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K:\3_Elecciones actuales\2026-05-17 Elecciones Andalucía\Recuentos_Votación\Difusion\"/>
    </mc:Choice>
  </mc:AlternateContent>
  <xr:revisionPtr revIDLastSave="0" documentId="13_ncr:1_{AA77E7BE-6226-4A2C-A703-A5BFA1B8E8CE}" xr6:coauthVersionLast="47" xr6:coauthVersionMax="47" xr10:uidLastSave="{00000000-0000-0000-0000-000000000000}"/>
  <bookViews>
    <workbookView xWindow="14295" yWindow="0" windowWidth="14610" windowHeight="15585" xr2:uid="{2B6D98BC-5A5F-44B9-8B5F-11EEA9CD3DEA}"/>
  </bookViews>
  <sheets>
    <sheet name="Mesas y locales MI" sheetId="1" r:id="rId1"/>
    <sheet name="Almería" sheetId="2" r:id="rId2"/>
    <sheet name="Cádiz" sheetId="3" r:id="rId3"/>
    <sheet name="Córdoba" sheetId="4" r:id="rId4"/>
    <sheet name="Granada" sheetId="6" r:id="rId5"/>
    <sheet name="Huelva" sheetId="7" r:id="rId6"/>
    <sheet name="Jaen" sheetId="8" r:id="rId7"/>
    <sheet name="Málaga" sheetId="9" r:id="rId8"/>
    <sheet name="Sevilla" sheetId="10" r:id="rId9"/>
  </sheets>
  <definedNames>
    <definedName name="_xlnm._FilterDatabase" localSheetId="1" hidden="1">Almería!$A$2:$R$10740</definedName>
    <definedName name="_xlnm._FilterDatabase" localSheetId="2" hidden="1">Cádiz!$A$2:$M$1553</definedName>
    <definedName name="_xlnm._FilterDatabase" localSheetId="3" hidden="1">Córdoba!$A$2:$M$8344</definedName>
    <definedName name="_xlnm._FilterDatabase" localSheetId="4" hidden="1">Granada!$A$2:$M$7390</definedName>
    <definedName name="_xlnm._FilterDatabase" localSheetId="5" hidden="1">Huelva!$A$2:$M$670</definedName>
    <definedName name="_xlnm._FilterDatabase" localSheetId="6" hidden="1">Jaen!$A$2:$M$5585</definedName>
    <definedName name="_xlnm._FilterDatabase" localSheetId="7" hidden="1">Málaga!$A$2:$M$4716</definedName>
    <definedName name="_xlnm._FilterDatabase" localSheetId="0" hidden="1">'Mesas y locales MI'!$A$2:$L$2215</definedName>
    <definedName name="_xlnm._FilterDatabase" localSheetId="8" hidden="1">Sevilla!$A$2:$M$2944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6" l="1"/>
  <c r="C3" i="6"/>
  <c r="E3" i="6"/>
  <c r="F3" i="6"/>
  <c r="G3" i="6"/>
  <c r="K3" i="6"/>
  <c r="A4" i="6"/>
  <c r="C4" i="6"/>
  <c r="E4" i="6"/>
  <c r="F4" i="6"/>
  <c r="G4" i="6"/>
  <c r="K4" i="6"/>
  <c r="A5" i="6"/>
  <c r="C5" i="6"/>
  <c r="E5" i="6"/>
  <c r="F5" i="6"/>
  <c r="G5" i="6"/>
  <c r="K5" i="6"/>
  <c r="A6" i="6"/>
  <c r="C6" i="6"/>
  <c r="E6" i="6"/>
  <c r="F6" i="6"/>
  <c r="G6" i="6"/>
  <c r="K6" i="6"/>
  <c r="A7" i="6"/>
  <c r="C7" i="6"/>
  <c r="E7" i="6"/>
  <c r="F7" i="6"/>
  <c r="G7" i="6"/>
  <c r="K7" i="6"/>
  <c r="A8" i="6"/>
  <c r="C8" i="6"/>
  <c r="E8" i="6"/>
  <c r="F8" i="6"/>
  <c r="G8" i="6"/>
  <c r="K8" i="6"/>
  <c r="A9" i="6"/>
  <c r="C9" i="6"/>
  <c r="E9" i="6"/>
  <c r="F9" i="6"/>
  <c r="G9" i="6"/>
  <c r="K9" i="6"/>
  <c r="A10" i="6"/>
  <c r="C10" i="6"/>
  <c r="E10" i="6"/>
  <c r="F10" i="6"/>
  <c r="G10" i="6"/>
  <c r="K10" i="6"/>
  <c r="A11" i="6"/>
  <c r="C11" i="6"/>
  <c r="E11" i="6"/>
  <c r="F11" i="6"/>
  <c r="G11" i="6"/>
  <c r="K11" i="6"/>
  <c r="A12" i="6"/>
  <c r="C12" i="6"/>
  <c r="E12" i="6"/>
  <c r="F12" i="6"/>
  <c r="G12" i="6"/>
  <c r="K12" i="6"/>
  <c r="A13" i="6"/>
  <c r="C13" i="6"/>
  <c r="E13" i="6"/>
  <c r="F13" i="6"/>
  <c r="G13" i="6"/>
  <c r="K13" i="6"/>
  <c r="A14" i="6"/>
  <c r="C14" i="6"/>
  <c r="E14" i="6"/>
  <c r="F14" i="6"/>
  <c r="G14" i="6"/>
  <c r="K14" i="6"/>
  <c r="A15" i="6"/>
  <c r="C15" i="6"/>
  <c r="E15" i="6"/>
  <c r="F15" i="6"/>
  <c r="G15" i="6"/>
  <c r="K15" i="6"/>
  <c r="A16" i="6"/>
  <c r="C16" i="6"/>
  <c r="E16" i="6"/>
  <c r="F16" i="6"/>
  <c r="G16" i="6"/>
  <c r="K16" i="6"/>
  <c r="A17" i="6"/>
  <c r="C17" i="6"/>
  <c r="E17" i="6"/>
  <c r="F17" i="6"/>
  <c r="G17" i="6"/>
  <c r="K17" i="6"/>
  <c r="A18" i="6"/>
  <c r="C18" i="6"/>
  <c r="E18" i="6"/>
  <c r="F18" i="6"/>
  <c r="G18" i="6"/>
  <c r="K18" i="6"/>
  <c r="A19" i="6"/>
  <c r="C19" i="6"/>
  <c r="E19" i="6"/>
  <c r="F19" i="6"/>
  <c r="G19" i="6"/>
  <c r="K19" i="6"/>
  <c r="A20" i="6"/>
  <c r="C20" i="6"/>
  <c r="E20" i="6"/>
  <c r="F20" i="6"/>
  <c r="G20" i="6"/>
  <c r="K20" i="6"/>
  <c r="A21" i="6"/>
  <c r="C21" i="6"/>
  <c r="E21" i="6"/>
  <c r="F21" i="6"/>
  <c r="G21" i="6"/>
  <c r="K21" i="6"/>
  <c r="A22" i="6"/>
  <c r="C22" i="6"/>
  <c r="E22" i="6"/>
  <c r="F22" i="6"/>
  <c r="G22" i="6"/>
  <c r="K22" i="6"/>
  <c r="A23" i="6"/>
  <c r="C23" i="6"/>
  <c r="E23" i="6"/>
  <c r="F23" i="6"/>
  <c r="G23" i="6"/>
  <c r="K23" i="6"/>
  <c r="A24" i="6"/>
  <c r="C24" i="6"/>
  <c r="E24" i="6"/>
  <c r="F24" i="6"/>
  <c r="G24" i="6"/>
  <c r="K24" i="6"/>
  <c r="A25" i="6"/>
  <c r="C25" i="6"/>
  <c r="E25" i="6"/>
  <c r="F25" i="6"/>
  <c r="G25" i="6"/>
  <c r="K25" i="6"/>
  <c r="A26" i="6"/>
  <c r="C26" i="6"/>
  <c r="E26" i="6"/>
  <c r="F26" i="6"/>
  <c r="G26" i="6"/>
  <c r="K26" i="6"/>
  <c r="A27" i="6"/>
  <c r="C27" i="6"/>
  <c r="E27" i="6"/>
  <c r="F27" i="6"/>
  <c r="G27" i="6"/>
  <c r="K27" i="6"/>
  <c r="A28" i="6"/>
  <c r="C28" i="6"/>
  <c r="E28" i="6"/>
  <c r="F28" i="6"/>
  <c r="G28" i="6"/>
  <c r="K28" i="6"/>
  <c r="A29" i="6"/>
  <c r="C29" i="6"/>
  <c r="E29" i="6"/>
  <c r="F29" i="6"/>
  <c r="G29" i="6"/>
  <c r="K29" i="6"/>
  <c r="A30" i="6"/>
  <c r="C30" i="6"/>
  <c r="E30" i="6"/>
  <c r="F30" i="6"/>
  <c r="G30" i="6"/>
  <c r="K30" i="6"/>
  <c r="A31" i="6"/>
  <c r="C31" i="6"/>
  <c r="E31" i="6"/>
  <c r="F31" i="6"/>
  <c r="G31" i="6"/>
  <c r="K31" i="6"/>
  <c r="A32" i="6"/>
  <c r="C32" i="6"/>
  <c r="E32" i="6"/>
  <c r="F32" i="6"/>
  <c r="G32" i="6"/>
  <c r="K32" i="6"/>
  <c r="A33" i="6"/>
  <c r="C33" i="6"/>
  <c r="E33" i="6"/>
  <c r="F33" i="6"/>
  <c r="G33" i="6"/>
  <c r="K33" i="6"/>
  <c r="A34" i="6"/>
  <c r="C34" i="6"/>
  <c r="E34" i="6"/>
  <c r="F34" i="6"/>
  <c r="G34" i="6"/>
  <c r="K34" i="6"/>
  <c r="A35" i="6"/>
  <c r="C35" i="6"/>
  <c r="E35" i="6"/>
  <c r="F35" i="6"/>
  <c r="G35" i="6"/>
  <c r="K35" i="6"/>
  <c r="A36" i="6"/>
  <c r="C36" i="6"/>
  <c r="E36" i="6"/>
  <c r="F36" i="6"/>
  <c r="G36" i="6"/>
  <c r="K36" i="6"/>
  <c r="A37" i="6"/>
  <c r="C37" i="6"/>
  <c r="E37" i="6"/>
  <c r="F37" i="6"/>
  <c r="G37" i="6"/>
  <c r="K37" i="6"/>
  <c r="A38" i="6"/>
  <c r="C38" i="6"/>
  <c r="E38" i="6"/>
  <c r="F38" i="6"/>
  <c r="G38" i="6"/>
  <c r="K38" i="6"/>
  <c r="A39" i="6"/>
  <c r="C39" i="6"/>
  <c r="E39" i="6"/>
  <c r="F39" i="6"/>
  <c r="G39" i="6"/>
  <c r="K39" i="6"/>
  <c r="A40" i="6"/>
  <c r="C40" i="6"/>
  <c r="E40" i="6"/>
  <c r="F40" i="6"/>
  <c r="G40" i="6"/>
  <c r="K40" i="6"/>
  <c r="A41" i="6"/>
  <c r="C41" i="6"/>
  <c r="E41" i="6"/>
  <c r="F41" i="6"/>
  <c r="G41" i="6"/>
  <c r="K41" i="6"/>
  <c r="A42" i="6"/>
  <c r="C42" i="6"/>
  <c r="E42" i="6"/>
  <c r="F42" i="6"/>
  <c r="G42" i="6"/>
  <c r="K42" i="6"/>
  <c r="A43" i="6"/>
  <c r="C43" i="6"/>
  <c r="E43" i="6"/>
  <c r="F43" i="6"/>
  <c r="G43" i="6"/>
  <c r="K43" i="6"/>
  <c r="A44" i="6"/>
  <c r="C44" i="6"/>
  <c r="E44" i="6"/>
  <c r="F44" i="6"/>
  <c r="G44" i="6"/>
  <c r="K44" i="6"/>
  <c r="A45" i="6"/>
  <c r="C45" i="6"/>
  <c r="E45" i="6"/>
  <c r="F45" i="6"/>
  <c r="G45" i="6"/>
  <c r="K45" i="6"/>
  <c r="A46" i="6"/>
  <c r="C46" i="6"/>
  <c r="E46" i="6"/>
  <c r="F46" i="6"/>
  <c r="G46" i="6"/>
  <c r="K46" i="6"/>
  <c r="A47" i="6"/>
  <c r="C47" i="6"/>
  <c r="E47" i="6"/>
  <c r="F47" i="6"/>
  <c r="G47" i="6"/>
  <c r="K47" i="6"/>
  <c r="A48" i="6"/>
  <c r="C48" i="6"/>
  <c r="E48" i="6"/>
  <c r="F48" i="6"/>
  <c r="G48" i="6"/>
  <c r="K48" i="6"/>
  <c r="A49" i="6"/>
  <c r="C49" i="6"/>
  <c r="E49" i="6"/>
  <c r="F49" i="6"/>
  <c r="G49" i="6"/>
  <c r="K49" i="6"/>
  <c r="A50" i="6"/>
  <c r="C50" i="6"/>
  <c r="E50" i="6"/>
  <c r="F50" i="6"/>
  <c r="G50" i="6"/>
  <c r="K50" i="6"/>
  <c r="A51" i="6"/>
  <c r="C51" i="6"/>
  <c r="E51" i="6"/>
  <c r="F51" i="6"/>
  <c r="G51" i="6"/>
  <c r="K51" i="6"/>
  <c r="A52" i="6"/>
  <c r="C52" i="6"/>
  <c r="E52" i="6"/>
  <c r="F52" i="6"/>
  <c r="G52" i="6"/>
  <c r="K52" i="6"/>
  <c r="A53" i="6"/>
  <c r="C53" i="6"/>
  <c r="E53" i="6"/>
  <c r="F53" i="6"/>
  <c r="G53" i="6"/>
  <c r="K53" i="6"/>
  <c r="A54" i="6"/>
  <c r="C54" i="6"/>
  <c r="E54" i="6"/>
  <c r="F54" i="6"/>
  <c r="G54" i="6"/>
  <c r="K54" i="6"/>
  <c r="A55" i="6"/>
  <c r="C55" i="6"/>
  <c r="E55" i="6"/>
  <c r="F55" i="6"/>
  <c r="G55" i="6"/>
  <c r="K55" i="6"/>
  <c r="A56" i="6"/>
  <c r="C56" i="6"/>
  <c r="E56" i="6"/>
  <c r="F56" i="6"/>
  <c r="G56" i="6"/>
  <c r="K56" i="6"/>
  <c r="A57" i="6"/>
  <c r="C57" i="6"/>
  <c r="E57" i="6"/>
  <c r="F57" i="6"/>
  <c r="G57" i="6"/>
  <c r="K57" i="6"/>
  <c r="A58" i="6"/>
  <c r="C58" i="6"/>
  <c r="E58" i="6"/>
  <c r="F58" i="6"/>
  <c r="G58" i="6"/>
  <c r="K58" i="6"/>
  <c r="A59" i="6"/>
  <c r="C59" i="6"/>
  <c r="E59" i="6"/>
  <c r="F59" i="6"/>
  <c r="G59" i="6"/>
  <c r="K59" i="6"/>
  <c r="A60" i="6"/>
  <c r="C60" i="6"/>
  <c r="E60" i="6"/>
  <c r="F60" i="6"/>
  <c r="G60" i="6"/>
  <c r="K60" i="6"/>
  <c r="A61" i="6"/>
  <c r="C61" i="6"/>
  <c r="E61" i="6"/>
  <c r="F61" i="6"/>
  <c r="G61" i="6"/>
  <c r="K61" i="6"/>
  <c r="A62" i="6"/>
  <c r="C62" i="6"/>
  <c r="E62" i="6"/>
  <c r="F62" i="6"/>
  <c r="G62" i="6"/>
  <c r="K62" i="6"/>
  <c r="A63" i="6"/>
  <c r="C63" i="6"/>
  <c r="E63" i="6"/>
  <c r="F63" i="6"/>
  <c r="G63" i="6"/>
  <c r="K63" i="6"/>
  <c r="A64" i="6"/>
  <c r="C64" i="6"/>
  <c r="E64" i="6"/>
  <c r="F64" i="6"/>
  <c r="G64" i="6"/>
  <c r="K64" i="6"/>
  <c r="A65" i="6"/>
  <c r="C65" i="6"/>
  <c r="E65" i="6"/>
  <c r="F65" i="6"/>
  <c r="G65" i="6"/>
  <c r="K65" i="6"/>
  <c r="A66" i="6"/>
  <c r="C66" i="6"/>
  <c r="E66" i="6"/>
  <c r="F66" i="6"/>
  <c r="G66" i="6"/>
  <c r="K66" i="6"/>
  <c r="A67" i="6"/>
  <c r="C67" i="6"/>
  <c r="E67" i="6"/>
  <c r="F67" i="6"/>
  <c r="G67" i="6"/>
  <c r="K67" i="6"/>
  <c r="A68" i="6"/>
  <c r="C68" i="6"/>
  <c r="E68" i="6"/>
  <c r="F68" i="6"/>
  <c r="G68" i="6"/>
  <c r="K68" i="6"/>
  <c r="A69" i="6"/>
  <c r="C69" i="6"/>
  <c r="E69" i="6"/>
  <c r="F69" i="6"/>
  <c r="G69" i="6"/>
  <c r="K69" i="6"/>
  <c r="A70" i="6"/>
  <c r="C70" i="6"/>
  <c r="E70" i="6"/>
  <c r="F70" i="6"/>
  <c r="G70" i="6"/>
  <c r="K70" i="6"/>
  <c r="A71" i="6"/>
  <c r="C71" i="6"/>
  <c r="E71" i="6"/>
  <c r="F71" i="6"/>
  <c r="G71" i="6"/>
  <c r="K71" i="6"/>
  <c r="A72" i="6"/>
  <c r="C72" i="6"/>
  <c r="E72" i="6"/>
  <c r="F72" i="6"/>
  <c r="G72" i="6"/>
  <c r="K72" i="6"/>
  <c r="A73" i="6"/>
  <c r="C73" i="6"/>
  <c r="E73" i="6"/>
  <c r="F73" i="6"/>
  <c r="G73" i="6"/>
  <c r="K73" i="6"/>
  <c r="A74" i="6"/>
  <c r="C74" i="6"/>
  <c r="E74" i="6"/>
  <c r="F74" i="6"/>
  <c r="G74" i="6"/>
  <c r="K74" i="6"/>
  <c r="A75" i="6"/>
  <c r="C75" i="6"/>
  <c r="E75" i="6"/>
  <c r="F75" i="6"/>
  <c r="G75" i="6"/>
  <c r="K75" i="6"/>
  <c r="A76" i="6"/>
  <c r="C76" i="6"/>
  <c r="E76" i="6"/>
  <c r="F76" i="6"/>
  <c r="G76" i="6"/>
  <c r="K76" i="6"/>
  <c r="A77" i="6"/>
  <c r="C77" i="6"/>
  <c r="E77" i="6"/>
  <c r="F77" i="6"/>
  <c r="G77" i="6"/>
  <c r="K77" i="6"/>
  <c r="A78" i="6"/>
  <c r="C78" i="6"/>
  <c r="E78" i="6"/>
  <c r="F78" i="6"/>
  <c r="G78" i="6"/>
  <c r="K78" i="6"/>
  <c r="A79" i="6"/>
  <c r="C79" i="6"/>
  <c r="E79" i="6"/>
  <c r="F79" i="6"/>
  <c r="G79" i="6"/>
  <c r="K79" i="6"/>
  <c r="A80" i="6"/>
  <c r="C80" i="6"/>
  <c r="E80" i="6"/>
  <c r="F80" i="6"/>
  <c r="G80" i="6"/>
  <c r="K80" i="6"/>
  <c r="A81" i="6"/>
  <c r="C81" i="6"/>
  <c r="E81" i="6"/>
  <c r="F81" i="6"/>
  <c r="G81" i="6"/>
  <c r="K81" i="6"/>
  <c r="A82" i="6"/>
  <c r="C82" i="6"/>
  <c r="E82" i="6"/>
  <c r="F82" i="6"/>
  <c r="G82" i="6"/>
  <c r="K82" i="6"/>
  <c r="A83" i="6"/>
  <c r="C83" i="6"/>
  <c r="E83" i="6"/>
  <c r="F83" i="6"/>
  <c r="G83" i="6"/>
  <c r="K83" i="6"/>
  <c r="A84" i="6"/>
  <c r="C84" i="6"/>
  <c r="E84" i="6"/>
  <c r="F84" i="6"/>
  <c r="G84" i="6"/>
  <c r="K84" i="6"/>
  <c r="A85" i="6"/>
  <c r="C85" i="6"/>
  <c r="E85" i="6"/>
  <c r="F85" i="6"/>
  <c r="G85" i="6"/>
  <c r="K85" i="6"/>
  <c r="A86" i="6"/>
  <c r="C86" i="6"/>
  <c r="E86" i="6"/>
  <c r="F86" i="6"/>
  <c r="G86" i="6"/>
  <c r="K86" i="6"/>
  <c r="A87" i="6"/>
  <c r="C87" i="6"/>
  <c r="E87" i="6"/>
  <c r="F87" i="6"/>
  <c r="G87" i="6"/>
  <c r="K87" i="6"/>
  <c r="A88" i="6"/>
  <c r="C88" i="6"/>
  <c r="E88" i="6"/>
  <c r="F88" i="6"/>
  <c r="G88" i="6"/>
  <c r="K88" i="6"/>
  <c r="A89" i="6"/>
  <c r="C89" i="6"/>
  <c r="E89" i="6"/>
  <c r="F89" i="6"/>
  <c r="G89" i="6"/>
  <c r="K89" i="6"/>
  <c r="A90" i="6"/>
  <c r="C90" i="6"/>
  <c r="E90" i="6"/>
  <c r="F90" i="6"/>
  <c r="G90" i="6"/>
  <c r="K90" i="6"/>
  <c r="A91" i="6"/>
  <c r="C91" i="6"/>
  <c r="E91" i="6"/>
  <c r="F91" i="6"/>
  <c r="G91" i="6"/>
  <c r="K91" i="6"/>
  <c r="A92" i="6"/>
  <c r="C92" i="6"/>
  <c r="E92" i="6"/>
  <c r="F92" i="6"/>
  <c r="G92" i="6"/>
  <c r="K92" i="6"/>
  <c r="A93" i="6"/>
  <c r="C93" i="6"/>
  <c r="E93" i="6"/>
  <c r="F93" i="6"/>
  <c r="G93" i="6"/>
  <c r="K93" i="6"/>
  <c r="A94" i="6"/>
  <c r="C94" i="6"/>
  <c r="E94" i="6"/>
  <c r="F94" i="6"/>
  <c r="G94" i="6"/>
  <c r="K94" i="6"/>
  <c r="A95" i="6"/>
  <c r="C95" i="6"/>
  <c r="E95" i="6"/>
  <c r="F95" i="6"/>
  <c r="G95" i="6"/>
  <c r="K95" i="6"/>
  <c r="A96" i="6"/>
  <c r="C96" i="6"/>
  <c r="E96" i="6"/>
  <c r="F96" i="6"/>
  <c r="G96" i="6"/>
  <c r="K96" i="6"/>
  <c r="A97" i="6"/>
  <c r="C97" i="6"/>
  <c r="E97" i="6"/>
  <c r="F97" i="6"/>
  <c r="G97" i="6"/>
  <c r="K97" i="6"/>
  <c r="A98" i="6"/>
  <c r="C98" i="6"/>
  <c r="E98" i="6"/>
  <c r="F98" i="6"/>
  <c r="G98" i="6"/>
  <c r="K98" i="6"/>
  <c r="A99" i="6"/>
  <c r="C99" i="6"/>
  <c r="E99" i="6"/>
  <c r="F99" i="6"/>
  <c r="G99" i="6"/>
  <c r="K99" i="6"/>
  <c r="A100" i="6"/>
  <c r="C100" i="6"/>
  <c r="E100" i="6"/>
  <c r="F100" i="6"/>
  <c r="G100" i="6"/>
  <c r="K100" i="6"/>
  <c r="A101" i="6"/>
  <c r="C101" i="6"/>
  <c r="E101" i="6"/>
  <c r="F101" i="6"/>
  <c r="G101" i="6"/>
  <c r="K101" i="6"/>
  <c r="A102" i="6"/>
  <c r="C102" i="6"/>
  <c r="E102" i="6"/>
  <c r="F102" i="6"/>
  <c r="G102" i="6"/>
  <c r="K102" i="6"/>
  <c r="A103" i="6"/>
  <c r="C103" i="6"/>
  <c r="E103" i="6"/>
  <c r="F103" i="6"/>
  <c r="G103" i="6"/>
  <c r="K103" i="6"/>
  <c r="A104" i="6"/>
  <c r="C104" i="6"/>
  <c r="E104" i="6"/>
  <c r="F104" i="6"/>
  <c r="G104" i="6"/>
  <c r="K104" i="6"/>
  <c r="A105" i="6"/>
  <c r="C105" i="6"/>
  <c r="E105" i="6"/>
  <c r="F105" i="6"/>
  <c r="G105" i="6"/>
  <c r="K105" i="6"/>
  <c r="A106" i="6"/>
  <c r="C106" i="6"/>
  <c r="E106" i="6"/>
  <c r="F106" i="6"/>
  <c r="G106" i="6"/>
  <c r="K106" i="6"/>
  <c r="A107" i="6"/>
  <c r="C107" i="6"/>
  <c r="E107" i="6"/>
  <c r="F107" i="6"/>
  <c r="G107" i="6"/>
  <c r="K107" i="6"/>
  <c r="A108" i="6"/>
  <c r="C108" i="6"/>
  <c r="E108" i="6"/>
  <c r="F108" i="6"/>
  <c r="G108" i="6"/>
  <c r="K108" i="6"/>
  <c r="A109" i="6"/>
  <c r="C109" i="6"/>
  <c r="E109" i="6"/>
  <c r="F109" i="6"/>
  <c r="G109" i="6"/>
  <c r="K109" i="6"/>
  <c r="A110" i="6"/>
  <c r="C110" i="6"/>
  <c r="E110" i="6"/>
  <c r="F110" i="6"/>
  <c r="G110" i="6"/>
  <c r="K110" i="6"/>
  <c r="A111" i="6"/>
  <c r="C111" i="6"/>
  <c r="E111" i="6"/>
  <c r="F111" i="6"/>
  <c r="G111" i="6"/>
  <c r="K111" i="6"/>
  <c r="A112" i="6"/>
  <c r="C112" i="6"/>
  <c r="E112" i="6"/>
  <c r="F112" i="6"/>
  <c r="G112" i="6"/>
  <c r="K112" i="6"/>
  <c r="A113" i="6"/>
  <c r="C113" i="6"/>
  <c r="E113" i="6"/>
  <c r="F113" i="6"/>
  <c r="G113" i="6"/>
  <c r="K113" i="6"/>
  <c r="A114" i="6"/>
  <c r="C114" i="6"/>
  <c r="E114" i="6"/>
  <c r="F114" i="6"/>
  <c r="G114" i="6"/>
  <c r="K114" i="6"/>
  <c r="A115" i="6"/>
  <c r="C115" i="6"/>
  <c r="E115" i="6"/>
  <c r="F115" i="6"/>
  <c r="G115" i="6"/>
  <c r="K115" i="6"/>
  <c r="A116" i="6"/>
  <c r="C116" i="6"/>
  <c r="E116" i="6"/>
  <c r="F116" i="6"/>
  <c r="G116" i="6"/>
  <c r="K116" i="6"/>
  <c r="A117" i="6"/>
  <c r="C117" i="6"/>
  <c r="E117" i="6"/>
  <c r="F117" i="6"/>
  <c r="G117" i="6"/>
  <c r="K117" i="6"/>
  <c r="A118" i="6"/>
  <c r="C118" i="6"/>
  <c r="E118" i="6"/>
  <c r="F118" i="6"/>
  <c r="G118" i="6"/>
  <c r="K118" i="6"/>
  <c r="A119" i="6"/>
  <c r="C119" i="6"/>
  <c r="E119" i="6"/>
  <c r="F119" i="6"/>
  <c r="G119" i="6"/>
  <c r="K119" i="6"/>
  <c r="A120" i="6"/>
  <c r="C120" i="6"/>
  <c r="E120" i="6"/>
  <c r="F120" i="6"/>
  <c r="G120" i="6"/>
  <c r="K120" i="6"/>
  <c r="A121" i="6"/>
  <c r="C121" i="6"/>
  <c r="E121" i="6"/>
  <c r="F121" i="6"/>
  <c r="G121" i="6"/>
  <c r="K121" i="6"/>
  <c r="A122" i="6"/>
  <c r="C122" i="6"/>
  <c r="E122" i="6"/>
  <c r="F122" i="6"/>
  <c r="G122" i="6"/>
  <c r="K122" i="6"/>
  <c r="A123" i="6"/>
  <c r="C123" i="6"/>
  <c r="E123" i="6"/>
  <c r="F123" i="6"/>
  <c r="G123" i="6"/>
  <c r="K123" i="6"/>
  <c r="A124" i="6"/>
  <c r="C124" i="6"/>
  <c r="E124" i="6"/>
  <c r="F124" i="6"/>
  <c r="G124" i="6"/>
  <c r="K124" i="6"/>
  <c r="A125" i="6"/>
  <c r="C125" i="6"/>
  <c r="E125" i="6"/>
  <c r="F125" i="6"/>
  <c r="G125" i="6"/>
  <c r="K125" i="6"/>
  <c r="A126" i="6"/>
  <c r="C126" i="6"/>
  <c r="E126" i="6"/>
  <c r="F126" i="6"/>
  <c r="G126" i="6"/>
  <c r="K126" i="6"/>
  <c r="A127" i="6"/>
  <c r="C127" i="6"/>
  <c r="E127" i="6"/>
  <c r="F127" i="6"/>
  <c r="G127" i="6"/>
  <c r="K127" i="6"/>
  <c r="A128" i="6"/>
  <c r="C128" i="6"/>
  <c r="E128" i="6"/>
  <c r="F128" i="6"/>
  <c r="G128" i="6"/>
  <c r="K128" i="6"/>
  <c r="A129" i="6"/>
  <c r="C129" i="6"/>
  <c r="E129" i="6"/>
  <c r="F129" i="6"/>
  <c r="G129" i="6"/>
  <c r="K129" i="6"/>
  <c r="A130" i="6"/>
  <c r="C130" i="6"/>
  <c r="E130" i="6"/>
  <c r="F130" i="6"/>
  <c r="G130" i="6"/>
  <c r="K130" i="6"/>
  <c r="A131" i="6"/>
  <c r="C131" i="6"/>
  <c r="E131" i="6"/>
  <c r="F131" i="6"/>
  <c r="G131" i="6"/>
  <c r="K131" i="6"/>
  <c r="A132" i="6"/>
  <c r="C132" i="6"/>
  <c r="E132" i="6"/>
  <c r="F132" i="6"/>
  <c r="G132" i="6"/>
  <c r="K132" i="6"/>
  <c r="A133" i="6"/>
  <c r="C133" i="6"/>
  <c r="E133" i="6"/>
  <c r="F133" i="6"/>
  <c r="G133" i="6"/>
  <c r="K133" i="6"/>
  <c r="A134" i="6"/>
  <c r="C134" i="6"/>
  <c r="E134" i="6"/>
  <c r="F134" i="6"/>
  <c r="G134" i="6"/>
  <c r="K134" i="6"/>
  <c r="A135" i="6"/>
  <c r="C135" i="6"/>
  <c r="E135" i="6"/>
  <c r="F135" i="6"/>
  <c r="G135" i="6"/>
  <c r="K135" i="6"/>
  <c r="A136" i="6"/>
  <c r="C136" i="6"/>
  <c r="E136" i="6"/>
  <c r="F136" i="6"/>
  <c r="G136" i="6"/>
  <c r="K136" i="6"/>
  <c r="A137" i="6"/>
  <c r="C137" i="6"/>
  <c r="E137" i="6"/>
  <c r="F137" i="6"/>
  <c r="G137" i="6"/>
  <c r="K137" i="6"/>
  <c r="A138" i="6"/>
  <c r="C138" i="6"/>
  <c r="E138" i="6"/>
  <c r="F138" i="6"/>
  <c r="G138" i="6"/>
  <c r="K138" i="6"/>
  <c r="A139" i="6"/>
  <c r="C139" i="6"/>
  <c r="E139" i="6"/>
  <c r="F139" i="6"/>
  <c r="G139" i="6"/>
  <c r="K139" i="6"/>
  <c r="A140" i="6"/>
  <c r="C140" i="6"/>
  <c r="E140" i="6"/>
  <c r="F140" i="6"/>
  <c r="G140" i="6"/>
  <c r="K140" i="6"/>
  <c r="A141" i="6"/>
  <c r="C141" i="6"/>
  <c r="E141" i="6"/>
  <c r="F141" i="6"/>
  <c r="G141" i="6"/>
  <c r="K141" i="6"/>
  <c r="A142" i="6"/>
  <c r="C142" i="6"/>
  <c r="E142" i="6"/>
  <c r="F142" i="6"/>
  <c r="G142" i="6"/>
  <c r="K142" i="6"/>
  <c r="A143" i="6"/>
  <c r="C143" i="6"/>
  <c r="E143" i="6"/>
  <c r="F143" i="6"/>
  <c r="G143" i="6"/>
  <c r="K143" i="6"/>
  <c r="A144" i="6"/>
  <c r="C144" i="6"/>
  <c r="E144" i="6"/>
  <c r="F144" i="6"/>
  <c r="G144" i="6"/>
  <c r="K144" i="6"/>
  <c r="A145" i="6"/>
  <c r="C145" i="6"/>
  <c r="E145" i="6"/>
  <c r="F145" i="6"/>
  <c r="G145" i="6"/>
  <c r="K145" i="6"/>
  <c r="A146" i="6"/>
  <c r="C146" i="6"/>
  <c r="E146" i="6"/>
  <c r="F146" i="6"/>
  <c r="G146" i="6"/>
  <c r="K146" i="6"/>
  <c r="A147" i="6"/>
  <c r="C147" i="6"/>
  <c r="E147" i="6"/>
  <c r="F147" i="6"/>
  <c r="G147" i="6"/>
  <c r="K147" i="6"/>
  <c r="A148" i="6"/>
  <c r="C148" i="6"/>
  <c r="E148" i="6"/>
  <c r="F148" i="6"/>
  <c r="G148" i="6"/>
  <c r="K148" i="6"/>
  <c r="A149" i="6"/>
  <c r="C149" i="6"/>
  <c r="E149" i="6"/>
  <c r="F149" i="6"/>
  <c r="G149" i="6"/>
  <c r="K149" i="6"/>
  <c r="A150" i="6"/>
  <c r="C150" i="6"/>
  <c r="E150" i="6"/>
  <c r="F150" i="6"/>
  <c r="G150" i="6"/>
  <c r="K150" i="6"/>
  <c r="A151" i="6"/>
  <c r="C151" i="6"/>
  <c r="E151" i="6"/>
  <c r="F151" i="6"/>
  <c r="G151" i="6"/>
  <c r="K151" i="6"/>
  <c r="A152" i="6"/>
  <c r="C152" i="6"/>
  <c r="E152" i="6"/>
  <c r="F152" i="6"/>
  <c r="G152" i="6"/>
  <c r="K152" i="6"/>
  <c r="A153" i="6"/>
  <c r="C153" i="6"/>
  <c r="E153" i="6"/>
  <c r="F153" i="6"/>
  <c r="G153" i="6"/>
  <c r="K153" i="6"/>
  <c r="A154" i="6"/>
  <c r="C154" i="6"/>
  <c r="E154" i="6"/>
  <c r="F154" i="6"/>
  <c r="G154" i="6"/>
  <c r="K154" i="6"/>
  <c r="A155" i="6"/>
  <c r="C155" i="6"/>
  <c r="E155" i="6"/>
  <c r="F155" i="6"/>
  <c r="G155" i="6"/>
  <c r="K155" i="6"/>
  <c r="A156" i="6"/>
  <c r="C156" i="6"/>
  <c r="E156" i="6"/>
  <c r="F156" i="6"/>
  <c r="G156" i="6"/>
  <c r="K156" i="6"/>
  <c r="A157" i="6"/>
  <c r="C157" i="6"/>
  <c r="E157" i="6"/>
  <c r="F157" i="6"/>
  <c r="G157" i="6"/>
  <c r="K157" i="6"/>
  <c r="A158" i="6"/>
  <c r="C158" i="6"/>
  <c r="E158" i="6"/>
  <c r="F158" i="6"/>
  <c r="G158" i="6"/>
  <c r="K158" i="6"/>
  <c r="A159" i="6"/>
  <c r="C159" i="6"/>
  <c r="E159" i="6"/>
  <c r="F159" i="6"/>
  <c r="G159" i="6"/>
  <c r="K159" i="6"/>
  <c r="A160" i="6"/>
  <c r="C160" i="6"/>
  <c r="E160" i="6"/>
  <c r="F160" i="6"/>
  <c r="G160" i="6"/>
  <c r="K160" i="6"/>
  <c r="A161" i="6"/>
  <c r="C161" i="6"/>
  <c r="E161" i="6"/>
  <c r="F161" i="6"/>
  <c r="G161" i="6"/>
  <c r="K161" i="6"/>
  <c r="A162" i="6"/>
  <c r="C162" i="6"/>
  <c r="E162" i="6"/>
  <c r="F162" i="6"/>
  <c r="G162" i="6"/>
  <c r="K162" i="6"/>
  <c r="A163" i="6"/>
  <c r="C163" i="6"/>
  <c r="E163" i="6"/>
  <c r="F163" i="6"/>
  <c r="G163" i="6"/>
  <c r="K163" i="6"/>
  <c r="A164" i="6"/>
  <c r="C164" i="6"/>
  <c r="E164" i="6"/>
  <c r="F164" i="6"/>
  <c r="G164" i="6"/>
  <c r="K164" i="6"/>
  <c r="A165" i="6"/>
  <c r="C165" i="6"/>
  <c r="E165" i="6"/>
  <c r="F165" i="6"/>
  <c r="G165" i="6"/>
  <c r="K165" i="6"/>
  <c r="A166" i="6"/>
  <c r="C166" i="6"/>
  <c r="E166" i="6"/>
  <c r="F166" i="6"/>
  <c r="G166" i="6"/>
  <c r="K166" i="6"/>
  <c r="A167" i="6"/>
  <c r="C167" i="6"/>
  <c r="E167" i="6"/>
  <c r="F167" i="6"/>
  <c r="G167" i="6"/>
  <c r="K167" i="6"/>
  <c r="A168" i="6"/>
  <c r="C168" i="6"/>
  <c r="E168" i="6"/>
  <c r="F168" i="6"/>
  <c r="G168" i="6"/>
  <c r="K168" i="6"/>
  <c r="A169" i="6"/>
  <c r="C169" i="6"/>
  <c r="E169" i="6"/>
  <c r="F169" i="6"/>
  <c r="G169" i="6"/>
  <c r="K169" i="6"/>
  <c r="A170" i="6"/>
  <c r="C170" i="6"/>
  <c r="E170" i="6"/>
  <c r="F170" i="6"/>
  <c r="G170" i="6"/>
  <c r="K170" i="6"/>
  <c r="A171" i="6"/>
  <c r="C171" i="6"/>
  <c r="E171" i="6"/>
  <c r="F171" i="6"/>
  <c r="G171" i="6"/>
  <c r="K171" i="6"/>
  <c r="A172" i="6"/>
  <c r="C172" i="6"/>
  <c r="E172" i="6"/>
  <c r="F172" i="6"/>
  <c r="G172" i="6"/>
  <c r="K172" i="6"/>
  <c r="A173" i="6"/>
  <c r="C173" i="6"/>
  <c r="E173" i="6"/>
  <c r="F173" i="6"/>
  <c r="G173" i="6"/>
  <c r="K173" i="6"/>
  <c r="A174" i="6"/>
  <c r="C174" i="6"/>
  <c r="E174" i="6"/>
  <c r="F174" i="6"/>
  <c r="G174" i="6"/>
  <c r="K174" i="6"/>
  <c r="A175" i="6"/>
  <c r="C175" i="6"/>
  <c r="E175" i="6"/>
  <c r="F175" i="6"/>
  <c r="G175" i="6"/>
  <c r="K175" i="6"/>
  <c r="A176" i="6"/>
  <c r="C176" i="6"/>
  <c r="E176" i="6"/>
  <c r="F176" i="6"/>
  <c r="G176" i="6"/>
  <c r="K176" i="6"/>
  <c r="A177" i="6"/>
  <c r="C177" i="6"/>
  <c r="E177" i="6"/>
  <c r="F177" i="6"/>
  <c r="G177" i="6"/>
  <c r="K177" i="6"/>
  <c r="A178" i="6"/>
  <c r="C178" i="6"/>
  <c r="E178" i="6"/>
  <c r="F178" i="6"/>
  <c r="G178" i="6"/>
  <c r="K178" i="6"/>
  <c r="A179" i="6"/>
  <c r="C179" i="6"/>
  <c r="E179" i="6"/>
  <c r="F179" i="6"/>
  <c r="G179" i="6"/>
  <c r="K179" i="6"/>
  <c r="A180" i="6"/>
  <c r="C180" i="6"/>
  <c r="E180" i="6"/>
  <c r="F180" i="6"/>
  <c r="G180" i="6"/>
  <c r="K180" i="6"/>
  <c r="A181" i="6"/>
  <c r="C181" i="6"/>
  <c r="E181" i="6"/>
  <c r="F181" i="6"/>
  <c r="G181" i="6"/>
  <c r="K181" i="6"/>
  <c r="A182" i="6"/>
  <c r="C182" i="6"/>
  <c r="E182" i="6"/>
  <c r="F182" i="6"/>
  <c r="G182" i="6"/>
  <c r="K182" i="6"/>
  <c r="A183" i="6"/>
  <c r="C183" i="6"/>
  <c r="E183" i="6"/>
  <c r="F183" i="6"/>
  <c r="G183" i="6"/>
  <c r="K183" i="6"/>
  <c r="A184" i="6"/>
  <c r="C184" i="6"/>
  <c r="E184" i="6"/>
  <c r="F184" i="6"/>
  <c r="G184" i="6"/>
  <c r="K184" i="6"/>
  <c r="A185" i="6"/>
  <c r="C185" i="6"/>
  <c r="E185" i="6"/>
  <c r="F185" i="6"/>
  <c r="G185" i="6"/>
  <c r="K185" i="6"/>
  <c r="A186" i="6"/>
  <c r="C186" i="6"/>
  <c r="E186" i="6"/>
  <c r="F186" i="6"/>
  <c r="G186" i="6"/>
  <c r="K186" i="6"/>
  <c r="A187" i="6"/>
  <c r="C187" i="6"/>
  <c r="E187" i="6"/>
  <c r="F187" i="6"/>
  <c r="G187" i="6"/>
  <c r="K187" i="6"/>
  <c r="A188" i="6"/>
  <c r="C188" i="6"/>
  <c r="E188" i="6"/>
  <c r="F188" i="6"/>
  <c r="G188" i="6"/>
  <c r="K188" i="6"/>
  <c r="A189" i="6"/>
  <c r="C189" i="6"/>
  <c r="E189" i="6"/>
  <c r="F189" i="6"/>
  <c r="G189" i="6"/>
  <c r="K189" i="6"/>
  <c r="A190" i="6"/>
  <c r="C190" i="6"/>
  <c r="E190" i="6"/>
  <c r="F190" i="6"/>
  <c r="G190" i="6"/>
  <c r="K190" i="6"/>
  <c r="A191" i="6"/>
  <c r="C191" i="6"/>
  <c r="E191" i="6"/>
  <c r="F191" i="6"/>
  <c r="G191" i="6"/>
  <c r="K191" i="6"/>
  <c r="A192" i="6"/>
  <c r="C192" i="6"/>
  <c r="E192" i="6"/>
  <c r="F192" i="6"/>
  <c r="G192" i="6"/>
  <c r="K192" i="6"/>
  <c r="A193" i="6"/>
  <c r="C193" i="6"/>
  <c r="E193" i="6"/>
  <c r="F193" i="6"/>
  <c r="G193" i="6"/>
  <c r="K193" i="6"/>
  <c r="A194" i="6"/>
  <c r="C194" i="6"/>
  <c r="E194" i="6"/>
  <c r="F194" i="6"/>
  <c r="G194" i="6"/>
  <c r="K194" i="6"/>
  <c r="A195" i="6"/>
  <c r="C195" i="6"/>
  <c r="E195" i="6"/>
  <c r="F195" i="6"/>
  <c r="G195" i="6"/>
  <c r="K195" i="6"/>
  <c r="A196" i="6"/>
  <c r="C196" i="6"/>
  <c r="E196" i="6"/>
  <c r="F196" i="6"/>
  <c r="G196" i="6"/>
  <c r="K196" i="6"/>
  <c r="A197" i="6"/>
  <c r="C197" i="6"/>
  <c r="E197" i="6"/>
  <c r="F197" i="6"/>
  <c r="G197" i="6"/>
  <c r="K197" i="6"/>
  <c r="A198" i="6"/>
  <c r="C198" i="6"/>
  <c r="E198" i="6"/>
  <c r="F198" i="6"/>
  <c r="G198" i="6"/>
  <c r="K198" i="6"/>
  <c r="A199" i="6"/>
  <c r="C199" i="6"/>
  <c r="E199" i="6"/>
  <c r="F199" i="6"/>
  <c r="G199" i="6"/>
  <c r="K199" i="6"/>
  <c r="A200" i="6"/>
  <c r="C200" i="6"/>
  <c r="E200" i="6"/>
  <c r="F200" i="6"/>
  <c r="G200" i="6"/>
  <c r="K200" i="6"/>
  <c r="A201" i="6"/>
  <c r="C201" i="6"/>
  <c r="E201" i="6"/>
  <c r="F201" i="6"/>
  <c r="G201" i="6"/>
  <c r="K201" i="6"/>
  <c r="A202" i="6"/>
  <c r="C202" i="6"/>
  <c r="E202" i="6"/>
  <c r="F202" i="6"/>
  <c r="G202" i="6"/>
  <c r="K202" i="6"/>
  <c r="A203" i="6"/>
  <c r="C203" i="6"/>
  <c r="E203" i="6"/>
  <c r="F203" i="6"/>
  <c r="G203" i="6"/>
  <c r="K203" i="6"/>
  <c r="A204" i="6"/>
  <c r="C204" i="6"/>
  <c r="E204" i="6"/>
  <c r="F204" i="6"/>
  <c r="G204" i="6"/>
  <c r="K204" i="6"/>
  <c r="A205" i="6"/>
  <c r="C205" i="6"/>
  <c r="E205" i="6"/>
  <c r="F205" i="6"/>
  <c r="G205" i="6"/>
  <c r="K205" i="6"/>
  <c r="A206" i="6"/>
  <c r="C206" i="6"/>
  <c r="E206" i="6"/>
  <c r="F206" i="6"/>
  <c r="G206" i="6"/>
  <c r="K206" i="6"/>
  <c r="A207" i="6"/>
  <c r="C207" i="6"/>
  <c r="E207" i="6"/>
  <c r="F207" i="6"/>
  <c r="G207" i="6"/>
  <c r="K207" i="6"/>
  <c r="A208" i="6"/>
  <c r="C208" i="6"/>
  <c r="E208" i="6"/>
  <c r="F208" i="6"/>
  <c r="G208" i="6"/>
  <c r="K208" i="6"/>
  <c r="A209" i="6"/>
  <c r="C209" i="6"/>
  <c r="E209" i="6"/>
  <c r="F209" i="6"/>
  <c r="G209" i="6"/>
  <c r="K209" i="6"/>
  <c r="A210" i="6"/>
  <c r="C210" i="6"/>
  <c r="E210" i="6"/>
  <c r="F210" i="6"/>
  <c r="G210" i="6"/>
  <c r="K210" i="6"/>
  <c r="A211" i="6"/>
  <c r="C211" i="6"/>
  <c r="E211" i="6"/>
  <c r="F211" i="6"/>
  <c r="G211" i="6"/>
  <c r="K211" i="6"/>
  <c r="A212" i="6"/>
  <c r="C212" i="6"/>
  <c r="E212" i="6"/>
  <c r="F212" i="6"/>
  <c r="G212" i="6"/>
  <c r="K212" i="6"/>
  <c r="A213" i="6"/>
  <c r="C213" i="6"/>
  <c r="E213" i="6"/>
  <c r="F213" i="6"/>
  <c r="G213" i="6"/>
  <c r="K213" i="6"/>
  <c r="A214" i="6"/>
  <c r="C214" i="6"/>
  <c r="E214" i="6"/>
  <c r="F214" i="6"/>
  <c r="G214" i="6"/>
  <c r="K214" i="6"/>
  <c r="A215" i="6"/>
  <c r="C215" i="6"/>
  <c r="E215" i="6"/>
  <c r="F215" i="6"/>
  <c r="G215" i="6"/>
  <c r="K215" i="6"/>
  <c r="A216" i="6"/>
  <c r="C216" i="6"/>
  <c r="E216" i="6"/>
  <c r="F216" i="6"/>
  <c r="G216" i="6"/>
  <c r="K216" i="6"/>
  <c r="A217" i="6"/>
  <c r="C217" i="6"/>
  <c r="E217" i="6"/>
  <c r="F217" i="6"/>
  <c r="G217" i="6"/>
  <c r="K217" i="6"/>
  <c r="A218" i="6"/>
  <c r="C218" i="6"/>
  <c r="E218" i="6"/>
  <c r="F218" i="6"/>
  <c r="G218" i="6"/>
  <c r="K218" i="6"/>
  <c r="A219" i="6"/>
  <c r="C219" i="6"/>
  <c r="E219" i="6"/>
  <c r="F219" i="6"/>
  <c r="G219" i="6"/>
  <c r="K219" i="6"/>
  <c r="A220" i="6"/>
  <c r="C220" i="6"/>
  <c r="E220" i="6"/>
  <c r="F220" i="6"/>
  <c r="G220" i="6"/>
  <c r="K220" i="6"/>
  <c r="A221" i="6"/>
  <c r="C221" i="6"/>
  <c r="E221" i="6"/>
  <c r="F221" i="6"/>
  <c r="G221" i="6"/>
  <c r="K221" i="6"/>
  <c r="A222" i="6"/>
  <c r="C222" i="6"/>
  <c r="E222" i="6"/>
  <c r="F222" i="6"/>
  <c r="G222" i="6"/>
  <c r="K222" i="6"/>
  <c r="A223" i="6"/>
  <c r="C223" i="6"/>
  <c r="E223" i="6"/>
  <c r="F223" i="6"/>
  <c r="G223" i="6"/>
  <c r="K223" i="6"/>
  <c r="A224" i="6"/>
  <c r="C224" i="6"/>
  <c r="E224" i="6"/>
  <c r="F224" i="6"/>
  <c r="G224" i="6"/>
  <c r="K224" i="6"/>
  <c r="A225" i="6"/>
  <c r="C225" i="6"/>
  <c r="E225" i="6"/>
  <c r="F225" i="6"/>
  <c r="G225" i="6"/>
  <c r="K225" i="6"/>
  <c r="A226" i="6"/>
  <c r="C226" i="6"/>
  <c r="E226" i="6"/>
  <c r="F226" i="6"/>
  <c r="G226" i="6"/>
  <c r="K226" i="6"/>
  <c r="A227" i="6"/>
  <c r="C227" i="6"/>
  <c r="E227" i="6"/>
  <c r="F227" i="6"/>
  <c r="G227" i="6"/>
  <c r="K227" i="6"/>
  <c r="A228" i="6"/>
  <c r="C228" i="6"/>
  <c r="E228" i="6"/>
  <c r="F228" i="6"/>
  <c r="G228" i="6"/>
  <c r="K228" i="6"/>
  <c r="A229" i="6"/>
  <c r="C229" i="6"/>
  <c r="E229" i="6"/>
  <c r="F229" i="6"/>
  <c r="G229" i="6"/>
  <c r="K229" i="6"/>
  <c r="A230" i="6"/>
  <c r="C230" i="6"/>
  <c r="E230" i="6"/>
  <c r="F230" i="6"/>
  <c r="G230" i="6"/>
  <c r="K230" i="6"/>
  <c r="A231" i="6"/>
  <c r="C231" i="6"/>
  <c r="E231" i="6"/>
  <c r="F231" i="6"/>
  <c r="G231" i="6"/>
  <c r="K231" i="6"/>
  <c r="A232" i="6"/>
  <c r="C232" i="6"/>
  <c r="E232" i="6"/>
  <c r="F232" i="6"/>
  <c r="G232" i="6"/>
  <c r="K232" i="6"/>
  <c r="A233" i="6"/>
  <c r="C233" i="6"/>
  <c r="E233" i="6"/>
  <c r="F233" i="6"/>
  <c r="G233" i="6"/>
  <c r="K233" i="6"/>
  <c r="A234" i="6"/>
  <c r="C234" i="6"/>
  <c r="E234" i="6"/>
  <c r="F234" i="6"/>
  <c r="G234" i="6"/>
  <c r="K234" i="6"/>
  <c r="A235" i="6"/>
  <c r="C235" i="6"/>
  <c r="E235" i="6"/>
  <c r="F235" i="6"/>
  <c r="G235" i="6"/>
  <c r="K235" i="6"/>
  <c r="A236" i="6"/>
  <c r="C236" i="6"/>
  <c r="E236" i="6"/>
  <c r="F236" i="6"/>
  <c r="G236" i="6"/>
  <c r="K236" i="6"/>
  <c r="A237" i="6"/>
  <c r="C237" i="6"/>
  <c r="E237" i="6"/>
  <c r="F237" i="6"/>
  <c r="G237" i="6"/>
  <c r="K237" i="6"/>
  <c r="A238" i="6"/>
  <c r="C238" i="6"/>
  <c r="E238" i="6"/>
  <c r="F238" i="6"/>
  <c r="G238" i="6"/>
  <c r="K238" i="6"/>
  <c r="A239" i="6"/>
  <c r="C239" i="6"/>
  <c r="E239" i="6"/>
  <c r="F239" i="6"/>
  <c r="G239" i="6"/>
  <c r="K239" i="6"/>
  <c r="A240" i="6"/>
  <c r="C240" i="6"/>
  <c r="E240" i="6"/>
  <c r="F240" i="6"/>
  <c r="G240" i="6"/>
  <c r="K240" i="6"/>
  <c r="A241" i="6"/>
  <c r="C241" i="6"/>
  <c r="E241" i="6"/>
  <c r="F241" i="6"/>
  <c r="G241" i="6"/>
  <c r="K241" i="6"/>
  <c r="A242" i="6"/>
  <c r="C242" i="6"/>
  <c r="E242" i="6"/>
  <c r="F242" i="6"/>
  <c r="G242" i="6"/>
  <c r="K242" i="6"/>
  <c r="A243" i="6"/>
  <c r="C243" i="6"/>
  <c r="E243" i="6"/>
  <c r="F243" i="6"/>
  <c r="G243" i="6"/>
  <c r="K243" i="6"/>
  <c r="A244" i="6"/>
  <c r="C244" i="6"/>
  <c r="E244" i="6"/>
  <c r="F244" i="6"/>
  <c r="G244" i="6"/>
  <c r="K244" i="6"/>
  <c r="A245" i="6"/>
  <c r="C245" i="6"/>
  <c r="E245" i="6"/>
  <c r="F245" i="6"/>
  <c r="G245" i="6"/>
  <c r="K245" i="6"/>
  <c r="A246" i="6"/>
  <c r="C246" i="6"/>
  <c r="E246" i="6"/>
  <c r="F246" i="6"/>
  <c r="G246" i="6"/>
  <c r="K246" i="6"/>
  <c r="A247" i="6"/>
  <c r="C247" i="6"/>
  <c r="E247" i="6"/>
  <c r="F247" i="6"/>
  <c r="G247" i="6"/>
  <c r="K247" i="6"/>
  <c r="A248" i="6"/>
  <c r="C248" i="6"/>
  <c r="E248" i="6"/>
  <c r="F248" i="6"/>
  <c r="G248" i="6"/>
  <c r="K248" i="6"/>
  <c r="A249" i="6"/>
  <c r="C249" i="6"/>
  <c r="E249" i="6"/>
  <c r="F249" i="6"/>
  <c r="G249" i="6"/>
  <c r="K249" i="6"/>
  <c r="A250" i="6"/>
  <c r="C250" i="6"/>
  <c r="E250" i="6"/>
  <c r="F250" i="6"/>
  <c r="G250" i="6"/>
  <c r="K250" i="6"/>
  <c r="A251" i="6"/>
  <c r="C251" i="6"/>
  <c r="E251" i="6"/>
  <c r="F251" i="6"/>
  <c r="G251" i="6"/>
  <c r="K251" i="6"/>
  <c r="A252" i="6"/>
  <c r="C252" i="6"/>
  <c r="E252" i="6"/>
  <c r="F252" i="6"/>
  <c r="G252" i="6"/>
  <c r="K252" i="6"/>
  <c r="A253" i="6"/>
  <c r="C253" i="6"/>
  <c r="E253" i="6"/>
  <c r="F253" i="6"/>
  <c r="G253" i="6"/>
  <c r="K253" i="6"/>
  <c r="A254" i="6"/>
  <c r="C254" i="6"/>
  <c r="E254" i="6"/>
  <c r="F254" i="6"/>
  <c r="G254" i="6"/>
  <c r="K254" i="6"/>
  <c r="A255" i="6"/>
  <c r="C255" i="6"/>
  <c r="E255" i="6"/>
  <c r="F255" i="6"/>
  <c r="G255" i="6"/>
  <c r="K255" i="6"/>
  <c r="A256" i="6"/>
  <c r="C256" i="6"/>
  <c r="E256" i="6"/>
  <c r="F256" i="6"/>
  <c r="G256" i="6"/>
  <c r="K256" i="6"/>
  <c r="A257" i="6"/>
  <c r="C257" i="6"/>
  <c r="E257" i="6"/>
  <c r="F257" i="6"/>
  <c r="G257" i="6"/>
  <c r="K257" i="6"/>
  <c r="A258" i="6"/>
  <c r="C258" i="6"/>
  <c r="E258" i="6"/>
  <c r="F258" i="6"/>
  <c r="G258" i="6"/>
  <c r="K258" i="6"/>
  <c r="A259" i="6"/>
  <c r="C259" i="6"/>
  <c r="E259" i="6"/>
  <c r="F259" i="6"/>
  <c r="G259" i="6"/>
  <c r="K259" i="6"/>
  <c r="A260" i="6"/>
  <c r="C260" i="6"/>
  <c r="E260" i="6"/>
  <c r="F260" i="6"/>
  <c r="G260" i="6"/>
  <c r="K260" i="6"/>
  <c r="A261" i="6"/>
  <c r="C261" i="6"/>
  <c r="E261" i="6"/>
  <c r="F261" i="6"/>
  <c r="G261" i="6"/>
  <c r="K261" i="6"/>
  <c r="A262" i="6"/>
  <c r="C262" i="6"/>
  <c r="E262" i="6"/>
  <c r="F262" i="6"/>
  <c r="G262" i="6"/>
  <c r="K262" i="6"/>
  <c r="A263" i="6"/>
  <c r="C263" i="6"/>
  <c r="E263" i="6"/>
  <c r="F263" i="6"/>
  <c r="G263" i="6"/>
  <c r="K263" i="6"/>
  <c r="A264" i="6"/>
  <c r="C264" i="6"/>
  <c r="E264" i="6"/>
  <c r="F264" i="6"/>
  <c r="G264" i="6"/>
  <c r="K264" i="6"/>
  <c r="A265" i="6"/>
  <c r="C265" i="6"/>
  <c r="E265" i="6"/>
  <c r="F265" i="6"/>
  <c r="G265" i="6"/>
  <c r="K265" i="6"/>
  <c r="A266" i="6"/>
  <c r="C266" i="6"/>
  <c r="E266" i="6"/>
  <c r="F266" i="6"/>
  <c r="G266" i="6"/>
  <c r="K266" i="6"/>
  <c r="A267" i="6"/>
  <c r="C267" i="6"/>
  <c r="E267" i="6"/>
  <c r="F267" i="6"/>
  <c r="G267" i="6"/>
  <c r="K267" i="6"/>
  <c r="A268" i="6"/>
  <c r="C268" i="6"/>
  <c r="E268" i="6"/>
  <c r="F268" i="6"/>
  <c r="G268" i="6"/>
  <c r="K268" i="6"/>
  <c r="A269" i="6"/>
  <c r="C269" i="6"/>
  <c r="E269" i="6"/>
  <c r="F269" i="6"/>
  <c r="G269" i="6"/>
  <c r="K269" i="6"/>
  <c r="A270" i="6"/>
  <c r="C270" i="6"/>
  <c r="E270" i="6"/>
  <c r="F270" i="6"/>
  <c r="G270" i="6"/>
  <c r="K270" i="6"/>
  <c r="A271" i="6"/>
  <c r="C271" i="6"/>
  <c r="E271" i="6"/>
  <c r="F271" i="6"/>
  <c r="G271" i="6"/>
  <c r="K271" i="6"/>
  <c r="A272" i="6"/>
  <c r="C272" i="6"/>
  <c r="E272" i="6"/>
  <c r="F272" i="6"/>
  <c r="G272" i="6"/>
  <c r="K272" i="6"/>
  <c r="A273" i="6"/>
  <c r="C273" i="6"/>
  <c r="E273" i="6"/>
  <c r="F273" i="6"/>
  <c r="G273" i="6"/>
  <c r="K273" i="6"/>
  <c r="A274" i="6"/>
  <c r="C274" i="6"/>
  <c r="E274" i="6"/>
  <c r="F274" i="6"/>
  <c r="G274" i="6"/>
  <c r="K274" i="6"/>
  <c r="A275" i="6"/>
  <c r="C275" i="6"/>
  <c r="E275" i="6"/>
  <c r="F275" i="6"/>
  <c r="G275" i="6"/>
  <c r="K275" i="6"/>
  <c r="A276" i="6"/>
  <c r="C276" i="6"/>
  <c r="E276" i="6"/>
  <c r="F276" i="6"/>
  <c r="G276" i="6"/>
  <c r="K276" i="6"/>
  <c r="A277" i="6"/>
  <c r="C277" i="6"/>
  <c r="E277" i="6"/>
  <c r="F277" i="6"/>
  <c r="G277" i="6"/>
  <c r="K277" i="6"/>
  <c r="A278" i="6"/>
  <c r="C278" i="6"/>
  <c r="E278" i="6"/>
  <c r="F278" i="6"/>
  <c r="G278" i="6"/>
  <c r="K278" i="6"/>
  <c r="A279" i="6"/>
  <c r="C279" i="6"/>
  <c r="E279" i="6"/>
  <c r="F279" i="6"/>
  <c r="G279" i="6"/>
  <c r="K279" i="6"/>
  <c r="A280" i="6"/>
  <c r="C280" i="6"/>
  <c r="E280" i="6"/>
  <c r="F280" i="6"/>
  <c r="G280" i="6"/>
  <c r="K280" i="6"/>
  <c r="A281" i="6"/>
  <c r="C281" i="6"/>
  <c r="E281" i="6"/>
  <c r="F281" i="6"/>
  <c r="G281" i="6"/>
  <c r="K281" i="6"/>
  <c r="A282" i="6"/>
  <c r="C282" i="6"/>
  <c r="E282" i="6"/>
  <c r="F282" i="6"/>
  <c r="G282" i="6"/>
  <c r="K282" i="6"/>
  <c r="A283" i="6"/>
  <c r="C283" i="6"/>
  <c r="E283" i="6"/>
  <c r="F283" i="6"/>
  <c r="G283" i="6"/>
  <c r="K283" i="6"/>
  <c r="A284" i="6"/>
  <c r="C284" i="6"/>
  <c r="E284" i="6"/>
  <c r="F284" i="6"/>
  <c r="G284" i="6"/>
  <c r="K284" i="6"/>
  <c r="A285" i="6"/>
  <c r="C285" i="6"/>
  <c r="E285" i="6"/>
  <c r="F285" i="6"/>
  <c r="G285" i="6"/>
  <c r="K285" i="6"/>
  <c r="A286" i="6"/>
  <c r="C286" i="6"/>
  <c r="E286" i="6"/>
  <c r="F286" i="6"/>
  <c r="G286" i="6"/>
  <c r="K286" i="6"/>
  <c r="A287" i="6"/>
  <c r="C287" i="6"/>
  <c r="E287" i="6"/>
  <c r="F287" i="6"/>
  <c r="G287" i="6"/>
  <c r="K287" i="6"/>
  <c r="A288" i="6"/>
  <c r="C288" i="6"/>
  <c r="E288" i="6"/>
  <c r="F288" i="6"/>
  <c r="G288" i="6"/>
  <c r="K288" i="6"/>
  <c r="A289" i="6"/>
  <c r="C289" i="6"/>
  <c r="E289" i="6"/>
  <c r="F289" i="6"/>
  <c r="G289" i="6"/>
  <c r="K289" i="6"/>
  <c r="A290" i="6"/>
  <c r="C290" i="6"/>
  <c r="E290" i="6"/>
  <c r="F290" i="6"/>
  <c r="G290" i="6"/>
  <c r="K290" i="6"/>
  <c r="A291" i="6"/>
  <c r="C291" i="6"/>
  <c r="E291" i="6"/>
  <c r="F291" i="6"/>
  <c r="G291" i="6"/>
  <c r="K291" i="6"/>
  <c r="A292" i="6"/>
  <c r="C292" i="6"/>
  <c r="E292" i="6"/>
  <c r="F292" i="6"/>
  <c r="G292" i="6"/>
  <c r="K292" i="6"/>
  <c r="A293" i="6"/>
  <c r="C293" i="6"/>
  <c r="E293" i="6"/>
  <c r="F293" i="6"/>
  <c r="G293" i="6"/>
  <c r="K293" i="6"/>
  <c r="A294" i="6"/>
  <c r="C294" i="6"/>
  <c r="E294" i="6"/>
  <c r="F294" i="6"/>
  <c r="G294" i="6"/>
  <c r="K294" i="6"/>
  <c r="A295" i="6"/>
  <c r="C295" i="6"/>
  <c r="E295" i="6"/>
  <c r="F295" i="6"/>
  <c r="G295" i="6"/>
  <c r="K295" i="6"/>
  <c r="A296" i="6"/>
  <c r="C296" i="6"/>
  <c r="E296" i="6"/>
  <c r="F296" i="6"/>
  <c r="G296" i="6"/>
  <c r="K296" i="6"/>
  <c r="A297" i="6"/>
  <c r="C297" i="6"/>
  <c r="E297" i="6"/>
  <c r="F297" i="6"/>
  <c r="G297" i="6"/>
  <c r="K297" i="6"/>
  <c r="A298" i="6"/>
  <c r="C298" i="6"/>
  <c r="E298" i="6"/>
  <c r="F298" i="6"/>
  <c r="G298" i="6"/>
  <c r="K298" i="6"/>
  <c r="A299" i="6"/>
  <c r="C299" i="6"/>
  <c r="E299" i="6"/>
  <c r="F299" i="6"/>
  <c r="G299" i="6"/>
  <c r="K299" i="6"/>
  <c r="A300" i="6"/>
  <c r="C300" i="6"/>
  <c r="E300" i="6"/>
  <c r="F300" i="6"/>
  <c r="G300" i="6"/>
  <c r="K300" i="6"/>
  <c r="A301" i="6"/>
  <c r="C301" i="6"/>
  <c r="E301" i="6"/>
  <c r="F301" i="6"/>
  <c r="G301" i="6"/>
  <c r="K301" i="6"/>
  <c r="A302" i="6"/>
  <c r="C302" i="6"/>
  <c r="E302" i="6"/>
  <c r="F302" i="6"/>
  <c r="G302" i="6"/>
  <c r="K302" i="6"/>
  <c r="A303" i="6"/>
  <c r="C303" i="6"/>
  <c r="E303" i="6"/>
  <c r="F303" i="6"/>
  <c r="G303" i="6"/>
  <c r="K303" i="6"/>
  <c r="A304" i="6"/>
  <c r="C304" i="6"/>
  <c r="E304" i="6"/>
  <c r="F304" i="6"/>
  <c r="G304" i="6"/>
  <c r="K304" i="6"/>
  <c r="A305" i="6"/>
  <c r="C305" i="6"/>
  <c r="E305" i="6"/>
  <c r="F305" i="6"/>
  <c r="G305" i="6"/>
  <c r="K305" i="6"/>
  <c r="A306" i="6"/>
  <c r="C306" i="6"/>
  <c r="E306" i="6"/>
  <c r="F306" i="6"/>
  <c r="G306" i="6"/>
  <c r="K306" i="6"/>
  <c r="A307" i="6"/>
  <c r="C307" i="6"/>
  <c r="E307" i="6"/>
  <c r="F307" i="6"/>
  <c r="G307" i="6"/>
  <c r="K307" i="6"/>
  <c r="A308" i="6"/>
  <c r="C308" i="6"/>
  <c r="E308" i="6"/>
  <c r="F308" i="6"/>
  <c r="G308" i="6"/>
  <c r="K308" i="6"/>
  <c r="A309" i="6"/>
  <c r="C309" i="6"/>
  <c r="E309" i="6"/>
  <c r="F309" i="6"/>
  <c r="G309" i="6"/>
  <c r="K309" i="6"/>
  <c r="A310" i="6"/>
  <c r="C310" i="6"/>
  <c r="E310" i="6"/>
  <c r="F310" i="6"/>
  <c r="G310" i="6"/>
  <c r="K310" i="6"/>
  <c r="A311" i="6"/>
  <c r="C311" i="6"/>
  <c r="E311" i="6"/>
  <c r="F311" i="6"/>
  <c r="G311" i="6"/>
  <c r="K311" i="6"/>
  <c r="A312" i="6"/>
  <c r="C312" i="6"/>
  <c r="E312" i="6"/>
  <c r="F312" i="6"/>
  <c r="G312" i="6"/>
  <c r="K312" i="6"/>
  <c r="A313" i="6"/>
  <c r="C313" i="6"/>
  <c r="E313" i="6"/>
  <c r="F313" i="6"/>
  <c r="G313" i="6"/>
  <c r="K313" i="6"/>
  <c r="A314" i="6"/>
  <c r="C314" i="6"/>
  <c r="E314" i="6"/>
  <c r="F314" i="6"/>
  <c r="G314" i="6"/>
  <c r="K314" i="6"/>
  <c r="A315" i="6"/>
  <c r="C315" i="6"/>
  <c r="E315" i="6"/>
  <c r="F315" i="6"/>
  <c r="G315" i="6"/>
  <c r="K315" i="6"/>
  <c r="A316" i="6"/>
  <c r="C316" i="6"/>
  <c r="E316" i="6"/>
  <c r="F316" i="6"/>
  <c r="G316" i="6"/>
  <c r="K316" i="6"/>
  <c r="A317" i="6"/>
  <c r="C317" i="6"/>
  <c r="E317" i="6"/>
  <c r="F317" i="6"/>
  <c r="G317" i="6"/>
  <c r="K317" i="6"/>
  <c r="A318" i="6"/>
  <c r="C318" i="6"/>
  <c r="E318" i="6"/>
  <c r="F318" i="6"/>
  <c r="G318" i="6"/>
  <c r="K318" i="6"/>
  <c r="A319" i="6"/>
  <c r="C319" i="6"/>
  <c r="E319" i="6"/>
  <c r="F319" i="6"/>
  <c r="G319" i="6"/>
  <c r="K319" i="6"/>
  <c r="A320" i="6"/>
  <c r="C320" i="6"/>
  <c r="E320" i="6"/>
  <c r="F320" i="6"/>
  <c r="G320" i="6"/>
  <c r="K320" i="6"/>
  <c r="A321" i="6"/>
  <c r="C321" i="6"/>
  <c r="E321" i="6"/>
  <c r="F321" i="6"/>
  <c r="G321" i="6"/>
  <c r="K321" i="6"/>
  <c r="A322" i="6"/>
  <c r="C322" i="6"/>
  <c r="E322" i="6"/>
  <c r="F322" i="6"/>
  <c r="G322" i="6"/>
  <c r="K322" i="6"/>
  <c r="A323" i="6"/>
  <c r="C323" i="6"/>
  <c r="E323" i="6"/>
  <c r="F323" i="6"/>
  <c r="G323" i="6"/>
  <c r="K323" i="6"/>
  <c r="A324" i="6"/>
  <c r="C324" i="6"/>
  <c r="E324" i="6"/>
  <c r="F324" i="6"/>
  <c r="G324" i="6"/>
  <c r="K324" i="6"/>
  <c r="A325" i="6"/>
  <c r="C325" i="6"/>
  <c r="E325" i="6"/>
  <c r="F325" i="6"/>
  <c r="G325" i="6"/>
  <c r="K325" i="6"/>
  <c r="A326" i="6"/>
  <c r="C326" i="6"/>
  <c r="E326" i="6"/>
  <c r="F326" i="6"/>
  <c r="G326" i="6"/>
  <c r="K326" i="6"/>
  <c r="A327" i="6"/>
  <c r="C327" i="6"/>
  <c r="E327" i="6"/>
  <c r="F327" i="6"/>
  <c r="G327" i="6"/>
  <c r="K327" i="6"/>
  <c r="A328" i="6"/>
  <c r="C328" i="6"/>
  <c r="E328" i="6"/>
  <c r="F328" i="6"/>
  <c r="G328" i="6"/>
  <c r="K328" i="6"/>
  <c r="A329" i="6"/>
  <c r="C329" i="6"/>
  <c r="E329" i="6"/>
  <c r="F329" i="6"/>
  <c r="G329" i="6"/>
  <c r="K329" i="6"/>
  <c r="A330" i="6"/>
  <c r="C330" i="6"/>
  <c r="E330" i="6"/>
  <c r="F330" i="6"/>
  <c r="G330" i="6"/>
  <c r="K330" i="6"/>
  <c r="A331" i="6"/>
  <c r="C331" i="6"/>
  <c r="E331" i="6"/>
  <c r="F331" i="6"/>
  <c r="G331" i="6"/>
  <c r="K331" i="6"/>
  <c r="A332" i="6"/>
  <c r="C332" i="6"/>
  <c r="E332" i="6"/>
  <c r="F332" i="6"/>
  <c r="G332" i="6"/>
  <c r="K332" i="6"/>
  <c r="A333" i="6"/>
  <c r="C333" i="6"/>
  <c r="E333" i="6"/>
  <c r="F333" i="6"/>
  <c r="G333" i="6"/>
  <c r="K333" i="6"/>
  <c r="A334" i="6"/>
  <c r="C334" i="6"/>
  <c r="E334" i="6"/>
  <c r="F334" i="6"/>
  <c r="G334" i="6"/>
  <c r="K334" i="6"/>
  <c r="A335" i="6"/>
  <c r="C335" i="6"/>
  <c r="E335" i="6"/>
  <c r="F335" i="6"/>
  <c r="G335" i="6"/>
  <c r="K335" i="6"/>
  <c r="A336" i="6"/>
  <c r="C336" i="6"/>
  <c r="E336" i="6"/>
  <c r="F336" i="6"/>
  <c r="G336" i="6"/>
  <c r="K336" i="6"/>
  <c r="A337" i="6"/>
  <c r="C337" i="6"/>
  <c r="E337" i="6"/>
  <c r="F337" i="6"/>
  <c r="G337" i="6"/>
  <c r="K337" i="6"/>
  <c r="A338" i="6"/>
  <c r="C338" i="6"/>
  <c r="E338" i="6"/>
  <c r="F338" i="6"/>
  <c r="G338" i="6"/>
  <c r="K338" i="6"/>
  <c r="A339" i="6"/>
  <c r="C339" i="6"/>
  <c r="E339" i="6"/>
  <c r="F339" i="6"/>
  <c r="G339" i="6"/>
  <c r="K339" i="6"/>
  <c r="A340" i="6"/>
  <c r="C340" i="6"/>
  <c r="E340" i="6"/>
  <c r="F340" i="6"/>
  <c r="G340" i="6"/>
  <c r="K340" i="6"/>
  <c r="A341" i="6"/>
  <c r="C341" i="6"/>
  <c r="E341" i="6"/>
  <c r="F341" i="6"/>
  <c r="G341" i="6"/>
  <c r="K341" i="6"/>
  <c r="A342" i="6"/>
  <c r="C342" i="6"/>
  <c r="E342" i="6"/>
  <c r="F342" i="6"/>
  <c r="G342" i="6"/>
  <c r="K342" i="6"/>
  <c r="A343" i="6"/>
  <c r="C343" i="6"/>
  <c r="E343" i="6"/>
  <c r="F343" i="6"/>
  <c r="G343" i="6"/>
  <c r="K343" i="6"/>
  <c r="A344" i="6"/>
  <c r="C344" i="6"/>
  <c r="E344" i="6"/>
  <c r="F344" i="6"/>
  <c r="G344" i="6"/>
  <c r="K344" i="6"/>
  <c r="A345" i="6"/>
  <c r="C345" i="6"/>
  <c r="E345" i="6"/>
  <c r="F345" i="6"/>
  <c r="G345" i="6"/>
  <c r="K345" i="6"/>
  <c r="A346" i="6"/>
  <c r="C346" i="6"/>
  <c r="E346" i="6"/>
  <c r="F346" i="6"/>
  <c r="G346" i="6"/>
  <c r="K346" i="6"/>
  <c r="A347" i="6"/>
  <c r="C347" i="6"/>
  <c r="E347" i="6"/>
  <c r="F347" i="6"/>
  <c r="G347" i="6"/>
  <c r="K347" i="6"/>
  <c r="A348" i="6"/>
  <c r="C348" i="6"/>
  <c r="E348" i="6"/>
  <c r="F348" i="6"/>
  <c r="G348" i="6"/>
  <c r="K348" i="6"/>
  <c r="A349" i="6"/>
  <c r="C349" i="6"/>
  <c r="E349" i="6"/>
  <c r="F349" i="6"/>
  <c r="G349" i="6"/>
  <c r="K349" i="6"/>
  <c r="A350" i="6"/>
  <c r="C350" i="6"/>
  <c r="E350" i="6"/>
  <c r="F350" i="6"/>
  <c r="G350" i="6"/>
  <c r="K350" i="6"/>
  <c r="A351" i="6"/>
  <c r="C351" i="6"/>
  <c r="E351" i="6"/>
  <c r="F351" i="6"/>
  <c r="G351" i="6"/>
  <c r="K351" i="6"/>
  <c r="A352" i="6"/>
  <c r="C352" i="6"/>
  <c r="E352" i="6"/>
  <c r="F352" i="6"/>
  <c r="G352" i="6"/>
  <c r="K352" i="6"/>
  <c r="A353" i="6"/>
  <c r="C353" i="6"/>
  <c r="E353" i="6"/>
  <c r="F353" i="6"/>
  <c r="G353" i="6"/>
  <c r="K353" i="6"/>
  <c r="A354" i="6"/>
  <c r="C354" i="6"/>
  <c r="E354" i="6"/>
  <c r="F354" i="6"/>
  <c r="G354" i="6"/>
  <c r="K354" i="6"/>
  <c r="A355" i="6"/>
  <c r="C355" i="6"/>
  <c r="E355" i="6"/>
  <c r="F355" i="6"/>
  <c r="G355" i="6"/>
  <c r="K355" i="6"/>
  <c r="A356" i="6"/>
  <c r="C356" i="6"/>
  <c r="E356" i="6"/>
  <c r="F356" i="6"/>
  <c r="G356" i="6"/>
  <c r="K356" i="6"/>
  <c r="A357" i="6"/>
  <c r="C357" i="6"/>
  <c r="E357" i="6"/>
  <c r="F357" i="6"/>
  <c r="G357" i="6"/>
  <c r="K357" i="6"/>
  <c r="A358" i="6"/>
  <c r="C358" i="6"/>
  <c r="E358" i="6"/>
  <c r="F358" i="6"/>
  <c r="G358" i="6"/>
  <c r="K358" i="6"/>
  <c r="A359" i="6"/>
  <c r="C359" i="6"/>
  <c r="E359" i="6"/>
  <c r="F359" i="6"/>
  <c r="G359" i="6"/>
  <c r="K359" i="6"/>
  <c r="A360" i="6"/>
  <c r="C360" i="6"/>
  <c r="E360" i="6"/>
  <c r="F360" i="6"/>
  <c r="G360" i="6"/>
  <c r="K360" i="6"/>
  <c r="A361" i="6"/>
  <c r="C361" i="6"/>
  <c r="E361" i="6"/>
  <c r="F361" i="6"/>
  <c r="G361" i="6"/>
  <c r="K361" i="6"/>
  <c r="A362" i="6"/>
  <c r="C362" i="6"/>
  <c r="E362" i="6"/>
  <c r="F362" i="6"/>
  <c r="G362" i="6"/>
  <c r="K362" i="6"/>
  <c r="A363" i="6"/>
  <c r="C363" i="6"/>
  <c r="E363" i="6"/>
  <c r="F363" i="6"/>
  <c r="G363" i="6"/>
  <c r="K363" i="6"/>
  <c r="A364" i="6"/>
  <c r="C364" i="6"/>
  <c r="E364" i="6"/>
  <c r="F364" i="6"/>
  <c r="G364" i="6"/>
  <c r="K364" i="6"/>
  <c r="A365" i="6"/>
  <c r="C365" i="6"/>
  <c r="E365" i="6"/>
  <c r="F365" i="6"/>
  <c r="G365" i="6"/>
  <c r="K365" i="6"/>
  <c r="A366" i="6"/>
  <c r="C366" i="6"/>
  <c r="E366" i="6"/>
  <c r="F366" i="6"/>
  <c r="G366" i="6"/>
  <c r="K366" i="6"/>
  <c r="A367" i="6"/>
  <c r="C367" i="6"/>
  <c r="E367" i="6"/>
  <c r="F367" i="6"/>
  <c r="G367" i="6"/>
  <c r="K367" i="6"/>
  <c r="A368" i="6"/>
  <c r="C368" i="6"/>
  <c r="E368" i="6"/>
  <c r="F368" i="6"/>
  <c r="G368" i="6"/>
  <c r="K368" i="6"/>
  <c r="A369" i="6"/>
  <c r="C369" i="6"/>
  <c r="E369" i="6"/>
  <c r="F369" i="6"/>
  <c r="G369" i="6"/>
  <c r="K369" i="6"/>
  <c r="A370" i="6"/>
  <c r="C370" i="6"/>
  <c r="E370" i="6"/>
  <c r="F370" i="6"/>
  <c r="G370" i="6"/>
  <c r="K370" i="6"/>
  <c r="A371" i="6"/>
  <c r="C371" i="6"/>
  <c r="E371" i="6"/>
  <c r="F371" i="6"/>
  <c r="G371" i="6"/>
  <c r="K371" i="6"/>
  <c r="A372" i="6"/>
  <c r="C372" i="6"/>
  <c r="E372" i="6"/>
  <c r="F372" i="6"/>
  <c r="G372" i="6"/>
  <c r="K372" i="6"/>
  <c r="A373" i="6"/>
  <c r="C373" i="6"/>
  <c r="E373" i="6"/>
  <c r="F373" i="6"/>
  <c r="G373" i="6"/>
  <c r="K373" i="6"/>
  <c r="A374" i="6"/>
  <c r="C374" i="6"/>
  <c r="E374" i="6"/>
  <c r="F374" i="6"/>
  <c r="G374" i="6"/>
  <c r="K374" i="6"/>
  <c r="A375" i="6"/>
  <c r="C375" i="6"/>
  <c r="E375" i="6"/>
  <c r="F375" i="6"/>
  <c r="G375" i="6"/>
  <c r="K375" i="6"/>
  <c r="A376" i="6"/>
  <c r="C376" i="6"/>
  <c r="E376" i="6"/>
  <c r="F376" i="6"/>
  <c r="G376" i="6"/>
  <c r="K376" i="6"/>
  <c r="A377" i="6"/>
  <c r="C377" i="6"/>
  <c r="E377" i="6"/>
  <c r="F377" i="6"/>
  <c r="G377" i="6"/>
  <c r="K377" i="6"/>
  <c r="A378" i="6"/>
  <c r="C378" i="6"/>
  <c r="E378" i="6"/>
  <c r="F378" i="6"/>
  <c r="G378" i="6"/>
  <c r="K378" i="6"/>
  <c r="A379" i="6"/>
  <c r="C379" i="6"/>
  <c r="E379" i="6"/>
  <c r="F379" i="6"/>
  <c r="G379" i="6"/>
  <c r="K379" i="6"/>
  <c r="A380" i="6"/>
  <c r="C380" i="6"/>
  <c r="E380" i="6"/>
  <c r="F380" i="6"/>
  <c r="G380" i="6"/>
  <c r="K380" i="6"/>
  <c r="A381" i="6"/>
  <c r="C381" i="6"/>
  <c r="E381" i="6"/>
  <c r="F381" i="6"/>
  <c r="G381" i="6"/>
  <c r="K381" i="6"/>
  <c r="A382" i="6"/>
  <c r="C382" i="6"/>
  <c r="E382" i="6"/>
  <c r="F382" i="6"/>
  <c r="G382" i="6"/>
  <c r="K382" i="6"/>
  <c r="A383" i="6"/>
  <c r="C383" i="6"/>
  <c r="E383" i="6"/>
  <c r="F383" i="6"/>
  <c r="G383" i="6"/>
  <c r="K383" i="6"/>
  <c r="A384" i="6"/>
  <c r="C384" i="6"/>
  <c r="E384" i="6"/>
  <c r="F384" i="6"/>
  <c r="G384" i="6"/>
  <c r="K384" i="6"/>
  <c r="A385" i="6"/>
  <c r="C385" i="6"/>
  <c r="E385" i="6"/>
  <c r="F385" i="6"/>
  <c r="G385" i="6"/>
  <c r="K385" i="6"/>
  <c r="A386" i="6"/>
  <c r="C386" i="6"/>
  <c r="E386" i="6"/>
  <c r="F386" i="6"/>
  <c r="G386" i="6"/>
  <c r="K386" i="6"/>
  <c r="A387" i="6"/>
  <c r="C387" i="6"/>
  <c r="E387" i="6"/>
  <c r="F387" i="6"/>
  <c r="G387" i="6"/>
  <c r="K387" i="6"/>
  <c r="A388" i="6"/>
  <c r="C388" i="6"/>
  <c r="E388" i="6"/>
  <c r="F388" i="6"/>
  <c r="G388" i="6"/>
  <c r="K388" i="6"/>
  <c r="A389" i="6"/>
  <c r="C389" i="6"/>
  <c r="E389" i="6"/>
  <c r="F389" i="6"/>
  <c r="G389" i="6"/>
  <c r="K389" i="6"/>
  <c r="A390" i="6"/>
  <c r="C390" i="6"/>
  <c r="E390" i="6"/>
  <c r="F390" i="6"/>
  <c r="G390" i="6"/>
  <c r="K390" i="6"/>
  <c r="A391" i="6"/>
  <c r="C391" i="6"/>
  <c r="E391" i="6"/>
  <c r="F391" i="6"/>
  <c r="G391" i="6"/>
  <c r="K391" i="6"/>
  <c r="A392" i="6"/>
  <c r="C392" i="6"/>
  <c r="E392" i="6"/>
  <c r="F392" i="6"/>
  <c r="G392" i="6"/>
  <c r="K392" i="6"/>
  <c r="A393" i="6"/>
  <c r="C393" i="6"/>
  <c r="E393" i="6"/>
  <c r="F393" i="6"/>
  <c r="G393" i="6"/>
  <c r="K393" i="6"/>
  <c r="A394" i="6"/>
  <c r="C394" i="6"/>
  <c r="E394" i="6"/>
  <c r="F394" i="6"/>
  <c r="G394" i="6"/>
  <c r="K394" i="6"/>
  <c r="A395" i="6"/>
  <c r="C395" i="6"/>
  <c r="E395" i="6"/>
  <c r="F395" i="6"/>
  <c r="G395" i="6"/>
  <c r="K395" i="6"/>
  <c r="A396" i="6"/>
  <c r="C396" i="6"/>
  <c r="E396" i="6"/>
  <c r="F396" i="6"/>
  <c r="G396" i="6"/>
  <c r="K396" i="6"/>
  <c r="A397" i="6"/>
  <c r="C397" i="6"/>
  <c r="E397" i="6"/>
  <c r="F397" i="6"/>
  <c r="G397" i="6"/>
  <c r="K397" i="6"/>
  <c r="A398" i="6"/>
  <c r="C398" i="6"/>
  <c r="E398" i="6"/>
  <c r="F398" i="6"/>
  <c r="G398" i="6"/>
  <c r="K398" i="6"/>
  <c r="A399" i="6"/>
  <c r="C399" i="6"/>
  <c r="E399" i="6"/>
  <c r="F399" i="6"/>
  <c r="G399" i="6"/>
  <c r="K399" i="6"/>
  <c r="A400" i="6"/>
  <c r="C400" i="6"/>
  <c r="E400" i="6"/>
  <c r="F400" i="6"/>
  <c r="G400" i="6"/>
  <c r="K400" i="6"/>
  <c r="A401" i="6"/>
  <c r="C401" i="6"/>
  <c r="E401" i="6"/>
  <c r="F401" i="6"/>
  <c r="G401" i="6"/>
  <c r="K401" i="6"/>
  <c r="A402" i="6"/>
  <c r="C402" i="6"/>
  <c r="E402" i="6"/>
  <c r="F402" i="6"/>
  <c r="G402" i="6"/>
  <c r="K402" i="6"/>
  <c r="A403" i="6"/>
  <c r="C403" i="6"/>
  <c r="E403" i="6"/>
  <c r="F403" i="6"/>
  <c r="G403" i="6"/>
  <c r="K403" i="6"/>
  <c r="A404" i="6"/>
  <c r="C404" i="6"/>
  <c r="E404" i="6"/>
  <c r="F404" i="6"/>
  <c r="G404" i="6"/>
  <c r="K404" i="6"/>
  <c r="A405" i="6"/>
  <c r="C405" i="6"/>
  <c r="E405" i="6"/>
  <c r="F405" i="6"/>
  <c r="G405" i="6"/>
  <c r="K405" i="6"/>
  <c r="A406" i="6"/>
  <c r="C406" i="6"/>
  <c r="E406" i="6"/>
  <c r="F406" i="6"/>
  <c r="G406" i="6"/>
  <c r="K406" i="6"/>
  <c r="A407" i="6"/>
  <c r="C407" i="6"/>
  <c r="E407" i="6"/>
  <c r="F407" i="6"/>
  <c r="G407" i="6"/>
  <c r="K407" i="6"/>
  <c r="A408" i="6"/>
  <c r="C408" i="6"/>
  <c r="E408" i="6"/>
  <c r="F408" i="6"/>
  <c r="G408" i="6"/>
  <c r="K408" i="6"/>
  <c r="A409" i="6"/>
  <c r="C409" i="6"/>
  <c r="E409" i="6"/>
  <c r="F409" i="6"/>
  <c r="G409" i="6"/>
  <c r="K409" i="6"/>
  <c r="A410" i="6"/>
  <c r="C410" i="6"/>
  <c r="E410" i="6"/>
  <c r="F410" i="6"/>
  <c r="G410" i="6"/>
  <c r="K410" i="6"/>
  <c r="A411" i="6"/>
  <c r="C411" i="6"/>
  <c r="E411" i="6"/>
  <c r="F411" i="6"/>
  <c r="G411" i="6"/>
  <c r="K411" i="6"/>
  <c r="A412" i="6"/>
  <c r="C412" i="6"/>
  <c r="E412" i="6"/>
  <c r="F412" i="6"/>
  <c r="G412" i="6"/>
  <c r="K412" i="6"/>
  <c r="A413" i="6"/>
  <c r="C413" i="6"/>
  <c r="E413" i="6"/>
  <c r="F413" i="6"/>
  <c r="G413" i="6"/>
  <c r="K413" i="6"/>
  <c r="A414" i="6"/>
  <c r="C414" i="6"/>
  <c r="E414" i="6"/>
  <c r="F414" i="6"/>
  <c r="G414" i="6"/>
  <c r="K414" i="6"/>
  <c r="A415" i="6"/>
  <c r="C415" i="6"/>
  <c r="E415" i="6"/>
  <c r="F415" i="6"/>
  <c r="G415" i="6"/>
  <c r="K415" i="6"/>
  <c r="A416" i="6"/>
  <c r="C416" i="6"/>
  <c r="E416" i="6"/>
  <c r="F416" i="6"/>
  <c r="G416" i="6"/>
  <c r="K416" i="6"/>
  <c r="A417" i="6"/>
  <c r="C417" i="6"/>
  <c r="E417" i="6"/>
  <c r="F417" i="6"/>
  <c r="G417" i="6"/>
  <c r="K417" i="6"/>
  <c r="A418" i="6"/>
  <c r="C418" i="6"/>
  <c r="E418" i="6"/>
  <c r="F418" i="6"/>
  <c r="G418" i="6"/>
  <c r="K418" i="6"/>
  <c r="A419" i="6"/>
  <c r="C419" i="6"/>
  <c r="E419" i="6"/>
  <c r="F419" i="6"/>
  <c r="G419" i="6"/>
  <c r="K419" i="6"/>
  <c r="A420" i="6"/>
  <c r="C420" i="6"/>
  <c r="E420" i="6"/>
  <c r="F420" i="6"/>
  <c r="G420" i="6"/>
  <c r="K420" i="6"/>
  <c r="A421" i="6"/>
  <c r="C421" i="6"/>
  <c r="E421" i="6"/>
  <c r="F421" i="6"/>
  <c r="G421" i="6"/>
  <c r="K421" i="6"/>
  <c r="A422" i="6"/>
  <c r="C422" i="6"/>
  <c r="E422" i="6"/>
  <c r="F422" i="6"/>
  <c r="G422" i="6"/>
  <c r="K422" i="6"/>
  <c r="A423" i="6"/>
  <c r="C423" i="6"/>
  <c r="E423" i="6"/>
  <c r="F423" i="6"/>
  <c r="G423" i="6"/>
  <c r="K423" i="6"/>
  <c r="A424" i="6"/>
  <c r="C424" i="6"/>
  <c r="E424" i="6"/>
  <c r="F424" i="6"/>
  <c r="G424" i="6"/>
  <c r="K424" i="6"/>
  <c r="A425" i="6"/>
  <c r="C425" i="6"/>
  <c r="E425" i="6"/>
  <c r="F425" i="6"/>
  <c r="G425" i="6"/>
  <c r="K425" i="6"/>
  <c r="A426" i="6"/>
  <c r="C426" i="6"/>
  <c r="E426" i="6"/>
  <c r="F426" i="6"/>
  <c r="G426" i="6"/>
  <c r="K426" i="6"/>
  <c r="A427" i="6"/>
  <c r="C427" i="6"/>
  <c r="E427" i="6"/>
  <c r="F427" i="6"/>
  <c r="G427" i="6"/>
  <c r="K427" i="6"/>
  <c r="A428" i="6"/>
  <c r="C428" i="6"/>
  <c r="E428" i="6"/>
  <c r="F428" i="6"/>
  <c r="G428" i="6"/>
  <c r="K428" i="6"/>
  <c r="A429" i="6"/>
  <c r="C429" i="6"/>
  <c r="E429" i="6"/>
  <c r="F429" i="6"/>
  <c r="G429" i="6"/>
  <c r="K429" i="6"/>
  <c r="A430" i="6"/>
  <c r="C430" i="6"/>
  <c r="E430" i="6"/>
  <c r="F430" i="6"/>
  <c r="G430" i="6"/>
  <c r="K430" i="6"/>
  <c r="A431" i="6"/>
  <c r="C431" i="6"/>
  <c r="E431" i="6"/>
  <c r="F431" i="6"/>
  <c r="G431" i="6"/>
  <c r="K431" i="6"/>
  <c r="A432" i="6"/>
  <c r="C432" i="6"/>
  <c r="E432" i="6"/>
  <c r="F432" i="6"/>
  <c r="G432" i="6"/>
  <c r="K432" i="6"/>
  <c r="A433" i="6"/>
  <c r="C433" i="6"/>
  <c r="E433" i="6"/>
  <c r="F433" i="6"/>
  <c r="G433" i="6"/>
  <c r="K433" i="6"/>
  <c r="A434" i="6"/>
  <c r="C434" i="6"/>
  <c r="E434" i="6"/>
  <c r="F434" i="6"/>
  <c r="G434" i="6"/>
  <c r="K434" i="6"/>
  <c r="A435" i="6"/>
  <c r="C435" i="6"/>
  <c r="E435" i="6"/>
  <c r="F435" i="6"/>
  <c r="G435" i="6"/>
  <c r="K435" i="6"/>
  <c r="A436" i="6"/>
  <c r="C436" i="6"/>
  <c r="E436" i="6"/>
  <c r="F436" i="6"/>
  <c r="G436" i="6"/>
  <c r="K436" i="6"/>
  <c r="A437" i="6"/>
  <c r="C437" i="6"/>
  <c r="E437" i="6"/>
  <c r="F437" i="6"/>
  <c r="G437" i="6"/>
  <c r="K437" i="6"/>
  <c r="A438" i="6"/>
  <c r="C438" i="6"/>
  <c r="E438" i="6"/>
  <c r="F438" i="6"/>
  <c r="G438" i="6"/>
  <c r="K438" i="6"/>
  <c r="A439" i="6"/>
  <c r="C439" i="6"/>
  <c r="E439" i="6"/>
  <c r="F439" i="6"/>
  <c r="G439" i="6"/>
  <c r="K439" i="6"/>
  <c r="A440" i="6"/>
  <c r="C440" i="6"/>
  <c r="E440" i="6"/>
  <c r="F440" i="6"/>
  <c r="G440" i="6"/>
  <c r="K440" i="6"/>
  <c r="A441" i="6"/>
  <c r="C441" i="6"/>
  <c r="E441" i="6"/>
  <c r="F441" i="6"/>
  <c r="G441" i="6"/>
  <c r="K441" i="6"/>
  <c r="A442" i="6"/>
  <c r="C442" i="6"/>
  <c r="E442" i="6"/>
  <c r="F442" i="6"/>
  <c r="G442" i="6"/>
  <c r="K442" i="6"/>
  <c r="A443" i="6"/>
  <c r="C443" i="6"/>
  <c r="E443" i="6"/>
  <c r="F443" i="6"/>
  <c r="G443" i="6"/>
  <c r="K443" i="6"/>
  <c r="A444" i="6"/>
  <c r="C444" i="6"/>
  <c r="E444" i="6"/>
  <c r="F444" i="6"/>
  <c r="G444" i="6"/>
  <c r="K444" i="6"/>
  <c r="A445" i="6"/>
  <c r="C445" i="6"/>
  <c r="E445" i="6"/>
  <c r="F445" i="6"/>
  <c r="G445" i="6"/>
  <c r="K445" i="6"/>
  <c r="A446" i="6"/>
  <c r="C446" i="6"/>
  <c r="E446" i="6"/>
  <c r="F446" i="6"/>
  <c r="G446" i="6"/>
  <c r="K446" i="6"/>
  <c r="A447" i="6"/>
  <c r="C447" i="6"/>
  <c r="E447" i="6"/>
  <c r="F447" i="6"/>
  <c r="G447" i="6"/>
  <c r="K447" i="6"/>
  <c r="A448" i="6"/>
  <c r="C448" i="6"/>
  <c r="E448" i="6"/>
  <c r="F448" i="6"/>
  <c r="G448" i="6"/>
  <c r="K448" i="6"/>
  <c r="A449" i="6"/>
  <c r="C449" i="6"/>
  <c r="E449" i="6"/>
  <c r="F449" i="6"/>
  <c r="G449" i="6"/>
  <c r="K449" i="6"/>
  <c r="A450" i="6"/>
  <c r="C450" i="6"/>
  <c r="E450" i="6"/>
  <c r="F450" i="6"/>
  <c r="G450" i="6"/>
  <c r="K450" i="6"/>
  <c r="A451" i="6"/>
  <c r="C451" i="6"/>
  <c r="E451" i="6"/>
  <c r="F451" i="6"/>
  <c r="G451" i="6"/>
  <c r="K451" i="6"/>
  <c r="A452" i="6"/>
  <c r="C452" i="6"/>
  <c r="E452" i="6"/>
  <c r="F452" i="6"/>
  <c r="G452" i="6"/>
  <c r="K452" i="6"/>
  <c r="A453" i="6"/>
  <c r="C453" i="6"/>
  <c r="E453" i="6"/>
  <c r="F453" i="6"/>
  <c r="G453" i="6"/>
  <c r="K453" i="6"/>
  <c r="A454" i="6"/>
  <c r="C454" i="6"/>
  <c r="E454" i="6"/>
  <c r="F454" i="6"/>
  <c r="G454" i="6"/>
  <c r="K454" i="6"/>
  <c r="A455" i="6"/>
  <c r="C455" i="6"/>
  <c r="E455" i="6"/>
  <c r="F455" i="6"/>
  <c r="G455" i="6"/>
  <c r="K455" i="6"/>
  <c r="A456" i="6"/>
  <c r="C456" i="6"/>
  <c r="E456" i="6"/>
  <c r="F456" i="6"/>
  <c r="G456" i="6"/>
  <c r="K456" i="6"/>
  <c r="A457" i="6"/>
  <c r="C457" i="6"/>
  <c r="E457" i="6"/>
  <c r="F457" i="6"/>
  <c r="G457" i="6"/>
  <c r="K457" i="6"/>
  <c r="A458" i="6"/>
  <c r="C458" i="6"/>
  <c r="E458" i="6"/>
  <c r="F458" i="6"/>
  <c r="G458" i="6"/>
  <c r="K458" i="6"/>
  <c r="A459" i="6"/>
  <c r="C459" i="6"/>
  <c r="E459" i="6"/>
  <c r="F459" i="6"/>
  <c r="G459" i="6"/>
  <c r="K459" i="6"/>
  <c r="A460" i="6"/>
  <c r="C460" i="6"/>
  <c r="E460" i="6"/>
  <c r="F460" i="6"/>
  <c r="G460" i="6"/>
  <c r="K460" i="6"/>
  <c r="A461" i="6"/>
  <c r="C461" i="6"/>
  <c r="E461" i="6"/>
  <c r="F461" i="6"/>
  <c r="G461" i="6"/>
  <c r="K461" i="6"/>
  <c r="A462" i="6"/>
  <c r="C462" i="6"/>
  <c r="E462" i="6"/>
  <c r="F462" i="6"/>
  <c r="G462" i="6"/>
  <c r="K462" i="6"/>
  <c r="A463" i="6"/>
  <c r="C463" i="6"/>
  <c r="E463" i="6"/>
  <c r="F463" i="6"/>
  <c r="G463" i="6"/>
  <c r="K463" i="6"/>
  <c r="A464" i="6"/>
  <c r="C464" i="6"/>
  <c r="E464" i="6"/>
  <c r="F464" i="6"/>
  <c r="G464" i="6"/>
  <c r="K464" i="6"/>
  <c r="A465" i="6"/>
  <c r="C465" i="6"/>
  <c r="E465" i="6"/>
  <c r="F465" i="6"/>
  <c r="G465" i="6"/>
  <c r="K465" i="6"/>
  <c r="A466" i="6"/>
  <c r="C466" i="6"/>
  <c r="E466" i="6"/>
  <c r="F466" i="6"/>
  <c r="G466" i="6"/>
  <c r="K466" i="6"/>
  <c r="A467" i="6"/>
  <c r="C467" i="6"/>
  <c r="E467" i="6"/>
  <c r="F467" i="6"/>
  <c r="G467" i="6"/>
  <c r="K467" i="6"/>
  <c r="A468" i="6"/>
  <c r="C468" i="6"/>
  <c r="E468" i="6"/>
  <c r="F468" i="6"/>
  <c r="G468" i="6"/>
  <c r="K468" i="6"/>
  <c r="A469" i="6"/>
  <c r="C469" i="6"/>
  <c r="E469" i="6"/>
  <c r="F469" i="6"/>
  <c r="G469" i="6"/>
  <c r="K469" i="6"/>
  <c r="A470" i="6"/>
  <c r="C470" i="6"/>
  <c r="E470" i="6"/>
  <c r="F470" i="6"/>
  <c r="G470" i="6"/>
  <c r="K470" i="6"/>
  <c r="A471" i="6"/>
  <c r="C471" i="6"/>
  <c r="E471" i="6"/>
  <c r="F471" i="6"/>
  <c r="G471" i="6"/>
  <c r="K471" i="6"/>
  <c r="A472" i="6"/>
  <c r="C472" i="6"/>
  <c r="E472" i="6"/>
  <c r="F472" i="6"/>
  <c r="G472" i="6"/>
  <c r="K472" i="6"/>
  <c r="A473" i="6"/>
  <c r="C473" i="6"/>
  <c r="E473" i="6"/>
  <c r="F473" i="6"/>
  <c r="G473" i="6"/>
  <c r="K473" i="6"/>
  <c r="A474" i="6"/>
  <c r="C474" i="6"/>
  <c r="E474" i="6"/>
  <c r="F474" i="6"/>
  <c r="G474" i="6"/>
  <c r="K474" i="6"/>
  <c r="A475" i="6"/>
  <c r="C475" i="6"/>
  <c r="E475" i="6"/>
  <c r="F475" i="6"/>
  <c r="G475" i="6"/>
  <c r="K475" i="6"/>
  <c r="A476" i="6"/>
  <c r="C476" i="6"/>
  <c r="E476" i="6"/>
  <c r="F476" i="6"/>
  <c r="G476" i="6"/>
  <c r="K476" i="6"/>
  <c r="A477" i="6"/>
  <c r="C477" i="6"/>
  <c r="E477" i="6"/>
  <c r="F477" i="6"/>
  <c r="G477" i="6"/>
  <c r="K477" i="6"/>
  <c r="A478" i="6"/>
  <c r="C478" i="6"/>
  <c r="E478" i="6"/>
  <c r="F478" i="6"/>
  <c r="G478" i="6"/>
  <c r="K478" i="6"/>
  <c r="A479" i="6"/>
  <c r="C479" i="6"/>
  <c r="E479" i="6"/>
  <c r="F479" i="6"/>
  <c r="G479" i="6"/>
  <c r="K479" i="6"/>
  <c r="A480" i="6"/>
  <c r="C480" i="6"/>
  <c r="E480" i="6"/>
  <c r="F480" i="6"/>
  <c r="G480" i="6"/>
  <c r="K480" i="6"/>
  <c r="A481" i="6"/>
  <c r="C481" i="6"/>
  <c r="E481" i="6"/>
  <c r="F481" i="6"/>
  <c r="G481" i="6"/>
  <c r="K481" i="6"/>
  <c r="A482" i="6"/>
  <c r="C482" i="6"/>
  <c r="E482" i="6"/>
  <c r="F482" i="6"/>
  <c r="G482" i="6"/>
  <c r="K482" i="6"/>
  <c r="A483" i="6"/>
  <c r="C483" i="6"/>
  <c r="E483" i="6"/>
  <c r="F483" i="6"/>
  <c r="G483" i="6"/>
  <c r="K483" i="6"/>
  <c r="A484" i="6"/>
  <c r="C484" i="6"/>
  <c r="E484" i="6"/>
  <c r="F484" i="6"/>
  <c r="G484" i="6"/>
  <c r="K484" i="6"/>
  <c r="A485" i="6"/>
  <c r="C485" i="6"/>
  <c r="E485" i="6"/>
  <c r="F485" i="6"/>
  <c r="G485" i="6"/>
  <c r="K485" i="6"/>
  <c r="A486" i="6"/>
  <c r="C486" i="6"/>
  <c r="E486" i="6"/>
  <c r="F486" i="6"/>
  <c r="G486" i="6"/>
  <c r="K486" i="6"/>
  <c r="A487" i="6"/>
  <c r="C487" i="6"/>
  <c r="E487" i="6"/>
  <c r="F487" i="6"/>
  <c r="G487" i="6"/>
  <c r="K487" i="6"/>
  <c r="A488" i="6"/>
  <c r="C488" i="6"/>
  <c r="E488" i="6"/>
  <c r="F488" i="6"/>
  <c r="G488" i="6"/>
  <c r="K488" i="6"/>
  <c r="A489" i="6"/>
  <c r="C489" i="6"/>
  <c r="E489" i="6"/>
  <c r="F489" i="6"/>
  <c r="G489" i="6"/>
  <c r="K489" i="6"/>
  <c r="A490" i="6"/>
  <c r="C490" i="6"/>
  <c r="E490" i="6"/>
  <c r="F490" i="6"/>
  <c r="G490" i="6"/>
  <c r="K490" i="6"/>
  <c r="A491" i="6"/>
  <c r="C491" i="6"/>
  <c r="E491" i="6"/>
  <c r="F491" i="6"/>
  <c r="G491" i="6"/>
  <c r="K491" i="6"/>
  <c r="A492" i="6"/>
  <c r="C492" i="6"/>
  <c r="E492" i="6"/>
  <c r="F492" i="6"/>
  <c r="G492" i="6"/>
  <c r="K492" i="6"/>
  <c r="A493" i="6"/>
  <c r="C493" i="6"/>
  <c r="E493" i="6"/>
  <c r="F493" i="6"/>
  <c r="G493" i="6"/>
  <c r="K493" i="6"/>
  <c r="A494" i="6"/>
  <c r="C494" i="6"/>
  <c r="E494" i="6"/>
  <c r="F494" i="6"/>
  <c r="G494" i="6"/>
  <c r="K494" i="6"/>
  <c r="A495" i="6"/>
  <c r="C495" i="6"/>
  <c r="E495" i="6"/>
  <c r="F495" i="6"/>
  <c r="G495" i="6"/>
  <c r="K495" i="6"/>
  <c r="A496" i="6"/>
  <c r="C496" i="6"/>
  <c r="E496" i="6"/>
  <c r="F496" i="6"/>
  <c r="G496" i="6"/>
  <c r="K496" i="6"/>
  <c r="A497" i="6"/>
  <c r="C497" i="6"/>
  <c r="E497" i="6"/>
  <c r="F497" i="6"/>
  <c r="G497" i="6"/>
  <c r="K497" i="6"/>
  <c r="A498" i="6"/>
  <c r="C498" i="6"/>
  <c r="E498" i="6"/>
  <c r="F498" i="6"/>
  <c r="G498" i="6"/>
  <c r="K498" i="6"/>
  <c r="A499" i="6"/>
  <c r="C499" i="6"/>
  <c r="E499" i="6"/>
  <c r="F499" i="6"/>
  <c r="G499" i="6"/>
  <c r="K499" i="6"/>
  <c r="A500" i="6"/>
  <c r="C500" i="6"/>
  <c r="E500" i="6"/>
  <c r="F500" i="6"/>
  <c r="G500" i="6"/>
  <c r="K500" i="6"/>
  <c r="A501" i="6"/>
  <c r="C501" i="6"/>
  <c r="E501" i="6"/>
  <c r="F501" i="6"/>
  <c r="G501" i="6"/>
  <c r="K501" i="6"/>
  <c r="A502" i="6"/>
  <c r="C502" i="6"/>
  <c r="E502" i="6"/>
  <c r="F502" i="6"/>
  <c r="G502" i="6"/>
  <c r="K502" i="6"/>
  <c r="A503" i="6"/>
  <c r="C503" i="6"/>
  <c r="E503" i="6"/>
  <c r="F503" i="6"/>
  <c r="G503" i="6"/>
  <c r="K503" i="6"/>
  <c r="A504" i="6"/>
  <c r="C504" i="6"/>
  <c r="E504" i="6"/>
  <c r="F504" i="6"/>
  <c r="G504" i="6"/>
  <c r="K504" i="6"/>
  <c r="A505" i="6"/>
  <c r="C505" i="6"/>
  <c r="E505" i="6"/>
  <c r="F505" i="6"/>
  <c r="G505" i="6"/>
  <c r="K505" i="6"/>
  <c r="A506" i="6"/>
  <c r="C506" i="6"/>
  <c r="E506" i="6"/>
  <c r="F506" i="6"/>
  <c r="G506" i="6"/>
  <c r="K506" i="6"/>
  <c r="A507" i="6"/>
  <c r="C507" i="6"/>
  <c r="E507" i="6"/>
  <c r="F507" i="6"/>
  <c r="G507" i="6"/>
  <c r="K507" i="6"/>
  <c r="A508" i="6"/>
  <c r="C508" i="6"/>
  <c r="E508" i="6"/>
  <c r="F508" i="6"/>
  <c r="G508" i="6"/>
  <c r="K508" i="6"/>
  <c r="A509" i="6"/>
  <c r="C509" i="6"/>
  <c r="E509" i="6"/>
  <c r="F509" i="6"/>
  <c r="G509" i="6"/>
  <c r="K509" i="6"/>
  <c r="A510" i="6"/>
  <c r="C510" i="6"/>
  <c r="E510" i="6"/>
  <c r="F510" i="6"/>
  <c r="G510" i="6"/>
  <c r="K510" i="6"/>
  <c r="A511" i="6"/>
  <c r="C511" i="6"/>
  <c r="E511" i="6"/>
  <c r="F511" i="6"/>
  <c r="G511" i="6"/>
  <c r="K511" i="6"/>
  <c r="A512" i="6"/>
  <c r="C512" i="6"/>
  <c r="E512" i="6"/>
  <c r="F512" i="6"/>
  <c r="G512" i="6"/>
  <c r="K512" i="6"/>
  <c r="A513" i="6"/>
  <c r="C513" i="6"/>
  <c r="E513" i="6"/>
  <c r="F513" i="6"/>
  <c r="G513" i="6"/>
  <c r="K513" i="6"/>
  <c r="A514" i="6"/>
  <c r="C514" i="6"/>
  <c r="E514" i="6"/>
  <c r="F514" i="6"/>
  <c r="G514" i="6"/>
  <c r="K514" i="6"/>
  <c r="A515" i="6"/>
  <c r="C515" i="6"/>
  <c r="E515" i="6"/>
  <c r="F515" i="6"/>
  <c r="G515" i="6"/>
  <c r="K515" i="6"/>
  <c r="A516" i="6"/>
  <c r="C516" i="6"/>
  <c r="E516" i="6"/>
  <c r="F516" i="6"/>
  <c r="G516" i="6"/>
  <c r="K516" i="6"/>
  <c r="A517" i="6"/>
  <c r="C517" i="6"/>
  <c r="E517" i="6"/>
  <c r="F517" i="6"/>
  <c r="G517" i="6"/>
  <c r="K517" i="6"/>
  <c r="A518" i="6"/>
  <c r="C518" i="6"/>
  <c r="E518" i="6"/>
  <c r="F518" i="6"/>
  <c r="G518" i="6"/>
  <c r="K518" i="6"/>
  <c r="A519" i="6"/>
  <c r="C519" i="6"/>
  <c r="E519" i="6"/>
  <c r="F519" i="6"/>
  <c r="G519" i="6"/>
  <c r="K519" i="6"/>
  <c r="A520" i="6"/>
  <c r="C520" i="6"/>
  <c r="E520" i="6"/>
  <c r="F520" i="6"/>
  <c r="G520" i="6"/>
  <c r="K520" i="6"/>
  <c r="A521" i="6"/>
  <c r="C521" i="6"/>
  <c r="E521" i="6"/>
  <c r="F521" i="6"/>
  <c r="G521" i="6"/>
  <c r="K521" i="6"/>
  <c r="A522" i="6"/>
  <c r="C522" i="6"/>
  <c r="E522" i="6"/>
  <c r="F522" i="6"/>
  <c r="G522" i="6"/>
  <c r="K522" i="6"/>
  <c r="A523" i="6"/>
  <c r="C523" i="6"/>
  <c r="E523" i="6"/>
  <c r="F523" i="6"/>
  <c r="G523" i="6"/>
  <c r="K523" i="6"/>
  <c r="A524" i="6"/>
  <c r="C524" i="6"/>
  <c r="E524" i="6"/>
  <c r="F524" i="6"/>
  <c r="G524" i="6"/>
  <c r="K524" i="6"/>
  <c r="A525" i="6"/>
  <c r="C525" i="6"/>
  <c r="E525" i="6"/>
  <c r="F525" i="6"/>
  <c r="G525" i="6"/>
  <c r="K525" i="6"/>
  <c r="A526" i="6"/>
  <c r="C526" i="6"/>
  <c r="E526" i="6"/>
  <c r="F526" i="6"/>
  <c r="G526" i="6"/>
  <c r="K526" i="6"/>
  <c r="A527" i="6"/>
  <c r="C527" i="6"/>
  <c r="E527" i="6"/>
  <c r="F527" i="6"/>
  <c r="G527" i="6"/>
  <c r="K527" i="6"/>
  <c r="A528" i="6"/>
  <c r="C528" i="6"/>
  <c r="E528" i="6"/>
  <c r="F528" i="6"/>
  <c r="G528" i="6"/>
  <c r="K528" i="6"/>
  <c r="A529" i="6"/>
  <c r="C529" i="6"/>
  <c r="E529" i="6"/>
  <c r="F529" i="6"/>
  <c r="G529" i="6"/>
  <c r="K529" i="6"/>
  <c r="A530" i="6"/>
  <c r="C530" i="6"/>
  <c r="E530" i="6"/>
  <c r="F530" i="6"/>
  <c r="G530" i="6"/>
  <c r="K530" i="6"/>
  <c r="A531" i="6"/>
  <c r="C531" i="6"/>
  <c r="E531" i="6"/>
  <c r="F531" i="6"/>
  <c r="G531" i="6"/>
  <c r="K531" i="6"/>
  <c r="A532" i="6"/>
  <c r="C532" i="6"/>
  <c r="E532" i="6"/>
  <c r="F532" i="6"/>
  <c r="G532" i="6"/>
  <c r="K532" i="6"/>
  <c r="A533" i="6"/>
  <c r="C533" i="6"/>
  <c r="E533" i="6"/>
  <c r="F533" i="6"/>
  <c r="G533" i="6"/>
  <c r="K533" i="6"/>
  <c r="A534" i="6"/>
  <c r="C534" i="6"/>
  <c r="E534" i="6"/>
  <c r="F534" i="6"/>
  <c r="G534" i="6"/>
  <c r="K534" i="6"/>
  <c r="A535" i="6"/>
  <c r="C535" i="6"/>
  <c r="E535" i="6"/>
  <c r="F535" i="6"/>
  <c r="G535" i="6"/>
  <c r="K535" i="6"/>
  <c r="A536" i="6"/>
  <c r="C536" i="6"/>
  <c r="E536" i="6"/>
  <c r="F536" i="6"/>
  <c r="G536" i="6"/>
  <c r="K536" i="6"/>
  <c r="A537" i="6"/>
  <c r="C537" i="6"/>
  <c r="E537" i="6"/>
  <c r="F537" i="6"/>
  <c r="G537" i="6"/>
  <c r="K537" i="6"/>
  <c r="A538" i="6"/>
  <c r="C538" i="6"/>
  <c r="E538" i="6"/>
  <c r="F538" i="6"/>
  <c r="G538" i="6"/>
  <c r="K538" i="6"/>
  <c r="A539" i="6"/>
  <c r="C539" i="6"/>
  <c r="E539" i="6"/>
  <c r="F539" i="6"/>
  <c r="G539" i="6"/>
  <c r="K539" i="6"/>
  <c r="A540" i="6"/>
  <c r="C540" i="6"/>
  <c r="E540" i="6"/>
  <c r="F540" i="6"/>
  <c r="G540" i="6"/>
  <c r="K540" i="6"/>
  <c r="A541" i="6"/>
  <c r="C541" i="6"/>
  <c r="E541" i="6"/>
  <c r="F541" i="6"/>
  <c r="G541" i="6"/>
  <c r="K541" i="6"/>
  <c r="A542" i="6"/>
  <c r="C542" i="6"/>
  <c r="E542" i="6"/>
  <c r="F542" i="6"/>
  <c r="G542" i="6"/>
  <c r="K542" i="6"/>
  <c r="A543" i="6"/>
  <c r="C543" i="6"/>
  <c r="E543" i="6"/>
  <c r="F543" i="6"/>
  <c r="G543" i="6"/>
  <c r="K543" i="6"/>
  <c r="A544" i="6"/>
  <c r="C544" i="6"/>
  <c r="E544" i="6"/>
  <c r="F544" i="6"/>
  <c r="G544" i="6"/>
  <c r="K544" i="6"/>
  <c r="A545" i="6"/>
  <c r="C545" i="6"/>
  <c r="E545" i="6"/>
  <c r="F545" i="6"/>
  <c r="G545" i="6"/>
  <c r="K545" i="6"/>
  <c r="A546" i="6"/>
  <c r="C546" i="6"/>
  <c r="E546" i="6"/>
  <c r="F546" i="6"/>
  <c r="G546" i="6"/>
  <c r="K546" i="6"/>
  <c r="A547" i="6"/>
  <c r="C547" i="6"/>
  <c r="E547" i="6"/>
  <c r="F547" i="6"/>
  <c r="G547" i="6"/>
  <c r="K547" i="6"/>
  <c r="A548" i="6"/>
  <c r="C548" i="6"/>
  <c r="E548" i="6"/>
  <c r="F548" i="6"/>
  <c r="G548" i="6"/>
  <c r="K548" i="6"/>
  <c r="A549" i="6"/>
  <c r="C549" i="6"/>
  <c r="E549" i="6"/>
  <c r="F549" i="6"/>
  <c r="G549" i="6"/>
  <c r="K549" i="6"/>
  <c r="A550" i="6"/>
  <c r="C550" i="6"/>
  <c r="E550" i="6"/>
  <c r="F550" i="6"/>
  <c r="G550" i="6"/>
  <c r="K550" i="6"/>
  <c r="A551" i="6"/>
  <c r="C551" i="6"/>
  <c r="E551" i="6"/>
  <c r="F551" i="6"/>
  <c r="G551" i="6"/>
  <c r="K551" i="6"/>
  <c r="A552" i="6"/>
  <c r="C552" i="6"/>
  <c r="E552" i="6"/>
  <c r="F552" i="6"/>
  <c r="G552" i="6"/>
  <c r="K552" i="6"/>
  <c r="A553" i="6"/>
  <c r="C553" i="6"/>
  <c r="E553" i="6"/>
  <c r="F553" i="6"/>
  <c r="G553" i="6"/>
  <c r="K553" i="6"/>
  <c r="A554" i="6"/>
  <c r="C554" i="6"/>
  <c r="E554" i="6"/>
  <c r="F554" i="6"/>
  <c r="G554" i="6"/>
  <c r="K554" i="6"/>
  <c r="A555" i="6"/>
  <c r="C555" i="6"/>
  <c r="E555" i="6"/>
  <c r="F555" i="6"/>
  <c r="G555" i="6"/>
  <c r="K555" i="6"/>
  <c r="A556" i="6"/>
  <c r="C556" i="6"/>
  <c r="E556" i="6"/>
  <c r="F556" i="6"/>
  <c r="G556" i="6"/>
  <c r="K556" i="6"/>
  <c r="A557" i="6"/>
  <c r="C557" i="6"/>
  <c r="E557" i="6"/>
  <c r="F557" i="6"/>
  <c r="G557" i="6"/>
  <c r="K557" i="6"/>
  <c r="A558" i="6"/>
  <c r="C558" i="6"/>
  <c r="E558" i="6"/>
  <c r="F558" i="6"/>
  <c r="G558" i="6"/>
  <c r="K558" i="6"/>
  <c r="A559" i="6"/>
  <c r="C559" i="6"/>
  <c r="E559" i="6"/>
  <c r="F559" i="6"/>
  <c r="G559" i="6"/>
  <c r="K559" i="6"/>
  <c r="A560" i="6"/>
  <c r="C560" i="6"/>
  <c r="E560" i="6"/>
  <c r="F560" i="6"/>
  <c r="G560" i="6"/>
  <c r="K560" i="6"/>
  <c r="A561" i="6"/>
  <c r="C561" i="6"/>
  <c r="E561" i="6"/>
  <c r="F561" i="6"/>
  <c r="G561" i="6"/>
  <c r="K561" i="6"/>
  <c r="A562" i="6"/>
  <c r="C562" i="6"/>
  <c r="E562" i="6"/>
  <c r="F562" i="6"/>
  <c r="G562" i="6"/>
  <c r="K562" i="6"/>
  <c r="A563" i="6"/>
  <c r="C563" i="6"/>
  <c r="E563" i="6"/>
  <c r="F563" i="6"/>
  <c r="G563" i="6"/>
  <c r="K563" i="6"/>
  <c r="A564" i="6"/>
  <c r="C564" i="6"/>
  <c r="E564" i="6"/>
  <c r="F564" i="6"/>
  <c r="G564" i="6"/>
  <c r="K564" i="6"/>
  <c r="A565" i="6"/>
  <c r="C565" i="6"/>
  <c r="E565" i="6"/>
  <c r="F565" i="6"/>
  <c r="G565" i="6"/>
  <c r="K565" i="6"/>
  <c r="A566" i="6"/>
  <c r="C566" i="6"/>
  <c r="E566" i="6"/>
  <c r="F566" i="6"/>
  <c r="G566" i="6"/>
  <c r="K566" i="6"/>
  <c r="A567" i="6"/>
  <c r="C567" i="6"/>
  <c r="E567" i="6"/>
  <c r="F567" i="6"/>
  <c r="G567" i="6"/>
  <c r="K567" i="6"/>
  <c r="A568" i="6"/>
  <c r="C568" i="6"/>
  <c r="E568" i="6"/>
  <c r="F568" i="6"/>
  <c r="G568" i="6"/>
  <c r="K568" i="6"/>
  <c r="A569" i="6"/>
  <c r="C569" i="6"/>
  <c r="E569" i="6"/>
  <c r="F569" i="6"/>
  <c r="G569" i="6"/>
  <c r="K569" i="6"/>
  <c r="A570" i="6"/>
  <c r="C570" i="6"/>
  <c r="E570" i="6"/>
  <c r="F570" i="6"/>
  <c r="G570" i="6"/>
  <c r="K570" i="6"/>
  <c r="A571" i="6"/>
  <c r="C571" i="6"/>
  <c r="E571" i="6"/>
  <c r="F571" i="6"/>
  <c r="G571" i="6"/>
  <c r="K571" i="6"/>
  <c r="A572" i="6"/>
  <c r="C572" i="6"/>
  <c r="E572" i="6"/>
  <c r="F572" i="6"/>
  <c r="G572" i="6"/>
  <c r="K572" i="6"/>
  <c r="A573" i="6"/>
  <c r="C573" i="6"/>
  <c r="E573" i="6"/>
  <c r="F573" i="6"/>
  <c r="G573" i="6"/>
  <c r="K573" i="6"/>
  <c r="A574" i="6"/>
  <c r="C574" i="6"/>
  <c r="E574" i="6"/>
  <c r="F574" i="6"/>
  <c r="G574" i="6"/>
  <c r="K574" i="6"/>
  <c r="A575" i="6"/>
  <c r="C575" i="6"/>
  <c r="E575" i="6"/>
  <c r="F575" i="6"/>
  <c r="G575" i="6"/>
  <c r="K575" i="6"/>
  <c r="A576" i="6"/>
  <c r="C576" i="6"/>
  <c r="E576" i="6"/>
  <c r="F576" i="6"/>
  <c r="G576" i="6"/>
  <c r="K576" i="6"/>
  <c r="A577" i="6"/>
  <c r="C577" i="6"/>
  <c r="E577" i="6"/>
  <c r="F577" i="6"/>
  <c r="G577" i="6"/>
  <c r="K577" i="6"/>
  <c r="A578" i="6"/>
  <c r="C578" i="6"/>
  <c r="E578" i="6"/>
  <c r="F578" i="6"/>
  <c r="G578" i="6"/>
  <c r="K578" i="6"/>
  <c r="A579" i="6"/>
  <c r="C579" i="6"/>
  <c r="E579" i="6"/>
  <c r="F579" i="6"/>
  <c r="G579" i="6"/>
  <c r="K579" i="6"/>
  <c r="A580" i="6"/>
  <c r="C580" i="6"/>
  <c r="E580" i="6"/>
  <c r="F580" i="6"/>
  <c r="G580" i="6"/>
  <c r="K580" i="6"/>
  <c r="A581" i="6"/>
  <c r="C581" i="6"/>
  <c r="E581" i="6"/>
  <c r="F581" i="6"/>
  <c r="G581" i="6"/>
  <c r="K581" i="6"/>
  <c r="A582" i="6"/>
  <c r="C582" i="6"/>
  <c r="E582" i="6"/>
  <c r="F582" i="6"/>
  <c r="G582" i="6"/>
  <c r="K582" i="6"/>
  <c r="A583" i="6"/>
  <c r="C583" i="6"/>
  <c r="E583" i="6"/>
  <c r="F583" i="6"/>
  <c r="G583" i="6"/>
  <c r="K583" i="6"/>
  <c r="A584" i="6"/>
  <c r="C584" i="6"/>
  <c r="E584" i="6"/>
  <c r="F584" i="6"/>
  <c r="G584" i="6"/>
  <c r="K584" i="6"/>
  <c r="A585" i="6"/>
  <c r="C585" i="6"/>
  <c r="E585" i="6"/>
  <c r="F585" i="6"/>
  <c r="G585" i="6"/>
  <c r="K585" i="6"/>
  <c r="A586" i="6"/>
  <c r="C586" i="6"/>
  <c r="E586" i="6"/>
  <c r="F586" i="6"/>
  <c r="G586" i="6"/>
  <c r="K586" i="6"/>
  <c r="A587" i="6"/>
  <c r="C587" i="6"/>
  <c r="E587" i="6"/>
  <c r="F587" i="6"/>
  <c r="G587" i="6"/>
  <c r="K587" i="6"/>
  <c r="A588" i="6"/>
  <c r="C588" i="6"/>
  <c r="E588" i="6"/>
  <c r="F588" i="6"/>
  <c r="G588" i="6"/>
  <c r="K588" i="6"/>
  <c r="A589" i="6"/>
  <c r="C589" i="6"/>
  <c r="E589" i="6"/>
  <c r="F589" i="6"/>
  <c r="G589" i="6"/>
  <c r="K589" i="6"/>
  <c r="A590" i="6"/>
  <c r="C590" i="6"/>
  <c r="E590" i="6"/>
  <c r="F590" i="6"/>
  <c r="G590" i="6"/>
  <c r="K590" i="6"/>
  <c r="A591" i="6"/>
  <c r="C591" i="6"/>
  <c r="E591" i="6"/>
  <c r="F591" i="6"/>
  <c r="G591" i="6"/>
  <c r="K591" i="6"/>
  <c r="A592" i="6"/>
  <c r="C592" i="6"/>
  <c r="E592" i="6"/>
  <c r="F592" i="6"/>
  <c r="G592" i="6"/>
  <c r="K592" i="6"/>
  <c r="A593" i="6"/>
  <c r="C593" i="6"/>
  <c r="E593" i="6"/>
  <c r="F593" i="6"/>
  <c r="G593" i="6"/>
  <c r="K593" i="6"/>
  <c r="A594" i="6"/>
  <c r="C594" i="6"/>
  <c r="E594" i="6"/>
  <c r="F594" i="6"/>
  <c r="G594" i="6"/>
  <c r="K594" i="6"/>
  <c r="A595" i="6"/>
  <c r="C595" i="6"/>
  <c r="E595" i="6"/>
  <c r="F595" i="6"/>
  <c r="G595" i="6"/>
  <c r="K595" i="6"/>
  <c r="A596" i="6"/>
  <c r="C596" i="6"/>
  <c r="E596" i="6"/>
  <c r="F596" i="6"/>
  <c r="G596" i="6"/>
  <c r="K596" i="6"/>
  <c r="A597" i="6"/>
  <c r="C597" i="6"/>
  <c r="E597" i="6"/>
  <c r="F597" i="6"/>
  <c r="G597" i="6"/>
  <c r="K597" i="6"/>
  <c r="A598" i="6"/>
  <c r="C598" i="6"/>
  <c r="E598" i="6"/>
  <c r="F598" i="6"/>
  <c r="G598" i="6"/>
  <c r="K598" i="6"/>
  <c r="A599" i="6"/>
  <c r="C599" i="6"/>
  <c r="E599" i="6"/>
  <c r="F599" i="6"/>
  <c r="G599" i="6"/>
  <c r="K599" i="6"/>
  <c r="A600" i="6"/>
  <c r="C600" i="6"/>
  <c r="E600" i="6"/>
  <c r="F600" i="6"/>
  <c r="G600" i="6"/>
  <c r="K600" i="6"/>
  <c r="A601" i="6"/>
  <c r="C601" i="6"/>
  <c r="E601" i="6"/>
  <c r="F601" i="6"/>
  <c r="G601" i="6"/>
  <c r="K601" i="6"/>
  <c r="A602" i="6"/>
  <c r="C602" i="6"/>
  <c r="E602" i="6"/>
  <c r="F602" i="6"/>
  <c r="G602" i="6"/>
  <c r="K602" i="6"/>
  <c r="A603" i="6"/>
  <c r="C603" i="6"/>
  <c r="E603" i="6"/>
  <c r="F603" i="6"/>
  <c r="G603" i="6"/>
  <c r="K603" i="6"/>
  <c r="A604" i="6"/>
  <c r="C604" i="6"/>
  <c r="E604" i="6"/>
  <c r="F604" i="6"/>
  <c r="G604" i="6"/>
  <c r="K604" i="6"/>
  <c r="A605" i="6"/>
  <c r="C605" i="6"/>
  <c r="E605" i="6"/>
  <c r="F605" i="6"/>
  <c r="G605" i="6"/>
  <c r="K605" i="6"/>
  <c r="A606" i="6"/>
  <c r="C606" i="6"/>
  <c r="E606" i="6"/>
  <c r="F606" i="6"/>
  <c r="G606" i="6"/>
  <c r="K606" i="6"/>
  <c r="A607" i="6"/>
  <c r="C607" i="6"/>
  <c r="E607" i="6"/>
  <c r="F607" i="6"/>
  <c r="G607" i="6"/>
  <c r="K607" i="6"/>
  <c r="A608" i="6"/>
  <c r="C608" i="6"/>
  <c r="E608" i="6"/>
  <c r="F608" i="6"/>
  <c r="G608" i="6"/>
  <c r="K608" i="6"/>
  <c r="A609" i="6"/>
  <c r="C609" i="6"/>
  <c r="E609" i="6"/>
  <c r="F609" i="6"/>
  <c r="G609" i="6"/>
  <c r="K609" i="6"/>
  <c r="A610" i="6"/>
  <c r="C610" i="6"/>
  <c r="E610" i="6"/>
  <c r="F610" i="6"/>
  <c r="G610" i="6"/>
  <c r="K610" i="6"/>
  <c r="A611" i="6"/>
  <c r="C611" i="6"/>
  <c r="E611" i="6"/>
  <c r="F611" i="6"/>
  <c r="G611" i="6"/>
  <c r="K611" i="6"/>
  <c r="A612" i="6"/>
  <c r="C612" i="6"/>
  <c r="E612" i="6"/>
  <c r="F612" i="6"/>
  <c r="G612" i="6"/>
  <c r="K612" i="6"/>
  <c r="A613" i="6"/>
  <c r="C613" i="6"/>
  <c r="E613" i="6"/>
  <c r="F613" i="6"/>
  <c r="G613" i="6"/>
  <c r="K613" i="6"/>
  <c r="A614" i="6"/>
  <c r="C614" i="6"/>
  <c r="E614" i="6"/>
  <c r="F614" i="6"/>
  <c r="G614" i="6"/>
  <c r="K614" i="6"/>
  <c r="A615" i="6"/>
  <c r="C615" i="6"/>
  <c r="E615" i="6"/>
  <c r="F615" i="6"/>
  <c r="G615" i="6"/>
  <c r="K615" i="6"/>
  <c r="A616" i="6"/>
  <c r="C616" i="6"/>
  <c r="E616" i="6"/>
  <c r="F616" i="6"/>
  <c r="G616" i="6"/>
  <c r="K616" i="6"/>
  <c r="A617" i="6"/>
  <c r="C617" i="6"/>
  <c r="E617" i="6"/>
  <c r="F617" i="6"/>
  <c r="G617" i="6"/>
  <c r="K617" i="6"/>
  <c r="A618" i="6"/>
  <c r="C618" i="6"/>
  <c r="E618" i="6"/>
  <c r="F618" i="6"/>
  <c r="G618" i="6"/>
  <c r="K618" i="6"/>
  <c r="A619" i="6"/>
  <c r="C619" i="6"/>
  <c r="E619" i="6"/>
  <c r="F619" i="6"/>
  <c r="G619" i="6"/>
  <c r="K619" i="6"/>
  <c r="A620" i="6"/>
  <c r="C620" i="6"/>
  <c r="E620" i="6"/>
  <c r="F620" i="6"/>
  <c r="G620" i="6"/>
  <c r="K620" i="6"/>
  <c r="A621" i="6"/>
  <c r="C621" i="6"/>
  <c r="E621" i="6"/>
  <c r="F621" i="6"/>
  <c r="G621" i="6"/>
  <c r="K621" i="6"/>
  <c r="A622" i="6"/>
  <c r="C622" i="6"/>
  <c r="E622" i="6"/>
  <c r="F622" i="6"/>
  <c r="G622" i="6"/>
  <c r="K622" i="6"/>
  <c r="A623" i="6"/>
  <c r="C623" i="6"/>
  <c r="E623" i="6"/>
  <c r="F623" i="6"/>
  <c r="G623" i="6"/>
  <c r="K623" i="6"/>
  <c r="A624" i="6"/>
  <c r="C624" i="6"/>
  <c r="E624" i="6"/>
  <c r="F624" i="6"/>
  <c r="G624" i="6"/>
  <c r="K624" i="6"/>
  <c r="A625" i="6"/>
  <c r="C625" i="6"/>
  <c r="E625" i="6"/>
  <c r="F625" i="6"/>
  <c r="G625" i="6"/>
  <c r="K625" i="6"/>
  <c r="A626" i="6"/>
  <c r="C626" i="6"/>
  <c r="E626" i="6"/>
  <c r="F626" i="6"/>
  <c r="G626" i="6"/>
  <c r="K626" i="6"/>
  <c r="A627" i="6"/>
  <c r="C627" i="6"/>
  <c r="E627" i="6"/>
  <c r="F627" i="6"/>
  <c r="G627" i="6"/>
  <c r="K627" i="6"/>
  <c r="A628" i="6"/>
  <c r="C628" i="6"/>
  <c r="E628" i="6"/>
  <c r="F628" i="6"/>
  <c r="G628" i="6"/>
  <c r="K628" i="6"/>
  <c r="A629" i="6"/>
  <c r="C629" i="6"/>
  <c r="E629" i="6"/>
  <c r="F629" i="6"/>
  <c r="G629" i="6"/>
  <c r="K629" i="6"/>
  <c r="A630" i="6"/>
  <c r="C630" i="6"/>
  <c r="E630" i="6"/>
  <c r="F630" i="6"/>
  <c r="G630" i="6"/>
  <c r="K630" i="6"/>
  <c r="A631" i="6"/>
  <c r="C631" i="6"/>
  <c r="E631" i="6"/>
  <c r="F631" i="6"/>
  <c r="G631" i="6"/>
  <c r="K631" i="6"/>
  <c r="A632" i="6"/>
  <c r="C632" i="6"/>
  <c r="E632" i="6"/>
  <c r="F632" i="6"/>
  <c r="G632" i="6"/>
  <c r="K632" i="6"/>
  <c r="A633" i="6"/>
  <c r="C633" i="6"/>
  <c r="E633" i="6"/>
  <c r="F633" i="6"/>
  <c r="G633" i="6"/>
  <c r="K633" i="6"/>
  <c r="A634" i="6"/>
  <c r="C634" i="6"/>
  <c r="E634" i="6"/>
  <c r="F634" i="6"/>
  <c r="G634" i="6"/>
  <c r="K634" i="6"/>
  <c r="A635" i="6"/>
  <c r="C635" i="6"/>
  <c r="E635" i="6"/>
  <c r="F635" i="6"/>
  <c r="G635" i="6"/>
  <c r="K635" i="6"/>
  <c r="A636" i="6"/>
  <c r="C636" i="6"/>
  <c r="E636" i="6"/>
  <c r="F636" i="6"/>
  <c r="G636" i="6"/>
  <c r="K636" i="6"/>
  <c r="A637" i="6"/>
  <c r="C637" i="6"/>
  <c r="E637" i="6"/>
  <c r="F637" i="6"/>
  <c r="G637" i="6"/>
  <c r="K637" i="6"/>
  <c r="A638" i="6"/>
  <c r="C638" i="6"/>
  <c r="E638" i="6"/>
  <c r="F638" i="6"/>
  <c r="G638" i="6"/>
  <c r="K638" i="6"/>
  <c r="A639" i="6"/>
  <c r="C639" i="6"/>
  <c r="E639" i="6"/>
  <c r="F639" i="6"/>
  <c r="G639" i="6"/>
  <c r="K639" i="6"/>
  <c r="A640" i="6"/>
  <c r="C640" i="6"/>
  <c r="E640" i="6"/>
  <c r="F640" i="6"/>
  <c r="G640" i="6"/>
  <c r="K640" i="6"/>
  <c r="A641" i="6"/>
  <c r="C641" i="6"/>
  <c r="E641" i="6"/>
  <c r="F641" i="6"/>
  <c r="G641" i="6"/>
  <c r="K641" i="6"/>
  <c r="A642" i="6"/>
  <c r="C642" i="6"/>
  <c r="E642" i="6"/>
  <c r="F642" i="6"/>
  <c r="G642" i="6"/>
  <c r="K642" i="6"/>
  <c r="A643" i="6"/>
  <c r="C643" i="6"/>
  <c r="E643" i="6"/>
  <c r="F643" i="6"/>
  <c r="G643" i="6"/>
  <c r="K643" i="6"/>
  <c r="A644" i="6"/>
  <c r="C644" i="6"/>
  <c r="E644" i="6"/>
  <c r="F644" i="6"/>
  <c r="G644" i="6"/>
  <c r="K644" i="6"/>
  <c r="A645" i="6"/>
  <c r="C645" i="6"/>
  <c r="E645" i="6"/>
  <c r="F645" i="6"/>
  <c r="G645" i="6"/>
  <c r="K645" i="6"/>
  <c r="A646" i="6"/>
  <c r="C646" i="6"/>
  <c r="E646" i="6"/>
  <c r="F646" i="6"/>
  <c r="G646" i="6"/>
  <c r="K646" i="6"/>
  <c r="A647" i="6"/>
  <c r="C647" i="6"/>
  <c r="E647" i="6"/>
  <c r="F647" i="6"/>
  <c r="G647" i="6"/>
  <c r="K647" i="6"/>
  <c r="A648" i="6"/>
  <c r="C648" i="6"/>
  <c r="E648" i="6"/>
  <c r="F648" i="6"/>
  <c r="G648" i="6"/>
  <c r="K648" i="6"/>
  <c r="A649" i="6"/>
  <c r="C649" i="6"/>
  <c r="E649" i="6"/>
  <c r="F649" i="6"/>
  <c r="G649" i="6"/>
  <c r="K649" i="6"/>
  <c r="A650" i="6"/>
  <c r="C650" i="6"/>
  <c r="E650" i="6"/>
  <c r="F650" i="6"/>
  <c r="G650" i="6"/>
  <c r="K650" i="6"/>
  <c r="A651" i="6"/>
  <c r="C651" i="6"/>
  <c r="E651" i="6"/>
  <c r="F651" i="6"/>
  <c r="G651" i="6"/>
  <c r="K651" i="6"/>
  <c r="A652" i="6"/>
  <c r="C652" i="6"/>
  <c r="E652" i="6"/>
  <c r="F652" i="6"/>
  <c r="G652" i="6"/>
  <c r="K652" i="6"/>
  <c r="A653" i="6"/>
  <c r="C653" i="6"/>
  <c r="E653" i="6"/>
  <c r="F653" i="6"/>
  <c r="G653" i="6"/>
  <c r="K653" i="6"/>
  <c r="A654" i="6"/>
  <c r="C654" i="6"/>
  <c r="E654" i="6"/>
  <c r="F654" i="6"/>
  <c r="G654" i="6"/>
  <c r="K654" i="6"/>
  <c r="A655" i="6"/>
  <c r="C655" i="6"/>
  <c r="E655" i="6"/>
  <c r="F655" i="6"/>
  <c r="G655" i="6"/>
  <c r="K655" i="6"/>
  <c r="A656" i="6"/>
  <c r="C656" i="6"/>
  <c r="E656" i="6"/>
  <c r="F656" i="6"/>
  <c r="G656" i="6"/>
  <c r="K656" i="6"/>
  <c r="A657" i="6"/>
  <c r="C657" i="6"/>
  <c r="E657" i="6"/>
  <c r="F657" i="6"/>
  <c r="G657" i="6"/>
  <c r="K657" i="6"/>
  <c r="A658" i="6"/>
  <c r="C658" i="6"/>
  <c r="E658" i="6"/>
  <c r="F658" i="6"/>
  <c r="G658" i="6"/>
  <c r="K658" i="6"/>
  <c r="A659" i="6"/>
  <c r="C659" i="6"/>
  <c r="E659" i="6"/>
  <c r="F659" i="6"/>
  <c r="G659" i="6"/>
  <c r="K659" i="6"/>
  <c r="A660" i="6"/>
  <c r="C660" i="6"/>
  <c r="E660" i="6"/>
  <c r="F660" i="6"/>
  <c r="G660" i="6"/>
  <c r="K660" i="6"/>
  <c r="A661" i="6"/>
  <c r="C661" i="6"/>
  <c r="E661" i="6"/>
  <c r="F661" i="6"/>
  <c r="G661" i="6"/>
  <c r="K661" i="6"/>
  <c r="A662" i="6"/>
  <c r="C662" i="6"/>
  <c r="E662" i="6"/>
  <c r="F662" i="6"/>
  <c r="G662" i="6"/>
  <c r="K662" i="6"/>
  <c r="A663" i="6"/>
  <c r="C663" i="6"/>
  <c r="E663" i="6"/>
  <c r="F663" i="6"/>
  <c r="G663" i="6"/>
  <c r="K663" i="6"/>
  <c r="A664" i="6"/>
  <c r="C664" i="6"/>
  <c r="E664" i="6"/>
  <c r="F664" i="6"/>
  <c r="G664" i="6"/>
  <c r="K664" i="6"/>
  <c r="A665" i="6"/>
  <c r="C665" i="6"/>
  <c r="E665" i="6"/>
  <c r="F665" i="6"/>
  <c r="G665" i="6"/>
  <c r="K665" i="6"/>
  <c r="A666" i="6"/>
  <c r="C666" i="6"/>
  <c r="E666" i="6"/>
  <c r="F666" i="6"/>
  <c r="G666" i="6"/>
  <c r="K666" i="6"/>
  <c r="A667" i="6"/>
  <c r="C667" i="6"/>
  <c r="E667" i="6"/>
  <c r="F667" i="6"/>
  <c r="G667" i="6"/>
  <c r="K667" i="6"/>
  <c r="A668" i="6"/>
  <c r="C668" i="6"/>
  <c r="E668" i="6"/>
  <c r="F668" i="6"/>
  <c r="G668" i="6"/>
  <c r="K668" i="6"/>
  <c r="A669" i="6"/>
  <c r="C669" i="6"/>
  <c r="E669" i="6"/>
  <c r="F669" i="6"/>
  <c r="G669" i="6"/>
  <c r="K669" i="6"/>
  <c r="A670" i="6"/>
  <c r="C670" i="6"/>
  <c r="E670" i="6"/>
  <c r="F670" i="6"/>
  <c r="G670" i="6"/>
  <c r="K670" i="6"/>
  <c r="A671" i="6"/>
  <c r="C671" i="6"/>
  <c r="E671" i="6"/>
  <c r="F671" i="6"/>
  <c r="G671" i="6"/>
  <c r="K671" i="6"/>
  <c r="A672" i="6"/>
  <c r="C672" i="6"/>
  <c r="E672" i="6"/>
  <c r="F672" i="6"/>
  <c r="G672" i="6"/>
  <c r="K672" i="6"/>
  <c r="A673" i="6"/>
  <c r="C673" i="6"/>
  <c r="E673" i="6"/>
  <c r="F673" i="6"/>
  <c r="G673" i="6"/>
  <c r="K673" i="6"/>
  <c r="A674" i="6"/>
  <c r="C674" i="6"/>
  <c r="E674" i="6"/>
  <c r="F674" i="6"/>
  <c r="G674" i="6"/>
  <c r="K674" i="6"/>
  <c r="A675" i="6"/>
  <c r="C675" i="6"/>
  <c r="E675" i="6"/>
  <c r="F675" i="6"/>
  <c r="G675" i="6"/>
  <c r="K675" i="6"/>
  <c r="A676" i="6"/>
  <c r="C676" i="6"/>
  <c r="E676" i="6"/>
  <c r="F676" i="6"/>
  <c r="G676" i="6"/>
  <c r="K676" i="6"/>
  <c r="A677" i="6"/>
  <c r="C677" i="6"/>
  <c r="E677" i="6"/>
  <c r="F677" i="6"/>
  <c r="G677" i="6"/>
  <c r="K677" i="6"/>
  <c r="A678" i="6"/>
  <c r="C678" i="6"/>
  <c r="E678" i="6"/>
  <c r="F678" i="6"/>
  <c r="G678" i="6"/>
  <c r="K678" i="6"/>
  <c r="A679" i="6"/>
  <c r="C679" i="6"/>
  <c r="E679" i="6"/>
  <c r="F679" i="6"/>
  <c r="G679" i="6"/>
  <c r="K679" i="6"/>
  <c r="A680" i="6"/>
  <c r="C680" i="6"/>
  <c r="E680" i="6"/>
  <c r="F680" i="6"/>
  <c r="G680" i="6"/>
  <c r="K680" i="6"/>
  <c r="A681" i="6"/>
  <c r="C681" i="6"/>
  <c r="E681" i="6"/>
  <c r="F681" i="6"/>
  <c r="G681" i="6"/>
  <c r="K681" i="6"/>
  <c r="A682" i="6"/>
  <c r="C682" i="6"/>
  <c r="E682" i="6"/>
  <c r="F682" i="6"/>
  <c r="G682" i="6"/>
  <c r="K682" i="6"/>
  <c r="A683" i="6"/>
  <c r="C683" i="6"/>
  <c r="E683" i="6"/>
  <c r="F683" i="6"/>
  <c r="G683" i="6"/>
  <c r="K683" i="6"/>
  <c r="A684" i="6"/>
  <c r="C684" i="6"/>
  <c r="E684" i="6"/>
  <c r="F684" i="6"/>
  <c r="G684" i="6"/>
  <c r="K684" i="6"/>
  <c r="A685" i="6"/>
  <c r="C685" i="6"/>
  <c r="E685" i="6"/>
  <c r="F685" i="6"/>
  <c r="G685" i="6"/>
  <c r="K685" i="6"/>
  <c r="A686" i="6"/>
  <c r="C686" i="6"/>
  <c r="E686" i="6"/>
  <c r="F686" i="6"/>
  <c r="G686" i="6"/>
  <c r="K686" i="6"/>
  <c r="A687" i="6"/>
  <c r="C687" i="6"/>
  <c r="E687" i="6"/>
  <c r="F687" i="6"/>
  <c r="G687" i="6"/>
  <c r="K687" i="6"/>
  <c r="A688" i="6"/>
  <c r="C688" i="6"/>
  <c r="E688" i="6"/>
  <c r="F688" i="6"/>
  <c r="G688" i="6"/>
  <c r="K688" i="6"/>
  <c r="A689" i="6"/>
  <c r="C689" i="6"/>
  <c r="E689" i="6"/>
  <c r="F689" i="6"/>
  <c r="G689" i="6"/>
  <c r="K689" i="6"/>
  <c r="A690" i="6"/>
  <c r="C690" i="6"/>
  <c r="E690" i="6"/>
  <c r="F690" i="6"/>
  <c r="G690" i="6"/>
  <c r="K690" i="6"/>
  <c r="A691" i="6"/>
  <c r="C691" i="6"/>
  <c r="E691" i="6"/>
  <c r="F691" i="6"/>
  <c r="G691" i="6"/>
  <c r="K691" i="6"/>
  <c r="A692" i="6"/>
  <c r="C692" i="6"/>
  <c r="E692" i="6"/>
  <c r="F692" i="6"/>
  <c r="G692" i="6"/>
  <c r="K692" i="6"/>
  <c r="A693" i="6"/>
  <c r="C693" i="6"/>
  <c r="E693" i="6"/>
  <c r="F693" i="6"/>
  <c r="G693" i="6"/>
  <c r="K693" i="6"/>
  <c r="A694" i="6"/>
  <c r="C694" i="6"/>
  <c r="E694" i="6"/>
  <c r="F694" i="6"/>
  <c r="G694" i="6"/>
  <c r="K694" i="6"/>
  <c r="A695" i="6"/>
  <c r="C695" i="6"/>
  <c r="E695" i="6"/>
  <c r="F695" i="6"/>
  <c r="G695" i="6"/>
  <c r="K695" i="6"/>
  <c r="A696" i="6"/>
  <c r="C696" i="6"/>
  <c r="E696" i="6"/>
  <c r="F696" i="6"/>
  <c r="G696" i="6"/>
  <c r="K696" i="6"/>
  <c r="A697" i="6"/>
  <c r="C697" i="6"/>
  <c r="E697" i="6"/>
  <c r="F697" i="6"/>
  <c r="G697" i="6"/>
  <c r="K697" i="6"/>
  <c r="A698" i="6"/>
  <c r="C698" i="6"/>
  <c r="E698" i="6"/>
  <c r="F698" i="6"/>
  <c r="G698" i="6"/>
  <c r="K698" i="6"/>
  <c r="A699" i="6"/>
  <c r="C699" i="6"/>
  <c r="E699" i="6"/>
  <c r="F699" i="6"/>
  <c r="G699" i="6"/>
  <c r="K699" i="6"/>
  <c r="A700" i="6"/>
  <c r="C700" i="6"/>
  <c r="E700" i="6"/>
  <c r="F700" i="6"/>
  <c r="G700" i="6"/>
  <c r="K700" i="6"/>
  <c r="A701" i="6"/>
  <c r="C701" i="6"/>
  <c r="E701" i="6"/>
  <c r="F701" i="6"/>
  <c r="G701" i="6"/>
  <c r="K701" i="6"/>
  <c r="A702" i="6"/>
  <c r="C702" i="6"/>
  <c r="E702" i="6"/>
  <c r="F702" i="6"/>
  <c r="G702" i="6"/>
  <c r="K702" i="6"/>
  <c r="A703" i="6"/>
  <c r="C703" i="6"/>
  <c r="E703" i="6"/>
  <c r="F703" i="6"/>
  <c r="G703" i="6"/>
  <c r="K703" i="6"/>
  <c r="A704" i="6"/>
  <c r="C704" i="6"/>
  <c r="E704" i="6"/>
  <c r="F704" i="6"/>
  <c r="G704" i="6"/>
  <c r="K704" i="6"/>
  <c r="A705" i="6"/>
  <c r="C705" i="6"/>
  <c r="E705" i="6"/>
  <c r="F705" i="6"/>
  <c r="G705" i="6"/>
  <c r="K705" i="6"/>
  <c r="A706" i="6"/>
  <c r="C706" i="6"/>
  <c r="E706" i="6"/>
  <c r="F706" i="6"/>
  <c r="G706" i="6"/>
  <c r="K706" i="6"/>
  <c r="A707" i="6"/>
  <c r="C707" i="6"/>
  <c r="E707" i="6"/>
  <c r="F707" i="6"/>
  <c r="G707" i="6"/>
  <c r="K707" i="6"/>
  <c r="A708" i="6"/>
  <c r="C708" i="6"/>
  <c r="E708" i="6"/>
  <c r="F708" i="6"/>
  <c r="G708" i="6"/>
  <c r="K708" i="6"/>
  <c r="A709" i="6"/>
  <c r="C709" i="6"/>
  <c r="E709" i="6"/>
  <c r="F709" i="6"/>
  <c r="G709" i="6"/>
  <c r="K709" i="6"/>
  <c r="A710" i="6"/>
  <c r="C710" i="6"/>
  <c r="E710" i="6"/>
  <c r="F710" i="6"/>
  <c r="G710" i="6"/>
  <c r="K710" i="6"/>
  <c r="A711" i="6"/>
  <c r="C711" i="6"/>
  <c r="E711" i="6"/>
  <c r="F711" i="6"/>
  <c r="G711" i="6"/>
  <c r="K711" i="6"/>
  <c r="A712" i="6"/>
  <c r="C712" i="6"/>
  <c r="E712" i="6"/>
  <c r="F712" i="6"/>
  <c r="G712" i="6"/>
  <c r="K712" i="6"/>
  <c r="A713" i="6"/>
  <c r="C713" i="6"/>
  <c r="E713" i="6"/>
  <c r="F713" i="6"/>
  <c r="G713" i="6"/>
  <c r="K713" i="6"/>
  <c r="A714" i="6"/>
  <c r="C714" i="6"/>
  <c r="E714" i="6"/>
  <c r="F714" i="6"/>
  <c r="G714" i="6"/>
  <c r="K714" i="6"/>
  <c r="A715" i="6"/>
  <c r="C715" i="6"/>
  <c r="E715" i="6"/>
  <c r="F715" i="6"/>
  <c r="G715" i="6"/>
  <c r="K715" i="6"/>
  <c r="A716" i="6"/>
  <c r="C716" i="6"/>
  <c r="E716" i="6"/>
  <c r="F716" i="6"/>
  <c r="G716" i="6"/>
  <c r="K716" i="6"/>
  <c r="A717" i="6"/>
  <c r="C717" i="6"/>
  <c r="E717" i="6"/>
  <c r="F717" i="6"/>
  <c r="G717" i="6"/>
  <c r="K717" i="6"/>
  <c r="A718" i="6"/>
  <c r="C718" i="6"/>
  <c r="E718" i="6"/>
  <c r="F718" i="6"/>
  <c r="G718" i="6"/>
  <c r="K718" i="6"/>
  <c r="A719" i="6"/>
  <c r="C719" i="6"/>
  <c r="E719" i="6"/>
  <c r="F719" i="6"/>
  <c r="G719" i="6"/>
  <c r="K719" i="6"/>
  <c r="A720" i="6"/>
  <c r="C720" i="6"/>
  <c r="E720" i="6"/>
  <c r="F720" i="6"/>
  <c r="G720" i="6"/>
  <c r="K720" i="6"/>
  <c r="A721" i="6"/>
  <c r="C721" i="6"/>
  <c r="E721" i="6"/>
  <c r="F721" i="6"/>
  <c r="G721" i="6"/>
  <c r="K721" i="6"/>
  <c r="A722" i="6"/>
  <c r="C722" i="6"/>
  <c r="E722" i="6"/>
  <c r="F722" i="6"/>
  <c r="G722" i="6"/>
  <c r="K722" i="6"/>
  <c r="A723" i="6"/>
  <c r="C723" i="6"/>
  <c r="E723" i="6"/>
  <c r="F723" i="6"/>
  <c r="G723" i="6"/>
  <c r="K723" i="6"/>
  <c r="A724" i="6"/>
  <c r="C724" i="6"/>
  <c r="E724" i="6"/>
  <c r="F724" i="6"/>
  <c r="G724" i="6"/>
  <c r="K724" i="6"/>
  <c r="A725" i="6"/>
  <c r="C725" i="6"/>
  <c r="E725" i="6"/>
  <c r="F725" i="6"/>
  <c r="G725" i="6"/>
  <c r="K725" i="6"/>
  <c r="A726" i="6"/>
  <c r="C726" i="6"/>
  <c r="E726" i="6"/>
  <c r="F726" i="6"/>
  <c r="G726" i="6"/>
  <c r="K726" i="6"/>
  <c r="A727" i="6"/>
  <c r="C727" i="6"/>
  <c r="E727" i="6"/>
  <c r="F727" i="6"/>
  <c r="G727" i="6"/>
  <c r="K727" i="6"/>
  <c r="A728" i="6"/>
  <c r="C728" i="6"/>
  <c r="E728" i="6"/>
  <c r="F728" i="6"/>
  <c r="G728" i="6"/>
  <c r="K728" i="6"/>
  <c r="A729" i="6"/>
  <c r="C729" i="6"/>
  <c r="E729" i="6"/>
  <c r="F729" i="6"/>
  <c r="G729" i="6"/>
  <c r="K729" i="6"/>
  <c r="A730" i="6"/>
  <c r="C730" i="6"/>
  <c r="E730" i="6"/>
  <c r="F730" i="6"/>
  <c r="G730" i="6"/>
  <c r="K730" i="6"/>
  <c r="A731" i="6"/>
  <c r="C731" i="6"/>
  <c r="E731" i="6"/>
  <c r="F731" i="6"/>
  <c r="G731" i="6"/>
  <c r="K731" i="6"/>
  <c r="A732" i="6"/>
  <c r="C732" i="6"/>
  <c r="E732" i="6"/>
  <c r="F732" i="6"/>
  <c r="G732" i="6"/>
  <c r="K732" i="6"/>
  <c r="A733" i="6"/>
  <c r="C733" i="6"/>
  <c r="E733" i="6"/>
  <c r="F733" i="6"/>
  <c r="G733" i="6"/>
  <c r="K733" i="6"/>
  <c r="A734" i="6"/>
  <c r="C734" i="6"/>
  <c r="E734" i="6"/>
  <c r="F734" i="6"/>
  <c r="G734" i="6"/>
  <c r="K734" i="6"/>
  <c r="A735" i="6"/>
  <c r="C735" i="6"/>
  <c r="E735" i="6"/>
  <c r="F735" i="6"/>
  <c r="G735" i="6"/>
  <c r="K735" i="6"/>
  <c r="A736" i="6"/>
  <c r="C736" i="6"/>
  <c r="E736" i="6"/>
  <c r="F736" i="6"/>
  <c r="G736" i="6"/>
  <c r="K736" i="6"/>
  <c r="A737" i="6"/>
  <c r="C737" i="6"/>
  <c r="E737" i="6"/>
  <c r="F737" i="6"/>
  <c r="G737" i="6"/>
  <c r="K737" i="6"/>
  <c r="A738" i="6"/>
  <c r="C738" i="6"/>
  <c r="E738" i="6"/>
  <c r="F738" i="6"/>
  <c r="G738" i="6"/>
  <c r="K738" i="6"/>
  <c r="A739" i="6"/>
  <c r="C739" i="6"/>
  <c r="E739" i="6"/>
  <c r="F739" i="6"/>
  <c r="G739" i="6"/>
  <c r="K739" i="6"/>
  <c r="A740" i="6"/>
  <c r="C740" i="6"/>
  <c r="E740" i="6"/>
  <c r="F740" i="6"/>
  <c r="G740" i="6"/>
  <c r="K740" i="6"/>
  <c r="A741" i="6"/>
  <c r="C741" i="6"/>
  <c r="E741" i="6"/>
  <c r="F741" i="6"/>
  <c r="G741" i="6"/>
  <c r="K741" i="6"/>
  <c r="A742" i="6"/>
  <c r="C742" i="6"/>
  <c r="E742" i="6"/>
  <c r="F742" i="6"/>
  <c r="G742" i="6"/>
  <c r="K742" i="6"/>
  <c r="A743" i="6"/>
  <c r="C743" i="6"/>
  <c r="E743" i="6"/>
  <c r="F743" i="6"/>
  <c r="G743" i="6"/>
  <c r="K743" i="6"/>
  <c r="A744" i="6"/>
  <c r="C744" i="6"/>
  <c r="E744" i="6"/>
  <c r="F744" i="6"/>
  <c r="G744" i="6"/>
  <c r="K744" i="6"/>
  <c r="A745" i="6"/>
  <c r="C745" i="6"/>
  <c r="E745" i="6"/>
  <c r="F745" i="6"/>
  <c r="G745" i="6"/>
  <c r="K745" i="6"/>
  <c r="A746" i="6"/>
  <c r="C746" i="6"/>
  <c r="E746" i="6"/>
  <c r="F746" i="6"/>
  <c r="G746" i="6"/>
  <c r="K746" i="6"/>
  <c r="A747" i="6"/>
  <c r="C747" i="6"/>
  <c r="E747" i="6"/>
  <c r="F747" i="6"/>
  <c r="G747" i="6"/>
  <c r="K747" i="6"/>
  <c r="A748" i="6"/>
  <c r="C748" i="6"/>
  <c r="E748" i="6"/>
  <c r="F748" i="6"/>
  <c r="G748" i="6"/>
  <c r="K748" i="6"/>
  <c r="A749" i="6"/>
  <c r="C749" i="6"/>
  <c r="E749" i="6"/>
  <c r="F749" i="6"/>
  <c r="G749" i="6"/>
  <c r="K749" i="6"/>
  <c r="A750" i="6"/>
  <c r="C750" i="6"/>
  <c r="E750" i="6"/>
  <c r="F750" i="6"/>
  <c r="G750" i="6"/>
  <c r="K750" i="6"/>
  <c r="A751" i="6"/>
  <c r="C751" i="6"/>
  <c r="E751" i="6"/>
  <c r="F751" i="6"/>
  <c r="G751" i="6"/>
  <c r="K751" i="6"/>
  <c r="A752" i="6"/>
  <c r="C752" i="6"/>
  <c r="E752" i="6"/>
  <c r="F752" i="6"/>
  <c r="G752" i="6"/>
  <c r="K752" i="6"/>
  <c r="A753" i="6"/>
  <c r="C753" i="6"/>
  <c r="E753" i="6"/>
  <c r="F753" i="6"/>
  <c r="G753" i="6"/>
  <c r="K753" i="6"/>
  <c r="A754" i="6"/>
  <c r="C754" i="6"/>
  <c r="E754" i="6"/>
  <c r="F754" i="6"/>
  <c r="G754" i="6"/>
  <c r="K754" i="6"/>
  <c r="A755" i="6"/>
  <c r="C755" i="6"/>
  <c r="E755" i="6"/>
  <c r="F755" i="6"/>
  <c r="G755" i="6"/>
  <c r="K755" i="6"/>
  <c r="A756" i="6"/>
  <c r="C756" i="6"/>
  <c r="E756" i="6"/>
  <c r="F756" i="6"/>
  <c r="G756" i="6"/>
  <c r="K756" i="6"/>
  <c r="A757" i="6"/>
  <c r="C757" i="6"/>
  <c r="E757" i="6"/>
  <c r="F757" i="6"/>
  <c r="G757" i="6"/>
  <c r="K757" i="6"/>
  <c r="A758" i="6"/>
  <c r="C758" i="6"/>
  <c r="E758" i="6"/>
  <c r="F758" i="6"/>
  <c r="G758" i="6"/>
  <c r="K758" i="6"/>
  <c r="A759" i="6"/>
  <c r="C759" i="6"/>
  <c r="E759" i="6"/>
  <c r="F759" i="6"/>
  <c r="G759" i="6"/>
  <c r="K759" i="6"/>
  <c r="A760" i="6"/>
  <c r="C760" i="6"/>
  <c r="E760" i="6"/>
  <c r="F760" i="6"/>
  <c r="G760" i="6"/>
  <c r="K760" i="6"/>
  <c r="A761" i="6"/>
  <c r="C761" i="6"/>
  <c r="E761" i="6"/>
  <c r="F761" i="6"/>
  <c r="G761" i="6"/>
  <c r="K761" i="6"/>
  <c r="A762" i="6"/>
  <c r="C762" i="6"/>
  <c r="E762" i="6"/>
  <c r="F762" i="6"/>
  <c r="G762" i="6"/>
  <c r="K762" i="6"/>
  <c r="A763" i="6"/>
  <c r="C763" i="6"/>
  <c r="E763" i="6"/>
  <c r="F763" i="6"/>
  <c r="G763" i="6"/>
  <c r="K763" i="6"/>
  <c r="A764" i="6"/>
  <c r="C764" i="6"/>
  <c r="E764" i="6"/>
  <c r="F764" i="6"/>
  <c r="G764" i="6"/>
  <c r="K764" i="6"/>
  <c r="A765" i="6"/>
  <c r="C765" i="6"/>
  <c r="E765" i="6"/>
  <c r="F765" i="6"/>
  <c r="G765" i="6"/>
  <c r="K765" i="6"/>
  <c r="A766" i="6"/>
  <c r="C766" i="6"/>
  <c r="E766" i="6"/>
  <c r="F766" i="6"/>
  <c r="G766" i="6"/>
  <c r="K766" i="6"/>
  <c r="A767" i="6"/>
  <c r="C767" i="6"/>
  <c r="E767" i="6"/>
  <c r="F767" i="6"/>
  <c r="G767" i="6"/>
  <c r="K767" i="6"/>
  <c r="A768" i="6"/>
  <c r="C768" i="6"/>
  <c r="E768" i="6"/>
  <c r="F768" i="6"/>
  <c r="G768" i="6"/>
  <c r="K768" i="6"/>
  <c r="A769" i="6"/>
  <c r="C769" i="6"/>
  <c r="E769" i="6"/>
  <c r="F769" i="6"/>
  <c r="G769" i="6"/>
  <c r="K769" i="6"/>
  <c r="A770" i="6"/>
  <c r="C770" i="6"/>
  <c r="E770" i="6"/>
  <c r="F770" i="6"/>
  <c r="G770" i="6"/>
  <c r="K770" i="6"/>
  <c r="A771" i="6"/>
  <c r="C771" i="6"/>
  <c r="E771" i="6"/>
  <c r="F771" i="6"/>
  <c r="G771" i="6"/>
  <c r="K771" i="6"/>
  <c r="A772" i="6"/>
  <c r="C772" i="6"/>
  <c r="E772" i="6"/>
  <c r="F772" i="6"/>
  <c r="G772" i="6"/>
  <c r="K772" i="6"/>
  <c r="A773" i="6"/>
  <c r="C773" i="6"/>
  <c r="E773" i="6"/>
  <c r="F773" i="6"/>
  <c r="G773" i="6"/>
  <c r="K773" i="6"/>
  <c r="A774" i="6"/>
  <c r="C774" i="6"/>
  <c r="E774" i="6"/>
  <c r="F774" i="6"/>
  <c r="G774" i="6"/>
  <c r="K774" i="6"/>
  <c r="A775" i="6"/>
  <c r="C775" i="6"/>
  <c r="E775" i="6"/>
  <c r="F775" i="6"/>
  <c r="G775" i="6"/>
  <c r="K775" i="6"/>
  <c r="A776" i="6"/>
  <c r="C776" i="6"/>
  <c r="E776" i="6"/>
  <c r="F776" i="6"/>
  <c r="G776" i="6"/>
  <c r="K776" i="6"/>
  <c r="A777" i="6"/>
  <c r="C777" i="6"/>
  <c r="E777" i="6"/>
  <c r="F777" i="6"/>
  <c r="G777" i="6"/>
  <c r="K777" i="6"/>
  <c r="A778" i="6"/>
  <c r="C778" i="6"/>
  <c r="E778" i="6"/>
  <c r="F778" i="6"/>
  <c r="G778" i="6"/>
  <c r="K778" i="6"/>
  <c r="A779" i="6"/>
  <c r="C779" i="6"/>
  <c r="E779" i="6"/>
  <c r="F779" i="6"/>
  <c r="G779" i="6"/>
  <c r="K779" i="6"/>
  <c r="A780" i="6"/>
  <c r="C780" i="6"/>
  <c r="E780" i="6"/>
  <c r="F780" i="6"/>
  <c r="G780" i="6"/>
  <c r="K780" i="6"/>
  <c r="A781" i="6"/>
  <c r="C781" i="6"/>
  <c r="E781" i="6"/>
  <c r="F781" i="6"/>
  <c r="G781" i="6"/>
  <c r="K781" i="6"/>
  <c r="A782" i="6"/>
  <c r="C782" i="6"/>
  <c r="E782" i="6"/>
  <c r="F782" i="6"/>
  <c r="G782" i="6"/>
  <c r="K782" i="6"/>
  <c r="A783" i="6"/>
  <c r="C783" i="6"/>
  <c r="E783" i="6"/>
  <c r="F783" i="6"/>
  <c r="G783" i="6"/>
  <c r="K783" i="6"/>
  <c r="A784" i="6"/>
  <c r="C784" i="6"/>
  <c r="E784" i="6"/>
  <c r="F784" i="6"/>
  <c r="G784" i="6"/>
  <c r="K784" i="6"/>
  <c r="A785" i="6"/>
  <c r="C785" i="6"/>
  <c r="E785" i="6"/>
  <c r="F785" i="6"/>
  <c r="G785" i="6"/>
  <c r="K785" i="6"/>
  <c r="A786" i="6"/>
  <c r="C786" i="6"/>
  <c r="E786" i="6"/>
  <c r="F786" i="6"/>
  <c r="G786" i="6"/>
  <c r="K786" i="6"/>
  <c r="A787" i="6"/>
  <c r="C787" i="6"/>
  <c r="E787" i="6"/>
  <c r="F787" i="6"/>
  <c r="G787" i="6"/>
  <c r="K787" i="6"/>
  <c r="A788" i="6"/>
  <c r="C788" i="6"/>
  <c r="E788" i="6"/>
  <c r="F788" i="6"/>
  <c r="G788" i="6"/>
  <c r="K788" i="6"/>
  <c r="A789" i="6"/>
  <c r="C789" i="6"/>
  <c r="E789" i="6"/>
  <c r="F789" i="6"/>
  <c r="G789" i="6"/>
  <c r="K789" i="6"/>
  <c r="A790" i="6"/>
  <c r="C790" i="6"/>
  <c r="E790" i="6"/>
  <c r="F790" i="6"/>
  <c r="G790" i="6"/>
  <c r="K790" i="6"/>
  <c r="A791" i="6"/>
  <c r="C791" i="6"/>
  <c r="E791" i="6"/>
  <c r="F791" i="6"/>
  <c r="G791" i="6"/>
  <c r="K791" i="6"/>
  <c r="A792" i="6"/>
  <c r="C792" i="6"/>
  <c r="E792" i="6"/>
  <c r="F792" i="6"/>
  <c r="G792" i="6"/>
  <c r="K792" i="6"/>
  <c r="A793" i="6"/>
  <c r="C793" i="6"/>
  <c r="E793" i="6"/>
  <c r="F793" i="6"/>
  <c r="G793" i="6"/>
  <c r="K793" i="6"/>
  <c r="A794" i="6"/>
  <c r="C794" i="6"/>
  <c r="E794" i="6"/>
  <c r="F794" i="6"/>
  <c r="G794" i="6"/>
  <c r="K794" i="6"/>
  <c r="A795" i="6"/>
  <c r="C795" i="6"/>
  <c r="E795" i="6"/>
  <c r="F795" i="6"/>
  <c r="G795" i="6"/>
  <c r="K795" i="6"/>
  <c r="A796" i="6"/>
  <c r="C796" i="6"/>
  <c r="E796" i="6"/>
  <c r="F796" i="6"/>
  <c r="G796" i="6"/>
  <c r="K796" i="6"/>
  <c r="A797" i="6"/>
  <c r="C797" i="6"/>
  <c r="E797" i="6"/>
  <c r="F797" i="6"/>
  <c r="G797" i="6"/>
  <c r="K797" i="6"/>
  <c r="A798" i="6"/>
  <c r="C798" i="6"/>
  <c r="E798" i="6"/>
  <c r="F798" i="6"/>
  <c r="G798" i="6"/>
  <c r="K798" i="6"/>
  <c r="A799" i="6"/>
  <c r="C799" i="6"/>
  <c r="E799" i="6"/>
  <c r="F799" i="6"/>
  <c r="G799" i="6"/>
  <c r="K799" i="6"/>
  <c r="A800" i="6"/>
  <c r="C800" i="6"/>
  <c r="E800" i="6"/>
  <c r="F800" i="6"/>
  <c r="G800" i="6"/>
  <c r="K800" i="6"/>
  <c r="A801" i="6"/>
  <c r="C801" i="6"/>
  <c r="E801" i="6"/>
  <c r="F801" i="6"/>
  <c r="G801" i="6"/>
  <c r="K801" i="6"/>
  <c r="A802" i="6"/>
  <c r="C802" i="6"/>
  <c r="E802" i="6"/>
  <c r="F802" i="6"/>
  <c r="G802" i="6"/>
  <c r="K802" i="6"/>
  <c r="A803" i="6"/>
  <c r="C803" i="6"/>
  <c r="E803" i="6"/>
  <c r="F803" i="6"/>
  <c r="G803" i="6"/>
  <c r="K803" i="6"/>
  <c r="A804" i="6"/>
  <c r="C804" i="6"/>
  <c r="E804" i="6"/>
  <c r="F804" i="6"/>
  <c r="G804" i="6"/>
  <c r="K804" i="6"/>
  <c r="A805" i="6"/>
  <c r="C805" i="6"/>
  <c r="E805" i="6"/>
  <c r="F805" i="6"/>
  <c r="G805" i="6"/>
  <c r="K805" i="6"/>
  <c r="A806" i="6"/>
  <c r="C806" i="6"/>
  <c r="E806" i="6"/>
  <c r="F806" i="6"/>
  <c r="G806" i="6"/>
  <c r="K806" i="6"/>
  <c r="A807" i="6"/>
  <c r="C807" i="6"/>
  <c r="E807" i="6"/>
  <c r="F807" i="6"/>
  <c r="G807" i="6"/>
  <c r="K807" i="6"/>
  <c r="A808" i="6"/>
  <c r="C808" i="6"/>
  <c r="E808" i="6"/>
  <c r="F808" i="6"/>
  <c r="G808" i="6"/>
  <c r="K808" i="6"/>
  <c r="A809" i="6"/>
  <c r="C809" i="6"/>
  <c r="E809" i="6"/>
  <c r="F809" i="6"/>
  <c r="G809" i="6"/>
  <c r="K809" i="6"/>
  <c r="A810" i="6"/>
  <c r="C810" i="6"/>
  <c r="E810" i="6"/>
  <c r="F810" i="6"/>
  <c r="G810" i="6"/>
  <c r="K810" i="6"/>
  <c r="A811" i="6"/>
  <c r="C811" i="6"/>
  <c r="E811" i="6"/>
  <c r="F811" i="6"/>
  <c r="G811" i="6"/>
  <c r="K811" i="6"/>
  <c r="A812" i="6"/>
  <c r="C812" i="6"/>
  <c r="E812" i="6"/>
  <c r="F812" i="6"/>
  <c r="G812" i="6"/>
  <c r="K812" i="6"/>
  <c r="A813" i="6"/>
  <c r="C813" i="6"/>
  <c r="E813" i="6"/>
  <c r="F813" i="6"/>
  <c r="G813" i="6"/>
  <c r="K813" i="6"/>
  <c r="A814" i="6"/>
  <c r="C814" i="6"/>
  <c r="E814" i="6"/>
  <c r="F814" i="6"/>
  <c r="G814" i="6"/>
  <c r="K814" i="6"/>
  <c r="A815" i="6"/>
  <c r="C815" i="6"/>
  <c r="E815" i="6"/>
  <c r="F815" i="6"/>
  <c r="G815" i="6"/>
  <c r="K815" i="6"/>
  <c r="A816" i="6"/>
  <c r="C816" i="6"/>
  <c r="E816" i="6"/>
  <c r="F816" i="6"/>
  <c r="G816" i="6"/>
  <c r="K816" i="6"/>
  <c r="A817" i="6"/>
  <c r="C817" i="6"/>
  <c r="E817" i="6"/>
  <c r="F817" i="6"/>
  <c r="G817" i="6"/>
  <c r="K817" i="6"/>
  <c r="A818" i="6"/>
  <c r="C818" i="6"/>
  <c r="E818" i="6"/>
  <c r="F818" i="6"/>
  <c r="G818" i="6"/>
  <c r="K818" i="6"/>
  <c r="A819" i="6"/>
  <c r="C819" i="6"/>
  <c r="E819" i="6"/>
  <c r="F819" i="6"/>
  <c r="G819" i="6"/>
  <c r="K819" i="6"/>
  <c r="A820" i="6"/>
  <c r="C820" i="6"/>
  <c r="E820" i="6"/>
  <c r="F820" i="6"/>
  <c r="G820" i="6"/>
  <c r="K820" i="6"/>
  <c r="A821" i="6"/>
  <c r="C821" i="6"/>
  <c r="E821" i="6"/>
  <c r="F821" i="6"/>
  <c r="G821" i="6"/>
  <c r="K821" i="6"/>
  <c r="A822" i="6"/>
  <c r="C822" i="6"/>
  <c r="E822" i="6"/>
  <c r="F822" i="6"/>
  <c r="G822" i="6"/>
  <c r="K822" i="6"/>
  <c r="A823" i="6"/>
  <c r="C823" i="6"/>
  <c r="E823" i="6"/>
  <c r="F823" i="6"/>
  <c r="G823" i="6"/>
  <c r="K823" i="6"/>
  <c r="A824" i="6"/>
  <c r="C824" i="6"/>
  <c r="E824" i="6"/>
  <c r="F824" i="6"/>
  <c r="G824" i="6"/>
  <c r="K824" i="6"/>
  <c r="A825" i="6"/>
  <c r="C825" i="6"/>
  <c r="E825" i="6"/>
  <c r="F825" i="6"/>
  <c r="G825" i="6"/>
  <c r="K825" i="6"/>
  <c r="A826" i="6"/>
  <c r="C826" i="6"/>
  <c r="E826" i="6"/>
  <c r="F826" i="6"/>
  <c r="G826" i="6"/>
  <c r="K826" i="6"/>
  <c r="A827" i="6"/>
  <c r="C827" i="6"/>
  <c r="E827" i="6"/>
  <c r="F827" i="6"/>
  <c r="G827" i="6"/>
  <c r="K827" i="6"/>
  <c r="A828" i="6"/>
  <c r="C828" i="6"/>
  <c r="E828" i="6"/>
  <c r="F828" i="6"/>
  <c r="G828" i="6"/>
  <c r="K828" i="6"/>
  <c r="A829" i="6"/>
  <c r="C829" i="6"/>
  <c r="E829" i="6"/>
  <c r="F829" i="6"/>
  <c r="G829" i="6"/>
  <c r="K829" i="6"/>
  <c r="A830" i="6"/>
  <c r="C830" i="6"/>
  <c r="E830" i="6"/>
  <c r="F830" i="6"/>
  <c r="G830" i="6"/>
  <c r="K830" i="6"/>
  <c r="A831" i="6"/>
  <c r="C831" i="6"/>
  <c r="E831" i="6"/>
  <c r="F831" i="6"/>
  <c r="G831" i="6"/>
  <c r="K831" i="6"/>
  <c r="A832" i="6"/>
  <c r="C832" i="6"/>
  <c r="E832" i="6"/>
  <c r="F832" i="6"/>
  <c r="G832" i="6"/>
  <c r="K832" i="6"/>
  <c r="A833" i="6"/>
  <c r="C833" i="6"/>
  <c r="E833" i="6"/>
  <c r="F833" i="6"/>
  <c r="G833" i="6"/>
  <c r="K833" i="6"/>
  <c r="A834" i="6"/>
  <c r="C834" i="6"/>
  <c r="E834" i="6"/>
  <c r="F834" i="6"/>
  <c r="G834" i="6"/>
  <c r="K834" i="6"/>
  <c r="A835" i="6"/>
  <c r="C835" i="6"/>
  <c r="E835" i="6"/>
  <c r="F835" i="6"/>
  <c r="G835" i="6"/>
  <c r="K835" i="6"/>
  <c r="A836" i="6"/>
  <c r="C836" i="6"/>
  <c r="E836" i="6"/>
  <c r="F836" i="6"/>
  <c r="G836" i="6"/>
  <c r="K836" i="6"/>
  <c r="A837" i="6"/>
  <c r="C837" i="6"/>
  <c r="E837" i="6"/>
  <c r="F837" i="6"/>
  <c r="G837" i="6"/>
  <c r="K837" i="6"/>
  <c r="A838" i="6"/>
  <c r="C838" i="6"/>
  <c r="E838" i="6"/>
  <c r="F838" i="6"/>
  <c r="G838" i="6"/>
  <c r="K838" i="6"/>
  <c r="A839" i="6"/>
  <c r="C839" i="6"/>
  <c r="E839" i="6"/>
  <c r="F839" i="6"/>
  <c r="G839" i="6"/>
  <c r="K839" i="6"/>
  <c r="A840" i="6"/>
  <c r="C840" i="6"/>
  <c r="E840" i="6"/>
  <c r="F840" i="6"/>
  <c r="G840" i="6"/>
  <c r="K840" i="6"/>
  <c r="A841" i="6"/>
  <c r="C841" i="6"/>
  <c r="E841" i="6"/>
  <c r="F841" i="6"/>
  <c r="G841" i="6"/>
  <c r="K841" i="6"/>
  <c r="A842" i="6"/>
  <c r="C842" i="6"/>
  <c r="E842" i="6"/>
  <c r="F842" i="6"/>
  <c r="G842" i="6"/>
  <c r="K842" i="6"/>
  <c r="A843" i="6"/>
  <c r="C843" i="6"/>
  <c r="E843" i="6"/>
  <c r="F843" i="6"/>
  <c r="G843" i="6"/>
  <c r="K843" i="6"/>
  <c r="A844" i="6"/>
  <c r="C844" i="6"/>
  <c r="E844" i="6"/>
  <c r="F844" i="6"/>
  <c r="G844" i="6"/>
  <c r="K844" i="6"/>
  <c r="A845" i="6"/>
  <c r="C845" i="6"/>
  <c r="E845" i="6"/>
  <c r="F845" i="6"/>
  <c r="G845" i="6"/>
  <c r="K845" i="6"/>
  <c r="A846" i="6"/>
  <c r="C846" i="6"/>
  <c r="E846" i="6"/>
  <c r="F846" i="6"/>
  <c r="G846" i="6"/>
  <c r="K846" i="6"/>
  <c r="A847" i="6"/>
  <c r="C847" i="6"/>
  <c r="E847" i="6"/>
  <c r="F847" i="6"/>
  <c r="G847" i="6"/>
  <c r="K847" i="6"/>
  <c r="A848" i="6"/>
  <c r="C848" i="6"/>
  <c r="E848" i="6"/>
  <c r="F848" i="6"/>
  <c r="G848" i="6"/>
  <c r="K848" i="6"/>
  <c r="A849" i="6"/>
  <c r="C849" i="6"/>
  <c r="E849" i="6"/>
  <c r="F849" i="6"/>
  <c r="G849" i="6"/>
  <c r="K849" i="6"/>
  <c r="A850" i="6"/>
  <c r="C850" i="6"/>
  <c r="E850" i="6"/>
  <c r="F850" i="6"/>
  <c r="G850" i="6"/>
  <c r="K850" i="6"/>
  <c r="A851" i="6"/>
  <c r="C851" i="6"/>
  <c r="E851" i="6"/>
  <c r="F851" i="6"/>
  <c r="G851" i="6"/>
  <c r="K851" i="6"/>
  <c r="A852" i="6"/>
  <c r="C852" i="6"/>
  <c r="E852" i="6"/>
  <c r="F852" i="6"/>
  <c r="G852" i="6"/>
  <c r="K852" i="6"/>
  <c r="A853" i="6"/>
  <c r="C853" i="6"/>
  <c r="E853" i="6"/>
  <c r="F853" i="6"/>
  <c r="G853" i="6"/>
  <c r="K853" i="6"/>
  <c r="A854" i="6"/>
  <c r="C854" i="6"/>
  <c r="E854" i="6"/>
  <c r="F854" i="6"/>
  <c r="G854" i="6"/>
  <c r="K854" i="6"/>
  <c r="A855" i="6"/>
  <c r="C855" i="6"/>
  <c r="E855" i="6"/>
  <c r="F855" i="6"/>
  <c r="G855" i="6"/>
  <c r="K855" i="6"/>
  <c r="A856" i="6"/>
  <c r="C856" i="6"/>
  <c r="E856" i="6"/>
  <c r="F856" i="6"/>
  <c r="G856" i="6"/>
  <c r="K856" i="6"/>
  <c r="A857" i="6"/>
  <c r="C857" i="6"/>
  <c r="E857" i="6"/>
  <c r="F857" i="6"/>
  <c r="G857" i="6"/>
  <c r="K857" i="6"/>
  <c r="A858" i="6"/>
  <c r="C858" i="6"/>
  <c r="E858" i="6"/>
  <c r="F858" i="6"/>
  <c r="G858" i="6"/>
  <c r="K858" i="6"/>
  <c r="A859" i="6"/>
  <c r="C859" i="6"/>
  <c r="E859" i="6"/>
  <c r="F859" i="6"/>
  <c r="G859" i="6"/>
  <c r="K859" i="6"/>
  <c r="A860" i="6"/>
  <c r="C860" i="6"/>
  <c r="E860" i="6"/>
  <c r="F860" i="6"/>
  <c r="G860" i="6"/>
  <c r="K860" i="6"/>
  <c r="A861" i="6"/>
  <c r="C861" i="6"/>
  <c r="E861" i="6"/>
  <c r="F861" i="6"/>
  <c r="G861" i="6"/>
  <c r="K861" i="6"/>
  <c r="A862" i="6"/>
  <c r="C862" i="6"/>
  <c r="E862" i="6"/>
  <c r="F862" i="6"/>
  <c r="G862" i="6"/>
  <c r="K862" i="6"/>
  <c r="A863" i="6"/>
  <c r="C863" i="6"/>
  <c r="E863" i="6"/>
  <c r="F863" i="6"/>
  <c r="G863" i="6"/>
  <c r="K863" i="6"/>
  <c r="A864" i="6"/>
  <c r="C864" i="6"/>
  <c r="E864" i="6"/>
  <c r="F864" i="6"/>
  <c r="G864" i="6"/>
  <c r="K864" i="6"/>
  <c r="A865" i="6"/>
  <c r="C865" i="6"/>
  <c r="E865" i="6"/>
  <c r="F865" i="6"/>
  <c r="G865" i="6"/>
  <c r="K865" i="6"/>
  <c r="A866" i="6"/>
  <c r="C866" i="6"/>
  <c r="E866" i="6"/>
  <c r="F866" i="6"/>
  <c r="G866" i="6"/>
  <c r="K866" i="6"/>
  <c r="A867" i="6"/>
  <c r="C867" i="6"/>
  <c r="E867" i="6"/>
  <c r="F867" i="6"/>
  <c r="G867" i="6"/>
  <c r="K867" i="6"/>
  <c r="A868" i="6"/>
  <c r="C868" i="6"/>
  <c r="E868" i="6"/>
  <c r="F868" i="6"/>
  <c r="G868" i="6"/>
  <c r="K868" i="6"/>
  <c r="A869" i="6"/>
  <c r="C869" i="6"/>
  <c r="E869" i="6"/>
  <c r="F869" i="6"/>
  <c r="G869" i="6"/>
  <c r="K869" i="6"/>
  <c r="A870" i="6"/>
  <c r="C870" i="6"/>
  <c r="E870" i="6"/>
  <c r="F870" i="6"/>
  <c r="G870" i="6"/>
  <c r="K870" i="6"/>
  <c r="A871" i="6"/>
  <c r="C871" i="6"/>
  <c r="E871" i="6"/>
  <c r="F871" i="6"/>
  <c r="G871" i="6"/>
  <c r="K871" i="6"/>
  <c r="A872" i="6"/>
  <c r="C872" i="6"/>
  <c r="E872" i="6"/>
  <c r="F872" i="6"/>
  <c r="G872" i="6"/>
  <c r="K872" i="6"/>
  <c r="A873" i="6"/>
  <c r="C873" i="6"/>
  <c r="E873" i="6"/>
  <c r="F873" i="6"/>
  <c r="G873" i="6"/>
  <c r="K873" i="6"/>
  <c r="A874" i="6"/>
  <c r="C874" i="6"/>
  <c r="E874" i="6"/>
  <c r="F874" i="6"/>
  <c r="G874" i="6"/>
  <c r="K874" i="6"/>
  <c r="A875" i="6"/>
  <c r="C875" i="6"/>
  <c r="E875" i="6"/>
  <c r="F875" i="6"/>
  <c r="G875" i="6"/>
  <c r="K875" i="6"/>
  <c r="A876" i="6"/>
  <c r="C876" i="6"/>
  <c r="E876" i="6"/>
  <c r="F876" i="6"/>
  <c r="G876" i="6"/>
  <c r="K876" i="6"/>
  <c r="A877" i="6"/>
  <c r="C877" i="6"/>
  <c r="E877" i="6"/>
  <c r="F877" i="6"/>
  <c r="G877" i="6"/>
  <c r="K877" i="6"/>
  <c r="A878" i="6"/>
  <c r="C878" i="6"/>
  <c r="E878" i="6"/>
  <c r="F878" i="6"/>
  <c r="G878" i="6"/>
  <c r="K878" i="6"/>
  <c r="A879" i="6"/>
  <c r="C879" i="6"/>
  <c r="E879" i="6"/>
  <c r="F879" i="6"/>
  <c r="G879" i="6"/>
  <c r="K879" i="6"/>
  <c r="A880" i="6"/>
  <c r="C880" i="6"/>
  <c r="E880" i="6"/>
  <c r="F880" i="6"/>
  <c r="G880" i="6"/>
  <c r="K880" i="6"/>
  <c r="A881" i="6"/>
  <c r="C881" i="6"/>
  <c r="E881" i="6"/>
  <c r="F881" i="6"/>
  <c r="G881" i="6"/>
  <c r="K881" i="6"/>
  <c r="A882" i="6"/>
  <c r="C882" i="6"/>
  <c r="E882" i="6"/>
  <c r="F882" i="6"/>
  <c r="G882" i="6"/>
  <c r="K882" i="6"/>
  <c r="A883" i="6"/>
  <c r="C883" i="6"/>
  <c r="E883" i="6"/>
  <c r="F883" i="6"/>
  <c r="G883" i="6"/>
  <c r="K883" i="6"/>
  <c r="A884" i="6"/>
  <c r="C884" i="6"/>
  <c r="E884" i="6"/>
  <c r="F884" i="6"/>
  <c r="G884" i="6"/>
  <c r="K884" i="6"/>
  <c r="A885" i="6"/>
  <c r="C885" i="6"/>
  <c r="E885" i="6"/>
  <c r="F885" i="6"/>
  <c r="G885" i="6"/>
  <c r="K885" i="6"/>
  <c r="A886" i="6"/>
  <c r="C886" i="6"/>
  <c r="E886" i="6"/>
  <c r="F886" i="6"/>
  <c r="G886" i="6"/>
  <c r="K886" i="6"/>
  <c r="A887" i="6"/>
  <c r="C887" i="6"/>
  <c r="E887" i="6"/>
  <c r="F887" i="6"/>
  <c r="G887" i="6"/>
  <c r="K887" i="6"/>
  <c r="A888" i="6"/>
  <c r="C888" i="6"/>
  <c r="E888" i="6"/>
  <c r="F888" i="6"/>
  <c r="G888" i="6"/>
  <c r="K888" i="6"/>
  <c r="A889" i="6"/>
  <c r="C889" i="6"/>
  <c r="E889" i="6"/>
  <c r="F889" i="6"/>
  <c r="G889" i="6"/>
  <c r="K889" i="6"/>
  <c r="A890" i="6"/>
  <c r="C890" i="6"/>
  <c r="E890" i="6"/>
  <c r="F890" i="6"/>
  <c r="G890" i="6"/>
  <c r="K890" i="6"/>
  <c r="A891" i="6"/>
  <c r="C891" i="6"/>
  <c r="E891" i="6"/>
  <c r="F891" i="6"/>
  <c r="G891" i="6"/>
  <c r="K891" i="6"/>
  <c r="A892" i="6"/>
  <c r="C892" i="6"/>
  <c r="E892" i="6"/>
  <c r="F892" i="6"/>
  <c r="G892" i="6"/>
  <c r="K892" i="6"/>
  <c r="A893" i="6"/>
  <c r="C893" i="6"/>
  <c r="E893" i="6"/>
  <c r="F893" i="6"/>
  <c r="G893" i="6"/>
  <c r="K893" i="6"/>
  <c r="A894" i="6"/>
  <c r="C894" i="6"/>
  <c r="E894" i="6"/>
  <c r="F894" i="6"/>
  <c r="G894" i="6"/>
  <c r="K894" i="6"/>
  <c r="A895" i="6"/>
  <c r="C895" i="6"/>
  <c r="E895" i="6"/>
  <c r="F895" i="6"/>
  <c r="G895" i="6"/>
  <c r="K895" i="6"/>
  <c r="A896" i="6"/>
  <c r="C896" i="6"/>
  <c r="E896" i="6"/>
  <c r="F896" i="6"/>
  <c r="G896" i="6"/>
  <c r="K896" i="6"/>
  <c r="A897" i="6"/>
  <c r="C897" i="6"/>
  <c r="E897" i="6"/>
  <c r="F897" i="6"/>
  <c r="G897" i="6"/>
  <c r="K897" i="6"/>
  <c r="A898" i="6"/>
  <c r="C898" i="6"/>
  <c r="E898" i="6"/>
  <c r="F898" i="6"/>
  <c r="G898" i="6"/>
  <c r="K898" i="6"/>
  <c r="A899" i="6"/>
  <c r="C899" i="6"/>
  <c r="E899" i="6"/>
  <c r="F899" i="6"/>
  <c r="G899" i="6"/>
  <c r="K899" i="6"/>
  <c r="A900" i="6"/>
  <c r="C900" i="6"/>
  <c r="E900" i="6"/>
  <c r="F900" i="6"/>
  <c r="G900" i="6"/>
  <c r="K900" i="6"/>
  <c r="A901" i="6"/>
  <c r="C901" i="6"/>
  <c r="E901" i="6"/>
  <c r="F901" i="6"/>
  <c r="G901" i="6"/>
  <c r="K901" i="6"/>
  <c r="A902" i="6"/>
  <c r="C902" i="6"/>
  <c r="E902" i="6"/>
  <c r="F902" i="6"/>
  <c r="G902" i="6"/>
  <c r="K902" i="6"/>
  <c r="A903" i="6"/>
  <c r="C903" i="6"/>
  <c r="E903" i="6"/>
  <c r="F903" i="6"/>
  <c r="G903" i="6"/>
  <c r="K903" i="6"/>
  <c r="A904" i="6"/>
  <c r="C904" i="6"/>
  <c r="E904" i="6"/>
  <c r="F904" i="6"/>
  <c r="G904" i="6"/>
  <c r="K904" i="6"/>
  <c r="A905" i="6"/>
  <c r="C905" i="6"/>
  <c r="E905" i="6"/>
  <c r="F905" i="6"/>
  <c r="G905" i="6"/>
  <c r="K905" i="6"/>
  <c r="A906" i="6"/>
  <c r="C906" i="6"/>
  <c r="E906" i="6"/>
  <c r="F906" i="6"/>
  <c r="G906" i="6"/>
  <c r="K906" i="6"/>
  <c r="A907" i="6"/>
  <c r="C907" i="6"/>
  <c r="E907" i="6"/>
  <c r="F907" i="6"/>
  <c r="G907" i="6"/>
  <c r="K907" i="6"/>
  <c r="A908" i="6"/>
  <c r="C908" i="6"/>
  <c r="E908" i="6"/>
  <c r="F908" i="6"/>
  <c r="G908" i="6"/>
  <c r="K908" i="6"/>
  <c r="A909" i="6"/>
  <c r="C909" i="6"/>
  <c r="E909" i="6"/>
  <c r="F909" i="6"/>
  <c r="G909" i="6"/>
  <c r="K909" i="6"/>
  <c r="A910" i="6"/>
  <c r="C910" i="6"/>
  <c r="E910" i="6"/>
  <c r="F910" i="6"/>
  <c r="G910" i="6"/>
  <c r="K910" i="6"/>
  <c r="A911" i="6"/>
  <c r="C911" i="6"/>
  <c r="E911" i="6"/>
  <c r="F911" i="6"/>
  <c r="G911" i="6"/>
  <c r="K911" i="6"/>
  <c r="A912" i="6"/>
  <c r="C912" i="6"/>
  <c r="E912" i="6"/>
  <c r="F912" i="6"/>
  <c r="G912" i="6"/>
  <c r="K912" i="6"/>
  <c r="A913" i="6"/>
  <c r="C913" i="6"/>
  <c r="E913" i="6"/>
  <c r="F913" i="6"/>
  <c r="G913" i="6"/>
  <c r="K913" i="6"/>
  <c r="A914" i="6"/>
  <c r="C914" i="6"/>
  <c r="E914" i="6"/>
  <c r="F914" i="6"/>
  <c r="G914" i="6"/>
  <c r="K914" i="6"/>
  <c r="A915" i="6"/>
  <c r="C915" i="6"/>
  <c r="E915" i="6"/>
  <c r="F915" i="6"/>
  <c r="G915" i="6"/>
  <c r="K915" i="6"/>
  <c r="A916" i="6"/>
  <c r="C916" i="6"/>
  <c r="E916" i="6"/>
  <c r="F916" i="6"/>
  <c r="G916" i="6"/>
  <c r="K916" i="6"/>
  <c r="A917" i="6"/>
  <c r="C917" i="6"/>
  <c r="E917" i="6"/>
  <c r="F917" i="6"/>
  <c r="G917" i="6"/>
  <c r="K917" i="6"/>
  <c r="A918" i="6"/>
  <c r="C918" i="6"/>
  <c r="E918" i="6"/>
  <c r="F918" i="6"/>
  <c r="G918" i="6"/>
  <c r="K918" i="6"/>
  <c r="A919" i="6"/>
  <c r="C919" i="6"/>
  <c r="E919" i="6"/>
  <c r="F919" i="6"/>
  <c r="G919" i="6"/>
  <c r="K919" i="6"/>
  <c r="A920" i="6"/>
  <c r="C920" i="6"/>
  <c r="E920" i="6"/>
  <c r="F920" i="6"/>
  <c r="G920" i="6"/>
  <c r="K920" i="6"/>
  <c r="A921" i="6"/>
  <c r="C921" i="6"/>
  <c r="E921" i="6"/>
  <c r="F921" i="6"/>
  <c r="G921" i="6"/>
  <c r="K921" i="6"/>
  <c r="A922" i="6"/>
  <c r="C922" i="6"/>
  <c r="E922" i="6"/>
  <c r="F922" i="6"/>
  <c r="G922" i="6"/>
  <c r="K922" i="6"/>
  <c r="A923" i="6"/>
  <c r="C923" i="6"/>
  <c r="E923" i="6"/>
  <c r="F923" i="6"/>
  <c r="G923" i="6"/>
  <c r="K923" i="6"/>
  <c r="A924" i="6"/>
  <c r="C924" i="6"/>
  <c r="E924" i="6"/>
  <c r="F924" i="6"/>
  <c r="G924" i="6"/>
  <c r="K924" i="6"/>
  <c r="A925" i="6"/>
  <c r="C925" i="6"/>
  <c r="E925" i="6"/>
  <c r="F925" i="6"/>
  <c r="G925" i="6"/>
  <c r="K925" i="6"/>
  <c r="A926" i="6"/>
  <c r="C926" i="6"/>
  <c r="E926" i="6"/>
  <c r="F926" i="6"/>
  <c r="G926" i="6"/>
  <c r="K926" i="6"/>
  <c r="A927" i="6"/>
  <c r="C927" i="6"/>
  <c r="E927" i="6"/>
  <c r="F927" i="6"/>
  <c r="G927" i="6"/>
  <c r="K927" i="6"/>
  <c r="A928" i="6"/>
  <c r="C928" i="6"/>
  <c r="E928" i="6"/>
  <c r="F928" i="6"/>
  <c r="G928" i="6"/>
  <c r="K928" i="6"/>
  <c r="A929" i="6"/>
  <c r="C929" i="6"/>
  <c r="E929" i="6"/>
  <c r="F929" i="6"/>
  <c r="G929" i="6"/>
  <c r="K929" i="6"/>
  <c r="A930" i="6"/>
  <c r="C930" i="6"/>
  <c r="E930" i="6"/>
  <c r="F930" i="6"/>
  <c r="G930" i="6"/>
  <c r="K930" i="6"/>
  <c r="A931" i="6"/>
  <c r="C931" i="6"/>
  <c r="E931" i="6"/>
  <c r="F931" i="6"/>
  <c r="G931" i="6"/>
  <c r="K931" i="6"/>
  <c r="A932" i="6"/>
  <c r="C932" i="6"/>
  <c r="E932" i="6"/>
  <c r="F932" i="6"/>
  <c r="G932" i="6"/>
  <c r="K932" i="6"/>
  <c r="A933" i="6"/>
  <c r="C933" i="6"/>
  <c r="E933" i="6"/>
  <c r="F933" i="6"/>
  <c r="G933" i="6"/>
  <c r="K933" i="6"/>
  <c r="A934" i="6"/>
  <c r="C934" i="6"/>
  <c r="E934" i="6"/>
  <c r="F934" i="6"/>
  <c r="G934" i="6"/>
  <c r="K934" i="6"/>
  <c r="A935" i="6"/>
  <c r="C935" i="6"/>
  <c r="E935" i="6"/>
  <c r="F935" i="6"/>
  <c r="G935" i="6"/>
  <c r="K935" i="6"/>
  <c r="A936" i="6"/>
  <c r="C936" i="6"/>
  <c r="E936" i="6"/>
  <c r="F936" i="6"/>
  <c r="G936" i="6"/>
  <c r="K936" i="6"/>
  <c r="A937" i="6"/>
  <c r="C937" i="6"/>
  <c r="E937" i="6"/>
  <c r="F937" i="6"/>
  <c r="G937" i="6"/>
  <c r="K937" i="6"/>
  <c r="A938" i="6"/>
  <c r="C938" i="6"/>
  <c r="E938" i="6"/>
  <c r="F938" i="6"/>
  <c r="G938" i="6"/>
  <c r="K938" i="6"/>
  <c r="A939" i="6"/>
  <c r="C939" i="6"/>
  <c r="E939" i="6"/>
  <c r="F939" i="6"/>
  <c r="G939" i="6"/>
  <c r="K939" i="6"/>
  <c r="A940" i="6"/>
  <c r="C940" i="6"/>
  <c r="E940" i="6"/>
  <c r="F940" i="6"/>
  <c r="G940" i="6"/>
  <c r="K940" i="6"/>
  <c r="A941" i="6"/>
  <c r="C941" i="6"/>
  <c r="E941" i="6"/>
  <c r="F941" i="6"/>
  <c r="G941" i="6"/>
  <c r="K941" i="6"/>
  <c r="A942" i="6"/>
  <c r="C942" i="6"/>
  <c r="E942" i="6"/>
  <c r="F942" i="6"/>
  <c r="G942" i="6"/>
  <c r="K942" i="6"/>
  <c r="A943" i="6"/>
  <c r="C943" i="6"/>
  <c r="E943" i="6"/>
  <c r="F943" i="6"/>
  <c r="G943" i="6"/>
  <c r="K943" i="6"/>
  <c r="A944" i="6"/>
  <c r="C944" i="6"/>
  <c r="E944" i="6"/>
  <c r="F944" i="6"/>
  <c r="G944" i="6"/>
  <c r="K944" i="6"/>
  <c r="A945" i="6"/>
  <c r="C945" i="6"/>
  <c r="E945" i="6"/>
  <c r="F945" i="6"/>
  <c r="G945" i="6"/>
  <c r="K945" i="6"/>
  <c r="A946" i="6"/>
  <c r="C946" i="6"/>
  <c r="E946" i="6"/>
  <c r="F946" i="6"/>
  <c r="G946" i="6"/>
  <c r="K946" i="6"/>
  <c r="A947" i="6"/>
  <c r="C947" i="6"/>
  <c r="E947" i="6"/>
  <c r="F947" i="6"/>
  <c r="G947" i="6"/>
  <c r="K947" i="6"/>
  <c r="A948" i="6"/>
  <c r="C948" i="6"/>
  <c r="E948" i="6"/>
  <c r="F948" i="6"/>
  <c r="G948" i="6"/>
  <c r="K948" i="6"/>
  <c r="A949" i="6"/>
  <c r="C949" i="6"/>
  <c r="E949" i="6"/>
  <c r="F949" i="6"/>
  <c r="G949" i="6"/>
  <c r="K949" i="6"/>
  <c r="A950" i="6"/>
  <c r="C950" i="6"/>
  <c r="E950" i="6"/>
  <c r="F950" i="6"/>
  <c r="G950" i="6"/>
  <c r="K950" i="6"/>
  <c r="A951" i="6"/>
  <c r="C951" i="6"/>
  <c r="E951" i="6"/>
  <c r="F951" i="6"/>
  <c r="G951" i="6"/>
  <c r="K951" i="6"/>
  <c r="A952" i="6"/>
  <c r="C952" i="6"/>
  <c r="E952" i="6"/>
  <c r="F952" i="6"/>
  <c r="G952" i="6"/>
  <c r="K952" i="6"/>
  <c r="A953" i="6"/>
  <c r="C953" i="6"/>
  <c r="E953" i="6"/>
  <c r="F953" i="6"/>
  <c r="G953" i="6"/>
  <c r="K953" i="6"/>
  <c r="A954" i="6"/>
  <c r="C954" i="6"/>
  <c r="E954" i="6"/>
  <c r="F954" i="6"/>
  <c r="G954" i="6"/>
  <c r="K954" i="6"/>
  <c r="A955" i="6"/>
  <c r="C955" i="6"/>
  <c r="E955" i="6"/>
  <c r="F955" i="6"/>
  <c r="G955" i="6"/>
  <c r="K955" i="6"/>
  <c r="A956" i="6"/>
  <c r="C956" i="6"/>
  <c r="E956" i="6"/>
  <c r="F956" i="6"/>
  <c r="G956" i="6"/>
  <c r="K956" i="6"/>
  <c r="A957" i="6"/>
  <c r="C957" i="6"/>
  <c r="E957" i="6"/>
  <c r="F957" i="6"/>
  <c r="G957" i="6"/>
  <c r="K957" i="6"/>
  <c r="A958" i="6"/>
  <c r="C958" i="6"/>
  <c r="E958" i="6"/>
  <c r="F958" i="6"/>
  <c r="G958" i="6"/>
  <c r="K958" i="6"/>
  <c r="A959" i="6"/>
  <c r="C959" i="6"/>
  <c r="E959" i="6"/>
  <c r="F959" i="6"/>
  <c r="G959" i="6"/>
  <c r="K959" i="6"/>
  <c r="A960" i="6"/>
  <c r="C960" i="6"/>
  <c r="E960" i="6"/>
  <c r="F960" i="6"/>
  <c r="G960" i="6"/>
  <c r="K960" i="6"/>
  <c r="A961" i="6"/>
  <c r="C961" i="6"/>
  <c r="E961" i="6"/>
  <c r="F961" i="6"/>
  <c r="G961" i="6"/>
  <c r="K961" i="6"/>
  <c r="A962" i="6"/>
  <c r="C962" i="6"/>
  <c r="E962" i="6"/>
  <c r="F962" i="6"/>
  <c r="G962" i="6"/>
  <c r="K962" i="6"/>
  <c r="A963" i="6"/>
  <c r="C963" i="6"/>
  <c r="E963" i="6"/>
  <c r="F963" i="6"/>
  <c r="G963" i="6"/>
  <c r="K963" i="6"/>
  <c r="A964" i="6"/>
  <c r="C964" i="6"/>
  <c r="E964" i="6"/>
  <c r="F964" i="6"/>
  <c r="G964" i="6"/>
  <c r="K964" i="6"/>
  <c r="A965" i="6"/>
  <c r="C965" i="6"/>
  <c r="E965" i="6"/>
  <c r="F965" i="6"/>
  <c r="G965" i="6"/>
  <c r="K965" i="6"/>
  <c r="A966" i="6"/>
  <c r="C966" i="6"/>
  <c r="E966" i="6"/>
  <c r="F966" i="6"/>
  <c r="G966" i="6"/>
  <c r="K966" i="6"/>
  <c r="A967" i="6"/>
  <c r="C967" i="6"/>
  <c r="E967" i="6"/>
  <c r="F967" i="6"/>
  <c r="G967" i="6"/>
  <c r="K967" i="6"/>
  <c r="A968" i="6"/>
  <c r="C968" i="6"/>
  <c r="E968" i="6"/>
  <c r="F968" i="6"/>
  <c r="G968" i="6"/>
  <c r="K968" i="6"/>
  <c r="A969" i="6"/>
  <c r="C969" i="6"/>
  <c r="E969" i="6"/>
  <c r="F969" i="6"/>
  <c r="G969" i="6"/>
  <c r="K969" i="6"/>
  <c r="A970" i="6"/>
  <c r="C970" i="6"/>
  <c r="E970" i="6"/>
  <c r="F970" i="6"/>
  <c r="G970" i="6"/>
  <c r="K970" i="6"/>
  <c r="A971" i="6"/>
  <c r="C971" i="6"/>
  <c r="E971" i="6"/>
  <c r="F971" i="6"/>
  <c r="G971" i="6"/>
  <c r="K971" i="6"/>
  <c r="A972" i="6"/>
  <c r="C972" i="6"/>
  <c r="E972" i="6"/>
  <c r="F972" i="6"/>
  <c r="G972" i="6"/>
  <c r="K972" i="6"/>
  <c r="A973" i="6"/>
  <c r="C973" i="6"/>
  <c r="E973" i="6"/>
  <c r="F973" i="6"/>
  <c r="G973" i="6"/>
  <c r="K973" i="6"/>
  <c r="A974" i="6"/>
  <c r="C974" i="6"/>
  <c r="E974" i="6"/>
  <c r="F974" i="6"/>
  <c r="G974" i="6"/>
  <c r="K974" i="6"/>
  <c r="A975" i="6"/>
  <c r="C975" i="6"/>
  <c r="E975" i="6"/>
  <c r="F975" i="6"/>
  <c r="G975" i="6"/>
  <c r="K975" i="6"/>
  <c r="A976" i="6"/>
  <c r="C976" i="6"/>
  <c r="E976" i="6"/>
  <c r="F976" i="6"/>
  <c r="G976" i="6"/>
  <c r="K976" i="6"/>
  <c r="A977" i="6"/>
  <c r="C977" i="6"/>
  <c r="E977" i="6"/>
  <c r="F977" i="6"/>
  <c r="G977" i="6"/>
  <c r="K977" i="6"/>
  <c r="A978" i="6"/>
  <c r="C978" i="6"/>
  <c r="E978" i="6"/>
  <c r="F978" i="6"/>
  <c r="G978" i="6"/>
  <c r="K978" i="6"/>
  <c r="A979" i="6"/>
  <c r="C979" i="6"/>
  <c r="E979" i="6"/>
  <c r="F979" i="6"/>
  <c r="G979" i="6"/>
  <c r="K979" i="6"/>
  <c r="A980" i="6"/>
  <c r="C980" i="6"/>
  <c r="E980" i="6"/>
  <c r="F980" i="6"/>
  <c r="G980" i="6"/>
  <c r="K980" i="6"/>
  <c r="A981" i="6"/>
  <c r="C981" i="6"/>
  <c r="E981" i="6"/>
  <c r="F981" i="6"/>
  <c r="G981" i="6"/>
  <c r="K981" i="6"/>
  <c r="A982" i="6"/>
  <c r="C982" i="6"/>
  <c r="E982" i="6"/>
  <c r="F982" i="6"/>
  <c r="G982" i="6"/>
  <c r="K982" i="6"/>
  <c r="A983" i="6"/>
  <c r="C983" i="6"/>
  <c r="E983" i="6"/>
  <c r="F983" i="6"/>
  <c r="G983" i="6"/>
  <c r="K983" i="6"/>
  <c r="A984" i="6"/>
  <c r="C984" i="6"/>
  <c r="E984" i="6"/>
  <c r="F984" i="6"/>
  <c r="G984" i="6"/>
  <c r="K984" i="6"/>
  <c r="A985" i="6"/>
  <c r="C985" i="6"/>
  <c r="E985" i="6"/>
  <c r="F985" i="6"/>
  <c r="G985" i="6"/>
  <c r="K985" i="6"/>
  <c r="A986" i="6"/>
  <c r="C986" i="6"/>
  <c r="E986" i="6"/>
  <c r="F986" i="6"/>
  <c r="G986" i="6"/>
  <c r="K986" i="6"/>
  <c r="A987" i="6"/>
  <c r="C987" i="6"/>
  <c r="E987" i="6"/>
  <c r="F987" i="6"/>
  <c r="G987" i="6"/>
  <c r="K987" i="6"/>
  <c r="A988" i="6"/>
  <c r="C988" i="6"/>
  <c r="E988" i="6"/>
  <c r="F988" i="6"/>
  <c r="G988" i="6"/>
  <c r="K988" i="6"/>
  <c r="A989" i="6"/>
  <c r="C989" i="6"/>
  <c r="E989" i="6"/>
  <c r="F989" i="6"/>
  <c r="G989" i="6"/>
  <c r="K989" i="6"/>
  <c r="A990" i="6"/>
  <c r="C990" i="6"/>
  <c r="E990" i="6"/>
  <c r="F990" i="6"/>
  <c r="G990" i="6"/>
  <c r="K990" i="6"/>
  <c r="A991" i="6"/>
  <c r="C991" i="6"/>
  <c r="E991" i="6"/>
  <c r="F991" i="6"/>
  <c r="G991" i="6"/>
  <c r="K991" i="6"/>
  <c r="A992" i="6"/>
  <c r="C992" i="6"/>
  <c r="E992" i="6"/>
  <c r="F992" i="6"/>
  <c r="G992" i="6"/>
  <c r="K992" i="6"/>
  <c r="A993" i="6"/>
  <c r="C993" i="6"/>
  <c r="E993" i="6"/>
  <c r="F993" i="6"/>
  <c r="G993" i="6"/>
  <c r="K993" i="6"/>
  <c r="A994" i="6"/>
  <c r="C994" i="6"/>
  <c r="E994" i="6"/>
  <c r="F994" i="6"/>
  <c r="G994" i="6"/>
  <c r="K994" i="6"/>
  <c r="A995" i="6"/>
  <c r="C995" i="6"/>
  <c r="E995" i="6"/>
  <c r="F995" i="6"/>
  <c r="G995" i="6"/>
  <c r="K995" i="6"/>
  <c r="A996" i="6"/>
  <c r="C996" i="6"/>
  <c r="E996" i="6"/>
  <c r="F996" i="6"/>
  <c r="G996" i="6"/>
  <c r="K996" i="6"/>
  <c r="A997" i="6"/>
  <c r="C997" i="6"/>
  <c r="E997" i="6"/>
  <c r="F997" i="6"/>
  <c r="G997" i="6"/>
  <c r="K997" i="6"/>
  <c r="A998" i="6"/>
  <c r="C998" i="6"/>
  <c r="E998" i="6"/>
  <c r="F998" i="6"/>
  <c r="G998" i="6"/>
  <c r="K998" i="6"/>
  <c r="A999" i="6"/>
  <c r="C999" i="6"/>
  <c r="E999" i="6"/>
  <c r="F999" i="6"/>
  <c r="G999" i="6"/>
  <c r="K999" i="6"/>
  <c r="A1000" i="6"/>
  <c r="C1000" i="6"/>
  <c r="E1000" i="6"/>
  <c r="F1000" i="6"/>
  <c r="G1000" i="6"/>
  <c r="K1000" i="6"/>
  <c r="A1001" i="6"/>
  <c r="C1001" i="6"/>
  <c r="E1001" i="6"/>
  <c r="F1001" i="6"/>
  <c r="G1001" i="6"/>
  <c r="K1001" i="6"/>
  <c r="A1002" i="6"/>
  <c r="C1002" i="6"/>
  <c r="E1002" i="6"/>
  <c r="F1002" i="6"/>
  <c r="G1002" i="6"/>
  <c r="K1002" i="6"/>
  <c r="A1003" i="6"/>
  <c r="C1003" i="6"/>
  <c r="E1003" i="6"/>
  <c r="F1003" i="6"/>
  <c r="G1003" i="6"/>
  <c r="K1003" i="6"/>
  <c r="A1004" i="6"/>
  <c r="C1004" i="6"/>
  <c r="E1004" i="6"/>
  <c r="F1004" i="6"/>
  <c r="G1004" i="6"/>
  <c r="K1004" i="6"/>
  <c r="A1005" i="6"/>
  <c r="C1005" i="6"/>
  <c r="E1005" i="6"/>
  <c r="F1005" i="6"/>
  <c r="G1005" i="6"/>
  <c r="K1005" i="6"/>
  <c r="A1006" i="6"/>
  <c r="C1006" i="6"/>
  <c r="E1006" i="6"/>
  <c r="F1006" i="6"/>
  <c r="G1006" i="6"/>
  <c r="K1006" i="6"/>
  <c r="A1007" i="6"/>
  <c r="C1007" i="6"/>
  <c r="E1007" i="6"/>
  <c r="F1007" i="6"/>
  <c r="G1007" i="6"/>
  <c r="K1007" i="6"/>
  <c r="A1008" i="6"/>
  <c r="C1008" i="6"/>
  <c r="E1008" i="6"/>
  <c r="F1008" i="6"/>
  <c r="G1008" i="6"/>
  <c r="K1008" i="6"/>
  <c r="A1009" i="6"/>
  <c r="C1009" i="6"/>
  <c r="E1009" i="6"/>
  <c r="F1009" i="6"/>
  <c r="G1009" i="6"/>
  <c r="K1009" i="6"/>
  <c r="A1010" i="6"/>
  <c r="C1010" i="6"/>
  <c r="E1010" i="6"/>
  <c r="F1010" i="6"/>
  <c r="G1010" i="6"/>
  <c r="K1010" i="6"/>
  <c r="A1011" i="6"/>
  <c r="C1011" i="6"/>
  <c r="E1011" i="6"/>
  <c r="F1011" i="6"/>
  <c r="G1011" i="6"/>
  <c r="K1011" i="6"/>
  <c r="A1012" i="6"/>
  <c r="C1012" i="6"/>
  <c r="E1012" i="6"/>
  <c r="F1012" i="6"/>
  <c r="G1012" i="6"/>
  <c r="K1012" i="6"/>
  <c r="A1013" i="6"/>
  <c r="C1013" i="6"/>
  <c r="E1013" i="6"/>
  <c r="F1013" i="6"/>
  <c r="G1013" i="6"/>
  <c r="K1013" i="6"/>
  <c r="A1014" i="6"/>
  <c r="C1014" i="6"/>
  <c r="E1014" i="6"/>
  <c r="F1014" i="6"/>
  <c r="G1014" i="6"/>
  <c r="K1014" i="6"/>
  <c r="A1015" i="6"/>
  <c r="C1015" i="6"/>
  <c r="E1015" i="6"/>
  <c r="F1015" i="6"/>
  <c r="G1015" i="6"/>
  <c r="K1015" i="6"/>
  <c r="A1016" i="6"/>
  <c r="C1016" i="6"/>
  <c r="E1016" i="6"/>
  <c r="F1016" i="6"/>
  <c r="G1016" i="6"/>
  <c r="K1016" i="6"/>
  <c r="A1017" i="6"/>
  <c r="C1017" i="6"/>
  <c r="E1017" i="6"/>
  <c r="F1017" i="6"/>
  <c r="G1017" i="6"/>
  <c r="K1017" i="6"/>
  <c r="A1018" i="6"/>
  <c r="C1018" i="6"/>
  <c r="E1018" i="6"/>
  <c r="F1018" i="6"/>
  <c r="G1018" i="6"/>
  <c r="K1018" i="6"/>
  <c r="A1019" i="6"/>
  <c r="C1019" i="6"/>
  <c r="E1019" i="6"/>
  <c r="F1019" i="6"/>
  <c r="G1019" i="6"/>
  <c r="K1019" i="6"/>
  <c r="A1020" i="6"/>
  <c r="C1020" i="6"/>
  <c r="E1020" i="6"/>
  <c r="F1020" i="6"/>
  <c r="G1020" i="6"/>
  <c r="K1020" i="6"/>
  <c r="A1021" i="6"/>
  <c r="C1021" i="6"/>
  <c r="E1021" i="6"/>
  <c r="F1021" i="6"/>
  <c r="G1021" i="6"/>
  <c r="K1021" i="6"/>
  <c r="A1022" i="6"/>
  <c r="C1022" i="6"/>
  <c r="E1022" i="6"/>
  <c r="F1022" i="6"/>
  <c r="G1022" i="6"/>
  <c r="K1022" i="6"/>
  <c r="A1023" i="6"/>
  <c r="C1023" i="6"/>
  <c r="E1023" i="6"/>
  <c r="F1023" i="6"/>
  <c r="G1023" i="6"/>
  <c r="K1023" i="6"/>
  <c r="A1024" i="6"/>
  <c r="C1024" i="6"/>
  <c r="E1024" i="6"/>
  <c r="F1024" i="6"/>
  <c r="G1024" i="6"/>
  <c r="K1024" i="6"/>
  <c r="A1025" i="6"/>
  <c r="C1025" i="6"/>
  <c r="E1025" i="6"/>
  <c r="F1025" i="6"/>
  <c r="G1025" i="6"/>
  <c r="K1025" i="6"/>
  <c r="A1026" i="6"/>
  <c r="C1026" i="6"/>
  <c r="E1026" i="6"/>
  <c r="F1026" i="6"/>
  <c r="G1026" i="6"/>
  <c r="K1026" i="6"/>
  <c r="A1027" i="6"/>
  <c r="C1027" i="6"/>
  <c r="E1027" i="6"/>
  <c r="F1027" i="6"/>
  <c r="G1027" i="6"/>
  <c r="K1027" i="6"/>
  <c r="A1028" i="6"/>
  <c r="C1028" i="6"/>
  <c r="E1028" i="6"/>
  <c r="F1028" i="6"/>
  <c r="G1028" i="6"/>
  <c r="K1028" i="6"/>
  <c r="A1029" i="6"/>
  <c r="C1029" i="6"/>
  <c r="E1029" i="6"/>
  <c r="F1029" i="6"/>
  <c r="G1029" i="6"/>
  <c r="K1029" i="6"/>
  <c r="A1030" i="6"/>
  <c r="C1030" i="6"/>
  <c r="E1030" i="6"/>
  <c r="F1030" i="6"/>
  <c r="G1030" i="6"/>
  <c r="K1030" i="6"/>
  <c r="A1031" i="6"/>
  <c r="C1031" i="6"/>
  <c r="E1031" i="6"/>
  <c r="F1031" i="6"/>
  <c r="G1031" i="6"/>
  <c r="K1031" i="6"/>
  <c r="A1032" i="6"/>
  <c r="C1032" i="6"/>
  <c r="E1032" i="6"/>
  <c r="F1032" i="6"/>
  <c r="G1032" i="6"/>
  <c r="K1032" i="6"/>
  <c r="A1033" i="6"/>
  <c r="C1033" i="6"/>
  <c r="E1033" i="6"/>
  <c r="F1033" i="6"/>
  <c r="G1033" i="6"/>
  <c r="K1033" i="6"/>
  <c r="A1034" i="6"/>
  <c r="C1034" i="6"/>
  <c r="E1034" i="6"/>
  <c r="F1034" i="6"/>
  <c r="G1034" i="6"/>
  <c r="K1034" i="6"/>
  <c r="A1035" i="6"/>
  <c r="C1035" i="6"/>
  <c r="E1035" i="6"/>
  <c r="F1035" i="6"/>
  <c r="G1035" i="6"/>
  <c r="K1035" i="6"/>
  <c r="A1036" i="6"/>
  <c r="C1036" i="6"/>
  <c r="E1036" i="6"/>
  <c r="F1036" i="6"/>
  <c r="G1036" i="6"/>
  <c r="K1036" i="6"/>
  <c r="A1037" i="6"/>
  <c r="C1037" i="6"/>
  <c r="E1037" i="6"/>
  <c r="F1037" i="6"/>
  <c r="G1037" i="6"/>
  <c r="K1037" i="6"/>
  <c r="A1038" i="6"/>
  <c r="C1038" i="6"/>
  <c r="E1038" i="6"/>
  <c r="F1038" i="6"/>
  <c r="G1038" i="6"/>
  <c r="K1038" i="6"/>
  <c r="A1039" i="6"/>
  <c r="C1039" i="6"/>
  <c r="E1039" i="6"/>
  <c r="F1039" i="6"/>
  <c r="G1039" i="6"/>
  <c r="K1039" i="6"/>
  <c r="A1040" i="6"/>
  <c r="C1040" i="6"/>
  <c r="E1040" i="6"/>
  <c r="F1040" i="6"/>
  <c r="G1040" i="6"/>
  <c r="K1040" i="6"/>
  <c r="A1041" i="6"/>
  <c r="C1041" i="6"/>
  <c r="E1041" i="6"/>
  <c r="F1041" i="6"/>
  <c r="G1041" i="6"/>
  <c r="K1041" i="6"/>
  <c r="A1042" i="6"/>
  <c r="C1042" i="6"/>
  <c r="E1042" i="6"/>
  <c r="F1042" i="6"/>
  <c r="G1042" i="6"/>
  <c r="K1042" i="6"/>
  <c r="A1043" i="6"/>
  <c r="C1043" i="6"/>
  <c r="E1043" i="6"/>
  <c r="F1043" i="6"/>
  <c r="G1043" i="6"/>
  <c r="K1043" i="6"/>
  <c r="A1044" i="6"/>
  <c r="C1044" i="6"/>
  <c r="E1044" i="6"/>
  <c r="F1044" i="6"/>
  <c r="G1044" i="6"/>
  <c r="K1044" i="6"/>
  <c r="A1045" i="6"/>
  <c r="C1045" i="6"/>
  <c r="E1045" i="6"/>
  <c r="F1045" i="6"/>
  <c r="G1045" i="6"/>
  <c r="K1045" i="6"/>
  <c r="A1046" i="6"/>
  <c r="C1046" i="6"/>
  <c r="E1046" i="6"/>
  <c r="F1046" i="6"/>
  <c r="G1046" i="6"/>
  <c r="K1046" i="6"/>
  <c r="A1047" i="6"/>
  <c r="C1047" i="6"/>
  <c r="E1047" i="6"/>
  <c r="F1047" i="6"/>
  <c r="G1047" i="6"/>
  <c r="K1047" i="6"/>
  <c r="A1048" i="6"/>
  <c r="C1048" i="6"/>
  <c r="E1048" i="6"/>
  <c r="F1048" i="6"/>
  <c r="G1048" i="6"/>
  <c r="K1048" i="6"/>
  <c r="A1049" i="6"/>
  <c r="C1049" i="6"/>
  <c r="E1049" i="6"/>
  <c r="F1049" i="6"/>
  <c r="G1049" i="6"/>
  <c r="K1049" i="6"/>
  <c r="A1050" i="6"/>
  <c r="C1050" i="6"/>
  <c r="E1050" i="6"/>
  <c r="F1050" i="6"/>
  <c r="G1050" i="6"/>
  <c r="K1050" i="6"/>
  <c r="A1051" i="6"/>
  <c r="C1051" i="6"/>
  <c r="E1051" i="6"/>
  <c r="F1051" i="6"/>
  <c r="G1051" i="6"/>
  <c r="K1051" i="6"/>
  <c r="A1052" i="6"/>
  <c r="C1052" i="6"/>
  <c r="E1052" i="6"/>
  <c r="F1052" i="6"/>
  <c r="G1052" i="6"/>
  <c r="K1052" i="6"/>
  <c r="A1053" i="6"/>
  <c r="C1053" i="6"/>
  <c r="E1053" i="6"/>
  <c r="F1053" i="6"/>
  <c r="G1053" i="6"/>
  <c r="K1053" i="6"/>
  <c r="A1054" i="6"/>
  <c r="C1054" i="6"/>
  <c r="E1054" i="6"/>
  <c r="F1054" i="6"/>
  <c r="G1054" i="6"/>
  <c r="K1054" i="6"/>
  <c r="A1055" i="6"/>
  <c r="C1055" i="6"/>
  <c r="E1055" i="6"/>
  <c r="F1055" i="6"/>
  <c r="G1055" i="6"/>
  <c r="K1055" i="6"/>
  <c r="A1056" i="6"/>
  <c r="C1056" i="6"/>
  <c r="E1056" i="6"/>
  <c r="F1056" i="6"/>
  <c r="G1056" i="6"/>
  <c r="K1056" i="6"/>
  <c r="A1057" i="6"/>
  <c r="C1057" i="6"/>
  <c r="E1057" i="6"/>
  <c r="F1057" i="6"/>
  <c r="G1057" i="6"/>
  <c r="K1057" i="6"/>
  <c r="A1058" i="6"/>
  <c r="C1058" i="6"/>
  <c r="E1058" i="6"/>
  <c r="F1058" i="6"/>
  <c r="G1058" i="6"/>
  <c r="K1058" i="6"/>
  <c r="A1059" i="6"/>
  <c r="C1059" i="6"/>
  <c r="E1059" i="6"/>
  <c r="F1059" i="6"/>
  <c r="G1059" i="6"/>
  <c r="K1059" i="6"/>
  <c r="A1060" i="6"/>
  <c r="C1060" i="6"/>
  <c r="E1060" i="6"/>
  <c r="F1060" i="6"/>
  <c r="G1060" i="6"/>
  <c r="K1060" i="6"/>
  <c r="A1061" i="6"/>
  <c r="C1061" i="6"/>
  <c r="E1061" i="6"/>
  <c r="F1061" i="6"/>
  <c r="G1061" i="6"/>
  <c r="K1061" i="6"/>
  <c r="A1062" i="6"/>
  <c r="C1062" i="6"/>
  <c r="E1062" i="6"/>
  <c r="F1062" i="6"/>
  <c r="G1062" i="6"/>
  <c r="K1062" i="6"/>
  <c r="A1063" i="6"/>
  <c r="C1063" i="6"/>
  <c r="E1063" i="6"/>
  <c r="F1063" i="6"/>
  <c r="G1063" i="6"/>
  <c r="K1063" i="6"/>
  <c r="A1064" i="6"/>
  <c r="C1064" i="6"/>
  <c r="E1064" i="6"/>
  <c r="F1064" i="6"/>
  <c r="G1064" i="6"/>
  <c r="K1064" i="6"/>
  <c r="A1065" i="6"/>
  <c r="C1065" i="6"/>
  <c r="E1065" i="6"/>
  <c r="F1065" i="6"/>
  <c r="G1065" i="6"/>
  <c r="K1065" i="6"/>
  <c r="A1066" i="6"/>
  <c r="C1066" i="6"/>
  <c r="E1066" i="6"/>
  <c r="F1066" i="6"/>
  <c r="G1066" i="6"/>
  <c r="K1066" i="6"/>
  <c r="A1067" i="6"/>
  <c r="C1067" i="6"/>
  <c r="E1067" i="6"/>
  <c r="F1067" i="6"/>
  <c r="G1067" i="6"/>
  <c r="K1067" i="6"/>
  <c r="A1068" i="6"/>
  <c r="C1068" i="6"/>
  <c r="E1068" i="6"/>
  <c r="F1068" i="6"/>
  <c r="G1068" i="6"/>
  <c r="K1068" i="6"/>
  <c r="A1069" i="6"/>
  <c r="C1069" i="6"/>
  <c r="E1069" i="6"/>
  <c r="F1069" i="6"/>
  <c r="G1069" i="6"/>
  <c r="K1069" i="6"/>
  <c r="A1070" i="6"/>
  <c r="C1070" i="6"/>
  <c r="E1070" i="6"/>
  <c r="F1070" i="6"/>
  <c r="G1070" i="6"/>
  <c r="K1070" i="6"/>
  <c r="A1071" i="6"/>
  <c r="C1071" i="6"/>
  <c r="E1071" i="6"/>
  <c r="F1071" i="6"/>
  <c r="G1071" i="6"/>
  <c r="K1071" i="6"/>
  <c r="A1072" i="6"/>
  <c r="C1072" i="6"/>
  <c r="E1072" i="6"/>
  <c r="F1072" i="6"/>
  <c r="G1072" i="6"/>
  <c r="K1072" i="6"/>
  <c r="A1073" i="6"/>
  <c r="C1073" i="6"/>
  <c r="E1073" i="6"/>
  <c r="F1073" i="6"/>
  <c r="G1073" i="6"/>
  <c r="K1073" i="6"/>
  <c r="A1074" i="6"/>
  <c r="C1074" i="6"/>
  <c r="E1074" i="6"/>
  <c r="F1074" i="6"/>
  <c r="G1074" i="6"/>
  <c r="K1074" i="6"/>
  <c r="A1075" i="6"/>
  <c r="C1075" i="6"/>
  <c r="E1075" i="6"/>
  <c r="F1075" i="6"/>
  <c r="G1075" i="6"/>
  <c r="K1075" i="6"/>
  <c r="A1076" i="6"/>
  <c r="C1076" i="6"/>
  <c r="E1076" i="6"/>
  <c r="F1076" i="6"/>
  <c r="G1076" i="6"/>
  <c r="K1076" i="6"/>
  <c r="A1077" i="6"/>
  <c r="C1077" i="6"/>
  <c r="E1077" i="6"/>
  <c r="F1077" i="6"/>
  <c r="G1077" i="6"/>
  <c r="K1077" i="6"/>
  <c r="A1078" i="6"/>
  <c r="C1078" i="6"/>
  <c r="E1078" i="6"/>
  <c r="F1078" i="6"/>
  <c r="G1078" i="6"/>
  <c r="K1078" i="6"/>
  <c r="A1079" i="6"/>
  <c r="C1079" i="6"/>
  <c r="E1079" i="6"/>
  <c r="F1079" i="6"/>
  <c r="G1079" i="6"/>
  <c r="K1079" i="6"/>
  <c r="A1080" i="6"/>
  <c r="C1080" i="6"/>
  <c r="E1080" i="6"/>
  <c r="F1080" i="6"/>
  <c r="G1080" i="6"/>
  <c r="K1080" i="6"/>
  <c r="A1081" i="6"/>
  <c r="C1081" i="6"/>
  <c r="E1081" i="6"/>
  <c r="F1081" i="6"/>
  <c r="G1081" i="6"/>
  <c r="K1081" i="6"/>
  <c r="A1082" i="6"/>
  <c r="C1082" i="6"/>
  <c r="E1082" i="6"/>
  <c r="F1082" i="6"/>
  <c r="G1082" i="6"/>
  <c r="K1082" i="6"/>
  <c r="A1083" i="6"/>
  <c r="C1083" i="6"/>
  <c r="E1083" i="6"/>
  <c r="F1083" i="6"/>
  <c r="G1083" i="6"/>
  <c r="K1083" i="6"/>
  <c r="A1084" i="6"/>
  <c r="C1084" i="6"/>
  <c r="E1084" i="6"/>
  <c r="F1084" i="6"/>
  <c r="G1084" i="6"/>
  <c r="K1084" i="6"/>
  <c r="A1085" i="6"/>
  <c r="C1085" i="6"/>
  <c r="E1085" i="6"/>
  <c r="F1085" i="6"/>
  <c r="G1085" i="6"/>
  <c r="K1085" i="6"/>
  <c r="A1086" i="6"/>
  <c r="C1086" i="6"/>
  <c r="E1086" i="6"/>
  <c r="F1086" i="6"/>
  <c r="G1086" i="6"/>
  <c r="K1086" i="6"/>
  <c r="A1087" i="6"/>
  <c r="C1087" i="6"/>
  <c r="E1087" i="6"/>
  <c r="F1087" i="6"/>
  <c r="G1087" i="6"/>
  <c r="K1087" i="6"/>
  <c r="A1088" i="6"/>
  <c r="C1088" i="6"/>
  <c r="E1088" i="6"/>
  <c r="F1088" i="6"/>
  <c r="G1088" i="6"/>
  <c r="K1088" i="6"/>
  <c r="A1089" i="6"/>
  <c r="C1089" i="6"/>
  <c r="E1089" i="6"/>
  <c r="F1089" i="6"/>
  <c r="G1089" i="6"/>
  <c r="K1089" i="6"/>
  <c r="A1090" i="6"/>
  <c r="C1090" i="6"/>
  <c r="E1090" i="6"/>
  <c r="F1090" i="6"/>
  <c r="G1090" i="6"/>
  <c r="K1090" i="6"/>
  <c r="A1091" i="6"/>
  <c r="C1091" i="6"/>
  <c r="E1091" i="6"/>
  <c r="F1091" i="6"/>
  <c r="G1091" i="6"/>
  <c r="K1091" i="6"/>
  <c r="A1092" i="6"/>
  <c r="C1092" i="6"/>
  <c r="E1092" i="6"/>
  <c r="F1092" i="6"/>
  <c r="G1092" i="6"/>
  <c r="K1092" i="6"/>
  <c r="A1093" i="6"/>
  <c r="C1093" i="6"/>
  <c r="E1093" i="6"/>
  <c r="F1093" i="6"/>
  <c r="G1093" i="6"/>
  <c r="K1093" i="6"/>
  <c r="A1094" i="6"/>
  <c r="C1094" i="6"/>
  <c r="E1094" i="6"/>
  <c r="F1094" i="6"/>
  <c r="G1094" i="6"/>
  <c r="K1094" i="6"/>
  <c r="A1095" i="6"/>
  <c r="C1095" i="6"/>
  <c r="E1095" i="6"/>
  <c r="F1095" i="6"/>
  <c r="G1095" i="6"/>
  <c r="K1095" i="6"/>
  <c r="A1096" i="6"/>
  <c r="C1096" i="6"/>
  <c r="E1096" i="6"/>
  <c r="F1096" i="6"/>
  <c r="G1096" i="6"/>
  <c r="K1096" i="6"/>
  <c r="A1097" i="6"/>
  <c r="C1097" i="6"/>
  <c r="E1097" i="6"/>
  <c r="F1097" i="6"/>
  <c r="G1097" i="6"/>
  <c r="K1097" i="6"/>
  <c r="A1098" i="6"/>
  <c r="C1098" i="6"/>
  <c r="E1098" i="6"/>
  <c r="F1098" i="6"/>
  <c r="G1098" i="6"/>
  <c r="K1098" i="6"/>
  <c r="A1099" i="6"/>
  <c r="C1099" i="6"/>
  <c r="E1099" i="6"/>
  <c r="F1099" i="6"/>
  <c r="G1099" i="6"/>
  <c r="K1099" i="6"/>
  <c r="A1100" i="6"/>
  <c r="C1100" i="6"/>
  <c r="E1100" i="6"/>
  <c r="F1100" i="6"/>
  <c r="G1100" i="6"/>
  <c r="K1100" i="6"/>
  <c r="A1101" i="6"/>
  <c r="C1101" i="6"/>
  <c r="E1101" i="6"/>
  <c r="F1101" i="6"/>
  <c r="G1101" i="6"/>
  <c r="K1101" i="6"/>
  <c r="A1102" i="6"/>
  <c r="C1102" i="6"/>
  <c r="E1102" i="6"/>
  <c r="F1102" i="6"/>
  <c r="G1102" i="6"/>
  <c r="K1102" i="6"/>
  <c r="A1103" i="6"/>
  <c r="C1103" i="6"/>
  <c r="E1103" i="6"/>
  <c r="F1103" i="6"/>
  <c r="G1103" i="6"/>
  <c r="K1103" i="6"/>
  <c r="A1104" i="6"/>
  <c r="C1104" i="6"/>
  <c r="E1104" i="6"/>
  <c r="F1104" i="6"/>
  <c r="G1104" i="6"/>
  <c r="K1104" i="6"/>
  <c r="A1105" i="6"/>
  <c r="C1105" i="6"/>
  <c r="E1105" i="6"/>
  <c r="F1105" i="6"/>
  <c r="G1105" i="6"/>
  <c r="K1105" i="6"/>
  <c r="A1106" i="6"/>
  <c r="C1106" i="6"/>
  <c r="E1106" i="6"/>
  <c r="F1106" i="6"/>
  <c r="G1106" i="6"/>
  <c r="K1106" i="6"/>
  <c r="A1107" i="6"/>
  <c r="C1107" i="6"/>
  <c r="E1107" i="6"/>
  <c r="F1107" i="6"/>
  <c r="G1107" i="6"/>
  <c r="K1107" i="6"/>
  <c r="A1108" i="6"/>
  <c r="C1108" i="6"/>
  <c r="E1108" i="6"/>
  <c r="F1108" i="6"/>
  <c r="G1108" i="6"/>
  <c r="K1108" i="6"/>
  <c r="A1109" i="6"/>
  <c r="C1109" i="6"/>
  <c r="E1109" i="6"/>
  <c r="F1109" i="6"/>
  <c r="G1109" i="6"/>
  <c r="K1109" i="6"/>
  <c r="A1110" i="6"/>
  <c r="C1110" i="6"/>
  <c r="E1110" i="6"/>
  <c r="F1110" i="6"/>
  <c r="G1110" i="6"/>
  <c r="K1110" i="6"/>
  <c r="A1111" i="6"/>
  <c r="C1111" i="6"/>
  <c r="E1111" i="6"/>
  <c r="F1111" i="6"/>
  <c r="G1111" i="6"/>
  <c r="K1111" i="6"/>
  <c r="A1112" i="6"/>
  <c r="C1112" i="6"/>
  <c r="E1112" i="6"/>
  <c r="F1112" i="6"/>
  <c r="G1112" i="6"/>
  <c r="K1112" i="6"/>
  <c r="A1113" i="6"/>
  <c r="C1113" i="6"/>
  <c r="E1113" i="6"/>
  <c r="F1113" i="6"/>
  <c r="G1113" i="6"/>
  <c r="K1113" i="6"/>
  <c r="A1114" i="6"/>
  <c r="C1114" i="6"/>
  <c r="E1114" i="6"/>
  <c r="F1114" i="6"/>
  <c r="G1114" i="6"/>
  <c r="K1114" i="6"/>
  <c r="A1115" i="6"/>
  <c r="C1115" i="6"/>
  <c r="E1115" i="6"/>
  <c r="F1115" i="6"/>
  <c r="G1115" i="6"/>
  <c r="K1115" i="6"/>
  <c r="A1116" i="6"/>
  <c r="C1116" i="6"/>
  <c r="E1116" i="6"/>
  <c r="F1116" i="6"/>
  <c r="G1116" i="6"/>
  <c r="K1116" i="6"/>
  <c r="A1117" i="6"/>
  <c r="C1117" i="6"/>
  <c r="E1117" i="6"/>
  <c r="F1117" i="6"/>
  <c r="G1117" i="6"/>
  <c r="K1117" i="6"/>
  <c r="A1118" i="6"/>
  <c r="C1118" i="6"/>
  <c r="E1118" i="6"/>
  <c r="F1118" i="6"/>
  <c r="G1118" i="6"/>
  <c r="K1118" i="6"/>
  <c r="A1119" i="6"/>
  <c r="C1119" i="6"/>
  <c r="E1119" i="6"/>
  <c r="F1119" i="6"/>
  <c r="G1119" i="6"/>
  <c r="K1119" i="6"/>
  <c r="A1120" i="6"/>
  <c r="C1120" i="6"/>
  <c r="E1120" i="6"/>
  <c r="F1120" i="6"/>
  <c r="G1120" i="6"/>
  <c r="K1120" i="6"/>
  <c r="A1121" i="6"/>
  <c r="C1121" i="6"/>
  <c r="E1121" i="6"/>
  <c r="F1121" i="6"/>
  <c r="G1121" i="6"/>
  <c r="K1121" i="6"/>
  <c r="A1122" i="6"/>
  <c r="C1122" i="6"/>
  <c r="E1122" i="6"/>
  <c r="F1122" i="6"/>
  <c r="G1122" i="6"/>
  <c r="K1122" i="6"/>
  <c r="A1123" i="6"/>
  <c r="C1123" i="6"/>
  <c r="E1123" i="6"/>
  <c r="F1123" i="6"/>
  <c r="G1123" i="6"/>
  <c r="K1123" i="6"/>
  <c r="A1124" i="6"/>
  <c r="C1124" i="6"/>
  <c r="E1124" i="6"/>
  <c r="F1124" i="6"/>
  <c r="G1124" i="6"/>
  <c r="K1124" i="6"/>
  <c r="A1125" i="6"/>
  <c r="C1125" i="6"/>
  <c r="E1125" i="6"/>
  <c r="F1125" i="6"/>
  <c r="G1125" i="6"/>
  <c r="K1125" i="6"/>
  <c r="A1126" i="6"/>
  <c r="C1126" i="6"/>
  <c r="E1126" i="6"/>
  <c r="F1126" i="6"/>
  <c r="G1126" i="6"/>
  <c r="K1126" i="6"/>
  <c r="A1127" i="6"/>
  <c r="C1127" i="6"/>
  <c r="E1127" i="6"/>
  <c r="F1127" i="6"/>
  <c r="G1127" i="6"/>
  <c r="K1127" i="6"/>
  <c r="A1128" i="6"/>
  <c r="C1128" i="6"/>
  <c r="E1128" i="6"/>
  <c r="F1128" i="6"/>
  <c r="G1128" i="6"/>
  <c r="K1128" i="6"/>
  <c r="A1129" i="6"/>
  <c r="C1129" i="6"/>
  <c r="E1129" i="6"/>
  <c r="F1129" i="6"/>
  <c r="G1129" i="6"/>
  <c r="K1129" i="6"/>
  <c r="A1130" i="6"/>
  <c r="C1130" i="6"/>
  <c r="E1130" i="6"/>
  <c r="F1130" i="6"/>
  <c r="G1130" i="6"/>
  <c r="K1130" i="6"/>
  <c r="A1131" i="6"/>
  <c r="C1131" i="6"/>
  <c r="E1131" i="6"/>
  <c r="F1131" i="6"/>
  <c r="G1131" i="6"/>
  <c r="K1131" i="6"/>
  <c r="A1132" i="6"/>
  <c r="C1132" i="6"/>
  <c r="E1132" i="6"/>
  <c r="F1132" i="6"/>
  <c r="G1132" i="6"/>
  <c r="K1132" i="6"/>
  <c r="A1133" i="6"/>
  <c r="C1133" i="6"/>
  <c r="E1133" i="6"/>
  <c r="F1133" i="6"/>
  <c r="G1133" i="6"/>
  <c r="K1133" i="6"/>
  <c r="A1134" i="6"/>
  <c r="C1134" i="6"/>
  <c r="E1134" i="6"/>
  <c r="F1134" i="6"/>
  <c r="G1134" i="6"/>
  <c r="K1134" i="6"/>
  <c r="A1135" i="6"/>
  <c r="C1135" i="6"/>
  <c r="E1135" i="6"/>
  <c r="F1135" i="6"/>
  <c r="G1135" i="6"/>
  <c r="K1135" i="6"/>
  <c r="A1136" i="6"/>
  <c r="C1136" i="6"/>
  <c r="E1136" i="6"/>
  <c r="F1136" i="6"/>
  <c r="G1136" i="6"/>
  <c r="K1136" i="6"/>
  <c r="A1137" i="6"/>
  <c r="C1137" i="6"/>
  <c r="E1137" i="6"/>
  <c r="F1137" i="6"/>
  <c r="G1137" i="6"/>
  <c r="K1137" i="6"/>
  <c r="A1138" i="6"/>
  <c r="C1138" i="6"/>
  <c r="E1138" i="6"/>
  <c r="F1138" i="6"/>
  <c r="G1138" i="6"/>
  <c r="K1138" i="6"/>
  <c r="A1139" i="6"/>
  <c r="C1139" i="6"/>
  <c r="E1139" i="6"/>
  <c r="F1139" i="6"/>
  <c r="G1139" i="6"/>
  <c r="K1139" i="6"/>
  <c r="A1140" i="6"/>
  <c r="C1140" i="6"/>
  <c r="E1140" i="6"/>
  <c r="F1140" i="6"/>
  <c r="G1140" i="6"/>
  <c r="K1140" i="6"/>
  <c r="A1141" i="6"/>
  <c r="C1141" i="6"/>
  <c r="E1141" i="6"/>
  <c r="F1141" i="6"/>
  <c r="G1141" i="6"/>
  <c r="K1141" i="6"/>
  <c r="A1142" i="6"/>
  <c r="C1142" i="6"/>
  <c r="E1142" i="6"/>
  <c r="F1142" i="6"/>
  <c r="G1142" i="6"/>
  <c r="K1142" i="6"/>
  <c r="A1143" i="6"/>
  <c r="C1143" i="6"/>
  <c r="E1143" i="6"/>
  <c r="F1143" i="6"/>
  <c r="G1143" i="6"/>
  <c r="K1143" i="6"/>
  <c r="A1144" i="6"/>
  <c r="C1144" i="6"/>
  <c r="E1144" i="6"/>
  <c r="F1144" i="6"/>
  <c r="G1144" i="6"/>
  <c r="K1144" i="6"/>
  <c r="A1145" i="6"/>
  <c r="C1145" i="6"/>
  <c r="E1145" i="6"/>
  <c r="F1145" i="6"/>
  <c r="G1145" i="6"/>
  <c r="K1145" i="6"/>
  <c r="K2609" i="10"/>
  <c r="G2609" i="10"/>
  <c r="F2609" i="10"/>
  <c r="E2609" i="10"/>
  <c r="C2609" i="10"/>
  <c r="A2609" i="10"/>
  <c r="K2608" i="10"/>
  <c r="G2608" i="10"/>
  <c r="F2608" i="10"/>
  <c r="E2608" i="10"/>
  <c r="C2608" i="10"/>
  <c r="A2608" i="10"/>
  <c r="K2607" i="10"/>
  <c r="G2607" i="10"/>
  <c r="F2607" i="10"/>
  <c r="E2607" i="10"/>
  <c r="C2607" i="10"/>
  <c r="A2607" i="10"/>
  <c r="K2606" i="10"/>
  <c r="G2606" i="10"/>
  <c r="F2606" i="10"/>
  <c r="E2606" i="10"/>
  <c r="C2606" i="10"/>
  <c r="A2606" i="10"/>
  <c r="K2605" i="10"/>
  <c r="G2605" i="10"/>
  <c r="F2605" i="10"/>
  <c r="E2605" i="10"/>
  <c r="C2605" i="10"/>
  <c r="A2605" i="10"/>
  <c r="K2604" i="10"/>
  <c r="G2604" i="10"/>
  <c r="F2604" i="10"/>
  <c r="E2604" i="10"/>
  <c r="C2604" i="10"/>
  <c r="A2604" i="10"/>
  <c r="K2603" i="10"/>
  <c r="G2603" i="10"/>
  <c r="F2603" i="10"/>
  <c r="E2603" i="10"/>
  <c r="C2603" i="10"/>
  <c r="A2603" i="10"/>
  <c r="K2602" i="10"/>
  <c r="G2602" i="10"/>
  <c r="F2602" i="10"/>
  <c r="E2602" i="10"/>
  <c r="C2602" i="10"/>
  <c r="A2602" i="10"/>
  <c r="K2601" i="10"/>
  <c r="G2601" i="10"/>
  <c r="F2601" i="10"/>
  <c r="E2601" i="10"/>
  <c r="C2601" i="10"/>
  <c r="A2601" i="10"/>
  <c r="K2600" i="10"/>
  <c r="G2600" i="10"/>
  <c r="F2600" i="10"/>
  <c r="E2600" i="10"/>
  <c r="C2600" i="10"/>
  <c r="A2600" i="10"/>
  <c r="K2599" i="10"/>
  <c r="G2599" i="10"/>
  <c r="F2599" i="10"/>
  <c r="E2599" i="10"/>
  <c r="C2599" i="10"/>
  <c r="A2599" i="10"/>
  <c r="K2598" i="10"/>
  <c r="G2598" i="10"/>
  <c r="F2598" i="10"/>
  <c r="E2598" i="10"/>
  <c r="C2598" i="10"/>
  <c r="A2598" i="10"/>
  <c r="K2597" i="10"/>
  <c r="G2597" i="10"/>
  <c r="F2597" i="10"/>
  <c r="E2597" i="10"/>
  <c r="C2597" i="10"/>
  <c r="A2597" i="10"/>
  <c r="K2596" i="10"/>
  <c r="G2596" i="10"/>
  <c r="F2596" i="10"/>
  <c r="E2596" i="10"/>
  <c r="C2596" i="10"/>
  <c r="A2596" i="10"/>
  <c r="K2595" i="10"/>
  <c r="G2595" i="10"/>
  <c r="F2595" i="10"/>
  <c r="E2595" i="10"/>
  <c r="C2595" i="10"/>
  <c r="A2595" i="10"/>
  <c r="K2594" i="10"/>
  <c r="G2594" i="10"/>
  <c r="F2594" i="10"/>
  <c r="E2594" i="10"/>
  <c r="C2594" i="10"/>
  <c r="A2594" i="10"/>
  <c r="K2593" i="10"/>
  <c r="G2593" i="10"/>
  <c r="F2593" i="10"/>
  <c r="E2593" i="10"/>
  <c r="C2593" i="10"/>
  <c r="A2593" i="10"/>
  <c r="K2592" i="10"/>
  <c r="G2592" i="10"/>
  <c r="F2592" i="10"/>
  <c r="E2592" i="10"/>
  <c r="C2592" i="10"/>
  <c r="A2592" i="10"/>
  <c r="K2591" i="10"/>
  <c r="G2591" i="10"/>
  <c r="F2591" i="10"/>
  <c r="E2591" i="10"/>
  <c r="C2591" i="10"/>
  <c r="A2591" i="10"/>
  <c r="K2590" i="10"/>
  <c r="G2590" i="10"/>
  <c r="F2590" i="10"/>
  <c r="E2590" i="10"/>
  <c r="C2590" i="10"/>
  <c r="A2590" i="10"/>
  <c r="K2589" i="10"/>
  <c r="G2589" i="10"/>
  <c r="F2589" i="10"/>
  <c r="E2589" i="10"/>
  <c r="C2589" i="10"/>
  <c r="A2589" i="10"/>
  <c r="K2588" i="10"/>
  <c r="G2588" i="10"/>
  <c r="F2588" i="10"/>
  <c r="E2588" i="10"/>
  <c r="C2588" i="10"/>
  <c r="A2588" i="10"/>
  <c r="K2587" i="10"/>
  <c r="G2587" i="10"/>
  <c r="F2587" i="10"/>
  <c r="E2587" i="10"/>
  <c r="C2587" i="10"/>
  <c r="A2587" i="10"/>
  <c r="K2586" i="10"/>
  <c r="G2586" i="10"/>
  <c r="F2586" i="10"/>
  <c r="E2586" i="10"/>
  <c r="C2586" i="10"/>
  <c r="A2586" i="10"/>
  <c r="K2585" i="10"/>
  <c r="G2585" i="10"/>
  <c r="F2585" i="10"/>
  <c r="E2585" i="10"/>
  <c r="C2585" i="10"/>
  <c r="A2585" i="10"/>
  <c r="K2584" i="10"/>
  <c r="G2584" i="10"/>
  <c r="F2584" i="10"/>
  <c r="E2584" i="10"/>
  <c r="C2584" i="10"/>
  <c r="A2584" i="10"/>
  <c r="K2583" i="10"/>
  <c r="G2583" i="10"/>
  <c r="F2583" i="10"/>
  <c r="E2583" i="10"/>
  <c r="C2583" i="10"/>
  <c r="A2583" i="10"/>
  <c r="K2582" i="10"/>
  <c r="G2582" i="10"/>
  <c r="F2582" i="10"/>
  <c r="E2582" i="10"/>
  <c r="C2582" i="10"/>
  <c r="A2582" i="10"/>
  <c r="K2581" i="10"/>
  <c r="G2581" i="10"/>
  <c r="F2581" i="10"/>
  <c r="E2581" i="10"/>
  <c r="C2581" i="10"/>
  <c r="A2581" i="10"/>
  <c r="K2580" i="10"/>
  <c r="G2580" i="10"/>
  <c r="F2580" i="10"/>
  <c r="E2580" i="10"/>
  <c r="C2580" i="10"/>
  <c r="A2580" i="10"/>
  <c r="K2579" i="10"/>
  <c r="G2579" i="10"/>
  <c r="F2579" i="10"/>
  <c r="E2579" i="10"/>
  <c r="C2579" i="10"/>
  <c r="A2579" i="10"/>
  <c r="K2578" i="10"/>
  <c r="G2578" i="10"/>
  <c r="F2578" i="10"/>
  <c r="E2578" i="10"/>
  <c r="C2578" i="10"/>
  <c r="A2578" i="10"/>
  <c r="K2577" i="10"/>
  <c r="G2577" i="10"/>
  <c r="F2577" i="10"/>
  <c r="E2577" i="10"/>
  <c r="C2577" i="10"/>
  <c r="A2577" i="10"/>
  <c r="K2576" i="10"/>
  <c r="G2576" i="10"/>
  <c r="F2576" i="10"/>
  <c r="E2576" i="10"/>
  <c r="C2576" i="10"/>
  <c r="A2576" i="10"/>
  <c r="K2575" i="10"/>
  <c r="G2575" i="10"/>
  <c r="F2575" i="10"/>
  <c r="E2575" i="10"/>
  <c r="C2575" i="10"/>
  <c r="A2575" i="10"/>
  <c r="K2574" i="10"/>
  <c r="G2574" i="10"/>
  <c r="F2574" i="10"/>
  <c r="E2574" i="10"/>
  <c r="C2574" i="10"/>
  <c r="A2574" i="10"/>
  <c r="K2573" i="10"/>
  <c r="G2573" i="10"/>
  <c r="F2573" i="10"/>
  <c r="E2573" i="10"/>
  <c r="C2573" i="10"/>
  <c r="A2573" i="10"/>
  <c r="K2572" i="10"/>
  <c r="G2572" i="10"/>
  <c r="F2572" i="10"/>
  <c r="E2572" i="10"/>
  <c r="C2572" i="10"/>
  <c r="A2572" i="10"/>
  <c r="K2571" i="10"/>
  <c r="G2571" i="10"/>
  <c r="F2571" i="10"/>
  <c r="E2571" i="10"/>
  <c r="C2571" i="10"/>
  <c r="A2571" i="10"/>
  <c r="K2570" i="10"/>
  <c r="G2570" i="10"/>
  <c r="F2570" i="10"/>
  <c r="E2570" i="10"/>
  <c r="C2570" i="10"/>
  <c r="A2570" i="10"/>
  <c r="K2569" i="10"/>
  <c r="G2569" i="10"/>
  <c r="F2569" i="10"/>
  <c r="E2569" i="10"/>
  <c r="C2569" i="10"/>
  <c r="A2569" i="10"/>
  <c r="K2568" i="10"/>
  <c r="G2568" i="10"/>
  <c r="F2568" i="10"/>
  <c r="E2568" i="10"/>
  <c r="C2568" i="10"/>
  <c r="A2568" i="10"/>
  <c r="K2567" i="10"/>
  <c r="G2567" i="10"/>
  <c r="F2567" i="10"/>
  <c r="E2567" i="10"/>
  <c r="C2567" i="10"/>
  <c r="A2567" i="10"/>
  <c r="K2566" i="10"/>
  <c r="G2566" i="10"/>
  <c r="F2566" i="10"/>
  <c r="E2566" i="10"/>
  <c r="C2566" i="10"/>
  <c r="A2566" i="10"/>
  <c r="K2565" i="10"/>
  <c r="G2565" i="10"/>
  <c r="F2565" i="10"/>
  <c r="E2565" i="10"/>
  <c r="C2565" i="10"/>
  <c r="A2565" i="10"/>
  <c r="K2564" i="10"/>
  <c r="G2564" i="10"/>
  <c r="F2564" i="10"/>
  <c r="E2564" i="10"/>
  <c r="C2564" i="10"/>
  <c r="A2564" i="10"/>
  <c r="K2563" i="10"/>
  <c r="G2563" i="10"/>
  <c r="F2563" i="10"/>
  <c r="E2563" i="10"/>
  <c r="C2563" i="10"/>
  <c r="A2563" i="10"/>
  <c r="K2562" i="10"/>
  <c r="G2562" i="10"/>
  <c r="F2562" i="10"/>
  <c r="E2562" i="10"/>
  <c r="C2562" i="10"/>
  <c r="A2562" i="10"/>
  <c r="K2561" i="10"/>
  <c r="G2561" i="10"/>
  <c r="F2561" i="10"/>
  <c r="E2561" i="10"/>
  <c r="C2561" i="10"/>
  <c r="A2561" i="10"/>
  <c r="K2560" i="10"/>
  <c r="G2560" i="10"/>
  <c r="F2560" i="10"/>
  <c r="E2560" i="10"/>
  <c r="C2560" i="10"/>
  <c r="A2560" i="10"/>
  <c r="K2559" i="10"/>
  <c r="G2559" i="10"/>
  <c r="F2559" i="10"/>
  <c r="E2559" i="10"/>
  <c r="C2559" i="10"/>
  <c r="A2559" i="10"/>
  <c r="K2558" i="10"/>
  <c r="G2558" i="10"/>
  <c r="F2558" i="10"/>
  <c r="E2558" i="10"/>
  <c r="C2558" i="10"/>
  <c r="A2558" i="10"/>
  <c r="K2557" i="10"/>
  <c r="G2557" i="10"/>
  <c r="F2557" i="10"/>
  <c r="E2557" i="10"/>
  <c r="C2557" i="10"/>
  <c r="A2557" i="10"/>
  <c r="K2556" i="10"/>
  <c r="G2556" i="10"/>
  <c r="F2556" i="10"/>
  <c r="E2556" i="10"/>
  <c r="C2556" i="10"/>
  <c r="A2556" i="10"/>
  <c r="K2555" i="10"/>
  <c r="G2555" i="10"/>
  <c r="F2555" i="10"/>
  <c r="E2555" i="10"/>
  <c r="C2555" i="10"/>
  <c r="A2555" i="10"/>
  <c r="K2554" i="10"/>
  <c r="G2554" i="10"/>
  <c r="F2554" i="10"/>
  <c r="E2554" i="10"/>
  <c r="C2554" i="10"/>
  <c r="A2554" i="10"/>
  <c r="K2553" i="10"/>
  <c r="G2553" i="10"/>
  <c r="F2553" i="10"/>
  <c r="E2553" i="10"/>
  <c r="C2553" i="10"/>
  <c r="A2553" i="10"/>
  <c r="K2552" i="10"/>
  <c r="G2552" i="10"/>
  <c r="F2552" i="10"/>
  <c r="E2552" i="10"/>
  <c r="C2552" i="10"/>
  <c r="A2552" i="10"/>
  <c r="K2551" i="10"/>
  <c r="G2551" i="10"/>
  <c r="F2551" i="10"/>
  <c r="E2551" i="10"/>
  <c r="C2551" i="10"/>
  <c r="A2551" i="10"/>
  <c r="K2550" i="10"/>
  <c r="G2550" i="10"/>
  <c r="F2550" i="10"/>
  <c r="E2550" i="10"/>
  <c r="C2550" i="10"/>
  <c r="A2550" i="10"/>
  <c r="K2549" i="10"/>
  <c r="G2549" i="10"/>
  <c r="F2549" i="10"/>
  <c r="E2549" i="10"/>
  <c r="C2549" i="10"/>
  <c r="A2549" i="10"/>
  <c r="K2548" i="10"/>
  <c r="G2548" i="10"/>
  <c r="F2548" i="10"/>
  <c r="E2548" i="10"/>
  <c r="C2548" i="10"/>
  <c r="A2548" i="10"/>
  <c r="K2547" i="10"/>
  <c r="G2547" i="10"/>
  <c r="F2547" i="10"/>
  <c r="E2547" i="10"/>
  <c r="C2547" i="10"/>
  <c r="A2547" i="10"/>
  <c r="K2546" i="10"/>
  <c r="G2546" i="10"/>
  <c r="F2546" i="10"/>
  <c r="E2546" i="10"/>
  <c r="C2546" i="10"/>
  <c r="A2546" i="10"/>
  <c r="K2545" i="10"/>
  <c r="G2545" i="10"/>
  <c r="F2545" i="10"/>
  <c r="E2545" i="10"/>
  <c r="C2545" i="10"/>
  <c r="A2545" i="10"/>
  <c r="K2544" i="10"/>
  <c r="G2544" i="10"/>
  <c r="F2544" i="10"/>
  <c r="E2544" i="10"/>
  <c r="C2544" i="10"/>
  <c r="A2544" i="10"/>
  <c r="K2543" i="10"/>
  <c r="G2543" i="10"/>
  <c r="F2543" i="10"/>
  <c r="E2543" i="10"/>
  <c r="C2543" i="10"/>
  <c r="A2543" i="10"/>
  <c r="K2542" i="10"/>
  <c r="G2542" i="10"/>
  <c r="F2542" i="10"/>
  <c r="E2542" i="10"/>
  <c r="C2542" i="10"/>
  <c r="A2542" i="10"/>
  <c r="K2541" i="10"/>
  <c r="G2541" i="10"/>
  <c r="F2541" i="10"/>
  <c r="E2541" i="10"/>
  <c r="C2541" i="10"/>
  <c r="A2541" i="10"/>
  <c r="K2540" i="10"/>
  <c r="G2540" i="10"/>
  <c r="F2540" i="10"/>
  <c r="E2540" i="10"/>
  <c r="C2540" i="10"/>
  <c r="A2540" i="10"/>
  <c r="K2539" i="10"/>
  <c r="G2539" i="10"/>
  <c r="F2539" i="10"/>
  <c r="E2539" i="10"/>
  <c r="C2539" i="10"/>
  <c r="A2539" i="10"/>
  <c r="K2538" i="10"/>
  <c r="G2538" i="10"/>
  <c r="F2538" i="10"/>
  <c r="E2538" i="10"/>
  <c r="C2538" i="10"/>
  <c r="A2538" i="10"/>
  <c r="K2537" i="10"/>
  <c r="G2537" i="10"/>
  <c r="F2537" i="10"/>
  <c r="E2537" i="10"/>
  <c r="C2537" i="10"/>
  <c r="A2537" i="10"/>
  <c r="K2536" i="10"/>
  <c r="G2536" i="10"/>
  <c r="F2536" i="10"/>
  <c r="E2536" i="10"/>
  <c r="C2536" i="10"/>
  <c r="A2536" i="10"/>
  <c r="K2535" i="10"/>
  <c r="G2535" i="10"/>
  <c r="F2535" i="10"/>
  <c r="E2535" i="10"/>
  <c r="C2535" i="10"/>
  <c r="A2535" i="10"/>
  <c r="K2534" i="10"/>
  <c r="G2534" i="10"/>
  <c r="F2534" i="10"/>
  <c r="E2534" i="10"/>
  <c r="C2534" i="10"/>
  <c r="A2534" i="10"/>
  <c r="K2533" i="10"/>
  <c r="G2533" i="10"/>
  <c r="F2533" i="10"/>
  <c r="E2533" i="10"/>
  <c r="C2533" i="10"/>
  <c r="A2533" i="10"/>
  <c r="K2532" i="10"/>
  <c r="G2532" i="10"/>
  <c r="F2532" i="10"/>
  <c r="E2532" i="10"/>
  <c r="C2532" i="10"/>
  <c r="A2532" i="10"/>
  <c r="K2531" i="10"/>
  <c r="G2531" i="10"/>
  <c r="F2531" i="10"/>
  <c r="E2531" i="10"/>
  <c r="C2531" i="10"/>
  <c r="A2531" i="10"/>
  <c r="K2530" i="10"/>
  <c r="G2530" i="10"/>
  <c r="F2530" i="10"/>
  <c r="E2530" i="10"/>
  <c r="C2530" i="10"/>
  <c r="A2530" i="10"/>
  <c r="K2529" i="10"/>
  <c r="G2529" i="10"/>
  <c r="F2529" i="10"/>
  <c r="E2529" i="10"/>
  <c r="C2529" i="10"/>
  <c r="A2529" i="10"/>
  <c r="K2528" i="10"/>
  <c r="G2528" i="10"/>
  <c r="F2528" i="10"/>
  <c r="E2528" i="10"/>
  <c r="C2528" i="10"/>
  <c r="A2528" i="10"/>
  <c r="K2527" i="10"/>
  <c r="G2527" i="10"/>
  <c r="F2527" i="10"/>
  <c r="E2527" i="10"/>
  <c r="C2527" i="10"/>
  <c r="A2527" i="10"/>
  <c r="K2526" i="10"/>
  <c r="G2526" i="10"/>
  <c r="F2526" i="10"/>
  <c r="E2526" i="10"/>
  <c r="C2526" i="10"/>
  <c r="A2526" i="10"/>
  <c r="K2525" i="10"/>
  <c r="G2525" i="10"/>
  <c r="F2525" i="10"/>
  <c r="E2525" i="10"/>
  <c r="C2525" i="10"/>
  <c r="A2525" i="10"/>
  <c r="K2524" i="10"/>
  <c r="G2524" i="10"/>
  <c r="F2524" i="10"/>
  <c r="E2524" i="10"/>
  <c r="C2524" i="10"/>
  <c r="A2524" i="10"/>
  <c r="K2523" i="10"/>
  <c r="G2523" i="10"/>
  <c r="F2523" i="10"/>
  <c r="E2523" i="10"/>
  <c r="C2523" i="10"/>
  <c r="A2523" i="10"/>
  <c r="K2522" i="10"/>
  <c r="G2522" i="10"/>
  <c r="F2522" i="10"/>
  <c r="E2522" i="10"/>
  <c r="C2522" i="10"/>
  <c r="A2522" i="10"/>
  <c r="K2521" i="10"/>
  <c r="G2521" i="10"/>
  <c r="F2521" i="10"/>
  <c r="E2521" i="10"/>
  <c r="C2521" i="10"/>
  <c r="A2521" i="10"/>
  <c r="K2520" i="10"/>
  <c r="G2520" i="10"/>
  <c r="F2520" i="10"/>
  <c r="E2520" i="10"/>
  <c r="C2520" i="10"/>
  <c r="A2520" i="10"/>
  <c r="K2519" i="10"/>
  <c r="G2519" i="10"/>
  <c r="F2519" i="10"/>
  <c r="E2519" i="10"/>
  <c r="C2519" i="10"/>
  <c r="A2519" i="10"/>
  <c r="K2518" i="10"/>
  <c r="G2518" i="10"/>
  <c r="F2518" i="10"/>
  <c r="E2518" i="10"/>
  <c r="C2518" i="10"/>
  <c r="A2518" i="10"/>
  <c r="K2517" i="10"/>
  <c r="G2517" i="10"/>
  <c r="F2517" i="10"/>
  <c r="E2517" i="10"/>
  <c r="C2517" i="10"/>
  <c r="A2517" i="10"/>
  <c r="K2516" i="10"/>
  <c r="G2516" i="10"/>
  <c r="F2516" i="10"/>
  <c r="E2516" i="10"/>
  <c r="C2516" i="10"/>
  <c r="A2516" i="10"/>
  <c r="K2515" i="10"/>
  <c r="G2515" i="10"/>
  <c r="F2515" i="10"/>
  <c r="E2515" i="10"/>
  <c r="C2515" i="10"/>
  <c r="A2515" i="10"/>
  <c r="K2514" i="10"/>
  <c r="G2514" i="10"/>
  <c r="F2514" i="10"/>
  <c r="E2514" i="10"/>
  <c r="C2514" i="10"/>
  <c r="A2514" i="10"/>
  <c r="K2513" i="10"/>
  <c r="G2513" i="10"/>
  <c r="F2513" i="10"/>
  <c r="E2513" i="10"/>
  <c r="C2513" i="10"/>
  <c r="A2513" i="10"/>
  <c r="K2512" i="10"/>
  <c r="G2512" i="10"/>
  <c r="F2512" i="10"/>
  <c r="E2512" i="10"/>
  <c r="C2512" i="10"/>
  <c r="A2512" i="10"/>
  <c r="K2511" i="10"/>
  <c r="G2511" i="10"/>
  <c r="F2511" i="10"/>
  <c r="E2511" i="10"/>
  <c r="C2511" i="10"/>
  <c r="A2511" i="10"/>
  <c r="K2510" i="10"/>
  <c r="G2510" i="10"/>
  <c r="F2510" i="10"/>
  <c r="E2510" i="10"/>
  <c r="C2510" i="10"/>
  <c r="A2510" i="10"/>
  <c r="K2509" i="10"/>
  <c r="G2509" i="10"/>
  <c r="F2509" i="10"/>
  <c r="E2509" i="10"/>
  <c r="C2509" i="10"/>
  <c r="A2509" i="10"/>
  <c r="K2508" i="10"/>
  <c r="G2508" i="10"/>
  <c r="F2508" i="10"/>
  <c r="E2508" i="10"/>
  <c r="C2508" i="10"/>
  <c r="A2508" i="10"/>
  <c r="K2507" i="10"/>
  <c r="G2507" i="10"/>
  <c r="F2507" i="10"/>
  <c r="E2507" i="10"/>
  <c r="C2507" i="10"/>
  <c r="A2507" i="10"/>
  <c r="K2506" i="10"/>
  <c r="G2506" i="10"/>
  <c r="F2506" i="10"/>
  <c r="E2506" i="10"/>
  <c r="C2506" i="10"/>
  <c r="A2506" i="10"/>
  <c r="K2505" i="10"/>
  <c r="G2505" i="10"/>
  <c r="F2505" i="10"/>
  <c r="E2505" i="10"/>
  <c r="C2505" i="10"/>
  <c r="A2505" i="10"/>
  <c r="K2504" i="10"/>
  <c r="G2504" i="10"/>
  <c r="F2504" i="10"/>
  <c r="E2504" i="10"/>
  <c r="C2504" i="10"/>
  <c r="A2504" i="10"/>
  <c r="K2503" i="10"/>
  <c r="G2503" i="10"/>
  <c r="F2503" i="10"/>
  <c r="E2503" i="10"/>
  <c r="C2503" i="10"/>
  <c r="A2503" i="10"/>
  <c r="K2502" i="10"/>
  <c r="G2502" i="10"/>
  <c r="F2502" i="10"/>
  <c r="E2502" i="10"/>
  <c r="C2502" i="10"/>
  <c r="A2502" i="10"/>
  <c r="K2501" i="10"/>
  <c r="G2501" i="10"/>
  <c r="F2501" i="10"/>
  <c r="E2501" i="10"/>
  <c r="C2501" i="10"/>
  <c r="A2501" i="10"/>
  <c r="K2500" i="10"/>
  <c r="G2500" i="10"/>
  <c r="F2500" i="10"/>
  <c r="E2500" i="10"/>
  <c r="C2500" i="10"/>
  <c r="A2500" i="10"/>
  <c r="K2499" i="10"/>
  <c r="G2499" i="10"/>
  <c r="F2499" i="10"/>
  <c r="E2499" i="10"/>
  <c r="C2499" i="10"/>
  <c r="A2499" i="10"/>
  <c r="K2498" i="10"/>
  <c r="G2498" i="10"/>
  <c r="F2498" i="10"/>
  <c r="E2498" i="10"/>
  <c r="C2498" i="10"/>
  <c r="A2498" i="10"/>
  <c r="K2497" i="10"/>
  <c r="G2497" i="10"/>
  <c r="F2497" i="10"/>
  <c r="E2497" i="10"/>
  <c r="C2497" i="10"/>
  <c r="A2497" i="10"/>
  <c r="K2496" i="10"/>
  <c r="G2496" i="10"/>
  <c r="F2496" i="10"/>
  <c r="E2496" i="10"/>
  <c r="C2496" i="10"/>
  <c r="A2496" i="10"/>
  <c r="K2495" i="10"/>
  <c r="G2495" i="10"/>
  <c r="F2495" i="10"/>
  <c r="E2495" i="10"/>
  <c r="C2495" i="10"/>
  <c r="A2495" i="10"/>
  <c r="K2494" i="10"/>
  <c r="G2494" i="10"/>
  <c r="F2494" i="10"/>
  <c r="E2494" i="10"/>
  <c r="C2494" i="10"/>
  <c r="A2494" i="10"/>
  <c r="K2493" i="10"/>
  <c r="G2493" i="10"/>
  <c r="F2493" i="10"/>
  <c r="E2493" i="10"/>
  <c r="C2493" i="10"/>
  <c r="A2493" i="10"/>
  <c r="K2492" i="10"/>
  <c r="G2492" i="10"/>
  <c r="F2492" i="10"/>
  <c r="E2492" i="10"/>
  <c r="C2492" i="10"/>
  <c r="A2492" i="10"/>
  <c r="K2491" i="10"/>
  <c r="G2491" i="10"/>
  <c r="F2491" i="10"/>
  <c r="E2491" i="10"/>
  <c r="C2491" i="10"/>
  <c r="A2491" i="10"/>
  <c r="K2490" i="10"/>
  <c r="G2490" i="10"/>
  <c r="F2490" i="10"/>
  <c r="E2490" i="10"/>
  <c r="C2490" i="10"/>
  <c r="A2490" i="10"/>
  <c r="K2489" i="10"/>
  <c r="G2489" i="10"/>
  <c r="F2489" i="10"/>
  <c r="E2489" i="10"/>
  <c r="C2489" i="10"/>
  <c r="A2489" i="10"/>
  <c r="K2488" i="10"/>
  <c r="G2488" i="10"/>
  <c r="F2488" i="10"/>
  <c r="E2488" i="10"/>
  <c r="C2488" i="10"/>
  <c r="A2488" i="10"/>
  <c r="K2487" i="10"/>
  <c r="G2487" i="10"/>
  <c r="F2487" i="10"/>
  <c r="E2487" i="10"/>
  <c r="C2487" i="10"/>
  <c r="A2487" i="10"/>
  <c r="K2486" i="10"/>
  <c r="G2486" i="10"/>
  <c r="F2486" i="10"/>
  <c r="E2486" i="10"/>
  <c r="C2486" i="10"/>
  <c r="A2486" i="10"/>
  <c r="K2485" i="10"/>
  <c r="G2485" i="10"/>
  <c r="F2485" i="10"/>
  <c r="E2485" i="10"/>
  <c r="C2485" i="10"/>
  <c r="A2485" i="10"/>
  <c r="K2484" i="10"/>
  <c r="G2484" i="10"/>
  <c r="F2484" i="10"/>
  <c r="E2484" i="10"/>
  <c r="C2484" i="10"/>
  <c r="A2484" i="10"/>
  <c r="K2483" i="10"/>
  <c r="G2483" i="10"/>
  <c r="F2483" i="10"/>
  <c r="E2483" i="10"/>
  <c r="C2483" i="10"/>
  <c r="A2483" i="10"/>
  <c r="K2482" i="10"/>
  <c r="G2482" i="10"/>
  <c r="F2482" i="10"/>
  <c r="E2482" i="10"/>
  <c r="C2482" i="10"/>
  <c r="A2482" i="10"/>
  <c r="K2481" i="10"/>
  <c r="G2481" i="10"/>
  <c r="F2481" i="10"/>
  <c r="E2481" i="10"/>
  <c r="C2481" i="10"/>
  <c r="A2481" i="10"/>
  <c r="K2480" i="10"/>
  <c r="G2480" i="10"/>
  <c r="F2480" i="10"/>
  <c r="E2480" i="10"/>
  <c r="C2480" i="10"/>
  <c r="A2480" i="10"/>
  <c r="K2479" i="10"/>
  <c r="G2479" i="10"/>
  <c r="F2479" i="10"/>
  <c r="E2479" i="10"/>
  <c r="C2479" i="10"/>
  <c r="A2479" i="10"/>
  <c r="K2478" i="10"/>
  <c r="G2478" i="10"/>
  <c r="F2478" i="10"/>
  <c r="E2478" i="10"/>
  <c r="C2478" i="10"/>
  <c r="A2478" i="10"/>
  <c r="K2477" i="10"/>
  <c r="G2477" i="10"/>
  <c r="F2477" i="10"/>
  <c r="E2477" i="10"/>
  <c r="C2477" i="10"/>
  <c r="A2477" i="10"/>
  <c r="K2476" i="10"/>
  <c r="G2476" i="10"/>
  <c r="F2476" i="10"/>
  <c r="E2476" i="10"/>
  <c r="C2476" i="10"/>
  <c r="A2476" i="10"/>
  <c r="K2475" i="10"/>
  <c r="G2475" i="10"/>
  <c r="F2475" i="10"/>
  <c r="E2475" i="10"/>
  <c r="C2475" i="10"/>
  <c r="A2475" i="10"/>
  <c r="K2474" i="10"/>
  <c r="G2474" i="10"/>
  <c r="F2474" i="10"/>
  <c r="E2474" i="10"/>
  <c r="C2474" i="10"/>
  <c r="A2474" i="10"/>
  <c r="K2473" i="10"/>
  <c r="G2473" i="10"/>
  <c r="F2473" i="10"/>
  <c r="E2473" i="10"/>
  <c r="C2473" i="10"/>
  <c r="A2473" i="10"/>
  <c r="K2472" i="10"/>
  <c r="G2472" i="10"/>
  <c r="F2472" i="10"/>
  <c r="E2472" i="10"/>
  <c r="C2472" i="10"/>
  <c r="A2472" i="10"/>
  <c r="K2471" i="10"/>
  <c r="G2471" i="10"/>
  <c r="F2471" i="10"/>
  <c r="E2471" i="10"/>
  <c r="C2471" i="10"/>
  <c r="A2471" i="10"/>
  <c r="K2470" i="10"/>
  <c r="G2470" i="10"/>
  <c r="F2470" i="10"/>
  <c r="E2470" i="10"/>
  <c r="C2470" i="10"/>
  <c r="A2470" i="10"/>
  <c r="K2469" i="10"/>
  <c r="G2469" i="10"/>
  <c r="F2469" i="10"/>
  <c r="E2469" i="10"/>
  <c r="C2469" i="10"/>
  <c r="A2469" i="10"/>
  <c r="K2468" i="10"/>
  <c r="G2468" i="10"/>
  <c r="F2468" i="10"/>
  <c r="E2468" i="10"/>
  <c r="C2468" i="10"/>
  <c r="A2468" i="10"/>
  <c r="K2467" i="10"/>
  <c r="G2467" i="10"/>
  <c r="F2467" i="10"/>
  <c r="E2467" i="10"/>
  <c r="C2467" i="10"/>
  <c r="A2467" i="10"/>
  <c r="K2466" i="10"/>
  <c r="G2466" i="10"/>
  <c r="F2466" i="10"/>
  <c r="E2466" i="10"/>
  <c r="C2466" i="10"/>
  <c r="A2466" i="10"/>
  <c r="K2465" i="10"/>
  <c r="G2465" i="10"/>
  <c r="F2465" i="10"/>
  <c r="E2465" i="10"/>
  <c r="C2465" i="10"/>
  <c r="A2465" i="10"/>
  <c r="K2464" i="10"/>
  <c r="G2464" i="10"/>
  <c r="F2464" i="10"/>
  <c r="E2464" i="10"/>
  <c r="C2464" i="10"/>
  <c r="A2464" i="10"/>
  <c r="K2463" i="10"/>
  <c r="G2463" i="10"/>
  <c r="F2463" i="10"/>
  <c r="E2463" i="10"/>
  <c r="C2463" i="10"/>
  <c r="A2463" i="10"/>
  <c r="K2462" i="10"/>
  <c r="G2462" i="10"/>
  <c r="F2462" i="10"/>
  <c r="E2462" i="10"/>
  <c r="C2462" i="10"/>
  <c r="A2462" i="10"/>
  <c r="K2461" i="10"/>
  <c r="G2461" i="10"/>
  <c r="F2461" i="10"/>
  <c r="E2461" i="10"/>
  <c r="C2461" i="10"/>
  <c r="A2461" i="10"/>
  <c r="K2460" i="10"/>
  <c r="G2460" i="10"/>
  <c r="F2460" i="10"/>
  <c r="E2460" i="10"/>
  <c r="C2460" i="10"/>
  <c r="A2460" i="10"/>
  <c r="K2459" i="10"/>
  <c r="G2459" i="10"/>
  <c r="F2459" i="10"/>
  <c r="E2459" i="10"/>
  <c r="C2459" i="10"/>
  <c r="A2459" i="10"/>
  <c r="K2458" i="10"/>
  <c r="G2458" i="10"/>
  <c r="F2458" i="10"/>
  <c r="E2458" i="10"/>
  <c r="C2458" i="10"/>
  <c r="A2458" i="10"/>
  <c r="K2457" i="10"/>
  <c r="G2457" i="10"/>
  <c r="F2457" i="10"/>
  <c r="E2457" i="10"/>
  <c r="C2457" i="10"/>
  <c r="A2457" i="10"/>
  <c r="K2456" i="10"/>
  <c r="G2456" i="10"/>
  <c r="F2456" i="10"/>
  <c r="E2456" i="10"/>
  <c r="C2456" i="10"/>
  <c r="A2456" i="10"/>
  <c r="K2455" i="10"/>
  <c r="G2455" i="10"/>
  <c r="F2455" i="10"/>
  <c r="E2455" i="10"/>
  <c r="C2455" i="10"/>
  <c r="A2455" i="10"/>
  <c r="K2454" i="10"/>
  <c r="G2454" i="10"/>
  <c r="F2454" i="10"/>
  <c r="E2454" i="10"/>
  <c r="C2454" i="10"/>
  <c r="A2454" i="10"/>
  <c r="K2453" i="10"/>
  <c r="G2453" i="10"/>
  <c r="F2453" i="10"/>
  <c r="E2453" i="10"/>
  <c r="C2453" i="10"/>
  <c r="A2453" i="10"/>
  <c r="K2452" i="10"/>
  <c r="G2452" i="10"/>
  <c r="F2452" i="10"/>
  <c r="E2452" i="10"/>
  <c r="C2452" i="10"/>
  <c r="A2452" i="10"/>
  <c r="K2451" i="10"/>
  <c r="G2451" i="10"/>
  <c r="F2451" i="10"/>
  <c r="E2451" i="10"/>
  <c r="C2451" i="10"/>
  <c r="A2451" i="10"/>
  <c r="K2450" i="10"/>
  <c r="G2450" i="10"/>
  <c r="F2450" i="10"/>
  <c r="E2450" i="10"/>
  <c r="C2450" i="10"/>
  <c r="A2450" i="10"/>
  <c r="K2449" i="10"/>
  <c r="G2449" i="10"/>
  <c r="F2449" i="10"/>
  <c r="E2449" i="10"/>
  <c r="C2449" i="10"/>
  <c r="A2449" i="10"/>
  <c r="K2448" i="10"/>
  <c r="G2448" i="10"/>
  <c r="F2448" i="10"/>
  <c r="E2448" i="10"/>
  <c r="C2448" i="10"/>
  <c r="A2448" i="10"/>
  <c r="K2447" i="10"/>
  <c r="G2447" i="10"/>
  <c r="F2447" i="10"/>
  <c r="E2447" i="10"/>
  <c r="C2447" i="10"/>
  <c r="A2447" i="10"/>
  <c r="K2446" i="10"/>
  <c r="G2446" i="10"/>
  <c r="F2446" i="10"/>
  <c r="E2446" i="10"/>
  <c r="C2446" i="10"/>
  <c r="A2446" i="10"/>
  <c r="K2445" i="10"/>
  <c r="G2445" i="10"/>
  <c r="F2445" i="10"/>
  <c r="E2445" i="10"/>
  <c r="C2445" i="10"/>
  <c r="A2445" i="10"/>
  <c r="K2444" i="10"/>
  <c r="G2444" i="10"/>
  <c r="F2444" i="10"/>
  <c r="E2444" i="10"/>
  <c r="C2444" i="10"/>
  <c r="A2444" i="10"/>
  <c r="K2443" i="10"/>
  <c r="G2443" i="10"/>
  <c r="F2443" i="10"/>
  <c r="E2443" i="10"/>
  <c r="C2443" i="10"/>
  <c r="A2443" i="10"/>
  <c r="K2442" i="10"/>
  <c r="G2442" i="10"/>
  <c r="F2442" i="10"/>
  <c r="E2442" i="10"/>
  <c r="C2442" i="10"/>
  <c r="A2442" i="10"/>
  <c r="K2441" i="10"/>
  <c r="G2441" i="10"/>
  <c r="F2441" i="10"/>
  <c r="E2441" i="10"/>
  <c r="C2441" i="10"/>
  <c r="A2441" i="10"/>
  <c r="K2440" i="10"/>
  <c r="G2440" i="10"/>
  <c r="F2440" i="10"/>
  <c r="E2440" i="10"/>
  <c r="C2440" i="10"/>
  <c r="A2440" i="10"/>
  <c r="K2439" i="10"/>
  <c r="G2439" i="10"/>
  <c r="F2439" i="10"/>
  <c r="E2439" i="10"/>
  <c r="C2439" i="10"/>
  <c r="A2439" i="10"/>
  <c r="K2438" i="10"/>
  <c r="G2438" i="10"/>
  <c r="F2438" i="10"/>
  <c r="E2438" i="10"/>
  <c r="C2438" i="10"/>
  <c r="A2438" i="10"/>
  <c r="K2437" i="10"/>
  <c r="G2437" i="10"/>
  <c r="F2437" i="10"/>
  <c r="E2437" i="10"/>
  <c r="C2437" i="10"/>
  <c r="A2437" i="10"/>
  <c r="K2436" i="10"/>
  <c r="G2436" i="10"/>
  <c r="F2436" i="10"/>
  <c r="E2436" i="10"/>
  <c r="C2436" i="10"/>
  <c r="A2436" i="10"/>
  <c r="K2435" i="10"/>
  <c r="G2435" i="10"/>
  <c r="F2435" i="10"/>
  <c r="E2435" i="10"/>
  <c r="C2435" i="10"/>
  <c r="A2435" i="10"/>
  <c r="K2434" i="10"/>
  <c r="G2434" i="10"/>
  <c r="F2434" i="10"/>
  <c r="E2434" i="10"/>
  <c r="C2434" i="10"/>
  <c r="A2434" i="10"/>
  <c r="K2433" i="10"/>
  <c r="G2433" i="10"/>
  <c r="F2433" i="10"/>
  <c r="E2433" i="10"/>
  <c r="C2433" i="10"/>
  <c r="A2433" i="10"/>
  <c r="K2432" i="10"/>
  <c r="G2432" i="10"/>
  <c r="F2432" i="10"/>
  <c r="E2432" i="10"/>
  <c r="C2432" i="10"/>
  <c r="A2432" i="10"/>
  <c r="K2431" i="10"/>
  <c r="G2431" i="10"/>
  <c r="F2431" i="10"/>
  <c r="E2431" i="10"/>
  <c r="C2431" i="10"/>
  <c r="A2431" i="10"/>
  <c r="K2430" i="10"/>
  <c r="G2430" i="10"/>
  <c r="F2430" i="10"/>
  <c r="E2430" i="10"/>
  <c r="C2430" i="10"/>
  <c r="A2430" i="10"/>
  <c r="K2429" i="10"/>
  <c r="G2429" i="10"/>
  <c r="F2429" i="10"/>
  <c r="E2429" i="10"/>
  <c r="C2429" i="10"/>
  <c r="A2429" i="10"/>
  <c r="K2428" i="10"/>
  <c r="G2428" i="10"/>
  <c r="F2428" i="10"/>
  <c r="E2428" i="10"/>
  <c r="C2428" i="10"/>
  <c r="A2428" i="10"/>
  <c r="K2427" i="10"/>
  <c r="G2427" i="10"/>
  <c r="F2427" i="10"/>
  <c r="E2427" i="10"/>
  <c r="C2427" i="10"/>
  <c r="A2427" i="10"/>
  <c r="K2426" i="10"/>
  <c r="G2426" i="10"/>
  <c r="F2426" i="10"/>
  <c r="E2426" i="10"/>
  <c r="C2426" i="10"/>
  <c r="A2426" i="10"/>
  <c r="K2425" i="10"/>
  <c r="G2425" i="10"/>
  <c r="F2425" i="10"/>
  <c r="E2425" i="10"/>
  <c r="C2425" i="10"/>
  <c r="A2425" i="10"/>
  <c r="K2424" i="10"/>
  <c r="G2424" i="10"/>
  <c r="F2424" i="10"/>
  <c r="E2424" i="10"/>
  <c r="C2424" i="10"/>
  <c r="A2424" i="10"/>
  <c r="K2423" i="10"/>
  <c r="G2423" i="10"/>
  <c r="F2423" i="10"/>
  <c r="E2423" i="10"/>
  <c r="C2423" i="10"/>
  <c r="A2423" i="10"/>
  <c r="K2422" i="10"/>
  <c r="G2422" i="10"/>
  <c r="F2422" i="10"/>
  <c r="E2422" i="10"/>
  <c r="C2422" i="10"/>
  <c r="A2422" i="10"/>
  <c r="K2421" i="10"/>
  <c r="G2421" i="10"/>
  <c r="F2421" i="10"/>
  <c r="E2421" i="10"/>
  <c r="C2421" i="10"/>
  <c r="A2421" i="10"/>
  <c r="K2420" i="10"/>
  <c r="G2420" i="10"/>
  <c r="F2420" i="10"/>
  <c r="E2420" i="10"/>
  <c r="C2420" i="10"/>
  <c r="A2420" i="10"/>
  <c r="K2419" i="10"/>
  <c r="G2419" i="10"/>
  <c r="F2419" i="10"/>
  <c r="E2419" i="10"/>
  <c r="C2419" i="10"/>
  <c r="A2419" i="10"/>
  <c r="K2418" i="10"/>
  <c r="G2418" i="10"/>
  <c r="F2418" i="10"/>
  <c r="E2418" i="10"/>
  <c r="C2418" i="10"/>
  <c r="A2418" i="10"/>
  <c r="K2417" i="10"/>
  <c r="G2417" i="10"/>
  <c r="F2417" i="10"/>
  <c r="E2417" i="10"/>
  <c r="C2417" i="10"/>
  <c r="A2417" i="10"/>
  <c r="K2416" i="10"/>
  <c r="G2416" i="10"/>
  <c r="F2416" i="10"/>
  <c r="E2416" i="10"/>
  <c r="C2416" i="10"/>
  <c r="A2416" i="10"/>
  <c r="K2415" i="10"/>
  <c r="G2415" i="10"/>
  <c r="F2415" i="10"/>
  <c r="E2415" i="10"/>
  <c r="C2415" i="10"/>
  <c r="A2415" i="10"/>
  <c r="K2414" i="10"/>
  <c r="G2414" i="10"/>
  <c r="F2414" i="10"/>
  <c r="E2414" i="10"/>
  <c r="C2414" i="10"/>
  <c r="A2414" i="10"/>
  <c r="K2413" i="10"/>
  <c r="G2413" i="10"/>
  <c r="F2413" i="10"/>
  <c r="E2413" i="10"/>
  <c r="C2413" i="10"/>
  <c r="A2413" i="10"/>
  <c r="K2412" i="10"/>
  <c r="G2412" i="10"/>
  <c r="F2412" i="10"/>
  <c r="E2412" i="10"/>
  <c r="C2412" i="10"/>
  <c r="A2412" i="10"/>
  <c r="K2411" i="10"/>
  <c r="G2411" i="10"/>
  <c r="F2411" i="10"/>
  <c r="E2411" i="10"/>
  <c r="C2411" i="10"/>
  <c r="A2411" i="10"/>
  <c r="K2410" i="10"/>
  <c r="G2410" i="10"/>
  <c r="F2410" i="10"/>
  <c r="E2410" i="10"/>
  <c r="C2410" i="10"/>
  <c r="A2410" i="10"/>
  <c r="K2409" i="10"/>
  <c r="G2409" i="10"/>
  <c r="F2409" i="10"/>
  <c r="E2409" i="10"/>
  <c r="C2409" i="10"/>
  <c r="A2409" i="10"/>
  <c r="K2408" i="10"/>
  <c r="G2408" i="10"/>
  <c r="F2408" i="10"/>
  <c r="E2408" i="10"/>
  <c r="C2408" i="10"/>
  <c r="A2408" i="10"/>
  <c r="K2407" i="10"/>
  <c r="G2407" i="10"/>
  <c r="F2407" i="10"/>
  <c r="E2407" i="10"/>
  <c r="C2407" i="10"/>
  <c r="A2407" i="10"/>
  <c r="K2406" i="10"/>
  <c r="G2406" i="10"/>
  <c r="F2406" i="10"/>
  <c r="E2406" i="10"/>
  <c r="C2406" i="10"/>
  <c r="A2406" i="10"/>
  <c r="K2405" i="10"/>
  <c r="G2405" i="10"/>
  <c r="F2405" i="10"/>
  <c r="E2405" i="10"/>
  <c r="C2405" i="10"/>
  <c r="A2405" i="10"/>
  <c r="K2404" i="10"/>
  <c r="G2404" i="10"/>
  <c r="F2404" i="10"/>
  <c r="E2404" i="10"/>
  <c r="C2404" i="10"/>
  <c r="A2404" i="10"/>
  <c r="K2403" i="10"/>
  <c r="G2403" i="10"/>
  <c r="F2403" i="10"/>
  <c r="E2403" i="10"/>
  <c r="C2403" i="10"/>
  <c r="A2403" i="10"/>
  <c r="K2402" i="10"/>
  <c r="G2402" i="10"/>
  <c r="F2402" i="10"/>
  <c r="E2402" i="10"/>
  <c r="C2402" i="10"/>
  <c r="A2402" i="10"/>
  <c r="K2401" i="10"/>
  <c r="G2401" i="10"/>
  <c r="F2401" i="10"/>
  <c r="E2401" i="10"/>
  <c r="C2401" i="10"/>
  <c r="A2401" i="10"/>
  <c r="K2400" i="10"/>
  <c r="G2400" i="10"/>
  <c r="F2400" i="10"/>
  <c r="E2400" i="10"/>
  <c r="C2400" i="10"/>
  <c r="A2400" i="10"/>
  <c r="K2399" i="10"/>
  <c r="G2399" i="10"/>
  <c r="F2399" i="10"/>
  <c r="E2399" i="10"/>
  <c r="C2399" i="10"/>
  <c r="A2399" i="10"/>
  <c r="K2398" i="10"/>
  <c r="G2398" i="10"/>
  <c r="F2398" i="10"/>
  <c r="E2398" i="10"/>
  <c r="C2398" i="10"/>
  <c r="A2398" i="10"/>
  <c r="K2397" i="10"/>
  <c r="G2397" i="10"/>
  <c r="F2397" i="10"/>
  <c r="E2397" i="10"/>
  <c r="C2397" i="10"/>
  <c r="A2397" i="10"/>
  <c r="K2396" i="10"/>
  <c r="G2396" i="10"/>
  <c r="F2396" i="10"/>
  <c r="E2396" i="10"/>
  <c r="C2396" i="10"/>
  <c r="A2396" i="10"/>
  <c r="K2395" i="10"/>
  <c r="G2395" i="10"/>
  <c r="F2395" i="10"/>
  <c r="E2395" i="10"/>
  <c r="C2395" i="10"/>
  <c r="A2395" i="10"/>
  <c r="K2394" i="10"/>
  <c r="G2394" i="10"/>
  <c r="F2394" i="10"/>
  <c r="E2394" i="10"/>
  <c r="C2394" i="10"/>
  <c r="A2394" i="10"/>
  <c r="K2393" i="10"/>
  <c r="G2393" i="10"/>
  <c r="F2393" i="10"/>
  <c r="E2393" i="10"/>
  <c r="C2393" i="10"/>
  <c r="A2393" i="10"/>
  <c r="K2392" i="10"/>
  <c r="G2392" i="10"/>
  <c r="F2392" i="10"/>
  <c r="E2392" i="10"/>
  <c r="C2392" i="10"/>
  <c r="A2392" i="10"/>
  <c r="K2391" i="10"/>
  <c r="G2391" i="10"/>
  <c r="F2391" i="10"/>
  <c r="E2391" i="10"/>
  <c r="C2391" i="10"/>
  <c r="A2391" i="10"/>
  <c r="K2390" i="10"/>
  <c r="G2390" i="10"/>
  <c r="F2390" i="10"/>
  <c r="E2390" i="10"/>
  <c r="C2390" i="10"/>
  <c r="A2390" i="10"/>
  <c r="K2389" i="10"/>
  <c r="G2389" i="10"/>
  <c r="F2389" i="10"/>
  <c r="E2389" i="10"/>
  <c r="C2389" i="10"/>
  <c r="A2389" i="10"/>
  <c r="K2388" i="10"/>
  <c r="G2388" i="10"/>
  <c r="F2388" i="10"/>
  <c r="E2388" i="10"/>
  <c r="C2388" i="10"/>
  <c r="A2388" i="10"/>
  <c r="K2387" i="10"/>
  <c r="G2387" i="10"/>
  <c r="F2387" i="10"/>
  <c r="E2387" i="10"/>
  <c r="C2387" i="10"/>
  <c r="A2387" i="10"/>
  <c r="K2386" i="10"/>
  <c r="G2386" i="10"/>
  <c r="F2386" i="10"/>
  <c r="E2386" i="10"/>
  <c r="C2386" i="10"/>
  <c r="A2386" i="10"/>
  <c r="K2385" i="10"/>
  <c r="G2385" i="10"/>
  <c r="F2385" i="10"/>
  <c r="E2385" i="10"/>
  <c r="C2385" i="10"/>
  <c r="A2385" i="10"/>
  <c r="K2384" i="10"/>
  <c r="G2384" i="10"/>
  <c r="F2384" i="10"/>
  <c r="E2384" i="10"/>
  <c r="C2384" i="10"/>
  <c r="A2384" i="10"/>
  <c r="K2383" i="10"/>
  <c r="G2383" i="10"/>
  <c r="F2383" i="10"/>
  <c r="E2383" i="10"/>
  <c r="C2383" i="10"/>
  <c r="A2383" i="10"/>
  <c r="K2382" i="10"/>
  <c r="G2382" i="10"/>
  <c r="F2382" i="10"/>
  <c r="E2382" i="10"/>
  <c r="C2382" i="10"/>
  <c r="A2382" i="10"/>
  <c r="K2381" i="10"/>
  <c r="G2381" i="10"/>
  <c r="F2381" i="10"/>
  <c r="E2381" i="10"/>
  <c r="C2381" i="10"/>
  <c r="A2381" i="10"/>
  <c r="K2380" i="10"/>
  <c r="G2380" i="10"/>
  <c r="F2380" i="10"/>
  <c r="E2380" i="10"/>
  <c r="C2380" i="10"/>
  <c r="A2380" i="10"/>
  <c r="K2379" i="10"/>
  <c r="G2379" i="10"/>
  <c r="F2379" i="10"/>
  <c r="E2379" i="10"/>
  <c r="C2379" i="10"/>
  <c r="A2379" i="10"/>
  <c r="K2378" i="10"/>
  <c r="G2378" i="10"/>
  <c r="F2378" i="10"/>
  <c r="E2378" i="10"/>
  <c r="C2378" i="10"/>
  <c r="A2378" i="10"/>
  <c r="K2377" i="10"/>
  <c r="G2377" i="10"/>
  <c r="F2377" i="10"/>
  <c r="E2377" i="10"/>
  <c r="C2377" i="10"/>
  <c r="A2377" i="10"/>
  <c r="K2376" i="10"/>
  <c r="G2376" i="10"/>
  <c r="F2376" i="10"/>
  <c r="E2376" i="10"/>
  <c r="C2376" i="10"/>
  <c r="A2376" i="10"/>
  <c r="K2375" i="10"/>
  <c r="G2375" i="10"/>
  <c r="F2375" i="10"/>
  <c r="E2375" i="10"/>
  <c r="C2375" i="10"/>
  <c r="A2375" i="10"/>
  <c r="K2374" i="10"/>
  <c r="G2374" i="10"/>
  <c r="F2374" i="10"/>
  <c r="E2374" i="10"/>
  <c r="C2374" i="10"/>
  <c r="A2374" i="10"/>
  <c r="K2373" i="10"/>
  <c r="G2373" i="10"/>
  <c r="F2373" i="10"/>
  <c r="E2373" i="10"/>
  <c r="C2373" i="10"/>
  <c r="A2373" i="10"/>
  <c r="K2372" i="10"/>
  <c r="G2372" i="10"/>
  <c r="F2372" i="10"/>
  <c r="E2372" i="10"/>
  <c r="C2372" i="10"/>
  <c r="A2372" i="10"/>
  <c r="K2371" i="10"/>
  <c r="G2371" i="10"/>
  <c r="F2371" i="10"/>
  <c r="E2371" i="10"/>
  <c r="C2371" i="10"/>
  <c r="A2371" i="10"/>
  <c r="K2370" i="10"/>
  <c r="G2370" i="10"/>
  <c r="F2370" i="10"/>
  <c r="E2370" i="10"/>
  <c r="C2370" i="10"/>
  <c r="A2370" i="10"/>
  <c r="K2369" i="10"/>
  <c r="G2369" i="10"/>
  <c r="F2369" i="10"/>
  <c r="E2369" i="10"/>
  <c r="C2369" i="10"/>
  <c r="A2369" i="10"/>
  <c r="K2368" i="10"/>
  <c r="G2368" i="10"/>
  <c r="F2368" i="10"/>
  <c r="E2368" i="10"/>
  <c r="C2368" i="10"/>
  <c r="A2368" i="10"/>
  <c r="K2367" i="10"/>
  <c r="G2367" i="10"/>
  <c r="F2367" i="10"/>
  <c r="E2367" i="10"/>
  <c r="C2367" i="10"/>
  <c r="A2367" i="10"/>
  <c r="K2366" i="10"/>
  <c r="G2366" i="10"/>
  <c r="F2366" i="10"/>
  <c r="E2366" i="10"/>
  <c r="C2366" i="10"/>
  <c r="A2366" i="10"/>
  <c r="K2365" i="10"/>
  <c r="G2365" i="10"/>
  <c r="F2365" i="10"/>
  <c r="E2365" i="10"/>
  <c r="C2365" i="10"/>
  <c r="A2365" i="10"/>
  <c r="K2364" i="10"/>
  <c r="G2364" i="10"/>
  <c r="F2364" i="10"/>
  <c r="E2364" i="10"/>
  <c r="C2364" i="10"/>
  <c r="A2364" i="10"/>
  <c r="K2363" i="10"/>
  <c r="G2363" i="10"/>
  <c r="F2363" i="10"/>
  <c r="E2363" i="10"/>
  <c r="C2363" i="10"/>
  <c r="A2363" i="10"/>
  <c r="K2362" i="10"/>
  <c r="G2362" i="10"/>
  <c r="F2362" i="10"/>
  <c r="E2362" i="10"/>
  <c r="C2362" i="10"/>
  <c r="A2362" i="10"/>
  <c r="K2361" i="10"/>
  <c r="G2361" i="10"/>
  <c r="F2361" i="10"/>
  <c r="E2361" i="10"/>
  <c r="C2361" i="10"/>
  <c r="A2361" i="10"/>
  <c r="K2360" i="10"/>
  <c r="G2360" i="10"/>
  <c r="F2360" i="10"/>
  <c r="E2360" i="10"/>
  <c r="C2360" i="10"/>
  <c r="A2360" i="10"/>
  <c r="K2359" i="10"/>
  <c r="G2359" i="10"/>
  <c r="F2359" i="10"/>
  <c r="E2359" i="10"/>
  <c r="C2359" i="10"/>
  <c r="A2359" i="10"/>
  <c r="K2358" i="10"/>
  <c r="G2358" i="10"/>
  <c r="F2358" i="10"/>
  <c r="E2358" i="10"/>
  <c r="C2358" i="10"/>
  <c r="A2358" i="10"/>
  <c r="K2357" i="10"/>
  <c r="G2357" i="10"/>
  <c r="F2357" i="10"/>
  <c r="E2357" i="10"/>
  <c r="C2357" i="10"/>
  <c r="A2357" i="10"/>
  <c r="K2356" i="10"/>
  <c r="G2356" i="10"/>
  <c r="F2356" i="10"/>
  <c r="E2356" i="10"/>
  <c r="C2356" i="10"/>
  <c r="A2356" i="10"/>
  <c r="K2355" i="10"/>
  <c r="G2355" i="10"/>
  <c r="F2355" i="10"/>
  <c r="E2355" i="10"/>
  <c r="C2355" i="10"/>
  <c r="A2355" i="10"/>
  <c r="K2354" i="10"/>
  <c r="G2354" i="10"/>
  <c r="F2354" i="10"/>
  <c r="E2354" i="10"/>
  <c r="C2354" i="10"/>
  <c r="A2354" i="10"/>
  <c r="K2353" i="10"/>
  <c r="G2353" i="10"/>
  <c r="F2353" i="10"/>
  <c r="E2353" i="10"/>
  <c r="C2353" i="10"/>
  <c r="A2353" i="10"/>
  <c r="K2352" i="10"/>
  <c r="G2352" i="10"/>
  <c r="F2352" i="10"/>
  <c r="E2352" i="10"/>
  <c r="C2352" i="10"/>
  <c r="A2352" i="10"/>
  <c r="K2351" i="10"/>
  <c r="G2351" i="10"/>
  <c r="F2351" i="10"/>
  <c r="E2351" i="10"/>
  <c r="C2351" i="10"/>
  <c r="A2351" i="10"/>
  <c r="K2350" i="10"/>
  <c r="G2350" i="10"/>
  <c r="F2350" i="10"/>
  <c r="E2350" i="10"/>
  <c r="C2350" i="10"/>
  <c r="A2350" i="10"/>
  <c r="K2349" i="10"/>
  <c r="G2349" i="10"/>
  <c r="F2349" i="10"/>
  <c r="E2349" i="10"/>
  <c r="C2349" i="10"/>
  <c r="A2349" i="10"/>
  <c r="K2348" i="10"/>
  <c r="G2348" i="10"/>
  <c r="F2348" i="10"/>
  <c r="E2348" i="10"/>
  <c r="C2348" i="10"/>
  <c r="A2348" i="10"/>
  <c r="K2347" i="10"/>
  <c r="G2347" i="10"/>
  <c r="F2347" i="10"/>
  <c r="E2347" i="10"/>
  <c r="C2347" i="10"/>
  <c r="A2347" i="10"/>
  <c r="K2346" i="10"/>
  <c r="G2346" i="10"/>
  <c r="F2346" i="10"/>
  <c r="E2346" i="10"/>
  <c r="C2346" i="10"/>
  <c r="A2346" i="10"/>
  <c r="K2345" i="10"/>
  <c r="G2345" i="10"/>
  <c r="F2345" i="10"/>
  <c r="E2345" i="10"/>
  <c r="C2345" i="10"/>
  <c r="A2345" i="10"/>
  <c r="K2344" i="10"/>
  <c r="G2344" i="10"/>
  <c r="F2344" i="10"/>
  <c r="E2344" i="10"/>
  <c r="C2344" i="10"/>
  <c r="A2344" i="10"/>
  <c r="K2343" i="10"/>
  <c r="G2343" i="10"/>
  <c r="F2343" i="10"/>
  <c r="E2343" i="10"/>
  <c r="C2343" i="10"/>
  <c r="A2343" i="10"/>
  <c r="K2342" i="10"/>
  <c r="G2342" i="10"/>
  <c r="F2342" i="10"/>
  <c r="E2342" i="10"/>
  <c r="C2342" i="10"/>
  <c r="A2342" i="10"/>
  <c r="K2341" i="10"/>
  <c r="G2341" i="10"/>
  <c r="F2341" i="10"/>
  <c r="E2341" i="10"/>
  <c r="C2341" i="10"/>
  <c r="A2341" i="10"/>
  <c r="K2340" i="10"/>
  <c r="G2340" i="10"/>
  <c r="F2340" i="10"/>
  <c r="E2340" i="10"/>
  <c r="C2340" i="10"/>
  <c r="A2340" i="10"/>
  <c r="K2339" i="10"/>
  <c r="G2339" i="10"/>
  <c r="F2339" i="10"/>
  <c r="E2339" i="10"/>
  <c r="C2339" i="10"/>
  <c r="A2339" i="10"/>
  <c r="K2338" i="10"/>
  <c r="G2338" i="10"/>
  <c r="F2338" i="10"/>
  <c r="E2338" i="10"/>
  <c r="C2338" i="10"/>
  <c r="A2338" i="10"/>
  <c r="K2337" i="10"/>
  <c r="G2337" i="10"/>
  <c r="F2337" i="10"/>
  <c r="E2337" i="10"/>
  <c r="C2337" i="10"/>
  <c r="A2337" i="10"/>
  <c r="K2336" i="10"/>
  <c r="G2336" i="10"/>
  <c r="F2336" i="10"/>
  <c r="E2336" i="10"/>
  <c r="C2336" i="10"/>
  <c r="A2336" i="10"/>
  <c r="K2335" i="10"/>
  <c r="G2335" i="10"/>
  <c r="F2335" i="10"/>
  <c r="E2335" i="10"/>
  <c r="C2335" i="10"/>
  <c r="A2335" i="10"/>
  <c r="K2334" i="10"/>
  <c r="G2334" i="10"/>
  <c r="F2334" i="10"/>
  <c r="E2334" i="10"/>
  <c r="C2334" i="10"/>
  <c r="A2334" i="10"/>
  <c r="K2333" i="10"/>
  <c r="G2333" i="10"/>
  <c r="F2333" i="10"/>
  <c r="E2333" i="10"/>
  <c r="C2333" i="10"/>
  <c r="A2333" i="10"/>
  <c r="K2332" i="10"/>
  <c r="G2332" i="10"/>
  <c r="F2332" i="10"/>
  <c r="E2332" i="10"/>
  <c r="C2332" i="10"/>
  <c r="A2332" i="10"/>
  <c r="K2331" i="10"/>
  <c r="G2331" i="10"/>
  <c r="F2331" i="10"/>
  <c r="E2331" i="10"/>
  <c r="C2331" i="10"/>
  <c r="A2331" i="10"/>
  <c r="K2330" i="10"/>
  <c r="G2330" i="10"/>
  <c r="F2330" i="10"/>
  <c r="E2330" i="10"/>
  <c r="C2330" i="10"/>
  <c r="A2330" i="10"/>
  <c r="K2329" i="10"/>
  <c r="G2329" i="10"/>
  <c r="F2329" i="10"/>
  <c r="E2329" i="10"/>
  <c r="C2329" i="10"/>
  <c r="A2329" i="10"/>
  <c r="K2328" i="10"/>
  <c r="G2328" i="10"/>
  <c r="F2328" i="10"/>
  <c r="E2328" i="10"/>
  <c r="C2328" i="10"/>
  <c r="A2328" i="10"/>
  <c r="K2327" i="10"/>
  <c r="G2327" i="10"/>
  <c r="F2327" i="10"/>
  <c r="E2327" i="10"/>
  <c r="C2327" i="10"/>
  <c r="A2327" i="10"/>
  <c r="K2326" i="10"/>
  <c r="G2326" i="10"/>
  <c r="F2326" i="10"/>
  <c r="E2326" i="10"/>
  <c r="C2326" i="10"/>
  <c r="A2326" i="10"/>
  <c r="K2325" i="10"/>
  <c r="G2325" i="10"/>
  <c r="F2325" i="10"/>
  <c r="E2325" i="10"/>
  <c r="C2325" i="10"/>
  <c r="A2325" i="10"/>
  <c r="K2324" i="10"/>
  <c r="G2324" i="10"/>
  <c r="F2324" i="10"/>
  <c r="E2324" i="10"/>
  <c r="C2324" i="10"/>
  <c r="A2324" i="10"/>
  <c r="K2323" i="10"/>
  <c r="G2323" i="10"/>
  <c r="F2323" i="10"/>
  <c r="E2323" i="10"/>
  <c r="C2323" i="10"/>
  <c r="A2323" i="10"/>
  <c r="K2322" i="10"/>
  <c r="G2322" i="10"/>
  <c r="F2322" i="10"/>
  <c r="E2322" i="10"/>
  <c r="C2322" i="10"/>
  <c r="A2322" i="10"/>
  <c r="K2321" i="10"/>
  <c r="G2321" i="10"/>
  <c r="F2321" i="10"/>
  <c r="E2321" i="10"/>
  <c r="C2321" i="10"/>
  <c r="A2321" i="10"/>
  <c r="K2320" i="10"/>
  <c r="G2320" i="10"/>
  <c r="F2320" i="10"/>
  <c r="E2320" i="10"/>
  <c r="C2320" i="10"/>
  <c r="A2320" i="10"/>
  <c r="K2319" i="10"/>
  <c r="G2319" i="10"/>
  <c r="F2319" i="10"/>
  <c r="E2319" i="10"/>
  <c r="C2319" i="10"/>
  <c r="A2319" i="10"/>
  <c r="K2318" i="10"/>
  <c r="G2318" i="10"/>
  <c r="F2318" i="10"/>
  <c r="E2318" i="10"/>
  <c r="C2318" i="10"/>
  <c r="A2318" i="10"/>
  <c r="K2317" i="10"/>
  <c r="G2317" i="10"/>
  <c r="F2317" i="10"/>
  <c r="E2317" i="10"/>
  <c r="C2317" i="10"/>
  <c r="A2317" i="10"/>
  <c r="K2316" i="10"/>
  <c r="G2316" i="10"/>
  <c r="F2316" i="10"/>
  <c r="E2316" i="10"/>
  <c r="C2316" i="10"/>
  <c r="A2316" i="10"/>
  <c r="K2315" i="10"/>
  <c r="G2315" i="10"/>
  <c r="F2315" i="10"/>
  <c r="E2315" i="10"/>
  <c r="C2315" i="10"/>
  <c r="A2315" i="10"/>
  <c r="K2314" i="10"/>
  <c r="G2314" i="10"/>
  <c r="F2314" i="10"/>
  <c r="E2314" i="10"/>
  <c r="C2314" i="10"/>
  <c r="A2314" i="10"/>
  <c r="K2313" i="10"/>
  <c r="G2313" i="10"/>
  <c r="F2313" i="10"/>
  <c r="E2313" i="10"/>
  <c r="C2313" i="10"/>
  <c r="A2313" i="10"/>
  <c r="K2312" i="10"/>
  <c r="G2312" i="10"/>
  <c r="F2312" i="10"/>
  <c r="E2312" i="10"/>
  <c r="C2312" i="10"/>
  <c r="A2312" i="10"/>
  <c r="K2311" i="10"/>
  <c r="G2311" i="10"/>
  <c r="F2311" i="10"/>
  <c r="E2311" i="10"/>
  <c r="C2311" i="10"/>
  <c r="A2311" i="10"/>
  <c r="K2310" i="10"/>
  <c r="G2310" i="10"/>
  <c r="F2310" i="10"/>
  <c r="E2310" i="10"/>
  <c r="C2310" i="10"/>
  <c r="A2310" i="10"/>
  <c r="K2309" i="10"/>
  <c r="G2309" i="10"/>
  <c r="F2309" i="10"/>
  <c r="E2309" i="10"/>
  <c r="C2309" i="10"/>
  <c r="A2309" i="10"/>
  <c r="K2308" i="10"/>
  <c r="G2308" i="10"/>
  <c r="F2308" i="10"/>
  <c r="E2308" i="10"/>
  <c r="C2308" i="10"/>
  <c r="A2308" i="10"/>
  <c r="K2307" i="10"/>
  <c r="G2307" i="10"/>
  <c r="F2307" i="10"/>
  <c r="E2307" i="10"/>
  <c r="C2307" i="10"/>
  <c r="A2307" i="10"/>
  <c r="K2306" i="10"/>
  <c r="G2306" i="10"/>
  <c r="F2306" i="10"/>
  <c r="E2306" i="10"/>
  <c r="C2306" i="10"/>
  <c r="A2306" i="10"/>
  <c r="K2305" i="10"/>
  <c r="G2305" i="10"/>
  <c r="F2305" i="10"/>
  <c r="E2305" i="10"/>
  <c r="C2305" i="10"/>
  <c r="A2305" i="10"/>
  <c r="K2304" i="10"/>
  <c r="G2304" i="10"/>
  <c r="F2304" i="10"/>
  <c r="E2304" i="10"/>
  <c r="C2304" i="10"/>
  <c r="A2304" i="10"/>
  <c r="K2303" i="10"/>
  <c r="G2303" i="10"/>
  <c r="F2303" i="10"/>
  <c r="E2303" i="10"/>
  <c r="C2303" i="10"/>
  <c r="A2303" i="10"/>
  <c r="K2302" i="10"/>
  <c r="G2302" i="10"/>
  <c r="F2302" i="10"/>
  <c r="E2302" i="10"/>
  <c r="C2302" i="10"/>
  <c r="A2302" i="10"/>
  <c r="K2301" i="10"/>
  <c r="G2301" i="10"/>
  <c r="F2301" i="10"/>
  <c r="E2301" i="10"/>
  <c r="C2301" i="10"/>
  <c r="A2301" i="10"/>
  <c r="K2300" i="10"/>
  <c r="G2300" i="10"/>
  <c r="F2300" i="10"/>
  <c r="E2300" i="10"/>
  <c r="C2300" i="10"/>
  <c r="A2300" i="10"/>
  <c r="K2299" i="10"/>
  <c r="G2299" i="10"/>
  <c r="F2299" i="10"/>
  <c r="E2299" i="10"/>
  <c r="C2299" i="10"/>
  <c r="A2299" i="10"/>
  <c r="K2298" i="10"/>
  <c r="G2298" i="10"/>
  <c r="F2298" i="10"/>
  <c r="E2298" i="10"/>
  <c r="C2298" i="10"/>
  <c r="A2298" i="10"/>
  <c r="K2297" i="10"/>
  <c r="G2297" i="10"/>
  <c r="F2297" i="10"/>
  <c r="E2297" i="10"/>
  <c r="C2297" i="10"/>
  <c r="A2297" i="10"/>
  <c r="K2296" i="10"/>
  <c r="G2296" i="10"/>
  <c r="F2296" i="10"/>
  <c r="E2296" i="10"/>
  <c r="C2296" i="10"/>
  <c r="A2296" i="10"/>
  <c r="K2295" i="10"/>
  <c r="G2295" i="10"/>
  <c r="F2295" i="10"/>
  <c r="E2295" i="10"/>
  <c r="C2295" i="10"/>
  <c r="A2295" i="10"/>
  <c r="K2294" i="10"/>
  <c r="G2294" i="10"/>
  <c r="F2294" i="10"/>
  <c r="E2294" i="10"/>
  <c r="C2294" i="10"/>
  <c r="A2294" i="10"/>
  <c r="K2293" i="10"/>
  <c r="G2293" i="10"/>
  <c r="F2293" i="10"/>
  <c r="E2293" i="10"/>
  <c r="C2293" i="10"/>
  <c r="A2293" i="10"/>
  <c r="K2292" i="10"/>
  <c r="G2292" i="10"/>
  <c r="F2292" i="10"/>
  <c r="E2292" i="10"/>
  <c r="C2292" i="10"/>
  <c r="A2292" i="10"/>
  <c r="K2291" i="10"/>
  <c r="G2291" i="10"/>
  <c r="F2291" i="10"/>
  <c r="E2291" i="10"/>
  <c r="C2291" i="10"/>
  <c r="A2291" i="10"/>
  <c r="K2290" i="10"/>
  <c r="G2290" i="10"/>
  <c r="F2290" i="10"/>
  <c r="E2290" i="10"/>
  <c r="C2290" i="10"/>
  <c r="A2290" i="10"/>
  <c r="K2289" i="10"/>
  <c r="G2289" i="10"/>
  <c r="F2289" i="10"/>
  <c r="E2289" i="10"/>
  <c r="C2289" i="10"/>
  <c r="A2289" i="10"/>
  <c r="K2288" i="10"/>
  <c r="G2288" i="10"/>
  <c r="F2288" i="10"/>
  <c r="E2288" i="10"/>
  <c r="C2288" i="10"/>
  <c r="A2288" i="10"/>
  <c r="K2287" i="10"/>
  <c r="G2287" i="10"/>
  <c r="F2287" i="10"/>
  <c r="E2287" i="10"/>
  <c r="C2287" i="10"/>
  <c r="A2287" i="10"/>
  <c r="K2286" i="10"/>
  <c r="G2286" i="10"/>
  <c r="F2286" i="10"/>
  <c r="E2286" i="10"/>
  <c r="C2286" i="10"/>
  <c r="A2286" i="10"/>
  <c r="K2285" i="10"/>
  <c r="G2285" i="10"/>
  <c r="F2285" i="10"/>
  <c r="E2285" i="10"/>
  <c r="C2285" i="10"/>
  <c r="A2285" i="10"/>
  <c r="K2284" i="10"/>
  <c r="G2284" i="10"/>
  <c r="F2284" i="10"/>
  <c r="E2284" i="10"/>
  <c r="C2284" i="10"/>
  <c r="A2284" i="10"/>
  <c r="K2283" i="10"/>
  <c r="G2283" i="10"/>
  <c r="F2283" i="10"/>
  <c r="E2283" i="10"/>
  <c r="C2283" i="10"/>
  <c r="A2283" i="10"/>
  <c r="K2282" i="10"/>
  <c r="G2282" i="10"/>
  <c r="F2282" i="10"/>
  <c r="E2282" i="10"/>
  <c r="C2282" i="10"/>
  <c r="A2282" i="10"/>
  <c r="K2281" i="10"/>
  <c r="G2281" i="10"/>
  <c r="F2281" i="10"/>
  <c r="E2281" i="10"/>
  <c r="C2281" i="10"/>
  <c r="A2281" i="10"/>
  <c r="K2280" i="10"/>
  <c r="G2280" i="10"/>
  <c r="F2280" i="10"/>
  <c r="E2280" i="10"/>
  <c r="C2280" i="10"/>
  <c r="A2280" i="10"/>
  <c r="K2279" i="10"/>
  <c r="G2279" i="10"/>
  <c r="F2279" i="10"/>
  <c r="E2279" i="10"/>
  <c r="C2279" i="10"/>
  <c r="A2279" i="10"/>
  <c r="K2278" i="10"/>
  <c r="G2278" i="10"/>
  <c r="F2278" i="10"/>
  <c r="E2278" i="10"/>
  <c r="C2278" i="10"/>
  <c r="A2278" i="10"/>
  <c r="K2277" i="10"/>
  <c r="G2277" i="10"/>
  <c r="F2277" i="10"/>
  <c r="E2277" i="10"/>
  <c r="C2277" i="10"/>
  <c r="A2277" i="10"/>
  <c r="K2276" i="10"/>
  <c r="G2276" i="10"/>
  <c r="F2276" i="10"/>
  <c r="E2276" i="10"/>
  <c r="C2276" i="10"/>
  <c r="A2276" i="10"/>
  <c r="K2275" i="10"/>
  <c r="G2275" i="10"/>
  <c r="F2275" i="10"/>
  <c r="E2275" i="10"/>
  <c r="C2275" i="10"/>
  <c r="A2275" i="10"/>
  <c r="K2274" i="10"/>
  <c r="G2274" i="10"/>
  <c r="F2274" i="10"/>
  <c r="E2274" i="10"/>
  <c r="C2274" i="10"/>
  <c r="A2274" i="10"/>
  <c r="K2273" i="10"/>
  <c r="G2273" i="10"/>
  <c r="F2273" i="10"/>
  <c r="E2273" i="10"/>
  <c r="C2273" i="10"/>
  <c r="A2273" i="10"/>
  <c r="K2272" i="10"/>
  <c r="G2272" i="10"/>
  <c r="F2272" i="10"/>
  <c r="E2272" i="10"/>
  <c r="C2272" i="10"/>
  <c r="A2272" i="10"/>
  <c r="K2271" i="10"/>
  <c r="G2271" i="10"/>
  <c r="F2271" i="10"/>
  <c r="E2271" i="10"/>
  <c r="C2271" i="10"/>
  <c r="A2271" i="10"/>
  <c r="K2270" i="10"/>
  <c r="G2270" i="10"/>
  <c r="F2270" i="10"/>
  <c r="E2270" i="10"/>
  <c r="C2270" i="10"/>
  <c r="A2270" i="10"/>
  <c r="K2269" i="10"/>
  <c r="G2269" i="10"/>
  <c r="F2269" i="10"/>
  <c r="E2269" i="10"/>
  <c r="C2269" i="10"/>
  <c r="A2269" i="10"/>
  <c r="K2268" i="10"/>
  <c r="G2268" i="10"/>
  <c r="F2268" i="10"/>
  <c r="E2268" i="10"/>
  <c r="C2268" i="10"/>
  <c r="A2268" i="10"/>
  <c r="K2267" i="10"/>
  <c r="G2267" i="10"/>
  <c r="F2267" i="10"/>
  <c r="E2267" i="10"/>
  <c r="C2267" i="10"/>
  <c r="A2267" i="10"/>
  <c r="K2266" i="10"/>
  <c r="G2266" i="10"/>
  <c r="F2266" i="10"/>
  <c r="E2266" i="10"/>
  <c r="C2266" i="10"/>
  <c r="A2266" i="10"/>
  <c r="K2265" i="10"/>
  <c r="G2265" i="10"/>
  <c r="F2265" i="10"/>
  <c r="E2265" i="10"/>
  <c r="C2265" i="10"/>
  <c r="A2265" i="10"/>
  <c r="K2264" i="10"/>
  <c r="G2264" i="10"/>
  <c r="F2264" i="10"/>
  <c r="E2264" i="10"/>
  <c r="C2264" i="10"/>
  <c r="A2264" i="10"/>
  <c r="K2263" i="10"/>
  <c r="G2263" i="10"/>
  <c r="F2263" i="10"/>
  <c r="E2263" i="10"/>
  <c r="C2263" i="10"/>
  <c r="A2263" i="10"/>
  <c r="K2262" i="10"/>
  <c r="G2262" i="10"/>
  <c r="F2262" i="10"/>
  <c r="E2262" i="10"/>
  <c r="C2262" i="10"/>
  <c r="A2262" i="10"/>
  <c r="K2261" i="10"/>
  <c r="G2261" i="10"/>
  <c r="F2261" i="10"/>
  <c r="E2261" i="10"/>
  <c r="C2261" i="10"/>
  <c r="A2261" i="10"/>
  <c r="K2260" i="10"/>
  <c r="G2260" i="10"/>
  <c r="F2260" i="10"/>
  <c r="E2260" i="10"/>
  <c r="C2260" i="10"/>
  <c r="A2260" i="10"/>
  <c r="K2259" i="10"/>
  <c r="G2259" i="10"/>
  <c r="F2259" i="10"/>
  <c r="E2259" i="10"/>
  <c r="C2259" i="10"/>
  <c r="A2259" i="10"/>
  <c r="K2258" i="10"/>
  <c r="G2258" i="10"/>
  <c r="F2258" i="10"/>
  <c r="E2258" i="10"/>
  <c r="C2258" i="10"/>
  <c r="A2258" i="10"/>
  <c r="K2257" i="10"/>
  <c r="G2257" i="10"/>
  <c r="F2257" i="10"/>
  <c r="E2257" i="10"/>
  <c r="C2257" i="10"/>
  <c r="A2257" i="10"/>
  <c r="K2256" i="10"/>
  <c r="G2256" i="10"/>
  <c r="F2256" i="10"/>
  <c r="E2256" i="10"/>
  <c r="C2256" i="10"/>
  <c r="A2256" i="10"/>
  <c r="K2255" i="10"/>
  <c r="G2255" i="10"/>
  <c r="F2255" i="10"/>
  <c r="E2255" i="10"/>
  <c r="C2255" i="10"/>
  <c r="A2255" i="10"/>
  <c r="K2254" i="10"/>
  <c r="G2254" i="10"/>
  <c r="F2254" i="10"/>
  <c r="E2254" i="10"/>
  <c r="C2254" i="10"/>
  <c r="A2254" i="10"/>
  <c r="K2253" i="10"/>
  <c r="G2253" i="10"/>
  <c r="F2253" i="10"/>
  <c r="E2253" i="10"/>
  <c r="C2253" i="10"/>
  <c r="A2253" i="10"/>
  <c r="K2252" i="10"/>
  <c r="G2252" i="10"/>
  <c r="F2252" i="10"/>
  <c r="E2252" i="10"/>
  <c r="C2252" i="10"/>
  <c r="A2252" i="10"/>
  <c r="K2251" i="10"/>
  <c r="G2251" i="10"/>
  <c r="F2251" i="10"/>
  <c r="E2251" i="10"/>
  <c r="C2251" i="10"/>
  <c r="A2251" i="10"/>
  <c r="K2250" i="10"/>
  <c r="G2250" i="10"/>
  <c r="F2250" i="10"/>
  <c r="E2250" i="10"/>
  <c r="C2250" i="10"/>
  <c r="A2250" i="10"/>
  <c r="K2249" i="10"/>
  <c r="G2249" i="10"/>
  <c r="F2249" i="10"/>
  <c r="E2249" i="10"/>
  <c r="C2249" i="10"/>
  <c r="A2249" i="10"/>
  <c r="K2248" i="10"/>
  <c r="G2248" i="10"/>
  <c r="F2248" i="10"/>
  <c r="E2248" i="10"/>
  <c r="C2248" i="10"/>
  <c r="A2248" i="10"/>
  <c r="K2247" i="10"/>
  <c r="G2247" i="10"/>
  <c r="F2247" i="10"/>
  <c r="E2247" i="10"/>
  <c r="C2247" i="10"/>
  <c r="A2247" i="10"/>
  <c r="K2246" i="10"/>
  <c r="G2246" i="10"/>
  <c r="F2246" i="10"/>
  <c r="E2246" i="10"/>
  <c r="C2246" i="10"/>
  <c r="A2246" i="10"/>
  <c r="K2245" i="10"/>
  <c r="G2245" i="10"/>
  <c r="F2245" i="10"/>
  <c r="E2245" i="10"/>
  <c r="C2245" i="10"/>
  <c r="A2245" i="10"/>
  <c r="K2244" i="10"/>
  <c r="G2244" i="10"/>
  <c r="F2244" i="10"/>
  <c r="E2244" i="10"/>
  <c r="C2244" i="10"/>
  <c r="A2244" i="10"/>
  <c r="K2243" i="10"/>
  <c r="G2243" i="10"/>
  <c r="F2243" i="10"/>
  <c r="E2243" i="10"/>
  <c r="C2243" i="10"/>
  <c r="A2243" i="10"/>
  <c r="K2242" i="10"/>
  <c r="G2242" i="10"/>
  <c r="F2242" i="10"/>
  <c r="E2242" i="10"/>
  <c r="C2242" i="10"/>
  <c r="A2242" i="10"/>
  <c r="K2241" i="10"/>
  <c r="G2241" i="10"/>
  <c r="F2241" i="10"/>
  <c r="E2241" i="10"/>
  <c r="C2241" i="10"/>
  <c r="A2241" i="10"/>
  <c r="K2240" i="10"/>
  <c r="G2240" i="10"/>
  <c r="F2240" i="10"/>
  <c r="E2240" i="10"/>
  <c r="C2240" i="10"/>
  <c r="A2240" i="10"/>
  <c r="K2239" i="10"/>
  <c r="G2239" i="10"/>
  <c r="F2239" i="10"/>
  <c r="E2239" i="10"/>
  <c r="C2239" i="10"/>
  <c r="A2239" i="10"/>
  <c r="K2238" i="10"/>
  <c r="G2238" i="10"/>
  <c r="F2238" i="10"/>
  <c r="E2238" i="10"/>
  <c r="C2238" i="10"/>
  <c r="A2238" i="10"/>
  <c r="K2237" i="10"/>
  <c r="G2237" i="10"/>
  <c r="F2237" i="10"/>
  <c r="E2237" i="10"/>
  <c r="C2237" i="10"/>
  <c r="A2237" i="10"/>
  <c r="K2236" i="10"/>
  <c r="G2236" i="10"/>
  <c r="F2236" i="10"/>
  <c r="E2236" i="10"/>
  <c r="C2236" i="10"/>
  <c r="A2236" i="10"/>
  <c r="K2235" i="10"/>
  <c r="G2235" i="10"/>
  <c r="F2235" i="10"/>
  <c r="E2235" i="10"/>
  <c r="C2235" i="10"/>
  <c r="A2235" i="10"/>
  <c r="K2234" i="10"/>
  <c r="G2234" i="10"/>
  <c r="F2234" i="10"/>
  <c r="E2234" i="10"/>
  <c r="C2234" i="10"/>
  <c r="A2234" i="10"/>
  <c r="K2233" i="10"/>
  <c r="G2233" i="10"/>
  <c r="F2233" i="10"/>
  <c r="E2233" i="10"/>
  <c r="C2233" i="10"/>
  <c r="A2233" i="10"/>
  <c r="K2232" i="10"/>
  <c r="G2232" i="10"/>
  <c r="F2232" i="10"/>
  <c r="E2232" i="10"/>
  <c r="C2232" i="10"/>
  <c r="A2232" i="10"/>
  <c r="K2231" i="10"/>
  <c r="G2231" i="10"/>
  <c r="F2231" i="10"/>
  <c r="E2231" i="10"/>
  <c r="C2231" i="10"/>
  <c r="A2231" i="10"/>
  <c r="K2230" i="10"/>
  <c r="G2230" i="10"/>
  <c r="F2230" i="10"/>
  <c r="E2230" i="10"/>
  <c r="C2230" i="10"/>
  <c r="A2230" i="10"/>
  <c r="K2229" i="10"/>
  <c r="G2229" i="10"/>
  <c r="F2229" i="10"/>
  <c r="E2229" i="10"/>
  <c r="C2229" i="10"/>
  <c r="A2229" i="10"/>
  <c r="K2228" i="10"/>
  <c r="G2228" i="10"/>
  <c r="F2228" i="10"/>
  <c r="E2228" i="10"/>
  <c r="C2228" i="10"/>
  <c r="A2228" i="10"/>
  <c r="K2227" i="10"/>
  <c r="G2227" i="10"/>
  <c r="F2227" i="10"/>
  <c r="E2227" i="10"/>
  <c r="C2227" i="10"/>
  <c r="A2227" i="10"/>
  <c r="K2226" i="10"/>
  <c r="G2226" i="10"/>
  <c r="F2226" i="10"/>
  <c r="E2226" i="10"/>
  <c r="C2226" i="10"/>
  <c r="A2226" i="10"/>
  <c r="K2225" i="10"/>
  <c r="G2225" i="10"/>
  <c r="F2225" i="10"/>
  <c r="E2225" i="10"/>
  <c r="C2225" i="10"/>
  <c r="A2225" i="10"/>
  <c r="K2224" i="10"/>
  <c r="G2224" i="10"/>
  <c r="F2224" i="10"/>
  <c r="E2224" i="10"/>
  <c r="C2224" i="10"/>
  <c r="A2224" i="10"/>
  <c r="K2223" i="10"/>
  <c r="G2223" i="10"/>
  <c r="F2223" i="10"/>
  <c r="E2223" i="10"/>
  <c r="C2223" i="10"/>
  <c r="A2223" i="10"/>
  <c r="K2222" i="10"/>
  <c r="G2222" i="10"/>
  <c r="F2222" i="10"/>
  <c r="E2222" i="10"/>
  <c r="C2222" i="10"/>
  <c r="A2222" i="10"/>
  <c r="K2221" i="10"/>
  <c r="G2221" i="10"/>
  <c r="F2221" i="10"/>
  <c r="E2221" i="10"/>
  <c r="C2221" i="10"/>
  <c r="A2221" i="10"/>
  <c r="K2220" i="10"/>
  <c r="G2220" i="10"/>
  <c r="F2220" i="10"/>
  <c r="E2220" i="10"/>
  <c r="C2220" i="10"/>
  <c r="A2220" i="10"/>
  <c r="K2219" i="10"/>
  <c r="G2219" i="10"/>
  <c r="F2219" i="10"/>
  <c r="E2219" i="10"/>
  <c r="C2219" i="10"/>
  <c r="A2219" i="10"/>
  <c r="K2218" i="10"/>
  <c r="G2218" i="10"/>
  <c r="F2218" i="10"/>
  <c r="E2218" i="10"/>
  <c r="C2218" i="10"/>
  <c r="A2218" i="10"/>
  <c r="K2217" i="10"/>
  <c r="G2217" i="10"/>
  <c r="F2217" i="10"/>
  <c r="E2217" i="10"/>
  <c r="C2217" i="10"/>
  <c r="A2217" i="10"/>
  <c r="K2216" i="10"/>
  <c r="G2216" i="10"/>
  <c r="F2216" i="10"/>
  <c r="E2216" i="10"/>
  <c r="C2216" i="10"/>
  <c r="A2216" i="10"/>
  <c r="K2215" i="10"/>
  <c r="G2215" i="10"/>
  <c r="F2215" i="10"/>
  <c r="E2215" i="10"/>
  <c r="C2215" i="10"/>
  <c r="A2215" i="10"/>
  <c r="K2214" i="10"/>
  <c r="G2214" i="10"/>
  <c r="F2214" i="10"/>
  <c r="E2214" i="10"/>
  <c r="C2214" i="10"/>
  <c r="A2214" i="10"/>
  <c r="K2213" i="10"/>
  <c r="G2213" i="10"/>
  <c r="F2213" i="10"/>
  <c r="E2213" i="10"/>
  <c r="C2213" i="10"/>
  <c r="A2213" i="10"/>
  <c r="K2212" i="10"/>
  <c r="G2212" i="10"/>
  <c r="F2212" i="10"/>
  <c r="E2212" i="10"/>
  <c r="C2212" i="10"/>
  <c r="A2212" i="10"/>
  <c r="K2211" i="10"/>
  <c r="G2211" i="10"/>
  <c r="F2211" i="10"/>
  <c r="E2211" i="10"/>
  <c r="C2211" i="10"/>
  <c r="A2211" i="10"/>
  <c r="K2210" i="10"/>
  <c r="G2210" i="10"/>
  <c r="F2210" i="10"/>
  <c r="E2210" i="10"/>
  <c r="C2210" i="10"/>
  <c r="A2210" i="10"/>
  <c r="K2209" i="10"/>
  <c r="G2209" i="10"/>
  <c r="F2209" i="10"/>
  <c r="E2209" i="10"/>
  <c r="C2209" i="10"/>
  <c r="A2209" i="10"/>
  <c r="K2208" i="10"/>
  <c r="G2208" i="10"/>
  <c r="F2208" i="10"/>
  <c r="E2208" i="10"/>
  <c r="C2208" i="10"/>
  <c r="A2208" i="10"/>
  <c r="K2207" i="10"/>
  <c r="G2207" i="10"/>
  <c r="F2207" i="10"/>
  <c r="E2207" i="10"/>
  <c r="C2207" i="10"/>
  <c r="A2207" i="10"/>
  <c r="K2206" i="10"/>
  <c r="G2206" i="10"/>
  <c r="F2206" i="10"/>
  <c r="E2206" i="10"/>
  <c r="C2206" i="10"/>
  <c r="A2206" i="10"/>
  <c r="K2205" i="10"/>
  <c r="G2205" i="10"/>
  <c r="F2205" i="10"/>
  <c r="E2205" i="10"/>
  <c r="C2205" i="10"/>
  <c r="A2205" i="10"/>
  <c r="K2204" i="10"/>
  <c r="G2204" i="10"/>
  <c r="F2204" i="10"/>
  <c r="E2204" i="10"/>
  <c r="C2204" i="10"/>
  <c r="A2204" i="10"/>
  <c r="K2203" i="10"/>
  <c r="G2203" i="10"/>
  <c r="F2203" i="10"/>
  <c r="E2203" i="10"/>
  <c r="C2203" i="10"/>
  <c r="A2203" i="10"/>
  <c r="K2202" i="10"/>
  <c r="G2202" i="10"/>
  <c r="F2202" i="10"/>
  <c r="E2202" i="10"/>
  <c r="C2202" i="10"/>
  <c r="A2202" i="10"/>
  <c r="K2201" i="10"/>
  <c r="G2201" i="10"/>
  <c r="F2201" i="10"/>
  <c r="E2201" i="10"/>
  <c r="C2201" i="10"/>
  <c r="A2201" i="10"/>
  <c r="K2200" i="10"/>
  <c r="G2200" i="10"/>
  <c r="F2200" i="10"/>
  <c r="E2200" i="10"/>
  <c r="C2200" i="10"/>
  <c r="A2200" i="10"/>
  <c r="K2199" i="10"/>
  <c r="G2199" i="10"/>
  <c r="F2199" i="10"/>
  <c r="E2199" i="10"/>
  <c r="C2199" i="10"/>
  <c r="A2199" i="10"/>
  <c r="K2198" i="10"/>
  <c r="G2198" i="10"/>
  <c r="F2198" i="10"/>
  <c r="E2198" i="10"/>
  <c r="C2198" i="10"/>
  <c r="A2198" i="10"/>
  <c r="K2197" i="10"/>
  <c r="G2197" i="10"/>
  <c r="F2197" i="10"/>
  <c r="E2197" i="10"/>
  <c r="C2197" i="10"/>
  <c r="A2197" i="10"/>
  <c r="K2196" i="10"/>
  <c r="G2196" i="10"/>
  <c r="F2196" i="10"/>
  <c r="E2196" i="10"/>
  <c r="C2196" i="10"/>
  <c r="A2196" i="10"/>
  <c r="K2195" i="10"/>
  <c r="G2195" i="10"/>
  <c r="F2195" i="10"/>
  <c r="E2195" i="10"/>
  <c r="C2195" i="10"/>
  <c r="A2195" i="10"/>
  <c r="K2194" i="10"/>
  <c r="G2194" i="10"/>
  <c r="F2194" i="10"/>
  <c r="E2194" i="10"/>
  <c r="C2194" i="10"/>
  <c r="A2194" i="10"/>
  <c r="K2193" i="10"/>
  <c r="G2193" i="10"/>
  <c r="F2193" i="10"/>
  <c r="E2193" i="10"/>
  <c r="C2193" i="10"/>
  <c r="A2193" i="10"/>
  <c r="K2192" i="10"/>
  <c r="G2192" i="10"/>
  <c r="F2192" i="10"/>
  <c r="E2192" i="10"/>
  <c r="C2192" i="10"/>
  <c r="A2192" i="10"/>
  <c r="K2191" i="10"/>
  <c r="G2191" i="10"/>
  <c r="F2191" i="10"/>
  <c r="E2191" i="10"/>
  <c r="C2191" i="10"/>
  <c r="A2191" i="10"/>
  <c r="K2190" i="10"/>
  <c r="G2190" i="10"/>
  <c r="F2190" i="10"/>
  <c r="E2190" i="10"/>
  <c r="C2190" i="10"/>
  <c r="A2190" i="10"/>
  <c r="K2189" i="10"/>
  <c r="G2189" i="10"/>
  <c r="F2189" i="10"/>
  <c r="E2189" i="10"/>
  <c r="C2189" i="10"/>
  <c r="A2189" i="10"/>
  <c r="K2188" i="10"/>
  <c r="G2188" i="10"/>
  <c r="F2188" i="10"/>
  <c r="E2188" i="10"/>
  <c r="C2188" i="10"/>
  <c r="A2188" i="10"/>
  <c r="K2187" i="10"/>
  <c r="G2187" i="10"/>
  <c r="F2187" i="10"/>
  <c r="E2187" i="10"/>
  <c r="C2187" i="10"/>
  <c r="A2187" i="10"/>
  <c r="K2186" i="10"/>
  <c r="G2186" i="10"/>
  <c r="F2186" i="10"/>
  <c r="E2186" i="10"/>
  <c r="C2186" i="10"/>
  <c r="A2186" i="10"/>
  <c r="K2185" i="10"/>
  <c r="G2185" i="10"/>
  <c r="F2185" i="10"/>
  <c r="E2185" i="10"/>
  <c r="C2185" i="10"/>
  <c r="A2185" i="10"/>
  <c r="K2184" i="10"/>
  <c r="G2184" i="10"/>
  <c r="F2184" i="10"/>
  <c r="E2184" i="10"/>
  <c r="C2184" i="10"/>
  <c r="A2184" i="10"/>
  <c r="K2183" i="10"/>
  <c r="G2183" i="10"/>
  <c r="F2183" i="10"/>
  <c r="E2183" i="10"/>
  <c r="C2183" i="10"/>
  <c r="A2183" i="10"/>
  <c r="K2182" i="10"/>
  <c r="G2182" i="10"/>
  <c r="F2182" i="10"/>
  <c r="E2182" i="10"/>
  <c r="C2182" i="10"/>
  <c r="A2182" i="10"/>
  <c r="K2181" i="10"/>
  <c r="G2181" i="10"/>
  <c r="F2181" i="10"/>
  <c r="E2181" i="10"/>
  <c r="C2181" i="10"/>
  <c r="A2181" i="10"/>
  <c r="K2180" i="10"/>
  <c r="G2180" i="10"/>
  <c r="F2180" i="10"/>
  <c r="E2180" i="10"/>
  <c r="C2180" i="10"/>
  <c r="A2180" i="10"/>
  <c r="K2179" i="10"/>
  <c r="G2179" i="10"/>
  <c r="F2179" i="10"/>
  <c r="E2179" i="10"/>
  <c r="C2179" i="10"/>
  <c r="A2179" i="10"/>
  <c r="K2178" i="10"/>
  <c r="G2178" i="10"/>
  <c r="F2178" i="10"/>
  <c r="E2178" i="10"/>
  <c r="C2178" i="10"/>
  <c r="A2178" i="10"/>
  <c r="K2177" i="10"/>
  <c r="G2177" i="10"/>
  <c r="F2177" i="10"/>
  <c r="E2177" i="10"/>
  <c r="C2177" i="10"/>
  <c r="A2177" i="10"/>
  <c r="K2176" i="10"/>
  <c r="G2176" i="10"/>
  <c r="F2176" i="10"/>
  <c r="E2176" i="10"/>
  <c r="C2176" i="10"/>
  <c r="A2176" i="10"/>
  <c r="K2175" i="10"/>
  <c r="G2175" i="10"/>
  <c r="F2175" i="10"/>
  <c r="E2175" i="10"/>
  <c r="C2175" i="10"/>
  <c r="A2175" i="10"/>
  <c r="K2174" i="10"/>
  <c r="G2174" i="10"/>
  <c r="F2174" i="10"/>
  <c r="E2174" i="10"/>
  <c r="C2174" i="10"/>
  <c r="A2174" i="10"/>
  <c r="K2173" i="10"/>
  <c r="G2173" i="10"/>
  <c r="F2173" i="10"/>
  <c r="E2173" i="10"/>
  <c r="C2173" i="10"/>
  <c r="A2173" i="10"/>
  <c r="K2172" i="10"/>
  <c r="G2172" i="10"/>
  <c r="F2172" i="10"/>
  <c r="E2172" i="10"/>
  <c r="C2172" i="10"/>
  <c r="A2172" i="10"/>
  <c r="K2171" i="10"/>
  <c r="G2171" i="10"/>
  <c r="F2171" i="10"/>
  <c r="E2171" i="10"/>
  <c r="C2171" i="10"/>
  <c r="A2171" i="10"/>
  <c r="K2170" i="10"/>
  <c r="G2170" i="10"/>
  <c r="F2170" i="10"/>
  <c r="E2170" i="10"/>
  <c r="C2170" i="10"/>
  <c r="A2170" i="10"/>
  <c r="K2169" i="10"/>
  <c r="G2169" i="10"/>
  <c r="F2169" i="10"/>
  <c r="E2169" i="10"/>
  <c r="C2169" i="10"/>
  <c r="A2169" i="10"/>
  <c r="K2168" i="10"/>
  <c r="G2168" i="10"/>
  <c r="F2168" i="10"/>
  <c r="E2168" i="10"/>
  <c r="C2168" i="10"/>
  <c r="A2168" i="10"/>
  <c r="K2167" i="10"/>
  <c r="G2167" i="10"/>
  <c r="F2167" i="10"/>
  <c r="E2167" i="10"/>
  <c r="C2167" i="10"/>
  <c r="A2167" i="10"/>
  <c r="K2166" i="10"/>
  <c r="G2166" i="10"/>
  <c r="F2166" i="10"/>
  <c r="E2166" i="10"/>
  <c r="C2166" i="10"/>
  <c r="A2166" i="10"/>
  <c r="K2165" i="10"/>
  <c r="G2165" i="10"/>
  <c r="F2165" i="10"/>
  <c r="E2165" i="10"/>
  <c r="C2165" i="10"/>
  <c r="A2165" i="10"/>
  <c r="K2164" i="10"/>
  <c r="G2164" i="10"/>
  <c r="F2164" i="10"/>
  <c r="E2164" i="10"/>
  <c r="C2164" i="10"/>
  <c r="A2164" i="10"/>
  <c r="K2163" i="10"/>
  <c r="G2163" i="10"/>
  <c r="F2163" i="10"/>
  <c r="E2163" i="10"/>
  <c r="C2163" i="10"/>
  <c r="A2163" i="10"/>
  <c r="K2162" i="10"/>
  <c r="G2162" i="10"/>
  <c r="F2162" i="10"/>
  <c r="E2162" i="10"/>
  <c r="C2162" i="10"/>
  <c r="A2162" i="10"/>
  <c r="K2161" i="10"/>
  <c r="G2161" i="10"/>
  <c r="F2161" i="10"/>
  <c r="E2161" i="10"/>
  <c r="C2161" i="10"/>
  <c r="A2161" i="10"/>
  <c r="K2160" i="10"/>
  <c r="G2160" i="10"/>
  <c r="F2160" i="10"/>
  <c r="E2160" i="10"/>
  <c r="C2160" i="10"/>
  <c r="A2160" i="10"/>
  <c r="K2159" i="10"/>
  <c r="G2159" i="10"/>
  <c r="F2159" i="10"/>
  <c r="E2159" i="10"/>
  <c r="C2159" i="10"/>
  <c r="A2159" i="10"/>
  <c r="K2158" i="10"/>
  <c r="G2158" i="10"/>
  <c r="F2158" i="10"/>
  <c r="E2158" i="10"/>
  <c r="C2158" i="10"/>
  <c r="A2158" i="10"/>
  <c r="K2157" i="10"/>
  <c r="G2157" i="10"/>
  <c r="F2157" i="10"/>
  <c r="E2157" i="10"/>
  <c r="C2157" i="10"/>
  <c r="A2157" i="10"/>
  <c r="K2156" i="10"/>
  <c r="G2156" i="10"/>
  <c r="F2156" i="10"/>
  <c r="E2156" i="10"/>
  <c r="C2156" i="10"/>
  <c r="A2156" i="10"/>
  <c r="K2155" i="10"/>
  <c r="G2155" i="10"/>
  <c r="F2155" i="10"/>
  <c r="E2155" i="10"/>
  <c r="C2155" i="10"/>
  <c r="A2155" i="10"/>
  <c r="K2154" i="10"/>
  <c r="G2154" i="10"/>
  <c r="F2154" i="10"/>
  <c r="E2154" i="10"/>
  <c r="C2154" i="10"/>
  <c r="A2154" i="10"/>
  <c r="K2153" i="10"/>
  <c r="G2153" i="10"/>
  <c r="F2153" i="10"/>
  <c r="E2153" i="10"/>
  <c r="C2153" i="10"/>
  <c r="A2153" i="10"/>
  <c r="K2152" i="10"/>
  <c r="G2152" i="10"/>
  <c r="F2152" i="10"/>
  <c r="E2152" i="10"/>
  <c r="C2152" i="10"/>
  <c r="A2152" i="10"/>
  <c r="K2151" i="10"/>
  <c r="G2151" i="10"/>
  <c r="F2151" i="10"/>
  <c r="E2151" i="10"/>
  <c r="C2151" i="10"/>
  <c r="A2151" i="10"/>
  <c r="K2150" i="10"/>
  <c r="G2150" i="10"/>
  <c r="F2150" i="10"/>
  <c r="E2150" i="10"/>
  <c r="C2150" i="10"/>
  <c r="A2150" i="10"/>
  <c r="K2149" i="10"/>
  <c r="G2149" i="10"/>
  <c r="F2149" i="10"/>
  <c r="E2149" i="10"/>
  <c r="C2149" i="10"/>
  <c r="A2149" i="10"/>
  <c r="K2148" i="10"/>
  <c r="G2148" i="10"/>
  <c r="F2148" i="10"/>
  <c r="E2148" i="10"/>
  <c r="C2148" i="10"/>
  <c r="A2148" i="10"/>
  <c r="K2147" i="10"/>
  <c r="G2147" i="10"/>
  <c r="F2147" i="10"/>
  <c r="E2147" i="10"/>
  <c r="C2147" i="10"/>
  <c r="A2147" i="10"/>
  <c r="K2146" i="10"/>
  <c r="G2146" i="10"/>
  <c r="F2146" i="10"/>
  <c r="E2146" i="10"/>
  <c r="C2146" i="10"/>
  <c r="A2146" i="10"/>
  <c r="K2145" i="10"/>
  <c r="G2145" i="10"/>
  <c r="F2145" i="10"/>
  <c r="E2145" i="10"/>
  <c r="C2145" i="10"/>
  <c r="A2145" i="10"/>
  <c r="K2144" i="10"/>
  <c r="G2144" i="10"/>
  <c r="F2144" i="10"/>
  <c r="E2144" i="10"/>
  <c r="C2144" i="10"/>
  <c r="A2144" i="10"/>
  <c r="K2143" i="10"/>
  <c r="G2143" i="10"/>
  <c r="F2143" i="10"/>
  <c r="E2143" i="10"/>
  <c r="C2143" i="10"/>
  <c r="A2143" i="10"/>
  <c r="K2142" i="10"/>
  <c r="G2142" i="10"/>
  <c r="F2142" i="10"/>
  <c r="E2142" i="10"/>
  <c r="C2142" i="10"/>
  <c r="A2142" i="10"/>
  <c r="K2141" i="10"/>
  <c r="G2141" i="10"/>
  <c r="F2141" i="10"/>
  <c r="E2141" i="10"/>
  <c r="C2141" i="10"/>
  <c r="A2141" i="10"/>
  <c r="K2140" i="10"/>
  <c r="G2140" i="10"/>
  <c r="F2140" i="10"/>
  <c r="E2140" i="10"/>
  <c r="C2140" i="10"/>
  <c r="A2140" i="10"/>
  <c r="K2139" i="10"/>
  <c r="G2139" i="10"/>
  <c r="F2139" i="10"/>
  <c r="E2139" i="10"/>
  <c r="C2139" i="10"/>
  <c r="A2139" i="10"/>
  <c r="K2138" i="10"/>
  <c r="G2138" i="10"/>
  <c r="F2138" i="10"/>
  <c r="E2138" i="10"/>
  <c r="C2138" i="10"/>
  <c r="A2138" i="10"/>
  <c r="K2137" i="10"/>
  <c r="G2137" i="10"/>
  <c r="F2137" i="10"/>
  <c r="E2137" i="10"/>
  <c r="C2137" i="10"/>
  <c r="A2137" i="10"/>
  <c r="K2136" i="10"/>
  <c r="G2136" i="10"/>
  <c r="F2136" i="10"/>
  <c r="E2136" i="10"/>
  <c r="C2136" i="10"/>
  <c r="A2136" i="10"/>
  <c r="K2135" i="10"/>
  <c r="G2135" i="10"/>
  <c r="F2135" i="10"/>
  <c r="E2135" i="10"/>
  <c r="C2135" i="10"/>
  <c r="A2135" i="10"/>
  <c r="K2134" i="10"/>
  <c r="G2134" i="10"/>
  <c r="F2134" i="10"/>
  <c r="E2134" i="10"/>
  <c r="C2134" i="10"/>
  <c r="A2134" i="10"/>
  <c r="K2133" i="10"/>
  <c r="G2133" i="10"/>
  <c r="F2133" i="10"/>
  <c r="E2133" i="10"/>
  <c r="C2133" i="10"/>
  <c r="A2133" i="10"/>
  <c r="K2132" i="10"/>
  <c r="G2132" i="10"/>
  <c r="F2132" i="10"/>
  <c r="E2132" i="10"/>
  <c r="C2132" i="10"/>
  <c r="A2132" i="10"/>
  <c r="K2131" i="10"/>
  <c r="G2131" i="10"/>
  <c r="F2131" i="10"/>
  <c r="E2131" i="10"/>
  <c r="C2131" i="10"/>
  <c r="A2131" i="10"/>
  <c r="K2130" i="10"/>
  <c r="G2130" i="10"/>
  <c r="F2130" i="10"/>
  <c r="E2130" i="10"/>
  <c r="C2130" i="10"/>
  <c r="A2130" i="10"/>
  <c r="K2129" i="10"/>
  <c r="G2129" i="10"/>
  <c r="F2129" i="10"/>
  <c r="E2129" i="10"/>
  <c r="C2129" i="10"/>
  <c r="A2129" i="10"/>
  <c r="K2128" i="10"/>
  <c r="G2128" i="10"/>
  <c r="F2128" i="10"/>
  <c r="E2128" i="10"/>
  <c r="C2128" i="10"/>
  <c r="A2128" i="10"/>
  <c r="K2127" i="10"/>
  <c r="G2127" i="10"/>
  <c r="F2127" i="10"/>
  <c r="E2127" i="10"/>
  <c r="C2127" i="10"/>
  <c r="A2127" i="10"/>
  <c r="K2126" i="10"/>
  <c r="G2126" i="10"/>
  <c r="F2126" i="10"/>
  <c r="E2126" i="10"/>
  <c r="C2126" i="10"/>
  <c r="A2126" i="10"/>
  <c r="K2125" i="10"/>
  <c r="G2125" i="10"/>
  <c r="F2125" i="10"/>
  <c r="E2125" i="10"/>
  <c r="C2125" i="10"/>
  <c r="A2125" i="10"/>
  <c r="K2124" i="10"/>
  <c r="G2124" i="10"/>
  <c r="F2124" i="10"/>
  <c r="E2124" i="10"/>
  <c r="C2124" i="10"/>
  <c r="A2124" i="10"/>
  <c r="K2123" i="10"/>
  <c r="G2123" i="10"/>
  <c r="F2123" i="10"/>
  <c r="E2123" i="10"/>
  <c r="C2123" i="10"/>
  <c r="A2123" i="10"/>
  <c r="K2122" i="10"/>
  <c r="G2122" i="10"/>
  <c r="F2122" i="10"/>
  <c r="E2122" i="10"/>
  <c r="C2122" i="10"/>
  <c r="A2122" i="10"/>
  <c r="K2121" i="10"/>
  <c r="G2121" i="10"/>
  <c r="F2121" i="10"/>
  <c r="E2121" i="10"/>
  <c r="C2121" i="10"/>
  <c r="A2121" i="10"/>
  <c r="K2120" i="10"/>
  <c r="G2120" i="10"/>
  <c r="F2120" i="10"/>
  <c r="E2120" i="10"/>
  <c r="C2120" i="10"/>
  <c r="A2120" i="10"/>
  <c r="K2119" i="10"/>
  <c r="G2119" i="10"/>
  <c r="F2119" i="10"/>
  <c r="E2119" i="10"/>
  <c r="C2119" i="10"/>
  <c r="A2119" i="10"/>
  <c r="K2118" i="10"/>
  <c r="G2118" i="10"/>
  <c r="F2118" i="10"/>
  <c r="E2118" i="10"/>
  <c r="C2118" i="10"/>
  <c r="A2118" i="10"/>
  <c r="K2117" i="10"/>
  <c r="G2117" i="10"/>
  <c r="F2117" i="10"/>
  <c r="E2117" i="10"/>
  <c r="C2117" i="10"/>
  <c r="A2117" i="10"/>
  <c r="K2116" i="10"/>
  <c r="G2116" i="10"/>
  <c r="F2116" i="10"/>
  <c r="E2116" i="10"/>
  <c r="C2116" i="10"/>
  <c r="A2116" i="10"/>
  <c r="K2115" i="10"/>
  <c r="G2115" i="10"/>
  <c r="F2115" i="10"/>
  <c r="E2115" i="10"/>
  <c r="C2115" i="10"/>
  <c r="A2115" i="10"/>
  <c r="K2114" i="10"/>
  <c r="G2114" i="10"/>
  <c r="F2114" i="10"/>
  <c r="E2114" i="10"/>
  <c r="C2114" i="10"/>
  <c r="A2114" i="10"/>
  <c r="K2113" i="10"/>
  <c r="G2113" i="10"/>
  <c r="F2113" i="10"/>
  <c r="E2113" i="10"/>
  <c r="C2113" i="10"/>
  <c r="A2113" i="10"/>
  <c r="K2112" i="10"/>
  <c r="G2112" i="10"/>
  <c r="F2112" i="10"/>
  <c r="E2112" i="10"/>
  <c r="C2112" i="10"/>
  <c r="A2112" i="10"/>
  <c r="K2111" i="10"/>
  <c r="G2111" i="10"/>
  <c r="F2111" i="10"/>
  <c r="E2111" i="10"/>
  <c r="C2111" i="10"/>
  <c r="A2111" i="10"/>
  <c r="K2110" i="10"/>
  <c r="G2110" i="10"/>
  <c r="F2110" i="10"/>
  <c r="E2110" i="10"/>
  <c r="C2110" i="10"/>
  <c r="A2110" i="10"/>
  <c r="K2109" i="10"/>
  <c r="G2109" i="10"/>
  <c r="F2109" i="10"/>
  <c r="E2109" i="10"/>
  <c r="C2109" i="10"/>
  <c r="A2109" i="10"/>
  <c r="K2108" i="10"/>
  <c r="G2108" i="10"/>
  <c r="F2108" i="10"/>
  <c r="E2108" i="10"/>
  <c r="C2108" i="10"/>
  <c r="A2108" i="10"/>
  <c r="K2107" i="10"/>
  <c r="G2107" i="10"/>
  <c r="F2107" i="10"/>
  <c r="E2107" i="10"/>
  <c r="C2107" i="10"/>
  <c r="A2107" i="10"/>
  <c r="K2106" i="10"/>
  <c r="G2106" i="10"/>
  <c r="F2106" i="10"/>
  <c r="E2106" i="10"/>
  <c r="C2106" i="10"/>
  <c r="A2106" i="10"/>
  <c r="K2105" i="10"/>
  <c r="G2105" i="10"/>
  <c r="F2105" i="10"/>
  <c r="E2105" i="10"/>
  <c r="C2105" i="10"/>
  <c r="A2105" i="10"/>
  <c r="K2104" i="10"/>
  <c r="G2104" i="10"/>
  <c r="F2104" i="10"/>
  <c r="E2104" i="10"/>
  <c r="C2104" i="10"/>
  <c r="A2104" i="10"/>
  <c r="K2103" i="10"/>
  <c r="G2103" i="10"/>
  <c r="F2103" i="10"/>
  <c r="E2103" i="10"/>
  <c r="C2103" i="10"/>
  <c r="A2103" i="10"/>
  <c r="K2102" i="10"/>
  <c r="G2102" i="10"/>
  <c r="F2102" i="10"/>
  <c r="E2102" i="10"/>
  <c r="C2102" i="10"/>
  <c r="A2102" i="10"/>
  <c r="K2101" i="10"/>
  <c r="G2101" i="10"/>
  <c r="F2101" i="10"/>
  <c r="E2101" i="10"/>
  <c r="C2101" i="10"/>
  <c r="A2101" i="10"/>
  <c r="K2100" i="10"/>
  <c r="G2100" i="10"/>
  <c r="F2100" i="10"/>
  <c r="E2100" i="10"/>
  <c r="C2100" i="10"/>
  <c r="A2100" i="10"/>
  <c r="K2099" i="10"/>
  <c r="G2099" i="10"/>
  <c r="F2099" i="10"/>
  <c r="E2099" i="10"/>
  <c r="C2099" i="10"/>
  <c r="A2099" i="10"/>
  <c r="K2098" i="10"/>
  <c r="G2098" i="10"/>
  <c r="F2098" i="10"/>
  <c r="E2098" i="10"/>
  <c r="C2098" i="10"/>
  <c r="A2098" i="10"/>
  <c r="K2097" i="10"/>
  <c r="G2097" i="10"/>
  <c r="F2097" i="10"/>
  <c r="E2097" i="10"/>
  <c r="C2097" i="10"/>
  <c r="A2097" i="10"/>
  <c r="K2096" i="10"/>
  <c r="G2096" i="10"/>
  <c r="F2096" i="10"/>
  <c r="E2096" i="10"/>
  <c r="C2096" i="10"/>
  <c r="A2096" i="10"/>
  <c r="K2095" i="10"/>
  <c r="G2095" i="10"/>
  <c r="F2095" i="10"/>
  <c r="E2095" i="10"/>
  <c r="C2095" i="10"/>
  <c r="A2095" i="10"/>
  <c r="K2094" i="10"/>
  <c r="G2094" i="10"/>
  <c r="F2094" i="10"/>
  <c r="E2094" i="10"/>
  <c r="C2094" i="10"/>
  <c r="A2094" i="10"/>
  <c r="K2093" i="10"/>
  <c r="G2093" i="10"/>
  <c r="F2093" i="10"/>
  <c r="E2093" i="10"/>
  <c r="C2093" i="10"/>
  <c r="A2093" i="10"/>
  <c r="K2092" i="10"/>
  <c r="G2092" i="10"/>
  <c r="F2092" i="10"/>
  <c r="E2092" i="10"/>
  <c r="C2092" i="10"/>
  <c r="A2092" i="10"/>
  <c r="K2091" i="10"/>
  <c r="G2091" i="10"/>
  <c r="F2091" i="10"/>
  <c r="E2091" i="10"/>
  <c r="C2091" i="10"/>
  <c r="A2091" i="10"/>
  <c r="K2090" i="10"/>
  <c r="G2090" i="10"/>
  <c r="F2090" i="10"/>
  <c r="E2090" i="10"/>
  <c r="C2090" i="10"/>
  <c r="A2090" i="10"/>
  <c r="K2089" i="10"/>
  <c r="G2089" i="10"/>
  <c r="F2089" i="10"/>
  <c r="E2089" i="10"/>
  <c r="C2089" i="10"/>
  <c r="A2089" i="10"/>
  <c r="K2088" i="10"/>
  <c r="G2088" i="10"/>
  <c r="F2088" i="10"/>
  <c r="E2088" i="10"/>
  <c r="C2088" i="10"/>
  <c r="A2088" i="10"/>
  <c r="K2087" i="10"/>
  <c r="G2087" i="10"/>
  <c r="F2087" i="10"/>
  <c r="E2087" i="10"/>
  <c r="C2087" i="10"/>
  <c r="A2087" i="10"/>
  <c r="K2086" i="10"/>
  <c r="G2086" i="10"/>
  <c r="F2086" i="10"/>
  <c r="E2086" i="10"/>
  <c r="C2086" i="10"/>
  <c r="A2086" i="10"/>
  <c r="K2085" i="10"/>
  <c r="G2085" i="10"/>
  <c r="F2085" i="10"/>
  <c r="E2085" i="10"/>
  <c r="C2085" i="10"/>
  <c r="A2085" i="10"/>
  <c r="K2084" i="10"/>
  <c r="G2084" i="10"/>
  <c r="F2084" i="10"/>
  <c r="E2084" i="10"/>
  <c r="C2084" i="10"/>
  <c r="A2084" i="10"/>
  <c r="K2083" i="10"/>
  <c r="G2083" i="10"/>
  <c r="F2083" i="10"/>
  <c r="E2083" i="10"/>
  <c r="C2083" i="10"/>
  <c r="A2083" i="10"/>
  <c r="K2082" i="10"/>
  <c r="G2082" i="10"/>
  <c r="F2082" i="10"/>
  <c r="E2082" i="10"/>
  <c r="C2082" i="10"/>
  <c r="A2082" i="10"/>
  <c r="K2081" i="10"/>
  <c r="G2081" i="10"/>
  <c r="F2081" i="10"/>
  <c r="E2081" i="10"/>
  <c r="C2081" i="10"/>
  <c r="A2081" i="10"/>
  <c r="K2080" i="10"/>
  <c r="G2080" i="10"/>
  <c r="F2080" i="10"/>
  <c r="E2080" i="10"/>
  <c r="C2080" i="10"/>
  <c r="A2080" i="10"/>
  <c r="K2079" i="10"/>
  <c r="G2079" i="10"/>
  <c r="F2079" i="10"/>
  <c r="E2079" i="10"/>
  <c r="C2079" i="10"/>
  <c r="A2079" i="10"/>
  <c r="K2078" i="10"/>
  <c r="G2078" i="10"/>
  <c r="F2078" i="10"/>
  <c r="E2078" i="10"/>
  <c r="C2078" i="10"/>
  <c r="A2078" i="10"/>
  <c r="K2077" i="10"/>
  <c r="G2077" i="10"/>
  <c r="F2077" i="10"/>
  <c r="E2077" i="10"/>
  <c r="C2077" i="10"/>
  <c r="A2077" i="10"/>
  <c r="K2076" i="10"/>
  <c r="G2076" i="10"/>
  <c r="F2076" i="10"/>
  <c r="E2076" i="10"/>
  <c r="C2076" i="10"/>
  <c r="A2076" i="10"/>
  <c r="K2075" i="10"/>
  <c r="G2075" i="10"/>
  <c r="F2075" i="10"/>
  <c r="E2075" i="10"/>
  <c r="C2075" i="10"/>
  <c r="A2075" i="10"/>
  <c r="K2074" i="10"/>
  <c r="G2074" i="10"/>
  <c r="F2074" i="10"/>
  <c r="E2074" i="10"/>
  <c r="C2074" i="10"/>
  <c r="A2074" i="10"/>
  <c r="K2073" i="10"/>
  <c r="G2073" i="10"/>
  <c r="F2073" i="10"/>
  <c r="E2073" i="10"/>
  <c r="C2073" i="10"/>
  <c r="A2073" i="10"/>
  <c r="K2072" i="10"/>
  <c r="G2072" i="10"/>
  <c r="F2072" i="10"/>
  <c r="E2072" i="10"/>
  <c r="C2072" i="10"/>
  <c r="A2072" i="10"/>
  <c r="K2071" i="10"/>
  <c r="G2071" i="10"/>
  <c r="F2071" i="10"/>
  <c r="E2071" i="10"/>
  <c r="C2071" i="10"/>
  <c r="A2071" i="10"/>
  <c r="K2070" i="10"/>
  <c r="G2070" i="10"/>
  <c r="F2070" i="10"/>
  <c r="E2070" i="10"/>
  <c r="C2070" i="10"/>
  <c r="A2070" i="10"/>
  <c r="K2069" i="10"/>
  <c r="G2069" i="10"/>
  <c r="F2069" i="10"/>
  <c r="E2069" i="10"/>
  <c r="C2069" i="10"/>
  <c r="A2069" i="10"/>
  <c r="K2068" i="10"/>
  <c r="G2068" i="10"/>
  <c r="F2068" i="10"/>
  <c r="E2068" i="10"/>
  <c r="C2068" i="10"/>
  <c r="A2068" i="10"/>
  <c r="K2067" i="10"/>
  <c r="G2067" i="10"/>
  <c r="F2067" i="10"/>
  <c r="E2067" i="10"/>
  <c r="C2067" i="10"/>
  <c r="A2067" i="10"/>
  <c r="K2066" i="10"/>
  <c r="G2066" i="10"/>
  <c r="F2066" i="10"/>
  <c r="E2066" i="10"/>
  <c r="C2066" i="10"/>
  <c r="A2066" i="10"/>
  <c r="K2065" i="10"/>
  <c r="G2065" i="10"/>
  <c r="F2065" i="10"/>
  <c r="E2065" i="10"/>
  <c r="C2065" i="10"/>
  <c r="A2065" i="10"/>
  <c r="K2064" i="10"/>
  <c r="G2064" i="10"/>
  <c r="F2064" i="10"/>
  <c r="E2064" i="10"/>
  <c r="C2064" i="10"/>
  <c r="A2064" i="10"/>
  <c r="K2063" i="10"/>
  <c r="G2063" i="10"/>
  <c r="F2063" i="10"/>
  <c r="E2063" i="10"/>
  <c r="C2063" i="10"/>
  <c r="A2063" i="10"/>
  <c r="K2062" i="10"/>
  <c r="G2062" i="10"/>
  <c r="F2062" i="10"/>
  <c r="E2062" i="10"/>
  <c r="C2062" i="10"/>
  <c r="A2062" i="10"/>
  <c r="K2061" i="10"/>
  <c r="G2061" i="10"/>
  <c r="F2061" i="10"/>
  <c r="E2061" i="10"/>
  <c r="C2061" i="10"/>
  <c r="A2061" i="10"/>
  <c r="K2060" i="10"/>
  <c r="G2060" i="10"/>
  <c r="F2060" i="10"/>
  <c r="E2060" i="10"/>
  <c r="C2060" i="10"/>
  <c r="A2060" i="10"/>
  <c r="K2059" i="10"/>
  <c r="G2059" i="10"/>
  <c r="F2059" i="10"/>
  <c r="E2059" i="10"/>
  <c r="C2059" i="10"/>
  <c r="A2059" i="10"/>
  <c r="K2058" i="10"/>
  <c r="G2058" i="10"/>
  <c r="F2058" i="10"/>
  <c r="E2058" i="10"/>
  <c r="C2058" i="10"/>
  <c r="A2058" i="10"/>
  <c r="K2057" i="10"/>
  <c r="G2057" i="10"/>
  <c r="F2057" i="10"/>
  <c r="E2057" i="10"/>
  <c r="C2057" i="10"/>
  <c r="A2057" i="10"/>
  <c r="K2056" i="10"/>
  <c r="G2056" i="10"/>
  <c r="F2056" i="10"/>
  <c r="E2056" i="10"/>
  <c r="C2056" i="10"/>
  <c r="A2056" i="10"/>
  <c r="K2055" i="10"/>
  <c r="G2055" i="10"/>
  <c r="F2055" i="10"/>
  <c r="E2055" i="10"/>
  <c r="C2055" i="10"/>
  <c r="A2055" i="10"/>
  <c r="K2054" i="10"/>
  <c r="G2054" i="10"/>
  <c r="F2054" i="10"/>
  <c r="E2054" i="10"/>
  <c r="C2054" i="10"/>
  <c r="A2054" i="10"/>
  <c r="K2053" i="10"/>
  <c r="G2053" i="10"/>
  <c r="F2053" i="10"/>
  <c r="E2053" i="10"/>
  <c r="C2053" i="10"/>
  <c r="A2053" i="10"/>
  <c r="K2052" i="10"/>
  <c r="G2052" i="10"/>
  <c r="F2052" i="10"/>
  <c r="E2052" i="10"/>
  <c r="C2052" i="10"/>
  <c r="A2052" i="10"/>
  <c r="K2051" i="10"/>
  <c r="G2051" i="10"/>
  <c r="F2051" i="10"/>
  <c r="E2051" i="10"/>
  <c r="C2051" i="10"/>
  <c r="A2051" i="10"/>
  <c r="K2050" i="10"/>
  <c r="G2050" i="10"/>
  <c r="F2050" i="10"/>
  <c r="E2050" i="10"/>
  <c r="C2050" i="10"/>
  <c r="A2050" i="10"/>
  <c r="K2049" i="10"/>
  <c r="G2049" i="10"/>
  <c r="F2049" i="10"/>
  <c r="E2049" i="10"/>
  <c r="C2049" i="10"/>
  <c r="A2049" i="10"/>
  <c r="K2048" i="10"/>
  <c r="G2048" i="10"/>
  <c r="F2048" i="10"/>
  <c r="E2048" i="10"/>
  <c r="C2048" i="10"/>
  <c r="A2048" i="10"/>
  <c r="K2047" i="10"/>
  <c r="G2047" i="10"/>
  <c r="F2047" i="10"/>
  <c r="E2047" i="10"/>
  <c r="C2047" i="10"/>
  <c r="A2047" i="10"/>
  <c r="K2046" i="10"/>
  <c r="G2046" i="10"/>
  <c r="F2046" i="10"/>
  <c r="E2046" i="10"/>
  <c r="C2046" i="10"/>
  <c r="A2046" i="10"/>
  <c r="K2045" i="10"/>
  <c r="G2045" i="10"/>
  <c r="F2045" i="10"/>
  <c r="E2045" i="10"/>
  <c r="C2045" i="10"/>
  <c r="A2045" i="10"/>
  <c r="K2044" i="10"/>
  <c r="G2044" i="10"/>
  <c r="F2044" i="10"/>
  <c r="E2044" i="10"/>
  <c r="C2044" i="10"/>
  <c r="A2044" i="10"/>
  <c r="K2043" i="10"/>
  <c r="G2043" i="10"/>
  <c r="F2043" i="10"/>
  <c r="E2043" i="10"/>
  <c r="C2043" i="10"/>
  <c r="A2043" i="10"/>
  <c r="K2042" i="10"/>
  <c r="G2042" i="10"/>
  <c r="F2042" i="10"/>
  <c r="E2042" i="10"/>
  <c r="C2042" i="10"/>
  <c r="A2042" i="10"/>
  <c r="K2041" i="10"/>
  <c r="G2041" i="10"/>
  <c r="F2041" i="10"/>
  <c r="E2041" i="10"/>
  <c r="C2041" i="10"/>
  <c r="A2041" i="10"/>
  <c r="K2040" i="10"/>
  <c r="G2040" i="10"/>
  <c r="F2040" i="10"/>
  <c r="E2040" i="10"/>
  <c r="C2040" i="10"/>
  <c r="A2040" i="10"/>
  <c r="K2039" i="10"/>
  <c r="G2039" i="10"/>
  <c r="F2039" i="10"/>
  <c r="E2039" i="10"/>
  <c r="C2039" i="10"/>
  <c r="A2039" i="10"/>
  <c r="K2038" i="10"/>
  <c r="G2038" i="10"/>
  <c r="F2038" i="10"/>
  <c r="E2038" i="10"/>
  <c r="C2038" i="10"/>
  <c r="A2038" i="10"/>
  <c r="K2037" i="10"/>
  <c r="G2037" i="10"/>
  <c r="F2037" i="10"/>
  <c r="E2037" i="10"/>
  <c r="C2037" i="10"/>
  <c r="A2037" i="10"/>
  <c r="K2036" i="10"/>
  <c r="G2036" i="10"/>
  <c r="F2036" i="10"/>
  <c r="E2036" i="10"/>
  <c r="C2036" i="10"/>
  <c r="A2036" i="10"/>
  <c r="K2035" i="10"/>
  <c r="G2035" i="10"/>
  <c r="F2035" i="10"/>
  <c r="E2035" i="10"/>
  <c r="C2035" i="10"/>
  <c r="A2035" i="10"/>
  <c r="K2034" i="10"/>
  <c r="G2034" i="10"/>
  <c r="F2034" i="10"/>
  <c r="E2034" i="10"/>
  <c r="C2034" i="10"/>
  <c r="A2034" i="10"/>
  <c r="K2033" i="10"/>
  <c r="G2033" i="10"/>
  <c r="F2033" i="10"/>
  <c r="E2033" i="10"/>
  <c r="C2033" i="10"/>
  <c r="A2033" i="10"/>
  <c r="K2032" i="10"/>
  <c r="G2032" i="10"/>
  <c r="F2032" i="10"/>
  <c r="E2032" i="10"/>
  <c r="C2032" i="10"/>
  <c r="A2032" i="10"/>
  <c r="K2031" i="10"/>
  <c r="G2031" i="10"/>
  <c r="F2031" i="10"/>
  <c r="E2031" i="10"/>
  <c r="C2031" i="10"/>
  <c r="A2031" i="10"/>
  <c r="K2030" i="10"/>
  <c r="G2030" i="10"/>
  <c r="F2030" i="10"/>
  <c r="E2030" i="10"/>
  <c r="C2030" i="10"/>
  <c r="A2030" i="10"/>
  <c r="K2029" i="10"/>
  <c r="G2029" i="10"/>
  <c r="F2029" i="10"/>
  <c r="E2029" i="10"/>
  <c r="C2029" i="10"/>
  <c r="A2029" i="10"/>
  <c r="K2028" i="10"/>
  <c r="G2028" i="10"/>
  <c r="F2028" i="10"/>
  <c r="E2028" i="10"/>
  <c r="C2028" i="10"/>
  <c r="A2028" i="10"/>
  <c r="K2027" i="10"/>
  <c r="G2027" i="10"/>
  <c r="F2027" i="10"/>
  <c r="E2027" i="10"/>
  <c r="C2027" i="10"/>
  <c r="A2027" i="10"/>
  <c r="K2026" i="10"/>
  <c r="G2026" i="10"/>
  <c r="F2026" i="10"/>
  <c r="E2026" i="10"/>
  <c r="C2026" i="10"/>
  <c r="A2026" i="10"/>
  <c r="K2025" i="10"/>
  <c r="G2025" i="10"/>
  <c r="F2025" i="10"/>
  <c r="E2025" i="10"/>
  <c r="C2025" i="10"/>
  <c r="A2025" i="10"/>
  <c r="K2024" i="10"/>
  <c r="G2024" i="10"/>
  <c r="F2024" i="10"/>
  <c r="E2024" i="10"/>
  <c r="C2024" i="10"/>
  <c r="A2024" i="10"/>
  <c r="K2023" i="10"/>
  <c r="G2023" i="10"/>
  <c r="F2023" i="10"/>
  <c r="E2023" i="10"/>
  <c r="C2023" i="10"/>
  <c r="A2023" i="10"/>
  <c r="K2022" i="10"/>
  <c r="G2022" i="10"/>
  <c r="F2022" i="10"/>
  <c r="E2022" i="10"/>
  <c r="C2022" i="10"/>
  <c r="A2022" i="10"/>
  <c r="K2021" i="10"/>
  <c r="G2021" i="10"/>
  <c r="F2021" i="10"/>
  <c r="E2021" i="10"/>
  <c r="C2021" i="10"/>
  <c r="A2021" i="10"/>
  <c r="K2020" i="10"/>
  <c r="G2020" i="10"/>
  <c r="F2020" i="10"/>
  <c r="E2020" i="10"/>
  <c r="C2020" i="10"/>
  <c r="A2020" i="10"/>
  <c r="K2019" i="10"/>
  <c r="G2019" i="10"/>
  <c r="F2019" i="10"/>
  <c r="E2019" i="10"/>
  <c r="C2019" i="10"/>
  <c r="A2019" i="10"/>
  <c r="K2018" i="10"/>
  <c r="G2018" i="10"/>
  <c r="F2018" i="10"/>
  <c r="E2018" i="10"/>
  <c r="C2018" i="10"/>
  <c r="A2018" i="10"/>
  <c r="K2017" i="10"/>
  <c r="G2017" i="10"/>
  <c r="F2017" i="10"/>
  <c r="E2017" i="10"/>
  <c r="C2017" i="10"/>
  <c r="A2017" i="10"/>
  <c r="K2016" i="10"/>
  <c r="G2016" i="10"/>
  <c r="F2016" i="10"/>
  <c r="E2016" i="10"/>
  <c r="C2016" i="10"/>
  <c r="A2016" i="10"/>
  <c r="K2015" i="10"/>
  <c r="G2015" i="10"/>
  <c r="F2015" i="10"/>
  <c r="E2015" i="10"/>
  <c r="C2015" i="10"/>
  <c r="A2015" i="10"/>
  <c r="K2014" i="10"/>
  <c r="G2014" i="10"/>
  <c r="F2014" i="10"/>
  <c r="E2014" i="10"/>
  <c r="C2014" i="10"/>
  <c r="A2014" i="10"/>
  <c r="K2013" i="10"/>
  <c r="G2013" i="10"/>
  <c r="F2013" i="10"/>
  <c r="E2013" i="10"/>
  <c r="C2013" i="10"/>
  <c r="A2013" i="10"/>
  <c r="K2012" i="10"/>
  <c r="G2012" i="10"/>
  <c r="F2012" i="10"/>
  <c r="E2012" i="10"/>
  <c r="C2012" i="10"/>
  <c r="A2012" i="10"/>
  <c r="K2011" i="10"/>
  <c r="G2011" i="10"/>
  <c r="F2011" i="10"/>
  <c r="E2011" i="10"/>
  <c r="C2011" i="10"/>
  <c r="A2011" i="10"/>
  <c r="K2010" i="10"/>
  <c r="G2010" i="10"/>
  <c r="F2010" i="10"/>
  <c r="E2010" i="10"/>
  <c r="C2010" i="10"/>
  <c r="A2010" i="10"/>
  <c r="K2009" i="10"/>
  <c r="G2009" i="10"/>
  <c r="F2009" i="10"/>
  <c r="E2009" i="10"/>
  <c r="C2009" i="10"/>
  <c r="A2009" i="10"/>
  <c r="K2008" i="10"/>
  <c r="G2008" i="10"/>
  <c r="F2008" i="10"/>
  <c r="E2008" i="10"/>
  <c r="C2008" i="10"/>
  <c r="A2008" i="10"/>
  <c r="K2007" i="10"/>
  <c r="G2007" i="10"/>
  <c r="F2007" i="10"/>
  <c r="E2007" i="10"/>
  <c r="C2007" i="10"/>
  <c r="A2007" i="10"/>
  <c r="K2006" i="10"/>
  <c r="G2006" i="10"/>
  <c r="F2006" i="10"/>
  <c r="E2006" i="10"/>
  <c r="C2006" i="10"/>
  <c r="A2006" i="10"/>
  <c r="K2005" i="10"/>
  <c r="G2005" i="10"/>
  <c r="F2005" i="10"/>
  <c r="E2005" i="10"/>
  <c r="C2005" i="10"/>
  <c r="A2005" i="10"/>
  <c r="K2004" i="10"/>
  <c r="G2004" i="10"/>
  <c r="F2004" i="10"/>
  <c r="E2004" i="10"/>
  <c r="C2004" i="10"/>
  <c r="A2004" i="10"/>
  <c r="K2003" i="10"/>
  <c r="G2003" i="10"/>
  <c r="F2003" i="10"/>
  <c r="E2003" i="10"/>
  <c r="C2003" i="10"/>
  <c r="A2003" i="10"/>
  <c r="K2002" i="10"/>
  <c r="G2002" i="10"/>
  <c r="F2002" i="10"/>
  <c r="E2002" i="10"/>
  <c r="C2002" i="10"/>
  <c r="A2002" i="10"/>
  <c r="K2001" i="10"/>
  <c r="G2001" i="10"/>
  <c r="F2001" i="10"/>
  <c r="E2001" i="10"/>
  <c r="C2001" i="10"/>
  <c r="A2001" i="10"/>
  <c r="K2000" i="10"/>
  <c r="G2000" i="10"/>
  <c r="F2000" i="10"/>
  <c r="E2000" i="10"/>
  <c r="C2000" i="10"/>
  <c r="A2000" i="10"/>
  <c r="K1999" i="10"/>
  <c r="G1999" i="10"/>
  <c r="F1999" i="10"/>
  <c r="E1999" i="10"/>
  <c r="C1999" i="10"/>
  <c r="A1999" i="10"/>
  <c r="K1998" i="10"/>
  <c r="G1998" i="10"/>
  <c r="F1998" i="10"/>
  <c r="E1998" i="10"/>
  <c r="C1998" i="10"/>
  <c r="A1998" i="10"/>
  <c r="K1997" i="10"/>
  <c r="G1997" i="10"/>
  <c r="F1997" i="10"/>
  <c r="E1997" i="10"/>
  <c r="C1997" i="10"/>
  <c r="A1997" i="10"/>
  <c r="K1996" i="10"/>
  <c r="G1996" i="10"/>
  <c r="F1996" i="10"/>
  <c r="E1996" i="10"/>
  <c r="C1996" i="10"/>
  <c r="A1996" i="10"/>
  <c r="K1995" i="10"/>
  <c r="G1995" i="10"/>
  <c r="F1995" i="10"/>
  <c r="E1995" i="10"/>
  <c r="C1995" i="10"/>
  <c r="A1995" i="10"/>
  <c r="K1994" i="10"/>
  <c r="G1994" i="10"/>
  <c r="F1994" i="10"/>
  <c r="E1994" i="10"/>
  <c r="C1994" i="10"/>
  <c r="A1994" i="10"/>
  <c r="K1993" i="10"/>
  <c r="G1993" i="10"/>
  <c r="F1993" i="10"/>
  <c r="E1993" i="10"/>
  <c r="C1993" i="10"/>
  <c r="A1993" i="10"/>
  <c r="K1992" i="10"/>
  <c r="G1992" i="10"/>
  <c r="F1992" i="10"/>
  <c r="E1992" i="10"/>
  <c r="C1992" i="10"/>
  <c r="A1992" i="10"/>
  <c r="K1991" i="10"/>
  <c r="G1991" i="10"/>
  <c r="F1991" i="10"/>
  <c r="E1991" i="10"/>
  <c r="C1991" i="10"/>
  <c r="A1991" i="10"/>
  <c r="K1990" i="10"/>
  <c r="G1990" i="10"/>
  <c r="F1990" i="10"/>
  <c r="E1990" i="10"/>
  <c r="C1990" i="10"/>
  <c r="A1990" i="10"/>
  <c r="K1989" i="10"/>
  <c r="G1989" i="10"/>
  <c r="F1989" i="10"/>
  <c r="E1989" i="10"/>
  <c r="C1989" i="10"/>
  <c r="A1989" i="10"/>
  <c r="K1988" i="10"/>
  <c r="G1988" i="10"/>
  <c r="F1988" i="10"/>
  <c r="E1988" i="10"/>
  <c r="C1988" i="10"/>
  <c r="A1988" i="10"/>
  <c r="K1987" i="10"/>
  <c r="G1987" i="10"/>
  <c r="F1987" i="10"/>
  <c r="E1987" i="10"/>
  <c r="C1987" i="10"/>
  <c r="A1987" i="10"/>
  <c r="K1986" i="10"/>
  <c r="G1986" i="10"/>
  <c r="F1986" i="10"/>
  <c r="E1986" i="10"/>
  <c r="C1986" i="10"/>
  <c r="A1986" i="10"/>
  <c r="K1985" i="10"/>
  <c r="G1985" i="10"/>
  <c r="F1985" i="10"/>
  <c r="E1985" i="10"/>
  <c r="C1985" i="10"/>
  <c r="A1985" i="10"/>
  <c r="K1984" i="10"/>
  <c r="G1984" i="10"/>
  <c r="F1984" i="10"/>
  <c r="E1984" i="10"/>
  <c r="C1984" i="10"/>
  <c r="A1984" i="10"/>
  <c r="K1983" i="10"/>
  <c r="G1983" i="10"/>
  <c r="F1983" i="10"/>
  <c r="E1983" i="10"/>
  <c r="C1983" i="10"/>
  <c r="A1983" i="10"/>
  <c r="K1982" i="10"/>
  <c r="G1982" i="10"/>
  <c r="F1982" i="10"/>
  <c r="E1982" i="10"/>
  <c r="C1982" i="10"/>
  <c r="A1982" i="10"/>
  <c r="K1981" i="10"/>
  <c r="G1981" i="10"/>
  <c r="F1981" i="10"/>
  <c r="E1981" i="10"/>
  <c r="C1981" i="10"/>
  <c r="A1981" i="10"/>
  <c r="K1980" i="10"/>
  <c r="G1980" i="10"/>
  <c r="F1980" i="10"/>
  <c r="E1980" i="10"/>
  <c r="C1980" i="10"/>
  <c r="A1980" i="10"/>
  <c r="K1979" i="10"/>
  <c r="G1979" i="10"/>
  <c r="F1979" i="10"/>
  <c r="E1979" i="10"/>
  <c r="C1979" i="10"/>
  <c r="A1979" i="10"/>
  <c r="K1978" i="10"/>
  <c r="G1978" i="10"/>
  <c r="F1978" i="10"/>
  <c r="E1978" i="10"/>
  <c r="C1978" i="10"/>
  <c r="A1978" i="10"/>
  <c r="K1977" i="10"/>
  <c r="G1977" i="10"/>
  <c r="F1977" i="10"/>
  <c r="E1977" i="10"/>
  <c r="C1977" i="10"/>
  <c r="A1977" i="10"/>
  <c r="K1976" i="10"/>
  <c r="G1976" i="10"/>
  <c r="F1976" i="10"/>
  <c r="E1976" i="10"/>
  <c r="C1976" i="10"/>
  <c r="A1976" i="10"/>
  <c r="K1975" i="10"/>
  <c r="G1975" i="10"/>
  <c r="F1975" i="10"/>
  <c r="E1975" i="10"/>
  <c r="C1975" i="10"/>
  <c r="A1975" i="10"/>
  <c r="K1974" i="10"/>
  <c r="G1974" i="10"/>
  <c r="F1974" i="10"/>
  <c r="E1974" i="10"/>
  <c r="C1974" i="10"/>
  <c r="A1974" i="10"/>
  <c r="K1973" i="10"/>
  <c r="G1973" i="10"/>
  <c r="F1973" i="10"/>
  <c r="E1973" i="10"/>
  <c r="C1973" i="10"/>
  <c r="A1973" i="10"/>
  <c r="K1972" i="10"/>
  <c r="G1972" i="10"/>
  <c r="F1972" i="10"/>
  <c r="E1972" i="10"/>
  <c r="C1972" i="10"/>
  <c r="A1972" i="10"/>
  <c r="K1971" i="10"/>
  <c r="G1971" i="10"/>
  <c r="F1971" i="10"/>
  <c r="E1971" i="10"/>
  <c r="C1971" i="10"/>
  <c r="A1971" i="10"/>
  <c r="K1970" i="10"/>
  <c r="G1970" i="10"/>
  <c r="F1970" i="10"/>
  <c r="E1970" i="10"/>
  <c r="C1970" i="10"/>
  <c r="A1970" i="10"/>
  <c r="K1969" i="10"/>
  <c r="G1969" i="10"/>
  <c r="F1969" i="10"/>
  <c r="E1969" i="10"/>
  <c r="C1969" i="10"/>
  <c r="A1969" i="10"/>
  <c r="K1968" i="10"/>
  <c r="G1968" i="10"/>
  <c r="F1968" i="10"/>
  <c r="E1968" i="10"/>
  <c r="C1968" i="10"/>
  <c r="A1968" i="10"/>
  <c r="K1967" i="10"/>
  <c r="G1967" i="10"/>
  <c r="F1967" i="10"/>
  <c r="E1967" i="10"/>
  <c r="C1967" i="10"/>
  <c r="A1967" i="10"/>
  <c r="K1966" i="10"/>
  <c r="G1966" i="10"/>
  <c r="F1966" i="10"/>
  <c r="E1966" i="10"/>
  <c r="C1966" i="10"/>
  <c r="A1966" i="10"/>
  <c r="K1965" i="10"/>
  <c r="G1965" i="10"/>
  <c r="F1965" i="10"/>
  <c r="E1965" i="10"/>
  <c r="C1965" i="10"/>
  <c r="A1965" i="10"/>
  <c r="K1964" i="10"/>
  <c r="G1964" i="10"/>
  <c r="F1964" i="10"/>
  <c r="E1964" i="10"/>
  <c r="C1964" i="10"/>
  <c r="A1964" i="10"/>
  <c r="K1963" i="10"/>
  <c r="G1963" i="10"/>
  <c r="F1963" i="10"/>
  <c r="E1963" i="10"/>
  <c r="C1963" i="10"/>
  <c r="A1963" i="10"/>
  <c r="K1962" i="10"/>
  <c r="G1962" i="10"/>
  <c r="F1962" i="10"/>
  <c r="E1962" i="10"/>
  <c r="C1962" i="10"/>
  <c r="A1962" i="10"/>
  <c r="K1961" i="10"/>
  <c r="G1961" i="10"/>
  <c r="F1961" i="10"/>
  <c r="E1961" i="10"/>
  <c r="C1961" i="10"/>
  <c r="A1961" i="10"/>
  <c r="K1960" i="10"/>
  <c r="G1960" i="10"/>
  <c r="F1960" i="10"/>
  <c r="E1960" i="10"/>
  <c r="C1960" i="10"/>
  <c r="A1960" i="10"/>
  <c r="K1959" i="10"/>
  <c r="G1959" i="10"/>
  <c r="F1959" i="10"/>
  <c r="E1959" i="10"/>
  <c r="C1959" i="10"/>
  <c r="A1959" i="10"/>
  <c r="K1958" i="10"/>
  <c r="G1958" i="10"/>
  <c r="F1958" i="10"/>
  <c r="E1958" i="10"/>
  <c r="C1958" i="10"/>
  <c r="A1958" i="10"/>
  <c r="K1957" i="10"/>
  <c r="G1957" i="10"/>
  <c r="F1957" i="10"/>
  <c r="E1957" i="10"/>
  <c r="C1957" i="10"/>
  <c r="A1957" i="10"/>
  <c r="K1956" i="10"/>
  <c r="G1956" i="10"/>
  <c r="F1956" i="10"/>
  <c r="E1956" i="10"/>
  <c r="C1956" i="10"/>
  <c r="A1956" i="10"/>
  <c r="K1955" i="10"/>
  <c r="G1955" i="10"/>
  <c r="F1955" i="10"/>
  <c r="E1955" i="10"/>
  <c r="C1955" i="10"/>
  <c r="A1955" i="10"/>
  <c r="K1954" i="10"/>
  <c r="G1954" i="10"/>
  <c r="F1954" i="10"/>
  <c r="E1954" i="10"/>
  <c r="C1954" i="10"/>
  <c r="A1954" i="10"/>
  <c r="K1953" i="10"/>
  <c r="G1953" i="10"/>
  <c r="F1953" i="10"/>
  <c r="E1953" i="10"/>
  <c r="C1953" i="10"/>
  <c r="A1953" i="10"/>
  <c r="K1952" i="10"/>
  <c r="G1952" i="10"/>
  <c r="F1952" i="10"/>
  <c r="E1952" i="10"/>
  <c r="C1952" i="10"/>
  <c r="A1952" i="10"/>
  <c r="K1951" i="10"/>
  <c r="G1951" i="10"/>
  <c r="F1951" i="10"/>
  <c r="E1951" i="10"/>
  <c r="C1951" i="10"/>
  <c r="A1951" i="10"/>
  <c r="K1950" i="10"/>
  <c r="G1950" i="10"/>
  <c r="F1950" i="10"/>
  <c r="E1950" i="10"/>
  <c r="C1950" i="10"/>
  <c r="A1950" i="10"/>
  <c r="K1949" i="10"/>
  <c r="G1949" i="10"/>
  <c r="F1949" i="10"/>
  <c r="E1949" i="10"/>
  <c r="C1949" i="10"/>
  <c r="A1949" i="10"/>
  <c r="K1948" i="10"/>
  <c r="G1948" i="10"/>
  <c r="F1948" i="10"/>
  <c r="E1948" i="10"/>
  <c r="C1948" i="10"/>
  <c r="A1948" i="10"/>
  <c r="K1947" i="10"/>
  <c r="G1947" i="10"/>
  <c r="F1947" i="10"/>
  <c r="E1947" i="10"/>
  <c r="C1947" i="10"/>
  <c r="A1947" i="10"/>
  <c r="K1946" i="10"/>
  <c r="G1946" i="10"/>
  <c r="F1946" i="10"/>
  <c r="E1946" i="10"/>
  <c r="C1946" i="10"/>
  <c r="A1946" i="10"/>
  <c r="K1945" i="10"/>
  <c r="G1945" i="10"/>
  <c r="F1945" i="10"/>
  <c r="E1945" i="10"/>
  <c r="C1945" i="10"/>
  <c r="A1945" i="10"/>
  <c r="K1944" i="10"/>
  <c r="G1944" i="10"/>
  <c r="F1944" i="10"/>
  <c r="E1944" i="10"/>
  <c r="C1944" i="10"/>
  <c r="A1944" i="10"/>
  <c r="K1943" i="10"/>
  <c r="G1943" i="10"/>
  <c r="F1943" i="10"/>
  <c r="E1943" i="10"/>
  <c r="C1943" i="10"/>
  <c r="A1943" i="10"/>
  <c r="K1942" i="10"/>
  <c r="G1942" i="10"/>
  <c r="F1942" i="10"/>
  <c r="E1942" i="10"/>
  <c r="C1942" i="10"/>
  <c r="A1942" i="10"/>
  <c r="K1941" i="10"/>
  <c r="G1941" i="10"/>
  <c r="F1941" i="10"/>
  <c r="E1941" i="10"/>
  <c r="C1941" i="10"/>
  <c r="A1941" i="10"/>
  <c r="K1940" i="10"/>
  <c r="G1940" i="10"/>
  <c r="F1940" i="10"/>
  <c r="E1940" i="10"/>
  <c r="C1940" i="10"/>
  <c r="A1940" i="10"/>
  <c r="K1939" i="10"/>
  <c r="G1939" i="10"/>
  <c r="F1939" i="10"/>
  <c r="E1939" i="10"/>
  <c r="C1939" i="10"/>
  <c r="A1939" i="10"/>
  <c r="K1938" i="10"/>
  <c r="G1938" i="10"/>
  <c r="F1938" i="10"/>
  <c r="E1938" i="10"/>
  <c r="C1938" i="10"/>
  <c r="A1938" i="10"/>
  <c r="K1937" i="10"/>
  <c r="G1937" i="10"/>
  <c r="F1937" i="10"/>
  <c r="E1937" i="10"/>
  <c r="C1937" i="10"/>
  <c r="A1937" i="10"/>
  <c r="K1936" i="10"/>
  <c r="G1936" i="10"/>
  <c r="F1936" i="10"/>
  <c r="E1936" i="10"/>
  <c r="C1936" i="10"/>
  <c r="A1936" i="10"/>
  <c r="K1935" i="10"/>
  <c r="G1935" i="10"/>
  <c r="F1935" i="10"/>
  <c r="E1935" i="10"/>
  <c r="C1935" i="10"/>
  <c r="A1935" i="10"/>
  <c r="K1934" i="10"/>
  <c r="G1934" i="10"/>
  <c r="F1934" i="10"/>
  <c r="E1934" i="10"/>
  <c r="C1934" i="10"/>
  <c r="A1934" i="10"/>
  <c r="K1933" i="10"/>
  <c r="G1933" i="10"/>
  <c r="F1933" i="10"/>
  <c r="E1933" i="10"/>
  <c r="C1933" i="10"/>
  <c r="A1933" i="10"/>
  <c r="K1932" i="10"/>
  <c r="G1932" i="10"/>
  <c r="F1932" i="10"/>
  <c r="E1932" i="10"/>
  <c r="C1932" i="10"/>
  <c r="A1932" i="10"/>
  <c r="K1931" i="10"/>
  <c r="G1931" i="10"/>
  <c r="F1931" i="10"/>
  <c r="E1931" i="10"/>
  <c r="C1931" i="10"/>
  <c r="A1931" i="10"/>
  <c r="K1930" i="10"/>
  <c r="G1930" i="10"/>
  <c r="F1930" i="10"/>
  <c r="E1930" i="10"/>
  <c r="C1930" i="10"/>
  <c r="A1930" i="10"/>
  <c r="K1929" i="10"/>
  <c r="G1929" i="10"/>
  <c r="F1929" i="10"/>
  <c r="E1929" i="10"/>
  <c r="C1929" i="10"/>
  <c r="A1929" i="10"/>
  <c r="K1928" i="10"/>
  <c r="G1928" i="10"/>
  <c r="F1928" i="10"/>
  <c r="E1928" i="10"/>
  <c r="C1928" i="10"/>
  <c r="A1928" i="10"/>
  <c r="K1927" i="10"/>
  <c r="G1927" i="10"/>
  <c r="F1927" i="10"/>
  <c r="E1927" i="10"/>
  <c r="C1927" i="10"/>
  <c r="A1927" i="10"/>
  <c r="K1926" i="10"/>
  <c r="G1926" i="10"/>
  <c r="F1926" i="10"/>
  <c r="E1926" i="10"/>
  <c r="C1926" i="10"/>
  <c r="A1926" i="10"/>
  <c r="K1925" i="10"/>
  <c r="G1925" i="10"/>
  <c r="F1925" i="10"/>
  <c r="E1925" i="10"/>
  <c r="C1925" i="10"/>
  <c r="A1925" i="10"/>
  <c r="K1924" i="10"/>
  <c r="G1924" i="10"/>
  <c r="F1924" i="10"/>
  <c r="E1924" i="10"/>
  <c r="C1924" i="10"/>
  <c r="A1924" i="10"/>
  <c r="K1923" i="10"/>
  <c r="G1923" i="10"/>
  <c r="F1923" i="10"/>
  <c r="E1923" i="10"/>
  <c r="C1923" i="10"/>
  <c r="A1923" i="10"/>
  <c r="K1922" i="10"/>
  <c r="G1922" i="10"/>
  <c r="F1922" i="10"/>
  <c r="E1922" i="10"/>
  <c r="C1922" i="10"/>
  <c r="A1922" i="10"/>
  <c r="K1921" i="10"/>
  <c r="G1921" i="10"/>
  <c r="F1921" i="10"/>
  <c r="E1921" i="10"/>
  <c r="C1921" i="10"/>
  <c r="A1921" i="10"/>
  <c r="K1920" i="10"/>
  <c r="G1920" i="10"/>
  <c r="F1920" i="10"/>
  <c r="E1920" i="10"/>
  <c r="C1920" i="10"/>
  <c r="A1920" i="10"/>
  <c r="K1919" i="10"/>
  <c r="G1919" i="10"/>
  <c r="F1919" i="10"/>
  <c r="E1919" i="10"/>
  <c r="C1919" i="10"/>
  <c r="A1919" i="10"/>
  <c r="K1918" i="10"/>
  <c r="G1918" i="10"/>
  <c r="F1918" i="10"/>
  <c r="E1918" i="10"/>
  <c r="C1918" i="10"/>
  <c r="A1918" i="10"/>
  <c r="K1917" i="10"/>
  <c r="G1917" i="10"/>
  <c r="F1917" i="10"/>
  <c r="E1917" i="10"/>
  <c r="C1917" i="10"/>
  <c r="A1917" i="10"/>
  <c r="K1916" i="10"/>
  <c r="G1916" i="10"/>
  <c r="F1916" i="10"/>
  <c r="E1916" i="10"/>
  <c r="C1916" i="10"/>
  <c r="A1916" i="10"/>
  <c r="K1915" i="10"/>
  <c r="G1915" i="10"/>
  <c r="F1915" i="10"/>
  <c r="E1915" i="10"/>
  <c r="C1915" i="10"/>
  <c r="A1915" i="10"/>
  <c r="K1914" i="10"/>
  <c r="G1914" i="10"/>
  <c r="F1914" i="10"/>
  <c r="E1914" i="10"/>
  <c r="C1914" i="10"/>
  <c r="A1914" i="10"/>
  <c r="K1913" i="10"/>
  <c r="G1913" i="10"/>
  <c r="F1913" i="10"/>
  <c r="E1913" i="10"/>
  <c r="C1913" i="10"/>
  <c r="A1913" i="10"/>
  <c r="K1912" i="10"/>
  <c r="G1912" i="10"/>
  <c r="F1912" i="10"/>
  <c r="E1912" i="10"/>
  <c r="C1912" i="10"/>
  <c r="A1912" i="10"/>
  <c r="K1911" i="10"/>
  <c r="G1911" i="10"/>
  <c r="F1911" i="10"/>
  <c r="E1911" i="10"/>
  <c r="C1911" i="10"/>
  <c r="A1911" i="10"/>
  <c r="K1910" i="10"/>
  <c r="G1910" i="10"/>
  <c r="F1910" i="10"/>
  <c r="E1910" i="10"/>
  <c r="C1910" i="10"/>
  <c r="A1910" i="10"/>
  <c r="K1909" i="10"/>
  <c r="G1909" i="10"/>
  <c r="F1909" i="10"/>
  <c r="E1909" i="10"/>
  <c r="C1909" i="10"/>
  <c r="A1909" i="10"/>
  <c r="K1908" i="10"/>
  <c r="G1908" i="10"/>
  <c r="F1908" i="10"/>
  <c r="E1908" i="10"/>
  <c r="C1908" i="10"/>
  <c r="A1908" i="10"/>
  <c r="K1907" i="10"/>
  <c r="G1907" i="10"/>
  <c r="F1907" i="10"/>
  <c r="E1907" i="10"/>
  <c r="C1907" i="10"/>
  <c r="A1907" i="10"/>
  <c r="K1906" i="10"/>
  <c r="G1906" i="10"/>
  <c r="F1906" i="10"/>
  <c r="E1906" i="10"/>
  <c r="C1906" i="10"/>
  <c r="A1906" i="10"/>
  <c r="K1905" i="10"/>
  <c r="G1905" i="10"/>
  <c r="F1905" i="10"/>
  <c r="E1905" i="10"/>
  <c r="C1905" i="10"/>
  <c r="A1905" i="10"/>
  <c r="K1904" i="10"/>
  <c r="G1904" i="10"/>
  <c r="F1904" i="10"/>
  <c r="E1904" i="10"/>
  <c r="C1904" i="10"/>
  <c r="A1904" i="10"/>
  <c r="K1903" i="10"/>
  <c r="G1903" i="10"/>
  <c r="F1903" i="10"/>
  <c r="E1903" i="10"/>
  <c r="C1903" i="10"/>
  <c r="A1903" i="10"/>
  <c r="K1902" i="10"/>
  <c r="G1902" i="10"/>
  <c r="F1902" i="10"/>
  <c r="E1902" i="10"/>
  <c r="C1902" i="10"/>
  <c r="A1902" i="10"/>
  <c r="K1901" i="10"/>
  <c r="G1901" i="10"/>
  <c r="F1901" i="10"/>
  <c r="E1901" i="10"/>
  <c r="C1901" i="10"/>
  <c r="A1901" i="10"/>
  <c r="K1900" i="10"/>
  <c r="G1900" i="10"/>
  <c r="F1900" i="10"/>
  <c r="E1900" i="10"/>
  <c r="C1900" i="10"/>
  <c r="A1900" i="10"/>
  <c r="K1899" i="10"/>
  <c r="G1899" i="10"/>
  <c r="F1899" i="10"/>
  <c r="E1899" i="10"/>
  <c r="C1899" i="10"/>
  <c r="A1899" i="10"/>
  <c r="K1898" i="10"/>
  <c r="G1898" i="10"/>
  <c r="F1898" i="10"/>
  <c r="E1898" i="10"/>
  <c r="C1898" i="10"/>
  <c r="A1898" i="10"/>
  <c r="K1897" i="10"/>
  <c r="G1897" i="10"/>
  <c r="F1897" i="10"/>
  <c r="E1897" i="10"/>
  <c r="C1897" i="10"/>
  <c r="A1897" i="10"/>
  <c r="K1896" i="10"/>
  <c r="G1896" i="10"/>
  <c r="F1896" i="10"/>
  <c r="E1896" i="10"/>
  <c r="C1896" i="10"/>
  <c r="A1896" i="10"/>
  <c r="K1895" i="10"/>
  <c r="G1895" i="10"/>
  <c r="F1895" i="10"/>
  <c r="E1895" i="10"/>
  <c r="C1895" i="10"/>
  <c r="A1895" i="10"/>
  <c r="K1894" i="10"/>
  <c r="G1894" i="10"/>
  <c r="F1894" i="10"/>
  <c r="E1894" i="10"/>
  <c r="C1894" i="10"/>
  <c r="A1894" i="10"/>
  <c r="K1893" i="10"/>
  <c r="G1893" i="10"/>
  <c r="F1893" i="10"/>
  <c r="E1893" i="10"/>
  <c r="C1893" i="10"/>
  <c r="A1893" i="10"/>
  <c r="K1892" i="10"/>
  <c r="G1892" i="10"/>
  <c r="F1892" i="10"/>
  <c r="E1892" i="10"/>
  <c r="C1892" i="10"/>
  <c r="A1892" i="10"/>
  <c r="K1891" i="10"/>
  <c r="G1891" i="10"/>
  <c r="F1891" i="10"/>
  <c r="E1891" i="10"/>
  <c r="C1891" i="10"/>
  <c r="A1891" i="10"/>
  <c r="K1890" i="10"/>
  <c r="G1890" i="10"/>
  <c r="F1890" i="10"/>
  <c r="E1890" i="10"/>
  <c r="C1890" i="10"/>
  <c r="A1890" i="10"/>
  <c r="K1889" i="10"/>
  <c r="G1889" i="10"/>
  <c r="F1889" i="10"/>
  <c r="E1889" i="10"/>
  <c r="C1889" i="10"/>
  <c r="A1889" i="10"/>
  <c r="K1888" i="10"/>
  <c r="G1888" i="10"/>
  <c r="F1888" i="10"/>
  <c r="E1888" i="10"/>
  <c r="C1888" i="10"/>
  <c r="A1888" i="10"/>
  <c r="K1887" i="10"/>
  <c r="G1887" i="10"/>
  <c r="F1887" i="10"/>
  <c r="E1887" i="10"/>
  <c r="C1887" i="10"/>
  <c r="A1887" i="10"/>
  <c r="K1886" i="10"/>
  <c r="G1886" i="10"/>
  <c r="F1886" i="10"/>
  <c r="E1886" i="10"/>
  <c r="C1886" i="10"/>
  <c r="A1886" i="10"/>
  <c r="K1885" i="10"/>
  <c r="G1885" i="10"/>
  <c r="F1885" i="10"/>
  <c r="E1885" i="10"/>
  <c r="C1885" i="10"/>
  <c r="A1885" i="10"/>
  <c r="K1884" i="10"/>
  <c r="G1884" i="10"/>
  <c r="F1884" i="10"/>
  <c r="E1884" i="10"/>
  <c r="C1884" i="10"/>
  <c r="A1884" i="10"/>
  <c r="K1883" i="10"/>
  <c r="G1883" i="10"/>
  <c r="F1883" i="10"/>
  <c r="E1883" i="10"/>
  <c r="C1883" i="10"/>
  <c r="A1883" i="10"/>
  <c r="K1882" i="10"/>
  <c r="G1882" i="10"/>
  <c r="F1882" i="10"/>
  <c r="E1882" i="10"/>
  <c r="C1882" i="10"/>
  <c r="A1882" i="10"/>
  <c r="K1881" i="10"/>
  <c r="G1881" i="10"/>
  <c r="F1881" i="10"/>
  <c r="E1881" i="10"/>
  <c r="C1881" i="10"/>
  <c r="A1881" i="10"/>
  <c r="K1880" i="10"/>
  <c r="G1880" i="10"/>
  <c r="F1880" i="10"/>
  <c r="E1880" i="10"/>
  <c r="C1880" i="10"/>
  <c r="A1880" i="10"/>
  <c r="K1879" i="10"/>
  <c r="G1879" i="10"/>
  <c r="F1879" i="10"/>
  <c r="E1879" i="10"/>
  <c r="C1879" i="10"/>
  <c r="A1879" i="10"/>
  <c r="K1878" i="10"/>
  <c r="G1878" i="10"/>
  <c r="F1878" i="10"/>
  <c r="E1878" i="10"/>
  <c r="C1878" i="10"/>
  <c r="A1878" i="10"/>
  <c r="K1877" i="10"/>
  <c r="G1877" i="10"/>
  <c r="F1877" i="10"/>
  <c r="E1877" i="10"/>
  <c r="C1877" i="10"/>
  <c r="A1877" i="10"/>
  <c r="K1876" i="10"/>
  <c r="G1876" i="10"/>
  <c r="F1876" i="10"/>
  <c r="E1876" i="10"/>
  <c r="C1876" i="10"/>
  <c r="A1876" i="10"/>
  <c r="K1875" i="10"/>
  <c r="G1875" i="10"/>
  <c r="F1875" i="10"/>
  <c r="E1875" i="10"/>
  <c r="C1875" i="10"/>
  <c r="A1875" i="10"/>
  <c r="K1874" i="10"/>
  <c r="G1874" i="10"/>
  <c r="F1874" i="10"/>
  <c r="E1874" i="10"/>
  <c r="C1874" i="10"/>
  <c r="A1874" i="10"/>
  <c r="K1873" i="10"/>
  <c r="G1873" i="10"/>
  <c r="F1873" i="10"/>
  <c r="E1873" i="10"/>
  <c r="C1873" i="10"/>
  <c r="A1873" i="10"/>
  <c r="K1872" i="10"/>
  <c r="G1872" i="10"/>
  <c r="F1872" i="10"/>
  <c r="E1872" i="10"/>
  <c r="C1872" i="10"/>
  <c r="A1872" i="10"/>
  <c r="K1871" i="10"/>
  <c r="G1871" i="10"/>
  <c r="F1871" i="10"/>
  <c r="E1871" i="10"/>
  <c r="C1871" i="10"/>
  <c r="A1871" i="10"/>
  <c r="K1870" i="10"/>
  <c r="G1870" i="10"/>
  <c r="F1870" i="10"/>
  <c r="E1870" i="10"/>
  <c r="C1870" i="10"/>
  <c r="A1870" i="10"/>
  <c r="K1869" i="10"/>
  <c r="G1869" i="10"/>
  <c r="F1869" i="10"/>
  <c r="E1869" i="10"/>
  <c r="C1869" i="10"/>
  <c r="A1869" i="10"/>
  <c r="K1868" i="10"/>
  <c r="G1868" i="10"/>
  <c r="F1868" i="10"/>
  <c r="E1868" i="10"/>
  <c r="C1868" i="10"/>
  <c r="A1868" i="10"/>
  <c r="K1867" i="10"/>
  <c r="G1867" i="10"/>
  <c r="F1867" i="10"/>
  <c r="E1867" i="10"/>
  <c r="C1867" i="10"/>
  <c r="A1867" i="10"/>
  <c r="K1866" i="10"/>
  <c r="G1866" i="10"/>
  <c r="F1866" i="10"/>
  <c r="E1866" i="10"/>
  <c r="C1866" i="10"/>
  <c r="A1866" i="10"/>
  <c r="K1865" i="10"/>
  <c r="G1865" i="10"/>
  <c r="F1865" i="10"/>
  <c r="E1865" i="10"/>
  <c r="C1865" i="10"/>
  <c r="A1865" i="10"/>
  <c r="K1864" i="10"/>
  <c r="G1864" i="10"/>
  <c r="F1864" i="10"/>
  <c r="E1864" i="10"/>
  <c r="C1864" i="10"/>
  <c r="A1864" i="10"/>
  <c r="K1863" i="10"/>
  <c r="G1863" i="10"/>
  <c r="F1863" i="10"/>
  <c r="E1863" i="10"/>
  <c r="C1863" i="10"/>
  <c r="A1863" i="10"/>
  <c r="K1862" i="10"/>
  <c r="G1862" i="10"/>
  <c r="F1862" i="10"/>
  <c r="E1862" i="10"/>
  <c r="C1862" i="10"/>
  <c r="A1862" i="10"/>
  <c r="K1861" i="10"/>
  <c r="G1861" i="10"/>
  <c r="F1861" i="10"/>
  <c r="E1861" i="10"/>
  <c r="C1861" i="10"/>
  <c r="A1861" i="10"/>
  <c r="K1860" i="10"/>
  <c r="G1860" i="10"/>
  <c r="F1860" i="10"/>
  <c r="E1860" i="10"/>
  <c r="C1860" i="10"/>
  <c r="A1860" i="10"/>
  <c r="K1859" i="10"/>
  <c r="G1859" i="10"/>
  <c r="F1859" i="10"/>
  <c r="E1859" i="10"/>
  <c r="C1859" i="10"/>
  <c r="A1859" i="10"/>
  <c r="K1858" i="10"/>
  <c r="G1858" i="10"/>
  <c r="F1858" i="10"/>
  <c r="E1858" i="10"/>
  <c r="C1858" i="10"/>
  <c r="A1858" i="10"/>
  <c r="K1857" i="10"/>
  <c r="G1857" i="10"/>
  <c r="F1857" i="10"/>
  <c r="E1857" i="10"/>
  <c r="C1857" i="10"/>
  <c r="A1857" i="10"/>
  <c r="K1856" i="10"/>
  <c r="G1856" i="10"/>
  <c r="F1856" i="10"/>
  <c r="E1856" i="10"/>
  <c r="C1856" i="10"/>
  <c r="A1856" i="10"/>
  <c r="K1855" i="10"/>
  <c r="G1855" i="10"/>
  <c r="F1855" i="10"/>
  <c r="E1855" i="10"/>
  <c r="C1855" i="10"/>
  <c r="A1855" i="10"/>
  <c r="K1854" i="10"/>
  <c r="G1854" i="10"/>
  <c r="F1854" i="10"/>
  <c r="E1854" i="10"/>
  <c r="C1854" i="10"/>
  <c r="A1854" i="10"/>
  <c r="K1853" i="10"/>
  <c r="G1853" i="10"/>
  <c r="F1853" i="10"/>
  <c r="E1853" i="10"/>
  <c r="C1853" i="10"/>
  <c r="A1853" i="10"/>
  <c r="K1852" i="10"/>
  <c r="G1852" i="10"/>
  <c r="F1852" i="10"/>
  <c r="E1852" i="10"/>
  <c r="C1852" i="10"/>
  <c r="A1852" i="10"/>
  <c r="K1851" i="10"/>
  <c r="G1851" i="10"/>
  <c r="F1851" i="10"/>
  <c r="E1851" i="10"/>
  <c r="C1851" i="10"/>
  <c r="A1851" i="10"/>
  <c r="K1850" i="10"/>
  <c r="G1850" i="10"/>
  <c r="F1850" i="10"/>
  <c r="E1850" i="10"/>
  <c r="C1850" i="10"/>
  <c r="A1850" i="10"/>
  <c r="K1849" i="10"/>
  <c r="G1849" i="10"/>
  <c r="F1849" i="10"/>
  <c r="E1849" i="10"/>
  <c r="C1849" i="10"/>
  <c r="A1849" i="10"/>
  <c r="K1848" i="10"/>
  <c r="G1848" i="10"/>
  <c r="F1848" i="10"/>
  <c r="E1848" i="10"/>
  <c r="C1848" i="10"/>
  <c r="A1848" i="10"/>
  <c r="K1847" i="10"/>
  <c r="G1847" i="10"/>
  <c r="F1847" i="10"/>
  <c r="E1847" i="10"/>
  <c r="C1847" i="10"/>
  <c r="A1847" i="10"/>
  <c r="K1846" i="10"/>
  <c r="G1846" i="10"/>
  <c r="F1846" i="10"/>
  <c r="E1846" i="10"/>
  <c r="C1846" i="10"/>
  <c r="A1846" i="10"/>
  <c r="K1845" i="10"/>
  <c r="G1845" i="10"/>
  <c r="F1845" i="10"/>
  <c r="E1845" i="10"/>
  <c r="C1845" i="10"/>
  <c r="A1845" i="10"/>
  <c r="K1844" i="10"/>
  <c r="G1844" i="10"/>
  <c r="F1844" i="10"/>
  <c r="E1844" i="10"/>
  <c r="C1844" i="10"/>
  <c r="A1844" i="10"/>
  <c r="K1843" i="10"/>
  <c r="G1843" i="10"/>
  <c r="F1843" i="10"/>
  <c r="E1843" i="10"/>
  <c r="C1843" i="10"/>
  <c r="A1843" i="10"/>
  <c r="K1842" i="10"/>
  <c r="G1842" i="10"/>
  <c r="F1842" i="10"/>
  <c r="E1842" i="10"/>
  <c r="C1842" i="10"/>
  <c r="A1842" i="10"/>
  <c r="K1841" i="10"/>
  <c r="G1841" i="10"/>
  <c r="F1841" i="10"/>
  <c r="E1841" i="10"/>
  <c r="C1841" i="10"/>
  <c r="A1841" i="10"/>
  <c r="K1840" i="10"/>
  <c r="G1840" i="10"/>
  <c r="F1840" i="10"/>
  <c r="E1840" i="10"/>
  <c r="C1840" i="10"/>
  <c r="A1840" i="10"/>
  <c r="K1839" i="10"/>
  <c r="G1839" i="10"/>
  <c r="F1839" i="10"/>
  <c r="E1839" i="10"/>
  <c r="C1839" i="10"/>
  <c r="A1839" i="10"/>
  <c r="K1838" i="10"/>
  <c r="G1838" i="10"/>
  <c r="F1838" i="10"/>
  <c r="E1838" i="10"/>
  <c r="C1838" i="10"/>
  <c r="A1838" i="10"/>
  <c r="K1837" i="10"/>
  <c r="G1837" i="10"/>
  <c r="F1837" i="10"/>
  <c r="E1837" i="10"/>
  <c r="C1837" i="10"/>
  <c r="A1837" i="10"/>
  <c r="K1836" i="10"/>
  <c r="G1836" i="10"/>
  <c r="F1836" i="10"/>
  <c r="E1836" i="10"/>
  <c r="C1836" i="10"/>
  <c r="A1836" i="10"/>
  <c r="K1835" i="10"/>
  <c r="G1835" i="10"/>
  <c r="F1835" i="10"/>
  <c r="E1835" i="10"/>
  <c r="C1835" i="10"/>
  <c r="A1835" i="10"/>
  <c r="K1834" i="10"/>
  <c r="G1834" i="10"/>
  <c r="F1834" i="10"/>
  <c r="E1834" i="10"/>
  <c r="C1834" i="10"/>
  <c r="A1834" i="10"/>
  <c r="K1833" i="10"/>
  <c r="G1833" i="10"/>
  <c r="F1833" i="10"/>
  <c r="E1833" i="10"/>
  <c r="C1833" i="10"/>
  <c r="A1833" i="10"/>
  <c r="K1832" i="10"/>
  <c r="G1832" i="10"/>
  <c r="F1832" i="10"/>
  <c r="E1832" i="10"/>
  <c r="C1832" i="10"/>
  <c r="A1832" i="10"/>
  <c r="K1831" i="10"/>
  <c r="G1831" i="10"/>
  <c r="F1831" i="10"/>
  <c r="E1831" i="10"/>
  <c r="C1831" i="10"/>
  <c r="A1831" i="10"/>
  <c r="K1830" i="10"/>
  <c r="G1830" i="10"/>
  <c r="F1830" i="10"/>
  <c r="E1830" i="10"/>
  <c r="C1830" i="10"/>
  <c r="A1830" i="10"/>
  <c r="K1829" i="10"/>
  <c r="G1829" i="10"/>
  <c r="F1829" i="10"/>
  <c r="E1829" i="10"/>
  <c r="C1829" i="10"/>
  <c r="A1829" i="10"/>
  <c r="K1828" i="10"/>
  <c r="G1828" i="10"/>
  <c r="F1828" i="10"/>
  <c r="E1828" i="10"/>
  <c r="C1828" i="10"/>
  <c r="A1828" i="10"/>
  <c r="K1827" i="10"/>
  <c r="G1827" i="10"/>
  <c r="F1827" i="10"/>
  <c r="E1827" i="10"/>
  <c r="C1827" i="10"/>
  <c r="A1827" i="10"/>
  <c r="K1826" i="10"/>
  <c r="G1826" i="10"/>
  <c r="F1826" i="10"/>
  <c r="E1826" i="10"/>
  <c r="C1826" i="10"/>
  <c r="A1826" i="10"/>
  <c r="K1825" i="10"/>
  <c r="G1825" i="10"/>
  <c r="F1825" i="10"/>
  <c r="E1825" i="10"/>
  <c r="C1825" i="10"/>
  <c r="A1825" i="10"/>
  <c r="K1824" i="10"/>
  <c r="G1824" i="10"/>
  <c r="F1824" i="10"/>
  <c r="E1824" i="10"/>
  <c r="C1824" i="10"/>
  <c r="A1824" i="10"/>
  <c r="K1823" i="10"/>
  <c r="G1823" i="10"/>
  <c r="F1823" i="10"/>
  <c r="E1823" i="10"/>
  <c r="C1823" i="10"/>
  <c r="A1823" i="10"/>
  <c r="K1822" i="10"/>
  <c r="G1822" i="10"/>
  <c r="F1822" i="10"/>
  <c r="E1822" i="10"/>
  <c r="C1822" i="10"/>
  <c r="A1822" i="10"/>
  <c r="K1821" i="10"/>
  <c r="G1821" i="10"/>
  <c r="F1821" i="10"/>
  <c r="E1821" i="10"/>
  <c r="C1821" i="10"/>
  <c r="A1821" i="10"/>
  <c r="K1820" i="10"/>
  <c r="G1820" i="10"/>
  <c r="F1820" i="10"/>
  <c r="E1820" i="10"/>
  <c r="C1820" i="10"/>
  <c r="A1820" i="10"/>
  <c r="K1819" i="10"/>
  <c r="G1819" i="10"/>
  <c r="F1819" i="10"/>
  <c r="E1819" i="10"/>
  <c r="C1819" i="10"/>
  <c r="A1819" i="10"/>
  <c r="K1818" i="10"/>
  <c r="G1818" i="10"/>
  <c r="F1818" i="10"/>
  <c r="E1818" i="10"/>
  <c r="C1818" i="10"/>
  <c r="A1818" i="10"/>
  <c r="K1817" i="10"/>
  <c r="G1817" i="10"/>
  <c r="F1817" i="10"/>
  <c r="E1817" i="10"/>
  <c r="C1817" i="10"/>
  <c r="A1817" i="10"/>
  <c r="K1816" i="10"/>
  <c r="G1816" i="10"/>
  <c r="F1816" i="10"/>
  <c r="E1816" i="10"/>
  <c r="C1816" i="10"/>
  <c r="A1816" i="10"/>
  <c r="K1815" i="10"/>
  <c r="G1815" i="10"/>
  <c r="F1815" i="10"/>
  <c r="E1815" i="10"/>
  <c r="C1815" i="10"/>
  <c r="A1815" i="10"/>
  <c r="K1814" i="10"/>
  <c r="G1814" i="10"/>
  <c r="F1814" i="10"/>
  <c r="E1814" i="10"/>
  <c r="C1814" i="10"/>
  <c r="A1814" i="10"/>
  <c r="K1813" i="10"/>
  <c r="G1813" i="10"/>
  <c r="F1813" i="10"/>
  <c r="E1813" i="10"/>
  <c r="C1813" i="10"/>
  <c r="A1813" i="10"/>
  <c r="K1812" i="10"/>
  <c r="G1812" i="10"/>
  <c r="F1812" i="10"/>
  <c r="E1812" i="10"/>
  <c r="C1812" i="10"/>
  <c r="A1812" i="10"/>
  <c r="K1811" i="10"/>
  <c r="G1811" i="10"/>
  <c r="F1811" i="10"/>
  <c r="E1811" i="10"/>
  <c r="C1811" i="10"/>
  <c r="A1811" i="10"/>
  <c r="K1810" i="10"/>
  <c r="G1810" i="10"/>
  <c r="F1810" i="10"/>
  <c r="E1810" i="10"/>
  <c r="C1810" i="10"/>
  <c r="A1810" i="10"/>
  <c r="K1809" i="10"/>
  <c r="G1809" i="10"/>
  <c r="F1809" i="10"/>
  <c r="E1809" i="10"/>
  <c r="C1809" i="10"/>
  <c r="A1809" i="10"/>
  <c r="K1808" i="10"/>
  <c r="G1808" i="10"/>
  <c r="F1808" i="10"/>
  <c r="E1808" i="10"/>
  <c r="C1808" i="10"/>
  <c r="A1808" i="10"/>
  <c r="K1807" i="10"/>
  <c r="G1807" i="10"/>
  <c r="F1807" i="10"/>
  <c r="E1807" i="10"/>
  <c r="C1807" i="10"/>
  <c r="A1807" i="10"/>
  <c r="K1806" i="10"/>
  <c r="G1806" i="10"/>
  <c r="F1806" i="10"/>
  <c r="E1806" i="10"/>
  <c r="C1806" i="10"/>
  <c r="A1806" i="10"/>
  <c r="K1805" i="10"/>
  <c r="G1805" i="10"/>
  <c r="F1805" i="10"/>
  <c r="E1805" i="10"/>
  <c r="C1805" i="10"/>
  <c r="A1805" i="10"/>
  <c r="K1804" i="10"/>
  <c r="G1804" i="10"/>
  <c r="F1804" i="10"/>
  <c r="E1804" i="10"/>
  <c r="C1804" i="10"/>
  <c r="A1804" i="10"/>
  <c r="K1803" i="10"/>
  <c r="G1803" i="10"/>
  <c r="F1803" i="10"/>
  <c r="E1803" i="10"/>
  <c r="C1803" i="10"/>
  <c r="A1803" i="10"/>
  <c r="K1802" i="10"/>
  <c r="G1802" i="10"/>
  <c r="F1802" i="10"/>
  <c r="E1802" i="10"/>
  <c r="C1802" i="10"/>
  <c r="A1802" i="10"/>
  <c r="K1801" i="10"/>
  <c r="G1801" i="10"/>
  <c r="F1801" i="10"/>
  <c r="E1801" i="10"/>
  <c r="C1801" i="10"/>
  <c r="A1801" i="10"/>
  <c r="K1800" i="10"/>
  <c r="G1800" i="10"/>
  <c r="F1800" i="10"/>
  <c r="E1800" i="10"/>
  <c r="C1800" i="10"/>
  <c r="A1800" i="10"/>
  <c r="K1799" i="10"/>
  <c r="G1799" i="10"/>
  <c r="F1799" i="10"/>
  <c r="E1799" i="10"/>
  <c r="C1799" i="10"/>
  <c r="A1799" i="10"/>
  <c r="K1798" i="10"/>
  <c r="G1798" i="10"/>
  <c r="F1798" i="10"/>
  <c r="E1798" i="10"/>
  <c r="C1798" i="10"/>
  <c r="A1798" i="10"/>
  <c r="K1797" i="10"/>
  <c r="G1797" i="10"/>
  <c r="F1797" i="10"/>
  <c r="E1797" i="10"/>
  <c r="C1797" i="10"/>
  <c r="A1797" i="10"/>
  <c r="K1796" i="10"/>
  <c r="G1796" i="10"/>
  <c r="F1796" i="10"/>
  <c r="E1796" i="10"/>
  <c r="C1796" i="10"/>
  <c r="A1796" i="10"/>
  <c r="K1795" i="10"/>
  <c r="G1795" i="10"/>
  <c r="F1795" i="10"/>
  <c r="E1795" i="10"/>
  <c r="C1795" i="10"/>
  <c r="A1795" i="10"/>
  <c r="K1794" i="10"/>
  <c r="G1794" i="10"/>
  <c r="F1794" i="10"/>
  <c r="E1794" i="10"/>
  <c r="C1794" i="10"/>
  <c r="A1794" i="10"/>
  <c r="K1793" i="10"/>
  <c r="G1793" i="10"/>
  <c r="F1793" i="10"/>
  <c r="E1793" i="10"/>
  <c r="C1793" i="10"/>
  <c r="A1793" i="10"/>
  <c r="K1792" i="10"/>
  <c r="G1792" i="10"/>
  <c r="F1792" i="10"/>
  <c r="E1792" i="10"/>
  <c r="C1792" i="10"/>
  <c r="A1792" i="10"/>
  <c r="K1791" i="10"/>
  <c r="G1791" i="10"/>
  <c r="F1791" i="10"/>
  <c r="E1791" i="10"/>
  <c r="C1791" i="10"/>
  <c r="A1791" i="10"/>
  <c r="K1790" i="10"/>
  <c r="G1790" i="10"/>
  <c r="F1790" i="10"/>
  <c r="E1790" i="10"/>
  <c r="C1790" i="10"/>
  <c r="A1790" i="10"/>
  <c r="K1789" i="10"/>
  <c r="G1789" i="10"/>
  <c r="F1789" i="10"/>
  <c r="E1789" i="10"/>
  <c r="C1789" i="10"/>
  <c r="A1789" i="10"/>
  <c r="K1788" i="10"/>
  <c r="G1788" i="10"/>
  <c r="F1788" i="10"/>
  <c r="E1788" i="10"/>
  <c r="C1788" i="10"/>
  <c r="A1788" i="10"/>
  <c r="K1787" i="10"/>
  <c r="G1787" i="10"/>
  <c r="F1787" i="10"/>
  <c r="E1787" i="10"/>
  <c r="C1787" i="10"/>
  <c r="A1787" i="10"/>
  <c r="K1786" i="10"/>
  <c r="G1786" i="10"/>
  <c r="F1786" i="10"/>
  <c r="E1786" i="10"/>
  <c r="C1786" i="10"/>
  <c r="A1786" i="10"/>
  <c r="K1785" i="10"/>
  <c r="G1785" i="10"/>
  <c r="F1785" i="10"/>
  <c r="E1785" i="10"/>
  <c r="C1785" i="10"/>
  <c r="A1785" i="10"/>
  <c r="K1784" i="10"/>
  <c r="G1784" i="10"/>
  <c r="F1784" i="10"/>
  <c r="E1784" i="10"/>
  <c r="C1784" i="10"/>
  <c r="A1784" i="10"/>
  <c r="K1783" i="10"/>
  <c r="G1783" i="10"/>
  <c r="F1783" i="10"/>
  <c r="E1783" i="10"/>
  <c r="C1783" i="10"/>
  <c r="A1783" i="10"/>
  <c r="K1782" i="10"/>
  <c r="G1782" i="10"/>
  <c r="F1782" i="10"/>
  <c r="E1782" i="10"/>
  <c r="C1782" i="10"/>
  <c r="A1782" i="10"/>
  <c r="K1781" i="10"/>
  <c r="G1781" i="10"/>
  <c r="F1781" i="10"/>
  <c r="E1781" i="10"/>
  <c r="C1781" i="10"/>
  <c r="A1781" i="10"/>
  <c r="K1780" i="10"/>
  <c r="G1780" i="10"/>
  <c r="F1780" i="10"/>
  <c r="E1780" i="10"/>
  <c r="C1780" i="10"/>
  <c r="A1780" i="10"/>
  <c r="K1779" i="10"/>
  <c r="G1779" i="10"/>
  <c r="F1779" i="10"/>
  <c r="E1779" i="10"/>
  <c r="C1779" i="10"/>
  <c r="A1779" i="10"/>
  <c r="K1778" i="10"/>
  <c r="G1778" i="10"/>
  <c r="F1778" i="10"/>
  <c r="E1778" i="10"/>
  <c r="C1778" i="10"/>
  <c r="A1778" i="10"/>
  <c r="K1777" i="10"/>
  <c r="G1777" i="10"/>
  <c r="F1777" i="10"/>
  <c r="E1777" i="10"/>
  <c r="C1777" i="10"/>
  <c r="A1777" i="10"/>
  <c r="K1776" i="10"/>
  <c r="G1776" i="10"/>
  <c r="F1776" i="10"/>
  <c r="E1776" i="10"/>
  <c r="C1776" i="10"/>
  <c r="A1776" i="10"/>
  <c r="K1775" i="10"/>
  <c r="G1775" i="10"/>
  <c r="F1775" i="10"/>
  <c r="E1775" i="10"/>
  <c r="C1775" i="10"/>
  <c r="A1775" i="10"/>
  <c r="K1774" i="10"/>
  <c r="G1774" i="10"/>
  <c r="F1774" i="10"/>
  <c r="E1774" i="10"/>
  <c r="C1774" i="10"/>
  <c r="A1774" i="10"/>
  <c r="K1773" i="10"/>
  <c r="G1773" i="10"/>
  <c r="F1773" i="10"/>
  <c r="E1773" i="10"/>
  <c r="C1773" i="10"/>
  <c r="A1773" i="10"/>
  <c r="K1772" i="10"/>
  <c r="G1772" i="10"/>
  <c r="F1772" i="10"/>
  <c r="E1772" i="10"/>
  <c r="C1772" i="10"/>
  <c r="A1772" i="10"/>
  <c r="K1771" i="10"/>
  <c r="G1771" i="10"/>
  <c r="F1771" i="10"/>
  <c r="E1771" i="10"/>
  <c r="C1771" i="10"/>
  <c r="A1771" i="10"/>
  <c r="K1770" i="10"/>
  <c r="G1770" i="10"/>
  <c r="F1770" i="10"/>
  <c r="E1770" i="10"/>
  <c r="C1770" i="10"/>
  <c r="A1770" i="10"/>
  <c r="K1769" i="10"/>
  <c r="G1769" i="10"/>
  <c r="F1769" i="10"/>
  <c r="E1769" i="10"/>
  <c r="C1769" i="10"/>
  <c r="A1769" i="10"/>
  <c r="K1768" i="10"/>
  <c r="G1768" i="10"/>
  <c r="F1768" i="10"/>
  <c r="E1768" i="10"/>
  <c r="C1768" i="10"/>
  <c r="A1768" i="10"/>
  <c r="K1767" i="10"/>
  <c r="G1767" i="10"/>
  <c r="F1767" i="10"/>
  <c r="E1767" i="10"/>
  <c r="C1767" i="10"/>
  <c r="A1767" i="10"/>
  <c r="K1766" i="10"/>
  <c r="G1766" i="10"/>
  <c r="F1766" i="10"/>
  <c r="E1766" i="10"/>
  <c r="C1766" i="10"/>
  <c r="A1766" i="10"/>
  <c r="K1765" i="10"/>
  <c r="G1765" i="10"/>
  <c r="F1765" i="10"/>
  <c r="E1765" i="10"/>
  <c r="C1765" i="10"/>
  <c r="A1765" i="10"/>
  <c r="K1764" i="10"/>
  <c r="G1764" i="10"/>
  <c r="F1764" i="10"/>
  <c r="E1764" i="10"/>
  <c r="C1764" i="10"/>
  <c r="A1764" i="10"/>
  <c r="K1763" i="10"/>
  <c r="G1763" i="10"/>
  <c r="F1763" i="10"/>
  <c r="E1763" i="10"/>
  <c r="C1763" i="10"/>
  <c r="A1763" i="10"/>
  <c r="K1762" i="10"/>
  <c r="G1762" i="10"/>
  <c r="F1762" i="10"/>
  <c r="E1762" i="10"/>
  <c r="C1762" i="10"/>
  <c r="A1762" i="10"/>
  <c r="K1761" i="10"/>
  <c r="G1761" i="10"/>
  <c r="F1761" i="10"/>
  <c r="E1761" i="10"/>
  <c r="C1761" i="10"/>
  <c r="A1761" i="10"/>
  <c r="K1760" i="10"/>
  <c r="G1760" i="10"/>
  <c r="F1760" i="10"/>
  <c r="E1760" i="10"/>
  <c r="C1760" i="10"/>
  <c r="A1760" i="10"/>
  <c r="K1759" i="10"/>
  <c r="G1759" i="10"/>
  <c r="F1759" i="10"/>
  <c r="E1759" i="10"/>
  <c r="C1759" i="10"/>
  <c r="A1759" i="10"/>
  <c r="K1758" i="10"/>
  <c r="G1758" i="10"/>
  <c r="F1758" i="10"/>
  <c r="E1758" i="10"/>
  <c r="C1758" i="10"/>
  <c r="A1758" i="10"/>
  <c r="K1757" i="10"/>
  <c r="G1757" i="10"/>
  <c r="F1757" i="10"/>
  <c r="E1757" i="10"/>
  <c r="C1757" i="10"/>
  <c r="A1757" i="10"/>
  <c r="K1756" i="10"/>
  <c r="G1756" i="10"/>
  <c r="F1756" i="10"/>
  <c r="E1756" i="10"/>
  <c r="C1756" i="10"/>
  <c r="A1756" i="10"/>
  <c r="K1755" i="10"/>
  <c r="G1755" i="10"/>
  <c r="F1755" i="10"/>
  <c r="E1755" i="10"/>
  <c r="C1755" i="10"/>
  <c r="A1755" i="10"/>
  <c r="K1754" i="10"/>
  <c r="G1754" i="10"/>
  <c r="F1754" i="10"/>
  <c r="E1754" i="10"/>
  <c r="C1754" i="10"/>
  <c r="A1754" i="10"/>
  <c r="K1753" i="10"/>
  <c r="G1753" i="10"/>
  <c r="F1753" i="10"/>
  <c r="E1753" i="10"/>
  <c r="C1753" i="10"/>
  <c r="A1753" i="10"/>
  <c r="K1752" i="10"/>
  <c r="G1752" i="10"/>
  <c r="F1752" i="10"/>
  <c r="E1752" i="10"/>
  <c r="C1752" i="10"/>
  <c r="A1752" i="10"/>
  <c r="K1751" i="10"/>
  <c r="G1751" i="10"/>
  <c r="F1751" i="10"/>
  <c r="E1751" i="10"/>
  <c r="C1751" i="10"/>
  <c r="A1751" i="10"/>
  <c r="K1750" i="10"/>
  <c r="G1750" i="10"/>
  <c r="F1750" i="10"/>
  <c r="E1750" i="10"/>
  <c r="C1750" i="10"/>
  <c r="A1750" i="10"/>
  <c r="K1749" i="10"/>
  <c r="G1749" i="10"/>
  <c r="F1749" i="10"/>
  <c r="E1749" i="10"/>
  <c r="C1749" i="10"/>
  <c r="A1749" i="10"/>
  <c r="K1748" i="10"/>
  <c r="G1748" i="10"/>
  <c r="F1748" i="10"/>
  <c r="E1748" i="10"/>
  <c r="C1748" i="10"/>
  <c r="A1748" i="10"/>
  <c r="K1747" i="10"/>
  <c r="G1747" i="10"/>
  <c r="F1747" i="10"/>
  <c r="E1747" i="10"/>
  <c r="C1747" i="10"/>
  <c r="A1747" i="10"/>
  <c r="K1746" i="10"/>
  <c r="G1746" i="10"/>
  <c r="F1746" i="10"/>
  <c r="E1746" i="10"/>
  <c r="C1746" i="10"/>
  <c r="A1746" i="10"/>
  <c r="K1745" i="10"/>
  <c r="G1745" i="10"/>
  <c r="F1745" i="10"/>
  <c r="E1745" i="10"/>
  <c r="C1745" i="10"/>
  <c r="A1745" i="10"/>
  <c r="K1744" i="10"/>
  <c r="G1744" i="10"/>
  <c r="F1744" i="10"/>
  <c r="E1744" i="10"/>
  <c r="C1744" i="10"/>
  <c r="A1744" i="10"/>
  <c r="K1743" i="10"/>
  <c r="G1743" i="10"/>
  <c r="F1743" i="10"/>
  <c r="E1743" i="10"/>
  <c r="C1743" i="10"/>
  <c r="A1743" i="10"/>
  <c r="K1742" i="10"/>
  <c r="G1742" i="10"/>
  <c r="F1742" i="10"/>
  <c r="E1742" i="10"/>
  <c r="C1742" i="10"/>
  <c r="A1742" i="10"/>
  <c r="K1741" i="10"/>
  <c r="G1741" i="10"/>
  <c r="F1741" i="10"/>
  <c r="E1741" i="10"/>
  <c r="C1741" i="10"/>
  <c r="A1741" i="10"/>
  <c r="K1740" i="10"/>
  <c r="G1740" i="10"/>
  <c r="F1740" i="10"/>
  <c r="E1740" i="10"/>
  <c r="C1740" i="10"/>
  <c r="A1740" i="10"/>
  <c r="K1739" i="10"/>
  <c r="G1739" i="10"/>
  <c r="F1739" i="10"/>
  <c r="E1739" i="10"/>
  <c r="C1739" i="10"/>
  <c r="A1739" i="10"/>
  <c r="K1738" i="10"/>
  <c r="G1738" i="10"/>
  <c r="F1738" i="10"/>
  <c r="E1738" i="10"/>
  <c r="C1738" i="10"/>
  <c r="A1738" i="10"/>
  <c r="K1737" i="10"/>
  <c r="G1737" i="10"/>
  <c r="F1737" i="10"/>
  <c r="E1737" i="10"/>
  <c r="C1737" i="10"/>
  <c r="A1737" i="10"/>
  <c r="K1736" i="10"/>
  <c r="G1736" i="10"/>
  <c r="F1736" i="10"/>
  <c r="E1736" i="10"/>
  <c r="C1736" i="10"/>
  <c r="A1736" i="10"/>
  <c r="K1735" i="10"/>
  <c r="G1735" i="10"/>
  <c r="F1735" i="10"/>
  <c r="E1735" i="10"/>
  <c r="C1735" i="10"/>
  <c r="A1735" i="10"/>
  <c r="K1734" i="10"/>
  <c r="G1734" i="10"/>
  <c r="F1734" i="10"/>
  <c r="E1734" i="10"/>
  <c r="C1734" i="10"/>
  <c r="A1734" i="10"/>
  <c r="K1733" i="10"/>
  <c r="G1733" i="10"/>
  <c r="F1733" i="10"/>
  <c r="E1733" i="10"/>
  <c r="C1733" i="10"/>
  <c r="A1733" i="10"/>
  <c r="K1732" i="10"/>
  <c r="G1732" i="10"/>
  <c r="F1732" i="10"/>
  <c r="E1732" i="10"/>
  <c r="C1732" i="10"/>
  <c r="A1732" i="10"/>
  <c r="K1731" i="10"/>
  <c r="G1731" i="10"/>
  <c r="F1731" i="10"/>
  <c r="E1731" i="10"/>
  <c r="C1731" i="10"/>
  <c r="A1731" i="10"/>
  <c r="K1730" i="10"/>
  <c r="G1730" i="10"/>
  <c r="F1730" i="10"/>
  <c r="E1730" i="10"/>
  <c r="C1730" i="10"/>
  <c r="A1730" i="10"/>
  <c r="K1729" i="10"/>
  <c r="G1729" i="10"/>
  <c r="F1729" i="10"/>
  <c r="E1729" i="10"/>
  <c r="C1729" i="10"/>
  <c r="A1729" i="10"/>
  <c r="K1728" i="10"/>
  <c r="G1728" i="10"/>
  <c r="F1728" i="10"/>
  <c r="E1728" i="10"/>
  <c r="C1728" i="10"/>
  <c r="A1728" i="10"/>
  <c r="K1727" i="10"/>
  <c r="G1727" i="10"/>
  <c r="F1727" i="10"/>
  <c r="E1727" i="10"/>
  <c r="C1727" i="10"/>
  <c r="A1727" i="10"/>
  <c r="K1726" i="10"/>
  <c r="G1726" i="10"/>
  <c r="F1726" i="10"/>
  <c r="E1726" i="10"/>
  <c r="C1726" i="10"/>
  <c r="A1726" i="10"/>
  <c r="K1725" i="10"/>
  <c r="G1725" i="10"/>
  <c r="F1725" i="10"/>
  <c r="E1725" i="10"/>
  <c r="C1725" i="10"/>
  <c r="A1725" i="10"/>
  <c r="K1724" i="10"/>
  <c r="G1724" i="10"/>
  <c r="F1724" i="10"/>
  <c r="E1724" i="10"/>
  <c r="C1724" i="10"/>
  <c r="A1724" i="10"/>
  <c r="K1723" i="10"/>
  <c r="G1723" i="10"/>
  <c r="F1723" i="10"/>
  <c r="E1723" i="10"/>
  <c r="C1723" i="10"/>
  <c r="A1723" i="10"/>
  <c r="K1722" i="10"/>
  <c r="G1722" i="10"/>
  <c r="F1722" i="10"/>
  <c r="E1722" i="10"/>
  <c r="C1722" i="10"/>
  <c r="A1722" i="10"/>
  <c r="K1721" i="10"/>
  <c r="G1721" i="10"/>
  <c r="F1721" i="10"/>
  <c r="E1721" i="10"/>
  <c r="C1721" i="10"/>
  <c r="A1721" i="10"/>
  <c r="K1720" i="10"/>
  <c r="G1720" i="10"/>
  <c r="F1720" i="10"/>
  <c r="E1720" i="10"/>
  <c r="C1720" i="10"/>
  <c r="A1720" i="10"/>
  <c r="K1719" i="10"/>
  <c r="G1719" i="10"/>
  <c r="F1719" i="10"/>
  <c r="E1719" i="10"/>
  <c r="C1719" i="10"/>
  <c r="A1719" i="10"/>
  <c r="K1718" i="10"/>
  <c r="G1718" i="10"/>
  <c r="F1718" i="10"/>
  <c r="E1718" i="10"/>
  <c r="C1718" i="10"/>
  <c r="A1718" i="10"/>
  <c r="K1717" i="10"/>
  <c r="G1717" i="10"/>
  <c r="F1717" i="10"/>
  <c r="E1717" i="10"/>
  <c r="C1717" i="10"/>
  <c r="A1717" i="10"/>
  <c r="K1716" i="10"/>
  <c r="G1716" i="10"/>
  <c r="F1716" i="10"/>
  <c r="E1716" i="10"/>
  <c r="C1716" i="10"/>
  <c r="A1716" i="10"/>
  <c r="K1715" i="10"/>
  <c r="G1715" i="10"/>
  <c r="F1715" i="10"/>
  <c r="E1715" i="10"/>
  <c r="C1715" i="10"/>
  <c r="A1715" i="10"/>
  <c r="K1714" i="10"/>
  <c r="G1714" i="10"/>
  <c r="F1714" i="10"/>
  <c r="E1714" i="10"/>
  <c r="C1714" i="10"/>
  <c r="A1714" i="10"/>
  <c r="K1713" i="10"/>
  <c r="G1713" i="10"/>
  <c r="F1713" i="10"/>
  <c r="E1713" i="10"/>
  <c r="C1713" i="10"/>
  <c r="A1713" i="10"/>
  <c r="K1712" i="10"/>
  <c r="G1712" i="10"/>
  <c r="F1712" i="10"/>
  <c r="E1712" i="10"/>
  <c r="C1712" i="10"/>
  <c r="A1712" i="10"/>
  <c r="K1711" i="10"/>
  <c r="G1711" i="10"/>
  <c r="F1711" i="10"/>
  <c r="E1711" i="10"/>
  <c r="C1711" i="10"/>
  <c r="A1711" i="10"/>
  <c r="K1710" i="10"/>
  <c r="G1710" i="10"/>
  <c r="F1710" i="10"/>
  <c r="E1710" i="10"/>
  <c r="C1710" i="10"/>
  <c r="A1710" i="10"/>
  <c r="K1709" i="10"/>
  <c r="G1709" i="10"/>
  <c r="F1709" i="10"/>
  <c r="E1709" i="10"/>
  <c r="C1709" i="10"/>
  <c r="A1709" i="10"/>
  <c r="K1708" i="10"/>
  <c r="G1708" i="10"/>
  <c r="F1708" i="10"/>
  <c r="E1708" i="10"/>
  <c r="C1708" i="10"/>
  <c r="A1708" i="10"/>
  <c r="K1707" i="10"/>
  <c r="G1707" i="10"/>
  <c r="F1707" i="10"/>
  <c r="E1707" i="10"/>
  <c r="C1707" i="10"/>
  <c r="A1707" i="10"/>
  <c r="K1706" i="10"/>
  <c r="G1706" i="10"/>
  <c r="F1706" i="10"/>
  <c r="E1706" i="10"/>
  <c r="C1706" i="10"/>
  <c r="A1706" i="10"/>
  <c r="K1705" i="10"/>
  <c r="G1705" i="10"/>
  <c r="F1705" i="10"/>
  <c r="E1705" i="10"/>
  <c r="C1705" i="10"/>
  <c r="A1705" i="10"/>
  <c r="K1704" i="10"/>
  <c r="G1704" i="10"/>
  <c r="F1704" i="10"/>
  <c r="E1704" i="10"/>
  <c r="C1704" i="10"/>
  <c r="A1704" i="10"/>
  <c r="K1703" i="10"/>
  <c r="G1703" i="10"/>
  <c r="F1703" i="10"/>
  <c r="E1703" i="10"/>
  <c r="C1703" i="10"/>
  <c r="A1703" i="10"/>
  <c r="K1702" i="10"/>
  <c r="G1702" i="10"/>
  <c r="F1702" i="10"/>
  <c r="E1702" i="10"/>
  <c r="C1702" i="10"/>
  <c r="A1702" i="10"/>
  <c r="K1701" i="10"/>
  <c r="G1701" i="10"/>
  <c r="F1701" i="10"/>
  <c r="E1701" i="10"/>
  <c r="C1701" i="10"/>
  <c r="A1701" i="10"/>
  <c r="K1700" i="10"/>
  <c r="G1700" i="10"/>
  <c r="F1700" i="10"/>
  <c r="E1700" i="10"/>
  <c r="C1700" i="10"/>
  <c r="A1700" i="10"/>
  <c r="K1699" i="10"/>
  <c r="G1699" i="10"/>
  <c r="F1699" i="10"/>
  <c r="E1699" i="10"/>
  <c r="C1699" i="10"/>
  <c r="A1699" i="10"/>
  <c r="K1698" i="10"/>
  <c r="G1698" i="10"/>
  <c r="F1698" i="10"/>
  <c r="E1698" i="10"/>
  <c r="C1698" i="10"/>
  <c r="A1698" i="10"/>
  <c r="K1697" i="10"/>
  <c r="G1697" i="10"/>
  <c r="F1697" i="10"/>
  <c r="E1697" i="10"/>
  <c r="C1697" i="10"/>
  <c r="A1697" i="10"/>
  <c r="K1696" i="10"/>
  <c r="G1696" i="10"/>
  <c r="F1696" i="10"/>
  <c r="E1696" i="10"/>
  <c r="C1696" i="10"/>
  <c r="A1696" i="10"/>
  <c r="K1695" i="10"/>
  <c r="G1695" i="10"/>
  <c r="F1695" i="10"/>
  <c r="E1695" i="10"/>
  <c r="C1695" i="10"/>
  <c r="A1695" i="10"/>
  <c r="K1694" i="10"/>
  <c r="G1694" i="10"/>
  <c r="F1694" i="10"/>
  <c r="E1694" i="10"/>
  <c r="C1694" i="10"/>
  <c r="A1694" i="10"/>
  <c r="K1693" i="10"/>
  <c r="G1693" i="10"/>
  <c r="F1693" i="10"/>
  <c r="E1693" i="10"/>
  <c r="C1693" i="10"/>
  <c r="A1693" i="10"/>
  <c r="K1692" i="10"/>
  <c r="G1692" i="10"/>
  <c r="F1692" i="10"/>
  <c r="E1692" i="10"/>
  <c r="C1692" i="10"/>
  <c r="A1692" i="10"/>
  <c r="K1691" i="10"/>
  <c r="G1691" i="10"/>
  <c r="F1691" i="10"/>
  <c r="E1691" i="10"/>
  <c r="C1691" i="10"/>
  <c r="A1691" i="10"/>
  <c r="K1690" i="10"/>
  <c r="G1690" i="10"/>
  <c r="F1690" i="10"/>
  <c r="E1690" i="10"/>
  <c r="C1690" i="10"/>
  <c r="A1690" i="10"/>
  <c r="K1689" i="10"/>
  <c r="G1689" i="10"/>
  <c r="F1689" i="10"/>
  <c r="E1689" i="10"/>
  <c r="C1689" i="10"/>
  <c r="A1689" i="10"/>
  <c r="K1688" i="10"/>
  <c r="G1688" i="10"/>
  <c r="F1688" i="10"/>
  <c r="E1688" i="10"/>
  <c r="C1688" i="10"/>
  <c r="A1688" i="10"/>
  <c r="K1687" i="10"/>
  <c r="G1687" i="10"/>
  <c r="F1687" i="10"/>
  <c r="E1687" i="10"/>
  <c r="C1687" i="10"/>
  <c r="A1687" i="10"/>
  <c r="K1686" i="10"/>
  <c r="G1686" i="10"/>
  <c r="F1686" i="10"/>
  <c r="E1686" i="10"/>
  <c r="C1686" i="10"/>
  <c r="A1686" i="10"/>
  <c r="K1685" i="10"/>
  <c r="G1685" i="10"/>
  <c r="F1685" i="10"/>
  <c r="E1685" i="10"/>
  <c r="C1685" i="10"/>
  <c r="A1685" i="10"/>
  <c r="K1684" i="10"/>
  <c r="G1684" i="10"/>
  <c r="F1684" i="10"/>
  <c r="E1684" i="10"/>
  <c r="C1684" i="10"/>
  <c r="A1684" i="10"/>
  <c r="K1683" i="10"/>
  <c r="G1683" i="10"/>
  <c r="F1683" i="10"/>
  <c r="E1683" i="10"/>
  <c r="C1683" i="10"/>
  <c r="A1683" i="10"/>
  <c r="K1682" i="10"/>
  <c r="G1682" i="10"/>
  <c r="F1682" i="10"/>
  <c r="E1682" i="10"/>
  <c r="C1682" i="10"/>
  <c r="A1682" i="10"/>
  <c r="K1681" i="10"/>
  <c r="G1681" i="10"/>
  <c r="F1681" i="10"/>
  <c r="E1681" i="10"/>
  <c r="C1681" i="10"/>
  <c r="A1681" i="10"/>
  <c r="K1680" i="10"/>
  <c r="G1680" i="10"/>
  <c r="F1680" i="10"/>
  <c r="E1680" i="10"/>
  <c r="C1680" i="10"/>
  <c r="A1680" i="10"/>
  <c r="K1679" i="10"/>
  <c r="G1679" i="10"/>
  <c r="F1679" i="10"/>
  <c r="E1679" i="10"/>
  <c r="C1679" i="10"/>
  <c r="A1679" i="10"/>
  <c r="K1678" i="10"/>
  <c r="G1678" i="10"/>
  <c r="F1678" i="10"/>
  <c r="E1678" i="10"/>
  <c r="C1678" i="10"/>
  <c r="A1678" i="10"/>
  <c r="K1677" i="10"/>
  <c r="G1677" i="10"/>
  <c r="F1677" i="10"/>
  <c r="E1677" i="10"/>
  <c r="C1677" i="10"/>
  <c r="A1677" i="10"/>
  <c r="K1676" i="10"/>
  <c r="G1676" i="10"/>
  <c r="F1676" i="10"/>
  <c r="E1676" i="10"/>
  <c r="C1676" i="10"/>
  <c r="A1676" i="10"/>
  <c r="K1675" i="10"/>
  <c r="G1675" i="10"/>
  <c r="F1675" i="10"/>
  <c r="E1675" i="10"/>
  <c r="C1675" i="10"/>
  <c r="A1675" i="10"/>
  <c r="K1674" i="10"/>
  <c r="G1674" i="10"/>
  <c r="F1674" i="10"/>
  <c r="E1674" i="10"/>
  <c r="C1674" i="10"/>
  <c r="A1674" i="10"/>
  <c r="K1673" i="10"/>
  <c r="G1673" i="10"/>
  <c r="F1673" i="10"/>
  <c r="E1673" i="10"/>
  <c r="C1673" i="10"/>
  <c r="A1673" i="10"/>
  <c r="K1672" i="10"/>
  <c r="G1672" i="10"/>
  <c r="F1672" i="10"/>
  <c r="E1672" i="10"/>
  <c r="C1672" i="10"/>
  <c r="A1672" i="10"/>
  <c r="K1671" i="10"/>
  <c r="G1671" i="10"/>
  <c r="F1671" i="10"/>
  <c r="E1671" i="10"/>
  <c r="C1671" i="10"/>
  <c r="A1671" i="10"/>
  <c r="K1670" i="10"/>
  <c r="G1670" i="10"/>
  <c r="F1670" i="10"/>
  <c r="E1670" i="10"/>
  <c r="C1670" i="10"/>
  <c r="A1670" i="10"/>
  <c r="K1669" i="10"/>
  <c r="G1669" i="10"/>
  <c r="F1669" i="10"/>
  <c r="E1669" i="10"/>
  <c r="C1669" i="10"/>
  <c r="A1669" i="10"/>
  <c r="K1668" i="10"/>
  <c r="G1668" i="10"/>
  <c r="F1668" i="10"/>
  <c r="E1668" i="10"/>
  <c r="C1668" i="10"/>
  <c r="A1668" i="10"/>
  <c r="K1667" i="10"/>
  <c r="G1667" i="10"/>
  <c r="F1667" i="10"/>
  <c r="E1667" i="10"/>
  <c r="C1667" i="10"/>
  <c r="A1667" i="10"/>
  <c r="K1666" i="10"/>
  <c r="G1666" i="10"/>
  <c r="F1666" i="10"/>
  <c r="E1666" i="10"/>
  <c r="C1666" i="10"/>
  <c r="A1666" i="10"/>
  <c r="K1665" i="10"/>
  <c r="G1665" i="10"/>
  <c r="F1665" i="10"/>
  <c r="E1665" i="10"/>
  <c r="C1665" i="10"/>
  <c r="A1665" i="10"/>
  <c r="K1664" i="10"/>
  <c r="G1664" i="10"/>
  <c r="F1664" i="10"/>
  <c r="E1664" i="10"/>
  <c r="C1664" i="10"/>
  <c r="A1664" i="10"/>
  <c r="K1663" i="10"/>
  <c r="G1663" i="10"/>
  <c r="F1663" i="10"/>
  <c r="E1663" i="10"/>
  <c r="C1663" i="10"/>
  <c r="A1663" i="10"/>
  <c r="K1662" i="10"/>
  <c r="G1662" i="10"/>
  <c r="F1662" i="10"/>
  <c r="E1662" i="10"/>
  <c r="C1662" i="10"/>
  <c r="A1662" i="10"/>
  <c r="K1661" i="10"/>
  <c r="G1661" i="10"/>
  <c r="F1661" i="10"/>
  <c r="E1661" i="10"/>
  <c r="C1661" i="10"/>
  <c r="A1661" i="10"/>
  <c r="K1660" i="10"/>
  <c r="G1660" i="10"/>
  <c r="F1660" i="10"/>
  <c r="E1660" i="10"/>
  <c r="C1660" i="10"/>
  <c r="A1660" i="10"/>
  <c r="K1659" i="10"/>
  <c r="G1659" i="10"/>
  <c r="F1659" i="10"/>
  <c r="E1659" i="10"/>
  <c r="C1659" i="10"/>
  <c r="A1659" i="10"/>
  <c r="K1658" i="10"/>
  <c r="G1658" i="10"/>
  <c r="F1658" i="10"/>
  <c r="E1658" i="10"/>
  <c r="C1658" i="10"/>
  <c r="A1658" i="10"/>
  <c r="K1657" i="10"/>
  <c r="G1657" i="10"/>
  <c r="F1657" i="10"/>
  <c r="E1657" i="10"/>
  <c r="C1657" i="10"/>
  <c r="A1657" i="10"/>
  <c r="K1656" i="10"/>
  <c r="G1656" i="10"/>
  <c r="F1656" i="10"/>
  <c r="E1656" i="10"/>
  <c r="C1656" i="10"/>
  <c r="A1656" i="10"/>
  <c r="K1655" i="10"/>
  <c r="G1655" i="10"/>
  <c r="F1655" i="10"/>
  <c r="E1655" i="10"/>
  <c r="C1655" i="10"/>
  <c r="A1655" i="10"/>
  <c r="K1654" i="10"/>
  <c r="G1654" i="10"/>
  <c r="F1654" i="10"/>
  <c r="E1654" i="10"/>
  <c r="C1654" i="10"/>
  <c r="A1654" i="10"/>
  <c r="K1653" i="10"/>
  <c r="G1653" i="10"/>
  <c r="F1653" i="10"/>
  <c r="E1653" i="10"/>
  <c r="C1653" i="10"/>
  <c r="A1653" i="10"/>
  <c r="K1652" i="10"/>
  <c r="G1652" i="10"/>
  <c r="F1652" i="10"/>
  <c r="E1652" i="10"/>
  <c r="C1652" i="10"/>
  <c r="A1652" i="10"/>
  <c r="K1651" i="10"/>
  <c r="G1651" i="10"/>
  <c r="F1651" i="10"/>
  <c r="E1651" i="10"/>
  <c r="C1651" i="10"/>
  <c r="A1651" i="10"/>
  <c r="K1650" i="10"/>
  <c r="G1650" i="10"/>
  <c r="F1650" i="10"/>
  <c r="E1650" i="10"/>
  <c r="C1650" i="10"/>
  <c r="A1650" i="10"/>
  <c r="K1649" i="10"/>
  <c r="G1649" i="10"/>
  <c r="F1649" i="10"/>
  <c r="E1649" i="10"/>
  <c r="C1649" i="10"/>
  <c r="A1649" i="10"/>
  <c r="K1648" i="10"/>
  <c r="G1648" i="10"/>
  <c r="F1648" i="10"/>
  <c r="E1648" i="10"/>
  <c r="C1648" i="10"/>
  <c r="A1648" i="10"/>
  <c r="K1647" i="10"/>
  <c r="G1647" i="10"/>
  <c r="F1647" i="10"/>
  <c r="E1647" i="10"/>
  <c r="C1647" i="10"/>
  <c r="A1647" i="10"/>
  <c r="K1646" i="10"/>
  <c r="G1646" i="10"/>
  <c r="F1646" i="10"/>
  <c r="E1646" i="10"/>
  <c r="C1646" i="10"/>
  <c r="A1646" i="10"/>
  <c r="K1645" i="10"/>
  <c r="G1645" i="10"/>
  <c r="F1645" i="10"/>
  <c r="E1645" i="10"/>
  <c r="C1645" i="10"/>
  <c r="A1645" i="10"/>
  <c r="K1644" i="10"/>
  <c r="G1644" i="10"/>
  <c r="F1644" i="10"/>
  <c r="E1644" i="10"/>
  <c r="C1644" i="10"/>
  <c r="A1644" i="10"/>
  <c r="K1643" i="10"/>
  <c r="G1643" i="10"/>
  <c r="F1643" i="10"/>
  <c r="E1643" i="10"/>
  <c r="C1643" i="10"/>
  <c r="A1643" i="10"/>
  <c r="K1642" i="10"/>
  <c r="G1642" i="10"/>
  <c r="F1642" i="10"/>
  <c r="E1642" i="10"/>
  <c r="C1642" i="10"/>
  <c r="A1642" i="10"/>
  <c r="K1641" i="10"/>
  <c r="G1641" i="10"/>
  <c r="F1641" i="10"/>
  <c r="E1641" i="10"/>
  <c r="C1641" i="10"/>
  <c r="A1641" i="10"/>
  <c r="K1640" i="10"/>
  <c r="G1640" i="10"/>
  <c r="F1640" i="10"/>
  <c r="E1640" i="10"/>
  <c r="C1640" i="10"/>
  <c r="A1640" i="10"/>
  <c r="K1639" i="10"/>
  <c r="G1639" i="10"/>
  <c r="F1639" i="10"/>
  <c r="E1639" i="10"/>
  <c r="C1639" i="10"/>
  <c r="A1639" i="10"/>
  <c r="K1638" i="10"/>
  <c r="G1638" i="10"/>
  <c r="F1638" i="10"/>
  <c r="E1638" i="10"/>
  <c r="C1638" i="10"/>
  <c r="A1638" i="10"/>
  <c r="K1637" i="10"/>
  <c r="G1637" i="10"/>
  <c r="F1637" i="10"/>
  <c r="E1637" i="10"/>
  <c r="C1637" i="10"/>
  <c r="A1637" i="10"/>
  <c r="K1636" i="10"/>
  <c r="G1636" i="10"/>
  <c r="F1636" i="10"/>
  <c r="E1636" i="10"/>
  <c r="C1636" i="10"/>
  <c r="A1636" i="10"/>
  <c r="K1635" i="10"/>
  <c r="G1635" i="10"/>
  <c r="F1635" i="10"/>
  <c r="E1635" i="10"/>
  <c r="C1635" i="10"/>
  <c r="A1635" i="10"/>
  <c r="K1634" i="10"/>
  <c r="G1634" i="10"/>
  <c r="F1634" i="10"/>
  <c r="E1634" i="10"/>
  <c r="C1634" i="10"/>
  <c r="A1634" i="10"/>
  <c r="K1633" i="10"/>
  <c r="G1633" i="10"/>
  <c r="F1633" i="10"/>
  <c r="E1633" i="10"/>
  <c r="C1633" i="10"/>
  <c r="A1633" i="10"/>
  <c r="K1632" i="10"/>
  <c r="G1632" i="10"/>
  <c r="F1632" i="10"/>
  <c r="E1632" i="10"/>
  <c r="C1632" i="10"/>
  <c r="A1632" i="10"/>
  <c r="K1631" i="10"/>
  <c r="G1631" i="10"/>
  <c r="F1631" i="10"/>
  <c r="E1631" i="10"/>
  <c r="C1631" i="10"/>
  <c r="A1631" i="10"/>
  <c r="K1630" i="10"/>
  <c r="G1630" i="10"/>
  <c r="F1630" i="10"/>
  <c r="E1630" i="10"/>
  <c r="C1630" i="10"/>
  <c r="A1630" i="10"/>
  <c r="K1629" i="10"/>
  <c r="G1629" i="10"/>
  <c r="F1629" i="10"/>
  <c r="E1629" i="10"/>
  <c r="C1629" i="10"/>
  <c r="A1629" i="10"/>
  <c r="K1628" i="10"/>
  <c r="G1628" i="10"/>
  <c r="F1628" i="10"/>
  <c r="E1628" i="10"/>
  <c r="C1628" i="10"/>
  <c r="A1628" i="10"/>
  <c r="K1627" i="10"/>
  <c r="G1627" i="10"/>
  <c r="F1627" i="10"/>
  <c r="E1627" i="10"/>
  <c r="C1627" i="10"/>
  <c r="A1627" i="10"/>
  <c r="K1626" i="10"/>
  <c r="G1626" i="10"/>
  <c r="F1626" i="10"/>
  <c r="E1626" i="10"/>
  <c r="C1626" i="10"/>
  <c r="A1626" i="10"/>
  <c r="K1625" i="10"/>
  <c r="G1625" i="10"/>
  <c r="F1625" i="10"/>
  <c r="E1625" i="10"/>
  <c r="C1625" i="10"/>
  <c r="A1625" i="10"/>
  <c r="K1624" i="10"/>
  <c r="G1624" i="10"/>
  <c r="F1624" i="10"/>
  <c r="E1624" i="10"/>
  <c r="C1624" i="10"/>
  <c r="A1624" i="10"/>
  <c r="K1623" i="10"/>
  <c r="G1623" i="10"/>
  <c r="F1623" i="10"/>
  <c r="E1623" i="10"/>
  <c r="C1623" i="10"/>
  <c r="A1623" i="10"/>
  <c r="K1622" i="10"/>
  <c r="G1622" i="10"/>
  <c r="F1622" i="10"/>
  <c r="E1622" i="10"/>
  <c r="C1622" i="10"/>
  <c r="A1622" i="10"/>
  <c r="K1621" i="10"/>
  <c r="G1621" i="10"/>
  <c r="F1621" i="10"/>
  <c r="E1621" i="10"/>
  <c r="C1621" i="10"/>
  <c r="A1621" i="10"/>
  <c r="K1620" i="10"/>
  <c r="G1620" i="10"/>
  <c r="F1620" i="10"/>
  <c r="E1620" i="10"/>
  <c r="C1620" i="10"/>
  <c r="A1620" i="10"/>
  <c r="K1619" i="10"/>
  <c r="G1619" i="10"/>
  <c r="F1619" i="10"/>
  <c r="E1619" i="10"/>
  <c r="C1619" i="10"/>
  <c r="A1619" i="10"/>
  <c r="K1618" i="10"/>
  <c r="G1618" i="10"/>
  <c r="F1618" i="10"/>
  <c r="E1618" i="10"/>
  <c r="C1618" i="10"/>
  <c r="A1618" i="10"/>
  <c r="K1617" i="10"/>
  <c r="G1617" i="10"/>
  <c r="F1617" i="10"/>
  <c r="E1617" i="10"/>
  <c r="C1617" i="10"/>
  <c r="A1617" i="10"/>
  <c r="K1616" i="10"/>
  <c r="G1616" i="10"/>
  <c r="F1616" i="10"/>
  <c r="E1616" i="10"/>
  <c r="C1616" i="10"/>
  <c r="A1616" i="10"/>
  <c r="K1615" i="10"/>
  <c r="G1615" i="10"/>
  <c r="F1615" i="10"/>
  <c r="E1615" i="10"/>
  <c r="C1615" i="10"/>
  <c r="A1615" i="10"/>
  <c r="K1614" i="10"/>
  <c r="G1614" i="10"/>
  <c r="F1614" i="10"/>
  <c r="E1614" i="10"/>
  <c r="C1614" i="10"/>
  <c r="A1614" i="10"/>
  <c r="K1613" i="10"/>
  <c r="G1613" i="10"/>
  <c r="F1613" i="10"/>
  <c r="E1613" i="10"/>
  <c r="C1613" i="10"/>
  <c r="A1613" i="10"/>
  <c r="K1612" i="10"/>
  <c r="G1612" i="10"/>
  <c r="F1612" i="10"/>
  <c r="E1612" i="10"/>
  <c r="C1612" i="10"/>
  <c r="A1612" i="10"/>
  <c r="K1611" i="10"/>
  <c r="G1611" i="10"/>
  <c r="F1611" i="10"/>
  <c r="E1611" i="10"/>
  <c r="C1611" i="10"/>
  <c r="A1611" i="10"/>
  <c r="K1610" i="10"/>
  <c r="G1610" i="10"/>
  <c r="F1610" i="10"/>
  <c r="E1610" i="10"/>
  <c r="C1610" i="10"/>
  <c r="A1610" i="10"/>
  <c r="K1609" i="10"/>
  <c r="G1609" i="10"/>
  <c r="F1609" i="10"/>
  <c r="E1609" i="10"/>
  <c r="C1609" i="10"/>
  <c r="A1609" i="10"/>
  <c r="K1608" i="10"/>
  <c r="G1608" i="10"/>
  <c r="F1608" i="10"/>
  <c r="E1608" i="10"/>
  <c r="C1608" i="10"/>
  <c r="A1608" i="10"/>
  <c r="K1607" i="10"/>
  <c r="G1607" i="10"/>
  <c r="F1607" i="10"/>
  <c r="E1607" i="10"/>
  <c r="C1607" i="10"/>
  <c r="A1607" i="10"/>
  <c r="K1606" i="10"/>
  <c r="G1606" i="10"/>
  <c r="F1606" i="10"/>
  <c r="E1606" i="10"/>
  <c r="C1606" i="10"/>
  <c r="A1606" i="10"/>
  <c r="K1605" i="10"/>
  <c r="G1605" i="10"/>
  <c r="F1605" i="10"/>
  <c r="E1605" i="10"/>
  <c r="C1605" i="10"/>
  <c r="A1605" i="10"/>
  <c r="K1604" i="10"/>
  <c r="G1604" i="10"/>
  <c r="F1604" i="10"/>
  <c r="E1604" i="10"/>
  <c r="C1604" i="10"/>
  <c r="A1604" i="10"/>
  <c r="K1603" i="10"/>
  <c r="G1603" i="10"/>
  <c r="F1603" i="10"/>
  <c r="E1603" i="10"/>
  <c r="C1603" i="10"/>
  <c r="A1603" i="10"/>
  <c r="K1602" i="10"/>
  <c r="G1602" i="10"/>
  <c r="F1602" i="10"/>
  <c r="E1602" i="10"/>
  <c r="C1602" i="10"/>
  <c r="A1602" i="10"/>
  <c r="K1601" i="10"/>
  <c r="G1601" i="10"/>
  <c r="F1601" i="10"/>
  <c r="E1601" i="10"/>
  <c r="C1601" i="10"/>
  <c r="A1601" i="10"/>
  <c r="K1600" i="10"/>
  <c r="G1600" i="10"/>
  <c r="F1600" i="10"/>
  <c r="E1600" i="10"/>
  <c r="C1600" i="10"/>
  <c r="A1600" i="10"/>
  <c r="K1599" i="10"/>
  <c r="G1599" i="10"/>
  <c r="F1599" i="10"/>
  <c r="E1599" i="10"/>
  <c r="C1599" i="10"/>
  <c r="A1599" i="10"/>
  <c r="K1598" i="10"/>
  <c r="G1598" i="10"/>
  <c r="F1598" i="10"/>
  <c r="E1598" i="10"/>
  <c r="C1598" i="10"/>
  <c r="A1598" i="10"/>
  <c r="K1597" i="10"/>
  <c r="G1597" i="10"/>
  <c r="F1597" i="10"/>
  <c r="E1597" i="10"/>
  <c r="C1597" i="10"/>
  <c r="A1597" i="10"/>
  <c r="K1596" i="10"/>
  <c r="G1596" i="10"/>
  <c r="F1596" i="10"/>
  <c r="E1596" i="10"/>
  <c r="C1596" i="10"/>
  <c r="A1596" i="10"/>
  <c r="K1595" i="10"/>
  <c r="G1595" i="10"/>
  <c r="F1595" i="10"/>
  <c r="E1595" i="10"/>
  <c r="C1595" i="10"/>
  <c r="A1595" i="10"/>
  <c r="K1594" i="10"/>
  <c r="G1594" i="10"/>
  <c r="F1594" i="10"/>
  <c r="E1594" i="10"/>
  <c r="C1594" i="10"/>
  <c r="A1594" i="10"/>
  <c r="K1593" i="10"/>
  <c r="G1593" i="10"/>
  <c r="F1593" i="10"/>
  <c r="E1593" i="10"/>
  <c r="C1593" i="10"/>
  <c r="A1593" i="10"/>
  <c r="K1592" i="10"/>
  <c r="G1592" i="10"/>
  <c r="F1592" i="10"/>
  <c r="E1592" i="10"/>
  <c r="C1592" i="10"/>
  <c r="A1592" i="10"/>
  <c r="K1591" i="10"/>
  <c r="G1591" i="10"/>
  <c r="F1591" i="10"/>
  <c r="E1591" i="10"/>
  <c r="C1591" i="10"/>
  <c r="A1591" i="10"/>
  <c r="K1590" i="10"/>
  <c r="G1590" i="10"/>
  <c r="F1590" i="10"/>
  <c r="E1590" i="10"/>
  <c r="C1590" i="10"/>
  <c r="A1590" i="10"/>
  <c r="K1589" i="10"/>
  <c r="G1589" i="10"/>
  <c r="F1589" i="10"/>
  <c r="E1589" i="10"/>
  <c r="C1589" i="10"/>
  <c r="A1589" i="10"/>
  <c r="K1588" i="10"/>
  <c r="G1588" i="10"/>
  <c r="F1588" i="10"/>
  <c r="E1588" i="10"/>
  <c r="C1588" i="10"/>
  <c r="A1588" i="10"/>
  <c r="K1587" i="10"/>
  <c r="G1587" i="10"/>
  <c r="F1587" i="10"/>
  <c r="E1587" i="10"/>
  <c r="C1587" i="10"/>
  <c r="A1587" i="10"/>
  <c r="K1586" i="10"/>
  <c r="G1586" i="10"/>
  <c r="F1586" i="10"/>
  <c r="E1586" i="10"/>
  <c r="C1586" i="10"/>
  <c r="A1586" i="10"/>
  <c r="K1585" i="10"/>
  <c r="G1585" i="10"/>
  <c r="F1585" i="10"/>
  <c r="E1585" i="10"/>
  <c r="C1585" i="10"/>
  <c r="A1585" i="10"/>
  <c r="K1584" i="10"/>
  <c r="G1584" i="10"/>
  <c r="F1584" i="10"/>
  <c r="E1584" i="10"/>
  <c r="C1584" i="10"/>
  <c r="A1584" i="10"/>
  <c r="K1583" i="10"/>
  <c r="G1583" i="10"/>
  <c r="F1583" i="10"/>
  <c r="E1583" i="10"/>
  <c r="C1583" i="10"/>
  <c r="A1583" i="10"/>
  <c r="K1582" i="10"/>
  <c r="G1582" i="10"/>
  <c r="F1582" i="10"/>
  <c r="E1582" i="10"/>
  <c r="C1582" i="10"/>
  <c r="A1582" i="10"/>
  <c r="K1581" i="10"/>
  <c r="G1581" i="10"/>
  <c r="F1581" i="10"/>
  <c r="E1581" i="10"/>
  <c r="C1581" i="10"/>
  <c r="A1581" i="10"/>
  <c r="K1580" i="10"/>
  <c r="G1580" i="10"/>
  <c r="F1580" i="10"/>
  <c r="E1580" i="10"/>
  <c r="C1580" i="10"/>
  <c r="A1580" i="10"/>
  <c r="K1579" i="10"/>
  <c r="G1579" i="10"/>
  <c r="F1579" i="10"/>
  <c r="E1579" i="10"/>
  <c r="C1579" i="10"/>
  <c r="A1579" i="10"/>
  <c r="K1578" i="10"/>
  <c r="G1578" i="10"/>
  <c r="F1578" i="10"/>
  <c r="E1578" i="10"/>
  <c r="C1578" i="10"/>
  <c r="A1578" i="10"/>
  <c r="K1577" i="10"/>
  <c r="G1577" i="10"/>
  <c r="F1577" i="10"/>
  <c r="E1577" i="10"/>
  <c r="C1577" i="10"/>
  <c r="A1577" i="10"/>
  <c r="K1576" i="10"/>
  <c r="G1576" i="10"/>
  <c r="F1576" i="10"/>
  <c r="E1576" i="10"/>
  <c r="C1576" i="10"/>
  <c r="A1576" i="10"/>
  <c r="K1575" i="10"/>
  <c r="G1575" i="10"/>
  <c r="F1575" i="10"/>
  <c r="E1575" i="10"/>
  <c r="C1575" i="10"/>
  <c r="A1575" i="10"/>
  <c r="K1574" i="10"/>
  <c r="G1574" i="10"/>
  <c r="F1574" i="10"/>
  <c r="E1574" i="10"/>
  <c r="C1574" i="10"/>
  <c r="A1574" i="10"/>
  <c r="K1573" i="10"/>
  <c r="G1573" i="10"/>
  <c r="F1573" i="10"/>
  <c r="E1573" i="10"/>
  <c r="C1573" i="10"/>
  <c r="A1573" i="10"/>
  <c r="K1572" i="10"/>
  <c r="G1572" i="10"/>
  <c r="F1572" i="10"/>
  <c r="E1572" i="10"/>
  <c r="C1572" i="10"/>
  <c r="A1572" i="10"/>
  <c r="K1571" i="10"/>
  <c r="G1571" i="10"/>
  <c r="F1571" i="10"/>
  <c r="E1571" i="10"/>
  <c r="C1571" i="10"/>
  <c r="A1571" i="10"/>
  <c r="K1570" i="10"/>
  <c r="G1570" i="10"/>
  <c r="F1570" i="10"/>
  <c r="E1570" i="10"/>
  <c r="C1570" i="10"/>
  <c r="A1570" i="10"/>
  <c r="K1569" i="10"/>
  <c r="G1569" i="10"/>
  <c r="F1569" i="10"/>
  <c r="E1569" i="10"/>
  <c r="C1569" i="10"/>
  <c r="A1569" i="10"/>
  <c r="K1568" i="10"/>
  <c r="G1568" i="10"/>
  <c r="F1568" i="10"/>
  <c r="E1568" i="10"/>
  <c r="C1568" i="10"/>
  <c r="A1568" i="10"/>
  <c r="K1567" i="10"/>
  <c r="G1567" i="10"/>
  <c r="F1567" i="10"/>
  <c r="E1567" i="10"/>
  <c r="C1567" i="10"/>
  <c r="A1567" i="10"/>
  <c r="K1566" i="10"/>
  <c r="G1566" i="10"/>
  <c r="F1566" i="10"/>
  <c r="E1566" i="10"/>
  <c r="C1566" i="10"/>
  <c r="A1566" i="10"/>
  <c r="K1565" i="10"/>
  <c r="G1565" i="10"/>
  <c r="F1565" i="10"/>
  <c r="E1565" i="10"/>
  <c r="C1565" i="10"/>
  <c r="A1565" i="10"/>
  <c r="K1564" i="10"/>
  <c r="G1564" i="10"/>
  <c r="F1564" i="10"/>
  <c r="E1564" i="10"/>
  <c r="C1564" i="10"/>
  <c r="A1564" i="10"/>
  <c r="K1563" i="10"/>
  <c r="G1563" i="10"/>
  <c r="F1563" i="10"/>
  <c r="E1563" i="10"/>
  <c r="C1563" i="10"/>
  <c r="A1563" i="10"/>
  <c r="K1562" i="10"/>
  <c r="G1562" i="10"/>
  <c r="F1562" i="10"/>
  <c r="E1562" i="10"/>
  <c r="C1562" i="10"/>
  <c r="A1562" i="10"/>
  <c r="K1561" i="10"/>
  <c r="G1561" i="10"/>
  <c r="F1561" i="10"/>
  <c r="E1561" i="10"/>
  <c r="C1561" i="10"/>
  <c r="A1561" i="10"/>
  <c r="K1560" i="10"/>
  <c r="G1560" i="10"/>
  <c r="F1560" i="10"/>
  <c r="E1560" i="10"/>
  <c r="C1560" i="10"/>
  <c r="A1560" i="10"/>
  <c r="K1559" i="10"/>
  <c r="G1559" i="10"/>
  <c r="F1559" i="10"/>
  <c r="E1559" i="10"/>
  <c r="C1559" i="10"/>
  <c r="A1559" i="10"/>
  <c r="K1558" i="10"/>
  <c r="G1558" i="10"/>
  <c r="F1558" i="10"/>
  <c r="E1558" i="10"/>
  <c r="C1558" i="10"/>
  <c r="A1558" i="10"/>
  <c r="K1557" i="10"/>
  <c r="G1557" i="10"/>
  <c r="F1557" i="10"/>
  <c r="E1557" i="10"/>
  <c r="C1557" i="10"/>
  <c r="A1557" i="10"/>
  <c r="K1556" i="10"/>
  <c r="G1556" i="10"/>
  <c r="F1556" i="10"/>
  <c r="E1556" i="10"/>
  <c r="C1556" i="10"/>
  <c r="A1556" i="10"/>
  <c r="K1555" i="10"/>
  <c r="G1555" i="10"/>
  <c r="F1555" i="10"/>
  <c r="E1555" i="10"/>
  <c r="C1555" i="10"/>
  <c r="A1555" i="10"/>
  <c r="K1554" i="10"/>
  <c r="G1554" i="10"/>
  <c r="F1554" i="10"/>
  <c r="E1554" i="10"/>
  <c r="C1554" i="10"/>
  <c r="A1554" i="10"/>
  <c r="K1553" i="10"/>
  <c r="G1553" i="10"/>
  <c r="F1553" i="10"/>
  <c r="E1553" i="10"/>
  <c r="C1553" i="10"/>
  <c r="A1553" i="10"/>
  <c r="K1552" i="10"/>
  <c r="G1552" i="10"/>
  <c r="F1552" i="10"/>
  <c r="E1552" i="10"/>
  <c r="C1552" i="10"/>
  <c r="A1552" i="10"/>
  <c r="K1551" i="10"/>
  <c r="G1551" i="10"/>
  <c r="F1551" i="10"/>
  <c r="E1551" i="10"/>
  <c r="C1551" i="10"/>
  <c r="A1551" i="10"/>
  <c r="K1550" i="10"/>
  <c r="G1550" i="10"/>
  <c r="F1550" i="10"/>
  <c r="E1550" i="10"/>
  <c r="C1550" i="10"/>
  <c r="A1550" i="10"/>
  <c r="K1549" i="10"/>
  <c r="G1549" i="10"/>
  <c r="F1549" i="10"/>
  <c r="E1549" i="10"/>
  <c r="C1549" i="10"/>
  <c r="A1549" i="10"/>
  <c r="K1548" i="10"/>
  <c r="G1548" i="10"/>
  <c r="F1548" i="10"/>
  <c r="E1548" i="10"/>
  <c r="C1548" i="10"/>
  <c r="A1548" i="10"/>
  <c r="K1547" i="10"/>
  <c r="G1547" i="10"/>
  <c r="F1547" i="10"/>
  <c r="E1547" i="10"/>
  <c r="C1547" i="10"/>
  <c r="A1547" i="10"/>
  <c r="K1546" i="10"/>
  <c r="G1546" i="10"/>
  <c r="F1546" i="10"/>
  <c r="E1546" i="10"/>
  <c r="C1546" i="10"/>
  <c r="A1546" i="10"/>
  <c r="K1545" i="10"/>
  <c r="G1545" i="10"/>
  <c r="F1545" i="10"/>
  <c r="E1545" i="10"/>
  <c r="C1545" i="10"/>
  <c r="A1545" i="10"/>
  <c r="K1544" i="10"/>
  <c r="G1544" i="10"/>
  <c r="F1544" i="10"/>
  <c r="E1544" i="10"/>
  <c r="C1544" i="10"/>
  <c r="A1544" i="10"/>
  <c r="K1543" i="10"/>
  <c r="G1543" i="10"/>
  <c r="F1543" i="10"/>
  <c r="E1543" i="10"/>
  <c r="C1543" i="10"/>
  <c r="A1543" i="10"/>
  <c r="K1542" i="10"/>
  <c r="G1542" i="10"/>
  <c r="F1542" i="10"/>
  <c r="E1542" i="10"/>
  <c r="C1542" i="10"/>
  <c r="A1542" i="10"/>
  <c r="K1541" i="10"/>
  <c r="G1541" i="10"/>
  <c r="F1541" i="10"/>
  <c r="E1541" i="10"/>
  <c r="C1541" i="10"/>
  <c r="A1541" i="10"/>
  <c r="K1540" i="10"/>
  <c r="G1540" i="10"/>
  <c r="F1540" i="10"/>
  <c r="E1540" i="10"/>
  <c r="C1540" i="10"/>
  <c r="A1540" i="10"/>
  <c r="K1539" i="10"/>
  <c r="G1539" i="10"/>
  <c r="F1539" i="10"/>
  <c r="E1539" i="10"/>
  <c r="C1539" i="10"/>
  <c r="A1539" i="10"/>
  <c r="K1538" i="10"/>
  <c r="G1538" i="10"/>
  <c r="F1538" i="10"/>
  <c r="E1538" i="10"/>
  <c r="C1538" i="10"/>
  <c r="A1538" i="10"/>
  <c r="K1537" i="10"/>
  <c r="G1537" i="10"/>
  <c r="F1537" i="10"/>
  <c r="E1537" i="10"/>
  <c r="C1537" i="10"/>
  <c r="A1537" i="10"/>
  <c r="K1536" i="10"/>
  <c r="G1536" i="10"/>
  <c r="F1536" i="10"/>
  <c r="E1536" i="10"/>
  <c r="C1536" i="10"/>
  <c r="A1536" i="10"/>
  <c r="K1535" i="10"/>
  <c r="G1535" i="10"/>
  <c r="F1535" i="10"/>
  <c r="E1535" i="10"/>
  <c r="C1535" i="10"/>
  <c r="A1535" i="10"/>
  <c r="K1534" i="10"/>
  <c r="G1534" i="10"/>
  <c r="F1534" i="10"/>
  <c r="E1534" i="10"/>
  <c r="C1534" i="10"/>
  <c r="A1534" i="10"/>
  <c r="K1533" i="10"/>
  <c r="G1533" i="10"/>
  <c r="F1533" i="10"/>
  <c r="E1533" i="10"/>
  <c r="C1533" i="10"/>
  <c r="A1533" i="10"/>
  <c r="K1532" i="10"/>
  <c r="G1532" i="10"/>
  <c r="F1532" i="10"/>
  <c r="E1532" i="10"/>
  <c r="C1532" i="10"/>
  <c r="A1532" i="10"/>
  <c r="K1531" i="10"/>
  <c r="G1531" i="10"/>
  <c r="F1531" i="10"/>
  <c r="E1531" i="10"/>
  <c r="C1531" i="10"/>
  <c r="A1531" i="10"/>
  <c r="K1530" i="10"/>
  <c r="G1530" i="10"/>
  <c r="F1530" i="10"/>
  <c r="E1530" i="10"/>
  <c r="C1530" i="10"/>
  <c r="A1530" i="10"/>
  <c r="K1529" i="10"/>
  <c r="G1529" i="10"/>
  <c r="F1529" i="10"/>
  <c r="E1529" i="10"/>
  <c r="C1529" i="10"/>
  <c r="A1529" i="10"/>
  <c r="K1528" i="10"/>
  <c r="G1528" i="10"/>
  <c r="F1528" i="10"/>
  <c r="E1528" i="10"/>
  <c r="C1528" i="10"/>
  <c r="A1528" i="10"/>
  <c r="K1527" i="10"/>
  <c r="G1527" i="10"/>
  <c r="F1527" i="10"/>
  <c r="E1527" i="10"/>
  <c r="C1527" i="10"/>
  <c r="A1527" i="10"/>
  <c r="K1526" i="10"/>
  <c r="G1526" i="10"/>
  <c r="F1526" i="10"/>
  <c r="E1526" i="10"/>
  <c r="C1526" i="10"/>
  <c r="A1526" i="10"/>
  <c r="K1525" i="10"/>
  <c r="G1525" i="10"/>
  <c r="F1525" i="10"/>
  <c r="E1525" i="10"/>
  <c r="C1525" i="10"/>
  <c r="A1525" i="10"/>
  <c r="K1524" i="10"/>
  <c r="G1524" i="10"/>
  <c r="F1524" i="10"/>
  <c r="E1524" i="10"/>
  <c r="C1524" i="10"/>
  <c r="A1524" i="10"/>
  <c r="K1523" i="10"/>
  <c r="G1523" i="10"/>
  <c r="F1523" i="10"/>
  <c r="E1523" i="10"/>
  <c r="C1523" i="10"/>
  <c r="A1523" i="10"/>
  <c r="K1522" i="10"/>
  <c r="G1522" i="10"/>
  <c r="F1522" i="10"/>
  <c r="E1522" i="10"/>
  <c r="C1522" i="10"/>
  <c r="A1522" i="10"/>
  <c r="K1521" i="10"/>
  <c r="G1521" i="10"/>
  <c r="F1521" i="10"/>
  <c r="E1521" i="10"/>
  <c r="C1521" i="10"/>
  <c r="A1521" i="10"/>
  <c r="K1520" i="10"/>
  <c r="G1520" i="10"/>
  <c r="F1520" i="10"/>
  <c r="E1520" i="10"/>
  <c r="C1520" i="10"/>
  <c r="A1520" i="10"/>
  <c r="K1519" i="10"/>
  <c r="G1519" i="10"/>
  <c r="F1519" i="10"/>
  <c r="E1519" i="10"/>
  <c r="C1519" i="10"/>
  <c r="A1519" i="10"/>
  <c r="K1518" i="10"/>
  <c r="G1518" i="10"/>
  <c r="F1518" i="10"/>
  <c r="E1518" i="10"/>
  <c r="C1518" i="10"/>
  <c r="A1518" i="10"/>
  <c r="K1517" i="10"/>
  <c r="G1517" i="10"/>
  <c r="F1517" i="10"/>
  <c r="E1517" i="10"/>
  <c r="C1517" i="10"/>
  <c r="A1517" i="10"/>
  <c r="K1516" i="10"/>
  <c r="G1516" i="10"/>
  <c r="F1516" i="10"/>
  <c r="E1516" i="10"/>
  <c r="C1516" i="10"/>
  <c r="A1516" i="10"/>
  <c r="K1515" i="10"/>
  <c r="G1515" i="10"/>
  <c r="F1515" i="10"/>
  <c r="E1515" i="10"/>
  <c r="C1515" i="10"/>
  <c r="A1515" i="10"/>
  <c r="K1514" i="10"/>
  <c r="G1514" i="10"/>
  <c r="F1514" i="10"/>
  <c r="E1514" i="10"/>
  <c r="C1514" i="10"/>
  <c r="A1514" i="10"/>
  <c r="K1513" i="10"/>
  <c r="G1513" i="10"/>
  <c r="F1513" i="10"/>
  <c r="E1513" i="10"/>
  <c r="C1513" i="10"/>
  <c r="A1513" i="10"/>
  <c r="K1512" i="10"/>
  <c r="G1512" i="10"/>
  <c r="F1512" i="10"/>
  <c r="E1512" i="10"/>
  <c r="C1512" i="10"/>
  <c r="A1512" i="10"/>
  <c r="K1511" i="10"/>
  <c r="G1511" i="10"/>
  <c r="F1511" i="10"/>
  <c r="E1511" i="10"/>
  <c r="C1511" i="10"/>
  <c r="A1511" i="10"/>
  <c r="K1510" i="10"/>
  <c r="G1510" i="10"/>
  <c r="F1510" i="10"/>
  <c r="E1510" i="10"/>
  <c r="C1510" i="10"/>
  <c r="A1510" i="10"/>
  <c r="K1509" i="10"/>
  <c r="G1509" i="10"/>
  <c r="F1509" i="10"/>
  <c r="E1509" i="10"/>
  <c r="C1509" i="10"/>
  <c r="A1509" i="10"/>
  <c r="K1508" i="10"/>
  <c r="G1508" i="10"/>
  <c r="F1508" i="10"/>
  <c r="E1508" i="10"/>
  <c r="C1508" i="10"/>
  <c r="A1508" i="10"/>
  <c r="K1507" i="10"/>
  <c r="G1507" i="10"/>
  <c r="F1507" i="10"/>
  <c r="E1507" i="10"/>
  <c r="C1507" i="10"/>
  <c r="A1507" i="10"/>
  <c r="K1506" i="10"/>
  <c r="G1506" i="10"/>
  <c r="F1506" i="10"/>
  <c r="E1506" i="10"/>
  <c r="C1506" i="10"/>
  <c r="A1506" i="10"/>
  <c r="K1505" i="10"/>
  <c r="G1505" i="10"/>
  <c r="F1505" i="10"/>
  <c r="E1505" i="10"/>
  <c r="C1505" i="10"/>
  <c r="A1505" i="10"/>
  <c r="K1504" i="10"/>
  <c r="G1504" i="10"/>
  <c r="F1504" i="10"/>
  <c r="E1504" i="10"/>
  <c r="C1504" i="10"/>
  <c r="A1504" i="10"/>
  <c r="K1503" i="10"/>
  <c r="G1503" i="10"/>
  <c r="F1503" i="10"/>
  <c r="E1503" i="10"/>
  <c r="C1503" i="10"/>
  <c r="A1503" i="10"/>
  <c r="K1502" i="10"/>
  <c r="G1502" i="10"/>
  <c r="F1502" i="10"/>
  <c r="E1502" i="10"/>
  <c r="C1502" i="10"/>
  <c r="A1502" i="10"/>
  <c r="K1501" i="10"/>
  <c r="G1501" i="10"/>
  <c r="F1501" i="10"/>
  <c r="E1501" i="10"/>
  <c r="C1501" i="10"/>
  <c r="A1501" i="10"/>
  <c r="K1500" i="10"/>
  <c r="G1500" i="10"/>
  <c r="F1500" i="10"/>
  <c r="E1500" i="10"/>
  <c r="C1500" i="10"/>
  <c r="A1500" i="10"/>
  <c r="K1499" i="10"/>
  <c r="G1499" i="10"/>
  <c r="F1499" i="10"/>
  <c r="E1499" i="10"/>
  <c r="C1499" i="10"/>
  <c r="A1499" i="10"/>
  <c r="K1498" i="10"/>
  <c r="G1498" i="10"/>
  <c r="F1498" i="10"/>
  <c r="E1498" i="10"/>
  <c r="C1498" i="10"/>
  <c r="A1498" i="10"/>
  <c r="K1497" i="10"/>
  <c r="G1497" i="10"/>
  <c r="F1497" i="10"/>
  <c r="E1497" i="10"/>
  <c r="C1497" i="10"/>
  <c r="A1497" i="10"/>
  <c r="K1496" i="10"/>
  <c r="G1496" i="10"/>
  <c r="F1496" i="10"/>
  <c r="E1496" i="10"/>
  <c r="C1496" i="10"/>
  <c r="A1496" i="10"/>
  <c r="K1495" i="10"/>
  <c r="G1495" i="10"/>
  <c r="F1495" i="10"/>
  <c r="E1495" i="10"/>
  <c r="C1495" i="10"/>
  <c r="A1495" i="10"/>
  <c r="K1494" i="10"/>
  <c r="G1494" i="10"/>
  <c r="F1494" i="10"/>
  <c r="E1494" i="10"/>
  <c r="C1494" i="10"/>
  <c r="A1494" i="10"/>
  <c r="K1493" i="10"/>
  <c r="G1493" i="10"/>
  <c r="F1493" i="10"/>
  <c r="E1493" i="10"/>
  <c r="C1493" i="10"/>
  <c r="A1493" i="10"/>
  <c r="K1492" i="10"/>
  <c r="G1492" i="10"/>
  <c r="F1492" i="10"/>
  <c r="E1492" i="10"/>
  <c r="C1492" i="10"/>
  <c r="A1492" i="10"/>
  <c r="K1491" i="10"/>
  <c r="G1491" i="10"/>
  <c r="F1491" i="10"/>
  <c r="E1491" i="10"/>
  <c r="C1491" i="10"/>
  <c r="A1491" i="10"/>
  <c r="K1490" i="10"/>
  <c r="G1490" i="10"/>
  <c r="F1490" i="10"/>
  <c r="E1490" i="10"/>
  <c r="C1490" i="10"/>
  <c r="A1490" i="10"/>
  <c r="K1489" i="10"/>
  <c r="G1489" i="10"/>
  <c r="F1489" i="10"/>
  <c r="E1489" i="10"/>
  <c r="C1489" i="10"/>
  <c r="A1489" i="10"/>
  <c r="K1488" i="10"/>
  <c r="G1488" i="10"/>
  <c r="F1488" i="10"/>
  <c r="E1488" i="10"/>
  <c r="C1488" i="10"/>
  <c r="A1488" i="10"/>
  <c r="K1487" i="10"/>
  <c r="G1487" i="10"/>
  <c r="F1487" i="10"/>
  <c r="E1487" i="10"/>
  <c r="C1487" i="10"/>
  <c r="A1487" i="10"/>
  <c r="K1486" i="10"/>
  <c r="G1486" i="10"/>
  <c r="F1486" i="10"/>
  <c r="E1486" i="10"/>
  <c r="C1486" i="10"/>
  <c r="A1486" i="10"/>
  <c r="K1485" i="10"/>
  <c r="G1485" i="10"/>
  <c r="F1485" i="10"/>
  <c r="E1485" i="10"/>
  <c r="C1485" i="10"/>
  <c r="A1485" i="10"/>
  <c r="K1484" i="10"/>
  <c r="G1484" i="10"/>
  <c r="F1484" i="10"/>
  <c r="E1484" i="10"/>
  <c r="C1484" i="10"/>
  <c r="A1484" i="10"/>
  <c r="K1483" i="10"/>
  <c r="G1483" i="10"/>
  <c r="F1483" i="10"/>
  <c r="E1483" i="10"/>
  <c r="C1483" i="10"/>
  <c r="A1483" i="10"/>
  <c r="K1482" i="10"/>
  <c r="G1482" i="10"/>
  <c r="F1482" i="10"/>
  <c r="E1482" i="10"/>
  <c r="C1482" i="10"/>
  <c r="A1482" i="10"/>
  <c r="K1481" i="10"/>
  <c r="G1481" i="10"/>
  <c r="F1481" i="10"/>
  <c r="E1481" i="10"/>
  <c r="C1481" i="10"/>
  <c r="A1481" i="10"/>
  <c r="K1480" i="10"/>
  <c r="G1480" i="10"/>
  <c r="F1480" i="10"/>
  <c r="E1480" i="10"/>
  <c r="C1480" i="10"/>
  <c r="A1480" i="10"/>
  <c r="K1479" i="10"/>
  <c r="G1479" i="10"/>
  <c r="F1479" i="10"/>
  <c r="E1479" i="10"/>
  <c r="C1479" i="10"/>
  <c r="A1479" i="10"/>
  <c r="K1478" i="10"/>
  <c r="G1478" i="10"/>
  <c r="F1478" i="10"/>
  <c r="E1478" i="10"/>
  <c r="C1478" i="10"/>
  <c r="A1478" i="10"/>
  <c r="K1477" i="10"/>
  <c r="G1477" i="10"/>
  <c r="F1477" i="10"/>
  <c r="E1477" i="10"/>
  <c r="C1477" i="10"/>
  <c r="A1477" i="10"/>
  <c r="K1476" i="10"/>
  <c r="G1476" i="10"/>
  <c r="F1476" i="10"/>
  <c r="E1476" i="10"/>
  <c r="C1476" i="10"/>
  <c r="A1476" i="10"/>
  <c r="K1475" i="10"/>
  <c r="G1475" i="10"/>
  <c r="F1475" i="10"/>
  <c r="E1475" i="10"/>
  <c r="C1475" i="10"/>
  <c r="A1475" i="10"/>
  <c r="K1474" i="10"/>
  <c r="G1474" i="10"/>
  <c r="F1474" i="10"/>
  <c r="E1474" i="10"/>
  <c r="C1474" i="10"/>
  <c r="A1474" i="10"/>
  <c r="K1473" i="10"/>
  <c r="G1473" i="10"/>
  <c r="F1473" i="10"/>
  <c r="E1473" i="10"/>
  <c r="C1473" i="10"/>
  <c r="A1473" i="10"/>
  <c r="K1472" i="10"/>
  <c r="G1472" i="10"/>
  <c r="F1472" i="10"/>
  <c r="E1472" i="10"/>
  <c r="C1472" i="10"/>
  <c r="A1472" i="10"/>
  <c r="K1471" i="10"/>
  <c r="G1471" i="10"/>
  <c r="F1471" i="10"/>
  <c r="E1471" i="10"/>
  <c r="C1471" i="10"/>
  <c r="A1471" i="10"/>
  <c r="K1470" i="10"/>
  <c r="G1470" i="10"/>
  <c r="F1470" i="10"/>
  <c r="E1470" i="10"/>
  <c r="C1470" i="10"/>
  <c r="A1470" i="10"/>
  <c r="K1469" i="10"/>
  <c r="G1469" i="10"/>
  <c r="F1469" i="10"/>
  <c r="E1469" i="10"/>
  <c r="C1469" i="10"/>
  <c r="A1469" i="10"/>
  <c r="K1468" i="10"/>
  <c r="G1468" i="10"/>
  <c r="F1468" i="10"/>
  <c r="E1468" i="10"/>
  <c r="C1468" i="10"/>
  <c r="A1468" i="10"/>
  <c r="K1467" i="10"/>
  <c r="G1467" i="10"/>
  <c r="F1467" i="10"/>
  <c r="E1467" i="10"/>
  <c r="C1467" i="10"/>
  <c r="A1467" i="10"/>
  <c r="K1466" i="10"/>
  <c r="G1466" i="10"/>
  <c r="F1466" i="10"/>
  <c r="E1466" i="10"/>
  <c r="C1466" i="10"/>
  <c r="A1466" i="10"/>
  <c r="K1465" i="10"/>
  <c r="G1465" i="10"/>
  <c r="F1465" i="10"/>
  <c r="E1465" i="10"/>
  <c r="C1465" i="10"/>
  <c r="A1465" i="10"/>
  <c r="K1464" i="10"/>
  <c r="G1464" i="10"/>
  <c r="F1464" i="10"/>
  <c r="E1464" i="10"/>
  <c r="C1464" i="10"/>
  <c r="A1464" i="10"/>
  <c r="K1463" i="10"/>
  <c r="G1463" i="10"/>
  <c r="F1463" i="10"/>
  <c r="E1463" i="10"/>
  <c r="C1463" i="10"/>
  <c r="A1463" i="10"/>
  <c r="K1462" i="10"/>
  <c r="G1462" i="10"/>
  <c r="F1462" i="10"/>
  <c r="E1462" i="10"/>
  <c r="C1462" i="10"/>
  <c r="A1462" i="10"/>
  <c r="K1461" i="10"/>
  <c r="G1461" i="10"/>
  <c r="F1461" i="10"/>
  <c r="E1461" i="10"/>
  <c r="C1461" i="10"/>
  <c r="A1461" i="10"/>
  <c r="K1460" i="10"/>
  <c r="G1460" i="10"/>
  <c r="F1460" i="10"/>
  <c r="E1460" i="10"/>
  <c r="C1460" i="10"/>
  <c r="A1460" i="10"/>
  <c r="K1459" i="10"/>
  <c r="G1459" i="10"/>
  <c r="F1459" i="10"/>
  <c r="E1459" i="10"/>
  <c r="C1459" i="10"/>
  <c r="A1459" i="10"/>
  <c r="K1458" i="10"/>
  <c r="G1458" i="10"/>
  <c r="F1458" i="10"/>
  <c r="E1458" i="10"/>
  <c r="C1458" i="10"/>
  <c r="A1458" i="10"/>
  <c r="K1457" i="10"/>
  <c r="G1457" i="10"/>
  <c r="F1457" i="10"/>
  <c r="E1457" i="10"/>
  <c r="C1457" i="10"/>
  <c r="A1457" i="10"/>
  <c r="K1456" i="10"/>
  <c r="G1456" i="10"/>
  <c r="F1456" i="10"/>
  <c r="E1456" i="10"/>
  <c r="C1456" i="10"/>
  <c r="A1456" i="10"/>
  <c r="K1455" i="10"/>
  <c r="G1455" i="10"/>
  <c r="F1455" i="10"/>
  <c r="E1455" i="10"/>
  <c r="C1455" i="10"/>
  <c r="A1455" i="10"/>
  <c r="K1454" i="10"/>
  <c r="G1454" i="10"/>
  <c r="F1454" i="10"/>
  <c r="E1454" i="10"/>
  <c r="C1454" i="10"/>
  <c r="A1454" i="10"/>
  <c r="K1453" i="10"/>
  <c r="G1453" i="10"/>
  <c r="F1453" i="10"/>
  <c r="E1453" i="10"/>
  <c r="C1453" i="10"/>
  <c r="A1453" i="10"/>
  <c r="K1452" i="10"/>
  <c r="G1452" i="10"/>
  <c r="F1452" i="10"/>
  <c r="E1452" i="10"/>
  <c r="C1452" i="10"/>
  <c r="A1452" i="10"/>
  <c r="K1451" i="10"/>
  <c r="G1451" i="10"/>
  <c r="F1451" i="10"/>
  <c r="E1451" i="10"/>
  <c r="C1451" i="10"/>
  <c r="A1451" i="10"/>
  <c r="K1450" i="10"/>
  <c r="G1450" i="10"/>
  <c r="F1450" i="10"/>
  <c r="E1450" i="10"/>
  <c r="C1450" i="10"/>
  <c r="A1450" i="10"/>
  <c r="K1449" i="10"/>
  <c r="G1449" i="10"/>
  <c r="F1449" i="10"/>
  <c r="E1449" i="10"/>
  <c r="C1449" i="10"/>
  <c r="A1449" i="10"/>
  <c r="K1448" i="10"/>
  <c r="G1448" i="10"/>
  <c r="F1448" i="10"/>
  <c r="E1448" i="10"/>
  <c r="C1448" i="10"/>
  <c r="A1448" i="10"/>
  <c r="K1447" i="10"/>
  <c r="G1447" i="10"/>
  <c r="F1447" i="10"/>
  <c r="E1447" i="10"/>
  <c r="C1447" i="10"/>
  <c r="A1447" i="10"/>
  <c r="K1446" i="10"/>
  <c r="G1446" i="10"/>
  <c r="F1446" i="10"/>
  <c r="E1446" i="10"/>
  <c r="C1446" i="10"/>
  <c r="A1446" i="10"/>
  <c r="K1445" i="10"/>
  <c r="G1445" i="10"/>
  <c r="F1445" i="10"/>
  <c r="E1445" i="10"/>
  <c r="C1445" i="10"/>
  <c r="A1445" i="10"/>
  <c r="K1444" i="10"/>
  <c r="G1444" i="10"/>
  <c r="F1444" i="10"/>
  <c r="E1444" i="10"/>
  <c r="C1444" i="10"/>
  <c r="A1444" i="10"/>
  <c r="K1443" i="10"/>
  <c r="G1443" i="10"/>
  <c r="F1443" i="10"/>
  <c r="E1443" i="10"/>
  <c r="C1443" i="10"/>
  <c r="A1443" i="10"/>
  <c r="K1442" i="10"/>
  <c r="G1442" i="10"/>
  <c r="F1442" i="10"/>
  <c r="E1442" i="10"/>
  <c r="C1442" i="10"/>
  <c r="A1442" i="10"/>
  <c r="K1441" i="10"/>
  <c r="G1441" i="10"/>
  <c r="F1441" i="10"/>
  <c r="E1441" i="10"/>
  <c r="C1441" i="10"/>
  <c r="A1441" i="10"/>
  <c r="K1440" i="10"/>
  <c r="G1440" i="10"/>
  <c r="F1440" i="10"/>
  <c r="E1440" i="10"/>
  <c r="C1440" i="10"/>
  <c r="A1440" i="10"/>
  <c r="K1439" i="10"/>
  <c r="G1439" i="10"/>
  <c r="F1439" i="10"/>
  <c r="E1439" i="10"/>
  <c r="C1439" i="10"/>
  <c r="A1439" i="10"/>
  <c r="K1438" i="10"/>
  <c r="G1438" i="10"/>
  <c r="F1438" i="10"/>
  <c r="E1438" i="10"/>
  <c r="C1438" i="10"/>
  <c r="A1438" i="10"/>
  <c r="K1437" i="10"/>
  <c r="G1437" i="10"/>
  <c r="F1437" i="10"/>
  <c r="E1437" i="10"/>
  <c r="C1437" i="10"/>
  <c r="A1437" i="10"/>
  <c r="K1436" i="10"/>
  <c r="G1436" i="10"/>
  <c r="F1436" i="10"/>
  <c r="E1436" i="10"/>
  <c r="C1436" i="10"/>
  <c r="A1436" i="10"/>
  <c r="K1435" i="10"/>
  <c r="G1435" i="10"/>
  <c r="F1435" i="10"/>
  <c r="E1435" i="10"/>
  <c r="C1435" i="10"/>
  <c r="A1435" i="10"/>
  <c r="K1434" i="10"/>
  <c r="G1434" i="10"/>
  <c r="F1434" i="10"/>
  <c r="E1434" i="10"/>
  <c r="C1434" i="10"/>
  <c r="A1434" i="10"/>
  <c r="K1433" i="10"/>
  <c r="G1433" i="10"/>
  <c r="F1433" i="10"/>
  <c r="E1433" i="10"/>
  <c r="C1433" i="10"/>
  <c r="A1433" i="10"/>
  <c r="K1432" i="10"/>
  <c r="G1432" i="10"/>
  <c r="F1432" i="10"/>
  <c r="E1432" i="10"/>
  <c r="C1432" i="10"/>
  <c r="A1432" i="10"/>
  <c r="K1431" i="10"/>
  <c r="G1431" i="10"/>
  <c r="F1431" i="10"/>
  <c r="E1431" i="10"/>
  <c r="C1431" i="10"/>
  <c r="A1431" i="10"/>
  <c r="K1430" i="10"/>
  <c r="G1430" i="10"/>
  <c r="F1430" i="10"/>
  <c r="E1430" i="10"/>
  <c r="C1430" i="10"/>
  <c r="A1430" i="10"/>
  <c r="K1429" i="10"/>
  <c r="G1429" i="10"/>
  <c r="F1429" i="10"/>
  <c r="E1429" i="10"/>
  <c r="C1429" i="10"/>
  <c r="A1429" i="10"/>
  <c r="K1428" i="10"/>
  <c r="G1428" i="10"/>
  <c r="F1428" i="10"/>
  <c r="E1428" i="10"/>
  <c r="C1428" i="10"/>
  <c r="A1428" i="10"/>
  <c r="K1427" i="10"/>
  <c r="G1427" i="10"/>
  <c r="F1427" i="10"/>
  <c r="E1427" i="10"/>
  <c r="C1427" i="10"/>
  <c r="A1427" i="10"/>
  <c r="K1426" i="10"/>
  <c r="G1426" i="10"/>
  <c r="F1426" i="10"/>
  <c r="E1426" i="10"/>
  <c r="C1426" i="10"/>
  <c r="A1426" i="10"/>
  <c r="K1425" i="10"/>
  <c r="G1425" i="10"/>
  <c r="F1425" i="10"/>
  <c r="E1425" i="10"/>
  <c r="C1425" i="10"/>
  <c r="A1425" i="10"/>
  <c r="K1424" i="10"/>
  <c r="G1424" i="10"/>
  <c r="F1424" i="10"/>
  <c r="E1424" i="10"/>
  <c r="C1424" i="10"/>
  <c r="A1424" i="10"/>
  <c r="K1423" i="10"/>
  <c r="G1423" i="10"/>
  <c r="F1423" i="10"/>
  <c r="E1423" i="10"/>
  <c r="C1423" i="10"/>
  <c r="A1423" i="10"/>
  <c r="K1422" i="10"/>
  <c r="G1422" i="10"/>
  <c r="F1422" i="10"/>
  <c r="E1422" i="10"/>
  <c r="C1422" i="10"/>
  <c r="A1422" i="10"/>
  <c r="K1421" i="10"/>
  <c r="G1421" i="10"/>
  <c r="F1421" i="10"/>
  <c r="E1421" i="10"/>
  <c r="C1421" i="10"/>
  <c r="A1421" i="10"/>
  <c r="K1420" i="10"/>
  <c r="G1420" i="10"/>
  <c r="F1420" i="10"/>
  <c r="E1420" i="10"/>
  <c r="C1420" i="10"/>
  <c r="A1420" i="10"/>
  <c r="K1419" i="10"/>
  <c r="G1419" i="10"/>
  <c r="F1419" i="10"/>
  <c r="E1419" i="10"/>
  <c r="C1419" i="10"/>
  <c r="A1419" i="10"/>
  <c r="K1418" i="10"/>
  <c r="G1418" i="10"/>
  <c r="F1418" i="10"/>
  <c r="E1418" i="10"/>
  <c r="C1418" i="10"/>
  <c r="A1418" i="10"/>
  <c r="K1417" i="10"/>
  <c r="G1417" i="10"/>
  <c r="F1417" i="10"/>
  <c r="E1417" i="10"/>
  <c r="C1417" i="10"/>
  <c r="A1417" i="10"/>
  <c r="K1416" i="10"/>
  <c r="G1416" i="10"/>
  <c r="F1416" i="10"/>
  <c r="E1416" i="10"/>
  <c r="C1416" i="10"/>
  <c r="A1416" i="10"/>
  <c r="K1415" i="10"/>
  <c r="G1415" i="10"/>
  <c r="F1415" i="10"/>
  <c r="E1415" i="10"/>
  <c r="C1415" i="10"/>
  <c r="A1415" i="10"/>
  <c r="K1414" i="10"/>
  <c r="G1414" i="10"/>
  <c r="F1414" i="10"/>
  <c r="E1414" i="10"/>
  <c r="C1414" i="10"/>
  <c r="A1414" i="10"/>
  <c r="K1413" i="10"/>
  <c r="G1413" i="10"/>
  <c r="F1413" i="10"/>
  <c r="E1413" i="10"/>
  <c r="C1413" i="10"/>
  <c r="A1413" i="10"/>
  <c r="K1412" i="10"/>
  <c r="G1412" i="10"/>
  <c r="F1412" i="10"/>
  <c r="E1412" i="10"/>
  <c r="C1412" i="10"/>
  <c r="A1412" i="10"/>
  <c r="K1411" i="10"/>
  <c r="G1411" i="10"/>
  <c r="F1411" i="10"/>
  <c r="E1411" i="10"/>
  <c r="C1411" i="10"/>
  <c r="A1411" i="10"/>
  <c r="K1410" i="10"/>
  <c r="G1410" i="10"/>
  <c r="F1410" i="10"/>
  <c r="E1410" i="10"/>
  <c r="C1410" i="10"/>
  <c r="A1410" i="10"/>
  <c r="K1409" i="10"/>
  <c r="G1409" i="10"/>
  <c r="F1409" i="10"/>
  <c r="E1409" i="10"/>
  <c r="C1409" i="10"/>
  <c r="A1409" i="10"/>
  <c r="K1408" i="10"/>
  <c r="G1408" i="10"/>
  <c r="F1408" i="10"/>
  <c r="E1408" i="10"/>
  <c r="C1408" i="10"/>
  <c r="A1408" i="10"/>
  <c r="K1407" i="10"/>
  <c r="G1407" i="10"/>
  <c r="F1407" i="10"/>
  <c r="E1407" i="10"/>
  <c r="C1407" i="10"/>
  <c r="A1407" i="10"/>
  <c r="K1406" i="10"/>
  <c r="G1406" i="10"/>
  <c r="F1406" i="10"/>
  <c r="E1406" i="10"/>
  <c r="C1406" i="10"/>
  <c r="A1406" i="10"/>
  <c r="K1405" i="10"/>
  <c r="G1405" i="10"/>
  <c r="F1405" i="10"/>
  <c r="E1405" i="10"/>
  <c r="C1405" i="10"/>
  <c r="A1405" i="10"/>
  <c r="K1404" i="10"/>
  <c r="G1404" i="10"/>
  <c r="F1404" i="10"/>
  <c r="E1404" i="10"/>
  <c r="C1404" i="10"/>
  <c r="A1404" i="10"/>
  <c r="K1403" i="10"/>
  <c r="G1403" i="10"/>
  <c r="F1403" i="10"/>
  <c r="E1403" i="10"/>
  <c r="C1403" i="10"/>
  <c r="A1403" i="10"/>
  <c r="K1402" i="10"/>
  <c r="G1402" i="10"/>
  <c r="F1402" i="10"/>
  <c r="E1402" i="10"/>
  <c r="C1402" i="10"/>
  <c r="A1402" i="10"/>
  <c r="K1401" i="10"/>
  <c r="G1401" i="10"/>
  <c r="F1401" i="10"/>
  <c r="E1401" i="10"/>
  <c r="C1401" i="10"/>
  <c r="A1401" i="10"/>
  <c r="K1400" i="10"/>
  <c r="G1400" i="10"/>
  <c r="F1400" i="10"/>
  <c r="E1400" i="10"/>
  <c r="C1400" i="10"/>
  <c r="A1400" i="10"/>
  <c r="K1399" i="10"/>
  <c r="G1399" i="10"/>
  <c r="F1399" i="10"/>
  <c r="E1399" i="10"/>
  <c r="C1399" i="10"/>
  <c r="A1399" i="10"/>
  <c r="K1398" i="10"/>
  <c r="G1398" i="10"/>
  <c r="F1398" i="10"/>
  <c r="E1398" i="10"/>
  <c r="C1398" i="10"/>
  <c r="A1398" i="10"/>
  <c r="K1397" i="10"/>
  <c r="G1397" i="10"/>
  <c r="F1397" i="10"/>
  <c r="E1397" i="10"/>
  <c r="C1397" i="10"/>
  <c r="A1397" i="10"/>
  <c r="K1396" i="10"/>
  <c r="G1396" i="10"/>
  <c r="F1396" i="10"/>
  <c r="E1396" i="10"/>
  <c r="C1396" i="10"/>
  <c r="A1396" i="10"/>
  <c r="K1395" i="10"/>
  <c r="G1395" i="10"/>
  <c r="F1395" i="10"/>
  <c r="E1395" i="10"/>
  <c r="C1395" i="10"/>
  <c r="A1395" i="10"/>
  <c r="K1394" i="10"/>
  <c r="G1394" i="10"/>
  <c r="F1394" i="10"/>
  <c r="E1394" i="10"/>
  <c r="C1394" i="10"/>
  <c r="A1394" i="10"/>
  <c r="K1393" i="10"/>
  <c r="G1393" i="10"/>
  <c r="F1393" i="10"/>
  <c r="E1393" i="10"/>
  <c r="C1393" i="10"/>
  <c r="A1393" i="10"/>
  <c r="K1392" i="10"/>
  <c r="G1392" i="10"/>
  <c r="F1392" i="10"/>
  <c r="E1392" i="10"/>
  <c r="C1392" i="10"/>
  <c r="A1392" i="10"/>
  <c r="K1391" i="10"/>
  <c r="G1391" i="10"/>
  <c r="F1391" i="10"/>
  <c r="E1391" i="10"/>
  <c r="C1391" i="10"/>
  <c r="A1391" i="10"/>
  <c r="K1390" i="10"/>
  <c r="G1390" i="10"/>
  <c r="F1390" i="10"/>
  <c r="E1390" i="10"/>
  <c r="C1390" i="10"/>
  <c r="A1390" i="10"/>
  <c r="K1389" i="10"/>
  <c r="G1389" i="10"/>
  <c r="F1389" i="10"/>
  <c r="E1389" i="10"/>
  <c r="C1389" i="10"/>
  <c r="A1389" i="10"/>
  <c r="K1388" i="10"/>
  <c r="G1388" i="10"/>
  <c r="F1388" i="10"/>
  <c r="E1388" i="10"/>
  <c r="C1388" i="10"/>
  <c r="A1388" i="10"/>
  <c r="K1387" i="10"/>
  <c r="G1387" i="10"/>
  <c r="F1387" i="10"/>
  <c r="E1387" i="10"/>
  <c r="C1387" i="10"/>
  <c r="A1387" i="10"/>
  <c r="K1386" i="10"/>
  <c r="G1386" i="10"/>
  <c r="F1386" i="10"/>
  <c r="E1386" i="10"/>
  <c r="C1386" i="10"/>
  <c r="A1386" i="10"/>
  <c r="K1385" i="10"/>
  <c r="G1385" i="10"/>
  <c r="F1385" i="10"/>
  <c r="E1385" i="10"/>
  <c r="C1385" i="10"/>
  <c r="A1385" i="10"/>
  <c r="K1384" i="10"/>
  <c r="G1384" i="10"/>
  <c r="F1384" i="10"/>
  <c r="E1384" i="10"/>
  <c r="C1384" i="10"/>
  <c r="A1384" i="10"/>
  <c r="K1383" i="10"/>
  <c r="G1383" i="10"/>
  <c r="F1383" i="10"/>
  <c r="E1383" i="10"/>
  <c r="C1383" i="10"/>
  <c r="A1383" i="10"/>
  <c r="K1382" i="10"/>
  <c r="G1382" i="10"/>
  <c r="F1382" i="10"/>
  <c r="E1382" i="10"/>
  <c r="C1382" i="10"/>
  <c r="A1382" i="10"/>
  <c r="K1381" i="10"/>
  <c r="G1381" i="10"/>
  <c r="F1381" i="10"/>
  <c r="E1381" i="10"/>
  <c r="C1381" i="10"/>
  <c r="A1381" i="10"/>
  <c r="K1380" i="10"/>
  <c r="G1380" i="10"/>
  <c r="F1380" i="10"/>
  <c r="E1380" i="10"/>
  <c r="C1380" i="10"/>
  <c r="A1380" i="10"/>
  <c r="K1379" i="10"/>
  <c r="G1379" i="10"/>
  <c r="F1379" i="10"/>
  <c r="E1379" i="10"/>
  <c r="C1379" i="10"/>
  <c r="A1379" i="10"/>
  <c r="K1378" i="10"/>
  <c r="G1378" i="10"/>
  <c r="F1378" i="10"/>
  <c r="E1378" i="10"/>
  <c r="C1378" i="10"/>
  <c r="A1378" i="10"/>
  <c r="K1377" i="10"/>
  <c r="G1377" i="10"/>
  <c r="F1377" i="10"/>
  <c r="E1377" i="10"/>
  <c r="C1377" i="10"/>
  <c r="A1377" i="10"/>
  <c r="K1376" i="10"/>
  <c r="G1376" i="10"/>
  <c r="F1376" i="10"/>
  <c r="E1376" i="10"/>
  <c r="C1376" i="10"/>
  <c r="A1376" i="10"/>
  <c r="K1375" i="10"/>
  <c r="G1375" i="10"/>
  <c r="F1375" i="10"/>
  <c r="E1375" i="10"/>
  <c r="C1375" i="10"/>
  <c r="A1375" i="10"/>
  <c r="K1374" i="10"/>
  <c r="G1374" i="10"/>
  <c r="F1374" i="10"/>
  <c r="E1374" i="10"/>
  <c r="C1374" i="10"/>
  <c r="A1374" i="10"/>
  <c r="K1373" i="10"/>
  <c r="G1373" i="10"/>
  <c r="F1373" i="10"/>
  <c r="E1373" i="10"/>
  <c r="C1373" i="10"/>
  <c r="A1373" i="10"/>
  <c r="K1372" i="10"/>
  <c r="G1372" i="10"/>
  <c r="F1372" i="10"/>
  <c r="E1372" i="10"/>
  <c r="C1372" i="10"/>
  <c r="A1372" i="10"/>
  <c r="K1371" i="10"/>
  <c r="G1371" i="10"/>
  <c r="F1371" i="10"/>
  <c r="E1371" i="10"/>
  <c r="C1371" i="10"/>
  <c r="A1371" i="10"/>
  <c r="K1370" i="10"/>
  <c r="G1370" i="10"/>
  <c r="F1370" i="10"/>
  <c r="E1370" i="10"/>
  <c r="C1370" i="10"/>
  <c r="A1370" i="10"/>
  <c r="K1369" i="10"/>
  <c r="G1369" i="10"/>
  <c r="F1369" i="10"/>
  <c r="E1369" i="10"/>
  <c r="C1369" i="10"/>
  <c r="A1369" i="10"/>
  <c r="K1368" i="10"/>
  <c r="G1368" i="10"/>
  <c r="F1368" i="10"/>
  <c r="E1368" i="10"/>
  <c r="C1368" i="10"/>
  <c r="A1368" i="10"/>
  <c r="K1367" i="10"/>
  <c r="G1367" i="10"/>
  <c r="F1367" i="10"/>
  <c r="E1367" i="10"/>
  <c r="C1367" i="10"/>
  <c r="A1367" i="10"/>
  <c r="K1366" i="10"/>
  <c r="G1366" i="10"/>
  <c r="F1366" i="10"/>
  <c r="E1366" i="10"/>
  <c r="C1366" i="10"/>
  <c r="A1366" i="10"/>
  <c r="K1365" i="10"/>
  <c r="G1365" i="10"/>
  <c r="F1365" i="10"/>
  <c r="E1365" i="10"/>
  <c r="C1365" i="10"/>
  <c r="A1365" i="10"/>
  <c r="K1364" i="10"/>
  <c r="G1364" i="10"/>
  <c r="F1364" i="10"/>
  <c r="E1364" i="10"/>
  <c r="C1364" i="10"/>
  <c r="A1364" i="10"/>
  <c r="K1363" i="10"/>
  <c r="G1363" i="10"/>
  <c r="F1363" i="10"/>
  <c r="E1363" i="10"/>
  <c r="C1363" i="10"/>
  <c r="A1363" i="10"/>
  <c r="K1362" i="10"/>
  <c r="G1362" i="10"/>
  <c r="F1362" i="10"/>
  <c r="E1362" i="10"/>
  <c r="C1362" i="10"/>
  <c r="A1362" i="10"/>
  <c r="K1361" i="10"/>
  <c r="G1361" i="10"/>
  <c r="F1361" i="10"/>
  <c r="E1361" i="10"/>
  <c r="C1361" i="10"/>
  <c r="A1361" i="10"/>
  <c r="K1360" i="10"/>
  <c r="G1360" i="10"/>
  <c r="F1360" i="10"/>
  <c r="E1360" i="10"/>
  <c r="C1360" i="10"/>
  <c r="A1360" i="10"/>
  <c r="K1359" i="10"/>
  <c r="G1359" i="10"/>
  <c r="F1359" i="10"/>
  <c r="E1359" i="10"/>
  <c r="C1359" i="10"/>
  <c r="A1359" i="10"/>
  <c r="K1358" i="10"/>
  <c r="G1358" i="10"/>
  <c r="F1358" i="10"/>
  <c r="E1358" i="10"/>
  <c r="C1358" i="10"/>
  <c r="A1358" i="10"/>
  <c r="K1357" i="10"/>
  <c r="G1357" i="10"/>
  <c r="F1357" i="10"/>
  <c r="E1357" i="10"/>
  <c r="C1357" i="10"/>
  <c r="A1357" i="10"/>
  <c r="K1356" i="10"/>
  <c r="G1356" i="10"/>
  <c r="F1356" i="10"/>
  <c r="E1356" i="10"/>
  <c r="C1356" i="10"/>
  <c r="A1356" i="10"/>
  <c r="K1355" i="10"/>
  <c r="G1355" i="10"/>
  <c r="F1355" i="10"/>
  <c r="E1355" i="10"/>
  <c r="C1355" i="10"/>
  <c r="A1355" i="10"/>
  <c r="K1354" i="10"/>
  <c r="G1354" i="10"/>
  <c r="F1354" i="10"/>
  <c r="E1354" i="10"/>
  <c r="C1354" i="10"/>
  <c r="A1354" i="10"/>
  <c r="K1353" i="10"/>
  <c r="G1353" i="10"/>
  <c r="F1353" i="10"/>
  <c r="E1353" i="10"/>
  <c r="C1353" i="10"/>
  <c r="A1353" i="10"/>
  <c r="K1352" i="10"/>
  <c r="G1352" i="10"/>
  <c r="F1352" i="10"/>
  <c r="E1352" i="10"/>
  <c r="C1352" i="10"/>
  <c r="A1352" i="10"/>
  <c r="K1351" i="10"/>
  <c r="G1351" i="10"/>
  <c r="F1351" i="10"/>
  <c r="E1351" i="10"/>
  <c r="C1351" i="10"/>
  <c r="A1351" i="10"/>
  <c r="K1350" i="10"/>
  <c r="G1350" i="10"/>
  <c r="F1350" i="10"/>
  <c r="E1350" i="10"/>
  <c r="C1350" i="10"/>
  <c r="A1350" i="10"/>
  <c r="K1349" i="10"/>
  <c r="G1349" i="10"/>
  <c r="F1349" i="10"/>
  <c r="E1349" i="10"/>
  <c r="C1349" i="10"/>
  <c r="A1349" i="10"/>
  <c r="K1348" i="10"/>
  <c r="G1348" i="10"/>
  <c r="F1348" i="10"/>
  <c r="E1348" i="10"/>
  <c r="C1348" i="10"/>
  <c r="A1348" i="10"/>
  <c r="K1347" i="10"/>
  <c r="G1347" i="10"/>
  <c r="F1347" i="10"/>
  <c r="E1347" i="10"/>
  <c r="C1347" i="10"/>
  <c r="A1347" i="10"/>
  <c r="K1346" i="10"/>
  <c r="G1346" i="10"/>
  <c r="F1346" i="10"/>
  <c r="E1346" i="10"/>
  <c r="C1346" i="10"/>
  <c r="A1346" i="10"/>
  <c r="K1345" i="10"/>
  <c r="G1345" i="10"/>
  <c r="F1345" i="10"/>
  <c r="E1345" i="10"/>
  <c r="C1345" i="10"/>
  <c r="A1345" i="10"/>
  <c r="K1344" i="10"/>
  <c r="G1344" i="10"/>
  <c r="F1344" i="10"/>
  <c r="E1344" i="10"/>
  <c r="C1344" i="10"/>
  <c r="A1344" i="10"/>
  <c r="K1343" i="10"/>
  <c r="G1343" i="10"/>
  <c r="F1343" i="10"/>
  <c r="E1343" i="10"/>
  <c r="C1343" i="10"/>
  <c r="A1343" i="10"/>
  <c r="K1342" i="10"/>
  <c r="G1342" i="10"/>
  <c r="F1342" i="10"/>
  <c r="E1342" i="10"/>
  <c r="C1342" i="10"/>
  <c r="A1342" i="10"/>
  <c r="K1341" i="10"/>
  <c r="G1341" i="10"/>
  <c r="F1341" i="10"/>
  <c r="E1341" i="10"/>
  <c r="C1341" i="10"/>
  <c r="A1341" i="10"/>
  <c r="K1340" i="10"/>
  <c r="G1340" i="10"/>
  <c r="F1340" i="10"/>
  <c r="E1340" i="10"/>
  <c r="C1340" i="10"/>
  <c r="A1340" i="10"/>
  <c r="K1339" i="10"/>
  <c r="G1339" i="10"/>
  <c r="F1339" i="10"/>
  <c r="E1339" i="10"/>
  <c r="C1339" i="10"/>
  <c r="A1339" i="10"/>
  <c r="K1338" i="10"/>
  <c r="G1338" i="10"/>
  <c r="F1338" i="10"/>
  <c r="E1338" i="10"/>
  <c r="C1338" i="10"/>
  <c r="A1338" i="10"/>
  <c r="K1337" i="10"/>
  <c r="G1337" i="10"/>
  <c r="F1337" i="10"/>
  <c r="E1337" i="10"/>
  <c r="C1337" i="10"/>
  <c r="A1337" i="10"/>
  <c r="K1336" i="10"/>
  <c r="G1336" i="10"/>
  <c r="F1336" i="10"/>
  <c r="E1336" i="10"/>
  <c r="C1336" i="10"/>
  <c r="A1336" i="10"/>
  <c r="K1335" i="10"/>
  <c r="G1335" i="10"/>
  <c r="F1335" i="10"/>
  <c r="E1335" i="10"/>
  <c r="C1335" i="10"/>
  <c r="A1335" i="10"/>
  <c r="K1334" i="10"/>
  <c r="G1334" i="10"/>
  <c r="F1334" i="10"/>
  <c r="E1334" i="10"/>
  <c r="C1334" i="10"/>
  <c r="A1334" i="10"/>
  <c r="K1333" i="10"/>
  <c r="G1333" i="10"/>
  <c r="F1333" i="10"/>
  <c r="E1333" i="10"/>
  <c r="C1333" i="10"/>
  <c r="A1333" i="10"/>
  <c r="K1332" i="10"/>
  <c r="G1332" i="10"/>
  <c r="F1332" i="10"/>
  <c r="E1332" i="10"/>
  <c r="C1332" i="10"/>
  <c r="A1332" i="10"/>
  <c r="K1331" i="10"/>
  <c r="G1331" i="10"/>
  <c r="F1331" i="10"/>
  <c r="E1331" i="10"/>
  <c r="C1331" i="10"/>
  <c r="A1331" i="10"/>
  <c r="K1330" i="10"/>
  <c r="G1330" i="10"/>
  <c r="F1330" i="10"/>
  <c r="E1330" i="10"/>
  <c r="C1330" i="10"/>
  <c r="A1330" i="10"/>
  <c r="K1329" i="10"/>
  <c r="G1329" i="10"/>
  <c r="F1329" i="10"/>
  <c r="E1329" i="10"/>
  <c r="C1329" i="10"/>
  <c r="A1329" i="10"/>
  <c r="K1328" i="10"/>
  <c r="G1328" i="10"/>
  <c r="F1328" i="10"/>
  <c r="E1328" i="10"/>
  <c r="C1328" i="10"/>
  <c r="A1328" i="10"/>
  <c r="K1327" i="10"/>
  <c r="G1327" i="10"/>
  <c r="F1327" i="10"/>
  <c r="E1327" i="10"/>
  <c r="C1327" i="10"/>
  <c r="A1327" i="10"/>
  <c r="K1326" i="10"/>
  <c r="G1326" i="10"/>
  <c r="F1326" i="10"/>
  <c r="E1326" i="10"/>
  <c r="C1326" i="10"/>
  <c r="A1326" i="10"/>
  <c r="K1325" i="10"/>
  <c r="G1325" i="10"/>
  <c r="F1325" i="10"/>
  <c r="E1325" i="10"/>
  <c r="C1325" i="10"/>
  <c r="A1325" i="10"/>
  <c r="K1324" i="10"/>
  <c r="G1324" i="10"/>
  <c r="F1324" i="10"/>
  <c r="E1324" i="10"/>
  <c r="C1324" i="10"/>
  <c r="A1324" i="10"/>
  <c r="K1323" i="10"/>
  <c r="G1323" i="10"/>
  <c r="F1323" i="10"/>
  <c r="E1323" i="10"/>
  <c r="C1323" i="10"/>
  <c r="A1323" i="10"/>
  <c r="K1322" i="10"/>
  <c r="G1322" i="10"/>
  <c r="F1322" i="10"/>
  <c r="E1322" i="10"/>
  <c r="C1322" i="10"/>
  <c r="A1322" i="10"/>
  <c r="K1321" i="10"/>
  <c r="G1321" i="10"/>
  <c r="F1321" i="10"/>
  <c r="E1321" i="10"/>
  <c r="C1321" i="10"/>
  <c r="A1321" i="10"/>
  <c r="K1320" i="10"/>
  <c r="G1320" i="10"/>
  <c r="F1320" i="10"/>
  <c r="E1320" i="10"/>
  <c r="C1320" i="10"/>
  <c r="A1320" i="10"/>
  <c r="K1319" i="10"/>
  <c r="G1319" i="10"/>
  <c r="F1319" i="10"/>
  <c r="E1319" i="10"/>
  <c r="C1319" i="10"/>
  <c r="A1319" i="10"/>
  <c r="K1318" i="10"/>
  <c r="G1318" i="10"/>
  <c r="F1318" i="10"/>
  <c r="E1318" i="10"/>
  <c r="C1318" i="10"/>
  <c r="A1318" i="10"/>
  <c r="K1317" i="10"/>
  <c r="G1317" i="10"/>
  <c r="F1317" i="10"/>
  <c r="E1317" i="10"/>
  <c r="C1317" i="10"/>
  <c r="A1317" i="10"/>
  <c r="K1316" i="10"/>
  <c r="G1316" i="10"/>
  <c r="F1316" i="10"/>
  <c r="E1316" i="10"/>
  <c r="C1316" i="10"/>
  <c r="A1316" i="10"/>
  <c r="K1315" i="10"/>
  <c r="G1315" i="10"/>
  <c r="F1315" i="10"/>
  <c r="E1315" i="10"/>
  <c r="C1315" i="10"/>
  <c r="A1315" i="10"/>
  <c r="K1314" i="10"/>
  <c r="G1314" i="10"/>
  <c r="F1314" i="10"/>
  <c r="E1314" i="10"/>
  <c r="C1314" i="10"/>
  <c r="A1314" i="10"/>
  <c r="K1313" i="10"/>
  <c r="G1313" i="10"/>
  <c r="F1313" i="10"/>
  <c r="E1313" i="10"/>
  <c r="C1313" i="10"/>
  <c r="A1313" i="10"/>
  <c r="K1312" i="10"/>
  <c r="G1312" i="10"/>
  <c r="F1312" i="10"/>
  <c r="E1312" i="10"/>
  <c r="C1312" i="10"/>
  <c r="A1312" i="10"/>
  <c r="K1311" i="10"/>
  <c r="G1311" i="10"/>
  <c r="F1311" i="10"/>
  <c r="E1311" i="10"/>
  <c r="C1311" i="10"/>
  <c r="A1311" i="10"/>
  <c r="K1310" i="10"/>
  <c r="G1310" i="10"/>
  <c r="F1310" i="10"/>
  <c r="E1310" i="10"/>
  <c r="C1310" i="10"/>
  <c r="A1310" i="10"/>
  <c r="K1309" i="10"/>
  <c r="G1309" i="10"/>
  <c r="F1309" i="10"/>
  <c r="E1309" i="10"/>
  <c r="C1309" i="10"/>
  <c r="A1309" i="10"/>
  <c r="K1308" i="10"/>
  <c r="G1308" i="10"/>
  <c r="F1308" i="10"/>
  <c r="E1308" i="10"/>
  <c r="C1308" i="10"/>
  <c r="A1308" i="10"/>
  <c r="K1307" i="10"/>
  <c r="G1307" i="10"/>
  <c r="F1307" i="10"/>
  <c r="E1307" i="10"/>
  <c r="C1307" i="10"/>
  <c r="A1307" i="10"/>
  <c r="K1306" i="10"/>
  <c r="G1306" i="10"/>
  <c r="F1306" i="10"/>
  <c r="E1306" i="10"/>
  <c r="C1306" i="10"/>
  <c r="A1306" i="10"/>
  <c r="K1305" i="10"/>
  <c r="G1305" i="10"/>
  <c r="F1305" i="10"/>
  <c r="E1305" i="10"/>
  <c r="C1305" i="10"/>
  <c r="A1305" i="10"/>
  <c r="K1304" i="10"/>
  <c r="G1304" i="10"/>
  <c r="F1304" i="10"/>
  <c r="E1304" i="10"/>
  <c r="C1304" i="10"/>
  <c r="A1304" i="10"/>
  <c r="K1303" i="10"/>
  <c r="G1303" i="10"/>
  <c r="F1303" i="10"/>
  <c r="E1303" i="10"/>
  <c r="C1303" i="10"/>
  <c r="A1303" i="10"/>
  <c r="K1302" i="10"/>
  <c r="G1302" i="10"/>
  <c r="F1302" i="10"/>
  <c r="E1302" i="10"/>
  <c r="C1302" i="10"/>
  <c r="A1302" i="10"/>
  <c r="K1301" i="10"/>
  <c r="G1301" i="10"/>
  <c r="F1301" i="10"/>
  <c r="E1301" i="10"/>
  <c r="C1301" i="10"/>
  <c r="A1301" i="10"/>
  <c r="K1300" i="10"/>
  <c r="G1300" i="10"/>
  <c r="F1300" i="10"/>
  <c r="E1300" i="10"/>
  <c r="C1300" i="10"/>
  <c r="A1300" i="10"/>
  <c r="K1299" i="10"/>
  <c r="G1299" i="10"/>
  <c r="F1299" i="10"/>
  <c r="E1299" i="10"/>
  <c r="C1299" i="10"/>
  <c r="A1299" i="10"/>
  <c r="K1298" i="10"/>
  <c r="G1298" i="10"/>
  <c r="F1298" i="10"/>
  <c r="E1298" i="10"/>
  <c r="C1298" i="10"/>
  <c r="A1298" i="10"/>
  <c r="K1297" i="10"/>
  <c r="G1297" i="10"/>
  <c r="F1297" i="10"/>
  <c r="E1297" i="10"/>
  <c r="C1297" i="10"/>
  <c r="A1297" i="10"/>
  <c r="K1296" i="10"/>
  <c r="G1296" i="10"/>
  <c r="F1296" i="10"/>
  <c r="E1296" i="10"/>
  <c r="C1296" i="10"/>
  <c r="A1296" i="10"/>
  <c r="K1295" i="10"/>
  <c r="G1295" i="10"/>
  <c r="F1295" i="10"/>
  <c r="E1295" i="10"/>
  <c r="C1295" i="10"/>
  <c r="A1295" i="10"/>
  <c r="K1294" i="10"/>
  <c r="G1294" i="10"/>
  <c r="F1294" i="10"/>
  <c r="E1294" i="10"/>
  <c r="C1294" i="10"/>
  <c r="A1294" i="10"/>
  <c r="K1293" i="10"/>
  <c r="G1293" i="10"/>
  <c r="F1293" i="10"/>
  <c r="E1293" i="10"/>
  <c r="C1293" i="10"/>
  <c r="A1293" i="10"/>
  <c r="K1292" i="10"/>
  <c r="G1292" i="10"/>
  <c r="F1292" i="10"/>
  <c r="E1292" i="10"/>
  <c r="C1292" i="10"/>
  <c r="A1292" i="10"/>
  <c r="K1291" i="10"/>
  <c r="G1291" i="10"/>
  <c r="F1291" i="10"/>
  <c r="E1291" i="10"/>
  <c r="C1291" i="10"/>
  <c r="A1291" i="10"/>
  <c r="K1290" i="10"/>
  <c r="G1290" i="10"/>
  <c r="F1290" i="10"/>
  <c r="E1290" i="10"/>
  <c r="C1290" i="10"/>
  <c r="A1290" i="10"/>
  <c r="K1289" i="10"/>
  <c r="G1289" i="10"/>
  <c r="F1289" i="10"/>
  <c r="E1289" i="10"/>
  <c r="C1289" i="10"/>
  <c r="A1289" i="10"/>
  <c r="K1288" i="10"/>
  <c r="G1288" i="10"/>
  <c r="F1288" i="10"/>
  <c r="E1288" i="10"/>
  <c r="C1288" i="10"/>
  <c r="A1288" i="10"/>
  <c r="K1287" i="10"/>
  <c r="G1287" i="10"/>
  <c r="F1287" i="10"/>
  <c r="E1287" i="10"/>
  <c r="C1287" i="10"/>
  <c r="A1287" i="10"/>
  <c r="K1286" i="10"/>
  <c r="G1286" i="10"/>
  <c r="F1286" i="10"/>
  <c r="E1286" i="10"/>
  <c r="C1286" i="10"/>
  <c r="A1286" i="10"/>
  <c r="K1285" i="10"/>
  <c r="G1285" i="10"/>
  <c r="F1285" i="10"/>
  <c r="E1285" i="10"/>
  <c r="C1285" i="10"/>
  <c r="A1285" i="10"/>
  <c r="K1284" i="10"/>
  <c r="G1284" i="10"/>
  <c r="F1284" i="10"/>
  <c r="E1284" i="10"/>
  <c r="C1284" i="10"/>
  <c r="A1284" i="10"/>
  <c r="K1283" i="10"/>
  <c r="G1283" i="10"/>
  <c r="F1283" i="10"/>
  <c r="E1283" i="10"/>
  <c r="C1283" i="10"/>
  <c r="A1283" i="10"/>
  <c r="K1282" i="10"/>
  <c r="G1282" i="10"/>
  <c r="F1282" i="10"/>
  <c r="E1282" i="10"/>
  <c r="C1282" i="10"/>
  <c r="A1282" i="10"/>
  <c r="K1281" i="10"/>
  <c r="G1281" i="10"/>
  <c r="F1281" i="10"/>
  <c r="E1281" i="10"/>
  <c r="C1281" i="10"/>
  <c r="A1281" i="10"/>
  <c r="K1280" i="10"/>
  <c r="G1280" i="10"/>
  <c r="F1280" i="10"/>
  <c r="E1280" i="10"/>
  <c r="C1280" i="10"/>
  <c r="A1280" i="10"/>
  <c r="K1279" i="10"/>
  <c r="G1279" i="10"/>
  <c r="F1279" i="10"/>
  <c r="E1279" i="10"/>
  <c r="C1279" i="10"/>
  <c r="A1279" i="10"/>
  <c r="K1278" i="10"/>
  <c r="G1278" i="10"/>
  <c r="F1278" i="10"/>
  <c r="E1278" i="10"/>
  <c r="C1278" i="10"/>
  <c r="A1278" i="10"/>
  <c r="K1277" i="10"/>
  <c r="G1277" i="10"/>
  <c r="F1277" i="10"/>
  <c r="E1277" i="10"/>
  <c r="C1277" i="10"/>
  <c r="A1277" i="10"/>
  <c r="K1276" i="10"/>
  <c r="G1276" i="10"/>
  <c r="F1276" i="10"/>
  <c r="E1276" i="10"/>
  <c r="C1276" i="10"/>
  <c r="A1276" i="10"/>
  <c r="K1275" i="10"/>
  <c r="G1275" i="10"/>
  <c r="F1275" i="10"/>
  <c r="E1275" i="10"/>
  <c r="C1275" i="10"/>
  <c r="A1275" i="10"/>
  <c r="K1274" i="10"/>
  <c r="G1274" i="10"/>
  <c r="F1274" i="10"/>
  <c r="E1274" i="10"/>
  <c r="C1274" i="10"/>
  <c r="A1274" i="10"/>
  <c r="K1273" i="10"/>
  <c r="G1273" i="10"/>
  <c r="F1273" i="10"/>
  <c r="E1273" i="10"/>
  <c r="C1273" i="10"/>
  <c r="A1273" i="10"/>
  <c r="K1272" i="10"/>
  <c r="G1272" i="10"/>
  <c r="F1272" i="10"/>
  <c r="E1272" i="10"/>
  <c r="C1272" i="10"/>
  <c r="A1272" i="10"/>
  <c r="K1271" i="10"/>
  <c r="G1271" i="10"/>
  <c r="F1271" i="10"/>
  <c r="E1271" i="10"/>
  <c r="C1271" i="10"/>
  <c r="A1271" i="10"/>
  <c r="K1270" i="10"/>
  <c r="G1270" i="10"/>
  <c r="F1270" i="10"/>
  <c r="E1270" i="10"/>
  <c r="C1270" i="10"/>
  <c r="A1270" i="10"/>
  <c r="K1269" i="10"/>
  <c r="G1269" i="10"/>
  <c r="F1269" i="10"/>
  <c r="E1269" i="10"/>
  <c r="C1269" i="10"/>
  <c r="A1269" i="10"/>
  <c r="K1268" i="10"/>
  <c r="G1268" i="10"/>
  <c r="F1268" i="10"/>
  <c r="E1268" i="10"/>
  <c r="C1268" i="10"/>
  <c r="A1268" i="10"/>
  <c r="K1267" i="10"/>
  <c r="G1267" i="10"/>
  <c r="F1267" i="10"/>
  <c r="E1267" i="10"/>
  <c r="C1267" i="10"/>
  <c r="A1267" i="10"/>
  <c r="K1266" i="10"/>
  <c r="G1266" i="10"/>
  <c r="F1266" i="10"/>
  <c r="E1266" i="10"/>
  <c r="C1266" i="10"/>
  <c r="A1266" i="10"/>
  <c r="K1265" i="10"/>
  <c r="G1265" i="10"/>
  <c r="F1265" i="10"/>
  <c r="E1265" i="10"/>
  <c r="C1265" i="10"/>
  <c r="A1265" i="10"/>
  <c r="K1264" i="10"/>
  <c r="G1264" i="10"/>
  <c r="F1264" i="10"/>
  <c r="E1264" i="10"/>
  <c r="C1264" i="10"/>
  <c r="A1264" i="10"/>
  <c r="K1263" i="10"/>
  <c r="G1263" i="10"/>
  <c r="F1263" i="10"/>
  <c r="E1263" i="10"/>
  <c r="C1263" i="10"/>
  <c r="A1263" i="10"/>
  <c r="K1262" i="10"/>
  <c r="G1262" i="10"/>
  <c r="F1262" i="10"/>
  <c r="E1262" i="10"/>
  <c r="C1262" i="10"/>
  <c r="A1262" i="10"/>
  <c r="K1261" i="10"/>
  <c r="G1261" i="10"/>
  <c r="F1261" i="10"/>
  <c r="E1261" i="10"/>
  <c r="C1261" i="10"/>
  <c r="A1261" i="10"/>
  <c r="K1260" i="10"/>
  <c r="G1260" i="10"/>
  <c r="F1260" i="10"/>
  <c r="E1260" i="10"/>
  <c r="C1260" i="10"/>
  <c r="A1260" i="10"/>
  <c r="K1259" i="10"/>
  <c r="G1259" i="10"/>
  <c r="F1259" i="10"/>
  <c r="E1259" i="10"/>
  <c r="C1259" i="10"/>
  <c r="A1259" i="10"/>
  <c r="K1258" i="10"/>
  <c r="G1258" i="10"/>
  <c r="F1258" i="10"/>
  <c r="E1258" i="10"/>
  <c r="C1258" i="10"/>
  <c r="A1258" i="10"/>
  <c r="K1257" i="10"/>
  <c r="G1257" i="10"/>
  <c r="F1257" i="10"/>
  <c r="E1257" i="10"/>
  <c r="C1257" i="10"/>
  <c r="A1257" i="10"/>
  <c r="K1256" i="10"/>
  <c r="G1256" i="10"/>
  <c r="F1256" i="10"/>
  <c r="E1256" i="10"/>
  <c r="C1256" i="10"/>
  <c r="A1256" i="10"/>
  <c r="K1255" i="10"/>
  <c r="G1255" i="10"/>
  <c r="F1255" i="10"/>
  <c r="E1255" i="10"/>
  <c r="C1255" i="10"/>
  <c r="A1255" i="10"/>
  <c r="K1254" i="10"/>
  <c r="G1254" i="10"/>
  <c r="F1254" i="10"/>
  <c r="E1254" i="10"/>
  <c r="C1254" i="10"/>
  <c r="A1254" i="10"/>
  <c r="K1253" i="10"/>
  <c r="G1253" i="10"/>
  <c r="F1253" i="10"/>
  <c r="E1253" i="10"/>
  <c r="C1253" i="10"/>
  <c r="A1253" i="10"/>
  <c r="K1252" i="10"/>
  <c r="G1252" i="10"/>
  <c r="F1252" i="10"/>
  <c r="E1252" i="10"/>
  <c r="C1252" i="10"/>
  <c r="A1252" i="10"/>
  <c r="K1251" i="10"/>
  <c r="G1251" i="10"/>
  <c r="F1251" i="10"/>
  <c r="E1251" i="10"/>
  <c r="C1251" i="10"/>
  <c r="A1251" i="10"/>
  <c r="K1250" i="10"/>
  <c r="G1250" i="10"/>
  <c r="F1250" i="10"/>
  <c r="E1250" i="10"/>
  <c r="C1250" i="10"/>
  <c r="A1250" i="10"/>
  <c r="K1249" i="10"/>
  <c r="G1249" i="10"/>
  <c r="F1249" i="10"/>
  <c r="E1249" i="10"/>
  <c r="C1249" i="10"/>
  <c r="A1249" i="10"/>
  <c r="K1248" i="10"/>
  <c r="G1248" i="10"/>
  <c r="F1248" i="10"/>
  <c r="E1248" i="10"/>
  <c r="C1248" i="10"/>
  <c r="A1248" i="10"/>
  <c r="K1247" i="10"/>
  <c r="G1247" i="10"/>
  <c r="F1247" i="10"/>
  <c r="E1247" i="10"/>
  <c r="C1247" i="10"/>
  <c r="A1247" i="10"/>
  <c r="K1246" i="10"/>
  <c r="G1246" i="10"/>
  <c r="F1246" i="10"/>
  <c r="E1246" i="10"/>
  <c r="C1246" i="10"/>
  <c r="A1246" i="10"/>
  <c r="K1245" i="10"/>
  <c r="G1245" i="10"/>
  <c r="F1245" i="10"/>
  <c r="E1245" i="10"/>
  <c r="C1245" i="10"/>
  <c r="A1245" i="10"/>
  <c r="K1244" i="10"/>
  <c r="G1244" i="10"/>
  <c r="F1244" i="10"/>
  <c r="E1244" i="10"/>
  <c r="C1244" i="10"/>
  <c r="A1244" i="10"/>
  <c r="K1243" i="10"/>
  <c r="G1243" i="10"/>
  <c r="F1243" i="10"/>
  <c r="E1243" i="10"/>
  <c r="C1243" i="10"/>
  <c r="A1243" i="10"/>
  <c r="K1242" i="10"/>
  <c r="G1242" i="10"/>
  <c r="F1242" i="10"/>
  <c r="E1242" i="10"/>
  <c r="C1242" i="10"/>
  <c r="A1242" i="10"/>
  <c r="K1241" i="10"/>
  <c r="G1241" i="10"/>
  <c r="F1241" i="10"/>
  <c r="E1241" i="10"/>
  <c r="C1241" i="10"/>
  <c r="A1241" i="10"/>
  <c r="K1240" i="10"/>
  <c r="G1240" i="10"/>
  <c r="F1240" i="10"/>
  <c r="E1240" i="10"/>
  <c r="C1240" i="10"/>
  <c r="A1240" i="10"/>
  <c r="K1239" i="10"/>
  <c r="G1239" i="10"/>
  <c r="F1239" i="10"/>
  <c r="E1239" i="10"/>
  <c r="C1239" i="10"/>
  <c r="A1239" i="10"/>
  <c r="K1238" i="10"/>
  <c r="G1238" i="10"/>
  <c r="F1238" i="10"/>
  <c r="E1238" i="10"/>
  <c r="C1238" i="10"/>
  <c r="A1238" i="10"/>
  <c r="K1237" i="10"/>
  <c r="G1237" i="10"/>
  <c r="F1237" i="10"/>
  <c r="E1237" i="10"/>
  <c r="C1237" i="10"/>
  <c r="A1237" i="10"/>
  <c r="K1236" i="10"/>
  <c r="G1236" i="10"/>
  <c r="F1236" i="10"/>
  <c r="E1236" i="10"/>
  <c r="C1236" i="10"/>
  <c r="A1236" i="10"/>
  <c r="K1235" i="10"/>
  <c r="G1235" i="10"/>
  <c r="F1235" i="10"/>
  <c r="E1235" i="10"/>
  <c r="C1235" i="10"/>
  <c r="A1235" i="10"/>
  <c r="K1234" i="10"/>
  <c r="G1234" i="10"/>
  <c r="F1234" i="10"/>
  <c r="E1234" i="10"/>
  <c r="C1234" i="10"/>
  <c r="A1234" i="10"/>
  <c r="K1233" i="10"/>
  <c r="G1233" i="10"/>
  <c r="F1233" i="10"/>
  <c r="E1233" i="10"/>
  <c r="C1233" i="10"/>
  <c r="A1233" i="10"/>
  <c r="K1232" i="10"/>
  <c r="G1232" i="10"/>
  <c r="F1232" i="10"/>
  <c r="E1232" i="10"/>
  <c r="C1232" i="10"/>
  <c r="A1232" i="10"/>
  <c r="K1231" i="10"/>
  <c r="G1231" i="10"/>
  <c r="F1231" i="10"/>
  <c r="E1231" i="10"/>
  <c r="C1231" i="10"/>
  <c r="A1231" i="10"/>
  <c r="K1230" i="10"/>
  <c r="G1230" i="10"/>
  <c r="F1230" i="10"/>
  <c r="E1230" i="10"/>
  <c r="C1230" i="10"/>
  <c r="A1230" i="10"/>
  <c r="K1229" i="10"/>
  <c r="G1229" i="10"/>
  <c r="F1229" i="10"/>
  <c r="E1229" i="10"/>
  <c r="C1229" i="10"/>
  <c r="A1229" i="10"/>
  <c r="K1228" i="10"/>
  <c r="G1228" i="10"/>
  <c r="F1228" i="10"/>
  <c r="E1228" i="10"/>
  <c r="C1228" i="10"/>
  <c r="A1228" i="10"/>
  <c r="K1227" i="10"/>
  <c r="G1227" i="10"/>
  <c r="F1227" i="10"/>
  <c r="E1227" i="10"/>
  <c r="C1227" i="10"/>
  <c r="A1227" i="10"/>
  <c r="K1226" i="10"/>
  <c r="G1226" i="10"/>
  <c r="F1226" i="10"/>
  <c r="E1226" i="10"/>
  <c r="C1226" i="10"/>
  <c r="A1226" i="10"/>
  <c r="K1225" i="10"/>
  <c r="G1225" i="10"/>
  <c r="F1225" i="10"/>
  <c r="E1225" i="10"/>
  <c r="C1225" i="10"/>
  <c r="A1225" i="10"/>
  <c r="K1224" i="10"/>
  <c r="G1224" i="10"/>
  <c r="F1224" i="10"/>
  <c r="E1224" i="10"/>
  <c r="C1224" i="10"/>
  <c r="A1224" i="10"/>
  <c r="K1223" i="10"/>
  <c r="G1223" i="10"/>
  <c r="F1223" i="10"/>
  <c r="E1223" i="10"/>
  <c r="C1223" i="10"/>
  <c r="A1223" i="10"/>
  <c r="K1222" i="10"/>
  <c r="G1222" i="10"/>
  <c r="F1222" i="10"/>
  <c r="E1222" i="10"/>
  <c r="C1222" i="10"/>
  <c r="A1222" i="10"/>
  <c r="K1221" i="10"/>
  <c r="G1221" i="10"/>
  <c r="F1221" i="10"/>
  <c r="E1221" i="10"/>
  <c r="C1221" i="10"/>
  <c r="A1221" i="10"/>
  <c r="K1220" i="10"/>
  <c r="G1220" i="10"/>
  <c r="F1220" i="10"/>
  <c r="E1220" i="10"/>
  <c r="C1220" i="10"/>
  <c r="A1220" i="10"/>
  <c r="K1219" i="10"/>
  <c r="G1219" i="10"/>
  <c r="F1219" i="10"/>
  <c r="E1219" i="10"/>
  <c r="C1219" i="10"/>
  <c r="A1219" i="10"/>
  <c r="K1218" i="10"/>
  <c r="G1218" i="10"/>
  <c r="F1218" i="10"/>
  <c r="E1218" i="10"/>
  <c r="C1218" i="10"/>
  <c r="A1218" i="10"/>
  <c r="K1217" i="10"/>
  <c r="G1217" i="10"/>
  <c r="F1217" i="10"/>
  <c r="E1217" i="10"/>
  <c r="C1217" i="10"/>
  <c r="A1217" i="10"/>
  <c r="K1216" i="10"/>
  <c r="G1216" i="10"/>
  <c r="F1216" i="10"/>
  <c r="E1216" i="10"/>
  <c r="C1216" i="10"/>
  <c r="A1216" i="10"/>
  <c r="K1215" i="10"/>
  <c r="G1215" i="10"/>
  <c r="F1215" i="10"/>
  <c r="E1215" i="10"/>
  <c r="C1215" i="10"/>
  <c r="A1215" i="10"/>
  <c r="K1214" i="10"/>
  <c r="G1214" i="10"/>
  <c r="F1214" i="10"/>
  <c r="E1214" i="10"/>
  <c r="C1214" i="10"/>
  <c r="A1214" i="10"/>
  <c r="K1213" i="10"/>
  <c r="G1213" i="10"/>
  <c r="F1213" i="10"/>
  <c r="E1213" i="10"/>
  <c r="C1213" i="10"/>
  <c r="A1213" i="10"/>
  <c r="K1212" i="10"/>
  <c r="G1212" i="10"/>
  <c r="F1212" i="10"/>
  <c r="E1212" i="10"/>
  <c r="C1212" i="10"/>
  <c r="A1212" i="10"/>
  <c r="K1211" i="10"/>
  <c r="G1211" i="10"/>
  <c r="F1211" i="10"/>
  <c r="E1211" i="10"/>
  <c r="C1211" i="10"/>
  <c r="A1211" i="10"/>
  <c r="K1210" i="10"/>
  <c r="G1210" i="10"/>
  <c r="F1210" i="10"/>
  <c r="E1210" i="10"/>
  <c r="C1210" i="10"/>
  <c r="A1210" i="10"/>
  <c r="K1209" i="10"/>
  <c r="G1209" i="10"/>
  <c r="F1209" i="10"/>
  <c r="E1209" i="10"/>
  <c r="C1209" i="10"/>
  <c r="A1209" i="10"/>
  <c r="K1208" i="10"/>
  <c r="G1208" i="10"/>
  <c r="F1208" i="10"/>
  <c r="E1208" i="10"/>
  <c r="C1208" i="10"/>
  <c r="A1208" i="10"/>
  <c r="K1207" i="10"/>
  <c r="G1207" i="10"/>
  <c r="F1207" i="10"/>
  <c r="E1207" i="10"/>
  <c r="C1207" i="10"/>
  <c r="A1207" i="10"/>
  <c r="K1206" i="10"/>
  <c r="G1206" i="10"/>
  <c r="F1206" i="10"/>
  <c r="E1206" i="10"/>
  <c r="C1206" i="10"/>
  <c r="A1206" i="10"/>
  <c r="K1205" i="10"/>
  <c r="G1205" i="10"/>
  <c r="F1205" i="10"/>
  <c r="E1205" i="10"/>
  <c r="C1205" i="10"/>
  <c r="A1205" i="10"/>
  <c r="K1204" i="10"/>
  <c r="G1204" i="10"/>
  <c r="F1204" i="10"/>
  <c r="E1204" i="10"/>
  <c r="C1204" i="10"/>
  <c r="A1204" i="10"/>
  <c r="K1203" i="10"/>
  <c r="G1203" i="10"/>
  <c r="F1203" i="10"/>
  <c r="E1203" i="10"/>
  <c r="C1203" i="10"/>
  <c r="A1203" i="10"/>
  <c r="K1202" i="10"/>
  <c r="G1202" i="10"/>
  <c r="F1202" i="10"/>
  <c r="E1202" i="10"/>
  <c r="C1202" i="10"/>
  <c r="A1202" i="10"/>
  <c r="K1201" i="10"/>
  <c r="G1201" i="10"/>
  <c r="F1201" i="10"/>
  <c r="E1201" i="10"/>
  <c r="C1201" i="10"/>
  <c r="A1201" i="10"/>
  <c r="K1200" i="10"/>
  <c r="G1200" i="10"/>
  <c r="F1200" i="10"/>
  <c r="E1200" i="10"/>
  <c r="C1200" i="10"/>
  <c r="A1200" i="10"/>
  <c r="K1199" i="10"/>
  <c r="G1199" i="10"/>
  <c r="F1199" i="10"/>
  <c r="E1199" i="10"/>
  <c r="C1199" i="10"/>
  <c r="A1199" i="10"/>
  <c r="K1198" i="10"/>
  <c r="G1198" i="10"/>
  <c r="F1198" i="10"/>
  <c r="E1198" i="10"/>
  <c r="C1198" i="10"/>
  <c r="A1198" i="10"/>
  <c r="K1197" i="10"/>
  <c r="G1197" i="10"/>
  <c r="F1197" i="10"/>
  <c r="E1197" i="10"/>
  <c r="C1197" i="10"/>
  <c r="A1197" i="10"/>
  <c r="K1196" i="10"/>
  <c r="G1196" i="10"/>
  <c r="F1196" i="10"/>
  <c r="E1196" i="10"/>
  <c r="C1196" i="10"/>
  <c r="A1196" i="10"/>
  <c r="K1195" i="10"/>
  <c r="G1195" i="10"/>
  <c r="F1195" i="10"/>
  <c r="E1195" i="10"/>
  <c r="C1195" i="10"/>
  <c r="A1195" i="10"/>
  <c r="K1194" i="10"/>
  <c r="G1194" i="10"/>
  <c r="F1194" i="10"/>
  <c r="E1194" i="10"/>
  <c r="C1194" i="10"/>
  <c r="A1194" i="10"/>
  <c r="K1193" i="10"/>
  <c r="G1193" i="10"/>
  <c r="F1193" i="10"/>
  <c r="E1193" i="10"/>
  <c r="C1193" i="10"/>
  <c r="A1193" i="10"/>
  <c r="K1192" i="10"/>
  <c r="G1192" i="10"/>
  <c r="F1192" i="10"/>
  <c r="E1192" i="10"/>
  <c r="C1192" i="10"/>
  <c r="A1192" i="10"/>
  <c r="K1191" i="10"/>
  <c r="G1191" i="10"/>
  <c r="F1191" i="10"/>
  <c r="E1191" i="10"/>
  <c r="C1191" i="10"/>
  <c r="A1191" i="10"/>
  <c r="K1190" i="10"/>
  <c r="G1190" i="10"/>
  <c r="F1190" i="10"/>
  <c r="E1190" i="10"/>
  <c r="C1190" i="10"/>
  <c r="A1190" i="10"/>
  <c r="K1189" i="10"/>
  <c r="G1189" i="10"/>
  <c r="F1189" i="10"/>
  <c r="E1189" i="10"/>
  <c r="C1189" i="10"/>
  <c r="A1189" i="10"/>
  <c r="K1188" i="10"/>
  <c r="G1188" i="10"/>
  <c r="F1188" i="10"/>
  <c r="E1188" i="10"/>
  <c r="C1188" i="10"/>
  <c r="A1188" i="10"/>
  <c r="K1187" i="10"/>
  <c r="G1187" i="10"/>
  <c r="F1187" i="10"/>
  <c r="E1187" i="10"/>
  <c r="C1187" i="10"/>
  <c r="A1187" i="10"/>
  <c r="K1186" i="10"/>
  <c r="G1186" i="10"/>
  <c r="F1186" i="10"/>
  <c r="E1186" i="10"/>
  <c r="C1186" i="10"/>
  <c r="A1186" i="10"/>
  <c r="K1185" i="10"/>
  <c r="G1185" i="10"/>
  <c r="F1185" i="10"/>
  <c r="E1185" i="10"/>
  <c r="C1185" i="10"/>
  <c r="A1185" i="10"/>
  <c r="K1184" i="10"/>
  <c r="G1184" i="10"/>
  <c r="F1184" i="10"/>
  <c r="E1184" i="10"/>
  <c r="C1184" i="10"/>
  <c r="A1184" i="10"/>
  <c r="K1183" i="10"/>
  <c r="G1183" i="10"/>
  <c r="F1183" i="10"/>
  <c r="E1183" i="10"/>
  <c r="C1183" i="10"/>
  <c r="A1183" i="10"/>
  <c r="K1182" i="10"/>
  <c r="G1182" i="10"/>
  <c r="F1182" i="10"/>
  <c r="E1182" i="10"/>
  <c r="C1182" i="10"/>
  <c r="A1182" i="10"/>
  <c r="K1181" i="10"/>
  <c r="G1181" i="10"/>
  <c r="F1181" i="10"/>
  <c r="E1181" i="10"/>
  <c r="C1181" i="10"/>
  <c r="A1181" i="10"/>
  <c r="K1180" i="10"/>
  <c r="G1180" i="10"/>
  <c r="F1180" i="10"/>
  <c r="E1180" i="10"/>
  <c r="C1180" i="10"/>
  <c r="A1180" i="10"/>
  <c r="K1179" i="10"/>
  <c r="G1179" i="10"/>
  <c r="F1179" i="10"/>
  <c r="E1179" i="10"/>
  <c r="C1179" i="10"/>
  <c r="A1179" i="10"/>
  <c r="K1178" i="10"/>
  <c r="G1178" i="10"/>
  <c r="F1178" i="10"/>
  <c r="E1178" i="10"/>
  <c r="C1178" i="10"/>
  <c r="A1178" i="10"/>
  <c r="K1177" i="10"/>
  <c r="G1177" i="10"/>
  <c r="F1177" i="10"/>
  <c r="E1177" i="10"/>
  <c r="C1177" i="10"/>
  <c r="A1177" i="10"/>
  <c r="K1176" i="10"/>
  <c r="G1176" i="10"/>
  <c r="F1176" i="10"/>
  <c r="E1176" i="10"/>
  <c r="C1176" i="10"/>
  <c r="A1176" i="10"/>
  <c r="K1175" i="10"/>
  <c r="G1175" i="10"/>
  <c r="F1175" i="10"/>
  <c r="E1175" i="10"/>
  <c r="C1175" i="10"/>
  <c r="A1175" i="10"/>
  <c r="K1174" i="10"/>
  <c r="G1174" i="10"/>
  <c r="F1174" i="10"/>
  <c r="E1174" i="10"/>
  <c r="C1174" i="10"/>
  <c r="A1174" i="10"/>
  <c r="K1173" i="10"/>
  <c r="G1173" i="10"/>
  <c r="F1173" i="10"/>
  <c r="E1173" i="10"/>
  <c r="C1173" i="10"/>
  <c r="A1173" i="10"/>
  <c r="K1172" i="10"/>
  <c r="G1172" i="10"/>
  <c r="F1172" i="10"/>
  <c r="E1172" i="10"/>
  <c r="C1172" i="10"/>
  <c r="A1172" i="10"/>
  <c r="K1171" i="10"/>
  <c r="G1171" i="10"/>
  <c r="F1171" i="10"/>
  <c r="E1171" i="10"/>
  <c r="C1171" i="10"/>
  <c r="A1171" i="10"/>
  <c r="K1170" i="10"/>
  <c r="G1170" i="10"/>
  <c r="F1170" i="10"/>
  <c r="E1170" i="10"/>
  <c r="C1170" i="10"/>
  <c r="A1170" i="10"/>
  <c r="K1169" i="10"/>
  <c r="G1169" i="10"/>
  <c r="F1169" i="10"/>
  <c r="E1169" i="10"/>
  <c r="C1169" i="10"/>
  <c r="A1169" i="10"/>
  <c r="K1168" i="10"/>
  <c r="G1168" i="10"/>
  <c r="F1168" i="10"/>
  <c r="E1168" i="10"/>
  <c r="C1168" i="10"/>
  <c r="A1168" i="10"/>
  <c r="K1167" i="10"/>
  <c r="G1167" i="10"/>
  <c r="F1167" i="10"/>
  <c r="E1167" i="10"/>
  <c r="C1167" i="10"/>
  <c r="A1167" i="10"/>
  <c r="K1166" i="10"/>
  <c r="G1166" i="10"/>
  <c r="F1166" i="10"/>
  <c r="E1166" i="10"/>
  <c r="C1166" i="10"/>
  <c r="A1166" i="10"/>
  <c r="K1165" i="10"/>
  <c r="G1165" i="10"/>
  <c r="F1165" i="10"/>
  <c r="E1165" i="10"/>
  <c r="C1165" i="10"/>
  <c r="A1165" i="10"/>
  <c r="K1164" i="10"/>
  <c r="G1164" i="10"/>
  <c r="F1164" i="10"/>
  <c r="E1164" i="10"/>
  <c r="C1164" i="10"/>
  <c r="A1164" i="10"/>
  <c r="K1163" i="10"/>
  <c r="G1163" i="10"/>
  <c r="F1163" i="10"/>
  <c r="E1163" i="10"/>
  <c r="C1163" i="10"/>
  <c r="A1163" i="10"/>
  <c r="K1162" i="10"/>
  <c r="G1162" i="10"/>
  <c r="F1162" i="10"/>
  <c r="E1162" i="10"/>
  <c r="C1162" i="10"/>
  <c r="A1162" i="10"/>
  <c r="K1161" i="10"/>
  <c r="G1161" i="10"/>
  <c r="F1161" i="10"/>
  <c r="E1161" i="10"/>
  <c r="C1161" i="10"/>
  <c r="A1161" i="10"/>
  <c r="K1160" i="10"/>
  <c r="G1160" i="10"/>
  <c r="F1160" i="10"/>
  <c r="E1160" i="10"/>
  <c r="C1160" i="10"/>
  <c r="A1160" i="10"/>
  <c r="K1159" i="10"/>
  <c r="G1159" i="10"/>
  <c r="F1159" i="10"/>
  <c r="E1159" i="10"/>
  <c r="C1159" i="10"/>
  <c r="A1159" i="10"/>
  <c r="K1158" i="10"/>
  <c r="G1158" i="10"/>
  <c r="F1158" i="10"/>
  <c r="E1158" i="10"/>
  <c r="C1158" i="10"/>
  <c r="A1158" i="10"/>
  <c r="K1157" i="10"/>
  <c r="G1157" i="10"/>
  <c r="F1157" i="10"/>
  <c r="E1157" i="10"/>
  <c r="C1157" i="10"/>
  <c r="A1157" i="10"/>
  <c r="K1156" i="10"/>
  <c r="G1156" i="10"/>
  <c r="F1156" i="10"/>
  <c r="E1156" i="10"/>
  <c r="C1156" i="10"/>
  <c r="A1156" i="10"/>
  <c r="K1155" i="10"/>
  <c r="G1155" i="10"/>
  <c r="F1155" i="10"/>
  <c r="E1155" i="10"/>
  <c r="C1155" i="10"/>
  <c r="A1155" i="10"/>
  <c r="K1154" i="10"/>
  <c r="G1154" i="10"/>
  <c r="F1154" i="10"/>
  <c r="E1154" i="10"/>
  <c r="C1154" i="10"/>
  <c r="A1154" i="10"/>
  <c r="K1153" i="10"/>
  <c r="G1153" i="10"/>
  <c r="F1153" i="10"/>
  <c r="E1153" i="10"/>
  <c r="C1153" i="10"/>
  <c r="A1153" i="10"/>
  <c r="K1152" i="10"/>
  <c r="G1152" i="10"/>
  <c r="F1152" i="10"/>
  <c r="E1152" i="10"/>
  <c r="C1152" i="10"/>
  <c r="A1152" i="10"/>
  <c r="K1151" i="10"/>
  <c r="G1151" i="10"/>
  <c r="F1151" i="10"/>
  <c r="E1151" i="10"/>
  <c r="C1151" i="10"/>
  <c r="A1151" i="10"/>
  <c r="K1150" i="10"/>
  <c r="G1150" i="10"/>
  <c r="F1150" i="10"/>
  <c r="E1150" i="10"/>
  <c r="C1150" i="10"/>
  <c r="A1150" i="10"/>
  <c r="K1149" i="10"/>
  <c r="G1149" i="10"/>
  <c r="F1149" i="10"/>
  <c r="E1149" i="10"/>
  <c r="C1149" i="10"/>
  <c r="A1149" i="10"/>
  <c r="K1148" i="10"/>
  <c r="G1148" i="10"/>
  <c r="F1148" i="10"/>
  <c r="E1148" i="10"/>
  <c r="C1148" i="10"/>
  <c r="A1148" i="10"/>
  <c r="K1147" i="10"/>
  <c r="G1147" i="10"/>
  <c r="F1147" i="10"/>
  <c r="E1147" i="10"/>
  <c r="C1147" i="10"/>
  <c r="A1147" i="10"/>
  <c r="K1146" i="10"/>
  <c r="G1146" i="10"/>
  <c r="F1146" i="10"/>
  <c r="E1146" i="10"/>
  <c r="C1146" i="10"/>
  <c r="A1146" i="10"/>
  <c r="K1145" i="10"/>
  <c r="G1145" i="10"/>
  <c r="F1145" i="10"/>
  <c r="E1145" i="10"/>
  <c r="C1145" i="10"/>
  <c r="A1145" i="10"/>
  <c r="K1144" i="10"/>
  <c r="G1144" i="10"/>
  <c r="F1144" i="10"/>
  <c r="E1144" i="10"/>
  <c r="C1144" i="10"/>
  <c r="A1144" i="10"/>
  <c r="K1143" i="10"/>
  <c r="G1143" i="10"/>
  <c r="F1143" i="10"/>
  <c r="E1143" i="10"/>
  <c r="C1143" i="10"/>
  <c r="A1143" i="10"/>
  <c r="K1142" i="10"/>
  <c r="G1142" i="10"/>
  <c r="F1142" i="10"/>
  <c r="E1142" i="10"/>
  <c r="C1142" i="10"/>
  <c r="A1142" i="10"/>
  <c r="K1141" i="10"/>
  <c r="G1141" i="10"/>
  <c r="F1141" i="10"/>
  <c r="E1141" i="10"/>
  <c r="C1141" i="10"/>
  <c r="A1141" i="10"/>
  <c r="K1140" i="10"/>
  <c r="G1140" i="10"/>
  <c r="F1140" i="10"/>
  <c r="E1140" i="10"/>
  <c r="C1140" i="10"/>
  <c r="A1140" i="10"/>
  <c r="K1139" i="10"/>
  <c r="G1139" i="10"/>
  <c r="F1139" i="10"/>
  <c r="E1139" i="10"/>
  <c r="C1139" i="10"/>
  <c r="A1139" i="10"/>
  <c r="K1138" i="10"/>
  <c r="G1138" i="10"/>
  <c r="F1138" i="10"/>
  <c r="E1138" i="10"/>
  <c r="C1138" i="10"/>
  <c r="A1138" i="10"/>
  <c r="K1137" i="10"/>
  <c r="G1137" i="10"/>
  <c r="F1137" i="10"/>
  <c r="E1137" i="10"/>
  <c r="C1137" i="10"/>
  <c r="A1137" i="10"/>
  <c r="K1136" i="10"/>
  <c r="G1136" i="10"/>
  <c r="F1136" i="10"/>
  <c r="E1136" i="10"/>
  <c r="C1136" i="10"/>
  <c r="A1136" i="10"/>
  <c r="K1135" i="10"/>
  <c r="G1135" i="10"/>
  <c r="F1135" i="10"/>
  <c r="E1135" i="10"/>
  <c r="C1135" i="10"/>
  <c r="A1135" i="10"/>
  <c r="K1134" i="10"/>
  <c r="G1134" i="10"/>
  <c r="F1134" i="10"/>
  <c r="E1134" i="10"/>
  <c r="C1134" i="10"/>
  <c r="A1134" i="10"/>
  <c r="K1133" i="10"/>
  <c r="G1133" i="10"/>
  <c r="F1133" i="10"/>
  <c r="E1133" i="10"/>
  <c r="C1133" i="10"/>
  <c r="A1133" i="10"/>
  <c r="K1132" i="10"/>
  <c r="G1132" i="10"/>
  <c r="F1132" i="10"/>
  <c r="E1132" i="10"/>
  <c r="C1132" i="10"/>
  <c r="A1132" i="10"/>
  <c r="K1131" i="10"/>
  <c r="G1131" i="10"/>
  <c r="F1131" i="10"/>
  <c r="E1131" i="10"/>
  <c r="C1131" i="10"/>
  <c r="A1131" i="10"/>
  <c r="K1130" i="10"/>
  <c r="G1130" i="10"/>
  <c r="F1130" i="10"/>
  <c r="E1130" i="10"/>
  <c r="C1130" i="10"/>
  <c r="A1130" i="10"/>
  <c r="K1129" i="10"/>
  <c r="G1129" i="10"/>
  <c r="F1129" i="10"/>
  <c r="E1129" i="10"/>
  <c r="C1129" i="10"/>
  <c r="A1129" i="10"/>
  <c r="K1128" i="10"/>
  <c r="G1128" i="10"/>
  <c r="F1128" i="10"/>
  <c r="E1128" i="10"/>
  <c r="C1128" i="10"/>
  <c r="A1128" i="10"/>
  <c r="K1127" i="10"/>
  <c r="G1127" i="10"/>
  <c r="F1127" i="10"/>
  <c r="E1127" i="10"/>
  <c r="C1127" i="10"/>
  <c r="A1127" i="10"/>
  <c r="K1126" i="10"/>
  <c r="G1126" i="10"/>
  <c r="F1126" i="10"/>
  <c r="E1126" i="10"/>
  <c r="C1126" i="10"/>
  <c r="A1126" i="10"/>
  <c r="K1125" i="10"/>
  <c r="G1125" i="10"/>
  <c r="F1125" i="10"/>
  <c r="E1125" i="10"/>
  <c r="C1125" i="10"/>
  <c r="A1125" i="10"/>
  <c r="K1124" i="10"/>
  <c r="G1124" i="10"/>
  <c r="F1124" i="10"/>
  <c r="E1124" i="10"/>
  <c r="C1124" i="10"/>
  <c r="A1124" i="10"/>
  <c r="K1123" i="10"/>
  <c r="G1123" i="10"/>
  <c r="F1123" i="10"/>
  <c r="E1123" i="10"/>
  <c r="C1123" i="10"/>
  <c r="A1123" i="10"/>
  <c r="K1122" i="10"/>
  <c r="G1122" i="10"/>
  <c r="F1122" i="10"/>
  <c r="E1122" i="10"/>
  <c r="C1122" i="10"/>
  <c r="A1122" i="10"/>
  <c r="K1121" i="10"/>
  <c r="G1121" i="10"/>
  <c r="F1121" i="10"/>
  <c r="E1121" i="10"/>
  <c r="C1121" i="10"/>
  <c r="A1121" i="10"/>
  <c r="K1120" i="10"/>
  <c r="G1120" i="10"/>
  <c r="F1120" i="10"/>
  <c r="E1120" i="10"/>
  <c r="C1120" i="10"/>
  <c r="A1120" i="10"/>
  <c r="K1119" i="10"/>
  <c r="G1119" i="10"/>
  <c r="F1119" i="10"/>
  <c r="E1119" i="10"/>
  <c r="C1119" i="10"/>
  <c r="A1119" i="10"/>
  <c r="K1118" i="10"/>
  <c r="G1118" i="10"/>
  <c r="F1118" i="10"/>
  <c r="E1118" i="10"/>
  <c r="C1118" i="10"/>
  <c r="A1118" i="10"/>
  <c r="K1117" i="10"/>
  <c r="G1117" i="10"/>
  <c r="F1117" i="10"/>
  <c r="E1117" i="10"/>
  <c r="C1117" i="10"/>
  <c r="A1117" i="10"/>
  <c r="K1116" i="10"/>
  <c r="G1116" i="10"/>
  <c r="F1116" i="10"/>
  <c r="E1116" i="10"/>
  <c r="C1116" i="10"/>
  <c r="A1116" i="10"/>
  <c r="K1115" i="10"/>
  <c r="G1115" i="10"/>
  <c r="F1115" i="10"/>
  <c r="E1115" i="10"/>
  <c r="C1115" i="10"/>
  <c r="A1115" i="10"/>
  <c r="K1114" i="10"/>
  <c r="G1114" i="10"/>
  <c r="F1114" i="10"/>
  <c r="E1114" i="10"/>
  <c r="C1114" i="10"/>
  <c r="A1114" i="10"/>
  <c r="K1113" i="10"/>
  <c r="G1113" i="10"/>
  <c r="F1113" i="10"/>
  <c r="E1113" i="10"/>
  <c r="C1113" i="10"/>
  <c r="A1113" i="10"/>
  <c r="K1112" i="10"/>
  <c r="G1112" i="10"/>
  <c r="F1112" i="10"/>
  <c r="E1112" i="10"/>
  <c r="C1112" i="10"/>
  <c r="A1112" i="10"/>
  <c r="K1111" i="10"/>
  <c r="G1111" i="10"/>
  <c r="F1111" i="10"/>
  <c r="E1111" i="10"/>
  <c r="C1111" i="10"/>
  <c r="A1111" i="10"/>
  <c r="K1110" i="10"/>
  <c r="G1110" i="10"/>
  <c r="F1110" i="10"/>
  <c r="E1110" i="10"/>
  <c r="C1110" i="10"/>
  <c r="A1110" i="10"/>
  <c r="K1109" i="10"/>
  <c r="G1109" i="10"/>
  <c r="F1109" i="10"/>
  <c r="E1109" i="10"/>
  <c r="C1109" i="10"/>
  <c r="A1109" i="10"/>
  <c r="K1108" i="10"/>
  <c r="G1108" i="10"/>
  <c r="F1108" i="10"/>
  <c r="E1108" i="10"/>
  <c r="C1108" i="10"/>
  <c r="A1108" i="10"/>
  <c r="K1107" i="10"/>
  <c r="G1107" i="10"/>
  <c r="F1107" i="10"/>
  <c r="E1107" i="10"/>
  <c r="C1107" i="10"/>
  <c r="A1107" i="10"/>
  <c r="K1106" i="10"/>
  <c r="G1106" i="10"/>
  <c r="F1106" i="10"/>
  <c r="E1106" i="10"/>
  <c r="C1106" i="10"/>
  <c r="A1106" i="10"/>
  <c r="K1105" i="10"/>
  <c r="G1105" i="10"/>
  <c r="F1105" i="10"/>
  <c r="E1105" i="10"/>
  <c r="C1105" i="10"/>
  <c r="A1105" i="10"/>
  <c r="K1104" i="10"/>
  <c r="G1104" i="10"/>
  <c r="F1104" i="10"/>
  <c r="E1104" i="10"/>
  <c r="C1104" i="10"/>
  <c r="A1104" i="10"/>
  <c r="K1103" i="10"/>
  <c r="G1103" i="10"/>
  <c r="F1103" i="10"/>
  <c r="E1103" i="10"/>
  <c r="C1103" i="10"/>
  <c r="A1103" i="10"/>
  <c r="K1102" i="10"/>
  <c r="G1102" i="10"/>
  <c r="F1102" i="10"/>
  <c r="E1102" i="10"/>
  <c r="C1102" i="10"/>
  <c r="A1102" i="10"/>
  <c r="K1101" i="10"/>
  <c r="G1101" i="10"/>
  <c r="F1101" i="10"/>
  <c r="E1101" i="10"/>
  <c r="C1101" i="10"/>
  <c r="A1101" i="10"/>
  <c r="K1100" i="10"/>
  <c r="G1100" i="10"/>
  <c r="F1100" i="10"/>
  <c r="E1100" i="10"/>
  <c r="C1100" i="10"/>
  <c r="A1100" i="10"/>
  <c r="K1099" i="10"/>
  <c r="G1099" i="10"/>
  <c r="F1099" i="10"/>
  <c r="E1099" i="10"/>
  <c r="C1099" i="10"/>
  <c r="A1099" i="10"/>
  <c r="K1098" i="10"/>
  <c r="G1098" i="10"/>
  <c r="F1098" i="10"/>
  <c r="E1098" i="10"/>
  <c r="C1098" i="10"/>
  <c r="A1098" i="10"/>
  <c r="K1097" i="10"/>
  <c r="G1097" i="10"/>
  <c r="F1097" i="10"/>
  <c r="E1097" i="10"/>
  <c r="C1097" i="10"/>
  <c r="A1097" i="10"/>
  <c r="K1096" i="10"/>
  <c r="G1096" i="10"/>
  <c r="F1096" i="10"/>
  <c r="E1096" i="10"/>
  <c r="C1096" i="10"/>
  <c r="A1096" i="10"/>
  <c r="K1095" i="10"/>
  <c r="G1095" i="10"/>
  <c r="F1095" i="10"/>
  <c r="E1095" i="10"/>
  <c r="C1095" i="10"/>
  <c r="A1095" i="10"/>
  <c r="K1094" i="10"/>
  <c r="G1094" i="10"/>
  <c r="F1094" i="10"/>
  <c r="E1094" i="10"/>
  <c r="C1094" i="10"/>
  <c r="A1094" i="10"/>
  <c r="K1093" i="10"/>
  <c r="G1093" i="10"/>
  <c r="F1093" i="10"/>
  <c r="E1093" i="10"/>
  <c r="C1093" i="10"/>
  <c r="A1093" i="10"/>
  <c r="K1092" i="10"/>
  <c r="G1092" i="10"/>
  <c r="F1092" i="10"/>
  <c r="E1092" i="10"/>
  <c r="C1092" i="10"/>
  <c r="A1092" i="10"/>
  <c r="K1091" i="10"/>
  <c r="G1091" i="10"/>
  <c r="F1091" i="10"/>
  <c r="E1091" i="10"/>
  <c r="C1091" i="10"/>
  <c r="A1091" i="10"/>
  <c r="K1090" i="10"/>
  <c r="G1090" i="10"/>
  <c r="F1090" i="10"/>
  <c r="E1090" i="10"/>
  <c r="C1090" i="10"/>
  <c r="A1090" i="10"/>
  <c r="K1089" i="10"/>
  <c r="G1089" i="10"/>
  <c r="F1089" i="10"/>
  <c r="E1089" i="10"/>
  <c r="C1089" i="10"/>
  <c r="A1089" i="10"/>
  <c r="K1088" i="10"/>
  <c r="G1088" i="10"/>
  <c r="F1088" i="10"/>
  <c r="E1088" i="10"/>
  <c r="C1088" i="10"/>
  <c r="A1088" i="10"/>
  <c r="K1087" i="10"/>
  <c r="G1087" i="10"/>
  <c r="F1087" i="10"/>
  <c r="E1087" i="10"/>
  <c r="C1087" i="10"/>
  <c r="A1087" i="10"/>
  <c r="K1086" i="10"/>
  <c r="G1086" i="10"/>
  <c r="F1086" i="10"/>
  <c r="E1086" i="10"/>
  <c r="C1086" i="10"/>
  <c r="A1086" i="10"/>
  <c r="K1085" i="10"/>
  <c r="G1085" i="10"/>
  <c r="F1085" i="10"/>
  <c r="E1085" i="10"/>
  <c r="C1085" i="10"/>
  <c r="A1085" i="10"/>
  <c r="K1084" i="10"/>
  <c r="G1084" i="10"/>
  <c r="F1084" i="10"/>
  <c r="E1084" i="10"/>
  <c r="C1084" i="10"/>
  <c r="A1084" i="10"/>
  <c r="K1083" i="10"/>
  <c r="G1083" i="10"/>
  <c r="F1083" i="10"/>
  <c r="E1083" i="10"/>
  <c r="C1083" i="10"/>
  <c r="A1083" i="10"/>
  <c r="K1082" i="10"/>
  <c r="G1082" i="10"/>
  <c r="F1082" i="10"/>
  <c r="E1082" i="10"/>
  <c r="C1082" i="10"/>
  <c r="A1082" i="10"/>
  <c r="K1081" i="10"/>
  <c r="G1081" i="10"/>
  <c r="F1081" i="10"/>
  <c r="E1081" i="10"/>
  <c r="C1081" i="10"/>
  <c r="A1081" i="10"/>
  <c r="K1080" i="10"/>
  <c r="G1080" i="10"/>
  <c r="F1080" i="10"/>
  <c r="E1080" i="10"/>
  <c r="C1080" i="10"/>
  <c r="A1080" i="10"/>
  <c r="K1079" i="10"/>
  <c r="G1079" i="10"/>
  <c r="F1079" i="10"/>
  <c r="E1079" i="10"/>
  <c r="C1079" i="10"/>
  <c r="A1079" i="10"/>
  <c r="K1078" i="10"/>
  <c r="G1078" i="10"/>
  <c r="F1078" i="10"/>
  <c r="E1078" i="10"/>
  <c r="C1078" i="10"/>
  <c r="A1078" i="10"/>
  <c r="K1077" i="10"/>
  <c r="G1077" i="10"/>
  <c r="F1077" i="10"/>
  <c r="E1077" i="10"/>
  <c r="C1077" i="10"/>
  <c r="A1077" i="10"/>
  <c r="K1076" i="10"/>
  <c r="G1076" i="10"/>
  <c r="F1076" i="10"/>
  <c r="E1076" i="10"/>
  <c r="C1076" i="10"/>
  <c r="A1076" i="10"/>
  <c r="K1075" i="10"/>
  <c r="G1075" i="10"/>
  <c r="F1075" i="10"/>
  <c r="E1075" i="10"/>
  <c r="C1075" i="10"/>
  <c r="A1075" i="10"/>
  <c r="K1074" i="10"/>
  <c r="G1074" i="10"/>
  <c r="F1074" i="10"/>
  <c r="E1074" i="10"/>
  <c r="C1074" i="10"/>
  <c r="A1074" i="10"/>
  <c r="K1073" i="10"/>
  <c r="G1073" i="10"/>
  <c r="F1073" i="10"/>
  <c r="E1073" i="10"/>
  <c r="C1073" i="10"/>
  <c r="A1073" i="10"/>
  <c r="K1072" i="10"/>
  <c r="G1072" i="10"/>
  <c r="F1072" i="10"/>
  <c r="E1072" i="10"/>
  <c r="C1072" i="10"/>
  <c r="A1072" i="10"/>
  <c r="K1071" i="10"/>
  <c r="G1071" i="10"/>
  <c r="F1071" i="10"/>
  <c r="E1071" i="10"/>
  <c r="C1071" i="10"/>
  <c r="A1071" i="10"/>
  <c r="K1070" i="10"/>
  <c r="G1070" i="10"/>
  <c r="F1070" i="10"/>
  <c r="E1070" i="10"/>
  <c r="C1070" i="10"/>
  <c r="A1070" i="10"/>
  <c r="K1069" i="10"/>
  <c r="G1069" i="10"/>
  <c r="F1069" i="10"/>
  <c r="E1069" i="10"/>
  <c r="C1069" i="10"/>
  <c r="A1069" i="10"/>
  <c r="K1068" i="10"/>
  <c r="G1068" i="10"/>
  <c r="F1068" i="10"/>
  <c r="E1068" i="10"/>
  <c r="C1068" i="10"/>
  <c r="A1068" i="10"/>
  <c r="K1067" i="10"/>
  <c r="G1067" i="10"/>
  <c r="F1067" i="10"/>
  <c r="E1067" i="10"/>
  <c r="C1067" i="10"/>
  <c r="A1067" i="10"/>
  <c r="K1066" i="10"/>
  <c r="G1066" i="10"/>
  <c r="F1066" i="10"/>
  <c r="E1066" i="10"/>
  <c r="C1066" i="10"/>
  <c r="A1066" i="10"/>
  <c r="K1065" i="10"/>
  <c r="G1065" i="10"/>
  <c r="F1065" i="10"/>
  <c r="E1065" i="10"/>
  <c r="C1065" i="10"/>
  <c r="A1065" i="10"/>
  <c r="K1064" i="10"/>
  <c r="G1064" i="10"/>
  <c r="F1064" i="10"/>
  <c r="E1064" i="10"/>
  <c r="C1064" i="10"/>
  <c r="A1064" i="10"/>
  <c r="K1063" i="10"/>
  <c r="G1063" i="10"/>
  <c r="F1063" i="10"/>
  <c r="E1063" i="10"/>
  <c r="C1063" i="10"/>
  <c r="A1063" i="10"/>
  <c r="K1062" i="10"/>
  <c r="G1062" i="10"/>
  <c r="F1062" i="10"/>
  <c r="E1062" i="10"/>
  <c r="C1062" i="10"/>
  <c r="A1062" i="10"/>
  <c r="K1061" i="10"/>
  <c r="G1061" i="10"/>
  <c r="F1061" i="10"/>
  <c r="E1061" i="10"/>
  <c r="C1061" i="10"/>
  <c r="A1061" i="10"/>
  <c r="K1060" i="10"/>
  <c r="G1060" i="10"/>
  <c r="F1060" i="10"/>
  <c r="E1060" i="10"/>
  <c r="C1060" i="10"/>
  <c r="A1060" i="10"/>
  <c r="K1059" i="10"/>
  <c r="G1059" i="10"/>
  <c r="F1059" i="10"/>
  <c r="E1059" i="10"/>
  <c r="C1059" i="10"/>
  <c r="A1059" i="10"/>
  <c r="K1058" i="10"/>
  <c r="G1058" i="10"/>
  <c r="F1058" i="10"/>
  <c r="E1058" i="10"/>
  <c r="C1058" i="10"/>
  <c r="A1058" i="10"/>
  <c r="K1057" i="10"/>
  <c r="G1057" i="10"/>
  <c r="F1057" i="10"/>
  <c r="E1057" i="10"/>
  <c r="C1057" i="10"/>
  <c r="A1057" i="10"/>
  <c r="K1056" i="10"/>
  <c r="G1056" i="10"/>
  <c r="F1056" i="10"/>
  <c r="E1056" i="10"/>
  <c r="C1056" i="10"/>
  <c r="A1056" i="10"/>
  <c r="K1055" i="10"/>
  <c r="G1055" i="10"/>
  <c r="F1055" i="10"/>
  <c r="E1055" i="10"/>
  <c r="C1055" i="10"/>
  <c r="A1055" i="10"/>
  <c r="K1054" i="10"/>
  <c r="G1054" i="10"/>
  <c r="F1054" i="10"/>
  <c r="E1054" i="10"/>
  <c r="C1054" i="10"/>
  <c r="A1054" i="10"/>
  <c r="K1053" i="10"/>
  <c r="G1053" i="10"/>
  <c r="F1053" i="10"/>
  <c r="E1053" i="10"/>
  <c r="C1053" i="10"/>
  <c r="A1053" i="10"/>
  <c r="K1052" i="10"/>
  <c r="G1052" i="10"/>
  <c r="F1052" i="10"/>
  <c r="E1052" i="10"/>
  <c r="C1052" i="10"/>
  <c r="A1052" i="10"/>
  <c r="K1051" i="10"/>
  <c r="G1051" i="10"/>
  <c r="F1051" i="10"/>
  <c r="E1051" i="10"/>
  <c r="C1051" i="10"/>
  <c r="A1051" i="10"/>
  <c r="K1050" i="10"/>
  <c r="G1050" i="10"/>
  <c r="F1050" i="10"/>
  <c r="E1050" i="10"/>
  <c r="C1050" i="10"/>
  <c r="A1050" i="10"/>
  <c r="K1049" i="10"/>
  <c r="G1049" i="10"/>
  <c r="F1049" i="10"/>
  <c r="E1049" i="10"/>
  <c r="C1049" i="10"/>
  <c r="A1049" i="10"/>
  <c r="K1048" i="10"/>
  <c r="G1048" i="10"/>
  <c r="F1048" i="10"/>
  <c r="E1048" i="10"/>
  <c r="C1048" i="10"/>
  <c r="A1048" i="10"/>
  <c r="K1047" i="10"/>
  <c r="G1047" i="10"/>
  <c r="F1047" i="10"/>
  <c r="E1047" i="10"/>
  <c r="C1047" i="10"/>
  <c r="A1047" i="10"/>
  <c r="K1046" i="10"/>
  <c r="G1046" i="10"/>
  <c r="F1046" i="10"/>
  <c r="E1046" i="10"/>
  <c r="C1046" i="10"/>
  <c r="A1046" i="10"/>
  <c r="K1045" i="10"/>
  <c r="G1045" i="10"/>
  <c r="F1045" i="10"/>
  <c r="E1045" i="10"/>
  <c r="C1045" i="10"/>
  <c r="A1045" i="10"/>
  <c r="K1044" i="10"/>
  <c r="G1044" i="10"/>
  <c r="F1044" i="10"/>
  <c r="E1044" i="10"/>
  <c r="C1044" i="10"/>
  <c r="A1044" i="10"/>
  <c r="K1043" i="10"/>
  <c r="G1043" i="10"/>
  <c r="F1043" i="10"/>
  <c r="E1043" i="10"/>
  <c r="C1043" i="10"/>
  <c r="A1043" i="10"/>
  <c r="K1042" i="10"/>
  <c r="G1042" i="10"/>
  <c r="F1042" i="10"/>
  <c r="E1042" i="10"/>
  <c r="C1042" i="10"/>
  <c r="A1042" i="10"/>
  <c r="K1041" i="10"/>
  <c r="G1041" i="10"/>
  <c r="F1041" i="10"/>
  <c r="E1041" i="10"/>
  <c r="C1041" i="10"/>
  <c r="A1041" i="10"/>
  <c r="K1040" i="10"/>
  <c r="G1040" i="10"/>
  <c r="F1040" i="10"/>
  <c r="E1040" i="10"/>
  <c r="C1040" i="10"/>
  <c r="A1040" i="10"/>
  <c r="K1039" i="10"/>
  <c r="G1039" i="10"/>
  <c r="F1039" i="10"/>
  <c r="E1039" i="10"/>
  <c r="C1039" i="10"/>
  <c r="A1039" i="10"/>
  <c r="K1038" i="10"/>
  <c r="G1038" i="10"/>
  <c r="F1038" i="10"/>
  <c r="E1038" i="10"/>
  <c r="C1038" i="10"/>
  <c r="A1038" i="10"/>
  <c r="K1037" i="10"/>
  <c r="G1037" i="10"/>
  <c r="F1037" i="10"/>
  <c r="E1037" i="10"/>
  <c r="C1037" i="10"/>
  <c r="A1037" i="10"/>
  <c r="K1036" i="10"/>
  <c r="G1036" i="10"/>
  <c r="F1036" i="10"/>
  <c r="E1036" i="10"/>
  <c r="C1036" i="10"/>
  <c r="A1036" i="10"/>
  <c r="K1035" i="10"/>
  <c r="G1035" i="10"/>
  <c r="F1035" i="10"/>
  <c r="E1035" i="10"/>
  <c r="C1035" i="10"/>
  <c r="A1035" i="10"/>
  <c r="K1034" i="10"/>
  <c r="G1034" i="10"/>
  <c r="F1034" i="10"/>
  <c r="E1034" i="10"/>
  <c r="C1034" i="10"/>
  <c r="A1034" i="10"/>
  <c r="K1033" i="10"/>
  <c r="G1033" i="10"/>
  <c r="F1033" i="10"/>
  <c r="E1033" i="10"/>
  <c r="C1033" i="10"/>
  <c r="A1033" i="10"/>
  <c r="K1032" i="10"/>
  <c r="G1032" i="10"/>
  <c r="F1032" i="10"/>
  <c r="E1032" i="10"/>
  <c r="C1032" i="10"/>
  <c r="A1032" i="10"/>
  <c r="K1031" i="10"/>
  <c r="G1031" i="10"/>
  <c r="F1031" i="10"/>
  <c r="E1031" i="10"/>
  <c r="C1031" i="10"/>
  <c r="A1031" i="10"/>
  <c r="K1030" i="10"/>
  <c r="G1030" i="10"/>
  <c r="F1030" i="10"/>
  <c r="E1030" i="10"/>
  <c r="C1030" i="10"/>
  <c r="A1030" i="10"/>
  <c r="K1029" i="10"/>
  <c r="G1029" i="10"/>
  <c r="F1029" i="10"/>
  <c r="E1029" i="10"/>
  <c r="C1029" i="10"/>
  <c r="A1029" i="10"/>
  <c r="K1028" i="10"/>
  <c r="G1028" i="10"/>
  <c r="F1028" i="10"/>
  <c r="E1028" i="10"/>
  <c r="C1028" i="10"/>
  <c r="A1028" i="10"/>
  <c r="K1027" i="10"/>
  <c r="G1027" i="10"/>
  <c r="F1027" i="10"/>
  <c r="E1027" i="10"/>
  <c r="C1027" i="10"/>
  <c r="A1027" i="10"/>
  <c r="K1026" i="10"/>
  <c r="G1026" i="10"/>
  <c r="F1026" i="10"/>
  <c r="E1026" i="10"/>
  <c r="C1026" i="10"/>
  <c r="A1026" i="10"/>
  <c r="K1025" i="10"/>
  <c r="G1025" i="10"/>
  <c r="F1025" i="10"/>
  <c r="E1025" i="10"/>
  <c r="C1025" i="10"/>
  <c r="A1025" i="10"/>
  <c r="K1024" i="10"/>
  <c r="G1024" i="10"/>
  <c r="F1024" i="10"/>
  <c r="E1024" i="10"/>
  <c r="C1024" i="10"/>
  <c r="A1024" i="10"/>
  <c r="K1023" i="10"/>
  <c r="G1023" i="10"/>
  <c r="F1023" i="10"/>
  <c r="E1023" i="10"/>
  <c r="C1023" i="10"/>
  <c r="A1023" i="10"/>
  <c r="K1022" i="10"/>
  <c r="G1022" i="10"/>
  <c r="F1022" i="10"/>
  <c r="E1022" i="10"/>
  <c r="C1022" i="10"/>
  <c r="A1022" i="10"/>
  <c r="K1021" i="10"/>
  <c r="G1021" i="10"/>
  <c r="F1021" i="10"/>
  <c r="E1021" i="10"/>
  <c r="C1021" i="10"/>
  <c r="A1021" i="10"/>
  <c r="K1020" i="10"/>
  <c r="G1020" i="10"/>
  <c r="F1020" i="10"/>
  <c r="E1020" i="10"/>
  <c r="C1020" i="10"/>
  <c r="A1020" i="10"/>
  <c r="K1019" i="10"/>
  <c r="G1019" i="10"/>
  <c r="F1019" i="10"/>
  <c r="E1019" i="10"/>
  <c r="C1019" i="10"/>
  <c r="A1019" i="10"/>
  <c r="K1018" i="10"/>
  <c r="G1018" i="10"/>
  <c r="F1018" i="10"/>
  <c r="E1018" i="10"/>
  <c r="C1018" i="10"/>
  <c r="A1018" i="10"/>
  <c r="K1017" i="10"/>
  <c r="G1017" i="10"/>
  <c r="F1017" i="10"/>
  <c r="E1017" i="10"/>
  <c r="C1017" i="10"/>
  <c r="A1017" i="10"/>
  <c r="K1016" i="10"/>
  <c r="G1016" i="10"/>
  <c r="F1016" i="10"/>
  <c r="E1016" i="10"/>
  <c r="C1016" i="10"/>
  <c r="A1016" i="10"/>
  <c r="K1015" i="10"/>
  <c r="G1015" i="10"/>
  <c r="F1015" i="10"/>
  <c r="E1015" i="10"/>
  <c r="C1015" i="10"/>
  <c r="A1015" i="10"/>
  <c r="K1014" i="10"/>
  <c r="G1014" i="10"/>
  <c r="F1014" i="10"/>
  <c r="E1014" i="10"/>
  <c r="C1014" i="10"/>
  <c r="A1014" i="10"/>
  <c r="K1013" i="10"/>
  <c r="G1013" i="10"/>
  <c r="F1013" i="10"/>
  <c r="E1013" i="10"/>
  <c r="C1013" i="10"/>
  <c r="A1013" i="10"/>
  <c r="K1012" i="10"/>
  <c r="G1012" i="10"/>
  <c r="F1012" i="10"/>
  <c r="E1012" i="10"/>
  <c r="C1012" i="10"/>
  <c r="A1012" i="10"/>
  <c r="K1011" i="10"/>
  <c r="G1011" i="10"/>
  <c r="F1011" i="10"/>
  <c r="E1011" i="10"/>
  <c r="C1011" i="10"/>
  <c r="A1011" i="10"/>
  <c r="K1010" i="10"/>
  <c r="G1010" i="10"/>
  <c r="F1010" i="10"/>
  <c r="E1010" i="10"/>
  <c r="C1010" i="10"/>
  <c r="A1010" i="10"/>
  <c r="K1009" i="10"/>
  <c r="G1009" i="10"/>
  <c r="F1009" i="10"/>
  <c r="E1009" i="10"/>
  <c r="C1009" i="10"/>
  <c r="A1009" i="10"/>
  <c r="K1008" i="10"/>
  <c r="G1008" i="10"/>
  <c r="F1008" i="10"/>
  <c r="E1008" i="10"/>
  <c r="C1008" i="10"/>
  <c r="A1008" i="10"/>
  <c r="K1007" i="10"/>
  <c r="G1007" i="10"/>
  <c r="F1007" i="10"/>
  <c r="E1007" i="10"/>
  <c r="C1007" i="10"/>
  <c r="A1007" i="10"/>
  <c r="K1006" i="10"/>
  <c r="G1006" i="10"/>
  <c r="F1006" i="10"/>
  <c r="E1006" i="10"/>
  <c r="C1006" i="10"/>
  <c r="A1006" i="10"/>
  <c r="K1005" i="10"/>
  <c r="G1005" i="10"/>
  <c r="F1005" i="10"/>
  <c r="E1005" i="10"/>
  <c r="C1005" i="10"/>
  <c r="A1005" i="10"/>
  <c r="K1004" i="10"/>
  <c r="G1004" i="10"/>
  <c r="F1004" i="10"/>
  <c r="E1004" i="10"/>
  <c r="C1004" i="10"/>
  <c r="A1004" i="10"/>
  <c r="K1003" i="10"/>
  <c r="G1003" i="10"/>
  <c r="F1003" i="10"/>
  <c r="E1003" i="10"/>
  <c r="C1003" i="10"/>
  <c r="A1003" i="10"/>
  <c r="K1002" i="10"/>
  <c r="G1002" i="10"/>
  <c r="F1002" i="10"/>
  <c r="E1002" i="10"/>
  <c r="C1002" i="10"/>
  <c r="A1002" i="10"/>
  <c r="K1001" i="10"/>
  <c r="G1001" i="10"/>
  <c r="F1001" i="10"/>
  <c r="E1001" i="10"/>
  <c r="C1001" i="10"/>
  <c r="A1001" i="10"/>
  <c r="K1000" i="10"/>
  <c r="G1000" i="10"/>
  <c r="F1000" i="10"/>
  <c r="E1000" i="10"/>
  <c r="C1000" i="10"/>
  <c r="A1000" i="10"/>
  <c r="K999" i="10"/>
  <c r="G999" i="10"/>
  <c r="F999" i="10"/>
  <c r="E999" i="10"/>
  <c r="C999" i="10"/>
  <c r="A999" i="10"/>
  <c r="K998" i="10"/>
  <c r="G998" i="10"/>
  <c r="F998" i="10"/>
  <c r="E998" i="10"/>
  <c r="C998" i="10"/>
  <c r="A998" i="10"/>
  <c r="K997" i="10"/>
  <c r="G997" i="10"/>
  <c r="F997" i="10"/>
  <c r="E997" i="10"/>
  <c r="C997" i="10"/>
  <c r="A997" i="10"/>
  <c r="K996" i="10"/>
  <c r="G996" i="10"/>
  <c r="F996" i="10"/>
  <c r="E996" i="10"/>
  <c r="C996" i="10"/>
  <c r="A996" i="10"/>
  <c r="K995" i="10"/>
  <c r="G995" i="10"/>
  <c r="F995" i="10"/>
  <c r="E995" i="10"/>
  <c r="C995" i="10"/>
  <c r="A995" i="10"/>
  <c r="K994" i="10"/>
  <c r="G994" i="10"/>
  <c r="F994" i="10"/>
  <c r="E994" i="10"/>
  <c r="C994" i="10"/>
  <c r="A994" i="10"/>
  <c r="K993" i="10"/>
  <c r="G993" i="10"/>
  <c r="F993" i="10"/>
  <c r="E993" i="10"/>
  <c r="C993" i="10"/>
  <c r="A993" i="10"/>
  <c r="K992" i="10"/>
  <c r="G992" i="10"/>
  <c r="F992" i="10"/>
  <c r="E992" i="10"/>
  <c r="C992" i="10"/>
  <c r="A992" i="10"/>
  <c r="K991" i="10"/>
  <c r="G991" i="10"/>
  <c r="F991" i="10"/>
  <c r="E991" i="10"/>
  <c r="C991" i="10"/>
  <c r="A991" i="10"/>
  <c r="K990" i="10"/>
  <c r="G990" i="10"/>
  <c r="F990" i="10"/>
  <c r="E990" i="10"/>
  <c r="C990" i="10"/>
  <c r="A990" i="10"/>
  <c r="K989" i="10"/>
  <c r="G989" i="10"/>
  <c r="F989" i="10"/>
  <c r="E989" i="10"/>
  <c r="C989" i="10"/>
  <c r="A989" i="10"/>
  <c r="K988" i="10"/>
  <c r="G988" i="10"/>
  <c r="F988" i="10"/>
  <c r="E988" i="10"/>
  <c r="C988" i="10"/>
  <c r="A988" i="10"/>
  <c r="K987" i="10"/>
  <c r="G987" i="10"/>
  <c r="F987" i="10"/>
  <c r="E987" i="10"/>
  <c r="C987" i="10"/>
  <c r="A987" i="10"/>
  <c r="K986" i="10"/>
  <c r="G986" i="10"/>
  <c r="F986" i="10"/>
  <c r="E986" i="10"/>
  <c r="C986" i="10"/>
  <c r="A986" i="10"/>
  <c r="K985" i="10"/>
  <c r="G985" i="10"/>
  <c r="F985" i="10"/>
  <c r="E985" i="10"/>
  <c r="C985" i="10"/>
  <c r="A985" i="10"/>
  <c r="K984" i="10"/>
  <c r="G984" i="10"/>
  <c r="F984" i="10"/>
  <c r="E984" i="10"/>
  <c r="C984" i="10"/>
  <c r="A984" i="10"/>
  <c r="K983" i="10"/>
  <c r="G983" i="10"/>
  <c r="F983" i="10"/>
  <c r="E983" i="10"/>
  <c r="C983" i="10"/>
  <c r="A983" i="10"/>
  <c r="K982" i="10"/>
  <c r="G982" i="10"/>
  <c r="F982" i="10"/>
  <c r="E982" i="10"/>
  <c r="C982" i="10"/>
  <c r="A982" i="10"/>
  <c r="K981" i="10"/>
  <c r="G981" i="10"/>
  <c r="F981" i="10"/>
  <c r="E981" i="10"/>
  <c r="C981" i="10"/>
  <c r="A981" i="10"/>
  <c r="K980" i="10"/>
  <c r="G980" i="10"/>
  <c r="F980" i="10"/>
  <c r="E980" i="10"/>
  <c r="C980" i="10"/>
  <c r="A980" i="10"/>
  <c r="K979" i="10"/>
  <c r="G979" i="10"/>
  <c r="F979" i="10"/>
  <c r="E979" i="10"/>
  <c r="C979" i="10"/>
  <c r="A979" i="10"/>
  <c r="K978" i="10"/>
  <c r="G978" i="10"/>
  <c r="F978" i="10"/>
  <c r="E978" i="10"/>
  <c r="C978" i="10"/>
  <c r="A978" i="10"/>
  <c r="K977" i="10"/>
  <c r="G977" i="10"/>
  <c r="F977" i="10"/>
  <c r="E977" i="10"/>
  <c r="C977" i="10"/>
  <c r="A977" i="10"/>
  <c r="K976" i="10"/>
  <c r="G976" i="10"/>
  <c r="F976" i="10"/>
  <c r="E976" i="10"/>
  <c r="C976" i="10"/>
  <c r="A976" i="10"/>
  <c r="K975" i="10"/>
  <c r="G975" i="10"/>
  <c r="F975" i="10"/>
  <c r="E975" i="10"/>
  <c r="C975" i="10"/>
  <c r="A975" i="10"/>
  <c r="K974" i="10"/>
  <c r="G974" i="10"/>
  <c r="F974" i="10"/>
  <c r="E974" i="10"/>
  <c r="C974" i="10"/>
  <c r="A974" i="10"/>
  <c r="K973" i="10"/>
  <c r="G973" i="10"/>
  <c r="F973" i="10"/>
  <c r="E973" i="10"/>
  <c r="C973" i="10"/>
  <c r="A973" i="10"/>
  <c r="K972" i="10"/>
  <c r="G972" i="10"/>
  <c r="F972" i="10"/>
  <c r="E972" i="10"/>
  <c r="C972" i="10"/>
  <c r="A972" i="10"/>
  <c r="K971" i="10"/>
  <c r="G971" i="10"/>
  <c r="F971" i="10"/>
  <c r="E971" i="10"/>
  <c r="C971" i="10"/>
  <c r="A971" i="10"/>
  <c r="K970" i="10"/>
  <c r="G970" i="10"/>
  <c r="F970" i="10"/>
  <c r="E970" i="10"/>
  <c r="C970" i="10"/>
  <c r="A970" i="10"/>
  <c r="K969" i="10"/>
  <c r="G969" i="10"/>
  <c r="F969" i="10"/>
  <c r="E969" i="10"/>
  <c r="C969" i="10"/>
  <c r="A969" i="10"/>
  <c r="K968" i="10"/>
  <c r="G968" i="10"/>
  <c r="F968" i="10"/>
  <c r="E968" i="10"/>
  <c r="C968" i="10"/>
  <c r="A968" i="10"/>
  <c r="K967" i="10"/>
  <c r="G967" i="10"/>
  <c r="F967" i="10"/>
  <c r="E967" i="10"/>
  <c r="C967" i="10"/>
  <c r="A967" i="10"/>
  <c r="K966" i="10"/>
  <c r="G966" i="10"/>
  <c r="F966" i="10"/>
  <c r="E966" i="10"/>
  <c r="C966" i="10"/>
  <c r="A966" i="10"/>
  <c r="K965" i="10"/>
  <c r="G965" i="10"/>
  <c r="F965" i="10"/>
  <c r="E965" i="10"/>
  <c r="C965" i="10"/>
  <c r="A965" i="10"/>
  <c r="K964" i="10"/>
  <c r="G964" i="10"/>
  <c r="F964" i="10"/>
  <c r="E964" i="10"/>
  <c r="C964" i="10"/>
  <c r="A964" i="10"/>
  <c r="K963" i="10"/>
  <c r="G963" i="10"/>
  <c r="F963" i="10"/>
  <c r="E963" i="10"/>
  <c r="C963" i="10"/>
  <c r="A963" i="10"/>
  <c r="K962" i="10"/>
  <c r="G962" i="10"/>
  <c r="F962" i="10"/>
  <c r="E962" i="10"/>
  <c r="C962" i="10"/>
  <c r="A962" i="10"/>
  <c r="K961" i="10"/>
  <c r="G961" i="10"/>
  <c r="F961" i="10"/>
  <c r="E961" i="10"/>
  <c r="C961" i="10"/>
  <c r="A961" i="10"/>
  <c r="K960" i="10"/>
  <c r="G960" i="10"/>
  <c r="F960" i="10"/>
  <c r="E960" i="10"/>
  <c r="C960" i="10"/>
  <c r="A960" i="10"/>
  <c r="K959" i="10"/>
  <c r="G959" i="10"/>
  <c r="F959" i="10"/>
  <c r="E959" i="10"/>
  <c r="C959" i="10"/>
  <c r="A959" i="10"/>
  <c r="K958" i="10"/>
  <c r="G958" i="10"/>
  <c r="F958" i="10"/>
  <c r="E958" i="10"/>
  <c r="C958" i="10"/>
  <c r="A958" i="10"/>
  <c r="K957" i="10"/>
  <c r="G957" i="10"/>
  <c r="F957" i="10"/>
  <c r="E957" i="10"/>
  <c r="C957" i="10"/>
  <c r="A957" i="10"/>
  <c r="K956" i="10"/>
  <c r="G956" i="10"/>
  <c r="F956" i="10"/>
  <c r="E956" i="10"/>
  <c r="C956" i="10"/>
  <c r="A956" i="10"/>
  <c r="K955" i="10"/>
  <c r="G955" i="10"/>
  <c r="F955" i="10"/>
  <c r="E955" i="10"/>
  <c r="C955" i="10"/>
  <c r="A955" i="10"/>
  <c r="K954" i="10"/>
  <c r="G954" i="10"/>
  <c r="F954" i="10"/>
  <c r="E954" i="10"/>
  <c r="C954" i="10"/>
  <c r="A954" i="10"/>
  <c r="K953" i="10"/>
  <c r="G953" i="10"/>
  <c r="F953" i="10"/>
  <c r="E953" i="10"/>
  <c r="C953" i="10"/>
  <c r="A953" i="10"/>
  <c r="K952" i="10"/>
  <c r="G952" i="10"/>
  <c r="F952" i="10"/>
  <c r="E952" i="10"/>
  <c r="C952" i="10"/>
  <c r="A952" i="10"/>
  <c r="K951" i="10"/>
  <c r="G951" i="10"/>
  <c r="F951" i="10"/>
  <c r="E951" i="10"/>
  <c r="C951" i="10"/>
  <c r="A951" i="10"/>
  <c r="K950" i="10"/>
  <c r="G950" i="10"/>
  <c r="F950" i="10"/>
  <c r="E950" i="10"/>
  <c r="C950" i="10"/>
  <c r="A950" i="10"/>
  <c r="K949" i="10"/>
  <c r="G949" i="10"/>
  <c r="F949" i="10"/>
  <c r="E949" i="10"/>
  <c r="C949" i="10"/>
  <c r="A949" i="10"/>
  <c r="K948" i="10"/>
  <c r="G948" i="10"/>
  <c r="F948" i="10"/>
  <c r="E948" i="10"/>
  <c r="C948" i="10"/>
  <c r="A948" i="10"/>
  <c r="K947" i="10"/>
  <c r="G947" i="10"/>
  <c r="F947" i="10"/>
  <c r="E947" i="10"/>
  <c r="C947" i="10"/>
  <c r="A947" i="10"/>
  <c r="K946" i="10"/>
  <c r="G946" i="10"/>
  <c r="F946" i="10"/>
  <c r="E946" i="10"/>
  <c r="C946" i="10"/>
  <c r="A946" i="10"/>
  <c r="K945" i="10"/>
  <c r="G945" i="10"/>
  <c r="F945" i="10"/>
  <c r="E945" i="10"/>
  <c r="C945" i="10"/>
  <c r="A945" i="10"/>
  <c r="K944" i="10"/>
  <c r="G944" i="10"/>
  <c r="F944" i="10"/>
  <c r="E944" i="10"/>
  <c r="C944" i="10"/>
  <c r="A944" i="10"/>
  <c r="K943" i="10"/>
  <c r="G943" i="10"/>
  <c r="F943" i="10"/>
  <c r="E943" i="10"/>
  <c r="C943" i="10"/>
  <c r="A943" i="10"/>
  <c r="K942" i="10"/>
  <c r="G942" i="10"/>
  <c r="F942" i="10"/>
  <c r="E942" i="10"/>
  <c r="C942" i="10"/>
  <c r="A942" i="10"/>
  <c r="K941" i="10"/>
  <c r="G941" i="10"/>
  <c r="F941" i="10"/>
  <c r="E941" i="10"/>
  <c r="C941" i="10"/>
  <c r="A941" i="10"/>
  <c r="K940" i="10"/>
  <c r="G940" i="10"/>
  <c r="F940" i="10"/>
  <c r="E940" i="10"/>
  <c r="C940" i="10"/>
  <c r="A940" i="10"/>
  <c r="K939" i="10"/>
  <c r="G939" i="10"/>
  <c r="F939" i="10"/>
  <c r="E939" i="10"/>
  <c r="C939" i="10"/>
  <c r="A939" i="10"/>
  <c r="K938" i="10"/>
  <c r="G938" i="10"/>
  <c r="F938" i="10"/>
  <c r="E938" i="10"/>
  <c r="C938" i="10"/>
  <c r="A938" i="10"/>
  <c r="K937" i="10"/>
  <c r="G937" i="10"/>
  <c r="F937" i="10"/>
  <c r="E937" i="10"/>
  <c r="C937" i="10"/>
  <c r="A937" i="10"/>
  <c r="K936" i="10"/>
  <c r="G936" i="10"/>
  <c r="F936" i="10"/>
  <c r="E936" i="10"/>
  <c r="C936" i="10"/>
  <c r="A936" i="10"/>
  <c r="K935" i="10"/>
  <c r="G935" i="10"/>
  <c r="F935" i="10"/>
  <c r="E935" i="10"/>
  <c r="C935" i="10"/>
  <c r="A935" i="10"/>
  <c r="K934" i="10"/>
  <c r="G934" i="10"/>
  <c r="F934" i="10"/>
  <c r="E934" i="10"/>
  <c r="C934" i="10"/>
  <c r="A934" i="10"/>
  <c r="K933" i="10"/>
  <c r="G933" i="10"/>
  <c r="F933" i="10"/>
  <c r="E933" i="10"/>
  <c r="C933" i="10"/>
  <c r="A933" i="10"/>
  <c r="K932" i="10"/>
  <c r="G932" i="10"/>
  <c r="F932" i="10"/>
  <c r="E932" i="10"/>
  <c r="C932" i="10"/>
  <c r="A932" i="10"/>
  <c r="K931" i="10"/>
  <c r="G931" i="10"/>
  <c r="F931" i="10"/>
  <c r="E931" i="10"/>
  <c r="C931" i="10"/>
  <c r="A931" i="10"/>
  <c r="K930" i="10"/>
  <c r="G930" i="10"/>
  <c r="F930" i="10"/>
  <c r="E930" i="10"/>
  <c r="C930" i="10"/>
  <c r="A930" i="10"/>
  <c r="K929" i="10"/>
  <c r="G929" i="10"/>
  <c r="F929" i="10"/>
  <c r="E929" i="10"/>
  <c r="C929" i="10"/>
  <c r="A929" i="10"/>
  <c r="K928" i="10"/>
  <c r="G928" i="10"/>
  <c r="F928" i="10"/>
  <c r="E928" i="10"/>
  <c r="C928" i="10"/>
  <c r="A928" i="10"/>
  <c r="K927" i="10"/>
  <c r="G927" i="10"/>
  <c r="F927" i="10"/>
  <c r="E927" i="10"/>
  <c r="C927" i="10"/>
  <c r="A927" i="10"/>
  <c r="K926" i="10"/>
  <c r="G926" i="10"/>
  <c r="F926" i="10"/>
  <c r="E926" i="10"/>
  <c r="C926" i="10"/>
  <c r="A926" i="10"/>
  <c r="K925" i="10"/>
  <c r="G925" i="10"/>
  <c r="F925" i="10"/>
  <c r="E925" i="10"/>
  <c r="C925" i="10"/>
  <c r="A925" i="10"/>
  <c r="K924" i="10"/>
  <c r="G924" i="10"/>
  <c r="F924" i="10"/>
  <c r="E924" i="10"/>
  <c r="C924" i="10"/>
  <c r="A924" i="10"/>
  <c r="K923" i="10"/>
  <c r="G923" i="10"/>
  <c r="F923" i="10"/>
  <c r="E923" i="10"/>
  <c r="C923" i="10"/>
  <c r="A923" i="10"/>
  <c r="K922" i="10"/>
  <c r="G922" i="10"/>
  <c r="F922" i="10"/>
  <c r="E922" i="10"/>
  <c r="C922" i="10"/>
  <c r="A922" i="10"/>
  <c r="K921" i="10"/>
  <c r="G921" i="10"/>
  <c r="F921" i="10"/>
  <c r="E921" i="10"/>
  <c r="C921" i="10"/>
  <c r="A921" i="10"/>
  <c r="K920" i="10"/>
  <c r="G920" i="10"/>
  <c r="F920" i="10"/>
  <c r="E920" i="10"/>
  <c r="C920" i="10"/>
  <c r="A920" i="10"/>
  <c r="K919" i="10"/>
  <c r="G919" i="10"/>
  <c r="F919" i="10"/>
  <c r="E919" i="10"/>
  <c r="C919" i="10"/>
  <c r="A919" i="10"/>
  <c r="K918" i="10"/>
  <c r="G918" i="10"/>
  <c r="F918" i="10"/>
  <c r="E918" i="10"/>
  <c r="C918" i="10"/>
  <c r="A918" i="10"/>
  <c r="K917" i="10"/>
  <c r="G917" i="10"/>
  <c r="F917" i="10"/>
  <c r="E917" i="10"/>
  <c r="C917" i="10"/>
  <c r="A917" i="10"/>
  <c r="K916" i="10"/>
  <c r="G916" i="10"/>
  <c r="F916" i="10"/>
  <c r="E916" i="10"/>
  <c r="C916" i="10"/>
  <c r="A916" i="10"/>
  <c r="K915" i="10"/>
  <c r="G915" i="10"/>
  <c r="F915" i="10"/>
  <c r="E915" i="10"/>
  <c r="C915" i="10"/>
  <c r="A915" i="10"/>
  <c r="K914" i="10"/>
  <c r="G914" i="10"/>
  <c r="F914" i="10"/>
  <c r="E914" i="10"/>
  <c r="C914" i="10"/>
  <c r="A914" i="10"/>
  <c r="K913" i="10"/>
  <c r="G913" i="10"/>
  <c r="F913" i="10"/>
  <c r="E913" i="10"/>
  <c r="C913" i="10"/>
  <c r="A913" i="10"/>
  <c r="K912" i="10"/>
  <c r="G912" i="10"/>
  <c r="F912" i="10"/>
  <c r="E912" i="10"/>
  <c r="C912" i="10"/>
  <c r="A912" i="10"/>
  <c r="K911" i="10"/>
  <c r="G911" i="10"/>
  <c r="F911" i="10"/>
  <c r="E911" i="10"/>
  <c r="C911" i="10"/>
  <c r="A911" i="10"/>
  <c r="K910" i="10"/>
  <c r="G910" i="10"/>
  <c r="F910" i="10"/>
  <c r="E910" i="10"/>
  <c r="C910" i="10"/>
  <c r="A910" i="10"/>
  <c r="K909" i="10"/>
  <c r="G909" i="10"/>
  <c r="F909" i="10"/>
  <c r="E909" i="10"/>
  <c r="C909" i="10"/>
  <c r="A909" i="10"/>
  <c r="K908" i="10"/>
  <c r="G908" i="10"/>
  <c r="F908" i="10"/>
  <c r="E908" i="10"/>
  <c r="C908" i="10"/>
  <c r="A908" i="10"/>
  <c r="K907" i="10"/>
  <c r="G907" i="10"/>
  <c r="F907" i="10"/>
  <c r="E907" i="10"/>
  <c r="C907" i="10"/>
  <c r="A907" i="10"/>
  <c r="K906" i="10"/>
  <c r="G906" i="10"/>
  <c r="F906" i="10"/>
  <c r="E906" i="10"/>
  <c r="C906" i="10"/>
  <c r="A906" i="10"/>
  <c r="K905" i="10"/>
  <c r="G905" i="10"/>
  <c r="F905" i="10"/>
  <c r="E905" i="10"/>
  <c r="C905" i="10"/>
  <c r="A905" i="10"/>
  <c r="K904" i="10"/>
  <c r="G904" i="10"/>
  <c r="F904" i="10"/>
  <c r="E904" i="10"/>
  <c r="C904" i="10"/>
  <c r="A904" i="10"/>
  <c r="K903" i="10"/>
  <c r="G903" i="10"/>
  <c r="F903" i="10"/>
  <c r="E903" i="10"/>
  <c r="C903" i="10"/>
  <c r="A903" i="10"/>
  <c r="K902" i="10"/>
  <c r="G902" i="10"/>
  <c r="F902" i="10"/>
  <c r="E902" i="10"/>
  <c r="C902" i="10"/>
  <c r="A902" i="10"/>
  <c r="K901" i="10"/>
  <c r="G901" i="10"/>
  <c r="F901" i="10"/>
  <c r="E901" i="10"/>
  <c r="C901" i="10"/>
  <c r="A901" i="10"/>
  <c r="K900" i="10"/>
  <c r="G900" i="10"/>
  <c r="F900" i="10"/>
  <c r="E900" i="10"/>
  <c r="C900" i="10"/>
  <c r="A900" i="10"/>
  <c r="K899" i="10"/>
  <c r="G899" i="10"/>
  <c r="F899" i="10"/>
  <c r="E899" i="10"/>
  <c r="C899" i="10"/>
  <c r="A899" i="10"/>
  <c r="K898" i="10"/>
  <c r="G898" i="10"/>
  <c r="F898" i="10"/>
  <c r="E898" i="10"/>
  <c r="C898" i="10"/>
  <c r="A898" i="10"/>
  <c r="K897" i="10"/>
  <c r="G897" i="10"/>
  <c r="F897" i="10"/>
  <c r="E897" i="10"/>
  <c r="C897" i="10"/>
  <c r="A897" i="10"/>
  <c r="K896" i="10"/>
  <c r="G896" i="10"/>
  <c r="F896" i="10"/>
  <c r="E896" i="10"/>
  <c r="C896" i="10"/>
  <c r="A896" i="10"/>
  <c r="K895" i="10"/>
  <c r="G895" i="10"/>
  <c r="F895" i="10"/>
  <c r="E895" i="10"/>
  <c r="C895" i="10"/>
  <c r="A895" i="10"/>
  <c r="K894" i="10"/>
  <c r="G894" i="10"/>
  <c r="F894" i="10"/>
  <c r="E894" i="10"/>
  <c r="C894" i="10"/>
  <c r="A894" i="10"/>
  <c r="K893" i="10"/>
  <c r="G893" i="10"/>
  <c r="F893" i="10"/>
  <c r="E893" i="10"/>
  <c r="C893" i="10"/>
  <c r="A893" i="10"/>
  <c r="K892" i="10"/>
  <c r="G892" i="10"/>
  <c r="F892" i="10"/>
  <c r="E892" i="10"/>
  <c r="C892" i="10"/>
  <c r="A892" i="10"/>
  <c r="K891" i="10"/>
  <c r="G891" i="10"/>
  <c r="F891" i="10"/>
  <c r="E891" i="10"/>
  <c r="C891" i="10"/>
  <c r="A891" i="10"/>
  <c r="K890" i="10"/>
  <c r="G890" i="10"/>
  <c r="F890" i="10"/>
  <c r="E890" i="10"/>
  <c r="C890" i="10"/>
  <c r="A890" i="10"/>
  <c r="K889" i="10"/>
  <c r="G889" i="10"/>
  <c r="F889" i="10"/>
  <c r="E889" i="10"/>
  <c r="C889" i="10"/>
  <c r="A889" i="10"/>
  <c r="K888" i="10"/>
  <c r="G888" i="10"/>
  <c r="F888" i="10"/>
  <c r="E888" i="10"/>
  <c r="C888" i="10"/>
  <c r="A888" i="10"/>
  <c r="K887" i="10"/>
  <c r="G887" i="10"/>
  <c r="F887" i="10"/>
  <c r="E887" i="10"/>
  <c r="C887" i="10"/>
  <c r="A887" i="10"/>
  <c r="K886" i="10"/>
  <c r="G886" i="10"/>
  <c r="F886" i="10"/>
  <c r="E886" i="10"/>
  <c r="C886" i="10"/>
  <c r="A886" i="10"/>
  <c r="K885" i="10"/>
  <c r="G885" i="10"/>
  <c r="F885" i="10"/>
  <c r="E885" i="10"/>
  <c r="C885" i="10"/>
  <c r="A885" i="10"/>
  <c r="K884" i="10"/>
  <c r="G884" i="10"/>
  <c r="F884" i="10"/>
  <c r="E884" i="10"/>
  <c r="C884" i="10"/>
  <c r="A884" i="10"/>
  <c r="K883" i="10"/>
  <c r="G883" i="10"/>
  <c r="F883" i="10"/>
  <c r="E883" i="10"/>
  <c r="C883" i="10"/>
  <c r="A883" i="10"/>
  <c r="K882" i="10"/>
  <c r="G882" i="10"/>
  <c r="F882" i="10"/>
  <c r="E882" i="10"/>
  <c r="C882" i="10"/>
  <c r="A882" i="10"/>
  <c r="K881" i="10"/>
  <c r="G881" i="10"/>
  <c r="F881" i="10"/>
  <c r="E881" i="10"/>
  <c r="C881" i="10"/>
  <c r="A881" i="10"/>
  <c r="K880" i="10"/>
  <c r="G880" i="10"/>
  <c r="F880" i="10"/>
  <c r="E880" i="10"/>
  <c r="C880" i="10"/>
  <c r="A880" i="10"/>
  <c r="K879" i="10"/>
  <c r="G879" i="10"/>
  <c r="F879" i="10"/>
  <c r="E879" i="10"/>
  <c r="C879" i="10"/>
  <c r="A879" i="10"/>
  <c r="K878" i="10"/>
  <c r="G878" i="10"/>
  <c r="F878" i="10"/>
  <c r="E878" i="10"/>
  <c r="C878" i="10"/>
  <c r="A878" i="10"/>
  <c r="K877" i="10"/>
  <c r="G877" i="10"/>
  <c r="F877" i="10"/>
  <c r="E877" i="10"/>
  <c r="C877" i="10"/>
  <c r="A877" i="10"/>
  <c r="K876" i="10"/>
  <c r="G876" i="10"/>
  <c r="F876" i="10"/>
  <c r="E876" i="10"/>
  <c r="C876" i="10"/>
  <c r="A876" i="10"/>
  <c r="K875" i="10"/>
  <c r="G875" i="10"/>
  <c r="F875" i="10"/>
  <c r="E875" i="10"/>
  <c r="C875" i="10"/>
  <c r="A875" i="10"/>
  <c r="K874" i="10"/>
  <c r="G874" i="10"/>
  <c r="F874" i="10"/>
  <c r="E874" i="10"/>
  <c r="C874" i="10"/>
  <c r="A874" i="10"/>
  <c r="K873" i="10"/>
  <c r="G873" i="10"/>
  <c r="F873" i="10"/>
  <c r="E873" i="10"/>
  <c r="C873" i="10"/>
  <c r="A873" i="10"/>
  <c r="K872" i="10"/>
  <c r="G872" i="10"/>
  <c r="F872" i="10"/>
  <c r="E872" i="10"/>
  <c r="C872" i="10"/>
  <c r="A872" i="10"/>
  <c r="K871" i="10"/>
  <c r="G871" i="10"/>
  <c r="F871" i="10"/>
  <c r="E871" i="10"/>
  <c r="C871" i="10"/>
  <c r="A871" i="10"/>
  <c r="K870" i="10"/>
  <c r="G870" i="10"/>
  <c r="F870" i="10"/>
  <c r="E870" i="10"/>
  <c r="C870" i="10"/>
  <c r="A870" i="10"/>
  <c r="K869" i="10"/>
  <c r="G869" i="10"/>
  <c r="F869" i="10"/>
  <c r="E869" i="10"/>
  <c r="C869" i="10"/>
  <c r="A869" i="10"/>
  <c r="K868" i="10"/>
  <c r="G868" i="10"/>
  <c r="F868" i="10"/>
  <c r="E868" i="10"/>
  <c r="C868" i="10"/>
  <c r="A868" i="10"/>
  <c r="K867" i="10"/>
  <c r="G867" i="10"/>
  <c r="F867" i="10"/>
  <c r="E867" i="10"/>
  <c r="C867" i="10"/>
  <c r="A867" i="10"/>
  <c r="K866" i="10"/>
  <c r="G866" i="10"/>
  <c r="F866" i="10"/>
  <c r="E866" i="10"/>
  <c r="C866" i="10"/>
  <c r="A866" i="10"/>
  <c r="K865" i="10"/>
  <c r="G865" i="10"/>
  <c r="F865" i="10"/>
  <c r="E865" i="10"/>
  <c r="C865" i="10"/>
  <c r="A865" i="10"/>
  <c r="K864" i="10"/>
  <c r="G864" i="10"/>
  <c r="F864" i="10"/>
  <c r="E864" i="10"/>
  <c r="C864" i="10"/>
  <c r="A864" i="10"/>
  <c r="K863" i="10"/>
  <c r="G863" i="10"/>
  <c r="F863" i="10"/>
  <c r="E863" i="10"/>
  <c r="C863" i="10"/>
  <c r="A863" i="10"/>
  <c r="K862" i="10"/>
  <c r="G862" i="10"/>
  <c r="F862" i="10"/>
  <c r="E862" i="10"/>
  <c r="C862" i="10"/>
  <c r="A862" i="10"/>
  <c r="K861" i="10"/>
  <c r="G861" i="10"/>
  <c r="F861" i="10"/>
  <c r="E861" i="10"/>
  <c r="C861" i="10"/>
  <c r="A861" i="10"/>
  <c r="K860" i="10"/>
  <c r="G860" i="10"/>
  <c r="F860" i="10"/>
  <c r="E860" i="10"/>
  <c r="C860" i="10"/>
  <c r="A860" i="10"/>
  <c r="K859" i="10"/>
  <c r="G859" i="10"/>
  <c r="F859" i="10"/>
  <c r="E859" i="10"/>
  <c r="C859" i="10"/>
  <c r="A859" i="10"/>
  <c r="K858" i="10"/>
  <c r="G858" i="10"/>
  <c r="F858" i="10"/>
  <c r="E858" i="10"/>
  <c r="C858" i="10"/>
  <c r="A858" i="10"/>
  <c r="K857" i="10"/>
  <c r="G857" i="10"/>
  <c r="F857" i="10"/>
  <c r="E857" i="10"/>
  <c r="C857" i="10"/>
  <c r="A857" i="10"/>
  <c r="K856" i="10"/>
  <c r="G856" i="10"/>
  <c r="F856" i="10"/>
  <c r="E856" i="10"/>
  <c r="C856" i="10"/>
  <c r="A856" i="10"/>
  <c r="K855" i="10"/>
  <c r="G855" i="10"/>
  <c r="F855" i="10"/>
  <c r="E855" i="10"/>
  <c r="C855" i="10"/>
  <c r="A855" i="10"/>
  <c r="K854" i="10"/>
  <c r="G854" i="10"/>
  <c r="F854" i="10"/>
  <c r="E854" i="10"/>
  <c r="C854" i="10"/>
  <c r="A854" i="10"/>
  <c r="K853" i="10"/>
  <c r="G853" i="10"/>
  <c r="F853" i="10"/>
  <c r="E853" i="10"/>
  <c r="C853" i="10"/>
  <c r="A853" i="10"/>
  <c r="K852" i="10"/>
  <c r="G852" i="10"/>
  <c r="F852" i="10"/>
  <c r="E852" i="10"/>
  <c r="C852" i="10"/>
  <c r="A852" i="10"/>
  <c r="K851" i="10"/>
  <c r="G851" i="10"/>
  <c r="F851" i="10"/>
  <c r="E851" i="10"/>
  <c r="C851" i="10"/>
  <c r="A851" i="10"/>
  <c r="K850" i="10"/>
  <c r="G850" i="10"/>
  <c r="F850" i="10"/>
  <c r="E850" i="10"/>
  <c r="C850" i="10"/>
  <c r="A850" i="10"/>
  <c r="K849" i="10"/>
  <c r="G849" i="10"/>
  <c r="F849" i="10"/>
  <c r="E849" i="10"/>
  <c r="C849" i="10"/>
  <c r="A849" i="10"/>
  <c r="K848" i="10"/>
  <c r="G848" i="10"/>
  <c r="F848" i="10"/>
  <c r="E848" i="10"/>
  <c r="C848" i="10"/>
  <c r="A848" i="10"/>
  <c r="K847" i="10"/>
  <c r="G847" i="10"/>
  <c r="F847" i="10"/>
  <c r="E847" i="10"/>
  <c r="C847" i="10"/>
  <c r="A847" i="10"/>
  <c r="K846" i="10"/>
  <c r="G846" i="10"/>
  <c r="F846" i="10"/>
  <c r="E846" i="10"/>
  <c r="C846" i="10"/>
  <c r="A846" i="10"/>
  <c r="K845" i="10"/>
  <c r="G845" i="10"/>
  <c r="F845" i="10"/>
  <c r="E845" i="10"/>
  <c r="C845" i="10"/>
  <c r="A845" i="10"/>
  <c r="K844" i="10"/>
  <c r="G844" i="10"/>
  <c r="F844" i="10"/>
  <c r="E844" i="10"/>
  <c r="C844" i="10"/>
  <c r="A844" i="10"/>
  <c r="K843" i="10"/>
  <c r="G843" i="10"/>
  <c r="F843" i="10"/>
  <c r="E843" i="10"/>
  <c r="C843" i="10"/>
  <c r="A843" i="10"/>
  <c r="K842" i="10"/>
  <c r="G842" i="10"/>
  <c r="F842" i="10"/>
  <c r="E842" i="10"/>
  <c r="C842" i="10"/>
  <c r="A842" i="10"/>
  <c r="K841" i="10"/>
  <c r="G841" i="10"/>
  <c r="F841" i="10"/>
  <c r="E841" i="10"/>
  <c r="C841" i="10"/>
  <c r="A841" i="10"/>
  <c r="K840" i="10"/>
  <c r="G840" i="10"/>
  <c r="F840" i="10"/>
  <c r="E840" i="10"/>
  <c r="C840" i="10"/>
  <c r="A840" i="10"/>
  <c r="K839" i="10"/>
  <c r="G839" i="10"/>
  <c r="F839" i="10"/>
  <c r="E839" i="10"/>
  <c r="C839" i="10"/>
  <c r="A839" i="10"/>
  <c r="K838" i="10"/>
  <c r="G838" i="10"/>
  <c r="F838" i="10"/>
  <c r="E838" i="10"/>
  <c r="C838" i="10"/>
  <c r="A838" i="10"/>
  <c r="K837" i="10"/>
  <c r="G837" i="10"/>
  <c r="F837" i="10"/>
  <c r="E837" i="10"/>
  <c r="C837" i="10"/>
  <c r="A837" i="10"/>
  <c r="K836" i="10"/>
  <c r="G836" i="10"/>
  <c r="F836" i="10"/>
  <c r="E836" i="10"/>
  <c r="C836" i="10"/>
  <c r="A836" i="10"/>
  <c r="K835" i="10"/>
  <c r="G835" i="10"/>
  <c r="F835" i="10"/>
  <c r="E835" i="10"/>
  <c r="C835" i="10"/>
  <c r="A835" i="10"/>
  <c r="K834" i="10"/>
  <c r="G834" i="10"/>
  <c r="F834" i="10"/>
  <c r="E834" i="10"/>
  <c r="C834" i="10"/>
  <c r="A834" i="10"/>
  <c r="K833" i="10"/>
  <c r="G833" i="10"/>
  <c r="F833" i="10"/>
  <c r="E833" i="10"/>
  <c r="C833" i="10"/>
  <c r="A833" i="10"/>
  <c r="K832" i="10"/>
  <c r="G832" i="10"/>
  <c r="F832" i="10"/>
  <c r="E832" i="10"/>
  <c r="C832" i="10"/>
  <c r="A832" i="10"/>
  <c r="K831" i="10"/>
  <c r="G831" i="10"/>
  <c r="F831" i="10"/>
  <c r="E831" i="10"/>
  <c r="C831" i="10"/>
  <c r="A831" i="10"/>
  <c r="K830" i="10"/>
  <c r="G830" i="10"/>
  <c r="F830" i="10"/>
  <c r="E830" i="10"/>
  <c r="C830" i="10"/>
  <c r="A830" i="10"/>
  <c r="K829" i="10"/>
  <c r="G829" i="10"/>
  <c r="F829" i="10"/>
  <c r="E829" i="10"/>
  <c r="C829" i="10"/>
  <c r="A829" i="10"/>
  <c r="K828" i="10"/>
  <c r="G828" i="10"/>
  <c r="F828" i="10"/>
  <c r="E828" i="10"/>
  <c r="C828" i="10"/>
  <c r="A828" i="10"/>
  <c r="K827" i="10"/>
  <c r="G827" i="10"/>
  <c r="F827" i="10"/>
  <c r="E827" i="10"/>
  <c r="C827" i="10"/>
  <c r="A827" i="10"/>
  <c r="K826" i="10"/>
  <c r="G826" i="10"/>
  <c r="F826" i="10"/>
  <c r="E826" i="10"/>
  <c r="C826" i="10"/>
  <c r="A826" i="10"/>
  <c r="K825" i="10"/>
  <c r="G825" i="10"/>
  <c r="F825" i="10"/>
  <c r="E825" i="10"/>
  <c r="C825" i="10"/>
  <c r="A825" i="10"/>
  <c r="K824" i="10"/>
  <c r="G824" i="10"/>
  <c r="F824" i="10"/>
  <c r="E824" i="10"/>
  <c r="C824" i="10"/>
  <c r="A824" i="10"/>
  <c r="K823" i="10"/>
  <c r="G823" i="10"/>
  <c r="F823" i="10"/>
  <c r="E823" i="10"/>
  <c r="C823" i="10"/>
  <c r="A823" i="10"/>
  <c r="K822" i="10"/>
  <c r="G822" i="10"/>
  <c r="F822" i="10"/>
  <c r="E822" i="10"/>
  <c r="C822" i="10"/>
  <c r="A822" i="10"/>
  <c r="K821" i="10"/>
  <c r="G821" i="10"/>
  <c r="F821" i="10"/>
  <c r="E821" i="10"/>
  <c r="C821" i="10"/>
  <c r="A821" i="10"/>
  <c r="K820" i="10"/>
  <c r="G820" i="10"/>
  <c r="F820" i="10"/>
  <c r="E820" i="10"/>
  <c r="C820" i="10"/>
  <c r="A820" i="10"/>
  <c r="K819" i="10"/>
  <c r="G819" i="10"/>
  <c r="F819" i="10"/>
  <c r="E819" i="10"/>
  <c r="C819" i="10"/>
  <c r="A819" i="10"/>
  <c r="K818" i="10"/>
  <c r="G818" i="10"/>
  <c r="F818" i="10"/>
  <c r="E818" i="10"/>
  <c r="C818" i="10"/>
  <c r="A818" i="10"/>
  <c r="K817" i="10"/>
  <c r="G817" i="10"/>
  <c r="F817" i="10"/>
  <c r="E817" i="10"/>
  <c r="C817" i="10"/>
  <c r="A817" i="10"/>
  <c r="K816" i="10"/>
  <c r="G816" i="10"/>
  <c r="F816" i="10"/>
  <c r="E816" i="10"/>
  <c r="C816" i="10"/>
  <c r="A816" i="10"/>
  <c r="K815" i="10"/>
  <c r="G815" i="10"/>
  <c r="F815" i="10"/>
  <c r="E815" i="10"/>
  <c r="C815" i="10"/>
  <c r="A815" i="10"/>
  <c r="K814" i="10"/>
  <c r="G814" i="10"/>
  <c r="F814" i="10"/>
  <c r="E814" i="10"/>
  <c r="C814" i="10"/>
  <c r="A814" i="10"/>
  <c r="K813" i="10"/>
  <c r="G813" i="10"/>
  <c r="F813" i="10"/>
  <c r="E813" i="10"/>
  <c r="C813" i="10"/>
  <c r="A813" i="10"/>
  <c r="K812" i="10"/>
  <c r="G812" i="10"/>
  <c r="F812" i="10"/>
  <c r="E812" i="10"/>
  <c r="C812" i="10"/>
  <c r="A812" i="10"/>
  <c r="K811" i="10"/>
  <c r="G811" i="10"/>
  <c r="F811" i="10"/>
  <c r="E811" i="10"/>
  <c r="C811" i="10"/>
  <c r="A811" i="10"/>
  <c r="K810" i="10"/>
  <c r="G810" i="10"/>
  <c r="F810" i="10"/>
  <c r="E810" i="10"/>
  <c r="C810" i="10"/>
  <c r="A810" i="10"/>
  <c r="K809" i="10"/>
  <c r="G809" i="10"/>
  <c r="F809" i="10"/>
  <c r="E809" i="10"/>
  <c r="C809" i="10"/>
  <c r="A809" i="10"/>
  <c r="K808" i="10"/>
  <c r="G808" i="10"/>
  <c r="F808" i="10"/>
  <c r="E808" i="10"/>
  <c r="C808" i="10"/>
  <c r="A808" i="10"/>
  <c r="K807" i="10"/>
  <c r="G807" i="10"/>
  <c r="F807" i="10"/>
  <c r="E807" i="10"/>
  <c r="C807" i="10"/>
  <c r="A807" i="10"/>
  <c r="K806" i="10"/>
  <c r="G806" i="10"/>
  <c r="F806" i="10"/>
  <c r="E806" i="10"/>
  <c r="C806" i="10"/>
  <c r="A806" i="10"/>
  <c r="K805" i="10"/>
  <c r="G805" i="10"/>
  <c r="F805" i="10"/>
  <c r="E805" i="10"/>
  <c r="C805" i="10"/>
  <c r="A805" i="10"/>
  <c r="K804" i="10"/>
  <c r="G804" i="10"/>
  <c r="F804" i="10"/>
  <c r="E804" i="10"/>
  <c r="C804" i="10"/>
  <c r="A804" i="10"/>
  <c r="K803" i="10"/>
  <c r="G803" i="10"/>
  <c r="F803" i="10"/>
  <c r="E803" i="10"/>
  <c r="C803" i="10"/>
  <c r="A803" i="10"/>
  <c r="K802" i="10"/>
  <c r="G802" i="10"/>
  <c r="F802" i="10"/>
  <c r="E802" i="10"/>
  <c r="C802" i="10"/>
  <c r="A802" i="10"/>
  <c r="K801" i="10"/>
  <c r="G801" i="10"/>
  <c r="F801" i="10"/>
  <c r="E801" i="10"/>
  <c r="C801" i="10"/>
  <c r="A801" i="10"/>
  <c r="K800" i="10"/>
  <c r="G800" i="10"/>
  <c r="F800" i="10"/>
  <c r="E800" i="10"/>
  <c r="C800" i="10"/>
  <c r="A800" i="10"/>
  <c r="K799" i="10"/>
  <c r="G799" i="10"/>
  <c r="F799" i="10"/>
  <c r="E799" i="10"/>
  <c r="C799" i="10"/>
  <c r="A799" i="10"/>
  <c r="K798" i="10"/>
  <c r="G798" i="10"/>
  <c r="F798" i="10"/>
  <c r="E798" i="10"/>
  <c r="C798" i="10"/>
  <c r="A798" i="10"/>
  <c r="K797" i="10"/>
  <c r="G797" i="10"/>
  <c r="F797" i="10"/>
  <c r="E797" i="10"/>
  <c r="C797" i="10"/>
  <c r="A797" i="10"/>
  <c r="K796" i="10"/>
  <c r="G796" i="10"/>
  <c r="F796" i="10"/>
  <c r="E796" i="10"/>
  <c r="C796" i="10"/>
  <c r="A796" i="10"/>
  <c r="K795" i="10"/>
  <c r="G795" i="10"/>
  <c r="F795" i="10"/>
  <c r="E795" i="10"/>
  <c r="C795" i="10"/>
  <c r="A795" i="10"/>
  <c r="K794" i="10"/>
  <c r="G794" i="10"/>
  <c r="F794" i="10"/>
  <c r="E794" i="10"/>
  <c r="C794" i="10"/>
  <c r="A794" i="10"/>
  <c r="K793" i="10"/>
  <c r="G793" i="10"/>
  <c r="F793" i="10"/>
  <c r="E793" i="10"/>
  <c r="C793" i="10"/>
  <c r="A793" i="10"/>
  <c r="K792" i="10"/>
  <c r="G792" i="10"/>
  <c r="F792" i="10"/>
  <c r="E792" i="10"/>
  <c r="C792" i="10"/>
  <c r="A792" i="10"/>
  <c r="K791" i="10"/>
  <c r="G791" i="10"/>
  <c r="F791" i="10"/>
  <c r="E791" i="10"/>
  <c r="C791" i="10"/>
  <c r="A791" i="10"/>
  <c r="K790" i="10"/>
  <c r="G790" i="10"/>
  <c r="F790" i="10"/>
  <c r="E790" i="10"/>
  <c r="C790" i="10"/>
  <c r="A790" i="10"/>
  <c r="K789" i="10"/>
  <c r="G789" i="10"/>
  <c r="F789" i="10"/>
  <c r="E789" i="10"/>
  <c r="C789" i="10"/>
  <c r="A789" i="10"/>
  <c r="K788" i="10"/>
  <c r="G788" i="10"/>
  <c r="F788" i="10"/>
  <c r="E788" i="10"/>
  <c r="C788" i="10"/>
  <c r="A788" i="10"/>
  <c r="K787" i="10"/>
  <c r="G787" i="10"/>
  <c r="F787" i="10"/>
  <c r="E787" i="10"/>
  <c r="C787" i="10"/>
  <c r="A787" i="10"/>
  <c r="K786" i="10"/>
  <c r="G786" i="10"/>
  <c r="F786" i="10"/>
  <c r="E786" i="10"/>
  <c r="C786" i="10"/>
  <c r="A786" i="10"/>
  <c r="K785" i="10"/>
  <c r="G785" i="10"/>
  <c r="F785" i="10"/>
  <c r="E785" i="10"/>
  <c r="C785" i="10"/>
  <c r="A785" i="10"/>
  <c r="K784" i="10"/>
  <c r="G784" i="10"/>
  <c r="F784" i="10"/>
  <c r="E784" i="10"/>
  <c r="C784" i="10"/>
  <c r="A784" i="10"/>
  <c r="K783" i="10"/>
  <c r="G783" i="10"/>
  <c r="F783" i="10"/>
  <c r="E783" i="10"/>
  <c r="C783" i="10"/>
  <c r="A783" i="10"/>
  <c r="K782" i="10"/>
  <c r="G782" i="10"/>
  <c r="F782" i="10"/>
  <c r="E782" i="10"/>
  <c r="C782" i="10"/>
  <c r="A782" i="10"/>
  <c r="K781" i="10"/>
  <c r="G781" i="10"/>
  <c r="F781" i="10"/>
  <c r="E781" i="10"/>
  <c r="C781" i="10"/>
  <c r="A781" i="10"/>
  <c r="K780" i="10"/>
  <c r="G780" i="10"/>
  <c r="F780" i="10"/>
  <c r="E780" i="10"/>
  <c r="C780" i="10"/>
  <c r="A780" i="10"/>
  <c r="K779" i="10"/>
  <c r="G779" i="10"/>
  <c r="F779" i="10"/>
  <c r="E779" i="10"/>
  <c r="C779" i="10"/>
  <c r="A779" i="10"/>
  <c r="K778" i="10"/>
  <c r="G778" i="10"/>
  <c r="F778" i="10"/>
  <c r="E778" i="10"/>
  <c r="C778" i="10"/>
  <c r="A778" i="10"/>
  <c r="K777" i="10"/>
  <c r="G777" i="10"/>
  <c r="F777" i="10"/>
  <c r="E777" i="10"/>
  <c r="C777" i="10"/>
  <c r="A777" i="10"/>
  <c r="K776" i="10"/>
  <c r="G776" i="10"/>
  <c r="F776" i="10"/>
  <c r="E776" i="10"/>
  <c r="C776" i="10"/>
  <c r="A776" i="10"/>
  <c r="K775" i="10"/>
  <c r="G775" i="10"/>
  <c r="F775" i="10"/>
  <c r="E775" i="10"/>
  <c r="C775" i="10"/>
  <c r="A775" i="10"/>
  <c r="K774" i="10"/>
  <c r="G774" i="10"/>
  <c r="F774" i="10"/>
  <c r="E774" i="10"/>
  <c r="C774" i="10"/>
  <c r="A774" i="10"/>
  <c r="K773" i="10"/>
  <c r="G773" i="10"/>
  <c r="F773" i="10"/>
  <c r="E773" i="10"/>
  <c r="C773" i="10"/>
  <c r="A773" i="10"/>
  <c r="K772" i="10"/>
  <c r="G772" i="10"/>
  <c r="F772" i="10"/>
  <c r="E772" i="10"/>
  <c r="C772" i="10"/>
  <c r="A772" i="10"/>
  <c r="K771" i="10"/>
  <c r="G771" i="10"/>
  <c r="F771" i="10"/>
  <c r="E771" i="10"/>
  <c r="C771" i="10"/>
  <c r="A771" i="10"/>
  <c r="K770" i="10"/>
  <c r="G770" i="10"/>
  <c r="F770" i="10"/>
  <c r="E770" i="10"/>
  <c r="C770" i="10"/>
  <c r="A770" i="10"/>
  <c r="K769" i="10"/>
  <c r="G769" i="10"/>
  <c r="F769" i="10"/>
  <c r="E769" i="10"/>
  <c r="C769" i="10"/>
  <c r="A769" i="10"/>
  <c r="K768" i="10"/>
  <c r="G768" i="10"/>
  <c r="F768" i="10"/>
  <c r="E768" i="10"/>
  <c r="C768" i="10"/>
  <c r="A768" i="10"/>
  <c r="K767" i="10"/>
  <c r="G767" i="10"/>
  <c r="F767" i="10"/>
  <c r="E767" i="10"/>
  <c r="C767" i="10"/>
  <c r="A767" i="10"/>
  <c r="K766" i="10"/>
  <c r="G766" i="10"/>
  <c r="F766" i="10"/>
  <c r="E766" i="10"/>
  <c r="C766" i="10"/>
  <c r="A766" i="10"/>
  <c r="K765" i="10"/>
  <c r="G765" i="10"/>
  <c r="F765" i="10"/>
  <c r="E765" i="10"/>
  <c r="C765" i="10"/>
  <c r="A765" i="10"/>
  <c r="K764" i="10"/>
  <c r="G764" i="10"/>
  <c r="F764" i="10"/>
  <c r="E764" i="10"/>
  <c r="C764" i="10"/>
  <c r="A764" i="10"/>
  <c r="K763" i="10"/>
  <c r="G763" i="10"/>
  <c r="F763" i="10"/>
  <c r="E763" i="10"/>
  <c r="C763" i="10"/>
  <c r="A763" i="10"/>
  <c r="K762" i="10"/>
  <c r="G762" i="10"/>
  <c r="F762" i="10"/>
  <c r="E762" i="10"/>
  <c r="C762" i="10"/>
  <c r="A762" i="10"/>
  <c r="K761" i="10"/>
  <c r="G761" i="10"/>
  <c r="F761" i="10"/>
  <c r="E761" i="10"/>
  <c r="C761" i="10"/>
  <c r="A761" i="10"/>
  <c r="K760" i="10"/>
  <c r="G760" i="10"/>
  <c r="F760" i="10"/>
  <c r="E760" i="10"/>
  <c r="C760" i="10"/>
  <c r="A760" i="10"/>
  <c r="K759" i="10"/>
  <c r="G759" i="10"/>
  <c r="F759" i="10"/>
  <c r="E759" i="10"/>
  <c r="C759" i="10"/>
  <c r="A759" i="10"/>
  <c r="K758" i="10"/>
  <c r="G758" i="10"/>
  <c r="F758" i="10"/>
  <c r="E758" i="10"/>
  <c r="C758" i="10"/>
  <c r="A758" i="10"/>
  <c r="K757" i="10"/>
  <c r="G757" i="10"/>
  <c r="F757" i="10"/>
  <c r="E757" i="10"/>
  <c r="C757" i="10"/>
  <c r="A757" i="10"/>
  <c r="K756" i="10"/>
  <c r="G756" i="10"/>
  <c r="F756" i="10"/>
  <c r="E756" i="10"/>
  <c r="C756" i="10"/>
  <c r="A756" i="10"/>
  <c r="K755" i="10"/>
  <c r="G755" i="10"/>
  <c r="F755" i="10"/>
  <c r="E755" i="10"/>
  <c r="C755" i="10"/>
  <c r="A755" i="10"/>
  <c r="K754" i="10"/>
  <c r="G754" i="10"/>
  <c r="F754" i="10"/>
  <c r="E754" i="10"/>
  <c r="C754" i="10"/>
  <c r="A754" i="10"/>
  <c r="K753" i="10"/>
  <c r="G753" i="10"/>
  <c r="F753" i="10"/>
  <c r="E753" i="10"/>
  <c r="C753" i="10"/>
  <c r="A753" i="10"/>
  <c r="K752" i="10"/>
  <c r="G752" i="10"/>
  <c r="F752" i="10"/>
  <c r="E752" i="10"/>
  <c r="C752" i="10"/>
  <c r="A752" i="10"/>
  <c r="K751" i="10"/>
  <c r="G751" i="10"/>
  <c r="F751" i="10"/>
  <c r="E751" i="10"/>
  <c r="C751" i="10"/>
  <c r="A751" i="10"/>
  <c r="K750" i="10"/>
  <c r="G750" i="10"/>
  <c r="F750" i="10"/>
  <c r="E750" i="10"/>
  <c r="C750" i="10"/>
  <c r="A750" i="10"/>
  <c r="K749" i="10"/>
  <c r="G749" i="10"/>
  <c r="F749" i="10"/>
  <c r="E749" i="10"/>
  <c r="C749" i="10"/>
  <c r="A749" i="10"/>
  <c r="K748" i="10"/>
  <c r="G748" i="10"/>
  <c r="F748" i="10"/>
  <c r="E748" i="10"/>
  <c r="C748" i="10"/>
  <c r="A748" i="10"/>
  <c r="K747" i="10"/>
  <c r="G747" i="10"/>
  <c r="F747" i="10"/>
  <c r="E747" i="10"/>
  <c r="C747" i="10"/>
  <c r="A747" i="10"/>
  <c r="K746" i="10"/>
  <c r="G746" i="10"/>
  <c r="F746" i="10"/>
  <c r="E746" i="10"/>
  <c r="C746" i="10"/>
  <c r="A746" i="10"/>
  <c r="K745" i="10"/>
  <c r="G745" i="10"/>
  <c r="F745" i="10"/>
  <c r="E745" i="10"/>
  <c r="C745" i="10"/>
  <c r="A745" i="10"/>
  <c r="K744" i="10"/>
  <c r="G744" i="10"/>
  <c r="F744" i="10"/>
  <c r="E744" i="10"/>
  <c r="C744" i="10"/>
  <c r="A744" i="10"/>
  <c r="K743" i="10"/>
  <c r="G743" i="10"/>
  <c r="F743" i="10"/>
  <c r="E743" i="10"/>
  <c r="C743" i="10"/>
  <c r="A743" i="10"/>
  <c r="K742" i="10"/>
  <c r="G742" i="10"/>
  <c r="F742" i="10"/>
  <c r="E742" i="10"/>
  <c r="C742" i="10"/>
  <c r="A742" i="10"/>
  <c r="K741" i="10"/>
  <c r="G741" i="10"/>
  <c r="F741" i="10"/>
  <c r="E741" i="10"/>
  <c r="C741" i="10"/>
  <c r="A741" i="10"/>
  <c r="K740" i="10"/>
  <c r="G740" i="10"/>
  <c r="F740" i="10"/>
  <c r="E740" i="10"/>
  <c r="C740" i="10"/>
  <c r="A740" i="10"/>
  <c r="K739" i="10"/>
  <c r="G739" i="10"/>
  <c r="F739" i="10"/>
  <c r="E739" i="10"/>
  <c r="C739" i="10"/>
  <c r="A739" i="10"/>
  <c r="K738" i="10"/>
  <c r="G738" i="10"/>
  <c r="F738" i="10"/>
  <c r="E738" i="10"/>
  <c r="C738" i="10"/>
  <c r="A738" i="10"/>
  <c r="K737" i="10"/>
  <c r="G737" i="10"/>
  <c r="F737" i="10"/>
  <c r="E737" i="10"/>
  <c r="C737" i="10"/>
  <c r="A737" i="10"/>
  <c r="K736" i="10"/>
  <c r="G736" i="10"/>
  <c r="F736" i="10"/>
  <c r="E736" i="10"/>
  <c r="C736" i="10"/>
  <c r="A736" i="10"/>
  <c r="K735" i="10"/>
  <c r="G735" i="10"/>
  <c r="F735" i="10"/>
  <c r="E735" i="10"/>
  <c r="C735" i="10"/>
  <c r="A735" i="10"/>
  <c r="K734" i="10"/>
  <c r="G734" i="10"/>
  <c r="F734" i="10"/>
  <c r="E734" i="10"/>
  <c r="C734" i="10"/>
  <c r="A734" i="10"/>
  <c r="K733" i="10"/>
  <c r="G733" i="10"/>
  <c r="F733" i="10"/>
  <c r="E733" i="10"/>
  <c r="C733" i="10"/>
  <c r="A733" i="10"/>
  <c r="K732" i="10"/>
  <c r="G732" i="10"/>
  <c r="F732" i="10"/>
  <c r="E732" i="10"/>
  <c r="C732" i="10"/>
  <c r="A732" i="10"/>
  <c r="K731" i="10"/>
  <c r="G731" i="10"/>
  <c r="F731" i="10"/>
  <c r="E731" i="10"/>
  <c r="C731" i="10"/>
  <c r="A731" i="10"/>
  <c r="K730" i="10"/>
  <c r="G730" i="10"/>
  <c r="F730" i="10"/>
  <c r="E730" i="10"/>
  <c r="C730" i="10"/>
  <c r="A730" i="10"/>
  <c r="K729" i="10"/>
  <c r="G729" i="10"/>
  <c r="F729" i="10"/>
  <c r="E729" i="10"/>
  <c r="C729" i="10"/>
  <c r="A729" i="10"/>
  <c r="K728" i="10"/>
  <c r="G728" i="10"/>
  <c r="F728" i="10"/>
  <c r="E728" i="10"/>
  <c r="C728" i="10"/>
  <c r="A728" i="10"/>
  <c r="K727" i="10"/>
  <c r="G727" i="10"/>
  <c r="F727" i="10"/>
  <c r="E727" i="10"/>
  <c r="C727" i="10"/>
  <c r="A727" i="10"/>
  <c r="K726" i="10"/>
  <c r="G726" i="10"/>
  <c r="F726" i="10"/>
  <c r="E726" i="10"/>
  <c r="C726" i="10"/>
  <c r="A726" i="10"/>
  <c r="K725" i="10"/>
  <c r="G725" i="10"/>
  <c r="F725" i="10"/>
  <c r="E725" i="10"/>
  <c r="C725" i="10"/>
  <c r="A725" i="10"/>
  <c r="K724" i="10"/>
  <c r="G724" i="10"/>
  <c r="F724" i="10"/>
  <c r="E724" i="10"/>
  <c r="C724" i="10"/>
  <c r="A724" i="10"/>
  <c r="K723" i="10"/>
  <c r="G723" i="10"/>
  <c r="F723" i="10"/>
  <c r="E723" i="10"/>
  <c r="C723" i="10"/>
  <c r="A723" i="10"/>
  <c r="K722" i="10"/>
  <c r="G722" i="10"/>
  <c r="F722" i="10"/>
  <c r="E722" i="10"/>
  <c r="C722" i="10"/>
  <c r="A722" i="10"/>
  <c r="K721" i="10"/>
  <c r="G721" i="10"/>
  <c r="F721" i="10"/>
  <c r="E721" i="10"/>
  <c r="C721" i="10"/>
  <c r="A721" i="10"/>
  <c r="K720" i="10"/>
  <c r="G720" i="10"/>
  <c r="F720" i="10"/>
  <c r="E720" i="10"/>
  <c r="C720" i="10"/>
  <c r="A720" i="10"/>
  <c r="K719" i="10"/>
  <c r="G719" i="10"/>
  <c r="F719" i="10"/>
  <c r="E719" i="10"/>
  <c r="C719" i="10"/>
  <c r="A719" i="10"/>
  <c r="K718" i="10"/>
  <c r="G718" i="10"/>
  <c r="F718" i="10"/>
  <c r="E718" i="10"/>
  <c r="C718" i="10"/>
  <c r="A718" i="10"/>
  <c r="K717" i="10"/>
  <c r="G717" i="10"/>
  <c r="F717" i="10"/>
  <c r="E717" i="10"/>
  <c r="C717" i="10"/>
  <c r="A717" i="10"/>
  <c r="K716" i="10"/>
  <c r="G716" i="10"/>
  <c r="F716" i="10"/>
  <c r="E716" i="10"/>
  <c r="C716" i="10"/>
  <c r="A716" i="10"/>
  <c r="K715" i="10"/>
  <c r="G715" i="10"/>
  <c r="F715" i="10"/>
  <c r="E715" i="10"/>
  <c r="C715" i="10"/>
  <c r="A715" i="10"/>
  <c r="K714" i="10"/>
  <c r="G714" i="10"/>
  <c r="F714" i="10"/>
  <c r="E714" i="10"/>
  <c r="C714" i="10"/>
  <c r="A714" i="10"/>
  <c r="K713" i="10"/>
  <c r="G713" i="10"/>
  <c r="F713" i="10"/>
  <c r="E713" i="10"/>
  <c r="C713" i="10"/>
  <c r="A713" i="10"/>
  <c r="K712" i="10"/>
  <c r="G712" i="10"/>
  <c r="F712" i="10"/>
  <c r="E712" i="10"/>
  <c r="C712" i="10"/>
  <c r="A712" i="10"/>
  <c r="K711" i="10"/>
  <c r="G711" i="10"/>
  <c r="F711" i="10"/>
  <c r="E711" i="10"/>
  <c r="C711" i="10"/>
  <c r="A711" i="10"/>
  <c r="K710" i="10"/>
  <c r="G710" i="10"/>
  <c r="F710" i="10"/>
  <c r="E710" i="10"/>
  <c r="C710" i="10"/>
  <c r="A710" i="10"/>
  <c r="K709" i="10"/>
  <c r="G709" i="10"/>
  <c r="F709" i="10"/>
  <c r="E709" i="10"/>
  <c r="C709" i="10"/>
  <c r="A709" i="10"/>
  <c r="K708" i="10"/>
  <c r="G708" i="10"/>
  <c r="F708" i="10"/>
  <c r="E708" i="10"/>
  <c r="C708" i="10"/>
  <c r="A708" i="10"/>
  <c r="K707" i="10"/>
  <c r="G707" i="10"/>
  <c r="F707" i="10"/>
  <c r="E707" i="10"/>
  <c r="C707" i="10"/>
  <c r="A707" i="10"/>
  <c r="K706" i="10"/>
  <c r="G706" i="10"/>
  <c r="F706" i="10"/>
  <c r="E706" i="10"/>
  <c r="C706" i="10"/>
  <c r="A706" i="10"/>
  <c r="K705" i="10"/>
  <c r="G705" i="10"/>
  <c r="F705" i="10"/>
  <c r="E705" i="10"/>
  <c r="C705" i="10"/>
  <c r="A705" i="10"/>
  <c r="K704" i="10"/>
  <c r="G704" i="10"/>
  <c r="F704" i="10"/>
  <c r="E704" i="10"/>
  <c r="C704" i="10"/>
  <c r="A704" i="10"/>
  <c r="K703" i="10"/>
  <c r="G703" i="10"/>
  <c r="F703" i="10"/>
  <c r="E703" i="10"/>
  <c r="C703" i="10"/>
  <c r="A703" i="10"/>
  <c r="K702" i="10"/>
  <c r="G702" i="10"/>
  <c r="F702" i="10"/>
  <c r="E702" i="10"/>
  <c r="C702" i="10"/>
  <c r="A702" i="10"/>
  <c r="K701" i="10"/>
  <c r="G701" i="10"/>
  <c r="F701" i="10"/>
  <c r="E701" i="10"/>
  <c r="C701" i="10"/>
  <c r="A701" i="10"/>
  <c r="K700" i="10"/>
  <c r="G700" i="10"/>
  <c r="F700" i="10"/>
  <c r="E700" i="10"/>
  <c r="C700" i="10"/>
  <c r="A700" i="10"/>
  <c r="K699" i="10"/>
  <c r="G699" i="10"/>
  <c r="F699" i="10"/>
  <c r="E699" i="10"/>
  <c r="C699" i="10"/>
  <c r="A699" i="10"/>
  <c r="K698" i="10"/>
  <c r="G698" i="10"/>
  <c r="F698" i="10"/>
  <c r="E698" i="10"/>
  <c r="C698" i="10"/>
  <c r="A698" i="10"/>
  <c r="K697" i="10"/>
  <c r="G697" i="10"/>
  <c r="F697" i="10"/>
  <c r="E697" i="10"/>
  <c r="C697" i="10"/>
  <c r="A697" i="10"/>
  <c r="K696" i="10"/>
  <c r="G696" i="10"/>
  <c r="F696" i="10"/>
  <c r="E696" i="10"/>
  <c r="C696" i="10"/>
  <c r="A696" i="10"/>
  <c r="K695" i="10"/>
  <c r="G695" i="10"/>
  <c r="F695" i="10"/>
  <c r="E695" i="10"/>
  <c r="C695" i="10"/>
  <c r="A695" i="10"/>
  <c r="K694" i="10"/>
  <c r="G694" i="10"/>
  <c r="F694" i="10"/>
  <c r="E694" i="10"/>
  <c r="C694" i="10"/>
  <c r="A694" i="10"/>
  <c r="K693" i="10"/>
  <c r="G693" i="10"/>
  <c r="F693" i="10"/>
  <c r="E693" i="10"/>
  <c r="C693" i="10"/>
  <c r="A693" i="10"/>
  <c r="K692" i="10"/>
  <c r="G692" i="10"/>
  <c r="F692" i="10"/>
  <c r="E692" i="10"/>
  <c r="C692" i="10"/>
  <c r="A692" i="10"/>
  <c r="K691" i="10"/>
  <c r="G691" i="10"/>
  <c r="F691" i="10"/>
  <c r="E691" i="10"/>
  <c r="C691" i="10"/>
  <c r="A691" i="10"/>
  <c r="K690" i="10"/>
  <c r="G690" i="10"/>
  <c r="F690" i="10"/>
  <c r="E690" i="10"/>
  <c r="C690" i="10"/>
  <c r="A690" i="10"/>
  <c r="K689" i="10"/>
  <c r="G689" i="10"/>
  <c r="F689" i="10"/>
  <c r="E689" i="10"/>
  <c r="C689" i="10"/>
  <c r="A689" i="10"/>
  <c r="K688" i="10"/>
  <c r="G688" i="10"/>
  <c r="F688" i="10"/>
  <c r="E688" i="10"/>
  <c r="C688" i="10"/>
  <c r="A688" i="10"/>
  <c r="K687" i="10"/>
  <c r="G687" i="10"/>
  <c r="F687" i="10"/>
  <c r="E687" i="10"/>
  <c r="C687" i="10"/>
  <c r="A687" i="10"/>
  <c r="K686" i="10"/>
  <c r="G686" i="10"/>
  <c r="F686" i="10"/>
  <c r="E686" i="10"/>
  <c r="C686" i="10"/>
  <c r="A686" i="10"/>
  <c r="K685" i="10"/>
  <c r="G685" i="10"/>
  <c r="F685" i="10"/>
  <c r="E685" i="10"/>
  <c r="C685" i="10"/>
  <c r="A685" i="10"/>
  <c r="K684" i="10"/>
  <c r="G684" i="10"/>
  <c r="F684" i="10"/>
  <c r="E684" i="10"/>
  <c r="C684" i="10"/>
  <c r="A684" i="10"/>
  <c r="K683" i="10"/>
  <c r="G683" i="10"/>
  <c r="F683" i="10"/>
  <c r="E683" i="10"/>
  <c r="C683" i="10"/>
  <c r="A683" i="10"/>
  <c r="K682" i="10"/>
  <c r="G682" i="10"/>
  <c r="F682" i="10"/>
  <c r="E682" i="10"/>
  <c r="C682" i="10"/>
  <c r="A682" i="10"/>
  <c r="K681" i="10"/>
  <c r="G681" i="10"/>
  <c r="F681" i="10"/>
  <c r="E681" i="10"/>
  <c r="C681" i="10"/>
  <c r="A681" i="10"/>
  <c r="K680" i="10"/>
  <c r="G680" i="10"/>
  <c r="F680" i="10"/>
  <c r="E680" i="10"/>
  <c r="C680" i="10"/>
  <c r="A680" i="10"/>
  <c r="K679" i="10"/>
  <c r="G679" i="10"/>
  <c r="F679" i="10"/>
  <c r="E679" i="10"/>
  <c r="C679" i="10"/>
  <c r="A679" i="10"/>
  <c r="K678" i="10"/>
  <c r="G678" i="10"/>
  <c r="F678" i="10"/>
  <c r="E678" i="10"/>
  <c r="C678" i="10"/>
  <c r="A678" i="10"/>
  <c r="K677" i="10"/>
  <c r="G677" i="10"/>
  <c r="F677" i="10"/>
  <c r="E677" i="10"/>
  <c r="C677" i="10"/>
  <c r="A677" i="10"/>
  <c r="K676" i="10"/>
  <c r="G676" i="10"/>
  <c r="F676" i="10"/>
  <c r="E676" i="10"/>
  <c r="C676" i="10"/>
  <c r="A676" i="10"/>
  <c r="K675" i="10"/>
  <c r="G675" i="10"/>
  <c r="F675" i="10"/>
  <c r="E675" i="10"/>
  <c r="C675" i="10"/>
  <c r="A675" i="10"/>
  <c r="K674" i="10"/>
  <c r="G674" i="10"/>
  <c r="F674" i="10"/>
  <c r="E674" i="10"/>
  <c r="C674" i="10"/>
  <c r="A674" i="10"/>
  <c r="K673" i="10"/>
  <c r="G673" i="10"/>
  <c r="F673" i="10"/>
  <c r="E673" i="10"/>
  <c r="C673" i="10"/>
  <c r="A673" i="10"/>
  <c r="K672" i="10"/>
  <c r="G672" i="10"/>
  <c r="F672" i="10"/>
  <c r="E672" i="10"/>
  <c r="C672" i="10"/>
  <c r="A672" i="10"/>
  <c r="K671" i="10"/>
  <c r="G671" i="10"/>
  <c r="F671" i="10"/>
  <c r="E671" i="10"/>
  <c r="C671" i="10"/>
  <c r="A671" i="10"/>
  <c r="K670" i="10"/>
  <c r="G670" i="10"/>
  <c r="F670" i="10"/>
  <c r="E670" i="10"/>
  <c r="C670" i="10"/>
  <c r="A670" i="10"/>
  <c r="K669" i="10"/>
  <c r="G669" i="10"/>
  <c r="F669" i="10"/>
  <c r="E669" i="10"/>
  <c r="C669" i="10"/>
  <c r="A669" i="10"/>
  <c r="K668" i="10"/>
  <c r="G668" i="10"/>
  <c r="F668" i="10"/>
  <c r="E668" i="10"/>
  <c r="C668" i="10"/>
  <c r="A668" i="10"/>
  <c r="K667" i="10"/>
  <c r="G667" i="10"/>
  <c r="F667" i="10"/>
  <c r="E667" i="10"/>
  <c r="C667" i="10"/>
  <c r="A667" i="10"/>
  <c r="K666" i="10"/>
  <c r="G666" i="10"/>
  <c r="F666" i="10"/>
  <c r="E666" i="10"/>
  <c r="C666" i="10"/>
  <c r="A666" i="10"/>
  <c r="K665" i="10"/>
  <c r="G665" i="10"/>
  <c r="F665" i="10"/>
  <c r="E665" i="10"/>
  <c r="C665" i="10"/>
  <c r="A665" i="10"/>
  <c r="K664" i="10"/>
  <c r="G664" i="10"/>
  <c r="F664" i="10"/>
  <c r="E664" i="10"/>
  <c r="C664" i="10"/>
  <c r="A664" i="10"/>
  <c r="K663" i="10"/>
  <c r="G663" i="10"/>
  <c r="F663" i="10"/>
  <c r="E663" i="10"/>
  <c r="C663" i="10"/>
  <c r="A663" i="10"/>
  <c r="K662" i="10"/>
  <c r="G662" i="10"/>
  <c r="F662" i="10"/>
  <c r="E662" i="10"/>
  <c r="C662" i="10"/>
  <c r="A662" i="10"/>
  <c r="K661" i="10"/>
  <c r="G661" i="10"/>
  <c r="F661" i="10"/>
  <c r="E661" i="10"/>
  <c r="C661" i="10"/>
  <c r="A661" i="10"/>
  <c r="K660" i="10"/>
  <c r="G660" i="10"/>
  <c r="F660" i="10"/>
  <c r="E660" i="10"/>
  <c r="C660" i="10"/>
  <c r="A660" i="10"/>
  <c r="K659" i="10"/>
  <c r="G659" i="10"/>
  <c r="F659" i="10"/>
  <c r="E659" i="10"/>
  <c r="C659" i="10"/>
  <c r="A659" i="10"/>
  <c r="K658" i="10"/>
  <c r="G658" i="10"/>
  <c r="F658" i="10"/>
  <c r="E658" i="10"/>
  <c r="C658" i="10"/>
  <c r="A658" i="10"/>
  <c r="K657" i="10"/>
  <c r="G657" i="10"/>
  <c r="F657" i="10"/>
  <c r="E657" i="10"/>
  <c r="C657" i="10"/>
  <c r="A657" i="10"/>
  <c r="K656" i="10"/>
  <c r="G656" i="10"/>
  <c r="F656" i="10"/>
  <c r="E656" i="10"/>
  <c r="C656" i="10"/>
  <c r="A656" i="10"/>
  <c r="K655" i="10"/>
  <c r="G655" i="10"/>
  <c r="F655" i="10"/>
  <c r="E655" i="10"/>
  <c r="C655" i="10"/>
  <c r="A655" i="10"/>
  <c r="K654" i="10"/>
  <c r="G654" i="10"/>
  <c r="F654" i="10"/>
  <c r="E654" i="10"/>
  <c r="C654" i="10"/>
  <c r="A654" i="10"/>
  <c r="K653" i="10"/>
  <c r="G653" i="10"/>
  <c r="F653" i="10"/>
  <c r="E653" i="10"/>
  <c r="C653" i="10"/>
  <c r="A653" i="10"/>
  <c r="K652" i="10"/>
  <c r="G652" i="10"/>
  <c r="F652" i="10"/>
  <c r="E652" i="10"/>
  <c r="C652" i="10"/>
  <c r="A652" i="10"/>
  <c r="K651" i="10"/>
  <c r="G651" i="10"/>
  <c r="F651" i="10"/>
  <c r="E651" i="10"/>
  <c r="C651" i="10"/>
  <c r="A651" i="10"/>
  <c r="K650" i="10"/>
  <c r="G650" i="10"/>
  <c r="F650" i="10"/>
  <c r="E650" i="10"/>
  <c r="C650" i="10"/>
  <c r="A650" i="10"/>
  <c r="K649" i="10"/>
  <c r="G649" i="10"/>
  <c r="F649" i="10"/>
  <c r="E649" i="10"/>
  <c r="C649" i="10"/>
  <c r="A649" i="10"/>
  <c r="K648" i="10"/>
  <c r="G648" i="10"/>
  <c r="F648" i="10"/>
  <c r="E648" i="10"/>
  <c r="C648" i="10"/>
  <c r="A648" i="10"/>
  <c r="K647" i="10"/>
  <c r="G647" i="10"/>
  <c r="F647" i="10"/>
  <c r="E647" i="10"/>
  <c r="C647" i="10"/>
  <c r="A647" i="10"/>
  <c r="K646" i="10"/>
  <c r="G646" i="10"/>
  <c r="F646" i="10"/>
  <c r="E646" i="10"/>
  <c r="C646" i="10"/>
  <c r="A646" i="10"/>
  <c r="K645" i="10"/>
  <c r="G645" i="10"/>
  <c r="F645" i="10"/>
  <c r="E645" i="10"/>
  <c r="C645" i="10"/>
  <c r="A645" i="10"/>
  <c r="K644" i="10"/>
  <c r="G644" i="10"/>
  <c r="F644" i="10"/>
  <c r="E644" i="10"/>
  <c r="C644" i="10"/>
  <c r="A644" i="10"/>
  <c r="K643" i="10"/>
  <c r="G643" i="10"/>
  <c r="F643" i="10"/>
  <c r="E643" i="10"/>
  <c r="C643" i="10"/>
  <c r="A643" i="10"/>
  <c r="K642" i="10"/>
  <c r="G642" i="10"/>
  <c r="F642" i="10"/>
  <c r="E642" i="10"/>
  <c r="C642" i="10"/>
  <c r="A642" i="10"/>
  <c r="K641" i="10"/>
  <c r="G641" i="10"/>
  <c r="F641" i="10"/>
  <c r="E641" i="10"/>
  <c r="C641" i="10"/>
  <c r="A641" i="10"/>
  <c r="K640" i="10"/>
  <c r="G640" i="10"/>
  <c r="F640" i="10"/>
  <c r="E640" i="10"/>
  <c r="C640" i="10"/>
  <c r="A640" i="10"/>
  <c r="K639" i="10"/>
  <c r="G639" i="10"/>
  <c r="F639" i="10"/>
  <c r="E639" i="10"/>
  <c r="C639" i="10"/>
  <c r="A639" i="10"/>
  <c r="K638" i="10"/>
  <c r="G638" i="10"/>
  <c r="F638" i="10"/>
  <c r="E638" i="10"/>
  <c r="C638" i="10"/>
  <c r="A638" i="10"/>
  <c r="K637" i="10"/>
  <c r="G637" i="10"/>
  <c r="F637" i="10"/>
  <c r="E637" i="10"/>
  <c r="C637" i="10"/>
  <c r="A637" i="10"/>
  <c r="K636" i="10"/>
  <c r="G636" i="10"/>
  <c r="F636" i="10"/>
  <c r="E636" i="10"/>
  <c r="C636" i="10"/>
  <c r="A636" i="10"/>
  <c r="K635" i="10"/>
  <c r="G635" i="10"/>
  <c r="F635" i="10"/>
  <c r="E635" i="10"/>
  <c r="C635" i="10"/>
  <c r="A635" i="10"/>
  <c r="K634" i="10"/>
  <c r="G634" i="10"/>
  <c r="F634" i="10"/>
  <c r="E634" i="10"/>
  <c r="C634" i="10"/>
  <c r="A634" i="10"/>
  <c r="K633" i="10"/>
  <c r="G633" i="10"/>
  <c r="F633" i="10"/>
  <c r="E633" i="10"/>
  <c r="C633" i="10"/>
  <c r="A633" i="10"/>
  <c r="K632" i="10"/>
  <c r="G632" i="10"/>
  <c r="F632" i="10"/>
  <c r="E632" i="10"/>
  <c r="C632" i="10"/>
  <c r="A632" i="10"/>
  <c r="K631" i="10"/>
  <c r="G631" i="10"/>
  <c r="F631" i="10"/>
  <c r="E631" i="10"/>
  <c r="C631" i="10"/>
  <c r="A631" i="10"/>
  <c r="K630" i="10"/>
  <c r="G630" i="10"/>
  <c r="F630" i="10"/>
  <c r="E630" i="10"/>
  <c r="C630" i="10"/>
  <c r="A630" i="10"/>
  <c r="K629" i="10"/>
  <c r="G629" i="10"/>
  <c r="F629" i="10"/>
  <c r="E629" i="10"/>
  <c r="C629" i="10"/>
  <c r="A629" i="10"/>
  <c r="K628" i="10"/>
  <c r="G628" i="10"/>
  <c r="F628" i="10"/>
  <c r="E628" i="10"/>
  <c r="C628" i="10"/>
  <c r="A628" i="10"/>
  <c r="K627" i="10"/>
  <c r="G627" i="10"/>
  <c r="F627" i="10"/>
  <c r="E627" i="10"/>
  <c r="C627" i="10"/>
  <c r="A627" i="10"/>
  <c r="K626" i="10"/>
  <c r="G626" i="10"/>
  <c r="F626" i="10"/>
  <c r="E626" i="10"/>
  <c r="C626" i="10"/>
  <c r="A626" i="10"/>
  <c r="K625" i="10"/>
  <c r="G625" i="10"/>
  <c r="F625" i="10"/>
  <c r="E625" i="10"/>
  <c r="C625" i="10"/>
  <c r="A625" i="10"/>
  <c r="K624" i="10"/>
  <c r="G624" i="10"/>
  <c r="F624" i="10"/>
  <c r="E624" i="10"/>
  <c r="C624" i="10"/>
  <c r="A624" i="10"/>
  <c r="K623" i="10"/>
  <c r="G623" i="10"/>
  <c r="F623" i="10"/>
  <c r="E623" i="10"/>
  <c r="C623" i="10"/>
  <c r="A623" i="10"/>
  <c r="K622" i="10"/>
  <c r="G622" i="10"/>
  <c r="F622" i="10"/>
  <c r="E622" i="10"/>
  <c r="C622" i="10"/>
  <c r="A622" i="10"/>
  <c r="K621" i="10"/>
  <c r="G621" i="10"/>
  <c r="F621" i="10"/>
  <c r="E621" i="10"/>
  <c r="C621" i="10"/>
  <c r="A621" i="10"/>
  <c r="K620" i="10"/>
  <c r="G620" i="10"/>
  <c r="F620" i="10"/>
  <c r="E620" i="10"/>
  <c r="C620" i="10"/>
  <c r="A620" i="10"/>
  <c r="K619" i="10"/>
  <c r="G619" i="10"/>
  <c r="F619" i="10"/>
  <c r="E619" i="10"/>
  <c r="C619" i="10"/>
  <c r="A619" i="10"/>
  <c r="K618" i="10"/>
  <c r="G618" i="10"/>
  <c r="F618" i="10"/>
  <c r="E618" i="10"/>
  <c r="C618" i="10"/>
  <c r="A618" i="10"/>
  <c r="K617" i="10"/>
  <c r="G617" i="10"/>
  <c r="F617" i="10"/>
  <c r="E617" i="10"/>
  <c r="C617" i="10"/>
  <c r="A617" i="10"/>
  <c r="K616" i="10"/>
  <c r="G616" i="10"/>
  <c r="F616" i="10"/>
  <c r="E616" i="10"/>
  <c r="C616" i="10"/>
  <c r="A616" i="10"/>
  <c r="K615" i="10"/>
  <c r="G615" i="10"/>
  <c r="F615" i="10"/>
  <c r="E615" i="10"/>
  <c r="C615" i="10"/>
  <c r="A615" i="10"/>
  <c r="K614" i="10"/>
  <c r="G614" i="10"/>
  <c r="F614" i="10"/>
  <c r="E614" i="10"/>
  <c r="C614" i="10"/>
  <c r="A614" i="10"/>
  <c r="K613" i="10"/>
  <c r="G613" i="10"/>
  <c r="F613" i="10"/>
  <c r="E613" i="10"/>
  <c r="C613" i="10"/>
  <c r="A613" i="10"/>
  <c r="K612" i="10"/>
  <c r="G612" i="10"/>
  <c r="F612" i="10"/>
  <c r="E612" i="10"/>
  <c r="C612" i="10"/>
  <c r="A612" i="10"/>
  <c r="K611" i="10"/>
  <c r="G611" i="10"/>
  <c r="F611" i="10"/>
  <c r="E611" i="10"/>
  <c r="C611" i="10"/>
  <c r="A611" i="10"/>
  <c r="K610" i="10"/>
  <c r="G610" i="10"/>
  <c r="F610" i="10"/>
  <c r="E610" i="10"/>
  <c r="C610" i="10"/>
  <c r="A610" i="10"/>
  <c r="K609" i="10"/>
  <c r="G609" i="10"/>
  <c r="F609" i="10"/>
  <c r="E609" i="10"/>
  <c r="C609" i="10"/>
  <c r="A609" i="10"/>
  <c r="K608" i="10"/>
  <c r="G608" i="10"/>
  <c r="F608" i="10"/>
  <c r="E608" i="10"/>
  <c r="C608" i="10"/>
  <c r="A608" i="10"/>
  <c r="K607" i="10"/>
  <c r="G607" i="10"/>
  <c r="F607" i="10"/>
  <c r="E607" i="10"/>
  <c r="C607" i="10"/>
  <c r="A607" i="10"/>
  <c r="K606" i="10"/>
  <c r="G606" i="10"/>
  <c r="F606" i="10"/>
  <c r="E606" i="10"/>
  <c r="C606" i="10"/>
  <c r="A606" i="10"/>
  <c r="K605" i="10"/>
  <c r="G605" i="10"/>
  <c r="F605" i="10"/>
  <c r="E605" i="10"/>
  <c r="C605" i="10"/>
  <c r="A605" i="10"/>
  <c r="K604" i="10"/>
  <c r="G604" i="10"/>
  <c r="F604" i="10"/>
  <c r="E604" i="10"/>
  <c r="C604" i="10"/>
  <c r="A604" i="10"/>
  <c r="K603" i="10"/>
  <c r="G603" i="10"/>
  <c r="F603" i="10"/>
  <c r="E603" i="10"/>
  <c r="C603" i="10"/>
  <c r="A603" i="10"/>
  <c r="K602" i="10"/>
  <c r="G602" i="10"/>
  <c r="F602" i="10"/>
  <c r="E602" i="10"/>
  <c r="C602" i="10"/>
  <c r="A602" i="10"/>
  <c r="K601" i="10"/>
  <c r="G601" i="10"/>
  <c r="F601" i="10"/>
  <c r="E601" i="10"/>
  <c r="C601" i="10"/>
  <c r="A601" i="10"/>
  <c r="K600" i="10"/>
  <c r="G600" i="10"/>
  <c r="F600" i="10"/>
  <c r="E600" i="10"/>
  <c r="C600" i="10"/>
  <c r="A600" i="10"/>
  <c r="K599" i="10"/>
  <c r="G599" i="10"/>
  <c r="F599" i="10"/>
  <c r="E599" i="10"/>
  <c r="C599" i="10"/>
  <c r="A599" i="10"/>
  <c r="K598" i="10"/>
  <c r="G598" i="10"/>
  <c r="F598" i="10"/>
  <c r="E598" i="10"/>
  <c r="C598" i="10"/>
  <c r="A598" i="10"/>
  <c r="K597" i="10"/>
  <c r="G597" i="10"/>
  <c r="F597" i="10"/>
  <c r="E597" i="10"/>
  <c r="C597" i="10"/>
  <c r="A597" i="10"/>
  <c r="K596" i="10"/>
  <c r="G596" i="10"/>
  <c r="F596" i="10"/>
  <c r="E596" i="10"/>
  <c r="C596" i="10"/>
  <c r="A596" i="10"/>
  <c r="K595" i="10"/>
  <c r="G595" i="10"/>
  <c r="F595" i="10"/>
  <c r="E595" i="10"/>
  <c r="C595" i="10"/>
  <c r="A595" i="10"/>
  <c r="K594" i="10"/>
  <c r="G594" i="10"/>
  <c r="F594" i="10"/>
  <c r="E594" i="10"/>
  <c r="C594" i="10"/>
  <c r="A594" i="10"/>
  <c r="K593" i="10"/>
  <c r="G593" i="10"/>
  <c r="F593" i="10"/>
  <c r="E593" i="10"/>
  <c r="C593" i="10"/>
  <c r="A593" i="10"/>
  <c r="K592" i="10"/>
  <c r="G592" i="10"/>
  <c r="F592" i="10"/>
  <c r="E592" i="10"/>
  <c r="C592" i="10"/>
  <c r="A592" i="10"/>
  <c r="K591" i="10"/>
  <c r="G591" i="10"/>
  <c r="F591" i="10"/>
  <c r="E591" i="10"/>
  <c r="C591" i="10"/>
  <c r="A591" i="10"/>
  <c r="K590" i="10"/>
  <c r="G590" i="10"/>
  <c r="F590" i="10"/>
  <c r="E590" i="10"/>
  <c r="C590" i="10"/>
  <c r="A590" i="10"/>
  <c r="K589" i="10"/>
  <c r="G589" i="10"/>
  <c r="F589" i="10"/>
  <c r="E589" i="10"/>
  <c r="C589" i="10"/>
  <c r="A589" i="10"/>
  <c r="K588" i="10"/>
  <c r="G588" i="10"/>
  <c r="F588" i="10"/>
  <c r="E588" i="10"/>
  <c r="C588" i="10"/>
  <c r="A588" i="10"/>
  <c r="K587" i="10"/>
  <c r="G587" i="10"/>
  <c r="F587" i="10"/>
  <c r="E587" i="10"/>
  <c r="C587" i="10"/>
  <c r="A587" i="10"/>
  <c r="K586" i="10"/>
  <c r="G586" i="10"/>
  <c r="F586" i="10"/>
  <c r="E586" i="10"/>
  <c r="C586" i="10"/>
  <c r="A586" i="10"/>
  <c r="K585" i="10"/>
  <c r="G585" i="10"/>
  <c r="F585" i="10"/>
  <c r="E585" i="10"/>
  <c r="C585" i="10"/>
  <c r="A585" i="10"/>
  <c r="K584" i="10"/>
  <c r="G584" i="10"/>
  <c r="F584" i="10"/>
  <c r="E584" i="10"/>
  <c r="C584" i="10"/>
  <c r="A584" i="10"/>
  <c r="K583" i="10"/>
  <c r="G583" i="10"/>
  <c r="F583" i="10"/>
  <c r="E583" i="10"/>
  <c r="C583" i="10"/>
  <c r="A583" i="10"/>
  <c r="K582" i="10"/>
  <c r="G582" i="10"/>
  <c r="F582" i="10"/>
  <c r="E582" i="10"/>
  <c r="C582" i="10"/>
  <c r="A582" i="10"/>
  <c r="K581" i="10"/>
  <c r="G581" i="10"/>
  <c r="F581" i="10"/>
  <c r="E581" i="10"/>
  <c r="C581" i="10"/>
  <c r="A581" i="10"/>
  <c r="K580" i="10"/>
  <c r="G580" i="10"/>
  <c r="F580" i="10"/>
  <c r="E580" i="10"/>
  <c r="C580" i="10"/>
  <c r="A580" i="10"/>
  <c r="K579" i="10"/>
  <c r="G579" i="10"/>
  <c r="F579" i="10"/>
  <c r="E579" i="10"/>
  <c r="C579" i="10"/>
  <c r="A579" i="10"/>
  <c r="K578" i="10"/>
  <c r="G578" i="10"/>
  <c r="F578" i="10"/>
  <c r="E578" i="10"/>
  <c r="C578" i="10"/>
  <c r="A578" i="10"/>
  <c r="K577" i="10"/>
  <c r="G577" i="10"/>
  <c r="F577" i="10"/>
  <c r="E577" i="10"/>
  <c r="C577" i="10"/>
  <c r="A577" i="10"/>
  <c r="K576" i="10"/>
  <c r="G576" i="10"/>
  <c r="F576" i="10"/>
  <c r="E576" i="10"/>
  <c r="C576" i="10"/>
  <c r="A576" i="10"/>
  <c r="K575" i="10"/>
  <c r="G575" i="10"/>
  <c r="F575" i="10"/>
  <c r="E575" i="10"/>
  <c r="C575" i="10"/>
  <c r="A575" i="10"/>
  <c r="K574" i="10"/>
  <c r="G574" i="10"/>
  <c r="F574" i="10"/>
  <c r="E574" i="10"/>
  <c r="C574" i="10"/>
  <c r="A574" i="10"/>
  <c r="K573" i="10"/>
  <c r="G573" i="10"/>
  <c r="F573" i="10"/>
  <c r="E573" i="10"/>
  <c r="C573" i="10"/>
  <c r="A573" i="10"/>
  <c r="K572" i="10"/>
  <c r="G572" i="10"/>
  <c r="F572" i="10"/>
  <c r="E572" i="10"/>
  <c r="C572" i="10"/>
  <c r="A572" i="10"/>
  <c r="K571" i="10"/>
  <c r="G571" i="10"/>
  <c r="F571" i="10"/>
  <c r="E571" i="10"/>
  <c r="C571" i="10"/>
  <c r="A571" i="10"/>
  <c r="K570" i="10"/>
  <c r="G570" i="10"/>
  <c r="F570" i="10"/>
  <c r="E570" i="10"/>
  <c r="C570" i="10"/>
  <c r="A570" i="10"/>
  <c r="K569" i="10"/>
  <c r="G569" i="10"/>
  <c r="F569" i="10"/>
  <c r="E569" i="10"/>
  <c r="C569" i="10"/>
  <c r="A569" i="10"/>
  <c r="K568" i="10"/>
  <c r="G568" i="10"/>
  <c r="F568" i="10"/>
  <c r="E568" i="10"/>
  <c r="C568" i="10"/>
  <c r="A568" i="10"/>
  <c r="K567" i="10"/>
  <c r="G567" i="10"/>
  <c r="F567" i="10"/>
  <c r="E567" i="10"/>
  <c r="C567" i="10"/>
  <c r="A567" i="10"/>
  <c r="K566" i="10"/>
  <c r="G566" i="10"/>
  <c r="F566" i="10"/>
  <c r="E566" i="10"/>
  <c r="C566" i="10"/>
  <c r="A566" i="10"/>
  <c r="K565" i="10"/>
  <c r="G565" i="10"/>
  <c r="F565" i="10"/>
  <c r="E565" i="10"/>
  <c r="C565" i="10"/>
  <c r="A565" i="10"/>
  <c r="K564" i="10"/>
  <c r="G564" i="10"/>
  <c r="F564" i="10"/>
  <c r="E564" i="10"/>
  <c r="C564" i="10"/>
  <c r="A564" i="10"/>
  <c r="K563" i="10"/>
  <c r="G563" i="10"/>
  <c r="F563" i="10"/>
  <c r="E563" i="10"/>
  <c r="C563" i="10"/>
  <c r="A563" i="10"/>
  <c r="K562" i="10"/>
  <c r="G562" i="10"/>
  <c r="F562" i="10"/>
  <c r="E562" i="10"/>
  <c r="C562" i="10"/>
  <c r="A562" i="10"/>
  <c r="K561" i="10"/>
  <c r="G561" i="10"/>
  <c r="F561" i="10"/>
  <c r="E561" i="10"/>
  <c r="C561" i="10"/>
  <c r="A561" i="10"/>
  <c r="K560" i="10"/>
  <c r="G560" i="10"/>
  <c r="F560" i="10"/>
  <c r="E560" i="10"/>
  <c r="C560" i="10"/>
  <c r="A560" i="10"/>
  <c r="K559" i="10"/>
  <c r="G559" i="10"/>
  <c r="F559" i="10"/>
  <c r="E559" i="10"/>
  <c r="C559" i="10"/>
  <c r="A559" i="10"/>
  <c r="K558" i="10"/>
  <c r="G558" i="10"/>
  <c r="F558" i="10"/>
  <c r="E558" i="10"/>
  <c r="C558" i="10"/>
  <c r="A558" i="10"/>
  <c r="K557" i="10"/>
  <c r="G557" i="10"/>
  <c r="F557" i="10"/>
  <c r="E557" i="10"/>
  <c r="C557" i="10"/>
  <c r="A557" i="10"/>
  <c r="K556" i="10"/>
  <c r="G556" i="10"/>
  <c r="F556" i="10"/>
  <c r="E556" i="10"/>
  <c r="C556" i="10"/>
  <c r="A556" i="10"/>
  <c r="K555" i="10"/>
  <c r="G555" i="10"/>
  <c r="F555" i="10"/>
  <c r="E555" i="10"/>
  <c r="C555" i="10"/>
  <c r="A555" i="10"/>
  <c r="K554" i="10"/>
  <c r="G554" i="10"/>
  <c r="F554" i="10"/>
  <c r="E554" i="10"/>
  <c r="C554" i="10"/>
  <c r="A554" i="10"/>
  <c r="K553" i="10"/>
  <c r="G553" i="10"/>
  <c r="F553" i="10"/>
  <c r="E553" i="10"/>
  <c r="C553" i="10"/>
  <c r="A553" i="10"/>
  <c r="K552" i="10"/>
  <c r="G552" i="10"/>
  <c r="F552" i="10"/>
  <c r="E552" i="10"/>
  <c r="C552" i="10"/>
  <c r="A552" i="10"/>
  <c r="K551" i="10"/>
  <c r="G551" i="10"/>
  <c r="F551" i="10"/>
  <c r="E551" i="10"/>
  <c r="C551" i="10"/>
  <c r="A551" i="10"/>
  <c r="K550" i="10"/>
  <c r="G550" i="10"/>
  <c r="F550" i="10"/>
  <c r="E550" i="10"/>
  <c r="C550" i="10"/>
  <c r="A550" i="10"/>
  <c r="K549" i="10"/>
  <c r="G549" i="10"/>
  <c r="F549" i="10"/>
  <c r="E549" i="10"/>
  <c r="C549" i="10"/>
  <c r="A549" i="10"/>
  <c r="K548" i="10"/>
  <c r="G548" i="10"/>
  <c r="F548" i="10"/>
  <c r="E548" i="10"/>
  <c r="C548" i="10"/>
  <c r="A548" i="10"/>
  <c r="K547" i="10"/>
  <c r="G547" i="10"/>
  <c r="F547" i="10"/>
  <c r="E547" i="10"/>
  <c r="C547" i="10"/>
  <c r="A547" i="10"/>
  <c r="K546" i="10"/>
  <c r="G546" i="10"/>
  <c r="F546" i="10"/>
  <c r="E546" i="10"/>
  <c r="C546" i="10"/>
  <c r="A546" i="10"/>
  <c r="K545" i="10"/>
  <c r="G545" i="10"/>
  <c r="F545" i="10"/>
  <c r="E545" i="10"/>
  <c r="C545" i="10"/>
  <c r="A545" i="10"/>
  <c r="K544" i="10"/>
  <c r="G544" i="10"/>
  <c r="F544" i="10"/>
  <c r="E544" i="10"/>
  <c r="C544" i="10"/>
  <c r="A544" i="10"/>
  <c r="K543" i="10"/>
  <c r="G543" i="10"/>
  <c r="F543" i="10"/>
  <c r="E543" i="10"/>
  <c r="C543" i="10"/>
  <c r="A543" i="10"/>
  <c r="K542" i="10"/>
  <c r="G542" i="10"/>
  <c r="F542" i="10"/>
  <c r="E542" i="10"/>
  <c r="C542" i="10"/>
  <c r="A542" i="10"/>
  <c r="K541" i="10"/>
  <c r="G541" i="10"/>
  <c r="F541" i="10"/>
  <c r="E541" i="10"/>
  <c r="C541" i="10"/>
  <c r="A541" i="10"/>
  <c r="K540" i="10"/>
  <c r="G540" i="10"/>
  <c r="F540" i="10"/>
  <c r="E540" i="10"/>
  <c r="C540" i="10"/>
  <c r="A540" i="10"/>
  <c r="K539" i="10"/>
  <c r="G539" i="10"/>
  <c r="F539" i="10"/>
  <c r="E539" i="10"/>
  <c r="C539" i="10"/>
  <c r="A539" i="10"/>
  <c r="K538" i="10"/>
  <c r="G538" i="10"/>
  <c r="F538" i="10"/>
  <c r="E538" i="10"/>
  <c r="C538" i="10"/>
  <c r="A538" i="10"/>
  <c r="K537" i="10"/>
  <c r="G537" i="10"/>
  <c r="F537" i="10"/>
  <c r="E537" i="10"/>
  <c r="C537" i="10"/>
  <c r="A537" i="10"/>
  <c r="K536" i="10"/>
  <c r="G536" i="10"/>
  <c r="F536" i="10"/>
  <c r="E536" i="10"/>
  <c r="C536" i="10"/>
  <c r="A536" i="10"/>
  <c r="K535" i="10"/>
  <c r="G535" i="10"/>
  <c r="F535" i="10"/>
  <c r="E535" i="10"/>
  <c r="C535" i="10"/>
  <c r="A535" i="10"/>
  <c r="K534" i="10"/>
  <c r="G534" i="10"/>
  <c r="F534" i="10"/>
  <c r="E534" i="10"/>
  <c r="C534" i="10"/>
  <c r="A534" i="10"/>
  <c r="K533" i="10"/>
  <c r="G533" i="10"/>
  <c r="F533" i="10"/>
  <c r="E533" i="10"/>
  <c r="C533" i="10"/>
  <c r="A533" i="10"/>
  <c r="K532" i="10"/>
  <c r="G532" i="10"/>
  <c r="F532" i="10"/>
  <c r="E532" i="10"/>
  <c r="C532" i="10"/>
  <c r="A532" i="10"/>
  <c r="K531" i="10"/>
  <c r="G531" i="10"/>
  <c r="F531" i="10"/>
  <c r="E531" i="10"/>
  <c r="C531" i="10"/>
  <c r="A531" i="10"/>
  <c r="K530" i="10"/>
  <c r="G530" i="10"/>
  <c r="F530" i="10"/>
  <c r="E530" i="10"/>
  <c r="C530" i="10"/>
  <c r="A530" i="10"/>
  <c r="K529" i="10"/>
  <c r="G529" i="10"/>
  <c r="F529" i="10"/>
  <c r="E529" i="10"/>
  <c r="C529" i="10"/>
  <c r="A529" i="10"/>
  <c r="K528" i="10"/>
  <c r="G528" i="10"/>
  <c r="F528" i="10"/>
  <c r="E528" i="10"/>
  <c r="C528" i="10"/>
  <c r="A528" i="10"/>
  <c r="K527" i="10"/>
  <c r="G527" i="10"/>
  <c r="F527" i="10"/>
  <c r="E527" i="10"/>
  <c r="C527" i="10"/>
  <c r="A527" i="10"/>
  <c r="K526" i="10"/>
  <c r="G526" i="10"/>
  <c r="F526" i="10"/>
  <c r="E526" i="10"/>
  <c r="C526" i="10"/>
  <c r="A526" i="10"/>
  <c r="K525" i="10"/>
  <c r="G525" i="10"/>
  <c r="F525" i="10"/>
  <c r="E525" i="10"/>
  <c r="C525" i="10"/>
  <c r="A525" i="10"/>
  <c r="K524" i="10"/>
  <c r="G524" i="10"/>
  <c r="F524" i="10"/>
  <c r="E524" i="10"/>
  <c r="C524" i="10"/>
  <c r="A524" i="10"/>
  <c r="K523" i="10"/>
  <c r="G523" i="10"/>
  <c r="F523" i="10"/>
  <c r="E523" i="10"/>
  <c r="C523" i="10"/>
  <c r="A523" i="10"/>
  <c r="K522" i="10"/>
  <c r="G522" i="10"/>
  <c r="F522" i="10"/>
  <c r="E522" i="10"/>
  <c r="C522" i="10"/>
  <c r="A522" i="10"/>
  <c r="K521" i="10"/>
  <c r="G521" i="10"/>
  <c r="F521" i="10"/>
  <c r="E521" i="10"/>
  <c r="C521" i="10"/>
  <c r="A521" i="10"/>
  <c r="K520" i="10"/>
  <c r="G520" i="10"/>
  <c r="F520" i="10"/>
  <c r="E520" i="10"/>
  <c r="C520" i="10"/>
  <c r="A520" i="10"/>
  <c r="K519" i="10"/>
  <c r="G519" i="10"/>
  <c r="F519" i="10"/>
  <c r="E519" i="10"/>
  <c r="C519" i="10"/>
  <c r="A519" i="10"/>
  <c r="K518" i="10"/>
  <c r="G518" i="10"/>
  <c r="F518" i="10"/>
  <c r="E518" i="10"/>
  <c r="C518" i="10"/>
  <c r="A518" i="10"/>
  <c r="K517" i="10"/>
  <c r="G517" i="10"/>
  <c r="F517" i="10"/>
  <c r="E517" i="10"/>
  <c r="C517" i="10"/>
  <c r="A517" i="10"/>
  <c r="K516" i="10"/>
  <c r="G516" i="10"/>
  <c r="F516" i="10"/>
  <c r="E516" i="10"/>
  <c r="C516" i="10"/>
  <c r="A516" i="10"/>
  <c r="K515" i="10"/>
  <c r="G515" i="10"/>
  <c r="F515" i="10"/>
  <c r="E515" i="10"/>
  <c r="C515" i="10"/>
  <c r="A515" i="10"/>
  <c r="K514" i="10"/>
  <c r="G514" i="10"/>
  <c r="F514" i="10"/>
  <c r="E514" i="10"/>
  <c r="C514" i="10"/>
  <c r="A514" i="10"/>
  <c r="K513" i="10"/>
  <c r="G513" i="10"/>
  <c r="F513" i="10"/>
  <c r="E513" i="10"/>
  <c r="C513" i="10"/>
  <c r="A513" i="10"/>
  <c r="K512" i="10"/>
  <c r="G512" i="10"/>
  <c r="F512" i="10"/>
  <c r="E512" i="10"/>
  <c r="C512" i="10"/>
  <c r="A512" i="10"/>
  <c r="K511" i="10"/>
  <c r="G511" i="10"/>
  <c r="F511" i="10"/>
  <c r="E511" i="10"/>
  <c r="C511" i="10"/>
  <c r="A511" i="10"/>
  <c r="K510" i="10"/>
  <c r="G510" i="10"/>
  <c r="F510" i="10"/>
  <c r="E510" i="10"/>
  <c r="C510" i="10"/>
  <c r="A510" i="10"/>
  <c r="K509" i="10"/>
  <c r="G509" i="10"/>
  <c r="F509" i="10"/>
  <c r="E509" i="10"/>
  <c r="C509" i="10"/>
  <c r="A509" i="10"/>
  <c r="K508" i="10"/>
  <c r="G508" i="10"/>
  <c r="F508" i="10"/>
  <c r="E508" i="10"/>
  <c r="C508" i="10"/>
  <c r="A508" i="10"/>
  <c r="K507" i="10"/>
  <c r="G507" i="10"/>
  <c r="F507" i="10"/>
  <c r="E507" i="10"/>
  <c r="C507" i="10"/>
  <c r="A507" i="10"/>
  <c r="K506" i="10"/>
  <c r="G506" i="10"/>
  <c r="F506" i="10"/>
  <c r="E506" i="10"/>
  <c r="C506" i="10"/>
  <c r="A506" i="10"/>
  <c r="K505" i="10"/>
  <c r="G505" i="10"/>
  <c r="F505" i="10"/>
  <c r="E505" i="10"/>
  <c r="C505" i="10"/>
  <c r="A505" i="10"/>
  <c r="K504" i="10"/>
  <c r="G504" i="10"/>
  <c r="F504" i="10"/>
  <c r="E504" i="10"/>
  <c r="C504" i="10"/>
  <c r="A504" i="10"/>
  <c r="K503" i="10"/>
  <c r="G503" i="10"/>
  <c r="F503" i="10"/>
  <c r="E503" i="10"/>
  <c r="C503" i="10"/>
  <c r="A503" i="10"/>
  <c r="K502" i="10"/>
  <c r="G502" i="10"/>
  <c r="F502" i="10"/>
  <c r="E502" i="10"/>
  <c r="C502" i="10"/>
  <c r="A502" i="10"/>
  <c r="K501" i="10"/>
  <c r="G501" i="10"/>
  <c r="F501" i="10"/>
  <c r="E501" i="10"/>
  <c r="C501" i="10"/>
  <c r="A501" i="10"/>
  <c r="K500" i="10"/>
  <c r="G500" i="10"/>
  <c r="F500" i="10"/>
  <c r="E500" i="10"/>
  <c r="C500" i="10"/>
  <c r="A500" i="10"/>
  <c r="K499" i="10"/>
  <c r="G499" i="10"/>
  <c r="F499" i="10"/>
  <c r="E499" i="10"/>
  <c r="C499" i="10"/>
  <c r="A499" i="10"/>
  <c r="K498" i="10"/>
  <c r="G498" i="10"/>
  <c r="F498" i="10"/>
  <c r="E498" i="10"/>
  <c r="C498" i="10"/>
  <c r="A498" i="10"/>
  <c r="K497" i="10"/>
  <c r="G497" i="10"/>
  <c r="F497" i="10"/>
  <c r="E497" i="10"/>
  <c r="C497" i="10"/>
  <c r="A497" i="10"/>
  <c r="K496" i="10"/>
  <c r="G496" i="10"/>
  <c r="F496" i="10"/>
  <c r="E496" i="10"/>
  <c r="C496" i="10"/>
  <c r="A496" i="10"/>
  <c r="K495" i="10"/>
  <c r="G495" i="10"/>
  <c r="F495" i="10"/>
  <c r="E495" i="10"/>
  <c r="C495" i="10"/>
  <c r="A495" i="10"/>
  <c r="K494" i="10"/>
  <c r="G494" i="10"/>
  <c r="F494" i="10"/>
  <c r="E494" i="10"/>
  <c r="C494" i="10"/>
  <c r="A494" i="10"/>
  <c r="K493" i="10"/>
  <c r="G493" i="10"/>
  <c r="F493" i="10"/>
  <c r="E493" i="10"/>
  <c r="C493" i="10"/>
  <c r="A493" i="10"/>
  <c r="K492" i="10"/>
  <c r="G492" i="10"/>
  <c r="F492" i="10"/>
  <c r="E492" i="10"/>
  <c r="C492" i="10"/>
  <c r="A492" i="10"/>
  <c r="K491" i="10"/>
  <c r="G491" i="10"/>
  <c r="F491" i="10"/>
  <c r="E491" i="10"/>
  <c r="C491" i="10"/>
  <c r="A491" i="10"/>
  <c r="K490" i="10"/>
  <c r="G490" i="10"/>
  <c r="F490" i="10"/>
  <c r="E490" i="10"/>
  <c r="C490" i="10"/>
  <c r="A490" i="10"/>
  <c r="K489" i="10"/>
  <c r="G489" i="10"/>
  <c r="F489" i="10"/>
  <c r="E489" i="10"/>
  <c r="C489" i="10"/>
  <c r="A489" i="10"/>
  <c r="K488" i="10"/>
  <c r="G488" i="10"/>
  <c r="F488" i="10"/>
  <c r="E488" i="10"/>
  <c r="C488" i="10"/>
  <c r="A488" i="10"/>
  <c r="K487" i="10"/>
  <c r="G487" i="10"/>
  <c r="F487" i="10"/>
  <c r="E487" i="10"/>
  <c r="C487" i="10"/>
  <c r="A487" i="10"/>
  <c r="K486" i="10"/>
  <c r="G486" i="10"/>
  <c r="F486" i="10"/>
  <c r="E486" i="10"/>
  <c r="C486" i="10"/>
  <c r="A486" i="10"/>
  <c r="K485" i="10"/>
  <c r="G485" i="10"/>
  <c r="F485" i="10"/>
  <c r="E485" i="10"/>
  <c r="C485" i="10"/>
  <c r="A485" i="10"/>
  <c r="K484" i="10"/>
  <c r="G484" i="10"/>
  <c r="F484" i="10"/>
  <c r="E484" i="10"/>
  <c r="C484" i="10"/>
  <c r="A484" i="10"/>
  <c r="K483" i="10"/>
  <c r="G483" i="10"/>
  <c r="F483" i="10"/>
  <c r="E483" i="10"/>
  <c r="C483" i="10"/>
  <c r="A483" i="10"/>
  <c r="K482" i="10"/>
  <c r="G482" i="10"/>
  <c r="F482" i="10"/>
  <c r="E482" i="10"/>
  <c r="C482" i="10"/>
  <c r="A482" i="10"/>
  <c r="K481" i="10"/>
  <c r="G481" i="10"/>
  <c r="F481" i="10"/>
  <c r="E481" i="10"/>
  <c r="C481" i="10"/>
  <c r="A481" i="10"/>
  <c r="K480" i="10"/>
  <c r="G480" i="10"/>
  <c r="F480" i="10"/>
  <c r="E480" i="10"/>
  <c r="C480" i="10"/>
  <c r="A480" i="10"/>
  <c r="K479" i="10"/>
  <c r="G479" i="10"/>
  <c r="F479" i="10"/>
  <c r="E479" i="10"/>
  <c r="C479" i="10"/>
  <c r="A479" i="10"/>
  <c r="K478" i="10"/>
  <c r="G478" i="10"/>
  <c r="F478" i="10"/>
  <c r="E478" i="10"/>
  <c r="C478" i="10"/>
  <c r="A478" i="10"/>
  <c r="K477" i="10"/>
  <c r="G477" i="10"/>
  <c r="F477" i="10"/>
  <c r="E477" i="10"/>
  <c r="C477" i="10"/>
  <c r="A477" i="10"/>
  <c r="K476" i="10"/>
  <c r="G476" i="10"/>
  <c r="F476" i="10"/>
  <c r="E476" i="10"/>
  <c r="C476" i="10"/>
  <c r="A476" i="10"/>
  <c r="K475" i="10"/>
  <c r="G475" i="10"/>
  <c r="F475" i="10"/>
  <c r="E475" i="10"/>
  <c r="C475" i="10"/>
  <c r="A475" i="10"/>
  <c r="K474" i="10"/>
  <c r="G474" i="10"/>
  <c r="F474" i="10"/>
  <c r="E474" i="10"/>
  <c r="C474" i="10"/>
  <c r="A474" i="10"/>
  <c r="K473" i="10"/>
  <c r="G473" i="10"/>
  <c r="F473" i="10"/>
  <c r="E473" i="10"/>
  <c r="C473" i="10"/>
  <c r="A473" i="10"/>
  <c r="K472" i="10"/>
  <c r="G472" i="10"/>
  <c r="F472" i="10"/>
  <c r="E472" i="10"/>
  <c r="C472" i="10"/>
  <c r="A472" i="10"/>
  <c r="K471" i="10"/>
  <c r="G471" i="10"/>
  <c r="F471" i="10"/>
  <c r="E471" i="10"/>
  <c r="C471" i="10"/>
  <c r="A471" i="10"/>
  <c r="K470" i="10"/>
  <c r="G470" i="10"/>
  <c r="F470" i="10"/>
  <c r="E470" i="10"/>
  <c r="C470" i="10"/>
  <c r="A470" i="10"/>
  <c r="K469" i="10"/>
  <c r="G469" i="10"/>
  <c r="F469" i="10"/>
  <c r="E469" i="10"/>
  <c r="C469" i="10"/>
  <c r="A469" i="10"/>
  <c r="K468" i="10"/>
  <c r="G468" i="10"/>
  <c r="F468" i="10"/>
  <c r="E468" i="10"/>
  <c r="C468" i="10"/>
  <c r="A468" i="10"/>
  <c r="K467" i="10"/>
  <c r="G467" i="10"/>
  <c r="F467" i="10"/>
  <c r="E467" i="10"/>
  <c r="C467" i="10"/>
  <c r="A467" i="10"/>
  <c r="K466" i="10"/>
  <c r="G466" i="10"/>
  <c r="F466" i="10"/>
  <c r="E466" i="10"/>
  <c r="C466" i="10"/>
  <c r="A466" i="10"/>
  <c r="K465" i="10"/>
  <c r="G465" i="10"/>
  <c r="F465" i="10"/>
  <c r="E465" i="10"/>
  <c r="C465" i="10"/>
  <c r="A465" i="10"/>
  <c r="K464" i="10"/>
  <c r="G464" i="10"/>
  <c r="F464" i="10"/>
  <c r="E464" i="10"/>
  <c r="C464" i="10"/>
  <c r="A464" i="10"/>
  <c r="K463" i="10"/>
  <c r="G463" i="10"/>
  <c r="F463" i="10"/>
  <c r="E463" i="10"/>
  <c r="C463" i="10"/>
  <c r="A463" i="10"/>
  <c r="K462" i="10"/>
  <c r="G462" i="10"/>
  <c r="F462" i="10"/>
  <c r="E462" i="10"/>
  <c r="C462" i="10"/>
  <c r="A462" i="10"/>
  <c r="K461" i="10"/>
  <c r="G461" i="10"/>
  <c r="F461" i="10"/>
  <c r="E461" i="10"/>
  <c r="C461" i="10"/>
  <c r="A461" i="10"/>
  <c r="K460" i="10"/>
  <c r="G460" i="10"/>
  <c r="F460" i="10"/>
  <c r="E460" i="10"/>
  <c r="C460" i="10"/>
  <c r="A460" i="10"/>
  <c r="K459" i="10"/>
  <c r="G459" i="10"/>
  <c r="F459" i="10"/>
  <c r="E459" i="10"/>
  <c r="C459" i="10"/>
  <c r="A459" i="10"/>
  <c r="K458" i="10"/>
  <c r="G458" i="10"/>
  <c r="F458" i="10"/>
  <c r="E458" i="10"/>
  <c r="C458" i="10"/>
  <c r="A458" i="10"/>
  <c r="K457" i="10"/>
  <c r="G457" i="10"/>
  <c r="F457" i="10"/>
  <c r="E457" i="10"/>
  <c r="C457" i="10"/>
  <c r="A457" i="10"/>
  <c r="K456" i="10"/>
  <c r="G456" i="10"/>
  <c r="F456" i="10"/>
  <c r="E456" i="10"/>
  <c r="C456" i="10"/>
  <c r="A456" i="10"/>
  <c r="K455" i="10"/>
  <c r="G455" i="10"/>
  <c r="F455" i="10"/>
  <c r="E455" i="10"/>
  <c r="C455" i="10"/>
  <c r="A455" i="10"/>
  <c r="K454" i="10"/>
  <c r="G454" i="10"/>
  <c r="F454" i="10"/>
  <c r="E454" i="10"/>
  <c r="C454" i="10"/>
  <c r="A454" i="10"/>
  <c r="K453" i="10"/>
  <c r="G453" i="10"/>
  <c r="F453" i="10"/>
  <c r="E453" i="10"/>
  <c r="C453" i="10"/>
  <c r="A453" i="10"/>
  <c r="K452" i="10"/>
  <c r="G452" i="10"/>
  <c r="F452" i="10"/>
  <c r="E452" i="10"/>
  <c r="C452" i="10"/>
  <c r="A452" i="10"/>
  <c r="K451" i="10"/>
  <c r="G451" i="10"/>
  <c r="F451" i="10"/>
  <c r="E451" i="10"/>
  <c r="C451" i="10"/>
  <c r="A451" i="10"/>
  <c r="K450" i="10"/>
  <c r="G450" i="10"/>
  <c r="F450" i="10"/>
  <c r="E450" i="10"/>
  <c r="C450" i="10"/>
  <c r="A450" i="10"/>
  <c r="K449" i="10"/>
  <c r="G449" i="10"/>
  <c r="F449" i="10"/>
  <c r="E449" i="10"/>
  <c r="C449" i="10"/>
  <c r="A449" i="10"/>
  <c r="K448" i="10"/>
  <c r="G448" i="10"/>
  <c r="F448" i="10"/>
  <c r="E448" i="10"/>
  <c r="C448" i="10"/>
  <c r="A448" i="10"/>
  <c r="K447" i="10"/>
  <c r="G447" i="10"/>
  <c r="F447" i="10"/>
  <c r="E447" i="10"/>
  <c r="C447" i="10"/>
  <c r="A447" i="10"/>
  <c r="K446" i="10"/>
  <c r="G446" i="10"/>
  <c r="F446" i="10"/>
  <c r="E446" i="10"/>
  <c r="C446" i="10"/>
  <c r="A446" i="10"/>
  <c r="K445" i="10"/>
  <c r="G445" i="10"/>
  <c r="F445" i="10"/>
  <c r="E445" i="10"/>
  <c r="C445" i="10"/>
  <c r="A445" i="10"/>
  <c r="K444" i="10"/>
  <c r="G444" i="10"/>
  <c r="F444" i="10"/>
  <c r="E444" i="10"/>
  <c r="C444" i="10"/>
  <c r="A444" i="10"/>
  <c r="K443" i="10"/>
  <c r="G443" i="10"/>
  <c r="F443" i="10"/>
  <c r="E443" i="10"/>
  <c r="C443" i="10"/>
  <c r="A443" i="10"/>
  <c r="K442" i="10"/>
  <c r="G442" i="10"/>
  <c r="F442" i="10"/>
  <c r="E442" i="10"/>
  <c r="C442" i="10"/>
  <c r="A442" i="10"/>
  <c r="K441" i="10"/>
  <c r="G441" i="10"/>
  <c r="F441" i="10"/>
  <c r="E441" i="10"/>
  <c r="C441" i="10"/>
  <c r="A441" i="10"/>
  <c r="K440" i="10"/>
  <c r="G440" i="10"/>
  <c r="F440" i="10"/>
  <c r="E440" i="10"/>
  <c r="C440" i="10"/>
  <c r="A440" i="10"/>
  <c r="K439" i="10"/>
  <c r="G439" i="10"/>
  <c r="F439" i="10"/>
  <c r="E439" i="10"/>
  <c r="C439" i="10"/>
  <c r="A439" i="10"/>
  <c r="K438" i="10"/>
  <c r="G438" i="10"/>
  <c r="F438" i="10"/>
  <c r="E438" i="10"/>
  <c r="C438" i="10"/>
  <c r="A438" i="10"/>
  <c r="K437" i="10"/>
  <c r="G437" i="10"/>
  <c r="F437" i="10"/>
  <c r="E437" i="10"/>
  <c r="C437" i="10"/>
  <c r="A437" i="10"/>
  <c r="K436" i="10"/>
  <c r="G436" i="10"/>
  <c r="F436" i="10"/>
  <c r="E436" i="10"/>
  <c r="C436" i="10"/>
  <c r="A436" i="10"/>
  <c r="K435" i="10"/>
  <c r="G435" i="10"/>
  <c r="F435" i="10"/>
  <c r="E435" i="10"/>
  <c r="C435" i="10"/>
  <c r="A435" i="10"/>
  <c r="K434" i="10"/>
  <c r="G434" i="10"/>
  <c r="F434" i="10"/>
  <c r="E434" i="10"/>
  <c r="C434" i="10"/>
  <c r="A434" i="10"/>
  <c r="K433" i="10"/>
  <c r="G433" i="10"/>
  <c r="F433" i="10"/>
  <c r="E433" i="10"/>
  <c r="C433" i="10"/>
  <c r="A433" i="10"/>
  <c r="K432" i="10"/>
  <c r="G432" i="10"/>
  <c r="F432" i="10"/>
  <c r="E432" i="10"/>
  <c r="C432" i="10"/>
  <c r="A432" i="10"/>
  <c r="K431" i="10"/>
  <c r="G431" i="10"/>
  <c r="F431" i="10"/>
  <c r="E431" i="10"/>
  <c r="C431" i="10"/>
  <c r="A431" i="10"/>
  <c r="K430" i="10"/>
  <c r="G430" i="10"/>
  <c r="F430" i="10"/>
  <c r="E430" i="10"/>
  <c r="C430" i="10"/>
  <c r="A430" i="10"/>
  <c r="K429" i="10"/>
  <c r="G429" i="10"/>
  <c r="F429" i="10"/>
  <c r="E429" i="10"/>
  <c r="C429" i="10"/>
  <c r="A429" i="10"/>
  <c r="K428" i="10"/>
  <c r="G428" i="10"/>
  <c r="F428" i="10"/>
  <c r="E428" i="10"/>
  <c r="C428" i="10"/>
  <c r="A428" i="10"/>
  <c r="K427" i="10"/>
  <c r="G427" i="10"/>
  <c r="F427" i="10"/>
  <c r="E427" i="10"/>
  <c r="C427" i="10"/>
  <c r="A427" i="10"/>
  <c r="K426" i="10"/>
  <c r="G426" i="10"/>
  <c r="F426" i="10"/>
  <c r="E426" i="10"/>
  <c r="C426" i="10"/>
  <c r="A426" i="10"/>
  <c r="K425" i="10"/>
  <c r="G425" i="10"/>
  <c r="F425" i="10"/>
  <c r="E425" i="10"/>
  <c r="C425" i="10"/>
  <c r="A425" i="10"/>
  <c r="K424" i="10"/>
  <c r="G424" i="10"/>
  <c r="F424" i="10"/>
  <c r="E424" i="10"/>
  <c r="C424" i="10"/>
  <c r="A424" i="10"/>
  <c r="K423" i="10"/>
  <c r="G423" i="10"/>
  <c r="F423" i="10"/>
  <c r="E423" i="10"/>
  <c r="C423" i="10"/>
  <c r="A423" i="10"/>
  <c r="K422" i="10"/>
  <c r="G422" i="10"/>
  <c r="F422" i="10"/>
  <c r="E422" i="10"/>
  <c r="C422" i="10"/>
  <c r="A422" i="10"/>
  <c r="K421" i="10"/>
  <c r="G421" i="10"/>
  <c r="F421" i="10"/>
  <c r="E421" i="10"/>
  <c r="C421" i="10"/>
  <c r="A421" i="10"/>
  <c r="K420" i="10"/>
  <c r="G420" i="10"/>
  <c r="F420" i="10"/>
  <c r="E420" i="10"/>
  <c r="C420" i="10"/>
  <c r="A420" i="10"/>
  <c r="K419" i="10"/>
  <c r="G419" i="10"/>
  <c r="F419" i="10"/>
  <c r="E419" i="10"/>
  <c r="C419" i="10"/>
  <c r="A419" i="10"/>
  <c r="K418" i="10"/>
  <c r="G418" i="10"/>
  <c r="F418" i="10"/>
  <c r="E418" i="10"/>
  <c r="C418" i="10"/>
  <c r="A418" i="10"/>
  <c r="K417" i="10"/>
  <c r="G417" i="10"/>
  <c r="F417" i="10"/>
  <c r="E417" i="10"/>
  <c r="C417" i="10"/>
  <c r="A417" i="10"/>
  <c r="K416" i="10"/>
  <c r="G416" i="10"/>
  <c r="F416" i="10"/>
  <c r="E416" i="10"/>
  <c r="C416" i="10"/>
  <c r="A416" i="10"/>
  <c r="K415" i="10"/>
  <c r="G415" i="10"/>
  <c r="F415" i="10"/>
  <c r="E415" i="10"/>
  <c r="C415" i="10"/>
  <c r="A415" i="10"/>
  <c r="K414" i="10"/>
  <c r="G414" i="10"/>
  <c r="F414" i="10"/>
  <c r="E414" i="10"/>
  <c r="C414" i="10"/>
  <c r="A414" i="10"/>
  <c r="K413" i="10"/>
  <c r="G413" i="10"/>
  <c r="F413" i="10"/>
  <c r="E413" i="10"/>
  <c r="C413" i="10"/>
  <c r="A413" i="10"/>
  <c r="K412" i="10"/>
  <c r="G412" i="10"/>
  <c r="F412" i="10"/>
  <c r="E412" i="10"/>
  <c r="C412" i="10"/>
  <c r="A412" i="10"/>
  <c r="K411" i="10"/>
  <c r="G411" i="10"/>
  <c r="F411" i="10"/>
  <c r="E411" i="10"/>
  <c r="C411" i="10"/>
  <c r="A411" i="10"/>
  <c r="K410" i="10"/>
  <c r="G410" i="10"/>
  <c r="F410" i="10"/>
  <c r="E410" i="10"/>
  <c r="C410" i="10"/>
  <c r="A410" i="10"/>
  <c r="K409" i="10"/>
  <c r="G409" i="10"/>
  <c r="F409" i="10"/>
  <c r="E409" i="10"/>
  <c r="C409" i="10"/>
  <c r="A409" i="10"/>
  <c r="K408" i="10"/>
  <c r="G408" i="10"/>
  <c r="F408" i="10"/>
  <c r="E408" i="10"/>
  <c r="C408" i="10"/>
  <c r="A408" i="10"/>
  <c r="K407" i="10"/>
  <c r="G407" i="10"/>
  <c r="F407" i="10"/>
  <c r="E407" i="10"/>
  <c r="C407" i="10"/>
  <c r="A407" i="10"/>
  <c r="K406" i="10"/>
  <c r="G406" i="10"/>
  <c r="F406" i="10"/>
  <c r="E406" i="10"/>
  <c r="C406" i="10"/>
  <c r="A406" i="10"/>
  <c r="K405" i="10"/>
  <c r="G405" i="10"/>
  <c r="F405" i="10"/>
  <c r="E405" i="10"/>
  <c r="C405" i="10"/>
  <c r="A405" i="10"/>
  <c r="K404" i="10"/>
  <c r="G404" i="10"/>
  <c r="F404" i="10"/>
  <c r="E404" i="10"/>
  <c r="C404" i="10"/>
  <c r="A404" i="10"/>
  <c r="K403" i="10"/>
  <c r="G403" i="10"/>
  <c r="F403" i="10"/>
  <c r="E403" i="10"/>
  <c r="C403" i="10"/>
  <c r="A403" i="10"/>
  <c r="K402" i="10"/>
  <c r="G402" i="10"/>
  <c r="F402" i="10"/>
  <c r="E402" i="10"/>
  <c r="C402" i="10"/>
  <c r="A402" i="10"/>
  <c r="K401" i="10"/>
  <c r="G401" i="10"/>
  <c r="F401" i="10"/>
  <c r="E401" i="10"/>
  <c r="C401" i="10"/>
  <c r="A401" i="10"/>
  <c r="K400" i="10"/>
  <c r="G400" i="10"/>
  <c r="F400" i="10"/>
  <c r="E400" i="10"/>
  <c r="C400" i="10"/>
  <c r="A400" i="10"/>
  <c r="K399" i="10"/>
  <c r="G399" i="10"/>
  <c r="F399" i="10"/>
  <c r="E399" i="10"/>
  <c r="C399" i="10"/>
  <c r="A399" i="10"/>
  <c r="K398" i="10"/>
  <c r="G398" i="10"/>
  <c r="F398" i="10"/>
  <c r="E398" i="10"/>
  <c r="C398" i="10"/>
  <c r="A398" i="10"/>
  <c r="K397" i="10"/>
  <c r="G397" i="10"/>
  <c r="F397" i="10"/>
  <c r="E397" i="10"/>
  <c r="C397" i="10"/>
  <c r="A397" i="10"/>
  <c r="K396" i="10"/>
  <c r="G396" i="10"/>
  <c r="F396" i="10"/>
  <c r="E396" i="10"/>
  <c r="C396" i="10"/>
  <c r="A396" i="10"/>
  <c r="K395" i="10"/>
  <c r="G395" i="10"/>
  <c r="F395" i="10"/>
  <c r="E395" i="10"/>
  <c r="C395" i="10"/>
  <c r="A395" i="10"/>
  <c r="K394" i="10"/>
  <c r="G394" i="10"/>
  <c r="F394" i="10"/>
  <c r="E394" i="10"/>
  <c r="C394" i="10"/>
  <c r="A394" i="10"/>
  <c r="K393" i="10"/>
  <c r="G393" i="10"/>
  <c r="F393" i="10"/>
  <c r="E393" i="10"/>
  <c r="C393" i="10"/>
  <c r="A393" i="10"/>
  <c r="K392" i="10"/>
  <c r="G392" i="10"/>
  <c r="F392" i="10"/>
  <c r="E392" i="10"/>
  <c r="C392" i="10"/>
  <c r="A392" i="10"/>
  <c r="K391" i="10"/>
  <c r="G391" i="10"/>
  <c r="F391" i="10"/>
  <c r="E391" i="10"/>
  <c r="C391" i="10"/>
  <c r="A391" i="10"/>
  <c r="K390" i="10"/>
  <c r="G390" i="10"/>
  <c r="F390" i="10"/>
  <c r="E390" i="10"/>
  <c r="C390" i="10"/>
  <c r="A390" i="10"/>
  <c r="K389" i="10"/>
  <c r="G389" i="10"/>
  <c r="F389" i="10"/>
  <c r="E389" i="10"/>
  <c r="C389" i="10"/>
  <c r="A389" i="10"/>
  <c r="K388" i="10"/>
  <c r="G388" i="10"/>
  <c r="F388" i="10"/>
  <c r="E388" i="10"/>
  <c r="C388" i="10"/>
  <c r="A388" i="10"/>
  <c r="K387" i="10"/>
  <c r="G387" i="10"/>
  <c r="F387" i="10"/>
  <c r="E387" i="10"/>
  <c r="C387" i="10"/>
  <c r="A387" i="10"/>
  <c r="K386" i="10"/>
  <c r="G386" i="10"/>
  <c r="F386" i="10"/>
  <c r="E386" i="10"/>
  <c r="C386" i="10"/>
  <c r="A386" i="10"/>
  <c r="K385" i="10"/>
  <c r="G385" i="10"/>
  <c r="F385" i="10"/>
  <c r="E385" i="10"/>
  <c r="C385" i="10"/>
  <c r="A385" i="10"/>
  <c r="K384" i="10"/>
  <c r="G384" i="10"/>
  <c r="F384" i="10"/>
  <c r="E384" i="10"/>
  <c r="C384" i="10"/>
  <c r="A384" i="10"/>
  <c r="K383" i="10"/>
  <c r="G383" i="10"/>
  <c r="F383" i="10"/>
  <c r="E383" i="10"/>
  <c r="C383" i="10"/>
  <c r="A383" i="10"/>
  <c r="K382" i="10"/>
  <c r="G382" i="10"/>
  <c r="F382" i="10"/>
  <c r="E382" i="10"/>
  <c r="C382" i="10"/>
  <c r="A382" i="10"/>
  <c r="K381" i="10"/>
  <c r="G381" i="10"/>
  <c r="F381" i="10"/>
  <c r="E381" i="10"/>
  <c r="C381" i="10"/>
  <c r="A381" i="10"/>
  <c r="K380" i="10"/>
  <c r="G380" i="10"/>
  <c r="F380" i="10"/>
  <c r="E380" i="10"/>
  <c r="C380" i="10"/>
  <c r="A380" i="10"/>
  <c r="K379" i="10"/>
  <c r="G379" i="10"/>
  <c r="F379" i="10"/>
  <c r="E379" i="10"/>
  <c r="C379" i="10"/>
  <c r="A379" i="10"/>
  <c r="K378" i="10"/>
  <c r="G378" i="10"/>
  <c r="F378" i="10"/>
  <c r="E378" i="10"/>
  <c r="C378" i="10"/>
  <c r="A378" i="10"/>
  <c r="K377" i="10"/>
  <c r="G377" i="10"/>
  <c r="F377" i="10"/>
  <c r="E377" i="10"/>
  <c r="C377" i="10"/>
  <c r="A377" i="10"/>
  <c r="K376" i="10"/>
  <c r="G376" i="10"/>
  <c r="F376" i="10"/>
  <c r="E376" i="10"/>
  <c r="C376" i="10"/>
  <c r="A376" i="10"/>
  <c r="K375" i="10"/>
  <c r="G375" i="10"/>
  <c r="F375" i="10"/>
  <c r="E375" i="10"/>
  <c r="C375" i="10"/>
  <c r="A375" i="10"/>
  <c r="K374" i="10"/>
  <c r="G374" i="10"/>
  <c r="F374" i="10"/>
  <c r="E374" i="10"/>
  <c r="C374" i="10"/>
  <c r="A374" i="10"/>
  <c r="K373" i="10"/>
  <c r="G373" i="10"/>
  <c r="F373" i="10"/>
  <c r="E373" i="10"/>
  <c r="C373" i="10"/>
  <c r="A373" i="10"/>
  <c r="K372" i="10"/>
  <c r="G372" i="10"/>
  <c r="F372" i="10"/>
  <c r="E372" i="10"/>
  <c r="C372" i="10"/>
  <c r="A372" i="10"/>
  <c r="K371" i="10"/>
  <c r="G371" i="10"/>
  <c r="F371" i="10"/>
  <c r="E371" i="10"/>
  <c r="C371" i="10"/>
  <c r="A371" i="10"/>
  <c r="K370" i="10"/>
  <c r="G370" i="10"/>
  <c r="F370" i="10"/>
  <c r="E370" i="10"/>
  <c r="C370" i="10"/>
  <c r="A370" i="10"/>
  <c r="K369" i="10"/>
  <c r="G369" i="10"/>
  <c r="F369" i="10"/>
  <c r="E369" i="10"/>
  <c r="C369" i="10"/>
  <c r="A369" i="10"/>
  <c r="K368" i="10"/>
  <c r="G368" i="10"/>
  <c r="F368" i="10"/>
  <c r="E368" i="10"/>
  <c r="C368" i="10"/>
  <c r="A368" i="10"/>
  <c r="K367" i="10"/>
  <c r="G367" i="10"/>
  <c r="F367" i="10"/>
  <c r="E367" i="10"/>
  <c r="C367" i="10"/>
  <c r="A367" i="10"/>
  <c r="K366" i="10"/>
  <c r="G366" i="10"/>
  <c r="F366" i="10"/>
  <c r="E366" i="10"/>
  <c r="C366" i="10"/>
  <c r="A366" i="10"/>
  <c r="K365" i="10"/>
  <c r="G365" i="10"/>
  <c r="F365" i="10"/>
  <c r="E365" i="10"/>
  <c r="C365" i="10"/>
  <c r="A365" i="10"/>
  <c r="K364" i="10"/>
  <c r="G364" i="10"/>
  <c r="F364" i="10"/>
  <c r="E364" i="10"/>
  <c r="C364" i="10"/>
  <c r="A364" i="10"/>
  <c r="K363" i="10"/>
  <c r="G363" i="10"/>
  <c r="F363" i="10"/>
  <c r="E363" i="10"/>
  <c r="C363" i="10"/>
  <c r="A363" i="10"/>
  <c r="K362" i="10"/>
  <c r="G362" i="10"/>
  <c r="F362" i="10"/>
  <c r="E362" i="10"/>
  <c r="C362" i="10"/>
  <c r="A362" i="10"/>
  <c r="K361" i="10"/>
  <c r="G361" i="10"/>
  <c r="F361" i="10"/>
  <c r="E361" i="10"/>
  <c r="C361" i="10"/>
  <c r="A361" i="10"/>
  <c r="K360" i="10"/>
  <c r="G360" i="10"/>
  <c r="F360" i="10"/>
  <c r="E360" i="10"/>
  <c r="C360" i="10"/>
  <c r="A360" i="10"/>
  <c r="K359" i="10"/>
  <c r="G359" i="10"/>
  <c r="F359" i="10"/>
  <c r="E359" i="10"/>
  <c r="C359" i="10"/>
  <c r="A359" i="10"/>
  <c r="K358" i="10"/>
  <c r="G358" i="10"/>
  <c r="F358" i="10"/>
  <c r="E358" i="10"/>
  <c r="C358" i="10"/>
  <c r="A358" i="10"/>
  <c r="K357" i="10"/>
  <c r="G357" i="10"/>
  <c r="F357" i="10"/>
  <c r="E357" i="10"/>
  <c r="C357" i="10"/>
  <c r="A357" i="10"/>
  <c r="K356" i="10"/>
  <c r="G356" i="10"/>
  <c r="F356" i="10"/>
  <c r="E356" i="10"/>
  <c r="C356" i="10"/>
  <c r="A356" i="10"/>
  <c r="K355" i="10"/>
  <c r="G355" i="10"/>
  <c r="F355" i="10"/>
  <c r="E355" i="10"/>
  <c r="C355" i="10"/>
  <c r="A355" i="10"/>
  <c r="K354" i="10"/>
  <c r="G354" i="10"/>
  <c r="F354" i="10"/>
  <c r="E354" i="10"/>
  <c r="C354" i="10"/>
  <c r="A354" i="10"/>
  <c r="K353" i="10"/>
  <c r="G353" i="10"/>
  <c r="F353" i="10"/>
  <c r="E353" i="10"/>
  <c r="C353" i="10"/>
  <c r="A353" i="10"/>
  <c r="K352" i="10"/>
  <c r="G352" i="10"/>
  <c r="F352" i="10"/>
  <c r="E352" i="10"/>
  <c r="C352" i="10"/>
  <c r="A352" i="10"/>
  <c r="K351" i="10"/>
  <c r="G351" i="10"/>
  <c r="F351" i="10"/>
  <c r="E351" i="10"/>
  <c r="C351" i="10"/>
  <c r="A351" i="10"/>
  <c r="K350" i="10"/>
  <c r="G350" i="10"/>
  <c r="F350" i="10"/>
  <c r="E350" i="10"/>
  <c r="C350" i="10"/>
  <c r="A350" i="10"/>
  <c r="K349" i="10"/>
  <c r="G349" i="10"/>
  <c r="F349" i="10"/>
  <c r="E349" i="10"/>
  <c r="C349" i="10"/>
  <c r="A349" i="10"/>
  <c r="K348" i="10"/>
  <c r="G348" i="10"/>
  <c r="F348" i="10"/>
  <c r="E348" i="10"/>
  <c r="C348" i="10"/>
  <c r="A348" i="10"/>
  <c r="K347" i="10"/>
  <c r="G347" i="10"/>
  <c r="F347" i="10"/>
  <c r="E347" i="10"/>
  <c r="C347" i="10"/>
  <c r="A347" i="10"/>
  <c r="K346" i="10"/>
  <c r="G346" i="10"/>
  <c r="F346" i="10"/>
  <c r="E346" i="10"/>
  <c r="C346" i="10"/>
  <c r="A346" i="10"/>
  <c r="K345" i="10"/>
  <c r="G345" i="10"/>
  <c r="F345" i="10"/>
  <c r="E345" i="10"/>
  <c r="C345" i="10"/>
  <c r="A345" i="10"/>
  <c r="K344" i="10"/>
  <c r="G344" i="10"/>
  <c r="F344" i="10"/>
  <c r="E344" i="10"/>
  <c r="C344" i="10"/>
  <c r="A344" i="10"/>
  <c r="K343" i="10"/>
  <c r="G343" i="10"/>
  <c r="F343" i="10"/>
  <c r="E343" i="10"/>
  <c r="C343" i="10"/>
  <c r="A343" i="10"/>
  <c r="K342" i="10"/>
  <c r="G342" i="10"/>
  <c r="F342" i="10"/>
  <c r="E342" i="10"/>
  <c r="C342" i="10"/>
  <c r="A342" i="10"/>
  <c r="K341" i="10"/>
  <c r="G341" i="10"/>
  <c r="F341" i="10"/>
  <c r="E341" i="10"/>
  <c r="C341" i="10"/>
  <c r="A341" i="10"/>
  <c r="K340" i="10"/>
  <c r="G340" i="10"/>
  <c r="F340" i="10"/>
  <c r="E340" i="10"/>
  <c r="C340" i="10"/>
  <c r="A340" i="10"/>
  <c r="K339" i="10"/>
  <c r="G339" i="10"/>
  <c r="F339" i="10"/>
  <c r="E339" i="10"/>
  <c r="C339" i="10"/>
  <c r="A339" i="10"/>
  <c r="K338" i="10"/>
  <c r="G338" i="10"/>
  <c r="F338" i="10"/>
  <c r="E338" i="10"/>
  <c r="C338" i="10"/>
  <c r="A338" i="10"/>
  <c r="K337" i="10"/>
  <c r="G337" i="10"/>
  <c r="F337" i="10"/>
  <c r="E337" i="10"/>
  <c r="C337" i="10"/>
  <c r="A337" i="10"/>
  <c r="K336" i="10"/>
  <c r="G336" i="10"/>
  <c r="F336" i="10"/>
  <c r="E336" i="10"/>
  <c r="C336" i="10"/>
  <c r="A336" i="10"/>
  <c r="K335" i="10"/>
  <c r="G335" i="10"/>
  <c r="F335" i="10"/>
  <c r="E335" i="10"/>
  <c r="C335" i="10"/>
  <c r="A335" i="10"/>
  <c r="K334" i="10"/>
  <c r="G334" i="10"/>
  <c r="F334" i="10"/>
  <c r="E334" i="10"/>
  <c r="C334" i="10"/>
  <c r="A334" i="10"/>
  <c r="K333" i="10"/>
  <c r="G333" i="10"/>
  <c r="F333" i="10"/>
  <c r="E333" i="10"/>
  <c r="C333" i="10"/>
  <c r="A333" i="10"/>
  <c r="K332" i="10"/>
  <c r="G332" i="10"/>
  <c r="F332" i="10"/>
  <c r="E332" i="10"/>
  <c r="C332" i="10"/>
  <c r="A332" i="10"/>
  <c r="K331" i="10"/>
  <c r="G331" i="10"/>
  <c r="F331" i="10"/>
  <c r="E331" i="10"/>
  <c r="C331" i="10"/>
  <c r="A331" i="10"/>
  <c r="K330" i="10"/>
  <c r="G330" i="10"/>
  <c r="F330" i="10"/>
  <c r="E330" i="10"/>
  <c r="C330" i="10"/>
  <c r="A330" i="10"/>
  <c r="K329" i="10"/>
  <c r="G329" i="10"/>
  <c r="F329" i="10"/>
  <c r="E329" i="10"/>
  <c r="C329" i="10"/>
  <c r="A329" i="10"/>
  <c r="K328" i="10"/>
  <c r="G328" i="10"/>
  <c r="F328" i="10"/>
  <c r="E328" i="10"/>
  <c r="C328" i="10"/>
  <c r="A328" i="10"/>
  <c r="K327" i="10"/>
  <c r="G327" i="10"/>
  <c r="F327" i="10"/>
  <c r="E327" i="10"/>
  <c r="C327" i="10"/>
  <c r="A327" i="10"/>
  <c r="K326" i="10"/>
  <c r="G326" i="10"/>
  <c r="F326" i="10"/>
  <c r="E326" i="10"/>
  <c r="C326" i="10"/>
  <c r="A326" i="10"/>
  <c r="K325" i="10"/>
  <c r="G325" i="10"/>
  <c r="F325" i="10"/>
  <c r="E325" i="10"/>
  <c r="C325" i="10"/>
  <c r="A325" i="10"/>
  <c r="K324" i="10"/>
  <c r="G324" i="10"/>
  <c r="F324" i="10"/>
  <c r="E324" i="10"/>
  <c r="C324" i="10"/>
  <c r="A324" i="10"/>
  <c r="K323" i="10"/>
  <c r="G323" i="10"/>
  <c r="F323" i="10"/>
  <c r="E323" i="10"/>
  <c r="C323" i="10"/>
  <c r="A323" i="10"/>
  <c r="K322" i="10"/>
  <c r="G322" i="10"/>
  <c r="F322" i="10"/>
  <c r="E322" i="10"/>
  <c r="C322" i="10"/>
  <c r="A322" i="10"/>
  <c r="K321" i="10"/>
  <c r="G321" i="10"/>
  <c r="F321" i="10"/>
  <c r="E321" i="10"/>
  <c r="C321" i="10"/>
  <c r="A321" i="10"/>
  <c r="K320" i="10"/>
  <c r="G320" i="10"/>
  <c r="F320" i="10"/>
  <c r="E320" i="10"/>
  <c r="C320" i="10"/>
  <c r="A320" i="10"/>
  <c r="K319" i="10"/>
  <c r="G319" i="10"/>
  <c r="F319" i="10"/>
  <c r="E319" i="10"/>
  <c r="C319" i="10"/>
  <c r="A319" i="10"/>
  <c r="K318" i="10"/>
  <c r="G318" i="10"/>
  <c r="F318" i="10"/>
  <c r="E318" i="10"/>
  <c r="C318" i="10"/>
  <c r="A318" i="10"/>
  <c r="K317" i="10"/>
  <c r="G317" i="10"/>
  <c r="F317" i="10"/>
  <c r="E317" i="10"/>
  <c r="C317" i="10"/>
  <c r="A317" i="10"/>
  <c r="K316" i="10"/>
  <c r="G316" i="10"/>
  <c r="F316" i="10"/>
  <c r="E316" i="10"/>
  <c r="C316" i="10"/>
  <c r="A316" i="10"/>
  <c r="K315" i="10"/>
  <c r="G315" i="10"/>
  <c r="F315" i="10"/>
  <c r="E315" i="10"/>
  <c r="C315" i="10"/>
  <c r="A315" i="10"/>
  <c r="K314" i="10"/>
  <c r="G314" i="10"/>
  <c r="F314" i="10"/>
  <c r="E314" i="10"/>
  <c r="C314" i="10"/>
  <c r="A314" i="10"/>
  <c r="K313" i="10"/>
  <c r="G313" i="10"/>
  <c r="F313" i="10"/>
  <c r="E313" i="10"/>
  <c r="C313" i="10"/>
  <c r="A313" i="10"/>
  <c r="K312" i="10"/>
  <c r="G312" i="10"/>
  <c r="F312" i="10"/>
  <c r="E312" i="10"/>
  <c r="C312" i="10"/>
  <c r="A312" i="10"/>
  <c r="K311" i="10"/>
  <c r="G311" i="10"/>
  <c r="F311" i="10"/>
  <c r="E311" i="10"/>
  <c r="C311" i="10"/>
  <c r="A311" i="10"/>
  <c r="K310" i="10"/>
  <c r="G310" i="10"/>
  <c r="F310" i="10"/>
  <c r="E310" i="10"/>
  <c r="C310" i="10"/>
  <c r="A310" i="10"/>
  <c r="K309" i="10"/>
  <c r="G309" i="10"/>
  <c r="F309" i="10"/>
  <c r="E309" i="10"/>
  <c r="C309" i="10"/>
  <c r="A309" i="10"/>
  <c r="K308" i="10"/>
  <c r="G308" i="10"/>
  <c r="F308" i="10"/>
  <c r="E308" i="10"/>
  <c r="C308" i="10"/>
  <c r="A308" i="10"/>
  <c r="K307" i="10"/>
  <c r="G307" i="10"/>
  <c r="F307" i="10"/>
  <c r="E307" i="10"/>
  <c r="C307" i="10"/>
  <c r="A307" i="10"/>
  <c r="K306" i="10"/>
  <c r="G306" i="10"/>
  <c r="F306" i="10"/>
  <c r="E306" i="10"/>
  <c r="C306" i="10"/>
  <c r="A306" i="10"/>
  <c r="K305" i="10"/>
  <c r="G305" i="10"/>
  <c r="F305" i="10"/>
  <c r="E305" i="10"/>
  <c r="C305" i="10"/>
  <c r="A305" i="10"/>
  <c r="K304" i="10"/>
  <c r="G304" i="10"/>
  <c r="F304" i="10"/>
  <c r="E304" i="10"/>
  <c r="C304" i="10"/>
  <c r="A304" i="10"/>
  <c r="K303" i="10"/>
  <c r="G303" i="10"/>
  <c r="F303" i="10"/>
  <c r="E303" i="10"/>
  <c r="C303" i="10"/>
  <c r="A303" i="10"/>
  <c r="K302" i="10"/>
  <c r="G302" i="10"/>
  <c r="F302" i="10"/>
  <c r="E302" i="10"/>
  <c r="C302" i="10"/>
  <c r="A302" i="10"/>
  <c r="K301" i="10"/>
  <c r="G301" i="10"/>
  <c r="F301" i="10"/>
  <c r="E301" i="10"/>
  <c r="C301" i="10"/>
  <c r="A301" i="10"/>
  <c r="K300" i="10"/>
  <c r="G300" i="10"/>
  <c r="F300" i="10"/>
  <c r="E300" i="10"/>
  <c r="C300" i="10"/>
  <c r="A300" i="10"/>
  <c r="K299" i="10"/>
  <c r="G299" i="10"/>
  <c r="F299" i="10"/>
  <c r="E299" i="10"/>
  <c r="C299" i="10"/>
  <c r="A299" i="10"/>
  <c r="K298" i="10"/>
  <c r="G298" i="10"/>
  <c r="F298" i="10"/>
  <c r="E298" i="10"/>
  <c r="C298" i="10"/>
  <c r="A298" i="10"/>
  <c r="K297" i="10"/>
  <c r="G297" i="10"/>
  <c r="F297" i="10"/>
  <c r="E297" i="10"/>
  <c r="C297" i="10"/>
  <c r="A297" i="10"/>
  <c r="K296" i="10"/>
  <c r="G296" i="10"/>
  <c r="F296" i="10"/>
  <c r="E296" i="10"/>
  <c r="C296" i="10"/>
  <c r="A296" i="10"/>
  <c r="K295" i="10"/>
  <c r="G295" i="10"/>
  <c r="F295" i="10"/>
  <c r="E295" i="10"/>
  <c r="C295" i="10"/>
  <c r="A295" i="10"/>
  <c r="K294" i="10"/>
  <c r="G294" i="10"/>
  <c r="F294" i="10"/>
  <c r="E294" i="10"/>
  <c r="C294" i="10"/>
  <c r="A294" i="10"/>
  <c r="K293" i="10"/>
  <c r="G293" i="10"/>
  <c r="F293" i="10"/>
  <c r="E293" i="10"/>
  <c r="C293" i="10"/>
  <c r="A293" i="10"/>
  <c r="K292" i="10"/>
  <c r="G292" i="10"/>
  <c r="F292" i="10"/>
  <c r="E292" i="10"/>
  <c r="C292" i="10"/>
  <c r="A292" i="10"/>
  <c r="K291" i="10"/>
  <c r="G291" i="10"/>
  <c r="F291" i="10"/>
  <c r="E291" i="10"/>
  <c r="C291" i="10"/>
  <c r="A291" i="10"/>
  <c r="K290" i="10"/>
  <c r="G290" i="10"/>
  <c r="F290" i="10"/>
  <c r="E290" i="10"/>
  <c r="C290" i="10"/>
  <c r="A290" i="10"/>
  <c r="K289" i="10"/>
  <c r="G289" i="10"/>
  <c r="F289" i="10"/>
  <c r="E289" i="10"/>
  <c r="C289" i="10"/>
  <c r="A289" i="10"/>
  <c r="K288" i="10"/>
  <c r="G288" i="10"/>
  <c r="F288" i="10"/>
  <c r="E288" i="10"/>
  <c r="C288" i="10"/>
  <c r="A288" i="10"/>
  <c r="K287" i="10"/>
  <c r="G287" i="10"/>
  <c r="F287" i="10"/>
  <c r="E287" i="10"/>
  <c r="C287" i="10"/>
  <c r="A287" i="10"/>
  <c r="K286" i="10"/>
  <c r="G286" i="10"/>
  <c r="F286" i="10"/>
  <c r="E286" i="10"/>
  <c r="C286" i="10"/>
  <c r="A286" i="10"/>
  <c r="K285" i="10"/>
  <c r="G285" i="10"/>
  <c r="F285" i="10"/>
  <c r="E285" i="10"/>
  <c r="C285" i="10"/>
  <c r="A285" i="10"/>
  <c r="K284" i="10"/>
  <c r="G284" i="10"/>
  <c r="F284" i="10"/>
  <c r="E284" i="10"/>
  <c r="C284" i="10"/>
  <c r="A284" i="10"/>
  <c r="K283" i="10"/>
  <c r="G283" i="10"/>
  <c r="F283" i="10"/>
  <c r="E283" i="10"/>
  <c r="C283" i="10"/>
  <c r="A283" i="10"/>
  <c r="K282" i="10"/>
  <c r="G282" i="10"/>
  <c r="F282" i="10"/>
  <c r="E282" i="10"/>
  <c r="C282" i="10"/>
  <c r="A282" i="10"/>
  <c r="K281" i="10"/>
  <c r="G281" i="10"/>
  <c r="F281" i="10"/>
  <c r="E281" i="10"/>
  <c r="C281" i="10"/>
  <c r="A281" i="10"/>
  <c r="K280" i="10"/>
  <c r="G280" i="10"/>
  <c r="F280" i="10"/>
  <c r="E280" i="10"/>
  <c r="C280" i="10"/>
  <c r="A280" i="10"/>
  <c r="K279" i="10"/>
  <c r="G279" i="10"/>
  <c r="F279" i="10"/>
  <c r="E279" i="10"/>
  <c r="C279" i="10"/>
  <c r="A279" i="10"/>
  <c r="K278" i="10"/>
  <c r="G278" i="10"/>
  <c r="F278" i="10"/>
  <c r="E278" i="10"/>
  <c r="C278" i="10"/>
  <c r="A278" i="10"/>
  <c r="K277" i="10"/>
  <c r="G277" i="10"/>
  <c r="F277" i="10"/>
  <c r="E277" i="10"/>
  <c r="C277" i="10"/>
  <c r="A277" i="10"/>
  <c r="K276" i="10"/>
  <c r="G276" i="10"/>
  <c r="F276" i="10"/>
  <c r="E276" i="10"/>
  <c r="C276" i="10"/>
  <c r="A276" i="10"/>
  <c r="K275" i="10"/>
  <c r="G275" i="10"/>
  <c r="F275" i="10"/>
  <c r="E275" i="10"/>
  <c r="C275" i="10"/>
  <c r="A275" i="10"/>
  <c r="K274" i="10"/>
  <c r="G274" i="10"/>
  <c r="F274" i="10"/>
  <c r="E274" i="10"/>
  <c r="C274" i="10"/>
  <c r="A274" i="10"/>
  <c r="K273" i="10"/>
  <c r="G273" i="10"/>
  <c r="F273" i="10"/>
  <c r="E273" i="10"/>
  <c r="C273" i="10"/>
  <c r="A273" i="10"/>
  <c r="K272" i="10"/>
  <c r="G272" i="10"/>
  <c r="F272" i="10"/>
  <c r="E272" i="10"/>
  <c r="C272" i="10"/>
  <c r="A272" i="10"/>
  <c r="K271" i="10"/>
  <c r="G271" i="10"/>
  <c r="F271" i="10"/>
  <c r="E271" i="10"/>
  <c r="C271" i="10"/>
  <c r="A271" i="10"/>
  <c r="K270" i="10"/>
  <c r="G270" i="10"/>
  <c r="F270" i="10"/>
  <c r="E270" i="10"/>
  <c r="C270" i="10"/>
  <c r="A270" i="10"/>
  <c r="K269" i="10"/>
  <c r="G269" i="10"/>
  <c r="F269" i="10"/>
  <c r="E269" i="10"/>
  <c r="C269" i="10"/>
  <c r="A269" i="10"/>
  <c r="K268" i="10"/>
  <c r="G268" i="10"/>
  <c r="F268" i="10"/>
  <c r="E268" i="10"/>
  <c r="C268" i="10"/>
  <c r="A268" i="10"/>
  <c r="K267" i="10"/>
  <c r="G267" i="10"/>
  <c r="F267" i="10"/>
  <c r="E267" i="10"/>
  <c r="C267" i="10"/>
  <c r="A267" i="10"/>
  <c r="K266" i="10"/>
  <c r="G266" i="10"/>
  <c r="F266" i="10"/>
  <c r="E266" i="10"/>
  <c r="C266" i="10"/>
  <c r="A266" i="10"/>
  <c r="K265" i="10"/>
  <c r="G265" i="10"/>
  <c r="F265" i="10"/>
  <c r="E265" i="10"/>
  <c r="C265" i="10"/>
  <c r="A265" i="10"/>
  <c r="K264" i="10"/>
  <c r="G264" i="10"/>
  <c r="F264" i="10"/>
  <c r="E264" i="10"/>
  <c r="C264" i="10"/>
  <c r="A264" i="10"/>
  <c r="K263" i="10"/>
  <c r="G263" i="10"/>
  <c r="F263" i="10"/>
  <c r="E263" i="10"/>
  <c r="C263" i="10"/>
  <c r="A263" i="10"/>
  <c r="K262" i="10"/>
  <c r="G262" i="10"/>
  <c r="F262" i="10"/>
  <c r="E262" i="10"/>
  <c r="C262" i="10"/>
  <c r="A262" i="10"/>
  <c r="K261" i="10"/>
  <c r="G261" i="10"/>
  <c r="F261" i="10"/>
  <c r="E261" i="10"/>
  <c r="C261" i="10"/>
  <c r="A261" i="10"/>
  <c r="K260" i="10"/>
  <c r="G260" i="10"/>
  <c r="F260" i="10"/>
  <c r="E260" i="10"/>
  <c r="C260" i="10"/>
  <c r="A260" i="10"/>
  <c r="K259" i="10"/>
  <c r="G259" i="10"/>
  <c r="F259" i="10"/>
  <c r="E259" i="10"/>
  <c r="C259" i="10"/>
  <c r="A259" i="10"/>
  <c r="K258" i="10"/>
  <c r="G258" i="10"/>
  <c r="F258" i="10"/>
  <c r="E258" i="10"/>
  <c r="C258" i="10"/>
  <c r="A258" i="10"/>
  <c r="K257" i="10"/>
  <c r="G257" i="10"/>
  <c r="F257" i="10"/>
  <c r="E257" i="10"/>
  <c r="C257" i="10"/>
  <c r="A257" i="10"/>
  <c r="K256" i="10"/>
  <c r="G256" i="10"/>
  <c r="F256" i="10"/>
  <c r="E256" i="10"/>
  <c r="C256" i="10"/>
  <c r="A256" i="10"/>
  <c r="K255" i="10"/>
  <c r="G255" i="10"/>
  <c r="F255" i="10"/>
  <c r="E255" i="10"/>
  <c r="C255" i="10"/>
  <c r="A255" i="10"/>
  <c r="K254" i="10"/>
  <c r="G254" i="10"/>
  <c r="F254" i="10"/>
  <c r="E254" i="10"/>
  <c r="C254" i="10"/>
  <c r="A254" i="10"/>
  <c r="K253" i="10"/>
  <c r="G253" i="10"/>
  <c r="F253" i="10"/>
  <c r="E253" i="10"/>
  <c r="C253" i="10"/>
  <c r="A253" i="10"/>
  <c r="K252" i="10"/>
  <c r="G252" i="10"/>
  <c r="F252" i="10"/>
  <c r="E252" i="10"/>
  <c r="C252" i="10"/>
  <c r="A252" i="10"/>
  <c r="K251" i="10"/>
  <c r="G251" i="10"/>
  <c r="F251" i="10"/>
  <c r="E251" i="10"/>
  <c r="C251" i="10"/>
  <c r="A251" i="10"/>
  <c r="K250" i="10"/>
  <c r="G250" i="10"/>
  <c r="F250" i="10"/>
  <c r="E250" i="10"/>
  <c r="C250" i="10"/>
  <c r="A250" i="10"/>
  <c r="K249" i="10"/>
  <c r="G249" i="10"/>
  <c r="F249" i="10"/>
  <c r="E249" i="10"/>
  <c r="C249" i="10"/>
  <c r="A249" i="10"/>
  <c r="K248" i="10"/>
  <c r="G248" i="10"/>
  <c r="F248" i="10"/>
  <c r="E248" i="10"/>
  <c r="C248" i="10"/>
  <c r="A248" i="10"/>
  <c r="K247" i="10"/>
  <c r="G247" i="10"/>
  <c r="F247" i="10"/>
  <c r="E247" i="10"/>
  <c r="C247" i="10"/>
  <c r="A247" i="10"/>
  <c r="K246" i="10"/>
  <c r="G246" i="10"/>
  <c r="F246" i="10"/>
  <c r="E246" i="10"/>
  <c r="C246" i="10"/>
  <c r="A246" i="10"/>
  <c r="K245" i="10"/>
  <c r="G245" i="10"/>
  <c r="F245" i="10"/>
  <c r="E245" i="10"/>
  <c r="C245" i="10"/>
  <c r="A245" i="10"/>
  <c r="K244" i="10"/>
  <c r="G244" i="10"/>
  <c r="F244" i="10"/>
  <c r="E244" i="10"/>
  <c r="C244" i="10"/>
  <c r="A244" i="10"/>
  <c r="K243" i="10"/>
  <c r="G243" i="10"/>
  <c r="F243" i="10"/>
  <c r="E243" i="10"/>
  <c r="C243" i="10"/>
  <c r="A243" i="10"/>
  <c r="K242" i="10"/>
  <c r="G242" i="10"/>
  <c r="F242" i="10"/>
  <c r="E242" i="10"/>
  <c r="C242" i="10"/>
  <c r="A242" i="10"/>
  <c r="K241" i="10"/>
  <c r="G241" i="10"/>
  <c r="F241" i="10"/>
  <c r="E241" i="10"/>
  <c r="C241" i="10"/>
  <c r="A241" i="10"/>
  <c r="K240" i="10"/>
  <c r="G240" i="10"/>
  <c r="F240" i="10"/>
  <c r="E240" i="10"/>
  <c r="C240" i="10"/>
  <c r="A240" i="10"/>
  <c r="K239" i="10"/>
  <c r="G239" i="10"/>
  <c r="F239" i="10"/>
  <c r="E239" i="10"/>
  <c r="C239" i="10"/>
  <c r="A239" i="10"/>
  <c r="K238" i="10"/>
  <c r="G238" i="10"/>
  <c r="F238" i="10"/>
  <c r="E238" i="10"/>
  <c r="C238" i="10"/>
  <c r="A238" i="10"/>
  <c r="K237" i="10"/>
  <c r="G237" i="10"/>
  <c r="F237" i="10"/>
  <c r="E237" i="10"/>
  <c r="C237" i="10"/>
  <c r="A237" i="10"/>
  <c r="K236" i="10"/>
  <c r="G236" i="10"/>
  <c r="F236" i="10"/>
  <c r="E236" i="10"/>
  <c r="C236" i="10"/>
  <c r="A236" i="10"/>
  <c r="K235" i="10"/>
  <c r="G235" i="10"/>
  <c r="F235" i="10"/>
  <c r="E235" i="10"/>
  <c r="C235" i="10"/>
  <c r="A235" i="10"/>
  <c r="K234" i="10"/>
  <c r="G234" i="10"/>
  <c r="F234" i="10"/>
  <c r="E234" i="10"/>
  <c r="C234" i="10"/>
  <c r="A234" i="10"/>
  <c r="K233" i="10"/>
  <c r="G233" i="10"/>
  <c r="F233" i="10"/>
  <c r="E233" i="10"/>
  <c r="C233" i="10"/>
  <c r="A233" i="10"/>
  <c r="K232" i="10"/>
  <c r="G232" i="10"/>
  <c r="F232" i="10"/>
  <c r="E232" i="10"/>
  <c r="C232" i="10"/>
  <c r="A232" i="10"/>
  <c r="K231" i="10"/>
  <c r="G231" i="10"/>
  <c r="F231" i="10"/>
  <c r="E231" i="10"/>
  <c r="C231" i="10"/>
  <c r="A231" i="10"/>
  <c r="K230" i="10"/>
  <c r="G230" i="10"/>
  <c r="F230" i="10"/>
  <c r="E230" i="10"/>
  <c r="C230" i="10"/>
  <c r="A230" i="10"/>
  <c r="K229" i="10"/>
  <c r="G229" i="10"/>
  <c r="F229" i="10"/>
  <c r="E229" i="10"/>
  <c r="C229" i="10"/>
  <c r="A229" i="10"/>
  <c r="K228" i="10"/>
  <c r="G228" i="10"/>
  <c r="F228" i="10"/>
  <c r="E228" i="10"/>
  <c r="C228" i="10"/>
  <c r="A228" i="10"/>
  <c r="K227" i="10"/>
  <c r="G227" i="10"/>
  <c r="F227" i="10"/>
  <c r="E227" i="10"/>
  <c r="C227" i="10"/>
  <c r="A227" i="10"/>
  <c r="K226" i="10"/>
  <c r="G226" i="10"/>
  <c r="F226" i="10"/>
  <c r="E226" i="10"/>
  <c r="C226" i="10"/>
  <c r="A226" i="10"/>
  <c r="K225" i="10"/>
  <c r="G225" i="10"/>
  <c r="F225" i="10"/>
  <c r="E225" i="10"/>
  <c r="C225" i="10"/>
  <c r="A225" i="10"/>
  <c r="K224" i="10"/>
  <c r="G224" i="10"/>
  <c r="F224" i="10"/>
  <c r="E224" i="10"/>
  <c r="C224" i="10"/>
  <c r="A224" i="10"/>
  <c r="K223" i="10"/>
  <c r="G223" i="10"/>
  <c r="F223" i="10"/>
  <c r="E223" i="10"/>
  <c r="C223" i="10"/>
  <c r="A223" i="10"/>
  <c r="K222" i="10"/>
  <c r="G222" i="10"/>
  <c r="F222" i="10"/>
  <c r="E222" i="10"/>
  <c r="C222" i="10"/>
  <c r="A222" i="10"/>
  <c r="K221" i="10"/>
  <c r="G221" i="10"/>
  <c r="F221" i="10"/>
  <c r="E221" i="10"/>
  <c r="C221" i="10"/>
  <c r="A221" i="10"/>
  <c r="K220" i="10"/>
  <c r="G220" i="10"/>
  <c r="F220" i="10"/>
  <c r="E220" i="10"/>
  <c r="C220" i="10"/>
  <c r="A220" i="10"/>
  <c r="K219" i="10"/>
  <c r="G219" i="10"/>
  <c r="F219" i="10"/>
  <c r="E219" i="10"/>
  <c r="C219" i="10"/>
  <c r="A219" i="10"/>
  <c r="K218" i="10"/>
  <c r="G218" i="10"/>
  <c r="F218" i="10"/>
  <c r="E218" i="10"/>
  <c r="C218" i="10"/>
  <c r="A218" i="10"/>
  <c r="K217" i="10"/>
  <c r="G217" i="10"/>
  <c r="F217" i="10"/>
  <c r="E217" i="10"/>
  <c r="C217" i="10"/>
  <c r="A217" i="10"/>
  <c r="K216" i="10"/>
  <c r="G216" i="10"/>
  <c r="F216" i="10"/>
  <c r="E216" i="10"/>
  <c r="C216" i="10"/>
  <c r="A216" i="10"/>
  <c r="K215" i="10"/>
  <c r="G215" i="10"/>
  <c r="F215" i="10"/>
  <c r="E215" i="10"/>
  <c r="C215" i="10"/>
  <c r="A215" i="10"/>
  <c r="K214" i="10"/>
  <c r="G214" i="10"/>
  <c r="F214" i="10"/>
  <c r="E214" i="10"/>
  <c r="C214" i="10"/>
  <c r="A214" i="10"/>
  <c r="K213" i="10"/>
  <c r="G213" i="10"/>
  <c r="F213" i="10"/>
  <c r="E213" i="10"/>
  <c r="C213" i="10"/>
  <c r="A213" i="10"/>
  <c r="K212" i="10"/>
  <c r="G212" i="10"/>
  <c r="F212" i="10"/>
  <c r="E212" i="10"/>
  <c r="C212" i="10"/>
  <c r="A212" i="10"/>
  <c r="K211" i="10"/>
  <c r="G211" i="10"/>
  <c r="F211" i="10"/>
  <c r="E211" i="10"/>
  <c r="C211" i="10"/>
  <c r="A211" i="10"/>
  <c r="K210" i="10"/>
  <c r="G210" i="10"/>
  <c r="F210" i="10"/>
  <c r="E210" i="10"/>
  <c r="C210" i="10"/>
  <c r="A210" i="10"/>
  <c r="K209" i="10"/>
  <c r="G209" i="10"/>
  <c r="F209" i="10"/>
  <c r="E209" i="10"/>
  <c r="C209" i="10"/>
  <c r="A209" i="10"/>
  <c r="K208" i="10"/>
  <c r="G208" i="10"/>
  <c r="F208" i="10"/>
  <c r="E208" i="10"/>
  <c r="C208" i="10"/>
  <c r="A208" i="10"/>
  <c r="K207" i="10"/>
  <c r="G207" i="10"/>
  <c r="F207" i="10"/>
  <c r="E207" i="10"/>
  <c r="C207" i="10"/>
  <c r="A207" i="10"/>
  <c r="K206" i="10"/>
  <c r="G206" i="10"/>
  <c r="F206" i="10"/>
  <c r="E206" i="10"/>
  <c r="C206" i="10"/>
  <c r="A206" i="10"/>
  <c r="K205" i="10"/>
  <c r="G205" i="10"/>
  <c r="F205" i="10"/>
  <c r="E205" i="10"/>
  <c r="C205" i="10"/>
  <c r="A205" i="10"/>
  <c r="K204" i="10"/>
  <c r="G204" i="10"/>
  <c r="F204" i="10"/>
  <c r="E204" i="10"/>
  <c r="C204" i="10"/>
  <c r="A204" i="10"/>
  <c r="K203" i="10"/>
  <c r="G203" i="10"/>
  <c r="F203" i="10"/>
  <c r="E203" i="10"/>
  <c r="C203" i="10"/>
  <c r="A203" i="10"/>
  <c r="K202" i="10"/>
  <c r="G202" i="10"/>
  <c r="F202" i="10"/>
  <c r="E202" i="10"/>
  <c r="C202" i="10"/>
  <c r="A202" i="10"/>
  <c r="K201" i="10"/>
  <c r="G201" i="10"/>
  <c r="F201" i="10"/>
  <c r="E201" i="10"/>
  <c r="C201" i="10"/>
  <c r="A201" i="10"/>
  <c r="K200" i="10"/>
  <c r="G200" i="10"/>
  <c r="F200" i="10"/>
  <c r="E200" i="10"/>
  <c r="C200" i="10"/>
  <c r="A200" i="10"/>
  <c r="K199" i="10"/>
  <c r="G199" i="10"/>
  <c r="F199" i="10"/>
  <c r="E199" i="10"/>
  <c r="C199" i="10"/>
  <c r="A199" i="10"/>
  <c r="K198" i="10"/>
  <c r="G198" i="10"/>
  <c r="F198" i="10"/>
  <c r="E198" i="10"/>
  <c r="C198" i="10"/>
  <c r="A198" i="10"/>
  <c r="K197" i="10"/>
  <c r="G197" i="10"/>
  <c r="F197" i="10"/>
  <c r="E197" i="10"/>
  <c r="C197" i="10"/>
  <c r="A197" i="10"/>
  <c r="K196" i="10"/>
  <c r="G196" i="10"/>
  <c r="F196" i="10"/>
  <c r="E196" i="10"/>
  <c r="C196" i="10"/>
  <c r="A196" i="10"/>
  <c r="K195" i="10"/>
  <c r="G195" i="10"/>
  <c r="F195" i="10"/>
  <c r="E195" i="10"/>
  <c r="C195" i="10"/>
  <c r="A195" i="10"/>
  <c r="K194" i="10"/>
  <c r="G194" i="10"/>
  <c r="F194" i="10"/>
  <c r="E194" i="10"/>
  <c r="C194" i="10"/>
  <c r="A194" i="10"/>
  <c r="K193" i="10"/>
  <c r="G193" i="10"/>
  <c r="F193" i="10"/>
  <c r="E193" i="10"/>
  <c r="C193" i="10"/>
  <c r="A193" i="10"/>
  <c r="K192" i="10"/>
  <c r="G192" i="10"/>
  <c r="F192" i="10"/>
  <c r="E192" i="10"/>
  <c r="C192" i="10"/>
  <c r="A192" i="10"/>
  <c r="K191" i="10"/>
  <c r="G191" i="10"/>
  <c r="F191" i="10"/>
  <c r="E191" i="10"/>
  <c r="C191" i="10"/>
  <c r="A191" i="10"/>
  <c r="K190" i="10"/>
  <c r="G190" i="10"/>
  <c r="F190" i="10"/>
  <c r="E190" i="10"/>
  <c r="C190" i="10"/>
  <c r="A190" i="10"/>
  <c r="K189" i="10"/>
  <c r="G189" i="10"/>
  <c r="F189" i="10"/>
  <c r="E189" i="10"/>
  <c r="C189" i="10"/>
  <c r="A189" i="10"/>
  <c r="K188" i="10"/>
  <c r="G188" i="10"/>
  <c r="F188" i="10"/>
  <c r="E188" i="10"/>
  <c r="C188" i="10"/>
  <c r="A188" i="10"/>
  <c r="K187" i="10"/>
  <c r="G187" i="10"/>
  <c r="F187" i="10"/>
  <c r="E187" i="10"/>
  <c r="C187" i="10"/>
  <c r="A187" i="10"/>
  <c r="K186" i="10"/>
  <c r="G186" i="10"/>
  <c r="F186" i="10"/>
  <c r="E186" i="10"/>
  <c r="C186" i="10"/>
  <c r="A186" i="10"/>
  <c r="K185" i="10"/>
  <c r="G185" i="10"/>
  <c r="F185" i="10"/>
  <c r="E185" i="10"/>
  <c r="C185" i="10"/>
  <c r="A185" i="10"/>
  <c r="K184" i="10"/>
  <c r="G184" i="10"/>
  <c r="F184" i="10"/>
  <c r="E184" i="10"/>
  <c r="C184" i="10"/>
  <c r="A184" i="10"/>
  <c r="K183" i="10"/>
  <c r="G183" i="10"/>
  <c r="F183" i="10"/>
  <c r="E183" i="10"/>
  <c r="C183" i="10"/>
  <c r="A183" i="10"/>
  <c r="K182" i="10"/>
  <c r="G182" i="10"/>
  <c r="F182" i="10"/>
  <c r="E182" i="10"/>
  <c r="C182" i="10"/>
  <c r="A182" i="10"/>
  <c r="K181" i="10"/>
  <c r="G181" i="10"/>
  <c r="F181" i="10"/>
  <c r="E181" i="10"/>
  <c r="C181" i="10"/>
  <c r="A181" i="10"/>
  <c r="K180" i="10"/>
  <c r="G180" i="10"/>
  <c r="F180" i="10"/>
  <c r="E180" i="10"/>
  <c r="C180" i="10"/>
  <c r="A180" i="10"/>
  <c r="K179" i="10"/>
  <c r="G179" i="10"/>
  <c r="F179" i="10"/>
  <c r="E179" i="10"/>
  <c r="C179" i="10"/>
  <c r="A179" i="10"/>
  <c r="K178" i="10"/>
  <c r="G178" i="10"/>
  <c r="F178" i="10"/>
  <c r="E178" i="10"/>
  <c r="C178" i="10"/>
  <c r="A178" i="10"/>
  <c r="K177" i="10"/>
  <c r="G177" i="10"/>
  <c r="F177" i="10"/>
  <c r="E177" i="10"/>
  <c r="C177" i="10"/>
  <c r="A177" i="10"/>
  <c r="K176" i="10"/>
  <c r="G176" i="10"/>
  <c r="F176" i="10"/>
  <c r="E176" i="10"/>
  <c r="C176" i="10"/>
  <c r="A176" i="10"/>
  <c r="K175" i="10"/>
  <c r="G175" i="10"/>
  <c r="F175" i="10"/>
  <c r="E175" i="10"/>
  <c r="C175" i="10"/>
  <c r="A175" i="10"/>
  <c r="K174" i="10"/>
  <c r="G174" i="10"/>
  <c r="F174" i="10"/>
  <c r="E174" i="10"/>
  <c r="C174" i="10"/>
  <c r="A174" i="10"/>
  <c r="K173" i="10"/>
  <c r="G173" i="10"/>
  <c r="F173" i="10"/>
  <c r="E173" i="10"/>
  <c r="C173" i="10"/>
  <c r="A173" i="10"/>
  <c r="K172" i="10"/>
  <c r="G172" i="10"/>
  <c r="F172" i="10"/>
  <c r="E172" i="10"/>
  <c r="C172" i="10"/>
  <c r="A172" i="10"/>
  <c r="K171" i="10"/>
  <c r="G171" i="10"/>
  <c r="F171" i="10"/>
  <c r="E171" i="10"/>
  <c r="C171" i="10"/>
  <c r="A171" i="10"/>
  <c r="K170" i="10"/>
  <c r="G170" i="10"/>
  <c r="F170" i="10"/>
  <c r="E170" i="10"/>
  <c r="C170" i="10"/>
  <c r="A170" i="10"/>
  <c r="K169" i="10"/>
  <c r="G169" i="10"/>
  <c r="F169" i="10"/>
  <c r="E169" i="10"/>
  <c r="C169" i="10"/>
  <c r="A169" i="10"/>
  <c r="K168" i="10"/>
  <c r="G168" i="10"/>
  <c r="F168" i="10"/>
  <c r="E168" i="10"/>
  <c r="C168" i="10"/>
  <c r="A168" i="10"/>
  <c r="K167" i="10"/>
  <c r="G167" i="10"/>
  <c r="F167" i="10"/>
  <c r="E167" i="10"/>
  <c r="C167" i="10"/>
  <c r="A167" i="10"/>
  <c r="K166" i="10"/>
  <c r="G166" i="10"/>
  <c r="F166" i="10"/>
  <c r="E166" i="10"/>
  <c r="C166" i="10"/>
  <c r="A166" i="10"/>
  <c r="K165" i="10"/>
  <c r="G165" i="10"/>
  <c r="F165" i="10"/>
  <c r="E165" i="10"/>
  <c r="C165" i="10"/>
  <c r="A165" i="10"/>
  <c r="K164" i="10"/>
  <c r="G164" i="10"/>
  <c r="F164" i="10"/>
  <c r="E164" i="10"/>
  <c r="C164" i="10"/>
  <c r="A164" i="10"/>
  <c r="K163" i="10"/>
  <c r="G163" i="10"/>
  <c r="F163" i="10"/>
  <c r="E163" i="10"/>
  <c r="C163" i="10"/>
  <c r="A163" i="10"/>
  <c r="K162" i="10"/>
  <c r="G162" i="10"/>
  <c r="F162" i="10"/>
  <c r="E162" i="10"/>
  <c r="C162" i="10"/>
  <c r="A162" i="10"/>
  <c r="K161" i="10"/>
  <c r="G161" i="10"/>
  <c r="F161" i="10"/>
  <c r="E161" i="10"/>
  <c r="C161" i="10"/>
  <c r="A161" i="10"/>
  <c r="K160" i="10"/>
  <c r="G160" i="10"/>
  <c r="F160" i="10"/>
  <c r="E160" i="10"/>
  <c r="C160" i="10"/>
  <c r="A160" i="10"/>
  <c r="K159" i="10"/>
  <c r="G159" i="10"/>
  <c r="F159" i="10"/>
  <c r="E159" i="10"/>
  <c r="C159" i="10"/>
  <c r="A159" i="10"/>
  <c r="K158" i="10"/>
  <c r="G158" i="10"/>
  <c r="F158" i="10"/>
  <c r="E158" i="10"/>
  <c r="C158" i="10"/>
  <c r="A158" i="10"/>
  <c r="K157" i="10"/>
  <c r="G157" i="10"/>
  <c r="F157" i="10"/>
  <c r="E157" i="10"/>
  <c r="C157" i="10"/>
  <c r="A157" i="10"/>
  <c r="K156" i="10"/>
  <c r="G156" i="10"/>
  <c r="F156" i="10"/>
  <c r="E156" i="10"/>
  <c r="C156" i="10"/>
  <c r="A156" i="10"/>
  <c r="K155" i="10"/>
  <c r="G155" i="10"/>
  <c r="F155" i="10"/>
  <c r="E155" i="10"/>
  <c r="C155" i="10"/>
  <c r="A155" i="10"/>
  <c r="K154" i="10"/>
  <c r="G154" i="10"/>
  <c r="F154" i="10"/>
  <c r="E154" i="10"/>
  <c r="C154" i="10"/>
  <c r="A154" i="10"/>
  <c r="K153" i="10"/>
  <c r="G153" i="10"/>
  <c r="F153" i="10"/>
  <c r="E153" i="10"/>
  <c r="C153" i="10"/>
  <c r="A153" i="10"/>
  <c r="K152" i="10"/>
  <c r="G152" i="10"/>
  <c r="F152" i="10"/>
  <c r="E152" i="10"/>
  <c r="C152" i="10"/>
  <c r="A152" i="10"/>
  <c r="K151" i="10"/>
  <c r="G151" i="10"/>
  <c r="F151" i="10"/>
  <c r="E151" i="10"/>
  <c r="C151" i="10"/>
  <c r="A151" i="10"/>
  <c r="K150" i="10"/>
  <c r="G150" i="10"/>
  <c r="F150" i="10"/>
  <c r="E150" i="10"/>
  <c r="C150" i="10"/>
  <c r="A150" i="10"/>
  <c r="K149" i="10"/>
  <c r="G149" i="10"/>
  <c r="F149" i="10"/>
  <c r="E149" i="10"/>
  <c r="C149" i="10"/>
  <c r="A149" i="10"/>
  <c r="K148" i="10"/>
  <c r="G148" i="10"/>
  <c r="F148" i="10"/>
  <c r="E148" i="10"/>
  <c r="C148" i="10"/>
  <c r="A148" i="10"/>
  <c r="K147" i="10"/>
  <c r="G147" i="10"/>
  <c r="F147" i="10"/>
  <c r="E147" i="10"/>
  <c r="C147" i="10"/>
  <c r="A147" i="10"/>
  <c r="K146" i="10"/>
  <c r="G146" i="10"/>
  <c r="F146" i="10"/>
  <c r="E146" i="10"/>
  <c r="C146" i="10"/>
  <c r="A146" i="10"/>
  <c r="K145" i="10"/>
  <c r="G145" i="10"/>
  <c r="F145" i="10"/>
  <c r="E145" i="10"/>
  <c r="C145" i="10"/>
  <c r="A145" i="10"/>
  <c r="K144" i="10"/>
  <c r="G144" i="10"/>
  <c r="F144" i="10"/>
  <c r="E144" i="10"/>
  <c r="C144" i="10"/>
  <c r="A144" i="10"/>
  <c r="K143" i="10"/>
  <c r="G143" i="10"/>
  <c r="F143" i="10"/>
  <c r="E143" i="10"/>
  <c r="C143" i="10"/>
  <c r="A143" i="10"/>
  <c r="K142" i="10"/>
  <c r="G142" i="10"/>
  <c r="F142" i="10"/>
  <c r="E142" i="10"/>
  <c r="C142" i="10"/>
  <c r="A142" i="10"/>
  <c r="K141" i="10"/>
  <c r="G141" i="10"/>
  <c r="F141" i="10"/>
  <c r="E141" i="10"/>
  <c r="C141" i="10"/>
  <c r="A141" i="10"/>
  <c r="K140" i="10"/>
  <c r="G140" i="10"/>
  <c r="F140" i="10"/>
  <c r="E140" i="10"/>
  <c r="C140" i="10"/>
  <c r="A140" i="10"/>
  <c r="K139" i="10"/>
  <c r="G139" i="10"/>
  <c r="F139" i="10"/>
  <c r="E139" i="10"/>
  <c r="C139" i="10"/>
  <c r="A139" i="10"/>
  <c r="K138" i="10"/>
  <c r="G138" i="10"/>
  <c r="F138" i="10"/>
  <c r="E138" i="10"/>
  <c r="C138" i="10"/>
  <c r="A138" i="10"/>
  <c r="K137" i="10"/>
  <c r="G137" i="10"/>
  <c r="F137" i="10"/>
  <c r="E137" i="10"/>
  <c r="C137" i="10"/>
  <c r="A137" i="10"/>
  <c r="K136" i="10"/>
  <c r="G136" i="10"/>
  <c r="F136" i="10"/>
  <c r="E136" i="10"/>
  <c r="C136" i="10"/>
  <c r="A136" i="10"/>
  <c r="K135" i="10"/>
  <c r="G135" i="10"/>
  <c r="F135" i="10"/>
  <c r="E135" i="10"/>
  <c r="C135" i="10"/>
  <c r="A135" i="10"/>
  <c r="K134" i="10"/>
  <c r="G134" i="10"/>
  <c r="F134" i="10"/>
  <c r="E134" i="10"/>
  <c r="C134" i="10"/>
  <c r="A134" i="10"/>
  <c r="K133" i="10"/>
  <c r="G133" i="10"/>
  <c r="F133" i="10"/>
  <c r="E133" i="10"/>
  <c r="C133" i="10"/>
  <c r="A133" i="10"/>
  <c r="K132" i="10"/>
  <c r="G132" i="10"/>
  <c r="F132" i="10"/>
  <c r="E132" i="10"/>
  <c r="C132" i="10"/>
  <c r="A132" i="10"/>
  <c r="K131" i="10"/>
  <c r="G131" i="10"/>
  <c r="F131" i="10"/>
  <c r="E131" i="10"/>
  <c r="C131" i="10"/>
  <c r="A131" i="10"/>
  <c r="K130" i="10"/>
  <c r="G130" i="10"/>
  <c r="F130" i="10"/>
  <c r="E130" i="10"/>
  <c r="C130" i="10"/>
  <c r="A130" i="10"/>
  <c r="K129" i="10"/>
  <c r="G129" i="10"/>
  <c r="F129" i="10"/>
  <c r="E129" i="10"/>
  <c r="C129" i="10"/>
  <c r="A129" i="10"/>
  <c r="K128" i="10"/>
  <c r="G128" i="10"/>
  <c r="F128" i="10"/>
  <c r="E128" i="10"/>
  <c r="C128" i="10"/>
  <c r="A128" i="10"/>
  <c r="K127" i="10"/>
  <c r="G127" i="10"/>
  <c r="F127" i="10"/>
  <c r="E127" i="10"/>
  <c r="C127" i="10"/>
  <c r="A127" i="10"/>
  <c r="K126" i="10"/>
  <c r="G126" i="10"/>
  <c r="F126" i="10"/>
  <c r="E126" i="10"/>
  <c r="C126" i="10"/>
  <c r="A126" i="10"/>
  <c r="K125" i="10"/>
  <c r="G125" i="10"/>
  <c r="F125" i="10"/>
  <c r="E125" i="10"/>
  <c r="C125" i="10"/>
  <c r="A125" i="10"/>
  <c r="K124" i="10"/>
  <c r="G124" i="10"/>
  <c r="F124" i="10"/>
  <c r="E124" i="10"/>
  <c r="C124" i="10"/>
  <c r="A124" i="10"/>
  <c r="K123" i="10"/>
  <c r="G123" i="10"/>
  <c r="F123" i="10"/>
  <c r="E123" i="10"/>
  <c r="C123" i="10"/>
  <c r="A123" i="10"/>
  <c r="K122" i="10"/>
  <c r="G122" i="10"/>
  <c r="F122" i="10"/>
  <c r="E122" i="10"/>
  <c r="C122" i="10"/>
  <c r="A122" i="10"/>
  <c r="K121" i="10"/>
  <c r="G121" i="10"/>
  <c r="F121" i="10"/>
  <c r="E121" i="10"/>
  <c r="C121" i="10"/>
  <c r="A121" i="10"/>
  <c r="K120" i="10"/>
  <c r="G120" i="10"/>
  <c r="F120" i="10"/>
  <c r="E120" i="10"/>
  <c r="C120" i="10"/>
  <c r="A120" i="10"/>
  <c r="K119" i="10"/>
  <c r="G119" i="10"/>
  <c r="F119" i="10"/>
  <c r="E119" i="10"/>
  <c r="C119" i="10"/>
  <c r="A119" i="10"/>
  <c r="K118" i="10"/>
  <c r="G118" i="10"/>
  <c r="F118" i="10"/>
  <c r="E118" i="10"/>
  <c r="C118" i="10"/>
  <c r="A118" i="10"/>
  <c r="K117" i="10"/>
  <c r="G117" i="10"/>
  <c r="F117" i="10"/>
  <c r="E117" i="10"/>
  <c r="C117" i="10"/>
  <c r="A117" i="10"/>
  <c r="K116" i="10"/>
  <c r="G116" i="10"/>
  <c r="F116" i="10"/>
  <c r="E116" i="10"/>
  <c r="C116" i="10"/>
  <c r="A116" i="10"/>
  <c r="K115" i="10"/>
  <c r="G115" i="10"/>
  <c r="F115" i="10"/>
  <c r="E115" i="10"/>
  <c r="C115" i="10"/>
  <c r="A115" i="10"/>
  <c r="K114" i="10"/>
  <c r="G114" i="10"/>
  <c r="F114" i="10"/>
  <c r="E114" i="10"/>
  <c r="C114" i="10"/>
  <c r="A114" i="10"/>
  <c r="K113" i="10"/>
  <c r="G113" i="10"/>
  <c r="F113" i="10"/>
  <c r="E113" i="10"/>
  <c r="C113" i="10"/>
  <c r="A113" i="10"/>
  <c r="K112" i="10"/>
  <c r="G112" i="10"/>
  <c r="F112" i="10"/>
  <c r="E112" i="10"/>
  <c r="C112" i="10"/>
  <c r="A112" i="10"/>
  <c r="K111" i="10"/>
  <c r="G111" i="10"/>
  <c r="F111" i="10"/>
  <c r="E111" i="10"/>
  <c r="C111" i="10"/>
  <c r="A111" i="10"/>
  <c r="K110" i="10"/>
  <c r="G110" i="10"/>
  <c r="F110" i="10"/>
  <c r="E110" i="10"/>
  <c r="C110" i="10"/>
  <c r="A110" i="10"/>
  <c r="K109" i="10"/>
  <c r="G109" i="10"/>
  <c r="F109" i="10"/>
  <c r="E109" i="10"/>
  <c r="C109" i="10"/>
  <c r="A109" i="10"/>
  <c r="K108" i="10"/>
  <c r="G108" i="10"/>
  <c r="F108" i="10"/>
  <c r="E108" i="10"/>
  <c r="C108" i="10"/>
  <c r="A108" i="10"/>
  <c r="K107" i="10"/>
  <c r="G107" i="10"/>
  <c r="F107" i="10"/>
  <c r="E107" i="10"/>
  <c r="C107" i="10"/>
  <c r="A107" i="10"/>
  <c r="K106" i="10"/>
  <c r="G106" i="10"/>
  <c r="F106" i="10"/>
  <c r="E106" i="10"/>
  <c r="C106" i="10"/>
  <c r="A106" i="10"/>
  <c r="K105" i="10"/>
  <c r="G105" i="10"/>
  <c r="F105" i="10"/>
  <c r="E105" i="10"/>
  <c r="C105" i="10"/>
  <c r="A105" i="10"/>
  <c r="K104" i="10"/>
  <c r="G104" i="10"/>
  <c r="F104" i="10"/>
  <c r="E104" i="10"/>
  <c r="C104" i="10"/>
  <c r="A104" i="10"/>
  <c r="K103" i="10"/>
  <c r="G103" i="10"/>
  <c r="F103" i="10"/>
  <c r="E103" i="10"/>
  <c r="C103" i="10"/>
  <c r="A103" i="10"/>
  <c r="K102" i="10"/>
  <c r="G102" i="10"/>
  <c r="F102" i="10"/>
  <c r="E102" i="10"/>
  <c r="C102" i="10"/>
  <c r="A102" i="10"/>
  <c r="K101" i="10"/>
  <c r="G101" i="10"/>
  <c r="F101" i="10"/>
  <c r="E101" i="10"/>
  <c r="C101" i="10"/>
  <c r="A101" i="10"/>
  <c r="K100" i="10"/>
  <c r="G100" i="10"/>
  <c r="F100" i="10"/>
  <c r="E100" i="10"/>
  <c r="C100" i="10"/>
  <c r="A100" i="10"/>
  <c r="K99" i="10"/>
  <c r="G99" i="10"/>
  <c r="F99" i="10"/>
  <c r="E99" i="10"/>
  <c r="C99" i="10"/>
  <c r="A99" i="10"/>
  <c r="K98" i="10"/>
  <c r="G98" i="10"/>
  <c r="F98" i="10"/>
  <c r="E98" i="10"/>
  <c r="C98" i="10"/>
  <c r="A98" i="10"/>
  <c r="K97" i="10"/>
  <c r="G97" i="10"/>
  <c r="F97" i="10"/>
  <c r="E97" i="10"/>
  <c r="C97" i="10"/>
  <c r="A97" i="10"/>
  <c r="K96" i="10"/>
  <c r="G96" i="10"/>
  <c r="F96" i="10"/>
  <c r="E96" i="10"/>
  <c r="C96" i="10"/>
  <c r="A96" i="10"/>
  <c r="K95" i="10"/>
  <c r="G95" i="10"/>
  <c r="F95" i="10"/>
  <c r="E95" i="10"/>
  <c r="C95" i="10"/>
  <c r="A95" i="10"/>
  <c r="K94" i="10"/>
  <c r="G94" i="10"/>
  <c r="F94" i="10"/>
  <c r="E94" i="10"/>
  <c r="C94" i="10"/>
  <c r="A94" i="10"/>
  <c r="K93" i="10"/>
  <c r="G93" i="10"/>
  <c r="F93" i="10"/>
  <c r="E93" i="10"/>
  <c r="C93" i="10"/>
  <c r="A93" i="10"/>
  <c r="K92" i="10"/>
  <c r="G92" i="10"/>
  <c r="F92" i="10"/>
  <c r="E92" i="10"/>
  <c r="C92" i="10"/>
  <c r="A92" i="10"/>
  <c r="K91" i="10"/>
  <c r="G91" i="10"/>
  <c r="F91" i="10"/>
  <c r="E91" i="10"/>
  <c r="C91" i="10"/>
  <c r="A91" i="10"/>
  <c r="K90" i="10"/>
  <c r="G90" i="10"/>
  <c r="F90" i="10"/>
  <c r="E90" i="10"/>
  <c r="C90" i="10"/>
  <c r="A90" i="10"/>
  <c r="K89" i="10"/>
  <c r="G89" i="10"/>
  <c r="F89" i="10"/>
  <c r="E89" i="10"/>
  <c r="C89" i="10"/>
  <c r="A89" i="10"/>
  <c r="K88" i="10"/>
  <c r="G88" i="10"/>
  <c r="F88" i="10"/>
  <c r="E88" i="10"/>
  <c r="C88" i="10"/>
  <c r="A88" i="10"/>
  <c r="K87" i="10"/>
  <c r="G87" i="10"/>
  <c r="F87" i="10"/>
  <c r="E87" i="10"/>
  <c r="C87" i="10"/>
  <c r="A87" i="10"/>
  <c r="K86" i="10"/>
  <c r="G86" i="10"/>
  <c r="F86" i="10"/>
  <c r="E86" i="10"/>
  <c r="C86" i="10"/>
  <c r="A86" i="10"/>
  <c r="K85" i="10"/>
  <c r="G85" i="10"/>
  <c r="F85" i="10"/>
  <c r="E85" i="10"/>
  <c r="C85" i="10"/>
  <c r="A85" i="10"/>
  <c r="K84" i="10"/>
  <c r="G84" i="10"/>
  <c r="F84" i="10"/>
  <c r="E84" i="10"/>
  <c r="C84" i="10"/>
  <c r="A84" i="10"/>
  <c r="K83" i="10"/>
  <c r="G83" i="10"/>
  <c r="F83" i="10"/>
  <c r="E83" i="10"/>
  <c r="C83" i="10"/>
  <c r="A83" i="10"/>
  <c r="K82" i="10"/>
  <c r="G82" i="10"/>
  <c r="F82" i="10"/>
  <c r="E82" i="10"/>
  <c r="C82" i="10"/>
  <c r="A82" i="10"/>
  <c r="K81" i="10"/>
  <c r="G81" i="10"/>
  <c r="F81" i="10"/>
  <c r="E81" i="10"/>
  <c r="C81" i="10"/>
  <c r="A81" i="10"/>
  <c r="K80" i="10"/>
  <c r="G80" i="10"/>
  <c r="F80" i="10"/>
  <c r="E80" i="10"/>
  <c r="C80" i="10"/>
  <c r="A80" i="10"/>
  <c r="K79" i="10"/>
  <c r="G79" i="10"/>
  <c r="F79" i="10"/>
  <c r="E79" i="10"/>
  <c r="C79" i="10"/>
  <c r="A79" i="10"/>
  <c r="K78" i="10"/>
  <c r="G78" i="10"/>
  <c r="F78" i="10"/>
  <c r="E78" i="10"/>
  <c r="C78" i="10"/>
  <c r="A78" i="10"/>
  <c r="K77" i="10"/>
  <c r="G77" i="10"/>
  <c r="F77" i="10"/>
  <c r="E77" i="10"/>
  <c r="C77" i="10"/>
  <c r="A77" i="10"/>
  <c r="K76" i="10"/>
  <c r="G76" i="10"/>
  <c r="F76" i="10"/>
  <c r="E76" i="10"/>
  <c r="C76" i="10"/>
  <c r="A76" i="10"/>
  <c r="K75" i="10"/>
  <c r="G75" i="10"/>
  <c r="F75" i="10"/>
  <c r="E75" i="10"/>
  <c r="C75" i="10"/>
  <c r="A75" i="10"/>
  <c r="K74" i="10"/>
  <c r="G74" i="10"/>
  <c r="F74" i="10"/>
  <c r="E74" i="10"/>
  <c r="C74" i="10"/>
  <c r="A74" i="10"/>
  <c r="K73" i="10"/>
  <c r="G73" i="10"/>
  <c r="F73" i="10"/>
  <c r="E73" i="10"/>
  <c r="C73" i="10"/>
  <c r="A73" i="10"/>
  <c r="K72" i="10"/>
  <c r="G72" i="10"/>
  <c r="F72" i="10"/>
  <c r="E72" i="10"/>
  <c r="C72" i="10"/>
  <c r="A72" i="10"/>
  <c r="K71" i="10"/>
  <c r="G71" i="10"/>
  <c r="F71" i="10"/>
  <c r="E71" i="10"/>
  <c r="C71" i="10"/>
  <c r="A71" i="10"/>
  <c r="K70" i="10"/>
  <c r="G70" i="10"/>
  <c r="F70" i="10"/>
  <c r="E70" i="10"/>
  <c r="C70" i="10"/>
  <c r="A70" i="10"/>
  <c r="K69" i="10"/>
  <c r="G69" i="10"/>
  <c r="F69" i="10"/>
  <c r="E69" i="10"/>
  <c r="C69" i="10"/>
  <c r="A69" i="10"/>
  <c r="K68" i="10"/>
  <c r="G68" i="10"/>
  <c r="F68" i="10"/>
  <c r="E68" i="10"/>
  <c r="C68" i="10"/>
  <c r="A68" i="10"/>
  <c r="K67" i="10"/>
  <c r="G67" i="10"/>
  <c r="F67" i="10"/>
  <c r="E67" i="10"/>
  <c r="C67" i="10"/>
  <c r="A67" i="10"/>
  <c r="K66" i="10"/>
  <c r="G66" i="10"/>
  <c r="F66" i="10"/>
  <c r="E66" i="10"/>
  <c r="C66" i="10"/>
  <c r="A66" i="10"/>
  <c r="K65" i="10"/>
  <c r="G65" i="10"/>
  <c r="F65" i="10"/>
  <c r="E65" i="10"/>
  <c r="C65" i="10"/>
  <c r="A65" i="10"/>
  <c r="K64" i="10"/>
  <c r="G64" i="10"/>
  <c r="F64" i="10"/>
  <c r="E64" i="10"/>
  <c r="C64" i="10"/>
  <c r="A64" i="10"/>
  <c r="K63" i="10"/>
  <c r="G63" i="10"/>
  <c r="F63" i="10"/>
  <c r="E63" i="10"/>
  <c r="C63" i="10"/>
  <c r="A63" i="10"/>
  <c r="K62" i="10"/>
  <c r="G62" i="10"/>
  <c r="F62" i="10"/>
  <c r="E62" i="10"/>
  <c r="C62" i="10"/>
  <c r="A62" i="10"/>
  <c r="K61" i="10"/>
  <c r="G61" i="10"/>
  <c r="F61" i="10"/>
  <c r="E61" i="10"/>
  <c r="C61" i="10"/>
  <c r="A61" i="10"/>
  <c r="K60" i="10"/>
  <c r="G60" i="10"/>
  <c r="F60" i="10"/>
  <c r="E60" i="10"/>
  <c r="C60" i="10"/>
  <c r="A60" i="10"/>
  <c r="K59" i="10"/>
  <c r="G59" i="10"/>
  <c r="F59" i="10"/>
  <c r="E59" i="10"/>
  <c r="C59" i="10"/>
  <c r="A59" i="10"/>
  <c r="K58" i="10"/>
  <c r="G58" i="10"/>
  <c r="F58" i="10"/>
  <c r="E58" i="10"/>
  <c r="C58" i="10"/>
  <c r="A58" i="10"/>
  <c r="K57" i="10"/>
  <c r="G57" i="10"/>
  <c r="F57" i="10"/>
  <c r="E57" i="10"/>
  <c r="C57" i="10"/>
  <c r="A57" i="10"/>
  <c r="K56" i="10"/>
  <c r="G56" i="10"/>
  <c r="F56" i="10"/>
  <c r="E56" i="10"/>
  <c r="C56" i="10"/>
  <c r="A56" i="10"/>
  <c r="K55" i="10"/>
  <c r="G55" i="10"/>
  <c r="F55" i="10"/>
  <c r="E55" i="10"/>
  <c r="C55" i="10"/>
  <c r="A55" i="10"/>
  <c r="K54" i="10"/>
  <c r="G54" i="10"/>
  <c r="F54" i="10"/>
  <c r="E54" i="10"/>
  <c r="C54" i="10"/>
  <c r="A54" i="10"/>
  <c r="K53" i="10"/>
  <c r="G53" i="10"/>
  <c r="F53" i="10"/>
  <c r="E53" i="10"/>
  <c r="C53" i="10"/>
  <c r="A53" i="10"/>
  <c r="K52" i="10"/>
  <c r="G52" i="10"/>
  <c r="F52" i="10"/>
  <c r="E52" i="10"/>
  <c r="C52" i="10"/>
  <c r="A52" i="10"/>
  <c r="K51" i="10"/>
  <c r="G51" i="10"/>
  <c r="F51" i="10"/>
  <c r="E51" i="10"/>
  <c r="C51" i="10"/>
  <c r="A51" i="10"/>
  <c r="K50" i="10"/>
  <c r="G50" i="10"/>
  <c r="F50" i="10"/>
  <c r="E50" i="10"/>
  <c r="C50" i="10"/>
  <c r="A50" i="10"/>
  <c r="K49" i="10"/>
  <c r="G49" i="10"/>
  <c r="F49" i="10"/>
  <c r="E49" i="10"/>
  <c r="C49" i="10"/>
  <c r="A49" i="10"/>
  <c r="K48" i="10"/>
  <c r="G48" i="10"/>
  <c r="F48" i="10"/>
  <c r="E48" i="10"/>
  <c r="C48" i="10"/>
  <c r="A48" i="10"/>
  <c r="K47" i="10"/>
  <c r="G47" i="10"/>
  <c r="F47" i="10"/>
  <c r="E47" i="10"/>
  <c r="C47" i="10"/>
  <c r="A47" i="10"/>
  <c r="K46" i="10"/>
  <c r="G46" i="10"/>
  <c r="F46" i="10"/>
  <c r="E46" i="10"/>
  <c r="C46" i="10"/>
  <c r="A46" i="10"/>
  <c r="K45" i="10"/>
  <c r="G45" i="10"/>
  <c r="F45" i="10"/>
  <c r="E45" i="10"/>
  <c r="C45" i="10"/>
  <c r="A45" i="10"/>
  <c r="K44" i="10"/>
  <c r="G44" i="10"/>
  <c r="F44" i="10"/>
  <c r="E44" i="10"/>
  <c r="C44" i="10"/>
  <c r="A44" i="10"/>
  <c r="K43" i="10"/>
  <c r="G43" i="10"/>
  <c r="F43" i="10"/>
  <c r="E43" i="10"/>
  <c r="C43" i="10"/>
  <c r="A43" i="10"/>
  <c r="K42" i="10"/>
  <c r="G42" i="10"/>
  <c r="F42" i="10"/>
  <c r="E42" i="10"/>
  <c r="C42" i="10"/>
  <c r="A42" i="10"/>
  <c r="K41" i="10"/>
  <c r="G41" i="10"/>
  <c r="F41" i="10"/>
  <c r="E41" i="10"/>
  <c r="C41" i="10"/>
  <c r="A41" i="10"/>
  <c r="K40" i="10"/>
  <c r="G40" i="10"/>
  <c r="F40" i="10"/>
  <c r="E40" i="10"/>
  <c r="C40" i="10"/>
  <c r="A40" i="10"/>
  <c r="K39" i="10"/>
  <c r="G39" i="10"/>
  <c r="F39" i="10"/>
  <c r="E39" i="10"/>
  <c r="C39" i="10"/>
  <c r="A39" i="10"/>
  <c r="K38" i="10"/>
  <c r="G38" i="10"/>
  <c r="F38" i="10"/>
  <c r="E38" i="10"/>
  <c r="C38" i="10"/>
  <c r="A38" i="10"/>
  <c r="K37" i="10"/>
  <c r="G37" i="10"/>
  <c r="F37" i="10"/>
  <c r="E37" i="10"/>
  <c r="C37" i="10"/>
  <c r="A37" i="10"/>
  <c r="K36" i="10"/>
  <c r="G36" i="10"/>
  <c r="F36" i="10"/>
  <c r="E36" i="10"/>
  <c r="C36" i="10"/>
  <c r="A36" i="10"/>
  <c r="K35" i="10"/>
  <c r="G35" i="10"/>
  <c r="F35" i="10"/>
  <c r="E35" i="10"/>
  <c r="C35" i="10"/>
  <c r="A35" i="10"/>
  <c r="K34" i="10"/>
  <c r="G34" i="10"/>
  <c r="F34" i="10"/>
  <c r="E34" i="10"/>
  <c r="C34" i="10"/>
  <c r="A34" i="10"/>
  <c r="K33" i="10"/>
  <c r="G33" i="10"/>
  <c r="F33" i="10"/>
  <c r="E33" i="10"/>
  <c r="C33" i="10"/>
  <c r="A33" i="10"/>
  <c r="K32" i="10"/>
  <c r="G32" i="10"/>
  <c r="F32" i="10"/>
  <c r="E32" i="10"/>
  <c r="C32" i="10"/>
  <c r="A32" i="10"/>
  <c r="K31" i="10"/>
  <c r="G31" i="10"/>
  <c r="F31" i="10"/>
  <c r="E31" i="10"/>
  <c r="C31" i="10"/>
  <c r="A31" i="10"/>
  <c r="K30" i="10"/>
  <c r="G30" i="10"/>
  <c r="F30" i="10"/>
  <c r="E30" i="10"/>
  <c r="C30" i="10"/>
  <c r="A30" i="10"/>
  <c r="K29" i="10"/>
  <c r="G29" i="10"/>
  <c r="F29" i="10"/>
  <c r="E29" i="10"/>
  <c r="C29" i="10"/>
  <c r="A29" i="10"/>
  <c r="K28" i="10"/>
  <c r="G28" i="10"/>
  <c r="F28" i="10"/>
  <c r="E28" i="10"/>
  <c r="C28" i="10"/>
  <c r="A28" i="10"/>
  <c r="K27" i="10"/>
  <c r="G27" i="10"/>
  <c r="F27" i="10"/>
  <c r="E27" i="10"/>
  <c r="C27" i="10"/>
  <c r="A27" i="10"/>
  <c r="K26" i="10"/>
  <c r="G26" i="10"/>
  <c r="F26" i="10"/>
  <c r="E26" i="10"/>
  <c r="C26" i="10"/>
  <c r="A26" i="10"/>
  <c r="K25" i="10"/>
  <c r="G25" i="10"/>
  <c r="F25" i="10"/>
  <c r="E25" i="10"/>
  <c r="C25" i="10"/>
  <c r="A25" i="10"/>
  <c r="K24" i="10"/>
  <c r="G24" i="10"/>
  <c r="F24" i="10"/>
  <c r="E24" i="10"/>
  <c r="C24" i="10"/>
  <c r="A24" i="10"/>
  <c r="K23" i="10"/>
  <c r="G23" i="10"/>
  <c r="F23" i="10"/>
  <c r="E23" i="10"/>
  <c r="C23" i="10"/>
  <c r="A23" i="10"/>
  <c r="K22" i="10"/>
  <c r="G22" i="10"/>
  <c r="F22" i="10"/>
  <c r="E22" i="10"/>
  <c r="C22" i="10"/>
  <c r="A22" i="10"/>
  <c r="K21" i="10"/>
  <c r="G21" i="10"/>
  <c r="F21" i="10"/>
  <c r="E21" i="10"/>
  <c r="C21" i="10"/>
  <c r="A21" i="10"/>
  <c r="K20" i="10"/>
  <c r="G20" i="10"/>
  <c r="F20" i="10"/>
  <c r="E20" i="10"/>
  <c r="C20" i="10"/>
  <c r="A20" i="10"/>
  <c r="K19" i="10"/>
  <c r="G19" i="10"/>
  <c r="F19" i="10"/>
  <c r="E19" i="10"/>
  <c r="C19" i="10"/>
  <c r="A19" i="10"/>
  <c r="K18" i="10"/>
  <c r="G18" i="10"/>
  <c r="F18" i="10"/>
  <c r="E18" i="10"/>
  <c r="C18" i="10"/>
  <c r="A18" i="10"/>
  <c r="K17" i="10"/>
  <c r="G17" i="10"/>
  <c r="F17" i="10"/>
  <c r="E17" i="10"/>
  <c r="C17" i="10"/>
  <c r="A17" i="10"/>
  <c r="K16" i="10"/>
  <c r="G16" i="10"/>
  <c r="F16" i="10"/>
  <c r="E16" i="10"/>
  <c r="C16" i="10"/>
  <c r="A16" i="10"/>
  <c r="K15" i="10"/>
  <c r="G15" i="10"/>
  <c r="F15" i="10"/>
  <c r="E15" i="10"/>
  <c r="C15" i="10"/>
  <c r="A15" i="10"/>
  <c r="K14" i="10"/>
  <c r="G14" i="10"/>
  <c r="F14" i="10"/>
  <c r="E14" i="10"/>
  <c r="C14" i="10"/>
  <c r="A14" i="10"/>
  <c r="K13" i="10"/>
  <c r="G13" i="10"/>
  <c r="F13" i="10"/>
  <c r="E13" i="10"/>
  <c r="C13" i="10"/>
  <c r="A13" i="10"/>
  <c r="K12" i="10"/>
  <c r="G12" i="10"/>
  <c r="F12" i="10"/>
  <c r="E12" i="10"/>
  <c r="C12" i="10"/>
  <c r="A12" i="10"/>
  <c r="K11" i="10"/>
  <c r="G11" i="10"/>
  <c r="F11" i="10"/>
  <c r="E11" i="10"/>
  <c r="C11" i="10"/>
  <c r="A11" i="10"/>
  <c r="K10" i="10"/>
  <c r="G10" i="10"/>
  <c r="F10" i="10"/>
  <c r="E10" i="10"/>
  <c r="C10" i="10"/>
  <c r="A10" i="10"/>
  <c r="K9" i="10"/>
  <c r="G9" i="10"/>
  <c r="F9" i="10"/>
  <c r="E9" i="10"/>
  <c r="C9" i="10"/>
  <c r="A9" i="10"/>
  <c r="K8" i="10"/>
  <c r="G8" i="10"/>
  <c r="F8" i="10"/>
  <c r="E8" i="10"/>
  <c r="C8" i="10"/>
  <c r="A8" i="10"/>
  <c r="K7" i="10"/>
  <c r="G7" i="10"/>
  <c r="F7" i="10"/>
  <c r="E7" i="10"/>
  <c r="C7" i="10"/>
  <c r="A7" i="10"/>
  <c r="K6" i="10"/>
  <c r="G6" i="10"/>
  <c r="F6" i="10"/>
  <c r="E6" i="10"/>
  <c r="C6" i="10"/>
  <c r="A6" i="10"/>
  <c r="K5" i="10"/>
  <c r="G5" i="10"/>
  <c r="F5" i="10"/>
  <c r="E5" i="10"/>
  <c r="C5" i="10"/>
  <c r="A5" i="10"/>
  <c r="K4" i="10"/>
  <c r="G4" i="10"/>
  <c r="F4" i="10"/>
  <c r="E4" i="10"/>
  <c r="C4" i="10"/>
  <c r="A4" i="10"/>
  <c r="K3" i="10"/>
  <c r="G3" i="10"/>
  <c r="F3" i="10"/>
  <c r="E3" i="10"/>
  <c r="C3" i="10"/>
  <c r="A3" i="10"/>
  <c r="K1774" i="9"/>
  <c r="G1774" i="9"/>
  <c r="F1774" i="9"/>
  <c r="E1774" i="9"/>
  <c r="C1774" i="9"/>
  <c r="A1774" i="9"/>
  <c r="K1773" i="9"/>
  <c r="G1773" i="9"/>
  <c r="F1773" i="9"/>
  <c r="E1773" i="9"/>
  <c r="C1773" i="9"/>
  <c r="A1773" i="9"/>
  <c r="K1772" i="9"/>
  <c r="G1772" i="9"/>
  <c r="F1772" i="9"/>
  <c r="E1772" i="9"/>
  <c r="C1772" i="9"/>
  <c r="A1772" i="9"/>
  <c r="K1771" i="9"/>
  <c r="G1771" i="9"/>
  <c r="F1771" i="9"/>
  <c r="E1771" i="9"/>
  <c r="C1771" i="9"/>
  <c r="A1771" i="9"/>
  <c r="K1770" i="9"/>
  <c r="G1770" i="9"/>
  <c r="F1770" i="9"/>
  <c r="E1770" i="9"/>
  <c r="C1770" i="9"/>
  <c r="A1770" i="9"/>
  <c r="K1769" i="9"/>
  <c r="G1769" i="9"/>
  <c r="F1769" i="9"/>
  <c r="E1769" i="9"/>
  <c r="C1769" i="9"/>
  <c r="A1769" i="9"/>
  <c r="K1768" i="9"/>
  <c r="G1768" i="9"/>
  <c r="F1768" i="9"/>
  <c r="E1768" i="9"/>
  <c r="C1768" i="9"/>
  <c r="A1768" i="9"/>
  <c r="K1767" i="9"/>
  <c r="G1767" i="9"/>
  <c r="F1767" i="9"/>
  <c r="E1767" i="9"/>
  <c r="C1767" i="9"/>
  <c r="A1767" i="9"/>
  <c r="K1766" i="9"/>
  <c r="G1766" i="9"/>
  <c r="F1766" i="9"/>
  <c r="E1766" i="9"/>
  <c r="C1766" i="9"/>
  <c r="A1766" i="9"/>
  <c r="K1765" i="9"/>
  <c r="G1765" i="9"/>
  <c r="F1765" i="9"/>
  <c r="E1765" i="9"/>
  <c r="C1765" i="9"/>
  <c r="A1765" i="9"/>
  <c r="K1764" i="9"/>
  <c r="G1764" i="9"/>
  <c r="F1764" i="9"/>
  <c r="E1764" i="9"/>
  <c r="C1764" i="9"/>
  <c r="A1764" i="9"/>
  <c r="K1763" i="9"/>
  <c r="G1763" i="9"/>
  <c r="F1763" i="9"/>
  <c r="E1763" i="9"/>
  <c r="C1763" i="9"/>
  <c r="A1763" i="9"/>
  <c r="K1762" i="9"/>
  <c r="G1762" i="9"/>
  <c r="F1762" i="9"/>
  <c r="E1762" i="9"/>
  <c r="C1762" i="9"/>
  <c r="A1762" i="9"/>
  <c r="K1761" i="9"/>
  <c r="G1761" i="9"/>
  <c r="F1761" i="9"/>
  <c r="E1761" i="9"/>
  <c r="C1761" i="9"/>
  <c r="A1761" i="9"/>
  <c r="K1760" i="9"/>
  <c r="G1760" i="9"/>
  <c r="F1760" i="9"/>
  <c r="E1760" i="9"/>
  <c r="C1760" i="9"/>
  <c r="A1760" i="9"/>
  <c r="K1759" i="9"/>
  <c r="G1759" i="9"/>
  <c r="F1759" i="9"/>
  <c r="E1759" i="9"/>
  <c r="C1759" i="9"/>
  <c r="A1759" i="9"/>
  <c r="K1758" i="9"/>
  <c r="G1758" i="9"/>
  <c r="F1758" i="9"/>
  <c r="E1758" i="9"/>
  <c r="C1758" i="9"/>
  <c r="A1758" i="9"/>
  <c r="K1757" i="9"/>
  <c r="G1757" i="9"/>
  <c r="F1757" i="9"/>
  <c r="E1757" i="9"/>
  <c r="C1757" i="9"/>
  <c r="A1757" i="9"/>
  <c r="K1756" i="9"/>
  <c r="G1756" i="9"/>
  <c r="F1756" i="9"/>
  <c r="E1756" i="9"/>
  <c r="C1756" i="9"/>
  <c r="A1756" i="9"/>
  <c r="K1755" i="9"/>
  <c r="G1755" i="9"/>
  <c r="F1755" i="9"/>
  <c r="E1755" i="9"/>
  <c r="C1755" i="9"/>
  <c r="A1755" i="9"/>
  <c r="K1754" i="9"/>
  <c r="G1754" i="9"/>
  <c r="F1754" i="9"/>
  <c r="E1754" i="9"/>
  <c r="C1754" i="9"/>
  <c r="A1754" i="9"/>
  <c r="K1753" i="9"/>
  <c r="G1753" i="9"/>
  <c r="F1753" i="9"/>
  <c r="E1753" i="9"/>
  <c r="C1753" i="9"/>
  <c r="A1753" i="9"/>
  <c r="K1752" i="9"/>
  <c r="G1752" i="9"/>
  <c r="F1752" i="9"/>
  <c r="E1752" i="9"/>
  <c r="C1752" i="9"/>
  <c r="A1752" i="9"/>
  <c r="K1751" i="9"/>
  <c r="G1751" i="9"/>
  <c r="F1751" i="9"/>
  <c r="E1751" i="9"/>
  <c r="C1751" i="9"/>
  <c r="A1751" i="9"/>
  <c r="K1750" i="9"/>
  <c r="G1750" i="9"/>
  <c r="F1750" i="9"/>
  <c r="E1750" i="9"/>
  <c r="C1750" i="9"/>
  <c r="A1750" i="9"/>
  <c r="K1749" i="9"/>
  <c r="G1749" i="9"/>
  <c r="F1749" i="9"/>
  <c r="E1749" i="9"/>
  <c r="C1749" i="9"/>
  <c r="A1749" i="9"/>
  <c r="K1748" i="9"/>
  <c r="G1748" i="9"/>
  <c r="F1748" i="9"/>
  <c r="E1748" i="9"/>
  <c r="C1748" i="9"/>
  <c r="A1748" i="9"/>
  <c r="K1747" i="9"/>
  <c r="G1747" i="9"/>
  <c r="F1747" i="9"/>
  <c r="E1747" i="9"/>
  <c r="C1747" i="9"/>
  <c r="A1747" i="9"/>
  <c r="K1746" i="9"/>
  <c r="G1746" i="9"/>
  <c r="F1746" i="9"/>
  <c r="E1746" i="9"/>
  <c r="C1746" i="9"/>
  <c r="A1746" i="9"/>
  <c r="K1745" i="9"/>
  <c r="G1745" i="9"/>
  <c r="F1745" i="9"/>
  <c r="E1745" i="9"/>
  <c r="C1745" i="9"/>
  <c r="A1745" i="9"/>
  <c r="K1744" i="9"/>
  <c r="G1744" i="9"/>
  <c r="F1744" i="9"/>
  <c r="E1744" i="9"/>
  <c r="C1744" i="9"/>
  <c r="A1744" i="9"/>
  <c r="K1743" i="9"/>
  <c r="G1743" i="9"/>
  <c r="F1743" i="9"/>
  <c r="E1743" i="9"/>
  <c r="C1743" i="9"/>
  <c r="A1743" i="9"/>
  <c r="K1742" i="9"/>
  <c r="G1742" i="9"/>
  <c r="F1742" i="9"/>
  <c r="E1742" i="9"/>
  <c r="C1742" i="9"/>
  <c r="A1742" i="9"/>
  <c r="K1741" i="9"/>
  <c r="G1741" i="9"/>
  <c r="F1741" i="9"/>
  <c r="E1741" i="9"/>
  <c r="C1741" i="9"/>
  <c r="A1741" i="9"/>
  <c r="K1740" i="9"/>
  <c r="G1740" i="9"/>
  <c r="F1740" i="9"/>
  <c r="E1740" i="9"/>
  <c r="C1740" i="9"/>
  <c r="A1740" i="9"/>
  <c r="K1739" i="9"/>
  <c r="G1739" i="9"/>
  <c r="F1739" i="9"/>
  <c r="E1739" i="9"/>
  <c r="C1739" i="9"/>
  <c r="A1739" i="9"/>
  <c r="K1738" i="9"/>
  <c r="G1738" i="9"/>
  <c r="F1738" i="9"/>
  <c r="E1738" i="9"/>
  <c r="C1738" i="9"/>
  <c r="A1738" i="9"/>
  <c r="K1737" i="9"/>
  <c r="G1737" i="9"/>
  <c r="F1737" i="9"/>
  <c r="E1737" i="9"/>
  <c r="C1737" i="9"/>
  <c r="A1737" i="9"/>
  <c r="K1736" i="9"/>
  <c r="G1736" i="9"/>
  <c r="F1736" i="9"/>
  <c r="E1736" i="9"/>
  <c r="C1736" i="9"/>
  <c r="A1736" i="9"/>
  <c r="K1735" i="9"/>
  <c r="G1735" i="9"/>
  <c r="F1735" i="9"/>
  <c r="E1735" i="9"/>
  <c r="C1735" i="9"/>
  <c r="A1735" i="9"/>
  <c r="K1734" i="9"/>
  <c r="G1734" i="9"/>
  <c r="F1734" i="9"/>
  <c r="E1734" i="9"/>
  <c r="C1734" i="9"/>
  <c r="A1734" i="9"/>
  <c r="K1733" i="9"/>
  <c r="G1733" i="9"/>
  <c r="F1733" i="9"/>
  <c r="E1733" i="9"/>
  <c r="C1733" i="9"/>
  <c r="A1733" i="9"/>
  <c r="K1732" i="9"/>
  <c r="G1732" i="9"/>
  <c r="F1732" i="9"/>
  <c r="E1732" i="9"/>
  <c r="C1732" i="9"/>
  <c r="A1732" i="9"/>
  <c r="K1731" i="9"/>
  <c r="G1731" i="9"/>
  <c r="F1731" i="9"/>
  <c r="E1731" i="9"/>
  <c r="C1731" i="9"/>
  <c r="A1731" i="9"/>
  <c r="K1730" i="9"/>
  <c r="G1730" i="9"/>
  <c r="F1730" i="9"/>
  <c r="E1730" i="9"/>
  <c r="C1730" i="9"/>
  <c r="A1730" i="9"/>
  <c r="K1729" i="9"/>
  <c r="G1729" i="9"/>
  <c r="F1729" i="9"/>
  <c r="E1729" i="9"/>
  <c r="C1729" i="9"/>
  <c r="A1729" i="9"/>
  <c r="K1728" i="9"/>
  <c r="G1728" i="9"/>
  <c r="F1728" i="9"/>
  <c r="E1728" i="9"/>
  <c r="C1728" i="9"/>
  <c r="A1728" i="9"/>
  <c r="K1727" i="9"/>
  <c r="G1727" i="9"/>
  <c r="F1727" i="9"/>
  <c r="E1727" i="9"/>
  <c r="C1727" i="9"/>
  <c r="A1727" i="9"/>
  <c r="K1726" i="9"/>
  <c r="G1726" i="9"/>
  <c r="F1726" i="9"/>
  <c r="E1726" i="9"/>
  <c r="C1726" i="9"/>
  <c r="A1726" i="9"/>
  <c r="K1725" i="9"/>
  <c r="G1725" i="9"/>
  <c r="F1725" i="9"/>
  <c r="E1725" i="9"/>
  <c r="C1725" i="9"/>
  <c r="A1725" i="9"/>
  <c r="K1724" i="9"/>
  <c r="G1724" i="9"/>
  <c r="F1724" i="9"/>
  <c r="E1724" i="9"/>
  <c r="C1724" i="9"/>
  <c r="A1724" i="9"/>
  <c r="K1723" i="9"/>
  <c r="G1723" i="9"/>
  <c r="F1723" i="9"/>
  <c r="E1723" i="9"/>
  <c r="C1723" i="9"/>
  <c r="A1723" i="9"/>
  <c r="K1722" i="9"/>
  <c r="G1722" i="9"/>
  <c r="F1722" i="9"/>
  <c r="E1722" i="9"/>
  <c r="C1722" i="9"/>
  <c r="A1722" i="9"/>
  <c r="K1721" i="9"/>
  <c r="G1721" i="9"/>
  <c r="F1721" i="9"/>
  <c r="E1721" i="9"/>
  <c r="C1721" i="9"/>
  <c r="A1721" i="9"/>
  <c r="K1720" i="9"/>
  <c r="G1720" i="9"/>
  <c r="F1720" i="9"/>
  <c r="E1720" i="9"/>
  <c r="C1720" i="9"/>
  <c r="A1720" i="9"/>
  <c r="K1719" i="9"/>
  <c r="G1719" i="9"/>
  <c r="F1719" i="9"/>
  <c r="E1719" i="9"/>
  <c r="C1719" i="9"/>
  <c r="A1719" i="9"/>
  <c r="K1718" i="9"/>
  <c r="G1718" i="9"/>
  <c r="F1718" i="9"/>
  <c r="E1718" i="9"/>
  <c r="C1718" i="9"/>
  <c r="A1718" i="9"/>
  <c r="K1717" i="9"/>
  <c r="G1717" i="9"/>
  <c r="F1717" i="9"/>
  <c r="E1717" i="9"/>
  <c r="C1717" i="9"/>
  <c r="A1717" i="9"/>
  <c r="K1716" i="9"/>
  <c r="G1716" i="9"/>
  <c r="F1716" i="9"/>
  <c r="E1716" i="9"/>
  <c r="C1716" i="9"/>
  <c r="A1716" i="9"/>
  <c r="K1715" i="9"/>
  <c r="G1715" i="9"/>
  <c r="F1715" i="9"/>
  <c r="E1715" i="9"/>
  <c r="C1715" i="9"/>
  <c r="A1715" i="9"/>
  <c r="K1714" i="9"/>
  <c r="G1714" i="9"/>
  <c r="F1714" i="9"/>
  <c r="E1714" i="9"/>
  <c r="C1714" i="9"/>
  <c r="A1714" i="9"/>
  <c r="K1713" i="9"/>
  <c r="G1713" i="9"/>
  <c r="F1713" i="9"/>
  <c r="E1713" i="9"/>
  <c r="C1713" i="9"/>
  <c r="A1713" i="9"/>
  <c r="K1712" i="9"/>
  <c r="G1712" i="9"/>
  <c r="F1712" i="9"/>
  <c r="E1712" i="9"/>
  <c r="C1712" i="9"/>
  <c r="A1712" i="9"/>
  <c r="K1711" i="9"/>
  <c r="G1711" i="9"/>
  <c r="F1711" i="9"/>
  <c r="E1711" i="9"/>
  <c r="C1711" i="9"/>
  <c r="A1711" i="9"/>
  <c r="K1710" i="9"/>
  <c r="G1710" i="9"/>
  <c r="F1710" i="9"/>
  <c r="E1710" i="9"/>
  <c r="C1710" i="9"/>
  <c r="A1710" i="9"/>
  <c r="K1709" i="9"/>
  <c r="G1709" i="9"/>
  <c r="F1709" i="9"/>
  <c r="E1709" i="9"/>
  <c r="C1709" i="9"/>
  <c r="A1709" i="9"/>
  <c r="K1708" i="9"/>
  <c r="G1708" i="9"/>
  <c r="F1708" i="9"/>
  <c r="E1708" i="9"/>
  <c r="C1708" i="9"/>
  <c r="A1708" i="9"/>
  <c r="K1707" i="9"/>
  <c r="G1707" i="9"/>
  <c r="F1707" i="9"/>
  <c r="E1707" i="9"/>
  <c r="C1707" i="9"/>
  <c r="A1707" i="9"/>
  <c r="K1706" i="9"/>
  <c r="G1706" i="9"/>
  <c r="F1706" i="9"/>
  <c r="E1706" i="9"/>
  <c r="C1706" i="9"/>
  <c r="A1706" i="9"/>
  <c r="K1705" i="9"/>
  <c r="G1705" i="9"/>
  <c r="F1705" i="9"/>
  <c r="E1705" i="9"/>
  <c r="C1705" i="9"/>
  <c r="A1705" i="9"/>
  <c r="K1704" i="9"/>
  <c r="G1704" i="9"/>
  <c r="F1704" i="9"/>
  <c r="E1704" i="9"/>
  <c r="C1704" i="9"/>
  <c r="A1704" i="9"/>
  <c r="K1703" i="9"/>
  <c r="G1703" i="9"/>
  <c r="F1703" i="9"/>
  <c r="E1703" i="9"/>
  <c r="C1703" i="9"/>
  <c r="A1703" i="9"/>
  <c r="K1702" i="9"/>
  <c r="G1702" i="9"/>
  <c r="F1702" i="9"/>
  <c r="E1702" i="9"/>
  <c r="C1702" i="9"/>
  <c r="A1702" i="9"/>
  <c r="K1701" i="9"/>
  <c r="G1701" i="9"/>
  <c r="F1701" i="9"/>
  <c r="E1701" i="9"/>
  <c r="C1701" i="9"/>
  <c r="A1701" i="9"/>
  <c r="K1700" i="9"/>
  <c r="G1700" i="9"/>
  <c r="F1700" i="9"/>
  <c r="E1700" i="9"/>
  <c r="C1700" i="9"/>
  <c r="A1700" i="9"/>
  <c r="K1699" i="9"/>
  <c r="G1699" i="9"/>
  <c r="F1699" i="9"/>
  <c r="E1699" i="9"/>
  <c r="C1699" i="9"/>
  <c r="A1699" i="9"/>
  <c r="K1698" i="9"/>
  <c r="G1698" i="9"/>
  <c r="F1698" i="9"/>
  <c r="E1698" i="9"/>
  <c r="C1698" i="9"/>
  <c r="A1698" i="9"/>
  <c r="K1697" i="9"/>
  <c r="G1697" i="9"/>
  <c r="F1697" i="9"/>
  <c r="E1697" i="9"/>
  <c r="C1697" i="9"/>
  <c r="A1697" i="9"/>
  <c r="K1696" i="9"/>
  <c r="G1696" i="9"/>
  <c r="F1696" i="9"/>
  <c r="E1696" i="9"/>
  <c r="C1696" i="9"/>
  <c r="A1696" i="9"/>
  <c r="K1695" i="9"/>
  <c r="G1695" i="9"/>
  <c r="F1695" i="9"/>
  <c r="E1695" i="9"/>
  <c r="C1695" i="9"/>
  <c r="A1695" i="9"/>
  <c r="K1694" i="9"/>
  <c r="G1694" i="9"/>
  <c r="F1694" i="9"/>
  <c r="E1694" i="9"/>
  <c r="C1694" i="9"/>
  <c r="A1694" i="9"/>
  <c r="K1693" i="9"/>
  <c r="G1693" i="9"/>
  <c r="F1693" i="9"/>
  <c r="E1693" i="9"/>
  <c r="C1693" i="9"/>
  <c r="A1693" i="9"/>
  <c r="K1692" i="9"/>
  <c r="G1692" i="9"/>
  <c r="F1692" i="9"/>
  <c r="E1692" i="9"/>
  <c r="C1692" i="9"/>
  <c r="A1692" i="9"/>
  <c r="K1691" i="9"/>
  <c r="G1691" i="9"/>
  <c r="F1691" i="9"/>
  <c r="E1691" i="9"/>
  <c r="C1691" i="9"/>
  <c r="A1691" i="9"/>
  <c r="K1690" i="9"/>
  <c r="G1690" i="9"/>
  <c r="F1690" i="9"/>
  <c r="E1690" i="9"/>
  <c r="C1690" i="9"/>
  <c r="A1690" i="9"/>
  <c r="K1689" i="9"/>
  <c r="G1689" i="9"/>
  <c r="F1689" i="9"/>
  <c r="E1689" i="9"/>
  <c r="C1689" i="9"/>
  <c r="A1689" i="9"/>
  <c r="K1688" i="9"/>
  <c r="G1688" i="9"/>
  <c r="F1688" i="9"/>
  <c r="E1688" i="9"/>
  <c r="C1688" i="9"/>
  <c r="A1688" i="9"/>
  <c r="K1687" i="9"/>
  <c r="G1687" i="9"/>
  <c r="F1687" i="9"/>
  <c r="E1687" i="9"/>
  <c r="C1687" i="9"/>
  <c r="A1687" i="9"/>
  <c r="K1686" i="9"/>
  <c r="G1686" i="9"/>
  <c r="F1686" i="9"/>
  <c r="E1686" i="9"/>
  <c r="C1686" i="9"/>
  <c r="A1686" i="9"/>
  <c r="K1685" i="9"/>
  <c r="G1685" i="9"/>
  <c r="F1685" i="9"/>
  <c r="E1685" i="9"/>
  <c r="C1685" i="9"/>
  <c r="A1685" i="9"/>
  <c r="K1684" i="9"/>
  <c r="G1684" i="9"/>
  <c r="F1684" i="9"/>
  <c r="E1684" i="9"/>
  <c r="C1684" i="9"/>
  <c r="A1684" i="9"/>
  <c r="K1683" i="9"/>
  <c r="G1683" i="9"/>
  <c r="F1683" i="9"/>
  <c r="E1683" i="9"/>
  <c r="C1683" i="9"/>
  <c r="A1683" i="9"/>
  <c r="K1682" i="9"/>
  <c r="G1682" i="9"/>
  <c r="F1682" i="9"/>
  <c r="E1682" i="9"/>
  <c r="C1682" i="9"/>
  <c r="A1682" i="9"/>
  <c r="K1681" i="9"/>
  <c r="G1681" i="9"/>
  <c r="F1681" i="9"/>
  <c r="E1681" i="9"/>
  <c r="C1681" i="9"/>
  <c r="A1681" i="9"/>
  <c r="K1680" i="9"/>
  <c r="G1680" i="9"/>
  <c r="F1680" i="9"/>
  <c r="E1680" i="9"/>
  <c r="C1680" i="9"/>
  <c r="A1680" i="9"/>
  <c r="K1679" i="9"/>
  <c r="G1679" i="9"/>
  <c r="F1679" i="9"/>
  <c r="E1679" i="9"/>
  <c r="C1679" i="9"/>
  <c r="A1679" i="9"/>
  <c r="K1678" i="9"/>
  <c r="G1678" i="9"/>
  <c r="F1678" i="9"/>
  <c r="E1678" i="9"/>
  <c r="C1678" i="9"/>
  <c r="A1678" i="9"/>
  <c r="K1677" i="9"/>
  <c r="G1677" i="9"/>
  <c r="F1677" i="9"/>
  <c r="E1677" i="9"/>
  <c r="C1677" i="9"/>
  <c r="A1677" i="9"/>
  <c r="K1676" i="9"/>
  <c r="G1676" i="9"/>
  <c r="F1676" i="9"/>
  <c r="E1676" i="9"/>
  <c r="C1676" i="9"/>
  <c r="A1676" i="9"/>
  <c r="K1675" i="9"/>
  <c r="G1675" i="9"/>
  <c r="F1675" i="9"/>
  <c r="E1675" i="9"/>
  <c r="C1675" i="9"/>
  <c r="A1675" i="9"/>
  <c r="K1674" i="9"/>
  <c r="G1674" i="9"/>
  <c r="F1674" i="9"/>
  <c r="E1674" i="9"/>
  <c r="C1674" i="9"/>
  <c r="A1674" i="9"/>
  <c r="K1673" i="9"/>
  <c r="G1673" i="9"/>
  <c r="F1673" i="9"/>
  <c r="E1673" i="9"/>
  <c r="C1673" i="9"/>
  <c r="A1673" i="9"/>
  <c r="K1672" i="9"/>
  <c r="G1672" i="9"/>
  <c r="F1672" i="9"/>
  <c r="E1672" i="9"/>
  <c r="C1672" i="9"/>
  <c r="A1672" i="9"/>
  <c r="K1671" i="9"/>
  <c r="G1671" i="9"/>
  <c r="F1671" i="9"/>
  <c r="E1671" i="9"/>
  <c r="C1671" i="9"/>
  <c r="A1671" i="9"/>
  <c r="K1670" i="9"/>
  <c r="G1670" i="9"/>
  <c r="F1670" i="9"/>
  <c r="E1670" i="9"/>
  <c r="C1670" i="9"/>
  <c r="A1670" i="9"/>
  <c r="K1669" i="9"/>
  <c r="G1669" i="9"/>
  <c r="F1669" i="9"/>
  <c r="E1669" i="9"/>
  <c r="C1669" i="9"/>
  <c r="A1669" i="9"/>
  <c r="K1668" i="9"/>
  <c r="G1668" i="9"/>
  <c r="F1668" i="9"/>
  <c r="E1668" i="9"/>
  <c r="C1668" i="9"/>
  <c r="A1668" i="9"/>
  <c r="K1667" i="9"/>
  <c r="G1667" i="9"/>
  <c r="F1667" i="9"/>
  <c r="E1667" i="9"/>
  <c r="C1667" i="9"/>
  <c r="A1667" i="9"/>
  <c r="K1666" i="9"/>
  <c r="G1666" i="9"/>
  <c r="F1666" i="9"/>
  <c r="E1666" i="9"/>
  <c r="C1666" i="9"/>
  <c r="A1666" i="9"/>
  <c r="K1665" i="9"/>
  <c r="G1665" i="9"/>
  <c r="F1665" i="9"/>
  <c r="E1665" i="9"/>
  <c r="C1665" i="9"/>
  <c r="A1665" i="9"/>
  <c r="K1664" i="9"/>
  <c r="G1664" i="9"/>
  <c r="F1664" i="9"/>
  <c r="E1664" i="9"/>
  <c r="C1664" i="9"/>
  <c r="A1664" i="9"/>
  <c r="K1663" i="9"/>
  <c r="G1663" i="9"/>
  <c r="F1663" i="9"/>
  <c r="E1663" i="9"/>
  <c r="C1663" i="9"/>
  <c r="A1663" i="9"/>
  <c r="K1662" i="9"/>
  <c r="G1662" i="9"/>
  <c r="F1662" i="9"/>
  <c r="E1662" i="9"/>
  <c r="C1662" i="9"/>
  <c r="A1662" i="9"/>
  <c r="K1661" i="9"/>
  <c r="G1661" i="9"/>
  <c r="F1661" i="9"/>
  <c r="E1661" i="9"/>
  <c r="C1661" i="9"/>
  <c r="A1661" i="9"/>
  <c r="K1660" i="9"/>
  <c r="G1660" i="9"/>
  <c r="F1660" i="9"/>
  <c r="E1660" i="9"/>
  <c r="C1660" i="9"/>
  <c r="A1660" i="9"/>
  <c r="K1659" i="9"/>
  <c r="G1659" i="9"/>
  <c r="F1659" i="9"/>
  <c r="E1659" i="9"/>
  <c r="C1659" i="9"/>
  <c r="A1659" i="9"/>
  <c r="K1658" i="9"/>
  <c r="G1658" i="9"/>
  <c r="F1658" i="9"/>
  <c r="E1658" i="9"/>
  <c r="C1658" i="9"/>
  <c r="A1658" i="9"/>
  <c r="K1657" i="9"/>
  <c r="G1657" i="9"/>
  <c r="F1657" i="9"/>
  <c r="E1657" i="9"/>
  <c r="C1657" i="9"/>
  <c r="A1657" i="9"/>
  <c r="K1656" i="9"/>
  <c r="G1656" i="9"/>
  <c r="F1656" i="9"/>
  <c r="E1656" i="9"/>
  <c r="C1656" i="9"/>
  <c r="A1656" i="9"/>
  <c r="K1655" i="9"/>
  <c r="G1655" i="9"/>
  <c r="F1655" i="9"/>
  <c r="E1655" i="9"/>
  <c r="C1655" i="9"/>
  <c r="A1655" i="9"/>
  <c r="K1654" i="9"/>
  <c r="G1654" i="9"/>
  <c r="F1654" i="9"/>
  <c r="E1654" i="9"/>
  <c r="C1654" i="9"/>
  <c r="A1654" i="9"/>
  <c r="K1653" i="9"/>
  <c r="G1653" i="9"/>
  <c r="F1653" i="9"/>
  <c r="E1653" i="9"/>
  <c r="C1653" i="9"/>
  <c r="A1653" i="9"/>
  <c r="K1652" i="9"/>
  <c r="G1652" i="9"/>
  <c r="F1652" i="9"/>
  <c r="E1652" i="9"/>
  <c r="C1652" i="9"/>
  <c r="A1652" i="9"/>
  <c r="K1651" i="9"/>
  <c r="G1651" i="9"/>
  <c r="F1651" i="9"/>
  <c r="E1651" i="9"/>
  <c r="C1651" i="9"/>
  <c r="A1651" i="9"/>
  <c r="K1650" i="9"/>
  <c r="G1650" i="9"/>
  <c r="F1650" i="9"/>
  <c r="E1650" i="9"/>
  <c r="C1650" i="9"/>
  <c r="A1650" i="9"/>
  <c r="K1649" i="9"/>
  <c r="G1649" i="9"/>
  <c r="F1649" i="9"/>
  <c r="E1649" i="9"/>
  <c r="C1649" i="9"/>
  <c r="A1649" i="9"/>
  <c r="K1648" i="9"/>
  <c r="G1648" i="9"/>
  <c r="F1648" i="9"/>
  <c r="E1648" i="9"/>
  <c r="C1648" i="9"/>
  <c r="A1648" i="9"/>
  <c r="K1647" i="9"/>
  <c r="G1647" i="9"/>
  <c r="F1647" i="9"/>
  <c r="E1647" i="9"/>
  <c r="C1647" i="9"/>
  <c r="A1647" i="9"/>
  <c r="K1646" i="9"/>
  <c r="G1646" i="9"/>
  <c r="F1646" i="9"/>
  <c r="E1646" i="9"/>
  <c r="C1646" i="9"/>
  <c r="A1646" i="9"/>
  <c r="K1645" i="9"/>
  <c r="G1645" i="9"/>
  <c r="F1645" i="9"/>
  <c r="E1645" i="9"/>
  <c r="C1645" i="9"/>
  <c r="A1645" i="9"/>
  <c r="K1644" i="9"/>
  <c r="G1644" i="9"/>
  <c r="F1644" i="9"/>
  <c r="E1644" i="9"/>
  <c r="C1644" i="9"/>
  <c r="A1644" i="9"/>
  <c r="K1643" i="9"/>
  <c r="G1643" i="9"/>
  <c r="F1643" i="9"/>
  <c r="E1643" i="9"/>
  <c r="C1643" i="9"/>
  <c r="A1643" i="9"/>
  <c r="K1642" i="9"/>
  <c r="G1642" i="9"/>
  <c r="F1642" i="9"/>
  <c r="E1642" i="9"/>
  <c r="C1642" i="9"/>
  <c r="A1642" i="9"/>
  <c r="K1641" i="9"/>
  <c r="G1641" i="9"/>
  <c r="F1641" i="9"/>
  <c r="E1641" i="9"/>
  <c r="C1641" i="9"/>
  <c r="A1641" i="9"/>
  <c r="K1640" i="9"/>
  <c r="G1640" i="9"/>
  <c r="F1640" i="9"/>
  <c r="E1640" i="9"/>
  <c r="C1640" i="9"/>
  <c r="A1640" i="9"/>
  <c r="K1639" i="9"/>
  <c r="G1639" i="9"/>
  <c r="F1639" i="9"/>
  <c r="E1639" i="9"/>
  <c r="C1639" i="9"/>
  <c r="A1639" i="9"/>
  <c r="K1638" i="9"/>
  <c r="G1638" i="9"/>
  <c r="F1638" i="9"/>
  <c r="E1638" i="9"/>
  <c r="C1638" i="9"/>
  <c r="A1638" i="9"/>
  <c r="K1637" i="9"/>
  <c r="G1637" i="9"/>
  <c r="F1637" i="9"/>
  <c r="E1637" i="9"/>
  <c r="C1637" i="9"/>
  <c r="A1637" i="9"/>
  <c r="K1636" i="9"/>
  <c r="G1636" i="9"/>
  <c r="F1636" i="9"/>
  <c r="E1636" i="9"/>
  <c r="C1636" i="9"/>
  <c r="A1636" i="9"/>
  <c r="K1635" i="9"/>
  <c r="G1635" i="9"/>
  <c r="F1635" i="9"/>
  <c r="E1635" i="9"/>
  <c r="C1635" i="9"/>
  <c r="A1635" i="9"/>
  <c r="K1634" i="9"/>
  <c r="G1634" i="9"/>
  <c r="F1634" i="9"/>
  <c r="E1634" i="9"/>
  <c r="C1634" i="9"/>
  <c r="A1634" i="9"/>
  <c r="K1633" i="9"/>
  <c r="G1633" i="9"/>
  <c r="F1633" i="9"/>
  <c r="E1633" i="9"/>
  <c r="C1633" i="9"/>
  <c r="A1633" i="9"/>
  <c r="K1632" i="9"/>
  <c r="G1632" i="9"/>
  <c r="F1632" i="9"/>
  <c r="E1632" i="9"/>
  <c r="C1632" i="9"/>
  <c r="A1632" i="9"/>
  <c r="K1631" i="9"/>
  <c r="G1631" i="9"/>
  <c r="F1631" i="9"/>
  <c r="E1631" i="9"/>
  <c r="C1631" i="9"/>
  <c r="A1631" i="9"/>
  <c r="K1630" i="9"/>
  <c r="G1630" i="9"/>
  <c r="F1630" i="9"/>
  <c r="E1630" i="9"/>
  <c r="C1630" i="9"/>
  <c r="A1630" i="9"/>
  <c r="K1629" i="9"/>
  <c r="G1629" i="9"/>
  <c r="F1629" i="9"/>
  <c r="E1629" i="9"/>
  <c r="C1629" i="9"/>
  <c r="A1629" i="9"/>
  <c r="K1628" i="9"/>
  <c r="G1628" i="9"/>
  <c r="F1628" i="9"/>
  <c r="E1628" i="9"/>
  <c r="C1628" i="9"/>
  <c r="A1628" i="9"/>
  <c r="K1627" i="9"/>
  <c r="G1627" i="9"/>
  <c r="F1627" i="9"/>
  <c r="E1627" i="9"/>
  <c r="C1627" i="9"/>
  <c r="A1627" i="9"/>
  <c r="K1626" i="9"/>
  <c r="G1626" i="9"/>
  <c r="F1626" i="9"/>
  <c r="E1626" i="9"/>
  <c r="C1626" i="9"/>
  <c r="A1626" i="9"/>
  <c r="K1625" i="9"/>
  <c r="G1625" i="9"/>
  <c r="F1625" i="9"/>
  <c r="E1625" i="9"/>
  <c r="C1625" i="9"/>
  <c r="A1625" i="9"/>
  <c r="K1624" i="9"/>
  <c r="G1624" i="9"/>
  <c r="F1624" i="9"/>
  <c r="E1624" i="9"/>
  <c r="C1624" i="9"/>
  <c r="A1624" i="9"/>
  <c r="K1623" i="9"/>
  <c r="G1623" i="9"/>
  <c r="F1623" i="9"/>
  <c r="E1623" i="9"/>
  <c r="C1623" i="9"/>
  <c r="A1623" i="9"/>
  <c r="K1622" i="9"/>
  <c r="G1622" i="9"/>
  <c r="F1622" i="9"/>
  <c r="E1622" i="9"/>
  <c r="C1622" i="9"/>
  <c r="A1622" i="9"/>
  <c r="K1621" i="9"/>
  <c r="G1621" i="9"/>
  <c r="F1621" i="9"/>
  <c r="E1621" i="9"/>
  <c r="C1621" i="9"/>
  <c r="A1621" i="9"/>
  <c r="K1620" i="9"/>
  <c r="G1620" i="9"/>
  <c r="F1620" i="9"/>
  <c r="E1620" i="9"/>
  <c r="C1620" i="9"/>
  <c r="A1620" i="9"/>
  <c r="K1619" i="9"/>
  <c r="G1619" i="9"/>
  <c r="F1619" i="9"/>
  <c r="E1619" i="9"/>
  <c r="C1619" i="9"/>
  <c r="A1619" i="9"/>
  <c r="K1618" i="9"/>
  <c r="G1618" i="9"/>
  <c r="F1618" i="9"/>
  <c r="E1618" i="9"/>
  <c r="C1618" i="9"/>
  <c r="A1618" i="9"/>
  <c r="K1617" i="9"/>
  <c r="G1617" i="9"/>
  <c r="F1617" i="9"/>
  <c r="E1617" i="9"/>
  <c r="C1617" i="9"/>
  <c r="A1617" i="9"/>
  <c r="K1616" i="9"/>
  <c r="G1616" i="9"/>
  <c r="F1616" i="9"/>
  <c r="E1616" i="9"/>
  <c r="C1616" i="9"/>
  <c r="A1616" i="9"/>
  <c r="K1615" i="9"/>
  <c r="G1615" i="9"/>
  <c r="F1615" i="9"/>
  <c r="E1615" i="9"/>
  <c r="C1615" i="9"/>
  <c r="A1615" i="9"/>
  <c r="K1614" i="9"/>
  <c r="G1614" i="9"/>
  <c r="F1614" i="9"/>
  <c r="E1614" i="9"/>
  <c r="C1614" i="9"/>
  <c r="A1614" i="9"/>
  <c r="K1613" i="9"/>
  <c r="G1613" i="9"/>
  <c r="F1613" i="9"/>
  <c r="E1613" i="9"/>
  <c r="C1613" i="9"/>
  <c r="A1613" i="9"/>
  <c r="K1612" i="9"/>
  <c r="G1612" i="9"/>
  <c r="F1612" i="9"/>
  <c r="E1612" i="9"/>
  <c r="C1612" i="9"/>
  <c r="A1612" i="9"/>
  <c r="K1611" i="9"/>
  <c r="G1611" i="9"/>
  <c r="F1611" i="9"/>
  <c r="E1611" i="9"/>
  <c r="C1611" i="9"/>
  <c r="A1611" i="9"/>
  <c r="K1610" i="9"/>
  <c r="G1610" i="9"/>
  <c r="F1610" i="9"/>
  <c r="E1610" i="9"/>
  <c r="C1610" i="9"/>
  <c r="A1610" i="9"/>
  <c r="K1609" i="9"/>
  <c r="G1609" i="9"/>
  <c r="F1609" i="9"/>
  <c r="E1609" i="9"/>
  <c r="C1609" i="9"/>
  <c r="A1609" i="9"/>
  <c r="K1608" i="9"/>
  <c r="G1608" i="9"/>
  <c r="F1608" i="9"/>
  <c r="E1608" i="9"/>
  <c r="C1608" i="9"/>
  <c r="A1608" i="9"/>
  <c r="K1607" i="9"/>
  <c r="G1607" i="9"/>
  <c r="F1607" i="9"/>
  <c r="E1607" i="9"/>
  <c r="C1607" i="9"/>
  <c r="A1607" i="9"/>
  <c r="K1606" i="9"/>
  <c r="G1606" i="9"/>
  <c r="F1606" i="9"/>
  <c r="E1606" i="9"/>
  <c r="C1606" i="9"/>
  <c r="A1606" i="9"/>
  <c r="K1605" i="9"/>
  <c r="G1605" i="9"/>
  <c r="F1605" i="9"/>
  <c r="E1605" i="9"/>
  <c r="C1605" i="9"/>
  <c r="A1605" i="9"/>
  <c r="K1604" i="9"/>
  <c r="G1604" i="9"/>
  <c r="F1604" i="9"/>
  <c r="E1604" i="9"/>
  <c r="C1604" i="9"/>
  <c r="A1604" i="9"/>
  <c r="K1603" i="9"/>
  <c r="G1603" i="9"/>
  <c r="F1603" i="9"/>
  <c r="E1603" i="9"/>
  <c r="C1603" i="9"/>
  <c r="A1603" i="9"/>
  <c r="K1602" i="9"/>
  <c r="G1602" i="9"/>
  <c r="F1602" i="9"/>
  <c r="E1602" i="9"/>
  <c r="C1602" i="9"/>
  <c r="A1602" i="9"/>
  <c r="K1601" i="9"/>
  <c r="G1601" i="9"/>
  <c r="F1601" i="9"/>
  <c r="E1601" i="9"/>
  <c r="C1601" i="9"/>
  <c r="A1601" i="9"/>
  <c r="K1600" i="9"/>
  <c r="G1600" i="9"/>
  <c r="F1600" i="9"/>
  <c r="E1600" i="9"/>
  <c r="C1600" i="9"/>
  <c r="A1600" i="9"/>
  <c r="K1599" i="9"/>
  <c r="G1599" i="9"/>
  <c r="F1599" i="9"/>
  <c r="E1599" i="9"/>
  <c r="C1599" i="9"/>
  <c r="A1599" i="9"/>
  <c r="K1598" i="9"/>
  <c r="G1598" i="9"/>
  <c r="F1598" i="9"/>
  <c r="E1598" i="9"/>
  <c r="C1598" i="9"/>
  <c r="A1598" i="9"/>
  <c r="K1597" i="9"/>
  <c r="G1597" i="9"/>
  <c r="F1597" i="9"/>
  <c r="E1597" i="9"/>
  <c r="C1597" i="9"/>
  <c r="A1597" i="9"/>
  <c r="K1596" i="9"/>
  <c r="G1596" i="9"/>
  <c r="F1596" i="9"/>
  <c r="E1596" i="9"/>
  <c r="C1596" i="9"/>
  <c r="A1596" i="9"/>
  <c r="K1595" i="9"/>
  <c r="G1595" i="9"/>
  <c r="F1595" i="9"/>
  <c r="E1595" i="9"/>
  <c r="C1595" i="9"/>
  <c r="A1595" i="9"/>
  <c r="K1594" i="9"/>
  <c r="G1594" i="9"/>
  <c r="F1594" i="9"/>
  <c r="E1594" i="9"/>
  <c r="C1594" i="9"/>
  <c r="A1594" i="9"/>
  <c r="K1593" i="9"/>
  <c r="G1593" i="9"/>
  <c r="F1593" i="9"/>
  <c r="E1593" i="9"/>
  <c r="C1593" i="9"/>
  <c r="A1593" i="9"/>
  <c r="K1592" i="9"/>
  <c r="G1592" i="9"/>
  <c r="F1592" i="9"/>
  <c r="E1592" i="9"/>
  <c r="C1592" i="9"/>
  <c r="A1592" i="9"/>
  <c r="K1591" i="9"/>
  <c r="G1591" i="9"/>
  <c r="F1591" i="9"/>
  <c r="E1591" i="9"/>
  <c r="C1591" i="9"/>
  <c r="A1591" i="9"/>
  <c r="K1590" i="9"/>
  <c r="G1590" i="9"/>
  <c r="F1590" i="9"/>
  <c r="E1590" i="9"/>
  <c r="C1590" i="9"/>
  <c r="A1590" i="9"/>
  <c r="K1589" i="9"/>
  <c r="G1589" i="9"/>
  <c r="F1589" i="9"/>
  <c r="E1589" i="9"/>
  <c r="C1589" i="9"/>
  <c r="A1589" i="9"/>
  <c r="K1588" i="9"/>
  <c r="G1588" i="9"/>
  <c r="F1588" i="9"/>
  <c r="E1588" i="9"/>
  <c r="C1588" i="9"/>
  <c r="A1588" i="9"/>
  <c r="K1587" i="9"/>
  <c r="G1587" i="9"/>
  <c r="F1587" i="9"/>
  <c r="E1587" i="9"/>
  <c r="C1587" i="9"/>
  <c r="A1587" i="9"/>
  <c r="K1586" i="9"/>
  <c r="G1586" i="9"/>
  <c r="F1586" i="9"/>
  <c r="E1586" i="9"/>
  <c r="C1586" i="9"/>
  <c r="A1586" i="9"/>
  <c r="K1585" i="9"/>
  <c r="G1585" i="9"/>
  <c r="F1585" i="9"/>
  <c r="E1585" i="9"/>
  <c r="C1585" i="9"/>
  <c r="A1585" i="9"/>
  <c r="K1584" i="9"/>
  <c r="G1584" i="9"/>
  <c r="F1584" i="9"/>
  <c r="E1584" i="9"/>
  <c r="C1584" i="9"/>
  <c r="A1584" i="9"/>
  <c r="K1583" i="9"/>
  <c r="G1583" i="9"/>
  <c r="F1583" i="9"/>
  <c r="E1583" i="9"/>
  <c r="C1583" i="9"/>
  <c r="A1583" i="9"/>
  <c r="K1582" i="9"/>
  <c r="G1582" i="9"/>
  <c r="F1582" i="9"/>
  <c r="E1582" i="9"/>
  <c r="C1582" i="9"/>
  <c r="A1582" i="9"/>
  <c r="K1581" i="9"/>
  <c r="G1581" i="9"/>
  <c r="F1581" i="9"/>
  <c r="E1581" i="9"/>
  <c r="C1581" i="9"/>
  <c r="A1581" i="9"/>
  <c r="K1580" i="9"/>
  <c r="G1580" i="9"/>
  <c r="F1580" i="9"/>
  <c r="E1580" i="9"/>
  <c r="C1580" i="9"/>
  <c r="A1580" i="9"/>
  <c r="K1579" i="9"/>
  <c r="G1579" i="9"/>
  <c r="F1579" i="9"/>
  <c r="E1579" i="9"/>
  <c r="C1579" i="9"/>
  <c r="A1579" i="9"/>
  <c r="K1578" i="9"/>
  <c r="G1578" i="9"/>
  <c r="F1578" i="9"/>
  <c r="E1578" i="9"/>
  <c r="C1578" i="9"/>
  <c r="A1578" i="9"/>
  <c r="K1577" i="9"/>
  <c r="G1577" i="9"/>
  <c r="F1577" i="9"/>
  <c r="E1577" i="9"/>
  <c r="C1577" i="9"/>
  <c r="A1577" i="9"/>
  <c r="K1576" i="9"/>
  <c r="G1576" i="9"/>
  <c r="F1576" i="9"/>
  <c r="E1576" i="9"/>
  <c r="C1576" i="9"/>
  <c r="A1576" i="9"/>
  <c r="K1575" i="9"/>
  <c r="G1575" i="9"/>
  <c r="F1575" i="9"/>
  <c r="E1575" i="9"/>
  <c r="C1575" i="9"/>
  <c r="A1575" i="9"/>
  <c r="K1574" i="9"/>
  <c r="G1574" i="9"/>
  <c r="F1574" i="9"/>
  <c r="E1574" i="9"/>
  <c r="C1574" i="9"/>
  <c r="A1574" i="9"/>
  <c r="K1573" i="9"/>
  <c r="G1573" i="9"/>
  <c r="F1573" i="9"/>
  <c r="E1573" i="9"/>
  <c r="C1573" i="9"/>
  <c r="A1573" i="9"/>
  <c r="K1572" i="9"/>
  <c r="G1572" i="9"/>
  <c r="F1572" i="9"/>
  <c r="E1572" i="9"/>
  <c r="C1572" i="9"/>
  <c r="A1572" i="9"/>
  <c r="K1571" i="9"/>
  <c r="G1571" i="9"/>
  <c r="F1571" i="9"/>
  <c r="E1571" i="9"/>
  <c r="C1571" i="9"/>
  <c r="A1571" i="9"/>
  <c r="K1570" i="9"/>
  <c r="G1570" i="9"/>
  <c r="F1570" i="9"/>
  <c r="E1570" i="9"/>
  <c r="C1570" i="9"/>
  <c r="A1570" i="9"/>
  <c r="K1569" i="9"/>
  <c r="G1569" i="9"/>
  <c r="F1569" i="9"/>
  <c r="E1569" i="9"/>
  <c r="C1569" i="9"/>
  <c r="A1569" i="9"/>
  <c r="K1568" i="9"/>
  <c r="G1568" i="9"/>
  <c r="F1568" i="9"/>
  <c r="E1568" i="9"/>
  <c r="C1568" i="9"/>
  <c r="A1568" i="9"/>
  <c r="K1567" i="9"/>
  <c r="G1567" i="9"/>
  <c r="F1567" i="9"/>
  <c r="E1567" i="9"/>
  <c r="C1567" i="9"/>
  <c r="A1567" i="9"/>
  <c r="K1566" i="9"/>
  <c r="G1566" i="9"/>
  <c r="F1566" i="9"/>
  <c r="E1566" i="9"/>
  <c r="C1566" i="9"/>
  <c r="A1566" i="9"/>
  <c r="K1565" i="9"/>
  <c r="G1565" i="9"/>
  <c r="F1565" i="9"/>
  <c r="E1565" i="9"/>
  <c r="C1565" i="9"/>
  <c r="A1565" i="9"/>
  <c r="K1564" i="9"/>
  <c r="G1564" i="9"/>
  <c r="F1564" i="9"/>
  <c r="E1564" i="9"/>
  <c r="C1564" i="9"/>
  <c r="A1564" i="9"/>
  <c r="K1563" i="9"/>
  <c r="G1563" i="9"/>
  <c r="F1563" i="9"/>
  <c r="E1563" i="9"/>
  <c r="C1563" i="9"/>
  <c r="A1563" i="9"/>
  <c r="K1562" i="9"/>
  <c r="G1562" i="9"/>
  <c r="F1562" i="9"/>
  <c r="E1562" i="9"/>
  <c r="C1562" i="9"/>
  <c r="A1562" i="9"/>
  <c r="K1561" i="9"/>
  <c r="G1561" i="9"/>
  <c r="F1561" i="9"/>
  <c r="E1561" i="9"/>
  <c r="C1561" i="9"/>
  <c r="A1561" i="9"/>
  <c r="K1560" i="9"/>
  <c r="G1560" i="9"/>
  <c r="F1560" i="9"/>
  <c r="E1560" i="9"/>
  <c r="C1560" i="9"/>
  <c r="A1560" i="9"/>
  <c r="K1559" i="9"/>
  <c r="G1559" i="9"/>
  <c r="F1559" i="9"/>
  <c r="E1559" i="9"/>
  <c r="C1559" i="9"/>
  <c r="A1559" i="9"/>
  <c r="K1558" i="9"/>
  <c r="G1558" i="9"/>
  <c r="F1558" i="9"/>
  <c r="E1558" i="9"/>
  <c r="C1558" i="9"/>
  <c r="A1558" i="9"/>
  <c r="K1557" i="9"/>
  <c r="G1557" i="9"/>
  <c r="F1557" i="9"/>
  <c r="E1557" i="9"/>
  <c r="C1557" i="9"/>
  <c r="A1557" i="9"/>
  <c r="K1556" i="9"/>
  <c r="G1556" i="9"/>
  <c r="F1556" i="9"/>
  <c r="E1556" i="9"/>
  <c r="C1556" i="9"/>
  <c r="A1556" i="9"/>
  <c r="K1555" i="9"/>
  <c r="G1555" i="9"/>
  <c r="F1555" i="9"/>
  <c r="E1555" i="9"/>
  <c r="C1555" i="9"/>
  <c r="A1555" i="9"/>
  <c r="K1554" i="9"/>
  <c r="G1554" i="9"/>
  <c r="F1554" i="9"/>
  <c r="E1554" i="9"/>
  <c r="C1554" i="9"/>
  <c r="A1554" i="9"/>
  <c r="K1553" i="9"/>
  <c r="G1553" i="9"/>
  <c r="F1553" i="9"/>
  <c r="E1553" i="9"/>
  <c r="C1553" i="9"/>
  <c r="A1553" i="9"/>
  <c r="K1552" i="9"/>
  <c r="G1552" i="9"/>
  <c r="F1552" i="9"/>
  <c r="E1552" i="9"/>
  <c r="C1552" i="9"/>
  <c r="A1552" i="9"/>
  <c r="K1551" i="9"/>
  <c r="G1551" i="9"/>
  <c r="F1551" i="9"/>
  <c r="E1551" i="9"/>
  <c r="C1551" i="9"/>
  <c r="A1551" i="9"/>
  <c r="K1550" i="9"/>
  <c r="G1550" i="9"/>
  <c r="F1550" i="9"/>
  <c r="E1550" i="9"/>
  <c r="C1550" i="9"/>
  <c r="A1550" i="9"/>
  <c r="K1549" i="9"/>
  <c r="G1549" i="9"/>
  <c r="F1549" i="9"/>
  <c r="E1549" i="9"/>
  <c r="C1549" i="9"/>
  <c r="A1549" i="9"/>
  <c r="K1548" i="9"/>
  <c r="G1548" i="9"/>
  <c r="F1548" i="9"/>
  <c r="E1548" i="9"/>
  <c r="C1548" i="9"/>
  <c r="A1548" i="9"/>
  <c r="K1547" i="9"/>
  <c r="G1547" i="9"/>
  <c r="F1547" i="9"/>
  <c r="E1547" i="9"/>
  <c r="C1547" i="9"/>
  <c r="A1547" i="9"/>
  <c r="K1546" i="9"/>
  <c r="G1546" i="9"/>
  <c r="F1546" i="9"/>
  <c r="E1546" i="9"/>
  <c r="C1546" i="9"/>
  <c r="A1546" i="9"/>
  <c r="K1545" i="9"/>
  <c r="G1545" i="9"/>
  <c r="F1545" i="9"/>
  <c r="E1545" i="9"/>
  <c r="C1545" i="9"/>
  <c r="A1545" i="9"/>
  <c r="K1544" i="9"/>
  <c r="G1544" i="9"/>
  <c r="F1544" i="9"/>
  <c r="E1544" i="9"/>
  <c r="C1544" i="9"/>
  <c r="A1544" i="9"/>
  <c r="K1543" i="9"/>
  <c r="G1543" i="9"/>
  <c r="F1543" i="9"/>
  <c r="E1543" i="9"/>
  <c r="C1543" i="9"/>
  <c r="A1543" i="9"/>
  <c r="K1542" i="9"/>
  <c r="G1542" i="9"/>
  <c r="F1542" i="9"/>
  <c r="E1542" i="9"/>
  <c r="C1542" i="9"/>
  <c r="A1542" i="9"/>
  <c r="K1541" i="9"/>
  <c r="G1541" i="9"/>
  <c r="F1541" i="9"/>
  <c r="E1541" i="9"/>
  <c r="C1541" i="9"/>
  <c r="A1541" i="9"/>
  <c r="K1540" i="9"/>
  <c r="G1540" i="9"/>
  <c r="F1540" i="9"/>
  <c r="E1540" i="9"/>
  <c r="C1540" i="9"/>
  <c r="A1540" i="9"/>
  <c r="K1539" i="9"/>
  <c r="G1539" i="9"/>
  <c r="F1539" i="9"/>
  <c r="E1539" i="9"/>
  <c r="C1539" i="9"/>
  <c r="A1539" i="9"/>
  <c r="K1538" i="9"/>
  <c r="G1538" i="9"/>
  <c r="F1538" i="9"/>
  <c r="E1538" i="9"/>
  <c r="C1538" i="9"/>
  <c r="A1538" i="9"/>
  <c r="K1537" i="9"/>
  <c r="G1537" i="9"/>
  <c r="F1537" i="9"/>
  <c r="E1537" i="9"/>
  <c r="C1537" i="9"/>
  <c r="A1537" i="9"/>
  <c r="K1536" i="9"/>
  <c r="G1536" i="9"/>
  <c r="F1536" i="9"/>
  <c r="E1536" i="9"/>
  <c r="C1536" i="9"/>
  <c r="A1536" i="9"/>
  <c r="K1535" i="9"/>
  <c r="G1535" i="9"/>
  <c r="F1535" i="9"/>
  <c r="E1535" i="9"/>
  <c r="C1535" i="9"/>
  <c r="A1535" i="9"/>
  <c r="K1534" i="9"/>
  <c r="G1534" i="9"/>
  <c r="F1534" i="9"/>
  <c r="E1534" i="9"/>
  <c r="C1534" i="9"/>
  <c r="A1534" i="9"/>
  <c r="K1533" i="9"/>
  <c r="G1533" i="9"/>
  <c r="F1533" i="9"/>
  <c r="E1533" i="9"/>
  <c r="C1533" i="9"/>
  <c r="A1533" i="9"/>
  <c r="K1532" i="9"/>
  <c r="G1532" i="9"/>
  <c r="F1532" i="9"/>
  <c r="E1532" i="9"/>
  <c r="C1532" i="9"/>
  <c r="A1532" i="9"/>
  <c r="K1531" i="9"/>
  <c r="G1531" i="9"/>
  <c r="F1531" i="9"/>
  <c r="E1531" i="9"/>
  <c r="C1531" i="9"/>
  <c r="A1531" i="9"/>
  <c r="K1530" i="9"/>
  <c r="G1530" i="9"/>
  <c r="F1530" i="9"/>
  <c r="E1530" i="9"/>
  <c r="C1530" i="9"/>
  <c r="A1530" i="9"/>
  <c r="K1529" i="9"/>
  <c r="G1529" i="9"/>
  <c r="F1529" i="9"/>
  <c r="E1529" i="9"/>
  <c r="C1529" i="9"/>
  <c r="A1529" i="9"/>
  <c r="K1528" i="9"/>
  <c r="G1528" i="9"/>
  <c r="F1528" i="9"/>
  <c r="E1528" i="9"/>
  <c r="C1528" i="9"/>
  <c r="A1528" i="9"/>
  <c r="K1527" i="9"/>
  <c r="G1527" i="9"/>
  <c r="F1527" i="9"/>
  <c r="E1527" i="9"/>
  <c r="C1527" i="9"/>
  <c r="A1527" i="9"/>
  <c r="K1526" i="9"/>
  <c r="G1526" i="9"/>
  <c r="F1526" i="9"/>
  <c r="E1526" i="9"/>
  <c r="C1526" i="9"/>
  <c r="A1526" i="9"/>
  <c r="K1525" i="9"/>
  <c r="G1525" i="9"/>
  <c r="F1525" i="9"/>
  <c r="E1525" i="9"/>
  <c r="C1525" i="9"/>
  <c r="A1525" i="9"/>
  <c r="K1524" i="9"/>
  <c r="G1524" i="9"/>
  <c r="F1524" i="9"/>
  <c r="E1524" i="9"/>
  <c r="C1524" i="9"/>
  <c r="A1524" i="9"/>
  <c r="K1523" i="9"/>
  <c r="G1523" i="9"/>
  <c r="F1523" i="9"/>
  <c r="E1523" i="9"/>
  <c r="C1523" i="9"/>
  <c r="A1523" i="9"/>
  <c r="K1522" i="9"/>
  <c r="G1522" i="9"/>
  <c r="F1522" i="9"/>
  <c r="E1522" i="9"/>
  <c r="C1522" i="9"/>
  <c r="A1522" i="9"/>
  <c r="K1521" i="9"/>
  <c r="G1521" i="9"/>
  <c r="F1521" i="9"/>
  <c r="E1521" i="9"/>
  <c r="C1521" i="9"/>
  <c r="A1521" i="9"/>
  <c r="K1520" i="9"/>
  <c r="G1520" i="9"/>
  <c r="F1520" i="9"/>
  <c r="E1520" i="9"/>
  <c r="C1520" i="9"/>
  <c r="A1520" i="9"/>
  <c r="K1519" i="9"/>
  <c r="G1519" i="9"/>
  <c r="F1519" i="9"/>
  <c r="E1519" i="9"/>
  <c r="C1519" i="9"/>
  <c r="A1519" i="9"/>
  <c r="K1518" i="9"/>
  <c r="G1518" i="9"/>
  <c r="F1518" i="9"/>
  <c r="E1518" i="9"/>
  <c r="C1518" i="9"/>
  <c r="A1518" i="9"/>
  <c r="K1517" i="9"/>
  <c r="G1517" i="9"/>
  <c r="F1517" i="9"/>
  <c r="E1517" i="9"/>
  <c r="C1517" i="9"/>
  <c r="A1517" i="9"/>
  <c r="K1516" i="9"/>
  <c r="G1516" i="9"/>
  <c r="F1516" i="9"/>
  <c r="E1516" i="9"/>
  <c r="C1516" i="9"/>
  <c r="A1516" i="9"/>
  <c r="K1515" i="9"/>
  <c r="G1515" i="9"/>
  <c r="F1515" i="9"/>
  <c r="E1515" i="9"/>
  <c r="C1515" i="9"/>
  <c r="A1515" i="9"/>
  <c r="K1514" i="9"/>
  <c r="G1514" i="9"/>
  <c r="F1514" i="9"/>
  <c r="E1514" i="9"/>
  <c r="C1514" i="9"/>
  <c r="A1514" i="9"/>
  <c r="K1513" i="9"/>
  <c r="G1513" i="9"/>
  <c r="F1513" i="9"/>
  <c r="E1513" i="9"/>
  <c r="C1513" i="9"/>
  <c r="A1513" i="9"/>
  <c r="K1512" i="9"/>
  <c r="G1512" i="9"/>
  <c r="F1512" i="9"/>
  <c r="E1512" i="9"/>
  <c r="C1512" i="9"/>
  <c r="A1512" i="9"/>
  <c r="K1511" i="9"/>
  <c r="G1511" i="9"/>
  <c r="F1511" i="9"/>
  <c r="E1511" i="9"/>
  <c r="C1511" i="9"/>
  <c r="A1511" i="9"/>
  <c r="K1510" i="9"/>
  <c r="G1510" i="9"/>
  <c r="F1510" i="9"/>
  <c r="E1510" i="9"/>
  <c r="C1510" i="9"/>
  <c r="A1510" i="9"/>
  <c r="K1509" i="9"/>
  <c r="G1509" i="9"/>
  <c r="F1509" i="9"/>
  <c r="E1509" i="9"/>
  <c r="C1509" i="9"/>
  <c r="A1509" i="9"/>
  <c r="K1508" i="9"/>
  <c r="G1508" i="9"/>
  <c r="F1508" i="9"/>
  <c r="E1508" i="9"/>
  <c r="C1508" i="9"/>
  <c r="A1508" i="9"/>
  <c r="K1507" i="9"/>
  <c r="G1507" i="9"/>
  <c r="F1507" i="9"/>
  <c r="E1507" i="9"/>
  <c r="C1507" i="9"/>
  <c r="A1507" i="9"/>
  <c r="K1506" i="9"/>
  <c r="G1506" i="9"/>
  <c r="F1506" i="9"/>
  <c r="E1506" i="9"/>
  <c r="C1506" i="9"/>
  <c r="A1506" i="9"/>
  <c r="K1505" i="9"/>
  <c r="G1505" i="9"/>
  <c r="F1505" i="9"/>
  <c r="E1505" i="9"/>
  <c r="C1505" i="9"/>
  <c r="A1505" i="9"/>
  <c r="K1504" i="9"/>
  <c r="G1504" i="9"/>
  <c r="F1504" i="9"/>
  <c r="E1504" i="9"/>
  <c r="C1504" i="9"/>
  <c r="A1504" i="9"/>
  <c r="K1503" i="9"/>
  <c r="G1503" i="9"/>
  <c r="F1503" i="9"/>
  <c r="E1503" i="9"/>
  <c r="C1503" i="9"/>
  <c r="A1503" i="9"/>
  <c r="K1502" i="9"/>
  <c r="G1502" i="9"/>
  <c r="F1502" i="9"/>
  <c r="E1502" i="9"/>
  <c r="C1502" i="9"/>
  <c r="A1502" i="9"/>
  <c r="K1501" i="9"/>
  <c r="G1501" i="9"/>
  <c r="F1501" i="9"/>
  <c r="E1501" i="9"/>
  <c r="C1501" i="9"/>
  <c r="A1501" i="9"/>
  <c r="K1500" i="9"/>
  <c r="G1500" i="9"/>
  <c r="F1500" i="9"/>
  <c r="E1500" i="9"/>
  <c r="C1500" i="9"/>
  <c r="A1500" i="9"/>
  <c r="K1499" i="9"/>
  <c r="G1499" i="9"/>
  <c r="F1499" i="9"/>
  <c r="E1499" i="9"/>
  <c r="C1499" i="9"/>
  <c r="A1499" i="9"/>
  <c r="K1498" i="9"/>
  <c r="G1498" i="9"/>
  <c r="F1498" i="9"/>
  <c r="E1498" i="9"/>
  <c r="C1498" i="9"/>
  <c r="A1498" i="9"/>
  <c r="K1497" i="9"/>
  <c r="G1497" i="9"/>
  <c r="F1497" i="9"/>
  <c r="E1497" i="9"/>
  <c r="C1497" i="9"/>
  <c r="A1497" i="9"/>
  <c r="K1496" i="9"/>
  <c r="G1496" i="9"/>
  <c r="F1496" i="9"/>
  <c r="E1496" i="9"/>
  <c r="C1496" i="9"/>
  <c r="A1496" i="9"/>
  <c r="K1495" i="9"/>
  <c r="G1495" i="9"/>
  <c r="F1495" i="9"/>
  <c r="E1495" i="9"/>
  <c r="C1495" i="9"/>
  <c r="A1495" i="9"/>
  <c r="K1494" i="9"/>
  <c r="G1494" i="9"/>
  <c r="F1494" i="9"/>
  <c r="E1494" i="9"/>
  <c r="C1494" i="9"/>
  <c r="A1494" i="9"/>
  <c r="K1493" i="9"/>
  <c r="G1493" i="9"/>
  <c r="F1493" i="9"/>
  <c r="E1493" i="9"/>
  <c r="C1493" i="9"/>
  <c r="A1493" i="9"/>
  <c r="K1492" i="9"/>
  <c r="G1492" i="9"/>
  <c r="F1492" i="9"/>
  <c r="E1492" i="9"/>
  <c r="C1492" i="9"/>
  <c r="A1492" i="9"/>
  <c r="K1491" i="9"/>
  <c r="G1491" i="9"/>
  <c r="F1491" i="9"/>
  <c r="E1491" i="9"/>
  <c r="C1491" i="9"/>
  <c r="A1491" i="9"/>
  <c r="K1490" i="9"/>
  <c r="G1490" i="9"/>
  <c r="F1490" i="9"/>
  <c r="E1490" i="9"/>
  <c r="C1490" i="9"/>
  <c r="A1490" i="9"/>
  <c r="K1489" i="9"/>
  <c r="G1489" i="9"/>
  <c r="F1489" i="9"/>
  <c r="E1489" i="9"/>
  <c r="C1489" i="9"/>
  <c r="A1489" i="9"/>
  <c r="K1488" i="9"/>
  <c r="G1488" i="9"/>
  <c r="F1488" i="9"/>
  <c r="E1488" i="9"/>
  <c r="C1488" i="9"/>
  <c r="A1488" i="9"/>
  <c r="K1487" i="9"/>
  <c r="G1487" i="9"/>
  <c r="F1487" i="9"/>
  <c r="E1487" i="9"/>
  <c r="C1487" i="9"/>
  <c r="A1487" i="9"/>
  <c r="K1486" i="9"/>
  <c r="G1486" i="9"/>
  <c r="F1486" i="9"/>
  <c r="E1486" i="9"/>
  <c r="C1486" i="9"/>
  <c r="A1486" i="9"/>
  <c r="K1485" i="9"/>
  <c r="G1485" i="9"/>
  <c r="F1485" i="9"/>
  <c r="E1485" i="9"/>
  <c r="C1485" i="9"/>
  <c r="A1485" i="9"/>
  <c r="K1484" i="9"/>
  <c r="G1484" i="9"/>
  <c r="F1484" i="9"/>
  <c r="E1484" i="9"/>
  <c r="C1484" i="9"/>
  <c r="A1484" i="9"/>
  <c r="K1483" i="9"/>
  <c r="G1483" i="9"/>
  <c r="F1483" i="9"/>
  <c r="E1483" i="9"/>
  <c r="C1483" i="9"/>
  <c r="A1483" i="9"/>
  <c r="K1482" i="9"/>
  <c r="G1482" i="9"/>
  <c r="F1482" i="9"/>
  <c r="E1482" i="9"/>
  <c r="C1482" i="9"/>
  <c r="A1482" i="9"/>
  <c r="K1481" i="9"/>
  <c r="G1481" i="9"/>
  <c r="F1481" i="9"/>
  <c r="E1481" i="9"/>
  <c r="C1481" i="9"/>
  <c r="A1481" i="9"/>
  <c r="K1480" i="9"/>
  <c r="G1480" i="9"/>
  <c r="F1480" i="9"/>
  <c r="E1480" i="9"/>
  <c r="C1480" i="9"/>
  <c r="A1480" i="9"/>
  <c r="K1479" i="9"/>
  <c r="G1479" i="9"/>
  <c r="F1479" i="9"/>
  <c r="E1479" i="9"/>
  <c r="C1479" i="9"/>
  <c r="A1479" i="9"/>
  <c r="K1478" i="9"/>
  <c r="G1478" i="9"/>
  <c r="F1478" i="9"/>
  <c r="E1478" i="9"/>
  <c r="C1478" i="9"/>
  <c r="A1478" i="9"/>
  <c r="K1477" i="9"/>
  <c r="G1477" i="9"/>
  <c r="F1477" i="9"/>
  <c r="E1477" i="9"/>
  <c r="C1477" i="9"/>
  <c r="A1477" i="9"/>
  <c r="K1476" i="9"/>
  <c r="G1476" i="9"/>
  <c r="F1476" i="9"/>
  <c r="E1476" i="9"/>
  <c r="C1476" i="9"/>
  <c r="A1476" i="9"/>
  <c r="K1475" i="9"/>
  <c r="G1475" i="9"/>
  <c r="F1475" i="9"/>
  <c r="E1475" i="9"/>
  <c r="C1475" i="9"/>
  <c r="A1475" i="9"/>
  <c r="K1474" i="9"/>
  <c r="G1474" i="9"/>
  <c r="F1474" i="9"/>
  <c r="E1474" i="9"/>
  <c r="C1474" i="9"/>
  <c r="A1474" i="9"/>
  <c r="K1473" i="9"/>
  <c r="G1473" i="9"/>
  <c r="F1473" i="9"/>
  <c r="E1473" i="9"/>
  <c r="C1473" i="9"/>
  <c r="A1473" i="9"/>
  <c r="K1472" i="9"/>
  <c r="G1472" i="9"/>
  <c r="F1472" i="9"/>
  <c r="E1472" i="9"/>
  <c r="C1472" i="9"/>
  <c r="A1472" i="9"/>
  <c r="K1471" i="9"/>
  <c r="G1471" i="9"/>
  <c r="F1471" i="9"/>
  <c r="E1471" i="9"/>
  <c r="C1471" i="9"/>
  <c r="A1471" i="9"/>
  <c r="K1470" i="9"/>
  <c r="G1470" i="9"/>
  <c r="F1470" i="9"/>
  <c r="E1470" i="9"/>
  <c r="C1470" i="9"/>
  <c r="A1470" i="9"/>
  <c r="K1469" i="9"/>
  <c r="G1469" i="9"/>
  <c r="F1469" i="9"/>
  <c r="E1469" i="9"/>
  <c r="C1469" i="9"/>
  <c r="A1469" i="9"/>
  <c r="K1468" i="9"/>
  <c r="G1468" i="9"/>
  <c r="F1468" i="9"/>
  <c r="E1468" i="9"/>
  <c r="C1468" i="9"/>
  <c r="A1468" i="9"/>
  <c r="K1467" i="9"/>
  <c r="G1467" i="9"/>
  <c r="F1467" i="9"/>
  <c r="E1467" i="9"/>
  <c r="C1467" i="9"/>
  <c r="A1467" i="9"/>
  <c r="K1466" i="9"/>
  <c r="G1466" i="9"/>
  <c r="F1466" i="9"/>
  <c r="E1466" i="9"/>
  <c r="C1466" i="9"/>
  <c r="A1466" i="9"/>
  <c r="K1465" i="9"/>
  <c r="G1465" i="9"/>
  <c r="F1465" i="9"/>
  <c r="E1465" i="9"/>
  <c r="C1465" i="9"/>
  <c r="A1465" i="9"/>
  <c r="K1464" i="9"/>
  <c r="G1464" i="9"/>
  <c r="F1464" i="9"/>
  <c r="E1464" i="9"/>
  <c r="C1464" i="9"/>
  <c r="A1464" i="9"/>
  <c r="K1463" i="9"/>
  <c r="G1463" i="9"/>
  <c r="F1463" i="9"/>
  <c r="E1463" i="9"/>
  <c r="C1463" i="9"/>
  <c r="A1463" i="9"/>
  <c r="K1462" i="9"/>
  <c r="G1462" i="9"/>
  <c r="F1462" i="9"/>
  <c r="E1462" i="9"/>
  <c r="C1462" i="9"/>
  <c r="A1462" i="9"/>
  <c r="K1461" i="9"/>
  <c r="G1461" i="9"/>
  <c r="F1461" i="9"/>
  <c r="E1461" i="9"/>
  <c r="C1461" i="9"/>
  <c r="A1461" i="9"/>
  <c r="K1460" i="9"/>
  <c r="G1460" i="9"/>
  <c r="F1460" i="9"/>
  <c r="E1460" i="9"/>
  <c r="C1460" i="9"/>
  <c r="A1460" i="9"/>
  <c r="K1459" i="9"/>
  <c r="G1459" i="9"/>
  <c r="F1459" i="9"/>
  <c r="E1459" i="9"/>
  <c r="C1459" i="9"/>
  <c r="A1459" i="9"/>
  <c r="K1458" i="9"/>
  <c r="G1458" i="9"/>
  <c r="F1458" i="9"/>
  <c r="E1458" i="9"/>
  <c r="C1458" i="9"/>
  <c r="A1458" i="9"/>
  <c r="K1457" i="9"/>
  <c r="G1457" i="9"/>
  <c r="F1457" i="9"/>
  <c r="E1457" i="9"/>
  <c r="C1457" i="9"/>
  <c r="A1457" i="9"/>
  <c r="K1456" i="9"/>
  <c r="G1456" i="9"/>
  <c r="F1456" i="9"/>
  <c r="E1456" i="9"/>
  <c r="C1456" i="9"/>
  <c r="A1456" i="9"/>
  <c r="K1455" i="9"/>
  <c r="G1455" i="9"/>
  <c r="F1455" i="9"/>
  <c r="E1455" i="9"/>
  <c r="C1455" i="9"/>
  <c r="A1455" i="9"/>
  <c r="K1454" i="9"/>
  <c r="G1454" i="9"/>
  <c r="F1454" i="9"/>
  <c r="E1454" i="9"/>
  <c r="C1454" i="9"/>
  <c r="A1454" i="9"/>
  <c r="K1453" i="9"/>
  <c r="G1453" i="9"/>
  <c r="F1453" i="9"/>
  <c r="E1453" i="9"/>
  <c r="C1453" i="9"/>
  <c r="A1453" i="9"/>
  <c r="K1452" i="9"/>
  <c r="G1452" i="9"/>
  <c r="F1452" i="9"/>
  <c r="E1452" i="9"/>
  <c r="C1452" i="9"/>
  <c r="A1452" i="9"/>
  <c r="K1451" i="9"/>
  <c r="G1451" i="9"/>
  <c r="F1451" i="9"/>
  <c r="E1451" i="9"/>
  <c r="C1451" i="9"/>
  <c r="A1451" i="9"/>
  <c r="K1450" i="9"/>
  <c r="G1450" i="9"/>
  <c r="F1450" i="9"/>
  <c r="E1450" i="9"/>
  <c r="C1450" i="9"/>
  <c r="A1450" i="9"/>
  <c r="K1449" i="9"/>
  <c r="G1449" i="9"/>
  <c r="F1449" i="9"/>
  <c r="E1449" i="9"/>
  <c r="C1449" i="9"/>
  <c r="A1449" i="9"/>
  <c r="K1448" i="9"/>
  <c r="G1448" i="9"/>
  <c r="F1448" i="9"/>
  <c r="E1448" i="9"/>
  <c r="C1448" i="9"/>
  <c r="A1448" i="9"/>
  <c r="K1447" i="9"/>
  <c r="G1447" i="9"/>
  <c r="F1447" i="9"/>
  <c r="E1447" i="9"/>
  <c r="C1447" i="9"/>
  <c r="A1447" i="9"/>
  <c r="K1446" i="9"/>
  <c r="G1446" i="9"/>
  <c r="F1446" i="9"/>
  <c r="E1446" i="9"/>
  <c r="C1446" i="9"/>
  <c r="A1446" i="9"/>
  <c r="K1445" i="9"/>
  <c r="G1445" i="9"/>
  <c r="F1445" i="9"/>
  <c r="E1445" i="9"/>
  <c r="C1445" i="9"/>
  <c r="A1445" i="9"/>
  <c r="K1444" i="9"/>
  <c r="G1444" i="9"/>
  <c r="F1444" i="9"/>
  <c r="E1444" i="9"/>
  <c r="C1444" i="9"/>
  <c r="A1444" i="9"/>
  <c r="K1443" i="9"/>
  <c r="G1443" i="9"/>
  <c r="F1443" i="9"/>
  <c r="E1443" i="9"/>
  <c r="C1443" i="9"/>
  <c r="A1443" i="9"/>
  <c r="K1442" i="9"/>
  <c r="G1442" i="9"/>
  <c r="F1442" i="9"/>
  <c r="E1442" i="9"/>
  <c r="C1442" i="9"/>
  <c r="A1442" i="9"/>
  <c r="K1441" i="9"/>
  <c r="G1441" i="9"/>
  <c r="F1441" i="9"/>
  <c r="E1441" i="9"/>
  <c r="C1441" i="9"/>
  <c r="A1441" i="9"/>
  <c r="K1440" i="9"/>
  <c r="G1440" i="9"/>
  <c r="F1440" i="9"/>
  <c r="E1440" i="9"/>
  <c r="C1440" i="9"/>
  <c r="A1440" i="9"/>
  <c r="K1439" i="9"/>
  <c r="G1439" i="9"/>
  <c r="F1439" i="9"/>
  <c r="E1439" i="9"/>
  <c r="C1439" i="9"/>
  <c r="A1439" i="9"/>
  <c r="K1438" i="9"/>
  <c r="G1438" i="9"/>
  <c r="F1438" i="9"/>
  <c r="E1438" i="9"/>
  <c r="C1438" i="9"/>
  <c r="A1438" i="9"/>
  <c r="K1437" i="9"/>
  <c r="G1437" i="9"/>
  <c r="F1437" i="9"/>
  <c r="E1437" i="9"/>
  <c r="C1437" i="9"/>
  <c r="A1437" i="9"/>
  <c r="K1436" i="9"/>
  <c r="G1436" i="9"/>
  <c r="F1436" i="9"/>
  <c r="E1436" i="9"/>
  <c r="C1436" i="9"/>
  <c r="A1436" i="9"/>
  <c r="K1435" i="9"/>
  <c r="G1435" i="9"/>
  <c r="F1435" i="9"/>
  <c r="E1435" i="9"/>
  <c r="C1435" i="9"/>
  <c r="A1435" i="9"/>
  <c r="K1434" i="9"/>
  <c r="G1434" i="9"/>
  <c r="F1434" i="9"/>
  <c r="E1434" i="9"/>
  <c r="C1434" i="9"/>
  <c r="A1434" i="9"/>
  <c r="K1433" i="9"/>
  <c r="G1433" i="9"/>
  <c r="F1433" i="9"/>
  <c r="E1433" i="9"/>
  <c r="C1433" i="9"/>
  <c r="A1433" i="9"/>
  <c r="K1432" i="9"/>
  <c r="G1432" i="9"/>
  <c r="F1432" i="9"/>
  <c r="E1432" i="9"/>
  <c r="C1432" i="9"/>
  <c r="A1432" i="9"/>
  <c r="K1431" i="9"/>
  <c r="G1431" i="9"/>
  <c r="F1431" i="9"/>
  <c r="E1431" i="9"/>
  <c r="C1431" i="9"/>
  <c r="A1431" i="9"/>
  <c r="K1430" i="9"/>
  <c r="G1430" i="9"/>
  <c r="F1430" i="9"/>
  <c r="E1430" i="9"/>
  <c r="C1430" i="9"/>
  <c r="A1430" i="9"/>
  <c r="K1429" i="9"/>
  <c r="G1429" i="9"/>
  <c r="F1429" i="9"/>
  <c r="E1429" i="9"/>
  <c r="C1429" i="9"/>
  <c r="A1429" i="9"/>
  <c r="K1428" i="9"/>
  <c r="G1428" i="9"/>
  <c r="F1428" i="9"/>
  <c r="E1428" i="9"/>
  <c r="C1428" i="9"/>
  <c r="A1428" i="9"/>
  <c r="K1427" i="9"/>
  <c r="G1427" i="9"/>
  <c r="F1427" i="9"/>
  <c r="E1427" i="9"/>
  <c r="C1427" i="9"/>
  <c r="A1427" i="9"/>
  <c r="K1426" i="9"/>
  <c r="G1426" i="9"/>
  <c r="F1426" i="9"/>
  <c r="E1426" i="9"/>
  <c r="C1426" i="9"/>
  <c r="A1426" i="9"/>
  <c r="K1425" i="9"/>
  <c r="G1425" i="9"/>
  <c r="F1425" i="9"/>
  <c r="E1425" i="9"/>
  <c r="C1425" i="9"/>
  <c r="A1425" i="9"/>
  <c r="K1424" i="9"/>
  <c r="G1424" i="9"/>
  <c r="F1424" i="9"/>
  <c r="E1424" i="9"/>
  <c r="C1424" i="9"/>
  <c r="A1424" i="9"/>
  <c r="K1423" i="9"/>
  <c r="G1423" i="9"/>
  <c r="F1423" i="9"/>
  <c r="E1423" i="9"/>
  <c r="C1423" i="9"/>
  <c r="A1423" i="9"/>
  <c r="K1422" i="9"/>
  <c r="G1422" i="9"/>
  <c r="F1422" i="9"/>
  <c r="E1422" i="9"/>
  <c r="C1422" i="9"/>
  <c r="A1422" i="9"/>
  <c r="K1421" i="9"/>
  <c r="G1421" i="9"/>
  <c r="F1421" i="9"/>
  <c r="E1421" i="9"/>
  <c r="C1421" i="9"/>
  <c r="A1421" i="9"/>
  <c r="K1420" i="9"/>
  <c r="G1420" i="9"/>
  <c r="F1420" i="9"/>
  <c r="E1420" i="9"/>
  <c r="C1420" i="9"/>
  <c r="A1420" i="9"/>
  <c r="K1419" i="9"/>
  <c r="G1419" i="9"/>
  <c r="F1419" i="9"/>
  <c r="E1419" i="9"/>
  <c r="C1419" i="9"/>
  <c r="A1419" i="9"/>
  <c r="K1418" i="9"/>
  <c r="G1418" i="9"/>
  <c r="F1418" i="9"/>
  <c r="E1418" i="9"/>
  <c r="C1418" i="9"/>
  <c r="A1418" i="9"/>
  <c r="K1417" i="9"/>
  <c r="G1417" i="9"/>
  <c r="F1417" i="9"/>
  <c r="E1417" i="9"/>
  <c r="C1417" i="9"/>
  <c r="A1417" i="9"/>
  <c r="K1416" i="9"/>
  <c r="G1416" i="9"/>
  <c r="F1416" i="9"/>
  <c r="E1416" i="9"/>
  <c r="C1416" i="9"/>
  <c r="A1416" i="9"/>
  <c r="K1415" i="9"/>
  <c r="G1415" i="9"/>
  <c r="F1415" i="9"/>
  <c r="E1415" i="9"/>
  <c r="C1415" i="9"/>
  <c r="A1415" i="9"/>
  <c r="K1414" i="9"/>
  <c r="G1414" i="9"/>
  <c r="F1414" i="9"/>
  <c r="E1414" i="9"/>
  <c r="C1414" i="9"/>
  <c r="A1414" i="9"/>
  <c r="K1413" i="9"/>
  <c r="G1413" i="9"/>
  <c r="F1413" i="9"/>
  <c r="E1413" i="9"/>
  <c r="C1413" i="9"/>
  <c r="A1413" i="9"/>
  <c r="K1412" i="9"/>
  <c r="G1412" i="9"/>
  <c r="F1412" i="9"/>
  <c r="E1412" i="9"/>
  <c r="C1412" i="9"/>
  <c r="A1412" i="9"/>
  <c r="K1411" i="9"/>
  <c r="G1411" i="9"/>
  <c r="F1411" i="9"/>
  <c r="E1411" i="9"/>
  <c r="C1411" i="9"/>
  <c r="A1411" i="9"/>
  <c r="K1410" i="9"/>
  <c r="G1410" i="9"/>
  <c r="F1410" i="9"/>
  <c r="E1410" i="9"/>
  <c r="C1410" i="9"/>
  <c r="A1410" i="9"/>
  <c r="K1409" i="9"/>
  <c r="G1409" i="9"/>
  <c r="F1409" i="9"/>
  <c r="E1409" i="9"/>
  <c r="C1409" i="9"/>
  <c r="A1409" i="9"/>
  <c r="K1408" i="9"/>
  <c r="G1408" i="9"/>
  <c r="F1408" i="9"/>
  <c r="E1408" i="9"/>
  <c r="C1408" i="9"/>
  <c r="A1408" i="9"/>
  <c r="K1407" i="9"/>
  <c r="G1407" i="9"/>
  <c r="F1407" i="9"/>
  <c r="E1407" i="9"/>
  <c r="C1407" i="9"/>
  <c r="A1407" i="9"/>
  <c r="K1406" i="9"/>
  <c r="G1406" i="9"/>
  <c r="F1406" i="9"/>
  <c r="E1406" i="9"/>
  <c r="C1406" i="9"/>
  <c r="A1406" i="9"/>
  <c r="K1405" i="9"/>
  <c r="G1405" i="9"/>
  <c r="F1405" i="9"/>
  <c r="E1405" i="9"/>
  <c r="C1405" i="9"/>
  <c r="A1405" i="9"/>
  <c r="K1404" i="9"/>
  <c r="G1404" i="9"/>
  <c r="F1404" i="9"/>
  <c r="E1404" i="9"/>
  <c r="C1404" i="9"/>
  <c r="A1404" i="9"/>
  <c r="K1403" i="9"/>
  <c r="G1403" i="9"/>
  <c r="F1403" i="9"/>
  <c r="E1403" i="9"/>
  <c r="C1403" i="9"/>
  <c r="A1403" i="9"/>
  <c r="K1402" i="9"/>
  <c r="G1402" i="9"/>
  <c r="F1402" i="9"/>
  <c r="E1402" i="9"/>
  <c r="C1402" i="9"/>
  <c r="A1402" i="9"/>
  <c r="K1401" i="9"/>
  <c r="G1401" i="9"/>
  <c r="F1401" i="9"/>
  <c r="E1401" i="9"/>
  <c r="C1401" i="9"/>
  <c r="A1401" i="9"/>
  <c r="K1400" i="9"/>
  <c r="G1400" i="9"/>
  <c r="F1400" i="9"/>
  <c r="E1400" i="9"/>
  <c r="C1400" i="9"/>
  <c r="A1400" i="9"/>
  <c r="K1399" i="9"/>
  <c r="G1399" i="9"/>
  <c r="F1399" i="9"/>
  <c r="E1399" i="9"/>
  <c r="C1399" i="9"/>
  <c r="A1399" i="9"/>
  <c r="K1398" i="9"/>
  <c r="G1398" i="9"/>
  <c r="F1398" i="9"/>
  <c r="E1398" i="9"/>
  <c r="C1398" i="9"/>
  <c r="A1398" i="9"/>
  <c r="K1397" i="9"/>
  <c r="G1397" i="9"/>
  <c r="F1397" i="9"/>
  <c r="E1397" i="9"/>
  <c r="C1397" i="9"/>
  <c r="A1397" i="9"/>
  <c r="K1396" i="9"/>
  <c r="G1396" i="9"/>
  <c r="F1396" i="9"/>
  <c r="E1396" i="9"/>
  <c r="C1396" i="9"/>
  <c r="A1396" i="9"/>
  <c r="K1395" i="9"/>
  <c r="G1395" i="9"/>
  <c r="F1395" i="9"/>
  <c r="E1395" i="9"/>
  <c r="C1395" i="9"/>
  <c r="A1395" i="9"/>
  <c r="K1394" i="9"/>
  <c r="G1394" i="9"/>
  <c r="F1394" i="9"/>
  <c r="E1394" i="9"/>
  <c r="C1394" i="9"/>
  <c r="A1394" i="9"/>
  <c r="K1393" i="9"/>
  <c r="G1393" i="9"/>
  <c r="F1393" i="9"/>
  <c r="E1393" i="9"/>
  <c r="C1393" i="9"/>
  <c r="A1393" i="9"/>
  <c r="K1392" i="9"/>
  <c r="G1392" i="9"/>
  <c r="F1392" i="9"/>
  <c r="E1392" i="9"/>
  <c r="C1392" i="9"/>
  <c r="A1392" i="9"/>
  <c r="K1391" i="9"/>
  <c r="G1391" i="9"/>
  <c r="F1391" i="9"/>
  <c r="E1391" i="9"/>
  <c r="C1391" i="9"/>
  <c r="A1391" i="9"/>
  <c r="K1390" i="9"/>
  <c r="G1390" i="9"/>
  <c r="F1390" i="9"/>
  <c r="E1390" i="9"/>
  <c r="C1390" i="9"/>
  <c r="A1390" i="9"/>
  <c r="K1389" i="9"/>
  <c r="G1389" i="9"/>
  <c r="F1389" i="9"/>
  <c r="E1389" i="9"/>
  <c r="C1389" i="9"/>
  <c r="A1389" i="9"/>
  <c r="K1388" i="9"/>
  <c r="G1388" i="9"/>
  <c r="F1388" i="9"/>
  <c r="E1388" i="9"/>
  <c r="C1388" i="9"/>
  <c r="A1388" i="9"/>
  <c r="K1387" i="9"/>
  <c r="G1387" i="9"/>
  <c r="F1387" i="9"/>
  <c r="E1387" i="9"/>
  <c r="C1387" i="9"/>
  <c r="A1387" i="9"/>
  <c r="K1386" i="9"/>
  <c r="G1386" i="9"/>
  <c r="F1386" i="9"/>
  <c r="E1386" i="9"/>
  <c r="C1386" i="9"/>
  <c r="A1386" i="9"/>
  <c r="K1385" i="9"/>
  <c r="G1385" i="9"/>
  <c r="F1385" i="9"/>
  <c r="E1385" i="9"/>
  <c r="C1385" i="9"/>
  <c r="A1385" i="9"/>
  <c r="K1384" i="9"/>
  <c r="G1384" i="9"/>
  <c r="F1384" i="9"/>
  <c r="E1384" i="9"/>
  <c r="C1384" i="9"/>
  <c r="A1384" i="9"/>
  <c r="K1383" i="9"/>
  <c r="G1383" i="9"/>
  <c r="F1383" i="9"/>
  <c r="E1383" i="9"/>
  <c r="C1383" i="9"/>
  <c r="A1383" i="9"/>
  <c r="K1382" i="9"/>
  <c r="G1382" i="9"/>
  <c r="F1382" i="9"/>
  <c r="E1382" i="9"/>
  <c r="C1382" i="9"/>
  <c r="A1382" i="9"/>
  <c r="K1381" i="9"/>
  <c r="G1381" i="9"/>
  <c r="F1381" i="9"/>
  <c r="E1381" i="9"/>
  <c r="C1381" i="9"/>
  <c r="A1381" i="9"/>
  <c r="K1380" i="9"/>
  <c r="G1380" i="9"/>
  <c r="F1380" i="9"/>
  <c r="E1380" i="9"/>
  <c r="C1380" i="9"/>
  <c r="A1380" i="9"/>
  <c r="K1379" i="9"/>
  <c r="G1379" i="9"/>
  <c r="F1379" i="9"/>
  <c r="E1379" i="9"/>
  <c r="C1379" i="9"/>
  <c r="A1379" i="9"/>
  <c r="K1378" i="9"/>
  <c r="G1378" i="9"/>
  <c r="F1378" i="9"/>
  <c r="E1378" i="9"/>
  <c r="C1378" i="9"/>
  <c r="A1378" i="9"/>
  <c r="K1377" i="9"/>
  <c r="G1377" i="9"/>
  <c r="F1377" i="9"/>
  <c r="E1377" i="9"/>
  <c r="C1377" i="9"/>
  <c r="A1377" i="9"/>
  <c r="K1376" i="9"/>
  <c r="G1376" i="9"/>
  <c r="F1376" i="9"/>
  <c r="E1376" i="9"/>
  <c r="C1376" i="9"/>
  <c r="A1376" i="9"/>
  <c r="K1375" i="9"/>
  <c r="G1375" i="9"/>
  <c r="F1375" i="9"/>
  <c r="E1375" i="9"/>
  <c r="C1375" i="9"/>
  <c r="A1375" i="9"/>
  <c r="K1374" i="9"/>
  <c r="G1374" i="9"/>
  <c r="F1374" i="9"/>
  <c r="E1374" i="9"/>
  <c r="C1374" i="9"/>
  <c r="A1374" i="9"/>
  <c r="K1373" i="9"/>
  <c r="G1373" i="9"/>
  <c r="F1373" i="9"/>
  <c r="E1373" i="9"/>
  <c r="C1373" i="9"/>
  <c r="A1373" i="9"/>
  <c r="K1372" i="9"/>
  <c r="G1372" i="9"/>
  <c r="F1372" i="9"/>
  <c r="E1372" i="9"/>
  <c r="C1372" i="9"/>
  <c r="A1372" i="9"/>
  <c r="K1371" i="9"/>
  <c r="G1371" i="9"/>
  <c r="F1371" i="9"/>
  <c r="E1371" i="9"/>
  <c r="C1371" i="9"/>
  <c r="A1371" i="9"/>
  <c r="K1370" i="9"/>
  <c r="G1370" i="9"/>
  <c r="F1370" i="9"/>
  <c r="E1370" i="9"/>
  <c r="C1370" i="9"/>
  <c r="A1370" i="9"/>
  <c r="K1369" i="9"/>
  <c r="G1369" i="9"/>
  <c r="F1369" i="9"/>
  <c r="E1369" i="9"/>
  <c r="C1369" i="9"/>
  <c r="A1369" i="9"/>
  <c r="K1368" i="9"/>
  <c r="G1368" i="9"/>
  <c r="F1368" i="9"/>
  <c r="E1368" i="9"/>
  <c r="C1368" i="9"/>
  <c r="A1368" i="9"/>
  <c r="K1367" i="9"/>
  <c r="G1367" i="9"/>
  <c r="F1367" i="9"/>
  <c r="E1367" i="9"/>
  <c r="C1367" i="9"/>
  <c r="A1367" i="9"/>
  <c r="K1366" i="9"/>
  <c r="G1366" i="9"/>
  <c r="F1366" i="9"/>
  <c r="E1366" i="9"/>
  <c r="C1366" i="9"/>
  <c r="A1366" i="9"/>
  <c r="K1365" i="9"/>
  <c r="G1365" i="9"/>
  <c r="F1365" i="9"/>
  <c r="E1365" i="9"/>
  <c r="C1365" i="9"/>
  <c r="A1365" i="9"/>
  <c r="K1364" i="9"/>
  <c r="G1364" i="9"/>
  <c r="F1364" i="9"/>
  <c r="E1364" i="9"/>
  <c r="C1364" i="9"/>
  <c r="A1364" i="9"/>
  <c r="K1363" i="9"/>
  <c r="G1363" i="9"/>
  <c r="F1363" i="9"/>
  <c r="E1363" i="9"/>
  <c r="C1363" i="9"/>
  <c r="A1363" i="9"/>
  <c r="K1362" i="9"/>
  <c r="G1362" i="9"/>
  <c r="F1362" i="9"/>
  <c r="E1362" i="9"/>
  <c r="C1362" i="9"/>
  <c r="A1362" i="9"/>
  <c r="K1361" i="9"/>
  <c r="G1361" i="9"/>
  <c r="F1361" i="9"/>
  <c r="E1361" i="9"/>
  <c r="C1361" i="9"/>
  <c r="A1361" i="9"/>
  <c r="K1360" i="9"/>
  <c r="G1360" i="9"/>
  <c r="F1360" i="9"/>
  <c r="E1360" i="9"/>
  <c r="C1360" i="9"/>
  <c r="A1360" i="9"/>
  <c r="K1359" i="9"/>
  <c r="G1359" i="9"/>
  <c r="F1359" i="9"/>
  <c r="E1359" i="9"/>
  <c r="C1359" i="9"/>
  <c r="A1359" i="9"/>
  <c r="K1358" i="9"/>
  <c r="G1358" i="9"/>
  <c r="F1358" i="9"/>
  <c r="E1358" i="9"/>
  <c r="C1358" i="9"/>
  <c r="A1358" i="9"/>
  <c r="K1357" i="9"/>
  <c r="G1357" i="9"/>
  <c r="F1357" i="9"/>
  <c r="E1357" i="9"/>
  <c r="C1357" i="9"/>
  <c r="A1357" i="9"/>
  <c r="K1356" i="9"/>
  <c r="G1356" i="9"/>
  <c r="F1356" i="9"/>
  <c r="E1356" i="9"/>
  <c r="C1356" i="9"/>
  <c r="A1356" i="9"/>
  <c r="K1355" i="9"/>
  <c r="G1355" i="9"/>
  <c r="F1355" i="9"/>
  <c r="E1355" i="9"/>
  <c r="C1355" i="9"/>
  <c r="A1355" i="9"/>
  <c r="K1354" i="9"/>
  <c r="G1354" i="9"/>
  <c r="F1354" i="9"/>
  <c r="E1354" i="9"/>
  <c r="C1354" i="9"/>
  <c r="A1354" i="9"/>
  <c r="K1353" i="9"/>
  <c r="G1353" i="9"/>
  <c r="F1353" i="9"/>
  <c r="E1353" i="9"/>
  <c r="C1353" i="9"/>
  <c r="A1353" i="9"/>
  <c r="K1352" i="9"/>
  <c r="G1352" i="9"/>
  <c r="F1352" i="9"/>
  <c r="E1352" i="9"/>
  <c r="C1352" i="9"/>
  <c r="A1352" i="9"/>
  <c r="K1351" i="9"/>
  <c r="G1351" i="9"/>
  <c r="F1351" i="9"/>
  <c r="E1351" i="9"/>
  <c r="C1351" i="9"/>
  <c r="A1351" i="9"/>
  <c r="K1350" i="9"/>
  <c r="G1350" i="9"/>
  <c r="F1350" i="9"/>
  <c r="E1350" i="9"/>
  <c r="C1350" i="9"/>
  <c r="A1350" i="9"/>
  <c r="K1349" i="9"/>
  <c r="G1349" i="9"/>
  <c r="F1349" i="9"/>
  <c r="E1349" i="9"/>
  <c r="C1349" i="9"/>
  <c r="A1349" i="9"/>
  <c r="K1348" i="9"/>
  <c r="G1348" i="9"/>
  <c r="F1348" i="9"/>
  <c r="E1348" i="9"/>
  <c r="C1348" i="9"/>
  <c r="A1348" i="9"/>
  <c r="K1347" i="9"/>
  <c r="G1347" i="9"/>
  <c r="F1347" i="9"/>
  <c r="E1347" i="9"/>
  <c r="C1347" i="9"/>
  <c r="A1347" i="9"/>
  <c r="K1346" i="9"/>
  <c r="G1346" i="9"/>
  <c r="F1346" i="9"/>
  <c r="E1346" i="9"/>
  <c r="C1346" i="9"/>
  <c r="A1346" i="9"/>
  <c r="K1345" i="9"/>
  <c r="G1345" i="9"/>
  <c r="F1345" i="9"/>
  <c r="E1345" i="9"/>
  <c r="C1345" i="9"/>
  <c r="A1345" i="9"/>
  <c r="K1344" i="9"/>
  <c r="G1344" i="9"/>
  <c r="F1344" i="9"/>
  <c r="E1344" i="9"/>
  <c r="C1344" i="9"/>
  <c r="A1344" i="9"/>
  <c r="K1343" i="9"/>
  <c r="G1343" i="9"/>
  <c r="F1343" i="9"/>
  <c r="E1343" i="9"/>
  <c r="C1343" i="9"/>
  <c r="A1343" i="9"/>
  <c r="K1342" i="9"/>
  <c r="G1342" i="9"/>
  <c r="F1342" i="9"/>
  <c r="E1342" i="9"/>
  <c r="C1342" i="9"/>
  <c r="A1342" i="9"/>
  <c r="K1341" i="9"/>
  <c r="G1341" i="9"/>
  <c r="F1341" i="9"/>
  <c r="E1341" i="9"/>
  <c r="C1341" i="9"/>
  <c r="A1341" i="9"/>
  <c r="K1340" i="9"/>
  <c r="G1340" i="9"/>
  <c r="F1340" i="9"/>
  <c r="E1340" i="9"/>
  <c r="C1340" i="9"/>
  <c r="A1340" i="9"/>
  <c r="K1339" i="9"/>
  <c r="G1339" i="9"/>
  <c r="F1339" i="9"/>
  <c r="E1339" i="9"/>
  <c r="C1339" i="9"/>
  <c r="A1339" i="9"/>
  <c r="K1338" i="9"/>
  <c r="G1338" i="9"/>
  <c r="F1338" i="9"/>
  <c r="E1338" i="9"/>
  <c r="C1338" i="9"/>
  <c r="A1338" i="9"/>
  <c r="K1337" i="9"/>
  <c r="G1337" i="9"/>
  <c r="F1337" i="9"/>
  <c r="E1337" i="9"/>
  <c r="C1337" i="9"/>
  <c r="A1337" i="9"/>
  <c r="K1336" i="9"/>
  <c r="G1336" i="9"/>
  <c r="F1336" i="9"/>
  <c r="E1336" i="9"/>
  <c r="C1336" i="9"/>
  <c r="A1336" i="9"/>
  <c r="K1335" i="9"/>
  <c r="G1335" i="9"/>
  <c r="F1335" i="9"/>
  <c r="E1335" i="9"/>
  <c r="C1335" i="9"/>
  <c r="A1335" i="9"/>
  <c r="K1334" i="9"/>
  <c r="G1334" i="9"/>
  <c r="F1334" i="9"/>
  <c r="E1334" i="9"/>
  <c r="C1334" i="9"/>
  <c r="A1334" i="9"/>
  <c r="K1333" i="9"/>
  <c r="G1333" i="9"/>
  <c r="F1333" i="9"/>
  <c r="E1333" i="9"/>
  <c r="C1333" i="9"/>
  <c r="A1333" i="9"/>
  <c r="K1332" i="9"/>
  <c r="G1332" i="9"/>
  <c r="F1332" i="9"/>
  <c r="E1332" i="9"/>
  <c r="C1332" i="9"/>
  <c r="A1332" i="9"/>
  <c r="K1331" i="9"/>
  <c r="G1331" i="9"/>
  <c r="F1331" i="9"/>
  <c r="E1331" i="9"/>
  <c r="C1331" i="9"/>
  <c r="A1331" i="9"/>
  <c r="K1330" i="9"/>
  <c r="G1330" i="9"/>
  <c r="F1330" i="9"/>
  <c r="E1330" i="9"/>
  <c r="C1330" i="9"/>
  <c r="A1330" i="9"/>
  <c r="K1329" i="9"/>
  <c r="G1329" i="9"/>
  <c r="F1329" i="9"/>
  <c r="E1329" i="9"/>
  <c r="C1329" i="9"/>
  <c r="A1329" i="9"/>
  <c r="K1328" i="9"/>
  <c r="G1328" i="9"/>
  <c r="F1328" i="9"/>
  <c r="E1328" i="9"/>
  <c r="C1328" i="9"/>
  <c r="A1328" i="9"/>
  <c r="K1327" i="9"/>
  <c r="G1327" i="9"/>
  <c r="F1327" i="9"/>
  <c r="E1327" i="9"/>
  <c r="C1327" i="9"/>
  <c r="A1327" i="9"/>
  <c r="K1326" i="9"/>
  <c r="G1326" i="9"/>
  <c r="F1326" i="9"/>
  <c r="E1326" i="9"/>
  <c r="C1326" i="9"/>
  <c r="A1326" i="9"/>
  <c r="K1325" i="9"/>
  <c r="G1325" i="9"/>
  <c r="F1325" i="9"/>
  <c r="E1325" i="9"/>
  <c r="C1325" i="9"/>
  <c r="A1325" i="9"/>
  <c r="K1324" i="9"/>
  <c r="G1324" i="9"/>
  <c r="F1324" i="9"/>
  <c r="E1324" i="9"/>
  <c r="C1324" i="9"/>
  <c r="A1324" i="9"/>
  <c r="K1323" i="9"/>
  <c r="G1323" i="9"/>
  <c r="F1323" i="9"/>
  <c r="E1323" i="9"/>
  <c r="C1323" i="9"/>
  <c r="A1323" i="9"/>
  <c r="K1322" i="9"/>
  <c r="G1322" i="9"/>
  <c r="F1322" i="9"/>
  <c r="E1322" i="9"/>
  <c r="C1322" i="9"/>
  <c r="A1322" i="9"/>
  <c r="K1321" i="9"/>
  <c r="G1321" i="9"/>
  <c r="F1321" i="9"/>
  <c r="E1321" i="9"/>
  <c r="C1321" i="9"/>
  <c r="A1321" i="9"/>
  <c r="K1320" i="9"/>
  <c r="G1320" i="9"/>
  <c r="F1320" i="9"/>
  <c r="E1320" i="9"/>
  <c r="C1320" i="9"/>
  <c r="A1320" i="9"/>
  <c r="K1319" i="9"/>
  <c r="G1319" i="9"/>
  <c r="F1319" i="9"/>
  <c r="E1319" i="9"/>
  <c r="C1319" i="9"/>
  <c r="A1319" i="9"/>
  <c r="K1318" i="9"/>
  <c r="G1318" i="9"/>
  <c r="F1318" i="9"/>
  <c r="E1318" i="9"/>
  <c r="C1318" i="9"/>
  <c r="A1318" i="9"/>
  <c r="K1317" i="9"/>
  <c r="G1317" i="9"/>
  <c r="F1317" i="9"/>
  <c r="E1317" i="9"/>
  <c r="C1317" i="9"/>
  <c r="A1317" i="9"/>
  <c r="K1316" i="9"/>
  <c r="G1316" i="9"/>
  <c r="F1316" i="9"/>
  <c r="E1316" i="9"/>
  <c r="C1316" i="9"/>
  <c r="A1316" i="9"/>
  <c r="K1315" i="9"/>
  <c r="G1315" i="9"/>
  <c r="F1315" i="9"/>
  <c r="E1315" i="9"/>
  <c r="C1315" i="9"/>
  <c r="A1315" i="9"/>
  <c r="K1314" i="9"/>
  <c r="G1314" i="9"/>
  <c r="F1314" i="9"/>
  <c r="E1314" i="9"/>
  <c r="C1314" i="9"/>
  <c r="A1314" i="9"/>
  <c r="K1313" i="9"/>
  <c r="G1313" i="9"/>
  <c r="F1313" i="9"/>
  <c r="E1313" i="9"/>
  <c r="C1313" i="9"/>
  <c r="A1313" i="9"/>
  <c r="K1312" i="9"/>
  <c r="G1312" i="9"/>
  <c r="F1312" i="9"/>
  <c r="E1312" i="9"/>
  <c r="C1312" i="9"/>
  <c r="A1312" i="9"/>
  <c r="K1311" i="9"/>
  <c r="G1311" i="9"/>
  <c r="F1311" i="9"/>
  <c r="E1311" i="9"/>
  <c r="C1311" i="9"/>
  <c r="A1311" i="9"/>
  <c r="K1310" i="9"/>
  <c r="G1310" i="9"/>
  <c r="F1310" i="9"/>
  <c r="E1310" i="9"/>
  <c r="C1310" i="9"/>
  <c r="A1310" i="9"/>
  <c r="K1309" i="9"/>
  <c r="G1309" i="9"/>
  <c r="F1309" i="9"/>
  <c r="E1309" i="9"/>
  <c r="C1309" i="9"/>
  <c r="A1309" i="9"/>
  <c r="K1308" i="9"/>
  <c r="G1308" i="9"/>
  <c r="F1308" i="9"/>
  <c r="E1308" i="9"/>
  <c r="C1308" i="9"/>
  <c r="A1308" i="9"/>
  <c r="K1307" i="9"/>
  <c r="G1307" i="9"/>
  <c r="F1307" i="9"/>
  <c r="E1307" i="9"/>
  <c r="C1307" i="9"/>
  <c r="A1307" i="9"/>
  <c r="K1306" i="9"/>
  <c r="G1306" i="9"/>
  <c r="F1306" i="9"/>
  <c r="E1306" i="9"/>
  <c r="C1306" i="9"/>
  <c r="A1306" i="9"/>
  <c r="K1305" i="9"/>
  <c r="G1305" i="9"/>
  <c r="F1305" i="9"/>
  <c r="E1305" i="9"/>
  <c r="C1305" i="9"/>
  <c r="A1305" i="9"/>
  <c r="K1304" i="9"/>
  <c r="G1304" i="9"/>
  <c r="F1304" i="9"/>
  <c r="E1304" i="9"/>
  <c r="C1304" i="9"/>
  <c r="A1304" i="9"/>
  <c r="K1303" i="9"/>
  <c r="G1303" i="9"/>
  <c r="F1303" i="9"/>
  <c r="E1303" i="9"/>
  <c r="C1303" i="9"/>
  <c r="A1303" i="9"/>
  <c r="K1302" i="9"/>
  <c r="G1302" i="9"/>
  <c r="F1302" i="9"/>
  <c r="E1302" i="9"/>
  <c r="C1302" i="9"/>
  <c r="A1302" i="9"/>
  <c r="K1301" i="9"/>
  <c r="G1301" i="9"/>
  <c r="F1301" i="9"/>
  <c r="E1301" i="9"/>
  <c r="C1301" i="9"/>
  <c r="A1301" i="9"/>
  <c r="K1300" i="9"/>
  <c r="G1300" i="9"/>
  <c r="F1300" i="9"/>
  <c r="E1300" i="9"/>
  <c r="C1300" i="9"/>
  <c r="A1300" i="9"/>
  <c r="K1299" i="9"/>
  <c r="G1299" i="9"/>
  <c r="F1299" i="9"/>
  <c r="E1299" i="9"/>
  <c r="C1299" i="9"/>
  <c r="A1299" i="9"/>
  <c r="K1298" i="9"/>
  <c r="G1298" i="9"/>
  <c r="F1298" i="9"/>
  <c r="E1298" i="9"/>
  <c r="C1298" i="9"/>
  <c r="A1298" i="9"/>
  <c r="K1297" i="9"/>
  <c r="G1297" i="9"/>
  <c r="F1297" i="9"/>
  <c r="E1297" i="9"/>
  <c r="C1297" i="9"/>
  <c r="A1297" i="9"/>
  <c r="K1296" i="9"/>
  <c r="G1296" i="9"/>
  <c r="F1296" i="9"/>
  <c r="E1296" i="9"/>
  <c r="C1296" i="9"/>
  <c r="A1296" i="9"/>
  <c r="K1295" i="9"/>
  <c r="G1295" i="9"/>
  <c r="F1295" i="9"/>
  <c r="E1295" i="9"/>
  <c r="C1295" i="9"/>
  <c r="A1295" i="9"/>
  <c r="K1294" i="9"/>
  <c r="G1294" i="9"/>
  <c r="F1294" i="9"/>
  <c r="E1294" i="9"/>
  <c r="C1294" i="9"/>
  <c r="A1294" i="9"/>
  <c r="K1293" i="9"/>
  <c r="G1293" i="9"/>
  <c r="F1293" i="9"/>
  <c r="E1293" i="9"/>
  <c r="C1293" i="9"/>
  <c r="A1293" i="9"/>
  <c r="K1292" i="9"/>
  <c r="G1292" i="9"/>
  <c r="F1292" i="9"/>
  <c r="E1292" i="9"/>
  <c r="C1292" i="9"/>
  <c r="A1292" i="9"/>
  <c r="K1291" i="9"/>
  <c r="G1291" i="9"/>
  <c r="F1291" i="9"/>
  <c r="E1291" i="9"/>
  <c r="C1291" i="9"/>
  <c r="A1291" i="9"/>
  <c r="K1290" i="9"/>
  <c r="G1290" i="9"/>
  <c r="F1290" i="9"/>
  <c r="E1290" i="9"/>
  <c r="C1290" i="9"/>
  <c r="A1290" i="9"/>
  <c r="K1289" i="9"/>
  <c r="G1289" i="9"/>
  <c r="F1289" i="9"/>
  <c r="E1289" i="9"/>
  <c r="C1289" i="9"/>
  <c r="A1289" i="9"/>
  <c r="K1288" i="9"/>
  <c r="G1288" i="9"/>
  <c r="F1288" i="9"/>
  <c r="E1288" i="9"/>
  <c r="C1288" i="9"/>
  <c r="A1288" i="9"/>
  <c r="K1287" i="9"/>
  <c r="G1287" i="9"/>
  <c r="F1287" i="9"/>
  <c r="E1287" i="9"/>
  <c r="C1287" i="9"/>
  <c r="A1287" i="9"/>
  <c r="K1286" i="9"/>
  <c r="G1286" i="9"/>
  <c r="F1286" i="9"/>
  <c r="E1286" i="9"/>
  <c r="C1286" i="9"/>
  <c r="A1286" i="9"/>
  <c r="K1285" i="9"/>
  <c r="G1285" i="9"/>
  <c r="F1285" i="9"/>
  <c r="E1285" i="9"/>
  <c r="C1285" i="9"/>
  <c r="A1285" i="9"/>
  <c r="K1284" i="9"/>
  <c r="G1284" i="9"/>
  <c r="F1284" i="9"/>
  <c r="E1284" i="9"/>
  <c r="C1284" i="9"/>
  <c r="A1284" i="9"/>
  <c r="K1283" i="9"/>
  <c r="G1283" i="9"/>
  <c r="F1283" i="9"/>
  <c r="E1283" i="9"/>
  <c r="C1283" i="9"/>
  <c r="A1283" i="9"/>
  <c r="K1282" i="9"/>
  <c r="G1282" i="9"/>
  <c r="F1282" i="9"/>
  <c r="E1282" i="9"/>
  <c r="C1282" i="9"/>
  <c r="A1282" i="9"/>
  <c r="K1281" i="9"/>
  <c r="G1281" i="9"/>
  <c r="F1281" i="9"/>
  <c r="E1281" i="9"/>
  <c r="C1281" i="9"/>
  <c r="A1281" i="9"/>
  <c r="K1280" i="9"/>
  <c r="G1280" i="9"/>
  <c r="F1280" i="9"/>
  <c r="E1280" i="9"/>
  <c r="C1280" i="9"/>
  <c r="A1280" i="9"/>
  <c r="K1279" i="9"/>
  <c r="G1279" i="9"/>
  <c r="F1279" i="9"/>
  <c r="E1279" i="9"/>
  <c r="C1279" i="9"/>
  <c r="A1279" i="9"/>
  <c r="K1278" i="9"/>
  <c r="G1278" i="9"/>
  <c r="F1278" i="9"/>
  <c r="E1278" i="9"/>
  <c r="C1278" i="9"/>
  <c r="A1278" i="9"/>
  <c r="K1277" i="9"/>
  <c r="G1277" i="9"/>
  <c r="F1277" i="9"/>
  <c r="E1277" i="9"/>
  <c r="C1277" i="9"/>
  <c r="A1277" i="9"/>
  <c r="K1276" i="9"/>
  <c r="G1276" i="9"/>
  <c r="F1276" i="9"/>
  <c r="E1276" i="9"/>
  <c r="C1276" i="9"/>
  <c r="A1276" i="9"/>
  <c r="K1275" i="9"/>
  <c r="G1275" i="9"/>
  <c r="F1275" i="9"/>
  <c r="E1275" i="9"/>
  <c r="C1275" i="9"/>
  <c r="A1275" i="9"/>
  <c r="K1274" i="9"/>
  <c r="G1274" i="9"/>
  <c r="F1274" i="9"/>
  <c r="E1274" i="9"/>
  <c r="C1274" i="9"/>
  <c r="A1274" i="9"/>
  <c r="K1273" i="9"/>
  <c r="G1273" i="9"/>
  <c r="F1273" i="9"/>
  <c r="E1273" i="9"/>
  <c r="C1273" i="9"/>
  <c r="A1273" i="9"/>
  <c r="K1272" i="9"/>
  <c r="G1272" i="9"/>
  <c r="F1272" i="9"/>
  <c r="E1272" i="9"/>
  <c r="C1272" i="9"/>
  <c r="A1272" i="9"/>
  <c r="K1271" i="9"/>
  <c r="G1271" i="9"/>
  <c r="F1271" i="9"/>
  <c r="E1271" i="9"/>
  <c r="C1271" i="9"/>
  <c r="A1271" i="9"/>
  <c r="K1270" i="9"/>
  <c r="G1270" i="9"/>
  <c r="F1270" i="9"/>
  <c r="E1270" i="9"/>
  <c r="C1270" i="9"/>
  <c r="A1270" i="9"/>
  <c r="K1269" i="9"/>
  <c r="G1269" i="9"/>
  <c r="F1269" i="9"/>
  <c r="E1269" i="9"/>
  <c r="C1269" i="9"/>
  <c r="A1269" i="9"/>
  <c r="K1268" i="9"/>
  <c r="G1268" i="9"/>
  <c r="F1268" i="9"/>
  <c r="E1268" i="9"/>
  <c r="C1268" i="9"/>
  <c r="A1268" i="9"/>
  <c r="K1267" i="9"/>
  <c r="G1267" i="9"/>
  <c r="F1267" i="9"/>
  <c r="E1267" i="9"/>
  <c r="C1267" i="9"/>
  <c r="A1267" i="9"/>
  <c r="K1266" i="9"/>
  <c r="G1266" i="9"/>
  <c r="F1266" i="9"/>
  <c r="E1266" i="9"/>
  <c r="C1266" i="9"/>
  <c r="A1266" i="9"/>
  <c r="K1265" i="9"/>
  <c r="G1265" i="9"/>
  <c r="F1265" i="9"/>
  <c r="E1265" i="9"/>
  <c r="C1265" i="9"/>
  <c r="A1265" i="9"/>
  <c r="K1264" i="9"/>
  <c r="G1264" i="9"/>
  <c r="F1264" i="9"/>
  <c r="E1264" i="9"/>
  <c r="C1264" i="9"/>
  <c r="A1264" i="9"/>
  <c r="K1263" i="9"/>
  <c r="G1263" i="9"/>
  <c r="F1263" i="9"/>
  <c r="E1263" i="9"/>
  <c r="C1263" i="9"/>
  <c r="A1263" i="9"/>
  <c r="K1262" i="9"/>
  <c r="G1262" i="9"/>
  <c r="F1262" i="9"/>
  <c r="E1262" i="9"/>
  <c r="C1262" i="9"/>
  <c r="A1262" i="9"/>
  <c r="K1261" i="9"/>
  <c r="G1261" i="9"/>
  <c r="F1261" i="9"/>
  <c r="E1261" i="9"/>
  <c r="C1261" i="9"/>
  <c r="A1261" i="9"/>
  <c r="K1260" i="9"/>
  <c r="G1260" i="9"/>
  <c r="F1260" i="9"/>
  <c r="E1260" i="9"/>
  <c r="C1260" i="9"/>
  <c r="A1260" i="9"/>
  <c r="K1259" i="9"/>
  <c r="G1259" i="9"/>
  <c r="F1259" i="9"/>
  <c r="E1259" i="9"/>
  <c r="C1259" i="9"/>
  <c r="A1259" i="9"/>
  <c r="K1258" i="9"/>
  <c r="G1258" i="9"/>
  <c r="F1258" i="9"/>
  <c r="E1258" i="9"/>
  <c r="C1258" i="9"/>
  <c r="A1258" i="9"/>
  <c r="K1257" i="9"/>
  <c r="G1257" i="9"/>
  <c r="F1257" i="9"/>
  <c r="E1257" i="9"/>
  <c r="C1257" i="9"/>
  <c r="A1257" i="9"/>
  <c r="K1256" i="9"/>
  <c r="G1256" i="9"/>
  <c r="F1256" i="9"/>
  <c r="E1256" i="9"/>
  <c r="C1256" i="9"/>
  <c r="A1256" i="9"/>
  <c r="K1255" i="9"/>
  <c r="G1255" i="9"/>
  <c r="F1255" i="9"/>
  <c r="E1255" i="9"/>
  <c r="C1255" i="9"/>
  <c r="A1255" i="9"/>
  <c r="K1254" i="9"/>
  <c r="G1254" i="9"/>
  <c r="F1254" i="9"/>
  <c r="E1254" i="9"/>
  <c r="C1254" i="9"/>
  <c r="A1254" i="9"/>
  <c r="K1253" i="9"/>
  <c r="G1253" i="9"/>
  <c r="F1253" i="9"/>
  <c r="E1253" i="9"/>
  <c r="C1253" i="9"/>
  <c r="A1253" i="9"/>
  <c r="K1252" i="9"/>
  <c r="G1252" i="9"/>
  <c r="F1252" i="9"/>
  <c r="E1252" i="9"/>
  <c r="C1252" i="9"/>
  <c r="A1252" i="9"/>
  <c r="K1251" i="9"/>
  <c r="G1251" i="9"/>
  <c r="F1251" i="9"/>
  <c r="E1251" i="9"/>
  <c r="C1251" i="9"/>
  <c r="A1251" i="9"/>
  <c r="K1250" i="9"/>
  <c r="G1250" i="9"/>
  <c r="F1250" i="9"/>
  <c r="E1250" i="9"/>
  <c r="C1250" i="9"/>
  <c r="A1250" i="9"/>
  <c r="K1249" i="9"/>
  <c r="G1249" i="9"/>
  <c r="F1249" i="9"/>
  <c r="E1249" i="9"/>
  <c r="C1249" i="9"/>
  <c r="A1249" i="9"/>
  <c r="K1248" i="9"/>
  <c r="G1248" i="9"/>
  <c r="F1248" i="9"/>
  <c r="E1248" i="9"/>
  <c r="C1248" i="9"/>
  <c r="A1248" i="9"/>
  <c r="K1247" i="9"/>
  <c r="G1247" i="9"/>
  <c r="F1247" i="9"/>
  <c r="E1247" i="9"/>
  <c r="C1247" i="9"/>
  <c r="A1247" i="9"/>
  <c r="K1246" i="9"/>
  <c r="G1246" i="9"/>
  <c r="F1246" i="9"/>
  <c r="E1246" i="9"/>
  <c r="C1246" i="9"/>
  <c r="A1246" i="9"/>
  <c r="K1245" i="9"/>
  <c r="G1245" i="9"/>
  <c r="F1245" i="9"/>
  <c r="E1245" i="9"/>
  <c r="C1245" i="9"/>
  <c r="A1245" i="9"/>
  <c r="K1244" i="9"/>
  <c r="G1244" i="9"/>
  <c r="F1244" i="9"/>
  <c r="E1244" i="9"/>
  <c r="C1244" i="9"/>
  <c r="A1244" i="9"/>
  <c r="K1243" i="9"/>
  <c r="G1243" i="9"/>
  <c r="F1243" i="9"/>
  <c r="E1243" i="9"/>
  <c r="C1243" i="9"/>
  <c r="A1243" i="9"/>
  <c r="K1242" i="9"/>
  <c r="G1242" i="9"/>
  <c r="F1242" i="9"/>
  <c r="E1242" i="9"/>
  <c r="C1242" i="9"/>
  <c r="A1242" i="9"/>
  <c r="K1241" i="9"/>
  <c r="G1241" i="9"/>
  <c r="F1241" i="9"/>
  <c r="E1241" i="9"/>
  <c r="C1241" i="9"/>
  <c r="A1241" i="9"/>
  <c r="K1240" i="9"/>
  <c r="G1240" i="9"/>
  <c r="F1240" i="9"/>
  <c r="E1240" i="9"/>
  <c r="C1240" i="9"/>
  <c r="A1240" i="9"/>
  <c r="K1239" i="9"/>
  <c r="G1239" i="9"/>
  <c r="F1239" i="9"/>
  <c r="E1239" i="9"/>
  <c r="C1239" i="9"/>
  <c r="A1239" i="9"/>
  <c r="K1238" i="9"/>
  <c r="G1238" i="9"/>
  <c r="F1238" i="9"/>
  <c r="E1238" i="9"/>
  <c r="C1238" i="9"/>
  <c r="A1238" i="9"/>
  <c r="K1237" i="9"/>
  <c r="G1237" i="9"/>
  <c r="F1237" i="9"/>
  <c r="E1237" i="9"/>
  <c r="C1237" i="9"/>
  <c r="A1237" i="9"/>
  <c r="K1236" i="9"/>
  <c r="G1236" i="9"/>
  <c r="F1236" i="9"/>
  <c r="E1236" i="9"/>
  <c r="C1236" i="9"/>
  <c r="A1236" i="9"/>
  <c r="K1235" i="9"/>
  <c r="G1235" i="9"/>
  <c r="F1235" i="9"/>
  <c r="E1235" i="9"/>
  <c r="C1235" i="9"/>
  <c r="A1235" i="9"/>
  <c r="K1234" i="9"/>
  <c r="G1234" i="9"/>
  <c r="F1234" i="9"/>
  <c r="E1234" i="9"/>
  <c r="C1234" i="9"/>
  <c r="A1234" i="9"/>
  <c r="K1233" i="9"/>
  <c r="G1233" i="9"/>
  <c r="F1233" i="9"/>
  <c r="E1233" i="9"/>
  <c r="C1233" i="9"/>
  <c r="A1233" i="9"/>
  <c r="K1232" i="9"/>
  <c r="G1232" i="9"/>
  <c r="F1232" i="9"/>
  <c r="E1232" i="9"/>
  <c r="C1232" i="9"/>
  <c r="A1232" i="9"/>
  <c r="K1231" i="9"/>
  <c r="G1231" i="9"/>
  <c r="F1231" i="9"/>
  <c r="E1231" i="9"/>
  <c r="C1231" i="9"/>
  <c r="A1231" i="9"/>
  <c r="K1230" i="9"/>
  <c r="G1230" i="9"/>
  <c r="F1230" i="9"/>
  <c r="E1230" i="9"/>
  <c r="C1230" i="9"/>
  <c r="A1230" i="9"/>
  <c r="K1229" i="9"/>
  <c r="G1229" i="9"/>
  <c r="F1229" i="9"/>
  <c r="E1229" i="9"/>
  <c r="C1229" i="9"/>
  <c r="A1229" i="9"/>
  <c r="K1228" i="9"/>
  <c r="G1228" i="9"/>
  <c r="F1228" i="9"/>
  <c r="E1228" i="9"/>
  <c r="C1228" i="9"/>
  <c r="A1228" i="9"/>
  <c r="K1227" i="9"/>
  <c r="G1227" i="9"/>
  <c r="F1227" i="9"/>
  <c r="E1227" i="9"/>
  <c r="C1227" i="9"/>
  <c r="A1227" i="9"/>
  <c r="K1226" i="9"/>
  <c r="G1226" i="9"/>
  <c r="F1226" i="9"/>
  <c r="E1226" i="9"/>
  <c r="C1226" i="9"/>
  <c r="A1226" i="9"/>
  <c r="K1225" i="9"/>
  <c r="G1225" i="9"/>
  <c r="F1225" i="9"/>
  <c r="E1225" i="9"/>
  <c r="C1225" i="9"/>
  <c r="A1225" i="9"/>
  <c r="K1224" i="9"/>
  <c r="G1224" i="9"/>
  <c r="F1224" i="9"/>
  <c r="E1224" i="9"/>
  <c r="C1224" i="9"/>
  <c r="A1224" i="9"/>
  <c r="K1223" i="9"/>
  <c r="G1223" i="9"/>
  <c r="F1223" i="9"/>
  <c r="E1223" i="9"/>
  <c r="C1223" i="9"/>
  <c r="A1223" i="9"/>
  <c r="K1222" i="9"/>
  <c r="G1222" i="9"/>
  <c r="F1222" i="9"/>
  <c r="E1222" i="9"/>
  <c r="C1222" i="9"/>
  <c r="A1222" i="9"/>
  <c r="K1221" i="9"/>
  <c r="G1221" i="9"/>
  <c r="F1221" i="9"/>
  <c r="E1221" i="9"/>
  <c r="C1221" i="9"/>
  <c r="A1221" i="9"/>
  <c r="K1220" i="9"/>
  <c r="G1220" i="9"/>
  <c r="F1220" i="9"/>
  <c r="E1220" i="9"/>
  <c r="C1220" i="9"/>
  <c r="A1220" i="9"/>
  <c r="K1219" i="9"/>
  <c r="G1219" i="9"/>
  <c r="F1219" i="9"/>
  <c r="E1219" i="9"/>
  <c r="C1219" i="9"/>
  <c r="A1219" i="9"/>
  <c r="K1218" i="9"/>
  <c r="G1218" i="9"/>
  <c r="F1218" i="9"/>
  <c r="E1218" i="9"/>
  <c r="C1218" i="9"/>
  <c r="A1218" i="9"/>
  <c r="K1217" i="9"/>
  <c r="G1217" i="9"/>
  <c r="F1217" i="9"/>
  <c r="E1217" i="9"/>
  <c r="C1217" i="9"/>
  <c r="A1217" i="9"/>
  <c r="K1216" i="9"/>
  <c r="G1216" i="9"/>
  <c r="F1216" i="9"/>
  <c r="E1216" i="9"/>
  <c r="C1216" i="9"/>
  <c r="A1216" i="9"/>
  <c r="K1215" i="9"/>
  <c r="G1215" i="9"/>
  <c r="F1215" i="9"/>
  <c r="E1215" i="9"/>
  <c r="C1215" i="9"/>
  <c r="A1215" i="9"/>
  <c r="K1214" i="9"/>
  <c r="G1214" i="9"/>
  <c r="F1214" i="9"/>
  <c r="E1214" i="9"/>
  <c r="C1214" i="9"/>
  <c r="A1214" i="9"/>
  <c r="K1213" i="9"/>
  <c r="G1213" i="9"/>
  <c r="F1213" i="9"/>
  <c r="E1213" i="9"/>
  <c r="C1213" i="9"/>
  <c r="A1213" i="9"/>
  <c r="K1212" i="9"/>
  <c r="G1212" i="9"/>
  <c r="F1212" i="9"/>
  <c r="E1212" i="9"/>
  <c r="C1212" i="9"/>
  <c r="A1212" i="9"/>
  <c r="K1211" i="9"/>
  <c r="G1211" i="9"/>
  <c r="F1211" i="9"/>
  <c r="E1211" i="9"/>
  <c r="C1211" i="9"/>
  <c r="A1211" i="9"/>
  <c r="K1210" i="9"/>
  <c r="G1210" i="9"/>
  <c r="F1210" i="9"/>
  <c r="E1210" i="9"/>
  <c r="C1210" i="9"/>
  <c r="A1210" i="9"/>
  <c r="K1209" i="9"/>
  <c r="G1209" i="9"/>
  <c r="F1209" i="9"/>
  <c r="E1209" i="9"/>
  <c r="C1209" i="9"/>
  <c r="A1209" i="9"/>
  <c r="K1208" i="9"/>
  <c r="G1208" i="9"/>
  <c r="F1208" i="9"/>
  <c r="E1208" i="9"/>
  <c r="C1208" i="9"/>
  <c r="A1208" i="9"/>
  <c r="K1207" i="9"/>
  <c r="G1207" i="9"/>
  <c r="F1207" i="9"/>
  <c r="E1207" i="9"/>
  <c r="C1207" i="9"/>
  <c r="A1207" i="9"/>
  <c r="K1206" i="9"/>
  <c r="G1206" i="9"/>
  <c r="F1206" i="9"/>
  <c r="E1206" i="9"/>
  <c r="C1206" i="9"/>
  <c r="A1206" i="9"/>
  <c r="K1205" i="9"/>
  <c r="G1205" i="9"/>
  <c r="F1205" i="9"/>
  <c r="E1205" i="9"/>
  <c r="C1205" i="9"/>
  <c r="A1205" i="9"/>
  <c r="K1204" i="9"/>
  <c r="G1204" i="9"/>
  <c r="F1204" i="9"/>
  <c r="E1204" i="9"/>
  <c r="C1204" i="9"/>
  <c r="A1204" i="9"/>
  <c r="K1203" i="9"/>
  <c r="G1203" i="9"/>
  <c r="F1203" i="9"/>
  <c r="E1203" i="9"/>
  <c r="C1203" i="9"/>
  <c r="A1203" i="9"/>
  <c r="K1202" i="9"/>
  <c r="G1202" i="9"/>
  <c r="F1202" i="9"/>
  <c r="E1202" i="9"/>
  <c r="C1202" i="9"/>
  <c r="A1202" i="9"/>
  <c r="K1201" i="9"/>
  <c r="G1201" i="9"/>
  <c r="F1201" i="9"/>
  <c r="E1201" i="9"/>
  <c r="C1201" i="9"/>
  <c r="A1201" i="9"/>
  <c r="K1200" i="9"/>
  <c r="G1200" i="9"/>
  <c r="F1200" i="9"/>
  <c r="E1200" i="9"/>
  <c r="C1200" i="9"/>
  <c r="A1200" i="9"/>
  <c r="K1199" i="9"/>
  <c r="G1199" i="9"/>
  <c r="F1199" i="9"/>
  <c r="E1199" i="9"/>
  <c r="C1199" i="9"/>
  <c r="A1199" i="9"/>
  <c r="K1198" i="9"/>
  <c r="G1198" i="9"/>
  <c r="F1198" i="9"/>
  <c r="E1198" i="9"/>
  <c r="C1198" i="9"/>
  <c r="A1198" i="9"/>
  <c r="K1197" i="9"/>
  <c r="G1197" i="9"/>
  <c r="F1197" i="9"/>
  <c r="E1197" i="9"/>
  <c r="C1197" i="9"/>
  <c r="A1197" i="9"/>
  <c r="K1196" i="9"/>
  <c r="G1196" i="9"/>
  <c r="F1196" i="9"/>
  <c r="E1196" i="9"/>
  <c r="C1196" i="9"/>
  <c r="A1196" i="9"/>
  <c r="K1195" i="9"/>
  <c r="G1195" i="9"/>
  <c r="F1195" i="9"/>
  <c r="E1195" i="9"/>
  <c r="C1195" i="9"/>
  <c r="A1195" i="9"/>
  <c r="K1194" i="9"/>
  <c r="G1194" i="9"/>
  <c r="F1194" i="9"/>
  <c r="E1194" i="9"/>
  <c r="C1194" i="9"/>
  <c r="A1194" i="9"/>
  <c r="K1193" i="9"/>
  <c r="G1193" i="9"/>
  <c r="F1193" i="9"/>
  <c r="E1193" i="9"/>
  <c r="C1193" i="9"/>
  <c r="A1193" i="9"/>
  <c r="K1192" i="9"/>
  <c r="G1192" i="9"/>
  <c r="F1192" i="9"/>
  <c r="E1192" i="9"/>
  <c r="C1192" i="9"/>
  <c r="A1192" i="9"/>
  <c r="K1191" i="9"/>
  <c r="G1191" i="9"/>
  <c r="F1191" i="9"/>
  <c r="E1191" i="9"/>
  <c r="C1191" i="9"/>
  <c r="A1191" i="9"/>
  <c r="K1190" i="9"/>
  <c r="G1190" i="9"/>
  <c r="F1190" i="9"/>
  <c r="E1190" i="9"/>
  <c r="C1190" i="9"/>
  <c r="A1190" i="9"/>
  <c r="K1189" i="9"/>
  <c r="G1189" i="9"/>
  <c r="F1189" i="9"/>
  <c r="E1189" i="9"/>
  <c r="C1189" i="9"/>
  <c r="A1189" i="9"/>
  <c r="K1188" i="9"/>
  <c r="G1188" i="9"/>
  <c r="F1188" i="9"/>
  <c r="E1188" i="9"/>
  <c r="C1188" i="9"/>
  <c r="A1188" i="9"/>
  <c r="K1187" i="9"/>
  <c r="G1187" i="9"/>
  <c r="F1187" i="9"/>
  <c r="E1187" i="9"/>
  <c r="C1187" i="9"/>
  <c r="A1187" i="9"/>
  <c r="K1186" i="9"/>
  <c r="G1186" i="9"/>
  <c r="F1186" i="9"/>
  <c r="E1186" i="9"/>
  <c r="C1186" i="9"/>
  <c r="A1186" i="9"/>
  <c r="K1185" i="9"/>
  <c r="G1185" i="9"/>
  <c r="F1185" i="9"/>
  <c r="E1185" i="9"/>
  <c r="C1185" i="9"/>
  <c r="A1185" i="9"/>
  <c r="K1184" i="9"/>
  <c r="G1184" i="9"/>
  <c r="F1184" i="9"/>
  <c r="E1184" i="9"/>
  <c r="C1184" i="9"/>
  <c r="A1184" i="9"/>
  <c r="K1183" i="9"/>
  <c r="G1183" i="9"/>
  <c r="F1183" i="9"/>
  <c r="E1183" i="9"/>
  <c r="C1183" i="9"/>
  <c r="A1183" i="9"/>
  <c r="K1182" i="9"/>
  <c r="G1182" i="9"/>
  <c r="F1182" i="9"/>
  <c r="E1182" i="9"/>
  <c r="C1182" i="9"/>
  <c r="A1182" i="9"/>
  <c r="K1181" i="9"/>
  <c r="G1181" i="9"/>
  <c r="F1181" i="9"/>
  <c r="E1181" i="9"/>
  <c r="C1181" i="9"/>
  <c r="A1181" i="9"/>
  <c r="K1180" i="9"/>
  <c r="G1180" i="9"/>
  <c r="F1180" i="9"/>
  <c r="E1180" i="9"/>
  <c r="C1180" i="9"/>
  <c r="A1180" i="9"/>
  <c r="K1179" i="9"/>
  <c r="G1179" i="9"/>
  <c r="F1179" i="9"/>
  <c r="E1179" i="9"/>
  <c r="C1179" i="9"/>
  <c r="A1179" i="9"/>
  <c r="K1178" i="9"/>
  <c r="G1178" i="9"/>
  <c r="F1178" i="9"/>
  <c r="E1178" i="9"/>
  <c r="C1178" i="9"/>
  <c r="A1178" i="9"/>
  <c r="K1177" i="9"/>
  <c r="G1177" i="9"/>
  <c r="F1177" i="9"/>
  <c r="E1177" i="9"/>
  <c r="C1177" i="9"/>
  <c r="A1177" i="9"/>
  <c r="K1176" i="9"/>
  <c r="G1176" i="9"/>
  <c r="F1176" i="9"/>
  <c r="E1176" i="9"/>
  <c r="C1176" i="9"/>
  <c r="A1176" i="9"/>
  <c r="K1175" i="9"/>
  <c r="G1175" i="9"/>
  <c r="F1175" i="9"/>
  <c r="E1175" i="9"/>
  <c r="C1175" i="9"/>
  <c r="A1175" i="9"/>
  <c r="K1174" i="9"/>
  <c r="G1174" i="9"/>
  <c r="F1174" i="9"/>
  <c r="E1174" i="9"/>
  <c r="C1174" i="9"/>
  <c r="A1174" i="9"/>
  <c r="K1173" i="9"/>
  <c r="G1173" i="9"/>
  <c r="F1173" i="9"/>
  <c r="E1173" i="9"/>
  <c r="C1173" i="9"/>
  <c r="A1173" i="9"/>
  <c r="K1172" i="9"/>
  <c r="G1172" i="9"/>
  <c r="F1172" i="9"/>
  <c r="E1172" i="9"/>
  <c r="C1172" i="9"/>
  <c r="A1172" i="9"/>
  <c r="K1171" i="9"/>
  <c r="G1171" i="9"/>
  <c r="F1171" i="9"/>
  <c r="E1171" i="9"/>
  <c r="C1171" i="9"/>
  <c r="A1171" i="9"/>
  <c r="K1170" i="9"/>
  <c r="G1170" i="9"/>
  <c r="F1170" i="9"/>
  <c r="E1170" i="9"/>
  <c r="C1170" i="9"/>
  <c r="A1170" i="9"/>
  <c r="K1169" i="9"/>
  <c r="G1169" i="9"/>
  <c r="F1169" i="9"/>
  <c r="E1169" i="9"/>
  <c r="C1169" i="9"/>
  <c r="A1169" i="9"/>
  <c r="K1168" i="9"/>
  <c r="G1168" i="9"/>
  <c r="F1168" i="9"/>
  <c r="E1168" i="9"/>
  <c r="C1168" i="9"/>
  <c r="A1168" i="9"/>
  <c r="K1167" i="9"/>
  <c r="G1167" i="9"/>
  <c r="F1167" i="9"/>
  <c r="E1167" i="9"/>
  <c r="C1167" i="9"/>
  <c r="A1167" i="9"/>
  <c r="K1166" i="9"/>
  <c r="G1166" i="9"/>
  <c r="F1166" i="9"/>
  <c r="E1166" i="9"/>
  <c r="C1166" i="9"/>
  <c r="A1166" i="9"/>
  <c r="K1165" i="9"/>
  <c r="G1165" i="9"/>
  <c r="F1165" i="9"/>
  <c r="E1165" i="9"/>
  <c r="C1165" i="9"/>
  <c r="A1165" i="9"/>
  <c r="K1164" i="9"/>
  <c r="G1164" i="9"/>
  <c r="F1164" i="9"/>
  <c r="E1164" i="9"/>
  <c r="C1164" i="9"/>
  <c r="A1164" i="9"/>
  <c r="K1163" i="9"/>
  <c r="G1163" i="9"/>
  <c r="F1163" i="9"/>
  <c r="E1163" i="9"/>
  <c r="C1163" i="9"/>
  <c r="A1163" i="9"/>
  <c r="K1162" i="9"/>
  <c r="G1162" i="9"/>
  <c r="F1162" i="9"/>
  <c r="E1162" i="9"/>
  <c r="C1162" i="9"/>
  <c r="A1162" i="9"/>
  <c r="K1161" i="9"/>
  <c r="G1161" i="9"/>
  <c r="F1161" i="9"/>
  <c r="E1161" i="9"/>
  <c r="C1161" i="9"/>
  <c r="A1161" i="9"/>
  <c r="K1160" i="9"/>
  <c r="G1160" i="9"/>
  <c r="F1160" i="9"/>
  <c r="E1160" i="9"/>
  <c r="C1160" i="9"/>
  <c r="A1160" i="9"/>
  <c r="K1159" i="9"/>
  <c r="G1159" i="9"/>
  <c r="F1159" i="9"/>
  <c r="E1159" i="9"/>
  <c r="C1159" i="9"/>
  <c r="A1159" i="9"/>
  <c r="K1158" i="9"/>
  <c r="G1158" i="9"/>
  <c r="F1158" i="9"/>
  <c r="E1158" i="9"/>
  <c r="C1158" i="9"/>
  <c r="A1158" i="9"/>
  <c r="K1157" i="9"/>
  <c r="G1157" i="9"/>
  <c r="F1157" i="9"/>
  <c r="E1157" i="9"/>
  <c r="C1157" i="9"/>
  <c r="A1157" i="9"/>
  <c r="K1156" i="9"/>
  <c r="G1156" i="9"/>
  <c r="F1156" i="9"/>
  <c r="E1156" i="9"/>
  <c r="C1156" i="9"/>
  <c r="A1156" i="9"/>
  <c r="K1155" i="9"/>
  <c r="G1155" i="9"/>
  <c r="F1155" i="9"/>
  <c r="E1155" i="9"/>
  <c r="C1155" i="9"/>
  <c r="A1155" i="9"/>
  <c r="K1154" i="9"/>
  <c r="G1154" i="9"/>
  <c r="F1154" i="9"/>
  <c r="E1154" i="9"/>
  <c r="C1154" i="9"/>
  <c r="A1154" i="9"/>
  <c r="K1153" i="9"/>
  <c r="G1153" i="9"/>
  <c r="F1153" i="9"/>
  <c r="E1153" i="9"/>
  <c r="C1153" i="9"/>
  <c r="A1153" i="9"/>
  <c r="K1152" i="9"/>
  <c r="G1152" i="9"/>
  <c r="F1152" i="9"/>
  <c r="E1152" i="9"/>
  <c r="C1152" i="9"/>
  <c r="A1152" i="9"/>
  <c r="K1151" i="9"/>
  <c r="G1151" i="9"/>
  <c r="F1151" i="9"/>
  <c r="E1151" i="9"/>
  <c r="C1151" i="9"/>
  <c r="A1151" i="9"/>
  <c r="K1150" i="9"/>
  <c r="G1150" i="9"/>
  <c r="F1150" i="9"/>
  <c r="E1150" i="9"/>
  <c r="C1150" i="9"/>
  <c r="A1150" i="9"/>
  <c r="K1149" i="9"/>
  <c r="G1149" i="9"/>
  <c r="F1149" i="9"/>
  <c r="E1149" i="9"/>
  <c r="C1149" i="9"/>
  <c r="A1149" i="9"/>
  <c r="K1148" i="9"/>
  <c r="G1148" i="9"/>
  <c r="F1148" i="9"/>
  <c r="E1148" i="9"/>
  <c r="C1148" i="9"/>
  <c r="A1148" i="9"/>
  <c r="K1147" i="9"/>
  <c r="G1147" i="9"/>
  <c r="F1147" i="9"/>
  <c r="E1147" i="9"/>
  <c r="C1147" i="9"/>
  <c r="A1147" i="9"/>
  <c r="K1146" i="9"/>
  <c r="G1146" i="9"/>
  <c r="F1146" i="9"/>
  <c r="E1146" i="9"/>
  <c r="C1146" i="9"/>
  <c r="A1146" i="9"/>
  <c r="K1145" i="9"/>
  <c r="G1145" i="9"/>
  <c r="F1145" i="9"/>
  <c r="E1145" i="9"/>
  <c r="C1145" i="9"/>
  <c r="A1145" i="9"/>
  <c r="K1144" i="9"/>
  <c r="G1144" i="9"/>
  <c r="F1144" i="9"/>
  <c r="E1144" i="9"/>
  <c r="C1144" i="9"/>
  <c r="A1144" i="9"/>
  <c r="K1143" i="9"/>
  <c r="G1143" i="9"/>
  <c r="F1143" i="9"/>
  <c r="E1143" i="9"/>
  <c r="C1143" i="9"/>
  <c r="A1143" i="9"/>
  <c r="K1142" i="9"/>
  <c r="G1142" i="9"/>
  <c r="F1142" i="9"/>
  <c r="E1142" i="9"/>
  <c r="C1142" i="9"/>
  <c r="A1142" i="9"/>
  <c r="K1141" i="9"/>
  <c r="G1141" i="9"/>
  <c r="F1141" i="9"/>
  <c r="E1141" i="9"/>
  <c r="C1141" i="9"/>
  <c r="A1141" i="9"/>
  <c r="K1140" i="9"/>
  <c r="G1140" i="9"/>
  <c r="F1140" i="9"/>
  <c r="E1140" i="9"/>
  <c r="C1140" i="9"/>
  <c r="A1140" i="9"/>
  <c r="K1139" i="9"/>
  <c r="G1139" i="9"/>
  <c r="F1139" i="9"/>
  <c r="E1139" i="9"/>
  <c r="C1139" i="9"/>
  <c r="A1139" i="9"/>
  <c r="K1138" i="9"/>
  <c r="G1138" i="9"/>
  <c r="F1138" i="9"/>
  <c r="E1138" i="9"/>
  <c r="C1138" i="9"/>
  <c r="A1138" i="9"/>
  <c r="K1137" i="9"/>
  <c r="G1137" i="9"/>
  <c r="F1137" i="9"/>
  <c r="E1137" i="9"/>
  <c r="C1137" i="9"/>
  <c r="A1137" i="9"/>
  <c r="K1136" i="9"/>
  <c r="G1136" i="9"/>
  <c r="F1136" i="9"/>
  <c r="E1136" i="9"/>
  <c r="C1136" i="9"/>
  <c r="A1136" i="9"/>
  <c r="K1135" i="9"/>
  <c r="G1135" i="9"/>
  <c r="F1135" i="9"/>
  <c r="E1135" i="9"/>
  <c r="C1135" i="9"/>
  <c r="A1135" i="9"/>
  <c r="K1134" i="9"/>
  <c r="G1134" i="9"/>
  <c r="F1134" i="9"/>
  <c r="E1134" i="9"/>
  <c r="C1134" i="9"/>
  <c r="A1134" i="9"/>
  <c r="K1133" i="9"/>
  <c r="G1133" i="9"/>
  <c r="F1133" i="9"/>
  <c r="E1133" i="9"/>
  <c r="C1133" i="9"/>
  <c r="A1133" i="9"/>
  <c r="K1132" i="9"/>
  <c r="G1132" i="9"/>
  <c r="F1132" i="9"/>
  <c r="E1132" i="9"/>
  <c r="C1132" i="9"/>
  <c r="A1132" i="9"/>
  <c r="K1131" i="9"/>
  <c r="G1131" i="9"/>
  <c r="F1131" i="9"/>
  <c r="E1131" i="9"/>
  <c r="C1131" i="9"/>
  <c r="A1131" i="9"/>
  <c r="K1130" i="9"/>
  <c r="G1130" i="9"/>
  <c r="F1130" i="9"/>
  <c r="E1130" i="9"/>
  <c r="C1130" i="9"/>
  <c r="A1130" i="9"/>
  <c r="K1129" i="9"/>
  <c r="G1129" i="9"/>
  <c r="F1129" i="9"/>
  <c r="E1129" i="9"/>
  <c r="C1129" i="9"/>
  <c r="A1129" i="9"/>
  <c r="K1128" i="9"/>
  <c r="G1128" i="9"/>
  <c r="F1128" i="9"/>
  <c r="E1128" i="9"/>
  <c r="C1128" i="9"/>
  <c r="A1128" i="9"/>
  <c r="K1127" i="9"/>
  <c r="G1127" i="9"/>
  <c r="F1127" i="9"/>
  <c r="E1127" i="9"/>
  <c r="C1127" i="9"/>
  <c r="A1127" i="9"/>
  <c r="K1126" i="9"/>
  <c r="G1126" i="9"/>
  <c r="F1126" i="9"/>
  <c r="E1126" i="9"/>
  <c r="C1126" i="9"/>
  <c r="A1126" i="9"/>
  <c r="K1125" i="9"/>
  <c r="G1125" i="9"/>
  <c r="F1125" i="9"/>
  <c r="E1125" i="9"/>
  <c r="C1125" i="9"/>
  <c r="A1125" i="9"/>
  <c r="K1124" i="9"/>
  <c r="G1124" i="9"/>
  <c r="F1124" i="9"/>
  <c r="E1124" i="9"/>
  <c r="C1124" i="9"/>
  <c r="A1124" i="9"/>
  <c r="K1123" i="9"/>
  <c r="G1123" i="9"/>
  <c r="F1123" i="9"/>
  <c r="E1123" i="9"/>
  <c r="C1123" i="9"/>
  <c r="A1123" i="9"/>
  <c r="K1122" i="9"/>
  <c r="G1122" i="9"/>
  <c r="F1122" i="9"/>
  <c r="E1122" i="9"/>
  <c r="C1122" i="9"/>
  <c r="A1122" i="9"/>
  <c r="K1121" i="9"/>
  <c r="G1121" i="9"/>
  <c r="F1121" i="9"/>
  <c r="E1121" i="9"/>
  <c r="C1121" i="9"/>
  <c r="A1121" i="9"/>
  <c r="K1120" i="9"/>
  <c r="G1120" i="9"/>
  <c r="F1120" i="9"/>
  <c r="E1120" i="9"/>
  <c r="C1120" i="9"/>
  <c r="A1120" i="9"/>
  <c r="K1119" i="9"/>
  <c r="G1119" i="9"/>
  <c r="F1119" i="9"/>
  <c r="E1119" i="9"/>
  <c r="C1119" i="9"/>
  <c r="A1119" i="9"/>
  <c r="K1118" i="9"/>
  <c r="G1118" i="9"/>
  <c r="F1118" i="9"/>
  <c r="E1118" i="9"/>
  <c r="C1118" i="9"/>
  <c r="A1118" i="9"/>
  <c r="K1117" i="9"/>
  <c r="G1117" i="9"/>
  <c r="F1117" i="9"/>
  <c r="E1117" i="9"/>
  <c r="C1117" i="9"/>
  <c r="A1117" i="9"/>
  <c r="K1116" i="9"/>
  <c r="G1116" i="9"/>
  <c r="F1116" i="9"/>
  <c r="E1116" i="9"/>
  <c r="C1116" i="9"/>
  <c r="A1116" i="9"/>
  <c r="K1115" i="9"/>
  <c r="G1115" i="9"/>
  <c r="F1115" i="9"/>
  <c r="E1115" i="9"/>
  <c r="C1115" i="9"/>
  <c r="A1115" i="9"/>
  <c r="K1114" i="9"/>
  <c r="G1114" i="9"/>
  <c r="F1114" i="9"/>
  <c r="E1114" i="9"/>
  <c r="C1114" i="9"/>
  <c r="A1114" i="9"/>
  <c r="K1113" i="9"/>
  <c r="G1113" i="9"/>
  <c r="F1113" i="9"/>
  <c r="E1113" i="9"/>
  <c r="C1113" i="9"/>
  <c r="A1113" i="9"/>
  <c r="K1112" i="9"/>
  <c r="G1112" i="9"/>
  <c r="F1112" i="9"/>
  <c r="E1112" i="9"/>
  <c r="C1112" i="9"/>
  <c r="A1112" i="9"/>
  <c r="K1111" i="9"/>
  <c r="G1111" i="9"/>
  <c r="F1111" i="9"/>
  <c r="E1111" i="9"/>
  <c r="C1111" i="9"/>
  <c r="A1111" i="9"/>
  <c r="K1110" i="9"/>
  <c r="G1110" i="9"/>
  <c r="F1110" i="9"/>
  <c r="E1110" i="9"/>
  <c r="C1110" i="9"/>
  <c r="A1110" i="9"/>
  <c r="K1109" i="9"/>
  <c r="G1109" i="9"/>
  <c r="F1109" i="9"/>
  <c r="E1109" i="9"/>
  <c r="C1109" i="9"/>
  <c r="A1109" i="9"/>
  <c r="K1108" i="9"/>
  <c r="G1108" i="9"/>
  <c r="F1108" i="9"/>
  <c r="E1108" i="9"/>
  <c r="C1108" i="9"/>
  <c r="A1108" i="9"/>
  <c r="K1107" i="9"/>
  <c r="G1107" i="9"/>
  <c r="F1107" i="9"/>
  <c r="E1107" i="9"/>
  <c r="C1107" i="9"/>
  <c r="A1107" i="9"/>
  <c r="K1106" i="9"/>
  <c r="G1106" i="9"/>
  <c r="F1106" i="9"/>
  <c r="E1106" i="9"/>
  <c r="C1106" i="9"/>
  <c r="A1106" i="9"/>
  <c r="K1105" i="9"/>
  <c r="G1105" i="9"/>
  <c r="F1105" i="9"/>
  <c r="E1105" i="9"/>
  <c r="C1105" i="9"/>
  <c r="A1105" i="9"/>
  <c r="K1104" i="9"/>
  <c r="G1104" i="9"/>
  <c r="F1104" i="9"/>
  <c r="E1104" i="9"/>
  <c r="C1104" i="9"/>
  <c r="A1104" i="9"/>
  <c r="K1103" i="9"/>
  <c r="G1103" i="9"/>
  <c r="F1103" i="9"/>
  <c r="E1103" i="9"/>
  <c r="C1103" i="9"/>
  <c r="A1103" i="9"/>
  <c r="K1102" i="9"/>
  <c r="G1102" i="9"/>
  <c r="F1102" i="9"/>
  <c r="E1102" i="9"/>
  <c r="C1102" i="9"/>
  <c r="A1102" i="9"/>
  <c r="K1101" i="9"/>
  <c r="G1101" i="9"/>
  <c r="F1101" i="9"/>
  <c r="E1101" i="9"/>
  <c r="C1101" i="9"/>
  <c r="A1101" i="9"/>
  <c r="K1100" i="9"/>
  <c r="G1100" i="9"/>
  <c r="F1100" i="9"/>
  <c r="E1100" i="9"/>
  <c r="C1100" i="9"/>
  <c r="A1100" i="9"/>
  <c r="K1099" i="9"/>
  <c r="G1099" i="9"/>
  <c r="F1099" i="9"/>
  <c r="E1099" i="9"/>
  <c r="C1099" i="9"/>
  <c r="A1099" i="9"/>
  <c r="K1098" i="9"/>
  <c r="G1098" i="9"/>
  <c r="F1098" i="9"/>
  <c r="E1098" i="9"/>
  <c r="C1098" i="9"/>
  <c r="A1098" i="9"/>
  <c r="K1097" i="9"/>
  <c r="G1097" i="9"/>
  <c r="F1097" i="9"/>
  <c r="E1097" i="9"/>
  <c r="C1097" i="9"/>
  <c r="A1097" i="9"/>
  <c r="K1096" i="9"/>
  <c r="G1096" i="9"/>
  <c r="F1096" i="9"/>
  <c r="E1096" i="9"/>
  <c r="C1096" i="9"/>
  <c r="A1096" i="9"/>
  <c r="K1095" i="9"/>
  <c r="G1095" i="9"/>
  <c r="F1095" i="9"/>
  <c r="E1095" i="9"/>
  <c r="C1095" i="9"/>
  <c r="A1095" i="9"/>
  <c r="K1094" i="9"/>
  <c r="G1094" i="9"/>
  <c r="F1094" i="9"/>
  <c r="E1094" i="9"/>
  <c r="C1094" i="9"/>
  <c r="A1094" i="9"/>
  <c r="K1093" i="9"/>
  <c r="G1093" i="9"/>
  <c r="F1093" i="9"/>
  <c r="E1093" i="9"/>
  <c r="C1093" i="9"/>
  <c r="A1093" i="9"/>
  <c r="K1092" i="9"/>
  <c r="G1092" i="9"/>
  <c r="F1092" i="9"/>
  <c r="E1092" i="9"/>
  <c r="C1092" i="9"/>
  <c r="A1092" i="9"/>
  <c r="K1091" i="9"/>
  <c r="G1091" i="9"/>
  <c r="F1091" i="9"/>
  <c r="E1091" i="9"/>
  <c r="C1091" i="9"/>
  <c r="A1091" i="9"/>
  <c r="K1090" i="9"/>
  <c r="G1090" i="9"/>
  <c r="F1090" i="9"/>
  <c r="E1090" i="9"/>
  <c r="C1090" i="9"/>
  <c r="A1090" i="9"/>
  <c r="K1089" i="9"/>
  <c r="G1089" i="9"/>
  <c r="F1089" i="9"/>
  <c r="E1089" i="9"/>
  <c r="C1089" i="9"/>
  <c r="A1089" i="9"/>
  <c r="K1088" i="9"/>
  <c r="G1088" i="9"/>
  <c r="F1088" i="9"/>
  <c r="E1088" i="9"/>
  <c r="C1088" i="9"/>
  <c r="A1088" i="9"/>
  <c r="K1087" i="9"/>
  <c r="G1087" i="9"/>
  <c r="F1087" i="9"/>
  <c r="E1087" i="9"/>
  <c r="C1087" i="9"/>
  <c r="A1087" i="9"/>
  <c r="K1086" i="9"/>
  <c r="G1086" i="9"/>
  <c r="F1086" i="9"/>
  <c r="E1086" i="9"/>
  <c r="C1086" i="9"/>
  <c r="A1086" i="9"/>
  <c r="K1085" i="9"/>
  <c r="G1085" i="9"/>
  <c r="F1085" i="9"/>
  <c r="E1085" i="9"/>
  <c r="C1085" i="9"/>
  <c r="A1085" i="9"/>
  <c r="K1084" i="9"/>
  <c r="G1084" i="9"/>
  <c r="F1084" i="9"/>
  <c r="E1084" i="9"/>
  <c r="C1084" i="9"/>
  <c r="A1084" i="9"/>
  <c r="K1083" i="9"/>
  <c r="G1083" i="9"/>
  <c r="F1083" i="9"/>
  <c r="E1083" i="9"/>
  <c r="C1083" i="9"/>
  <c r="A1083" i="9"/>
  <c r="K1082" i="9"/>
  <c r="G1082" i="9"/>
  <c r="F1082" i="9"/>
  <c r="E1082" i="9"/>
  <c r="C1082" i="9"/>
  <c r="A1082" i="9"/>
  <c r="K1081" i="9"/>
  <c r="G1081" i="9"/>
  <c r="F1081" i="9"/>
  <c r="E1081" i="9"/>
  <c r="C1081" i="9"/>
  <c r="A1081" i="9"/>
  <c r="K1080" i="9"/>
  <c r="G1080" i="9"/>
  <c r="F1080" i="9"/>
  <c r="E1080" i="9"/>
  <c r="C1080" i="9"/>
  <c r="A1080" i="9"/>
  <c r="K1079" i="9"/>
  <c r="G1079" i="9"/>
  <c r="F1079" i="9"/>
  <c r="E1079" i="9"/>
  <c r="C1079" i="9"/>
  <c r="A1079" i="9"/>
  <c r="K1078" i="9"/>
  <c r="G1078" i="9"/>
  <c r="F1078" i="9"/>
  <c r="E1078" i="9"/>
  <c r="C1078" i="9"/>
  <c r="A1078" i="9"/>
  <c r="K1077" i="9"/>
  <c r="G1077" i="9"/>
  <c r="F1077" i="9"/>
  <c r="E1077" i="9"/>
  <c r="C1077" i="9"/>
  <c r="A1077" i="9"/>
  <c r="K1076" i="9"/>
  <c r="G1076" i="9"/>
  <c r="F1076" i="9"/>
  <c r="E1076" i="9"/>
  <c r="C1076" i="9"/>
  <c r="A1076" i="9"/>
  <c r="K1075" i="9"/>
  <c r="G1075" i="9"/>
  <c r="F1075" i="9"/>
  <c r="E1075" i="9"/>
  <c r="C1075" i="9"/>
  <c r="A1075" i="9"/>
  <c r="K1074" i="9"/>
  <c r="G1074" i="9"/>
  <c r="F1074" i="9"/>
  <c r="E1074" i="9"/>
  <c r="C1074" i="9"/>
  <c r="A1074" i="9"/>
  <c r="K1073" i="9"/>
  <c r="G1073" i="9"/>
  <c r="F1073" i="9"/>
  <c r="E1073" i="9"/>
  <c r="C1073" i="9"/>
  <c r="A1073" i="9"/>
  <c r="K1072" i="9"/>
  <c r="G1072" i="9"/>
  <c r="F1072" i="9"/>
  <c r="E1072" i="9"/>
  <c r="C1072" i="9"/>
  <c r="A1072" i="9"/>
  <c r="K1071" i="9"/>
  <c r="G1071" i="9"/>
  <c r="F1071" i="9"/>
  <c r="E1071" i="9"/>
  <c r="C1071" i="9"/>
  <c r="A1071" i="9"/>
  <c r="K1070" i="9"/>
  <c r="G1070" i="9"/>
  <c r="F1070" i="9"/>
  <c r="E1070" i="9"/>
  <c r="C1070" i="9"/>
  <c r="A1070" i="9"/>
  <c r="K1069" i="9"/>
  <c r="G1069" i="9"/>
  <c r="F1069" i="9"/>
  <c r="E1069" i="9"/>
  <c r="C1069" i="9"/>
  <c r="A1069" i="9"/>
  <c r="K1068" i="9"/>
  <c r="G1068" i="9"/>
  <c r="F1068" i="9"/>
  <c r="E1068" i="9"/>
  <c r="C1068" i="9"/>
  <c r="A1068" i="9"/>
  <c r="K1067" i="9"/>
  <c r="G1067" i="9"/>
  <c r="F1067" i="9"/>
  <c r="E1067" i="9"/>
  <c r="C1067" i="9"/>
  <c r="A1067" i="9"/>
  <c r="K1066" i="9"/>
  <c r="G1066" i="9"/>
  <c r="F1066" i="9"/>
  <c r="E1066" i="9"/>
  <c r="C1066" i="9"/>
  <c r="A1066" i="9"/>
  <c r="K1065" i="9"/>
  <c r="G1065" i="9"/>
  <c r="F1065" i="9"/>
  <c r="E1065" i="9"/>
  <c r="C1065" i="9"/>
  <c r="A1065" i="9"/>
  <c r="K1064" i="9"/>
  <c r="G1064" i="9"/>
  <c r="F1064" i="9"/>
  <c r="E1064" i="9"/>
  <c r="C1064" i="9"/>
  <c r="A1064" i="9"/>
  <c r="K1063" i="9"/>
  <c r="G1063" i="9"/>
  <c r="F1063" i="9"/>
  <c r="E1063" i="9"/>
  <c r="C1063" i="9"/>
  <c r="A1063" i="9"/>
  <c r="K1062" i="9"/>
  <c r="G1062" i="9"/>
  <c r="F1062" i="9"/>
  <c r="E1062" i="9"/>
  <c r="C1062" i="9"/>
  <c r="A1062" i="9"/>
  <c r="K1061" i="9"/>
  <c r="G1061" i="9"/>
  <c r="F1061" i="9"/>
  <c r="E1061" i="9"/>
  <c r="C1061" i="9"/>
  <c r="A1061" i="9"/>
  <c r="K1060" i="9"/>
  <c r="G1060" i="9"/>
  <c r="F1060" i="9"/>
  <c r="E1060" i="9"/>
  <c r="C1060" i="9"/>
  <c r="A1060" i="9"/>
  <c r="K1059" i="9"/>
  <c r="G1059" i="9"/>
  <c r="F1059" i="9"/>
  <c r="E1059" i="9"/>
  <c r="C1059" i="9"/>
  <c r="A1059" i="9"/>
  <c r="K1058" i="9"/>
  <c r="G1058" i="9"/>
  <c r="F1058" i="9"/>
  <c r="E1058" i="9"/>
  <c r="C1058" i="9"/>
  <c r="A1058" i="9"/>
  <c r="K1057" i="9"/>
  <c r="G1057" i="9"/>
  <c r="F1057" i="9"/>
  <c r="E1057" i="9"/>
  <c r="C1057" i="9"/>
  <c r="A1057" i="9"/>
  <c r="K1056" i="9"/>
  <c r="G1056" i="9"/>
  <c r="F1056" i="9"/>
  <c r="E1056" i="9"/>
  <c r="C1056" i="9"/>
  <c r="A1056" i="9"/>
  <c r="K1055" i="9"/>
  <c r="G1055" i="9"/>
  <c r="F1055" i="9"/>
  <c r="E1055" i="9"/>
  <c r="C1055" i="9"/>
  <c r="A1055" i="9"/>
  <c r="K1054" i="9"/>
  <c r="G1054" i="9"/>
  <c r="F1054" i="9"/>
  <c r="E1054" i="9"/>
  <c r="C1054" i="9"/>
  <c r="A1054" i="9"/>
  <c r="K1053" i="9"/>
  <c r="G1053" i="9"/>
  <c r="F1053" i="9"/>
  <c r="E1053" i="9"/>
  <c r="C1053" i="9"/>
  <c r="A1053" i="9"/>
  <c r="K1052" i="9"/>
  <c r="G1052" i="9"/>
  <c r="F1052" i="9"/>
  <c r="E1052" i="9"/>
  <c r="C1052" i="9"/>
  <c r="A1052" i="9"/>
  <c r="K1051" i="9"/>
  <c r="G1051" i="9"/>
  <c r="F1051" i="9"/>
  <c r="E1051" i="9"/>
  <c r="C1051" i="9"/>
  <c r="A1051" i="9"/>
  <c r="K1050" i="9"/>
  <c r="G1050" i="9"/>
  <c r="F1050" i="9"/>
  <c r="E1050" i="9"/>
  <c r="C1050" i="9"/>
  <c r="A1050" i="9"/>
  <c r="K1049" i="9"/>
  <c r="G1049" i="9"/>
  <c r="F1049" i="9"/>
  <c r="E1049" i="9"/>
  <c r="C1049" i="9"/>
  <c r="A1049" i="9"/>
  <c r="K1048" i="9"/>
  <c r="G1048" i="9"/>
  <c r="F1048" i="9"/>
  <c r="E1048" i="9"/>
  <c r="C1048" i="9"/>
  <c r="A1048" i="9"/>
  <c r="K1047" i="9"/>
  <c r="G1047" i="9"/>
  <c r="F1047" i="9"/>
  <c r="E1047" i="9"/>
  <c r="C1047" i="9"/>
  <c r="A1047" i="9"/>
  <c r="K1046" i="9"/>
  <c r="G1046" i="9"/>
  <c r="F1046" i="9"/>
  <c r="E1046" i="9"/>
  <c r="C1046" i="9"/>
  <c r="A1046" i="9"/>
  <c r="K1045" i="9"/>
  <c r="G1045" i="9"/>
  <c r="F1045" i="9"/>
  <c r="E1045" i="9"/>
  <c r="C1045" i="9"/>
  <c r="A1045" i="9"/>
  <c r="K1044" i="9"/>
  <c r="G1044" i="9"/>
  <c r="F1044" i="9"/>
  <c r="E1044" i="9"/>
  <c r="C1044" i="9"/>
  <c r="A1044" i="9"/>
  <c r="K1043" i="9"/>
  <c r="G1043" i="9"/>
  <c r="F1043" i="9"/>
  <c r="E1043" i="9"/>
  <c r="C1043" i="9"/>
  <c r="A1043" i="9"/>
  <c r="K1042" i="9"/>
  <c r="G1042" i="9"/>
  <c r="F1042" i="9"/>
  <c r="E1042" i="9"/>
  <c r="C1042" i="9"/>
  <c r="A1042" i="9"/>
  <c r="K1041" i="9"/>
  <c r="G1041" i="9"/>
  <c r="F1041" i="9"/>
  <c r="E1041" i="9"/>
  <c r="C1041" i="9"/>
  <c r="A1041" i="9"/>
  <c r="K1040" i="9"/>
  <c r="G1040" i="9"/>
  <c r="F1040" i="9"/>
  <c r="E1040" i="9"/>
  <c r="C1040" i="9"/>
  <c r="A1040" i="9"/>
  <c r="K1039" i="9"/>
  <c r="G1039" i="9"/>
  <c r="F1039" i="9"/>
  <c r="E1039" i="9"/>
  <c r="C1039" i="9"/>
  <c r="A1039" i="9"/>
  <c r="K1038" i="9"/>
  <c r="G1038" i="9"/>
  <c r="F1038" i="9"/>
  <c r="E1038" i="9"/>
  <c r="C1038" i="9"/>
  <c r="A1038" i="9"/>
  <c r="K1037" i="9"/>
  <c r="G1037" i="9"/>
  <c r="F1037" i="9"/>
  <c r="E1037" i="9"/>
  <c r="C1037" i="9"/>
  <c r="A1037" i="9"/>
  <c r="K1036" i="9"/>
  <c r="G1036" i="9"/>
  <c r="F1036" i="9"/>
  <c r="E1036" i="9"/>
  <c r="C1036" i="9"/>
  <c r="A1036" i="9"/>
  <c r="K1035" i="9"/>
  <c r="G1035" i="9"/>
  <c r="F1035" i="9"/>
  <c r="E1035" i="9"/>
  <c r="C1035" i="9"/>
  <c r="A1035" i="9"/>
  <c r="K1034" i="9"/>
  <c r="G1034" i="9"/>
  <c r="F1034" i="9"/>
  <c r="E1034" i="9"/>
  <c r="C1034" i="9"/>
  <c r="A1034" i="9"/>
  <c r="K1033" i="9"/>
  <c r="G1033" i="9"/>
  <c r="F1033" i="9"/>
  <c r="E1033" i="9"/>
  <c r="C1033" i="9"/>
  <c r="A1033" i="9"/>
  <c r="K1032" i="9"/>
  <c r="G1032" i="9"/>
  <c r="F1032" i="9"/>
  <c r="E1032" i="9"/>
  <c r="C1032" i="9"/>
  <c r="A1032" i="9"/>
  <c r="K1031" i="9"/>
  <c r="G1031" i="9"/>
  <c r="F1031" i="9"/>
  <c r="E1031" i="9"/>
  <c r="C1031" i="9"/>
  <c r="A1031" i="9"/>
  <c r="K1030" i="9"/>
  <c r="G1030" i="9"/>
  <c r="F1030" i="9"/>
  <c r="E1030" i="9"/>
  <c r="C1030" i="9"/>
  <c r="A1030" i="9"/>
  <c r="K1029" i="9"/>
  <c r="G1029" i="9"/>
  <c r="F1029" i="9"/>
  <c r="E1029" i="9"/>
  <c r="C1029" i="9"/>
  <c r="A1029" i="9"/>
  <c r="K1028" i="9"/>
  <c r="G1028" i="9"/>
  <c r="F1028" i="9"/>
  <c r="E1028" i="9"/>
  <c r="C1028" i="9"/>
  <c r="A1028" i="9"/>
  <c r="K1027" i="9"/>
  <c r="G1027" i="9"/>
  <c r="F1027" i="9"/>
  <c r="E1027" i="9"/>
  <c r="C1027" i="9"/>
  <c r="A1027" i="9"/>
  <c r="K1026" i="9"/>
  <c r="G1026" i="9"/>
  <c r="F1026" i="9"/>
  <c r="E1026" i="9"/>
  <c r="C1026" i="9"/>
  <c r="A1026" i="9"/>
  <c r="K1025" i="9"/>
  <c r="G1025" i="9"/>
  <c r="F1025" i="9"/>
  <c r="E1025" i="9"/>
  <c r="C1025" i="9"/>
  <c r="A1025" i="9"/>
  <c r="K1024" i="9"/>
  <c r="G1024" i="9"/>
  <c r="F1024" i="9"/>
  <c r="E1024" i="9"/>
  <c r="C1024" i="9"/>
  <c r="A1024" i="9"/>
  <c r="K1023" i="9"/>
  <c r="G1023" i="9"/>
  <c r="F1023" i="9"/>
  <c r="E1023" i="9"/>
  <c r="C1023" i="9"/>
  <c r="A1023" i="9"/>
  <c r="K1022" i="9"/>
  <c r="G1022" i="9"/>
  <c r="F1022" i="9"/>
  <c r="E1022" i="9"/>
  <c r="C1022" i="9"/>
  <c r="A1022" i="9"/>
  <c r="K1021" i="9"/>
  <c r="G1021" i="9"/>
  <c r="F1021" i="9"/>
  <c r="E1021" i="9"/>
  <c r="C1021" i="9"/>
  <c r="A1021" i="9"/>
  <c r="K1020" i="9"/>
  <c r="G1020" i="9"/>
  <c r="F1020" i="9"/>
  <c r="E1020" i="9"/>
  <c r="C1020" i="9"/>
  <c r="A1020" i="9"/>
  <c r="K1019" i="9"/>
  <c r="G1019" i="9"/>
  <c r="F1019" i="9"/>
  <c r="E1019" i="9"/>
  <c r="C1019" i="9"/>
  <c r="A1019" i="9"/>
  <c r="K1018" i="9"/>
  <c r="G1018" i="9"/>
  <c r="F1018" i="9"/>
  <c r="E1018" i="9"/>
  <c r="C1018" i="9"/>
  <c r="A1018" i="9"/>
  <c r="K1017" i="9"/>
  <c r="G1017" i="9"/>
  <c r="F1017" i="9"/>
  <c r="E1017" i="9"/>
  <c r="C1017" i="9"/>
  <c r="A1017" i="9"/>
  <c r="K1016" i="9"/>
  <c r="G1016" i="9"/>
  <c r="F1016" i="9"/>
  <c r="E1016" i="9"/>
  <c r="C1016" i="9"/>
  <c r="A1016" i="9"/>
  <c r="K1015" i="9"/>
  <c r="G1015" i="9"/>
  <c r="F1015" i="9"/>
  <c r="E1015" i="9"/>
  <c r="C1015" i="9"/>
  <c r="A1015" i="9"/>
  <c r="K1014" i="9"/>
  <c r="G1014" i="9"/>
  <c r="F1014" i="9"/>
  <c r="E1014" i="9"/>
  <c r="C1014" i="9"/>
  <c r="A1014" i="9"/>
  <c r="K1013" i="9"/>
  <c r="G1013" i="9"/>
  <c r="F1013" i="9"/>
  <c r="E1013" i="9"/>
  <c r="C1013" i="9"/>
  <c r="A1013" i="9"/>
  <c r="K1012" i="9"/>
  <c r="G1012" i="9"/>
  <c r="F1012" i="9"/>
  <c r="E1012" i="9"/>
  <c r="C1012" i="9"/>
  <c r="A1012" i="9"/>
  <c r="K1011" i="9"/>
  <c r="G1011" i="9"/>
  <c r="F1011" i="9"/>
  <c r="E1011" i="9"/>
  <c r="C1011" i="9"/>
  <c r="A1011" i="9"/>
  <c r="K1010" i="9"/>
  <c r="G1010" i="9"/>
  <c r="F1010" i="9"/>
  <c r="E1010" i="9"/>
  <c r="C1010" i="9"/>
  <c r="A1010" i="9"/>
  <c r="K1009" i="9"/>
  <c r="G1009" i="9"/>
  <c r="F1009" i="9"/>
  <c r="E1009" i="9"/>
  <c r="C1009" i="9"/>
  <c r="A1009" i="9"/>
  <c r="K1008" i="9"/>
  <c r="G1008" i="9"/>
  <c r="F1008" i="9"/>
  <c r="E1008" i="9"/>
  <c r="C1008" i="9"/>
  <c r="A1008" i="9"/>
  <c r="K1007" i="9"/>
  <c r="G1007" i="9"/>
  <c r="F1007" i="9"/>
  <c r="E1007" i="9"/>
  <c r="C1007" i="9"/>
  <c r="A1007" i="9"/>
  <c r="K1006" i="9"/>
  <c r="G1006" i="9"/>
  <c r="F1006" i="9"/>
  <c r="E1006" i="9"/>
  <c r="C1006" i="9"/>
  <c r="A1006" i="9"/>
  <c r="K1005" i="9"/>
  <c r="G1005" i="9"/>
  <c r="F1005" i="9"/>
  <c r="E1005" i="9"/>
  <c r="C1005" i="9"/>
  <c r="A1005" i="9"/>
  <c r="K1004" i="9"/>
  <c r="G1004" i="9"/>
  <c r="F1004" i="9"/>
  <c r="E1004" i="9"/>
  <c r="C1004" i="9"/>
  <c r="A1004" i="9"/>
  <c r="K1003" i="9"/>
  <c r="G1003" i="9"/>
  <c r="F1003" i="9"/>
  <c r="E1003" i="9"/>
  <c r="C1003" i="9"/>
  <c r="A1003" i="9"/>
  <c r="K1002" i="9"/>
  <c r="G1002" i="9"/>
  <c r="F1002" i="9"/>
  <c r="E1002" i="9"/>
  <c r="C1002" i="9"/>
  <c r="A1002" i="9"/>
  <c r="K1001" i="9"/>
  <c r="G1001" i="9"/>
  <c r="F1001" i="9"/>
  <c r="E1001" i="9"/>
  <c r="C1001" i="9"/>
  <c r="A1001" i="9"/>
  <c r="K1000" i="9"/>
  <c r="G1000" i="9"/>
  <c r="F1000" i="9"/>
  <c r="E1000" i="9"/>
  <c r="C1000" i="9"/>
  <c r="A1000" i="9"/>
  <c r="K999" i="9"/>
  <c r="G999" i="9"/>
  <c r="F999" i="9"/>
  <c r="E999" i="9"/>
  <c r="C999" i="9"/>
  <c r="A999" i="9"/>
  <c r="K998" i="9"/>
  <c r="G998" i="9"/>
  <c r="F998" i="9"/>
  <c r="E998" i="9"/>
  <c r="C998" i="9"/>
  <c r="A998" i="9"/>
  <c r="K997" i="9"/>
  <c r="G997" i="9"/>
  <c r="F997" i="9"/>
  <c r="E997" i="9"/>
  <c r="C997" i="9"/>
  <c r="A997" i="9"/>
  <c r="K996" i="9"/>
  <c r="G996" i="9"/>
  <c r="F996" i="9"/>
  <c r="E996" i="9"/>
  <c r="C996" i="9"/>
  <c r="A996" i="9"/>
  <c r="K995" i="9"/>
  <c r="G995" i="9"/>
  <c r="F995" i="9"/>
  <c r="E995" i="9"/>
  <c r="C995" i="9"/>
  <c r="A995" i="9"/>
  <c r="K994" i="9"/>
  <c r="G994" i="9"/>
  <c r="F994" i="9"/>
  <c r="E994" i="9"/>
  <c r="C994" i="9"/>
  <c r="A994" i="9"/>
  <c r="K993" i="9"/>
  <c r="G993" i="9"/>
  <c r="F993" i="9"/>
  <c r="E993" i="9"/>
  <c r="C993" i="9"/>
  <c r="A993" i="9"/>
  <c r="K992" i="9"/>
  <c r="G992" i="9"/>
  <c r="F992" i="9"/>
  <c r="E992" i="9"/>
  <c r="C992" i="9"/>
  <c r="A992" i="9"/>
  <c r="K991" i="9"/>
  <c r="G991" i="9"/>
  <c r="F991" i="9"/>
  <c r="E991" i="9"/>
  <c r="C991" i="9"/>
  <c r="A991" i="9"/>
  <c r="K990" i="9"/>
  <c r="G990" i="9"/>
  <c r="F990" i="9"/>
  <c r="E990" i="9"/>
  <c r="C990" i="9"/>
  <c r="A990" i="9"/>
  <c r="K989" i="9"/>
  <c r="G989" i="9"/>
  <c r="F989" i="9"/>
  <c r="E989" i="9"/>
  <c r="C989" i="9"/>
  <c r="A989" i="9"/>
  <c r="K988" i="9"/>
  <c r="G988" i="9"/>
  <c r="F988" i="9"/>
  <c r="E988" i="9"/>
  <c r="C988" i="9"/>
  <c r="A988" i="9"/>
  <c r="K987" i="9"/>
  <c r="G987" i="9"/>
  <c r="F987" i="9"/>
  <c r="E987" i="9"/>
  <c r="C987" i="9"/>
  <c r="A987" i="9"/>
  <c r="K986" i="9"/>
  <c r="G986" i="9"/>
  <c r="F986" i="9"/>
  <c r="E986" i="9"/>
  <c r="C986" i="9"/>
  <c r="A986" i="9"/>
  <c r="K985" i="9"/>
  <c r="G985" i="9"/>
  <c r="F985" i="9"/>
  <c r="E985" i="9"/>
  <c r="C985" i="9"/>
  <c r="A985" i="9"/>
  <c r="K984" i="9"/>
  <c r="G984" i="9"/>
  <c r="F984" i="9"/>
  <c r="E984" i="9"/>
  <c r="C984" i="9"/>
  <c r="A984" i="9"/>
  <c r="K983" i="9"/>
  <c r="G983" i="9"/>
  <c r="F983" i="9"/>
  <c r="E983" i="9"/>
  <c r="C983" i="9"/>
  <c r="A983" i="9"/>
  <c r="K982" i="9"/>
  <c r="G982" i="9"/>
  <c r="F982" i="9"/>
  <c r="E982" i="9"/>
  <c r="C982" i="9"/>
  <c r="A982" i="9"/>
  <c r="K981" i="9"/>
  <c r="G981" i="9"/>
  <c r="F981" i="9"/>
  <c r="E981" i="9"/>
  <c r="C981" i="9"/>
  <c r="A981" i="9"/>
  <c r="K980" i="9"/>
  <c r="G980" i="9"/>
  <c r="F980" i="9"/>
  <c r="E980" i="9"/>
  <c r="C980" i="9"/>
  <c r="A980" i="9"/>
  <c r="K979" i="9"/>
  <c r="G979" i="9"/>
  <c r="F979" i="9"/>
  <c r="E979" i="9"/>
  <c r="C979" i="9"/>
  <c r="A979" i="9"/>
  <c r="K978" i="9"/>
  <c r="G978" i="9"/>
  <c r="F978" i="9"/>
  <c r="E978" i="9"/>
  <c r="C978" i="9"/>
  <c r="A978" i="9"/>
  <c r="K977" i="9"/>
  <c r="G977" i="9"/>
  <c r="F977" i="9"/>
  <c r="E977" i="9"/>
  <c r="C977" i="9"/>
  <c r="A977" i="9"/>
  <c r="K976" i="9"/>
  <c r="G976" i="9"/>
  <c r="F976" i="9"/>
  <c r="E976" i="9"/>
  <c r="C976" i="9"/>
  <c r="A976" i="9"/>
  <c r="K975" i="9"/>
  <c r="G975" i="9"/>
  <c r="F975" i="9"/>
  <c r="E975" i="9"/>
  <c r="C975" i="9"/>
  <c r="A975" i="9"/>
  <c r="K974" i="9"/>
  <c r="G974" i="9"/>
  <c r="F974" i="9"/>
  <c r="E974" i="9"/>
  <c r="C974" i="9"/>
  <c r="A974" i="9"/>
  <c r="K973" i="9"/>
  <c r="G973" i="9"/>
  <c r="F973" i="9"/>
  <c r="E973" i="9"/>
  <c r="C973" i="9"/>
  <c r="A973" i="9"/>
  <c r="K972" i="9"/>
  <c r="G972" i="9"/>
  <c r="F972" i="9"/>
  <c r="E972" i="9"/>
  <c r="C972" i="9"/>
  <c r="A972" i="9"/>
  <c r="K971" i="9"/>
  <c r="G971" i="9"/>
  <c r="F971" i="9"/>
  <c r="E971" i="9"/>
  <c r="C971" i="9"/>
  <c r="A971" i="9"/>
  <c r="K970" i="9"/>
  <c r="G970" i="9"/>
  <c r="F970" i="9"/>
  <c r="E970" i="9"/>
  <c r="C970" i="9"/>
  <c r="A970" i="9"/>
  <c r="K969" i="9"/>
  <c r="G969" i="9"/>
  <c r="F969" i="9"/>
  <c r="E969" i="9"/>
  <c r="C969" i="9"/>
  <c r="A969" i="9"/>
  <c r="K968" i="9"/>
  <c r="G968" i="9"/>
  <c r="F968" i="9"/>
  <c r="E968" i="9"/>
  <c r="C968" i="9"/>
  <c r="A968" i="9"/>
  <c r="K967" i="9"/>
  <c r="G967" i="9"/>
  <c r="F967" i="9"/>
  <c r="E967" i="9"/>
  <c r="C967" i="9"/>
  <c r="A967" i="9"/>
  <c r="K966" i="9"/>
  <c r="G966" i="9"/>
  <c r="F966" i="9"/>
  <c r="E966" i="9"/>
  <c r="C966" i="9"/>
  <c r="A966" i="9"/>
  <c r="K965" i="9"/>
  <c r="G965" i="9"/>
  <c r="F965" i="9"/>
  <c r="E965" i="9"/>
  <c r="C965" i="9"/>
  <c r="A965" i="9"/>
  <c r="K964" i="9"/>
  <c r="G964" i="9"/>
  <c r="F964" i="9"/>
  <c r="E964" i="9"/>
  <c r="C964" i="9"/>
  <c r="A964" i="9"/>
  <c r="K963" i="9"/>
  <c r="G963" i="9"/>
  <c r="F963" i="9"/>
  <c r="E963" i="9"/>
  <c r="C963" i="9"/>
  <c r="A963" i="9"/>
  <c r="K962" i="9"/>
  <c r="G962" i="9"/>
  <c r="F962" i="9"/>
  <c r="E962" i="9"/>
  <c r="C962" i="9"/>
  <c r="A962" i="9"/>
  <c r="K961" i="9"/>
  <c r="G961" i="9"/>
  <c r="F961" i="9"/>
  <c r="E961" i="9"/>
  <c r="C961" i="9"/>
  <c r="A961" i="9"/>
  <c r="K960" i="9"/>
  <c r="G960" i="9"/>
  <c r="F960" i="9"/>
  <c r="E960" i="9"/>
  <c r="C960" i="9"/>
  <c r="A960" i="9"/>
  <c r="K959" i="9"/>
  <c r="G959" i="9"/>
  <c r="F959" i="9"/>
  <c r="E959" i="9"/>
  <c r="C959" i="9"/>
  <c r="A959" i="9"/>
  <c r="K958" i="9"/>
  <c r="G958" i="9"/>
  <c r="F958" i="9"/>
  <c r="E958" i="9"/>
  <c r="C958" i="9"/>
  <c r="A958" i="9"/>
  <c r="K957" i="9"/>
  <c r="G957" i="9"/>
  <c r="F957" i="9"/>
  <c r="E957" i="9"/>
  <c r="C957" i="9"/>
  <c r="A957" i="9"/>
  <c r="K956" i="9"/>
  <c r="G956" i="9"/>
  <c r="F956" i="9"/>
  <c r="E956" i="9"/>
  <c r="C956" i="9"/>
  <c r="A956" i="9"/>
  <c r="K955" i="9"/>
  <c r="G955" i="9"/>
  <c r="F955" i="9"/>
  <c r="E955" i="9"/>
  <c r="C955" i="9"/>
  <c r="A955" i="9"/>
  <c r="K954" i="9"/>
  <c r="G954" i="9"/>
  <c r="F954" i="9"/>
  <c r="E954" i="9"/>
  <c r="C954" i="9"/>
  <c r="A954" i="9"/>
  <c r="K953" i="9"/>
  <c r="G953" i="9"/>
  <c r="F953" i="9"/>
  <c r="E953" i="9"/>
  <c r="C953" i="9"/>
  <c r="A953" i="9"/>
  <c r="K952" i="9"/>
  <c r="G952" i="9"/>
  <c r="F952" i="9"/>
  <c r="E952" i="9"/>
  <c r="C952" i="9"/>
  <c r="A952" i="9"/>
  <c r="K951" i="9"/>
  <c r="G951" i="9"/>
  <c r="F951" i="9"/>
  <c r="E951" i="9"/>
  <c r="C951" i="9"/>
  <c r="A951" i="9"/>
  <c r="K950" i="9"/>
  <c r="G950" i="9"/>
  <c r="F950" i="9"/>
  <c r="E950" i="9"/>
  <c r="C950" i="9"/>
  <c r="A950" i="9"/>
  <c r="K949" i="9"/>
  <c r="G949" i="9"/>
  <c r="F949" i="9"/>
  <c r="E949" i="9"/>
  <c r="C949" i="9"/>
  <c r="A949" i="9"/>
  <c r="K948" i="9"/>
  <c r="G948" i="9"/>
  <c r="F948" i="9"/>
  <c r="E948" i="9"/>
  <c r="C948" i="9"/>
  <c r="A948" i="9"/>
  <c r="K947" i="9"/>
  <c r="G947" i="9"/>
  <c r="F947" i="9"/>
  <c r="E947" i="9"/>
  <c r="C947" i="9"/>
  <c r="A947" i="9"/>
  <c r="K946" i="9"/>
  <c r="G946" i="9"/>
  <c r="F946" i="9"/>
  <c r="E946" i="9"/>
  <c r="C946" i="9"/>
  <c r="A946" i="9"/>
  <c r="K945" i="9"/>
  <c r="G945" i="9"/>
  <c r="F945" i="9"/>
  <c r="E945" i="9"/>
  <c r="C945" i="9"/>
  <c r="A945" i="9"/>
  <c r="K944" i="9"/>
  <c r="G944" i="9"/>
  <c r="F944" i="9"/>
  <c r="E944" i="9"/>
  <c r="C944" i="9"/>
  <c r="A944" i="9"/>
  <c r="K943" i="9"/>
  <c r="G943" i="9"/>
  <c r="F943" i="9"/>
  <c r="E943" i="9"/>
  <c r="C943" i="9"/>
  <c r="A943" i="9"/>
  <c r="K942" i="9"/>
  <c r="G942" i="9"/>
  <c r="F942" i="9"/>
  <c r="E942" i="9"/>
  <c r="C942" i="9"/>
  <c r="A942" i="9"/>
  <c r="K941" i="9"/>
  <c r="G941" i="9"/>
  <c r="F941" i="9"/>
  <c r="E941" i="9"/>
  <c r="C941" i="9"/>
  <c r="A941" i="9"/>
  <c r="K940" i="9"/>
  <c r="G940" i="9"/>
  <c r="F940" i="9"/>
  <c r="E940" i="9"/>
  <c r="C940" i="9"/>
  <c r="A940" i="9"/>
  <c r="K939" i="9"/>
  <c r="G939" i="9"/>
  <c r="F939" i="9"/>
  <c r="E939" i="9"/>
  <c r="C939" i="9"/>
  <c r="A939" i="9"/>
  <c r="K938" i="9"/>
  <c r="G938" i="9"/>
  <c r="F938" i="9"/>
  <c r="E938" i="9"/>
  <c r="C938" i="9"/>
  <c r="A938" i="9"/>
  <c r="K937" i="9"/>
  <c r="G937" i="9"/>
  <c r="F937" i="9"/>
  <c r="E937" i="9"/>
  <c r="C937" i="9"/>
  <c r="A937" i="9"/>
  <c r="K936" i="9"/>
  <c r="G936" i="9"/>
  <c r="F936" i="9"/>
  <c r="E936" i="9"/>
  <c r="C936" i="9"/>
  <c r="A936" i="9"/>
  <c r="K935" i="9"/>
  <c r="G935" i="9"/>
  <c r="F935" i="9"/>
  <c r="E935" i="9"/>
  <c r="C935" i="9"/>
  <c r="A935" i="9"/>
  <c r="K934" i="9"/>
  <c r="G934" i="9"/>
  <c r="F934" i="9"/>
  <c r="E934" i="9"/>
  <c r="C934" i="9"/>
  <c r="A934" i="9"/>
  <c r="K933" i="9"/>
  <c r="G933" i="9"/>
  <c r="F933" i="9"/>
  <c r="E933" i="9"/>
  <c r="C933" i="9"/>
  <c r="A933" i="9"/>
  <c r="K932" i="9"/>
  <c r="G932" i="9"/>
  <c r="F932" i="9"/>
  <c r="E932" i="9"/>
  <c r="C932" i="9"/>
  <c r="A932" i="9"/>
  <c r="K931" i="9"/>
  <c r="G931" i="9"/>
  <c r="F931" i="9"/>
  <c r="E931" i="9"/>
  <c r="C931" i="9"/>
  <c r="A931" i="9"/>
  <c r="K930" i="9"/>
  <c r="G930" i="9"/>
  <c r="F930" i="9"/>
  <c r="E930" i="9"/>
  <c r="C930" i="9"/>
  <c r="A930" i="9"/>
  <c r="K929" i="9"/>
  <c r="G929" i="9"/>
  <c r="F929" i="9"/>
  <c r="E929" i="9"/>
  <c r="C929" i="9"/>
  <c r="A929" i="9"/>
  <c r="K928" i="9"/>
  <c r="G928" i="9"/>
  <c r="F928" i="9"/>
  <c r="E928" i="9"/>
  <c r="C928" i="9"/>
  <c r="A928" i="9"/>
  <c r="K927" i="9"/>
  <c r="G927" i="9"/>
  <c r="F927" i="9"/>
  <c r="E927" i="9"/>
  <c r="C927" i="9"/>
  <c r="A927" i="9"/>
  <c r="K926" i="9"/>
  <c r="G926" i="9"/>
  <c r="F926" i="9"/>
  <c r="E926" i="9"/>
  <c r="C926" i="9"/>
  <c r="A926" i="9"/>
  <c r="K925" i="9"/>
  <c r="G925" i="9"/>
  <c r="F925" i="9"/>
  <c r="E925" i="9"/>
  <c r="C925" i="9"/>
  <c r="A925" i="9"/>
  <c r="K924" i="9"/>
  <c r="G924" i="9"/>
  <c r="F924" i="9"/>
  <c r="E924" i="9"/>
  <c r="C924" i="9"/>
  <c r="A924" i="9"/>
  <c r="K923" i="9"/>
  <c r="G923" i="9"/>
  <c r="F923" i="9"/>
  <c r="E923" i="9"/>
  <c r="C923" i="9"/>
  <c r="A923" i="9"/>
  <c r="K922" i="9"/>
  <c r="G922" i="9"/>
  <c r="F922" i="9"/>
  <c r="E922" i="9"/>
  <c r="C922" i="9"/>
  <c r="A922" i="9"/>
  <c r="K921" i="9"/>
  <c r="G921" i="9"/>
  <c r="F921" i="9"/>
  <c r="E921" i="9"/>
  <c r="C921" i="9"/>
  <c r="A921" i="9"/>
  <c r="K920" i="9"/>
  <c r="G920" i="9"/>
  <c r="F920" i="9"/>
  <c r="E920" i="9"/>
  <c r="C920" i="9"/>
  <c r="A920" i="9"/>
  <c r="K919" i="9"/>
  <c r="G919" i="9"/>
  <c r="F919" i="9"/>
  <c r="E919" i="9"/>
  <c r="C919" i="9"/>
  <c r="A919" i="9"/>
  <c r="K918" i="9"/>
  <c r="G918" i="9"/>
  <c r="F918" i="9"/>
  <c r="E918" i="9"/>
  <c r="C918" i="9"/>
  <c r="A918" i="9"/>
  <c r="K917" i="9"/>
  <c r="G917" i="9"/>
  <c r="F917" i="9"/>
  <c r="E917" i="9"/>
  <c r="C917" i="9"/>
  <c r="A917" i="9"/>
  <c r="K916" i="9"/>
  <c r="G916" i="9"/>
  <c r="F916" i="9"/>
  <c r="E916" i="9"/>
  <c r="C916" i="9"/>
  <c r="A916" i="9"/>
  <c r="K915" i="9"/>
  <c r="G915" i="9"/>
  <c r="F915" i="9"/>
  <c r="E915" i="9"/>
  <c r="C915" i="9"/>
  <c r="A915" i="9"/>
  <c r="K914" i="9"/>
  <c r="G914" i="9"/>
  <c r="F914" i="9"/>
  <c r="E914" i="9"/>
  <c r="C914" i="9"/>
  <c r="A914" i="9"/>
  <c r="K913" i="9"/>
  <c r="G913" i="9"/>
  <c r="F913" i="9"/>
  <c r="E913" i="9"/>
  <c r="C913" i="9"/>
  <c r="A913" i="9"/>
  <c r="K912" i="9"/>
  <c r="G912" i="9"/>
  <c r="F912" i="9"/>
  <c r="E912" i="9"/>
  <c r="C912" i="9"/>
  <c r="A912" i="9"/>
  <c r="K911" i="9"/>
  <c r="G911" i="9"/>
  <c r="F911" i="9"/>
  <c r="E911" i="9"/>
  <c r="C911" i="9"/>
  <c r="A911" i="9"/>
  <c r="K910" i="9"/>
  <c r="G910" i="9"/>
  <c r="F910" i="9"/>
  <c r="E910" i="9"/>
  <c r="C910" i="9"/>
  <c r="A910" i="9"/>
  <c r="K909" i="9"/>
  <c r="G909" i="9"/>
  <c r="F909" i="9"/>
  <c r="E909" i="9"/>
  <c r="C909" i="9"/>
  <c r="A909" i="9"/>
  <c r="K908" i="9"/>
  <c r="G908" i="9"/>
  <c r="F908" i="9"/>
  <c r="E908" i="9"/>
  <c r="C908" i="9"/>
  <c r="A908" i="9"/>
  <c r="K907" i="9"/>
  <c r="G907" i="9"/>
  <c r="F907" i="9"/>
  <c r="E907" i="9"/>
  <c r="C907" i="9"/>
  <c r="A907" i="9"/>
  <c r="K906" i="9"/>
  <c r="G906" i="9"/>
  <c r="F906" i="9"/>
  <c r="E906" i="9"/>
  <c r="C906" i="9"/>
  <c r="A906" i="9"/>
  <c r="K905" i="9"/>
  <c r="G905" i="9"/>
  <c r="F905" i="9"/>
  <c r="E905" i="9"/>
  <c r="C905" i="9"/>
  <c r="A905" i="9"/>
  <c r="K904" i="9"/>
  <c r="G904" i="9"/>
  <c r="F904" i="9"/>
  <c r="E904" i="9"/>
  <c r="C904" i="9"/>
  <c r="A904" i="9"/>
  <c r="K903" i="9"/>
  <c r="G903" i="9"/>
  <c r="F903" i="9"/>
  <c r="E903" i="9"/>
  <c r="C903" i="9"/>
  <c r="A903" i="9"/>
  <c r="K902" i="9"/>
  <c r="G902" i="9"/>
  <c r="F902" i="9"/>
  <c r="E902" i="9"/>
  <c r="C902" i="9"/>
  <c r="A902" i="9"/>
  <c r="K901" i="9"/>
  <c r="G901" i="9"/>
  <c r="F901" i="9"/>
  <c r="E901" i="9"/>
  <c r="C901" i="9"/>
  <c r="A901" i="9"/>
  <c r="K900" i="9"/>
  <c r="G900" i="9"/>
  <c r="F900" i="9"/>
  <c r="E900" i="9"/>
  <c r="C900" i="9"/>
  <c r="A900" i="9"/>
  <c r="K899" i="9"/>
  <c r="G899" i="9"/>
  <c r="F899" i="9"/>
  <c r="E899" i="9"/>
  <c r="C899" i="9"/>
  <c r="A899" i="9"/>
  <c r="K898" i="9"/>
  <c r="G898" i="9"/>
  <c r="F898" i="9"/>
  <c r="E898" i="9"/>
  <c r="C898" i="9"/>
  <c r="A898" i="9"/>
  <c r="K897" i="9"/>
  <c r="G897" i="9"/>
  <c r="F897" i="9"/>
  <c r="E897" i="9"/>
  <c r="C897" i="9"/>
  <c r="A897" i="9"/>
  <c r="K896" i="9"/>
  <c r="G896" i="9"/>
  <c r="F896" i="9"/>
  <c r="E896" i="9"/>
  <c r="C896" i="9"/>
  <c r="A896" i="9"/>
  <c r="K895" i="9"/>
  <c r="G895" i="9"/>
  <c r="F895" i="9"/>
  <c r="E895" i="9"/>
  <c r="C895" i="9"/>
  <c r="A895" i="9"/>
  <c r="K894" i="9"/>
  <c r="G894" i="9"/>
  <c r="F894" i="9"/>
  <c r="E894" i="9"/>
  <c r="C894" i="9"/>
  <c r="A894" i="9"/>
  <c r="K893" i="9"/>
  <c r="G893" i="9"/>
  <c r="F893" i="9"/>
  <c r="E893" i="9"/>
  <c r="C893" i="9"/>
  <c r="A893" i="9"/>
  <c r="K892" i="9"/>
  <c r="G892" i="9"/>
  <c r="F892" i="9"/>
  <c r="E892" i="9"/>
  <c r="C892" i="9"/>
  <c r="A892" i="9"/>
  <c r="K891" i="9"/>
  <c r="G891" i="9"/>
  <c r="F891" i="9"/>
  <c r="E891" i="9"/>
  <c r="C891" i="9"/>
  <c r="A891" i="9"/>
  <c r="K890" i="9"/>
  <c r="G890" i="9"/>
  <c r="F890" i="9"/>
  <c r="E890" i="9"/>
  <c r="C890" i="9"/>
  <c r="A890" i="9"/>
  <c r="K889" i="9"/>
  <c r="G889" i="9"/>
  <c r="F889" i="9"/>
  <c r="E889" i="9"/>
  <c r="C889" i="9"/>
  <c r="A889" i="9"/>
  <c r="K888" i="9"/>
  <c r="G888" i="9"/>
  <c r="F888" i="9"/>
  <c r="E888" i="9"/>
  <c r="C888" i="9"/>
  <c r="A888" i="9"/>
  <c r="K887" i="9"/>
  <c r="G887" i="9"/>
  <c r="F887" i="9"/>
  <c r="E887" i="9"/>
  <c r="C887" i="9"/>
  <c r="A887" i="9"/>
  <c r="K886" i="9"/>
  <c r="G886" i="9"/>
  <c r="F886" i="9"/>
  <c r="E886" i="9"/>
  <c r="C886" i="9"/>
  <c r="A886" i="9"/>
  <c r="K885" i="9"/>
  <c r="G885" i="9"/>
  <c r="F885" i="9"/>
  <c r="E885" i="9"/>
  <c r="C885" i="9"/>
  <c r="A885" i="9"/>
  <c r="K884" i="9"/>
  <c r="G884" i="9"/>
  <c r="F884" i="9"/>
  <c r="E884" i="9"/>
  <c r="C884" i="9"/>
  <c r="A884" i="9"/>
  <c r="K883" i="9"/>
  <c r="G883" i="9"/>
  <c r="F883" i="9"/>
  <c r="E883" i="9"/>
  <c r="C883" i="9"/>
  <c r="A883" i="9"/>
  <c r="K882" i="9"/>
  <c r="G882" i="9"/>
  <c r="F882" i="9"/>
  <c r="E882" i="9"/>
  <c r="C882" i="9"/>
  <c r="A882" i="9"/>
  <c r="K881" i="9"/>
  <c r="G881" i="9"/>
  <c r="F881" i="9"/>
  <c r="E881" i="9"/>
  <c r="C881" i="9"/>
  <c r="A881" i="9"/>
  <c r="K880" i="9"/>
  <c r="G880" i="9"/>
  <c r="F880" i="9"/>
  <c r="E880" i="9"/>
  <c r="C880" i="9"/>
  <c r="A880" i="9"/>
  <c r="K879" i="9"/>
  <c r="G879" i="9"/>
  <c r="F879" i="9"/>
  <c r="E879" i="9"/>
  <c r="C879" i="9"/>
  <c r="A879" i="9"/>
  <c r="K878" i="9"/>
  <c r="G878" i="9"/>
  <c r="F878" i="9"/>
  <c r="E878" i="9"/>
  <c r="C878" i="9"/>
  <c r="A878" i="9"/>
  <c r="K877" i="9"/>
  <c r="G877" i="9"/>
  <c r="F877" i="9"/>
  <c r="E877" i="9"/>
  <c r="C877" i="9"/>
  <c r="A877" i="9"/>
  <c r="K876" i="9"/>
  <c r="G876" i="9"/>
  <c r="F876" i="9"/>
  <c r="E876" i="9"/>
  <c r="C876" i="9"/>
  <c r="A876" i="9"/>
  <c r="K875" i="9"/>
  <c r="G875" i="9"/>
  <c r="F875" i="9"/>
  <c r="E875" i="9"/>
  <c r="C875" i="9"/>
  <c r="A875" i="9"/>
  <c r="K874" i="9"/>
  <c r="G874" i="9"/>
  <c r="F874" i="9"/>
  <c r="E874" i="9"/>
  <c r="C874" i="9"/>
  <c r="A874" i="9"/>
  <c r="K873" i="9"/>
  <c r="G873" i="9"/>
  <c r="F873" i="9"/>
  <c r="E873" i="9"/>
  <c r="C873" i="9"/>
  <c r="A873" i="9"/>
  <c r="K872" i="9"/>
  <c r="G872" i="9"/>
  <c r="F872" i="9"/>
  <c r="E872" i="9"/>
  <c r="C872" i="9"/>
  <c r="A872" i="9"/>
  <c r="K871" i="9"/>
  <c r="G871" i="9"/>
  <c r="F871" i="9"/>
  <c r="E871" i="9"/>
  <c r="C871" i="9"/>
  <c r="A871" i="9"/>
  <c r="K870" i="9"/>
  <c r="G870" i="9"/>
  <c r="F870" i="9"/>
  <c r="E870" i="9"/>
  <c r="C870" i="9"/>
  <c r="A870" i="9"/>
  <c r="K869" i="9"/>
  <c r="G869" i="9"/>
  <c r="F869" i="9"/>
  <c r="E869" i="9"/>
  <c r="C869" i="9"/>
  <c r="A869" i="9"/>
  <c r="K868" i="9"/>
  <c r="G868" i="9"/>
  <c r="F868" i="9"/>
  <c r="E868" i="9"/>
  <c r="C868" i="9"/>
  <c r="A868" i="9"/>
  <c r="K867" i="9"/>
  <c r="G867" i="9"/>
  <c r="F867" i="9"/>
  <c r="E867" i="9"/>
  <c r="C867" i="9"/>
  <c r="A867" i="9"/>
  <c r="K866" i="9"/>
  <c r="G866" i="9"/>
  <c r="F866" i="9"/>
  <c r="E866" i="9"/>
  <c r="C866" i="9"/>
  <c r="A866" i="9"/>
  <c r="K865" i="9"/>
  <c r="G865" i="9"/>
  <c r="F865" i="9"/>
  <c r="E865" i="9"/>
  <c r="C865" i="9"/>
  <c r="A865" i="9"/>
  <c r="K864" i="9"/>
  <c r="G864" i="9"/>
  <c r="F864" i="9"/>
  <c r="E864" i="9"/>
  <c r="C864" i="9"/>
  <c r="A864" i="9"/>
  <c r="K863" i="9"/>
  <c r="G863" i="9"/>
  <c r="F863" i="9"/>
  <c r="E863" i="9"/>
  <c r="C863" i="9"/>
  <c r="A863" i="9"/>
  <c r="K862" i="9"/>
  <c r="G862" i="9"/>
  <c r="F862" i="9"/>
  <c r="E862" i="9"/>
  <c r="C862" i="9"/>
  <c r="A862" i="9"/>
  <c r="K861" i="9"/>
  <c r="G861" i="9"/>
  <c r="F861" i="9"/>
  <c r="E861" i="9"/>
  <c r="C861" i="9"/>
  <c r="A861" i="9"/>
  <c r="K860" i="9"/>
  <c r="G860" i="9"/>
  <c r="F860" i="9"/>
  <c r="E860" i="9"/>
  <c r="C860" i="9"/>
  <c r="A860" i="9"/>
  <c r="K859" i="9"/>
  <c r="G859" i="9"/>
  <c r="F859" i="9"/>
  <c r="E859" i="9"/>
  <c r="C859" i="9"/>
  <c r="A859" i="9"/>
  <c r="K858" i="9"/>
  <c r="G858" i="9"/>
  <c r="F858" i="9"/>
  <c r="E858" i="9"/>
  <c r="C858" i="9"/>
  <c r="A858" i="9"/>
  <c r="K857" i="9"/>
  <c r="G857" i="9"/>
  <c r="F857" i="9"/>
  <c r="E857" i="9"/>
  <c r="C857" i="9"/>
  <c r="A857" i="9"/>
  <c r="K856" i="9"/>
  <c r="G856" i="9"/>
  <c r="F856" i="9"/>
  <c r="E856" i="9"/>
  <c r="C856" i="9"/>
  <c r="A856" i="9"/>
  <c r="K855" i="9"/>
  <c r="G855" i="9"/>
  <c r="F855" i="9"/>
  <c r="E855" i="9"/>
  <c r="C855" i="9"/>
  <c r="A855" i="9"/>
  <c r="K854" i="9"/>
  <c r="G854" i="9"/>
  <c r="F854" i="9"/>
  <c r="E854" i="9"/>
  <c r="C854" i="9"/>
  <c r="A854" i="9"/>
  <c r="K853" i="9"/>
  <c r="G853" i="9"/>
  <c r="F853" i="9"/>
  <c r="E853" i="9"/>
  <c r="C853" i="9"/>
  <c r="A853" i="9"/>
  <c r="K852" i="9"/>
  <c r="G852" i="9"/>
  <c r="F852" i="9"/>
  <c r="E852" i="9"/>
  <c r="C852" i="9"/>
  <c r="A852" i="9"/>
  <c r="K851" i="9"/>
  <c r="G851" i="9"/>
  <c r="F851" i="9"/>
  <c r="E851" i="9"/>
  <c r="C851" i="9"/>
  <c r="A851" i="9"/>
  <c r="K850" i="9"/>
  <c r="G850" i="9"/>
  <c r="F850" i="9"/>
  <c r="E850" i="9"/>
  <c r="C850" i="9"/>
  <c r="A850" i="9"/>
  <c r="K849" i="9"/>
  <c r="G849" i="9"/>
  <c r="F849" i="9"/>
  <c r="E849" i="9"/>
  <c r="C849" i="9"/>
  <c r="A849" i="9"/>
  <c r="K848" i="9"/>
  <c r="G848" i="9"/>
  <c r="F848" i="9"/>
  <c r="E848" i="9"/>
  <c r="C848" i="9"/>
  <c r="A848" i="9"/>
  <c r="K847" i="9"/>
  <c r="G847" i="9"/>
  <c r="F847" i="9"/>
  <c r="E847" i="9"/>
  <c r="C847" i="9"/>
  <c r="A847" i="9"/>
  <c r="K846" i="9"/>
  <c r="G846" i="9"/>
  <c r="F846" i="9"/>
  <c r="E846" i="9"/>
  <c r="C846" i="9"/>
  <c r="A846" i="9"/>
  <c r="K845" i="9"/>
  <c r="G845" i="9"/>
  <c r="F845" i="9"/>
  <c r="E845" i="9"/>
  <c r="C845" i="9"/>
  <c r="A845" i="9"/>
  <c r="K844" i="9"/>
  <c r="G844" i="9"/>
  <c r="F844" i="9"/>
  <c r="E844" i="9"/>
  <c r="C844" i="9"/>
  <c r="A844" i="9"/>
  <c r="K843" i="9"/>
  <c r="G843" i="9"/>
  <c r="F843" i="9"/>
  <c r="E843" i="9"/>
  <c r="C843" i="9"/>
  <c r="A843" i="9"/>
  <c r="K842" i="9"/>
  <c r="G842" i="9"/>
  <c r="F842" i="9"/>
  <c r="E842" i="9"/>
  <c r="C842" i="9"/>
  <c r="A842" i="9"/>
  <c r="K841" i="9"/>
  <c r="G841" i="9"/>
  <c r="F841" i="9"/>
  <c r="E841" i="9"/>
  <c r="C841" i="9"/>
  <c r="A841" i="9"/>
  <c r="K840" i="9"/>
  <c r="G840" i="9"/>
  <c r="F840" i="9"/>
  <c r="E840" i="9"/>
  <c r="C840" i="9"/>
  <c r="A840" i="9"/>
  <c r="K839" i="9"/>
  <c r="G839" i="9"/>
  <c r="F839" i="9"/>
  <c r="E839" i="9"/>
  <c r="C839" i="9"/>
  <c r="A839" i="9"/>
  <c r="K838" i="9"/>
  <c r="G838" i="9"/>
  <c r="F838" i="9"/>
  <c r="E838" i="9"/>
  <c r="C838" i="9"/>
  <c r="A838" i="9"/>
  <c r="K837" i="9"/>
  <c r="G837" i="9"/>
  <c r="F837" i="9"/>
  <c r="E837" i="9"/>
  <c r="C837" i="9"/>
  <c r="A837" i="9"/>
  <c r="K836" i="9"/>
  <c r="G836" i="9"/>
  <c r="F836" i="9"/>
  <c r="E836" i="9"/>
  <c r="C836" i="9"/>
  <c r="A836" i="9"/>
  <c r="K835" i="9"/>
  <c r="G835" i="9"/>
  <c r="F835" i="9"/>
  <c r="E835" i="9"/>
  <c r="C835" i="9"/>
  <c r="A835" i="9"/>
  <c r="K834" i="9"/>
  <c r="G834" i="9"/>
  <c r="F834" i="9"/>
  <c r="E834" i="9"/>
  <c r="C834" i="9"/>
  <c r="A834" i="9"/>
  <c r="K833" i="9"/>
  <c r="G833" i="9"/>
  <c r="F833" i="9"/>
  <c r="E833" i="9"/>
  <c r="C833" i="9"/>
  <c r="A833" i="9"/>
  <c r="K832" i="9"/>
  <c r="G832" i="9"/>
  <c r="F832" i="9"/>
  <c r="E832" i="9"/>
  <c r="C832" i="9"/>
  <c r="A832" i="9"/>
  <c r="K831" i="9"/>
  <c r="G831" i="9"/>
  <c r="F831" i="9"/>
  <c r="E831" i="9"/>
  <c r="C831" i="9"/>
  <c r="A831" i="9"/>
  <c r="K830" i="9"/>
  <c r="G830" i="9"/>
  <c r="F830" i="9"/>
  <c r="E830" i="9"/>
  <c r="C830" i="9"/>
  <c r="A830" i="9"/>
  <c r="K829" i="9"/>
  <c r="G829" i="9"/>
  <c r="F829" i="9"/>
  <c r="E829" i="9"/>
  <c r="C829" i="9"/>
  <c r="A829" i="9"/>
  <c r="K828" i="9"/>
  <c r="G828" i="9"/>
  <c r="F828" i="9"/>
  <c r="E828" i="9"/>
  <c r="C828" i="9"/>
  <c r="A828" i="9"/>
  <c r="K827" i="9"/>
  <c r="G827" i="9"/>
  <c r="F827" i="9"/>
  <c r="E827" i="9"/>
  <c r="C827" i="9"/>
  <c r="A827" i="9"/>
  <c r="K826" i="9"/>
  <c r="G826" i="9"/>
  <c r="F826" i="9"/>
  <c r="E826" i="9"/>
  <c r="C826" i="9"/>
  <c r="A826" i="9"/>
  <c r="K825" i="9"/>
  <c r="G825" i="9"/>
  <c r="F825" i="9"/>
  <c r="E825" i="9"/>
  <c r="C825" i="9"/>
  <c r="A825" i="9"/>
  <c r="K824" i="9"/>
  <c r="G824" i="9"/>
  <c r="F824" i="9"/>
  <c r="E824" i="9"/>
  <c r="C824" i="9"/>
  <c r="A824" i="9"/>
  <c r="K823" i="9"/>
  <c r="G823" i="9"/>
  <c r="F823" i="9"/>
  <c r="E823" i="9"/>
  <c r="C823" i="9"/>
  <c r="A823" i="9"/>
  <c r="K822" i="9"/>
  <c r="G822" i="9"/>
  <c r="F822" i="9"/>
  <c r="E822" i="9"/>
  <c r="C822" i="9"/>
  <c r="A822" i="9"/>
  <c r="K821" i="9"/>
  <c r="G821" i="9"/>
  <c r="F821" i="9"/>
  <c r="E821" i="9"/>
  <c r="C821" i="9"/>
  <c r="A821" i="9"/>
  <c r="K820" i="9"/>
  <c r="G820" i="9"/>
  <c r="F820" i="9"/>
  <c r="E820" i="9"/>
  <c r="C820" i="9"/>
  <c r="A820" i="9"/>
  <c r="K819" i="9"/>
  <c r="G819" i="9"/>
  <c r="F819" i="9"/>
  <c r="E819" i="9"/>
  <c r="C819" i="9"/>
  <c r="A819" i="9"/>
  <c r="K818" i="9"/>
  <c r="G818" i="9"/>
  <c r="F818" i="9"/>
  <c r="E818" i="9"/>
  <c r="C818" i="9"/>
  <c r="A818" i="9"/>
  <c r="K817" i="9"/>
  <c r="G817" i="9"/>
  <c r="F817" i="9"/>
  <c r="E817" i="9"/>
  <c r="C817" i="9"/>
  <c r="A817" i="9"/>
  <c r="K816" i="9"/>
  <c r="G816" i="9"/>
  <c r="F816" i="9"/>
  <c r="E816" i="9"/>
  <c r="C816" i="9"/>
  <c r="A816" i="9"/>
  <c r="K815" i="9"/>
  <c r="G815" i="9"/>
  <c r="F815" i="9"/>
  <c r="E815" i="9"/>
  <c r="C815" i="9"/>
  <c r="A815" i="9"/>
  <c r="K814" i="9"/>
  <c r="G814" i="9"/>
  <c r="F814" i="9"/>
  <c r="E814" i="9"/>
  <c r="C814" i="9"/>
  <c r="A814" i="9"/>
  <c r="K813" i="9"/>
  <c r="G813" i="9"/>
  <c r="F813" i="9"/>
  <c r="E813" i="9"/>
  <c r="C813" i="9"/>
  <c r="A813" i="9"/>
  <c r="K812" i="9"/>
  <c r="G812" i="9"/>
  <c r="F812" i="9"/>
  <c r="E812" i="9"/>
  <c r="C812" i="9"/>
  <c r="A812" i="9"/>
  <c r="K811" i="9"/>
  <c r="G811" i="9"/>
  <c r="F811" i="9"/>
  <c r="E811" i="9"/>
  <c r="C811" i="9"/>
  <c r="A811" i="9"/>
  <c r="K810" i="9"/>
  <c r="G810" i="9"/>
  <c r="F810" i="9"/>
  <c r="E810" i="9"/>
  <c r="C810" i="9"/>
  <c r="A810" i="9"/>
  <c r="K809" i="9"/>
  <c r="G809" i="9"/>
  <c r="F809" i="9"/>
  <c r="E809" i="9"/>
  <c r="C809" i="9"/>
  <c r="A809" i="9"/>
  <c r="K808" i="9"/>
  <c r="G808" i="9"/>
  <c r="F808" i="9"/>
  <c r="E808" i="9"/>
  <c r="C808" i="9"/>
  <c r="A808" i="9"/>
  <c r="K807" i="9"/>
  <c r="G807" i="9"/>
  <c r="F807" i="9"/>
  <c r="E807" i="9"/>
  <c r="C807" i="9"/>
  <c r="A807" i="9"/>
  <c r="K806" i="9"/>
  <c r="G806" i="9"/>
  <c r="F806" i="9"/>
  <c r="E806" i="9"/>
  <c r="C806" i="9"/>
  <c r="A806" i="9"/>
  <c r="K805" i="9"/>
  <c r="G805" i="9"/>
  <c r="F805" i="9"/>
  <c r="E805" i="9"/>
  <c r="C805" i="9"/>
  <c r="A805" i="9"/>
  <c r="K804" i="9"/>
  <c r="G804" i="9"/>
  <c r="F804" i="9"/>
  <c r="E804" i="9"/>
  <c r="C804" i="9"/>
  <c r="A804" i="9"/>
  <c r="K803" i="9"/>
  <c r="G803" i="9"/>
  <c r="F803" i="9"/>
  <c r="E803" i="9"/>
  <c r="C803" i="9"/>
  <c r="A803" i="9"/>
  <c r="K802" i="9"/>
  <c r="G802" i="9"/>
  <c r="F802" i="9"/>
  <c r="E802" i="9"/>
  <c r="C802" i="9"/>
  <c r="A802" i="9"/>
  <c r="K801" i="9"/>
  <c r="G801" i="9"/>
  <c r="F801" i="9"/>
  <c r="E801" i="9"/>
  <c r="C801" i="9"/>
  <c r="A801" i="9"/>
  <c r="K800" i="9"/>
  <c r="G800" i="9"/>
  <c r="F800" i="9"/>
  <c r="E800" i="9"/>
  <c r="C800" i="9"/>
  <c r="A800" i="9"/>
  <c r="K799" i="9"/>
  <c r="G799" i="9"/>
  <c r="F799" i="9"/>
  <c r="E799" i="9"/>
  <c r="C799" i="9"/>
  <c r="A799" i="9"/>
  <c r="K798" i="9"/>
  <c r="G798" i="9"/>
  <c r="F798" i="9"/>
  <c r="E798" i="9"/>
  <c r="C798" i="9"/>
  <c r="A798" i="9"/>
  <c r="K797" i="9"/>
  <c r="G797" i="9"/>
  <c r="F797" i="9"/>
  <c r="E797" i="9"/>
  <c r="C797" i="9"/>
  <c r="A797" i="9"/>
  <c r="K796" i="9"/>
  <c r="G796" i="9"/>
  <c r="F796" i="9"/>
  <c r="E796" i="9"/>
  <c r="C796" i="9"/>
  <c r="A796" i="9"/>
  <c r="K795" i="9"/>
  <c r="G795" i="9"/>
  <c r="F795" i="9"/>
  <c r="E795" i="9"/>
  <c r="C795" i="9"/>
  <c r="A795" i="9"/>
  <c r="K794" i="9"/>
  <c r="G794" i="9"/>
  <c r="F794" i="9"/>
  <c r="E794" i="9"/>
  <c r="C794" i="9"/>
  <c r="A794" i="9"/>
  <c r="K793" i="9"/>
  <c r="G793" i="9"/>
  <c r="F793" i="9"/>
  <c r="E793" i="9"/>
  <c r="C793" i="9"/>
  <c r="A793" i="9"/>
  <c r="K792" i="9"/>
  <c r="G792" i="9"/>
  <c r="F792" i="9"/>
  <c r="E792" i="9"/>
  <c r="C792" i="9"/>
  <c r="A792" i="9"/>
  <c r="K791" i="9"/>
  <c r="G791" i="9"/>
  <c r="F791" i="9"/>
  <c r="E791" i="9"/>
  <c r="C791" i="9"/>
  <c r="A791" i="9"/>
  <c r="K790" i="9"/>
  <c r="G790" i="9"/>
  <c r="F790" i="9"/>
  <c r="E790" i="9"/>
  <c r="C790" i="9"/>
  <c r="A790" i="9"/>
  <c r="K789" i="9"/>
  <c r="G789" i="9"/>
  <c r="F789" i="9"/>
  <c r="E789" i="9"/>
  <c r="C789" i="9"/>
  <c r="A789" i="9"/>
  <c r="K788" i="9"/>
  <c r="G788" i="9"/>
  <c r="F788" i="9"/>
  <c r="E788" i="9"/>
  <c r="C788" i="9"/>
  <c r="A788" i="9"/>
  <c r="K787" i="9"/>
  <c r="G787" i="9"/>
  <c r="F787" i="9"/>
  <c r="E787" i="9"/>
  <c r="C787" i="9"/>
  <c r="A787" i="9"/>
  <c r="K786" i="9"/>
  <c r="G786" i="9"/>
  <c r="F786" i="9"/>
  <c r="E786" i="9"/>
  <c r="C786" i="9"/>
  <c r="A786" i="9"/>
  <c r="K785" i="9"/>
  <c r="G785" i="9"/>
  <c r="F785" i="9"/>
  <c r="E785" i="9"/>
  <c r="C785" i="9"/>
  <c r="A785" i="9"/>
  <c r="K784" i="9"/>
  <c r="G784" i="9"/>
  <c r="F784" i="9"/>
  <c r="E784" i="9"/>
  <c r="C784" i="9"/>
  <c r="A784" i="9"/>
  <c r="K783" i="9"/>
  <c r="G783" i="9"/>
  <c r="F783" i="9"/>
  <c r="E783" i="9"/>
  <c r="C783" i="9"/>
  <c r="A783" i="9"/>
  <c r="K782" i="9"/>
  <c r="G782" i="9"/>
  <c r="F782" i="9"/>
  <c r="E782" i="9"/>
  <c r="C782" i="9"/>
  <c r="A782" i="9"/>
  <c r="K781" i="9"/>
  <c r="G781" i="9"/>
  <c r="F781" i="9"/>
  <c r="E781" i="9"/>
  <c r="C781" i="9"/>
  <c r="A781" i="9"/>
  <c r="K780" i="9"/>
  <c r="G780" i="9"/>
  <c r="F780" i="9"/>
  <c r="E780" i="9"/>
  <c r="C780" i="9"/>
  <c r="A780" i="9"/>
  <c r="K779" i="9"/>
  <c r="G779" i="9"/>
  <c r="F779" i="9"/>
  <c r="E779" i="9"/>
  <c r="C779" i="9"/>
  <c r="A779" i="9"/>
  <c r="K778" i="9"/>
  <c r="G778" i="9"/>
  <c r="F778" i="9"/>
  <c r="E778" i="9"/>
  <c r="C778" i="9"/>
  <c r="A778" i="9"/>
  <c r="K777" i="9"/>
  <c r="G777" i="9"/>
  <c r="F777" i="9"/>
  <c r="E777" i="9"/>
  <c r="C777" i="9"/>
  <c r="A777" i="9"/>
  <c r="K776" i="9"/>
  <c r="G776" i="9"/>
  <c r="F776" i="9"/>
  <c r="E776" i="9"/>
  <c r="C776" i="9"/>
  <c r="A776" i="9"/>
  <c r="K775" i="9"/>
  <c r="G775" i="9"/>
  <c r="F775" i="9"/>
  <c r="E775" i="9"/>
  <c r="C775" i="9"/>
  <c r="A775" i="9"/>
  <c r="K774" i="9"/>
  <c r="G774" i="9"/>
  <c r="F774" i="9"/>
  <c r="E774" i="9"/>
  <c r="C774" i="9"/>
  <c r="A774" i="9"/>
  <c r="K773" i="9"/>
  <c r="G773" i="9"/>
  <c r="F773" i="9"/>
  <c r="E773" i="9"/>
  <c r="C773" i="9"/>
  <c r="A773" i="9"/>
  <c r="K772" i="9"/>
  <c r="G772" i="9"/>
  <c r="F772" i="9"/>
  <c r="E772" i="9"/>
  <c r="C772" i="9"/>
  <c r="A772" i="9"/>
  <c r="K771" i="9"/>
  <c r="G771" i="9"/>
  <c r="F771" i="9"/>
  <c r="E771" i="9"/>
  <c r="C771" i="9"/>
  <c r="A771" i="9"/>
  <c r="K770" i="9"/>
  <c r="G770" i="9"/>
  <c r="F770" i="9"/>
  <c r="E770" i="9"/>
  <c r="C770" i="9"/>
  <c r="A770" i="9"/>
  <c r="K769" i="9"/>
  <c r="G769" i="9"/>
  <c r="F769" i="9"/>
  <c r="E769" i="9"/>
  <c r="C769" i="9"/>
  <c r="A769" i="9"/>
  <c r="K768" i="9"/>
  <c r="G768" i="9"/>
  <c r="F768" i="9"/>
  <c r="E768" i="9"/>
  <c r="C768" i="9"/>
  <c r="A768" i="9"/>
  <c r="K767" i="9"/>
  <c r="G767" i="9"/>
  <c r="F767" i="9"/>
  <c r="E767" i="9"/>
  <c r="C767" i="9"/>
  <c r="A767" i="9"/>
  <c r="K766" i="9"/>
  <c r="G766" i="9"/>
  <c r="F766" i="9"/>
  <c r="E766" i="9"/>
  <c r="C766" i="9"/>
  <c r="A766" i="9"/>
  <c r="K765" i="9"/>
  <c r="G765" i="9"/>
  <c r="F765" i="9"/>
  <c r="E765" i="9"/>
  <c r="C765" i="9"/>
  <c r="A765" i="9"/>
  <c r="K764" i="9"/>
  <c r="G764" i="9"/>
  <c r="F764" i="9"/>
  <c r="E764" i="9"/>
  <c r="C764" i="9"/>
  <c r="A764" i="9"/>
  <c r="K763" i="9"/>
  <c r="G763" i="9"/>
  <c r="F763" i="9"/>
  <c r="E763" i="9"/>
  <c r="C763" i="9"/>
  <c r="A763" i="9"/>
  <c r="K762" i="9"/>
  <c r="G762" i="9"/>
  <c r="F762" i="9"/>
  <c r="E762" i="9"/>
  <c r="C762" i="9"/>
  <c r="A762" i="9"/>
  <c r="K761" i="9"/>
  <c r="G761" i="9"/>
  <c r="F761" i="9"/>
  <c r="E761" i="9"/>
  <c r="C761" i="9"/>
  <c r="A761" i="9"/>
  <c r="K760" i="9"/>
  <c r="G760" i="9"/>
  <c r="F760" i="9"/>
  <c r="E760" i="9"/>
  <c r="C760" i="9"/>
  <c r="A760" i="9"/>
  <c r="K759" i="9"/>
  <c r="G759" i="9"/>
  <c r="F759" i="9"/>
  <c r="E759" i="9"/>
  <c r="C759" i="9"/>
  <c r="A759" i="9"/>
  <c r="K758" i="9"/>
  <c r="G758" i="9"/>
  <c r="F758" i="9"/>
  <c r="E758" i="9"/>
  <c r="C758" i="9"/>
  <c r="A758" i="9"/>
  <c r="K757" i="9"/>
  <c r="G757" i="9"/>
  <c r="F757" i="9"/>
  <c r="E757" i="9"/>
  <c r="C757" i="9"/>
  <c r="A757" i="9"/>
  <c r="K756" i="9"/>
  <c r="G756" i="9"/>
  <c r="F756" i="9"/>
  <c r="E756" i="9"/>
  <c r="C756" i="9"/>
  <c r="A756" i="9"/>
  <c r="K755" i="9"/>
  <c r="G755" i="9"/>
  <c r="F755" i="9"/>
  <c r="E755" i="9"/>
  <c r="C755" i="9"/>
  <c r="A755" i="9"/>
  <c r="K754" i="9"/>
  <c r="G754" i="9"/>
  <c r="F754" i="9"/>
  <c r="E754" i="9"/>
  <c r="C754" i="9"/>
  <c r="A754" i="9"/>
  <c r="K753" i="9"/>
  <c r="G753" i="9"/>
  <c r="F753" i="9"/>
  <c r="E753" i="9"/>
  <c r="C753" i="9"/>
  <c r="A753" i="9"/>
  <c r="K752" i="9"/>
  <c r="G752" i="9"/>
  <c r="F752" i="9"/>
  <c r="E752" i="9"/>
  <c r="C752" i="9"/>
  <c r="A752" i="9"/>
  <c r="K751" i="9"/>
  <c r="G751" i="9"/>
  <c r="F751" i="9"/>
  <c r="E751" i="9"/>
  <c r="C751" i="9"/>
  <c r="A751" i="9"/>
  <c r="K750" i="9"/>
  <c r="G750" i="9"/>
  <c r="F750" i="9"/>
  <c r="E750" i="9"/>
  <c r="C750" i="9"/>
  <c r="A750" i="9"/>
  <c r="K749" i="9"/>
  <c r="G749" i="9"/>
  <c r="F749" i="9"/>
  <c r="E749" i="9"/>
  <c r="C749" i="9"/>
  <c r="A749" i="9"/>
  <c r="K748" i="9"/>
  <c r="G748" i="9"/>
  <c r="F748" i="9"/>
  <c r="E748" i="9"/>
  <c r="C748" i="9"/>
  <c r="A748" i="9"/>
  <c r="K747" i="9"/>
  <c r="G747" i="9"/>
  <c r="F747" i="9"/>
  <c r="E747" i="9"/>
  <c r="C747" i="9"/>
  <c r="A747" i="9"/>
  <c r="K746" i="9"/>
  <c r="G746" i="9"/>
  <c r="F746" i="9"/>
  <c r="E746" i="9"/>
  <c r="C746" i="9"/>
  <c r="A746" i="9"/>
  <c r="K745" i="9"/>
  <c r="G745" i="9"/>
  <c r="F745" i="9"/>
  <c r="E745" i="9"/>
  <c r="C745" i="9"/>
  <c r="A745" i="9"/>
  <c r="K744" i="9"/>
  <c r="G744" i="9"/>
  <c r="F744" i="9"/>
  <c r="E744" i="9"/>
  <c r="C744" i="9"/>
  <c r="A744" i="9"/>
  <c r="K743" i="9"/>
  <c r="G743" i="9"/>
  <c r="F743" i="9"/>
  <c r="E743" i="9"/>
  <c r="C743" i="9"/>
  <c r="A743" i="9"/>
  <c r="K742" i="9"/>
  <c r="G742" i="9"/>
  <c r="F742" i="9"/>
  <c r="E742" i="9"/>
  <c r="C742" i="9"/>
  <c r="A742" i="9"/>
  <c r="K741" i="9"/>
  <c r="G741" i="9"/>
  <c r="F741" i="9"/>
  <c r="E741" i="9"/>
  <c r="C741" i="9"/>
  <c r="A741" i="9"/>
  <c r="K740" i="9"/>
  <c r="G740" i="9"/>
  <c r="F740" i="9"/>
  <c r="E740" i="9"/>
  <c r="C740" i="9"/>
  <c r="A740" i="9"/>
  <c r="K739" i="9"/>
  <c r="G739" i="9"/>
  <c r="F739" i="9"/>
  <c r="E739" i="9"/>
  <c r="C739" i="9"/>
  <c r="A739" i="9"/>
  <c r="K738" i="9"/>
  <c r="G738" i="9"/>
  <c r="F738" i="9"/>
  <c r="E738" i="9"/>
  <c r="C738" i="9"/>
  <c r="A738" i="9"/>
  <c r="K737" i="9"/>
  <c r="G737" i="9"/>
  <c r="F737" i="9"/>
  <c r="E737" i="9"/>
  <c r="C737" i="9"/>
  <c r="A737" i="9"/>
  <c r="K736" i="9"/>
  <c r="G736" i="9"/>
  <c r="F736" i="9"/>
  <c r="E736" i="9"/>
  <c r="C736" i="9"/>
  <c r="A736" i="9"/>
  <c r="K735" i="9"/>
  <c r="G735" i="9"/>
  <c r="F735" i="9"/>
  <c r="E735" i="9"/>
  <c r="C735" i="9"/>
  <c r="A735" i="9"/>
  <c r="K734" i="9"/>
  <c r="G734" i="9"/>
  <c r="F734" i="9"/>
  <c r="E734" i="9"/>
  <c r="C734" i="9"/>
  <c r="A734" i="9"/>
  <c r="K733" i="9"/>
  <c r="G733" i="9"/>
  <c r="F733" i="9"/>
  <c r="E733" i="9"/>
  <c r="C733" i="9"/>
  <c r="A733" i="9"/>
  <c r="K732" i="9"/>
  <c r="G732" i="9"/>
  <c r="F732" i="9"/>
  <c r="E732" i="9"/>
  <c r="C732" i="9"/>
  <c r="A732" i="9"/>
  <c r="K731" i="9"/>
  <c r="G731" i="9"/>
  <c r="F731" i="9"/>
  <c r="E731" i="9"/>
  <c r="C731" i="9"/>
  <c r="A731" i="9"/>
  <c r="K730" i="9"/>
  <c r="G730" i="9"/>
  <c r="F730" i="9"/>
  <c r="E730" i="9"/>
  <c r="C730" i="9"/>
  <c r="A730" i="9"/>
  <c r="K729" i="9"/>
  <c r="G729" i="9"/>
  <c r="F729" i="9"/>
  <c r="E729" i="9"/>
  <c r="C729" i="9"/>
  <c r="A729" i="9"/>
  <c r="K728" i="9"/>
  <c r="G728" i="9"/>
  <c r="F728" i="9"/>
  <c r="E728" i="9"/>
  <c r="C728" i="9"/>
  <c r="A728" i="9"/>
  <c r="K727" i="9"/>
  <c r="G727" i="9"/>
  <c r="F727" i="9"/>
  <c r="E727" i="9"/>
  <c r="C727" i="9"/>
  <c r="A727" i="9"/>
  <c r="K726" i="9"/>
  <c r="G726" i="9"/>
  <c r="F726" i="9"/>
  <c r="E726" i="9"/>
  <c r="C726" i="9"/>
  <c r="A726" i="9"/>
  <c r="K725" i="9"/>
  <c r="G725" i="9"/>
  <c r="F725" i="9"/>
  <c r="E725" i="9"/>
  <c r="C725" i="9"/>
  <c r="A725" i="9"/>
  <c r="K724" i="9"/>
  <c r="G724" i="9"/>
  <c r="F724" i="9"/>
  <c r="E724" i="9"/>
  <c r="C724" i="9"/>
  <c r="A724" i="9"/>
  <c r="K723" i="9"/>
  <c r="G723" i="9"/>
  <c r="F723" i="9"/>
  <c r="E723" i="9"/>
  <c r="C723" i="9"/>
  <c r="A723" i="9"/>
  <c r="K722" i="9"/>
  <c r="G722" i="9"/>
  <c r="F722" i="9"/>
  <c r="E722" i="9"/>
  <c r="C722" i="9"/>
  <c r="A722" i="9"/>
  <c r="K721" i="9"/>
  <c r="G721" i="9"/>
  <c r="F721" i="9"/>
  <c r="E721" i="9"/>
  <c r="C721" i="9"/>
  <c r="A721" i="9"/>
  <c r="K720" i="9"/>
  <c r="G720" i="9"/>
  <c r="F720" i="9"/>
  <c r="E720" i="9"/>
  <c r="C720" i="9"/>
  <c r="A720" i="9"/>
  <c r="K719" i="9"/>
  <c r="G719" i="9"/>
  <c r="F719" i="9"/>
  <c r="E719" i="9"/>
  <c r="C719" i="9"/>
  <c r="A719" i="9"/>
  <c r="K718" i="9"/>
  <c r="G718" i="9"/>
  <c r="F718" i="9"/>
  <c r="E718" i="9"/>
  <c r="C718" i="9"/>
  <c r="A718" i="9"/>
  <c r="K717" i="9"/>
  <c r="G717" i="9"/>
  <c r="F717" i="9"/>
  <c r="E717" i="9"/>
  <c r="C717" i="9"/>
  <c r="A717" i="9"/>
  <c r="K716" i="9"/>
  <c r="G716" i="9"/>
  <c r="F716" i="9"/>
  <c r="E716" i="9"/>
  <c r="C716" i="9"/>
  <c r="A716" i="9"/>
  <c r="K715" i="9"/>
  <c r="G715" i="9"/>
  <c r="F715" i="9"/>
  <c r="E715" i="9"/>
  <c r="C715" i="9"/>
  <c r="A715" i="9"/>
  <c r="K714" i="9"/>
  <c r="G714" i="9"/>
  <c r="F714" i="9"/>
  <c r="E714" i="9"/>
  <c r="C714" i="9"/>
  <c r="A714" i="9"/>
  <c r="K713" i="9"/>
  <c r="G713" i="9"/>
  <c r="F713" i="9"/>
  <c r="E713" i="9"/>
  <c r="C713" i="9"/>
  <c r="A713" i="9"/>
  <c r="K712" i="9"/>
  <c r="G712" i="9"/>
  <c r="F712" i="9"/>
  <c r="E712" i="9"/>
  <c r="C712" i="9"/>
  <c r="A712" i="9"/>
  <c r="K711" i="9"/>
  <c r="G711" i="9"/>
  <c r="F711" i="9"/>
  <c r="E711" i="9"/>
  <c r="C711" i="9"/>
  <c r="A711" i="9"/>
  <c r="K710" i="9"/>
  <c r="G710" i="9"/>
  <c r="F710" i="9"/>
  <c r="E710" i="9"/>
  <c r="C710" i="9"/>
  <c r="A710" i="9"/>
  <c r="K709" i="9"/>
  <c r="G709" i="9"/>
  <c r="F709" i="9"/>
  <c r="E709" i="9"/>
  <c r="C709" i="9"/>
  <c r="A709" i="9"/>
  <c r="K708" i="9"/>
  <c r="G708" i="9"/>
  <c r="F708" i="9"/>
  <c r="E708" i="9"/>
  <c r="C708" i="9"/>
  <c r="A708" i="9"/>
  <c r="K707" i="9"/>
  <c r="G707" i="9"/>
  <c r="F707" i="9"/>
  <c r="E707" i="9"/>
  <c r="C707" i="9"/>
  <c r="A707" i="9"/>
  <c r="K706" i="9"/>
  <c r="G706" i="9"/>
  <c r="F706" i="9"/>
  <c r="E706" i="9"/>
  <c r="C706" i="9"/>
  <c r="A706" i="9"/>
  <c r="K705" i="9"/>
  <c r="G705" i="9"/>
  <c r="F705" i="9"/>
  <c r="E705" i="9"/>
  <c r="C705" i="9"/>
  <c r="A705" i="9"/>
  <c r="K704" i="9"/>
  <c r="G704" i="9"/>
  <c r="F704" i="9"/>
  <c r="E704" i="9"/>
  <c r="C704" i="9"/>
  <c r="A704" i="9"/>
  <c r="K703" i="9"/>
  <c r="G703" i="9"/>
  <c r="F703" i="9"/>
  <c r="E703" i="9"/>
  <c r="C703" i="9"/>
  <c r="A703" i="9"/>
  <c r="K702" i="9"/>
  <c r="G702" i="9"/>
  <c r="F702" i="9"/>
  <c r="E702" i="9"/>
  <c r="C702" i="9"/>
  <c r="A702" i="9"/>
  <c r="K701" i="9"/>
  <c r="G701" i="9"/>
  <c r="F701" i="9"/>
  <c r="E701" i="9"/>
  <c r="C701" i="9"/>
  <c r="A701" i="9"/>
  <c r="K700" i="9"/>
  <c r="G700" i="9"/>
  <c r="F700" i="9"/>
  <c r="E700" i="9"/>
  <c r="C700" i="9"/>
  <c r="A700" i="9"/>
  <c r="K699" i="9"/>
  <c r="G699" i="9"/>
  <c r="F699" i="9"/>
  <c r="E699" i="9"/>
  <c r="C699" i="9"/>
  <c r="A699" i="9"/>
  <c r="K698" i="9"/>
  <c r="G698" i="9"/>
  <c r="F698" i="9"/>
  <c r="E698" i="9"/>
  <c r="C698" i="9"/>
  <c r="A698" i="9"/>
  <c r="K697" i="9"/>
  <c r="G697" i="9"/>
  <c r="F697" i="9"/>
  <c r="E697" i="9"/>
  <c r="C697" i="9"/>
  <c r="A697" i="9"/>
  <c r="K696" i="9"/>
  <c r="G696" i="9"/>
  <c r="F696" i="9"/>
  <c r="E696" i="9"/>
  <c r="C696" i="9"/>
  <c r="A696" i="9"/>
  <c r="K695" i="9"/>
  <c r="G695" i="9"/>
  <c r="F695" i="9"/>
  <c r="E695" i="9"/>
  <c r="C695" i="9"/>
  <c r="A695" i="9"/>
  <c r="K694" i="9"/>
  <c r="G694" i="9"/>
  <c r="F694" i="9"/>
  <c r="E694" i="9"/>
  <c r="C694" i="9"/>
  <c r="A694" i="9"/>
  <c r="K693" i="9"/>
  <c r="G693" i="9"/>
  <c r="F693" i="9"/>
  <c r="E693" i="9"/>
  <c r="C693" i="9"/>
  <c r="A693" i="9"/>
  <c r="K692" i="9"/>
  <c r="G692" i="9"/>
  <c r="F692" i="9"/>
  <c r="E692" i="9"/>
  <c r="C692" i="9"/>
  <c r="A692" i="9"/>
  <c r="K691" i="9"/>
  <c r="G691" i="9"/>
  <c r="F691" i="9"/>
  <c r="E691" i="9"/>
  <c r="C691" i="9"/>
  <c r="A691" i="9"/>
  <c r="K690" i="9"/>
  <c r="G690" i="9"/>
  <c r="F690" i="9"/>
  <c r="E690" i="9"/>
  <c r="C690" i="9"/>
  <c r="A690" i="9"/>
  <c r="K689" i="9"/>
  <c r="G689" i="9"/>
  <c r="F689" i="9"/>
  <c r="E689" i="9"/>
  <c r="C689" i="9"/>
  <c r="A689" i="9"/>
  <c r="K688" i="9"/>
  <c r="G688" i="9"/>
  <c r="F688" i="9"/>
  <c r="E688" i="9"/>
  <c r="C688" i="9"/>
  <c r="A688" i="9"/>
  <c r="K687" i="9"/>
  <c r="G687" i="9"/>
  <c r="F687" i="9"/>
  <c r="E687" i="9"/>
  <c r="C687" i="9"/>
  <c r="A687" i="9"/>
  <c r="K686" i="9"/>
  <c r="G686" i="9"/>
  <c r="F686" i="9"/>
  <c r="E686" i="9"/>
  <c r="C686" i="9"/>
  <c r="A686" i="9"/>
  <c r="K685" i="9"/>
  <c r="G685" i="9"/>
  <c r="F685" i="9"/>
  <c r="E685" i="9"/>
  <c r="C685" i="9"/>
  <c r="A685" i="9"/>
  <c r="K684" i="9"/>
  <c r="G684" i="9"/>
  <c r="F684" i="9"/>
  <c r="E684" i="9"/>
  <c r="C684" i="9"/>
  <c r="A684" i="9"/>
  <c r="K683" i="9"/>
  <c r="G683" i="9"/>
  <c r="F683" i="9"/>
  <c r="E683" i="9"/>
  <c r="C683" i="9"/>
  <c r="A683" i="9"/>
  <c r="K682" i="9"/>
  <c r="G682" i="9"/>
  <c r="F682" i="9"/>
  <c r="E682" i="9"/>
  <c r="C682" i="9"/>
  <c r="A682" i="9"/>
  <c r="K681" i="9"/>
  <c r="G681" i="9"/>
  <c r="F681" i="9"/>
  <c r="E681" i="9"/>
  <c r="C681" i="9"/>
  <c r="A681" i="9"/>
  <c r="K680" i="9"/>
  <c r="G680" i="9"/>
  <c r="F680" i="9"/>
  <c r="E680" i="9"/>
  <c r="C680" i="9"/>
  <c r="A680" i="9"/>
  <c r="K679" i="9"/>
  <c r="G679" i="9"/>
  <c r="F679" i="9"/>
  <c r="E679" i="9"/>
  <c r="C679" i="9"/>
  <c r="A679" i="9"/>
  <c r="K678" i="9"/>
  <c r="G678" i="9"/>
  <c r="F678" i="9"/>
  <c r="E678" i="9"/>
  <c r="C678" i="9"/>
  <c r="A678" i="9"/>
  <c r="K677" i="9"/>
  <c r="G677" i="9"/>
  <c r="F677" i="9"/>
  <c r="E677" i="9"/>
  <c r="C677" i="9"/>
  <c r="A677" i="9"/>
  <c r="K676" i="9"/>
  <c r="G676" i="9"/>
  <c r="F676" i="9"/>
  <c r="E676" i="9"/>
  <c r="C676" i="9"/>
  <c r="A676" i="9"/>
  <c r="K675" i="9"/>
  <c r="G675" i="9"/>
  <c r="F675" i="9"/>
  <c r="E675" i="9"/>
  <c r="C675" i="9"/>
  <c r="A675" i="9"/>
  <c r="K674" i="9"/>
  <c r="G674" i="9"/>
  <c r="F674" i="9"/>
  <c r="E674" i="9"/>
  <c r="C674" i="9"/>
  <c r="A674" i="9"/>
  <c r="K673" i="9"/>
  <c r="G673" i="9"/>
  <c r="F673" i="9"/>
  <c r="E673" i="9"/>
  <c r="C673" i="9"/>
  <c r="A673" i="9"/>
  <c r="K672" i="9"/>
  <c r="G672" i="9"/>
  <c r="F672" i="9"/>
  <c r="E672" i="9"/>
  <c r="C672" i="9"/>
  <c r="A672" i="9"/>
  <c r="K671" i="9"/>
  <c r="G671" i="9"/>
  <c r="F671" i="9"/>
  <c r="E671" i="9"/>
  <c r="C671" i="9"/>
  <c r="A671" i="9"/>
  <c r="K670" i="9"/>
  <c r="G670" i="9"/>
  <c r="F670" i="9"/>
  <c r="E670" i="9"/>
  <c r="C670" i="9"/>
  <c r="A670" i="9"/>
  <c r="K669" i="9"/>
  <c r="G669" i="9"/>
  <c r="F669" i="9"/>
  <c r="E669" i="9"/>
  <c r="C669" i="9"/>
  <c r="A669" i="9"/>
  <c r="K668" i="9"/>
  <c r="G668" i="9"/>
  <c r="F668" i="9"/>
  <c r="E668" i="9"/>
  <c r="C668" i="9"/>
  <c r="A668" i="9"/>
  <c r="K667" i="9"/>
  <c r="G667" i="9"/>
  <c r="F667" i="9"/>
  <c r="E667" i="9"/>
  <c r="C667" i="9"/>
  <c r="A667" i="9"/>
  <c r="K666" i="9"/>
  <c r="G666" i="9"/>
  <c r="F666" i="9"/>
  <c r="E666" i="9"/>
  <c r="C666" i="9"/>
  <c r="A666" i="9"/>
  <c r="K665" i="9"/>
  <c r="G665" i="9"/>
  <c r="F665" i="9"/>
  <c r="E665" i="9"/>
  <c r="C665" i="9"/>
  <c r="A665" i="9"/>
  <c r="K664" i="9"/>
  <c r="G664" i="9"/>
  <c r="F664" i="9"/>
  <c r="E664" i="9"/>
  <c r="C664" i="9"/>
  <c r="A664" i="9"/>
  <c r="K663" i="9"/>
  <c r="G663" i="9"/>
  <c r="F663" i="9"/>
  <c r="E663" i="9"/>
  <c r="C663" i="9"/>
  <c r="A663" i="9"/>
  <c r="K662" i="9"/>
  <c r="G662" i="9"/>
  <c r="F662" i="9"/>
  <c r="E662" i="9"/>
  <c r="C662" i="9"/>
  <c r="A662" i="9"/>
  <c r="K661" i="9"/>
  <c r="G661" i="9"/>
  <c r="F661" i="9"/>
  <c r="E661" i="9"/>
  <c r="C661" i="9"/>
  <c r="A661" i="9"/>
  <c r="K660" i="9"/>
  <c r="G660" i="9"/>
  <c r="F660" i="9"/>
  <c r="E660" i="9"/>
  <c r="C660" i="9"/>
  <c r="A660" i="9"/>
  <c r="K659" i="9"/>
  <c r="G659" i="9"/>
  <c r="F659" i="9"/>
  <c r="E659" i="9"/>
  <c r="C659" i="9"/>
  <c r="A659" i="9"/>
  <c r="K658" i="9"/>
  <c r="G658" i="9"/>
  <c r="F658" i="9"/>
  <c r="E658" i="9"/>
  <c r="C658" i="9"/>
  <c r="A658" i="9"/>
  <c r="K657" i="9"/>
  <c r="G657" i="9"/>
  <c r="F657" i="9"/>
  <c r="E657" i="9"/>
  <c r="C657" i="9"/>
  <c r="A657" i="9"/>
  <c r="K656" i="9"/>
  <c r="G656" i="9"/>
  <c r="F656" i="9"/>
  <c r="E656" i="9"/>
  <c r="C656" i="9"/>
  <c r="A656" i="9"/>
  <c r="K655" i="9"/>
  <c r="G655" i="9"/>
  <c r="F655" i="9"/>
  <c r="E655" i="9"/>
  <c r="C655" i="9"/>
  <c r="A655" i="9"/>
  <c r="K654" i="9"/>
  <c r="G654" i="9"/>
  <c r="F654" i="9"/>
  <c r="E654" i="9"/>
  <c r="C654" i="9"/>
  <c r="A654" i="9"/>
  <c r="K653" i="9"/>
  <c r="G653" i="9"/>
  <c r="F653" i="9"/>
  <c r="E653" i="9"/>
  <c r="C653" i="9"/>
  <c r="A653" i="9"/>
  <c r="K652" i="9"/>
  <c r="G652" i="9"/>
  <c r="F652" i="9"/>
  <c r="E652" i="9"/>
  <c r="C652" i="9"/>
  <c r="A652" i="9"/>
  <c r="K651" i="9"/>
  <c r="G651" i="9"/>
  <c r="F651" i="9"/>
  <c r="E651" i="9"/>
  <c r="C651" i="9"/>
  <c r="A651" i="9"/>
  <c r="K650" i="9"/>
  <c r="G650" i="9"/>
  <c r="F650" i="9"/>
  <c r="E650" i="9"/>
  <c r="C650" i="9"/>
  <c r="A650" i="9"/>
  <c r="K649" i="9"/>
  <c r="G649" i="9"/>
  <c r="F649" i="9"/>
  <c r="E649" i="9"/>
  <c r="C649" i="9"/>
  <c r="A649" i="9"/>
  <c r="K648" i="9"/>
  <c r="G648" i="9"/>
  <c r="F648" i="9"/>
  <c r="E648" i="9"/>
  <c r="C648" i="9"/>
  <c r="A648" i="9"/>
  <c r="K647" i="9"/>
  <c r="G647" i="9"/>
  <c r="F647" i="9"/>
  <c r="E647" i="9"/>
  <c r="C647" i="9"/>
  <c r="A647" i="9"/>
  <c r="K646" i="9"/>
  <c r="G646" i="9"/>
  <c r="F646" i="9"/>
  <c r="E646" i="9"/>
  <c r="C646" i="9"/>
  <c r="A646" i="9"/>
  <c r="K645" i="9"/>
  <c r="G645" i="9"/>
  <c r="F645" i="9"/>
  <c r="E645" i="9"/>
  <c r="C645" i="9"/>
  <c r="A645" i="9"/>
  <c r="K644" i="9"/>
  <c r="G644" i="9"/>
  <c r="F644" i="9"/>
  <c r="E644" i="9"/>
  <c r="C644" i="9"/>
  <c r="A644" i="9"/>
  <c r="K643" i="9"/>
  <c r="G643" i="9"/>
  <c r="F643" i="9"/>
  <c r="E643" i="9"/>
  <c r="C643" i="9"/>
  <c r="A643" i="9"/>
  <c r="K642" i="9"/>
  <c r="G642" i="9"/>
  <c r="F642" i="9"/>
  <c r="E642" i="9"/>
  <c r="C642" i="9"/>
  <c r="A642" i="9"/>
  <c r="K641" i="9"/>
  <c r="G641" i="9"/>
  <c r="F641" i="9"/>
  <c r="E641" i="9"/>
  <c r="C641" i="9"/>
  <c r="A641" i="9"/>
  <c r="K640" i="9"/>
  <c r="G640" i="9"/>
  <c r="F640" i="9"/>
  <c r="E640" i="9"/>
  <c r="C640" i="9"/>
  <c r="A640" i="9"/>
  <c r="K639" i="9"/>
  <c r="G639" i="9"/>
  <c r="F639" i="9"/>
  <c r="E639" i="9"/>
  <c r="C639" i="9"/>
  <c r="A639" i="9"/>
  <c r="K638" i="9"/>
  <c r="G638" i="9"/>
  <c r="F638" i="9"/>
  <c r="E638" i="9"/>
  <c r="C638" i="9"/>
  <c r="A638" i="9"/>
  <c r="K637" i="9"/>
  <c r="G637" i="9"/>
  <c r="F637" i="9"/>
  <c r="E637" i="9"/>
  <c r="C637" i="9"/>
  <c r="A637" i="9"/>
  <c r="K636" i="9"/>
  <c r="G636" i="9"/>
  <c r="F636" i="9"/>
  <c r="E636" i="9"/>
  <c r="C636" i="9"/>
  <c r="A636" i="9"/>
  <c r="K635" i="9"/>
  <c r="G635" i="9"/>
  <c r="F635" i="9"/>
  <c r="E635" i="9"/>
  <c r="C635" i="9"/>
  <c r="A635" i="9"/>
  <c r="K634" i="9"/>
  <c r="G634" i="9"/>
  <c r="F634" i="9"/>
  <c r="E634" i="9"/>
  <c r="C634" i="9"/>
  <c r="A634" i="9"/>
  <c r="K633" i="9"/>
  <c r="G633" i="9"/>
  <c r="F633" i="9"/>
  <c r="E633" i="9"/>
  <c r="C633" i="9"/>
  <c r="A633" i="9"/>
  <c r="K632" i="9"/>
  <c r="G632" i="9"/>
  <c r="F632" i="9"/>
  <c r="E632" i="9"/>
  <c r="C632" i="9"/>
  <c r="A632" i="9"/>
  <c r="K631" i="9"/>
  <c r="G631" i="9"/>
  <c r="F631" i="9"/>
  <c r="E631" i="9"/>
  <c r="C631" i="9"/>
  <c r="A631" i="9"/>
  <c r="K630" i="9"/>
  <c r="G630" i="9"/>
  <c r="F630" i="9"/>
  <c r="E630" i="9"/>
  <c r="C630" i="9"/>
  <c r="A630" i="9"/>
  <c r="K629" i="9"/>
  <c r="G629" i="9"/>
  <c r="F629" i="9"/>
  <c r="E629" i="9"/>
  <c r="C629" i="9"/>
  <c r="A629" i="9"/>
  <c r="K628" i="9"/>
  <c r="G628" i="9"/>
  <c r="F628" i="9"/>
  <c r="E628" i="9"/>
  <c r="C628" i="9"/>
  <c r="A628" i="9"/>
  <c r="K627" i="9"/>
  <c r="G627" i="9"/>
  <c r="F627" i="9"/>
  <c r="E627" i="9"/>
  <c r="C627" i="9"/>
  <c r="A627" i="9"/>
  <c r="K626" i="9"/>
  <c r="G626" i="9"/>
  <c r="F626" i="9"/>
  <c r="E626" i="9"/>
  <c r="C626" i="9"/>
  <c r="A626" i="9"/>
  <c r="K625" i="9"/>
  <c r="G625" i="9"/>
  <c r="F625" i="9"/>
  <c r="E625" i="9"/>
  <c r="C625" i="9"/>
  <c r="A625" i="9"/>
  <c r="K624" i="9"/>
  <c r="G624" i="9"/>
  <c r="F624" i="9"/>
  <c r="E624" i="9"/>
  <c r="C624" i="9"/>
  <c r="A624" i="9"/>
  <c r="K623" i="9"/>
  <c r="G623" i="9"/>
  <c r="F623" i="9"/>
  <c r="E623" i="9"/>
  <c r="C623" i="9"/>
  <c r="A623" i="9"/>
  <c r="K622" i="9"/>
  <c r="G622" i="9"/>
  <c r="F622" i="9"/>
  <c r="E622" i="9"/>
  <c r="C622" i="9"/>
  <c r="A622" i="9"/>
  <c r="K621" i="9"/>
  <c r="G621" i="9"/>
  <c r="F621" i="9"/>
  <c r="E621" i="9"/>
  <c r="C621" i="9"/>
  <c r="A621" i="9"/>
  <c r="K620" i="9"/>
  <c r="G620" i="9"/>
  <c r="F620" i="9"/>
  <c r="E620" i="9"/>
  <c r="C620" i="9"/>
  <c r="A620" i="9"/>
  <c r="K619" i="9"/>
  <c r="G619" i="9"/>
  <c r="F619" i="9"/>
  <c r="E619" i="9"/>
  <c r="C619" i="9"/>
  <c r="A619" i="9"/>
  <c r="K618" i="9"/>
  <c r="G618" i="9"/>
  <c r="F618" i="9"/>
  <c r="E618" i="9"/>
  <c r="C618" i="9"/>
  <c r="A618" i="9"/>
  <c r="K617" i="9"/>
  <c r="G617" i="9"/>
  <c r="F617" i="9"/>
  <c r="E617" i="9"/>
  <c r="C617" i="9"/>
  <c r="A617" i="9"/>
  <c r="K616" i="9"/>
  <c r="G616" i="9"/>
  <c r="F616" i="9"/>
  <c r="E616" i="9"/>
  <c r="C616" i="9"/>
  <c r="A616" i="9"/>
  <c r="K615" i="9"/>
  <c r="G615" i="9"/>
  <c r="F615" i="9"/>
  <c r="E615" i="9"/>
  <c r="C615" i="9"/>
  <c r="A615" i="9"/>
  <c r="K614" i="9"/>
  <c r="G614" i="9"/>
  <c r="F614" i="9"/>
  <c r="E614" i="9"/>
  <c r="C614" i="9"/>
  <c r="A614" i="9"/>
  <c r="K613" i="9"/>
  <c r="G613" i="9"/>
  <c r="F613" i="9"/>
  <c r="E613" i="9"/>
  <c r="C613" i="9"/>
  <c r="A613" i="9"/>
  <c r="K612" i="9"/>
  <c r="G612" i="9"/>
  <c r="F612" i="9"/>
  <c r="E612" i="9"/>
  <c r="C612" i="9"/>
  <c r="A612" i="9"/>
  <c r="K611" i="9"/>
  <c r="G611" i="9"/>
  <c r="F611" i="9"/>
  <c r="E611" i="9"/>
  <c r="C611" i="9"/>
  <c r="A611" i="9"/>
  <c r="K610" i="9"/>
  <c r="G610" i="9"/>
  <c r="F610" i="9"/>
  <c r="E610" i="9"/>
  <c r="C610" i="9"/>
  <c r="A610" i="9"/>
  <c r="K609" i="9"/>
  <c r="G609" i="9"/>
  <c r="F609" i="9"/>
  <c r="E609" i="9"/>
  <c r="C609" i="9"/>
  <c r="A609" i="9"/>
  <c r="K608" i="9"/>
  <c r="G608" i="9"/>
  <c r="F608" i="9"/>
  <c r="E608" i="9"/>
  <c r="C608" i="9"/>
  <c r="A608" i="9"/>
  <c r="K607" i="9"/>
  <c r="G607" i="9"/>
  <c r="F607" i="9"/>
  <c r="E607" i="9"/>
  <c r="C607" i="9"/>
  <c r="A607" i="9"/>
  <c r="K606" i="9"/>
  <c r="G606" i="9"/>
  <c r="F606" i="9"/>
  <c r="E606" i="9"/>
  <c r="C606" i="9"/>
  <c r="A606" i="9"/>
  <c r="K605" i="9"/>
  <c r="G605" i="9"/>
  <c r="F605" i="9"/>
  <c r="E605" i="9"/>
  <c r="C605" i="9"/>
  <c r="A605" i="9"/>
  <c r="K604" i="9"/>
  <c r="G604" i="9"/>
  <c r="F604" i="9"/>
  <c r="E604" i="9"/>
  <c r="C604" i="9"/>
  <c r="A604" i="9"/>
  <c r="K603" i="9"/>
  <c r="G603" i="9"/>
  <c r="F603" i="9"/>
  <c r="E603" i="9"/>
  <c r="C603" i="9"/>
  <c r="A603" i="9"/>
  <c r="K602" i="9"/>
  <c r="G602" i="9"/>
  <c r="F602" i="9"/>
  <c r="E602" i="9"/>
  <c r="C602" i="9"/>
  <c r="A602" i="9"/>
  <c r="K601" i="9"/>
  <c r="G601" i="9"/>
  <c r="F601" i="9"/>
  <c r="E601" i="9"/>
  <c r="C601" i="9"/>
  <c r="A601" i="9"/>
  <c r="K600" i="9"/>
  <c r="G600" i="9"/>
  <c r="F600" i="9"/>
  <c r="E600" i="9"/>
  <c r="C600" i="9"/>
  <c r="A600" i="9"/>
  <c r="K599" i="9"/>
  <c r="G599" i="9"/>
  <c r="F599" i="9"/>
  <c r="E599" i="9"/>
  <c r="C599" i="9"/>
  <c r="A599" i="9"/>
  <c r="K598" i="9"/>
  <c r="G598" i="9"/>
  <c r="F598" i="9"/>
  <c r="E598" i="9"/>
  <c r="C598" i="9"/>
  <c r="A598" i="9"/>
  <c r="K597" i="9"/>
  <c r="G597" i="9"/>
  <c r="F597" i="9"/>
  <c r="E597" i="9"/>
  <c r="C597" i="9"/>
  <c r="A597" i="9"/>
  <c r="K596" i="9"/>
  <c r="G596" i="9"/>
  <c r="F596" i="9"/>
  <c r="E596" i="9"/>
  <c r="C596" i="9"/>
  <c r="A596" i="9"/>
  <c r="K595" i="9"/>
  <c r="G595" i="9"/>
  <c r="F595" i="9"/>
  <c r="E595" i="9"/>
  <c r="C595" i="9"/>
  <c r="A595" i="9"/>
  <c r="K594" i="9"/>
  <c r="G594" i="9"/>
  <c r="F594" i="9"/>
  <c r="E594" i="9"/>
  <c r="C594" i="9"/>
  <c r="A594" i="9"/>
  <c r="K593" i="9"/>
  <c r="G593" i="9"/>
  <c r="F593" i="9"/>
  <c r="E593" i="9"/>
  <c r="C593" i="9"/>
  <c r="A593" i="9"/>
  <c r="K592" i="9"/>
  <c r="G592" i="9"/>
  <c r="F592" i="9"/>
  <c r="E592" i="9"/>
  <c r="C592" i="9"/>
  <c r="A592" i="9"/>
  <c r="K591" i="9"/>
  <c r="G591" i="9"/>
  <c r="F591" i="9"/>
  <c r="E591" i="9"/>
  <c r="C591" i="9"/>
  <c r="A591" i="9"/>
  <c r="K590" i="9"/>
  <c r="G590" i="9"/>
  <c r="F590" i="9"/>
  <c r="E590" i="9"/>
  <c r="C590" i="9"/>
  <c r="A590" i="9"/>
  <c r="K589" i="9"/>
  <c r="G589" i="9"/>
  <c r="F589" i="9"/>
  <c r="E589" i="9"/>
  <c r="C589" i="9"/>
  <c r="A589" i="9"/>
  <c r="K588" i="9"/>
  <c r="G588" i="9"/>
  <c r="F588" i="9"/>
  <c r="E588" i="9"/>
  <c r="C588" i="9"/>
  <c r="A588" i="9"/>
  <c r="K587" i="9"/>
  <c r="G587" i="9"/>
  <c r="F587" i="9"/>
  <c r="E587" i="9"/>
  <c r="C587" i="9"/>
  <c r="A587" i="9"/>
  <c r="K586" i="9"/>
  <c r="G586" i="9"/>
  <c r="F586" i="9"/>
  <c r="E586" i="9"/>
  <c r="C586" i="9"/>
  <c r="A586" i="9"/>
  <c r="K585" i="9"/>
  <c r="G585" i="9"/>
  <c r="F585" i="9"/>
  <c r="E585" i="9"/>
  <c r="C585" i="9"/>
  <c r="A585" i="9"/>
  <c r="K584" i="9"/>
  <c r="G584" i="9"/>
  <c r="F584" i="9"/>
  <c r="E584" i="9"/>
  <c r="C584" i="9"/>
  <c r="A584" i="9"/>
  <c r="K583" i="9"/>
  <c r="G583" i="9"/>
  <c r="F583" i="9"/>
  <c r="E583" i="9"/>
  <c r="C583" i="9"/>
  <c r="A583" i="9"/>
  <c r="K582" i="9"/>
  <c r="G582" i="9"/>
  <c r="F582" i="9"/>
  <c r="E582" i="9"/>
  <c r="C582" i="9"/>
  <c r="A582" i="9"/>
  <c r="K581" i="9"/>
  <c r="G581" i="9"/>
  <c r="F581" i="9"/>
  <c r="E581" i="9"/>
  <c r="C581" i="9"/>
  <c r="A581" i="9"/>
  <c r="K580" i="9"/>
  <c r="G580" i="9"/>
  <c r="F580" i="9"/>
  <c r="E580" i="9"/>
  <c r="C580" i="9"/>
  <c r="A580" i="9"/>
  <c r="K579" i="9"/>
  <c r="G579" i="9"/>
  <c r="F579" i="9"/>
  <c r="E579" i="9"/>
  <c r="C579" i="9"/>
  <c r="A579" i="9"/>
  <c r="K578" i="9"/>
  <c r="G578" i="9"/>
  <c r="F578" i="9"/>
  <c r="E578" i="9"/>
  <c r="C578" i="9"/>
  <c r="A578" i="9"/>
  <c r="K577" i="9"/>
  <c r="G577" i="9"/>
  <c r="F577" i="9"/>
  <c r="E577" i="9"/>
  <c r="C577" i="9"/>
  <c r="A577" i="9"/>
  <c r="K576" i="9"/>
  <c r="G576" i="9"/>
  <c r="F576" i="9"/>
  <c r="E576" i="9"/>
  <c r="C576" i="9"/>
  <c r="A576" i="9"/>
  <c r="K575" i="9"/>
  <c r="G575" i="9"/>
  <c r="F575" i="9"/>
  <c r="E575" i="9"/>
  <c r="C575" i="9"/>
  <c r="A575" i="9"/>
  <c r="K574" i="9"/>
  <c r="G574" i="9"/>
  <c r="F574" i="9"/>
  <c r="E574" i="9"/>
  <c r="C574" i="9"/>
  <c r="A574" i="9"/>
  <c r="K573" i="9"/>
  <c r="G573" i="9"/>
  <c r="F573" i="9"/>
  <c r="E573" i="9"/>
  <c r="C573" i="9"/>
  <c r="A573" i="9"/>
  <c r="K572" i="9"/>
  <c r="G572" i="9"/>
  <c r="F572" i="9"/>
  <c r="E572" i="9"/>
  <c r="C572" i="9"/>
  <c r="A572" i="9"/>
  <c r="K571" i="9"/>
  <c r="G571" i="9"/>
  <c r="F571" i="9"/>
  <c r="E571" i="9"/>
  <c r="C571" i="9"/>
  <c r="A571" i="9"/>
  <c r="K570" i="9"/>
  <c r="G570" i="9"/>
  <c r="F570" i="9"/>
  <c r="E570" i="9"/>
  <c r="C570" i="9"/>
  <c r="A570" i="9"/>
  <c r="K569" i="9"/>
  <c r="G569" i="9"/>
  <c r="F569" i="9"/>
  <c r="E569" i="9"/>
  <c r="C569" i="9"/>
  <c r="A569" i="9"/>
  <c r="K568" i="9"/>
  <c r="G568" i="9"/>
  <c r="F568" i="9"/>
  <c r="E568" i="9"/>
  <c r="C568" i="9"/>
  <c r="A568" i="9"/>
  <c r="K567" i="9"/>
  <c r="G567" i="9"/>
  <c r="F567" i="9"/>
  <c r="E567" i="9"/>
  <c r="C567" i="9"/>
  <c r="A567" i="9"/>
  <c r="K566" i="9"/>
  <c r="G566" i="9"/>
  <c r="F566" i="9"/>
  <c r="E566" i="9"/>
  <c r="C566" i="9"/>
  <c r="A566" i="9"/>
  <c r="K565" i="9"/>
  <c r="G565" i="9"/>
  <c r="F565" i="9"/>
  <c r="E565" i="9"/>
  <c r="C565" i="9"/>
  <c r="A565" i="9"/>
  <c r="K564" i="9"/>
  <c r="G564" i="9"/>
  <c r="F564" i="9"/>
  <c r="E564" i="9"/>
  <c r="C564" i="9"/>
  <c r="A564" i="9"/>
  <c r="K563" i="9"/>
  <c r="G563" i="9"/>
  <c r="F563" i="9"/>
  <c r="E563" i="9"/>
  <c r="C563" i="9"/>
  <c r="A563" i="9"/>
  <c r="K562" i="9"/>
  <c r="G562" i="9"/>
  <c r="F562" i="9"/>
  <c r="E562" i="9"/>
  <c r="C562" i="9"/>
  <c r="A562" i="9"/>
  <c r="K561" i="9"/>
  <c r="G561" i="9"/>
  <c r="F561" i="9"/>
  <c r="E561" i="9"/>
  <c r="C561" i="9"/>
  <c r="A561" i="9"/>
  <c r="K560" i="9"/>
  <c r="G560" i="9"/>
  <c r="F560" i="9"/>
  <c r="E560" i="9"/>
  <c r="C560" i="9"/>
  <c r="A560" i="9"/>
  <c r="K559" i="9"/>
  <c r="G559" i="9"/>
  <c r="F559" i="9"/>
  <c r="E559" i="9"/>
  <c r="C559" i="9"/>
  <c r="A559" i="9"/>
  <c r="K558" i="9"/>
  <c r="G558" i="9"/>
  <c r="F558" i="9"/>
  <c r="E558" i="9"/>
  <c r="C558" i="9"/>
  <c r="A558" i="9"/>
  <c r="K557" i="9"/>
  <c r="G557" i="9"/>
  <c r="F557" i="9"/>
  <c r="E557" i="9"/>
  <c r="C557" i="9"/>
  <c r="A557" i="9"/>
  <c r="K556" i="9"/>
  <c r="G556" i="9"/>
  <c r="F556" i="9"/>
  <c r="E556" i="9"/>
  <c r="C556" i="9"/>
  <c r="A556" i="9"/>
  <c r="K555" i="9"/>
  <c r="G555" i="9"/>
  <c r="F555" i="9"/>
  <c r="E555" i="9"/>
  <c r="C555" i="9"/>
  <c r="A555" i="9"/>
  <c r="K554" i="9"/>
  <c r="G554" i="9"/>
  <c r="F554" i="9"/>
  <c r="E554" i="9"/>
  <c r="C554" i="9"/>
  <c r="A554" i="9"/>
  <c r="K553" i="9"/>
  <c r="G553" i="9"/>
  <c r="F553" i="9"/>
  <c r="E553" i="9"/>
  <c r="C553" i="9"/>
  <c r="A553" i="9"/>
  <c r="K552" i="9"/>
  <c r="G552" i="9"/>
  <c r="F552" i="9"/>
  <c r="E552" i="9"/>
  <c r="C552" i="9"/>
  <c r="A552" i="9"/>
  <c r="K551" i="9"/>
  <c r="G551" i="9"/>
  <c r="F551" i="9"/>
  <c r="E551" i="9"/>
  <c r="C551" i="9"/>
  <c r="A551" i="9"/>
  <c r="K550" i="9"/>
  <c r="G550" i="9"/>
  <c r="F550" i="9"/>
  <c r="E550" i="9"/>
  <c r="C550" i="9"/>
  <c r="A550" i="9"/>
  <c r="K549" i="9"/>
  <c r="G549" i="9"/>
  <c r="F549" i="9"/>
  <c r="E549" i="9"/>
  <c r="C549" i="9"/>
  <c r="A549" i="9"/>
  <c r="K548" i="9"/>
  <c r="G548" i="9"/>
  <c r="F548" i="9"/>
  <c r="E548" i="9"/>
  <c r="C548" i="9"/>
  <c r="A548" i="9"/>
  <c r="K547" i="9"/>
  <c r="G547" i="9"/>
  <c r="F547" i="9"/>
  <c r="E547" i="9"/>
  <c r="C547" i="9"/>
  <c r="A547" i="9"/>
  <c r="K546" i="9"/>
  <c r="G546" i="9"/>
  <c r="F546" i="9"/>
  <c r="E546" i="9"/>
  <c r="C546" i="9"/>
  <c r="A546" i="9"/>
  <c r="K545" i="9"/>
  <c r="G545" i="9"/>
  <c r="F545" i="9"/>
  <c r="E545" i="9"/>
  <c r="C545" i="9"/>
  <c r="A545" i="9"/>
  <c r="K544" i="9"/>
  <c r="G544" i="9"/>
  <c r="F544" i="9"/>
  <c r="E544" i="9"/>
  <c r="C544" i="9"/>
  <c r="A544" i="9"/>
  <c r="K543" i="9"/>
  <c r="G543" i="9"/>
  <c r="F543" i="9"/>
  <c r="E543" i="9"/>
  <c r="C543" i="9"/>
  <c r="A543" i="9"/>
  <c r="K542" i="9"/>
  <c r="G542" i="9"/>
  <c r="F542" i="9"/>
  <c r="E542" i="9"/>
  <c r="C542" i="9"/>
  <c r="A542" i="9"/>
  <c r="K541" i="9"/>
  <c r="G541" i="9"/>
  <c r="F541" i="9"/>
  <c r="E541" i="9"/>
  <c r="C541" i="9"/>
  <c r="A541" i="9"/>
  <c r="K540" i="9"/>
  <c r="G540" i="9"/>
  <c r="F540" i="9"/>
  <c r="E540" i="9"/>
  <c r="C540" i="9"/>
  <c r="A540" i="9"/>
  <c r="K539" i="9"/>
  <c r="G539" i="9"/>
  <c r="F539" i="9"/>
  <c r="E539" i="9"/>
  <c r="C539" i="9"/>
  <c r="A539" i="9"/>
  <c r="K538" i="9"/>
  <c r="G538" i="9"/>
  <c r="F538" i="9"/>
  <c r="E538" i="9"/>
  <c r="C538" i="9"/>
  <c r="A538" i="9"/>
  <c r="K537" i="9"/>
  <c r="G537" i="9"/>
  <c r="F537" i="9"/>
  <c r="E537" i="9"/>
  <c r="C537" i="9"/>
  <c r="A537" i="9"/>
  <c r="K536" i="9"/>
  <c r="G536" i="9"/>
  <c r="F536" i="9"/>
  <c r="E536" i="9"/>
  <c r="C536" i="9"/>
  <c r="A536" i="9"/>
  <c r="K535" i="9"/>
  <c r="G535" i="9"/>
  <c r="F535" i="9"/>
  <c r="E535" i="9"/>
  <c r="C535" i="9"/>
  <c r="A535" i="9"/>
  <c r="K534" i="9"/>
  <c r="G534" i="9"/>
  <c r="F534" i="9"/>
  <c r="E534" i="9"/>
  <c r="C534" i="9"/>
  <c r="A534" i="9"/>
  <c r="K533" i="9"/>
  <c r="G533" i="9"/>
  <c r="F533" i="9"/>
  <c r="E533" i="9"/>
  <c r="C533" i="9"/>
  <c r="A533" i="9"/>
  <c r="K532" i="9"/>
  <c r="G532" i="9"/>
  <c r="F532" i="9"/>
  <c r="E532" i="9"/>
  <c r="C532" i="9"/>
  <c r="A532" i="9"/>
  <c r="K531" i="9"/>
  <c r="G531" i="9"/>
  <c r="F531" i="9"/>
  <c r="E531" i="9"/>
  <c r="C531" i="9"/>
  <c r="A531" i="9"/>
  <c r="K530" i="9"/>
  <c r="G530" i="9"/>
  <c r="F530" i="9"/>
  <c r="E530" i="9"/>
  <c r="C530" i="9"/>
  <c r="A530" i="9"/>
  <c r="K529" i="9"/>
  <c r="G529" i="9"/>
  <c r="F529" i="9"/>
  <c r="E529" i="9"/>
  <c r="C529" i="9"/>
  <c r="A529" i="9"/>
  <c r="K528" i="9"/>
  <c r="G528" i="9"/>
  <c r="F528" i="9"/>
  <c r="E528" i="9"/>
  <c r="C528" i="9"/>
  <c r="A528" i="9"/>
  <c r="K527" i="9"/>
  <c r="G527" i="9"/>
  <c r="F527" i="9"/>
  <c r="E527" i="9"/>
  <c r="C527" i="9"/>
  <c r="A527" i="9"/>
  <c r="K526" i="9"/>
  <c r="G526" i="9"/>
  <c r="F526" i="9"/>
  <c r="E526" i="9"/>
  <c r="C526" i="9"/>
  <c r="A526" i="9"/>
  <c r="K525" i="9"/>
  <c r="G525" i="9"/>
  <c r="F525" i="9"/>
  <c r="E525" i="9"/>
  <c r="C525" i="9"/>
  <c r="A525" i="9"/>
  <c r="K524" i="9"/>
  <c r="G524" i="9"/>
  <c r="F524" i="9"/>
  <c r="E524" i="9"/>
  <c r="C524" i="9"/>
  <c r="A524" i="9"/>
  <c r="K523" i="9"/>
  <c r="G523" i="9"/>
  <c r="F523" i="9"/>
  <c r="E523" i="9"/>
  <c r="C523" i="9"/>
  <c r="A523" i="9"/>
  <c r="K522" i="9"/>
  <c r="G522" i="9"/>
  <c r="F522" i="9"/>
  <c r="E522" i="9"/>
  <c r="C522" i="9"/>
  <c r="A522" i="9"/>
  <c r="K521" i="9"/>
  <c r="G521" i="9"/>
  <c r="F521" i="9"/>
  <c r="E521" i="9"/>
  <c r="C521" i="9"/>
  <c r="A521" i="9"/>
  <c r="K520" i="9"/>
  <c r="G520" i="9"/>
  <c r="F520" i="9"/>
  <c r="E520" i="9"/>
  <c r="C520" i="9"/>
  <c r="A520" i="9"/>
  <c r="K519" i="9"/>
  <c r="G519" i="9"/>
  <c r="F519" i="9"/>
  <c r="E519" i="9"/>
  <c r="C519" i="9"/>
  <c r="A519" i="9"/>
  <c r="K518" i="9"/>
  <c r="G518" i="9"/>
  <c r="F518" i="9"/>
  <c r="E518" i="9"/>
  <c r="C518" i="9"/>
  <c r="A518" i="9"/>
  <c r="K517" i="9"/>
  <c r="G517" i="9"/>
  <c r="F517" i="9"/>
  <c r="E517" i="9"/>
  <c r="C517" i="9"/>
  <c r="A517" i="9"/>
  <c r="K516" i="9"/>
  <c r="G516" i="9"/>
  <c r="F516" i="9"/>
  <c r="E516" i="9"/>
  <c r="C516" i="9"/>
  <c r="A516" i="9"/>
  <c r="K515" i="9"/>
  <c r="G515" i="9"/>
  <c r="F515" i="9"/>
  <c r="E515" i="9"/>
  <c r="C515" i="9"/>
  <c r="A515" i="9"/>
  <c r="K514" i="9"/>
  <c r="G514" i="9"/>
  <c r="F514" i="9"/>
  <c r="E514" i="9"/>
  <c r="C514" i="9"/>
  <c r="A514" i="9"/>
  <c r="K513" i="9"/>
  <c r="G513" i="9"/>
  <c r="F513" i="9"/>
  <c r="E513" i="9"/>
  <c r="C513" i="9"/>
  <c r="A513" i="9"/>
  <c r="K512" i="9"/>
  <c r="G512" i="9"/>
  <c r="F512" i="9"/>
  <c r="E512" i="9"/>
  <c r="C512" i="9"/>
  <c r="A512" i="9"/>
  <c r="K511" i="9"/>
  <c r="G511" i="9"/>
  <c r="F511" i="9"/>
  <c r="E511" i="9"/>
  <c r="C511" i="9"/>
  <c r="A511" i="9"/>
  <c r="K510" i="9"/>
  <c r="G510" i="9"/>
  <c r="F510" i="9"/>
  <c r="E510" i="9"/>
  <c r="C510" i="9"/>
  <c r="A510" i="9"/>
  <c r="K509" i="9"/>
  <c r="G509" i="9"/>
  <c r="F509" i="9"/>
  <c r="E509" i="9"/>
  <c r="C509" i="9"/>
  <c r="A509" i="9"/>
  <c r="K508" i="9"/>
  <c r="G508" i="9"/>
  <c r="F508" i="9"/>
  <c r="E508" i="9"/>
  <c r="C508" i="9"/>
  <c r="A508" i="9"/>
  <c r="K507" i="9"/>
  <c r="G507" i="9"/>
  <c r="F507" i="9"/>
  <c r="E507" i="9"/>
  <c r="C507" i="9"/>
  <c r="A507" i="9"/>
  <c r="K506" i="9"/>
  <c r="G506" i="9"/>
  <c r="F506" i="9"/>
  <c r="E506" i="9"/>
  <c r="C506" i="9"/>
  <c r="A506" i="9"/>
  <c r="K505" i="9"/>
  <c r="G505" i="9"/>
  <c r="F505" i="9"/>
  <c r="E505" i="9"/>
  <c r="C505" i="9"/>
  <c r="A505" i="9"/>
  <c r="K504" i="9"/>
  <c r="G504" i="9"/>
  <c r="F504" i="9"/>
  <c r="E504" i="9"/>
  <c r="C504" i="9"/>
  <c r="A504" i="9"/>
  <c r="K503" i="9"/>
  <c r="G503" i="9"/>
  <c r="F503" i="9"/>
  <c r="E503" i="9"/>
  <c r="C503" i="9"/>
  <c r="A503" i="9"/>
  <c r="K502" i="9"/>
  <c r="G502" i="9"/>
  <c r="F502" i="9"/>
  <c r="E502" i="9"/>
  <c r="C502" i="9"/>
  <c r="A502" i="9"/>
  <c r="K501" i="9"/>
  <c r="G501" i="9"/>
  <c r="F501" i="9"/>
  <c r="E501" i="9"/>
  <c r="C501" i="9"/>
  <c r="A501" i="9"/>
  <c r="K500" i="9"/>
  <c r="G500" i="9"/>
  <c r="F500" i="9"/>
  <c r="E500" i="9"/>
  <c r="C500" i="9"/>
  <c r="A500" i="9"/>
  <c r="K499" i="9"/>
  <c r="G499" i="9"/>
  <c r="F499" i="9"/>
  <c r="E499" i="9"/>
  <c r="C499" i="9"/>
  <c r="A499" i="9"/>
  <c r="K498" i="9"/>
  <c r="G498" i="9"/>
  <c r="F498" i="9"/>
  <c r="E498" i="9"/>
  <c r="C498" i="9"/>
  <c r="A498" i="9"/>
  <c r="K497" i="9"/>
  <c r="G497" i="9"/>
  <c r="F497" i="9"/>
  <c r="E497" i="9"/>
  <c r="C497" i="9"/>
  <c r="A497" i="9"/>
  <c r="K496" i="9"/>
  <c r="G496" i="9"/>
  <c r="F496" i="9"/>
  <c r="E496" i="9"/>
  <c r="C496" i="9"/>
  <c r="A496" i="9"/>
  <c r="K495" i="9"/>
  <c r="G495" i="9"/>
  <c r="F495" i="9"/>
  <c r="E495" i="9"/>
  <c r="C495" i="9"/>
  <c r="A495" i="9"/>
  <c r="K494" i="9"/>
  <c r="G494" i="9"/>
  <c r="F494" i="9"/>
  <c r="E494" i="9"/>
  <c r="C494" i="9"/>
  <c r="A494" i="9"/>
  <c r="K493" i="9"/>
  <c r="G493" i="9"/>
  <c r="F493" i="9"/>
  <c r="E493" i="9"/>
  <c r="C493" i="9"/>
  <c r="A493" i="9"/>
  <c r="K492" i="9"/>
  <c r="G492" i="9"/>
  <c r="F492" i="9"/>
  <c r="E492" i="9"/>
  <c r="C492" i="9"/>
  <c r="A492" i="9"/>
  <c r="K491" i="9"/>
  <c r="G491" i="9"/>
  <c r="F491" i="9"/>
  <c r="E491" i="9"/>
  <c r="C491" i="9"/>
  <c r="A491" i="9"/>
  <c r="K490" i="9"/>
  <c r="G490" i="9"/>
  <c r="F490" i="9"/>
  <c r="E490" i="9"/>
  <c r="C490" i="9"/>
  <c r="A490" i="9"/>
  <c r="K489" i="9"/>
  <c r="G489" i="9"/>
  <c r="F489" i="9"/>
  <c r="E489" i="9"/>
  <c r="C489" i="9"/>
  <c r="A489" i="9"/>
  <c r="K488" i="9"/>
  <c r="G488" i="9"/>
  <c r="F488" i="9"/>
  <c r="E488" i="9"/>
  <c r="C488" i="9"/>
  <c r="A488" i="9"/>
  <c r="K487" i="9"/>
  <c r="G487" i="9"/>
  <c r="F487" i="9"/>
  <c r="E487" i="9"/>
  <c r="C487" i="9"/>
  <c r="A487" i="9"/>
  <c r="K486" i="9"/>
  <c r="G486" i="9"/>
  <c r="F486" i="9"/>
  <c r="E486" i="9"/>
  <c r="C486" i="9"/>
  <c r="A486" i="9"/>
  <c r="K485" i="9"/>
  <c r="G485" i="9"/>
  <c r="F485" i="9"/>
  <c r="E485" i="9"/>
  <c r="C485" i="9"/>
  <c r="A485" i="9"/>
  <c r="K484" i="9"/>
  <c r="G484" i="9"/>
  <c r="F484" i="9"/>
  <c r="E484" i="9"/>
  <c r="C484" i="9"/>
  <c r="A484" i="9"/>
  <c r="K483" i="9"/>
  <c r="G483" i="9"/>
  <c r="F483" i="9"/>
  <c r="E483" i="9"/>
  <c r="C483" i="9"/>
  <c r="A483" i="9"/>
  <c r="K482" i="9"/>
  <c r="G482" i="9"/>
  <c r="F482" i="9"/>
  <c r="E482" i="9"/>
  <c r="C482" i="9"/>
  <c r="A482" i="9"/>
  <c r="K481" i="9"/>
  <c r="G481" i="9"/>
  <c r="F481" i="9"/>
  <c r="E481" i="9"/>
  <c r="C481" i="9"/>
  <c r="A481" i="9"/>
  <c r="K480" i="9"/>
  <c r="G480" i="9"/>
  <c r="F480" i="9"/>
  <c r="E480" i="9"/>
  <c r="C480" i="9"/>
  <c r="A480" i="9"/>
  <c r="K479" i="9"/>
  <c r="G479" i="9"/>
  <c r="F479" i="9"/>
  <c r="E479" i="9"/>
  <c r="C479" i="9"/>
  <c r="A479" i="9"/>
  <c r="K478" i="9"/>
  <c r="G478" i="9"/>
  <c r="F478" i="9"/>
  <c r="E478" i="9"/>
  <c r="C478" i="9"/>
  <c r="A478" i="9"/>
  <c r="K477" i="9"/>
  <c r="G477" i="9"/>
  <c r="F477" i="9"/>
  <c r="E477" i="9"/>
  <c r="C477" i="9"/>
  <c r="A477" i="9"/>
  <c r="K476" i="9"/>
  <c r="G476" i="9"/>
  <c r="F476" i="9"/>
  <c r="E476" i="9"/>
  <c r="C476" i="9"/>
  <c r="A476" i="9"/>
  <c r="K475" i="9"/>
  <c r="G475" i="9"/>
  <c r="F475" i="9"/>
  <c r="E475" i="9"/>
  <c r="C475" i="9"/>
  <c r="A475" i="9"/>
  <c r="K474" i="9"/>
  <c r="G474" i="9"/>
  <c r="F474" i="9"/>
  <c r="E474" i="9"/>
  <c r="C474" i="9"/>
  <c r="A474" i="9"/>
  <c r="K473" i="9"/>
  <c r="G473" i="9"/>
  <c r="F473" i="9"/>
  <c r="E473" i="9"/>
  <c r="C473" i="9"/>
  <c r="A473" i="9"/>
  <c r="K472" i="9"/>
  <c r="G472" i="9"/>
  <c r="F472" i="9"/>
  <c r="E472" i="9"/>
  <c r="C472" i="9"/>
  <c r="A472" i="9"/>
  <c r="K471" i="9"/>
  <c r="G471" i="9"/>
  <c r="F471" i="9"/>
  <c r="E471" i="9"/>
  <c r="C471" i="9"/>
  <c r="A471" i="9"/>
  <c r="K470" i="9"/>
  <c r="G470" i="9"/>
  <c r="F470" i="9"/>
  <c r="E470" i="9"/>
  <c r="C470" i="9"/>
  <c r="A470" i="9"/>
  <c r="K469" i="9"/>
  <c r="G469" i="9"/>
  <c r="F469" i="9"/>
  <c r="E469" i="9"/>
  <c r="C469" i="9"/>
  <c r="A469" i="9"/>
  <c r="K468" i="9"/>
  <c r="G468" i="9"/>
  <c r="F468" i="9"/>
  <c r="E468" i="9"/>
  <c r="C468" i="9"/>
  <c r="A468" i="9"/>
  <c r="K467" i="9"/>
  <c r="G467" i="9"/>
  <c r="F467" i="9"/>
  <c r="E467" i="9"/>
  <c r="C467" i="9"/>
  <c r="A467" i="9"/>
  <c r="K466" i="9"/>
  <c r="G466" i="9"/>
  <c r="F466" i="9"/>
  <c r="E466" i="9"/>
  <c r="C466" i="9"/>
  <c r="A466" i="9"/>
  <c r="K465" i="9"/>
  <c r="G465" i="9"/>
  <c r="F465" i="9"/>
  <c r="E465" i="9"/>
  <c r="C465" i="9"/>
  <c r="A465" i="9"/>
  <c r="K464" i="9"/>
  <c r="G464" i="9"/>
  <c r="F464" i="9"/>
  <c r="E464" i="9"/>
  <c r="C464" i="9"/>
  <c r="A464" i="9"/>
  <c r="K463" i="9"/>
  <c r="G463" i="9"/>
  <c r="F463" i="9"/>
  <c r="E463" i="9"/>
  <c r="C463" i="9"/>
  <c r="A463" i="9"/>
  <c r="K462" i="9"/>
  <c r="G462" i="9"/>
  <c r="F462" i="9"/>
  <c r="E462" i="9"/>
  <c r="C462" i="9"/>
  <c r="A462" i="9"/>
  <c r="K461" i="9"/>
  <c r="G461" i="9"/>
  <c r="F461" i="9"/>
  <c r="E461" i="9"/>
  <c r="C461" i="9"/>
  <c r="A461" i="9"/>
  <c r="K460" i="9"/>
  <c r="G460" i="9"/>
  <c r="F460" i="9"/>
  <c r="E460" i="9"/>
  <c r="C460" i="9"/>
  <c r="A460" i="9"/>
  <c r="K459" i="9"/>
  <c r="G459" i="9"/>
  <c r="F459" i="9"/>
  <c r="E459" i="9"/>
  <c r="C459" i="9"/>
  <c r="A459" i="9"/>
  <c r="K458" i="9"/>
  <c r="G458" i="9"/>
  <c r="F458" i="9"/>
  <c r="E458" i="9"/>
  <c r="C458" i="9"/>
  <c r="A458" i="9"/>
  <c r="K457" i="9"/>
  <c r="G457" i="9"/>
  <c r="F457" i="9"/>
  <c r="E457" i="9"/>
  <c r="C457" i="9"/>
  <c r="A457" i="9"/>
  <c r="K456" i="9"/>
  <c r="G456" i="9"/>
  <c r="F456" i="9"/>
  <c r="E456" i="9"/>
  <c r="C456" i="9"/>
  <c r="A456" i="9"/>
  <c r="K455" i="9"/>
  <c r="G455" i="9"/>
  <c r="F455" i="9"/>
  <c r="E455" i="9"/>
  <c r="C455" i="9"/>
  <c r="A455" i="9"/>
  <c r="K454" i="9"/>
  <c r="G454" i="9"/>
  <c r="F454" i="9"/>
  <c r="E454" i="9"/>
  <c r="C454" i="9"/>
  <c r="A454" i="9"/>
  <c r="K453" i="9"/>
  <c r="G453" i="9"/>
  <c r="F453" i="9"/>
  <c r="E453" i="9"/>
  <c r="C453" i="9"/>
  <c r="A453" i="9"/>
  <c r="K452" i="9"/>
  <c r="G452" i="9"/>
  <c r="F452" i="9"/>
  <c r="E452" i="9"/>
  <c r="C452" i="9"/>
  <c r="A452" i="9"/>
  <c r="K451" i="9"/>
  <c r="G451" i="9"/>
  <c r="F451" i="9"/>
  <c r="E451" i="9"/>
  <c r="C451" i="9"/>
  <c r="A451" i="9"/>
  <c r="K450" i="9"/>
  <c r="G450" i="9"/>
  <c r="F450" i="9"/>
  <c r="E450" i="9"/>
  <c r="C450" i="9"/>
  <c r="A450" i="9"/>
  <c r="K449" i="9"/>
  <c r="G449" i="9"/>
  <c r="F449" i="9"/>
  <c r="E449" i="9"/>
  <c r="C449" i="9"/>
  <c r="A449" i="9"/>
  <c r="K448" i="9"/>
  <c r="G448" i="9"/>
  <c r="F448" i="9"/>
  <c r="E448" i="9"/>
  <c r="C448" i="9"/>
  <c r="A448" i="9"/>
  <c r="K447" i="9"/>
  <c r="G447" i="9"/>
  <c r="F447" i="9"/>
  <c r="E447" i="9"/>
  <c r="C447" i="9"/>
  <c r="A447" i="9"/>
  <c r="K446" i="9"/>
  <c r="G446" i="9"/>
  <c r="F446" i="9"/>
  <c r="E446" i="9"/>
  <c r="C446" i="9"/>
  <c r="A446" i="9"/>
  <c r="K445" i="9"/>
  <c r="G445" i="9"/>
  <c r="F445" i="9"/>
  <c r="E445" i="9"/>
  <c r="C445" i="9"/>
  <c r="A445" i="9"/>
  <c r="K444" i="9"/>
  <c r="G444" i="9"/>
  <c r="F444" i="9"/>
  <c r="E444" i="9"/>
  <c r="C444" i="9"/>
  <c r="A444" i="9"/>
  <c r="K443" i="9"/>
  <c r="G443" i="9"/>
  <c r="F443" i="9"/>
  <c r="E443" i="9"/>
  <c r="C443" i="9"/>
  <c r="A443" i="9"/>
  <c r="K442" i="9"/>
  <c r="G442" i="9"/>
  <c r="F442" i="9"/>
  <c r="E442" i="9"/>
  <c r="C442" i="9"/>
  <c r="A442" i="9"/>
  <c r="K441" i="9"/>
  <c r="G441" i="9"/>
  <c r="F441" i="9"/>
  <c r="E441" i="9"/>
  <c r="C441" i="9"/>
  <c r="A441" i="9"/>
  <c r="K440" i="9"/>
  <c r="G440" i="9"/>
  <c r="F440" i="9"/>
  <c r="E440" i="9"/>
  <c r="C440" i="9"/>
  <c r="A440" i="9"/>
  <c r="K439" i="9"/>
  <c r="G439" i="9"/>
  <c r="F439" i="9"/>
  <c r="E439" i="9"/>
  <c r="C439" i="9"/>
  <c r="A439" i="9"/>
  <c r="K438" i="9"/>
  <c r="G438" i="9"/>
  <c r="F438" i="9"/>
  <c r="E438" i="9"/>
  <c r="C438" i="9"/>
  <c r="A438" i="9"/>
  <c r="K437" i="9"/>
  <c r="G437" i="9"/>
  <c r="F437" i="9"/>
  <c r="E437" i="9"/>
  <c r="C437" i="9"/>
  <c r="A437" i="9"/>
  <c r="K436" i="9"/>
  <c r="G436" i="9"/>
  <c r="F436" i="9"/>
  <c r="E436" i="9"/>
  <c r="C436" i="9"/>
  <c r="A436" i="9"/>
  <c r="K435" i="9"/>
  <c r="G435" i="9"/>
  <c r="F435" i="9"/>
  <c r="E435" i="9"/>
  <c r="C435" i="9"/>
  <c r="A435" i="9"/>
  <c r="K434" i="9"/>
  <c r="G434" i="9"/>
  <c r="F434" i="9"/>
  <c r="E434" i="9"/>
  <c r="C434" i="9"/>
  <c r="A434" i="9"/>
  <c r="K433" i="9"/>
  <c r="G433" i="9"/>
  <c r="F433" i="9"/>
  <c r="E433" i="9"/>
  <c r="C433" i="9"/>
  <c r="A433" i="9"/>
  <c r="K432" i="9"/>
  <c r="G432" i="9"/>
  <c r="F432" i="9"/>
  <c r="E432" i="9"/>
  <c r="C432" i="9"/>
  <c r="A432" i="9"/>
  <c r="K431" i="9"/>
  <c r="G431" i="9"/>
  <c r="F431" i="9"/>
  <c r="E431" i="9"/>
  <c r="C431" i="9"/>
  <c r="A431" i="9"/>
  <c r="K430" i="9"/>
  <c r="G430" i="9"/>
  <c r="F430" i="9"/>
  <c r="E430" i="9"/>
  <c r="C430" i="9"/>
  <c r="A430" i="9"/>
  <c r="K429" i="9"/>
  <c r="G429" i="9"/>
  <c r="F429" i="9"/>
  <c r="E429" i="9"/>
  <c r="C429" i="9"/>
  <c r="A429" i="9"/>
  <c r="K428" i="9"/>
  <c r="G428" i="9"/>
  <c r="F428" i="9"/>
  <c r="E428" i="9"/>
  <c r="C428" i="9"/>
  <c r="A428" i="9"/>
  <c r="K427" i="9"/>
  <c r="G427" i="9"/>
  <c r="F427" i="9"/>
  <c r="E427" i="9"/>
  <c r="C427" i="9"/>
  <c r="A427" i="9"/>
  <c r="K426" i="9"/>
  <c r="G426" i="9"/>
  <c r="F426" i="9"/>
  <c r="E426" i="9"/>
  <c r="C426" i="9"/>
  <c r="A426" i="9"/>
  <c r="K425" i="9"/>
  <c r="G425" i="9"/>
  <c r="F425" i="9"/>
  <c r="E425" i="9"/>
  <c r="C425" i="9"/>
  <c r="A425" i="9"/>
  <c r="K424" i="9"/>
  <c r="G424" i="9"/>
  <c r="F424" i="9"/>
  <c r="E424" i="9"/>
  <c r="C424" i="9"/>
  <c r="A424" i="9"/>
  <c r="K423" i="9"/>
  <c r="G423" i="9"/>
  <c r="F423" i="9"/>
  <c r="E423" i="9"/>
  <c r="C423" i="9"/>
  <c r="A423" i="9"/>
  <c r="K422" i="9"/>
  <c r="G422" i="9"/>
  <c r="F422" i="9"/>
  <c r="E422" i="9"/>
  <c r="C422" i="9"/>
  <c r="A422" i="9"/>
  <c r="K421" i="9"/>
  <c r="G421" i="9"/>
  <c r="F421" i="9"/>
  <c r="E421" i="9"/>
  <c r="C421" i="9"/>
  <c r="A421" i="9"/>
  <c r="K420" i="9"/>
  <c r="G420" i="9"/>
  <c r="F420" i="9"/>
  <c r="E420" i="9"/>
  <c r="C420" i="9"/>
  <c r="A420" i="9"/>
  <c r="K419" i="9"/>
  <c r="G419" i="9"/>
  <c r="F419" i="9"/>
  <c r="E419" i="9"/>
  <c r="C419" i="9"/>
  <c r="A419" i="9"/>
  <c r="K418" i="9"/>
  <c r="G418" i="9"/>
  <c r="F418" i="9"/>
  <c r="E418" i="9"/>
  <c r="C418" i="9"/>
  <c r="A418" i="9"/>
  <c r="K417" i="9"/>
  <c r="G417" i="9"/>
  <c r="F417" i="9"/>
  <c r="E417" i="9"/>
  <c r="C417" i="9"/>
  <c r="A417" i="9"/>
  <c r="K416" i="9"/>
  <c r="G416" i="9"/>
  <c r="F416" i="9"/>
  <c r="E416" i="9"/>
  <c r="C416" i="9"/>
  <c r="A416" i="9"/>
  <c r="K415" i="9"/>
  <c r="G415" i="9"/>
  <c r="F415" i="9"/>
  <c r="E415" i="9"/>
  <c r="C415" i="9"/>
  <c r="A415" i="9"/>
  <c r="K414" i="9"/>
  <c r="G414" i="9"/>
  <c r="F414" i="9"/>
  <c r="E414" i="9"/>
  <c r="C414" i="9"/>
  <c r="A414" i="9"/>
  <c r="K413" i="9"/>
  <c r="G413" i="9"/>
  <c r="F413" i="9"/>
  <c r="E413" i="9"/>
  <c r="C413" i="9"/>
  <c r="A413" i="9"/>
  <c r="K412" i="9"/>
  <c r="G412" i="9"/>
  <c r="F412" i="9"/>
  <c r="E412" i="9"/>
  <c r="C412" i="9"/>
  <c r="A412" i="9"/>
  <c r="K411" i="9"/>
  <c r="G411" i="9"/>
  <c r="F411" i="9"/>
  <c r="E411" i="9"/>
  <c r="C411" i="9"/>
  <c r="A411" i="9"/>
  <c r="K410" i="9"/>
  <c r="G410" i="9"/>
  <c r="F410" i="9"/>
  <c r="E410" i="9"/>
  <c r="C410" i="9"/>
  <c r="A410" i="9"/>
  <c r="K409" i="9"/>
  <c r="G409" i="9"/>
  <c r="F409" i="9"/>
  <c r="E409" i="9"/>
  <c r="C409" i="9"/>
  <c r="A409" i="9"/>
  <c r="K408" i="9"/>
  <c r="G408" i="9"/>
  <c r="F408" i="9"/>
  <c r="E408" i="9"/>
  <c r="C408" i="9"/>
  <c r="A408" i="9"/>
  <c r="K407" i="9"/>
  <c r="G407" i="9"/>
  <c r="F407" i="9"/>
  <c r="E407" i="9"/>
  <c r="C407" i="9"/>
  <c r="A407" i="9"/>
  <c r="K406" i="9"/>
  <c r="G406" i="9"/>
  <c r="F406" i="9"/>
  <c r="E406" i="9"/>
  <c r="C406" i="9"/>
  <c r="A406" i="9"/>
  <c r="K405" i="9"/>
  <c r="G405" i="9"/>
  <c r="F405" i="9"/>
  <c r="E405" i="9"/>
  <c r="C405" i="9"/>
  <c r="A405" i="9"/>
  <c r="K404" i="9"/>
  <c r="G404" i="9"/>
  <c r="F404" i="9"/>
  <c r="E404" i="9"/>
  <c r="C404" i="9"/>
  <c r="A404" i="9"/>
  <c r="K403" i="9"/>
  <c r="G403" i="9"/>
  <c r="F403" i="9"/>
  <c r="E403" i="9"/>
  <c r="C403" i="9"/>
  <c r="A403" i="9"/>
  <c r="K402" i="9"/>
  <c r="G402" i="9"/>
  <c r="F402" i="9"/>
  <c r="E402" i="9"/>
  <c r="C402" i="9"/>
  <c r="A402" i="9"/>
  <c r="K401" i="9"/>
  <c r="G401" i="9"/>
  <c r="F401" i="9"/>
  <c r="E401" i="9"/>
  <c r="C401" i="9"/>
  <c r="A401" i="9"/>
  <c r="K400" i="9"/>
  <c r="G400" i="9"/>
  <c r="F400" i="9"/>
  <c r="E400" i="9"/>
  <c r="C400" i="9"/>
  <c r="A400" i="9"/>
  <c r="K399" i="9"/>
  <c r="G399" i="9"/>
  <c r="F399" i="9"/>
  <c r="E399" i="9"/>
  <c r="C399" i="9"/>
  <c r="A399" i="9"/>
  <c r="K398" i="9"/>
  <c r="G398" i="9"/>
  <c r="F398" i="9"/>
  <c r="E398" i="9"/>
  <c r="C398" i="9"/>
  <c r="A398" i="9"/>
  <c r="K397" i="9"/>
  <c r="G397" i="9"/>
  <c r="F397" i="9"/>
  <c r="E397" i="9"/>
  <c r="C397" i="9"/>
  <c r="A397" i="9"/>
  <c r="K396" i="9"/>
  <c r="G396" i="9"/>
  <c r="F396" i="9"/>
  <c r="E396" i="9"/>
  <c r="C396" i="9"/>
  <c r="A396" i="9"/>
  <c r="K395" i="9"/>
  <c r="G395" i="9"/>
  <c r="F395" i="9"/>
  <c r="E395" i="9"/>
  <c r="C395" i="9"/>
  <c r="A395" i="9"/>
  <c r="K394" i="9"/>
  <c r="G394" i="9"/>
  <c r="F394" i="9"/>
  <c r="E394" i="9"/>
  <c r="C394" i="9"/>
  <c r="A394" i="9"/>
  <c r="K393" i="9"/>
  <c r="G393" i="9"/>
  <c r="F393" i="9"/>
  <c r="E393" i="9"/>
  <c r="C393" i="9"/>
  <c r="A393" i="9"/>
  <c r="K392" i="9"/>
  <c r="G392" i="9"/>
  <c r="F392" i="9"/>
  <c r="E392" i="9"/>
  <c r="C392" i="9"/>
  <c r="A392" i="9"/>
  <c r="K391" i="9"/>
  <c r="G391" i="9"/>
  <c r="F391" i="9"/>
  <c r="E391" i="9"/>
  <c r="C391" i="9"/>
  <c r="A391" i="9"/>
  <c r="K390" i="9"/>
  <c r="G390" i="9"/>
  <c r="F390" i="9"/>
  <c r="E390" i="9"/>
  <c r="C390" i="9"/>
  <c r="A390" i="9"/>
  <c r="K389" i="9"/>
  <c r="G389" i="9"/>
  <c r="F389" i="9"/>
  <c r="E389" i="9"/>
  <c r="C389" i="9"/>
  <c r="A389" i="9"/>
  <c r="K388" i="9"/>
  <c r="G388" i="9"/>
  <c r="F388" i="9"/>
  <c r="E388" i="9"/>
  <c r="C388" i="9"/>
  <c r="A388" i="9"/>
  <c r="K387" i="9"/>
  <c r="G387" i="9"/>
  <c r="F387" i="9"/>
  <c r="E387" i="9"/>
  <c r="C387" i="9"/>
  <c r="A387" i="9"/>
  <c r="K386" i="9"/>
  <c r="G386" i="9"/>
  <c r="F386" i="9"/>
  <c r="E386" i="9"/>
  <c r="C386" i="9"/>
  <c r="A386" i="9"/>
  <c r="K385" i="9"/>
  <c r="G385" i="9"/>
  <c r="F385" i="9"/>
  <c r="E385" i="9"/>
  <c r="C385" i="9"/>
  <c r="A385" i="9"/>
  <c r="K384" i="9"/>
  <c r="G384" i="9"/>
  <c r="F384" i="9"/>
  <c r="E384" i="9"/>
  <c r="C384" i="9"/>
  <c r="A384" i="9"/>
  <c r="K383" i="9"/>
  <c r="G383" i="9"/>
  <c r="F383" i="9"/>
  <c r="E383" i="9"/>
  <c r="C383" i="9"/>
  <c r="A383" i="9"/>
  <c r="K382" i="9"/>
  <c r="G382" i="9"/>
  <c r="F382" i="9"/>
  <c r="E382" i="9"/>
  <c r="C382" i="9"/>
  <c r="A382" i="9"/>
  <c r="K381" i="9"/>
  <c r="G381" i="9"/>
  <c r="F381" i="9"/>
  <c r="E381" i="9"/>
  <c r="C381" i="9"/>
  <c r="A381" i="9"/>
  <c r="K380" i="9"/>
  <c r="G380" i="9"/>
  <c r="F380" i="9"/>
  <c r="E380" i="9"/>
  <c r="C380" i="9"/>
  <c r="A380" i="9"/>
  <c r="K379" i="9"/>
  <c r="G379" i="9"/>
  <c r="F379" i="9"/>
  <c r="E379" i="9"/>
  <c r="C379" i="9"/>
  <c r="A379" i="9"/>
  <c r="K378" i="9"/>
  <c r="G378" i="9"/>
  <c r="F378" i="9"/>
  <c r="E378" i="9"/>
  <c r="C378" i="9"/>
  <c r="A378" i="9"/>
  <c r="K377" i="9"/>
  <c r="G377" i="9"/>
  <c r="F377" i="9"/>
  <c r="E377" i="9"/>
  <c r="C377" i="9"/>
  <c r="A377" i="9"/>
  <c r="K376" i="9"/>
  <c r="G376" i="9"/>
  <c r="F376" i="9"/>
  <c r="E376" i="9"/>
  <c r="C376" i="9"/>
  <c r="A376" i="9"/>
  <c r="K375" i="9"/>
  <c r="G375" i="9"/>
  <c r="F375" i="9"/>
  <c r="E375" i="9"/>
  <c r="C375" i="9"/>
  <c r="A375" i="9"/>
  <c r="K374" i="9"/>
  <c r="G374" i="9"/>
  <c r="F374" i="9"/>
  <c r="E374" i="9"/>
  <c r="C374" i="9"/>
  <c r="A374" i="9"/>
  <c r="K373" i="9"/>
  <c r="G373" i="9"/>
  <c r="F373" i="9"/>
  <c r="E373" i="9"/>
  <c r="C373" i="9"/>
  <c r="A373" i="9"/>
  <c r="K372" i="9"/>
  <c r="G372" i="9"/>
  <c r="F372" i="9"/>
  <c r="E372" i="9"/>
  <c r="C372" i="9"/>
  <c r="A372" i="9"/>
  <c r="K371" i="9"/>
  <c r="G371" i="9"/>
  <c r="F371" i="9"/>
  <c r="E371" i="9"/>
  <c r="C371" i="9"/>
  <c r="A371" i="9"/>
  <c r="K370" i="9"/>
  <c r="G370" i="9"/>
  <c r="F370" i="9"/>
  <c r="E370" i="9"/>
  <c r="C370" i="9"/>
  <c r="A370" i="9"/>
  <c r="K369" i="9"/>
  <c r="G369" i="9"/>
  <c r="F369" i="9"/>
  <c r="E369" i="9"/>
  <c r="C369" i="9"/>
  <c r="A369" i="9"/>
  <c r="K368" i="9"/>
  <c r="G368" i="9"/>
  <c r="F368" i="9"/>
  <c r="E368" i="9"/>
  <c r="C368" i="9"/>
  <c r="A368" i="9"/>
  <c r="K367" i="9"/>
  <c r="G367" i="9"/>
  <c r="F367" i="9"/>
  <c r="E367" i="9"/>
  <c r="C367" i="9"/>
  <c r="A367" i="9"/>
  <c r="K366" i="9"/>
  <c r="G366" i="9"/>
  <c r="F366" i="9"/>
  <c r="E366" i="9"/>
  <c r="C366" i="9"/>
  <c r="A366" i="9"/>
  <c r="K365" i="9"/>
  <c r="G365" i="9"/>
  <c r="F365" i="9"/>
  <c r="E365" i="9"/>
  <c r="C365" i="9"/>
  <c r="A365" i="9"/>
  <c r="K364" i="9"/>
  <c r="G364" i="9"/>
  <c r="F364" i="9"/>
  <c r="E364" i="9"/>
  <c r="C364" i="9"/>
  <c r="A364" i="9"/>
  <c r="K363" i="9"/>
  <c r="G363" i="9"/>
  <c r="F363" i="9"/>
  <c r="E363" i="9"/>
  <c r="C363" i="9"/>
  <c r="A363" i="9"/>
  <c r="K362" i="9"/>
  <c r="G362" i="9"/>
  <c r="F362" i="9"/>
  <c r="E362" i="9"/>
  <c r="C362" i="9"/>
  <c r="A362" i="9"/>
  <c r="K361" i="9"/>
  <c r="G361" i="9"/>
  <c r="F361" i="9"/>
  <c r="E361" i="9"/>
  <c r="C361" i="9"/>
  <c r="A361" i="9"/>
  <c r="K360" i="9"/>
  <c r="G360" i="9"/>
  <c r="F360" i="9"/>
  <c r="E360" i="9"/>
  <c r="C360" i="9"/>
  <c r="A360" i="9"/>
  <c r="K359" i="9"/>
  <c r="G359" i="9"/>
  <c r="F359" i="9"/>
  <c r="E359" i="9"/>
  <c r="C359" i="9"/>
  <c r="A359" i="9"/>
  <c r="K358" i="9"/>
  <c r="G358" i="9"/>
  <c r="F358" i="9"/>
  <c r="E358" i="9"/>
  <c r="C358" i="9"/>
  <c r="A358" i="9"/>
  <c r="K357" i="9"/>
  <c r="G357" i="9"/>
  <c r="F357" i="9"/>
  <c r="E357" i="9"/>
  <c r="C357" i="9"/>
  <c r="A357" i="9"/>
  <c r="K356" i="9"/>
  <c r="G356" i="9"/>
  <c r="F356" i="9"/>
  <c r="E356" i="9"/>
  <c r="C356" i="9"/>
  <c r="A356" i="9"/>
  <c r="K355" i="9"/>
  <c r="G355" i="9"/>
  <c r="F355" i="9"/>
  <c r="E355" i="9"/>
  <c r="C355" i="9"/>
  <c r="A355" i="9"/>
  <c r="K354" i="9"/>
  <c r="G354" i="9"/>
  <c r="F354" i="9"/>
  <c r="E354" i="9"/>
  <c r="C354" i="9"/>
  <c r="A354" i="9"/>
  <c r="K353" i="9"/>
  <c r="G353" i="9"/>
  <c r="F353" i="9"/>
  <c r="E353" i="9"/>
  <c r="C353" i="9"/>
  <c r="A353" i="9"/>
  <c r="K352" i="9"/>
  <c r="G352" i="9"/>
  <c r="F352" i="9"/>
  <c r="E352" i="9"/>
  <c r="C352" i="9"/>
  <c r="A352" i="9"/>
  <c r="K351" i="9"/>
  <c r="G351" i="9"/>
  <c r="F351" i="9"/>
  <c r="E351" i="9"/>
  <c r="C351" i="9"/>
  <c r="A351" i="9"/>
  <c r="K350" i="9"/>
  <c r="G350" i="9"/>
  <c r="F350" i="9"/>
  <c r="E350" i="9"/>
  <c r="C350" i="9"/>
  <c r="A350" i="9"/>
  <c r="K349" i="9"/>
  <c r="G349" i="9"/>
  <c r="F349" i="9"/>
  <c r="E349" i="9"/>
  <c r="C349" i="9"/>
  <c r="A349" i="9"/>
  <c r="K348" i="9"/>
  <c r="G348" i="9"/>
  <c r="F348" i="9"/>
  <c r="E348" i="9"/>
  <c r="C348" i="9"/>
  <c r="A348" i="9"/>
  <c r="K347" i="9"/>
  <c r="G347" i="9"/>
  <c r="F347" i="9"/>
  <c r="E347" i="9"/>
  <c r="C347" i="9"/>
  <c r="A347" i="9"/>
  <c r="K346" i="9"/>
  <c r="G346" i="9"/>
  <c r="F346" i="9"/>
  <c r="E346" i="9"/>
  <c r="C346" i="9"/>
  <c r="A346" i="9"/>
  <c r="K345" i="9"/>
  <c r="G345" i="9"/>
  <c r="F345" i="9"/>
  <c r="E345" i="9"/>
  <c r="C345" i="9"/>
  <c r="A345" i="9"/>
  <c r="K344" i="9"/>
  <c r="G344" i="9"/>
  <c r="F344" i="9"/>
  <c r="E344" i="9"/>
  <c r="C344" i="9"/>
  <c r="A344" i="9"/>
  <c r="K343" i="9"/>
  <c r="G343" i="9"/>
  <c r="F343" i="9"/>
  <c r="E343" i="9"/>
  <c r="C343" i="9"/>
  <c r="A343" i="9"/>
  <c r="K342" i="9"/>
  <c r="G342" i="9"/>
  <c r="F342" i="9"/>
  <c r="E342" i="9"/>
  <c r="C342" i="9"/>
  <c r="A342" i="9"/>
  <c r="K341" i="9"/>
  <c r="G341" i="9"/>
  <c r="F341" i="9"/>
  <c r="E341" i="9"/>
  <c r="C341" i="9"/>
  <c r="A341" i="9"/>
  <c r="K340" i="9"/>
  <c r="G340" i="9"/>
  <c r="F340" i="9"/>
  <c r="E340" i="9"/>
  <c r="C340" i="9"/>
  <c r="A340" i="9"/>
  <c r="K339" i="9"/>
  <c r="G339" i="9"/>
  <c r="F339" i="9"/>
  <c r="E339" i="9"/>
  <c r="C339" i="9"/>
  <c r="A339" i="9"/>
  <c r="K338" i="9"/>
  <c r="G338" i="9"/>
  <c r="F338" i="9"/>
  <c r="E338" i="9"/>
  <c r="C338" i="9"/>
  <c r="A338" i="9"/>
  <c r="K337" i="9"/>
  <c r="G337" i="9"/>
  <c r="F337" i="9"/>
  <c r="E337" i="9"/>
  <c r="C337" i="9"/>
  <c r="A337" i="9"/>
  <c r="K336" i="9"/>
  <c r="G336" i="9"/>
  <c r="F336" i="9"/>
  <c r="E336" i="9"/>
  <c r="C336" i="9"/>
  <c r="A336" i="9"/>
  <c r="K335" i="9"/>
  <c r="G335" i="9"/>
  <c r="F335" i="9"/>
  <c r="E335" i="9"/>
  <c r="C335" i="9"/>
  <c r="A335" i="9"/>
  <c r="K334" i="9"/>
  <c r="G334" i="9"/>
  <c r="F334" i="9"/>
  <c r="E334" i="9"/>
  <c r="C334" i="9"/>
  <c r="A334" i="9"/>
  <c r="K333" i="9"/>
  <c r="G333" i="9"/>
  <c r="F333" i="9"/>
  <c r="E333" i="9"/>
  <c r="C333" i="9"/>
  <c r="A333" i="9"/>
  <c r="K332" i="9"/>
  <c r="G332" i="9"/>
  <c r="F332" i="9"/>
  <c r="E332" i="9"/>
  <c r="C332" i="9"/>
  <c r="A332" i="9"/>
  <c r="K331" i="9"/>
  <c r="G331" i="9"/>
  <c r="F331" i="9"/>
  <c r="E331" i="9"/>
  <c r="C331" i="9"/>
  <c r="A331" i="9"/>
  <c r="K330" i="9"/>
  <c r="G330" i="9"/>
  <c r="F330" i="9"/>
  <c r="E330" i="9"/>
  <c r="C330" i="9"/>
  <c r="A330" i="9"/>
  <c r="K329" i="9"/>
  <c r="G329" i="9"/>
  <c r="F329" i="9"/>
  <c r="E329" i="9"/>
  <c r="C329" i="9"/>
  <c r="A329" i="9"/>
  <c r="K328" i="9"/>
  <c r="G328" i="9"/>
  <c r="F328" i="9"/>
  <c r="E328" i="9"/>
  <c r="C328" i="9"/>
  <c r="A328" i="9"/>
  <c r="K327" i="9"/>
  <c r="G327" i="9"/>
  <c r="F327" i="9"/>
  <c r="E327" i="9"/>
  <c r="C327" i="9"/>
  <c r="A327" i="9"/>
  <c r="K326" i="9"/>
  <c r="G326" i="9"/>
  <c r="F326" i="9"/>
  <c r="E326" i="9"/>
  <c r="C326" i="9"/>
  <c r="A326" i="9"/>
  <c r="K325" i="9"/>
  <c r="G325" i="9"/>
  <c r="F325" i="9"/>
  <c r="E325" i="9"/>
  <c r="C325" i="9"/>
  <c r="A325" i="9"/>
  <c r="K324" i="9"/>
  <c r="G324" i="9"/>
  <c r="F324" i="9"/>
  <c r="E324" i="9"/>
  <c r="C324" i="9"/>
  <c r="A324" i="9"/>
  <c r="K323" i="9"/>
  <c r="G323" i="9"/>
  <c r="F323" i="9"/>
  <c r="E323" i="9"/>
  <c r="C323" i="9"/>
  <c r="A323" i="9"/>
  <c r="K322" i="9"/>
  <c r="G322" i="9"/>
  <c r="F322" i="9"/>
  <c r="E322" i="9"/>
  <c r="C322" i="9"/>
  <c r="A322" i="9"/>
  <c r="K321" i="9"/>
  <c r="G321" i="9"/>
  <c r="F321" i="9"/>
  <c r="E321" i="9"/>
  <c r="C321" i="9"/>
  <c r="A321" i="9"/>
  <c r="K320" i="9"/>
  <c r="G320" i="9"/>
  <c r="F320" i="9"/>
  <c r="E320" i="9"/>
  <c r="C320" i="9"/>
  <c r="A320" i="9"/>
  <c r="K319" i="9"/>
  <c r="G319" i="9"/>
  <c r="F319" i="9"/>
  <c r="E319" i="9"/>
  <c r="C319" i="9"/>
  <c r="A319" i="9"/>
  <c r="K318" i="9"/>
  <c r="G318" i="9"/>
  <c r="F318" i="9"/>
  <c r="E318" i="9"/>
  <c r="C318" i="9"/>
  <c r="A318" i="9"/>
  <c r="K317" i="9"/>
  <c r="G317" i="9"/>
  <c r="F317" i="9"/>
  <c r="E317" i="9"/>
  <c r="C317" i="9"/>
  <c r="A317" i="9"/>
  <c r="K316" i="9"/>
  <c r="G316" i="9"/>
  <c r="F316" i="9"/>
  <c r="E316" i="9"/>
  <c r="C316" i="9"/>
  <c r="A316" i="9"/>
  <c r="K315" i="9"/>
  <c r="G315" i="9"/>
  <c r="F315" i="9"/>
  <c r="E315" i="9"/>
  <c r="C315" i="9"/>
  <c r="A315" i="9"/>
  <c r="K314" i="9"/>
  <c r="G314" i="9"/>
  <c r="F314" i="9"/>
  <c r="E314" i="9"/>
  <c r="C314" i="9"/>
  <c r="A314" i="9"/>
  <c r="K313" i="9"/>
  <c r="G313" i="9"/>
  <c r="F313" i="9"/>
  <c r="E313" i="9"/>
  <c r="C313" i="9"/>
  <c r="A313" i="9"/>
  <c r="K312" i="9"/>
  <c r="G312" i="9"/>
  <c r="F312" i="9"/>
  <c r="E312" i="9"/>
  <c r="C312" i="9"/>
  <c r="A312" i="9"/>
  <c r="K311" i="9"/>
  <c r="G311" i="9"/>
  <c r="F311" i="9"/>
  <c r="E311" i="9"/>
  <c r="C311" i="9"/>
  <c r="A311" i="9"/>
  <c r="K310" i="9"/>
  <c r="G310" i="9"/>
  <c r="F310" i="9"/>
  <c r="E310" i="9"/>
  <c r="C310" i="9"/>
  <c r="A310" i="9"/>
  <c r="K309" i="9"/>
  <c r="G309" i="9"/>
  <c r="F309" i="9"/>
  <c r="E309" i="9"/>
  <c r="C309" i="9"/>
  <c r="A309" i="9"/>
  <c r="K308" i="9"/>
  <c r="G308" i="9"/>
  <c r="F308" i="9"/>
  <c r="E308" i="9"/>
  <c r="C308" i="9"/>
  <c r="A308" i="9"/>
  <c r="K307" i="9"/>
  <c r="G307" i="9"/>
  <c r="F307" i="9"/>
  <c r="E307" i="9"/>
  <c r="C307" i="9"/>
  <c r="A307" i="9"/>
  <c r="K306" i="9"/>
  <c r="G306" i="9"/>
  <c r="F306" i="9"/>
  <c r="E306" i="9"/>
  <c r="C306" i="9"/>
  <c r="A306" i="9"/>
  <c r="K305" i="9"/>
  <c r="G305" i="9"/>
  <c r="F305" i="9"/>
  <c r="E305" i="9"/>
  <c r="C305" i="9"/>
  <c r="A305" i="9"/>
  <c r="K304" i="9"/>
  <c r="G304" i="9"/>
  <c r="F304" i="9"/>
  <c r="E304" i="9"/>
  <c r="C304" i="9"/>
  <c r="A304" i="9"/>
  <c r="K303" i="9"/>
  <c r="G303" i="9"/>
  <c r="F303" i="9"/>
  <c r="E303" i="9"/>
  <c r="C303" i="9"/>
  <c r="A303" i="9"/>
  <c r="K302" i="9"/>
  <c r="G302" i="9"/>
  <c r="F302" i="9"/>
  <c r="E302" i="9"/>
  <c r="C302" i="9"/>
  <c r="A302" i="9"/>
  <c r="K301" i="9"/>
  <c r="G301" i="9"/>
  <c r="F301" i="9"/>
  <c r="E301" i="9"/>
  <c r="C301" i="9"/>
  <c r="A301" i="9"/>
  <c r="K300" i="9"/>
  <c r="G300" i="9"/>
  <c r="F300" i="9"/>
  <c r="E300" i="9"/>
  <c r="C300" i="9"/>
  <c r="A300" i="9"/>
  <c r="K299" i="9"/>
  <c r="G299" i="9"/>
  <c r="F299" i="9"/>
  <c r="E299" i="9"/>
  <c r="C299" i="9"/>
  <c r="A299" i="9"/>
  <c r="K298" i="9"/>
  <c r="G298" i="9"/>
  <c r="F298" i="9"/>
  <c r="E298" i="9"/>
  <c r="C298" i="9"/>
  <c r="A298" i="9"/>
  <c r="K297" i="9"/>
  <c r="G297" i="9"/>
  <c r="F297" i="9"/>
  <c r="E297" i="9"/>
  <c r="C297" i="9"/>
  <c r="A297" i="9"/>
  <c r="K296" i="9"/>
  <c r="G296" i="9"/>
  <c r="F296" i="9"/>
  <c r="E296" i="9"/>
  <c r="C296" i="9"/>
  <c r="A296" i="9"/>
  <c r="K295" i="9"/>
  <c r="G295" i="9"/>
  <c r="F295" i="9"/>
  <c r="E295" i="9"/>
  <c r="C295" i="9"/>
  <c r="A295" i="9"/>
  <c r="K294" i="9"/>
  <c r="G294" i="9"/>
  <c r="F294" i="9"/>
  <c r="E294" i="9"/>
  <c r="C294" i="9"/>
  <c r="A294" i="9"/>
  <c r="K293" i="9"/>
  <c r="G293" i="9"/>
  <c r="F293" i="9"/>
  <c r="E293" i="9"/>
  <c r="C293" i="9"/>
  <c r="A293" i="9"/>
  <c r="K292" i="9"/>
  <c r="G292" i="9"/>
  <c r="F292" i="9"/>
  <c r="E292" i="9"/>
  <c r="C292" i="9"/>
  <c r="A292" i="9"/>
  <c r="K291" i="9"/>
  <c r="G291" i="9"/>
  <c r="F291" i="9"/>
  <c r="E291" i="9"/>
  <c r="C291" i="9"/>
  <c r="A291" i="9"/>
  <c r="K290" i="9"/>
  <c r="G290" i="9"/>
  <c r="F290" i="9"/>
  <c r="E290" i="9"/>
  <c r="C290" i="9"/>
  <c r="A290" i="9"/>
  <c r="K289" i="9"/>
  <c r="G289" i="9"/>
  <c r="F289" i="9"/>
  <c r="E289" i="9"/>
  <c r="C289" i="9"/>
  <c r="A289" i="9"/>
  <c r="K288" i="9"/>
  <c r="G288" i="9"/>
  <c r="F288" i="9"/>
  <c r="E288" i="9"/>
  <c r="C288" i="9"/>
  <c r="A288" i="9"/>
  <c r="K287" i="9"/>
  <c r="G287" i="9"/>
  <c r="F287" i="9"/>
  <c r="E287" i="9"/>
  <c r="C287" i="9"/>
  <c r="A287" i="9"/>
  <c r="K286" i="9"/>
  <c r="G286" i="9"/>
  <c r="F286" i="9"/>
  <c r="E286" i="9"/>
  <c r="C286" i="9"/>
  <c r="A286" i="9"/>
  <c r="K285" i="9"/>
  <c r="G285" i="9"/>
  <c r="F285" i="9"/>
  <c r="E285" i="9"/>
  <c r="C285" i="9"/>
  <c r="A285" i="9"/>
  <c r="K284" i="9"/>
  <c r="G284" i="9"/>
  <c r="F284" i="9"/>
  <c r="E284" i="9"/>
  <c r="C284" i="9"/>
  <c r="A284" i="9"/>
  <c r="K283" i="9"/>
  <c r="G283" i="9"/>
  <c r="F283" i="9"/>
  <c r="E283" i="9"/>
  <c r="C283" i="9"/>
  <c r="A283" i="9"/>
  <c r="K282" i="9"/>
  <c r="G282" i="9"/>
  <c r="F282" i="9"/>
  <c r="E282" i="9"/>
  <c r="C282" i="9"/>
  <c r="A282" i="9"/>
  <c r="K281" i="9"/>
  <c r="G281" i="9"/>
  <c r="F281" i="9"/>
  <c r="E281" i="9"/>
  <c r="C281" i="9"/>
  <c r="A281" i="9"/>
  <c r="K280" i="9"/>
  <c r="G280" i="9"/>
  <c r="F280" i="9"/>
  <c r="E280" i="9"/>
  <c r="C280" i="9"/>
  <c r="A280" i="9"/>
  <c r="K279" i="9"/>
  <c r="G279" i="9"/>
  <c r="F279" i="9"/>
  <c r="E279" i="9"/>
  <c r="C279" i="9"/>
  <c r="A279" i="9"/>
  <c r="K278" i="9"/>
  <c r="G278" i="9"/>
  <c r="F278" i="9"/>
  <c r="E278" i="9"/>
  <c r="C278" i="9"/>
  <c r="A278" i="9"/>
  <c r="K277" i="9"/>
  <c r="G277" i="9"/>
  <c r="F277" i="9"/>
  <c r="E277" i="9"/>
  <c r="C277" i="9"/>
  <c r="A277" i="9"/>
  <c r="K276" i="9"/>
  <c r="G276" i="9"/>
  <c r="F276" i="9"/>
  <c r="E276" i="9"/>
  <c r="C276" i="9"/>
  <c r="A276" i="9"/>
  <c r="K275" i="9"/>
  <c r="G275" i="9"/>
  <c r="F275" i="9"/>
  <c r="E275" i="9"/>
  <c r="C275" i="9"/>
  <c r="A275" i="9"/>
  <c r="K274" i="9"/>
  <c r="G274" i="9"/>
  <c r="F274" i="9"/>
  <c r="E274" i="9"/>
  <c r="C274" i="9"/>
  <c r="A274" i="9"/>
  <c r="K273" i="9"/>
  <c r="G273" i="9"/>
  <c r="F273" i="9"/>
  <c r="E273" i="9"/>
  <c r="C273" i="9"/>
  <c r="A273" i="9"/>
  <c r="K272" i="9"/>
  <c r="G272" i="9"/>
  <c r="F272" i="9"/>
  <c r="E272" i="9"/>
  <c r="C272" i="9"/>
  <c r="A272" i="9"/>
  <c r="K271" i="9"/>
  <c r="G271" i="9"/>
  <c r="F271" i="9"/>
  <c r="E271" i="9"/>
  <c r="C271" i="9"/>
  <c r="A271" i="9"/>
  <c r="K270" i="9"/>
  <c r="G270" i="9"/>
  <c r="F270" i="9"/>
  <c r="E270" i="9"/>
  <c r="C270" i="9"/>
  <c r="A270" i="9"/>
  <c r="K269" i="9"/>
  <c r="G269" i="9"/>
  <c r="F269" i="9"/>
  <c r="E269" i="9"/>
  <c r="C269" i="9"/>
  <c r="A269" i="9"/>
  <c r="K268" i="9"/>
  <c r="G268" i="9"/>
  <c r="F268" i="9"/>
  <c r="E268" i="9"/>
  <c r="C268" i="9"/>
  <c r="A268" i="9"/>
  <c r="K267" i="9"/>
  <c r="G267" i="9"/>
  <c r="F267" i="9"/>
  <c r="E267" i="9"/>
  <c r="C267" i="9"/>
  <c r="A267" i="9"/>
  <c r="K266" i="9"/>
  <c r="G266" i="9"/>
  <c r="F266" i="9"/>
  <c r="E266" i="9"/>
  <c r="C266" i="9"/>
  <c r="A266" i="9"/>
  <c r="K265" i="9"/>
  <c r="G265" i="9"/>
  <c r="F265" i="9"/>
  <c r="E265" i="9"/>
  <c r="C265" i="9"/>
  <c r="A265" i="9"/>
  <c r="K264" i="9"/>
  <c r="G264" i="9"/>
  <c r="F264" i="9"/>
  <c r="E264" i="9"/>
  <c r="C264" i="9"/>
  <c r="A264" i="9"/>
  <c r="K263" i="9"/>
  <c r="G263" i="9"/>
  <c r="F263" i="9"/>
  <c r="E263" i="9"/>
  <c r="C263" i="9"/>
  <c r="A263" i="9"/>
  <c r="K262" i="9"/>
  <c r="G262" i="9"/>
  <c r="F262" i="9"/>
  <c r="E262" i="9"/>
  <c r="C262" i="9"/>
  <c r="A262" i="9"/>
  <c r="K261" i="9"/>
  <c r="G261" i="9"/>
  <c r="F261" i="9"/>
  <c r="E261" i="9"/>
  <c r="C261" i="9"/>
  <c r="A261" i="9"/>
  <c r="K260" i="9"/>
  <c r="G260" i="9"/>
  <c r="F260" i="9"/>
  <c r="E260" i="9"/>
  <c r="C260" i="9"/>
  <c r="A260" i="9"/>
  <c r="K259" i="9"/>
  <c r="G259" i="9"/>
  <c r="F259" i="9"/>
  <c r="E259" i="9"/>
  <c r="C259" i="9"/>
  <c r="A259" i="9"/>
  <c r="K258" i="9"/>
  <c r="G258" i="9"/>
  <c r="F258" i="9"/>
  <c r="E258" i="9"/>
  <c r="C258" i="9"/>
  <c r="A258" i="9"/>
  <c r="K257" i="9"/>
  <c r="G257" i="9"/>
  <c r="F257" i="9"/>
  <c r="E257" i="9"/>
  <c r="C257" i="9"/>
  <c r="A257" i="9"/>
  <c r="K256" i="9"/>
  <c r="G256" i="9"/>
  <c r="F256" i="9"/>
  <c r="E256" i="9"/>
  <c r="C256" i="9"/>
  <c r="A256" i="9"/>
  <c r="K255" i="9"/>
  <c r="G255" i="9"/>
  <c r="F255" i="9"/>
  <c r="E255" i="9"/>
  <c r="C255" i="9"/>
  <c r="A255" i="9"/>
  <c r="K254" i="9"/>
  <c r="G254" i="9"/>
  <c r="F254" i="9"/>
  <c r="E254" i="9"/>
  <c r="C254" i="9"/>
  <c r="A254" i="9"/>
  <c r="K253" i="9"/>
  <c r="G253" i="9"/>
  <c r="F253" i="9"/>
  <c r="E253" i="9"/>
  <c r="C253" i="9"/>
  <c r="A253" i="9"/>
  <c r="K252" i="9"/>
  <c r="G252" i="9"/>
  <c r="F252" i="9"/>
  <c r="E252" i="9"/>
  <c r="C252" i="9"/>
  <c r="A252" i="9"/>
  <c r="K251" i="9"/>
  <c r="G251" i="9"/>
  <c r="F251" i="9"/>
  <c r="E251" i="9"/>
  <c r="C251" i="9"/>
  <c r="A251" i="9"/>
  <c r="K250" i="9"/>
  <c r="G250" i="9"/>
  <c r="F250" i="9"/>
  <c r="E250" i="9"/>
  <c r="C250" i="9"/>
  <c r="A250" i="9"/>
  <c r="K249" i="9"/>
  <c r="G249" i="9"/>
  <c r="F249" i="9"/>
  <c r="E249" i="9"/>
  <c r="C249" i="9"/>
  <c r="A249" i="9"/>
  <c r="K248" i="9"/>
  <c r="G248" i="9"/>
  <c r="F248" i="9"/>
  <c r="E248" i="9"/>
  <c r="C248" i="9"/>
  <c r="A248" i="9"/>
  <c r="K247" i="9"/>
  <c r="G247" i="9"/>
  <c r="F247" i="9"/>
  <c r="E247" i="9"/>
  <c r="C247" i="9"/>
  <c r="A247" i="9"/>
  <c r="K246" i="9"/>
  <c r="G246" i="9"/>
  <c r="F246" i="9"/>
  <c r="E246" i="9"/>
  <c r="C246" i="9"/>
  <c r="A246" i="9"/>
  <c r="K245" i="9"/>
  <c r="G245" i="9"/>
  <c r="F245" i="9"/>
  <c r="E245" i="9"/>
  <c r="C245" i="9"/>
  <c r="A245" i="9"/>
  <c r="K244" i="9"/>
  <c r="G244" i="9"/>
  <c r="F244" i="9"/>
  <c r="E244" i="9"/>
  <c r="C244" i="9"/>
  <c r="A244" i="9"/>
  <c r="K243" i="9"/>
  <c r="G243" i="9"/>
  <c r="F243" i="9"/>
  <c r="E243" i="9"/>
  <c r="C243" i="9"/>
  <c r="A243" i="9"/>
  <c r="K242" i="9"/>
  <c r="G242" i="9"/>
  <c r="F242" i="9"/>
  <c r="E242" i="9"/>
  <c r="C242" i="9"/>
  <c r="A242" i="9"/>
  <c r="K241" i="9"/>
  <c r="G241" i="9"/>
  <c r="F241" i="9"/>
  <c r="E241" i="9"/>
  <c r="C241" i="9"/>
  <c r="A241" i="9"/>
  <c r="K240" i="9"/>
  <c r="G240" i="9"/>
  <c r="F240" i="9"/>
  <c r="E240" i="9"/>
  <c r="C240" i="9"/>
  <c r="A240" i="9"/>
  <c r="K239" i="9"/>
  <c r="G239" i="9"/>
  <c r="F239" i="9"/>
  <c r="E239" i="9"/>
  <c r="C239" i="9"/>
  <c r="A239" i="9"/>
  <c r="K238" i="9"/>
  <c r="G238" i="9"/>
  <c r="F238" i="9"/>
  <c r="E238" i="9"/>
  <c r="C238" i="9"/>
  <c r="A238" i="9"/>
  <c r="K237" i="9"/>
  <c r="G237" i="9"/>
  <c r="F237" i="9"/>
  <c r="E237" i="9"/>
  <c r="C237" i="9"/>
  <c r="A237" i="9"/>
  <c r="K236" i="9"/>
  <c r="G236" i="9"/>
  <c r="F236" i="9"/>
  <c r="E236" i="9"/>
  <c r="C236" i="9"/>
  <c r="A236" i="9"/>
  <c r="K235" i="9"/>
  <c r="G235" i="9"/>
  <c r="F235" i="9"/>
  <c r="E235" i="9"/>
  <c r="C235" i="9"/>
  <c r="A235" i="9"/>
  <c r="K234" i="9"/>
  <c r="G234" i="9"/>
  <c r="F234" i="9"/>
  <c r="E234" i="9"/>
  <c r="C234" i="9"/>
  <c r="A234" i="9"/>
  <c r="K233" i="9"/>
  <c r="G233" i="9"/>
  <c r="F233" i="9"/>
  <c r="E233" i="9"/>
  <c r="C233" i="9"/>
  <c r="A233" i="9"/>
  <c r="K232" i="9"/>
  <c r="G232" i="9"/>
  <c r="F232" i="9"/>
  <c r="E232" i="9"/>
  <c r="C232" i="9"/>
  <c r="A232" i="9"/>
  <c r="K231" i="9"/>
  <c r="G231" i="9"/>
  <c r="F231" i="9"/>
  <c r="E231" i="9"/>
  <c r="C231" i="9"/>
  <c r="A231" i="9"/>
  <c r="K230" i="9"/>
  <c r="G230" i="9"/>
  <c r="F230" i="9"/>
  <c r="E230" i="9"/>
  <c r="C230" i="9"/>
  <c r="A230" i="9"/>
  <c r="K229" i="9"/>
  <c r="G229" i="9"/>
  <c r="F229" i="9"/>
  <c r="E229" i="9"/>
  <c r="C229" i="9"/>
  <c r="A229" i="9"/>
  <c r="K228" i="9"/>
  <c r="G228" i="9"/>
  <c r="F228" i="9"/>
  <c r="E228" i="9"/>
  <c r="C228" i="9"/>
  <c r="A228" i="9"/>
  <c r="K227" i="9"/>
  <c r="G227" i="9"/>
  <c r="F227" i="9"/>
  <c r="E227" i="9"/>
  <c r="C227" i="9"/>
  <c r="A227" i="9"/>
  <c r="K226" i="9"/>
  <c r="G226" i="9"/>
  <c r="F226" i="9"/>
  <c r="E226" i="9"/>
  <c r="C226" i="9"/>
  <c r="A226" i="9"/>
  <c r="K225" i="9"/>
  <c r="G225" i="9"/>
  <c r="F225" i="9"/>
  <c r="E225" i="9"/>
  <c r="C225" i="9"/>
  <c r="A225" i="9"/>
  <c r="K224" i="9"/>
  <c r="G224" i="9"/>
  <c r="F224" i="9"/>
  <c r="E224" i="9"/>
  <c r="C224" i="9"/>
  <c r="A224" i="9"/>
  <c r="K223" i="9"/>
  <c r="G223" i="9"/>
  <c r="F223" i="9"/>
  <c r="E223" i="9"/>
  <c r="C223" i="9"/>
  <c r="A223" i="9"/>
  <c r="K222" i="9"/>
  <c r="G222" i="9"/>
  <c r="F222" i="9"/>
  <c r="E222" i="9"/>
  <c r="C222" i="9"/>
  <c r="A222" i="9"/>
  <c r="K221" i="9"/>
  <c r="G221" i="9"/>
  <c r="F221" i="9"/>
  <c r="E221" i="9"/>
  <c r="C221" i="9"/>
  <c r="A221" i="9"/>
  <c r="K220" i="9"/>
  <c r="G220" i="9"/>
  <c r="F220" i="9"/>
  <c r="E220" i="9"/>
  <c r="C220" i="9"/>
  <c r="A220" i="9"/>
  <c r="K219" i="9"/>
  <c r="G219" i="9"/>
  <c r="F219" i="9"/>
  <c r="E219" i="9"/>
  <c r="C219" i="9"/>
  <c r="A219" i="9"/>
  <c r="K218" i="9"/>
  <c r="G218" i="9"/>
  <c r="F218" i="9"/>
  <c r="E218" i="9"/>
  <c r="C218" i="9"/>
  <c r="A218" i="9"/>
  <c r="K217" i="9"/>
  <c r="G217" i="9"/>
  <c r="F217" i="9"/>
  <c r="E217" i="9"/>
  <c r="C217" i="9"/>
  <c r="A217" i="9"/>
  <c r="K216" i="9"/>
  <c r="G216" i="9"/>
  <c r="F216" i="9"/>
  <c r="E216" i="9"/>
  <c r="C216" i="9"/>
  <c r="A216" i="9"/>
  <c r="K215" i="9"/>
  <c r="G215" i="9"/>
  <c r="F215" i="9"/>
  <c r="E215" i="9"/>
  <c r="C215" i="9"/>
  <c r="A215" i="9"/>
  <c r="K214" i="9"/>
  <c r="G214" i="9"/>
  <c r="F214" i="9"/>
  <c r="E214" i="9"/>
  <c r="C214" i="9"/>
  <c r="A214" i="9"/>
  <c r="K213" i="9"/>
  <c r="G213" i="9"/>
  <c r="F213" i="9"/>
  <c r="E213" i="9"/>
  <c r="C213" i="9"/>
  <c r="A213" i="9"/>
  <c r="K212" i="9"/>
  <c r="G212" i="9"/>
  <c r="F212" i="9"/>
  <c r="E212" i="9"/>
  <c r="C212" i="9"/>
  <c r="A212" i="9"/>
  <c r="K211" i="9"/>
  <c r="G211" i="9"/>
  <c r="F211" i="9"/>
  <c r="E211" i="9"/>
  <c r="C211" i="9"/>
  <c r="A211" i="9"/>
  <c r="K210" i="9"/>
  <c r="G210" i="9"/>
  <c r="F210" i="9"/>
  <c r="E210" i="9"/>
  <c r="C210" i="9"/>
  <c r="A210" i="9"/>
  <c r="K209" i="9"/>
  <c r="G209" i="9"/>
  <c r="F209" i="9"/>
  <c r="E209" i="9"/>
  <c r="C209" i="9"/>
  <c r="A209" i="9"/>
  <c r="K208" i="9"/>
  <c r="G208" i="9"/>
  <c r="F208" i="9"/>
  <c r="E208" i="9"/>
  <c r="C208" i="9"/>
  <c r="A208" i="9"/>
  <c r="K207" i="9"/>
  <c r="G207" i="9"/>
  <c r="F207" i="9"/>
  <c r="E207" i="9"/>
  <c r="C207" i="9"/>
  <c r="A207" i="9"/>
  <c r="K206" i="9"/>
  <c r="G206" i="9"/>
  <c r="F206" i="9"/>
  <c r="E206" i="9"/>
  <c r="C206" i="9"/>
  <c r="A206" i="9"/>
  <c r="K205" i="9"/>
  <c r="G205" i="9"/>
  <c r="F205" i="9"/>
  <c r="E205" i="9"/>
  <c r="C205" i="9"/>
  <c r="A205" i="9"/>
  <c r="K204" i="9"/>
  <c r="G204" i="9"/>
  <c r="F204" i="9"/>
  <c r="E204" i="9"/>
  <c r="C204" i="9"/>
  <c r="A204" i="9"/>
  <c r="K203" i="9"/>
  <c r="G203" i="9"/>
  <c r="F203" i="9"/>
  <c r="E203" i="9"/>
  <c r="C203" i="9"/>
  <c r="A203" i="9"/>
  <c r="K202" i="9"/>
  <c r="G202" i="9"/>
  <c r="F202" i="9"/>
  <c r="E202" i="9"/>
  <c r="C202" i="9"/>
  <c r="A202" i="9"/>
  <c r="K201" i="9"/>
  <c r="G201" i="9"/>
  <c r="F201" i="9"/>
  <c r="E201" i="9"/>
  <c r="C201" i="9"/>
  <c r="A201" i="9"/>
  <c r="K200" i="9"/>
  <c r="G200" i="9"/>
  <c r="F200" i="9"/>
  <c r="E200" i="9"/>
  <c r="C200" i="9"/>
  <c r="A200" i="9"/>
  <c r="K199" i="9"/>
  <c r="G199" i="9"/>
  <c r="F199" i="9"/>
  <c r="E199" i="9"/>
  <c r="C199" i="9"/>
  <c r="A199" i="9"/>
  <c r="K198" i="9"/>
  <c r="G198" i="9"/>
  <c r="F198" i="9"/>
  <c r="E198" i="9"/>
  <c r="C198" i="9"/>
  <c r="A198" i="9"/>
  <c r="K197" i="9"/>
  <c r="G197" i="9"/>
  <c r="F197" i="9"/>
  <c r="E197" i="9"/>
  <c r="C197" i="9"/>
  <c r="A197" i="9"/>
  <c r="K196" i="9"/>
  <c r="G196" i="9"/>
  <c r="F196" i="9"/>
  <c r="E196" i="9"/>
  <c r="C196" i="9"/>
  <c r="A196" i="9"/>
  <c r="K195" i="9"/>
  <c r="G195" i="9"/>
  <c r="F195" i="9"/>
  <c r="E195" i="9"/>
  <c r="C195" i="9"/>
  <c r="A195" i="9"/>
  <c r="K194" i="9"/>
  <c r="G194" i="9"/>
  <c r="F194" i="9"/>
  <c r="E194" i="9"/>
  <c r="C194" i="9"/>
  <c r="A194" i="9"/>
  <c r="K193" i="9"/>
  <c r="G193" i="9"/>
  <c r="F193" i="9"/>
  <c r="E193" i="9"/>
  <c r="C193" i="9"/>
  <c r="A193" i="9"/>
  <c r="K192" i="9"/>
  <c r="G192" i="9"/>
  <c r="F192" i="9"/>
  <c r="E192" i="9"/>
  <c r="C192" i="9"/>
  <c r="A192" i="9"/>
  <c r="K191" i="9"/>
  <c r="G191" i="9"/>
  <c r="F191" i="9"/>
  <c r="E191" i="9"/>
  <c r="C191" i="9"/>
  <c r="A191" i="9"/>
  <c r="K190" i="9"/>
  <c r="G190" i="9"/>
  <c r="F190" i="9"/>
  <c r="E190" i="9"/>
  <c r="C190" i="9"/>
  <c r="A190" i="9"/>
  <c r="K189" i="9"/>
  <c r="G189" i="9"/>
  <c r="F189" i="9"/>
  <c r="E189" i="9"/>
  <c r="C189" i="9"/>
  <c r="A189" i="9"/>
  <c r="K188" i="9"/>
  <c r="G188" i="9"/>
  <c r="F188" i="9"/>
  <c r="E188" i="9"/>
  <c r="C188" i="9"/>
  <c r="A188" i="9"/>
  <c r="K187" i="9"/>
  <c r="G187" i="9"/>
  <c r="F187" i="9"/>
  <c r="E187" i="9"/>
  <c r="C187" i="9"/>
  <c r="A187" i="9"/>
  <c r="K186" i="9"/>
  <c r="G186" i="9"/>
  <c r="F186" i="9"/>
  <c r="E186" i="9"/>
  <c r="C186" i="9"/>
  <c r="A186" i="9"/>
  <c r="K185" i="9"/>
  <c r="G185" i="9"/>
  <c r="F185" i="9"/>
  <c r="E185" i="9"/>
  <c r="C185" i="9"/>
  <c r="A185" i="9"/>
  <c r="K184" i="9"/>
  <c r="G184" i="9"/>
  <c r="F184" i="9"/>
  <c r="E184" i="9"/>
  <c r="C184" i="9"/>
  <c r="A184" i="9"/>
  <c r="K183" i="9"/>
  <c r="G183" i="9"/>
  <c r="F183" i="9"/>
  <c r="E183" i="9"/>
  <c r="C183" i="9"/>
  <c r="A183" i="9"/>
  <c r="K182" i="9"/>
  <c r="G182" i="9"/>
  <c r="F182" i="9"/>
  <c r="E182" i="9"/>
  <c r="C182" i="9"/>
  <c r="A182" i="9"/>
  <c r="K181" i="9"/>
  <c r="G181" i="9"/>
  <c r="F181" i="9"/>
  <c r="E181" i="9"/>
  <c r="C181" i="9"/>
  <c r="A181" i="9"/>
  <c r="K180" i="9"/>
  <c r="G180" i="9"/>
  <c r="F180" i="9"/>
  <c r="E180" i="9"/>
  <c r="C180" i="9"/>
  <c r="A180" i="9"/>
  <c r="K179" i="9"/>
  <c r="G179" i="9"/>
  <c r="F179" i="9"/>
  <c r="E179" i="9"/>
  <c r="C179" i="9"/>
  <c r="A179" i="9"/>
  <c r="K178" i="9"/>
  <c r="G178" i="9"/>
  <c r="F178" i="9"/>
  <c r="E178" i="9"/>
  <c r="C178" i="9"/>
  <c r="A178" i="9"/>
  <c r="K177" i="9"/>
  <c r="G177" i="9"/>
  <c r="F177" i="9"/>
  <c r="E177" i="9"/>
  <c r="C177" i="9"/>
  <c r="A177" i="9"/>
  <c r="K176" i="9"/>
  <c r="G176" i="9"/>
  <c r="F176" i="9"/>
  <c r="E176" i="9"/>
  <c r="C176" i="9"/>
  <c r="A176" i="9"/>
  <c r="K175" i="9"/>
  <c r="G175" i="9"/>
  <c r="F175" i="9"/>
  <c r="E175" i="9"/>
  <c r="C175" i="9"/>
  <c r="A175" i="9"/>
  <c r="K174" i="9"/>
  <c r="G174" i="9"/>
  <c r="F174" i="9"/>
  <c r="E174" i="9"/>
  <c r="C174" i="9"/>
  <c r="A174" i="9"/>
  <c r="K173" i="9"/>
  <c r="G173" i="9"/>
  <c r="F173" i="9"/>
  <c r="E173" i="9"/>
  <c r="C173" i="9"/>
  <c r="A173" i="9"/>
  <c r="K172" i="9"/>
  <c r="G172" i="9"/>
  <c r="F172" i="9"/>
  <c r="E172" i="9"/>
  <c r="C172" i="9"/>
  <c r="A172" i="9"/>
  <c r="K171" i="9"/>
  <c r="G171" i="9"/>
  <c r="F171" i="9"/>
  <c r="E171" i="9"/>
  <c r="C171" i="9"/>
  <c r="A171" i="9"/>
  <c r="K170" i="9"/>
  <c r="G170" i="9"/>
  <c r="F170" i="9"/>
  <c r="E170" i="9"/>
  <c r="C170" i="9"/>
  <c r="A170" i="9"/>
  <c r="K169" i="9"/>
  <c r="G169" i="9"/>
  <c r="F169" i="9"/>
  <c r="E169" i="9"/>
  <c r="C169" i="9"/>
  <c r="A169" i="9"/>
  <c r="K168" i="9"/>
  <c r="G168" i="9"/>
  <c r="F168" i="9"/>
  <c r="E168" i="9"/>
  <c r="C168" i="9"/>
  <c r="A168" i="9"/>
  <c r="K167" i="9"/>
  <c r="G167" i="9"/>
  <c r="F167" i="9"/>
  <c r="E167" i="9"/>
  <c r="C167" i="9"/>
  <c r="A167" i="9"/>
  <c r="K166" i="9"/>
  <c r="G166" i="9"/>
  <c r="F166" i="9"/>
  <c r="E166" i="9"/>
  <c r="C166" i="9"/>
  <c r="A166" i="9"/>
  <c r="K165" i="9"/>
  <c r="G165" i="9"/>
  <c r="F165" i="9"/>
  <c r="E165" i="9"/>
  <c r="C165" i="9"/>
  <c r="A165" i="9"/>
  <c r="K164" i="9"/>
  <c r="G164" i="9"/>
  <c r="F164" i="9"/>
  <c r="E164" i="9"/>
  <c r="C164" i="9"/>
  <c r="A164" i="9"/>
  <c r="K163" i="9"/>
  <c r="G163" i="9"/>
  <c r="F163" i="9"/>
  <c r="E163" i="9"/>
  <c r="C163" i="9"/>
  <c r="A163" i="9"/>
  <c r="K162" i="9"/>
  <c r="G162" i="9"/>
  <c r="F162" i="9"/>
  <c r="E162" i="9"/>
  <c r="C162" i="9"/>
  <c r="A162" i="9"/>
  <c r="K161" i="9"/>
  <c r="G161" i="9"/>
  <c r="F161" i="9"/>
  <c r="E161" i="9"/>
  <c r="C161" i="9"/>
  <c r="A161" i="9"/>
  <c r="K160" i="9"/>
  <c r="G160" i="9"/>
  <c r="F160" i="9"/>
  <c r="E160" i="9"/>
  <c r="C160" i="9"/>
  <c r="A160" i="9"/>
  <c r="K159" i="9"/>
  <c r="G159" i="9"/>
  <c r="F159" i="9"/>
  <c r="E159" i="9"/>
  <c r="C159" i="9"/>
  <c r="A159" i="9"/>
  <c r="K158" i="9"/>
  <c r="G158" i="9"/>
  <c r="F158" i="9"/>
  <c r="E158" i="9"/>
  <c r="C158" i="9"/>
  <c r="A158" i="9"/>
  <c r="K157" i="9"/>
  <c r="G157" i="9"/>
  <c r="F157" i="9"/>
  <c r="E157" i="9"/>
  <c r="C157" i="9"/>
  <c r="A157" i="9"/>
  <c r="K156" i="9"/>
  <c r="G156" i="9"/>
  <c r="F156" i="9"/>
  <c r="E156" i="9"/>
  <c r="C156" i="9"/>
  <c r="A156" i="9"/>
  <c r="K155" i="9"/>
  <c r="G155" i="9"/>
  <c r="F155" i="9"/>
  <c r="E155" i="9"/>
  <c r="C155" i="9"/>
  <c r="A155" i="9"/>
  <c r="K154" i="9"/>
  <c r="G154" i="9"/>
  <c r="F154" i="9"/>
  <c r="E154" i="9"/>
  <c r="C154" i="9"/>
  <c r="A154" i="9"/>
  <c r="K153" i="9"/>
  <c r="G153" i="9"/>
  <c r="F153" i="9"/>
  <c r="E153" i="9"/>
  <c r="C153" i="9"/>
  <c r="A153" i="9"/>
  <c r="K152" i="9"/>
  <c r="G152" i="9"/>
  <c r="F152" i="9"/>
  <c r="E152" i="9"/>
  <c r="C152" i="9"/>
  <c r="A152" i="9"/>
  <c r="K151" i="9"/>
  <c r="G151" i="9"/>
  <c r="F151" i="9"/>
  <c r="E151" i="9"/>
  <c r="C151" i="9"/>
  <c r="A151" i="9"/>
  <c r="K150" i="9"/>
  <c r="G150" i="9"/>
  <c r="F150" i="9"/>
  <c r="E150" i="9"/>
  <c r="C150" i="9"/>
  <c r="A150" i="9"/>
  <c r="K149" i="9"/>
  <c r="G149" i="9"/>
  <c r="F149" i="9"/>
  <c r="E149" i="9"/>
  <c r="C149" i="9"/>
  <c r="A149" i="9"/>
  <c r="K148" i="9"/>
  <c r="G148" i="9"/>
  <c r="F148" i="9"/>
  <c r="E148" i="9"/>
  <c r="C148" i="9"/>
  <c r="A148" i="9"/>
  <c r="K147" i="9"/>
  <c r="G147" i="9"/>
  <c r="F147" i="9"/>
  <c r="E147" i="9"/>
  <c r="C147" i="9"/>
  <c r="A147" i="9"/>
  <c r="K146" i="9"/>
  <c r="G146" i="9"/>
  <c r="F146" i="9"/>
  <c r="E146" i="9"/>
  <c r="C146" i="9"/>
  <c r="A146" i="9"/>
  <c r="K145" i="9"/>
  <c r="G145" i="9"/>
  <c r="F145" i="9"/>
  <c r="E145" i="9"/>
  <c r="C145" i="9"/>
  <c r="A145" i="9"/>
  <c r="K144" i="9"/>
  <c r="G144" i="9"/>
  <c r="F144" i="9"/>
  <c r="E144" i="9"/>
  <c r="C144" i="9"/>
  <c r="A144" i="9"/>
  <c r="K143" i="9"/>
  <c r="G143" i="9"/>
  <c r="F143" i="9"/>
  <c r="E143" i="9"/>
  <c r="C143" i="9"/>
  <c r="A143" i="9"/>
  <c r="K142" i="9"/>
  <c r="G142" i="9"/>
  <c r="F142" i="9"/>
  <c r="E142" i="9"/>
  <c r="C142" i="9"/>
  <c r="A142" i="9"/>
  <c r="K141" i="9"/>
  <c r="G141" i="9"/>
  <c r="F141" i="9"/>
  <c r="E141" i="9"/>
  <c r="C141" i="9"/>
  <c r="A141" i="9"/>
  <c r="K140" i="9"/>
  <c r="G140" i="9"/>
  <c r="F140" i="9"/>
  <c r="E140" i="9"/>
  <c r="C140" i="9"/>
  <c r="A140" i="9"/>
  <c r="K139" i="9"/>
  <c r="G139" i="9"/>
  <c r="F139" i="9"/>
  <c r="E139" i="9"/>
  <c r="C139" i="9"/>
  <c r="A139" i="9"/>
  <c r="K138" i="9"/>
  <c r="G138" i="9"/>
  <c r="F138" i="9"/>
  <c r="E138" i="9"/>
  <c r="C138" i="9"/>
  <c r="A138" i="9"/>
  <c r="K137" i="9"/>
  <c r="G137" i="9"/>
  <c r="F137" i="9"/>
  <c r="E137" i="9"/>
  <c r="C137" i="9"/>
  <c r="A137" i="9"/>
  <c r="K136" i="9"/>
  <c r="G136" i="9"/>
  <c r="F136" i="9"/>
  <c r="E136" i="9"/>
  <c r="C136" i="9"/>
  <c r="A136" i="9"/>
  <c r="K135" i="9"/>
  <c r="G135" i="9"/>
  <c r="F135" i="9"/>
  <c r="E135" i="9"/>
  <c r="C135" i="9"/>
  <c r="A135" i="9"/>
  <c r="K134" i="9"/>
  <c r="G134" i="9"/>
  <c r="F134" i="9"/>
  <c r="E134" i="9"/>
  <c r="C134" i="9"/>
  <c r="A134" i="9"/>
  <c r="K133" i="9"/>
  <c r="G133" i="9"/>
  <c r="F133" i="9"/>
  <c r="E133" i="9"/>
  <c r="C133" i="9"/>
  <c r="A133" i="9"/>
  <c r="K132" i="9"/>
  <c r="G132" i="9"/>
  <c r="F132" i="9"/>
  <c r="E132" i="9"/>
  <c r="C132" i="9"/>
  <c r="A132" i="9"/>
  <c r="K131" i="9"/>
  <c r="G131" i="9"/>
  <c r="F131" i="9"/>
  <c r="E131" i="9"/>
  <c r="C131" i="9"/>
  <c r="A131" i="9"/>
  <c r="K130" i="9"/>
  <c r="G130" i="9"/>
  <c r="F130" i="9"/>
  <c r="E130" i="9"/>
  <c r="C130" i="9"/>
  <c r="A130" i="9"/>
  <c r="K129" i="9"/>
  <c r="G129" i="9"/>
  <c r="F129" i="9"/>
  <c r="E129" i="9"/>
  <c r="C129" i="9"/>
  <c r="A129" i="9"/>
  <c r="K128" i="9"/>
  <c r="G128" i="9"/>
  <c r="F128" i="9"/>
  <c r="E128" i="9"/>
  <c r="C128" i="9"/>
  <c r="A128" i="9"/>
  <c r="K127" i="9"/>
  <c r="G127" i="9"/>
  <c r="F127" i="9"/>
  <c r="E127" i="9"/>
  <c r="C127" i="9"/>
  <c r="A127" i="9"/>
  <c r="K126" i="9"/>
  <c r="G126" i="9"/>
  <c r="F126" i="9"/>
  <c r="E126" i="9"/>
  <c r="C126" i="9"/>
  <c r="A126" i="9"/>
  <c r="K125" i="9"/>
  <c r="G125" i="9"/>
  <c r="F125" i="9"/>
  <c r="E125" i="9"/>
  <c r="C125" i="9"/>
  <c r="A125" i="9"/>
  <c r="K124" i="9"/>
  <c r="G124" i="9"/>
  <c r="F124" i="9"/>
  <c r="E124" i="9"/>
  <c r="C124" i="9"/>
  <c r="A124" i="9"/>
  <c r="K123" i="9"/>
  <c r="G123" i="9"/>
  <c r="F123" i="9"/>
  <c r="E123" i="9"/>
  <c r="C123" i="9"/>
  <c r="A123" i="9"/>
  <c r="K122" i="9"/>
  <c r="G122" i="9"/>
  <c r="F122" i="9"/>
  <c r="E122" i="9"/>
  <c r="C122" i="9"/>
  <c r="A122" i="9"/>
  <c r="K121" i="9"/>
  <c r="G121" i="9"/>
  <c r="F121" i="9"/>
  <c r="E121" i="9"/>
  <c r="C121" i="9"/>
  <c r="A121" i="9"/>
  <c r="K120" i="9"/>
  <c r="G120" i="9"/>
  <c r="F120" i="9"/>
  <c r="E120" i="9"/>
  <c r="C120" i="9"/>
  <c r="A120" i="9"/>
  <c r="K119" i="9"/>
  <c r="G119" i="9"/>
  <c r="F119" i="9"/>
  <c r="E119" i="9"/>
  <c r="C119" i="9"/>
  <c r="A119" i="9"/>
  <c r="K118" i="9"/>
  <c r="G118" i="9"/>
  <c r="F118" i="9"/>
  <c r="E118" i="9"/>
  <c r="C118" i="9"/>
  <c r="A118" i="9"/>
  <c r="K117" i="9"/>
  <c r="G117" i="9"/>
  <c r="F117" i="9"/>
  <c r="E117" i="9"/>
  <c r="C117" i="9"/>
  <c r="A117" i="9"/>
  <c r="K116" i="9"/>
  <c r="G116" i="9"/>
  <c r="F116" i="9"/>
  <c r="E116" i="9"/>
  <c r="C116" i="9"/>
  <c r="A116" i="9"/>
  <c r="K115" i="9"/>
  <c r="G115" i="9"/>
  <c r="F115" i="9"/>
  <c r="E115" i="9"/>
  <c r="C115" i="9"/>
  <c r="A115" i="9"/>
  <c r="K114" i="9"/>
  <c r="G114" i="9"/>
  <c r="F114" i="9"/>
  <c r="E114" i="9"/>
  <c r="C114" i="9"/>
  <c r="A114" i="9"/>
  <c r="K113" i="9"/>
  <c r="G113" i="9"/>
  <c r="F113" i="9"/>
  <c r="E113" i="9"/>
  <c r="C113" i="9"/>
  <c r="A113" i="9"/>
  <c r="K112" i="9"/>
  <c r="G112" i="9"/>
  <c r="F112" i="9"/>
  <c r="E112" i="9"/>
  <c r="C112" i="9"/>
  <c r="A112" i="9"/>
  <c r="K111" i="9"/>
  <c r="G111" i="9"/>
  <c r="F111" i="9"/>
  <c r="E111" i="9"/>
  <c r="C111" i="9"/>
  <c r="A111" i="9"/>
  <c r="K110" i="9"/>
  <c r="G110" i="9"/>
  <c r="F110" i="9"/>
  <c r="E110" i="9"/>
  <c r="C110" i="9"/>
  <c r="A110" i="9"/>
  <c r="K109" i="9"/>
  <c r="G109" i="9"/>
  <c r="F109" i="9"/>
  <c r="E109" i="9"/>
  <c r="C109" i="9"/>
  <c r="A109" i="9"/>
  <c r="K108" i="9"/>
  <c r="G108" i="9"/>
  <c r="F108" i="9"/>
  <c r="E108" i="9"/>
  <c r="C108" i="9"/>
  <c r="A108" i="9"/>
  <c r="K107" i="9"/>
  <c r="G107" i="9"/>
  <c r="F107" i="9"/>
  <c r="E107" i="9"/>
  <c r="C107" i="9"/>
  <c r="A107" i="9"/>
  <c r="K106" i="9"/>
  <c r="G106" i="9"/>
  <c r="F106" i="9"/>
  <c r="E106" i="9"/>
  <c r="C106" i="9"/>
  <c r="A106" i="9"/>
  <c r="K105" i="9"/>
  <c r="G105" i="9"/>
  <c r="F105" i="9"/>
  <c r="E105" i="9"/>
  <c r="C105" i="9"/>
  <c r="A105" i="9"/>
  <c r="K104" i="9"/>
  <c r="G104" i="9"/>
  <c r="F104" i="9"/>
  <c r="E104" i="9"/>
  <c r="C104" i="9"/>
  <c r="A104" i="9"/>
  <c r="K103" i="9"/>
  <c r="G103" i="9"/>
  <c r="F103" i="9"/>
  <c r="E103" i="9"/>
  <c r="C103" i="9"/>
  <c r="A103" i="9"/>
  <c r="K102" i="9"/>
  <c r="G102" i="9"/>
  <c r="F102" i="9"/>
  <c r="E102" i="9"/>
  <c r="C102" i="9"/>
  <c r="A102" i="9"/>
  <c r="K101" i="9"/>
  <c r="G101" i="9"/>
  <c r="F101" i="9"/>
  <c r="E101" i="9"/>
  <c r="C101" i="9"/>
  <c r="A101" i="9"/>
  <c r="K100" i="9"/>
  <c r="G100" i="9"/>
  <c r="F100" i="9"/>
  <c r="E100" i="9"/>
  <c r="C100" i="9"/>
  <c r="A100" i="9"/>
  <c r="K99" i="9"/>
  <c r="G99" i="9"/>
  <c r="F99" i="9"/>
  <c r="E99" i="9"/>
  <c r="C99" i="9"/>
  <c r="A99" i="9"/>
  <c r="K98" i="9"/>
  <c r="G98" i="9"/>
  <c r="F98" i="9"/>
  <c r="E98" i="9"/>
  <c r="C98" i="9"/>
  <c r="A98" i="9"/>
  <c r="K97" i="9"/>
  <c r="G97" i="9"/>
  <c r="F97" i="9"/>
  <c r="E97" i="9"/>
  <c r="C97" i="9"/>
  <c r="A97" i="9"/>
  <c r="K96" i="9"/>
  <c r="G96" i="9"/>
  <c r="F96" i="9"/>
  <c r="E96" i="9"/>
  <c r="C96" i="9"/>
  <c r="A96" i="9"/>
  <c r="K95" i="9"/>
  <c r="G95" i="9"/>
  <c r="F95" i="9"/>
  <c r="E95" i="9"/>
  <c r="C95" i="9"/>
  <c r="A95" i="9"/>
  <c r="K94" i="9"/>
  <c r="G94" i="9"/>
  <c r="F94" i="9"/>
  <c r="E94" i="9"/>
  <c r="C94" i="9"/>
  <c r="A94" i="9"/>
  <c r="K93" i="9"/>
  <c r="G93" i="9"/>
  <c r="F93" i="9"/>
  <c r="E93" i="9"/>
  <c r="C93" i="9"/>
  <c r="A93" i="9"/>
  <c r="K92" i="9"/>
  <c r="G92" i="9"/>
  <c r="F92" i="9"/>
  <c r="E92" i="9"/>
  <c r="C92" i="9"/>
  <c r="A92" i="9"/>
  <c r="K91" i="9"/>
  <c r="G91" i="9"/>
  <c r="F91" i="9"/>
  <c r="E91" i="9"/>
  <c r="C91" i="9"/>
  <c r="A91" i="9"/>
  <c r="K90" i="9"/>
  <c r="G90" i="9"/>
  <c r="F90" i="9"/>
  <c r="E90" i="9"/>
  <c r="C90" i="9"/>
  <c r="A90" i="9"/>
  <c r="K89" i="9"/>
  <c r="G89" i="9"/>
  <c r="F89" i="9"/>
  <c r="E89" i="9"/>
  <c r="C89" i="9"/>
  <c r="A89" i="9"/>
  <c r="K88" i="9"/>
  <c r="G88" i="9"/>
  <c r="F88" i="9"/>
  <c r="E88" i="9"/>
  <c r="C88" i="9"/>
  <c r="A88" i="9"/>
  <c r="K87" i="9"/>
  <c r="G87" i="9"/>
  <c r="F87" i="9"/>
  <c r="E87" i="9"/>
  <c r="C87" i="9"/>
  <c r="A87" i="9"/>
  <c r="K86" i="9"/>
  <c r="G86" i="9"/>
  <c r="F86" i="9"/>
  <c r="E86" i="9"/>
  <c r="C86" i="9"/>
  <c r="A86" i="9"/>
  <c r="K85" i="9"/>
  <c r="G85" i="9"/>
  <c r="F85" i="9"/>
  <c r="E85" i="9"/>
  <c r="C85" i="9"/>
  <c r="A85" i="9"/>
  <c r="K84" i="9"/>
  <c r="G84" i="9"/>
  <c r="F84" i="9"/>
  <c r="E84" i="9"/>
  <c r="C84" i="9"/>
  <c r="A84" i="9"/>
  <c r="K83" i="9"/>
  <c r="G83" i="9"/>
  <c r="F83" i="9"/>
  <c r="E83" i="9"/>
  <c r="C83" i="9"/>
  <c r="A83" i="9"/>
  <c r="K82" i="9"/>
  <c r="G82" i="9"/>
  <c r="F82" i="9"/>
  <c r="E82" i="9"/>
  <c r="C82" i="9"/>
  <c r="A82" i="9"/>
  <c r="K81" i="9"/>
  <c r="G81" i="9"/>
  <c r="F81" i="9"/>
  <c r="E81" i="9"/>
  <c r="C81" i="9"/>
  <c r="A81" i="9"/>
  <c r="K80" i="9"/>
  <c r="G80" i="9"/>
  <c r="F80" i="9"/>
  <c r="E80" i="9"/>
  <c r="C80" i="9"/>
  <c r="A80" i="9"/>
  <c r="K79" i="9"/>
  <c r="G79" i="9"/>
  <c r="F79" i="9"/>
  <c r="E79" i="9"/>
  <c r="C79" i="9"/>
  <c r="A79" i="9"/>
  <c r="K78" i="9"/>
  <c r="G78" i="9"/>
  <c r="F78" i="9"/>
  <c r="E78" i="9"/>
  <c r="C78" i="9"/>
  <c r="A78" i="9"/>
  <c r="K77" i="9"/>
  <c r="G77" i="9"/>
  <c r="F77" i="9"/>
  <c r="E77" i="9"/>
  <c r="C77" i="9"/>
  <c r="A77" i="9"/>
  <c r="K76" i="9"/>
  <c r="G76" i="9"/>
  <c r="F76" i="9"/>
  <c r="E76" i="9"/>
  <c r="C76" i="9"/>
  <c r="A76" i="9"/>
  <c r="K75" i="9"/>
  <c r="G75" i="9"/>
  <c r="F75" i="9"/>
  <c r="E75" i="9"/>
  <c r="C75" i="9"/>
  <c r="A75" i="9"/>
  <c r="K74" i="9"/>
  <c r="G74" i="9"/>
  <c r="F74" i="9"/>
  <c r="E74" i="9"/>
  <c r="C74" i="9"/>
  <c r="A74" i="9"/>
  <c r="K73" i="9"/>
  <c r="G73" i="9"/>
  <c r="F73" i="9"/>
  <c r="E73" i="9"/>
  <c r="C73" i="9"/>
  <c r="A73" i="9"/>
  <c r="K72" i="9"/>
  <c r="G72" i="9"/>
  <c r="F72" i="9"/>
  <c r="E72" i="9"/>
  <c r="C72" i="9"/>
  <c r="A72" i="9"/>
  <c r="K71" i="9"/>
  <c r="G71" i="9"/>
  <c r="F71" i="9"/>
  <c r="E71" i="9"/>
  <c r="C71" i="9"/>
  <c r="A71" i="9"/>
  <c r="K70" i="9"/>
  <c r="G70" i="9"/>
  <c r="F70" i="9"/>
  <c r="E70" i="9"/>
  <c r="C70" i="9"/>
  <c r="A70" i="9"/>
  <c r="K69" i="9"/>
  <c r="G69" i="9"/>
  <c r="F69" i="9"/>
  <c r="E69" i="9"/>
  <c r="C69" i="9"/>
  <c r="A69" i="9"/>
  <c r="K68" i="9"/>
  <c r="G68" i="9"/>
  <c r="F68" i="9"/>
  <c r="E68" i="9"/>
  <c r="C68" i="9"/>
  <c r="A68" i="9"/>
  <c r="K67" i="9"/>
  <c r="G67" i="9"/>
  <c r="F67" i="9"/>
  <c r="E67" i="9"/>
  <c r="C67" i="9"/>
  <c r="A67" i="9"/>
  <c r="K66" i="9"/>
  <c r="G66" i="9"/>
  <c r="F66" i="9"/>
  <c r="E66" i="9"/>
  <c r="C66" i="9"/>
  <c r="A66" i="9"/>
  <c r="K65" i="9"/>
  <c r="G65" i="9"/>
  <c r="F65" i="9"/>
  <c r="E65" i="9"/>
  <c r="C65" i="9"/>
  <c r="A65" i="9"/>
  <c r="K64" i="9"/>
  <c r="G64" i="9"/>
  <c r="F64" i="9"/>
  <c r="E64" i="9"/>
  <c r="C64" i="9"/>
  <c r="A64" i="9"/>
  <c r="K63" i="9"/>
  <c r="G63" i="9"/>
  <c r="F63" i="9"/>
  <c r="E63" i="9"/>
  <c r="C63" i="9"/>
  <c r="A63" i="9"/>
  <c r="K62" i="9"/>
  <c r="G62" i="9"/>
  <c r="F62" i="9"/>
  <c r="E62" i="9"/>
  <c r="C62" i="9"/>
  <c r="A62" i="9"/>
  <c r="K61" i="9"/>
  <c r="G61" i="9"/>
  <c r="F61" i="9"/>
  <c r="E61" i="9"/>
  <c r="C61" i="9"/>
  <c r="A61" i="9"/>
  <c r="K60" i="9"/>
  <c r="G60" i="9"/>
  <c r="F60" i="9"/>
  <c r="E60" i="9"/>
  <c r="C60" i="9"/>
  <c r="A60" i="9"/>
  <c r="K59" i="9"/>
  <c r="G59" i="9"/>
  <c r="F59" i="9"/>
  <c r="E59" i="9"/>
  <c r="C59" i="9"/>
  <c r="A59" i="9"/>
  <c r="K58" i="9"/>
  <c r="G58" i="9"/>
  <c r="F58" i="9"/>
  <c r="E58" i="9"/>
  <c r="C58" i="9"/>
  <c r="A58" i="9"/>
  <c r="K57" i="9"/>
  <c r="G57" i="9"/>
  <c r="F57" i="9"/>
  <c r="E57" i="9"/>
  <c r="C57" i="9"/>
  <c r="A57" i="9"/>
  <c r="K56" i="9"/>
  <c r="G56" i="9"/>
  <c r="F56" i="9"/>
  <c r="E56" i="9"/>
  <c r="C56" i="9"/>
  <c r="A56" i="9"/>
  <c r="K55" i="9"/>
  <c r="G55" i="9"/>
  <c r="F55" i="9"/>
  <c r="E55" i="9"/>
  <c r="C55" i="9"/>
  <c r="A55" i="9"/>
  <c r="K54" i="9"/>
  <c r="G54" i="9"/>
  <c r="F54" i="9"/>
  <c r="E54" i="9"/>
  <c r="C54" i="9"/>
  <c r="A54" i="9"/>
  <c r="K53" i="9"/>
  <c r="G53" i="9"/>
  <c r="F53" i="9"/>
  <c r="E53" i="9"/>
  <c r="C53" i="9"/>
  <c r="A53" i="9"/>
  <c r="K52" i="9"/>
  <c r="G52" i="9"/>
  <c r="F52" i="9"/>
  <c r="E52" i="9"/>
  <c r="C52" i="9"/>
  <c r="A52" i="9"/>
  <c r="K51" i="9"/>
  <c r="G51" i="9"/>
  <c r="F51" i="9"/>
  <c r="E51" i="9"/>
  <c r="C51" i="9"/>
  <c r="A51" i="9"/>
  <c r="K50" i="9"/>
  <c r="G50" i="9"/>
  <c r="F50" i="9"/>
  <c r="E50" i="9"/>
  <c r="C50" i="9"/>
  <c r="A50" i="9"/>
  <c r="K49" i="9"/>
  <c r="G49" i="9"/>
  <c r="F49" i="9"/>
  <c r="E49" i="9"/>
  <c r="C49" i="9"/>
  <c r="A49" i="9"/>
  <c r="K48" i="9"/>
  <c r="G48" i="9"/>
  <c r="F48" i="9"/>
  <c r="E48" i="9"/>
  <c r="C48" i="9"/>
  <c r="A48" i="9"/>
  <c r="K47" i="9"/>
  <c r="G47" i="9"/>
  <c r="F47" i="9"/>
  <c r="E47" i="9"/>
  <c r="C47" i="9"/>
  <c r="A47" i="9"/>
  <c r="K46" i="9"/>
  <c r="G46" i="9"/>
  <c r="F46" i="9"/>
  <c r="E46" i="9"/>
  <c r="C46" i="9"/>
  <c r="A46" i="9"/>
  <c r="K45" i="9"/>
  <c r="G45" i="9"/>
  <c r="F45" i="9"/>
  <c r="E45" i="9"/>
  <c r="C45" i="9"/>
  <c r="A45" i="9"/>
  <c r="K44" i="9"/>
  <c r="G44" i="9"/>
  <c r="F44" i="9"/>
  <c r="E44" i="9"/>
  <c r="C44" i="9"/>
  <c r="A44" i="9"/>
  <c r="K43" i="9"/>
  <c r="G43" i="9"/>
  <c r="F43" i="9"/>
  <c r="E43" i="9"/>
  <c r="C43" i="9"/>
  <c r="A43" i="9"/>
  <c r="K42" i="9"/>
  <c r="G42" i="9"/>
  <c r="F42" i="9"/>
  <c r="E42" i="9"/>
  <c r="C42" i="9"/>
  <c r="A42" i="9"/>
  <c r="K41" i="9"/>
  <c r="G41" i="9"/>
  <c r="F41" i="9"/>
  <c r="E41" i="9"/>
  <c r="C41" i="9"/>
  <c r="A41" i="9"/>
  <c r="K40" i="9"/>
  <c r="G40" i="9"/>
  <c r="F40" i="9"/>
  <c r="E40" i="9"/>
  <c r="C40" i="9"/>
  <c r="A40" i="9"/>
  <c r="K39" i="9"/>
  <c r="G39" i="9"/>
  <c r="F39" i="9"/>
  <c r="E39" i="9"/>
  <c r="C39" i="9"/>
  <c r="A39" i="9"/>
  <c r="K38" i="9"/>
  <c r="G38" i="9"/>
  <c r="F38" i="9"/>
  <c r="E38" i="9"/>
  <c r="C38" i="9"/>
  <c r="A38" i="9"/>
  <c r="K37" i="9"/>
  <c r="G37" i="9"/>
  <c r="F37" i="9"/>
  <c r="E37" i="9"/>
  <c r="C37" i="9"/>
  <c r="A37" i="9"/>
  <c r="K36" i="9"/>
  <c r="G36" i="9"/>
  <c r="F36" i="9"/>
  <c r="E36" i="9"/>
  <c r="C36" i="9"/>
  <c r="A36" i="9"/>
  <c r="K35" i="9"/>
  <c r="G35" i="9"/>
  <c r="F35" i="9"/>
  <c r="E35" i="9"/>
  <c r="C35" i="9"/>
  <c r="A35" i="9"/>
  <c r="K34" i="9"/>
  <c r="G34" i="9"/>
  <c r="F34" i="9"/>
  <c r="E34" i="9"/>
  <c r="C34" i="9"/>
  <c r="A34" i="9"/>
  <c r="K33" i="9"/>
  <c r="G33" i="9"/>
  <c r="F33" i="9"/>
  <c r="E33" i="9"/>
  <c r="C33" i="9"/>
  <c r="A33" i="9"/>
  <c r="K32" i="9"/>
  <c r="G32" i="9"/>
  <c r="F32" i="9"/>
  <c r="E32" i="9"/>
  <c r="C32" i="9"/>
  <c r="A32" i="9"/>
  <c r="K31" i="9"/>
  <c r="G31" i="9"/>
  <c r="F31" i="9"/>
  <c r="E31" i="9"/>
  <c r="C31" i="9"/>
  <c r="A31" i="9"/>
  <c r="K30" i="9"/>
  <c r="G30" i="9"/>
  <c r="F30" i="9"/>
  <c r="E30" i="9"/>
  <c r="C30" i="9"/>
  <c r="A30" i="9"/>
  <c r="K29" i="9"/>
  <c r="G29" i="9"/>
  <c r="F29" i="9"/>
  <c r="E29" i="9"/>
  <c r="C29" i="9"/>
  <c r="A29" i="9"/>
  <c r="K28" i="9"/>
  <c r="G28" i="9"/>
  <c r="F28" i="9"/>
  <c r="E28" i="9"/>
  <c r="C28" i="9"/>
  <c r="A28" i="9"/>
  <c r="K27" i="9"/>
  <c r="G27" i="9"/>
  <c r="F27" i="9"/>
  <c r="E27" i="9"/>
  <c r="C27" i="9"/>
  <c r="A27" i="9"/>
  <c r="K26" i="9"/>
  <c r="G26" i="9"/>
  <c r="F26" i="9"/>
  <c r="E26" i="9"/>
  <c r="C26" i="9"/>
  <c r="A26" i="9"/>
  <c r="K25" i="9"/>
  <c r="G25" i="9"/>
  <c r="F25" i="9"/>
  <c r="E25" i="9"/>
  <c r="C25" i="9"/>
  <c r="A25" i="9"/>
  <c r="K24" i="9"/>
  <c r="G24" i="9"/>
  <c r="F24" i="9"/>
  <c r="E24" i="9"/>
  <c r="C24" i="9"/>
  <c r="A24" i="9"/>
  <c r="K23" i="9"/>
  <c r="G23" i="9"/>
  <c r="F23" i="9"/>
  <c r="E23" i="9"/>
  <c r="C23" i="9"/>
  <c r="A23" i="9"/>
  <c r="K22" i="9"/>
  <c r="G22" i="9"/>
  <c r="F22" i="9"/>
  <c r="E22" i="9"/>
  <c r="C22" i="9"/>
  <c r="A22" i="9"/>
  <c r="K21" i="9"/>
  <c r="G21" i="9"/>
  <c r="F21" i="9"/>
  <c r="E21" i="9"/>
  <c r="C21" i="9"/>
  <c r="A21" i="9"/>
  <c r="K20" i="9"/>
  <c r="G20" i="9"/>
  <c r="F20" i="9"/>
  <c r="E20" i="9"/>
  <c r="C20" i="9"/>
  <c r="A20" i="9"/>
  <c r="K19" i="9"/>
  <c r="G19" i="9"/>
  <c r="F19" i="9"/>
  <c r="E19" i="9"/>
  <c r="C19" i="9"/>
  <c r="A19" i="9"/>
  <c r="K18" i="9"/>
  <c r="G18" i="9"/>
  <c r="F18" i="9"/>
  <c r="E18" i="9"/>
  <c r="C18" i="9"/>
  <c r="A18" i="9"/>
  <c r="K17" i="9"/>
  <c r="G17" i="9"/>
  <c r="F17" i="9"/>
  <c r="E17" i="9"/>
  <c r="C17" i="9"/>
  <c r="A17" i="9"/>
  <c r="K16" i="9"/>
  <c r="G16" i="9"/>
  <c r="F16" i="9"/>
  <c r="E16" i="9"/>
  <c r="C16" i="9"/>
  <c r="A16" i="9"/>
  <c r="K15" i="9"/>
  <c r="G15" i="9"/>
  <c r="F15" i="9"/>
  <c r="E15" i="9"/>
  <c r="C15" i="9"/>
  <c r="A15" i="9"/>
  <c r="K14" i="9"/>
  <c r="G14" i="9"/>
  <c r="F14" i="9"/>
  <c r="E14" i="9"/>
  <c r="C14" i="9"/>
  <c r="A14" i="9"/>
  <c r="K13" i="9"/>
  <c r="G13" i="9"/>
  <c r="F13" i="9"/>
  <c r="E13" i="9"/>
  <c r="C13" i="9"/>
  <c r="A13" i="9"/>
  <c r="K12" i="9"/>
  <c r="G12" i="9"/>
  <c r="F12" i="9"/>
  <c r="E12" i="9"/>
  <c r="C12" i="9"/>
  <c r="A12" i="9"/>
  <c r="K11" i="9"/>
  <c r="G11" i="9"/>
  <c r="F11" i="9"/>
  <c r="E11" i="9"/>
  <c r="C11" i="9"/>
  <c r="A11" i="9"/>
  <c r="K10" i="9"/>
  <c r="G10" i="9"/>
  <c r="F10" i="9"/>
  <c r="E10" i="9"/>
  <c r="C10" i="9"/>
  <c r="A10" i="9"/>
  <c r="K9" i="9"/>
  <c r="G9" i="9"/>
  <c r="F9" i="9"/>
  <c r="E9" i="9"/>
  <c r="C9" i="9"/>
  <c r="A9" i="9"/>
  <c r="K8" i="9"/>
  <c r="G8" i="9"/>
  <c r="F8" i="9"/>
  <c r="E8" i="9"/>
  <c r="C8" i="9"/>
  <c r="A8" i="9"/>
  <c r="K7" i="9"/>
  <c r="G7" i="9"/>
  <c r="F7" i="9"/>
  <c r="E7" i="9"/>
  <c r="C7" i="9"/>
  <c r="A7" i="9"/>
  <c r="K6" i="9"/>
  <c r="G6" i="9"/>
  <c r="F6" i="9"/>
  <c r="E6" i="9"/>
  <c r="C6" i="9"/>
  <c r="A6" i="9"/>
  <c r="K5" i="9"/>
  <c r="G5" i="9"/>
  <c r="F5" i="9"/>
  <c r="E5" i="9"/>
  <c r="C5" i="9"/>
  <c r="A5" i="9"/>
  <c r="K4" i="9"/>
  <c r="G4" i="9"/>
  <c r="F4" i="9"/>
  <c r="E4" i="9"/>
  <c r="C4" i="9"/>
  <c r="A4" i="9"/>
  <c r="K3" i="9"/>
  <c r="G3" i="9"/>
  <c r="F3" i="9"/>
  <c r="E3" i="9"/>
  <c r="C3" i="9"/>
  <c r="A3" i="9"/>
  <c r="K871" i="8"/>
  <c r="G871" i="8"/>
  <c r="F871" i="8"/>
  <c r="E871" i="8"/>
  <c r="C871" i="8"/>
  <c r="A871" i="8"/>
  <c r="K870" i="8"/>
  <c r="G870" i="8"/>
  <c r="F870" i="8"/>
  <c r="E870" i="8"/>
  <c r="C870" i="8"/>
  <c r="A870" i="8"/>
  <c r="K869" i="8"/>
  <c r="G869" i="8"/>
  <c r="F869" i="8"/>
  <c r="E869" i="8"/>
  <c r="C869" i="8"/>
  <c r="A869" i="8"/>
  <c r="K868" i="8"/>
  <c r="G868" i="8"/>
  <c r="F868" i="8"/>
  <c r="E868" i="8"/>
  <c r="C868" i="8"/>
  <c r="A868" i="8"/>
  <c r="K867" i="8"/>
  <c r="G867" i="8"/>
  <c r="F867" i="8"/>
  <c r="E867" i="8"/>
  <c r="C867" i="8"/>
  <c r="A867" i="8"/>
  <c r="K866" i="8"/>
  <c r="G866" i="8"/>
  <c r="F866" i="8"/>
  <c r="E866" i="8"/>
  <c r="C866" i="8"/>
  <c r="A866" i="8"/>
  <c r="K865" i="8"/>
  <c r="G865" i="8"/>
  <c r="F865" i="8"/>
  <c r="E865" i="8"/>
  <c r="C865" i="8"/>
  <c r="A865" i="8"/>
  <c r="K864" i="8"/>
  <c r="G864" i="8"/>
  <c r="F864" i="8"/>
  <c r="E864" i="8"/>
  <c r="C864" i="8"/>
  <c r="A864" i="8"/>
  <c r="K863" i="8"/>
  <c r="G863" i="8"/>
  <c r="F863" i="8"/>
  <c r="E863" i="8"/>
  <c r="C863" i="8"/>
  <c r="A863" i="8"/>
  <c r="K862" i="8"/>
  <c r="G862" i="8"/>
  <c r="F862" i="8"/>
  <c r="E862" i="8"/>
  <c r="C862" i="8"/>
  <c r="A862" i="8"/>
  <c r="K861" i="8"/>
  <c r="G861" i="8"/>
  <c r="F861" i="8"/>
  <c r="E861" i="8"/>
  <c r="C861" i="8"/>
  <c r="A861" i="8"/>
  <c r="K860" i="8"/>
  <c r="G860" i="8"/>
  <c r="F860" i="8"/>
  <c r="E860" i="8"/>
  <c r="C860" i="8"/>
  <c r="A860" i="8"/>
  <c r="K859" i="8"/>
  <c r="G859" i="8"/>
  <c r="F859" i="8"/>
  <c r="E859" i="8"/>
  <c r="C859" i="8"/>
  <c r="A859" i="8"/>
  <c r="K858" i="8"/>
  <c r="G858" i="8"/>
  <c r="F858" i="8"/>
  <c r="E858" i="8"/>
  <c r="C858" i="8"/>
  <c r="A858" i="8"/>
  <c r="K857" i="8"/>
  <c r="G857" i="8"/>
  <c r="F857" i="8"/>
  <c r="E857" i="8"/>
  <c r="C857" i="8"/>
  <c r="A857" i="8"/>
  <c r="K856" i="8"/>
  <c r="G856" i="8"/>
  <c r="F856" i="8"/>
  <c r="E856" i="8"/>
  <c r="C856" i="8"/>
  <c r="A856" i="8"/>
  <c r="K855" i="8"/>
  <c r="G855" i="8"/>
  <c r="F855" i="8"/>
  <c r="E855" i="8"/>
  <c r="C855" i="8"/>
  <c r="A855" i="8"/>
  <c r="K854" i="8"/>
  <c r="G854" i="8"/>
  <c r="F854" i="8"/>
  <c r="E854" i="8"/>
  <c r="C854" i="8"/>
  <c r="A854" i="8"/>
  <c r="K853" i="8"/>
  <c r="G853" i="8"/>
  <c r="F853" i="8"/>
  <c r="E853" i="8"/>
  <c r="C853" i="8"/>
  <c r="A853" i="8"/>
  <c r="K852" i="8"/>
  <c r="G852" i="8"/>
  <c r="F852" i="8"/>
  <c r="E852" i="8"/>
  <c r="C852" i="8"/>
  <c r="A852" i="8"/>
  <c r="K851" i="8"/>
  <c r="G851" i="8"/>
  <c r="F851" i="8"/>
  <c r="E851" i="8"/>
  <c r="C851" i="8"/>
  <c r="A851" i="8"/>
  <c r="K850" i="8"/>
  <c r="G850" i="8"/>
  <c r="F850" i="8"/>
  <c r="E850" i="8"/>
  <c r="C850" i="8"/>
  <c r="A850" i="8"/>
  <c r="K849" i="8"/>
  <c r="G849" i="8"/>
  <c r="F849" i="8"/>
  <c r="E849" i="8"/>
  <c r="C849" i="8"/>
  <c r="A849" i="8"/>
  <c r="K848" i="8"/>
  <c r="G848" i="8"/>
  <c r="F848" i="8"/>
  <c r="E848" i="8"/>
  <c r="C848" i="8"/>
  <c r="A848" i="8"/>
  <c r="K847" i="8"/>
  <c r="G847" i="8"/>
  <c r="F847" i="8"/>
  <c r="E847" i="8"/>
  <c r="C847" i="8"/>
  <c r="A847" i="8"/>
  <c r="K846" i="8"/>
  <c r="G846" i="8"/>
  <c r="F846" i="8"/>
  <c r="E846" i="8"/>
  <c r="C846" i="8"/>
  <c r="A846" i="8"/>
  <c r="K845" i="8"/>
  <c r="G845" i="8"/>
  <c r="F845" i="8"/>
  <c r="E845" i="8"/>
  <c r="C845" i="8"/>
  <c r="A845" i="8"/>
  <c r="K844" i="8"/>
  <c r="G844" i="8"/>
  <c r="F844" i="8"/>
  <c r="E844" i="8"/>
  <c r="C844" i="8"/>
  <c r="A844" i="8"/>
  <c r="K843" i="8"/>
  <c r="G843" i="8"/>
  <c r="F843" i="8"/>
  <c r="E843" i="8"/>
  <c r="C843" i="8"/>
  <c r="A843" i="8"/>
  <c r="K842" i="8"/>
  <c r="G842" i="8"/>
  <c r="F842" i="8"/>
  <c r="E842" i="8"/>
  <c r="C842" i="8"/>
  <c r="A842" i="8"/>
  <c r="K841" i="8"/>
  <c r="G841" i="8"/>
  <c r="F841" i="8"/>
  <c r="E841" i="8"/>
  <c r="C841" i="8"/>
  <c r="A841" i="8"/>
  <c r="K840" i="8"/>
  <c r="G840" i="8"/>
  <c r="F840" i="8"/>
  <c r="E840" i="8"/>
  <c r="C840" i="8"/>
  <c r="A840" i="8"/>
  <c r="K839" i="8"/>
  <c r="G839" i="8"/>
  <c r="F839" i="8"/>
  <c r="E839" i="8"/>
  <c r="C839" i="8"/>
  <c r="A839" i="8"/>
  <c r="K838" i="8"/>
  <c r="G838" i="8"/>
  <c r="F838" i="8"/>
  <c r="E838" i="8"/>
  <c r="C838" i="8"/>
  <c r="A838" i="8"/>
  <c r="K837" i="8"/>
  <c r="G837" i="8"/>
  <c r="F837" i="8"/>
  <c r="E837" i="8"/>
  <c r="C837" i="8"/>
  <c r="A837" i="8"/>
  <c r="K836" i="8"/>
  <c r="G836" i="8"/>
  <c r="F836" i="8"/>
  <c r="E836" i="8"/>
  <c r="C836" i="8"/>
  <c r="A836" i="8"/>
  <c r="K835" i="8"/>
  <c r="G835" i="8"/>
  <c r="F835" i="8"/>
  <c r="E835" i="8"/>
  <c r="C835" i="8"/>
  <c r="A835" i="8"/>
  <c r="K834" i="8"/>
  <c r="G834" i="8"/>
  <c r="F834" i="8"/>
  <c r="E834" i="8"/>
  <c r="C834" i="8"/>
  <c r="A834" i="8"/>
  <c r="K833" i="8"/>
  <c r="G833" i="8"/>
  <c r="F833" i="8"/>
  <c r="E833" i="8"/>
  <c r="C833" i="8"/>
  <c r="A833" i="8"/>
  <c r="K832" i="8"/>
  <c r="G832" i="8"/>
  <c r="F832" i="8"/>
  <c r="E832" i="8"/>
  <c r="C832" i="8"/>
  <c r="A832" i="8"/>
  <c r="K831" i="8"/>
  <c r="G831" i="8"/>
  <c r="F831" i="8"/>
  <c r="E831" i="8"/>
  <c r="C831" i="8"/>
  <c r="A831" i="8"/>
  <c r="K830" i="8"/>
  <c r="G830" i="8"/>
  <c r="F830" i="8"/>
  <c r="E830" i="8"/>
  <c r="C830" i="8"/>
  <c r="A830" i="8"/>
  <c r="K829" i="8"/>
  <c r="G829" i="8"/>
  <c r="F829" i="8"/>
  <c r="E829" i="8"/>
  <c r="C829" i="8"/>
  <c r="A829" i="8"/>
  <c r="K828" i="8"/>
  <c r="G828" i="8"/>
  <c r="F828" i="8"/>
  <c r="E828" i="8"/>
  <c r="C828" i="8"/>
  <c r="A828" i="8"/>
  <c r="K827" i="8"/>
  <c r="G827" i="8"/>
  <c r="F827" i="8"/>
  <c r="E827" i="8"/>
  <c r="C827" i="8"/>
  <c r="A827" i="8"/>
  <c r="K826" i="8"/>
  <c r="G826" i="8"/>
  <c r="F826" i="8"/>
  <c r="E826" i="8"/>
  <c r="C826" i="8"/>
  <c r="A826" i="8"/>
  <c r="K825" i="8"/>
  <c r="G825" i="8"/>
  <c r="F825" i="8"/>
  <c r="E825" i="8"/>
  <c r="C825" i="8"/>
  <c r="A825" i="8"/>
  <c r="K824" i="8"/>
  <c r="G824" i="8"/>
  <c r="F824" i="8"/>
  <c r="E824" i="8"/>
  <c r="C824" i="8"/>
  <c r="A824" i="8"/>
  <c r="K823" i="8"/>
  <c r="G823" i="8"/>
  <c r="F823" i="8"/>
  <c r="E823" i="8"/>
  <c r="C823" i="8"/>
  <c r="A823" i="8"/>
  <c r="K822" i="8"/>
  <c r="G822" i="8"/>
  <c r="F822" i="8"/>
  <c r="E822" i="8"/>
  <c r="C822" i="8"/>
  <c r="A822" i="8"/>
  <c r="K821" i="8"/>
  <c r="G821" i="8"/>
  <c r="F821" i="8"/>
  <c r="E821" i="8"/>
  <c r="C821" i="8"/>
  <c r="A821" i="8"/>
  <c r="K820" i="8"/>
  <c r="G820" i="8"/>
  <c r="F820" i="8"/>
  <c r="E820" i="8"/>
  <c r="C820" i="8"/>
  <c r="A820" i="8"/>
  <c r="K819" i="8"/>
  <c r="G819" i="8"/>
  <c r="F819" i="8"/>
  <c r="E819" i="8"/>
  <c r="C819" i="8"/>
  <c r="A819" i="8"/>
  <c r="K818" i="8"/>
  <c r="G818" i="8"/>
  <c r="F818" i="8"/>
  <c r="E818" i="8"/>
  <c r="C818" i="8"/>
  <c r="A818" i="8"/>
  <c r="K817" i="8"/>
  <c r="G817" i="8"/>
  <c r="F817" i="8"/>
  <c r="E817" i="8"/>
  <c r="C817" i="8"/>
  <c r="A817" i="8"/>
  <c r="K816" i="8"/>
  <c r="G816" i="8"/>
  <c r="F816" i="8"/>
  <c r="E816" i="8"/>
  <c r="C816" i="8"/>
  <c r="A816" i="8"/>
  <c r="K815" i="8"/>
  <c r="G815" i="8"/>
  <c r="F815" i="8"/>
  <c r="E815" i="8"/>
  <c r="C815" i="8"/>
  <c r="A815" i="8"/>
  <c r="K814" i="8"/>
  <c r="G814" i="8"/>
  <c r="F814" i="8"/>
  <c r="E814" i="8"/>
  <c r="C814" i="8"/>
  <c r="A814" i="8"/>
  <c r="K813" i="8"/>
  <c r="G813" i="8"/>
  <c r="F813" i="8"/>
  <c r="E813" i="8"/>
  <c r="C813" i="8"/>
  <c r="A813" i="8"/>
  <c r="K812" i="8"/>
  <c r="G812" i="8"/>
  <c r="F812" i="8"/>
  <c r="E812" i="8"/>
  <c r="C812" i="8"/>
  <c r="A812" i="8"/>
  <c r="K811" i="8"/>
  <c r="G811" i="8"/>
  <c r="F811" i="8"/>
  <c r="E811" i="8"/>
  <c r="C811" i="8"/>
  <c r="A811" i="8"/>
  <c r="K810" i="8"/>
  <c r="G810" i="8"/>
  <c r="F810" i="8"/>
  <c r="E810" i="8"/>
  <c r="C810" i="8"/>
  <c r="A810" i="8"/>
  <c r="K809" i="8"/>
  <c r="G809" i="8"/>
  <c r="F809" i="8"/>
  <c r="E809" i="8"/>
  <c r="C809" i="8"/>
  <c r="A809" i="8"/>
  <c r="K808" i="8"/>
  <c r="G808" i="8"/>
  <c r="F808" i="8"/>
  <c r="E808" i="8"/>
  <c r="C808" i="8"/>
  <c r="A808" i="8"/>
  <c r="K807" i="8"/>
  <c r="G807" i="8"/>
  <c r="F807" i="8"/>
  <c r="E807" i="8"/>
  <c r="C807" i="8"/>
  <c r="A807" i="8"/>
  <c r="K806" i="8"/>
  <c r="G806" i="8"/>
  <c r="F806" i="8"/>
  <c r="E806" i="8"/>
  <c r="C806" i="8"/>
  <c r="A806" i="8"/>
  <c r="K805" i="8"/>
  <c r="G805" i="8"/>
  <c r="F805" i="8"/>
  <c r="E805" i="8"/>
  <c r="C805" i="8"/>
  <c r="A805" i="8"/>
  <c r="K804" i="8"/>
  <c r="G804" i="8"/>
  <c r="F804" i="8"/>
  <c r="E804" i="8"/>
  <c r="C804" i="8"/>
  <c r="A804" i="8"/>
  <c r="K803" i="8"/>
  <c r="G803" i="8"/>
  <c r="F803" i="8"/>
  <c r="E803" i="8"/>
  <c r="C803" i="8"/>
  <c r="A803" i="8"/>
  <c r="K802" i="8"/>
  <c r="G802" i="8"/>
  <c r="F802" i="8"/>
  <c r="E802" i="8"/>
  <c r="C802" i="8"/>
  <c r="A802" i="8"/>
  <c r="K801" i="8"/>
  <c r="G801" i="8"/>
  <c r="F801" i="8"/>
  <c r="E801" i="8"/>
  <c r="C801" i="8"/>
  <c r="A801" i="8"/>
  <c r="K800" i="8"/>
  <c r="G800" i="8"/>
  <c r="F800" i="8"/>
  <c r="E800" i="8"/>
  <c r="C800" i="8"/>
  <c r="A800" i="8"/>
  <c r="K799" i="8"/>
  <c r="G799" i="8"/>
  <c r="F799" i="8"/>
  <c r="E799" i="8"/>
  <c r="C799" i="8"/>
  <c r="A799" i="8"/>
  <c r="K798" i="8"/>
  <c r="G798" i="8"/>
  <c r="F798" i="8"/>
  <c r="E798" i="8"/>
  <c r="C798" i="8"/>
  <c r="A798" i="8"/>
  <c r="K797" i="8"/>
  <c r="G797" i="8"/>
  <c r="F797" i="8"/>
  <c r="E797" i="8"/>
  <c r="C797" i="8"/>
  <c r="A797" i="8"/>
  <c r="K796" i="8"/>
  <c r="G796" i="8"/>
  <c r="F796" i="8"/>
  <c r="E796" i="8"/>
  <c r="C796" i="8"/>
  <c r="A796" i="8"/>
  <c r="K795" i="8"/>
  <c r="G795" i="8"/>
  <c r="F795" i="8"/>
  <c r="E795" i="8"/>
  <c r="C795" i="8"/>
  <c r="A795" i="8"/>
  <c r="K794" i="8"/>
  <c r="G794" i="8"/>
  <c r="F794" i="8"/>
  <c r="E794" i="8"/>
  <c r="C794" i="8"/>
  <c r="A794" i="8"/>
  <c r="K793" i="8"/>
  <c r="G793" i="8"/>
  <c r="F793" i="8"/>
  <c r="E793" i="8"/>
  <c r="C793" i="8"/>
  <c r="A793" i="8"/>
  <c r="K792" i="8"/>
  <c r="G792" i="8"/>
  <c r="F792" i="8"/>
  <c r="E792" i="8"/>
  <c r="C792" i="8"/>
  <c r="A792" i="8"/>
  <c r="K791" i="8"/>
  <c r="G791" i="8"/>
  <c r="F791" i="8"/>
  <c r="E791" i="8"/>
  <c r="C791" i="8"/>
  <c r="A791" i="8"/>
  <c r="K790" i="8"/>
  <c r="G790" i="8"/>
  <c r="F790" i="8"/>
  <c r="E790" i="8"/>
  <c r="C790" i="8"/>
  <c r="A790" i="8"/>
  <c r="K789" i="8"/>
  <c r="G789" i="8"/>
  <c r="F789" i="8"/>
  <c r="E789" i="8"/>
  <c r="C789" i="8"/>
  <c r="A789" i="8"/>
  <c r="K788" i="8"/>
  <c r="G788" i="8"/>
  <c r="F788" i="8"/>
  <c r="E788" i="8"/>
  <c r="C788" i="8"/>
  <c r="A788" i="8"/>
  <c r="K787" i="8"/>
  <c r="G787" i="8"/>
  <c r="F787" i="8"/>
  <c r="E787" i="8"/>
  <c r="C787" i="8"/>
  <c r="A787" i="8"/>
  <c r="K786" i="8"/>
  <c r="G786" i="8"/>
  <c r="F786" i="8"/>
  <c r="E786" i="8"/>
  <c r="C786" i="8"/>
  <c r="A786" i="8"/>
  <c r="K785" i="8"/>
  <c r="G785" i="8"/>
  <c r="F785" i="8"/>
  <c r="E785" i="8"/>
  <c r="C785" i="8"/>
  <c r="A785" i="8"/>
  <c r="K784" i="8"/>
  <c r="G784" i="8"/>
  <c r="F784" i="8"/>
  <c r="E784" i="8"/>
  <c r="C784" i="8"/>
  <c r="A784" i="8"/>
  <c r="K783" i="8"/>
  <c r="G783" i="8"/>
  <c r="F783" i="8"/>
  <c r="E783" i="8"/>
  <c r="C783" i="8"/>
  <c r="A783" i="8"/>
  <c r="K782" i="8"/>
  <c r="G782" i="8"/>
  <c r="F782" i="8"/>
  <c r="E782" i="8"/>
  <c r="C782" i="8"/>
  <c r="A782" i="8"/>
  <c r="K781" i="8"/>
  <c r="G781" i="8"/>
  <c r="F781" i="8"/>
  <c r="E781" i="8"/>
  <c r="C781" i="8"/>
  <c r="A781" i="8"/>
  <c r="K780" i="8"/>
  <c r="G780" i="8"/>
  <c r="F780" i="8"/>
  <c r="E780" i="8"/>
  <c r="C780" i="8"/>
  <c r="A780" i="8"/>
  <c r="K779" i="8"/>
  <c r="G779" i="8"/>
  <c r="F779" i="8"/>
  <c r="E779" i="8"/>
  <c r="C779" i="8"/>
  <c r="A779" i="8"/>
  <c r="K778" i="8"/>
  <c r="G778" i="8"/>
  <c r="F778" i="8"/>
  <c r="E778" i="8"/>
  <c r="C778" i="8"/>
  <c r="A778" i="8"/>
  <c r="K777" i="8"/>
  <c r="G777" i="8"/>
  <c r="F777" i="8"/>
  <c r="E777" i="8"/>
  <c r="C777" i="8"/>
  <c r="A777" i="8"/>
  <c r="K776" i="8"/>
  <c r="G776" i="8"/>
  <c r="F776" i="8"/>
  <c r="E776" i="8"/>
  <c r="C776" i="8"/>
  <c r="A776" i="8"/>
  <c r="K775" i="8"/>
  <c r="G775" i="8"/>
  <c r="F775" i="8"/>
  <c r="E775" i="8"/>
  <c r="C775" i="8"/>
  <c r="A775" i="8"/>
  <c r="K774" i="8"/>
  <c r="G774" i="8"/>
  <c r="F774" i="8"/>
  <c r="E774" i="8"/>
  <c r="C774" i="8"/>
  <c r="A774" i="8"/>
  <c r="K773" i="8"/>
  <c r="G773" i="8"/>
  <c r="F773" i="8"/>
  <c r="E773" i="8"/>
  <c r="C773" i="8"/>
  <c r="A773" i="8"/>
  <c r="K772" i="8"/>
  <c r="G772" i="8"/>
  <c r="F772" i="8"/>
  <c r="E772" i="8"/>
  <c r="C772" i="8"/>
  <c r="A772" i="8"/>
  <c r="K771" i="8"/>
  <c r="G771" i="8"/>
  <c r="F771" i="8"/>
  <c r="E771" i="8"/>
  <c r="C771" i="8"/>
  <c r="A771" i="8"/>
  <c r="K770" i="8"/>
  <c r="G770" i="8"/>
  <c r="F770" i="8"/>
  <c r="E770" i="8"/>
  <c r="C770" i="8"/>
  <c r="A770" i="8"/>
  <c r="K769" i="8"/>
  <c r="G769" i="8"/>
  <c r="F769" i="8"/>
  <c r="E769" i="8"/>
  <c r="C769" i="8"/>
  <c r="A769" i="8"/>
  <c r="K768" i="8"/>
  <c r="G768" i="8"/>
  <c r="F768" i="8"/>
  <c r="E768" i="8"/>
  <c r="C768" i="8"/>
  <c r="A768" i="8"/>
  <c r="K767" i="8"/>
  <c r="G767" i="8"/>
  <c r="F767" i="8"/>
  <c r="E767" i="8"/>
  <c r="C767" i="8"/>
  <c r="A767" i="8"/>
  <c r="K766" i="8"/>
  <c r="G766" i="8"/>
  <c r="F766" i="8"/>
  <c r="E766" i="8"/>
  <c r="C766" i="8"/>
  <c r="A766" i="8"/>
  <c r="K765" i="8"/>
  <c r="G765" i="8"/>
  <c r="F765" i="8"/>
  <c r="E765" i="8"/>
  <c r="C765" i="8"/>
  <c r="A765" i="8"/>
  <c r="K764" i="8"/>
  <c r="G764" i="8"/>
  <c r="F764" i="8"/>
  <c r="E764" i="8"/>
  <c r="C764" i="8"/>
  <c r="A764" i="8"/>
  <c r="K763" i="8"/>
  <c r="G763" i="8"/>
  <c r="F763" i="8"/>
  <c r="E763" i="8"/>
  <c r="C763" i="8"/>
  <c r="A763" i="8"/>
  <c r="K762" i="8"/>
  <c r="G762" i="8"/>
  <c r="F762" i="8"/>
  <c r="E762" i="8"/>
  <c r="C762" i="8"/>
  <c r="A762" i="8"/>
  <c r="K761" i="8"/>
  <c r="G761" i="8"/>
  <c r="F761" i="8"/>
  <c r="E761" i="8"/>
  <c r="C761" i="8"/>
  <c r="A761" i="8"/>
  <c r="K760" i="8"/>
  <c r="G760" i="8"/>
  <c r="F760" i="8"/>
  <c r="E760" i="8"/>
  <c r="C760" i="8"/>
  <c r="A760" i="8"/>
  <c r="K759" i="8"/>
  <c r="G759" i="8"/>
  <c r="F759" i="8"/>
  <c r="E759" i="8"/>
  <c r="C759" i="8"/>
  <c r="A759" i="8"/>
  <c r="K758" i="8"/>
  <c r="G758" i="8"/>
  <c r="F758" i="8"/>
  <c r="E758" i="8"/>
  <c r="C758" i="8"/>
  <c r="A758" i="8"/>
  <c r="K757" i="8"/>
  <c r="G757" i="8"/>
  <c r="F757" i="8"/>
  <c r="E757" i="8"/>
  <c r="C757" i="8"/>
  <c r="A757" i="8"/>
  <c r="K756" i="8"/>
  <c r="G756" i="8"/>
  <c r="F756" i="8"/>
  <c r="E756" i="8"/>
  <c r="C756" i="8"/>
  <c r="A756" i="8"/>
  <c r="K755" i="8"/>
  <c r="G755" i="8"/>
  <c r="F755" i="8"/>
  <c r="E755" i="8"/>
  <c r="C755" i="8"/>
  <c r="A755" i="8"/>
  <c r="K754" i="8"/>
  <c r="G754" i="8"/>
  <c r="F754" i="8"/>
  <c r="E754" i="8"/>
  <c r="C754" i="8"/>
  <c r="A754" i="8"/>
  <c r="K753" i="8"/>
  <c r="G753" i="8"/>
  <c r="F753" i="8"/>
  <c r="E753" i="8"/>
  <c r="C753" i="8"/>
  <c r="A753" i="8"/>
  <c r="K752" i="8"/>
  <c r="G752" i="8"/>
  <c r="F752" i="8"/>
  <c r="E752" i="8"/>
  <c r="C752" i="8"/>
  <c r="A752" i="8"/>
  <c r="K751" i="8"/>
  <c r="G751" i="8"/>
  <c r="F751" i="8"/>
  <c r="E751" i="8"/>
  <c r="C751" i="8"/>
  <c r="A751" i="8"/>
  <c r="K750" i="8"/>
  <c r="G750" i="8"/>
  <c r="F750" i="8"/>
  <c r="E750" i="8"/>
  <c r="C750" i="8"/>
  <c r="A750" i="8"/>
  <c r="K749" i="8"/>
  <c r="G749" i="8"/>
  <c r="F749" i="8"/>
  <c r="E749" i="8"/>
  <c r="C749" i="8"/>
  <c r="A749" i="8"/>
  <c r="K748" i="8"/>
  <c r="G748" i="8"/>
  <c r="F748" i="8"/>
  <c r="E748" i="8"/>
  <c r="C748" i="8"/>
  <c r="A748" i="8"/>
  <c r="K747" i="8"/>
  <c r="G747" i="8"/>
  <c r="F747" i="8"/>
  <c r="E747" i="8"/>
  <c r="C747" i="8"/>
  <c r="A747" i="8"/>
  <c r="K746" i="8"/>
  <c r="G746" i="8"/>
  <c r="F746" i="8"/>
  <c r="E746" i="8"/>
  <c r="C746" i="8"/>
  <c r="A746" i="8"/>
  <c r="K745" i="8"/>
  <c r="G745" i="8"/>
  <c r="F745" i="8"/>
  <c r="E745" i="8"/>
  <c r="C745" i="8"/>
  <c r="A745" i="8"/>
  <c r="K744" i="8"/>
  <c r="G744" i="8"/>
  <c r="F744" i="8"/>
  <c r="E744" i="8"/>
  <c r="C744" i="8"/>
  <c r="A744" i="8"/>
  <c r="K743" i="8"/>
  <c r="G743" i="8"/>
  <c r="F743" i="8"/>
  <c r="E743" i="8"/>
  <c r="C743" i="8"/>
  <c r="A743" i="8"/>
  <c r="K742" i="8"/>
  <c r="G742" i="8"/>
  <c r="F742" i="8"/>
  <c r="E742" i="8"/>
  <c r="C742" i="8"/>
  <c r="A742" i="8"/>
  <c r="K741" i="8"/>
  <c r="G741" i="8"/>
  <c r="F741" i="8"/>
  <c r="E741" i="8"/>
  <c r="C741" i="8"/>
  <c r="A741" i="8"/>
  <c r="K740" i="8"/>
  <c r="G740" i="8"/>
  <c r="F740" i="8"/>
  <c r="E740" i="8"/>
  <c r="C740" i="8"/>
  <c r="A740" i="8"/>
  <c r="K739" i="8"/>
  <c r="G739" i="8"/>
  <c r="F739" i="8"/>
  <c r="E739" i="8"/>
  <c r="C739" i="8"/>
  <c r="A739" i="8"/>
  <c r="K738" i="8"/>
  <c r="G738" i="8"/>
  <c r="F738" i="8"/>
  <c r="E738" i="8"/>
  <c r="C738" i="8"/>
  <c r="A738" i="8"/>
  <c r="K737" i="8"/>
  <c r="G737" i="8"/>
  <c r="F737" i="8"/>
  <c r="E737" i="8"/>
  <c r="C737" i="8"/>
  <c r="A737" i="8"/>
  <c r="K736" i="8"/>
  <c r="G736" i="8"/>
  <c r="F736" i="8"/>
  <c r="E736" i="8"/>
  <c r="C736" i="8"/>
  <c r="A736" i="8"/>
  <c r="K735" i="8"/>
  <c r="G735" i="8"/>
  <c r="F735" i="8"/>
  <c r="E735" i="8"/>
  <c r="C735" i="8"/>
  <c r="A735" i="8"/>
  <c r="K734" i="8"/>
  <c r="G734" i="8"/>
  <c r="F734" i="8"/>
  <c r="E734" i="8"/>
  <c r="C734" i="8"/>
  <c r="A734" i="8"/>
  <c r="K733" i="8"/>
  <c r="G733" i="8"/>
  <c r="F733" i="8"/>
  <c r="E733" i="8"/>
  <c r="C733" i="8"/>
  <c r="A733" i="8"/>
  <c r="K732" i="8"/>
  <c r="G732" i="8"/>
  <c r="F732" i="8"/>
  <c r="E732" i="8"/>
  <c r="C732" i="8"/>
  <c r="A732" i="8"/>
  <c r="K731" i="8"/>
  <c r="G731" i="8"/>
  <c r="F731" i="8"/>
  <c r="E731" i="8"/>
  <c r="C731" i="8"/>
  <c r="A731" i="8"/>
  <c r="K730" i="8"/>
  <c r="G730" i="8"/>
  <c r="F730" i="8"/>
  <c r="E730" i="8"/>
  <c r="C730" i="8"/>
  <c r="A730" i="8"/>
  <c r="K729" i="8"/>
  <c r="G729" i="8"/>
  <c r="F729" i="8"/>
  <c r="E729" i="8"/>
  <c r="C729" i="8"/>
  <c r="A729" i="8"/>
  <c r="K728" i="8"/>
  <c r="G728" i="8"/>
  <c r="F728" i="8"/>
  <c r="E728" i="8"/>
  <c r="C728" i="8"/>
  <c r="A728" i="8"/>
  <c r="K727" i="8"/>
  <c r="G727" i="8"/>
  <c r="F727" i="8"/>
  <c r="E727" i="8"/>
  <c r="C727" i="8"/>
  <c r="A727" i="8"/>
  <c r="K726" i="8"/>
  <c r="G726" i="8"/>
  <c r="F726" i="8"/>
  <c r="E726" i="8"/>
  <c r="C726" i="8"/>
  <c r="A726" i="8"/>
  <c r="K725" i="8"/>
  <c r="G725" i="8"/>
  <c r="F725" i="8"/>
  <c r="E725" i="8"/>
  <c r="C725" i="8"/>
  <c r="A725" i="8"/>
  <c r="K724" i="8"/>
  <c r="G724" i="8"/>
  <c r="F724" i="8"/>
  <c r="E724" i="8"/>
  <c r="C724" i="8"/>
  <c r="A724" i="8"/>
  <c r="K723" i="8"/>
  <c r="G723" i="8"/>
  <c r="F723" i="8"/>
  <c r="E723" i="8"/>
  <c r="C723" i="8"/>
  <c r="A723" i="8"/>
  <c r="K722" i="8"/>
  <c r="G722" i="8"/>
  <c r="F722" i="8"/>
  <c r="E722" i="8"/>
  <c r="C722" i="8"/>
  <c r="A722" i="8"/>
  <c r="K721" i="8"/>
  <c r="G721" i="8"/>
  <c r="F721" i="8"/>
  <c r="E721" i="8"/>
  <c r="C721" i="8"/>
  <c r="A721" i="8"/>
  <c r="K720" i="8"/>
  <c r="G720" i="8"/>
  <c r="F720" i="8"/>
  <c r="E720" i="8"/>
  <c r="C720" i="8"/>
  <c r="A720" i="8"/>
  <c r="K719" i="8"/>
  <c r="G719" i="8"/>
  <c r="F719" i="8"/>
  <c r="E719" i="8"/>
  <c r="C719" i="8"/>
  <c r="A719" i="8"/>
  <c r="K718" i="8"/>
  <c r="G718" i="8"/>
  <c r="F718" i="8"/>
  <c r="E718" i="8"/>
  <c r="C718" i="8"/>
  <c r="A718" i="8"/>
  <c r="K717" i="8"/>
  <c r="G717" i="8"/>
  <c r="F717" i="8"/>
  <c r="E717" i="8"/>
  <c r="C717" i="8"/>
  <c r="A717" i="8"/>
  <c r="K716" i="8"/>
  <c r="G716" i="8"/>
  <c r="F716" i="8"/>
  <c r="E716" i="8"/>
  <c r="C716" i="8"/>
  <c r="A716" i="8"/>
  <c r="K715" i="8"/>
  <c r="G715" i="8"/>
  <c r="F715" i="8"/>
  <c r="E715" i="8"/>
  <c r="C715" i="8"/>
  <c r="A715" i="8"/>
  <c r="K714" i="8"/>
  <c r="G714" i="8"/>
  <c r="F714" i="8"/>
  <c r="E714" i="8"/>
  <c r="C714" i="8"/>
  <c r="A714" i="8"/>
  <c r="K713" i="8"/>
  <c r="G713" i="8"/>
  <c r="F713" i="8"/>
  <c r="E713" i="8"/>
  <c r="C713" i="8"/>
  <c r="A713" i="8"/>
  <c r="K712" i="8"/>
  <c r="G712" i="8"/>
  <c r="F712" i="8"/>
  <c r="E712" i="8"/>
  <c r="C712" i="8"/>
  <c r="A712" i="8"/>
  <c r="K711" i="8"/>
  <c r="G711" i="8"/>
  <c r="F711" i="8"/>
  <c r="E711" i="8"/>
  <c r="C711" i="8"/>
  <c r="A711" i="8"/>
  <c r="K710" i="8"/>
  <c r="G710" i="8"/>
  <c r="F710" i="8"/>
  <c r="E710" i="8"/>
  <c r="C710" i="8"/>
  <c r="A710" i="8"/>
  <c r="K709" i="8"/>
  <c r="G709" i="8"/>
  <c r="F709" i="8"/>
  <c r="E709" i="8"/>
  <c r="C709" i="8"/>
  <c r="A709" i="8"/>
  <c r="K708" i="8"/>
  <c r="G708" i="8"/>
  <c r="F708" i="8"/>
  <c r="E708" i="8"/>
  <c r="C708" i="8"/>
  <c r="A708" i="8"/>
  <c r="K707" i="8"/>
  <c r="G707" i="8"/>
  <c r="F707" i="8"/>
  <c r="E707" i="8"/>
  <c r="C707" i="8"/>
  <c r="A707" i="8"/>
  <c r="K706" i="8"/>
  <c r="G706" i="8"/>
  <c r="F706" i="8"/>
  <c r="E706" i="8"/>
  <c r="C706" i="8"/>
  <c r="A706" i="8"/>
  <c r="K705" i="8"/>
  <c r="G705" i="8"/>
  <c r="F705" i="8"/>
  <c r="E705" i="8"/>
  <c r="C705" i="8"/>
  <c r="A705" i="8"/>
  <c r="K704" i="8"/>
  <c r="G704" i="8"/>
  <c r="F704" i="8"/>
  <c r="E704" i="8"/>
  <c r="C704" i="8"/>
  <c r="A704" i="8"/>
  <c r="K703" i="8"/>
  <c r="G703" i="8"/>
  <c r="F703" i="8"/>
  <c r="E703" i="8"/>
  <c r="C703" i="8"/>
  <c r="A703" i="8"/>
  <c r="K702" i="8"/>
  <c r="G702" i="8"/>
  <c r="F702" i="8"/>
  <c r="E702" i="8"/>
  <c r="C702" i="8"/>
  <c r="A702" i="8"/>
  <c r="K701" i="8"/>
  <c r="G701" i="8"/>
  <c r="F701" i="8"/>
  <c r="E701" i="8"/>
  <c r="C701" i="8"/>
  <c r="A701" i="8"/>
  <c r="K700" i="8"/>
  <c r="G700" i="8"/>
  <c r="F700" i="8"/>
  <c r="E700" i="8"/>
  <c r="C700" i="8"/>
  <c r="A700" i="8"/>
  <c r="K699" i="8"/>
  <c r="G699" i="8"/>
  <c r="F699" i="8"/>
  <c r="E699" i="8"/>
  <c r="C699" i="8"/>
  <c r="A699" i="8"/>
  <c r="K698" i="8"/>
  <c r="G698" i="8"/>
  <c r="F698" i="8"/>
  <c r="E698" i="8"/>
  <c r="C698" i="8"/>
  <c r="A698" i="8"/>
  <c r="K697" i="8"/>
  <c r="G697" i="8"/>
  <c r="F697" i="8"/>
  <c r="E697" i="8"/>
  <c r="C697" i="8"/>
  <c r="A697" i="8"/>
  <c r="K696" i="8"/>
  <c r="G696" i="8"/>
  <c r="F696" i="8"/>
  <c r="E696" i="8"/>
  <c r="C696" i="8"/>
  <c r="A696" i="8"/>
  <c r="K695" i="8"/>
  <c r="G695" i="8"/>
  <c r="F695" i="8"/>
  <c r="E695" i="8"/>
  <c r="C695" i="8"/>
  <c r="A695" i="8"/>
  <c r="K694" i="8"/>
  <c r="G694" i="8"/>
  <c r="F694" i="8"/>
  <c r="E694" i="8"/>
  <c r="C694" i="8"/>
  <c r="A694" i="8"/>
  <c r="K693" i="8"/>
  <c r="G693" i="8"/>
  <c r="F693" i="8"/>
  <c r="E693" i="8"/>
  <c r="C693" i="8"/>
  <c r="A693" i="8"/>
  <c r="K692" i="8"/>
  <c r="G692" i="8"/>
  <c r="F692" i="8"/>
  <c r="E692" i="8"/>
  <c r="C692" i="8"/>
  <c r="A692" i="8"/>
  <c r="K691" i="8"/>
  <c r="G691" i="8"/>
  <c r="F691" i="8"/>
  <c r="E691" i="8"/>
  <c r="C691" i="8"/>
  <c r="A691" i="8"/>
  <c r="K690" i="8"/>
  <c r="G690" i="8"/>
  <c r="F690" i="8"/>
  <c r="E690" i="8"/>
  <c r="C690" i="8"/>
  <c r="A690" i="8"/>
  <c r="K689" i="8"/>
  <c r="G689" i="8"/>
  <c r="F689" i="8"/>
  <c r="E689" i="8"/>
  <c r="C689" i="8"/>
  <c r="A689" i="8"/>
  <c r="K688" i="8"/>
  <c r="G688" i="8"/>
  <c r="F688" i="8"/>
  <c r="E688" i="8"/>
  <c r="C688" i="8"/>
  <c r="A688" i="8"/>
  <c r="K687" i="8"/>
  <c r="G687" i="8"/>
  <c r="F687" i="8"/>
  <c r="E687" i="8"/>
  <c r="C687" i="8"/>
  <c r="A687" i="8"/>
  <c r="K686" i="8"/>
  <c r="G686" i="8"/>
  <c r="F686" i="8"/>
  <c r="E686" i="8"/>
  <c r="C686" i="8"/>
  <c r="A686" i="8"/>
  <c r="K685" i="8"/>
  <c r="G685" i="8"/>
  <c r="F685" i="8"/>
  <c r="E685" i="8"/>
  <c r="C685" i="8"/>
  <c r="A685" i="8"/>
  <c r="K684" i="8"/>
  <c r="G684" i="8"/>
  <c r="F684" i="8"/>
  <c r="E684" i="8"/>
  <c r="C684" i="8"/>
  <c r="A684" i="8"/>
  <c r="K683" i="8"/>
  <c r="G683" i="8"/>
  <c r="F683" i="8"/>
  <c r="E683" i="8"/>
  <c r="C683" i="8"/>
  <c r="A683" i="8"/>
  <c r="K682" i="8"/>
  <c r="G682" i="8"/>
  <c r="F682" i="8"/>
  <c r="E682" i="8"/>
  <c r="C682" i="8"/>
  <c r="A682" i="8"/>
  <c r="K681" i="8"/>
  <c r="G681" i="8"/>
  <c r="F681" i="8"/>
  <c r="E681" i="8"/>
  <c r="C681" i="8"/>
  <c r="A681" i="8"/>
  <c r="K680" i="8"/>
  <c r="G680" i="8"/>
  <c r="F680" i="8"/>
  <c r="E680" i="8"/>
  <c r="C680" i="8"/>
  <c r="A680" i="8"/>
  <c r="K679" i="8"/>
  <c r="G679" i="8"/>
  <c r="F679" i="8"/>
  <c r="E679" i="8"/>
  <c r="C679" i="8"/>
  <c r="A679" i="8"/>
  <c r="K678" i="8"/>
  <c r="G678" i="8"/>
  <c r="F678" i="8"/>
  <c r="E678" i="8"/>
  <c r="C678" i="8"/>
  <c r="A678" i="8"/>
  <c r="K677" i="8"/>
  <c r="G677" i="8"/>
  <c r="F677" i="8"/>
  <c r="E677" i="8"/>
  <c r="C677" i="8"/>
  <c r="A677" i="8"/>
  <c r="K676" i="8"/>
  <c r="G676" i="8"/>
  <c r="F676" i="8"/>
  <c r="E676" i="8"/>
  <c r="C676" i="8"/>
  <c r="A676" i="8"/>
  <c r="K675" i="8"/>
  <c r="G675" i="8"/>
  <c r="F675" i="8"/>
  <c r="E675" i="8"/>
  <c r="C675" i="8"/>
  <c r="A675" i="8"/>
  <c r="K674" i="8"/>
  <c r="G674" i="8"/>
  <c r="F674" i="8"/>
  <c r="E674" i="8"/>
  <c r="C674" i="8"/>
  <c r="A674" i="8"/>
  <c r="K673" i="8"/>
  <c r="G673" i="8"/>
  <c r="F673" i="8"/>
  <c r="E673" i="8"/>
  <c r="C673" i="8"/>
  <c r="A673" i="8"/>
  <c r="K672" i="8"/>
  <c r="G672" i="8"/>
  <c r="F672" i="8"/>
  <c r="E672" i="8"/>
  <c r="C672" i="8"/>
  <c r="A672" i="8"/>
  <c r="K671" i="8"/>
  <c r="G671" i="8"/>
  <c r="F671" i="8"/>
  <c r="E671" i="8"/>
  <c r="C671" i="8"/>
  <c r="A671" i="8"/>
  <c r="K670" i="8"/>
  <c r="G670" i="8"/>
  <c r="F670" i="8"/>
  <c r="E670" i="8"/>
  <c r="C670" i="8"/>
  <c r="A670" i="8"/>
  <c r="K669" i="8"/>
  <c r="G669" i="8"/>
  <c r="F669" i="8"/>
  <c r="E669" i="8"/>
  <c r="C669" i="8"/>
  <c r="A669" i="8"/>
  <c r="K668" i="8"/>
  <c r="G668" i="8"/>
  <c r="F668" i="8"/>
  <c r="E668" i="8"/>
  <c r="C668" i="8"/>
  <c r="A668" i="8"/>
  <c r="K667" i="8"/>
  <c r="G667" i="8"/>
  <c r="F667" i="8"/>
  <c r="E667" i="8"/>
  <c r="C667" i="8"/>
  <c r="A667" i="8"/>
  <c r="K666" i="8"/>
  <c r="G666" i="8"/>
  <c r="F666" i="8"/>
  <c r="E666" i="8"/>
  <c r="C666" i="8"/>
  <c r="A666" i="8"/>
  <c r="K665" i="8"/>
  <c r="G665" i="8"/>
  <c r="F665" i="8"/>
  <c r="E665" i="8"/>
  <c r="C665" i="8"/>
  <c r="A665" i="8"/>
  <c r="K664" i="8"/>
  <c r="G664" i="8"/>
  <c r="F664" i="8"/>
  <c r="E664" i="8"/>
  <c r="C664" i="8"/>
  <c r="A664" i="8"/>
  <c r="K663" i="8"/>
  <c r="G663" i="8"/>
  <c r="F663" i="8"/>
  <c r="E663" i="8"/>
  <c r="C663" i="8"/>
  <c r="A663" i="8"/>
  <c r="K662" i="8"/>
  <c r="G662" i="8"/>
  <c r="F662" i="8"/>
  <c r="E662" i="8"/>
  <c r="C662" i="8"/>
  <c r="A662" i="8"/>
  <c r="K661" i="8"/>
  <c r="G661" i="8"/>
  <c r="F661" i="8"/>
  <c r="E661" i="8"/>
  <c r="C661" i="8"/>
  <c r="A661" i="8"/>
  <c r="K660" i="8"/>
  <c r="G660" i="8"/>
  <c r="F660" i="8"/>
  <c r="E660" i="8"/>
  <c r="C660" i="8"/>
  <c r="A660" i="8"/>
  <c r="K659" i="8"/>
  <c r="G659" i="8"/>
  <c r="F659" i="8"/>
  <c r="E659" i="8"/>
  <c r="C659" i="8"/>
  <c r="A659" i="8"/>
  <c r="K658" i="8"/>
  <c r="G658" i="8"/>
  <c r="F658" i="8"/>
  <c r="E658" i="8"/>
  <c r="C658" i="8"/>
  <c r="A658" i="8"/>
  <c r="K657" i="8"/>
  <c r="G657" i="8"/>
  <c r="F657" i="8"/>
  <c r="E657" i="8"/>
  <c r="C657" i="8"/>
  <c r="A657" i="8"/>
  <c r="K656" i="8"/>
  <c r="G656" i="8"/>
  <c r="F656" i="8"/>
  <c r="E656" i="8"/>
  <c r="C656" i="8"/>
  <c r="A656" i="8"/>
  <c r="K655" i="8"/>
  <c r="G655" i="8"/>
  <c r="F655" i="8"/>
  <c r="E655" i="8"/>
  <c r="C655" i="8"/>
  <c r="A655" i="8"/>
  <c r="K654" i="8"/>
  <c r="G654" i="8"/>
  <c r="F654" i="8"/>
  <c r="E654" i="8"/>
  <c r="C654" i="8"/>
  <c r="A654" i="8"/>
  <c r="K653" i="8"/>
  <c r="G653" i="8"/>
  <c r="F653" i="8"/>
  <c r="E653" i="8"/>
  <c r="C653" i="8"/>
  <c r="A653" i="8"/>
  <c r="K652" i="8"/>
  <c r="G652" i="8"/>
  <c r="F652" i="8"/>
  <c r="E652" i="8"/>
  <c r="C652" i="8"/>
  <c r="A652" i="8"/>
  <c r="K651" i="8"/>
  <c r="G651" i="8"/>
  <c r="F651" i="8"/>
  <c r="E651" i="8"/>
  <c r="C651" i="8"/>
  <c r="A651" i="8"/>
  <c r="K650" i="8"/>
  <c r="G650" i="8"/>
  <c r="F650" i="8"/>
  <c r="E650" i="8"/>
  <c r="C650" i="8"/>
  <c r="A650" i="8"/>
  <c r="K649" i="8"/>
  <c r="G649" i="8"/>
  <c r="F649" i="8"/>
  <c r="E649" i="8"/>
  <c r="C649" i="8"/>
  <c r="A649" i="8"/>
  <c r="K648" i="8"/>
  <c r="G648" i="8"/>
  <c r="F648" i="8"/>
  <c r="E648" i="8"/>
  <c r="C648" i="8"/>
  <c r="A648" i="8"/>
  <c r="K647" i="8"/>
  <c r="G647" i="8"/>
  <c r="F647" i="8"/>
  <c r="E647" i="8"/>
  <c r="C647" i="8"/>
  <c r="A647" i="8"/>
  <c r="K646" i="8"/>
  <c r="G646" i="8"/>
  <c r="F646" i="8"/>
  <c r="E646" i="8"/>
  <c r="C646" i="8"/>
  <c r="A646" i="8"/>
  <c r="K645" i="8"/>
  <c r="G645" i="8"/>
  <c r="F645" i="8"/>
  <c r="E645" i="8"/>
  <c r="C645" i="8"/>
  <c r="A645" i="8"/>
  <c r="K644" i="8"/>
  <c r="G644" i="8"/>
  <c r="F644" i="8"/>
  <c r="E644" i="8"/>
  <c r="C644" i="8"/>
  <c r="A644" i="8"/>
  <c r="K643" i="8"/>
  <c r="G643" i="8"/>
  <c r="F643" i="8"/>
  <c r="E643" i="8"/>
  <c r="C643" i="8"/>
  <c r="A643" i="8"/>
  <c r="K642" i="8"/>
  <c r="G642" i="8"/>
  <c r="F642" i="8"/>
  <c r="E642" i="8"/>
  <c r="C642" i="8"/>
  <c r="A642" i="8"/>
  <c r="K641" i="8"/>
  <c r="G641" i="8"/>
  <c r="F641" i="8"/>
  <c r="E641" i="8"/>
  <c r="C641" i="8"/>
  <c r="A641" i="8"/>
  <c r="K640" i="8"/>
  <c r="G640" i="8"/>
  <c r="F640" i="8"/>
  <c r="E640" i="8"/>
  <c r="C640" i="8"/>
  <c r="A640" i="8"/>
  <c r="K639" i="8"/>
  <c r="G639" i="8"/>
  <c r="F639" i="8"/>
  <c r="E639" i="8"/>
  <c r="C639" i="8"/>
  <c r="A639" i="8"/>
  <c r="K638" i="8"/>
  <c r="G638" i="8"/>
  <c r="F638" i="8"/>
  <c r="E638" i="8"/>
  <c r="C638" i="8"/>
  <c r="A638" i="8"/>
  <c r="K637" i="8"/>
  <c r="G637" i="8"/>
  <c r="F637" i="8"/>
  <c r="E637" i="8"/>
  <c r="C637" i="8"/>
  <c r="A637" i="8"/>
  <c r="K636" i="8"/>
  <c r="G636" i="8"/>
  <c r="F636" i="8"/>
  <c r="E636" i="8"/>
  <c r="C636" i="8"/>
  <c r="A636" i="8"/>
  <c r="K635" i="8"/>
  <c r="G635" i="8"/>
  <c r="F635" i="8"/>
  <c r="E635" i="8"/>
  <c r="C635" i="8"/>
  <c r="A635" i="8"/>
  <c r="K634" i="8"/>
  <c r="G634" i="8"/>
  <c r="F634" i="8"/>
  <c r="E634" i="8"/>
  <c r="C634" i="8"/>
  <c r="A634" i="8"/>
  <c r="K633" i="8"/>
  <c r="G633" i="8"/>
  <c r="F633" i="8"/>
  <c r="E633" i="8"/>
  <c r="C633" i="8"/>
  <c r="A633" i="8"/>
  <c r="K632" i="8"/>
  <c r="G632" i="8"/>
  <c r="F632" i="8"/>
  <c r="E632" i="8"/>
  <c r="C632" i="8"/>
  <c r="A632" i="8"/>
  <c r="K631" i="8"/>
  <c r="G631" i="8"/>
  <c r="F631" i="8"/>
  <c r="E631" i="8"/>
  <c r="C631" i="8"/>
  <c r="A631" i="8"/>
  <c r="K630" i="8"/>
  <c r="G630" i="8"/>
  <c r="F630" i="8"/>
  <c r="E630" i="8"/>
  <c r="C630" i="8"/>
  <c r="A630" i="8"/>
  <c r="K629" i="8"/>
  <c r="G629" i="8"/>
  <c r="F629" i="8"/>
  <c r="E629" i="8"/>
  <c r="C629" i="8"/>
  <c r="A629" i="8"/>
  <c r="K628" i="8"/>
  <c r="G628" i="8"/>
  <c r="F628" i="8"/>
  <c r="E628" i="8"/>
  <c r="C628" i="8"/>
  <c r="A628" i="8"/>
  <c r="K627" i="8"/>
  <c r="G627" i="8"/>
  <c r="F627" i="8"/>
  <c r="E627" i="8"/>
  <c r="C627" i="8"/>
  <c r="A627" i="8"/>
  <c r="K626" i="8"/>
  <c r="G626" i="8"/>
  <c r="F626" i="8"/>
  <c r="E626" i="8"/>
  <c r="C626" i="8"/>
  <c r="A626" i="8"/>
  <c r="K625" i="8"/>
  <c r="G625" i="8"/>
  <c r="F625" i="8"/>
  <c r="E625" i="8"/>
  <c r="C625" i="8"/>
  <c r="A625" i="8"/>
  <c r="K624" i="8"/>
  <c r="G624" i="8"/>
  <c r="F624" i="8"/>
  <c r="E624" i="8"/>
  <c r="C624" i="8"/>
  <c r="A624" i="8"/>
  <c r="K623" i="8"/>
  <c r="G623" i="8"/>
  <c r="F623" i="8"/>
  <c r="E623" i="8"/>
  <c r="C623" i="8"/>
  <c r="A623" i="8"/>
  <c r="K622" i="8"/>
  <c r="G622" i="8"/>
  <c r="F622" i="8"/>
  <c r="E622" i="8"/>
  <c r="C622" i="8"/>
  <c r="A622" i="8"/>
  <c r="K621" i="8"/>
  <c r="G621" i="8"/>
  <c r="F621" i="8"/>
  <c r="E621" i="8"/>
  <c r="C621" i="8"/>
  <c r="A621" i="8"/>
  <c r="K620" i="8"/>
  <c r="G620" i="8"/>
  <c r="F620" i="8"/>
  <c r="E620" i="8"/>
  <c r="C620" i="8"/>
  <c r="A620" i="8"/>
  <c r="K619" i="8"/>
  <c r="G619" i="8"/>
  <c r="F619" i="8"/>
  <c r="E619" i="8"/>
  <c r="C619" i="8"/>
  <c r="A619" i="8"/>
  <c r="K618" i="8"/>
  <c r="G618" i="8"/>
  <c r="F618" i="8"/>
  <c r="E618" i="8"/>
  <c r="C618" i="8"/>
  <c r="A618" i="8"/>
  <c r="K617" i="8"/>
  <c r="G617" i="8"/>
  <c r="F617" i="8"/>
  <c r="E617" i="8"/>
  <c r="C617" i="8"/>
  <c r="A617" i="8"/>
  <c r="K616" i="8"/>
  <c r="G616" i="8"/>
  <c r="F616" i="8"/>
  <c r="E616" i="8"/>
  <c r="C616" i="8"/>
  <c r="A616" i="8"/>
  <c r="K615" i="8"/>
  <c r="G615" i="8"/>
  <c r="F615" i="8"/>
  <c r="E615" i="8"/>
  <c r="C615" i="8"/>
  <c r="A615" i="8"/>
  <c r="K614" i="8"/>
  <c r="G614" i="8"/>
  <c r="F614" i="8"/>
  <c r="E614" i="8"/>
  <c r="C614" i="8"/>
  <c r="A614" i="8"/>
  <c r="K613" i="8"/>
  <c r="G613" i="8"/>
  <c r="F613" i="8"/>
  <c r="E613" i="8"/>
  <c r="C613" i="8"/>
  <c r="A613" i="8"/>
  <c r="K612" i="8"/>
  <c r="G612" i="8"/>
  <c r="F612" i="8"/>
  <c r="E612" i="8"/>
  <c r="C612" i="8"/>
  <c r="A612" i="8"/>
  <c r="K611" i="8"/>
  <c r="G611" i="8"/>
  <c r="F611" i="8"/>
  <c r="E611" i="8"/>
  <c r="C611" i="8"/>
  <c r="A611" i="8"/>
  <c r="K610" i="8"/>
  <c r="G610" i="8"/>
  <c r="F610" i="8"/>
  <c r="E610" i="8"/>
  <c r="C610" i="8"/>
  <c r="A610" i="8"/>
  <c r="K609" i="8"/>
  <c r="G609" i="8"/>
  <c r="F609" i="8"/>
  <c r="E609" i="8"/>
  <c r="C609" i="8"/>
  <c r="A609" i="8"/>
  <c r="K608" i="8"/>
  <c r="G608" i="8"/>
  <c r="F608" i="8"/>
  <c r="E608" i="8"/>
  <c r="C608" i="8"/>
  <c r="A608" i="8"/>
  <c r="K607" i="8"/>
  <c r="G607" i="8"/>
  <c r="F607" i="8"/>
  <c r="E607" i="8"/>
  <c r="C607" i="8"/>
  <c r="A607" i="8"/>
  <c r="K606" i="8"/>
  <c r="G606" i="8"/>
  <c r="F606" i="8"/>
  <c r="E606" i="8"/>
  <c r="C606" i="8"/>
  <c r="A606" i="8"/>
  <c r="K605" i="8"/>
  <c r="G605" i="8"/>
  <c r="F605" i="8"/>
  <c r="E605" i="8"/>
  <c r="C605" i="8"/>
  <c r="A605" i="8"/>
  <c r="K604" i="8"/>
  <c r="G604" i="8"/>
  <c r="F604" i="8"/>
  <c r="E604" i="8"/>
  <c r="C604" i="8"/>
  <c r="A604" i="8"/>
  <c r="K603" i="8"/>
  <c r="G603" i="8"/>
  <c r="F603" i="8"/>
  <c r="E603" i="8"/>
  <c r="C603" i="8"/>
  <c r="A603" i="8"/>
  <c r="K602" i="8"/>
  <c r="G602" i="8"/>
  <c r="F602" i="8"/>
  <c r="E602" i="8"/>
  <c r="C602" i="8"/>
  <c r="A602" i="8"/>
  <c r="K601" i="8"/>
  <c r="G601" i="8"/>
  <c r="F601" i="8"/>
  <c r="E601" i="8"/>
  <c r="C601" i="8"/>
  <c r="A601" i="8"/>
  <c r="K600" i="8"/>
  <c r="G600" i="8"/>
  <c r="F600" i="8"/>
  <c r="E600" i="8"/>
  <c r="C600" i="8"/>
  <c r="A600" i="8"/>
  <c r="K599" i="8"/>
  <c r="G599" i="8"/>
  <c r="F599" i="8"/>
  <c r="E599" i="8"/>
  <c r="C599" i="8"/>
  <c r="A599" i="8"/>
  <c r="K598" i="8"/>
  <c r="G598" i="8"/>
  <c r="F598" i="8"/>
  <c r="E598" i="8"/>
  <c r="C598" i="8"/>
  <c r="A598" i="8"/>
  <c r="K597" i="8"/>
  <c r="G597" i="8"/>
  <c r="F597" i="8"/>
  <c r="E597" i="8"/>
  <c r="C597" i="8"/>
  <c r="A597" i="8"/>
  <c r="K596" i="8"/>
  <c r="G596" i="8"/>
  <c r="F596" i="8"/>
  <c r="E596" i="8"/>
  <c r="C596" i="8"/>
  <c r="A596" i="8"/>
  <c r="K595" i="8"/>
  <c r="G595" i="8"/>
  <c r="F595" i="8"/>
  <c r="E595" i="8"/>
  <c r="C595" i="8"/>
  <c r="A595" i="8"/>
  <c r="K594" i="8"/>
  <c r="G594" i="8"/>
  <c r="F594" i="8"/>
  <c r="E594" i="8"/>
  <c r="C594" i="8"/>
  <c r="A594" i="8"/>
  <c r="K593" i="8"/>
  <c r="G593" i="8"/>
  <c r="F593" i="8"/>
  <c r="E593" i="8"/>
  <c r="C593" i="8"/>
  <c r="A593" i="8"/>
  <c r="K592" i="8"/>
  <c r="G592" i="8"/>
  <c r="F592" i="8"/>
  <c r="E592" i="8"/>
  <c r="C592" i="8"/>
  <c r="A592" i="8"/>
  <c r="K591" i="8"/>
  <c r="G591" i="8"/>
  <c r="F591" i="8"/>
  <c r="E591" i="8"/>
  <c r="C591" i="8"/>
  <c r="A591" i="8"/>
  <c r="K590" i="8"/>
  <c r="G590" i="8"/>
  <c r="F590" i="8"/>
  <c r="E590" i="8"/>
  <c r="C590" i="8"/>
  <c r="A590" i="8"/>
  <c r="K589" i="8"/>
  <c r="G589" i="8"/>
  <c r="F589" i="8"/>
  <c r="E589" i="8"/>
  <c r="C589" i="8"/>
  <c r="A589" i="8"/>
  <c r="K588" i="8"/>
  <c r="G588" i="8"/>
  <c r="F588" i="8"/>
  <c r="E588" i="8"/>
  <c r="C588" i="8"/>
  <c r="A588" i="8"/>
  <c r="K587" i="8"/>
  <c r="G587" i="8"/>
  <c r="F587" i="8"/>
  <c r="E587" i="8"/>
  <c r="C587" i="8"/>
  <c r="A587" i="8"/>
  <c r="K586" i="8"/>
  <c r="G586" i="8"/>
  <c r="F586" i="8"/>
  <c r="E586" i="8"/>
  <c r="C586" i="8"/>
  <c r="A586" i="8"/>
  <c r="K585" i="8"/>
  <c r="G585" i="8"/>
  <c r="F585" i="8"/>
  <c r="E585" i="8"/>
  <c r="C585" i="8"/>
  <c r="A585" i="8"/>
  <c r="K584" i="8"/>
  <c r="G584" i="8"/>
  <c r="F584" i="8"/>
  <c r="E584" i="8"/>
  <c r="C584" i="8"/>
  <c r="A584" i="8"/>
  <c r="K583" i="8"/>
  <c r="G583" i="8"/>
  <c r="F583" i="8"/>
  <c r="E583" i="8"/>
  <c r="C583" i="8"/>
  <c r="A583" i="8"/>
  <c r="K582" i="8"/>
  <c r="G582" i="8"/>
  <c r="F582" i="8"/>
  <c r="E582" i="8"/>
  <c r="C582" i="8"/>
  <c r="A582" i="8"/>
  <c r="K581" i="8"/>
  <c r="G581" i="8"/>
  <c r="F581" i="8"/>
  <c r="E581" i="8"/>
  <c r="C581" i="8"/>
  <c r="A581" i="8"/>
  <c r="K580" i="8"/>
  <c r="G580" i="8"/>
  <c r="F580" i="8"/>
  <c r="E580" i="8"/>
  <c r="C580" i="8"/>
  <c r="A580" i="8"/>
  <c r="K579" i="8"/>
  <c r="G579" i="8"/>
  <c r="F579" i="8"/>
  <c r="E579" i="8"/>
  <c r="C579" i="8"/>
  <c r="A579" i="8"/>
  <c r="K578" i="8"/>
  <c r="G578" i="8"/>
  <c r="F578" i="8"/>
  <c r="E578" i="8"/>
  <c r="C578" i="8"/>
  <c r="A578" i="8"/>
  <c r="K577" i="8"/>
  <c r="G577" i="8"/>
  <c r="F577" i="8"/>
  <c r="E577" i="8"/>
  <c r="C577" i="8"/>
  <c r="A577" i="8"/>
  <c r="K576" i="8"/>
  <c r="G576" i="8"/>
  <c r="F576" i="8"/>
  <c r="E576" i="8"/>
  <c r="C576" i="8"/>
  <c r="A576" i="8"/>
  <c r="K575" i="8"/>
  <c r="G575" i="8"/>
  <c r="F575" i="8"/>
  <c r="E575" i="8"/>
  <c r="C575" i="8"/>
  <c r="A575" i="8"/>
  <c r="K574" i="8"/>
  <c r="G574" i="8"/>
  <c r="F574" i="8"/>
  <c r="E574" i="8"/>
  <c r="C574" i="8"/>
  <c r="A574" i="8"/>
  <c r="K573" i="8"/>
  <c r="G573" i="8"/>
  <c r="F573" i="8"/>
  <c r="E573" i="8"/>
  <c r="C573" i="8"/>
  <c r="A573" i="8"/>
  <c r="K572" i="8"/>
  <c r="G572" i="8"/>
  <c r="F572" i="8"/>
  <c r="E572" i="8"/>
  <c r="C572" i="8"/>
  <c r="A572" i="8"/>
  <c r="K571" i="8"/>
  <c r="G571" i="8"/>
  <c r="F571" i="8"/>
  <c r="E571" i="8"/>
  <c r="C571" i="8"/>
  <c r="A571" i="8"/>
  <c r="K570" i="8"/>
  <c r="G570" i="8"/>
  <c r="F570" i="8"/>
  <c r="E570" i="8"/>
  <c r="C570" i="8"/>
  <c r="A570" i="8"/>
  <c r="K569" i="8"/>
  <c r="G569" i="8"/>
  <c r="F569" i="8"/>
  <c r="E569" i="8"/>
  <c r="C569" i="8"/>
  <c r="A569" i="8"/>
  <c r="K568" i="8"/>
  <c r="G568" i="8"/>
  <c r="F568" i="8"/>
  <c r="E568" i="8"/>
  <c r="C568" i="8"/>
  <c r="A568" i="8"/>
  <c r="K567" i="8"/>
  <c r="G567" i="8"/>
  <c r="F567" i="8"/>
  <c r="E567" i="8"/>
  <c r="C567" i="8"/>
  <c r="A567" i="8"/>
  <c r="K566" i="8"/>
  <c r="G566" i="8"/>
  <c r="F566" i="8"/>
  <c r="E566" i="8"/>
  <c r="C566" i="8"/>
  <c r="A566" i="8"/>
  <c r="K565" i="8"/>
  <c r="G565" i="8"/>
  <c r="F565" i="8"/>
  <c r="E565" i="8"/>
  <c r="C565" i="8"/>
  <c r="A565" i="8"/>
  <c r="K564" i="8"/>
  <c r="G564" i="8"/>
  <c r="F564" i="8"/>
  <c r="E564" i="8"/>
  <c r="C564" i="8"/>
  <c r="A564" i="8"/>
  <c r="K563" i="8"/>
  <c r="G563" i="8"/>
  <c r="F563" i="8"/>
  <c r="E563" i="8"/>
  <c r="C563" i="8"/>
  <c r="A563" i="8"/>
  <c r="K562" i="8"/>
  <c r="G562" i="8"/>
  <c r="F562" i="8"/>
  <c r="E562" i="8"/>
  <c r="C562" i="8"/>
  <c r="A562" i="8"/>
  <c r="K561" i="8"/>
  <c r="G561" i="8"/>
  <c r="F561" i="8"/>
  <c r="E561" i="8"/>
  <c r="C561" i="8"/>
  <c r="A561" i="8"/>
  <c r="K560" i="8"/>
  <c r="G560" i="8"/>
  <c r="F560" i="8"/>
  <c r="E560" i="8"/>
  <c r="C560" i="8"/>
  <c r="A560" i="8"/>
  <c r="K559" i="8"/>
  <c r="G559" i="8"/>
  <c r="F559" i="8"/>
  <c r="E559" i="8"/>
  <c r="C559" i="8"/>
  <c r="A559" i="8"/>
  <c r="K558" i="8"/>
  <c r="G558" i="8"/>
  <c r="F558" i="8"/>
  <c r="E558" i="8"/>
  <c r="C558" i="8"/>
  <c r="A558" i="8"/>
  <c r="K557" i="8"/>
  <c r="G557" i="8"/>
  <c r="F557" i="8"/>
  <c r="E557" i="8"/>
  <c r="C557" i="8"/>
  <c r="A557" i="8"/>
  <c r="K556" i="8"/>
  <c r="G556" i="8"/>
  <c r="F556" i="8"/>
  <c r="E556" i="8"/>
  <c r="C556" i="8"/>
  <c r="A556" i="8"/>
  <c r="K555" i="8"/>
  <c r="G555" i="8"/>
  <c r="F555" i="8"/>
  <c r="E555" i="8"/>
  <c r="C555" i="8"/>
  <c r="A555" i="8"/>
  <c r="K554" i="8"/>
  <c r="G554" i="8"/>
  <c r="F554" i="8"/>
  <c r="E554" i="8"/>
  <c r="C554" i="8"/>
  <c r="A554" i="8"/>
  <c r="K553" i="8"/>
  <c r="G553" i="8"/>
  <c r="F553" i="8"/>
  <c r="E553" i="8"/>
  <c r="C553" i="8"/>
  <c r="A553" i="8"/>
  <c r="K552" i="8"/>
  <c r="G552" i="8"/>
  <c r="F552" i="8"/>
  <c r="E552" i="8"/>
  <c r="C552" i="8"/>
  <c r="A552" i="8"/>
  <c r="K551" i="8"/>
  <c r="G551" i="8"/>
  <c r="F551" i="8"/>
  <c r="E551" i="8"/>
  <c r="C551" i="8"/>
  <c r="A551" i="8"/>
  <c r="K550" i="8"/>
  <c r="G550" i="8"/>
  <c r="F550" i="8"/>
  <c r="E550" i="8"/>
  <c r="C550" i="8"/>
  <c r="A550" i="8"/>
  <c r="K549" i="8"/>
  <c r="G549" i="8"/>
  <c r="F549" i="8"/>
  <c r="E549" i="8"/>
  <c r="C549" i="8"/>
  <c r="A549" i="8"/>
  <c r="K548" i="8"/>
  <c r="G548" i="8"/>
  <c r="F548" i="8"/>
  <c r="E548" i="8"/>
  <c r="C548" i="8"/>
  <c r="A548" i="8"/>
  <c r="K547" i="8"/>
  <c r="G547" i="8"/>
  <c r="F547" i="8"/>
  <c r="E547" i="8"/>
  <c r="C547" i="8"/>
  <c r="A547" i="8"/>
  <c r="K546" i="8"/>
  <c r="G546" i="8"/>
  <c r="F546" i="8"/>
  <c r="E546" i="8"/>
  <c r="C546" i="8"/>
  <c r="A546" i="8"/>
  <c r="K545" i="8"/>
  <c r="G545" i="8"/>
  <c r="F545" i="8"/>
  <c r="E545" i="8"/>
  <c r="C545" i="8"/>
  <c r="A545" i="8"/>
  <c r="K544" i="8"/>
  <c r="G544" i="8"/>
  <c r="F544" i="8"/>
  <c r="E544" i="8"/>
  <c r="C544" i="8"/>
  <c r="A544" i="8"/>
  <c r="K543" i="8"/>
  <c r="G543" i="8"/>
  <c r="F543" i="8"/>
  <c r="E543" i="8"/>
  <c r="C543" i="8"/>
  <c r="A543" i="8"/>
  <c r="K542" i="8"/>
  <c r="G542" i="8"/>
  <c r="F542" i="8"/>
  <c r="E542" i="8"/>
  <c r="C542" i="8"/>
  <c r="A542" i="8"/>
  <c r="K541" i="8"/>
  <c r="G541" i="8"/>
  <c r="F541" i="8"/>
  <c r="E541" i="8"/>
  <c r="C541" i="8"/>
  <c r="A541" i="8"/>
  <c r="K540" i="8"/>
  <c r="G540" i="8"/>
  <c r="F540" i="8"/>
  <c r="E540" i="8"/>
  <c r="C540" i="8"/>
  <c r="A540" i="8"/>
  <c r="K539" i="8"/>
  <c r="G539" i="8"/>
  <c r="F539" i="8"/>
  <c r="E539" i="8"/>
  <c r="C539" i="8"/>
  <c r="A539" i="8"/>
  <c r="K538" i="8"/>
  <c r="G538" i="8"/>
  <c r="F538" i="8"/>
  <c r="E538" i="8"/>
  <c r="C538" i="8"/>
  <c r="A538" i="8"/>
  <c r="K537" i="8"/>
  <c r="G537" i="8"/>
  <c r="F537" i="8"/>
  <c r="E537" i="8"/>
  <c r="C537" i="8"/>
  <c r="A537" i="8"/>
  <c r="K536" i="8"/>
  <c r="G536" i="8"/>
  <c r="F536" i="8"/>
  <c r="E536" i="8"/>
  <c r="C536" i="8"/>
  <c r="A536" i="8"/>
  <c r="K535" i="8"/>
  <c r="G535" i="8"/>
  <c r="F535" i="8"/>
  <c r="E535" i="8"/>
  <c r="C535" i="8"/>
  <c r="A535" i="8"/>
  <c r="K534" i="8"/>
  <c r="G534" i="8"/>
  <c r="F534" i="8"/>
  <c r="E534" i="8"/>
  <c r="C534" i="8"/>
  <c r="A534" i="8"/>
  <c r="K533" i="8"/>
  <c r="G533" i="8"/>
  <c r="F533" i="8"/>
  <c r="E533" i="8"/>
  <c r="C533" i="8"/>
  <c r="A533" i="8"/>
  <c r="K532" i="8"/>
  <c r="G532" i="8"/>
  <c r="F532" i="8"/>
  <c r="E532" i="8"/>
  <c r="C532" i="8"/>
  <c r="A532" i="8"/>
  <c r="K531" i="8"/>
  <c r="G531" i="8"/>
  <c r="F531" i="8"/>
  <c r="E531" i="8"/>
  <c r="C531" i="8"/>
  <c r="A531" i="8"/>
  <c r="K530" i="8"/>
  <c r="G530" i="8"/>
  <c r="F530" i="8"/>
  <c r="E530" i="8"/>
  <c r="C530" i="8"/>
  <c r="A530" i="8"/>
  <c r="K529" i="8"/>
  <c r="G529" i="8"/>
  <c r="F529" i="8"/>
  <c r="E529" i="8"/>
  <c r="C529" i="8"/>
  <c r="A529" i="8"/>
  <c r="K528" i="8"/>
  <c r="G528" i="8"/>
  <c r="F528" i="8"/>
  <c r="E528" i="8"/>
  <c r="C528" i="8"/>
  <c r="A528" i="8"/>
  <c r="K527" i="8"/>
  <c r="G527" i="8"/>
  <c r="F527" i="8"/>
  <c r="E527" i="8"/>
  <c r="C527" i="8"/>
  <c r="A527" i="8"/>
  <c r="K526" i="8"/>
  <c r="G526" i="8"/>
  <c r="F526" i="8"/>
  <c r="E526" i="8"/>
  <c r="C526" i="8"/>
  <c r="A526" i="8"/>
  <c r="K525" i="8"/>
  <c r="G525" i="8"/>
  <c r="F525" i="8"/>
  <c r="E525" i="8"/>
  <c r="C525" i="8"/>
  <c r="A525" i="8"/>
  <c r="K524" i="8"/>
  <c r="G524" i="8"/>
  <c r="F524" i="8"/>
  <c r="E524" i="8"/>
  <c r="C524" i="8"/>
  <c r="A524" i="8"/>
  <c r="K523" i="8"/>
  <c r="G523" i="8"/>
  <c r="F523" i="8"/>
  <c r="E523" i="8"/>
  <c r="C523" i="8"/>
  <c r="A523" i="8"/>
  <c r="K522" i="8"/>
  <c r="G522" i="8"/>
  <c r="F522" i="8"/>
  <c r="E522" i="8"/>
  <c r="C522" i="8"/>
  <c r="A522" i="8"/>
  <c r="K521" i="8"/>
  <c r="G521" i="8"/>
  <c r="F521" i="8"/>
  <c r="E521" i="8"/>
  <c r="C521" i="8"/>
  <c r="A521" i="8"/>
  <c r="K520" i="8"/>
  <c r="G520" i="8"/>
  <c r="F520" i="8"/>
  <c r="E520" i="8"/>
  <c r="C520" i="8"/>
  <c r="A520" i="8"/>
  <c r="K519" i="8"/>
  <c r="G519" i="8"/>
  <c r="F519" i="8"/>
  <c r="E519" i="8"/>
  <c r="C519" i="8"/>
  <c r="A519" i="8"/>
  <c r="K518" i="8"/>
  <c r="G518" i="8"/>
  <c r="F518" i="8"/>
  <c r="E518" i="8"/>
  <c r="C518" i="8"/>
  <c r="A518" i="8"/>
  <c r="K517" i="8"/>
  <c r="G517" i="8"/>
  <c r="F517" i="8"/>
  <c r="E517" i="8"/>
  <c r="C517" i="8"/>
  <c r="A517" i="8"/>
  <c r="K516" i="8"/>
  <c r="G516" i="8"/>
  <c r="F516" i="8"/>
  <c r="E516" i="8"/>
  <c r="C516" i="8"/>
  <c r="A516" i="8"/>
  <c r="K515" i="8"/>
  <c r="G515" i="8"/>
  <c r="F515" i="8"/>
  <c r="E515" i="8"/>
  <c r="C515" i="8"/>
  <c r="A515" i="8"/>
  <c r="K514" i="8"/>
  <c r="G514" i="8"/>
  <c r="F514" i="8"/>
  <c r="E514" i="8"/>
  <c r="C514" i="8"/>
  <c r="A514" i="8"/>
  <c r="K513" i="8"/>
  <c r="G513" i="8"/>
  <c r="F513" i="8"/>
  <c r="E513" i="8"/>
  <c r="C513" i="8"/>
  <c r="A513" i="8"/>
  <c r="K512" i="8"/>
  <c r="G512" i="8"/>
  <c r="F512" i="8"/>
  <c r="E512" i="8"/>
  <c r="C512" i="8"/>
  <c r="A512" i="8"/>
  <c r="K511" i="8"/>
  <c r="G511" i="8"/>
  <c r="F511" i="8"/>
  <c r="E511" i="8"/>
  <c r="C511" i="8"/>
  <c r="A511" i="8"/>
  <c r="K510" i="8"/>
  <c r="G510" i="8"/>
  <c r="F510" i="8"/>
  <c r="E510" i="8"/>
  <c r="C510" i="8"/>
  <c r="A510" i="8"/>
  <c r="K509" i="8"/>
  <c r="G509" i="8"/>
  <c r="F509" i="8"/>
  <c r="E509" i="8"/>
  <c r="C509" i="8"/>
  <c r="A509" i="8"/>
  <c r="K508" i="8"/>
  <c r="G508" i="8"/>
  <c r="F508" i="8"/>
  <c r="E508" i="8"/>
  <c r="C508" i="8"/>
  <c r="A508" i="8"/>
  <c r="K507" i="8"/>
  <c r="G507" i="8"/>
  <c r="F507" i="8"/>
  <c r="E507" i="8"/>
  <c r="C507" i="8"/>
  <c r="A507" i="8"/>
  <c r="K506" i="8"/>
  <c r="G506" i="8"/>
  <c r="F506" i="8"/>
  <c r="E506" i="8"/>
  <c r="C506" i="8"/>
  <c r="A506" i="8"/>
  <c r="K505" i="8"/>
  <c r="G505" i="8"/>
  <c r="F505" i="8"/>
  <c r="E505" i="8"/>
  <c r="C505" i="8"/>
  <c r="A505" i="8"/>
  <c r="K504" i="8"/>
  <c r="G504" i="8"/>
  <c r="F504" i="8"/>
  <c r="E504" i="8"/>
  <c r="C504" i="8"/>
  <c r="A504" i="8"/>
  <c r="K503" i="8"/>
  <c r="G503" i="8"/>
  <c r="F503" i="8"/>
  <c r="E503" i="8"/>
  <c r="C503" i="8"/>
  <c r="A503" i="8"/>
  <c r="K502" i="8"/>
  <c r="G502" i="8"/>
  <c r="F502" i="8"/>
  <c r="E502" i="8"/>
  <c r="C502" i="8"/>
  <c r="A502" i="8"/>
  <c r="K501" i="8"/>
  <c r="G501" i="8"/>
  <c r="F501" i="8"/>
  <c r="E501" i="8"/>
  <c r="C501" i="8"/>
  <c r="A501" i="8"/>
  <c r="K500" i="8"/>
  <c r="G500" i="8"/>
  <c r="F500" i="8"/>
  <c r="E500" i="8"/>
  <c r="C500" i="8"/>
  <c r="A500" i="8"/>
  <c r="K499" i="8"/>
  <c r="G499" i="8"/>
  <c r="F499" i="8"/>
  <c r="E499" i="8"/>
  <c r="C499" i="8"/>
  <c r="A499" i="8"/>
  <c r="K498" i="8"/>
  <c r="G498" i="8"/>
  <c r="F498" i="8"/>
  <c r="E498" i="8"/>
  <c r="C498" i="8"/>
  <c r="A498" i="8"/>
  <c r="K497" i="8"/>
  <c r="G497" i="8"/>
  <c r="F497" i="8"/>
  <c r="E497" i="8"/>
  <c r="C497" i="8"/>
  <c r="A497" i="8"/>
  <c r="K496" i="8"/>
  <c r="G496" i="8"/>
  <c r="F496" i="8"/>
  <c r="E496" i="8"/>
  <c r="C496" i="8"/>
  <c r="A496" i="8"/>
  <c r="K495" i="8"/>
  <c r="G495" i="8"/>
  <c r="F495" i="8"/>
  <c r="E495" i="8"/>
  <c r="C495" i="8"/>
  <c r="A495" i="8"/>
  <c r="K494" i="8"/>
  <c r="G494" i="8"/>
  <c r="F494" i="8"/>
  <c r="E494" i="8"/>
  <c r="C494" i="8"/>
  <c r="A494" i="8"/>
  <c r="K493" i="8"/>
  <c r="G493" i="8"/>
  <c r="F493" i="8"/>
  <c r="E493" i="8"/>
  <c r="C493" i="8"/>
  <c r="A493" i="8"/>
  <c r="K492" i="8"/>
  <c r="G492" i="8"/>
  <c r="F492" i="8"/>
  <c r="E492" i="8"/>
  <c r="C492" i="8"/>
  <c r="A492" i="8"/>
  <c r="K491" i="8"/>
  <c r="G491" i="8"/>
  <c r="F491" i="8"/>
  <c r="E491" i="8"/>
  <c r="C491" i="8"/>
  <c r="A491" i="8"/>
  <c r="K490" i="8"/>
  <c r="G490" i="8"/>
  <c r="F490" i="8"/>
  <c r="E490" i="8"/>
  <c r="C490" i="8"/>
  <c r="A490" i="8"/>
  <c r="K489" i="8"/>
  <c r="G489" i="8"/>
  <c r="F489" i="8"/>
  <c r="E489" i="8"/>
  <c r="C489" i="8"/>
  <c r="A489" i="8"/>
  <c r="K488" i="8"/>
  <c r="G488" i="8"/>
  <c r="F488" i="8"/>
  <c r="E488" i="8"/>
  <c r="C488" i="8"/>
  <c r="A488" i="8"/>
  <c r="K487" i="8"/>
  <c r="G487" i="8"/>
  <c r="F487" i="8"/>
  <c r="E487" i="8"/>
  <c r="C487" i="8"/>
  <c r="A487" i="8"/>
  <c r="K486" i="8"/>
  <c r="G486" i="8"/>
  <c r="F486" i="8"/>
  <c r="E486" i="8"/>
  <c r="C486" i="8"/>
  <c r="A486" i="8"/>
  <c r="K485" i="8"/>
  <c r="G485" i="8"/>
  <c r="F485" i="8"/>
  <c r="E485" i="8"/>
  <c r="C485" i="8"/>
  <c r="A485" i="8"/>
  <c r="K484" i="8"/>
  <c r="G484" i="8"/>
  <c r="F484" i="8"/>
  <c r="E484" i="8"/>
  <c r="C484" i="8"/>
  <c r="A484" i="8"/>
  <c r="K483" i="8"/>
  <c r="G483" i="8"/>
  <c r="F483" i="8"/>
  <c r="E483" i="8"/>
  <c r="C483" i="8"/>
  <c r="A483" i="8"/>
  <c r="K482" i="8"/>
  <c r="G482" i="8"/>
  <c r="F482" i="8"/>
  <c r="E482" i="8"/>
  <c r="C482" i="8"/>
  <c r="A482" i="8"/>
  <c r="K481" i="8"/>
  <c r="G481" i="8"/>
  <c r="F481" i="8"/>
  <c r="E481" i="8"/>
  <c r="C481" i="8"/>
  <c r="A481" i="8"/>
  <c r="K480" i="8"/>
  <c r="G480" i="8"/>
  <c r="F480" i="8"/>
  <c r="E480" i="8"/>
  <c r="C480" i="8"/>
  <c r="A480" i="8"/>
  <c r="K479" i="8"/>
  <c r="G479" i="8"/>
  <c r="F479" i="8"/>
  <c r="E479" i="8"/>
  <c r="C479" i="8"/>
  <c r="A479" i="8"/>
  <c r="K478" i="8"/>
  <c r="G478" i="8"/>
  <c r="F478" i="8"/>
  <c r="E478" i="8"/>
  <c r="C478" i="8"/>
  <c r="A478" i="8"/>
  <c r="K477" i="8"/>
  <c r="G477" i="8"/>
  <c r="F477" i="8"/>
  <c r="E477" i="8"/>
  <c r="C477" i="8"/>
  <c r="A477" i="8"/>
  <c r="K476" i="8"/>
  <c r="G476" i="8"/>
  <c r="F476" i="8"/>
  <c r="E476" i="8"/>
  <c r="C476" i="8"/>
  <c r="A476" i="8"/>
  <c r="K475" i="8"/>
  <c r="G475" i="8"/>
  <c r="F475" i="8"/>
  <c r="E475" i="8"/>
  <c r="C475" i="8"/>
  <c r="A475" i="8"/>
  <c r="K474" i="8"/>
  <c r="G474" i="8"/>
  <c r="F474" i="8"/>
  <c r="E474" i="8"/>
  <c r="C474" i="8"/>
  <c r="A474" i="8"/>
  <c r="K473" i="8"/>
  <c r="G473" i="8"/>
  <c r="F473" i="8"/>
  <c r="E473" i="8"/>
  <c r="C473" i="8"/>
  <c r="A473" i="8"/>
  <c r="K472" i="8"/>
  <c r="G472" i="8"/>
  <c r="F472" i="8"/>
  <c r="E472" i="8"/>
  <c r="C472" i="8"/>
  <c r="A472" i="8"/>
  <c r="K471" i="8"/>
  <c r="G471" i="8"/>
  <c r="F471" i="8"/>
  <c r="E471" i="8"/>
  <c r="C471" i="8"/>
  <c r="A471" i="8"/>
  <c r="K470" i="8"/>
  <c r="G470" i="8"/>
  <c r="F470" i="8"/>
  <c r="E470" i="8"/>
  <c r="C470" i="8"/>
  <c r="A470" i="8"/>
  <c r="K469" i="8"/>
  <c r="G469" i="8"/>
  <c r="F469" i="8"/>
  <c r="E469" i="8"/>
  <c r="C469" i="8"/>
  <c r="A469" i="8"/>
  <c r="K468" i="8"/>
  <c r="G468" i="8"/>
  <c r="F468" i="8"/>
  <c r="E468" i="8"/>
  <c r="C468" i="8"/>
  <c r="A468" i="8"/>
  <c r="K467" i="8"/>
  <c r="G467" i="8"/>
  <c r="F467" i="8"/>
  <c r="E467" i="8"/>
  <c r="C467" i="8"/>
  <c r="A467" i="8"/>
  <c r="K466" i="8"/>
  <c r="G466" i="8"/>
  <c r="F466" i="8"/>
  <c r="E466" i="8"/>
  <c r="C466" i="8"/>
  <c r="A466" i="8"/>
  <c r="K465" i="8"/>
  <c r="G465" i="8"/>
  <c r="F465" i="8"/>
  <c r="E465" i="8"/>
  <c r="C465" i="8"/>
  <c r="A465" i="8"/>
  <c r="K464" i="8"/>
  <c r="G464" i="8"/>
  <c r="F464" i="8"/>
  <c r="E464" i="8"/>
  <c r="C464" i="8"/>
  <c r="A464" i="8"/>
  <c r="K463" i="8"/>
  <c r="G463" i="8"/>
  <c r="F463" i="8"/>
  <c r="E463" i="8"/>
  <c r="C463" i="8"/>
  <c r="A463" i="8"/>
  <c r="K462" i="8"/>
  <c r="G462" i="8"/>
  <c r="F462" i="8"/>
  <c r="E462" i="8"/>
  <c r="C462" i="8"/>
  <c r="A462" i="8"/>
  <c r="K461" i="8"/>
  <c r="G461" i="8"/>
  <c r="F461" i="8"/>
  <c r="E461" i="8"/>
  <c r="C461" i="8"/>
  <c r="A461" i="8"/>
  <c r="K460" i="8"/>
  <c r="G460" i="8"/>
  <c r="F460" i="8"/>
  <c r="E460" i="8"/>
  <c r="C460" i="8"/>
  <c r="A460" i="8"/>
  <c r="K459" i="8"/>
  <c r="G459" i="8"/>
  <c r="F459" i="8"/>
  <c r="E459" i="8"/>
  <c r="C459" i="8"/>
  <c r="A459" i="8"/>
  <c r="K458" i="8"/>
  <c r="G458" i="8"/>
  <c r="F458" i="8"/>
  <c r="E458" i="8"/>
  <c r="C458" i="8"/>
  <c r="A458" i="8"/>
  <c r="K457" i="8"/>
  <c r="G457" i="8"/>
  <c r="F457" i="8"/>
  <c r="E457" i="8"/>
  <c r="C457" i="8"/>
  <c r="A457" i="8"/>
  <c r="K456" i="8"/>
  <c r="G456" i="8"/>
  <c r="F456" i="8"/>
  <c r="E456" i="8"/>
  <c r="C456" i="8"/>
  <c r="A456" i="8"/>
  <c r="K455" i="8"/>
  <c r="G455" i="8"/>
  <c r="F455" i="8"/>
  <c r="E455" i="8"/>
  <c r="C455" i="8"/>
  <c r="A455" i="8"/>
  <c r="K454" i="8"/>
  <c r="G454" i="8"/>
  <c r="F454" i="8"/>
  <c r="E454" i="8"/>
  <c r="C454" i="8"/>
  <c r="A454" i="8"/>
  <c r="K453" i="8"/>
  <c r="G453" i="8"/>
  <c r="F453" i="8"/>
  <c r="E453" i="8"/>
  <c r="C453" i="8"/>
  <c r="A453" i="8"/>
  <c r="K452" i="8"/>
  <c r="G452" i="8"/>
  <c r="F452" i="8"/>
  <c r="E452" i="8"/>
  <c r="C452" i="8"/>
  <c r="A452" i="8"/>
  <c r="K451" i="8"/>
  <c r="G451" i="8"/>
  <c r="F451" i="8"/>
  <c r="E451" i="8"/>
  <c r="C451" i="8"/>
  <c r="A451" i="8"/>
  <c r="K450" i="8"/>
  <c r="G450" i="8"/>
  <c r="F450" i="8"/>
  <c r="E450" i="8"/>
  <c r="C450" i="8"/>
  <c r="A450" i="8"/>
  <c r="K449" i="8"/>
  <c r="G449" i="8"/>
  <c r="F449" i="8"/>
  <c r="E449" i="8"/>
  <c r="C449" i="8"/>
  <c r="A449" i="8"/>
  <c r="K448" i="8"/>
  <c r="G448" i="8"/>
  <c r="F448" i="8"/>
  <c r="E448" i="8"/>
  <c r="C448" i="8"/>
  <c r="A448" i="8"/>
  <c r="K447" i="8"/>
  <c r="G447" i="8"/>
  <c r="F447" i="8"/>
  <c r="E447" i="8"/>
  <c r="C447" i="8"/>
  <c r="A447" i="8"/>
  <c r="K446" i="8"/>
  <c r="G446" i="8"/>
  <c r="F446" i="8"/>
  <c r="E446" i="8"/>
  <c r="C446" i="8"/>
  <c r="A446" i="8"/>
  <c r="K445" i="8"/>
  <c r="G445" i="8"/>
  <c r="F445" i="8"/>
  <c r="E445" i="8"/>
  <c r="C445" i="8"/>
  <c r="A445" i="8"/>
  <c r="K444" i="8"/>
  <c r="G444" i="8"/>
  <c r="F444" i="8"/>
  <c r="E444" i="8"/>
  <c r="C444" i="8"/>
  <c r="A444" i="8"/>
  <c r="K443" i="8"/>
  <c r="G443" i="8"/>
  <c r="F443" i="8"/>
  <c r="E443" i="8"/>
  <c r="C443" i="8"/>
  <c r="A443" i="8"/>
  <c r="K442" i="8"/>
  <c r="G442" i="8"/>
  <c r="F442" i="8"/>
  <c r="E442" i="8"/>
  <c r="C442" i="8"/>
  <c r="A442" i="8"/>
  <c r="K441" i="8"/>
  <c r="G441" i="8"/>
  <c r="F441" i="8"/>
  <c r="E441" i="8"/>
  <c r="C441" i="8"/>
  <c r="A441" i="8"/>
  <c r="K440" i="8"/>
  <c r="G440" i="8"/>
  <c r="F440" i="8"/>
  <c r="E440" i="8"/>
  <c r="C440" i="8"/>
  <c r="A440" i="8"/>
  <c r="K439" i="8"/>
  <c r="G439" i="8"/>
  <c r="F439" i="8"/>
  <c r="E439" i="8"/>
  <c r="C439" i="8"/>
  <c r="A439" i="8"/>
  <c r="K438" i="8"/>
  <c r="G438" i="8"/>
  <c r="F438" i="8"/>
  <c r="E438" i="8"/>
  <c r="C438" i="8"/>
  <c r="A438" i="8"/>
  <c r="K437" i="8"/>
  <c r="G437" i="8"/>
  <c r="F437" i="8"/>
  <c r="E437" i="8"/>
  <c r="C437" i="8"/>
  <c r="A437" i="8"/>
  <c r="K436" i="8"/>
  <c r="G436" i="8"/>
  <c r="F436" i="8"/>
  <c r="E436" i="8"/>
  <c r="C436" i="8"/>
  <c r="A436" i="8"/>
  <c r="K435" i="8"/>
  <c r="G435" i="8"/>
  <c r="F435" i="8"/>
  <c r="E435" i="8"/>
  <c r="C435" i="8"/>
  <c r="A435" i="8"/>
  <c r="K434" i="8"/>
  <c r="G434" i="8"/>
  <c r="F434" i="8"/>
  <c r="E434" i="8"/>
  <c r="C434" i="8"/>
  <c r="A434" i="8"/>
  <c r="K433" i="8"/>
  <c r="G433" i="8"/>
  <c r="F433" i="8"/>
  <c r="E433" i="8"/>
  <c r="C433" i="8"/>
  <c r="A433" i="8"/>
  <c r="K432" i="8"/>
  <c r="G432" i="8"/>
  <c r="F432" i="8"/>
  <c r="E432" i="8"/>
  <c r="C432" i="8"/>
  <c r="A432" i="8"/>
  <c r="K431" i="8"/>
  <c r="G431" i="8"/>
  <c r="F431" i="8"/>
  <c r="E431" i="8"/>
  <c r="C431" i="8"/>
  <c r="A431" i="8"/>
  <c r="K430" i="8"/>
  <c r="G430" i="8"/>
  <c r="F430" i="8"/>
  <c r="E430" i="8"/>
  <c r="C430" i="8"/>
  <c r="A430" i="8"/>
  <c r="K429" i="8"/>
  <c r="G429" i="8"/>
  <c r="F429" i="8"/>
  <c r="E429" i="8"/>
  <c r="C429" i="8"/>
  <c r="A429" i="8"/>
  <c r="K428" i="8"/>
  <c r="G428" i="8"/>
  <c r="F428" i="8"/>
  <c r="E428" i="8"/>
  <c r="C428" i="8"/>
  <c r="A428" i="8"/>
  <c r="K427" i="8"/>
  <c r="G427" i="8"/>
  <c r="F427" i="8"/>
  <c r="E427" i="8"/>
  <c r="C427" i="8"/>
  <c r="A427" i="8"/>
  <c r="K426" i="8"/>
  <c r="G426" i="8"/>
  <c r="F426" i="8"/>
  <c r="E426" i="8"/>
  <c r="C426" i="8"/>
  <c r="A426" i="8"/>
  <c r="K425" i="8"/>
  <c r="G425" i="8"/>
  <c r="F425" i="8"/>
  <c r="E425" i="8"/>
  <c r="C425" i="8"/>
  <c r="A425" i="8"/>
  <c r="K424" i="8"/>
  <c r="G424" i="8"/>
  <c r="F424" i="8"/>
  <c r="E424" i="8"/>
  <c r="C424" i="8"/>
  <c r="A424" i="8"/>
  <c r="K423" i="8"/>
  <c r="G423" i="8"/>
  <c r="F423" i="8"/>
  <c r="E423" i="8"/>
  <c r="C423" i="8"/>
  <c r="A423" i="8"/>
  <c r="K422" i="8"/>
  <c r="G422" i="8"/>
  <c r="F422" i="8"/>
  <c r="E422" i="8"/>
  <c r="C422" i="8"/>
  <c r="A422" i="8"/>
  <c r="K421" i="8"/>
  <c r="G421" i="8"/>
  <c r="F421" i="8"/>
  <c r="E421" i="8"/>
  <c r="C421" i="8"/>
  <c r="A421" i="8"/>
  <c r="K420" i="8"/>
  <c r="G420" i="8"/>
  <c r="F420" i="8"/>
  <c r="E420" i="8"/>
  <c r="C420" i="8"/>
  <c r="A420" i="8"/>
  <c r="K419" i="8"/>
  <c r="G419" i="8"/>
  <c r="F419" i="8"/>
  <c r="E419" i="8"/>
  <c r="C419" i="8"/>
  <c r="A419" i="8"/>
  <c r="K418" i="8"/>
  <c r="G418" i="8"/>
  <c r="F418" i="8"/>
  <c r="E418" i="8"/>
  <c r="C418" i="8"/>
  <c r="A418" i="8"/>
  <c r="K417" i="8"/>
  <c r="G417" i="8"/>
  <c r="F417" i="8"/>
  <c r="E417" i="8"/>
  <c r="C417" i="8"/>
  <c r="A417" i="8"/>
  <c r="K416" i="8"/>
  <c r="G416" i="8"/>
  <c r="F416" i="8"/>
  <c r="E416" i="8"/>
  <c r="C416" i="8"/>
  <c r="A416" i="8"/>
  <c r="K415" i="8"/>
  <c r="G415" i="8"/>
  <c r="F415" i="8"/>
  <c r="E415" i="8"/>
  <c r="C415" i="8"/>
  <c r="A415" i="8"/>
  <c r="K414" i="8"/>
  <c r="G414" i="8"/>
  <c r="F414" i="8"/>
  <c r="E414" i="8"/>
  <c r="C414" i="8"/>
  <c r="A414" i="8"/>
  <c r="K413" i="8"/>
  <c r="G413" i="8"/>
  <c r="F413" i="8"/>
  <c r="E413" i="8"/>
  <c r="C413" i="8"/>
  <c r="A413" i="8"/>
  <c r="K412" i="8"/>
  <c r="G412" i="8"/>
  <c r="F412" i="8"/>
  <c r="E412" i="8"/>
  <c r="C412" i="8"/>
  <c r="A412" i="8"/>
  <c r="K411" i="8"/>
  <c r="G411" i="8"/>
  <c r="F411" i="8"/>
  <c r="E411" i="8"/>
  <c r="C411" i="8"/>
  <c r="A411" i="8"/>
  <c r="K410" i="8"/>
  <c r="G410" i="8"/>
  <c r="F410" i="8"/>
  <c r="E410" i="8"/>
  <c r="C410" i="8"/>
  <c r="A410" i="8"/>
  <c r="K409" i="8"/>
  <c r="G409" i="8"/>
  <c r="F409" i="8"/>
  <c r="E409" i="8"/>
  <c r="C409" i="8"/>
  <c r="A409" i="8"/>
  <c r="K408" i="8"/>
  <c r="G408" i="8"/>
  <c r="F408" i="8"/>
  <c r="E408" i="8"/>
  <c r="C408" i="8"/>
  <c r="A408" i="8"/>
  <c r="K407" i="8"/>
  <c r="G407" i="8"/>
  <c r="F407" i="8"/>
  <c r="E407" i="8"/>
  <c r="C407" i="8"/>
  <c r="A407" i="8"/>
  <c r="K406" i="8"/>
  <c r="G406" i="8"/>
  <c r="F406" i="8"/>
  <c r="E406" i="8"/>
  <c r="C406" i="8"/>
  <c r="A406" i="8"/>
  <c r="K405" i="8"/>
  <c r="G405" i="8"/>
  <c r="F405" i="8"/>
  <c r="E405" i="8"/>
  <c r="C405" i="8"/>
  <c r="A405" i="8"/>
  <c r="K404" i="8"/>
  <c r="G404" i="8"/>
  <c r="F404" i="8"/>
  <c r="E404" i="8"/>
  <c r="C404" i="8"/>
  <c r="A404" i="8"/>
  <c r="K403" i="8"/>
  <c r="G403" i="8"/>
  <c r="F403" i="8"/>
  <c r="E403" i="8"/>
  <c r="C403" i="8"/>
  <c r="A403" i="8"/>
  <c r="K402" i="8"/>
  <c r="G402" i="8"/>
  <c r="F402" i="8"/>
  <c r="E402" i="8"/>
  <c r="C402" i="8"/>
  <c r="A402" i="8"/>
  <c r="K401" i="8"/>
  <c r="G401" i="8"/>
  <c r="F401" i="8"/>
  <c r="E401" i="8"/>
  <c r="C401" i="8"/>
  <c r="A401" i="8"/>
  <c r="K400" i="8"/>
  <c r="G400" i="8"/>
  <c r="F400" i="8"/>
  <c r="E400" i="8"/>
  <c r="C400" i="8"/>
  <c r="A400" i="8"/>
  <c r="K399" i="8"/>
  <c r="G399" i="8"/>
  <c r="F399" i="8"/>
  <c r="E399" i="8"/>
  <c r="C399" i="8"/>
  <c r="A399" i="8"/>
  <c r="K398" i="8"/>
  <c r="G398" i="8"/>
  <c r="F398" i="8"/>
  <c r="E398" i="8"/>
  <c r="C398" i="8"/>
  <c r="A398" i="8"/>
  <c r="K397" i="8"/>
  <c r="G397" i="8"/>
  <c r="F397" i="8"/>
  <c r="E397" i="8"/>
  <c r="C397" i="8"/>
  <c r="A397" i="8"/>
  <c r="K396" i="8"/>
  <c r="G396" i="8"/>
  <c r="F396" i="8"/>
  <c r="E396" i="8"/>
  <c r="C396" i="8"/>
  <c r="A396" i="8"/>
  <c r="K395" i="8"/>
  <c r="G395" i="8"/>
  <c r="F395" i="8"/>
  <c r="E395" i="8"/>
  <c r="C395" i="8"/>
  <c r="A395" i="8"/>
  <c r="K394" i="8"/>
  <c r="G394" i="8"/>
  <c r="F394" i="8"/>
  <c r="E394" i="8"/>
  <c r="C394" i="8"/>
  <c r="A394" i="8"/>
  <c r="K393" i="8"/>
  <c r="G393" i="8"/>
  <c r="F393" i="8"/>
  <c r="E393" i="8"/>
  <c r="C393" i="8"/>
  <c r="A393" i="8"/>
  <c r="K392" i="8"/>
  <c r="G392" i="8"/>
  <c r="F392" i="8"/>
  <c r="E392" i="8"/>
  <c r="C392" i="8"/>
  <c r="A392" i="8"/>
  <c r="K391" i="8"/>
  <c r="G391" i="8"/>
  <c r="F391" i="8"/>
  <c r="E391" i="8"/>
  <c r="C391" i="8"/>
  <c r="A391" i="8"/>
  <c r="K390" i="8"/>
  <c r="G390" i="8"/>
  <c r="F390" i="8"/>
  <c r="E390" i="8"/>
  <c r="C390" i="8"/>
  <c r="A390" i="8"/>
  <c r="K389" i="8"/>
  <c r="G389" i="8"/>
  <c r="F389" i="8"/>
  <c r="E389" i="8"/>
  <c r="C389" i="8"/>
  <c r="A389" i="8"/>
  <c r="K388" i="8"/>
  <c r="G388" i="8"/>
  <c r="F388" i="8"/>
  <c r="E388" i="8"/>
  <c r="C388" i="8"/>
  <c r="A388" i="8"/>
  <c r="K387" i="8"/>
  <c r="G387" i="8"/>
  <c r="F387" i="8"/>
  <c r="E387" i="8"/>
  <c r="C387" i="8"/>
  <c r="A387" i="8"/>
  <c r="K386" i="8"/>
  <c r="G386" i="8"/>
  <c r="F386" i="8"/>
  <c r="E386" i="8"/>
  <c r="C386" i="8"/>
  <c r="A386" i="8"/>
  <c r="K385" i="8"/>
  <c r="G385" i="8"/>
  <c r="F385" i="8"/>
  <c r="E385" i="8"/>
  <c r="C385" i="8"/>
  <c r="A385" i="8"/>
  <c r="K384" i="8"/>
  <c r="G384" i="8"/>
  <c r="F384" i="8"/>
  <c r="E384" i="8"/>
  <c r="C384" i="8"/>
  <c r="A384" i="8"/>
  <c r="K383" i="8"/>
  <c r="G383" i="8"/>
  <c r="F383" i="8"/>
  <c r="E383" i="8"/>
  <c r="C383" i="8"/>
  <c r="A383" i="8"/>
  <c r="K382" i="8"/>
  <c r="G382" i="8"/>
  <c r="F382" i="8"/>
  <c r="E382" i="8"/>
  <c r="C382" i="8"/>
  <c r="A382" i="8"/>
  <c r="K381" i="8"/>
  <c r="G381" i="8"/>
  <c r="F381" i="8"/>
  <c r="E381" i="8"/>
  <c r="C381" i="8"/>
  <c r="A381" i="8"/>
  <c r="K380" i="8"/>
  <c r="G380" i="8"/>
  <c r="F380" i="8"/>
  <c r="E380" i="8"/>
  <c r="C380" i="8"/>
  <c r="A380" i="8"/>
  <c r="K379" i="8"/>
  <c r="G379" i="8"/>
  <c r="F379" i="8"/>
  <c r="E379" i="8"/>
  <c r="C379" i="8"/>
  <c r="A379" i="8"/>
  <c r="K378" i="8"/>
  <c r="G378" i="8"/>
  <c r="F378" i="8"/>
  <c r="E378" i="8"/>
  <c r="C378" i="8"/>
  <c r="A378" i="8"/>
  <c r="K377" i="8"/>
  <c r="G377" i="8"/>
  <c r="F377" i="8"/>
  <c r="E377" i="8"/>
  <c r="C377" i="8"/>
  <c r="A377" i="8"/>
  <c r="K376" i="8"/>
  <c r="G376" i="8"/>
  <c r="F376" i="8"/>
  <c r="E376" i="8"/>
  <c r="C376" i="8"/>
  <c r="A376" i="8"/>
  <c r="K375" i="8"/>
  <c r="G375" i="8"/>
  <c r="F375" i="8"/>
  <c r="E375" i="8"/>
  <c r="C375" i="8"/>
  <c r="A375" i="8"/>
  <c r="K374" i="8"/>
  <c r="G374" i="8"/>
  <c r="F374" i="8"/>
  <c r="E374" i="8"/>
  <c r="C374" i="8"/>
  <c r="A374" i="8"/>
  <c r="K373" i="8"/>
  <c r="G373" i="8"/>
  <c r="F373" i="8"/>
  <c r="E373" i="8"/>
  <c r="C373" i="8"/>
  <c r="A373" i="8"/>
  <c r="K372" i="8"/>
  <c r="G372" i="8"/>
  <c r="F372" i="8"/>
  <c r="E372" i="8"/>
  <c r="C372" i="8"/>
  <c r="A372" i="8"/>
  <c r="K371" i="8"/>
  <c r="G371" i="8"/>
  <c r="F371" i="8"/>
  <c r="E371" i="8"/>
  <c r="C371" i="8"/>
  <c r="A371" i="8"/>
  <c r="K370" i="8"/>
  <c r="G370" i="8"/>
  <c r="F370" i="8"/>
  <c r="E370" i="8"/>
  <c r="C370" i="8"/>
  <c r="A370" i="8"/>
  <c r="K369" i="8"/>
  <c r="G369" i="8"/>
  <c r="F369" i="8"/>
  <c r="E369" i="8"/>
  <c r="C369" i="8"/>
  <c r="A369" i="8"/>
  <c r="K368" i="8"/>
  <c r="G368" i="8"/>
  <c r="F368" i="8"/>
  <c r="E368" i="8"/>
  <c r="C368" i="8"/>
  <c r="A368" i="8"/>
  <c r="K367" i="8"/>
  <c r="G367" i="8"/>
  <c r="F367" i="8"/>
  <c r="E367" i="8"/>
  <c r="C367" i="8"/>
  <c r="A367" i="8"/>
  <c r="K366" i="8"/>
  <c r="G366" i="8"/>
  <c r="F366" i="8"/>
  <c r="E366" i="8"/>
  <c r="C366" i="8"/>
  <c r="A366" i="8"/>
  <c r="K365" i="8"/>
  <c r="G365" i="8"/>
  <c r="F365" i="8"/>
  <c r="E365" i="8"/>
  <c r="C365" i="8"/>
  <c r="A365" i="8"/>
  <c r="K364" i="8"/>
  <c r="G364" i="8"/>
  <c r="F364" i="8"/>
  <c r="E364" i="8"/>
  <c r="C364" i="8"/>
  <c r="A364" i="8"/>
  <c r="K363" i="8"/>
  <c r="G363" i="8"/>
  <c r="F363" i="8"/>
  <c r="E363" i="8"/>
  <c r="C363" i="8"/>
  <c r="A363" i="8"/>
  <c r="K362" i="8"/>
  <c r="G362" i="8"/>
  <c r="F362" i="8"/>
  <c r="E362" i="8"/>
  <c r="C362" i="8"/>
  <c r="A362" i="8"/>
  <c r="K361" i="8"/>
  <c r="G361" i="8"/>
  <c r="F361" i="8"/>
  <c r="E361" i="8"/>
  <c r="C361" i="8"/>
  <c r="A361" i="8"/>
  <c r="K360" i="8"/>
  <c r="G360" i="8"/>
  <c r="F360" i="8"/>
  <c r="E360" i="8"/>
  <c r="C360" i="8"/>
  <c r="A360" i="8"/>
  <c r="K359" i="8"/>
  <c r="G359" i="8"/>
  <c r="F359" i="8"/>
  <c r="E359" i="8"/>
  <c r="C359" i="8"/>
  <c r="A359" i="8"/>
  <c r="K358" i="8"/>
  <c r="G358" i="8"/>
  <c r="F358" i="8"/>
  <c r="E358" i="8"/>
  <c r="C358" i="8"/>
  <c r="A358" i="8"/>
  <c r="K357" i="8"/>
  <c r="G357" i="8"/>
  <c r="F357" i="8"/>
  <c r="E357" i="8"/>
  <c r="C357" i="8"/>
  <c r="A357" i="8"/>
  <c r="K356" i="8"/>
  <c r="G356" i="8"/>
  <c r="F356" i="8"/>
  <c r="E356" i="8"/>
  <c r="C356" i="8"/>
  <c r="A356" i="8"/>
  <c r="K355" i="8"/>
  <c r="G355" i="8"/>
  <c r="F355" i="8"/>
  <c r="E355" i="8"/>
  <c r="C355" i="8"/>
  <c r="A355" i="8"/>
  <c r="K354" i="8"/>
  <c r="G354" i="8"/>
  <c r="F354" i="8"/>
  <c r="E354" i="8"/>
  <c r="C354" i="8"/>
  <c r="A354" i="8"/>
  <c r="K353" i="8"/>
  <c r="G353" i="8"/>
  <c r="F353" i="8"/>
  <c r="E353" i="8"/>
  <c r="C353" i="8"/>
  <c r="A353" i="8"/>
  <c r="K352" i="8"/>
  <c r="G352" i="8"/>
  <c r="F352" i="8"/>
  <c r="E352" i="8"/>
  <c r="C352" i="8"/>
  <c r="A352" i="8"/>
  <c r="K351" i="8"/>
  <c r="G351" i="8"/>
  <c r="F351" i="8"/>
  <c r="E351" i="8"/>
  <c r="C351" i="8"/>
  <c r="A351" i="8"/>
  <c r="K350" i="8"/>
  <c r="G350" i="8"/>
  <c r="F350" i="8"/>
  <c r="E350" i="8"/>
  <c r="C350" i="8"/>
  <c r="A350" i="8"/>
  <c r="K349" i="8"/>
  <c r="G349" i="8"/>
  <c r="F349" i="8"/>
  <c r="E349" i="8"/>
  <c r="C349" i="8"/>
  <c r="A349" i="8"/>
  <c r="K348" i="8"/>
  <c r="G348" i="8"/>
  <c r="F348" i="8"/>
  <c r="E348" i="8"/>
  <c r="C348" i="8"/>
  <c r="A348" i="8"/>
  <c r="K347" i="8"/>
  <c r="G347" i="8"/>
  <c r="F347" i="8"/>
  <c r="E347" i="8"/>
  <c r="C347" i="8"/>
  <c r="A347" i="8"/>
  <c r="K346" i="8"/>
  <c r="G346" i="8"/>
  <c r="F346" i="8"/>
  <c r="E346" i="8"/>
  <c r="C346" i="8"/>
  <c r="A346" i="8"/>
  <c r="K345" i="8"/>
  <c r="G345" i="8"/>
  <c r="F345" i="8"/>
  <c r="E345" i="8"/>
  <c r="C345" i="8"/>
  <c r="A345" i="8"/>
  <c r="K344" i="8"/>
  <c r="G344" i="8"/>
  <c r="F344" i="8"/>
  <c r="E344" i="8"/>
  <c r="C344" i="8"/>
  <c r="A344" i="8"/>
  <c r="K343" i="8"/>
  <c r="G343" i="8"/>
  <c r="F343" i="8"/>
  <c r="E343" i="8"/>
  <c r="C343" i="8"/>
  <c r="A343" i="8"/>
  <c r="K342" i="8"/>
  <c r="G342" i="8"/>
  <c r="F342" i="8"/>
  <c r="E342" i="8"/>
  <c r="C342" i="8"/>
  <c r="A342" i="8"/>
  <c r="K341" i="8"/>
  <c r="G341" i="8"/>
  <c r="F341" i="8"/>
  <c r="E341" i="8"/>
  <c r="C341" i="8"/>
  <c r="A341" i="8"/>
  <c r="K340" i="8"/>
  <c r="G340" i="8"/>
  <c r="F340" i="8"/>
  <c r="E340" i="8"/>
  <c r="C340" i="8"/>
  <c r="A340" i="8"/>
  <c r="K339" i="8"/>
  <c r="G339" i="8"/>
  <c r="F339" i="8"/>
  <c r="E339" i="8"/>
  <c r="C339" i="8"/>
  <c r="A339" i="8"/>
  <c r="K338" i="8"/>
  <c r="G338" i="8"/>
  <c r="F338" i="8"/>
  <c r="E338" i="8"/>
  <c r="C338" i="8"/>
  <c r="A338" i="8"/>
  <c r="K337" i="8"/>
  <c r="G337" i="8"/>
  <c r="F337" i="8"/>
  <c r="E337" i="8"/>
  <c r="C337" i="8"/>
  <c r="A337" i="8"/>
  <c r="K336" i="8"/>
  <c r="G336" i="8"/>
  <c r="F336" i="8"/>
  <c r="E336" i="8"/>
  <c r="C336" i="8"/>
  <c r="A336" i="8"/>
  <c r="K335" i="8"/>
  <c r="G335" i="8"/>
  <c r="F335" i="8"/>
  <c r="E335" i="8"/>
  <c r="C335" i="8"/>
  <c r="A335" i="8"/>
  <c r="K334" i="8"/>
  <c r="G334" i="8"/>
  <c r="F334" i="8"/>
  <c r="E334" i="8"/>
  <c r="C334" i="8"/>
  <c r="A334" i="8"/>
  <c r="K333" i="8"/>
  <c r="G333" i="8"/>
  <c r="F333" i="8"/>
  <c r="E333" i="8"/>
  <c r="C333" i="8"/>
  <c r="A333" i="8"/>
  <c r="K332" i="8"/>
  <c r="G332" i="8"/>
  <c r="F332" i="8"/>
  <c r="E332" i="8"/>
  <c r="C332" i="8"/>
  <c r="A332" i="8"/>
  <c r="K331" i="8"/>
  <c r="G331" i="8"/>
  <c r="F331" i="8"/>
  <c r="E331" i="8"/>
  <c r="C331" i="8"/>
  <c r="A331" i="8"/>
  <c r="K330" i="8"/>
  <c r="G330" i="8"/>
  <c r="F330" i="8"/>
  <c r="E330" i="8"/>
  <c r="C330" i="8"/>
  <c r="A330" i="8"/>
  <c r="K329" i="8"/>
  <c r="G329" i="8"/>
  <c r="F329" i="8"/>
  <c r="E329" i="8"/>
  <c r="C329" i="8"/>
  <c r="A329" i="8"/>
  <c r="K328" i="8"/>
  <c r="G328" i="8"/>
  <c r="F328" i="8"/>
  <c r="E328" i="8"/>
  <c r="C328" i="8"/>
  <c r="A328" i="8"/>
  <c r="K327" i="8"/>
  <c r="G327" i="8"/>
  <c r="F327" i="8"/>
  <c r="E327" i="8"/>
  <c r="C327" i="8"/>
  <c r="A327" i="8"/>
  <c r="K326" i="8"/>
  <c r="G326" i="8"/>
  <c r="F326" i="8"/>
  <c r="E326" i="8"/>
  <c r="C326" i="8"/>
  <c r="A326" i="8"/>
  <c r="K325" i="8"/>
  <c r="G325" i="8"/>
  <c r="F325" i="8"/>
  <c r="E325" i="8"/>
  <c r="C325" i="8"/>
  <c r="A325" i="8"/>
  <c r="K324" i="8"/>
  <c r="G324" i="8"/>
  <c r="F324" i="8"/>
  <c r="E324" i="8"/>
  <c r="C324" i="8"/>
  <c r="A324" i="8"/>
  <c r="K323" i="8"/>
  <c r="G323" i="8"/>
  <c r="F323" i="8"/>
  <c r="E323" i="8"/>
  <c r="C323" i="8"/>
  <c r="A323" i="8"/>
  <c r="K322" i="8"/>
  <c r="G322" i="8"/>
  <c r="F322" i="8"/>
  <c r="E322" i="8"/>
  <c r="C322" i="8"/>
  <c r="A322" i="8"/>
  <c r="K321" i="8"/>
  <c r="G321" i="8"/>
  <c r="F321" i="8"/>
  <c r="E321" i="8"/>
  <c r="C321" i="8"/>
  <c r="A321" i="8"/>
  <c r="K320" i="8"/>
  <c r="G320" i="8"/>
  <c r="F320" i="8"/>
  <c r="E320" i="8"/>
  <c r="C320" i="8"/>
  <c r="A320" i="8"/>
  <c r="K319" i="8"/>
  <c r="G319" i="8"/>
  <c r="F319" i="8"/>
  <c r="E319" i="8"/>
  <c r="C319" i="8"/>
  <c r="A319" i="8"/>
  <c r="K318" i="8"/>
  <c r="G318" i="8"/>
  <c r="F318" i="8"/>
  <c r="E318" i="8"/>
  <c r="C318" i="8"/>
  <c r="A318" i="8"/>
  <c r="K317" i="8"/>
  <c r="G317" i="8"/>
  <c r="F317" i="8"/>
  <c r="E317" i="8"/>
  <c r="C317" i="8"/>
  <c r="A317" i="8"/>
  <c r="K316" i="8"/>
  <c r="G316" i="8"/>
  <c r="F316" i="8"/>
  <c r="E316" i="8"/>
  <c r="C316" i="8"/>
  <c r="A316" i="8"/>
  <c r="K315" i="8"/>
  <c r="G315" i="8"/>
  <c r="F315" i="8"/>
  <c r="E315" i="8"/>
  <c r="C315" i="8"/>
  <c r="A315" i="8"/>
  <c r="K314" i="8"/>
  <c r="G314" i="8"/>
  <c r="F314" i="8"/>
  <c r="E314" i="8"/>
  <c r="C314" i="8"/>
  <c r="A314" i="8"/>
  <c r="K313" i="8"/>
  <c r="G313" i="8"/>
  <c r="F313" i="8"/>
  <c r="E313" i="8"/>
  <c r="C313" i="8"/>
  <c r="A313" i="8"/>
  <c r="K312" i="8"/>
  <c r="G312" i="8"/>
  <c r="F312" i="8"/>
  <c r="E312" i="8"/>
  <c r="C312" i="8"/>
  <c r="A312" i="8"/>
  <c r="K311" i="8"/>
  <c r="G311" i="8"/>
  <c r="F311" i="8"/>
  <c r="E311" i="8"/>
  <c r="C311" i="8"/>
  <c r="A311" i="8"/>
  <c r="K310" i="8"/>
  <c r="G310" i="8"/>
  <c r="F310" i="8"/>
  <c r="E310" i="8"/>
  <c r="C310" i="8"/>
  <c r="A310" i="8"/>
  <c r="K309" i="8"/>
  <c r="G309" i="8"/>
  <c r="F309" i="8"/>
  <c r="E309" i="8"/>
  <c r="C309" i="8"/>
  <c r="A309" i="8"/>
  <c r="K308" i="8"/>
  <c r="G308" i="8"/>
  <c r="F308" i="8"/>
  <c r="E308" i="8"/>
  <c r="C308" i="8"/>
  <c r="A308" i="8"/>
  <c r="K307" i="8"/>
  <c r="G307" i="8"/>
  <c r="F307" i="8"/>
  <c r="E307" i="8"/>
  <c r="C307" i="8"/>
  <c r="A307" i="8"/>
  <c r="K306" i="8"/>
  <c r="G306" i="8"/>
  <c r="F306" i="8"/>
  <c r="E306" i="8"/>
  <c r="C306" i="8"/>
  <c r="A306" i="8"/>
  <c r="K305" i="8"/>
  <c r="G305" i="8"/>
  <c r="F305" i="8"/>
  <c r="E305" i="8"/>
  <c r="C305" i="8"/>
  <c r="A305" i="8"/>
  <c r="K304" i="8"/>
  <c r="G304" i="8"/>
  <c r="F304" i="8"/>
  <c r="E304" i="8"/>
  <c r="C304" i="8"/>
  <c r="A304" i="8"/>
  <c r="K303" i="8"/>
  <c r="G303" i="8"/>
  <c r="F303" i="8"/>
  <c r="E303" i="8"/>
  <c r="C303" i="8"/>
  <c r="A303" i="8"/>
  <c r="K302" i="8"/>
  <c r="G302" i="8"/>
  <c r="F302" i="8"/>
  <c r="E302" i="8"/>
  <c r="C302" i="8"/>
  <c r="A302" i="8"/>
  <c r="K301" i="8"/>
  <c r="G301" i="8"/>
  <c r="F301" i="8"/>
  <c r="E301" i="8"/>
  <c r="C301" i="8"/>
  <c r="A301" i="8"/>
  <c r="K300" i="8"/>
  <c r="G300" i="8"/>
  <c r="F300" i="8"/>
  <c r="E300" i="8"/>
  <c r="C300" i="8"/>
  <c r="A300" i="8"/>
  <c r="K299" i="8"/>
  <c r="G299" i="8"/>
  <c r="F299" i="8"/>
  <c r="E299" i="8"/>
  <c r="C299" i="8"/>
  <c r="A299" i="8"/>
  <c r="K298" i="8"/>
  <c r="G298" i="8"/>
  <c r="F298" i="8"/>
  <c r="E298" i="8"/>
  <c r="C298" i="8"/>
  <c r="A298" i="8"/>
  <c r="K297" i="8"/>
  <c r="G297" i="8"/>
  <c r="F297" i="8"/>
  <c r="E297" i="8"/>
  <c r="C297" i="8"/>
  <c r="A297" i="8"/>
  <c r="K296" i="8"/>
  <c r="G296" i="8"/>
  <c r="F296" i="8"/>
  <c r="E296" i="8"/>
  <c r="C296" i="8"/>
  <c r="A296" i="8"/>
  <c r="K295" i="8"/>
  <c r="G295" i="8"/>
  <c r="F295" i="8"/>
  <c r="E295" i="8"/>
  <c r="C295" i="8"/>
  <c r="A295" i="8"/>
  <c r="K294" i="8"/>
  <c r="G294" i="8"/>
  <c r="F294" i="8"/>
  <c r="E294" i="8"/>
  <c r="C294" i="8"/>
  <c r="A294" i="8"/>
  <c r="K293" i="8"/>
  <c r="G293" i="8"/>
  <c r="F293" i="8"/>
  <c r="E293" i="8"/>
  <c r="C293" i="8"/>
  <c r="A293" i="8"/>
  <c r="K292" i="8"/>
  <c r="G292" i="8"/>
  <c r="F292" i="8"/>
  <c r="E292" i="8"/>
  <c r="C292" i="8"/>
  <c r="A292" i="8"/>
  <c r="K291" i="8"/>
  <c r="G291" i="8"/>
  <c r="F291" i="8"/>
  <c r="E291" i="8"/>
  <c r="C291" i="8"/>
  <c r="A291" i="8"/>
  <c r="K290" i="8"/>
  <c r="G290" i="8"/>
  <c r="F290" i="8"/>
  <c r="E290" i="8"/>
  <c r="C290" i="8"/>
  <c r="A290" i="8"/>
  <c r="K289" i="8"/>
  <c r="G289" i="8"/>
  <c r="F289" i="8"/>
  <c r="E289" i="8"/>
  <c r="C289" i="8"/>
  <c r="A289" i="8"/>
  <c r="K288" i="8"/>
  <c r="G288" i="8"/>
  <c r="F288" i="8"/>
  <c r="E288" i="8"/>
  <c r="C288" i="8"/>
  <c r="A288" i="8"/>
  <c r="K287" i="8"/>
  <c r="G287" i="8"/>
  <c r="F287" i="8"/>
  <c r="E287" i="8"/>
  <c r="C287" i="8"/>
  <c r="A287" i="8"/>
  <c r="K286" i="8"/>
  <c r="G286" i="8"/>
  <c r="F286" i="8"/>
  <c r="E286" i="8"/>
  <c r="C286" i="8"/>
  <c r="A286" i="8"/>
  <c r="K285" i="8"/>
  <c r="G285" i="8"/>
  <c r="F285" i="8"/>
  <c r="E285" i="8"/>
  <c r="C285" i="8"/>
  <c r="A285" i="8"/>
  <c r="K284" i="8"/>
  <c r="G284" i="8"/>
  <c r="F284" i="8"/>
  <c r="E284" i="8"/>
  <c r="C284" i="8"/>
  <c r="A284" i="8"/>
  <c r="K283" i="8"/>
  <c r="G283" i="8"/>
  <c r="F283" i="8"/>
  <c r="E283" i="8"/>
  <c r="C283" i="8"/>
  <c r="A283" i="8"/>
  <c r="K282" i="8"/>
  <c r="G282" i="8"/>
  <c r="F282" i="8"/>
  <c r="E282" i="8"/>
  <c r="C282" i="8"/>
  <c r="A282" i="8"/>
  <c r="K281" i="8"/>
  <c r="G281" i="8"/>
  <c r="F281" i="8"/>
  <c r="E281" i="8"/>
  <c r="C281" i="8"/>
  <c r="A281" i="8"/>
  <c r="K280" i="8"/>
  <c r="G280" i="8"/>
  <c r="F280" i="8"/>
  <c r="E280" i="8"/>
  <c r="C280" i="8"/>
  <c r="A280" i="8"/>
  <c r="K279" i="8"/>
  <c r="G279" i="8"/>
  <c r="F279" i="8"/>
  <c r="E279" i="8"/>
  <c r="C279" i="8"/>
  <c r="A279" i="8"/>
  <c r="K278" i="8"/>
  <c r="G278" i="8"/>
  <c r="F278" i="8"/>
  <c r="E278" i="8"/>
  <c r="C278" i="8"/>
  <c r="A278" i="8"/>
  <c r="K277" i="8"/>
  <c r="G277" i="8"/>
  <c r="F277" i="8"/>
  <c r="E277" i="8"/>
  <c r="C277" i="8"/>
  <c r="A277" i="8"/>
  <c r="K276" i="8"/>
  <c r="G276" i="8"/>
  <c r="F276" i="8"/>
  <c r="E276" i="8"/>
  <c r="C276" i="8"/>
  <c r="A276" i="8"/>
  <c r="K275" i="8"/>
  <c r="G275" i="8"/>
  <c r="F275" i="8"/>
  <c r="E275" i="8"/>
  <c r="C275" i="8"/>
  <c r="A275" i="8"/>
  <c r="K274" i="8"/>
  <c r="G274" i="8"/>
  <c r="F274" i="8"/>
  <c r="E274" i="8"/>
  <c r="C274" i="8"/>
  <c r="A274" i="8"/>
  <c r="K273" i="8"/>
  <c r="G273" i="8"/>
  <c r="F273" i="8"/>
  <c r="E273" i="8"/>
  <c r="C273" i="8"/>
  <c r="A273" i="8"/>
  <c r="K272" i="8"/>
  <c r="G272" i="8"/>
  <c r="F272" i="8"/>
  <c r="E272" i="8"/>
  <c r="C272" i="8"/>
  <c r="A272" i="8"/>
  <c r="K271" i="8"/>
  <c r="G271" i="8"/>
  <c r="F271" i="8"/>
  <c r="E271" i="8"/>
  <c r="C271" i="8"/>
  <c r="A271" i="8"/>
  <c r="K270" i="8"/>
  <c r="G270" i="8"/>
  <c r="F270" i="8"/>
  <c r="E270" i="8"/>
  <c r="C270" i="8"/>
  <c r="A270" i="8"/>
  <c r="K269" i="8"/>
  <c r="G269" i="8"/>
  <c r="F269" i="8"/>
  <c r="E269" i="8"/>
  <c r="C269" i="8"/>
  <c r="A269" i="8"/>
  <c r="K268" i="8"/>
  <c r="G268" i="8"/>
  <c r="F268" i="8"/>
  <c r="E268" i="8"/>
  <c r="C268" i="8"/>
  <c r="A268" i="8"/>
  <c r="K267" i="8"/>
  <c r="G267" i="8"/>
  <c r="F267" i="8"/>
  <c r="E267" i="8"/>
  <c r="C267" i="8"/>
  <c r="A267" i="8"/>
  <c r="K266" i="8"/>
  <c r="G266" i="8"/>
  <c r="F266" i="8"/>
  <c r="E266" i="8"/>
  <c r="C266" i="8"/>
  <c r="A266" i="8"/>
  <c r="K265" i="8"/>
  <c r="G265" i="8"/>
  <c r="F265" i="8"/>
  <c r="E265" i="8"/>
  <c r="C265" i="8"/>
  <c r="A265" i="8"/>
  <c r="K264" i="8"/>
  <c r="G264" i="8"/>
  <c r="F264" i="8"/>
  <c r="E264" i="8"/>
  <c r="C264" i="8"/>
  <c r="A264" i="8"/>
  <c r="K263" i="8"/>
  <c r="G263" i="8"/>
  <c r="F263" i="8"/>
  <c r="E263" i="8"/>
  <c r="C263" i="8"/>
  <c r="A263" i="8"/>
  <c r="K262" i="8"/>
  <c r="G262" i="8"/>
  <c r="F262" i="8"/>
  <c r="E262" i="8"/>
  <c r="C262" i="8"/>
  <c r="A262" i="8"/>
  <c r="K261" i="8"/>
  <c r="G261" i="8"/>
  <c r="F261" i="8"/>
  <c r="E261" i="8"/>
  <c r="C261" i="8"/>
  <c r="A261" i="8"/>
  <c r="K260" i="8"/>
  <c r="G260" i="8"/>
  <c r="F260" i="8"/>
  <c r="E260" i="8"/>
  <c r="C260" i="8"/>
  <c r="A260" i="8"/>
  <c r="K259" i="8"/>
  <c r="G259" i="8"/>
  <c r="F259" i="8"/>
  <c r="E259" i="8"/>
  <c r="C259" i="8"/>
  <c r="A259" i="8"/>
  <c r="K258" i="8"/>
  <c r="G258" i="8"/>
  <c r="F258" i="8"/>
  <c r="E258" i="8"/>
  <c r="C258" i="8"/>
  <c r="A258" i="8"/>
  <c r="K257" i="8"/>
  <c r="G257" i="8"/>
  <c r="F257" i="8"/>
  <c r="E257" i="8"/>
  <c r="C257" i="8"/>
  <c r="A257" i="8"/>
  <c r="K256" i="8"/>
  <c r="G256" i="8"/>
  <c r="F256" i="8"/>
  <c r="E256" i="8"/>
  <c r="C256" i="8"/>
  <c r="A256" i="8"/>
  <c r="K255" i="8"/>
  <c r="G255" i="8"/>
  <c r="F255" i="8"/>
  <c r="E255" i="8"/>
  <c r="C255" i="8"/>
  <c r="A255" i="8"/>
  <c r="K254" i="8"/>
  <c r="G254" i="8"/>
  <c r="F254" i="8"/>
  <c r="E254" i="8"/>
  <c r="C254" i="8"/>
  <c r="A254" i="8"/>
  <c r="K253" i="8"/>
  <c r="G253" i="8"/>
  <c r="F253" i="8"/>
  <c r="E253" i="8"/>
  <c r="C253" i="8"/>
  <c r="A253" i="8"/>
  <c r="K252" i="8"/>
  <c r="G252" i="8"/>
  <c r="F252" i="8"/>
  <c r="E252" i="8"/>
  <c r="C252" i="8"/>
  <c r="A252" i="8"/>
  <c r="K251" i="8"/>
  <c r="G251" i="8"/>
  <c r="F251" i="8"/>
  <c r="E251" i="8"/>
  <c r="C251" i="8"/>
  <c r="A251" i="8"/>
  <c r="K250" i="8"/>
  <c r="G250" i="8"/>
  <c r="F250" i="8"/>
  <c r="E250" i="8"/>
  <c r="C250" i="8"/>
  <c r="A250" i="8"/>
  <c r="K249" i="8"/>
  <c r="G249" i="8"/>
  <c r="F249" i="8"/>
  <c r="E249" i="8"/>
  <c r="C249" i="8"/>
  <c r="A249" i="8"/>
  <c r="K248" i="8"/>
  <c r="G248" i="8"/>
  <c r="F248" i="8"/>
  <c r="E248" i="8"/>
  <c r="C248" i="8"/>
  <c r="A248" i="8"/>
  <c r="K247" i="8"/>
  <c r="G247" i="8"/>
  <c r="F247" i="8"/>
  <c r="E247" i="8"/>
  <c r="C247" i="8"/>
  <c r="A247" i="8"/>
  <c r="K246" i="8"/>
  <c r="G246" i="8"/>
  <c r="F246" i="8"/>
  <c r="E246" i="8"/>
  <c r="C246" i="8"/>
  <c r="A246" i="8"/>
  <c r="K245" i="8"/>
  <c r="G245" i="8"/>
  <c r="F245" i="8"/>
  <c r="E245" i="8"/>
  <c r="C245" i="8"/>
  <c r="A245" i="8"/>
  <c r="K244" i="8"/>
  <c r="G244" i="8"/>
  <c r="F244" i="8"/>
  <c r="E244" i="8"/>
  <c r="C244" i="8"/>
  <c r="A244" i="8"/>
  <c r="K243" i="8"/>
  <c r="G243" i="8"/>
  <c r="F243" i="8"/>
  <c r="E243" i="8"/>
  <c r="C243" i="8"/>
  <c r="A243" i="8"/>
  <c r="K242" i="8"/>
  <c r="G242" i="8"/>
  <c r="F242" i="8"/>
  <c r="E242" i="8"/>
  <c r="C242" i="8"/>
  <c r="A242" i="8"/>
  <c r="K241" i="8"/>
  <c r="G241" i="8"/>
  <c r="F241" i="8"/>
  <c r="E241" i="8"/>
  <c r="C241" i="8"/>
  <c r="A241" i="8"/>
  <c r="K240" i="8"/>
  <c r="G240" i="8"/>
  <c r="F240" i="8"/>
  <c r="E240" i="8"/>
  <c r="C240" i="8"/>
  <c r="A240" i="8"/>
  <c r="K239" i="8"/>
  <c r="G239" i="8"/>
  <c r="F239" i="8"/>
  <c r="E239" i="8"/>
  <c r="C239" i="8"/>
  <c r="A239" i="8"/>
  <c r="K238" i="8"/>
  <c r="G238" i="8"/>
  <c r="F238" i="8"/>
  <c r="E238" i="8"/>
  <c r="C238" i="8"/>
  <c r="A238" i="8"/>
  <c r="K237" i="8"/>
  <c r="G237" i="8"/>
  <c r="F237" i="8"/>
  <c r="E237" i="8"/>
  <c r="C237" i="8"/>
  <c r="A237" i="8"/>
  <c r="K236" i="8"/>
  <c r="G236" i="8"/>
  <c r="F236" i="8"/>
  <c r="E236" i="8"/>
  <c r="C236" i="8"/>
  <c r="A236" i="8"/>
  <c r="K235" i="8"/>
  <c r="G235" i="8"/>
  <c r="F235" i="8"/>
  <c r="E235" i="8"/>
  <c r="C235" i="8"/>
  <c r="A235" i="8"/>
  <c r="K234" i="8"/>
  <c r="G234" i="8"/>
  <c r="F234" i="8"/>
  <c r="E234" i="8"/>
  <c r="C234" i="8"/>
  <c r="A234" i="8"/>
  <c r="K233" i="8"/>
  <c r="G233" i="8"/>
  <c r="F233" i="8"/>
  <c r="E233" i="8"/>
  <c r="C233" i="8"/>
  <c r="A233" i="8"/>
  <c r="K232" i="8"/>
  <c r="G232" i="8"/>
  <c r="F232" i="8"/>
  <c r="E232" i="8"/>
  <c r="C232" i="8"/>
  <c r="A232" i="8"/>
  <c r="K231" i="8"/>
  <c r="G231" i="8"/>
  <c r="F231" i="8"/>
  <c r="E231" i="8"/>
  <c r="C231" i="8"/>
  <c r="A231" i="8"/>
  <c r="K230" i="8"/>
  <c r="G230" i="8"/>
  <c r="F230" i="8"/>
  <c r="E230" i="8"/>
  <c r="C230" i="8"/>
  <c r="A230" i="8"/>
  <c r="K229" i="8"/>
  <c r="G229" i="8"/>
  <c r="F229" i="8"/>
  <c r="E229" i="8"/>
  <c r="C229" i="8"/>
  <c r="A229" i="8"/>
  <c r="K228" i="8"/>
  <c r="G228" i="8"/>
  <c r="F228" i="8"/>
  <c r="E228" i="8"/>
  <c r="C228" i="8"/>
  <c r="A228" i="8"/>
  <c r="K227" i="8"/>
  <c r="G227" i="8"/>
  <c r="F227" i="8"/>
  <c r="E227" i="8"/>
  <c r="C227" i="8"/>
  <c r="A227" i="8"/>
  <c r="K226" i="8"/>
  <c r="G226" i="8"/>
  <c r="F226" i="8"/>
  <c r="E226" i="8"/>
  <c r="C226" i="8"/>
  <c r="A226" i="8"/>
  <c r="K225" i="8"/>
  <c r="G225" i="8"/>
  <c r="F225" i="8"/>
  <c r="E225" i="8"/>
  <c r="C225" i="8"/>
  <c r="A225" i="8"/>
  <c r="K224" i="8"/>
  <c r="G224" i="8"/>
  <c r="F224" i="8"/>
  <c r="E224" i="8"/>
  <c r="C224" i="8"/>
  <c r="A224" i="8"/>
  <c r="K223" i="8"/>
  <c r="G223" i="8"/>
  <c r="F223" i="8"/>
  <c r="E223" i="8"/>
  <c r="C223" i="8"/>
  <c r="A223" i="8"/>
  <c r="K222" i="8"/>
  <c r="G222" i="8"/>
  <c r="F222" i="8"/>
  <c r="E222" i="8"/>
  <c r="C222" i="8"/>
  <c r="A222" i="8"/>
  <c r="K221" i="8"/>
  <c r="G221" i="8"/>
  <c r="F221" i="8"/>
  <c r="E221" i="8"/>
  <c r="C221" i="8"/>
  <c r="A221" i="8"/>
  <c r="K220" i="8"/>
  <c r="G220" i="8"/>
  <c r="F220" i="8"/>
  <c r="E220" i="8"/>
  <c r="C220" i="8"/>
  <c r="A220" i="8"/>
  <c r="K219" i="8"/>
  <c r="G219" i="8"/>
  <c r="F219" i="8"/>
  <c r="E219" i="8"/>
  <c r="C219" i="8"/>
  <c r="A219" i="8"/>
  <c r="K218" i="8"/>
  <c r="G218" i="8"/>
  <c r="F218" i="8"/>
  <c r="E218" i="8"/>
  <c r="C218" i="8"/>
  <c r="A218" i="8"/>
  <c r="K217" i="8"/>
  <c r="G217" i="8"/>
  <c r="F217" i="8"/>
  <c r="E217" i="8"/>
  <c r="C217" i="8"/>
  <c r="A217" i="8"/>
  <c r="K216" i="8"/>
  <c r="G216" i="8"/>
  <c r="F216" i="8"/>
  <c r="E216" i="8"/>
  <c r="C216" i="8"/>
  <c r="A216" i="8"/>
  <c r="K215" i="8"/>
  <c r="G215" i="8"/>
  <c r="F215" i="8"/>
  <c r="E215" i="8"/>
  <c r="C215" i="8"/>
  <c r="A215" i="8"/>
  <c r="K214" i="8"/>
  <c r="G214" i="8"/>
  <c r="F214" i="8"/>
  <c r="E214" i="8"/>
  <c r="C214" i="8"/>
  <c r="A214" i="8"/>
  <c r="K213" i="8"/>
  <c r="G213" i="8"/>
  <c r="F213" i="8"/>
  <c r="E213" i="8"/>
  <c r="C213" i="8"/>
  <c r="A213" i="8"/>
  <c r="K212" i="8"/>
  <c r="G212" i="8"/>
  <c r="F212" i="8"/>
  <c r="E212" i="8"/>
  <c r="C212" i="8"/>
  <c r="A212" i="8"/>
  <c r="K211" i="8"/>
  <c r="G211" i="8"/>
  <c r="F211" i="8"/>
  <c r="E211" i="8"/>
  <c r="C211" i="8"/>
  <c r="A211" i="8"/>
  <c r="K210" i="8"/>
  <c r="G210" i="8"/>
  <c r="F210" i="8"/>
  <c r="E210" i="8"/>
  <c r="C210" i="8"/>
  <c r="A210" i="8"/>
  <c r="K209" i="8"/>
  <c r="G209" i="8"/>
  <c r="F209" i="8"/>
  <c r="E209" i="8"/>
  <c r="C209" i="8"/>
  <c r="A209" i="8"/>
  <c r="K208" i="8"/>
  <c r="G208" i="8"/>
  <c r="F208" i="8"/>
  <c r="E208" i="8"/>
  <c r="C208" i="8"/>
  <c r="A208" i="8"/>
  <c r="K207" i="8"/>
  <c r="G207" i="8"/>
  <c r="F207" i="8"/>
  <c r="E207" i="8"/>
  <c r="C207" i="8"/>
  <c r="A207" i="8"/>
  <c r="K206" i="8"/>
  <c r="G206" i="8"/>
  <c r="F206" i="8"/>
  <c r="E206" i="8"/>
  <c r="C206" i="8"/>
  <c r="A206" i="8"/>
  <c r="K205" i="8"/>
  <c r="G205" i="8"/>
  <c r="F205" i="8"/>
  <c r="E205" i="8"/>
  <c r="C205" i="8"/>
  <c r="A205" i="8"/>
  <c r="K204" i="8"/>
  <c r="G204" i="8"/>
  <c r="F204" i="8"/>
  <c r="E204" i="8"/>
  <c r="C204" i="8"/>
  <c r="A204" i="8"/>
  <c r="K203" i="8"/>
  <c r="G203" i="8"/>
  <c r="F203" i="8"/>
  <c r="E203" i="8"/>
  <c r="C203" i="8"/>
  <c r="A203" i="8"/>
  <c r="K202" i="8"/>
  <c r="G202" i="8"/>
  <c r="F202" i="8"/>
  <c r="E202" i="8"/>
  <c r="C202" i="8"/>
  <c r="A202" i="8"/>
  <c r="K201" i="8"/>
  <c r="G201" i="8"/>
  <c r="F201" i="8"/>
  <c r="E201" i="8"/>
  <c r="C201" i="8"/>
  <c r="A201" i="8"/>
  <c r="K200" i="8"/>
  <c r="G200" i="8"/>
  <c r="F200" i="8"/>
  <c r="E200" i="8"/>
  <c r="C200" i="8"/>
  <c r="A200" i="8"/>
  <c r="K199" i="8"/>
  <c r="G199" i="8"/>
  <c r="F199" i="8"/>
  <c r="E199" i="8"/>
  <c r="C199" i="8"/>
  <c r="A199" i="8"/>
  <c r="K198" i="8"/>
  <c r="G198" i="8"/>
  <c r="F198" i="8"/>
  <c r="E198" i="8"/>
  <c r="C198" i="8"/>
  <c r="A198" i="8"/>
  <c r="K197" i="8"/>
  <c r="G197" i="8"/>
  <c r="F197" i="8"/>
  <c r="E197" i="8"/>
  <c r="C197" i="8"/>
  <c r="A197" i="8"/>
  <c r="K196" i="8"/>
  <c r="G196" i="8"/>
  <c r="F196" i="8"/>
  <c r="E196" i="8"/>
  <c r="C196" i="8"/>
  <c r="A196" i="8"/>
  <c r="K195" i="8"/>
  <c r="G195" i="8"/>
  <c r="F195" i="8"/>
  <c r="E195" i="8"/>
  <c r="C195" i="8"/>
  <c r="A195" i="8"/>
  <c r="K194" i="8"/>
  <c r="G194" i="8"/>
  <c r="F194" i="8"/>
  <c r="E194" i="8"/>
  <c r="C194" i="8"/>
  <c r="A194" i="8"/>
  <c r="K193" i="8"/>
  <c r="G193" i="8"/>
  <c r="F193" i="8"/>
  <c r="E193" i="8"/>
  <c r="C193" i="8"/>
  <c r="A193" i="8"/>
  <c r="K192" i="8"/>
  <c r="G192" i="8"/>
  <c r="F192" i="8"/>
  <c r="E192" i="8"/>
  <c r="C192" i="8"/>
  <c r="A192" i="8"/>
  <c r="K191" i="8"/>
  <c r="G191" i="8"/>
  <c r="F191" i="8"/>
  <c r="E191" i="8"/>
  <c r="C191" i="8"/>
  <c r="A191" i="8"/>
  <c r="K190" i="8"/>
  <c r="G190" i="8"/>
  <c r="F190" i="8"/>
  <c r="E190" i="8"/>
  <c r="C190" i="8"/>
  <c r="A190" i="8"/>
  <c r="K189" i="8"/>
  <c r="G189" i="8"/>
  <c r="F189" i="8"/>
  <c r="E189" i="8"/>
  <c r="C189" i="8"/>
  <c r="A189" i="8"/>
  <c r="K188" i="8"/>
  <c r="G188" i="8"/>
  <c r="F188" i="8"/>
  <c r="E188" i="8"/>
  <c r="C188" i="8"/>
  <c r="A188" i="8"/>
  <c r="K187" i="8"/>
  <c r="G187" i="8"/>
  <c r="F187" i="8"/>
  <c r="E187" i="8"/>
  <c r="C187" i="8"/>
  <c r="A187" i="8"/>
  <c r="K186" i="8"/>
  <c r="G186" i="8"/>
  <c r="F186" i="8"/>
  <c r="E186" i="8"/>
  <c r="C186" i="8"/>
  <c r="A186" i="8"/>
  <c r="K185" i="8"/>
  <c r="G185" i="8"/>
  <c r="F185" i="8"/>
  <c r="E185" i="8"/>
  <c r="C185" i="8"/>
  <c r="A185" i="8"/>
  <c r="K184" i="8"/>
  <c r="G184" i="8"/>
  <c r="F184" i="8"/>
  <c r="E184" i="8"/>
  <c r="C184" i="8"/>
  <c r="A184" i="8"/>
  <c r="K183" i="8"/>
  <c r="G183" i="8"/>
  <c r="F183" i="8"/>
  <c r="E183" i="8"/>
  <c r="C183" i="8"/>
  <c r="A183" i="8"/>
  <c r="K182" i="8"/>
  <c r="G182" i="8"/>
  <c r="F182" i="8"/>
  <c r="E182" i="8"/>
  <c r="C182" i="8"/>
  <c r="A182" i="8"/>
  <c r="K181" i="8"/>
  <c r="G181" i="8"/>
  <c r="F181" i="8"/>
  <c r="E181" i="8"/>
  <c r="C181" i="8"/>
  <c r="A181" i="8"/>
  <c r="K180" i="8"/>
  <c r="G180" i="8"/>
  <c r="F180" i="8"/>
  <c r="E180" i="8"/>
  <c r="C180" i="8"/>
  <c r="A180" i="8"/>
  <c r="K179" i="8"/>
  <c r="G179" i="8"/>
  <c r="F179" i="8"/>
  <c r="E179" i="8"/>
  <c r="C179" i="8"/>
  <c r="A179" i="8"/>
  <c r="K178" i="8"/>
  <c r="G178" i="8"/>
  <c r="F178" i="8"/>
  <c r="E178" i="8"/>
  <c r="C178" i="8"/>
  <c r="A178" i="8"/>
  <c r="K177" i="8"/>
  <c r="G177" i="8"/>
  <c r="F177" i="8"/>
  <c r="E177" i="8"/>
  <c r="C177" i="8"/>
  <c r="A177" i="8"/>
  <c r="K176" i="8"/>
  <c r="G176" i="8"/>
  <c r="F176" i="8"/>
  <c r="E176" i="8"/>
  <c r="C176" i="8"/>
  <c r="A176" i="8"/>
  <c r="K175" i="8"/>
  <c r="G175" i="8"/>
  <c r="F175" i="8"/>
  <c r="E175" i="8"/>
  <c r="C175" i="8"/>
  <c r="A175" i="8"/>
  <c r="K174" i="8"/>
  <c r="G174" i="8"/>
  <c r="F174" i="8"/>
  <c r="E174" i="8"/>
  <c r="C174" i="8"/>
  <c r="A174" i="8"/>
  <c r="K173" i="8"/>
  <c r="G173" i="8"/>
  <c r="F173" i="8"/>
  <c r="E173" i="8"/>
  <c r="C173" i="8"/>
  <c r="A173" i="8"/>
  <c r="K172" i="8"/>
  <c r="G172" i="8"/>
  <c r="F172" i="8"/>
  <c r="E172" i="8"/>
  <c r="C172" i="8"/>
  <c r="A172" i="8"/>
  <c r="K171" i="8"/>
  <c r="G171" i="8"/>
  <c r="F171" i="8"/>
  <c r="E171" i="8"/>
  <c r="C171" i="8"/>
  <c r="A171" i="8"/>
  <c r="K170" i="8"/>
  <c r="G170" i="8"/>
  <c r="F170" i="8"/>
  <c r="E170" i="8"/>
  <c r="C170" i="8"/>
  <c r="A170" i="8"/>
  <c r="K169" i="8"/>
  <c r="G169" i="8"/>
  <c r="F169" i="8"/>
  <c r="E169" i="8"/>
  <c r="C169" i="8"/>
  <c r="A169" i="8"/>
  <c r="K168" i="8"/>
  <c r="G168" i="8"/>
  <c r="F168" i="8"/>
  <c r="E168" i="8"/>
  <c r="C168" i="8"/>
  <c r="A168" i="8"/>
  <c r="K167" i="8"/>
  <c r="G167" i="8"/>
  <c r="F167" i="8"/>
  <c r="E167" i="8"/>
  <c r="C167" i="8"/>
  <c r="A167" i="8"/>
  <c r="K166" i="8"/>
  <c r="G166" i="8"/>
  <c r="F166" i="8"/>
  <c r="E166" i="8"/>
  <c r="C166" i="8"/>
  <c r="A166" i="8"/>
  <c r="K165" i="8"/>
  <c r="G165" i="8"/>
  <c r="F165" i="8"/>
  <c r="E165" i="8"/>
  <c r="C165" i="8"/>
  <c r="A165" i="8"/>
  <c r="K164" i="8"/>
  <c r="G164" i="8"/>
  <c r="F164" i="8"/>
  <c r="E164" i="8"/>
  <c r="C164" i="8"/>
  <c r="A164" i="8"/>
  <c r="K163" i="8"/>
  <c r="G163" i="8"/>
  <c r="F163" i="8"/>
  <c r="E163" i="8"/>
  <c r="C163" i="8"/>
  <c r="A163" i="8"/>
  <c r="K162" i="8"/>
  <c r="G162" i="8"/>
  <c r="F162" i="8"/>
  <c r="E162" i="8"/>
  <c r="C162" i="8"/>
  <c r="A162" i="8"/>
  <c r="K161" i="8"/>
  <c r="G161" i="8"/>
  <c r="F161" i="8"/>
  <c r="E161" i="8"/>
  <c r="C161" i="8"/>
  <c r="A161" i="8"/>
  <c r="K160" i="8"/>
  <c r="G160" i="8"/>
  <c r="F160" i="8"/>
  <c r="E160" i="8"/>
  <c r="C160" i="8"/>
  <c r="A160" i="8"/>
  <c r="K159" i="8"/>
  <c r="G159" i="8"/>
  <c r="F159" i="8"/>
  <c r="E159" i="8"/>
  <c r="C159" i="8"/>
  <c r="A159" i="8"/>
  <c r="K158" i="8"/>
  <c r="G158" i="8"/>
  <c r="F158" i="8"/>
  <c r="E158" i="8"/>
  <c r="C158" i="8"/>
  <c r="A158" i="8"/>
  <c r="K157" i="8"/>
  <c r="G157" i="8"/>
  <c r="F157" i="8"/>
  <c r="E157" i="8"/>
  <c r="C157" i="8"/>
  <c r="A157" i="8"/>
  <c r="K156" i="8"/>
  <c r="G156" i="8"/>
  <c r="F156" i="8"/>
  <c r="E156" i="8"/>
  <c r="C156" i="8"/>
  <c r="A156" i="8"/>
  <c r="K155" i="8"/>
  <c r="G155" i="8"/>
  <c r="F155" i="8"/>
  <c r="E155" i="8"/>
  <c r="C155" i="8"/>
  <c r="A155" i="8"/>
  <c r="K154" i="8"/>
  <c r="G154" i="8"/>
  <c r="F154" i="8"/>
  <c r="E154" i="8"/>
  <c r="C154" i="8"/>
  <c r="A154" i="8"/>
  <c r="K153" i="8"/>
  <c r="G153" i="8"/>
  <c r="F153" i="8"/>
  <c r="E153" i="8"/>
  <c r="C153" i="8"/>
  <c r="A153" i="8"/>
  <c r="K152" i="8"/>
  <c r="G152" i="8"/>
  <c r="F152" i="8"/>
  <c r="E152" i="8"/>
  <c r="C152" i="8"/>
  <c r="A152" i="8"/>
  <c r="K151" i="8"/>
  <c r="G151" i="8"/>
  <c r="F151" i="8"/>
  <c r="E151" i="8"/>
  <c r="C151" i="8"/>
  <c r="A151" i="8"/>
  <c r="K150" i="8"/>
  <c r="G150" i="8"/>
  <c r="F150" i="8"/>
  <c r="E150" i="8"/>
  <c r="C150" i="8"/>
  <c r="A150" i="8"/>
  <c r="K149" i="8"/>
  <c r="G149" i="8"/>
  <c r="F149" i="8"/>
  <c r="E149" i="8"/>
  <c r="C149" i="8"/>
  <c r="A149" i="8"/>
  <c r="K148" i="8"/>
  <c r="G148" i="8"/>
  <c r="F148" i="8"/>
  <c r="E148" i="8"/>
  <c r="C148" i="8"/>
  <c r="A148" i="8"/>
  <c r="K147" i="8"/>
  <c r="G147" i="8"/>
  <c r="F147" i="8"/>
  <c r="E147" i="8"/>
  <c r="C147" i="8"/>
  <c r="A147" i="8"/>
  <c r="K146" i="8"/>
  <c r="G146" i="8"/>
  <c r="F146" i="8"/>
  <c r="E146" i="8"/>
  <c r="C146" i="8"/>
  <c r="A146" i="8"/>
  <c r="K145" i="8"/>
  <c r="G145" i="8"/>
  <c r="F145" i="8"/>
  <c r="E145" i="8"/>
  <c r="C145" i="8"/>
  <c r="A145" i="8"/>
  <c r="K144" i="8"/>
  <c r="G144" i="8"/>
  <c r="F144" i="8"/>
  <c r="E144" i="8"/>
  <c r="C144" i="8"/>
  <c r="A144" i="8"/>
  <c r="K143" i="8"/>
  <c r="G143" i="8"/>
  <c r="F143" i="8"/>
  <c r="E143" i="8"/>
  <c r="C143" i="8"/>
  <c r="A143" i="8"/>
  <c r="K142" i="8"/>
  <c r="G142" i="8"/>
  <c r="F142" i="8"/>
  <c r="E142" i="8"/>
  <c r="C142" i="8"/>
  <c r="A142" i="8"/>
  <c r="K141" i="8"/>
  <c r="G141" i="8"/>
  <c r="F141" i="8"/>
  <c r="E141" i="8"/>
  <c r="C141" i="8"/>
  <c r="A141" i="8"/>
  <c r="K140" i="8"/>
  <c r="G140" i="8"/>
  <c r="F140" i="8"/>
  <c r="E140" i="8"/>
  <c r="C140" i="8"/>
  <c r="A140" i="8"/>
  <c r="K139" i="8"/>
  <c r="G139" i="8"/>
  <c r="F139" i="8"/>
  <c r="E139" i="8"/>
  <c r="C139" i="8"/>
  <c r="A139" i="8"/>
  <c r="K138" i="8"/>
  <c r="G138" i="8"/>
  <c r="F138" i="8"/>
  <c r="E138" i="8"/>
  <c r="C138" i="8"/>
  <c r="A138" i="8"/>
  <c r="K137" i="8"/>
  <c r="G137" i="8"/>
  <c r="F137" i="8"/>
  <c r="E137" i="8"/>
  <c r="C137" i="8"/>
  <c r="A137" i="8"/>
  <c r="K136" i="8"/>
  <c r="G136" i="8"/>
  <c r="F136" i="8"/>
  <c r="E136" i="8"/>
  <c r="C136" i="8"/>
  <c r="A136" i="8"/>
  <c r="K135" i="8"/>
  <c r="G135" i="8"/>
  <c r="F135" i="8"/>
  <c r="E135" i="8"/>
  <c r="C135" i="8"/>
  <c r="A135" i="8"/>
  <c r="K134" i="8"/>
  <c r="G134" i="8"/>
  <c r="F134" i="8"/>
  <c r="E134" i="8"/>
  <c r="C134" i="8"/>
  <c r="A134" i="8"/>
  <c r="K133" i="8"/>
  <c r="G133" i="8"/>
  <c r="F133" i="8"/>
  <c r="E133" i="8"/>
  <c r="C133" i="8"/>
  <c r="A133" i="8"/>
  <c r="K132" i="8"/>
  <c r="G132" i="8"/>
  <c r="F132" i="8"/>
  <c r="E132" i="8"/>
  <c r="C132" i="8"/>
  <c r="A132" i="8"/>
  <c r="K131" i="8"/>
  <c r="G131" i="8"/>
  <c r="F131" i="8"/>
  <c r="E131" i="8"/>
  <c r="C131" i="8"/>
  <c r="A131" i="8"/>
  <c r="K130" i="8"/>
  <c r="G130" i="8"/>
  <c r="F130" i="8"/>
  <c r="E130" i="8"/>
  <c r="C130" i="8"/>
  <c r="A130" i="8"/>
  <c r="K129" i="8"/>
  <c r="G129" i="8"/>
  <c r="F129" i="8"/>
  <c r="E129" i="8"/>
  <c r="C129" i="8"/>
  <c r="A129" i="8"/>
  <c r="K128" i="8"/>
  <c r="G128" i="8"/>
  <c r="F128" i="8"/>
  <c r="E128" i="8"/>
  <c r="C128" i="8"/>
  <c r="A128" i="8"/>
  <c r="K127" i="8"/>
  <c r="G127" i="8"/>
  <c r="F127" i="8"/>
  <c r="E127" i="8"/>
  <c r="C127" i="8"/>
  <c r="A127" i="8"/>
  <c r="K126" i="8"/>
  <c r="G126" i="8"/>
  <c r="F126" i="8"/>
  <c r="E126" i="8"/>
  <c r="C126" i="8"/>
  <c r="A126" i="8"/>
  <c r="K125" i="8"/>
  <c r="G125" i="8"/>
  <c r="F125" i="8"/>
  <c r="E125" i="8"/>
  <c r="C125" i="8"/>
  <c r="A125" i="8"/>
  <c r="K124" i="8"/>
  <c r="G124" i="8"/>
  <c r="F124" i="8"/>
  <c r="E124" i="8"/>
  <c r="C124" i="8"/>
  <c r="A124" i="8"/>
  <c r="K123" i="8"/>
  <c r="G123" i="8"/>
  <c r="F123" i="8"/>
  <c r="E123" i="8"/>
  <c r="C123" i="8"/>
  <c r="A123" i="8"/>
  <c r="K122" i="8"/>
  <c r="G122" i="8"/>
  <c r="F122" i="8"/>
  <c r="E122" i="8"/>
  <c r="C122" i="8"/>
  <c r="A122" i="8"/>
  <c r="K121" i="8"/>
  <c r="G121" i="8"/>
  <c r="F121" i="8"/>
  <c r="E121" i="8"/>
  <c r="C121" i="8"/>
  <c r="A121" i="8"/>
  <c r="K120" i="8"/>
  <c r="G120" i="8"/>
  <c r="F120" i="8"/>
  <c r="E120" i="8"/>
  <c r="C120" i="8"/>
  <c r="A120" i="8"/>
  <c r="K119" i="8"/>
  <c r="G119" i="8"/>
  <c r="F119" i="8"/>
  <c r="E119" i="8"/>
  <c r="C119" i="8"/>
  <c r="A119" i="8"/>
  <c r="K118" i="8"/>
  <c r="G118" i="8"/>
  <c r="F118" i="8"/>
  <c r="E118" i="8"/>
  <c r="C118" i="8"/>
  <c r="A118" i="8"/>
  <c r="K117" i="8"/>
  <c r="G117" i="8"/>
  <c r="F117" i="8"/>
  <c r="E117" i="8"/>
  <c r="C117" i="8"/>
  <c r="A117" i="8"/>
  <c r="K116" i="8"/>
  <c r="G116" i="8"/>
  <c r="F116" i="8"/>
  <c r="E116" i="8"/>
  <c r="C116" i="8"/>
  <c r="A116" i="8"/>
  <c r="K115" i="8"/>
  <c r="G115" i="8"/>
  <c r="F115" i="8"/>
  <c r="E115" i="8"/>
  <c r="C115" i="8"/>
  <c r="A115" i="8"/>
  <c r="K114" i="8"/>
  <c r="G114" i="8"/>
  <c r="F114" i="8"/>
  <c r="E114" i="8"/>
  <c r="C114" i="8"/>
  <c r="A114" i="8"/>
  <c r="K113" i="8"/>
  <c r="G113" i="8"/>
  <c r="F113" i="8"/>
  <c r="E113" i="8"/>
  <c r="C113" i="8"/>
  <c r="A113" i="8"/>
  <c r="K112" i="8"/>
  <c r="G112" i="8"/>
  <c r="F112" i="8"/>
  <c r="E112" i="8"/>
  <c r="C112" i="8"/>
  <c r="A112" i="8"/>
  <c r="K111" i="8"/>
  <c r="G111" i="8"/>
  <c r="F111" i="8"/>
  <c r="E111" i="8"/>
  <c r="C111" i="8"/>
  <c r="A111" i="8"/>
  <c r="K110" i="8"/>
  <c r="G110" i="8"/>
  <c r="F110" i="8"/>
  <c r="E110" i="8"/>
  <c r="C110" i="8"/>
  <c r="A110" i="8"/>
  <c r="K109" i="8"/>
  <c r="G109" i="8"/>
  <c r="F109" i="8"/>
  <c r="E109" i="8"/>
  <c r="C109" i="8"/>
  <c r="A109" i="8"/>
  <c r="K108" i="8"/>
  <c r="G108" i="8"/>
  <c r="F108" i="8"/>
  <c r="E108" i="8"/>
  <c r="C108" i="8"/>
  <c r="A108" i="8"/>
  <c r="K107" i="8"/>
  <c r="G107" i="8"/>
  <c r="F107" i="8"/>
  <c r="E107" i="8"/>
  <c r="C107" i="8"/>
  <c r="A107" i="8"/>
  <c r="K106" i="8"/>
  <c r="G106" i="8"/>
  <c r="F106" i="8"/>
  <c r="E106" i="8"/>
  <c r="C106" i="8"/>
  <c r="A106" i="8"/>
  <c r="K105" i="8"/>
  <c r="G105" i="8"/>
  <c r="F105" i="8"/>
  <c r="E105" i="8"/>
  <c r="C105" i="8"/>
  <c r="A105" i="8"/>
  <c r="K104" i="8"/>
  <c r="G104" i="8"/>
  <c r="F104" i="8"/>
  <c r="E104" i="8"/>
  <c r="C104" i="8"/>
  <c r="A104" i="8"/>
  <c r="K103" i="8"/>
  <c r="G103" i="8"/>
  <c r="F103" i="8"/>
  <c r="E103" i="8"/>
  <c r="C103" i="8"/>
  <c r="A103" i="8"/>
  <c r="K102" i="8"/>
  <c r="G102" i="8"/>
  <c r="F102" i="8"/>
  <c r="E102" i="8"/>
  <c r="C102" i="8"/>
  <c r="A102" i="8"/>
  <c r="K101" i="8"/>
  <c r="G101" i="8"/>
  <c r="F101" i="8"/>
  <c r="E101" i="8"/>
  <c r="C101" i="8"/>
  <c r="A101" i="8"/>
  <c r="K100" i="8"/>
  <c r="G100" i="8"/>
  <c r="F100" i="8"/>
  <c r="E100" i="8"/>
  <c r="C100" i="8"/>
  <c r="A100" i="8"/>
  <c r="K99" i="8"/>
  <c r="G99" i="8"/>
  <c r="F99" i="8"/>
  <c r="E99" i="8"/>
  <c r="C99" i="8"/>
  <c r="A99" i="8"/>
  <c r="K98" i="8"/>
  <c r="G98" i="8"/>
  <c r="F98" i="8"/>
  <c r="E98" i="8"/>
  <c r="C98" i="8"/>
  <c r="A98" i="8"/>
  <c r="K97" i="8"/>
  <c r="G97" i="8"/>
  <c r="F97" i="8"/>
  <c r="E97" i="8"/>
  <c r="C97" i="8"/>
  <c r="A97" i="8"/>
  <c r="K96" i="8"/>
  <c r="G96" i="8"/>
  <c r="F96" i="8"/>
  <c r="E96" i="8"/>
  <c r="C96" i="8"/>
  <c r="A96" i="8"/>
  <c r="K95" i="8"/>
  <c r="G95" i="8"/>
  <c r="F95" i="8"/>
  <c r="E95" i="8"/>
  <c r="C95" i="8"/>
  <c r="A95" i="8"/>
  <c r="K94" i="8"/>
  <c r="G94" i="8"/>
  <c r="F94" i="8"/>
  <c r="E94" i="8"/>
  <c r="C94" i="8"/>
  <c r="A94" i="8"/>
  <c r="K93" i="8"/>
  <c r="G93" i="8"/>
  <c r="F93" i="8"/>
  <c r="E93" i="8"/>
  <c r="C93" i="8"/>
  <c r="A93" i="8"/>
  <c r="K92" i="8"/>
  <c r="G92" i="8"/>
  <c r="F92" i="8"/>
  <c r="E92" i="8"/>
  <c r="C92" i="8"/>
  <c r="A92" i="8"/>
  <c r="K91" i="8"/>
  <c r="G91" i="8"/>
  <c r="F91" i="8"/>
  <c r="E91" i="8"/>
  <c r="C91" i="8"/>
  <c r="A91" i="8"/>
  <c r="K90" i="8"/>
  <c r="G90" i="8"/>
  <c r="F90" i="8"/>
  <c r="E90" i="8"/>
  <c r="C90" i="8"/>
  <c r="A90" i="8"/>
  <c r="K89" i="8"/>
  <c r="G89" i="8"/>
  <c r="F89" i="8"/>
  <c r="E89" i="8"/>
  <c r="C89" i="8"/>
  <c r="A89" i="8"/>
  <c r="K88" i="8"/>
  <c r="G88" i="8"/>
  <c r="F88" i="8"/>
  <c r="E88" i="8"/>
  <c r="C88" i="8"/>
  <c r="A88" i="8"/>
  <c r="K87" i="8"/>
  <c r="G87" i="8"/>
  <c r="F87" i="8"/>
  <c r="E87" i="8"/>
  <c r="C87" i="8"/>
  <c r="A87" i="8"/>
  <c r="K86" i="8"/>
  <c r="G86" i="8"/>
  <c r="F86" i="8"/>
  <c r="E86" i="8"/>
  <c r="C86" i="8"/>
  <c r="A86" i="8"/>
  <c r="K85" i="8"/>
  <c r="G85" i="8"/>
  <c r="F85" i="8"/>
  <c r="E85" i="8"/>
  <c r="C85" i="8"/>
  <c r="A85" i="8"/>
  <c r="K84" i="8"/>
  <c r="G84" i="8"/>
  <c r="F84" i="8"/>
  <c r="E84" i="8"/>
  <c r="C84" i="8"/>
  <c r="A84" i="8"/>
  <c r="K83" i="8"/>
  <c r="G83" i="8"/>
  <c r="F83" i="8"/>
  <c r="E83" i="8"/>
  <c r="C83" i="8"/>
  <c r="A83" i="8"/>
  <c r="K82" i="8"/>
  <c r="G82" i="8"/>
  <c r="F82" i="8"/>
  <c r="E82" i="8"/>
  <c r="C82" i="8"/>
  <c r="A82" i="8"/>
  <c r="K81" i="8"/>
  <c r="G81" i="8"/>
  <c r="F81" i="8"/>
  <c r="E81" i="8"/>
  <c r="C81" i="8"/>
  <c r="A81" i="8"/>
  <c r="K80" i="8"/>
  <c r="G80" i="8"/>
  <c r="F80" i="8"/>
  <c r="E80" i="8"/>
  <c r="C80" i="8"/>
  <c r="A80" i="8"/>
  <c r="K79" i="8"/>
  <c r="G79" i="8"/>
  <c r="F79" i="8"/>
  <c r="E79" i="8"/>
  <c r="C79" i="8"/>
  <c r="A79" i="8"/>
  <c r="K78" i="8"/>
  <c r="G78" i="8"/>
  <c r="F78" i="8"/>
  <c r="E78" i="8"/>
  <c r="C78" i="8"/>
  <c r="A78" i="8"/>
  <c r="K77" i="8"/>
  <c r="G77" i="8"/>
  <c r="F77" i="8"/>
  <c r="E77" i="8"/>
  <c r="C77" i="8"/>
  <c r="A77" i="8"/>
  <c r="K76" i="8"/>
  <c r="G76" i="8"/>
  <c r="F76" i="8"/>
  <c r="E76" i="8"/>
  <c r="C76" i="8"/>
  <c r="A76" i="8"/>
  <c r="K75" i="8"/>
  <c r="G75" i="8"/>
  <c r="F75" i="8"/>
  <c r="E75" i="8"/>
  <c r="C75" i="8"/>
  <c r="A75" i="8"/>
  <c r="K74" i="8"/>
  <c r="G74" i="8"/>
  <c r="F74" i="8"/>
  <c r="E74" i="8"/>
  <c r="C74" i="8"/>
  <c r="A74" i="8"/>
  <c r="K73" i="8"/>
  <c r="G73" i="8"/>
  <c r="F73" i="8"/>
  <c r="E73" i="8"/>
  <c r="C73" i="8"/>
  <c r="A73" i="8"/>
  <c r="K72" i="8"/>
  <c r="G72" i="8"/>
  <c r="F72" i="8"/>
  <c r="E72" i="8"/>
  <c r="C72" i="8"/>
  <c r="A72" i="8"/>
  <c r="K71" i="8"/>
  <c r="G71" i="8"/>
  <c r="F71" i="8"/>
  <c r="E71" i="8"/>
  <c r="C71" i="8"/>
  <c r="A71" i="8"/>
  <c r="K70" i="8"/>
  <c r="G70" i="8"/>
  <c r="F70" i="8"/>
  <c r="E70" i="8"/>
  <c r="C70" i="8"/>
  <c r="A70" i="8"/>
  <c r="K69" i="8"/>
  <c r="G69" i="8"/>
  <c r="F69" i="8"/>
  <c r="E69" i="8"/>
  <c r="C69" i="8"/>
  <c r="A69" i="8"/>
  <c r="K68" i="8"/>
  <c r="G68" i="8"/>
  <c r="F68" i="8"/>
  <c r="E68" i="8"/>
  <c r="C68" i="8"/>
  <c r="A68" i="8"/>
  <c r="K67" i="8"/>
  <c r="G67" i="8"/>
  <c r="F67" i="8"/>
  <c r="E67" i="8"/>
  <c r="C67" i="8"/>
  <c r="A67" i="8"/>
  <c r="K66" i="8"/>
  <c r="G66" i="8"/>
  <c r="F66" i="8"/>
  <c r="E66" i="8"/>
  <c r="C66" i="8"/>
  <c r="A66" i="8"/>
  <c r="K65" i="8"/>
  <c r="G65" i="8"/>
  <c r="F65" i="8"/>
  <c r="E65" i="8"/>
  <c r="C65" i="8"/>
  <c r="A65" i="8"/>
  <c r="K64" i="8"/>
  <c r="G64" i="8"/>
  <c r="F64" i="8"/>
  <c r="E64" i="8"/>
  <c r="C64" i="8"/>
  <c r="A64" i="8"/>
  <c r="K63" i="8"/>
  <c r="G63" i="8"/>
  <c r="F63" i="8"/>
  <c r="E63" i="8"/>
  <c r="C63" i="8"/>
  <c r="A63" i="8"/>
  <c r="K62" i="8"/>
  <c r="G62" i="8"/>
  <c r="F62" i="8"/>
  <c r="E62" i="8"/>
  <c r="C62" i="8"/>
  <c r="A62" i="8"/>
  <c r="K61" i="8"/>
  <c r="G61" i="8"/>
  <c r="F61" i="8"/>
  <c r="E61" i="8"/>
  <c r="C61" i="8"/>
  <c r="A61" i="8"/>
  <c r="K60" i="8"/>
  <c r="G60" i="8"/>
  <c r="F60" i="8"/>
  <c r="E60" i="8"/>
  <c r="C60" i="8"/>
  <c r="A60" i="8"/>
  <c r="K59" i="8"/>
  <c r="G59" i="8"/>
  <c r="F59" i="8"/>
  <c r="E59" i="8"/>
  <c r="C59" i="8"/>
  <c r="A59" i="8"/>
  <c r="K58" i="8"/>
  <c r="G58" i="8"/>
  <c r="F58" i="8"/>
  <c r="E58" i="8"/>
  <c r="C58" i="8"/>
  <c r="A58" i="8"/>
  <c r="K57" i="8"/>
  <c r="G57" i="8"/>
  <c r="F57" i="8"/>
  <c r="E57" i="8"/>
  <c r="C57" i="8"/>
  <c r="A57" i="8"/>
  <c r="K56" i="8"/>
  <c r="G56" i="8"/>
  <c r="F56" i="8"/>
  <c r="E56" i="8"/>
  <c r="C56" i="8"/>
  <c r="A56" i="8"/>
  <c r="K55" i="8"/>
  <c r="G55" i="8"/>
  <c r="F55" i="8"/>
  <c r="E55" i="8"/>
  <c r="C55" i="8"/>
  <c r="A55" i="8"/>
  <c r="K54" i="8"/>
  <c r="G54" i="8"/>
  <c r="F54" i="8"/>
  <c r="E54" i="8"/>
  <c r="C54" i="8"/>
  <c r="A54" i="8"/>
  <c r="K53" i="8"/>
  <c r="G53" i="8"/>
  <c r="F53" i="8"/>
  <c r="E53" i="8"/>
  <c r="C53" i="8"/>
  <c r="A53" i="8"/>
  <c r="K52" i="8"/>
  <c r="G52" i="8"/>
  <c r="F52" i="8"/>
  <c r="E52" i="8"/>
  <c r="C52" i="8"/>
  <c r="A52" i="8"/>
  <c r="K51" i="8"/>
  <c r="G51" i="8"/>
  <c r="F51" i="8"/>
  <c r="E51" i="8"/>
  <c r="C51" i="8"/>
  <c r="A51" i="8"/>
  <c r="K50" i="8"/>
  <c r="G50" i="8"/>
  <c r="F50" i="8"/>
  <c r="E50" i="8"/>
  <c r="C50" i="8"/>
  <c r="A50" i="8"/>
  <c r="K49" i="8"/>
  <c r="G49" i="8"/>
  <c r="F49" i="8"/>
  <c r="E49" i="8"/>
  <c r="C49" i="8"/>
  <c r="A49" i="8"/>
  <c r="K48" i="8"/>
  <c r="G48" i="8"/>
  <c r="F48" i="8"/>
  <c r="E48" i="8"/>
  <c r="C48" i="8"/>
  <c r="A48" i="8"/>
  <c r="K47" i="8"/>
  <c r="G47" i="8"/>
  <c r="F47" i="8"/>
  <c r="E47" i="8"/>
  <c r="C47" i="8"/>
  <c r="A47" i="8"/>
  <c r="K46" i="8"/>
  <c r="G46" i="8"/>
  <c r="F46" i="8"/>
  <c r="E46" i="8"/>
  <c r="C46" i="8"/>
  <c r="A46" i="8"/>
  <c r="K45" i="8"/>
  <c r="G45" i="8"/>
  <c r="F45" i="8"/>
  <c r="E45" i="8"/>
  <c r="C45" i="8"/>
  <c r="A45" i="8"/>
  <c r="K44" i="8"/>
  <c r="G44" i="8"/>
  <c r="F44" i="8"/>
  <c r="E44" i="8"/>
  <c r="C44" i="8"/>
  <c r="A44" i="8"/>
  <c r="K43" i="8"/>
  <c r="G43" i="8"/>
  <c r="F43" i="8"/>
  <c r="E43" i="8"/>
  <c r="C43" i="8"/>
  <c r="A43" i="8"/>
  <c r="K42" i="8"/>
  <c r="G42" i="8"/>
  <c r="F42" i="8"/>
  <c r="E42" i="8"/>
  <c r="C42" i="8"/>
  <c r="A42" i="8"/>
  <c r="K41" i="8"/>
  <c r="G41" i="8"/>
  <c r="F41" i="8"/>
  <c r="E41" i="8"/>
  <c r="C41" i="8"/>
  <c r="A41" i="8"/>
  <c r="K40" i="8"/>
  <c r="G40" i="8"/>
  <c r="F40" i="8"/>
  <c r="E40" i="8"/>
  <c r="C40" i="8"/>
  <c r="A40" i="8"/>
  <c r="K39" i="8"/>
  <c r="G39" i="8"/>
  <c r="F39" i="8"/>
  <c r="E39" i="8"/>
  <c r="C39" i="8"/>
  <c r="A39" i="8"/>
  <c r="K38" i="8"/>
  <c r="G38" i="8"/>
  <c r="F38" i="8"/>
  <c r="E38" i="8"/>
  <c r="C38" i="8"/>
  <c r="A38" i="8"/>
  <c r="K37" i="8"/>
  <c r="G37" i="8"/>
  <c r="F37" i="8"/>
  <c r="E37" i="8"/>
  <c r="C37" i="8"/>
  <c r="A37" i="8"/>
  <c r="K36" i="8"/>
  <c r="G36" i="8"/>
  <c r="F36" i="8"/>
  <c r="E36" i="8"/>
  <c r="C36" i="8"/>
  <c r="A36" i="8"/>
  <c r="K35" i="8"/>
  <c r="G35" i="8"/>
  <c r="F35" i="8"/>
  <c r="E35" i="8"/>
  <c r="C35" i="8"/>
  <c r="A35" i="8"/>
  <c r="K34" i="8"/>
  <c r="G34" i="8"/>
  <c r="F34" i="8"/>
  <c r="E34" i="8"/>
  <c r="C34" i="8"/>
  <c r="A34" i="8"/>
  <c r="K33" i="8"/>
  <c r="G33" i="8"/>
  <c r="F33" i="8"/>
  <c r="E33" i="8"/>
  <c r="C33" i="8"/>
  <c r="A33" i="8"/>
  <c r="K32" i="8"/>
  <c r="G32" i="8"/>
  <c r="F32" i="8"/>
  <c r="E32" i="8"/>
  <c r="C32" i="8"/>
  <c r="A32" i="8"/>
  <c r="K31" i="8"/>
  <c r="G31" i="8"/>
  <c r="F31" i="8"/>
  <c r="E31" i="8"/>
  <c r="C31" i="8"/>
  <c r="A31" i="8"/>
  <c r="K30" i="8"/>
  <c r="G30" i="8"/>
  <c r="F30" i="8"/>
  <c r="E30" i="8"/>
  <c r="C30" i="8"/>
  <c r="A30" i="8"/>
  <c r="K29" i="8"/>
  <c r="G29" i="8"/>
  <c r="F29" i="8"/>
  <c r="E29" i="8"/>
  <c r="C29" i="8"/>
  <c r="A29" i="8"/>
  <c r="K28" i="8"/>
  <c r="G28" i="8"/>
  <c r="F28" i="8"/>
  <c r="E28" i="8"/>
  <c r="C28" i="8"/>
  <c r="A28" i="8"/>
  <c r="K27" i="8"/>
  <c r="G27" i="8"/>
  <c r="F27" i="8"/>
  <c r="E27" i="8"/>
  <c r="C27" i="8"/>
  <c r="A27" i="8"/>
  <c r="K26" i="8"/>
  <c r="G26" i="8"/>
  <c r="F26" i="8"/>
  <c r="E26" i="8"/>
  <c r="C26" i="8"/>
  <c r="A26" i="8"/>
  <c r="K25" i="8"/>
  <c r="G25" i="8"/>
  <c r="F25" i="8"/>
  <c r="E25" i="8"/>
  <c r="C25" i="8"/>
  <c r="A25" i="8"/>
  <c r="K24" i="8"/>
  <c r="G24" i="8"/>
  <c r="F24" i="8"/>
  <c r="E24" i="8"/>
  <c r="C24" i="8"/>
  <c r="A24" i="8"/>
  <c r="K23" i="8"/>
  <c r="G23" i="8"/>
  <c r="F23" i="8"/>
  <c r="E23" i="8"/>
  <c r="C23" i="8"/>
  <c r="A23" i="8"/>
  <c r="K22" i="8"/>
  <c r="G22" i="8"/>
  <c r="F22" i="8"/>
  <c r="E22" i="8"/>
  <c r="C22" i="8"/>
  <c r="A22" i="8"/>
  <c r="K21" i="8"/>
  <c r="G21" i="8"/>
  <c r="F21" i="8"/>
  <c r="E21" i="8"/>
  <c r="C21" i="8"/>
  <c r="A21" i="8"/>
  <c r="K20" i="8"/>
  <c r="G20" i="8"/>
  <c r="F20" i="8"/>
  <c r="E20" i="8"/>
  <c r="C20" i="8"/>
  <c r="A20" i="8"/>
  <c r="K19" i="8"/>
  <c r="G19" i="8"/>
  <c r="F19" i="8"/>
  <c r="E19" i="8"/>
  <c r="C19" i="8"/>
  <c r="A19" i="8"/>
  <c r="K18" i="8"/>
  <c r="G18" i="8"/>
  <c r="F18" i="8"/>
  <c r="E18" i="8"/>
  <c r="C18" i="8"/>
  <c r="A18" i="8"/>
  <c r="K17" i="8"/>
  <c r="G17" i="8"/>
  <c r="F17" i="8"/>
  <c r="E17" i="8"/>
  <c r="C17" i="8"/>
  <c r="A17" i="8"/>
  <c r="K16" i="8"/>
  <c r="G16" i="8"/>
  <c r="F16" i="8"/>
  <c r="E16" i="8"/>
  <c r="C16" i="8"/>
  <c r="A16" i="8"/>
  <c r="K15" i="8"/>
  <c r="G15" i="8"/>
  <c r="F15" i="8"/>
  <c r="E15" i="8"/>
  <c r="C15" i="8"/>
  <c r="A15" i="8"/>
  <c r="K14" i="8"/>
  <c r="G14" i="8"/>
  <c r="F14" i="8"/>
  <c r="E14" i="8"/>
  <c r="C14" i="8"/>
  <c r="A14" i="8"/>
  <c r="K13" i="8"/>
  <c r="G13" i="8"/>
  <c r="F13" i="8"/>
  <c r="E13" i="8"/>
  <c r="C13" i="8"/>
  <c r="A13" i="8"/>
  <c r="K12" i="8"/>
  <c r="G12" i="8"/>
  <c r="F12" i="8"/>
  <c r="E12" i="8"/>
  <c r="C12" i="8"/>
  <c r="A12" i="8"/>
  <c r="K11" i="8"/>
  <c r="G11" i="8"/>
  <c r="F11" i="8"/>
  <c r="E11" i="8"/>
  <c r="C11" i="8"/>
  <c r="A11" i="8"/>
  <c r="K10" i="8"/>
  <c r="G10" i="8"/>
  <c r="F10" i="8"/>
  <c r="E10" i="8"/>
  <c r="C10" i="8"/>
  <c r="A10" i="8"/>
  <c r="K9" i="8"/>
  <c r="G9" i="8"/>
  <c r="F9" i="8"/>
  <c r="E9" i="8"/>
  <c r="C9" i="8"/>
  <c r="A9" i="8"/>
  <c r="K8" i="8"/>
  <c r="G8" i="8"/>
  <c r="F8" i="8"/>
  <c r="E8" i="8"/>
  <c r="C8" i="8"/>
  <c r="A8" i="8"/>
  <c r="K7" i="8"/>
  <c r="G7" i="8"/>
  <c r="F7" i="8"/>
  <c r="E7" i="8"/>
  <c r="C7" i="8"/>
  <c r="A7" i="8"/>
  <c r="K6" i="8"/>
  <c r="G6" i="8"/>
  <c r="F6" i="8"/>
  <c r="E6" i="8"/>
  <c r="C6" i="8"/>
  <c r="A6" i="8"/>
  <c r="K5" i="8"/>
  <c r="G5" i="8"/>
  <c r="F5" i="8"/>
  <c r="E5" i="8"/>
  <c r="C5" i="8"/>
  <c r="A5" i="8"/>
  <c r="K4" i="8"/>
  <c r="G4" i="8"/>
  <c r="F4" i="8"/>
  <c r="E4" i="8"/>
  <c r="C4" i="8"/>
  <c r="A4" i="8"/>
  <c r="K3" i="8"/>
  <c r="G3" i="8"/>
  <c r="F3" i="8"/>
  <c r="E3" i="8"/>
  <c r="C3" i="8"/>
  <c r="A3" i="8"/>
  <c r="K664" i="7"/>
  <c r="G664" i="7"/>
  <c r="F664" i="7"/>
  <c r="E664" i="7"/>
  <c r="C664" i="7"/>
  <c r="A664" i="7"/>
  <c r="K663" i="7"/>
  <c r="G663" i="7"/>
  <c r="F663" i="7"/>
  <c r="E663" i="7"/>
  <c r="C663" i="7"/>
  <c r="A663" i="7"/>
  <c r="K662" i="7"/>
  <c r="G662" i="7"/>
  <c r="F662" i="7"/>
  <c r="E662" i="7"/>
  <c r="C662" i="7"/>
  <c r="A662" i="7"/>
  <c r="K661" i="7"/>
  <c r="G661" i="7"/>
  <c r="F661" i="7"/>
  <c r="E661" i="7"/>
  <c r="C661" i="7"/>
  <c r="A661" i="7"/>
  <c r="K660" i="7"/>
  <c r="G660" i="7"/>
  <c r="F660" i="7"/>
  <c r="E660" i="7"/>
  <c r="C660" i="7"/>
  <c r="A660" i="7"/>
  <c r="K659" i="7"/>
  <c r="G659" i="7"/>
  <c r="F659" i="7"/>
  <c r="E659" i="7"/>
  <c r="C659" i="7"/>
  <c r="A659" i="7"/>
  <c r="K658" i="7"/>
  <c r="G658" i="7"/>
  <c r="F658" i="7"/>
  <c r="E658" i="7"/>
  <c r="C658" i="7"/>
  <c r="A658" i="7"/>
  <c r="K657" i="7"/>
  <c r="G657" i="7"/>
  <c r="F657" i="7"/>
  <c r="E657" i="7"/>
  <c r="C657" i="7"/>
  <c r="A657" i="7"/>
  <c r="K656" i="7"/>
  <c r="G656" i="7"/>
  <c r="F656" i="7"/>
  <c r="E656" i="7"/>
  <c r="C656" i="7"/>
  <c r="A656" i="7"/>
  <c r="K655" i="7"/>
  <c r="G655" i="7"/>
  <c r="F655" i="7"/>
  <c r="E655" i="7"/>
  <c r="C655" i="7"/>
  <c r="A655" i="7"/>
  <c r="K654" i="7"/>
  <c r="G654" i="7"/>
  <c r="F654" i="7"/>
  <c r="E654" i="7"/>
  <c r="C654" i="7"/>
  <c r="A654" i="7"/>
  <c r="K653" i="7"/>
  <c r="G653" i="7"/>
  <c r="F653" i="7"/>
  <c r="E653" i="7"/>
  <c r="C653" i="7"/>
  <c r="A653" i="7"/>
  <c r="K652" i="7"/>
  <c r="G652" i="7"/>
  <c r="F652" i="7"/>
  <c r="E652" i="7"/>
  <c r="C652" i="7"/>
  <c r="A652" i="7"/>
  <c r="K651" i="7"/>
  <c r="G651" i="7"/>
  <c r="F651" i="7"/>
  <c r="E651" i="7"/>
  <c r="C651" i="7"/>
  <c r="A651" i="7"/>
  <c r="K650" i="7"/>
  <c r="G650" i="7"/>
  <c r="F650" i="7"/>
  <c r="E650" i="7"/>
  <c r="C650" i="7"/>
  <c r="A650" i="7"/>
  <c r="K649" i="7"/>
  <c r="G649" i="7"/>
  <c r="F649" i="7"/>
  <c r="E649" i="7"/>
  <c r="C649" i="7"/>
  <c r="A649" i="7"/>
  <c r="K648" i="7"/>
  <c r="G648" i="7"/>
  <c r="F648" i="7"/>
  <c r="E648" i="7"/>
  <c r="C648" i="7"/>
  <c r="A648" i="7"/>
  <c r="K647" i="7"/>
  <c r="G647" i="7"/>
  <c r="F647" i="7"/>
  <c r="E647" i="7"/>
  <c r="C647" i="7"/>
  <c r="A647" i="7"/>
  <c r="K646" i="7"/>
  <c r="G646" i="7"/>
  <c r="F646" i="7"/>
  <c r="E646" i="7"/>
  <c r="C646" i="7"/>
  <c r="A646" i="7"/>
  <c r="K645" i="7"/>
  <c r="G645" i="7"/>
  <c r="F645" i="7"/>
  <c r="E645" i="7"/>
  <c r="C645" i="7"/>
  <c r="A645" i="7"/>
  <c r="K644" i="7"/>
  <c r="G644" i="7"/>
  <c r="F644" i="7"/>
  <c r="E644" i="7"/>
  <c r="C644" i="7"/>
  <c r="A644" i="7"/>
  <c r="K643" i="7"/>
  <c r="G643" i="7"/>
  <c r="F643" i="7"/>
  <c r="E643" i="7"/>
  <c r="C643" i="7"/>
  <c r="A643" i="7"/>
  <c r="K642" i="7"/>
  <c r="G642" i="7"/>
  <c r="F642" i="7"/>
  <c r="E642" i="7"/>
  <c r="C642" i="7"/>
  <c r="A642" i="7"/>
  <c r="K641" i="7"/>
  <c r="G641" i="7"/>
  <c r="F641" i="7"/>
  <c r="E641" i="7"/>
  <c r="C641" i="7"/>
  <c r="A641" i="7"/>
  <c r="K640" i="7"/>
  <c r="G640" i="7"/>
  <c r="F640" i="7"/>
  <c r="E640" i="7"/>
  <c r="C640" i="7"/>
  <c r="A640" i="7"/>
  <c r="K639" i="7"/>
  <c r="G639" i="7"/>
  <c r="F639" i="7"/>
  <c r="E639" i="7"/>
  <c r="C639" i="7"/>
  <c r="A639" i="7"/>
  <c r="K638" i="7"/>
  <c r="G638" i="7"/>
  <c r="F638" i="7"/>
  <c r="E638" i="7"/>
  <c r="C638" i="7"/>
  <c r="A638" i="7"/>
  <c r="K637" i="7"/>
  <c r="G637" i="7"/>
  <c r="F637" i="7"/>
  <c r="E637" i="7"/>
  <c r="C637" i="7"/>
  <c r="A637" i="7"/>
  <c r="K636" i="7"/>
  <c r="G636" i="7"/>
  <c r="F636" i="7"/>
  <c r="E636" i="7"/>
  <c r="C636" i="7"/>
  <c r="A636" i="7"/>
  <c r="K635" i="7"/>
  <c r="G635" i="7"/>
  <c r="F635" i="7"/>
  <c r="E635" i="7"/>
  <c r="C635" i="7"/>
  <c r="A635" i="7"/>
  <c r="K634" i="7"/>
  <c r="G634" i="7"/>
  <c r="F634" i="7"/>
  <c r="E634" i="7"/>
  <c r="C634" i="7"/>
  <c r="A634" i="7"/>
  <c r="K633" i="7"/>
  <c r="G633" i="7"/>
  <c r="F633" i="7"/>
  <c r="E633" i="7"/>
  <c r="C633" i="7"/>
  <c r="A633" i="7"/>
  <c r="K632" i="7"/>
  <c r="G632" i="7"/>
  <c r="F632" i="7"/>
  <c r="E632" i="7"/>
  <c r="C632" i="7"/>
  <c r="A632" i="7"/>
  <c r="K631" i="7"/>
  <c r="G631" i="7"/>
  <c r="F631" i="7"/>
  <c r="E631" i="7"/>
  <c r="C631" i="7"/>
  <c r="A631" i="7"/>
  <c r="K630" i="7"/>
  <c r="G630" i="7"/>
  <c r="F630" i="7"/>
  <c r="E630" i="7"/>
  <c r="C630" i="7"/>
  <c r="A630" i="7"/>
  <c r="K629" i="7"/>
  <c r="G629" i="7"/>
  <c r="F629" i="7"/>
  <c r="E629" i="7"/>
  <c r="C629" i="7"/>
  <c r="A629" i="7"/>
  <c r="K628" i="7"/>
  <c r="G628" i="7"/>
  <c r="F628" i="7"/>
  <c r="E628" i="7"/>
  <c r="C628" i="7"/>
  <c r="A628" i="7"/>
  <c r="K627" i="7"/>
  <c r="G627" i="7"/>
  <c r="F627" i="7"/>
  <c r="E627" i="7"/>
  <c r="C627" i="7"/>
  <c r="A627" i="7"/>
  <c r="K626" i="7"/>
  <c r="G626" i="7"/>
  <c r="F626" i="7"/>
  <c r="E626" i="7"/>
  <c r="C626" i="7"/>
  <c r="A626" i="7"/>
  <c r="K625" i="7"/>
  <c r="G625" i="7"/>
  <c r="F625" i="7"/>
  <c r="E625" i="7"/>
  <c r="C625" i="7"/>
  <c r="A625" i="7"/>
  <c r="K624" i="7"/>
  <c r="G624" i="7"/>
  <c r="F624" i="7"/>
  <c r="E624" i="7"/>
  <c r="C624" i="7"/>
  <c r="A624" i="7"/>
  <c r="K623" i="7"/>
  <c r="G623" i="7"/>
  <c r="F623" i="7"/>
  <c r="E623" i="7"/>
  <c r="C623" i="7"/>
  <c r="A623" i="7"/>
  <c r="K622" i="7"/>
  <c r="G622" i="7"/>
  <c r="F622" i="7"/>
  <c r="E622" i="7"/>
  <c r="C622" i="7"/>
  <c r="A622" i="7"/>
  <c r="K621" i="7"/>
  <c r="G621" i="7"/>
  <c r="F621" i="7"/>
  <c r="E621" i="7"/>
  <c r="C621" i="7"/>
  <c r="A621" i="7"/>
  <c r="K620" i="7"/>
  <c r="G620" i="7"/>
  <c r="F620" i="7"/>
  <c r="E620" i="7"/>
  <c r="C620" i="7"/>
  <c r="A620" i="7"/>
  <c r="K619" i="7"/>
  <c r="G619" i="7"/>
  <c r="F619" i="7"/>
  <c r="E619" i="7"/>
  <c r="C619" i="7"/>
  <c r="A619" i="7"/>
  <c r="K618" i="7"/>
  <c r="G618" i="7"/>
  <c r="F618" i="7"/>
  <c r="E618" i="7"/>
  <c r="C618" i="7"/>
  <c r="A618" i="7"/>
  <c r="K617" i="7"/>
  <c r="G617" i="7"/>
  <c r="F617" i="7"/>
  <c r="E617" i="7"/>
  <c r="C617" i="7"/>
  <c r="A617" i="7"/>
  <c r="K616" i="7"/>
  <c r="G616" i="7"/>
  <c r="F616" i="7"/>
  <c r="E616" i="7"/>
  <c r="C616" i="7"/>
  <c r="A616" i="7"/>
  <c r="K615" i="7"/>
  <c r="G615" i="7"/>
  <c r="F615" i="7"/>
  <c r="E615" i="7"/>
  <c r="C615" i="7"/>
  <c r="A615" i="7"/>
  <c r="K614" i="7"/>
  <c r="G614" i="7"/>
  <c r="F614" i="7"/>
  <c r="E614" i="7"/>
  <c r="C614" i="7"/>
  <c r="A614" i="7"/>
  <c r="K613" i="7"/>
  <c r="G613" i="7"/>
  <c r="F613" i="7"/>
  <c r="E613" i="7"/>
  <c r="C613" i="7"/>
  <c r="A613" i="7"/>
  <c r="K612" i="7"/>
  <c r="G612" i="7"/>
  <c r="F612" i="7"/>
  <c r="E612" i="7"/>
  <c r="C612" i="7"/>
  <c r="A612" i="7"/>
  <c r="K611" i="7"/>
  <c r="G611" i="7"/>
  <c r="F611" i="7"/>
  <c r="E611" i="7"/>
  <c r="C611" i="7"/>
  <c r="A611" i="7"/>
  <c r="K610" i="7"/>
  <c r="G610" i="7"/>
  <c r="F610" i="7"/>
  <c r="E610" i="7"/>
  <c r="C610" i="7"/>
  <c r="A610" i="7"/>
  <c r="K609" i="7"/>
  <c r="G609" i="7"/>
  <c r="F609" i="7"/>
  <c r="E609" i="7"/>
  <c r="C609" i="7"/>
  <c r="A609" i="7"/>
  <c r="K608" i="7"/>
  <c r="G608" i="7"/>
  <c r="F608" i="7"/>
  <c r="E608" i="7"/>
  <c r="C608" i="7"/>
  <c r="A608" i="7"/>
  <c r="K607" i="7"/>
  <c r="G607" i="7"/>
  <c r="F607" i="7"/>
  <c r="E607" i="7"/>
  <c r="C607" i="7"/>
  <c r="A607" i="7"/>
  <c r="K606" i="7"/>
  <c r="G606" i="7"/>
  <c r="F606" i="7"/>
  <c r="E606" i="7"/>
  <c r="C606" i="7"/>
  <c r="A606" i="7"/>
  <c r="K605" i="7"/>
  <c r="G605" i="7"/>
  <c r="F605" i="7"/>
  <c r="E605" i="7"/>
  <c r="C605" i="7"/>
  <c r="A605" i="7"/>
  <c r="K604" i="7"/>
  <c r="G604" i="7"/>
  <c r="F604" i="7"/>
  <c r="E604" i="7"/>
  <c r="C604" i="7"/>
  <c r="A604" i="7"/>
  <c r="K603" i="7"/>
  <c r="G603" i="7"/>
  <c r="F603" i="7"/>
  <c r="E603" i="7"/>
  <c r="C603" i="7"/>
  <c r="A603" i="7"/>
  <c r="K602" i="7"/>
  <c r="G602" i="7"/>
  <c r="F602" i="7"/>
  <c r="E602" i="7"/>
  <c r="C602" i="7"/>
  <c r="A602" i="7"/>
  <c r="K601" i="7"/>
  <c r="G601" i="7"/>
  <c r="F601" i="7"/>
  <c r="E601" i="7"/>
  <c r="C601" i="7"/>
  <c r="A601" i="7"/>
  <c r="K600" i="7"/>
  <c r="G600" i="7"/>
  <c r="F600" i="7"/>
  <c r="E600" i="7"/>
  <c r="C600" i="7"/>
  <c r="A600" i="7"/>
  <c r="K599" i="7"/>
  <c r="G599" i="7"/>
  <c r="F599" i="7"/>
  <c r="E599" i="7"/>
  <c r="C599" i="7"/>
  <c r="A599" i="7"/>
  <c r="K598" i="7"/>
  <c r="G598" i="7"/>
  <c r="F598" i="7"/>
  <c r="E598" i="7"/>
  <c r="C598" i="7"/>
  <c r="A598" i="7"/>
  <c r="K597" i="7"/>
  <c r="G597" i="7"/>
  <c r="F597" i="7"/>
  <c r="E597" i="7"/>
  <c r="C597" i="7"/>
  <c r="A597" i="7"/>
  <c r="K596" i="7"/>
  <c r="G596" i="7"/>
  <c r="F596" i="7"/>
  <c r="E596" i="7"/>
  <c r="C596" i="7"/>
  <c r="A596" i="7"/>
  <c r="K595" i="7"/>
  <c r="G595" i="7"/>
  <c r="F595" i="7"/>
  <c r="E595" i="7"/>
  <c r="C595" i="7"/>
  <c r="A595" i="7"/>
  <c r="K594" i="7"/>
  <c r="G594" i="7"/>
  <c r="F594" i="7"/>
  <c r="E594" i="7"/>
  <c r="C594" i="7"/>
  <c r="A594" i="7"/>
  <c r="K593" i="7"/>
  <c r="G593" i="7"/>
  <c r="F593" i="7"/>
  <c r="E593" i="7"/>
  <c r="C593" i="7"/>
  <c r="A593" i="7"/>
  <c r="K592" i="7"/>
  <c r="G592" i="7"/>
  <c r="F592" i="7"/>
  <c r="E592" i="7"/>
  <c r="C592" i="7"/>
  <c r="A592" i="7"/>
  <c r="K591" i="7"/>
  <c r="G591" i="7"/>
  <c r="F591" i="7"/>
  <c r="E591" i="7"/>
  <c r="C591" i="7"/>
  <c r="A591" i="7"/>
  <c r="K590" i="7"/>
  <c r="G590" i="7"/>
  <c r="F590" i="7"/>
  <c r="E590" i="7"/>
  <c r="C590" i="7"/>
  <c r="A590" i="7"/>
  <c r="K589" i="7"/>
  <c r="G589" i="7"/>
  <c r="F589" i="7"/>
  <c r="E589" i="7"/>
  <c r="C589" i="7"/>
  <c r="A589" i="7"/>
  <c r="K588" i="7"/>
  <c r="G588" i="7"/>
  <c r="F588" i="7"/>
  <c r="E588" i="7"/>
  <c r="C588" i="7"/>
  <c r="A588" i="7"/>
  <c r="K587" i="7"/>
  <c r="G587" i="7"/>
  <c r="F587" i="7"/>
  <c r="E587" i="7"/>
  <c r="C587" i="7"/>
  <c r="A587" i="7"/>
  <c r="K586" i="7"/>
  <c r="G586" i="7"/>
  <c r="F586" i="7"/>
  <c r="E586" i="7"/>
  <c r="C586" i="7"/>
  <c r="A586" i="7"/>
  <c r="K585" i="7"/>
  <c r="G585" i="7"/>
  <c r="F585" i="7"/>
  <c r="E585" i="7"/>
  <c r="C585" i="7"/>
  <c r="A585" i="7"/>
  <c r="K584" i="7"/>
  <c r="G584" i="7"/>
  <c r="F584" i="7"/>
  <c r="E584" i="7"/>
  <c r="C584" i="7"/>
  <c r="A584" i="7"/>
  <c r="K583" i="7"/>
  <c r="G583" i="7"/>
  <c r="F583" i="7"/>
  <c r="E583" i="7"/>
  <c r="C583" i="7"/>
  <c r="A583" i="7"/>
  <c r="K582" i="7"/>
  <c r="G582" i="7"/>
  <c r="F582" i="7"/>
  <c r="E582" i="7"/>
  <c r="C582" i="7"/>
  <c r="A582" i="7"/>
  <c r="K581" i="7"/>
  <c r="G581" i="7"/>
  <c r="F581" i="7"/>
  <c r="E581" i="7"/>
  <c r="C581" i="7"/>
  <c r="A581" i="7"/>
  <c r="K580" i="7"/>
  <c r="G580" i="7"/>
  <c r="F580" i="7"/>
  <c r="E580" i="7"/>
  <c r="C580" i="7"/>
  <c r="A580" i="7"/>
  <c r="K579" i="7"/>
  <c r="G579" i="7"/>
  <c r="F579" i="7"/>
  <c r="E579" i="7"/>
  <c r="C579" i="7"/>
  <c r="A579" i="7"/>
  <c r="K578" i="7"/>
  <c r="G578" i="7"/>
  <c r="F578" i="7"/>
  <c r="E578" i="7"/>
  <c r="C578" i="7"/>
  <c r="A578" i="7"/>
  <c r="K577" i="7"/>
  <c r="G577" i="7"/>
  <c r="F577" i="7"/>
  <c r="E577" i="7"/>
  <c r="C577" i="7"/>
  <c r="A577" i="7"/>
  <c r="K576" i="7"/>
  <c r="G576" i="7"/>
  <c r="F576" i="7"/>
  <c r="E576" i="7"/>
  <c r="C576" i="7"/>
  <c r="A576" i="7"/>
  <c r="K575" i="7"/>
  <c r="G575" i="7"/>
  <c r="F575" i="7"/>
  <c r="E575" i="7"/>
  <c r="C575" i="7"/>
  <c r="A575" i="7"/>
  <c r="K574" i="7"/>
  <c r="G574" i="7"/>
  <c r="F574" i="7"/>
  <c r="E574" i="7"/>
  <c r="C574" i="7"/>
  <c r="A574" i="7"/>
  <c r="K573" i="7"/>
  <c r="G573" i="7"/>
  <c r="F573" i="7"/>
  <c r="E573" i="7"/>
  <c r="C573" i="7"/>
  <c r="A573" i="7"/>
  <c r="K572" i="7"/>
  <c r="G572" i="7"/>
  <c r="F572" i="7"/>
  <c r="E572" i="7"/>
  <c r="C572" i="7"/>
  <c r="A572" i="7"/>
  <c r="K571" i="7"/>
  <c r="G571" i="7"/>
  <c r="F571" i="7"/>
  <c r="E571" i="7"/>
  <c r="C571" i="7"/>
  <c r="A571" i="7"/>
  <c r="K570" i="7"/>
  <c r="G570" i="7"/>
  <c r="F570" i="7"/>
  <c r="E570" i="7"/>
  <c r="C570" i="7"/>
  <c r="A570" i="7"/>
  <c r="K569" i="7"/>
  <c r="G569" i="7"/>
  <c r="F569" i="7"/>
  <c r="E569" i="7"/>
  <c r="C569" i="7"/>
  <c r="A569" i="7"/>
  <c r="K568" i="7"/>
  <c r="G568" i="7"/>
  <c r="F568" i="7"/>
  <c r="E568" i="7"/>
  <c r="C568" i="7"/>
  <c r="A568" i="7"/>
  <c r="K567" i="7"/>
  <c r="G567" i="7"/>
  <c r="F567" i="7"/>
  <c r="E567" i="7"/>
  <c r="C567" i="7"/>
  <c r="A567" i="7"/>
  <c r="K566" i="7"/>
  <c r="G566" i="7"/>
  <c r="F566" i="7"/>
  <c r="E566" i="7"/>
  <c r="C566" i="7"/>
  <c r="A566" i="7"/>
  <c r="K565" i="7"/>
  <c r="G565" i="7"/>
  <c r="F565" i="7"/>
  <c r="E565" i="7"/>
  <c r="C565" i="7"/>
  <c r="A565" i="7"/>
  <c r="K564" i="7"/>
  <c r="G564" i="7"/>
  <c r="F564" i="7"/>
  <c r="E564" i="7"/>
  <c r="C564" i="7"/>
  <c r="A564" i="7"/>
  <c r="K563" i="7"/>
  <c r="G563" i="7"/>
  <c r="F563" i="7"/>
  <c r="E563" i="7"/>
  <c r="C563" i="7"/>
  <c r="A563" i="7"/>
  <c r="K562" i="7"/>
  <c r="G562" i="7"/>
  <c r="F562" i="7"/>
  <c r="E562" i="7"/>
  <c r="C562" i="7"/>
  <c r="A562" i="7"/>
  <c r="K561" i="7"/>
  <c r="G561" i="7"/>
  <c r="F561" i="7"/>
  <c r="E561" i="7"/>
  <c r="C561" i="7"/>
  <c r="A561" i="7"/>
  <c r="K560" i="7"/>
  <c r="G560" i="7"/>
  <c r="F560" i="7"/>
  <c r="E560" i="7"/>
  <c r="C560" i="7"/>
  <c r="A560" i="7"/>
  <c r="K559" i="7"/>
  <c r="G559" i="7"/>
  <c r="F559" i="7"/>
  <c r="E559" i="7"/>
  <c r="C559" i="7"/>
  <c r="A559" i="7"/>
  <c r="K558" i="7"/>
  <c r="G558" i="7"/>
  <c r="F558" i="7"/>
  <c r="E558" i="7"/>
  <c r="C558" i="7"/>
  <c r="A558" i="7"/>
  <c r="K557" i="7"/>
  <c r="G557" i="7"/>
  <c r="F557" i="7"/>
  <c r="E557" i="7"/>
  <c r="C557" i="7"/>
  <c r="A557" i="7"/>
  <c r="K556" i="7"/>
  <c r="G556" i="7"/>
  <c r="F556" i="7"/>
  <c r="E556" i="7"/>
  <c r="C556" i="7"/>
  <c r="A556" i="7"/>
  <c r="K555" i="7"/>
  <c r="G555" i="7"/>
  <c r="F555" i="7"/>
  <c r="E555" i="7"/>
  <c r="C555" i="7"/>
  <c r="A555" i="7"/>
  <c r="K554" i="7"/>
  <c r="G554" i="7"/>
  <c r="F554" i="7"/>
  <c r="E554" i="7"/>
  <c r="C554" i="7"/>
  <c r="A554" i="7"/>
  <c r="K553" i="7"/>
  <c r="G553" i="7"/>
  <c r="F553" i="7"/>
  <c r="E553" i="7"/>
  <c r="C553" i="7"/>
  <c r="A553" i="7"/>
  <c r="K552" i="7"/>
  <c r="G552" i="7"/>
  <c r="F552" i="7"/>
  <c r="E552" i="7"/>
  <c r="C552" i="7"/>
  <c r="A552" i="7"/>
  <c r="K551" i="7"/>
  <c r="G551" i="7"/>
  <c r="F551" i="7"/>
  <c r="E551" i="7"/>
  <c r="C551" i="7"/>
  <c r="A551" i="7"/>
  <c r="K550" i="7"/>
  <c r="G550" i="7"/>
  <c r="F550" i="7"/>
  <c r="E550" i="7"/>
  <c r="C550" i="7"/>
  <c r="A550" i="7"/>
  <c r="K549" i="7"/>
  <c r="G549" i="7"/>
  <c r="F549" i="7"/>
  <c r="E549" i="7"/>
  <c r="C549" i="7"/>
  <c r="A549" i="7"/>
  <c r="K548" i="7"/>
  <c r="G548" i="7"/>
  <c r="F548" i="7"/>
  <c r="E548" i="7"/>
  <c r="C548" i="7"/>
  <c r="A548" i="7"/>
  <c r="K547" i="7"/>
  <c r="G547" i="7"/>
  <c r="F547" i="7"/>
  <c r="E547" i="7"/>
  <c r="C547" i="7"/>
  <c r="A547" i="7"/>
  <c r="K546" i="7"/>
  <c r="G546" i="7"/>
  <c r="F546" i="7"/>
  <c r="E546" i="7"/>
  <c r="C546" i="7"/>
  <c r="A546" i="7"/>
  <c r="K545" i="7"/>
  <c r="G545" i="7"/>
  <c r="F545" i="7"/>
  <c r="E545" i="7"/>
  <c r="C545" i="7"/>
  <c r="A545" i="7"/>
  <c r="K544" i="7"/>
  <c r="G544" i="7"/>
  <c r="F544" i="7"/>
  <c r="E544" i="7"/>
  <c r="C544" i="7"/>
  <c r="A544" i="7"/>
  <c r="K543" i="7"/>
  <c r="G543" i="7"/>
  <c r="F543" i="7"/>
  <c r="E543" i="7"/>
  <c r="C543" i="7"/>
  <c r="A543" i="7"/>
  <c r="K542" i="7"/>
  <c r="G542" i="7"/>
  <c r="F542" i="7"/>
  <c r="E542" i="7"/>
  <c r="C542" i="7"/>
  <c r="A542" i="7"/>
  <c r="K541" i="7"/>
  <c r="G541" i="7"/>
  <c r="F541" i="7"/>
  <c r="E541" i="7"/>
  <c r="C541" i="7"/>
  <c r="A541" i="7"/>
  <c r="K540" i="7"/>
  <c r="G540" i="7"/>
  <c r="F540" i="7"/>
  <c r="E540" i="7"/>
  <c r="C540" i="7"/>
  <c r="A540" i="7"/>
  <c r="K539" i="7"/>
  <c r="G539" i="7"/>
  <c r="F539" i="7"/>
  <c r="E539" i="7"/>
  <c r="C539" i="7"/>
  <c r="A539" i="7"/>
  <c r="K538" i="7"/>
  <c r="G538" i="7"/>
  <c r="F538" i="7"/>
  <c r="E538" i="7"/>
  <c r="C538" i="7"/>
  <c r="A538" i="7"/>
  <c r="K537" i="7"/>
  <c r="G537" i="7"/>
  <c r="F537" i="7"/>
  <c r="E537" i="7"/>
  <c r="C537" i="7"/>
  <c r="A537" i="7"/>
  <c r="K536" i="7"/>
  <c r="G536" i="7"/>
  <c r="F536" i="7"/>
  <c r="E536" i="7"/>
  <c r="C536" i="7"/>
  <c r="A536" i="7"/>
  <c r="K535" i="7"/>
  <c r="G535" i="7"/>
  <c r="F535" i="7"/>
  <c r="E535" i="7"/>
  <c r="C535" i="7"/>
  <c r="A535" i="7"/>
  <c r="K534" i="7"/>
  <c r="G534" i="7"/>
  <c r="F534" i="7"/>
  <c r="E534" i="7"/>
  <c r="C534" i="7"/>
  <c r="A534" i="7"/>
  <c r="K533" i="7"/>
  <c r="G533" i="7"/>
  <c r="F533" i="7"/>
  <c r="E533" i="7"/>
  <c r="C533" i="7"/>
  <c r="A533" i="7"/>
  <c r="K532" i="7"/>
  <c r="G532" i="7"/>
  <c r="F532" i="7"/>
  <c r="E532" i="7"/>
  <c r="C532" i="7"/>
  <c r="A532" i="7"/>
  <c r="K531" i="7"/>
  <c r="G531" i="7"/>
  <c r="F531" i="7"/>
  <c r="E531" i="7"/>
  <c r="C531" i="7"/>
  <c r="A531" i="7"/>
  <c r="K530" i="7"/>
  <c r="G530" i="7"/>
  <c r="F530" i="7"/>
  <c r="E530" i="7"/>
  <c r="C530" i="7"/>
  <c r="A530" i="7"/>
  <c r="K529" i="7"/>
  <c r="G529" i="7"/>
  <c r="F529" i="7"/>
  <c r="E529" i="7"/>
  <c r="C529" i="7"/>
  <c r="A529" i="7"/>
  <c r="K528" i="7"/>
  <c r="G528" i="7"/>
  <c r="F528" i="7"/>
  <c r="E528" i="7"/>
  <c r="C528" i="7"/>
  <c r="A528" i="7"/>
  <c r="K527" i="7"/>
  <c r="G527" i="7"/>
  <c r="F527" i="7"/>
  <c r="E527" i="7"/>
  <c r="C527" i="7"/>
  <c r="A527" i="7"/>
  <c r="K526" i="7"/>
  <c r="G526" i="7"/>
  <c r="F526" i="7"/>
  <c r="E526" i="7"/>
  <c r="C526" i="7"/>
  <c r="A526" i="7"/>
  <c r="K525" i="7"/>
  <c r="G525" i="7"/>
  <c r="F525" i="7"/>
  <c r="E525" i="7"/>
  <c r="C525" i="7"/>
  <c r="A525" i="7"/>
  <c r="K524" i="7"/>
  <c r="G524" i="7"/>
  <c r="F524" i="7"/>
  <c r="E524" i="7"/>
  <c r="C524" i="7"/>
  <c r="A524" i="7"/>
  <c r="K523" i="7"/>
  <c r="G523" i="7"/>
  <c r="F523" i="7"/>
  <c r="E523" i="7"/>
  <c r="C523" i="7"/>
  <c r="A523" i="7"/>
  <c r="K522" i="7"/>
  <c r="G522" i="7"/>
  <c r="F522" i="7"/>
  <c r="E522" i="7"/>
  <c r="C522" i="7"/>
  <c r="A522" i="7"/>
  <c r="K521" i="7"/>
  <c r="G521" i="7"/>
  <c r="F521" i="7"/>
  <c r="E521" i="7"/>
  <c r="C521" i="7"/>
  <c r="A521" i="7"/>
  <c r="K520" i="7"/>
  <c r="G520" i="7"/>
  <c r="F520" i="7"/>
  <c r="E520" i="7"/>
  <c r="C520" i="7"/>
  <c r="A520" i="7"/>
  <c r="K519" i="7"/>
  <c r="G519" i="7"/>
  <c r="F519" i="7"/>
  <c r="E519" i="7"/>
  <c r="C519" i="7"/>
  <c r="A519" i="7"/>
  <c r="K518" i="7"/>
  <c r="G518" i="7"/>
  <c r="F518" i="7"/>
  <c r="E518" i="7"/>
  <c r="C518" i="7"/>
  <c r="A518" i="7"/>
  <c r="K517" i="7"/>
  <c r="G517" i="7"/>
  <c r="F517" i="7"/>
  <c r="E517" i="7"/>
  <c r="C517" i="7"/>
  <c r="A517" i="7"/>
  <c r="K516" i="7"/>
  <c r="G516" i="7"/>
  <c r="F516" i="7"/>
  <c r="E516" i="7"/>
  <c r="C516" i="7"/>
  <c r="A516" i="7"/>
  <c r="K515" i="7"/>
  <c r="G515" i="7"/>
  <c r="F515" i="7"/>
  <c r="E515" i="7"/>
  <c r="C515" i="7"/>
  <c r="A515" i="7"/>
  <c r="K514" i="7"/>
  <c r="G514" i="7"/>
  <c r="F514" i="7"/>
  <c r="E514" i="7"/>
  <c r="C514" i="7"/>
  <c r="A514" i="7"/>
  <c r="K513" i="7"/>
  <c r="G513" i="7"/>
  <c r="F513" i="7"/>
  <c r="E513" i="7"/>
  <c r="C513" i="7"/>
  <c r="A513" i="7"/>
  <c r="K512" i="7"/>
  <c r="G512" i="7"/>
  <c r="F512" i="7"/>
  <c r="E512" i="7"/>
  <c r="C512" i="7"/>
  <c r="A512" i="7"/>
  <c r="K511" i="7"/>
  <c r="G511" i="7"/>
  <c r="F511" i="7"/>
  <c r="E511" i="7"/>
  <c r="C511" i="7"/>
  <c r="A511" i="7"/>
  <c r="K510" i="7"/>
  <c r="G510" i="7"/>
  <c r="F510" i="7"/>
  <c r="E510" i="7"/>
  <c r="C510" i="7"/>
  <c r="A510" i="7"/>
  <c r="K509" i="7"/>
  <c r="G509" i="7"/>
  <c r="F509" i="7"/>
  <c r="E509" i="7"/>
  <c r="C509" i="7"/>
  <c r="A509" i="7"/>
  <c r="K508" i="7"/>
  <c r="G508" i="7"/>
  <c r="F508" i="7"/>
  <c r="E508" i="7"/>
  <c r="C508" i="7"/>
  <c r="A508" i="7"/>
  <c r="K507" i="7"/>
  <c r="G507" i="7"/>
  <c r="F507" i="7"/>
  <c r="E507" i="7"/>
  <c r="C507" i="7"/>
  <c r="A507" i="7"/>
  <c r="K506" i="7"/>
  <c r="G506" i="7"/>
  <c r="F506" i="7"/>
  <c r="E506" i="7"/>
  <c r="C506" i="7"/>
  <c r="A506" i="7"/>
  <c r="K505" i="7"/>
  <c r="G505" i="7"/>
  <c r="F505" i="7"/>
  <c r="E505" i="7"/>
  <c r="C505" i="7"/>
  <c r="A505" i="7"/>
  <c r="K504" i="7"/>
  <c r="G504" i="7"/>
  <c r="F504" i="7"/>
  <c r="E504" i="7"/>
  <c r="C504" i="7"/>
  <c r="A504" i="7"/>
  <c r="K503" i="7"/>
  <c r="G503" i="7"/>
  <c r="F503" i="7"/>
  <c r="E503" i="7"/>
  <c r="C503" i="7"/>
  <c r="A503" i="7"/>
  <c r="K502" i="7"/>
  <c r="G502" i="7"/>
  <c r="F502" i="7"/>
  <c r="E502" i="7"/>
  <c r="C502" i="7"/>
  <c r="A502" i="7"/>
  <c r="K501" i="7"/>
  <c r="G501" i="7"/>
  <c r="F501" i="7"/>
  <c r="E501" i="7"/>
  <c r="C501" i="7"/>
  <c r="A501" i="7"/>
  <c r="K500" i="7"/>
  <c r="G500" i="7"/>
  <c r="F500" i="7"/>
  <c r="E500" i="7"/>
  <c r="C500" i="7"/>
  <c r="A500" i="7"/>
  <c r="K499" i="7"/>
  <c r="G499" i="7"/>
  <c r="F499" i="7"/>
  <c r="E499" i="7"/>
  <c r="C499" i="7"/>
  <c r="A499" i="7"/>
  <c r="K498" i="7"/>
  <c r="G498" i="7"/>
  <c r="F498" i="7"/>
  <c r="E498" i="7"/>
  <c r="C498" i="7"/>
  <c r="A498" i="7"/>
  <c r="K497" i="7"/>
  <c r="G497" i="7"/>
  <c r="F497" i="7"/>
  <c r="E497" i="7"/>
  <c r="C497" i="7"/>
  <c r="A497" i="7"/>
  <c r="K496" i="7"/>
  <c r="G496" i="7"/>
  <c r="F496" i="7"/>
  <c r="E496" i="7"/>
  <c r="C496" i="7"/>
  <c r="A496" i="7"/>
  <c r="K495" i="7"/>
  <c r="G495" i="7"/>
  <c r="F495" i="7"/>
  <c r="E495" i="7"/>
  <c r="C495" i="7"/>
  <c r="A495" i="7"/>
  <c r="K494" i="7"/>
  <c r="G494" i="7"/>
  <c r="F494" i="7"/>
  <c r="E494" i="7"/>
  <c r="C494" i="7"/>
  <c r="A494" i="7"/>
  <c r="K493" i="7"/>
  <c r="G493" i="7"/>
  <c r="F493" i="7"/>
  <c r="E493" i="7"/>
  <c r="C493" i="7"/>
  <c r="A493" i="7"/>
  <c r="K492" i="7"/>
  <c r="G492" i="7"/>
  <c r="F492" i="7"/>
  <c r="E492" i="7"/>
  <c r="C492" i="7"/>
  <c r="A492" i="7"/>
  <c r="K491" i="7"/>
  <c r="G491" i="7"/>
  <c r="F491" i="7"/>
  <c r="E491" i="7"/>
  <c r="C491" i="7"/>
  <c r="A491" i="7"/>
  <c r="K490" i="7"/>
  <c r="G490" i="7"/>
  <c r="F490" i="7"/>
  <c r="E490" i="7"/>
  <c r="C490" i="7"/>
  <c r="A490" i="7"/>
  <c r="K489" i="7"/>
  <c r="G489" i="7"/>
  <c r="F489" i="7"/>
  <c r="E489" i="7"/>
  <c r="C489" i="7"/>
  <c r="A489" i="7"/>
  <c r="K488" i="7"/>
  <c r="G488" i="7"/>
  <c r="F488" i="7"/>
  <c r="E488" i="7"/>
  <c r="C488" i="7"/>
  <c r="A488" i="7"/>
  <c r="K487" i="7"/>
  <c r="G487" i="7"/>
  <c r="F487" i="7"/>
  <c r="E487" i="7"/>
  <c r="C487" i="7"/>
  <c r="A487" i="7"/>
  <c r="K486" i="7"/>
  <c r="G486" i="7"/>
  <c r="F486" i="7"/>
  <c r="E486" i="7"/>
  <c r="C486" i="7"/>
  <c r="A486" i="7"/>
  <c r="K485" i="7"/>
  <c r="G485" i="7"/>
  <c r="F485" i="7"/>
  <c r="E485" i="7"/>
  <c r="C485" i="7"/>
  <c r="A485" i="7"/>
  <c r="K484" i="7"/>
  <c r="G484" i="7"/>
  <c r="F484" i="7"/>
  <c r="E484" i="7"/>
  <c r="C484" i="7"/>
  <c r="A484" i="7"/>
  <c r="K483" i="7"/>
  <c r="G483" i="7"/>
  <c r="F483" i="7"/>
  <c r="E483" i="7"/>
  <c r="C483" i="7"/>
  <c r="A483" i="7"/>
  <c r="K482" i="7"/>
  <c r="G482" i="7"/>
  <c r="F482" i="7"/>
  <c r="E482" i="7"/>
  <c r="C482" i="7"/>
  <c r="A482" i="7"/>
  <c r="K481" i="7"/>
  <c r="G481" i="7"/>
  <c r="F481" i="7"/>
  <c r="E481" i="7"/>
  <c r="C481" i="7"/>
  <c r="A481" i="7"/>
  <c r="K480" i="7"/>
  <c r="G480" i="7"/>
  <c r="F480" i="7"/>
  <c r="E480" i="7"/>
  <c r="C480" i="7"/>
  <c r="A480" i="7"/>
  <c r="K479" i="7"/>
  <c r="G479" i="7"/>
  <c r="F479" i="7"/>
  <c r="E479" i="7"/>
  <c r="C479" i="7"/>
  <c r="A479" i="7"/>
  <c r="K478" i="7"/>
  <c r="G478" i="7"/>
  <c r="F478" i="7"/>
  <c r="E478" i="7"/>
  <c r="C478" i="7"/>
  <c r="A478" i="7"/>
  <c r="K477" i="7"/>
  <c r="G477" i="7"/>
  <c r="F477" i="7"/>
  <c r="E477" i="7"/>
  <c r="C477" i="7"/>
  <c r="A477" i="7"/>
  <c r="K476" i="7"/>
  <c r="G476" i="7"/>
  <c r="F476" i="7"/>
  <c r="E476" i="7"/>
  <c r="C476" i="7"/>
  <c r="A476" i="7"/>
  <c r="K475" i="7"/>
  <c r="G475" i="7"/>
  <c r="F475" i="7"/>
  <c r="E475" i="7"/>
  <c r="C475" i="7"/>
  <c r="A475" i="7"/>
  <c r="K474" i="7"/>
  <c r="G474" i="7"/>
  <c r="F474" i="7"/>
  <c r="E474" i="7"/>
  <c r="C474" i="7"/>
  <c r="A474" i="7"/>
  <c r="K473" i="7"/>
  <c r="G473" i="7"/>
  <c r="F473" i="7"/>
  <c r="E473" i="7"/>
  <c r="C473" i="7"/>
  <c r="A473" i="7"/>
  <c r="K472" i="7"/>
  <c r="G472" i="7"/>
  <c r="F472" i="7"/>
  <c r="E472" i="7"/>
  <c r="C472" i="7"/>
  <c r="A472" i="7"/>
  <c r="K471" i="7"/>
  <c r="G471" i="7"/>
  <c r="F471" i="7"/>
  <c r="E471" i="7"/>
  <c r="C471" i="7"/>
  <c r="A471" i="7"/>
  <c r="K470" i="7"/>
  <c r="G470" i="7"/>
  <c r="F470" i="7"/>
  <c r="E470" i="7"/>
  <c r="C470" i="7"/>
  <c r="A470" i="7"/>
  <c r="K469" i="7"/>
  <c r="G469" i="7"/>
  <c r="F469" i="7"/>
  <c r="E469" i="7"/>
  <c r="C469" i="7"/>
  <c r="A469" i="7"/>
  <c r="K468" i="7"/>
  <c r="G468" i="7"/>
  <c r="F468" i="7"/>
  <c r="E468" i="7"/>
  <c r="C468" i="7"/>
  <c r="A468" i="7"/>
  <c r="K467" i="7"/>
  <c r="G467" i="7"/>
  <c r="F467" i="7"/>
  <c r="E467" i="7"/>
  <c r="C467" i="7"/>
  <c r="A467" i="7"/>
  <c r="K466" i="7"/>
  <c r="G466" i="7"/>
  <c r="F466" i="7"/>
  <c r="E466" i="7"/>
  <c r="C466" i="7"/>
  <c r="A466" i="7"/>
  <c r="K465" i="7"/>
  <c r="G465" i="7"/>
  <c r="F465" i="7"/>
  <c r="E465" i="7"/>
  <c r="C465" i="7"/>
  <c r="A465" i="7"/>
  <c r="K464" i="7"/>
  <c r="G464" i="7"/>
  <c r="F464" i="7"/>
  <c r="E464" i="7"/>
  <c r="C464" i="7"/>
  <c r="A464" i="7"/>
  <c r="K463" i="7"/>
  <c r="G463" i="7"/>
  <c r="F463" i="7"/>
  <c r="E463" i="7"/>
  <c r="C463" i="7"/>
  <c r="A463" i="7"/>
  <c r="K462" i="7"/>
  <c r="G462" i="7"/>
  <c r="F462" i="7"/>
  <c r="E462" i="7"/>
  <c r="C462" i="7"/>
  <c r="A462" i="7"/>
  <c r="K461" i="7"/>
  <c r="G461" i="7"/>
  <c r="F461" i="7"/>
  <c r="E461" i="7"/>
  <c r="C461" i="7"/>
  <c r="A461" i="7"/>
  <c r="K460" i="7"/>
  <c r="G460" i="7"/>
  <c r="F460" i="7"/>
  <c r="E460" i="7"/>
  <c r="C460" i="7"/>
  <c r="A460" i="7"/>
  <c r="K459" i="7"/>
  <c r="G459" i="7"/>
  <c r="F459" i="7"/>
  <c r="E459" i="7"/>
  <c r="C459" i="7"/>
  <c r="A459" i="7"/>
  <c r="K458" i="7"/>
  <c r="G458" i="7"/>
  <c r="F458" i="7"/>
  <c r="E458" i="7"/>
  <c r="C458" i="7"/>
  <c r="A458" i="7"/>
  <c r="K457" i="7"/>
  <c r="G457" i="7"/>
  <c r="F457" i="7"/>
  <c r="E457" i="7"/>
  <c r="C457" i="7"/>
  <c r="A457" i="7"/>
  <c r="K456" i="7"/>
  <c r="G456" i="7"/>
  <c r="F456" i="7"/>
  <c r="E456" i="7"/>
  <c r="C456" i="7"/>
  <c r="A456" i="7"/>
  <c r="K455" i="7"/>
  <c r="G455" i="7"/>
  <c r="F455" i="7"/>
  <c r="E455" i="7"/>
  <c r="C455" i="7"/>
  <c r="A455" i="7"/>
  <c r="K454" i="7"/>
  <c r="G454" i="7"/>
  <c r="F454" i="7"/>
  <c r="E454" i="7"/>
  <c r="C454" i="7"/>
  <c r="A454" i="7"/>
  <c r="K453" i="7"/>
  <c r="G453" i="7"/>
  <c r="F453" i="7"/>
  <c r="E453" i="7"/>
  <c r="C453" i="7"/>
  <c r="A453" i="7"/>
  <c r="K452" i="7"/>
  <c r="G452" i="7"/>
  <c r="F452" i="7"/>
  <c r="E452" i="7"/>
  <c r="C452" i="7"/>
  <c r="A452" i="7"/>
  <c r="K451" i="7"/>
  <c r="G451" i="7"/>
  <c r="F451" i="7"/>
  <c r="E451" i="7"/>
  <c r="C451" i="7"/>
  <c r="A451" i="7"/>
  <c r="K450" i="7"/>
  <c r="G450" i="7"/>
  <c r="F450" i="7"/>
  <c r="E450" i="7"/>
  <c r="C450" i="7"/>
  <c r="A450" i="7"/>
  <c r="K449" i="7"/>
  <c r="G449" i="7"/>
  <c r="F449" i="7"/>
  <c r="E449" i="7"/>
  <c r="C449" i="7"/>
  <c r="A449" i="7"/>
  <c r="K448" i="7"/>
  <c r="G448" i="7"/>
  <c r="F448" i="7"/>
  <c r="E448" i="7"/>
  <c r="C448" i="7"/>
  <c r="A448" i="7"/>
  <c r="K447" i="7"/>
  <c r="G447" i="7"/>
  <c r="F447" i="7"/>
  <c r="E447" i="7"/>
  <c r="C447" i="7"/>
  <c r="A447" i="7"/>
  <c r="K446" i="7"/>
  <c r="G446" i="7"/>
  <c r="F446" i="7"/>
  <c r="E446" i="7"/>
  <c r="C446" i="7"/>
  <c r="A446" i="7"/>
  <c r="K445" i="7"/>
  <c r="G445" i="7"/>
  <c r="F445" i="7"/>
  <c r="E445" i="7"/>
  <c r="C445" i="7"/>
  <c r="A445" i="7"/>
  <c r="K444" i="7"/>
  <c r="G444" i="7"/>
  <c r="F444" i="7"/>
  <c r="E444" i="7"/>
  <c r="C444" i="7"/>
  <c r="A444" i="7"/>
  <c r="K443" i="7"/>
  <c r="G443" i="7"/>
  <c r="F443" i="7"/>
  <c r="E443" i="7"/>
  <c r="C443" i="7"/>
  <c r="A443" i="7"/>
  <c r="K442" i="7"/>
  <c r="G442" i="7"/>
  <c r="F442" i="7"/>
  <c r="E442" i="7"/>
  <c r="C442" i="7"/>
  <c r="A442" i="7"/>
  <c r="K441" i="7"/>
  <c r="G441" i="7"/>
  <c r="F441" i="7"/>
  <c r="E441" i="7"/>
  <c r="C441" i="7"/>
  <c r="A441" i="7"/>
  <c r="K440" i="7"/>
  <c r="G440" i="7"/>
  <c r="F440" i="7"/>
  <c r="E440" i="7"/>
  <c r="C440" i="7"/>
  <c r="A440" i="7"/>
  <c r="K439" i="7"/>
  <c r="G439" i="7"/>
  <c r="F439" i="7"/>
  <c r="E439" i="7"/>
  <c r="C439" i="7"/>
  <c r="A439" i="7"/>
  <c r="K438" i="7"/>
  <c r="G438" i="7"/>
  <c r="F438" i="7"/>
  <c r="E438" i="7"/>
  <c r="C438" i="7"/>
  <c r="A438" i="7"/>
  <c r="K437" i="7"/>
  <c r="G437" i="7"/>
  <c r="F437" i="7"/>
  <c r="E437" i="7"/>
  <c r="C437" i="7"/>
  <c r="A437" i="7"/>
  <c r="K436" i="7"/>
  <c r="G436" i="7"/>
  <c r="F436" i="7"/>
  <c r="E436" i="7"/>
  <c r="C436" i="7"/>
  <c r="A436" i="7"/>
  <c r="K435" i="7"/>
  <c r="G435" i="7"/>
  <c r="F435" i="7"/>
  <c r="E435" i="7"/>
  <c r="C435" i="7"/>
  <c r="A435" i="7"/>
  <c r="K434" i="7"/>
  <c r="G434" i="7"/>
  <c r="F434" i="7"/>
  <c r="E434" i="7"/>
  <c r="C434" i="7"/>
  <c r="A434" i="7"/>
  <c r="K433" i="7"/>
  <c r="G433" i="7"/>
  <c r="F433" i="7"/>
  <c r="E433" i="7"/>
  <c r="C433" i="7"/>
  <c r="A433" i="7"/>
  <c r="K432" i="7"/>
  <c r="G432" i="7"/>
  <c r="F432" i="7"/>
  <c r="E432" i="7"/>
  <c r="C432" i="7"/>
  <c r="A432" i="7"/>
  <c r="K431" i="7"/>
  <c r="G431" i="7"/>
  <c r="F431" i="7"/>
  <c r="E431" i="7"/>
  <c r="C431" i="7"/>
  <c r="A431" i="7"/>
  <c r="K430" i="7"/>
  <c r="G430" i="7"/>
  <c r="F430" i="7"/>
  <c r="E430" i="7"/>
  <c r="C430" i="7"/>
  <c r="A430" i="7"/>
  <c r="K429" i="7"/>
  <c r="G429" i="7"/>
  <c r="F429" i="7"/>
  <c r="E429" i="7"/>
  <c r="C429" i="7"/>
  <c r="A429" i="7"/>
  <c r="K428" i="7"/>
  <c r="G428" i="7"/>
  <c r="F428" i="7"/>
  <c r="E428" i="7"/>
  <c r="C428" i="7"/>
  <c r="A428" i="7"/>
  <c r="K427" i="7"/>
  <c r="G427" i="7"/>
  <c r="F427" i="7"/>
  <c r="E427" i="7"/>
  <c r="C427" i="7"/>
  <c r="A427" i="7"/>
  <c r="K426" i="7"/>
  <c r="G426" i="7"/>
  <c r="F426" i="7"/>
  <c r="E426" i="7"/>
  <c r="C426" i="7"/>
  <c r="A426" i="7"/>
  <c r="K425" i="7"/>
  <c r="G425" i="7"/>
  <c r="F425" i="7"/>
  <c r="E425" i="7"/>
  <c r="C425" i="7"/>
  <c r="A425" i="7"/>
  <c r="K424" i="7"/>
  <c r="G424" i="7"/>
  <c r="F424" i="7"/>
  <c r="E424" i="7"/>
  <c r="C424" i="7"/>
  <c r="A424" i="7"/>
  <c r="K423" i="7"/>
  <c r="G423" i="7"/>
  <c r="F423" i="7"/>
  <c r="E423" i="7"/>
  <c r="C423" i="7"/>
  <c r="A423" i="7"/>
  <c r="K422" i="7"/>
  <c r="G422" i="7"/>
  <c r="F422" i="7"/>
  <c r="E422" i="7"/>
  <c r="C422" i="7"/>
  <c r="A422" i="7"/>
  <c r="K421" i="7"/>
  <c r="G421" i="7"/>
  <c r="F421" i="7"/>
  <c r="E421" i="7"/>
  <c r="C421" i="7"/>
  <c r="A421" i="7"/>
  <c r="K420" i="7"/>
  <c r="G420" i="7"/>
  <c r="F420" i="7"/>
  <c r="E420" i="7"/>
  <c r="C420" i="7"/>
  <c r="A420" i="7"/>
  <c r="K419" i="7"/>
  <c r="G419" i="7"/>
  <c r="F419" i="7"/>
  <c r="E419" i="7"/>
  <c r="C419" i="7"/>
  <c r="A419" i="7"/>
  <c r="K418" i="7"/>
  <c r="G418" i="7"/>
  <c r="F418" i="7"/>
  <c r="E418" i="7"/>
  <c r="C418" i="7"/>
  <c r="A418" i="7"/>
  <c r="K417" i="7"/>
  <c r="G417" i="7"/>
  <c r="F417" i="7"/>
  <c r="E417" i="7"/>
  <c r="C417" i="7"/>
  <c r="A417" i="7"/>
  <c r="K416" i="7"/>
  <c r="G416" i="7"/>
  <c r="F416" i="7"/>
  <c r="E416" i="7"/>
  <c r="C416" i="7"/>
  <c r="A416" i="7"/>
  <c r="K415" i="7"/>
  <c r="G415" i="7"/>
  <c r="F415" i="7"/>
  <c r="E415" i="7"/>
  <c r="C415" i="7"/>
  <c r="A415" i="7"/>
  <c r="K414" i="7"/>
  <c r="G414" i="7"/>
  <c r="F414" i="7"/>
  <c r="E414" i="7"/>
  <c r="C414" i="7"/>
  <c r="A414" i="7"/>
  <c r="K413" i="7"/>
  <c r="G413" i="7"/>
  <c r="F413" i="7"/>
  <c r="E413" i="7"/>
  <c r="C413" i="7"/>
  <c r="A413" i="7"/>
  <c r="K412" i="7"/>
  <c r="G412" i="7"/>
  <c r="F412" i="7"/>
  <c r="E412" i="7"/>
  <c r="C412" i="7"/>
  <c r="A412" i="7"/>
  <c r="K411" i="7"/>
  <c r="G411" i="7"/>
  <c r="F411" i="7"/>
  <c r="E411" i="7"/>
  <c r="C411" i="7"/>
  <c r="A411" i="7"/>
  <c r="K410" i="7"/>
  <c r="G410" i="7"/>
  <c r="F410" i="7"/>
  <c r="E410" i="7"/>
  <c r="C410" i="7"/>
  <c r="A410" i="7"/>
  <c r="K409" i="7"/>
  <c r="G409" i="7"/>
  <c r="F409" i="7"/>
  <c r="E409" i="7"/>
  <c r="C409" i="7"/>
  <c r="A409" i="7"/>
  <c r="K408" i="7"/>
  <c r="G408" i="7"/>
  <c r="F408" i="7"/>
  <c r="E408" i="7"/>
  <c r="C408" i="7"/>
  <c r="A408" i="7"/>
  <c r="K407" i="7"/>
  <c r="G407" i="7"/>
  <c r="F407" i="7"/>
  <c r="E407" i="7"/>
  <c r="C407" i="7"/>
  <c r="A407" i="7"/>
  <c r="K406" i="7"/>
  <c r="G406" i="7"/>
  <c r="F406" i="7"/>
  <c r="E406" i="7"/>
  <c r="C406" i="7"/>
  <c r="A406" i="7"/>
  <c r="K405" i="7"/>
  <c r="G405" i="7"/>
  <c r="F405" i="7"/>
  <c r="E405" i="7"/>
  <c r="C405" i="7"/>
  <c r="A405" i="7"/>
  <c r="K404" i="7"/>
  <c r="G404" i="7"/>
  <c r="F404" i="7"/>
  <c r="E404" i="7"/>
  <c r="C404" i="7"/>
  <c r="A404" i="7"/>
  <c r="K403" i="7"/>
  <c r="G403" i="7"/>
  <c r="F403" i="7"/>
  <c r="E403" i="7"/>
  <c r="C403" i="7"/>
  <c r="A403" i="7"/>
  <c r="K402" i="7"/>
  <c r="G402" i="7"/>
  <c r="F402" i="7"/>
  <c r="E402" i="7"/>
  <c r="C402" i="7"/>
  <c r="A402" i="7"/>
  <c r="K401" i="7"/>
  <c r="G401" i="7"/>
  <c r="F401" i="7"/>
  <c r="E401" i="7"/>
  <c r="C401" i="7"/>
  <c r="A401" i="7"/>
  <c r="K400" i="7"/>
  <c r="G400" i="7"/>
  <c r="F400" i="7"/>
  <c r="E400" i="7"/>
  <c r="C400" i="7"/>
  <c r="A400" i="7"/>
  <c r="K399" i="7"/>
  <c r="G399" i="7"/>
  <c r="F399" i="7"/>
  <c r="E399" i="7"/>
  <c r="C399" i="7"/>
  <c r="A399" i="7"/>
  <c r="K398" i="7"/>
  <c r="G398" i="7"/>
  <c r="F398" i="7"/>
  <c r="E398" i="7"/>
  <c r="C398" i="7"/>
  <c r="A398" i="7"/>
  <c r="K397" i="7"/>
  <c r="G397" i="7"/>
  <c r="F397" i="7"/>
  <c r="E397" i="7"/>
  <c r="C397" i="7"/>
  <c r="A397" i="7"/>
  <c r="K396" i="7"/>
  <c r="G396" i="7"/>
  <c r="F396" i="7"/>
  <c r="E396" i="7"/>
  <c r="C396" i="7"/>
  <c r="A396" i="7"/>
  <c r="K395" i="7"/>
  <c r="G395" i="7"/>
  <c r="F395" i="7"/>
  <c r="E395" i="7"/>
  <c r="C395" i="7"/>
  <c r="A395" i="7"/>
  <c r="K394" i="7"/>
  <c r="G394" i="7"/>
  <c r="F394" i="7"/>
  <c r="E394" i="7"/>
  <c r="C394" i="7"/>
  <c r="A394" i="7"/>
  <c r="K393" i="7"/>
  <c r="G393" i="7"/>
  <c r="F393" i="7"/>
  <c r="E393" i="7"/>
  <c r="C393" i="7"/>
  <c r="A393" i="7"/>
  <c r="K392" i="7"/>
  <c r="G392" i="7"/>
  <c r="F392" i="7"/>
  <c r="E392" i="7"/>
  <c r="C392" i="7"/>
  <c r="A392" i="7"/>
  <c r="K391" i="7"/>
  <c r="G391" i="7"/>
  <c r="F391" i="7"/>
  <c r="E391" i="7"/>
  <c r="C391" i="7"/>
  <c r="A391" i="7"/>
  <c r="K390" i="7"/>
  <c r="G390" i="7"/>
  <c r="F390" i="7"/>
  <c r="E390" i="7"/>
  <c r="C390" i="7"/>
  <c r="A390" i="7"/>
  <c r="K389" i="7"/>
  <c r="G389" i="7"/>
  <c r="F389" i="7"/>
  <c r="E389" i="7"/>
  <c r="C389" i="7"/>
  <c r="A389" i="7"/>
  <c r="K388" i="7"/>
  <c r="G388" i="7"/>
  <c r="F388" i="7"/>
  <c r="E388" i="7"/>
  <c r="C388" i="7"/>
  <c r="A388" i="7"/>
  <c r="K387" i="7"/>
  <c r="G387" i="7"/>
  <c r="F387" i="7"/>
  <c r="E387" i="7"/>
  <c r="C387" i="7"/>
  <c r="A387" i="7"/>
  <c r="K386" i="7"/>
  <c r="G386" i="7"/>
  <c r="F386" i="7"/>
  <c r="E386" i="7"/>
  <c r="C386" i="7"/>
  <c r="A386" i="7"/>
  <c r="K385" i="7"/>
  <c r="G385" i="7"/>
  <c r="F385" i="7"/>
  <c r="E385" i="7"/>
  <c r="C385" i="7"/>
  <c r="A385" i="7"/>
  <c r="K384" i="7"/>
  <c r="G384" i="7"/>
  <c r="F384" i="7"/>
  <c r="E384" i="7"/>
  <c r="C384" i="7"/>
  <c r="A384" i="7"/>
  <c r="K383" i="7"/>
  <c r="G383" i="7"/>
  <c r="F383" i="7"/>
  <c r="E383" i="7"/>
  <c r="C383" i="7"/>
  <c r="A383" i="7"/>
  <c r="K382" i="7"/>
  <c r="G382" i="7"/>
  <c r="F382" i="7"/>
  <c r="E382" i="7"/>
  <c r="C382" i="7"/>
  <c r="A382" i="7"/>
  <c r="K381" i="7"/>
  <c r="G381" i="7"/>
  <c r="F381" i="7"/>
  <c r="E381" i="7"/>
  <c r="C381" i="7"/>
  <c r="A381" i="7"/>
  <c r="K380" i="7"/>
  <c r="G380" i="7"/>
  <c r="F380" i="7"/>
  <c r="E380" i="7"/>
  <c r="C380" i="7"/>
  <c r="A380" i="7"/>
  <c r="K379" i="7"/>
  <c r="G379" i="7"/>
  <c r="F379" i="7"/>
  <c r="E379" i="7"/>
  <c r="C379" i="7"/>
  <c r="A379" i="7"/>
  <c r="K378" i="7"/>
  <c r="G378" i="7"/>
  <c r="F378" i="7"/>
  <c r="E378" i="7"/>
  <c r="C378" i="7"/>
  <c r="A378" i="7"/>
  <c r="K377" i="7"/>
  <c r="G377" i="7"/>
  <c r="F377" i="7"/>
  <c r="E377" i="7"/>
  <c r="C377" i="7"/>
  <c r="A377" i="7"/>
  <c r="K376" i="7"/>
  <c r="G376" i="7"/>
  <c r="F376" i="7"/>
  <c r="E376" i="7"/>
  <c r="C376" i="7"/>
  <c r="A376" i="7"/>
  <c r="K375" i="7"/>
  <c r="G375" i="7"/>
  <c r="F375" i="7"/>
  <c r="E375" i="7"/>
  <c r="C375" i="7"/>
  <c r="A375" i="7"/>
  <c r="K374" i="7"/>
  <c r="G374" i="7"/>
  <c r="F374" i="7"/>
  <c r="E374" i="7"/>
  <c r="C374" i="7"/>
  <c r="A374" i="7"/>
  <c r="K373" i="7"/>
  <c r="G373" i="7"/>
  <c r="F373" i="7"/>
  <c r="E373" i="7"/>
  <c r="C373" i="7"/>
  <c r="A373" i="7"/>
  <c r="K372" i="7"/>
  <c r="G372" i="7"/>
  <c r="F372" i="7"/>
  <c r="E372" i="7"/>
  <c r="C372" i="7"/>
  <c r="A372" i="7"/>
  <c r="K371" i="7"/>
  <c r="G371" i="7"/>
  <c r="F371" i="7"/>
  <c r="E371" i="7"/>
  <c r="C371" i="7"/>
  <c r="A371" i="7"/>
  <c r="K370" i="7"/>
  <c r="G370" i="7"/>
  <c r="F370" i="7"/>
  <c r="E370" i="7"/>
  <c r="C370" i="7"/>
  <c r="A370" i="7"/>
  <c r="K369" i="7"/>
  <c r="G369" i="7"/>
  <c r="F369" i="7"/>
  <c r="E369" i="7"/>
  <c r="C369" i="7"/>
  <c r="A369" i="7"/>
  <c r="K368" i="7"/>
  <c r="G368" i="7"/>
  <c r="F368" i="7"/>
  <c r="E368" i="7"/>
  <c r="C368" i="7"/>
  <c r="A368" i="7"/>
  <c r="K367" i="7"/>
  <c r="G367" i="7"/>
  <c r="F367" i="7"/>
  <c r="E367" i="7"/>
  <c r="C367" i="7"/>
  <c r="A367" i="7"/>
  <c r="K366" i="7"/>
  <c r="G366" i="7"/>
  <c r="F366" i="7"/>
  <c r="E366" i="7"/>
  <c r="C366" i="7"/>
  <c r="A366" i="7"/>
  <c r="K365" i="7"/>
  <c r="G365" i="7"/>
  <c r="F365" i="7"/>
  <c r="E365" i="7"/>
  <c r="C365" i="7"/>
  <c r="A365" i="7"/>
  <c r="K364" i="7"/>
  <c r="G364" i="7"/>
  <c r="F364" i="7"/>
  <c r="E364" i="7"/>
  <c r="C364" i="7"/>
  <c r="A364" i="7"/>
  <c r="K363" i="7"/>
  <c r="G363" i="7"/>
  <c r="F363" i="7"/>
  <c r="E363" i="7"/>
  <c r="C363" i="7"/>
  <c r="A363" i="7"/>
  <c r="K362" i="7"/>
  <c r="G362" i="7"/>
  <c r="F362" i="7"/>
  <c r="E362" i="7"/>
  <c r="C362" i="7"/>
  <c r="A362" i="7"/>
  <c r="K361" i="7"/>
  <c r="G361" i="7"/>
  <c r="F361" i="7"/>
  <c r="E361" i="7"/>
  <c r="C361" i="7"/>
  <c r="A361" i="7"/>
  <c r="K360" i="7"/>
  <c r="G360" i="7"/>
  <c r="F360" i="7"/>
  <c r="E360" i="7"/>
  <c r="C360" i="7"/>
  <c r="A360" i="7"/>
  <c r="K359" i="7"/>
  <c r="G359" i="7"/>
  <c r="F359" i="7"/>
  <c r="E359" i="7"/>
  <c r="C359" i="7"/>
  <c r="A359" i="7"/>
  <c r="K358" i="7"/>
  <c r="G358" i="7"/>
  <c r="F358" i="7"/>
  <c r="E358" i="7"/>
  <c r="C358" i="7"/>
  <c r="A358" i="7"/>
  <c r="K357" i="7"/>
  <c r="G357" i="7"/>
  <c r="F357" i="7"/>
  <c r="E357" i="7"/>
  <c r="C357" i="7"/>
  <c r="A357" i="7"/>
  <c r="K356" i="7"/>
  <c r="G356" i="7"/>
  <c r="F356" i="7"/>
  <c r="E356" i="7"/>
  <c r="C356" i="7"/>
  <c r="A356" i="7"/>
  <c r="K355" i="7"/>
  <c r="G355" i="7"/>
  <c r="F355" i="7"/>
  <c r="E355" i="7"/>
  <c r="C355" i="7"/>
  <c r="A355" i="7"/>
  <c r="K354" i="7"/>
  <c r="G354" i="7"/>
  <c r="F354" i="7"/>
  <c r="E354" i="7"/>
  <c r="C354" i="7"/>
  <c r="A354" i="7"/>
  <c r="K353" i="7"/>
  <c r="G353" i="7"/>
  <c r="F353" i="7"/>
  <c r="E353" i="7"/>
  <c r="C353" i="7"/>
  <c r="A353" i="7"/>
  <c r="K352" i="7"/>
  <c r="G352" i="7"/>
  <c r="F352" i="7"/>
  <c r="E352" i="7"/>
  <c r="C352" i="7"/>
  <c r="A352" i="7"/>
  <c r="K351" i="7"/>
  <c r="G351" i="7"/>
  <c r="F351" i="7"/>
  <c r="E351" i="7"/>
  <c r="C351" i="7"/>
  <c r="A351" i="7"/>
  <c r="K350" i="7"/>
  <c r="G350" i="7"/>
  <c r="F350" i="7"/>
  <c r="E350" i="7"/>
  <c r="C350" i="7"/>
  <c r="A350" i="7"/>
  <c r="K349" i="7"/>
  <c r="G349" i="7"/>
  <c r="F349" i="7"/>
  <c r="E349" i="7"/>
  <c r="C349" i="7"/>
  <c r="A349" i="7"/>
  <c r="K348" i="7"/>
  <c r="G348" i="7"/>
  <c r="F348" i="7"/>
  <c r="E348" i="7"/>
  <c r="C348" i="7"/>
  <c r="A348" i="7"/>
  <c r="K347" i="7"/>
  <c r="G347" i="7"/>
  <c r="F347" i="7"/>
  <c r="E347" i="7"/>
  <c r="C347" i="7"/>
  <c r="A347" i="7"/>
  <c r="K346" i="7"/>
  <c r="G346" i="7"/>
  <c r="F346" i="7"/>
  <c r="E346" i="7"/>
  <c r="C346" i="7"/>
  <c r="A346" i="7"/>
  <c r="K345" i="7"/>
  <c r="G345" i="7"/>
  <c r="F345" i="7"/>
  <c r="E345" i="7"/>
  <c r="C345" i="7"/>
  <c r="A345" i="7"/>
  <c r="K344" i="7"/>
  <c r="G344" i="7"/>
  <c r="F344" i="7"/>
  <c r="E344" i="7"/>
  <c r="C344" i="7"/>
  <c r="A344" i="7"/>
  <c r="K343" i="7"/>
  <c r="G343" i="7"/>
  <c r="F343" i="7"/>
  <c r="E343" i="7"/>
  <c r="C343" i="7"/>
  <c r="A343" i="7"/>
  <c r="K342" i="7"/>
  <c r="G342" i="7"/>
  <c r="F342" i="7"/>
  <c r="E342" i="7"/>
  <c r="C342" i="7"/>
  <c r="A342" i="7"/>
  <c r="K341" i="7"/>
  <c r="G341" i="7"/>
  <c r="F341" i="7"/>
  <c r="E341" i="7"/>
  <c r="C341" i="7"/>
  <c r="A341" i="7"/>
  <c r="K340" i="7"/>
  <c r="G340" i="7"/>
  <c r="F340" i="7"/>
  <c r="E340" i="7"/>
  <c r="C340" i="7"/>
  <c r="A340" i="7"/>
  <c r="K339" i="7"/>
  <c r="G339" i="7"/>
  <c r="F339" i="7"/>
  <c r="E339" i="7"/>
  <c r="C339" i="7"/>
  <c r="A339" i="7"/>
  <c r="K338" i="7"/>
  <c r="G338" i="7"/>
  <c r="F338" i="7"/>
  <c r="E338" i="7"/>
  <c r="C338" i="7"/>
  <c r="A338" i="7"/>
  <c r="K337" i="7"/>
  <c r="G337" i="7"/>
  <c r="F337" i="7"/>
  <c r="E337" i="7"/>
  <c r="C337" i="7"/>
  <c r="A337" i="7"/>
  <c r="K336" i="7"/>
  <c r="G336" i="7"/>
  <c r="F336" i="7"/>
  <c r="E336" i="7"/>
  <c r="C336" i="7"/>
  <c r="A336" i="7"/>
  <c r="K335" i="7"/>
  <c r="G335" i="7"/>
  <c r="F335" i="7"/>
  <c r="E335" i="7"/>
  <c r="C335" i="7"/>
  <c r="A335" i="7"/>
  <c r="K334" i="7"/>
  <c r="G334" i="7"/>
  <c r="F334" i="7"/>
  <c r="E334" i="7"/>
  <c r="C334" i="7"/>
  <c r="A334" i="7"/>
  <c r="K333" i="7"/>
  <c r="G333" i="7"/>
  <c r="F333" i="7"/>
  <c r="E333" i="7"/>
  <c r="C333" i="7"/>
  <c r="A333" i="7"/>
  <c r="K332" i="7"/>
  <c r="G332" i="7"/>
  <c r="F332" i="7"/>
  <c r="E332" i="7"/>
  <c r="C332" i="7"/>
  <c r="A332" i="7"/>
  <c r="K331" i="7"/>
  <c r="G331" i="7"/>
  <c r="F331" i="7"/>
  <c r="E331" i="7"/>
  <c r="C331" i="7"/>
  <c r="A331" i="7"/>
  <c r="K330" i="7"/>
  <c r="G330" i="7"/>
  <c r="F330" i="7"/>
  <c r="E330" i="7"/>
  <c r="C330" i="7"/>
  <c r="A330" i="7"/>
  <c r="K329" i="7"/>
  <c r="G329" i="7"/>
  <c r="F329" i="7"/>
  <c r="E329" i="7"/>
  <c r="C329" i="7"/>
  <c r="A329" i="7"/>
  <c r="K328" i="7"/>
  <c r="G328" i="7"/>
  <c r="F328" i="7"/>
  <c r="E328" i="7"/>
  <c r="C328" i="7"/>
  <c r="A328" i="7"/>
  <c r="K327" i="7"/>
  <c r="G327" i="7"/>
  <c r="F327" i="7"/>
  <c r="E327" i="7"/>
  <c r="C327" i="7"/>
  <c r="A327" i="7"/>
  <c r="K326" i="7"/>
  <c r="G326" i="7"/>
  <c r="F326" i="7"/>
  <c r="E326" i="7"/>
  <c r="C326" i="7"/>
  <c r="A326" i="7"/>
  <c r="K325" i="7"/>
  <c r="G325" i="7"/>
  <c r="F325" i="7"/>
  <c r="E325" i="7"/>
  <c r="C325" i="7"/>
  <c r="A325" i="7"/>
  <c r="K324" i="7"/>
  <c r="G324" i="7"/>
  <c r="F324" i="7"/>
  <c r="E324" i="7"/>
  <c r="C324" i="7"/>
  <c r="A324" i="7"/>
  <c r="K323" i="7"/>
  <c r="G323" i="7"/>
  <c r="F323" i="7"/>
  <c r="E323" i="7"/>
  <c r="C323" i="7"/>
  <c r="A323" i="7"/>
  <c r="K322" i="7"/>
  <c r="G322" i="7"/>
  <c r="F322" i="7"/>
  <c r="E322" i="7"/>
  <c r="C322" i="7"/>
  <c r="A322" i="7"/>
  <c r="K321" i="7"/>
  <c r="G321" i="7"/>
  <c r="F321" i="7"/>
  <c r="E321" i="7"/>
  <c r="C321" i="7"/>
  <c r="A321" i="7"/>
  <c r="K320" i="7"/>
  <c r="G320" i="7"/>
  <c r="F320" i="7"/>
  <c r="E320" i="7"/>
  <c r="C320" i="7"/>
  <c r="A320" i="7"/>
  <c r="K319" i="7"/>
  <c r="G319" i="7"/>
  <c r="F319" i="7"/>
  <c r="E319" i="7"/>
  <c r="C319" i="7"/>
  <c r="A319" i="7"/>
  <c r="K318" i="7"/>
  <c r="G318" i="7"/>
  <c r="F318" i="7"/>
  <c r="E318" i="7"/>
  <c r="C318" i="7"/>
  <c r="A318" i="7"/>
  <c r="K317" i="7"/>
  <c r="G317" i="7"/>
  <c r="F317" i="7"/>
  <c r="E317" i="7"/>
  <c r="C317" i="7"/>
  <c r="A317" i="7"/>
  <c r="K316" i="7"/>
  <c r="G316" i="7"/>
  <c r="F316" i="7"/>
  <c r="E316" i="7"/>
  <c r="C316" i="7"/>
  <c r="A316" i="7"/>
  <c r="K315" i="7"/>
  <c r="G315" i="7"/>
  <c r="F315" i="7"/>
  <c r="E315" i="7"/>
  <c r="C315" i="7"/>
  <c r="A315" i="7"/>
  <c r="K314" i="7"/>
  <c r="G314" i="7"/>
  <c r="F314" i="7"/>
  <c r="E314" i="7"/>
  <c r="C314" i="7"/>
  <c r="A314" i="7"/>
  <c r="K313" i="7"/>
  <c r="G313" i="7"/>
  <c r="F313" i="7"/>
  <c r="E313" i="7"/>
  <c r="C313" i="7"/>
  <c r="A313" i="7"/>
  <c r="K312" i="7"/>
  <c r="G312" i="7"/>
  <c r="F312" i="7"/>
  <c r="E312" i="7"/>
  <c r="C312" i="7"/>
  <c r="A312" i="7"/>
  <c r="K311" i="7"/>
  <c r="G311" i="7"/>
  <c r="F311" i="7"/>
  <c r="E311" i="7"/>
  <c r="C311" i="7"/>
  <c r="A311" i="7"/>
  <c r="K310" i="7"/>
  <c r="G310" i="7"/>
  <c r="F310" i="7"/>
  <c r="E310" i="7"/>
  <c r="C310" i="7"/>
  <c r="A310" i="7"/>
  <c r="K309" i="7"/>
  <c r="G309" i="7"/>
  <c r="F309" i="7"/>
  <c r="E309" i="7"/>
  <c r="C309" i="7"/>
  <c r="A309" i="7"/>
  <c r="K308" i="7"/>
  <c r="G308" i="7"/>
  <c r="F308" i="7"/>
  <c r="E308" i="7"/>
  <c r="C308" i="7"/>
  <c r="A308" i="7"/>
  <c r="K307" i="7"/>
  <c r="G307" i="7"/>
  <c r="F307" i="7"/>
  <c r="E307" i="7"/>
  <c r="C307" i="7"/>
  <c r="A307" i="7"/>
  <c r="K306" i="7"/>
  <c r="G306" i="7"/>
  <c r="F306" i="7"/>
  <c r="E306" i="7"/>
  <c r="C306" i="7"/>
  <c r="A306" i="7"/>
  <c r="K305" i="7"/>
  <c r="G305" i="7"/>
  <c r="F305" i="7"/>
  <c r="E305" i="7"/>
  <c r="C305" i="7"/>
  <c r="A305" i="7"/>
  <c r="K304" i="7"/>
  <c r="G304" i="7"/>
  <c r="F304" i="7"/>
  <c r="E304" i="7"/>
  <c r="C304" i="7"/>
  <c r="A304" i="7"/>
  <c r="K303" i="7"/>
  <c r="G303" i="7"/>
  <c r="F303" i="7"/>
  <c r="E303" i="7"/>
  <c r="C303" i="7"/>
  <c r="A303" i="7"/>
  <c r="K302" i="7"/>
  <c r="G302" i="7"/>
  <c r="F302" i="7"/>
  <c r="E302" i="7"/>
  <c r="C302" i="7"/>
  <c r="A302" i="7"/>
  <c r="K301" i="7"/>
  <c r="G301" i="7"/>
  <c r="F301" i="7"/>
  <c r="E301" i="7"/>
  <c r="C301" i="7"/>
  <c r="A301" i="7"/>
  <c r="K300" i="7"/>
  <c r="G300" i="7"/>
  <c r="F300" i="7"/>
  <c r="E300" i="7"/>
  <c r="C300" i="7"/>
  <c r="A300" i="7"/>
  <c r="K299" i="7"/>
  <c r="G299" i="7"/>
  <c r="F299" i="7"/>
  <c r="E299" i="7"/>
  <c r="C299" i="7"/>
  <c r="A299" i="7"/>
  <c r="K298" i="7"/>
  <c r="G298" i="7"/>
  <c r="F298" i="7"/>
  <c r="E298" i="7"/>
  <c r="C298" i="7"/>
  <c r="A298" i="7"/>
  <c r="K297" i="7"/>
  <c r="G297" i="7"/>
  <c r="F297" i="7"/>
  <c r="E297" i="7"/>
  <c r="C297" i="7"/>
  <c r="A297" i="7"/>
  <c r="K296" i="7"/>
  <c r="G296" i="7"/>
  <c r="F296" i="7"/>
  <c r="E296" i="7"/>
  <c r="C296" i="7"/>
  <c r="A296" i="7"/>
  <c r="K295" i="7"/>
  <c r="G295" i="7"/>
  <c r="F295" i="7"/>
  <c r="E295" i="7"/>
  <c r="C295" i="7"/>
  <c r="A295" i="7"/>
  <c r="K294" i="7"/>
  <c r="G294" i="7"/>
  <c r="F294" i="7"/>
  <c r="E294" i="7"/>
  <c r="C294" i="7"/>
  <c r="A294" i="7"/>
  <c r="K293" i="7"/>
  <c r="G293" i="7"/>
  <c r="F293" i="7"/>
  <c r="E293" i="7"/>
  <c r="C293" i="7"/>
  <c r="A293" i="7"/>
  <c r="K292" i="7"/>
  <c r="G292" i="7"/>
  <c r="F292" i="7"/>
  <c r="E292" i="7"/>
  <c r="C292" i="7"/>
  <c r="A292" i="7"/>
  <c r="K291" i="7"/>
  <c r="G291" i="7"/>
  <c r="F291" i="7"/>
  <c r="E291" i="7"/>
  <c r="C291" i="7"/>
  <c r="A291" i="7"/>
  <c r="K290" i="7"/>
  <c r="G290" i="7"/>
  <c r="F290" i="7"/>
  <c r="E290" i="7"/>
  <c r="C290" i="7"/>
  <c r="A290" i="7"/>
  <c r="K289" i="7"/>
  <c r="G289" i="7"/>
  <c r="F289" i="7"/>
  <c r="E289" i="7"/>
  <c r="C289" i="7"/>
  <c r="A289" i="7"/>
  <c r="K288" i="7"/>
  <c r="G288" i="7"/>
  <c r="F288" i="7"/>
  <c r="E288" i="7"/>
  <c r="C288" i="7"/>
  <c r="A288" i="7"/>
  <c r="K287" i="7"/>
  <c r="G287" i="7"/>
  <c r="F287" i="7"/>
  <c r="E287" i="7"/>
  <c r="C287" i="7"/>
  <c r="A287" i="7"/>
  <c r="K286" i="7"/>
  <c r="G286" i="7"/>
  <c r="F286" i="7"/>
  <c r="E286" i="7"/>
  <c r="C286" i="7"/>
  <c r="A286" i="7"/>
  <c r="K285" i="7"/>
  <c r="G285" i="7"/>
  <c r="F285" i="7"/>
  <c r="E285" i="7"/>
  <c r="C285" i="7"/>
  <c r="A285" i="7"/>
  <c r="K284" i="7"/>
  <c r="G284" i="7"/>
  <c r="F284" i="7"/>
  <c r="E284" i="7"/>
  <c r="C284" i="7"/>
  <c r="A284" i="7"/>
  <c r="K283" i="7"/>
  <c r="G283" i="7"/>
  <c r="F283" i="7"/>
  <c r="E283" i="7"/>
  <c r="C283" i="7"/>
  <c r="A283" i="7"/>
  <c r="K282" i="7"/>
  <c r="G282" i="7"/>
  <c r="F282" i="7"/>
  <c r="E282" i="7"/>
  <c r="C282" i="7"/>
  <c r="A282" i="7"/>
  <c r="K281" i="7"/>
  <c r="G281" i="7"/>
  <c r="F281" i="7"/>
  <c r="E281" i="7"/>
  <c r="C281" i="7"/>
  <c r="A281" i="7"/>
  <c r="K280" i="7"/>
  <c r="G280" i="7"/>
  <c r="F280" i="7"/>
  <c r="E280" i="7"/>
  <c r="C280" i="7"/>
  <c r="A280" i="7"/>
  <c r="K279" i="7"/>
  <c r="G279" i="7"/>
  <c r="F279" i="7"/>
  <c r="E279" i="7"/>
  <c r="C279" i="7"/>
  <c r="A279" i="7"/>
  <c r="K278" i="7"/>
  <c r="G278" i="7"/>
  <c r="F278" i="7"/>
  <c r="E278" i="7"/>
  <c r="C278" i="7"/>
  <c r="A278" i="7"/>
  <c r="K277" i="7"/>
  <c r="G277" i="7"/>
  <c r="F277" i="7"/>
  <c r="E277" i="7"/>
  <c r="C277" i="7"/>
  <c r="A277" i="7"/>
  <c r="K276" i="7"/>
  <c r="G276" i="7"/>
  <c r="F276" i="7"/>
  <c r="E276" i="7"/>
  <c r="C276" i="7"/>
  <c r="A276" i="7"/>
  <c r="K275" i="7"/>
  <c r="G275" i="7"/>
  <c r="F275" i="7"/>
  <c r="E275" i="7"/>
  <c r="C275" i="7"/>
  <c r="A275" i="7"/>
  <c r="K274" i="7"/>
  <c r="G274" i="7"/>
  <c r="F274" i="7"/>
  <c r="E274" i="7"/>
  <c r="C274" i="7"/>
  <c r="A274" i="7"/>
  <c r="K273" i="7"/>
  <c r="G273" i="7"/>
  <c r="F273" i="7"/>
  <c r="E273" i="7"/>
  <c r="C273" i="7"/>
  <c r="A273" i="7"/>
  <c r="K272" i="7"/>
  <c r="G272" i="7"/>
  <c r="F272" i="7"/>
  <c r="E272" i="7"/>
  <c r="C272" i="7"/>
  <c r="A272" i="7"/>
  <c r="K271" i="7"/>
  <c r="G271" i="7"/>
  <c r="F271" i="7"/>
  <c r="E271" i="7"/>
  <c r="C271" i="7"/>
  <c r="A271" i="7"/>
  <c r="K270" i="7"/>
  <c r="G270" i="7"/>
  <c r="F270" i="7"/>
  <c r="E270" i="7"/>
  <c r="C270" i="7"/>
  <c r="A270" i="7"/>
  <c r="K269" i="7"/>
  <c r="G269" i="7"/>
  <c r="F269" i="7"/>
  <c r="E269" i="7"/>
  <c r="C269" i="7"/>
  <c r="A269" i="7"/>
  <c r="K268" i="7"/>
  <c r="G268" i="7"/>
  <c r="F268" i="7"/>
  <c r="E268" i="7"/>
  <c r="C268" i="7"/>
  <c r="A268" i="7"/>
  <c r="K267" i="7"/>
  <c r="G267" i="7"/>
  <c r="F267" i="7"/>
  <c r="E267" i="7"/>
  <c r="C267" i="7"/>
  <c r="A267" i="7"/>
  <c r="K266" i="7"/>
  <c r="G266" i="7"/>
  <c r="F266" i="7"/>
  <c r="E266" i="7"/>
  <c r="C266" i="7"/>
  <c r="A266" i="7"/>
  <c r="K265" i="7"/>
  <c r="G265" i="7"/>
  <c r="F265" i="7"/>
  <c r="E265" i="7"/>
  <c r="C265" i="7"/>
  <c r="A265" i="7"/>
  <c r="K264" i="7"/>
  <c r="G264" i="7"/>
  <c r="F264" i="7"/>
  <c r="E264" i="7"/>
  <c r="C264" i="7"/>
  <c r="A264" i="7"/>
  <c r="K263" i="7"/>
  <c r="G263" i="7"/>
  <c r="F263" i="7"/>
  <c r="E263" i="7"/>
  <c r="C263" i="7"/>
  <c r="A263" i="7"/>
  <c r="K262" i="7"/>
  <c r="G262" i="7"/>
  <c r="F262" i="7"/>
  <c r="E262" i="7"/>
  <c r="C262" i="7"/>
  <c r="A262" i="7"/>
  <c r="K261" i="7"/>
  <c r="G261" i="7"/>
  <c r="F261" i="7"/>
  <c r="E261" i="7"/>
  <c r="C261" i="7"/>
  <c r="A261" i="7"/>
  <c r="K260" i="7"/>
  <c r="G260" i="7"/>
  <c r="F260" i="7"/>
  <c r="E260" i="7"/>
  <c r="C260" i="7"/>
  <c r="A260" i="7"/>
  <c r="K259" i="7"/>
  <c r="G259" i="7"/>
  <c r="F259" i="7"/>
  <c r="E259" i="7"/>
  <c r="C259" i="7"/>
  <c r="A259" i="7"/>
  <c r="K258" i="7"/>
  <c r="G258" i="7"/>
  <c r="F258" i="7"/>
  <c r="E258" i="7"/>
  <c r="C258" i="7"/>
  <c r="A258" i="7"/>
  <c r="K257" i="7"/>
  <c r="G257" i="7"/>
  <c r="F257" i="7"/>
  <c r="E257" i="7"/>
  <c r="C257" i="7"/>
  <c r="A257" i="7"/>
  <c r="K256" i="7"/>
  <c r="G256" i="7"/>
  <c r="F256" i="7"/>
  <c r="E256" i="7"/>
  <c r="C256" i="7"/>
  <c r="A256" i="7"/>
  <c r="K255" i="7"/>
  <c r="G255" i="7"/>
  <c r="F255" i="7"/>
  <c r="E255" i="7"/>
  <c r="C255" i="7"/>
  <c r="A255" i="7"/>
  <c r="K254" i="7"/>
  <c r="G254" i="7"/>
  <c r="F254" i="7"/>
  <c r="E254" i="7"/>
  <c r="C254" i="7"/>
  <c r="A254" i="7"/>
  <c r="K253" i="7"/>
  <c r="G253" i="7"/>
  <c r="F253" i="7"/>
  <c r="E253" i="7"/>
  <c r="C253" i="7"/>
  <c r="A253" i="7"/>
  <c r="K252" i="7"/>
  <c r="G252" i="7"/>
  <c r="F252" i="7"/>
  <c r="E252" i="7"/>
  <c r="C252" i="7"/>
  <c r="A252" i="7"/>
  <c r="K251" i="7"/>
  <c r="G251" i="7"/>
  <c r="F251" i="7"/>
  <c r="E251" i="7"/>
  <c r="C251" i="7"/>
  <c r="A251" i="7"/>
  <c r="K250" i="7"/>
  <c r="G250" i="7"/>
  <c r="F250" i="7"/>
  <c r="E250" i="7"/>
  <c r="C250" i="7"/>
  <c r="A250" i="7"/>
  <c r="K249" i="7"/>
  <c r="G249" i="7"/>
  <c r="F249" i="7"/>
  <c r="E249" i="7"/>
  <c r="C249" i="7"/>
  <c r="A249" i="7"/>
  <c r="K248" i="7"/>
  <c r="G248" i="7"/>
  <c r="F248" i="7"/>
  <c r="E248" i="7"/>
  <c r="C248" i="7"/>
  <c r="A248" i="7"/>
  <c r="K247" i="7"/>
  <c r="G247" i="7"/>
  <c r="F247" i="7"/>
  <c r="E247" i="7"/>
  <c r="C247" i="7"/>
  <c r="A247" i="7"/>
  <c r="K246" i="7"/>
  <c r="G246" i="7"/>
  <c r="F246" i="7"/>
  <c r="E246" i="7"/>
  <c r="C246" i="7"/>
  <c r="A246" i="7"/>
  <c r="K245" i="7"/>
  <c r="G245" i="7"/>
  <c r="F245" i="7"/>
  <c r="E245" i="7"/>
  <c r="C245" i="7"/>
  <c r="A245" i="7"/>
  <c r="K244" i="7"/>
  <c r="G244" i="7"/>
  <c r="F244" i="7"/>
  <c r="E244" i="7"/>
  <c r="C244" i="7"/>
  <c r="A244" i="7"/>
  <c r="K243" i="7"/>
  <c r="G243" i="7"/>
  <c r="F243" i="7"/>
  <c r="E243" i="7"/>
  <c r="C243" i="7"/>
  <c r="A243" i="7"/>
  <c r="K242" i="7"/>
  <c r="G242" i="7"/>
  <c r="F242" i="7"/>
  <c r="E242" i="7"/>
  <c r="C242" i="7"/>
  <c r="A242" i="7"/>
  <c r="K241" i="7"/>
  <c r="G241" i="7"/>
  <c r="F241" i="7"/>
  <c r="E241" i="7"/>
  <c r="C241" i="7"/>
  <c r="A241" i="7"/>
  <c r="K240" i="7"/>
  <c r="G240" i="7"/>
  <c r="F240" i="7"/>
  <c r="E240" i="7"/>
  <c r="C240" i="7"/>
  <c r="A240" i="7"/>
  <c r="K239" i="7"/>
  <c r="G239" i="7"/>
  <c r="F239" i="7"/>
  <c r="E239" i="7"/>
  <c r="C239" i="7"/>
  <c r="A239" i="7"/>
  <c r="K238" i="7"/>
  <c r="G238" i="7"/>
  <c r="F238" i="7"/>
  <c r="E238" i="7"/>
  <c r="C238" i="7"/>
  <c r="A238" i="7"/>
  <c r="K237" i="7"/>
  <c r="G237" i="7"/>
  <c r="F237" i="7"/>
  <c r="E237" i="7"/>
  <c r="C237" i="7"/>
  <c r="A237" i="7"/>
  <c r="K236" i="7"/>
  <c r="G236" i="7"/>
  <c r="F236" i="7"/>
  <c r="E236" i="7"/>
  <c r="C236" i="7"/>
  <c r="A236" i="7"/>
  <c r="K235" i="7"/>
  <c r="G235" i="7"/>
  <c r="F235" i="7"/>
  <c r="E235" i="7"/>
  <c r="C235" i="7"/>
  <c r="A235" i="7"/>
  <c r="K234" i="7"/>
  <c r="G234" i="7"/>
  <c r="F234" i="7"/>
  <c r="E234" i="7"/>
  <c r="C234" i="7"/>
  <c r="A234" i="7"/>
  <c r="K233" i="7"/>
  <c r="G233" i="7"/>
  <c r="F233" i="7"/>
  <c r="E233" i="7"/>
  <c r="C233" i="7"/>
  <c r="A233" i="7"/>
  <c r="K232" i="7"/>
  <c r="G232" i="7"/>
  <c r="F232" i="7"/>
  <c r="E232" i="7"/>
  <c r="C232" i="7"/>
  <c r="A232" i="7"/>
  <c r="K231" i="7"/>
  <c r="G231" i="7"/>
  <c r="F231" i="7"/>
  <c r="E231" i="7"/>
  <c r="C231" i="7"/>
  <c r="A231" i="7"/>
  <c r="K230" i="7"/>
  <c r="G230" i="7"/>
  <c r="F230" i="7"/>
  <c r="E230" i="7"/>
  <c r="C230" i="7"/>
  <c r="A230" i="7"/>
  <c r="K229" i="7"/>
  <c r="G229" i="7"/>
  <c r="F229" i="7"/>
  <c r="E229" i="7"/>
  <c r="C229" i="7"/>
  <c r="A229" i="7"/>
  <c r="K228" i="7"/>
  <c r="G228" i="7"/>
  <c r="F228" i="7"/>
  <c r="E228" i="7"/>
  <c r="C228" i="7"/>
  <c r="A228" i="7"/>
  <c r="K227" i="7"/>
  <c r="G227" i="7"/>
  <c r="F227" i="7"/>
  <c r="E227" i="7"/>
  <c r="C227" i="7"/>
  <c r="A227" i="7"/>
  <c r="K226" i="7"/>
  <c r="G226" i="7"/>
  <c r="F226" i="7"/>
  <c r="E226" i="7"/>
  <c r="C226" i="7"/>
  <c r="A226" i="7"/>
  <c r="K225" i="7"/>
  <c r="G225" i="7"/>
  <c r="F225" i="7"/>
  <c r="E225" i="7"/>
  <c r="C225" i="7"/>
  <c r="A225" i="7"/>
  <c r="K224" i="7"/>
  <c r="G224" i="7"/>
  <c r="F224" i="7"/>
  <c r="E224" i="7"/>
  <c r="C224" i="7"/>
  <c r="A224" i="7"/>
  <c r="K223" i="7"/>
  <c r="G223" i="7"/>
  <c r="F223" i="7"/>
  <c r="E223" i="7"/>
  <c r="C223" i="7"/>
  <c r="A223" i="7"/>
  <c r="K222" i="7"/>
  <c r="G222" i="7"/>
  <c r="F222" i="7"/>
  <c r="E222" i="7"/>
  <c r="C222" i="7"/>
  <c r="A222" i="7"/>
  <c r="K221" i="7"/>
  <c r="G221" i="7"/>
  <c r="F221" i="7"/>
  <c r="E221" i="7"/>
  <c r="C221" i="7"/>
  <c r="A221" i="7"/>
  <c r="K220" i="7"/>
  <c r="G220" i="7"/>
  <c r="F220" i="7"/>
  <c r="E220" i="7"/>
  <c r="C220" i="7"/>
  <c r="A220" i="7"/>
  <c r="K219" i="7"/>
  <c r="G219" i="7"/>
  <c r="F219" i="7"/>
  <c r="E219" i="7"/>
  <c r="C219" i="7"/>
  <c r="A219" i="7"/>
  <c r="K218" i="7"/>
  <c r="G218" i="7"/>
  <c r="F218" i="7"/>
  <c r="E218" i="7"/>
  <c r="C218" i="7"/>
  <c r="A218" i="7"/>
  <c r="K217" i="7"/>
  <c r="G217" i="7"/>
  <c r="F217" i="7"/>
  <c r="E217" i="7"/>
  <c r="C217" i="7"/>
  <c r="A217" i="7"/>
  <c r="K216" i="7"/>
  <c r="G216" i="7"/>
  <c r="F216" i="7"/>
  <c r="E216" i="7"/>
  <c r="C216" i="7"/>
  <c r="A216" i="7"/>
  <c r="K215" i="7"/>
  <c r="G215" i="7"/>
  <c r="F215" i="7"/>
  <c r="E215" i="7"/>
  <c r="C215" i="7"/>
  <c r="A215" i="7"/>
  <c r="K214" i="7"/>
  <c r="G214" i="7"/>
  <c r="F214" i="7"/>
  <c r="E214" i="7"/>
  <c r="C214" i="7"/>
  <c r="A214" i="7"/>
  <c r="K213" i="7"/>
  <c r="G213" i="7"/>
  <c r="F213" i="7"/>
  <c r="E213" i="7"/>
  <c r="C213" i="7"/>
  <c r="A213" i="7"/>
  <c r="K212" i="7"/>
  <c r="G212" i="7"/>
  <c r="F212" i="7"/>
  <c r="E212" i="7"/>
  <c r="C212" i="7"/>
  <c r="A212" i="7"/>
  <c r="K211" i="7"/>
  <c r="G211" i="7"/>
  <c r="F211" i="7"/>
  <c r="E211" i="7"/>
  <c r="C211" i="7"/>
  <c r="A211" i="7"/>
  <c r="K210" i="7"/>
  <c r="G210" i="7"/>
  <c r="F210" i="7"/>
  <c r="E210" i="7"/>
  <c r="C210" i="7"/>
  <c r="A210" i="7"/>
  <c r="K209" i="7"/>
  <c r="G209" i="7"/>
  <c r="F209" i="7"/>
  <c r="E209" i="7"/>
  <c r="C209" i="7"/>
  <c r="A209" i="7"/>
  <c r="K208" i="7"/>
  <c r="G208" i="7"/>
  <c r="F208" i="7"/>
  <c r="E208" i="7"/>
  <c r="C208" i="7"/>
  <c r="A208" i="7"/>
  <c r="K207" i="7"/>
  <c r="G207" i="7"/>
  <c r="F207" i="7"/>
  <c r="E207" i="7"/>
  <c r="C207" i="7"/>
  <c r="A207" i="7"/>
  <c r="K206" i="7"/>
  <c r="G206" i="7"/>
  <c r="F206" i="7"/>
  <c r="E206" i="7"/>
  <c r="C206" i="7"/>
  <c r="A206" i="7"/>
  <c r="K205" i="7"/>
  <c r="G205" i="7"/>
  <c r="F205" i="7"/>
  <c r="E205" i="7"/>
  <c r="C205" i="7"/>
  <c r="A205" i="7"/>
  <c r="K204" i="7"/>
  <c r="G204" i="7"/>
  <c r="F204" i="7"/>
  <c r="E204" i="7"/>
  <c r="C204" i="7"/>
  <c r="A204" i="7"/>
  <c r="K203" i="7"/>
  <c r="G203" i="7"/>
  <c r="F203" i="7"/>
  <c r="E203" i="7"/>
  <c r="C203" i="7"/>
  <c r="A203" i="7"/>
  <c r="K202" i="7"/>
  <c r="G202" i="7"/>
  <c r="F202" i="7"/>
  <c r="E202" i="7"/>
  <c r="C202" i="7"/>
  <c r="A202" i="7"/>
  <c r="K201" i="7"/>
  <c r="G201" i="7"/>
  <c r="F201" i="7"/>
  <c r="E201" i="7"/>
  <c r="C201" i="7"/>
  <c r="A201" i="7"/>
  <c r="K200" i="7"/>
  <c r="G200" i="7"/>
  <c r="F200" i="7"/>
  <c r="E200" i="7"/>
  <c r="C200" i="7"/>
  <c r="A200" i="7"/>
  <c r="K199" i="7"/>
  <c r="G199" i="7"/>
  <c r="F199" i="7"/>
  <c r="E199" i="7"/>
  <c r="C199" i="7"/>
  <c r="A199" i="7"/>
  <c r="K198" i="7"/>
  <c r="G198" i="7"/>
  <c r="F198" i="7"/>
  <c r="E198" i="7"/>
  <c r="C198" i="7"/>
  <c r="A198" i="7"/>
  <c r="K197" i="7"/>
  <c r="G197" i="7"/>
  <c r="F197" i="7"/>
  <c r="E197" i="7"/>
  <c r="C197" i="7"/>
  <c r="A197" i="7"/>
  <c r="K196" i="7"/>
  <c r="G196" i="7"/>
  <c r="F196" i="7"/>
  <c r="E196" i="7"/>
  <c r="C196" i="7"/>
  <c r="A196" i="7"/>
  <c r="K195" i="7"/>
  <c r="G195" i="7"/>
  <c r="F195" i="7"/>
  <c r="E195" i="7"/>
  <c r="C195" i="7"/>
  <c r="A195" i="7"/>
  <c r="K194" i="7"/>
  <c r="G194" i="7"/>
  <c r="F194" i="7"/>
  <c r="E194" i="7"/>
  <c r="C194" i="7"/>
  <c r="A194" i="7"/>
  <c r="K193" i="7"/>
  <c r="G193" i="7"/>
  <c r="F193" i="7"/>
  <c r="E193" i="7"/>
  <c r="C193" i="7"/>
  <c r="A193" i="7"/>
  <c r="K192" i="7"/>
  <c r="G192" i="7"/>
  <c r="F192" i="7"/>
  <c r="E192" i="7"/>
  <c r="C192" i="7"/>
  <c r="A192" i="7"/>
  <c r="K191" i="7"/>
  <c r="G191" i="7"/>
  <c r="F191" i="7"/>
  <c r="E191" i="7"/>
  <c r="C191" i="7"/>
  <c r="A191" i="7"/>
  <c r="K190" i="7"/>
  <c r="G190" i="7"/>
  <c r="F190" i="7"/>
  <c r="E190" i="7"/>
  <c r="C190" i="7"/>
  <c r="A190" i="7"/>
  <c r="K189" i="7"/>
  <c r="G189" i="7"/>
  <c r="F189" i="7"/>
  <c r="E189" i="7"/>
  <c r="C189" i="7"/>
  <c r="A189" i="7"/>
  <c r="K188" i="7"/>
  <c r="G188" i="7"/>
  <c r="F188" i="7"/>
  <c r="E188" i="7"/>
  <c r="C188" i="7"/>
  <c r="A188" i="7"/>
  <c r="K187" i="7"/>
  <c r="G187" i="7"/>
  <c r="F187" i="7"/>
  <c r="E187" i="7"/>
  <c r="C187" i="7"/>
  <c r="A187" i="7"/>
  <c r="K186" i="7"/>
  <c r="G186" i="7"/>
  <c r="F186" i="7"/>
  <c r="E186" i="7"/>
  <c r="C186" i="7"/>
  <c r="A186" i="7"/>
  <c r="K185" i="7"/>
  <c r="G185" i="7"/>
  <c r="F185" i="7"/>
  <c r="E185" i="7"/>
  <c r="C185" i="7"/>
  <c r="A185" i="7"/>
  <c r="K184" i="7"/>
  <c r="G184" i="7"/>
  <c r="F184" i="7"/>
  <c r="E184" i="7"/>
  <c r="C184" i="7"/>
  <c r="A184" i="7"/>
  <c r="K183" i="7"/>
  <c r="G183" i="7"/>
  <c r="F183" i="7"/>
  <c r="E183" i="7"/>
  <c r="C183" i="7"/>
  <c r="A183" i="7"/>
  <c r="K182" i="7"/>
  <c r="G182" i="7"/>
  <c r="F182" i="7"/>
  <c r="E182" i="7"/>
  <c r="C182" i="7"/>
  <c r="A182" i="7"/>
  <c r="K181" i="7"/>
  <c r="G181" i="7"/>
  <c r="F181" i="7"/>
  <c r="E181" i="7"/>
  <c r="C181" i="7"/>
  <c r="A181" i="7"/>
  <c r="K180" i="7"/>
  <c r="G180" i="7"/>
  <c r="F180" i="7"/>
  <c r="E180" i="7"/>
  <c r="C180" i="7"/>
  <c r="A180" i="7"/>
  <c r="K179" i="7"/>
  <c r="G179" i="7"/>
  <c r="F179" i="7"/>
  <c r="E179" i="7"/>
  <c r="C179" i="7"/>
  <c r="A179" i="7"/>
  <c r="K178" i="7"/>
  <c r="G178" i="7"/>
  <c r="F178" i="7"/>
  <c r="E178" i="7"/>
  <c r="C178" i="7"/>
  <c r="A178" i="7"/>
  <c r="K177" i="7"/>
  <c r="G177" i="7"/>
  <c r="F177" i="7"/>
  <c r="E177" i="7"/>
  <c r="C177" i="7"/>
  <c r="A177" i="7"/>
  <c r="K176" i="7"/>
  <c r="G176" i="7"/>
  <c r="F176" i="7"/>
  <c r="E176" i="7"/>
  <c r="C176" i="7"/>
  <c r="A176" i="7"/>
  <c r="K175" i="7"/>
  <c r="G175" i="7"/>
  <c r="F175" i="7"/>
  <c r="E175" i="7"/>
  <c r="C175" i="7"/>
  <c r="A175" i="7"/>
  <c r="K174" i="7"/>
  <c r="G174" i="7"/>
  <c r="F174" i="7"/>
  <c r="E174" i="7"/>
  <c r="C174" i="7"/>
  <c r="A174" i="7"/>
  <c r="K173" i="7"/>
  <c r="G173" i="7"/>
  <c r="F173" i="7"/>
  <c r="E173" i="7"/>
  <c r="C173" i="7"/>
  <c r="A173" i="7"/>
  <c r="K172" i="7"/>
  <c r="G172" i="7"/>
  <c r="F172" i="7"/>
  <c r="E172" i="7"/>
  <c r="C172" i="7"/>
  <c r="A172" i="7"/>
  <c r="K171" i="7"/>
  <c r="G171" i="7"/>
  <c r="F171" i="7"/>
  <c r="E171" i="7"/>
  <c r="C171" i="7"/>
  <c r="A171" i="7"/>
  <c r="K170" i="7"/>
  <c r="G170" i="7"/>
  <c r="F170" i="7"/>
  <c r="E170" i="7"/>
  <c r="C170" i="7"/>
  <c r="A170" i="7"/>
  <c r="K169" i="7"/>
  <c r="G169" i="7"/>
  <c r="F169" i="7"/>
  <c r="E169" i="7"/>
  <c r="C169" i="7"/>
  <c r="A169" i="7"/>
  <c r="K168" i="7"/>
  <c r="G168" i="7"/>
  <c r="F168" i="7"/>
  <c r="E168" i="7"/>
  <c r="C168" i="7"/>
  <c r="A168" i="7"/>
  <c r="K167" i="7"/>
  <c r="G167" i="7"/>
  <c r="F167" i="7"/>
  <c r="E167" i="7"/>
  <c r="C167" i="7"/>
  <c r="A167" i="7"/>
  <c r="K166" i="7"/>
  <c r="G166" i="7"/>
  <c r="F166" i="7"/>
  <c r="E166" i="7"/>
  <c r="C166" i="7"/>
  <c r="A166" i="7"/>
  <c r="K165" i="7"/>
  <c r="G165" i="7"/>
  <c r="F165" i="7"/>
  <c r="E165" i="7"/>
  <c r="C165" i="7"/>
  <c r="A165" i="7"/>
  <c r="K164" i="7"/>
  <c r="G164" i="7"/>
  <c r="F164" i="7"/>
  <c r="E164" i="7"/>
  <c r="C164" i="7"/>
  <c r="A164" i="7"/>
  <c r="K163" i="7"/>
  <c r="G163" i="7"/>
  <c r="F163" i="7"/>
  <c r="E163" i="7"/>
  <c r="C163" i="7"/>
  <c r="A163" i="7"/>
  <c r="K162" i="7"/>
  <c r="G162" i="7"/>
  <c r="F162" i="7"/>
  <c r="E162" i="7"/>
  <c r="C162" i="7"/>
  <c r="A162" i="7"/>
  <c r="K161" i="7"/>
  <c r="G161" i="7"/>
  <c r="F161" i="7"/>
  <c r="E161" i="7"/>
  <c r="C161" i="7"/>
  <c r="A161" i="7"/>
  <c r="K160" i="7"/>
  <c r="G160" i="7"/>
  <c r="F160" i="7"/>
  <c r="E160" i="7"/>
  <c r="C160" i="7"/>
  <c r="A160" i="7"/>
  <c r="K159" i="7"/>
  <c r="G159" i="7"/>
  <c r="F159" i="7"/>
  <c r="E159" i="7"/>
  <c r="C159" i="7"/>
  <c r="A159" i="7"/>
  <c r="K158" i="7"/>
  <c r="G158" i="7"/>
  <c r="F158" i="7"/>
  <c r="E158" i="7"/>
  <c r="C158" i="7"/>
  <c r="A158" i="7"/>
  <c r="K157" i="7"/>
  <c r="G157" i="7"/>
  <c r="F157" i="7"/>
  <c r="E157" i="7"/>
  <c r="C157" i="7"/>
  <c r="A157" i="7"/>
  <c r="K156" i="7"/>
  <c r="G156" i="7"/>
  <c r="F156" i="7"/>
  <c r="E156" i="7"/>
  <c r="C156" i="7"/>
  <c r="A156" i="7"/>
  <c r="K155" i="7"/>
  <c r="G155" i="7"/>
  <c r="F155" i="7"/>
  <c r="E155" i="7"/>
  <c r="C155" i="7"/>
  <c r="A155" i="7"/>
  <c r="K154" i="7"/>
  <c r="G154" i="7"/>
  <c r="F154" i="7"/>
  <c r="E154" i="7"/>
  <c r="C154" i="7"/>
  <c r="A154" i="7"/>
  <c r="K153" i="7"/>
  <c r="G153" i="7"/>
  <c r="F153" i="7"/>
  <c r="E153" i="7"/>
  <c r="C153" i="7"/>
  <c r="A153" i="7"/>
  <c r="K152" i="7"/>
  <c r="G152" i="7"/>
  <c r="F152" i="7"/>
  <c r="E152" i="7"/>
  <c r="C152" i="7"/>
  <c r="A152" i="7"/>
  <c r="K151" i="7"/>
  <c r="G151" i="7"/>
  <c r="F151" i="7"/>
  <c r="E151" i="7"/>
  <c r="C151" i="7"/>
  <c r="A151" i="7"/>
  <c r="K150" i="7"/>
  <c r="G150" i="7"/>
  <c r="F150" i="7"/>
  <c r="E150" i="7"/>
  <c r="C150" i="7"/>
  <c r="A150" i="7"/>
  <c r="K149" i="7"/>
  <c r="G149" i="7"/>
  <c r="F149" i="7"/>
  <c r="E149" i="7"/>
  <c r="C149" i="7"/>
  <c r="A149" i="7"/>
  <c r="K148" i="7"/>
  <c r="G148" i="7"/>
  <c r="F148" i="7"/>
  <c r="E148" i="7"/>
  <c r="C148" i="7"/>
  <c r="A148" i="7"/>
  <c r="K147" i="7"/>
  <c r="G147" i="7"/>
  <c r="F147" i="7"/>
  <c r="E147" i="7"/>
  <c r="C147" i="7"/>
  <c r="A147" i="7"/>
  <c r="K146" i="7"/>
  <c r="G146" i="7"/>
  <c r="F146" i="7"/>
  <c r="E146" i="7"/>
  <c r="C146" i="7"/>
  <c r="A146" i="7"/>
  <c r="K145" i="7"/>
  <c r="G145" i="7"/>
  <c r="F145" i="7"/>
  <c r="E145" i="7"/>
  <c r="C145" i="7"/>
  <c r="A145" i="7"/>
  <c r="K144" i="7"/>
  <c r="G144" i="7"/>
  <c r="F144" i="7"/>
  <c r="E144" i="7"/>
  <c r="C144" i="7"/>
  <c r="A144" i="7"/>
  <c r="K143" i="7"/>
  <c r="G143" i="7"/>
  <c r="F143" i="7"/>
  <c r="E143" i="7"/>
  <c r="C143" i="7"/>
  <c r="A143" i="7"/>
  <c r="K142" i="7"/>
  <c r="G142" i="7"/>
  <c r="F142" i="7"/>
  <c r="E142" i="7"/>
  <c r="C142" i="7"/>
  <c r="A142" i="7"/>
  <c r="K141" i="7"/>
  <c r="G141" i="7"/>
  <c r="F141" i="7"/>
  <c r="E141" i="7"/>
  <c r="C141" i="7"/>
  <c r="A141" i="7"/>
  <c r="K140" i="7"/>
  <c r="G140" i="7"/>
  <c r="F140" i="7"/>
  <c r="E140" i="7"/>
  <c r="C140" i="7"/>
  <c r="A140" i="7"/>
  <c r="K139" i="7"/>
  <c r="G139" i="7"/>
  <c r="F139" i="7"/>
  <c r="E139" i="7"/>
  <c r="C139" i="7"/>
  <c r="A139" i="7"/>
  <c r="K138" i="7"/>
  <c r="G138" i="7"/>
  <c r="F138" i="7"/>
  <c r="E138" i="7"/>
  <c r="C138" i="7"/>
  <c r="A138" i="7"/>
  <c r="K137" i="7"/>
  <c r="G137" i="7"/>
  <c r="F137" i="7"/>
  <c r="E137" i="7"/>
  <c r="C137" i="7"/>
  <c r="A137" i="7"/>
  <c r="K136" i="7"/>
  <c r="G136" i="7"/>
  <c r="F136" i="7"/>
  <c r="E136" i="7"/>
  <c r="C136" i="7"/>
  <c r="A136" i="7"/>
  <c r="K135" i="7"/>
  <c r="G135" i="7"/>
  <c r="F135" i="7"/>
  <c r="E135" i="7"/>
  <c r="C135" i="7"/>
  <c r="A135" i="7"/>
  <c r="K134" i="7"/>
  <c r="G134" i="7"/>
  <c r="F134" i="7"/>
  <c r="E134" i="7"/>
  <c r="C134" i="7"/>
  <c r="A134" i="7"/>
  <c r="K133" i="7"/>
  <c r="G133" i="7"/>
  <c r="F133" i="7"/>
  <c r="E133" i="7"/>
  <c r="C133" i="7"/>
  <c r="A133" i="7"/>
  <c r="K132" i="7"/>
  <c r="G132" i="7"/>
  <c r="F132" i="7"/>
  <c r="E132" i="7"/>
  <c r="C132" i="7"/>
  <c r="A132" i="7"/>
  <c r="K131" i="7"/>
  <c r="G131" i="7"/>
  <c r="F131" i="7"/>
  <c r="E131" i="7"/>
  <c r="C131" i="7"/>
  <c r="A131" i="7"/>
  <c r="K130" i="7"/>
  <c r="G130" i="7"/>
  <c r="F130" i="7"/>
  <c r="E130" i="7"/>
  <c r="C130" i="7"/>
  <c r="A130" i="7"/>
  <c r="K129" i="7"/>
  <c r="G129" i="7"/>
  <c r="F129" i="7"/>
  <c r="E129" i="7"/>
  <c r="C129" i="7"/>
  <c r="A129" i="7"/>
  <c r="K128" i="7"/>
  <c r="G128" i="7"/>
  <c r="F128" i="7"/>
  <c r="E128" i="7"/>
  <c r="C128" i="7"/>
  <c r="A128" i="7"/>
  <c r="K127" i="7"/>
  <c r="G127" i="7"/>
  <c r="F127" i="7"/>
  <c r="E127" i="7"/>
  <c r="C127" i="7"/>
  <c r="A127" i="7"/>
  <c r="K126" i="7"/>
  <c r="G126" i="7"/>
  <c r="F126" i="7"/>
  <c r="E126" i="7"/>
  <c r="C126" i="7"/>
  <c r="A126" i="7"/>
  <c r="K125" i="7"/>
  <c r="G125" i="7"/>
  <c r="F125" i="7"/>
  <c r="E125" i="7"/>
  <c r="C125" i="7"/>
  <c r="A125" i="7"/>
  <c r="K124" i="7"/>
  <c r="G124" i="7"/>
  <c r="F124" i="7"/>
  <c r="E124" i="7"/>
  <c r="C124" i="7"/>
  <c r="A124" i="7"/>
  <c r="K123" i="7"/>
  <c r="G123" i="7"/>
  <c r="F123" i="7"/>
  <c r="E123" i="7"/>
  <c r="C123" i="7"/>
  <c r="A123" i="7"/>
  <c r="K122" i="7"/>
  <c r="G122" i="7"/>
  <c r="F122" i="7"/>
  <c r="E122" i="7"/>
  <c r="C122" i="7"/>
  <c r="A122" i="7"/>
  <c r="K121" i="7"/>
  <c r="G121" i="7"/>
  <c r="F121" i="7"/>
  <c r="E121" i="7"/>
  <c r="C121" i="7"/>
  <c r="A121" i="7"/>
  <c r="K120" i="7"/>
  <c r="G120" i="7"/>
  <c r="F120" i="7"/>
  <c r="E120" i="7"/>
  <c r="C120" i="7"/>
  <c r="A120" i="7"/>
  <c r="K119" i="7"/>
  <c r="G119" i="7"/>
  <c r="F119" i="7"/>
  <c r="E119" i="7"/>
  <c r="C119" i="7"/>
  <c r="A119" i="7"/>
  <c r="K118" i="7"/>
  <c r="G118" i="7"/>
  <c r="F118" i="7"/>
  <c r="E118" i="7"/>
  <c r="C118" i="7"/>
  <c r="A118" i="7"/>
  <c r="K117" i="7"/>
  <c r="G117" i="7"/>
  <c r="F117" i="7"/>
  <c r="E117" i="7"/>
  <c r="C117" i="7"/>
  <c r="A117" i="7"/>
  <c r="K116" i="7"/>
  <c r="G116" i="7"/>
  <c r="F116" i="7"/>
  <c r="E116" i="7"/>
  <c r="C116" i="7"/>
  <c r="A116" i="7"/>
  <c r="K115" i="7"/>
  <c r="G115" i="7"/>
  <c r="F115" i="7"/>
  <c r="E115" i="7"/>
  <c r="C115" i="7"/>
  <c r="A115" i="7"/>
  <c r="K114" i="7"/>
  <c r="G114" i="7"/>
  <c r="F114" i="7"/>
  <c r="E114" i="7"/>
  <c r="C114" i="7"/>
  <c r="A114" i="7"/>
  <c r="K113" i="7"/>
  <c r="G113" i="7"/>
  <c r="F113" i="7"/>
  <c r="E113" i="7"/>
  <c r="C113" i="7"/>
  <c r="A113" i="7"/>
  <c r="K112" i="7"/>
  <c r="G112" i="7"/>
  <c r="F112" i="7"/>
  <c r="E112" i="7"/>
  <c r="C112" i="7"/>
  <c r="A112" i="7"/>
  <c r="K111" i="7"/>
  <c r="G111" i="7"/>
  <c r="F111" i="7"/>
  <c r="E111" i="7"/>
  <c r="C111" i="7"/>
  <c r="A111" i="7"/>
  <c r="K110" i="7"/>
  <c r="G110" i="7"/>
  <c r="F110" i="7"/>
  <c r="E110" i="7"/>
  <c r="C110" i="7"/>
  <c r="A110" i="7"/>
  <c r="K109" i="7"/>
  <c r="G109" i="7"/>
  <c r="F109" i="7"/>
  <c r="E109" i="7"/>
  <c r="C109" i="7"/>
  <c r="A109" i="7"/>
  <c r="K108" i="7"/>
  <c r="G108" i="7"/>
  <c r="F108" i="7"/>
  <c r="E108" i="7"/>
  <c r="C108" i="7"/>
  <c r="A108" i="7"/>
  <c r="K107" i="7"/>
  <c r="G107" i="7"/>
  <c r="F107" i="7"/>
  <c r="E107" i="7"/>
  <c r="C107" i="7"/>
  <c r="A107" i="7"/>
  <c r="K106" i="7"/>
  <c r="G106" i="7"/>
  <c r="F106" i="7"/>
  <c r="E106" i="7"/>
  <c r="C106" i="7"/>
  <c r="A106" i="7"/>
  <c r="K105" i="7"/>
  <c r="G105" i="7"/>
  <c r="F105" i="7"/>
  <c r="E105" i="7"/>
  <c r="C105" i="7"/>
  <c r="A105" i="7"/>
  <c r="K104" i="7"/>
  <c r="G104" i="7"/>
  <c r="F104" i="7"/>
  <c r="E104" i="7"/>
  <c r="C104" i="7"/>
  <c r="A104" i="7"/>
  <c r="K103" i="7"/>
  <c r="G103" i="7"/>
  <c r="F103" i="7"/>
  <c r="E103" i="7"/>
  <c r="C103" i="7"/>
  <c r="A103" i="7"/>
  <c r="K102" i="7"/>
  <c r="G102" i="7"/>
  <c r="F102" i="7"/>
  <c r="E102" i="7"/>
  <c r="C102" i="7"/>
  <c r="A102" i="7"/>
  <c r="K101" i="7"/>
  <c r="G101" i="7"/>
  <c r="F101" i="7"/>
  <c r="E101" i="7"/>
  <c r="C101" i="7"/>
  <c r="A101" i="7"/>
  <c r="K100" i="7"/>
  <c r="G100" i="7"/>
  <c r="F100" i="7"/>
  <c r="E100" i="7"/>
  <c r="C100" i="7"/>
  <c r="A100" i="7"/>
  <c r="K99" i="7"/>
  <c r="G99" i="7"/>
  <c r="F99" i="7"/>
  <c r="E99" i="7"/>
  <c r="C99" i="7"/>
  <c r="A99" i="7"/>
  <c r="K98" i="7"/>
  <c r="G98" i="7"/>
  <c r="F98" i="7"/>
  <c r="E98" i="7"/>
  <c r="C98" i="7"/>
  <c r="A98" i="7"/>
  <c r="K97" i="7"/>
  <c r="G97" i="7"/>
  <c r="F97" i="7"/>
  <c r="E97" i="7"/>
  <c r="C97" i="7"/>
  <c r="A97" i="7"/>
  <c r="K96" i="7"/>
  <c r="G96" i="7"/>
  <c r="F96" i="7"/>
  <c r="E96" i="7"/>
  <c r="C96" i="7"/>
  <c r="A96" i="7"/>
  <c r="K95" i="7"/>
  <c r="G95" i="7"/>
  <c r="F95" i="7"/>
  <c r="E95" i="7"/>
  <c r="C95" i="7"/>
  <c r="A95" i="7"/>
  <c r="K94" i="7"/>
  <c r="G94" i="7"/>
  <c r="F94" i="7"/>
  <c r="E94" i="7"/>
  <c r="C94" i="7"/>
  <c r="A94" i="7"/>
  <c r="K93" i="7"/>
  <c r="G93" i="7"/>
  <c r="F93" i="7"/>
  <c r="E93" i="7"/>
  <c r="C93" i="7"/>
  <c r="A93" i="7"/>
  <c r="K92" i="7"/>
  <c r="G92" i="7"/>
  <c r="F92" i="7"/>
  <c r="E92" i="7"/>
  <c r="C92" i="7"/>
  <c r="A92" i="7"/>
  <c r="K91" i="7"/>
  <c r="G91" i="7"/>
  <c r="F91" i="7"/>
  <c r="E91" i="7"/>
  <c r="C91" i="7"/>
  <c r="A91" i="7"/>
  <c r="K90" i="7"/>
  <c r="G90" i="7"/>
  <c r="F90" i="7"/>
  <c r="E90" i="7"/>
  <c r="C90" i="7"/>
  <c r="A90" i="7"/>
  <c r="K89" i="7"/>
  <c r="G89" i="7"/>
  <c r="F89" i="7"/>
  <c r="E89" i="7"/>
  <c r="C89" i="7"/>
  <c r="A89" i="7"/>
  <c r="K88" i="7"/>
  <c r="G88" i="7"/>
  <c r="F88" i="7"/>
  <c r="E88" i="7"/>
  <c r="C88" i="7"/>
  <c r="A88" i="7"/>
  <c r="K87" i="7"/>
  <c r="G87" i="7"/>
  <c r="F87" i="7"/>
  <c r="E87" i="7"/>
  <c r="C87" i="7"/>
  <c r="A87" i="7"/>
  <c r="K86" i="7"/>
  <c r="G86" i="7"/>
  <c r="F86" i="7"/>
  <c r="E86" i="7"/>
  <c r="C86" i="7"/>
  <c r="A86" i="7"/>
  <c r="K85" i="7"/>
  <c r="G85" i="7"/>
  <c r="F85" i="7"/>
  <c r="E85" i="7"/>
  <c r="C85" i="7"/>
  <c r="A85" i="7"/>
  <c r="K84" i="7"/>
  <c r="G84" i="7"/>
  <c r="F84" i="7"/>
  <c r="E84" i="7"/>
  <c r="C84" i="7"/>
  <c r="A84" i="7"/>
  <c r="K83" i="7"/>
  <c r="G83" i="7"/>
  <c r="F83" i="7"/>
  <c r="E83" i="7"/>
  <c r="C83" i="7"/>
  <c r="A83" i="7"/>
  <c r="K82" i="7"/>
  <c r="G82" i="7"/>
  <c r="F82" i="7"/>
  <c r="E82" i="7"/>
  <c r="C82" i="7"/>
  <c r="A82" i="7"/>
  <c r="K81" i="7"/>
  <c r="G81" i="7"/>
  <c r="F81" i="7"/>
  <c r="E81" i="7"/>
  <c r="C81" i="7"/>
  <c r="A81" i="7"/>
  <c r="K80" i="7"/>
  <c r="G80" i="7"/>
  <c r="F80" i="7"/>
  <c r="E80" i="7"/>
  <c r="C80" i="7"/>
  <c r="A80" i="7"/>
  <c r="K79" i="7"/>
  <c r="G79" i="7"/>
  <c r="F79" i="7"/>
  <c r="E79" i="7"/>
  <c r="C79" i="7"/>
  <c r="A79" i="7"/>
  <c r="K78" i="7"/>
  <c r="G78" i="7"/>
  <c r="F78" i="7"/>
  <c r="E78" i="7"/>
  <c r="C78" i="7"/>
  <c r="A78" i="7"/>
  <c r="K77" i="7"/>
  <c r="G77" i="7"/>
  <c r="F77" i="7"/>
  <c r="E77" i="7"/>
  <c r="C77" i="7"/>
  <c r="A77" i="7"/>
  <c r="K76" i="7"/>
  <c r="G76" i="7"/>
  <c r="F76" i="7"/>
  <c r="E76" i="7"/>
  <c r="C76" i="7"/>
  <c r="A76" i="7"/>
  <c r="K75" i="7"/>
  <c r="G75" i="7"/>
  <c r="F75" i="7"/>
  <c r="E75" i="7"/>
  <c r="C75" i="7"/>
  <c r="A75" i="7"/>
  <c r="K74" i="7"/>
  <c r="G74" i="7"/>
  <c r="F74" i="7"/>
  <c r="E74" i="7"/>
  <c r="C74" i="7"/>
  <c r="A74" i="7"/>
  <c r="K73" i="7"/>
  <c r="G73" i="7"/>
  <c r="F73" i="7"/>
  <c r="E73" i="7"/>
  <c r="C73" i="7"/>
  <c r="A73" i="7"/>
  <c r="K72" i="7"/>
  <c r="G72" i="7"/>
  <c r="F72" i="7"/>
  <c r="E72" i="7"/>
  <c r="C72" i="7"/>
  <c r="A72" i="7"/>
  <c r="K71" i="7"/>
  <c r="G71" i="7"/>
  <c r="F71" i="7"/>
  <c r="E71" i="7"/>
  <c r="C71" i="7"/>
  <c r="A71" i="7"/>
  <c r="K70" i="7"/>
  <c r="G70" i="7"/>
  <c r="F70" i="7"/>
  <c r="E70" i="7"/>
  <c r="C70" i="7"/>
  <c r="A70" i="7"/>
  <c r="K69" i="7"/>
  <c r="G69" i="7"/>
  <c r="F69" i="7"/>
  <c r="E69" i="7"/>
  <c r="C69" i="7"/>
  <c r="A69" i="7"/>
  <c r="K68" i="7"/>
  <c r="G68" i="7"/>
  <c r="F68" i="7"/>
  <c r="E68" i="7"/>
  <c r="C68" i="7"/>
  <c r="A68" i="7"/>
  <c r="K67" i="7"/>
  <c r="G67" i="7"/>
  <c r="F67" i="7"/>
  <c r="E67" i="7"/>
  <c r="C67" i="7"/>
  <c r="A67" i="7"/>
  <c r="K66" i="7"/>
  <c r="G66" i="7"/>
  <c r="F66" i="7"/>
  <c r="E66" i="7"/>
  <c r="C66" i="7"/>
  <c r="A66" i="7"/>
  <c r="K65" i="7"/>
  <c r="G65" i="7"/>
  <c r="F65" i="7"/>
  <c r="E65" i="7"/>
  <c r="C65" i="7"/>
  <c r="A65" i="7"/>
  <c r="K64" i="7"/>
  <c r="G64" i="7"/>
  <c r="F64" i="7"/>
  <c r="E64" i="7"/>
  <c r="C64" i="7"/>
  <c r="A64" i="7"/>
  <c r="K63" i="7"/>
  <c r="G63" i="7"/>
  <c r="F63" i="7"/>
  <c r="E63" i="7"/>
  <c r="C63" i="7"/>
  <c r="A63" i="7"/>
  <c r="K62" i="7"/>
  <c r="G62" i="7"/>
  <c r="F62" i="7"/>
  <c r="E62" i="7"/>
  <c r="C62" i="7"/>
  <c r="A62" i="7"/>
  <c r="K61" i="7"/>
  <c r="G61" i="7"/>
  <c r="F61" i="7"/>
  <c r="E61" i="7"/>
  <c r="C61" i="7"/>
  <c r="A61" i="7"/>
  <c r="K60" i="7"/>
  <c r="G60" i="7"/>
  <c r="F60" i="7"/>
  <c r="E60" i="7"/>
  <c r="C60" i="7"/>
  <c r="A60" i="7"/>
  <c r="K59" i="7"/>
  <c r="G59" i="7"/>
  <c r="F59" i="7"/>
  <c r="E59" i="7"/>
  <c r="C59" i="7"/>
  <c r="A59" i="7"/>
  <c r="K58" i="7"/>
  <c r="G58" i="7"/>
  <c r="F58" i="7"/>
  <c r="E58" i="7"/>
  <c r="C58" i="7"/>
  <c r="A58" i="7"/>
  <c r="K57" i="7"/>
  <c r="G57" i="7"/>
  <c r="F57" i="7"/>
  <c r="E57" i="7"/>
  <c r="C57" i="7"/>
  <c r="A57" i="7"/>
  <c r="K56" i="7"/>
  <c r="G56" i="7"/>
  <c r="F56" i="7"/>
  <c r="E56" i="7"/>
  <c r="C56" i="7"/>
  <c r="A56" i="7"/>
  <c r="K55" i="7"/>
  <c r="G55" i="7"/>
  <c r="F55" i="7"/>
  <c r="E55" i="7"/>
  <c r="C55" i="7"/>
  <c r="A55" i="7"/>
  <c r="K54" i="7"/>
  <c r="G54" i="7"/>
  <c r="F54" i="7"/>
  <c r="E54" i="7"/>
  <c r="C54" i="7"/>
  <c r="A54" i="7"/>
  <c r="K53" i="7"/>
  <c r="G53" i="7"/>
  <c r="F53" i="7"/>
  <c r="E53" i="7"/>
  <c r="C53" i="7"/>
  <c r="A53" i="7"/>
  <c r="K52" i="7"/>
  <c r="G52" i="7"/>
  <c r="F52" i="7"/>
  <c r="E52" i="7"/>
  <c r="C52" i="7"/>
  <c r="A52" i="7"/>
  <c r="K51" i="7"/>
  <c r="G51" i="7"/>
  <c r="F51" i="7"/>
  <c r="E51" i="7"/>
  <c r="C51" i="7"/>
  <c r="A51" i="7"/>
  <c r="K50" i="7"/>
  <c r="G50" i="7"/>
  <c r="F50" i="7"/>
  <c r="E50" i="7"/>
  <c r="C50" i="7"/>
  <c r="A50" i="7"/>
  <c r="K49" i="7"/>
  <c r="G49" i="7"/>
  <c r="F49" i="7"/>
  <c r="E49" i="7"/>
  <c r="C49" i="7"/>
  <c r="A49" i="7"/>
  <c r="K48" i="7"/>
  <c r="G48" i="7"/>
  <c r="F48" i="7"/>
  <c r="E48" i="7"/>
  <c r="C48" i="7"/>
  <c r="A48" i="7"/>
  <c r="K47" i="7"/>
  <c r="G47" i="7"/>
  <c r="F47" i="7"/>
  <c r="E47" i="7"/>
  <c r="C47" i="7"/>
  <c r="A47" i="7"/>
  <c r="K46" i="7"/>
  <c r="G46" i="7"/>
  <c r="F46" i="7"/>
  <c r="E46" i="7"/>
  <c r="C46" i="7"/>
  <c r="A46" i="7"/>
  <c r="K45" i="7"/>
  <c r="G45" i="7"/>
  <c r="F45" i="7"/>
  <c r="E45" i="7"/>
  <c r="C45" i="7"/>
  <c r="A45" i="7"/>
  <c r="K44" i="7"/>
  <c r="G44" i="7"/>
  <c r="F44" i="7"/>
  <c r="E44" i="7"/>
  <c r="C44" i="7"/>
  <c r="A44" i="7"/>
  <c r="K43" i="7"/>
  <c r="G43" i="7"/>
  <c r="F43" i="7"/>
  <c r="E43" i="7"/>
  <c r="C43" i="7"/>
  <c r="A43" i="7"/>
  <c r="K42" i="7"/>
  <c r="G42" i="7"/>
  <c r="F42" i="7"/>
  <c r="E42" i="7"/>
  <c r="C42" i="7"/>
  <c r="A42" i="7"/>
  <c r="K41" i="7"/>
  <c r="G41" i="7"/>
  <c r="F41" i="7"/>
  <c r="E41" i="7"/>
  <c r="C41" i="7"/>
  <c r="A41" i="7"/>
  <c r="K40" i="7"/>
  <c r="G40" i="7"/>
  <c r="F40" i="7"/>
  <c r="E40" i="7"/>
  <c r="C40" i="7"/>
  <c r="A40" i="7"/>
  <c r="K39" i="7"/>
  <c r="G39" i="7"/>
  <c r="F39" i="7"/>
  <c r="E39" i="7"/>
  <c r="C39" i="7"/>
  <c r="A39" i="7"/>
  <c r="K38" i="7"/>
  <c r="G38" i="7"/>
  <c r="F38" i="7"/>
  <c r="E38" i="7"/>
  <c r="C38" i="7"/>
  <c r="A38" i="7"/>
  <c r="K37" i="7"/>
  <c r="G37" i="7"/>
  <c r="F37" i="7"/>
  <c r="E37" i="7"/>
  <c r="C37" i="7"/>
  <c r="A37" i="7"/>
  <c r="K36" i="7"/>
  <c r="G36" i="7"/>
  <c r="F36" i="7"/>
  <c r="E36" i="7"/>
  <c r="C36" i="7"/>
  <c r="A36" i="7"/>
  <c r="K35" i="7"/>
  <c r="G35" i="7"/>
  <c r="F35" i="7"/>
  <c r="E35" i="7"/>
  <c r="C35" i="7"/>
  <c r="A35" i="7"/>
  <c r="K34" i="7"/>
  <c r="G34" i="7"/>
  <c r="F34" i="7"/>
  <c r="E34" i="7"/>
  <c r="C34" i="7"/>
  <c r="A34" i="7"/>
  <c r="K33" i="7"/>
  <c r="G33" i="7"/>
  <c r="F33" i="7"/>
  <c r="E33" i="7"/>
  <c r="C33" i="7"/>
  <c r="A33" i="7"/>
  <c r="K32" i="7"/>
  <c r="G32" i="7"/>
  <c r="F32" i="7"/>
  <c r="E32" i="7"/>
  <c r="C32" i="7"/>
  <c r="A32" i="7"/>
  <c r="K31" i="7"/>
  <c r="G31" i="7"/>
  <c r="F31" i="7"/>
  <c r="E31" i="7"/>
  <c r="C31" i="7"/>
  <c r="A31" i="7"/>
  <c r="K30" i="7"/>
  <c r="G30" i="7"/>
  <c r="F30" i="7"/>
  <c r="E30" i="7"/>
  <c r="C30" i="7"/>
  <c r="A30" i="7"/>
  <c r="K29" i="7"/>
  <c r="G29" i="7"/>
  <c r="F29" i="7"/>
  <c r="E29" i="7"/>
  <c r="C29" i="7"/>
  <c r="A29" i="7"/>
  <c r="K28" i="7"/>
  <c r="G28" i="7"/>
  <c r="F28" i="7"/>
  <c r="E28" i="7"/>
  <c r="C28" i="7"/>
  <c r="A28" i="7"/>
  <c r="K27" i="7"/>
  <c r="G27" i="7"/>
  <c r="F27" i="7"/>
  <c r="E27" i="7"/>
  <c r="C27" i="7"/>
  <c r="A27" i="7"/>
  <c r="K26" i="7"/>
  <c r="G26" i="7"/>
  <c r="F26" i="7"/>
  <c r="E26" i="7"/>
  <c r="C26" i="7"/>
  <c r="A26" i="7"/>
  <c r="K25" i="7"/>
  <c r="G25" i="7"/>
  <c r="F25" i="7"/>
  <c r="E25" i="7"/>
  <c r="C25" i="7"/>
  <c r="A25" i="7"/>
  <c r="K24" i="7"/>
  <c r="G24" i="7"/>
  <c r="F24" i="7"/>
  <c r="E24" i="7"/>
  <c r="C24" i="7"/>
  <c r="A24" i="7"/>
  <c r="K23" i="7"/>
  <c r="G23" i="7"/>
  <c r="F23" i="7"/>
  <c r="E23" i="7"/>
  <c r="C23" i="7"/>
  <c r="A23" i="7"/>
  <c r="K22" i="7"/>
  <c r="G22" i="7"/>
  <c r="F22" i="7"/>
  <c r="E22" i="7"/>
  <c r="C22" i="7"/>
  <c r="A22" i="7"/>
  <c r="K21" i="7"/>
  <c r="G21" i="7"/>
  <c r="F21" i="7"/>
  <c r="E21" i="7"/>
  <c r="C21" i="7"/>
  <c r="A21" i="7"/>
  <c r="K20" i="7"/>
  <c r="G20" i="7"/>
  <c r="F20" i="7"/>
  <c r="E20" i="7"/>
  <c r="C20" i="7"/>
  <c r="A20" i="7"/>
  <c r="K19" i="7"/>
  <c r="G19" i="7"/>
  <c r="F19" i="7"/>
  <c r="E19" i="7"/>
  <c r="C19" i="7"/>
  <c r="A19" i="7"/>
  <c r="K18" i="7"/>
  <c r="G18" i="7"/>
  <c r="F18" i="7"/>
  <c r="E18" i="7"/>
  <c r="C18" i="7"/>
  <c r="A18" i="7"/>
  <c r="K17" i="7"/>
  <c r="G17" i="7"/>
  <c r="F17" i="7"/>
  <c r="E17" i="7"/>
  <c r="C17" i="7"/>
  <c r="A17" i="7"/>
  <c r="K16" i="7"/>
  <c r="G16" i="7"/>
  <c r="F16" i="7"/>
  <c r="E16" i="7"/>
  <c r="C16" i="7"/>
  <c r="A16" i="7"/>
  <c r="K15" i="7"/>
  <c r="G15" i="7"/>
  <c r="F15" i="7"/>
  <c r="E15" i="7"/>
  <c r="C15" i="7"/>
  <c r="A15" i="7"/>
  <c r="K14" i="7"/>
  <c r="G14" i="7"/>
  <c r="F14" i="7"/>
  <c r="E14" i="7"/>
  <c r="C14" i="7"/>
  <c r="A14" i="7"/>
  <c r="K13" i="7"/>
  <c r="G13" i="7"/>
  <c r="F13" i="7"/>
  <c r="E13" i="7"/>
  <c r="C13" i="7"/>
  <c r="A13" i="7"/>
  <c r="K12" i="7"/>
  <c r="G12" i="7"/>
  <c r="F12" i="7"/>
  <c r="E12" i="7"/>
  <c r="C12" i="7"/>
  <c r="A12" i="7"/>
  <c r="K11" i="7"/>
  <c r="G11" i="7"/>
  <c r="F11" i="7"/>
  <c r="E11" i="7"/>
  <c r="C11" i="7"/>
  <c r="A11" i="7"/>
  <c r="K10" i="7"/>
  <c r="G10" i="7"/>
  <c r="F10" i="7"/>
  <c r="E10" i="7"/>
  <c r="C10" i="7"/>
  <c r="A10" i="7"/>
  <c r="K9" i="7"/>
  <c r="G9" i="7"/>
  <c r="F9" i="7"/>
  <c r="E9" i="7"/>
  <c r="C9" i="7"/>
  <c r="A9" i="7"/>
  <c r="K8" i="7"/>
  <c r="G8" i="7"/>
  <c r="F8" i="7"/>
  <c r="E8" i="7"/>
  <c r="C8" i="7"/>
  <c r="A8" i="7"/>
  <c r="K7" i="7"/>
  <c r="G7" i="7"/>
  <c r="F7" i="7"/>
  <c r="E7" i="7"/>
  <c r="C7" i="7"/>
  <c r="A7" i="7"/>
  <c r="K6" i="7"/>
  <c r="G6" i="7"/>
  <c r="F6" i="7"/>
  <c r="E6" i="7"/>
  <c r="C6" i="7"/>
  <c r="A6" i="7"/>
  <c r="K5" i="7"/>
  <c r="G5" i="7"/>
  <c r="F5" i="7"/>
  <c r="E5" i="7"/>
  <c r="C5" i="7"/>
  <c r="A5" i="7"/>
  <c r="K4" i="7"/>
  <c r="G4" i="7"/>
  <c r="F4" i="7"/>
  <c r="E4" i="7"/>
  <c r="C4" i="7"/>
  <c r="A4" i="7"/>
  <c r="K3" i="7"/>
  <c r="G3" i="7"/>
  <c r="F3" i="7"/>
  <c r="E3" i="7"/>
  <c r="C3" i="7"/>
  <c r="A3" i="7"/>
  <c r="K956" i="4"/>
  <c r="G956" i="4"/>
  <c r="F956" i="4"/>
  <c r="E956" i="4"/>
  <c r="C956" i="4"/>
  <c r="A956" i="4"/>
  <c r="K955" i="4"/>
  <c r="G955" i="4"/>
  <c r="F955" i="4"/>
  <c r="E955" i="4"/>
  <c r="C955" i="4"/>
  <c r="A955" i="4"/>
  <c r="K954" i="4"/>
  <c r="G954" i="4"/>
  <c r="F954" i="4"/>
  <c r="E954" i="4"/>
  <c r="C954" i="4"/>
  <c r="A954" i="4"/>
  <c r="K953" i="4"/>
  <c r="G953" i="4"/>
  <c r="F953" i="4"/>
  <c r="E953" i="4"/>
  <c r="C953" i="4"/>
  <c r="A953" i="4"/>
  <c r="K952" i="4"/>
  <c r="G952" i="4"/>
  <c r="F952" i="4"/>
  <c r="E952" i="4"/>
  <c r="C952" i="4"/>
  <c r="A952" i="4"/>
  <c r="K951" i="4"/>
  <c r="G951" i="4"/>
  <c r="F951" i="4"/>
  <c r="E951" i="4"/>
  <c r="C951" i="4"/>
  <c r="A951" i="4"/>
  <c r="K950" i="4"/>
  <c r="G950" i="4"/>
  <c r="F950" i="4"/>
  <c r="E950" i="4"/>
  <c r="C950" i="4"/>
  <c r="A950" i="4"/>
  <c r="K949" i="4"/>
  <c r="G949" i="4"/>
  <c r="F949" i="4"/>
  <c r="E949" i="4"/>
  <c r="C949" i="4"/>
  <c r="A949" i="4"/>
  <c r="K948" i="4"/>
  <c r="G948" i="4"/>
  <c r="F948" i="4"/>
  <c r="E948" i="4"/>
  <c r="C948" i="4"/>
  <c r="A948" i="4"/>
  <c r="K947" i="4"/>
  <c r="G947" i="4"/>
  <c r="F947" i="4"/>
  <c r="E947" i="4"/>
  <c r="C947" i="4"/>
  <c r="A947" i="4"/>
  <c r="K946" i="4"/>
  <c r="G946" i="4"/>
  <c r="F946" i="4"/>
  <c r="E946" i="4"/>
  <c r="C946" i="4"/>
  <c r="A946" i="4"/>
  <c r="K945" i="4"/>
  <c r="G945" i="4"/>
  <c r="F945" i="4"/>
  <c r="E945" i="4"/>
  <c r="C945" i="4"/>
  <c r="A945" i="4"/>
  <c r="K944" i="4"/>
  <c r="G944" i="4"/>
  <c r="F944" i="4"/>
  <c r="E944" i="4"/>
  <c r="C944" i="4"/>
  <c r="A944" i="4"/>
  <c r="K943" i="4"/>
  <c r="G943" i="4"/>
  <c r="F943" i="4"/>
  <c r="E943" i="4"/>
  <c r="C943" i="4"/>
  <c r="A943" i="4"/>
  <c r="K942" i="4"/>
  <c r="G942" i="4"/>
  <c r="F942" i="4"/>
  <c r="E942" i="4"/>
  <c r="C942" i="4"/>
  <c r="A942" i="4"/>
  <c r="K941" i="4"/>
  <c r="G941" i="4"/>
  <c r="F941" i="4"/>
  <c r="E941" i="4"/>
  <c r="C941" i="4"/>
  <c r="A941" i="4"/>
  <c r="K940" i="4"/>
  <c r="G940" i="4"/>
  <c r="F940" i="4"/>
  <c r="E940" i="4"/>
  <c r="C940" i="4"/>
  <c r="A940" i="4"/>
  <c r="K939" i="4"/>
  <c r="G939" i="4"/>
  <c r="F939" i="4"/>
  <c r="E939" i="4"/>
  <c r="C939" i="4"/>
  <c r="A939" i="4"/>
  <c r="K938" i="4"/>
  <c r="G938" i="4"/>
  <c r="F938" i="4"/>
  <c r="E938" i="4"/>
  <c r="C938" i="4"/>
  <c r="A938" i="4"/>
  <c r="K937" i="4"/>
  <c r="G937" i="4"/>
  <c r="F937" i="4"/>
  <c r="E937" i="4"/>
  <c r="C937" i="4"/>
  <c r="A937" i="4"/>
  <c r="K936" i="4"/>
  <c r="G936" i="4"/>
  <c r="F936" i="4"/>
  <c r="E936" i="4"/>
  <c r="C936" i="4"/>
  <c r="A936" i="4"/>
  <c r="K935" i="4"/>
  <c r="G935" i="4"/>
  <c r="F935" i="4"/>
  <c r="E935" i="4"/>
  <c r="C935" i="4"/>
  <c r="A935" i="4"/>
  <c r="K934" i="4"/>
  <c r="G934" i="4"/>
  <c r="F934" i="4"/>
  <c r="E934" i="4"/>
  <c r="C934" i="4"/>
  <c r="A934" i="4"/>
  <c r="K933" i="4"/>
  <c r="G933" i="4"/>
  <c r="F933" i="4"/>
  <c r="E933" i="4"/>
  <c r="C933" i="4"/>
  <c r="A933" i="4"/>
  <c r="K932" i="4"/>
  <c r="G932" i="4"/>
  <c r="F932" i="4"/>
  <c r="E932" i="4"/>
  <c r="C932" i="4"/>
  <c r="A932" i="4"/>
  <c r="K931" i="4"/>
  <c r="G931" i="4"/>
  <c r="F931" i="4"/>
  <c r="E931" i="4"/>
  <c r="C931" i="4"/>
  <c r="A931" i="4"/>
  <c r="K930" i="4"/>
  <c r="G930" i="4"/>
  <c r="F930" i="4"/>
  <c r="E930" i="4"/>
  <c r="C930" i="4"/>
  <c r="A930" i="4"/>
  <c r="K929" i="4"/>
  <c r="G929" i="4"/>
  <c r="F929" i="4"/>
  <c r="E929" i="4"/>
  <c r="C929" i="4"/>
  <c r="A929" i="4"/>
  <c r="K928" i="4"/>
  <c r="G928" i="4"/>
  <c r="F928" i="4"/>
  <c r="E928" i="4"/>
  <c r="C928" i="4"/>
  <c r="A928" i="4"/>
  <c r="K927" i="4"/>
  <c r="G927" i="4"/>
  <c r="F927" i="4"/>
  <c r="E927" i="4"/>
  <c r="C927" i="4"/>
  <c r="A927" i="4"/>
  <c r="K926" i="4"/>
  <c r="G926" i="4"/>
  <c r="F926" i="4"/>
  <c r="E926" i="4"/>
  <c r="C926" i="4"/>
  <c r="A926" i="4"/>
  <c r="K925" i="4"/>
  <c r="G925" i="4"/>
  <c r="F925" i="4"/>
  <c r="E925" i="4"/>
  <c r="C925" i="4"/>
  <c r="A925" i="4"/>
  <c r="K924" i="4"/>
  <c r="G924" i="4"/>
  <c r="F924" i="4"/>
  <c r="E924" i="4"/>
  <c r="C924" i="4"/>
  <c r="A924" i="4"/>
  <c r="K923" i="4"/>
  <c r="G923" i="4"/>
  <c r="F923" i="4"/>
  <c r="E923" i="4"/>
  <c r="C923" i="4"/>
  <c r="A923" i="4"/>
  <c r="K922" i="4"/>
  <c r="G922" i="4"/>
  <c r="F922" i="4"/>
  <c r="E922" i="4"/>
  <c r="C922" i="4"/>
  <c r="A922" i="4"/>
  <c r="K921" i="4"/>
  <c r="G921" i="4"/>
  <c r="F921" i="4"/>
  <c r="E921" i="4"/>
  <c r="C921" i="4"/>
  <c r="A921" i="4"/>
  <c r="K920" i="4"/>
  <c r="G920" i="4"/>
  <c r="F920" i="4"/>
  <c r="E920" i="4"/>
  <c r="C920" i="4"/>
  <c r="A920" i="4"/>
  <c r="K919" i="4"/>
  <c r="G919" i="4"/>
  <c r="F919" i="4"/>
  <c r="E919" i="4"/>
  <c r="C919" i="4"/>
  <c r="A919" i="4"/>
  <c r="K918" i="4"/>
  <c r="G918" i="4"/>
  <c r="F918" i="4"/>
  <c r="E918" i="4"/>
  <c r="C918" i="4"/>
  <c r="A918" i="4"/>
  <c r="K917" i="4"/>
  <c r="G917" i="4"/>
  <c r="F917" i="4"/>
  <c r="E917" i="4"/>
  <c r="C917" i="4"/>
  <c r="A917" i="4"/>
  <c r="K916" i="4"/>
  <c r="G916" i="4"/>
  <c r="F916" i="4"/>
  <c r="E916" i="4"/>
  <c r="C916" i="4"/>
  <c r="A916" i="4"/>
  <c r="K915" i="4"/>
  <c r="G915" i="4"/>
  <c r="F915" i="4"/>
  <c r="E915" i="4"/>
  <c r="C915" i="4"/>
  <c r="A915" i="4"/>
  <c r="K914" i="4"/>
  <c r="G914" i="4"/>
  <c r="F914" i="4"/>
  <c r="E914" i="4"/>
  <c r="C914" i="4"/>
  <c r="A914" i="4"/>
  <c r="K913" i="4"/>
  <c r="G913" i="4"/>
  <c r="F913" i="4"/>
  <c r="E913" i="4"/>
  <c r="C913" i="4"/>
  <c r="A913" i="4"/>
  <c r="K912" i="4"/>
  <c r="G912" i="4"/>
  <c r="F912" i="4"/>
  <c r="E912" i="4"/>
  <c r="C912" i="4"/>
  <c r="A912" i="4"/>
  <c r="K911" i="4"/>
  <c r="G911" i="4"/>
  <c r="F911" i="4"/>
  <c r="E911" i="4"/>
  <c r="C911" i="4"/>
  <c r="A911" i="4"/>
  <c r="K910" i="4"/>
  <c r="G910" i="4"/>
  <c r="F910" i="4"/>
  <c r="E910" i="4"/>
  <c r="C910" i="4"/>
  <c r="A910" i="4"/>
  <c r="K909" i="4"/>
  <c r="G909" i="4"/>
  <c r="F909" i="4"/>
  <c r="E909" i="4"/>
  <c r="C909" i="4"/>
  <c r="A909" i="4"/>
  <c r="K908" i="4"/>
  <c r="G908" i="4"/>
  <c r="F908" i="4"/>
  <c r="E908" i="4"/>
  <c r="C908" i="4"/>
  <c r="A908" i="4"/>
  <c r="K907" i="4"/>
  <c r="G907" i="4"/>
  <c r="F907" i="4"/>
  <c r="E907" i="4"/>
  <c r="C907" i="4"/>
  <c r="A907" i="4"/>
  <c r="K906" i="4"/>
  <c r="G906" i="4"/>
  <c r="F906" i="4"/>
  <c r="E906" i="4"/>
  <c r="C906" i="4"/>
  <c r="A906" i="4"/>
  <c r="K905" i="4"/>
  <c r="G905" i="4"/>
  <c r="F905" i="4"/>
  <c r="E905" i="4"/>
  <c r="C905" i="4"/>
  <c r="A905" i="4"/>
  <c r="K904" i="4"/>
  <c r="G904" i="4"/>
  <c r="F904" i="4"/>
  <c r="E904" i="4"/>
  <c r="C904" i="4"/>
  <c r="A904" i="4"/>
  <c r="K903" i="4"/>
  <c r="G903" i="4"/>
  <c r="F903" i="4"/>
  <c r="E903" i="4"/>
  <c r="C903" i="4"/>
  <c r="A903" i="4"/>
  <c r="K902" i="4"/>
  <c r="G902" i="4"/>
  <c r="F902" i="4"/>
  <c r="E902" i="4"/>
  <c r="C902" i="4"/>
  <c r="A902" i="4"/>
  <c r="K901" i="4"/>
  <c r="G901" i="4"/>
  <c r="F901" i="4"/>
  <c r="E901" i="4"/>
  <c r="C901" i="4"/>
  <c r="A901" i="4"/>
  <c r="K900" i="4"/>
  <c r="G900" i="4"/>
  <c r="F900" i="4"/>
  <c r="E900" i="4"/>
  <c r="C900" i="4"/>
  <c r="A900" i="4"/>
  <c r="K899" i="4"/>
  <c r="G899" i="4"/>
  <c r="F899" i="4"/>
  <c r="E899" i="4"/>
  <c r="C899" i="4"/>
  <c r="A899" i="4"/>
  <c r="K898" i="4"/>
  <c r="G898" i="4"/>
  <c r="F898" i="4"/>
  <c r="E898" i="4"/>
  <c r="C898" i="4"/>
  <c r="A898" i="4"/>
  <c r="K897" i="4"/>
  <c r="G897" i="4"/>
  <c r="F897" i="4"/>
  <c r="E897" i="4"/>
  <c r="C897" i="4"/>
  <c r="A897" i="4"/>
  <c r="K896" i="4"/>
  <c r="G896" i="4"/>
  <c r="F896" i="4"/>
  <c r="E896" i="4"/>
  <c r="C896" i="4"/>
  <c r="A896" i="4"/>
  <c r="K895" i="4"/>
  <c r="G895" i="4"/>
  <c r="F895" i="4"/>
  <c r="E895" i="4"/>
  <c r="C895" i="4"/>
  <c r="A895" i="4"/>
  <c r="K894" i="4"/>
  <c r="G894" i="4"/>
  <c r="F894" i="4"/>
  <c r="E894" i="4"/>
  <c r="C894" i="4"/>
  <c r="A894" i="4"/>
  <c r="K893" i="4"/>
  <c r="G893" i="4"/>
  <c r="F893" i="4"/>
  <c r="E893" i="4"/>
  <c r="C893" i="4"/>
  <c r="A893" i="4"/>
  <c r="K892" i="4"/>
  <c r="G892" i="4"/>
  <c r="F892" i="4"/>
  <c r="E892" i="4"/>
  <c r="C892" i="4"/>
  <c r="A892" i="4"/>
  <c r="K891" i="4"/>
  <c r="G891" i="4"/>
  <c r="F891" i="4"/>
  <c r="E891" i="4"/>
  <c r="C891" i="4"/>
  <c r="A891" i="4"/>
  <c r="K890" i="4"/>
  <c r="G890" i="4"/>
  <c r="F890" i="4"/>
  <c r="E890" i="4"/>
  <c r="C890" i="4"/>
  <c r="A890" i="4"/>
  <c r="K889" i="4"/>
  <c r="G889" i="4"/>
  <c r="F889" i="4"/>
  <c r="E889" i="4"/>
  <c r="C889" i="4"/>
  <c r="A889" i="4"/>
  <c r="K888" i="4"/>
  <c r="G888" i="4"/>
  <c r="F888" i="4"/>
  <c r="E888" i="4"/>
  <c r="C888" i="4"/>
  <c r="A888" i="4"/>
  <c r="K887" i="4"/>
  <c r="G887" i="4"/>
  <c r="F887" i="4"/>
  <c r="E887" i="4"/>
  <c r="C887" i="4"/>
  <c r="A887" i="4"/>
  <c r="K886" i="4"/>
  <c r="G886" i="4"/>
  <c r="F886" i="4"/>
  <c r="E886" i="4"/>
  <c r="C886" i="4"/>
  <c r="A886" i="4"/>
  <c r="K885" i="4"/>
  <c r="G885" i="4"/>
  <c r="F885" i="4"/>
  <c r="E885" i="4"/>
  <c r="C885" i="4"/>
  <c r="A885" i="4"/>
  <c r="K884" i="4"/>
  <c r="G884" i="4"/>
  <c r="F884" i="4"/>
  <c r="E884" i="4"/>
  <c r="C884" i="4"/>
  <c r="A884" i="4"/>
  <c r="K883" i="4"/>
  <c r="G883" i="4"/>
  <c r="F883" i="4"/>
  <c r="E883" i="4"/>
  <c r="C883" i="4"/>
  <c r="A883" i="4"/>
  <c r="K882" i="4"/>
  <c r="G882" i="4"/>
  <c r="F882" i="4"/>
  <c r="E882" i="4"/>
  <c r="C882" i="4"/>
  <c r="A882" i="4"/>
  <c r="K881" i="4"/>
  <c r="G881" i="4"/>
  <c r="F881" i="4"/>
  <c r="E881" i="4"/>
  <c r="C881" i="4"/>
  <c r="A881" i="4"/>
  <c r="K880" i="4"/>
  <c r="G880" i="4"/>
  <c r="F880" i="4"/>
  <c r="E880" i="4"/>
  <c r="C880" i="4"/>
  <c r="A880" i="4"/>
  <c r="K879" i="4"/>
  <c r="G879" i="4"/>
  <c r="F879" i="4"/>
  <c r="E879" i="4"/>
  <c r="C879" i="4"/>
  <c r="A879" i="4"/>
  <c r="K878" i="4"/>
  <c r="G878" i="4"/>
  <c r="F878" i="4"/>
  <c r="E878" i="4"/>
  <c r="C878" i="4"/>
  <c r="A878" i="4"/>
  <c r="K877" i="4"/>
  <c r="G877" i="4"/>
  <c r="F877" i="4"/>
  <c r="E877" i="4"/>
  <c r="C877" i="4"/>
  <c r="A877" i="4"/>
  <c r="K876" i="4"/>
  <c r="G876" i="4"/>
  <c r="F876" i="4"/>
  <c r="E876" i="4"/>
  <c r="C876" i="4"/>
  <c r="A876" i="4"/>
  <c r="K875" i="4"/>
  <c r="G875" i="4"/>
  <c r="F875" i="4"/>
  <c r="E875" i="4"/>
  <c r="C875" i="4"/>
  <c r="A875" i="4"/>
  <c r="K874" i="4"/>
  <c r="G874" i="4"/>
  <c r="F874" i="4"/>
  <c r="E874" i="4"/>
  <c r="C874" i="4"/>
  <c r="A874" i="4"/>
  <c r="K873" i="4"/>
  <c r="G873" i="4"/>
  <c r="F873" i="4"/>
  <c r="E873" i="4"/>
  <c r="C873" i="4"/>
  <c r="A873" i="4"/>
  <c r="K872" i="4"/>
  <c r="G872" i="4"/>
  <c r="F872" i="4"/>
  <c r="E872" i="4"/>
  <c r="C872" i="4"/>
  <c r="A872" i="4"/>
  <c r="K871" i="4"/>
  <c r="G871" i="4"/>
  <c r="F871" i="4"/>
  <c r="E871" i="4"/>
  <c r="C871" i="4"/>
  <c r="A871" i="4"/>
  <c r="K870" i="4"/>
  <c r="G870" i="4"/>
  <c r="F870" i="4"/>
  <c r="E870" i="4"/>
  <c r="C870" i="4"/>
  <c r="A870" i="4"/>
  <c r="K869" i="4"/>
  <c r="G869" i="4"/>
  <c r="F869" i="4"/>
  <c r="E869" i="4"/>
  <c r="C869" i="4"/>
  <c r="A869" i="4"/>
  <c r="K868" i="4"/>
  <c r="G868" i="4"/>
  <c r="F868" i="4"/>
  <c r="E868" i="4"/>
  <c r="C868" i="4"/>
  <c r="A868" i="4"/>
  <c r="K867" i="4"/>
  <c r="G867" i="4"/>
  <c r="F867" i="4"/>
  <c r="E867" i="4"/>
  <c r="C867" i="4"/>
  <c r="A867" i="4"/>
  <c r="K866" i="4"/>
  <c r="G866" i="4"/>
  <c r="F866" i="4"/>
  <c r="E866" i="4"/>
  <c r="C866" i="4"/>
  <c r="A866" i="4"/>
  <c r="K865" i="4"/>
  <c r="G865" i="4"/>
  <c r="F865" i="4"/>
  <c r="E865" i="4"/>
  <c r="C865" i="4"/>
  <c r="A865" i="4"/>
  <c r="K864" i="4"/>
  <c r="G864" i="4"/>
  <c r="F864" i="4"/>
  <c r="E864" i="4"/>
  <c r="C864" i="4"/>
  <c r="A864" i="4"/>
  <c r="K863" i="4"/>
  <c r="G863" i="4"/>
  <c r="F863" i="4"/>
  <c r="E863" i="4"/>
  <c r="C863" i="4"/>
  <c r="A863" i="4"/>
  <c r="K862" i="4"/>
  <c r="G862" i="4"/>
  <c r="F862" i="4"/>
  <c r="E862" i="4"/>
  <c r="C862" i="4"/>
  <c r="A862" i="4"/>
  <c r="K861" i="4"/>
  <c r="G861" i="4"/>
  <c r="F861" i="4"/>
  <c r="E861" i="4"/>
  <c r="C861" i="4"/>
  <c r="A861" i="4"/>
  <c r="K860" i="4"/>
  <c r="G860" i="4"/>
  <c r="F860" i="4"/>
  <c r="E860" i="4"/>
  <c r="C860" i="4"/>
  <c r="A860" i="4"/>
  <c r="K859" i="4"/>
  <c r="G859" i="4"/>
  <c r="F859" i="4"/>
  <c r="E859" i="4"/>
  <c r="C859" i="4"/>
  <c r="A859" i="4"/>
  <c r="K858" i="4"/>
  <c r="G858" i="4"/>
  <c r="F858" i="4"/>
  <c r="E858" i="4"/>
  <c r="C858" i="4"/>
  <c r="A858" i="4"/>
  <c r="K857" i="4"/>
  <c r="G857" i="4"/>
  <c r="F857" i="4"/>
  <c r="E857" i="4"/>
  <c r="C857" i="4"/>
  <c r="A857" i="4"/>
  <c r="K856" i="4"/>
  <c r="G856" i="4"/>
  <c r="F856" i="4"/>
  <c r="E856" i="4"/>
  <c r="C856" i="4"/>
  <c r="A856" i="4"/>
  <c r="K855" i="4"/>
  <c r="G855" i="4"/>
  <c r="F855" i="4"/>
  <c r="E855" i="4"/>
  <c r="C855" i="4"/>
  <c r="A855" i="4"/>
  <c r="K854" i="4"/>
  <c r="G854" i="4"/>
  <c r="F854" i="4"/>
  <c r="E854" i="4"/>
  <c r="C854" i="4"/>
  <c r="A854" i="4"/>
  <c r="K853" i="4"/>
  <c r="G853" i="4"/>
  <c r="F853" i="4"/>
  <c r="E853" i="4"/>
  <c r="C853" i="4"/>
  <c r="A853" i="4"/>
  <c r="K852" i="4"/>
  <c r="G852" i="4"/>
  <c r="F852" i="4"/>
  <c r="E852" i="4"/>
  <c r="C852" i="4"/>
  <c r="A852" i="4"/>
  <c r="K851" i="4"/>
  <c r="G851" i="4"/>
  <c r="F851" i="4"/>
  <c r="E851" i="4"/>
  <c r="C851" i="4"/>
  <c r="A851" i="4"/>
  <c r="K850" i="4"/>
  <c r="G850" i="4"/>
  <c r="F850" i="4"/>
  <c r="E850" i="4"/>
  <c r="C850" i="4"/>
  <c r="A850" i="4"/>
  <c r="K849" i="4"/>
  <c r="G849" i="4"/>
  <c r="F849" i="4"/>
  <c r="E849" i="4"/>
  <c r="C849" i="4"/>
  <c r="A849" i="4"/>
  <c r="K848" i="4"/>
  <c r="G848" i="4"/>
  <c r="F848" i="4"/>
  <c r="E848" i="4"/>
  <c r="C848" i="4"/>
  <c r="A848" i="4"/>
  <c r="K847" i="4"/>
  <c r="G847" i="4"/>
  <c r="F847" i="4"/>
  <c r="E847" i="4"/>
  <c r="C847" i="4"/>
  <c r="A847" i="4"/>
  <c r="K846" i="4"/>
  <c r="G846" i="4"/>
  <c r="F846" i="4"/>
  <c r="E846" i="4"/>
  <c r="C846" i="4"/>
  <c r="A846" i="4"/>
  <c r="K845" i="4"/>
  <c r="G845" i="4"/>
  <c r="F845" i="4"/>
  <c r="E845" i="4"/>
  <c r="C845" i="4"/>
  <c r="A845" i="4"/>
  <c r="K844" i="4"/>
  <c r="G844" i="4"/>
  <c r="F844" i="4"/>
  <c r="E844" i="4"/>
  <c r="C844" i="4"/>
  <c r="A844" i="4"/>
  <c r="K843" i="4"/>
  <c r="G843" i="4"/>
  <c r="F843" i="4"/>
  <c r="E843" i="4"/>
  <c r="C843" i="4"/>
  <c r="A843" i="4"/>
  <c r="K842" i="4"/>
  <c r="G842" i="4"/>
  <c r="F842" i="4"/>
  <c r="E842" i="4"/>
  <c r="C842" i="4"/>
  <c r="A842" i="4"/>
  <c r="K841" i="4"/>
  <c r="G841" i="4"/>
  <c r="F841" i="4"/>
  <c r="E841" i="4"/>
  <c r="C841" i="4"/>
  <c r="A841" i="4"/>
  <c r="K840" i="4"/>
  <c r="G840" i="4"/>
  <c r="F840" i="4"/>
  <c r="E840" i="4"/>
  <c r="C840" i="4"/>
  <c r="A840" i="4"/>
  <c r="K839" i="4"/>
  <c r="G839" i="4"/>
  <c r="F839" i="4"/>
  <c r="E839" i="4"/>
  <c r="C839" i="4"/>
  <c r="A839" i="4"/>
  <c r="K838" i="4"/>
  <c r="G838" i="4"/>
  <c r="F838" i="4"/>
  <c r="E838" i="4"/>
  <c r="C838" i="4"/>
  <c r="A838" i="4"/>
  <c r="K837" i="4"/>
  <c r="G837" i="4"/>
  <c r="F837" i="4"/>
  <c r="E837" i="4"/>
  <c r="C837" i="4"/>
  <c r="A837" i="4"/>
  <c r="K836" i="4"/>
  <c r="G836" i="4"/>
  <c r="F836" i="4"/>
  <c r="E836" i="4"/>
  <c r="C836" i="4"/>
  <c r="A836" i="4"/>
  <c r="K835" i="4"/>
  <c r="G835" i="4"/>
  <c r="F835" i="4"/>
  <c r="E835" i="4"/>
  <c r="C835" i="4"/>
  <c r="A835" i="4"/>
  <c r="K834" i="4"/>
  <c r="G834" i="4"/>
  <c r="F834" i="4"/>
  <c r="E834" i="4"/>
  <c r="C834" i="4"/>
  <c r="A834" i="4"/>
  <c r="K833" i="4"/>
  <c r="G833" i="4"/>
  <c r="F833" i="4"/>
  <c r="E833" i="4"/>
  <c r="C833" i="4"/>
  <c r="A833" i="4"/>
  <c r="K832" i="4"/>
  <c r="G832" i="4"/>
  <c r="F832" i="4"/>
  <c r="E832" i="4"/>
  <c r="C832" i="4"/>
  <c r="A832" i="4"/>
  <c r="K831" i="4"/>
  <c r="G831" i="4"/>
  <c r="F831" i="4"/>
  <c r="E831" i="4"/>
  <c r="C831" i="4"/>
  <c r="A831" i="4"/>
  <c r="K830" i="4"/>
  <c r="G830" i="4"/>
  <c r="F830" i="4"/>
  <c r="E830" i="4"/>
  <c r="C830" i="4"/>
  <c r="A830" i="4"/>
  <c r="K829" i="4"/>
  <c r="G829" i="4"/>
  <c r="F829" i="4"/>
  <c r="E829" i="4"/>
  <c r="C829" i="4"/>
  <c r="A829" i="4"/>
  <c r="K828" i="4"/>
  <c r="G828" i="4"/>
  <c r="F828" i="4"/>
  <c r="E828" i="4"/>
  <c r="C828" i="4"/>
  <c r="A828" i="4"/>
  <c r="K827" i="4"/>
  <c r="G827" i="4"/>
  <c r="F827" i="4"/>
  <c r="E827" i="4"/>
  <c r="C827" i="4"/>
  <c r="A827" i="4"/>
  <c r="K826" i="4"/>
  <c r="G826" i="4"/>
  <c r="F826" i="4"/>
  <c r="E826" i="4"/>
  <c r="C826" i="4"/>
  <c r="A826" i="4"/>
  <c r="K825" i="4"/>
  <c r="G825" i="4"/>
  <c r="F825" i="4"/>
  <c r="E825" i="4"/>
  <c r="C825" i="4"/>
  <c r="A825" i="4"/>
  <c r="K824" i="4"/>
  <c r="G824" i="4"/>
  <c r="F824" i="4"/>
  <c r="E824" i="4"/>
  <c r="C824" i="4"/>
  <c r="A824" i="4"/>
  <c r="K823" i="4"/>
  <c r="G823" i="4"/>
  <c r="F823" i="4"/>
  <c r="E823" i="4"/>
  <c r="C823" i="4"/>
  <c r="A823" i="4"/>
  <c r="K822" i="4"/>
  <c r="G822" i="4"/>
  <c r="F822" i="4"/>
  <c r="E822" i="4"/>
  <c r="C822" i="4"/>
  <c r="A822" i="4"/>
  <c r="K821" i="4"/>
  <c r="G821" i="4"/>
  <c r="F821" i="4"/>
  <c r="E821" i="4"/>
  <c r="C821" i="4"/>
  <c r="A821" i="4"/>
  <c r="K820" i="4"/>
  <c r="G820" i="4"/>
  <c r="F820" i="4"/>
  <c r="E820" i="4"/>
  <c r="C820" i="4"/>
  <c r="A820" i="4"/>
  <c r="K819" i="4"/>
  <c r="G819" i="4"/>
  <c r="F819" i="4"/>
  <c r="E819" i="4"/>
  <c r="C819" i="4"/>
  <c r="A819" i="4"/>
  <c r="K818" i="4"/>
  <c r="G818" i="4"/>
  <c r="F818" i="4"/>
  <c r="E818" i="4"/>
  <c r="C818" i="4"/>
  <c r="A818" i="4"/>
  <c r="K817" i="4"/>
  <c r="G817" i="4"/>
  <c r="F817" i="4"/>
  <c r="E817" i="4"/>
  <c r="C817" i="4"/>
  <c r="A817" i="4"/>
  <c r="K816" i="4"/>
  <c r="G816" i="4"/>
  <c r="F816" i="4"/>
  <c r="E816" i="4"/>
  <c r="C816" i="4"/>
  <c r="A816" i="4"/>
  <c r="K815" i="4"/>
  <c r="G815" i="4"/>
  <c r="F815" i="4"/>
  <c r="E815" i="4"/>
  <c r="C815" i="4"/>
  <c r="A815" i="4"/>
  <c r="K814" i="4"/>
  <c r="G814" i="4"/>
  <c r="F814" i="4"/>
  <c r="E814" i="4"/>
  <c r="C814" i="4"/>
  <c r="A814" i="4"/>
  <c r="K813" i="4"/>
  <c r="G813" i="4"/>
  <c r="F813" i="4"/>
  <c r="E813" i="4"/>
  <c r="C813" i="4"/>
  <c r="A813" i="4"/>
  <c r="K812" i="4"/>
  <c r="G812" i="4"/>
  <c r="F812" i="4"/>
  <c r="E812" i="4"/>
  <c r="C812" i="4"/>
  <c r="A812" i="4"/>
  <c r="K811" i="4"/>
  <c r="G811" i="4"/>
  <c r="F811" i="4"/>
  <c r="E811" i="4"/>
  <c r="C811" i="4"/>
  <c r="A811" i="4"/>
  <c r="K810" i="4"/>
  <c r="G810" i="4"/>
  <c r="F810" i="4"/>
  <c r="E810" i="4"/>
  <c r="C810" i="4"/>
  <c r="A810" i="4"/>
  <c r="K809" i="4"/>
  <c r="G809" i="4"/>
  <c r="F809" i="4"/>
  <c r="E809" i="4"/>
  <c r="C809" i="4"/>
  <c r="A809" i="4"/>
  <c r="K808" i="4"/>
  <c r="G808" i="4"/>
  <c r="F808" i="4"/>
  <c r="E808" i="4"/>
  <c r="C808" i="4"/>
  <c r="A808" i="4"/>
  <c r="K807" i="4"/>
  <c r="G807" i="4"/>
  <c r="F807" i="4"/>
  <c r="E807" i="4"/>
  <c r="C807" i="4"/>
  <c r="A807" i="4"/>
  <c r="K806" i="4"/>
  <c r="G806" i="4"/>
  <c r="F806" i="4"/>
  <c r="E806" i="4"/>
  <c r="C806" i="4"/>
  <c r="A806" i="4"/>
  <c r="K805" i="4"/>
  <c r="G805" i="4"/>
  <c r="F805" i="4"/>
  <c r="E805" i="4"/>
  <c r="C805" i="4"/>
  <c r="A805" i="4"/>
  <c r="K804" i="4"/>
  <c r="G804" i="4"/>
  <c r="F804" i="4"/>
  <c r="E804" i="4"/>
  <c r="C804" i="4"/>
  <c r="A804" i="4"/>
  <c r="K803" i="4"/>
  <c r="G803" i="4"/>
  <c r="F803" i="4"/>
  <c r="E803" i="4"/>
  <c r="C803" i="4"/>
  <c r="A803" i="4"/>
  <c r="K802" i="4"/>
  <c r="G802" i="4"/>
  <c r="F802" i="4"/>
  <c r="E802" i="4"/>
  <c r="C802" i="4"/>
  <c r="A802" i="4"/>
  <c r="K801" i="4"/>
  <c r="G801" i="4"/>
  <c r="F801" i="4"/>
  <c r="E801" i="4"/>
  <c r="C801" i="4"/>
  <c r="A801" i="4"/>
  <c r="K800" i="4"/>
  <c r="G800" i="4"/>
  <c r="F800" i="4"/>
  <c r="E800" i="4"/>
  <c r="C800" i="4"/>
  <c r="A800" i="4"/>
  <c r="K799" i="4"/>
  <c r="G799" i="4"/>
  <c r="F799" i="4"/>
  <c r="E799" i="4"/>
  <c r="C799" i="4"/>
  <c r="A799" i="4"/>
  <c r="K798" i="4"/>
  <c r="G798" i="4"/>
  <c r="F798" i="4"/>
  <c r="E798" i="4"/>
  <c r="C798" i="4"/>
  <c r="A798" i="4"/>
  <c r="K797" i="4"/>
  <c r="G797" i="4"/>
  <c r="F797" i="4"/>
  <c r="E797" i="4"/>
  <c r="C797" i="4"/>
  <c r="A797" i="4"/>
  <c r="K796" i="4"/>
  <c r="G796" i="4"/>
  <c r="F796" i="4"/>
  <c r="E796" i="4"/>
  <c r="C796" i="4"/>
  <c r="A796" i="4"/>
  <c r="K795" i="4"/>
  <c r="G795" i="4"/>
  <c r="F795" i="4"/>
  <c r="E795" i="4"/>
  <c r="C795" i="4"/>
  <c r="A795" i="4"/>
  <c r="K794" i="4"/>
  <c r="G794" i="4"/>
  <c r="F794" i="4"/>
  <c r="E794" i="4"/>
  <c r="C794" i="4"/>
  <c r="A794" i="4"/>
  <c r="K793" i="4"/>
  <c r="G793" i="4"/>
  <c r="F793" i="4"/>
  <c r="E793" i="4"/>
  <c r="C793" i="4"/>
  <c r="A793" i="4"/>
  <c r="K792" i="4"/>
  <c r="G792" i="4"/>
  <c r="F792" i="4"/>
  <c r="E792" i="4"/>
  <c r="C792" i="4"/>
  <c r="A792" i="4"/>
  <c r="K791" i="4"/>
  <c r="G791" i="4"/>
  <c r="F791" i="4"/>
  <c r="E791" i="4"/>
  <c r="C791" i="4"/>
  <c r="A791" i="4"/>
  <c r="K790" i="4"/>
  <c r="G790" i="4"/>
  <c r="F790" i="4"/>
  <c r="E790" i="4"/>
  <c r="C790" i="4"/>
  <c r="A790" i="4"/>
  <c r="K789" i="4"/>
  <c r="G789" i="4"/>
  <c r="F789" i="4"/>
  <c r="E789" i="4"/>
  <c r="C789" i="4"/>
  <c r="A789" i="4"/>
  <c r="K788" i="4"/>
  <c r="G788" i="4"/>
  <c r="F788" i="4"/>
  <c r="E788" i="4"/>
  <c r="C788" i="4"/>
  <c r="A788" i="4"/>
  <c r="K787" i="4"/>
  <c r="G787" i="4"/>
  <c r="F787" i="4"/>
  <c r="E787" i="4"/>
  <c r="C787" i="4"/>
  <c r="A787" i="4"/>
  <c r="K786" i="4"/>
  <c r="G786" i="4"/>
  <c r="F786" i="4"/>
  <c r="E786" i="4"/>
  <c r="C786" i="4"/>
  <c r="A786" i="4"/>
  <c r="K785" i="4"/>
  <c r="G785" i="4"/>
  <c r="F785" i="4"/>
  <c r="E785" i="4"/>
  <c r="C785" i="4"/>
  <c r="A785" i="4"/>
  <c r="K784" i="4"/>
  <c r="G784" i="4"/>
  <c r="F784" i="4"/>
  <c r="E784" i="4"/>
  <c r="C784" i="4"/>
  <c r="A784" i="4"/>
  <c r="K783" i="4"/>
  <c r="G783" i="4"/>
  <c r="F783" i="4"/>
  <c r="E783" i="4"/>
  <c r="C783" i="4"/>
  <c r="A783" i="4"/>
  <c r="K782" i="4"/>
  <c r="G782" i="4"/>
  <c r="F782" i="4"/>
  <c r="E782" i="4"/>
  <c r="C782" i="4"/>
  <c r="A782" i="4"/>
  <c r="K781" i="4"/>
  <c r="G781" i="4"/>
  <c r="F781" i="4"/>
  <c r="E781" i="4"/>
  <c r="C781" i="4"/>
  <c r="A781" i="4"/>
  <c r="K780" i="4"/>
  <c r="G780" i="4"/>
  <c r="F780" i="4"/>
  <c r="E780" i="4"/>
  <c r="C780" i="4"/>
  <c r="A780" i="4"/>
  <c r="K779" i="4"/>
  <c r="G779" i="4"/>
  <c r="F779" i="4"/>
  <c r="E779" i="4"/>
  <c r="C779" i="4"/>
  <c r="A779" i="4"/>
  <c r="K778" i="4"/>
  <c r="G778" i="4"/>
  <c r="F778" i="4"/>
  <c r="E778" i="4"/>
  <c r="C778" i="4"/>
  <c r="A778" i="4"/>
  <c r="K777" i="4"/>
  <c r="G777" i="4"/>
  <c r="F777" i="4"/>
  <c r="E777" i="4"/>
  <c r="C777" i="4"/>
  <c r="A777" i="4"/>
  <c r="K776" i="4"/>
  <c r="G776" i="4"/>
  <c r="F776" i="4"/>
  <c r="E776" i="4"/>
  <c r="C776" i="4"/>
  <c r="A776" i="4"/>
  <c r="K775" i="4"/>
  <c r="G775" i="4"/>
  <c r="F775" i="4"/>
  <c r="E775" i="4"/>
  <c r="C775" i="4"/>
  <c r="A775" i="4"/>
  <c r="K774" i="4"/>
  <c r="G774" i="4"/>
  <c r="F774" i="4"/>
  <c r="E774" i="4"/>
  <c r="C774" i="4"/>
  <c r="A774" i="4"/>
  <c r="K773" i="4"/>
  <c r="G773" i="4"/>
  <c r="F773" i="4"/>
  <c r="E773" i="4"/>
  <c r="C773" i="4"/>
  <c r="A773" i="4"/>
  <c r="K772" i="4"/>
  <c r="G772" i="4"/>
  <c r="F772" i="4"/>
  <c r="E772" i="4"/>
  <c r="C772" i="4"/>
  <c r="A772" i="4"/>
  <c r="K771" i="4"/>
  <c r="G771" i="4"/>
  <c r="F771" i="4"/>
  <c r="E771" i="4"/>
  <c r="C771" i="4"/>
  <c r="A771" i="4"/>
  <c r="K770" i="4"/>
  <c r="G770" i="4"/>
  <c r="F770" i="4"/>
  <c r="E770" i="4"/>
  <c r="C770" i="4"/>
  <c r="A770" i="4"/>
  <c r="K769" i="4"/>
  <c r="G769" i="4"/>
  <c r="F769" i="4"/>
  <c r="E769" i="4"/>
  <c r="C769" i="4"/>
  <c r="A769" i="4"/>
  <c r="K768" i="4"/>
  <c r="G768" i="4"/>
  <c r="F768" i="4"/>
  <c r="E768" i="4"/>
  <c r="C768" i="4"/>
  <c r="A768" i="4"/>
  <c r="K767" i="4"/>
  <c r="G767" i="4"/>
  <c r="F767" i="4"/>
  <c r="E767" i="4"/>
  <c r="C767" i="4"/>
  <c r="A767" i="4"/>
  <c r="K766" i="4"/>
  <c r="G766" i="4"/>
  <c r="F766" i="4"/>
  <c r="E766" i="4"/>
  <c r="C766" i="4"/>
  <c r="A766" i="4"/>
  <c r="K765" i="4"/>
  <c r="G765" i="4"/>
  <c r="F765" i="4"/>
  <c r="E765" i="4"/>
  <c r="C765" i="4"/>
  <c r="A765" i="4"/>
  <c r="K764" i="4"/>
  <c r="G764" i="4"/>
  <c r="F764" i="4"/>
  <c r="E764" i="4"/>
  <c r="C764" i="4"/>
  <c r="A764" i="4"/>
  <c r="K763" i="4"/>
  <c r="G763" i="4"/>
  <c r="F763" i="4"/>
  <c r="E763" i="4"/>
  <c r="C763" i="4"/>
  <c r="A763" i="4"/>
  <c r="K762" i="4"/>
  <c r="G762" i="4"/>
  <c r="F762" i="4"/>
  <c r="E762" i="4"/>
  <c r="C762" i="4"/>
  <c r="A762" i="4"/>
  <c r="K761" i="4"/>
  <c r="G761" i="4"/>
  <c r="F761" i="4"/>
  <c r="E761" i="4"/>
  <c r="C761" i="4"/>
  <c r="A761" i="4"/>
  <c r="K760" i="4"/>
  <c r="G760" i="4"/>
  <c r="F760" i="4"/>
  <c r="E760" i="4"/>
  <c r="C760" i="4"/>
  <c r="A760" i="4"/>
  <c r="K759" i="4"/>
  <c r="G759" i="4"/>
  <c r="F759" i="4"/>
  <c r="E759" i="4"/>
  <c r="C759" i="4"/>
  <c r="A759" i="4"/>
  <c r="K758" i="4"/>
  <c r="G758" i="4"/>
  <c r="F758" i="4"/>
  <c r="E758" i="4"/>
  <c r="C758" i="4"/>
  <c r="A758" i="4"/>
  <c r="K757" i="4"/>
  <c r="G757" i="4"/>
  <c r="F757" i="4"/>
  <c r="E757" i="4"/>
  <c r="C757" i="4"/>
  <c r="A757" i="4"/>
  <c r="K756" i="4"/>
  <c r="G756" i="4"/>
  <c r="F756" i="4"/>
  <c r="E756" i="4"/>
  <c r="C756" i="4"/>
  <c r="A756" i="4"/>
  <c r="K755" i="4"/>
  <c r="G755" i="4"/>
  <c r="F755" i="4"/>
  <c r="E755" i="4"/>
  <c r="C755" i="4"/>
  <c r="A755" i="4"/>
  <c r="K754" i="4"/>
  <c r="G754" i="4"/>
  <c r="F754" i="4"/>
  <c r="E754" i="4"/>
  <c r="C754" i="4"/>
  <c r="A754" i="4"/>
  <c r="K753" i="4"/>
  <c r="G753" i="4"/>
  <c r="F753" i="4"/>
  <c r="E753" i="4"/>
  <c r="C753" i="4"/>
  <c r="A753" i="4"/>
  <c r="K752" i="4"/>
  <c r="G752" i="4"/>
  <c r="F752" i="4"/>
  <c r="E752" i="4"/>
  <c r="C752" i="4"/>
  <c r="A752" i="4"/>
  <c r="K751" i="4"/>
  <c r="G751" i="4"/>
  <c r="F751" i="4"/>
  <c r="E751" i="4"/>
  <c r="C751" i="4"/>
  <c r="A751" i="4"/>
  <c r="K750" i="4"/>
  <c r="G750" i="4"/>
  <c r="F750" i="4"/>
  <c r="E750" i="4"/>
  <c r="C750" i="4"/>
  <c r="A750" i="4"/>
  <c r="K749" i="4"/>
  <c r="G749" i="4"/>
  <c r="F749" i="4"/>
  <c r="E749" i="4"/>
  <c r="C749" i="4"/>
  <c r="A749" i="4"/>
  <c r="K748" i="4"/>
  <c r="G748" i="4"/>
  <c r="F748" i="4"/>
  <c r="E748" i="4"/>
  <c r="C748" i="4"/>
  <c r="A748" i="4"/>
  <c r="K747" i="4"/>
  <c r="G747" i="4"/>
  <c r="F747" i="4"/>
  <c r="E747" i="4"/>
  <c r="C747" i="4"/>
  <c r="A747" i="4"/>
  <c r="K746" i="4"/>
  <c r="G746" i="4"/>
  <c r="F746" i="4"/>
  <c r="E746" i="4"/>
  <c r="C746" i="4"/>
  <c r="A746" i="4"/>
  <c r="K745" i="4"/>
  <c r="G745" i="4"/>
  <c r="F745" i="4"/>
  <c r="E745" i="4"/>
  <c r="C745" i="4"/>
  <c r="A745" i="4"/>
  <c r="K744" i="4"/>
  <c r="G744" i="4"/>
  <c r="F744" i="4"/>
  <c r="E744" i="4"/>
  <c r="C744" i="4"/>
  <c r="A744" i="4"/>
  <c r="K743" i="4"/>
  <c r="G743" i="4"/>
  <c r="F743" i="4"/>
  <c r="E743" i="4"/>
  <c r="C743" i="4"/>
  <c r="A743" i="4"/>
  <c r="K742" i="4"/>
  <c r="G742" i="4"/>
  <c r="F742" i="4"/>
  <c r="E742" i="4"/>
  <c r="C742" i="4"/>
  <c r="A742" i="4"/>
  <c r="K741" i="4"/>
  <c r="G741" i="4"/>
  <c r="F741" i="4"/>
  <c r="E741" i="4"/>
  <c r="C741" i="4"/>
  <c r="A741" i="4"/>
  <c r="K740" i="4"/>
  <c r="G740" i="4"/>
  <c r="F740" i="4"/>
  <c r="E740" i="4"/>
  <c r="C740" i="4"/>
  <c r="A740" i="4"/>
  <c r="K739" i="4"/>
  <c r="G739" i="4"/>
  <c r="F739" i="4"/>
  <c r="E739" i="4"/>
  <c r="C739" i="4"/>
  <c r="A739" i="4"/>
  <c r="K738" i="4"/>
  <c r="G738" i="4"/>
  <c r="F738" i="4"/>
  <c r="E738" i="4"/>
  <c r="C738" i="4"/>
  <c r="A738" i="4"/>
  <c r="K737" i="4"/>
  <c r="G737" i="4"/>
  <c r="F737" i="4"/>
  <c r="E737" i="4"/>
  <c r="C737" i="4"/>
  <c r="A737" i="4"/>
  <c r="K736" i="4"/>
  <c r="G736" i="4"/>
  <c r="F736" i="4"/>
  <c r="E736" i="4"/>
  <c r="C736" i="4"/>
  <c r="A736" i="4"/>
  <c r="K735" i="4"/>
  <c r="G735" i="4"/>
  <c r="F735" i="4"/>
  <c r="E735" i="4"/>
  <c r="C735" i="4"/>
  <c r="A735" i="4"/>
  <c r="K734" i="4"/>
  <c r="G734" i="4"/>
  <c r="F734" i="4"/>
  <c r="E734" i="4"/>
  <c r="C734" i="4"/>
  <c r="A734" i="4"/>
  <c r="K733" i="4"/>
  <c r="G733" i="4"/>
  <c r="F733" i="4"/>
  <c r="E733" i="4"/>
  <c r="C733" i="4"/>
  <c r="A733" i="4"/>
  <c r="K732" i="4"/>
  <c r="G732" i="4"/>
  <c r="F732" i="4"/>
  <c r="E732" i="4"/>
  <c r="C732" i="4"/>
  <c r="A732" i="4"/>
  <c r="K731" i="4"/>
  <c r="G731" i="4"/>
  <c r="F731" i="4"/>
  <c r="E731" i="4"/>
  <c r="C731" i="4"/>
  <c r="A731" i="4"/>
  <c r="K730" i="4"/>
  <c r="G730" i="4"/>
  <c r="F730" i="4"/>
  <c r="E730" i="4"/>
  <c r="C730" i="4"/>
  <c r="A730" i="4"/>
  <c r="K729" i="4"/>
  <c r="G729" i="4"/>
  <c r="F729" i="4"/>
  <c r="E729" i="4"/>
  <c r="C729" i="4"/>
  <c r="A729" i="4"/>
  <c r="K728" i="4"/>
  <c r="G728" i="4"/>
  <c r="F728" i="4"/>
  <c r="E728" i="4"/>
  <c r="C728" i="4"/>
  <c r="A728" i="4"/>
  <c r="K727" i="4"/>
  <c r="G727" i="4"/>
  <c r="F727" i="4"/>
  <c r="E727" i="4"/>
  <c r="C727" i="4"/>
  <c r="A727" i="4"/>
  <c r="K726" i="4"/>
  <c r="G726" i="4"/>
  <c r="F726" i="4"/>
  <c r="E726" i="4"/>
  <c r="C726" i="4"/>
  <c r="A726" i="4"/>
  <c r="K725" i="4"/>
  <c r="G725" i="4"/>
  <c r="F725" i="4"/>
  <c r="E725" i="4"/>
  <c r="C725" i="4"/>
  <c r="A725" i="4"/>
  <c r="K724" i="4"/>
  <c r="G724" i="4"/>
  <c r="F724" i="4"/>
  <c r="E724" i="4"/>
  <c r="C724" i="4"/>
  <c r="A724" i="4"/>
  <c r="K723" i="4"/>
  <c r="G723" i="4"/>
  <c r="F723" i="4"/>
  <c r="E723" i="4"/>
  <c r="C723" i="4"/>
  <c r="A723" i="4"/>
  <c r="K722" i="4"/>
  <c r="G722" i="4"/>
  <c r="F722" i="4"/>
  <c r="E722" i="4"/>
  <c r="C722" i="4"/>
  <c r="A722" i="4"/>
  <c r="K721" i="4"/>
  <c r="G721" i="4"/>
  <c r="F721" i="4"/>
  <c r="E721" i="4"/>
  <c r="C721" i="4"/>
  <c r="A721" i="4"/>
  <c r="K720" i="4"/>
  <c r="G720" i="4"/>
  <c r="F720" i="4"/>
  <c r="E720" i="4"/>
  <c r="C720" i="4"/>
  <c r="A720" i="4"/>
  <c r="K719" i="4"/>
  <c r="G719" i="4"/>
  <c r="F719" i="4"/>
  <c r="E719" i="4"/>
  <c r="C719" i="4"/>
  <c r="A719" i="4"/>
  <c r="K718" i="4"/>
  <c r="G718" i="4"/>
  <c r="F718" i="4"/>
  <c r="E718" i="4"/>
  <c r="C718" i="4"/>
  <c r="A718" i="4"/>
  <c r="K717" i="4"/>
  <c r="G717" i="4"/>
  <c r="F717" i="4"/>
  <c r="E717" i="4"/>
  <c r="C717" i="4"/>
  <c r="A717" i="4"/>
  <c r="K716" i="4"/>
  <c r="G716" i="4"/>
  <c r="F716" i="4"/>
  <c r="E716" i="4"/>
  <c r="C716" i="4"/>
  <c r="A716" i="4"/>
  <c r="K715" i="4"/>
  <c r="G715" i="4"/>
  <c r="F715" i="4"/>
  <c r="E715" i="4"/>
  <c r="C715" i="4"/>
  <c r="A715" i="4"/>
  <c r="K714" i="4"/>
  <c r="G714" i="4"/>
  <c r="F714" i="4"/>
  <c r="E714" i="4"/>
  <c r="C714" i="4"/>
  <c r="A714" i="4"/>
  <c r="K713" i="4"/>
  <c r="G713" i="4"/>
  <c r="F713" i="4"/>
  <c r="E713" i="4"/>
  <c r="C713" i="4"/>
  <c r="A713" i="4"/>
  <c r="K712" i="4"/>
  <c r="G712" i="4"/>
  <c r="F712" i="4"/>
  <c r="E712" i="4"/>
  <c r="C712" i="4"/>
  <c r="A712" i="4"/>
  <c r="K711" i="4"/>
  <c r="G711" i="4"/>
  <c r="F711" i="4"/>
  <c r="E711" i="4"/>
  <c r="C711" i="4"/>
  <c r="A711" i="4"/>
  <c r="K710" i="4"/>
  <c r="G710" i="4"/>
  <c r="F710" i="4"/>
  <c r="E710" i="4"/>
  <c r="C710" i="4"/>
  <c r="A710" i="4"/>
  <c r="K709" i="4"/>
  <c r="G709" i="4"/>
  <c r="F709" i="4"/>
  <c r="E709" i="4"/>
  <c r="C709" i="4"/>
  <c r="A709" i="4"/>
  <c r="K708" i="4"/>
  <c r="G708" i="4"/>
  <c r="F708" i="4"/>
  <c r="E708" i="4"/>
  <c r="C708" i="4"/>
  <c r="A708" i="4"/>
  <c r="K707" i="4"/>
  <c r="G707" i="4"/>
  <c r="F707" i="4"/>
  <c r="E707" i="4"/>
  <c r="C707" i="4"/>
  <c r="A707" i="4"/>
  <c r="K706" i="4"/>
  <c r="G706" i="4"/>
  <c r="F706" i="4"/>
  <c r="E706" i="4"/>
  <c r="C706" i="4"/>
  <c r="A706" i="4"/>
  <c r="K705" i="4"/>
  <c r="G705" i="4"/>
  <c r="F705" i="4"/>
  <c r="E705" i="4"/>
  <c r="C705" i="4"/>
  <c r="A705" i="4"/>
  <c r="K704" i="4"/>
  <c r="G704" i="4"/>
  <c r="F704" i="4"/>
  <c r="E704" i="4"/>
  <c r="C704" i="4"/>
  <c r="A704" i="4"/>
  <c r="K703" i="4"/>
  <c r="G703" i="4"/>
  <c r="F703" i="4"/>
  <c r="E703" i="4"/>
  <c r="C703" i="4"/>
  <c r="A703" i="4"/>
  <c r="K702" i="4"/>
  <c r="G702" i="4"/>
  <c r="F702" i="4"/>
  <c r="E702" i="4"/>
  <c r="C702" i="4"/>
  <c r="A702" i="4"/>
  <c r="K701" i="4"/>
  <c r="G701" i="4"/>
  <c r="F701" i="4"/>
  <c r="E701" i="4"/>
  <c r="C701" i="4"/>
  <c r="A701" i="4"/>
  <c r="K700" i="4"/>
  <c r="G700" i="4"/>
  <c r="F700" i="4"/>
  <c r="E700" i="4"/>
  <c r="C700" i="4"/>
  <c r="A700" i="4"/>
  <c r="K699" i="4"/>
  <c r="G699" i="4"/>
  <c r="F699" i="4"/>
  <c r="E699" i="4"/>
  <c r="C699" i="4"/>
  <c r="A699" i="4"/>
  <c r="K698" i="4"/>
  <c r="G698" i="4"/>
  <c r="F698" i="4"/>
  <c r="E698" i="4"/>
  <c r="C698" i="4"/>
  <c r="A698" i="4"/>
  <c r="K697" i="4"/>
  <c r="G697" i="4"/>
  <c r="F697" i="4"/>
  <c r="E697" i="4"/>
  <c r="C697" i="4"/>
  <c r="A697" i="4"/>
  <c r="K696" i="4"/>
  <c r="G696" i="4"/>
  <c r="F696" i="4"/>
  <c r="E696" i="4"/>
  <c r="C696" i="4"/>
  <c r="A696" i="4"/>
  <c r="K695" i="4"/>
  <c r="G695" i="4"/>
  <c r="F695" i="4"/>
  <c r="E695" i="4"/>
  <c r="C695" i="4"/>
  <c r="A695" i="4"/>
  <c r="K694" i="4"/>
  <c r="G694" i="4"/>
  <c r="F694" i="4"/>
  <c r="E694" i="4"/>
  <c r="C694" i="4"/>
  <c r="A694" i="4"/>
  <c r="K693" i="4"/>
  <c r="G693" i="4"/>
  <c r="F693" i="4"/>
  <c r="E693" i="4"/>
  <c r="C693" i="4"/>
  <c r="A693" i="4"/>
  <c r="K692" i="4"/>
  <c r="G692" i="4"/>
  <c r="F692" i="4"/>
  <c r="E692" i="4"/>
  <c r="C692" i="4"/>
  <c r="A692" i="4"/>
  <c r="K691" i="4"/>
  <c r="G691" i="4"/>
  <c r="F691" i="4"/>
  <c r="E691" i="4"/>
  <c r="C691" i="4"/>
  <c r="A691" i="4"/>
  <c r="K690" i="4"/>
  <c r="G690" i="4"/>
  <c r="F690" i="4"/>
  <c r="E690" i="4"/>
  <c r="C690" i="4"/>
  <c r="A690" i="4"/>
  <c r="K689" i="4"/>
  <c r="G689" i="4"/>
  <c r="F689" i="4"/>
  <c r="E689" i="4"/>
  <c r="C689" i="4"/>
  <c r="A689" i="4"/>
  <c r="K688" i="4"/>
  <c r="G688" i="4"/>
  <c r="F688" i="4"/>
  <c r="E688" i="4"/>
  <c r="C688" i="4"/>
  <c r="A688" i="4"/>
  <c r="K687" i="4"/>
  <c r="G687" i="4"/>
  <c r="F687" i="4"/>
  <c r="E687" i="4"/>
  <c r="C687" i="4"/>
  <c r="A687" i="4"/>
  <c r="K686" i="4"/>
  <c r="G686" i="4"/>
  <c r="F686" i="4"/>
  <c r="E686" i="4"/>
  <c r="C686" i="4"/>
  <c r="A686" i="4"/>
  <c r="K685" i="4"/>
  <c r="G685" i="4"/>
  <c r="F685" i="4"/>
  <c r="E685" i="4"/>
  <c r="C685" i="4"/>
  <c r="A685" i="4"/>
  <c r="K684" i="4"/>
  <c r="G684" i="4"/>
  <c r="F684" i="4"/>
  <c r="E684" i="4"/>
  <c r="C684" i="4"/>
  <c r="A684" i="4"/>
  <c r="K683" i="4"/>
  <c r="G683" i="4"/>
  <c r="F683" i="4"/>
  <c r="E683" i="4"/>
  <c r="C683" i="4"/>
  <c r="A683" i="4"/>
  <c r="K682" i="4"/>
  <c r="G682" i="4"/>
  <c r="F682" i="4"/>
  <c r="E682" i="4"/>
  <c r="C682" i="4"/>
  <c r="A682" i="4"/>
  <c r="K681" i="4"/>
  <c r="G681" i="4"/>
  <c r="F681" i="4"/>
  <c r="E681" i="4"/>
  <c r="C681" i="4"/>
  <c r="A681" i="4"/>
  <c r="K680" i="4"/>
  <c r="G680" i="4"/>
  <c r="F680" i="4"/>
  <c r="E680" i="4"/>
  <c r="C680" i="4"/>
  <c r="A680" i="4"/>
  <c r="K679" i="4"/>
  <c r="G679" i="4"/>
  <c r="F679" i="4"/>
  <c r="E679" i="4"/>
  <c r="C679" i="4"/>
  <c r="A679" i="4"/>
  <c r="K678" i="4"/>
  <c r="G678" i="4"/>
  <c r="F678" i="4"/>
  <c r="E678" i="4"/>
  <c r="C678" i="4"/>
  <c r="A678" i="4"/>
  <c r="K677" i="4"/>
  <c r="G677" i="4"/>
  <c r="F677" i="4"/>
  <c r="E677" i="4"/>
  <c r="C677" i="4"/>
  <c r="A677" i="4"/>
  <c r="K676" i="4"/>
  <c r="G676" i="4"/>
  <c r="F676" i="4"/>
  <c r="E676" i="4"/>
  <c r="C676" i="4"/>
  <c r="A676" i="4"/>
  <c r="K675" i="4"/>
  <c r="G675" i="4"/>
  <c r="F675" i="4"/>
  <c r="E675" i="4"/>
  <c r="C675" i="4"/>
  <c r="A675" i="4"/>
  <c r="K674" i="4"/>
  <c r="G674" i="4"/>
  <c r="F674" i="4"/>
  <c r="E674" i="4"/>
  <c r="C674" i="4"/>
  <c r="A674" i="4"/>
  <c r="K673" i="4"/>
  <c r="G673" i="4"/>
  <c r="F673" i="4"/>
  <c r="E673" i="4"/>
  <c r="C673" i="4"/>
  <c r="A673" i="4"/>
  <c r="K672" i="4"/>
  <c r="G672" i="4"/>
  <c r="F672" i="4"/>
  <c r="E672" i="4"/>
  <c r="C672" i="4"/>
  <c r="A672" i="4"/>
  <c r="K671" i="4"/>
  <c r="G671" i="4"/>
  <c r="F671" i="4"/>
  <c r="E671" i="4"/>
  <c r="C671" i="4"/>
  <c r="A671" i="4"/>
  <c r="K670" i="4"/>
  <c r="G670" i="4"/>
  <c r="F670" i="4"/>
  <c r="E670" i="4"/>
  <c r="C670" i="4"/>
  <c r="A670" i="4"/>
  <c r="K669" i="4"/>
  <c r="G669" i="4"/>
  <c r="F669" i="4"/>
  <c r="E669" i="4"/>
  <c r="C669" i="4"/>
  <c r="A669" i="4"/>
  <c r="K668" i="4"/>
  <c r="G668" i="4"/>
  <c r="F668" i="4"/>
  <c r="E668" i="4"/>
  <c r="C668" i="4"/>
  <c r="A668" i="4"/>
  <c r="K667" i="4"/>
  <c r="G667" i="4"/>
  <c r="F667" i="4"/>
  <c r="E667" i="4"/>
  <c r="C667" i="4"/>
  <c r="A667" i="4"/>
  <c r="K666" i="4"/>
  <c r="G666" i="4"/>
  <c r="F666" i="4"/>
  <c r="E666" i="4"/>
  <c r="C666" i="4"/>
  <c r="A666" i="4"/>
  <c r="K665" i="4"/>
  <c r="G665" i="4"/>
  <c r="F665" i="4"/>
  <c r="E665" i="4"/>
  <c r="C665" i="4"/>
  <c r="A665" i="4"/>
  <c r="K664" i="4"/>
  <c r="G664" i="4"/>
  <c r="F664" i="4"/>
  <c r="E664" i="4"/>
  <c r="C664" i="4"/>
  <c r="A664" i="4"/>
  <c r="K663" i="4"/>
  <c r="G663" i="4"/>
  <c r="F663" i="4"/>
  <c r="E663" i="4"/>
  <c r="C663" i="4"/>
  <c r="A663" i="4"/>
  <c r="K662" i="4"/>
  <c r="G662" i="4"/>
  <c r="F662" i="4"/>
  <c r="E662" i="4"/>
  <c r="C662" i="4"/>
  <c r="A662" i="4"/>
  <c r="K661" i="4"/>
  <c r="G661" i="4"/>
  <c r="F661" i="4"/>
  <c r="E661" i="4"/>
  <c r="C661" i="4"/>
  <c r="A661" i="4"/>
  <c r="K660" i="4"/>
  <c r="G660" i="4"/>
  <c r="F660" i="4"/>
  <c r="E660" i="4"/>
  <c r="C660" i="4"/>
  <c r="A660" i="4"/>
  <c r="K659" i="4"/>
  <c r="G659" i="4"/>
  <c r="F659" i="4"/>
  <c r="E659" i="4"/>
  <c r="C659" i="4"/>
  <c r="A659" i="4"/>
  <c r="K658" i="4"/>
  <c r="G658" i="4"/>
  <c r="F658" i="4"/>
  <c r="E658" i="4"/>
  <c r="C658" i="4"/>
  <c r="A658" i="4"/>
  <c r="K657" i="4"/>
  <c r="G657" i="4"/>
  <c r="F657" i="4"/>
  <c r="E657" i="4"/>
  <c r="C657" i="4"/>
  <c r="A657" i="4"/>
  <c r="K656" i="4"/>
  <c r="G656" i="4"/>
  <c r="F656" i="4"/>
  <c r="E656" i="4"/>
  <c r="C656" i="4"/>
  <c r="A656" i="4"/>
  <c r="K655" i="4"/>
  <c r="G655" i="4"/>
  <c r="F655" i="4"/>
  <c r="E655" i="4"/>
  <c r="C655" i="4"/>
  <c r="A655" i="4"/>
  <c r="K654" i="4"/>
  <c r="G654" i="4"/>
  <c r="F654" i="4"/>
  <c r="E654" i="4"/>
  <c r="C654" i="4"/>
  <c r="A654" i="4"/>
  <c r="K653" i="4"/>
  <c r="G653" i="4"/>
  <c r="F653" i="4"/>
  <c r="E653" i="4"/>
  <c r="C653" i="4"/>
  <c r="A653" i="4"/>
  <c r="K652" i="4"/>
  <c r="G652" i="4"/>
  <c r="F652" i="4"/>
  <c r="E652" i="4"/>
  <c r="C652" i="4"/>
  <c r="A652" i="4"/>
  <c r="K651" i="4"/>
  <c r="G651" i="4"/>
  <c r="F651" i="4"/>
  <c r="E651" i="4"/>
  <c r="C651" i="4"/>
  <c r="A651" i="4"/>
  <c r="K650" i="4"/>
  <c r="G650" i="4"/>
  <c r="F650" i="4"/>
  <c r="E650" i="4"/>
  <c r="C650" i="4"/>
  <c r="A650" i="4"/>
  <c r="K649" i="4"/>
  <c r="G649" i="4"/>
  <c r="F649" i="4"/>
  <c r="E649" i="4"/>
  <c r="C649" i="4"/>
  <c r="A649" i="4"/>
  <c r="K648" i="4"/>
  <c r="G648" i="4"/>
  <c r="F648" i="4"/>
  <c r="E648" i="4"/>
  <c r="C648" i="4"/>
  <c r="A648" i="4"/>
  <c r="K647" i="4"/>
  <c r="G647" i="4"/>
  <c r="F647" i="4"/>
  <c r="E647" i="4"/>
  <c r="C647" i="4"/>
  <c r="A647" i="4"/>
  <c r="K646" i="4"/>
  <c r="G646" i="4"/>
  <c r="F646" i="4"/>
  <c r="E646" i="4"/>
  <c r="C646" i="4"/>
  <c r="A646" i="4"/>
  <c r="K645" i="4"/>
  <c r="G645" i="4"/>
  <c r="F645" i="4"/>
  <c r="E645" i="4"/>
  <c r="C645" i="4"/>
  <c r="A645" i="4"/>
  <c r="K644" i="4"/>
  <c r="G644" i="4"/>
  <c r="F644" i="4"/>
  <c r="E644" i="4"/>
  <c r="C644" i="4"/>
  <c r="A644" i="4"/>
  <c r="K643" i="4"/>
  <c r="G643" i="4"/>
  <c r="F643" i="4"/>
  <c r="E643" i="4"/>
  <c r="C643" i="4"/>
  <c r="A643" i="4"/>
  <c r="K642" i="4"/>
  <c r="G642" i="4"/>
  <c r="F642" i="4"/>
  <c r="E642" i="4"/>
  <c r="C642" i="4"/>
  <c r="A642" i="4"/>
  <c r="K641" i="4"/>
  <c r="G641" i="4"/>
  <c r="F641" i="4"/>
  <c r="E641" i="4"/>
  <c r="C641" i="4"/>
  <c r="A641" i="4"/>
  <c r="K640" i="4"/>
  <c r="G640" i="4"/>
  <c r="F640" i="4"/>
  <c r="E640" i="4"/>
  <c r="C640" i="4"/>
  <c r="A640" i="4"/>
  <c r="K639" i="4"/>
  <c r="G639" i="4"/>
  <c r="F639" i="4"/>
  <c r="E639" i="4"/>
  <c r="C639" i="4"/>
  <c r="A639" i="4"/>
  <c r="K638" i="4"/>
  <c r="G638" i="4"/>
  <c r="F638" i="4"/>
  <c r="E638" i="4"/>
  <c r="C638" i="4"/>
  <c r="A638" i="4"/>
  <c r="K637" i="4"/>
  <c r="G637" i="4"/>
  <c r="F637" i="4"/>
  <c r="E637" i="4"/>
  <c r="C637" i="4"/>
  <c r="A637" i="4"/>
  <c r="K636" i="4"/>
  <c r="G636" i="4"/>
  <c r="F636" i="4"/>
  <c r="E636" i="4"/>
  <c r="C636" i="4"/>
  <c r="A636" i="4"/>
  <c r="K635" i="4"/>
  <c r="G635" i="4"/>
  <c r="F635" i="4"/>
  <c r="E635" i="4"/>
  <c r="C635" i="4"/>
  <c r="A635" i="4"/>
  <c r="K634" i="4"/>
  <c r="G634" i="4"/>
  <c r="F634" i="4"/>
  <c r="E634" i="4"/>
  <c r="C634" i="4"/>
  <c r="A634" i="4"/>
  <c r="K633" i="4"/>
  <c r="G633" i="4"/>
  <c r="F633" i="4"/>
  <c r="E633" i="4"/>
  <c r="C633" i="4"/>
  <c r="A633" i="4"/>
  <c r="K632" i="4"/>
  <c r="G632" i="4"/>
  <c r="F632" i="4"/>
  <c r="E632" i="4"/>
  <c r="C632" i="4"/>
  <c r="A632" i="4"/>
  <c r="K631" i="4"/>
  <c r="G631" i="4"/>
  <c r="F631" i="4"/>
  <c r="E631" i="4"/>
  <c r="C631" i="4"/>
  <c r="A631" i="4"/>
  <c r="K630" i="4"/>
  <c r="G630" i="4"/>
  <c r="F630" i="4"/>
  <c r="E630" i="4"/>
  <c r="C630" i="4"/>
  <c r="A630" i="4"/>
  <c r="K629" i="4"/>
  <c r="G629" i="4"/>
  <c r="F629" i="4"/>
  <c r="E629" i="4"/>
  <c r="C629" i="4"/>
  <c r="A629" i="4"/>
  <c r="K628" i="4"/>
  <c r="G628" i="4"/>
  <c r="F628" i="4"/>
  <c r="E628" i="4"/>
  <c r="C628" i="4"/>
  <c r="A628" i="4"/>
  <c r="K627" i="4"/>
  <c r="G627" i="4"/>
  <c r="F627" i="4"/>
  <c r="E627" i="4"/>
  <c r="C627" i="4"/>
  <c r="A627" i="4"/>
  <c r="K626" i="4"/>
  <c r="G626" i="4"/>
  <c r="F626" i="4"/>
  <c r="E626" i="4"/>
  <c r="C626" i="4"/>
  <c r="A626" i="4"/>
  <c r="K625" i="4"/>
  <c r="G625" i="4"/>
  <c r="F625" i="4"/>
  <c r="E625" i="4"/>
  <c r="C625" i="4"/>
  <c r="A625" i="4"/>
  <c r="K624" i="4"/>
  <c r="G624" i="4"/>
  <c r="F624" i="4"/>
  <c r="E624" i="4"/>
  <c r="C624" i="4"/>
  <c r="A624" i="4"/>
  <c r="K623" i="4"/>
  <c r="G623" i="4"/>
  <c r="F623" i="4"/>
  <c r="E623" i="4"/>
  <c r="C623" i="4"/>
  <c r="A623" i="4"/>
  <c r="K622" i="4"/>
  <c r="G622" i="4"/>
  <c r="F622" i="4"/>
  <c r="E622" i="4"/>
  <c r="C622" i="4"/>
  <c r="A622" i="4"/>
  <c r="K621" i="4"/>
  <c r="G621" i="4"/>
  <c r="F621" i="4"/>
  <c r="E621" i="4"/>
  <c r="C621" i="4"/>
  <c r="A621" i="4"/>
  <c r="K620" i="4"/>
  <c r="G620" i="4"/>
  <c r="F620" i="4"/>
  <c r="E620" i="4"/>
  <c r="C620" i="4"/>
  <c r="A620" i="4"/>
  <c r="K619" i="4"/>
  <c r="G619" i="4"/>
  <c r="F619" i="4"/>
  <c r="E619" i="4"/>
  <c r="C619" i="4"/>
  <c r="A619" i="4"/>
  <c r="K618" i="4"/>
  <c r="G618" i="4"/>
  <c r="F618" i="4"/>
  <c r="E618" i="4"/>
  <c r="C618" i="4"/>
  <c r="A618" i="4"/>
  <c r="K617" i="4"/>
  <c r="G617" i="4"/>
  <c r="F617" i="4"/>
  <c r="E617" i="4"/>
  <c r="C617" i="4"/>
  <c r="A617" i="4"/>
  <c r="K616" i="4"/>
  <c r="G616" i="4"/>
  <c r="F616" i="4"/>
  <c r="E616" i="4"/>
  <c r="C616" i="4"/>
  <c r="A616" i="4"/>
  <c r="K615" i="4"/>
  <c r="G615" i="4"/>
  <c r="F615" i="4"/>
  <c r="E615" i="4"/>
  <c r="C615" i="4"/>
  <c r="A615" i="4"/>
  <c r="K614" i="4"/>
  <c r="G614" i="4"/>
  <c r="F614" i="4"/>
  <c r="E614" i="4"/>
  <c r="C614" i="4"/>
  <c r="A614" i="4"/>
  <c r="K613" i="4"/>
  <c r="G613" i="4"/>
  <c r="F613" i="4"/>
  <c r="E613" i="4"/>
  <c r="C613" i="4"/>
  <c r="A613" i="4"/>
  <c r="K612" i="4"/>
  <c r="G612" i="4"/>
  <c r="F612" i="4"/>
  <c r="E612" i="4"/>
  <c r="C612" i="4"/>
  <c r="A612" i="4"/>
  <c r="K611" i="4"/>
  <c r="G611" i="4"/>
  <c r="F611" i="4"/>
  <c r="E611" i="4"/>
  <c r="C611" i="4"/>
  <c r="A611" i="4"/>
  <c r="K610" i="4"/>
  <c r="G610" i="4"/>
  <c r="F610" i="4"/>
  <c r="E610" i="4"/>
  <c r="C610" i="4"/>
  <c r="A610" i="4"/>
  <c r="K609" i="4"/>
  <c r="G609" i="4"/>
  <c r="F609" i="4"/>
  <c r="E609" i="4"/>
  <c r="C609" i="4"/>
  <c r="A609" i="4"/>
  <c r="K608" i="4"/>
  <c r="G608" i="4"/>
  <c r="F608" i="4"/>
  <c r="E608" i="4"/>
  <c r="C608" i="4"/>
  <c r="A608" i="4"/>
  <c r="K607" i="4"/>
  <c r="G607" i="4"/>
  <c r="F607" i="4"/>
  <c r="E607" i="4"/>
  <c r="C607" i="4"/>
  <c r="A607" i="4"/>
  <c r="K606" i="4"/>
  <c r="G606" i="4"/>
  <c r="F606" i="4"/>
  <c r="E606" i="4"/>
  <c r="C606" i="4"/>
  <c r="A606" i="4"/>
  <c r="K605" i="4"/>
  <c r="G605" i="4"/>
  <c r="F605" i="4"/>
  <c r="E605" i="4"/>
  <c r="C605" i="4"/>
  <c r="A605" i="4"/>
  <c r="K604" i="4"/>
  <c r="G604" i="4"/>
  <c r="F604" i="4"/>
  <c r="E604" i="4"/>
  <c r="C604" i="4"/>
  <c r="A604" i="4"/>
  <c r="K603" i="4"/>
  <c r="G603" i="4"/>
  <c r="F603" i="4"/>
  <c r="E603" i="4"/>
  <c r="C603" i="4"/>
  <c r="A603" i="4"/>
  <c r="K602" i="4"/>
  <c r="G602" i="4"/>
  <c r="F602" i="4"/>
  <c r="E602" i="4"/>
  <c r="C602" i="4"/>
  <c r="A602" i="4"/>
  <c r="K601" i="4"/>
  <c r="G601" i="4"/>
  <c r="F601" i="4"/>
  <c r="E601" i="4"/>
  <c r="C601" i="4"/>
  <c r="A601" i="4"/>
  <c r="K600" i="4"/>
  <c r="G600" i="4"/>
  <c r="F600" i="4"/>
  <c r="E600" i="4"/>
  <c r="C600" i="4"/>
  <c r="A600" i="4"/>
  <c r="K599" i="4"/>
  <c r="G599" i="4"/>
  <c r="F599" i="4"/>
  <c r="E599" i="4"/>
  <c r="C599" i="4"/>
  <c r="A599" i="4"/>
  <c r="K598" i="4"/>
  <c r="G598" i="4"/>
  <c r="F598" i="4"/>
  <c r="E598" i="4"/>
  <c r="C598" i="4"/>
  <c r="A598" i="4"/>
  <c r="K597" i="4"/>
  <c r="G597" i="4"/>
  <c r="F597" i="4"/>
  <c r="E597" i="4"/>
  <c r="C597" i="4"/>
  <c r="A597" i="4"/>
  <c r="K596" i="4"/>
  <c r="G596" i="4"/>
  <c r="F596" i="4"/>
  <c r="E596" i="4"/>
  <c r="C596" i="4"/>
  <c r="A596" i="4"/>
  <c r="K595" i="4"/>
  <c r="G595" i="4"/>
  <c r="F595" i="4"/>
  <c r="E595" i="4"/>
  <c r="C595" i="4"/>
  <c r="A595" i="4"/>
  <c r="K594" i="4"/>
  <c r="G594" i="4"/>
  <c r="F594" i="4"/>
  <c r="E594" i="4"/>
  <c r="C594" i="4"/>
  <c r="A594" i="4"/>
  <c r="K593" i="4"/>
  <c r="G593" i="4"/>
  <c r="F593" i="4"/>
  <c r="E593" i="4"/>
  <c r="C593" i="4"/>
  <c r="A593" i="4"/>
  <c r="K592" i="4"/>
  <c r="G592" i="4"/>
  <c r="F592" i="4"/>
  <c r="E592" i="4"/>
  <c r="C592" i="4"/>
  <c r="A592" i="4"/>
  <c r="K591" i="4"/>
  <c r="G591" i="4"/>
  <c r="F591" i="4"/>
  <c r="E591" i="4"/>
  <c r="C591" i="4"/>
  <c r="A591" i="4"/>
  <c r="K590" i="4"/>
  <c r="G590" i="4"/>
  <c r="F590" i="4"/>
  <c r="E590" i="4"/>
  <c r="C590" i="4"/>
  <c r="A590" i="4"/>
  <c r="K589" i="4"/>
  <c r="G589" i="4"/>
  <c r="F589" i="4"/>
  <c r="E589" i="4"/>
  <c r="C589" i="4"/>
  <c r="A589" i="4"/>
  <c r="K588" i="4"/>
  <c r="G588" i="4"/>
  <c r="F588" i="4"/>
  <c r="E588" i="4"/>
  <c r="C588" i="4"/>
  <c r="A588" i="4"/>
  <c r="K587" i="4"/>
  <c r="G587" i="4"/>
  <c r="F587" i="4"/>
  <c r="E587" i="4"/>
  <c r="C587" i="4"/>
  <c r="A587" i="4"/>
  <c r="K586" i="4"/>
  <c r="G586" i="4"/>
  <c r="F586" i="4"/>
  <c r="E586" i="4"/>
  <c r="C586" i="4"/>
  <c r="A586" i="4"/>
  <c r="K585" i="4"/>
  <c r="G585" i="4"/>
  <c r="F585" i="4"/>
  <c r="E585" i="4"/>
  <c r="C585" i="4"/>
  <c r="A585" i="4"/>
  <c r="K584" i="4"/>
  <c r="G584" i="4"/>
  <c r="F584" i="4"/>
  <c r="E584" i="4"/>
  <c r="C584" i="4"/>
  <c r="A584" i="4"/>
  <c r="K583" i="4"/>
  <c r="G583" i="4"/>
  <c r="F583" i="4"/>
  <c r="E583" i="4"/>
  <c r="C583" i="4"/>
  <c r="A583" i="4"/>
  <c r="K582" i="4"/>
  <c r="G582" i="4"/>
  <c r="F582" i="4"/>
  <c r="E582" i="4"/>
  <c r="C582" i="4"/>
  <c r="A582" i="4"/>
  <c r="K581" i="4"/>
  <c r="G581" i="4"/>
  <c r="F581" i="4"/>
  <c r="E581" i="4"/>
  <c r="C581" i="4"/>
  <c r="A581" i="4"/>
  <c r="K580" i="4"/>
  <c r="G580" i="4"/>
  <c r="F580" i="4"/>
  <c r="E580" i="4"/>
  <c r="C580" i="4"/>
  <c r="A580" i="4"/>
  <c r="K579" i="4"/>
  <c r="G579" i="4"/>
  <c r="F579" i="4"/>
  <c r="E579" i="4"/>
  <c r="C579" i="4"/>
  <c r="A579" i="4"/>
  <c r="K578" i="4"/>
  <c r="G578" i="4"/>
  <c r="F578" i="4"/>
  <c r="E578" i="4"/>
  <c r="C578" i="4"/>
  <c r="A578" i="4"/>
  <c r="K577" i="4"/>
  <c r="G577" i="4"/>
  <c r="F577" i="4"/>
  <c r="E577" i="4"/>
  <c r="C577" i="4"/>
  <c r="A577" i="4"/>
  <c r="K576" i="4"/>
  <c r="G576" i="4"/>
  <c r="F576" i="4"/>
  <c r="E576" i="4"/>
  <c r="C576" i="4"/>
  <c r="A576" i="4"/>
  <c r="K575" i="4"/>
  <c r="G575" i="4"/>
  <c r="F575" i="4"/>
  <c r="E575" i="4"/>
  <c r="C575" i="4"/>
  <c r="A575" i="4"/>
  <c r="K574" i="4"/>
  <c r="G574" i="4"/>
  <c r="F574" i="4"/>
  <c r="E574" i="4"/>
  <c r="C574" i="4"/>
  <c r="A574" i="4"/>
  <c r="K573" i="4"/>
  <c r="G573" i="4"/>
  <c r="F573" i="4"/>
  <c r="E573" i="4"/>
  <c r="C573" i="4"/>
  <c r="A573" i="4"/>
  <c r="K572" i="4"/>
  <c r="G572" i="4"/>
  <c r="F572" i="4"/>
  <c r="E572" i="4"/>
  <c r="C572" i="4"/>
  <c r="A572" i="4"/>
  <c r="K571" i="4"/>
  <c r="G571" i="4"/>
  <c r="F571" i="4"/>
  <c r="E571" i="4"/>
  <c r="C571" i="4"/>
  <c r="A571" i="4"/>
  <c r="K570" i="4"/>
  <c r="G570" i="4"/>
  <c r="F570" i="4"/>
  <c r="E570" i="4"/>
  <c r="C570" i="4"/>
  <c r="A570" i="4"/>
  <c r="K569" i="4"/>
  <c r="G569" i="4"/>
  <c r="F569" i="4"/>
  <c r="E569" i="4"/>
  <c r="C569" i="4"/>
  <c r="A569" i="4"/>
  <c r="K568" i="4"/>
  <c r="G568" i="4"/>
  <c r="F568" i="4"/>
  <c r="E568" i="4"/>
  <c r="C568" i="4"/>
  <c r="A568" i="4"/>
  <c r="K567" i="4"/>
  <c r="G567" i="4"/>
  <c r="F567" i="4"/>
  <c r="E567" i="4"/>
  <c r="C567" i="4"/>
  <c r="A567" i="4"/>
  <c r="K566" i="4"/>
  <c r="G566" i="4"/>
  <c r="F566" i="4"/>
  <c r="E566" i="4"/>
  <c r="C566" i="4"/>
  <c r="A566" i="4"/>
  <c r="K565" i="4"/>
  <c r="G565" i="4"/>
  <c r="F565" i="4"/>
  <c r="E565" i="4"/>
  <c r="C565" i="4"/>
  <c r="A565" i="4"/>
  <c r="K564" i="4"/>
  <c r="G564" i="4"/>
  <c r="F564" i="4"/>
  <c r="E564" i="4"/>
  <c r="C564" i="4"/>
  <c r="A564" i="4"/>
  <c r="K563" i="4"/>
  <c r="G563" i="4"/>
  <c r="F563" i="4"/>
  <c r="E563" i="4"/>
  <c r="C563" i="4"/>
  <c r="A563" i="4"/>
  <c r="K562" i="4"/>
  <c r="G562" i="4"/>
  <c r="F562" i="4"/>
  <c r="E562" i="4"/>
  <c r="C562" i="4"/>
  <c r="A562" i="4"/>
  <c r="K561" i="4"/>
  <c r="G561" i="4"/>
  <c r="F561" i="4"/>
  <c r="E561" i="4"/>
  <c r="C561" i="4"/>
  <c r="A561" i="4"/>
  <c r="K560" i="4"/>
  <c r="G560" i="4"/>
  <c r="F560" i="4"/>
  <c r="E560" i="4"/>
  <c r="C560" i="4"/>
  <c r="A560" i="4"/>
  <c r="K559" i="4"/>
  <c r="G559" i="4"/>
  <c r="F559" i="4"/>
  <c r="E559" i="4"/>
  <c r="C559" i="4"/>
  <c r="A559" i="4"/>
  <c r="K558" i="4"/>
  <c r="G558" i="4"/>
  <c r="F558" i="4"/>
  <c r="E558" i="4"/>
  <c r="C558" i="4"/>
  <c r="A558" i="4"/>
  <c r="K557" i="4"/>
  <c r="G557" i="4"/>
  <c r="F557" i="4"/>
  <c r="E557" i="4"/>
  <c r="C557" i="4"/>
  <c r="A557" i="4"/>
  <c r="K556" i="4"/>
  <c r="G556" i="4"/>
  <c r="F556" i="4"/>
  <c r="E556" i="4"/>
  <c r="C556" i="4"/>
  <c r="A556" i="4"/>
  <c r="K555" i="4"/>
  <c r="G555" i="4"/>
  <c r="F555" i="4"/>
  <c r="E555" i="4"/>
  <c r="C555" i="4"/>
  <c r="A555" i="4"/>
  <c r="K554" i="4"/>
  <c r="G554" i="4"/>
  <c r="F554" i="4"/>
  <c r="E554" i="4"/>
  <c r="C554" i="4"/>
  <c r="A554" i="4"/>
  <c r="K553" i="4"/>
  <c r="G553" i="4"/>
  <c r="F553" i="4"/>
  <c r="E553" i="4"/>
  <c r="C553" i="4"/>
  <c r="A553" i="4"/>
  <c r="K552" i="4"/>
  <c r="G552" i="4"/>
  <c r="F552" i="4"/>
  <c r="E552" i="4"/>
  <c r="C552" i="4"/>
  <c r="A552" i="4"/>
  <c r="K551" i="4"/>
  <c r="G551" i="4"/>
  <c r="F551" i="4"/>
  <c r="E551" i="4"/>
  <c r="C551" i="4"/>
  <c r="A551" i="4"/>
  <c r="K550" i="4"/>
  <c r="G550" i="4"/>
  <c r="F550" i="4"/>
  <c r="E550" i="4"/>
  <c r="C550" i="4"/>
  <c r="A550" i="4"/>
  <c r="K549" i="4"/>
  <c r="G549" i="4"/>
  <c r="F549" i="4"/>
  <c r="E549" i="4"/>
  <c r="C549" i="4"/>
  <c r="A549" i="4"/>
  <c r="K548" i="4"/>
  <c r="G548" i="4"/>
  <c r="F548" i="4"/>
  <c r="E548" i="4"/>
  <c r="C548" i="4"/>
  <c r="A548" i="4"/>
  <c r="K547" i="4"/>
  <c r="G547" i="4"/>
  <c r="F547" i="4"/>
  <c r="E547" i="4"/>
  <c r="C547" i="4"/>
  <c r="A547" i="4"/>
  <c r="K546" i="4"/>
  <c r="G546" i="4"/>
  <c r="F546" i="4"/>
  <c r="E546" i="4"/>
  <c r="C546" i="4"/>
  <c r="A546" i="4"/>
  <c r="K545" i="4"/>
  <c r="G545" i="4"/>
  <c r="F545" i="4"/>
  <c r="E545" i="4"/>
  <c r="C545" i="4"/>
  <c r="A545" i="4"/>
  <c r="K544" i="4"/>
  <c r="G544" i="4"/>
  <c r="F544" i="4"/>
  <c r="E544" i="4"/>
  <c r="C544" i="4"/>
  <c r="A544" i="4"/>
  <c r="K543" i="4"/>
  <c r="G543" i="4"/>
  <c r="F543" i="4"/>
  <c r="E543" i="4"/>
  <c r="C543" i="4"/>
  <c r="A543" i="4"/>
  <c r="K542" i="4"/>
  <c r="G542" i="4"/>
  <c r="F542" i="4"/>
  <c r="E542" i="4"/>
  <c r="C542" i="4"/>
  <c r="A542" i="4"/>
  <c r="K541" i="4"/>
  <c r="G541" i="4"/>
  <c r="F541" i="4"/>
  <c r="E541" i="4"/>
  <c r="C541" i="4"/>
  <c r="A541" i="4"/>
  <c r="K540" i="4"/>
  <c r="G540" i="4"/>
  <c r="F540" i="4"/>
  <c r="E540" i="4"/>
  <c r="C540" i="4"/>
  <c r="A540" i="4"/>
  <c r="K539" i="4"/>
  <c r="G539" i="4"/>
  <c r="F539" i="4"/>
  <c r="E539" i="4"/>
  <c r="C539" i="4"/>
  <c r="A539" i="4"/>
  <c r="K538" i="4"/>
  <c r="G538" i="4"/>
  <c r="F538" i="4"/>
  <c r="E538" i="4"/>
  <c r="C538" i="4"/>
  <c r="A538" i="4"/>
  <c r="K537" i="4"/>
  <c r="G537" i="4"/>
  <c r="F537" i="4"/>
  <c r="E537" i="4"/>
  <c r="C537" i="4"/>
  <c r="A537" i="4"/>
  <c r="K536" i="4"/>
  <c r="G536" i="4"/>
  <c r="F536" i="4"/>
  <c r="E536" i="4"/>
  <c r="C536" i="4"/>
  <c r="A536" i="4"/>
  <c r="K535" i="4"/>
  <c r="G535" i="4"/>
  <c r="F535" i="4"/>
  <c r="E535" i="4"/>
  <c r="C535" i="4"/>
  <c r="A535" i="4"/>
  <c r="K534" i="4"/>
  <c r="G534" i="4"/>
  <c r="F534" i="4"/>
  <c r="E534" i="4"/>
  <c r="C534" i="4"/>
  <c r="A534" i="4"/>
  <c r="K533" i="4"/>
  <c r="G533" i="4"/>
  <c r="F533" i="4"/>
  <c r="E533" i="4"/>
  <c r="C533" i="4"/>
  <c r="A533" i="4"/>
  <c r="K532" i="4"/>
  <c r="G532" i="4"/>
  <c r="F532" i="4"/>
  <c r="E532" i="4"/>
  <c r="C532" i="4"/>
  <c r="A532" i="4"/>
  <c r="K531" i="4"/>
  <c r="G531" i="4"/>
  <c r="F531" i="4"/>
  <c r="E531" i="4"/>
  <c r="C531" i="4"/>
  <c r="A531" i="4"/>
  <c r="K530" i="4"/>
  <c r="G530" i="4"/>
  <c r="F530" i="4"/>
  <c r="E530" i="4"/>
  <c r="C530" i="4"/>
  <c r="A530" i="4"/>
  <c r="K529" i="4"/>
  <c r="G529" i="4"/>
  <c r="F529" i="4"/>
  <c r="E529" i="4"/>
  <c r="C529" i="4"/>
  <c r="A529" i="4"/>
  <c r="K528" i="4"/>
  <c r="G528" i="4"/>
  <c r="F528" i="4"/>
  <c r="E528" i="4"/>
  <c r="C528" i="4"/>
  <c r="A528" i="4"/>
  <c r="K527" i="4"/>
  <c r="G527" i="4"/>
  <c r="F527" i="4"/>
  <c r="E527" i="4"/>
  <c r="C527" i="4"/>
  <c r="A527" i="4"/>
  <c r="K526" i="4"/>
  <c r="G526" i="4"/>
  <c r="F526" i="4"/>
  <c r="E526" i="4"/>
  <c r="C526" i="4"/>
  <c r="A526" i="4"/>
  <c r="K525" i="4"/>
  <c r="G525" i="4"/>
  <c r="F525" i="4"/>
  <c r="E525" i="4"/>
  <c r="C525" i="4"/>
  <c r="A525" i="4"/>
  <c r="K524" i="4"/>
  <c r="G524" i="4"/>
  <c r="F524" i="4"/>
  <c r="E524" i="4"/>
  <c r="C524" i="4"/>
  <c r="A524" i="4"/>
  <c r="K523" i="4"/>
  <c r="G523" i="4"/>
  <c r="F523" i="4"/>
  <c r="E523" i="4"/>
  <c r="C523" i="4"/>
  <c r="A523" i="4"/>
  <c r="K522" i="4"/>
  <c r="G522" i="4"/>
  <c r="F522" i="4"/>
  <c r="E522" i="4"/>
  <c r="C522" i="4"/>
  <c r="A522" i="4"/>
  <c r="K521" i="4"/>
  <c r="G521" i="4"/>
  <c r="F521" i="4"/>
  <c r="E521" i="4"/>
  <c r="C521" i="4"/>
  <c r="A521" i="4"/>
  <c r="K520" i="4"/>
  <c r="G520" i="4"/>
  <c r="F520" i="4"/>
  <c r="E520" i="4"/>
  <c r="C520" i="4"/>
  <c r="A520" i="4"/>
  <c r="K519" i="4"/>
  <c r="G519" i="4"/>
  <c r="F519" i="4"/>
  <c r="E519" i="4"/>
  <c r="C519" i="4"/>
  <c r="A519" i="4"/>
  <c r="K518" i="4"/>
  <c r="G518" i="4"/>
  <c r="F518" i="4"/>
  <c r="E518" i="4"/>
  <c r="C518" i="4"/>
  <c r="A518" i="4"/>
  <c r="K517" i="4"/>
  <c r="G517" i="4"/>
  <c r="F517" i="4"/>
  <c r="E517" i="4"/>
  <c r="C517" i="4"/>
  <c r="A517" i="4"/>
  <c r="K516" i="4"/>
  <c r="G516" i="4"/>
  <c r="F516" i="4"/>
  <c r="E516" i="4"/>
  <c r="C516" i="4"/>
  <c r="A516" i="4"/>
  <c r="K515" i="4"/>
  <c r="G515" i="4"/>
  <c r="F515" i="4"/>
  <c r="E515" i="4"/>
  <c r="C515" i="4"/>
  <c r="A515" i="4"/>
  <c r="K514" i="4"/>
  <c r="G514" i="4"/>
  <c r="F514" i="4"/>
  <c r="E514" i="4"/>
  <c r="C514" i="4"/>
  <c r="A514" i="4"/>
  <c r="K513" i="4"/>
  <c r="G513" i="4"/>
  <c r="F513" i="4"/>
  <c r="E513" i="4"/>
  <c r="C513" i="4"/>
  <c r="A513" i="4"/>
  <c r="K512" i="4"/>
  <c r="G512" i="4"/>
  <c r="F512" i="4"/>
  <c r="E512" i="4"/>
  <c r="C512" i="4"/>
  <c r="A512" i="4"/>
  <c r="K511" i="4"/>
  <c r="G511" i="4"/>
  <c r="F511" i="4"/>
  <c r="E511" i="4"/>
  <c r="C511" i="4"/>
  <c r="A511" i="4"/>
  <c r="K510" i="4"/>
  <c r="G510" i="4"/>
  <c r="F510" i="4"/>
  <c r="E510" i="4"/>
  <c r="C510" i="4"/>
  <c r="A510" i="4"/>
  <c r="K509" i="4"/>
  <c r="G509" i="4"/>
  <c r="F509" i="4"/>
  <c r="E509" i="4"/>
  <c r="C509" i="4"/>
  <c r="A509" i="4"/>
  <c r="K508" i="4"/>
  <c r="G508" i="4"/>
  <c r="F508" i="4"/>
  <c r="E508" i="4"/>
  <c r="C508" i="4"/>
  <c r="A508" i="4"/>
  <c r="K507" i="4"/>
  <c r="G507" i="4"/>
  <c r="F507" i="4"/>
  <c r="E507" i="4"/>
  <c r="C507" i="4"/>
  <c r="A507" i="4"/>
  <c r="K506" i="4"/>
  <c r="G506" i="4"/>
  <c r="F506" i="4"/>
  <c r="E506" i="4"/>
  <c r="C506" i="4"/>
  <c r="A506" i="4"/>
  <c r="K505" i="4"/>
  <c r="G505" i="4"/>
  <c r="F505" i="4"/>
  <c r="E505" i="4"/>
  <c r="C505" i="4"/>
  <c r="A505" i="4"/>
  <c r="K504" i="4"/>
  <c r="G504" i="4"/>
  <c r="F504" i="4"/>
  <c r="E504" i="4"/>
  <c r="C504" i="4"/>
  <c r="A504" i="4"/>
  <c r="K503" i="4"/>
  <c r="G503" i="4"/>
  <c r="F503" i="4"/>
  <c r="E503" i="4"/>
  <c r="C503" i="4"/>
  <c r="A503" i="4"/>
  <c r="K502" i="4"/>
  <c r="G502" i="4"/>
  <c r="F502" i="4"/>
  <c r="E502" i="4"/>
  <c r="C502" i="4"/>
  <c r="A502" i="4"/>
  <c r="K501" i="4"/>
  <c r="G501" i="4"/>
  <c r="F501" i="4"/>
  <c r="E501" i="4"/>
  <c r="C501" i="4"/>
  <c r="A501" i="4"/>
  <c r="K500" i="4"/>
  <c r="G500" i="4"/>
  <c r="F500" i="4"/>
  <c r="E500" i="4"/>
  <c r="C500" i="4"/>
  <c r="A500" i="4"/>
  <c r="K499" i="4"/>
  <c r="G499" i="4"/>
  <c r="F499" i="4"/>
  <c r="E499" i="4"/>
  <c r="C499" i="4"/>
  <c r="A499" i="4"/>
  <c r="K498" i="4"/>
  <c r="G498" i="4"/>
  <c r="F498" i="4"/>
  <c r="E498" i="4"/>
  <c r="C498" i="4"/>
  <c r="A498" i="4"/>
  <c r="K497" i="4"/>
  <c r="G497" i="4"/>
  <c r="F497" i="4"/>
  <c r="E497" i="4"/>
  <c r="C497" i="4"/>
  <c r="A497" i="4"/>
  <c r="K496" i="4"/>
  <c r="G496" i="4"/>
  <c r="F496" i="4"/>
  <c r="E496" i="4"/>
  <c r="C496" i="4"/>
  <c r="A496" i="4"/>
  <c r="K495" i="4"/>
  <c r="G495" i="4"/>
  <c r="F495" i="4"/>
  <c r="E495" i="4"/>
  <c r="C495" i="4"/>
  <c r="A495" i="4"/>
  <c r="K494" i="4"/>
  <c r="G494" i="4"/>
  <c r="F494" i="4"/>
  <c r="E494" i="4"/>
  <c r="C494" i="4"/>
  <c r="A494" i="4"/>
  <c r="K493" i="4"/>
  <c r="G493" i="4"/>
  <c r="F493" i="4"/>
  <c r="E493" i="4"/>
  <c r="C493" i="4"/>
  <c r="A493" i="4"/>
  <c r="K492" i="4"/>
  <c r="G492" i="4"/>
  <c r="F492" i="4"/>
  <c r="E492" i="4"/>
  <c r="C492" i="4"/>
  <c r="A492" i="4"/>
  <c r="K491" i="4"/>
  <c r="G491" i="4"/>
  <c r="F491" i="4"/>
  <c r="E491" i="4"/>
  <c r="C491" i="4"/>
  <c r="A491" i="4"/>
  <c r="K490" i="4"/>
  <c r="G490" i="4"/>
  <c r="F490" i="4"/>
  <c r="E490" i="4"/>
  <c r="C490" i="4"/>
  <c r="A490" i="4"/>
  <c r="K489" i="4"/>
  <c r="G489" i="4"/>
  <c r="F489" i="4"/>
  <c r="E489" i="4"/>
  <c r="C489" i="4"/>
  <c r="A489" i="4"/>
  <c r="K488" i="4"/>
  <c r="G488" i="4"/>
  <c r="F488" i="4"/>
  <c r="E488" i="4"/>
  <c r="C488" i="4"/>
  <c r="A488" i="4"/>
  <c r="K487" i="4"/>
  <c r="G487" i="4"/>
  <c r="F487" i="4"/>
  <c r="E487" i="4"/>
  <c r="C487" i="4"/>
  <c r="A487" i="4"/>
  <c r="K486" i="4"/>
  <c r="G486" i="4"/>
  <c r="F486" i="4"/>
  <c r="E486" i="4"/>
  <c r="C486" i="4"/>
  <c r="A486" i="4"/>
  <c r="K485" i="4"/>
  <c r="G485" i="4"/>
  <c r="F485" i="4"/>
  <c r="E485" i="4"/>
  <c r="C485" i="4"/>
  <c r="A485" i="4"/>
  <c r="K484" i="4"/>
  <c r="G484" i="4"/>
  <c r="F484" i="4"/>
  <c r="E484" i="4"/>
  <c r="C484" i="4"/>
  <c r="A484" i="4"/>
  <c r="K483" i="4"/>
  <c r="G483" i="4"/>
  <c r="F483" i="4"/>
  <c r="E483" i="4"/>
  <c r="C483" i="4"/>
  <c r="A483" i="4"/>
  <c r="K482" i="4"/>
  <c r="G482" i="4"/>
  <c r="F482" i="4"/>
  <c r="E482" i="4"/>
  <c r="C482" i="4"/>
  <c r="A482" i="4"/>
  <c r="K481" i="4"/>
  <c r="G481" i="4"/>
  <c r="F481" i="4"/>
  <c r="E481" i="4"/>
  <c r="C481" i="4"/>
  <c r="A481" i="4"/>
  <c r="K480" i="4"/>
  <c r="G480" i="4"/>
  <c r="F480" i="4"/>
  <c r="E480" i="4"/>
  <c r="C480" i="4"/>
  <c r="A480" i="4"/>
  <c r="K479" i="4"/>
  <c r="G479" i="4"/>
  <c r="F479" i="4"/>
  <c r="E479" i="4"/>
  <c r="C479" i="4"/>
  <c r="A479" i="4"/>
  <c r="K478" i="4"/>
  <c r="G478" i="4"/>
  <c r="F478" i="4"/>
  <c r="E478" i="4"/>
  <c r="C478" i="4"/>
  <c r="A478" i="4"/>
  <c r="K477" i="4"/>
  <c r="G477" i="4"/>
  <c r="F477" i="4"/>
  <c r="E477" i="4"/>
  <c r="C477" i="4"/>
  <c r="A477" i="4"/>
  <c r="K476" i="4"/>
  <c r="G476" i="4"/>
  <c r="F476" i="4"/>
  <c r="E476" i="4"/>
  <c r="C476" i="4"/>
  <c r="A476" i="4"/>
  <c r="K475" i="4"/>
  <c r="G475" i="4"/>
  <c r="F475" i="4"/>
  <c r="E475" i="4"/>
  <c r="C475" i="4"/>
  <c r="A475" i="4"/>
  <c r="K474" i="4"/>
  <c r="G474" i="4"/>
  <c r="F474" i="4"/>
  <c r="E474" i="4"/>
  <c r="C474" i="4"/>
  <c r="A474" i="4"/>
  <c r="K473" i="4"/>
  <c r="G473" i="4"/>
  <c r="F473" i="4"/>
  <c r="E473" i="4"/>
  <c r="C473" i="4"/>
  <c r="A473" i="4"/>
  <c r="K472" i="4"/>
  <c r="G472" i="4"/>
  <c r="F472" i="4"/>
  <c r="E472" i="4"/>
  <c r="C472" i="4"/>
  <c r="A472" i="4"/>
  <c r="K471" i="4"/>
  <c r="G471" i="4"/>
  <c r="F471" i="4"/>
  <c r="E471" i="4"/>
  <c r="C471" i="4"/>
  <c r="A471" i="4"/>
  <c r="K470" i="4"/>
  <c r="G470" i="4"/>
  <c r="F470" i="4"/>
  <c r="E470" i="4"/>
  <c r="C470" i="4"/>
  <c r="A470" i="4"/>
  <c r="K469" i="4"/>
  <c r="G469" i="4"/>
  <c r="F469" i="4"/>
  <c r="E469" i="4"/>
  <c r="C469" i="4"/>
  <c r="A469" i="4"/>
  <c r="K468" i="4"/>
  <c r="G468" i="4"/>
  <c r="F468" i="4"/>
  <c r="E468" i="4"/>
  <c r="C468" i="4"/>
  <c r="A468" i="4"/>
  <c r="K467" i="4"/>
  <c r="G467" i="4"/>
  <c r="F467" i="4"/>
  <c r="E467" i="4"/>
  <c r="C467" i="4"/>
  <c r="A467" i="4"/>
  <c r="K466" i="4"/>
  <c r="G466" i="4"/>
  <c r="F466" i="4"/>
  <c r="E466" i="4"/>
  <c r="C466" i="4"/>
  <c r="A466" i="4"/>
  <c r="K465" i="4"/>
  <c r="G465" i="4"/>
  <c r="F465" i="4"/>
  <c r="E465" i="4"/>
  <c r="C465" i="4"/>
  <c r="A465" i="4"/>
  <c r="K464" i="4"/>
  <c r="G464" i="4"/>
  <c r="F464" i="4"/>
  <c r="E464" i="4"/>
  <c r="C464" i="4"/>
  <c r="A464" i="4"/>
  <c r="K463" i="4"/>
  <c r="G463" i="4"/>
  <c r="F463" i="4"/>
  <c r="E463" i="4"/>
  <c r="C463" i="4"/>
  <c r="A463" i="4"/>
  <c r="K462" i="4"/>
  <c r="G462" i="4"/>
  <c r="F462" i="4"/>
  <c r="E462" i="4"/>
  <c r="C462" i="4"/>
  <c r="A462" i="4"/>
  <c r="K461" i="4"/>
  <c r="G461" i="4"/>
  <c r="F461" i="4"/>
  <c r="E461" i="4"/>
  <c r="C461" i="4"/>
  <c r="A461" i="4"/>
  <c r="K460" i="4"/>
  <c r="G460" i="4"/>
  <c r="F460" i="4"/>
  <c r="E460" i="4"/>
  <c r="C460" i="4"/>
  <c r="A460" i="4"/>
  <c r="K459" i="4"/>
  <c r="G459" i="4"/>
  <c r="F459" i="4"/>
  <c r="E459" i="4"/>
  <c r="C459" i="4"/>
  <c r="A459" i="4"/>
  <c r="K458" i="4"/>
  <c r="G458" i="4"/>
  <c r="F458" i="4"/>
  <c r="E458" i="4"/>
  <c r="C458" i="4"/>
  <c r="A458" i="4"/>
  <c r="K457" i="4"/>
  <c r="G457" i="4"/>
  <c r="F457" i="4"/>
  <c r="E457" i="4"/>
  <c r="C457" i="4"/>
  <c r="A457" i="4"/>
  <c r="K456" i="4"/>
  <c r="G456" i="4"/>
  <c r="F456" i="4"/>
  <c r="E456" i="4"/>
  <c r="C456" i="4"/>
  <c r="A456" i="4"/>
  <c r="K455" i="4"/>
  <c r="G455" i="4"/>
  <c r="F455" i="4"/>
  <c r="E455" i="4"/>
  <c r="C455" i="4"/>
  <c r="A455" i="4"/>
  <c r="K454" i="4"/>
  <c r="G454" i="4"/>
  <c r="F454" i="4"/>
  <c r="E454" i="4"/>
  <c r="C454" i="4"/>
  <c r="A454" i="4"/>
  <c r="K453" i="4"/>
  <c r="G453" i="4"/>
  <c r="F453" i="4"/>
  <c r="E453" i="4"/>
  <c r="C453" i="4"/>
  <c r="A453" i="4"/>
  <c r="K452" i="4"/>
  <c r="G452" i="4"/>
  <c r="F452" i="4"/>
  <c r="E452" i="4"/>
  <c r="C452" i="4"/>
  <c r="A452" i="4"/>
  <c r="K451" i="4"/>
  <c r="G451" i="4"/>
  <c r="F451" i="4"/>
  <c r="E451" i="4"/>
  <c r="C451" i="4"/>
  <c r="A451" i="4"/>
  <c r="K450" i="4"/>
  <c r="G450" i="4"/>
  <c r="F450" i="4"/>
  <c r="E450" i="4"/>
  <c r="C450" i="4"/>
  <c r="A450" i="4"/>
  <c r="K449" i="4"/>
  <c r="G449" i="4"/>
  <c r="F449" i="4"/>
  <c r="E449" i="4"/>
  <c r="C449" i="4"/>
  <c r="A449" i="4"/>
  <c r="K448" i="4"/>
  <c r="G448" i="4"/>
  <c r="F448" i="4"/>
  <c r="E448" i="4"/>
  <c r="C448" i="4"/>
  <c r="A448" i="4"/>
  <c r="K447" i="4"/>
  <c r="G447" i="4"/>
  <c r="F447" i="4"/>
  <c r="E447" i="4"/>
  <c r="C447" i="4"/>
  <c r="A447" i="4"/>
  <c r="K446" i="4"/>
  <c r="G446" i="4"/>
  <c r="F446" i="4"/>
  <c r="E446" i="4"/>
  <c r="C446" i="4"/>
  <c r="A446" i="4"/>
  <c r="K445" i="4"/>
  <c r="G445" i="4"/>
  <c r="F445" i="4"/>
  <c r="E445" i="4"/>
  <c r="C445" i="4"/>
  <c r="A445" i="4"/>
  <c r="K444" i="4"/>
  <c r="G444" i="4"/>
  <c r="F444" i="4"/>
  <c r="E444" i="4"/>
  <c r="C444" i="4"/>
  <c r="A444" i="4"/>
  <c r="K443" i="4"/>
  <c r="G443" i="4"/>
  <c r="F443" i="4"/>
  <c r="E443" i="4"/>
  <c r="C443" i="4"/>
  <c r="A443" i="4"/>
  <c r="K442" i="4"/>
  <c r="G442" i="4"/>
  <c r="F442" i="4"/>
  <c r="E442" i="4"/>
  <c r="C442" i="4"/>
  <c r="A442" i="4"/>
  <c r="K441" i="4"/>
  <c r="G441" i="4"/>
  <c r="F441" i="4"/>
  <c r="E441" i="4"/>
  <c r="C441" i="4"/>
  <c r="A441" i="4"/>
  <c r="K440" i="4"/>
  <c r="G440" i="4"/>
  <c r="F440" i="4"/>
  <c r="E440" i="4"/>
  <c r="C440" i="4"/>
  <c r="A440" i="4"/>
  <c r="K439" i="4"/>
  <c r="G439" i="4"/>
  <c r="F439" i="4"/>
  <c r="E439" i="4"/>
  <c r="C439" i="4"/>
  <c r="A439" i="4"/>
  <c r="K438" i="4"/>
  <c r="G438" i="4"/>
  <c r="F438" i="4"/>
  <c r="E438" i="4"/>
  <c r="C438" i="4"/>
  <c r="A438" i="4"/>
  <c r="K437" i="4"/>
  <c r="G437" i="4"/>
  <c r="F437" i="4"/>
  <c r="E437" i="4"/>
  <c r="C437" i="4"/>
  <c r="A437" i="4"/>
  <c r="K436" i="4"/>
  <c r="G436" i="4"/>
  <c r="F436" i="4"/>
  <c r="E436" i="4"/>
  <c r="C436" i="4"/>
  <c r="A436" i="4"/>
  <c r="K435" i="4"/>
  <c r="G435" i="4"/>
  <c r="F435" i="4"/>
  <c r="E435" i="4"/>
  <c r="C435" i="4"/>
  <c r="A435" i="4"/>
  <c r="K434" i="4"/>
  <c r="G434" i="4"/>
  <c r="F434" i="4"/>
  <c r="E434" i="4"/>
  <c r="C434" i="4"/>
  <c r="A434" i="4"/>
  <c r="K433" i="4"/>
  <c r="G433" i="4"/>
  <c r="F433" i="4"/>
  <c r="E433" i="4"/>
  <c r="C433" i="4"/>
  <c r="A433" i="4"/>
  <c r="K432" i="4"/>
  <c r="G432" i="4"/>
  <c r="F432" i="4"/>
  <c r="E432" i="4"/>
  <c r="C432" i="4"/>
  <c r="A432" i="4"/>
  <c r="K431" i="4"/>
  <c r="G431" i="4"/>
  <c r="F431" i="4"/>
  <c r="E431" i="4"/>
  <c r="C431" i="4"/>
  <c r="A431" i="4"/>
  <c r="K430" i="4"/>
  <c r="G430" i="4"/>
  <c r="F430" i="4"/>
  <c r="E430" i="4"/>
  <c r="C430" i="4"/>
  <c r="A430" i="4"/>
  <c r="K429" i="4"/>
  <c r="G429" i="4"/>
  <c r="F429" i="4"/>
  <c r="E429" i="4"/>
  <c r="C429" i="4"/>
  <c r="A429" i="4"/>
  <c r="K428" i="4"/>
  <c r="G428" i="4"/>
  <c r="F428" i="4"/>
  <c r="E428" i="4"/>
  <c r="C428" i="4"/>
  <c r="A428" i="4"/>
  <c r="K427" i="4"/>
  <c r="G427" i="4"/>
  <c r="F427" i="4"/>
  <c r="E427" i="4"/>
  <c r="C427" i="4"/>
  <c r="A427" i="4"/>
  <c r="K426" i="4"/>
  <c r="G426" i="4"/>
  <c r="F426" i="4"/>
  <c r="E426" i="4"/>
  <c r="C426" i="4"/>
  <c r="A426" i="4"/>
  <c r="K425" i="4"/>
  <c r="G425" i="4"/>
  <c r="F425" i="4"/>
  <c r="E425" i="4"/>
  <c r="C425" i="4"/>
  <c r="A425" i="4"/>
  <c r="K424" i="4"/>
  <c r="G424" i="4"/>
  <c r="F424" i="4"/>
  <c r="E424" i="4"/>
  <c r="C424" i="4"/>
  <c r="A424" i="4"/>
  <c r="K423" i="4"/>
  <c r="G423" i="4"/>
  <c r="F423" i="4"/>
  <c r="E423" i="4"/>
  <c r="C423" i="4"/>
  <c r="A423" i="4"/>
  <c r="K422" i="4"/>
  <c r="G422" i="4"/>
  <c r="F422" i="4"/>
  <c r="E422" i="4"/>
  <c r="C422" i="4"/>
  <c r="A422" i="4"/>
  <c r="K421" i="4"/>
  <c r="G421" i="4"/>
  <c r="F421" i="4"/>
  <c r="E421" i="4"/>
  <c r="C421" i="4"/>
  <c r="A421" i="4"/>
  <c r="K420" i="4"/>
  <c r="G420" i="4"/>
  <c r="F420" i="4"/>
  <c r="E420" i="4"/>
  <c r="C420" i="4"/>
  <c r="A420" i="4"/>
  <c r="K419" i="4"/>
  <c r="G419" i="4"/>
  <c r="F419" i="4"/>
  <c r="E419" i="4"/>
  <c r="C419" i="4"/>
  <c r="A419" i="4"/>
  <c r="K418" i="4"/>
  <c r="G418" i="4"/>
  <c r="F418" i="4"/>
  <c r="E418" i="4"/>
  <c r="C418" i="4"/>
  <c r="A418" i="4"/>
  <c r="K417" i="4"/>
  <c r="G417" i="4"/>
  <c r="F417" i="4"/>
  <c r="E417" i="4"/>
  <c r="C417" i="4"/>
  <c r="A417" i="4"/>
  <c r="K416" i="4"/>
  <c r="G416" i="4"/>
  <c r="F416" i="4"/>
  <c r="E416" i="4"/>
  <c r="C416" i="4"/>
  <c r="A416" i="4"/>
  <c r="K415" i="4"/>
  <c r="G415" i="4"/>
  <c r="F415" i="4"/>
  <c r="E415" i="4"/>
  <c r="C415" i="4"/>
  <c r="A415" i="4"/>
  <c r="K414" i="4"/>
  <c r="G414" i="4"/>
  <c r="F414" i="4"/>
  <c r="E414" i="4"/>
  <c r="C414" i="4"/>
  <c r="A414" i="4"/>
  <c r="K413" i="4"/>
  <c r="G413" i="4"/>
  <c r="F413" i="4"/>
  <c r="E413" i="4"/>
  <c r="C413" i="4"/>
  <c r="A413" i="4"/>
  <c r="K412" i="4"/>
  <c r="G412" i="4"/>
  <c r="F412" i="4"/>
  <c r="E412" i="4"/>
  <c r="C412" i="4"/>
  <c r="A412" i="4"/>
  <c r="K411" i="4"/>
  <c r="G411" i="4"/>
  <c r="F411" i="4"/>
  <c r="E411" i="4"/>
  <c r="C411" i="4"/>
  <c r="A411" i="4"/>
  <c r="K410" i="4"/>
  <c r="G410" i="4"/>
  <c r="F410" i="4"/>
  <c r="E410" i="4"/>
  <c r="C410" i="4"/>
  <c r="A410" i="4"/>
  <c r="K409" i="4"/>
  <c r="G409" i="4"/>
  <c r="F409" i="4"/>
  <c r="E409" i="4"/>
  <c r="C409" i="4"/>
  <c r="A409" i="4"/>
  <c r="K408" i="4"/>
  <c r="G408" i="4"/>
  <c r="F408" i="4"/>
  <c r="E408" i="4"/>
  <c r="C408" i="4"/>
  <c r="A408" i="4"/>
  <c r="K407" i="4"/>
  <c r="G407" i="4"/>
  <c r="F407" i="4"/>
  <c r="E407" i="4"/>
  <c r="C407" i="4"/>
  <c r="A407" i="4"/>
  <c r="K406" i="4"/>
  <c r="G406" i="4"/>
  <c r="F406" i="4"/>
  <c r="E406" i="4"/>
  <c r="C406" i="4"/>
  <c r="A406" i="4"/>
  <c r="K405" i="4"/>
  <c r="G405" i="4"/>
  <c r="F405" i="4"/>
  <c r="E405" i="4"/>
  <c r="C405" i="4"/>
  <c r="A405" i="4"/>
  <c r="K404" i="4"/>
  <c r="G404" i="4"/>
  <c r="F404" i="4"/>
  <c r="E404" i="4"/>
  <c r="C404" i="4"/>
  <c r="A404" i="4"/>
  <c r="K403" i="4"/>
  <c r="G403" i="4"/>
  <c r="F403" i="4"/>
  <c r="E403" i="4"/>
  <c r="C403" i="4"/>
  <c r="A403" i="4"/>
  <c r="K402" i="4"/>
  <c r="G402" i="4"/>
  <c r="F402" i="4"/>
  <c r="E402" i="4"/>
  <c r="C402" i="4"/>
  <c r="A402" i="4"/>
  <c r="K401" i="4"/>
  <c r="G401" i="4"/>
  <c r="F401" i="4"/>
  <c r="E401" i="4"/>
  <c r="C401" i="4"/>
  <c r="A401" i="4"/>
  <c r="K400" i="4"/>
  <c r="G400" i="4"/>
  <c r="F400" i="4"/>
  <c r="E400" i="4"/>
  <c r="C400" i="4"/>
  <c r="A400" i="4"/>
  <c r="K399" i="4"/>
  <c r="G399" i="4"/>
  <c r="F399" i="4"/>
  <c r="E399" i="4"/>
  <c r="C399" i="4"/>
  <c r="A399" i="4"/>
  <c r="K398" i="4"/>
  <c r="G398" i="4"/>
  <c r="F398" i="4"/>
  <c r="E398" i="4"/>
  <c r="C398" i="4"/>
  <c r="A398" i="4"/>
  <c r="K397" i="4"/>
  <c r="G397" i="4"/>
  <c r="F397" i="4"/>
  <c r="E397" i="4"/>
  <c r="C397" i="4"/>
  <c r="A397" i="4"/>
  <c r="K396" i="4"/>
  <c r="G396" i="4"/>
  <c r="F396" i="4"/>
  <c r="E396" i="4"/>
  <c r="C396" i="4"/>
  <c r="A396" i="4"/>
  <c r="K395" i="4"/>
  <c r="G395" i="4"/>
  <c r="F395" i="4"/>
  <c r="E395" i="4"/>
  <c r="C395" i="4"/>
  <c r="A395" i="4"/>
  <c r="K394" i="4"/>
  <c r="G394" i="4"/>
  <c r="F394" i="4"/>
  <c r="E394" i="4"/>
  <c r="C394" i="4"/>
  <c r="A394" i="4"/>
  <c r="K393" i="4"/>
  <c r="G393" i="4"/>
  <c r="F393" i="4"/>
  <c r="E393" i="4"/>
  <c r="C393" i="4"/>
  <c r="A393" i="4"/>
  <c r="K392" i="4"/>
  <c r="G392" i="4"/>
  <c r="F392" i="4"/>
  <c r="E392" i="4"/>
  <c r="C392" i="4"/>
  <c r="A392" i="4"/>
  <c r="K391" i="4"/>
  <c r="G391" i="4"/>
  <c r="F391" i="4"/>
  <c r="E391" i="4"/>
  <c r="C391" i="4"/>
  <c r="A391" i="4"/>
  <c r="K390" i="4"/>
  <c r="G390" i="4"/>
  <c r="F390" i="4"/>
  <c r="E390" i="4"/>
  <c r="C390" i="4"/>
  <c r="A390" i="4"/>
  <c r="K389" i="4"/>
  <c r="G389" i="4"/>
  <c r="F389" i="4"/>
  <c r="E389" i="4"/>
  <c r="C389" i="4"/>
  <c r="A389" i="4"/>
  <c r="K388" i="4"/>
  <c r="G388" i="4"/>
  <c r="F388" i="4"/>
  <c r="E388" i="4"/>
  <c r="C388" i="4"/>
  <c r="A388" i="4"/>
  <c r="K387" i="4"/>
  <c r="G387" i="4"/>
  <c r="F387" i="4"/>
  <c r="E387" i="4"/>
  <c r="C387" i="4"/>
  <c r="A387" i="4"/>
  <c r="K386" i="4"/>
  <c r="G386" i="4"/>
  <c r="F386" i="4"/>
  <c r="E386" i="4"/>
  <c r="C386" i="4"/>
  <c r="A386" i="4"/>
  <c r="K385" i="4"/>
  <c r="G385" i="4"/>
  <c r="F385" i="4"/>
  <c r="E385" i="4"/>
  <c r="C385" i="4"/>
  <c r="A385" i="4"/>
  <c r="K384" i="4"/>
  <c r="G384" i="4"/>
  <c r="F384" i="4"/>
  <c r="E384" i="4"/>
  <c r="C384" i="4"/>
  <c r="A384" i="4"/>
  <c r="K383" i="4"/>
  <c r="G383" i="4"/>
  <c r="F383" i="4"/>
  <c r="E383" i="4"/>
  <c r="C383" i="4"/>
  <c r="A383" i="4"/>
  <c r="K382" i="4"/>
  <c r="G382" i="4"/>
  <c r="F382" i="4"/>
  <c r="E382" i="4"/>
  <c r="C382" i="4"/>
  <c r="A382" i="4"/>
  <c r="K381" i="4"/>
  <c r="G381" i="4"/>
  <c r="F381" i="4"/>
  <c r="E381" i="4"/>
  <c r="C381" i="4"/>
  <c r="A381" i="4"/>
  <c r="K380" i="4"/>
  <c r="G380" i="4"/>
  <c r="F380" i="4"/>
  <c r="E380" i="4"/>
  <c r="C380" i="4"/>
  <c r="A380" i="4"/>
  <c r="K379" i="4"/>
  <c r="G379" i="4"/>
  <c r="F379" i="4"/>
  <c r="E379" i="4"/>
  <c r="C379" i="4"/>
  <c r="A379" i="4"/>
  <c r="K378" i="4"/>
  <c r="G378" i="4"/>
  <c r="F378" i="4"/>
  <c r="E378" i="4"/>
  <c r="C378" i="4"/>
  <c r="A378" i="4"/>
  <c r="K377" i="4"/>
  <c r="G377" i="4"/>
  <c r="F377" i="4"/>
  <c r="E377" i="4"/>
  <c r="C377" i="4"/>
  <c r="A377" i="4"/>
  <c r="K376" i="4"/>
  <c r="G376" i="4"/>
  <c r="F376" i="4"/>
  <c r="E376" i="4"/>
  <c r="C376" i="4"/>
  <c r="A376" i="4"/>
  <c r="K375" i="4"/>
  <c r="G375" i="4"/>
  <c r="F375" i="4"/>
  <c r="E375" i="4"/>
  <c r="C375" i="4"/>
  <c r="A375" i="4"/>
  <c r="K374" i="4"/>
  <c r="G374" i="4"/>
  <c r="F374" i="4"/>
  <c r="E374" i="4"/>
  <c r="C374" i="4"/>
  <c r="A374" i="4"/>
  <c r="K373" i="4"/>
  <c r="G373" i="4"/>
  <c r="F373" i="4"/>
  <c r="E373" i="4"/>
  <c r="C373" i="4"/>
  <c r="A373" i="4"/>
  <c r="K372" i="4"/>
  <c r="G372" i="4"/>
  <c r="F372" i="4"/>
  <c r="E372" i="4"/>
  <c r="C372" i="4"/>
  <c r="A372" i="4"/>
  <c r="K371" i="4"/>
  <c r="G371" i="4"/>
  <c r="F371" i="4"/>
  <c r="E371" i="4"/>
  <c r="C371" i="4"/>
  <c r="A371" i="4"/>
  <c r="K370" i="4"/>
  <c r="G370" i="4"/>
  <c r="F370" i="4"/>
  <c r="E370" i="4"/>
  <c r="C370" i="4"/>
  <c r="A370" i="4"/>
  <c r="K369" i="4"/>
  <c r="G369" i="4"/>
  <c r="F369" i="4"/>
  <c r="E369" i="4"/>
  <c r="C369" i="4"/>
  <c r="A369" i="4"/>
  <c r="K368" i="4"/>
  <c r="G368" i="4"/>
  <c r="F368" i="4"/>
  <c r="E368" i="4"/>
  <c r="C368" i="4"/>
  <c r="A368" i="4"/>
  <c r="K367" i="4"/>
  <c r="G367" i="4"/>
  <c r="F367" i="4"/>
  <c r="E367" i="4"/>
  <c r="C367" i="4"/>
  <c r="A367" i="4"/>
  <c r="K366" i="4"/>
  <c r="G366" i="4"/>
  <c r="F366" i="4"/>
  <c r="E366" i="4"/>
  <c r="C366" i="4"/>
  <c r="A366" i="4"/>
  <c r="K365" i="4"/>
  <c r="G365" i="4"/>
  <c r="F365" i="4"/>
  <c r="E365" i="4"/>
  <c r="C365" i="4"/>
  <c r="A365" i="4"/>
  <c r="K364" i="4"/>
  <c r="G364" i="4"/>
  <c r="F364" i="4"/>
  <c r="E364" i="4"/>
  <c r="C364" i="4"/>
  <c r="A364" i="4"/>
  <c r="K363" i="4"/>
  <c r="G363" i="4"/>
  <c r="F363" i="4"/>
  <c r="E363" i="4"/>
  <c r="C363" i="4"/>
  <c r="A363" i="4"/>
  <c r="K362" i="4"/>
  <c r="G362" i="4"/>
  <c r="F362" i="4"/>
  <c r="E362" i="4"/>
  <c r="C362" i="4"/>
  <c r="A362" i="4"/>
  <c r="K361" i="4"/>
  <c r="G361" i="4"/>
  <c r="F361" i="4"/>
  <c r="E361" i="4"/>
  <c r="C361" i="4"/>
  <c r="A361" i="4"/>
  <c r="K360" i="4"/>
  <c r="G360" i="4"/>
  <c r="F360" i="4"/>
  <c r="E360" i="4"/>
  <c r="C360" i="4"/>
  <c r="A360" i="4"/>
  <c r="K359" i="4"/>
  <c r="G359" i="4"/>
  <c r="F359" i="4"/>
  <c r="E359" i="4"/>
  <c r="C359" i="4"/>
  <c r="A359" i="4"/>
  <c r="K358" i="4"/>
  <c r="G358" i="4"/>
  <c r="F358" i="4"/>
  <c r="E358" i="4"/>
  <c r="C358" i="4"/>
  <c r="A358" i="4"/>
  <c r="K357" i="4"/>
  <c r="G357" i="4"/>
  <c r="F357" i="4"/>
  <c r="E357" i="4"/>
  <c r="C357" i="4"/>
  <c r="A357" i="4"/>
  <c r="K356" i="4"/>
  <c r="G356" i="4"/>
  <c r="F356" i="4"/>
  <c r="E356" i="4"/>
  <c r="C356" i="4"/>
  <c r="A356" i="4"/>
  <c r="K355" i="4"/>
  <c r="G355" i="4"/>
  <c r="F355" i="4"/>
  <c r="E355" i="4"/>
  <c r="C355" i="4"/>
  <c r="A355" i="4"/>
  <c r="K354" i="4"/>
  <c r="G354" i="4"/>
  <c r="F354" i="4"/>
  <c r="E354" i="4"/>
  <c r="C354" i="4"/>
  <c r="A354" i="4"/>
  <c r="K353" i="4"/>
  <c r="G353" i="4"/>
  <c r="F353" i="4"/>
  <c r="E353" i="4"/>
  <c r="C353" i="4"/>
  <c r="A353" i="4"/>
  <c r="K352" i="4"/>
  <c r="G352" i="4"/>
  <c r="F352" i="4"/>
  <c r="E352" i="4"/>
  <c r="C352" i="4"/>
  <c r="A352" i="4"/>
  <c r="K351" i="4"/>
  <c r="G351" i="4"/>
  <c r="F351" i="4"/>
  <c r="E351" i="4"/>
  <c r="C351" i="4"/>
  <c r="A351" i="4"/>
  <c r="K350" i="4"/>
  <c r="G350" i="4"/>
  <c r="F350" i="4"/>
  <c r="E350" i="4"/>
  <c r="C350" i="4"/>
  <c r="A350" i="4"/>
  <c r="K349" i="4"/>
  <c r="G349" i="4"/>
  <c r="F349" i="4"/>
  <c r="E349" i="4"/>
  <c r="C349" i="4"/>
  <c r="A349" i="4"/>
  <c r="K348" i="4"/>
  <c r="G348" i="4"/>
  <c r="F348" i="4"/>
  <c r="E348" i="4"/>
  <c r="C348" i="4"/>
  <c r="A348" i="4"/>
  <c r="K347" i="4"/>
  <c r="G347" i="4"/>
  <c r="F347" i="4"/>
  <c r="E347" i="4"/>
  <c r="C347" i="4"/>
  <c r="A347" i="4"/>
  <c r="K346" i="4"/>
  <c r="G346" i="4"/>
  <c r="F346" i="4"/>
  <c r="E346" i="4"/>
  <c r="C346" i="4"/>
  <c r="A346" i="4"/>
  <c r="K345" i="4"/>
  <c r="G345" i="4"/>
  <c r="F345" i="4"/>
  <c r="E345" i="4"/>
  <c r="C345" i="4"/>
  <c r="A345" i="4"/>
  <c r="K344" i="4"/>
  <c r="G344" i="4"/>
  <c r="F344" i="4"/>
  <c r="E344" i="4"/>
  <c r="C344" i="4"/>
  <c r="A344" i="4"/>
  <c r="K343" i="4"/>
  <c r="G343" i="4"/>
  <c r="F343" i="4"/>
  <c r="E343" i="4"/>
  <c r="C343" i="4"/>
  <c r="A343" i="4"/>
  <c r="K342" i="4"/>
  <c r="G342" i="4"/>
  <c r="F342" i="4"/>
  <c r="E342" i="4"/>
  <c r="C342" i="4"/>
  <c r="A342" i="4"/>
  <c r="K341" i="4"/>
  <c r="G341" i="4"/>
  <c r="F341" i="4"/>
  <c r="E341" i="4"/>
  <c r="C341" i="4"/>
  <c r="A341" i="4"/>
  <c r="K340" i="4"/>
  <c r="G340" i="4"/>
  <c r="F340" i="4"/>
  <c r="E340" i="4"/>
  <c r="C340" i="4"/>
  <c r="A340" i="4"/>
  <c r="K339" i="4"/>
  <c r="G339" i="4"/>
  <c r="F339" i="4"/>
  <c r="E339" i="4"/>
  <c r="C339" i="4"/>
  <c r="A339" i="4"/>
  <c r="K338" i="4"/>
  <c r="G338" i="4"/>
  <c r="F338" i="4"/>
  <c r="E338" i="4"/>
  <c r="C338" i="4"/>
  <c r="A338" i="4"/>
  <c r="K337" i="4"/>
  <c r="G337" i="4"/>
  <c r="F337" i="4"/>
  <c r="E337" i="4"/>
  <c r="C337" i="4"/>
  <c r="A337" i="4"/>
  <c r="K336" i="4"/>
  <c r="G336" i="4"/>
  <c r="F336" i="4"/>
  <c r="E336" i="4"/>
  <c r="C336" i="4"/>
  <c r="A336" i="4"/>
  <c r="K335" i="4"/>
  <c r="G335" i="4"/>
  <c r="F335" i="4"/>
  <c r="E335" i="4"/>
  <c r="C335" i="4"/>
  <c r="A335" i="4"/>
  <c r="K334" i="4"/>
  <c r="G334" i="4"/>
  <c r="F334" i="4"/>
  <c r="E334" i="4"/>
  <c r="C334" i="4"/>
  <c r="A334" i="4"/>
  <c r="K333" i="4"/>
  <c r="G333" i="4"/>
  <c r="F333" i="4"/>
  <c r="E333" i="4"/>
  <c r="C333" i="4"/>
  <c r="A333" i="4"/>
  <c r="K332" i="4"/>
  <c r="G332" i="4"/>
  <c r="F332" i="4"/>
  <c r="E332" i="4"/>
  <c r="C332" i="4"/>
  <c r="A332" i="4"/>
  <c r="K331" i="4"/>
  <c r="G331" i="4"/>
  <c r="F331" i="4"/>
  <c r="E331" i="4"/>
  <c r="C331" i="4"/>
  <c r="A331" i="4"/>
  <c r="K330" i="4"/>
  <c r="G330" i="4"/>
  <c r="F330" i="4"/>
  <c r="E330" i="4"/>
  <c r="C330" i="4"/>
  <c r="A330" i="4"/>
  <c r="K329" i="4"/>
  <c r="G329" i="4"/>
  <c r="F329" i="4"/>
  <c r="E329" i="4"/>
  <c r="C329" i="4"/>
  <c r="A329" i="4"/>
  <c r="K328" i="4"/>
  <c r="G328" i="4"/>
  <c r="F328" i="4"/>
  <c r="E328" i="4"/>
  <c r="C328" i="4"/>
  <c r="A328" i="4"/>
  <c r="K327" i="4"/>
  <c r="G327" i="4"/>
  <c r="F327" i="4"/>
  <c r="E327" i="4"/>
  <c r="C327" i="4"/>
  <c r="A327" i="4"/>
  <c r="K326" i="4"/>
  <c r="G326" i="4"/>
  <c r="F326" i="4"/>
  <c r="E326" i="4"/>
  <c r="C326" i="4"/>
  <c r="A326" i="4"/>
  <c r="K325" i="4"/>
  <c r="G325" i="4"/>
  <c r="F325" i="4"/>
  <c r="E325" i="4"/>
  <c r="C325" i="4"/>
  <c r="A325" i="4"/>
  <c r="K324" i="4"/>
  <c r="G324" i="4"/>
  <c r="F324" i="4"/>
  <c r="E324" i="4"/>
  <c r="C324" i="4"/>
  <c r="A324" i="4"/>
  <c r="K323" i="4"/>
  <c r="G323" i="4"/>
  <c r="F323" i="4"/>
  <c r="E323" i="4"/>
  <c r="C323" i="4"/>
  <c r="A323" i="4"/>
  <c r="K322" i="4"/>
  <c r="G322" i="4"/>
  <c r="F322" i="4"/>
  <c r="E322" i="4"/>
  <c r="C322" i="4"/>
  <c r="A322" i="4"/>
  <c r="K321" i="4"/>
  <c r="G321" i="4"/>
  <c r="F321" i="4"/>
  <c r="E321" i="4"/>
  <c r="C321" i="4"/>
  <c r="A321" i="4"/>
  <c r="K320" i="4"/>
  <c r="G320" i="4"/>
  <c r="F320" i="4"/>
  <c r="E320" i="4"/>
  <c r="C320" i="4"/>
  <c r="A320" i="4"/>
  <c r="K319" i="4"/>
  <c r="G319" i="4"/>
  <c r="F319" i="4"/>
  <c r="E319" i="4"/>
  <c r="C319" i="4"/>
  <c r="A319" i="4"/>
  <c r="K318" i="4"/>
  <c r="G318" i="4"/>
  <c r="F318" i="4"/>
  <c r="E318" i="4"/>
  <c r="C318" i="4"/>
  <c r="A318" i="4"/>
  <c r="K317" i="4"/>
  <c r="G317" i="4"/>
  <c r="F317" i="4"/>
  <c r="E317" i="4"/>
  <c r="C317" i="4"/>
  <c r="A317" i="4"/>
  <c r="K316" i="4"/>
  <c r="G316" i="4"/>
  <c r="F316" i="4"/>
  <c r="E316" i="4"/>
  <c r="C316" i="4"/>
  <c r="A316" i="4"/>
  <c r="K315" i="4"/>
  <c r="G315" i="4"/>
  <c r="F315" i="4"/>
  <c r="E315" i="4"/>
  <c r="C315" i="4"/>
  <c r="A315" i="4"/>
  <c r="K314" i="4"/>
  <c r="G314" i="4"/>
  <c r="F314" i="4"/>
  <c r="E314" i="4"/>
  <c r="C314" i="4"/>
  <c r="A314" i="4"/>
  <c r="K313" i="4"/>
  <c r="G313" i="4"/>
  <c r="F313" i="4"/>
  <c r="E313" i="4"/>
  <c r="C313" i="4"/>
  <c r="A313" i="4"/>
  <c r="K312" i="4"/>
  <c r="G312" i="4"/>
  <c r="F312" i="4"/>
  <c r="E312" i="4"/>
  <c r="C312" i="4"/>
  <c r="A312" i="4"/>
  <c r="K311" i="4"/>
  <c r="G311" i="4"/>
  <c r="F311" i="4"/>
  <c r="E311" i="4"/>
  <c r="C311" i="4"/>
  <c r="A311" i="4"/>
  <c r="K310" i="4"/>
  <c r="G310" i="4"/>
  <c r="F310" i="4"/>
  <c r="E310" i="4"/>
  <c r="C310" i="4"/>
  <c r="A310" i="4"/>
  <c r="K309" i="4"/>
  <c r="G309" i="4"/>
  <c r="F309" i="4"/>
  <c r="E309" i="4"/>
  <c r="C309" i="4"/>
  <c r="A309" i="4"/>
  <c r="K308" i="4"/>
  <c r="G308" i="4"/>
  <c r="F308" i="4"/>
  <c r="E308" i="4"/>
  <c r="C308" i="4"/>
  <c r="A308" i="4"/>
  <c r="K307" i="4"/>
  <c r="G307" i="4"/>
  <c r="F307" i="4"/>
  <c r="E307" i="4"/>
  <c r="C307" i="4"/>
  <c r="A307" i="4"/>
  <c r="K306" i="4"/>
  <c r="G306" i="4"/>
  <c r="F306" i="4"/>
  <c r="E306" i="4"/>
  <c r="C306" i="4"/>
  <c r="A306" i="4"/>
  <c r="K305" i="4"/>
  <c r="G305" i="4"/>
  <c r="F305" i="4"/>
  <c r="E305" i="4"/>
  <c r="C305" i="4"/>
  <c r="A305" i="4"/>
  <c r="K304" i="4"/>
  <c r="G304" i="4"/>
  <c r="F304" i="4"/>
  <c r="E304" i="4"/>
  <c r="C304" i="4"/>
  <c r="A304" i="4"/>
  <c r="K303" i="4"/>
  <c r="G303" i="4"/>
  <c r="F303" i="4"/>
  <c r="E303" i="4"/>
  <c r="C303" i="4"/>
  <c r="A303" i="4"/>
  <c r="K302" i="4"/>
  <c r="G302" i="4"/>
  <c r="F302" i="4"/>
  <c r="E302" i="4"/>
  <c r="C302" i="4"/>
  <c r="A302" i="4"/>
  <c r="K301" i="4"/>
  <c r="G301" i="4"/>
  <c r="F301" i="4"/>
  <c r="E301" i="4"/>
  <c r="C301" i="4"/>
  <c r="A301" i="4"/>
  <c r="K300" i="4"/>
  <c r="G300" i="4"/>
  <c r="F300" i="4"/>
  <c r="E300" i="4"/>
  <c r="C300" i="4"/>
  <c r="A300" i="4"/>
  <c r="K299" i="4"/>
  <c r="G299" i="4"/>
  <c r="F299" i="4"/>
  <c r="E299" i="4"/>
  <c r="C299" i="4"/>
  <c r="A299" i="4"/>
  <c r="K298" i="4"/>
  <c r="G298" i="4"/>
  <c r="F298" i="4"/>
  <c r="E298" i="4"/>
  <c r="C298" i="4"/>
  <c r="A298" i="4"/>
  <c r="K297" i="4"/>
  <c r="G297" i="4"/>
  <c r="F297" i="4"/>
  <c r="E297" i="4"/>
  <c r="C297" i="4"/>
  <c r="A297" i="4"/>
  <c r="K296" i="4"/>
  <c r="G296" i="4"/>
  <c r="F296" i="4"/>
  <c r="E296" i="4"/>
  <c r="C296" i="4"/>
  <c r="A296" i="4"/>
  <c r="K295" i="4"/>
  <c r="G295" i="4"/>
  <c r="F295" i="4"/>
  <c r="E295" i="4"/>
  <c r="C295" i="4"/>
  <c r="A295" i="4"/>
  <c r="K294" i="4"/>
  <c r="G294" i="4"/>
  <c r="F294" i="4"/>
  <c r="E294" i="4"/>
  <c r="C294" i="4"/>
  <c r="A294" i="4"/>
  <c r="K293" i="4"/>
  <c r="G293" i="4"/>
  <c r="F293" i="4"/>
  <c r="E293" i="4"/>
  <c r="C293" i="4"/>
  <c r="A293" i="4"/>
  <c r="K292" i="4"/>
  <c r="G292" i="4"/>
  <c r="F292" i="4"/>
  <c r="E292" i="4"/>
  <c r="C292" i="4"/>
  <c r="A292" i="4"/>
  <c r="K291" i="4"/>
  <c r="G291" i="4"/>
  <c r="F291" i="4"/>
  <c r="E291" i="4"/>
  <c r="C291" i="4"/>
  <c r="A291" i="4"/>
  <c r="K290" i="4"/>
  <c r="G290" i="4"/>
  <c r="F290" i="4"/>
  <c r="E290" i="4"/>
  <c r="C290" i="4"/>
  <c r="A290" i="4"/>
  <c r="K289" i="4"/>
  <c r="G289" i="4"/>
  <c r="F289" i="4"/>
  <c r="E289" i="4"/>
  <c r="C289" i="4"/>
  <c r="A289" i="4"/>
  <c r="K288" i="4"/>
  <c r="G288" i="4"/>
  <c r="F288" i="4"/>
  <c r="E288" i="4"/>
  <c r="C288" i="4"/>
  <c r="A288" i="4"/>
  <c r="K287" i="4"/>
  <c r="G287" i="4"/>
  <c r="F287" i="4"/>
  <c r="E287" i="4"/>
  <c r="C287" i="4"/>
  <c r="A287" i="4"/>
  <c r="K286" i="4"/>
  <c r="G286" i="4"/>
  <c r="F286" i="4"/>
  <c r="E286" i="4"/>
  <c r="C286" i="4"/>
  <c r="A286" i="4"/>
  <c r="K285" i="4"/>
  <c r="G285" i="4"/>
  <c r="F285" i="4"/>
  <c r="E285" i="4"/>
  <c r="C285" i="4"/>
  <c r="A285" i="4"/>
  <c r="K284" i="4"/>
  <c r="G284" i="4"/>
  <c r="F284" i="4"/>
  <c r="E284" i="4"/>
  <c r="C284" i="4"/>
  <c r="A284" i="4"/>
  <c r="K283" i="4"/>
  <c r="G283" i="4"/>
  <c r="F283" i="4"/>
  <c r="E283" i="4"/>
  <c r="C283" i="4"/>
  <c r="A283" i="4"/>
  <c r="K282" i="4"/>
  <c r="G282" i="4"/>
  <c r="F282" i="4"/>
  <c r="E282" i="4"/>
  <c r="C282" i="4"/>
  <c r="A282" i="4"/>
  <c r="K281" i="4"/>
  <c r="G281" i="4"/>
  <c r="F281" i="4"/>
  <c r="E281" i="4"/>
  <c r="C281" i="4"/>
  <c r="A281" i="4"/>
  <c r="K280" i="4"/>
  <c r="G280" i="4"/>
  <c r="F280" i="4"/>
  <c r="E280" i="4"/>
  <c r="C280" i="4"/>
  <c r="A280" i="4"/>
  <c r="K279" i="4"/>
  <c r="G279" i="4"/>
  <c r="F279" i="4"/>
  <c r="E279" i="4"/>
  <c r="C279" i="4"/>
  <c r="A279" i="4"/>
  <c r="K278" i="4"/>
  <c r="G278" i="4"/>
  <c r="F278" i="4"/>
  <c r="E278" i="4"/>
  <c r="C278" i="4"/>
  <c r="A278" i="4"/>
  <c r="K277" i="4"/>
  <c r="G277" i="4"/>
  <c r="F277" i="4"/>
  <c r="E277" i="4"/>
  <c r="C277" i="4"/>
  <c r="A277" i="4"/>
  <c r="K276" i="4"/>
  <c r="G276" i="4"/>
  <c r="F276" i="4"/>
  <c r="E276" i="4"/>
  <c r="C276" i="4"/>
  <c r="A276" i="4"/>
  <c r="K275" i="4"/>
  <c r="G275" i="4"/>
  <c r="F275" i="4"/>
  <c r="E275" i="4"/>
  <c r="C275" i="4"/>
  <c r="A275" i="4"/>
  <c r="K274" i="4"/>
  <c r="G274" i="4"/>
  <c r="F274" i="4"/>
  <c r="E274" i="4"/>
  <c r="C274" i="4"/>
  <c r="A274" i="4"/>
  <c r="K273" i="4"/>
  <c r="G273" i="4"/>
  <c r="F273" i="4"/>
  <c r="E273" i="4"/>
  <c r="C273" i="4"/>
  <c r="A273" i="4"/>
  <c r="K272" i="4"/>
  <c r="G272" i="4"/>
  <c r="F272" i="4"/>
  <c r="E272" i="4"/>
  <c r="C272" i="4"/>
  <c r="A272" i="4"/>
  <c r="K271" i="4"/>
  <c r="G271" i="4"/>
  <c r="F271" i="4"/>
  <c r="E271" i="4"/>
  <c r="C271" i="4"/>
  <c r="A271" i="4"/>
  <c r="K270" i="4"/>
  <c r="G270" i="4"/>
  <c r="F270" i="4"/>
  <c r="E270" i="4"/>
  <c r="C270" i="4"/>
  <c r="A270" i="4"/>
  <c r="K269" i="4"/>
  <c r="G269" i="4"/>
  <c r="F269" i="4"/>
  <c r="E269" i="4"/>
  <c r="C269" i="4"/>
  <c r="A269" i="4"/>
  <c r="K268" i="4"/>
  <c r="G268" i="4"/>
  <c r="F268" i="4"/>
  <c r="E268" i="4"/>
  <c r="C268" i="4"/>
  <c r="A268" i="4"/>
  <c r="K267" i="4"/>
  <c r="G267" i="4"/>
  <c r="F267" i="4"/>
  <c r="E267" i="4"/>
  <c r="C267" i="4"/>
  <c r="A267" i="4"/>
  <c r="K266" i="4"/>
  <c r="G266" i="4"/>
  <c r="F266" i="4"/>
  <c r="E266" i="4"/>
  <c r="C266" i="4"/>
  <c r="A266" i="4"/>
  <c r="K265" i="4"/>
  <c r="G265" i="4"/>
  <c r="F265" i="4"/>
  <c r="E265" i="4"/>
  <c r="C265" i="4"/>
  <c r="A265" i="4"/>
  <c r="K264" i="4"/>
  <c r="G264" i="4"/>
  <c r="F264" i="4"/>
  <c r="E264" i="4"/>
  <c r="C264" i="4"/>
  <c r="A264" i="4"/>
  <c r="K263" i="4"/>
  <c r="G263" i="4"/>
  <c r="F263" i="4"/>
  <c r="E263" i="4"/>
  <c r="C263" i="4"/>
  <c r="A263" i="4"/>
  <c r="K262" i="4"/>
  <c r="G262" i="4"/>
  <c r="F262" i="4"/>
  <c r="E262" i="4"/>
  <c r="C262" i="4"/>
  <c r="A262" i="4"/>
  <c r="K261" i="4"/>
  <c r="G261" i="4"/>
  <c r="F261" i="4"/>
  <c r="E261" i="4"/>
  <c r="C261" i="4"/>
  <c r="A261" i="4"/>
  <c r="K260" i="4"/>
  <c r="G260" i="4"/>
  <c r="F260" i="4"/>
  <c r="E260" i="4"/>
  <c r="C260" i="4"/>
  <c r="A260" i="4"/>
  <c r="K259" i="4"/>
  <c r="G259" i="4"/>
  <c r="F259" i="4"/>
  <c r="E259" i="4"/>
  <c r="C259" i="4"/>
  <c r="A259" i="4"/>
  <c r="K258" i="4"/>
  <c r="G258" i="4"/>
  <c r="F258" i="4"/>
  <c r="E258" i="4"/>
  <c r="C258" i="4"/>
  <c r="A258" i="4"/>
  <c r="K257" i="4"/>
  <c r="G257" i="4"/>
  <c r="F257" i="4"/>
  <c r="E257" i="4"/>
  <c r="C257" i="4"/>
  <c r="A257" i="4"/>
  <c r="K256" i="4"/>
  <c r="G256" i="4"/>
  <c r="F256" i="4"/>
  <c r="E256" i="4"/>
  <c r="C256" i="4"/>
  <c r="A256" i="4"/>
  <c r="K255" i="4"/>
  <c r="G255" i="4"/>
  <c r="F255" i="4"/>
  <c r="E255" i="4"/>
  <c r="C255" i="4"/>
  <c r="A255" i="4"/>
  <c r="K254" i="4"/>
  <c r="G254" i="4"/>
  <c r="F254" i="4"/>
  <c r="E254" i="4"/>
  <c r="C254" i="4"/>
  <c r="A254" i="4"/>
  <c r="K253" i="4"/>
  <c r="G253" i="4"/>
  <c r="F253" i="4"/>
  <c r="E253" i="4"/>
  <c r="C253" i="4"/>
  <c r="A253" i="4"/>
  <c r="K252" i="4"/>
  <c r="G252" i="4"/>
  <c r="F252" i="4"/>
  <c r="E252" i="4"/>
  <c r="C252" i="4"/>
  <c r="A252" i="4"/>
  <c r="K251" i="4"/>
  <c r="G251" i="4"/>
  <c r="F251" i="4"/>
  <c r="E251" i="4"/>
  <c r="C251" i="4"/>
  <c r="A251" i="4"/>
  <c r="K250" i="4"/>
  <c r="G250" i="4"/>
  <c r="F250" i="4"/>
  <c r="E250" i="4"/>
  <c r="C250" i="4"/>
  <c r="A250" i="4"/>
  <c r="K249" i="4"/>
  <c r="G249" i="4"/>
  <c r="F249" i="4"/>
  <c r="E249" i="4"/>
  <c r="C249" i="4"/>
  <c r="A249" i="4"/>
  <c r="K248" i="4"/>
  <c r="G248" i="4"/>
  <c r="F248" i="4"/>
  <c r="E248" i="4"/>
  <c r="C248" i="4"/>
  <c r="A248" i="4"/>
  <c r="K247" i="4"/>
  <c r="G247" i="4"/>
  <c r="F247" i="4"/>
  <c r="E247" i="4"/>
  <c r="C247" i="4"/>
  <c r="A247" i="4"/>
  <c r="K246" i="4"/>
  <c r="G246" i="4"/>
  <c r="F246" i="4"/>
  <c r="E246" i="4"/>
  <c r="C246" i="4"/>
  <c r="A246" i="4"/>
  <c r="K245" i="4"/>
  <c r="G245" i="4"/>
  <c r="F245" i="4"/>
  <c r="E245" i="4"/>
  <c r="C245" i="4"/>
  <c r="A245" i="4"/>
  <c r="K244" i="4"/>
  <c r="G244" i="4"/>
  <c r="F244" i="4"/>
  <c r="E244" i="4"/>
  <c r="C244" i="4"/>
  <c r="A244" i="4"/>
  <c r="K243" i="4"/>
  <c r="G243" i="4"/>
  <c r="F243" i="4"/>
  <c r="E243" i="4"/>
  <c r="C243" i="4"/>
  <c r="A243" i="4"/>
  <c r="K242" i="4"/>
  <c r="G242" i="4"/>
  <c r="F242" i="4"/>
  <c r="E242" i="4"/>
  <c r="C242" i="4"/>
  <c r="A242" i="4"/>
  <c r="K241" i="4"/>
  <c r="G241" i="4"/>
  <c r="F241" i="4"/>
  <c r="E241" i="4"/>
  <c r="C241" i="4"/>
  <c r="A241" i="4"/>
  <c r="K240" i="4"/>
  <c r="G240" i="4"/>
  <c r="F240" i="4"/>
  <c r="E240" i="4"/>
  <c r="C240" i="4"/>
  <c r="A240" i="4"/>
  <c r="K239" i="4"/>
  <c r="G239" i="4"/>
  <c r="F239" i="4"/>
  <c r="E239" i="4"/>
  <c r="C239" i="4"/>
  <c r="A239" i="4"/>
  <c r="K238" i="4"/>
  <c r="G238" i="4"/>
  <c r="F238" i="4"/>
  <c r="E238" i="4"/>
  <c r="C238" i="4"/>
  <c r="A238" i="4"/>
  <c r="K237" i="4"/>
  <c r="G237" i="4"/>
  <c r="F237" i="4"/>
  <c r="E237" i="4"/>
  <c r="C237" i="4"/>
  <c r="A237" i="4"/>
  <c r="K236" i="4"/>
  <c r="G236" i="4"/>
  <c r="F236" i="4"/>
  <c r="E236" i="4"/>
  <c r="C236" i="4"/>
  <c r="A236" i="4"/>
  <c r="K235" i="4"/>
  <c r="G235" i="4"/>
  <c r="F235" i="4"/>
  <c r="E235" i="4"/>
  <c r="C235" i="4"/>
  <c r="A235" i="4"/>
  <c r="K234" i="4"/>
  <c r="G234" i="4"/>
  <c r="F234" i="4"/>
  <c r="E234" i="4"/>
  <c r="C234" i="4"/>
  <c r="A234" i="4"/>
  <c r="K233" i="4"/>
  <c r="G233" i="4"/>
  <c r="F233" i="4"/>
  <c r="E233" i="4"/>
  <c r="C233" i="4"/>
  <c r="A233" i="4"/>
  <c r="K232" i="4"/>
  <c r="G232" i="4"/>
  <c r="F232" i="4"/>
  <c r="E232" i="4"/>
  <c r="C232" i="4"/>
  <c r="A232" i="4"/>
  <c r="K231" i="4"/>
  <c r="G231" i="4"/>
  <c r="F231" i="4"/>
  <c r="E231" i="4"/>
  <c r="C231" i="4"/>
  <c r="A231" i="4"/>
  <c r="K230" i="4"/>
  <c r="G230" i="4"/>
  <c r="F230" i="4"/>
  <c r="E230" i="4"/>
  <c r="C230" i="4"/>
  <c r="A230" i="4"/>
  <c r="K229" i="4"/>
  <c r="G229" i="4"/>
  <c r="F229" i="4"/>
  <c r="E229" i="4"/>
  <c r="C229" i="4"/>
  <c r="A229" i="4"/>
  <c r="K228" i="4"/>
  <c r="G228" i="4"/>
  <c r="F228" i="4"/>
  <c r="E228" i="4"/>
  <c r="C228" i="4"/>
  <c r="A228" i="4"/>
  <c r="K227" i="4"/>
  <c r="G227" i="4"/>
  <c r="F227" i="4"/>
  <c r="E227" i="4"/>
  <c r="C227" i="4"/>
  <c r="A227" i="4"/>
  <c r="K226" i="4"/>
  <c r="G226" i="4"/>
  <c r="F226" i="4"/>
  <c r="E226" i="4"/>
  <c r="C226" i="4"/>
  <c r="A226" i="4"/>
  <c r="K225" i="4"/>
  <c r="G225" i="4"/>
  <c r="F225" i="4"/>
  <c r="E225" i="4"/>
  <c r="C225" i="4"/>
  <c r="A225" i="4"/>
  <c r="K224" i="4"/>
  <c r="G224" i="4"/>
  <c r="F224" i="4"/>
  <c r="E224" i="4"/>
  <c r="C224" i="4"/>
  <c r="A224" i="4"/>
  <c r="K223" i="4"/>
  <c r="G223" i="4"/>
  <c r="F223" i="4"/>
  <c r="E223" i="4"/>
  <c r="C223" i="4"/>
  <c r="A223" i="4"/>
  <c r="K222" i="4"/>
  <c r="G222" i="4"/>
  <c r="F222" i="4"/>
  <c r="E222" i="4"/>
  <c r="C222" i="4"/>
  <c r="A222" i="4"/>
  <c r="K221" i="4"/>
  <c r="G221" i="4"/>
  <c r="F221" i="4"/>
  <c r="E221" i="4"/>
  <c r="C221" i="4"/>
  <c r="A221" i="4"/>
  <c r="K220" i="4"/>
  <c r="G220" i="4"/>
  <c r="F220" i="4"/>
  <c r="E220" i="4"/>
  <c r="C220" i="4"/>
  <c r="A220" i="4"/>
  <c r="K219" i="4"/>
  <c r="G219" i="4"/>
  <c r="F219" i="4"/>
  <c r="E219" i="4"/>
  <c r="C219" i="4"/>
  <c r="A219" i="4"/>
  <c r="K218" i="4"/>
  <c r="G218" i="4"/>
  <c r="F218" i="4"/>
  <c r="E218" i="4"/>
  <c r="C218" i="4"/>
  <c r="A218" i="4"/>
  <c r="K217" i="4"/>
  <c r="G217" i="4"/>
  <c r="F217" i="4"/>
  <c r="E217" i="4"/>
  <c r="C217" i="4"/>
  <c r="A217" i="4"/>
  <c r="K216" i="4"/>
  <c r="G216" i="4"/>
  <c r="F216" i="4"/>
  <c r="E216" i="4"/>
  <c r="C216" i="4"/>
  <c r="A216" i="4"/>
  <c r="K215" i="4"/>
  <c r="G215" i="4"/>
  <c r="F215" i="4"/>
  <c r="E215" i="4"/>
  <c r="C215" i="4"/>
  <c r="A215" i="4"/>
  <c r="K214" i="4"/>
  <c r="G214" i="4"/>
  <c r="F214" i="4"/>
  <c r="E214" i="4"/>
  <c r="C214" i="4"/>
  <c r="A214" i="4"/>
  <c r="K213" i="4"/>
  <c r="G213" i="4"/>
  <c r="F213" i="4"/>
  <c r="E213" i="4"/>
  <c r="C213" i="4"/>
  <c r="A213" i="4"/>
  <c r="K212" i="4"/>
  <c r="G212" i="4"/>
  <c r="F212" i="4"/>
  <c r="E212" i="4"/>
  <c r="C212" i="4"/>
  <c r="A212" i="4"/>
  <c r="K211" i="4"/>
  <c r="G211" i="4"/>
  <c r="F211" i="4"/>
  <c r="E211" i="4"/>
  <c r="C211" i="4"/>
  <c r="A211" i="4"/>
  <c r="K210" i="4"/>
  <c r="G210" i="4"/>
  <c r="F210" i="4"/>
  <c r="E210" i="4"/>
  <c r="C210" i="4"/>
  <c r="A210" i="4"/>
  <c r="K209" i="4"/>
  <c r="G209" i="4"/>
  <c r="F209" i="4"/>
  <c r="E209" i="4"/>
  <c r="C209" i="4"/>
  <c r="A209" i="4"/>
  <c r="K208" i="4"/>
  <c r="G208" i="4"/>
  <c r="F208" i="4"/>
  <c r="E208" i="4"/>
  <c r="C208" i="4"/>
  <c r="A208" i="4"/>
  <c r="K207" i="4"/>
  <c r="G207" i="4"/>
  <c r="F207" i="4"/>
  <c r="E207" i="4"/>
  <c r="C207" i="4"/>
  <c r="A207" i="4"/>
  <c r="K206" i="4"/>
  <c r="G206" i="4"/>
  <c r="F206" i="4"/>
  <c r="E206" i="4"/>
  <c r="C206" i="4"/>
  <c r="A206" i="4"/>
  <c r="K205" i="4"/>
  <c r="G205" i="4"/>
  <c r="F205" i="4"/>
  <c r="E205" i="4"/>
  <c r="C205" i="4"/>
  <c r="A205" i="4"/>
  <c r="K204" i="4"/>
  <c r="G204" i="4"/>
  <c r="F204" i="4"/>
  <c r="E204" i="4"/>
  <c r="C204" i="4"/>
  <c r="A204" i="4"/>
  <c r="K203" i="4"/>
  <c r="G203" i="4"/>
  <c r="F203" i="4"/>
  <c r="E203" i="4"/>
  <c r="C203" i="4"/>
  <c r="A203" i="4"/>
  <c r="K202" i="4"/>
  <c r="G202" i="4"/>
  <c r="F202" i="4"/>
  <c r="E202" i="4"/>
  <c r="C202" i="4"/>
  <c r="A202" i="4"/>
  <c r="K201" i="4"/>
  <c r="G201" i="4"/>
  <c r="F201" i="4"/>
  <c r="E201" i="4"/>
  <c r="C201" i="4"/>
  <c r="A201" i="4"/>
  <c r="K200" i="4"/>
  <c r="G200" i="4"/>
  <c r="F200" i="4"/>
  <c r="E200" i="4"/>
  <c r="C200" i="4"/>
  <c r="A200" i="4"/>
  <c r="K199" i="4"/>
  <c r="G199" i="4"/>
  <c r="F199" i="4"/>
  <c r="E199" i="4"/>
  <c r="C199" i="4"/>
  <c r="A199" i="4"/>
  <c r="K198" i="4"/>
  <c r="G198" i="4"/>
  <c r="F198" i="4"/>
  <c r="E198" i="4"/>
  <c r="C198" i="4"/>
  <c r="A198" i="4"/>
  <c r="K197" i="4"/>
  <c r="G197" i="4"/>
  <c r="F197" i="4"/>
  <c r="E197" i="4"/>
  <c r="C197" i="4"/>
  <c r="A197" i="4"/>
  <c r="K196" i="4"/>
  <c r="G196" i="4"/>
  <c r="F196" i="4"/>
  <c r="E196" i="4"/>
  <c r="C196" i="4"/>
  <c r="A196" i="4"/>
  <c r="K195" i="4"/>
  <c r="G195" i="4"/>
  <c r="F195" i="4"/>
  <c r="E195" i="4"/>
  <c r="C195" i="4"/>
  <c r="A195" i="4"/>
  <c r="K194" i="4"/>
  <c r="G194" i="4"/>
  <c r="F194" i="4"/>
  <c r="E194" i="4"/>
  <c r="C194" i="4"/>
  <c r="A194" i="4"/>
  <c r="K193" i="4"/>
  <c r="G193" i="4"/>
  <c r="F193" i="4"/>
  <c r="E193" i="4"/>
  <c r="C193" i="4"/>
  <c r="A193" i="4"/>
  <c r="K192" i="4"/>
  <c r="G192" i="4"/>
  <c r="F192" i="4"/>
  <c r="E192" i="4"/>
  <c r="C192" i="4"/>
  <c r="A192" i="4"/>
  <c r="K191" i="4"/>
  <c r="G191" i="4"/>
  <c r="F191" i="4"/>
  <c r="E191" i="4"/>
  <c r="C191" i="4"/>
  <c r="A191" i="4"/>
  <c r="K190" i="4"/>
  <c r="G190" i="4"/>
  <c r="F190" i="4"/>
  <c r="E190" i="4"/>
  <c r="C190" i="4"/>
  <c r="A190" i="4"/>
  <c r="K189" i="4"/>
  <c r="G189" i="4"/>
  <c r="F189" i="4"/>
  <c r="E189" i="4"/>
  <c r="C189" i="4"/>
  <c r="A189" i="4"/>
  <c r="K188" i="4"/>
  <c r="G188" i="4"/>
  <c r="F188" i="4"/>
  <c r="E188" i="4"/>
  <c r="C188" i="4"/>
  <c r="A188" i="4"/>
  <c r="K187" i="4"/>
  <c r="G187" i="4"/>
  <c r="F187" i="4"/>
  <c r="E187" i="4"/>
  <c r="C187" i="4"/>
  <c r="A187" i="4"/>
  <c r="K186" i="4"/>
  <c r="G186" i="4"/>
  <c r="F186" i="4"/>
  <c r="E186" i="4"/>
  <c r="C186" i="4"/>
  <c r="A186" i="4"/>
  <c r="K185" i="4"/>
  <c r="G185" i="4"/>
  <c r="F185" i="4"/>
  <c r="E185" i="4"/>
  <c r="C185" i="4"/>
  <c r="A185" i="4"/>
  <c r="K184" i="4"/>
  <c r="G184" i="4"/>
  <c r="F184" i="4"/>
  <c r="E184" i="4"/>
  <c r="C184" i="4"/>
  <c r="A184" i="4"/>
  <c r="K183" i="4"/>
  <c r="G183" i="4"/>
  <c r="F183" i="4"/>
  <c r="E183" i="4"/>
  <c r="C183" i="4"/>
  <c r="A183" i="4"/>
  <c r="K182" i="4"/>
  <c r="G182" i="4"/>
  <c r="F182" i="4"/>
  <c r="E182" i="4"/>
  <c r="C182" i="4"/>
  <c r="A182" i="4"/>
  <c r="K181" i="4"/>
  <c r="G181" i="4"/>
  <c r="F181" i="4"/>
  <c r="E181" i="4"/>
  <c r="C181" i="4"/>
  <c r="A181" i="4"/>
  <c r="K180" i="4"/>
  <c r="G180" i="4"/>
  <c r="F180" i="4"/>
  <c r="E180" i="4"/>
  <c r="C180" i="4"/>
  <c r="A180" i="4"/>
  <c r="K179" i="4"/>
  <c r="G179" i="4"/>
  <c r="F179" i="4"/>
  <c r="E179" i="4"/>
  <c r="C179" i="4"/>
  <c r="A179" i="4"/>
  <c r="K178" i="4"/>
  <c r="G178" i="4"/>
  <c r="F178" i="4"/>
  <c r="E178" i="4"/>
  <c r="C178" i="4"/>
  <c r="A178" i="4"/>
  <c r="K177" i="4"/>
  <c r="G177" i="4"/>
  <c r="F177" i="4"/>
  <c r="E177" i="4"/>
  <c r="C177" i="4"/>
  <c r="A177" i="4"/>
  <c r="K176" i="4"/>
  <c r="G176" i="4"/>
  <c r="F176" i="4"/>
  <c r="E176" i="4"/>
  <c r="C176" i="4"/>
  <c r="A176" i="4"/>
  <c r="K175" i="4"/>
  <c r="G175" i="4"/>
  <c r="F175" i="4"/>
  <c r="E175" i="4"/>
  <c r="C175" i="4"/>
  <c r="A175" i="4"/>
  <c r="K174" i="4"/>
  <c r="G174" i="4"/>
  <c r="F174" i="4"/>
  <c r="E174" i="4"/>
  <c r="C174" i="4"/>
  <c r="A174" i="4"/>
  <c r="K173" i="4"/>
  <c r="G173" i="4"/>
  <c r="F173" i="4"/>
  <c r="E173" i="4"/>
  <c r="C173" i="4"/>
  <c r="A173" i="4"/>
  <c r="K172" i="4"/>
  <c r="G172" i="4"/>
  <c r="F172" i="4"/>
  <c r="E172" i="4"/>
  <c r="C172" i="4"/>
  <c r="A172" i="4"/>
  <c r="K171" i="4"/>
  <c r="G171" i="4"/>
  <c r="F171" i="4"/>
  <c r="E171" i="4"/>
  <c r="C171" i="4"/>
  <c r="A171" i="4"/>
  <c r="K170" i="4"/>
  <c r="G170" i="4"/>
  <c r="F170" i="4"/>
  <c r="E170" i="4"/>
  <c r="C170" i="4"/>
  <c r="A170" i="4"/>
  <c r="K169" i="4"/>
  <c r="G169" i="4"/>
  <c r="F169" i="4"/>
  <c r="E169" i="4"/>
  <c r="C169" i="4"/>
  <c r="A169" i="4"/>
  <c r="K168" i="4"/>
  <c r="G168" i="4"/>
  <c r="F168" i="4"/>
  <c r="E168" i="4"/>
  <c r="C168" i="4"/>
  <c r="A168" i="4"/>
  <c r="K167" i="4"/>
  <c r="G167" i="4"/>
  <c r="F167" i="4"/>
  <c r="E167" i="4"/>
  <c r="C167" i="4"/>
  <c r="A167" i="4"/>
  <c r="K166" i="4"/>
  <c r="G166" i="4"/>
  <c r="F166" i="4"/>
  <c r="E166" i="4"/>
  <c r="C166" i="4"/>
  <c r="A166" i="4"/>
  <c r="K165" i="4"/>
  <c r="G165" i="4"/>
  <c r="F165" i="4"/>
  <c r="E165" i="4"/>
  <c r="C165" i="4"/>
  <c r="A165" i="4"/>
  <c r="K164" i="4"/>
  <c r="G164" i="4"/>
  <c r="F164" i="4"/>
  <c r="E164" i="4"/>
  <c r="C164" i="4"/>
  <c r="A164" i="4"/>
  <c r="K163" i="4"/>
  <c r="G163" i="4"/>
  <c r="F163" i="4"/>
  <c r="E163" i="4"/>
  <c r="C163" i="4"/>
  <c r="A163" i="4"/>
  <c r="K162" i="4"/>
  <c r="G162" i="4"/>
  <c r="F162" i="4"/>
  <c r="E162" i="4"/>
  <c r="C162" i="4"/>
  <c r="A162" i="4"/>
  <c r="K161" i="4"/>
  <c r="G161" i="4"/>
  <c r="F161" i="4"/>
  <c r="E161" i="4"/>
  <c r="C161" i="4"/>
  <c r="A161" i="4"/>
  <c r="K160" i="4"/>
  <c r="G160" i="4"/>
  <c r="F160" i="4"/>
  <c r="E160" i="4"/>
  <c r="C160" i="4"/>
  <c r="A160" i="4"/>
  <c r="K159" i="4"/>
  <c r="G159" i="4"/>
  <c r="F159" i="4"/>
  <c r="E159" i="4"/>
  <c r="C159" i="4"/>
  <c r="A159" i="4"/>
  <c r="K158" i="4"/>
  <c r="G158" i="4"/>
  <c r="F158" i="4"/>
  <c r="E158" i="4"/>
  <c r="C158" i="4"/>
  <c r="A158" i="4"/>
  <c r="K157" i="4"/>
  <c r="G157" i="4"/>
  <c r="F157" i="4"/>
  <c r="E157" i="4"/>
  <c r="C157" i="4"/>
  <c r="A157" i="4"/>
  <c r="K156" i="4"/>
  <c r="G156" i="4"/>
  <c r="F156" i="4"/>
  <c r="E156" i="4"/>
  <c r="C156" i="4"/>
  <c r="A156" i="4"/>
  <c r="K155" i="4"/>
  <c r="G155" i="4"/>
  <c r="F155" i="4"/>
  <c r="E155" i="4"/>
  <c r="C155" i="4"/>
  <c r="A155" i="4"/>
  <c r="K154" i="4"/>
  <c r="G154" i="4"/>
  <c r="F154" i="4"/>
  <c r="E154" i="4"/>
  <c r="C154" i="4"/>
  <c r="A154" i="4"/>
  <c r="K153" i="4"/>
  <c r="G153" i="4"/>
  <c r="F153" i="4"/>
  <c r="E153" i="4"/>
  <c r="C153" i="4"/>
  <c r="A153" i="4"/>
  <c r="K152" i="4"/>
  <c r="G152" i="4"/>
  <c r="F152" i="4"/>
  <c r="E152" i="4"/>
  <c r="C152" i="4"/>
  <c r="A152" i="4"/>
  <c r="K151" i="4"/>
  <c r="G151" i="4"/>
  <c r="F151" i="4"/>
  <c r="E151" i="4"/>
  <c r="C151" i="4"/>
  <c r="A151" i="4"/>
  <c r="K150" i="4"/>
  <c r="G150" i="4"/>
  <c r="F150" i="4"/>
  <c r="E150" i="4"/>
  <c r="C150" i="4"/>
  <c r="A150" i="4"/>
  <c r="K149" i="4"/>
  <c r="G149" i="4"/>
  <c r="F149" i="4"/>
  <c r="E149" i="4"/>
  <c r="C149" i="4"/>
  <c r="A149" i="4"/>
  <c r="K148" i="4"/>
  <c r="G148" i="4"/>
  <c r="F148" i="4"/>
  <c r="E148" i="4"/>
  <c r="C148" i="4"/>
  <c r="A148" i="4"/>
  <c r="K147" i="4"/>
  <c r="G147" i="4"/>
  <c r="F147" i="4"/>
  <c r="E147" i="4"/>
  <c r="C147" i="4"/>
  <c r="A147" i="4"/>
  <c r="K146" i="4"/>
  <c r="G146" i="4"/>
  <c r="F146" i="4"/>
  <c r="E146" i="4"/>
  <c r="C146" i="4"/>
  <c r="A146" i="4"/>
  <c r="K145" i="4"/>
  <c r="G145" i="4"/>
  <c r="F145" i="4"/>
  <c r="E145" i="4"/>
  <c r="C145" i="4"/>
  <c r="A145" i="4"/>
  <c r="K144" i="4"/>
  <c r="G144" i="4"/>
  <c r="F144" i="4"/>
  <c r="E144" i="4"/>
  <c r="C144" i="4"/>
  <c r="A144" i="4"/>
  <c r="K143" i="4"/>
  <c r="G143" i="4"/>
  <c r="F143" i="4"/>
  <c r="E143" i="4"/>
  <c r="C143" i="4"/>
  <c r="A143" i="4"/>
  <c r="K142" i="4"/>
  <c r="G142" i="4"/>
  <c r="F142" i="4"/>
  <c r="E142" i="4"/>
  <c r="C142" i="4"/>
  <c r="A142" i="4"/>
  <c r="K141" i="4"/>
  <c r="G141" i="4"/>
  <c r="F141" i="4"/>
  <c r="E141" i="4"/>
  <c r="C141" i="4"/>
  <c r="A141" i="4"/>
  <c r="K140" i="4"/>
  <c r="G140" i="4"/>
  <c r="F140" i="4"/>
  <c r="E140" i="4"/>
  <c r="C140" i="4"/>
  <c r="A140" i="4"/>
  <c r="K139" i="4"/>
  <c r="G139" i="4"/>
  <c r="F139" i="4"/>
  <c r="E139" i="4"/>
  <c r="C139" i="4"/>
  <c r="A139" i="4"/>
  <c r="K138" i="4"/>
  <c r="G138" i="4"/>
  <c r="F138" i="4"/>
  <c r="E138" i="4"/>
  <c r="C138" i="4"/>
  <c r="A138" i="4"/>
  <c r="K137" i="4"/>
  <c r="G137" i="4"/>
  <c r="F137" i="4"/>
  <c r="E137" i="4"/>
  <c r="C137" i="4"/>
  <c r="A137" i="4"/>
  <c r="K136" i="4"/>
  <c r="G136" i="4"/>
  <c r="F136" i="4"/>
  <c r="E136" i="4"/>
  <c r="C136" i="4"/>
  <c r="A136" i="4"/>
  <c r="K135" i="4"/>
  <c r="G135" i="4"/>
  <c r="F135" i="4"/>
  <c r="E135" i="4"/>
  <c r="C135" i="4"/>
  <c r="A135" i="4"/>
  <c r="K134" i="4"/>
  <c r="G134" i="4"/>
  <c r="F134" i="4"/>
  <c r="E134" i="4"/>
  <c r="C134" i="4"/>
  <c r="A134" i="4"/>
  <c r="K133" i="4"/>
  <c r="G133" i="4"/>
  <c r="F133" i="4"/>
  <c r="E133" i="4"/>
  <c r="C133" i="4"/>
  <c r="A133" i="4"/>
  <c r="K132" i="4"/>
  <c r="G132" i="4"/>
  <c r="F132" i="4"/>
  <c r="E132" i="4"/>
  <c r="C132" i="4"/>
  <c r="A132" i="4"/>
  <c r="K131" i="4"/>
  <c r="G131" i="4"/>
  <c r="F131" i="4"/>
  <c r="E131" i="4"/>
  <c r="C131" i="4"/>
  <c r="A131" i="4"/>
  <c r="K130" i="4"/>
  <c r="G130" i="4"/>
  <c r="F130" i="4"/>
  <c r="E130" i="4"/>
  <c r="C130" i="4"/>
  <c r="A130" i="4"/>
  <c r="K129" i="4"/>
  <c r="G129" i="4"/>
  <c r="F129" i="4"/>
  <c r="E129" i="4"/>
  <c r="C129" i="4"/>
  <c r="A129" i="4"/>
  <c r="K128" i="4"/>
  <c r="G128" i="4"/>
  <c r="F128" i="4"/>
  <c r="E128" i="4"/>
  <c r="C128" i="4"/>
  <c r="A128" i="4"/>
  <c r="K127" i="4"/>
  <c r="G127" i="4"/>
  <c r="F127" i="4"/>
  <c r="E127" i="4"/>
  <c r="C127" i="4"/>
  <c r="A127" i="4"/>
  <c r="K126" i="4"/>
  <c r="G126" i="4"/>
  <c r="F126" i="4"/>
  <c r="E126" i="4"/>
  <c r="C126" i="4"/>
  <c r="A126" i="4"/>
  <c r="K125" i="4"/>
  <c r="G125" i="4"/>
  <c r="F125" i="4"/>
  <c r="E125" i="4"/>
  <c r="C125" i="4"/>
  <c r="A125" i="4"/>
  <c r="K124" i="4"/>
  <c r="G124" i="4"/>
  <c r="F124" i="4"/>
  <c r="E124" i="4"/>
  <c r="C124" i="4"/>
  <c r="A124" i="4"/>
  <c r="K123" i="4"/>
  <c r="G123" i="4"/>
  <c r="F123" i="4"/>
  <c r="E123" i="4"/>
  <c r="C123" i="4"/>
  <c r="A123" i="4"/>
  <c r="K122" i="4"/>
  <c r="G122" i="4"/>
  <c r="F122" i="4"/>
  <c r="E122" i="4"/>
  <c r="C122" i="4"/>
  <c r="A122" i="4"/>
  <c r="K121" i="4"/>
  <c r="G121" i="4"/>
  <c r="F121" i="4"/>
  <c r="E121" i="4"/>
  <c r="C121" i="4"/>
  <c r="A121" i="4"/>
  <c r="K120" i="4"/>
  <c r="G120" i="4"/>
  <c r="F120" i="4"/>
  <c r="E120" i="4"/>
  <c r="C120" i="4"/>
  <c r="A120" i="4"/>
  <c r="K119" i="4"/>
  <c r="G119" i="4"/>
  <c r="F119" i="4"/>
  <c r="E119" i="4"/>
  <c r="C119" i="4"/>
  <c r="A119" i="4"/>
  <c r="K118" i="4"/>
  <c r="G118" i="4"/>
  <c r="F118" i="4"/>
  <c r="E118" i="4"/>
  <c r="C118" i="4"/>
  <c r="A118" i="4"/>
  <c r="K117" i="4"/>
  <c r="G117" i="4"/>
  <c r="F117" i="4"/>
  <c r="E117" i="4"/>
  <c r="C117" i="4"/>
  <c r="A117" i="4"/>
  <c r="K116" i="4"/>
  <c r="G116" i="4"/>
  <c r="F116" i="4"/>
  <c r="E116" i="4"/>
  <c r="C116" i="4"/>
  <c r="A116" i="4"/>
  <c r="K115" i="4"/>
  <c r="G115" i="4"/>
  <c r="F115" i="4"/>
  <c r="E115" i="4"/>
  <c r="C115" i="4"/>
  <c r="A115" i="4"/>
  <c r="K114" i="4"/>
  <c r="G114" i="4"/>
  <c r="F114" i="4"/>
  <c r="E114" i="4"/>
  <c r="C114" i="4"/>
  <c r="A114" i="4"/>
  <c r="K113" i="4"/>
  <c r="G113" i="4"/>
  <c r="F113" i="4"/>
  <c r="E113" i="4"/>
  <c r="C113" i="4"/>
  <c r="A113" i="4"/>
  <c r="K112" i="4"/>
  <c r="G112" i="4"/>
  <c r="F112" i="4"/>
  <c r="E112" i="4"/>
  <c r="C112" i="4"/>
  <c r="A112" i="4"/>
  <c r="K111" i="4"/>
  <c r="G111" i="4"/>
  <c r="F111" i="4"/>
  <c r="E111" i="4"/>
  <c r="C111" i="4"/>
  <c r="A111" i="4"/>
  <c r="K110" i="4"/>
  <c r="G110" i="4"/>
  <c r="F110" i="4"/>
  <c r="E110" i="4"/>
  <c r="C110" i="4"/>
  <c r="A110" i="4"/>
  <c r="K109" i="4"/>
  <c r="G109" i="4"/>
  <c r="F109" i="4"/>
  <c r="E109" i="4"/>
  <c r="C109" i="4"/>
  <c r="A109" i="4"/>
  <c r="K108" i="4"/>
  <c r="G108" i="4"/>
  <c r="F108" i="4"/>
  <c r="E108" i="4"/>
  <c r="C108" i="4"/>
  <c r="A108" i="4"/>
  <c r="K107" i="4"/>
  <c r="G107" i="4"/>
  <c r="F107" i="4"/>
  <c r="E107" i="4"/>
  <c r="C107" i="4"/>
  <c r="A107" i="4"/>
  <c r="K106" i="4"/>
  <c r="G106" i="4"/>
  <c r="F106" i="4"/>
  <c r="E106" i="4"/>
  <c r="C106" i="4"/>
  <c r="A106" i="4"/>
  <c r="K105" i="4"/>
  <c r="G105" i="4"/>
  <c r="F105" i="4"/>
  <c r="E105" i="4"/>
  <c r="C105" i="4"/>
  <c r="A105" i="4"/>
  <c r="K104" i="4"/>
  <c r="G104" i="4"/>
  <c r="F104" i="4"/>
  <c r="E104" i="4"/>
  <c r="C104" i="4"/>
  <c r="A104" i="4"/>
  <c r="K103" i="4"/>
  <c r="G103" i="4"/>
  <c r="F103" i="4"/>
  <c r="E103" i="4"/>
  <c r="C103" i="4"/>
  <c r="A103" i="4"/>
  <c r="K102" i="4"/>
  <c r="G102" i="4"/>
  <c r="F102" i="4"/>
  <c r="E102" i="4"/>
  <c r="C102" i="4"/>
  <c r="A102" i="4"/>
  <c r="K101" i="4"/>
  <c r="G101" i="4"/>
  <c r="F101" i="4"/>
  <c r="E101" i="4"/>
  <c r="C101" i="4"/>
  <c r="A101" i="4"/>
  <c r="K100" i="4"/>
  <c r="G100" i="4"/>
  <c r="F100" i="4"/>
  <c r="E100" i="4"/>
  <c r="C100" i="4"/>
  <c r="A100" i="4"/>
  <c r="K99" i="4"/>
  <c r="G99" i="4"/>
  <c r="F99" i="4"/>
  <c r="E99" i="4"/>
  <c r="C99" i="4"/>
  <c r="A99" i="4"/>
  <c r="K98" i="4"/>
  <c r="G98" i="4"/>
  <c r="F98" i="4"/>
  <c r="E98" i="4"/>
  <c r="C98" i="4"/>
  <c r="A98" i="4"/>
  <c r="K97" i="4"/>
  <c r="G97" i="4"/>
  <c r="F97" i="4"/>
  <c r="E97" i="4"/>
  <c r="C97" i="4"/>
  <c r="A97" i="4"/>
  <c r="K96" i="4"/>
  <c r="G96" i="4"/>
  <c r="F96" i="4"/>
  <c r="E96" i="4"/>
  <c r="C96" i="4"/>
  <c r="A96" i="4"/>
  <c r="K95" i="4"/>
  <c r="G95" i="4"/>
  <c r="F95" i="4"/>
  <c r="E95" i="4"/>
  <c r="C95" i="4"/>
  <c r="A95" i="4"/>
  <c r="K94" i="4"/>
  <c r="G94" i="4"/>
  <c r="F94" i="4"/>
  <c r="E94" i="4"/>
  <c r="C94" i="4"/>
  <c r="A94" i="4"/>
  <c r="K93" i="4"/>
  <c r="G93" i="4"/>
  <c r="F93" i="4"/>
  <c r="E93" i="4"/>
  <c r="C93" i="4"/>
  <c r="A93" i="4"/>
  <c r="K92" i="4"/>
  <c r="G92" i="4"/>
  <c r="F92" i="4"/>
  <c r="E92" i="4"/>
  <c r="C92" i="4"/>
  <c r="A92" i="4"/>
  <c r="K91" i="4"/>
  <c r="G91" i="4"/>
  <c r="F91" i="4"/>
  <c r="E91" i="4"/>
  <c r="C91" i="4"/>
  <c r="A91" i="4"/>
  <c r="K90" i="4"/>
  <c r="G90" i="4"/>
  <c r="F90" i="4"/>
  <c r="E90" i="4"/>
  <c r="C90" i="4"/>
  <c r="A90" i="4"/>
  <c r="K89" i="4"/>
  <c r="G89" i="4"/>
  <c r="F89" i="4"/>
  <c r="E89" i="4"/>
  <c r="C89" i="4"/>
  <c r="A89" i="4"/>
  <c r="K88" i="4"/>
  <c r="G88" i="4"/>
  <c r="F88" i="4"/>
  <c r="E88" i="4"/>
  <c r="C88" i="4"/>
  <c r="A88" i="4"/>
  <c r="K87" i="4"/>
  <c r="G87" i="4"/>
  <c r="F87" i="4"/>
  <c r="E87" i="4"/>
  <c r="C87" i="4"/>
  <c r="A87" i="4"/>
  <c r="K86" i="4"/>
  <c r="G86" i="4"/>
  <c r="F86" i="4"/>
  <c r="E86" i="4"/>
  <c r="C86" i="4"/>
  <c r="A86" i="4"/>
  <c r="K85" i="4"/>
  <c r="G85" i="4"/>
  <c r="F85" i="4"/>
  <c r="E85" i="4"/>
  <c r="C85" i="4"/>
  <c r="A85" i="4"/>
  <c r="K84" i="4"/>
  <c r="G84" i="4"/>
  <c r="F84" i="4"/>
  <c r="E84" i="4"/>
  <c r="C84" i="4"/>
  <c r="A84" i="4"/>
  <c r="K83" i="4"/>
  <c r="G83" i="4"/>
  <c r="F83" i="4"/>
  <c r="E83" i="4"/>
  <c r="C83" i="4"/>
  <c r="A83" i="4"/>
  <c r="K82" i="4"/>
  <c r="G82" i="4"/>
  <c r="F82" i="4"/>
  <c r="E82" i="4"/>
  <c r="C82" i="4"/>
  <c r="A82" i="4"/>
  <c r="K81" i="4"/>
  <c r="G81" i="4"/>
  <c r="F81" i="4"/>
  <c r="E81" i="4"/>
  <c r="C81" i="4"/>
  <c r="A81" i="4"/>
  <c r="K80" i="4"/>
  <c r="G80" i="4"/>
  <c r="F80" i="4"/>
  <c r="E80" i="4"/>
  <c r="C80" i="4"/>
  <c r="A80" i="4"/>
  <c r="K79" i="4"/>
  <c r="G79" i="4"/>
  <c r="F79" i="4"/>
  <c r="E79" i="4"/>
  <c r="C79" i="4"/>
  <c r="A79" i="4"/>
  <c r="K78" i="4"/>
  <c r="G78" i="4"/>
  <c r="F78" i="4"/>
  <c r="E78" i="4"/>
  <c r="C78" i="4"/>
  <c r="A78" i="4"/>
  <c r="K77" i="4"/>
  <c r="G77" i="4"/>
  <c r="F77" i="4"/>
  <c r="E77" i="4"/>
  <c r="C77" i="4"/>
  <c r="A77" i="4"/>
  <c r="K76" i="4"/>
  <c r="G76" i="4"/>
  <c r="F76" i="4"/>
  <c r="E76" i="4"/>
  <c r="C76" i="4"/>
  <c r="A76" i="4"/>
  <c r="K75" i="4"/>
  <c r="G75" i="4"/>
  <c r="F75" i="4"/>
  <c r="E75" i="4"/>
  <c r="C75" i="4"/>
  <c r="A75" i="4"/>
  <c r="K74" i="4"/>
  <c r="G74" i="4"/>
  <c r="F74" i="4"/>
  <c r="E74" i="4"/>
  <c r="C74" i="4"/>
  <c r="A74" i="4"/>
  <c r="K73" i="4"/>
  <c r="G73" i="4"/>
  <c r="F73" i="4"/>
  <c r="E73" i="4"/>
  <c r="C73" i="4"/>
  <c r="A73" i="4"/>
  <c r="K72" i="4"/>
  <c r="G72" i="4"/>
  <c r="F72" i="4"/>
  <c r="E72" i="4"/>
  <c r="C72" i="4"/>
  <c r="A72" i="4"/>
  <c r="K71" i="4"/>
  <c r="G71" i="4"/>
  <c r="F71" i="4"/>
  <c r="E71" i="4"/>
  <c r="C71" i="4"/>
  <c r="A71" i="4"/>
  <c r="K70" i="4"/>
  <c r="G70" i="4"/>
  <c r="F70" i="4"/>
  <c r="E70" i="4"/>
  <c r="C70" i="4"/>
  <c r="A70" i="4"/>
  <c r="K69" i="4"/>
  <c r="G69" i="4"/>
  <c r="F69" i="4"/>
  <c r="E69" i="4"/>
  <c r="C69" i="4"/>
  <c r="A69" i="4"/>
  <c r="K68" i="4"/>
  <c r="G68" i="4"/>
  <c r="F68" i="4"/>
  <c r="E68" i="4"/>
  <c r="C68" i="4"/>
  <c r="A68" i="4"/>
  <c r="K67" i="4"/>
  <c r="G67" i="4"/>
  <c r="F67" i="4"/>
  <c r="E67" i="4"/>
  <c r="C67" i="4"/>
  <c r="A67" i="4"/>
  <c r="K66" i="4"/>
  <c r="G66" i="4"/>
  <c r="F66" i="4"/>
  <c r="E66" i="4"/>
  <c r="C66" i="4"/>
  <c r="A66" i="4"/>
  <c r="K65" i="4"/>
  <c r="G65" i="4"/>
  <c r="F65" i="4"/>
  <c r="E65" i="4"/>
  <c r="C65" i="4"/>
  <c r="A65" i="4"/>
  <c r="K64" i="4"/>
  <c r="G64" i="4"/>
  <c r="F64" i="4"/>
  <c r="E64" i="4"/>
  <c r="C64" i="4"/>
  <c r="A64" i="4"/>
  <c r="K63" i="4"/>
  <c r="G63" i="4"/>
  <c r="F63" i="4"/>
  <c r="E63" i="4"/>
  <c r="C63" i="4"/>
  <c r="A63" i="4"/>
  <c r="K62" i="4"/>
  <c r="G62" i="4"/>
  <c r="F62" i="4"/>
  <c r="E62" i="4"/>
  <c r="C62" i="4"/>
  <c r="A62" i="4"/>
  <c r="K61" i="4"/>
  <c r="G61" i="4"/>
  <c r="F61" i="4"/>
  <c r="E61" i="4"/>
  <c r="C61" i="4"/>
  <c r="A61" i="4"/>
  <c r="K60" i="4"/>
  <c r="G60" i="4"/>
  <c r="F60" i="4"/>
  <c r="E60" i="4"/>
  <c r="C60" i="4"/>
  <c r="A60" i="4"/>
  <c r="K59" i="4"/>
  <c r="G59" i="4"/>
  <c r="F59" i="4"/>
  <c r="E59" i="4"/>
  <c r="C59" i="4"/>
  <c r="A59" i="4"/>
  <c r="K58" i="4"/>
  <c r="G58" i="4"/>
  <c r="F58" i="4"/>
  <c r="E58" i="4"/>
  <c r="C58" i="4"/>
  <c r="A58" i="4"/>
  <c r="K57" i="4"/>
  <c r="G57" i="4"/>
  <c r="F57" i="4"/>
  <c r="E57" i="4"/>
  <c r="C57" i="4"/>
  <c r="A57" i="4"/>
  <c r="K56" i="4"/>
  <c r="G56" i="4"/>
  <c r="F56" i="4"/>
  <c r="E56" i="4"/>
  <c r="C56" i="4"/>
  <c r="A56" i="4"/>
  <c r="K55" i="4"/>
  <c r="G55" i="4"/>
  <c r="F55" i="4"/>
  <c r="E55" i="4"/>
  <c r="C55" i="4"/>
  <c r="A55" i="4"/>
  <c r="K54" i="4"/>
  <c r="G54" i="4"/>
  <c r="F54" i="4"/>
  <c r="E54" i="4"/>
  <c r="C54" i="4"/>
  <c r="A54" i="4"/>
  <c r="K53" i="4"/>
  <c r="G53" i="4"/>
  <c r="F53" i="4"/>
  <c r="E53" i="4"/>
  <c r="C53" i="4"/>
  <c r="A53" i="4"/>
  <c r="K52" i="4"/>
  <c r="G52" i="4"/>
  <c r="F52" i="4"/>
  <c r="E52" i="4"/>
  <c r="C52" i="4"/>
  <c r="A52" i="4"/>
  <c r="K51" i="4"/>
  <c r="G51" i="4"/>
  <c r="F51" i="4"/>
  <c r="E51" i="4"/>
  <c r="C51" i="4"/>
  <c r="A51" i="4"/>
  <c r="K50" i="4"/>
  <c r="G50" i="4"/>
  <c r="F50" i="4"/>
  <c r="E50" i="4"/>
  <c r="C50" i="4"/>
  <c r="A50" i="4"/>
  <c r="K49" i="4"/>
  <c r="G49" i="4"/>
  <c r="F49" i="4"/>
  <c r="E49" i="4"/>
  <c r="C49" i="4"/>
  <c r="A49" i="4"/>
  <c r="K48" i="4"/>
  <c r="G48" i="4"/>
  <c r="F48" i="4"/>
  <c r="E48" i="4"/>
  <c r="C48" i="4"/>
  <c r="A48" i="4"/>
  <c r="K47" i="4"/>
  <c r="G47" i="4"/>
  <c r="F47" i="4"/>
  <c r="E47" i="4"/>
  <c r="C47" i="4"/>
  <c r="A47" i="4"/>
  <c r="K46" i="4"/>
  <c r="G46" i="4"/>
  <c r="F46" i="4"/>
  <c r="E46" i="4"/>
  <c r="C46" i="4"/>
  <c r="A46" i="4"/>
  <c r="K45" i="4"/>
  <c r="G45" i="4"/>
  <c r="F45" i="4"/>
  <c r="E45" i="4"/>
  <c r="C45" i="4"/>
  <c r="A45" i="4"/>
  <c r="K44" i="4"/>
  <c r="G44" i="4"/>
  <c r="F44" i="4"/>
  <c r="E44" i="4"/>
  <c r="C44" i="4"/>
  <c r="A44" i="4"/>
  <c r="K43" i="4"/>
  <c r="G43" i="4"/>
  <c r="F43" i="4"/>
  <c r="E43" i="4"/>
  <c r="C43" i="4"/>
  <c r="A43" i="4"/>
  <c r="K42" i="4"/>
  <c r="G42" i="4"/>
  <c r="F42" i="4"/>
  <c r="E42" i="4"/>
  <c r="C42" i="4"/>
  <c r="A42" i="4"/>
  <c r="K41" i="4"/>
  <c r="G41" i="4"/>
  <c r="F41" i="4"/>
  <c r="E41" i="4"/>
  <c r="C41" i="4"/>
  <c r="A41" i="4"/>
  <c r="K40" i="4"/>
  <c r="G40" i="4"/>
  <c r="F40" i="4"/>
  <c r="E40" i="4"/>
  <c r="C40" i="4"/>
  <c r="A40" i="4"/>
  <c r="K39" i="4"/>
  <c r="G39" i="4"/>
  <c r="F39" i="4"/>
  <c r="E39" i="4"/>
  <c r="C39" i="4"/>
  <c r="A39" i="4"/>
  <c r="K38" i="4"/>
  <c r="G38" i="4"/>
  <c r="F38" i="4"/>
  <c r="E38" i="4"/>
  <c r="C38" i="4"/>
  <c r="A38" i="4"/>
  <c r="K37" i="4"/>
  <c r="G37" i="4"/>
  <c r="F37" i="4"/>
  <c r="E37" i="4"/>
  <c r="C37" i="4"/>
  <c r="A37" i="4"/>
  <c r="K36" i="4"/>
  <c r="G36" i="4"/>
  <c r="F36" i="4"/>
  <c r="E36" i="4"/>
  <c r="C36" i="4"/>
  <c r="A36" i="4"/>
  <c r="K35" i="4"/>
  <c r="G35" i="4"/>
  <c r="F35" i="4"/>
  <c r="E35" i="4"/>
  <c r="C35" i="4"/>
  <c r="A35" i="4"/>
  <c r="K34" i="4"/>
  <c r="G34" i="4"/>
  <c r="F34" i="4"/>
  <c r="E34" i="4"/>
  <c r="C34" i="4"/>
  <c r="A34" i="4"/>
  <c r="K33" i="4"/>
  <c r="G33" i="4"/>
  <c r="F33" i="4"/>
  <c r="E33" i="4"/>
  <c r="C33" i="4"/>
  <c r="A33" i="4"/>
  <c r="K32" i="4"/>
  <c r="G32" i="4"/>
  <c r="F32" i="4"/>
  <c r="E32" i="4"/>
  <c r="C32" i="4"/>
  <c r="A32" i="4"/>
  <c r="K31" i="4"/>
  <c r="G31" i="4"/>
  <c r="F31" i="4"/>
  <c r="E31" i="4"/>
  <c r="C31" i="4"/>
  <c r="A31" i="4"/>
  <c r="K30" i="4"/>
  <c r="G30" i="4"/>
  <c r="F30" i="4"/>
  <c r="E30" i="4"/>
  <c r="C30" i="4"/>
  <c r="A30" i="4"/>
  <c r="K29" i="4"/>
  <c r="G29" i="4"/>
  <c r="F29" i="4"/>
  <c r="E29" i="4"/>
  <c r="C29" i="4"/>
  <c r="A29" i="4"/>
  <c r="K28" i="4"/>
  <c r="G28" i="4"/>
  <c r="F28" i="4"/>
  <c r="E28" i="4"/>
  <c r="C28" i="4"/>
  <c r="A28" i="4"/>
  <c r="K27" i="4"/>
  <c r="G27" i="4"/>
  <c r="F27" i="4"/>
  <c r="E27" i="4"/>
  <c r="C27" i="4"/>
  <c r="A27" i="4"/>
  <c r="K26" i="4"/>
  <c r="G26" i="4"/>
  <c r="F26" i="4"/>
  <c r="E26" i="4"/>
  <c r="C26" i="4"/>
  <c r="A26" i="4"/>
  <c r="K25" i="4"/>
  <c r="G25" i="4"/>
  <c r="F25" i="4"/>
  <c r="E25" i="4"/>
  <c r="C25" i="4"/>
  <c r="A25" i="4"/>
  <c r="K24" i="4"/>
  <c r="G24" i="4"/>
  <c r="F24" i="4"/>
  <c r="E24" i="4"/>
  <c r="C24" i="4"/>
  <c r="A24" i="4"/>
  <c r="K23" i="4"/>
  <c r="G23" i="4"/>
  <c r="F23" i="4"/>
  <c r="E23" i="4"/>
  <c r="C23" i="4"/>
  <c r="A23" i="4"/>
  <c r="K22" i="4"/>
  <c r="G22" i="4"/>
  <c r="F22" i="4"/>
  <c r="E22" i="4"/>
  <c r="C22" i="4"/>
  <c r="A22" i="4"/>
  <c r="K21" i="4"/>
  <c r="G21" i="4"/>
  <c r="F21" i="4"/>
  <c r="E21" i="4"/>
  <c r="C21" i="4"/>
  <c r="A21" i="4"/>
  <c r="K20" i="4"/>
  <c r="G20" i="4"/>
  <c r="F20" i="4"/>
  <c r="E20" i="4"/>
  <c r="C20" i="4"/>
  <c r="A20" i="4"/>
  <c r="K19" i="4"/>
  <c r="G19" i="4"/>
  <c r="F19" i="4"/>
  <c r="E19" i="4"/>
  <c r="C19" i="4"/>
  <c r="A19" i="4"/>
  <c r="K18" i="4"/>
  <c r="G18" i="4"/>
  <c r="F18" i="4"/>
  <c r="E18" i="4"/>
  <c r="C18" i="4"/>
  <c r="A18" i="4"/>
  <c r="K17" i="4"/>
  <c r="G17" i="4"/>
  <c r="F17" i="4"/>
  <c r="E17" i="4"/>
  <c r="C17" i="4"/>
  <c r="A17" i="4"/>
  <c r="K16" i="4"/>
  <c r="G16" i="4"/>
  <c r="F16" i="4"/>
  <c r="E16" i="4"/>
  <c r="C16" i="4"/>
  <c r="A16" i="4"/>
  <c r="K15" i="4"/>
  <c r="G15" i="4"/>
  <c r="F15" i="4"/>
  <c r="E15" i="4"/>
  <c r="C15" i="4"/>
  <c r="A15" i="4"/>
  <c r="K14" i="4"/>
  <c r="G14" i="4"/>
  <c r="F14" i="4"/>
  <c r="E14" i="4"/>
  <c r="C14" i="4"/>
  <c r="A14" i="4"/>
  <c r="K13" i="4"/>
  <c r="G13" i="4"/>
  <c r="F13" i="4"/>
  <c r="E13" i="4"/>
  <c r="C13" i="4"/>
  <c r="A13" i="4"/>
  <c r="K12" i="4"/>
  <c r="G12" i="4"/>
  <c r="F12" i="4"/>
  <c r="E12" i="4"/>
  <c r="C12" i="4"/>
  <c r="A12" i="4"/>
  <c r="K11" i="4"/>
  <c r="G11" i="4"/>
  <c r="F11" i="4"/>
  <c r="E11" i="4"/>
  <c r="C11" i="4"/>
  <c r="A11" i="4"/>
  <c r="K10" i="4"/>
  <c r="G10" i="4"/>
  <c r="F10" i="4"/>
  <c r="E10" i="4"/>
  <c r="C10" i="4"/>
  <c r="A10" i="4"/>
  <c r="K9" i="4"/>
  <c r="G9" i="4"/>
  <c r="F9" i="4"/>
  <c r="E9" i="4"/>
  <c r="C9" i="4"/>
  <c r="A9" i="4"/>
  <c r="K8" i="4"/>
  <c r="G8" i="4"/>
  <c r="F8" i="4"/>
  <c r="E8" i="4"/>
  <c r="C8" i="4"/>
  <c r="A8" i="4"/>
  <c r="K7" i="4"/>
  <c r="G7" i="4"/>
  <c r="F7" i="4"/>
  <c r="E7" i="4"/>
  <c r="C7" i="4"/>
  <c r="A7" i="4"/>
  <c r="K6" i="4"/>
  <c r="G6" i="4"/>
  <c r="F6" i="4"/>
  <c r="E6" i="4"/>
  <c r="C6" i="4"/>
  <c r="A6" i="4"/>
  <c r="K5" i="4"/>
  <c r="G5" i="4"/>
  <c r="F5" i="4"/>
  <c r="E5" i="4"/>
  <c r="C5" i="4"/>
  <c r="A5" i="4"/>
  <c r="K4" i="4"/>
  <c r="G4" i="4"/>
  <c r="F4" i="4"/>
  <c r="E4" i="4"/>
  <c r="C4" i="4"/>
  <c r="A4" i="4"/>
  <c r="K3" i="4"/>
  <c r="G3" i="4"/>
  <c r="F3" i="4"/>
  <c r="E3" i="4"/>
  <c r="C3" i="4"/>
  <c r="A3" i="4"/>
  <c r="K1549" i="3"/>
  <c r="G1549" i="3"/>
  <c r="F1549" i="3"/>
  <c r="E1549" i="3"/>
  <c r="C1549" i="3"/>
  <c r="A1549" i="3"/>
  <c r="K1548" i="3"/>
  <c r="G1548" i="3"/>
  <c r="F1548" i="3"/>
  <c r="E1548" i="3"/>
  <c r="C1548" i="3"/>
  <c r="A1548" i="3"/>
  <c r="K1547" i="3"/>
  <c r="G1547" i="3"/>
  <c r="F1547" i="3"/>
  <c r="E1547" i="3"/>
  <c r="C1547" i="3"/>
  <c r="A1547" i="3"/>
  <c r="K1546" i="3"/>
  <c r="G1546" i="3"/>
  <c r="F1546" i="3"/>
  <c r="E1546" i="3"/>
  <c r="C1546" i="3"/>
  <c r="A1546" i="3"/>
  <c r="K1545" i="3"/>
  <c r="G1545" i="3"/>
  <c r="F1545" i="3"/>
  <c r="E1545" i="3"/>
  <c r="C1545" i="3"/>
  <c r="A1545" i="3"/>
  <c r="K1544" i="3"/>
  <c r="G1544" i="3"/>
  <c r="F1544" i="3"/>
  <c r="E1544" i="3"/>
  <c r="C1544" i="3"/>
  <c r="A1544" i="3"/>
  <c r="K1543" i="3"/>
  <c r="G1543" i="3"/>
  <c r="F1543" i="3"/>
  <c r="E1543" i="3"/>
  <c r="C1543" i="3"/>
  <c r="A1543" i="3"/>
  <c r="K1542" i="3"/>
  <c r="G1542" i="3"/>
  <c r="F1542" i="3"/>
  <c r="E1542" i="3"/>
  <c r="C1542" i="3"/>
  <c r="A1542" i="3"/>
  <c r="K1541" i="3"/>
  <c r="G1541" i="3"/>
  <c r="F1541" i="3"/>
  <c r="E1541" i="3"/>
  <c r="C1541" i="3"/>
  <c r="A1541" i="3"/>
  <c r="K1540" i="3"/>
  <c r="G1540" i="3"/>
  <c r="F1540" i="3"/>
  <c r="E1540" i="3"/>
  <c r="C1540" i="3"/>
  <c r="A1540" i="3"/>
  <c r="K1539" i="3"/>
  <c r="G1539" i="3"/>
  <c r="F1539" i="3"/>
  <c r="E1539" i="3"/>
  <c r="C1539" i="3"/>
  <c r="A1539" i="3"/>
  <c r="K1538" i="3"/>
  <c r="G1538" i="3"/>
  <c r="F1538" i="3"/>
  <c r="E1538" i="3"/>
  <c r="C1538" i="3"/>
  <c r="A1538" i="3"/>
  <c r="K1537" i="3"/>
  <c r="G1537" i="3"/>
  <c r="F1537" i="3"/>
  <c r="E1537" i="3"/>
  <c r="C1537" i="3"/>
  <c r="A1537" i="3"/>
  <c r="K1536" i="3"/>
  <c r="G1536" i="3"/>
  <c r="F1536" i="3"/>
  <c r="E1536" i="3"/>
  <c r="C1536" i="3"/>
  <c r="A1536" i="3"/>
  <c r="K1535" i="3"/>
  <c r="G1535" i="3"/>
  <c r="F1535" i="3"/>
  <c r="E1535" i="3"/>
  <c r="C1535" i="3"/>
  <c r="A1535" i="3"/>
  <c r="K1534" i="3"/>
  <c r="G1534" i="3"/>
  <c r="F1534" i="3"/>
  <c r="E1534" i="3"/>
  <c r="C1534" i="3"/>
  <c r="A1534" i="3"/>
  <c r="K1533" i="3"/>
  <c r="G1533" i="3"/>
  <c r="F1533" i="3"/>
  <c r="E1533" i="3"/>
  <c r="C1533" i="3"/>
  <c r="A1533" i="3"/>
  <c r="K1532" i="3"/>
  <c r="G1532" i="3"/>
  <c r="F1532" i="3"/>
  <c r="E1532" i="3"/>
  <c r="C1532" i="3"/>
  <c r="A1532" i="3"/>
  <c r="K1531" i="3"/>
  <c r="G1531" i="3"/>
  <c r="F1531" i="3"/>
  <c r="E1531" i="3"/>
  <c r="C1531" i="3"/>
  <c r="A1531" i="3"/>
  <c r="K1530" i="3"/>
  <c r="G1530" i="3"/>
  <c r="F1530" i="3"/>
  <c r="E1530" i="3"/>
  <c r="C1530" i="3"/>
  <c r="A1530" i="3"/>
  <c r="K1529" i="3"/>
  <c r="G1529" i="3"/>
  <c r="F1529" i="3"/>
  <c r="E1529" i="3"/>
  <c r="C1529" i="3"/>
  <c r="A1529" i="3"/>
  <c r="K1528" i="3"/>
  <c r="G1528" i="3"/>
  <c r="F1528" i="3"/>
  <c r="E1528" i="3"/>
  <c r="C1528" i="3"/>
  <c r="A1528" i="3"/>
  <c r="K1527" i="3"/>
  <c r="G1527" i="3"/>
  <c r="F1527" i="3"/>
  <c r="E1527" i="3"/>
  <c r="C1527" i="3"/>
  <c r="A1527" i="3"/>
  <c r="K1526" i="3"/>
  <c r="G1526" i="3"/>
  <c r="F1526" i="3"/>
  <c r="E1526" i="3"/>
  <c r="C1526" i="3"/>
  <c r="A1526" i="3"/>
  <c r="K1525" i="3"/>
  <c r="G1525" i="3"/>
  <c r="F1525" i="3"/>
  <c r="E1525" i="3"/>
  <c r="C1525" i="3"/>
  <c r="A1525" i="3"/>
  <c r="K1524" i="3"/>
  <c r="G1524" i="3"/>
  <c r="F1524" i="3"/>
  <c r="E1524" i="3"/>
  <c r="C1524" i="3"/>
  <c r="A1524" i="3"/>
  <c r="K1523" i="3"/>
  <c r="G1523" i="3"/>
  <c r="F1523" i="3"/>
  <c r="E1523" i="3"/>
  <c r="C1523" i="3"/>
  <c r="A1523" i="3"/>
  <c r="K1522" i="3"/>
  <c r="G1522" i="3"/>
  <c r="F1522" i="3"/>
  <c r="E1522" i="3"/>
  <c r="C1522" i="3"/>
  <c r="A1522" i="3"/>
  <c r="K1521" i="3"/>
  <c r="G1521" i="3"/>
  <c r="F1521" i="3"/>
  <c r="E1521" i="3"/>
  <c r="C1521" i="3"/>
  <c r="A1521" i="3"/>
  <c r="K1520" i="3"/>
  <c r="G1520" i="3"/>
  <c r="F1520" i="3"/>
  <c r="E1520" i="3"/>
  <c r="C1520" i="3"/>
  <c r="A1520" i="3"/>
  <c r="K1519" i="3"/>
  <c r="G1519" i="3"/>
  <c r="F1519" i="3"/>
  <c r="E1519" i="3"/>
  <c r="C1519" i="3"/>
  <c r="A1519" i="3"/>
  <c r="K1518" i="3"/>
  <c r="G1518" i="3"/>
  <c r="F1518" i="3"/>
  <c r="E1518" i="3"/>
  <c r="C1518" i="3"/>
  <c r="A1518" i="3"/>
  <c r="K1517" i="3"/>
  <c r="G1517" i="3"/>
  <c r="F1517" i="3"/>
  <c r="E1517" i="3"/>
  <c r="C1517" i="3"/>
  <c r="A1517" i="3"/>
  <c r="K1516" i="3"/>
  <c r="G1516" i="3"/>
  <c r="F1516" i="3"/>
  <c r="E1516" i="3"/>
  <c r="C1516" i="3"/>
  <c r="A1516" i="3"/>
  <c r="K1515" i="3"/>
  <c r="G1515" i="3"/>
  <c r="F1515" i="3"/>
  <c r="E1515" i="3"/>
  <c r="C1515" i="3"/>
  <c r="A1515" i="3"/>
  <c r="K1514" i="3"/>
  <c r="G1514" i="3"/>
  <c r="F1514" i="3"/>
  <c r="E1514" i="3"/>
  <c r="C1514" i="3"/>
  <c r="A1514" i="3"/>
  <c r="K1513" i="3"/>
  <c r="G1513" i="3"/>
  <c r="F1513" i="3"/>
  <c r="E1513" i="3"/>
  <c r="C1513" i="3"/>
  <c r="A1513" i="3"/>
  <c r="K1512" i="3"/>
  <c r="G1512" i="3"/>
  <c r="F1512" i="3"/>
  <c r="E1512" i="3"/>
  <c r="C1512" i="3"/>
  <c r="A1512" i="3"/>
  <c r="K1511" i="3"/>
  <c r="G1511" i="3"/>
  <c r="F1511" i="3"/>
  <c r="E1511" i="3"/>
  <c r="C1511" i="3"/>
  <c r="A1511" i="3"/>
  <c r="K1510" i="3"/>
  <c r="G1510" i="3"/>
  <c r="F1510" i="3"/>
  <c r="E1510" i="3"/>
  <c r="C1510" i="3"/>
  <c r="A1510" i="3"/>
  <c r="K1509" i="3"/>
  <c r="G1509" i="3"/>
  <c r="F1509" i="3"/>
  <c r="E1509" i="3"/>
  <c r="C1509" i="3"/>
  <c r="A1509" i="3"/>
  <c r="K1508" i="3"/>
  <c r="G1508" i="3"/>
  <c r="F1508" i="3"/>
  <c r="E1508" i="3"/>
  <c r="C1508" i="3"/>
  <c r="A1508" i="3"/>
  <c r="K1507" i="3"/>
  <c r="G1507" i="3"/>
  <c r="F1507" i="3"/>
  <c r="E1507" i="3"/>
  <c r="C1507" i="3"/>
  <c r="A1507" i="3"/>
  <c r="K1506" i="3"/>
  <c r="G1506" i="3"/>
  <c r="F1506" i="3"/>
  <c r="E1506" i="3"/>
  <c r="C1506" i="3"/>
  <c r="A1506" i="3"/>
  <c r="K1505" i="3"/>
  <c r="G1505" i="3"/>
  <c r="F1505" i="3"/>
  <c r="E1505" i="3"/>
  <c r="C1505" i="3"/>
  <c r="A1505" i="3"/>
  <c r="K1504" i="3"/>
  <c r="G1504" i="3"/>
  <c r="F1504" i="3"/>
  <c r="E1504" i="3"/>
  <c r="C1504" i="3"/>
  <c r="A1504" i="3"/>
  <c r="K1503" i="3"/>
  <c r="G1503" i="3"/>
  <c r="F1503" i="3"/>
  <c r="E1503" i="3"/>
  <c r="C1503" i="3"/>
  <c r="A1503" i="3"/>
  <c r="K1502" i="3"/>
  <c r="G1502" i="3"/>
  <c r="F1502" i="3"/>
  <c r="E1502" i="3"/>
  <c r="C1502" i="3"/>
  <c r="A1502" i="3"/>
  <c r="K1501" i="3"/>
  <c r="G1501" i="3"/>
  <c r="F1501" i="3"/>
  <c r="E1501" i="3"/>
  <c r="C1501" i="3"/>
  <c r="A1501" i="3"/>
  <c r="K1500" i="3"/>
  <c r="G1500" i="3"/>
  <c r="F1500" i="3"/>
  <c r="E1500" i="3"/>
  <c r="C1500" i="3"/>
  <c r="A1500" i="3"/>
  <c r="K1499" i="3"/>
  <c r="G1499" i="3"/>
  <c r="F1499" i="3"/>
  <c r="E1499" i="3"/>
  <c r="C1499" i="3"/>
  <c r="A1499" i="3"/>
  <c r="K1498" i="3"/>
  <c r="G1498" i="3"/>
  <c r="F1498" i="3"/>
  <c r="E1498" i="3"/>
  <c r="C1498" i="3"/>
  <c r="A1498" i="3"/>
  <c r="K1497" i="3"/>
  <c r="G1497" i="3"/>
  <c r="F1497" i="3"/>
  <c r="E1497" i="3"/>
  <c r="C1497" i="3"/>
  <c r="A1497" i="3"/>
  <c r="K1496" i="3"/>
  <c r="G1496" i="3"/>
  <c r="F1496" i="3"/>
  <c r="E1496" i="3"/>
  <c r="C1496" i="3"/>
  <c r="A1496" i="3"/>
  <c r="K1495" i="3"/>
  <c r="G1495" i="3"/>
  <c r="F1495" i="3"/>
  <c r="E1495" i="3"/>
  <c r="C1495" i="3"/>
  <c r="A1495" i="3"/>
  <c r="K1494" i="3"/>
  <c r="G1494" i="3"/>
  <c r="F1494" i="3"/>
  <c r="E1494" i="3"/>
  <c r="C1494" i="3"/>
  <c r="A1494" i="3"/>
  <c r="K1493" i="3"/>
  <c r="G1493" i="3"/>
  <c r="F1493" i="3"/>
  <c r="E1493" i="3"/>
  <c r="C1493" i="3"/>
  <c r="A1493" i="3"/>
  <c r="K1492" i="3"/>
  <c r="G1492" i="3"/>
  <c r="F1492" i="3"/>
  <c r="E1492" i="3"/>
  <c r="C1492" i="3"/>
  <c r="A1492" i="3"/>
  <c r="K1491" i="3"/>
  <c r="G1491" i="3"/>
  <c r="F1491" i="3"/>
  <c r="E1491" i="3"/>
  <c r="C1491" i="3"/>
  <c r="A1491" i="3"/>
  <c r="K1490" i="3"/>
  <c r="G1490" i="3"/>
  <c r="F1490" i="3"/>
  <c r="E1490" i="3"/>
  <c r="C1490" i="3"/>
  <c r="A1490" i="3"/>
  <c r="K1489" i="3"/>
  <c r="G1489" i="3"/>
  <c r="F1489" i="3"/>
  <c r="E1489" i="3"/>
  <c r="C1489" i="3"/>
  <c r="A1489" i="3"/>
  <c r="K1488" i="3"/>
  <c r="G1488" i="3"/>
  <c r="F1488" i="3"/>
  <c r="E1488" i="3"/>
  <c r="C1488" i="3"/>
  <c r="A1488" i="3"/>
  <c r="K1487" i="3"/>
  <c r="G1487" i="3"/>
  <c r="F1487" i="3"/>
  <c r="E1487" i="3"/>
  <c r="C1487" i="3"/>
  <c r="A1487" i="3"/>
  <c r="K1486" i="3"/>
  <c r="G1486" i="3"/>
  <c r="F1486" i="3"/>
  <c r="E1486" i="3"/>
  <c r="C1486" i="3"/>
  <c r="A1486" i="3"/>
  <c r="K1485" i="3"/>
  <c r="G1485" i="3"/>
  <c r="F1485" i="3"/>
  <c r="E1485" i="3"/>
  <c r="C1485" i="3"/>
  <c r="A1485" i="3"/>
  <c r="K1484" i="3"/>
  <c r="G1484" i="3"/>
  <c r="F1484" i="3"/>
  <c r="E1484" i="3"/>
  <c r="C1484" i="3"/>
  <c r="A1484" i="3"/>
  <c r="K1483" i="3"/>
  <c r="G1483" i="3"/>
  <c r="F1483" i="3"/>
  <c r="E1483" i="3"/>
  <c r="C1483" i="3"/>
  <c r="A1483" i="3"/>
  <c r="K1482" i="3"/>
  <c r="G1482" i="3"/>
  <c r="F1482" i="3"/>
  <c r="E1482" i="3"/>
  <c r="C1482" i="3"/>
  <c r="A1482" i="3"/>
  <c r="K1481" i="3"/>
  <c r="G1481" i="3"/>
  <c r="F1481" i="3"/>
  <c r="E1481" i="3"/>
  <c r="C1481" i="3"/>
  <c r="A1481" i="3"/>
  <c r="K1480" i="3"/>
  <c r="G1480" i="3"/>
  <c r="F1480" i="3"/>
  <c r="E1480" i="3"/>
  <c r="C1480" i="3"/>
  <c r="A1480" i="3"/>
  <c r="K1479" i="3"/>
  <c r="G1479" i="3"/>
  <c r="F1479" i="3"/>
  <c r="E1479" i="3"/>
  <c r="C1479" i="3"/>
  <c r="A1479" i="3"/>
  <c r="K1478" i="3"/>
  <c r="G1478" i="3"/>
  <c r="F1478" i="3"/>
  <c r="E1478" i="3"/>
  <c r="C1478" i="3"/>
  <c r="A1478" i="3"/>
  <c r="K1477" i="3"/>
  <c r="G1477" i="3"/>
  <c r="F1477" i="3"/>
  <c r="E1477" i="3"/>
  <c r="C1477" i="3"/>
  <c r="A1477" i="3"/>
  <c r="K1476" i="3"/>
  <c r="G1476" i="3"/>
  <c r="F1476" i="3"/>
  <c r="E1476" i="3"/>
  <c r="C1476" i="3"/>
  <c r="A1476" i="3"/>
  <c r="K1475" i="3"/>
  <c r="G1475" i="3"/>
  <c r="F1475" i="3"/>
  <c r="E1475" i="3"/>
  <c r="C1475" i="3"/>
  <c r="A1475" i="3"/>
  <c r="K1474" i="3"/>
  <c r="G1474" i="3"/>
  <c r="F1474" i="3"/>
  <c r="E1474" i="3"/>
  <c r="C1474" i="3"/>
  <c r="A1474" i="3"/>
  <c r="K1473" i="3"/>
  <c r="G1473" i="3"/>
  <c r="F1473" i="3"/>
  <c r="E1473" i="3"/>
  <c r="C1473" i="3"/>
  <c r="A1473" i="3"/>
  <c r="K1472" i="3"/>
  <c r="G1472" i="3"/>
  <c r="F1472" i="3"/>
  <c r="E1472" i="3"/>
  <c r="C1472" i="3"/>
  <c r="A1472" i="3"/>
  <c r="K1471" i="3"/>
  <c r="G1471" i="3"/>
  <c r="F1471" i="3"/>
  <c r="E1471" i="3"/>
  <c r="C1471" i="3"/>
  <c r="A1471" i="3"/>
  <c r="K1470" i="3"/>
  <c r="G1470" i="3"/>
  <c r="F1470" i="3"/>
  <c r="E1470" i="3"/>
  <c r="C1470" i="3"/>
  <c r="A1470" i="3"/>
  <c r="K1469" i="3"/>
  <c r="G1469" i="3"/>
  <c r="F1469" i="3"/>
  <c r="E1469" i="3"/>
  <c r="C1469" i="3"/>
  <c r="A1469" i="3"/>
  <c r="K1468" i="3"/>
  <c r="G1468" i="3"/>
  <c r="F1468" i="3"/>
  <c r="E1468" i="3"/>
  <c r="C1468" i="3"/>
  <c r="A1468" i="3"/>
  <c r="K1467" i="3"/>
  <c r="G1467" i="3"/>
  <c r="F1467" i="3"/>
  <c r="E1467" i="3"/>
  <c r="C1467" i="3"/>
  <c r="A1467" i="3"/>
  <c r="K1466" i="3"/>
  <c r="G1466" i="3"/>
  <c r="F1466" i="3"/>
  <c r="E1466" i="3"/>
  <c r="C1466" i="3"/>
  <c r="A1466" i="3"/>
  <c r="K1465" i="3"/>
  <c r="G1465" i="3"/>
  <c r="F1465" i="3"/>
  <c r="E1465" i="3"/>
  <c r="C1465" i="3"/>
  <c r="A1465" i="3"/>
  <c r="K1464" i="3"/>
  <c r="G1464" i="3"/>
  <c r="F1464" i="3"/>
  <c r="E1464" i="3"/>
  <c r="C1464" i="3"/>
  <c r="A1464" i="3"/>
  <c r="K1463" i="3"/>
  <c r="G1463" i="3"/>
  <c r="F1463" i="3"/>
  <c r="E1463" i="3"/>
  <c r="C1463" i="3"/>
  <c r="A1463" i="3"/>
  <c r="K1462" i="3"/>
  <c r="G1462" i="3"/>
  <c r="F1462" i="3"/>
  <c r="E1462" i="3"/>
  <c r="C1462" i="3"/>
  <c r="A1462" i="3"/>
  <c r="K1461" i="3"/>
  <c r="G1461" i="3"/>
  <c r="F1461" i="3"/>
  <c r="E1461" i="3"/>
  <c r="C1461" i="3"/>
  <c r="A1461" i="3"/>
  <c r="K1460" i="3"/>
  <c r="G1460" i="3"/>
  <c r="F1460" i="3"/>
  <c r="E1460" i="3"/>
  <c r="C1460" i="3"/>
  <c r="A1460" i="3"/>
  <c r="K1459" i="3"/>
  <c r="G1459" i="3"/>
  <c r="F1459" i="3"/>
  <c r="E1459" i="3"/>
  <c r="C1459" i="3"/>
  <c r="A1459" i="3"/>
  <c r="K1458" i="3"/>
  <c r="G1458" i="3"/>
  <c r="F1458" i="3"/>
  <c r="E1458" i="3"/>
  <c r="C1458" i="3"/>
  <c r="A1458" i="3"/>
  <c r="K1457" i="3"/>
  <c r="G1457" i="3"/>
  <c r="F1457" i="3"/>
  <c r="E1457" i="3"/>
  <c r="C1457" i="3"/>
  <c r="A1457" i="3"/>
  <c r="K1456" i="3"/>
  <c r="G1456" i="3"/>
  <c r="F1456" i="3"/>
  <c r="E1456" i="3"/>
  <c r="C1456" i="3"/>
  <c r="A1456" i="3"/>
  <c r="K1455" i="3"/>
  <c r="G1455" i="3"/>
  <c r="F1455" i="3"/>
  <c r="E1455" i="3"/>
  <c r="C1455" i="3"/>
  <c r="A1455" i="3"/>
  <c r="K1454" i="3"/>
  <c r="G1454" i="3"/>
  <c r="F1454" i="3"/>
  <c r="E1454" i="3"/>
  <c r="C1454" i="3"/>
  <c r="A1454" i="3"/>
  <c r="K1453" i="3"/>
  <c r="G1453" i="3"/>
  <c r="F1453" i="3"/>
  <c r="E1453" i="3"/>
  <c r="C1453" i="3"/>
  <c r="A1453" i="3"/>
  <c r="K1452" i="3"/>
  <c r="G1452" i="3"/>
  <c r="F1452" i="3"/>
  <c r="E1452" i="3"/>
  <c r="C1452" i="3"/>
  <c r="A1452" i="3"/>
  <c r="K1451" i="3"/>
  <c r="G1451" i="3"/>
  <c r="F1451" i="3"/>
  <c r="E1451" i="3"/>
  <c r="C1451" i="3"/>
  <c r="A1451" i="3"/>
  <c r="K1450" i="3"/>
  <c r="G1450" i="3"/>
  <c r="F1450" i="3"/>
  <c r="E1450" i="3"/>
  <c r="C1450" i="3"/>
  <c r="A1450" i="3"/>
  <c r="K1449" i="3"/>
  <c r="G1449" i="3"/>
  <c r="F1449" i="3"/>
  <c r="E1449" i="3"/>
  <c r="C1449" i="3"/>
  <c r="A1449" i="3"/>
  <c r="K1448" i="3"/>
  <c r="G1448" i="3"/>
  <c r="F1448" i="3"/>
  <c r="E1448" i="3"/>
  <c r="C1448" i="3"/>
  <c r="A1448" i="3"/>
  <c r="K1447" i="3"/>
  <c r="G1447" i="3"/>
  <c r="F1447" i="3"/>
  <c r="E1447" i="3"/>
  <c r="C1447" i="3"/>
  <c r="A1447" i="3"/>
  <c r="K1446" i="3"/>
  <c r="G1446" i="3"/>
  <c r="F1446" i="3"/>
  <c r="E1446" i="3"/>
  <c r="C1446" i="3"/>
  <c r="A1446" i="3"/>
  <c r="K1445" i="3"/>
  <c r="G1445" i="3"/>
  <c r="F1445" i="3"/>
  <c r="E1445" i="3"/>
  <c r="C1445" i="3"/>
  <c r="A1445" i="3"/>
  <c r="K1444" i="3"/>
  <c r="G1444" i="3"/>
  <c r="F1444" i="3"/>
  <c r="E1444" i="3"/>
  <c r="C1444" i="3"/>
  <c r="A1444" i="3"/>
  <c r="K1443" i="3"/>
  <c r="G1443" i="3"/>
  <c r="F1443" i="3"/>
  <c r="E1443" i="3"/>
  <c r="C1443" i="3"/>
  <c r="A1443" i="3"/>
  <c r="K1442" i="3"/>
  <c r="G1442" i="3"/>
  <c r="F1442" i="3"/>
  <c r="E1442" i="3"/>
  <c r="C1442" i="3"/>
  <c r="A1442" i="3"/>
  <c r="K1441" i="3"/>
  <c r="G1441" i="3"/>
  <c r="F1441" i="3"/>
  <c r="E1441" i="3"/>
  <c r="C1441" i="3"/>
  <c r="A1441" i="3"/>
  <c r="K1440" i="3"/>
  <c r="G1440" i="3"/>
  <c r="F1440" i="3"/>
  <c r="E1440" i="3"/>
  <c r="C1440" i="3"/>
  <c r="A1440" i="3"/>
  <c r="K1439" i="3"/>
  <c r="G1439" i="3"/>
  <c r="F1439" i="3"/>
  <c r="E1439" i="3"/>
  <c r="C1439" i="3"/>
  <c r="A1439" i="3"/>
  <c r="K1438" i="3"/>
  <c r="G1438" i="3"/>
  <c r="F1438" i="3"/>
  <c r="E1438" i="3"/>
  <c r="C1438" i="3"/>
  <c r="A1438" i="3"/>
  <c r="K1437" i="3"/>
  <c r="G1437" i="3"/>
  <c r="F1437" i="3"/>
  <c r="E1437" i="3"/>
  <c r="C1437" i="3"/>
  <c r="A1437" i="3"/>
  <c r="K1436" i="3"/>
  <c r="G1436" i="3"/>
  <c r="F1436" i="3"/>
  <c r="E1436" i="3"/>
  <c r="C1436" i="3"/>
  <c r="A1436" i="3"/>
  <c r="K1435" i="3"/>
  <c r="G1435" i="3"/>
  <c r="F1435" i="3"/>
  <c r="E1435" i="3"/>
  <c r="C1435" i="3"/>
  <c r="A1435" i="3"/>
  <c r="K1434" i="3"/>
  <c r="G1434" i="3"/>
  <c r="F1434" i="3"/>
  <c r="E1434" i="3"/>
  <c r="C1434" i="3"/>
  <c r="A1434" i="3"/>
  <c r="K1433" i="3"/>
  <c r="G1433" i="3"/>
  <c r="F1433" i="3"/>
  <c r="E1433" i="3"/>
  <c r="C1433" i="3"/>
  <c r="A1433" i="3"/>
  <c r="K1432" i="3"/>
  <c r="G1432" i="3"/>
  <c r="F1432" i="3"/>
  <c r="E1432" i="3"/>
  <c r="C1432" i="3"/>
  <c r="A1432" i="3"/>
  <c r="K1431" i="3"/>
  <c r="G1431" i="3"/>
  <c r="F1431" i="3"/>
  <c r="E1431" i="3"/>
  <c r="C1431" i="3"/>
  <c r="A1431" i="3"/>
  <c r="K1430" i="3"/>
  <c r="G1430" i="3"/>
  <c r="F1430" i="3"/>
  <c r="E1430" i="3"/>
  <c r="C1430" i="3"/>
  <c r="A1430" i="3"/>
  <c r="K1429" i="3"/>
  <c r="G1429" i="3"/>
  <c r="F1429" i="3"/>
  <c r="E1429" i="3"/>
  <c r="C1429" i="3"/>
  <c r="A1429" i="3"/>
  <c r="K1428" i="3"/>
  <c r="G1428" i="3"/>
  <c r="F1428" i="3"/>
  <c r="E1428" i="3"/>
  <c r="C1428" i="3"/>
  <c r="A1428" i="3"/>
  <c r="K1427" i="3"/>
  <c r="G1427" i="3"/>
  <c r="F1427" i="3"/>
  <c r="E1427" i="3"/>
  <c r="C1427" i="3"/>
  <c r="A1427" i="3"/>
  <c r="K1426" i="3"/>
  <c r="G1426" i="3"/>
  <c r="F1426" i="3"/>
  <c r="E1426" i="3"/>
  <c r="C1426" i="3"/>
  <c r="A1426" i="3"/>
  <c r="K1425" i="3"/>
  <c r="G1425" i="3"/>
  <c r="F1425" i="3"/>
  <c r="E1425" i="3"/>
  <c r="C1425" i="3"/>
  <c r="A1425" i="3"/>
  <c r="K1424" i="3"/>
  <c r="G1424" i="3"/>
  <c r="F1424" i="3"/>
  <c r="E1424" i="3"/>
  <c r="C1424" i="3"/>
  <c r="A1424" i="3"/>
  <c r="K1423" i="3"/>
  <c r="G1423" i="3"/>
  <c r="F1423" i="3"/>
  <c r="E1423" i="3"/>
  <c r="C1423" i="3"/>
  <c r="A1423" i="3"/>
  <c r="K1422" i="3"/>
  <c r="G1422" i="3"/>
  <c r="F1422" i="3"/>
  <c r="E1422" i="3"/>
  <c r="C1422" i="3"/>
  <c r="A1422" i="3"/>
  <c r="K1421" i="3"/>
  <c r="G1421" i="3"/>
  <c r="F1421" i="3"/>
  <c r="E1421" i="3"/>
  <c r="C1421" i="3"/>
  <c r="A1421" i="3"/>
  <c r="K1420" i="3"/>
  <c r="G1420" i="3"/>
  <c r="F1420" i="3"/>
  <c r="E1420" i="3"/>
  <c r="C1420" i="3"/>
  <c r="A1420" i="3"/>
  <c r="K1419" i="3"/>
  <c r="G1419" i="3"/>
  <c r="F1419" i="3"/>
  <c r="E1419" i="3"/>
  <c r="C1419" i="3"/>
  <c r="A1419" i="3"/>
  <c r="K1418" i="3"/>
  <c r="G1418" i="3"/>
  <c r="F1418" i="3"/>
  <c r="E1418" i="3"/>
  <c r="C1418" i="3"/>
  <c r="A1418" i="3"/>
  <c r="K1417" i="3"/>
  <c r="G1417" i="3"/>
  <c r="F1417" i="3"/>
  <c r="E1417" i="3"/>
  <c r="C1417" i="3"/>
  <c r="A1417" i="3"/>
  <c r="K1416" i="3"/>
  <c r="G1416" i="3"/>
  <c r="F1416" i="3"/>
  <c r="E1416" i="3"/>
  <c r="C1416" i="3"/>
  <c r="A1416" i="3"/>
  <c r="K1415" i="3"/>
  <c r="G1415" i="3"/>
  <c r="F1415" i="3"/>
  <c r="E1415" i="3"/>
  <c r="C1415" i="3"/>
  <c r="A1415" i="3"/>
  <c r="K1414" i="3"/>
  <c r="G1414" i="3"/>
  <c r="F1414" i="3"/>
  <c r="E1414" i="3"/>
  <c r="C1414" i="3"/>
  <c r="A1414" i="3"/>
  <c r="K1413" i="3"/>
  <c r="G1413" i="3"/>
  <c r="F1413" i="3"/>
  <c r="E1413" i="3"/>
  <c r="C1413" i="3"/>
  <c r="A1413" i="3"/>
  <c r="K1412" i="3"/>
  <c r="G1412" i="3"/>
  <c r="F1412" i="3"/>
  <c r="E1412" i="3"/>
  <c r="C1412" i="3"/>
  <c r="A1412" i="3"/>
  <c r="K1411" i="3"/>
  <c r="G1411" i="3"/>
  <c r="F1411" i="3"/>
  <c r="E1411" i="3"/>
  <c r="C1411" i="3"/>
  <c r="A1411" i="3"/>
  <c r="K1410" i="3"/>
  <c r="G1410" i="3"/>
  <c r="F1410" i="3"/>
  <c r="E1410" i="3"/>
  <c r="C1410" i="3"/>
  <c r="A1410" i="3"/>
  <c r="K1409" i="3"/>
  <c r="G1409" i="3"/>
  <c r="F1409" i="3"/>
  <c r="E1409" i="3"/>
  <c r="C1409" i="3"/>
  <c r="A1409" i="3"/>
  <c r="K1408" i="3"/>
  <c r="G1408" i="3"/>
  <c r="F1408" i="3"/>
  <c r="E1408" i="3"/>
  <c r="C1408" i="3"/>
  <c r="A1408" i="3"/>
  <c r="K1407" i="3"/>
  <c r="G1407" i="3"/>
  <c r="F1407" i="3"/>
  <c r="E1407" i="3"/>
  <c r="C1407" i="3"/>
  <c r="A1407" i="3"/>
  <c r="K1406" i="3"/>
  <c r="G1406" i="3"/>
  <c r="F1406" i="3"/>
  <c r="E1406" i="3"/>
  <c r="C1406" i="3"/>
  <c r="A1406" i="3"/>
  <c r="K1405" i="3"/>
  <c r="G1405" i="3"/>
  <c r="F1405" i="3"/>
  <c r="E1405" i="3"/>
  <c r="C1405" i="3"/>
  <c r="A1405" i="3"/>
  <c r="K1404" i="3"/>
  <c r="G1404" i="3"/>
  <c r="F1404" i="3"/>
  <c r="E1404" i="3"/>
  <c r="C1404" i="3"/>
  <c r="A1404" i="3"/>
  <c r="K1403" i="3"/>
  <c r="G1403" i="3"/>
  <c r="F1403" i="3"/>
  <c r="E1403" i="3"/>
  <c r="C1403" i="3"/>
  <c r="A1403" i="3"/>
  <c r="K1402" i="3"/>
  <c r="G1402" i="3"/>
  <c r="F1402" i="3"/>
  <c r="E1402" i="3"/>
  <c r="C1402" i="3"/>
  <c r="A1402" i="3"/>
  <c r="K1401" i="3"/>
  <c r="G1401" i="3"/>
  <c r="F1401" i="3"/>
  <c r="E1401" i="3"/>
  <c r="C1401" i="3"/>
  <c r="A1401" i="3"/>
  <c r="K1400" i="3"/>
  <c r="G1400" i="3"/>
  <c r="F1400" i="3"/>
  <c r="E1400" i="3"/>
  <c r="C1400" i="3"/>
  <c r="A1400" i="3"/>
  <c r="K1399" i="3"/>
  <c r="G1399" i="3"/>
  <c r="F1399" i="3"/>
  <c r="E1399" i="3"/>
  <c r="C1399" i="3"/>
  <c r="A1399" i="3"/>
  <c r="K1398" i="3"/>
  <c r="G1398" i="3"/>
  <c r="F1398" i="3"/>
  <c r="E1398" i="3"/>
  <c r="C1398" i="3"/>
  <c r="A1398" i="3"/>
  <c r="K1397" i="3"/>
  <c r="G1397" i="3"/>
  <c r="F1397" i="3"/>
  <c r="E1397" i="3"/>
  <c r="C1397" i="3"/>
  <c r="A1397" i="3"/>
  <c r="K1396" i="3"/>
  <c r="G1396" i="3"/>
  <c r="F1396" i="3"/>
  <c r="E1396" i="3"/>
  <c r="C1396" i="3"/>
  <c r="A1396" i="3"/>
  <c r="K1395" i="3"/>
  <c r="G1395" i="3"/>
  <c r="F1395" i="3"/>
  <c r="E1395" i="3"/>
  <c r="C1395" i="3"/>
  <c r="A1395" i="3"/>
  <c r="K1394" i="3"/>
  <c r="G1394" i="3"/>
  <c r="F1394" i="3"/>
  <c r="E1394" i="3"/>
  <c r="C1394" i="3"/>
  <c r="A1394" i="3"/>
  <c r="K1393" i="3"/>
  <c r="G1393" i="3"/>
  <c r="F1393" i="3"/>
  <c r="E1393" i="3"/>
  <c r="C1393" i="3"/>
  <c r="A1393" i="3"/>
  <c r="K1392" i="3"/>
  <c r="G1392" i="3"/>
  <c r="F1392" i="3"/>
  <c r="E1392" i="3"/>
  <c r="C1392" i="3"/>
  <c r="A1392" i="3"/>
  <c r="K1391" i="3"/>
  <c r="G1391" i="3"/>
  <c r="F1391" i="3"/>
  <c r="E1391" i="3"/>
  <c r="C1391" i="3"/>
  <c r="A1391" i="3"/>
  <c r="K1390" i="3"/>
  <c r="G1390" i="3"/>
  <c r="F1390" i="3"/>
  <c r="E1390" i="3"/>
  <c r="C1390" i="3"/>
  <c r="A1390" i="3"/>
  <c r="K1389" i="3"/>
  <c r="G1389" i="3"/>
  <c r="F1389" i="3"/>
  <c r="E1389" i="3"/>
  <c r="C1389" i="3"/>
  <c r="A1389" i="3"/>
  <c r="K1388" i="3"/>
  <c r="G1388" i="3"/>
  <c r="F1388" i="3"/>
  <c r="E1388" i="3"/>
  <c r="C1388" i="3"/>
  <c r="A1388" i="3"/>
  <c r="K1387" i="3"/>
  <c r="G1387" i="3"/>
  <c r="F1387" i="3"/>
  <c r="E1387" i="3"/>
  <c r="C1387" i="3"/>
  <c r="A1387" i="3"/>
  <c r="K1386" i="3"/>
  <c r="G1386" i="3"/>
  <c r="F1386" i="3"/>
  <c r="E1386" i="3"/>
  <c r="C1386" i="3"/>
  <c r="A1386" i="3"/>
  <c r="K1385" i="3"/>
  <c r="G1385" i="3"/>
  <c r="F1385" i="3"/>
  <c r="E1385" i="3"/>
  <c r="C1385" i="3"/>
  <c r="A1385" i="3"/>
  <c r="K1384" i="3"/>
  <c r="G1384" i="3"/>
  <c r="F1384" i="3"/>
  <c r="E1384" i="3"/>
  <c r="C1384" i="3"/>
  <c r="A1384" i="3"/>
  <c r="K1383" i="3"/>
  <c r="G1383" i="3"/>
  <c r="F1383" i="3"/>
  <c r="E1383" i="3"/>
  <c r="C1383" i="3"/>
  <c r="A1383" i="3"/>
  <c r="K1382" i="3"/>
  <c r="G1382" i="3"/>
  <c r="F1382" i="3"/>
  <c r="E1382" i="3"/>
  <c r="C1382" i="3"/>
  <c r="A1382" i="3"/>
  <c r="K1381" i="3"/>
  <c r="G1381" i="3"/>
  <c r="F1381" i="3"/>
  <c r="E1381" i="3"/>
  <c r="C1381" i="3"/>
  <c r="A1381" i="3"/>
  <c r="K1380" i="3"/>
  <c r="G1380" i="3"/>
  <c r="F1380" i="3"/>
  <c r="E1380" i="3"/>
  <c r="C1380" i="3"/>
  <c r="A1380" i="3"/>
  <c r="K1379" i="3"/>
  <c r="G1379" i="3"/>
  <c r="F1379" i="3"/>
  <c r="E1379" i="3"/>
  <c r="C1379" i="3"/>
  <c r="A1379" i="3"/>
  <c r="K1378" i="3"/>
  <c r="G1378" i="3"/>
  <c r="F1378" i="3"/>
  <c r="E1378" i="3"/>
  <c r="C1378" i="3"/>
  <c r="A1378" i="3"/>
  <c r="K1377" i="3"/>
  <c r="G1377" i="3"/>
  <c r="F1377" i="3"/>
  <c r="E1377" i="3"/>
  <c r="C1377" i="3"/>
  <c r="A1377" i="3"/>
  <c r="K1376" i="3"/>
  <c r="G1376" i="3"/>
  <c r="F1376" i="3"/>
  <c r="E1376" i="3"/>
  <c r="C1376" i="3"/>
  <c r="A1376" i="3"/>
  <c r="K1375" i="3"/>
  <c r="G1375" i="3"/>
  <c r="F1375" i="3"/>
  <c r="E1375" i="3"/>
  <c r="C1375" i="3"/>
  <c r="A1375" i="3"/>
  <c r="K1374" i="3"/>
  <c r="G1374" i="3"/>
  <c r="F1374" i="3"/>
  <c r="E1374" i="3"/>
  <c r="C1374" i="3"/>
  <c r="A1374" i="3"/>
  <c r="K1373" i="3"/>
  <c r="G1373" i="3"/>
  <c r="F1373" i="3"/>
  <c r="E1373" i="3"/>
  <c r="C1373" i="3"/>
  <c r="A1373" i="3"/>
  <c r="K1372" i="3"/>
  <c r="G1372" i="3"/>
  <c r="F1372" i="3"/>
  <c r="E1372" i="3"/>
  <c r="C1372" i="3"/>
  <c r="A1372" i="3"/>
  <c r="K1371" i="3"/>
  <c r="G1371" i="3"/>
  <c r="F1371" i="3"/>
  <c r="E1371" i="3"/>
  <c r="C1371" i="3"/>
  <c r="A1371" i="3"/>
  <c r="K1370" i="3"/>
  <c r="G1370" i="3"/>
  <c r="F1370" i="3"/>
  <c r="E1370" i="3"/>
  <c r="C1370" i="3"/>
  <c r="A1370" i="3"/>
  <c r="K1369" i="3"/>
  <c r="G1369" i="3"/>
  <c r="F1369" i="3"/>
  <c r="E1369" i="3"/>
  <c r="C1369" i="3"/>
  <c r="A1369" i="3"/>
  <c r="K1368" i="3"/>
  <c r="G1368" i="3"/>
  <c r="F1368" i="3"/>
  <c r="E1368" i="3"/>
  <c r="C1368" i="3"/>
  <c r="A1368" i="3"/>
  <c r="K1367" i="3"/>
  <c r="G1367" i="3"/>
  <c r="F1367" i="3"/>
  <c r="E1367" i="3"/>
  <c r="C1367" i="3"/>
  <c r="A1367" i="3"/>
  <c r="K1366" i="3"/>
  <c r="G1366" i="3"/>
  <c r="F1366" i="3"/>
  <c r="E1366" i="3"/>
  <c r="C1366" i="3"/>
  <c r="A1366" i="3"/>
  <c r="K1365" i="3"/>
  <c r="G1365" i="3"/>
  <c r="F1365" i="3"/>
  <c r="E1365" i="3"/>
  <c r="C1365" i="3"/>
  <c r="A1365" i="3"/>
  <c r="K1364" i="3"/>
  <c r="G1364" i="3"/>
  <c r="F1364" i="3"/>
  <c r="E1364" i="3"/>
  <c r="C1364" i="3"/>
  <c r="A1364" i="3"/>
  <c r="K1363" i="3"/>
  <c r="G1363" i="3"/>
  <c r="F1363" i="3"/>
  <c r="E1363" i="3"/>
  <c r="C1363" i="3"/>
  <c r="A1363" i="3"/>
  <c r="K1362" i="3"/>
  <c r="G1362" i="3"/>
  <c r="F1362" i="3"/>
  <c r="E1362" i="3"/>
  <c r="C1362" i="3"/>
  <c r="A1362" i="3"/>
  <c r="K1361" i="3"/>
  <c r="G1361" i="3"/>
  <c r="F1361" i="3"/>
  <c r="E1361" i="3"/>
  <c r="C1361" i="3"/>
  <c r="A1361" i="3"/>
  <c r="K1360" i="3"/>
  <c r="G1360" i="3"/>
  <c r="F1360" i="3"/>
  <c r="E1360" i="3"/>
  <c r="C1360" i="3"/>
  <c r="A1360" i="3"/>
  <c r="K1359" i="3"/>
  <c r="G1359" i="3"/>
  <c r="F1359" i="3"/>
  <c r="E1359" i="3"/>
  <c r="C1359" i="3"/>
  <c r="A1359" i="3"/>
  <c r="K1358" i="3"/>
  <c r="G1358" i="3"/>
  <c r="F1358" i="3"/>
  <c r="E1358" i="3"/>
  <c r="C1358" i="3"/>
  <c r="A1358" i="3"/>
  <c r="K1357" i="3"/>
  <c r="G1357" i="3"/>
  <c r="F1357" i="3"/>
  <c r="E1357" i="3"/>
  <c r="C1357" i="3"/>
  <c r="A1357" i="3"/>
  <c r="K1356" i="3"/>
  <c r="G1356" i="3"/>
  <c r="F1356" i="3"/>
  <c r="E1356" i="3"/>
  <c r="C1356" i="3"/>
  <c r="A1356" i="3"/>
  <c r="K1355" i="3"/>
  <c r="G1355" i="3"/>
  <c r="F1355" i="3"/>
  <c r="E1355" i="3"/>
  <c r="C1355" i="3"/>
  <c r="A1355" i="3"/>
  <c r="K1354" i="3"/>
  <c r="G1354" i="3"/>
  <c r="F1354" i="3"/>
  <c r="E1354" i="3"/>
  <c r="C1354" i="3"/>
  <c r="A1354" i="3"/>
  <c r="K1353" i="3"/>
  <c r="G1353" i="3"/>
  <c r="F1353" i="3"/>
  <c r="E1353" i="3"/>
  <c r="C1353" i="3"/>
  <c r="A1353" i="3"/>
  <c r="K1352" i="3"/>
  <c r="G1352" i="3"/>
  <c r="F1352" i="3"/>
  <c r="E1352" i="3"/>
  <c r="C1352" i="3"/>
  <c r="A1352" i="3"/>
  <c r="K1351" i="3"/>
  <c r="G1351" i="3"/>
  <c r="F1351" i="3"/>
  <c r="E1351" i="3"/>
  <c r="C1351" i="3"/>
  <c r="A1351" i="3"/>
  <c r="K1350" i="3"/>
  <c r="G1350" i="3"/>
  <c r="F1350" i="3"/>
  <c r="E1350" i="3"/>
  <c r="C1350" i="3"/>
  <c r="A1350" i="3"/>
  <c r="K1349" i="3"/>
  <c r="G1349" i="3"/>
  <c r="F1349" i="3"/>
  <c r="E1349" i="3"/>
  <c r="C1349" i="3"/>
  <c r="A1349" i="3"/>
  <c r="K1348" i="3"/>
  <c r="G1348" i="3"/>
  <c r="F1348" i="3"/>
  <c r="E1348" i="3"/>
  <c r="C1348" i="3"/>
  <c r="A1348" i="3"/>
  <c r="K1347" i="3"/>
  <c r="G1347" i="3"/>
  <c r="F1347" i="3"/>
  <c r="E1347" i="3"/>
  <c r="C1347" i="3"/>
  <c r="A1347" i="3"/>
  <c r="K1346" i="3"/>
  <c r="G1346" i="3"/>
  <c r="F1346" i="3"/>
  <c r="E1346" i="3"/>
  <c r="C1346" i="3"/>
  <c r="A1346" i="3"/>
  <c r="K1345" i="3"/>
  <c r="G1345" i="3"/>
  <c r="F1345" i="3"/>
  <c r="E1345" i="3"/>
  <c r="C1345" i="3"/>
  <c r="A1345" i="3"/>
  <c r="K1344" i="3"/>
  <c r="G1344" i="3"/>
  <c r="F1344" i="3"/>
  <c r="E1344" i="3"/>
  <c r="C1344" i="3"/>
  <c r="A1344" i="3"/>
  <c r="K1343" i="3"/>
  <c r="G1343" i="3"/>
  <c r="F1343" i="3"/>
  <c r="E1343" i="3"/>
  <c r="C1343" i="3"/>
  <c r="A1343" i="3"/>
  <c r="K1342" i="3"/>
  <c r="G1342" i="3"/>
  <c r="F1342" i="3"/>
  <c r="E1342" i="3"/>
  <c r="C1342" i="3"/>
  <c r="A1342" i="3"/>
  <c r="K1341" i="3"/>
  <c r="G1341" i="3"/>
  <c r="F1341" i="3"/>
  <c r="E1341" i="3"/>
  <c r="C1341" i="3"/>
  <c r="A1341" i="3"/>
  <c r="K1340" i="3"/>
  <c r="G1340" i="3"/>
  <c r="F1340" i="3"/>
  <c r="E1340" i="3"/>
  <c r="C1340" i="3"/>
  <c r="A1340" i="3"/>
  <c r="K1339" i="3"/>
  <c r="G1339" i="3"/>
  <c r="F1339" i="3"/>
  <c r="E1339" i="3"/>
  <c r="C1339" i="3"/>
  <c r="A1339" i="3"/>
  <c r="K1338" i="3"/>
  <c r="G1338" i="3"/>
  <c r="F1338" i="3"/>
  <c r="E1338" i="3"/>
  <c r="C1338" i="3"/>
  <c r="A1338" i="3"/>
  <c r="K1337" i="3"/>
  <c r="G1337" i="3"/>
  <c r="F1337" i="3"/>
  <c r="E1337" i="3"/>
  <c r="C1337" i="3"/>
  <c r="A1337" i="3"/>
  <c r="K1336" i="3"/>
  <c r="G1336" i="3"/>
  <c r="F1336" i="3"/>
  <c r="E1336" i="3"/>
  <c r="C1336" i="3"/>
  <c r="A1336" i="3"/>
  <c r="K1335" i="3"/>
  <c r="G1335" i="3"/>
  <c r="F1335" i="3"/>
  <c r="E1335" i="3"/>
  <c r="C1335" i="3"/>
  <c r="A1335" i="3"/>
  <c r="K1334" i="3"/>
  <c r="G1334" i="3"/>
  <c r="F1334" i="3"/>
  <c r="E1334" i="3"/>
  <c r="C1334" i="3"/>
  <c r="A1334" i="3"/>
  <c r="K1333" i="3"/>
  <c r="G1333" i="3"/>
  <c r="F1333" i="3"/>
  <c r="E1333" i="3"/>
  <c r="C1333" i="3"/>
  <c r="A1333" i="3"/>
  <c r="K1332" i="3"/>
  <c r="G1332" i="3"/>
  <c r="F1332" i="3"/>
  <c r="E1332" i="3"/>
  <c r="C1332" i="3"/>
  <c r="A1332" i="3"/>
  <c r="K1331" i="3"/>
  <c r="G1331" i="3"/>
  <c r="F1331" i="3"/>
  <c r="E1331" i="3"/>
  <c r="C1331" i="3"/>
  <c r="A1331" i="3"/>
  <c r="K1330" i="3"/>
  <c r="G1330" i="3"/>
  <c r="F1330" i="3"/>
  <c r="E1330" i="3"/>
  <c r="C1330" i="3"/>
  <c r="A1330" i="3"/>
  <c r="K1329" i="3"/>
  <c r="G1329" i="3"/>
  <c r="F1329" i="3"/>
  <c r="E1329" i="3"/>
  <c r="C1329" i="3"/>
  <c r="A1329" i="3"/>
  <c r="K1328" i="3"/>
  <c r="G1328" i="3"/>
  <c r="F1328" i="3"/>
  <c r="E1328" i="3"/>
  <c r="C1328" i="3"/>
  <c r="A1328" i="3"/>
  <c r="K1327" i="3"/>
  <c r="G1327" i="3"/>
  <c r="F1327" i="3"/>
  <c r="E1327" i="3"/>
  <c r="C1327" i="3"/>
  <c r="A1327" i="3"/>
  <c r="K1326" i="3"/>
  <c r="G1326" i="3"/>
  <c r="F1326" i="3"/>
  <c r="E1326" i="3"/>
  <c r="C1326" i="3"/>
  <c r="A1326" i="3"/>
  <c r="K1325" i="3"/>
  <c r="G1325" i="3"/>
  <c r="F1325" i="3"/>
  <c r="E1325" i="3"/>
  <c r="C1325" i="3"/>
  <c r="A1325" i="3"/>
  <c r="K1324" i="3"/>
  <c r="G1324" i="3"/>
  <c r="F1324" i="3"/>
  <c r="E1324" i="3"/>
  <c r="C1324" i="3"/>
  <c r="A1324" i="3"/>
  <c r="K1323" i="3"/>
  <c r="G1323" i="3"/>
  <c r="F1323" i="3"/>
  <c r="E1323" i="3"/>
  <c r="C1323" i="3"/>
  <c r="A1323" i="3"/>
  <c r="K1322" i="3"/>
  <c r="G1322" i="3"/>
  <c r="F1322" i="3"/>
  <c r="E1322" i="3"/>
  <c r="C1322" i="3"/>
  <c r="A1322" i="3"/>
  <c r="K1321" i="3"/>
  <c r="G1321" i="3"/>
  <c r="F1321" i="3"/>
  <c r="E1321" i="3"/>
  <c r="C1321" i="3"/>
  <c r="A1321" i="3"/>
  <c r="K1320" i="3"/>
  <c r="G1320" i="3"/>
  <c r="F1320" i="3"/>
  <c r="E1320" i="3"/>
  <c r="C1320" i="3"/>
  <c r="A1320" i="3"/>
  <c r="K1319" i="3"/>
  <c r="G1319" i="3"/>
  <c r="F1319" i="3"/>
  <c r="E1319" i="3"/>
  <c r="C1319" i="3"/>
  <c r="A1319" i="3"/>
  <c r="K1318" i="3"/>
  <c r="G1318" i="3"/>
  <c r="F1318" i="3"/>
  <c r="E1318" i="3"/>
  <c r="C1318" i="3"/>
  <c r="A1318" i="3"/>
  <c r="K1317" i="3"/>
  <c r="G1317" i="3"/>
  <c r="F1317" i="3"/>
  <c r="E1317" i="3"/>
  <c r="C1317" i="3"/>
  <c r="A1317" i="3"/>
  <c r="K1316" i="3"/>
  <c r="G1316" i="3"/>
  <c r="F1316" i="3"/>
  <c r="E1316" i="3"/>
  <c r="C1316" i="3"/>
  <c r="A1316" i="3"/>
  <c r="K1315" i="3"/>
  <c r="G1315" i="3"/>
  <c r="F1315" i="3"/>
  <c r="E1315" i="3"/>
  <c r="C1315" i="3"/>
  <c r="A1315" i="3"/>
  <c r="K1314" i="3"/>
  <c r="G1314" i="3"/>
  <c r="F1314" i="3"/>
  <c r="E1314" i="3"/>
  <c r="C1314" i="3"/>
  <c r="A1314" i="3"/>
  <c r="K1313" i="3"/>
  <c r="G1313" i="3"/>
  <c r="F1313" i="3"/>
  <c r="E1313" i="3"/>
  <c r="C1313" i="3"/>
  <c r="A1313" i="3"/>
  <c r="K1312" i="3"/>
  <c r="G1312" i="3"/>
  <c r="F1312" i="3"/>
  <c r="E1312" i="3"/>
  <c r="C1312" i="3"/>
  <c r="A1312" i="3"/>
  <c r="K1311" i="3"/>
  <c r="G1311" i="3"/>
  <c r="F1311" i="3"/>
  <c r="E1311" i="3"/>
  <c r="C1311" i="3"/>
  <c r="A1311" i="3"/>
  <c r="K1310" i="3"/>
  <c r="G1310" i="3"/>
  <c r="F1310" i="3"/>
  <c r="E1310" i="3"/>
  <c r="C1310" i="3"/>
  <c r="A1310" i="3"/>
  <c r="K1309" i="3"/>
  <c r="G1309" i="3"/>
  <c r="F1309" i="3"/>
  <c r="E1309" i="3"/>
  <c r="C1309" i="3"/>
  <c r="A1309" i="3"/>
  <c r="K1308" i="3"/>
  <c r="G1308" i="3"/>
  <c r="F1308" i="3"/>
  <c r="E1308" i="3"/>
  <c r="C1308" i="3"/>
  <c r="A1308" i="3"/>
  <c r="K1307" i="3"/>
  <c r="G1307" i="3"/>
  <c r="F1307" i="3"/>
  <c r="E1307" i="3"/>
  <c r="C1307" i="3"/>
  <c r="A1307" i="3"/>
  <c r="K1306" i="3"/>
  <c r="G1306" i="3"/>
  <c r="F1306" i="3"/>
  <c r="E1306" i="3"/>
  <c r="C1306" i="3"/>
  <c r="A1306" i="3"/>
  <c r="K1305" i="3"/>
  <c r="G1305" i="3"/>
  <c r="F1305" i="3"/>
  <c r="E1305" i="3"/>
  <c r="C1305" i="3"/>
  <c r="A1305" i="3"/>
  <c r="K1304" i="3"/>
  <c r="G1304" i="3"/>
  <c r="F1304" i="3"/>
  <c r="E1304" i="3"/>
  <c r="C1304" i="3"/>
  <c r="A1304" i="3"/>
  <c r="K1303" i="3"/>
  <c r="G1303" i="3"/>
  <c r="F1303" i="3"/>
  <c r="E1303" i="3"/>
  <c r="C1303" i="3"/>
  <c r="A1303" i="3"/>
  <c r="K1302" i="3"/>
  <c r="G1302" i="3"/>
  <c r="F1302" i="3"/>
  <c r="E1302" i="3"/>
  <c r="C1302" i="3"/>
  <c r="A1302" i="3"/>
  <c r="K1301" i="3"/>
  <c r="G1301" i="3"/>
  <c r="F1301" i="3"/>
  <c r="E1301" i="3"/>
  <c r="C1301" i="3"/>
  <c r="A1301" i="3"/>
  <c r="K1300" i="3"/>
  <c r="G1300" i="3"/>
  <c r="F1300" i="3"/>
  <c r="E1300" i="3"/>
  <c r="C1300" i="3"/>
  <c r="A1300" i="3"/>
  <c r="K1299" i="3"/>
  <c r="G1299" i="3"/>
  <c r="F1299" i="3"/>
  <c r="E1299" i="3"/>
  <c r="C1299" i="3"/>
  <c r="A1299" i="3"/>
  <c r="K1298" i="3"/>
  <c r="G1298" i="3"/>
  <c r="F1298" i="3"/>
  <c r="E1298" i="3"/>
  <c r="C1298" i="3"/>
  <c r="A1298" i="3"/>
  <c r="K1297" i="3"/>
  <c r="G1297" i="3"/>
  <c r="F1297" i="3"/>
  <c r="E1297" i="3"/>
  <c r="C1297" i="3"/>
  <c r="A1297" i="3"/>
  <c r="K1296" i="3"/>
  <c r="G1296" i="3"/>
  <c r="F1296" i="3"/>
  <c r="E1296" i="3"/>
  <c r="C1296" i="3"/>
  <c r="A1296" i="3"/>
  <c r="K1295" i="3"/>
  <c r="G1295" i="3"/>
  <c r="F1295" i="3"/>
  <c r="E1295" i="3"/>
  <c r="C1295" i="3"/>
  <c r="A1295" i="3"/>
  <c r="K1294" i="3"/>
  <c r="G1294" i="3"/>
  <c r="F1294" i="3"/>
  <c r="E1294" i="3"/>
  <c r="C1294" i="3"/>
  <c r="A1294" i="3"/>
  <c r="K1293" i="3"/>
  <c r="G1293" i="3"/>
  <c r="F1293" i="3"/>
  <c r="E1293" i="3"/>
  <c r="C1293" i="3"/>
  <c r="A1293" i="3"/>
  <c r="K1292" i="3"/>
  <c r="G1292" i="3"/>
  <c r="F1292" i="3"/>
  <c r="E1292" i="3"/>
  <c r="C1292" i="3"/>
  <c r="A1292" i="3"/>
  <c r="K1291" i="3"/>
  <c r="G1291" i="3"/>
  <c r="F1291" i="3"/>
  <c r="E1291" i="3"/>
  <c r="C1291" i="3"/>
  <c r="A1291" i="3"/>
  <c r="K1290" i="3"/>
  <c r="G1290" i="3"/>
  <c r="F1290" i="3"/>
  <c r="E1290" i="3"/>
  <c r="C1290" i="3"/>
  <c r="A1290" i="3"/>
  <c r="K1289" i="3"/>
  <c r="G1289" i="3"/>
  <c r="F1289" i="3"/>
  <c r="E1289" i="3"/>
  <c r="C1289" i="3"/>
  <c r="A1289" i="3"/>
  <c r="K1288" i="3"/>
  <c r="G1288" i="3"/>
  <c r="F1288" i="3"/>
  <c r="E1288" i="3"/>
  <c r="C1288" i="3"/>
  <c r="A1288" i="3"/>
  <c r="K1287" i="3"/>
  <c r="G1287" i="3"/>
  <c r="F1287" i="3"/>
  <c r="E1287" i="3"/>
  <c r="C1287" i="3"/>
  <c r="A1287" i="3"/>
  <c r="K1286" i="3"/>
  <c r="G1286" i="3"/>
  <c r="F1286" i="3"/>
  <c r="E1286" i="3"/>
  <c r="C1286" i="3"/>
  <c r="A1286" i="3"/>
  <c r="K1285" i="3"/>
  <c r="G1285" i="3"/>
  <c r="F1285" i="3"/>
  <c r="E1285" i="3"/>
  <c r="C1285" i="3"/>
  <c r="A1285" i="3"/>
  <c r="K1284" i="3"/>
  <c r="G1284" i="3"/>
  <c r="F1284" i="3"/>
  <c r="E1284" i="3"/>
  <c r="C1284" i="3"/>
  <c r="A1284" i="3"/>
  <c r="K1283" i="3"/>
  <c r="G1283" i="3"/>
  <c r="F1283" i="3"/>
  <c r="E1283" i="3"/>
  <c r="C1283" i="3"/>
  <c r="A1283" i="3"/>
  <c r="K1282" i="3"/>
  <c r="G1282" i="3"/>
  <c r="F1282" i="3"/>
  <c r="E1282" i="3"/>
  <c r="C1282" i="3"/>
  <c r="A1282" i="3"/>
  <c r="K1281" i="3"/>
  <c r="G1281" i="3"/>
  <c r="F1281" i="3"/>
  <c r="E1281" i="3"/>
  <c r="C1281" i="3"/>
  <c r="A1281" i="3"/>
  <c r="K1280" i="3"/>
  <c r="G1280" i="3"/>
  <c r="F1280" i="3"/>
  <c r="E1280" i="3"/>
  <c r="C1280" i="3"/>
  <c r="A1280" i="3"/>
  <c r="K1279" i="3"/>
  <c r="G1279" i="3"/>
  <c r="F1279" i="3"/>
  <c r="E1279" i="3"/>
  <c r="C1279" i="3"/>
  <c r="A1279" i="3"/>
  <c r="K1278" i="3"/>
  <c r="G1278" i="3"/>
  <c r="F1278" i="3"/>
  <c r="E1278" i="3"/>
  <c r="C1278" i="3"/>
  <c r="A1278" i="3"/>
  <c r="K1277" i="3"/>
  <c r="G1277" i="3"/>
  <c r="F1277" i="3"/>
  <c r="E1277" i="3"/>
  <c r="C1277" i="3"/>
  <c r="A1277" i="3"/>
  <c r="K1276" i="3"/>
  <c r="G1276" i="3"/>
  <c r="F1276" i="3"/>
  <c r="E1276" i="3"/>
  <c r="C1276" i="3"/>
  <c r="A1276" i="3"/>
  <c r="K1275" i="3"/>
  <c r="G1275" i="3"/>
  <c r="F1275" i="3"/>
  <c r="E1275" i="3"/>
  <c r="C1275" i="3"/>
  <c r="A1275" i="3"/>
  <c r="K1274" i="3"/>
  <c r="G1274" i="3"/>
  <c r="F1274" i="3"/>
  <c r="E1274" i="3"/>
  <c r="C1274" i="3"/>
  <c r="A1274" i="3"/>
  <c r="K1273" i="3"/>
  <c r="G1273" i="3"/>
  <c r="F1273" i="3"/>
  <c r="E1273" i="3"/>
  <c r="C1273" i="3"/>
  <c r="A1273" i="3"/>
  <c r="K1272" i="3"/>
  <c r="G1272" i="3"/>
  <c r="F1272" i="3"/>
  <c r="E1272" i="3"/>
  <c r="C1272" i="3"/>
  <c r="A1272" i="3"/>
  <c r="K1271" i="3"/>
  <c r="G1271" i="3"/>
  <c r="F1271" i="3"/>
  <c r="E1271" i="3"/>
  <c r="C1271" i="3"/>
  <c r="A1271" i="3"/>
  <c r="K1270" i="3"/>
  <c r="G1270" i="3"/>
  <c r="F1270" i="3"/>
  <c r="E1270" i="3"/>
  <c r="C1270" i="3"/>
  <c r="A1270" i="3"/>
  <c r="K1269" i="3"/>
  <c r="G1269" i="3"/>
  <c r="F1269" i="3"/>
  <c r="E1269" i="3"/>
  <c r="C1269" i="3"/>
  <c r="A1269" i="3"/>
  <c r="K1268" i="3"/>
  <c r="G1268" i="3"/>
  <c r="F1268" i="3"/>
  <c r="E1268" i="3"/>
  <c r="C1268" i="3"/>
  <c r="A1268" i="3"/>
  <c r="K1267" i="3"/>
  <c r="G1267" i="3"/>
  <c r="F1267" i="3"/>
  <c r="E1267" i="3"/>
  <c r="C1267" i="3"/>
  <c r="A1267" i="3"/>
  <c r="K1266" i="3"/>
  <c r="G1266" i="3"/>
  <c r="F1266" i="3"/>
  <c r="E1266" i="3"/>
  <c r="C1266" i="3"/>
  <c r="A1266" i="3"/>
  <c r="K1265" i="3"/>
  <c r="G1265" i="3"/>
  <c r="F1265" i="3"/>
  <c r="E1265" i="3"/>
  <c r="C1265" i="3"/>
  <c r="A1265" i="3"/>
  <c r="K1264" i="3"/>
  <c r="G1264" i="3"/>
  <c r="F1264" i="3"/>
  <c r="E1264" i="3"/>
  <c r="C1264" i="3"/>
  <c r="A1264" i="3"/>
  <c r="K1263" i="3"/>
  <c r="G1263" i="3"/>
  <c r="F1263" i="3"/>
  <c r="E1263" i="3"/>
  <c r="C1263" i="3"/>
  <c r="A1263" i="3"/>
  <c r="K1262" i="3"/>
  <c r="G1262" i="3"/>
  <c r="F1262" i="3"/>
  <c r="E1262" i="3"/>
  <c r="C1262" i="3"/>
  <c r="A1262" i="3"/>
  <c r="K1261" i="3"/>
  <c r="G1261" i="3"/>
  <c r="F1261" i="3"/>
  <c r="E1261" i="3"/>
  <c r="C1261" i="3"/>
  <c r="A1261" i="3"/>
  <c r="K1260" i="3"/>
  <c r="G1260" i="3"/>
  <c r="F1260" i="3"/>
  <c r="E1260" i="3"/>
  <c r="C1260" i="3"/>
  <c r="A1260" i="3"/>
  <c r="K1259" i="3"/>
  <c r="G1259" i="3"/>
  <c r="F1259" i="3"/>
  <c r="E1259" i="3"/>
  <c r="C1259" i="3"/>
  <c r="A1259" i="3"/>
  <c r="K1258" i="3"/>
  <c r="G1258" i="3"/>
  <c r="F1258" i="3"/>
  <c r="E1258" i="3"/>
  <c r="C1258" i="3"/>
  <c r="A1258" i="3"/>
  <c r="K1257" i="3"/>
  <c r="G1257" i="3"/>
  <c r="F1257" i="3"/>
  <c r="E1257" i="3"/>
  <c r="C1257" i="3"/>
  <c r="A1257" i="3"/>
  <c r="K1256" i="3"/>
  <c r="G1256" i="3"/>
  <c r="F1256" i="3"/>
  <c r="E1256" i="3"/>
  <c r="C1256" i="3"/>
  <c r="A1256" i="3"/>
  <c r="K1255" i="3"/>
  <c r="G1255" i="3"/>
  <c r="F1255" i="3"/>
  <c r="E1255" i="3"/>
  <c r="C1255" i="3"/>
  <c r="A1255" i="3"/>
  <c r="K1254" i="3"/>
  <c r="G1254" i="3"/>
  <c r="F1254" i="3"/>
  <c r="E1254" i="3"/>
  <c r="C1254" i="3"/>
  <c r="A1254" i="3"/>
  <c r="K1253" i="3"/>
  <c r="G1253" i="3"/>
  <c r="F1253" i="3"/>
  <c r="E1253" i="3"/>
  <c r="C1253" i="3"/>
  <c r="A1253" i="3"/>
  <c r="K1252" i="3"/>
  <c r="G1252" i="3"/>
  <c r="F1252" i="3"/>
  <c r="E1252" i="3"/>
  <c r="C1252" i="3"/>
  <c r="A1252" i="3"/>
  <c r="K1251" i="3"/>
  <c r="G1251" i="3"/>
  <c r="F1251" i="3"/>
  <c r="E1251" i="3"/>
  <c r="C1251" i="3"/>
  <c r="A1251" i="3"/>
  <c r="K1250" i="3"/>
  <c r="G1250" i="3"/>
  <c r="F1250" i="3"/>
  <c r="E1250" i="3"/>
  <c r="C1250" i="3"/>
  <c r="A1250" i="3"/>
  <c r="K1249" i="3"/>
  <c r="G1249" i="3"/>
  <c r="F1249" i="3"/>
  <c r="E1249" i="3"/>
  <c r="C1249" i="3"/>
  <c r="A1249" i="3"/>
  <c r="K1248" i="3"/>
  <c r="G1248" i="3"/>
  <c r="F1248" i="3"/>
  <c r="E1248" i="3"/>
  <c r="C1248" i="3"/>
  <c r="A1248" i="3"/>
  <c r="K1247" i="3"/>
  <c r="G1247" i="3"/>
  <c r="F1247" i="3"/>
  <c r="E1247" i="3"/>
  <c r="C1247" i="3"/>
  <c r="A1247" i="3"/>
  <c r="K1246" i="3"/>
  <c r="G1246" i="3"/>
  <c r="F1246" i="3"/>
  <c r="E1246" i="3"/>
  <c r="C1246" i="3"/>
  <c r="A1246" i="3"/>
  <c r="K1245" i="3"/>
  <c r="G1245" i="3"/>
  <c r="F1245" i="3"/>
  <c r="E1245" i="3"/>
  <c r="C1245" i="3"/>
  <c r="A1245" i="3"/>
  <c r="K1244" i="3"/>
  <c r="G1244" i="3"/>
  <c r="F1244" i="3"/>
  <c r="E1244" i="3"/>
  <c r="C1244" i="3"/>
  <c r="A1244" i="3"/>
  <c r="K1243" i="3"/>
  <c r="G1243" i="3"/>
  <c r="F1243" i="3"/>
  <c r="E1243" i="3"/>
  <c r="C1243" i="3"/>
  <c r="A1243" i="3"/>
  <c r="K1242" i="3"/>
  <c r="G1242" i="3"/>
  <c r="F1242" i="3"/>
  <c r="E1242" i="3"/>
  <c r="C1242" i="3"/>
  <c r="A1242" i="3"/>
  <c r="K1241" i="3"/>
  <c r="G1241" i="3"/>
  <c r="F1241" i="3"/>
  <c r="E1241" i="3"/>
  <c r="C1241" i="3"/>
  <c r="A1241" i="3"/>
  <c r="K1240" i="3"/>
  <c r="G1240" i="3"/>
  <c r="F1240" i="3"/>
  <c r="E1240" i="3"/>
  <c r="C1240" i="3"/>
  <c r="A1240" i="3"/>
  <c r="K1239" i="3"/>
  <c r="G1239" i="3"/>
  <c r="F1239" i="3"/>
  <c r="E1239" i="3"/>
  <c r="C1239" i="3"/>
  <c r="A1239" i="3"/>
  <c r="K1238" i="3"/>
  <c r="G1238" i="3"/>
  <c r="F1238" i="3"/>
  <c r="E1238" i="3"/>
  <c r="C1238" i="3"/>
  <c r="A1238" i="3"/>
  <c r="K1237" i="3"/>
  <c r="G1237" i="3"/>
  <c r="F1237" i="3"/>
  <c r="E1237" i="3"/>
  <c r="C1237" i="3"/>
  <c r="A1237" i="3"/>
  <c r="K1236" i="3"/>
  <c r="G1236" i="3"/>
  <c r="F1236" i="3"/>
  <c r="E1236" i="3"/>
  <c r="C1236" i="3"/>
  <c r="A1236" i="3"/>
  <c r="K1235" i="3"/>
  <c r="G1235" i="3"/>
  <c r="F1235" i="3"/>
  <c r="E1235" i="3"/>
  <c r="C1235" i="3"/>
  <c r="A1235" i="3"/>
  <c r="K1234" i="3"/>
  <c r="G1234" i="3"/>
  <c r="F1234" i="3"/>
  <c r="E1234" i="3"/>
  <c r="C1234" i="3"/>
  <c r="A1234" i="3"/>
  <c r="K1233" i="3"/>
  <c r="G1233" i="3"/>
  <c r="F1233" i="3"/>
  <c r="E1233" i="3"/>
  <c r="C1233" i="3"/>
  <c r="A1233" i="3"/>
  <c r="K1232" i="3"/>
  <c r="G1232" i="3"/>
  <c r="F1232" i="3"/>
  <c r="E1232" i="3"/>
  <c r="C1232" i="3"/>
  <c r="A1232" i="3"/>
  <c r="K1231" i="3"/>
  <c r="G1231" i="3"/>
  <c r="F1231" i="3"/>
  <c r="E1231" i="3"/>
  <c r="C1231" i="3"/>
  <c r="A1231" i="3"/>
  <c r="K1230" i="3"/>
  <c r="G1230" i="3"/>
  <c r="F1230" i="3"/>
  <c r="E1230" i="3"/>
  <c r="C1230" i="3"/>
  <c r="A1230" i="3"/>
  <c r="K1229" i="3"/>
  <c r="G1229" i="3"/>
  <c r="F1229" i="3"/>
  <c r="E1229" i="3"/>
  <c r="C1229" i="3"/>
  <c r="A1229" i="3"/>
  <c r="K1228" i="3"/>
  <c r="G1228" i="3"/>
  <c r="F1228" i="3"/>
  <c r="E1228" i="3"/>
  <c r="C1228" i="3"/>
  <c r="A1228" i="3"/>
  <c r="K1227" i="3"/>
  <c r="G1227" i="3"/>
  <c r="F1227" i="3"/>
  <c r="E1227" i="3"/>
  <c r="C1227" i="3"/>
  <c r="A1227" i="3"/>
  <c r="K1226" i="3"/>
  <c r="G1226" i="3"/>
  <c r="F1226" i="3"/>
  <c r="E1226" i="3"/>
  <c r="C1226" i="3"/>
  <c r="A1226" i="3"/>
  <c r="K1225" i="3"/>
  <c r="G1225" i="3"/>
  <c r="F1225" i="3"/>
  <c r="E1225" i="3"/>
  <c r="C1225" i="3"/>
  <c r="A1225" i="3"/>
  <c r="K1224" i="3"/>
  <c r="G1224" i="3"/>
  <c r="F1224" i="3"/>
  <c r="E1224" i="3"/>
  <c r="C1224" i="3"/>
  <c r="A1224" i="3"/>
  <c r="K1223" i="3"/>
  <c r="G1223" i="3"/>
  <c r="F1223" i="3"/>
  <c r="E1223" i="3"/>
  <c r="C1223" i="3"/>
  <c r="A1223" i="3"/>
  <c r="K1222" i="3"/>
  <c r="G1222" i="3"/>
  <c r="F1222" i="3"/>
  <c r="E1222" i="3"/>
  <c r="C1222" i="3"/>
  <c r="A1222" i="3"/>
  <c r="K1221" i="3"/>
  <c r="G1221" i="3"/>
  <c r="F1221" i="3"/>
  <c r="E1221" i="3"/>
  <c r="C1221" i="3"/>
  <c r="A1221" i="3"/>
  <c r="K1220" i="3"/>
  <c r="G1220" i="3"/>
  <c r="F1220" i="3"/>
  <c r="E1220" i="3"/>
  <c r="C1220" i="3"/>
  <c r="A1220" i="3"/>
  <c r="K1219" i="3"/>
  <c r="G1219" i="3"/>
  <c r="F1219" i="3"/>
  <c r="E1219" i="3"/>
  <c r="C1219" i="3"/>
  <c r="A1219" i="3"/>
  <c r="K1218" i="3"/>
  <c r="G1218" i="3"/>
  <c r="F1218" i="3"/>
  <c r="E1218" i="3"/>
  <c r="C1218" i="3"/>
  <c r="A1218" i="3"/>
  <c r="K1217" i="3"/>
  <c r="G1217" i="3"/>
  <c r="F1217" i="3"/>
  <c r="E1217" i="3"/>
  <c r="C1217" i="3"/>
  <c r="A1217" i="3"/>
  <c r="K1216" i="3"/>
  <c r="G1216" i="3"/>
  <c r="F1216" i="3"/>
  <c r="E1216" i="3"/>
  <c r="C1216" i="3"/>
  <c r="A1216" i="3"/>
  <c r="K1215" i="3"/>
  <c r="G1215" i="3"/>
  <c r="F1215" i="3"/>
  <c r="E1215" i="3"/>
  <c r="C1215" i="3"/>
  <c r="A1215" i="3"/>
  <c r="K1214" i="3"/>
  <c r="G1214" i="3"/>
  <c r="F1214" i="3"/>
  <c r="E1214" i="3"/>
  <c r="C1214" i="3"/>
  <c r="A1214" i="3"/>
  <c r="K1213" i="3"/>
  <c r="G1213" i="3"/>
  <c r="F1213" i="3"/>
  <c r="E1213" i="3"/>
  <c r="C1213" i="3"/>
  <c r="A1213" i="3"/>
  <c r="K1212" i="3"/>
  <c r="G1212" i="3"/>
  <c r="F1212" i="3"/>
  <c r="E1212" i="3"/>
  <c r="C1212" i="3"/>
  <c r="A1212" i="3"/>
  <c r="K1211" i="3"/>
  <c r="G1211" i="3"/>
  <c r="F1211" i="3"/>
  <c r="E1211" i="3"/>
  <c r="C1211" i="3"/>
  <c r="A1211" i="3"/>
  <c r="K1210" i="3"/>
  <c r="G1210" i="3"/>
  <c r="F1210" i="3"/>
  <c r="E1210" i="3"/>
  <c r="C1210" i="3"/>
  <c r="A1210" i="3"/>
  <c r="K1209" i="3"/>
  <c r="G1209" i="3"/>
  <c r="F1209" i="3"/>
  <c r="E1209" i="3"/>
  <c r="C1209" i="3"/>
  <c r="A1209" i="3"/>
  <c r="K1208" i="3"/>
  <c r="G1208" i="3"/>
  <c r="F1208" i="3"/>
  <c r="E1208" i="3"/>
  <c r="C1208" i="3"/>
  <c r="A1208" i="3"/>
  <c r="K1207" i="3"/>
  <c r="G1207" i="3"/>
  <c r="F1207" i="3"/>
  <c r="E1207" i="3"/>
  <c r="C1207" i="3"/>
  <c r="A1207" i="3"/>
  <c r="K1206" i="3"/>
  <c r="G1206" i="3"/>
  <c r="F1206" i="3"/>
  <c r="E1206" i="3"/>
  <c r="C1206" i="3"/>
  <c r="A1206" i="3"/>
  <c r="K1205" i="3"/>
  <c r="G1205" i="3"/>
  <c r="F1205" i="3"/>
  <c r="E1205" i="3"/>
  <c r="C1205" i="3"/>
  <c r="A1205" i="3"/>
  <c r="K1204" i="3"/>
  <c r="G1204" i="3"/>
  <c r="F1204" i="3"/>
  <c r="E1204" i="3"/>
  <c r="C1204" i="3"/>
  <c r="A1204" i="3"/>
  <c r="K1203" i="3"/>
  <c r="G1203" i="3"/>
  <c r="F1203" i="3"/>
  <c r="E1203" i="3"/>
  <c r="C1203" i="3"/>
  <c r="A1203" i="3"/>
  <c r="K1202" i="3"/>
  <c r="G1202" i="3"/>
  <c r="F1202" i="3"/>
  <c r="E1202" i="3"/>
  <c r="C1202" i="3"/>
  <c r="A1202" i="3"/>
  <c r="K1201" i="3"/>
  <c r="G1201" i="3"/>
  <c r="F1201" i="3"/>
  <c r="E1201" i="3"/>
  <c r="C1201" i="3"/>
  <c r="A1201" i="3"/>
  <c r="K1200" i="3"/>
  <c r="G1200" i="3"/>
  <c r="F1200" i="3"/>
  <c r="E1200" i="3"/>
  <c r="C1200" i="3"/>
  <c r="A1200" i="3"/>
  <c r="K1199" i="3"/>
  <c r="G1199" i="3"/>
  <c r="F1199" i="3"/>
  <c r="E1199" i="3"/>
  <c r="C1199" i="3"/>
  <c r="A1199" i="3"/>
  <c r="K1198" i="3"/>
  <c r="G1198" i="3"/>
  <c r="F1198" i="3"/>
  <c r="E1198" i="3"/>
  <c r="C1198" i="3"/>
  <c r="A1198" i="3"/>
  <c r="K1197" i="3"/>
  <c r="G1197" i="3"/>
  <c r="F1197" i="3"/>
  <c r="E1197" i="3"/>
  <c r="C1197" i="3"/>
  <c r="A1197" i="3"/>
  <c r="K1196" i="3"/>
  <c r="G1196" i="3"/>
  <c r="F1196" i="3"/>
  <c r="E1196" i="3"/>
  <c r="C1196" i="3"/>
  <c r="A1196" i="3"/>
  <c r="K1195" i="3"/>
  <c r="G1195" i="3"/>
  <c r="F1195" i="3"/>
  <c r="E1195" i="3"/>
  <c r="C1195" i="3"/>
  <c r="A1195" i="3"/>
  <c r="K1194" i="3"/>
  <c r="G1194" i="3"/>
  <c r="F1194" i="3"/>
  <c r="E1194" i="3"/>
  <c r="C1194" i="3"/>
  <c r="A1194" i="3"/>
  <c r="K1193" i="3"/>
  <c r="G1193" i="3"/>
  <c r="F1193" i="3"/>
  <c r="E1193" i="3"/>
  <c r="C1193" i="3"/>
  <c r="A1193" i="3"/>
  <c r="K1192" i="3"/>
  <c r="G1192" i="3"/>
  <c r="F1192" i="3"/>
  <c r="E1192" i="3"/>
  <c r="C1192" i="3"/>
  <c r="A1192" i="3"/>
  <c r="K1191" i="3"/>
  <c r="G1191" i="3"/>
  <c r="F1191" i="3"/>
  <c r="E1191" i="3"/>
  <c r="C1191" i="3"/>
  <c r="A1191" i="3"/>
  <c r="K1190" i="3"/>
  <c r="G1190" i="3"/>
  <c r="F1190" i="3"/>
  <c r="E1190" i="3"/>
  <c r="C1190" i="3"/>
  <c r="A1190" i="3"/>
  <c r="K1189" i="3"/>
  <c r="G1189" i="3"/>
  <c r="F1189" i="3"/>
  <c r="E1189" i="3"/>
  <c r="C1189" i="3"/>
  <c r="A1189" i="3"/>
  <c r="K1188" i="3"/>
  <c r="G1188" i="3"/>
  <c r="F1188" i="3"/>
  <c r="E1188" i="3"/>
  <c r="C1188" i="3"/>
  <c r="A1188" i="3"/>
  <c r="K1187" i="3"/>
  <c r="G1187" i="3"/>
  <c r="F1187" i="3"/>
  <c r="E1187" i="3"/>
  <c r="C1187" i="3"/>
  <c r="A1187" i="3"/>
  <c r="K1186" i="3"/>
  <c r="G1186" i="3"/>
  <c r="F1186" i="3"/>
  <c r="E1186" i="3"/>
  <c r="C1186" i="3"/>
  <c r="A1186" i="3"/>
  <c r="K1185" i="3"/>
  <c r="G1185" i="3"/>
  <c r="F1185" i="3"/>
  <c r="E1185" i="3"/>
  <c r="C1185" i="3"/>
  <c r="A1185" i="3"/>
  <c r="K1184" i="3"/>
  <c r="G1184" i="3"/>
  <c r="F1184" i="3"/>
  <c r="E1184" i="3"/>
  <c r="C1184" i="3"/>
  <c r="A1184" i="3"/>
  <c r="K1183" i="3"/>
  <c r="G1183" i="3"/>
  <c r="F1183" i="3"/>
  <c r="E1183" i="3"/>
  <c r="C1183" i="3"/>
  <c r="A1183" i="3"/>
  <c r="K1182" i="3"/>
  <c r="G1182" i="3"/>
  <c r="F1182" i="3"/>
  <c r="E1182" i="3"/>
  <c r="C1182" i="3"/>
  <c r="A1182" i="3"/>
  <c r="K1181" i="3"/>
  <c r="G1181" i="3"/>
  <c r="F1181" i="3"/>
  <c r="E1181" i="3"/>
  <c r="C1181" i="3"/>
  <c r="A1181" i="3"/>
  <c r="K1180" i="3"/>
  <c r="G1180" i="3"/>
  <c r="F1180" i="3"/>
  <c r="E1180" i="3"/>
  <c r="C1180" i="3"/>
  <c r="A1180" i="3"/>
  <c r="K1179" i="3"/>
  <c r="G1179" i="3"/>
  <c r="F1179" i="3"/>
  <c r="E1179" i="3"/>
  <c r="C1179" i="3"/>
  <c r="A1179" i="3"/>
  <c r="K1178" i="3"/>
  <c r="G1178" i="3"/>
  <c r="F1178" i="3"/>
  <c r="E1178" i="3"/>
  <c r="C1178" i="3"/>
  <c r="A1178" i="3"/>
  <c r="K1177" i="3"/>
  <c r="G1177" i="3"/>
  <c r="F1177" i="3"/>
  <c r="E1177" i="3"/>
  <c r="C1177" i="3"/>
  <c r="A1177" i="3"/>
  <c r="K1176" i="3"/>
  <c r="G1176" i="3"/>
  <c r="F1176" i="3"/>
  <c r="E1176" i="3"/>
  <c r="C1176" i="3"/>
  <c r="A1176" i="3"/>
  <c r="K1175" i="3"/>
  <c r="G1175" i="3"/>
  <c r="F1175" i="3"/>
  <c r="E1175" i="3"/>
  <c r="C1175" i="3"/>
  <c r="A1175" i="3"/>
  <c r="K1174" i="3"/>
  <c r="G1174" i="3"/>
  <c r="F1174" i="3"/>
  <c r="E1174" i="3"/>
  <c r="C1174" i="3"/>
  <c r="A1174" i="3"/>
  <c r="K1173" i="3"/>
  <c r="G1173" i="3"/>
  <c r="F1173" i="3"/>
  <c r="E1173" i="3"/>
  <c r="C1173" i="3"/>
  <c r="A1173" i="3"/>
  <c r="K1172" i="3"/>
  <c r="G1172" i="3"/>
  <c r="F1172" i="3"/>
  <c r="E1172" i="3"/>
  <c r="C1172" i="3"/>
  <c r="A1172" i="3"/>
  <c r="K1171" i="3"/>
  <c r="G1171" i="3"/>
  <c r="F1171" i="3"/>
  <c r="E1171" i="3"/>
  <c r="C1171" i="3"/>
  <c r="A1171" i="3"/>
  <c r="K1170" i="3"/>
  <c r="G1170" i="3"/>
  <c r="F1170" i="3"/>
  <c r="E1170" i="3"/>
  <c r="C1170" i="3"/>
  <c r="A1170" i="3"/>
  <c r="K1169" i="3"/>
  <c r="G1169" i="3"/>
  <c r="F1169" i="3"/>
  <c r="E1169" i="3"/>
  <c r="C1169" i="3"/>
  <c r="A1169" i="3"/>
  <c r="K1168" i="3"/>
  <c r="G1168" i="3"/>
  <c r="F1168" i="3"/>
  <c r="E1168" i="3"/>
  <c r="C1168" i="3"/>
  <c r="A1168" i="3"/>
  <c r="K1167" i="3"/>
  <c r="G1167" i="3"/>
  <c r="F1167" i="3"/>
  <c r="E1167" i="3"/>
  <c r="C1167" i="3"/>
  <c r="A1167" i="3"/>
  <c r="K1166" i="3"/>
  <c r="G1166" i="3"/>
  <c r="F1166" i="3"/>
  <c r="E1166" i="3"/>
  <c r="C1166" i="3"/>
  <c r="A1166" i="3"/>
  <c r="K1165" i="3"/>
  <c r="G1165" i="3"/>
  <c r="F1165" i="3"/>
  <c r="E1165" i="3"/>
  <c r="C1165" i="3"/>
  <c r="A1165" i="3"/>
  <c r="K1164" i="3"/>
  <c r="G1164" i="3"/>
  <c r="F1164" i="3"/>
  <c r="E1164" i="3"/>
  <c r="C1164" i="3"/>
  <c r="A1164" i="3"/>
  <c r="K1163" i="3"/>
  <c r="G1163" i="3"/>
  <c r="F1163" i="3"/>
  <c r="E1163" i="3"/>
  <c r="C1163" i="3"/>
  <c r="A1163" i="3"/>
  <c r="K1162" i="3"/>
  <c r="G1162" i="3"/>
  <c r="F1162" i="3"/>
  <c r="E1162" i="3"/>
  <c r="C1162" i="3"/>
  <c r="A1162" i="3"/>
  <c r="K1161" i="3"/>
  <c r="G1161" i="3"/>
  <c r="F1161" i="3"/>
  <c r="E1161" i="3"/>
  <c r="C1161" i="3"/>
  <c r="A1161" i="3"/>
  <c r="K1160" i="3"/>
  <c r="G1160" i="3"/>
  <c r="F1160" i="3"/>
  <c r="E1160" i="3"/>
  <c r="C1160" i="3"/>
  <c r="A1160" i="3"/>
  <c r="K1159" i="3"/>
  <c r="G1159" i="3"/>
  <c r="F1159" i="3"/>
  <c r="E1159" i="3"/>
  <c r="C1159" i="3"/>
  <c r="A1159" i="3"/>
  <c r="K1158" i="3"/>
  <c r="G1158" i="3"/>
  <c r="F1158" i="3"/>
  <c r="E1158" i="3"/>
  <c r="C1158" i="3"/>
  <c r="A1158" i="3"/>
  <c r="K1157" i="3"/>
  <c r="G1157" i="3"/>
  <c r="F1157" i="3"/>
  <c r="E1157" i="3"/>
  <c r="C1157" i="3"/>
  <c r="A1157" i="3"/>
  <c r="K1156" i="3"/>
  <c r="G1156" i="3"/>
  <c r="F1156" i="3"/>
  <c r="E1156" i="3"/>
  <c r="C1156" i="3"/>
  <c r="A1156" i="3"/>
  <c r="K1155" i="3"/>
  <c r="G1155" i="3"/>
  <c r="F1155" i="3"/>
  <c r="E1155" i="3"/>
  <c r="C1155" i="3"/>
  <c r="A1155" i="3"/>
  <c r="K1154" i="3"/>
  <c r="G1154" i="3"/>
  <c r="F1154" i="3"/>
  <c r="E1154" i="3"/>
  <c r="C1154" i="3"/>
  <c r="A1154" i="3"/>
  <c r="K1153" i="3"/>
  <c r="G1153" i="3"/>
  <c r="F1153" i="3"/>
  <c r="E1153" i="3"/>
  <c r="C1153" i="3"/>
  <c r="A1153" i="3"/>
  <c r="K1152" i="3"/>
  <c r="G1152" i="3"/>
  <c r="F1152" i="3"/>
  <c r="E1152" i="3"/>
  <c r="C1152" i="3"/>
  <c r="A1152" i="3"/>
  <c r="K1151" i="3"/>
  <c r="G1151" i="3"/>
  <c r="F1151" i="3"/>
  <c r="E1151" i="3"/>
  <c r="C1151" i="3"/>
  <c r="A1151" i="3"/>
  <c r="K1150" i="3"/>
  <c r="G1150" i="3"/>
  <c r="F1150" i="3"/>
  <c r="E1150" i="3"/>
  <c r="C1150" i="3"/>
  <c r="A1150" i="3"/>
  <c r="K1149" i="3"/>
  <c r="G1149" i="3"/>
  <c r="F1149" i="3"/>
  <c r="E1149" i="3"/>
  <c r="C1149" i="3"/>
  <c r="A1149" i="3"/>
  <c r="K1148" i="3"/>
  <c r="G1148" i="3"/>
  <c r="F1148" i="3"/>
  <c r="E1148" i="3"/>
  <c r="C1148" i="3"/>
  <c r="A1148" i="3"/>
  <c r="K1147" i="3"/>
  <c r="G1147" i="3"/>
  <c r="F1147" i="3"/>
  <c r="E1147" i="3"/>
  <c r="C1147" i="3"/>
  <c r="A1147" i="3"/>
  <c r="K1146" i="3"/>
  <c r="G1146" i="3"/>
  <c r="F1146" i="3"/>
  <c r="E1146" i="3"/>
  <c r="C1146" i="3"/>
  <c r="A1146" i="3"/>
  <c r="K1145" i="3"/>
  <c r="G1145" i="3"/>
  <c r="F1145" i="3"/>
  <c r="E1145" i="3"/>
  <c r="C1145" i="3"/>
  <c r="A1145" i="3"/>
  <c r="K1144" i="3"/>
  <c r="G1144" i="3"/>
  <c r="F1144" i="3"/>
  <c r="E1144" i="3"/>
  <c r="C1144" i="3"/>
  <c r="A1144" i="3"/>
  <c r="K1143" i="3"/>
  <c r="G1143" i="3"/>
  <c r="F1143" i="3"/>
  <c r="E1143" i="3"/>
  <c r="C1143" i="3"/>
  <c r="A1143" i="3"/>
  <c r="K1142" i="3"/>
  <c r="G1142" i="3"/>
  <c r="F1142" i="3"/>
  <c r="E1142" i="3"/>
  <c r="C1142" i="3"/>
  <c r="A1142" i="3"/>
  <c r="K1141" i="3"/>
  <c r="G1141" i="3"/>
  <c r="F1141" i="3"/>
  <c r="E1141" i="3"/>
  <c r="C1141" i="3"/>
  <c r="A1141" i="3"/>
  <c r="K1140" i="3"/>
  <c r="G1140" i="3"/>
  <c r="F1140" i="3"/>
  <c r="E1140" i="3"/>
  <c r="C1140" i="3"/>
  <c r="A1140" i="3"/>
  <c r="K1139" i="3"/>
  <c r="G1139" i="3"/>
  <c r="F1139" i="3"/>
  <c r="E1139" i="3"/>
  <c r="C1139" i="3"/>
  <c r="A1139" i="3"/>
  <c r="K1138" i="3"/>
  <c r="G1138" i="3"/>
  <c r="F1138" i="3"/>
  <c r="E1138" i="3"/>
  <c r="C1138" i="3"/>
  <c r="A1138" i="3"/>
  <c r="K1137" i="3"/>
  <c r="G1137" i="3"/>
  <c r="F1137" i="3"/>
  <c r="E1137" i="3"/>
  <c r="C1137" i="3"/>
  <c r="A1137" i="3"/>
  <c r="K1136" i="3"/>
  <c r="G1136" i="3"/>
  <c r="F1136" i="3"/>
  <c r="E1136" i="3"/>
  <c r="C1136" i="3"/>
  <c r="A1136" i="3"/>
  <c r="K1135" i="3"/>
  <c r="G1135" i="3"/>
  <c r="F1135" i="3"/>
  <c r="E1135" i="3"/>
  <c r="C1135" i="3"/>
  <c r="A1135" i="3"/>
  <c r="K1134" i="3"/>
  <c r="G1134" i="3"/>
  <c r="F1134" i="3"/>
  <c r="E1134" i="3"/>
  <c r="C1134" i="3"/>
  <c r="A1134" i="3"/>
  <c r="K1133" i="3"/>
  <c r="G1133" i="3"/>
  <c r="F1133" i="3"/>
  <c r="E1133" i="3"/>
  <c r="C1133" i="3"/>
  <c r="A1133" i="3"/>
  <c r="K1132" i="3"/>
  <c r="G1132" i="3"/>
  <c r="F1132" i="3"/>
  <c r="E1132" i="3"/>
  <c r="C1132" i="3"/>
  <c r="A1132" i="3"/>
  <c r="K1131" i="3"/>
  <c r="G1131" i="3"/>
  <c r="F1131" i="3"/>
  <c r="E1131" i="3"/>
  <c r="C1131" i="3"/>
  <c r="A1131" i="3"/>
  <c r="K1130" i="3"/>
  <c r="G1130" i="3"/>
  <c r="F1130" i="3"/>
  <c r="E1130" i="3"/>
  <c r="C1130" i="3"/>
  <c r="A1130" i="3"/>
  <c r="K1129" i="3"/>
  <c r="G1129" i="3"/>
  <c r="F1129" i="3"/>
  <c r="E1129" i="3"/>
  <c r="C1129" i="3"/>
  <c r="A1129" i="3"/>
  <c r="K1128" i="3"/>
  <c r="G1128" i="3"/>
  <c r="F1128" i="3"/>
  <c r="E1128" i="3"/>
  <c r="C1128" i="3"/>
  <c r="A1128" i="3"/>
  <c r="K1127" i="3"/>
  <c r="G1127" i="3"/>
  <c r="F1127" i="3"/>
  <c r="E1127" i="3"/>
  <c r="C1127" i="3"/>
  <c r="A1127" i="3"/>
  <c r="K1126" i="3"/>
  <c r="G1126" i="3"/>
  <c r="F1126" i="3"/>
  <c r="E1126" i="3"/>
  <c r="C1126" i="3"/>
  <c r="A1126" i="3"/>
  <c r="K1125" i="3"/>
  <c r="G1125" i="3"/>
  <c r="F1125" i="3"/>
  <c r="E1125" i="3"/>
  <c r="C1125" i="3"/>
  <c r="A1125" i="3"/>
  <c r="K1124" i="3"/>
  <c r="G1124" i="3"/>
  <c r="F1124" i="3"/>
  <c r="E1124" i="3"/>
  <c r="C1124" i="3"/>
  <c r="A1124" i="3"/>
  <c r="K1123" i="3"/>
  <c r="G1123" i="3"/>
  <c r="F1123" i="3"/>
  <c r="E1123" i="3"/>
  <c r="C1123" i="3"/>
  <c r="A1123" i="3"/>
  <c r="K1122" i="3"/>
  <c r="G1122" i="3"/>
  <c r="F1122" i="3"/>
  <c r="E1122" i="3"/>
  <c r="C1122" i="3"/>
  <c r="A1122" i="3"/>
  <c r="K1121" i="3"/>
  <c r="G1121" i="3"/>
  <c r="F1121" i="3"/>
  <c r="E1121" i="3"/>
  <c r="C1121" i="3"/>
  <c r="A1121" i="3"/>
  <c r="K1120" i="3"/>
  <c r="G1120" i="3"/>
  <c r="F1120" i="3"/>
  <c r="E1120" i="3"/>
  <c r="C1120" i="3"/>
  <c r="A1120" i="3"/>
  <c r="K1119" i="3"/>
  <c r="G1119" i="3"/>
  <c r="F1119" i="3"/>
  <c r="E1119" i="3"/>
  <c r="C1119" i="3"/>
  <c r="A1119" i="3"/>
  <c r="K1118" i="3"/>
  <c r="G1118" i="3"/>
  <c r="F1118" i="3"/>
  <c r="E1118" i="3"/>
  <c r="C1118" i="3"/>
  <c r="A1118" i="3"/>
  <c r="K1117" i="3"/>
  <c r="G1117" i="3"/>
  <c r="F1117" i="3"/>
  <c r="E1117" i="3"/>
  <c r="C1117" i="3"/>
  <c r="A1117" i="3"/>
  <c r="K1116" i="3"/>
  <c r="G1116" i="3"/>
  <c r="F1116" i="3"/>
  <c r="E1116" i="3"/>
  <c r="C1116" i="3"/>
  <c r="A1116" i="3"/>
  <c r="K1115" i="3"/>
  <c r="G1115" i="3"/>
  <c r="F1115" i="3"/>
  <c r="E1115" i="3"/>
  <c r="C1115" i="3"/>
  <c r="A1115" i="3"/>
  <c r="K1114" i="3"/>
  <c r="G1114" i="3"/>
  <c r="F1114" i="3"/>
  <c r="E1114" i="3"/>
  <c r="C1114" i="3"/>
  <c r="A1114" i="3"/>
  <c r="K1113" i="3"/>
  <c r="G1113" i="3"/>
  <c r="F1113" i="3"/>
  <c r="E1113" i="3"/>
  <c r="C1113" i="3"/>
  <c r="A1113" i="3"/>
  <c r="K1112" i="3"/>
  <c r="G1112" i="3"/>
  <c r="F1112" i="3"/>
  <c r="E1112" i="3"/>
  <c r="C1112" i="3"/>
  <c r="A1112" i="3"/>
  <c r="K1111" i="3"/>
  <c r="G1111" i="3"/>
  <c r="F1111" i="3"/>
  <c r="E1111" i="3"/>
  <c r="C1111" i="3"/>
  <c r="A1111" i="3"/>
  <c r="K1110" i="3"/>
  <c r="G1110" i="3"/>
  <c r="F1110" i="3"/>
  <c r="E1110" i="3"/>
  <c r="C1110" i="3"/>
  <c r="A1110" i="3"/>
  <c r="K1109" i="3"/>
  <c r="G1109" i="3"/>
  <c r="F1109" i="3"/>
  <c r="E1109" i="3"/>
  <c r="C1109" i="3"/>
  <c r="A1109" i="3"/>
  <c r="K1108" i="3"/>
  <c r="G1108" i="3"/>
  <c r="F1108" i="3"/>
  <c r="E1108" i="3"/>
  <c r="C1108" i="3"/>
  <c r="A1108" i="3"/>
  <c r="K1107" i="3"/>
  <c r="G1107" i="3"/>
  <c r="F1107" i="3"/>
  <c r="E1107" i="3"/>
  <c r="C1107" i="3"/>
  <c r="A1107" i="3"/>
  <c r="K1106" i="3"/>
  <c r="G1106" i="3"/>
  <c r="F1106" i="3"/>
  <c r="E1106" i="3"/>
  <c r="C1106" i="3"/>
  <c r="A1106" i="3"/>
  <c r="K1105" i="3"/>
  <c r="G1105" i="3"/>
  <c r="F1105" i="3"/>
  <c r="E1105" i="3"/>
  <c r="C1105" i="3"/>
  <c r="A1105" i="3"/>
  <c r="K1104" i="3"/>
  <c r="G1104" i="3"/>
  <c r="F1104" i="3"/>
  <c r="E1104" i="3"/>
  <c r="C1104" i="3"/>
  <c r="A1104" i="3"/>
  <c r="K1103" i="3"/>
  <c r="G1103" i="3"/>
  <c r="F1103" i="3"/>
  <c r="E1103" i="3"/>
  <c r="C1103" i="3"/>
  <c r="A1103" i="3"/>
  <c r="K1102" i="3"/>
  <c r="G1102" i="3"/>
  <c r="F1102" i="3"/>
  <c r="E1102" i="3"/>
  <c r="C1102" i="3"/>
  <c r="A1102" i="3"/>
  <c r="K1101" i="3"/>
  <c r="G1101" i="3"/>
  <c r="F1101" i="3"/>
  <c r="E1101" i="3"/>
  <c r="C1101" i="3"/>
  <c r="A1101" i="3"/>
  <c r="K1100" i="3"/>
  <c r="G1100" i="3"/>
  <c r="F1100" i="3"/>
  <c r="E1100" i="3"/>
  <c r="C1100" i="3"/>
  <c r="A1100" i="3"/>
  <c r="K1099" i="3"/>
  <c r="G1099" i="3"/>
  <c r="F1099" i="3"/>
  <c r="E1099" i="3"/>
  <c r="C1099" i="3"/>
  <c r="A1099" i="3"/>
  <c r="K1098" i="3"/>
  <c r="G1098" i="3"/>
  <c r="F1098" i="3"/>
  <c r="E1098" i="3"/>
  <c r="C1098" i="3"/>
  <c r="A1098" i="3"/>
  <c r="K1097" i="3"/>
  <c r="G1097" i="3"/>
  <c r="F1097" i="3"/>
  <c r="E1097" i="3"/>
  <c r="C1097" i="3"/>
  <c r="A1097" i="3"/>
  <c r="K1096" i="3"/>
  <c r="G1096" i="3"/>
  <c r="F1096" i="3"/>
  <c r="E1096" i="3"/>
  <c r="C1096" i="3"/>
  <c r="A1096" i="3"/>
  <c r="K1095" i="3"/>
  <c r="G1095" i="3"/>
  <c r="F1095" i="3"/>
  <c r="E1095" i="3"/>
  <c r="C1095" i="3"/>
  <c r="A1095" i="3"/>
  <c r="K1094" i="3"/>
  <c r="G1094" i="3"/>
  <c r="F1094" i="3"/>
  <c r="E1094" i="3"/>
  <c r="C1094" i="3"/>
  <c r="A1094" i="3"/>
  <c r="K1093" i="3"/>
  <c r="G1093" i="3"/>
  <c r="F1093" i="3"/>
  <c r="E1093" i="3"/>
  <c r="C1093" i="3"/>
  <c r="A1093" i="3"/>
  <c r="K1092" i="3"/>
  <c r="G1092" i="3"/>
  <c r="F1092" i="3"/>
  <c r="E1092" i="3"/>
  <c r="C1092" i="3"/>
  <c r="A1092" i="3"/>
  <c r="K1091" i="3"/>
  <c r="G1091" i="3"/>
  <c r="F1091" i="3"/>
  <c r="E1091" i="3"/>
  <c r="C1091" i="3"/>
  <c r="A1091" i="3"/>
  <c r="K1090" i="3"/>
  <c r="G1090" i="3"/>
  <c r="F1090" i="3"/>
  <c r="E1090" i="3"/>
  <c r="C1090" i="3"/>
  <c r="A1090" i="3"/>
  <c r="K1089" i="3"/>
  <c r="G1089" i="3"/>
  <c r="F1089" i="3"/>
  <c r="E1089" i="3"/>
  <c r="C1089" i="3"/>
  <c r="A1089" i="3"/>
  <c r="K1088" i="3"/>
  <c r="G1088" i="3"/>
  <c r="F1088" i="3"/>
  <c r="E1088" i="3"/>
  <c r="C1088" i="3"/>
  <c r="A1088" i="3"/>
  <c r="K1087" i="3"/>
  <c r="G1087" i="3"/>
  <c r="F1087" i="3"/>
  <c r="E1087" i="3"/>
  <c r="C1087" i="3"/>
  <c r="A1087" i="3"/>
  <c r="K1086" i="3"/>
  <c r="G1086" i="3"/>
  <c r="F1086" i="3"/>
  <c r="E1086" i="3"/>
  <c r="C1086" i="3"/>
  <c r="A1086" i="3"/>
  <c r="K1085" i="3"/>
  <c r="G1085" i="3"/>
  <c r="F1085" i="3"/>
  <c r="E1085" i="3"/>
  <c r="C1085" i="3"/>
  <c r="A1085" i="3"/>
  <c r="K1084" i="3"/>
  <c r="G1084" i="3"/>
  <c r="F1084" i="3"/>
  <c r="E1084" i="3"/>
  <c r="C1084" i="3"/>
  <c r="A1084" i="3"/>
  <c r="K1083" i="3"/>
  <c r="G1083" i="3"/>
  <c r="F1083" i="3"/>
  <c r="E1083" i="3"/>
  <c r="C1083" i="3"/>
  <c r="A1083" i="3"/>
  <c r="K1082" i="3"/>
  <c r="G1082" i="3"/>
  <c r="F1082" i="3"/>
  <c r="E1082" i="3"/>
  <c r="C1082" i="3"/>
  <c r="A1082" i="3"/>
  <c r="K1081" i="3"/>
  <c r="G1081" i="3"/>
  <c r="F1081" i="3"/>
  <c r="E1081" i="3"/>
  <c r="C1081" i="3"/>
  <c r="A1081" i="3"/>
  <c r="K1080" i="3"/>
  <c r="G1080" i="3"/>
  <c r="F1080" i="3"/>
  <c r="E1080" i="3"/>
  <c r="C1080" i="3"/>
  <c r="A1080" i="3"/>
  <c r="K1079" i="3"/>
  <c r="G1079" i="3"/>
  <c r="F1079" i="3"/>
  <c r="E1079" i="3"/>
  <c r="C1079" i="3"/>
  <c r="A1079" i="3"/>
  <c r="K1078" i="3"/>
  <c r="G1078" i="3"/>
  <c r="F1078" i="3"/>
  <c r="E1078" i="3"/>
  <c r="C1078" i="3"/>
  <c r="A1078" i="3"/>
  <c r="K1077" i="3"/>
  <c r="G1077" i="3"/>
  <c r="F1077" i="3"/>
  <c r="E1077" i="3"/>
  <c r="C1077" i="3"/>
  <c r="A1077" i="3"/>
  <c r="K1076" i="3"/>
  <c r="G1076" i="3"/>
  <c r="F1076" i="3"/>
  <c r="E1076" i="3"/>
  <c r="C1076" i="3"/>
  <c r="A1076" i="3"/>
  <c r="K1075" i="3"/>
  <c r="G1075" i="3"/>
  <c r="F1075" i="3"/>
  <c r="E1075" i="3"/>
  <c r="C1075" i="3"/>
  <c r="A1075" i="3"/>
  <c r="K1074" i="3"/>
  <c r="G1074" i="3"/>
  <c r="F1074" i="3"/>
  <c r="E1074" i="3"/>
  <c r="C1074" i="3"/>
  <c r="A1074" i="3"/>
  <c r="K1073" i="3"/>
  <c r="G1073" i="3"/>
  <c r="F1073" i="3"/>
  <c r="E1073" i="3"/>
  <c r="C1073" i="3"/>
  <c r="A1073" i="3"/>
  <c r="K1072" i="3"/>
  <c r="G1072" i="3"/>
  <c r="F1072" i="3"/>
  <c r="E1072" i="3"/>
  <c r="C1072" i="3"/>
  <c r="A1072" i="3"/>
  <c r="K1071" i="3"/>
  <c r="G1071" i="3"/>
  <c r="F1071" i="3"/>
  <c r="E1071" i="3"/>
  <c r="C1071" i="3"/>
  <c r="A1071" i="3"/>
  <c r="K1070" i="3"/>
  <c r="G1070" i="3"/>
  <c r="F1070" i="3"/>
  <c r="E1070" i="3"/>
  <c r="C1070" i="3"/>
  <c r="A1070" i="3"/>
  <c r="K1069" i="3"/>
  <c r="G1069" i="3"/>
  <c r="F1069" i="3"/>
  <c r="E1069" i="3"/>
  <c r="C1069" i="3"/>
  <c r="A1069" i="3"/>
  <c r="K1068" i="3"/>
  <c r="G1068" i="3"/>
  <c r="F1068" i="3"/>
  <c r="E1068" i="3"/>
  <c r="C1068" i="3"/>
  <c r="A1068" i="3"/>
  <c r="K1067" i="3"/>
  <c r="G1067" i="3"/>
  <c r="F1067" i="3"/>
  <c r="E1067" i="3"/>
  <c r="C1067" i="3"/>
  <c r="A1067" i="3"/>
  <c r="K1066" i="3"/>
  <c r="G1066" i="3"/>
  <c r="F1066" i="3"/>
  <c r="E1066" i="3"/>
  <c r="C1066" i="3"/>
  <c r="A1066" i="3"/>
  <c r="K1065" i="3"/>
  <c r="G1065" i="3"/>
  <c r="F1065" i="3"/>
  <c r="E1065" i="3"/>
  <c r="C1065" i="3"/>
  <c r="A1065" i="3"/>
  <c r="K1064" i="3"/>
  <c r="G1064" i="3"/>
  <c r="F1064" i="3"/>
  <c r="E1064" i="3"/>
  <c r="C1064" i="3"/>
  <c r="A1064" i="3"/>
  <c r="K1063" i="3"/>
  <c r="G1063" i="3"/>
  <c r="F1063" i="3"/>
  <c r="E1063" i="3"/>
  <c r="C1063" i="3"/>
  <c r="A1063" i="3"/>
  <c r="K1062" i="3"/>
  <c r="G1062" i="3"/>
  <c r="F1062" i="3"/>
  <c r="E1062" i="3"/>
  <c r="C1062" i="3"/>
  <c r="A1062" i="3"/>
  <c r="K1061" i="3"/>
  <c r="G1061" i="3"/>
  <c r="F1061" i="3"/>
  <c r="E1061" i="3"/>
  <c r="C1061" i="3"/>
  <c r="A1061" i="3"/>
  <c r="K1060" i="3"/>
  <c r="G1060" i="3"/>
  <c r="F1060" i="3"/>
  <c r="E1060" i="3"/>
  <c r="C1060" i="3"/>
  <c r="A1060" i="3"/>
  <c r="K1059" i="3"/>
  <c r="G1059" i="3"/>
  <c r="F1059" i="3"/>
  <c r="E1059" i="3"/>
  <c r="C1059" i="3"/>
  <c r="A1059" i="3"/>
  <c r="K1058" i="3"/>
  <c r="G1058" i="3"/>
  <c r="F1058" i="3"/>
  <c r="E1058" i="3"/>
  <c r="C1058" i="3"/>
  <c r="A1058" i="3"/>
  <c r="K1057" i="3"/>
  <c r="G1057" i="3"/>
  <c r="F1057" i="3"/>
  <c r="E1057" i="3"/>
  <c r="C1057" i="3"/>
  <c r="A1057" i="3"/>
  <c r="K1056" i="3"/>
  <c r="G1056" i="3"/>
  <c r="F1056" i="3"/>
  <c r="E1056" i="3"/>
  <c r="C1056" i="3"/>
  <c r="A1056" i="3"/>
  <c r="K1055" i="3"/>
  <c r="G1055" i="3"/>
  <c r="F1055" i="3"/>
  <c r="E1055" i="3"/>
  <c r="C1055" i="3"/>
  <c r="A1055" i="3"/>
  <c r="K1054" i="3"/>
  <c r="G1054" i="3"/>
  <c r="F1054" i="3"/>
  <c r="E1054" i="3"/>
  <c r="C1054" i="3"/>
  <c r="A1054" i="3"/>
  <c r="K1053" i="3"/>
  <c r="G1053" i="3"/>
  <c r="F1053" i="3"/>
  <c r="E1053" i="3"/>
  <c r="C1053" i="3"/>
  <c r="A1053" i="3"/>
  <c r="K1052" i="3"/>
  <c r="G1052" i="3"/>
  <c r="F1052" i="3"/>
  <c r="E1052" i="3"/>
  <c r="C1052" i="3"/>
  <c r="A1052" i="3"/>
  <c r="K1051" i="3"/>
  <c r="G1051" i="3"/>
  <c r="F1051" i="3"/>
  <c r="E1051" i="3"/>
  <c r="C1051" i="3"/>
  <c r="A1051" i="3"/>
  <c r="K1050" i="3"/>
  <c r="G1050" i="3"/>
  <c r="F1050" i="3"/>
  <c r="E1050" i="3"/>
  <c r="C1050" i="3"/>
  <c r="A1050" i="3"/>
  <c r="K1049" i="3"/>
  <c r="G1049" i="3"/>
  <c r="F1049" i="3"/>
  <c r="E1049" i="3"/>
  <c r="C1049" i="3"/>
  <c r="A1049" i="3"/>
  <c r="K1048" i="3"/>
  <c r="G1048" i="3"/>
  <c r="F1048" i="3"/>
  <c r="E1048" i="3"/>
  <c r="C1048" i="3"/>
  <c r="A1048" i="3"/>
  <c r="K1047" i="3"/>
  <c r="G1047" i="3"/>
  <c r="F1047" i="3"/>
  <c r="E1047" i="3"/>
  <c r="C1047" i="3"/>
  <c r="A1047" i="3"/>
  <c r="K1046" i="3"/>
  <c r="G1046" i="3"/>
  <c r="F1046" i="3"/>
  <c r="E1046" i="3"/>
  <c r="C1046" i="3"/>
  <c r="A1046" i="3"/>
  <c r="K1045" i="3"/>
  <c r="G1045" i="3"/>
  <c r="F1045" i="3"/>
  <c r="E1045" i="3"/>
  <c r="C1045" i="3"/>
  <c r="A1045" i="3"/>
  <c r="K1044" i="3"/>
  <c r="G1044" i="3"/>
  <c r="F1044" i="3"/>
  <c r="E1044" i="3"/>
  <c r="C1044" i="3"/>
  <c r="A1044" i="3"/>
  <c r="K1043" i="3"/>
  <c r="G1043" i="3"/>
  <c r="F1043" i="3"/>
  <c r="E1043" i="3"/>
  <c r="C1043" i="3"/>
  <c r="A1043" i="3"/>
  <c r="K1042" i="3"/>
  <c r="G1042" i="3"/>
  <c r="F1042" i="3"/>
  <c r="E1042" i="3"/>
  <c r="C1042" i="3"/>
  <c r="A1042" i="3"/>
  <c r="K1041" i="3"/>
  <c r="G1041" i="3"/>
  <c r="F1041" i="3"/>
  <c r="E1041" i="3"/>
  <c r="C1041" i="3"/>
  <c r="A1041" i="3"/>
  <c r="K1040" i="3"/>
  <c r="G1040" i="3"/>
  <c r="F1040" i="3"/>
  <c r="E1040" i="3"/>
  <c r="C1040" i="3"/>
  <c r="A1040" i="3"/>
  <c r="K1039" i="3"/>
  <c r="G1039" i="3"/>
  <c r="F1039" i="3"/>
  <c r="E1039" i="3"/>
  <c r="C1039" i="3"/>
  <c r="A1039" i="3"/>
  <c r="K1038" i="3"/>
  <c r="G1038" i="3"/>
  <c r="F1038" i="3"/>
  <c r="E1038" i="3"/>
  <c r="C1038" i="3"/>
  <c r="A1038" i="3"/>
  <c r="K1037" i="3"/>
  <c r="G1037" i="3"/>
  <c r="F1037" i="3"/>
  <c r="E1037" i="3"/>
  <c r="C1037" i="3"/>
  <c r="A1037" i="3"/>
  <c r="K1036" i="3"/>
  <c r="G1036" i="3"/>
  <c r="F1036" i="3"/>
  <c r="E1036" i="3"/>
  <c r="C1036" i="3"/>
  <c r="A1036" i="3"/>
  <c r="K1035" i="3"/>
  <c r="G1035" i="3"/>
  <c r="F1035" i="3"/>
  <c r="E1035" i="3"/>
  <c r="C1035" i="3"/>
  <c r="A1035" i="3"/>
  <c r="K1034" i="3"/>
  <c r="G1034" i="3"/>
  <c r="F1034" i="3"/>
  <c r="E1034" i="3"/>
  <c r="C1034" i="3"/>
  <c r="A1034" i="3"/>
  <c r="K1033" i="3"/>
  <c r="G1033" i="3"/>
  <c r="F1033" i="3"/>
  <c r="E1033" i="3"/>
  <c r="C1033" i="3"/>
  <c r="A1033" i="3"/>
  <c r="K1032" i="3"/>
  <c r="G1032" i="3"/>
  <c r="F1032" i="3"/>
  <c r="E1032" i="3"/>
  <c r="C1032" i="3"/>
  <c r="A1032" i="3"/>
  <c r="K1031" i="3"/>
  <c r="G1031" i="3"/>
  <c r="F1031" i="3"/>
  <c r="E1031" i="3"/>
  <c r="C1031" i="3"/>
  <c r="A1031" i="3"/>
  <c r="K1030" i="3"/>
  <c r="G1030" i="3"/>
  <c r="F1030" i="3"/>
  <c r="E1030" i="3"/>
  <c r="C1030" i="3"/>
  <c r="A1030" i="3"/>
  <c r="K1029" i="3"/>
  <c r="G1029" i="3"/>
  <c r="F1029" i="3"/>
  <c r="E1029" i="3"/>
  <c r="C1029" i="3"/>
  <c r="A1029" i="3"/>
  <c r="K1028" i="3"/>
  <c r="G1028" i="3"/>
  <c r="F1028" i="3"/>
  <c r="E1028" i="3"/>
  <c r="C1028" i="3"/>
  <c r="A1028" i="3"/>
  <c r="K1027" i="3"/>
  <c r="G1027" i="3"/>
  <c r="F1027" i="3"/>
  <c r="E1027" i="3"/>
  <c r="C1027" i="3"/>
  <c r="A1027" i="3"/>
  <c r="K1026" i="3"/>
  <c r="G1026" i="3"/>
  <c r="F1026" i="3"/>
  <c r="E1026" i="3"/>
  <c r="C1026" i="3"/>
  <c r="A1026" i="3"/>
  <c r="K1025" i="3"/>
  <c r="G1025" i="3"/>
  <c r="F1025" i="3"/>
  <c r="E1025" i="3"/>
  <c r="C1025" i="3"/>
  <c r="A1025" i="3"/>
  <c r="K1024" i="3"/>
  <c r="G1024" i="3"/>
  <c r="F1024" i="3"/>
  <c r="E1024" i="3"/>
  <c r="C1024" i="3"/>
  <c r="A1024" i="3"/>
  <c r="K1023" i="3"/>
  <c r="G1023" i="3"/>
  <c r="F1023" i="3"/>
  <c r="E1023" i="3"/>
  <c r="C1023" i="3"/>
  <c r="A1023" i="3"/>
  <c r="K1022" i="3"/>
  <c r="G1022" i="3"/>
  <c r="F1022" i="3"/>
  <c r="E1022" i="3"/>
  <c r="C1022" i="3"/>
  <c r="A1022" i="3"/>
  <c r="K1021" i="3"/>
  <c r="G1021" i="3"/>
  <c r="F1021" i="3"/>
  <c r="E1021" i="3"/>
  <c r="C1021" i="3"/>
  <c r="A1021" i="3"/>
  <c r="K1020" i="3"/>
  <c r="G1020" i="3"/>
  <c r="F1020" i="3"/>
  <c r="E1020" i="3"/>
  <c r="C1020" i="3"/>
  <c r="A1020" i="3"/>
  <c r="K1019" i="3"/>
  <c r="G1019" i="3"/>
  <c r="F1019" i="3"/>
  <c r="E1019" i="3"/>
  <c r="C1019" i="3"/>
  <c r="A1019" i="3"/>
  <c r="K1018" i="3"/>
  <c r="G1018" i="3"/>
  <c r="F1018" i="3"/>
  <c r="E1018" i="3"/>
  <c r="C1018" i="3"/>
  <c r="A1018" i="3"/>
  <c r="K1017" i="3"/>
  <c r="G1017" i="3"/>
  <c r="F1017" i="3"/>
  <c r="E1017" i="3"/>
  <c r="C1017" i="3"/>
  <c r="A1017" i="3"/>
  <c r="K1016" i="3"/>
  <c r="G1016" i="3"/>
  <c r="F1016" i="3"/>
  <c r="E1016" i="3"/>
  <c r="C1016" i="3"/>
  <c r="A1016" i="3"/>
  <c r="K1015" i="3"/>
  <c r="G1015" i="3"/>
  <c r="F1015" i="3"/>
  <c r="E1015" i="3"/>
  <c r="C1015" i="3"/>
  <c r="A1015" i="3"/>
  <c r="K1014" i="3"/>
  <c r="G1014" i="3"/>
  <c r="F1014" i="3"/>
  <c r="E1014" i="3"/>
  <c r="C1014" i="3"/>
  <c r="A1014" i="3"/>
  <c r="K1013" i="3"/>
  <c r="G1013" i="3"/>
  <c r="F1013" i="3"/>
  <c r="E1013" i="3"/>
  <c r="C1013" i="3"/>
  <c r="A1013" i="3"/>
  <c r="K1012" i="3"/>
  <c r="G1012" i="3"/>
  <c r="F1012" i="3"/>
  <c r="E1012" i="3"/>
  <c r="C1012" i="3"/>
  <c r="A1012" i="3"/>
  <c r="K1011" i="3"/>
  <c r="G1011" i="3"/>
  <c r="F1011" i="3"/>
  <c r="E1011" i="3"/>
  <c r="C1011" i="3"/>
  <c r="A1011" i="3"/>
  <c r="K1010" i="3"/>
  <c r="G1010" i="3"/>
  <c r="F1010" i="3"/>
  <c r="E1010" i="3"/>
  <c r="C1010" i="3"/>
  <c r="A1010" i="3"/>
  <c r="K1009" i="3"/>
  <c r="G1009" i="3"/>
  <c r="F1009" i="3"/>
  <c r="E1009" i="3"/>
  <c r="C1009" i="3"/>
  <c r="A1009" i="3"/>
  <c r="K1008" i="3"/>
  <c r="G1008" i="3"/>
  <c r="F1008" i="3"/>
  <c r="E1008" i="3"/>
  <c r="C1008" i="3"/>
  <c r="A1008" i="3"/>
  <c r="K1007" i="3"/>
  <c r="G1007" i="3"/>
  <c r="F1007" i="3"/>
  <c r="E1007" i="3"/>
  <c r="C1007" i="3"/>
  <c r="A1007" i="3"/>
  <c r="K1006" i="3"/>
  <c r="G1006" i="3"/>
  <c r="F1006" i="3"/>
  <c r="E1006" i="3"/>
  <c r="C1006" i="3"/>
  <c r="A1006" i="3"/>
  <c r="K1005" i="3"/>
  <c r="G1005" i="3"/>
  <c r="F1005" i="3"/>
  <c r="E1005" i="3"/>
  <c r="C1005" i="3"/>
  <c r="A1005" i="3"/>
  <c r="K1004" i="3"/>
  <c r="G1004" i="3"/>
  <c r="F1004" i="3"/>
  <c r="E1004" i="3"/>
  <c r="C1004" i="3"/>
  <c r="A1004" i="3"/>
  <c r="K1003" i="3"/>
  <c r="G1003" i="3"/>
  <c r="F1003" i="3"/>
  <c r="E1003" i="3"/>
  <c r="C1003" i="3"/>
  <c r="A1003" i="3"/>
  <c r="K1002" i="3"/>
  <c r="G1002" i="3"/>
  <c r="F1002" i="3"/>
  <c r="E1002" i="3"/>
  <c r="C1002" i="3"/>
  <c r="A1002" i="3"/>
  <c r="K1001" i="3"/>
  <c r="G1001" i="3"/>
  <c r="F1001" i="3"/>
  <c r="E1001" i="3"/>
  <c r="C1001" i="3"/>
  <c r="A1001" i="3"/>
  <c r="K1000" i="3"/>
  <c r="G1000" i="3"/>
  <c r="F1000" i="3"/>
  <c r="E1000" i="3"/>
  <c r="C1000" i="3"/>
  <c r="A1000" i="3"/>
  <c r="K999" i="3"/>
  <c r="G999" i="3"/>
  <c r="F999" i="3"/>
  <c r="E999" i="3"/>
  <c r="C999" i="3"/>
  <c r="A999" i="3"/>
  <c r="K998" i="3"/>
  <c r="G998" i="3"/>
  <c r="F998" i="3"/>
  <c r="E998" i="3"/>
  <c r="C998" i="3"/>
  <c r="A998" i="3"/>
  <c r="K997" i="3"/>
  <c r="G997" i="3"/>
  <c r="F997" i="3"/>
  <c r="E997" i="3"/>
  <c r="C997" i="3"/>
  <c r="A997" i="3"/>
  <c r="K996" i="3"/>
  <c r="G996" i="3"/>
  <c r="F996" i="3"/>
  <c r="E996" i="3"/>
  <c r="C996" i="3"/>
  <c r="A996" i="3"/>
  <c r="K995" i="3"/>
  <c r="G995" i="3"/>
  <c r="F995" i="3"/>
  <c r="E995" i="3"/>
  <c r="C995" i="3"/>
  <c r="A995" i="3"/>
  <c r="K994" i="3"/>
  <c r="G994" i="3"/>
  <c r="F994" i="3"/>
  <c r="E994" i="3"/>
  <c r="C994" i="3"/>
  <c r="A994" i="3"/>
  <c r="K993" i="3"/>
  <c r="G993" i="3"/>
  <c r="F993" i="3"/>
  <c r="E993" i="3"/>
  <c r="C993" i="3"/>
  <c r="A993" i="3"/>
  <c r="K992" i="3"/>
  <c r="G992" i="3"/>
  <c r="F992" i="3"/>
  <c r="E992" i="3"/>
  <c r="C992" i="3"/>
  <c r="A992" i="3"/>
  <c r="K991" i="3"/>
  <c r="G991" i="3"/>
  <c r="F991" i="3"/>
  <c r="E991" i="3"/>
  <c r="C991" i="3"/>
  <c r="A991" i="3"/>
  <c r="K990" i="3"/>
  <c r="G990" i="3"/>
  <c r="F990" i="3"/>
  <c r="E990" i="3"/>
  <c r="C990" i="3"/>
  <c r="A990" i="3"/>
  <c r="K989" i="3"/>
  <c r="G989" i="3"/>
  <c r="F989" i="3"/>
  <c r="E989" i="3"/>
  <c r="C989" i="3"/>
  <c r="A989" i="3"/>
  <c r="K988" i="3"/>
  <c r="G988" i="3"/>
  <c r="F988" i="3"/>
  <c r="E988" i="3"/>
  <c r="C988" i="3"/>
  <c r="A988" i="3"/>
  <c r="K987" i="3"/>
  <c r="G987" i="3"/>
  <c r="F987" i="3"/>
  <c r="E987" i="3"/>
  <c r="C987" i="3"/>
  <c r="A987" i="3"/>
  <c r="K986" i="3"/>
  <c r="G986" i="3"/>
  <c r="F986" i="3"/>
  <c r="E986" i="3"/>
  <c r="C986" i="3"/>
  <c r="A986" i="3"/>
  <c r="K985" i="3"/>
  <c r="G985" i="3"/>
  <c r="F985" i="3"/>
  <c r="E985" i="3"/>
  <c r="C985" i="3"/>
  <c r="A985" i="3"/>
  <c r="K984" i="3"/>
  <c r="G984" i="3"/>
  <c r="F984" i="3"/>
  <c r="E984" i="3"/>
  <c r="C984" i="3"/>
  <c r="A984" i="3"/>
  <c r="K983" i="3"/>
  <c r="G983" i="3"/>
  <c r="F983" i="3"/>
  <c r="E983" i="3"/>
  <c r="C983" i="3"/>
  <c r="A983" i="3"/>
  <c r="K982" i="3"/>
  <c r="G982" i="3"/>
  <c r="F982" i="3"/>
  <c r="E982" i="3"/>
  <c r="C982" i="3"/>
  <c r="A982" i="3"/>
  <c r="K981" i="3"/>
  <c r="G981" i="3"/>
  <c r="F981" i="3"/>
  <c r="E981" i="3"/>
  <c r="C981" i="3"/>
  <c r="A981" i="3"/>
  <c r="K980" i="3"/>
  <c r="G980" i="3"/>
  <c r="F980" i="3"/>
  <c r="E980" i="3"/>
  <c r="C980" i="3"/>
  <c r="A980" i="3"/>
  <c r="K979" i="3"/>
  <c r="G979" i="3"/>
  <c r="F979" i="3"/>
  <c r="E979" i="3"/>
  <c r="C979" i="3"/>
  <c r="A979" i="3"/>
  <c r="K978" i="3"/>
  <c r="G978" i="3"/>
  <c r="F978" i="3"/>
  <c r="E978" i="3"/>
  <c r="C978" i="3"/>
  <c r="A978" i="3"/>
  <c r="K977" i="3"/>
  <c r="G977" i="3"/>
  <c r="F977" i="3"/>
  <c r="E977" i="3"/>
  <c r="C977" i="3"/>
  <c r="A977" i="3"/>
  <c r="K976" i="3"/>
  <c r="G976" i="3"/>
  <c r="F976" i="3"/>
  <c r="E976" i="3"/>
  <c r="C976" i="3"/>
  <c r="A976" i="3"/>
  <c r="K975" i="3"/>
  <c r="G975" i="3"/>
  <c r="F975" i="3"/>
  <c r="E975" i="3"/>
  <c r="C975" i="3"/>
  <c r="A975" i="3"/>
  <c r="K974" i="3"/>
  <c r="G974" i="3"/>
  <c r="F974" i="3"/>
  <c r="E974" i="3"/>
  <c r="C974" i="3"/>
  <c r="A974" i="3"/>
  <c r="K973" i="3"/>
  <c r="G973" i="3"/>
  <c r="F973" i="3"/>
  <c r="E973" i="3"/>
  <c r="C973" i="3"/>
  <c r="A973" i="3"/>
  <c r="K972" i="3"/>
  <c r="G972" i="3"/>
  <c r="F972" i="3"/>
  <c r="E972" i="3"/>
  <c r="C972" i="3"/>
  <c r="A972" i="3"/>
  <c r="K971" i="3"/>
  <c r="G971" i="3"/>
  <c r="F971" i="3"/>
  <c r="E971" i="3"/>
  <c r="C971" i="3"/>
  <c r="A971" i="3"/>
  <c r="K970" i="3"/>
  <c r="G970" i="3"/>
  <c r="F970" i="3"/>
  <c r="E970" i="3"/>
  <c r="C970" i="3"/>
  <c r="A970" i="3"/>
  <c r="K969" i="3"/>
  <c r="G969" i="3"/>
  <c r="F969" i="3"/>
  <c r="E969" i="3"/>
  <c r="C969" i="3"/>
  <c r="A969" i="3"/>
  <c r="K968" i="3"/>
  <c r="G968" i="3"/>
  <c r="F968" i="3"/>
  <c r="E968" i="3"/>
  <c r="C968" i="3"/>
  <c r="A968" i="3"/>
  <c r="K967" i="3"/>
  <c r="G967" i="3"/>
  <c r="F967" i="3"/>
  <c r="E967" i="3"/>
  <c r="C967" i="3"/>
  <c r="A967" i="3"/>
  <c r="K966" i="3"/>
  <c r="G966" i="3"/>
  <c r="F966" i="3"/>
  <c r="E966" i="3"/>
  <c r="C966" i="3"/>
  <c r="A966" i="3"/>
  <c r="K965" i="3"/>
  <c r="G965" i="3"/>
  <c r="F965" i="3"/>
  <c r="E965" i="3"/>
  <c r="C965" i="3"/>
  <c r="A965" i="3"/>
  <c r="K964" i="3"/>
  <c r="G964" i="3"/>
  <c r="F964" i="3"/>
  <c r="E964" i="3"/>
  <c r="C964" i="3"/>
  <c r="A964" i="3"/>
  <c r="K963" i="3"/>
  <c r="G963" i="3"/>
  <c r="F963" i="3"/>
  <c r="E963" i="3"/>
  <c r="C963" i="3"/>
  <c r="A963" i="3"/>
  <c r="K962" i="3"/>
  <c r="G962" i="3"/>
  <c r="F962" i="3"/>
  <c r="E962" i="3"/>
  <c r="C962" i="3"/>
  <c r="A962" i="3"/>
  <c r="K961" i="3"/>
  <c r="G961" i="3"/>
  <c r="F961" i="3"/>
  <c r="E961" i="3"/>
  <c r="C961" i="3"/>
  <c r="A961" i="3"/>
  <c r="K960" i="3"/>
  <c r="G960" i="3"/>
  <c r="F960" i="3"/>
  <c r="E960" i="3"/>
  <c r="C960" i="3"/>
  <c r="A960" i="3"/>
  <c r="K959" i="3"/>
  <c r="G959" i="3"/>
  <c r="F959" i="3"/>
  <c r="E959" i="3"/>
  <c r="C959" i="3"/>
  <c r="A959" i="3"/>
  <c r="K958" i="3"/>
  <c r="G958" i="3"/>
  <c r="F958" i="3"/>
  <c r="E958" i="3"/>
  <c r="C958" i="3"/>
  <c r="A958" i="3"/>
  <c r="K957" i="3"/>
  <c r="G957" i="3"/>
  <c r="F957" i="3"/>
  <c r="E957" i="3"/>
  <c r="C957" i="3"/>
  <c r="A957" i="3"/>
  <c r="K956" i="3"/>
  <c r="G956" i="3"/>
  <c r="F956" i="3"/>
  <c r="E956" i="3"/>
  <c r="C956" i="3"/>
  <c r="A956" i="3"/>
  <c r="K955" i="3"/>
  <c r="G955" i="3"/>
  <c r="F955" i="3"/>
  <c r="E955" i="3"/>
  <c r="C955" i="3"/>
  <c r="A955" i="3"/>
  <c r="K954" i="3"/>
  <c r="G954" i="3"/>
  <c r="F954" i="3"/>
  <c r="E954" i="3"/>
  <c r="C954" i="3"/>
  <c r="A954" i="3"/>
  <c r="K953" i="3"/>
  <c r="G953" i="3"/>
  <c r="F953" i="3"/>
  <c r="E953" i="3"/>
  <c r="C953" i="3"/>
  <c r="A953" i="3"/>
  <c r="K952" i="3"/>
  <c r="G952" i="3"/>
  <c r="F952" i="3"/>
  <c r="E952" i="3"/>
  <c r="C952" i="3"/>
  <c r="A952" i="3"/>
  <c r="K951" i="3"/>
  <c r="G951" i="3"/>
  <c r="F951" i="3"/>
  <c r="E951" i="3"/>
  <c r="C951" i="3"/>
  <c r="A951" i="3"/>
  <c r="K950" i="3"/>
  <c r="G950" i="3"/>
  <c r="F950" i="3"/>
  <c r="E950" i="3"/>
  <c r="C950" i="3"/>
  <c r="A950" i="3"/>
  <c r="K949" i="3"/>
  <c r="G949" i="3"/>
  <c r="F949" i="3"/>
  <c r="E949" i="3"/>
  <c r="C949" i="3"/>
  <c r="A949" i="3"/>
  <c r="K948" i="3"/>
  <c r="G948" i="3"/>
  <c r="F948" i="3"/>
  <c r="E948" i="3"/>
  <c r="C948" i="3"/>
  <c r="A948" i="3"/>
  <c r="K947" i="3"/>
  <c r="G947" i="3"/>
  <c r="F947" i="3"/>
  <c r="E947" i="3"/>
  <c r="C947" i="3"/>
  <c r="A947" i="3"/>
  <c r="K946" i="3"/>
  <c r="G946" i="3"/>
  <c r="F946" i="3"/>
  <c r="E946" i="3"/>
  <c r="C946" i="3"/>
  <c r="A946" i="3"/>
  <c r="K945" i="3"/>
  <c r="G945" i="3"/>
  <c r="F945" i="3"/>
  <c r="E945" i="3"/>
  <c r="C945" i="3"/>
  <c r="A945" i="3"/>
  <c r="K944" i="3"/>
  <c r="G944" i="3"/>
  <c r="F944" i="3"/>
  <c r="E944" i="3"/>
  <c r="C944" i="3"/>
  <c r="A944" i="3"/>
  <c r="K943" i="3"/>
  <c r="G943" i="3"/>
  <c r="F943" i="3"/>
  <c r="E943" i="3"/>
  <c r="C943" i="3"/>
  <c r="A943" i="3"/>
  <c r="K942" i="3"/>
  <c r="G942" i="3"/>
  <c r="F942" i="3"/>
  <c r="E942" i="3"/>
  <c r="C942" i="3"/>
  <c r="A942" i="3"/>
  <c r="K941" i="3"/>
  <c r="G941" i="3"/>
  <c r="F941" i="3"/>
  <c r="E941" i="3"/>
  <c r="C941" i="3"/>
  <c r="A941" i="3"/>
  <c r="K940" i="3"/>
  <c r="G940" i="3"/>
  <c r="F940" i="3"/>
  <c r="E940" i="3"/>
  <c r="C940" i="3"/>
  <c r="A940" i="3"/>
  <c r="K939" i="3"/>
  <c r="G939" i="3"/>
  <c r="F939" i="3"/>
  <c r="E939" i="3"/>
  <c r="C939" i="3"/>
  <c r="A939" i="3"/>
  <c r="K938" i="3"/>
  <c r="G938" i="3"/>
  <c r="F938" i="3"/>
  <c r="E938" i="3"/>
  <c r="C938" i="3"/>
  <c r="A938" i="3"/>
  <c r="K937" i="3"/>
  <c r="G937" i="3"/>
  <c r="F937" i="3"/>
  <c r="E937" i="3"/>
  <c r="C937" i="3"/>
  <c r="A937" i="3"/>
  <c r="K936" i="3"/>
  <c r="G936" i="3"/>
  <c r="F936" i="3"/>
  <c r="E936" i="3"/>
  <c r="C936" i="3"/>
  <c r="A936" i="3"/>
  <c r="K935" i="3"/>
  <c r="G935" i="3"/>
  <c r="F935" i="3"/>
  <c r="E935" i="3"/>
  <c r="C935" i="3"/>
  <c r="A935" i="3"/>
  <c r="K934" i="3"/>
  <c r="G934" i="3"/>
  <c r="F934" i="3"/>
  <c r="E934" i="3"/>
  <c r="C934" i="3"/>
  <c r="A934" i="3"/>
  <c r="K933" i="3"/>
  <c r="G933" i="3"/>
  <c r="F933" i="3"/>
  <c r="E933" i="3"/>
  <c r="C933" i="3"/>
  <c r="A933" i="3"/>
  <c r="K932" i="3"/>
  <c r="G932" i="3"/>
  <c r="F932" i="3"/>
  <c r="E932" i="3"/>
  <c r="C932" i="3"/>
  <c r="A932" i="3"/>
  <c r="K931" i="3"/>
  <c r="G931" i="3"/>
  <c r="F931" i="3"/>
  <c r="E931" i="3"/>
  <c r="C931" i="3"/>
  <c r="A931" i="3"/>
  <c r="K930" i="3"/>
  <c r="G930" i="3"/>
  <c r="F930" i="3"/>
  <c r="E930" i="3"/>
  <c r="C930" i="3"/>
  <c r="A930" i="3"/>
  <c r="K929" i="3"/>
  <c r="G929" i="3"/>
  <c r="F929" i="3"/>
  <c r="E929" i="3"/>
  <c r="C929" i="3"/>
  <c r="A929" i="3"/>
  <c r="K928" i="3"/>
  <c r="G928" i="3"/>
  <c r="F928" i="3"/>
  <c r="E928" i="3"/>
  <c r="C928" i="3"/>
  <c r="A928" i="3"/>
  <c r="K927" i="3"/>
  <c r="G927" i="3"/>
  <c r="F927" i="3"/>
  <c r="E927" i="3"/>
  <c r="C927" i="3"/>
  <c r="A927" i="3"/>
  <c r="K926" i="3"/>
  <c r="G926" i="3"/>
  <c r="F926" i="3"/>
  <c r="E926" i="3"/>
  <c r="C926" i="3"/>
  <c r="A926" i="3"/>
  <c r="K925" i="3"/>
  <c r="G925" i="3"/>
  <c r="F925" i="3"/>
  <c r="E925" i="3"/>
  <c r="C925" i="3"/>
  <c r="A925" i="3"/>
  <c r="K924" i="3"/>
  <c r="G924" i="3"/>
  <c r="F924" i="3"/>
  <c r="E924" i="3"/>
  <c r="C924" i="3"/>
  <c r="A924" i="3"/>
  <c r="K923" i="3"/>
  <c r="G923" i="3"/>
  <c r="F923" i="3"/>
  <c r="E923" i="3"/>
  <c r="C923" i="3"/>
  <c r="A923" i="3"/>
  <c r="K922" i="3"/>
  <c r="G922" i="3"/>
  <c r="F922" i="3"/>
  <c r="E922" i="3"/>
  <c r="C922" i="3"/>
  <c r="A922" i="3"/>
  <c r="K921" i="3"/>
  <c r="G921" i="3"/>
  <c r="F921" i="3"/>
  <c r="E921" i="3"/>
  <c r="C921" i="3"/>
  <c r="A921" i="3"/>
  <c r="K920" i="3"/>
  <c r="G920" i="3"/>
  <c r="F920" i="3"/>
  <c r="E920" i="3"/>
  <c r="C920" i="3"/>
  <c r="A920" i="3"/>
  <c r="K919" i="3"/>
  <c r="G919" i="3"/>
  <c r="F919" i="3"/>
  <c r="E919" i="3"/>
  <c r="C919" i="3"/>
  <c r="A919" i="3"/>
  <c r="K918" i="3"/>
  <c r="G918" i="3"/>
  <c r="F918" i="3"/>
  <c r="E918" i="3"/>
  <c r="C918" i="3"/>
  <c r="A918" i="3"/>
  <c r="K917" i="3"/>
  <c r="G917" i="3"/>
  <c r="F917" i="3"/>
  <c r="E917" i="3"/>
  <c r="C917" i="3"/>
  <c r="A917" i="3"/>
  <c r="K916" i="3"/>
  <c r="G916" i="3"/>
  <c r="F916" i="3"/>
  <c r="E916" i="3"/>
  <c r="C916" i="3"/>
  <c r="A916" i="3"/>
  <c r="K915" i="3"/>
  <c r="G915" i="3"/>
  <c r="F915" i="3"/>
  <c r="E915" i="3"/>
  <c r="C915" i="3"/>
  <c r="A915" i="3"/>
  <c r="K914" i="3"/>
  <c r="G914" i="3"/>
  <c r="F914" i="3"/>
  <c r="E914" i="3"/>
  <c r="C914" i="3"/>
  <c r="A914" i="3"/>
  <c r="K913" i="3"/>
  <c r="G913" i="3"/>
  <c r="F913" i="3"/>
  <c r="E913" i="3"/>
  <c r="C913" i="3"/>
  <c r="A913" i="3"/>
  <c r="K912" i="3"/>
  <c r="G912" i="3"/>
  <c r="F912" i="3"/>
  <c r="E912" i="3"/>
  <c r="C912" i="3"/>
  <c r="A912" i="3"/>
  <c r="K911" i="3"/>
  <c r="G911" i="3"/>
  <c r="F911" i="3"/>
  <c r="E911" i="3"/>
  <c r="C911" i="3"/>
  <c r="A911" i="3"/>
  <c r="K910" i="3"/>
  <c r="G910" i="3"/>
  <c r="F910" i="3"/>
  <c r="E910" i="3"/>
  <c r="C910" i="3"/>
  <c r="A910" i="3"/>
  <c r="K909" i="3"/>
  <c r="G909" i="3"/>
  <c r="F909" i="3"/>
  <c r="E909" i="3"/>
  <c r="C909" i="3"/>
  <c r="A909" i="3"/>
  <c r="K908" i="3"/>
  <c r="G908" i="3"/>
  <c r="F908" i="3"/>
  <c r="E908" i="3"/>
  <c r="C908" i="3"/>
  <c r="A908" i="3"/>
  <c r="K907" i="3"/>
  <c r="G907" i="3"/>
  <c r="F907" i="3"/>
  <c r="E907" i="3"/>
  <c r="C907" i="3"/>
  <c r="A907" i="3"/>
  <c r="K906" i="3"/>
  <c r="G906" i="3"/>
  <c r="F906" i="3"/>
  <c r="E906" i="3"/>
  <c r="C906" i="3"/>
  <c r="A906" i="3"/>
  <c r="K905" i="3"/>
  <c r="G905" i="3"/>
  <c r="F905" i="3"/>
  <c r="E905" i="3"/>
  <c r="C905" i="3"/>
  <c r="A905" i="3"/>
  <c r="K904" i="3"/>
  <c r="G904" i="3"/>
  <c r="F904" i="3"/>
  <c r="E904" i="3"/>
  <c r="C904" i="3"/>
  <c r="A904" i="3"/>
  <c r="K903" i="3"/>
  <c r="G903" i="3"/>
  <c r="F903" i="3"/>
  <c r="E903" i="3"/>
  <c r="C903" i="3"/>
  <c r="A903" i="3"/>
  <c r="K902" i="3"/>
  <c r="G902" i="3"/>
  <c r="F902" i="3"/>
  <c r="E902" i="3"/>
  <c r="C902" i="3"/>
  <c r="A902" i="3"/>
  <c r="K901" i="3"/>
  <c r="G901" i="3"/>
  <c r="F901" i="3"/>
  <c r="E901" i="3"/>
  <c r="C901" i="3"/>
  <c r="A901" i="3"/>
  <c r="K900" i="3"/>
  <c r="G900" i="3"/>
  <c r="F900" i="3"/>
  <c r="E900" i="3"/>
  <c r="C900" i="3"/>
  <c r="A900" i="3"/>
  <c r="K899" i="3"/>
  <c r="G899" i="3"/>
  <c r="F899" i="3"/>
  <c r="E899" i="3"/>
  <c r="C899" i="3"/>
  <c r="A899" i="3"/>
  <c r="K898" i="3"/>
  <c r="G898" i="3"/>
  <c r="F898" i="3"/>
  <c r="E898" i="3"/>
  <c r="C898" i="3"/>
  <c r="A898" i="3"/>
  <c r="K897" i="3"/>
  <c r="G897" i="3"/>
  <c r="F897" i="3"/>
  <c r="E897" i="3"/>
  <c r="C897" i="3"/>
  <c r="A897" i="3"/>
  <c r="K896" i="3"/>
  <c r="G896" i="3"/>
  <c r="F896" i="3"/>
  <c r="E896" i="3"/>
  <c r="C896" i="3"/>
  <c r="A896" i="3"/>
  <c r="K895" i="3"/>
  <c r="G895" i="3"/>
  <c r="F895" i="3"/>
  <c r="E895" i="3"/>
  <c r="C895" i="3"/>
  <c r="A895" i="3"/>
  <c r="K894" i="3"/>
  <c r="G894" i="3"/>
  <c r="F894" i="3"/>
  <c r="E894" i="3"/>
  <c r="C894" i="3"/>
  <c r="A894" i="3"/>
  <c r="K893" i="3"/>
  <c r="G893" i="3"/>
  <c r="F893" i="3"/>
  <c r="E893" i="3"/>
  <c r="C893" i="3"/>
  <c r="A893" i="3"/>
  <c r="K892" i="3"/>
  <c r="G892" i="3"/>
  <c r="F892" i="3"/>
  <c r="E892" i="3"/>
  <c r="C892" i="3"/>
  <c r="A892" i="3"/>
  <c r="K891" i="3"/>
  <c r="G891" i="3"/>
  <c r="F891" i="3"/>
  <c r="E891" i="3"/>
  <c r="C891" i="3"/>
  <c r="A891" i="3"/>
  <c r="K890" i="3"/>
  <c r="G890" i="3"/>
  <c r="F890" i="3"/>
  <c r="E890" i="3"/>
  <c r="C890" i="3"/>
  <c r="A890" i="3"/>
  <c r="K889" i="3"/>
  <c r="G889" i="3"/>
  <c r="F889" i="3"/>
  <c r="E889" i="3"/>
  <c r="C889" i="3"/>
  <c r="A889" i="3"/>
  <c r="K888" i="3"/>
  <c r="G888" i="3"/>
  <c r="F888" i="3"/>
  <c r="E888" i="3"/>
  <c r="C888" i="3"/>
  <c r="A888" i="3"/>
  <c r="K887" i="3"/>
  <c r="G887" i="3"/>
  <c r="F887" i="3"/>
  <c r="E887" i="3"/>
  <c r="C887" i="3"/>
  <c r="A887" i="3"/>
  <c r="K886" i="3"/>
  <c r="G886" i="3"/>
  <c r="F886" i="3"/>
  <c r="E886" i="3"/>
  <c r="C886" i="3"/>
  <c r="A886" i="3"/>
  <c r="K885" i="3"/>
  <c r="G885" i="3"/>
  <c r="F885" i="3"/>
  <c r="E885" i="3"/>
  <c r="C885" i="3"/>
  <c r="A885" i="3"/>
  <c r="K884" i="3"/>
  <c r="G884" i="3"/>
  <c r="F884" i="3"/>
  <c r="E884" i="3"/>
  <c r="C884" i="3"/>
  <c r="A884" i="3"/>
  <c r="K883" i="3"/>
  <c r="G883" i="3"/>
  <c r="F883" i="3"/>
  <c r="E883" i="3"/>
  <c r="C883" i="3"/>
  <c r="A883" i="3"/>
  <c r="K882" i="3"/>
  <c r="G882" i="3"/>
  <c r="F882" i="3"/>
  <c r="E882" i="3"/>
  <c r="C882" i="3"/>
  <c r="A882" i="3"/>
  <c r="K881" i="3"/>
  <c r="G881" i="3"/>
  <c r="F881" i="3"/>
  <c r="E881" i="3"/>
  <c r="C881" i="3"/>
  <c r="A881" i="3"/>
  <c r="K880" i="3"/>
  <c r="G880" i="3"/>
  <c r="F880" i="3"/>
  <c r="E880" i="3"/>
  <c r="C880" i="3"/>
  <c r="A880" i="3"/>
  <c r="K879" i="3"/>
  <c r="G879" i="3"/>
  <c r="F879" i="3"/>
  <c r="E879" i="3"/>
  <c r="C879" i="3"/>
  <c r="A879" i="3"/>
  <c r="K878" i="3"/>
  <c r="G878" i="3"/>
  <c r="F878" i="3"/>
  <c r="E878" i="3"/>
  <c r="C878" i="3"/>
  <c r="A878" i="3"/>
  <c r="K877" i="3"/>
  <c r="G877" i="3"/>
  <c r="F877" i="3"/>
  <c r="E877" i="3"/>
  <c r="C877" i="3"/>
  <c r="A877" i="3"/>
  <c r="K876" i="3"/>
  <c r="G876" i="3"/>
  <c r="F876" i="3"/>
  <c r="E876" i="3"/>
  <c r="C876" i="3"/>
  <c r="A876" i="3"/>
  <c r="K875" i="3"/>
  <c r="G875" i="3"/>
  <c r="F875" i="3"/>
  <c r="E875" i="3"/>
  <c r="C875" i="3"/>
  <c r="A875" i="3"/>
  <c r="K874" i="3"/>
  <c r="G874" i="3"/>
  <c r="F874" i="3"/>
  <c r="E874" i="3"/>
  <c r="C874" i="3"/>
  <c r="A874" i="3"/>
  <c r="K873" i="3"/>
  <c r="G873" i="3"/>
  <c r="F873" i="3"/>
  <c r="E873" i="3"/>
  <c r="C873" i="3"/>
  <c r="A873" i="3"/>
  <c r="K872" i="3"/>
  <c r="G872" i="3"/>
  <c r="F872" i="3"/>
  <c r="E872" i="3"/>
  <c r="C872" i="3"/>
  <c r="A872" i="3"/>
  <c r="K871" i="3"/>
  <c r="G871" i="3"/>
  <c r="F871" i="3"/>
  <c r="E871" i="3"/>
  <c r="C871" i="3"/>
  <c r="A871" i="3"/>
  <c r="K870" i="3"/>
  <c r="G870" i="3"/>
  <c r="F870" i="3"/>
  <c r="E870" i="3"/>
  <c r="C870" i="3"/>
  <c r="A870" i="3"/>
  <c r="K869" i="3"/>
  <c r="G869" i="3"/>
  <c r="F869" i="3"/>
  <c r="E869" i="3"/>
  <c r="C869" i="3"/>
  <c r="A869" i="3"/>
  <c r="K868" i="3"/>
  <c r="G868" i="3"/>
  <c r="F868" i="3"/>
  <c r="E868" i="3"/>
  <c r="C868" i="3"/>
  <c r="A868" i="3"/>
  <c r="K867" i="3"/>
  <c r="G867" i="3"/>
  <c r="F867" i="3"/>
  <c r="E867" i="3"/>
  <c r="C867" i="3"/>
  <c r="A867" i="3"/>
  <c r="K866" i="3"/>
  <c r="G866" i="3"/>
  <c r="F866" i="3"/>
  <c r="E866" i="3"/>
  <c r="C866" i="3"/>
  <c r="A866" i="3"/>
  <c r="K865" i="3"/>
  <c r="G865" i="3"/>
  <c r="F865" i="3"/>
  <c r="E865" i="3"/>
  <c r="C865" i="3"/>
  <c r="A865" i="3"/>
  <c r="K864" i="3"/>
  <c r="G864" i="3"/>
  <c r="F864" i="3"/>
  <c r="E864" i="3"/>
  <c r="C864" i="3"/>
  <c r="A864" i="3"/>
  <c r="K863" i="3"/>
  <c r="G863" i="3"/>
  <c r="F863" i="3"/>
  <c r="E863" i="3"/>
  <c r="C863" i="3"/>
  <c r="A863" i="3"/>
  <c r="K862" i="3"/>
  <c r="G862" i="3"/>
  <c r="F862" i="3"/>
  <c r="E862" i="3"/>
  <c r="C862" i="3"/>
  <c r="A862" i="3"/>
  <c r="K861" i="3"/>
  <c r="G861" i="3"/>
  <c r="F861" i="3"/>
  <c r="E861" i="3"/>
  <c r="C861" i="3"/>
  <c r="A861" i="3"/>
  <c r="K860" i="3"/>
  <c r="G860" i="3"/>
  <c r="F860" i="3"/>
  <c r="E860" i="3"/>
  <c r="C860" i="3"/>
  <c r="A860" i="3"/>
  <c r="K859" i="3"/>
  <c r="G859" i="3"/>
  <c r="F859" i="3"/>
  <c r="E859" i="3"/>
  <c r="C859" i="3"/>
  <c r="A859" i="3"/>
  <c r="K858" i="3"/>
  <c r="G858" i="3"/>
  <c r="F858" i="3"/>
  <c r="E858" i="3"/>
  <c r="C858" i="3"/>
  <c r="A858" i="3"/>
  <c r="K857" i="3"/>
  <c r="G857" i="3"/>
  <c r="F857" i="3"/>
  <c r="E857" i="3"/>
  <c r="C857" i="3"/>
  <c r="A857" i="3"/>
  <c r="K856" i="3"/>
  <c r="G856" i="3"/>
  <c r="F856" i="3"/>
  <c r="E856" i="3"/>
  <c r="C856" i="3"/>
  <c r="A856" i="3"/>
  <c r="K855" i="3"/>
  <c r="G855" i="3"/>
  <c r="F855" i="3"/>
  <c r="E855" i="3"/>
  <c r="C855" i="3"/>
  <c r="A855" i="3"/>
  <c r="K854" i="3"/>
  <c r="G854" i="3"/>
  <c r="F854" i="3"/>
  <c r="E854" i="3"/>
  <c r="C854" i="3"/>
  <c r="A854" i="3"/>
  <c r="K853" i="3"/>
  <c r="G853" i="3"/>
  <c r="F853" i="3"/>
  <c r="E853" i="3"/>
  <c r="C853" i="3"/>
  <c r="A853" i="3"/>
  <c r="K852" i="3"/>
  <c r="G852" i="3"/>
  <c r="F852" i="3"/>
  <c r="E852" i="3"/>
  <c r="C852" i="3"/>
  <c r="A852" i="3"/>
  <c r="K851" i="3"/>
  <c r="G851" i="3"/>
  <c r="F851" i="3"/>
  <c r="E851" i="3"/>
  <c r="C851" i="3"/>
  <c r="A851" i="3"/>
  <c r="K850" i="3"/>
  <c r="G850" i="3"/>
  <c r="F850" i="3"/>
  <c r="E850" i="3"/>
  <c r="C850" i="3"/>
  <c r="A850" i="3"/>
  <c r="K849" i="3"/>
  <c r="G849" i="3"/>
  <c r="F849" i="3"/>
  <c r="E849" i="3"/>
  <c r="C849" i="3"/>
  <c r="A849" i="3"/>
  <c r="K848" i="3"/>
  <c r="G848" i="3"/>
  <c r="F848" i="3"/>
  <c r="E848" i="3"/>
  <c r="C848" i="3"/>
  <c r="A848" i="3"/>
  <c r="K847" i="3"/>
  <c r="G847" i="3"/>
  <c r="F847" i="3"/>
  <c r="E847" i="3"/>
  <c r="C847" i="3"/>
  <c r="A847" i="3"/>
  <c r="K846" i="3"/>
  <c r="G846" i="3"/>
  <c r="F846" i="3"/>
  <c r="E846" i="3"/>
  <c r="C846" i="3"/>
  <c r="A846" i="3"/>
  <c r="K845" i="3"/>
  <c r="G845" i="3"/>
  <c r="F845" i="3"/>
  <c r="E845" i="3"/>
  <c r="C845" i="3"/>
  <c r="A845" i="3"/>
  <c r="K844" i="3"/>
  <c r="G844" i="3"/>
  <c r="F844" i="3"/>
  <c r="E844" i="3"/>
  <c r="C844" i="3"/>
  <c r="A844" i="3"/>
  <c r="K843" i="3"/>
  <c r="G843" i="3"/>
  <c r="F843" i="3"/>
  <c r="E843" i="3"/>
  <c r="C843" i="3"/>
  <c r="A843" i="3"/>
  <c r="K842" i="3"/>
  <c r="G842" i="3"/>
  <c r="F842" i="3"/>
  <c r="E842" i="3"/>
  <c r="C842" i="3"/>
  <c r="A842" i="3"/>
  <c r="K841" i="3"/>
  <c r="G841" i="3"/>
  <c r="F841" i="3"/>
  <c r="E841" i="3"/>
  <c r="C841" i="3"/>
  <c r="A841" i="3"/>
  <c r="K840" i="3"/>
  <c r="G840" i="3"/>
  <c r="F840" i="3"/>
  <c r="E840" i="3"/>
  <c r="C840" i="3"/>
  <c r="A840" i="3"/>
  <c r="K839" i="3"/>
  <c r="G839" i="3"/>
  <c r="F839" i="3"/>
  <c r="E839" i="3"/>
  <c r="C839" i="3"/>
  <c r="A839" i="3"/>
  <c r="K838" i="3"/>
  <c r="G838" i="3"/>
  <c r="F838" i="3"/>
  <c r="E838" i="3"/>
  <c r="C838" i="3"/>
  <c r="A838" i="3"/>
  <c r="K837" i="3"/>
  <c r="G837" i="3"/>
  <c r="F837" i="3"/>
  <c r="E837" i="3"/>
  <c r="C837" i="3"/>
  <c r="A837" i="3"/>
  <c r="K836" i="3"/>
  <c r="G836" i="3"/>
  <c r="F836" i="3"/>
  <c r="E836" i="3"/>
  <c r="C836" i="3"/>
  <c r="A836" i="3"/>
  <c r="K835" i="3"/>
  <c r="G835" i="3"/>
  <c r="F835" i="3"/>
  <c r="E835" i="3"/>
  <c r="C835" i="3"/>
  <c r="A835" i="3"/>
  <c r="K834" i="3"/>
  <c r="G834" i="3"/>
  <c r="F834" i="3"/>
  <c r="E834" i="3"/>
  <c r="C834" i="3"/>
  <c r="A834" i="3"/>
  <c r="K833" i="3"/>
  <c r="G833" i="3"/>
  <c r="F833" i="3"/>
  <c r="E833" i="3"/>
  <c r="C833" i="3"/>
  <c r="A833" i="3"/>
  <c r="K832" i="3"/>
  <c r="G832" i="3"/>
  <c r="F832" i="3"/>
  <c r="E832" i="3"/>
  <c r="C832" i="3"/>
  <c r="A832" i="3"/>
  <c r="K831" i="3"/>
  <c r="G831" i="3"/>
  <c r="F831" i="3"/>
  <c r="E831" i="3"/>
  <c r="C831" i="3"/>
  <c r="A831" i="3"/>
  <c r="K830" i="3"/>
  <c r="G830" i="3"/>
  <c r="F830" i="3"/>
  <c r="E830" i="3"/>
  <c r="C830" i="3"/>
  <c r="A830" i="3"/>
  <c r="K829" i="3"/>
  <c r="G829" i="3"/>
  <c r="F829" i="3"/>
  <c r="E829" i="3"/>
  <c r="C829" i="3"/>
  <c r="A829" i="3"/>
  <c r="K828" i="3"/>
  <c r="G828" i="3"/>
  <c r="F828" i="3"/>
  <c r="E828" i="3"/>
  <c r="C828" i="3"/>
  <c r="A828" i="3"/>
  <c r="K827" i="3"/>
  <c r="G827" i="3"/>
  <c r="F827" i="3"/>
  <c r="E827" i="3"/>
  <c r="C827" i="3"/>
  <c r="A827" i="3"/>
  <c r="K826" i="3"/>
  <c r="G826" i="3"/>
  <c r="F826" i="3"/>
  <c r="E826" i="3"/>
  <c r="C826" i="3"/>
  <c r="A826" i="3"/>
  <c r="K825" i="3"/>
  <c r="G825" i="3"/>
  <c r="F825" i="3"/>
  <c r="E825" i="3"/>
  <c r="C825" i="3"/>
  <c r="A825" i="3"/>
  <c r="K824" i="3"/>
  <c r="G824" i="3"/>
  <c r="F824" i="3"/>
  <c r="E824" i="3"/>
  <c r="C824" i="3"/>
  <c r="A824" i="3"/>
  <c r="K823" i="3"/>
  <c r="G823" i="3"/>
  <c r="F823" i="3"/>
  <c r="E823" i="3"/>
  <c r="C823" i="3"/>
  <c r="A823" i="3"/>
  <c r="K822" i="3"/>
  <c r="G822" i="3"/>
  <c r="F822" i="3"/>
  <c r="E822" i="3"/>
  <c r="C822" i="3"/>
  <c r="A822" i="3"/>
  <c r="K821" i="3"/>
  <c r="G821" i="3"/>
  <c r="F821" i="3"/>
  <c r="E821" i="3"/>
  <c r="C821" i="3"/>
  <c r="A821" i="3"/>
  <c r="K820" i="3"/>
  <c r="G820" i="3"/>
  <c r="F820" i="3"/>
  <c r="E820" i="3"/>
  <c r="C820" i="3"/>
  <c r="A820" i="3"/>
  <c r="K819" i="3"/>
  <c r="G819" i="3"/>
  <c r="F819" i="3"/>
  <c r="E819" i="3"/>
  <c r="C819" i="3"/>
  <c r="A819" i="3"/>
  <c r="K818" i="3"/>
  <c r="G818" i="3"/>
  <c r="F818" i="3"/>
  <c r="E818" i="3"/>
  <c r="C818" i="3"/>
  <c r="A818" i="3"/>
  <c r="K817" i="3"/>
  <c r="G817" i="3"/>
  <c r="F817" i="3"/>
  <c r="E817" i="3"/>
  <c r="C817" i="3"/>
  <c r="A817" i="3"/>
  <c r="K816" i="3"/>
  <c r="G816" i="3"/>
  <c r="F816" i="3"/>
  <c r="E816" i="3"/>
  <c r="C816" i="3"/>
  <c r="A816" i="3"/>
  <c r="K815" i="3"/>
  <c r="G815" i="3"/>
  <c r="F815" i="3"/>
  <c r="E815" i="3"/>
  <c r="C815" i="3"/>
  <c r="A815" i="3"/>
  <c r="K814" i="3"/>
  <c r="G814" i="3"/>
  <c r="F814" i="3"/>
  <c r="E814" i="3"/>
  <c r="C814" i="3"/>
  <c r="A814" i="3"/>
  <c r="K813" i="3"/>
  <c r="G813" i="3"/>
  <c r="F813" i="3"/>
  <c r="E813" i="3"/>
  <c r="C813" i="3"/>
  <c r="A813" i="3"/>
  <c r="K812" i="3"/>
  <c r="G812" i="3"/>
  <c r="F812" i="3"/>
  <c r="E812" i="3"/>
  <c r="C812" i="3"/>
  <c r="A812" i="3"/>
  <c r="K811" i="3"/>
  <c r="G811" i="3"/>
  <c r="F811" i="3"/>
  <c r="E811" i="3"/>
  <c r="C811" i="3"/>
  <c r="A811" i="3"/>
  <c r="K810" i="3"/>
  <c r="G810" i="3"/>
  <c r="F810" i="3"/>
  <c r="E810" i="3"/>
  <c r="C810" i="3"/>
  <c r="A810" i="3"/>
  <c r="K809" i="3"/>
  <c r="G809" i="3"/>
  <c r="F809" i="3"/>
  <c r="E809" i="3"/>
  <c r="C809" i="3"/>
  <c r="A809" i="3"/>
  <c r="K808" i="3"/>
  <c r="G808" i="3"/>
  <c r="F808" i="3"/>
  <c r="E808" i="3"/>
  <c r="C808" i="3"/>
  <c r="A808" i="3"/>
  <c r="K807" i="3"/>
  <c r="G807" i="3"/>
  <c r="F807" i="3"/>
  <c r="E807" i="3"/>
  <c r="C807" i="3"/>
  <c r="A807" i="3"/>
  <c r="K806" i="3"/>
  <c r="G806" i="3"/>
  <c r="F806" i="3"/>
  <c r="E806" i="3"/>
  <c r="C806" i="3"/>
  <c r="A806" i="3"/>
  <c r="K805" i="3"/>
  <c r="G805" i="3"/>
  <c r="F805" i="3"/>
  <c r="E805" i="3"/>
  <c r="C805" i="3"/>
  <c r="A805" i="3"/>
  <c r="K804" i="3"/>
  <c r="G804" i="3"/>
  <c r="F804" i="3"/>
  <c r="E804" i="3"/>
  <c r="C804" i="3"/>
  <c r="A804" i="3"/>
  <c r="K803" i="3"/>
  <c r="G803" i="3"/>
  <c r="F803" i="3"/>
  <c r="E803" i="3"/>
  <c r="C803" i="3"/>
  <c r="A803" i="3"/>
  <c r="K802" i="3"/>
  <c r="G802" i="3"/>
  <c r="F802" i="3"/>
  <c r="E802" i="3"/>
  <c r="C802" i="3"/>
  <c r="A802" i="3"/>
  <c r="K801" i="3"/>
  <c r="G801" i="3"/>
  <c r="F801" i="3"/>
  <c r="E801" i="3"/>
  <c r="C801" i="3"/>
  <c r="A801" i="3"/>
  <c r="K800" i="3"/>
  <c r="G800" i="3"/>
  <c r="F800" i="3"/>
  <c r="E800" i="3"/>
  <c r="C800" i="3"/>
  <c r="A800" i="3"/>
  <c r="K799" i="3"/>
  <c r="G799" i="3"/>
  <c r="F799" i="3"/>
  <c r="E799" i="3"/>
  <c r="C799" i="3"/>
  <c r="A799" i="3"/>
  <c r="K798" i="3"/>
  <c r="G798" i="3"/>
  <c r="F798" i="3"/>
  <c r="E798" i="3"/>
  <c r="C798" i="3"/>
  <c r="A798" i="3"/>
  <c r="K797" i="3"/>
  <c r="G797" i="3"/>
  <c r="F797" i="3"/>
  <c r="E797" i="3"/>
  <c r="C797" i="3"/>
  <c r="A797" i="3"/>
  <c r="K796" i="3"/>
  <c r="G796" i="3"/>
  <c r="F796" i="3"/>
  <c r="E796" i="3"/>
  <c r="C796" i="3"/>
  <c r="A796" i="3"/>
  <c r="K795" i="3"/>
  <c r="G795" i="3"/>
  <c r="F795" i="3"/>
  <c r="E795" i="3"/>
  <c r="C795" i="3"/>
  <c r="A795" i="3"/>
  <c r="K794" i="3"/>
  <c r="G794" i="3"/>
  <c r="F794" i="3"/>
  <c r="E794" i="3"/>
  <c r="C794" i="3"/>
  <c r="A794" i="3"/>
  <c r="K793" i="3"/>
  <c r="G793" i="3"/>
  <c r="F793" i="3"/>
  <c r="E793" i="3"/>
  <c r="C793" i="3"/>
  <c r="A793" i="3"/>
  <c r="K792" i="3"/>
  <c r="G792" i="3"/>
  <c r="F792" i="3"/>
  <c r="E792" i="3"/>
  <c r="C792" i="3"/>
  <c r="A792" i="3"/>
  <c r="K791" i="3"/>
  <c r="G791" i="3"/>
  <c r="F791" i="3"/>
  <c r="E791" i="3"/>
  <c r="C791" i="3"/>
  <c r="A791" i="3"/>
  <c r="K790" i="3"/>
  <c r="G790" i="3"/>
  <c r="F790" i="3"/>
  <c r="E790" i="3"/>
  <c r="C790" i="3"/>
  <c r="A790" i="3"/>
  <c r="K789" i="3"/>
  <c r="G789" i="3"/>
  <c r="F789" i="3"/>
  <c r="E789" i="3"/>
  <c r="C789" i="3"/>
  <c r="A789" i="3"/>
  <c r="K788" i="3"/>
  <c r="G788" i="3"/>
  <c r="F788" i="3"/>
  <c r="E788" i="3"/>
  <c r="C788" i="3"/>
  <c r="A788" i="3"/>
  <c r="K787" i="3"/>
  <c r="G787" i="3"/>
  <c r="F787" i="3"/>
  <c r="E787" i="3"/>
  <c r="C787" i="3"/>
  <c r="A787" i="3"/>
  <c r="K786" i="3"/>
  <c r="G786" i="3"/>
  <c r="F786" i="3"/>
  <c r="E786" i="3"/>
  <c r="C786" i="3"/>
  <c r="A786" i="3"/>
  <c r="K785" i="3"/>
  <c r="G785" i="3"/>
  <c r="F785" i="3"/>
  <c r="E785" i="3"/>
  <c r="C785" i="3"/>
  <c r="A785" i="3"/>
  <c r="K784" i="3"/>
  <c r="G784" i="3"/>
  <c r="F784" i="3"/>
  <c r="E784" i="3"/>
  <c r="C784" i="3"/>
  <c r="A784" i="3"/>
  <c r="K783" i="3"/>
  <c r="G783" i="3"/>
  <c r="F783" i="3"/>
  <c r="E783" i="3"/>
  <c r="C783" i="3"/>
  <c r="A783" i="3"/>
  <c r="K782" i="3"/>
  <c r="G782" i="3"/>
  <c r="F782" i="3"/>
  <c r="E782" i="3"/>
  <c r="C782" i="3"/>
  <c r="A782" i="3"/>
  <c r="K781" i="3"/>
  <c r="G781" i="3"/>
  <c r="F781" i="3"/>
  <c r="E781" i="3"/>
  <c r="C781" i="3"/>
  <c r="A781" i="3"/>
  <c r="K780" i="3"/>
  <c r="G780" i="3"/>
  <c r="F780" i="3"/>
  <c r="E780" i="3"/>
  <c r="C780" i="3"/>
  <c r="A780" i="3"/>
  <c r="K779" i="3"/>
  <c r="G779" i="3"/>
  <c r="F779" i="3"/>
  <c r="E779" i="3"/>
  <c r="C779" i="3"/>
  <c r="A779" i="3"/>
  <c r="K778" i="3"/>
  <c r="G778" i="3"/>
  <c r="F778" i="3"/>
  <c r="E778" i="3"/>
  <c r="C778" i="3"/>
  <c r="A778" i="3"/>
  <c r="K777" i="3"/>
  <c r="G777" i="3"/>
  <c r="F777" i="3"/>
  <c r="E777" i="3"/>
  <c r="C777" i="3"/>
  <c r="A777" i="3"/>
  <c r="K776" i="3"/>
  <c r="G776" i="3"/>
  <c r="F776" i="3"/>
  <c r="E776" i="3"/>
  <c r="C776" i="3"/>
  <c r="A776" i="3"/>
  <c r="K775" i="3"/>
  <c r="G775" i="3"/>
  <c r="F775" i="3"/>
  <c r="E775" i="3"/>
  <c r="C775" i="3"/>
  <c r="A775" i="3"/>
  <c r="K774" i="3"/>
  <c r="G774" i="3"/>
  <c r="F774" i="3"/>
  <c r="E774" i="3"/>
  <c r="C774" i="3"/>
  <c r="A774" i="3"/>
  <c r="K773" i="3"/>
  <c r="G773" i="3"/>
  <c r="F773" i="3"/>
  <c r="E773" i="3"/>
  <c r="C773" i="3"/>
  <c r="A773" i="3"/>
  <c r="K772" i="3"/>
  <c r="G772" i="3"/>
  <c r="F772" i="3"/>
  <c r="E772" i="3"/>
  <c r="C772" i="3"/>
  <c r="A772" i="3"/>
  <c r="K771" i="3"/>
  <c r="G771" i="3"/>
  <c r="F771" i="3"/>
  <c r="E771" i="3"/>
  <c r="C771" i="3"/>
  <c r="A771" i="3"/>
  <c r="K770" i="3"/>
  <c r="G770" i="3"/>
  <c r="F770" i="3"/>
  <c r="E770" i="3"/>
  <c r="C770" i="3"/>
  <c r="A770" i="3"/>
  <c r="K769" i="3"/>
  <c r="G769" i="3"/>
  <c r="F769" i="3"/>
  <c r="E769" i="3"/>
  <c r="C769" i="3"/>
  <c r="A769" i="3"/>
  <c r="K768" i="3"/>
  <c r="G768" i="3"/>
  <c r="F768" i="3"/>
  <c r="E768" i="3"/>
  <c r="C768" i="3"/>
  <c r="A768" i="3"/>
  <c r="K767" i="3"/>
  <c r="G767" i="3"/>
  <c r="F767" i="3"/>
  <c r="E767" i="3"/>
  <c r="C767" i="3"/>
  <c r="A767" i="3"/>
  <c r="K766" i="3"/>
  <c r="G766" i="3"/>
  <c r="F766" i="3"/>
  <c r="E766" i="3"/>
  <c r="C766" i="3"/>
  <c r="A766" i="3"/>
  <c r="K765" i="3"/>
  <c r="G765" i="3"/>
  <c r="F765" i="3"/>
  <c r="E765" i="3"/>
  <c r="C765" i="3"/>
  <c r="A765" i="3"/>
  <c r="K764" i="3"/>
  <c r="G764" i="3"/>
  <c r="F764" i="3"/>
  <c r="E764" i="3"/>
  <c r="C764" i="3"/>
  <c r="A764" i="3"/>
  <c r="K763" i="3"/>
  <c r="G763" i="3"/>
  <c r="F763" i="3"/>
  <c r="E763" i="3"/>
  <c r="C763" i="3"/>
  <c r="A763" i="3"/>
  <c r="K762" i="3"/>
  <c r="G762" i="3"/>
  <c r="F762" i="3"/>
  <c r="E762" i="3"/>
  <c r="C762" i="3"/>
  <c r="A762" i="3"/>
  <c r="K761" i="3"/>
  <c r="G761" i="3"/>
  <c r="F761" i="3"/>
  <c r="E761" i="3"/>
  <c r="C761" i="3"/>
  <c r="A761" i="3"/>
  <c r="K760" i="3"/>
  <c r="G760" i="3"/>
  <c r="F760" i="3"/>
  <c r="E760" i="3"/>
  <c r="C760" i="3"/>
  <c r="A760" i="3"/>
  <c r="K759" i="3"/>
  <c r="G759" i="3"/>
  <c r="F759" i="3"/>
  <c r="E759" i="3"/>
  <c r="C759" i="3"/>
  <c r="A759" i="3"/>
  <c r="K758" i="3"/>
  <c r="G758" i="3"/>
  <c r="F758" i="3"/>
  <c r="E758" i="3"/>
  <c r="C758" i="3"/>
  <c r="A758" i="3"/>
  <c r="K757" i="3"/>
  <c r="G757" i="3"/>
  <c r="F757" i="3"/>
  <c r="E757" i="3"/>
  <c r="C757" i="3"/>
  <c r="A757" i="3"/>
  <c r="K756" i="3"/>
  <c r="G756" i="3"/>
  <c r="F756" i="3"/>
  <c r="E756" i="3"/>
  <c r="C756" i="3"/>
  <c r="A756" i="3"/>
  <c r="K755" i="3"/>
  <c r="G755" i="3"/>
  <c r="F755" i="3"/>
  <c r="E755" i="3"/>
  <c r="C755" i="3"/>
  <c r="A755" i="3"/>
  <c r="K754" i="3"/>
  <c r="G754" i="3"/>
  <c r="F754" i="3"/>
  <c r="E754" i="3"/>
  <c r="C754" i="3"/>
  <c r="A754" i="3"/>
  <c r="K753" i="3"/>
  <c r="G753" i="3"/>
  <c r="F753" i="3"/>
  <c r="E753" i="3"/>
  <c r="C753" i="3"/>
  <c r="A753" i="3"/>
  <c r="K752" i="3"/>
  <c r="G752" i="3"/>
  <c r="F752" i="3"/>
  <c r="E752" i="3"/>
  <c r="C752" i="3"/>
  <c r="A752" i="3"/>
  <c r="K751" i="3"/>
  <c r="G751" i="3"/>
  <c r="F751" i="3"/>
  <c r="E751" i="3"/>
  <c r="C751" i="3"/>
  <c r="A751" i="3"/>
  <c r="K750" i="3"/>
  <c r="G750" i="3"/>
  <c r="F750" i="3"/>
  <c r="E750" i="3"/>
  <c r="C750" i="3"/>
  <c r="A750" i="3"/>
  <c r="K749" i="3"/>
  <c r="G749" i="3"/>
  <c r="F749" i="3"/>
  <c r="E749" i="3"/>
  <c r="C749" i="3"/>
  <c r="A749" i="3"/>
  <c r="K748" i="3"/>
  <c r="G748" i="3"/>
  <c r="F748" i="3"/>
  <c r="E748" i="3"/>
  <c r="C748" i="3"/>
  <c r="A748" i="3"/>
  <c r="K747" i="3"/>
  <c r="G747" i="3"/>
  <c r="F747" i="3"/>
  <c r="E747" i="3"/>
  <c r="C747" i="3"/>
  <c r="A747" i="3"/>
  <c r="K746" i="3"/>
  <c r="G746" i="3"/>
  <c r="F746" i="3"/>
  <c r="E746" i="3"/>
  <c r="C746" i="3"/>
  <c r="A746" i="3"/>
  <c r="K745" i="3"/>
  <c r="G745" i="3"/>
  <c r="F745" i="3"/>
  <c r="E745" i="3"/>
  <c r="C745" i="3"/>
  <c r="A745" i="3"/>
  <c r="K744" i="3"/>
  <c r="G744" i="3"/>
  <c r="F744" i="3"/>
  <c r="E744" i="3"/>
  <c r="C744" i="3"/>
  <c r="A744" i="3"/>
  <c r="K743" i="3"/>
  <c r="G743" i="3"/>
  <c r="F743" i="3"/>
  <c r="E743" i="3"/>
  <c r="C743" i="3"/>
  <c r="A743" i="3"/>
  <c r="K742" i="3"/>
  <c r="G742" i="3"/>
  <c r="F742" i="3"/>
  <c r="E742" i="3"/>
  <c r="C742" i="3"/>
  <c r="A742" i="3"/>
  <c r="K741" i="3"/>
  <c r="G741" i="3"/>
  <c r="F741" i="3"/>
  <c r="E741" i="3"/>
  <c r="C741" i="3"/>
  <c r="A741" i="3"/>
  <c r="K740" i="3"/>
  <c r="G740" i="3"/>
  <c r="F740" i="3"/>
  <c r="E740" i="3"/>
  <c r="C740" i="3"/>
  <c r="A740" i="3"/>
  <c r="K739" i="3"/>
  <c r="G739" i="3"/>
  <c r="F739" i="3"/>
  <c r="E739" i="3"/>
  <c r="C739" i="3"/>
  <c r="A739" i="3"/>
  <c r="K738" i="3"/>
  <c r="G738" i="3"/>
  <c r="F738" i="3"/>
  <c r="E738" i="3"/>
  <c r="C738" i="3"/>
  <c r="A738" i="3"/>
  <c r="K737" i="3"/>
  <c r="G737" i="3"/>
  <c r="F737" i="3"/>
  <c r="E737" i="3"/>
  <c r="C737" i="3"/>
  <c r="A737" i="3"/>
  <c r="K736" i="3"/>
  <c r="G736" i="3"/>
  <c r="F736" i="3"/>
  <c r="E736" i="3"/>
  <c r="C736" i="3"/>
  <c r="A736" i="3"/>
  <c r="K735" i="3"/>
  <c r="G735" i="3"/>
  <c r="F735" i="3"/>
  <c r="E735" i="3"/>
  <c r="C735" i="3"/>
  <c r="A735" i="3"/>
  <c r="K734" i="3"/>
  <c r="G734" i="3"/>
  <c r="F734" i="3"/>
  <c r="E734" i="3"/>
  <c r="C734" i="3"/>
  <c r="A734" i="3"/>
  <c r="K733" i="3"/>
  <c r="G733" i="3"/>
  <c r="F733" i="3"/>
  <c r="E733" i="3"/>
  <c r="C733" i="3"/>
  <c r="A733" i="3"/>
  <c r="K732" i="3"/>
  <c r="G732" i="3"/>
  <c r="F732" i="3"/>
  <c r="E732" i="3"/>
  <c r="C732" i="3"/>
  <c r="A732" i="3"/>
  <c r="K731" i="3"/>
  <c r="G731" i="3"/>
  <c r="F731" i="3"/>
  <c r="E731" i="3"/>
  <c r="C731" i="3"/>
  <c r="A731" i="3"/>
  <c r="K730" i="3"/>
  <c r="G730" i="3"/>
  <c r="F730" i="3"/>
  <c r="E730" i="3"/>
  <c r="C730" i="3"/>
  <c r="A730" i="3"/>
  <c r="K729" i="3"/>
  <c r="G729" i="3"/>
  <c r="F729" i="3"/>
  <c r="E729" i="3"/>
  <c r="C729" i="3"/>
  <c r="A729" i="3"/>
  <c r="K728" i="3"/>
  <c r="G728" i="3"/>
  <c r="F728" i="3"/>
  <c r="E728" i="3"/>
  <c r="C728" i="3"/>
  <c r="A728" i="3"/>
  <c r="K727" i="3"/>
  <c r="G727" i="3"/>
  <c r="F727" i="3"/>
  <c r="E727" i="3"/>
  <c r="C727" i="3"/>
  <c r="A727" i="3"/>
  <c r="K726" i="3"/>
  <c r="G726" i="3"/>
  <c r="F726" i="3"/>
  <c r="E726" i="3"/>
  <c r="C726" i="3"/>
  <c r="A726" i="3"/>
  <c r="K725" i="3"/>
  <c r="G725" i="3"/>
  <c r="F725" i="3"/>
  <c r="E725" i="3"/>
  <c r="C725" i="3"/>
  <c r="A725" i="3"/>
  <c r="K724" i="3"/>
  <c r="G724" i="3"/>
  <c r="F724" i="3"/>
  <c r="E724" i="3"/>
  <c r="C724" i="3"/>
  <c r="A724" i="3"/>
  <c r="K723" i="3"/>
  <c r="G723" i="3"/>
  <c r="F723" i="3"/>
  <c r="E723" i="3"/>
  <c r="C723" i="3"/>
  <c r="A723" i="3"/>
  <c r="K722" i="3"/>
  <c r="G722" i="3"/>
  <c r="F722" i="3"/>
  <c r="E722" i="3"/>
  <c r="C722" i="3"/>
  <c r="A722" i="3"/>
  <c r="K721" i="3"/>
  <c r="G721" i="3"/>
  <c r="F721" i="3"/>
  <c r="E721" i="3"/>
  <c r="C721" i="3"/>
  <c r="A721" i="3"/>
  <c r="K720" i="3"/>
  <c r="G720" i="3"/>
  <c r="F720" i="3"/>
  <c r="E720" i="3"/>
  <c r="C720" i="3"/>
  <c r="A720" i="3"/>
  <c r="K719" i="3"/>
  <c r="G719" i="3"/>
  <c r="F719" i="3"/>
  <c r="E719" i="3"/>
  <c r="C719" i="3"/>
  <c r="A719" i="3"/>
  <c r="K718" i="3"/>
  <c r="G718" i="3"/>
  <c r="F718" i="3"/>
  <c r="E718" i="3"/>
  <c r="C718" i="3"/>
  <c r="A718" i="3"/>
  <c r="K717" i="3"/>
  <c r="G717" i="3"/>
  <c r="F717" i="3"/>
  <c r="E717" i="3"/>
  <c r="C717" i="3"/>
  <c r="A717" i="3"/>
  <c r="K716" i="3"/>
  <c r="G716" i="3"/>
  <c r="F716" i="3"/>
  <c r="E716" i="3"/>
  <c r="C716" i="3"/>
  <c r="A716" i="3"/>
  <c r="K715" i="3"/>
  <c r="G715" i="3"/>
  <c r="F715" i="3"/>
  <c r="E715" i="3"/>
  <c r="C715" i="3"/>
  <c r="A715" i="3"/>
  <c r="K714" i="3"/>
  <c r="G714" i="3"/>
  <c r="F714" i="3"/>
  <c r="E714" i="3"/>
  <c r="C714" i="3"/>
  <c r="A714" i="3"/>
  <c r="K713" i="3"/>
  <c r="G713" i="3"/>
  <c r="F713" i="3"/>
  <c r="E713" i="3"/>
  <c r="C713" i="3"/>
  <c r="A713" i="3"/>
  <c r="K712" i="3"/>
  <c r="G712" i="3"/>
  <c r="F712" i="3"/>
  <c r="E712" i="3"/>
  <c r="C712" i="3"/>
  <c r="A712" i="3"/>
  <c r="K711" i="3"/>
  <c r="G711" i="3"/>
  <c r="F711" i="3"/>
  <c r="E711" i="3"/>
  <c r="C711" i="3"/>
  <c r="A711" i="3"/>
  <c r="K710" i="3"/>
  <c r="G710" i="3"/>
  <c r="F710" i="3"/>
  <c r="E710" i="3"/>
  <c r="C710" i="3"/>
  <c r="A710" i="3"/>
  <c r="K709" i="3"/>
  <c r="G709" i="3"/>
  <c r="F709" i="3"/>
  <c r="E709" i="3"/>
  <c r="C709" i="3"/>
  <c r="A709" i="3"/>
  <c r="K708" i="3"/>
  <c r="G708" i="3"/>
  <c r="F708" i="3"/>
  <c r="E708" i="3"/>
  <c r="C708" i="3"/>
  <c r="A708" i="3"/>
  <c r="K707" i="3"/>
  <c r="G707" i="3"/>
  <c r="F707" i="3"/>
  <c r="E707" i="3"/>
  <c r="C707" i="3"/>
  <c r="A707" i="3"/>
  <c r="K706" i="3"/>
  <c r="G706" i="3"/>
  <c r="F706" i="3"/>
  <c r="E706" i="3"/>
  <c r="C706" i="3"/>
  <c r="A706" i="3"/>
  <c r="K705" i="3"/>
  <c r="G705" i="3"/>
  <c r="F705" i="3"/>
  <c r="E705" i="3"/>
  <c r="C705" i="3"/>
  <c r="A705" i="3"/>
  <c r="K704" i="3"/>
  <c r="G704" i="3"/>
  <c r="F704" i="3"/>
  <c r="E704" i="3"/>
  <c r="C704" i="3"/>
  <c r="A704" i="3"/>
  <c r="K703" i="3"/>
  <c r="G703" i="3"/>
  <c r="F703" i="3"/>
  <c r="E703" i="3"/>
  <c r="C703" i="3"/>
  <c r="A703" i="3"/>
  <c r="K702" i="3"/>
  <c r="G702" i="3"/>
  <c r="F702" i="3"/>
  <c r="E702" i="3"/>
  <c r="C702" i="3"/>
  <c r="A702" i="3"/>
  <c r="K701" i="3"/>
  <c r="G701" i="3"/>
  <c r="F701" i="3"/>
  <c r="E701" i="3"/>
  <c r="C701" i="3"/>
  <c r="A701" i="3"/>
  <c r="K700" i="3"/>
  <c r="G700" i="3"/>
  <c r="F700" i="3"/>
  <c r="E700" i="3"/>
  <c r="C700" i="3"/>
  <c r="A700" i="3"/>
  <c r="K699" i="3"/>
  <c r="G699" i="3"/>
  <c r="F699" i="3"/>
  <c r="E699" i="3"/>
  <c r="C699" i="3"/>
  <c r="A699" i="3"/>
  <c r="K698" i="3"/>
  <c r="G698" i="3"/>
  <c r="F698" i="3"/>
  <c r="E698" i="3"/>
  <c r="C698" i="3"/>
  <c r="A698" i="3"/>
  <c r="K697" i="3"/>
  <c r="G697" i="3"/>
  <c r="F697" i="3"/>
  <c r="E697" i="3"/>
  <c r="C697" i="3"/>
  <c r="A697" i="3"/>
  <c r="K696" i="3"/>
  <c r="G696" i="3"/>
  <c r="F696" i="3"/>
  <c r="E696" i="3"/>
  <c r="C696" i="3"/>
  <c r="A696" i="3"/>
  <c r="K695" i="3"/>
  <c r="G695" i="3"/>
  <c r="F695" i="3"/>
  <c r="E695" i="3"/>
  <c r="C695" i="3"/>
  <c r="A695" i="3"/>
  <c r="K694" i="3"/>
  <c r="G694" i="3"/>
  <c r="F694" i="3"/>
  <c r="E694" i="3"/>
  <c r="C694" i="3"/>
  <c r="A694" i="3"/>
  <c r="K693" i="3"/>
  <c r="G693" i="3"/>
  <c r="F693" i="3"/>
  <c r="E693" i="3"/>
  <c r="C693" i="3"/>
  <c r="A693" i="3"/>
  <c r="K692" i="3"/>
  <c r="G692" i="3"/>
  <c r="F692" i="3"/>
  <c r="E692" i="3"/>
  <c r="C692" i="3"/>
  <c r="A692" i="3"/>
  <c r="K691" i="3"/>
  <c r="G691" i="3"/>
  <c r="F691" i="3"/>
  <c r="E691" i="3"/>
  <c r="C691" i="3"/>
  <c r="A691" i="3"/>
  <c r="K690" i="3"/>
  <c r="G690" i="3"/>
  <c r="F690" i="3"/>
  <c r="E690" i="3"/>
  <c r="C690" i="3"/>
  <c r="A690" i="3"/>
  <c r="K689" i="3"/>
  <c r="G689" i="3"/>
  <c r="F689" i="3"/>
  <c r="E689" i="3"/>
  <c r="C689" i="3"/>
  <c r="A689" i="3"/>
  <c r="K688" i="3"/>
  <c r="G688" i="3"/>
  <c r="F688" i="3"/>
  <c r="E688" i="3"/>
  <c r="C688" i="3"/>
  <c r="A688" i="3"/>
  <c r="K687" i="3"/>
  <c r="G687" i="3"/>
  <c r="F687" i="3"/>
  <c r="E687" i="3"/>
  <c r="C687" i="3"/>
  <c r="A687" i="3"/>
  <c r="K686" i="3"/>
  <c r="G686" i="3"/>
  <c r="F686" i="3"/>
  <c r="E686" i="3"/>
  <c r="C686" i="3"/>
  <c r="A686" i="3"/>
  <c r="K685" i="3"/>
  <c r="G685" i="3"/>
  <c r="F685" i="3"/>
  <c r="E685" i="3"/>
  <c r="C685" i="3"/>
  <c r="A685" i="3"/>
  <c r="K684" i="3"/>
  <c r="G684" i="3"/>
  <c r="F684" i="3"/>
  <c r="E684" i="3"/>
  <c r="C684" i="3"/>
  <c r="A684" i="3"/>
  <c r="K683" i="3"/>
  <c r="G683" i="3"/>
  <c r="F683" i="3"/>
  <c r="E683" i="3"/>
  <c r="C683" i="3"/>
  <c r="A683" i="3"/>
  <c r="K682" i="3"/>
  <c r="G682" i="3"/>
  <c r="F682" i="3"/>
  <c r="E682" i="3"/>
  <c r="C682" i="3"/>
  <c r="A682" i="3"/>
  <c r="K681" i="3"/>
  <c r="G681" i="3"/>
  <c r="F681" i="3"/>
  <c r="E681" i="3"/>
  <c r="C681" i="3"/>
  <c r="A681" i="3"/>
  <c r="K680" i="3"/>
  <c r="G680" i="3"/>
  <c r="F680" i="3"/>
  <c r="E680" i="3"/>
  <c r="C680" i="3"/>
  <c r="A680" i="3"/>
  <c r="K679" i="3"/>
  <c r="G679" i="3"/>
  <c r="F679" i="3"/>
  <c r="E679" i="3"/>
  <c r="C679" i="3"/>
  <c r="A679" i="3"/>
  <c r="K678" i="3"/>
  <c r="G678" i="3"/>
  <c r="F678" i="3"/>
  <c r="E678" i="3"/>
  <c r="C678" i="3"/>
  <c r="A678" i="3"/>
  <c r="K677" i="3"/>
  <c r="G677" i="3"/>
  <c r="F677" i="3"/>
  <c r="E677" i="3"/>
  <c r="C677" i="3"/>
  <c r="A677" i="3"/>
  <c r="K676" i="3"/>
  <c r="G676" i="3"/>
  <c r="F676" i="3"/>
  <c r="E676" i="3"/>
  <c r="C676" i="3"/>
  <c r="A676" i="3"/>
  <c r="K675" i="3"/>
  <c r="G675" i="3"/>
  <c r="F675" i="3"/>
  <c r="E675" i="3"/>
  <c r="C675" i="3"/>
  <c r="A675" i="3"/>
  <c r="K674" i="3"/>
  <c r="G674" i="3"/>
  <c r="F674" i="3"/>
  <c r="E674" i="3"/>
  <c r="C674" i="3"/>
  <c r="A674" i="3"/>
  <c r="K673" i="3"/>
  <c r="G673" i="3"/>
  <c r="F673" i="3"/>
  <c r="E673" i="3"/>
  <c r="C673" i="3"/>
  <c r="A673" i="3"/>
  <c r="K672" i="3"/>
  <c r="G672" i="3"/>
  <c r="F672" i="3"/>
  <c r="E672" i="3"/>
  <c r="C672" i="3"/>
  <c r="A672" i="3"/>
  <c r="K671" i="3"/>
  <c r="G671" i="3"/>
  <c r="F671" i="3"/>
  <c r="E671" i="3"/>
  <c r="C671" i="3"/>
  <c r="A671" i="3"/>
  <c r="K670" i="3"/>
  <c r="G670" i="3"/>
  <c r="F670" i="3"/>
  <c r="E670" i="3"/>
  <c r="C670" i="3"/>
  <c r="A670" i="3"/>
  <c r="K669" i="3"/>
  <c r="G669" i="3"/>
  <c r="F669" i="3"/>
  <c r="E669" i="3"/>
  <c r="C669" i="3"/>
  <c r="A669" i="3"/>
  <c r="K668" i="3"/>
  <c r="G668" i="3"/>
  <c r="F668" i="3"/>
  <c r="E668" i="3"/>
  <c r="C668" i="3"/>
  <c r="A668" i="3"/>
  <c r="K667" i="3"/>
  <c r="G667" i="3"/>
  <c r="F667" i="3"/>
  <c r="E667" i="3"/>
  <c r="C667" i="3"/>
  <c r="A667" i="3"/>
  <c r="K666" i="3"/>
  <c r="G666" i="3"/>
  <c r="F666" i="3"/>
  <c r="E666" i="3"/>
  <c r="C666" i="3"/>
  <c r="A666" i="3"/>
  <c r="K665" i="3"/>
  <c r="G665" i="3"/>
  <c r="F665" i="3"/>
  <c r="E665" i="3"/>
  <c r="C665" i="3"/>
  <c r="A665" i="3"/>
  <c r="K664" i="3"/>
  <c r="G664" i="3"/>
  <c r="F664" i="3"/>
  <c r="E664" i="3"/>
  <c r="C664" i="3"/>
  <c r="A664" i="3"/>
  <c r="K663" i="3"/>
  <c r="G663" i="3"/>
  <c r="F663" i="3"/>
  <c r="E663" i="3"/>
  <c r="C663" i="3"/>
  <c r="A663" i="3"/>
  <c r="K662" i="3"/>
  <c r="G662" i="3"/>
  <c r="F662" i="3"/>
  <c r="E662" i="3"/>
  <c r="C662" i="3"/>
  <c r="A662" i="3"/>
  <c r="K661" i="3"/>
  <c r="G661" i="3"/>
  <c r="F661" i="3"/>
  <c r="E661" i="3"/>
  <c r="C661" i="3"/>
  <c r="A661" i="3"/>
  <c r="K660" i="3"/>
  <c r="G660" i="3"/>
  <c r="F660" i="3"/>
  <c r="E660" i="3"/>
  <c r="C660" i="3"/>
  <c r="A660" i="3"/>
  <c r="K659" i="3"/>
  <c r="G659" i="3"/>
  <c r="F659" i="3"/>
  <c r="E659" i="3"/>
  <c r="C659" i="3"/>
  <c r="A659" i="3"/>
  <c r="K658" i="3"/>
  <c r="G658" i="3"/>
  <c r="F658" i="3"/>
  <c r="E658" i="3"/>
  <c r="C658" i="3"/>
  <c r="A658" i="3"/>
  <c r="K657" i="3"/>
  <c r="G657" i="3"/>
  <c r="F657" i="3"/>
  <c r="E657" i="3"/>
  <c r="C657" i="3"/>
  <c r="A657" i="3"/>
  <c r="K656" i="3"/>
  <c r="G656" i="3"/>
  <c r="F656" i="3"/>
  <c r="E656" i="3"/>
  <c r="C656" i="3"/>
  <c r="A656" i="3"/>
  <c r="K655" i="3"/>
  <c r="G655" i="3"/>
  <c r="F655" i="3"/>
  <c r="E655" i="3"/>
  <c r="C655" i="3"/>
  <c r="A655" i="3"/>
  <c r="K654" i="3"/>
  <c r="G654" i="3"/>
  <c r="F654" i="3"/>
  <c r="E654" i="3"/>
  <c r="C654" i="3"/>
  <c r="A654" i="3"/>
  <c r="K653" i="3"/>
  <c r="G653" i="3"/>
  <c r="F653" i="3"/>
  <c r="E653" i="3"/>
  <c r="C653" i="3"/>
  <c r="A653" i="3"/>
  <c r="K652" i="3"/>
  <c r="G652" i="3"/>
  <c r="F652" i="3"/>
  <c r="E652" i="3"/>
  <c r="C652" i="3"/>
  <c r="A652" i="3"/>
  <c r="K651" i="3"/>
  <c r="G651" i="3"/>
  <c r="F651" i="3"/>
  <c r="E651" i="3"/>
  <c r="C651" i="3"/>
  <c r="A651" i="3"/>
  <c r="K650" i="3"/>
  <c r="G650" i="3"/>
  <c r="F650" i="3"/>
  <c r="E650" i="3"/>
  <c r="C650" i="3"/>
  <c r="A650" i="3"/>
  <c r="K649" i="3"/>
  <c r="G649" i="3"/>
  <c r="F649" i="3"/>
  <c r="E649" i="3"/>
  <c r="C649" i="3"/>
  <c r="A649" i="3"/>
  <c r="K648" i="3"/>
  <c r="G648" i="3"/>
  <c r="F648" i="3"/>
  <c r="E648" i="3"/>
  <c r="C648" i="3"/>
  <c r="A648" i="3"/>
  <c r="K647" i="3"/>
  <c r="G647" i="3"/>
  <c r="F647" i="3"/>
  <c r="E647" i="3"/>
  <c r="C647" i="3"/>
  <c r="A647" i="3"/>
  <c r="K646" i="3"/>
  <c r="G646" i="3"/>
  <c r="F646" i="3"/>
  <c r="E646" i="3"/>
  <c r="C646" i="3"/>
  <c r="A646" i="3"/>
  <c r="K645" i="3"/>
  <c r="G645" i="3"/>
  <c r="F645" i="3"/>
  <c r="E645" i="3"/>
  <c r="C645" i="3"/>
  <c r="A645" i="3"/>
  <c r="K644" i="3"/>
  <c r="G644" i="3"/>
  <c r="F644" i="3"/>
  <c r="E644" i="3"/>
  <c r="C644" i="3"/>
  <c r="A644" i="3"/>
  <c r="K643" i="3"/>
  <c r="G643" i="3"/>
  <c r="F643" i="3"/>
  <c r="E643" i="3"/>
  <c r="C643" i="3"/>
  <c r="A643" i="3"/>
  <c r="K642" i="3"/>
  <c r="G642" i="3"/>
  <c r="F642" i="3"/>
  <c r="E642" i="3"/>
  <c r="C642" i="3"/>
  <c r="A642" i="3"/>
  <c r="K641" i="3"/>
  <c r="G641" i="3"/>
  <c r="F641" i="3"/>
  <c r="E641" i="3"/>
  <c r="C641" i="3"/>
  <c r="A641" i="3"/>
  <c r="K640" i="3"/>
  <c r="G640" i="3"/>
  <c r="F640" i="3"/>
  <c r="E640" i="3"/>
  <c r="C640" i="3"/>
  <c r="A640" i="3"/>
  <c r="K639" i="3"/>
  <c r="G639" i="3"/>
  <c r="F639" i="3"/>
  <c r="E639" i="3"/>
  <c r="C639" i="3"/>
  <c r="A639" i="3"/>
  <c r="K638" i="3"/>
  <c r="G638" i="3"/>
  <c r="F638" i="3"/>
  <c r="E638" i="3"/>
  <c r="C638" i="3"/>
  <c r="A638" i="3"/>
  <c r="K637" i="3"/>
  <c r="G637" i="3"/>
  <c r="F637" i="3"/>
  <c r="E637" i="3"/>
  <c r="C637" i="3"/>
  <c r="A637" i="3"/>
  <c r="K636" i="3"/>
  <c r="G636" i="3"/>
  <c r="F636" i="3"/>
  <c r="E636" i="3"/>
  <c r="C636" i="3"/>
  <c r="A636" i="3"/>
  <c r="K635" i="3"/>
  <c r="G635" i="3"/>
  <c r="F635" i="3"/>
  <c r="E635" i="3"/>
  <c r="C635" i="3"/>
  <c r="A635" i="3"/>
  <c r="K634" i="3"/>
  <c r="G634" i="3"/>
  <c r="F634" i="3"/>
  <c r="E634" i="3"/>
  <c r="C634" i="3"/>
  <c r="A634" i="3"/>
  <c r="K633" i="3"/>
  <c r="G633" i="3"/>
  <c r="F633" i="3"/>
  <c r="E633" i="3"/>
  <c r="C633" i="3"/>
  <c r="A633" i="3"/>
  <c r="K632" i="3"/>
  <c r="G632" i="3"/>
  <c r="F632" i="3"/>
  <c r="E632" i="3"/>
  <c r="C632" i="3"/>
  <c r="A632" i="3"/>
  <c r="K631" i="3"/>
  <c r="G631" i="3"/>
  <c r="F631" i="3"/>
  <c r="E631" i="3"/>
  <c r="C631" i="3"/>
  <c r="A631" i="3"/>
  <c r="K630" i="3"/>
  <c r="G630" i="3"/>
  <c r="F630" i="3"/>
  <c r="E630" i="3"/>
  <c r="C630" i="3"/>
  <c r="A630" i="3"/>
  <c r="K629" i="3"/>
  <c r="G629" i="3"/>
  <c r="F629" i="3"/>
  <c r="E629" i="3"/>
  <c r="C629" i="3"/>
  <c r="A629" i="3"/>
  <c r="K628" i="3"/>
  <c r="G628" i="3"/>
  <c r="F628" i="3"/>
  <c r="E628" i="3"/>
  <c r="C628" i="3"/>
  <c r="A628" i="3"/>
  <c r="K627" i="3"/>
  <c r="G627" i="3"/>
  <c r="F627" i="3"/>
  <c r="E627" i="3"/>
  <c r="C627" i="3"/>
  <c r="A627" i="3"/>
  <c r="K626" i="3"/>
  <c r="G626" i="3"/>
  <c r="F626" i="3"/>
  <c r="E626" i="3"/>
  <c r="C626" i="3"/>
  <c r="A626" i="3"/>
  <c r="K625" i="3"/>
  <c r="G625" i="3"/>
  <c r="F625" i="3"/>
  <c r="E625" i="3"/>
  <c r="C625" i="3"/>
  <c r="A625" i="3"/>
  <c r="K624" i="3"/>
  <c r="G624" i="3"/>
  <c r="F624" i="3"/>
  <c r="E624" i="3"/>
  <c r="C624" i="3"/>
  <c r="A624" i="3"/>
  <c r="K623" i="3"/>
  <c r="G623" i="3"/>
  <c r="F623" i="3"/>
  <c r="E623" i="3"/>
  <c r="C623" i="3"/>
  <c r="A623" i="3"/>
  <c r="K622" i="3"/>
  <c r="G622" i="3"/>
  <c r="F622" i="3"/>
  <c r="E622" i="3"/>
  <c r="C622" i="3"/>
  <c r="A622" i="3"/>
  <c r="K621" i="3"/>
  <c r="G621" i="3"/>
  <c r="F621" i="3"/>
  <c r="E621" i="3"/>
  <c r="C621" i="3"/>
  <c r="A621" i="3"/>
  <c r="K620" i="3"/>
  <c r="G620" i="3"/>
  <c r="F620" i="3"/>
  <c r="E620" i="3"/>
  <c r="C620" i="3"/>
  <c r="A620" i="3"/>
  <c r="K619" i="3"/>
  <c r="G619" i="3"/>
  <c r="F619" i="3"/>
  <c r="E619" i="3"/>
  <c r="C619" i="3"/>
  <c r="A619" i="3"/>
  <c r="K618" i="3"/>
  <c r="G618" i="3"/>
  <c r="F618" i="3"/>
  <c r="E618" i="3"/>
  <c r="C618" i="3"/>
  <c r="A618" i="3"/>
  <c r="K617" i="3"/>
  <c r="G617" i="3"/>
  <c r="F617" i="3"/>
  <c r="E617" i="3"/>
  <c r="C617" i="3"/>
  <c r="A617" i="3"/>
  <c r="K616" i="3"/>
  <c r="G616" i="3"/>
  <c r="F616" i="3"/>
  <c r="E616" i="3"/>
  <c r="C616" i="3"/>
  <c r="A616" i="3"/>
  <c r="K615" i="3"/>
  <c r="G615" i="3"/>
  <c r="F615" i="3"/>
  <c r="E615" i="3"/>
  <c r="C615" i="3"/>
  <c r="A615" i="3"/>
  <c r="K614" i="3"/>
  <c r="G614" i="3"/>
  <c r="F614" i="3"/>
  <c r="E614" i="3"/>
  <c r="C614" i="3"/>
  <c r="A614" i="3"/>
  <c r="K613" i="3"/>
  <c r="G613" i="3"/>
  <c r="F613" i="3"/>
  <c r="E613" i="3"/>
  <c r="C613" i="3"/>
  <c r="A613" i="3"/>
  <c r="K612" i="3"/>
  <c r="G612" i="3"/>
  <c r="F612" i="3"/>
  <c r="E612" i="3"/>
  <c r="C612" i="3"/>
  <c r="A612" i="3"/>
  <c r="K611" i="3"/>
  <c r="G611" i="3"/>
  <c r="F611" i="3"/>
  <c r="E611" i="3"/>
  <c r="C611" i="3"/>
  <c r="A611" i="3"/>
  <c r="K610" i="3"/>
  <c r="G610" i="3"/>
  <c r="F610" i="3"/>
  <c r="E610" i="3"/>
  <c r="C610" i="3"/>
  <c r="A610" i="3"/>
  <c r="K609" i="3"/>
  <c r="G609" i="3"/>
  <c r="F609" i="3"/>
  <c r="E609" i="3"/>
  <c r="C609" i="3"/>
  <c r="A609" i="3"/>
  <c r="K608" i="3"/>
  <c r="G608" i="3"/>
  <c r="F608" i="3"/>
  <c r="E608" i="3"/>
  <c r="C608" i="3"/>
  <c r="A608" i="3"/>
  <c r="K607" i="3"/>
  <c r="G607" i="3"/>
  <c r="F607" i="3"/>
  <c r="E607" i="3"/>
  <c r="C607" i="3"/>
  <c r="A607" i="3"/>
  <c r="K606" i="3"/>
  <c r="G606" i="3"/>
  <c r="F606" i="3"/>
  <c r="E606" i="3"/>
  <c r="C606" i="3"/>
  <c r="A606" i="3"/>
  <c r="K605" i="3"/>
  <c r="G605" i="3"/>
  <c r="F605" i="3"/>
  <c r="E605" i="3"/>
  <c r="C605" i="3"/>
  <c r="A605" i="3"/>
  <c r="K604" i="3"/>
  <c r="G604" i="3"/>
  <c r="F604" i="3"/>
  <c r="E604" i="3"/>
  <c r="C604" i="3"/>
  <c r="A604" i="3"/>
  <c r="K603" i="3"/>
  <c r="G603" i="3"/>
  <c r="F603" i="3"/>
  <c r="E603" i="3"/>
  <c r="C603" i="3"/>
  <c r="A603" i="3"/>
  <c r="K602" i="3"/>
  <c r="G602" i="3"/>
  <c r="F602" i="3"/>
  <c r="E602" i="3"/>
  <c r="C602" i="3"/>
  <c r="A602" i="3"/>
  <c r="K601" i="3"/>
  <c r="G601" i="3"/>
  <c r="F601" i="3"/>
  <c r="E601" i="3"/>
  <c r="C601" i="3"/>
  <c r="A601" i="3"/>
  <c r="K600" i="3"/>
  <c r="G600" i="3"/>
  <c r="F600" i="3"/>
  <c r="E600" i="3"/>
  <c r="C600" i="3"/>
  <c r="A600" i="3"/>
  <c r="K599" i="3"/>
  <c r="G599" i="3"/>
  <c r="F599" i="3"/>
  <c r="E599" i="3"/>
  <c r="C599" i="3"/>
  <c r="A599" i="3"/>
  <c r="K598" i="3"/>
  <c r="G598" i="3"/>
  <c r="F598" i="3"/>
  <c r="E598" i="3"/>
  <c r="C598" i="3"/>
  <c r="A598" i="3"/>
  <c r="K597" i="3"/>
  <c r="G597" i="3"/>
  <c r="F597" i="3"/>
  <c r="E597" i="3"/>
  <c r="C597" i="3"/>
  <c r="A597" i="3"/>
  <c r="K596" i="3"/>
  <c r="G596" i="3"/>
  <c r="F596" i="3"/>
  <c r="E596" i="3"/>
  <c r="C596" i="3"/>
  <c r="A596" i="3"/>
  <c r="K595" i="3"/>
  <c r="G595" i="3"/>
  <c r="F595" i="3"/>
  <c r="E595" i="3"/>
  <c r="C595" i="3"/>
  <c r="A595" i="3"/>
  <c r="K594" i="3"/>
  <c r="G594" i="3"/>
  <c r="F594" i="3"/>
  <c r="E594" i="3"/>
  <c r="C594" i="3"/>
  <c r="A594" i="3"/>
  <c r="K593" i="3"/>
  <c r="G593" i="3"/>
  <c r="F593" i="3"/>
  <c r="E593" i="3"/>
  <c r="C593" i="3"/>
  <c r="A593" i="3"/>
  <c r="K592" i="3"/>
  <c r="G592" i="3"/>
  <c r="F592" i="3"/>
  <c r="E592" i="3"/>
  <c r="C592" i="3"/>
  <c r="A592" i="3"/>
  <c r="K591" i="3"/>
  <c r="G591" i="3"/>
  <c r="F591" i="3"/>
  <c r="E591" i="3"/>
  <c r="C591" i="3"/>
  <c r="A591" i="3"/>
  <c r="K590" i="3"/>
  <c r="G590" i="3"/>
  <c r="F590" i="3"/>
  <c r="E590" i="3"/>
  <c r="C590" i="3"/>
  <c r="A590" i="3"/>
  <c r="K589" i="3"/>
  <c r="G589" i="3"/>
  <c r="F589" i="3"/>
  <c r="E589" i="3"/>
  <c r="C589" i="3"/>
  <c r="A589" i="3"/>
  <c r="K588" i="3"/>
  <c r="G588" i="3"/>
  <c r="F588" i="3"/>
  <c r="E588" i="3"/>
  <c r="C588" i="3"/>
  <c r="A588" i="3"/>
  <c r="K587" i="3"/>
  <c r="G587" i="3"/>
  <c r="F587" i="3"/>
  <c r="E587" i="3"/>
  <c r="C587" i="3"/>
  <c r="A587" i="3"/>
  <c r="K586" i="3"/>
  <c r="G586" i="3"/>
  <c r="F586" i="3"/>
  <c r="E586" i="3"/>
  <c r="C586" i="3"/>
  <c r="A586" i="3"/>
  <c r="K585" i="3"/>
  <c r="G585" i="3"/>
  <c r="F585" i="3"/>
  <c r="E585" i="3"/>
  <c r="C585" i="3"/>
  <c r="A585" i="3"/>
  <c r="K584" i="3"/>
  <c r="G584" i="3"/>
  <c r="F584" i="3"/>
  <c r="E584" i="3"/>
  <c r="C584" i="3"/>
  <c r="A584" i="3"/>
  <c r="K583" i="3"/>
  <c r="G583" i="3"/>
  <c r="F583" i="3"/>
  <c r="E583" i="3"/>
  <c r="C583" i="3"/>
  <c r="A583" i="3"/>
  <c r="K582" i="3"/>
  <c r="G582" i="3"/>
  <c r="F582" i="3"/>
  <c r="E582" i="3"/>
  <c r="C582" i="3"/>
  <c r="A582" i="3"/>
  <c r="K581" i="3"/>
  <c r="G581" i="3"/>
  <c r="F581" i="3"/>
  <c r="E581" i="3"/>
  <c r="C581" i="3"/>
  <c r="A581" i="3"/>
  <c r="K580" i="3"/>
  <c r="G580" i="3"/>
  <c r="F580" i="3"/>
  <c r="E580" i="3"/>
  <c r="C580" i="3"/>
  <c r="A580" i="3"/>
  <c r="K579" i="3"/>
  <c r="G579" i="3"/>
  <c r="F579" i="3"/>
  <c r="E579" i="3"/>
  <c r="C579" i="3"/>
  <c r="A579" i="3"/>
  <c r="K578" i="3"/>
  <c r="G578" i="3"/>
  <c r="F578" i="3"/>
  <c r="E578" i="3"/>
  <c r="C578" i="3"/>
  <c r="A578" i="3"/>
  <c r="K577" i="3"/>
  <c r="G577" i="3"/>
  <c r="F577" i="3"/>
  <c r="E577" i="3"/>
  <c r="C577" i="3"/>
  <c r="A577" i="3"/>
  <c r="K576" i="3"/>
  <c r="G576" i="3"/>
  <c r="F576" i="3"/>
  <c r="E576" i="3"/>
  <c r="C576" i="3"/>
  <c r="A576" i="3"/>
  <c r="K575" i="3"/>
  <c r="G575" i="3"/>
  <c r="F575" i="3"/>
  <c r="E575" i="3"/>
  <c r="C575" i="3"/>
  <c r="A575" i="3"/>
  <c r="K574" i="3"/>
  <c r="G574" i="3"/>
  <c r="F574" i="3"/>
  <c r="E574" i="3"/>
  <c r="C574" i="3"/>
  <c r="A574" i="3"/>
  <c r="K573" i="3"/>
  <c r="G573" i="3"/>
  <c r="F573" i="3"/>
  <c r="E573" i="3"/>
  <c r="C573" i="3"/>
  <c r="A573" i="3"/>
  <c r="K572" i="3"/>
  <c r="G572" i="3"/>
  <c r="F572" i="3"/>
  <c r="E572" i="3"/>
  <c r="C572" i="3"/>
  <c r="A572" i="3"/>
  <c r="K571" i="3"/>
  <c r="G571" i="3"/>
  <c r="F571" i="3"/>
  <c r="E571" i="3"/>
  <c r="C571" i="3"/>
  <c r="A571" i="3"/>
  <c r="K570" i="3"/>
  <c r="G570" i="3"/>
  <c r="F570" i="3"/>
  <c r="E570" i="3"/>
  <c r="C570" i="3"/>
  <c r="A570" i="3"/>
  <c r="K569" i="3"/>
  <c r="G569" i="3"/>
  <c r="F569" i="3"/>
  <c r="E569" i="3"/>
  <c r="C569" i="3"/>
  <c r="A569" i="3"/>
  <c r="K568" i="3"/>
  <c r="G568" i="3"/>
  <c r="F568" i="3"/>
  <c r="E568" i="3"/>
  <c r="C568" i="3"/>
  <c r="A568" i="3"/>
  <c r="K567" i="3"/>
  <c r="G567" i="3"/>
  <c r="F567" i="3"/>
  <c r="E567" i="3"/>
  <c r="C567" i="3"/>
  <c r="A567" i="3"/>
  <c r="K566" i="3"/>
  <c r="G566" i="3"/>
  <c r="F566" i="3"/>
  <c r="E566" i="3"/>
  <c r="C566" i="3"/>
  <c r="A566" i="3"/>
  <c r="K565" i="3"/>
  <c r="G565" i="3"/>
  <c r="F565" i="3"/>
  <c r="E565" i="3"/>
  <c r="C565" i="3"/>
  <c r="A565" i="3"/>
  <c r="K564" i="3"/>
  <c r="G564" i="3"/>
  <c r="F564" i="3"/>
  <c r="E564" i="3"/>
  <c r="C564" i="3"/>
  <c r="A564" i="3"/>
  <c r="K563" i="3"/>
  <c r="G563" i="3"/>
  <c r="F563" i="3"/>
  <c r="E563" i="3"/>
  <c r="C563" i="3"/>
  <c r="A563" i="3"/>
  <c r="K562" i="3"/>
  <c r="G562" i="3"/>
  <c r="F562" i="3"/>
  <c r="E562" i="3"/>
  <c r="C562" i="3"/>
  <c r="A562" i="3"/>
  <c r="K561" i="3"/>
  <c r="G561" i="3"/>
  <c r="F561" i="3"/>
  <c r="E561" i="3"/>
  <c r="C561" i="3"/>
  <c r="A561" i="3"/>
  <c r="K560" i="3"/>
  <c r="G560" i="3"/>
  <c r="F560" i="3"/>
  <c r="E560" i="3"/>
  <c r="C560" i="3"/>
  <c r="A560" i="3"/>
  <c r="K559" i="3"/>
  <c r="G559" i="3"/>
  <c r="F559" i="3"/>
  <c r="E559" i="3"/>
  <c r="C559" i="3"/>
  <c r="A559" i="3"/>
  <c r="K558" i="3"/>
  <c r="G558" i="3"/>
  <c r="F558" i="3"/>
  <c r="E558" i="3"/>
  <c r="C558" i="3"/>
  <c r="A558" i="3"/>
  <c r="K557" i="3"/>
  <c r="G557" i="3"/>
  <c r="F557" i="3"/>
  <c r="E557" i="3"/>
  <c r="C557" i="3"/>
  <c r="A557" i="3"/>
  <c r="K556" i="3"/>
  <c r="G556" i="3"/>
  <c r="F556" i="3"/>
  <c r="E556" i="3"/>
  <c r="C556" i="3"/>
  <c r="A556" i="3"/>
  <c r="K555" i="3"/>
  <c r="G555" i="3"/>
  <c r="F555" i="3"/>
  <c r="E555" i="3"/>
  <c r="C555" i="3"/>
  <c r="A555" i="3"/>
  <c r="K554" i="3"/>
  <c r="G554" i="3"/>
  <c r="F554" i="3"/>
  <c r="E554" i="3"/>
  <c r="C554" i="3"/>
  <c r="A554" i="3"/>
  <c r="K553" i="3"/>
  <c r="G553" i="3"/>
  <c r="F553" i="3"/>
  <c r="E553" i="3"/>
  <c r="C553" i="3"/>
  <c r="A553" i="3"/>
  <c r="K552" i="3"/>
  <c r="G552" i="3"/>
  <c r="F552" i="3"/>
  <c r="E552" i="3"/>
  <c r="C552" i="3"/>
  <c r="A552" i="3"/>
  <c r="K551" i="3"/>
  <c r="G551" i="3"/>
  <c r="F551" i="3"/>
  <c r="E551" i="3"/>
  <c r="C551" i="3"/>
  <c r="A551" i="3"/>
  <c r="K550" i="3"/>
  <c r="G550" i="3"/>
  <c r="F550" i="3"/>
  <c r="E550" i="3"/>
  <c r="C550" i="3"/>
  <c r="A550" i="3"/>
  <c r="K549" i="3"/>
  <c r="G549" i="3"/>
  <c r="F549" i="3"/>
  <c r="E549" i="3"/>
  <c r="C549" i="3"/>
  <c r="A549" i="3"/>
  <c r="K548" i="3"/>
  <c r="G548" i="3"/>
  <c r="F548" i="3"/>
  <c r="E548" i="3"/>
  <c r="C548" i="3"/>
  <c r="A548" i="3"/>
  <c r="K547" i="3"/>
  <c r="G547" i="3"/>
  <c r="F547" i="3"/>
  <c r="E547" i="3"/>
  <c r="C547" i="3"/>
  <c r="A547" i="3"/>
  <c r="K546" i="3"/>
  <c r="G546" i="3"/>
  <c r="F546" i="3"/>
  <c r="E546" i="3"/>
  <c r="C546" i="3"/>
  <c r="A546" i="3"/>
  <c r="K545" i="3"/>
  <c r="G545" i="3"/>
  <c r="F545" i="3"/>
  <c r="E545" i="3"/>
  <c r="C545" i="3"/>
  <c r="A545" i="3"/>
  <c r="K544" i="3"/>
  <c r="G544" i="3"/>
  <c r="F544" i="3"/>
  <c r="E544" i="3"/>
  <c r="C544" i="3"/>
  <c r="A544" i="3"/>
  <c r="K543" i="3"/>
  <c r="G543" i="3"/>
  <c r="F543" i="3"/>
  <c r="E543" i="3"/>
  <c r="C543" i="3"/>
  <c r="A543" i="3"/>
  <c r="K542" i="3"/>
  <c r="G542" i="3"/>
  <c r="F542" i="3"/>
  <c r="E542" i="3"/>
  <c r="C542" i="3"/>
  <c r="A542" i="3"/>
  <c r="K541" i="3"/>
  <c r="G541" i="3"/>
  <c r="F541" i="3"/>
  <c r="E541" i="3"/>
  <c r="C541" i="3"/>
  <c r="A541" i="3"/>
  <c r="K540" i="3"/>
  <c r="G540" i="3"/>
  <c r="F540" i="3"/>
  <c r="E540" i="3"/>
  <c r="C540" i="3"/>
  <c r="A540" i="3"/>
  <c r="K539" i="3"/>
  <c r="G539" i="3"/>
  <c r="F539" i="3"/>
  <c r="E539" i="3"/>
  <c r="C539" i="3"/>
  <c r="A539" i="3"/>
  <c r="K538" i="3"/>
  <c r="G538" i="3"/>
  <c r="F538" i="3"/>
  <c r="E538" i="3"/>
  <c r="C538" i="3"/>
  <c r="A538" i="3"/>
  <c r="K537" i="3"/>
  <c r="G537" i="3"/>
  <c r="F537" i="3"/>
  <c r="E537" i="3"/>
  <c r="C537" i="3"/>
  <c r="A537" i="3"/>
  <c r="K536" i="3"/>
  <c r="G536" i="3"/>
  <c r="F536" i="3"/>
  <c r="E536" i="3"/>
  <c r="C536" i="3"/>
  <c r="A536" i="3"/>
  <c r="K535" i="3"/>
  <c r="G535" i="3"/>
  <c r="F535" i="3"/>
  <c r="E535" i="3"/>
  <c r="C535" i="3"/>
  <c r="A535" i="3"/>
  <c r="K534" i="3"/>
  <c r="G534" i="3"/>
  <c r="F534" i="3"/>
  <c r="E534" i="3"/>
  <c r="C534" i="3"/>
  <c r="A534" i="3"/>
  <c r="K533" i="3"/>
  <c r="G533" i="3"/>
  <c r="F533" i="3"/>
  <c r="E533" i="3"/>
  <c r="C533" i="3"/>
  <c r="A533" i="3"/>
  <c r="K532" i="3"/>
  <c r="G532" i="3"/>
  <c r="F532" i="3"/>
  <c r="E532" i="3"/>
  <c r="C532" i="3"/>
  <c r="A532" i="3"/>
  <c r="K531" i="3"/>
  <c r="G531" i="3"/>
  <c r="F531" i="3"/>
  <c r="E531" i="3"/>
  <c r="C531" i="3"/>
  <c r="A531" i="3"/>
  <c r="K530" i="3"/>
  <c r="G530" i="3"/>
  <c r="F530" i="3"/>
  <c r="E530" i="3"/>
  <c r="C530" i="3"/>
  <c r="A530" i="3"/>
  <c r="K529" i="3"/>
  <c r="G529" i="3"/>
  <c r="F529" i="3"/>
  <c r="E529" i="3"/>
  <c r="C529" i="3"/>
  <c r="A529" i="3"/>
  <c r="K528" i="3"/>
  <c r="G528" i="3"/>
  <c r="F528" i="3"/>
  <c r="E528" i="3"/>
  <c r="C528" i="3"/>
  <c r="A528" i="3"/>
  <c r="K527" i="3"/>
  <c r="G527" i="3"/>
  <c r="F527" i="3"/>
  <c r="E527" i="3"/>
  <c r="C527" i="3"/>
  <c r="A527" i="3"/>
  <c r="K526" i="3"/>
  <c r="G526" i="3"/>
  <c r="F526" i="3"/>
  <c r="E526" i="3"/>
  <c r="C526" i="3"/>
  <c r="A526" i="3"/>
  <c r="K525" i="3"/>
  <c r="G525" i="3"/>
  <c r="F525" i="3"/>
  <c r="E525" i="3"/>
  <c r="C525" i="3"/>
  <c r="A525" i="3"/>
  <c r="K524" i="3"/>
  <c r="G524" i="3"/>
  <c r="F524" i="3"/>
  <c r="E524" i="3"/>
  <c r="C524" i="3"/>
  <c r="A524" i="3"/>
  <c r="K523" i="3"/>
  <c r="G523" i="3"/>
  <c r="F523" i="3"/>
  <c r="E523" i="3"/>
  <c r="C523" i="3"/>
  <c r="A523" i="3"/>
  <c r="K522" i="3"/>
  <c r="G522" i="3"/>
  <c r="F522" i="3"/>
  <c r="E522" i="3"/>
  <c r="C522" i="3"/>
  <c r="A522" i="3"/>
  <c r="K521" i="3"/>
  <c r="G521" i="3"/>
  <c r="F521" i="3"/>
  <c r="E521" i="3"/>
  <c r="C521" i="3"/>
  <c r="A521" i="3"/>
  <c r="K520" i="3"/>
  <c r="G520" i="3"/>
  <c r="F520" i="3"/>
  <c r="E520" i="3"/>
  <c r="C520" i="3"/>
  <c r="A520" i="3"/>
  <c r="K519" i="3"/>
  <c r="G519" i="3"/>
  <c r="F519" i="3"/>
  <c r="E519" i="3"/>
  <c r="C519" i="3"/>
  <c r="A519" i="3"/>
  <c r="K518" i="3"/>
  <c r="G518" i="3"/>
  <c r="F518" i="3"/>
  <c r="E518" i="3"/>
  <c r="C518" i="3"/>
  <c r="A518" i="3"/>
  <c r="K517" i="3"/>
  <c r="G517" i="3"/>
  <c r="F517" i="3"/>
  <c r="E517" i="3"/>
  <c r="C517" i="3"/>
  <c r="A517" i="3"/>
  <c r="K516" i="3"/>
  <c r="G516" i="3"/>
  <c r="F516" i="3"/>
  <c r="E516" i="3"/>
  <c r="C516" i="3"/>
  <c r="A516" i="3"/>
  <c r="K515" i="3"/>
  <c r="G515" i="3"/>
  <c r="F515" i="3"/>
  <c r="E515" i="3"/>
  <c r="C515" i="3"/>
  <c r="A515" i="3"/>
  <c r="K514" i="3"/>
  <c r="G514" i="3"/>
  <c r="F514" i="3"/>
  <c r="E514" i="3"/>
  <c r="C514" i="3"/>
  <c r="A514" i="3"/>
  <c r="K513" i="3"/>
  <c r="G513" i="3"/>
  <c r="F513" i="3"/>
  <c r="E513" i="3"/>
  <c r="C513" i="3"/>
  <c r="A513" i="3"/>
  <c r="K512" i="3"/>
  <c r="G512" i="3"/>
  <c r="F512" i="3"/>
  <c r="E512" i="3"/>
  <c r="C512" i="3"/>
  <c r="A512" i="3"/>
  <c r="K511" i="3"/>
  <c r="G511" i="3"/>
  <c r="F511" i="3"/>
  <c r="E511" i="3"/>
  <c r="C511" i="3"/>
  <c r="A511" i="3"/>
  <c r="K510" i="3"/>
  <c r="G510" i="3"/>
  <c r="F510" i="3"/>
  <c r="E510" i="3"/>
  <c r="C510" i="3"/>
  <c r="A510" i="3"/>
  <c r="K509" i="3"/>
  <c r="G509" i="3"/>
  <c r="F509" i="3"/>
  <c r="E509" i="3"/>
  <c r="C509" i="3"/>
  <c r="A509" i="3"/>
  <c r="K508" i="3"/>
  <c r="G508" i="3"/>
  <c r="F508" i="3"/>
  <c r="E508" i="3"/>
  <c r="C508" i="3"/>
  <c r="A508" i="3"/>
  <c r="K507" i="3"/>
  <c r="G507" i="3"/>
  <c r="F507" i="3"/>
  <c r="E507" i="3"/>
  <c r="C507" i="3"/>
  <c r="A507" i="3"/>
  <c r="K506" i="3"/>
  <c r="G506" i="3"/>
  <c r="F506" i="3"/>
  <c r="E506" i="3"/>
  <c r="C506" i="3"/>
  <c r="A506" i="3"/>
  <c r="K505" i="3"/>
  <c r="G505" i="3"/>
  <c r="F505" i="3"/>
  <c r="E505" i="3"/>
  <c r="C505" i="3"/>
  <c r="A505" i="3"/>
  <c r="K504" i="3"/>
  <c r="G504" i="3"/>
  <c r="F504" i="3"/>
  <c r="E504" i="3"/>
  <c r="C504" i="3"/>
  <c r="A504" i="3"/>
  <c r="K503" i="3"/>
  <c r="G503" i="3"/>
  <c r="F503" i="3"/>
  <c r="E503" i="3"/>
  <c r="C503" i="3"/>
  <c r="A503" i="3"/>
  <c r="K502" i="3"/>
  <c r="G502" i="3"/>
  <c r="F502" i="3"/>
  <c r="E502" i="3"/>
  <c r="C502" i="3"/>
  <c r="A502" i="3"/>
  <c r="K501" i="3"/>
  <c r="G501" i="3"/>
  <c r="F501" i="3"/>
  <c r="E501" i="3"/>
  <c r="C501" i="3"/>
  <c r="A501" i="3"/>
  <c r="K500" i="3"/>
  <c r="G500" i="3"/>
  <c r="F500" i="3"/>
  <c r="E500" i="3"/>
  <c r="C500" i="3"/>
  <c r="A500" i="3"/>
  <c r="K499" i="3"/>
  <c r="G499" i="3"/>
  <c r="F499" i="3"/>
  <c r="E499" i="3"/>
  <c r="C499" i="3"/>
  <c r="A499" i="3"/>
  <c r="K498" i="3"/>
  <c r="G498" i="3"/>
  <c r="F498" i="3"/>
  <c r="E498" i="3"/>
  <c r="C498" i="3"/>
  <c r="A498" i="3"/>
  <c r="K497" i="3"/>
  <c r="G497" i="3"/>
  <c r="F497" i="3"/>
  <c r="E497" i="3"/>
  <c r="C497" i="3"/>
  <c r="A497" i="3"/>
  <c r="K496" i="3"/>
  <c r="G496" i="3"/>
  <c r="F496" i="3"/>
  <c r="E496" i="3"/>
  <c r="C496" i="3"/>
  <c r="A496" i="3"/>
  <c r="K495" i="3"/>
  <c r="G495" i="3"/>
  <c r="F495" i="3"/>
  <c r="E495" i="3"/>
  <c r="C495" i="3"/>
  <c r="A495" i="3"/>
  <c r="K494" i="3"/>
  <c r="G494" i="3"/>
  <c r="F494" i="3"/>
  <c r="E494" i="3"/>
  <c r="C494" i="3"/>
  <c r="A494" i="3"/>
  <c r="K493" i="3"/>
  <c r="G493" i="3"/>
  <c r="F493" i="3"/>
  <c r="E493" i="3"/>
  <c r="C493" i="3"/>
  <c r="A493" i="3"/>
  <c r="K492" i="3"/>
  <c r="G492" i="3"/>
  <c r="F492" i="3"/>
  <c r="E492" i="3"/>
  <c r="C492" i="3"/>
  <c r="A492" i="3"/>
  <c r="K491" i="3"/>
  <c r="G491" i="3"/>
  <c r="F491" i="3"/>
  <c r="E491" i="3"/>
  <c r="C491" i="3"/>
  <c r="A491" i="3"/>
  <c r="K490" i="3"/>
  <c r="G490" i="3"/>
  <c r="F490" i="3"/>
  <c r="E490" i="3"/>
  <c r="C490" i="3"/>
  <c r="A490" i="3"/>
  <c r="K489" i="3"/>
  <c r="G489" i="3"/>
  <c r="F489" i="3"/>
  <c r="E489" i="3"/>
  <c r="C489" i="3"/>
  <c r="A489" i="3"/>
  <c r="K488" i="3"/>
  <c r="G488" i="3"/>
  <c r="F488" i="3"/>
  <c r="E488" i="3"/>
  <c r="C488" i="3"/>
  <c r="A488" i="3"/>
  <c r="K487" i="3"/>
  <c r="G487" i="3"/>
  <c r="F487" i="3"/>
  <c r="E487" i="3"/>
  <c r="C487" i="3"/>
  <c r="A487" i="3"/>
  <c r="K486" i="3"/>
  <c r="G486" i="3"/>
  <c r="F486" i="3"/>
  <c r="E486" i="3"/>
  <c r="C486" i="3"/>
  <c r="A486" i="3"/>
  <c r="K485" i="3"/>
  <c r="G485" i="3"/>
  <c r="F485" i="3"/>
  <c r="E485" i="3"/>
  <c r="C485" i="3"/>
  <c r="A485" i="3"/>
  <c r="K484" i="3"/>
  <c r="G484" i="3"/>
  <c r="F484" i="3"/>
  <c r="E484" i="3"/>
  <c r="C484" i="3"/>
  <c r="A484" i="3"/>
  <c r="K483" i="3"/>
  <c r="G483" i="3"/>
  <c r="F483" i="3"/>
  <c r="E483" i="3"/>
  <c r="C483" i="3"/>
  <c r="A483" i="3"/>
  <c r="K482" i="3"/>
  <c r="G482" i="3"/>
  <c r="F482" i="3"/>
  <c r="E482" i="3"/>
  <c r="C482" i="3"/>
  <c r="A482" i="3"/>
  <c r="K481" i="3"/>
  <c r="G481" i="3"/>
  <c r="F481" i="3"/>
  <c r="E481" i="3"/>
  <c r="C481" i="3"/>
  <c r="A481" i="3"/>
  <c r="K480" i="3"/>
  <c r="G480" i="3"/>
  <c r="F480" i="3"/>
  <c r="E480" i="3"/>
  <c r="C480" i="3"/>
  <c r="A480" i="3"/>
  <c r="K479" i="3"/>
  <c r="G479" i="3"/>
  <c r="F479" i="3"/>
  <c r="E479" i="3"/>
  <c r="C479" i="3"/>
  <c r="A479" i="3"/>
  <c r="K478" i="3"/>
  <c r="G478" i="3"/>
  <c r="F478" i="3"/>
  <c r="E478" i="3"/>
  <c r="C478" i="3"/>
  <c r="A478" i="3"/>
  <c r="K477" i="3"/>
  <c r="G477" i="3"/>
  <c r="F477" i="3"/>
  <c r="E477" i="3"/>
  <c r="C477" i="3"/>
  <c r="A477" i="3"/>
  <c r="K476" i="3"/>
  <c r="G476" i="3"/>
  <c r="F476" i="3"/>
  <c r="E476" i="3"/>
  <c r="C476" i="3"/>
  <c r="A476" i="3"/>
  <c r="K475" i="3"/>
  <c r="G475" i="3"/>
  <c r="F475" i="3"/>
  <c r="E475" i="3"/>
  <c r="C475" i="3"/>
  <c r="A475" i="3"/>
  <c r="K474" i="3"/>
  <c r="G474" i="3"/>
  <c r="F474" i="3"/>
  <c r="E474" i="3"/>
  <c r="C474" i="3"/>
  <c r="A474" i="3"/>
  <c r="K473" i="3"/>
  <c r="G473" i="3"/>
  <c r="F473" i="3"/>
  <c r="E473" i="3"/>
  <c r="C473" i="3"/>
  <c r="A473" i="3"/>
  <c r="K472" i="3"/>
  <c r="G472" i="3"/>
  <c r="F472" i="3"/>
  <c r="E472" i="3"/>
  <c r="C472" i="3"/>
  <c r="A472" i="3"/>
  <c r="K471" i="3"/>
  <c r="G471" i="3"/>
  <c r="F471" i="3"/>
  <c r="E471" i="3"/>
  <c r="C471" i="3"/>
  <c r="A471" i="3"/>
  <c r="K470" i="3"/>
  <c r="G470" i="3"/>
  <c r="F470" i="3"/>
  <c r="E470" i="3"/>
  <c r="C470" i="3"/>
  <c r="A470" i="3"/>
  <c r="K469" i="3"/>
  <c r="G469" i="3"/>
  <c r="F469" i="3"/>
  <c r="E469" i="3"/>
  <c r="C469" i="3"/>
  <c r="A469" i="3"/>
  <c r="K468" i="3"/>
  <c r="G468" i="3"/>
  <c r="F468" i="3"/>
  <c r="E468" i="3"/>
  <c r="C468" i="3"/>
  <c r="A468" i="3"/>
  <c r="K467" i="3"/>
  <c r="G467" i="3"/>
  <c r="F467" i="3"/>
  <c r="E467" i="3"/>
  <c r="C467" i="3"/>
  <c r="A467" i="3"/>
  <c r="K466" i="3"/>
  <c r="G466" i="3"/>
  <c r="F466" i="3"/>
  <c r="E466" i="3"/>
  <c r="C466" i="3"/>
  <c r="A466" i="3"/>
  <c r="K465" i="3"/>
  <c r="G465" i="3"/>
  <c r="F465" i="3"/>
  <c r="E465" i="3"/>
  <c r="C465" i="3"/>
  <c r="A465" i="3"/>
  <c r="K464" i="3"/>
  <c r="G464" i="3"/>
  <c r="F464" i="3"/>
  <c r="E464" i="3"/>
  <c r="C464" i="3"/>
  <c r="A464" i="3"/>
  <c r="K463" i="3"/>
  <c r="G463" i="3"/>
  <c r="F463" i="3"/>
  <c r="E463" i="3"/>
  <c r="C463" i="3"/>
  <c r="A463" i="3"/>
  <c r="K462" i="3"/>
  <c r="G462" i="3"/>
  <c r="F462" i="3"/>
  <c r="E462" i="3"/>
  <c r="C462" i="3"/>
  <c r="A462" i="3"/>
  <c r="K461" i="3"/>
  <c r="G461" i="3"/>
  <c r="F461" i="3"/>
  <c r="E461" i="3"/>
  <c r="C461" i="3"/>
  <c r="A461" i="3"/>
  <c r="K460" i="3"/>
  <c r="G460" i="3"/>
  <c r="F460" i="3"/>
  <c r="E460" i="3"/>
  <c r="C460" i="3"/>
  <c r="A460" i="3"/>
  <c r="K459" i="3"/>
  <c r="G459" i="3"/>
  <c r="F459" i="3"/>
  <c r="E459" i="3"/>
  <c r="C459" i="3"/>
  <c r="A459" i="3"/>
  <c r="K458" i="3"/>
  <c r="G458" i="3"/>
  <c r="F458" i="3"/>
  <c r="E458" i="3"/>
  <c r="C458" i="3"/>
  <c r="A458" i="3"/>
  <c r="K457" i="3"/>
  <c r="G457" i="3"/>
  <c r="F457" i="3"/>
  <c r="E457" i="3"/>
  <c r="C457" i="3"/>
  <c r="A457" i="3"/>
  <c r="K456" i="3"/>
  <c r="G456" i="3"/>
  <c r="F456" i="3"/>
  <c r="E456" i="3"/>
  <c r="C456" i="3"/>
  <c r="A456" i="3"/>
  <c r="K455" i="3"/>
  <c r="G455" i="3"/>
  <c r="F455" i="3"/>
  <c r="E455" i="3"/>
  <c r="C455" i="3"/>
  <c r="A455" i="3"/>
  <c r="K454" i="3"/>
  <c r="G454" i="3"/>
  <c r="F454" i="3"/>
  <c r="E454" i="3"/>
  <c r="C454" i="3"/>
  <c r="A454" i="3"/>
  <c r="K453" i="3"/>
  <c r="G453" i="3"/>
  <c r="F453" i="3"/>
  <c r="E453" i="3"/>
  <c r="C453" i="3"/>
  <c r="A453" i="3"/>
  <c r="K452" i="3"/>
  <c r="G452" i="3"/>
  <c r="F452" i="3"/>
  <c r="E452" i="3"/>
  <c r="C452" i="3"/>
  <c r="A452" i="3"/>
  <c r="K451" i="3"/>
  <c r="G451" i="3"/>
  <c r="F451" i="3"/>
  <c r="E451" i="3"/>
  <c r="C451" i="3"/>
  <c r="A451" i="3"/>
  <c r="K450" i="3"/>
  <c r="G450" i="3"/>
  <c r="F450" i="3"/>
  <c r="E450" i="3"/>
  <c r="C450" i="3"/>
  <c r="A450" i="3"/>
  <c r="K449" i="3"/>
  <c r="G449" i="3"/>
  <c r="F449" i="3"/>
  <c r="E449" i="3"/>
  <c r="C449" i="3"/>
  <c r="A449" i="3"/>
  <c r="K448" i="3"/>
  <c r="G448" i="3"/>
  <c r="F448" i="3"/>
  <c r="E448" i="3"/>
  <c r="C448" i="3"/>
  <c r="A448" i="3"/>
  <c r="K447" i="3"/>
  <c r="G447" i="3"/>
  <c r="F447" i="3"/>
  <c r="E447" i="3"/>
  <c r="C447" i="3"/>
  <c r="A447" i="3"/>
  <c r="K446" i="3"/>
  <c r="G446" i="3"/>
  <c r="F446" i="3"/>
  <c r="E446" i="3"/>
  <c r="C446" i="3"/>
  <c r="A446" i="3"/>
  <c r="K445" i="3"/>
  <c r="G445" i="3"/>
  <c r="F445" i="3"/>
  <c r="E445" i="3"/>
  <c r="C445" i="3"/>
  <c r="A445" i="3"/>
  <c r="K444" i="3"/>
  <c r="G444" i="3"/>
  <c r="F444" i="3"/>
  <c r="E444" i="3"/>
  <c r="C444" i="3"/>
  <c r="A444" i="3"/>
  <c r="K443" i="3"/>
  <c r="G443" i="3"/>
  <c r="F443" i="3"/>
  <c r="E443" i="3"/>
  <c r="C443" i="3"/>
  <c r="A443" i="3"/>
  <c r="K442" i="3"/>
  <c r="G442" i="3"/>
  <c r="F442" i="3"/>
  <c r="E442" i="3"/>
  <c r="C442" i="3"/>
  <c r="A442" i="3"/>
  <c r="K441" i="3"/>
  <c r="G441" i="3"/>
  <c r="F441" i="3"/>
  <c r="E441" i="3"/>
  <c r="C441" i="3"/>
  <c r="A441" i="3"/>
  <c r="K440" i="3"/>
  <c r="G440" i="3"/>
  <c r="F440" i="3"/>
  <c r="E440" i="3"/>
  <c r="C440" i="3"/>
  <c r="A440" i="3"/>
  <c r="K439" i="3"/>
  <c r="G439" i="3"/>
  <c r="F439" i="3"/>
  <c r="E439" i="3"/>
  <c r="C439" i="3"/>
  <c r="A439" i="3"/>
  <c r="K438" i="3"/>
  <c r="G438" i="3"/>
  <c r="F438" i="3"/>
  <c r="E438" i="3"/>
  <c r="C438" i="3"/>
  <c r="A438" i="3"/>
  <c r="K437" i="3"/>
  <c r="G437" i="3"/>
  <c r="F437" i="3"/>
  <c r="E437" i="3"/>
  <c r="C437" i="3"/>
  <c r="A437" i="3"/>
  <c r="K436" i="3"/>
  <c r="G436" i="3"/>
  <c r="F436" i="3"/>
  <c r="E436" i="3"/>
  <c r="C436" i="3"/>
  <c r="A436" i="3"/>
  <c r="K435" i="3"/>
  <c r="G435" i="3"/>
  <c r="F435" i="3"/>
  <c r="E435" i="3"/>
  <c r="C435" i="3"/>
  <c r="A435" i="3"/>
  <c r="K434" i="3"/>
  <c r="G434" i="3"/>
  <c r="F434" i="3"/>
  <c r="E434" i="3"/>
  <c r="C434" i="3"/>
  <c r="A434" i="3"/>
  <c r="K433" i="3"/>
  <c r="G433" i="3"/>
  <c r="F433" i="3"/>
  <c r="E433" i="3"/>
  <c r="C433" i="3"/>
  <c r="A433" i="3"/>
  <c r="K432" i="3"/>
  <c r="G432" i="3"/>
  <c r="F432" i="3"/>
  <c r="E432" i="3"/>
  <c r="C432" i="3"/>
  <c r="A432" i="3"/>
  <c r="K431" i="3"/>
  <c r="G431" i="3"/>
  <c r="F431" i="3"/>
  <c r="E431" i="3"/>
  <c r="C431" i="3"/>
  <c r="A431" i="3"/>
  <c r="K430" i="3"/>
  <c r="G430" i="3"/>
  <c r="F430" i="3"/>
  <c r="E430" i="3"/>
  <c r="C430" i="3"/>
  <c r="A430" i="3"/>
  <c r="K429" i="3"/>
  <c r="G429" i="3"/>
  <c r="F429" i="3"/>
  <c r="E429" i="3"/>
  <c r="C429" i="3"/>
  <c r="A429" i="3"/>
  <c r="K428" i="3"/>
  <c r="G428" i="3"/>
  <c r="F428" i="3"/>
  <c r="E428" i="3"/>
  <c r="C428" i="3"/>
  <c r="A428" i="3"/>
  <c r="K427" i="3"/>
  <c r="G427" i="3"/>
  <c r="F427" i="3"/>
  <c r="E427" i="3"/>
  <c r="C427" i="3"/>
  <c r="A427" i="3"/>
  <c r="K426" i="3"/>
  <c r="G426" i="3"/>
  <c r="F426" i="3"/>
  <c r="E426" i="3"/>
  <c r="C426" i="3"/>
  <c r="A426" i="3"/>
  <c r="K425" i="3"/>
  <c r="G425" i="3"/>
  <c r="F425" i="3"/>
  <c r="E425" i="3"/>
  <c r="C425" i="3"/>
  <c r="A425" i="3"/>
  <c r="K424" i="3"/>
  <c r="G424" i="3"/>
  <c r="F424" i="3"/>
  <c r="E424" i="3"/>
  <c r="C424" i="3"/>
  <c r="A424" i="3"/>
  <c r="K423" i="3"/>
  <c r="G423" i="3"/>
  <c r="F423" i="3"/>
  <c r="E423" i="3"/>
  <c r="C423" i="3"/>
  <c r="A423" i="3"/>
  <c r="K422" i="3"/>
  <c r="G422" i="3"/>
  <c r="F422" i="3"/>
  <c r="E422" i="3"/>
  <c r="C422" i="3"/>
  <c r="A422" i="3"/>
  <c r="K421" i="3"/>
  <c r="G421" i="3"/>
  <c r="F421" i="3"/>
  <c r="E421" i="3"/>
  <c r="C421" i="3"/>
  <c r="A421" i="3"/>
  <c r="K420" i="3"/>
  <c r="G420" i="3"/>
  <c r="F420" i="3"/>
  <c r="E420" i="3"/>
  <c r="C420" i="3"/>
  <c r="A420" i="3"/>
  <c r="K419" i="3"/>
  <c r="G419" i="3"/>
  <c r="F419" i="3"/>
  <c r="E419" i="3"/>
  <c r="C419" i="3"/>
  <c r="A419" i="3"/>
  <c r="K418" i="3"/>
  <c r="G418" i="3"/>
  <c r="F418" i="3"/>
  <c r="E418" i="3"/>
  <c r="C418" i="3"/>
  <c r="A418" i="3"/>
  <c r="K417" i="3"/>
  <c r="G417" i="3"/>
  <c r="F417" i="3"/>
  <c r="E417" i="3"/>
  <c r="C417" i="3"/>
  <c r="A417" i="3"/>
  <c r="K416" i="3"/>
  <c r="G416" i="3"/>
  <c r="F416" i="3"/>
  <c r="E416" i="3"/>
  <c r="C416" i="3"/>
  <c r="A416" i="3"/>
  <c r="K415" i="3"/>
  <c r="G415" i="3"/>
  <c r="F415" i="3"/>
  <c r="E415" i="3"/>
  <c r="C415" i="3"/>
  <c r="A415" i="3"/>
  <c r="K414" i="3"/>
  <c r="G414" i="3"/>
  <c r="F414" i="3"/>
  <c r="E414" i="3"/>
  <c r="C414" i="3"/>
  <c r="A414" i="3"/>
  <c r="K413" i="3"/>
  <c r="G413" i="3"/>
  <c r="F413" i="3"/>
  <c r="E413" i="3"/>
  <c r="C413" i="3"/>
  <c r="A413" i="3"/>
  <c r="K412" i="3"/>
  <c r="G412" i="3"/>
  <c r="F412" i="3"/>
  <c r="E412" i="3"/>
  <c r="C412" i="3"/>
  <c r="A412" i="3"/>
  <c r="K411" i="3"/>
  <c r="G411" i="3"/>
  <c r="F411" i="3"/>
  <c r="E411" i="3"/>
  <c r="C411" i="3"/>
  <c r="A411" i="3"/>
  <c r="K410" i="3"/>
  <c r="G410" i="3"/>
  <c r="F410" i="3"/>
  <c r="E410" i="3"/>
  <c r="C410" i="3"/>
  <c r="A410" i="3"/>
  <c r="K409" i="3"/>
  <c r="G409" i="3"/>
  <c r="F409" i="3"/>
  <c r="E409" i="3"/>
  <c r="C409" i="3"/>
  <c r="A409" i="3"/>
  <c r="K408" i="3"/>
  <c r="G408" i="3"/>
  <c r="F408" i="3"/>
  <c r="E408" i="3"/>
  <c r="C408" i="3"/>
  <c r="A408" i="3"/>
  <c r="K407" i="3"/>
  <c r="G407" i="3"/>
  <c r="F407" i="3"/>
  <c r="E407" i="3"/>
  <c r="C407" i="3"/>
  <c r="A407" i="3"/>
  <c r="K406" i="3"/>
  <c r="G406" i="3"/>
  <c r="F406" i="3"/>
  <c r="E406" i="3"/>
  <c r="C406" i="3"/>
  <c r="A406" i="3"/>
  <c r="K405" i="3"/>
  <c r="G405" i="3"/>
  <c r="F405" i="3"/>
  <c r="E405" i="3"/>
  <c r="C405" i="3"/>
  <c r="A405" i="3"/>
  <c r="K404" i="3"/>
  <c r="G404" i="3"/>
  <c r="F404" i="3"/>
  <c r="E404" i="3"/>
  <c r="C404" i="3"/>
  <c r="A404" i="3"/>
  <c r="K403" i="3"/>
  <c r="G403" i="3"/>
  <c r="F403" i="3"/>
  <c r="E403" i="3"/>
  <c r="C403" i="3"/>
  <c r="A403" i="3"/>
  <c r="K402" i="3"/>
  <c r="G402" i="3"/>
  <c r="F402" i="3"/>
  <c r="E402" i="3"/>
  <c r="C402" i="3"/>
  <c r="A402" i="3"/>
  <c r="K401" i="3"/>
  <c r="G401" i="3"/>
  <c r="F401" i="3"/>
  <c r="E401" i="3"/>
  <c r="C401" i="3"/>
  <c r="A401" i="3"/>
  <c r="K400" i="3"/>
  <c r="G400" i="3"/>
  <c r="F400" i="3"/>
  <c r="E400" i="3"/>
  <c r="C400" i="3"/>
  <c r="A400" i="3"/>
  <c r="K399" i="3"/>
  <c r="G399" i="3"/>
  <c r="F399" i="3"/>
  <c r="E399" i="3"/>
  <c r="C399" i="3"/>
  <c r="A399" i="3"/>
  <c r="K398" i="3"/>
  <c r="G398" i="3"/>
  <c r="F398" i="3"/>
  <c r="E398" i="3"/>
  <c r="C398" i="3"/>
  <c r="A398" i="3"/>
  <c r="K397" i="3"/>
  <c r="G397" i="3"/>
  <c r="F397" i="3"/>
  <c r="E397" i="3"/>
  <c r="C397" i="3"/>
  <c r="A397" i="3"/>
  <c r="K396" i="3"/>
  <c r="G396" i="3"/>
  <c r="F396" i="3"/>
  <c r="E396" i="3"/>
  <c r="C396" i="3"/>
  <c r="A396" i="3"/>
  <c r="K395" i="3"/>
  <c r="G395" i="3"/>
  <c r="F395" i="3"/>
  <c r="E395" i="3"/>
  <c r="C395" i="3"/>
  <c r="A395" i="3"/>
  <c r="K394" i="3"/>
  <c r="G394" i="3"/>
  <c r="F394" i="3"/>
  <c r="E394" i="3"/>
  <c r="C394" i="3"/>
  <c r="A394" i="3"/>
  <c r="K393" i="3"/>
  <c r="G393" i="3"/>
  <c r="F393" i="3"/>
  <c r="E393" i="3"/>
  <c r="C393" i="3"/>
  <c r="A393" i="3"/>
  <c r="K392" i="3"/>
  <c r="G392" i="3"/>
  <c r="F392" i="3"/>
  <c r="E392" i="3"/>
  <c r="C392" i="3"/>
  <c r="A392" i="3"/>
  <c r="K391" i="3"/>
  <c r="G391" i="3"/>
  <c r="F391" i="3"/>
  <c r="E391" i="3"/>
  <c r="C391" i="3"/>
  <c r="A391" i="3"/>
  <c r="K390" i="3"/>
  <c r="G390" i="3"/>
  <c r="F390" i="3"/>
  <c r="E390" i="3"/>
  <c r="C390" i="3"/>
  <c r="A390" i="3"/>
  <c r="K389" i="3"/>
  <c r="G389" i="3"/>
  <c r="F389" i="3"/>
  <c r="E389" i="3"/>
  <c r="C389" i="3"/>
  <c r="A389" i="3"/>
  <c r="K388" i="3"/>
  <c r="G388" i="3"/>
  <c r="F388" i="3"/>
  <c r="E388" i="3"/>
  <c r="C388" i="3"/>
  <c r="A388" i="3"/>
  <c r="K387" i="3"/>
  <c r="G387" i="3"/>
  <c r="F387" i="3"/>
  <c r="E387" i="3"/>
  <c r="C387" i="3"/>
  <c r="A387" i="3"/>
  <c r="K386" i="3"/>
  <c r="G386" i="3"/>
  <c r="F386" i="3"/>
  <c r="E386" i="3"/>
  <c r="C386" i="3"/>
  <c r="A386" i="3"/>
  <c r="K385" i="3"/>
  <c r="G385" i="3"/>
  <c r="F385" i="3"/>
  <c r="E385" i="3"/>
  <c r="C385" i="3"/>
  <c r="A385" i="3"/>
  <c r="K384" i="3"/>
  <c r="G384" i="3"/>
  <c r="F384" i="3"/>
  <c r="E384" i="3"/>
  <c r="C384" i="3"/>
  <c r="A384" i="3"/>
  <c r="K383" i="3"/>
  <c r="G383" i="3"/>
  <c r="F383" i="3"/>
  <c r="E383" i="3"/>
  <c r="C383" i="3"/>
  <c r="A383" i="3"/>
  <c r="K382" i="3"/>
  <c r="G382" i="3"/>
  <c r="F382" i="3"/>
  <c r="E382" i="3"/>
  <c r="C382" i="3"/>
  <c r="A382" i="3"/>
  <c r="K381" i="3"/>
  <c r="G381" i="3"/>
  <c r="F381" i="3"/>
  <c r="E381" i="3"/>
  <c r="C381" i="3"/>
  <c r="A381" i="3"/>
  <c r="K380" i="3"/>
  <c r="G380" i="3"/>
  <c r="F380" i="3"/>
  <c r="E380" i="3"/>
  <c r="C380" i="3"/>
  <c r="A380" i="3"/>
  <c r="K379" i="3"/>
  <c r="G379" i="3"/>
  <c r="F379" i="3"/>
  <c r="E379" i="3"/>
  <c r="C379" i="3"/>
  <c r="A379" i="3"/>
  <c r="K378" i="3"/>
  <c r="G378" i="3"/>
  <c r="F378" i="3"/>
  <c r="E378" i="3"/>
  <c r="C378" i="3"/>
  <c r="A378" i="3"/>
  <c r="K377" i="3"/>
  <c r="G377" i="3"/>
  <c r="F377" i="3"/>
  <c r="E377" i="3"/>
  <c r="C377" i="3"/>
  <c r="A377" i="3"/>
  <c r="K376" i="3"/>
  <c r="G376" i="3"/>
  <c r="F376" i="3"/>
  <c r="E376" i="3"/>
  <c r="C376" i="3"/>
  <c r="A376" i="3"/>
  <c r="K375" i="3"/>
  <c r="G375" i="3"/>
  <c r="F375" i="3"/>
  <c r="E375" i="3"/>
  <c r="C375" i="3"/>
  <c r="A375" i="3"/>
  <c r="K374" i="3"/>
  <c r="G374" i="3"/>
  <c r="F374" i="3"/>
  <c r="E374" i="3"/>
  <c r="C374" i="3"/>
  <c r="A374" i="3"/>
  <c r="K373" i="3"/>
  <c r="G373" i="3"/>
  <c r="F373" i="3"/>
  <c r="E373" i="3"/>
  <c r="C373" i="3"/>
  <c r="A373" i="3"/>
  <c r="K372" i="3"/>
  <c r="G372" i="3"/>
  <c r="F372" i="3"/>
  <c r="E372" i="3"/>
  <c r="C372" i="3"/>
  <c r="A372" i="3"/>
  <c r="K371" i="3"/>
  <c r="G371" i="3"/>
  <c r="F371" i="3"/>
  <c r="E371" i="3"/>
  <c r="C371" i="3"/>
  <c r="A371" i="3"/>
  <c r="K370" i="3"/>
  <c r="G370" i="3"/>
  <c r="F370" i="3"/>
  <c r="E370" i="3"/>
  <c r="C370" i="3"/>
  <c r="A370" i="3"/>
  <c r="K369" i="3"/>
  <c r="G369" i="3"/>
  <c r="F369" i="3"/>
  <c r="E369" i="3"/>
  <c r="C369" i="3"/>
  <c r="A369" i="3"/>
  <c r="K368" i="3"/>
  <c r="G368" i="3"/>
  <c r="F368" i="3"/>
  <c r="E368" i="3"/>
  <c r="C368" i="3"/>
  <c r="A368" i="3"/>
  <c r="K367" i="3"/>
  <c r="G367" i="3"/>
  <c r="F367" i="3"/>
  <c r="E367" i="3"/>
  <c r="C367" i="3"/>
  <c r="A367" i="3"/>
  <c r="K366" i="3"/>
  <c r="G366" i="3"/>
  <c r="F366" i="3"/>
  <c r="E366" i="3"/>
  <c r="C366" i="3"/>
  <c r="A366" i="3"/>
  <c r="K365" i="3"/>
  <c r="G365" i="3"/>
  <c r="F365" i="3"/>
  <c r="E365" i="3"/>
  <c r="C365" i="3"/>
  <c r="A365" i="3"/>
  <c r="K364" i="3"/>
  <c r="G364" i="3"/>
  <c r="F364" i="3"/>
  <c r="E364" i="3"/>
  <c r="C364" i="3"/>
  <c r="A364" i="3"/>
  <c r="K363" i="3"/>
  <c r="G363" i="3"/>
  <c r="F363" i="3"/>
  <c r="E363" i="3"/>
  <c r="C363" i="3"/>
  <c r="A363" i="3"/>
  <c r="K362" i="3"/>
  <c r="G362" i="3"/>
  <c r="F362" i="3"/>
  <c r="E362" i="3"/>
  <c r="C362" i="3"/>
  <c r="A362" i="3"/>
  <c r="K361" i="3"/>
  <c r="G361" i="3"/>
  <c r="F361" i="3"/>
  <c r="E361" i="3"/>
  <c r="C361" i="3"/>
  <c r="A361" i="3"/>
  <c r="K360" i="3"/>
  <c r="G360" i="3"/>
  <c r="F360" i="3"/>
  <c r="E360" i="3"/>
  <c r="C360" i="3"/>
  <c r="A360" i="3"/>
  <c r="K359" i="3"/>
  <c r="G359" i="3"/>
  <c r="F359" i="3"/>
  <c r="E359" i="3"/>
  <c r="C359" i="3"/>
  <c r="A359" i="3"/>
  <c r="K358" i="3"/>
  <c r="G358" i="3"/>
  <c r="F358" i="3"/>
  <c r="E358" i="3"/>
  <c r="C358" i="3"/>
  <c r="A358" i="3"/>
  <c r="K357" i="3"/>
  <c r="G357" i="3"/>
  <c r="F357" i="3"/>
  <c r="E357" i="3"/>
  <c r="C357" i="3"/>
  <c r="A357" i="3"/>
  <c r="K356" i="3"/>
  <c r="G356" i="3"/>
  <c r="F356" i="3"/>
  <c r="E356" i="3"/>
  <c r="C356" i="3"/>
  <c r="A356" i="3"/>
  <c r="K355" i="3"/>
  <c r="G355" i="3"/>
  <c r="F355" i="3"/>
  <c r="E355" i="3"/>
  <c r="C355" i="3"/>
  <c r="A355" i="3"/>
  <c r="K354" i="3"/>
  <c r="G354" i="3"/>
  <c r="F354" i="3"/>
  <c r="E354" i="3"/>
  <c r="C354" i="3"/>
  <c r="A354" i="3"/>
  <c r="K353" i="3"/>
  <c r="G353" i="3"/>
  <c r="F353" i="3"/>
  <c r="E353" i="3"/>
  <c r="C353" i="3"/>
  <c r="A353" i="3"/>
  <c r="K352" i="3"/>
  <c r="G352" i="3"/>
  <c r="F352" i="3"/>
  <c r="E352" i="3"/>
  <c r="C352" i="3"/>
  <c r="A352" i="3"/>
  <c r="K351" i="3"/>
  <c r="G351" i="3"/>
  <c r="F351" i="3"/>
  <c r="E351" i="3"/>
  <c r="C351" i="3"/>
  <c r="A351" i="3"/>
  <c r="K350" i="3"/>
  <c r="G350" i="3"/>
  <c r="F350" i="3"/>
  <c r="E350" i="3"/>
  <c r="C350" i="3"/>
  <c r="A350" i="3"/>
  <c r="K349" i="3"/>
  <c r="G349" i="3"/>
  <c r="F349" i="3"/>
  <c r="E349" i="3"/>
  <c r="C349" i="3"/>
  <c r="A349" i="3"/>
  <c r="K348" i="3"/>
  <c r="G348" i="3"/>
  <c r="F348" i="3"/>
  <c r="E348" i="3"/>
  <c r="C348" i="3"/>
  <c r="A348" i="3"/>
  <c r="K347" i="3"/>
  <c r="G347" i="3"/>
  <c r="F347" i="3"/>
  <c r="E347" i="3"/>
  <c r="C347" i="3"/>
  <c r="A347" i="3"/>
  <c r="K346" i="3"/>
  <c r="G346" i="3"/>
  <c r="F346" i="3"/>
  <c r="E346" i="3"/>
  <c r="C346" i="3"/>
  <c r="A346" i="3"/>
  <c r="K345" i="3"/>
  <c r="G345" i="3"/>
  <c r="F345" i="3"/>
  <c r="E345" i="3"/>
  <c r="C345" i="3"/>
  <c r="A345" i="3"/>
  <c r="K344" i="3"/>
  <c r="G344" i="3"/>
  <c r="F344" i="3"/>
  <c r="E344" i="3"/>
  <c r="C344" i="3"/>
  <c r="A344" i="3"/>
  <c r="K343" i="3"/>
  <c r="G343" i="3"/>
  <c r="F343" i="3"/>
  <c r="E343" i="3"/>
  <c r="C343" i="3"/>
  <c r="A343" i="3"/>
  <c r="K342" i="3"/>
  <c r="G342" i="3"/>
  <c r="F342" i="3"/>
  <c r="E342" i="3"/>
  <c r="C342" i="3"/>
  <c r="A342" i="3"/>
  <c r="K341" i="3"/>
  <c r="G341" i="3"/>
  <c r="F341" i="3"/>
  <c r="E341" i="3"/>
  <c r="C341" i="3"/>
  <c r="A341" i="3"/>
  <c r="K340" i="3"/>
  <c r="G340" i="3"/>
  <c r="F340" i="3"/>
  <c r="E340" i="3"/>
  <c r="C340" i="3"/>
  <c r="A340" i="3"/>
  <c r="K339" i="3"/>
  <c r="G339" i="3"/>
  <c r="F339" i="3"/>
  <c r="E339" i="3"/>
  <c r="C339" i="3"/>
  <c r="A339" i="3"/>
  <c r="K338" i="3"/>
  <c r="G338" i="3"/>
  <c r="F338" i="3"/>
  <c r="E338" i="3"/>
  <c r="C338" i="3"/>
  <c r="A338" i="3"/>
  <c r="K337" i="3"/>
  <c r="G337" i="3"/>
  <c r="F337" i="3"/>
  <c r="E337" i="3"/>
  <c r="C337" i="3"/>
  <c r="A337" i="3"/>
  <c r="K336" i="3"/>
  <c r="G336" i="3"/>
  <c r="F336" i="3"/>
  <c r="E336" i="3"/>
  <c r="C336" i="3"/>
  <c r="A336" i="3"/>
  <c r="K335" i="3"/>
  <c r="G335" i="3"/>
  <c r="F335" i="3"/>
  <c r="E335" i="3"/>
  <c r="C335" i="3"/>
  <c r="A335" i="3"/>
  <c r="K334" i="3"/>
  <c r="G334" i="3"/>
  <c r="F334" i="3"/>
  <c r="E334" i="3"/>
  <c r="C334" i="3"/>
  <c r="A334" i="3"/>
  <c r="K333" i="3"/>
  <c r="G333" i="3"/>
  <c r="F333" i="3"/>
  <c r="E333" i="3"/>
  <c r="C333" i="3"/>
  <c r="A333" i="3"/>
  <c r="K332" i="3"/>
  <c r="G332" i="3"/>
  <c r="F332" i="3"/>
  <c r="E332" i="3"/>
  <c r="C332" i="3"/>
  <c r="A332" i="3"/>
  <c r="K331" i="3"/>
  <c r="G331" i="3"/>
  <c r="F331" i="3"/>
  <c r="E331" i="3"/>
  <c r="C331" i="3"/>
  <c r="A331" i="3"/>
  <c r="K330" i="3"/>
  <c r="G330" i="3"/>
  <c r="F330" i="3"/>
  <c r="E330" i="3"/>
  <c r="C330" i="3"/>
  <c r="A330" i="3"/>
  <c r="K329" i="3"/>
  <c r="G329" i="3"/>
  <c r="F329" i="3"/>
  <c r="E329" i="3"/>
  <c r="C329" i="3"/>
  <c r="A329" i="3"/>
  <c r="K328" i="3"/>
  <c r="G328" i="3"/>
  <c r="F328" i="3"/>
  <c r="E328" i="3"/>
  <c r="C328" i="3"/>
  <c r="A328" i="3"/>
  <c r="K327" i="3"/>
  <c r="G327" i="3"/>
  <c r="F327" i="3"/>
  <c r="E327" i="3"/>
  <c r="C327" i="3"/>
  <c r="A327" i="3"/>
  <c r="K326" i="3"/>
  <c r="G326" i="3"/>
  <c r="F326" i="3"/>
  <c r="E326" i="3"/>
  <c r="C326" i="3"/>
  <c r="A326" i="3"/>
  <c r="K325" i="3"/>
  <c r="G325" i="3"/>
  <c r="F325" i="3"/>
  <c r="E325" i="3"/>
  <c r="C325" i="3"/>
  <c r="A325" i="3"/>
  <c r="K324" i="3"/>
  <c r="G324" i="3"/>
  <c r="F324" i="3"/>
  <c r="E324" i="3"/>
  <c r="C324" i="3"/>
  <c r="A324" i="3"/>
  <c r="K323" i="3"/>
  <c r="G323" i="3"/>
  <c r="F323" i="3"/>
  <c r="E323" i="3"/>
  <c r="C323" i="3"/>
  <c r="A323" i="3"/>
  <c r="K322" i="3"/>
  <c r="G322" i="3"/>
  <c r="F322" i="3"/>
  <c r="E322" i="3"/>
  <c r="C322" i="3"/>
  <c r="A322" i="3"/>
  <c r="K321" i="3"/>
  <c r="G321" i="3"/>
  <c r="F321" i="3"/>
  <c r="E321" i="3"/>
  <c r="C321" i="3"/>
  <c r="A321" i="3"/>
  <c r="K320" i="3"/>
  <c r="G320" i="3"/>
  <c r="F320" i="3"/>
  <c r="E320" i="3"/>
  <c r="C320" i="3"/>
  <c r="A320" i="3"/>
  <c r="K319" i="3"/>
  <c r="G319" i="3"/>
  <c r="F319" i="3"/>
  <c r="E319" i="3"/>
  <c r="C319" i="3"/>
  <c r="A319" i="3"/>
  <c r="K318" i="3"/>
  <c r="G318" i="3"/>
  <c r="F318" i="3"/>
  <c r="E318" i="3"/>
  <c r="C318" i="3"/>
  <c r="A318" i="3"/>
  <c r="K317" i="3"/>
  <c r="G317" i="3"/>
  <c r="F317" i="3"/>
  <c r="E317" i="3"/>
  <c r="C317" i="3"/>
  <c r="A317" i="3"/>
  <c r="K316" i="3"/>
  <c r="G316" i="3"/>
  <c r="F316" i="3"/>
  <c r="E316" i="3"/>
  <c r="C316" i="3"/>
  <c r="A316" i="3"/>
  <c r="K315" i="3"/>
  <c r="G315" i="3"/>
  <c r="F315" i="3"/>
  <c r="E315" i="3"/>
  <c r="C315" i="3"/>
  <c r="A315" i="3"/>
  <c r="K314" i="3"/>
  <c r="G314" i="3"/>
  <c r="F314" i="3"/>
  <c r="E314" i="3"/>
  <c r="C314" i="3"/>
  <c r="A314" i="3"/>
  <c r="K313" i="3"/>
  <c r="G313" i="3"/>
  <c r="F313" i="3"/>
  <c r="E313" i="3"/>
  <c r="C313" i="3"/>
  <c r="A313" i="3"/>
  <c r="K312" i="3"/>
  <c r="G312" i="3"/>
  <c r="F312" i="3"/>
  <c r="E312" i="3"/>
  <c r="C312" i="3"/>
  <c r="A312" i="3"/>
  <c r="K311" i="3"/>
  <c r="G311" i="3"/>
  <c r="F311" i="3"/>
  <c r="E311" i="3"/>
  <c r="C311" i="3"/>
  <c r="A311" i="3"/>
  <c r="K310" i="3"/>
  <c r="G310" i="3"/>
  <c r="F310" i="3"/>
  <c r="E310" i="3"/>
  <c r="C310" i="3"/>
  <c r="A310" i="3"/>
  <c r="K309" i="3"/>
  <c r="G309" i="3"/>
  <c r="F309" i="3"/>
  <c r="E309" i="3"/>
  <c r="C309" i="3"/>
  <c r="A309" i="3"/>
  <c r="K308" i="3"/>
  <c r="G308" i="3"/>
  <c r="F308" i="3"/>
  <c r="E308" i="3"/>
  <c r="C308" i="3"/>
  <c r="A308" i="3"/>
  <c r="K307" i="3"/>
  <c r="G307" i="3"/>
  <c r="F307" i="3"/>
  <c r="E307" i="3"/>
  <c r="C307" i="3"/>
  <c r="A307" i="3"/>
  <c r="K306" i="3"/>
  <c r="G306" i="3"/>
  <c r="F306" i="3"/>
  <c r="E306" i="3"/>
  <c r="C306" i="3"/>
  <c r="A306" i="3"/>
  <c r="K305" i="3"/>
  <c r="G305" i="3"/>
  <c r="F305" i="3"/>
  <c r="E305" i="3"/>
  <c r="C305" i="3"/>
  <c r="A305" i="3"/>
  <c r="K304" i="3"/>
  <c r="G304" i="3"/>
  <c r="F304" i="3"/>
  <c r="E304" i="3"/>
  <c r="C304" i="3"/>
  <c r="A304" i="3"/>
  <c r="K303" i="3"/>
  <c r="G303" i="3"/>
  <c r="F303" i="3"/>
  <c r="E303" i="3"/>
  <c r="C303" i="3"/>
  <c r="A303" i="3"/>
  <c r="K302" i="3"/>
  <c r="G302" i="3"/>
  <c r="F302" i="3"/>
  <c r="E302" i="3"/>
  <c r="C302" i="3"/>
  <c r="A302" i="3"/>
  <c r="K301" i="3"/>
  <c r="G301" i="3"/>
  <c r="F301" i="3"/>
  <c r="E301" i="3"/>
  <c r="C301" i="3"/>
  <c r="A301" i="3"/>
  <c r="K300" i="3"/>
  <c r="G300" i="3"/>
  <c r="F300" i="3"/>
  <c r="E300" i="3"/>
  <c r="C300" i="3"/>
  <c r="A300" i="3"/>
  <c r="K299" i="3"/>
  <c r="G299" i="3"/>
  <c r="F299" i="3"/>
  <c r="E299" i="3"/>
  <c r="C299" i="3"/>
  <c r="A299" i="3"/>
  <c r="K298" i="3"/>
  <c r="G298" i="3"/>
  <c r="F298" i="3"/>
  <c r="E298" i="3"/>
  <c r="C298" i="3"/>
  <c r="A298" i="3"/>
  <c r="K297" i="3"/>
  <c r="G297" i="3"/>
  <c r="F297" i="3"/>
  <c r="E297" i="3"/>
  <c r="C297" i="3"/>
  <c r="A297" i="3"/>
  <c r="K296" i="3"/>
  <c r="G296" i="3"/>
  <c r="F296" i="3"/>
  <c r="E296" i="3"/>
  <c r="C296" i="3"/>
  <c r="A296" i="3"/>
  <c r="K295" i="3"/>
  <c r="G295" i="3"/>
  <c r="F295" i="3"/>
  <c r="E295" i="3"/>
  <c r="C295" i="3"/>
  <c r="A295" i="3"/>
  <c r="K294" i="3"/>
  <c r="G294" i="3"/>
  <c r="F294" i="3"/>
  <c r="E294" i="3"/>
  <c r="C294" i="3"/>
  <c r="A294" i="3"/>
  <c r="K293" i="3"/>
  <c r="G293" i="3"/>
  <c r="F293" i="3"/>
  <c r="E293" i="3"/>
  <c r="C293" i="3"/>
  <c r="A293" i="3"/>
  <c r="K292" i="3"/>
  <c r="G292" i="3"/>
  <c r="F292" i="3"/>
  <c r="E292" i="3"/>
  <c r="C292" i="3"/>
  <c r="A292" i="3"/>
  <c r="K291" i="3"/>
  <c r="G291" i="3"/>
  <c r="F291" i="3"/>
  <c r="E291" i="3"/>
  <c r="C291" i="3"/>
  <c r="A291" i="3"/>
  <c r="K290" i="3"/>
  <c r="G290" i="3"/>
  <c r="F290" i="3"/>
  <c r="E290" i="3"/>
  <c r="C290" i="3"/>
  <c r="A290" i="3"/>
  <c r="K289" i="3"/>
  <c r="G289" i="3"/>
  <c r="F289" i="3"/>
  <c r="E289" i="3"/>
  <c r="C289" i="3"/>
  <c r="A289" i="3"/>
  <c r="K288" i="3"/>
  <c r="G288" i="3"/>
  <c r="F288" i="3"/>
  <c r="E288" i="3"/>
  <c r="C288" i="3"/>
  <c r="A288" i="3"/>
  <c r="K287" i="3"/>
  <c r="G287" i="3"/>
  <c r="F287" i="3"/>
  <c r="E287" i="3"/>
  <c r="C287" i="3"/>
  <c r="A287" i="3"/>
  <c r="K286" i="3"/>
  <c r="G286" i="3"/>
  <c r="F286" i="3"/>
  <c r="E286" i="3"/>
  <c r="C286" i="3"/>
  <c r="A286" i="3"/>
  <c r="K285" i="3"/>
  <c r="G285" i="3"/>
  <c r="F285" i="3"/>
  <c r="E285" i="3"/>
  <c r="C285" i="3"/>
  <c r="A285" i="3"/>
  <c r="K284" i="3"/>
  <c r="G284" i="3"/>
  <c r="F284" i="3"/>
  <c r="E284" i="3"/>
  <c r="C284" i="3"/>
  <c r="A284" i="3"/>
  <c r="K283" i="3"/>
  <c r="G283" i="3"/>
  <c r="F283" i="3"/>
  <c r="E283" i="3"/>
  <c r="C283" i="3"/>
  <c r="A283" i="3"/>
  <c r="K282" i="3"/>
  <c r="G282" i="3"/>
  <c r="F282" i="3"/>
  <c r="E282" i="3"/>
  <c r="C282" i="3"/>
  <c r="A282" i="3"/>
  <c r="K281" i="3"/>
  <c r="G281" i="3"/>
  <c r="F281" i="3"/>
  <c r="E281" i="3"/>
  <c r="C281" i="3"/>
  <c r="A281" i="3"/>
  <c r="K280" i="3"/>
  <c r="G280" i="3"/>
  <c r="F280" i="3"/>
  <c r="E280" i="3"/>
  <c r="C280" i="3"/>
  <c r="A280" i="3"/>
  <c r="K279" i="3"/>
  <c r="G279" i="3"/>
  <c r="F279" i="3"/>
  <c r="E279" i="3"/>
  <c r="C279" i="3"/>
  <c r="A279" i="3"/>
  <c r="K278" i="3"/>
  <c r="G278" i="3"/>
  <c r="F278" i="3"/>
  <c r="E278" i="3"/>
  <c r="C278" i="3"/>
  <c r="A278" i="3"/>
  <c r="K277" i="3"/>
  <c r="G277" i="3"/>
  <c r="F277" i="3"/>
  <c r="E277" i="3"/>
  <c r="C277" i="3"/>
  <c r="A277" i="3"/>
  <c r="K276" i="3"/>
  <c r="G276" i="3"/>
  <c r="F276" i="3"/>
  <c r="E276" i="3"/>
  <c r="C276" i="3"/>
  <c r="A276" i="3"/>
  <c r="K275" i="3"/>
  <c r="G275" i="3"/>
  <c r="F275" i="3"/>
  <c r="E275" i="3"/>
  <c r="C275" i="3"/>
  <c r="A275" i="3"/>
  <c r="K274" i="3"/>
  <c r="G274" i="3"/>
  <c r="F274" i="3"/>
  <c r="E274" i="3"/>
  <c r="C274" i="3"/>
  <c r="A274" i="3"/>
  <c r="K273" i="3"/>
  <c r="G273" i="3"/>
  <c r="F273" i="3"/>
  <c r="E273" i="3"/>
  <c r="C273" i="3"/>
  <c r="A273" i="3"/>
  <c r="K272" i="3"/>
  <c r="G272" i="3"/>
  <c r="F272" i="3"/>
  <c r="E272" i="3"/>
  <c r="C272" i="3"/>
  <c r="A272" i="3"/>
  <c r="K271" i="3"/>
  <c r="G271" i="3"/>
  <c r="F271" i="3"/>
  <c r="E271" i="3"/>
  <c r="C271" i="3"/>
  <c r="A271" i="3"/>
  <c r="K270" i="3"/>
  <c r="G270" i="3"/>
  <c r="F270" i="3"/>
  <c r="E270" i="3"/>
  <c r="C270" i="3"/>
  <c r="A270" i="3"/>
  <c r="K269" i="3"/>
  <c r="G269" i="3"/>
  <c r="F269" i="3"/>
  <c r="E269" i="3"/>
  <c r="C269" i="3"/>
  <c r="A269" i="3"/>
  <c r="K268" i="3"/>
  <c r="G268" i="3"/>
  <c r="F268" i="3"/>
  <c r="E268" i="3"/>
  <c r="C268" i="3"/>
  <c r="A268" i="3"/>
  <c r="K267" i="3"/>
  <c r="G267" i="3"/>
  <c r="F267" i="3"/>
  <c r="E267" i="3"/>
  <c r="C267" i="3"/>
  <c r="A267" i="3"/>
  <c r="K266" i="3"/>
  <c r="G266" i="3"/>
  <c r="F266" i="3"/>
  <c r="E266" i="3"/>
  <c r="C266" i="3"/>
  <c r="A266" i="3"/>
  <c r="K265" i="3"/>
  <c r="G265" i="3"/>
  <c r="F265" i="3"/>
  <c r="E265" i="3"/>
  <c r="C265" i="3"/>
  <c r="A265" i="3"/>
  <c r="K264" i="3"/>
  <c r="G264" i="3"/>
  <c r="F264" i="3"/>
  <c r="E264" i="3"/>
  <c r="C264" i="3"/>
  <c r="A264" i="3"/>
  <c r="K263" i="3"/>
  <c r="G263" i="3"/>
  <c r="F263" i="3"/>
  <c r="E263" i="3"/>
  <c r="C263" i="3"/>
  <c r="A263" i="3"/>
  <c r="K262" i="3"/>
  <c r="G262" i="3"/>
  <c r="F262" i="3"/>
  <c r="E262" i="3"/>
  <c r="C262" i="3"/>
  <c r="A262" i="3"/>
  <c r="K261" i="3"/>
  <c r="G261" i="3"/>
  <c r="F261" i="3"/>
  <c r="E261" i="3"/>
  <c r="C261" i="3"/>
  <c r="A261" i="3"/>
  <c r="K260" i="3"/>
  <c r="G260" i="3"/>
  <c r="F260" i="3"/>
  <c r="E260" i="3"/>
  <c r="C260" i="3"/>
  <c r="A260" i="3"/>
  <c r="K259" i="3"/>
  <c r="G259" i="3"/>
  <c r="F259" i="3"/>
  <c r="E259" i="3"/>
  <c r="C259" i="3"/>
  <c r="A259" i="3"/>
  <c r="K258" i="3"/>
  <c r="G258" i="3"/>
  <c r="F258" i="3"/>
  <c r="E258" i="3"/>
  <c r="C258" i="3"/>
  <c r="A258" i="3"/>
  <c r="K257" i="3"/>
  <c r="G257" i="3"/>
  <c r="F257" i="3"/>
  <c r="E257" i="3"/>
  <c r="C257" i="3"/>
  <c r="A257" i="3"/>
  <c r="K256" i="3"/>
  <c r="G256" i="3"/>
  <c r="F256" i="3"/>
  <c r="E256" i="3"/>
  <c r="C256" i="3"/>
  <c r="A256" i="3"/>
  <c r="K255" i="3"/>
  <c r="G255" i="3"/>
  <c r="F255" i="3"/>
  <c r="E255" i="3"/>
  <c r="C255" i="3"/>
  <c r="A255" i="3"/>
  <c r="K254" i="3"/>
  <c r="G254" i="3"/>
  <c r="F254" i="3"/>
  <c r="E254" i="3"/>
  <c r="C254" i="3"/>
  <c r="A254" i="3"/>
  <c r="K253" i="3"/>
  <c r="G253" i="3"/>
  <c r="F253" i="3"/>
  <c r="E253" i="3"/>
  <c r="C253" i="3"/>
  <c r="A253" i="3"/>
  <c r="K252" i="3"/>
  <c r="G252" i="3"/>
  <c r="F252" i="3"/>
  <c r="E252" i="3"/>
  <c r="C252" i="3"/>
  <c r="A252" i="3"/>
  <c r="K251" i="3"/>
  <c r="G251" i="3"/>
  <c r="F251" i="3"/>
  <c r="E251" i="3"/>
  <c r="C251" i="3"/>
  <c r="A251" i="3"/>
  <c r="K250" i="3"/>
  <c r="G250" i="3"/>
  <c r="F250" i="3"/>
  <c r="E250" i="3"/>
  <c r="C250" i="3"/>
  <c r="A250" i="3"/>
  <c r="K249" i="3"/>
  <c r="G249" i="3"/>
  <c r="F249" i="3"/>
  <c r="E249" i="3"/>
  <c r="C249" i="3"/>
  <c r="A249" i="3"/>
  <c r="K248" i="3"/>
  <c r="G248" i="3"/>
  <c r="F248" i="3"/>
  <c r="E248" i="3"/>
  <c r="C248" i="3"/>
  <c r="A248" i="3"/>
  <c r="K247" i="3"/>
  <c r="G247" i="3"/>
  <c r="F247" i="3"/>
  <c r="E247" i="3"/>
  <c r="C247" i="3"/>
  <c r="A247" i="3"/>
  <c r="K246" i="3"/>
  <c r="G246" i="3"/>
  <c r="F246" i="3"/>
  <c r="E246" i="3"/>
  <c r="C246" i="3"/>
  <c r="A246" i="3"/>
  <c r="K245" i="3"/>
  <c r="G245" i="3"/>
  <c r="F245" i="3"/>
  <c r="E245" i="3"/>
  <c r="C245" i="3"/>
  <c r="A245" i="3"/>
  <c r="K244" i="3"/>
  <c r="G244" i="3"/>
  <c r="F244" i="3"/>
  <c r="E244" i="3"/>
  <c r="C244" i="3"/>
  <c r="A244" i="3"/>
  <c r="K243" i="3"/>
  <c r="G243" i="3"/>
  <c r="F243" i="3"/>
  <c r="E243" i="3"/>
  <c r="C243" i="3"/>
  <c r="A243" i="3"/>
  <c r="K242" i="3"/>
  <c r="G242" i="3"/>
  <c r="F242" i="3"/>
  <c r="E242" i="3"/>
  <c r="C242" i="3"/>
  <c r="A242" i="3"/>
  <c r="K241" i="3"/>
  <c r="G241" i="3"/>
  <c r="F241" i="3"/>
  <c r="E241" i="3"/>
  <c r="C241" i="3"/>
  <c r="A241" i="3"/>
  <c r="K240" i="3"/>
  <c r="G240" i="3"/>
  <c r="F240" i="3"/>
  <c r="E240" i="3"/>
  <c r="C240" i="3"/>
  <c r="A240" i="3"/>
  <c r="K239" i="3"/>
  <c r="G239" i="3"/>
  <c r="F239" i="3"/>
  <c r="E239" i="3"/>
  <c r="C239" i="3"/>
  <c r="A239" i="3"/>
  <c r="K238" i="3"/>
  <c r="G238" i="3"/>
  <c r="F238" i="3"/>
  <c r="E238" i="3"/>
  <c r="C238" i="3"/>
  <c r="A238" i="3"/>
  <c r="K237" i="3"/>
  <c r="G237" i="3"/>
  <c r="F237" i="3"/>
  <c r="E237" i="3"/>
  <c r="C237" i="3"/>
  <c r="A237" i="3"/>
  <c r="K236" i="3"/>
  <c r="G236" i="3"/>
  <c r="F236" i="3"/>
  <c r="E236" i="3"/>
  <c r="C236" i="3"/>
  <c r="A236" i="3"/>
  <c r="K235" i="3"/>
  <c r="G235" i="3"/>
  <c r="F235" i="3"/>
  <c r="E235" i="3"/>
  <c r="C235" i="3"/>
  <c r="A235" i="3"/>
  <c r="K234" i="3"/>
  <c r="G234" i="3"/>
  <c r="F234" i="3"/>
  <c r="E234" i="3"/>
  <c r="C234" i="3"/>
  <c r="A234" i="3"/>
  <c r="K233" i="3"/>
  <c r="G233" i="3"/>
  <c r="F233" i="3"/>
  <c r="E233" i="3"/>
  <c r="C233" i="3"/>
  <c r="A233" i="3"/>
  <c r="K232" i="3"/>
  <c r="G232" i="3"/>
  <c r="F232" i="3"/>
  <c r="E232" i="3"/>
  <c r="C232" i="3"/>
  <c r="A232" i="3"/>
  <c r="K231" i="3"/>
  <c r="G231" i="3"/>
  <c r="F231" i="3"/>
  <c r="E231" i="3"/>
  <c r="C231" i="3"/>
  <c r="A231" i="3"/>
  <c r="K230" i="3"/>
  <c r="G230" i="3"/>
  <c r="F230" i="3"/>
  <c r="E230" i="3"/>
  <c r="C230" i="3"/>
  <c r="A230" i="3"/>
  <c r="K229" i="3"/>
  <c r="G229" i="3"/>
  <c r="F229" i="3"/>
  <c r="E229" i="3"/>
  <c r="C229" i="3"/>
  <c r="A229" i="3"/>
  <c r="K228" i="3"/>
  <c r="G228" i="3"/>
  <c r="F228" i="3"/>
  <c r="E228" i="3"/>
  <c r="C228" i="3"/>
  <c r="A228" i="3"/>
  <c r="K227" i="3"/>
  <c r="G227" i="3"/>
  <c r="F227" i="3"/>
  <c r="E227" i="3"/>
  <c r="C227" i="3"/>
  <c r="A227" i="3"/>
  <c r="K226" i="3"/>
  <c r="G226" i="3"/>
  <c r="F226" i="3"/>
  <c r="E226" i="3"/>
  <c r="C226" i="3"/>
  <c r="A226" i="3"/>
  <c r="K225" i="3"/>
  <c r="G225" i="3"/>
  <c r="F225" i="3"/>
  <c r="E225" i="3"/>
  <c r="C225" i="3"/>
  <c r="A225" i="3"/>
  <c r="K224" i="3"/>
  <c r="G224" i="3"/>
  <c r="F224" i="3"/>
  <c r="E224" i="3"/>
  <c r="C224" i="3"/>
  <c r="A224" i="3"/>
  <c r="K223" i="3"/>
  <c r="G223" i="3"/>
  <c r="F223" i="3"/>
  <c r="E223" i="3"/>
  <c r="C223" i="3"/>
  <c r="A223" i="3"/>
  <c r="K222" i="3"/>
  <c r="G222" i="3"/>
  <c r="F222" i="3"/>
  <c r="E222" i="3"/>
  <c r="C222" i="3"/>
  <c r="A222" i="3"/>
  <c r="K221" i="3"/>
  <c r="G221" i="3"/>
  <c r="F221" i="3"/>
  <c r="E221" i="3"/>
  <c r="C221" i="3"/>
  <c r="A221" i="3"/>
  <c r="K220" i="3"/>
  <c r="G220" i="3"/>
  <c r="F220" i="3"/>
  <c r="E220" i="3"/>
  <c r="C220" i="3"/>
  <c r="A220" i="3"/>
  <c r="K219" i="3"/>
  <c r="G219" i="3"/>
  <c r="F219" i="3"/>
  <c r="E219" i="3"/>
  <c r="C219" i="3"/>
  <c r="A219" i="3"/>
  <c r="K218" i="3"/>
  <c r="G218" i="3"/>
  <c r="F218" i="3"/>
  <c r="E218" i="3"/>
  <c r="C218" i="3"/>
  <c r="A218" i="3"/>
  <c r="K217" i="3"/>
  <c r="G217" i="3"/>
  <c r="F217" i="3"/>
  <c r="E217" i="3"/>
  <c r="C217" i="3"/>
  <c r="A217" i="3"/>
  <c r="K216" i="3"/>
  <c r="G216" i="3"/>
  <c r="F216" i="3"/>
  <c r="E216" i="3"/>
  <c r="C216" i="3"/>
  <c r="A216" i="3"/>
  <c r="K215" i="3"/>
  <c r="G215" i="3"/>
  <c r="F215" i="3"/>
  <c r="E215" i="3"/>
  <c r="C215" i="3"/>
  <c r="A215" i="3"/>
  <c r="K214" i="3"/>
  <c r="G214" i="3"/>
  <c r="F214" i="3"/>
  <c r="E214" i="3"/>
  <c r="C214" i="3"/>
  <c r="A214" i="3"/>
  <c r="K213" i="3"/>
  <c r="G213" i="3"/>
  <c r="F213" i="3"/>
  <c r="E213" i="3"/>
  <c r="C213" i="3"/>
  <c r="A213" i="3"/>
  <c r="K212" i="3"/>
  <c r="G212" i="3"/>
  <c r="F212" i="3"/>
  <c r="E212" i="3"/>
  <c r="C212" i="3"/>
  <c r="A212" i="3"/>
  <c r="K211" i="3"/>
  <c r="G211" i="3"/>
  <c r="F211" i="3"/>
  <c r="E211" i="3"/>
  <c r="C211" i="3"/>
  <c r="A211" i="3"/>
  <c r="K210" i="3"/>
  <c r="G210" i="3"/>
  <c r="F210" i="3"/>
  <c r="E210" i="3"/>
  <c r="C210" i="3"/>
  <c r="A210" i="3"/>
  <c r="K209" i="3"/>
  <c r="G209" i="3"/>
  <c r="F209" i="3"/>
  <c r="E209" i="3"/>
  <c r="C209" i="3"/>
  <c r="A209" i="3"/>
  <c r="K208" i="3"/>
  <c r="G208" i="3"/>
  <c r="F208" i="3"/>
  <c r="E208" i="3"/>
  <c r="C208" i="3"/>
  <c r="A208" i="3"/>
  <c r="K207" i="3"/>
  <c r="G207" i="3"/>
  <c r="F207" i="3"/>
  <c r="E207" i="3"/>
  <c r="C207" i="3"/>
  <c r="A207" i="3"/>
  <c r="K206" i="3"/>
  <c r="G206" i="3"/>
  <c r="F206" i="3"/>
  <c r="E206" i="3"/>
  <c r="C206" i="3"/>
  <c r="A206" i="3"/>
  <c r="K205" i="3"/>
  <c r="G205" i="3"/>
  <c r="F205" i="3"/>
  <c r="E205" i="3"/>
  <c r="C205" i="3"/>
  <c r="A205" i="3"/>
  <c r="K204" i="3"/>
  <c r="G204" i="3"/>
  <c r="F204" i="3"/>
  <c r="E204" i="3"/>
  <c r="C204" i="3"/>
  <c r="A204" i="3"/>
  <c r="K203" i="3"/>
  <c r="G203" i="3"/>
  <c r="F203" i="3"/>
  <c r="E203" i="3"/>
  <c r="C203" i="3"/>
  <c r="A203" i="3"/>
  <c r="K202" i="3"/>
  <c r="G202" i="3"/>
  <c r="F202" i="3"/>
  <c r="E202" i="3"/>
  <c r="C202" i="3"/>
  <c r="A202" i="3"/>
  <c r="K201" i="3"/>
  <c r="G201" i="3"/>
  <c r="F201" i="3"/>
  <c r="E201" i="3"/>
  <c r="C201" i="3"/>
  <c r="A201" i="3"/>
  <c r="K200" i="3"/>
  <c r="G200" i="3"/>
  <c r="F200" i="3"/>
  <c r="E200" i="3"/>
  <c r="C200" i="3"/>
  <c r="A200" i="3"/>
  <c r="K199" i="3"/>
  <c r="G199" i="3"/>
  <c r="F199" i="3"/>
  <c r="E199" i="3"/>
  <c r="C199" i="3"/>
  <c r="A199" i="3"/>
  <c r="K198" i="3"/>
  <c r="G198" i="3"/>
  <c r="F198" i="3"/>
  <c r="E198" i="3"/>
  <c r="C198" i="3"/>
  <c r="A198" i="3"/>
  <c r="K197" i="3"/>
  <c r="G197" i="3"/>
  <c r="F197" i="3"/>
  <c r="E197" i="3"/>
  <c r="C197" i="3"/>
  <c r="A197" i="3"/>
  <c r="K196" i="3"/>
  <c r="G196" i="3"/>
  <c r="F196" i="3"/>
  <c r="E196" i="3"/>
  <c r="C196" i="3"/>
  <c r="A196" i="3"/>
  <c r="K195" i="3"/>
  <c r="G195" i="3"/>
  <c r="F195" i="3"/>
  <c r="E195" i="3"/>
  <c r="C195" i="3"/>
  <c r="A195" i="3"/>
  <c r="K194" i="3"/>
  <c r="G194" i="3"/>
  <c r="F194" i="3"/>
  <c r="E194" i="3"/>
  <c r="C194" i="3"/>
  <c r="A194" i="3"/>
  <c r="K193" i="3"/>
  <c r="G193" i="3"/>
  <c r="F193" i="3"/>
  <c r="E193" i="3"/>
  <c r="C193" i="3"/>
  <c r="A193" i="3"/>
  <c r="K192" i="3"/>
  <c r="G192" i="3"/>
  <c r="F192" i="3"/>
  <c r="E192" i="3"/>
  <c r="C192" i="3"/>
  <c r="A192" i="3"/>
  <c r="K191" i="3"/>
  <c r="G191" i="3"/>
  <c r="F191" i="3"/>
  <c r="E191" i="3"/>
  <c r="C191" i="3"/>
  <c r="A191" i="3"/>
  <c r="K190" i="3"/>
  <c r="G190" i="3"/>
  <c r="F190" i="3"/>
  <c r="E190" i="3"/>
  <c r="C190" i="3"/>
  <c r="A190" i="3"/>
  <c r="K189" i="3"/>
  <c r="G189" i="3"/>
  <c r="F189" i="3"/>
  <c r="E189" i="3"/>
  <c r="C189" i="3"/>
  <c r="A189" i="3"/>
  <c r="K188" i="3"/>
  <c r="G188" i="3"/>
  <c r="F188" i="3"/>
  <c r="E188" i="3"/>
  <c r="C188" i="3"/>
  <c r="A188" i="3"/>
  <c r="K187" i="3"/>
  <c r="G187" i="3"/>
  <c r="F187" i="3"/>
  <c r="E187" i="3"/>
  <c r="C187" i="3"/>
  <c r="A187" i="3"/>
  <c r="K186" i="3"/>
  <c r="G186" i="3"/>
  <c r="F186" i="3"/>
  <c r="E186" i="3"/>
  <c r="C186" i="3"/>
  <c r="A186" i="3"/>
  <c r="K185" i="3"/>
  <c r="G185" i="3"/>
  <c r="F185" i="3"/>
  <c r="E185" i="3"/>
  <c r="C185" i="3"/>
  <c r="A185" i="3"/>
  <c r="K184" i="3"/>
  <c r="G184" i="3"/>
  <c r="F184" i="3"/>
  <c r="E184" i="3"/>
  <c r="C184" i="3"/>
  <c r="A184" i="3"/>
  <c r="K183" i="3"/>
  <c r="G183" i="3"/>
  <c r="F183" i="3"/>
  <c r="E183" i="3"/>
  <c r="C183" i="3"/>
  <c r="A183" i="3"/>
  <c r="K182" i="3"/>
  <c r="G182" i="3"/>
  <c r="F182" i="3"/>
  <c r="E182" i="3"/>
  <c r="C182" i="3"/>
  <c r="A182" i="3"/>
  <c r="K181" i="3"/>
  <c r="G181" i="3"/>
  <c r="F181" i="3"/>
  <c r="E181" i="3"/>
  <c r="C181" i="3"/>
  <c r="A181" i="3"/>
  <c r="K180" i="3"/>
  <c r="G180" i="3"/>
  <c r="F180" i="3"/>
  <c r="E180" i="3"/>
  <c r="C180" i="3"/>
  <c r="A180" i="3"/>
  <c r="K179" i="3"/>
  <c r="G179" i="3"/>
  <c r="F179" i="3"/>
  <c r="E179" i="3"/>
  <c r="C179" i="3"/>
  <c r="A179" i="3"/>
  <c r="K178" i="3"/>
  <c r="G178" i="3"/>
  <c r="F178" i="3"/>
  <c r="E178" i="3"/>
  <c r="C178" i="3"/>
  <c r="A178" i="3"/>
  <c r="K177" i="3"/>
  <c r="G177" i="3"/>
  <c r="F177" i="3"/>
  <c r="E177" i="3"/>
  <c r="C177" i="3"/>
  <c r="A177" i="3"/>
  <c r="K176" i="3"/>
  <c r="G176" i="3"/>
  <c r="F176" i="3"/>
  <c r="E176" i="3"/>
  <c r="C176" i="3"/>
  <c r="A176" i="3"/>
  <c r="K175" i="3"/>
  <c r="G175" i="3"/>
  <c r="F175" i="3"/>
  <c r="E175" i="3"/>
  <c r="C175" i="3"/>
  <c r="A175" i="3"/>
  <c r="K174" i="3"/>
  <c r="G174" i="3"/>
  <c r="F174" i="3"/>
  <c r="E174" i="3"/>
  <c r="C174" i="3"/>
  <c r="A174" i="3"/>
  <c r="K173" i="3"/>
  <c r="G173" i="3"/>
  <c r="F173" i="3"/>
  <c r="E173" i="3"/>
  <c r="C173" i="3"/>
  <c r="A173" i="3"/>
  <c r="K172" i="3"/>
  <c r="G172" i="3"/>
  <c r="F172" i="3"/>
  <c r="E172" i="3"/>
  <c r="C172" i="3"/>
  <c r="A172" i="3"/>
  <c r="K171" i="3"/>
  <c r="G171" i="3"/>
  <c r="F171" i="3"/>
  <c r="E171" i="3"/>
  <c r="C171" i="3"/>
  <c r="A171" i="3"/>
  <c r="K170" i="3"/>
  <c r="G170" i="3"/>
  <c r="F170" i="3"/>
  <c r="E170" i="3"/>
  <c r="C170" i="3"/>
  <c r="A170" i="3"/>
  <c r="K169" i="3"/>
  <c r="G169" i="3"/>
  <c r="F169" i="3"/>
  <c r="E169" i="3"/>
  <c r="C169" i="3"/>
  <c r="A169" i="3"/>
  <c r="K168" i="3"/>
  <c r="G168" i="3"/>
  <c r="F168" i="3"/>
  <c r="E168" i="3"/>
  <c r="C168" i="3"/>
  <c r="A168" i="3"/>
  <c r="K167" i="3"/>
  <c r="G167" i="3"/>
  <c r="F167" i="3"/>
  <c r="E167" i="3"/>
  <c r="C167" i="3"/>
  <c r="A167" i="3"/>
  <c r="K166" i="3"/>
  <c r="G166" i="3"/>
  <c r="F166" i="3"/>
  <c r="E166" i="3"/>
  <c r="C166" i="3"/>
  <c r="A166" i="3"/>
  <c r="K165" i="3"/>
  <c r="G165" i="3"/>
  <c r="F165" i="3"/>
  <c r="E165" i="3"/>
  <c r="C165" i="3"/>
  <c r="A165" i="3"/>
  <c r="K164" i="3"/>
  <c r="G164" i="3"/>
  <c r="F164" i="3"/>
  <c r="E164" i="3"/>
  <c r="C164" i="3"/>
  <c r="A164" i="3"/>
  <c r="K163" i="3"/>
  <c r="G163" i="3"/>
  <c r="F163" i="3"/>
  <c r="E163" i="3"/>
  <c r="C163" i="3"/>
  <c r="A163" i="3"/>
  <c r="K162" i="3"/>
  <c r="G162" i="3"/>
  <c r="F162" i="3"/>
  <c r="E162" i="3"/>
  <c r="C162" i="3"/>
  <c r="A162" i="3"/>
  <c r="K161" i="3"/>
  <c r="G161" i="3"/>
  <c r="F161" i="3"/>
  <c r="E161" i="3"/>
  <c r="C161" i="3"/>
  <c r="A161" i="3"/>
  <c r="K160" i="3"/>
  <c r="G160" i="3"/>
  <c r="F160" i="3"/>
  <c r="E160" i="3"/>
  <c r="C160" i="3"/>
  <c r="A160" i="3"/>
  <c r="K159" i="3"/>
  <c r="G159" i="3"/>
  <c r="F159" i="3"/>
  <c r="E159" i="3"/>
  <c r="C159" i="3"/>
  <c r="A159" i="3"/>
  <c r="K158" i="3"/>
  <c r="G158" i="3"/>
  <c r="F158" i="3"/>
  <c r="E158" i="3"/>
  <c r="C158" i="3"/>
  <c r="A158" i="3"/>
  <c r="K157" i="3"/>
  <c r="G157" i="3"/>
  <c r="F157" i="3"/>
  <c r="E157" i="3"/>
  <c r="C157" i="3"/>
  <c r="A157" i="3"/>
  <c r="K156" i="3"/>
  <c r="G156" i="3"/>
  <c r="F156" i="3"/>
  <c r="E156" i="3"/>
  <c r="C156" i="3"/>
  <c r="A156" i="3"/>
  <c r="K155" i="3"/>
  <c r="G155" i="3"/>
  <c r="F155" i="3"/>
  <c r="E155" i="3"/>
  <c r="C155" i="3"/>
  <c r="A155" i="3"/>
  <c r="K154" i="3"/>
  <c r="G154" i="3"/>
  <c r="F154" i="3"/>
  <c r="E154" i="3"/>
  <c r="C154" i="3"/>
  <c r="A154" i="3"/>
  <c r="K153" i="3"/>
  <c r="G153" i="3"/>
  <c r="F153" i="3"/>
  <c r="E153" i="3"/>
  <c r="C153" i="3"/>
  <c r="A153" i="3"/>
  <c r="K152" i="3"/>
  <c r="G152" i="3"/>
  <c r="F152" i="3"/>
  <c r="E152" i="3"/>
  <c r="C152" i="3"/>
  <c r="A152" i="3"/>
  <c r="K151" i="3"/>
  <c r="G151" i="3"/>
  <c r="F151" i="3"/>
  <c r="E151" i="3"/>
  <c r="C151" i="3"/>
  <c r="A151" i="3"/>
  <c r="K150" i="3"/>
  <c r="G150" i="3"/>
  <c r="F150" i="3"/>
  <c r="E150" i="3"/>
  <c r="C150" i="3"/>
  <c r="A150" i="3"/>
  <c r="K149" i="3"/>
  <c r="G149" i="3"/>
  <c r="F149" i="3"/>
  <c r="E149" i="3"/>
  <c r="C149" i="3"/>
  <c r="A149" i="3"/>
  <c r="K148" i="3"/>
  <c r="G148" i="3"/>
  <c r="F148" i="3"/>
  <c r="E148" i="3"/>
  <c r="C148" i="3"/>
  <c r="A148" i="3"/>
  <c r="K147" i="3"/>
  <c r="G147" i="3"/>
  <c r="F147" i="3"/>
  <c r="E147" i="3"/>
  <c r="C147" i="3"/>
  <c r="A147" i="3"/>
  <c r="K146" i="3"/>
  <c r="G146" i="3"/>
  <c r="F146" i="3"/>
  <c r="E146" i="3"/>
  <c r="C146" i="3"/>
  <c r="A146" i="3"/>
  <c r="K145" i="3"/>
  <c r="G145" i="3"/>
  <c r="F145" i="3"/>
  <c r="E145" i="3"/>
  <c r="C145" i="3"/>
  <c r="A145" i="3"/>
  <c r="K144" i="3"/>
  <c r="G144" i="3"/>
  <c r="F144" i="3"/>
  <c r="E144" i="3"/>
  <c r="C144" i="3"/>
  <c r="A144" i="3"/>
  <c r="K143" i="3"/>
  <c r="G143" i="3"/>
  <c r="F143" i="3"/>
  <c r="E143" i="3"/>
  <c r="C143" i="3"/>
  <c r="A143" i="3"/>
  <c r="K142" i="3"/>
  <c r="G142" i="3"/>
  <c r="F142" i="3"/>
  <c r="E142" i="3"/>
  <c r="C142" i="3"/>
  <c r="A142" i="3"/>
  <c r="K141" i="3"/>
  <c r="G141" i="3"/>
  <c r="F141" i="3"/>
  <c r="E141" i="3"/>
  <c r="C141" i="3"/>
  <c r="A141" i="3"/>
  <c r="K140" i="3"/>
  <c r="G140" i="3"/>
  <c r="F140" i="3"/>
  <c r="E140" i="3"/>
  <c r="C140" i="3"/>
  <c r="A140" i="3"/>
  <c r="K139" i="3"/>
  <c r="G139" i="3"/>
  <c r="F139" i="3"/>
  <c r="E139" i="3"/>
  <c r="C139" i="3"/>
  <c r="A139" i="3"/>
  <c r="K138" i="3"/>
  <c r="G138" i="3"/>
  <c r="F138" i="3"/>
  <c r="E138" i="3"/>
  <c r="C138" i="3"/>
  <c r="A138" i="3"/>
  <c r="K137" i="3"/>
  <c r="G137" i="3"/>
  <c r="F137" i="3"/>
  <c r="E137" i="3"/>
  <c r="C137" i="3"/>
  <c r="A137" i="3"/>
  <c r="K136" i="3"/>
  <c r="G136" i="3"/>
  <c r="F136" i="3"/>
  <c r="E136" i="3"/>
  <c r="C136" i="3"/>
  <c r="A136" i="3"/>
  <c r="K135" i="3"/>
  <c r="G135" i="3"/>
  <c r="F135" i="3"/>
  <c r="E135" i="3"/>
  <c r="C135" i="3"/>
  <c r="A135" i="3"/>
  <c r="K134" i="3"/>
  <c r="G134" i="3"/>
  <c r="F134" i="3"/>
  <c r="E134" i="3"/>
  <c r="C134" i="3"/>
  <c r="A134" i="3"/>
  <c r="K133" i="3"/>
  <c r="G133" i="3"/>
  <c r="F133" i="3"/>
  <c r="E133" i="3"/>
  <c r="C133" i="3"/>
  <c r="A133" i="3"/>
  <c r="K132" i="3"/>
  <c r="G132" i="3"/>
  <c r="F132" i="3"/>
  <c r="E132" i="3"/>
  <c r="C132" i="3"/>
  <c r="A132" i="3"/>
  <c r="K131" i="3"/>
  <c r="G131" i="3"/>
  <c r="F131" i="3"/>
  <c r="E131" i="3"/>
  <c r="C131" i="3"/>
  <c r="A131" i="3"/>
  <c r="K130" i="3"/>
  <c r="G130" i="3"/>
  <c r="F130" i="3"/>
  <c r="E130" i="3"/>
  <c r="C130" i="3"/>
  <c r="A130" i="3"/>
  <c r="K129" i="3"/>
  <c r="G129" i="3"/>
  <c r="F129" i="3"/>
  <c r="E129" i="3"/>
  <c r="C129" i="3"/>
  <c r="A129" i="3"/>
  <c r="K128" i="3"/>
  <c r="G128" i="3"/>
  <c r="F128" i="3"/>
  <c r="E128" i="3"/>
  <c r="C128" i="3"/>
  <c r="A128" i="3"/>
  <c r="K127" i="3"/>
  <c r="G127" i="3"/>
  <c r="F127" i="3"/>
  <c r="E127" i="3"/>
  <c r="C127" i="3"/>
  <c r="A127" i="3"/>
  <c r="K126" i="3"/>
  <c r="G126" i="3"/>
  <c r="F126" i="3"/>
  <c r="E126" i="3"/>
  <c r="C126" i="3"/>
  <c r="A126" i="3"/>
  <c r="K125" i="3"/>
  <c r="G125" i="3"/>
  <c r="F125" i="3"/>
  <c r="E125" i="3"/>
  <c r="C125" i="3"/>
  <c r="A125" i="3"/>
  <c r="K124" i="3"/>
  <c r="G124" i="3"/>
  <c r="F124" i="3"/>
  <c r="E124" i="3"/>
  <c r="C124" i="3"/>
  <c r="A124" i="3"/>
  <c r="K123" i="3"/>
  <c r="G123" i="3"/>
  <c r="F123" i="3"/>
  <c r="E123" i="3"/>
  <c r="C123" i="3"/>
  <c r="A123" i="3"/>
  <c r="K122" i="3"/>
  <c r="G122" i="3"/>
  <c r="F122" i="3"/>
  <c r="E122" i="3"/>
  <c r="C122" i="3"/>
  <c r="A122" i="3"/>
  <c r="K121" i="3"/>
  <c r="G121" i="3"/>
  <c r="F121" i="3"/>
  <c r="E121" i="3"/>
  <c r="C121" i="3"/>
  <c r="A121" i="3"/>
  <c r="K120" i="3"/>
  <c r="G120" i="3"/>
  <c r="F120" i="3"/>
  <c r="E120" i="3"/>
  <c r="C120" i="3"/>
  <c r="A120" i="3"/>
  <c r="K119" i="3"/>
  <c r="G119" i="3"/>
  <c r="F119" i="3"/>
  <c r="E119" i="3"/>
  <c r="C119" i="3"/>
  <c r="A119" i="3"/>
  <c r="K118" i="3"/>
  <c r="G118" i="3"/>
  <c r="F118" i="3"/>
  <c r="E118" i="3"/>
  <c r="C118" i="3"/>
  <c r="A118" i="3"/>
  <c r="K117" i="3"/>
  <c r="G117" i="3"/>
  <c r="F117" i="3"/>
  <c r="E117" i="3"/>
  <c r="C117" i="3"/>
  <c r="A117" i="3"/>
  <c r="K116" i="3"/>
  <c r="G116" i="3"/>
  <c r="F116" i="3"/>
  <c r="E116" i="3"/>
  <c r="C116" i="3"/>
  <c r="A116" i="3"/>
  <c r="K115" i="3"/>
  <c r="G115" i="3"/>
  <c r="F115" i="3"/>
  <c r="E115" i="3"/>
  <c r="C115" i="3"/>
  <c r="A115" i="3"/>
  <c r="K114" i="3"/>
  <c r="G114" i="3"/>
  <c r="F114" i="3"/>
  <c r="E114" i="3"/>
  <c r="C114" i="3"/>
  <c r="A114" i="3"/>
  <c r="K113" i="3"/>
  <c r="G113" i="3"/>
  <c r="F113" i="3"/>
  <c r="E113" i="3"/>
  <c r="C113" i="3"/>
  <c r="A113" i="3"/>
  <c r="K112" i="3"/>
  <c r="G112" i="3"/>
  <c r="F112" i="3"/>
  <c r="E112" i="3"/>
  <c r="C112" i="3"/>
  <c r="A112" i="3"/>
  <c r="K111" i="3"/>
  <c r="G111" i="3"/>
  <c r="F111" i="3"/>
  <c r="E111" i="3"/>
  <c r="C111" i="3"/>
  <c r="A111" i="3"/>
  <c r="K110" i="3"/>
  <c r="G110" i="3"/>
  <c r="F110" i="3"/>
  <c r="E110" i="3"/>
  <c r="C110" i="3"/>
  <c r="A110" i="3"/>
  <c r="K109" i="3"/>
  <c r="G109" i="3"/>
  <c r="F109" i="3"/>
  <c r="E109" i="3"/>
  <c r="C109" i="3"/>
  <c r="A109" i="3"/>
  <c r="K108" i="3"/>
  <c r="G108" i="3"/>
  <c r="F108" i="3"/>
  <c r="E108" i="3"/>
  <c r="C108" i="3"/>
  <c r="A108" i="3"/>
  <c r="K107" i="3"/>
  <c r="G107" i="3"/>
  <c r="F107" i="3"/>
  <c r="E107" i="3"/>
  <c r="C107" i="3"/>
  <c r="A107" i="3"/>
  <c r="K106" i="3"/>
  <c r="G106" i="3"/>
  <c r="F106" i="3"/>
  <c r="E106" i="3"/>
  <c r="C106" i="3"/>
  <c r="A106" i="3"/>
  <c r="K105" i="3"/>
  <c r="G105" i="3"/>
  <c r="F105" i="3"/>
  <c r="E105" i="3"/>
  <c r="C105" i="3"/>
  <c r="A105" i="3"/>
  <c r="K104" i="3"/>
  <c r="G104" i="3"/>
  <c r="F104" i="3"/>
  <c r="E104" i="3"/>
  <c r="C104" i="3"/>
  <c r="A104" i="3"/>
  <c r="K103" i="3"/>
  <c r="G103" i="3"/>
  <c r="F103" i="3"/>
  <c r="E103" i="3"/>
  <c r="C103" i="3"/>
  <c r="A103" i="3"/>
  <c r="K102" i="3"/>
  <c r="G102" i="3"/>
  <c r="F102" i="3"/>
  <c r="E102" i="3"/>
  <c r="C102" i="3"/>
  <c r="A102" i="3"/>
  <c r="K101" i="3"/>
  <c r="G101" i="3"/>
  <c r="F101" i="3"/>
  <c r="E101" i="3"/>
  <c r="C101" i="3"/>
  <c r="A101" i="3"/>
  <c r="K100" i="3"/>
  <c r="G100" i="3"/>
  <c r="F100" i="3"/>
  <c r="E100" i="3"/>
  <c r="C100" i="3"/>
  <c r="A100" i="3"/>
  <c r="K99" i="3"/>
  <c r="G99" i="3"/>
  <c r="F99" i="3"/>
  <c r="E99" i="3"/>
  <c r="C99" i="3"/>
  <c r="A99" i="3"/>
  <c r="K98" i="3"/>
  <c r="G98" i="3"/>
  <c r="F98" i="3"/>
  <c r="E98" i="3"/>
  <c r="C98" i="3"/>
  <c r="A98" i="3"/>
  <c r="K97" i="3"/>
  <c r="G97" i="3"/>
  <c r="F97" i="3"/>
  <c r="E97" i="3"/>
  <c r="C97" i="3"/>
  <c r="A97" i="3"/>
  <c r="K96" i="3"/>
  <c r="G96" i="3"/>
  <c r="F96" i="3"/>
  <c r="E96" i="3"/>
  <c r="C96" i="3"/>
  <c r="A96" i="3"/>
  <c r="K95" i="3"/>
  <c r="G95" i="3"/>
  <c r="F95" i="3"/>
  <c r="E95" i="3"/>
  <c r="C95" i="3"/>
  <c r="A95" i="3"/>
  <c r="K94" i="3"/>
  <c r="G94" i="3"/>
  <c r="F94" i="3"/>
  <c r="E94" i="3"/>
  <c r="C94" i="3"/>
  <c r="A94" i="3"/>
  <c r="K93" i="3"/>
  <c r="G93" i="3"/>
  <c r="F93" i="3"/>
  <c r="E93" i="3"/>
  <c r="C93" i="3"/>
  <c r="A93" i="3"/>
  <c r="K92" i="3"/>
  <c r="G92" i="3"/>
  <c r="F92" i="3"/>
  <c r="E92" i="3"/>
  <c r="C92" i="3"/>
  <c r="A92" i="3"/>
  <c r="K91" i="3"/>
  <c r="G91" i="3"/>
  <c r="F91" i="3"/>
  <c r="E91" i="3"/>
  <c r="C91" i="3"/>
  <c r="A91" i="3"/>
  <c r="K90" i="3"/>
  <c r="G90" i="3"/>
  <c r="F90" i="3"/>
  <c r="E90" i="3"/>
  <c r="C90" i="3"/>
  <c r="A90" i="3"/>
  <c r="K89" i="3"/>
  <c r="G89" i="3"/>
  <c r="F89" i="3"/>
  <c r="E89" i="3"/>
  <c r="C89" i="3"/>
  <c r="A89" i="3"/>
  <c r="K88" i="3"/>
  <c r="G88" i="3"/>
  <c r="F88" i="3"/>
  <c r="E88" i="3"/>
  <c r="C88" i="3"/>
  <c r="A88" i="3"/>
  <c r="K87" i="3"/>
  <c r="G87" i="3"/>
  <c r="F87" i="3"/>
  <c r="E87" i="3"/>
  <c r="C87" i="3"/>
  <c r="A87" i="3"/>
  <c r="K86" i="3"/>
  <c r="G86" i="3"/>
  <c r="F86" i="3"/>
  <c r="E86" i="3"/>
  <c r="C86" i="3"/>
  <c r="A86" i="3"/>
  <c r="K85" i="3"/>
  <c r="G85" i="3"/>
  <c r="F85" i="3"/>
  <c r="E85" i="3"/>
  <c r="C85" i="3"/>
  <c r="A85" i="3"/>
  <c r="K84" i="3"/>
  <c r="G84" i="3"/>
  <c r="F84" i="3"/>
  <c r="E84" i="3"/>
  <c r="C84" i="3"/>
  <c r="A84" i="3"/>
  <c r="K83" i="3"/>
  <c r="G83" i="3"/>
  <c r="F83" i="3"/>
  <c r="E83" i="3"/>
  <c r="C83" i="3"/>
  <c r="A83" i="3"/>
  <c r="K82" i="3"/>
  <c r="G82" i="3"/>
  <c r="F82" i="3"/>
  <c r="E82" i="3"/>
  <c r="C82" i="3"/>
  <c r="A82" i="3"/>
  <c r="K81" i="3"/>
  <c r="G81" i="3"/>
  <c r="F81" i="3"/>
  <c r="E81" i="3"/>
  <c r="C81" i="3"/>
  <c r="A81" i="3"/>
  <c r="K80" i="3"/>
  <c r="G80" i="3"/>
  <c r="F80" i="3"/>
  <c r="E80" i="3"/>
  <c r="C80" i="3"/>
  <c r="A80" i="3"/>
  <c r="K79" i="3"/>
  <c r="G79" i="3"/>
  <c r="F79" i="3"/>
  <c r="E79" i="3"/>
  <c r="C79" i="3"/>
  <c r="A79" i="3"/>
  <c r="K78" i="3"/>
  <c r="G78" i="3"/>
  <c r="F78" i="3"/>
  <c r="E78" i="3"/>
  <c r="C78" i="3"/>
  <c r="A78" i="3"/>
  <c r="K77" i="3"/>
  <c r="G77" i="3"/>
  <c r="F77" i="3"/>
  <c r="E77" i="3"/>
  <c r="C77" i="3"/>
  <c r="A77" i="3"/>
  <c r="K76" i="3"/>
  <c r="G76" i="3"/>
  <c r="F76" i="3"/>
  <c r="E76" i="3"/>
  <c r="C76" i="3"/>
  <c r="A76" i="3"/>
  <c r="K75" i="3"/>
  <c r="G75" i="3"/>
  <c r="F75" i="3"/>
  <c r="E75" i="3"/>
  <c r="C75" i="3"/>
  <c r="A75" i="3"/>
  <c r="K74" i="3"/>
  <c r="G74" i="3"/>
  <c r="F74" i="3"/>
  <c r="E74" i="3"/>
  <c r="C74" i="3"/>
  <c r="A74" i="3"/>
  <c r="K73" i="3"/>
  <c r="G73" i="3"/>
  <c r="F73" i="3"/>
  <c r="E73" i="3"/>
  <c r="C73" i="3"/>
  <c r="A73" i="3"/>
  <c r="K72" i="3"/>
  <c r="G72" i="3"/>
  <c r="F72" i="3"/>
  <c r="E72" i="3"/>
  <c r="C72" i="3"/>
  <c r="A72" i="3"/>
  <c r="K71" i="3"/>
  <c r="G71" i="3"/>
  <c r="F71" i="3"/>
  <c r="E71" i="3"/>
  <c r="C71" i="3"/>
  <c r="A71" i="3"/>
  <c r="K70" i="3"/>
  <c r="G70" i="3"/>
  <c r="F70" i="3"/>
  <c r="E70" i="3"/>
  <c r="C70" i="3"/>
  <c r="A70" i="3"/>
  <c r="K69" i="3"/>
  <c r="G69" i="3"/>
  <c r="F69" i="3"/>
  <c r="E69" i="3"/>
  <c r="C69" i="3"/>
  <c r="A69" i="3"/>
  <c r="K68" i="3"/>
  <c r="G68" i="3"/>
  <c r="F68" i="3"/>
  <c r="E68" i="3"/>
  <c r="C68" i="3"/>
  <c r="A68" i="3"/>
  <c r="K67" i="3"/>
  <c r="G67" i="3"/>
  <c r="F67" i="3"/>
  <c r="E67" i="3"/>
  <c r="C67" i="3"/>
  <c r="A67" i="3"/>
  <c r="K66" i="3"/>
  <c r="G66" i="3"/>
  <c r="F66" i="3"/>
  <c r="E66" i="3"/>
  <c r="C66" i="3"/>
  <c r="A66" i="3"/>
  <c r="K65" i="3"/>
  <c r="G65" i="3"/>
  <c r="F65" i="3"/>
  <c r="E65" i="3"/>
  <c r="C65" i="3"/>
  <c r="A65" i="3"/>
  <c r="K64" i="3"/>
  <c r="G64" i="3"/>
  <c r="F64" i="3"/>
  <c r="E64" i="3"/>
  <c r="C64" i="3"/>
  <c r="A64" i="3"/>
  <c r="K63" i="3"/>
  <c r="G63" i="3"/>
  <c r="F63" i="3"/>
  <c r="E63" i="3"/>
  <c r="C63" i="3"/>
  <c r="A63" i="3"/>
  <c r="K62" i="3"/>
  <c r="G62" i="3"/>
  <c r="F62" i="3"/>
  <c r="E62" i="3"/>
  <c r="C62" i="3"/>
  <c r="A62" i="3"/>
  <c r="K61" i="3"/>
  <c r="G61" i="3"/>
  <c r="F61" i="3"/>
  <c r="E61" i="3"/>
  <c r="C61" i="3"/>
  <c r="A61" i="3"/>
  <c r="K60" i="3"/>
  <c r="G60" i="3"/>
  <c r="F60" i="3"/>
  <c r="E60" i="3"/>
  <c r="C60" i="3"/>
  <c r="A60" i="3"/>
  <c r="K59" i="3"/>
  <c r="G59" i="3"/>
  <c r="F59" i="3"/>
  <c r="E59" i="3"/>
  <c r="C59" i="3"/>
  <c r="A59" i="3"/>
  <c r="K58" i="3"/>
  <c r="G58" i="3"/>
  <c r="F58" i="3"/>
  <c r="E58" i="3"/>
  <c r="C58" i="3"/>
  <c r="A58" i="3"/>
  <c r="K57" i="3"/>
  <c r="G57" i="3"/>
  <c r="F57" i="3"/>
  <c r="E57" i="3"/>
  <c r="C57" i="3"/>
  <c r="A57" i="3"/>
  <c r="K56" i="3"/>
  <c r="G56" i="3"/>
  <c r="F56" i="3"/>
  <c r="E56" i="3"/>
  <c r="C56" i="3"/>
  <c r="A56" i="3"/>
  <c r="K55" i="3"/>
  <c r="G55" i="3"/>
  <c r="F55" i="3"/>
  <c r="E55" i="3"/>
  <c r="C55" i="3"/>
  <c r="A55" i="3"/>
  <c r="K54" i="3"/>
  <c r="G54" i="3"/>
  <c r="F54" i="3"/>
  <c r="E54" i="3"/>
  <c r="C54" i="3"/>
  <c r="A54" i="3"/>
  <c r="K53" i="3"/>
  <c r="G53" i="3"/>
  <c r="F53" i="3"/>
  <c r="E53" i="3"/>
  <c r="C53" i="3"/>
  <c r="A53" i="3"/>
  <c r="K52" i="3"/>
  <c r="G52" i="3"/>
  <c r="F52" i="3"/>
  <c r="E52" i="3"/>
  <c r="C52" i="3"/>
  <c r="A52" i="3"/>
  <c r="K51" i="3"/>
  <c r="G51" i="3"/>
  <c r="F51" i="3"/>
  <c r="E51" i="3"/>
  <c r="C51" i="3"/>
  <c r="A51" i="3"/>
  <c r="K50" i="3"/>
  <c r="G50" i="3"/>
  <c r="F50" i="3"/>
  <c r="E50" i="3"/>
  <c r="C50" i="3"/>
  <c r="A50" i="3"/>
  <c r="K49" i="3"/>
  <c r="G49" i="3"/>
  <c r="F49" i="3"/>
  <c r="E49" i="3"/>
  <c r="C49" i="3"/>
  <c r="A49" i="3"/>
  <c r="K48" i="3"/>
  <c r="G48" i="3"/>
  <c r="F48" i="3"/>
  <c r="E48" i="3"/>
  <c r="C48" i="3"/>
  <c r="A48" i="3"/>
  <c r="K47" i="3"/>
  <c r="G47" i="3"/>
  <c r="F47" i="3"/>
  <c r="E47" i="3"/>
  <c r="C47" i="3"/>
  <c r="A47" i="3"/>
  <c r="K46" i="3"/>
  <c r="G46" i="3"/>
  <c r="F46" i="3"/>
  <c r="E46" i="3"/>
  <c r="C46" i="3"/>
  <c r="A46" i="3"/>
  <c r="K45" i="3"/>
  <c r="G45" i="3"/>
  <c r="F45" i="3"/>
  <c r="E45" i="3"/>
  <c r="C45" i="3"/>
  <c r="A45" i="3"/>
  <c r="K44" i="3"/>
  <c r="G44" i="3"/>
  <c r="F44" i="3"/>
  <c r="E44" i="3"/>
  <c r="C44" i="3"/>
  <c r="A44" i="3"/>
  <c r="K43" i="3"/>
  <c r="G43" i="3"/>
  <c r="F43" i="3"/>
  <c r="E43" i="3"/>
  <c r="C43" i="3"/>
  <c r="A43" i="3"/>
  <c r="K42" i="3"/>
  <c r="G42" i="3"/>
  <c r="F42" i="3"/>
  <c r="E42" i="3"/>
  <c r="C42" i="3"/>
  <c r="A42" i="3"/>
  <c r="K41" i="3"/>
  <c r="G41" i="3"/>
  <c r="F41" i="3"/>
  <c r="E41" i="3"/>
  <c r="C41" i="3"/>
  <c r="A41" i="3"/>
  <c r="K40" i="3"/>
  <c r="G40" i="3"/>
  <c r="F40" i="3"/>
  <c r="E40" i="3"/>
  <c r="C40" i="3"/>
  <c r="A40" i="3"/>
  <c r="K39" i="3"/>
  <c r="G39" i="3"/>
  <c r="F39" i="3"/>
  <c r="E39" i="3"/>
  <c r="C39" i="3"/>
  <c r="A39" i="3"/>
  <c r="K38" i="3"/>
  <c r="G38" i="3"/>
  <c r="F38" i="3"/>
  <c r="E38" i="3"/>
  <c r="C38" i="3"/>
  <c r="A38" i="3"/>
  <c r="K37" i="3"/>
  <c r="G37" i="3"/>
  <c r="F37" i="3"/>
  <c r="E37" i="3"/>
  <c r="C37" i="3"/>
  <c r="A37" i="3"/>
  <c r="K36" i="3"/>
  <c r="G36" i="3"/>
  <c r="F36" i="3"/>
  <c r="E36" i="3"/>
  <c r="C36" i="3"/>
  <c r="A36" i="3"/>
  <c r="K35" i="3"/>
  <c r="G35" i="3"/>
  <c r="F35" i="3"/>
  <c r="E35" i="3"/>
  <c r="C35" i="3"/>
  <c r="A35" i="3"/>
  <c r="K34" i="3"/>
  <c r="G34" i="3"/>
  <c r="F34" i="3"/>
  <c r="E34" i="3"/>
  <c r="C34" i="3"/>
  <c r="A34" i="3"/>
  <c r="K33" i="3"/>
  <c r="G33" i="3"/>
  <c r="F33" i="3"/>
  <c r="E33" i="3"/>
  <c r="C33" i="3"/>
  <c r="A33" i="3"/>
  <c r="K32" i="3"/>
  <c r="G32" i="3"/>
  <c r="F32" i="3"/>
  <c r="E32" i="3"/>
  <c r="C32" i="3"/>
  <c r="A32" i="3"/>
  <c r="K31" i="3"/>
  <c r="G31" i="3"/>
  <c r="F31" i="3"/>
  <c r="E31" i="3"/>
  <c r="C31" i="3"/>
  <c r="A31" i="3"/>
  <c r="K30" i="3"/>
  <c r="G30" i="3"/>
  <c r="F30" i="3"/>
  <c r="E30" i="3"/>
  <c r="C30" i="3"/>
  <c r="A30" i="3"/>
  <c r="K29" i="3"/>
  <c r="G29" i="3"/>
  <c r="F29" i="3"/>
  <c r="E29" i="3"/>
  <c r="C29" i="3"/>
  <c r="A29" i="3"/>
  <c r="K28" i="3"/>
  <c r="G28" i="3"/>
  <c r="F28" i="3"/>
  <c r="E28" i="3"/>
  <c r="C28" i="3"/>
  <c r="A28" i="3"/>
  <c r="K27" i="3"/>
  <c r="G27" i="3"/>
  <c r="F27" i="3"/>
  <c r="E27" i="3"/>
  <c r="C27" i="3"/>
  <c r="A27" i="3"/>
  <c r="K26" i="3"/>
  <c r="G26" i="3"/>
  <c r="F26" i="3"/>
  <c r="E26" i="3"/>
  <c r="C26" i="3"/>
  <c r="A26" i="3"/>
  <c r="K25" i="3"/>
  <c r="G25" i="3"/>
  <c r="F25" i="3"/>
  <c r="E25" i="3"/>
  <c r="C25" i="3"/>
  <c r="A25" i="3"/>
  <c r="K24" i="3"/>
  <c r="G24" i="3"/>
  <c r="F24" i="3"/>
  <c r="E24" i="3"/>
  <c r="C24" i="3"/>
  <c r="A24" i="3"/>
  <c r="K23" i="3"/>
  <c r="G23" i="3"/>
  <c r="F23" i="3"/>
  <c r="E23" i="3"/>
  <c r="C23" i="3"/>
  <c r="A23" i="3"/>
  <c r="K22" i="3"/>
  <c r="G22" i="3"/>
  <c r="F22" i="3"/>
  <c r="E22" i="3"/>
  <c r="C22" i="3"/>
  <c r="A22" i="3"/>
  <c r="K21" i="3"/>
  <c r="G21" i="3"/>
  <c r="F21" i="3"/>
  <c r="E21" i="3"/>
  <c r="C21" i="3"/>
  <c r="A21" i="3"/>
  <c r="K20" i="3"/>
  <c r="G20" i="3"/>
  <c r="F20" i="3"/>
  <c r="E20" i="3"/>
  <c r="C20" i="3"/>
  <c r="A20" i="3"/>
  <c r="K19" i="3"/>
  <c r="G19" i="3"/>
  <c r="F19" i="3"/>
  <c r="E19" i="3"/>
  <c r="C19" i="3"/>
  <c r="A19" i="3"/>
  <c r="K18" i="3"/>
  <c r="G18" i="3"/>
  <c r="F18" i="3"/>
  <c r="E18" i="3"/>
  <c r="C18" i="3"/>
  <c r="A18" i="3"/>
  <c r="K17" i="3"/>
  <c r="G17" i="3"/>
  <c r="F17" i="3"/>
  <c r="E17" i="3"/>
  <c r="C17" i="3"/>
  <c r="A17" i="3"/>
  <c r="K16" i="3"/>
  <c r="G16" i="3"/>
  <c r="F16" i="3"/>
  <c r="E16" i="3"/>
  <c r="C16" i="3"/>
  <c r="A16" i="3"/>
  <c r="K15" i="3"/>
  <c r="G15" i="3"/>
  <c r="F15" i="3"/>
  <c r="E15" i="3"/>
  <c r="C15" i="3"/>
  <c r="A15" i="3"/>
  <c r="K14" i="3"/>
  <c r="G14" i="3"/>
  <c r="F14" i="3"/>
  <c r="E14" i="3"/>
  <c r="C14" i="3"/>
  <c r="A14" i="3"/>
  <c r="K13" i="3"/>
  <c r="G13" i="3"/>
  <c r="F13" i="3"/>
  <c r="E13" i="3"/>
  <c r="C13" i="3"/>
  <c r="A13" i="3"/>
  <c r="K12" i="3"/>
  <c r="G12" i="3"/>
  <c r="F12" i="3"/>
  <c r="E12" i="3"/>
  <c r="C12" i="3"/>
  <c r="A12" i="3"/>
  <c r="K11" i="3"/>
  <c r="G11" i="3"/>
  <c r="F11" i="3"/>
  <c r="E11" i="3"/>
  <c r="C11" i="3"/>
  <c r="A11" i="3"/>
  <c r="K10" i="3"/>
  <c r="G10" i="3"/>
  <c r="F10" i="3"/>
  <c r="E10" i="3"/>
  <c r="C10" i="3"/>
  <c r="A10" i="3"/>
  <c r="K9" i="3"/>
  <c r="G9" i="3"/>
  <c r="F9" i="3"/>
  <c r="E9" i="3"/>
  <c r="C9" i="3"/>
  <c r="A9" i="3"/>
  <c r="K8" i="3"/>
  <c r="G8" i="3"/>
  <c r="F8" i="3"/>
  <c r="E8" i="3"/>
  <c r="C8" i="3"/>
  <c r="A8" i="3"/>
  <c r="K7" i="3"/>
  <c r="G7" i="3"/>
  <c r="F7" i="3"/>
  <c r="E7" i="3"/>
  <c r="C7" i="3"/>
  <c r="A7" i="3"/>
  <c r="K6" i="3"/>
  <c r="G6" i="3"/>
  <c r="F6" i="3"/>
  <c r="E6" i="3"/>
  <c r="C6" i="3"/>
  <c r="A6" i="3"/>
  <c r="K5" i="3"/>
  <c r="G5" i="3"/>
  <c r="F5" i="3"/>
  <c r="E5" i="3"/>
  <c r="C5" i="3"/>
  <c r="A5" i="3"/>
  <c r="K4" i="3"/>
  <c r="G4" i="3"/>
  <c r="F4" i="3"/>
  <c r="E4" i="3"/>
  <c r="C4" i="3"/>
  <c r="A4" i="3"/>
  <c r="K3" i="3"/>
  <c r="G3" i="3"/>
  <c r="F3" i="3"/>
  <c r="E3" i="3"/>
  <c r="C3" i="3"/>
  <c r="A3" i="3"/>
  <c r="K851" i="2"/>
  <c r="G851" i="2"/>
  <c r="F851" i="2"/>
  <c r="E851" i="2"/>
  <c r="C851" i="2"/>
  <c r="A851" i="2"/>
  <c r="K850" i="2"/>
  <c r="G850" i="2"/>
  <c r="F850" i="2"/>
  <c r="E850" i="2"/>
  <c r="C850" i="2"/>
  <c r="A850" i="2"/>
  <c r="K849" i="2"/>
  <c r="G849" i="2"/>
  <c r="F849" i="2"/>
  <c r="E849" i="2"/>
  <c r="C849" i="2"/>
  <c r="A849" i="2"/>
  <c r="K848" i="2"/>
  <c r="G848" i="2"/>
  <c r="F848" i="2"/>
  <c r="E848" i="2"/>
  <c r="C848" i="2"/>
  <c r="A848" i="2"/>
  <c r="K847" i="2"/>
  <c r="G847" i="2"/>
  <c r="F847" i="2"/>
  <c r="E847" i="2"/>
  <c r="C847" i="2"/>
  <c r="A847" i="2"/>
  <c r="K846" i="2"/>
  <c r="G846" i="2"/>
  <c r="F846" i="2"/>
  <c r="E846" i="2"/>
  <c r="C846" i="2"/>
  <c r="A846" i="2"/>
  <c r="K845" i="2"/>
  <c r="G845" i="2"/>
  <c r="F845" i="2"/>
  <c r="E845" i="2"/>
  <c r="C845" i="2"/>
  <c r="A845" i="2"/>
  <c r="K844" i="2"/>
  <c r="G844" i="2"/>
  <c r="F844" i="2"/>
  <c r="E844" i="2"/>
  <c r="C844" i="2"/>
  <c r="A844" i="2"/>
  <c r="K843" i="2"/>
  <c r="G843" i="2"/>
  <c r="F843" i="2"/>
  <c r="E843" i="2"/>
  <c r="C843" i="2"/>
  <c r="A843" i="2"/>
  <c r="K842" i="2"/>
  <c r="G842" i="2"/>
  <c r="F842" i="2"/>
  <c r="E842" i="2"/>
  <c r="C842" i="2"/>
  <c r="A842" i="2"/>
  <c r="K841" i="2"/>
  <c r="G841" i="2"/>
  <c r="F841" i="2"/>
  <c r="E841" i="2"/>
  <c r="C841" i="2"/>
  <c r="A841" i="2"/>
  <c r="K840" i="2"/>
  <c r="G840" i="2"/>
  <c r="F840" i="2"/>
  <c r="E840" i="2"/>
  <c r="C840" i="2"/>
  <c r="A840" i="2"/>
  <c r="K839" i="2"/>
  <c r="G839" i="2"/>
  <c r="F839" i="2"/>
  <c r="E839" i="2"/>
  <c r="C839" i="2"/>
  <c r="A839" i="2"/>
  <c r="K838" i="2"/>
  <c r="G838" i="2"/>
  <c r="F838" i="2"/>
  <c r="E838" i="2"/>
  <c r="C838" i="2"/>
  <c r="A838" i="2"/>
  <c r="K837" i="2"/>
  <c r="G837" i="2"/>
  <c r="F837" i="2"/>
  <c r="E837" i="2"/>
  <c r="C837" i="2"/>
  <c r="A837" i="2"/>
  <c r="K836" i="2"/>
  <c r="G836" i="2"/>
  <c r="F836" i="2"/>
  <c r="E836" i="2"/>
  <c r="C836" i="2"/>
  <c r="A836" i="2"/>
  <c r="K835" i="2"/>
  <c r="G835" i="2"/>
  <c r="F835" i="2"/>
  <c r="E835" i="2"/>
  <c r="C835" i="2"/>
  <c r="A835" i="2"/>
  <c r="K834" i="2"/>
  <c r="G834" i="2"/>
  <c r="F834" i="2"/>
  <c r="E834" i="2"/>
  <c r="C834" i="2"/>
  <c r="A834" i="2"/>
  <c r="K833" i="2"/>
  <c r="G833" i="2"/>
  <c r="F833" i="2"/>
  <c r="E833" i="2"/>
  <c r="C833" i="2"/>
  <c r="A833" i="2"/>
  <c r="K832" i="2"/>
  <c r="G832" i="2"/>
  <c r="F832" i="2"/>
  <c r="E832" i="2"/>
  <c r="C832" i="2"/>
  <c r="A832" i="2"/>
  <c r="K831" i="2"/>
  <c r="G831" i="2"/>
  <c r="F831" i="2"/>
  <c r="E831" i="2"/>
  <c r="C831" i="2"/>
  <c r="A831" i="2"/>
  <c r="K830" i="2"/>
  <c r="G830" i="2"/>
  <c r="F830" i="2"/>
  <c r="E830" i="2"/>
  <c r="C830" i="2"/>
  <c r="A830" i="2"/>
  <c r="K829" i="2"/>
  <c r="G829" i="2"/>
  <c r="F829" i="2"/>
  <c r="E829" i="2"/>
  <c r="C829" i="2"/>
  <c r="A829" i="2"/>
  <c r="K828" i="2"/>
  <c r="G828" i="2"/>
  <c r="F828" i="2"/>
  <c r="E828" i="2"/>
  <c r="C828" i="2"/>
  <c r="A828" i="2"/>
  <c r="K827" i="2"/>
  <c r="G827" i="2"/>
  <c r="F827" i="2"/>
  <c r="E827" i="2"/>
  <c r="C827" i="2"/>
  <c r="A827" i="2"/>
  <c r="K826" i="2"/>
  <c r="G826" i="2"/>
  <c r="F826" i="2"/>
  <c r="E826" i="2"/>
  <c r="C826" i="2"/>
  <c r="A826" i="2"/>
  <c r="K825" i="2"/>
  <c r="G825" i="2"/>
  <c r="F825" i="2"/>
  <c r="E825" i="2"/>
  <c r="C825" i="2"/>
  <c r="A825" i="2"/>
  <c r="K824" i="2"/>
  <c r="G824" i="2"/>
  <c r="F824" i="2"/>
  <c r="E824" i="2"/>
  <c r="C824" i="2"/>
  <c r="A824" i="2"/>
  <c r="K823" i="2"/>
  <c r="G823" i="2"/>
  <c r="F823" i="2"/>
  <c r="E823" i="2"/>
  <c r="C823" i="2"/>
  <c r="A823" i="2"/>
  <c r="K822" i="2"/>
  <c r="G822" i="2"/>
  <c r="F822" i="2"/>
  <c r="E822" i="2"/>
  <c r="C822" i="2"/>
  <c r="A822" i="2"/>
  <c r="K821" i="2"/>
  <c r="G821" i="2"/>
  <c r="F821" i="2"/>
  <c r="E821" i="2"/>
  <c r="C821" i="2"/>
  <c r="A821" i="2"/>
  <c r="K820" i="2"/>
  <c r="G820" i="2"/>
  <c r="F820" i="2"/>
  <c r="E820" i="2"/>
  <c r="C820" i="2"/>
  <c r="A820" i="2"/>
  <c r="K819" i="2"/>
  <c r="G819" i="2"/>
  <c r="F819" i="2"/>
  <c r="E819" i="2"/>
  <c r="C819" i="2"/>
  <c r="A819" i="2"/>
  <c r="K818" i="2"/>
  <c r="G818" i="2"/>
  <c r="F818" i="2"/>
  <c r="E818" i="2"/>
  <c r="C818" i="2"/>
  <c r="A818" i="2"/>
  <c r="K817" i="2"/>
  <c r="G817" i="2"/>
  <c r="F817" i="2"/>
  <c r="E817" i="2"/>
  <c r="C817" i="2"/>
  <c r="A817" i="2"/>
  <c r="K816" i="2"/>
  <c r="G816" i="2"/>
  <c r="F816" i="2"/>
  <c r="E816" i="2"/>
  <c r="C816" i="2"/>
  <c r="A816" i="2"/>
  <c r="K815" i="2"/>
  <c r="G815" i="2"/>
  <c r="F815" i="2"/>
  <c r="E815" i="2"/>
  <c r="C815" i="2"/>
  <c r="A815" i="2"/>
  <c r="K814" i="2"/>
  <c r="G814" i="2"/>
  <c r="F814" i="2"/>
  <c r="E814" i="2"/>
  <c r="C814" i="2"/>
  <c r="A814" i="2"/>
  <c r="K813" i="2"/>
  <c r="G813" i="2"/>
  <c r="F813" i="2"/>
  <c r="E813" i="2"/>
  <c r="C813" i="2"/>
  <c r="A813" i="2"/>
  <c r="K812" i="2"/>
  <c r="G812" i="2"/>
  <c r="F812" i="2"/>
  <c r="E812" i="2"/>
  <c r="C812" i="2"/>
  <c r="A812" i="2"/>
  <c r="K811" i="2"/>
  <c r="G811" i="2"/>
  <c r="F811" i="2"/>
  <c r="E811" i="2"/>
  <c r="C811" i="2"/>
  <c r="A811" i="2"/>
  <c r="K810" i="2"/>
  <c r="G810" i="2"/>
  <c r="F810" i="2"/>
  <c r="E810" i="2"/>
  <c r="C810" i="2"/>
  <c r="A810" i="2"/>
  <c r="K809" i="2"/>
  <c r="G809" i="2"/>
  <c r="F809" i="2"/>
  <c r="E809" i="2"/>
  <c r="C809" i="2"/>
  <c r="A809" i="2"/>
  <c r="K808" i="2"/>
  <c r="G808" i="2"/>
  <c r="F808" i="2"/>
  <c r="E808" i="2"/>
  <c r="C808" i="2"/>
  <c r="A808" i="2"/>
  <c r="K807" i="2"/>
  <c r="G807" i="2"/>
  <c r="F807" i="2"/>
  <c r="E807" i="2"/>
  <c r="C807" i="2"/>
  <c r="A807" i="2"/>
  <c r="K806" i="2"/>
  <c r="G806" i="2"/>
  <c r="F806" i="2"/>
  <c r="E806" i="2"/>
  <c r="C806" i="2"/>
  <c r="A806" i="2"/>
  <c r="K805" i="2"/>
  <c r="G805" i="2"/>
  <c r="F805" i="2"/>
  <c r="E805" i="2"/>
  <c r="C805" i="2"/>
  <c r="A805" i="2"/>
  <c r="K804" i="2"/>
  <c r="G804" i="2"/>
  <c r="F804" i="2"/>
  <c r="E804" i="2"/>
  <c r="C804" i="2"/>
  <c r="A804" i="2"/>
  <c r="K803" i="2"/>
  <c r="G803" i="2"/>
  <c r="F803" i="2"/>
  <c r="E803" i="2"/>
  <c r="C803" i="2"/>
  <c r="A803" i="2"/>
  <c r="K802" i="2"/>
  <c r="G802" i="2"/>
  <c r="F802" i="2"/>
  <c r="E802" i="2"/>
  <c r="C802" i="2"/>
  <c r="A802" i="2"/>
  <c r="K801" i="2"/>
  <c r="G801" i="2"/>
  <c r="F801" i="2"/>
  <c r="E801" i="2"/>
  <c r="C801" i="2"/>
  <c r="A801" i="2"/>
  <c r="K800" i="2"/>
  <c r="G800" i="2"/>
  <c r="F800" i="2"/>
  <c r="E800" i="2"/>
  <c r="C800" i="2"/>
  <c r="A800" i="2"/>
  <c r="K799" i="2"/>
  <c r="G799" i="2"/>
  <c r="F799" i="2"/>
  <c r="E799" i="2"/>
  <c r="C799" i="2"/>
  <c r="A799" i="2"/>
  <c r="K798" i="2"/>
  <c r="G798" i="2"/>
  <c r="F798" i="2"/>
  <c r="E798" i="2"/>
  <c r="C798" i="2"/>
  <c r="A798" i="2"/>
  <c r="K797" i="2"/>
  <c r="G797" i="2"/>
  <c r="F797" i="2"/>
  <c r="E797" i="2"/>
  <c r="C797" i="2"/>
  <c r="A797" i="2"/>
  <c r="K796" i="2"/>
  <c r="G796" i="2"/>
  <c r="F796" i="2"/>
  <c r="E796" i="2"/>
  <c r="C796" i="2"/>
  <c r="A796" i="2"/>
  <c r="K795" i="2"/>
  <c r="G795" i="2"/>
  <c r="F795" i="2"/>
  <c r="E795" i="2"/>
  <c r="C795" i="2"/>
  <c r="A795" i="2"/>
  <c r="K794" i="2"/>
  <c r="G794" i="2"/>
  <c r="F794" i="2"/>
  <c r="E794" i="2"/>
  <c r="C794" i="2"/>
  <c r="A794" i="2"/>
  <c r="K793" i="2"/>
  <c r="G793" i="2"/>
  <c r="F793" i="2"/>
  <c r="E793" i="2"/>
  <c r="C793" i="2"/>
  <c r="A793" i="2"/>
  <c r="K792" i="2"/>
  <c r="G792" i="2"/>
  <c r="F792" i="2"/>
  <c r="E792" i="2"/>
  <c r="C792" i="2"/>
  <c r="A792" i="2"/>
  <c r="K791" i="2"/>
  <c r="G791" i="2"/>
  <c r="F791" i="2"/>
  <c r="E791" i="2"/>
  <c r="C791" i="2"/>
  <c r="A791" i="2"/>
  <c r="K790" i="2"/>
  <c r="G790" i="2"/>
  <c r="F790" i="2"/>
  <c r="E790" i="2"/>
  <c r="C790" i="2"/>
  <c r="A790" i="2"/>
  <c r="K789" i="2"/>
  <c r="G789" i="2"/>
  <c r="F789" i="2"/>
  <c r="E789" i="2"/>
  <c r="C789" i="2"/>
  <c r="A789" i="2"/>
  <c r="K788" i="2"/>
  <c r="G788" i="2"/>
  <c r="F788" i="2"/>
  <c r="E788" i="2"/>
  <c r="C788" i="2"/>
  <c r="A788" i="2"/>
  <c r="K787" i="2"/>
  <c r="G787" i="2"/>
  <c r="F787" i="2"/>
  <c r="E787" i="2"/>
  <c r="C787" i="2"/>
  <c r="A787" i="2"/>
  <c r="K786" i="2"/>
  <c r="G786" i="2"/>
  <c r="F786" i="2"/>
  <c r="E786" i="2"/>
  <c r="C786" i="2"/>
  <c r="A786" i="2"/>
  <c r="K785" i="2"/>
  <c r="G785" i="2"/>
  <c r="F785" i="2"/>
  <c r="E785" i="2"/>
  <c r="C785" i="2"/>
  <c r="A785" i="2"/>
  <c r="K784" i="2"/>
  <c r="G784" i="2"/>
  <c r="F784" i="2"/>
  <c r="E784" i="2"/>
  <c r="C784" i="2"/>
  <c r="A784" i="2"/>
  <c r="K783" i="2"/>
  <c r="G783" i="2"/>
  <c r="F783" i="2"/>
  <c r="E783" i="2"/>
  <c r="C783" i="2"/>
  <c r="A783" i="2"/>
  <c r="K782" i="2"/>
  <c r="G782" i="2"/>
  <c r="F782" i="2"/>
  <c r="E782" i="2"/>
  <c r="C782" i="2"/>
  <c r="A782" i="2"/>
  <c r="K781" i="2"/>
  <c r="G781" i="2"/>
  <c r="F781" i="2"/>
  <c r="E781" i="2"/>
  <c r="C781" i="2"/>
  <c r="A781" i="2"/>
  <c r="K780" i="2"/>
  <c r="G780" i="2"/>
  <c r="F780" i="2"/>
  <c r="E780" i="2"/>
  <c r="C780" i="2"/>
  <c r="A780" i="2"/>
  <c r="K779" i="2"/>
  <c r="G779" i="2"/>
  <c r="F779" i="2"/>
  <c r="E779" i="2"/>
  <c r="C779" i="2"/>
  <c r="A779" i="2"/>
  <c r="K778" i="2"/>
  <c r="G778" i="2"/>
  <c r="F778" i="2"/>
  <c r="E778" i="2"/>
  <c r="C778" i="2"/>
  <c r="A778" i="2"/>
  <c r="K777" i="2"/>
  <c r="G777" i="2"/>
  <c r="F777" i="2"/>
  <c r="E777" i="2"/>
  <c r="C777" i="2"/>
  <c r="A777" i="2"/>
  <c r="K776" i="2"/>
  <c r="G776" i="2"/>
  <c r="F776" i="2"/>
  <c r="E776" i="2"/>
  <c r="C776" i="2"/>
  <c r="A776" i="2"/>
  <c r="K775" i="2"/>
  <c r="G775" i="2"/>
  <c r="F775" i="2"/>
  <c r="E775" i="2"/>
  <c r="C775" i="2"/>
  <c r="A775" i="2"/>
  <c r="K774" i="2"/>
  <c r="G774" i="2"/>
  <c r="F774" i="2"/>
  <c r="E774" i="2"/>
  <c r="C774" i="2"/>
  <c r="A774" i="2"/>
  <c r="K773" i="2"/>
  <c r="G773" i="2"/>
  <c r="F773" i="2"/>
  <c r="E773" i="2"/>
  <c r="C773" i="2"/>
  <c r="A773" i="2"/>
  <c r="K772" i="2"/>
  <c r="G772" i="2"/>
  <c r="F772" i="2"/>
  <c r="E772" i="2"/>
  <c r="C772" i="2"/>
  <c r="A772" i="2"/>
  <c r="K771" i="2"/>
  <c r="G771" i="2"/>
  <c r="F771" i="2"/>
  <c r="E771" i="2"/>
  <c r="C771" i="2"/>
  <c r="A771" i="2"/>
  <c r="K770" i="2"/>
  <c r="G770" i="2"/>
  <c r="F770" i="2"/>
  <c r="E770" i="2"/>
  <c r="C770" i="2"/>
  <c r="A770" i="2"/>
  <c r="K769" i="2"/>
  <c r="G769" i="2"/>
  <c r="F769" i="2"/>
  <c r="E769" i="2"/>
  <c r="C769" i="2"/>
  <c r="A769" i="2"/>
  <c r="K768" i="2"/>
  <c r="G768" i="2"/>
  <c r="F768" i="2"/>
  <c r="E768" i="2"/>
  <c r="C768" i="2"/>
  <c r="A768" i="2"/>
  <c r="K767" i="2"/>
  <c r="G767" i="2"/>
  <c r="F767" i="2"/>
  <c r="E767" i="2"/>
  <c r="C767" i="2"/>
  <c r="A767" i="2"/>
  <c r="K766" i="2"/>
  <c r="G766" i="2"/>
  <c r="F766" i="2"/>
  <c r="E766" i="2"/>
  <c r="C766" i="2"/>
  <c r="A766" i="2"/>
  <c r="K765" i="2"/>
  <c r="G765" i="2"/>
  <c r="F765" i="2"/>
  <c r="E765" i="2"/>
  <c r="C765" i="2"/>
  <c r="A765" i="2"/>
  <c r="K764" i="2"/>
  <c r="G764" i="2"/>
  <c r="F764" i="2"/>
  <c r="E764" i="2"/>
  <c r="C764" i="2"/>
  <c r="A764" i="2"/>
  <c r="K763" i="2"/>
  <c r="G763" i="2"/>
  <c r="F763" i="2"/>
  <c r="E763" i="2"/>
  <c r="C763" i="2"/>
  <c r="A763" i="2"/>
  <c r="K762" i="2"/>
  <c r="G762" i="2"/>
  <c r="F762" i="2"/>
  <c r="E762" i="2"/>
  <c r="C762" i="2"/>
  <c r="A762" i="2"/>
  <c r="K761" i="2"/>
  <c r="G761" i="2"/>
  <c r="F761" i="2"/>
  <c r="E761" i="2"/>
  <c r="C761" i="2"/>
  <c r="A761" i="2"/>
  <c r="K760" i="2"/>
  <c r="G760" i="2"/>
  <c r="F760" i="2"/>
  <c r="E760" i="2"/>
  <c r="C760" i="2"/>
  <c r="A760" i="2"/>
  <c r="K759" i="2"/>
  <c r="G759" i="2"/>
  <c r="F759" i="2"/>
  <c r="E759" i="2"/>
  <c r="C759" i="2"/>
  <c r="A759" i="2"/>
  <c r="K758" i="2"/>
  <c r="G758" i="2"/>
  <c r="F758" i="2"/>
  <c r="E758" i="2"/>
  <c r="C758" i="2"/>
  <c r="A758" i="2"/>
  <c r="K757" i="2"/>
  <c r="G757" i="2"/>
  <c r="F757" i="2"/>
  <c r="E757" i="2"/>
  <c r="C757" i="2"/>
  <c r="A757" i="2"/>
  <c r="K756" i="2"/>
  <c r="G756" i="2"/>
  <c r="F756" i="2"/>
  <c r="E756" i="2"/>
  <c r="C756" i="2"/>
  <c r="A756" i="2"/>
  <c r="K755" i="2"/>
  <c r="G755" i="2"/>
  <c r="F755" i="2"/>
  <c r="E755" i="2"/>
  <c r="C755" i="2"/>
  <c r="A755" i="2"/>
  <c r="K754" i="2"/>
  <c r="G754" i="2"/>
  <c r="F754" i="2"/>
  <c r="E754" i="2"/>
  <c r="C754" i="2"/>
  <c r="A754" i="2"/>
  <c r="K753" i="2"/>
  <c r="G753" i="2"/>
  <c r="F753" i="2"/>
  <c r="E753" i="2"/>
  <c r="C753" i="2"/>
  <c r="A753" i="2"/>
  <c r="K752" i="2"/>
  <c r="G752" i="2"/>
  <c r="F752" i="2"/>
  <c r="E752" i="2"/>
  <c r="C752" i="2"/>
  <c r="A752" i="2"/>
  <c r="K751" i="2"/>
  <c r="G751" i="2"/>
  <c r="F751" i="2"/>
  <c r="E751" i="2"/>
  <c r="C751" i="2"/>
  <c r="A751" i="2"/>
  <c r="K750" i="2"/>
  <c r="G750" i="2"/>
  <c r="F750" i="2"/>
  <c r="E750" i="2"/>
  <c r="C750" i="2"/>
  <c r="A750" i="2"/>
  <c r="K749" i="2"/>
  <c r="G749" i="2"/>
  <c r="F749" i="2"/>
  <c r="E749" i="2"/>
  <c r="C749" i="2"/>
  <c r="A749" i="2"/>
  <c r="K748" i="2"/>
  <c r="G748" i="2"/>
  <c r="F748" i="2"/>
  <c r="E748" i="2"/>
  <c r="C748" i="2"/>
  <c r="A748" i="2"/>
  <c r="K747" i="2"/>
  <c r="G747" i="2"/>
  <c r="F747" i="2"/>
  <c r="E747" i="2"/>
  <c r="C747" i="2"/>
  <c r="A747" i="2"/>
  <c r="K746" i="2"/>
  <c r="G746" i="2"/>
  <c r="F746" i="2"/>
  <c r="E746" i="2"/>
  <c r="C746" i="2"/>
  <c r="A746" i="2"/>
  <c r="K745" i="2"/>
  <c r="G745" i="2"/>
  <c r="F745" i="2"/>
  <c r="E745" i="2"/>
  <c r="C745" i="2"/>
  <c r="A745" i="2"/>
  <c r="K744" i="2"/>
  <c r="G744" i="2"/>
  <c r="F744" i="2"/>
  <c r="E744" i="2"/>
  <c r="C744" i="2"/>
  <c r="A744" i="2"/>
  <c r="K743" i="2"/>
  <c r="G743" i="2"/>
  <c r="F743" i="2"/>
  <c r="E743" i="2"/>
  <c r="C743" i="2"/>
  <c r="A743" i="2"/>
  <c r="K742" i="2"/>
  <c r="G742" i="2"/>
  <c r="F742" i="2"/>
  <c r="E742" i="2"/>
  <c r="C742" i="2"/>
  <c r="A742" i="2"/>
  <c r="K741" i="2"/>
  <c r="G741" i="2"/>
  <c r="F741" i="2"/>
  <c r="E741" i="2"/>
  <c r="C741" i="2"/>
  <c r="A741" i="2"/>
  <c r="K740" i="2"/>
  <c r="G740" i="2"/>
  <c r="F740" i="2"/>
  <c r="E740" i="2"/>
  <c r="C740" i="2"/>
  <c r="A740" i="2"/>
  <c r="K739" i="2"/>
  <c r="G739" i="2"/>
  <c r="F739" i="2"/>
  <c r="E739" i="2"/>
  <c r="C739" i="2"/>
  <c r="A739" i="2"/>
  <c r="K738" i="2"/>
  <c r="G738" i="2"/>
  <c r="F738" i="2"/>
  <c r="E738" i="2"/>
  <c r="C738" i="2"/>
  <c r="A738" i="2"/>
  <c r="K737" i="2"/>
  <c r="G737" i="2"/>
  <c r="F737" i="2"/>
  <c r="E737" i="2"/>
  <c r="C737" i="2"/>
  <c r="A737" i="2"/>
  <c r="K736" i="2"/>
  <c r="G736" i="2"/>
  <c r="F736" i="2"/>
  <c r="E736" i="2"/>
  <c r="C736" i="2"/>
  <c r="A736" i="2"/>
  <c r="K735" i="2"/>
  <c r="G735" i="2"/>
  <c r="F735" i="2"/>
  <c r="E735" i="2"/>
  <c r="C735" i="2"/>
  <c r="A735" i="2"/>
  <c r="K734" i="2"/>
  <c r="G734" i="2"/>
  <c r="F734" i="2"/>
  <c r="E734" i="2"/>
  <c r="C734" i="2"/>
  <c r="A734" i="2"/>
  <c r="K733" i="2"/>
  <c r="G733" i="2"/>
  <c r="F733" i="2"/>
  <c r="E733" i="2"/>
  <c r="C733" i="2"/>
  <c r="A733" i="2"/>
  <c r="K732" i="2"/>
  <c r="G732" i="2"/>
  <c r="F732" i="2"/>
  <c r="E732" i="2"/>
  <c r="C732" i="2"/>
  <c r="A732" i="2"/>
  <c r="K731" i="2"/>
  <c r="G731" i="2"/>
  <c r="F731" i="2"/>
  <c r="E731" i="2"/>
  <c r="C731" i="2"/>
  <c r="A731" i="2"/>
  <c r="K730" i="2"/>
  <c r="G730" i="2"/>
  <c r="F730" i="2"/>
  <c r="E730" i="2"/>
  <c r="C730" i="2"/>
  <c r="A730" i="2"/>
  <c r="K729" i="2"/>
  <c r="G729" i="2"/>
  <c r="F729" i="2"/>
  <c r="E729" i="2"/>
  <c r="C729" i="2"/>
  <c r="A729" i="2"/>
  <c r="K728" i="2"/>
  <c r="G728" i="2"/>
  <c r="F728" i="2"/>
  <c r="E728" i="2"/>
  <c r="C728" i="2"/>
  <c r="A728" i="2"/>
  <c r="K727" i="2"/>
  <c r="G727" i="2"/>
  <c r="F727" i="2"/>
  <c r="E727" i="2"/>
  <c r="C727" i="2"/>
  <c r="A727" i="2"/>
  <c r="K726" i="2"/>
  <c r="G726" i="2"/>
  <c r="F726" i="2"/>
  <c r="E726" i="2"/>
  <c r="C726" i="2"/>
  <c r="A726" i="2"/>
  <c r="K725" i="2"/>
  <c r="G725" i="2"/>
  <c r="F725" i="2"/>
  <c r="E725" i="2"/>
  <c r="C725" i="2"/>
  <c r="A725" i="2"/>
  <c r="K724" i="2"/>
  <c r="G724" i="2"/>
  <c r="F724" i="2"/>
  <c r="E724" i="2"/>
  <c r="C724" i="2"/>
  <c r="A724" i="2"/>
  <c r="K723" i="2"/>
  <c r="G723" i="2"/>
  <c r="F723" i="2"/>
  <c r="E723" i="2"/>
  <c r="C723" i="2"/>
  <c r="A723" i="2"/>
  <c r="K722" i="2"/>
  <c r="G722" i="2"/>
  <c r="F722" i="2"/>
  <c r="E722" i="2"/>
  <c r="C722" i="2"/>
  <c r="A722" i="2"/>
  <c r="K721" i="2"/>
  <c r="G721" i="2"/>
  <c r="F721" i="2"/>
  <c r="E721" i="2"/>
  <c r="C721" i="2"/>
  <c r="A721" i="2"/>
  <c r="K720" i="2"/>
  <c r="G720" i="2"/>
  <c r="F720" i="2"/>
  <c r="E720" i="2"/>
  <c r="C720" i="2"/>
  <c r="A720" i="2"/>
  <c r="K719" i="2"/>
  <c r="G719" i="2"/>
  <c r="F719" i="2"/>
  <c r="E719" i="2"/>
  <c r="C719" i="2"/>
  <c r="A719" i="2"/>
  <c r="K718" i="2"/>
  <c r="G718" i="2"/>
  <c r="F718" i="2"/>
  <c r="E718" i="2"/>
  <c r="C718" i="2"/>
  <c r="A718" i="2"/>
  <c r="K717" i="2"/>
  <c r="G717" i="2"/>
  <c r="F717" i="2"/>
  <c r="E717" i="2"/>
  <c r="C717" i="2"/>
  <c r="A717" i="2"/>
  <c r="K716" i="2"/>
  <c r="G716" i="2"/>
  <c r="F716" i="2"/>
  <c r="E716" i="2"/>
  <c r="C716" i="2"/>
  <c r="A716" i="2"/>
  <c r="K715" i="2"/>
  <c r="G715" i="2"/>
  <c r="F715" i="2"/>
  <c r="E715" i="2"/>
  <c r="C715" i="2"/>
  <c r="A715" i="2"/>
  <c r="K714" i="2"/>
  <c r="G714" i="2"/>
  <c r="F714" i="2"/>
  <c r="E714" i="2"/>
  <c r="C714" i="2"/>
  <c r="A714" i="2"/>
  <c r="K713" i="2"/>
  <c r="G713" i="2"/>
  <c r="F713" i="2"/>
  <c r="E713" i="2"/>
  <c r="C713" i="2"/>
  <c r="A713" i="2"/>
  <c r="K712" i="2"/>
  <c r="G712" i="2"/>
  <c r="F712" i="2"/>
  <c r="E712" i="2"/>
  <c r="C712" i="2"/>
  <c r="A712" i="2"/>
  <c r="K711" i="2"/>
  <c r="G711" i="2"/>
  <c r="F711" i="2"/>
  <c r="E711" i="2"/>
  <c r="C711" i="2"/>
  <c r="A711" i="2"/>
  <c r="K710" i="2"/>
  <c r="G710" i="2"/>
  <c r="F710" i="2"/>
  <c r="E710" i="2"/>
  <c r="C710" i="2"/>
  <c r="A710" i="2"/>
  <c r="K709" i="2"/>
  <c r="G709" i="2"/>
  <c r="F709" i="2"/>
  <c r="E709" i="2"/>
  <c r="C709" i="2"/>
  <c r="A709" i="2"/>
  <c r="K708" i="2"/>
  <c r="G708" i="2"/>
  <c r="F708" i="2"/>
  <c r="E708" i="2"/>
  <c r="C708" i="2"/>
  <c r="A708" i="2"/>
  <c r="K707" i="2"/>
  <c r="G707" i="2"/>
  <c r="F707" i="2"/>
  <c r="E707" i="2"/>
  <c r="C707" i="2"/>
  <c r="A707" i="2"/>
  <c r="K706" i="2"/>
  <c r="G706" i="2"/>
  <c r="F706" i="2"/>
  <c r="E706" i="2"/>
  <c r="C706" i="2"/>
  <c r="A706" i="2"/>
  <c r="K705" i="2"/>
  <c r="G705" i="2"/>
  <c r="F705" i="2"/>
  <c r="E705" i="2"/>
  <c r="C705" i="2"/>
  <c r="A705" i="2"/>
  <c r="K704" i="2"/>
  <c r="G704" i="2"/>
  <c r="F704" i="2"/>
  <c r="E704" i="2"/>
  <c r="C704" i="2"/>
  <c r="A704" i="2"/>
  <c r="K703" i="2"/>
  <c r="G703" i="2"/>
  <c r="F703" i="2"/>
  <c r="E703" i="2"/>
  <c r="C703" i="2"/>
  <c r="A703" i="2"/>
  <c r="K702" i="2"/>
  <c r="G702" i="2"/>
  <c r="F702" i="2"/>
  <c r="E702" i="2"/>
  <c r="C702" i="2"/>
  <c r="A702" i="2"/>
  <c r="K701" i="2"/>
  <c r="G701" i="2"/>
  <c r="F701" i="2"/>
  <c r="E701" i="2"/>
  <c r="C701" i="2"/>
  <c r="A701" i="2"/>
  <c r="K700" i="2"/>
  <c r="G700" i="2"/>
  <c r="F700" i="2"/>
  <c r="E700" i="2"/>
  <c r="C700" i="2"/>
  <c r="A700" i="2"/>
  <c r="K699" i="2"/>
  <c r="G699" i="2"/>
  <c r="F699" i="2"/>
  <c r="E699" i="2"/>
  <c r="C699" i="2"/>
  <c r="A699" i="2"/>
  <c r="K698" i="2"/>
  <c r="G698" i="2"/>
  <c r="F698" i="2"/>
  <c r="E698" i="2"/>
  <c r="C698" i="2"/>
  <c r="A698" i="2"/>
  <c r="K697" i="2"/>
  <c r="G697" i="2"/>
  <c r="F697" i="2"/>
  <c r="E697" i="2"/>
  <c r="C697" i="2"/>
  <c r="A697" i="2"/>
  <c r="K696" i="2"/>
  <c r="G696" i="2"/>
  <c r="F696" i="2"/>
  <c r="E696" i="2"/>
  <c r="C696" i="2"/>
  <c r="A696" i="2"/>
  <c r="K695" i="2"/>
  <c r="G695" i="2"/>
  <c r="F695" i="2"/>
  <c r="E695" i="2"/>
  <c r="C695" i="2"/>
  <c r="A695" i="2"/>
  <c r="K694" i="2"/>
  <c r="G694" i="2"/>
  <c r="F694" i="2"/>
  <c r="E694" i="2"/>
  <c r="C694" i="2"/>
  <c r="A694" i="2"/>
  <c r="K693" i="2"/>
  <c r="G693" i="2"/>
  <c r="F693" i="2"/>
  <c r="E693" i="2"/>
  <c r="C693" i="2"/>
  <c r="A693" i="2"/>
  <c r="K692" i="2"/>
  <c r="G692" i="2"/>
  <c r="F692" i="2"/>
  <c r="E692" i="2"/>
  <c r="C692" i="2"/>
  <c r="A692" i="2"/>
  <c r="K691" i="2"/>
  <c r="G691" i="2"/>
  <c r="F691" i="2"/>
  <c r="E691" i="2"/>
  <c r="C691" i="2"/>
  <c r="A691" i="2"/>
  <c r="K690" i="2"/>
  <c r="G690" i="2"/>
  <c r="F690" i="2"/>
  <c r="E690" i="2"/>
  <c r="C690" i="2"/>
  <c r="A690" i="2"/>
  <c r="K689" i="2"/>
  <c r="G689" i="2"/>
  <c r="F689" i="2"/>
  <c r="E689" i="2"/>
  <c r="C689" i="2"/>
  <c r="A689" i="2"/>
  <c r="K688" i="2"/>
  <c r="G688" i="2"/>
  <c r="F688" i="2"/>
  <c r="E688" i="2"/>
  <c r="C688" i="2"/>
  <c r="A688" i="2"/>
  <c r="K687" i="2"/>
  <c r="G687" i="2"/>
  <c r="F687" i="2"/>
  <c r="E687" i="2"/>
  <c r="C687" i="2"/>
  <c r="A687" i="2"/>
  <c r="K686" i="2"/>
  <c r="G686" i="2"/>
  <c r="F686" i="2"/>
  <c r="E686" i="2"/>
  <c r="C686" i="2"/>
  <c r="A686" i="2"/>
  <c r="K685" i="2"/>
  <c r="G685" i="2"/>
  <c r="F685" i="2"/>
  <c r="E685" i="2"/>
  <c r="C685" i="2"/>
  <c r="A685" i="2"/>
  <c r="K684" i="2"/>
  <c r="G684" i="2"/>
  <c r="F684" i="2"/>
  <c r="E684" i="2"/>
  <c r="C684" i="2"/>
  <c r="A684" i="2"/>
  <c r="K683" i="2"/>
  <c r="G683" i="2"/>
  <c r="F683" i="2"/>
  <c r="E683" i="2"/>
  <c r="C683" i="2"/>
  <c r="A683" i="2"/>
  <c r="K682" i="2"/>
  <c r="G682" i="2"/>
  <c r="F682" i="2"/>
  <c r="E682" i="2"/>
  <c r="C682" i="2"/>
  <c r="A682" i="2"/>
  <c r="K681" i="2"/>
  <c r="G681" i="2"/>
  <c r="F681" i="2"/>
  <c r="E681" i="2"/>
  <c r="C681" i="2"/>
  <c r="A681" i="2"/>
  <c r="K680" i="2"/>
  <c r="G680" i="2"/>
  <c r="F680" i="2"/>
  <c r="E680" i="2"/>
  <c r="C680" i="2"/>
  <c r="A680" i="2"/>
  <c r="K679" i="2"/>
  <c r="G679" i="2"/>
  <c r="F679" i="2"/>
  <c r="E679" i="2"/>
  <c r="C679" i="2"/>
  <c r="A679" i="2"/>
  <c r="K678" i="2"/>
  <c r="G678" i="2"/>
  <c r="F678" i="2"/>
  <c r="E678" i="2"/>
  <c r="C678" i="2"/>
  <c r="A678" i="2"/>
  <c r="K677" i="2"/>
  <c r="G677" i="2"/>
  <c r="F677" i="2"/>
  <c r="E677" i="2"/>
  <c r="C677" i="2"/>
  <c r="A677" i="2"/>
  <c r="K676" i="2"/>
  <c r="G676" i="2"/>
  <c r="F676" i="2"/>
  <c r="E676" i="2"/>
  <c r="C676" i="2"/>
  <c r="A676" i="2"/>
  <c r="K675" i="2"/>
  <c r="G675" i="2"/>
  <c r="F675" i="2"/>
  <c r="E675" i="2"/>
  <c r="C675" i="2"/>
  <c r="A675" i="2"/>
  <c r="K674" i="2"/>
  <c r="G674" i="2"/>
  <c r="F674" i="2"/>
  <c r="E674" i="2"/>
  <c r="C674" i="2"/>
  <c r="A674" i="2"/>
  <c r="K673" i="2"/>
  <c r="G673" i="2"/>
  <c r="F673" i="2"/>
  <c r="E673" i="2"/>
  <c r="C673" i="2"/>
  <c r="A673" i="2"/>
  <c r="K672" i="2"/>
  <c r="G672" i="2"/>
  <c r="F672" i="2"/>
  <c r="E672" i="2"/>
  <c r="C672" i="2"/>
  <c r="A672" i="2"/>
  <c r="K671" i="2"/>
  <c r="G671" i="2"/>
  <c r="F671" i="2"/>
  <c r="E671" i="2"/>
  <c r="C671" i="2"/>
  <c r="A671" i="2"/>
  <c r="K670" i="2"/>
  <c r="G670" i="2"/>
  <c r="F670" i="2"/>
  <c r="E670" i="2"/>
  <c r="C670" i="2"/>
  <c r="A670" i="2"/>
  <c r="K669" i="2"/>
  <c r="G669" i="2"/>
  <c r="F669" i="2"/>
  <c r="E669" i="2"/>
  <c r="C669" i="2"/>
  <c r="A669" i="2"/>
  <c r="K668" i="2"/>
  <c r="G668" i="2"/>
  <c r="F668" i="2"/>
  <c r="E668" i="2"/>
  <c r="C668" i="2"/>
  <c r="A668" i="2"/>
  <c r="K667" i="2"/>
  <c r="G667" i="2"/>
  <c r="F667" i="2"/>
  <c r="E667" i="2"/>
  <c r="C667" i="2"/>
  <c r="A667" i="2"/>
  <c r="K666" i="2"/>
  <c r="G666" i="2"/>
  <c r="F666" i="2"/>
  <c r="E666" i="2"/>
  <c r="C666" i="2"/>
  <c r="A666" i="2"/>
  <c r="K665" i="2"/>
  <c r="G665" i="2"/>
  <c r="F665" i="2"/>
  <c r="E665" i="2"/>
  <c r="C665" i="2"/>
  <c r="A665" i="2"/>
  <c r="K664" i="2"/>
  <c r="G664" i="2"/>
  <c r="F664" i="2"/>
  <c r="E664" i="2"/>
  <c r="C664" i="2"/>
  <c r="A664" i="2"/>
  <c r="K663" i="2"/>
  <c r="G663" i="2"/>
  <c r="F663" i="2"/>
  <c r="E663" i="2"/>
  <c r="C663" i="2"/>
  <c r="A663" i="2"/>
  <c r="K662" i="2"/>
  <c r="G662" i="2"/>
  <c r="F662" i="2"/>
  <c r="E662" i="2"/>
  <c r="C662" i="2"/>
  <c r="A662" i="2"/>
  <c r="K661" i="2"/>
  <c r="G661" i="2"/>
  <c r="F661" i="2"/>
  <c r="E661" i="2"/>
  <c r="C661" i="2"/>
  <c r="A661" i="2"/>
  <c r="K660" i="2"/>
  <c r="G660" i="2"/>
  <c r="F660" i="2"/>
  <c r="E660" i="2"/>
  <c r="C660" i="2"/>
  <c r="A660" i="2"/>
  <c r="K659" i="2"/>
  <c r="G659" i="2"/>
  <c r="F659" i="2"/>
  <c r="E659" i="2"/>
  <c r="C659" i="2"/>
  <c r="A659" i="2"/>
  <c r="K658" i="2"/>
  <c r="G658" i="2"/>
  <c r="F658" i="2"/>
  <c r="E658" i="2"/>
  <c r="C658" i="2"/>
  <c r="A658" i="2"/>
  <c r="K657" i="2"/>
  <c r="G657" i="2"/>
  <c r="F657" i="2"/>
  <c r="E657" i="2"/>
  <c r="C657" i="2"/>
  <c r="A657" i="2"/>
  <c r="K656" i="2"/>
  <c r="G656" i="2"/>
  <c r="F656" i="2"/>
  <c r="E656" i="2"/>
  <c r="C656" i="2"/>
  <c r="A656" i="2"/>
  <c r="K655" i="2"/>
  <c r="G655" i="2"/>
  <c r="F655" i="2"/>
  <c r="E655" i="2"/>
  <c r="C655" i="2"/>
  <c r="A655" i="2"/>
  <c r="K654" i="2"/>
  <c r="G654" i="2"/>
  <c r="F654" i="2"/>
  <c r="E654" i="2"/>
  <c r="C654" i="2"/>
  <c r="A654" i="2"/>
  <c r="K653" i="2"/>
  <c r="G653" i="2"/>
  <c r="F653" i="2"/>
  <c r="E653" i="2"/>
  <c r="C653" i="2"/>
  <c r="A653" i="2"/>
  <c r="K652" i="2"/>
  <c r="G652" i="2"/>
  <c r="F652" i="2"/>
  <c r="E652" i="2"/>
  <c r="C652" i="2"/>
  <c r="A652" i="2"/>
  <c r="K651" i="2"/>
  <c r="G651" i="2"/>
  <c r="F651" i="2"/>
  <c r="E651" i="2"/>
  <c r="C651" i="2"/>
  <c r="A651" i="2"/>
  <c r="K650" i="2"/>
  <c r="G650" i="2"/>
  <c r="F650" i="2"/>
  <c r="E650" i="2"/>
  <c r="C650" i="2"/>
  <c r="A650" i="2"/>
  <c r="K649" i="2"/>
  <c r="G649" i="2"/>
  <c r="F649" i="2"/>
  <c r="E649" i="2"/>
  <c r="C649" i="2"/>
  <c r="A649" i="2"/>
  <c r="K648" i="2"/>
  <c r="G648" i="2"/>
  <c r="F648" i="2"/>
  <c r="E648" i="2"/>
  <c r="C648" i="2"/>
  <c r="A648" i="2"/>
  <c r="K647" i="2"/>
  <c r="G647" i="2"/>
  <c r="F647" i="2"/>
  <c r="E647" i="2"/>
  <c r="C647" i="2"/>
  <c r="A647" i="2"/>
  <c r="K646" i="2"/>
  <c r="G646" i="2"/>
  <c r="F646" i="2"/>
  <c r="E646" i="2"/>
  <c r="C646" i="2"/>
  <c r="A646" i="2"/>
  <c r="K645" i="2"/>
  <c r="G645" i="2"/>
  <c r="F645" i="2"/>
  <c r="E645" i="2"/>
  <c r="C645" i="2"/>
  <c r="A645" i="2"/>
  <c r="K644" i="2"/>
  <c r="G644" i="2"/>
  <c r="F644" i="2"/>
  <c r="E644" i="2"/>
  <c r="C644" i="2"/>
  <c r="A644" i="2"/>
  <c r="K643" i="2"/>
  <c r="G643" i="2"/>
  <c r="F643" i="2"/>
  <c r="E643" i="2"/>
  <c r="C643" i="2"/>
  <c r="A643" i="2"/>
  <c r="K642" i="2"/>
  <c r="G642" i="2"/>
  <c r="F642" i="2"/>
  <c r="E642" i="2"/>
  <c r="C642" i="2"/>
  <c r="A642" i="2"/>
  <c r="K641" i="2"/>
  <c r="G641" i="2"/>
  <c r="F641" i="2"/>
  <c r="E641" i="2"/>
  <c r="C641" i="2"/>
  <c r="A641" i="2"/>
  <c r="K640" i="2"/>
  <c r="G640" i="2"/>
  <c r="F640" i="2"/>
  <c r="E640" i="2"/>
  <c r="C640" i="2"/>
  <c r="A640" i="2"/>
  <c r="K639" i="2"/>
  <c r="G639" i="2"/>
  <c r="F639" i="2"/>
  <c r="E639" i="2"/>
  <c r="C639" i="2"/>
  <c r="A639" i="2"/>
  <c r="K638" i="2"/>
  <c r="G638" i="2"/>
  <c r="F638" i="2"/>
  <c r="E638" i="2"/>
  <c r="C638" i="2"/>
  <c r="A638" i="2"/>
  <c r="K637" i="2"/>
  <c r="G637" i="2"/>
  <c r="F637" i="2"/>
  <c r="E637" i="2"/>
  <c r="C637" i="2"/>
  <c r="A637" i="2"/>
  <c r="K636" i="2"/>
  <c r="G636" i="2"/>
  <c r="F636" i="2"/>
  <c r="E636" i="2"/>
  <c r="C636" i="2"/>
  <c r="A636" i="2"/>
  <c r="K635" i="2"/>
  <c r="G635" i="2"/>
  <c r="F635" i="2"/>
  <c r="E635" i="2"/>
  <c r="C635" i="2"/>
  <c r="A635" i="2"/>
  <c r="K634" i="2"/>
  <c r="G634" i="2"/>
  <c r="F634" i="2"/>
  <c r="E634" i="2"/>
  <c r="C634" i="2"/>
  <c r="A634" i="2"/>
  <c r="K633" i="2"/>
  <c r="G633" i="2"/>
  <c r="F633" i="2"/>
  <c r="E633" i="2"/>
  <c r="C633" i="2"/>
  <c r="A633" i="2"/>
  <c r="K632" i="2"/>
  <c r="G632" i="2"/>
  <c r="F632" i="2"/>
  <c r="E632" i="2"/>
  <c r="C632" i="2"/>
  <c r="A632" i="2"/>
  <c r="K631" i="2"/>
  <c r="G631" i="2"/>
  <c r="F631" i="2"/>
  <c r="E631" i="2"/>
  <c r="C631" i="2"/>
  <c r="A631" i="2"/>
  <c r="K630" i="2"/>
  <c r="G630" i="2"/>
  <c r="F630" i="2"/>
  <c r="E630" i="2"/>
  <c r="C630" i="2"/>
  <c r="A630" i="2"/>
  <c r="K629" i="2"/>
  <c r="G629" i="2"/>
  <c r="F629" i="2"/>
  <c r="E629" i="2"/>
  <c r="C629" i="2"/>
  <c r="A629" i="2"/>
  <c r="K628" i="2"/>
  <c r="G628" i="2"/>
  <c r="F628" i="2"/>
  <c r="E628" i="2"/>
  <c r="C628" i="2"/>
  <c r="A628" i="2"/>
  <c r="K627" i="2"/>
  <c r="G627" i="2"/>
  <c r="F627" i="2"/>
  <c r="E627" i="2"/>
  <c r="C627" i="2"/>
  <c r="A627" i="2"/>
  <c r="K626" i="2"/>
  <c r="G626" i="2"/>
  <c r="F626" i="2"/>
  <c r="E626" i="2"/>
  <c r="C626" i="2"/>
  <c r="A626" i="2"/>
  <c r="K625" i="2"/>
  <c r="G625" i="2"/>
  <c r="F625" i="2"/>
  <c r="E625" i="2"/>
  <c r="C625" i="2"/>
  <c r="A625" i="2"/>
  <c r="K624" i="2"/>
  <c r="G624" i="2"/>
  <c r="F624" i="2"/>
  <c r="E624" i="2"/>
  <c r="C624" i="2"/>
  <c r="A624" i="2"/>
  <c r="K623" i="2"/>
  <c r="G623" i="2"/>
  <c r="F623" i="2"/>
  <c r="E623" i="2"/>
  <c r="C623" i="2"/>
  <c r="A623" i="2"/>
  <c r="K622" i="2"/>
  <c r="G622" i="2"/>
  <c r="F622" i="2"/>
  <c r="E622" i="2"/>
  <c r="C622" i="2"/>
  <c r="A622" i="2"/>
  <c r="K621" i="2"/>
  <c r="G621" i="2"/>
  <c r="F621" i="2"/>
  <c r="E621" i="2"/>
  <c r="C621" i="2"/>
  <c r="A621" i="2"/>
  <c r="K620" i="2"/>
  <c r="G620" i="2"/>
  <c r="F620" i="2"/>
  <c r="E620" i="2"/>
  <c r="C620" i="2"/>
  <c r="A620" i="2"/>
  <c r="K619" i="2"/>
  <c r="G619" i="2"/>
  <c r="F619" i="2"/>
  <c r="E619" i="2"/>
  <c r="C619" i="2"/>
  <c r="A619" i="2"/>
  <c r="K618" i="2"/>
  <c r="G618" i="2"/>
  <c r="F618" i="2"/>
  <c r="E618" i="2"/>
  <c r="C618" i="2"/>
  <c r="A618" i="2"/>
  <c r="K617" i="2"/>
  <c r="G617" i="2"/>
  <c r="F617" i="2"/>
  <c r="E617" i="2"/>
  <c r="C617" i="2"/>
  <c r="A617" i="2"/>
  <c r="K616" i="2"/>
  <c r="G616" i="2"/>
  <c r="F616" i="2"/>
  <c r="E616" i="2"/>
  <c r="C616" i="2"/>
  <c r="A616" i="2"/>
  <c r="K615" i="2"/>
  <c r="G615" i="2"/>
  <c r="F615" i="2"/>
  <c r="E615" i="2"/>
  <c r="C615" i="2"/>
  <c r="A615" i="2"/>
  <c r="K614" i="2"/>
  <c r="G614" i="2"/>
  <c r="F614" i="2"/>
  <c r="E614" i="2"/>
  <c r="C614" i="2"/>
  <c r="A614" i="2"/>
  <c r="K613" i="2"/>
  <c r="G613" i="2"/>
  <c r="F613" i="2"/>
  <c r="E613" i="2"/>
  <c r="C613" i="2"/>
  <c r="A613" i="2"/>
  <c r="K612" i="2"/>
  <c r="G612" i="2"/>
  <c r="F612" i="2"/>
  <c r="E612" i="2"/>
  <c r="C612" i="2"/>
  <c r="A612" i="2"/>
  <c r="K611" i="2"/>
  <c r="G611" i="2"/>
  <c r="F611" i="2"/>
  <c r="E611" i="2"/>
  <c r="C611" i="2"/>
  <c r="A611" i="2"/>
  <c r="K610" i="2"/>
  <c r="G610" i="2"/>
  <c r="F610" i="2"/>
  <c r="E610" i="2"/>
  <c r="C610" i="2"/>
  <c r="A610" i="2"/>
  <c r="K609" i="2"/>
  <c r="G609" i="2"/>
  <c r="F609" i="2"/>
  <c r="E609" i="2"/>
  <c r="C609" i="2"/>
  <c r="A609" i="2"/>
  <c r="K608" i="2"/>
  <c r="G608" i="2"/>
  <c r="F608" i="2"/>
  <c r="E608" i="2"/>
  <c r="C608" i="2"/>
  <c r="A608" i="2"/>
  <c r="K607" i="2"/>
  <c r="G607" i="2"/>
  <c r="F607" i="2"/>
  <c r="E607" i="2"/>
  <c r="C607" i="2"/>
  <c r="A607" i="2"/>
  <c r="K606" i="2"/>
  <c r="G606" i="2"/>
  <c r="F606" i="2"/>
  <c r="E606" i="2"/>
  <c r="C606" i="2"/>
  <c r="A606" i="2"/>
  <c r="K605" i="2"/>
  <c r="G605" i="2"/>
  <c r="F605" i="2"/>
  <c r="E605" i="2"/>
  <c r="C605" i="2"/>
  <c r="A605" i="2"/>
  <c r="K604" i="2"/>
  <c r="G604" i="2"/>
  <c r="F604" i="2"/>
  <c r="E604" i="2"/>
  <c r="C604" i="2"/>
  <c r="A604" i="2"/>
  <c r="K603" i="2"/>
  <c r="G603" i="2"/>
  <c r="F603" i="2"/>
  <c r="E603" i="2"/>
  <c r="C603" i="2"/>
  <c r="A603" i="2"/>
  <c r="K602" i="2"/>
  <c r="G602" i="2"/>
  <c r="F602" i="2"/>
  <c r="E602" i="2"/>
  <c r="C602" i="2"/>
  <c r="A602" i="2"/>
  <c r="K601" i="2"/>
  <c r="G601" i="2"/>
  <c r="F601" i="2"/>
  <c r="E601" i="2"/>
  <c r="C601" i="2"/>
  <c r="A601" i="2"/>
  <c r="K600" i="2"/>
  <c r="G600" i="2"/>
  <c r="F600" i="2"/>
  <c r="E600" i="2"/>
  <c r="C600" i="2"/>
  <c r="A600" i="2"/>
  <c r="K599" i="2"/>
  <c r="G599" i="2"/>
  <c r="F599" i="2"/>
  <c r="E599" i="2"/>
  <c r="C599" i="2"/>
  <c r="A599" i="2"/>
  <c r="K598" i="2"/>
  <c r="G598" i="2"/>
  <c r="F598" i="2"/>
  <c r="E598" i="2"/>
  <c r="C598" i="2"/>
  <c r="A598" i="2"/>
  <c r="K597" i="2"/>
  <c r="G597" i="2"/>
  <c r="F597" i="2"/>
  <c r="E597" i="2"/>
  <c r="C597" i="2"/>
  <c r="A597" i="2"/>
  <c r="K596" i="2"/>
  <c r="G596" i="2"/>
  <c r="F596" i="2"/>
  <c r="E596" i="2"/>
  <c r="C596" i="2"/>
  <c r="A596" i="2"/>
  <c r="K595" i="2"/>
  <c r="G595" i="2"/>
  <c r="F595" i="2"/>
  <c r="E595" i="2"/>
  <c r="C595" i="2"/>
  <c r="A595" i="2"/>
  <c r="K594" i="2"/>
  <c r="G594" i="2"/>
  <c r="F594" i="2"/>
  <c r="E594" i="2"/>
  <c r="C594" i="2"/>
  <c r="A594" i="2"/>
  <c r="K593" i="2"/>
  <c r="G593" i="2"/>
  <c r="F593" i="2"/>
  <c r="E593" i="2"/>
  <c r="C593" i="2"/>
  <c r="A593" i="2"/>
  <c r="K592" i="2"/>
  <c r="G592" i="2"/>
  <c r="F592" i="2"/>
  <c r="E592" i="2"/>
  <c r="C592" i="2"/>
  <c r="A592" i="2"/>
  <c r="K591" i="2"/>
  <c r="G591" i="2"/>
  <c r="F591" i="2"/>
  <c r="E591" i="2"/>
  <c r="C591" i="2"/>
  <c r="A591" i="2"/>
  <c r="K590" i="2"/>
  <c r="G590" i="2"/>
  <c r="F590" i="2"/>
  <c r="E590" i="2"/>
  <c r="C590" i="2"/>
  <c r="A590" i="2"/>
  <c r="K589" i="2"/>
  <c r="G589" i="2"/>
  <c r="F589" i="2"/>
  <c r="E589" i="2"/>
  <c r="C589" i="2"/>
  <c r="A589" i="2"/>
  <c r="K588" i="2"/>
  <c r="G588" i="2"/>
  <c r="F588" i="2"/>
  <c r="E588" i="2"/>
  <c r="C588" i="2"/>
  <c r="A588" i="2"/>
  <c r="K587" i="2"/>
  <c r="G587" i="2"/>
  <c r="F587" i="2"/>
  <c r="E587" i="2"/>
  <c r="C587" i="2"/>
  <c r="A587" i="2"/>
  <c r="K586" i="2"/>
  <c r="G586" i="2"/>
  <c r="F586" i="2"/>
  <c r="E586" i="2"/>
  <c r="C586" i="2"/>
  <c r="A586" i="2"/>
  <c r="K585" i="2"/>
  <c r="G585" i="2"/>
  <c r="F585" i="2"/>
  <c r="E585" i="2"/>
  <c r="C585" i="2"/>
  <c r="A585" i="2"/>
  <c r="K584" i="2"/>
  <c r="G584" i="2"/>
  <c r="F584" i="2"/>
  <c r="E584" i="2"/>
  <c r="C584" i="2"/>
  <c r="A584" i="2"/>
  <c r="K583" i="2"/>
  <c r="G583" i="2"/>
  <c r="F583" i="2"/>
  <c r="E583" i="2"/>
  <c r="C583" i="2"/>
  <c r="A583" i="2"/>
  <c r="K582" i="2"/>
  <c r="G582" i="2"/>
  <c r="F582" i="2"/>
  <c r="E582" i="2"/>
  <c r="C582" i="2"/>
  <c r="A582" i="2"/>
  <c r="K581" i="2"/>
  <c r="G581" i="2"/>
  <c r="F581" i="2"/>
  <c r="E581" i="2"/>
  <c r="C581" i="2"/>
  <c r="A581" i="2"/>
  <c r="K580" i="2"/>
  <c r="G580" i="2"/>
  <c r="F580" i="2"/>
  <c r="E580" i="2"/>
  <c r="C580" i="2"/>
  <c r="A580" i="2"/>
  <c r="K579" i="2"/>
  <c r="G579" i="2"/>
  <c r="F579" i="2"/>
  <c r="E579" i="2"/>
  <c r="C579" i="2"/>
  <c r="A579" i="2"/>
  <c r="K578" i="2"/>
  <c r="G578" i="2"/>
  <c r="F578" i="2"/>
  <c r="E578" i="2"/>
  <c r="C578" i="2"/>
  <c r="A578" i="2"/>
  <c r="K577" i="2"/>
  <c r="G577" i="2"/>
  <c r="F577" i="2"/>
  <c r="E577" i="2"/>
  <c r="C577" i="2"/>
  <c r="A577" i="2"/>
  <c r="K576" i="2"/>
  <c r="G576" i="2"/>
  <c r="F576" i="2"/>
  <c r="E576" i="2"/>
  <c r="C576" i="2"/>
  <c r="A576" i="2"/>
  <c r="K575" i="2"/>
  <c r="G575" i="2"/>
  <c r="F575" i="2"/>
  <c r="E575" i="2"/>
  <c r="C575" i="2"/>
  <c r="A575" i="2"/>
  <c r="K574" i="2"/>
  <c r="G574" i="2"/>
  <c r="F574" i="2"/>
  <c r="E574" i="2"/>
  <c r="C574" i="2"/>
  <c r="A574" i="2"/>
  <c r="K573" i="2"/>
  <c r="G573" i="2"/>
  <c r="F573" i="2"/>
  <c r="E573" i="2"/>
  <c r="C573" i="2"/>
  <c r="A573" i="2"/>
  <c r="K572" i="2"/>
  <c r="G572" i="2"/>
  <c r="F572" i="2"/>
  <c r="E572" i="2"/>
  <c r="C572" i="2"/>
  <c r="A572" i="2"/>
  <c r="K571" i="2"/>
  <c r="G571" i="2"/>
  <c r="F571" i="2"/>
  <c r="E571" i="2"/>
  <c r="C571" i="2"/>
  <c r="A571" i="2"/>
  <c r="K570" i="2"/>
  <c r="G570" i="2"/>
  <c r="F570" i="2"/>
  <c r="E570" i="2"/>
  <c r="C570" i="2"/>
  <c r="A570" i="2"/>
  <c r="K569" i="2"/>
  <c r="G569" i="2"/>
  <c r="F569" i="2"/>
  <c r="E569" i="2"/>
  <c r="C569" i="2"/>
  <c r="A569" i="2"/>
  <c r="K568" i="2"/>
  <c r="G568" i="2"/>
  <c r="F568" i="2"/>
  <c r="E568" i="2"/>
  <c r="C568" i="2"/>
  <c r="A568" i="2"/>
  <c r="K567" i="2"/>
  <c r="G567" i="2"/>
  <c r="F567" i="2"/>
  <c r="E567" i="2"/>
  <c r="C567" i="2"/>
  <c r="A567" i="2"/>
  <c r="K566" i="2"/>
  <c r="G566" i="2"/>
  <c r="F566" i="2"/>
  <c r="E566" i="2"/>
  <c r="C566" i="2"/>
  <c r="A566" i="2"/>
  <c r="K565" i="2"/>
  <c r="G565" i="2"/>
  <c r="F565" i="2"/>
  <c r="E565" i="2"/>
  <c r="C565" i="2"/>
  <c r="A565" i="2"/>
  <c r="K564" i="2"/>
  <c r="G564" i="2"/>
  <c r="F564" i="2"/>
  <c r="E564" i="2"/>
  <c r="C564" i="2"/>
  <c r="A564" i="2"/>
  <c r="K563" i="2"/>
  <c r="G563" i="2"/>
  <c r="F563" i="2"/>
  <c r="E563" i="2"/>
  <c r="C563" i="2"/>
  <c r="A563" i="2"/>
  <c r="K562" i="2"/>
  <c r="G562" i="2"/>
  <c r="F562" i="2"/>
  <c r="E562" i="2"/>
  <c r="C562" i="2"/>
  <c r="A562" i="2"/>
  <c r="K561" i="2"/>
  <c r="G561" i="2"/>
  <c r="F561" i="2"/>
  <c r="E561" i="2"/>
  <c r="C561" i="2"/>
  <c r="A561" i="2"/>
  <c r="K560" i="2"/>
  <c r="G560" i="2"/>
  <c r="F560" i="2"/>
  <c r="E560" i="2"/>
  <c r="C560" i="2"/>
  <c r="A560" i="2"/>
  <c r="K559" i="2"/>
  <c r="G559" i="2"/>
  <c r="F559" i="2"/>
  <c r="E559" i="2"/>
  <c r="C559" i="2"/>
  <c r="A559" i="2"/>
  <c r="K558" i="2"/>
  <c r="G558" i="2"/>
  <c r="F558" i="2"/>
  <c r="E558" i="2"/>
  <c r="C558" i="2"/>
  <c r="A558" i="2"/>
  <c r="K557" i="2"/>
  <c r="G557" i="2"/>
  <c r="F557" i="2"/>
  <c r="E557" i="2"/>
  <c r="C557" i="2"/>
  <c r="A557" i="2"/>
  <c r="K556" i="2"/>
  <c r="G556" i="2"/>
  <c r="F556" i="2"/>
  <c r="E556" i="2"/>
  <c r="C556" i="2"/>
  <c r="A556" i="2"/>
  <c r="K555" i="2"/>
  <c r="G555" i="2"/>
  <c r="F555" i="2"/>
  <c r="E555" i="2"/>
  <c r="C555" i="2"/>
  <c r="A555" i="2"/>
  <c r="K554" i="2"/>
  <c r="G554" i="2"/>
  <c r="F554" i="2"/>
  <c r="E554" i="2"/>
  <c r="C554" i="2"/>
  <c r="A554" i="2"/>
  <c r="K553" i="2"/>
  <c r="G553" i="2"/>
  <c r="F553" i="2"/>
  <c r="E553" i="2"/>
  <c r="C553" i="2"/>
  <c r="A553" i="2"/>
  <c r="K552" i="2"/>
  <c r="G552" i="2"/>
  <c r="F552" i="2"/>
  <c r="E552" i="2"/>
  <c r="C552" i="2"/>
  <c r="A552" i="2"/>
  <c r="K551" i="2"/>
  <c r="G551" i="2"/>
  <c r="F551" i="2"/>
  <c r="E551" i="2"/>
  <c r="C551" i="2"/>
  <c r="A551" i="2"/>
  <c r="K550" i="2"/>
  <c r="G550" i="2"/>
  <c r="F550" i="2"/>
  <c r="E550" i="2"/>
  <c r="C550" i="2"/>
  <c r="A550" i="2"/>
  <c r="K549" i="2"/>
  <c r="G549" i="2"/>
  <c r="F549" i="2"/>
  <c r="E549" i="2"/>
  <c r="C549" i="2"/>
  <c r="A549" i="2"/>
  <c r="K548" i="2"/>
  <c r="G548" i="2"/>
  <c r="F548" i="2"/>
  <c r="E548" i="2"/>
  <c r="C548" i="2"/>
  <c r="A548" i="2"/>
  <c r="K547" i="2"/>
  <c r="G547" i="2"/>
  <c r="F547" i="2"/>
  <c r="E547" i="2"/>
  <c r="C547" i="2"/>
  <c r="A547" i="2"/>
  <c r="K546" i="2"/>
  <c r="G546" i="2"/>
  <c r="F546" i="2"/>
  <c r="E546" i="2"/>
  <c r="C546" i="2"/>
  <c r="A546" i="2"/>
  <c r="K545" i="2"/>
  <c r="G545" i="2"/>
  <c r="F545" i="2"/>
  <c r="E545" i="2"/>
  <c r="C545" i="2"/>
  <c r="A545" i="2"/>
  <c r="K544" i="2"/>
  <c r="G544" i="2"/>
  <c r="F544" i="2"/>
  <c r="E544" i="2"/>
  <c r="C544" i="2"/>
  <c r="A544" i="2"/>
  <c r="K543" i="2"/>
  <c r="G543" i="2"/>
  <c r="F543" i="2"/>
  <c r="E543" i="2"/>
  <c r="C543" i="2"/>
  <c r="A543" i="2"/>
  <c r="K542" i="2"/>
  <c r="G542" i="2"/>
  <c r="F542" i="2"/>
  <c r="E542" i="2"/>
  <c r="C542" i="2"/>
  <c r="A542" i="2"/>
  <c r="K541" i="2"/>
  <c r="G541" i="2"/>
  <c r="F541" i="2"/>
  <c r="E541" i="2"/>
  <c r="C541" i="2"/>
  <c r="A541" i="2"/>
  <c r="K540" i="2"/>
  <c r="G540" i="2"/>
  <c r="F540" i="2"/>
  <c r="E540" i="2"/>
  <c r="C540" i="2"/>
  <c r="A540" i="2"/>
  <c r="K539" i="2"/>
  <c r="G539" i="2"/>
  <c r="F539" i="2"/>
  <c r="E539" i="2"/>
  <c r="C539" i="2"/>
  <c r="A539" i="2"/>
  <c r="K538" i="2"/>
  <c r="G538" i="2"/>
  <c r="F538" i="2"/>
  <c r="E538" i="2"/>
  <c r="C538" i="2"/>
  <c r="A538" i="2"/>
  <c r="K537" i="2"/>
  <c r="G537" i="2"/>
  <c r="F537" i="2"/>
  <c r="E537" i="2"/>
  <c r="C537" i="2"/>
  <c r="A537" i="2"/>
  <c r="K536" i="2"/>
  <c r="G536" i="2"/>
  <c r="F536" i="2"/>
  <c r="E536" i="2"/>
  <c r="C536" i="2"/>
  <c r="A536" i="2"/>
  <c r="K535" i="2"/>
  <c r="G535" i="2"/>
  <c r="F535" i="2"/>
  <c r="E535" i="2"/>
  <c r="C535" i="2"/>
  <c r="A535" i="2"/>
  <c r="K534" i="2"/>
  <c r="G534" i="2"/>
  <c r="F534" i="2"/>
  <c r="E534" i="2"/>
  <c r="C534" i="2"/>
  <c r="A534" i="2"/>
  <c r="K533" i="2"/>
  <c r="G533" i="2"/>
  <c r="F533" i="2"/>
  <c r="E533" i="2"/>
  <c r="C533" i="2"/>
  <c r="A533" i="2"/>
  <c r="K532" i="2"/>
  <c r="G532" i="2"/>
  <c r="F532" i="2"/>
  <c r="E532" i="2"/>
  <c r="C532" i="2"/>
  <c r="A532" i="2"/>
  <c r="K531" i="2"/>
  <c r="G531" i="2"/>
  <c r="F531" i="2"/>
  <c r="E531" i="2"/>
  <c r="C531" i="2"/>
  <c r="A531" i="2"/>
  <c r="K530" i="2"/>
  <c r="G530" i="2"/>
  <c r="F530" i="2"/>
  <c r="E530" i="2"/>
  <c r="C530" i="2"/>
  <c r="A530" i="2"/>
  <c r="K529" i="2"/>
  <c r="G529" i="2"/>
  <c r="F529" i="2"/>
  <c r="E529" i="2"/>
  <c r="C529" i="2"/>
  <c r="A529" i="2"/>
  <c r="K528" i="2"/>
  <c r="G528" i="2"/>
  <c r="F528" i="2"/>
  <c r="E528" i="2"/>
  <c r="C528" i="2"/>
  <c r="A528" i="2"/>
  <c r="K527" i="2"/>
  <c r="G527" i="2"/>
  <c r="F527" i="2"/>
  <c r="E527" i="2"/>
  <c r="C527" i="2"/>
  <c r="A527" i="2"/>
  <c r="K526" i="2"/>
  <c r="G526" i="2"/>
  <c r="F526" i="2"/>
  <c r="E526" i="2"/>
  <c r="C526" i="2"/>
  <c r="A526" i="2"/>
  <c r="K525" i="2"/>
  <c r="G525" i="2"/>
  <c r="F525" i="2"/>
  <c r="E525" i="2"/>
  <c r="C525" i="2"/>
  <c r="A525" i="2"/>
  <c r="K524" i="2"/>
  <c r="G524" i="2"/>
  <c r="F524" i="2"/>
  <c r="E524" i="2"/>
  <c r="C524" i="2"/>
  <c r="A524" i="2"/>
  <c r="K523" i="2"/>
  <c r="G523" i="2"/>
  <c r="F523" i="2"/>
  <c r="E523" i="2"/>
  <c r="C523" i="2"/>
  <c r="A523" i="2"/>
  <c r="K522" i="2"/>
  <c r="G522" i="2"/>
  <c r="F522" i="2"/>
  <c r="E522" i="2"/>
  <c r="C522" i="2"/>
  <c r="A522" i="2"/>
  <c r="K521" i="2"/>
  <c r="G521" i="2"/>
  <c r="F521" i="2"/>
  <c r="E521" i="2"/>
  <c r="C521" i="2"/>
  <c r="A521" i="2"/>
  <c r="K520" i="2"/>
  <c r="G520" i="2"/>
  <c r="F520" i="2"/>
  <c r="E520" i="2"/>
  <c r="C520" i="2"/>
  <c r="A520" i="2"/>
  <c r="K519" i="2"/>
  <c r="G519" i="2"/>
  <c r="F519" i="2"/>
  <c r="E519" i="2"/>
  <c r="C519" i="2"/>
  <c r="A519" i="2"/>
  <c r="K518" i="2"/>
  <c r="G518" i="2"/>
  <c r="F518" i="2"/>
  <c r="E518" i="2"/>
  <c r="C518" i="2"/>
  <c r="A518" i="2"/>
  <c r="K517" i="2"/>
  <c r="G517" i="2"/>
  <c r="F517" i="2"/>
  <c r="E517" i="2"/>
  <c r="C517" i="2"/>
  <c r="A517" i="2"/>
  <c r="K516" i="2"/>
  <c r="G516" i="2"/>
  <c r="F516" i="2"/>
  <c r="E516" i="2"/>
  <c r="C516" i="2"/>
  <c r="A516" i="2"/>
  <c r="K515" i="2"/>
  <c r="G515" i="2"/>
  <c r="F515" i="2"/>
  <c r="E515" i="2"/>
  <c r="C515" i="2"/>
  <c r="A515" i="2"/>
  <c r="K514" i="2"/>
  <c r="G514" i="2"/>
  <c r="F514" i="2"/>
  <c r="E514" i="2"/>
  <c r="C514" i="2"/>
  <c r="A514" i="2"/>
  <c r="K513" i="2"/>
  <c r="G513" i="2"/>
  <c r="F513" i="2"/>
  <c r="E513" i="2"/>
  <c r="C513" i="2"/>
  <c r="A513" i="2"/>
  <c r="K512" i="2"/>
  <c r="G512" i="2"/>
  <c r="F512" i="2"/>
  <c r="E512" i="2"/>
  <c r="C512" i="2"/>
  <c r="A512" i="2"/>
  <c r="K511" i="2"/>
  <c r="G511" i="2"/>
  <c r="F511" i="2"/>
  <c r="E511" i="2"/>
  <c r="C511" i="2"/>
  <c r="A511" i="2"/>
  <c r="K510" i="2"/>
  <c r="G510" i="2"/>
  <c r="F510" i="2"/>
  <c r="E510" i="2"/>
  <c r="C510" i="2"/>
  <c r="A510" i="2"/>
  <c r="K509" i="2"/>
  <c r="G509" i="2"/>
  <c r="F509" i="2"/>
  <c r="E509" i="2"/>
  <c r="C509" i="2"/>
  <c r="A509" i="2"/>
  <c r="K508" i="2"/>
  <c r="G508" i="2"/>
  <c r="F508" i="2"/>
  <c r="E508" i="2"/>
  <c r="C508" i="2"/>
  <c r="A508" i="2"/>
  <c r="K507" i="2"/>
  <c r="G507" i="2"/>
  <c r="F507" i="2"/>
  <c r="E507" i="2"/>
  <c r="C507" i="2"/>
  <c r="A507" i="2"/>
  <c r="K506" i="2"/>
  <c r="G506" i="2"/>
  <c r="F506" i="2"/>
  <c r="E506" i="2"/>
  <c r="C506" i="2"/>
  <c r="A506" i="2"/>
  <c r="K505" i="2"/>
  <c r="G505" i="2"/>
  <c r="F505" i="2"/>
  <c r="E505" i="2"/>
  <c r="C505" i="2"/>
  <c r="A505" i="2"/>
  <c r="K504" i="2"/>
  <c r="G504" i="2"/>
  <c r="F504" i="2"/>
  <c r="E504" i="2"/>
  <c r="C504" i="2"/>
  <c r="A504" i="2"/>
  <c r="K503" i="2"/>
  <c r="G503" i="2"/>
  <c r="F503" i="2"/>
  <c r="E503" i="2"/>
  <c r="C503" i="2"/>
  <c r="A503" i="2"/>
  <c r="K502" i="2"/>
  <c r="G502" i="2"/>
  <c r="F502" i="2"/>
  <c r="E502" i="2"/>
  <c r="C502" i="2"/>
  <c r="A502" i="2"/>
  <c r="K501" i="2"/>
  <c r="G501" i="2"/>
  <c r="F501" i="2"/>
  <c r="E501" i="2"/>
  <c r="C501" i="2"/>
  <c r="A501" i="2"/>
  <c r="K500" i="2"/>
  <c r="G500" i="2"/>
  <c r="F500" i="2"/>
  <c r="E500" i="2"/>
  <c r="C500" i="2"/>
  <c r="A500" i="2"/>
  <c r="K499" i="2"/>
  <c r="G499" i="2"/>
  <c r="F499" i="2"/>
  <c r="E499" i="2"/>
  <c r="C499" i="2"/>
  <c r="A499" i="2"/>
  <c r="K498" i="2"/>
  <c r="G498" i="2"/>
  <c r="F498" i="2"/>
  <c r="E498" i="2"/>
  <c r="C498" i="2"/>
  <c r="A498" i="2"/>
  <c r="K497" i="2"/>
  <c r="G497" i="2"/>
  <c r="F497" i="2"/>
  <c r="E497" i="2"/>
  <c r="C497" i="2"/>
  <c r="A497" i="2"/>
  <c r="K496" i="2"/>
  <c r="G496" i="2"/>
  <c r="F496" i="2"/>
  <c r="E496" i="2"/>
  <c r="C496" i="2"/>
  <c r="A496" i="2"/>
  <c r="K495" i="2"/>
  <c r="G495" i="2"/>
  <c r="F495" i="2"/>
  <c r="E495" i="2"/>
  <c r="C495" i="2"/>
  <c r="A495" i="2"/>
  <c r="K494" i="2"/>
  <c r="G494" i="2"/>
  <c r="F494" i="2"/>
  <c r="E494" i="2"/>
  <c r="C494" i="2"/>
  <c r="A494" i="2"/>
  <c r="K493" i="2"/>
  <c r="G493" i="2"/>
  <c r="F493" i="2"/>
  <c r="E493" i="2"/>
  <c r="C493" i="2"/>
  <c r="A493" i="2"/>
  <c r="K492" i="2"/>
  <c r="G492" i="2"/>
  <c r="F492" i="2"/>
  <c r="E492" i="2"/>
  <c r="C492" i="2"/>
  <c r="A492" i="2"/>
  <c r="K491" i="2"/>
  <c r="G491" i="2"/>
  <c r="F491" i="2"/>
  <c r="E491" i="2"/>
  <c r="C491" i="2"/>
  <c r="A491" i="2"/>
  <c r="K490" i="2"/>
  <c r="G490" i="2"/>
  <c r="F490" i="2"/>
  <c r="E490" i="2"/>
  <c r="C490" i="2"/>
  <c r="A490" i="2"/>
  <c r="K489" i="2"/>
  <c r="G489" i="2"/>
  <c r="F489" i="2"/>
  <c r="E489" i="2"/>
  <c r="C489" i="2"/>
  <c r="A489" i="2"/>
  <c r="K488" i="2"/>
  <c r="G488" i="2"/>
  <c r="F488" i="2"/>
  <c r="E488" i="2"/>
  <c r="C488" i="2"/>
  <c r="A488" i="2"/>
  <c r="K487" i="2"/>
  <c r="G487" i="2"/>
  <c r="F487" i="2"/>
  <c r="E487" i="2"/>
  <c r="C487" i="2"/>
  <c r="A487" i="2"/>
  <c r="K486" i="2"/>
  <c r="G486" i="2"/>
  <c r="F486" i="2"/>
  <c r="E486" i="2"/>
  <c r="C486" i="2"/>
  <c r="A486" i="2"/>
  <c r="K485" i="2"/>
  <c r="G485" i="2"/>
  <c r="F485" i="2"/>
  <c r="E485" i="2"/>
  <c r="C485" i="2"/>
  <c r="A485" i="2"/>
  <c r="K484" i="2"/>
  <c r="G484" i="2"/>
  <c r="F484" i="2"/>
  <c r="E484" i="2"/>
  <c r="C484" i="2"/>
  <c r="A484" i="2"/>
  <c r="K483" i="2"/>
  <c r="G483" i="2"/>
  <c r="F483" i="2"/>
  <c r="E483" i="2"/>
  <c r="C483" i="2"/>
  <c r="A483" i="2"/>
  <c r="K482" i="2"/>
  <c r="G482" i="2"/>
  <c r="F482" i="2"/>
  <c r="E482" i="2"/>
  <c r="C482" i="2"/>
  <c r="A482" i="2"/>
  <c r="K481" i="2"/>
  <c r="G481" i="2"/>
  <c r="F481" i="2"/>
  <c r="E481" i="2"/>
  <c r="C481" i="2"/>
  <c r="A481" i="2"/>
  <c r="K480" i="2"/>
  <c r="G480" i="2"/>
  <c r="F480" i="2"/>
  <c r="E480" i="2"/>
  <c r="C480" i="2"/>
  <c r="A480" i="2"/>
  <c r="K479" i="2"/>
  <c r="G479" i="2"/>
  <c r="F479" i="2"/>
  <c r="E479" i="2"/>
  <c r="C479" i="2"/>
  <c r="A479" i="2"/>
  <c r="K478" i="2"/>
  <c r="G478" i="2"/>
  <c r="F478" i="2"/>
  <c r="E478" i="2"/>
  <c r="C478" i="2"/>
  <c r="A478" i="2"/>
  <c r="K477" i="2"/>
  <c r="G477" i="2"/>
  <c r="F477" i="2"/>
  <c r="E477" i="2"/>
  <c r="C477" i="2"/>
  <c r="A477" i="2"/>
  <c r="K476" i="2"/>
  <c r="G476" i="2"/>
  <c r="F476" i="2"/>
  <c r="E476" i="2"/>
  <c r="C476" i="2"/>
  <c r="A476" i="2"/>
  <c r="K475" i="2"/>
  <c r="G475" i="2"/>
  <c r="F475" i="2"/>
  <c r="E475" i="2"/>
  <c r="C475" i="2"/>
  <c r="A475" i="2"/>
  <c r="K474" i="2"/>
  <c r="G474" i="2"/>
  <c r="F474" i="2"/>
  <c r="E474" i="2"/>
  <c r="C474" i="2"/>
  <c r="A474" i="2"/>
  <c r="K473" i="2"/>
  <c r="G473" i="2"/>
  <c r="F473" i="2"/>
  <c r="E473" i="2"/>
  <c r="C473" i="2"/>
  <c r="A473" i="2"/>
  <c r="K472" i="2"/>
  <c r="G472" i="2"/>
  <c r="F472" i="2"/>
  <c r="E472" i="2"/>
  <c r="C472" i="2"/>
  <c r="A472" i="2"/>
  <c r="K471" i="2"/>
  <c r="G471" i="2"/>
  <c r="F471" i="2"/>
  <c r="E471" i="2"/>
  <c r="C471" i="2"/>
  <c r="A471" i="2"/>
  <c r="K470" i="2"/>
  <c r="G470" i="2"/>
  <c r="F470" i="2"/>
  <c r="E470" i="2"/>
  <c r="C470" i="2"/>
  <c r="A470" i="2"/>
  <c r="K469" i="2"/>
  <c r="G469" i="2"/>
  <c r="F469" i="2"/>
  <c r="E469" i="2"/>
  <c r="C469" i="2"/>
  <c r="A469" i="2"/>
  <c r="K468" i="2"/>
  <c r="G468" i="2"/>
  <c r="F468" i="2"/>
  <c r="E468" i="2"/>
  <c r="C468" i="2"/>
  <c r="A468" i="2"/>
  <c r="K467" i="2"/>
  <c r="G467" i="2"/>
  <c r="F467" i="2"/>
  <c r="E467" i="2"/>
  <c r="C467" i="2"/>
  <c r="A467" i="2"/>
  <c r="K466" i="2"/>
  <c r="G466" i="2"/>
  <c r="F466" i="2"/>
  <c r="E466" i="2"/>
  <c r="C466" i="2"/>
  <c r="A466" i="2"/>
  <c r="K465" i="2"/>
  <c r="G465" i="2"/>
  <c r="F465" i="2"/>
  <c r="E465" i="2"/>
  <c r="C465" i="2"/>
  <c r="A465" i="2"/>
  <c r="K464" i="2"/>
  <c r="G464" i="2"/>
  <c r="F464" i="2"/>
  <c r="E464" i="2"/>
  <c r="C464" i="2"/>
  <c r="A464" i="2"/>
  <c r="K463" i="2"/>
  <c r="G463" i="2"/>
  <c r="F463" i="2"/>
  <c r="E463" i="2"/>
  <c r="C463" i="2"/>
  <c r="A463" i="2"/>
  <c r="K462" i="2"/>
  <c r="G462" i="2"/>
  <c r="F462" i="2"/>
  <c r="E462" i="2"/>
  <c r="C462" i="2"/>
  <c r="A462" i="2"/>
  <c r="K461" i="2"/>
  <c r="G461" i="2"/>
  <c r="F461" i="2"/>
  <c r="E461" i="2"/>
  <c r="C461" i="2"/>
  <c r="A461" i="2"/>
  <c r="K460" i="2"/>
  <c r="G460" i="2"/>
  <c r="F460" i="2"/>
  <c r="E460" i="2"/>
  <c r="C460" i="2"/>
  <c r="A460" i="2"/>
  <c r="K459" i="2"/>
  <c r="G459" i="2"/>
  <c r="F459" i="2"/>
  <c r="E459" i="2"/>
  <c r="C459" i="2"/>
  <c r="A459" i="2"/>
  <c r="K458" i="2"/>
  <c r="G458" i="2"/>
  <c r="F458" i="2"/>
  <c r="E458" i="2"/>
  <c r="C458" i="2"/>
  <c r="A458" i="2"/>
  <c r="K457" i="2"/>
  <c r="G457" i="2"/>
  <c r="F457" i="2"/>
  <c r="E457" i="2"/>
  <c r="C457" i="2"/>
  <c r="A457" i="2"/>
  <c r="K456" i="2"/>
  <c r="G456" i="2"/>
  <c r="F456" i="2"/>
  <c r="E456" i="2"/>
  <c r="C456" i="2"/>
  <c r="A456" i="2"/>
  <c r="K455" i="2"/>
  <c r="G455" i="2"/>
  <c r="F455" i="2"/>
  <c r="E455" i="2"/>
  <c r="C455" i="2"/>
  <c r="A455" i="2"/>
  <c r="K454" i="2"/>
  <c r="G454" i="2"/>
  <c r="F454" i="2"/>
  <c r="E454" i="2"/>
  <c r="C454" i="2"/>
  <c r="A454" i="2"/>
  <c r="K453" i="2"/>
  <c r="G453" i="2"/>
  <c r="F453" i="2"/>
  <c r="E453" i="2"/>
  <c r="C453" i="2"/>
  <c r="A453" i="2"/>
  <c r="K452" i="2"/>
  <c r="G452" i="2"/>
  <c r="F452" i="2"/>
  <c r="E452" i="2"/>
  <c r="C452" i="2"/>
  <c r="A452" i="2"/>
  <c r="K451" i="2"/>
  <c r="G451" i="2"/>
  <c r="F451" i="2"/>
  <c r="E451" i="2"/>
  <c r="C451" i="2"/>
  <c r="A451" i="2"/>
  <c r="K450" i="2"/>
  <c r="G450" i="2"/>
  <c r="F450" i="2"/>
  <c r="E450" i="2"/>
  <c r="C450" i="2"/>
  <c r="A450" i="2"/>
  <c r="K449" i="2"/>
  <c r="G449" i="2"/>
  <c r="F449" i="2"/>
  <c r="E449" i="2"/>
  <c r="C449" i="2"/>
  <c r="A449" i="2"/>
  <c r="K448" i="2"/>
  <c r="G448" i="2"/>
  <c r="F448" i="2"/>
  <c r="E448" i="2"/>
  <c r="C448" i="2"/>
  <c r="A448" i="2"/>
  <c r="K447" i="2"/>
  <c r="G447" i="2"/>
  <c r="F447" i="2"/>
  <c r="E447" i="2"/>
  <c r="C447" i="2"/>
  <c r="A447" i="2"/>
  <c r="K446" i="2"/>
  <c r="G446" i="2"/>
  <c r="F446" i="2"/>
  <c r="E446" i="2"/>
  <c r="C446" i="2"/>
  <c r="A446" i="2"/>
  <c r="K445" i="2"/>
  <c r="G445" i="2"/>
  <c r="F445" i="2"/>
  <c r="E445" i="2"/>
  <c r="C445" i="2"/>
  <c r="A445" i="2"/>
  <c r="K444" i="2"/>
  <c r="G444" i="2"/>
  <c r="F444" i="2"/>
  <c r="E444" i="2"/>
  <c r="C444" i="2"/>
  <c r="A444" i="2"/>
  <c r="K443" i="2"/>
  <c r="G443" i="2"/>
  <c r="F443" i="2"/>
  <c r="E443" i="2"/>
  <c r="C443" i="2"/>
  <c r="A443" i="2"/>
  <c r="K442" i="2"/>
  <c r="G442" i="2"/>
  <c r="F442" i="2"/>
  <c r="E442" i="2"/>
  <c r="C442" i="2"/>
  <c r="A442" i="2"/>
  <c r="K441" i="2"/>
  <c r="G441" i="2"/>
  <c r="F441" i="2"/>
  <c r="E441" i="2"/>
  <c r="C441" i="2"/>
  <c r="A441" i="2"/>
  <c r="K440" i="2"/>
  <c r="G440" i="2"/>
  <c r="F440" i="2"/>
  <c r="E440" i="2"/>
  <c r="C440" i="2"/>
  <c r="A440" i="2"/>
  <c r="K439" i="2"/>
  <c r="G439" i="2"/>
  <c r="F439" i="2"/>
  <c r="E439" i="2"/>
  <c r="C439" i="2"/>
  <c r="A439" i="2"/>
  <c r="K438" i="2"/>
  <c r="G438" i="2"/>
  <c r="F438" i="2"/>
  <c r="E438" i="2"/>
  <c r="C438" i="2"/>
  <c r="A438" i="2"/>
  <c r="K437" i="2"/>
  <c r="G437" i="2"/>
  <c r="F437" i="2"/>
  <c r="E437" i="2"/>
  <c r="C437" i="2"/>
  <c r="A437" i="2"/>
  <c r="K436" i="2"/>
  <c r="G436" i="2"/>
  <c r="F436" i="2"/>
  <c r="E436" i="2"/>
  <c r="C436" i="2"/>
  <c r="A436" i="2"/>
  <c r="K435" i="2"/>
  <c r="G435" i="2"/>
  <c r="F435" i="2"/>
  <c r="E435" i="2"/>
  <c r="C435" i="2"/>
  <c r="A435" i="2"/>
  <c r="K434" i="2"/>
  <c r="G434" i="2"/>
  <c r="F434" i="2"/>
  <c r="E434" i="2"/>
  <c r="C434" i="2"/>
  <c r="A434" i="2"/>
  <c r="K433" i="2"/>
  <c r="G433" i="2"/>
  <c r="F433" i="2"/>
  <c r="E433" i="2"/>
  <c r="C433" i="2"/>
  <c r="A433" i="2"/>
  <c r="K432" i="2"/>
  <c r="G432" i="2"/>
  <c r="F432" i="2"/>
  <c r="E432" i="2"/>
  <c r="C432" i="2"/>
  <c r="A432" i="2"/>
  <c r="K431" i="2"/>
  <c r="G431" i="2"/>
  <c r="F431" i="2"/>
  <c r="E431" i="2"/>
  <c r="C431" i="2"/>
  <c r="A431" i="2"/>
  <c r="K430" i="2"/>
  <c r="G430" i="2"/>
  <c r="F430" i="2"/>
  <c r="E430" i="2"/>
  <c r="C430" i="2"/>
  <c r="A430" i="2"/>
  <c r="K429" i="2"/>
  <c r="G429" i="2"/>
  <c r="F429" i="2"/>
  <c r="E429" i="2"/>
  <c r="C429" i="2"/>
  <c r="A429" i="2"/>
  <c r="K428" i="2"/>
  <c r="G428" i="2"/>
  <c r="F428" i="2"/>
  <c r="E428" i="2"/>
  <c r="C428" i="2"/>
  <c r="A428" i="2"/>
  <c r="K427" i="2"/>
  <c r="G427" i="2"/>
  <c r="F427" i="2"/>
  <c r="E427" i="2"/>
  <c r="C427" i="2"/>
  <c r="A427" i="2"/>
  <c r="K426" i="2"/>
  <c r="G426" i="2"/>
  <c r="F426" i="2"/>
  <c r="E426" i="2"/>
  <c r="C426" i="2"/>
  <c r="A426" i="2"/>
  <c r="K425" i="2"/>
  <c r="G425" i="2"/>
  <c r="F425" i="2"/>
  <c r="E425" i="2"/>
  <c r="C425" i="2"/>
  <c r="A425" i="2"/>
  <c r="K424" i="2"/>
  <c r="G424" i="2"/>
  <c r="F424" i="2"/>
  <c r="E424" i="2"/>
  <c r="C424" i="2"/>
  <c r="A424" i="2"/>
  <c r="K423" i="2"/>
  <c r="G423" i="2"/>
  <c r="F423" i="2"/>
  <c r="E423" i="2"/>
  <c r="C423" i="2"/>
  <c r="A423" i="2"/>
  <c r="K422" i="2"/>
  <c r="G422" i="2"/>
  <c r="F422" i="2"/>
  <c r="E422" i="2"/>
  <c r="C422" i="2"/>
  <c r="A422" i="2"/>
  <c r="K421" i="2"/>
  <c r="G421" i="2"/>
  <c r="F421" i="2"/>
  <c r="E421" i="2"/>
  <c r="C421" i="2"/>
  <c r="A421" i="2"/>
  <c r="K420" i="2"/>
  <c r="G420" i="2"/>
  <c r="F420" i="2"/>
  <c r="E420" i="2"/>
  <c r="C420" i="2"/>
  <c r="A420" i="2"/>
  <c r="K419" i="2"/>
  <c r="G419" i="2"/>
  <c r="F419" i="2"/>
  <c r="E419" i="2"/>
  <c r="C419" i="2"/>
  <c r="A419" i="2"/>
  <c r="K418" i="2"/>
  <c r="G418" i="2"/>
  <c r="F418" i="2"/>
  <c r="E418" i="2"/>
  <c r="C418" i="2"/>
  <c r="A418" i="2"/>
  <c r="K417" i="2"/>
  <c r="G417" i="2"/>
  <c r="F417" i="2"/>
  <c r="E417" i="2"/>
  <c r="C417" i="2"/>
  <c r="A417" i="2"/>
  <c r="K416" i="2"/>
  <c r="G416" i="2"/>
  <c r="F416" i="2"/>
  <c r="E416" i="2"/>
  <c r="C416" i="2"/>
  <c r="A416" i="2"/>
  <c r="K415" i="2"/>
  <c r="G415" i="2"/>
  <c r="F415" i="2"/>
  <c r="E415" i="2"/>
  <c r="C415" i="2"/>
  <c r="A415" i="2"/>
  <c r="K414" i="2"/>
  <c r="G414" i="2"/>
  <c r="F414" i="2"/>
  <c r="E414" i="2"/>
  <c r="C414" i="2"/>
  <c r="A414" i="2"/>
  <c r="K413" i="2"/>
  <c r="G413" i="2"/>
  <c r="F413" i="2"/>
  <c r="E413" i="2"/>
  <c r="C413" i="2"/>
  <c r="A413" i="2"/>
  <c r="K412" i="2"/>
  <c r="G412" i="2"/>
  <c r="F412" i="2"/>
  <c r="E412" i="2"/>
  <c r="C412" i="2"/>
  <c r="A412" i="2"/>
  <c r="K411" i="2"/>
  <c r="G411" i="2"/>
  <c r="F411" i="2"/>
  <c r="E411" i="2"/>
  <c r="C411" i="2"/>
  <c r="A411" i="2"/>
  <c r="K410" i="2"/>
  <c r="G410" i="2"/>
  <c r="F410" i="2"/>
  <c r="E410" i="2"/>
  <c r="C410" i="2"/>
  <c r="A410" i="2"/>
  <c r="K409" i="2"/>
  <c r="G409" i="2"/>
  <c r="F409" i="2"/>
  <c r="E409" i="2"/>
  <c r="C409" i="2"/>
  <c r="A409" i="2"/>
  <c r="K408" i="2"/>
  <c r="G408" i="2"/>
  <c r="F408" i="2"/>
  <c r="E408" i="2"/>
  <c r="C408" i="2"/>
  <c r="A408" i="2"/>
  <c r="K407" i="2"/>
  <c r="G407" i="2"/>
  <c r="F407" i="2"/>
  <c r="E407" i="2"/>
  <c r="C407" i="2"/>
  <c r="A407" i="2"/>
  <c r="K406" i="2"/>
  <c r="G406" i="2"/>
  <c r="F406" i="2"/>
  <c r="E406" i="2"/>
  <c r="C406" i="2"/>
  <c r="A406" i="2"/>
  <c r="K405" i="2"/>
  <c r="G405" i="2"/>
  <c r="F405" i="2"/>
  <c r="E405" i="2"/>
  <c r="C405" i="2"/>
  <c r="A405" i="2"/>
  <c r="K404" i="2"/>
  <c r="G404" i="2"/>
  <c r="F404" i="2"/>
  <c r="E404" i="2"/>
  <c r="C404" i="2"/>
  <c r="A404" i="2"/>
  <c r="K403" i="2"/>
  <c r="G403" i="2"/>
  <c r="F403" i="2"/>
  <c r="E403" i="2"/>
  <c r="C403" i="2"/>
  <c r="A403" i="2"/>
  <c r="K402" i="2"/>
  <c r="G402" i="2"/>
  <c r="F402" i="2"/>
  <c r="E402" i="2"/>
  <c r="C402" i="2"/>
  <c r="A402" i="2"/>
  <c r="K401" i="2"/>
  <c r="G401" i="2"/>
  <c r="F401" i="2"/>
  <c r="E401" i="2"/>
  <c r="C401" i="2"/>
  <c r="A401" i="2"/>
  <c r="K400" i="2"/>
  <c r="G400" i="2"/>
  <c r="F400" i="2"/>
  <c r="E400" i="2"/>
  <c r="C400" i="2"/>
  <c r="A400" i="2"/>
  <c r="K399" i="2"/>
  <c r="G399" i="2"/>
  <c r="F399" i="2"/>
  <c r="E399" i="2"/>
  <c r="C399" i="2"/>
  <c r="A399" i="2"/>
  <c r="K398" i="2"/>
  <c r="G398" i="2"/>
  <c r="F398" i="2"/>
  <c r="E398" i="2"/>
  <c r="C398" i="2"/>
  <c r="A398" i="2"/>
  <c r="K397" i="2"/>
  <c r="G397" i="2"/>
  <c r="F397" i="2"/>
  <c r="E397" i="2"/>
  <c r="C397" i="2"/>
  <c r="A397" i="2"/>
  <c r="K396" i="2"/>
  <c r="G396" i="2"/>
  <c r="F396" i="2"/>
  <c r="E396" i="2"/>
  <c r="C396" i="2"/>
  <c r="A396" i="2"/>
  <c r="K395" i="2"/>
  <c r="G395" i="2"/>
  <c r="F395" i="2"/>
  <c r="E395" i="2"/>
  <c r="C395" i="2"/>
  <c r="A395" i="2"/>
  <c r="K394" i="2"/>
  <c r="G394" i="2"/>
  <c r="F394" i="2"/>
  <c r="E394" i="2"/>
  <c r="C394" i="2"/>
  <c r="A394" i="2"/>
  <c r="K393" i="2"/>
  <c r="G393" i="2"/>
  <c r="F393" i="2"/>
  <c r="E393" i="2"/>
  <c r="C393" i="2"/>
  <c r="A393" i="2"/>
  <c r="K392" i="2"/>
  <c r="G392" i="2"/>
  <c r="F392" i="2"/>
  <c r="E392" i="2"/>
  <c r="C392" i="2"/>
  <c r="A392" i="2"/>
  <c r="K391" i="2"/>
  <c r="G391" i="2"/>
  <c r="F391" i="2"/>
  <c r="E391" i="2"/>
  <c r="C391" i="2"/>
  <c r="A391" i="2"/>
  <c r="K390" i="2"/>
  <c r="G390" i="2"/>
  <c r="F390" i="2"/>
  <c r="E390" i="2"/>
  <c r="C390" i="2"/>
  <c r="A390" i="2"/>
  <c r="K389" i="2"/>
  <c r="G389" i="2"/>
  <c r="F389" i="2"/>
  <c r="E389" i="2"/>
  <c r="C389" i="2"/>
  <c r="A389" i="2"/>
  <c r="K388" i="2"/>
  <c r="G388" i="2"/>
  <c r="F388" i="2"/>
  <c r="E388" i="2"/>
  <c r="C388" i="2"/>
  <c r="A388" i="2"/>
  <c r="K387" i="2"/>
  <c r="G387" i="2"/>
  <c r="F387" i="2"/>
  <c r="E387" i="2"/>
  <c r="C387" i="2"/>
  <c r="A387" i="2"/>
  <c r="K386" i="2"/>
  <c r="G386" i="2"/>
  <c r="F386" i="2"/>
  <c r="E386" i="2"/>
  <c r="C386" i="2"/>
  <c r="A386" i="2"/>
  <c r="K385" i="2"/>
  <c r="G385" i="2"/>
  <c r="F385" i="2"/>
  <c r="E385" i="2"/>
  <c r="C385" i="2"/>
  <c r="A385" i="2"/>
  <c r="K384" i="2"/>
  <c r="G384" i="2"/>
  <c r="F384" i="2"/>
  <c r="E384" i="2"/>
  <c r="C384" i="2"/>
  <c r="A384" i="2"/>
  <c r="K383" i="2"/>
  <c r="G383" i="2"/>
  <c r="F383" i="2"/>
  <c r="E383" i="2"/>
  <c r="C383" i="2"/>
  <c r="A383" i="2"/>
  <c r="K382" i="2"/>
  <c r="G382" i="2"/>
  <c r="F382" i="2"/>
  <c r="E382" i="2"/>
  <c r="C382" i="2"/>
  <c r="A382" i="2"/>
  <c r="K381" i="2"/>
  <c r="G381" i="2"/>
  <c r="F381" i="2"/>
  <c r="E381" i="2"/>
  <c r="C381" i="2"/>
  <c r="A381" i="2"/>
  <c r="K380" i="2"/>
  <c r="G380" i="2"/>
  <c r="F380" i="2"/>
  <c r="E380" i="2"/>
  <c r="C380" i="2"/>
  <c r="A380" i="2"/>
  <c r="K379" i="2"/>
  <c r="G379" i="2"/>
  <c r="F379" i="2"/>
  <c r="E379" i="2"/>
  <c r="C379" i="2"/>
  <c r="A379" i="2"/>
  <c r="K378" i="2"/>
  <c r="G378" i="2"/>
  <c r="F378" i="2"/>
  <c r="E378" i="2"/>
  <c r="C378" i="2"/>
  <c r="A378" i="2"/>
  <c r="K377" i="2"/>
  <c r="G377" i="2"/>
  <c r="F377" i="2"/>
  <c r="E377" i="2"/>
  <c r="C377" i="2"/>
  <c r="A377" i="2"/>
  <c r="K376" i="2"/>
  <c r="G376" i="2"/>
  <c r="F376" i="2"/>
  <c r="E376" i="2"/>
  <c r="C376" i="2"/>
  <c r="A376" i="2"/>
  <c r="K375" i="2"/>
  <c r="G375" i="2"/>
  <c r="F375" i="2"/>
  <c r="E375" i="2"/>
  <c r="C375" i="2"/>
  <c r="A375" i="2"/>
  <c r="K374" i="2"/>
  <c r="G374" i="2"/>
  <c r="F374" i="2"/>
  <c r="E374" i="2"/>
  <c r="C374" i="2"/>
  <c r="A374" i="2"/>
  <c r="K373" i="2"/>
  <c r="G373" i="2"/>
  <c r="F373" i="2"/>
  <c r="E373" i="2"/>
  <c r="C373" i="2"/>
  <c r="A373" i="2"/>
  <c r="K372" i="2"/>
  <c r="G372" i="2"/>
  <c r="F372" i="2"/>
  <c r="E372" i="2"/>
  <c r="C372" i="2"/>
  <c r="A372" i="2"/>
  <c r="K371" i="2"/>
  <c r="G371" i="2"/>
  <c r="F371" i="2"/>
  <c r="E371" i="2"/>
  <c r="C371" i="2"/>
  <c r="A371" i="2"/>
  <c r="K370" i="2"/>
  <c r="G370" i="2"/>
  <c r="F370" i="2"/>
  <c r="E370" i="2"/>
  <c r="C370" i="2"/>
  <c r="A370" i="2"/>
  <c r="K369" i="2"/>
  <c r="G369" i="2"/>
  <c r="F369" i="2"/>
  <c r="E369" i="2"/>
  <c r="C369" i="2"/>
  <c r="A369" i="2"/>
  <c r="K368" i="2"/>
  <c r="G368" i="2"/>
  <c r="F368" i="2"/>
  <c r="E368" i="2"/>
  <c r="C368" i="2"/>
  <c r="A368" i="2"/>
  <c r="K367" i="2"/>
  <c r="G367" i="2"/>
  <c r="F367" i="2"/>
  <c r="E367" i="2"/>
  <c r="C367" i="2"/>
  <c r="A367" i="2"/>
  <c r="K366" i="2"/>
  <c r="G366" i="2"/>
  <c r="F366" i="2"/>
  <c r="E366" i="2"/>
  <c r="C366" i="2"/>
  <c r="A366" i="2"/>
  <c r="K365" i="2"/>
  <c r="G365" i="2"/>
  <c r="F365" i="2"/>
  <c r="E365" i="2"/>
  <c r="C365" i="2"/>
  <c r="A365" i="2"/>
  <c r="K364" i="2"/>
  <c r="G364" i="2"/>
  <c r="F364" i="2"/>
  <c r="E364" i="2"/>
  <c r="C364" i="2"/>
  <c r="A364" i="2"/>
  <c r="K363" i="2"/>
  <c r="G363" i="2"/>
  <c r="F363" i="2"/>
  <c r="E363" i="2"/>
  <c r="C363" i="2"/>
  <c r="A363" i="2"/>
  <c r="K362" i="2"/>
  <c r="G362" i="2"/>
  <c r="F362" i="2"/>
  <c r="E362" i="2"/>
  <c r="C362" i="2"/>
  <c r="A362" i="2"/>
  <c r="K361" i="2"/>
  <c r="G361" i="2"/>
  <c r="F361" i="2"/>
  <c r="E361" i="2"/>
  <c r="C361" i="2"/>
  <c r="A361" i="2"/>
  <c r="K360" i="2"/>
  <c r="G360" i="2"/>
  <c r="F360" i="2"/>
  <c r="E360" i="2"/>
  <c r="C360" i="2"/>
  <c r="A360" i="2"/>
  <c r="K359" i="2"/>
  <c r="G359" i="2"/>
  <c r="F359" i="2"/>
  <c r="E359" i="2"/>
  <c r="C359" i="2"/>
  <c r="A359" i="2"/>
  <c r="K358" i="2"/>
  <c r="G358" i="2"/>
  <c r="F358" i="2"/>
  <c r="E358" i="2"/>
  <c r="C358" i="2"/>
  <c r="A358" i="2"/>
  <c r="K357" i="2"/>
  <c r="G357" i="2"/>
  <c r="F357" i="2"/>
  <c r="E357" i="2"/>
  <c r="C357" i="2"/>
  <c r="A357" i="2"/>
  <c r="K356" i="2"/>
  <c r="G356" i="2"/>
  <c r="F356" i="2"/>
  <c r="E356" i="2"/>
  <c r="C356" i="2"/>
  <c r="A356" i="2"/>
  <c r="K355" i="2"/>
  <c r="G355" i="2"/>
  <c r="F355" i="2"/>
  <c r="E355" i="2"/>
  <c r="C355" i="2"/>
  <c r="A355" i="2"/>
  <c r="K354" i="2"/>
  <c r="G354" i="2"/>
  <c r="F354" i="2"/>
  <c r="E354" i="2"/>
  <c r="C354" i="2"/>
  <c r="A354" i="2"/>
  <c r="K353" i="2"/>
  <c r="G353" i="2"/>
  <c r="F353" i="2"/>
  <c r="E353" i="2"/>
  <c r="C353" i="2"/>
  <c r="A353" i="2"/>
  <c r="K352" i="2"/>
  <c r="G352" i="2"/>
  <c r="F352" i="2"/>
  <c r="E352" i="2"/>
  <c r="C352" i="2"/>
  <c r="A352" i="2"/>
  <c r="K351" i="2"/>
  <c r="G351" i="2"/>
  <c r="F351" i="2"/>
  <c r="E351" i="2"/>
  <c r="C351" i="2"/>
  <c r="A351" i="2"/>
  <c r="K350" i="2"/>
  <c r="G350" i="2"/>
  <c r="F350" i="2"/>
  <c r="E350" i="2"/>
  <c r="C350" i="2"/>
  <c r="A350" i="2"/>
  <c r="K349" i="2"/>
  <c r="G349" i="2"/>
  <c r="F349" i="2"/>
  <c r="E349" i="2"/>
  <c r="C349" i="2"/>
  <c r="A349" i="2"/>
  <c r="K348" i="2"/>
  <c r="G348" i="2"/>
  <c r="F348" i="2"/>
  <c r="E348" i="2"/>
  <c r="C348" i="2"/>
  <c r="A348" i="2"/>
  <c r="K347" i="2"/>
  <c r="G347" i="2"/>
  <c r="F347" i="2"/>
  <c r="E347" i="2"/>
  <c r="C347" i="2"/>
  <c r="A347" i="2"/>
  <c r="K346" i="2"/>
  <c r="G346" i="2"/>
  <c r="F346" i="2"/>
  <c r="E346" i="2"/>
  <c r="C346" i="2"/>
  <c r="A346" i="2"/>
  <c r="K345" i="2"/>
  <c r="G345" i="2"/>
  <c r="F345" i="2"/>
  <c r="E345" i="2"/>
  <c r="C345" i="2"/>
  <c r="A345" i="2"/>
  <c r="K344" i="2"/>
  <c r="G344" i="2"/>
  <c r="F344" i="2"/>
  <c r="E344" i="2"/>
  <c r="C344" i="2"/>
  <c r="A344" i="2"/>
  <c r="K343" i="2"/>
  <c r="G343" i="2"/>
  <c r="F343" i="2"/>
  <c r="E343" i="2"/>
  <c r="C343" i="2"/>
  <c r="A343" i="2"/>
  <c r="K342" i="2"/>
  <c r="G342" i="2"/>
  <c r="F342" i="2"/>
  <c r="E342" i="2"/>
  <c r="C342" i="2"/>
  <c r="A342" i="2"/>
  <c r="K341" i="2"/>
  <c r="G341" i="2"/>
  <c r="F341" i="2"/>
  <c r="E341" i="2"/>
  <c r="C341" i="2"/>
  <c r="A341" i="2"/>
  <c r="K340" i="2"/>
  <c r="G340" i="2"/>
  <c r="F340" i="2"/>
  <c r="E340" i="2"/>
  <c r="C340" i="2"/>
  <c r="A340" i="2"/>
  <c r="K339" i="2"/>
  <c r="G339" i="2"/>
  <c r="F339" i="2"/>
  <c r="E339" i="2"/>
  <c r="C339" i="2"/>
  <c r="A339" i="2"/>
  <c r="K338" i="2"/>
  <c r="G338" i="2"/>
  <c r="F338" i="2"/>
  <c r="E338" i="2"/>
  <c r="C338" i="2"/>
  <c r="A338" i="2"/>
  <c r="K337" i="2"/>
  <c r="G337" i="2"/>
  <c r="F337" i="2"/>
  <c r="E337" i="2"/>
  <c r="C337" i="2"/>
  <c r="A337" i="2"/>
  <c r="K336" i="2"/>
  <c r="G336" i="2"/>
  <c r="F336" i="2"/>
  <c r="E336" i="2"/>
  <c r="C336" i="2"/>
  <c r="A336" i="2"/>
  <c r="K335" i="2"/>
  <c r="G335" i="2"/>
  <c r="F335" i="2"/>
  <c r="E335" i="2"/>
  <c r="C335" i="2"/>
  <c r="A335" i="2"/>
  <c r="K334" i="2"/>
  <c r="G334" i="2"/>
  <c r="F334" i="2"/>
  <c r="E334" i="2"/>
  <c r="C334" i="2"/>
  <c r="A334" i="2"/>
  <c r="K333" i="2"/>
  <c r="G333" i="2"/>
  <c r="F333" i="2"/>
  <c r="E333" i="2"/>
  <c r="C333" i="2"/>
  <c r="A333" i="2"/>
  <c r="K332" i="2"/>
  <c r="G332" i="2"/>
  <c r="F332" i="2"/>
  <c r="E332" i="2"/>
  <c r="C332" i="2"/>
  <c r="A332" i="2"/>
  <c r="K331" i="2"/>
  <c r="G331" i="2"/>
  <c r="F331" i="2"/>
  <c r="E331" i="2"/>
  <c r="C331" i="2"/>
  <c r="A331" i="2"/>
  <c r="K330" i="2"/>
  <c r="G330" i="2"/>
  <c r="F330" i="2"/>
  <c r="E330" i="2"/>
  <c r="C330" i="2"/>
  <c r="A330" i="2"/>
  <c r="K329" i="2"/>
  <c r="G329" i="2"/>
  <c r="F329" i="2"/>
  <c r="E329" i="2"/>
  <c r="C329" i="2"/>
  <c r="A329" i="2"/>
  <c r="K328" i="2"/>
  <c r="G328" i="2"/>
  <c r="F328" i="2"/>
  <c r="E328" i="2"/>
  <c r="C328" i="2"/>
  <c r="A328" i="2"/>
  <c r="K327" i="2"/>
  <c r="G327" i="2"/>
  <c r="F327" i="2"/>
  <c r="E327" i="2"/>
  <c r="C327" i="2"/>
  <c r="A327" i="2"/>
  <c r="K326" i="2"/>
  <c r="G326" i="2"/>
  <c r="F326" i="2"/>
  <c r="E326" i="2"/>
  <c r="C326" i="2"/>
  <c r="A326" i="2"/>
  <c r="K325" i="2"/>
  <c r="G325" i="2"/>
  <c r="F325" i="2"/>
  <c r="E325" i="2"/>
  <c r="C325" i="2"/>
  <c r="A325" i="2"/>
  <c r="K324" i="2"/>
  <c r="G324" i="2"/>
  <c r="F324" i="2"/>
  <c r="E324" i="2"/>
  <c r="C324" i="2"/>
  <c r="A324" i="2"/>
  <c r="K323" i="2"/>
  <c r="G323" i="2"/>
  <c r="F323" i="2"/>
  <c r="E323" i="2"/>
  <c r="C323" i="2"/>
  <c r="A323" i="2"/>
  <c r="K322" i="2"/>
  <c r="G322" i="2"/>
  <c r="F322" i="2"/>
  <c r="E322" i="2"/>
  <c r="C322" i="2"/>
  <c r="A322" i="2"/>
  <c r="K321" i="2"/>
  <c r="G321" i="2"/>
  <c r="F321" i="2"/>
  <c r="E321" i="2"/>
  <c r="C321" i="2"/>
  <c r="A321" i="2"/>
  <c r="K320" i="2"/>
  <c r="G320" i="2"/>
  <c r="F320" i="2"/>
  <c r="E320" i="2"/>
  <c r="C320" i="2"/>
  <c r="A320" i="2"/>
  <c r="K319" i="2"/>
  <c r="G319" i="2"/>
  <c r="F319" i="2"/>
  <c r="E319" i="2"/>
  <c r="C319" i="2"/>
  <c r="A319" i="2"/>
  <c r="K318" i="2"/>
  <c r="G318" i="2"/>
  <c r="F318" i="2"/>
  <c r="E318" i="2"/>
  <c r="C318" i="2"/>
  <c r="A318" i="2"/>
  <c r="K317" i="2"/>
  <c r="G317" i="2"/>
  <c r="F317" i="2"/>
  <c r="E317" i="2"/>
  <c r="C317" i="2"/>
  <c r="A317" i="2"/>
  <c r="K316" i="2"/>
  <c r="G316" i="2"/>
  <c r="F316" i="2"/>
  <c r="E316" i="2"/>
  <c r="C316" i="2"/>
  <c r="A316" i="2"/>
  <c r="K315" i="2"/>
  <c r="G315" i="2"/>
  <c r="F315" i="2"/>
  <c r="E315" i="2"/>
  <c r="C315" i="2"/>
  <c r="A315" i="2"/>
  <c r="K314" i="2"/>
  <c r="G314" i="2"/>
  <c r="F314" i="2"/>
  <c r="E314" i="2"/>
  <c r="C314" i="2"/>
  <c r="A314" i="2"/>
  <c r="K313" i="2"/>
  <c r="G313" i="2"/>
  <c r="F313" i="2"/>
  <c r="E313" i="2"/>
  <c r="C313" i="2"/>
  <c r="A313" i="2"/>
  <c r="K312" i="2"/>
  <c r="G312" i="2"/>
  <c r="F312" i="2"/>
  <c r="E312" i="2"/>
  <c r="C312" i="2"/>
  <c r="A312" i="2"/>
  <c r="K311" i="2"/>
  <c r="G311" i="2"/>
  <c r="F311" i="2"/>
  <c r="E311" i="2"/>
  <c r="C311" i="2"/>
  <c r="A311" i="2"/>
  <c r="K310" i="2"/>
  <c r="G310" i="2"/>
  <c r="F310" i="2"/>
  <c r="E310" i="2"/>
  <c r="C310" i="2"/>
  <c r="A310" i="2"/>
  <c r="K309" i="2"/>
  <c r="G309" i="2"/>
  <c r="F309" i="2"/>
  <c r="E309" i="2"/>
  <c r="C309" i="2"/>
  <c r="A309" i="2"/>
  <c r="K308" i="2"/>
  <c r="G308" i="2"/>
  <c r="F308" i="2"/>
  <c r="E308" i="2"/>
  <c r="C308" i="2"/>
  <c r="A308" i="2"/>
  <c r="K307" i="2"/>
  <c r="G307" i="2"/>
  <c r="F307" i="2"/>
  <c r="E307" i="2"/>
  <c r="C307" i="2"/>
  <c r="A307" i="2"/>
  <c r="K306" i="2"/>
  <c r="G306" i="2"/>
  <c r="F306" i="2"/>
  <c r="E306" i="2"/>
  <c r="C306" i="2"/>
  <c r="A306" i="2"/>
  <c r="K305" i="2"/>
  <c r="G305" i="2"/>
  <c r="F305" i="2"/>
  <c r="E305" i="2"/>
  <c r="C305" i="2"/>
  <c r="A305" i="2"/>
  <c r="K304" i="2"/>
  <c r="G304" i="2"/>
  <c r="F304" i="2"/>
  <c r="E304" i="2"/>
  <c r="C304" i="2"/>
  <c r="A304" i="2"/>
  <c r="K303" i="2"/>
  <c r="G303" i="2"/>
  <c r="F303" i="2"/>
  <c r="E303" i="2"/>
  <c r="C303" i="2"/>
  <c r="A303" i="2"/>
  <c r="K302" i="2"/>
  <c r="G302" i="2"/>
  <c r="F302" i="2"/>
  <c r="E302" i="2"/>
  <c r="C302" i="2"/>
  <c r="A302" i="2"/>
  <c r="K301" i="2"/>
  <c r="G301" i="2"/>
  <c r="F301" i="2"/>
  <c r="E301" i="2"/>
  <c r="C301" i="2"/>
  <c r="A301" i="2"/>
  <c r="K300" i="2"/>
  <c r="G300" i="2"/>
  <c r="F300" i="2"/>
  <c r="E300" i="2"/>
  <c r="C300" i="2"/>
  <c r="A300" i="2"/>
  <c r="K299" i="2"/>
  <c r="G299" i="2"/>
  <c r="F299" i="2"/>
  <c r="E299" i="2"/>
  <c r="C299" i="2"/>
  <c r="A299" i="2"/>
  <c r="K298" i="2"/>
  <c r="G298" i="2"/>
  <c r="F298" i="2"/>
  <c r="E298" i="2"/>
  <c r="C298" i="2"/>
  <c r="A298" i="2"/>
  <c r="K297" i="2"/>
  <c r="G297" i="2"/>
  <c r="F297" i="2"/>
  <c r="E297" i="2"/>
  <c r="C297" i="2"/>
  <c r="A297" i="2"/>
  <c r="K296" i="2"/>
  <c r="G296" i="2"/>
  <c r="F296" i="2"/>
  <c r="E296" i="2"/>
  <c r="C296" i="2"/>
  <c r="A296" i="2"/>
  <c r="K295" i="2"/>
  <c r="G295" i="2"/>
  <c r="F295" i="2"/>
  <c r="E295" i="2"/>
  <c r="C295" i="2"/>
  <c r="A295" i="2"/>
  <c r="K294" i="2"/>
  <c r="G294" i="2"/>
  <c r="F294" i="2"/>
  <c r="E294" i="2"/>
  <c r="C294" i="2"/>
  <c r="A294" i="2"/>
  <c r="K293" i="2"/>
  <c r="G293" i="2"/>
  <c r="F293" i="2"/>
  <c r="E293" i="2"/>
  <c r="C293" i="2"/>
  <c r="A293" i="2"/>
  <c r="K292" i="2"/>
  <c r="G292" i="2"/>
  <c r="F292" i="2"/>
  <c r="E292" i="2"/>
  <c r="C292" i="2"/>
  <c r="A292" i="2"/>
  <c r="K291" i="2"/>
  <c r="G291" i="2"/>
  <c r="F291" i="2"/>
  <c r="E291" i="2"/>
  <c r="C291" i="2"/>
  <c r="A291" i="2"/>
  <c r="K290" i="2"/>
  <c r="G290" i="2"/>
  <c r="F290" i="2"/>
  <c r="E290" i="2"/>
  <c r="C290" i="2"/>
  <c r="A290" i="2"/>
  <c r="K289" i="2"/>
  <c r="G289" i="2"/>
  <c r="F289" i="2"/>
  <c r="E289" i="2"/>
  <c r="C289" i="2"/>
  <c r="A289" i="2"/>
  <c r="K288" i="2"/>
  <c r="G288" i="2"/>
  <c r="F288" i="2"/>
  <c r="E288" i="2"/>
  <c r="C288" i="2"/>
  <c r="A288" i="2"/>
  <c r="K287" i="2"/>
  <c r="G287" i="2"/>
  <c r="F287" i="2"/>
  <c r="E287" i="2"/>
  <c r="C287" i="2"/>
  <c r="A287" i="2"/>
  <c r="K286" i="2"/>
  <c r="G286" i="2"/>
  <c r="F286" i="2"/>
  <c r="E286" i="2"/>
  <c r="C286" i="2"/>
  <c r="A286" i="2"/>
  <c r="K285" i="2"/>
  <c r="G285" i="2"/>
  <c r="F285" i="2"/>
  <c r="E285" i="2"/>
  <c r="C285" i="2"/>
  <c r="A285" i="2"/>
  <c r="K284" i="2"/>
  <c r="G284" i="2"/>
  <c r="F284" i="2"/>
  <c r="E284" i="2"/>
  <c r="C284" i="2"/>
  <c r="A284" i="2"/>
  <c r="K283" i="2"/>
  <c r="G283" i="2"/>
  <c r="F283" i="2"/>
  <c r="E283" i="2"/>
  <c r="C283" i="2"/>
  <c r="A283" i="2"/>
  <c r="K282" i="2"/>
  <c r="G282" i="2"/>
  <c r="F282" i="2"/>
  <c r="E282" i="2"/>
  <c r="C282" i="2"/>
  <c r="A282" i="2"/>
  <c r="K281" i="2"/>
  <c r="G281" i="2"/>
  <c r="F281" i="2"/>
  <c r="E281" i="2"/>
  <c r="C281" i="2"/>
  <c r="A281" i="2"/>
  <c r="K280" i="2"/>
  <c r="G280" i="2"/>
  <c r="F280" i="2"/>
  <c r="E280" i="2"/>
  <c r="C280" i="2"/>
  <c r="A280" i="2"/>
  <c r="K279" i="2"/>
  <c r="G279" i="2"/>
  <c r="F279" i="2"/>
  <c r="E279" i="2"/>
  <c r="C279" i="2"/>
  <c r="A279" i="2"/>
  <c r="K278" i="2"/>
  <c r="G278" i="2"/>
  <c r="F278" i="2"/>
  <c r="E278" i="2"/>
  <c r="C278" i="2"/>
  <c r="A278" i="2"/>
  <c r="K277" i="2"/>
  <c r="G277" i="2"/>
  <c r="F277" i="2"/>
  <c r="E277" i="2"/>
  <c r="C277" i="2"/>
  <c r="A277" i="2"/>
  <c r="K276" i="2"/>
  <c r="G276" i="2"/>
  <c r="F276" i="2"/>
  <c r="E276" i="2"/>
  <c r="C276" i="2"/>
  <c r="A276" i="2"/>
  <c r="K275" i="2"/>
  <c r="G275" i="2"/>
  <c r="F275" i="2"/>
  <c r="E275" i="2"/>
  <c r="C275" i="2"/>
  <c r="A275" i="2"/>
  <c r="K274" i="2"/>
  <c r="G274" i="2"/>
  <c r="F274" i="2"/>
  <c r="E274" i="2"/>
  <c r="C274" i="2"/>
  <c r="A274" i="2"/>
  <c r="K273" i="2"/>
  <c r="G273" i="2"/>
  <c r="F273" i="2"/>
  <c r="E273" i="2"/>
  <c r="C273" i="2"/>
  <c r="A273" i="2"/>
  <c r="K272" i="2"/>
  <c r="G272" i="2"/>
  <c r="F272" i="2"/>
  <c r="E272" i="2"/>
  <c r="C272" i="2"/>
  <c r="A272" i="2"/>
  <c r="K271" i="2"/>
  <c r="G271" i="2"/>
  <c r="F271" i="2"/>
  <c r="E271" i="2"/>
  <c r="C271" i="2"/>
  <c r="A271" i="2"/>
  <c r="K270" i="2"/>
  <c r="G270" i="2"/>
  <c r="F270" i="2"/>
  <c r="E270" i="2"/>
  <c r="C270" i="2"/>
  <c r="A270" i="2"/>
  <c r="K269" i="2"/>
  <c r="G269" i="2"/>
  <c r="F269" i="2"/>
  <c r="E269" i="2"/>
  <c r="C269" i="2"/>
  <c r="A269" i="2"/>
  <c r="K268" i="2"/>
  <c r="G268" i="2"/>
  <c r="F268" i="2"/>
  <c r="E268" i="2"/>
  <c r="C268" i="2"/>
  <c r="A268" i="2"/>
  <c r="K267" i="2"/>
  <c r="G267" i="2"/>
  <c r="F267" i="2"/>
  <c r="E267" i="2"/>
  <c r="C267" i="2"/>
  <c r="A267" i="2"/>
  <c r="K266" i="2"/>
  <c r="G266" i="2"/>
  <c r="F266" i="2"/>
  <c r="E266" i="2"/>
  <c r="C266" i="2"/>
  <c r="A266" i="2"/>
  <c r="K265" i="2"/>
  <c r="G265" i="2"/>
  <c r="F265" i="2"/>
  <c r="E265" i="2"/>
  <c r="C265" i="2"/>
  <c r="A265" i="2"/>
  <c r="K264" i="2"/>
  <c r="G264" i="2"/>
  <c r="F264" i="2"/>
  <c r="E264" i="2"/>
  <c r="C264" i="2"/>
  <c r="A264" i="2"/>
  <c r="K263" i="2"/>
  <c r="G263" i="2"/>
  <c r="F263" i="2"/>
  <c r="E263" i="2"/>
  <c r="C263" i="2"/>
  <c r="A263" i="2"/>
  <c r="K262" i="2"/>
  <c r="G262" i="2"/>
  <c r="F262" i="2"/>
  <c r="E262" i="2"/>
  <c r="C262" i="2"/>
  <c r="A262" i="2"/>
  <c r="K261" i="2"/>
  <c r="G261" i="2"/>
  <c r="F261" i="2"/>
  <c r="E261" i="2"/>
  <c r="C261" i="2"/>
  <c r="A261" i="2"/>
  <c r="K260" i="2"/>
  <c r="G260" i="2"/>
  <c r="F260" i="2"/>
  <c r="E260" i="2"/>
  <c r="C260" i="2"/>
  <c r="A260" i="2"/>
  <c r="K259" i="2"/>
  <c r="G259" i="2"/>
  <c r="F259" i="2"/>
  <c r="E259" i="2"/>
  <c r="C259" i="2"/>
  <c r="A259" i="2"/>
  <c r="K258" i="2"/>
  <c r="G258" i="2"/>
  <c r="F258" i="2"/>
  <c r="E258" i="2"/>
  <c r="C258" i="2"/>
  <c r="A258" i="2"/>
  <c r="K257" i="2"/>
  <c r="G257" i="2"/>
  <c r="F257" i="2"/>
  <c r="E257" i="2"/>
  <c r="C257" i="2"/>
  <c r="A257" i="2"/>
  <c r="K256" i="2"/>
  <c r="G256" i="2"/>
  <c r="F256" i="2"/>
  <c r="E256" i="2"/>
  <c r="C256" i="2"/>
  <c r="A256" i="2"/>
  <c r="K255" i="2"/>
  <c r="G255" i="2"/>
  <c r="F255" i="2"/>
  <c r="E255" i="2"/>
  <c r="C255" i="2"/>
  <c r="A255" i="2"/>
  <c r="K254" i="2"/>
  <c r="G254" i="2"/>
  <c r="F254" i="2"/>
  <c r="E254" i="2"/>
  <c r="C254" i="2"/>
  <c r="A254" i="2"/>
  <c r="K253" i="2"/>
  <c r="G253" i="2"/>
  <c r="F253" i="2"/>
  <c r="E253" i="2"/>
  <c r="C253" i="2"/>
  <c r="A253" i="2"/>
  <c r="K252" i="2"/>
  <c r="G252" i="2"/>
  <c r="F252" i="2"/>
  <c r="E252" i="2"/>
  <c r="C252" i="2"/>
  <c r="A252" i="2"/>
  <c r="K251" i="2"/>
  <c r="G251" i="2"/>
  <c r="F251" i="2"/>
  <c r="E251" i="2"/>
  <c r="C251" i="2"/>
  <c r="A251" i="2"/>
  <c r="K250" i="2"/>
  <c r="G250" i="2"/>
  <c r="F250" i="2"/>
  <c r="E250" i="2"/>
  <c r="C250" i="2"/>
  <c r="A250" i="2"/>
  <c r="K249" i="2"/>
  <c r="G249" i="2"/>
  <c r="F249" i="2"/>
  <c r="E249" i="2"/>
  <c r="C249" i="2"/>
  <c r="A249" i="2"/>
  <c r="K248" i="2"/>
  <c r="G248" i="2"/>
  <c r="F248" i="2"/>
  <c r="E248" i="2"/>
  <c r="C248" i="2"/>
  <c r="A248" i="2"/>
  <c r="K247" i="2"/>
  <c r="G247" i="2"/>
  <c r="F247" i="2"/>
  <c r="E247" i="2"/>
  <c r="C247" i="2"/>
  <c r="A247" i="2"/>
  <c r="K246" i="2"/>
  <c r="G246" i="2"/>
  <c r="F246" i="2"/>
  <c r="E246" i="2"/>
  <c r="C246" i="2"/>
  <c r="A246" i="2"/>
  <c r="K245" i="2"/>
  <c r="G245" i="2"/>
  <c r="F245" i="2"/>
  <c r="E245" i="2"/>
  <c r="C245" i="2"/>
  <c r="A245" i="2"/>
  <c r="K244" i="2"/>
  <c r="G244" i="2"/>
  <c r="F244" i="2"/>
  <c r="E244" i="2"/>
  <c r="C244" i="2"/>
  <c r="A244" i="2"/>
  <c r="K243" i="2"/>
  <c r="G243" i="2"/>
  <c r="F243" i="2"/>
  <c r="E243" i="2"/>
  <c r="C243" i="2"/>
  <c r="A243" i="2"/>
  <c r="K242" i="2"/>
  <c r="G242" i="2"/>
  <c r="F242" i="2"/>
  <c r="E242" i="2"/>
  <c r="C242" i="2"/>
  <c r="A242" i="2"/>
  <c r="K241" i="2"/>
  <c r="G241" i="2"/>
  <c r="F241" i="2"/>
  <c r="E241" i="2"/>
  <c r="C241" i="2"/>
  <c r="A241" i="2"/>
  <c r="K240" i="2"/>
  <c r="G240" i="2"/>
  <c r="F240" i="2"/>
  <c r="E240" i="2"/>
  <c r="C240" i="2"/>
  <c r="A240" i="2"/>
  <c r="K239" i="2"/>
  <c r="G239" i="2"/>
  <c r="F239" i="2"/>
  <c r="E239" i="2"/>
  <c r="C239" i="2"/>
  <c r="A239" i="2"/>
  <c r="K238" i="2"/>
  <c r="G238" i="2"/>
  <c r="F238" i="2"/>
  <c r="E238" i="2"/>
  <c r="C238" i="2"/>
  <c r="A238" i="2"/>
  <c r="K237" i="2"/>
  <c r="G237" i="2"/>
  <c r="F237" i="2"/>
  <c r="E237" i="2"/>
  <c r="C237" i="2"/>
  <c r="A237" i="2"/>
  <c r="K236" i="2"/>
  <c r="G236" i="2"/>
  <c r="F236" i="2"/>
  <c r="E236" i="2"/>
  <c r="C236" i="2"/>
  <c r="A236" i="2"/>
  <c r="K235" i="2"/>
  <c r="G235" i="2"/>
  <c r="F235" i="2"/>
  <c r="E235" i="2"/>
  <c r="C235" i="2"/>
  <c r="A235" i="2"/>
  <c r="K234" i="2"/>
  <c r="G234" i="2"/>
  <c r="F234" i="2"/>
  <c r="E234" i="2"/>
  <c r="C234" i="2"/>
  <c r="A234" i="2"/>
  <c r="K233" i="2"/>
  <c r="G233" i="2"/>
  <c r="F233" i="2"/>
  <c r="E233" i="2"/>
  <c r="C233" i="2"/>
  <c r="A233" i="2"/>
  <c r="K232" i="2"/>
  <c r="G232" i="2"/>
  <c r="F232" i="2"/>
  <c r="E232" i="2"/>
  <c r="C232" i="2"/>
  <c r="A232" i="2"/>
  <c r="K231" i="2"/>
  <c r="G231" i="2"/>
  <c r="F231" i="2"/>
  <c r="E231" i="2"/>
  <c r="C231" i="2"/>
  <c r="A231" i="2"/>
  <c r="K230" i="2"/>
  <c r="G230" i="2"/>
  <c r="F230" i="2"/>
  <c r="E230" i="2"/>
  <c r="C230" i="2"/>
  <c r="A230" i="2"/>
  <c r="K229" i="2"/>
  <c r="G229" i="2"/>
  <c r="F229" i="2"/>
  <c r="E229" i="2"/>
  <c r="C229" i="2"/>
  <c r="A229" i="2"/>
  <c r="K228" i="2"/>
  <c r="G228" i="2"/>
  <c r="F228" i="2"/>
  <c r="E228" i="2"/>
  <c r="C228" i="2"/>
  <c r="A228" i="2"/>
  <c r="K227" i="2"/>
  <c r="G227" i="2"/>
  <c r="F227" i="2"/>
  <c r="E227" i="2"/>
  <c r="C227" i="2"/>
  <c r="A227" i="2"/>
  <c r="K226" i="2"/>
  <c r="G226" i="2"/>
  <c r="F226" i="2"/>
  <c r="E226" i="2"/>
  <c r="C226" i="2"/>
  <c r="A226" i="2"/>
  <c r="K225" i="2"/>
  <c r="G225" i="2"/>
  <c r="F225" i="2"/>
  <c r="E225" i="2"/>
  <c r="C225" i="2"/>
  <c r="A225" i="2"/>
  <c r="K224" i="2"/>
  <c r="G224" i="2"/>
  <c r="F224" i="2"/>
  <c r="E224" i="2"/>
  <c r="C224" i="2"/>
  <c r="A224" i="2"/>
  <c r="K223" i="2"/>
  <c r="G223" i="2"/>
  <c r="F223" i="2"/>
  <c r="E223" i="2"/>
  <c r="C223" i="2"/>
  <c r="A223" i="2"/>
  <c r="K222" i="2"/>
  <c r="G222" i="2"/>
  <c r="F222" i="2"/>
  <c r="E222" i="2"/>
  <c r="C222" i="2"/>
  <c r="A222" i="2"/>
  <c r="K221" i="2"/>
  <c r="G221" i="2"/>
  <c r="F221" i="2"/>
  <c r="E221" i="2"/>
  <c r="C221" i="2"/>
  <c r="A221" i="2"/>
  <c r="K220" i="2"/>
  <c r="G220" i="2"/>
  <c r="F220" i="2"/>
  <c r="E220" i="2"/>
  <c r="C220" i="2"/>
  <c r="A220" i="2"/>
  <c r="K219" i="2"/>
  <c r="G219" i="2"/>
  <c r="F219" i="2"/>
  <c r="E219" i="2"/>
  <c r="C219" i="2"/>
  <c r="A219" i="2"/>
  <c r="K218" i="2"/>
  <c r="G218" i="2"/>
  <c r="F218" i="2"/>
  <c r="E218" i="2"/>
  <c r="C218" i="2"/>
  <c r="A218" i="2"/>
  <c r="K217" i="2"/>
  <c r="G217" i="2"/>
  <c r="F217" i="2"/>
  <c r="E217" i="2"/>
  <c r="C217" i="2"/>
  <c r="A217" i="2"/>
  <c r="K216" i="2"/>
  <c r="G216" i="2"/>
  <c r="F216" i="2"/>
  <c r="E216" i="2"/>
  <c r="C216" i="2"/>
  <c r="A216" i="2"/>
  <c r="K215" i="2"/>
  <c r="G215" i="2"/>
  <c r="F215" i="2"/>
  <c r="E215" i="2"/>
  <c r="C215" i="2"/>
  <c r="A215" i="2"/>
  <c r="K214" i="2"/>
  <c r="G214" i="2"/>
  <c r="F214" i="2"/>
  <c r="E214" i="2"/>
  <c r="C214" i="2"/>
  <c r="A214" i="2"/>
  <c r="K213" i="2"/>
  <c r="G213" i="2"/>
  <c r="F213" i="2"/>
  <c r="E213" i="2"/>
  <c r="C213" i="2"/>
  <c r="A213" i="2"/>
  <c r="K212" i="2"/>
  <c r="G212" i="2"/>
  <c r="F212" i="2"/>
  <c r="E212" i="2"/>
  <c r="C212" i="2"/>
  <c r="A212" i="2"/>
  <c r="K211" i="2"/>
  <c r="G211" i="2"/>
  <c r="F211" i="2"/>
  <c r="E211" i="2"/>
  <c r="C211" i="2"/>
  <c r="A211" i="2"/>
  <c r="K210" i="2"/>
  <c r="G210" i="2"/>
  <c r="F210" i="2"/>
  <c r="E210" i="2"/>
  <c r="C210" i="2"/>
  <c r="A210" i="2"/>
  <c r="K209" i="2"/>
  <c r="G209" i="2"/>
  <c r="F209" i="2"/>
  <c r="E209" i="2"/>
  <c r="C209" i="2"/>
  <c r="A209" i="2"/>
  <c r="K208" i="2"/>
  <c r="G208" i="2"/>
  <c r="F208" i="2"/>
  <c r="E208" i="2"/>
  <c r="C208" i="2"/>
  <c r="A208" i="2"/>
  <c r="K207" i="2"/>
  <c r="G207" i="2"/>
  <c r="F207" i="2"/>
  <c r="E207" i="2"/>
  <c r="C207" i="2"/>
  <c r="A207" i="2"/>
  <c r="K206" i="2"/>
  <c r="G206" i="2"/>
  <c r="F206" i="2"/>
  <c r="E206" i="2"/>
  <c r="C206" i="2"/>
  <c r="A206" i="2"/>
  <c r="K205" i="2"/>
  <c r="G205" i="2"/>
  <c r="F205" i="2"/>
  <c r="E205" i="2"/>
  <c r="C205" i="2"/>
  <c r="A205" i="2"/>
  <c r="K204" i="2"/>
  <c r="G204" i="2"/>
  <c r="F204" i="2"/>
  <c r="E204" i="2"/>
  <c r="C204" i="2"/>
  <c r="A204" i="2"/>
  <c r="K203" i="2"/>
  <c r="G203" i="2"/>
  <c r="F203" i="2"/>
  <c r="E203" i="2"/>
  <c r="C203" i="2"/>
  <c r="A203" i="2"/>
  <c r="K202" i="2"/>
  <c r="G202" i="2"/>
  <c r="F202" i="2"/>
  <c r="E202" i="2"/>
  <c r="C202" i="2"/>
  <c r="A202" i="2"/>
  <c r="K201" i="2"/>
  <c r="G201" i="2"/>
  <c r="F201" i="2"/>
  <c r="E201" i="2"/>
  <c r="C201" i="2"/>
  <c r="A201" i="2"/>
  <c r="K200" i="2"/>
  <c r="G200" i="2"/>
  <c r="F200" i="2"/>
  <c r="E200" i="2"/>
  <c r="C200" i="2"/>
  <c r="A200" i="2"/>
  <c r="K199" i="2"/>
  <c r="G199" i="2"/>
  <c r="F199" i="2"/>
  <c r="E199" i="2"/>
  <c r="C199" i="2"/>
  <c r="A199" i="2"/>
  <c r="K198" i="2"/>
  <c r="G198" i="2"/>
  <c r="F198" i="2"/>
  <c r="E198" i="2"/>
  <c r="C198" i="2"/>
  <c r="A198" i="2"/>
  <c r="K197" i="2"/>
  <c r="G197" i="2"/>
  <c r="F197" i="2"/>
  <c r="E197" i="2"/>
  <c r="C197" i="2"/>
  <c r="A197" i="2"/>
  <c r="K196" i="2"/>
  <c r="G196" i="2"/>
  <c r="F196" i="2"/>
  <c r="E196" i="2"/>
  <c r="C196" i="2"/>
  <c r="A196" i="2"/>
  <c r="K195" i="2"/>
  <c r="G195" i="2"/>
  <c r="F195" i="2"/>
  <c r="E195" i="2"/>
  <c r="C195" i="2"/>
  <c r="A195" i="2"/>
  <c r="K194" i="2"/>
  <c r="G194" i="2"/>
  <c r="F194" i="2"/>
  <c r="E194" i="2"/>
  <c r="C194" i="2"/>
  <c r="A194" i="2"/>
  <c r="K193" i="2"/>
  <c r="G193" i="2"/>
  <c r="F193" i="2"/>
  <c r="E193" i="2"/>
  <c r="C193" i="2"/>
  <c r="A193" i="2"/>
  <c r="K192" i="2"/>
  <c r="G192" i="2"/>
  <c r="F192" i="2"/>
  <c r="E192" i="2"/>
  <c r="C192" i="2"/>
  <c r="A192" i="2"/>
  <c r="K191" i="2"/>
  <c r="G191" i="2"/>
  <c r="F191" i="2"/>
  <c r="E191" i="2"/>
  <c r="C191" i="2"/>
  <c r="A191" i="2"/>
  <c r="K190" i="2"/>
  <c r="G190" i="2"/>
  <c r="F190" i="2"/>
  <c r="E190" i="2"/>
  <c r="C190" i="2"/>
  <c r="A190" i="2"/>
  <c r="K189" i="2"/>
  <c r="G189" i="2"/>
  <c r="F189" i="2"/>
  <c r="E189" i="2"/>
  <c r="C189" i="2"/>
  <c r="A189" i="2"/>
  <c r="K188" i="2"/>
  <c r="G188" i="2"/>
  <c r="F188" i="2"/>
  <c r="E188" i="2"/>
  <c r="C188" i="2"/>
  <c r="A188" i="2"/>
  <c r="K187" i="2"/>
  <c r="G187" i="2"/>
  <c r="F187" i="2"/>
  <c r="E187" i="2"/>
  <c r="C187" i="2"/>
  <c r="A187" i="2"/>
  <c r="K186" i="2"/>
  <c r="G186" i="2"/>
  <c r="F186" i="2"/>
  <c r="E186" i="2"/>
  <c r="C186" i="2"/>
  <c r="A186" i="2"/>
  <c r="K185" i="2"/>
  <c r="G185" i="2"/>
  <c r="F185" i="2"/>
  <c r="E185" i="2"/>
  <c r="C185" i="2"/>
  <c r="A185" i="2"/>
  <c r="K184" i="2"/>
  <c r="G184" i="2"/>
  <c r="F184" i="2"/>
  <c r="E184" i="2"/>
  <c r="C184" i="2"/>
  <c r="A184" i="2"/>
  <c r="K183" i="2"/>
  <c r="G183" i="2"/>
  <c r="F183" i="2"/>
  <c r="E183" i="2"/>
  <c r="C183" i="2"/>
  <c r="A183" i="2"/>
  <c r="K182" i="2"/>
  <c r="G182" i="2"/>
  <c r="F182" i="2"/>
  <c r="E182" i="2"/>
  <c r="C182" i="2"/>
  <c r="A182" i="2"/>
  <c r="K181" i="2"/>
  <c r="G181" i="2"/>
  <c r="F181" i="2"/>
  <c r="E181" i="2"/>
  <c r="C181" i="2"/>
  <c r="A181" i="2"/>
  <c r="K180" i="2"/>
  <c r="G180" i="2"/>
  <c r="F180" i="2"/>
  <c r="E180" i="2"/>
  <c r="C180" i="2"/>
  <c r="A180" i="2"/>
  <c r="K179" i="2"/>
  <c r="G179" i="2"/>
  <c r="F179" i="2"/>
  <c r="E179" i="2"/>
  <c r="C179" i="2"/>
  <c r="A179" i="2"/>
  <c r="K178" i="2"/>
  <c r="G178" i="2"/>
  <c r="F178" i="2"/>
  <c r="E178" i="2"/>
  <c r="C178" i="2"/>
  <c r="A178" i="2"/>
  <c r="K177" i="2"/>
  <c r="G177" i="2"/>
  <c r="F177" i="2"/>
  <c r="E177" i="2"/>
  <c r="C177" i="2"/>
  <c r="A177" i="2"/>
  <c r="K176" i="2"/>
  <c r="G176" i="2"/>
  <c r="F176" i="2"/>
  <c r="E176" i="2"/>
  <c r="C176" i="2"/>
  <c r="A176" i="2"/>
  <c r="K175" i="2"/>
  <c r="G175" i="2"/>
  <c r="F175" i="2"/>
  <c r="E175" i="2"/>
  <c r="C175" i="2"/>
  <c r="A175" i="2"/>
  <c r="K174" i="2"/>
  <c r="G174" i="2"/>
  <c r="F174" i="2"/>
  <c r="E174" i="2"/>
  <c r="C174" i="2"/>
  <c r="A174" i="2"/>
  <c r="K173" i="2"/>
  <c r="G173" i="2"/>
  <c r="F173" i="2"/>
  <c r="E173" i="2"/>
  <c r="C173" i="2"/>
  <c r="A173" i="2"/>
  <c r="K172" i="2"/>
  <c r="G172" i="2"/>
  <c r="F172" i="2"/>
  <c r="E172" i="2"/>
  <c r="C172" i="2"/>
  <c r="A172" i="2"/>
  <c r="K171" i="2"/>
  <c r="G171" i="2"/>
  <c r="F171" i="2"/>
  <c r="E171" i="2"/>
  <c r="C171" i="2"/>
  <c r="A171" i="2"/>
  <c r="K170" i="2"/>
  <c r="G170" i="2"/>
  <c r="F170" i="2"/>
  <c r="E170" i="2"/>
  <c r="C170" i="2"/>
  <c r="A170" i="2"/>
  <c r="K169" i="2"/>
  <c r="G169" i="2"/>
  <c r="F169" i="2"/>
  <c r="E169" i="2"/>
  <c r="C169" i="2"/>
  <c r="A169" i="2"/>
  <c r="K168" i="2"/>
  <c r="G168" i="2"/>
  <c r="F168" i="2"/>
  <c r="E168" i="2"/>
  <c r="C168" i="2"/>
  <c r="A168" i="2"/>
  <c r="K167" i="2"/>
  <c r="G167" i="2"/>
  <c r="F167" i="2"/>
  <c r="E167" i="2"/>
  <c r="C167" i="2"/>
  <c r="A167" i="2"/>
  <c r="K166" i="2"/>
  <c r="G166" i="2"/>
  <c r="F166" i="2"/>
  <c r="E166" i="2"/>
  <c r="C166" i="2"/>
  <c r="A166" i="2"/>
  <c r="K165" i="2"/>
  <c r="G165" i="2"/>
  <c r="F165" i="2"/>
  <c r="E165" i="2"/>
  <c r="C165" i="2"/>
  <c r="A165" i="2"/>
  <c r="K164" i="2"/>
  <c r="G164" i="2"/>
  <c r="F164" i="2"/>
  <c r="E164" i="2"/>
  <c r="C164" i="2"/>
  <c r="A164" i="2"/>
  <c r="K163" i="2"/>
  <c r="G163" i="2"/>
  <c r="F163" i="2"/>
  <c r="E163" i="2"/>
  <c r="C163" i="2"/>
  <c r="A163" i="2"/>
  <c r="K162" i="2"/>
  <c r="G162" i="2"/>
  <c r="F162" i="2"/>
  <c r="E162" i="2"/>
  <c r="C162" i="2"/>
  <c r="A162" i="2"/>
  <c r="K161" i="2"/>
  <c r="G161" i="2"/>
  <c r="F161" i="2"/>
  <c r="E161" i="2"/>
  <c r="C161" i="2"/>
  <c r="A161" i="2"/>
  <c r="K160" i="2"/>
  <c r="G160" i="2"/>
  <c r="F160" i="2"/>
  <c r="E160" i="2"/>
  <c r="C160" i="2"/>
  <c r="A160" i="2"/>
  <c r="K159" i="2"/>
  <c r="G159" i="2"/>
  <c r="F159" i="2"/>
  <c r="E159" i="2"/>
  <c r="C159" i="2"/>
  <c r="A159" i="2"/>
  <c r="K158" i="2"/>
  <c r="G158" i="2"/>
  <c r="F158" i="2"/>
  <c r="E158" i="2"/>
  <c r="C158" i="2"/>
  <c r="A158" i="2"/>
  <c r="K157" i="2"/>
  <c r="G157" i="2"/>
  <c r="F157" i="2"/>
  <c r="E157" i="2"/>
  <c r="C157" i="2"/>
  <c r="A157" i="2"/>
  <c r="K156" i="2"/>
  <c r="G156" i="2"/>
  <c r="F156" i="2"/>
  <c r="E156" i="2"/>
  <c r="C156" i="2"/>
  <c r="A156" i="2"/>
  <c r="K155" i="2"/>
  <c r="G155" i="2"/>
  <c r="F155" i="2"/>
  <c r="E155" i="2"/>
  <c r="C155" i="2"/>
  <c r="A155" i="2"/>
  <c r="K154" i="2"/>
  <c r="G154" i="2"/>
  <c r="F154" i="2"/>
  <c r="E154" i="2"/>
  <c r="C154" i="2"/>
  <c r="A154" i="2"/>
  <c r="K153" i="2"/>
  <c r="G153" i="2"/>
  <c r="F153" i="2"/>
  <c r="E153" i="2"/>
  <c r="C153" i="2"/>
  <c r="A153" i="2"/>
  <c r="K152" i="2"/>
  <c r="G152" i="2"/>
  <c r="F152" i="2"/>
  <c r="E152" i="2"/>
  <c r="C152" i="2"/>
  <c r="A152" i="2"/>
  <c r="K151" i="2"/>
  <c r="G151" i="2"/>
  <c r="F151" i="2"/>
  <c r="E151" i="2"/>
  <c r="C151" i="2"/>
  <c r="A151" i="2"/>
  <c r="K150" i="2"/>
  <c r="G150" i="2"/>
  <c r="F150" i="2"/>
  <c r="E150" i="2"/>
  <c r="C150" i="2"/>
  <c r="A150" i="2"/>
  <c r="K149" i="2"/>
  <c r="G149" i="2"/>
  <c r="F149" i="2"/>
  <c r="E149" i="2"/>
  <c r="C149" i="2"/>
  <c r="A149" i="2"/>
  <c r="K148" i="2"/>
  <c r="G148" i="2"/>
  <c r="F148" i="2"/>
  <c r="E148" i="2"/>
  <c r="C148" i="2"/>
  <c r="A148" i="2"/>
  <c r="K147" i="2"/>
  <c r="G147" i="2"/>
  <c r="F147" i="2"/>
  <c r="E147" i="2"/>
  <c r="C147" i="2"/>
  <c r="A147" i="2"/>
  <c r="K146" i="2"/>
  <c r="G146" i="2"/>
  <c r="F146" i="2"/>
  <c r="E146" i="2"/>
  <c r="C146" i="2"/>
  <c r="A146" i="2"/>
  <c r="K145" i="2"/>
  <c r="G145" i="2"/>
  <c r="F145" i="2"/>
  <c r="E145" i="2"/>
  <c r="C145" i="2"/>
  <c r="A145" i="2"/>
  <c r="K144" i="2"/>
  <c r="G144" i="2"/>
  <c r="F144" i="2"/>
  <c r="E144" i="2"/>
  <c r="C144" i="2"/>
  <c r="A144" i="2"/>
  <c r="K143" i="2"/>
  <c r="G143" i="2"/>
  <c r="F143" i="2"/>
  <c r="E143" i="2"/>
  <c r="C143" i="2"/>
  <c r="A143" i="2"/>
  <c r="K142" i="2"/>
  <c r="G142" i="2"/>
  <c r="F142" i="2"/>
  <c r="E142" i="2"/>
  <c r="C142" i="2"/>
  <c r="A142" i="2"/>
  <c r="K141" i="2"/>
  <c r="G141" i="2"/>
  <c r="F141" i="2"/>
  <c r="E141" i="2"/>
  <c r="C141" i="2"/>
  <c r="A141" i="2"/>
  <c r="K140" i="2"/>
  <c r="G140" i="2"/>
  <c r="F140" i="2"/>
  <c r="E140" i="2"/>
  <c r="C140" i="2"/>
  <c r="A140" i="2"/>
  <c r="K139" i="2"/>
  <c r="G139" i="2"/>
  <c r="F139" i="2"/>
  <c r="E139" i="2"/>
  <c r="C139" i="2"/>
  <c r="A139" i="2"/>
  <c r="K138" i="2"/>
  <c r="G138" i="2"/>
  <c r="F138" i="2"/>
  <c r="E138" i="2"/>
  <c r="C138" i="2"/>
  <c r="A138" i="2"/>
  <c r="K137" i="2"/>
  <c r="G137" i="2"/>
  <c r="F137" i="2"/>
  <c r="E137" i="2"/>
  <c r="C137" i="2"/>
  <c r="A137" i="2"/>
  <c r="K136" i="2"/>
  <c r="G136" i="2"/>
  <c r="F136" i="2"/>
  <c r="E136" i="2"/>
  <c r="C136" i="2"/>
  <c r="A136" i="2"/>
  <c r="K135" i="2"/>
  <c r="G135" i="2"/>
  <c r="F135" i="2"/>
  <c r="E135" i="2"/>
  <c r="C135" i="2"/>
  <c r="A135" i="2"/>
  <c r="K134" i="2"/>
  <c r="G134" i="2"/>
  <c r="F134" i="2"/>
  <c r="E134" i="2"/>
  <c r="C134" i="2"/>
  <c r="A134" i="2"/>
  <c r="K133" i="2"/>
  <c r="G133" i="2"/>
  <c r="F133" i="2"/>
  <c r="E133" i="2"/>
  <c r="C133" i="2"/>
  <c r="A133" i="2"/>
  <c r="K132" i="2"/>
  <c r="G132" i="2"/>
  <c r="F132" i="2"/>
  <c r="E132" i="2"/>
  <c r="C132" i="2"/>
  <c r="A132" i="2"/>
  <c r="K131" i="2"/>
  <c r="G131" i="2"/>
  <c r="F131" i="2"/>
  <c r="E131" i="2"/>
  <c r="C131" i="2"/>
  <c r="A131" i="2"/>
  <c r="K130" i="2"/>
  <c r="G130" i="2"/>
  <c r="F130" i="2"/>
  <c r="E130" i="2"/>
  <c r="C130" i="2"/>
  <c r="A130" i="2"/>
  <c r="K129" i="2"/>
  <c r="G129" i="2"/>
  <c r="F129" i="2"/>
  <c r="E129" i="2"/>
  <c r="C129" i="2"/>
  <c r="A129" i="2"/>
  <c r="K128" i="2"/>
  <c r="G128" i="2"/>
  <c r="F128" i="2"/>
  <c r="E128" i="2"/>
  <c r="C128" i="2"/>
  <c r="A128" i="2"/>
  <c r="K127" i="2"/>
  <c r="G127" i="2"/>
  <c r="F127" i="2"/>
  <c r="E127" i="2"/>
  <c r="C127" i="2"/>
  <c r="A127" i="2"/>
  <c r="K126" i="2"/>
  <c r="G126" i="2"/>
  <c r="F126" i="2"/>
  <c r="E126" i="2"/>
  <c r="C126" i="2"/>
  <c r="A126" i="2"/>
  <c r="K125" i="2"/>
  <c r="G125" i="2"/>
  <c r="F125" i="2"/>
  <c r="E125" i="2"/>
  <c r="C125" i="2"/>
  <c r="A125" i="2"/>
  <c r="K124" i="2"/>
  <c r="G124" i="2"/>
  <c r="F124" i="2"/>
  <c r="E124" i="2"/>
  <c r="C124" i="2"/>
  <c r="A124" i="2"/>
  <c r="K123" i="2"/>
  <c r="G123" i="2"/>
  <c r="F123" i="2"/>
  <c r="E123" i="2"/>
  <c r="C123" i="2"/>
  <c r="A123" i="2"/>
  <c r="K122" i="2"/>
  <c r="G122" i="2"/>
  <c r="F122" i="2"/>
  <c r="E122" i="2"/>
  <c r="C122" i="2"/>
  <c r="A122" i="2"/>
  <c r="K121" i="2"/>
  <c r="G121" i="2"/>
  <c r="F121" i="2"/>
  <c r="E121" i="2"/>
  <c r="C121" i="2"/>
  <c r="A121" i="2"/>
  <c r="K120" i="2"/>
  <c r="G120" i="2"/>
  <c r="F120" i="2"/>
  <c r="E120" i="2"/>
  <c r="C120" i="2"/>
  <c r="A120" i="2"/>
  <c r="K119" i="2"/>
  <c r="G119" i="2"/>
  <c r="F119" i="2"/>
  <c r="E119" i="2"/>
  <c r="C119" i="2"/>
  <c r="A119" i="2"/>
  <c r="K118" i="2"/>
  <c r="G118" i="2"/>
  <c r="F118" i="2"/>
  <c r="E118" i="2"/>
  <c r="C118" i="2"/>
  <c r="A118" i="2"/>
  <c r="K117" i="2"/>
  <c r="G117" i="2"/>
  <c r="F117" i="2"/>
  <c r="E117" i="2"/>
  <c r="C117" i="2"/>
  <c r="A117" i="2"/>
  <c r="K116" i="2"/>
  <c r="G116" i="2"/>
  <c r="F116" i="2"/>
  <c r="E116" i="2"/>
  <c r="C116" i="2"/>
  <c r="A116" i="2"/>
  <c r="K115" i="2"/>
  <c r="G115" i="2"/>
  <c r="F115" i="2"/>
  <c r="E115" i="2"/>
  <c r="C115" i="2"/>
  <c r="A115" i="2"/>
  <c r="K114" i="2"/>
  <c r="G114" i="2"/>
  <c r="F114" i="2"/>
  <c r="E114" i="2"/>
  <c r="C114" i="2"/>
  <c r="A114" i="2"/>
  <c r="K113" i="2"/>
  <c r="G113" i="2"/>
  <c r="F113" i="2"/>
  <c r="E113" i="2"/>
  <c r="C113" i="2"/>
  <c r="A113" i="2"/>
  <c r="K112" i="2"/>
  <c r="G112" i="2"/>
  <c r="F112" i="2"/>
  <c r="E112" i="2"/>
  <c r="C112" i="2"/>
  <c r="A112" i="2"/>
  <c r="K111" i="2"/>
  <c r="G111" i="2"/>
  <c r="F111" i="2"/>
  <c r="E111" i="2"/>
  <c r="C111" i="2"/>
  <c r="A111" i="2"/>
  <c r="K110" i="2"/>
  <c r="G110" i="2"/>
  <c r="F110" i="2"/>
  <c r="E110" i="2"/>
  <c r="C110" i="2"/>
  <c r="A110" i="2"/>
  <c r="K109" i="2"/>
  <c r="G109" i="2"/>
  <c r="F109" i="2"/>
  <c r="E109" i="2"/>
  <c r="C109" i="2"/>
  <c r="A109" i="2"/>
  <c r="K108" i="2"/>
  <c r="G108" i="2"/>
  <c r="F108" i="2"/>
  <c r="E108" i="2"/>
  <c r="C108" i="2"/>
  <c r="A108" i="2"/>
  <c r="K107" i="2"/>
  <c r="G107" i="2"/>
  <c r="F107" i="2"/>
  <c r="E107" i="2"/>
  <c r="C107" i="2"/>
  <c r="A107" i="2"/>
  <c r="K106" i="2"/>
  <c r="G106" i="2"/>
  <c r="F106" i="2"/>
  <c r="E106" i="2"/>
  <c r="C106" i="2"/>
  <c r="A106" i="2"/>
  <c r="K105" i="2"/>
  <c r="G105" i="2"/>
  <c r="F105" i="2"/>
  <c r="E105" i="2"/>
  <c r="C105" i="2"/>
  <c r="A105" i="2"/>
  <c r="K104" i="2"/>
  <c r="G104" i="2"/>
  <c r="F104" i="2"/>
  <c r="E104" i="2"/>
  <c r="C104" i="2"/>
  <c r="A104" i="2"/>
  <c r="K103" i="2"/>
  <c r="G103" i="2"/>
  <c r="F103" i="2"/>
  <c r="E103" i="2"/>
  <c r="C103" i="2"/>
  <c r="A103" i="2"/>
  <c r="K102" i="2"/>
  <c r="G102" i="2"/>
  <c r="F102" i="2"/>
  <c r="E102" i="2"/>
  <c r="C102" i="2"/>
  <c r="A102" i="2"/>
  <c r="K101" i="2"/>
  <c r="G101" i="2"/>
  <c r="F101" i="2"/>
  <c r="E101" i="2"/>
  <c r="C101" i="2"/>
  <c r="A101" i="2"/>
  <c r="K100" i="2"/>
  <c r="G100" i="2"/>
  <c r="F100" i="2"/>
  <c r="E100" i="2"/>
  <c r="C100" i="2"/>
  <c r="A100" i="2"/>
  <c r="K99" i="2"/>
  <c r="G99" i="2"/>
  <c r="F99" i="2"/>
  <c r="E99" i="2"/>
  <c r="C99" i="2"/>
  <c r="A99" i="2"/>
  <c r="K98" i="2"/>
  <c r="G98" i="2"/>
  <c r="F98" i="2"/>
  <c r="E98" i="2"/>
  <c r="C98" i="2"/>
  <c r="A98" i="2"/>
  <c r="K97" i="2"/>
  <c r="G97" i="2"/>
  <c r="F97" i="2"/>
  <c r="E97" i="2"/>
  <c r="C97" i="2"/>
  <c r="A97" i="2"/>
  <c r="K96" i="2"/>
  <c r="G96" i="2"/>
  <c r="F96" i="2"/>
  <c r="E96" i="2"/>
  <c r="C96" i="2"/>
  <c r="A96" i="2"/>
  <c r="K95" i="2"/>
  <c r="G95" i="2"/>
  <c r="F95" i="2"/>
  <c r="E95" i="2"/>
  <c r="C95" i="2"/>
  <c r="A95" i="2"/>
  <c r="K94" i="2"/>
  <c r="G94" i="2"/>
  <c r="F94" i="2"/>
  <c r="E94" i="2"/>
  <c r="C94" i="2"/>
  <c r="A94" i="2"/>
  <c r="K93" i="2"/>
  <c r="G93" i="2"/>
  <c r="F93" i="2"/>
  <c r="E93" i="2"/>
  <c r="C93" i="2"/>
  <c r="A93" i="2"/>
  <c r="K92" i="2"/>
  <c r="G92" i="2"/>
  <c r="F92" i="2"/>
  <c r="E92" i="2"/>
  <c r="C92" i="2"/>
  <c r="A92" i="2"/>
  <c r="K91" i="2"/>
  <c r="G91" i="2"/>
  <c r="F91" i="2"/>
  <c r="E91" i="2"/>
  <c r="C91" i="2"/>
  <c r="A91" i="2"/>
  <c r="K90" i="2"/>
  <c r="G90" i="2"/>
  <c r="F90" i="2"/>
  <c r="E90" i="2"/>
  <c r="C90" i="2"/>
  <c r="A90" i="2"/>
  <c r="K89" i="2"/>
  <c r="G89" i="2"/>
  <c r="F89" i="2"/>
  <c r="E89" i="2"/>
  <c r="C89" i="2"/>
  <c r="A89" i="2"/>
  <c r="K88" i="2"/>
  <c r="G88" i="2"/>
  <c r="F88" i="2"/>
  <c r="E88" i="2"/>
  <c r="C88" i="2"/>
  <c r="A88" i="2"/>
  <c r="K87" i="2"/>
  <c r="G87" i="2"/>
  <c r="F87" i="2"/>
  <c r="E87" i="2"/>
  <c r="C87" i="2"/>
  <c r="A87" i="2"/>
  <c r="K86" i="2"/>
  <c r="G86" i="2"/>
  <c r="F86" i="2"/>
  <c r="E86" i="2"/>
  <c r="C86" i="2"/>
  <c r="A86" i="2"/>
  <c r="K85" i="2"/>
  <c r="G85" i="2"/>
  <c r="F85" i="2"/>
  <c r="E85" i="2"/>
  <c r="C85" i="2"/>
  <c r="A85" i="2"/>
  <c r="K84" i="2"/>
  <c r="G84" i="2"/>
  <c r="F84" i="2"/>
  <c r="E84" i="2"/>
  <c r="C84" i="2"/>
  <c r="A84" i="2"/>
  <c r="K83" i="2"/>
  <c r="G83" i="2"/>
  <c r="F83" i="2"/>
  <c r="E83" i="2"/>
  <c r="C83" i="2"/>
  <c r="A83" i="2"/>
  <c r="K82" i="2"/>
  <c r="G82" i="2"/>
  <c r="F82" i="2"/>
  <c r="E82" i="2"/>
  <c r="C82" i="2"/>
  <c r="A82" i="2"/>
  <c r="K81" i="2"/>
  <c r="G81" i="2"/>
  <c r="F81" i="2"/>
  <c r="E81" i="2"/>
  <c r="C81" i="2"/>
  <c r="A81" i="2"/>
  <c r="K80" i="2"/>
  <c r="G80" i="2"/>
  <c r="F80" i="2"/>
  <c r="E80" i="2"/>
  <c r="C80" i="2"/>
  <c r="A80" i="2"/>
  <c r="K79" i="2"/>
  <c r="G79" i="2"/>
  <c r="F79" i="2"/>
  <c r="E79" i="2"/>
  <c r="C79" i="2"/>
  <c r="A79" i="2"/>
  <c r="K78" i="2"/>
  <c r="G78" i="2"/>
  <c r="F78" i="2"/>
  <c r="E78" i="2"/>
  <c r="C78" i="2"/>
  <c r="A78" i="2"/>
  <c r="K77" i="2"/>
  <c r="G77" i="2"/>
  <c r="F77" i="2"/>
  <c r="E77" i="2"/>
  <c r="C77" i="2"/>
  <c r="A77" i="2"/>
  <c r="K76" i="2"/>
  <c r="G76" i="2"/>
  <c r="F76" i="2"/>
  <c r="E76" i="2"/>
  <c r="C76" i="2"/>
  <c r="A76" i="2"/>
  <c r="K75" i="2"/>
  <c r="G75" i="2"/>
  <c r="F75" i="2"/>
  <c r="E75" i="2"/>
  <c r="C75" i="2"/>
  <c r="A75" i="2"/>
  <c r="K74" i="2"/>
  <c r="G74" i="2"/>
  <c r="F74" i="2"/>
  <c r="E74" i="2"/>
  <c r="C74" i="2"/>
  <c r="A74" i="2"/>
  <c r="K73" i="2"/>
  <c r="G73" i="2"/>
  <c r="F73" i="2"/>
  <c r="E73" i="2"/>
  <c r="C73" i="2"/>
  <c r="A73" i="2"/>
  <c r="K72" i="2"/>
  <c r="G72" i="2"/>
  <c r="F72" i="2"/>
  <c r="E72" i="2"/>
  <c r="C72" i="2"/>
  <c r="A72" i="2"/>
  <c r="K71" i="2"/>
  <c r="G71" i="2"/>
  <c r="F71" i="2"/>
  <c r="E71" i="2"/>
  <c r="C71" i="2"/>
  <c r="A71" i="2"/>
  <c r="K70" i="2"/>
  <c r="G70" i="2"/>
  <c r="F70" i="2"/>
  <c r="E70" i="2"/>
  <c r="C70" i="2"/>
  <c r="A70" i="2"/>
  <c r="K69" i="2"/>
  <c r="G69" i="2"/>
  <c r="F69" i="2"/>
  <c r="E69" i="2"/>
  <c r="C69" i="2"/>
  <c r="A69" i="2"/>
  <c r="K68" i="2"/>
  <c r="G68" i="2"/>
  <c r="F68" i="2"/>
  <c r="E68" i="2"/>
  <c r="C68" i="2"/>
  <c r="A68" i="2"/>
  <c r="K67" i="2"/>
  <c r="G67" i="2"/>
  <c r="F67" i="2"/>
  <c r="E67" i="2"/>
  <c r="C67" i="2"/>
  <c r="A67" i="2"/>
  <c r="K66" i="2"/>
  <c r="G66" i="2"/>
  <c r="F66" i="2"/>
  <c r="E66" i="2"/>
  <c r="C66" i="2"/>
  <c r="A66" i="2"/>
  <c r="K65" i="2"/>
  <c r="G65" i="2"/>
  <c r="F65" i="2"/>
  <c r="E65" i="2"/>
  <c r="C65" i="2"/>
  <c r="A65" i="2"/>
  <c r="K64" i="2"/>
  <c r="G64" i="2"/>
  <c r="F64" i="2"/>
  <c r="E64" i="2"/>
  <c r="C64" i="2"/>
  <c r="A64" i="2"/>
  <c r="K63" i="2"/>
  <c r="G63" i="2"/>
  <c r="F63" i="2"/>
  <c r="E63" i="2"/>
  <c r="C63" i="2"/>
  <c r="A63" i="2"/>
  <c r="K62" i="2"/>
  <c r="G62" i="2"/>
  <c r="F62" i="2"/>
  <c r="E62" i="2"/>
  <c r="C62" i="2"/>
  <c r="A62" i="2"/>
  <c r="K61" i="2"/>
  <c r="G61" i="2"/>
  <c r="F61" i="2"/>
  <c r="E61" i="2"/>
  <c r="C61" i="2"/>
  <c r="A61" i="2"/>
  <c r="K60" i="2"/>
  <c r="G60" i="2"/>
  <c r="F60" i="2"/>
  <c r="E60" i="2"/>
  <c r="C60" i="2"/>
  <c r="A60" i="2"/>
  <c r="K59" i="2"/>
  <c r="G59" i="2"/>
  <c r="F59" i="2"/>
  <c r="E59" i="2"/>
  <c r="C59" i="2"/>
  <c r="A59" i="2"/>
  <c r="K58" i="2"/>
  <c r="G58" i="2"/>
  <c r="F58" i="2"/>
  <c r="E58" i="2"/>
  <c r="C58" i="2"/>
  <c r="A58" i="2"/>
  <c r="K57" i="2"/>
  <c r="G57" i="2"/>
  <c r="F57" i="2"/>
  <c r="E57" i="2"/>
  <c r="C57" i="2"/>
  <c r="A57" i="2"/>
  <c r="K56" i="2"/>
  <c r="G56" i="2"/>
  <c r="F56" i="2"/>
  <c r="E56" i="2"/>
  <c r="C56" i="2"/>
  <c r="A56" i="2"/>
  <c r="K55" i="2"/>
  <c r="G55" i="2"/>
  <c r="F55" i="2"/>
  <c r="E55" i="2"/>
  <c r="C55" i="2"/>
  <c r="A55" i="2"/>
  <c r="K54" i="2"/>
  <c r="G54" i="2"/>
  <c r="F54" i="2"/>
  <c r="E54" i="2"/>
  <c r="C54" i="2"/>
  <c r="A54" i="2"/>
  <c r="K53" i="2"/>
  <c r="G53" i="2"/>
  <c r="F53" i="2"/>
  <c r="E53" i="2"/>
  <c r="C53" i="2"/>
  <c r="A53" i="2"/>
  <c r="K52" i="2"/>
  <c r="G52" i="2"/>
  <c r="F52" i="2"/>
  <c r="E52" i="2"/>
  <c r="C52" i="2"/>
  <c r="A52" i="2"/>
  <c r="K51" i="2"/>
  <c r="G51" i="2"/>
  <c r="F51" i="2"/>
  <c r="E51" i="2"/>
  <c r="C51" i="2"/>
  <c r="A51" i="2"/>
  <c r="K50" i="2"/>
  <c r="G50" i="2"/>
  <c r="F50" i="2"/>
  <c r="E50" i="2"/>
  <c r="C50" i="2"/>
  <c r="A50" i="2"/>
  <c r="K49" i="2"/>
  <c r="G49" i="2"/>
  <c r="F49" i="2"/>
  <c r="E49" i="2"/>
  <c r="C49" i="2"/>
  <c r="A49" i="2"/>
  <c r="K48" i="2"/>
  <c r="G48" i="2"/>
  <c r="F48" i="2"/>
  <c r="E48" i="2"/>
  <c r="C48" i="2"/>
  <c r="A48" i="2"/>
  <c r="K47" i="2"/>
  <c r="G47" i="2"/>
  <c r="F47" i="2"/>
  <c r="E47" i="2"/>
  <c r="C47" i="2"/>
  <c r="A47" i="2"/>
  <c r="K46" i="2"/>
  <c r="G46" i="2"/>
  <c r="F46" i="2"/>
  <c r="E46" i="2"/>
  <c r="C46" i="2"/>
  <c r="A46" i="2"/>
  <c r="K45" i="2"/>
  <c r="G45" i="2"/>
  <c r="F45" i="2"/>
  <c r="E45" i="2"/>
  <c r="C45" i="2"/>
  <c r="A45" i="2"/>
  <c r="K44" i="2"/>
  <c r="G44" i="2"/>
  <c r="F44" i="2"/>
  <c r="E44" i="2"/>
  <c r="C44" i="2"/>
  <c r="A44" i="2"/>
  <c r="K43" i="2"/>
  <c r="G43" i="2"/>
  <c r="F43" i="2"/>
  <c r="E43" i="2"/>
  <c r="C43" i="2"/>
  <c r="A43" i="2"/>
  <c r="K42" i="2"/>
  <c r="G42" i="2"/>
  <c r="F42" i="2"/>
  <c r="E42" i="2"/>
  <c r="C42" i="2"/>
  <c r="A42" i="2"/>
  <c r="K41" i="2"/>
  <c r="G41" i="2"/>
  <c r="F41" i="2"/>
  <c r="E41" i="2"/>
  <c r="C41" i="2"/>
  <c r="A41" i="2"/>
  <c r="K40" i="2"/>
  <c r="G40" i="2"/>
  <c r="F40" i="2"/>
  <c r="E40" i="2"/>
  <c r="C40" i="2"/>
  <c r="A40" i="2"/>
  <c r="K39" i="2"/>
  <c r="G39" i="2"/>
  <c r="F39" i="2"/>
  <c r="E39" i="2"/>
  <c r="C39" i="2"/>
  <c r="A39" i="2"/>
  <c r="K38" i="2"/>
  <c r="G38" i="2"/>
  <c r="F38" i="2"/>
  <c r="E38" i="2"/>
  <c r="C38" i="2"/>
  <c r="A38" i="2"/>
  <c r="K37" i="2"/>
  <c r="G37" i="2"/>
  <c r="F37" i="2"/>
  <c r="E37" i="2"/>
  <c r="C37" i="2"/>
  <c r="A37" i="2"/>
  <c r="K36" i="2"/>
  <c r="G36" i="2"/>
  <c r="F36" i="2"/>
  <c r="E36" i="2"/>
  <c r="C36" i="2"/>
  <c r="A36" i="2"/>
  <c r="K35" i="2"/>
  <c r="G35" i="2"/>
  <c r="F35" i="2"/>
  <c r="E35" i="2"/>
  <c r="C35" i="2"/>
  <c r="A35" i="2"/>
  <c r="K34" i="2"/>
  <c r="G34" i="2"/>
  <c r="F34" i="2"/>
  <c r="E34" i="2"/>
  <c r="C34" i="2"/>
  <c r="A34" i="2"/>
  <c r="K33" i="2"/>
  <c r="G33" i="2"/>
  <c r="F33" i="2"/>
  <c r="E33" i="2"/>
  <c r="C33" i="2"/>
  <c r="A33" i="2"/>
  <c r="K32" i="2"/>
  <c r="G32" i="2"/>
  <c r="F32" i="2"/>
  <c r="E32" i="2"/>
  <c r="C32" i="2"/>
  <c r="A32" i="2"/>
  <c r="K31" i="2"/>
  <c r="G31" i="2"/>
  <c r="F31" i="2"/>
  <c r="E31" i="2"/>
  <c r="C31" i="2"/>
  <c r="A31" i="2"/>
  <c r="K30" i="2"/>
  <c r="G30" i="2"/>
  <c r="F30" i="2"/>
  <c r="E30" i="2"/>
  <c r="C30" i="2"/>
  <c r="A30" i="2"/>
  <c r="K29" i="2"/>
  <c r="G29" i="2"/>
  <c r="F29" i="2"/>
  <c r="E29" i="2"/>
  <c r="C29" i="2"/>
  <c r="A29" i="2"/>
  <c r="K28" i="2"/>
  <c r="G28" i="2"/>
  <c r="F28" i="2"/>
  <c r="E28" i="2"/>
  <c r="C28" i="2"/>
  <c r="A28" i="2"/>
  <c r="K27" i="2"/>
  <c r="G27" i="2"/>
  <c r="F27" i="2"/>
  <c r="E27" i="2"/>
  <c r="C27" i="2"/>
  <c r="A27" i="2"/>
  <c r="K26" i="2"/>
  <c r="G26" i="2"/>
  <c r="F26" i="2"/>
  <c r="E26" i="2"/>
  <c r="C26" i="2"/>
  <c r="A26" i="2"/>
  <c r="K25" i="2"/>
  <c r="G25" i="2"/>
  <c r="F25" i="2"/>
  <c r="E25" i="2"/>
  <c r="C25" i="2"/>
  <c r="A25" i="2"/>
  <c r="K24" i="2"/>
  <c r="G24" i="2"/>
  <c r="F24" i="2"/>
  <c r="E24" i="2"/>
  <c r="C24" i="2"/>
  <c r="A24" i="2"/>
  <c r="K23" i="2"/>
  <c r="G23" i="2"/>
  <c r="F23" i="2"/>
  <c r="E23" i="2"/>
  <c r="C23" i="2"/>
  <c r="A23" i="2"/>
  <c r="K22" i="2"/>
  <c r="G22" i="2"/>
  <c r="F22" i="2"/>
  <c r="E22" i="2"/>
  <c r="C22" i="2"/>
  <c r="A22" i="2"/>
  <c r="K21" i="2"/>
  <c r="G21" i="2"/>
  <c r="F21" i="2"/>
  <c r="E21" i="2"/>
  <c r="C21" i="2"/>
  <c r="A21" i="2"/>
  <c r="K20" i="2"/>
  <c r="G20" i="2"/>
  <c r="F20" i="2"/>
  <c r="E20" i="2"/>
  <c r="C20" i="2"/>
  <c r="A20" i="2"/>
  <c r="K19" i="2"/>
  <c r="G19" i="2"/>
  <c r="F19" i="2"/>
  <c r="E19" i="2"/>
  <c r="C19" i="2"/>
  <c r="A19" i="2"/>
  <c r="K18" i="2"/>
  <c r="G18" i="2"/>
  <c r="F18" i="2"/>
  <c r="E18" i="2"/>
  <c r="C18" i="2"/>
  <c r="A18" i="2"/>
  <c r="K17" i="2"/>
  <c r="G17" i="2"/>
  <c r="F17" i="2"/>
  <c r="E17" i="2"/>
  <c r="C17" i="2"/>
  <c r="A17" i="2"/>
  <c r="K16" i="2"/>
  <c r="G16" i="2"/>
  <c r="F16" i="2"/>
  <c r="E16" i="2"/>
  <c r="C16" i="2"/>
  <c r="A16" i="2"/>
  <c r="K15" i="2"/>
  <c r="G15" i="2"/>
  <c r="F15" i="2"/>
  <c r="E15" i="2"/>
  <c r="C15" i="2"/>
  <c r="A15" i="2"/>
  <c r="K14" i="2"/>
  <c r="G14" i="2"/>
  <c r="F14" i="2"/>
  <c r="E14" i="2"/>
  <c r="C14" i="2"/>
  <c r="A14" i="2"/>
  <c r="K13" i="2"/>
  <c r="G13" i="2"/>
  <c r="F13" i="2"/>
  <c r="E13" i="2"/>
  <c r="C13" i="2"/>
  <c r="A13" i="2"/>
  <c r="K12" i="2"/>
  <c r="G12" i="2"/>
  <c r="F12" i="2"/>
  <c r="E12" i="2"/>
  <c r="C12" i="2"/>
  <c r="A12" i="2"/>
  <c r="K11" i="2"/>
  <c r="G11" i="2"/>
  <c r="F11" i="2"/>
  <c r="E11" i="2"/>
  <c r="C11" i="2"/>
  <c r="A11" i="2"/>
  <c r="K10" i="2"/>
  <c r="G10" i="2"/>
  <c r="F10" i="2"/>
  <c r="E10" i="2"/>
  <c r="C10" i="2"/>
  <c r="A10" i="2"/>
  <c r="K9" i="2"/>
  <c r="G9" i="2"/>
  <c r="F9" i="2"/>
  <c r="E9" i="2"/>
  <c r="C9" i="2"/>
  <c r="A9" i="2"/>
  <c r="K8" i="2"/>
  <c r="G8" i="2"/>
  <c r="F8" i="2"/>
  <c r="E8" i="2"/>
  <c r="C8" i="2"/>
  <c r="A8" i="2"/>
  <c r="K7" i="2"/>
  <c r="G7" i="2"/>
  <c r="F7" i="2"/>
  <c r="E7" i="2"/>
  <c r="C7" i="2"/>
  <c r="A7" i="2"/>
  <c r="K6" i="2"/>
  <c r="G6" i="2"/>
  <c r="F6" i="2"/>
  <c r="E6" i="2"/>
  <c r="C6" i="2"/>
  <c r="A6" i="2"/>
  <c r="K5" i="2"/>
  <c r="G5" i="2"/>
  <c r="F5" i="2"/>
  <c r="E5" i="2"/>
  <c r="C5" i="2"/>
  <c r="A5" i="2"/>
  <c r="K4" i="2"/>
  <c r="G4" i="2"/>
  <c r="F4" i="2"/>
  <c r="E4" i="2"/>
  <c r="C4" i="2"/>
  <c r="A4" i="2"/>
  <c r="K3" i="2"/>
  <c r="G3" i="2"/>
  <c r="F3" i="2"/>
  <c r="E3" i="2"/>
  <c r="C3" i="2"/>
  <c r="A3" i="2"/>
  <c r="K10405" i="1"/>
  <c r="G10405" i="1"/>
  <c r="F10405" i="1"/>
  <c r="E10405" i="1"/>
  <c r="C10405" i="1"/>
  <c r="A10405" i="1"/>
  <c r="K10404" i="1"/>
  <c r="G10404" i="1"/>
  <c r="F10404" i="1"/>
  <c r="E10404" i="1"/>
  <c r="C10404" i="1"/>
  <c r="A10404" i="1"/>
  <c r="K10403" i="1"/>
  <c r="G10403" i="1"/>
  <c r="F10403" i="1"/>
  <c r="E10403" i="1"/>
  <c r="C10403" i="1"/>
  <c r="A10403" i="1"/>
  <c r="K10402" i="1"/>
  <c r="G10402" i="1"/>
  <c r="F10402" i="1"/>
  <c r="E10402" i="1"/>
  <c r="C10402" i="1"/>
  <c r="A10402" i="1"/>
  <c r="K10401" i="1"/>
  <c r="G10401" i="1"/>
  <c r="F10401" i="1"/>
  <c r="E10401" i="1"/>
  <c r="C10401" i="1"/>
  <c r="A10401" i="1"/>
  <c r="K10400" i="1"/>
  <c r="G10400" i="1"/>
  <c r="F10400" i="1"/>
  <c r="E10400" i="1"/>
  <c r="C10400" i="1"/>
  <c r="A10400" i="1"/>
  <c r="K10399" i="1"/>
  <c r="G10399" i="1"/>
  <c r="F10399" i="1"/>
  <c r="E10399" i="1"/>
  <c r="C10399" i="1"/>
  <c r="A10399" i="1"/>
  <c r="K10398" i="1"/>
  <c r="G10398" i="1"/>
  <c r="F10398" i="1"/>
  <c r="E10398" i="1"/>
  <c r="C10398" i="1"/>
  <c r="A10398" i="1"/>
  <c r="K10397" i="1"/>
  <c r="G10397" i="1"/>
  <c r="F10397" i="1"/>
  <c r="E10397" i="1"/>
  <c r="C10397" i="1"/>
  <c r="A10397" i="1"/>
  <c r="K10396" i="1"/>
  <c r="G10396" i="1"/>
  <c r="F10396" i="1"/>
  <c r="E10396" i="1"/>
  <c r="C10396" i="1"/>
  <c r="A10396" i="1"/>
  <c r="K10395" i="1"/>
  <c r="G10395" i="1"/>
  <c r="F10395" i="1"/>
  <c r="E10395" i="1"/>
  <c r="C10395" i="1"/>
  <c r="A10395" i="1"/>
  <c r="K10394" i="1"/>
  <c r="G10394" i="1"/>
  <c r="F10394" i="1"/>
  <c r="E10394" i="1"/>
  <c r="C10394" i="1"/>
  <c r="A10394" i="1"/>
  <c r="K10393" i="1"/>
  <c r="G10393" i="1"/>
  <c r="F10393" i="1"/>
  <c r="E10393" i="1"/>
  <c r="C10393" i="1"/>
  <c r="A10393" i="1"/>
  <c r="K10392" i="1"/>
  <c r="G10392" i="1"/>
  <c r="F10392" i="1"/>
  <c r="E10392" i="1"/>
  <c r="C10392" i="1"/>
  <c r="A10392" i="1"/>
  <c r="K10391" i="1"/>
  <c r="G10391" i="1"/>
  <c r="F10391" i="1"/>
  <c r="E10391" i="1"/>
  <c r="C10391" i="1"/>
  <c r="A10391" i="1"/>
  <c r="K10390" i="1"/>
  <c r="G10390" i="1"/>
  <c r="F10390" i="1"/>
  <c r="E10390" i="1"/>
  <c r="C10390" i="1"/>
  <c r="A10390" i="1"/>
  <c r="K10389" i="1"/>
  <c r="G10389" i="1"/>
  <c r="F10389" i="1"/>
  <c r="E10389" i="1"/>
  <c r="C10389" i="1"/>
  <c r="A10389" i="1"/>
  <c r="K10388" i="1"/>
  <c r="G10388" i="1"/>
  <c r="F10388" i="1"/>
  <c r="E10388" i="1"/>
  <c r="C10388" i="1"/>
  <c r="A10388" i="1"/>
  <c r="K10387" i="1"/>
  <c r="G10387" i="1"/>
  <c r="F10387" i="1"/>
  <c r="E10387" i="1"/>
  <c r="C10387" i="1"/>
  <c r="A10387" i="1"/>
  <c r="K10386" i="1"/>
  <c r="G10386" i="1"/>
  <c r="F10386" i="1"/>
  <c r="E10386" i="1"/>
  <c r="C10386" i="1"/>
  <c r="A10386" i="1"/>
  <c r="K10385" i="1"/>
  <c r="G10385" i="1"/>
  <c r="F10385" i="1"/>
  <c r="E10385" i="1"/>
  <c r="C10385" i="1"/>
  <c r="A10385" i="1"/>
  <c r="K10384" i="1"/>
  <c r="G10384" i="1"/>
  <c r="F10384" i="1"/>
  <c r="E10384" i="1"/>
  <c r="C10384" i="1"/>
  <c r="A10384" i="1"/>
  <c r="K10383" i="1"/>
  <c r="G10383" i="1"/>
  <c r="F10383" i="1"/>
  <c r="E10383" i="1"/>
  <c r="C10383" i="1"/>
  <c r="A10383" i="1"/>
  <c r="K10382" i="1"/>
  <c r="G10382" i="1"/>
  <c r="F10382" i="1"/>
  <c r="E10382" i="1"/>
  <c r="C10382" i="1"/>
  <c r="A10382" i="1"/>
  <c r="K10381" i="1"/>
  <c r="G10381" i="1"/>
  <c r="F10381" i="1"/>
  <c r="E10381" i="1"/>
  <c r="C10381" i="1"/>
  <c r="A10381" i="1"/>
  <c r="K10380" i="1"/>
  <c r="G10380" i="1"/>
  <c r="F10380" i="1"/>
  <c r="E10380" i="1"/>
  <c r="C10380" i="1"/>
  <c r="A10380" i="1"/>
  <c r="K10379" i="1"/>
  <c r="G10379" i="1"/>
  <c r="F10379" i="1"/>
  <c r="E10379" i="1"/>
  <c r="C10379" i="1"/>
  <c r="A10379" i="1"/>
  <c r="K10378" i="1"/>
  <c r="G10378" i="1"/>
  <c r="F10378" i="1"/>
  <c r="E10378" i="1"/>
  <c r="C10378" i="1"/>
  <c r="A10378" i="1"/>
  <c r="K10377" i="1"/>
  <c r="G10377" i="1"/>
  <c r="F10377" i="1"/>
  <c r="E10377" i="1"/>
  <c r="C10377" i="1"/>
  <c r="A10377" i="1"/>
  <c r="K10376" i="1"/>
  <c r="G10376" i="1"/>
  <c r="F10376" i="1"/>
  <c r="E10376" i="1"/>
  <c r="C10376" i="1"/>
  <c r="A10376" i="1"/>
  <c r="K10375" i="1"/>
  <c r="G10375" i="1"/>
  <c r="F10375" i="1"/>
  <c r="E10375" i="1"/>
  <c r="C10375" i="1"/>
  <c r="A10375" i="1"/>
  <c r="K10374" i="1"/>
  <c r="G10374" i="1"/>
  <c r="F10374" i="1"/>
  <c r="E10374" i="1"/>
  <c r="C10374" i="1"/>
  <c r="A10374" i="1"/>
  <c r="K10373" i="1"/>
  <c r="G10373" i="1"/>
  <c r="F10373" i="1"/>
  <c r="E10373" i="1"/>
  <c r="C10373" i="1"/>
  <c r="A10373" i="1"/>
  <c r="K10372" i="1"/>
  <c r="G10372" i="1"/>
  <c r="F10372" i="1"/>
  <c r="E10372" i="1"/>
  <c r="C10372" i="1"/>
  <c r="A10372" i="1"/>
  <c r="K10371" i="1"/>
  <c r="G10371" i="1"/>
  <c r="F10371" i="1"/>
  <c r="E10371" i="1"/>
  <c r="C10371" i="1"/>
  <c r="A10371" i="1"/>
  <c r="K10370" i="1"/>
  <c r="G10370" i="1"/>
  <c r="F10370" i="1"/>
  <c r="E10370" i="1"/>
  <c r="C10370" i="1"/>
  <c r="A10370" i="1"/>
  <c r="K10369" i="1"/>
  <c r="G10369" i="1"/>
  <c r="F10369" i="1"/>
  <c r="E10369" i="1"/>
  <c r="C10369" i="1"/>
  <c r="A10369" i="1"/>
  <c r="K10368" i="1"/>
  <c r="G10368" i="1"/>
  <c r="F10368" i="1"/>
  <c r="E10368" i="1"/>
  <c r="C10368" i="1"/>
  <c r="A10368" i="1"/>
  <c r="K10367" i="1"/>
  <c r="G10367" i="1"/>
  <c r="F10367" i="1"/>
  <c r="E10367" i="1"/>
  <c r="C10367" i="1"/>
  <c r="A10367" i="1"/>
  <c r="K10366" i="1"/>
  <c r="G10366" i="1"/>
  <c r="F10366" i="1"/>
  <c r="E10366" i="1"/>
  <c r="C10366" i="1"/>
  <c r="A10366" i="1"/>
  <c r="K10365" i="1"/>
  <c r="G10365" i="1"/>
  <c r="F10365" i="1"/>
  <c r="E10365" i="1"/>
  <c r="C10365" i="1"/>
  <c r="A10365" i="1"/>
  <c r="K10364" i="1"/>
  <c r="G10364" i="1"/>
  <c r="F10364" i="1"/>
  <c r="E10364" i="1"/>
  <c r="C10364" i="1"/>
  <c r="A10364" i="1"/>
  <c r="K10363" i="1"/>
  <c r="G10363" i="1"/>
  <c r="F10363" i="1"/>
  <c r="E10363" i="1"/>
  <c r="C10363" i="1"/>
  <c r="A10363" i="1"/>
  <c r="K10362" i="1"/>
  <c r="G10362" i="1"/>
  <c r="F10362" i="1"/>
  <c r="E10362" i="1"/>
  <c r="C10362" i="1"/>
  <c r="A10362" i="1"/>
  <c r="K10361" i="1"/>
  <c r="G10361" i="1"/>
  <c r="F10361" i="1"/>
  <c r="E10361" i="1"/>
  <c r="C10361" i="1"/>
  <c r="A10361" i="1"/>
  <c r="K10360" i="1"/>
  <c r="G10360" i="1"/>
  <c r="F10360" i="1"/>
  <c r="E10360" i="1"/>
  <c r="C10360" i="1"/>
  <c r="A10360" i="1"/>
  <c r="K10359" i="1"/>
  <c r="G10359" i="1"/>
  <c r="F10359" i="1"/>
  <c r="E10359" i="1"/>
  <c r="C10359" i="1"/>
  <c r="A10359" i="1"/>
  <c r="K10358" i="1"/>
  <c r="G10358" i="1"/>
  <c r="F10358" i="1"/>
  <c r="E10358" i="1"/>
  <c r="C10358" i="1"/>
  <c r="A10358" i="1"/>
  <c r="K10357" i="1"/>
  <c r="G10357" i="1"/>
  <c r="F10357" i="1"/>
  <c r="E10357" i="1"/>
  <c r="C10357" i="1"/>
  <c r="A10357" i="1"/>
  <c r="K10356" i="1"/>
  <c r="G10356" i="1"/>
  <c r="F10356" i="1"/>
  <c r="E10356" i="1"/>
  <c r="C10356" i="1"/>
  <c r="A10356" i="1"/>
  <c r="K10355" i="1"/>
  <c r="G10355" i="1"/>
  <c r="F10355" i="1"/>
  <c r="E10355" i="1"/>
  <c r="C10355" i="1"/>
  <c r="A10355" i="1"/>
  <c r="K10354" i="1"/>
  <c r="G10354" i="1"/>
  <c r="F10354" i="1"/>
  <c r="E10354" i="1"/>
  <c r="C10354" i="1"/>
  <c r="A10354" i="1"/>
  <c r="K10353" i="1"/>
  <c r="G10353" i="1"/>
  <c r="F10353" i="1"/>
  <c r="E10353" i="1"/>
  <c r="C10353" i="1"/>
  <c r="A10353" i="1"/>
  <c r="K10352" i="1"/>
  <c r="G10352" i="1"/>
  <c r="F10352" i="1"/>
  <c r="E10352" i="1"/>
  <c r="C10352" i="1"/>
  <c r="A10352" i="1"/>
  <c r="K10351" i="1"/>
  <c r="G10351" i="1"/>
  <c r="F10351" i="1"/>
  <c r="E10351" i="1"/>
  <c r="C10351" i="1"/>
  <c r="A10351" i="1"/>
  <c r="K10350" i="1"/>
  <c r="G10350" i="1"/>
  <c r="F10350" i="1"/>
  <c r="E10350" i="1"/>
  <c r="C10350" i="1"/>
  <c r="A10350" i="1"/>
  <c r="K10349" i="1"/>
  <c r="G10349" i="1"/>
  <c r="F10349" i="1"/>
  <c r="E10349" i="1"/>
  <c r="C10349" i="1"/>
  <c r="A10349" i="1"/>
  <c r="K10348" i="1"/>
  <c r="G10348" i="1"/>
  <c r="F10348" i="1"/>
  <c r="E10348" i="1"/>
  <c r="C10348" i="1"/>
  <c r="A10348" i="1"/>
  <c r="K10347" i="1"/>
  <c r="G10347" i="1"/>
  <c r="F10347" i="1"/>
  <c r="E10347" i="1"/>
  <c r="C10347" i="1"/>
  <c r="A10347" i="1"/>
  <c r="K10346" i="1"/>
  <c r="G10346" i="1"/>
  <c r="F10346" i="1"/>
  <c r="E10346" i="1"/>
  <c r="C10346" i="1"/>
  <c r="A10346" i="1"/>
  <c r="K10345" i="1"/>
  <c r="G10345" i="1"/>
  <c r="F10345" i="1"/>
  <c r="E10345" i="1"/>
  <c r="C10345" i="1"/>
  <c r="A10345" i="1"/>
  <c r="K10344" i="1"/>
  <c r="G10344" i="1"/>
  <c r="F10344" i="1"/>
  <c r="E10344" i="1"/>
  <c r="C10344" i="1"/>
  <c r="A10344" i="1"/>
  <c r="K10343" i="1"/>
  <c r="G10343" i="1"/>
  <c r="F10343" i="1"/>
  <c r="E10343" i="1"/>
  <c r="C10343" i="1"/>
  <c r="A10343" i="1"/>
  <c r="K10342" i="1"/>
  <c r="G10342" i="1"/>
  <c r="F10342" i="1"/>
  <c r="E10342" i="1"/>
  <c r="C10342" i="1"/>
  <c r="A10342" i="1"/>
  <c r="K10341" i="1"/>
  <c r="G10341" i="1"/>
  <c r="F10341" i="1"/>
  <c r="E10341" i="1"/>
  <c r="C10341" i="1"/>
  <c r="A10341" i="1"/>
  <c r="K10340" i="1"/>
  <c r="G10340" i="1"/>
  <c r="F10340" i="1"/>
  <c r="E10340" i="1"/>
  <c r="C10340" i="1"/>
  <c r="A10340" i="1"/>
  <c r="K10339" i="1"/>
  <c r="G10339" i="1"/>
  <c r="F10339" i="1"/>
  <c r="E10339" i="1"/>
  <c r="C10339" i="1"/>
  <c r="A10339" i="1"/>
  <c r="K10338" i="1"/>
  <c r="G10338" i="1"/>
  <c r="F10338" i="1"/>
  <c r="E10338" i="1"/>
  <c r="C10338" i="1"/>
  <c r="A10338" i="1"/>
  <c r="K10337" i="1"/>
  <c r="G10337" i="1"/>
  <c r="F10337" i="1"/>
  <c r="E10337" i="1"/>
  <c r="C10337" i="1"/>
  <c r="A10337" i="1"/>
  <c r="K10336" i="1"/>
  <c r="G10336" i="1"/>
  <c r="F10336" i="1"/>
  <c r="E10336" i="1"/>
  <c r="C10336" i="1"/>
  <c r="A10336" i="1"/>
  <c r="K10335" i="1"/>
  <c r="G10335" i="1"/>
  <c r="F10335" i="1"/>
  <c r="E10335" i="1"/>
  <c r="C10335" i="1"/>
  <c r="A10335" i="1"/>
  <c r="K10334" i="1"/>
  <c r="G10334" i="1"/>
  <c r="F10334" i="1"/>
  <c r="E10334" i="1"/>
  <c r="C10334" i="1"/>
  <c r="A10334" i="1"/>
  <c r="K10333" i="1"/>
  <c r="G10333" i="1"/>
  <c r="F10333" i="1"/>
  <c r="E10333" i="1"/>
  <c r="C10333" i="1"/>
  <c r="A10333" i="1"/>
  <c r="K10332" i="1"/>
  <c r="G10332" i="1"/>
  <c r="F10332" i="1"/>
  <c r="E10332" i="1"/>
  <c r="C10332" i="1"/>
  <c r="A10332" i="1"/>
  <c r="K10331" i="1"/>
  <c r="G10331" i="1"/>
  <c r="F10331" i="1"/>
  <c r="E10331" i="1"/>
  <c r="C10331" i="1"/>
  <c r="A10331" i="1"/>
  <c r="K10330" i="1"/>
  <c r="G10330" i="1"/>
  <c r="F10330" i="1"/>
  <c r="E10330" i="1"/>
  <c r="C10330" i="1"/>
  <c r="A10330" i="1"/>
  <c r="K10329" i="1"/>
  <c r="G10329" i="1"/>
  <c r="F10329" i="1"/>
  <c r="E10329" i="1"/>
  <c r="C10329" i="1"/>
  <c r="A10329" i="1"/>
  <c r="K10328" i="1"/>
  <c r="G10328" i="1"/>
  <c r="F10328" i="1"/>
  <c r="E10328" i="1"/>
  <c r="C10328" i="1"/>
  <c r="A10328" i="1"/>
  <c r="K10327" i="1"/>
  <c r="G10327" i="1"/>
  <c r="F10327" i="1"/>
  <c r="E10327" i="1"/>
  <c r="C10327" i="1"/>
  <c r="A10327" i="1"/>
  <c r="K10326" i="1"/>
  <c r="G10326" i="1"/>
  <c r="F10326" i="1"/>
  <c r="E10326" i="1"/>
  <c r="C10326" i="1"/>
  <c r="A10326" i="1"/>
  <c r="K10325" i="1"/>
  <c r="G10325" i="1"/>
  <c r="F10325" i="1"/>
  <c r="E10325" i="1"/>
  <c r="C10325" i="1"/>
  <c r="A10325" i="1"/>
  <c r="K10324" i="1"/>
  <c r="G10324" i="1"/>
  <c r="F10324" i="1"/>
  <c r="E10324" i="1"/>
  <c r="C10324" i="1"/>
  <c r="A10324" i="1"/>
  <c r="K10323" i="1"/>
  <c r="G10323" i="1"/>
  <c r="F10323" i="1"/>
  <c r="E10323" i="1"/>
  <c r="C10323" i="1"/>
  <c r="A10323" i="1"/>
  <c r="K10322" i="1"/>
  <c r="G10322" i="1"/>
  <c r="F10322" i="1"/>
  <c r="E10322" i="1"/>
  <c r="C10322" i="1"/>
  <c r="A10322" i="1"/>
  <c r="K10321" i="1"/>
  <c r="G10321" i="1"/>
  <c r="F10321" i="1"/>
  <c r="E10321" i="1"/>
  <c r="C10321" i="1"/>
  <c r="A10321" i="1"/>
  <c r="K10320" i="1"/>
  <c r="G10320" i="1"/>
  <c r="F10320" i="1"/>
  <c r="E10320" i="1"/>
  <c r="C10320" i="1"/>
  <c r="A10320" i="1"/>
  <c r="K10319" i="1"/>
  <c r="G10319" i="1"/>
  <c r="F10319" i="1"/>
  <c r="E10319" i="1"/>
  <c r="C10319" i="1"/>
  <c r="A10319" i="1"/>
  <c r="K10318" i="1"/>
  <c r="G10318" i="1"/>
  <c r="F10318" i="1"/>
  <c r="E10318" i="1"/>
  <c r="C10318" i="1"/>
  <c r="A10318" i="1"/>
  <c r="K10317" i="1"/>
  <c r="G10317" i="1"/>
  <c r="F10317" i="1"/>
  <c r="E10317" i="1"/>
  <c r="C10317" i="1"/>
  <c r="A10317" i="1"/>
  <c r="K10316" i="1"/>
  <c r="G10316" i="1"/>
  <c r="F10316" i="1"/>
  <c r="E10316" i="1"/>
  <c r="C10316" i="1"/>
  <c r="A10316" i="1"/>
  <c r="K10315" i="1"/>
  <c r="G10315" i="1"/>
  <c r="F10315" i="1"/>
  <c r="E10315" i="1"/>
  <c r="C10315" i="1"/>
  <c r="A10315" i="1"/>
  <c r="K10314" i="1"/>
  <c r="G10314" i="1"/>
  <c r="F10314" i="1"/>
  <c r="E10314" i="1"/>
  <c r="C10314" i="1"/>
  <c r="A10314" i="1"/>
  <c r="K10313" i="1"/>
  <c r="G10313" i="1"/>
  <c r="F10313" i="1"/>
  <c r="E10313" i="1"/>
  <c r="C10313" i="1"/>
  <c r="A10313" i="1"/>
  <c r="K10312" i="1"/>
  <c r="G10312" i="1"/>
  <c r="F10312" i="1"/>
  <c r="E10312" i="1"/>
  <c r="C10312" i="1"/>
  <c r="A10312" i="1"/>
  <c r="K10311" i="1"/>
  <c r="G10311" i="1"/>
  <c r="F10311" i="1"/>
  <c r="E10311" i="1"/>
  <c r="C10311" i="1"/>
  <c r="A10311" i="1"/>
  <c r="K10310" i="1"/>
  <c r="G10310" i="1"/>
  <c r="F10310" i="1"/>
  <c r="E10310" i="1"/>
  <c r="C10310" i="1"/>
  <c r="A10310" i="1"/>
  <c r="K10309" i="1"/>
  <c r="G10309" i="1"/>
  <c r="F10309" i="1"/>
  <c r="E10309" i="1"/>
  <c r="C10309" i="1"/>
  <c r="A10309" i="1"/>
  <c r="K10308" i="1"/>
  <c r="G10308" i="1"/>
  <c r="F10308" i="1"/>
  <c r="E10308" i="1"/>
  <c r="C10308" i="1"/>
  <c r="A10308" i="1"/>
  <c r="K10307" i="1"/>
  <c r="G10307" i="1"/>
  <c r="F10307" i="1"/>
  <c r="E10307" i="1"/>
  <c r="C10307" i="1"/>
  <c r="A10307" i="1"/>
  <c r="K10306" i="1"/>
  <c r="G10306" i="1"/>
  <c r="F10306" i="1"/>
  <c r="E10306" i="1"/>
  <c r="C10306" i="1"/>
  <c r="A10306" i="1"/>
  <c r="K10305" i="1"/>
  <c r="G10305" i="1"/>
  <c r="F10305" i="1"/>
  <c r="E10305" i="1"/>
  <c r="C10305" i="1"/>
  <c r="A10305" i="1"/>
  <c r="K10304" i="1"/>
  <c r="G10304" i="1"/>
  <c r="F10304" i="1"/>
  <c r="E10304" i="1"/>
  <c r="C10304" i="1"/>
  <c r="A10304" i="1"/>
  <c r="K10303" i="1"/>
  <c r="G10303" i="1"/>
  <c r="F10303" i="1"/>
  <c r="E10303" i="1"/>
  <c r="C10303" i="1"/>
  <c r="A10303" i="1"/>
  <c r="K10302" i="1"/>
  <c r="G10302" i="1"/>
  <c r="F10302" i="1"/>
  <c r="E10302" i="1"/>
  <c r="C10302" i="1"/>
  <c r="A10302" i="1"/>
  <c r="K10301" i="1"/>
  <c r="G10301" i="1"/>
  <c r="F10301" i="1"/>
  <c r="E10301" i="1"/>
  <c r="C10301" i="1"/>
  <c r="A10301" i="1"/>
  <c r="K10300" i="1"/>
  <c r="G10300" i="1"/>
  <c r="F10300" i="1"/>
  <c r="E10300" i="1"/>
  <c r="C10300" i="1"/>
  <c r="A10300" i="1"/>
  <c r="K10299" i="1"/>
  <c r="G10299" i="1"/>
  <c r="F10299" i="1"/>
  <c r="E10299" i="1"/>
  <c r="C10299" i="1"/>
  <c r="A10299" i="1"/>
  <c r="K10298" i="1"/>
  <c r="G10298" i="1"/>
  <c r="F10298" i="1"/>
  <c r="E10298" i="1"/>
  <c r="C10298" i="1"/>
  <c r="A10298" i="1"/>
  <c r="K10297" i="1"/>
  <c r="G10297" i="1"/>
  <c r="F10297" i="1"/>
  <c r="E10297" i="1"/>
  <c r="C10297" i="1"/>
  <c r="A10297" i="1"/>
  <c r="K10296" i="1"/>
  <c r="G10296" i="1"/>
  <c r="F10296" i="1"/>
  <c r="E10296" i="1"/>
  <c r="C10296" i="1"/>
  <c r="A10296" i="1"/>
  <c r="K10295" i="1"/>
  <c r="G10295" i="1"/>
  <c r="F10295" i="1"/>
  <c r="E10295" i="1"/>
  <c r="C10295" i="1"/>
  <c r="A10295" i="1"/>
  <c r="K10294" i="1"/>
  <c r="G10294" i="1"/>
  <c r="F10294" i="1"/>
  <c r="E10294" i="1"/>
  <c r="C10294" i="1"/>
  <c r="A10294" i="1"/>
  <c r="K10293" i="1"/>
  <c r="G10293" i="1"/>
  <c r="F10293" i="1"/>
  <c r="E10293" i="1"/>
  <c r="C10293" i="1"/>
  <c r="A10293" i="1"/>
  <c r="K10292" i="1"/>
  <c r="G10292" i="1"/>
  <c r="F10292" i="1"/>
  <c r="E10292" i="1"/>
  <c r="C10292" i="1"/>
  <c r="A10292" i="1"/>
  <c r="K10291" i="1"/>
  <c r="G10291" i="1"/>
  <c r="F10291" i="1"/>
  <c r="E10291" i="1"/>
  <c r="C10291" i="1"/>
  <c r="A10291" i="1"/>
  <c r="K10290" i="1"/>
  <c r="G10290" i="1"/>
  <c r="F10290" i="1"/>
  <c r="E10290" i="1"/>
  <c r="C10290" i="1"/>
  <c r="A10290" i="1"/>
  <c r="K10289" i="1"/>
  <c r="G10289" i="1"/>
  <c r="F10289" i="1"/>
  <c r="E10289" i="1"/>
  <c r="C10289" i="1"/>
  <c r="A10289" i="1"/>
  <c r="K10288" i="1"/>
  <c r="G10288" i="1"/>
  <c r="F10288" i="1"/>
  <c r="E10288" i="1"/>
  <c r="C10288" i="1"/>
  <c r="A10288" i="1"/>
  <c r="K10287" i="1"/>
  <c r="G10287" i="1"/>
  <c r="F10287" i="1"/>
  <c r="E10287" i="1"/>
  <c r="C10287" i="1"/>
  <c r="A10287" i="1"/>
  <c r="K10286" i="1"/>
  <c r="G10286" i="1"/>
  <c r="F10286" i="1"/>
  <c r="E10286" i="1"/>
  <c r="C10286" i="1"/>
  <c r="A10286" i="1"/>
  <c r="K10285" i="1"/>
  <c r="G10285" i="1"/>
  <c r="F10285" i="1"/>
  <c r="E10285" i="1"/>
  <c r="C10285" i="1"/>
  <c r="A10285" i="1"/>
  <c r="K10284" i="1"/>
  <c r="G10284" i="1"/>
  <c r="F10284" i="1"/>
  <c r="E10284" i="1"/>
  <c r="C10284" i="1"/>
  <c r="A10284" i="1"/>
  <c r="K10283" i="1"/>
  <c r="G10283" i="1"/>
  <c r="F10283" i="1"/>
  <c r="E10283" i="1"/>
  <c r="C10283" i="1"/>
  <c r="A10283" i="1"/>
  <c r="K10282" i="1"/>
  <c r="G10282" i="1"/>
  <c r="F10282" i="1"/>
  <c r="E10282" i="1"/>
  <c r="C10282" i="1"/>
  <c r="A10282" i="1"/>
  <c r="K10281" i="1"/>
  <c r="G10281" i="1"/>
  <c r="F10281" i="1"/>
  <c r="E10281" i="1"/>
  <c r="C10281" i="1"/>
  <c r="A10281" i="1"/>
  <c r="K10280" i="1"/>
  <c r="G10280" i="1"/>
  <c r="F10280" i="1"/>
  <c r="E10280" i="1"/>
  <c r="C10280" i="1"/>
  <c r="A10280" i="1"/>
  <c r="K10279" i="1"/>
  <c r="G10279" i="1"/>
  <c r="F10279" i="1"/>
  <c r="E10279" i="1"/>
  <c r="C10279" i="1"/>
  <c r="A10279" i="1"/>
  <c r="K10278" i="1"/>
  <c r="G10278" i="1"/>
  <c r="F10278" i="1"/>
  <c r="E10278" i="1"/>
  <c r="C10278" i="1"/>
  <c r="A10278" i="1"/>
  <c r="K10277" i="1"/>
  <c r="G10277" i="1"/>
  <c r="F10277" i="1"/>
  <c r="E10277" i="1"/>
  <c r="C10277" i="1"/>
  <c r="A10277" i="1"/>
  <c r="K10276" i="1"/>
  <c r="G10276" i="1"/>
  <c r="F10276" i="1"/>
  <c r="E10276" i="1"/>
  <c r="C10276" i="1"/>
  <c r="A10276" i="1"/>
  <c r="K10275" i="1"/>
  <c r="G10275" i="1"/>
  <c r="F10275" i="1"/>
  <c r="E10275" i="1"/>
  <c r="C10275" i="1"/>
  <c r="A10275" i="1"/>
  <c r="K10274" i="1"/>
  <c r="G10274" i="1"/>
  <c r="F10274" i="1"/>
  <c r="E10274" i="1"/>
  <c r="C10274" i="1"/>
  <c r="A10274" i="1"/>
  <c r="K10273" i="1"/>
  <c r="G10273" i="1"/>
  <c r="F10273" i="1"/>
  <c r="E10273" i="1"/>
  <c r="C10273" i="1"/>
  <c r="A10273" i="1"/>
  <c r="K10272" i="1"/>
  <c r="G10272" i="1"/>
  <c r="F10272" i="1"/>
  <c r="E10272" i="1"/>
  <c r="C10272" i="1"/>
  <c r="A10272" i="1"/>
  <c r="K10271" i="1"/>
  <c r="G10271" i="1"/>
  <c r="F10271" i="1"/>
  <c r="E10271" i="1"/>
  <c r="C10271" i="1"/>
  <c r="A10271" i="1"/>
  <c r="K10270" i="1"/>
  <c r="G10270" i="1"/>
  <c r="F10270" i="1"/>
  <c r="E10270" i="1"/>
  <c r="C10270" i="1"/>
  <c r="A10270" i="1"/>
  <c r="K10269" i="1"/>
  <c r="G10269" i="1"/>
  <c r="F10269" i="1"/>
  <c r="E10269" i="1"/>
  <c r="C10269" i="1"/>
  <c r="A10269" i="1"/>
  <c r="K10268" i="1"/>
  <c r="G10268" i="1"/>
  <c r="F10268" i="1"/>
  <c r="E10268" i="1"/>
  <c r="C10268" i="1"/>
  <c r="A10268" i="1"/>
  <c r="K10267" i="1"/>
  <c r="G10267" i="1"/>
  <c r="F10267" i="1"/>
  <c r="E10267" i="1"/>
  <c r="C10267" i="1"/>
  <c r="A10267" i="1"/>
  <c r="K10266" i="1"/>
  <c r="G10266" i="1"/>
  <c r="F10266" i="1"/>
  <c r="E10266" i="1"/>
  <c r="C10266" i="1"/>
  <c r="A10266" i="1"/>
  <c r="K10265" i="1"/>
  <c r="G10265" i="1"/>
  <c r="F10265" i="1"/>
  <c r="E10265" i="1"/>
  <c r="C10265" i="1"/>
  <c r="A10265" i="1"/>
  <c r="K10264" i="1"/>
  <c r="G10264" i="1"/>
  <c r="F10264" i="1"/>
  <c r="E10264" i="1"/>
  <c r="C10264" i="1"/>
  <c r="A10264" i="1"/>
  <c r="K10263" i="1"/>
  <c r="G10263" i="1"/>
  <c r="F10263" i="1"/>
  <c r="E10263" i="1"/>
  <c r="C10263" i="1"/>
  <c r="A10263" i="1"/>
  <c r="K10262" i="1"/>
  <c r="G10262" i="1"/>
  <c r="F10262" i="1"/>
  <c r="E10262" i="1"/>
  <c r="C10262" i="1"/>
  <c r="A10262" i="1"/>
  <c r="K10261" i="1"/>
  <c r="G10261" i="1"/>
  <c r="F10261" i="1"/>
  <c r="E10261" i="1"/>
  <c r="C10261" i="1"/>
  <c r="A10261" i="1"/>
  <c r="K10260" i="1"/>
  <c r="G10260" i="1"/>
  <c r="F10260" i="1"/>
  <c r="E10260" i="1"/>
  <c r="C10260" i="1"/>
  <c r="A10260" i="1"/>
  <c r="K10259" i="1"/>
  <c r="G10259" i="1"/>
  <c r="F10259" i="1"/>
  <c r="E10259" i="1"/>
  <c r="C10259" i="1"/>
  <c r="A10259" i="1"/>
  <c r="K10258" i="1"/>
  <c r="G10258" i="1"/>
  <c r="F10258" i="1"/>
  <c r="E10258" i="1"/>
  <c r="C10258" i="1"/>
  <c r="A10258" i="1"/>
  <c r="K10257" i="1"/>
  <c r="G10257" i="1"/>
  <c r="F10257" i="1"/>
  <c r="E10257" i="1"/>
  <c r="C10257" i="1"/>
  <c r="A10257" i="1"/>
  <c r="K10256" i="1"/>
  <c r="G10256" i="1"/>
  <c r="F10256" i="1"/>
  <c r="E10256" i="1"/>
  <c r="C10256" i="1"/>
  <c r="A10256" i="1"/>
  <c r="K10255" i="1"/>
  <c r="G10255" i="1"/>
  <c r="F10255" i="1"/>
  <c r="E10255" i="1"/>
  <c r="C10255" i="1"/>
  <c r="A10255" i="1"/>
  <c r="K10254" i="1"/>
  <c r="G10254" i="1"/>
  <c r="F10254" i="1"/>
  <c r="E10254" i="1"/>
  <c r="C10254" i="1"/>
  <c r="A10254" i="1"/>
  <c r="K10253" i="1"/>
  <c r="G10253" i="1"/>
  <c r="F10253" i="1"/>
  <c r="E10253" i="1"/>
  <c r="C10253" i="1"/>
  <c r="A10253" i="1"/>
  <c r="K10252" i="1"/>
  <c r="G10252" i="1"/>
  <c r="F10252" i="1"/>
  <c r="E10252" i="1"/>
  <c r="C10252" i="1"/>
  <c r="A10252" i="1"/>
  <c r="K10251" i="1"/>
  <c r="G10251" i="1"/>
  <c r="F10251" i="1"/>
  <c r="E10251" i="1"/>
  <c r="C10251" i="1"/>
  <c r="A10251" i="1"/>
  <c r="K10250" i="1"/>
  <c r="G10250" i="1"/>
  <c r="F10250" i="1"/>
  <c r="E10250" i="1"/>
  <c r="C10250" i="1"/>
  <c r="A10250" i="1"/>
  <c r="K10249" i="1"/>
  <c r="G10249" i="1"/>
  <c r="F10249" i="1"/>
  <c r="E10249" i="1"/>
  <c r="C10249" i="1"/>
  <c r="A10249" i="1"/>
  <c r="K10248" i="1"/>
  <c r="G10248" i="1"/>
  <c r="F10248" i="1"/>
  <c r="E10248" i="1"/>
  <c r="C10248" i="1"/>
  <c r="A10248" i="1"/>
  <c r="K10247" i="1"/>
  <c r="G10247" i="1"/>
  <c r="F10247" i="1"/>
  <c r="E10247" i="1"/>
  <c r="C10247" i="1"/>
  <c r="A10247" i="1"/>
  <c r="K10246" i="1"/>
  <c r="G10246" i="1"/>
  <c r="F10246" i="1"/>
  <c r="E10246" i="1"/>
  <c r="C10246" i="1"/>
  <c r="A10246" i="1"/>
  <c r="K10245" i="1"/>
  <c r="G10245" i="1"/>
  <c r="F10245" i="1"/>
  <c r="E10245" i="1"/>
  <c r="C10245" i="1"/>
  <c r="A10245" i="1"/>
  <c r="K10244" i="1"/>
  <c r="G10244" i="1"/>
  <c r="F10244" i="1"/>
  <c r="E10244" i="1"/>
  <c r="C10244" i="1"/>
  <c r="A10244" i="1"/>
  <c r="K10243" i="1"/>
  <c r="G10243" i="1"/>
  <c r="F10243" i="1"/>
  <c r="E10243" i="1"/>
  <c r="C10243" i="1"/>
  <c r="A10243" i="1"/>
  <c r="K10242" i="1"/>
  <c r="G10242" i="1"/>
  <c r="F10242" i="1"/>
  <c r="E10242" i="1"/>
  <c r="C10242" i="1"/>
  <c r="A10242" i="1"/>
  <c r="K10241" i="1"/>
  <c r="G10241" i="1"/>
  <c r="F10241" i="1"/>
  <c r="E10241" i="1"/>
  <c r="C10241" i="1"/>
  <c r="A10241" i="1"/>
  <c r="K10240" i="1"/>
  <c r="G10240" i="1"/>
  <c r="F10240" i="1"/>
  <c r="E10240" i="1"/>
  <c r="C10240" i="1"/>
  <c r="A10240" i="1"/>
  <c r="K10239" i="1"/>
  <c r="G10239" i="1"/>
  <c r="F10239" i="1"/>
  <c r="E10239" i="1"/>
  <c r="C10239" i="1"/>
  <c r="A10239" i="1"/>
  <c r="K10238" i="1"/>
  <c r="G10238" i="1"/>
  <c r="F10238" i="1"/>
  <c r="E10238" i="1"/>
  <c r="C10238" i="1"/>
  <c r="A10238" i="1"/>
  <c r="K10237" i="1"/>
  <c r="G10237" i="1"/>
  <c r="F10237" i="1"/>
  <c r="E10237" i="1"/>
  <c r="C10237" i="1"/>
  <c r="A10237" i="1"/>
  <c r="K10236" i="1"/>
  <c r="G10236" i="1"/>
  <c r="F10236" i="1"/>
  <c r="E10236" i="1"/>
  <c r="C10236" i="1"/>
  <c r="A10236" i="1"/>
  <c r="K10235" i="1"/>
  <c r="G10235" i="1"/>
  <c r="F10235" i="1"/>
  <c r="E10235" i="1"/>
  <c r="C10235" i="1"/>
  <c r="A10235" i="1"/>
  <c r="K10234" i="1"/>
  <c r="G10234" i="1"/>
  <c r="F10234" i="1"/>
  <c r="E10234" i="1"/>
  <c r="C10234" i="1"/>
  <c r="A10234" i="1"/>
  <c r="K10233" i="1"/>
  <c r="G10233" i="1"/>
  <c r="F10233" i="1"/>
  <c r="E10233" i="1"/>
  <c r="C10233" i="1"/>
  <c r="A10233" i="1"/>
  <c r="K10232" i="1"/>
  <c r="G10232" i="1"/>
  <c r="F10232" i="1"/>
  <c r="E10232" i="1"/>
  <c r="C10232" i="1"/>
  <c r="A10232" i="1"/>
  <c r="K10231" i="1"/>
  <c r="G10231" i="1"/>
  <c r="F10231" i="1"/>
  <c r="E10231" i="1"/>
  <c r="C10231" i="1"/>
  <c r="A10231" i="1"/>
  <c r="K10230" i="1"/>
  <c r="G10230" i="1"/>
  <c r="F10230" i="1"/>
  <c r="E10230" i="1"/>
  <c r="C10230" i="1"/>
  <c r="A10230" i="1"/>
  <c r="K10229" i="1"/>
  <c r="G10229" i="1"/>
  <c r="F10229" i="1"/>
  <c r="E10229" i="1"/>
  <c r="C10229" i="1"/>
  <c r="A10229" i="1"/>
  <c r="K10228" i="1"/>
  <c r="G10228" i="1"/>
  <c r="F10228" i="1"/>
  <c r="E10228" i="1"/>
  <c r="C10228" i="1"/>
  <c r="A10228" i="1"/>
  <c r="K10227" i="1"/>
  <c r="G10227" i="1"/>
  <c r="F10227" i="1"/>
  <c r="E10227" i="1"/>
  <c r="C10227" i="1"/>
  <c r="A10227" i="1"/>
  <c r="K10226" i="1"/>
  <c r="G10226" i="1"/>
  <c r="F10226" i="1"/>
  <c r="E10226" i="1"/>
  <c r="C10226" i="1"/>
  <c r="A10226" i="1"/>
  <c r="K10225" i="1"/>
  <c r="G10225" i="1"/>
  <c r="F10225" i="1"/>
  <c r="E10225" i="1"/>
  <c r="C10225" i="1"/>
  <c r="A10225" i="1"/>
  <c r="K10224" i="1"/>
  <c r="G10224" i="1"/>
  <c r="F10224" i="1"/>
  <c r="E10224" i="1"/>
  <c r="C10224" i="1"/>
  <c r="A10224" i="1"/>
  <c r="K10223" i="1"/>
  <c r="G10223" i="1"/>
  <c r="F10223" i="1"/>
  <c r="E10223" i="1"/>
  <c r="C10223" i="1"/>
  <c r="A10223" i="1"/>
  <c r="K10222" i="1"/>
  <c r="G10222" i="1"/>
  <c r="F10222" i="1"/>
  <c r="E10222" i="1"/>
  <c r="C10222" i="1"/>
  <c r="A10222" i="1"/>
  <c r="K10221" i="1"/>
  <c r="G10221" i="1"/>
  <c r="F10221" i="1"/>
  <c r="E10221" i="1"/>
  <c r="C10221" i="1"/>
  <c r="A10221" i="1"/>
  <c r="K10220" i="1"/>
  <c r="G10220" i="1"/>
  <c r="F10220" i="1"/>
  <c r="E10220" i="1"/>
  <c r="C10220" i="1"/>
  <c r="A10220" i="1"/>
  <c r="K10219" i="1"/>
  <c r="G10219" i="1"/>
  <c r="F10219" i="1"/>
  <c r="E10219" i="1"/>
  <c r="C10219" i="1"/>
  <c r="A10219" i="1"/>
  <c r="K10218" i="1"/>
  <c r="G10218" i="1"/>
  <c r="F10218" i="1"/>
  <c r="E10218" i="1"/>
  <c r="C10218" i="1"/>
  <c r="A10218" i="1"/>
  <c r="K10217" i="1"/>
  <c r="G10217" i="1"/>
  <c r="F10217" i="1"/>
  <c r="E10217" i="1"/>
  <c r="C10217" i="1"/>
  <c r="A10217" i="1"/>
  <c r="K10216" i="1"/>
  <c r="G10216" i="1"/>
  <c r="F10216" i="1"/>
  <c r="E10216" i="1"/>
  <c r="C10216" i="1"/>
  <c r="A10216" i="1"/>
  <c r="K10215" i="1"/>
  <c r="G10215" i="1"/>
  <c r="F10215" i="1"/>
  <c r="E10215" i="1"/>
  <c r="C10215" i="1"/>
  <c r="A10215" i="1"/>
  <c r="K10214" i="1"/>
  <c r="G10214" i="1"/>
  <c r="F10214" i="1"/>
  <c r="E10214" i="1"/>
  <c r="C10214" i="1"/>
  <c r="A10214" i="1"/>
  <c r="K10213" i="1"/>
  <c r="G10213" i="1"/>
  <c r="F10213" i="1"/>
  <c r="E10213" i="1"/>
  <c r="C10213" i="1"/>
  <c r="A10213" i="1"/>
  <c r="K10212" i="1"/>
  <c r="G10212" i="1"/>
  <c r="F10212" i="1"/>
  <c r="E10212" i="1"/>
  <c r="C10212" i="1"/>
  <c r="A10212" i="1"/>
  <c r="K10211" i="1"/>
  <c r="G10211" i="1"/>
  <c r="F10211" i="1"/>
  <c r="E10211" i="1"/>
  <c r="C10211" i="1"/>
  <c r="A10211" i="1"/>
  <c r="K10210" i="1"/>
  <c r="G10210" i="1"/>
  <c r="F10210" i="1"/>
  <c r="E10210" i="1"/>
  <c r="C10210" i="1"/>
  <c r="A10210" i="1"/>
  <c r="K10209" i="1"/>
  <c r="G10209" i="1"/>
  <c r="F10209" i="1"/>
  <c r="E10209" i="1"/>
  <c r="C10209" i="1"/>
  <c r="A10209" i="1"/>
  <c r="K10208" i="1"/>
  <c r="G10208" i="1"/>
  <c r="F10208" i="1"/>
  <c r="E10208" i="1"/>
  <c r="C10208" i="1"/>
  <c r="A10208" i="1"/>
  <c r="K10207" i="1"/>
  <c r="G10207" i="1"/>
  <c r="F10207" i="1"/>
  <c r="E10207" i="1"/>
  <c r="C10207" i="1"/>
  <c r="A10207" i="1"/>
  <c r="K10206" i="1"/>
  <c r="G10206" i="1"/>
  <c r="F10206" i="1"/>
  <c r="E10206" i="1"/>
  <c r="C10206" i="1"/>
  <c r="A10206" i="1"/>
  <c r="K10205" i="1"/>
  <c r="G10205" i="1"/>
  <c r="F10205" i="1"/>
  <c r="E10205" i="1"/>
  <c r="C10205" i="1"/>
  <c r="A10205" i="1"/>
  <c r="K10204" i="1"/>
  <c r="G10204" i="1"/>
  <c r="F10204" i="1"/>
  <c r="E10204" i="1"/>
  <c r="C10204" i="1"/>
  <c r="A10204" i="1"/>
  <c r="K10203" i="1"/>
  <c r="G10203" i="1"/>
  <c r="F10203" i="1"/>
  <c r="E10203" i="1"/>
  <c r="C10203" i="1"/>
  <c r="A10203" i="1"/>
  <c r="K10202" i="1"/>
  <c r="G10202" i="1"/>
  <c r="F10202" i="1"/>
  <c r="E10202" i="1"/>
  <c r="C10202" i="1"/>
  <c r="A10202" i="1"/>
  <c r="K10201" i="1"/>
  <c r="G10201" i="1"/>
  <c r="F10201" i="1"/>
  <c r="E10201" i="1"/>
  <c r="C10201" i="1"/>
  <c r="A10201" i="1"/>
  <c r="K10200" i="1"/>
  <c r="G10200" i="1"/>
  <c r="F10200" i="1"/>
  <c r="E10200" i="1"/>
  <c r="C10200" i="1"/>
  <c r="A10200" i="1"/>
  <c r="K10199" i="1"/>
  <c r="G10199" i="1"/>
  <c r="F10199" i="1"/>
  <c r="E10199" i="1"/>
  <c r="C10199" i="1"/>
  <c r="A10199" i="1"/>
  <c r="K10198" i="1"/>
  <c r="G10198" i="1"/>
  <c r="F10198" i="1"/>
  <c r="E10198" i="1"/>
  <c r="C10198" i="1"/>
  <c r="A10198" i="1"/>
  <c r="K10197" i="1"/>
  <c r="G10197" i="1"/>
  <c r="F10197" i="1"/>
  <c r="E10197" i="1"/>
  <c r="C10197" i="1"/>
  <c r="A10197" i="1"/>
  <c r="K10196" i="1"/>
  <c r="G10196" i="1"/>
  <c r="F10196" i="1"/>
  <c r="E10196" i="1"/>
  <c r="C10196" i="1"/>
  <c r="A10196" i="1"/>
  <c r="K10195" i="1"/>
  <c r="G10195" i="1"/>
  <c r="F10195" i="1"/>
  <c r="E10195" i="1"/>
  <c r="C10195" i="1"/>
  <c r="A10195" i="1"/>
  <c r="K10194" i="1"/>
  <c r="G10194" i="1"/>
  <c r="F10194" i="1"/>
  <c r="E10194" i="1"/>
  <c r="C10194" i="1"/>
  <c r="A10194" i="1"/>
  <c r="K10193" i="1"/>
  <c r="G10193" i="1"/>
  <c r="F10193" i="1"/>
  <c r="E10193" i="1"/>
  <c r="C10193" i="1"/>
  <c r="A10193" i="1"/>
  <c r="K10192" i="1"/>
  <c r="G10192" i="1"/>
  <c r="F10192" i="1"/>
  <c r="E10192" i="1"/>
  <c r="C10192" i="1"/>
  <c r="A10192" i="1"/>
  <c r="K10191" i="1"/>
  <c r="G10191" i="1"/>
  <c r="F10191" i="1"/>
  <c r="E10191" i="1"/>
  <c r="C10191" i="1"/>
  <c r="A10191" i="1"/>
  <c r="K10190" i="1"/>
  <c r="G10190" i="1"/>
  <c r="F10190" i="1"/>
  <c r="E10190" i="1"/>
  <c r="C10190" i="1"/>
  <c r="A10190" i="1"/>
  <c r="K10189" i="1"/>
  <c r="G10189" i="1"/>
  <c r="F10189" i="1"/>
  <c r="E10189" i="1"/>
  <c r="C10189" i="1"/>
  <c r="A10189" i="1"/>
  <c r="K10188" i="1"/>
  <c r="G10188" i="1"/>
  <c r="F10188" i="1"/>
  <c r="E10188" i="1"/>
  <c r="C10188" i="1"/>
  <c r="A10188" i="1"/>
  <c r="K10187" i="1"/>
  <c r="G10187" i="1"/>
  <c r="F10187" i="1"/>
  <c r="E10187" i="1"/>
  <c r="C10187" i="1"/>
  <c r="A10187" i="1"/>
  <c r="K10186" i="1"/>
  <c r="G10186" i="1"/>
  <c r="F10186" i="1"/>
  <c r="E10186" i="1"/>
  <c r="C10186" i="1"/>
  <c r="A10186" i="1"/>
  <c r="K10185" i="1"/>
  <c r="G10185" i="1"/>
  <c r="F10185" i="1"/>
  <c r="E10185" i="1"/>
  <c r="C10185" i="1"/>
  <c r="A10185" i="1"/>
  <c r="K10184" i="1"/>
  <c r="G10184" i="1"/>
  <c r="F10184" i="1"/>
  <c r="E10184" i="1"/>
  <c r="C10184" i="1"/>
  <c r="A10184" i="1"/>
  <c r="K10183" i="1"/>
  <c r="G10183" i="1"/>
  <c r="F10183" i="1"/>
  <c r="E10183" i="1"/>
  <c r="C10183" i="1"/>
  <c r="A10183" i="1"/>
  <c r="K10182" i="1"/>
  <c r="G10182" i="1"/>
  <c r="F10182" i="1"/>
  <c r="E10182" i="1"/>
  <c r="C10182" i="1"/>
  <c r="A10182" i="1"/>
  <c r="K10181" i="1"/>
  <c r="G10181" i="1"/>
  <c r="F10181" i="1"/>
  <c r="E10181" i="1"/>
  <c r="C10181" i="1"/>
  <c r="A10181" i="1"/>
  <c r="K10180" i="1"/>
  <c r="G10180" i="1"/>
  <c r="F10180" i="1"/>
  <c r="E10180" i="1"/>
  <c r="C10180" i="1"/>
  <c r="A10180" i="1"/>
  <c r="K10179" i="1"/>
  <c r="G10179" i="1"/>
  <c r="F10179" i="1"/>
  <c r="E10179" i="1"/>
  <c r="C10179" i="1"/>
  <c r="A10179" i="1"/>
  <c r="K10178" i="1"/>
  <c r="G10178" i="1"/>
  <c r="F10178" i="1"/>
  <c r="E10178" i="1"/>
  <c r="C10178" i="1"/>
  <c r="A10178" i="1"/>
  <c r="K10177" i="1"/>
  <c r="G10177" i="1"/>
  <c r="F10177" i="1"/>
  <c r="E10177" i="1"/>
  <c r="C10177" i="1"/>
  <c r="A10177" i="1"/>
  <c r="K10176" i="1"/>
  <c r="G10176" i="1"/>
  <c r="F10176" i="1"/>
  <c r="E10176" i="1"/>
  <c r="C10176" i="1"/>
  <c r="A10176" i="1"/>
  <c r="K10175" i="1"/>
  <c r="G10175" i="1"/>
  <c r="F10175" i="1"/>
  <c r="E10175" i="1"/>
  <c r="C10175" i="1"/>
  <c r="A10175" i="1"/>
  <c r="K10174" i="1"/>
  <c r="G10174" i="1"/>
  <c r="F10174" i="1"/>
  <c r="E10174" i="1"/>
  <c r="C10174" i="1"/>
  <c r="A10174" i="1"/>
  <c r="K10173" i="1"/>
  <c r="G10173" i="1"/>
  <c r="F10173" i="1"/>
  <c r="E10173" i="1"/>
  <c r="C10173" i="1"/>
  <c r="A10173" i="1"/>
  <c r="K10172" i="1"/>
  <c r="G10172" i="1"/>
  <c r="F10172" i="1"/>
  <c r="E10172" i="1"/>
  <c r="C10172" i="1"/>
  <c r="A10172" i="1"/>
  <c r="K10171" i="1"/>
  <c r="G10171" i="1"/>
  <c r="F10171" i="1"/>
  <c r="E10171" i="1"/>
  <c r="C10171" i="1"/>
  <c r="A10171" i="1"/>
  <c r="K10170" i="1"/>
  <c r="G10170" i="1"/>
  <c r="F10170" i="1"/>
  <c r="E10170" i="1"/>
  <c r="C10170" i="1"/>
  <c r="A10170" i="1"/>
  <c r="K10169" i="1"/>
  <c r="G10169" i="1"/>
  <c r="F10169" i="1"/>
  <c r="E10169" i="1"/>
  <c r="C10169" i="1"/>
  <c r="A10169" i="1"/>
  <c r="K10168" i="1"/>
  <c r="G10168" i="1"/>
  <c r="F10168" i="1"/>
  <c r="E10168" i="1"/>
  <c r="C10168" i="1"/>
  <c r="A10168" i="1"/>
  <c r="K10167" i="1"/>
  <c r="G10167" i="1"/>
  <c r="F10167" i="1"/>
  <c r="E10167" i="1"/>
  <c r="C10167" i="1"/>
  <c r="A10167" i="1"/>
  <c r="K10166" i="1"/>
  <c r="G10166" i="1"/>
  <c r="F10166" i="1"/>
  <c r="E10166" i="1"/>
  <c r="C10166" i="1"/>
  <c r="A10166" i="1"/>
  <c r="K10165" i="1"/>
  <c r="G10165" i="1"/>
  <c r="F10165" i="1"/>
  <c r="E10165" i="1"/>
  <c r="C10165" i="1"/>
  <c r="A10165" i="1"/>
  <c r="K10164" i="1"/>
  <c r="G10164" i="1"/>
  <c r="F10164" i="1"/>
  <c r="E10164" i="1"/>
  <c r="C10164" i="1"/>
  <c r="A10164" i="1"/>
  <c r="K10163" i="1"/>
  <c r="G10163" i="1"/>
  <c r="F10163" i="1"/>
  <c r="E10163" i="1"/>
  <c r="C10163" i="1"/>
  <c r="A10163" i="1"/>
  <c r="K10162" i="1"/>
  <c r="G10162" i="1"/>
  <c r="F10162" i="1"/>
  <c r="E10162" i="1"/>
  <c r="C10162" i="1"/>
  <c r="A10162" i="1"/>
  <c r="K10161" i="1"/>
  <c r="G10161" i="1"/>
  <c r="F10161" i="1"/>
  <c r="E10161" i="1"/>
  <c r="C10161" i="1"/>
  <c r="A10161" i="1"/>
  <c r="K10160" i="1"/>
  <c r="G10160" i="1"/>
  <c r="F10160" i="1"/>
  <c r="E10160" i="1"/>
  <c r="C10160" i="1"/>
  <c r="A10160" i="1"/>
  <c r="K10159" i="1"/>
  <c r="G10159" i="1"/>
  <c r="F10159" i="1"/>
  <c r="E10159" i="1"/>
  <c r="C10159" i="1"/>
  <c r="A10159" i="1"/>
  <c r="K10158" i="1"/>
  <c r="G10158" i="1"/>
  <c r="F10158" i="1"/>
  <c r="E10158" i="1"/>
  <c r="C10158" i="1"/>
  <c r="A10158" i="1"/>
  <c r="K10157" i="1"/>
  <c r="G10157" i="1"/>
  <c r="F10157" i="1"/>
  <c r="E10157" i="1"/>
  <c r="C10157" i="1"/>
  <c r="A10157" i="1"/>
  <c r="K10156" i="1"/>
  <c r="G10156" i="1"/>
  <c r="F10156" i="1"/>
  <c r="E10156" i="1"/>
  <c r="C10156" i="1"/>
  <c r="A10156" i="1"/>
  <c r="K10155" i="1"/>
  <c r="G10155" i="1"/>
  <c r="F10155" i="1"/>
  <c r="E10155" i="1"/>
  <c r="C10155" i="1"/>
  <c r="A10155" i="1"/>
  <c r="K10154" i="1"/>
  <c r="G10154" i="1"/>
  <c r="F10154" i="1"/>
  <c r="E10154" i="1"/>
  <c r="C10154" i="1"/>
  <c r="A10154" i="1"/>
  <c r="K10153" i="1"/>
  <c r="G10153" i="1"/>
  <c r="F10153" i="1"/>
  <c r="E10153" i="1"/>
  <c r="C10153" i="1"/>
  <c r="A10153" i="1"/>
  <c r="K10152" i="1"/>
  <c r="G10152" i="1"/>
  <c r="F10152" i="1"/>
  <c r="E10152" i="1"/>
  <c r="C10152" i="1"/>
  <c r="A10152" i="1"/>
  <c r="K10151" i="1"/>
  <c r="G10151" i="1"/>
  <c r="F10151" i="1"/>
  <c r="E10151" i="1"/>
  <c r="C10151" i="1"/>
  <c r="A10151" i="1"/>
  <c r="K10150" i="1"/>
  <c r="G10150" i="1"/>
  <c r="F10150" i="1"/>
  <c r="E10150" i="1"/>
  <c r="C10150" i="1"/>
  <c r="A10150" i="1"/>
  <c r="K10149" i="1"/>
  <c r="G10149" i="1"/>
  <c r="F10149" i="1"/>
  <c r="E10149" i="1"/>
  <c r="C10149" i="1"/>
  <c r="A10149" i="1"/>
  <c r="K10148" i="1"/>
  <c r="G10148" i="1"/>
  <c r="F10148" i="1"/>
  <c r="E10148" i="1"/>
  <c r="C10148" i="1"/>
  <c r="A10148" i="1"/>
  <c r="K10147" i="1"/>
  <c r="G10147" i="1"/>
  <c r="F10147" i="1"/>
  <c r="E10147" i="1"/>
  <c r="C10147" i="1"/>
  <c r="A10147" i="1"/>
  <c r="K10146" i="1"/>
  <c r="G10146" i="1"/>
  <c r="F10146" i="1"/>
  <c r="E10146" i="1"/>
  <c r="C10146" i="1"/>
  <c r="A10146" i="1"/>
  <c r="K10145" i="1"/>
  <c r="G10145" i="1"/>
  <c r="F10145" i="1"/>
  <c r="E10145" i="1"/>
  <c r="C10145" i="1"/>
  <c r="A10145" i="1"/>
  <c r="K10144" i="1"/>
  <c r="G10144" i="1"/>
  <c r="F10144" i="1"/>
  <c r="E10144" i="1"/>
  <c r="C10144" i="1"/>
  <c r="A10144" i="1"/>
  <c r="K10143" i="1"/>
  <c r="G10143" i="1"/>
  <c r="F10143" i="1"/>
  <c r="E10143" i="1"/>
  <c r="C10143" i="1"/>
  <c r="A10143" i="1"/>
  <c r="K10142" i="1"/>
  <c r="G10142" i="1"/>
  <c r="F10142" i="1"/>
  <c r="E10142" i="1"/>
  <c r="C10142" i="1"/>
  <c r="A10142" i="1"/>
  <c r="K10141" i="1"/>
  <c r="G10141" i="1"/>
  <c r="F10141" i="1"/>
  <c r="E10141" i="1"/>
  <c r="C10141" i="1"/>
  <c r="A10141" i="1"/>
  <c r="K10140" i="1"/>
  <c r="G10140" i="1"/>
  <c r="F10140" i="1"/>
  <c r="E10140" i="1"/>
  <c r="C10140" i="1"/>
  <c r="A10140" i="1"/>
  <c r="K10139" i="1"/>
  <c r="G10139" i="1"/>
  <c r="F10139" i="1"/>
  <c r="E10139" i="1"/>
  <c r="C10139" i="1"/>
  <c r="A10139" i="1"/>
  <c r="K10138" i="1"/>
  <c r="G10138" i="1"/>
  <c r="F10138" i="1"/>
  <c r="E10138" i="1"/>
  <c r="C10138" i="1"/>
  <c r="A10138" i="1"/>
  <c r="K10137" i="1"/>
  <c r="G10137" i="1"/>
  <c r="F10137" i="1"/>
  <c r="E10137" i="1"/>
  <c r="C10137" i="1"/>
  <c r="A10137" i="1"/>
  <c r="K10136" i="1"/>
  <c r="G10136" i="1"/>
  <c r="F10136" i="1"/>
  <c r="E10136" i="1"/>
  <c r="C10136" i="1"/>
  <c r="A10136" i="1"/>
  <c r="K10135" i="1"/>
  <c r="G10135" i="1"/>
  <c r="F10135" i="1"/>
  <c r="E10135" i="1"/>
  <c r="C10135" i="1"/>
  <c r="A10135" i="1"/>
  <c r="K10134" i="1"/>
  <c r="G10134" i="1"/>
  <c r="F10134" i="1"/>
  <c r="E10134" i="1"/>
  <c r="C10134" i="1"/>
  <c r="A10134" i="1"/>
  <c r="K10133" i="1"/>
  <c r="G10133" i="1"/>
  <c r="F10133" i="1"/>
  <c r="E10133" i="1"/>
  <c r="C10133" i="1"/>
  <c r="A10133" i="1"/>
  <c r="K10132" i="1"/>
  <c r="G10132" i="1"/>
  <c r="F10132" i="1"/>
  <c r="E10132" i="1"/>
  <c r="C10132" i="1"/>
  <c r="A10132" i="1"/>
  <c r="K10131" i="1"/>
  <c r="G10131" i="1"/>
  <c r="F10131" i="1"/>
  <c r="E10131" i="1"/>
  <c r="C10131" i="1"/>
  <c r="A10131" i="1"/>
  <c r="K10130" i="1"/>
  <c r="G10130" i="1"/>
  <c r="F10130" i="1"/>
  <c r="E10130" i="1"/>
  <c r="C10130" i="1"/>
  <c r="A10130" i="1"/>
  <c r="K10129" i="1"/>
  <c r="G10129" i="1"/>
  <c r="F10129" i="1"/>
  <c r="E10129" i="1"/>
  <c r="C10129" i="1"/>
  <c r="A10129" i="1"/>
  <c r="K10128" i="1"/>
  <c r="G10128" i="1"/>
  <c r="F10128" i="1"/>
  <c r="E10128" i="1"/>
  <c r="C10128" i="1"/>
  <c r="A10128" i="1"/>
  <c r="K10127" i="1"/>
  <c r="G10127" i="1"/>
  <c r="F10127" i="1"/>
  <c r="E10127" i="1"/>
  <c r="C10127" i="1"/>
  <c r="A10127" i="1"/>
  <c r="K10126" i="1"/>
  <c r="G10126" i="1"/>
  <c r="F10126" i="1"/>
  <c r="E10126" i="1"/>
  <c r="C10126" i="1"/>
  <c r="A10126" i="1"/>
  <c r="K10125" i="1"/>
  <c r="G10125" i="1"/>
  <c r="F10125" i="1"/>
  <c r="E10125" i="1"/>
  <c r="C10125" i="1"/>
  <c r="A10125" i="1"/>
  <c r="K10124" i="1"/>
  <c r="G10124" i="1"/>
  <c r="F10124" i="1"/>
  <c r="E10124" i="1"/>
  <c r="C10124" i="1"/>
  <c r="A10124" i="1"/>
  <c r="K10123" i="1"/>
  <c r="G10123" i="1"/>
  <c r="F10123" i="1"/>
  <c r="E10123" i="1"/>
  <c r="C10123" i="1"/>
  <c r="A10123" i="1"/>
  <c r="K10122" i="1"/>
  <c r="G10122" i="1"/>
  <c r="F10122" i="1"/>
  <c r="E10122" i="1"/>
  <c r="C10122" i="1"/>
  <c r="A10122" i="1"/>
  <c r="K10121" i="1"/>
  <c r="G10121" i="1"/>
  <c r="F10121" i="1"/>
  <c r="E10121" i="1"/>
  <c r="C10121" i="1"/>
  <c r="A10121" i="1"/>
  <c r="K10120" i="1"/>
  <c r="G10120" i="1"/>
  <c r="F10120" i="1"/>
  <c r="E10120" i="1"/>
  <c r="C10120" i="1"/>
  <c r="A10120" i="1"/>
  <c r="K10119" i="1"/>
  <c r="G10119" i="1"/>
  <c r="F10119" i="1"/>
  <c r="E10119" i="1"/>
  <c r="C10119" i="1"/>
  <c r="A10119" i="1"/>
  <c r="K10118" i="1"/>
  <c r="G10118" i="1"/>
  <c r="F10118" i="1"/>
  <c r="E10118" i="1"/>
  <c r="C10118" i="1"/>
  <c r="A10118" i="1"/>
  <c r="K10117" i="1"/>
  <c r="G10117" i="1"/>
  <c r="F10117" i="1"/>
  <c r="E10117" i="1"/>
  <c r="C10117" i="1"/>
  <c r="A10117" i="1"/>
  <c r="K10116" i="1"/>
  <c r="G10116" i="1"/>
  <c r="F10116" i="1"/>
  <c r="E10116" i="1"/>
  <c r="C10116" i="1"/>
  <c r="A10116" i="1"/>
  <c r="K10115" i="1"/>
  <c r="G10115" i="1"/>
  <c r="F10115" i="1"/>
  <c r="E10115" i="1"/>
  <c r="C10115" i="1"/>
  <c r="A10115" i="1"/>
  <c r="K10114" i="1"/>
  <c r="G10114" i="1"/>
  <c r="F10114" i="1"/>
  <c r="E10114" i="1"/>
  <c r="C10114" i="1"/>
  <c r="A10114" i="1"/>
  <c r="K10113" i="1"/>
  <c r="G10113" i="1"/>
  <c r="F10113" i="1"/>
  <c r="E10113" i="1"/>
  <c r="C10113" i="1"/>
  <c r="A10113" i="1"/>
  <c r="K10112" i="1"/>
  <c r="G10112" i="1"/>
  <c r="F10112" i="1"/>
  <c r="E10112" i="1"/>
  <c r="C10112" i="1"/>
  <c r="A10112" i="1"/>
  <c r="K10111" i="1"/>
  <c r="G10111" i="1"/>
  <c r="F10111" i="1"/>
  <c r="E10111" i="1"/>
  <c r="C10111" i="1"/>
  <c r="A10111" i="1"/>
  <c r="K10110" i="1"/>
  <c r="G10110" i="1"/>
  <c r="F10110" i="1"/>
  <c r="E10110" i="1"/>
  <c r="C10110" i="1"/>
  <c r="A10110" i="1"/>
  <c r="K10109" i="1"/>
  <c r="G10109" i="1"/>
  <c r="F10109" i="1"/>
  <c r="E10109" i="1"/>
  <c r="C10109" i="1"/>
  <c r="A10109" i="1"/>
  <c r="K10108" i="1"/>
  <c r="G10108" i="1"/>
  <c r="F10108" i="1"/>
  <c r="E10108" i="1"/>
  <c r="C10108" i="1"/>
  <c r="A10108" i="1"/>
  <c r="K10107" i="1"/>
  <c r="G10107" i="1"/>
  <c r="F10107" i="1"/>
  <c r="E10107" i="1"/>
  <c r="C10107" i="1"/>
  <c r="A10107" i="1"/>
  <c r="K10106" i="1"/>
  <c r="G10106" i="1"/>
  <c r="F10106" i="1"/>
  <c r="E10106" i="1"/>
  <c r="C10106" i="1"/>
  <c r="A10106" i="1"/>
  <c r="K10105" i="1"/>
  <c r="G10105" i="1"/>
  <c r="F10105" i="1"/>
  <c r="E10105" i="1"/>
  <c r="C10105" i="1"/>
  <c r="A10105" i="1"/>
  <c r="K10104" i="1"/>
  <c r="G10104" i="1"/>
  <c r="F10104" i="1"/>
  <c r="E10104" i="1"/>
  <c r="C10104" i="1"/>
  <c r="A10104" i="1"/>
  <c r="K10103" i="1"/>
  <c r="G10103" i="1"/>
  <c r="F10103" i="1"/>
  <c r="E10103" i="1"/>
  <c r="C10103" i="1"/>
  <c r="A10103" i="1"/>
  <c r="K10102" i="1"/>
  <c r="G10102" i="1"/>
  <c r="F10102" i="1"/>
  <c r="E10102" i="1"/>
  <c r="C10102" i="1"/>
  <c r="A10102" i="1"/>
  <c r="K10101" i="1"/>
  <c r="G10101" i="1"/>
  <c r="F10101" i="1"/>
  <c r="E10101" i="1"/>
  <c r="C10101" i="1"/>
  <c r="A10101" i="1"/>
  <c r="K10100" i="1"/>
  <c r="G10100" i="1"/>
  <c r="F10100" i="1"/>
  <c r="E10100" i="1"/>
  <c r="C10100" i="1"/>
  <c r="A10100" i="1"/>
  <c r="K10099" i="1"/>
  <c r="G10099" i="1"/>
  <c r="F10099" i="1"/>
  <c r="E10099" i="1"/>
  <c r="C10099" i="1"/>
  <c r="A10099" i="1"/>
  <c r="K10098" i="1"/>
  <c r="G10098" i="1"/>
  <c r="F10098" i="1"/>
  <c r="E10098" i="1"/>
  <c r="C10098" i="1"/>
  <c r="A10098" i="1"/>
  <c r="K10097" i="1"/>
  <c r="G10097" i="1"/>
  <c r="F10097" i="1"/>
  <c r="E10097" i="1"/>
  <c r="C10097" i="1"/>
  <c r="A10097" i="1"/>
  <c r="K10096" i="1"/>
  <c r="G10096" i="1"/>
  <c r="F10096" i="1"/>
  <c r="E10096" i="1"/>
  <c r="C10096" i="1"/>
  <c r="A10096" i="1"/>
  <c r="K10095" i="1"/>
  <c r="G10095" i="1"/>
  <c r="F10095" i="1"/>
  <c r="E10095" i="1"/>
  <c r="C10095" i="1"/>
  <c r="A10095" i="1"/>
  <c r="K10094" i="1"/>
  <c r="G10094" i="1"/>
  <c r="F10094" i="1"/>
  <c r="E10094" i="1"/>
  <c r="C10094" i="1"/>
  <c r="A10094" i="1"/>
  <c r="K10093" i="1"/>
  <c r="G10093" i="1"/>
  <c r="F10093" i="1"/>
  <c r="E10093" i="1"/>
  <c r="C10093" i="1"/>
  <c r="A10093" i="1"/>
  <c r="K10092" i="1"/>
  <c r="G10092" i="1"/>
  <c r="F10092" i="1"/>
  <c r="E10092" i="1"/>
  <c r="C10092" i="1"/>
  <c r="A10092" i="1"/>
  <c r="K10091" i="1"/>
  <c r="G10091" i="1"/>
  <c r="F10091" i="1"/>
  <c r="E10091" i="1"/>
  <c r="C10091" i="1"/>
  <c r="A10091" i="1"/>
  <c r="K10090" i="1"/>
  <c r="G10090" i="1"/>
  <c r="F10090" i="1"/>
  <c r="E10090" i="1"/>
  <c r="C10090" i="1"/>
  <c r="A10090" i="1"/>
  <c r="K10089" i="1"/>
  <c r="G10089" i="1"/>
  <c r="F10089" i="1"/>
  <c r="E10089" i="1"/>
  <c r="C10089" i="1"/>
  <c r="A10089" i="1"/>
  <c r="K10088" i="1"/>
  <c r="G10088" i="1"/>
  <c r="F10088" i="1"/>
  <c r="E10088" i="1"/>
  <c r="C10088" i="1"/>
  <c r="A10088" i="1"/>
  <c r="K10087" i="1"/>
  <c r="G10087" i="1"/>
  <c r="F10087" i="1"/>
  <c r="E10087" i="1"/>
  <c r="C10087" i="1"/>
  <c r="A10087" i="1"/>
  <c r="K10086" i="1"/>
  <c r="G10086" i="1"/>
  <c r="F10086" i="1"/>
  <c r="E10086" i="1"/>
  <c r="C10086" i="1"/>
  <c r="A10086" i="1"/>
  <c r="K10085" i="1"/>
  <c r="G10085" i="1"/>
  <c r="F10085" i="1"/>
  <c r="E10085" i="1"/>
  <c r="C10085" i="1"/>
  <c r="A10085" i="1"/>
  <c r="K10084" i="1"/>
  <c r="G10084" i="1"/>
  <c r="F10084" i="1"/>
  <c r="E10084" i="1"/>
  <c r="C10084" i="1"/>
  <c r="A10084" i="1"/>
  <c r="K10083" i="1"/>
  <c r="G10083" i="1"/>
  <c r="F10083" i="1"/>
  <c r="E10083" i="1"/>
  <c r="C10083" i="1"/>
  <c r="A10083" i="1"/>
  <c r="K10082" i="1"/>
  <c r="G10082" i="1"/>
  <c r="F10082" i="1"/>
  <c r="E10082" i="1"/>
  <c r="C10082" i="1"/>
  <c r="A10082" i="1"/>
  <c r="K10081" i="1"/>
  <c r="G10081" i="1"/>
  <c r="F10081" i="1"/>
  <c r="E10081" i="1"/>
  <c r="C10081" i="1"/>
  <c r="A10081" i="1"/>
  <c r="K10080" i="1"/>
  <c r="G10080" i="1"/>
  <c r="F10080" i="1"/>
  <c r="E10080" i="1"/>
  <c r="C10080" i="1"/>
  <c r="A10080" i="1"/>
  <c r="K10079" i="1"/>
  <c r="G10079" i="1"/>
  <c r="F10079" i="1"/>
  <c r="E10079" i="1"/>
  <c r="C10079" i="1"/>
  <c r="A10079" i="1"/>
  <c r="K10078" i="1"/>
  <c r="G10078" i="1"/>
  <c r="F10078" i="1"/>
  <c r="E10078" i="1"/>
  <c r="C10078" i="1"/>
  <c r="A10078" i="1"/>
  <c r="K10077" i="1"/>
  <c r="G10077" i="1"/>
  <c r="F10077" i="1"/>
  <c r="E10077" i="1"/>
  <c r="C10077" i="1"/>
  <c r="A10077" i="1"/>
  <c r="K10076" i="1"/>
  <c r="G10076" i="1"/>
  <c r="F10076" i="1"/>
  <c r="E10076" i="1"/>
  <c r="C10076" i="1"/>
  <c r="A10076" i="1"/>
  <c r="K10075" i="1"/>
  <c r="G10075" i="1"/>
  <c r="F10075" i="1"/>
  <c r="E10075" i="1"/>
  <c r="C10075" i="1"/>
  <c r="A10075" i="1"/>
  <c r="K10074" i="1"/>
  <c r="G10074" i="1"/>
  <c r="F10074" i="1"/>
  <c r="E10074" i="1"/>
  <c r="C10074" i="1"/>
  <c r="A10074" i="1"/>
  <c r="K10073" i="1"/>
  <c r="G10073" i="1"/>
  <c r="F10073" i="1"/>
  <c r="E10073" i="1"/>
  <c r="C10073" i="1"/>
  <c r="A10073" i="1"/>
  <c r="K10072" i="1"/>
  <c r="G10072" i="1"/>
  <c r="F10072" i="1"/>
  <c r="E10072" i="1"/>
  <c r="C10072" i="1"/>
  <c r="A10072" i="1"/>
  <c r="K10071" i="1"/>
  <c r="G10071" i="1"/>
  <c r="F10071" i="1"/>
  <c r="E10071" i="1"/>
  <c r="C10071" i="1"/>
  <c r="A10071" i="1"/>
  <c r="K10070" i="1"/>
  <c r="G10070" i="1"/>
  <c r="F10070" i="1"/>
  <c r="E10070" i="1"/>
  <c r="C10070" i="1"/>
  <c r="A10070" i="1"/>
  <c r="K10069" i="1"/>
  <c r="G10069" i="1"/>
  <c r="F10069" i="1"/>
  <c r="E10069" i="1"/>
  <c r="C10069" i="1"/>
  <c r="A10069" i="1"/>
  <c r="K10068" i="1"/>
  <c r="G10068" i="1"/>
  <c r="F10068" i="1"/>
  <c r="E10068" i="1"/>
  <c r="C10068" i="1"/>
  <c r="A10068" i="1"/>
  <c r="K10067" i="1"/>
  <c r="G10067" i="1"/>
  <c r="F10067" i="1"/>
  <c r="E10067" i="1"/>
  <c r="C10067" i="1"/>
  <c r="A10067" i="1"/>
  <c r="K10066" i="1"/>
  <c r="G10066" i="1"/>
  <c r="F10066" i="1"/>
  <c r="E10066" i="1"/>
  <c r="C10066" i="1"/>
  <c r="A10066" i="1"/>
  <c r="K10065" i="1"/>
  <c r="G10065" i="1"/>
  <c r="F10065" i="1"/>
  <c r="E10065" i="1"/>
  <c r="C10065" i="1"/>
  <c r="A10065" i="1"/>
  <c r="K10064" i="1"/>
  <c r="G10064" i="1"/>
  <c r="F10064" i="1"/>
  <c r="E10064" i="1"/>
  <c r="C10064" i="1"/>
  <c r="A10064" i="1"/>
  <c r="K10063" i="1"/>
  <c r="G10063" i="1"/>
  <c r="F10063" i="1"/>
  <c r="E10063" i="1"/>
  <c r="C10063" i="1"/>
  <c r="A10063" i="1"/>
  <c r="K10062" i="1"/>
  <c r="G10062" i="1"/>
  <c r="F10062" i="1"/>
  <c r="E10062" i="1"/>
  <c r="C10062" i="1"/>
  <c r="A10062" i="1"/>
  <c r="K10061" i="1"/>
  <c r="G10061" i="1"/>
  <c r="F10061" i="1"/>
  <c r="E10061" i="1"/>
  <c r="C10061" i="1"/>
  <c r="A10061" i="1"/>
  <c r="K10060" i="1"/>
  <c r="G10060" i="1"/>
  <c r="F10060" i="1"/>
  <c r="E10060" i="1"/>
  <c r="C10060" i="1"/>
  <c r="A10060" i="1"/>
  <c r="K10059" i="1"/>
  <c r="G10059" i="1"/>
  <c r="F10059" i="1"/>
  <c r="E10059" i="1"/>
  <c r="C10059" i="1"/>
  <c r="A10059" i="1"/>
  <c r="K10058" i="1"/>
  <c r="G10058" i="1"/>
  <c r="F10058" i="1"/>
  <c r="E10058" i="1"/>
  <c r="C10058" i="1"/>
  <c r="A10058" i="1"/>
  <c r="K10057" i="1"/>
  <c r="G10057" i="1"/>
  <c r="F10057" i="1"/>
  <c r="E10057" i="1"/>
  <c r="C10057" i="1"/>
  <c r="A10057" i="1"/>
  <c r="K10056" i="1"/>
  <c r="G10056" i="1"/>
  <c r="F10056" i="1"/>
  <c r="E10056" i="1"/>
  <c r="C10056" i="1"/>
  <c r="A10056" i="1"/>
  <c r="K10055" i="1"/>
  <c r="G10055" i="1"/>
  <c r="F10055" i="1"/>
  <c r="E10055" i="1"/>
  <c r="C10055" i="1"/>
  <c r="A10055" i="1"/>
  <c r="K10054" i="1"/>
  <c r="G10054" i="1"/>
  <c r="F10054" i="1"/>
  <c r="E10054" i="1"/>
  <c r="C10054" i="1"/>
  <c r="A10054" i="1"/>
  <c r="K10053" i="1"/>
  <c r="G10053" i="1"/>
  <c r="F10053" i="1"/>
  <c r="E10053" i="1"/>
  <c r="C10053" i="1"/>
  <c r="A10053" i="1"/>
  <c r="K10052" i="1"/>
  <c r="G10052" i="1"/>
  <c r="F10052" i="1"/>
  <c r="E10052" i="1"/>
  <c r="C10052" i="1"/>
  <c r="A10052" i="1"/>
  <c r="K10051" i="1"/>
  <c r="G10051" i="1"/>
  <c r="F10051" i="1"/>
  <c r="E10051" i="1"/>
  <c r="C10051" i="1"/>
  <c r="A10051" i="1"/>
  <c r="K10050" i="1"/>
  <c r="G10050" i="1"/>
  <c r="F10050" i="1"/>
  <c r="E10050" i="1"/>
  <c r="C10050" i="1"/>
  <c r="A10050" i="1"/>
  <c r="K10049" i="1"/>
  <c r="G10049" i="1"/>
  <c r="F10049" i="1"/>
  <c r="E10049" i="1"/>
  <c r="C10049" i="1"/>
  <c r="A10049" i="1"/>
  <c r="K10048" i="1"/>
  <c r="G10048" i="1"/>
  <c r="F10048" i="1"/>
  <c r="E10048" i="1"/>
  <c r="C10048" i="1"/>
  <c r="A10048" i="1"/>
  <c r="K10047" i="1"/>
  <c r="G10047" i="1"/>
  <c r="F10047" i="1"/>
  <c r="E10047" i="1"/>
  <c r="C10047" i="1"/>
  <c r="A10047" i="1"/>
  <c r="K10046" i="1"/>
  <c r="G10046" i="1"/>
  <c r="F10046" i="1"/>
  <c r="E10046" i="1"/>
  <c r="C10046" i="1"/>
  <c r="A10046" i="1"/>
  <c r="K10045" i="1"/>
  <c r="G10045" i="1"/>
  <c r="F10045" i="1"/>
  <c r="E10045" i="1"/>
  <c r="C10045" i="1"/>
  <c r="A10045" i="1"/>
  <c r="K10044" i="1"/>
  <c r="G10044" i="1"/>
  <c r="F10044" i="1"/>
  <c r="E10044" i="1"/>
  <c r="C10044" i="1"/>
  <c r="A10044" i="1"/>
  <c r="K10043" i="1"/>
  <c r="G10043" i="1"/>
  <c r="F10043" i="1"/>
  <c r="E10043" i="1"/>
  <c r="C10043" i="1"/>
  <c r="A10043" i="1"/>
  <c r="K10042" i="1"/>
  <c r="G10042" i="1"/>
  <c r="F10042" i="1"/>
  <c r="E10042" i="1"/>
  <c r="C10042" i="1"/>
  <c r="A10042" i="1"/>
  <c r="K10041" i="1"/>
  <c r="G10041" i="1"/>
  <c r="F10041" i="1"/>
  <c r="E10041" i="1"/>
  <c r="C10041" i="1"/>
  <c r="A10041" i="1"/>
  <c r="K10040" i="1"/>
  <c r="G10040" i="1"/>
  <c r="F10040" i="1"/>
  <c r="E10040" i="1"/>
  <c r="C10040" i="1"/>
  <c r="A10040" i="1"/>
  <c r="K10039" i="1"/>
  <c r="G10039" i="1"/>
  <c r="F10039" i="1"/>
  <c r="E10039" i="1"/>
  <c r="C10039" i="1"/>
  <c r="A10039" i="1"/>
  <c r="K10038" i="1"/>
  <c r="G10038" i="1"/>
  <c r="F10038" i="1"/>
  <c r="E10038" i="1"/>
  <c r="C10038" i="1"/>
  <c r="A10038" i="1"/>
  <c r="K10037" i="1"/>
  <c r="G10037" i="1"/>
  <c r="F10037" i="1"/>
  <c r="E10037" i="1"/>
  <c r="C10037" i="1"/>
  <c r="A10037" i="1"/>
  <c r="K10036" i="1"/>
  <c r="G10036" i="1"/>
  <c r="F10036" i="1"/>
  <c r="E10036" i="1"/>
  <c r="C10036" i="1"/>
  <c r="A10036" i="1"/>
  <c r="K10035" i="1"/>
  <c r="G10035" i="1"/>
  <c r="F10035" i="1"/>
  <c r="E10035" i="1"/>
  <c r="C10035" i="1"/>
  <c r="A10035" i="1"/>
  <c r="K10034" i="1"/>
  <c r="G10034" i="1"/>
  <c r="F10034" i="1"/>
  <c r="E10034" i="1"/>
  <c r="C10034" i="1"/>
  <c r="A10034" i="1"/>
  <c r="K10033" i="1"/>
  <c r="G10033" i="1"/>
  <c r="F10033" i="1"/>
  <c r="E10033" i="1"/>
  <c r="C10033" i="1"/>
  <c r="A10033" i="1"/>
  <c r="K10032" i="1"/>
  <c r="G10032" i="1"/>
  <c r="F10032" i="1"/>
  <c r="E10032" i="1"/>
  <c r="C10032" i="1"/>
  <c r="A10032" i="1"/>
  <c r="K10031" i="1"/>
  <c r="G10031" i="1"/>
  <c r="F10031" i="1"/>
  <c r="E10031" i="1"/>
  <c r="C10031" i="1"/>
  <c r="A10031" i="1"/>
  <c r="K10030" i="1"/>
  <c r="G10030" i="1"/>
  <c r="F10030" i="1"/>
  <c r="E10030" i="1"/>
  <c r="C10030" i="1"/>
  <c r="A10030" i="1"/>
  <c r="K10029" i="1"/>
  <c r="G10029" i="1"/>
  <c r="F10029" i="1"/>
  <c r="E10029" i="1"/>
  <c r="C10029" i="1"/>
  <c r="A10029" i="1"/>
  <c r="K10028" i="1"/>
  <c r="G10028" i="1"/>
  <c r="F10028" i="1"/>
  <c r="E10028" i="1"/>
  <c r="C10028" i="1"/>
  <c r="A10028" i="1"/>
  <c r="K10027" i="1"/>
  <c r="G10027" i="1"/>
  <c r="F10027" i="1"/>
  <c r="E10027" i="1"/>
  <c r="C10027" i="1"/>
  <c r="A10027" i="1"/>
  <c r="K10026" i="1"/>
  <c r="G10026" i="1"/>
  <c r="F10026" i="1"/>
  <c r="E10026" i="1"/>
  <c r="C10026" i="1"/>
  <c r="A10026" i="1"/>
  <c r="K10025" i="1"/>
  <c r="G10025" i="1"/>
  <c r="F10025" i="1"/>
  <c r="E10025" i="1"/>
  <c r="C10025" i="1"/>
  <c r="A10025" i="1"/>
  <c r="K10024" i="1"/>
  <c r="G10024" i="1"/>
  <c r="F10024" i="1"/>
  <c r="E10024" i="1"/>
  <c r="C10024" i="1"/>
  <c r="A10024" i="1"/>
  <c r="K10023" i="1"/>
  <c r="G10023" i="1"/>
  <c r="F10023" i="1"/>
  <c r="E10023" i="1"/>
  <c r="C10023" i="1"/>
  <c r="A10023" i="1"/>
  <c r="K10022" i="1"/>
  <c r="G10022" i="1"/>
  <c r="F10022" i="1"/>
  <c r="E10022" i="1"/>
  <c r="C10022" i="1"/>
  <c r="A10022" i="1"/>
  <c r="K10021" i="1"/>
  <c r="G10021" i="1"/>
  <c r="F10021" i="1"/>
  <c r="E10021" i="1"/>
  <c r="C10021" i="1"/>
  <c r="A10021" i="1"/>
  <c r="K10020" i="1"/>
  <c r="G10020" i="1"/>
  <c r="F10020" i="1"/>
  <c r="E10020" i="1"/>
  <c r="C10020" i="1"/>
  <c r="A10020" i="1"/>
  <c r="K10019" i="1"/>
  <c r="G10019" i="1"/>
  <c r="F10019" i="1"/>
  <c r="E10019" i="1"/>
  <c r="C10019" i="1"/>
  <c r="A10019" i="1"/>
  <c r="K10018" i="1"/>
  <c r="G10018" i="1"/>
  <c r="F10018" i="1"/>
  <c r="E10018" i="1"/>
  <c r="C10018" i="1"/>
  <c r="A10018" i="1"/>
  <c r="K10017" i="1"/>
  <c r="G10017" i="1"/>
  <c r="F10017" i="1"/>
  <c r="E10017" i="1"/>
  <c r="C10017" i="1"/>
  <c r="A10017" i="1"/>
  <c r="K10016" i="1"/>
  <c r="G10016" i="1"/>
  <c r="F10016" i="1"/>
  <c r="E10016" i="1"/>
  <c r="C10016" i="1"/>
  <c r="A10016" i="1"/>
  <c r="K10015" i="1"/>
  <c r="G10015" i="1"/>
  <c r="F10015" i="1"/>
  <c r="E10015" i="1"/>
  <c r="C10015" i="1"/>
  <c r="A10015" i="1"/>
  <c r="K10014" i="1"/>
  <c r="G10014" i="1"/>
  <c r="F10014" i="1"/>
  <c r="E10014" i="1"/>
  <c r="C10014" i="1"/>
  <c r="A10014" i="1"/>
  <c r="K10013" i="1"/>
  <c r="G10013" i="1"/>
  <c r="F10013" i="1"/>
  <c r="E10013" i="1"/>
  <c r="C10013" i="1"/>
  <c r="A10013" i="1"/>
  <c r="K10012" i="1"/>
  <c r="G10012" i="1"/>
  <c r="F10012" i="1"/>
  <c r="E10012" i="1"/>
  <c r="C10012" i="1"/>
  <c r="A10012" i="1"/>
  <c r="K10011" i="1"/>
  <c r="G10011" i="1"/>
  <c r="F10011" i="1"/>
  <c r="E10011" i="1"/>
  <c r="C10011" i="1"/>
  <c r="A10011" i="1"/>
  <c r="K10010" i="1"/>
  <c r="G10010" i="1"/>
  <c r="F10010" i="1"/>
  <c r="E10010" i="1"/>
  <c r="C10010" i="1"/>
  <c r="A10010" i="1"/>
  <c r="K10009" i="1"/>
  <c r="G10009" i="1"/>
  <c r="F10009" i="1"/>
  <c r="E10009" i="1"/>
  <c r="C10009" i="1"/>
  <c r="A10009" i="1"/>
  <c r="K10008" i="1"/>
  <c r="G10008" i="1"/>
  <c r="F10008" i="1"/>
  <c r="E10008" i="1"/>
  <c r="C10008" i="1"/>
  <c r="A10008" i="1"/>
  <c r="K10007" i="1"/>
  <c r="G10007" i="1"/>
  <c r="F10007" i="1"/>
  <c r="E10007" i="1"/>
  <c r="C10007" i="1"/>
  <c r="A10007" i="1"/>
  <c r="K10006" i="1"/>
  <c r="G10006" i="1"/>
  <c r="F10006" i="1"/>
  <c r="E10006" i="1"/>
  <c r="C10006" i="1"/>
  <c r="A10006" i="1"/>
  <c r="K10005" i="1"/>
  <c r="G10005" i="1"/>
  <c r="F10005" i="1"/>
  <c r="E10005" i="1"/>
  <c r="C10005" i="1"/>
  <c r="A10005" i="1"/>
  <c r="K10004" i="1"/>
  <c r="G10004" i="1"/>
  <c r="F10004" i="1"/>
  <c r="E10004" i="1"/>
  <c r="C10004" i="1"/>
  <c r="A10004" i="1"/>
  <c r="K10003" i="1"/>
  <c r="G10003" i="1"/>
  <c r="F10003" i="1"/>
  <c r="E10003" i="1"/>
  <c r="C10003" i="1"/>
  <c r="A10003" i="1"/>
  <c r="K10002" i="1"/>
  <c r="G10002" i="1"/>
  <c r="F10002" i="1"/>
  <c r="E10002" i="1"/>
  <c r="C10002" i="1"/>
  <c r="A10002" i="1"/>
  <c r="K10001" i="1"/>
  <c r="G10001" i="1"/>
  <c r="F10001" i="1"/>
  <c r="E10001" i="1"/>
  <c r="C10001" i="1"/>
  <c r="A10001" i="1"/>
  <c r="K10000" i="1"/>
  <c r="G10000" i="1"/>
  <c r="F10000" i="1"/>
  <c r="E10000" i="1"/>
  <c r="C10000" i="1"/>
  <c r="A10000" i="1"/>
  <c r="K9999" i="1"/>
  <c r="G9999" i="1"/>
  <c r="F9999" i="1"/>
  <c r="E9999" i="1"/>
  <c r="C9999" i="1"/>
  <c r="A9999" i="1"/>
  <c r="K9998" i="1"/>
  <c r="G9998" i="1"/>
  <c r="F9998" i="1"/>
  <c r="E9998" i="1"/>
  <c r="C9998" i="1"/>
  <c r="A9998" i="1"/>
  <c r="K9997" i="1"/>
  <c r="G9997" i="1"/>
  <c r="F9997" i="1"/>
  <c r="E9997" i="1"/>
  <c r="C9997" i="1"/>
  <c r="A9997" i="1"/>
  <c r="K9996" i="1"/>
  <c r="G9996" i="1"/>
  <c r="F9996" i="1"/>
  <c r="E9996" i="1"/>
  <c r="C9996" i="1"/>
  <c r="A9996" i="1"/>
  <c r="K9995" i="1"/>
  <c r="G9995" i="1"/>
  <c r="F9995" i="1"/>
  <c r="E9995" i="1"/>
  <c r="C9995" i="1"/>
  <c r="A9995" i="1"/>
  <c r="K9994" i="1"/>
  <c r="G9994" i="1"/>
  <c r="F9994" i="1"/>
  <c r="E9994" i="1"/>
  <c r="C9994" i="1"/>
  <c r="A9994" i="1"/>
  <c r="K9993" i="1"/>
  <c r="G9993" i="1"/>
  <c r="F9993" i="1"/>
  <c r="E9993" i="1"/>
  <c r="C9993" i="1"/>
  <c r="A9993" i="1"/>
  <c r="K9992" i="1"/>
  <c r="G9992" i="1"/>
  <c r="F9992" i="1"/>
  <c r="E9992" i="1"/>
  <c r="C9992" i="1"/>
  <c r="A9992" i="1"/>
  <c r="K9991" i="1"/>
  <c r="G9991" i="1"/>
  <c r="F9991" i="1"/>
  <c r="E9991" i="1"/>
  <c r="C9991" i="1"/>
  <c r="A9991" i="1"/>
  <c r="K9990" i="1"/>
  <c r="G9990" i="1"/>
  <c r="F9990" i="1"/>
  <c r="E9990" i="1"/>
  <c r="C9990" i="1"/>
  <c r="A9990" i="1"/>
  <c r="K9989" i="1"/>
  <c r="G9989" i="1"/>
  <c r="F9989" i="1"/>
  <c r="E9989" i="1"/>
  <c r="C9989" i="1"/>
  <c r="A9989" i="1"/>
  <c r="K9988" i="1"/>
  <c r="G9988" i="1"/>
  <c r="F9988" i="1"/>
  <c r="E9988" i="1"/>
  <c r="C9988" i="1"/>
  <c r="A9988" i="1"/>
  <c r="K9987" i="1"/>
  <c r="G9987" i="1"/>
  <c r="F9987" i="1"/>
  <c r="E9987" i="1"/>
  <c r="C9987" i="1"/>
  <c r="A9987" i="1"/>
  <c r="K9986" i="1"/>
  <c r="G9986" i="1"/>
  <c r="F9986" i="1"/>
  <c r="E9986" i="1"/>
  <c r="C9986" i="1"/>
  <c r="A9986" i="1"/>
  <c r="K9985" i="1"/>
  <c r="G9985" i="1"/>
  <c r="F9985" i="1"/>
  <c r="E9985" i="1"/>
  <c r="C9985" i="1"/>
  <c r="A9985" i="1"/>
  <c r="K9984" i="1"/>
  <c r="G9984" i="1"/>
  <c r="F9984" i="1"/>
  <c r="E9984" i="1"/>
  <c r="C9984" i="1"/>
  <c r="A9984" i="1"/>
  <c r="K9983" i="1"/>
  <c r="G9983" i="1"/>
  <c r="F9983" i="1"/>
  <c r="E9983" i="1"/>
  <c r="C9983" i="1"/>
  <c r="A9983" i="1"/>
  <c r="K9982" i="1"/>
  <c r="G9982" i="1"/>
  <c r="F9982" i="1"/>
  <c r="E9982" i="1"/>
  <c r="C9982" i="1"/>
  <c r="A9982" i="1"/>
  <c r="K9981" i="1"/>
  <c r="G9981" i="1"/>
  <c r="F9981" i="1"/>
  <c r="E9981" i="1"/>
  <c r="C9981" i="1"/>
  <c r="A9981" i="1"/>
  <c r="K9980" i="1"/>
  <c r="G9980" i="1"/>
  <c r="F9980" i="1"/>
  <c r="E9980" i="1"/>
  <c r="C9980" i="1"/>
  <c r="A9980" i="1"/>
  <c r="K9979" i="1"/>
  <c r="G9979" i="1"/>
  <c r="F9979" i="1"/>
  <c r="E9979" i="1"/>
  <c r="C9979" i="1"/>
  <c r="A9979" i="1"/>
  <c r="K9978" i="1"/>
  <c r="G9978" i="1"/>
  <c r="F9978" i="1"/>
  <c r="E9978" i="1"/>
  <c r="C9978" i="1"/>
  <c r="A9978" i="1"/>
  <c r="K9977" i="1"/>
  <c r="G9977" i="1"/>
  <c r="F9977" i="1"/>
  <c r="E9977" i="1"/>
  <c r="C9977" i="1"/>
  <c r="A9977" i="1"/>
  <c r="K9976" i="1"/>
  <c r="G9976" i="1"/>
  <c r="F9976" i="1"/>
  <c r="E9976" i="1"/>
  <c r="C9976" i="1"/>
  <c r="A9976" i="1"/>
  <c r="K9975" i="1"/>
  <c r="G9975" i="1"/>
  <c r="F9975" i="1"/>
  <c r="E9975" i="1"/>
  <c r="C9975" i="1"/>
  <c r="A9975" i="1"/>
  <c r="K9974" i="1"/>
  <c r="G9974" i="1"/>
  <c r="F9974" i="1"/>
  <c r="E9974" i="1"/>
  <c r="C9974" i="1"/>
  <c r="A9974" i="1"/>
  <c r="K9973" i="1"/>
  <c r="G9973" i="1"/>
  <c r="F9973" i="1"/>
  <c r="E9973" i="1"/>
  <c r="C9973" i="1"/>
  <c r="A9973" i="1"/>
  <c r="K9972" i="1"/>
  <c r="G9972" i="1"/>
  <c r="F9972" i="1"/>
  <c r="E9972" i="1"/>
  <c r="C9972" i="1"/>
  <c r="A9972" i="1"/>
  <c r="K9971" i="1"/>
  <c r="G9971" i="1"/>
  <c r="F9971" i="1"/>
  <c r="E9971" i="1"/>
  <c r="C9971" i="1"/>
  <c r="A9971" i="1"/>
  <c r="K9970" i="1"/>
  <c r="G9970" i="1"/>
  <c r="F9970" i="1"/>
  <c r="E9970" i="1"/>
  <c r="C9970" i="1"/>
  <c r="A9970" i="1"/>
  <c r="K9969" i="1"/>
  <c r="G9969" i="1"/>
  <c r="F9969" i="1"/>
  <c r="E9969" i="1"/>
  <c r="C9969" i="1"/>
  <c r="A9969" i="1"/>
  <c r="K9968" i="1"/>
  <c r="G9968" i="1"/>
  <c r="F9968" i="1"/>
  <c r="E9968" i="1"/>
  <c r="C9968" i="1"/>
  <c r="A9968" i="1"/>
  <c r="K9967" i="1"/>
  <c r="G9967" i="1"/>
  <c r="F9967" i="1"/>
  <c r="E9967" i="1"/>
  <c r="C9967" i="1"/>
  <c r="A9967" i="1"/>
  <c r="K9966" i="1"/>
  <c r="G9966" i="1"/>
  <c r="F9966" i="1"/>
  <c r="E9966" i="1"/>
  <c r="C9966" i="1"/>
  <c r="A9966" i="1"/>
  <c r="K9965" i="1"/>
  <c r="G9965" i="1"/>
  <c r="F9965" i="1"/>
  <c r="E9965" i="1"/>
  <c r="C9965" i="1"/>
  <c r="A9965" i="1"/>
  <c r="K9964" i="1"/>
  <c r="G9964" i="1"/>
  <c r="F9964" i="1"/>
  <c r="E9964" i="1"/>
  <c r="C9964" i="1"/>
  <c r="A9964" i="1"/>
  <c r="K9963" i="1"/>
  <c r="G9963" i="1"/>
  <c r="F9963" i="1"/>
  <c r="E9963" i="1"/>
  <c r="C9963" i="1"/>
  <c r="A9963" i="1"/>
  <c r="K9962" i="1"/>
  <c r="G9962" i="1"/>
  <c r="F9962" i="1"/>
  <c r="E9962" i="1"/>
  <c r="C9962" i="1"/>
  <c r="A9962" i="1"/>
  <c r="K9961" i="1"/>
  <c r="G9961" i="1"/>
  <c r="F9961" i="1"/>
  <c r="E9961" i="1"/>
  <c r="C9961" i="1"/>
  <c r="A9961" i="1"/>
  <c r="K9960" i="1"/>
  <c r="G9960" i="1"/>
  <c r="F9960" i="1"/>
  <c r="E9960" i="1"/>
  <c r="C9960" i="1"/>
  <c r="A9960" i="1"/>
  <c r="K9959" i="1"/>
  <c r="G9959" i="1"/>
  <c r="F9959" i="1"/>
  <c r="E9959" i="1"/>
  <c r="C9959" i="1"/>
  <c r="A9959" i="1"/>
  <c r="K9958" i="1"/>
  <c r="G9958" i="1"/>
  <c r="F9958" i="1"/>
  <c r="E9958" i="1"/>
  <c r="C9958" i="1"/>
  <c r="A9958" i="1"/>
  <c r="K9957" i="1"/>
  <c r="G9957" i="1"/>
  <c r="F9957" i="1"/>
  <c r="E9957" i="1"/>
  <c r="C9957" i="1"/>
  <c r="A9957" i="1"/>
  <c r="K9956" i="1"/>
  <c r="G9956" i="1"/>
  <c r="F9956" i="1"/>
  <c r="E9956" i="1"/>
  <c r="C9956" i="1"/>
  <c r="A9956" i="1"/>
  <c r="K9955" i="1"/>
  <c r="G9955" i="1"/>
  <c r="F9955" i="1"/>
  <c r="E9955" i="1"/>
  <c r="C9955" i="1"/>
  <c r="A9955" i="1"/>
  <c r="K9954" i="1"/>
  <c r="G9954" i="1"/>
  <c r="F9954" i="1"/>
  <c r="E9954" i="1"/>
  <c r="C9954" i="1"/>
  <c r="A9954" i="1"/>
  <c r="K9953" i="1"/>
  <c r="G9953" i="1"/>
  <c r="F9953" i="1"/>
  <c r="E9953" i="1"/>
  <c r="C9953" i="1"/>
  <c r="A9953" i="1"/>
  <c r="K9952" i="1"/>
  <c r="G9952" i="1"/>
  <c r="F9952" i="1"/>
  <c r="E9952" i="1"/>
  <c r="C9952" i="1"/>
  <c r="A9952" i="1"/>
  <c r="K9951" i="1"/>
  <c r="G9951" i="1"/>
  <c r="F9951" i="1"/>
  <c r="E9951" i="1"/>
  <c r="C9951" i="1"/>
  <c r="A9951" i="1"/>
  <c r="K9950" i="1"/>
  <c r="G9950" i="1"/>
  <c r="F9950" i="1"/>
  <c r="E9950" i="1"/>
  <c r="C9950" i="1"/>
  <c r="A9950" i="1"/>
  <c r="K9949" i="1"/>
  <c r="G9949" i="1"/>
  <c r="F9949" i="1"/>
  <c r="E9949" i="1"/>
  <c r="C9949" i="1"/>
  <c r="A9949" i="1"/>
  <c r="K9948" i="1"/>
  <c r="G9948" i="1"/>
  <c r="F9948" i="1"/>
  <c r="E9948" i="1"/>
  <c r="C9948" i="1"/>
  <c r="A9948" i="1"/>
  <c r="K9947" i="1"/>
  <c r="G9947" i="1"/>
  <c r="F9947" i="1"/>
  <c r="E9947" i="1"/>
  <c r="C9947" i="1"/>
  <c r="A9947" i="1"/>
  <c r="K9946" i="1"/>
  <c r="G9946" i="1"/>
  <c r="F9946" i="1"/>
  <c r="E9946" i="1"/>
  <c r="C9946" i="1"/>
  <c r="A9946" i="1"/>
  <c r="K9945" i="1"/>
  <c r="G9945" i="1"/>
  <c r="F9945" i="1"/>
  <c r="E9945" i="1"/>
  <c r="C9945" i="1"/>
  <c r="A9945" i="1"/>
  <c r="K9944" i="1"/>
  <c r="G9944" i="1"/>
  <c r="F9944" i="1"/>
  <c r="E9944" i="1"/>
  <c r="C9944" i="1"/>
  <c r="A9944" i="1"/>
  <c r="K9943" i="1"/>
  <c r="G9943" i="1"/>
  <c r="F9943" i="1"/>
  <c r="E9943" i="1"/>
  <c r="C9943" i="1"/>
  <c r="A9943" i="1"/>
  <c r="K9942" i="1"/>
  <c r="G9942" i="1"/>
  <c r="F9942" i="1"/>
  <c r="E9942" i="1"/>
  <c r="C9942" i="1"/>
  <c r="A9942" i="1"/>
  <c r="K9941" i="1"/>
  <c r="G9941" i="1"/>
  <c r="F9941" i="1"/>
  <c r="E9941" i="1"/>
  <c r="C9941" i="1"/>
  <c r="A9941" i="1"/>
  <c r="K9940" i="1"/>
  <c r="G9940" i="1"/>
  <c r="F9940" i="1"/>
  <c r="E9940" i="1"/>
  <c r="C9940" i="1"/>
  <c r="A9940" i="1"/>
  <c r="K9939" i="1"/>
  <c r="G9939" i="1"/>
  <c r="F9939" i="1"/>
  <c r="E9939" i="1"/>
  <c r="C9939" i="1"/>
  <c r="A9939" i="1"/>
  <c r="K9938" i="1"/>
  <c r="G9938" i="1"/>
  <c r="F9938" i="1"/>
  <c r="E9938" i="1"/>
  <c r="C9938" i="1"/>
  <c r="A9938" i="1"/>
  <c r="K9937" i="1"/>
  <c r="G9937" i="1"/>
  <c r="F9937" i="1"/>
  <c r="E9937" i="1"/>
  <c r="C9937" i="1"/>
  <c r="A9937" i="1"/>
  <c r="K9936" i="1"/>
  <c r="G9936" i="1"/>
  <c r="F9936" i="1"/>
  <c r="E9936" i="1"/>
  <c r="C9936" i="1"/>
  <c r="A9936" i="1"/>
  <c r="K9935" i="1"/>
  <c r="G9935" i="1"/>
  <c r="F9935" i="1"/>
  <c r="E9935" i="1"/>
  <c r="C9935" i="1"/>
  <c r="A9935" i="1"/>
  <c r="K9934" i="1"/>
  <c r="G9934" i="1"/>
  <c r="F9934" i="1"/>
  <c r="E9934" i="1"/>
  <c r="C9934" i="1"/>
  <c r="A9934" i="1"/>
  <c r="K9933" i="1"/>
  <c r="G9933" i="1"/>
  <c r="F9933" i="1"/>
  <c r="E9933" i="1"/>
  <c r="C9933" i="1"/>
  <c r="A9933" i="1"/>
  <c r="K9932" i="1"/>
  <c r="G9932" i="1"/>
  <c r="F9932" i="1"/>
  <c r="E9932" i="1"/>
  <c r="C9932" i="1"/>
  <c r="A9932" i="1"/>
  <c r="K9931" i="1"/>
  <c r="G9931" i="1"/>
  <c r="F9931" i="1"/>
  <c r="E9931" i="1"/>
  <c r="C9931" i="1"/>
  <c r="A9931" i="1"/>
  <c r="K9930" i="1"/>
  <c r="G9930" i="1"/>
  <c r="F9930" i="1"/>
  <c r="E9930" i="1"/>
  <c r="C9930" i="1"/>
  <c r="A9930" i="1"/>
  <c r="K9929" i="1"/>
  <c r="G9929" i="1"/>
  <c r="F9929" i="1"/>
  <c r="E9929" i="1"/>
  <c r="C9929" i="1"/>
  <c r="A9929" i="1"/>
  <c r="K9928" i="1"/>
  <c r="G9928" i="1"/>
  <c r="F9928" i="1"/>
  <c r="E9928" i="1"/>
  <c r="C9928" i="1"/>
  <c r="A9928" i="1"/>
  <c r="K9927" i="1"/>
  <c r="G9927" i="1"/>
  <c r="F9927" i="1"/>
  <c r="E9927" i="1"/>
  <c r="C9927" i="1"/>
  <c r="A9927" i="1"/>
  <c r="K9926" i="1"/>
  <c r="G9926" i="1"/>
  <c r="F9926" i="1"/>
  <c r="E9926" i="1"/>
  <c r="C9926" i="1"/>
  <c r="A9926" i="1"/>
  <c r="K9925" i="1"/>
  <c r="G9925" i="1"/>
  <c r="F9925" i="1"/>
  <c r="E9925" i="1"/>
  <c r="C9925" i="1"/>
  <c r="A9925" i="1"/>
  <c r="K9924" i="1"/>
  <c r="G9924" i="1"/>
  <c r="F9924" i="1"/>
  <c r="E9924" i="1"/>
  <c r="C9924" i="1"/>
  <c r="A9924" i="1"/>
  <c r="K9923" i="1"/>
  <c r="G9923" i="1"/>
  <c r="F9923" i="1"/>
  <c r="E9923" i="1"/>
  <c r="C9923" i="1"/>
  <c r="A9923" i="1"/>
  <c r="K9922" i="1"/>
  <c r="G9922" i="1"/>
  <c r="F9922" i="1"/>
  <c r="E9922" i="1"/>
  <c r="C9922" i="1"/>
  <c r="A9922" i="1"/>
  <c r="K9921" i="1"/>
  <c r="G9921" i="1"/>
  <c r="F9921" i="1"/>
  <c r="E9921" i="1"/>
  <c r="C9921" i="1"/>
  <c r="A9921" i="1"/>
  <c r="K9920" i="1"/>
  <c r="G9920" i="1"/>
  <c r="F9920" i="1"/>
  <c r="E9920" i="1"/>
  <c r="C9920" i="1"/>
  <c r="A9920" i="1"/>
  <c r="K9919" i="1"/>
  <c r="G9919" i="1"/>
  <c r="F9919" i="1"/>
  <c r="E9919" i="1"/>
  <c r="C9919" i="1"/>
  <c r="A9919" i="1"/>
  <c r="K9918" i="1"/>
  <c r="G9918" i="1"/>
  <c r="F9918" i="1"/>
  <c r="E9918" i="1"/>
  <c r="C9918" i="1"/>
  <c r="A9918" i="1"/>
  <c r="K9917" i="1"/>
  <c r="G9917" i="1"/>
  <c r="F9917" i="1"/>
  <c r="E9917" i="1"/>
  <c r="C9917" i="1"/>
  <c r="A9917" i="1"/>
  <c r="K9916" i="1"/>
  <c r="G9916" i="1"/>
  <c r="F9916" i="1"/>
  <c r="E9916" i="1"/>
  <c r="C9916" i="1"/>
  <c r="A9916" i="1"/>
  <c r="K9915" i="1"/>
  <c r="G9915" i="1"/>
  <c r="F9915" i="1"/>
  <c r="E9915" i="1"/>
  <c r="C9915" i="1"/>
  <c r="A9915" i="1"/>
  <c r="K9914" i="1"/>
  <c r="G9914" i="1"/>
  <c r="F9914" i="1"/>
  <c r="E9914" i="1"/>
  <c r="C9914" i="1"/>
  <c r="A9914" i="1"/>
  <c r="K9913" i="1"/>
  <c r="G9913" i="1"/>
  <c r="F9913" i="1"/>
  <c r="E9913" i="1"/>
  <c r="C9913" i="1"/>
  <c r="A9913" i="1"/>
  <c r="K9912" i="1"/>
  <c r="G9912" i="1"/>
  <c r="F9912" i="1"/>
  <c r="E9912" i="1"/>
  <c r="C9912" i="1"/>
  <c r="A9912" i="1"/>
  <c r="K9911" i="1"/>
  <c r="G9911" i="1"/>
  <c r="F9911" i="1"/>
  <c r="E9911" i="1"/>
  <c r="C9911" i="1"/>
  <c r="A9911" i="1"/>
  <c r="K9910" i="1"/>
  <c r="G9910" i="1"/>
  <c r="F9910" i="1"/>
  <c r="E9910" i="1"/>
  <c r="C9910" i="1"/>
  <c r="A9910" i="1"/>
  <c r="K9909" i="1"/>
  <c r="G9909" i="1"/>
  <c r="F9909" i="1"/>
  <c r="E9909" i="1"/>
  <c r="C9909" i="1"/>
  <c r="A9909" i="1"/>
  <c r="K9908" i="1"/>
  <c r="G9908" i="1"/>
  <c r="F9908" i="1"/>
  <c r="E9908" i="1"/>
  <c r="C9908" i="1"/>
  <c r="A9908" i="1"/>
  <c r="K9907" i="1"/>
  <c r="G9907" i="1"/>
  <c r="F9907" i="1"/>
  <c r="E9907" i="1"/>
  <c r="C9907" i="1"/>
  <c r="A9907" i="1"/>
  <c r="K9906" i="1"/>
  <c r="G9906" i="1"/>
  <c r="F9906" i="1"/>
  <c r="E9906" i="1"/>
  <c r="C9906" i="1"/>
  <c r="A9906" i="1"/>
  <c r="K9905" i="1"/>
  <c r="G9905" i="1"/>
  <c r="F9905" i="1"/>
  <c r="E9905" i="1"/>
  <c r="C9905" i="1"/>
  <c r="A9905" i="1"/>
  <c r="K9904" i="1"/>
  <c r="G9904" i="1"/>
  <c r="F9904" i="1"/>
  <c r="E9904" i="1"/>
  <c r="C9904" i="1"/>
  <c r="A9904" i="1"/>
  <c r="K9903" i="1"/>
  <c r="G9903" i="1"/>
  <c r="F9903" i="1"/>
  <c r="E9903" i="1"/>
  <c r="C9903" i="1"/>
  <c r="A9903" i="1"/>
  <c r="K9902" i="1"/>
  <c r="G9902" i="1"/>
  <c r="F9902" i="1"/>
  <c r="E9902" i="1"/>
  <c r="C9902" i="1"/>
  <c r="A9902" i="1"/>
  <c r="K9901" i="1"/>
  <c r="G9901" i="1"/>
  <c r="F9901" i="1"/>
  <c r="E9901" i="1"/>
  <c r="C9901" i="1"/>
  <c r="A9901" i="1"/>
  <c r="K9900" i="1"/>
  <c r="G9900" i="1"/>
  <c r="F9900" i="1"/>
  <c r="E9900" i="1"/>
  <c r="C9900" i="1"/>
  <c r="A9900" i="1"/>
  <c r="K9899" i="1"/>
  <c r="G9899" i="1"/>
  <c r="F9899" i="1"/>
  <c r="E9899" i="1"/>
  <c r="C9899" i="1"/>
  <c r="A9899" i="1"/>
  <c r="K9898" i="1"/>
  <c r="G9898" i="1"/>
  <c r="F9898" i="1"/>
  <c r="E9898" i="1"/>
  <c r="C9898" i="1"/>
  <c r="A9898" i="1"/>
  <c r="K9897" i="1"/>
  <c r="G9897" i="1"/>
  <c r="F9897" i="1"/>
  <c r="E9897" i="1"/>
  <c r="C9897" i="1"/>
  <c r="A9897" i="1"/>
  <c r="K9896" i="1"/>
  <c r="G9896" i="1"/>
  <c r="F9896" i="1"/>
  <c r="E9896" i="1"/>
  <c r="C9896" i="1"/>
  <c r="A9896" i="1"/>
  <c r="K9895" i="1"/>
  <c r="G9895" i="1"/>
  <c r="F9895" i="1"/>
  <c r="E9895" i="1"/>
  <c r="C9895" i="1"/>
  <c r="A9895" i="1"/>
  <c r="K9894" i="1"/>
  <c r="G9894" i="1"/>
  <c r="F9894" i="1"/>
  <c r="E9894" i="1"/>
  <c r="C9894" i="1"/>
  <c r="A9894" i="1"/>
  <c r="K9893" i="1"/>
  <c r="G9893" i="1"/>
  <c r="F9893" i="1"/>
  <c r="E9893" i="1"/>
  <c r="C9893" i="1"/>
  <c r="A9893" i="1"/>
  <c r="K9892" i="1"/>
  <c r="G9892" i="1"/>
  <c r="F9892" i="1"/>
  <c r="E9892" i="1"/>
  <c r="C9892" i="1"/>
  <c r="A9892" i="1"/>
  <c r="K9891" i="1"/>
  <c r="G9891" i="1"/>
  <c r="F9891" i="1"/>
  <c r="E9891" i="1"/>
  <c r="C9891" i="1"/>
  <c r="A9891" i="1"/>
  <c r="K9890" i="1"/>
  <c r="G9890" i="1"/>
  <c r="F9890" i="1"/>
  <c r="E9890" i="1"/>
  <c r="C9890" i="1"/>
  <c r="A9890" i="1"/>
  <c r="K9889" i="1"/>
  <c r="G9889" i="1"/>
  <c r="F9889" i="1"/>
  <c r="E9889" i="1"/>
  <c r="C9889" i="1"/>
  <c r="A9889" i="1"/>
  <c r="K9888" i="1"/>
  <c r="G9888" i="1"/>
  <c r="F9888" i="1"/>
  <c r="E9888" i="1"/>
  <c r="C9888" i="1"/>
  <c r="A9888" i="1"/>
  <c r="K9887" i="1"/>
  <c r="G9887" i="1"/>
  <c r="F9887" i="1"/>
  <c r="E9887" i="1"/>
  <c r="C9887" i="1"/>
  <c r="A9887" i="1"/>
  <c r="K9886" i="1"/>
  <c r="G9886" i="1"/>
  <c r="F9886" i="1"/>
  <c r="E9886" i="1"/>
  <c r="C9886" i="1"/>
  <c r="A9886" i="1"/>
  <c r="K9885" i="1"/>
  <c r="G9885" i="1"/>
  <c r="F9885" i="1"/>
  <c r="E9885" i="1"/>
  <c r="C9885" i="1"/>
  <c r="A9885" i="1"/>
  <c r="K9884" i="1"/>
  <c r="G9884" i="1"/>
  <c r="F9884" i="1"/>
  <c r="E9884" i="1"/>
  <c r="C9884" i="1"/>
  <c r="A9884" i="1"/>
  <c r="K9883" i="1"/>
  <c r="G9883" i="1"/>
  <c r="F9883" i="1"/>
  <c r="E9883" i="1"/>
  <c r="C9883" i="1"/>
  <c r="A9883" i="1"/>
  <c r="K9882" i="1"/>
  <c r="G9882" i="1"/>
  <c r="F9882" i="1"/>
  <c r="E9882" i="1"/>
  <c r="C9882" i="1"/>
  <c r="A9882" i="1"/>
  <c r="K9881" i="1"/>
  <c r="G9881" i="1"/>
  <c r="F9881" i="1"/>
  <c r="E9881" i="1"/>
  <c r="C9881" i="1"/>
  <c r="A9881" i="1"/>
  <c r="K9880" i="1"/>
  <c r="G9880" i="1"/>
  <c r="F9880" i="1"/>
  <c r="E9880" i="1"/>
  <c r="C9880" i="1"/>
  <c r="A9880" i="1"/>
  <c r="K9879" i="1"/>
  <c r="G9879" i="1"/>
  <c r="F9879" i="1"/>
  <c r="E9879" i="1"/>
  <c r="C9879" i="1"/>
  <c r="A9879" i="1"/>
  <c r="K9878" i="1"/>
  <c r="G9878" i="1"/>
  <c r="F9878" i="1"/>
  <c r="E9878" i="1"/>
  <c r="C9878" i="1"/>
  <c r="A9878" i="1"/>
  <c r="K9877" i="1"/>
  <c r="G9877" i="1"/>
  <c r="F9877" i="1"/>
  <c r="E9877" i="1"/>
  <c r="C9877" i="1"/>
  <c r="A9877" i="1"/>
  <c r="K9876" i="1"/>
  <c r="G9876" i="1"/>
  <c r="F9876" i="1"/>
  <c r="E9876" i="1"/>
  <c r="C9876" i="1"/>
  <c r="A9876" i="1"/>
  <c r="K9875" i="1"/>
  <c r="G9875" i="1"/>
  <c r="F9875" i="1"/>
  <c r="E9875" i="1"/>
  <c r="C9875" i="1"/>
  <c r="A9875" i="1"/>
  <c r="K9874" i="1"/>
  <c r="G9874" i="1"/>
  <c r="F9874" i="1"/>
  <c r="E9874" i="1"/>
  <c r="C9874" i="1"/>
  <c r="A9874" i="1"/>
  <c r="K9873" i="1"/>
  <c r="G9873" i="1"/>
  <c r="F9873" i="1"/>
  <c r="E9873" i="1"/>
  <c r="C9873" i="1"/>
  <c r="A9873" i="1"/>
  <c r="K9872" i="1"/>
  <c r="G9872" i="1"/>
  <c r="F9872" i="1"/>
  <c r="E9872" i="1"/>
  <c r="C9872" i="1"/>
  <c r="A9872" i="1"/>
  <c r="K9871" i="1"/>
  <c r="G9871" i="1"/>
  <c r="F9871" i="1"/>
  <c r="E9871" i="1"/>
  <c r="C9871" i="1"/>
  <c r="A9871" i="1"/>
  <c r="K9870" i="1"/>
  <c r="G9870" i="1"/>
  <c r="F9870" i="1"/>
  <c r="E9870" i="1"/>
  <c r="C9870" i="1"/>
  <c r="A9870" i="1"/>
  <c r="K9869" i="1"/>
  <c r="G9869" i="1"/>
  <c r="F9869" i="1"/>
  <c r="E9869" i="1"/>
  <c r="C9869" i="1"/>
  <c r="A9869" i="1"/>
  <c r="K9868" i="1"/>
  <c r="G9868" i="1"/>
  <c r="F9868" i="1"/>
  <c r="E9868" i="1"/>
  <c r="C9868" i="1"/>
  <c r="A9868" i="1"/>
  <c r="K9867" i="1"/>
  <c r="G9867" i="1"/>
  <c r="F9867" i="1"/>
  <c r="E9867" i="1"/>
  <c r="C9867" i="1"/>
  <c r="A9867" i="1"/>
  <c r="K9866" i="1"/>
  <c r="G9866" i="1"/>
  <c r="F9866" i="1"/>
  <c r="E9866" i="1"/>
  <c r="C9866" i="1"/>
  <c r="A9866" i="1"/>
  <c r="K9865" i="1"/>
  <c r="G9865" i="1"/>
  <c r="F9865" i="1"/>
  <c r="E9865" i="1"/>
  <c r="C9865" i="1"/>
  <c r="A9865" i="1"/>
  <c r="K9864" i="1"/>
  <c r="G9864" i="1"/>
  <c r="F9864" i="1"/>
  <c r="E9864" i="1"/>
  <c r="C9864" i="1"/>
  <c r="A9864" i="1"/>
  <c r="K9863" i="1"/>
  <c r="G9863" i="1"/>
  <c r="F9863" i="1"/>
  <c r="E9863" i="1"/>
  <c r="C9863" i="1"/>
  <c r="A9863" i="1"/>
  <c r="K9862" i="1"/>
  <c r="G9862" i="1"/>
  <c r="F9862" i="1"/>
  <c r="E9862" i="1"/>
  <c r="C9862" i="1"/>
  <c r="A9862" i="1"/>
  <c r="K9861" i="1"/>
  <c r="G9861" i="1"/>
  <c r="F9861" i="1"/>
  <c r="E9861" i="1"/>
  <c r="C9861" i="1"/>
  <c r="A9861" i="1"/>
  <c r="K9860" i="1"/>
  <c r="G9860" i="1"/>
  <c r="F9860" i="1"/>
  <c r="E9860" i="1"/>
  <c r="C9860" i="1"/>
  <c r="A9860" i="1"/>
  <c r="K9859" i="1"/>
  <c r="G9859" i="1"/>
  <c r="F9859" i="1"/>
  <c r="E9859" i="1"/>
  <c r="C9859" i="1"/>
  <c r="A9859" i="1"/>
  <c r="K9858" i="1"/>
  <c r="G9858" i="1"/>
  <c r="F9858" i="1"/>
  <c r="E9858" i="1"/>
  <c r="C9858" i="1"/>
  <c r="A9858" i="1"/>
  <c r="K9857" i="1"/>
  <c r="G9857" i="1"/>
  <c r="F9857" i="1"/>
  <c r="E9857" i="1"/>
  <c r="C9857" i="1"/>
  <c r="A9857" i="1"/>
  <c r="K9856" i="1"/>
  <c r="G9856" i="1"/>
  <c r="F9856" i="1"/>
  <c r="E9856" i="1"/>
  <c r="C9856" i="1"/>
  <c r="A9856" i="1"/>
  <c r="K9855" i="1"/>
  <c r="G9855" i="1"/>
  <c r="F9855" i="1"/>
  <c r="E9855" i="1"/>
  <c r="C9855" i="1"/>
  <c r="A9855" i="1"/>
  <c r="K9854" i="1"/>
  <c r="G9854" i="1"/>
  <c r="F9854" i="1"/>
  <c r="E9854" i="1"/>
  <c r="C9854" i="1"/>
  <c r="A9854" i="1"/>
  <c r="K9853" i="1"/>
  <c r="G9853" i="1"/>
  <c r="F9853" i="1"/>
  <c r="E9853" i="1"/>
  <c r="C9853" i="1"/>
  <c r="A9853" i="1"/>
  <c r="K9852" i="1"/>
  <c r="G9852" i="1"/>
  <c r="F9852" i="1"/>
  <c r="E9852" i="1"/>
  <c r="C9852" i="1"/>
  <c r="A9852" i="1"/>
  <c r="K9851" i="1"/>
  <c r="G9851" i="1"/>
  <c r="F9851" i="1"/>
  <c r="E9851" i="1"/>
  <c r="C9851" i="1"/>
  <c r="A9851" i="1"/>
  <c r="K9850" i="1"/>
  <c r="G9850" i="1"/>
  <c r="F9850" i="1"/>
  <c r="E9850" i="1"/>
  <c r="C9850" i="1"/>
  <c r="A9850" i="1"/>
  <c r="K9849" i="1"/>
  <c r="G9849" i="1"/>
  <c r="F9849" i="1"/>
  <c r="E9849" i="1"/>
  <c r="C9849" i="1"/>
  <c r="A9849" i="1"/>
  <c r="K9848" i="1"/>
  <c r="G9848" i="1"/>
  <c r="F9848" i="1"/>
  <c r="E9848" i="1"/>
  <c r="C9848" i="1"/>
  <c r="A9848" i="1"/>
  <c r="K9847" i="1"/>
  <c r="G9847" i="1"/>
  <c r="F9847" i="1"/>
  <c r="E9847" i="1"/>
  <c r="C9847" i="1"/>
  <c r="A9847" i="1"/>
  <c r="K9846" i="1"/>
  <c r="G9846" i="1"/>
  <c r="F9846" i="1"/>
  <c r="E9846" i="1"/>
  <c r="C9846" i="1"/>
  <c r="A9846" i="1"/>
  <c r="K9845" i="1"/>
  <c r="G9845" i="1"/>
  <c r="F9845" i="1"/>
  <c r="E9845" i="1"/>
  <c r="C9845" i="1"/>
  <c r="A9845" i="1"/>
  <c r="K9844" i="1"/>
  <c r="G9844" i="1"/>
  <c r="F9844" i="1"/>
  <c r="E9844" i="1"/>
  <c r="C9844" i="1"/>
  <c r="A9844" i="1"/>
  <c r="K9843" i="1"/>
  <c r="G9843" i="1"/>
  <c r="F9843" i="1"/>
  <c r="E9843" i="1"/>
  <c r="C9843" i="1"/>
  <c r="A9843" i="1"/>
  <c r="K9842" i="1"/>
  <c r="G9842" i="1"/>
  <c r="F9842" i="1"/>
  <c r="E9842" i="1"/>
  <c r="C9842" i="1"/>
  <c r="A9842" i="1"/>
  <c r="K9841" i="1"/>
  <c r="G9841" i="1"/>
  <c r="F9841" i="1"/>
  <c r="E9841" i="1"/>
  <c r="C9841" i="1"/>
  <c r="A9841" i="1"/>
  <c r="K9840" i="1"/>
  <c r="G9840" i="1"/>
  <c r="F9840" i="1"/>
  <c r="E9840" i="1"/>
  <c r="C9840" i="1"/>
  <c r="A9840" i="1"/>
  <c r="K9839" i="1"/>
  <c r="G9839" i="1"/>
  <c r="F9839" i="1"/>
  <c r="E9839" i="1"/>
  <c r="C9839" i="1"/>
  <c r="A9839" i="1"/>
  <c r="K9838" i="1"/>
  <c r="G9838" i="1"/>
  <c r="F9838" i="1"/>
  <c r="E9838" i="1"/>
  <c r="C9838" i="1"/>
  <c r="A9838" i="1"/>
  <c r="K9837" i="1"/>
  <c r="G9837" i="1"/>
  <c r="F9837" i="1"/>
  <c r="E9837" i="1"/>
  <c r="C9837" i="1"/>
  <c r="A9837" i="1"/>
  <c r="K9836" i="1"/>
  <c r="G9836" i="1"/>
  <c r="F9836" i="1"/>
  <c r="E9836" i="1"/>
  <c r="C9836" i="1"/>
  <c r="A9836" i="1"/>
  <c r="K9835" i="1"/>
  <c r="G9835" i="1"/>
  <c r="F9835" i="1"/>
  <c r="E9835" i="1"/>
  <c r="C9835" i="1"/>
  <c r="A9835" i="1"/>
  <c r="K9834" i="1"/>
  <c r="G9834" i="1"/>
  <c r="F9834" i="1"/>
  <c r="E9834" i="1"/>
  <c r="C9834" i="1"/>
  <c r="A9834" i="1"/>
  <c r="K9833" i="1"/>
  <c r="G9833" i="1"/>
  <c r="F9833" i="1"/>
  <c r="E9833" i="1"/>
  <c r="C9833" i="1"/>
  <c r="A9833" i="1"/>
  <c r="K9832" i="1"/>
  <c r="G9832" i="1"/>
  <c r="F9832" i="1"/>
  <c r="E9832" i="1"/>
  <c r="C9832" i="1"/>
  <c r="A9832" i="1"/>
  <c r="K9831" i="1"/>
  <c r="G9831" i="1"/>
  <c r="F9831" i="1"/>
  <c r="E9831" i="1"/>
  <c r="C9831" i="1"/>
  <c r="A9831" i="1"/>
  <c r="K9830" i="1"/>
  <c r="G9830" i="1"/>
  <c r="F9830" i="1"/>
  <c r="E9830" i="1"/>
  <c r="C9830" i="1"/>
  <c r="A9830" i="1"/>
  <c r="K9829" i="1"/>
  <c r="G9829" i="1"/>
  <c r="F9829" i="1"/>
  <c r="E9829" i="1"/>
  <c r="C9829" i="1"/>
  <c r="A9829" i="1"/>
  <c r="K9828" i="1"/>
  <c r="G9828" i="1"/>
  <c r="F9828" i="1"/>
  <c r="E9828" i="1"/>
  <c r="C9828" i="1"/>
  <c r="A9828" i="1"/>
  <c r="K9827" i="1"/>
  <c r="G9827" i="1"/>
  <c r="F9827" i="1"/>
  <c r="E9827" i="1"/>
  <c r="C9827" i="1"/>
  <c r="A9827" i="1"/>
  <c r="K9826" i="1"/>
  <c r="G9826" i="1"/>
  <c r="F9826" i="1"/>
  <c r="E9826" i="1"/>
  <c r="C9826" i="1"/>
  <c r="A9826" i="1"/>
  <c r="K9825" i="1"/>
  <c r="G9825" i="1"/>
  <c r="F9825" i="1"/>
  <c r="E9825" i="1"/>
  <c r="C9825" i="1"/>
  <c r="A9825" i="1"/>
  <c r="K9824" i="1"/>
  <c r="G9824" i="1"/>
  <c r="F9824" i="1"/>
  <c r="E9824" i="1"/>
  <c r="C9824" i="1"/>
  <c r="A9824" i="1"/>
  <c r="K9823" i="1"/>
  <c r="G9823" i="1"/>
  <c r="F9823" i="1"/>
  <c r="E9823" i="1"/>
  <c r="C9823" i="1"/>
  <c r="A9823" i="1"/>
  <c r="K9822" i="1"/>
  <c r="G9822" i="1"/>
  <c r="F9822" i="1"/>
  <c r="E9822" i="1"/>
  <c r="C9822" i="1"/>
  <c r="A9822" i="1"/>
  <c r="K9821" i="1"/>
  <c r="G9821" i="1"/>
  <c r="F9821" i="1"/>
  <c r="E9821" i="1"/>
  <c r="C9821" i="1"/>
  <c r="A9821" i="1"/>
  <c r="K9820" i="1"/>
  <c r="G9820" i="1"/>
  <c r="F9820" i="1"/>
  <c r="E9820" i="1"/>
  <c r="C9820" i="1"/>
  <c r="A9820" i="1"/>
  <c r="K9819" i="1"/>
  <c r="G9819" i="1"/>
  <c r="F9819" i="1"/>
  <c r="E9819" i="1"/>
  <c r="C9819" i="1"/>
  <c r="A9819" i="1"/>
  <c r="K9818" i="1"/>
  <c r="G9818" i="1"/>
  <c r="F9818" i="1"/>
  <c r="E9818" i="1"/>
  <c r="C9818" i="1"/>
  <c r="A9818" i="1"/>
  <c r="K9817" i="1"/>
  <c r="G9817" i="1"/>
  <c r="F9817" i="1"/>
  <c r="E9817" i="1"/>
  <c r="C9817" i="1"/>
  <c r="A9817" i="1"/>
  <c r="K9816" i="1"/>
  <c r="G9816" i="1"/>
  <c r="F9816" i="1"/>
  <c r="E9816" i="1"/>
  <c r="C9816" i="1"/>
  <c r="A9816" i="1"/>
  <c r="K9815" i="1"/>
  <c r="G9815" i="1"/>
  <c r="F9815" i="1"/>
  <c r="E9815" i="1"/>
  <c r="C9815" i="1"/>
  <c r="A9815" i="1"/>
  <c r="K9814" i="1"/>
  <c r="G9814" i="1"/>
  <c r="F9814" i="1"/>
  <c r="E9814" i="1"/>
  <c r="C9814" i="1"/>
  <c r="A9814" i="1"/>
  <c r="K9813" i="1"/>
  <c r="G9813" i="1"/>
  <c r="F9813" i="1"/>
  <c r="E9813" i="1"/>
  <c r="C9813" i="1"/>
  <c r="A9813" i="1"/>
  <c r="K9812" i="1"/>
  <c r="G9812" i="1"/>
  <c r="F9812" i="1"/>
  <c r="E9812" i="1"/>
  <c r="C9812" i="1"/>
  <c r="A9812" i="1"/>
  <c r="K9811" i="1"/>
  <c r="G9811" i="1"/>
  <c r="F9811" i="1"/>
  <c r="E9811" i="1"/>
  <c r="C9811" i="1"/>
  <c r="A9811" i="1"/>
  <c r="K9810" i="1"/>
  <c r="G9810" i="1"/>
  <c r="F9810" i="1"/>
  <c r="E9810" i="1"/>
  <c r="C9810" i="1"/>
  <c r="A9810" i="1"/>
  <c r="K9809" i="1"/>
  <c r="G9809" i="1"/>
  <c r="F9809" i="1"/>
  <c r="E9809" i="1"/>
  <c r="C9809" i="1"/>
  <c r="A9809" i="1"/>
  <c r="K9808" i="1"/>
  <c r="G9808" i="1"/>
  <c r="F9808" i="1"/>
  <c r="E9808" i="1"/>
  <c r="C9808" i="1"/>
  <c r="A9808" i="1"/>
  <c r="K9807" i="1"/>
  <c r="G9807" i="1"/>
  <c r="F9807" i="1"/>
  <c r="E9807" i="1"/>
  <c r="C9807" i="1"/>
  <c r="A9807" i="1"/>
  <c r="K9806" i="1"/>
  <c r="G9806" i="1"/>
  <c r="F9806" i="1"/>
  <c r="E9806" i="1"/>
  <c r="C9806" i="1"/>
  <c r="A9806" i="1"/>
  <c r="K9805" i="1"/>
  <c r="G9805" i="1"/>
  <c r="F9805" i="1"/>
  <c r="E9805" i="1"/>
  <c r="C9805" i="1"/>
  <c r="A9805" i="1"/>
  <c r="K9804" i="1"/>
  <c r="G9804" i="1"/>
  <c r="F9804" i="1"/>
  <c r="E9804" i="1"/>
  <c r="C9804" i="1"/>
  <c r="A9804" i="1"/>
  <c r="K9803" i="1"/>
  <c r="G9803" i="1"/>
  <c r="F9803" i="1"/>
  <c r="E9803" i="1"/>
  <c r="C9803" i="1"/>
  <c r="A9803" i="1"/>
  <c r="K9802" i="1"/>
  <c r="G9802" i="1"/>
  <c r="F9802" i="1"/>
  <c r="E9802" i="1"/>
  <c r="C9802" i="1"/>
  <c r="A9802" i="1"/>
  <c r="K9801" i="1"/>
  <c r="G9801" i="1"/>
  <c r="F9801" i="1"/>
  <c r="E9801" i="1"/>
  <c r="C9801" i="1"/>
  <c r="A9801" i="1"/>
  <c r="K9800" i="1"/>
  <c r="G9800" i="1"/>
  <c r="F9800" i="1"/>
  <c r="E9800" i="1"/>
  <c r="C9800" i="1"/>
  <c r="A9800" i="1"/>
  <c r="K9799" i="1"/>
  <c r="G9799" i="1"/>
  <c r="F9799" i="1"/>
  <c r="E9799" i="1"/>
  <c r="C9799" i="1"/>
  <c r="A9799" i="1"/>
  <c r="K9798" i="1"/>
  <c r="G9798" i="1"/>
  <c r="F9798" i="1"/>
  <c r="E9798" i="1"/>
  <c r="C9798" i="1"/>
  <c r="A9798" i="1"/>
  <c r="K9797" i="1"/>
  <c r="G9797" i="1"/>
  <c r="F9797" i="1"/>
  <c r="E9797" i="1"/>
  <c r="C9797" i="1"/>
  <c r="A9797" i="1"/>
  <c r="K9796" i="1"/>
  <c r="G9796" i="1"/>
  <c r="F9796" i="1"/>
  <c r="E9796" i="1"/>
  <c r="C9796" i="1"/>
  <c r="A9796" i="1"/>
  <c r="K9795" i="1"/>
  <c r="G9795" i="1"/>
  <c r="F9795" i="1"/>
  <c r="E9795" i="1"/>
  <c r="C9795" i="1"/>
  <c r="A9795" i="1"/>
  <c r="K9794" i="1"/>
  <c r="G9794" i="1"/>
  <c r="F9794" i="1"/>
  <c r="E9794" i="1"/>
  <c r="C9794" i="1"/>
  <c r="A9794" i="1"/>
  <c r="K9793" i="1"/>
  <c r="G9793" i="1"/>
  <c r="F9793" i="1"/>
  <c r="E9793" i="1"/>
  <c r="C9793" i="1"/>
  <c r="A9793" i="1"/>
  <c r="K9792" i="1"/>
  <c r="G9792" i="1"/>
  <c r="F9792" i="1"/>
  <c r="E9792" i="1"/>
  <c r="C9792" i="1"/>
  <c r="A9792" i="1"/>
  <c r="K9791" i="1"/>
  <c r="G9791" i="1"/>
  <c r="F9791" i="1"/>
  <c r="E9791" i="1"/>
  <c r="C9791" i="1"/>
  <c r="A9791" i="1"/>
  <c r="K9790" i="1"/>
  <c r="G9790" i="1"/>
  <c r="F9790" i="1"/>
  <c r="E9790" i="1"/>
  <c r="C9790" i="1"/>
  <c r="A9790" i="1"/>
  <c r="K9789" i="1"/>
  <c r="G9789" i="1"/>
  <c r="F9789" i="1"/>
  <c r="E9789" i="1"/>
  <c r="C9789" i="1"/>
  <c r="A9789" i="1"/>
  <c r="K9788" i="1"/>
  <c r="G9788" i="1"/>
  <c r="F9788" i="1"/>
  <c r="E9788" i="1"/>
  <c r="C9788" i="1"/>
  <c r="A9788" i="1"/>
  <c r="K9787" i="1"/>
  <c r="G9787" i="1"/>
  <c r="F9787" i="1"/>
  <c r="E9787" i="1"/>
  <c r="C9787" i="1"/>
  <c r="A9787" i="1"/>
  <c r="K9786" i="1"/>
  <c r="G9786" i="1"/>
  <c r="F9786" i="1"/>
  <c r="E9786" i="1"/>
  <c r="C9786" i="1"/>
  <c r="A9786" i="1"/>
  <c r="K9785" i="1"/>
  <c r="G9785" i="1"/>
  <c r="F9785" i="1"/>
  <c r="E9785" i="1"/>
  <c r="C9785" i="1"/>
  <c r="A9785" i="1"/>
  <c r="K9784" i="1"/>
  <c r="G9784" i="1"/>
  <c r="F9784" i="1"/>
  <c r="E9784" i="1"/>
  <c r="C9784" i="1"/>
  <c r="A9784" i="1"/>
  <c r="K9783" i="1"/>
  <c r="G9783" i="1"/>
  <c r="F9783" i="1"/>
  <c r="E9783" i="1"/>
  <c r="C9783" i="1"/>
  <c r="A9783" i="1"/>
  <c r="K9782" i="1"/>
  <c r="G9782" i="1"/>
  <c r="F9782" i="1"/>
  <c r="E9782" i="1"/>
  <c r="C9782" i="1"/>
  <c r="A9782" i="1"/>
  <c r="K9781" i="1"/>
  <c r="G9781" i="1"/>
  <c r="F9781" i="1"/>
  <c r="E9781" i="1"/>
  <c r="C9781" i="1"/>
  <c r="A9781" i="1"/>
  <c r="K9780" i="1"/>
  <c r="G9780" i="1"/>
  <c r="F9780" i="1"/>
  <c r="E9780" i="1"/>
  <c r="C9780" i="1"/>
  <c r="A9780" i="1"/>
  <c r="K9779" i="1"/>
  <c r="G9779" i="1"/>
  <c r="F9779" i="1"/>
  <c r="E9779" i="1"/>
  <c r="C9779" i="1"/>
  <c r="A9779" i="1"/>
  <c r="K9778" i="1"/>
  <c r="G9778" i="1"/>
  <c r="F9778" i="1"/>
  <c r="E9778" i="1"/>
  <c r="C9778" i="1"/>
  <c r="A9778" i="1"/>
  <c r="K9777" i="1"/>
  <c r="G9777" i="1"/>
  <c r="F9777" i="1"/>
  <c r="E9777" i="1"/>
  <c r="C9777" i="1"/>
  <c r="A9777" i="1"/>
  <c r="K9776" i="1"/>
  <c r="G9776" i="1"/>
  <c r="F9776" i="1"/>
  <c r="E9776" i="1"/>
  <c r="C9776" i="1"/>
  <c r="A9776" i="1"/>
  <c r="K9775" i="1"/>
  <c r="G9775" i="1"/>
  <c r="F9775" i="1"/>
  <c r="E9775" i="1"/>
  <c r="C9775" i="1"/>
  <c r="A9775" i="1"/>
  <c r="K9774" i="1"/>
  <c r="G9774" i="1"/>
  <c r="F9774" i="1"/>
  <c r="E9774" i="1"/>
  <c r="C9774" i="1"/>
  <c r="A9774" i="1"/>
  <c r="K9773" i="1"/>
  <c r="G9773" i="1"/>
  <c r="F9773" i="1"/>
  <c r="E9773" i="1"/>
  <c r="C9773" i="1"/>
  <c r="A9773" i="1"/>
  <c r="K9772" i="1"/>
  <c r="G9772" i="1"/>
  <c r="F9772" i="1"/>
  <c r="E9772" i="1"/>
  <c r="C9772" i="1"/>
  <c r="A9772" i="1"/>
  <c r="K9771" i="1"/>
  <c r="G9771" i="1"/>
  <c r="F9771" i="1"/>
  <c r="E9771" i="1"/>
  <c r="C9771" i="1"/>
  <c r="A9771" i="1"/>
  <c r="K9770" i="1"/>
  <c r="G9770" i="1"/>
  <c r="F9770" i="1"/>
  <c r="E9770" i="1"/>
  <c r="C9770" i="1"/>
  <c r="A9770" i="1"/>
  <c r="K9769" i="1"/>
  <c r="G9769" i="1"/>
  <c r="F9769" i="1"/>
  <c r="E9769" i="1"/>
  <c r="C9769" i="1"/>
  <c r="A9769" i="1"/>
  <c r="K9768" i="1"/>
  <c r="G9768" i="1"/>
  <c r="F9768" i="1"/>
  <c r="E9768" i="1"/>
  <c r="C9768" i="1"/>
  <c r="A9768" i="1"/>
  <c r="K9767" i="1"/>
  <c r="G9767" i="1"/>
  <c r="F9767" i="1"/>
  <c r="E9767" i="1"/>
  <c r="C9767" i="1"/>
  <c r="A9767" i="1"/>
  <c r="K9766" i="1"/>
  <c r="G9766" i="1"/>
  <c r="F9766" i="1"/>
  <c r="E9766" i="1"/>
  <c r="C9766" i="1"/>
  <c r="A9766" i="1"/>
  <c r="K9765" i="1"/>
  <c r="G9765" i="1"/>
  <c r="F9765" i="1"/>
  <c r="E9765" i="1"/>
  <c r="C9765" i="1"/>
  <c r="A9765" i="1"/>
  <c r="K9764" i="1"/>
  <c r="G9764" i="1"/>
  <c r="F9764" i="1"/>
  <c r="E9764" i="1"/>
  <c r="C9764" i="1"/>
  <c r="A9764" i="1"/>
  <c r="K9763" i="1"/>
  <c r="G9763" i="1"/>
  <c r="F9763" i="1"/>
  <c r="E9763" i="1"/>
  <c r="C9763" i="1"/>
  <c r="A9763" i="1"/>
  <c r="K9762" i="1"/>
  <c r="G9762" i="1"/>
  <c r="F9762" i="1"/>
  <c r="E9762" i="1"/>
  <c r="C9762" i="1"/>
  <c r="A9762" i="1"/>
  <c r="K9761" i="1"/>
  <c r="G9761" i="1"/>
  <c r="F9761" i="1"/>
  <c r="E9761" i="1"/>
  <c r="C9761" i="1"/>
  <c r="A9761" i="1"/>
  <c r="K9760" i="1"/>
  <c r="G9760" i="1"/>
  <c r="F9760" i="1"/>
  <c r="E9760" i="1"/>
  <c r="C9760" i="1"/>
  <c r="A9760" i="1"/>
  <c r="K9759" i="1"/>
  <c r="G9759" i="1"/>
  <c r="F9759" i="1"/>
  <c r="E9759" i="1"/>
  <c r="C9759" i="1"/>
  <c r="A9759" i="1"/>
  <c r="K9758" i="1"/>
  <c r="G9758" i="1"/>
  <c r="F9758" i="1"/>
  <c r="E9758" i="1"/>
  <c r="C9758" i="1"/>
  <c r="A9758" i="1"/>
  <c r="K9757" i="1"/>
  <c r="G9757" i="1"/>
  <c r="F9757" i="1"/>
  <c r="E9757" i="1"/>
  <c r="C9757" i="1"/>
  <c r="A9757" i="1"/>
  <c r="K9756" i="1"/>
  <c r="G9756" i="1"/>
  <c r="F9756" i="1"/>
  <c r="E9756" i="1"/>
  <c r="C9756" i="1"/>
  <c r="A9756" i="1"/>
  <c r="K9755" i="1"/>
  <c r="G9755" i="1"/>
  <c r="F9755" i="1"/>
  <c r="E9755" i="1"/>
  <c r="C9755" i="1"/>
  <c r="A9755" i="1"/>
  <c r="K9754" i="1"/>
  <c r="G9754" i="1"/>
  <c r="F9754" i="1"/>
  <c r="E9754" i="1"/>
  <c r="C9754" i="1"/>
  <c r="A9754" i="1"/>
  <c r="K9753" i="1"/>
  <c r="G9753" i="1"/>
  <c r="F9753" i="1"/>
  <c r="E9753" i="1"/>
  <c r="C9753" i="1"/>
  <c r="A9753" i="1"/>
  <c r="K9752" i="1"/>
  <c r="G9752" i="1"/>
  <c r="F9752" i="1"/>
  <c r="E9752" i="1"/>
  <c r="C9752" i="1"/>
  <c r="A9752" i="1"/>
  <c r="K9751" i="1"/>
  <c r="G9751" i="1"/>
  <c r="F9751" i="1"/>
  <c r="E9751" i="1"/>
  <c r="C9751" i="1"/>
  <c r="A9751" i="1"/>
  <c r="K9750" i="1"/>
  <c r="G9750" i="1"/>
  <c r="F9750" i="1"/>
  <c r="E9750" i="1"/>
  <c r="C9750" i="1"/>
  <c r="A9750" i="1"/>
  <c r="K9749" i="1"/>
  <c r="G9749" i="1"/>
  <c r="F9749" i="1"/>
  <c r="E9749" i="1"/>
  <c r="C9749" i="1"/>
  <c r="A9749" i="1"/>
  <c r="K9748" i="1"/>
  <c r="G9748" i="1"/>
  <c r="F9748" i="1"/>
  <c r="E9748" i="1"/>
  <c r="C9748" i="1"/>
  <c r="A9748" i="1"/>
  <c r="K9747" i="1"/>
  <c r="G9747" i="1"/>
  <c r="F9747" i="1"/>
  <c r="E9747" i="1"/>
  <c r="C9747" i="1"/>
  <c r="A9747" i="1"/>
  <c r="K9746" i="1"/>
  <c r="G9746" i="1"/>
  <c r="F9746" i="1"/>
  <c r="E9746" i="1"/>
  <c r="C9746" i="1"/>
  <c r="A9746" i="1"/>
  <c r="K9745" i="1"/>
  <c r="G9745" i="1"/>
  <c r="F9745" i="1"/>
  <c r="E9745" i="1"/>
  <c r="C9745" i="1"/>
  <c r="A9745" i="1"/>
  <c r="K9744" i="1"/>
  <c r="G9744" i="1"/>
  <c r="F9744" i="1"/>
  <c r="E9744" i="1"/>
  <c r="C9744" i="1"/>
  <c r="A9744" i="1"/>
  <c r="K9743" i="1"/>
  <c r="G9743" i="1"/>
  <c r="F9743" i="1"/>
  <c r="E9743" i="1"/>
  <c r="C9743" i="1"/>
  <c r="A9743" i="1"/>
  <c r="K9742" i="1"/>
  <c r="G9742" i="1"/>
  <c r="F9742" i="1"/>
  <c r="E9742" i="1"/>
  <c r="C9742" i="1"/>
  <c r="A9742" i="1"/>
  <c r="K9741" i="1"/>
  <c r="G9741" i="1"/>
  <c r="F9741" i="1"/>
  <c r="E9741" i="1"/>
  <c r="C9741" i="1"/>
  <c r="A9741" i="1"/>
  <c r="K9740" i="1"/>
  <c r="G9740" i="1"/>
  <c r="F9740" i="1"/>
  <c r="E9740" i="1"/>
  <c r="C9740" i="1"/>
  <c r="A9740" i="1"/>
  <c r="K9739" i="1"/>
  <c r="G9739" i="1"/>
  <c r="F9739" i="1"/>
  <c r="E9739" i="1"/>
  <c r="C9739" i="1"/>
  <c r="A9739" i="1"/>
  <c r="K9738" i="1"/>
  <c r="G9738" i="1"/>
  <c r="F9738" i="1"/>
  <c r="E9738" i="1"/>
  <c r="C9738" i="1"/>
  <c r="A9738" i="1"/>
  <c r="K9737" i="1"/>
  <c r="G9737" i="1"/>
  <c r="F9737" i="1"/>
  <c r="E9737" i="1"/>
  <c r="C9737" i="1"/>
  <c r="A9737" i="1"/>
  <c r="K9736" i="1"/>
  <c r="G9736" i="1"/>
  <c r="F9736" i="1"/>
  <c r="E9736" i="1"/>
  <c r="C9736" i="1"/>
  <c r="A9736" i="1"/>
  <c r="K9735" i="1"/>
  <c r="G9735" i="1"/>
  <c r="F9735" i="1"/>
  <c r="E9735" i="1"/>
  <c r="C9735" i="1"/>
  <c r="A9735" i="1"/>
  <c r="K9734" i="1"/>
  <c r="G9734" i="1"/>
  <c r="F9734" i="1"/>
  <c r="E9734" i="1"/>
  <c r="C9734" i="1"/>
  <c r="A9734" i="1"/>
  <c r="K9733" i="1"/>
  <c r="G9733" i="1"/>
  <c r="F9733" i="1"/>
  <c r="E9733" i="1"/>
  <c r="C9733" i="1"/>
  <c r="A9733" i="1"/>
  <c r="K9732" i="1"/>
  <c r="G9732" i="1"/>
  <c r="F9732" i="1"/>
  <c r="E9732" i="1"/>
  <c r="C9732" i="1"/>
  <c r="A9732" i="1"/>
  <c r="K9731" i="1"/>
  <c r="G9731" i="1"/>
  <c r="F9731" i="1"/>
  <c r="E9731" i="1"/>
  <c r="C9731" i="1"/>
  <c r="A9731" i="1"/>
  <c r="K9730" i="1"/>
  <c r="G9730" i="1"/>
  <c r="F9730" i="1"/>
  <c r="E9730" i="1"/>
  <c r="C9730" i="1"/>
  <c r="A9730" i="1"/>
  <c r="K9729" i="1"/>
  <c r="G9729" i="1"/>
  <c r="F9729" i="1"/>
  <c r="E9729" i="1"/>
  <c r="C9729" i="1"/>
  <c r="A9729" i="1"/>
  <c r="K9728" i="1"/>
  <c r="G9728" i="1"/>
  <c r="F9728" i="1"/>
  <c r="E9728" i="1"/>
  <c r="C9728" i="1"/>
  <c r="A9728" i="1"/>
  <c r="K9727" i="1"/>
  <c r="G9727" i="1"/>
  <c r="F9727" i="1"/>
  <c r="E9727" i="1"/>
  <c r="C9727" i="1"/>
  <c r="A9727" i="1"/>
  <c r="K9726" i="1"/>
  <c r="G9726" i="1"/>
  <c r="F9726" i="1"/>
  <c r="E9726" i="1"/>
  <c r="C9726" i="1"/>
  <c r="A9726" i="1"/>
  <c r="K9725" i="1"/>
  <c r="G9725" i="1"/>
  <c r="F9725" i="1"/>
  <c r="E9725" i="1"/>
  <c r="C9725" i="1"/>
  <c r="A9725" i="1"/>
  <c r="K9724" i="1"/>
  <c r="G9724" i="1"/>
  <c r="F9724" i="1"/>
  <c r="E9724" i="1"/>
  <c r="C9724" i="1"/>
  <c r="A9724" i="1"/>
  <c r="K9723" i="1"/>
  <c r="G9723" i="1"/>
  <c r="F9723" i="1"/>
  <c r="E9723" i="1"/>
  <c r="C9723" i="1"/>
  <c r="A9723" i="1"/>
  <c r="K9722" i="1"/>
  <c r="G9722" i="1"/>
  <c r="F9722" i="1"/>
  <c r="E9722" i="1"/>
  <c r="C9722" i="1"/>
  <c r="A9722" i="1"/>
  <c r="K9721" i="1"/>
  <c r="G9721" i="1"/>
  <c r="F9721" i="1"/>
  <c r="E9721" i="1"/>
  <c r="C9721" i="1"/>
  <c r="A9721" i="1"/>
  <c r="K9720" i="1"/>
  <c r="G9720" i="1"/>
  <c r="F9720" i="1"/>
  <c r="E9720" i="1"/>
  <c r="C9720" i="1"/>
  <c r="A9720" i="1"/>
  <c r="K9719" i="1"/>
  <c r="G9719" i="1"/>
  <c r="F9719" i="1"/>
  <c r="E9719" i="1"/>
  <c r="C9719" i="1"/>
  <c r="A9719" i="1"/>
  <c r="K9718" i="1"/>
  <c r="G9718" i="1"/>
  <c r="F9718" i="1"/>
  <c r="E9718" i="1"/>
  <c r="C9718" i="1"/>
  <c r="A9718" i="1"/>
  <c r="K9717" i="1"/>
  <c r="G9717" i="1"/>
  <c r="F9717" i="1"/>
  <c r="E9717" i="1"/>
  <c r="C9717" i="1"/>
  <c r="A9717" i="1"/>
  <c r="K9716" i="1"/>
  <c r="G9716" i="1"/>
  <c r="F9716" i="1"/>
  <c r="E9716" i="1"/>
  <c r="C9716" i="1"/>
  <c r="A9716" i="1"/>
  <c r="K9715" i="1"/>
  <c r="G9715" i="1"/>
  <c r="F9715" i="1"/>
  <c r="E9715" i="1"/>
  <c r="C9715" i="1"/>
  <c r="A9715" i="1"/>
  <c r="K9714" i="1"/>
  <c r="G9714" i="1"/>
  <c r="F9714" i="1"/>
  <c r="E9714" i="1"/>
  <c r="C9714" i="1"/>
  <c r="A9714" i="1"/>
  <c r="K9713" i="1"/>
  <c r="G9713" i="1"/>
  <c r="F9713" i="1"/>
  <c r="E9713" i="1"/>
  <c r="C9713" i="1"/>
  <c r="A9713" i="1"/>
  <c r="K9712" i="1"/>
  <c r="G9712" i="1"/>
  <c r="F9712" i="1"/>
  <c r="E9712" i="1"/>
  <c r="C9712" i="1"/>
  <c r="A9712" i="1"/>
  <c r="K9711" i="1"/>
  <c r="G9711" i="1"/>
  <c r="F9711" i="1"/>
  <c r="E9711" i="1"/>
  <c r="C9711" i="1"/>
  <c r="A9711" i="1"/>
  <c r="K9710" i="1"/>
  <c r="G9710" i="1"/>
  <c r="F9710" i="1"/>
  <c r="E9710" i="1"/>
  <c r="C9710" i="1"/>
  <c r="A9710" i="1"/>
  <c r="K9709" i="1"/>
  <c r="G9709" i="1"/>
  <c r="F9709" i="1"/>
  <c r="E9709" i="1"/>
  <c r="C9709" i="1"/>
  <c r="A9709" i="1"/>
  <c r="K9708" i="1"/>
  <c r="G9708" i="1"/>
  <c r="F9708" i="1"/>
  <c r="E9708" i="1"/>
  <c r="C9708" i="1"/>
  <c r="A9708" i="1"/>
  <c r="K9707" i="1"/>
  <c r="G9707" i="1"/>
  <c r="F9707" i="1"/>
  <c r="E9707" i="1"/>
  <c r="C9707" i="1"/>
  <c r="A9707" i="1"/>
  <c r="K9706" i="1"/>
  <c r="G9706" i="1"/>
  <c r="F9706" i="1"/>
  <c r="E9706" i="1"/>
  <c r="C9706" i="1"/>
  <c r="A9706" i="1"/>
  <c r="K9705" i="1"/>
  <c r="G9705" i="1"/>
  <c r="F9705" i="1"/>
  <c r="E9705" i="1"/>
  <c r="C9705" i="1"/>
  <c r="A9705" i="1"/>
  <c r="K9704" i="1"/>
  <c r="G9704" i="1"/>
  <c r="F9704" i="1"/>
  <c r="E9704" i="1"/>
  <c r="C9704" i="1"/>
  <c r="A9704" i="1"/>
  <c r="K9703" i="1"/>
  <c r="G9703" i="1"/>
  <c r="F9703" i="1"/>
  <c r="E9703" i="1"/>
  <c r="C9703" i="1"/>
  <c r="A9703" i="1"/>
  <c r="K9702" i="1"/>
  <c r="G9702" i="1"/>
  <c r="F9702" i="1"/>
  <c r="E9702" i="1"/>
  <c r="C9702" i="1"/>
  <c r="A9702" i="1"/>
  <c r="K9701" i="1"/>
  <c r="G9701" i="1"/>
  <c r="F9701" i="1"/>
  <c r="E9701" i="1"/>
  <c r="C9701" i="1"/>
  <c r="A9701" i="1"/>
  <c r="K9700" i="1"/>
  <c r="G9700" i="1"/>
  <c r="F9700" i="1"/>
  <c r="E9700" i="1"/>
  <c r="C9700" i="1"/>
  <c r="A9700" i="1"/>
  <c r="K9699" i="1"/>
  <c r="G9699" i="1"/>
  <c r="F9699" i="1"/>
  <c r="E9699" i="1"/>
  <c r="C9699" i="1"/>
  <c r="A9699" i="1"/>
  <c r="K9698" i="1"/>
  <c r="G9698" i="1"/>
  <c r="F9698" i="1"/>
  <c r="E9698" i="1"/>
  <c r="C9698" i="1"/>
  <c r="A9698" i="1"/>
  <c r="K9697" i="1"/>
  <c r="G9697" i="1"/>
  <c r="F9697" i="1"/>
  <c r="E9697" i="1"/>
  <c r="C9697" i="1"/>
  <c r="A9697" i="1"/>
  <c r="K9696" i="1"/>
  <c r="G9696" i="1"/>
  <c r="F9696" i="1"/>
  <c r="E9696" i="1"/>
  <c r="C9696" i="1"/>
  <c r="A9696" i="1"/>
  <c r="K9695" i="1"/>
  <c r="G9695" i="1"/>
  <c r="F9695" i="1"/>
  <c r="E9695" i="1"/>
  <c r="C9695" i="1"/>
  <c r="A9695" i="1"/>
  <c r="K9694" i="1"/>
  <c r="G9694" i="1"/>
  <c r="F9694" i="1"/>
  <c r="E9694" i="1"/>
  <c r="C9694" i="1"/>
  <c r="A9694" i="1"/>
  <c r="K9693" i="1"/>
  <c r="G9693" i="1"/>
  <c r="F9693" i="1"/>
  <c r="E9693" i="1"/>
  <c r="C9693" i="1"/>
  <c r="A9693" i="1"/>
  <c r="K9692" i="1"/>
  <c r="G9692" i="1"/>
  <c r="F9692" i="1"/>
  <c r="E9692" i="1"/>
  <c r="C9692" i="1"/>
  <c r="A9692" i="1"/>
  <c r="K9691" i="1"/>
  <c r="G9691" i="1"/>
  <c r="F9691" i="1"/>
  <c r="E9691" i="1"/>
  <c r="C9691" i="1"/>
  <c r="A9691" i="1"/>
  <c r="K9690" i="1"/>
  <c r="G9690" i="1"/>
  <c r="F9690" i="1"/>
  <c r="E9690" i="1"/>
  <c r="C9690" i="1"/>
  <c r="A9690" i="1"/>
  <c r="K9689" i="1"/>
  <c r="G9689" i="1"/>
  <c r="F9689" i="1"/>
  <c r="E9689" i="1"/>
  <c r="C9689" i="1"/>
  <c r="A9689" i="1"/>
  <c r="K9688" i="1"/>
  <c r="G9688" i="1"/>
  <c r="F9688" i="1"/>
  <c r="E9688" i="1"/>
  <c r="C9688" i="1"/>
  <c r="A9688" i="1"/>
  <c r="K9687" i="1"/>
  <c r="G9687" i="1"/>
  <c r="F9687" i="1"/>
  <c r="E9687" i="1"/>
  <c r="C9687" i="1"/>
  <c r="A9687" i="1"/>
  <c r="K9686" i="1"/>
  <c r="G9686" i="1"/>
  <c r="F9686" i="1"/>
  <c r="E9686" i="1"/>
  <c r="C9686" i="1"/>
  <c r="A9686" i="1"/>
  <c r="K9685" i="1"/>
  <c r="G9685" i="1"/>
  <c r="F9685" i="1"/>
  <c r="E9685" i="1"/>
  <c r="C9685" i="1"/>
  <c r="A9685" i="1"/>
  <c r="K9684" i="1"/>
  <c r="G9684" i="1"/>
  <c r="F9684" i="1"/>
  <c r="E9684" i="1"/>
  <c r="C9684" i="1"/>
  <c r="A9684" i="1"/>
  <c r="K9683" i="1"/>
  <c r="G9683" i="1"/>
  <c r="F9683" i="1"/>
  <c r="E9683" i="1"/>
  <c r="C9683" i="1"/>
  <c r="A9683" i="1"/>
  <c r="K9682" i="1"/>
  <c r="G9682" i="1"/>
  <c r="F9682" i="1"/>
  <c r="E9682" i="1"/>
  <c r="C9682" i="1"/>
  <c r="A9682" i="1"/>
  <c r="K9681" i="1"/>
  <c r="G9681" i="1"/>
  <c r="F9681" i="1"/>
  <c r="E9681" i="1"/>
  <c r="C9681" i="1"/>
  <c r="A9681" i="1"/>
  <c r="K9680" i="1"/>
  <c r="G9680" i="1"/>
  <c r="F9680" i="1"/>
  <c r="E9680" i="1"/>
  <c r="C9680" i="1"/>
  <c r="A9680" i="1"/>
  <c r="K9679" i="1"/>
  <c r="G9679" i="1"/>
  <c r="F9679" i="1"/>
  <c r="E9679" i="1"/>
  <c r="C9679" i="1"/>
  <c r="A9679" i="1"/>
  <c r="K9678" i="1"/>
  <c r="G9678" i="1"/>
  <c r="F9678" i="1"/>
  <c r="E9678" i="1"/>
  <c r="C9678" i="1"/>
  <c r="A9678" i="1"/>
  <c r="K9677" i="1"/>
  <c r="G9677" i="1"/>
  <c r="F9677" i="1"/>
  <c r="E9677" i="1"/>
  <c r="C9677" i="1"/>
  <c r="A9677" i="1"/>
  <c r="K9676" i="1"/>
  <c r="G9676" i="1"/>
  <c r="F9676" i="1"/>
  <c r="E9676" i="1"/>
  <c r="C9676" i="1"/>
  <c r="A9676" i="1"/>
  <c r="K9675" i="1"/>
  <c r="G9675" i="1"/>
  <c r="F9675" i="1"/>
  <c r="E9675" i="1"/>
  <c r="C9675" i="1"/>
  <c r="A9675" i="1"/>
  <c r="K9674" i="1"/>
  <c r="G9674" i="1"/>
  <c r="F9674" i="1"/>
  <c r="E9674" i="1"/>
  <c r="C9674" i="1"/>
  <c r="A9674" i="1"/>
  <c r="K9673" i="1"/>
  <c r="G9673" i="1"/>
  <c r="F9673" i="1"/>
  <c r="E9673" i="1"/>
  <c r="C9673" i="1"/>
  <c r="A9673" i="1"/>
  <c r="K9672" i="1"/>
  <c r="G9672" i="1"/>
  <c r="F9672" i="1"/>
  <c r="E9672" i="1"/>
  <c r="C9672" i="1"/>
  <c r="A9672" i="1"/>
  <c r="K9671" i="1"/>
  <c r="G9671" i="1"/>
  <c r="F9671" i="1"/>
  <c r="E9671" i="1"/>
  <c r="C9671" i="1"/>
  <c r="A9671" i="1"/>
  <c r="K9670" i="1"/>
  <c r="G9670" i="1"/>
  <c r="F9670" i="1"/>
  <c r="E9670" i="1"/>
  <c r="C9670" i="1"/>
  <c r="A9670" i="1"/>
  <c r="K9669" i="1"/>
  <c r="G9669" i="1"/>
  <c r="F9669" i="1"/>
  <c r="E9669" i="1"/>
  <c r="C9669" i="1"/>
  <c r="A9669" i="1"/>
  <c r="K9668" i="1"/>
  <c r="G9668" i="1"/>
  <c r="F9668" i="1"/>
  <c r="E9668" i="1"/>
  <c r="C9668" i="1"/>
  <c r="A9668" i="1"/>
  <c r="K9667" i="1"/>
  <c r="G9667" i="1"/>
  <c r="F9667" i="1"/>
  <c r="E9667" i="1"/>
  <c r="C9667" i="1"/>
  <c r="A9667" i="1"/>
  <c r="K9666" i="1"/>
  <c r="G9666" i="1"/>
  <c r="F9666" i="1"/>
  <c r="E9666" i="1"/>
  <c r="C9666" i="1"/>
  <c r="A9666" i="1"/>
  <c r="K9665" i="1"/>
  <c r="G9665" i="1"/>
  <c r="F9665" i="1"/>
  <c r="E9665" i="1"/>
  <c r="C9665" i="1"/>
  <c r="A9665" i="1"/>
  <c r="K9664" i="1"/>
  <c r="G9664" i="1"/>
  <c r="F9664" i="1"/>
  <c r="E9664" i="1"/>
  <c r="C9664" i="1"/>
  <c r="A9664" i="1"/>
  <c r="K9663" i="1"/>
  <c r="G9663" i="1"/>
  <c r="F9663" i="1"/>
  <c r="E9663" i="1"/>
  <c r="C9663" i="1"/>
  <c r="A9663" i="1"/>
  <c r="K9662" i="1"/>
  <c r="G9662" i="1"/>
  <c r="F9662" i="1"/>
  <c r="E9662" i="1"/>
  <c r="C9662" i="1"/>
  <c r="A9662" i="1"/>
  <c r="K9661" i="1"/>
  <c r="G9661" i="1"/>
  <c r="F9661" i="1"/>
  <c r="E9661" i="1"/>
  <c r="C9661" i="1"/>
  <c r="A9661" i="1"/>
  <c r="K9660" i="1"/>
  <c r="G9660" i="1"/>
  <c r="F9660" i="1"/>
  <c r="E9660" i="1"/>
  <c r="C9660" i="1"/>
  <c r="A9660" i="1"/>
  <c r="K9659" i="1"/>
  <c r="G9659" i="1"/>
  <c r="F9659" i="1"/>
  <c r="E9659" i="1"/>
  <c r="C9659" i="1"/>
  <c r="A9659" i="1"/>
  <c r="K9658" i="1"/>
  <c r="G9658" i="1"/>
  <c r="F9658" i="1"/>
  <c r="E9658" i="1"/>
  <c r="C9658" i="1"/>
  <c r="A9658" i="1"/>
  <c r="K9657" i="1"/>
  <c r="G9657" i="1"/>
  <c r="F9657" i="1"/>
  <c r="E9657" i="1"/>
  <c r="C9657" i="1"/>
  <c r="A9657" i="1"/>
  <c r="K9656" i="1"/>
  <c r="G9656" i="1"/>
  <c r="F9656" i="1"/>
  <c r="E9656" i="1"/>
  <c r="C9656" i="1"/>
  <c r="A9656" i="1"/>
  <c r="K9655" i="1"/>
  <c r="G9655" i="1"/>
  <c r="F9655" i="1"/>
  <c r="E9655" i="1"/>
  <c r="C9655" i="1"/>
  <c r="A9655" i="1"/>
  <c r="K9654" i="1"/>
  <c r="G9654" i="1"/>
  <c r="F9654" i="1"/>
  <c r="E9654" i="1"/>
  <c r="C9654" i="1"/>
  <c r="A9654" i="1"/>
  <c r="K9653" i="1"/>
  <c r="G9653" i="1"/>
  <c r="F9653" i="1"/>
  <c r="E9653" i="1"/>
  <c r="C9653" i="1"/>
  <c r="A9653" i="1"/>
  <c r="K9652" i="1"/>
  <c r="G9652" i="1"/>
  <c r="F9652" i="1"/>
  <c r="E9652" i="1"/>
  <c r="C9652" i="1"/>
  <c r="A9652" i="1"/>
  <c r="K9651" i="1"/>
  <c r="G9651" i="1"/>
  <c r="F9651" i="1"/>
  <c r="E9651" i="1"/>
  <c r="C9651" i="1"/>
  <c r="A9651" i="1"/>
  <c r="K9650" i="1"/>
  <c r="G9650" i="1"/>
  <c r="F9650" i="1"/>
  <c r="E9650" i="1"/>
  <c r="C9650" i="1"/>
  <c r="A9650" i="1"/>
  <c r="K9649" i="1"/>
  <c r="G9649" i="1"/>
  <c r="F9649" i="1"/>
  <c r="E9649" i="1"/>
  <c r="C9649" i="1"/>
  <c r="A9649" i="1"/>
  <c r="K9648" i="1"/>
  <c r="G9648" i="1"/>
  <c r="F9648" i="1"/>
  <c r="E9648" i="1"/>
  <c r="C9648" i="1"/>
  <c r="A9648" i="1"/>
  <c r="K9647" i="1"/>
  <c r="G9647" i="1"/>
  <c r="F9647" i="1"/>
  <c r="E9647" i="1"/>
  <c r="C9647" i="1"/>
  <c r="A9647" i="1"/>
  <c r="K9646" i="1"/>
  <c r="G9646" i="1"/>
  <c r="F9646" i="1"/>
  <c r="E9646" i="1"/>
  <c r="C9646" i="1"/>
  <c r="A9646" i="1"/>
  <c r="K9645" i="1"/>
  <c r="G9645" i="1"/>
  <c r="F9645" i="1"/>
  <c r="E9645" i="1"/>
  <c r="C9645" i="1"/>
  <c r="A9645" i="1"/>
  <c r="K9644" i="1"/>
  <c r="G9644" i="1"/>
  <c r="F9644" i="1"/>
  <c r="E9644" i="1"/>
  <c r="C9644" i="1"/>
  <c r="A9644" i="1"/>
  <c r="K9643" i="1"/>
  <c r="G9643" i="1"/>
  <c r="F9643" i="1"/>
  <c r="E9643" i="1"/>
  <c r="C9643" i="1"/>
  <c r="A9643" i="1"/>
  <c r="K9642" i="1"/>
  <c r="G9642" i="1"/>
  <c r="F9642" i="1"/>
  <c r="E9642" i="1"/>
  <c r="C9642" i="1"/>
  <c r="A9642" i="1"/>
  <c r="K9641" i="1"/>
  <c r="G9641" i="1"/>
  <c r="F9641" i="1"/>
  <c r="E9641" i="1"/>
  <c r="C9641" i="1"/>
  <c r="A9641" i="1"/>
  <c r="K9640" i="1"/>
  <c r="G9640" i="1"/>
  <c r="F9640" i="1"/>
  <c r="E9640" i="1"/>
  <c r="C9640" i="1"/>
  <c r="A9640" i="1"/>
  <c r="K9639" i="1"/>
  <c r="G9639" i="1"/>
  <c r="F9639" i="1"/>
  <c r="E9639" i="1"/>
  <c r="C9639" i="1"/>
  <c r="A9639" i="1"/>
  <c r="K9638" i="1"/>
  <c r="G9638" i="1"/>
  <c r="F9638" i="1"/>
  <c r="E9638" i="1"/>
  <c r="C9638" i="1"/>
  <c r="A9638" i="1"/>
  <c r="K9637" i="1"/>
  <c r="G9637" i="1"/>
  <c r="F9637" i="1"/>
  <c r="E9637" i="1"/>
  <c r="C9637" i="1"/>
  <c r="A9637" i="1"/>
  <c r="K9636" i="1"/>
  <c r="G9636" i="1"/>
  <c r="F9636" i="1"/>
  <c r="E9636" i="1"/>
  <c r="C9636" i="1"/>
  <c r="A9636" i="1"/>
  <c r="K9635" i="1"/>
  <c r="G9635" i="1"/>
  <c r="F9635" i="1"/>
  <c r="E9635" i="1"/>
  <c r="C9635" i="1"/>
  <c r="A9635" i="1"/>
  <c r="K9634" i="1"/>
  <c r="G9634" i="1"/>
  <c r="F9634" i="1"/>
  <c r="E9634" i="1"/>
  <c r="C9634" i="1"/>
  <c r="A9634" i="1"/>
  <c r="K9633" i="1"/>
  <c r="G9633" i="1"/>
  <c r="F9633" i="1"/>
  <c r="E9633" i="1"/>
  <c r="C9633" i="1"/>
  <c r="A9633" i="1"/>
  <c r="K9632" i="1"/>
  <c r="G9632" i="1"/>
  <c r="F9632" i="1"/>
  <c r="E9632" i="1"/>
  <c r="C9632" i="1"/>
  <c r="A9632" i="1"/>
  <c r="K9631" i="1"/>
  <c r="G9631" i="1"/>
  <c r="F9631" i="1"/>
  <c r="E9631" i="1"/>
  <c r="C9631" i="1"/>
  <c r="A9631" i="1"/>
  <c r="K9630" i="1"/>
  <c r="G9630" i="1"/>
  <c r="F9630" i="1"/>
  <c r="E9630" i="1"/>
  <c r="C9630" i="1"/>
  <c r="A9630" i="1"/>
  <c r="K9629" i="1"/>
  <c r="G9629" i="1"/>
  <c r="F9629" i="1"/>
  <c r="E9629" i="1"/>
  <c r="C9629" i="1"/>
  <c r="A9629" i="1"/>
  <c r="K9628" i="1"/>
  <c r="G9628" i="1"/>
  <c r="F9628" i="1"/>
  <c r="E9628" i="1"/>
  <c r="C9628" i="1"/>
  <c r="A9628" i="1"/>
  <c r="K9627" i="1"/>
  <c r="G9627" i="1"/>
  <c r="F9627" i="1"/>
  <c r="E9627" i="1"/>
  <c r="C9627" i="1"/>
  <c r="A9627" i="1"/>
  <c r="K9626" i="1"/>
  <c r="G9626" i="1"/>
  <c r="F9626" i="1"/>
  <c r="E9626" i="1"/>
  <c r="C9626" i="1"/>
  <c r="A9626" i="1"/>
  <c r="K9625" i="1"/>
  <c r="G9625" i="1"/>
  <c r="F9625" i="1"/>
  <c r="E9625" i="1"/>
  <c r="C9625" i="1"/>
  <c r="A9625" i="1"/>
  <c r="K9624" i="1"/>
  <c r="G9624" i="1"/>
  <c r="F9624" i="1"/>
  <c r="E9624" i="1"/>
  <c r="C9624" i="1"/>
  <c r="A9624" i="1"/>
  <c r="K9623" i="1"/>
  <c r="G9623" i="1"/>
  <c r="F9623" i="1"/>
  <c r="E9623" i="1"/>
  <c r="C9623" i="1"/>
  <c r="A9623" i="1"/>
  <c r="K9622" i="1"/>
  <c r="G9622" i="1"/>
  <c r="F9622" i="1"/>
  <c r="E9622" i="1"/>
  <c r="C9622" i="1"/>
  <c r="A9622" i="1"/>
  <c r="K9621" i="1"/>
  <c r="G9621" i="1"/>
  <c r="F9621" i="1"/>
  <c r="E9621" i="1"/>
  <c r="C9621" i="1"/>
  <c r="A9621" i="1"/>
  <c r="K9620" i="1"/>
  <c r="G9620" i="1"/>
  <c r="F9620" i="1"/>
  <c r="E9620" i="1"/>
  <c r="C9620" i="1"/>
  <c r="A9620" i="1"/>
  <c r="K9619" i="1"/>
  <c r="G9619" i="1"/>
  <c r="F9619" i="1"/>
  <c r="E9619" i="1"/>
  <c r="C9619" i="1"/>
  <c r="A9619" i="1"/>
  <c r="K9618" i="1"/>
  <c r="G9618" i="1"/>
  <c r="F9618" i="1"/>
  <c r="E9618" i="1"/>
  <c r="C9618" i="1"/>
  <c r="A9618" i="1"/>
  <c r="K9617" i="1"/>
  <c r="G9617" i="1"/>
  <c r="F9617" i="1"/>
  <c r="E9617" i="1"/>
  <c r="C9617" i="1"/>
  <c r="A9617" i="1"/>
  <c r="K9616" i="1"/>
  <c r="G9616" i="1"/>
  <c r="F9616" i="1"/>
  <c r="E9616" i="1"/>
  <c r="C9616" i="1"/>
  <c r="A9616" i="1"/>
  <c r="K9615" i="1"/>
  <c r="G9615" i="1"/>
  <c r="F9615" i="1"/>
  <c r="E9615" i="1"/>
  <c r="C9615" i="1"/>
  <c r="A9615" i="1"/>
  <c r="K9614" i="1"/>
  <c r="G9614" i="1"/>
  <c r="F9614" i="1"/>
  <c r="E9614" i="1"/>
  <c r="C9614" i="1"/>
  <c r="A9614" i="1"/>
  <c r="K9613" i="1"/>
  <c r="G9613" i="1"/>
  <c r="F9613" i="1"/>
  <c r="E9613" i="1"/>
  <c r="C9613" i="1"/>
  <c r="A9613" i="1"/>
  <c r="K9612" i="1"/>
  <c r="G9612" i="1"/>
  <c r="F9612" i="1"/>
  <c r="E9612" i="1"/>
  <c r="C9612" i="1"/>
  <c r="A9612" i="1"/>
  <c r="K9611" i="1"/>
  <c r="G9611" i="1"/>
  <c r="F9611" i="1"/>
  <c r="E9611" i="1"/>
  <c r="C9611" i="1"/>
  <c r="A9611" i="1"/>
  <c r="K9610" i="1"/>
  <c r="G9610" i="1"/>
  <c r="F9610" i="1"/>
  <c r="E9610" i="1"/>
  <c r="C9610" i="1"/>
  <c r="A9610" i="1"/>
  <c r="K9609" i="1"/>
  <c r="G9609" i="1"/>
  <c r="F9609" i="1"/>
  <c r="E9609" i="1"/>
  <c r="C9609" i="1"/>
  <c r="A9609" i="1"/>
  <c r="K9608" i="1"/>
  <c r="G9608" i="1"/>
  <c r="F9608" i="1"/>
  <c r="E9608" i="1"/>
  <c r="C9608" i="1"/>
  <c r="A9608" i="1"/>
  <c r="K9607" i="1"/>
  <c r="G9607" i="1"/>
  <c r="F9607" i="1"/>
  <c r="E9607" i="1"/>
  <c r="C9607" i="1"/>
  <c r="A9607" i="1"/>
  <c r="K9606" i="1"/>
  <c r="G9606" i="1"/>
  <c r="F9606" i="1"/>
  <c r="E9606" i="1"/>
  <c r="C9606" i="1"/>
  <c r="A9606" i="1"/>
  <c r="K9605" i="1"/>
  <c r="G9605" i="1"/>
  <c r="F9605" i="1"/>
  <c r="E9605" i="1"/>
  <c r="C9605" i="1"/>
  <c r="A9605" i="1"/>
  <c r="K9604" i="1"/>
  <c r="G9604" i="1"/>
  <c r="F9604" i="1"/>
  <c r="E9604" i="1"/>
  <c r="C9604" i="1"/>
  <c r="A9604" i="1"/>
  <c r="K9603" i="1"/>
  <c r="G9603" i="1"/>
  <c r="F9603" i="1"/>
  <c r="E9603" i="1"/>
  <c r="C9603" i="1"/>
  <c r="A9603" i="1"/>
  <c r="K9602" i="1"/>
  <c r="G9602" i="1"/>
  <c r="F9602" i="1"/>
  <c r="E9602" i="1"/>
  <c r="C9602" i="1"/>
  <c r="A9602" i="1"/>
  <c r="K9601" i="1"/>
  <c r="G9601" i="1"/>
  <c r="F9601" i="1"/>
  <c r="E9601" i="1"/>
  <c r="C9601" i="1"/>
  <c r="A9601" i="1"/>
  <c r="K9600" i="1"/>
  <c r="G9600" i="1"/>
  <c r="F9600" i="1"/>
  <c r="E9600" i="1"/>
  <c r="C9600" i="1"/>
  <c r="A9600" i="1"/>
  <c r="K9599" i="1"/>
  <c r="G9599" i="1"/>
  <c r="F9599" i="1"/>
  <c r="E9599" i="1"/>
  <c r="C9599" i="1"/>
  <c r="A9599" i="1"/>
  <c r="K9598" i="1"/>
  <c r="G9598" i="1"/>
  <c r="F9598" i="1"/>
  <c r="E9598" i="1"/>
  <c r="C9598" i="1"/>
  <c r="A9598" i="1"/>
  <c r="K9597" i="1"/>
  <c r="G9597" i="1"/>
  <c r="F9597" i="1"/>
  <c r="E9597" i="1"/>
  <c r="C9597" i="1"/>
  <c r="A9597" i="1"/>
  <c r="K9596" i="1"/>
  <c r="G9596" i="1"/>
  <c r="F9596" i="1"/>
  <c r="E9596" i="1"/>
  <c r="C9596" i="1"/>
  <c r="A9596" i="1"/>
  <c r="K9595" i="1"/>
  <c r="G9595" i="1"/>
  <c r="F9595" i="1"/>
  <c r="E9595" i="1"/>
  <c r="C9595" i="1"/>
  <c r="A9595" i="1"/>
  <c r="K9594" i="1"/>
  <c r="G9594" i="1"/>
  <c r="F9594" i="1"/>
  <c r="E9594" i="1"/>
  <c r="C9594" i="1"/>
  <c r="A9594" i="1"/>
  <c r="K9593" i="1"/>
  <c r="G9593" i="1"/>
  <c r="F9593" i="1"/>
  <c r="E9593" i="1"/>
  <c r="C9593" i="1"/>
  <c r="A9593" i="1"/>
  <c r="K9592" i="1"/>
  <c r="G9592" i="1"/>
  <c r="F9592" i="1"/>
  <c r="E9592" i="1"/>
  <c r="C9592" i="1"/>
  <c r="A9592" i="1"/>
  <c r="K9591" i="1"/>
  <c r="G9591" i="1"/>
  <c r="F9591" i="1"/>
  <c r="E9591" i="1"/>
  <c r="C9591" i="1"/>
  <c r="A9591" i="1"/>
  <c r="K9590" i="1"/>
  <c r="G9590" i="1"/>
  <c r="F9590" i="1"/>
  <c r="E9590" i="1"/>
  <c r="C9590" i="1"/>
  <c r="A9590" i="1"/>
  <c r="K9589" i="1"/>
  <c r="G9589" i="1"/>
  <c r="F9589" i="1"/>
  <c r="E9589" i="1"/>
  <c r="C9589" i="1"/>
  <c r="A9589" i="1"/>
  <c r="K9588" i="1"/>
  <c r="G9588" i="1"/>
  <c r="F9588" i="1"/>
  <c r="E9588" i="1"/>
  <c r="C9588" i="1"/>
  <c r="A9588" i="1"/>
  <c r="K9587" i="1"/>
  <c r="G9587" i="1"/>
  <c r="F9587" i="1"/>
  <c r="E9587" i="1"/>
  <c r="C9587" i="1"/>
  <c r="A9587" i="1"/>
  <c r="K9586" i="1"/>
  <c r="G9586" i="1"/>
  <c r="F9586" i="1"/>
  <c r="E9586" i="1"/>
  <c r="C9586" i="1"/>
  <c r="A9586" i="1"/>
  <c r="K9585" i="1"/>
  <c r="G9585" i="1"/>
  <c r="F9585" i="1"/>
  <c r="E9585" i="1"/>
  <c r="C9585" i="1"/>
  <c r="A9585" i="1"/>
  <c r="K9584" i="1"/>
  <c r="G9584" i="1"/>
  <c r="F9584" i="1"/>
  <c r="E9584" i="1"/>
  <c r="C9584" i="1"/>
  <c r="A9584" i="1"/>
  <c r="K9583" i="1"/>
  <c r="G9583" i="1"/>
  <c r="F9583" i="1"/>
  <c r="E9583" i="1"/>
  <c r="C9583" i="1"/>
  <c r="A9583" i="1"/>
  <c r="K9582" i="1"/>
  <c r="G9582" i="1"/>
  <c r="F9582" i="1"/>
  <c r="E9582" i="1"/>
  <c r="C9582" i="1"/>
  <c r="A9582" i="1"/>
  <c r="K9581" i="1"/>
  <c r="G9581" i="1"/>
  <c r="F9581" i="1"/>
  <c r="E9581" i="1"/>
  <c r="C9581" i="1"/>
  <c r="A9581" i="1"/>
  <c r="K9580" i="1"/>
  <c r="G9580" i="1"/>
  <c r="F9580" i="1"/>
  <c r="E9580" i="1"/>
  <c r="C9580" i="1"/>
  <c r="A9580" i="1"/>
  <c r="K9579" i="1"/>
  <c r="G9579" i="1"/>
  <c r="F9579" i="1"/>
  <c r="E9579" i="1"/>
  <c r="C9579" i="1"/>
  <c r="A9579" i="1"/>
  <c r="K9578" i="1"/>
  <c r="G9578" i="1"/>
  <c r="F9578" i="1"/>
  <c r="E9578" i="1"/>
  <c r="C9578" i="1"/>
  <c r="A9578" i="1"/>
  <c r="K9577" i="1"/>
  <c r="G9577" i="1"/>
  <c r="F9577" i="1"/>
  <c r="E9577" i="1"/>
  <c r="C9577" i="1"/>
  <c r="A9577" i="1"/>
  <c r="K9576" i="1"/>
  <c r="G9576" i="1"/>
  <c r="F9576" i="1"/>
  <c r="E9576" i="1"/>
  <c r="C9576" i="1"/>
  <c r="A9576" i="1"/>
  <c r="K9575" i="1"/>
  <c r="G9575" i="1"/>
  <c r="F9575" i="1"/>
  <c r="E9575" i="1"/>
  <c r="C9575" i="1"/>
  <c r="A9575" i="1"/>
  <c r="K9574" i="1"/>
  <c r="G9574" i="1"/>
  <c r="F9574" i="1"/>
  <c r="E9574" i="1"/>
  <c r="C9574" i="1"/>
  <c r="A9574" i="1"/>
  <c r="K9573" i="1"/>
  <c r="G9573" i="1"/>
  <c r="F9573" i="1"/>
  <c r="E9573" i="1"/>
  <c r="C9573" i="1"/>
  <c r="A9573" i="1"/>
  <c r="K9572" i="1"/>
  <c r="G9572" i="1"/>
  <c r="F9572" i="1"/>
  <c r="E9572" i="1"/>
  <c r="C9572" i="1"/>
  <c r="A9572" i="1"/>
  <c r="K9571" i="1"/>
  <c r="G9571" i="1"/>
  <c r="F9571" i="1"/>
  <c r="E9571" i="1"/>
  <c r="C9571" i="1"/>
  <c r="A9571" i="1"/>
  <c r="K9570" i="1"/>
  <c r="G9570" i="1"/>
  <c r="F9570" i="1"/>
  <c r="E9570" i="1"/>
  <c r="C9570" i="1"/>
  <c r="A9570" i="1"/>
  <c r="K9569" i="1"/>
  <c r="G9569" i="1"/>
  <c r="F9569" i="1"/>
  <c r="E9569" i="1"/>
  <c r="C9569" i="1"/>
  <c r="A9569" i="1"/>
  <c r="K9568" i="1"/>
  <c r="G9568" i="1"/>
  <c r="F9568" i="1"/>
  <c r="E9568" i="1"/>
  <c r="C9568" i="1"/>
  <c r="A9568" i="1"/>
  <c r="K9567" i="1"/>
  <c r="G9567" i="1"/>
  <c r="F9567" i="1"/>
  <c r="E9567" i="1"/>
  <c r="C9567" i="1"/>
  <c r="A9567" i="1"/>
  <c r="K9566" i="1"/>
  <c r="G9566" i="1"/>
  <c r="F9566" i="1"/>
  <c r="E9566" i="1"/>
  <c r="C9566" i="1"/>
  <c r="A9566" i="1"/>
  <c r="K9565" i="1"/>
  <c r="G9565" i="1"/>
  <c r="F9565" i="1"/>
  <c r="E9565" i="1"/>
  <c r="C9565" i="1"/>
  <c r="A9565" i="1"/>
  <c r="K9564" i="1"/>
  <c r="G9564" i="1"/>
  <c r="F9564" i="1"/>
  <c r="E9564" i="1"/>
  <c r="C9564" i="1"/>
  <c r="A9564" i="1"/>
  <c r="K9563" i="1"/>
  <c r="G9563" i="1"/>
  <c r="F9563" i="1"/>
  <c r="E9563" i="1"/>
  <c r="C9563" i="1"/>
  <c r="A9563" i="1"/>
  <c r="K9562" i="1"/>
  <c r="G9562" i="1"/>
  <c r="F9562" i="1"/>
  <c r="E9562" i="1"/>
  <c r="C9562" i="1"/>
  <c r="A9562" i="1"/>
  <c r="K9561" i="1"/>
  <c r="G9561" i="1"/>
  <c r="F9561" i="1"/>
  <c r="E9561" i="1"/>
  <c r="C9561" i="1"/>
  <c r="A9561" i="1"/>
  <c r="K9560" i="1"/>
  <c r="G9560" i="1"/>
  <c r="F9560" i="1"/>
  <c r="E9560" i="1"/>
  <c r="C9560" i="1"/>
  <c r="A9560" i="1"/>
  <c r="K9559" i="1"/>
  <c r="G9559" i="1"/>
  <c r="F9559" i="1"/>
  <c r="E9559" i="1"/>
  <c r="C9559" i="1"/>
  <c r="A9559" i="1"/>
  <c r="K9558" i="1"/>
  <c r="G9558" i="1"/>
  <c r="F9558" i="1"/>
  <c r="E9558" i="1"/>
  <c r="C9558" i="1"/>
  <c r="A9558" i="1"/>
  <c r="K9557" i="1"/>
  <c r="G9557" i="1"/>
  <c r="F9557" i="1"/>
  <c r="E9557" i="1"/>
  <c r="C9557" i="1"/>
  <c r="A9557" i="1"/>
  <c r="K9556" i="1"/>
  <c r="G9556" i="1"/>
  <c r="F9556" i="1"/>
  <c r="E9556" i="1"/>
  <c r="C9556" i="1"/>
  <c r="A9556" i="1"/>
  <c r="K9555" i="1"/>
  <c r="G9555" i="1"/>
  <c r="F9555" i="1"/>
  <c r="E9555" i="1"/>
  <c r="C9555" i="1"/>
  <c r="A9555" i="1"/>
  <c r="K9554" i="1"/>
  <c r="G9554" i="1"/>
  <c r="F9554" i="1"/>
  <c r="E9554" i="1"/>
  <c r="C9554" i="1"/>
  <c r="A9554" i="1"/>
  <c r="K9553" i="1"/>
  <c r="G9553" i="1"/>
  <c r="F9553" i="1"/>
  <c r="E9553" i="1"/>
  <c r="C9553" i="1"/>
  <c r="A9553" i="1"/>
  <c r="K9552" i="1"/>
  <c r="G9552" i="1"/>
  <c r="F9552" i="1"/>
  <c r="E9552" i="1"/>
  <c r="C9552" i="1"/>
  <c r="A9552" i="1"/>
  <c r="K9551" i="1"/>
  <c r="G9551" i="1"/>
  <c r="F9551" i="1"/>
  <c r="E9551" i="1"/>
  <c r="C9551" i="1"/>
  <c r="A9551" i="1"/>
  <c r="K9550" i="1"/>
  <c r="G9550" i="1"/>
  <c r="F9550" i="1"/>
  <c r="E9550" i="1"/>
  <c r="C9550" i="1"/>
  <c r="A9550" i="1"/>
  <c r="K9549" i="1"/>
  <c r="G9549" i="1"/>
  <c r="F9549" i="1"/>
  <c r="E9549" i="1"/>
  <c r="C9549" i="1"/>
  <c r="A9549" i="1"/>
  <c r="K9548" i="1"/>
  <c r="G9548" i="1"/>
  <c r="F9548" i="1"/>
  <c r="E9548" i="1"/>
  <c r="C9548" i="1"/>
  <c r="A9548" i="1"/>
  <c r="K9547" i="1"/>
  <c r="G9547" i="1"/>
  <c r="F9547" i="1"/>
  <c r="E9547" i="1"/>
  <c r="C9547" i="1"/>
  <c r="A9547" i="1"/>
  <c r="K9546" i="1"/>
  <c r="G9546" i="1"/>
  <c r="F9546" i="1"/>
  <c r="E9546" i="1"/>
  <c r="C9546" i="1"/>
  <c r="A9546" i="1"/>
  <c r="K9545" i="1"/>
  <c r="G9545" i="1"/>
  <c r="F9545" i="1"/>
  <c r="E9545" i="1"/>
  <c r="C9545" i="1"/>
  <c r="A9545" i="1"/>
  <c r="K9544" i="1"/>
  <c r="G9544" i="1"/>
  <c r="F9544" i="1"/>
  <c r="E9544" i="1"/>
  <c r="C9544" i="1"/>
  <c r="A9544" i="1"/>
  <c r="K9543" i="1"/>
  <c r="G9543" i="1"/>
  <c r="F9543" i="1"/>
  <c r="E9543" i="1"/>
  <c r="C9543" i="1"/>
  <c r="A9543" i="1"/>
  <c r="K9542" i="1"/>
  <c r="G9542" i="1"/>
  <c r="F9542" i="1"/>
  <c r="E9542" i="1"/>
  <c r="C9542" i="1"/>
  <c r="A9542" i="1"/>
  <c r="K9541" i="1"/>
  <c r="G9541" i="1"/>
  <c r="F9541" i="1"/>
  <c r="E9541" i="1"/>
  <c r="C9541" i="1"/>
  <c r="A9541" i="1"/>
  <c r="K9540" i="1"/>
  <c r="G9540" i="1"/>
  <c r="F9540" i="1"/>
  <c r="E9540" i="1"/>
  <c r="C9540" i="1"/>
  <c r="A9540" i="1"/>
  <c r="K9539" i="1"/>
  <c r="G9539" i="1"/>
  <c r="F9539" i="1"/>
  <c r="E9539" i="1"/>
  <c r="C9539" i="1"/>
  <c r="A9539" i="1"/>
  <c r="K9538" i="1"/>
  <c r="G9538" i="1"/>
  <c r="F9538" i="1"/>
  <c r="E9538" i="1"/>
  <c r="C9538" i="1"/>
  <c r="A9538" i="1"/>
  <c r="K9537" i="1"/>
  <c r="G9537" i="1"/>
  <c r="F9537" i="1"/>
  <c r="E9537" i="1"/>
  <c r="C9537" i="1"/>
  <c r="A9537" i="1"/>
  <c r="K9536" i="1"/>
  <c r="G9536" i="1"/>
  <c r="F9536" i="1"/>
  <c r="E9536" i="1"/>
  <c r="C9536" i="1"/>
  <c r="A9536" i="1"/>
  <c r="K9535" i="1"/>
  <c r="G9535" i="1"/>
  <c r="F9535" i="1"/>
  <c r="E9535" i="1"/>
  <c r="C9535" i="1"/>
  <c r="A9535" i="1"/>
  <c r="K9534" i="1"/>
  <c r="G9534" i="1"/>
  <c r="F9534" i="1"/>
  <c r="E9534" i="1"/>
  <c r="C9534" i="1"/>
  <c r="A9534" i="1"/>
  <c r="K9533" i="1"/>
  <c r="G9533" i="1"/>
  <c r="F9533" i="1"/>
  <c r="E9533" i="1"/>
  <c r="C9533" i="1"/>
  <c r="A9533" i="1"/>
  <c r="K9532" i="1"/>
  <c r="G9532" i="1"/>
  <c r="F9532" i="1"/>
  <c r="E9532" i="1"/>
  <c r="C9532" i="1"/>
  <c r="A9532" i="1"/>
  <c r="K9531" i="1"/>
  <c r="G9531" i="1"/>
  <c r="F9531" i="1"/>
  <c r="E9531" i="1"/>
  <c r="C9531" i="1"/>
  <c r="A9531" i="1"/>
  <c r="K9530" i="1"/>
  <c r="G9530" i="1"/>
  <c r="F9530" i="1"/>
  <c r="E9530" i="1"/>
  <c r="C9530" i="1"/>
  <c r="A9530" i="1"/>
  <c r="K9529" i="1"/>
  <c r="G9529" i="1"/>
  <c r="F9529" i="1"/>
  <c r="E9529" i="1"/>
  <c r="C9529" i="1"/>
  <c r="A9529" i="1"/>
  <c r="K9528" i="1"/>
  <c r="G9528" i="1"/>
  <c r="F9528" i="1"/>
  <c r="E9528" i="1"/>
  <c r="C9528" i="1"/>
  <c r="A9528" i="1"/>
  <c r="K9527" i="1"/>
  <c r="G9527" i="1"/>
  <c r="F9527" i="1"/>
  <c r="E9527" i="1"/>
  <c r="C9527" i="1"/>
  <c r="A9527" i="1"/>
  <c r="K9526" i="1"/>
  <c r="G9526" i="1"/>
  <c r="F9526" i="1"/>
  <c r="E9526" i="1"/>
  <c r="C9526" i="1"/>
  <c r="A9526" i="1"/>
  <c r="K9525" i="1"/>
  <c r="G9525" i="1"/>
  <c r="F9525" i="1"/>
  <c r="E9525" i="1"/>
  <c r="C9525" i="1"/>
  <c r="A9525" i="1"/>
  <c r="K9524" i="1"/>
  <c r="G9524" i="1"/>
  <c r="F9524" i="1"/>
  <c r="E9524" i="1"/>
  <c r="C9524" i="1"/>
  <c r="A9524" i="1"/>
  <c r="K9523" i="1"/>
  <c r="G9523" i="1"/>
  <c r="F9523" i="1"/>
  <c r="E9523" i="1"/>
  <c r="C9523" i="1"/>
  <c r="A9523" i="1"/>
  <c r="K9522" i="1"/>
  <c r="G9522" i="1"/>
  <c r="F9522" i="1"/>
  <c r="E9522" i="1"/>
  <c r="C9522" i="1"/>
  <c r="A9522" i="1"/>
  <c r="K9521" i="1"/>
  <c r="G9521" i="1"/>
  <c r="F9521" i="1"/>
  <c r="E9521" i="1"/>
  <c r="C9521" i="1"/>
  <c r="A9521" i="1"/>
  <c r="K9520" i="1"/>
  <c r="G9520" i="1"/>
  <c r="F9520" i="1"/>
  <c r="E9520" i="1"/>
  <c r="C9520" i="1"/>
  <c r="A9520" i="1"/>
  <c r="K9519" i="1"/>
  <c r="G9519" i="1"/>
  <c r="F9519" i="1"/>
  <c r="E9519" i="1"/>
  <c r="C9519" i="1"/>
  <c r="A9519" i="1"/>
  <c r="K9518" i="1"/>
  <c r="G9518" i="1"/>
  <c r="F9518" i="1"/>
  <c r="E9518" i="1"/>
  <c r="C9518" i="1"/>
  <c r="A9518" i="1"/>
  <c r="K9517" i="1"/>
  <c r="G9517" i="1"/>
  <c r="F9517" i="1"/>
  <c r="E9517" i="1"/>
  <c r="C9517" i="1"/>
  <c r="A9517" i="1"/>
  <c r="K9516" i="1"/>
  <c r="G9516" i="1"/>
  <c r="F9516" i="1"/>
  <c r="E9516" i="1"/>
  <c r="C9516" i="1"/>
  <c r="A9516" i="1"/>
  <c r="K9515" i="1"/>
  <c r="G9515" i="1"/>
  <c r="F9515" i="1"/>
  <c r="E9515" i="1"/>
  <c r="C9515" i="1"/>
  <c r="A9515" i="1"/>
  <c r="K9514" i="1"/>
  <c r="G9514" i="1"/>
  <c r="F9514" i="1"/>
  <c r="E9514" i="1"/>
  <c r="C9514" i="1"/>
  <c r="A9514" i="1"/>
  <c r="K9513" i="1"/>
  <c r="G9513" i="1"/>
  <c r="F9513" i="1"/>
  <c r="E9513" i="1"/>
  <c r="C9513" i="1"/>
  <c r="A9513" i="1"/>
  <c r="K9512" i="1"/>
  <c r="G9512" i="1"/>
  <c r="F9512" i="1"/>
  <c r="E9512" i="1"/>
  <c r="C9512" i="1"/>
  <c r="A9512" i="1"/>
  <c r="K9511" i="1"/>
  <c r="G9511" i="1"/>
  <c r="F9511" i="1"/>
  <c r="E9511" i="1"/>
  <c r="C9511" i="1"/>
  <c r="A9511" i="1"/>
  <c r="K9510" i="1"/>
  <c r="G9510" i="1"/>
  <c r="F9510" i="1"/>
  <c r="E9510" i="1"/>
  <c r="C9510" i="1"/>
  <c r="A9510" i="1"/>
  <c r="K9509" i="1"/>
  <c r="G9509" i="1"/>
  <c r="F9509" i="1"/>
  <c r="E9509" i="1"/>
  <c r="C9509" i="1"/>
  <c r="A9509" i="1"/>
  <c r="K9508" i="1"/>
  <c r="G9508" i="1"/>
  <c r="F9508" i="1"/>
  <c r="E9508" i="1"/>
  <c r="C9508" i="1"/>
  <c r="A9508" i="1"/>
  <c r="K9507" i="1"/>
  <c r="G9507" i="1"/>
  <c r="F9507" i="1"/>
  <c r="E9507" i="1"/>
  <c r="C9507" i="1"/>
  <c r="A9507" i="1"/>
  <c r="K9506" i="1"/>
  <c r="G9506" i="1"/>
  <c r="F9506" i="1"/>
  <c r="E9506" i="1"/>
  <c r="C9506" i="1"/>
  <c r="A9506" i="1"/>
  <c r="K9505" i="1"/>
  <c r="G9505" i="1"/>
  <c r="F9505" i="1"/>
  <c r="E9505" i="1"/>
  <c r="C9505" i="1"/>
  <c r="A9505" i="1"/>
  <c r="K9504" i="1"/>
  <c r="G9504" i="1"/>
  <c r="F9504" i="1"/>
  <c r="E9504" i="1"/>
  <c r="C9504" i="1"/>
  <c r="A9504" i="1"/>
  <c r="K9503" i="1"/>
  <c r="G9503" i="1"/>
  <c r="F9503" i="1"/>
  <c r="E9503" i="1"/>
  <c r="C9503" i="1"/>
  <c r="A9503" i="1"/>
  <c r="K9502" i="1"/>
  <c r="G9502" i="1"/>
  <c r="F9502" i="1"/>
  <c r="E9502" i="1"/>
  <c r="C9502" i="1"/>
  <c r="A9502" i="1"/>
  <c r="K9501" i="1"/>
  <c r="G9501" i="1"/>
  <c r="F9501" i="1"/>
  <c r="E9501" i="1"/>
  <c r="C9501" i="1"/>
  <c r="A9501" i="1"/>
  <c r="K9500" i="1"/>
  <c r="G9500" i="1"/>
  <c r="F9500" i="1"/>
  <c r="E9500" i="1"/>
  <c r="C9500" i="1"/>
  <c r="A9500" i="1"/>
  <c r="K9499" i="1"/>
  <c r="G9499" i="1"/>
  <c r="F9499" i="1"/>
  <c r="E9499" i="1"/>
  <c r="C9499" i="1"/>
  <c r="A9499" i="1"/>
  <c r="K9498" i="1"/>
  <c r="G9498" i="1"/>
  <c r="F9498" i="1"/>
  <c r="E9498" i="1"/>
  <c r="C9498" i="1"/>
  <c r="A9498" i="1"/>
  <c r="K9497" i="1"/>
  <c r="G9497" i="1"/>
  <c r="F9497" i="1"/>
  <c r="E9497" i="1"/>
  <c r="C9497" i="1"/>
  <c r="A9497" i="1"/>
  <c r="K9496" i="1"/>
  <c r="G9496" i="1"/>
  <c r="F9496" i="1"/>
  <c r="E9496" i="1"/>
  <c r="C9496" i="1"/>
  <c r="A9496" i="1"/>
  <c r="K9495" i="1"/>
  <c r="G9495" i="1"/>
  <c r="F9495" i="1"/>
  <c r="E9495" i="1"/>
  <c r="C9495" i="1"/>
  <c r="A9495" i="1"/>
  <c r="K9494" i="1"/>
  <c r="G9494" i="1"/>
  <c r="F9494" i="1"/>
  <c r="E9494" i="1"/>
  <c r="C9494" i="1"/>
  <c r="A9494" i="1"/>
  <c r="K9493" i="1"/>
  <c r="G9493" i="1"/>
  <c r="F9493" i="1"/>
  <c r="E9493" i="1"/>
  <c r="C9493" i="1"/>
  <c r="A9493" i="1"/>
  <c r="K9492" i="1"/>
  <c r="G9492" i="1"/>
  <c r="F9492" i="1"/>
  <c r="E9492" i="1"/>
  <c r="C9492" i="1"/>
  <c r="A9492" i="1"/>
  <c r="K9491" i="1"/>
  <c r="G9491" i="1"/>
  <c r="F9491" i="1"/>
  <c r="E9491" i="1"/>
  <c r="C9491" i="1"/>
  <c r="A9491" i="1"/>
  <c r="K9490" i="1"/>
  <c r="G9490" i="1"/>
  <c r="F9490" i="1"/>
  <c r="E9490" i="1"/>
  <c r="C9490" i="1"/>
  <c r="A9490" i="1"/>
  <c r="K9489" i="1"/>
  <c r="G9489" i="1"/>
  <c r="F9489" i="1"/>
  <c r="E9489" i="1"/>
  <c r="C9489" i="1"/>
  <c r="A9489" i="1"/>
  <c r="K9488" i="1"/>
  <c r="G9488" i="1"/>
  <c r="F9488" i="1"/>
  <c r="E9488" i="1"/>
  <c r="C9488" i="1"/>
  <c r="A9488" i="1"/>
  <c r="K9487" i="1"/>
  <c r="G9487" i="1"/>
  <c r="F9487" i="1"/>
  <c r="E9487" i="1"/>
  <c r="C9487" i="1"/>
  <c r="A9487" i="1"/>
  <c r="K9486" i="1"/>
  <c r="G9486" i="1"/>
  <c r="F9486" i="1"/>
  <c r="E9486" i="1"/>
  <c r="C9486" i="1"/>
  <c r="A9486" i="1"/>
  <c r="K9485" i="1"/>
  <c r="G9485" i="1"/>
  <c r="F9485" i="1"/>
  <c r="E9485" i="1"/>
  <c r="C9485" i="1"/>
  <c r="A9485" i="1"/>
  <c r="K9484" i="1"/>
  <c r="G9484" i="1"/>
  <c r="F9484" i="1"/>
  <c r="E9484" i="1"/>
  <c r="C9484" i="1"/>
  <c r="A9484" i="1"/>
  <c r="K9483" i="1"/>
  <c r="G9483" i="1"/>
  <c r="F9483" i="1"/>
  <c r="E9483" i="1"/>
  <c r="C9483" i="1"/>
  <c r="A9483" i="1"/>
  <c r="K9482" i="1"/>
  <c r="G9482" i="1"/>
  <c r="F9482" i="1"/>
  <c r="E9482" i="1"/>
  <c r="C9482" i="1"/>
  <c r="A9482" i="1"/>
  <c r="K9481" i="1"/>
  <c r="G9481" i="1"/>
  <c r="F9481" i="1"/>
  <c r="E9481" i="1"/>
  <c r="C9481" i="1"/>
  <c r="A9481" i="1"/>
  <c r="K9480" i="1"/>
  <c r="G9480" i="1"/>
  <c r="F9480" i="1"/>
  <c r="E9480" i="1"/>
  <c r="C9480" i="1"/>
  <c r="A9480" i="1"/>
  <c r="K9479" i="1"/>
  <c r="G9479" i="1"/>
  <c r="F9479" i="1"/>
  <c r="E9479" i="1"/>
  <c r="C9479" i="1"/>
  <c r="A9479" i="1"/>
  <c r="K9478" i="1"/>
  <c r="G9478" i="1"/>
  <c r="F9478" i="1"/>
  <c r="E9478" i="1"/>
  <c r="C9478" i="1"/>
  <c r="A9478" i="1"/>
  <c r="K9477" i="1"/>
  <c r="G9477" i="1"/>
  <c r="F9477" i="1"/>
  <c r="E9477" i="1"/>
  <c r="C9477" i="1"/>
  <c r="A9477" i="1"/>
  <c r="K9476" i="1"/>
  <c r="G9476" i="1"/>
  <c r="F9476" i="1"/>
  <c r="E9476" i="1"/>
  <c r="C9476" i="1"/>
  <c r="A9476" i="1"/>
  <c r="K9475" i="1"/>
  <c r="G9475" i="1"/>
  <c r="F9475" i="1"/>
  <c r="E9475" i="1"/>
  <c r="C9475" i="1"/>
  <c r="A9475" i="1"/>
  <c r="K9474" i="1"/>
  <c r="G9474" i="1"/>
  <c r="F9474" i="1"/>
  <c r="E9474" i="1"/>
  <c r="C9474" i="1"/>
  <c r="A9474" i="1"/>
  <c r="K9473" i="1"/>
  <c r="G9473" i="1"/>
  <c r="F9473" i="1"/>
  <c r="E9473" i="1"/>
  <c r="C9473" i="1"/>
  <c r="A9473" i="1"/>
  <c r="K9472" i="1"/>
  <c r="G9472" i="1"/>
  <c r="F9472" i="1"/>
  <c r="E9472" i="1"/>
  <c r="C9472" i="1"/>
  <c r="A9472" i="1"/>
  <c r="K9471" i="1"/>
  <c r="G9471" i="1"/>
  <c r="F9471" i="1"/>
  <c r="E9471" i="1"/>
  <c r="C9471" i="1"/>
  <c r="A9471" i="1"/>
  <c r="K9470" i="1"/>
  <c r="G9470" i="1"/>
  <c r="F9470" i="1"/>
  <c r="E9470" i="1"/>
  <c r="C9470" i="1"/>
  <c r="A9470" i="1"/>
  <c r="K9469" i="1"/>
  <c r="G9469" i="1"/>
  <c r="F9469" i="1"/>
  <c r="E9469" i="1"/>
  <c r="C9469" i="1"/>
  <c r="A9469" i="1"/>
  <c r="K9468" i="1"/>
  <c r="G9468" i="1"/>
  <c r="F9468" i="1"/>
  <c r="E9468" i="1"/>
  <c r="C9468" i="1"/>
  <c r="A9468" i="1"/>
  <c r="K9467" i="1"/>
  <c r="G9467" i="1"/>
  <c r="F9467" i="1"/>
  <c r="E9467" i="1"/>
  <c r="C9467" i="1"/>
  <c r="A9467" i="1"/>
  <c r="K9466" i="1"/>
  <c r="G9466" i="1"/>
  <c r="F9466" i="1"/>
  <c r="E9466" i="1"/>
  <c r="C9466" i="1"/>
  <c r="A9466" i="1"/>
  <c r="K9465" i="1"/>
  <c r="G9465" i="1"/>
  <c r="F9465" i="1"/>
  <c r="E9465" i="1"/>
  <c r="C9465" i="1"/>
  <c r="A9465" i="1"/>
  <c r="K9464" i="1"/>
  <c r="G9464" i="1"/>
  <c r="F9464" i="1"/>
  <c r="E9464" i="1"/>
  <c r="C9464" i="1"/>
  <c r="A9464" i="1"/>
  <c r="K9463" i="1"/>
  <c r="G9463" i="1"/>
  <c r="F9463" i="1"/>
  <c r="E9463" i="1"/>
  <c r="C9463" i="1"/>
  <c r="A9463" i="1"/>
  <c r="K9462" i="1"/>
  <c r="G9462" i="1"/>
  <c r="F9462" i="1"/>
  <c r="E9462" i="1"/>
  <c r="C9462" i="1"/>
  <c r="A9462" i="1"/>
  <c r="K9461" i="1"/>
  <c r="G9461" i="1"/>
  <c r="F9461" i="1"/>
  <c r="E9461" i="1"/>
  <c r="C9461" i="1"/>
  <c r="A9461" i="1"/>
  <c r="K9460" i="1"/>
  <c r="G9460" i="1"/>
  <c r="F9460" i="1"/>
  <c r="E9460" i="1"/>
  <c r="C9460" i="1"/>
  <c r="A9460" i="1"/>
  <c r="K9459" i="1"/>
  <c r="G9459" i="1"/>
  <c r="F9459" i="1"/>
  <c r="E9459" i="1"/>
  <c r="C9459" i="1"/>
  <c r="A9459" i="1"/>
  <c r="K9458" i="1"/>
  <c r="G9458" i="1"/>
  <c r="F9458" i="1"/>
  <c r="E9458" i="1"/>
  <c r="C9458" i="1"/>
  <c r="A9458" i="1"/>
  <c r="K9457" i="1"/>
  <c r="G9457" i="1"/>
  <c r="F9457" i="1"/>
  <c r="E9457" i="1"/>
  <c r="C9457" i="1"/>
  <c r="A9457" i="1"/>
  <c r="K9456" i="1"/>
  <c r="G9456" i="1"/>
  <c r="F9456" i="1"/>
  <c r="E9456" i="1"/>
  <c r="C9456" i="1"/>
  <c r="A9456" i="1"/>
  <c r="K9455" i="1"/>
  <c r="G9455" i="1"/>
  <c r="F9455" i="1"/>
  <c r="E9455" i="1"/>
  <c r="C9455" i="1"/>
  <c r="A9455" i="1"/>
  <c r="K9454" i="1"/>
  <c r="G9454" i="1"/>
  <c r="F9454" i="1"/>
  <c r="E9454" i="1"/>
  <c r="C9454" i="1"/>
  <c r="A9454" i="1"/>
  <c r="K9453" i="1"/>
  <c r="G9453" i="1"/>
  <c r="F9453" i="1"/>
  <c r="E9453" i="1"/>
  <c r="C9453" i="1"/>
  <c r="A9453" i="1"/>
  <c r="K9452" i="1"/>
  <c r="G9452" i="1"/>
  <c r="F9452" i="1"/>
  <c r="E9452" i="1"/>
  <c r="C9452" i="1"/>
  <c r="A9452" i="1"/>
  <c r="K9451" i="1"/>
  <c r="G9451" i="1"/>
  <c r="F9451" i="1"/>
  <c r="E9451" i="1"/>
  <c r="C9451" i="1"/>
  <c r="A9451" i="1"/>
  <c r="K9450" i="1"/>
  <c r="G9450" i="1"/>
  <c r="F9450" i="1"/>
  <c r="E9450" i="1"/>
  <c r="C9450" i="1"/>
  <c r="A9450" i="1"/>
  <c r="K9449" i="1"/>
  <c r="G9449" i="1"/>
  <c r="F9449" i="1"/>
  <c r="E9449" i="1"/>
  <c r="C9449" i="1"/>
  <c r="A9449" i="1"/>
  <c r="K9448" i="1"/>
  <c r="G9448" i="1"/>
  <c r="F9448" i="1"/>
  <c r="E9448" i="1"/>
  <c r="C9448" i="1"/>
  <c r="A9448" i="1"/>
  <c r="K9447" i="1"/>
  <c r="G9447" i="1"/>
  <c r="F9447" i="1"/>
  <c r="E9447" i="1"/>
  <c r="C9447" i="1"/>
  <c r="A9447" i="1"/>
  <c r="K9446" i="1"/>
  <c r="G9446" i="1"/>
  <c r="F9446" i="1"/>
  <c r="E9446" i="1"/>
  <c r="C9446" i="1"/>
  <c r="A9446" i="1"/>
  <c r="K9445" i="1"/>
  <c r="G9445" i="1"/>
  <c r="F9445" i="1"/>
  <c r="E9445" i="1"/>
  <c r="C9445" i="1"/>
  <c r="A9445" i="1"/>
  <c r="K9444" i="1"/>
  <c r="G9444" i="1"/>
  <c r="F9444" i="1"/>
  <c r="E9444" i="1"/>
  <c r="C9444" i="1"/>
  <c r="A9444" i="1"/>
  <c r="K9443" i="1"/>
  <c r="G9443" i="1"/>
  <c r="F9443" i="1"/>
  <c r="E9443" i="1"/>
  <c r="C9443" i="1"/>
  <c r="A9443" i="1"/>
  <c r="K9442" i="1"/>
  <c r="G9442" i="1"/>
  <c r="F9442" i="1"/>
  <c r="E9442" i="1"/>
  <c r="C9442" i="1"/>
  <c r="A9442" i="1"/>
  <c r="K9441" i="1"/>
  <c r="G9441" i="1"/>
  <c r="F9441" i="1"/>
  <c r="E9441" i="1"/>
  <c r="C9441" i="1"/>
  <c r="A9441" i="1"/>
  <c r="K9440" i="1"/>
  <c r="G9440" i="1"/>
  <c r="F9440" i="1"/>
  <c r="E9440" i="1"/>
  <c r="C9440" i="1"/>
  <c r="A9440" i="1"/>
  <c r="K9439" i="1"/>
  <c r="G9439" i="1"/>
  <c r="F9439" i="1"/>
  <c r="E9439" i="1"/>
  <c r="C9439" i="1"/>
  <c r="A9439" i="1"/>
  <c r="K9438" i="1"/>
  <c r="G9438" i="1"/>
  <c r="F9438" i="1"/>
  <c r="E9438" i="1"/>
  <c r="C9438" i="1"/>
  <c r="A9438" i="1"/>
  <c r="K9437" i="1"/>
  <c r="G9437" i="1"/>
  <c r="F9437" i="1"/>
  <c r="E9437" i="1"/>
  <c r="C9437" i="1"/>
  <c r="A9437" i="1"/>
  <c r="K9436" i="1"/>
  <c r="G9436" i="1"/>
  <c r="F9436" i="1"/>
  <c r="E9436" i="1"/>
  <c r="C9436" i="1"/>
  <c r="A9436" i="1"/>
  <c r="K9435" i="1"/>
  <c r="G9435" i="1"/>
  <c r="F9435" i="1"/>
  <c r="E9435" i="1"/>
  <c r="C9435" i="1"/>
  <c r="A9435" i="1"/>
  <c r="K9434" i="1"/>
  <c r="G9434" i="1"/>
  <c r="F9434" i="1"/>
  <c r="E9434" i="1"/>
  <c r="C9434" i="1"/>
  <c r="A9434" i="1"/>
  <c r="K9433" i="1"/>
  <c r="G9433" i="1"/>
  <c r="F9433" i="1"/>
  <c r="E9433" i="1"/>
  <c r="C9433" i="1"/>
  <c r="A9433" i="1"/>
  <c r="K9432" i="1"/>
  <c r="G9432" i="1"/>
  <c r="F9432" i="1"/>
  <c r="E9432" i="1"/>
  <c r="C9432" i="1"/>
  <c r="A9432" i="1"/>
  <c r="K9431" i="1"/>
  <c r="G9431" i="1"/>
  <c r="F9431" i="1"/>
  <c r="E9431" i="1"/>
  <c r="C9431" i="1"/>
  <c r="A9431" i="1"/>
  <c r="K9430" i="1"/>
  <c r="G9430" i="1"/>
  <c r="F9430" i="1"/>
  <c r="E9430" i="1"/>
  <c r="C9430" i="1"/>
  <c r="A9430" i="1"/>
  <c r="K9429" i="1"/>
  <c r="G9429" i="1"/>
  <c r="F9429" i="1"/>
  <c r="E9429" i="1"/>
  <c r="C9429" i="1"/>
  <c r="A9429" i="1"/>
  <c r="K9428" i="1"/>
  <c r="G9428" i="1"/>
  <c r="F9428" i="1"/>
  <c r="E9428" i="1"/>
  <c r="C9428" i="1"/>
  <c r="A9428" i="1"/>
  <c r="K9427" i="1"/>
  <c r="G9427" i="1"/>
  <c r="F9427" i="1"/>
  <c r="E9427" i="1"/>
  <c r="C9427" i="1"/>
  <c r="A9427" i="1"/>
  <c r="K9426" i="1"/>
  <c r="G9426" i="1"/>
  <c r="F9426" i="1"/>
  <c r="E9426" i="1"/>
  <c r="C9426" i="1"/>
  <c r="A9426" i="1"/>
  <c r="K9425" i="1"/>
  <c r="G9425" i="1"/>
  <c r="F9425" i="1"/>
  <c r="E9425" i="1"/>
  <c r="C9425" i="1"/>
  <c r="A9425" i="1"/>
  <c r="K9424" i="1"/>
  <c r="G9424" i="1"/>
  <c r="F9424" i="1"/>
  <c r="E9424" i="1"/>
  <c r="C9424" i="1"/>
  <c r="A9424" i="1"/>
  <c r="K9423" i="1"/>
  <c r="G9423" i="1"/>
  <c r="F9423" i="1"/>
  <c r="E9423" i="1"/>
  <c r="C9423" i="1"/>
  <c r="A9423" i="1"/>
  <c r="K9422" i="1"/>
  <c r="G9422" i="1"/>
  <c r="F9422" i="1"/>
  <c r="E9422" i="1"/>
  <c r="C9422" i="1"/>
  <c r="A9422" i="1"/>
  <c r="K9421" i="1"/>
  <c r="G9421" i="1"/>
  <c r="F9421" i="1"/>
  <c r="E9421" i="1"/>
  <c r="C9421" i="1"/>
  <c r="A9421" i="1"/>
  <c r="K9420" i="1"/>
  <c r="G9420" i="1"/>
  <c r="F9420" i="1"/>
  <c r="E9420" i="1"/>
  <c r="C9420" i="1"/>
  <c r="A9420" i="1"/>
  <c r="K9419" i="1"/>
  <c r="G9419" i="1"/>
  <c r="F9419" i="1"/>
  <c r="E9419" i="1"/>
  <c r="C9419" i="1"/>
  <c r="A9419" i="1"/>
  <c r="K9418" i="1"/>
  <c r="G9418" i="1"/>
  <c r="F9418" i="1"/>
  <c r="E9418" i="1"/>
  <c r="C9418" i="1"/>
  <c r="A9418" i="1"/>
  <c r="K9417" i="1"/>
  <c r="G9417" i="1"/>
  <c r="F9417" i="1"/>
  <c r="E9417" i="1"/>
  <c r="C9417" i="1"/>
  <c r="A9417" i="1"/>
  <c r="K9416" i="1"/>
  <c r="G9416" i="1"/>
  <c r="F9416" i="1"/>
  <c r="E9416" i="1"/>
  <c r="C9416" i="1"/>
  <c r="A9416" i="1"/>
  <c r="K9415" i="1"/>
  <c r="G9415" i="1"/>
  <c r="F9415" i="1"/>
  <c r="E9415" i="1"/>
  <c r="C9415" i="1"/>
  <c r="A9415" i="1"/>
  <c r="K9414" i="1"/>
  <c r="G9414" i="1"/>
  <c r="F9414" i="1"/>
  <c r="E9414" i="1"/>
  <c r="C9414" i="1"/>
  <c r="A9414" i="1"/>
  <c r="K9413" i="1"/>
  <c r="G9413" i="1"/>
  <c r="F9413" i="1"/>
  <c r="E9413" i="1"/>
  <c r="C9413" i="1"/>
  <c r="A9413" i="1"/>
  <c r="K9412" i="1"/>
  <c r="G9412" i="1"/>
  <c r="F9412" i="1"/>
  <c r="E9412" i="1"/>
  <c r="C9412" i="1"/>
  <c r="A9412" i="1"/>
  <c r="K9411" i="1"/>
  <c r="G9411" i="1"/>
  <c r="F9411" i="1"/>
  <c r="E9411" i="1"/>
  <c r="C9411" i="1"/>
  <c r="A9411" i="1"/>
  <c r="K9410" i="1"/>
  <c r="G9410" i="1"/>
  <c r="F9410" i="1"/>
  <c r="E9410" i="1"/>
  <c r="C9410" i="1"/>
  <c r="A9410" i="1"/>
  <c r="K9409" i="1"/>
  <c r="G9409" i="1"/>
  <c r="F9409" i="1"/>
  <c r="E9409" i="1"/>
  <c r="C9409" i="1"/>
  <c r="A9409" i="1"/>
  <c r="K9408" i="1"/>
  <c r="G9408" i="1"/>
  <c r="F9408" i="1"/>
  <c r="E9408" i="1"/>
  <c r="C9408" i="1"/>
  <c r="A9408" i="1"/>
  <c r="K9407" i="1"/>
  <c r="G9407" i="1"/>
  <c r="F9407" i="1"/>
  <c r="E9407" i="1"/>
  <c r="C9407" i="1"/>
  <c r="A9407" i="1"/>
  <c r="K9406" i="1"/>
  <c r="G9406" i="1"/>
  <c r="F9406" i="1"/>
  <c r="E9406" i="1"/>
  <c r="C9406" i="1"/>
  <c r="A9406" i="1"/>
  <c r="K9405" i="1"/>
  <c r="G9405" i="1"/>
  <c r="F9405" i="1"/>
  <c r="E9405" i="1"/>
  <c r="C9405" i="1"/>
  <c r="A9405" i="1"/>
  <c r="K9404" i="1"/>
  <c r="G9404" i="1"/>
  <c r="F9404" i="1"/>
  <c r="E9404" i="1"/>
  <c r="C9404" i="1"/>
  <c r="A9404" i="1"/>
  <c r="K9403" i="1"/>
  <c r="G9403" i="1"/>
  <c r="F9403" i="1"/>
  <c r="E9403" i="1"/>
  <c r="C9403" i="1"/>
  <c r="A9403" i="1"/>
  <c r="K9402" i="1"/>
  <c r="G9402" i="1"/>
  <c r="F9402" i="1"/>
  <c r="E9402" i="1"/>
  <c r="C9402" i="1"/>
  <c r="A9402" i="1"/>
  <c r="K9401" i="1"/>
  <c r="G9401" i="1"/>
  <c r="F9401" i="1"/>
  <c r="E9401" i="1"/>
  <c r="C9401" i="1"/>
  <c r="A9401" i="1"/>
  <c r="K9400" i="1"/>
  <c r="G9400" i="1"/>
  <c r="F9400" i="1"/>
  <c r="E9400" i="1"/>
  <c r="C9400" i="1"/>
  <c r="A9400" i="1"/>
  <c r="K9399" i="1"/>
  <c r="G9399" i="1"/>
  <c r="F9399" i="1"/>
  <c r="E9399" i="1"/>
  <c r="C9399" i="1"/>
  <c r="A9399" i="1"/>
  <c r="K9398" i="1"/>
  <c r="G9398" i="1"/>
  <c r="F9398" i="1"/>
  <c r="E9398" i="1"/>
  <c r="C9398" i="1"/>
  <c r="A9398" i="1"/>
  <c r="K9397" i="1"/>
  <c r="G9397" i="1"/>
  <c r="F9397" i="1"/>
  <c r="E9397" i="1"/>
  <c r="C9397" i="1"/>
  <c r="A9397" i="1"/>
  <c r="K9396" i="1"/>
  <c r="G9396" i="1"/>
  <c r="F9396" i="1"/>
  <c r="E9396" i="1"/>
  <c r="C9396" i="1"/>
  <c r="A9396" i="1"/>
  <c r="K9395" i="1"/>
  <c r="G9395" i="1"/>
  <c r="F9395" i="1"/>
  <c r="E9395" i="1"/>
  <c r="C9395" i="1"/>
  <c r="A9395" i="1"/>
  <c r="K9394" i="1"/>
  <c r="G9394" i="1"/>
  <c r="F9394" i="1"/>
  <c r="E9394" i="1"/>
  <c r="C9394" i="1"/>
  <c r="A9394" i="1"/>
  <c r="K9393" i="1"/>
  <c r="G9393" i="1"/>
  <c r="F9393" i="1"/>
  <c r="E9393" i="1"/>
  <c r="C9393" i="1"/>
  <c r="A9393" i="1"/>
  <c r="K9392" i="1"/>
  <c r="G9392" i="1"/>
  <c r="F9392" i="1"/>
  <c r="E9392" i="1"/>
  <c r="C9392" i="1"/>
  <c r="A9392" i="1"/>
  <c r="K9391" i="1"/>
  <c r="G9391" i="1"/>
  <c r="F9391" i="1"/>
  <c r="E9391" i="1"/>
  <c r="C9391" i="1"/>
  <c r="A9391" i="1"/>
  <c r="K9390" i="1"/>
  <c r="G9390" i="1"/>
  <c r="F9390" i="1"/>
  <c r="E9390" i="1"/>
  <c r="C9390" i="1"/>
  <c r="A9390" i="1"/>
  <c r="K9389" i="1"/>
  <c r="G9389" i="1"/>
  <c r="F9389" i="1"/>
  <c r="E9389" i="1"/>
  <c r="C9389" i="1"/>
  <c r="A9389" i="1"/>
  <c r="K9388" i="1"/>
  <c r="G9388" i="1"/>
  <c r="F9388" i="1"/>
  <c r="E9388" i="1"/>
  <c r="C9388" i="1"/>
  <c r="A9388" i="1"/>
  <c r="K9387" i="1"/>
  <c r="G9387" i="1"/>
  <c r="F9387" i="1"/>
  <c r="E9387" i="1"/>
  <c r="C9387" i="1"/>
  <c r="A9387" i="1"/>
  <c r="K9386" i="1"/>
  <c r="G9386" i="1"/>
  <c r="F9386" i="1"/>
  <c r="E9386" i="1"/>
  <c r="C9386" i="1"/>
  <c r="A9386" i="1"/>
  <c r="K9385" i="1"/>
  <c r="G9385" i="1"/>
  <c r="F9385" i="1"/>
  <c r="E9385" i="1"/>
  <c r="C9385" i="1"/>
  <c r="A9385" i="1"/>
  <c r="K9384" i="1"/>
  <c r="G9384" i="1"/>
  <c r="F9384" i="1"/>
  <c r="E9384" i="1"/>
  <c r="C9384" i="1"/>
  <c r="A9384" i="1"/>
  <c r="K9383" i="1"/>
  <c r="G9383" i="1"/>
  <c r="F9383" i="1"/>
  <c r="E9383" i="1"/>
  <c r="C9383" i="1"/>
  <c r="A9383" i="1"/>
  <c r="K9382" i="1"/>
  <c r="G9382" i="1"/>
  <c r="F9382" i="1"/>
  <c r="E9382" i="1"/>
  <c r="C9382" i="1"/>
  <c r="A9382" i="1"/>
  <c r="K9381" i="1"/>
  <c r="G9381" i="1"/>
  <c r="F9381" i="1"/>
  <c r="E9381" i="1"/>
  <c r="C9381" i="1"/>
  <c r="A9381" i="1"/>
  <c r="K9380" i="1"/>
  <c r="G9380" i="1"/>
  <c r="F9380" i="1"/>
  <c r="E9380" i="1"/>
  <c r="C9380" i="1"/>
  <c r="A9380" i="1"/>
  <c r="K9379" i="1"/>
  <c r="G9379" i="1"/>
  <c r="F9379" i="1"/>
  <c r="E9379" i="1"/>
  <c r="C9379" i="1"/>
  <c r="A9379" i="1"/>
  <c r="K9378" i="1"/>
  <c r="G9378" i="1"/>
  <c r="F9378" i="1"/>
  <c r="E9378" i="1"/>
  <c r="C9378" i="1"/>
  <c r="A9378" i="1"/>
  <c r="K9377" i="1"/>
  <c r="G9377" i="1"/>
  <c r="F9377" i="1"/>
  <c r="E9377" i="1"/>
  <c r="C9377" i="1"/>
  <c r="A9377" i="1"/>
  <c r="K9376" i="1"/>
  <c r="G9376" i="1"/>
  <c r="F9376" i="1"/>
  <c r="E9376" i="1"/>
  <c r="C9376" i="1"/>
  <c r="A9376" i="1"/>
  <c r="K9375" i="1"/>
  <c r="G9375" i="1"/>
  <c r="F9375" i="1"/>
  <c r="E9375" i="1"/>
  <c r="C9375" i="1"/>
  <c r="A9375" i="1"/>
  <c r="K9374" i="1"/>
  <c r="G9374" i="1"/>
  <c r="F9374" i="1"/>
  <c r="E9374" i="1"/>
  <c r="C9374" i="1"/>
  <c r="A9374" i="1"/>
  <c r="K9373" i="1"/>
  <c r="G9373" i="1"/>
  <c r="F9373" i="1"/>
  <c r="E9373" i="1"/>
  <c r="C9373" i="1"/>
  <c r="A9373" i="1"/>
  <c r="K9372" i="1"/>
  <c r="G9372" i="1"/>
  <c r="F9372" i="1"/>
  <c r="E9372" i="1"/>
  <c r="C9372" i="1"/>
  <c r="A9372" i="1"/>
  <c r="K9371" i="1"/>
  <c r="G9371" i="1"/>
  <c r="F9371" i="1"/>
  <c r="E9371" i="1"/>
  <c r="C9371" i="1"/>
  <c r="A9371" i="1"/>
  <c r="K9370" i="1"/>
  <c r="G9370" i="1"/>
  <c r="F9370" i="1"/>
  <c r="E9370" i="1"/>
  <c r="C9370" i="1"/>
  <c r="A9370" i="1"/>
  <c r="K9369" i="1"/>
  <c r="G9369" i="1"/>
  <c r="F9369" i="1"/>
  <c r="E9369" i="1"/>
  <c r="C9369" i="1"/>
  <c r="A9369" i="1"/>
  <c r="K9368" i="1"/>
  <c r="G9368" i="1"/>
  <c r="F9368" i="1"/>
  <c r="E9368" i="1"/>
  <c r="C9368" i="1"/>
  <c r="A9368" i="1"/>
  <c r="K9367" i="1"/>
  <c r="G9367" i="1"/>
  <c r="F9367" i="1"/>
  <c r="E9367" i="1"/>
  <c r="C9367" i="1"/>
  <c r="A9367" i="1"/>
  <c r="K9366" i="1"/>
  <c r="G9366" i="1"/>
  <c r="F9366" i="1"/>
  <c r="E9366" i="1"/>
  <c r="C9366" i="1"/>
  <c r="A9366" i="1"/>
  <c r="K9365" i="1"/>
  <c r="G9365" i="1"/>
  <c r="F9365" i="1"/>
  <c r="E9365" i="1"/>
  <c r="C9365" i="1"/>
  <c r="A9365" i="1"/>
  <c r="K9364" i="1"/>
  <c r="G9364" i="1"/>
  <c r="F9364" i="1"/>
  <c r="E9364" i="1"/>
  <c r="C9364" i="1"/>
  <c r="A9364" i="1"/>
  <c r="K9363" i="1"/>
  <c r="G9363" i="1"/>
  <c r="F9363" i="1"/>
  <c r="E9363" i="1"/>
  <c r="C9363" i="1"/>
  <c r="A9363" i="1"/>
  <c r="K9362" i="1"/>
  <c r="G9362" i="1"/>
  <c r="F9362" i="1"/>
  <c r="E9362" i="1"/>
  <c r="C9362" i="1"/>
  <c r="A9362" i="1"/>
  <c r="K9361" i="1"/>
  <c r="G9361" i="1"/>
  <c r="F9361" i="1"/>
  <c r="E9361" i="1"/>
  <c r="C9361" i="1"/>
  <c r="A9361" i="1"/>
  <c r="K9360" i="1"/>
  <c r="G9360" i="1"/>
  <c r="F9360" i="1"/>
  <c r="E9360" i="1"/>
  <c r="C9360" i="1"/>
  <c r="A9360" i="1"/>
  <c r="K9359" i="1"/>
  <c r="G9359" i="1"/>
  <c r="F9359" i="1"/>
  <c r="E9359" i="1"/>
  <c r="C9359" i="1"/>
  <c r="A9359" i="1"/>
  <c r="K9358" i="1"/>
  <c r="G9358" i="1"/>
  <c r="F9358" i="1"/>
  <c r="E9358" i="1"/>
  <c r="C9358" i="1"/>
  <c r="A9358" i="1"/>
  <c r="K9357" i="1"/>
  <c r="G9357" i="1"/>
  <c r="F9357" i="1"/>
  <c r="E9357" i="1"/>
  <c r="C9357" i="1"/>
  <c r="A9357" i="1"/>
  <c r="K9356" i="1"/>
  <c r="G9356" i="1"/>
  <c r="F9356" i="1"/>
  <c r="E9356" i="1"/>
  <c r="C9356" i="1"/>
  <c r="A9356" i="1"/>
  <c r="K9355" i="1"/>
  <c r="G9355" i="1"/>
  <c r="F9355" i="1"/>
  <c r="E9355" i="1"/>
  <c r="C9355" i="1"/>
  <c r="A9355" i="1"/>
  <c r="K9354" i="1"/>
  <c r="G9354" i="1"/>
  <c r="F9354" i="1"/>
  <c r="E9354" i="1"/>
  <c r="C9354" i="1"/>
  <c r="A9354" i="1"/>
  <c r="K9353" i="1"/>
  <c r="G9353" i="1"/>
  <c r="F9353" i="1"/>
  <c r="E9353" i="1"/>
  <c r="C9353" i="1"/>
  <c r="A9353" i="1"/>
  <c r="K9352" i="1"/>
  <c r="G9352" i="1"/>
  <c r="F9352" i="1"/>
  <c r="E9352" i="1"/>
  <c r="C9352" i="1"/>
  <c r="A9352" i="1"/>
  <c r="K9351" i="1"/>
  <c r="G9351" i="1"/>
  <c r="F9351" i="1"/>
  <c r="E9351" i="1"/>
  <c r="C9351" i="1"/>
  <c r="A9351" i="1"/>
  <c r="K9350" i="1"/>
  <c r="G9350" i="1"/>
  <c r="F9350" i="1"/>
  <c r="E9350" i="1"/>
  <c r="C9350" i="1"/>
  <c r="A9350" i="1"/>
  <c r="K9349" i="1"/>
  <c r="G9349" i="1"/>
  <c r="F9349" i="1"/>
  <c r="E9349" i="1"/>
  <c r="C9349" i="1"/>
  <c r="A9349" i="1"/>
  <c r="K9348" i="1"/>
  <c r="G9348" i="1"/>
  <c r="F9348" i="1"/>
  <c r="E9348" i="1"/>
  <c r="C9348" i="1"/>
  <c r="A9348" i="1"/>
  <c r="K9347" i="1"/>
  <c r="G9347" i="1"/>
  <c r="F9347" i="1"/>
  <c r="E9347" i="1"/>
  <c r="C9347" i="1"/>
  <c r="A9347" i="1"/>
  <c r="K9346" i="1"/>
  <c r="G9346" i="1"/>
  <c r="F9346" i="1"/>
  <c r="E9346" i="1"/>
  <c r="C9346" i="1"/>
  <c r="A9346" i="1"/>
  <c r="K9345" i="1"/>
  <c r="G9345" i="1"/>
  <c r="F9345" i="1"/>
  <c r="E9345" i="1"/>
  <c r="C9345" i="1"/>
  <c r="A9345" i="1"/>
  <c r="K9344" i="1"/>
  <c r="G9344" i="1"/>
  <c r="F9344" i="1"/>
  <c r="E9344" i="1"/>
  <c r="C9344" i="1"/>
  <c r="A9344" i="1"/>
  <c r="K9343" i="1"/>
  <c r="G9343" i="1"/>
  <c r="F9343" i="1"/>
  <c r="E9343" i="1"/>
  <c r="C9343" i="1"/>
  <c r="A9343" i="1"/>
  <c r="K9342" i="1"/>
  <c r="G9342" i="1"/>
  <c r="F9342" i="1"/>
  <c r="E9342" i="1"/>
  <c r="C9342" i="1"/>
  <c r="A9342" i="1"/>
  <c r="K9341" i="1"/>
  <c r="G9341" i="1"/>
  <c r="F9341" i="1"/>
  <c r="E9341" i="1"/>
  <c r="C9341" i="1"/>
  <c r="A9341" i="1"/>
  <c r="K9340" i="1"/>
  <c r="G9340" i="1"/>
  <c r="F9340" i="1"/>
  <c r="E9340" i="1"/>
  <c r="C9340" i="1"/>
  <c r="A9340" i="1"/>
  <c r="K9339" i="1"/>
  <c r="G9339" i="1"/>
  <c r="F9339" i="1"/>
  <c r="E9339" i="1"/>
  <c r="C9339" i="1"/>
  <c r="A9339" i="1"/>
  <c r="K9338" i="1"/>
  <c r="G9338" i="1"/>
  <c r="F9338" i="1"/>
  <c r="E9338" i="1"/>
  <c r="C9338" i="1"/>
  <c r="A9338" i="1"/>
  <c r="K9337" i="1"/>
  <c r="G9337" i="1"/>
  <c r="F9337" i="1"/>
  <c r="E9337" i="1"/>
  <c r="C9337" i="1"/>
  <c r="A9337" i="1"/>
  <c r="K9336" i="1"/>
  <c r="G9336" i="1"/>
  <c r="F9336" i="1"/>
  <c r="E9336" i="1"/>
  <c r="C9336" i="1"/>
  <c r="A9336" i="1"/>
  <c r="K9335" i="1"/>
  <c r="G9335" i="1"/>
  <c r="F9335" i="1"/>
  <c r="E9335" i="1"/>
  <c r="C9335" i="1"/>
  <c r="A9335" i="1"/>
  <c r="K9334" i="1"/>
  <c r="G9334" i="1"/>
  <c r="F9334" i="1"/>
  <c r="E9334" i="1"/>
  <c r="C9334" i="1"/>
  <c r="A9334" i="1"/>
  <c r="K9333" i="1"/>
  <c r="G9333" i="1"/>
  <c r="F9333" i="1"/>
  <c r="E9333" i="1"/>
  <c r="C9333" i="1"/>
  <c r="A9333" i="1"/>
  <c r="K9332" i="1"/>
  <c r="G9332" i="1"/>
  <c r="F9332" i="1"/>
  <c r="E9332" i="1"/>
  <c r="C9332" i="1"/>
  <c r="A9332" i="1"/>
  <c r="K9331" i="1"/>
  <c r="G9331" i="1"/>
  <c r="F9331" i="1"/>
  <c r="E9331" i="1"/>
  <c r="C9331" i="1"/>
  <c r="A9331" i="1"/>
  <c r="K9330" i="1"/>
  <c r="G9330" i="1"/>
  <c r="F9330" i="1"/>
  <c r="E9330" i="1"/>
  <c r="C9330" i="1"/>
  <c r="A9330" i="1"/>
  <c r="K9329" i="1"/>
  <c r="G9329" i="1"/>
  <c r="F9329" i="1"/>
  <c r="E9329" i="1"/>
  <c r="C9329" i="1"/>
  <c r="A9329" i="1"/>
  <c r="K9328" i="1"/>
  <c r="G9328" i="1"/>
  <c r="F9328" i="1"/>
  <c r="E9328" i="1"/>
  <c r="C9328" i="1"/>
  <c r="A9328" i="1"/>
  <c r="K9327" i="1"/>
  <c r="G9327" i="1"/>
  <c r="F9327" i="1"/>
  <c r="E9327" i="1"/>
  <c r="C9327" i="1"/>
  <c r="A9327" i="1"/>
  <c r="K9326" i="1"/>
  <c r="G9326" i="1"/>
  <c r="F9326" i="1"/>
  <c r="E9326" i="1"/>
  <c r="C9326" i="1"/>
  <c r="A9326" i="1"/>
  <c r="K9325" i="1"/>
  <c r="G9325" i="1"/>
  <c r="F9325" i="1"/>
  <c r="E9325" i="1"/>
  <c r="C9325" i="1"/>
  <c r="A9325" i="1"/>
  <c r="K9324" i="1"/>
  <c r="G9324" i="1"/>
  <c r="F9324" i="1"/>
  <c r="E9324" i="1"/>
  <c r="C9324" i="1"/>
  <c r="A9324" i="1"/>
  <c r="K9323" i="1"/>
  <c r="G9323" i="1"/>
  <c r="F9323" i="1"/>
  <c r="E9323" i="1"/>
  <c r="C9323" i="1"/>
  <c r="A9323" i="1"/>
  <c r="K9322" i="1"/>
  <c r="G9322" i="1"/>
  <c r="F9322" i="1"/>
  <c r="E9322" i="1"/>
  <c r="C9322" i="1"/>
  <c r="A9322" i="1"/>
  <c r="K9321" i="1"/>
  <c r="G9321" i="1"/>
  <c r="F9321" i="1"/>
  <c r="E9321" i="1"/>
  <c r="C9321" i="1"/>
  <c r="A9321" i="1"/>
  <c r="K9320" i="1"/>
  <c r="G9320" i="1"/>
  <c r="F9320" i="1"/>
  <c r="E9320" i="1"/>
  <c r="C9320" i="1"/>
  <c r="A9320" i="1"/>
  <c r="K9319" i="1"/>
  <c r="G9319" i="1"/>
  <c r="F9319" i="1"/>
  <c r="E9319" i="1"/>
  <c r="C9319" i="1"/>
  <c r="A9319" i="1"/>
  <c r="K9318" i="1"/>
  <c r="G9318" i="1"/>
  <c r="F9318" i="1"/>
  <c r="E9318" i="1"/>
  <c r="C9318" i="1"/>
  <c r="A9318" i="1"/>
  <c r="K9317" i="1"/>
  <c r="G9317" i="1"/>
  <c r="F9317" i="1"/>
  <c r="E9317" i="1"/>
  <c r="C9317" i="1"/>
  <c r="A9317" i="1"/>
  <c r="K9316" i="1"/>
  <c r="G9316" i="1"/>
  <c r="F9316" i="1"/>
  <c r="E9316" i="1"/>
  <c r="C9316" i="1"/>
  <c r="A9316" i="1"/>
  <c r="K9315" i="1"/>
  <c r="G9315" i="1"/>
  <c r="F9315" i="1"/>
  <c r="E9315" i="1"/>
  <c r="C9315" i="1"/>
  <c r="A9315" i="1"/>
  <c r="K9314" i="1"/>
  <c r="G9314" i="1"/>
  <c r="F9314" i="1"/>
  <c r="E9314" i="1"/>
  <c r="C9314" i="1"/>
  <c r="A9314" i="1"/>
  <c r="K9313" i="1"/>
  <c r="G9313" i="1"/>
  <c r="F9313" i="1"/>
  <c r="E9313" i="1"/>
  <c r="C9313" i="1"/>
  <c r="A9313" i="1"/>
  <c r="K9312" i="1"/>
  <c r="G9312" i="1"/>
  <c r="F9312" i="1"/>
  <c r="E9312" i="1"/>
  <c r="C9312" i="1"/>
  <c r="A9312" i="1"/>
  <c r="K9311" i="1"/>
  <c r="G9311" i="1"/>
  <c r="F9311" i="1"/>
  <c r="E9311" i="1"/>
  <c r="C9311" i="1"/>
  <c r="A9311" i="1"/>
  <c r="K9310" i="1"/>
  <c r="G9310" i="1"/>
  <c r="F9310" i="1"/>
  <c r="E9310" i="1"/>
  <c r="C9310" i="1"/>
  <c r="A9310" i="1"/>
  <c r="K9309" i="1"/>
  <c r="G9309" i="1"/>
  <c r="F9309" i="1"/>
  <c r="E9309" i="1"/>
  <c r="C9309" i="1"/>
  <c r="A9309" i="1"/>
  <c r="K9308" i="1"/>
  <c r="G9308" i="1"/>
  <c r="F9308" i="1"/>
  <c r="E9308" i="1"/>
  <c r="C9308" i="1"/>
  <c r="A9308" i="1"/>
  <c r="K9307" i="1"/>
  <c r="G9307" i="1"/>
  <c r="F9307" i="1"/>
  <c r="E9307" i="1"/>
  <c r="C9307" i="1"/>
  <c r="A9307" i="1"/>
  <c r="K9306" i="1"/>
  <c r="G9306" i="1"/>
  <c r="F9306" i="1"/>
  <c r="E9306" i="1"/>
  <c r="C9306" i="1"/>
  <c r="A9306" i="1"/>
  <c r="K9305" i="1"/>
  <c r="G9305" i="1"/>
  <c r="F9305" i="1"/>
  <c r="E9305" i="1"/>
  <c r="C9305" i="1"/>
  <c r="A9305" i="1"/>
  <c r="K9304" i="1"/>
  <c r="G9304" i="1"/>
  <c r="F9304" i="1"/>
  <c r="E9304" i="1"/>
  <c r="C9304" i="1"/>
  <c r="A9304" i="1"/>
  <c r="K9303" i="1"/>
  <c r="G9303" i="1"/>
  <c r="F9303" i="1"/>
  <c r="E9303" i="1"/>
  <c r="C9303" i="1"/>
  <c r="A9303" i="1"/>
  <c r="K9302" i="1"/>
  <c r="G9302" i="1"/>
  <c r="F9302" i="1"/>
  <c r="E9302" i="1"/>
  <c r="C9302" i="1"/>
  <c r="A9302" i="1"/>
  <c r="K9301" i="1"/>
  <c r="G9301" i="1"/>
  <c r="F9301" i="1"/>
  <c r="E9301" i="1"/>
  <c r="C9301" i="1"/>
  <c r="A9301" i="1"/>
  <c r="K9300" i="1"/>
  <c r="G9300" i="1"/>
  <c r="F9300" i="1"/>
  <c r="E9300" i="1"/>
  <c r="C9300" i="1"/>
  <c r="A9300" i="1"/>
  <c r="K9299" i="1"/>
  <c r="G9299" i="1"/>
  <c r="F9299" i="1"/>
  <c r="E9299" i="1"/>
  <c r="C9299" i="1"/>
  <c r="A9299" i="1"/>
  <c r="K9298" i="1"/>
  <c r="G9298" i="1"/>
  <c r="F9298" i="1"/>
  <c r="E9298" i="1"/>
  <c r="C9298" i="1"/>
  <c r="A9298" i="1"/>
  <c r="K9297" i="1"/>
  <c r="G9297" i="1"/>
  <c r="F9297" i="1"/>
  <c r="E9297" i="1"/>
  <c r="C9297" i="1"/>
  <c r="A9297" i="1"/>
  <c r="K9296" i="1"/>
  <c r="G9296" i="1"/>
  <c r="F9296" i="1"/>
  <c r="E9296" i="1"/>
  <c r="C9296" i="1"/>
  <c r="A9296" i="1"/>
  <c r="K9295" i="1"/>
  <c r="G9295" i="1"/>
  <c r="F9295" i="1"/>
  <c r="E9295" i="1"/>
  <c r="C9295" i="1"/>
  <c r="A9295" i="1"/>
  <c r="K9294" i="1"/>
  <c r="G9294" i="1"/>
  <c r="F9294" i="1"/>
  <c r="E9294" i="1"/>
  <c r="C9294" i="1"/>
  <c r="A9294" i="1"/>
  <c r="K9293" i="1"/>
  <c r="G9293" i="1"/>
  <c r="F9293" i="1"/>
  <c r="E9293" i="1"/>
  <c r="C9293" i="1"/>
  <c r="A9293" i="1"/>
  <c r="K9292" i="1"/>
  <c r="G9292" i="1"/>
  <c r="F9292" i="1"/>
  <c r="E9292" i="1"/>
  <c r="C9292" i="1"/>
  <c r="A9292" i="1"/>
  <c r="K9291" i="1"/>
  <c r="G9291" i="1"/>
  <c r="F9291" i="1"/>
  <c r="E9291" i="1"/>
  <c r="C9291" i="1"/>
  <c r="A9291" i="1"/>
  <c r="K9290" i="1"/>
  <c r="G9290" i="1"/>
  <c r="F9290" i="1"/>
  <c r="E9290" i="1"/>
  <c r="C9290" i="1"/>
  <c r="A9290" i="1"/>
  <c r="K9289" i="1"/>
  <c r="G9289" i="1"/>
  <c r="F9289" i="1"/>
  <c r="E9289" i="1"/>
  <c r="C9289" i="1"/>
  <c r="A9289" i="1"/>
  <c r="K9288" i="1"/>
  <c r="G9288" i="1"/>
  <c r="F9288" i="1"/>
  <c r="E9288" i="1"/>
  <c r="C9288" i="1"/>
  <c r="A9288" i="1"/>
  <c r="K9287" i="1"/>
  <c r="G9287" i="1"/>
  <c r="F9287" i="1"/>
  <c r="E9287" i="1"/>
  <c r="C9287" i="1"/>
  <c r="A9287" i="1"/>
  <c r="K9286" i="1"/>
  <c r="G9286" i="1"/>
  <c r="F9286" i="1"/>
  <c r="E9286" i="1"/>
  <c r="C9286" i="1"/>
  <c r="A9286" i="1"/>
  <c r="K9285" i="1"/>
  <c r="G9285" i="1"/>
  <c r="F9285" i="1"/>
  <c r="E9285" i="1"/>
  <c r="C9285" i="1"/>
  <c r="A9285" i="1"/>
  <c r="K9284" i="1"/>
  <c r="G9284" i="1"/>
  <c r="F9284" i="1"/>
  <c r="E9284" i="1"/>
  <c r="C9284" i="1"/>
  <c r="A9284" i="1"/>
  <c r="K9283" i="1"/>
  <c r="G9283" i="1"/>
  <c r="F9283" i="1"/>
  <c r="E9283" i="1"/>
  <c r="C9283" i="1"/>
  <c r="A9283" i="1"/>
  <c r="K9282" i="1"/>
  <c r="G9282" i="1"/>
  <c r="F9282" i="1"/>
  <c r="E9282" i="1"/>
  <c r="C9282" i="1"/>
  <c r="A9282" i="1"/>
  <c r="K9281" i="1"/>
  <c r="G9281" i="1"/>
  <c r="F9281" i="1"/>
  <c r="E9281" i="1"/>
  <c r="C9281" i="1"/>
  <c r="A9281" i="1"/>
  <c r="K9280" i="1"/>
  <c r="G9280" i="1"/>
  <c r="F9280" i="1"/>
  <c r="E9280" i="1"/>
  <c r="C9280" i="1"/>
  <c r="A9280" i="1"/>
  <c r="K9279" i="1"/>
  <c r="G9279" i="1"/>
  <c r="F9279" i="1"/>
  <c r="E9279" i="1"/>
  <c r="C9279" i="1"/>
  <c r="A9279" i="1"/>
  <c r="K9278" i="1"/>
  <c r="G9278" i="1"/>
  <c r="F9278" i="1"/>
  <c r="E9278" i="1"/>
  <c r="C9278" i="1"/>
  <c r="A9278" i="1"/>
  <c r="K9277" i="1"/>
  <c r="G9277" i="1"/>
  <c r="F9277" i="1"/>
  <c r="E9277" i="1"/>
  <c r="C9277" i="1"/>
  <c r="A9277" i="1"/>
  <c r="K9276" i="1"/>
  <c r="G9276" i="1"/>
  <c r="F9276" i="1"/>
  <c r="E9276" i="1"/>
  <c r="C9276" i="1"/>
  <c r="A9276" i="1"/>
  <c r="K9275" i="1"/>
  <c r="G9275" i="1"/>
  <c r="F9275" i="1"/>
  <c r="E9275" i="1"/>
  <c r="C9275" i="1"/>
  <c r="A9275" i="1"/>
  <c r="K9274" i="1"/>
  <c r="G9274" i="1"/>
  <c r="F9274" i="1"/>
  <c r="E9274" i="1"/>
  <c r="C9274" i="1"/>
  <c r="A9274" i="1"/>
  <c r="K9273" i="1"/>
  <c r="G9273" i="1"/>
  <c r="F9273" i="1"/>
  <c r="E9273" i="1"/>
  <c r="C9273" i="1"/>
  <c r="A9273" i="1"/>
  <c r="K9272" i="1"/>
  <c r="G9272" i="1"/>
  <c r="F9272" i="1"/>
  <c r="E9272" i="1"/>
  <c r="C9272" i="1"/>
  <c r="A9272" i="1"/>
  <c r="K9271" i="1"/>
  <c r="G9271" i="1"/>
  <c r="F9271" i="1"/>
  <c r="E9271" i="1"/>
  <c r="C9271" i="1"/>
  <c r="A9271" i="1"/>
  <c r="K9270" i="1"/>
  <c r="G9270" i="1"/>
  <c r="F9270" i="1"/>
  <c r="E9270" i="1"/>
  <c r="C9270" i="1"/>
  <c r="A9270" i="1"/>
  <c r="K9269" i="1"/>
  <c r="G9269" i="1"/>
  <c r="F9269" i="1"/>
  <c r="E9269" i="1"/>
  <c r="C9269" i="1"/>
  <c r="A9269" i="1"/>
  <c r="K9268" i="1"/>
  <c r="G9268" i="1"/>
  <c r="F9268" i="1"/>
  <c r="E9268" i="1"/>
  <c r="C9268" i="1"/>
  <c r="A9268" i="1"/>
  <c r="K9267" i="1"/>
  <c r="G9267" i="1"/>
  <c r="F9267" i="1"/>
  <c r="E9267" i="1"/>
  <c r="C9267" i="1"/>
  <c r="A9267" i="1"/>
  <c r="K9266" i="1"/>
  <c r="G9266" i="1"/>
  <c r="F9266" i="1"/>
  <c r="E9266" i="1"/>
  <c r="C9266" i="1"/>
  <c r="A9266" i="1"/>
  <c r="K9265" i="1"/>
  <c r="G9265" i="1"/>
  <c r="F9265" i="1"/>
  <c r="E9265" i="1"/>
  <c r="C9265" i="1"/>
  <c r="A9265" i="1"/>
  <c r="K9264" i="1"/>
  <c r="G9264" i="1"/>
  <c r="F9264" i="1"/>
  <c r="E9264" i="1"/>
  <c r="C9264" i="1"/>
  <c r="A9264" i="1"/>
  <c r="K9263" i="1"/>
  <c r="G9263" i="1"/>
  <c r="F9263" i="1"/>
  <c r="E9263" i="1"/>
  <c r="C9263" i="1"/>
  <c r="A9263" i="1"/>
  <c r="K9262" i="1"/>
  <c r="G9262" i="1"/>
  <c r="F9262" i="1"/>
  <c r="E9262" i="1"/>
  <c r="C9262" i="1"/>
  <c r="A9262" i="1"/>
  <c r="K9261" i="1"/>
  <c r="G9261" i="1"/>
  <c r="F9261" i="1"/>
  <c r="E9261" i="1"/>
  <c r="C9261" i="1"/>
  <c r="A9261" i="1"/>
  <c r="K9260" i="1"/>
  <c r="G9260" i="1"/>
  <c r="F9260" i="1"/>
  <c r="E9260" i="1"/>
  <c r="C9260" i="1"/>
  <c r="A9260" i="1"/>
  <c r="K9259" i="1"/>
  <c r="G9259" i="1"/>
  <c r="F9259" i="1"/>
  <c r="E9259" i="1"/>
  <c r="C9259" i="1"/>
  <c r="A9259" i="1"/>
  <c r="K9258" i="1"/>
  <c r="G9258" i="1"/>
  <c r="F9258" i="1"/>
  <c r="E9258" i="1"/>
  <c r="C9258" i="1"/>
  <c r="A9258" i="1"/>
  <c r="K9257" i="1"/>
  <c r="G9257" i="1"/>
  <c r="F9257" i="1"/>
  <c r="E9257" i="1"/>
  <c r="C9257" i="1"/>
  <c r="A9257" i="1"/>
  <c r="K9256" i="1"/>
  <c r="G9256" i="1"/>
  <c r="F9256" i="1"/>
  <c r="E9256" i="1"/>
  <c r="C9256" i="1"/>
  <c r="A9256" i="1"/>
  <c r="K9255" i="1"/>
  <c r="G9255" i="1"/>
  <c r="F9255" i="1"/>
  <c r="E9255" i="1"/>
  <c r="C9255" i="1"/>
  <c r="A9255" i="1"/>
  <c r="K9254" i="1"/>
  <c r="G9254" i="1"/>
  <c r="F9254" i="1"/>
  <c r="E9254" i="1"/>
  <c r="C9254" i="1"/>
  <c r="A9254" i="1"/>
  <c r="K9253" i="1"/>
  <c r="G9253" i="1"/>
  <c r="F9253" i="1"/>
  <c r="E9253" i="1"/>
  <c r="C9253" i="1"/>
  <c r="A9253" i="1"/>
  <c r="K9252" i="1"/>
  <c r="G9252" i="1"/>
  <c r="F9252" i="1"/>
  <c r="E9252" i="1"/>
  <c r="C9252" i="1"/>
  <c r="A9252" i="1"/>
  <c r="K9251" i="1"/>
  <c r="G9251" i="1"/>
  <c r="F9251" i="1"/>
  <c r="E9251" i="1"/>
  <c r="C9251" i="1"/>
  <c r="A9251" i="1"/>
  <c r="K9250" i="1"/>
  <c r="G9250" i="1"/>
  <c r="F9250" i="1"/>
  <c r="E9250" i="1"/>
  <c r="C9250" i="1"/>
  <c r="A9250" i="1"/>
  <c r="K9249" i="1"/>
  <c r="G9249" i="1"/>
  <c r="F9249" i="1"/>
  <c r="E9249" i="1"/>
  <c r="C9249" i="1"/>
  <c r="A9249" i="1"/>
  <c r="K9248" i="1"/>
  <c r="G9248" i="1"/>
  <c r="F9248" i="1"/>
  <c r="E9248" i="1"/>
  <c r="C9248" i="1"/>
  <c r="A9248" i="1"/>
  <c r="K9247" i="1"/>
  <c r="G9247" i="1"/>
  <c r="F9247" i="1"/>
  <c r="E9247" i="1"/>
  <c r="C9247" i="1"/>
  <c r="A9247" i="1"/>
  <c r="K9246" i="1"/>
  <c r="G9246" i="1"/>
  <c r="F9246" i="1"/>
  <c r="E9246" i="1"/>
  <c r="C9246" i="1"/>
  <c r="A9246" i="1"/>
  <c r="K9245" i="1"/>
  <c r="G9245" i="1"/>
  <c r="F9245" i="1"/>
  <c r="E9245" i="1"/>
  <c r="C9245" i="1"/>
  <c r="A9245" i="1"/>
  <c r="K9244" i="1"/>
  <c r="G9244" i="1"/>
  <c r="F9244" i="1"/>
  <c r="E9244" i="1"/>
  <c r="C9244" i="1"/>
  <c r="A9244" i="1"/>
  <c r="K9243" i="1"/>
  <c r="G9243" i="1"/>
  <c r="F9243" i="1"/>
  <c r="E9243" i="1"/>
  <c r="C9243" i="1"/>
  <c r="A9243" i="1"/>
  <c r="K9242" i="1"/>
  <c r="G9242" i="1"/>
  <c r="F9242" i="1"/>
  <c r="E9242" i="1"/>
  <c r="C9242" i="1"/>
  <c r="A9242" i="1"/>
  <c r="K9241" i="1"/>
  <c r="G9241" i="1"/>
  <c r="F9241" i="1"/>
  <c r="E9241" i="1"/>
  <c r="C9241" i="1"/>
  <c r="A9241" i="1"/>
  <c r="K9240" i="1"/>
  <c r="G9240" i="1"/>
  <c r="F9240" i="1"/>
  <c r="E9240" i="1"/>
  <c r="C9240" i="1"/>
  <c r="A9240" i="1"/>
  <c r="K9239" i="1"/>
  <c r="G9239" i="1"/>
  <c r="F9239" i="1"/>
  <c r="E9239" i="1"/>
  <c r="C9239" i="1"/>
  <c r="A9239" i="1"/>
  <c r="K9238" i="1"/>
  <c r="G9238" i="1"/>
  <c r="F9238" i="1"/>
  <c r="E9238" i="1"/>
  <c r="C9238" i="1"/>
  <c r="A9238" i="1"/>
  <c r="K9237" i="1"/>
  <c r="G9237" i="1"/>
  <c r="F9237" i="1"/>
  <c r="E9237" i="1"/>
  <c r="C9237" i="1"/>
  <c r="A9237" i="1"/>
  <c r="K9236" i="1"/>
  <c r="G9236" i="1"/>
  <c r="F9236" i="1"/>
  <c r="E9236" i="1"/>
  <c r="C9236" i="1"/>
  <c r="A9236" i="1"/>
  <c r="K9235" i="1"/>
  <c r="G9235" i="1"/>
  <c r="F9235" i="1"/>
  <c r="E9235" i="1"/>
  <c r="C9235" i="1"/>
  <c r="A9235" i="1"/>
  <c r="K9234" i="1"/>
  <c r="G9234" i="1"/>
  <c r="F9234" i="1"/>
  <c r="E9234" i="1"/>
  <c r="C9234" i="1"/>
  <c r="A9234" i="1"/>
  <c r="K9233" i="1"/>
  <c r="G9233" i="1"/>
  <c r="F9233" i="1"/>
  <c r="E9233" i="1"/>
  <c r="C9233" i="1"/>
  <c r="A9233" i="1"/>
  <c r="K9232" i="1"/>
  <c r="G9232" i="1"/>
  <c r="F9232" i="1"/>
  <c r="E9232" i="1"/>
  <c r="C9232" i="1"/>
  <c r="A9232" i="1"/>
  <c r="K9231" i="1"/>
  <c r="G9231" i="1"/>
  <c r="F9231" i="1"/>
  <c r="E9231" i="1"/>
  <c r="C9231" i="1"/>
  <c r="A9231" i="1"/>
  <c r="K9230" i="1"/>
  <c r="G9230" i="1"/>
  <c r="F9230" i="1"/>
  <c r="E9230" i="1"/>
  <c r="C9230" i="1"/>
  <c r="A9230" i="1"/>
  <c r="K9229" i="1"/>
  <c r="G9229" i="1"/>
  <c r="F9229" i="1"/>
  <c r="E9229" i="1"/>
  <c r="C9229" i="1"/>
  <c r="A9229" i="1"/>
  <c r="K9228" i="1"/>
  <c r="G9228" i="1"/>
  <c r="F9228" i="1"/>
  <c r="E9228" i="1"/>
  <c r="C9228" i="1"/>
  <c r="A9228" i="1"/>
  <c r="K9227" i="1"/>
  <c r="G9227" i="1"/>
  <c r="F9227" i="1"/>
  <c r="E9227" i="1"/>
  <c r="C9227" i="1"/>
  <c r="A9227" i="1"/>
  <c r="K9226" i="1"/>
  <c r="G9226" i="1"/>
  <c r="F9226" i="1"/>
  <c r="E9226" i="1"/>
  <c r="C9226" i="1"/>
  <c r="A9226" i="1"/>
  <c r="K9225" i="1"/>
  <c r="G9225" i="1"/>
  <c r="F9225" i="1"/>
  <c r="E9225" i="1"/>
  <c r="C9225" i="1"/>
  <c r="A9225" i="1"/>
  <c r="K9224" i="1"/>
  <c r="G9224" i="1"/>
  <c r="F9224" i="1"/>
  <c r="E9224" i="1"/>
  <c r="C9224" i="1"/>
  <c r="A9224" i="1"/>
  <c r="K9223" i="1"/>
  <c r="G9223" i="1"/>
  <c r="F9223" i="1"/>
  <c r="E9223" i="1"/>
  <c r="C9223" i="1"/>
  <c r="A9223" i="1"/>
  <c r="K9222" i="1"/>
  <c r="G9222" i="1"/>
  <c r="F9222" i="1"/>
  <c r="E9222" i="1"/>
  <c r="C9222" i="1"/>
  <c r="A9222" i="1"/>
  <c r="K9221" i="1"/>
  <c r="G9221" i="1"/>
  <c r="F9221" i="1"/>
  <c r="E9221" i="1"/>
  <c r="C9221" i="1"/>
  <c r="A9221" i="1"/>
  <c r="K9220" i="1"/>
  <c r="G9220" i="1"/>
  <c r="F9220" i="1"/>
  <c r="E9220" i="1"/>
  <c r="C9220" i="1"/>
  <c r="A9220" i="1"/>
  <c r="K9219" i="1"/>
  <c r="G9219" i="1"/>
  <c r="F9219" i="1"/>
  <c r="E9219" i="1"/>
  <c r="C9219" i="1"/>
  <c r="A9219" i="1"/>
  <c r="K9218" i="1"/>
  <c r="G9218" i="1"/>
  <c r="F9218" i="1"/>
  <c r="E9218" i="1"/>
  <c r="C9218" i="1"/>
  <c r="A9218" i="1"/>
  <c r="K9217" i="1"/>
  <c r="G9217" i="1"/>
  <c r="F9217" i="1"/>
  <c r="E9217" i="1"/>
  <c r="C9217" i="1"/>
  <c r="A9217" i="1"/>
  <c r="K9216" i="1"/>
  <c r="G9216" i="1"/>
  <c r="F9216" i="1"/>
  <c r="E9216" i="1"/>
  <c r="C9216" i="1"/>
  <c r="A9216" i="1"/>
  <c r="K9215" i="1"/>
  <c r="G9215" i="1"/>
  <c r="F9215" i="1"/>
  <c r="E9215" i="1"/>
  <c r="C9215" i="1"/>
  <c r="A9215" i="1"/>
  <c r="K9214" i="1"/>
  <c r="G9214" i="1"/>
  <c r="F9214" i="1"/>
  <c r="E9214" i="1"/>
  <c r="C9214" i="1"/>
  <c r="A9214" i="1"/>
  <c r="K9213" i="1"/>
  <c r="G9213" i="1"/>
  <c r="F9213" i="1"/>
  <c r="E9213" i="1"/>
  <c r="C9213" i="1"/>
  <c r="A9213" i="1"/>
  <c r="K9212" i="1"/>
  <c r="G9212" i="1"/>
  <c r="F9212" i="1"/>
  <c r="E9212" i="1"/>
  <c r="C9212" i="1"/>
  <c r="A9212" i="1"/>
  <c r="K9211" i="1"/>
  <c r="G9211" i="1"/>
  <c r="F9211" i="1"/>
  <c r="E9211" i="1"/>
  <c r="C9211" i="1"/>
  <c r="A9211" i="1"/>
  <c r="K9210" i="1"/>
  <c r="G9210" i="1"/>
  <c r="F9210" i="1"/>
  <c r="E9210" i="1"/>
  <c r="C9210" i="1"/>
  <c r="A9210" i="1"/>
  <c r="K9209" i="1"/>
  <c r="G9209" i="1"/>
  <c r="F9209" i="1"/>
  <c r="E9209" i="1"/>
  <c r="C9209" i="1"/>
  <c r="A9209" i="1"/>
  <c r="K9208" i="1"/>
  <c r="G9208" i="1"/>
  <c r="F9208" i="1"/>
  <c r="E9208" i="1"/>
  <c r="C9208" i="1"/>
  <c r="A9208" i="1"/>
  <c r="K9207" i="1"/>
  <c r="G9207" i="1"/>
  <c r="F9207" i="1"/>
  <c r="E9207" i="1"/>
  <c r="C9207" i="1"/>
  <c r="A9207" i="1"/>
  <c r="K9206" i="1"/>
  <c r="G9206" i="1"/>
  <c r="F9206" i="1"/>
  <c r="E9206" i="1"/>
  <c r="C9206" i="1"/>
  <c r="A9206" i="1"/>
  <c r="K9205" i="1"/>
  <c r="G9205" i="1"/>
  <c r="F9205" i="1"/>
  <c r="E9205" i="1"/>
  <c r="C9205" i="1"/>
  <c r="A9205" i="1"/>
  <c r="K9204" i="1"/>
  <c r="G9204" i="1"/>
  <c r="F9204" i="1"/>
  <c r="E9204" i="1"/>
  <c r="C9204" i="1"/>
  <c r="A9204" i="1"/>
  <c r="K9203" i="1"/>
  <c r="G9203" i="1"/>
  <c r="F9203" i="1"/>
  <c r="E9203" i="1"/>
  <c r="C9203" i="1"/>
  <c r="A9203" i="1"/>
  <c r="K9202" i="1"/>
  <c r="G9202" i="1"/>
  <c r="F9202" i="1"/>
  <c r="E9202" i="1"/>
  <c r="C9202" i="1"/>
  <c r="A9202" i="1"/>
  <c r="K9201" i="1"/>
  <c r="G9201" i="1"/>
  <c r="F9201" i="1"/>
  <c r="E9201" i="1"/>
  <c r="C9201" i="1"/>
  <c r="A9201" i="1"/>
  <c r="K9200" i="1"/>
  <c r="G9200" i="1"/>
  <c r="F9200" i="1"/>
  <c r="E9200" i="1"/>
  <c r="C9200" i="1"/>
  <c r="A9200" i="1"/>
  <c r="K9199" i="1"/>
  <c r="G9199" i="1"/>
  <c r="F9199" i="1"/>
  <c r="E9199" i="1"/>
  <c r="C9199" i="1"/>
  <c r="A9199" i="1"/>
  <c r="K9198" i="1"/>
  <c r="G9198" i="1"/>
  <c r="F9198" i="1"/>
  <c r="E9198" i="1"/>
  <c r="C9198" i="1"/>
  <c r="A9198" i="1"/>
  <c r="K9197" i="1"/>
  <c r="G9197" i="1"/>
  <c r="F9197" i="1"/>
  <c r="E9197" i="1"/>
  <c r="C9197" i="1"/>
  <c r="A9197" i="1"/>
  <c r="K9196" i="1"/>
  <c r="G9196" i="1"/>
  <c r="F9196" i="1"/>
  <c r="E9196" i="1"/>
  <c r="C9196" i="1"/>
  <c r="A9196" i="1"/>
  <c r="K9195" i="1"/>
  <c r="G9195" i="1"/>
  <c r="F9195" i="1"/>
  <c r="E9195" i="1"/>
  <c r="C9195" i="1"/>
  <c r="A9195" i="1"/>
  <c r="K9194" i="1"/>
  <c r="G9194" i="1"/>
  <c r="F9194" i="1"/>
  <c r="E9194" i="1"/>
  <c r="C9194" i="1"/>
  <c r="A9194" i="1"/>
  <c r="K9193" i="1"/>
  <c r="G9193" i="1"/>
  <c r="F9193" i="1"/>
  <c r="E9193" i="1"/>
  <c r="C9193" i="1"/>
  <c r="A9193" i="1"/>
  <c r="K9192" i="1"/>
  <c r="G9192" i="1"/>
  <c r="F9192" i="1"/>
  <c r="E9192" i="1"/>
  <c r="C9192" i="1"/>
  <c r="A9192" i="1"/>
  <c r="K9191" i="1"/>
  <c r="G9191" i="1"/>
  <c r="F9191" i="1"/>
  <c r="E9191" i="1"/>
  <c r="C9191" i="1"/>
  <c r="A9191" i="1"/>
  <c r="K9190" i="1"/>
  <c r="G9190" i="1"/>
  <c r="F9190" i="1"/>
  <c r="E9190" i="1"/>
  <c r="C9190" i="1"/>
  <c r="A9190" i="1"/>
  <c r="K9189" i="1"/>
  <c r="G9189" i="1"/>
  <c r="F9189" i="1"/>
  <c r="E9189" i="1"/>
  <c r="C9189" i="1"/>
  <c r="A9189" i="1"/>
  <c r="K9188" i="1"/>
  <c r="G9188" i="1"/>
  <c r="F9188" i="1"/>
  <c r="E9188" i="1"/>
  <c r="C9188" i="1"/>
  <c r="A9188" i="1"/>
  <c r="K9187" i="1"/>
  <c r="G9187" i="1"/>
  <c r="F9187" i="1"/>
  <c r="E9187" i="1"/>
  <c r="C9187" i="1"/>
  <c r="A9187" i="1"/>
  <c r="K9186" i="1"/>
  <c r="G9186" i="1"/>
  <c r="F9186" i="1"/>
  <c r="E9186" i="1"/>
  <c r="C9186" i="1"/>
  <c r="A9186" i="1"/>
  <c r="K9185" i="1"/>
  <c r="G9185" i="1"/>
  <c r="F9185" i="1"/>
  <c r="E9185" i="1"/>
  <c r="C9185" i="1"/>
  <c r="A9185" i="1"/>
  <c r="K9184" i="1"/>
  <c r="G9184" i="1"/>
  <c r="F9184" i="1"/>
  <c r="E9184" i="1"/>
  <c r="C9184" i="1"/>
  <c r="A9184" i="1"/>
  <c r="K9183" i="1"/>
  <c r="G9183" i="1"/>
  <c r="F9183" i="1"/>
  <c r="E9183" i="1"/>
  <c r="C9183" i="1"/>
  <c r="A9183" i="1"/>
  <c r="K9182" i="1"/>
  <c r="G9182" i="1"/>
  <c r="F9182" i="1"/>
  <c r="E9182" i="1"/>
  <c r="C9182" i="1"/>
  <c r="A9182" i="1"/>
  <c r="K9181" i="1"/>
  <c r="G9181" i="1"/>
  <c r="F9181" i="1"/>
  <c r="E9181" i="1"/>
  <c r="C9181" i="1"/>
  <c r="A9181" i="1"/>
  <c r="K9180" i="1"/>
  <c r="G9180" i="1"/>
  <c r="F9180" i="1"/>
  <c r="E9180" i="1"/>
  <c r="C9180" i="1"/>
  <c r="A9180" i="1"/>
  <c r="K9179" i="1"/>
  <c r="G9179" i="1"/>
  <c r="F9179" i="1"/>
  <c r="E9179" i="1"/>
  <c r="C9179" i="1"/>
  <c r="A9179" i="1"/>
  <c r="K9178" i="1"/>
  <c r="G9178" i="1"/>
  <c r="F9178" i="1"/>
  <c r="E9178" i="1"/>
  <c r="C9178" i="1"/>
  <c r="A9178" i="1"/>
  <c r="K9177" i="1"/>
  <c r="G9177" i="1"/>
  <c r="F9177" i="1"/>
  <c r="E9177" i="1"/>
  <c r="C9177" i="1"/>
  <c r="A9177" i="1"/>
  <c r="K9176" i="1"/>
  <c r="G9176" i="1"/>
  <c r="F9176" i="1"/>
  <c r="E9176" i="1"/>
  <c r="C9176" i="1"/>
  <c r="A9176" i="1"/>
  <c r="K9175" i="1"/>
  <c r="G9175" i="1"/>
  <c r="F9175" i="1"/>
  <c r="E9175" i="1"/>
  <c r="C9175" i="1"/>
  <c r="A9175" i="1"/>
  <c r="K9174" i="1"/>
  <c r="G9174" i="1"/>
  <c r="F9174" i="1"/>
  <c r="E9174" i="1"/>
  <c r="C9174" i="1"/>
  <c r="A9174" i="1"/>
  <c r="K9173" i="1"/>
  <c r="G9173" i="1"/>
  <c r="F9173" i="1"/>
  <c r="E9173" i="1"/>
  <c r="C9173" i="1"/>
  <c r="A9173" i="1"/>
  <c r="K9172" i="1"/>
  <c r="G9172" i="1"/>
  <c r="F9172" i="1"/>
  <c r="E9172" i="1"/>
  <c r="C9172" i="1"/>
  <c r="A9172" i="1"/>
  <c r="K9171" i="1"/>
  <c r="G9171" i="1"/>
  <c r="F9171" i="1"/>
  <c r="E9171" i="1"/>
  <c r="C9171" i="1"/>
  <c r="A9171" i="1"/>
  <c r="K9170" i="1"/>
  <c r="G9170" i="1"/>
  <c r="F9170" i="1"/>
  <c r="E9170" i="1"/>
  <c r="C9170" i="1"/>
  <c r="A9170" i="1"/>
  <c r="K9169" i="1"/>
  <c r="G9169" i="1"/>
  <c r="F9169" i="1"/>
  <c r="E9169" i="1"/>
  <c r="C9169" i="1"/>
  <c r="A9169" i="1"/>
  <c r="K9168" i="1"/>
  <c r="G9168" i="1"/>
  <c r="F9168" i="1"/>
  <c r="E9168" i="1"/>
  <c r="C9168" i="1"/>
  <c r="A9168" i="1"/>
  <c r="K9167" i="1"/>
  <c r="G9167" i="1"/>
  <c r="F9167" i="1"/>
  <c r="E9167" i="1"/>
  <c r="C9167" i="1"/>
  <c r="A9167" i="1"/>
  <c r="K9166" i="1"/>
  <c r="G9166" i="1"/>
  <c r="F9166" i="1"/>
  <c r="E9166" i="1"/>
  <c r="C9166" i="1"/>
  <c r="A9166" i="1"/>
  <c r="K9165" i="1"/>
  <c r="G9165" i="1"/>
  <c r="F9165" i="1"/>
  <c r="E9165" i="1"/>
  <c r="C9165" i="1"/>
  <c r="A9165" i="1"/>
  <c r="K9164" i="1"/>
  <c r="G9164" i="1"/>
  <c r="F9164" i="1"/>
  <c r="E9164" i="1"/>
  <c r="C9164" i="1"/>
  <c r="A9164" i="1"/>
  <c r="K9163" i="1"/>
  <c r="G9163" i="1"/>
  <c r="F9163" i="1"/>
  <c r="E9163" i="1"/>
  <c r="C9163" i="1"/>
  <c r="A9163" i="1"/>
  <c r="K9162" i="1"/>
  <c r="G9162" i="1"/>
  <c r="F9162" i="1"/>
  <c r="E9162" i="1"/>
  <c r="C9162" i="1"/>
  <c r="A9162" i="1"/>
  <c r="K9161" i="1"/>
  <c r="G9161" i="1"/>
  <c r="F9161" i="1"/>
  <c r="E9161" i="1"/>
  <c r="C9161" i="1"/>
  <c r="A9161" i="1"/>
  <c r="K9160" i="1"/>
  <c r="G9160" i="1"/>
  <c r="F9160" i="1"/>
  <c r="E9160" i="1"/>
  <c r="C9160" i="1"/>
  <c r="A9160" i="1"/>
  <c r="K9159" i="1"/>
  <c r="G9159" i="1"/>
  <c r="F9159" i="1"/>
  <c r="E9159" i="1"/>
  <c r="C9159" i="1"/>
  <c r="A9159" i="1"/>
  <c r="K9158" i="1"/>
  <c r="G9158" i="1"/>
  <c r="F9158" i="1"/>
  <c r="E9158" i="1"/>
  <c r="C9158" i="1"/>
  <c r="A9158" i="1"/>
  <c r="K9157" i="1"/>
  <c r="G9157" i="1"/>
  <c r="F9157" i="1"/>
  <c r="E9157" i="1"/>
  <c r="C9157" i="1"/>
  <c r="A9157" i="1"/>
  <c r="K9156" i="1"/>
  <c r="G9156" i="1"/>
  <c r="F9156" i="1"/>
  <c r="E9156" i="1"/>
  <c r="C9156" i="1"/>
  <c r="A9156" i="1"/>
  <c r="K9155" i="1"/>
  <c r="G9155" i="1"/>
  <c r="F9155" i="1"/>
  <c r="E9155" i="1"/>
  <c r="C9155" i="1"/>
  <c r="A9155" i="1"/>
  <c r="K9154" i="1"/>
  <c r="G9154" i="1"/>
  <c r="F9154" i="1"/>
  <c r="E9154" i="1"/>
  <c r="C9154" i="1"/>
  <c r="A9154" i="1"/>
  <c r="K9153" i="1"/>
  <c r="G9153" i="1"/>
  <c r="F9153" i="1"/>
  <c r="E9153" i="1"/>
  <c r="C9153" i="1"/>
  <c r="A9153" i="1"/>
  <c r="K9152" i="1"/>
  <c r="G9152" i="1"/>
  <c r="F9152" i="1"/>
  <c r="E9152" i="1"/>
  <c r="C9152" i="1"/>
  <c r="A9152" i="1"/>
  <c r="K9151" i="1"/>
  <c r="G9151" i="1"/>
  <c r="F9151" i="1"/>
  <c r="E9151" i="1"/>
  <c r="C9151" i="1"/>
  <c r="A9151" i="1"/>
  <c r="K9150" i="1"/>
  <c r="G9150" i="1"/>
  <c r="F9150" i="1"/>
  <c r="E9150" i="1"/>
  <c r="C9150" i="1"/>
  <c r="A9150" i="1"/>
  <c r="K9149" i="1"/>
  <c r="G9149" i="1"/>
  <c r="F9149" i="1"/>
  <c r="E9149" i="1"/>
  <c r="C9149" i="1"/>
  <c r="A9149" i="1"/>
  <c r="K9148" i="1"/>
  <c r="G9148" i="1"/>
  <c r="F9148" i="1"/>
  <c r="E9148" i="1"/>
  <c r="C9148" i="1"/>
  <c r="A9148" i="1"/>
  <c r="K9147" i="1"/>
  <c r="G9147" i="1"/>
  <c r="F9147" i="1"/>
  <c r="E9147" i="1"/>
  <c r="C9147" i="1"/>
  <c r="A9147" i="1"/>
  <c r="K9146" i="1"/>
  <c r="G9146" i="1"/>
  <c r="F9146" i="1"/>
  <c r="E9146" i="1"/>
  <c r="C9146" i="1"/>
  <c r="A9146" i="1"/>
  <c r="K9145" i="1"/>
  <c r="G9145" i="1"/>
  <c r="F9145" i="1"/>
  <c r="E9145" i="1"/>
  <c r="C9145" i="1"/>
  <c r="A9145" i="1"/>
  <c r="K9144" i="1"/>
  <c r="G9144" i="1"/>
  <c r="F9144" i="1"/>
  <c r="E9144" i="1"/>
  <c r="C9144" i="1"/>
  <c r="A9144" i="1"/>
  <c r="K9143" i="1"/>
  <c r="G9143" i="1"/>
  <c r="F9143" i="1"/>
  <c r="E9143" i="1"/>
  <c r="C9143" i="1"/>
  <c r="A9143" i="1"/>
  <c r="K9142" i="1"/>
  <c r="G9142" i="1"/>
  <c r="F9142" i="1"/>
  <c r="E9142" i="1"/>
  <c r="C9142" i="1"/>
  <c r="A9142" i="1"/>
  <c r="K9141" i="1"/>
  <c r="G9141" i="1"/>
  <c r="F9141" i="1"/>
  <c r="E9141" i="1"/>
  <c r="C9141" i="1"/>
  <c r="A9141" i="1"/>
  <c r="K9140" i="1"/>
  <c r="G9140" i="1"/>
  <c r="F9140" i="1"/>
  <c r="E9140" i="1"/>
  <c r="C9140" i="1"/>
  <c r="A9140" i="1"/>
  <c r="K9139" i="1"/>
  <c r="G9139" i="1"/>
  <c r="F9139" i="1"/>
  <c r="E9139" i="1"/>
  <c r="C9139" i="1"/>
  <c r="A9139" i="1"/>
  <c r="K9138" i="1"/>
  <c r="G9138" i="1"/>
  <c r="F9138" i="1"/>
  <c r="E9138" i="1"/>
  <c r="C9138" i="1"/>
  <c r="A9138" i="1"/>
  <c r="K9137" i="1"/>
  <c r="G9137" i="1"/>
  <c r="F9137" i="1"/>
  <c r="E9137" i="1"/>
  <c r="C9137" i="1"/>
  <c r="A9137" i="1"/>
  <c r="K9136" i="1"/>
  <c r="G9136" i="1"/>
  <c r="F9136" i="1"/>
  <c r="E9136" i="1"/>
  <c r="C9136" i="1"/>
  <c r="A9136" i="1"/>
  <c r="K9135" i="1"/>
  <c r="G9135" i="1"/>
  <c r="F9135" i="1"/>
  <c r="E9135" i="1"/>
  <c r="C9135" i="1"/>
  <c r="A9135" i="1"/>
  <c r="K9134" i="1"/>
  <c r="G9134" i="1"/>
  <c r="F9134" i="1"/>
  <c r="E9134" i="1"/>
  <c r="C9134" i="1"/>
  <c r="A9134" i="1"/>
  <c r="K9133" i="1"/>
  <c r="G9133" i="1"/>
  <c r="F9133" i="1"/>
  <c r="E9133" i="1"/>
  <c r="C9133" i="1"/>
  <c r="A9133" i="1"/>
  <c r="K9132" i="1"/>
  <c r="G9132" i="1"/>
  <c r="F9132" i="1"/>
  <c r="E9132" i="1"/>
  <c r="C9132" i="1"/>
  <c r="A9132" i="1"/>
  <c r="K9131" i="1"/>
  <c r="G9131" i="1"/>
  <c r="F9131" i="1"/>
  <c r="E9131" i="1"/>
  <c r="C9131" i="1"/>
  <c r="A9131" i="1"/>
  <c r="K9130" i="1"/>
  <c r="G9130" i="1"/>
  <c r="F9130" i="1"/>
  <c r="E9130" i="1"/>
  <c r="C9130" i="1"/>
  <c r="A9130" i="1"/>
  <c r="K9129" i="1"/>
  <c r="G9129" i="1"/>
  <c r="F9129" i="1"/>
  <c r="E9129" i="1"/>
  <c r="C9129" i="1"/>
  <c r="A9129" i="1"/>
  <c r="K9128" i="1"/>
  <c r="G9128" i="1"/>
  <c r="F9128" i="1"/>
  <c r="E9128" i="1"/>
  <c r="C9128" i="1"/>
  <c r="A9128" i="1"/>
  <c r="K9127" i="1"/>
  <c r="G9127" i="1"/>
  <c r="F9127" i="1"/>
  <c r="E9127" i="1"/>
  <c r="C9127" i="1"/>
  <c r="A9127" i="1"/>
  <c r="K9126" i="1"/>
  <c r="G9126" i="1"/>
  <c r="F9126" i="1"/>
  <c r="E9126" i="1"/>
  <c r="C9126" i="1"/>
  <c r="A9126" i="1"/>
  <c r="K9125" i="1"/>
  <c r="G9125" i="1"/>
  <c r="F9125" i="1"/>
  <c r="E9125" i="1"/>
  <c r="C9125" i="1"/>
  <c r="A9125" i="1"/>
  <c r="K9124" i="1"/>
  <c r="G9124" i="1"/>
  <c r="F9124" i="1"/>
  <c r="E9124" i="1"/>
  <c r="C9124" i="1"/>
  <c r="A9124" i="1"/>
  <c r="K9123" i="1"/>
  <c r="G9123" i="1"/>
  <c r="F9123" i="1"/>
  <c r="E9123" i="1"/>
  <c r="C9123" i="1"/>
  <c r="A9123" i="1"/>
  <c r="K9122" i="1"/>
  <c r="G9122" i="1"/>
  <c r="F9122" i="1"/>
  <c r="E9122" i="1"/>
  <c r="C9122" i="1"/>
  <c r="A9122" i="1"/>
  <c r="K9121" i="1"/>
  <c r="G9121" i="1"/>
  <c r="F9121" i="1"/>
  <c r="E9121" i="1"/>
  <c r="C9121" i="1"/>
  <c r="A9121" i="1"/>
  <c r="K9120" i="1"/>
  <c r="G9120" i="1"/>
  <c r="F9120" i="1"/>
  <c r="E9120" i="1"/>
  <c r="C9120" i="1"/>
  <c r="A9120" i="1"/>
  <c r="K9119" i="1"/>
  <c r="G9119" i="1"/>
  <c r="F9119" i="1"/>
  <c r="E9119" i="1"/>
  <c r="C9119" i="1"/>
  <c r="A9119" i="1"/>
  <c r="K9118" i="1"/>
  <c r="G9118" i="1"/>
  <c r="F9118" i="1"/>
  <c r="E9118" i="1"/>
  <c r="C9118" i="1"/>
  <c r="A9118" i="1"/>
  <c r="K9117" i="1"/>
  <c r="G9117" i="1"/>
  <c r="F9117" i="1"/>
  <c r="E9117" i="1"/>
  <c r="C9117" i="1"/>
  <c r="A9117" i="1"/>
  <c r="K9116" i="1"/>
  <c r="G9116" i="1"/>
  <c r="F9116" i="1"/>
  <c r="E9116" i="1"/>
  <c r="C9116" i="1"/>
  <c r="A9116" i="1"/>
  <c r="K9115" i="1"/>
  <c r="G9115" i="1"/>
  <c r="F9115" i="1"/>
  <c r="E9115" i="1"/>
  <c r="C9115" i="1"/>
  <c r="A9115" i="1"/>
  <c r="K9114" i="1"/>
  <c r="G9114" i="1"/>
  <c r="F9114" i="1"/>
  <c r="E9114" i="1"/>
  <c r="C9114" i="1"/>
  <c r="A9114" i="1"/>
  <c r="K9113" i="1"/>
  <c r="G9113" i="1"/>
  <c r="F9113" i="1"/>
  <c r="E9113" i="1"/>
  <c r="C9113" i="1"/>
  <c r="A9113" i="1"/>
  <c r="K9112" i="1"/>
  <c r="G9112" i="1"/>
  <c r="F9112" i="1"/>
  <c r="E9112" i="1"/>
  <c r="C9112" i="1"/>
  <c r="A9112" i="1"/>
  <c r="K9111" i="1"/>
  <c r="G9111" i="1"/>
  <c r="F9111" i="1"/>
  <c r="E9111" i="1"/>
  <c r="C9111" i="1"/>
  <c r="A9111" i="1"/>
  <c r="K9110" i="1"/>
  <c r="G9110" i="1"/>
  <c r="F9110" i="1"/>
  <c r="E9110" i="1"/>
  <c r="C9110" i="1"/>
  <c r="A9110" i="1"/>
  <c r="K9109" i="1"/>
  <c r="G9109" i="1"/>
  <c r="F9109" i="1"/>
  <c r="E9109" i="1"/>
  <c r="C9109" i="1"/>
  <c r="A9109" i="1"/>
  <c r="K9108" i="1"/>
  <c r="G9108" i="1"/>
  <c r="F9108" i="1"/>
  <c r="E9108" i="1"/>
  <c r="C9108" i="1"/>
  <c r="A9108" i="1"/>
  <c r="K9107" i="1"/>
  <c r="G9107" i="1"/>
  <c r="F9107" i="1"/>
  <c r="E9107" i="1"/>
  <c r="C9107" i="1"/>
  <c r="A9107" i="1"/>
  <c r="K9106" i="1"/>
  <c r="G9106" i="1"/>
  <c r="F9106" i="1"/>
  <c r="E9106" i="1"/>
  <c r="C9106" i="1"/>
  <c r="A9106" i="1"/>
  <c r="K9105" i="1"/>
  <c r="G9105" i="1"/>
  <c r="F9105" i="1"/>
  <c r="E9105" i="1"/>
  <c r="C9105" i="1"/>
  <c r="A9105" i="1"/>
  <c r="K9104" i="1"/>
  <c r="G9104" i="1"/>
  <c r="F9104" i="1"/>
  <c r="E9104" i="1"/>
  <c r="C9104" i="1"/>
  <c r="A9104" i="1"/>
  <c r="K9103" i="1"/>
  <c r="G9103" i="1"/>
  <c r="F9103" i="1"/>
  <c r="E9103" i="1"/>
  <c r="C9103" i="1"/>
  <c r="A9103" i="1"/>
  <c r="K9102" i="1"/>
  <c r="G9102" i="1"/>
  <c r="F9102" i="1"/>
  <c r="E9102" i="1"/>
  <c r="C9102" i="1"/>
  <c r="A9102" i="1"/>
  <c r="K9101" i="1"/>
  <c r="G9101" i="1"/>
  <c r="F9101" i="1"/>
  <c r="E9101" i="1"/>
  <c r="C9101" i="1"/>
  <c r="A9101" i="1"/>
  <c r="K9100" i="1"/>
  <c r="G9100" i="1"/>
  <c r="F9100" i="1"/>
  <c r="E9100" i="1"/>
  <c r="C9100" i="1"/>
  <c r="A9100" i="1"/>
  <c r="K9099" i="1"/>
  <c r="G9099" i="1"/>
  <c r="F9099" i="1"/>
  <c r="E9099" i="1"/>
  <c r="C9099" i="1"/>
  <c r="A9099" i="1"/>
  <c r="K9098" i="1"/>
  <c r="G9098" i="1"/>
  <c r="F9098" i="1"/>
  <c r="E9098" i="1"/>
  <c r="C9098" i="1"/>
  <c r="A9098" i="1"/>
  <c r="K9097" i="1"/>
  <c r="G9097" i="1"/>
  <c r="F9097" i="1"/>
  <c r="E9097" i="1"/>
  <c r="C9097" i="1"/>
  <c r="A9097" i="1"/>
  <c r="K9096" i="1"/>
  <c r="G9096" i="1"/>
  <c r="F9096" i="1"/>
  <c r="E9096" i="1"/>
  <c r="C9096" i="1"/>
  <c r="A9096" i="1"/>
  <c r="K9095" i="1"/>
  <c r="G9095" i="1"/>
  <c r="F9095" i="1"/>
  <c r="E9095" i="1"/>
  <c r="C9095" i="1"/>
  <c r="A9095" i="1"/>
  <c r="K9094" i="1"/>
  <c r="G9094" i="1"/>
  <c r="F9094" i="1"/>
  <c r="E9094" i="1"/>
  <c r="C9094" i="1"/>
  <c r="A9094" i="1"/>
  <c r="K9093" i="1"/>
  <c r="G9093" i="1"/>
  <c r="F9093" i="1"/>
  <c r="E9093" i="1"/>
  <c r="C9093" i="1"/>
  <c r="A9093" i="1"/>
  <c r="K9092" i="1"/>
  <c r="G9092" i="1"/>
  <c r="F9092" i="1"/>
  <c r="E9092" i="1"/>
  <c r="C9092" i="1"/>
  <c r="A9092" i="1"/>
  <c r="K9091" i="1"/>
  <c r="G9091" i="1"/>
  <c r="F9091" i="1"/>
  <c r="E9091" i="1"/>
  <c r="C9091" i="1"/>
  <c r="A9091" i="1"/>
  <c r="K9090" i="1"/>
  <c r="G9090" i="1"/>
  <c r="F9090" i="1"/>
  <c r="E9090" i="1"/>
  <c r="C9090" i="1"/>
  <c r="A9090" i="1"/>
  <c r="K9089" i="1"/>
  <c r="G9089" i="1"/>
  <c r="F9089" i="1"/>
  <c r="E9089" i="1"/>
  <c r="C9089" i="1"/>
  <c r="A9089" i="1"/>
  <c r="K9088" i="1"/>
  <c r="G9088" i="1"/>
  <c r="F9088" i="1"/>
  <c r="E9088" i="1"/>
  <c r="C9088" i="1"/>
  <c r="A9088" i="1"/>
  <c r="K9087" i="1"/>
  <c r="G9087" i="1"/>
  <c r="F9087" i="1"/>
  <c r="E9087" i="1"/>
  <c r="C9087" i="1"/>
  <c r="A9087" i="1"/>
  <c r="K9086" i="1"/>
  <c r="G9086" i="1"/>
  <c r="F9086" i="1"/>
  <c r="E9086" i="1"/>
  <c r="C9086" i="1"/>
  <c r="A9086" i="1"/>
  <c r="K9085" i="1"/>
  <c r="G9085" i="1"/>
  <c r="F9085" i="1"/>
  <c r="E9085" i="1"/>
  <c r="C9085" i="1"/>
  <c r="A9085" i="1"/>
  <c r="K9084" i="1"/>
  <c r="G9084" i="1"/>
  <c r="F9084" i="1"/>
  <c r="E9084" i="1"/>
  <c r="C9084" i="1"/>
  <c r="A9084" i="1"/>
  <c r="K9083" i="1"/>
  <c r="G9083" i="1"/>
  <c r="F9083" i="1"/>
  <c r="E9083" i="1"/>
  <c r="C9083" i="1"/>
  <c r="A9083" i="1"/>
  <c r="K9082" i="1"/>
  <c r="G9082" i="1"/>
  <c r="F9082" i="1"/>
  <c r="E9082" i="1"/>
  <c r="C9082" i="1"/>
  <c r="A9082" i="1"/>
  <c r="K9081" i="1"/>
  <c r="G9081" i="1"/>
  <c r="F9081" i="1"/>
  <c r="E9081" i="1"/>
  <c r="C9081" i="1"/>
  <c r="A9081" i="1"/>
  <c r="K9080" i="1"/>
  <c r="G9080" i="1"/>
  <c r="F9080" i="1"/>
  <c r="E9080" i="1"/>
  <c r="C9080" i="1"/>
  <c r="A9080" i="1"/>
  <c r="K9079" i="1"/>
  <c r="G9079" i="1"/>
  <c r="F9079" i="1"/>
  <c r="E9079" i="1"/>
  <c r="C9079" i="1"/>
  <c r="A9079" i="1"/>
  <c r="K9078" i="1"/>
  <c r="G9078" i="1"/>
  <c r="F9078" i="1"/>
  <c r="E9078" i="1"/>
  <c r="C9078" i="1"/>
  <c r="A9078" i="1"/>
  <c r="K9077" i="1"/>
  <c r="G9077" i="1"/>
  <c r="F9077" i="1"/>
  <c r="E9077" i="1"/>
  <c r="C9077" i="1"/>
  <c r="A9077" i="1"/>
  <c r="K9076" i="1"/>
  <c r="G9076" i="1"/>
  <c r="F9076" i="1"/>
  <c r="E9076" i="1"/>
  <c r="C9076" i="1"/>
  <c r="A9076" i="1"/>
  <c r="K9075" i="1"/>
  <c r="G9075" i="1"/>
  <c r="F9075" i="1"/>
  <c r="E9075" i="1"/>
  <c r="C9075" i="1"/>
  <c r="A9075" i="1"/>
  <c r="K9074" i="1"/>
  <c r="G9074" i="1"/>
  <c r="F9074" i="1"/>
  <c r="E9074" i="1"/>
  <c r="C9074" i="1"/>
  <c r="A9074" i="1"/>
  <c r="K9073" i="1"/>
  <c r="G9073" i="1"/>
  <c r="F9073" i="1"/>
  <c r="E9073" i="1"/>
  <c r="C9073" i="1"/>
  <c r="A9073" i="1"/>
  <c r="K9072" i="1"/>
  <c r="G9072" i="1"/>
  <c r="F9072" i="1"/>
  <c r="E9072" i="1"/>
  <c r="C9072" i="1"/>
  <c r="A9072" i="1"/>
  <c r="K9071" i="1"/>
  <c r="G9071" i="1"/>
  <c r="F9071" i="1"/>
  <c r="E9071" i="1"/>
  <c r="C9071" i="1"/>
  <c r="A9071" i="1"/>
  <c r="K9070" i="1"/>
  <c r="G9070" i="1"/>
  <c r="F9070" i="1"/>
  <c r="E9070" i="1"/>
  <c r="C9070" i="1"/>
  <c r="A9070" i="1"/>
  <c r="K9069" i="1"/>
  <c r="G9069" i="1"/>
  <c r="F9069" i="1"/>
  <c r="E9069" i="1"/>
  <c r="C9069" i="1"/>
  <c r="A9069" i="1"/>
  <c r="K9068" i="1"/>
  <c r="G9068" i="1"/>
  <c r="F9068" i="1"/>
  <c r="E9068" i="1"/>
  <c r="C9068" i="1"/>
  <c r="A9068" i="1"/>
  <c r="K9067" i="1"/>
  <c r="G9067" i="1"/>
  <c r="F9067" i="1"/>
  <c r="E9067" i="1"/>
  <c r="C9067" i="1"/>
  <c r="A9067" i="1"/>
  <c r="K9066" i="1"/>
  <c r="G9066" i="1"/>
  <c r="F9066" i="1"/>
  <c r="E9066" i="1"/>
  <c r="C9066" i="1"/>
  <c r="A9066" i="1"/>
  <c r="K9065" i="1"/>
  <c r="G9065" i="1"/>
  <c r="F9065" i="1"/>
  <c r="E9065" i="1"/>
  <c r="C9065" i="1"/>
  <c r="A9065" i="1"/>
  <c r="K9064" i="1"/>
  <c r="G9064" i="1"/>
  <c r="F9064" i="1"/>
  <c r="E9064" i="1"/>
  <c r="C9064" i="1"/>
  <c r="A9064" i="1"/>
  <c r="K9063" i="1"/>
  <c r="G9063" i="1"/>
  <c r="F9063" i="1"/>
  <c r="E9063" i="1"/>
  <c r="C9063" i="1"/>
  <c r="A9063" i="1"/>
  <c r="K9062" i="1"/>
  <c r="G9062" i="1"/>
  <c r="F9062" i="1"/>
  <c r="E9062" i="1"/>
  <c r="C9062" i="1"/>
  <c r="A9062" i="1"/>
  <c r="K9061" i="1"/>
  <c r="G9061" i="1"/>
  <c r="F9061" i="1"/>
  <c r="E9061" i="1"/>
  <c r="C9061" i="1"/>
  <c r="A9061" i="1"/>
  <c r="K9060" i="1"/>
  <c r="G9060" i="1"/>
  <c r="F9060" i="1"/>
  <c r="E9060" i="1"/>
  <c r="C9060" i="1"/>
  <c r="A9060" i="1"/>
  <c r="K9059" i="1"/>
  <c r="G9059" i="1"/>
  <c r="F9059" i="1"/>
  <c r="E9059" i="1"/>
  <c r="C9059" i="1"/>
  <c r="A9059" i="1"/>
  <c r="K9058" i="1"/>
  <c r="G9058" i="1"/>
  <c r="F9058" i="1"/>
  <c r="E9058" i="1"/>
  <c r="C9058" i="1"/>
  <c r="A9058" i="1"/>
  <c r="K9057" i="1"/>
  <c r="G9057" i="1"/>
  <c r="F9057" i="1"/>
  <c r="E9057" i="1"/>
  <c r="C9057" i="1"/>
  <c r="A9057" i="1"/>
  <c r="K9056" i="1"/>
  <c r="G9056" i="1"/>
  <c r="F9056" i="1"/>
  <c r="E9056" i="1"/>
  <c r="C9056" i="1"/>
  <c r="A9056" i="1"/>
  <c r="K9055" i="1"/>
  <c r="G9055" i="1"/>
  <c r="F9055" i="1"/>
  <c r="E9055" i="1"/>
  <c r="C9055" i="1"/>
  <c r="A9055" i="1"/>
  <c r="K9054" i="1"/>
  <c r="G9054" i="1"/>
  <c r="F9054" i="1"/>
  <c r="E9054" i="1"/>
  <c r="C9054" i="1"/>
  <c r="A9054" i="1"/>
  <c r="K9053" i="1"/>
  <c r="G9053" i="1"/>
  <c r="F9053" i="1"/>
  <c r="E9053" i="1"/>
  <c r="C9053" i="1"/>
  <c r="A9053" i="1"/>
  <c r="K9052" i="1"/>
  <c r="G9052" i="1"/>
  <c r="F9052" i="1"/>
  <c r="E9052" i="1"/>
  <c r="C9052" i="1"/>
  <c r="A9052" i="1"/>
  <c r="K9051" i="1"/>
  <c r="G9051" i="1"/>
  <c r="F9051" i="1"/>
  <c r="E9051" i="1"/>
  <c r="C9051" i="1"/>
  <c r="A9051" i="1"/>
  <c r="K9050" i="1"/>
  <c r="G9050" i="1"/>
  <c r="F9050" i="1"/>
  <c r="E9050" i="1"/>
  <c r="C9050" i="1"/>
  <c r="A9050" i="1"/>
  <c r="K9049" i="1"/>
  <c r="G9049" i="1"/>
  <c r="F9049" i="1"/>
  <c r="E9049" i="1"/>
  <c r="C9049" i="1"/>
  <c r="A9049" i="1"/>
  <c r="K9048" i="1"/>
  <c r="G9048" i="1"/>
  <c r="F9048" i="1"/>
  <c r="E9048" i="1"/>
  <c r="C9048" i="1"/>
  <c r="A9048" i="1"/>
  <c r="K9047" i="1"/>
  <c r="G9047" i="1"/>
  <c r="F9047" i="1"/>
  <c r="E9047" i="1"/>
  <c r="C9047" i="1"/>
  <c r="A9047" i="1"/>
  <c r="K9046" i="1"/>
  <c r="G9046" i="1"/>
  <c r="F9046" i="1"/>
  <c r="E9046" i="1"/>
  <c r="C9046" i="1"/>
  <c r="A9046" i="1"/>
  <c r="K9045" i="1"/>
  <c r="G9045" i="1"/>
  <c r="F9045" i="1"/>
  <c r="E9045" i="1"/>
  <c r="C9045" i="1"/>
  <c r="A9045" i="1"/>
  <c r="K9044" i="1"/>
  <c r="G9044" i="1"/>
  <c r="F9044" i="1"/>
  <c r="E9044" i="1"/>
  <c r="C9044" i="1"/>
  <c r="A9044" i="1"/>
  <c r="K9043" i="1"/>
  <c r="G9043" i="1"/>
  <c r="F9043" i="1"/>
  <c r="E9043" i="1"/>
  <c r="C9043" i="1"/>
  <c r="A9043" i="1"/>
  <c r="K9042" i="1"/>
  <c r="G9042" i="1"/>
  <c r="F9042" i="1"/>
  <c r="E9042" i="1"/>
  <c r="C9042" i="1"/>
  <c r="A9042" i="1"/>
  <c r="K9041" i="1"/>
  <c r="G9041" i="1"/>
  <c r="F9041" i="1"/>
  <c r="E9041" i="1"/>
  <c r="C9041" i="1"/>
  <c r="A9041" i="1"/>
  <c r="K9040" i="1"/>
  <c r="G9040" i="1"/>
  <c r="F9040" i="1"/>
  <c r="E9040" i="1"/>
  <c r="C9040" i="1"/>
  <c r="A9040" i="1"/>
  <c r="K9039" i="1"/>
  <c r="G9039" i="1"/>
  <c r="F9039" i="1"/>
  <c r="E9039" i="1"/>
  <c r="C9039" i="1"/>
  <c r="A9039" i="1"/>
  <c r="K9038" i="1"/>
  <c r="G9038" i="1"/>
  <c r="F9038" i="1"/>
  <c r="E9038" i="1"/>
  <c r="C9038" i="1"/>
  <c r="A9038" i="1"/>
  <c r="K9037" i="1"/>
  <c r="G9037" i="1"/>
  <c r="F9037" i="1"/>
  <c r="E9037" i="1"/>
  <c r="C9037" i="1"/>
  <c r="A9037" i="1"/>
  <c r="K9036" i="1"/>
  <c r="G9036" i="1"/>
  <c r="F9036" i="1"/>
  <c r="E9036" i="1"/>
  <c r="C9036" i="1"/>
  <c r="A9036" i="1"/>
  <c r="K9035" i="1"/>
  <c r="G9035" i="1"/>
  <c r="F9035" i="1"/>
  <c r="E9035" i="1"/>
  <c r="C9035" i="1"/>
  <c r="A9035" i="1"/>
  <c r="K9034" i="1"/>
  <c r="G9034" i="1"/>
  <c r="F9034" i="1"/>
  <c r="E9034" i="1"/>
  <c r="C9034" i="1"/>
  <c r="A9034" i="1"/>
  <c r="K9033" i="1"/>
  <c r="G9033" i="1"/>
  <c r="F9033" i="1"/>
  <c r="E9033" i="1"/>
  <c r="C9033" i="1"/>
  <c r="A9033" i="1"/>
  <c r="K9032" i="1"/>
  <c r="G9032" i="1"/>
  <c r="F9032" i="1"/>
  <c r="E9032" i="1"/>
  <c r="C9032" i="1"/>
  <c r="A9032" i="1"/>
  <c r="K9031" i="1"/>
  <c r="G9031" i="1"/>
  <c r="F9031" i="1"/>
  <c r="E9031" i="1"/>
  <c r="C9031" i="1"/>
  <c r="A9031" i="1"/>
  <c r="K9030" i="1"/>
  <c r="G9030" i="1"/>
  <c r="F9030" i="1"/>
  <c r="E9030" i="1"/>
  <c r="C9030" i="1"/>
  <c r="A9030" i="1"/>
  <c r="K9029" i="1"/>
  <c r="G9029" i="1"/>
  <c r="F9029" i="1"/>
  <c r="E9029" i="1"/>
  <c r="C9029" i="1"/>
  <c r="A9029" i="1"/>
  <c r="K9028" i="1"/>
  <c r="G9028" i="1"/>
  <c r="F9028" i="1"/>
  <c r="E9028" i="1"/>
  <c r="C9028" i="1"/>
  <c r="A9028" i="1"/>
  <c r="K9027" i="1"/>
  <c r="G9027" i="1"/>
  <c r="F9027" i="1"/>
  <c r="E9027" i="1"/>
  <c r="C9027" i="1"/>
  <c r="A9027" i="1"/>
  <c r="K9026" i="1"/>
  <c r="G9026" i="1"/>
  <c r="F9026" i="1"/>
  <c r="E9026" i="1"/>
  <c r="C9026" i="1"/>
  <c r="A9026" i="1"/>
  <c r="K9025" i="1"/>
  <c r="G9025" i="1"/>
  <c r="F9025" i="1"/>
  <c r="E9025" i="1"/>
  <c r="C9025" i="1"/>
  <c r="A9025" i="1"/>
  <c r="K9024" i="1"/>
  <c r="G9024" i="1"/>
  <c r="F9024" i="1"/>
  <c r="E9024" i="1"/>
  <c r="C9024" i="1"/>
  <c r="A9024" i="1"/>
  <c r="K9023" i="1"/>
  <c r="G9023" i="1"/>
  <c r="F9023" i="1"/>
  <c r="E9023" i="1"/>
  <c r="C9023" i="1"/>
  <c r="A9023" i="1"/>
  <c r="K9022" i="1"/>
  <c r="G9022" i="1"/>
  <c r="F9022" i="1"/>
  <c r="E9022" i="1"/>
  <c r="C9022" i="1"/>
  <c r="A9022" i="1"/>
  <c r="K9021" i="1"/>
  <c r="G9021" i="1"/>
  <c r="F9021" i="1"/>
  <c r="E9021" i="1"/>
  <c r="C9021" i="1"/>
  <c r="A9021" i="1"/>
  <c r="K9020" i="1"/>
  <c r="G9020" i="1"/>
  <c r="F9020" i="1"/>
  <c r="E9020" i="1"/>
  <c r="C9020" i="1"/>
  <c r="A9020" i="1"/>
  <c r="K9019" i="1"/>
  <c r="G9019" i="1"/>
  <c r="F9019" i="1"/>
  <c r="E9019" i="1"/>
  <c r="C9019" i="1"/>
  <c r="A9019" i="1"/>
  <c r="K9018" i="1"/>
  <c r="G9018" i="1"/>
  <c r="F9018" i="1"/>
  <c r="E9018" i="1"/>
  <c r="C9018" i="1"/>
  <c r="A9018" i="1"/>
  <c r="K9017" i="1"/>
  <c r="G9017" i="1"/>
  <c r="F9017" i="1"/>
  <c r="E9017" i="1"/>
  <c r="C9017" i="1"/>
  <c r="A9017" i="1"/>
  <c r="K9016" i="1"/>
  <c r="G9016" i="1"/>
  <c r="F9016" i="1"/>
  <c r="E9016" i="1"/>
  <c r="C9016" i="1"/>
  <c r="A9016" i="1"/>
  <c r="K9015" i="1"/>
  <c r="G9015" i="1"/>
  <c r="F9015" i="1"/>
  <c r="E9015" i="1"/>
  <c r="C9015" i="1"/>
  <c r="A9015" i="1"/>
  <c r="K9014" i="1"/>
  <c r="G9014" i="1"/>
  <c r="F9014" i="1"/>
  <c r="E9014" i="1"/>
  <c r="C9014" i="1"/>
  <c r="A9014" i="1"/>
  <c r="K9013" i="1"/>
  <c r="G9013" i="1"/>
  <c r="F9013" i="1"/>
  <c r="E9013" i="1"/>
  <c r="C9013" i="1"/>
  <c r="A9013" i="1"/>
  <c r="K9012" i="1"/>
  <c r="G9012" i="1"/>
  <c r="F9012" i="1"/>
  <c r="E9012" i="1"/>
  <c r="C9012" i="1"/>
  <c r="A9012" i="1"/>
  <c r="K9011" i="1"/>
  <c r="G9011" i="1"/>
  <c r="F9011" i="1"/>
  <c r="E9011" i="1"/>
  <c r="C9011" i="1"/>
  <c r="A9011" i="1"/>
  <c r="K9010" i="1"/>
  <c r="G9010" i="1"/>
  <c r="F9010" i="1"/>
  <c r="E9010" i="1"/>
  <c r="C9010" i="1"/>
  <c r="A9010" i="1"/>
  <c r="K9009" i="1"/>
  <c r="G9009" i="1"/>
  <c r="F9009" i="1"/>
  <c r="E9009" i="1"/>
  <c r="C9009" i="1"/>
  <c r="A9009" i="1"/>
  <c r="K9008" i="1"/>
  <c r="G9008" i="1"/>
  <c r="F9008" i="1"/>
  <c r="E9008" i="1"/>
  <c r="C9008" i="1"/>
  <c r="A9008" i="1"/>
  <c r="K9007" i="1"/>
  <c r="G9007" i="1"/>
  <c r="F9007" i="1"/>
  <c r="E9007" i="1"/>
  <c r="C9007" i="1"/>
  <c r="A9007" i="1"/>
  <c r="K9006" i="1"/>
  <c r="G9006" i="1"/>
  <c r="F9006" i="1"/>
  <c r="E9006" i="1"/>
  <c r="C9006" i="1"/>
  <c r="A9006" i="1"/>
  <c r="K9005" i="1"/>
  <c r="G9005" i="1"/>
  <c r="F9005" i="1"/>
  <c r="E9005" i="1"/>
  <c r="C9005" i="1"/>
  <c r="A9005" i="1"/>
  <c r="K9004" i="1"/>
  <c r="G9004" i="1"/>
  <c r="F9004" i="1"/>
  <c r="E9004" i="1"/>
  <c r="C9004" i="1"/>
  <c r="A9004" i="1"/>
  <c r="K9003" i="1"/>
  <c r="G9003" i="1"/>
  <c r="F9003" i="1"/>
  <c r="E9003" i="1"/>
  <c r="C9003" i="1"/>
  <c r="A9003" i="1"/>
  <c r="K9002" i="1"/>
  <c r="G9002" i="1"/>
  <c r="F9002" i="1"/>
  <c r="E9002" i="1"/>
  <c r="C9002" i="1"/>
  <c r="A9002" i="1"/>
  <c r="K9001" i="1"/>
  <c r="G9001" i="1"/>
  <c r="F9001" i="1"/>
  <c r="E9001" i="1"/>
  <c r="C9001" i="1"/>
  <c r="A9001" i="1"/>
  <c r="K9000" i="1"/>
  <c r="G9000" i="1"/>
  <c r="F9000" i="1"/>
  <c r="E9000" i="1"/>
  <c r="C9000" i="1"/>
  <c r="A9000" i="1"/>
  <c r="K8999" i="1"/>
  <c r="G8999" i="1"/>
  <c r="F8999" i="1"/>
  <c r="E8999" i="1"/>
  <c r="C8999" i="1"/>
  <c r="A8999" i="1"/>
  <c r="K8998" i="1"/>
  <c r="G8998" i="1"/>
  <c r="F8998" i="1"/>
  <c r="E8998" i="1"/>
  <c r="C8998" i="1"/>
  <c r="A8998" i="1"/>
  <c r="K8997" i="1"/>
  <c r="G8997" i="1"/>
  <c r="F8997" i="1"/>
  <c r="E8997" i="1"/>
  <c r="C8997" i="1"/>
  <c r="A8997" i="1"/>
  <c r="K8996" i="1"/>
  <c r="G8996" i="1"/>
  <c r="F8996" i="1"/>
  <c r="E8996" i="1"/>
  <c r="C8996" i="1"/>
  <c r="A8996" i="1"/>
  <c r="K8995" i="1"/>
  <c r="G8995" i="1"/>
  <c r="F8995" i="1"/>
  <c r="E8995" i="1"/>
  <c r="C8995" i="1"/>
  <c r="A8995" i="1"/>
  <c r="K8994" i="1"/>
  <c r="G8994" i="1"/>
  <c r="F8994" i="1"/>
  <c r="E8994" i="1"/>
  <c r="C8994" i="1"/>
  <c r="A8994" i="1"/>
  <c r="K8993" i="1"/>
  <c r="G8993" i="1"/>
  <c r="F8993" i="1"/>
  <c r="E8993" i="1"/>
  <c r="C8993" i="1"/>
  <c r="A8993" i="1"/>
  <c r="K8992" i="1"/>
  <c r="G8992" i="1"/>
  <c r="F8992" i="1"/>
  <c r="E8992" i="1"/>
  <c r="C8992" i="1"/>
  <c r="A8992" i="1"/>
  <c r="K8991" i="1"/>
  <c r="G8991" i="1"/>
  <c r="F8991" i="1"/>
  <c r="E8991" i="1"/>
  <c r="C8991" i="1"/>
  <c r="A8991" i="1"/>
  <c r="K8990" i="1"/>
  <c r="G8990" i="1"/>
  <c r="F8990" i="1"/>
  <c r="E8990" i="1"/>
  <c r="C8990" i="1"/>
  <c r="A8990" i="1"/>
  <c r="K8989" i="1"/>
  <c r="G8989" i="1"/>
  <c r="F8989" i="1"/>
  <c r="E8989" i="1"/>
  <c r="C8989" i="1"/>
  <c r="A8989" i="1"/>
  <c r="K8988" i="1"/>
  <c r="G8988" i="1"/>
  <c r="F8988" i="1"/>
  <c r="E8988" i="1"/>
  <c r="C8988" i="1"/>
  <c r="A8988" i="1"/>
  <c r="K8987" i="1"/>
  <c r="G8987" i="1"/>
  <c r="F8987" i="1"/>
  <c r="E8987" i="1"/>
  <c r="C8987" i="1"/>
  <c r="A8987" i="1"/>
  <c r="K8986" i="1"/>
  <c r="G8986" i="1"/>
  <c r="F8986" i="1"/>
  <c r="E8986" i="1"/>
  <c r="C8986" i="1"/>
  <c r="A8986" i="1"/>
  <c r="K8985" i="1"/>
  <c r="G8985" i="1"/>
  <c r="F8985" i="1"/>
  <c r="E8985" i="1"/>
  <c r="C8985" i="1"/>
  <c r="A8985" i="1"/>
  <c r="K8984" i="1"/>
  <c r="G8984" i="1"/>
  <c r="F8984" i="1"/>
  <c r="E8984" i="1"/>
  <c r="C8984" i="1"/>
  <c r="A8984" i="1"/>
  <c r="K8983" i="1"/>
  <c r="G8983" i="1"/>
  <c r="F8983" i="1"/>
  <c r="E8983" i="1"/>
  <c r="C8983" i="1"/>
  <c r="A8983" i="1"/>
  <c r="K8982" i="1"/>
  <c r="G8982" i="1"/>
  <c r="F8982" i="1"/>
  <c r="E8982" i="1"/>
  <c r="C8982" i="1"/>
  <c r="A8982" i="1"/>
  <c r="K8981" i="1"/>
  <c r="G8981" i="1"/>
  <c r="F8981" i="1"/>
  <c r="E8981" i="1"/>
  <c r="C8981" i="1"/>
  <c r="A8981" i="1"/>
  <c r="K8980" i="1"/>
  <c r="G8980" i="1"/>
  <c r="F8980" i="1"/>
  <c r="E8980" i="1"/>
  <c r="C8980" i="1"/>
  <c r="A8980" i="1"/>
  <c r="K8979" i="1"/>
  <c r="G8979" i="1"/>
  <c r="F8979" i="1"/>
  <c r="E8979" i="1"/>
  <c r="C8979" i="1"/>
  <c r="A8979" i="1"/>
  <c r="K8978" i="1"/>
  <c r="G8978" i="1"/>
  <c r="F8978" i="1"/>
  <c r="E8978" i="1"/>
  <c r="C8978" i="1"/>
  <c r="A8978" i="1"/>
  <c r="K8977" i="1"/>
  <c r="G8977" i="1"/>
  <c r="F8977" i="1"/>
  <c r="E8977" i="1"/>
  <c r="C8977" i="1"/>
  <c r="A8977" i="1"/>
  <c r="K8976" i="1"/>
  <c r="G8976" i="1"/>
  <c r="F8976" i="1"/>
  <c r="E8976" i="1"/>
  <c r="C8976" i="1"/>
  <c r="A8976" i="1"/>
  <c r="K8975" i="1"/>
  <c r="G8975" i="1"/>
  <c r="F8975" i="1"/>
  <c r="E8975" i="1"/>
  <c r="C8975" i="1"/>
  <c r="A8975" i="1"/>
  <c r="K8974" i="1"/>
  <c r="G8974" i="1"/>
  <c r="F8974" i="1"/>
  <c r="E8974" i="1"/>
  <c r="C8974" i="1"/>
  <c r="A8974" i="1"/>
  <c r="K8973" i="1"/>
  <c r="G8973" i="1"/>
  <c r="F8973" i="1"/>
  <c r="E8973" i="1"/>
  <c r="C8973" i="1"/>
  <c r="A8973" i="1"/>
  <c r="K8972" i="1"/>
  <c r="G8972" i="1"/>
  <c r="F8972" i="1"/>
  <c r="E8972" i="1"/>
  <c r="C8972" i="1"/>
  <c r="A8972" i="1"/>
  <c r="K8971" i="1"/>
  <c r="G8971" i="1"/>
  <c r="F8971" i="1"/>
  <c r="E8971" i="1"/>
  <c r="C8971" i="1"/>
  <c r="A8971" i="1"/>
  <c r="K8970" i="1"/>
  <c r="G8970" i="1"/>
  <c r="F8970" i="1"/>
  <c r="E8970" i="1"/>
  <c r="C8970" i="1"/>
  <c r="A8970" i="1"/>
  <c r="K8969" i="1"/>
  <c r="G8969" i="1"/>
  <c r="F8969" i="1"/>
  <c r="E8969" i="1"/>
  <c r="C8969" i="1"/>
  <c r="A8969" i="1"/>
  <c r="K8968" i="1"/>
  <c r="G8968" i="1"/>
  <c r="F8968" i="1"/>
  <c r="E8968" i="1"/>
  <c r="C8968" i="1"/>
  <c r="A8968" i="1"/>
  <c r="K8967" i="1"/>
  <c r="G8967" i="1"/>
  <c r="F8967" i="1"/>
  <c r="E8967" i="1"/>
  <c r="C8967" i="1"/>
  <c r="A8967" i="1"/>
  <c r="K8966" i="1"/>
  <c r="G8966" i="1"/>
  <c r="F8966" i="1"/>
  <c r="E8966" i="1"/>
  <c r="C8966" i="1"/>
  <c r="A8966" i="1"/>
  <c r="K8965" i="1"/>
  <c r="G8965" i="1"/>
  <c r="F8965" i="1"/>
  <c r="E8965" i="1"/>
  <c r="C8965" i="1"/>
  <c r="A8965" i="1"/>
  <c r="K8964" i="1"/>
  <c r="G8964" i="1"/>
  <c r="F8964" i="1"/>
  <c r="E8964" i="1"/>
  <c r="C8964" i="1"/>
  <c r="A8964" i="1"/>
  <c r="K8963" i="1"/>
  <c r="G8963" i="1"/>
  <c r="F8963" i="1"/>
  <c r="E8963" i="1"/>
  <c r="C8963" i="1"/>
  <c r="A8963" i="1"/>
  <c r="K8962" i="1"/>
  <c r="G8962" i="1"/>
  <c r="F8962" i="1"/>
  <c r="E8962" i="1"/>
  <c r="C8962" i="1"/>
  <c r="A8962" i="1"/>
  <c r="K8961" i="1"/>
  <c r="G8961" i="1"/>
  <c r="F8961" i="1"/>
  <c r="E8961" i="1"/>
  <c r="C8961" i="1"/>
  <c r="A8961" i="1"/>
  <c r="K8960" i="1"/>
  <c r="G8960" i="1"/>
  <c r="F8960" i="1"/>
  <c r="E8960" i="1"/>
  <c r="C8960" i="1"/>
  <c r="A8960" i="1"/>
  <c r="K8959" i="1"/>
  <c r="G8959" i="1"/>
  <c r="F8959" i="1"/>
  <c r="E8959" i="1"/>
  <c r="C8959" i="1"/>
  <c r="A8959" i="1"/>
  <c r="K8958" i="1"/>
  <c r="G8958" i="1"/>
  <c r="F8958" i="1"/>
  <c r="E8958" i="1"/>
  <c r="C8958" i="1"/>
  <c r="A8958" i="1"/>
  <c r="K8957" i="1"/>
  <c r="G8957" i="1"/>
  <c r="F8957" i="1"/>
  <c r="E8957" i="1"/>
  <c r="C8957" i="1"/>
  <c r="A8957" i="1"/>
  <c r="K8956" i="1"/>
  <c r="G8956" i="1"/>
  <c r="F8956" i="1"/>
  <c r="E8956" i="1"/>
  <c r="C8956" i="1"/>
  <c r="A8956" i="1"/>
  <c r="K8955" i="1"/>
  <c r="G8955" i="1"/>
  <c r="F8955" i="1"/>
  <c r="E8955" i="1"/>
  <c r="C8955" i="1"/>
  <c r="A8955" i="1"/>
  <c r="K8954" i="1"/>
  <c r="G8954" i="1"/>
  <c r="F8954" i="1"/>
  <c r="E8954" i="1"/>
  <c r="C8954" i="1"/>
  <c r="A8954" i="1"/>
  <c r="K8953" i="1"/>
  <c r="G8953" i="1"/>
  <c r="F8953" i="1"/>
  <c r="E8953" i="1"/>
  <c r="C8953" i="1"/>
  <c r="A8953" i="1"/>
  <c r="K8952" i="1"/>
  <c r="G8952" i="1"/>
  <c r="F8952" i="1"/>
  <c r="E8952" i="1"/>
  <c r="C8952" i="1"/>
  <c r="A8952" i="1"/>
  <c r="K8951" i="1"/>
  <c r="G8951" i="1"/>
  <c r="F8951" i="1"/>
  <c r="E8951" i="1"/>
  <c r="C8951" i="1"/>
  <c r="A8951" i="1"/>
  <c r="K8950" i="1"/>
  <c r="G8950" i="1"/>
  <c r="F8950" i="1"/>
  <c r="E8950" i="1"/>
  <c r="C8950" i="1"/>
  <c r="A8950" i="1"/>
  <c r="K8949" i="1"/>
  <c r="G8949" i="1"/>
  <c r="F8949" i="1"/>
  <c r="E8949" i="1"/>
  <c r="C8949" i="1"/>
  <c r="A8949" i="1"/>
  <c r="K8948" i="1"/>
  <c r="G8948" i="1"/>
  <c r="F8948" i="1"/>
  <c r="E8948" i="1"/>
  <c r="C8948" i="1"/>
  <c r="A8948" i="1"/>
  <c r="K8947" i="1"/>
  <c r="G8947" i="1"/>
  <c r="F8947" i="1"/>
  <c r="E8947" i="1"/>
  <c r="C8947" i="1"/>
  <c r="A8947" i="1"/>
  <c r="K8946" i="1"/>
  <c r="G8946" i="1"/>
  <c r="F8946" i="1"/>
  <c r="E8946" i="1"/>
  <c r="C8946" i="1"/>
  <c r="A8946" i="1"/>
  <c r="K8945" i="1"/>
  <c r="G8945" i="1"/>
  <c r="F8945" i="1"/>
  <c r="E8945" i="1"/>
  <c r="C8945" i="1"/>
  <c r="A8945" i="1"/>
  <c r="K8944" i="1"/>
  <c r="G8944" i="1"/>
  <c r="F8944" i="1"/>
  <c r="E8944" i="1"/>
  <c r="C8944" i="1"/>
  <c r="A8944" i="1"/>
  <c r="K8943" i="1"/>
  <c r="G8943" i="1"/>
  <c r="F8943" i="1"/>
  <c r="E8943" i="1"/>
  <c r="C8943" i="1"/>
  <c r="A8943" i="1"/>
  <c r="K8942" i="1"/>
  <c r="G8942" i="1"/>
  <c r="F8942" i="1"/>
  <c r="E8942" i="1"/>
  <c r="C8942" i="1"/>
  <c r="A8942" i="1"/>
  <c r="K8941" i="1"/>
  <c r="G8941" i="1"/>
  <c r="F8941" i="1"/>
  <c r="E8941" i="1"/>
  <c r="C8941" i="1"/>
  <c r="A8941" i="1"/>
  <c r="K8940" i="1"/>
  <c r="G8940" i="1"/>
  <c r="F8940" i="1"/>
  <c r="E8940" i="1"/>
  <c r="C8940" i="1"/>
  <c r="A8940" i="1"/>
  <c r="K8939" i="1"/>
  <c r="G8939" i="1"/>
  <c r="F8939" i="1"/>
  <c r="E8939" i="1"/>
  <c r="C8939" i="1"/>
  <c r="A8939" i="1"/>
  <c r="K8938" i="1"/>
  <c r="G8938" i="1"/>
  <c r="F8938" i="1"/>
  <c r="E8938" i="1"/>
  <c r="C8938" i="1"/>
  <c r="A8938" i="1"/>
  <c r="K8937" i="1"/>
  <c r="G8937" i="1"/>
  <c r="F8937" i="1"/>
  <c r="E8937" i="1"/>
  <c r="C8937" i="1"/>
  <c r="A8937" i="1"/>
  <c r="K8936" i="1"/>
  <c r="G8936" i="1"/>
  <c r="F8936" i="1"/>
  <c r="E8936" i="1"/>
  <c r="C8936" i="1"/>
  <c r="A8936" i="1"/>
  <c r="K8935" i="1"/>
  <c r="G8935" i="1"/>
  <c r="F8935" i="1"/>
  <c r="E8935" i="1"/>
  <c r="C8935" i="1"/>
  <c r="A8935" i="1"/>
  <c r="K8934" i="1"/>
  <c r="G8934" i="1"/>
  <c r="F8934" i="1"/>
  <c r="E8934" i="1"/>
  <c r="C8934" i="1"/>
  <c r="A8934" i="1"/>
  <c r="K8933" i="1"/>
  <c r="G8933" i="1"/>
  <c r="F8933" i="1"/>
  <c r="E8933" i="1"/>
  <c r="C8933" i="1"/>
  <c r="A8933" i="1"/>
  <c r="K8932" i="1"/>
  <c r="G8932" i="1"/>
  <c r="F8932" i="1"/>
  <c r="E8932" i="1"/>
  <c r="C8932" i="1"/>
  <c r="A8932" i="1"/>
  <c r="K8931" i="1"/>
  <c r="G8931" i="1"/>
  <c r="F8931" i="1"/>
  <c r="E8931" i="1"/>
  <c r="C8931" i="1"/>
  <c r="A8931" i="1"/>
  <c r="K8930" i="1"/>
  <c r="G8930" i="1"/>
  <c r="F8930" i="1"/>
  <c r="E8930" i="1"/>
  <c r="C8930" i="1"/>
  <c r="A8930" i="1"/>
  <c r="K8929" i="1"/>
  <c r="G8929" i="1"/>
  <c r="F8929" i="1"/>
  <c r="E8929" i="1"/>
  <c r="C8929" i="1"/>
  <c r="A8929" i="1"/>
  <c r="K8928" i="1"/>
  <c r="G8928" i="1"/>
  <c r="F8928" i="1"/>
  <c r="E8928" i="1"/>
  <c r="C8928" i="1"/>
  <c r="A8928" i="1"/>
  <c r="K8927" i="1"/>
  <c r="G8927" i="1"/>
  <c r="F8927" i="1"/>
  <c r="E8927" i="1"/>
  <c r="C8927" i="1"/>
  <c r="A8927" i="1"/>
  <c r="K8926" i="1"/>
  <c r="G8926" i="1"/>
  <c r="F8926" i="1"/>
  <c r="E8926" i="1"/>
  <c r="C8926" i="1"/>
  <c r="A8926" i="1"/>
  <c r="K8925" i="1"/>
  <c r="G8925" i="1"/>
  <c r="F8925" i="1"/>
  <c r="E8925" i="1"/>
  <c r="C8925" i="1"/>
  <c r="A8925" i="1"/>
  <c r="K8924" i="1"/>
  <c r="G8924" i="1"/>
  <c r="F8924" i="1"/>
  <c r="E8924" i="1"/>
  <c r="C8924" i="1"/>
  <c r="A8924" i="1"/>
  <c r="K8923" i="1"/>
  <c r="G8923" i="1"/>
  <c r="F8923" i="1"/>
  <c r="E8923" i="1"/>
  <c r="C8923" i="1"/>
  <c r="A8923" i="1"/>
  <c r="K8922" i="1"/>
  <c r="G8922" i="1"/>
  <c r="F8922" i="1"/>
  <c r="E8922" i="1"/>
  <c r="C8922" i="1"/>
  <c r="A8922" i="1"/>
  <c r="K8921" i="1"/>
  <c r="G8921" i="1"/>
  <c r="F8921" i="1"/>
  <c r="E8921" i="1"/>
  <c r="C8921" i="1"/>
  <c r="A8921" i="1"/>
  <c r="K8920" i="1"/>
  <c r="G8920" i="1"/>
  <c r="F8920" i="1"/>
  <c r="E8920" i="1"/>
  <c r="C8920" i="1"/>
  <c r="A8920" i="1"/>
  <c r="K8919" i="1"/>
  <c r="G8919" i="1"/>
  <c r="F8919" i="1"/>
  <c r="E8919" i="1"/>
  <c r="C8919" i="1"/>
  <c r="A8919" i="1"/>
  <c r="K8918" i="1"/>
  <c r="G8918" i="1"/>
  <c r="F8918" i="1"/>
  <c r="E8918" i="1"/>
  <c r="C8918" i="1"/>
  <c r="A8918" i="1"/>
  <c r="K8917" i="1"/>
  <c r="G8917" i="1"/>
  <c r="F8917" i="1"/>
  <c r="E8917" i="1"/>
  <c r="C8917" i="1"/>
  <c r="A8917" i="1"/>
  <c r="K8916" i="1"/>
  <c r="G8916" i="1"/>
  <c r="F8916" i="1"/>
  <c r="E8916" i="1"/>
  <c r="C8916" i="1"/>
  <c r="A8916" i="1"/>
  <c r="K8915" i="1"/>
  <c r="G8915" i="1"/>
  <c r="F8915" i="1"/>
  <c r="E8915" i="1"/>
  <c r="C8915" i="1"/>
  <c r="A8915" i="1"/>
  <c r="K8914" i="1"/>
  <c r="G8914" i="1"/>
  <c r="F8914" i="1"/>
  <c r="E8914" i="1"/>
  <c r="C8914" i="1"/>
  <c r="A8914" i="1"/>
  <c r="K8913" i="1"/>
  <c r="G8913" i="1"/>
  <c r="F8913" i="1"/>
  <c r="E8913" i="1"/>
  <c r="C8913" i="1"/>
  <c r="A8913" i="1"/>
  <c r="K8912" i="1"/>
  <c r="G8912" i="1"/>
  <c r="F8912" i="1"/>
  <c r="E8912" i="1"/>
  <c r="C8912" i="1"/>
  <c r="A8912" i="1"/>
  <c r="K8911" i="1"/>
  <c r="G8911" i="1"/>
  <c r="F8911" i="1"/>
  <c r="E8911" i="1"/>
  <c r="C8911" i="1"/>
  <c r="A8911" i="1"/>
  <c r="K8910" i="1"/>
  <c r="G8910" i="1"/>
  <c r="F8910" i="1"/>
  <c r="E8910" i="1"/>
  <c r="C8910" i="1"/>
  <c r="A8910" i="1"/>
  <c r="K8909" i="1"/>
  <c r="G8909" i="1"/>
  <c r="F8909" i="1"/>
  <c r="E8909" i="1"/>
  <c r="C8909" i="1"/>
  <c r="A8909" i="1"/>
  <c r="K8908" i="1"/>
  <c r="G8908" i="1"/>
  <c r="F8908" i="1"/>
  <c r="E8908" i="1"/>
  <c r="C8908" i="1"/>
  <c r="A8908" i="1"/>
  <c r="K8907" i="1"/>
  <c r="G8907" i="1"/>
  <c r="F8907" i="1"/>
  <c r="E8907" i="1"/>
  <c r="C8907" i="1"/>
  <c r="A8907" i="1"/>
  <c r="K8906" i="1"/>
  <c r="G8906" i="1"/>
  <c r="F8906" i="1"/>
  <c r="E8906" i="1"/>
  <c r="C8906" i="1"/>
  <c r="A8906" i="1"/>
  <c r="K8905" i="1"/>
  <c r="G8905" i="1"/>
  <c r="F8905" i="1"/>
  <c r="E8905" i="1"/>
  <c r="C8905" i="1"/>
  <c r="A8905" i="1"/>
  <c r="K8904" i="1"/>
  <c r="G8904" i="1"/>
  <c r="F8904" i="1"/>
  <c r="E8904" i="1"/>
  <c r="C8904" i="1"/>
  <c r="A8904" i="1"/>
  <c r="K8903" i="1"/>
  <c r="G8903" i="1"/>
  <c r="F8903" i="1"/>
  <c r="E8903" i="1"/>
  <c r="C8903" i="1"/>
  <c r="A8903" i="1"/>
  <c r="K8902" i="1"/>
  <c r="G8902" i="1"/>
  <c r="F8902" i="1"/>
  <c r="E8902" i="1"/>
  <c r="C8902" i="1"/>
  <c r="A8902" i="1"/>
  <c r="K8901" i="1"/>
  <c r="G8901" i="1"/>
  <c r="F8901" i="1"/>
  <c r="E8901" i="1"/>
  <c r="C8901" i="1"/>
  <c r="A8901" i="1"/>
  <c r="K8900" i="1"/>
  <c r="G8900" i="1"/>
  <c r="F8900" i="1"/>
  <c r="E8900" i="1"/>
  <c r="C8900" i="1"/>
  <c r="A8900" i="1"/>
  <c r="K8899" i="1"/>
  <c r="G8899" i="1"/>
  <c r="F8899" i="1"/>
  <c r="E8899" i="1"/>
  <c r="C8899" i="1"/>
  <c r="A8899" i="1"/>
  <c r="K8898" i="1"/>
  <c r="G8898" i="1"/>
  <c r="F8898" i="1"/>
  <c r="E8898" i="1"/>
  <c r="C8898" i="1"/>
  <c r="A8898" i="1"/>
  <c r="K8897" i="1"/>
  <c r="G8897" i="1"/>
  <c r="F8897" i="1"/>
  <c r="E8897" i="1"/>
  <c r="C8897" i="1"/>
  <c r="A8897" i="1"/>
  <c r="K8896" i="1"/>
  <c r="G8896" i="1"/>
  <c r="F8896" i="1"/>
  <c r="E8896" i="1"/>
  <c r="C8896" i="1"/>
  <c r="A8896" i="1"/>
  <c r="K8895" i="1"/>
  <c r="G8895" i="1"/>
  <c r="F8895" i="1"/>
  <c r="E8895" i="1"/>
  <c r="C8895" i="1"/>
  <c r="A8895" i="1"/>
  <c r="K8894" i="1"/>
  <c r="G8894" i="1"/>
  <c r="F8894" i="1"/>
  <c r="E8894" i="1"/>
  <c r="C8894" i="1"/>
  <c r="A8894" i="1"/>
  <c r="K8893" i="1"/>
  <c r="G8893" i="1"/>
  <c r="F8893" i="1"/>
  <c r="E8893" i="1"/>
  <c r="C8893" i="1"/>
  <c r="A8893" i="1"/>
  <c r="K8892" i="1"/>
  <c r="G8892" i="1"/>
  <c r="F8892" i="1"/>
  <c r="E8892" i="1"/>
  <c r="C8892" i="1"/>
  <c r="A8892" i="1"/>
  <c r="K8891" i="1"/>
  <c r="G8891" i="1"/>
  <c r="F8891" i="1"/>
  <c r="E8891" i="1"/>
  <c r="C8891" i="1"/>
  <c r="A8891" i="1"/>
  <c r="K8890" i="1"/>
  <c r="G8890" i="1"/>
  <c r="F8890" i="1"/>
  <c r="E8890" i="1"/>
  <c r="C8890" i="1"/>
  <c r="A8890" i="1"/>
  <c r="K8889" i="1"/>
  <c r="G8889" i="1"/>
  <c r="F8889" i="1"/>
  <c r="E8889" i="1"/>
  <c r="C8889" i="1"/>
  <c r="A8889" i="1"/>
  <c r="K8888" i="1"/>
  <c r="G8888" i="1"/>
  <c r="F8888" i="1"/>
  <c r="E8888" i="1"/>
  <c r="C8888" i="1"/>
  <c r="A8888" i="1"/>
  <c r="K8887" i="1"/>
  <c r="G8887" i="1"/>
  <c r="F8887" i="1"/>
  <c r="E8887" i="1"/>
  <c r="C8887" i="1"/>
  <c r="A8887" i="1"/>
  <c r="K8886" i="1"/>
  <c r="G8886" i="1"/>
  <c r="F8886" i="1"/>
  <c r="E8886" i="1"/>
  <c r="C8886" i="1"/>
  <c r="A8886" i="1"/>
  <c r="K8885" i="1"/>
  <c r="G8885" i="1"/>
  <c r="F8885" i="1"/>
  <c r="E8885" i="1"/>
  <c r="C8885" i="1"/>
  <c r="A8885" i="1"/>
  <c r="K8884" i="1"/>
  <c r="G8884" i="1"/>
  <c r="F8884" i="1"/>
  <c r="E8884" i="1"/>
  <c r="C8884" i="1"/>
  <c r="A8884" i="1"/>
  <c r="K8883" i="1"/>
  <c r="G8883" i="1"/>
  <c r="F8883" i="1"/>
  <c r="E8883" i="1"/>
  <c r="C8883" i="1"/>
  <c r="A8883" i="1"/>
  <c r="K8882" i="1"/>
  <c r="G8882" i="1"/>
  <c r="F8882" i="1"/>
  <c r="E8882" i="1"/>
  <c r="C8882" i="1"/>
  <c r="A8882" i="1"/>
  <c r="K8881" i="1"/>
  <c r="G8881" i="1"/>
  <c r="F8881" i="1"/>
  <c r="E8881" i="1"/>
  <c r="C8881" i="1"/>
  <c r="A8881" i="1"/>
  <c r="K8880" i="1"/>
  <c r="G8880" i="1"/>
  <c r="F8880" i="1"/>
  <c r="E8880" i="1"/>
  <c r="C8880" i="1"/>
  <c r="A8880" i="1"/>
  <c r="K8879" i="1"/>
  <c r="G8879" i="1"/>
  <c r="F8879" i="1"/>
  <c r="E8879" i="1"/>
  <c r="C8879" i="1"/>
  <c r="A8879" i="1"/>
  <c r="K8878" i="1"/>
  <c r="G8878" i="1"/>
  <c r="F8878" i="1"/>
  <c r="E8878" i="1"/>
  <c r="C8878" i="1"/>
  <c r="A8878" i="1"/>
  <c r="K8877" i="1"/>
  <c r="G8877" i="1"/>
  <c r="F8877" i="1"/>
  <c r="E8877" i="1"/>
  <c r="C8877" i="1"/>
  <c r="A8877" i="1"/>
  <c r="K8876" i="1"/>
  <c r="G8876" i="1"/>
  <c r="F8876" i="1"/>
  <c r="E8876" i="1"/>
  <c r="C8876" i="1"/>
  <c r="A8876" i="1"/>
  <c r="K8875" i="1"/>
  <c r="G8875" i="1"/>
  <c r="F8875" i="1"/>
  <c r="E8875" i="1"/>
  <c r="C8875" i="1"/>
  <c r="A8875" i="1"/>
  <c r="K8874" i="1"/>
  <c r="G8874" i="1"/>
  <c r="F8874" i="1"/>
  <c r="E8874" i="1"/>
  <c r="C8874" i="1"/>
  <c r="A8874" i="1"/>
  <c r="K8873" i="1"/>
  <c r="G8873" i="1"/>
  <c r="F8873" i="1"/>
  <c r="E8873" i="1"/>
  <c r="C8873" i="1"/>
  <c r="A8873" i="1"/>
  <c r="K8872" i="1"/>
  <c r="G8872" i="1"/>
  <c r="F8872" i="1"/>
  <c r="E8872" i="1"/>
  <c r="C8872" i="1"/>
  <c r="A8872" i="1"/>
  <c r="K8871" i="1"/>
  <c r="G8871" i="1"/>
  <c r="F8871" i="1"/>
  <c r="E8871" i="1"/>
  <c r="C8871" i="1"/>
  <c r="A8871" i="1"/>
  <c r="K8870" i="1"/>
  <c r="G8870" i="1"/>
  <c r="F8870" i="1"/>
  <c r="E8870" i="1"/>
  <c r="C8870" i="1"/>
  <c r="A8870" i="1"/>
  <c r="K8869" i="1"/>
  <c r="G8869" i="1"/>
  <c r="F8869" i="1"/>
  <c r="E8869" i="1"/>
  <c r="C8869" i="1"/>
  <c r="A8869" i="1"/>
  <c r="K8868" i="1"/>
  <c r="G8868" i="1"/>
  <c r="F8868" i="1"/>
  <c r="E8868" i="1"/>
  <c r="C8868" i="1"/>
  <c r="A8868" i="1"/>
  <c r="K8867" i="1"/>
  <c r="G8867" i="1"/>
  <c r="F8867" i="1"/>
  <c r="E8867" i="1"/>
  <c r="C8867" i="1"/>
  <c r="A8867" i="1"/>
  <c r="K8866" i="1"/>
  <c r="G8866" i="1"/>
  <c r="F8866" i="1"/>
  <c r="E8866" i="1"/>
  <c r="C8866" i="1"/>
  <c r="A8866" i="1"/>
  <c r="K8865" i="1"/>
  <c r="G8865" i="1"/>
  <c r="F8865" i="1"/>
  <c r="E8865" i="1"/>
  <c r="C8865" i="1"/>
  <c r="A8865" i="1"/>
  <c r="K8864" i="1"/>
  <c r="G8864" i="1"/>
  <c r="F8864" i="1"/>
  <c r="E8864" i="1"/>
  <c r="C8864" i="1"/>
  <c r="A8864" i="1"/>
  <c r="K8863" i="1"/>
  <c r="G8863" i="1"/>
  <c r="F8863" i="1"/>
  <c r="E8863" i="1"/>
  <c r="C8863" i="1"/>
  <c r="A8863" i="1"/>
  <c r="K8862" i="1"/>
  <c r="G8862" i="1"/>
  <c r="F8862" i="1"/>
  <c r="E8862" i="1"/>
  <c r="C8862" i="1"/>
  <c r="A8862" i="1"/>
  <c r="K8861" i="1"/>
  <c r="G8861" i="1"/>
  <c r="F8861" i="1"/>
  <c r="E8861" i="1"/>
  <c r="C8861" i="1"/>
  <c r="A8861" i="1"/>
  <c r="K8860" i="1"/>
  <c r="G8860" i="1"/>
  <c r="F8860" i="1"/>
  <c r="E8860" i="1"/>
  <c r="C8860" i="1"/>
  <c r="A8860" i="1"/>
  <c r="K8859" i="1"/>
  <c r="G8859" i="1"/>
  <c r="F8859" i="1"/>
  <c r="E8859" i="1"/>
  <c r="C8859" i="1"/>
  <c r="A8859" i="1"/>
  <c r="K8858" i="1"/>
  <c r="G8858" i="1"/>
  <c r="F8858" i="1"/>
  <c r="E8858" i="1"/>
  <c r="C8858" i="1"/>
  <c r="A8858" i="1"/>
  <c r="K8857" i="1"/>
  <c r="G8857" i="1"/>
  <c r="F8857" i="1"/>
  <c r="E8857" i="1"/>
  <c r="C8857" i="1"/>
  <c r="A8857" i="1"/>
  <c r="K8856" i="1"/>
  <c r="G8856" i="1"/>
  <c r="F8856" i="1"/>
  <c r="E8856" i="1"/>
  <c r="C8856" i="1"/>
  <c r="A8856" i="1"/>
  <c r="K8855" i="1"/>
  <c r="G8855" i="1"/>
  <c r="F8855" i="1"/>
  <c r="E8855" i="1"/>
  <c r="C8855" i="1"/>
  <c r="A8855" i="1"/>
  <c r="K8854" i="1"/>
  <c r="G8854" i="1"/>
  <c r="F8854" i="1"/>
  <c r="E8854" i="1"/>
  <c r="C8854" i="1"/>
  <c r="A8854" i="1"/>
  <c r="K8853" i="1"/>
  <c r="G8853" i="1"/>
  <c r="F8853" i="1"/>
  <c r="E8853" i="1"/>
  <c r="C8853" i="1"/>
  <c r="A8853" i="1"/>
  <c r="K8852" i="1"/>
  <c r="G8852" i="1"/>
  <c r="F8852" i="1"/>
  <c r="E8852" i="1"/>
  <c r="C8852" i="1"/>
  <c r="A8852" i="1"/>
  <c r="K8851" i="1"/>
  <c r="G8851" i="1"/>
  <c r="F8851" i="1"/>
  <c r="E8851" i="1"/>
  <c r="C8851" i="1"/>
  <c r="A8851" i="1"/>
  <c r="K8850" i="1"/>
  <c r="G8850" i="1"/>
  <c r="F8850" i="1"/>
  <c r="E8850" i="1"/>
  <c r="C8850" i="1"/>
  <c r="A8850" i="1"/>
  <c r="K8849" i="1"/>
  <c r="G8849" i="1"/>
  <c r="F8849" i="1"/>
  <c r="E8849" i="1"/>
  <c r="C8849" i="1"/>
  <c r="A8849" i="1"/>
  <c r="K8848" i="1"/>
  <c r="G8848" i="1"/>
  <c r="F8848" i="1"/>
  <c r="E8848" i="1"/>
  <c r="C8848" i="1"/>
  <c r="A8848" i="1"/>
  <c r="K8847" i="1"/>
  <c r="G8847" i="1"/>
  <c r="F8847" i="1"/>
  <c r="E8847" i="1"/>
  <c r="C8847" i="1"/>
  <c r="A8847" i="1"/>
  <c r="K8846" i="1"/>
  <c r="G8846" i="1"/>
  <c r="F8846" i="1"/>
  <c r="E8846" i="1"/>
  <c r="C8846" i="1"/>
  <c r="A8846" i="1"/>
  <c r="K8845" i="1"/>
  <c r="G8845" i="1"/>
  <c r="F8845" i="1"/>
  <c r="E8845" i="1"/>
  <c r="C8845" i="1"/>
  <c r="A8845" i="1"/>
  <c r="K8844" i="1"/>
  <c r="G8844" i="1"/>
  <c r="F8844" i="1"/>
  <c r="E8844" i="1"/>
  <c r="C8844" i="1"/>
  <c r="A8844" i="1"/>
  <c r="K8843" i="1"/>
  <c r="G8843" i="1"/>
  <c r="F8843" i="1"/>
  <c r="E8843" i="1"/>
  <c r="C8843" i="1"/>
  <c r="A8843" i="1"/>
  <c r="K8842" i="1"/>
  <c r="G8842" i="1"/>
  <c r="F8842" i="1"/>
  <c r="E8842" i="1"/>
  <c r="C8842" i="1"/>
  <c r="A8842" i="1"/>
  <c r="K8841" i="1"/>
  <c r="G8841" i="1"/>
  <c r="F8841" i="1"/>
  <c r="E8841" i="1"/>
  <c r="C8841" i="1"/>
  <c r="A8841" i="1"/>
  <c r="K8840" i="1"/>
  <c r="G8840" i="1"/>
  <c r="F8840" i="1"/>
  <c r="E8840" i="1"/>
  <c r="C8840" i="1"/>
  <c r="A8840" i="1"/>
  <c r="K8839" i="1"/>
  <c r="G8839" i="1"/>
  <c r="F8839" i="1"/>
  <c r="E8839" i="1"/>
  <c r="C8839" i="1"/>
  <c r="A8839" i="1"/>
  <c r="K8838" i="1"/>
  <c r="G8838" i="1"/>
  <c r="F8838" i="1"/>
  <c r="E8838" i="1"/>
  <c r="C8838" i="1"/>
  <c r="A8838" i="1"/>
  <c r="K8837" i="1"/>
  <c r="G8837" i="1"/>
  <c r="F8837" i="1"/>
  <c r="E8837" i="1"/>
  <c r="C8837" i="1"/>
  <c r="A8837" i="1"/>
  <c r="K8836" i="1"/>
  <c r="G8836" i="1"/>
  <c r="F8836" i="1"/>
  <c r="E8836" i="1"/>
  <c r="C8836" i="1"/>
  <c r="A8836" i="1"/>
  <c r="K8835" i="1"/>
  <c r="G8835" i="1"/>
  <c r="F8835" i="1"/>
  <c r="E8835" i="1"/>
  <c r="C8835" i="1"/>
  <c r="A8835" i="1"/>
  <c r="K8834" i="1"/>
  <c r="G8834" i="1"/>
  <c r="F8834" i="1"/>
  <c r="E8834" i="1"/>
  <c r="C8834" i="1"/>
  <c r="A8834" i="1"/>
  <c r="K8833" i="1"/>
  <c r="G8833" i="1"/>
  <c r="F8833" i="1"/>
  <c r="E8833" i="1"/>
  <c r="C8833" i="1"/>
  <c r="A8833" i="1"/>
  <c r="K8832" i="1"/>
  <c r="G8832" i="1"/>
  <c r="F8832" i="1"/>
  <c r="E8832" i="1"/>
  <c r="C8832" i="1"/>
  <c r="A8832" i="1"/>
  <c r="K8831" i="1"/>
  <c r="G8831" i="1"/>
  <c r="F8831" i="1"/>
  <c r="E8831" i="1"/>
  <c r="C8831" i="1"/>
  <c r="A8831" i="1"/>
  <c r="K8830" i="1"/>
  <c r="G8830" i="1"/>
  <c r="F8830" i="1"/>
  <c r="E8830" i="1"/>
  <c r="C8830" i="1"/>
  <c r="A8830" i="1"/>
  <c r="K8829" i="1"/>
  <c r="G8829" i="1"/>
  <c r="F8829" i="1"/>
  <c r="E8829" i="1"/>
  <c r="C8829" i="1"/>
  <c r="A8829" i="1"/>
  <c r="K8828" i="1"/>
  <c r="G8828" i="1"/>
  <c r="F8828" i="1"/>
  <c r="E8828" i="1"/>
  <c r="C8828" i="1"/>
  <c r="A8828" i="1"/>
  <c r="K8827" i="1"/>
  <c r="G8827" i="1"/>
  <c r="F8827" i="1"/>
  <c r="E8827" i="1"/>
  <c r="C8827" i="1"/>
  <c r="A8827" i="1"/>
  <c r="K8826" i="1"/>
  <c r="G8826" i="1"/>
  <c r="F8826" i="1"/>
  <c r="E8826" i="1"/>
  <c r="C8826" i="1"/>
  <c r="A8826" i="1"/>
  <c r="K8825" i="1"/>
  <c r="G8825" i="1"/>
  <c r="F8825" i="1"/>
  <c r="E8825" i="1"/>
  <c r="C8825" i="1"/>
  <c r="A8825" i="1"/>
  <c r="K8824" i="1"/>
  <c r="G8824" i="1"/>
  <c r="F8824" i="1"/>
  <c r="E8824" i="1"/>
  <c r="C8824" i="1"/>
  <c r="A8824" i="1"/>
  <c r="K8823" i="1"/>
  <c r="G8823" i="1"/>
  <c r="F8823" i="1"/>
  <c r="E8823" i="1"/>
  <c r="C8823" i="1"/>
  <c r="A8823" i="1"/>
  <c r="K8822" i="1"/>
  <c r="G8822" i="1"/>
  <c r="F8822" i="1"/>
  <c r="E8822" i="1"/>
  <c r="C8822" i="1"/>
  <c r="A8822" i="1"/>
  <c r="K8821" i="1"/>
  <c r="G8821" i="1"/>
  <c r="F8821" i="1"/>
  <c r="E8821" i="1"/>
  <c r="C8821" i="1"/>
  <c r="A8821" i="1"/>
  <c r="K8820" i="1"/>
  <c r="G8820" i="1"/>
  <c r="F8820" i="1"/>
  <c r="E8820" i="1"/>
  <c r="C8820" i="1"/>
  <c r="A8820" i="1"/>
  <c r="K8819" i="1"/>
  <c r="G8819" i="1"/>
  <c r="F8819" i="1"/>
  <c r="E8819" i="1"/>
  <c r="C8819" i="1"/>
  <c r="A8819" i="1"/>
  <c r="K8818" i="1"/>
  <c r="G8818" i="1"/>
  <c r="F8818" i="1"/>
  <c r="E8818" i="1"/>
  <c r="C8818" i="1"/>
  <c r="A8818" i="1"/>
  <c r="K8817" i="1"/>
  <c r="G8817" i="1"/>
  <c r="F8817" i="1"/>
  <c r="E8817" i="1"/>
  <c r="C8817" i="1"/>
  <c r="A8817" i="1"/>
  <c r="K8816" i="1"/>
  <c r="G8816" i="1"/>
  <c r="F8816" i="1"/>
  <c r="E8816" i="1"/>
  <c r="C8816" i="1"/>
  <c r="A8816" i="1"/>
  <c r="K8815" i="1"/>
  <c r="G8815" i="1"/>
  <c r="F8815" i="1"/>
  <c r="E8815" i="1"/>
  <c r="C8815" i="1"/>
  <c r="A8815" i="1"/>
  <c r="K8814" i="1"/>
  <c r="G8814" i="1"/>
  <c r="F8814" i="1"/>
  <c r="E8814" i="1"/>
  <c r="C8814" i="1"/>
  <c r="A8814" i="1"/>
  <c r="K8813" i="1"/>
  <c r="G8813" i="1"/>
  <c r="F8813" i="1"/>
  <c r="E8813" i="1"/>
  <c r="C8813" i="1"/>
  <c r="A8813" i="1"/>
  <c r="K8812" i="1"/>
  <c r="G8812" i="1"/>
  <c r="F8812" i="1"/>
  <c r="E8812" i="1"/>
  <c r="C8812" i="1"/>
  <c r="A8812" i="1"/>
  <c r="K8811" i="1"/>
  <c r="G8811" i="1"/>
  <c r="F8811" i="1"/>
  <c r="E8811" i="1"/>
  <c r="C8811" i="1"/>
  <c r="A8811" i="1"/>
  <c r="K8810" i="1"/>
  <c r="G8810" i="1"/>
  <c r="F8810" i="1"/>
  <c r="E8810" i="1"/>
  <c r="C8810" i="1"/>
  <c r="A8810" i="1"/>
  <c r="K8809" i="1"/>
  <c r="G8809" i="1"/>
  <c r="F8809" i="1"/>
  <c r="E8809" i="1"/>
  <c r="C8809" i="1"/>
  <c r="A8809" i="1"/>
  <c r="K8808" i="1"/>
  <c r="G8808" i="1"/>
  <c r="F8808" i="1"/>
  <c r="E8808" i="1"/>
  <c r="C8808" i="1"/>
  <c r="A8808" i="1"/>
  <c r="K8807" i="1"/>
  <c r="G8807" i="1"/>
  <c r="F8807" i="1"/>
  <c r="E8807" i="1"/>
  <c r="C8807" i="1"/>
  <c r="A8807" i="1"/>
  <c r="K8806" i="1"/>
  <c r="G8806" i="1"/>
  <c r="F8806" i="1"/>
  <c r="E8806" i="1"/>
  <c r="C8806" i="1"/>
  <c r="A8806" i="1"/>
  <c r="K8805" i="1"/>
  <c r="G8805" i="1"/>
  <c r="F8805" i="1"/>
  <c r="E8805" i="1"/>
  <c r="C8805" i="1"/>
  <c r="A8805" i="1"/>
  <c r="K8804" i="1"/>
  <c r="G8804" i="1"/>
  <c r="F8804" i="1"/>
  <c r="E8804" i="1"/>
  <c r="C8804" i="1"/>
  <c r="A8804" i="1"/>
  <c r="K8803" i="1"/>
  <c r="G8803" i="1"/>
  <c r="F8803" i="1"/>
  <c r="E8803" i="1"/>
  <c r="C8803" i="1"/>
  <c r="A8803" i="1"/>
  <c r="K8802" i="1"/>
  <c r="G8802" i="1"/>
  <c r="F8802" i="1"/>
  <c r="E8802" i="1"/>
  <c r="C8802" i="1"/>
  <c r="A8802" i="1"/>
  <c r="K8801" i="1"/>
  <c r="G8801" i="1"/>
  <c r="F8801" i="1"/>
  <c r="E8801" i="1"/>
  <c r="C8801" i="1"/>
  <c r="A8801" i="1"/>
  <c r="K8800" i="1"/>
  <c r="G8800" i="1"/>
  <c r="F8800" i="1"/>
  <c r="E8800" i="1"/>
  <c r="C8800" i="1"/>
  <c r="A8800" i="1"/>
  <c r="K8799" i="1"/>
  <c r="G8799" i="1"/>
  <c r="F8799" i="1"/>
  <c r="E8799" i="1"/>
  <c r="C8799" i="1"/>
  <c r="A8799" i="1"/>
  <c r="K8798" i="1"/>
  <c r="G8798" i="1"/>
  <c r="F8798" i="1"/>
  <c r="E8798" i="1"/>
  <c r="C8798" i="1"/>
  <c r="A8798" i="1"/>
  <c r="K8797" i="1"/>
  <c r="G8797" i="1"/>
  <c r="F8797" i="1"/>
  <c r="E8797" i="1"/>
  <c r="C8797" i="1"/>
  <c r="A8797" i="1"/>
  <c r="K8796" i="1"/>
  <c r="G8796" i="1"/>
  <c r="F8796" i="1"/>
  <c r="E8796" i="1"/>
  <c r="C8796" i="1"/>
  <c r="A8796" i="1"/>
  <c r="K8795" i="1"/>
  <c r="G8795" i="1"/>
  <c r="F8795" i="1"/>
  <c r="E8795" i="1"/>
  <c r="C8795" i="1"/>
  <c r="A8795" i="1"/>
  <c r="K8794" i="1"/>
  <c r="G8794" i="1"/>
  <c r="F8794" i="1"/>
  <c r="E8794" i="1"/>
  <c r="C8794" i="1"/>
  <c r="A8794" i="1"/>
  <c r="K8793" i="1"/>
  <c r="G8793" i="1"/>
  <c r="F8793" i="1"/>
  <c r="E8793" i="1"/>
  <c r="C8793" i="1"/>
  <c r="A8793" i="1"/>
  <c r="K8792" i="1"/>
  <c r="G8792" i="1"/>
  <c r="F8792" i="1"/>
  <c r="E8792" i="1"/>
  <c r="C8792" i="1"/>
  <c r="A8792" i="1"/>
  <c r="K8791" i="1"/>
  <c r="G8791" i="1"/>
  <c r="F8791" i="1"/>
  <c r="E8791" i="1"/>
  <c r="C8791" i="1"/>
  <c r="A8791" i="1"/>
  <c r="K8790" i="1"/>
  <c r="G8790" i="1"/>
  <c r="F8790" i="1"/>
  <c r="E8790" i="1"/>
  <c r="C8790" i="1"/>
  <c r="A8790" i="1"/>
  <c r="K8789" i="1"/>
  <c r="G8789" i="1"/>
  <c r="F8789" i="1"/>
  <c r="E8789" i="1"/>
  <c r="C8789" i="1"/>
  <c r="A8789" i="1"/>
  <c r="K8788" i="1"/>
  <c r="G8788" i="1"/>
  <c r="F8788" i="1"/>
  <c r="E8788" i="1"/>
  <c r="C8788" i="1"/>
  <c r="A8788" i="1"/>
  <c r="K8787" i="1"/>
  <c r="G8787" i="1"/>
  <c r="F8787" i="1"/>
  <c r="E8787" i="1"/>
  <c r="C8787" i="1"/>
  <c r="A8787" i="1"/>
  <c r="K8786" i="1"/>
  <c r="G8786" i="1"/>
  <c r="F8786" i="1"/>
  <c r="E8786" i="1"/>
  <c r="C8786" i="1"/>
  <c r="A8786" i="1"/>
  <c r="K8785" i="1"/>
  <c r="G8785" i="1"/>
  <c r="F8785" i="1"/>
  <c r="E8785" i="1"/>
  <c r="C8785" i="1"/>
  <c r="A8785" i="1"/>
  <c r="K8784" i="1"/>
  <c r="G8784" i="1"/>
  <c r="F8784" i="1"/>
  <c r="E8784" i="1"/>
  <c r="C8784" i="1"/>
  <c r="A8784" i="1"/>
  <c r="K8783" i="1"/>
  <c r="G8783" i="1"/>
  <c r="F8783" i="1"/>
  <c r="E8783" i="1"/>
  <c r="C8783" i="1"/>
  <c r="A8783" i="1"/>
  <c r="K8782" i="1"/>
  <c r="G8782" i="1"/>
  <c r="F8782" i="1"/>
  <c r="E8782" i="1"/>
  <c r="C8782" i="1"/>
  <c r="A8782" i="1"/>
  <c r="K8781" i="1"/>
  <c r="G8781" i="1"/>
  <c r="F8781" i="1"/>
  <c r="E8781" i="1"/>
  <c r="C8781" i="1"/>
  <c r="A8781" i="1"/>
  <c r="K8780" i="1"/>
  <c r="G8780" i="1"/>
  <c r="F8780" i="1"/>
  <c r="E8780" i="1"/>
  <c r="C8780" i="1"/>
  <c r="A8780" i="1"/>
  <c r="K8779" i="1"/>
  <c r="G8779" i="1"/>
  <c r="F8779" i="1"/>
  <c r="E8779" i="1"/>
  <c r="C8779" i="1"/>
  <c r="A8779" i="1"/>
  <c r="K8778" i="1"/>
  <c r="G8778" i="1"/>
  <c r="F8778" i="1"/>
  <c r="E8778" i="1"/>
  <c r="C8778" i="1"/>
  <c r="A8778" i="1"/>
  <c r="K8777" i="1"/>
  <c r="G8777" i="1"/>
  <c r="F8777" i="1"/>
  <c r="E8777" i="1"/>
  <c r="C8777" i="1"/>
  <c r="A8777" i="1"/>
  <c r="K8776" i="1"/>
  <c r="G8776" i="1"/>
  <c r="F8776" i="1"/>
  <c r="E8776" i="1"/>
  <c r="C8776" i="1"/>
  <c r="A8776" i="1"/>
  <c r="K8775" i="1"/>
  <c r="G8775" i="1"/>
  <c r="F8775" i="1"/>
  <c r="E8775" i="1"/>
  <c r="C8775" i="1"/>
  <c r="A8775" i="1"/>
  <c r="K8774" i="1"/>
  <c r="G8774" i="1"/>
  <c r="F8774" i="1"/>
  <c r="E8774" i="1"/>
  <c r="C8774" i="1"/>
  <c r="A8774" i="1"/>
  <c r="K8773" i="1"/>
  <c r="G8773" i="1"/>
  <c r="F8773" i="1"/>
  <c r="E8773" i="1"/>
  <c r="C8773" i="1"/>
  <c r="A8773" i="1"/>
  <c r="K8772" i="1"/>
  <c r="G8772" i="1"/>
  <c r="F8772" i="1"/>
  <c r="E8772" i="1"/>
  <c r="C8772" i="1"/>
  <c r="A8772" i="1"/>
  <c r="K8771" i="1"/>
  <c r="G8771" i="1"/>
  <c r="F8771" i="1"/>
  <c r="E8771" i="1"/>
  <c r="C8771" i="1"/>
  <c r="A8771" i="1"/>
  <c r="K8770" i="1"/>
  <c r="G8770" i="1"/>
  <c r="F8770" i="1"/>
  <c r="E8770" i="1"/>
  <c r="C8770" i="1"/>
  <c r="A8770" i="1"/>
  <c r="K8769" i="1"/>
  <c r="G8769" i="1"/>
  <c r="F8769" i="1"/>
  <c r="E8769" i="1"/>
  <c r="C8769" i="1"/>
  <c r="A8769" i="1"/>
  <c r="K8768" i="1"/>
  <c r="G8768" i="1"/>
  <c r="F8768" i="1"/>
  <c r="E8768" i="1"/>
  <c r="C8768" i="1"/>
  <c r="A8768" i="1"/>
  <c r="K8767" i="1"/>
  <c r="G8767" i="1"/>
  <c r="F8767" i="1"/>
  <c r="E8767" i="1"/>
  <c r="C8767" i="1"/>
  <c r="A8767" i="1"/>
  <c r="K8766" i="1"/>
  <c r="G8766" i="1"/>
  <c r="F8766" i="1"/>
  <c r="E8766" i="1"/>
  <c r="C8766" i="1"/>
  <c r="A8766" i="1"/>
  <c r="K8765" i="1"/>
  <c r="G8765" i="1"/>
  <c r="F8765" i="1"/>
  <c r="E8765" i="1"/>
  <c r="C8765" i="1"/>
  <c r="A8765" i="1"/>
  <c r="K8764" i="1"/>
  <c r="G8764" i="1"/>
  <c r="F8764" i="1"/>
  <c r="E8764" i="1"/>
  <c r="C8764" i="1"/>
  <c r="A8764" i="1"/>
  <c r="K8763" i="1"/>
  <c r="G8763" i="1"/>
  <c r="F8763" i="1"/>
  <c r="E8763" i="1"/>
  <c r="C8763" i="1"/>
  <c r="A8763" i="1"/>
  <c r="K8762" i="1"/>
  <c r="G8762" i="1"/>
  <c r="F8762" i="1"/>
  <c r="E8762" i="1"/>
  <c r="C8762" i="1"/>
  <c r="A8762" i="1"/>
  <c r="K8761" i="1"/>
  <c r="G8761" i="1"/>
  <c r="F8761" i="1"/>
  <c r="E8761" i="1"/>
  <c r="C8761" i="1"/>
  <c r="A8761" i="1"/>
  <c r="K8760" i="1"/>
  <c r="G8760" i="1"/>
  <c r="F8760" i="1"/>
  <c r="E8760" i="1"/>
  <c r="C8760" i="1"/>
  <c r="A8760" i="1"/>
  <c r="K8759" i="1"/>
  <c r="G8759" i="1"/>
  <c r="F8759" i="1"/>
  <c r="E8759" i="1"/>
  <c r="C8759" i="1"/>
  <c r="A8759" i="1"/>
  <c r="K8758" i="1"/>
  <c r="G8758" i="1"/>
  <c r="F8758" i="1"/>
  <c r="E8758" i="1"/>
  <c r="C8758" i="1"/>
  <c r="A8758" i="1"/>
  <c r="K8757" i="1"/>
  <c r="G8757" i="1"/>
  <c r="F8757" i="1"/>
  <c r="E8757" i="1"/>
  <c r="C8757" i="1"/>
  <c r="A8757" i="1"/>
  <c r="K8756" i="1"/>
  <c r="G8756" i="1"/>
  <c r="F8756" i="1"/>
  <c r="E8756" i="1"/>
  <c r="C8756" i="1"/>
  <c r="A8756" i="1"/>
  <c r="K8755" i="1"/>
  <c r="G8755" i="1"/>
  <c r="F8755" i="1"/>
  <c r="E8755" i="1"/>
  <c r="C8755" i="1"/>
  <c r="A8755" i="1"/>
  <c r="K8754" i="1"/>
  <c r="G8754" i="1"/>
  <c r="F8754" i="1"/>
  <c r="E8754" i="1"/>
  <c r="C8754" i="1"/>
  <c r="A8754" i="1"/>
  <c r="K8753" i="1"/>
  <c r="G8753" i="1"/>
  <c r="F8753" i="1"/>
  <c r="E8753" i="1"/>
  <c r="C8753" i="1"/>
  <c r="A8753" i="1"/>
  <c r="K8752" i="1"/>
  <c r="G8752" i="1"/>
  <c r="F8752" i="1"/>
  <c r="E8752" i="1"/>
  <c r="C8752" i="1"/>
  <c r="A8752" i="1"/>
  <c r="K8751" i="1"/>
  <c r="G8751" i="1"/>
  <c r="F8751" i="1"/>
  <c r="E8751" i="1"/>
  <c r="C8751" i="1"/>
  <c r="A8751" i="1"/>
  <c r="K8750" i="1"/>
  <c r="G8750" i="1"/>
  <c r="F8750" i="1"/>
  <c r="E8750" i="1"/>
  <c r="C8750" i="1"/>
  <c r="A8750" i="1"/>
  <c r="K8749" i="1"/>
  <c r="G8749" i="1"/>
  <c r="F8749" i="1"/>
  <c r="E8749" i="1"/>
  <c r="C8749" i="1"/>
  <c r="A8749" i="1"/>
  <c r="K8748" i="1"/>
  <c r="G8748" i="1"/>
  <c r="F8748" i="1"/>
  <c r="E8748" i="1"/>
  <c r="C8748" i="1"/>
  <c r="A8748" i="1"/>
  <c r="K8747" i="1"/>
  <c r="G8747" i="1"/>
  <c r="F8747" i="1"/>
  <c r="E8747" i="1"/>
  <c r="C8747" i="1"/>
  <c r="A8747" i="1"/>
  <c r="K8746" i="1"/>
  <c r="G8746" i="1"/>
  <c r="F8746" i="1"/>
  <c r="E8746" i="1"/>
  <c r="C8746" i="1"/>
  <c r="A8746" i="1"/>
  <c r="K8745" i="1"/>
  <c r="G8745" i="1"/>
  <c r="F8745" i="1"/>
  <c r="E8745" i="1"/>
  <c r="C8745" i="1"/>
  <c r="A8745" i="1"/>
  <c r="K8744" i="1"/>
  <c r="G8744" i="1"/>
  <c r="F8744" i="1"/>
  <c r="E8744" i="1"/>
  <c r="C8744" i="1"/>
  <c r="A8744" i="1"/>
  <c r="K8743" i="1"/>
  <c r="G8743" i="1"/>
  <c r="F8743" i="1"/>
  <c r="E8743" i="1"/>
  <c r="C8743" i="1"/>
  <c r="A8743" i="1"/>
  <c r="K8742" i="1"/>
  <c r="G8742" i="1"/>
  <c r="F8742" i="1"/>
  <c r="E8742" i="1"/>
  <c r="C8742" i="1"/>
  <c r="A8742" i="1"/>
  <c r="K8741" i="1"/>
  <c r="G8741" i="1"/>
  <c r="F8741" i="1"/>
  <c r="E8741" i="1"/>
  <c r="C8741" i="1"/>
  <c r="A8741" i="1"/>
  <c r="K8740" i="1"/>
  <c r="G8740" i="1"/>
  <c r="F8740" i="1"/>
  <c r="E8740" i="1"/>
  <c r="C8740" i="1"/>
  <c r="A8740" i="1"/>
  <c r="K8739" i="1"/>
  <c r="G8739" i="1"/>
  <c r="F8739" i="1"/>
  <c r="E8739" i="1"/>
  <c r="C8739" i="1"/>
  <c r="A8739" i="1"/>
  <c r="K8738" i="1"/>
  <c r="G8738" i="1"/>
  <c r="F8738" i="1"/>
  <c r="E8738" i="1"/>
  <c r="C8738" i="1"/>
  <c r="A8738" i="1"/>
  <c r="K8737" i="1"/>
  <c r="G8737" i="1"/>
  <c r="F8737" i="1"/>
  <c r="E8737" i="1"/>
  <c r="C8737" i="1"/>
  <c r="A8737" i="1"/>
  <c r="K8736" i="1"/>
  <c r="G8736" i="1"/>
  <c r="F8736" i="1"/>
  <c r="E8736" i="1"/>
  <c r="C8736" i="1"/>
  <c r="A8736" i="1"/>
  <c r="K8735" i="1"/>
  <c r="G8735" i="1"/>
  <c r="F8735" i="1"/>
  <c r="E8735" i="1"/>
  <c r="C8735" i="1"/>
  <c r="A8735" i="1"/>
  <c r="K8734" i="1"/>
  <c r="G8734" i="1"/>
  <c r="F8734" i="1"/>
  <c r="E8734" i="1"/>
  <c r="C8734" i="1"/>
  <c r="A8734" i="1"/>
  <c r="K8733" i="1"/>
  <c r="G8733" i="1"/>
  <c r="F8733" i="1"/>
  <c r="E8733" i="1"/>
  <c r="C8733" i="1"/>
  <c r="A8733" i="1"/>
  <c r="K8732" i="1"/>
  <c r="G8732" i="1"/>
  <c r="F8732" i="1"/>
  <c r="E8732" i="1"/>
  <c r="C8732" i="1"/>
  <c r="A8732" i="1"/>
  <c r="K8731" i="1"/>
  <c r="G8731" i="1"/>
  <c r="F8731" i="1"/>
  <c r="E8731" i="1"/>
  <c r="C8731" i="1"/>
  <c r="A8731" i="1"/>
  <c r="K8730" i="1"/>
  <c r="G8730" i="1"/>
  <c r="F8730" i="1"/>
  <c r="E8730" i="1"/>
  <c r="C8730" i="1"/>
  <c r="A8730" i="1"/>
  <c r="K8729" i="1"/>
  <c r="G8729" i="1"/>
  <c r="F8729" i="1"/>
  <c r="E8729" i="1"/>
  <c r="C8729" i="1"/>
  <c r="A8729" i="1"/>
  <c r="K8728" i="1"/>
  <c r="G8728" i="1"/>
  <c r="F8728" i="1"/>
  <c r="E8728" i="1"/>
  <c r="C8728" i="1"/>
  <c r="A8728" i="1"/>
  <c r="K8727" i="1"/>
  <c r="G8727" i="1"/>
  <c r="F8727" i="1"/>
  <c r="E8727" i="1"/>
  <c r="C8727" i="1"/>
  <c r="A8727" i="1"/>
  <c r="K8726" i="1"/>
  <c r="G8726" i="1"/>
  <c r="F8726" i="1"/>
  <c r="E8726" i="1"/>
  <c r="C8726" i="1"/>
  <c r="A8726" i="1"/>
  <c r="K8725" i="1"/>
  <c r="G8725" i="1"/>
  <c r="F8725" i="1"/>
  <c r="E8725" i="1"/>
  <c r="C8725" i="1"/>
  <c r="A8725" i="1"/>
  <c r="K8724" i="1"/>
  <c r="G8724" i="1"/>
  <c r="F8724" i="1"/>
  <c r="E8724" i="1"/>
  <c r="C8724" i="1"/>
  <c r="A8724" i="1"/>
  <c r="K8723" i="1"/>
  <c r="G8723" i="1"/>
  <c r="F8723" i="1"/>
  <c r="E8723" i="1"/>
  <c r="C8723" i="1"/>
  <c r="A8723" i="1"/>
  <c r="K8722" i="1"/>
  <c r="G8722" i="1"/>
  <c r="F8722" i="1"/>
  <c r="E8722" i="1"/>
  <c r="C8722" i="1"/>
  <c r="A8722" i="1"/>
  <c r="K8721" i="1"/>
  <c r="G8721" i="1"/>
  <c r="F8721" i="1"/>
  <c r="E8721" i="1"/>
  <c r="C8721" i="1"/>
  <c r="A8721" i="1"/>
  <c r="K8720" i="1"/>
  <c r="G8720" i="1"/>
  <c r="F8720" i="1"/>
  <c r="E8720" i="1"/>
  <c r="C8720" i="1"/>
  <c r="A8720" i="1"/>
  <c r="K8719" i="1"/>
  <c r="G8719" i="1"/>
  <c r="F8719" i="1"/>
  <c r="E8719" i="1"/>
  <c r="C8719" i="1"/>
  <c r="A8719" i="1"/>
  <c r="K8718" i="1"/>
  <c r="G8718" i="1"/>
  <c r="F8718" i="1"/>
  <c r="E8718" i="1"/>
  <c r="C8718" i="1"/>
  <c r="A8718" i="1"/>
  <c r="K8717" i="1"/>
  <c r="G8717" i="1"/>
  <c r="F8717" i="1"/>
  <c r="E8717" i="1"/>
  <c r="C8717" i="1"/>
  <c r="A8717" i="1"/>
  <c r="K8716" i="1"/>
  <c r="G8716" i="1"/>
  <c r="F8716" i="1"/>
  <c r="E8716" i="1"/>
  <c r="C8716" i="1"/>
  <c r="A8716" i="1"/>
  <c r="K8715" i="1"/>
  <c r="G8715" i="1"/>
  <c r="F8715" i="1"/>
  <c r="E8715" i="1"/>
  <c r="C8715" i="1"/>
  <c r="A8715" i="1"/>
  <c r="K8714" i="1"/>
  <c r="G8714" i="1"/>
  <c r="F8714" i="1"/>
  <c r="E8714" i="1"/>
  <c r="C8714" i="1"/>
  <c r="A8714" i="1"/>
  <c r="K8713" i="1"/>
  <c r="G8713" i="1"/>
  <c r="F8713" i="1"/>
  <c r="E8713" i="1"/>
  <c r="C8713" i="1"/>
  <c r="A8713" i="1"/>
  <c r="K8712" i="1"/>
  <c r="G8712" i="1"/>
  <c r="F8712" i="1"/>
  <c r="E8712" i="1"/>
  <c r="C8712" i="1"/>
  <c r="A8712" i="1"/>
  <c r="K8711" i="1"/>
  <c r="G8711" i="1"/>
  <c r="F8711" i="1"/>
  <c r="E8711" i="1"/>
  <c r="C8711" i="1"/>
  <c r="A8711" i="1"/>
  <c r="K8710" i="1"/>
  <c r="G8710" i="1"/>
  <c r="F8710" i="1"/>
  <c r="E8710" i="1"/>
  <c r="C8710" i="1"/>
  <c r="A8710" i="1"/>
  <c r="K8709" i="1"/>
  <c r="G8709" i="1"/>
  <c r="F8709" i="1"/>
  <c r="E8709" i="1"/>
  <c r="C8709" i="1"/>
  <c r="A8709" i="1"/>
  <c r="K8708" i="1"/>
  <c r="G8708" i="1"/>
  <c r="F8708" i="1"/>
  <c r="E8708" i="1"/>
  <c r="C8708" i="1"/>
  <c r="A8708" i="1"/>
  <c r="K8707" i="1"/>
  <c r="G8707" i="1"/>
  <c r="F8707" i="1"/>
  <c r="E8707" i="1"/>
  <c r="C8707" i="1"/>
  <c r="A8707" i="1"/>
  <c r="K8706" i="1"/>
  <c r="G8706" i="1"/>
  <c r="F8706" i="1"/>
  <c r="E8706" i="1"/>
  <c r="C8706" i="1"/>
  <c r="A8706" i="1"/>
  <c r="K8705" i="1"/>
  <c r="G8705" i="1"/>
  <c r="F8705" i="1"/>
  <c r="E8705" i="1"/>
  <c r="C8705" i="1"/>
  <c r="A8705" i="1"/>
  <c r="K8704" i="1"/>
  <c r="G8704" i="1"/>
  <c r="F8704" i="1"/>
  <c r="E8704" i="1"/>
  <c r="C8704" i="1"/>
  <c r="A8704" i="1"/>
  <c r="K8703" i="1"/>
  <c r="G8703" i="1"/>
  <c r="F8703" i="1"/>
  <c r="E8703" i="1"/>
  <c r="C8703" i="1"/>
  <c r="A8703" i="1"/>
  <c r="K8702" i="1"/>
  <c r="G8702" i="1"/>
  <c r="F8702" i="1"/>
  <c r="E8702" i="1"/>
  <c r="C8702" i="1"/>
  <c r="A8702" i="1"/>
  <c r="K8701" i="1"/>
  <c r="G8701" i="1"/>
  <c r="F8701" i="1"/>
  <c r="E8701" i="1"/>
  <c r="C8701" i="1"/>
  <c r="A8701" i="1"/>
  <c r="K8700" i="1"/>
  <c r="G8700" i="1"/>
  <c r="F8700" i="1"/>
  <c r="E8700" i="1"/>
  <c r="C8700" i="1"/>
  <c r="A8700" i="1"/>
  <c r="K8699" i="1"/>
  <c r="G8699" i="1"/>
  <c r="F8699" i="1"/>
  <c r="E8699" i="1"/>
  <c r="C8699" i="1"/>
  <c r="A8699" i="1"/>
  <c r="K8698" i="1"/>
  <c r="G8698" i="1"/>
  <c r="F8698" i="1"/>
  <c r="E8698" i="1"/>
  <c r="C8698" i="1"/>
  <c r="A8698" i="1"/>
  <c r="K8697" i="1"/>
  <c r="G8697" i="1"/>
  <c r="F8697" i="1"/>
  <c r="E8697" i="1"/>
  <c r="C8697" i="1"/>
  <c r="A8697" i="1"/>
  <c r="K8696" i="1"/>
  <c r="G8696" i="1"/>
  <c r="F8696" i="1"/>
  <c r="E8696" i="1"/>
  <c r="C8696" i="1"/>
  <c r="A8696" i="1"/>
  <c r="K8695" i="1"/>
  <c r="G8695" i="1"/>
  <c r="F8695" i="1"/>
  <c r="E8695" i="1"/>
  <c r="C8695" i="1"/>
  <c r="A8695" i="1"/>
  <c r="K8694" i="1"/>
  <c r="G8694" i="1"/>
  <c r="F8694" i="1"/>
  <c r="E8694" i="1"/>
  <c r="C8694" i="1"/>
  <c r="A8694" i="1"/>
  <c r="K8693" i="1"/>
  <c r="G8693" i="1"/>
  <c r="F8693" i="1"/>
  <c r="E8693" i="1"/>
  <c r="C8693" i="1"/>
  <c r="A8693" i="1"/>
  <c r="K8692" i="1"/>
  <c r="G8692" i="1"/>
  <c r="F8692" i="1"/>
  <c r="E8692" i="1"/>
  <c r="C8692" i="1"/>
  <c r="A8692" i="1"/>
  <c r="K8691" i="1"/>
  <c r="G8691" i="1"/>
  <c r="F8691" i="1"/>
  <c r="E8691" i="1"/>
  <c r="C8691" i="1"/>
  <c r="A8691" i="1"/>
  <c r="K8690" i="1"/>
  <c r="G8690" i="1"/>
  <c r="F8690" i="1"/>
  <c r="E8690" i="1"/>
  <c r="C8690" i="1"/>
  <c r="A8690" i="1"/>
  <c r="K8689" i="1"/>
  <c r="G8689" i="1"/>
  <c r="F8689" i="1"/>
  <c r="E8689" i="1"/>
  <c r="C8689" i="1"/>
  <c r="A8689" i="1"/>
  <c r="K8688" i="1"/>
  <c r="G8688" i="1"/>
  <c r="F8688" i="1"/>
  <c r="E8688" i="1"/>
  <c r="C8688" i="1"/>
  <c r="A8688" i="1"/>
  <c r="K8687" i="1"/>
  <c r="G8687" i="1"/>
  <c r="F8687" i="1"/>
  <c r="E8687" i="1"/>
  <c r="C8687" i="1"/>
  <c r="A8687" i="1"/>
  <c r="K8686" i="1"/>
  <c r="G8686" i="1"/>
  <c r="F8686" i="1"/>
  <c r="E8686" i="1"/>
  <c r="C8686" i="1"/>
  <c r="A8686" i="1"/>
  <c r="K8685" i="1"/>
  <c r="G8685" i="1"/>
  <c r="F8685" i="1"/>
  <c r="E8685" i="1"/>
  <c r="C8685" i="1"/>
  <c r="A8685" i="1"/>
  <c r="K8684" i="1"/>
  <c r="G8684" i="1"/>
  <c r="F8684" i="1"/>
  <c r="E8684" i="1"/>
  <c r="C8684" i="1"/>
  <c r="A8684" i="1"/>
  <c r="K8683" i="1"/>
  <c r="G8683" i="1"/>
  <c r="F8683" i="1"/>
  <c r="E8683" i="1"/>
  <c r="C8683" i="1"/>
  <c r="A8683" i="1"/>
  <c r="K8682" i="1"/>
  <c r="G8682" i="1"/>
  <c r="F8682" i="1"/>
  <c r="E8682" i="1"/>
  <c r="C8682" i="1"/>
  <c r="A8682" i="1"/>
  <c r="K8681" i="1"/>
  <c r="G8681" i="1"/>
  <c r="F8681" i="1"/>
  <c r="E8681" i="1"/>
  <c r="C8681" i="1"/>
  <c r="A8681" i="1"/>
  <c r="K8680" i="1"/>
  <c r="G8680" i="1"/>
  <c r="F8680" i="1"/>
  <c r="E8680" i="1"/>
  <c r="C8680" i="1"/>
  <c r="A8680" i="1"/>
  <c r="K8679" i="1"/>
  <c r="G8679" i="1"/>
  <c r="F8679" i="1"/>
  <c r="E8679" i="1"/>
  <c r="C8679" i="1"/>
  <c r="A8679" i="1"/>
  <c r="K8678" i="1"/>
  <c r="G8678" i="1"/>
  <c r="F8678" i="1"/>
  <c r="E8678" i="1"/>
  <c r="C8678" i="1"/>
  <c r="A8678" i="1"/>
  <c r="K8677" i="1"/>
  <c r="G8677" i="1"/>
  <c r="F8677" i="1"/>
  <c r="E8677" i="1"/>
  <c r="C8677" i="1"/>
  <c r="A8677" i="1"/>
  <c r="K8676" i="1"/>
  <c r="G8676" i="1"/>
  <c r="F8676" i="1"/>
  <c r="E8676" i="1"/>
  <c r="C8676" i="1"/>
  <c r="A8676" i="1"/>
  <c r="K8675" i="1"/>
  <c r="G8675" i="1"/>
  <c r="F8675" i="1"/>
  <c r="E8675" i="1"/>
  <c r="C8675" i="1"/>
  <c r="A8675" i="1"/>
  <c r="K8674" i="1"/>
  <c r="G8674" i="1"/>
  <c r="F8674" i="1"/>
  <c r="E8674" i="1"/>
  <c r="C8674" i="1"/>
  <c r="A8674" i="1"/>
  <c r="K8673" i="1"/>
  <c r="G8673" i="1"/>
  <c r="F8673" i="1"/>
  <c r="E8673" i="1"/>
  <c r="C8673" i="1"/>
  <c r="A8673" i="1"/>
  <c r="K8672" i="1"/>
  <c r="G8672" i="1"/>
  <c r="F8672" i="1"/>
  <c r="E8672" i="1"/>
  <c r="C8672" i="1"/>
  <c r="A8672" i="1"/>
  <c r="K8671" i="1"/>
  <c r="G8671" i="1"/>
  <c r="F8671" i="1"/>
  <c r="E8671" i="1"/>
  <c r="C8671" i="1"/>
  <c r="A8671" i="1"/>
  <c r="K8670" i="1"/>
  <c r="G8670" i="1"/>
  <c r="F8670" i="1"/>
  <c r="E8670" i="1"/>
  <c r="C8670" i="1"/>
  <c r="A8670" i="1"/>
  <c r="K8669" i="1"/>
  <c r="G8669" i="1"/>
  <c r="F8669" i="1"/>
  <c r="E8669" i="1"/>
  <c r="C8669" i="1"/>
  <c r="A8669" i="1"/>
  <c r="K8668" i="1"/>
  <c r="G8668" i="1"/>
  <c r="F8668" i="1"/>
  <c r="E8668" i="1"/>
  <c r="C8668" i="1"/>
  <c r="A8668" i="1"/>
  <c r="K8667" i="1"/>
  <c r="G8667" i="1"/>
  <c r="F8667" i="1"/>
  <c r="E8667" i="1"/>
  <c r="C8667" i="1"/>
  <c r="A8667" i="1"/>
  <c r="K8666" i="1"/>
  <c r="G8666" i="1"/>
  <c r="F8666" i="1"/>
  <c r="E8666" i="1"/>
  <c r="C8666" i="1"/>
  <c r="A8666" i="1"/>
  <c r="K8665" i="1"/>
  <c r="G8665" i="1"/>
  <c r="F8665" i="1"/>
  <c r="E8665" i="1"/>
  <c r="C8665" i="1"/>
  <c r="A8665" i="1"/>
  <c r="K8664" i="1"/>
  <c r="G8664" i="1"/>
  <c r="F8664" i="1"/>
  <c r="E8664" i="1"/>
  <c r="C8664" i="1"/>
  <c r="A8664" i="1"/>
  <c r="K8663" i="1"/>
  <c r="G8663" i="1"/>
  <c r="F8663" i="1"/>
  <c r="E8663" i="1"/>
  <c r="C8663" i="1"/>
  <c r="A8663" i="1"/>
  <c r="K8662" i="1"/>
  <c r="G8662" i="1"/>
  <c r="F8662" i="1"/>
  <c r="E8662" i="1"/>
  <c r="C8662" i="1"/>
  <c r="A8662" i="1"/>
  <c r="K8661" i="1"/>
  <c r="G8661" i="1"/>
  <c r="F8661" i="1"/>
  <c r="E8661" i="1"/>
  <c r="C8661" i="1"/>
  <c r="A8661" i="1"/>
  <c r="K8660" i="1"/>
  <c r="G8660" i="1"/>
  <c r="F8660" i="1"/>
  <c r="E8660" i="1"/>
  <c r="C8660" i="1"/>
  <c r="A8660" i="1"/>
  <c r="K8659" i="1"/>
  <c r="G8659" i="1"/>
  <c r="F8659" i="1"/>
  <c r="E8659" i="1"/>
  <c r="C8659" i="1"/>
  <c r="A8659" i="1"/>
  <c r="K8658" i="1"/>
  <c r="G8658" i="1"/>
  <c r="F8658" i="1"/>
  <c r="E8658" i="1"/>
  <c r="C8658" i="1"/>
  <c r="A8658" i="1"/>
  <c r="K8657" i="1"/>
  <c r="G8657" i="1"/>
  <c r="F8657" i="1"/>
  <c r="E8657" i="1"/>
  <c r="C8657" i="1"/>
  <c r="A8657" i="1"/>
  <c r="K8656" i="1"/>
  <c r="G8656" i="1"/>
  <c r="F8656" i="1"/>
  <c r="E8656" i="1"/>
  <c r="C8656" i="1"/>
  <c r="A8656" i="1"/>
  <c r="K8655" i="1"/>
  <c r="G8655" i="1"/>
  <c r="F8655" i="1"/>
  <c r="E8655" i="1"/>
  <c r="C8655" i="1"/>
  <c r="A8655" i="1"/>
  <c r="K8654" i="1"/>
  <c r="G8654" i="1"/>
  <c r="F8654" i="1"/>
  <c r="E8654" i="1"/>
  <c r="C8654" i="1"/>
  <c r="A8654" i="1"/>
  <c r="K8653" i="1"/>
  <c r="G8653" i="1"/>
  <c r="F8653" i="1"/>
  <c r="E8653" i="1"/>
  <c r="C8653" i="1"/>
  <c r="A8653" i="1"/>
  <c r="K8652" i="1"/>
  <c r="G8652" i="1"/>
  <c r="F8652" i="1"/>
  <c r="E8652" i="1"/>
  <c r="C8652" i="1"/>
  <c r="A8652" i="1"/>
  <c r="K8651" i="1"/>
  <c r="G8651" i="1"/>
  <c r="F8651" i="1"/>
  <c r="E8651" i="1"/>
  <c r="C8651" i="1"/>
  <c r="A8651" i="1"/>
  <c r="K8650" i="1"/>
  <c r="G8650" i="1"/>
  <c r="F8650" i="1"/>
  <c r="E8650" i="1"/>
  <c r="C8650" i="1"/>
  <c r="A8650" i="1"/>
  <c r="K8649" i="1"/>
  <c r="G8649" i="1"/>
  <c r="F8649" i="1"/>
  <c r="E8649" i="1"/>
  <c r="C8649" i="1"/>
  <c r="A8649" i="1"/>
  <c r="K8648" i="1"/>
  <c r="G8648" i="1"/>
  <c r="F8648" i="1"/>
  <c r="E8648" i="1"/>
  <c r="C8648" i="1"/>
  <c r="A8648" i="1"/>
  <c r="K8647" i="1"/>
  <c r="G8647" i="1"/>
  <c r="F8647" i="1"/>
  <c r="E8647" i="1"/>
  <c r="C8647" i="1"/>
  <c r="A8647" i="1"/>
  <c r="K8646" i="1"/>
  <c r="G8646" i="1"/>
  <c r="F8646" i="1"/>
  <c r="E8646" i="1"/>
  <c r="C8646" i="1"/>
  <c r="A8646" i="1"/>
  <c r="K8645" i="1"/>
  <c r="G8645" i="1"/>
  <c r="F8645" i="1"/>
  <c r="E8645" i="1"/>
  <c r="C8645" i="1"/>
  <c r="A8645" i="1"/>
  <c r="K8644" i="1"/>
  <c r="G8644" i="1"/>
  <c r="F8644" i="1"/>
  <c r="E8644" i="1"/>
  <c r="C8644" i="1"/>
  <c r="A8644" i="1"/>
  <c r="K8643" i="1"/>
  <c r="G8643" i="1"/>
  <c r="F8643" i="1"/>
  <c r="E8643" i="1"/>
  <c r="C8643" i="1"/>
  <c r="A8643" i="1"/>
  <c r="K8642" i="1"/>
  <c r="G8642" i="1"/>
  <c r="F8642" i="1"/>
  <c r="E8642" i="1"/>
  <c r="C8642" i="1"/>
  <c r="A8642" i="1"/>
  <c r="K8641" i="1"/>
  <c r="G8641" i="1"/>
  <c r="F8641" i="1"/>
  <c r="E8641" i="1"/>
  <c r="C8641" i="1"/>
  <c r="A8641" i="1"/>
  <c r="K8640" i="1"/>
  <c r="G8640" i="1"/>
  <c r="F8640" i="1"/>
  <c r="E8640" i="1"/>
  <c r="C8640" i="1"/>
  <c r="A8640" i="1"/>
  <c r="K8639" i="1"/>
  <c r="G8639" i="1"/>
  <c r="F8639" i="1"/>
  <c r="E8639" i="1"/>
  <c r="C8639" i="1"/>
  <c r="A8639" i="1"/>
  <c r="K8638" i="1"/>
  <c r="G8638" i="1"/>
  <c r="F8638" i="1"/>
  <c r="E8638" i="1"/>
  <c r="C8638" i="1"/>
  <c r="A8638" i="1"/>
  <c r="K8637" i="1"/>
  <c r="G8637" i="1"/>
  <c r="F8637" i="1"/>
  <c r="E8637" i="1"/>
  <c r="C8637" i="1"/>
  <c r="A8637" i="1"/>
  <c r="K8636" i="1"/>
  <c r="G8636" i="1"/>
  <c r="F8636" i="1"/>
  <c r="E8636" i="1"/>
  <c r="C8636" i="1"/>
  <c r="A8636" i="1"/>
  <c r="K8635" i="1"/>
  <c r="G8635" i="1"/>
  <c r="F8635" i="1"/>
  <c r="E8635" i="1"/>
  <c r="C8635" i="1"/>
  <c r="A8635" i="1"/>
  <c r="K8634" i="1"/>
  <c r="G8634" i="1"/>
  <c r="F8634" i="1"/>
  <c r="E8634" i="1"/>
  <c r="C8634" i="1"/>
  <c r="A8634" i="1"/>
  <c r="K8633" i="1"/>
  <c r="G8633" i="1"/>
  <c r="F8633" i="1"/>
  <c r="E8633" i="1"/>
  <c r="C8633" i="1"/>
  <c r="A8633" i="1"/>
  <c r="K8632" i="1"/>
  <c r="G8632" i="1"/>
  <c r="F8632" i="1"/>
  <c r="E8632" i="1"/>
  <c r="C8632" i="1"/>
  <c r="A8632" i="1"/>
  <c r="K8631" i="1"/>
  <c r="G8631" i="1"/>
  <c r="F8631" i="1"/>
  <c r="E8631" i="1"/>
  <c r="C8631" i="1"/>
  <c r="A8631" i="1"/>
  <c r="K8630" i="1"/>
  <c r="G8630" i="1"/>
  <c r="F8630" i="1"/>
  <c r="E8630" i="1"/>
  <c r="C8630" i="1"/>
  <c r="A8630" i="1"/>
  <c r="K8629" i="1"/>
  <c r="G8629" i="1"/>
  <c r="F8629" i="1"/>
  <c r="E8629" i="1"/>
  <c r="C8629" i="1"/>
  <c r="A8629" i="1"/>
  <c r="K8628" i="1"/>
  <c r="G8628" i="1"/>
  <c r="F8628" i="1"/>
  <c r="E8628" i="1"/>
  <c r="C8628" i="1"/>
  <c r="A8628" i="1"/>
  <c r="K8627" i="1"/>
  <c r="G8627" i="1"/>
  <c r="F8627" i="1"/>
  <c r="E8627" i="1"/>
  <c r="C8627" i="1"/>
  <c r="A8627" i="1"/>
  <c r="K8626" i="1"/>
  <c r="G8626" i="1"/>
  <c r="F8626" i="1"/>
  <c r="E8626" i="1"/>
  <c r="C8626" i="1"/>
  <c r="A8626" i="1"/>
  <c r="K8625" i="1"/>
  <c r="G8625" i="1"/>
  <c r="F8625" i="1"/>
  <c r="E8625" i="1"/>
  <c r="C8625" i="1"/>
  <c r="A8625" i="1"/>
  <c r="K8624" i="1"/>
  <c r="G8624" i="1"/>
  <c r="F8624" i="1"/>
  <c r="E8624" i="1"/>
  <c r="C8624" i="1"/>
  <c r="A8624" i="1"/>
  <c r="K8623" i="1"/>
  <c r="G8623" i="1"/>
  <c r="F8623" i="1"/>
  <c r="E8623" i="1"/>
  <c r="C8623" i="1"/>
  <c r="A8623" i="1"/>
  <c r="K8622" i="1"/>
  <c r="G8622" i="1"/>
  <c r="F8622" i="1"/>
  <c r="E8622" i="1"/>
  <c r="C8622" i="1"/>
  <c r="A8622" i="1"/>
  <c r="K8621" i="1"/>
  <c r="G8621" i="1"/>
  <c r="F8621" i="1"/>
  <c r="E8621" i="1"/>
  <c r="C8621" i="1"/>
  <c r="A8621" i="1"/>
  <c r="K8620" i="1"/>
  <c r="G8620" i="1"/>
  <c r="F8620" i="1"/>
  <c r="E8620" i="1"/>
  <c r="C8620" i="1"/>
  <c r="A8620" i="1"/>
  <c r="K8619" i="1"/>
  <c r="G8619" i="1"/>
  <c r="F8619" i="1"/>
  <c r="E8619" i="1"/>
  <c r="C8619" i="1"/>
  <c r="A8619" i="1"/>
  <c r="K8618" i="1"/>
  <c r="G8618" i="1"/>
  <c r="F8618" i="1"/>
  <c r="E8618" i="1"/>
  <c r="C8618" i="1"/>
  <c r="A8618" i="1"/>
  <c r="K8617" i="1"/>
  <c r="G8617" i="1"/>
  <c r="F8617" i="1"/>
  <c r="E8617" i="1"/>
  <c r="C8617" i="1"/>
  <c r="A8617" i="1"/>
  <c r="K8616" i="1"/>
  <c r="G8616" i="1"/>
  <c r="F8616" i="1"/>
  <c r="E8616" i="1"/>
  <c r="C8616" i="1"/>
  <c r="A8616" i="1"/>
  <c r="K8615" i="1"/>
  <c r="G8615" i="1"/>
  <c r="F8615" i="1"/>
  <c r="E8615" i="1"/>
  <c r="C8615" i="1"/>
  <c r="A8615" i="1"/>
  <c r="K8614" i="1"/>
  <c r="G8614" i="1"/>
  <c r="F8614" i="1"/>
  <c r="E8614" i="1"/>
  <c r="C8614" i="1"/>
  <c r="A8614" i="1"/>
  <c r="K8613" i="1"/>
  <c r="G8613" i="1"/>
  <c r="F8613" i="1"/>
  <c r="E8613" i="1"/>
  <c r="C8613" i="1"/>
  <c r="A8613" i="1"/>
  <c r="K8612" i="1"/>
  <c r="G8612" i="1"/>
  <c r="F8612" i="1"/>
  <c r="E8612" i="1"/>
  <c r="C8612" i="1"/>
  <c r="A8612" i="1"/>
  <c r="K8611" i="1"/>
  <c r="G8611" i="1"/>
  <c r="F8611" i="1"/>
  <c r="E8611" i="1"/>
  <c r="C8611" i="1"/>
  <c r="A8611" i="1"/>
  <c r="K8610" i="1"/>
  <c r="G8610" i="1"/>
  <c r="F8610" i="1"/>
  <c r="E8610" i="1"/>
  <c r="C8610" i="1"/>
  <c r="A8610" i="1"/>
  <c r="K8609" i="1"/>
  <c r="G8609" i="1"/>
  <c r="F8609" i="1"/>
  <c r="E8609" i="1"/>
  <c r="C8609" i="1"/>
  <c r="A8609" i="1"/>
  <c r="K8608" i="1"/>
  <c r="G8608" i="1"/>
  <c r="F8608" i="1"/>
  <c r="E8608" i="1"/>
  <c r="C8608" i="1"/>
  <c r="A8608" i="1"/>
  <c r="K8607" i="1"/>
  <c r="G8607" i="1"/>
  <c r="F8607" i="1"/>
  <c r="E8607" i="1"/>
  <c r="C8607" i="1"/>
  <c r="A8607" i="1"/>
  <c r="K8606" i="1"/>
  <c r="G8606" i="1"/>
  <c r="F8606" i="1"/>
  <c r="E8606" i="1"/>
  <c r="C8606" i="1"/>
  <c r="A8606" i="1"/>
  <c r="K8605" i="1"/>
  <c r="G8605" i="1"/>
  <c r="F8605" i="1"/>
  <c r="E8605" i="1"/>
  <c r="C8605" i="1"/>
  <c r="A8605" i="1"/>
  <c r="K8604" i="1"/>
  <c r="G8604" i="1"/>
  <c r="F8604" i="1"/>
  <c r="E8604" i="1"/>
  <c r="C8604" i="1"/>
  <c r="A8604" i="1"/>
  <c r="K8603" i="1"/>
  <c r="G8603" i="1"/>
  <c r="F8603" i="1"/>
  <c r="E8603" i="1"/>
  <c r="C8603" i="1"/>
  <c r="A8603" i="1"/>
  <c r="K8602" i="1"/>
  <c r="G8602" i="1"/>
  <c r="F8602" i="1"/>
  <c r="E8602" i="1"/>
  <c r="C8602" i="1"/>
  <c r="A8602" i="1"/>
  <c r="K8601" i="1"/>
  <c r="G8601" i="1"/>
  <c r="F8601" i="1"/>
  <c r="E8601" i="1"/>
  <c r="C8601" i="1"/>
  <c r="A8601" i="1"/>
  <c r="K8600" i="1"/>
  <c r="G8600" i="1"/>
  <c r="F8600" i="1"/>
  <c r="E8600" i="1"/>
  <c r="C8600" i="1"/>
  <c r="A8600" i="1"/>
  <c r="K8599" i="1"/>
  <c r="G8599" i="1"/>
  <c r="F8599" i="1"/>
  <c r="E8599" i="1"/>
  <c r="C8599" i="1"/>
  <c r="A8599" i="1"/>
  <c r="K8598" i="1"/>
  <c r="G8598" i="1"/>
  <c r="F8598" i="1"/>
  <c r="E8598" i="1"/>
  <c r="C8598" i="1"/>
  <c r="A8598" i="1"/>
  <c r="K8597" i="1"/>
  <c r="G8597" i="1"/>
  <c r="F8597" i="1"/>
  <c r="E8597" i="1"/>
  <c r="C8597" i="1"/>
  <c r="A8597" i="1"/>
  <c r="K8596" i="1"/>
  <c r="G8596" i="1"/>
  <c r="F8596" i="1"/>
  <c r="E8596" i="1"/>
  <c r="C8596" i="1"/>
  <c r="A8596" i="1"/>
  <c r="K8595" i="1"/>
  <c r="G8595" i="1"/>
  <c r="F8595" i="1"/>
  <c r="E8595" i="1"/>
  <c r="C8595" i="1"/>
  <c r="A8595" i="1"/>
  <c r="K8594" i="1"/>
  <c r="G8594" i="1"/>
  <c r="F8594" i="1"/>
  <c r="E8594" i="1"/>
  <c r="C8594" i="1"/>
  <c r="A8594" i="1"/>
  <c r="K8593" i="1"/>
  <c r="G8593" i="1"/>
  <c r="F8593" i="1"/>
  <c r="E8593" i="1"/>
  <c r="C8593" i="1"/>
  <c r="A8593" i="1"/>
  <c r="K8592" i="1"/>
  <c r="G8592" i="1"/>
  <c r="F8592" i="1"/>
  <c r="E8592" i="1"/>
  <c r="C8592" i="1"/>
  <c r="A8592" i="1"/>
  <c r="K8591" i="1"/>
  <c r="G8591" i="1"/>
  <c r="F8591" i="1"/>
  <c r="E8591" i="1"/>
  <c r="C8591" i="1"/>
  <c r="A8591" i="1"/>
  <c r="K8590" i="1"/>
  <c r="G8590" i="1"/>
  <c r="F8590" i="1"/>
  <c r="E8590" i="1"/>
  <c r="C8590" i="1"/>
  <c r="A8590" i="1"/>
  <c r="K8589" i="1"/>
  <c r="G8589" i="1"/>
  <c r="F8589" i="1"/>
  <c r="E8589" i="1"/>
  <c r="C8589" i="1"/>
  <c r="A8589" i="1"/>
  <c r="K8588" i="1"/>
  <c r="G8588" i="1"/>
  <c r="F8588" i="1"/>
  <c r="E8588" i="1"/>
  <c r="C8588" i="1"/>
  <c r="A8588" i="1"/>
  <c r="K8587" i="1"/>
  <c r="G8587" i="1"/>
  <c r="F8587" i="1"/>
  <c r="E8587" i="1"/>
  <c r="C8587" i="1"/>
  <c r="A8587" i="1"/>
  <c r="K8586" i="1"/>
  <c r="G8586" i="1"/>
  <c r="F8586" i="1"/>
  <c r="E8586" i="1"/>
  <c r="C8586" i="1"/>
  <c r="A8586" i="1"/>
  <c r="K8585" i="1"/>
  <c r="G8585" i="1"/>
  <c r="F8585" i="1"/>
  <c r="E8585" i="1"/>
  <c r="C8585" i="1"/>
  <c r="A8585" i="1"/>
  <c r="K8584" i="1"/>
  <c r="G8584" i="1"/>
  <c r="F8584" i="1"/>
  <c r="E8584" i="1"/>
  <c r="C8584" i="1"/>
  <c r="A8584" i="1"/>
  <c r="K8583" i="1"/>
  <c r="G8583" i="1"/>
  <c r="F8583" i="1"/>
  <c r="E8583" i="1"/>
  <c r="C8583" i="1"/>
  <c r="A8583" i="1"/>
  <c r="K8582" i="1"/>
  <c r="G8582" i="1"/>
  <c r="F8582" i="1"/>
  <c r="E8582" i="1"/>
  <c r="C8582" i="1"/>
  <c r="A8582" i="1"/>
  <c r="K8581" i="1"/>
  <c r="G8581" i="1"/>
  <c r="F8581" i="1"/>
  <c r="E8581" i="1"/>
  <c r="C8581" i="1"/>
  <c r="A8581" i="1"/>
  <c r="K8580" i="1"/>
  <c r="G8580" i="1"/>
  <c r="F8580" i="1"/>
  <c r="E8580" i="1"/>
  <c r="C8580" i="1"/>
  <c r="A8580" i="1"/>
  <c r="K8579" i="1"/>
  <c r="G8579" i="1"/>
  <c r="F8579" i="1"/>
  <c r="E8579" i="1"/>
  <c r="C8579" i="1"/>
  <c r="A8579" i="1"/>
  <c r="K8578" i="1"/>
  <c r="G8578" i="1"/>
  <c r="F8578" i="1"/>
  <c r="E8578" i="1"/>
  <c r="C8578" i="1"/>
  <c r="A8578" i="1"/>
  <c r="K8577" i="1"/>
  <c r="G8577" i="1"/>
  <c r="F8577" i="1"/>
  <c r="E8577" i="1"/>
  <c r="C8577" i="1"/>
  <c r="A8577" i="1"/>
  <c r="K8576" i="1"/>
  <c r="G8576" i="1"/>
  <c r="F8576" i="1"/>
  <c r="E8576" i="1"/>
  <c r="C8576" i="1"/>
  <c r="A8576" i="1"/>
  <c r="K8575" i="1"/>
  <c r="G8575" i="1"/>
  <c r="F8575" i="1"/>
  <c r="E8575" i="1"/>
  <c r="C8575" i="1"/>
  <c r="A8575" i="1"/>
  <c r="K8574" i="1"/>
  <c r="G8574" i="1"/>
  <c r="F8574" i="1"/>
  <c r="E8574" i="1"/>
  <c r="C8574" i="1"/>
  <c r="A8574" i="1"/>
  <c r="K8573" i="1"/>
  <c r="G8573" i="1"/>
  <c r="F8573" i="1"/>
  <c r="E8573" i="1"/>
  <c r="C8573" i="1"/>
  <c r="A8573" i="1"/>
  <c r="K8572" i="1"/>
  <c r="G8572" i="1"/>
  <c r="F8572" i="1"/>
  <c r="E8572" i="1"/>
  <c r="C8572" i="1"/>
  <c r="A8572" i="1"/>
  <c r="K8571" i="1"/>
  <c r="G8571" i="1"/>
  <c r="F8571" i="1"/>
  <c r="E8571" i="1"/>
  <c r="C8571" i="1"/>
  <c r="A8571" i="1"/>
  <c r="K8570" i="1"/>
  <c r="G8570" i="1"/>
  <c r="F8570" i="1"/>
  <c r="E8570" i="1"/>
  <c r="C8570" i="1"/>
  <c r="A8570" i="1"/>
  <c r="K8569" i="1"/>
  <c r="G8569" i="1"/>
  <c r="F8569" i="1"/>
  <c r="E8569" i="1"/>
  <c r="C8569" i="1"/>
  <c r="A8569" i="1"/>
  <c r="K8568" i="1"/>
  <c r="G8568" i="1"/>
  <c r="F8568" i="1"/>
  <c r="E8568" i="1"/>
  <c r="C8568" i="1"/>
  <c r="A8568" i="1"/>
  <c r="K8567" i="1"/>
  <c r="G8567" i="1"/>
  <c r="F8567" i="1"/>
  <c r="E8567" i="1"/>
  <c r="C8567" i="1"/>
  <c r="A8567" i="1"/>
  <c r="K8566" i="1"/>
  <c r="G8566" i="1"/>
  <c r="F8566" i="1"/>
  <c r="E8566" i="1"/>
  <c r="C8566" i="1"/>
  <c r="A8566" i="1"/>
  <c r="K8565" i="1"/>
  <c r="G8565" i="1"/>
  <c r="F8565" i="1"/>
  <c r="E8565" i="1"/>
  <c r="C8565" i="1"/>
  <c r="A8565" i="1"/>
  <c r="K8564" i="1"/>
  <c r="G8564" i="1"/>
  <c r="F8564" i="1"/>
  <c r="E8564" i="1"/>
  <c r="C8564" i="1"/>
  <c r="A8564" i="1"/>
  <c r="K8563" i="1"/>
  <c r="G8563" i="1"/>
  <c r="F8563" i="1"/>
  <c r="E8563" i="1"/>
  <c r="C8563" i="1"/>
  <c r="A8563" i="1"/>
  <c r="K8562" i="1"/>
  <c r="G8562" i="1"/>
  <c r="F8562" i="1"/>
  <c r="E8562" i="1"/>
  <c r="C8562" i="1"/>
  <c r="A8562" i="1"/>
  <c r="K8561" i="1"/>
  <c r="G8561" i="1"/>
  <c r="F8561" i="1"/>
  <c r="E8561" i="1"/>
  <c r="C8561" i="1"/>
  <c r="A8561" i="1"/>
  <c r="K8560" i="1"/>
  <c r="G8560" i="1"/>
  <c r="F8560" i="1"/>
  <c r="E8560" i="1"/>
  <c r="C8560" i="1"/>
  <c r="A8560" i="1"/>
  <c r="K8559" i="1"/>
  <c r="G8559" i="1"/>
  <c r="F8559" i="1"/>
  <c r="E8559" i="1"/>
  <c r="C8559" i="1"/>
  <c r="A8559" i="1"/>
  <c r="K8558" i="1"/>
  <c r="G8558" i="1"/>
  <c r="F8558" i="1"/>
  <c r="E8558" i="1"/>
  <c r="C8558" i="1"/>
  <c r="A8558" i="1"/>
  <c r="K8557" i="1"/>
  <c r="G8557" i="1"/>
  <c r="F8557" i="1"/>
  <c r="E8557" i="1"/>
  <c r="C8557" i="1"/>
  <c r="A8557" i="1"/>
  <c r="K8556" i="1"/>
  <c r="G8556" i="1"/>
  <c r="F8556" i="1"/>
  <c r="E8556" i="1"/>
  <c r="C8556" i="1"/>
  <c r="A8556" i="1"/>
  <c r="K8555" i="1"/>
  <c r="G8555" i="1"/>
  <c r="F8555" i="1"/>
  <c r="E8555" i="1"/>
  <c r="C8555" i="1"/>
  <c r="A8555" i="1"/>
  <c r="K8554" i="1"/>
  <c r="G8554" i="1"/>
  <c r="F8554" i="1"/>
  <c r="E8554" i="1"/>
  <c r="C8554" i="1"/>
  <c r="A8554" i="1"/>
  <c r="K8553" i="1"/>
  <c r="G8553" i="1"/>
  <c r="F8553" i="1"/>
  <c r="E8553" i="1"/>
  <c r="C8553" i="1"/>
  <c r="A8553" i="1"/>
  <c r="K8552" i="1"/>
  <c r="G8552" i="1"/>
  <c r="F8552" i="1"/>
  <c r="E8552" i="1"/>
  <c r="C8552" i="1"/>
  <c r="A8552" i="1"/>
  <c r="K8551" i="1"/>
  <c r="G8551" i="1"/>
  <c r="F8551" i="1"/>
  <c r="E8551" i="1"/>
  <c r="C8551" i="1"/>
  <c r="A8551" i="1"/>
  <c r="K8550" i="1"/>
  <c r="G8550" i="1"/>
  <c r="F8550" i="1"/>
  <c r="E8550" i="1"/>
  <c r="C8550" i="1"/>
  <c r="A8550" i="1"/>
  <c r="K8549" i="1"/>
  <c r="G8549" i="1"/>
  <c r="F8549" i="1"/>
  <c r="E8549" i="1"/>
  <c r="C8549" i="1"/>
  <c r="A8549" i="1"/>
  <c r="K8548" i="1"/>
  <c r="G8548" i="1"/>
  <c r="F8548" i="1"/>
  <c r="E8548" i="1"/>
  <c r="C8548" i="1"/>
  <c r="A8548" i="1"/>
  <c r="K8547" i="1"/>
  <c r="G8547" i="1"/>
  <c r="F8547" i="1"/>
  <c r="E8547" i="1"/>
  <c r="C8547" i="1"/>
  <c r="A8547" i="1"/>
  <c r="K8546" i="1"/>
  <c r="G8546" i="1"/>
  <c r="F8546" i="1"/>
  <c r="E8546" i="1"/>
  <c r="C8546" i="1"/>
  <c r="A8546" i="1"/>
  <c r="K8545" i="1"/>
  <c r="G8545" i="1"/>
  <c r="F8545" i="1"/>
  <c r="E8545" i="1"/>
  <c r="C8545" i="1"/>
  <c r="A8545" i="1"/>
  <c r="K8544" i="1"/>
  <c r="G8544" i="1"/>
  <c r="F8544" i="1"/>
  <c r="E8544" i="1"/>
  <c r="C8544" i="1"/>
  <c r="A8544" i="1"/>
  <c r="K8543" i="1"/>
  <c r="G8543" i="1"/>
  <c r="F8543" i="1"/>
  <c r="E8543" i="1"/>
  <c r="C8543" i="1"/>
  <c r="A8543" i="1"/>
  <c r="K8542" i="1"/>
  <c r="G8542" i="1"/>
  <c r="F8542" i="1"/>
  <c r="E8542" i="1"/>
  <c r="C8542" i="1"/>
  <c r="A8542" i="1"/>
  <c r="K8541" i="1"/>
  <c r="G8541" i="1"/>
  <c r="F8541" i="1"/>
  <c r="E8541" i="1"/>
  <c r="C8541" i="1"/>
  <c r="A8541" i="1"/>
  <c r="K8540" i="1"/>
  <c r="G8540" i="1"/>
  <c r="F8540" i="1"/>
  <c r="E8540" i="1"/>
  <c r="C8540" i="1"/>
  <c r="A8540" i="1"/>
  <c r="K8539" i="1"/>
  <c r="G8539" i="1"/>
  <c r="F8539" i="1"/>
  <c r="E8539" i="1"/>
  <c r="C8539" i="1"/>
  <c r="A8539" i="1"/>
  <c r="K8538" i="1"/>
  <c r="G8538" i="1"/>
  <c r="F8538" i="1"/>
  <c r="E8538" i="1"/>
  <c r="C8538" i="1"/>
  <c r="A8538" i="1"/>
  <c r="K8537" i="1"/>
  <c r="G8537" i="1"/>
  <c r="F8537" i="1"/>
  <c r="E8537" i="1"/>
  <c r="C8537" i="1"/>
  <c r="A8537" i="1"/>
  <c r="K8536" i="1"/>
  <c r="G8536" i="1"/>
  <c r="F8536" i="1"/>
  <c r="E8536" i="1"/>
  <c r="C8536" i="1"/>
  <c r="A8536" i="1"/>
  <c r="K8535" i="1"/>
  <c r="G8535" i="1"/>
  <c r="F8535" i="1"/>
  <c r="E8535" i="1"/>
  <c r="C8535" i="1"/>
  <c r="A8535" i="1"/>
  <c r="K8534" i="1"/>
  <c r="G8534" i="1"/>
  <c r="F8534" i="1"/>
  <c r="E8534" i="1"/>
  <c r="C8534" i="1"/>
  <c r="A8534" i="1"/>
  <c r="K8533" i="1"/>
  <c r="G8533" i="1"/>
  <c r="F8533" i="1"/>
  <c r="E8533" i="1"/>
  <c r="C8533" i="1"/>
  <c r="A8533" i="1"/>
  <c r="K8532" i="1"/>
  <c r="G8532" i="1"/>
  <c r="F8532" i="1"/>
  <c r="E8532" i="1"/>
  <c r="C8532" i="1"/>
  <c r="A8532" i="1"/>
  <c r="K8531" i="1"/>
  <c r="G8531" i="1"/>
  <c r="F8531" i="1"/>
  <c r="E8531" i="1"/>
  <c r="C8531" i="1"/>
  <c r="A8531" i="1"/>
  <c r="K8530" i="1"/>
  <c r="G8530" i="1"/>
  <c r="F8530" i="1"/>
  <c r="E8530" i="1"/>
  <c r="C8530" i="1"/>
  <c r="A8530" i="1"/>
  <c r="K8529" i="1"/>
  <c r="G8529" i="1"/>
  <c r="F8529" i="1"/>
  <c r="E8529" i="1"/>
  <c r="C8529" i="1"/>
  <c r="A8529" i="1"/>
  <c r="K8528" i="1"/>
  <c r="G8528" i="1"/>
  <c r="F8528" i="1"/>
  <c r="E8528" i="1"/>
  <c r="C8528" i="1"/>
  <c r="A8528" i="1"/>
  <c r="K8527" i="1"/>
  <c r="G8527" i="1"/>
  <c r="F8527" i="1"/>
  <c r="E8527" i="1"/>
  <c r="C8527" i="1"/>
  <c r="A8527" i="1"/>
  <c r="K8526" i="1"/>
  <c r="G8526" i="1"/>
  <c r="F8526" i="1"/>
  <c r="E8526" i="1"/>
  <c r="C8526" i="1"/>
  <c r="A8526" i="1"/>
  <c r="K8525" i="1"/>
  <c r="G8525" i="1"/>
  <c r="F8525" i="1"/>
  <c r="E8525" i="1"/>
  <c r="C8525" i="1"/>
  <c r="A8525" i="1"/>
  <c r="K8524" i="1"/>
  <c r="G8524" i="1"/>
  <c r="F8524" i="1"/>
  <c r="E8524" i="1"/>
  <c r="C8524" i="1"/>
  <c r="A8524" i="1"/>
  <c r="K8523" i="1"/>
  <c r="G8523" i="1"/>
  <c r="F8523" i="1"/>
  <c r="E8523" i="1"/>
  <c r="C8523" i="1"/>
  <c r="A8523" i="1"/>
  <c r="K8522" i="1"/>
  <c r="G8522" i="1"/>
  <c r="F8522" i="1"/>
  <c r="E8522" i="1"/>
  <c r="C8522" i="1"/>
  <c r="A8522" i="1"/>
  <c r="K8521" i="1"/>
  <c r="G8521" i="1"/>
  <c r="F8521" i="1"/>
  <c r="E8521" i="1"/>
  <c r="C8521" i="1"/>
  <c r="A8521" i="1"/>
  <c r="K8520" i="1"/>
  <c r="G8520" i="1"/>
  <c r="F8520" i="1"/>
  <c r="E8520" i="1"/>
  <c r="C8520" i="1"/>
  <c r="A8520" i="1"/>
  <c r="K8519" i="1"/>
  <c r="G8519" i="1"/>
  <c r="F8519" i="1"/>
  <c r="E8519" i="1"/>
  <c r="C8519" i="1"/>
  <c r="A8519" i="1"/>
  <c r="K8518" i="1"/>
  <c r="G8518" i="1"/>
  <c r="F8518" i="1"/>
  <c r="E8518" i="1"/>
  <c r="C8518" i="1"/>
  <c r="A8518" i="1"/>
  <c r="K8517" i="1"/>
  <c r="G8517" i="1"/>
  <c r="F8517" i="1"/>
  <c r="E8517" i="1"/>
  <c r="C8517" i="1"/>
  <c r="A8517" i="1"/>
  <c r="K8516" i="1"/>
  <c r="G8516" i="1"/>
  <c r="F8516" i="1"/>
  <c r="E8516" i="1"/>
  <c r="C8516" i="1"/>
  <c r="A8516" i="1"/>
  <c r="K8515" i="1"/>
  <c r="G8515" i="1"/>
  <c r="F8515" i="1"/>
  <c r="E8515" i="1"/>
  <c r="C8515" i="1"/>
  <c r="A8515" i="1"/>
  <c r="K8514" i="1"/>
  <c r="G8514" i="1"/>
  <c r="F8514" i="1"/>
  <c r="E8514" i="1"/>
  <c r="C8514" i="1"/>
  <c r="A8514" i="1"/>
  <c r="K8513" i="1"/>
  <c r="G8513" i="1"/>
  <c r="F8513" i="1"/>
  <c r="E8513" i="1"/>
  <c r="C8513" i="1"/>
  <c r="A8513" i="1"/>
  <c r="K8512" i="1"/>
  <c r="G8512" i="1"/>
  <c r="F8512" i="1"/>
  <c r="E8512" i="1"/>
  <c r="C8512" i="1"/>
  <c r="A8512" i="1"/>
  <c r="K8511" i="1"/>
  <c r="G8511" i="1"/>
  <c r="F8511" i="1"/>
  <c r="E8511" i="1"/>
  <c r="C8511" i="1"/>
  <c r="A8511" i="1"/>
  <c r="K8510" i="1"/>
  <c r="G8510" i="1"/>
  <c r="F8510" i="1"/>
  <c r="E8510" i="1"/>
  <c r="C8510" i="1"/>
  <c r="A8510" i="1"/>
  <c r="K8509" i="1"/>
  <c r="G8509" i="1"/>
  <c r="F8509" i="1"/>
  <c r="E8509" i="1"/>
  <c r="C8509" i="1"/>
  <c r="A8509" i="1"/>
  <c r="K8508" i="1"/>
  <c r="G8508" i="1"/>
  <c r="F8508" i="1"/>
  <c r="E8508" i="1"/>
  <c r="C8508" i="1"/>
  <c r="A8508" i="1"/>
  <c r="K8507" i="1"/>
  <c r="G8507" i="1"/>
  <c r="F8507" i="1"/>
  <c r="E8507" i="1"/>
  <c r="C8507" i="1"/>
  <c r="A8507" i="1"/>
  <c r="K8506" i="1"/>
  <c r="G8506" i="1"/>
  <c r="F8506" i="1"/>
  <c r="E8506" i="1"/>
  <c r="C8506" i="1"/>
  <c r="A8506" i="1"/>
  <c r="K8505" i="1"/>
  <c r="G8505" i="1"/>
  <c r="F8505" i="1"/>
  <c r="E8505" i="1"/>
  <c r="C8505" i="1"/>
  <c r="A8505" i="1"/>
  <c r="K8504" i="1"/>
  <c r="G8504" i="1"/>
  <c r="F8504" i="1"/>
  <c r="E8504" i="1"/>
  <c r="C8504" i="1"/>
  <c r="A8504" i="1"/>
  <c r="K8503" i="1"/>
  <c r="G8503" i="1"/>
  <c r="F8503" i="1"/>
  <c r="E8503" i="1"/>
  <c r="C8503" i="1"/>
  <c r="A8503" i="1"/>
  <c r="K8502" i="1"/>
  <c r="G8502" i="1"/>
  <c r="F8502" i="1"/>
  <c r="E8502" i="1"/>
  <c r="C8502" i="1"/>
  <c r="A8502" i="1"/>
  <c r="K8501" i="1"/>
  <c r="G8501" i="1"/>
  <c r="F8501" i="1"/>
  <c r="E8501" i="1"/>
  <c r="C8501" i="1"/>
  <c r="A8501" i="1"/>
  <c r="K8500" i="1"/>
  <c r="G8500" i="1"/>
  <c r="F8500" i="1"/>
  <c r="E8500" i="1"/>
  <c r="C8500" i="1"/>
  <c r="A8500" i="1"/>
  <c r="K8499" i="1"/>
  <c r="G8499" i="1"/>
  <c r="F8499" i="1"/>
  <c r="E8499" i="1"/>
  <c r="C8499" i="1"/>
  <c r="A8499" i="1"/>
  <c r="K8498" i="1"/>
  <c r="G8498" i="1"/>
  <c r="F8498" i="1"/>
  <c r="E8498" i="1"/>
  <c r="C8498" i="1"/>
  <c r="A8498" i="1"/>
  <c r="K8497" i="1"/>
  <c r="G8497" i="1"/>
  <c r="F8497" i="1"/>
  <c r="E8497" i="1"/>
  <c r="C8497" i="1"/>
  <c r="A8497" i="1"/>
  <c r="K8496" i="1"/>
  <c r="G8496" i="1"/>
  <c r="F8496" i="1"/>
  <c r="E8496" i="1"/>
  <c r="C8496" i="1"/>
  <c r="A8496" i="1"/>
  <c r="K8495" i="1"/>
  <c r="G8495" i="1"/>
  <c r="F8495" i="1"/>
  <c r="E8495" i="1"/>
  <c r="C8495" i="1"/>
  <c r="A8495" i="1"/>
  <c r="K8494" i="1"/>
  <c r="G8494" i="1"/>
  <c r="F8494" i="1"/>
  <c r="E8494" i="1"/>
  <c r="C8494" i="1"/>
  <c r="A8494" i="1"/>
  <c r="K8493" i="1"/>
  <c r="G8493" i="1"/>
  <c r="F8493" i="1"/>
  <c r="E8493" i="1"/>
  <c r="C8493" i="1"/>
  <c r="A8493" i="1"/>
  <c r="K8492" i="1"/>
  <c r="G8492" i="1"/>
  <c r="F8492" i="1"/>
  <c r="E8492" i="1"/>
  <c r="C8492" i="1"/>
  <c r="A8492" i="1"/>
  <c r="K8491" i="1"/>
  <c r="G8491" i="1"/>
  <c r="F8491" i="1"/>
  <c r="E8491" i="1"/>
  <c r="C8491" i="1"/>
  <c r="A8491" i="1"/>
  <c r="K8490" i="1"/>
  <c r="G8490" i="1"/>
  <c r="F8490" i="1"/>
  <c r="E8490" i="1"/>
  <c r="C8490" i="1"/>
  <c r="A8490" i="1"/>
  <c r="K8489" i="1"/>
  <c r="G8489" i="1"/>
  <c r="F8489" i="1"/>
  <c r="E8489" i="1"/>
  <c r="C8489" i="1"/>
  <c r="A8489" i="1"/>
  <c r="K8488" i="1"/>
  <c r="G8488" i="1"/>
  <c r="F8488" i="1"/>
  <c r="E8488" i="1"/>
  <c r="C8488" i="1"/>
  <c r="A8488" i="1"/>
  <c r="K8487" i="1"/>
  <c r="G8487" i="1"/>
  <c r="F8487" i="1"/>
  <c r="E8487" i="1"/>
  <c r="C8487" i="1"/>
  <c r="A8487" i="1"/>
  <c r="K8486" i="1"/>
  <c r="G8486" i="1"/>
  <c r="F8486" i="1"/>
  <c r="E8486" i="1"/>
  <c r="C8486" i="1"/>
  <c r="A8486" i="1"/>
  <c r="K8485" i="1"/>
  <c r="G8485" i="1"/>
  <c r="F8485" i="1"/>
  <c r="E8485" i="1"/>
  <c r="C8485" i="1"/>
  <c r="A8485" i="1"/>
  <c r="K8484" i="1"/>
  <c r="G8484" i="1"/>
  <c r="F8484" i="1"/>
  <c r="E8484" i="1"/>
  <c r="C8484" i="1"/>
  <c r="A8484" i="1"/>
  <c r="K8483" i="1"/>
  <c r="G8483" i="1"/>
  <c r="F8483" i="1"/>
  <c r="E8483" i="1"/>
  <c r="C8483" i="1"/>
  <c r="A8483" i="1"/>
  <c r="K8482" i="1"/>
  <c r="G8482" i="1"/>
  <c r="F8482" i="1"/>
  <c r="E8482" i="1"/>
  <c r="C8482" i="1"/>
  <c r="A8482" i="1"/>
  <c r="K8481" i="1"/>
  <c r="G8481" i="1"/>
  <c r="F8481" i="1"/>
  <c r="E8481" i="1"/>
  <c r="C8481" i="1"/>
  <c r="A8481" i="1"/>
  <c r="K8480" i="1"/>
  <c r="G8480" i="1"/>
  <c r="F8480" i="1"/>
  <c r="E8480" i="1"/>
  <c r="C8480" i="1"/>
  <c r="A8480" i="1"/>
  <c r="K8479" i="1"/>
  <c r="G8479" i="1"/>
  <c r="F8479" i="1"/>
  <c r="E8479" i="1"/>
  <c r="C8479" i="1"/>
  <c r="A8479" i="1"/>
  <c r="K8478" i="1"/>
  <c r="G8478" i="1"/>
  <c r="F8478" i="1"/>
  <c r="E8478" i="1"/>
  <c r="C8478" i="1"/>
  <c r="A8478" i="1"/>
  <c r="K8477" i="1"/>
  <c r="G8477" i="1"/>
  <c r="F8477" i="1"/>
  <c r="E8477" i="1"/>
  <c r="C8477" i="1"/>
  <c r="A8477" i="1"/>
  <c r="K8476" i="1"/>
  <c r="G8476" i="1"/>
  <c r="F8476" i="1"/>
  <c r="E8476" i="1"/>
  <c r="C8476" i="1"/>
  <c r="A8476" i="1"/>
  <c r="K8475" i="1"/>
  <c r="G8475" i="1"/>
  <c r="F8475" i="1"/>
  <c r="E8475" i="1"/>
  <c r="C8475" i="1"/>
  <c r="A8475" i="1"/>
  <c r="K8474" i="1"/>
  <c r="G8474" i="1"/>
  <c r="F8474" i="1"/>
  <c r="E8474" i="1"/>
  <c r="C8474" i="1"/>
  <c r="A8474" i="1"/>
  <c r="K8473" i="1"/>
  <c r="G8473" i="1"/>
  <c r="F8473" i="1"/>
  <c r="E8473" i="1"/>
  <c r="C8473" i="1"/>
  <c r="A8473" i="1"/>
  <c r="K8472" i="1"/>
  <c r="G8472" i="1"/>
  <c r="F8472" i="1"/>
  <c r="E8472" i="1"/>
  <c r="C8472" i="1"/>
  <c r="A8472" i="1"/>
  <c r="K8471" i="1"/>
  <c r="G8471" i="1"/>
  <c r="F8471" i="1"/>
  <c r="E8471" i="1"/>
  <c r="C8471" i="1"/>
  <c r="A8471" i="1"/>
  <c r="K8470" i="1"/>
  <c r="G8470" i="1"/>
  <c r="F8470" i="1"/>
  <c r="E8470" i="1"/>
  <c r="C8470" i="1"/>
  <c r="A8470" i="1"/>
  <c r="K8469" i="1"/>
  <c r="G8469" i="1"/>
  <c r="F8469" i="1"/>
  <c r="E8469" i="1"/>
  <c r="C8469" i="1"/>
  <c r="A8469" i="1"/>
  <c r="K8468" i="1"/>
  <c r="G8468" i="1"/>
  <c r="F8468" i="1"/>
  <c r="E8468" i="1"/>
  <c r="C8468" i="1"/>
  <c r="A8468" i="1"/>
  <c r="K8467" i="1"/>
  <c r="G8467" i="1"/>
  <c r="F8467" i="1"/>
  <c r="E8467" i="1"/>
  <c r="C8467" i="1"/>
  <c r="A8467" i="1"/>
  <c r="K8466" i="1"/>
  <c r="G8466" i="1"/>
  <c r="F8466" i="1"/>
  <c r="E8466" i="1"/>
  <c r="C8466" i="1"/>
  <c r="A8466" i="1"/>
  <c r="K8465" i="1"/>
  <c r="G8465" i="1"/>
  <c r="F8465" i="1"/>
  <c r="E8465" i="1"/>
  <c r="C8465" i="1"/>
  <c r="A8465" i="1"/>
  <c r="K8464" i="1"/>
  <c r="G8464" i="1"/>
  <c r="F8464" i="1"/>
  <c r="E8464" i="1"/>
  <c r="C8464" i="1"/>
  <c r="A8464" i="1"/>
  <c r="K8463" i="1"/>
  <c r="G8463" i="1"/>
  <c r="F8463" i="1"/>
  <c r="E8463" i="1"/>
  <c r="C8463" i="1"/>
  <c r="A8463" i="1"/>
  <c r="K8462" i="1"/>
  <c r="G8462" i="1"/>
  <c r="F8462" i="1"/>
  <c r="E8462" i="1"/>
  <c r="C8462" i="1"/>
  <c r="A8462" i="1"/>
  <c r="K8461" i="1"/>
  <c r="G8461" i="1"/>
  <c r="F8461" i="1"/>
  <c r="E8461" i="1"/>
  <c r="C8461" i="1"/>
  <c r="A8461" i="1"/>
  <c r="K8460" i="1"/>
  <c r="G8460" i="1"/>
  <c r="F8460" i="1"/>
  <c r="E8460" i="1"/>
  <c r="C8460" i="1"/>
  <c r="A8460" i="1"/>
  <c r="K8459" i="1"/>
  <c r="G8459" i="1"/>
  <c r="F8459" i="1"/>
  <c r="E8459" i="1"/>
  <c r="C8459" i="1"/>
  <c r="A8459" i="1"/>
  <c r="K8458" i="1"/>
  <c r="G8458" i="1"/>
  <c r="F8458" i="1"/>
  <c r="E8458" i="1"/>
  <c r="C8458" i="1"/>
  <c r="A8458" i="1"/>
  <c r="K8457" i="1"/>
  <c r="G8457" i="1"/>
  <c r="F8457" i="1"/>
  <c r="E8457" i="1"/>
  <c r="C8457" i="1"/>
  <c r="A8457" i="1"/>
  <c r="K8456" i="1"/>
  <c r="G8456" i="1"/>
  <c r="F8456" i="1"/>
  <c r="E8456" i="1"/>
  <c r="C8456" i="1"/>
  <c r="A8456" i="1"/>
  <c r="K8455" i="1"/>
  <c r="G8455" i="1"/>
  <c r="F8455" i="1"/>
  <c r="E8455" i="1"/>
  <c r="C8455" i="1"/>
  <c r="A8455" i="1"/>
  <c r="K8454" i="1"/>
  <c r="G8454" i="1"/>
  <c r="F8454" i="1"/>
  <c r="E8454" i="1"/>
  <c r="C8454" i="1"/>
  <c r="A8454" i="1"/>
  <c r="K8453" i="1"/>
  <c r="G8453" i="1"/>
  <c r="F8453" i="1"/>
  <c r="E8453" i="1"/>
  <c r="C8453" i="1"/>
  <c r="A8453" i="1"/>
  <c r="K8452" i="1"/>
  <c r="G8452" i="1"/>
  <c r="F8452" i="1"/>
  <c r="E8452" i="1"/>
  <c r="C8452" i="1"/>
  <c r="A8452" i="1"/>
  <c r="K8451" i="1"/>
  <c r="G8451" i="1"/>
  <c r="F8451" i="1"/>
  <c r="E8451" i="1"/>
  <c r="C8451" i="1"/>
  <c r="A8451" i="1"/>
  <c r="K8450" i="1"/>
  <c r="G8450" i="1"/>
  <c r="F8450" i="1"/>
  <c r="E8450" i="1"/>
  <c r="C8450" i="1"/>
  <c r="A8450" i="1"/>
  <c r="K8449" i="1"/>
  <c r="G8449" i="1"/>
  <c r="F8449" i="1"/>
  <c r="E8449" i="1"/>
  <c r="C8449" i="1"/>
  <c r="A8449" i="1"/>
  <c r="K8448" i="1"/>
  <c r="G8448" i="1"/>
  <c r="F8448" i="1"/>
  <c r="E8448" i="1"/>
  <c r="C8448" i="1"/>
  <c r="A8448" i="1"/>
  <c r="K8447" i="1"/>
  <c r="G8447" i="1"/>
  <c r="F8447" i="1"/>
  <c r="E8447" i="1"/>
  <c r="C8447" i="1"/>
  <c r="A8447" i="1"/>
  <c r="K8446" i="1"/>
  <c r="G8446" i="1"/>
  <c r="F8446" i="1"/>
  <c r="E8446" i="1"/>
  <c r="C8446" i="1"/>
  <c r="A8446" i="1"/>
  <c r="K8445" i="1"/>
  <c r="G8445" i="1"/>
  <c r="F8445" i="1"/>
  <c r="E8445" i="1"/>
  <c r="C8445" i="1"/>
  <c r="A8445" i="1"/>
  <c r="K8444" i="1"/>
  <c r="G8444" i="1"/>
  <c r="F8444" i="1"/>
  <c r="E8444" i="1"/>
  <c r="C8444" i="1"/>
  <c r="A8444" i="1"/>
  <c r="K8443" i="1"/>
  <c r="G8443" i="1"/>
  <c r="F8443" i="1"/>
  <c r="E8443" i="1"/>
  <c r="C8443" i="1"/>
  <c r="A8443" i="1"/>
  <c r="K8442" i="1"/>
  <c r="G8442" i="1"/>
  <c r="F8442" i="1"/>
  <c r="E8442" i="1"/>
  <c r="C8442" i="1"/>
  <c r="A8442" i="1"/>
  <c r="K8441" i="1"/>
  <c r="G8441" i="1"/>
  <c r="F8441" i="1"/>
  <c r="E8441" i="1"/>
  <c r="C8441" i="1"/>
  <c r="A8441" i="1"/>
  <c r="K8440" i="1"/>
  <c r="G8440" i="1"/>
  <c r="F8440" i="1"/>
  <c r="E8440" i="1"/>
  <c r="C8440" i="1"/>
  <c r="A8440" i="1"/>
  <c r="K8439" i="1"/>
  <c r="G8439" i="1"/>
  <c r="F8439" i="1"/>
  <c r="E8439" i="1"/>
  <c r="C8439" i="1"/>
  <c r="A8439" i="1"/>
  <c r="K8438" i="1"/>
  <c r="G8438" i="1"/>
  <c r="F8438" i="1"/>
  <c r="E8438" i="1"/>
  <c r="C8438" i="1"/>
  <c r="A8438" i="1"/>
  <c r="K8437" i="1"/>
  <c r="G8437" i="1"/>
  <c r="F8437" i="1"/>
  <c r="E8437" i="1"/>
  <c r="C8437" i="1"/>
  <c r="A8437" i="1"/>
  <c r="K8436" i="1"/>
  <c r="G8436" i="1"/>
  <c r="F8436" i="1"/>
  <c r="E8436" i="1"/>
  <c r="C8436" i="1"/>
  <c r="A8436" i="1"/>
  <c r="K8435" i="1"/>
  <c r="G8435" i="1"/>
  <c r="F8435" i="1"/>
  <c r="E8435" i="1"/>
  <c r="C8435" i="1"/>
  <c r="A8435" i="1"/>
  <c r="K8434" i="1"/>
  <c r="G8434" i="1"/>
  <c r="F8434" i="1"/>
  <c r="E8434" i="1"/>
  <c r="C8434" i="1"/>
  <c r="A8434" i="1"/>
  <c r="K8433" i="1"/>
  <c r="G8433" i="1"/>
  <c r="F8433" i="1"/>
  <c r="E8433" i="1"/>
  <c r="C8433" i="1"/>
  <c r="A8433" i="1"/>
  <c r="K8432" i="1"/>
  <c r="G8432" i="1"/>
  <c r="F8432" i="1"/>
  <c r="E8432" i="1"/>
  <c r="C8432" i="1"/>
  <c r="A8432" i="1"/>
  <c r="K8431" i="1"/>
  <c r="G8431" i="1"/>
  <c r="F8431" i="1"/>
  <c r="E8431" i="1"/>
  <c r="C8431" i="1"/>
  <c r="A8431" i="1"/>
  <c r="K8430" i="1"/>
  <c r="G8430" i="1"/>
  <c r="F8430" i="1"/>
  <c r="E8430" i="1"/>
  <c r="C8430" i="1"/>
  <c r="A8430" i="1"/>
  <c r="K8429" i="1"/>
  <c r="G8429" i="1"/>
  <c r="F8429" i="1"/>
  <c r="E8429" i="1"/>
  <c r="C8429" i="1"/>
  <c r="A8429" i="1"/>
  <c r="K8428" i="1"/>
  <c r="G8428" i="1"/>
  <c r="F8428" i="1"/>
  <c r="E8428" i="1"/>
  <c r="C8428" i="1"/>
  <c r="A8428" i="1"/>
  <c r="K8427" i="1"/>
  <c r="G8427" i="1"/>
  <c r="F8427" i="1"/>
  <c r="E8427" i="1"/>
  <c r="C8427" i="1"/>
  <c r="A8427" i="1"/>
  <c r="K8426" i="1"/>
  <c r="G8426" i="1"/>
  <c r="F8426" i="1"/>
  <c r="E8426" i="1"/>
  <c r="C8426" i="1"/>
  <c r="A8426" i="1"/>
  <c r="K8425" i="1"/>
  <c r="G8425" i="1"/>
  <c r="F8425" i="1"/>
  <c r="E8425" i="1"/>
  <c r="C8425" i="1"/>
  <c r="A8425" i="1"/>
  <c r="K8424" i="1"/>
  <c r="G8424" i="1"/>
  <c r="F8424" i="1"/>
  <c r="E8424" i="1"/>
  <c r="C8424" i="1"/>
  <c r="A8424" i="1"/>
  <c r="K8423" i="1"/>
  <c r="G8423" i="1"/>
  <c r="F8423" i="1"/>
  <c r="E8423" i="1"/>
  <c r="C8423" i="1"/>
  <c r="A8423" i="1"/>
  <c r="K8422" i="1"/>
  <c r="G8422" i="1"/>
  <c r="F8422" i="1"/>
  <c r="E8422" i="1"/>
  <c r="C8422" i="1"/>
  <c r="A8422" i="1"/>
  <c r="K8421" i="1"/>
  <c r="G8421" i="1"/>
  <c r="F8421" i="1"/>
  <c r="E8421" i="1"/>
  <c r="C8421" i="1"/>
  <c r="A8421" i="1"/>
  <c r="K8420" i="1"/>
  <c r="G8420" i="1"/>
  <c r="F8420" i="1"/>
  <c r="E8420" i="1"/>
  <c r="C8420" i="1"/>
  <c r="A8420" i="1"/>
  <c r="K8419" i="1"/>
  <c r="G8419" i="1"/>
  <c r="F8419" i="1"/>
  <c r="E8419" i="1"/>
  <c r="C8419" i="1"/>
  <c r="A8419" i="1"/>
  <c r="K8418" i="1"/>
  <c r="G8418" i="1"/>
  <c r="F8418" i="1"/>
  <c r="E8418" i="1"/>
  <c r="C8418" i="1"/>
  <c r="A8418" i="1"/>
  <c r="K8417" i="1"/>
  <c r="G8417" i="1"/>
  <c r="F8417" i="1"/>
  <c r="E8417" i="1"/>
  <c r="C8417" i="1"/>
  <c r="A8417" i="1"/>
  <c r="K8416" i="1"/>
  <c r="G8416" i="1"/>
  <c r="F8416" i="1"/>
  <c r="E8416" i="1"/>
  <c r="C8416" i="1"/>
  <c r="A8416" i="1"/>
  <c r="K8415" i="1"/>
  <c r="G8415" i="1"/>
  <c r="F8415" i="1"/>
  <c r="E8415" i="1"/>
  <c r="C8415" i="1"/>
  <c r="A8415" i="1"/>
  <c r="K8414" i="1"/>
  <c r="G8414" i="1"/>
  <c r="F8414" i="1"/>
  <c r="E8414" i="1"/>
  <c r="C8414" i="1"/>
  <c r="A8414" i="1"/>
  <c r="K8413" i="1"/>
  <c r="G8413" i="1"/>
  <c r="F8413" i="1"/>
  <c r="E8413" i="1"/>
  <c r="C8413" i="1"/>
  <c r="A8413" i="1"/>
  <c r="K8412" i="1"/>
  <c r="G8412" i="1"/>
  <c r="F8412" i="1"/>
  <c r="E8412" i="1"/>
  <c r="C8412" i="1"/>
  <c r="A8412" i="1"/>
  <c r="K8411" i="1"/>
  <c r="G8411" i="1"/>
  <c r="F8411" i="1"/>
  <c r="E8411" i="1"/>
  <c r="C8411" i="1"/>
  <c r="A8411" i="1"/>
  <c r="K8410" i="1"/>
  <c r="G8410" i="1"/>
  <c r="F8410" i="1"/>
  <c r="E8410" i="1"/>
  <c r="C8410" i="1"/>
  <c r="A8410" i="1"/>
  <c r="K8409" i="1"/>
  <c r="G8409" i="1"/>
  <c r="F8409" i="1"/>
  <c r="E8409" i="1"/>
  <c r="C8409" i="1"/>
  <c r="A8409" i="1"/>
  <c r="K8408" i="1"/>
  <c r="G8408" i="1"/>
  <c r="F8408" i="1"/>
  <c r="E8408" i="1"/>
  <c r="C8408" i="1"/>
  <c r="A8408" i="1"/>
  <c r="K8407" i="1"/>
  <c r="G8407" i="1"/>
  <c r="F8407" i="1"/>
  <c r="E8407" i="1"/>
  <c r="C8407" i="1"/>
  <c r="A8407" i="1"/>
  <c r="K8406" i="1"/>
  <c r="G8406" i="1"/>
  <c r="F8406" i="1"/>
  <c r="E8406" i="1"/>
  <c r="C8406" i="1"/>
  <c r="A8406" i="1"/>
  <c r="K8405" i="1"/>
  <c r="G8405" i="1"/>
  <c r="F8405" i="1"/>
  <c r="E8405" i="1"/>
  <c r="C8405" i="1"/>
  <c r="A8405" i="1"/>
  <c r="K8404" i="1"/>
  <c r="G8404" i="1"/>
  <c r="F8404" i="1"/>
  <c r="E8404" i="1"/>
  <c r="C8404" i="1"/>
  <c r="A8404" i="1"/>
  <c r="K8403" i="1"/>
  <c r="G8403" i="1"/>
  <c r="F8403" i="1"/>
  <c r="E8403" i="1"/>
  <c r="C8403" i="1"/>
  <c r="A8403" i="1"/>
  <c r="K8402" i="1"/>
  <c r="G8402" i="1"/>
  <c r="F8402" i="1"/>
  <c r="E8402" i="1"/>
  <c r="C8402" i="1"/>
  <c r="A8402" i="1"/>
  <c r="K8401" i="1"/>
  <c r="G8401" i="1"/>
  <c r="F8401" i="1"/>
  <c r="E8401" i="1"/>
  <c r="C8401" i="1"/>
  <c r="A8401" i="1"/>
  <c r="K8400" i="1"/>
  <c r="G8400" i="1"/>
  <c r="F8400" i="1"/>
  <c r="E8400" i="1"/>
  <c r="C8400" i="1"/>
  <c r="A8400" i="1"/>
  <c r="K8399" i="1"/>
  <c r="G8399" i="1"/>
  <c r="F8399" i="1"/>
  <c r="E8399" i="1"/>
  <c r="C8399" i="1"/>
  <c r="A8399" i="1"/>
  <c r="K8398" i="1"/>
  <c r="G8398" i="1"/>
  <c r="F8398" i="1"/>
  <c r="E8398" i="1"/>
  <c r="C8398" i="1"/>
  <c r="A8398" i="1"/>
  <c r="K8397" i="1"/>
  <c r="G8397" i="1"/>
  <c r="F8397" i="1"/>
  <c r="E8397" i="1"/>
  <c r="C8397" i="1"/>
  <c r="A8397" i="1"/>
  <c r="K8396" i="1"/>
  <c r="G8396" i="1"/>
  <c r="F8396" i="1"/>
  <c r="E8396" i="1"/>
  <c r="C8396" i="1"/>
  <c r="A8396" i="1"/>
  <c r="K8395" i="1"/>
  <c r="G8395" i="1"/>
  <c r="F8395" i="1"/>
  <c r="E8395" i="1"/>
  <c r="C8395" i="1"/>
  <c r="A8395" i="1"/>
  <c r="K8394" i="1"/>
  <c r="G8394" i="1"/>
  <c r="F8394" i="1"/>
  <c r="E8394" i="1"/>
  <c r="C8394" i="1"/>
  <c r="A8394" i="1"/>
  <c r="K8393" i="1"/>
  <c r="G8393" i="1"/>
  <c r="F8393" i="1"/>
  <c r="E8393" i="1"/>
  <c r="C8393" i="1"/>
  <c r="A8393" i="1"/>
  <c r="K8392" i="1"/>
  <c r="G8392" i="1"/>
  <c r="F8392" i="1"/>
  <c r="E8392" i="1"/>
  <c r="C8392" i="1"/>
  <c r="A8392" i="1"/>
  <c r="K8391" i="1"/>
  <c r="G8391" i="1"/>
  <c r="F8391" i="1"/>
  <c r="E8391" i="1"/>
  <c r="C8391" i="1"/>
  <c r="A8391" i="1"/>
  <c r="K8390" i="1"/>
  <c r="G8390" i="1"/>
  <c r="F8390" i="1"/>
  <c r="E8390" i="1"/>
  <c r="C8390" i="1"/>
  <c r="A8390" i="1"/>
  <c r="K8389" i="1"/>
  <c r="G8389" i="1"/>
  <c r="F8389" i="1"/>
  <c r="E8389" i="1"/>
  <c r="C8389" i="1"/>
  <c r="A8389" i="1"/>
  <c r="K8388" i="1"/>
  <c r="G8388" i="1"/>
  <c r="F8388" i="1"/>
  <c r="E8388" i="1"/>
  <c r="C8388" i="1"/>
  <c r="A8388" i="1"/>
  <c r="K8387" i="1"/>
  <c r="G8387" i="1"/>
  <c r="F8387" i="1"/>
  <c r="E8387" i="1"/>
  <c r="C8387" i="1"/>
  <c r="A8387" i="1"/>
  <c r="K8386" i="1"/>
  <c r="G8386" i="1"/>
  <c r="F8386" i="1"/>
  <c r="E8386" i="1"/>
  <c r="C8386" i="1"/>
  <c r="A8386" i="1"/>
  <c r="K8385" i="1"/>
  <c r="G8385" i="1"/>
  <c r="F8385" i="1"/>
  <c r="E8385" i="1"/>
  <c r="C8385" i="1"/>
  <c r="A8385" i="1"/>
  <c r="K8384" i="1"/>
  <c r="G8384" i="1"/>
  <c r="F8384" i="1"/>
  <c r="E8384" i="1"/>
  <c r="C8384" i="1"/>
  <c r="A8384" i="1"/>
  <c r="K8383" i="1"/>
  <c r="G8383" i="1"/>
  <c r="F8383" i="1"/>
  <c r="E8383" i="1"/>
  <c r="C8383" i="1"/>
  <c r="A8383" i="1"/>
  <c r="K8382" i="1"/>
  <c r="G8382" i="1"/>
  <c r="F8382" i="1"/>
  <c r="E8382" i="1"/>
  <c r="C8382" i="1"/>
  <c r="A8382" i="1"/>
  <c r="K8381" i="1"/>
  <c r="G8381" i="1"/>
  <c r="F8381" i="1"/>
  <c r="E8381" i="1"/>
  <c r="C8381" i="1"/>
  <c r="A8381" i="1"/>
  <c r="K8380" i="1"/>
  <c r="G8380" i="1"/>
  <c r="F8380" i="1"/>
  <c r="E8380" i="1"/>
  <c r="C8380" i="1"/>
  <c r="A8380" i="1"/>
  <c r="K8379" i="1"/>
  <c r="G8379" i="1"/>
  <c r="F8379" i="1"/>
  <c r="E8379" i="1"/>
  <c r="C8379" i="1"/>
  <c r="A8379" i="1"/>
  <c r="K8378" i="1"/>
  <c r="G8378" i="1"/>
  <c r="F8378" i="1"/>
  <c r="E8378" i="1"/>
  <c r="C8378" i="1"/>
  <c r="A8378" i="1"/>
  <c r="K8377" i="1"/>
  <c r="G8377" i="1"/>
  <c r="F8377" i="1"/>
  <c r="E8377" i="1"/>
  <c r="C8377" i="1"/>
  <c r="A8377" i="1"/>
  <c r="K8376" i="1"/>
  <c r="G8376" i="1"/>
  <c r="F8376" i="1"/>
  <c r="E8376" i="1"/>
  <c r="C8376" i="1"/>
  <c r="A8376" i="1"/>
  <c r="K8375" i="1"/>
  <c r="G8375" i="1"/>
  <c r="F8375" i="1"/>
  <c r="E8375" i="1"/>
  <c r="C8375" i="1"/>
  <c r="A8375" i="1"/>
  <c r="K8374" i="1"/>
  <c r="G8374" i="1"/>
  <c r="F8374" i="1"/>
  <c r="E8374" i="1"/>
  <c r="C8374" i="1"/>
  <c r="A8374" i="1"/>
  <c r="K8373" i="1"/>
  <c r="G8373" i="1"/>
  <c r="F8373" i="1"/>
  <c r="E8373" i="1"/>
  <c r="C8373" i="1"/>
  <c r="A8373" i="1"/>
  <c r="K8372" i="1"/>
  <c r="G8372" i="1"/>
  <c r="F8372" i="1"/>
  <c r="E8372" i="1"/>
  <c r="C8372" i="1"/>
  <c r="A8372" i="1"/>
  <c r="K8371" i="1"/>
  <c r="G8371" i="1"/>
  <c r="F8371" i="1"/>
  <c r="E8371" i="1"/>
  <c r="C8371" i="1"/>
  <c r="A8371" i="1"/>
  <c r="K8370" i="1"/>
  <c r="G8370" i="1"/>
  <c r="F8370" i="1"/>
  <c r="E8370" i="1"/>
  <c r="C8370" i="1"/>
  <c r="A8370" i="1"/>
  <c r="K8369" i="1"/>
  <c r="G8369" i="1"/>
  <c r="F8369" i="1"/>
  <c r="E8369" i="1"/>
  <c r="C8369" i="1"/>
  <c r="A8369" i="1"/>
  <c r="K8368" i="1"/>
  <c r="G8368" i="1"/>
  <c r="F8368" i="1"/>
  <c r="E8368" i="1"/>
  <c r="C8368" i="1"/>
  <c r="A8368" i="1"/>
  <c r="K8367" i="1"/>
  <c r="G8367" i="1"/>
  <c r="F8367" i="1"/>
  <c r="E8367" i="1"/>
  <c r="C8367" i="1"/>
  <c r="A8367" i="1"/>
  <c r="K8366" i="1"/>
  <c r="G8366" i="1"/>
  <c r="F8366" i="1"/>
  <c r="E8366" i="1"/>
  <c r="C8366" i="1"/>
  <c r="A8366" i="1"/>
  <c r="K8365" i="1"/>
  <c r="G8365" i="1"/>
  <c r="F8365" i="1"/>
  <c r="E8365" i="1"/>
  <c r="C8365" i="1"/>
  <c r="A8365" i="1"/>
  <c r="K8364" i="1"/>
  <c r="G8364" i="1"/>
  <c r="F8364" i="1"/>
  <c r="E8364" i="1"/>
  <c r="C8364" i="1"/>
  <c r="A8364" i="1"/>
  <c r="K8363" i="1"/>
  <c r="G8363" i="1"/>
  <c r="F8363" i="1"/>
  <c r="E8363" i="1"/>
  <c r="C8363" i="1"/>
  <c r="A8363" i="1"/>
  <c r="K8362" i="1"/>
  <c r="G8362" i="1"/>
  <c r="F8362" i="1"/>
  <c r="E8362" i="1"/>
  <c r="C8362" i="1"/>
  <c r="A8362" i="1"/>
  <c r="K8361" i="1"/>
  <c r="G8361" i="1"/>
  <c r="F8361" i="1"/>
  <c r="E8361" i="1"/>
  <c r="C8361" i="1"/>
  <c r="A8361" i="1"/>
  <c r="K8360" i="1"/>
  <c r="G8360" i="1"/>
  <c r="F8360" i="1"/>
  <c r="E8360" i="1"/>
  <c r="C8360" i="1"/>
  <c r="A8360" i="1"/>
  <c r="K8359" i="1"/>
  <c r="G8359" i="1"/>
  <c r="F8359" i="1"/>
  <c r="E8359" i="1"/>
  <c r="C8359" i="1"/>
  <c r="A8359" i="1"/>
  <c r="K8358" i="1"/>
  <c r="G8358" i="1"/>
  <c r="F8358" i="1"/>
  <c r="E8358" i="1"/>
  <c r="C8358" i="1"/>
  <c r="A8358" i="1"/>
  <c r="K8357" i="1"/>
  <c r="G8357" i="1"/>
  <c r="F8357" i="1"/>
  <c r="E8357" i="1"/>
  <c r="C8357" i="1"/>
  <c r="A8357" i="1"/>
  <c r="K8356" i="1"/>
  <c r="G8356" i="1"/>
  <c r="F8356" i="1"/>
  <c r="E8356" i="1"/>
  <c r="C8356" i="1"/>
  <c r="A8356" i="1"/>
  <c r="K8355" i="1"/>
  <c r="G8355" i="1"/>
  <c r="F8355" i="1"/>
  <c r="E8355" i="1"/>
  <c r="C8355" i="1"/>
  <c r="A8355" i="1"/>
  <c r="K8354" i="1"/>
  <c r="G8354" i="1"/>
  <c r="F8354" i="1"/>
  <c r="E8354" i="1"/>
  <c r="C8354" i="1"/>
  <c r="A8354" i="1"/>
  <c r="K8353" i="1"/>
  <c r="G8353" i="1"/>
  <c r="F8353" i="1"/>
  <c r="E8353" i="1"/>
  <c r="C8353" i="1"/>
  <c r="A8353" i="1"/>
  <c r="K8352" i="1"/>
  <c r="G8352" i="1"/>
  <c r="F8352" i="1"/>
  <c r="E8352" i="1"/>
  <c r="C8352" i="1"/>
  <c r="A8352" i="1"/>
  <c r="K8351" i="1"/>
  <c r="G8351" i="1"/>
  <c r="F8351" i="1"/>
  <c r="E8351" i="1"/>
  <c r="C8351" i="1"/>
  <c r="A8351" i="1"/>
  <c r="K8350" i="1"/>
  <c r="G8350" i="1"/>
  <c r="F8350" i="1"/>
  <c r="E8350" i="1"/>
  <c r="C8350" i="1"/>
  <c r="A8350" i="1"/>
  <c r="K8349" i="1"/>
  <c r="G8349" i="1"/>
  <c r="F8349" i="1"/>
  <c r="E8349" i="1"/>
  <c r="C8349" i="1"/>
  <c r="A8349" i="1"/>
  <c r="K8348" i="1"/>
  <c r="G8348" i="1"/>
  <c r="F8348" i="1"/>
  <c r="E8348" i="1"/>
  <c r="C8348" i="1"/>
  <c r="A8348" i="1"/>
  <c r="K8347" i="1"/>
  <c r="G8347" i="1"/>
  <c r="F8347" i="1"/>
  <c r="E8347" i="1"/>
  <c r="C8347" i="1"/>
  <c r="A8347" i="1"/>
  <c r="K8346" i="1"/>
  <c r="G8346" i="1"/>
  <c r="F8346" i="1"/>
  <c r="E8346" i="1"/>
  <c r="C8346" i="1"/>
  <c r="A8346" i="1"/>
  <c r="K8345" i="1"/>
  <c r="G8345" i="1"/>
  <c r="F8345" i="1"/>
  <c r="E8345" i="1"/>
  <c r="C8345" i="1"/>
  <c r="A8345" i="1"/>
  <c r="K8344" i="1"/>
  <c r="G8344" i="1"/>
  <c r="F8344" i="1"/>
  <c r="E8344" i="1"/>
  <c r="C8344" i="1"/>
  <c r="A8344" i="1"/>
  <c r="K8343" i="1"/>
  <c r="G8343" i="1"/>
  <c r="F8343" i="1"/>
  <c r="E8343" i="1"/>
  <c r="C8343" i="1"/>
  <c r="A8343" i="1"/>
  <c r="K8342" i="1"/>
  <c r="G8342" i="1"/>
  <c r="F8342" i="1"/>
  <c r="E8342" i="1"/>
  <c r="C8342" i="1"/>
  <c r="A8342" i="1"/>
  <c r="K8341" i="1"/>
  <c r="G8341" i="1"/>
  <c r="F8341" i="1"/>
  <c r="E8341" i="1"/>
  <c r="C8341" i="1"/>
  <c r="A8341" i="1"/>
  <c r="K8340" i="1"/>
  <c r="G8340" i="1"/>
  <c r="F8340" i="1"/>
  <c r="E8340" i="1"/>
  <c r="C8340" i="1"/>
  <c r="A8340" i="1"/>
  <c r="K8339" i="1"/>
  <c r="G8339" i="1"/>
  <c r="F8339" i="1"/>
  <c r="E8339" i="1"/>
  <c r="C8339" i="1"/>
  <c r="A8339" i="1"/>
  <c r="K8338" i="1"/>
  <c r="G8338" i="1"/>
  <c r="F8338" i="1"/>
  <c r="E8338" i="1"/>
  <c r="C8338" i="1"/>
  <c r="A8338" i="1"/>
  <c r="K8337" i="1"/>
  <c r="G8337" i="1"/>
  <c r="F8337" i="1"/>
  <c r="E8337" i="1"/>
  <c r="C8337" i="1"/>
  <c r="A8337" i="1"/>
  <c r="K8336" i="1"/>
  <c r="G8336" i="1"/>
  <c r="F8336" i="1"/>
  <c r="E8336" i="1"/>
  <c r="C8336" i="1"/>
  <c r="A8336" i="1"/>
  <c r="K8335" i="1"/>
  <c r="G8335" i="1"/>
  <c r="F8335" i="1"/>
  <c r="E8335" i="1"/>
  <c r="C8335" i="1"/>
  <c r="A8335" i="1"/>
  <c r="K8334" i="1"/>
  <c r="G8334" i="1"/>
  <c r="F8334" i="1"/>
  <c r="E8334" i="1"/>
  <c r="C8334" i="1"/>
  <c r="A8334" i="1"/>
  <c r="K8333" i="1"/>
  <c r="G8333" i="1"/>
  <c r="F8333" i="1"/>
  <c r="E8333" i="1"/>
  <c r="C8333" i="1"/>
  <c r="A8333" i="1"/>
  <c r="K8332" i="1"/>
  <c r="G8332" i="1"/>
  <c r="F8332" i="1"/>
  <c r="E8332" i="1"/>
  <c r="C8332" i="1"/>
  <c r="A8332" i="1"/>
  <c r="K8331" i="1"/>
  <c r="G8331" i="1"/>
  <c r="F8331" i="1"/>
  <c r="E8331" i="1"/>
  <c r="C8331" i="1"/>
  <c r="A8331" i="1"/>
  <c r="K8330" i="1"/>
  <c r="G8330" i="1"/>
  <c r="F8330" i="1"/>
  <c r="E8330" i="1"/>
  <c r="C8330" i="1"/>
  <c r="A8330" i="1"/>
  <c r="K8329" i="1"/>
  <c r="G8329" i="1"/>
  <c r="F8329" i="1"/>
  <c r="E8329" i="1"/>
  <c r="C8329" i="1"/>
  <c r="A8329" i="1"/>
  <c r="K8328" i="1"/>
  <c r="G8328" i="1"/>
  <c r="F8328" i="1"/>
  <c r="E8328" i="1"/>
  <c r="C8328" i="1"/>
  <c r="A8328" i="1"/>
  <c r="K8327" i="1"/>
  <c r="G8327" i="1"/>
  <c r="F8327" i="1"/>
  <c r="E8327" i="1"/>
  <c r="C8327" i="1"/>
  <c r="A8327" i="1"/>
  <c r="K8326" i="1"/>
  <c r="G8326" i="1"/>
  <c r="F8326" i="1"/>
  <c r="E8326" i="1"/>
  <c r="C8326" i="1"/>
  <c r="A8326" i="1"/>
  <c r="K8325" i="1"/>
  <c r="G8325" i="1"/>
  <c r="F8325" i="1"/>
  <c r="E8325" i="1"/>
  <c r="C8325" i="1"/>
  <c r="A8325" i="1"/>
  <c r="K8324" i="1"/>
  <c r="G8324" i="1"/>
  <c r="F8324" i="1"/>
  <c r="E8324" i="1"/>
  <c r="C8324" i="1"/>
  <c r="A8324" i="1"/>
  <c r="K8323" i="1"/>
  <c r="G8323" i="1"/>
  <c r="F8323" i="1"/>
  <c r="E8323" i="1"/>
  <c r="C8323" i="1"/>
  <c r="A8323" i="1"/>
  <c r="K8322" i="1"/>
  <c r="G8322" i="1"/>
  <c r="F8322" i="1"/>
  <c r="E8322" i="1"/>
  <c r="C8322" i="1"/>
  <c r="A8322" i="1"/>
  <c r="K8321" i="1"/>
  <c r="G8321" i="1"/>
  <c r="F8321" i="1"/>
  <c r="E8321" i="1"/>
  <c r="C8321" i="1"/>
  <c r="A8321" i="1"/>
  <c r="K8320" i="1"/>
  <c r="G8320" i="1"/>
  <c r="F8320" i="1"/>
  <c r="E8320" i="1"/>
  <c r="C8320" i="1"/>
  <c r="A8320" i="1"/>
  <c r="K8319" i="1"/>
  <c r="G8319" i="1"/>
  <c r="F8319" i="1"/>
  <c r="E8319" i="1"/>
  <c r="C8319" i="1"/>
  <c r="A8319" i="1"/>
  <c r="K8318" i="1"/>
  <c r="G8318" i="1"/>
  <c r="F8318" i="1"/>
  <c r="E8318" i="1"/>
  <c r="C8318" i="1"/>
  <c r="A8318" i="1"/>
  <c r="K8317" i="1"/>
  <c r="G8317" i="1"/>
  <c r="F8317" i="1"/>
  <c r="E8317" i="1"/>
  <c r="C8317" i="1"/>
  <c r="A8317" i="1"/>
  <c r="K8316" i="1"/>
  <c r="G8316" i="1"/>
  <c r="F8316" i="1"/>
  <c r="E8316" i="1"/>
  <c r="C8316" i="1"/>
  <c r="A8316" i="1"/>
  <c r="K8315" i="1"/>
  <c r="G8315" i="1"/>
  <c r="F8315" i="1"/>
  <c r="E8315" i="1"/>
  <c r="C8315" i="1"/>
  <c r="A8315" i="1"/>
  <c r="K8314" i="1"/>
  <c r="G8314" i="1"/>
  <c r="F8314" i="1"/>
  <c r="E8314" i="1"/>
  <c r="C8314" i="1"/>
  <c r="A8314" i="1"/>
  <c r="K8313" i="1"/>
  <c r="G8313" i="1"/>
  <c r="F8313" i="1"/>
  <c r="E8313" i="1"/>
  <c r="C8313" i="1"/>
  <c r="A8313" i="1"/>
  <c r="K8312" i="1"/>
  <c r="G8312" i="1"/>
  <c r="F8312" i="1"/>
  <c r="E8312" i="1"/>
  <c r="C8312" i="1"/>
  <c r="A8312" i="1"/>
  <c r="K8311" i="1"/>
  <c r="G8311" i="1"/>
  <c r="F8311" i="1"/>
  <c r="E8311" i="1"/>
  <c r="C8311" i="1"/>
  <c r="A8311" i="1"/>
  <c r="K8310" i="1"/>
  <c r="G8310" i="1"/>
  <c r="F8310" i="1"/>
  <c r="E8310" i="1"/>
  <c r="C8310" i="1"/>
  <c r="A8310" i="1"/>
  <c r="K8309" i="1"/>
  <c r="G8309" i="1"/>
  <c r="F8309" i="1"/>
  <c r="E8309" i="1"/>
  <c r="C8309" i="1"/>
  <c r="A8309" i="1"/>
  <c r="K8308" i="1"/>
  <c r="G8308" i="1"/>
  <c r="F8308" i="1"/>
  <c r="E8308" i="1"/>
  <c r="C8308" i="1"/>
  <c r="A8308" i="1"/>
  <c r="K8307" i="1"/>
  <c r="G8307" i="1"/>
  <c r="F8307" i="1"/>
  <c r="E8307" i="1"/>
  <c r="C8307" i="1"/>
  <c r="A8307" i="1"/>
  <c r="K8306" i="1"/>
  <c r="G8306" i="1"/>
  <c r="F8306" i="1"/>
  <c r="E8306" i="1"/>
  <c r="C8306" i="1"/>
  <c r="A8306" i="1"/>
  <c r="K8305" i="1"/>
  <c r="G8305" i="1"/>
  <c r="F8305" i="1"/>
  <c r="E8305" i="1"/>
  <c r="C8305" i="1"/>
  <c r="A8305" i="1"/>
  <c r="K8304" i="1"/>
  <c r="G8304" i="1"/>
  <c r="F8304" i="1"/>
  <c r="E8304" i="1"/>
  <c r="C8304" i="1"/>
  <c r="A8304" i="1"/>
  <c r="K8303" i="1"/>
  <c r="G8303" i="1"/>
  <c r="F8303" i="1"/>
  <c r="E8303" i="1"/>
  <c r="C8303" i="1"/>
  <c r="A8303" i="1"/>
  <c r="K8302" i="1"/>
  <c r="G8302" i="1"/>
  <c r="F8302" i="1"/>
  <c r="E8302" i="1"/>
  <c r="C8302" i="1"/>
  <c r="A8302" i="1"/>
  <c r="K8301" i="1"/>
  <c r="G8301" i="1"/>
  <c r="F8301" i="1"/>
  <c r="E8301" i="1"/>
  <c r="C8301" i="1"/>
  <c r="A8301" i="1"/>
  <c r="K8300" i="1"/>
  <c r="G8300" i="1"/>
  <c r="F8300" i="1"/>
  <c r="E8300" i="1"/>
  <c r="C8300" i="1"/>
  <c r="A8300" i="1"/>
  <c r="K8299" i="1"/>
  <c r="G8299" i="1"/>
  <c r="F8299" i="1"/>
  <c r="E8299" i="1"/>
  <c r="C8299" i="1"/>
  <c r="A8299" i="1"/>
  <c r="K8298" i="1"/>
  <c r="G8298" i="1"/>
  <c r="F8298" i="1"/>
  <c r="E8298" i="1"/>
  <c r="C8298" i="1"/>
  <c r="A8298" i="1"/>
  <c r="K8297" i="1"/>
  <c r="G8297" i="1"/>
  <c r="F8297" i="1"/>
  <c r="E8297" i="1"/>
  <c r="C8297" i="1"/>
  <c r="A8297" i="1"/>
  <c r="K8296" i="1"/>
  <c r="G8296" i="1"/>
  <c r="F8296" i="1"/>
  <c r="E8296" i="1"/>
  <c r="C8296" i="1"/>
  <c r="A8296" i="1"/>
  <c r="K8295" i="1"/>
  <c r="G8295" i="1"/>
  <c r="F8295" i="1"/>
  <c r="E8295" i="1"/>
  <c r="C8295" i="1"/>
  <c r="A8295" i="1"/>
  <c r="K8294" i="1"/>
  <c r="G8294" i="1"/>
  <c r="F8294" i="1"/>
  <c r="E8294" i="1"/>
  <c r="C8294" i="1"/>
  <c r="A8294" i="1"/>
  <c r="K8293" i="1"/>
  <c r="G8293" i="1"/>
  <c r="F8293" i="1"/>
  <c r="E8293" i="1"/>
  <c r="C8293" i="1"/>
  <c r="A8293" i="1"/>
  <c r="K8292" i="1"/>
  <c r="G8292" i="1"/>
  <c r="F8292" i="1"/>
  <c r="E8292" i="1"/>
  <c r="C8292" i="1"/>
  <c r="A8292" i="1"/>
  <c r="K8291" i="1"/>
  <c r="G8291" i="1"/>
  <c r="F8291" i="1"/>
  <c r="E8291" i="1"/>
  <c r="C8291" i="1"/>
  <c r="A8291" i="1"/>
  <c r="K8290" i="1"/>
  <c r="G8290" i="1"/>
  <c r="F8290" i="1"/>
  <c r="E8290" i="1"/>
  <c r="C8290" i="1"/>
  <c r="A8290" i="1"/>
  <c r="K8289" i="1"/>
  <c r="G8289" i="1"/>
  <c r="F8289" i="1"/>
  <c r="E8289" i="1"/>
  <c r="C8289" i="1"/>
  <c r="A8289" i="1"/>
  <c r="K8288" i="1"/>
  <c r="G8288" i="1"/>
  <c r="F8288" i="1"/>
  <c r="E8288" i="1"/>
  <c r="C8288" i="1"/>
  <c r="A8288" i="1"/>
  <c r="K8287" i="1"/>
  <c r="G8287" i="1"/>
  <c r="F8287" i="1"/>
  <c r="E8287" i="1"/>
  <c r="C8287" i="1"/>
  <c r="A8287" i="1"/>
  <c r="K8286" i="1"/>
  <c r="G8286" i="1"/>
  <c r="F8286" i="1"/>
  <c r="E8286" i="1"/>
  <c r="C8286" i="1"/>
  <c r="A8286" i="1"/>
  <c r="K8285" i="1"/>
  <c r="G8285" i="1"/>
  <c r="F8285" i="1"/>
  <c r="E8285" i="1"/>
  <c r="C8285" i="1"/>
  <c r="A8285" i="1"/>
  <c r="K8284" i="1"/>
  <c r="G8284" i="1"/>
  <c r="F8284" i="1"/>
  <c r="E8284" i="1"/>
  <c r="C8284" i="1"/>
  <c r="A8284" i="1"/>
  <c r="K8283" i="1"/>
  <c r="G8283" i="1"/>
  <c r="F8283" i="1"/>
  <c r="E8283" i="1"/>
  <c r="C8283" i="1"/>
  <c r="A8283" i="1"/>
  <c r="K8282" i="1"/>
  <c r="G8282" i="1"/>
  <c r="F8282" i="1"/>
  <c r="E8282" i="1"/>
  <c r="C8282" i="1"/>
  <c r="A8282" i="1"/>
  <c r="K8281" i="1"/>
  <c r="G8281" i="1"/>
  <c r="F8281" i="1"/>
  <c r="E8281" i="1"/>
  <c r="C8281" i="1"/>
  <c r="A8281" i="1"/>
  <c r="K8280" i="1"/>
  <c r="G8280" i="1"/>
  <c r="F8280" i="1"/>
  <c r="E8280" i="1"/>
  <c r="C8280" i="1"/>
  <c r="A8280" i="1"/>
  <c r="K8279" i="1"/>
  <c r="G8279" i="1"/>
  <c r="F8279" i="1"/>
  <c r="E8279" i="1"/>
  <c r="C8279" i="1"/>
  <c r="A8279" i="1"/>
  <c r="K8278" i="1"/>
  <c r="G8278" i="1"/>
  <c r="F8278" i="1"/>
  <c r="E8278" i="1"/>
  <c r="C8278" i="1"/>
  <c r="A8278" i="1"/>
  <c r="K8277" i="1"/>
  <c r="G8277" i="1"/>
  <c r="F8277" i="1"/>
  <c r="E8277" i="1"/>
  <c r="C8277" i="1"/>
  <c r="A8277" i="1"/>
  <c r="K8276" i="1"/>
  <c r="G8276" i="1"/>
  <c r="F8276" i="1"/>
  <c r="E8276" i="1"/>
  <c r="C8276" i="1"/>
  <c r="A8276" i="1"/>
  <c r="K8275" i="1"/>
  <c r="G8275" i="1"/>
  <c r="F8275" i="1"/>
  <c r="E8275" i="1"/>
  <c r="C8275" i="1"/>
  <c r="A8275" i="1"/>
  <c r="K8274" i="1"/>
  <c r="G8274" i="1"/>
  <c r="F8274" i="1"/>
  <c r="E8274" i="1"/>
  <c r="C8274" i="1"/>
  <c r="A8274" i="1"/>
  <c r="K8273" i="1"/>
  <c r="G8273" i="1"/>
  <c r="F8273" i="1"/>
  <c r="E8273" i="1"/>
  <c r="C8273" i="1"/>
  <c r="A8273" i="1"/>
  <c r="K8272" i="1"/>
  <c r="G8272" i="1"/>
  <c r="F8272" i="1"/>
  <c r="E8272" i="1"/>
  <c r="C8272" i="1"/>
  <c r="A8272" i="1"/>
  <c r="K8271" i="1"/>
  <c r="G8271" i="1"/>
  <c r="F8271" i="1"/>
  <c r="E8271" i="1"/>
  <c r="C8271" i="1"/>
  <c r="A8271" i="1"/>
  <c r="K8270" i="1"/>
  <c r="G8270" i="1"/>
  <c r="F8270" i="1"/>
  <c r="E8270" i="1"/>
  <c r="C8270" i="1"/>
  <c r="A8270" i="1"/>
  <c r="K8269" i="1"/>
  <c r="G8269" i="1"/>
  <c r="F8269" i="1"/>
  <c r="E8269" i="1"/>
  <c r="C8269" i="1"/>
  <c r="A8269" i="1"/>
  <c r="K8268" i="1"/>
  <c r="G8268" i="1"/>
  <c r="F8268" i="1"/>
  <c r="E8268" i="1"/>
  <c r="C8268" i="1"/>
  <c r="A8268" i="1"/>
  <c r="K8267" i="1"/>
  <c r="G8267" i="1"/>
  <c r="F8267" i="1"/>
  <c r="E8267" i="1"/>
  <c r="C8267" i="1"/>
  <c r="A8267" i="1"/>
  <c r="K8266" i="1"/>
  <c r="G8266" i="1"/>
  <c r="F8266" i="1"/>
  <c r="E8266" i="1"/>
  <c r="C8266" i="1"/>
  <c r="A8266" i="1"/>
  <c r="K8265" i="1"/>
  <c r="G8265" i="1"/>
  <c r="F8265" i="1"/>
  <c r="E8265" i="1"/>
  <c r="C8265" i="1"/>
  <c r="A8265" i="1"/>
  <c r="K8264" i="1"/>
  <c r="G8264" i="1"/>
  <c r="F8264" i="1"/>
  <c r="E8264" i="1"/>
  <c r="C8264" i="1"/>
  <c r="A8264" i="1"/>
  <c r="K8263" i="1"/>
  <c r="G8263" i="1"/>
  <c r="F8263" i="1"/>
  <c r="E8263" i="1"/>
  <c r="C8263" i="1"/>
  <c r="A8263" i="1"/>
  <c r="K8262" i="1"/>
  <c r="G8262" i="1"/>
  <c r="F8262" i="1"/>
  <c r="E8262" i="1"/>
  <c r="C8262" i="1"/>
  <c r="A8262" i="1"/>
  <c r="K8261" i="1"/>
  <c r="G8261" i="1"/>
  <c r="F8261" i="1"/>
  <c r="E8261" i="1"/>
  <c r="C8261" i="1"/>
  <c r="A8261" i="1"/>
  <c r="K8260" i="1"/>
  <c r="G8260" i="1"/>
  <c r="F8260" i="1"/>
  <c r="E8260" i="1"/>
  <c r="C8260" i="1"/>
  <c r="A8260" i="1"/>
  <c r="K8259" i="1"/>
  <c r="G8259" i="1"/>
  <c r="F8259" i="1"/>
  <c r="E8259" i="1"/>
  <c r="C8259" i="1"/>
  <c r="A8259" i="1"/>
  <c r="K8258" i="1"/>
  <c r="G8258" i="1"/>
  <c r="F8258" i="1"/>
  <c r="E8258" i="1"/>
  <c r="C8258" i="1"/>
  <c r="A8258" i="1"/>
  <c r="K8257" i="1"/>
  <c r="G8257" i="1"/>
  <c r="F8257" i="1"/>
  <c r="E8257" i="1"/>
  <c r="C8257" i="1"/>
  <c r="A8257" i="1"/>
  <c r="K8256" i="1"/>
  <c r="G8256" i="1"/>
  <c r="F8256" i="1"/>
  <c r="E8256" i="1"/>
  <c r="C8256" i="1"/>
  <c r="A8256" i="1"/>
  <c r="K8255" i="1"/>
  <c r="G8255" i="1"/>
  <c r="F8255" i="1"/>
  <c r="E8255" i="1"/>
  <c r="C8255" i="1"/>
  <c r="A8255" i="1"/>
  <c r="K8254" i="1"/>
  <c r="G8254" i="1"/>
  <c r="F8254" i="1"/>
  <c r="E8254" i="1"/>
  <c r="C8254" i="1"/>
  <c r="A8254" i="1"/>
  <c r="K8253" i="1"/>
  <c r="G8253" i="1"/>
  <c r="F8253" i="1"/>
  <c r="E8253" i="1"/>
  <c r="C8253" i="1"/>
  <c r="A8253" i="1"/>
  <c r="K8252" i="1"/>
  <c r="G8252" i="1"/>
  <c r="F8252" i="1"/>
  <c r="E8252" i="1"/>
  <c r="C8252" i="1"/>
  <c r="A8252" i="1"/>
  <c r="K8251" i="1"/>
  <c r="G8251" i="1"/>
  <c r="F8251" i="1"/>
  <c r="E8251" i="1"/>
  <c r="C8251" i="1"/>
  <c r="A8251" i="1"/>
  <c r="K8250" i="1"/>
  <c r="G8250" i="1"/>
  <c r="F8250" i="1"/>
  <c r="E8250" i="1"/>
  <c r="C8250" i="1"/>
  <c r="A8250" i="1"/>
  <c r="K8249" i="1"/>
  <c r="G8249" i="1"/>
  <c r="F8249" i="1"/>
  <c r="E8249" i="1"/>
  <c r="C8249" i="1"/>
  <c r="A8249" i="1"/>
  <c r="K8248" i="1"/>
  <c r="G8248" i="1"/>
  <c r="F8248" i="1"/>
  <c r="E8248" i="1"/>
  <c r="C8248" i="1"/>
  <c r="A8248" i="1"/>
  <c r="K8247" i="1"/>
  <c r="G8247" i="1"/>
  <c r="F8247" i="1"/>
  <c r="E8247" i="1"/>
  <c r="C8247" i="1"/>
  <c r="A8247" i="1"/>
  <c r="K8246" i="1"/>
  <c r="G8246" i="1"/>
  <c r="F8246" i="1"/>
  <c r="E8246" i="1"/>
  <c r="C8246" i="1"/>
  <c r="A8246" i="1"/>
  <c r="K8245" i="1"/>
  <c r="G8245" i="1"/>
  <c r="F8245" i="1"/>
  <c r="E8245" i="1"/>
  <c r="C8245" i="1"/>
  <c r="A8245" i="1"/>
  <c r="K8244" i="1"/>
  <c r="G8244" i="1"/>
  <c r="F8244" i="1"/>
  <c r="E8244" i="1"/>
  <c r="C8244" i="1"/>
  <c r="A8244" i="1"/>
  <c r="K8243" i="1"/>
  <c r="G8243" i="1"/>
  <c r="F8243" i="1"/>
  <c r="E8243" i="1"/>
  <c r="C8243" i="1"/>
  <c r="A8243" i="1"/>
  <c r="K8242" i="1"/>
  <c r="G8242" i="1"/>
  <c r="F8242" i="1"/>
  <c r="E8242" i="1"/>
  <c r="C8242" i="1"/>
  <c r="A8242" i="1"/>
  <c r="K8241" i="1"/>
  <c r="G8241" i="1"/>
  <c r="F8241" i="1"/>
  <c r="E8241" i="1"/>
  <c r="C8241" i="1"/>
  <c r="A8241" i="1"/>
  <c r="K8240" i="1"/>
  <c r="G8240" i="1"/>
  <c r="F8240" i="1"/>
  <c r="E8240" i="1"/>
  <c r="C8240" i="1"/>
  <c r="A8240" i="1"/>
  <c r="K8239" i="1"/>
  <c r="G8239" i="1"/>
  <c r="F8239" i="1"/>
  <c r="E8239" i="1"/>
  <c r="C8239" i="1"/>
  <c r="A8239" i="1"/>
  <c r="K8238" i="1"/>
  <c r="G8238" i="1"/>
  <c r="F8238" i="1"/>
  <c r="E8238" i="1"/>
  <c r="C8238" i="1"/>
  <c r="A8238" i="1"/>
  <c r="K8237" i="1"/>
  <c r="G8237" i="1"/>
  <c r="F8237" i="1"/>
  <c r="E8237" i="1"/>
  <c r="C8237" i="1"/>
  <c r="A8237" i="1"/>
  <c r="K8236" i="1"/>
  <c r="G8236" i="1"/>
  <c r="F8236" i="1"/>
  <c r="E8236" i="1"/>
  <c r="C8236" i="1"/>
  <c r="A8236" i="1"/>
  <c r="K8235" i="1"/>
  <c r="G8235" i="1"/>
  <c r="F8235" i="1"/>
  <c r="E8235" i="1"/>
  <c r="C8235" i="1"/>
  <c r="A8235" i="1"/>
  <c r="K8234" i="1"/>
  <c r="G8234" i="1"/>
  <c r="F8234" i="1"/>
  <c r="E8234" i="1"/>
  <c r="C8234" i="1"/>
  <c r="A8234" i="1"/>
  <c r="K8233" i="1"/>
  <c r="G8233" i="1"/>
  <c r="F8233" i="1"/>
  <c r="E8233" i="1"/>
  <c r="C8233" i="1"/>
  <c r="A8233" i="1"/>
  <c r="K8232" i="1"/>
  <c r="G8232" i="1"/>
  <c r="F8232" i="1"/>
  <c r="E8232" i="1"/>
  <c r="C8232" i="1"/>
  <c r="A8232" i="1"/>
  <c r="K8231" i="1"/>
  <c r="G8231" i="1"/>
  <c r="F8231" i="1"/>
  <c r="E8231" i="1"/>
  <c r="C8231" i="1"/>
  <c r="A8231" i="1"/>
  <c r="K8230" i="1"/>
  <c r="G8230" i="1"/>
  <c r="F8230" i="1"/>
  <c r="E8230" i="1"/>
  <c r="C8230" i="1"/>
  <c r="A8230" i="1"/>
  <c r="K8229" i="1"/>
  <c r="G8229" i="1"/>
  <c r="F8229" i="1"/>
  <c r="E8229" i="1"/>
  <c r="C8229" i="1"/>
  <c r="A8229" i="1"/>
  <c r="K8228" i="1"/>
  <c r="G8228" i="1"/>
  <c r="F8228" i="1"/>
  <c r="E8228" i="1"/>
  <c r="C8228" i="1"/>
  <c r="A8228" i="1"/>
  <c r="K8227" i="1"/>
  <c r="G8227" i="1"/>
  <c r="F8227" i="1"/>
  <c r="E8227" i="1"/>
  <c r="C8227" i="1"/>
  <c r="A8227" i="1"/>
  <c r="K8226" i="1"/>
  <c r="G8226" i="1"/>
  <c r="F8226" i="1"/>
  <c r="E8226" i="1"/>
  <c r="C8226" i="1"/>
  <c r="A8226" i="1"/>
  <c r="K8225" i="1"/>
  <c r="G8225" i="1"/>
  <c r="F8225" i="1"/>
  <c r="E8225" i="1"/>
  <c r="C8225" i="1"/>
  <c r="A8225" i="1"/>
  <c r="K8224" i="1"/>
  <c r="G8224" i="1"/>
  <c r="F8224" i="1"/>
  <c r="E8224" i="1"/>
  <c r="C8224" i="1"/>
  <c r="A8224" i="1"/>
  <c r="K8223" i="1"/>
  <c r="G8223" i="1"/>
  <c r="F8223" i="1"/>
  <c r="E8223" i="1"/>
  <c r="C8223" i="1"/>
  <c r="A8223" i="1"/>
  <c r="K8222" i="1"/>
  <c r="G8222" i="1"/>
  <c r="F8222" i="1"/>
  <c r="E8222" i="1"/>
  <c r="C8222" i="1"/>
  <c r="A8222" i="1"/>
  <c r="K8221" i="1"/>
  <c r="G8221" i="1"/>
  <c r="F8221" i="1"/>
  <c r="E8221" i="1"/>
  <c r="C8221" i="1"/>
  <c r="A8221" i="1"/>
  <c r="K8220" i="1"/>
  <c r="G8220" i="1"/>
  <c r="F8220" i="1"/>
  <c r="E8220" i="1"/>
  <c r="C8220" i="1"/>
  <c r="A8220" i="1"/>
  <c r="K8219" i="1"/>
  <c r="G8219" i="1"/>
  <c r="F8219" i="1"/>
  <c r="E8219" i="1"/>
  <c r="C8219" i="1"/>
  <c r="A8219" i="1"/>
  <c r="K8218" i="1"/>
  <c r="G8218" i="1"/>
  <c r="F8218" i="1"/>
  <c r="E8218" i="1"/>
  <c r="C8218" i="1"/>
  <c r="A8218" i="1"/>
  <c r="K8217" i="1"/>
  <c r="G8217" i="1"/>
  <c r="F8217" i="1"/>
  <c r="E8217" i="1"/>
  <c r="C8217" i="1"/>
  <c r="A8217" i="1"/>
  <c r="K8216" i="1"/>
  <c r="G8216" i="1"/>
  <c r="F8216" i="1"/>
  <c r="E8216" i="1"/>
  <c r="C8216" i="1"/>
  <c r="A8216" i="1"/>
  <c r="K8215" i="1"/>
  <c r="G8215" i="1"/>
  <c r="F8215" i="1"/>
  <c r="E8215" i="1"/>
  <c r="C8215" i="1"/>
  <c r="A8215" i="1"/>
  <c r="K8214" i="1"/>
  <c r="G8214" i="1"/>
  <c r="F8214" i="1"/>
  <c r="E8214" i="1"/>
  <c r="C8214" i="1"/>
  <c r="A8214" i="1"/>
  <c r="K8213" i="1"/>
  <c r="G8213" i="1"/>
  <c r="F8213" i="1"/>
  <c r="E8213" i="1"/>
  <c r="C8213" i="1"/>
  <c r="A8213" i="1"/>
  <c r="K8212" i="1"/>
  <c r="G8212" i="1"/>
  <c r="F8212" i="1"/>
  <c r="E8212" i="1"/>
  <c r="C8212" i="1"/>
  <c r="A8212" i="1"/>
  <c r="K8211" i="1"/>
  <c r="G8211" i="1"/>
  <c r="F8211" i="1"/>
  <c r="E8211" i="1"/>
  <c r="C8211" i="1"/>
  <c r="A8211" i="1"/>
  <c r="K8210" i="1"/>
  <c r="G8210" i="1"/>
  <c r="F8210" i="1"/>
  <c r="E8210" i="1"/>
  <c r="C8210" i="1"/>
  <c r="A8210" i="1"/>
  <c r="K8209" i="1"/>
  <c r="G8209" i="1"/>
  <c r="F8209" i="1"/>
  <c r="E8209" i="1"/>
  <c r="C8209" i="1"/>
  <c r="A8209" i="1"/>
  <c r="K8208" i="1"/>
  <c r="G8208" i="1"/>
  <c r="F8208" i="1"/>
  <c r="E8208" i="1"/>
  <c r="C8208" i="1"/>
  <c r="A8208" i="1"/>
  <c r="K8207" i="1"/>
  <c r="G8207" i="1"/>
  <c r="F8207" i="1"/>
  <c r="E8207" i="1"/>
  <c r="C8207" i="1"/>
  <c r="A8207" i="1"/>
  <c r="K8206" i="1"/>
  <c r="G8206" i="1"/>
  <c r="F8206" i="1"/>
  <c r="E8206" i="1"/>
  <c r="C8206" i="1"/>
  <c r="A8206" i="1"/>
  <c r="K8205" i="1"/>
  <c r="G8205" i="1"/>
  <c r="F8205" i="1"/>
  <c r="E8205" i="1"/>
  <c r="C8205" i="1"/>
  <c r="A8205" i="1"/>
  <c r="K8204" i="1"/>
  <c r="G8204" i="1"/>
  <c r="F8204" i="1"/>
  <c r="E8204" i="1"/>
  <c r="C8204" i="1"/>
  <c r="A8204" i="1"/>
  <c r="K8203" i="1"/>
  <c r="G8203" i="1"/>
  <c r="F8203" i="1"/>
  <c r="E8203" i="1"/>
  <c r="C8203" i="1"/>
  <c r="A8203" i="1"/>
  <c r="K8202" i="1"/>
  <c r="G8202" i="1"/>
  <c r="F8202" i="1"/>
  <c r="E8202" i="1"/>
  <c r="C8202" i="1"/>
  <c r="A8202" i="1"/>
  <c r="K8201" i="1"/>
  <c r="G8201" i="1"/>
  <c r="F8201" i="1"/>
  <c r="E8201" i="1"/>
  <c r="C8201" i="1"/>
  <c r="A8201" i="1"/>
  <c r="K8200" i="1"/>
  <c r="G8200" i="1"/>
  <c r="F8200" i="1"/>
  <c r="E8200" i="1"/>
  <c r="C8200" i="1"/>
  <c r="A8200" i="1"/>
  <c r="K8199" i="1"/>
  <c r="G8199" i="1"/>
  <c r="F8199" i="1"/>
  <c r="E8199" i="1"/>
  <c r="C8199" i="1"/>
  <c r="A8199" i="1"/>
  <c r="K8198" i="1"/>
  <c r="G8198" i="1"/>
  <c r="F8198" i="1"/>
  <c r="E8198" i="1"/>
  <c r="C8198" i="1"/>
  <c r="A8198" i="1"/>
  <c r="K8197" i="1"/>
  <c r="G8197" i="1"/>
  <c r="F8197" i="1"/>
  <c r="E8197" i="1"/>
  <c r="C8197" i="1"/>
  <c r="A8197" i="1"/>
  <c r="K8196" i="1"/>
  <c r="G8196" i="1"/>
  <c r="F8196" i="1"/>
  <c r="E8196" i="1"/>
  <c r="C8196" i="1"/>
  <c r="A8196" i="1"/>
  <c r="K8195" i="1"/>
  <c r="G8195" i="1"/>
  <c r="F8195" i="1"/>
  <c r="E8195" i="1"/>
  <c r="C8195" i="1"/>
  <c r="A8195" i="1"/>
  <c r="K8194" i="1"/>
  <c r="G8194" i="1"/>
  <c r="F8194" i="1"/>
  <c r="E8194" i="1"/>
  <c r="C8194" i="1"/>
  <c r="A8194" i="1"/>
  <c r="K8193" i="1"/>
  <c r="G8193" i="1"/>
  <c r="F8193" i="1"/>
  <c r="E8193" i="1"/>
  <c r="C8193" i="1"/>
  <c r="A8193" i="1"/>
  <c r="K8192" i="1"/>
  <c r="G8192" i="1"/>
  <c r="F8192" i="1"/>
  <c r="E8192" i="1"/>
  <c r="C8192" i="1"/>
  <c r="A8192" i="1"/>
  <c r="K8191" i="1"/>
  <c r="G8191" i="1"/>
  <c r="F8191" i="1"/>
  <c r="E8191" i="1"/>
  <c r="C8191" i="1"/>
  <c r="A8191" i="1"/>
  <c r="K8190" i="1"/>
  <c r="G8190" i="1"/>
  <c r="F8190" i="1"/>
  <c r="E8190" i="1"/>
  <c r="C8190" i="1"/>
  <c r="A8190" i="1"/>
  <c r="K8189" i="1"/>
  <c r="G8189" i="1"/>
  <c r="F8189" i="1"/>
  <c r="E8189" i="1"/>
  <c r="C8189" i="1"/>
  <c r="A8189" i="1"/>
  <c r="K8188" i="1"/>
  <c r="G8188" i="1"/>
  <c r="F8188" i="1"/>
  <c r="E8188" i="1"/>
  <c r="C8188" i="1"/>
  <c r="A8188" i="1"/>
  <c r="K8187" i="1"/>
  <c r="G8187" i="1"/>
  <c r="F8187" i="1"/>
  <c r="E8187" i="1"/>
  <c r="C8187" i="1"/>
  <c r="A8187" i="1"/>
  <c r="K8186" i="1"/>
  <c r="G8186" i="1"/>
  <c r="F8186" i="1"/>
  <c r="E8186" i="1"/>
  <c r="C8186" i="1"/>
  <c r="A8186" i="1"/>
  <c r="K8185" i="1"/>
  <c r="G8185" i="1"/>
  <c r="F8185" i="1"/>
  <c r="E8185" i="1"/>
  <c r="C8185" i="1"/>
  <c r="A8185" i="1"/>
  <c r="K8184" i="1"/>
  <c r="G8184" i="1"/>
  <c r="F8184" i="1"/>
  <c r="E8184" i="1"/>
  <c r="C8184" i="1"/>
  <c r="A8184" i="1"/>
  <c r="K8183" i="1"/>
  <c r="G8183" i="1"/>
  <c r="F8183" i="1"/>
  <c r="E8183" i="1"/>
  <c r="C8183" i="1"/>
  <c r="A8183" i="1"/>
  <c r="K8182" i="1"/>
  <c r="G8182" i="1"/>
  <c r="F8182" i="1"/>
  <c r="E8182" i="1"/>
  <c r="C8182" i="1"/>
  <c r="A8182" i="1"/>
  <c r="K8181" i="1"/>
  <c r="G8181" i="1"/>
  <c r="F8181" i="1"/>
  <c r="E8181" i="1"/>
  <c r="C8181" i="1"/>
  <c r="A8181" i="1"/>
  <c r="K8180" i="1"/>
  <c r="G8180" i="1"/>
  <c r="F8180" i="1"/>
  <c r="E8180" i="1"/>
  <c r="C8180" i="1"/>
  <c r="A8180" i="1"/>
  <c r="K8179" i="1"/>
  <c r="G8179" i="1"/>
  <c r="F8179" i="1"/>
  <c r="E8179" i="1"/>
  <c r="C8179" i="1"/>
  <c r="A8179" i="1"/>
  <c r="K8178" i="1"/>
  <c r="G8178" i="1"/>
  <c r="F8178" i="1"/>
  <c r="E8178" i="1"/>
  <c r="C8178" i="1"/>
  <c r="A8178" i="1"/>
  <c r="K8177" i="1"/>
  <c r="G8177" i="1"/>
  <c r="F8177" i="1"/>
  <c r="E8177" i="1"/>
  <c r="C8177" i="1"/>
  <c r="A8177" i="1"/>
  <c r="K8176" i="1"/>
  <c r="G8176" i="1"/>
  <c r="F8176" i="1"/>
  <c r="E8176" i="1"/>
  <c r="C8176" i="1"/>
  <c r="A8176" i="1"/>
  <c r="K8175" i="1"/>
  <c r="G8175" i="1"/>
  <c r="F8175" i="1"/>
  <c r="E8175" i="1"/>
  <c r="C8175" i="1"/>
  <c r="A8175" i="1"/>
  <c r="K8174" i="1"/>
  <c r="G8174" i="1"/>
  <c r="F8174" i="1"/>
  <c r="E8174" i="1"/>
  <c r="C8174" i="1"/>
  <c r="A8174" i="1"/>
  <c r="K8173" i="1"/>
  <c r="G8173" i="1"/>
  <c r="F8173" i="1"/>
  <c r="E8173" i="1"/>
  <c r="C8173" i="1"/>
  <c r="A8173" i="1"/>
  <c r="K8172" i="1"/>
  <c r="G8172" i="1"/>
  <c r="F8172" i="1"/>
  <c r="E8172" i="1"/>
  <c r="C8172" i="1"/>
  <c r="A8172" i="1"/>
  <c r="K8171" i="1"/>
  <c r="G8171" i="1"/>
  <c r="F8171" i="1"/>
  <c r="E8171" i="1"/>
  <c r="C8171" i="1"/>
  <c r="A8171" i="1"/>
  <c r="K8170" i="1"/>
  <c r="G8170" i="1"/>
  <c r="F8170" i="1"/>
  <c r="E8170" i="1"/>
  <c r="C8170" i="1"/>
  <c r="A8170" i="1"/>
  <c r="K8169" i="1"/>
  <c r="G8169" i="1"/>
  <c r="F8169" i="1"/>
  <c r="E8169" i="1"/>
  <c r="C8169" i="1"/>
  <c r="A8169" i="1"/>
  <c r="K8168" i="1"/>
  <c r="G8168" i="1"/>
  <c r="F8168" i="1"/>
  <c r="E8168" i="1"/>
  <c r="C8168" i="1"/>
  <c r="A8168" i="1"/>
  <c r="K8167" i="1"/>
  <c r="G8167" i="1"/>
  <c r="F8167" i="1"/>
  <c r="E8167" i="1"/>
  <c r="C8167" i="1"/>
  <c r="A8167" i="1"/>
  <c r="K8166" i="1"/>
  <c r="G8166" i="1"/>
  <c r="F8166" i="1"/>
  <c r="E8166" i="1"/>
  <c r="C8166" i="1"/>
  <c r="A8166" i="1"/>
  <c r="K8165" i="1"/>
  <c r="G8165" i="1"/>
  <c r="F8165" i="1"/>
  <c r="E8165" i="1"/>
  <c r="C8165" i="1"/>
  <c r="A8165" i="1"/>
  <c r="K8164" i="1"/>
  <c r="G8164" i="1"/>
  <c r="F8164" i="1"/>
  <c r="E8164" i="1"/>
  <c r="C8164" i="1"/>
  <c r="A8164" i="1"/>
  <c r="K8163" i="1"/>
  <c r="G8163" i="1"/>
  <c r="F8163" i="1"/>
  <c r="E8163" i="1"/>
  <c r="C8163" i="1"/>
  <c r="A8163" i="1"/>
  <c r="K8162" i="1"/>
  <c r="G8162" i="1"/>
  <c r="F8162" i="1"/>
  <c r="E8162" i="1"/>
  <c r="C8162" i="1"/>
  <c r="A8162" i="1"/>
  <c r="K8161" i="1"/>
  <c r="G8161" i="1"/>
  <c r="F8161" i="1"/>
  <c r="E8161" i="1"/>
  <c r="C8161" i="1"/>
  <c r="A8161" i="1"/>
  <c r="K8160" i="1"/>
  <c r="G8160" i="1"/>
  <c r="F8160" i="1"/>
  <c r="E8160" i="1"/>
  <c r="C8160" i="1"/>
  <c r="A8160" i="1"/>
  <c r="K8159" i="1"/>
  <c r="G8159" i="1"/>
  <c r="F8159" i="1"/>
  <c r="E8159" i="1"/>
  <c r="C8159" i="1"/>
  <c r="A8159" i="1"/>
  <c r="K8158" i="1"/>
  <c r="G8158" i="1"/>
  <c r="F8158" i="1"/>
  <c r="E8158" i="1"/>
  <c r="C8158" i="1"/>
  <c r="A8158" i="1"/>
  <c r="K8157" i="1"/>
  <c r="G8157" i="1"/>
  <c r="F8157" i="1"/>
  <c r="E8157" i="1"/>
  <c r="C8157" i="1"/>
  <c r="A8157" i="1"/>
  <c r="K8156" i="1"/>
  <c r="G8156" i="1"/>
  <c r="F8156" i="1"/>
  <c r="E8156" i="1"/>
  <c r="C8156" i="1"/>
  <c r="A8156" i="1"/>
  <c r="K8155" i="1"/>
  <c r="G8155" i="1"/>
  <c r="F8155" i="1"/>
  <c r="E8155" i="1"/>
  <c r="C8155" i="1"/>
  <c r="A8155" i="1"/>
  <c r="K8154" i="1"/>
  <c r="G8154" i="1"/>
  <c r="F8154" i="1"/>
  <c r="E8154" i="1"/>
  <c r="C8154" i="1"/>
  <c r="A8154" i="1"/>
  <c r="K8153" i="1"/>
  <c r="G8153" i="1"/>
  <c r="F8153" i="1"/>
  <c r="E8153" i="1"/>
  <c r="C8153" i="1"/>
  <c r="A8153" i="1"/>
  <c r="K8152" i="1"/>
  <c r="G8152" i="1"/>
  <c r="F8152" i="1"/>
  <c r="E8152" i="1"/>
  <c r="C8152" i="1"/>
  <c r="A8152" i="1"/>
  <c r="K8151" i="1"/>
  <c r="G8151" i="1"/>
  <c r="F8151" i="1"/>
  <c r="E8151" i="1"/>
  <c r="C8151" i="1"/>
  <c r="A8151" i="1"/>
  <c r="K8150" i="1"/>
  <c r="G8150" i="1"/>
  <c r="F8150" i="1"/>
  <c r="E8150" i="1"/>
  <c r="C8150" i="1"/>
  <c r="A8150" i="1"/>
  <c r="K8149" i="1"/>
  <c r="G8149" i="1"/>
  <c r="F8149" i="1"/>
  <c r="E8149" i="1"/>
  <c r="C8149" i="1"/>
  <c r="A8149" i="1"/>
  <c r="K8148" i="1"/>
  <c r="G8148" i="1"/>
  <c r="F8148" i="1"/>
  <c r="E8148" i="1"/>
  <c r="C8148" i="1"/>
  <c r="A8148" i="1"/>
  <c r="K8147" i="1"/>
  <c r="G8147" i="1"/>
  <c r="F8147" i="1"/>
  <c r="E8147" i="1"/>
  <c r="C8147" i="1"/>
  <c r="A8147" i="1"/>
  <c r="K8146" i="1"/>
  <c r="G8146" i="1"/>
  <c r="F8146" i="1"/>
  <c r="E8146" i="1"/>
  <c r="C8146" i="1"/>
  <c r="A8146" i="1"/>
  <c r="K8145" i="1"/>
  <c r="G8145" i="1"/>
  <c r="F8145" i="1"/>
  <c r="E8145" i="1"/>
  <c r="C8145" i="1"/>
  <c r="A8145" i="1"/>
  <c r="K8144" i="1"/>
  <c r="G8144" i="1"/>
  <c r="F8144" i="1"/>
  <c r="E8144" i="1"/>
  <c r="C8144" i="1"/>
  <c r="A8144" i="1"/>
  <c r="K8143" i="1"/>
  <c r="G8143" i="1"/>
  <c r="F8143" i="1"/>
  <c r="E8143" i="1"/>
  <c r="C8143" i="1"/>
  <c r="A8143" i="1"/>
  <c r="K8142" i="1"/>
  <c r="G8142" i="1"/>
  <c r="F8142" i="1"/>
  <c r="E8142" i="1"/>
  <c r="C8142" i="1"/>
  <c r="A8142" i="1"/>
  <c r="K8141" i="1"/>
  <c r="G8141" i="1"/>
  <c r="F8141" i="1"/>
  <c r="E8141" i="1"/>
  <c r="C8141" i="1"/>
  <c r="A8141" i="1"/>
  <c r="K8140" i="1"/>
  <c r="G8140" i="1"/>
  <c r="F8140" i="1"/>
  <c r="E8140" i="1"/>
  <c r="C8140" i="1"/>
  <c r="A8140" i="1"/>
  <c r="K8139" i="1"/>
  <c r="G8139" i="1"/>
  <c r="F8139" i="1"/>
  <c r="E8139" i="1"/>
  <c r="C8139" i="1"/>
  <c r="A8139" i="1"/>
  <c r="K8138" i="1"/>
  <c r="G8138" i="1"/>
  <c r="F8138" i="1"/>
  <c r="E8138" i="1"/>
  <c r="C8138" i="1"/>
  <c r="A8138" i="1"/>
  <c r="K8137" i="1"/>
  <c r="G8137" i="1"/>
  <c r="F8137" i="1"/>
  <c r="E8137" i="1"/>
  <c r="C8137" i="1"/>
  <c r="A8137" i="1"/>
  <c r="K8136" i="1"/>
  <c r="G8136" i="1"/>
  <c r="F8136" i="1"/>
  <c r="E8136" i="1"/>
  <c r="C8136" i="1"/>
  <c r="A8136" i="1"/>
  <c r="K8135" i="1"/>
  <c r="G8135" i="1"/>
  <c r="F8135" i="1"/>
  <c r="E8135" i="1"/>
  <c r="C8135" i="1"/>
  <c r="A8135" i="1"/>
  <c r="K8134" i="1"/>
  <c r="G8134" i="1"/>
  <c r="F8134" i="1"/>
  <c r="E8134" i="1"/>
  <c r="C8134" i="1"/>
  <c r="A8134" i="1"/>
  <c r="K8133" i="1"/>
  <c r="G8133" i="1"/>
  <c r="F8133" i="1"/>
  <c r="E8133" i="1"/>
  <c r="C8133" i="1"/>
  <c r="A8133" i="1"/>
  <c r="K8132" i="1"/>
  <c r="G8132" i="1"/>
  <c r="F8132" i="1"/>
  <c r="E8132" i="1"/>
  <c r="C8132" i="1"/>
  <c r="A8132" i="1"/>
  <c r="K8131" i="1"/>
  <c r="G8131" i="1"/>
  <c r="F8131" i="1"/>
  <c r="E8131" i="1"/>
  <c r="C8131" i="1"/>
  <c r="A8131" i="1"/>
  <c r="K8130" i="1"/>
  <c r="G8130" i="1"/>
  <c r="F8130" i="1"/>
  <c r="E8130" i="1"/>
  <c r="C8130" i="1"/>
  <c r="A8130" i="1"/>
  <c r="K8129" i="1"/>
  <c r="G8129" i="1"/>
  <c r="F8129" i="1"/>
  <c r="E8129" i="1"/>
  <c r="C8129" i="1"/>
  <c r="A8129" i="1"/>
  <c r="K8128" i="1"/>
  <c r="G8128" i="1"/>
  <c r="F8128" i="1"/>
  <c r="E8128" i="1"/>
  <c r="C8128" i="1"/>
  <c r="A8128" i="1"/>
  <c r="K8127" i="1"/>
  <c r="G8127" i="1"/>
  <c r="F8127" i="1"/>
  <c r="E8127" i="1"/>
  <c r="C8127" i="1"/>
  <c r="A8127" i="1"/>
  <c r="K8126" i="1"/>
  <c r="G8126" i="1"/>
  <c r="F8126" i="1"/>
  <c r="E8126" i="1"/>
  <c r="C8126" i="1"/>
  <c r="A8126" i="1"/>
  <c r="K8125" i="1"/>
  <c r="G8125" i="1"/>
  <c r="F8125" i="1"/>
  <c r="E8125" i="1"/>
  <c r="C8125" i="1"/>
  <c r="A8125" i="1"/>
  <c r="K8124" i="1"/>
  <c r="G8124" i="1"/>
  <c r="F8124" i="1"/>
  <c r="E8124" i="1"/>
  <c r="C8124" i="1"/>
  <c r="A8124" i="1"/>
  <c r="K8123" i="1"/>
  <c r="G8123" i="1"/>
  <c r="F8123" i="1"/>
  <c r="E8123" i="1"/>
  <c r="C8123" i="1"/>
  <c r="A8123" i="1"/>
  <c r="K8122" i="1"/>
  <c r="G8122" i="1"/>
  <c r="F8122" i="1"/>
  <c r="E8122" i="1"/>
  <c r="C8122" i="1"/>
  <c r="A8122" i="1"/>
  <c r="K8121" i="1"/>
  <c r="G8121" i="1"/>
  <c r="F8121" i="1"/>
  <c r="E8121" i="1"/>
  <c r="C8121" i="1"/>
  <c r="A8121" i="1"/>
  <c r="K8120" i="1"/>
  <c r="G8120" i="1"/>
  <c r="F8120" i="1"/>
  <c r="E8120" i="1"/>
  <c r="C8120" i="1"/>
  <c r="A8120" i="1"/>
  <c r="K8119" i="1"/>
  <c r="G8119" i="1"/>
  <c r="F8119" i="1"/>
  <c r="E8119" i="1"/>
  <c r="C8119" i="1"/>
  <c r="A8119" i="1"/>
  <c r="K8118" i="1"/>
  <c r="G8118" i="1"/>
  <c r="F8118" i="1"/>
  <c r="E8118" i="1"/>
  <c r="C8118" i="1"/>
  <c r="A8118" i="1"/>
  <c r="K8117" i="1"/>
  <c r="G8117" i="1"/>
  <c r="F8117" i="1"/>
  <c r="E8117" i="1"/>
  <c r="C8117" i="1"/>
  <c r="A8117" i="1"/>
  <c r="K8116" i="1"/>
  <c r="G8116" i="1"/>
  <c r="F8116" i="1"/>
  <c r="E8116" i="1"/>
  <c r="C8116" i="1"/>
  <c r="A8116" i="1"/>
  <c r="K8115" i="1"/>
  <c r="G8115" i="1"/>
  <c r="F8115" i="1"/>
  <c r="E8115" i="1"/>
  <c r="C8115" i="1"/>
  <c r="A8115" i="1"/>
  <c r="K8114" i="1"/>
  <c r="G8114" i="1"/>
  <c r="F8114" i="1"/>
  <c r="E8114" i="1"/>
  <c r="C8114" i="1"/>
  <c r="A8114" i="1"/>
  <c r="K8113" i="1"/>
  <c r="G8113" i="1"/>
  <c r="F8113" i="1"/>
  <c r="E8113" i="1"/>
  <c r="C8113" i="1"/>
  <c r="A8113" i="1"/>
  <c r="K8112" i="1"/>
  <c r="G8112" i="1"/>
  <c r="F8112" i="1"/>
  <c r="E8112" i="1"/>
  <c r="C8112" i="1"/>
  <c r="A8112" i="1"/>
  <c r="K8111" i="1"/>
  <c r="G8111" i="1"/>
  <c r="F8111" i="1"/>
  <c r="E8111" i="1"/>
  <c r="C8111" i="1"/>
  <c r="A8111" i="1"/>
  <c r="K8110" i="1"/>
  <c r="G8110" i="1"/>
  <c r="F8110" i="1"/>
  <c r="E8110" i="1"/>
  <c r="C8110" i="1"/>
  <c r="A8110" i="1"/>
  <c r="K8109" i="1"/>
  <c r="G8109" i="1"/>
  <c r="F8109" i="1"/>
  <c r="E8109" i="1"/>
  <c r="C8109" i="1"/>
  <c r="A8109" i="1"/>
  <c r="K8108" i="1"/>
  <c r="G8108" i="1"/>
  <c r="F8108" i="1"/>
  <c r="E8108" i="1"/>
  <c r="C8108" i="1"/>
  <c r="A8108" i="1"/>
  <c r="K8107" i="1"/>
  <c r="G8107" i="1"/>
  <c r="F8107" i="1"/>
  <c r="E8107" i="1"/>
  <c r="C8107" i="1"/>
  <c r="A8107" i="1"/>
  <c r="K8106" i="1"/>
  <c r="G8106" i="1"/>
  <c r="F8106" i="1"/>
  <c r="E8106" i="1"/>
  <c r="C8106" i="1"/>
  <c r="A8106" i="1"/>
  <c r="K8105" i="1"/>
  <c r="G8105" i="1"/>
  <c r="F8105" i="1"/>
  <c r="E8105" i="1"/>
  <c r="C8105" i="1"/>
  <c r="A8105" i="1"/>
  <c r="K8104" i="1"/>
  <c r="G8104" i="1"/>
  <c r="F8104" i="1"/>
  <c r="E8104" i="1"/>
  <c r="C8104" i="1"/>
  <c r="A8104" i="1"/>
  <c r="K8103" i="1"/>
  <c r="G8103" i="1"/>
  <c r="F8103" i="1"/>
  <c r="E8103" i="1"/>
  <c r="C8103" i="1"/>
  <c r="A8103" i="1"/>
  <c r="K8102" i="1"/>
  <c r="G8102" i="1"/>
  <c r="F8102" i="1"/>
  <c r="E8102" i="1"/>
  <c r="C8102" i="1"/>
  <c r="A8102" i="1"/>
  <c r="K8101" i="1"/>
  <c r="G8101" i="1"/>
  <c r="F8101" i="1"/>
  <c r="E8101" i="1"/>
  <c r="C8101" i="1"/>
  <c r="A8101" i="1"/>
  <c r="K8100" i="1"/>
  <c r="G8100" i="1"/>
  <c r="F8100" i="1"/>
  <c r="E8100" i="1"/>
  <c r="C8100" i="1"/>
  <c r="A8100" i="1"/>
  <c r="K8099" i="1"/>
  <c r="G8099" i="1"/>
  <c r="F8099" i="1"/>
  <c r="E8099" i="1"/>
  <c r="C8099" i="1"/>
  <c r="A8099" i="1"/>
  <c r="K8098" i="1"/>
  <c r="G8098" i="1"/>
  <c r="F8098" i="1"/>
  <c r="E8098" i="1"/>
  <c r="C8098" i="1"/>
  <c r="A8098" i="1"/>
  <c r="K8097" i="1"/>
  <c r="G8097" i="1"/>
  <c r="F8097" i="1"/>
  <c r="E8097" i="1"/>
  <c r="C8097" i="1"/>
  <c r="A8097" i="1"/>
  <c r="K8096" i="1"/>
  <c r="G8096" i="1"/>
  <c r="F8096" i="1"/>
  <c r="E8096" i="1"/>
  <c r="C8096" i="1"/>
  <c r="A8096" i="1"/>
  <c r="K8095" i="1"/>
  <c r="G8095" i="1"/>
  <c r="F8095" i="1"/>
  <c r="E8095" i="1"/>
  <c r="C8095" i="1"/>
  <c r="A8095" i="1"/>
  <c r="K8094" i="1"/>
  <c r="G8094" i="1"/>
  <c r="F8094" i="1"/>
  <c r="E8094" i="1"/>
  <c r="C8094" i="1"/>
  <c r="A8094" i="1"/>
  <c r="K8093" i="1"/>
  <c r="G8093" i="1"/>
  <c r="F8093" i="1"/>
  <c r="E8093" i="1"/>
  <c r="C8093" i="1"/>
  <c r="A8093" i="1"/>
  <c r="K8092" i="1"/>
  <c r="G8092" i="1"/>
  <c r="F8092" i="1"/>
  <c r="E8092" i="1"/>
  <c r="C8092" i="1"/>
  <c r="A8092" i="1"/>
  <c r="K8091" i="1"/>
  <c r="G8091" i="1"/>
  <c r="F8091" i="1"/>
  <c r="E8091" i="1"/>
  <c r="C8091" i="1"/>
  <c r="A8091" i="1"/>
  <c r="K8090" i="1"/>
  <c r="G8090" i="1"/>
  <c r="F8090" i="1"/>
  <c r="E8090" i="1"/>
  <c r="C8090" i="1"/>
  <c r="A8090" i="1"/>
  <c r="K8089" i="1"/>
  <c r="G8089" i="1"/>
  <c r="F8089" i="1"/>
  <c r="E8089" i="1"/>
  <c r="C8089" i="1"/>
  <c r="A8089" i="1"/>
  <c r="K8088" i="1"/>
  <c r="G8088" i="1"/>
  <c r="F8088" i="1"/>
  <c r="E8088" i="1"/>
  <c r="C8088" i="1"/>
  <c r="A8088" i="1"/>
  <c r="K8087" i="1"/>
  <c r="G8087" i="1"/>
  <c r="F8087" i="1"/>
  <c r="E8087" i="1"/>
  <c r="C8087" i="1"/>
  <c r="A8087" i="1"/>
  <c r="K8086" i="1"/>
  <c r="G8086" i="1"/>
  <c r="F8086" i="1"/>
  <c r="E8086" i="1"/>
  <c r="C8086" i="1"/>
  <c r="A8086" i="1"/>
  <c r="K8085" i="1"/>
  <c r="G8085" i="1"/>
  <c r="F8085" i="1"/>
  <c r="E8085" i="1"/>
  <c r="C8085" i="1"/>
  <c r="A8085" i="1"/>
  <c r="K8084" i="1"/>
  <c r="G8084" i="1"/>
  <c r="F8084" i="1"/>
  <c r="E8084" i="1"/>
  <c r="C8084" i="1"/>
  <c r="A8084" i="1"/>
  <c r="K8083" i="1"/>
  <c r="G8083" i="1"/>
  <c r="F8083" i="1"/>
  <c r="E8083" i="1"/>
  <c r="C8083" i="1"/>
  <c r="A8083" i="1"/>
  <c r="K8082" i="1"/>
  <c r="G8082" i="1"/>
  <c r="F8082" i="1"/>
  <c r="E8082" i="1"/>
  <c r="C8082" i="1"/>
  <c r="A8082" i="1"/>
  <c r="K8081" i="1"/>
  <c r="G8081" i="1"/>
  <c r="F8081" i="1"/>
  <c r="E8081" i="1"/>
  <c r="C8081" i="1"/>
  <c r="A8081" i="1"/>
  <c r="K8080" i="1"/>
  <c r="G8080" i="1"/>
  <c r="F8080" i="1"/>
  <c r="E8080" i="1"/>
  <c r="C8080" i="1"/>
  <c r="A8080" i="1"/>
  <c r="K8079" i="1"/>
  <c r="G8079" i="1"/>
  <c r="F8079" i="1"/>
  <c r="E8079" i="1"/>
  <c r="C8079" i="1"/>
  <c r="A8079" i="1"/>
  <c r="K8078" i="1"/>
  <c r="G8078" i="1"/>
  <c r="F8078" i="1"/>
  <c r="E8078" i="1"/>
  <c r="C8078" i="1"/>
  <c r="A8078" i="1"/>
  <c r="K8077" i="1"/>
  <c r="G8077" i="1"/>
  <c r="F8077" i="1"/>
  <c r="E8077" i="1"/>
  <c r="C8077" i="1"/>
  <c r="A8077" i="1"/>
  <c r="K8076" i="1"/>
  <c r="G8076" i="1"/>
  <c r="F8076" i="1"/>
  <c r="E8076" i="1"/>
  <c r="C8076" i="1"/>
  <c r="A8076" i="1"/>
  <c r="K8075" i="1"/>
  <c r="G8075" i="1"/>
  <c r="F8075" i="1"/>
  <c r="E8075" i="1"/>
  <c r="C8075" i="1"/>
  <c r="A8075" i="1"/>
  <c r="K8074" i="1"/>
  <c r="G8074" i="1"/>
  <c r="F8074" i="1"/>
  <c r="E8074" i="1"/>
  <c r="C8074" i="1"/>
  <c r="A8074" i="1"/>
  <c r="K8073" i="1"/>
  <c r="G8073" i="1"/>
  <c r="F8073" i="1"/>
  <c r="E8073" i="1"/>
  <c r="C8073" i="1"/>
  <c r="A8073" i="1"/>
  <c r="K8072" i="1"/>
  <c r="G8072" i="1"/>
  <c r="F8072" i="1"/>
  <c r="E8072" i="1"/>
  <c r="C8072" i="1"/>
  <c r="A8072" i="1"/>
  <c r="K8071" i="1"/>
  <c r="G8071" i="1"/>
  <c r="F8071" i="1"/>
  <c r="E8071" i="1"/>
  <c r="C8071" i="1"/>
  <c r="A8071" i="1"/>
  <c r="K8070" i="1"/>
  <c r="G8070" i="1"/>
  <c r="F8070" i="1"/>
  <c r="E8070" i="1"/>
  <c r="C8070" i="1"/>
  <c r="A8070" i="1"/>
  <c r="K8069" i="1"/>
  <c r="G8069" i="1"/>
  <c r="F8069" i="1"/>
  <c r="E8069" i="1"/>
  <c r="C8069" i="1"/>
  <c r="A8069" i="1"/>
  <c r="K8068" i="1"/>
  <c r="G8068" i="1"/>
  <c r="F8068" i="1"/>
  <c r="E8068" i="1"/>
  <c r="C8068" i="1"/>
  <c r="A8068" i="1"/>
  <c r="K8067" i="1"/>
  <c r="G8067" i="1"/>
  <c r="F8067" i="1"/>
  <c r="E8067" i="1"/>
  <c r="C8067" i="1"/>
  <c r="A8067" i="1"/>
  <c r="K8066" i="1"/>
  <c r="G8066" i="1"/>
  <c r="F8066" i="1"/>
  <c r="E8066" i="1"/>
  <c r="C8066" i="1"/>
  <c r="A8066" i="1"/>
  <c r="K8065" i="1"/>
  <c r="G8065" i="1"/>
  <c r="F8065" i="1"/>
  <c r="E8065" i="1"/>
  <c r="C8065" i="1"/>
  <c r="A8065" i="1"/>
  <c r="K8064" i="1"/>
  <c r="G8064" i="1"/>
  <c r="F8064" i="1"/>
  <c r="E8064" i="1"/>
  <c r="C8064" i="1"/>
  <c r="A8064" i="1"/>
  <c r="K8063" i="1"/>
  <c r="G8063" i="1"/>
  <c r="F8063" i="1"/>
  <c r="E8063" i="1"/>
  <c r="C8063" i="1"/>
  <c r="A8063" i="1"/>
  <c r="K8062" i="1"/>
  <c r="G8062" i="1"/>
  <c r="F8062" i="1"/>
  <c r="E8062" i="1"/>
  <c r="C8062" i="1"/>
  <c r="A8062" i="1"/>
  <c r="K8061" i="1"/>
  <c r="G8061" i="1"/>
  <c r="F8061" i="1"/>
  <c r="E8061" i="1"/>
  <c r="C8061" i="1"/>
  <c r="A8061" i="1"/>
  <c r="K8060" i="1"/>
  <c r="G8060" i="1"/>
  <c r="F8060" i="1"/>
  <c r="E8060" i="1"/>
  <c r="C8060" i="1"/>
  <c r="A8060" i="1"/>
  <c r="K8059" i="1"/>
  <c r="G8059" i="1"/>
  <c r="F8059" i="1"/>
  <c r="E8059" i="1"/>
  <c r="C8059" i="1"/>
  <c r="A8059" i="1"/>
  <c r="K8058" i="1"/>
  <c r="G8058" i="1"/>
  <c r="F8058" i="1"/>
  <c r="E8058" i="1"/>
  <c r="C8058" i="1"/>
  <c r="A8058" i="1"/>
  <c r="K8057" i="1"/>
  <c r="G8057" i="1"/>
  <c r="F8057" i="1"/>
  <c r="E8057" i="1"/>
  <c r="C8057" i="1"/>
  <c r="A8057" i="1"/>
  <c r="K8056" i="1"/>
  <c r="G8056" i="1"/>
  <c r="F8056" i="1"/>
  <c r="E8056" i="1"/>
  <c r="C8056" i="1"/>
  <c r="A8056" i="1"/>
  <c r="K8055" i="1"/>
  <c r="G8055" i="1"/>
  <c r="F8055" i="1"/>
  <c r="E8055" i="1"/>
  <c r="C8055" i="1"/>
  <c r="A8055" i="1"/>
  <c r="K8054" i="1"/>
  <c r="G8054" i="1"/>
  <c r="F8054" i="1"/>
  <c r="E8054" i="1"/>
  <c r="C8054" i="1"/>
  <c r="A8054" i="1"/>
  <c r="K8053" i="1"/>
  <c r="G8053" i="1"/>
  <c r="F8053" i="1"/>
  <c r="E8053" i="1"/>
  <c r="C8053" i="1"/>
  <c r="A8053" i="1"/>
  <c r="K8052" i="1"/>
  <c r="G8052" i="1"/>
  <c r="F8052" i="1"/>
  <c r="E8052" i="1"/>
  <c r="C8052" i="1"/>
  <c r="A8052" i="1"/>
  <c r="K8051" i="1"/>
  <c r="G8051" i="1"/>
  <c r="F8051" i="1"/>
  <c r="E8051" i="1"/>
  <c r="C8051" i="1"/>
  <c r="A8051" i="1"/>
  <c r="K8050" i="1"/>
  <c r="G8050" i="1"/>
  <c r="F8050" i="1"/>
  <c r="E8050" i="1"/>
  <c r="C8050" i="1"/>
  <c r="A8050" i="1"/>
  <c r="K8049" i="1"/>
  <c r="G8049" i="1"/>
  <c r="F8049" i="1"/>
  <c r="E8049" i="1"/>
  <c r="C8049" i="1"/>
  <c r="A8049" i="1"/>
  <c r="K8048" i="1"/>
  <c r="G8048" i="1"/>
  <c r="F8048" i="1"/>
  <c r="E8048" i="1"/>
  <c r="C8048" i="1"/>
  <c r="A8048" i="1"/>
  <c r="K8047" i="1"/>
  <c r="G8047" i="1"/>
  <c r="F8047" i="1"/>
  <c r="E8047" i="1"/>
  <c r="C8047" i="1"/>
  <c r="A8047" i="1"/>
  <c r="K8046" i="1"/>
  <c r="G8046" i="1"/>
  <c r="F8046" i="1"/>
  <c r="E8046" i="1"/>
  <c r="C8046" i="1"/>
  <c r="A8046" i="1"/>
  <c r="K8045" i="1"/>
  <c r="G8045" i="1"/>
  <c r="F8045" i="1"/>
  <c r="E8045" i="1"/>
  <c r="C8045" i="1"/>
  <c r="A8045" i="1"/>
  <c r="K8044" i="1"/>
  <c r="G8044" i="1"/>
  <c r="F8044" i="1"/>
  <c r="E8044" i="1"/>
  <c r="C8044" i="1"/>
  <c r="A8044" i="1"/>
  <c r="K8043" i="1"/>
  <c r="G8043" i="1"/>
  <c r="F8043" i="1"/>
  <c r="E8043" i="1"/>
  <c r="C8043" i="1"/>
  <c r="A8043" i="1"/>
  <c r="K8042" i="1"/>
  <c r="G8042" i="1"/>
  <c r="F8042" i="1"/>
  <c r="E8042" i="1"/>
  <c r="C8042" i="1"/>
  <c r="A8042" i="1"/>
  <c r="K8041" i="1"/>
  <c r="G8041" i="1"/>
  <c r="F8041" i="1"/>
  <c r="E8041" i="1"/>
  <c r="C8041" i="1"/>
  <c r="A8041" i="1"/>
  <c r="K8040" i="1"/>
  <c r="G8040" i="1"/>
  <c r="F8040" i="1"/>
  <c r="E8040" i="1"/>
  <c r="C8040" i="1"/>
  <c r="A8040" i="1"/>
  <c r="K8039" i="1"/>
  <c r="G8039" i="1"/>
  <c r="F8039" i="1"/>
  <c r="E8039" i="1"/>
  <c r="C8039" i="1"/>
  <c r="A8039" i="1"/>
  <c r="K8038" i="1"/>
  <c r="G8038" i="1"/>
  <c r="F8038" i="1"/>
  <c r="E8038" i="1"/>
  <c r="C8038" i="1"/>
  <c r="A8038" i="1"/>
  <c r="K8037" i="1"/>
  <c r="G8037" i="1"/>
  <c r="F8037" i="1"/>
  <c r="E8037" i="1"/>
  <c r="C8037" i="1"/>
  <c r="A8037" i="1"/>
  <c r="K8036" i="1"/>
  <c r="G8036" i="1"/>
  <c r="F8036" i="1"/>
  <c r="E8036" i="1"/>
  <c r="C8036" i="1"/>
  <c r="A8036" i="1"/>
  <c r="K8035" i="1"/>
  <c r="G8035" i="1"/>
  <c r="F8035" i="1"/>
  <c r="E8035" i="1"/>
  <c r="C8035" i="1"/>
  <c r="A8035" i="1"/>
  <c r="K8034" i="1"/>
  <c r="G8034" i="1"/>
  <c r="F8034" i="1"/>
  <c r="E8034" i="1"/>
  <c r="C8034" i="1"/>
  <c r="A8034" i="1"/>
  <c r="K8033" i="1"/>
  <c r="G8033" i="1"/>
  <c r="F8033" i="1"/>
  <c r="E8033" i="1"/>
  <c r="C8033" i="1"/>
  <c r="A8033" i="1"/>
  <c r="K8032" i="1"/>
  <c r="G8032" i="1"/>
  <c r="F8032" i="1"/>
  <c r="E8032" i="1"/>
  <c r="C8032" i="1"/>
  <c r="A8032" i="1"/>
  <c r="K8031" i="1"/>
  <c r="G8031" i="1"/>
  <c r="F8031" i="1"/>
  <c r="E8031" i="1"/>
  <c r="C8031" i="1"/>
  <c r="A8031" i="1"/>
  <c r="K8030" i="1"/>
  <c r="G8030" i="1"/>
  <c r="F8030" i="1"/>
  <c r="E8030" i="1"/>
  <c r="C8030" i="1"/>
  <c r="A8030" i="1"/>
  <c r="K8029" i="1"/>
  <c r="G8029" i="1"/>
  <c r="F8029" i="1"/>
  <c r="E8029" i="1"/>
  <c r="C8029" i="1"/>
  <c r="A8029" i="1"/>
  <c r="K8028" i="1"/>
  <c r="G8028" i="1"/>
  <c r="F8028" i="1"/>
  <c r="E8028" i="1"/>
  <c r="C8028" i="1"/>
  <c r="A8028" i="1"/>
  <c r="K8027" i="1"/>
  <c r="G8027" i="1"/>
  <c r="F8027" i="1"/>
  <c r="E8027" i="1"/>
  <c r="C8027" i="1"/>
  <c r="A8027" i="1"/>
  <c r="K8026" i="1"/>
  <c r="G8026" i="1"/>
  <c r="F8026" i="1"/>
  <c r="E8026" i="1"/>
  <c r="C8026" i="1"/>
  <c r="A8026" i="1"/>
  <c r="K8025" i="1"/>
  <c r="G8025" i="1"/>
  <c r="F8025" i="1"/>
  <c r="E8025" i="1"/>
  <c r="C8025" i="1"/>
  <c r="A8025" i="1"/>
  <c r="K8024" i="1"/>
  <c r="G8024" i="1"/>
  <c r="F8024" i="1"/>
  <c r="E8024" i="1"/>
  <c r="C8024" i="1"/>
  <c r="A8024" i="1"/>
  <c r="K8023" i="1"/>
  <c r="G8023" i="1"/>
  <c r="F8023" i="1"/>
  <c r="E8023" i="1"/>
  <c r="C8023" i="1"/>
  <c r="A8023" i="1"/>
  <c r="K8022" i="1"/>
  <c r="G8022" i="1"/>
  <c r="F8022" i="1"/>
  <c r="E8022" i="1"/>
  <c r="C8022" i="1"/>
  <c r="A8022" i="1"/>
  <c r="K8021" i="1"/>
  <c r="G8021" i="1"/>
  <c r="F8021" i="1"/>
  <c r="E8021" i="1"/>
  <c r="C8021" i="1"/>
  <c r="A8021" i="1"/>
  <c r="K8020" i="1"/>
  <c r="G8020" i="1"/>
  <c r="F8020" i="1"/>
  <c r="E8020" i="1"/>
  <c r="C8020" i="1"/>
  <c r="A8020" i="1"/>
  <c r="K8019" i="1"/>
  <c r="G8019" i="1"/>
  <c r="F8019" i="1"/>
  <c r="E8019" i="1"/>
  <c r="C8019" i="1"/>
  <c r="A8019" i="1"/>
  <c r="K8018" i="1"/>
  <c r="G8018" i="1"/>
  <c r="F8018" i="1"/>
  <c r="E8018" i="1"/>
  <c r="C8018" i="1"/>
  <c r="A8018" i="1"/>
  <c r="K8017" i="1"/>
  <c r="G8017" i="1"/>
  <c r="F8017" i="1"/>
  <c r="E8017" i="1"/>
  <c r="C8017" i="1"/>
  <c r="A8017" i="1"/>
  <c r="K8016" i="1"/>
  <c r="G8016" i="1"/>
  <c r="F8016" i="1"/>
  <c r="E8016" i="1"/>
  <c r="C8016" i="1"/>
  <c r="A8016" i="1"/>
  <c r="K8015" i="1"/>
  <c r="G8015" i="1"/>
  <c r="F8015" i="1"/>
  <c r="E8015" i="1"/>
  <c r="C8015" i="1"/>
  <c r="A8015" i="1"/>
  <c r="K8014" i="1"/>
  <c r="G8014" i="1"/>
  <c r="F8014" i="1"/>
  <c r="E8014" i="1"/>
  <c r="C8014" i="1"/>
  <c r="A8014" i="1"/>
  <c r="K8013" i="1"/>
  <c r="G8013" i="1"/>
  <c r="F8013" i="1"/>
  <c r="E8013" i="1"/>
  <c r="C8013" i="1"/>
  <c r="A8013" i="1"/>
  <c r="K8012" i="1"/>
  <c r="G8012" i="1"/>
  <c r="F8012" i="1"/>
  <c r="E8012" i="1"/>
  <c r="C8012" i="1"/>
  <c r="A8012" i="1"/>
  <c r="K8011" i="1"/>
  <c r="G8011" i="1"/>
  <c r="F8011" i="1"/>
  <c r="E8011" i="1"/>
  <c r="C8011" i="1"/>
  <c r="A8011" i="1"/>
  <c r="K8010" i="1"/>
  <c r="G8010" i="1"/>
  <c r="F8010" i="1"/>
  <c r="E8010" i="1"/>
  <c r="C8010" i="1"/>
  <c r="A8010" i="1"/>
  <c r="K8009" i="1"/>
  <c r="G8009" i="1"/>
  <c r="F8009" i="1"/>
  <c r="E8009" i="1"/>
  <c r="C8009" i="1"/>
  <c r="A8009" i="1"/>
  <c r="K8008" i="1"/>
  <c r="G8008" i="1"/>
  <c r="F8008" i="1"/>
  <c r="E8008" i="1"/>
  <c r="C8008" i="1"/>
  <c r="A8008" i="1"/>
  <c r="K8007" i="1"/>
  <c r="G8007" i="1"/>
  <c r="F8007" i="1"/>
  <c r="E8007" i="1"/>
  <c r="C8007" i="1"/>
  <c r="A8007" i="1"/>
  <c r="K8006" i="1"/>
  <c r="G8006" i="1"/>
  <c r="F8006" i="1"/>
  <c r="E8006" i="1"/>
  <c r="C8006" i="1"/>
  <c r="A8006" i="1"/>
  <c r="K8005" i="1"/>
  <c r="G8005" i="1"/>
  <c r="F8005" i="1"/>
  <c r="E8005" i="1"/>
  <c r="C8005" i="1"/>
  <c r="A8005" i="1"/>
  <c r="K8004" i="1"/>
  <c r="G8004" i="1"/>
  <c r="F8004" i="1"/>
  <c r="E8004" i="1"/>
  <c r="C8004" i="1"/>
  <c r="A8004" i="1"/>
  <c r="K8003" i="1"/>
  <c r="G8003" i="1"/>
  <c r="F8003" i="1"/>
  <c r="E8003" i="1"/>
  <c r="C8003" i="1"/>
  <c r="A8003" i="1"/>
  <c r="K8002" i="1"/>
  <c r="G8002" i="1"/>
  <c r="F8002" i="1"/>
  <c r="E8002" i="1"/>
  <c r="C8002" i="1"/>
  <c r="A8002" i="1"/>
  <c r="K8001" i="1"/>
  <c r="G8001" i="1"/>
  <c r="F8001" i="1"/>
  <c r="E8001" i="1"/>
  <c r="C8001" i="1"/>
  <c r="A8001" i="1"/>
  <c r="K8000" i="1"/>
  <c r="G8000" i="1"/>
  <c r="F8000" i="1"/>
  <c r="E8000" i="1"/>
  <c r="C8000" i="1"/>
  <c r="A8000" i="1"/>
  <c r="K7999" i="1"/>
  <c r="G7999" i="1"/>
  <c r="F7999" i="1"/>
  <c r="E7999" i="1"/>
  <c r="C7999" i="1"/>
  <c r="A7999" i="1"/>
  <c r="K7998" i="1"/>
  <c r="G7998" i="1"/>
  <c r="F7998" i="1"/>
  <c r="E7998" i="1"/>
  <c r="C7998" i="1"/>
  <c r="A7998" i="1"/>
  <c r="K7997" i="1"/>
  <c r="G7997" i="1"/>
  <c r="F7997" i="1"/>
  <c r="E7997" i="1"/>
  <c r="C7997" i="1"/>
  <c r="A7997" i="1"/>
  <c r="K7996" i="1"/>
  <c r="G7996" i="1"/>
  <c r="F7996" i="1"/>
  <c r="E7996" i="1"/>
  <c r="C7996" i="1"/>
  <c r="A7996" i="1"/>
  <c r="K7995" i="1"/>
  <c r="G7995" i="1"/>
  <c r="F7995" i="1"/>
  <c r="E7995" i="1"/>
  <c r="C7995" i="1"/>
  <c r="A7995" i="1"/>
  <c r="K7994" i="1"/>
  <c r="G7994" i="1"/>
  <c r="F7994" i="1"/>
  <c r="E7994" i="1"/>
  <c r="C7994" i="1"/>
  <c r="A7994" i="1"/>
  <c r="K7993" i="1"/>
  <c r="G7993" i="1"/>
  <c r="F7993" i="1"/>
  <c r="E7993" i="1"/>
  <c r="C7993" i="1"/>
  <c r="A7993" i="1"/>
  <c r="K7992" i="1"/>
  <c r="G7992" i="1"/>
  <c r="F7992" i="1"/>
  <c r="E7992" i="1"/>
  <c r="C7992" i="1"/>
  <c r="A7992" i="1"/>
  <c r="K7991" i="1"/>
  <c r="G7991" i="1"/>
  <c r="F7991" i="1"/>
  <c r="E7991" i="1"/>
  <c r="C7991" i="1"/>
  <c r="A7991" i="1"/>
  <c r="K7990" i="1"/>
  <c r="G7990" i="1"/>
  <c r="F7990" i="1"/>
  <c r="E7990" i="1"/>
  <c r="C7990" i="1"/>
  <c r="A7990" i="1"/>
  <c r="K7989" i="1"/>
  <c r="G7989" i="1"/>
  <c r="F7989" i="1"/>
  <c r="E7989" i="1"/>
  <c r="C7989" i="1"/>
  <c r="A7989" i="1"/>
  <c r="K7988" i="1"/>
  <c r="G7988" i="1"/>
  <c r="F7988" i="1"/>
  <c r="E7988" i="1"/>
  <c r="C7988" i="1"/>
  <c r="A7988" i="1"/>
  <c r="K7987" i="1"/>
  <c r="G7987" i="1"/>
  <c r="F7987" i="1"/>
  <c r="E7987" i="1"/>
  <c r="C7987" i="1"/>
  <c r="A7987" i="1"/>
  <c r="K7986" i="1"/>
  <c r="G7986" i="1"/>
  <c r="F7986" i="1"/>
  <c r="E7986" i="1"/>
  <c r="C7986" i="1"/>
  <c r="A7986" i="1"/>
  <c r="K7985" i="1"/>
  <c r="G7985" i="1"/>
  <c r="F7985" i="1"/>
  <c r="E7985" i="1"/>
  <c r="C7985" i="1"/>
  <c r="A7985" i="1"/>
  <c r="K7984" i="1"/>
  <c r="G7984" i="1"/>
  <c r="F7984" i="1"/>
  <c r="E7984" i="1"/>
  <c r="C7984" i="1"/>
  <c r="A7984" i="1"/>
  <c r="K7983" i="1"/>
  <c r="G7983" i="1"/>
  <c r="F7983" i="1"/>
  <c r="E7983" i="1"/>
  <c r="C7983" i="1"/>
  <c r="A7983" i="1"/>
  <c r="K7982" i="1"/>
  <c r="G7982" i="1"/>
  <c r="F7982" i="1"/>
  <c r="E7982" i="1"/>
  <c r="C7982" i="1"/>
  <c r="A7982" i="1"/>
  <c r="K7981" i="1"/>
  <c r="G7981" i="1"/>
  <c r="F7981" i="1"/>
  <c r="E7981" i="1"/>
  <c r="C7981" i="1"/>
  <c r="A7981" i="1"/>
  <c r="K7980" i="1"/>
  <c r="G7980" i="1"/>
  <c r="F7980" i="1"/>
  <c r="E7980" i="1"/>
  <c r="C7980" i="1"/>
  <c r="A7980" i="1"/>
  <c r="K7979" i="1"/>
  <c r="G7979" i="1"/>
  <c r="F7979" i="1"/>
  <c r="E7979" i="1"/>
  <c r="C7979" i="1"/>
  <c r="A7979" i="1"/>
  <c r="K7978" i="1"/>
  <c r="G7978" i="1"/>
  <c r="F7978" i="1"/>
  <c r="E7978" i="1"/>
  <c r="C7978" i="1"/>
  <c r="A7978" i="1"/>
  <c r="K7977" i="1"/>
  <c r="G7977" i="1"/>
  <c r="F7977" i="1"/>
  <c r="E7977" i="1"/>
  <c r="C7977" i="1"/>
  <c r="A7977" i="1"/>
  <c r="K7976" i="1"/>
  <c r="G7976" i="1"/>
  <c r="F7976" i="1"/>
  <c r="E7976" i="1"/>
  <c r="C7976" i="1"/>
  <c r="A7976" i="1"/>
  <c r="K7975" i="1"/>
  <c r="G7975" i="1"/>
  <c r="F7975" i="1"/>
  <c r="E7975" i="1"/>
  <c r="C7975" i="1"/>
  <c r="A7975" i="1"/>
  <c r="K7974" i="1"/>
  <c r="G7974" i="1"/>
  <c r="F7974" i="1"/>
  <c r="E7974" i="1"/>
  <c r="C7974" i="1"/>
  <c r="A7974" i="1"/>
  <c r="K7973" i="1"/>
  <c r="G7973" i="1"/>
  <c r="F7973" i="1"/>
  <c r="E7973" i="1"/>
  <c r="C7973" i="1"/>
  <c r="A7973" i="1"/>
  <c r="K7972" i="1"/>
  <c r="G7972" i="1"/>
  <c r="F7972" i="1"/>
  <c r="E7972" i="1"/>
  <c r="C7972" i="1"/>
  <c r="A7972" i="1"/>
  <c r="K7971" i="1"/>
  <c r="G7971" i="1"/>
  <c r="F7971" i="1"/>
  <c r="E7971" i="1"/>
  <c r="C7971" i="1"/>
  <c r="A7971" i="1"/>
  <c r="K7970" i="1"/>
  <c r="G7970" i="1"/>
  <c r="F7970" i="1"/>
  <c r="E7970" i="1"/>
  <c r="C7970" i="1"/>
  <c r="A7970" i="1"/>
  <c r="K7969" i="1"/>
  <c r="G7969" i="1"/>
  <c r="F7969" i="1"/>
  <c r="E7969" i="1"/>
  <c r="C7969" i="1"/>
  <c r="A7969" i="1"/>
  <c r="K7968" i="1"/>
  <c r="G7968" i="1"/>
  <c r="F7968" i="1"/>
  <c r="E7968" i="1"/>
  <c r="C7968" i="1"/>
  <c r="A7968" i="1"/>
  <c r="K7967" i="1"/>
  <c r="G7967" i="1"/>
  <c r="F7967" i="1"/>
  <c r="E7967" i="1"/>
  <c r="C7967" i="1"/>
  <c r="A7967" i="1"/>
  <c r="K7966" i="1"/>
  <c r="G7966" i="1"/>
  <c r="F7966" i="1"/>
  <c r="E7966" i="1"/>
  <c r="C7966" i="1"/>
  <c r="A7966" i="1"/>
  <c r="K7965" i="1"/>
  <c r="G7965" i="1"/>
  <c r="F7965" i="1"/>
  <c r="E7965" i="1"/>
  <c r="C7965" i="1"/>
  <c r="A7965" i="1"/>
  <c r="K7964" i="1"/>
  <c r="G7964" i="1"/>
  <c r="F7964" i="1"/>
  <c r="E7964" i="1"/>
  <c r="C7964" i="1"/>
  <c r="A7964" i="1"/>
  <c r="K7963" i="1"/>
  <c r="G7963" i="1"/>
  <c r="F7963" i="1"/>
  <c r="E7963" i="1"/>
  <c r="C7963" i="1"/>
  <c r="A7963" i="1"/>
  <c r="K7962" i="1"/>
  <c r="G7962" i="1"/>
  <c r="F7962" i="1"/>
  <c r="E7962" i="1"/>
  <c r="C7962" i="1"/>
  <c r="A7962" i="1"/>
  <c r="K7961" i="1"/>
  <c r="G7961" i="1"/>
  <c r="F7961" i="1"/>
  <c r="E7961" i="1"/>
  <c r="C7961" i="1"/>
  <c r="A7961" i="1"/>
  <c r="K7960" i="1"/>
  <c r="G7960" i="1"/>
  <c r="F7960" i="1"/>
  <c r="E7960" i="1"/>
  <c r="C7960" i="1"/>
  <c r="A7960" i="1"/>
  <c r="K7959" i="1"/>
  <c r="G7959" i="1"/>
  <c r="F7959" i="1"/>
  <c r="E7959" i="1"/>
  <c r="C7959" i="1"/>
  <c r="A7959" i="1"/>
  <c r="K7958" i="1"/>
  <c r="G7958" i="1"/>
  <c r="F7958" i="1"/>
  <c r="E7958" i="1"/>
  <c r="C7958" i="1"/>
  <c r="A7958" i="1"/>
  <c r="K7957" i="1"/>
  <c r="G7957" i="1"/>
  <c r="F7957" i="1"/>
  <c r="E7957" i="1"/>
  <c r="C7957" i="1"/>
  <c r="A7957" i="1"/>
  <c r="K7956" i="1"/>
  <c r="G7956" i="1"/>
  <c r="F7956" i="1"/>
  <c r="E7956" i="1"/>
  <c r="C7956" i="1"/>
  <c r="A7956" i="1"/>
  <c r="K7955" i="1"/>
  <c r="G7955" i="1"/>
  <c r="F7955" i="1"/>
  <c r="E7955" i="1"/>
  <c r="C7955" i="1"/>
  <c r="A7955" i="1"/>
  <c r="K7954" i="1"/>
  <c r="G7954" i="1"/>
  <c r="F7954" i="1"/>
  <c r="E7954" i="1"/>
  <c r="C7954" i="1"/>
  <c r="A7954" i="1"/>
  <c r="K7953" i="1"/>
  <c r="G7953" i="1"/>
  <c r="F7953" i="1"/>
  <c r="E7953" i="1"/>
  <c r="C7953" i="1"/>
  <c r="A7953" i="1"/>
  <c r="K7952" i="1"/>
  <c r="G7952" i="1"/>
  <c r="F7952" i="1"/>
  <c r="E7952" i="1"/>
  <c r="C7952" i="1"/>
  <c r="A7952" i="1"/>
  <c r="K7951" i="1"/>
  <c r="G7951" i="1"/>
  <c r="F7951" i="1"/>
  <c r="E7951" i="1"/>
  <c r="C7951" i="1"/>
  <c r="A7951" i="1"/>
  <c r="K7950" i="1"/>
  <c r="G7950" i="1"/>
  <c r="F7950" i="1"/>
  <c r="E7950" i="1"/>
  <c r="C7950" i="1"/>
  <c r="A7950" i="1"/>
  <c r="K7949" i="1"/>
  <c r="G7949" i="1"/>
  <c r="F7949" i="1"/>
  <c r="E7949" i="1"/>
  <c r="C7949" i="1"/>
  <c r="A7949" i="1"/>
  <c r="K7948" i="1"/>
  <c r="G7948" i="1"/>
  <c r="F7948" i="1"/>
  <c r="E7948" i="1"/>
  <c r="C7948" i="1"/>
  <c r="A7948" i="1"/>
  <c r="K7947" i="1"/>
  <c r="G7947" i="1"/>
  <c r="F7947" i="1"/>
  <c r="E7947" i="1"/>
  <c r="C7947" i="1"/>
  <c r="A7947" i="1"/>
  <c r="K7946" i="1"/>
  <c r="G7946" i="1"/>
  <c r="F7946" i="1"/>
  <c r="E7946" i="1"/>
  <c r="C7946" i="1"/>
  <c r="A7946" i="1"/>
  <c r="K7945" i="1"/>
  <c r="G7945" i="1"/>
  <c r="F7945" i="1"/>
  <c r="E7945" i="1"/>
  <c r="C7945" i="1"/>
  <c r="A7945" i="1"/>
  <c r="K7944" i="1"/>
  <c r="G7944" i="1"/>
  <c r="F7944" i="1"/>
  <c r="E7944" i="1"/>
  <c r="C7944" i="1"/>
  <c r="A7944" i="1"/>
  <c r="K7943" i="1"/>
  <c r="G7943" i="1"/>
  <c r="F7943" i="1"/>
  <c r="E7943" i="1"/>
  <c r="C7943" i="1"/>
  <c r="A7943" i="1"/>
  <c r="K7942" i="1"/>
  <c r="G7942" i="1"/>
  <c r="F7942" i="1"/>
  <c r="E7942" i="1"/>
  <c r="C7942" i="1"/>
  <c r="A7942" i="1"/>
  <c r="K7941" i="1"/>
  <c r="G7941" i="1"/>
  <c r="F7941" i="1"/>
  <c r="E7941" i="1"/>
  <c r="C7941" i="1"/>
  <c r="A7941" i="1"/>
  <c r="K7940" i="1"/>
  <c r="G7940" i="1"/>
  <c r="F7940" i="1"/>
  <c r="E7940" i="1"/>
  <c r="C7940" i="1"/>
  <c r="A7940" i="1"/>
  <c r="K7939" i="1"/>
  <c r="G7939" i="1"/>
  <c r="F7939" i="1"/>
  <c r="E7939" i="1"/>
  <c r="C7939" i="1"/>
  <c r="A7939" i="1"/>
  <c r="K7938" i="1"/>
  <c r="G7938" i="1"/>
  <c r="F7938" i="1"/>
  <c r="E7938" i="1"/>
  <c r="C7938" i="1"/>
  <c r="A7938" i="1"/>
  <c r="K7937" i="1"/>
  <c r="G7937" i="1"/>
  <c r="F7937" i="1"/>
  <c r="E7937" i="1"/>
  <c r="C7937" i="1"/>
  <c r="A7937" i="1"/>
  <c r="K7936" i="1"/>
  <c r="G7936" i="1"/>
  <c r="F7936" i="1"/>
  <c r="E7936" i="1"/>
  <c r="C7936" i="1"/>
  <c r="A7936" i="1"/>
  <c r="K7935" i="1"/>
  <c r="G7935" i="1"/>
  <c r="F7935" i="1"/>
  <c r="E7935" i="1"/>
  <c r="C7935" i="1"/>
  <c r="A7935" i="1"/>
  <c r="K7934" i="1"/>
  <c r="G7934" i="1"/>
  <c r="F7934" i="1"/>
  <c r="E7934" i="1"/>
  <c r="C7934" i="1"/>
  <c r="A7934" i="1"/>
  <c r="K7933" i="1"/>
  <c r="G7933" i="1"/>
  <c r="F7933" i="1"/>
  <c r="E7933" i="1"/>
  <c r="C7933" i="1"/>
  <c r="A7933" i="1"/>
  <c r="K7932" i="1"/>
  <c r="G7932" i="1"/>
  <c r="F7932" i="1"/>
  <c r="E7932" i="1"/>
  <c r="C7932" i="1"/>
  <c r="A7932" i="1"/>
  <c r="K7931" i="1"/>
  <c r="G7931" i="1"/>
  <c r="F7931" i="1"/>
  <c r="E7931" i="1"/>
  <c r="C7931" i="1"/>
  <c r="A7931" i="1"/>
  <c r="K7930" i="1"/>
  <c r="G7930" i="1"/>
  <c r="F7930" i="1"/>
  <c r="E7930" i="1"/>
  <c r="C7930" i="1"/>
  <c r="A7930" i="1"/>
  <c r="K7929" i="1"/>
  <c r="G7929" i="1"/>
  <c r="F7929" i="1"/>
  <c r="E7929" i="1"/>
  <c r="C7929" i="1"/>
  <c r="A7929" i="1"/>
  <c r="K7928" i="1"/>
  <c r="G7928" i="1"/>
  <c r="F7928" i="1"/>
  <c r="E7928" i="1"/>
  <c r="C7928" i="1"/>
  <c r="A7928" i="1"/>
  <c r="K7927" i="1"/>
  <c r="G7927" i="1"/>
  <c r="F7927" i="1"/>
  <c r="E7927" i="1"/>
  <c r="C7927" i="1"/>
  <c r="A7927" i="1"/>
  <c r="K7926" i="1"/>
  <c r="G7926" i="1"/>
  <c r="F7926" i="1"/>
  <c r="E7926" i="1"/>
  <c r="C7926" i="1"/>
  <c r="A7926" i="1"/>
  <c r="K7925" i="1"/>
  <c r="G7925" i="1"/>
  <c r="F7925" i="1"/>
  <c r="E7925" i="1"/>
  <c r="C7925" i="1"/>
  <c r="A7925" i="1"/>
  <c r="K7924" i="1"/>
  <c r="G7924" i="1"/>
  <c r="F7924" i="1"/>
  <c r="E7924" i="1"/>
  <c r="C7924" i="1"/>
  <c r="A7924" i="1"/>
  <c r="K7923" i="1"/>
  <c r="G7923" i="1"/>
  <c r="F7923" i="1"/>
  <c r="E7923" i="1"/>
  <c r="C7923" i="1"/>
  <c r="A7923" i="1"/>
  <c r="K7922" i="1"/>
  <c r="G7922" i="1"/>
  <c r="F7922" i="1"/>
  <c r="E7922" i="1"/>
  <c r="C7922" i="1"/>
  <c r="A7922" i="1"/>
  <c r="K7921" i="1"/>
  <c r="G7921" i="1"/>
  <c r="F7921" i="1"/>
  <c r="E7921" i="1"/>
  <c r="C7921" i="1"/>
  <c r="A7921" i="1"/>
  <c r="K7920" i="1"/>
  <c r="G7920" i="1"/>
  <c r="F7920" i="1"/>
  <c r="E7920" i="1"/>
  <c r="C7920" i="1"/>
  <c r="A7920" i="1"/>
  <c r="K7919" i="1"/>
  <c r="G7919" i="1"/>
  <c r="F7919" i="1"/>
  <c r="E7919" i="1"/>
  <c r="C7919" i="1"/>
  <c r="A7919" i="1"/>
  <c r="K7918" i="1"/>
  <c r="G7918" i="1"/>
  <c r="F7918" i="1"/>
  <c r="E7918" i="1"/>
  <c r="C7918" i="1"/>
  <c r="A7918" i="1"/>
  <c r="K7917" i="1"/>
  <c r="G7917" i="1"/>
  <c r="F7917" i="1"/>
  <c r="E7917" i="1"/>
  <c r="C7917" i="1"/>
  <c r="A7917" i="1"/>
  <c r="K7916" i="1"/>
  <c r="G7916" i="1"/>
  <c r="F7916" i="1"/>
  <c r="E7916" i="1"/>
  <c r="C7916" i="1"/>
  <c r="A7916" i="1"/>
  <c r="K7915" i="1"/>
  <c r="G7915" i="1"/>
  <c r="F7915" i="1"/>
  <c r="E7915" i="1"/>
  <c r="C7915" i="1"/>
  <c r="A7915" i="1"/>
  <c r="K7914" i="1"/>
  <c r="G7914" i="1"/>
  <c r="F7914" i="1"/>
  <c r="E7914" i="1"/>
  <c r="C7914" i="1"/>
  <c r="A7914" i="1"/>
  <c r="K7913" i="1"/>
  <c r="G7913" i="1"/>
  <c r="F7913" i="1"/>
  <c r="E7913" i="1"/>
  <c r="C7913" i="1"/>
  <c r="A7913" i="1"/>
  <c r="K7912" i="1"/>
  <c r="G7912" i="1"/>
  <c r="F7912" i="1"/>
  <c r="E7912" i="1"/>
  <c r="C7912" i="1"/>
  <c r="A7912" i="1"/>
  <c r="K7911" i="1"/>
  <c r="G7911" i="1"/>
  <c r="F7911" i="1"/>
  <c r="E7911" i="1"/>
  <c r="C7911" i="1"/>
  <c r="A7911" i="1"/>
  <c r="K7910" i="1"/>
  <c r="G7910" i="1"/>
  <c r="F7910" i="1"/>
  <c r="E7910" i="1"/>
  <c r="C7910" i="1"/>
  <c r="A7910" i="1"/>
  <c r="K7909" i="1"/>
  <c r="G7909" i="1"/>
  <c r="F7909" i="1"/>
  <c r="E7909" i="1"/>
  <c r="C7909" i="1"/>
  <c r="A7909" i="1"/>
  <c r="K7908" i="1"/>
  <c r="G7908" i="1"/>
  <c r="F7908" i="1"/>
  <c r="E7908" i="1"/>
  <c r="C7908" i="1"/>
  <c r="A7908" i="1"/>
  <c r="K7907" i="1"/>
  <c r="G7907" i="1"/>
  <c r="F7907" i="1"/>
  <c r="E7907" i="1"/>
  <c r="C7907" i="1"/>
  <c r="A7907" i="1"/>
  <c r="K7906" i="1"/>
  <c r="G7906" i="1"/>
  <c r="F7906" i="1"/>
  <c r="E7906" i="1"/>
  <c r="C7906" i="1"/>
  <c r="A7906" i="1"/>
  <c r="K7905" i="1"/>
  <c r="G7905" i="1"/>
  <c r="F7905" i="1"/>
  <c r="E7905" i="1"/>
  <c r="C7905" i="1"/>
  <c r="A7905" i="1"/>
  <c r="K7904" i="1"/>
  <c r="G7904" i="1"/>
  <c r="F7904" i="1"/>
  <c r="E7904" i="1"/>
  <c r="C7904" i="1"/>
  <c r="A7904" i="1"/>
  <c r="K7903" i="1"/>
  <c r="G7903" i="1"/>
  <c r="F7903" i="1"/>
  <c r="E7903" i="1"/>
  <c r="C7903" i="1"/>
  <c r="A7903" i="1"/>
  <c r="K7902" i="1"/>
  <c r="G7902" i="1"/>
  <c r="F7902" i="1"/>
  <c r="E7902" i="1"/>
  <c r="C7902" i="1"/>
  <c r="A7902" i="1"/>
  <c r="K7901" i="1"/>
  <c r="G7901" i="1"/>
  <c r="F7901" i="1"/>
  <c r="E7901" i="1"/>
  <c r="C7901" i="1"/>
  <c r="A7901" i="1"/>
  <c r="K7900" i="1"/>
  <c r="G7900" i="1"/>
  <c r="F7900" i="1"/>
  <c r="E7900" i="1"/>
  <c r="C7900" i="1"/>
  <c r="A7900" i="1"/>
  <c r="K7899" i="1"/>
  <c r="G7899" i="1"/>
  <c r="F7899" i="1"/>
  <c r="E7899" i="1"/>
  <c r="C7899" i="1"/>
  <c r="A7899" i="1"/>
  <c r="K7898" i="1"/>
  <c r="G7898" i="1"/>
  <c r="F7898" i="1"/>
  <c r="E7898" i="1"/>
  <c r="C7898" i="1"/>
  <c r="A7898" i="1"/>
  <c r="K7897" i="1"/>
  <c r="G7897" i="1"/>
  <c r="F7897" i="1"/>
  <c r="E7897" i="1"/>
  <c r="C7897" i="1"/>
  <c r="A7897" i="1"/>
  <c r="K7896" i="1"/>
  <c r="G7896" i="1"/>
  <c r="F7896" i="1"/>
  <c r="E7896" i="1"/>
  <c r="C7896" i="1"/>
  <c r="A7896" i="1"/>
  <c r="K7895" i="1"/>
  <c r="G7895" i="1"/>
  <c r="F7895" i="1"/>
  <c r="E7895" i="1"/>
  <c r="C7895" i="1"/>
  <c r="A7895" i="1"/>
  <c r="K7894" i="1"/>
  <c r="G7894" i="1"/>
  <c r="F7894" i="1"/>
  <c r="E7894" i="1"/>
  <c r="C7894" i="1"/>
  <c r="A7894" i="1"/>
  <c r="K7893" i="1"/>
  <c r="G7893" i="1"/>
  <c r="F7893" i="1"/>
  <c r="E7893" i="1"/>
  <c r="C7893" i="1"/>
  <c r="A7893" i="1"/>
  <c r="K7892" i="1"/>
  <c r="G7892" i="1"/>
  <c r="F7892" i="1"/>
  <c r="E7892" i="1"/>
  <c r="C7892" i="1"/>
  <c r="A7892" i="1"/>
  <c r="K7891" i="1"/>
  <c r="G7891" i="1"/>
  <c r="F7891" i="1"/>
  <c r="E7891" i="1"/>
  <c r="C7891" i="1"/>
  <c r="A7891" i="1"/>
  <c r="K7890" i="1"/>
  <c r="G7890" i="1"/>
  <c r="F7890" i="1"/>
  <c r="E7890" i="1"/>
  <c r="C7890" i="1"/>
  <c r="A7890" i="1"/>
  <c r="K7889" i="1"/>
  <c r="G7889" i="1"/>
  <c r="F7889" i="1"/>
  <c r="E7889" i="1"/>
  <c r="C7889" i="1"/>
  <c r="A7889" i="1"/>
  <c r="K7888" i="1"/>
  <c r="G7888" i="1"/>
  <c r="F7888" i="1"/>
  <c r="E7888" i="1"/>
  <c r="C7888" i="1"/>
  <c r="A7888" i="1"/>
  <c r="K7887" i="1"/>
  <c r="G7887" i="1"/>
  <c r="F7887" i="1"/>
  <c r="E7887" i="1"/>
  <c r="C7887" i="1"/>
  <c r="A7887" i="1"/>
  <c r="K7886" i="1"/>
  <c r="G7886" i="1"/>
  <c r="F7886" i="1"/>
  <c r="E7886" i="1"/>
  <c r="C7886" i="1"/>
  <c r="A7886" i="1"/>
  <c r="K7885" i="1"/>
  <c r="G7885" i="1"/>
  <c r="F7885" i="1"/>
  <c r="E7885" i="1"/>
  <c r="C7885" i="1"/>
  <c r="A7885" i="1"/>
  <c r="K7884" i="1"/>
  <c r="G7884" i="1"/>
  <c r="F7884" i="1"/>
  <c r="E7884" i="1"/>
  <c r="C7884" i="1"/>
  <c r="A7884" i="1"/>
  <c r="K7883" i="1"/>
  <c r="G7883" i="1"/>
  <c r="F7883" i="1"/>
  <c r="E7883" i="1"/>
  <c r="C7883" i="1"/>
  <c r="A7883" i="1"/>
  <c r="K7882" i="1"/>
  <c r="G7882" i="1"/>
  <c r="F7882" i="1"/>
  <c r="E7882" i="1"/>
  <c r="C7882" i="1"/>
  <c r="A7882" i="1"/>
  <c r="K7881" i="1"/>
  <c r="G7881" i="1"/>
  <c r="F7881" i="1"/>
  <c r="E7881" i="1"/>
  <c r="C7881" i="1"/>
  <c r="A7881" i="1"/>
  <c r="K7880" i="1"/>
  <c r="G7880" i="1"/>
  <c r="F7880" i="1"/>
  <c r="E7880" i="1"/>
  <c r="C7880" i="1"/>
  <c r="A7880" i="1"/>
  <c r="K7879" i="1"/>
  <c r="G7879" i="1"/>
  <c r="F7879" i="1"/>
  <c r="E7879" i="1"/>
  <c r="C7879" i="1"/>
  <c r="A7879" i="1"/>
  <c r="K7878" i="1"/>
  <c r="G7878" i="1"/>
  <c r="F7878" i="1"/>
  <c r="E7878" i="1"/>
  <c r="C7878" i="1"/>
  <c r="A7878" i="1"/>
  <c r="K7877" i="1"/>
  <c r="G7877" i="1"/>
  <c r="F7877" i="1"/>
  <c r="E7877" i="1"/>
  <c r="C7877" i="1"/>
  <c r="A7877" i="1"/>
  <c r="K7876" i="1"/>
  <c r="G7876" i="1"/>
  <c r="F7876" i="1"/>
  <c r="E7876" i="1"/>
  <c r="C7876" i="1"/>
  <c r="A7876" i="1"/>
  <c r="K7875" i="1"/>
  <c r="G7875" i="1"/>
  <c r="F7875" i="1"/>
  <c r="E7875" i="1"/>
  <c r="C7875" i="1"/>
  <c r="A7875" i="1"/>
  <c r="K7874" i="1"/>
  <c r="G7874" i="1"/>
  <c r="F7874" i="1"/>
  <c r="E7874" i="1"/>
  <c r="C7874" i="1"/>
  <c r="A7874" i="1"/>
  <c r="K7873" i="1"/>
  <c r="G7873" i="1"/>
  <c r="F7873" i="1"/>
  <c r="E7873" i="1"/>
  <c r="C7873" i="1"/>
  <c r="A7873" i="1"/>
  <c r="K7872" i="1"/>
  <c r="G7872" i="1"/>
  <c r="F7872" i="1"/>
  <c r="E7872" i="1"/>
  <c r="C7872" i="1"/>
  <c r="A7872" i="1"/>
  <c r="K7871" i="1"/>
  <c r="G7871" i="1"/>
  <c r="F7871" i="1"/>
  <c r="E7871" i="1"/>
  <c r="C7871" i="1"/>
  <c r="A7871" i="1"/>
  <c r="K7870" i="1"/>
  <c r="G7870" i="1"/>
  <c r="F7870" i="1"/>
  <c r="E7870" i="1"/>
  <c r="C7870" i="1"/>
  <c r="A7870" i="1"/>
  <c r="K7869" i="1"/>
  <c r="G7869" i="1"/>
  <c r="F7869" i="1"/>
  <c r="E7869" i="1"/>
  <c r="C7869" i="1"/>
  <c r="A7869" i="1"/>
  <c r="K7868" i="1"/>
  <c r="G7868" i="1"/>
  <c r="F7868" i="1"/>
  <c r="E7868" i="1"/>
  <c r="C7868" i="1"/>
  <c r="A7868" i="1"/>
  <c r="K7867" i="1"/>
  <c r="G7867" i="1"/>
  <c r="F7867" i="1"/>
  <c r="E7867" i="1"/>
  <c r="C7867" i="1"/>
  <c r="A7867" i="1"/>
  <c r="K7866" i="1"/>
  <c r="G7866" i="1"/>
  <c r="F7866" i="1"/>
  <c r="E7866" i="1"/>
  <c r="C7866" i="1"/>
  <c r="A7866" i="1"/>
  <c r="K7865" i="1"/>
  <c r="G7865" i="1"/>
  <c r="F7865" i="1"/>
  <c r="E7865" i="1"/>
  <c r="C7865" i="1"/>
  <c r="A7865" i="1"/>
  <c r="K7864" i="1"/>
  <c r="G7864" i="1"/>
  <c r="F7864" i="1"/>
  <c r="E7864" i="1"/>
  <c r="C7864" i="1"/>
  <c r="A7864" i="1"/>
  <c r="K7863" i="1"/>
  <c r="G7863" i="1"/>
  <c r="F7863" i="1"/>
  <c r="E7863" i="1"/>
  <c r="C7863" i="1"/>
  <c r="A7863" i="1"/>
  <c r="K7862" i="1"/>
  <c r="G7862" i="1"/>
  <c r="F7862" i="1"/>
  <c r="E7862" i="1"/>
  <c r="C7862" i="1"/>
  <c r="A7862" i="1"/>
  <c r="K7861" i="1"/>
  <c r="G7861" i="1"/>
  <c r="F7861" i="1"/>
  <c r="E7861" i="1"/>
  <c r="C7861" i="1"/>
  <c r="A7861" i="1"/>
  <c r="K7860" i="1"/>
  <c r="G7860" i="1"/>
  <c r="F7860" i="1"/>
  <c r="E7860" i="1"/>
  <c r="C7860" i="1"/>
  <c r="A7860" i="1"/>
  <c r="K7859" i="1"/>
  <c r="G7859" i="1"/>
  <c r="F7859" i="1"/>
  <c r="E7859" i="1"/>
  <c r="C7859" i="1"/>
  <c r="A7859" i="1"/>
  <c r="K7858" i="1"/>
  <c r="G7858" i="1"/>
  <c r="F7858" i="1"/>
  <c r="E7858" i="1"/>
  <c r="C7858" i="1"/>
  <c r="A7858" i="1"/>
  <c r="K7857" i="1"/>
  <c r="G7857" i="1"/>
  <c r="F7857" i="1"/>
  <c r="E7857" i="1"/>
  <c r="C7857" i="1"/>
  <c r="A7857" i="1"/>
  <c r="K7856" i="1"/>
  <c r="G7856" i="1"/>
  <c r="F7856" i="1"/>
  <c r="E7856" i="1"/>
  <c r="C7856" i="1"/>
  <c r="A7856" i="1"/>
  <c r="K7855" i="1"/>
  <c r="G7855" i="1"/>
  <c r="F7855" i="1"/>
  <c r="E7855" i="1"/>
  <c r="C7855" i="1"/>
  <c r="A7855" i="1"/>
  <c r="K7854" i="1"/>
  <c r="G7854" i="1"/>
  <c r="F7854" i="1"/>
  <c r="E7854" i="1"/>
  <c r="C7854" i="1"/>
  <c r="A7854" i="1"/>
  <c r="K7853" i="1"/>
  <c r="G7853" i="1"/>
  <c r="F7853" i="1"/>
  <c r="E7853" i="1"/>
  <c r="C7853" i="1"/>
  <c r="A7853" i="1"/>
  <c r="K7852" i="1"/>
  <c r="G7852" i="1"/>
  <c r="F7852" i="1"/>
  <c r="E7852" i="1"/>
  <c r="C7852" i="1"/>
  <c r="A7852" i="1"/>
  <c r="K7851" i="1"/>
  <c r="G7851" i="1"/>
  <c r="F7851" i="1"/>
  <c r="E7851" i="1"/>
  <c r="C7851" i="1"/>
  <c r="A7851" i="1"/>
  <c r="K7850" i="1"/>
  <c r="G7850" i="1"/>
  <c r="F7850" i="1"/>
  <c r="E7850" i="1"/>
  <c r="C7850" i="1"/>
  <c r="A7850" i="1"/>
  <c r="K7849" i="1"/>
  <c r="G7849" i="1"/>
  <c r="F7849" i="1"/>
  <c r="E7849" i="1"/>
  <c r="C7849" i="1"/>
  <c r="A7849" i="1"/>
  <c r="K7848" i="1"/>
  <c r="G7848" i="1"/>
  <c r="F7848" i="1"/>
  <c r="E7848" i="1"/>
  <c r="C7848" i="1"/>
  <c r="A7848" i="1"/>
  <c r="K7847" i="1"/>
  <c r="G7847" i="1"/>
  <c r="F7847" i="1"/>
  <c r="E7847" i="1"/>
  <c r="C7847" i="1"/>
  <c r="A7847" i="1"/>
  <c r="K7846" i="1"/>
  <c r="G7846" i="1"/>
  <c r="F7846" i="1"/>
  <c r="E7846" i="1"/>
  <c r="C7846" i="1"/>
  <c r="A7846" i="1"/>
  <c r="K7845" i="1"/>
  <c r="G7845" i="1"/>
  <c r="F7845" i="1"/>
  <c r="E7845" i="1"/>
  <c r="C7845" i="1"/>
  <c r="A7845" i="1"/>
  <c r="K7844" i="1"/>
  <c r="G7844" i="1"/>
  <c r="F7844" i="1"/>
  <c r="E7844" i="1"/>
  <c r="C7844" i="1"/>
  <c r="A7844" i="1"/>
  <c r="K7843" i="1"/>
  <c r="G7843" i="1"/>
  <c r="F7843" i="1"/>
  <c r="E7843" i="1"/>
  <c r="C7843" i="1"/>
  <c r="A7843" i="1"/>
  <c r="K7842" i="1"/>
  <c r="G7842" i="1"/>
  <c r="F7842" i="1"/>
  <c r="E7842" i="1"/>
  <c r="C7842" i="1"/>
  <c r="A7842" i="1"/>
  <c r="K7841" i="1"/>
  <c r="G7841" i="1"/>
  <c r="F7841" i="1"/>
  <c r="E7841" i="1"/>
  <c r="C7841" i="1"/>
  <c r="A7841" i="1"/>
  <c r="K7840" i="1"/>
  <c r="G7840" i="1"/>
  <c r="F7840" i="1"/>
  <c r="E7840" i="1"/>
  <c r="C7840" i="1"/>
  <c r="A7840" i="1"/>
  <c r="K7839" i="1"/>
  <c r="G7839" i="1"/>
  <c r="F7839" i="1"/>
  <c r="E7839" i="1"/>
  <c r="C7839" i="1"/>
  <c r="A7839" i="1"/>
  <c r="K7838" i="1"/>
  <c r="G7838" i="1"/>
  <c r="F7838" i="1"/>
  <c r="E7838" i="1"/>
  <c r="C7838" i="1"/>
  <c r="A7838" i="1"/>
  <c r="K7837" i="1"/>
  <c r="G7837" i="1"/>
  <c r="F7837" i="1"/>
  <c r="E7837" i="1"/>
  <c r="C7837" i="1"/>
  <c r="A7837" i="1"/>
  <c r="K7836" i="1"/>
  <c r="G7836" i="1"/>
  <c r="F7836" i="1"/>
  <c r="E7836" i="1"/>
  <c r="C7836" i="1"/>
  <c r="A7836" i="1"/>
  <c r="K7835" i="1"/>
  <c r="G7835" i="1"/>
  <c r="F7835" i="1"/>
  <c r="E7835" i="1"/>
  <c r="C7835" i="1"/>
  <c r="A7835" i="1"/>
  <c r="K7834" i="1"/>
  <c r="G7834" i="1"/>
  <c r="F7834" i="1"/>
  <c r="E7834" i="1"/>
  <c r="C7834" i="1"/>
  <c r="A7834" i="1"/>
  <c r="K7833" i="1"/>
  <c r="G7833" i="1"/>
  <c r="F7833" i="1"/>
  <c r="E7833" i="1"/>
  <c r="C7833" i="1"/>
  <c r="A7833" i="1"/>
  <c r="K7832" i="1"/>
  <c r="G7832" i="1"/>
  <c r="F7832" i="1"/>
  <c r="E7832" i="1"/>
  <c r="C7832" i="1"/>
  <c r="A7832" i="1"/>
  <c r="K7831" i="1"/>
  <c r="G7831" i="1"/>
  <c r="F7831" i="1"/>
  <c r="E7831" i="1"/>
  <c r="C7831" i="1"/>
  <c r="A7831" i="1"/>
  <c r="K7830" i="1"/>
  <c r="G7830" i="1"/>
  <c r="F7830" i="1"/>
  <c r="E7830" i="1"/>
  <c r="C7830" i="1"/>
  <c r="A7830" i="1"/>
  <c r="K7829" i="1"/>
  <c r="G7829" i="1"/>
  <c r="F7829" i="1"/>
  <c r="E7829" i="1"/>
  <c r="C7829" i="1"/>
  <c r="A7829" i="1"/>
  <c r="K7828" i="1"/>
  <c r="G7828" i="1"/>
  <c r="F7828" i="1"/>
  <c r="E7828" i="1"/>
  <c r="C7828" i="1"/>
  <c r="A7828" i="1"/>
  <c r="K7827" i="1"/>
  <c r="G7827" i="1"/>
  <c r="F7827" i="1"/>
  <c r="E7827" i="1"/>
  <c r="C7827" i="1"/>
  <c r="A7827" i="1"/>
  <c r="K7826" i="1"/>
  <c r="G7826" i="1"/>
  <c r="F7826" i="1"/>
  <c r="E7826" i="1"/>
  <c r="C7826" i="1"/>
  <c r="A7826" i="1"/>
  <c r="K7825" i="1"/>
  <c r="G7825" i="1"/>
  <c r="F7825" i="1"/>
  <c r="E7825" i="1"/>
  <c r="C7825" i="1"/>
  <c r="A7825" i="1"/>
  <c r="K7824" i="1"/>
  <c r="G7824" i="1"/>
  <c r="F7824" i="1"/>
  <c r="E7824" i="1"/>
  <c r="C7824" i="1"/>
  <c r="A7824" i="1"/>
  <c r="K7823" i="1"/>
  <c r="G7823" i="1"/>
  <c r="F7823" i="1"/>
  <c r="E7823" i="1"/>
  <c r="C7823" i="1"/>
  <c r="A7823" i="1"/>
  <c r="K7822" i="1"/>
  <c r="G7822" i="1"/>
  <c r="F7822" i="1"/>
  <c r="E7822" i="1"/>
  <c r="C7822" i="1"/>
  <c r="A7822" i="1"/>
  <c r="K7821" i="1"/>
  <c r="G7821" i="1"/>
  <c r="F7821" i="1"/>
  <c r="E7821" i="1"/>
  <c r="C7821" i="1"/>
  <c r="A7821" i="1"/>
  <c r="K7820" i="1"/>
  <c r="G7820" i="1"/>
  <c r="F7820" i="1"/>
  <c r="E7820" i="1"/>
  <c r="C7820" i="1"/>
  <c r="A7820" i="1"/>
  <c r="K7819" i="1"/>
  <c r="G7819" i="1"/>
  <c r="F7819" i="1"/>
  <c r="E7819" i="1"/>
  <c r="C7819" i="1"/>
  <c r="A7819" i="1"/>
  <c r="K7818" i="1"/>
  <c r="G7818" i="1"/>
  <c r="F7818" i="1"/>
  <c r="E7818" i="1"/>
  <c r="C7818" i="1"/>
  <c r="A7818" i="1"/>
  <c r="K7817" i="1"/>
  <c r="G7817" i="1"/>
  <c r="F7817" i="1"/>
  <c r="E7817" i="1"/>
  <c r="C7817" i="1"/>
  <c r="A7817" i="1"/>
  <c r="K7816" i="1"/>
  <c r="G7816" i="1"/>
  <c r="F7816" i="1"/>
  <c r="E7816" i="1"/>
  <c r="C7816" i="1"/>
  <c r="A7816" i="1"/>
  <c r="K7815" i="1"/>
  <c r="G7815" i="1"/>
  <c r="F7815" i="1"/>
  <c r="E7815" i="1"/>
  <c r="C7815" i="1"/>
  <c r="A7815" i="1"/>
  <c r="K7814" i="1"/>
  <c r="G7814" i="1"/>
  <c r="F7814" i="1"/>
  <c r="E7814" i="1"/>
  <c r="C7814" i="1"/>
  <c r="A7814" i="1"/>
  <c r="K7813" i="1"/>
  <c r="G7813" i="1"/>
  <c r="F7813" i="1"/>
  <c r="E7813" i="1"/>
  <c r="C7813" i="1"/>
  <c r="A7813" i="1"/>
  <c r="K7812" i="1"/>
  <c r="G7812" i="1"/>
  <c r="F7812" i="1"/>
  <c r="E7812" i="1"/>
  <c r="C7812" i="1"/>
  <c r="A7812" i="1"/>
  <c r="K7811" i="1"/>
  <c r="G7811" i="1"/>
  <c r="F7811" i="1"/>
  <c r="E7811" i="1"/>
  <c r="C7811" i="1"/>
  <c r="A7811" i="1"/>
  <c r="K7810" i="1"/>
  <c r="G7810" i="1"/>
  <c r="F7810" i="1"/>
  <c r="E7810" i="1"/>
  <c r="C7810" i="1"/>
  <c r="A7810" i="1"/>
  <c r="K7809" i="1"/>
  <c r="G7809" i="1"/>
  <c r="F7809" i="1"/>
  <c r="E7809" i="1"/>
  <c r="C7809" i="1"/>
  <c r="A7809" i="1"/>
  <c r="K7808" i="1"/>
  <c r="G7808" i="1"/>
  <c r="F7808" i="1"/>
  <c r="E7808" i="1"/>
  <c r="C7808" i="1"/>
  <c r="A7808" i="1"/>
  <c r="K7807" i="1"/>
  <c r="G7807" i="1"/>
  <c r="F7807" i="1"/>
  <c r="E7807" i="1"/>
  <c r="C7807" i="1"/>
  <c r="A7807" i="1"/>
  <c r="K7806" i="1"/>
  <c r="G7806" i="1"/>
  <c r="F7806" i="1"/>
  <c r="E7806" i="1"/>
  <c r="C7806" i="1"/>
  <c r="A7806" i="1"/>
  <c r="K7805" i="1"/>
  <c r="G7805" i="1"/>
  <c r="F7805" i="1"/>
  <c r="E7805" i="1"/>
  <c r="C7805" i="1"/>
  <c r="A7805" i="1"/>
  <c r="K7804" i="1"/>
  <c r="G7804" i="1"/>
  <c r="F7804" i="1"/>
  <c r="E7804" i="1"/>
  <c r="C7804" i="1"/>
  <c r="A7804" i="1"/>
  <c r="K7803" i="1"/>
  <c r="G7803" i="1"/>
  <c r="F7803" i="1"/>
  <c r="E7803" i="1"/>
  <c r="C7803" i="1"/>
  <c r="A7803" i="1"/>
  <c r="K7802" i="1"/>
  <c r="G7802" i="1"/>
  <c r="F7802" i="1"/>
  <c r="E7802" i="1"/>
  <c r="C7802" i="1"/>
  <c r="A7802" i="1"/>
  <c r="K7801" i="1"/>
  <c r="G7801" i="1"/>
  <c r="F7801" i="1"/>
  <c r="E7801" i="1"/>
  <c r="C7801" i="1"/>
  <c r="A7801" i="1"/>
  <c r="K7800" i="1"/>
  <c r="G7800" i="1"/>
  <c r="F7800" i="1"/>
  <c r="E7800" i="1"/>
  <c r="C7800" i="1"/>
  <c r="A7800" i="1"/>
  <c r="K7799" i="1"/>
  <c r="G7799" i="1"/>
  <c r="F7799" i="1"/>
  <c r="E7799" i="1"/>
  <c r="C7799" i="1"/>
  <c r="A7799" i="1"/>
  <c r="K7798" i="1"/>
  <c r="G7798" i="1"/>
  <c r="F7798" i="1"/>
  <c r="E7798" i="1"/>
  <c r="C7798" i="1"/>
  <c r="A7798" i="1"/>
  <c r="K7797" i="1"/>
  <c r="G7797" i="1"/>
  <c r="F7797" i="1"/>
  <c r="E7797" i="1"/>
  <c r="C7797" i="1"/>
  <c r="A7797" i="1"/>
  <c r="K7796" i="1"/>
  <c r="G7796" i="1"/>
  <c r="F7796" i="1"/>
  <c r="E7796" i="1"/>
  <c r="C7796" i="1"/>
  <c r="A7796" i="1"/>
  <c r="K7795" i="1"/>
  <c r="G7795" i="1"/>
  <c r="F7795" i="1"/>
  <c r="E7795" i="1"/>
  <c r="C7795" i="1"/>
  <c r="A7795" i="1"/>
  <c r="K7794" i="1"/>
  <c r="G7794" i="1"/>
  <c r="F7794" i="1"/>
  <c r="E7794" i="1"/>
  <c r="C7794" i="1"/>
  <c r="A7794" i="1"/>
  <c r="K7793" i="1"/>
  <c r="G7793" i="1"/>
  <c r="F7793" i="1"/>
  <c r="E7793" i="1"/>
  <c r="C7793" i="1"/>
  <c r="A7793" i="1"/>
  <c r="K7792" i="1"/>
  <c r="G7792" i="1"/>
  <c r="F7792" i="1"/>
  <c r="E7792" i="1"/>
  <c r="C7792" i="1"/>
  <c r="A7792" i="1"/>
  <c r="K7791" i="1"/>
  <c r="G7791" i="1"/>
  <c r="F7791" i="1"/>
  <c r="E7791" i="1"/>
  <c r="C7791" i="1"/>
  <c r="A7791" i="1"/>
  <c r="K7790" i="1"/>
  <c r="G7790" i="1"/>
  <c r="F7790" i="1"/>
  <c r="E7790" i="1"/>
  <c r="C7790" i="1"/>
  <c r="A7790" i="1"/>
  <c r="K7789" i="1"/>
  <c r="G7789" i="1"/>
  <c r="F7789" i="1"/>
  <c r="E7789" i="1"/>
  <c r="C7789" i="1"/>
  <c r="A7789" i="1"/>
  <c r="K7788" i="1"/>
  <c r="G7788" i="1"/>
  <c r="F7788" i="1"/>
  <c r="E7788" i="1"/>
  <c r="C7788" i="1"/>
  <c r="A7788" i="1"/>
  <c r="K7787" i="1"/>
  <c r="G7787" i="1"/>
  <c r="F7787" i="1"/>
  <c r="E7787" i="1"/>
  <c r="C7787" i="1"/>
  <c r="A7787" i="1"/>
  <c r="K7786" i="1"/>
  <c r="G7786" i="1"/>
  <c r="F7786" i="1"/>
  <c r="E7786" i="1"/>
  <c r="C7786" i="1"/>
  <c r="A7786" i="1"/>
  <c r="K7785" i="1"/>
  <c r="G7785" i="1"/>
  <c r="F7785" i="1"/>
  <c r="E7785" i="1"/>
  <c r="C7785" i="1"/>
  <c r="A7785" i="1"/>
  <c r="K7784" i="1"/>
  <c r="G7784" i="1"/>
  <c r="F7784" i="1"/>
  <c r="E7784" i="1"/>
  <c r="C7784" i="1"/>
  <c r="A7784" i="1"/>
  <c r="K7783" i="1"/>
  <c r="G7783" i="1"/>
  <c r="F7783" i="1"/>
  <c r="E7783" i="1"/>
  <c r="C7783" i="1"/>
  <c r="A7783" i="1"/>
  <c r="K7782" i="1"/>
  <c r="G7782" i="1"/>
  <c r="F7782" i="1"/>
  <c r="E7782" i="1"/>
  <c r="C7782" i="1"/>
  <c r="A7782" i="1"/>
  <c r="K7781" i="1"/>
  <c r="G7781" i="1"/>
  <c r="F7781" i="1"/>
  <c r="E7781" i="1"/>
  <c r="C7781" i="1"/>
  <c r="A7781" i="1"/>
  <c r="K7780" i="1"/>
  <c r="G7780" i="1"/>
  <c r="F7780" i="1"/>
  <c r="E7780" i="1"/>
  <c r="C7780" i="1"/>
  <c r="A7780" i="1"/>
  <c r="K7779" i="1"/>
  <c r="G7779" i="1"/>
  <c r="F7779" i="1"/>
  <c r="E7779" i="1"/>
  <c r="C7779" i="1"/>
  <c r="A7779" i="1"/>
  <c r="K7778" i="1"/>
  <c r="G7778" i="1"/>
  <c r="F7778" i="1"/>
  <c r="E7778" i="1"/>
  <c r="C7778" i="1"/>
  <c r="A7778" i="1"/>
  <c r="K7777" i="1"/>
  <c r="G7777" i="1"/>
  <c r="F7777" i="1"/>
  <c r="E7777" i="1"/>
  <c r="C7777" i="1"/>
  <c r="A7777" i="1"/>
  <c r="K7776" i="1"/>
  <c r="G7776" i="1"/>
  <c r="F7776" i="1"/>
  <c r="E7776" i="1"/>
  <c r="C7776" i="1"/>
  <c r="A7776" i="1"/>
  <c r="K7775" i="1"/>
  <c r="G7775" i="1"/>
  <c r="F7775" i="1"/>
  <c r="E7775" i="1"/>
  <c r="C7775" i="1"/>
  <c r="A7775" i="1"/>
  <c r="K7774" i="1"/>
  <c r="G7774" i="1"/>
  <c r="F7774" i="1"/>
  <c r="E7774" i="1"/>
  <c r="C7774" i="1"/>
  <c r="A7774" i="1"/>
  <c r="K7773" i="1"/>
  <c r="G7773" i="1"/>
  <c r="F7773" i="1"/>
  <c r="E7773" i="1"/>
  <c r="C7773" i="1"/>
  <c r="A7773" i="1"/>
  <c r="K7772" i="1"/>
  <c r="G7772" i="1"/>
  <c r="F7772" i="1"/>
  <c r="E7772" i="1"/>
  <c r="C7772" i="1"/>
  <c r="A7772" i="1"/>
  <c r="K7771" i="1"/>
  <c r="G7771" i="1"/>
  <c r="F7771" i="1"/>
  <c r="E7771" i="1"/>
  <c r="C7771" i="1"/>
  <c r="A7771" i="1"/>
  <c r="K7770" i="1"/>
  <c r="G7770" i="1"/>
  <c r="F7770" i="1"/>
  <c r="E7770" i="1"/>
  <c r="C7770" i="1"/>
  <c r="A7770" i="1"/>
  <c r="K7769" i="1"/>
  <c r="G7769" i="1"/>
  <c r="F7769" i="1"/>
  <c r="E7769" i="1"/>
  <c r="C7769" i="1"/>
  <c r="A7769" i="1"/>
  <c r="K7768" i="1"/>
  <c r="G7768" i="1"/>
  <c r="F7768" i="1"/>
  <c r="E7768" i="1"/>
  <c r="C7768" i="1"/>
  <c r="A7768" i="1"/>
  <c r="K7767" i="1"/>
  <c r="G7767" i="1"/>
  <c r="F7767" i="1"/>
  <c r="E7767" i="1"/>
  <c r="C7767" i="1"/>
  <c r="A7767" i="1"/>
  <c r="K7766" i="1"/>
  <c r="G7766" i="1"/>
  <c r="F7766" i="1"/>
  <c r="E7766" i="1"/>
  <c r="C7766" i="1"/>
  <c r="A7766" i="1"/>
  <c r="K7765" i="1"/>
  <c r="G7765" i="1"/>
  <c r="F7765" i="1"/>
  <c r="E7765" i="1"/>
  <c r="C7765" i="1"/>
  <c r="A7765" i="1"/>
  <c r="K7764" i="1"/>
  <c r="G7764" i="1"/>
  <c r="F7764" i="1"/>
  <c r="E7764" i="1"/>
  <c r="C7764" i="1"/>
  <c r="A7764" i="1"/>
  <c r="K7763" i="1"/>
  <c r="G7763" i="1"/>
  <c r="F7763" i="1"/>
  <c r="E7763" i="1"/>
  <c r="C7763" i="1"/>
  <c r="A7763" i="1"/>
  <c r="K7762" i="1"/>
  <c r="G7762" i="1"/>
  <c r="F7762" i="1"/>
  <c r="E7762" i="1"/>
  <c r="C7762" i="1"/>
  <c r="A7762" i="1"/>
  <c r="K7761" i="1"/>
  <c r="G7761" i="1"/>
  <c r="F7761" i="1"/>
  <c r="E7761" i="1"/>
  <c r="C7761" i="1"/>
  <c r="A7761" i="1"/>
  <c r="K7760" i="1"/>
  <c r="G7760" i="1"/>
  <c r="F7760" i="1"/>
  <c r="E7760" i="1"/>
  <c r="C7760" i="1"/>
  <c r="A7760" i="1"/>
  <c r="K7759" i="1"/>
  <c r="G7759" i="1"/>
  <c r="F7759" i="1"/>
  <c r="E7759" i="1"/>
  <c r="C7759" i="1"/>
  <c r="A7759" i="1"/>
  <c r="K7758" i="1"/>
  <c r="G7758" i="1"/>
  <c r="F7758" i="1"/>
  <c r="E7758" i="1"/>
  <c r="C7758" i="1"/>
  <c r="A7758" i="1"/>
  <c r="K7757" i="1"/>
  <c r="G7757" i="1"/>
  <c r="F7757" i="1"/>
  <c r="E7757" i="1"/>
  <c r="C7757" i="1"/>
  <c r="A7757" i="1"/>
  <c r="K7756" i="1"/>
  <c r="G7756" i="1"/>
  <c r="F7756" i="1"/>
  <c r="E7756" i="1"/>
  <c r="C7756" i="1"/>
  <c r="A7756" i="1"/>
  <c r="K7755" i="1"/>
  <c r="G7755" i="1"/>
  <c r="F7755" i="1"/>
  <c r="E7755" i="1"/>
  <c r="C7755" i="1"/>
  <c r="A7755" i="1"/>
  <c r="K7754" i="1"/>
  <c r="G7754" i="1"/>
  <c r="F7754" i="1"/>
  <c r="E7754" i="1"/>
  <c r="C7754" i="1"/>
  <c r="A7754" i="1"/>
  <c r="K7753" i="1"/>
  <c r="G7753" i="1"/>
  <c r="F7753" i="1"/>
  <c r="E7753" i="1"/>
  <c r="C7753" i="1"/>
  <c r="A7753" i="1"/>
  <c r="K7752" i="1"/>
  <c r="G7752" i="1"/>
  <c r="F7752" i="1"/>
  <c r="E7752" i="1"/>
  <c r="C7752" i="1"/>
  <c r="A7752" i="1"/>
  <c r="K7751" i="1"/>
  <c r="G7751" i="1"/>
  <c r="F7751" i="1"/>
  <c r="E7751" i="1"/>
  <c r="C7751" i="1"/>
  <c r="A7751" i="1"/>
  <c r="K7750" i="1"/>
  <c r="G7750" i="1"/>
  <c r="F7750" i="1"/>
  <c r="E7750" i="1"/>
  <c r="C7750" i="1"/>
  <c r="A7750" i="1"/>
  <c r="K7749" i="1"/>
  <c r="G7749" i="1"/>
  <c r="F7749" i="1"/>
  <c r="E7749" i="1"/>
  <c r="C7749" i="1"/>
  <c r="A7749" i="1"/>
  <c r="K7748" i="1"/>
  <c r="G7748" i="1"/>
  <c r="F7748" i="1"/>
  <c r="E7748" i="1"/>
  <c r="C7748" i="1"/>
  <c r="A7748" i="1"/>
  <c r="K7747" i="1"/>
  <c r="G7747" i="1"/>
  <c r="F7747" i="1"/>
  <c r="E7747" i="1"/>
  <c r="C7747" i="1"/>
  <c r="A7747" i="1"/>
  <c r="K7746" i="1"/>
  <c r="G7746" i="1"/>
  <c r="F7746" i="1"/>
  <c r="E7746" i="1"/>
  <c r="C7746" i="1"/>
  <c r="A7746" i="1"/>
  <c r="K7745" i="1"/>
  <c r="G7745" i="1"/>
  <c r="F7745" i="1"/>
  <c r="E7745" i="1"/>
  <c r="C7745" i="1"/>
  <c r="A7745" i="1"/>
  <c r="K7744" i="1"/>
  <c r="G7744" i="1"/>
  <c r="F7744" i="1"/>
  <c r="E7744" i="1"/>
  <c r="C7744" i="1"/>
  <c r="A7744" i="1"/>
  <c r="K7743" i="1"/>
  <c r="G7743" i="1"/>
  <c r="F7743" i="1"/>
  <c r="E7743" i="1"/>
  <c r="C7743" i="1"/>
  <c r="A7743" i="1"/>
  <c r="K7742" i="1"/>
  <c r="G7742" i="1"/>
  <c r="F7742" i="1"/>
  <c r="E7742" i="1"/>
  <c r="C7742" i="1"/>
  <c r="A7742" i="1"/>
  <c r="K7741" i="1"/>
  <c r="G7741" i="1"/>
  <c r="F7741" i="1"/>
  <c r="E7741" i="1"/>
  <c r="C7741" i="1"/>
  <c r="A7741" i="1"/>
  <c r="K7740" i="1"/>
  <c r="G7740" i="1"/>
  <c r="F7740" i="1"/>
  <c r="E7740" i="1"/>
  <c r="C7740" i="1"/>
  <c r="A7740" i="1"/>
  <c r="K7739" i="1"/>
  <c r="G7739" i="1"/>
  <c r="F7739" i="1"/>
  <c r="E7739" i="1"/>
  <c r="C7739" i="1"/>
  <c r="A7739" i="1"/>
  <c r="K7738" i="1"/>
  <c r="G7738" i="1"/>
  <c r="F7738" i="1"/>
  <c r="E7738" i="1"/>
  <c r="C7738" i="1"/>
  <c r="A7738" i="1"/>
  <c r="K7737" i="1"/>
  <c r="G7737" i="1"/>
  <c r="F7737" i="1"/>
  <c r="E7737" i="1"/>
  <c r="C7737" i="1"/>
  <c r="A7737" i="1"/>
  <c r="K7736" i="1"/>
  <c r="G7736" i="1"/>
  <c r="F7736" i="1"/>
  <c r="E7736" i="1"/>
  <c r="C7736" i="1"/>
  <c r="A7736" i="1"/>
  <c r="K7735" i="1"/>
  <c r="G7735" i="1"/>
  <c r="F7735" i="1"/>
  <c r="E7735" i="1"/>
  <c r="C7735" i="1"/>
  <c r="A7735" i="1"/>
  <c r="K7734" i="1"/>
  <c r="G7734" i="1"/>
  <c r="F7734" i="1"/>
  <c r="E7734" i="1"/>
  <c r="C7734" i="1"/>
  <c r="A7734" i="1"/>
  <c r="K7733" i="1"/>
  <c r="G7733" i="1"/>
  <c r="F7733" i="1"/>
  <c r="E7733" i="1"/>
  <c r="C7733" i="1"/>
  <c r="A7733" i="1"/>
  <c r="K7732" i="1"/>
  <c r="G7732" i="1"/>
  <c r="F7732" i="1"/>
  <c r="E7732" i="1"/>
  <c r="C7732" i="1"/>
  <c r="A7732" i="1"/>
  <c r="K7731" i="1"/>
  <c r="G7731" i="1"/>
  <c r="F7731" i="1"/>
  <c r="E7731" i="1"/>
  <c r="C7731" i="1"/>
  <c r="A7731" i="1"/>
  <c r="K7730" i="1"/>
  <c r="G7730" i="1"/>
  <c r="F7730" i="1"/>
  <c r="E7730" i="1"/>
  <c r="C7730" i="1"/>
  <c r="A7730" i="1"/>
  <c r="K7729" i="1"/>
  <c r="G7729" i="1"/>
  <c r="F7729" i="1"/>
  <c r="E7729" i="1"/>
  <c r="C7729" i="1"/>
  <c r="A7729" i="1"/>
  <c r="K7728" i="1"/>
  <c r="G7728" i="1"/>
  <c r="F7728" i="1"/>
  <c r="E7728" i="1"/>
  <c r="C7728" i="1"/>
  <c r="A7728" i="1"/>
  <c r="K7727" i="1"/>
  <c r="G7727" i="1"/>
  <c r="F7727" i="1"/>
  <c r="E7727" i="1"/>
  <c r="C7727" i="1"/>
  <c r="A7727" i="1"/>
  <c r="K7726" i="1"/>
  <c r="G7726" i="1"/>
  <c r="F7726" i="1"/>
  <c r="E7726" i="1"/>
  <c r="C7726" i="1"/>
  <c r="A7726" i="1"/>
  <c r="K7725" i="1"/>
  <c r="G7725" i="1"/>
  <c r="F7725" i="1"/>
  <c r="E7725" i="1"/>
  <c r="C7725" i="1"/>
  <c r="A7725" i="1"/>
  <c r="K7724" i="1"/>
  <c r="G7724" i="1"/>
  <c r="F7724" i="1"/>
  <c r="E7724" i="1"/>
  <c r="C7724" i="1"/>
  <c r="A7724" i="1"/>
  <c r="K7723" i="1"/>
  <c r="G7723" i="1"/>
  <c r="F7723" i="1"/>
  <c r="E7723" i="1"/>
  <c r="C7723" i="1"/>
  <c r="A7723" i="1"/>
  <c r="K7722" i="1"/>
  <c r="G7722" i="1"/>
  <c r="F7722" i="1"/>
  <c r="E7722" i="1"/>
  <c r="C7722" i="1"/>
  <c r="A7722" i="1"/>
  <c r="K7721" i="1"/>
  <c r="G7721" i="1"/>
  <c r="F7721" i="1"/>
  <c r="E7721" i="1"/>
  <c r="C7721" i="1"/>
  <c r="A7721" i="1"/>
  <c r="K7720" i="1"/>
  <c r="G7720" i="1"/>
  <c r="F7720" i="1"/>
  <c r="E7720" i="1"/>
  <c r="C7720" i="1"/>
  <c r="A7720" i="1"/>
  <c r="K7719" i="1"/>
  <c r="G7719" i="1"/>
  <c r="F7719" i="1"/>
  <c r="E7719" i="1"/>
  <c r="C7719" i="1"/>
  <c r="A7719" i="1"/>
  <c r="K7718" i="1"/>
  <c r="G7718" i="1"/>
  <c r="F7718" i="1"/>
  <c r="E7718" i="1"/>
  <c r="C7718" i="1"/>
  <c r="A7718" i="1"/>
  <c r="K7717" i="1"/>
  <c r="G7717" i="1"/>
  <c r="F7717" i="1"/>
  <c r="E7717" i="1"/>
  <c r="C7717" i="1"/>
  <c r="A7717" i="1"/>
  <c r="K7716" i="1"/>
  <c r="G7716" i="1"/>
  <c r="F7716" i="1"/>
  <c r="E7716" i="1"/>
  <c r="C7716" i="1"/>
  <c r="A7716" i="1"/>
  <c r="K7715" i="1"/>
  <c r="G7715" i="1"/>
  <c r="F7715" i="1"/>
  <c r="E7715" i="1"/>
  <c r="C7715" i="1"/>
  <c r="A7715" i="1"/>
  <c r="K7714" i="1"/>
  <c r="G7714" i="1"/>
  <c r="F7714" i="1"/>
  <c r="E7714" i="1"/>
  <c r="C7714" i="1"/>
  <c r="A7714" i="1"/>
  <c r="K7713" i="1"/>
  <c r="G7713" i="1"/>
  <c r="F7713" i="1"/>
  <c r="E7713" i="1"/>
  <c r="C7713" i="1"/>
  <c r="A7713" i="1"/>
  <c r="K7712" i="1"/>
  <c r="G7712" i="1"/>
  <c r="F7712" i="1"/>
  <c r="E7712" i="1"/>
  <c r="C7712" i="1"/>
  <c r="A7712" i="1"/>
  <c r="K7711" i="1"/>
  <c r="G7711" i="1"/>
  <c r="F7711" i="1"/>
  <c r="E7711" i="1"/>
  <c r="C7711" i="1"/>
  <c r="A7711" i="1"/>
  <c r="K7710" i="1"/>
  <c r="G7710" i="1"/>
  <c r="F7710" i="1"/>
  <c r="E7710" i="1"/>
  <c r="C7710" i="1"/>
  <c r="A7710" i="1"/>
  <c r="K7709" i="1"/>
  <c r="G7709" i="1"/>
  <c r="F7709" i="1"/>
  <c r="E7709" i="1"/>
  <c r="C7709" i="1"/>
  <c r="A7709" i="1"/>
  <c r="K7708" i="1"/>
  <c r="G7708" i="1"/>
  <c r="F7708" i="1"/>
  <c r="E7708" i="1"/>
  <c r="C7708" i="1"/>
  <c r="A7708" i="1"/>
  <c r="K7707" i="1"/>
  <c r="G7707" i="1"/>
  <c r="F7707" i="1"/>
  <c r="E7707" i="1"/>
  <c r="C7707" i="1"/>
  <c r="A7707" i="1"/>
  <c r="K7706" i="1"/>
  <c r="G7706" i="1"/>
  <c r="F7706" i="1"/>
  <c r="E7706" i="1"/>
  <c r="C7706" i="1"/>
  <c r="A7706" i="1"/>
  <c r="K7705" i="1"/>
  <c r="G7705" i="1"/>
  <c r="F7705" i="1"/>
  <c r="E7705" i="1"/>
  <c r="C7705" i="1"/>
  <c r="A7705" i="1"/>
  <c r="K7704" i="1"/>
  <c r="G7704" i="1"/>
  <c r="F7704" i="1"/>
  <c r="E7704" i="1"/>
  <c r="C7704" i="1"/>
  <c r="A7704" i="1"/>
  <c r="K7703" i="1"/>
  <c r="G7703" i="1"/>
  <c r="F7703" i="1"/>
  <c r="E7703" i="1"/>
  <c r="C7703" i="1"/>
  <c r="A7703" i="1"/>
  <c r="K7702" i="1"/>
  <c r="G7702" i="1"/>
  <c r="F7702" i="1"/>
  <c r="E7702" i="1"/>
  <c r="C7702" i="1"/>
  <c r="A7702" i="1"/>
  <c r="K7701" i="1"/>
  <c r="G7701" i="1"/>
  <c r="F7701" i="1"/>
  <c r="E7701" i="1"/>
  <c r="C7701" i="1"/>
  <c r="A7701" i="1"/>
  <c r="K7700" i="1"/>
  <c r="G7700" i="1"/>
  <c r="F7700" i="1"/>
  <c r="E7700" i="1"/>
  <c r="C7700" i="1"/>
  <c r="A7700" i="1"/>
  <c r="K7699" i="1"/>
  <c r="G7699" i="1"/>
  <c r="F7699" i="1"/>
  <c r="E7699" i="1"/>
  <c r="C7699" i="1"/>
  <c r="A7699" i="1"/>
  <c r="K7698" i="1"/>
  <c r="G7698" i="1"/>
  <c r="F7698" i="1"/>
  <c r="E7698" i="1"/>
  <c r="C7698" i="1"/>
  <c r="A7698" i="1"/>
  <c r="K7697" i="1"/>
  <c r="G7697" i="1"/>
  <c r="F7697" i="1"/>
  <c r="E7697" i="1"/>
  <c r="C7697" i="1"/>
  <c r="A7697" i="1"/>
  <c r="K7696" i="1"/>
  <c r="G7696" i="1"/>
  <c r="F7696" i="1"/>
  <c r="E7696" i="1"/>
  <c r="C7696" i="1"/>
  <c r="A7696" i="1"/>
  <c r="K7695" i="1"/>
  <c r="G7695" i="1"/>
  <c r="F7695" i="1"/>
  <c r="E7695" i="1"/>
  <c r="C7695" i="1"/>
  <c r="A7695" i="1"/>
  <c r="K7694" i="1"/>
  <c r="G7694" i="1"/>
  <c r="F7694" i="1"/>
  <c r="E7694" i="1"/>
  <c r="C7694" i="1"/>
  <c r="A7694" i="1"/>
  <c r="K7693" i="1"/>
  <c r="G7693" i="1"/>
  <c r="F7693" i="1"/>
  <c r="E7693" i="1"/>
  <c r="C7693" i="1"/>
  <c r="A7693" i="1"/>
  <c r="K7692" i="1"/>
  <c r="G7692" i="1"/>
  <c r="F7692" i="1"/>
  <c r="E7692" i="1"/>
  <c r="C7692" i="1"/>
  <c r="A7692" i="1"/>
  <c r="K7691" i="1"/>
  <c r="G7691" i="1"/>
  <c r="F7691" i="1"/>
  <c r="E7691" i="1"/>
  <c r="C7691" i="1"/>
  <c r="A7691" i="1"/>
  <c r="K7690" i="1"/>
  <c r="G7690" i="1"/>
  <c r="F7690" i="1"/>
  <c r="E7690" i="1"/>
  <c r="C7690" i="1"/>
  <c r="A7690" i="1"/>
  <c r="K7689" i="1"/>
  <c r="G7689" i="1"/>
  <c r="F7689" i="1"/>
  <c r="E7689" i="1"/>
  <c r="C7689" i="1"/>
  <c r="A7689" i="1"/>
  <c r="K7688" i="1"/>
  <c r="G7688" i="1"/>
  <c r="F7688" i="1"/>
  <c r="E7688" i="1"/>
  <c r="C7688" i="1"/>
  <c r="A7688" i="1"/>
  <c r="K7687" i="1"/>
  <c r="G7687" i="1"/>
  <c r="F7687" i="1"/>
  <c r="E7687" i="1"/>
  <c r="C7687" i="1"/>
  <c r="A7687" i="1"/>
  <c r="K7686" i="1"/>
  <c r="G7686" i="1"/>
  <c r="F7686" i="1"/>
  <c r="E7686" i="1"/>
  <c r="C7686" i="1"/>
  <c r="A7686" i="1"/>
  <c r="K7685" i="1"/>
  <c r="G7685" i="1"/>
  <c r="F7685" i="1"/>
  <c r="E7685" i="1"/>
  <c r="C7685" i="1"/>
  <c r="A7685" i="1"/>
  <c r="K7684" i="1"/>
  <c r="G7684" i="1"/>
  <c r="F7684" i="1"/>
  <c r="E7684" i="1"/>
  <c r="C7684" i="1"/>
  <c r="A7684" i="1"/>
  <c r="K7683" i="1"/>
  <c r="G7683" i="1"/>
  <c r="F7683" i="1"/>
  <c r="E7683" i="1"/>
  <c r="C7683" i="1"/>
  <c r="A7683" i="1"/>
  <c r="K7682" i="1"/>
  <c r="G7682" i="1"/>
  <c r="F7682" i="1"/>
  <c r="E7682" i="1"/>
  <c r="C7682" i="1"/>
  <c r="A7682" i="1"/>
  <c r="K7681" i="1"/>
  <c r="G7681" i="1"/>
  <c r="F7681" i="1"/>
  <c r="E7681" i="1"/>
  <c r="C7681" i="1"/>
  <c r="A7681" i="1"/>
  <c r="K7680" i="1"/>
  <c r="G7680" i="1"/>
  <c r="F7680" i="1"/>
  <c r="E7680" i="1"/>
  <c r="C7680" i="1"/>
  <c r="A7680" i="1"/>
  <c r="K7679" i="1"/>
  <c r="G7679" i="1"/>
  <c r="F7679" i="1"/>
  <c r="E7679" i="1"/>
  <c r="C7679" i="1"/>
  <c r="A7679" i="1"/>
  <c r="K7678" i="1"/>
  <c r="G7678" i="1"/>
  <c r="F7678" i="1"/>
  <c r="E7678" i="1"/>
  <c r="C7678" i="1"/>
  <c r="A7678" i="1"/>
  <c r="K7677" i="1"/>
  <c r="G7677" i="1"/>
  <c r="F7677" i="1"/>
  <c r="E7677" i="1"/>
  <c r="C7677" i="1"/>
  <c r="A7677" i="1"/>
  <c r="K7676" i="1"/>
  <c r="G7676" i="1"/>
  <c r="F7676" i="1"/>
  <c r="E7676" i="1"/>
  <c r="C7676" i="1"/>
  <c r="A7676" i="1"/>
  <c r="K7675" i="1"/>
  <c r="G7675" i="1"/>
  <c r="F7675" i="1"/>
  <c r="E7675" i="1"/>
  <c r="C7675" i="1"/>
  <c r="A7675" i="1"/>
  <c r="K7674" i="1"/>
  <c r="G7674" i="1"/>
  <c r="F7674" i="1"/>
  <c r="E7674" i="1"/>
  <c r="C7674" i="1"/>
  <c r="A7674" i="1"/>
  <c r="K7673" i="1"/>
  <c r="G7673" i="1"/>
  <c r="F7673" i="1"/>
  <c r="E7673" i="1"/>
  <c r="C7673" i="1"/>
  <c r="A7673" i="1"/>
  <c r="K7672" i="1"/>
  <c r="G7672" i="1"/>
  <c r="F7672" i="1"/>
  <c r="E7672" i="1"/>
  <c r="C7672" i="1"/>
  <c r="A7672" i="1"/>
  <c r="K7671" i="1"/>
  <c r="G7671" i="1"/>
  <c r="F7671" i="1"/>
  <c r="E7671" i="1"/>
  <c r="C7671" i="1"/>
  <c r="A7671" i="1"/>
  <c r="K7670" i="1"/>
  <c r="G7670" i="1"/>
  <c r="F7670" i="1"/>
  <c r="E7670" i="1"/>
  <c r="C7670" i="1"/>
  <c r="A7670" i="1"/>
  <c r="K7669" i="1"/>
  <c r="G7669" i="1"/>
  <c r="F7669" i="1"/>
  <c r="E7669" i="1"/>
  <c r="C7669" i="1"/>
  <c r="A7669" i="1"/>
  <c r="K7668" i="1"/>
  <c r="G7668" i="1"/>
  <c r="F7668" i="1"/>
  <c r="E7668" i="1"/>
  <c r="C7668" i="1"/>
  <c r="A7668" i="1"/>
  <c r="K7667" i="1"/>
  <c r="G7667" i="1"/>
  <c r="F7667" i="1"/>
  <c r="E7667" i="1"/>
  <c r="C7667" i="1"/>
  <c r="A7667" i="1"/>
  <c r="K7666" i="1"/>
  <c r="G7666" i="1"/>
  <c r="F7666" i="1"/>
  <c r="E7666" i="1"/>
  <c r="C7666" i="1"/>
  <c r="A7666" i="1"/>
  <c r="K7665" i="1"/>
  <c r="G7665" i="1"/>
  <c r="F7665" i="1"/>
  <c r="E7665" i="1"/>
  <c r="C7665" i="1"/>
  <c r="A7665" i="1"/>
  <c r="K7664" i="1"/>
  <c r="G7664" i="1"/>
  <c r="F7664" i="1"/>
  <c r="E7664" i="1"/>
  <c r="C7664" i="1"/>
  <c r="A7664" i="1"/>
  <c r="K7663" i="1"/>
  <c r="G7663" i="1"/>
  <c r="F7663" i="1"/>
  <c r="E7663" i="1"/>
  <c r="C7663" i="1"/>
  <c r="A7663" i="1"/>
  <c r="K7662" i="1"/>
  <c r="G7662" i="1"/>
  <c r="F7662" i="1"/>
  <c r="E7662" i="1"/>
  <c r="C7662" i="1"/>
  <c r="A7662" i="1"/>
  <c r="K7661" i="1"/>
  <c r="G7661" i="1"/>
  <c r="F7661" i="1"/>
  <c r="E7661" i="1"/>
  <c r="C7661" i="1"/>
  <c r="A7661" i="1"/>
  <c r="K7660" i="1"/>
  <c r="G7660" i="1"/>
  <c r="F7660" i="1"/>
  <c r="E7660" i="1"/>
  <c r="C7660" i="1"/>
  <c r="A7660" i="1"/>
  <c r="K7659" i="1"/>
  <c r="G7659" i="1"/>
  <c r="F7659" i="1"/>
  <c r="E7659" i="1"/>
  <c r="C7659" i="1"/>
  <c r="A7659" i="1"/>
  <c r="K7658" i="1"/>
  <c r="G7658" i="1"/>
  <c r="F7658" i="1"/>
  <c r="E7658" i="1"/>
  <c r="C7658" i="1"/>
  <c r="A7658" i="1"/>
  <c r="K7657" i="1"/>
  <c r="G7657" i="1"/>
  <c r="F7657" i="1"/>
  <c r="E7657" i="1"/>
  <c r="C7657" i="1"/>
  <c r="A7657" i="1"/>
  <c r="K7656" i="1"/>
  <c r="G7656" i="1"/>
  <c r="F7656" i="1"/>
  <c r="E7656" i="1"/>
  <c r="C7656" i="1"/>
  <c r="A7656" i="1"/>
  <c r="K7655" i="1"/>
  <c r="G7655" i="1"/>
  <c r="F7655" i="1"/>
  <c r="E7655" i="1"/>
  <c r="C7655" i="1"/>
  <c r="A7655" i="1"/>
  <c r="K7654" i="1"/>
  <c r="G7654" i="1"/>
  <c r="F7654" i="1"/>
  <c r="E7654" i="1"/>
  <c r="C7654" i="1"/>
  <c r="A7654" i="1"/>
  <c r="K7653" i="1"/>
  <c r="G7653" i="1"/>
  <c r="F7653" i="1"/>
  <c r="E7653" i="1"/>
  <c r="C7653" i="1"/>
  <c r="A7653" i="1"/>
  <c r="K7652" i="1"/>
  <c r="G7652" i="1"/>
  <c r="F7652" i="1"/>
  <c r="E7652" i="1"/>
  <c r="C7652" i="1"/>
  <c r="A7652" i="1"/>
  <c r="K7651" i="1"/>
  <c r="G7651" i="1"/>
  <c r="F7651" i="1"/>
  <c r="E7651" i="1"/>
  <c r="C7651" i="1"/>
  <c r="A7651" i="1"/>
  <c r="K7650" i="1"/>
  <c r="G7650" i="1"/>
  <c r="F7650" i="1"/>
  <c r="E7650" i="1"/>
  <c r="C7650" i="1"/>
  <c r="A7650" i="1"/>
  <c r="K7649" i="1"/>
  <c r="G7649" i="1"/>
  <c r="F7649" i="1"/>
  <c r="E7649" i="1"/>
  <c r="C7649" i="1"/>
  <c r="A7649" i="1"/>
  <c r="K7648" i="1"/>
  <c r="G7648" i="1"/>
  <c r="F7648" i="1"/>
  <c r="E7648" i="1"/>
  <c r="C7648" i="1"/>
  <c r="A7648" i="1"/>
  <c r="K7647" i="1"/>
  <c r="G7647" i="1"/>
  <c r="F7647" i="1"/>
  <c r="E7647" i="1"/>
  <c r="C7647" i="1"/>
  <c r="A7647" i="1"/>
  <c r="K7646" i="1"/>
  <c r="G7646" i="1"/>
  <c r="F7646" i="1"/>
  <c r="E7646" i="1"/>
  <c r="C7646" i="1"/>
  <c r="A7646" i="1"/>
  <c r="K7645" i="1"/>
  <c r="G7645" i="1"/>
  <c r="F7645" i="1"/>
  <c r="E7645" i="1"/>
  <c r="C7645" i="1"/>
  <c r="A7645" i="1"/>
  <c r="K7644" i="1"/>
  <c r="G7644" i="1"/>
  <c r="F7644" i="1"/>
  <c r="E7644" i="1"/>
  <c r="C7644" i="1"/>
  <c r="A7644" i="1"/>
  <c r="K7643" i="1"/>
  <c r="G7643" i="1"/>
  <c r="F7643" i="1"/>
  <c r="E7643" i="1"/>
  <c r="C7643" i="1"/>
  <c r="A7643" i="1"/>
  <c r="K7642" i="1"/>
  <c r="G7642" i="1"/>
  <c r="F7642" i="1"/>
  <c r="E7642" i="1"/>
  <c r="C7642" i="1"/>
  <c r="A7642" i="1"/>
  <c r="K7641" i="1"/>
  <c r="G7641" i="1"/>
  <c r="F7641" i="1"/>
  <c r="E7641" i="1"/>
  <c r="C7641" i="1"/>
  <c r="A7641" i="1"/>
  <c r="K7640" i="1"/>
  <c r="G7640" i="1"/>
  <c r="F7640" i="1"/>
  <c r="E7640" i="1"/>
  <c r="C7640" i="1"/>
  <c r="A7640" i="1"/>
  <c r="K7639" i="1"/>
  <c r="G7639" i="1"/>
  <c r="F7639" i="1"/>
  <c r="E7639" i="1"/>
  <c r="C7639" i="1"/>
  <c r="A7639" i="1"/>
  <c r="K7638" i="1"/>
  <c r="G7638" i="1"/>
  <c r="F7638" i="1"/>
  <c r="E7638" i="1"/>
  <c r="C7638" i="1"/>
  <c r="A7638" i="1"/>
  <c r="K7637" i="1"/>
  <c r="G7637" i="1"/>
  <c r="F7637" i="1"/>
  <c r="E7637" i="1"/>
  <c r="C7637" i="1"/>
  <c r="A7637" i="1"/>
  <c r="K7636" i="1"/>
  <c r="G7636" i="1"/>
  <c r="F7636" i="1"/>
  <c r="E7636" i="1"/>
  <c r="C7636" i="1"/>
  <c r="A7636" i="1"/>
  <c r="K7635" i="1"/>
  <c r="G7635" i="1"/>
  <c r="F7635" i="1"/>
  <c r="E7635" i="1"/>
  <c r="C7635" i="1"/>
  <c r="A7635" i="1"/>
  <c r="K7634" i="1"/>
  <c r="G7634" i="1"/>
  <c r="F7634" i="1"/>
  <c r="E7634" i="1"/>
  <c r="C7634" i="1"/>
  <c r="A7634" i="1"/>
  <c r="K7633" i="1"/>
  <c r="G7633" i="1"/>
  <c r="F7633" i="1"/>
  <c r="E7633" i="1"/>
  <c r="C7633" i="1"/>
  <c r="A7633" i="1"/>
  <c r="K7632" i="1"/>
  <c r="G7632" i="1"/>
  <c r="F7632" i="1"/>
  <c r="E7632" i="1"/>
  <c r="C7632" i="1"/>
  <c r="A7632" i="1"/>
  <c r="K7631" i="1"/>
  <c r="G7631" i="1"/>
  <c r="F7631" i="1"/>
  <c r="E7631" i="1"/>
  <c r="C7631" i="1"/>
  <c r="A7631" i="1"/>
  <c r="K7630" i="1"/>
  <c r="G7630" i="1"/>
  <c r="F7630" i="1"/>
  <c r="E7630" i="1"/>
  <c r="C7630" i="1"/>
  <c r="A7630" i="1"/>
  <c r="K7629" i="1"/>
  <c r="G7629" i="1"/>
  <c r="F7629" i="1"/>
  <c r="E7629" i="1"/>
  <c r="C7629" i="1"/>
  <c r="A7629" i="1"/>
  <c r="K7628" i="1"/>
  <c r="G7628" i="1"/>
  <c r="F7628" i="1"/>
  <c r="E7628" i="1"/>
  <c r="C7628" i="1"/>
  <c r="A7628" i="1"/>
  <c r="K7627" i="1"/>
  <c r="G7627" i="1"/>
  <c r="F7627" i="1"/>
  <c r="E7627" i="1"/>
  <c r="C7627" i="1"/>
  <c r="A7627" i="1"/>
  <c r="K7626" i="1"/>
  <c r="G7626" i="1"/>
  <c r="F7626" i="1"/>
  <c r="E7626" i="1"/>
  <c r="C7626" i="1"/>
  <c r="A7626" i="1"/>
  <c r="K7625" i="1"/>
  <c r="G7625" i="1"/>
  <c r="F7625" i="1"/>
  <c r="E7625" i="1"/>
  <c r="C7625" i="1"/>
  <c r="A7625" i="1"/>
  <c r="K7624" i="1"/>
  <c r="G7624" i="1"/>
  <c r="F7624" i="1"/>
  <c r="E7624" i="1"/>
  <c r="C7624" i="1"/>
  <c r="A7624" i="1"/>
  <c r="K7623" i="1"/>
  <c r="G7623" i="1"/>
  <c r="F7623" i="1"/>
  <c r="E7623" i="1"/>
  <c r="C7623" i="1"/>
  <c r="A7623" i="1"/>
  <c r="K7622" i="1"/>
  <c r="G7622" i="1"/>
  <c r="F7622" i="1"/>
  <c r="E7622" i="1"/>
  <c r="C7622" i="1"/>
  <c r="A7622" i="1"/>
  <c r="K7621" i="1"/>
  <c r="G7621" i="1"/>
  <c r="F7621" i="1"/>
  <c r="E7621" i="1"/>
  <c r="C7621" i="1"/>
  <c r="A7621" i="1"/>
  <c r="K7620" i="1"/>
  <c r="G7620" i="1"/>
  <c r="F7620" i="1"/>
  <c r="E7620" i="1"/>
  <c r="C7620" i="1"/>
  <c r="A7620" i="1"/>
  <c r="K7619" i="1"/>
  <c r="G7619" i="1"/>
  <c r="F7619" i="1"/>
  <c r="E7619" i="1"/>
  <c r="C7619" i="1"/>
  <c r="A7619" i="1"/>
  <c r="K7618" i="1"/>
  <c r="G7618" i="1"/>
  <c r="F7618" i="1"/>
  <c r="E7618" i="1"/>
  <c r="C7618" i="1"/>
  <c r="A7618" i="1"/>
  <c r="K7617" i="1"/>
  <c r="G7617" i="1"/>
  <c r="F7617" i="1"/>
  <c r="E7617" i="1"/>
  <c r="C7617" i="1"/>
  <c r="A7617" i="1"/>
  <c r="K7616" i="1"/>
  <c r="G7616" i="1"/>
  <c r="F7616" i="1"/>
  <c r="E7616" i="1"/>
  <c r="C7616" i="1"/>
  <c r="A7616" i="1"/>
  <c r="K7615" i="1"/>
  <c r="G7615" i="1"/>
  <c r="F7615" i="1"/>
  <c r="E7615" i="1"/>
  <c r="C7615" i="1"/>
  <c r="A7615" i="1"/>
  <c r="K7614" i="1"/>
  <c r="G7614" i="1"/>
  <c r="F7614" i="1"/>
  <c r="E7614" i="1"/>
  <c r="C7614" i="1"/>
  <c r="A7614" i="1"/>
  <c r="K7613" i="1"/>
  <c r="G7613" i="1"/>
  <c r="F7613" i="1"/>
  <c r="E7613" i="1"/>
  <c r="C7613" i="1"/>
  <c r="A7613" i="1"/>
  <c r="K7612" i="1"/>
  <c r="G7612" i="1"/>
  <c r="F7612" i="1"/>
  <c r="E7612" i="1"/>
  <c r="C7612" i="1"/>
  <c r="A7612" i="1"/>
  <c r="K7611" i="1"/>
  <c r="G7611" i="1"/>
  <c r="F7611" i="1"/>
  <c r="E7611" i="1"/>
  <c r="C7611" i="1"/>
  <c r="A7611" i="1"/>
  <c r="K7610" i="1"/>
  <c r="G7610" i="1"/>
  <c r="F7610" i="1"/>
  <c r="E7610" i="1"/>
  <c r="C7610" i="1"/>
  <c r="A7610" i="1"/>
  <c r="K7609" i="1"/>
  <c r="G7609" i="1"/>
  <c r="F7609" i="1"/>
  <c r="E7609" i="1"/>
  <c r="C7609" i="1"/>
  <c r="A7609" i="1"/>
  <c r="K7608" i="1"/>
  <c r="G7608" i="1"/>
  <c r="F7608" i="1"/>
  <c r="E7608" i="1"/>
  <c r="C7608" i="1"/>
  <c r="A7608" i="1"/>
  <c r="K7607" i="1"/>
  <c r="G7607" i="1"/>
  <c r="F7607" i="1"/>
  <c r="E7607" i="1"/>
  <c r="C7607" i="1"/>
  <c r="A7607" i="1"/>
  <c r="K7606" i="1"/>
  <c r="G7606" i="1"/>
  <c r="F7606" i="1"/>
  <c r="E7606" i="1"/>
  <c r="C7606" i="1"/>
  <c r="A7606" i="1"/>
  <c r="K7605" i="1"/>
  <c r="G7605" i="1"/>
  <c r="F7605" i="1"/>
  <c r="E7605" i="1"/>
  <c r="C7605" i="1"/>
  <c r="A7605" i="1"/>
  <c r="K7604" i="1"/>
  <c r="G7604" i="1"/>
  <c r="F7604" i="1"/>
  <c r="E7604" i="1"/>
  <c r="C7604" i="1"/>
  <c r="A7604" i="1"/>
  <c r="K7603" i="1"/>
  <c r="G7603" i="1"/>
  <c r="F7603" i="1"/>
  <c r="E7603" i="1"/>
  <c r="C7603" i="1"/>
  <c r="A7603" i="1"/>
  <c r="K7602" i="1"/>
  <c r="G7602" i="1"/>
  <c r="F7602" i="1"/>
  <c r="E7602" i="1"/>
  <c r="C7602" i="1"/>
  <c r="A7602" i="1"/>
  <c r="K7601" i="1"/>
  <c r="G7601" i="1"/>
  <c r="F7601" i="1"/>
  <c r="E7601" i="1"/>
  <c r="C7601" i="1"/>
  <c r="A7601" i="1"/>
  <c r="K7600" i="1"/>
  <c r="G7600" i="1"/>
  <c r="F7600" i="1"/>
  <c r="E7600" i="1"/>
  <c r="C7600" i="1"/>
  <c r="A7600" i="1"/>
  <c r="K7599" i="1"/>
  <c r="G7599" i="1"/>
  <c r="F7599" i="1"/>
  <c r="E7599" i="1"/>
  <c r="C7599" i="1"/>
  <c r="A7599" i="1"/>
  <c r="K7598" i="1"/>
  <c r="G7598" i="1"/>
  <c r="F7598" i="1"/>
  <c r="E7598" i="1"/>
  <c r="C7598" i="1"/>
  <c r="A7598" i="1"/>
  <c r="K7597" i="1"/>
  <c r="G7597" i="1"/>
  <c r="F7597" i="1"/>
  <c r="E7597" i="1"/>
  <c r="C7597" i="1"/>
  <c r="A7597" i="1"/>
  <c r="K7596" i="1"/>
  <c r="G7596" i="1"/>
  <c r="F7596" i="1"/>
  <c r="E7596" i="1"/>
  <c r="C7596" i="1"/>
  <c r="A7596" i="1"/>
  <c r="K7595" i="1"/>
  <c r="G7595" i="1"/>
  <c r="F7595" i="1"/>
  <c r="E7595" i="1"/>
  <c r="C7595" i="1"/>
  <c r="A7595" i="1"/>
  <c r="K7594" i="1"/>
  <c r="G7594" i="1"/>
  <c r="F7594" i="1"/>
  <c r="E7594" i="1"/>
  <c r="C7594" i="1"/>
  <c r="A7594" i="1"/>
  <c r="K7593" i="1"/>
  <c r="G7593" i="1"/>
  <c r="F7593" i="1"/>
  <c r="E7593" i="1"/>
  <c r="C7593" i="1"/>
  <c r="A7593" i="1"/>
  <c r="K7592" i="1"/>
  <c r="G7592" i="1"/>
  <c r="F7592" i="1"/>
  <c r="E7592" i="1"/>
  <c r="C7592" i="1"/>
  <c r="A7592" i="1"/>
  <c r="K7591" i="1"/>
  <c r="G7591" i="1"/>
  <c r="F7591" i="1"/>
  <c r="E7591" i="1"/>
  <c r="C7591" i="1"/>
  <c r="A7591" i="1"/>
  <c r="K7590" i="1"/>
  <c r="G7590" i="1"/>
  <c r="F7590" i="1"/>
  <c r="E7590" i="1"/>
  <c r="C7590" i="1"/>
  <c r="A7590" i="1"/>
  <c r="K7589" i="1"/>
  <c r="G7589" i="1"/>
  <c r="F7589" i="1"/>
  <c r="E7589" i="1"/>
  <c r="C7589" i="1"/>
  <c r="A7589" i="1"/>
  <c r="K7588" i="1"/>
  <c r="G7588" i="1"/>
  <c r="F7588" i="1"/>
  <c r="E7588" i="1"/>
  <c r="C7588" i="1"/>
  <c r="A7588" i="1"/>
  <c r="K7587" i="1"/>
  <c r="G7587" i="1"/>
  <c r="F7587" i="1"/>
  <c r="E7587" i="1"/>
  <c r="C7587" i="1"/>
  <c r="A7587" i="1"/>
  <c r="K7586" i="1"/>
  <c r="G7586" i="1"/>
  <c r="F7586" i="1"/>
  <c r="E7586" i="1"/>
  <c r="C7586" i="1"/>
  <c r="A7586" i="1"/>
  <c r="K7585" i="1"/>
  <c r="G7585" i="1"/>
  <c r="F7585" i="1"/>
  <c r="E7585" i="1"/>
  <c r="C7585" i="1"/>
  <c r="A7585" i="1"/>
  <c r="K7584" i="1"/>
  <c r="G7584" i="1"/>
  <c r="F7584" i="1"/>
  <c r="E7584" i="1"/>
  <c r="C7584" i="1"/>
  <c r="A7584" i="1"/>
  <c r="K7583" i="1"/>
  <c r="G7583" i="1"/>
  <c r="F7583" i="1"/>
  <c r="E7583" i="1"/>
  <c r="C7583" i="1"/>
  <c r="A7583" i="1"/>
  <c r="K7582" i="1"/>
  <c r="G7582" i="1"/>
  <c r="F7582" i="1"/>
  <c r="E7582" i="1"/>
  <c r="C7582" i="1"/>
  <c r="A7582" i="1"/>
  <c r="K7581" i="1"/>
  <c r="G7581" i="1"/>
  <c r="F7581" i="1"/>
  <c r="E7581" i="1"/>
  <c r="C7581" i="1"/>
  <c r="A7581" i="1"/>
  <c r="K7580" i="1"/>
  <c r="G7580" i="1"/>
  <c r="F7580" i="1"/>
  <c r="E7580" i="1"/>
  <c r="C7580" i="1"/>
  <c r="A7580" i="1"/>
  <c r="K7579" i="1"/>
  <c r="G7579" i="1"/>
  <c r="F7579" i="1"/>
  <c r="E7579" i="1"/>
  <c r="C7579" i="1"/>
  <c r="A7579" i="1"/>
  <c r="K7578" i="1"/>
  <c r="G7578" i="1"/>
  <c r="F7578" i="1"/>
  <c r="E7578" i="1"/>
  <c r="C7578" i="1"/>
  <c r="A7578" i="1"/>
  <c r="K7577" i="1"/>
  <c r="G7577" i="1"/>
  <c r="F7577" i="1"/>
  <c r="E7577" i="1"/>
  <c r="C7577" i="1"/>
  <c r="A7577" i="1"/>
  <c r="K7576" i="1"/>
  <c r="G7576" i="1"/>
  <c r="F7576" i="1"/>
  <c r="E7576" i="1"/>
  <c r="C7576" i="1"/>
  <c r="A7576" i="1"/>
  <c r="K7575" i="1"/>
  <c r="G7575" i="1"/>
  <c r="F7575" i="1"/>
  <c r="E7575" i="1"/>
  <c r="C7575" i="1"/>
  <c r="A7575" i="1"/>
  <c r="K7574" i="1"/>
  <c r="G7574" i="1"/>
  <c r="F7574" i="1"/>
  <c r="E7574" i="1"/>
  <c r="C7574" i="1"/>
  <c r="A7574" i="1"/>
  <c r="K7573" i="1"/>
  <c r="G7573" i="1"/>
  <c r="F7573" i="1"/>
  <c r="E7573" i="1"/>
  <c r="C7573" i="1"/>
  <c r="A7573" i="1"/>
  <c r="K7572" i="1"/>
  <c r="G7572" i="1"/>
  <c r="F7572" i="1"/>
  <c r="E7572" i="1"/>
  <c r="C7572" i="1"/>
  <c r="A7572" i="1"/>
  <c r="K7571" i="1"/>
  <c r="G7571" i="1"/>
  <c r="F7571" i="1"/>
  <c r="E7571" i="1"/>
  <c r="C7571" i="1"/>
  <c r="A7571" i="1"/>
  <c r="K7570" i="1"/>
  <c r="G7570" i="1"/>
  <c r="F7570" i="1"/>
  <c r="E7570" i="1"/>
  <c r="C7570" i="1"/>
  <c r="A7570" i="1"/>
  <c r="K7569" i="1"/>
  <c r="G7569" i="1"/>
  <c r="F7569" i="1"/>
  <c r="E7569" i="1"/>
  <c r="C7569" i="1"/>
  <c r="A7569" i="1"/>
  <c r="K7568" i="1"/>
  <c r="G7568" i="1"/>
  <c r="F7568" i="1"/>
  <c r="E7568" i="1"/>
  <c r="C7568" i="1"/>
  <c r="A7568" i="1"/>
  <c r="K7567" i="1"/>
  <c r="G7567" i="1"/>
  <c r="F7567" i="1"/>
  <c r="E7567" i="1"/>
  <c r="C7567" i="1"/>
  <c r="A7567" i="1"/>
  <c r="K7566" i="1"/>
  <c r="G7566" i="1"/>
  <c r="F7566" i="1"/>
  <c r="E7566" i="1"/>
  <c r="C7566" i="1"/>
  <c r="A7566" i="1"/>
  <c r="K7565" i="1"/>
  <c r="G7565" i="1"/>
  <c r="F7565" i="1"/>
  <c r="E7565" i="1"/>
  <c r="C7565" i="1"/>
  <c r="A7565" i="1"/>
  <c r="K7564" i="1"/>
  <c r="G7564" i="1"/>
  <c r="F7564" i="1"/>
  <c r="E7564" i="1"/>
  <c r="C7564" i="1"/>
  <c r="A7564" i="1"/>
  <c r="K7563" i="1"/>
  <c r="G7563" i="1"/>
  <c r="F7563" i="1"/>
  <c r="E7563" i="1"/>
  <c r="C7563" i="1"/>
  <c r="A7563" i="1"/>
  <c r="K7562" i="1"/>
  <c r="G7562" i="1"/>
  <c r="F7562" i="1"/>
  <c r="E7562" i="1"/>
  <c r="C7562" i="1"/>
  <c r="A7562" i="1"/>
  <c r="K7561" i="1"/>
  <c r="G7561" i="1"/>
  <c r="F7561" i="1"/>
  <c r="E7561" i="1"/>
  <c r="C7561" i="1"/>
  <c r="A7561" i="1"/>
  <c r="K7560" i="1"/>
  <c r="G7560" i="1"/>
  <c r="F7560" i="1"/>
  <c r="E7560" i="1"/>
  <c r="C7560" i="1"/>
  <c r="A7560" i="1"/>
  <c r="K7559" i="1"/>
  <c r="G7559" i="1"/>
  <c r="F7559" i="1"/>
  <c r="E7559" i="1"/>
  <c r="C7559" i="1"/>
  <c r="A7559" i="1"/>
  <c r="K7558" i="1"/>
  <c r="G7558" i="1"/>
  <c r="F7558" i="1"/>
  <c r="E7558" i="1"/>
  <c r="C7558" i="1"/>
  <c r="A7558" i="1"/>
  <c r="K7557" i="1"/>
  <c r="G7557" i="1"/>
  <c r="F7557" i="1"/>
  <c r="E7557" i="1"/>
  <c r="C7557" i="1"/>
  <c r="A7557" i="1"/>
  <c r="K7556" i="1"/>
  <c r="G7556" i="1"/>
  <c r="F7556" i="1"/>
  <c r="E7556" i="1"/>
  <c r="C7556" i="1"/>
  <c r="A7556" i="1"/>
  <c r="K7555" i="1"/>
  <c r="G7555" i="1"/>
  <c r="F7555" i="1"/>
  <c r="E7555" i="1"/>
  <c r="C7555" i="1"/>
  <c r="A7555" i="1"/>
  <c r="K7554" i="1"/>
  <c r="G7554" i="1"/>
  <c r="F7554" i="1"/>
  <c r="E7554" i="1"/>
  <c r="C7554" i="1"/>
  <c r="A7554" i="1"/>
  <c r="K7553" i="1"/>
  <c r="G7553" i="1"/>
  <c r="F7553" i="1"/>
  <c r="E7553" i="1"/>
  <c r="C7553" i="1"/>
  <c r="A7553" i="1"/>
  <c r="K7552" i="1"/>
  <c r="G7552" i="1"/>
  <c r="F7552" i="1"/>
  <c r="E7552" i="1"/>
  <c r="C7552" i="1"/>
  <c r="A7552" i="1"/>
  <c r="K7551" i="1"/>
  <c r="G7551" i="1"/>
  <c r="F7551" i="1"/>
  <c r="E7551" i="1"/>
  <c r="C7551" i="1"/>
  <c r="A7551" i="1"/>
  <c r="K7550" i="1"/>
  <c r="G7550" i="1"/>
  <c r="F7550" i="1"/>
  <c r="E7550" i="1"/>
  <c r="C7550" i="1"/>
  <c r="A7550" i="1"/>
  <c r="K7549" i="1"/>
  <c r="G7549" i="1"/>
  <c r="F7549" i="1"/>
  <c r="E7549" i="1"/>
  <c r="C7549" i="1"/>
  <c r="A7549" i="1"/>
  <c r="K7548" i="1"/>
  <c r="G7548" i="1"/>
  <c r="F7548" i="1"/>
  <c r="E7548" i="1"/>
  <c r="C7548" i="1"/>
  <c r="A7548" i="1"/>
  <c r="K7547" i="1"/>
  <c r="G7547" i="1"/>
  <c r="F7547" i="1"/>
  <c r="E7547" i="1"/>
  <c r="C7547" i="1"/>
  <c r="A7547" i="1"/>
  <c r="K7546" i="1"/>
  <c r="G7546" i="1"/>
  <c r="F7546" i="1"/>
  <c r="E7546" i="1"/>
  <c r="C7546" i="1"/>
  <c r="A7546" i="1"/>
  <c r="K7545" i="1"/>
  <c r="G7545" i="1"/>
  <c r="F7545" i="1"/>
  <c r="E7545" i="1"/>
  <c r="C7545" i="1"/>
  <c r="A7545" i="1"/>
  <c r="K7544" i="1"/>
  <c r="G7544" i="1"/>
  <c r="F7544" i="1"/>
  <c r="E7544" i="1"/>
  <c r="C7544" i="1"/>
  <c r="A7544" i="1"/>
  <c r="K7543" i="1"/>
  <c r="G7543" i="1"/>
  <c r="F7543" i="1"/>
  <c r="E7543" i="1"/>
  <c r="C7543" i="1"/>
  <c r="A7543" i="1"/>
  <c r="K7542" i="1"/>
  <c r="G7542" i="1"/>
  <c r="F7542" i="1"/>
  <c r="E7542" i="1"/>
  <c r="C7542" i="1"/>
  <c r="A7542" i="1"/>
  <c r="K7541" i="1"/>
  <c r="G7541" i="1"/>
  <c r="F7541" i="1"/>
  <c r="E7541" i="1"/>
  <c r="C7541" i="1"/>
  <c r="A7541" i="1"/>
  <c r="K7540" i="1"/>
  <c r="G7540" i="1"/>
  <c r="F7540" i="1"/>
  <c r="E7540" i="1"/>
  <c r="C7540" i="1"/>
  <c r="A7540" i="1"/>
  <c r="K7539" i="1"/>
  <c r="G7539" i="1"/>
  <c r="F7539" i="1"/>
  <c r="E7539" i="1"/>
  <c r="C7539" i="1"/>
  <c r="A7539" i="1"/>
  <c r="K7538" i="1"/>
  <c r="G7538" i="1"/>
  <c r="F7538" i="1"/>
  <c r="E7538" i="1"/>
  <c r="C7538" i="1"/>
  <c r="A7538" i="1"/>
  <c r="K7537" i="1"/>
  <c r="G7537" i="1"/>
  <c r="F7537" i="1"/>
  <c r="E7537" i="1"/>
  <c r="C7537" i="1"/>
  <c r="A7537" i="1"/>
  <c r="K7536" i="1"/>
  <c r="G7536" i="1"/>
  <c r="F7536" i="1"/>
  <c r="E7536" i="1"/>
  <c r="C7536" i="1"/>
  <c r="A7536" i="1"/>
  <c r="K7535" i="1"/>
  <c r="G7535" i="1"/>
  <c r="F7535" i="1"/>
  <c r="E7535" i="1"/>
  <c r="C7535" i="1"/>
  <c r="A7535" i="1"/>
  <c r="K7534" i="1"/>
  <c r="G7534" i="1"/>
  <c r="F7534" i="1"/>
  <c r="E7534" i="1"/>
  <c r="C7534" i="1"/>
  <c r="A7534" i="1"/>
  <c r="K7533" i="1"/>
  <c r="G7533" i="1"/>
  <c r="F7533" i="1"/>
  <c r="E7533" i="1"/>
  <c r="C7533" i="1"/>
  <c r="A7533" i="1"/>
  <c r="K7532" i="1"/>
  <c r="G7532" i="1"/>
  <c r="F7532" i="1"/>
  <c r="E7532" i="1"/>
  <c r="C7532" i="1"/>
  <c r="A7532" i="1"/>
  <c r="K7531" i="1"/>
  <c r="G7531" i="1"/>
  <c r="F7531" i="1"/>
  <c r="E7531" i="1"/>
  <c r="C7531" i="1"/>
  <c r="A7531" i="1"/>
  <c r="K7530" i="1"/>
  <c r="G7530" i="1"/>
  <c r="F7530" i="1"/>
  <c r="E7530" i="1"/>
  <c r="C7530" i="1"/>
  <c r="A7530" i="1"/>
  <c r="K7529" i="1"/>
  <c r="G7529" i="1"/>
  <c r="F7529" i="1"/>
  <c r="E7529" i="1"/>
  <c r="C7529" i="1"/>
  <c r="A7529" i="1"/>
  <c r="K7528" i="1"/>
  <c r="G7528" i="1"/>
  <c r="F7528" i="1"/>
  <c r="E7528" i="1"/>
  <c r="C7528" i="1"/>
  <c r="A7528" i="1"/>
  <c r="K7527" i="1"/>
  <c r="G7527" i="1"/>
  <c r="F7527" i="1"/>
  <c r="E7527" i="1"/>
  <c r="C7527" i="1"/>
  <c r="A7527" i="1"/>
  <c r="K7526" i="1"/>
  <c r="G7526" i="1"/>
  <c r="F7526" i="1"/>
  <c r="E7526" i="1"/>
  <c r="C7526" i="1"/>
  <c r="A7526" i="1"/>
  <c r="K7525" i="1"/>
  <c r="G7525" i="1"/>
  <c r="F7525" i="1"/>
  <c r="E7525" i="1"/>
  <c r="C7525" i="1"/>
  <c r="A7525" i="1"/>
  <c r="K7524" i="1"/>
  <c r="G7524" i="1"/>
  <c r="F7524" i="1"/>
  <c r="E7524" i="1"/>
  <c r="C7524" i="1"/>
  <c r="A7524" i="1"/>
  <c r="K7523" i="1"/>
  <c r="G7523" i="1"/>
  <c r="F7523" i="1"/>
  <c r="E7523" i="1"/>
  <c r="C7523" i="1"/>
  <c r="A7523" i="1"/>
  <c r="K7522" i="1"/>
  <c r="G7522" i="1"/>
  <c r="F7522" i="1"/>
  <c r="E7522" i="1"/>
  <c r="C7522" i="1"/>
  <c r="A7522" i="1"/>
  <c r="K7521" i="1"/>
  <c r="G7521" i="1"/>
  <c r="F7521" i="1"/>
  <c r="E7521" i="1"/>
  <c r="C7521" i="1"/>
  <c r="A7521" i="1"/>
  <c r="K7520" i="1"/>
  <c r="G7520" i="1"/>
  <c r="F7520" i="1"/>
  <c r="E7520" i="1"/>
  <c r="C7520" i="1"/>
  <c r="A7520" i="1"/>
  <c r="K7519" i="1"/>
  <c r="G7519" i="1"/>
  <c r="F7519" i="1"/>
  <c r="E7519" i="1"/>
  <c r="C7519" i="1"/>
  <c r="A7519" i="1"/>
  <c r="K7518" i="1"/>
  <c r="G7518" i="1"/>
  <c r="F7518" i="1"/>
  <c r="E7518" i="1"/>
  <c r="C7518" i="1"/>
  <c r="A7518" i="1"/>
  <c r="K7517" i="1"/>
  <c r="G7517" i="1"/>
  <c r="F7517" i="1"/>
  <c r="E7517" i="1"/>
  <c r="C7517" i="1"/>
  <c r="A7517" i="1"/>
  <c r="K7516" i="1"/>
  <c r="G7516" i="1"/>
  <c r="F7516" i="1"/>
  <c r="E7516" i="1"/>
  <c r="C7516" i="1"/>
  <c r="A7516" i="1"/>
  <c r="K7515" i="1"/>
  <c r="G7515" i="1"/>
  <c r="F7515" i="1"/>
  <c r="E7515" i="1"/>
  <c r="C7515" i="1"/>
  <c r="A7515" i="1"/>
  <c r="K7514" i="1"/>
  <c r="G7514" i="1"/>
  <c r="F7514" i="1"/>
  <c r="E7514" i="1"/>
  <c r="C7514" i="1"/>
  <c r="A7514" i="1"/>
  <c r="K7513" i="1"/>
  <c r="G7513" i="1"/>
  <c r="F7513" i="1"/>
  <c r="E7513" i="1"/>
  <c r="C7513" i="1"/>
  <c r="A7513" i="1"/>
  <c r="K7512" i="1"/>
  <c r="G7512" i="1"/>
  <c r="F7512" i="1"/>
  <c r="E7512" i="1"/>
  <c r="C7512" i="1"/>
  <c r="A7512" i="1"/>
  <c r="K7511" i="1"/>
  <c r="G7511" i="1"/>
  <c r="F7511" i="1"/>
  <c r="E7511" i="1"/>
  <c r="C7511" i="1"/>
  <c r="A7511" i="1"/>
  <c r="K7510" i="1"/>
  <c r="G7510" i="1"/>
  <c r="F7510" i="1"/>
  <c r="E7510" i="1"/>
  <c r="C7510" i="1"/>
  <c r="A7510" i="1"/>
  <c r="K7509" i="1"/>
  <c r="G7509" i="1"/>
  <c r="F7509" i="1"/>
  <c r="E7509" i="1"/>
  <c r="C7509" i="1"/>
  <c r="A7509" i="1"/>
  <c r="K7508" i="1"/>
  <c r="G7508" i="1"/>
  <c r="F7508" i="1"/>
  <c r="E7508" i="1"/>
  <c r="C7508" i="1"/>
  <c r="A7508" i="1"/>
  <c r="K7507" i="1"/>
  <c r="G7507" i="1"/>
  <c r="F7507" i="1"/>
  <c r="E7507" i="1"/>
  <c r="C7507" i="1"/>
  <c r="A7507" i="1"/>
  <c r="K7506" i="1"/>
  <c r="G7506" i="1"/>
  <c r="F7506" i="1"/>
  <c r="E7506" i="1"/>
  <c r="C7506" i="1"/>
  <c r="A7506" i="1"/>
  <c r="K7505" i="1"/>
  <c r="G7505" i="1"/>
  <c r="F7505" i="1"/>
  <c r="E7505" i="1"/>
  <c r="C7505" i="1"/>
  <c r="A7505" i="1"/>
  <c r="K7504" i="1"/>
  <c r="G7504" i="1"/>
  <c r="F7504" i="1"/>
  <c r="E7504" i="1"/>
  <c r="C7504" i="1"/>
  <c r="A7504" i="1"/>
  <c r="K7503" i="1"/>
  <c r="G7503" i="1"/>
  <c r="F7503" i="1"/>
  <c r="E7503" i="1"/>
  <c r="C7503" i="1"/>
  <c r="A7503" i="1"/>
  <c r="K7502" i="1"/>
  <c r="G7502" i="1"/>
  <c r="F7502" i="1"/>
  <c r="E7502" i="1"/>
  <c r="C7502" i="1"/>
  <c r="A7502" i="1"/>
  <c r="K7501" i="1"/>
  <c r="G7501" i="1"/>
  <c r="F7501" i="1"/>
  <c r="E7501" i="1"/>
  <c r="C7501" i="1"/>
  <c r="A7501" i="1"/>
  <c r="K7500" i="1"/>
  <c r="G7500" i="1"/>
  <c r="F7500" i="1"/>
  <c r="E7500" i="1"/>
  <c r="C7500" i="1"/>
  <c r="A7500" i="1"/>
  <c r="K7499" i="1"/>
  <c r="G7499" i="1"/>
  <c r="F7499" i="1"/>
  <c r="E7499" i="1"/>
  <c r="C7499" i="1"/>
  <c r="A7499" i="1"/>
  <c r="K7498" i="1"/>
  <c r="G7498" i="1"/>
  <c r="F7498" i="1"/>
  <c r="E7498" i="1"/>
  <c r="C7498" i="1"/>
  <c r="A7498" i="1"/>
  <c r="K7497" i="1"/>
  <c r="G7497" i="1"/>
  <c r="F7497" i="1"/>
  <c r="E7497" i="1"/>
  <c r="C7497" i="1"/>
  <c r="A7497" i="1"/>
  <c r="K7496" i="1"/>
  <c r="G7496" i="1"/>
  <c r="F7496" i="1"/>
  <c r="E7496" i="1"/>
  <c r="C7496" i="1"/>
  <c r="A7496" i="1"/>
  <c r="K7495" i="1"/>
  <c r="G7495" i="1"/>
  <c r="F7495" i="1"/>
  <c r="E7495" i="1"/>
  <c r="C7495" i="1"/>
  <c r="A7495" i="1"/>
  <c r="K7494" i="1"/>
  <c r="G7494" i="1"/>
  <c r="F7494" i="1"/>
  <c r="E7494" i="1"/>
  <c r="C7494" i="1"/>
  <c r="A7494" i="1"/>
  <c r="K7493" i="1"/>
  <c r="G7493" i="1"/>
  <c r="F7493" i="1"/>
  <c r="E7493" i="1"/>
  <c r="C7493" i="1"/>
  <c r="A7493" i="1"/>
  <c r="K7492" i="1"/>
  <c r="G7492" i="1"/>
  <c r="F7492" i="1"/>
  <c r="E7492" i="1"/>
  <c r="C7492" i="1"/>
  <c r="A7492" i="1"/>
  <c r="K7491" i="1"/>
  <c r="G7491" i="1"/>
  <c r="F7491" i="1"/>
  <c r="E7491" i="1"/>
  <c r="C7491" i="1"/>
  <c r="A7491" i="1"/>
  <c r="K7490" i="1"/>
  <c r="G7490" i="1"/>
  <c r="F7490" i="1"/>
  <c r="E7490" i="1"/>
  <c r="C7490" i="1"/>
  <c r="A7490" i="1"/>
  <c r="K7489" i="1"/>
  <c r="G7489" i="1"/>
  <c r="F7489" i="1"/>
  <c r="E7489" i="1"/>
  <c r="C7489" i="1"/>
  <c r="A7489" i="1"/>
  <c r="K7488" i="1"/>
  <c r="G7488" i="1"/>
  <c r="F7488" i="1"/>
  <c r="E7488" i="1"/>
  <c r="C7488" i="1"/>
  <c r="A7488" i="1"/>
  <c r="K7487" i="1"/>
  <c r="G7487" i="1"/>
  <c r="F7487" i="1"/>
  <c r="E7487" i="1"/>
  <c r="C7487" i="1"/>
  <c r="A7487" i="1"/>
  <c r="K7486" i="1"/>
  <c r="G7486" i="1"/>
  <c r="F7486" i="1"/>
  <c r="E7486" i="1"/>
  <c r="C7486" i="1"/>
  <c r="A7486" i="1"/>
  <c r="K7485" i="1"/>
  <c r="G7485" i="1"/>
  <c r="F7485" i="1"/>
  <c r="E7485" i="1"/>
  <c r="C7485" i="1"/>
  <c r="A7485" i="1"/>
  <c r="K7484" i="1"/>
  <c r="G7484" i="1"/>
  <c r="F7484" i="1"/>
  <c r="E7484" i="1"/>
  <c r="C7484" i="1"/>
  <c r="A7484" i="1"/>
  <c r="K7483" i="1"/>
  <c r="G7483" i="1"/>
  <c r="F7483" i="1"/>
  <c r="E7483" i="1"/>
  <c r="C7483" i="1"/>
  <c r="A7483" i="1"/>
  <c r="K7482" i="1"/>
  <c r="G7482" i="1"/>
  <c r="F7482" i="1"/>
  <c r="E7482" i="1"/>
  <c r="C7482" i="1"/>
  <c r="A7482" i="1"/>
  <c r="K7481" i="1"/>
  <c r="G7481" i="1"/>
  <c r="F7481" i="1"/>
  <c r="E7481" i="1"/>
  <c r="C7481" i="1"/>
  <c r="A7481" i="1"/>
  <c r="K7480" i="1"/>
  <c r="G7480" i="1"/>
  <c r="F7480" i="1"/>
  <c r="E7480" i="1"/>
  <c r="C7480" i="1"/>
  <c r="A7480" i="1"/>
  <c r="K7479" i="1"/>
  <c r="G7479" i="1"/>
  <c r="F7479" i="1"/>
  <c r="E7479" i="1"/>
  <c r="C7479" i="1"/>
  <c r="A7479" i="1"/>
  <c r="K7478" i="1"/>
  <c r="G7478" i="1"/>
  <c r="F7478" i="1"/>
  <c r="E7478" i="1"/>
  <c r="C7478" i="1"/>
  <c r="A7478" i="1"/>
  <c r="K7477" i="1"/>
  <c r="G7477" i="1"/>
  <c r="F7477" i="1"/>
  <c r="E7477" i="1"/>
  <c r="C7477" i="1"/>
  <c r="A7477" i="1"/>
  <c r="K7476" i="1"/>
  <c r="G7476" i="1"/>
  <c r="F7476" i="1"/>
  <c r="E7476" i="1"/>
  <c r="C7476" i="1"/>
  <c r="A7476" i="1"/>
  <c r="K7475" i="1"/>
  <c r="G7475" i="1"/>
  <c r="F7475" i="1"/>
  <c r="E7475" i="1"/>
  <c r="C7475" i="1"/>
  <c r="A7475" i="1"/>
  <c r="K7474" i="1"/>
  <c r="G7474" i="1"/>
  <c r="F7474" i="1"/>
  <c r="E7474" i="1"/>
  <c r="C7474" i="1"/>
  <c r="A7474" i="1"/>
  <c r="K7473" i="1"/>
  <c r="G7473" i="1"/>
  <c r="F7473" i="1"/>
  <c r="E7473" i="1"/>
  <c r="C7473" i="1"/>
  <c r="A7473" i="1"/>
  <c r="K7472" i="1"/>
  <c r="G7472" i="1"/>
  <c r="F7472" i="1"/>
  <c r="E7472" i="1"/>
  <c r="C7472" i="1"/>
  <c r="A7472" i="1"/>
  <c r="K7471" i="1"/>
  <c r="G7471" i="1"/>
  <c r="F7471" i="1"/>
  <c r="E7471" i="1"/>
  <c r="C7471" i="1"/>
  <c r="A7471" i="1"/>
  <c r="K7470" i="1"/>
  <c r="G7470" i="1"/>
  <c r="F7470" i="1"/>
  <c r="E7470" i="1"/>
  <c r="C7470" i="1"/>
  <c r="A7470" i="1"/>
  <c r="K7469" i="1"/>
  <c r="G7469" i="1"/>
  <c r="F7469" i="1"/>
  <c r="E7469" i="1"/>
  <c r="C7469" i="1"/>
  <c r="A7469" i="1"/>
  <c r="K7468" i="1"/>
  <c r="G7468" i="1"/>
  <c r="F7468" i="1"/>
  <c r="E7468" i="1"/>
  <c r="C7468" i="1"/>
  <c r="A7468" i="1"/>
  <c r="K7467" i="1"/>
  <c r="G7467" i="1"/>
  <c r="F7467" i="1"/>
  <c r="E7467" i="1"/>
  <c r="C7467" i="1"/>
  <c r="A7467" i="1"/>
  <c r="K7466" i="1"/>
  <c r="G7466" i="1"/>
  <c r="F7466" i="1"/>
  <c r="E7466" i="1"/>
  <c r="C7466" i="1"/>
  <c r="A7466" i="1"/>
  <c r="K7465" i="1"/>
  <c r="G7465" i="1"/>
  <c r="F7465" i="1"/>
  <c r="E7465" i="1"/>
  <c r="C7465" i="1"/>
  <c r="A7465" i="1"/>
  <c r="K7464" i="1"/>
  <c r="G7464" i="1"/>
  <c r="F7464" i="1"/>
  <c r="E7464" i="1"/>
  <c r="C7464" i="1"/>
  <c r="A7464" i="1"/>
  <c r="K7463" i="1"/>
  <c r="G7463" i="1"/>
  <c r="F7463" i="1"/>
  <c r="E7463" i="1"/>
  <c r="C7463" i="1"/>
  <c r="A7463" i="1"/>
  <c r="K7462" i="1"/>
  <c r="G7462" i="1"/>
  <c r="F7462" i="1"/>
  <c r="E7462" i="1"/>
  <c r="C7462" i="1"/>
  <c r="A7462" i="1"/>
  <c r="K7461" i="1"/>
  <c r="G7461" i="1"/>
  <c r="F7461" i="1"/>
  <c r="E7461" i="1"/>
  <c r="C7461" i="1"/>
  <c r="A7461" i="1"/>
  <c r="K7460" i="1"/>
  <c r="G7460" i="1"/>
  <c r="F7460" i="1"/>
  <c r="E7460" i="1"/>
  <c r="C7460" i="1"/>
  <c r="A7460" i="1"/>
  <c r="K7459" i="1"/>
  <c r="G7459" i="1"/>
  <c r="F7459" i="1"/>
  <c r="E7459" i="1"/>
  <c r="C7459" i="1"/>
  <c r="A7459" i="1"/>
  <c r="K7458" i="1"/>
  <c r="G7458" i="1"/>
  <c r="F7458" i="1"/>
  <c r="E7458" i="1"/>
  <c r="C7458" i="1"/>
  <c r="A7458" i="1"/>
  <c r="K7457" i="1"/>
  <c r="G7457" i="1"/>
  <c r="F7457" i="1"/>
  <c r="E7457" i="1"/>
  <c r="C7457" i="1"/>
  <c r="A7457" i="1"/>
  <c r="K7456" i="1"/>
  <c r="G7456" i="1"/>
  <c r="F7456" i="1"/>
  <c r="E7456" i="1"/>
  <c r="C7456" i="1"/>
  <c r="A7456" i="1"/>
  <c r="K7455" i="1"/>
  <c r="G7455" i="1"/>
  <c r="F7455" i="1"/>
  <c r="E7455" i="1"/>
  <c r="C7455" i="1"/>
  <c r="A7455" i="1"/>
  <c r="K7454" i="1"/>
  <c r="G7454" i="1"/>
  <c r="F7454" i="1"/>
  <c r="E7454" i="1"/>
  <c r="C7454" i="1"/>
  <c r="A7454" i="1"/>
  <c r="K7453" i="1"/>
  <c r="G7453" i="1"/>
  <c r="F7453" i="1"/>
  <c r="E7453" i="1"/>
  <c r="C7453" i="1"/>
  <c r="A7453" i="1"/>
  <c r="K7452" i="1"/>
  <c r="G7452" i="1"/>
  <c r="F7452" i="1"/>
  <c r="E7452" i="1"/>
  <c r="C7452" i="1"/>
  <c r="A7452" i="1"/>
  <c r="K7451" i="1"/>
  <c r="G7451" i="1"/>
  <c r="F7451" i="1"/>
  <c r="E7451" i="1"/>
  <c r="C7451" i="1"/>
  <c r="A7451" i="1"/>
  <c r="K7450" i="1"/>
  <c r="G7450" i="1"/>
  <c r="F7450" i="1"/>
  <c r="E7450" i="1"/>
  <c r="C7450" i="1"/>
  <c r="A7450" i="1"/>
  <c r="K7449" i="1"/>
  <c r="G7449" i="1"/>
  <c r="F7449" i="1"/>
  <c r="E7449" i="1"/>
  <c r="C7449" i="1"/>
  <c r="A7449" i="1"/>
  <c r="K7448" i="1"/>
  <c r="G7448" i="1"/>
  <c r="F7448" i="1"/>
  <c r="E7448" i="1"/>
  <c r="C7448" i="1"/>
  <c r="A7448" i="1"/>
  <c r="K7447" i="1"/>
  <c r="G7447" i="1"/>
  <c r="F7447" i="1"/>
  <c r="E7447" i="1"/>
  <c r="C7447" i="1"/>
  <c r="A7447" i="1"/>
  <c r="K7446" i="1"/>
  <c r="G7446" i="1"/>
  <c r="F7446" i="1"/>
  <c r="E7446" i="1"/>
  <c r="C7446" i="1"/>
  <c r="A7446" i="1"/>
  <c r="K7445" i="1"/>
  <c r="G7445" i="1"/>
  <c r="F7445" i="1"/>
  <c r="E7445" i="1"/>
  <c r="C7445" i="1"/>
  <c r="A7445" i="1"/>
  <c r="K7444" i="1"/>
  <c r="G7444" i="1"/>
  <c r="F7444" i="1"/>
  <c r="E7444" i="1"/>
  <c r="C7444" i="1"/>
  <c r="A7444" i="1"/>
  <c r="K7443" i="1"/>
  <c r="G7443" i="1"/>
  <c r="F7443" i="1"/>
  <c r="E7443" i="1"/>
  <c r="C7443" i="1"/>
  <c r="A7443" i="1"/>
  <c r="K7442" i="1"/>
  <c r="G7442" i="1"/>
  <c r="F7442" i="1"/>
  <c r="E7442" i="1"/>
  <c r="C7442" i="1"/>
  <c r="A7442" i="1"/>
  <c r="K7441" i="1"/>
  <c r="G7441" i="1"/>
  <c r="F7441" i="1"/>
  <c r="E7441" i="1"/>
  <c r="C7441" i="1"/>
  <c r="A7441" i="1"/>
  <c r="K7440" i="1"/>
  <c r="G7440" i="1"/>
  <c r="F7440" i="1"/>
  <c r="E7440" i="1"/>
  <c r="C7440" i="1"/>
  <c r="A7440" i="1"/>
  <c r="K7439" i="1"/>
  <c r="G7439" i="1"/>
  <c r="F7439" i="1"/>
  <c r="E7439" i="1"/>
  <c r="C7439" i="1"/>
  <c r="A7439" i="1"/>
  <c r="K7438" i="1"/>
  <c r="G7438" i="1"/>
  <c r="F7438" i="1"/>
  <c r="E7438" i="1"/>
  <c r="C7438" i="1"/>
  <c r="A7438" i="1"/>
  <c r="K7437" i="1"/>
  <c r="G7437" i="1"/>
  <c r="F7437" i="1"/>
  <c r="E7437" i="1"/>
  <c r="C7437" i="1"/>
  <c r="A7437" i="1"/>
  <c r="K7436" i="1"/>
  <c r="G7436" i="1"/>
  <c r="F7436" i="1"/>
  <c r="E7436" i="1"/>
  <c r="C7436" i="1"/>
  <c r="A7436" i="1"/>
  <c r="K7435" i="1"/>
  <c r="G7435" i="1"/>
  <c r="F7435" i="1"/>
  <c r="E7435" i="1"/>
  <c r="C7435" i="1"/>
  <c r="A7435" i="1"/>
  <c r="K7434" i="1"/>
  <c r="G7434" i="1"/>
  <c r="F7434" i="1"/>
  <c r="E7434" i="1"/>
  <c r="C7434" i="1"/>
  <c r="A7434" i="1"/>
  <c r="K7433" i="1"/>
  <c r="G7433" i="1"/>
  <c r="F7433" i="1"/>
  <c r="E7433" i="1"/>
  <c r="C7433" i="1"/>
  <c r="A7433" i="1"/>
  <c r="K7432" i="1"/>
  <c r="G7432" i="1"/>
  <c r="F7432" i="1"/>
  <c r="E7432" i="1"/>
  <c r="C7432" i="1"/>
  <c r="A7432" i="1"/>
  <c r="K7431" i="1"/>
  <c r="G7431" i="1"/>
  <c r="F7431" i="1"/>
  <c r="E7431" i="1"/>
  <c r="C7431" i="1"/>
  <c r="A7431" i="1"/>
  <c r="K7430" i="1"/>
  <c r="G7430" i="1"/>
  <c r="F7430" i="1"/>
  <c r="E7430" i="1"/>
  <c r="C7430" i="1"/>
  <c r="A7430" i="1"/>
  <c r="K7429" i="1"/>
  <c r="G7429" i="1"/>
  <c r="F7429" i="1"/>
  <c r="E7429" i="1"/>
  <c r="C7429" i="1"/>
  <c r="A7429" i="1"/>
  <c r="K7428" i="1"/>
  <c r="G7428" i="1"/>
  <c r="F7428" i="1"/>
  <c r="E7428" i="1"/>
  <c r="C7428" i="1"/>
  <c r="A7428" i="1"/>
  <c r="K7427" i="1"/>
  <c r="G7427" i="1"/>
  <c r="F7427" i="1"/>
  <c r="E7427" i="1"/>
  <c r="C7427" i="1"/>
  <c r="A7427" i="1"/>
  <c r="K7426" i="1"/>
  <c r="G7426" i="1"/>
  <c r="F7426" i="1"/>
  <c r="E7426" i="1"/>
  <c r="C7426" i="1"/>
  <c r="A7426" i="1"/>
  <c r="K7425" i="1"/>
  <c r="G7425" i="1"/>
  <c r="F7425" i="1"/>
  <c r="E7425" i="1"/>
  <c r="C7425" i="1"/>
  <c r="A7425" i="1"/>
  <c r="K7424" i="1"/>
  <c r="G7424" i="1"/>
  <c r="F7424" i="1"/>
  <c r="E7424" i="1"/>
  <c r="C7424" i="1"/>
  <c r="A7424" i="1"/>
  <c r="K7423" i="1"/>
  <c r="G7423" i="1"/>
  <c r="F7423" i="1"/>
  <c r="E7423" i="1"/>
  <c r="C7423" i="1"/>
  <c r="A7423" i="1"/>
  <c r="K7422" i="1"/>
  <c r="G7422" i="1"/>
  <c r="F7422" i="1"/>
  <c r="E7422" i="1"/>
  <c r="C7422" i="1"/>
  <c r="A7422" i="1"/>
  <c r="K7421" i="1"/>
  <c r="G7421" i="1"/>
  <c r="F7421" i="1"/>
  <c r="E7421" i="1"/>
  <c r="C7421" i="1"/>
  <c r="A7421" i="1"/>
  <c r="K7420" i="1"/>
  <c r="G7420" i="1"/>
  <c r="F7420" i="1"/>
  <c r="E7420" i="1"/>
  <c r="C7420" i="1"/>
  <c r="A7420" i="1"/>
  <c r="K7419" i="1"/>
  <c r="G7419" i="1"/>
  <c r="F7419" i="1"/>
  <c r="E7419" i="1"/>
  <c r="C7419" i="1"/>
  <c r="A7419" i="1"/>
  <c r="K7418" i="1"/>
  <c r="G7418" i="1"/>
  <c r="F7418" i="1"/>
  <c r="E7418" i="1"/>
  <c r="C7418" i="1"/>
  <c r="A7418" i="1"/>
  <c r="K7417" i="1"/>
  <c r="G7417" i="1"/>
  <c r="F7417" i="1"/>
  <c r="E7417" i="1"/>
  <c r="C7417" i="1"/>
  <c r="A7417" i="1"/>
  <c r="K7416" i="1"/>
  <c r="G7416" i="1"/>
  <c r="F7416" i="1"/>
  <c r="E7416" i="1"/>
  <c r="C7416" i="1"/>
  <c r="A7416" i="1"/>
  <c r="K7415" i="1"/>
  <c r="G7415" i="1"/>
  <c r="F7415" i="1"/>
  <c r="E7415" i="1"/>
  <c r="C7415" i="1"/>
  <c r="A7415" i="1"/>
  <c r="K7414" i="1"/>
  <c r="G7414" i="1"/>
  <c r="F7414" i="1"/>
  <c r="E7414" i="1"/>
  <c r="C7414" i="1"/>
  <c r="A7414" i="1"/>
  <c r="K7413" i="1"/>
  <c r="G7413" i="1"/>
  <c r="F7413" i="1"/>
  <c r="E7413" i="1"/>
  <c r="C7413" i="1"/>
  <c r="A7413" i="1"/>
  <c r="K7412" i="1"/>
  <c r="G7412" i="1"/>
  <c r="F7412" i="1"/>
  <c r="E7412" i="1"/>
  <c r="C7412" i="1"/>
  <c r="A7412" i="1"/>
  <c r="K7411" i="1"/>
  <c r="G7411" i="1"/>
  <c r="F7411" i="1"/>
  <c r="E7411" i="1"/>
  <c r="C7411" i="1"/>
  <c r="A7411" i="1"/>
  <c r="K7410" i="1"/>
  <c r="G7410" i="1"/>
  <c r="F7410" i="1"/>
  <c r="E7410" i="1"/>
  <c r="C7410" i="1"/>
  <c r="A7410" i="1"/>
  <c r="K7409" i="1"/>
  <c r="G7409" i="1"/>
  <c r="F7409" i="1"/>
  <c r="E7409" i="1"/>
  <c r="C7409" i="1"/>
  <c r="A7409" i="1"/>
  <c r="K7408" i="1"/>
  <c r="G7408" i="1"/>
  <c r="F7408" i="1"/>
  <c r="E7408" i="1"/>
  <c r="C7408" i="1"/>
  <c r="A7408" i="1"/>
  <c r="K7407" i="1"/>
  <c r="G7407" i="1"/>
  <c r="F7407" i="1"/>
  <c r="E7407" i="1"/>
  <c r="C7407" i="1"/>
  <c r="A7407" i="1"/>
  <c r="K7406" i="1"/>
  <c r="G7406" i="1"/>
  <c r="F7406" i="1"/>
  <c r="E7406" i="1"/>
  <c r="C7406" i="1"/>
  <c r="A7406" i="1"/>
  <c r="K7405" i="1"/>
  <c r="G7405" i="1"/>
  <c r="F7405" i="1"/>
  <c r="E7405" i="1"/>
  <c r="C7405" i="1"/>
  <c r="A7405" i="1"/>
  <c r="K7404" i="1"/>
  <c r="G7404" i="1"/>
  <c r="F7404" i="1"/>
  <c r="E7404" i="1"/>
  <c r="C7404" i="1"/>
  <c r="A7404" i="1"/>
  <c r="K7403" i="1"/>
  <c r="G7403" i="1"/>
  <c r="F7403" i="1"/>
  <c r="E7403" i="1"/>
  <c r="C7403" i="1"/>
  <c r="A7403" i="1"/>
  <c r="K7402" i="1"/>
  <c r="G7402" i="1"/>
  <c r="F7402" i="1"/>
  <c r="E7402" i="1"/>
  <c r="C7402" i="1"/>
  <c r="A7402" i="1"/>
  <c r="K7401" i="1"/>
  <c r="G7401" i="1"/>
  <c r="F7401" i="1"/>
  <c r="E7401" i="1"/>
  <c r="C7401" i="1"/>
  <c r="A7401" i="1"/>
  <c r="K7400" i="1"/>
  <c r="G7400" i="1"/>
  <c r="F7400" i="1"/>
  <c r="E7400" i="1"/>
  <c r="C7400" i="1"/>
  <c r="A7400" i="1"/>
  <c r="K7399" i="1"/>
  <c r="G7399" i="1"/>
  <c r="F7399" i="1"/>
  <c r="E7399" i="1"/>
  <c r="C7399" i="1"/>
  <c r="A7399" i="1"/>
  <c r="K7398" i="1"/>
  <c r="G7398" i="1"/>
  <c r="F7398" i="1"/>
  <c r="E7398" i="1"/>
  <c r="C7398" i="1"/>
  <c r="A7398" i="1"/>
  <c r="K7397" i="1"/>
  <c r="G7397" i="1"/>
  <c r="F7397" i="1"/>
  <c r="E7397" i="1"/>
  <c r="C7397" i="1"/>
  <c r="A7397" i="1"/>
  <c r="K7396" i="1"/>
  <c r="G7396" i="1"/>
  <c r="F7396" i="1"/>
  <c r="E7396" i="1"/>
  <c r="C7396" i="1"/>
  <c r="A7396" i="1"/>
  <c r="K7395" i="1"/>
  <c r="G7395" i="1"/>
  <c r="F7395" i="1"/>
  <c r="E7395" i="1"/>
  <c r="C7395" i="1"/>
  <c r="A7395" i="1"/>
  <c r="K7394" i="1"/>
  <c r="G7394" i="1"/>
  <c r="F7394" i="1"/>
  <c r="E7394" i="1"/>
  <c r="C7394" i="1"/>
  <c r="A7394" i="1"/>
  <c r="K7393" i="1"/>
  <c r="G7393" i="1"/>
  <c r="F7393" i="1"/>
  <c r="E7393" i="1"/>
  <c r="C7393" i="1"/>
  <c r="A7393" i="1"/>
  <c r="K7392" i="1"/>
  <c r="G7392" i="1"/>
  <c r="F7392" i="1"/>
  <c r="E7392" i="1"/>
  <c r="C7392" i="1"/>
  <c r="A7392" i="1"/>
  <c r="K7391" i="1"/>
  <c r="G7391" i="1"/>
  <c r="F7391" i="1"/>
  <c r="E7391" i="1"/>
  <c r="C7391" i="1"/>
  <c r="A7391" i="1"/>
  <c r="K7390" i="1"/>
  <c r="G7390" i="1"/>
  <c r="F7390" i="1"/>
  <c r="E7390" i="1"/>
  <c r="C7390" i="1"/>
  <c r="A7390" i="1"/>
  <c r="K7389" i="1"/>
  <c r="G7389" i="1"/>
  <c r="F7389" i="1"/>
  <c r="E7389" i="1"/>
  <c r="C7389" i="1"/>
  <c r="A7389" i="1"/>
  <c r="K7388" i="1"/>
  <c r="G7388" i="1"/>
  <c r="F7388" i="1"/>
  <c r="E7388" i="1"/>
  <c r="C7388" i="1"/>
  <c r="A7388" i="1"/>
  <c r="K7387" i="1"/>
  <c r="G7387" i="1"/>
  <c r="F7387" i="1"/>
  <c r="E7387" i="1"/>
  <c r="C7387" i="1"/>
  <c r="A7387" i="1"/>
  <c r="K7386" i="1"/>
  <c r="G7386" i="1"/>
  <c r="F7386" i="1"/>
  <c r="E7386" i="1"/>
  <c r="C7386" i="1"/>
  <c r="A7386" i="1"/>
  <c r="K7385" i="1"/>
  <c r="G7385" i="1"/>
  <c r="F7385" i="1"/>
  <c r="E7385" i="1"/>
  <c r="C7385" i="1"/>
  <c r="A7385" i="1"/>
  <c r="K7384" i="1"/>
  <c r="G7384" i="1"/>
  <c r="F7384" i="1"/>
  <c r="E7384" i="1"/>
  <c r="C7384" i="1"/>
  <c r="A7384" i="1"/>
  <c r="K7383" i="1"/>
  <c r="G7383" i="1"/>
  <c r="F7383" i="1"/>
  <c r="E7383" i="1"/>
  <c r="C7383" i="1"/>
  <c r="A7383" i="1"/>
  <c r="K7382" i="1"/>
  <c r="G7382" i="1"/>
  <c r="F7382" i="1"/>
  <c r="E7382" i="1"/>
  <c r="C7382" i="1"/>
  <c r="A7382" i="1"/>
  <c r="K7381" i="1"/>
  <c r="G7381" i="1"/>
  <c r="F7381" i="1"/>
  <c r="E7381" i="1"/>
  <c r="C7381" i="1"/>
  <c r="A7381" i="1"/>
  <c r="K7380" i="1"/>
  <c r="G7380" i="1"/>
  <c r="F7380" i="1"/>
  <c r="E7380" i="1"/>
  <c r="C7380" i="1"/>
  <c r="A7380" i="1"/>
  <c r="K7379" i="1"/>
  <c r="G7379" i="1"/>
  <c r="F7379" i="1"/>
  <c r="E7379" i="1"/>
  <c r="C7379" i="1"/>
  <c r="A7379" i="1"/>
  <c r="K7378" i="1"/>
  <c r="G7378" i="1"/>
  <c r="F7378" i="1"/>
  <c r="E7378" i="1"/>
  <c r="C7378" i="1"/>
  <c r="A7378" i="1"/>
  <c r="K7377" i="1"/>
  <c r="G7377" i="1"/>
  <c r="F7377" i="1"/>
  <c r="E7377" i="1"/>
  <c r="C7377" i="1"/>
  <c r="A7377" i="1"/>
  <c r="K7376" i="1"/>
  <c r="G7376" i="1"/>
  <c r="F7376" i="1"/>
  <c r="E7376" i="1"/>
  <c r="C7376" i="1"/>
  <c r="A7376" i="1"/>
  <c r="K7375" i="1"/>
  <c r="G7375" i="1"/>
  <c r="F7375" i="1"/>
  <c r="E7375" i="1"/>
  <c r="C7375" i="1"/>
  <c r="A7375" i="1"/>
  <c r="K7374" i="1"/>
  <c r="G7374" i="1"/>
  <c r="F7374" i="1"/>
  <c r="E7374" i="1"/>
  <c r="C7374" i="1"/>
  <c r="A7374" i="1"/>
  <c r="K7373" i="1"/>
  <c r="G7373" i="1"/>
  <c r="F7373" i="1"/>
  <c r="E7373" i="1"/>
  <c r="C7373" i="1"/>
  <c r="A7373" i="1"/>
  <c r="K7372" i="1"/>
  <c r="G7372" i="1"/>
  <c r="F7372" i="1"/>
  <c r="E7372" i="1"/>
  <c r="C7372" i="1"/>
  <c r="A7372" i="1"/>
  <c r="K7371" i="1"/>
  <c r="G7371" i="1"/>
  <c r="F7371" i="1"/>
  <c r="E7371" i="1"/>
  <c r="C7371" i="1"/>
  <c r="A7371" i="1"/>
  <c r="K7370" i="1"/>
  <c r="G7370" i="1"/>
  <c r="F7370" i="1"/>
  <c r="E7370" i="1"/>
  <c r="C7370" i="1"/>
  <c r="A7370" i="1"/>
  <c r="K7369" i="1"/>
  <c r="G7369" i="1"/>
  <c r="F7369" i="1"/>
  <c r="E7369" i="1"/>
  <c r="C7369" i="1"/>
  <c r="A7369" i="1"/>
  <c r="K7368" i="1"/>
  <c r="G7368" i="1"/>
  <c r="F7368" i="1"/>
  <c r="E7368" i="1"/>
  <c r="C7368" i="1"/>
  <c r="A7368" i="1"/>
  <c r="K7367" i="1"/>
  <c r="G7367" i="1"/>
  <c r="F7367" i="1"/>
  <c r="E7367" i="1"/>
  <c r="C7367" i="1"/>
  <c r="A7367" i="1"/>
  <c r="K7366" i="1"/>
  <c r="G7366" i="1"/>
  <c r="F7366" i="1"/>
  <c r="E7366" i="1"/>
  <c r="C7366" i="1"/>
  <c r="A7366" i="1"/>
  <c r="K7365" i="1"/>
  <c r="G7365" i="1"/>
  <c r="F7365" i="1"/>
  <c r="E7365" i="1"/>
  <c r="C7365" i="1"/>
  <c r="A7365" i="1"/>
  <c r="K7364" i="1"/>
  <c r="G7364" i="1"/>
  <c r="F7364" i="1"/>
  <c r="E7364" i="1"/>
  <c r="C7364" i="1"/>
  <c r="A7364" i="1"/>
  <c r="K7363" i="1"/>
  <c r="G7363" i="1"/>
  <c r="F7363" i="1"/>
  <c r="E7363" i="1"/>
  <c r="C7363" i="1"/>
  <c r="A7363" i="1"/>
  <c r="K7362" i="1"/>
  <c r="G7362" i="1"/>
  <c r="F7362" i="1"/>
  <c r="E7362" i="1"/>
  <c r="C7362" i="1"/>
  <c r="A7362" i="1"/>
  <c r="K7361" i="1"/>
  <c r="G7361" i="1"/>
  <c r="F7361" i="1"/>
  <c r="E7361" i="1"/>
  <c r="C7361" i="1"/>
  <c r="A7361" i="1"/>
  <c r="K7360" i="1"/>
  <c r="G7360" i="1"/>
  <c r="F7360" i="1"/>
  <c r="E7360" i="1"/>
  <c r="C7360" i="1"/>
  <c r="A7360" i="1"/>
  <c r="K7359" i="1"/>
  <c r="G7359" i="1"/>
  <c r="F7359" i="1"/>
  <c r="E7359" i="1"/>
  <c r="C7359" i="1"/>
  <c r="A7359" i="1"/>
  <c r="K7358" i="1"/>
  <c r="G7358" i="1"/>
  <c r="F7358" i="1"/>
  <c r="E7358" i="1"/>
  <c r="C7358" i="1"/>
  <c r="A7358" i="1"/>
  <c r="K7357" i="1"/>
  <c r="G7357" i="1"/>
  <c r="F7357" i="1"/>
  <c r="E7357" i="1"/>
  <c r="C7357" i="1"/>
  <c r="A7357" i="1"/>
  <c r="K7356" i="1"/>
  <c r="G7356" i="1"/>
  <c r="F7356" i="1"/>
  <c r="E7356" i="1"/>
  <c r="C7356" i="1"/>
  <c r="A7356" i="1"/>
  <c r="K7355" i="1"/>
  <c r="G7355" i="1"/>
  <c r="F7355" i="1"/>
  <c r="E7355" i="1"/>
  <c r="C7355" i="1"/>
  <c r="A7355" i="1"/>
  <c r="K7354" i="1"/>
  <c r="G7354" i="1"/>
  <c r="F7354" i="1"/>
  <c r="E7354" i="1"/>
  <c r="C7354" i="1"/>
  <c r="A7354" i="1"/>
  <c r="K7353" i="1"/>
  <c r="G7353" i="1"/>
  <c r="F7353" i="1"/>
  <c r="E7353" i="1"/>
  <c r="C7353" i="1"/>
  <c r="A7353" i="1"/>
  <c r="K7352" i="1"/>
  <c r="G7352" i="1"/>
  <c r="F7352" i="1"/>
  <c r="E7352" i="1"/>
  <c r="C7352" i="1"/>
  <c r="A7352" i="1"/>
  <c r="K7351" i="1"/>
  <c r="G7351" i="1"/>
  <c r="F7351" i="1"/>
  <c r="E7351" i="1"/>
  <c r="C7351" i="1"/>
  <c r="A7351" i="1"/>
  <c r="K7350" i="1"/>
  <c r="G7350" i="1"/>
  <c r="F7350" i="1"/>
  <c r="E7350" i="1"/>
  <c r="C7350" i="1"/>
  <c r="A7350" i="1"/>
  <c r="K7349" i="1"/>
  <c r="G7349" i="1"/>
  <c r="F7349" i="1"/>
  <c r="E7349" i="1"/>
  <c r="C7349" i="1"/>
  <c r="A7349" i="1"/>
  <c r="K7348" i="1"/>
  <c r="G7348" i="1"/>
  <c r="F7348" i="1"/>
  <c r="E7348" i="1"/>
  <c r="C7348" i="1"/>
  <c r="A7348" i="1"/>
  <c r="K7347" i="1"/>
  <c r="G7347" i="1"/>
  <c r="F7347" i="1"/>
  <c r="E7347" i="1"/>
  <c r="C7347" i="1"/>
  <c r="A7347" i="1"/>
  <c r="K7346" i="1"/>
  <c r="G7346" i="1"/>
  <c r="F7346" i="1"/>
  <c r="E7346" i="1"/>
  <c r="C7346" i="1"/>
  <c r="A7346" i="1"/>
  <c r="K7345" i="1"/>
  <c r="G7345" i="1"/>
  <c r="F7345" i="1"/>
  <c r="E7345" i="1"/>
  <c r="C7345" i="1"/>
  <c r="A7345" i="1"/>
  <c r="K7344" i="1"/>
  <c r="G7344" i="1"/>
  <c r="F7344" i="1"/>
  <c r="E7344" i="1"/>
  <c r="C7344" i="1"/>
  <c r="A7344" i="1"/>
  <c r="K7343" i="1"/>
  <c r="G7343" i="1"/>
  <c r="F7343" i="1"/>
  <c r="E7343" i="1"/>
  <c r="C7343" i="1"/>
  <c r="A7343" i="1"/>
  <c r="K7342" i="1"/>
  <c r="G7342" i="1"/>
  <c r="F7342" i="1"/>
  <c r="E7342" i="1"/>
  <c r="C7342" i="1"/>
  <c r="A7342" i="1"/>
  <c r="K7341" i="1"/>
  <c r="G7341" i="1"/>
  <c r="F7341" i="1"/>
  <c r="E7341" i="1"/>
  <c r="C7341" i="1"/>
  <c r="A7341" i="1"/>
  <c r="K7340" i="1"/>
  <c r="G7340" i="1"/>
  <c r="F7340" i="1"/>
  <c r="E7340" i="1"/>
  <c r="C7340" i="1"/>
  <c r="A7340" i="1"/>
  <c r="K7339" i="1"/>
  <c r="G7339" i="1"/>
  <c r="F7339" i="1"/>
  <c r="E7339" i="1"/>
  <c r="C7339" i="1"/>
  <c r="A7339" i="1"/>
  <c r="K7338" i="1"/>
  <c r="G7338" i="1"/>
  <c r="F7338" i="1"/>
  <c r="E7338" i="1"/>
  <c r="C7338" i="1"/>
  <c r="A7338" i="1"/>
  <c r="K7337" i="1"/>
  <c r="G7337" i="1"/>
  <c r="F7337" i="1"/>
  <c r="E7337" i="1"/>
  <c r="C7337" i="1"/>
  <c r="A7337" i="1"/>
  <c r="K7336" i="1"/>
  <c r="G7336" i="1"/>
  <c r="F7336" i="1"/>
  <c r="E7336" i="1"/>
  <c r="C7336" i="1"/>
  <c r="A7336" i="1"/>
  <c r="K7335" i="1"/>
  <c r="G7335" i="1"/>
  <c r="F7335" i="1"/>
  <c r="E7335" i="1"/>
  <c r="C7335" i="1"/>
  <c r="A7335" i="1"/>
  <c r="K7334" i="1"/>
  <c r="G7334" i="1"/>
  <c r="F7334" i="1"/>
  <c r="E7334" i="1"/>
  <c r="C7334" i="1"/>
  <c r="A7334" i="1"/>
  <c r="K7333" i="1"/>
  <c r="G7333" i="1"/>
  <c r="F7333" i="1"/>
  <c r="E7333" i="1"/>
  <c r="C7333" i="1"/>
  <c r="A7333" i="1"/>
  <c r="K7332" i="1"/>
  <c r="G7332" i="1"/>
  <c r="F7332" i="1"/>
  <c r="E7332" i="1"/>
  <c r="C7332" i="1"/>
  <c r="A7332" i="1"/>
  <c r="K7331" i="1"/>
  <c r="G7331" i="1"/>
  <c r="F7331" i="1"/>
  <c r="E7331" i="1"/>
  <c r="C7331" i="1"/>
  <c r="A7331" i="1"/>
  <c r="K7330" i="1"/>
  <c r="G7330" i="1"/>
  <c r="F7330" i="1"/>
  <c r="E7330" i="1"/>
  <c r="C7330" i="1"/>
  <c r="A7330" i="1"/>
  <c r="K7329" i="1"/>
  <c r="G7329" i="1"/>
  <c r="F7329" i="1"/>
  <c r="E7329" i="1"/>
  <c r="C7329" i="1"/>
  <c r="A7329" i="1"/>
  <c r="K7328" i="1"/>
  <c r="G7328" i="1"/>
  <c r="F7328" i="1"/>
  <c r="E7328" i="1"/>
  <c r="C7328" i="1"/>
  <c r="A7328" i="1"/>
  <c r="K7327" i="1"/>
  <c r="G7327" i="1"/>
  <c r="F7327" i="1"/>
  <c r="E7327" i="1"/>
  <c r="C7327" i="1"/>
  <c r="A7327" i="1"/>
  <c r="K7326" i="1"/>
  <c r="G7326" i="1"/>
  <c r="F7326" i="1"/>
  <c r="E7326" i="1"/>
  <c r="C7326" i="1"/>
  <c r="A7326" i="1"/>
  <c r="K7325" i="1"/>
  <c r="G7325" i="1"/>
  <c r="F7325" i="1"/>
  <c r="E7325" i="1"/>
  <c r="C7325" i="1"/>
  <c r="A7325" i="1"/>
  <c r="K7324" i="1"/>
  <c r="G7324" i="1"/>
  <c r="F7324" i="1"/>
  <c r="E7324" i="1"/>
  <c r="C7324" i="1"/>
  <c r="A7324" i="1"/>
  <c r="K7323" i="1"/>
  <c r="G7323" i="1"/>
  <c r="F7323" i="1"/>
  <c r="E7323" i="1"/>
  <c r="C7323" i="1"/>
  <c r="A7323" i="1"/>
  <c r="K7322" i="1"/>
  <c r="G7322" i="1"/>
  <c r="F7322" i="1"/>
  <c r="E7322" i="1"/>
  <c r="C7322" i="1"/>
  <c r="A7322" i="1"/>
  <c r="K7321" i="1"/>
  <c r="G7321" i="1"/>
  <c r="F7321" i="1"/>
  <c r="E7321" i="1"/>
  <c r="C7321" i="1"/>
  <c r="A7321" i="1"/>
  <c r="K7320" i="1"/>
  <c r="G7320" i="1"/>
  <c r="F7320" i="1"/>
  <c r="E7320" i="1"/>
  <c r="C7320" i="1"/>
  <c r="A7320" i="1"/>
  <c r="K7319" i="1"/>
  <c r="G7319" i="1"/>
  <c r="F7319" i="1"/>
  <c r="E7319" i="1"/>
  <c r="C7319" i="1"/>
  <c r="A7319" i="1"/>
  <c r="K7318" i="1"/>
  <c r="G7318" i="1"/>
  <c r="F7318" i="1"/>
  <c r="E7318" i="1"/>
  <c r="C7318" i="1"/>
  <c r="A7318" i="1"/>
  <c r="K7317" i="1"/>
  <c r="G7317" i="1"/>
  <c r="F7317" i="1"/>
  <c r="E7317" i="1"/>
  <c r="C7317" i="1"/>
  <c r="A7317" i="1"/>
  <c r="K7316" i="1"/>
  <c r="G7316" i="1"/>
  <c r="F7316" i="1"/>
  <c r="E7316" i="1"/>
  <c r="C7316" i="1"/>
  <c r="A7316" i="1"/>
  <c r="K7315" i="1"/>
  <c r="G7315" i="1"/>
  <c r="F7315" i="1"/>
  <c r="E7315" i="1"/>
  <c r="C7315" i="1"/>
  <c r="A7315" i="1"/>
  <c r="K7314" i="1"/>
  <c r="G7314" i="1"/>
  <c r="F7314" i="1"/>
  <c r="E7314" i="1"/>
  <c r="C7314" i="1"/>
  <c r="A7314" i="1"/>
  <c r="K7313" i="1"/>
  <c r="G7313" i="1"/>
  <c r="F7313" i="1"/>
  <c r="E7313" i="1"/>
  <c r="C7313" i="1"/>
  <c r="A7313" i="1"/>
  <c r="K7312" i="1"/>
  <c r="G7312" i="1"/>
  <c r="F7312" i="1"/>
  <c r="E7312" i="1"/>
  <c r="C7312" i="1"/>
  <c r="A7312" i="1"/>
  <c r="K7311" i="1"/>
  <c r="G7311" i="1"/>
  <c r="F7311" i="1"/>
  <c r="E7311" i="1"/>
  <c r="C7311" i="1"/>
  <c r="A7311" i="1"/>
  <c r="K7310" i="1"/>
  <c r="G7310" i="1"/>
  <c r="F7310" i="1"/>
  <c r="E7310" i="1"/>
  <c r="C7310" i="1"/>
  <c r="A7310" i="1"/>
  <c r="K7309" i="1"/>
  <c r="G7309" i="1"/>
  <c r="F7309" i="1"/>
  <c r="E7309" i="1"/>
  <c r="C7309" i="1"/>
  <c r="A7309" i="1"/>
  <c r="K7308" i="1"/>
  <c r="G7308" i="1"/>
  <c r="F7308" i="1"/>
  <c r="E7308" i="1"/>
  <c r="C7308" i="1"/>
  <c r="A7308" i="1"/>
  <c r="K7307" i="1"/>
  <c r="G7307" i="1"/>
  <c r="F7307" i="1"/>
  <c r="E7307" i="1"/>
  <c r="C7307" i="1"/>
  <c r="A7307" i="1"/>
  <c r="K7306" i="1"/>
  <c r="G7306" i="1"/>
  <c r="F7306" i="1"/>
  <c r="E7306" i="1"/>
  <c r="C7306" i="1"/>
  <c r="A7306" i="1"/>
  <c r="K7305" i="1"/>
  <c r="G7305" i="1"/>
  <c r="F7305" i="1"/>
  <c r="E7305" i="1"/>
  <c r="C7305" i="1"/>
  <c r="A7305" i="1"/>
  <c r="K7304" i="1"/>
  <c r="G7304" i="1"/>
  <c r="F7304" i="1"/>
  <c r="E7304" i="1"/>
  <c r="C7304" i="1"/>
  <c r="A7304" i="1"/>
  <c r="K7303" i="1"/>
  <c r="G7303" i="1"/>
  <c r="F7303" i="1"/>
  <c r="E7303" i="1"/>
  <c r="C7303" i="1"/>
  <c r="A7303" i="1"/>
  <c r="K7302" i="1"/>
  <c r="G7302" i="1"/>
  <c r="F7302" i="1"/>
  <c r="E7302" i="1"/>
  <c r="C7302" i="1"/>
  <c r="A7302" i="1"/>
  <c r="K7301" i="1"/>
  <c r="G7301" i="1"/>
  <c r="F7301" i="1"/>
  <c r="E7301" i="1"/>
  <c r="C7301" i="1"/>
  <c r="A7301" i="1"/>
  <c r="K7300" i="1"/>
  <c r="G7300" i="1"/>
  <c r="F7300" i="1"/>
  <c r="E7300" i="1"/>
  <c r="C7300" i="1"/>
  <c r="A7300" i="1"/>
  <c r="K7299" i="1"/>
  <c r="G7299" i="1"/>
  <c r="F7299" i="1"/>
  <c r="E7299" i="1"/>
  <c r="C7299" i="1"/>
  <c r="A7299" i="1"/>
  <c r="K7298" i="1"/>
  <c r="G7298" i="1"/>
  <c r="F7298" i="1"/>
  <c r="E7298" i="1"/>
  <c r="C7298" i="1"/>
  <c r="A7298" i="1"/>
  <c r="K7297" i="1"/>
  <c r="G7297" i="1"/>
  <c r="F7297" i="1"/>
  <c r="E7297" i="1"/>
  <c r="C7297" i="1"/>
  <c r="A7297" i="1"/>
  <c r="K7296" i="1"/>
  <c r="G7296" i="1"/>
  <c r="F7296" i="1"/>
  <c r="E7296" i="1"/>
  <c r="C7296" i="1"/>
  <c r="A7296" i="1"/>
  <c r="K7295" i="1"/>
  <c r="G7295" i="1"/>
  <c r="F7295" i="1"/>
  <c r="E7295" i="1"/>
  <c r="C7295" i="1"/>
  <c r="A7295" i="1"/>
  <c r="K7294" i="1"/>
  <c r="G7294" i="1"/>
  <c r="F7294" i="1"/>
  <c r="E7294" i="1"/>
  <c r="C7294" i="1"/>
  <c r="A7294" i="1"/>
  <c r="K7293" i="1"/>
  <c r="G7293" i="1"/>
  <c r="F7293" i="1"/>
  <c r="E7293" i="1"/>
  <c r="C7293" i="1"/>
  <c r="A7293" i="1"/>
  <c r="K7292" i="1"/>
  <c r="G7292" i="1"/>
  <c r="F7292" i="1"/>
  <c r="E7292" i="1"/>
  <c r="C7292" i="1"/>
  <c r="A7292" i="1"/>
  <c r="K7291" i="1"/>
  <c r="G7291" i="1"/>
  <c r="F7291" i="1"/>
  <c r="E7291" i="1"/>
  <c r="C7291" i="1"/>
  <c r="A7291" i="1"/>
  <c r="K7290" i="1"/>
  <c r="G7290" i="1"/>
  <c r="F7290" i="1"/>
  <c r="E7290" i="1"/>
  <c r="C7290" i="1"/>
  <c r="A7290" i="1"/>
  <c r="K7289" i="1"/>
  <c r="G7289" i="1"/>
  <c r="F7289" i="1"/>
  <c r="E7289" i="1"/>
  <c r="C7289" i="1"/>
  <c r="A7289" i="1"/>
  <c r="K7288" i="1"/>
  <c r="G7288" i="1"/>
  <c r="F7288" i="1"/>
  <c r="E7288" i="1"/>
  <c r="C7288" i="1"/>
  <c r="A7288" i="1"/>
  <c r="K7287" i="1"/>
  <c r="G7287" i="1"/>
  <c r="F7287" i="1"/>
  <c r="E7287" i="1"/>
  <c r="C7287" i="1"/>
  <c r="A7287" i="1"/>
  <c r="K7286" i="1"/>
  <c r="G7286" i="1"/>
  <c r="F7286" i="1"/>
  <c r="E7286" i="1"/>
  <c r="C7286" i="1"/>
  <c r="A7286" i="1"/>
  <c r="K7285" i="1"/>
  <c r="G7285" i="1"/>
  <c r="F7285" i="1"/>
  <c r="E7285" i="1"/>
  <c r="C7285" i="1"/>
  <c r="A7285" i="1"/>
  <c r="K7284" i="1"/>
  <c r="G7284" i="1"/>
  <c r="F7284" i="1"/>
  <c r="E7284" i="1"/>
  <c r="C7284" i="1"/>
  <c r="A7284" i="1"/>
  <c r="K7283" i="1"/>
  <c r="G7283" i="1"/>
  <c r="F7283" i="1"/>
  <c r="E7283" i="1"/>
  <c r="C7283" i="1"/>
  <c r="A7283" i="1"/>
  <c r="K7282" i="1"/>
  <c r="G7282" i="1"/>
  <c r="F7282" i="1"/>
  <c r="E7282" i="1"/>
  <c r="C7282" i="1"/>
  <c r="A7282" i="1"/>
  <c r="K7281" i="1"/>
  <c r="G7281" i="1"/>
  <c r="F7281" i="1"/>
  <c r="E7281" i="1"/>
  <c r="C7281" i="1"/>
  <c r="A7281" i="1"/>
  <c r="K7280" i="1"/>
  <c r="G7280" i="1"/>
  <c r="F7280" i="1"/>
  <c r="E7280" i="1"/>
  <c r="C7280" i="1"/>
  <c r="A7280" i="1"/>
  <c r="K7279" i="1"/>
  <c r="G7279" i="1"/>
  <c r="F7279" i="1"/>
  <c r="E7279" i="1"/>
  <c r="C7279" i="1"/>
  <c r="A7279" i="1"/>
  <c r="K7278" i="1"/>
  <c r="G7278" i="1"/>
  <c r="F7278" i="1"/>
  <c r="E7278" i="1"/>
  <c r="C7278" i="1"/>
  <c r="A7278" i="1"/>
  <c r="K7277" i="1"/>
  <c r="G7277" i="1"/>
  <c r="F7277" i="1"/>
  <c r="E7277" i="1"/>
  <c r="C7277" i="1"/>
  <c r="A7277" i="1"/>
  <c r="K7276" i="1"/>
  <c r="G7276" i="1"/>
  <c r="F7276" i="1"/>
  <c r="E7276" i="1"/>
  <c r="C7276" i="1"/>
  <c r="A7276" i="1"/>
  <c r="K7275" i="1"/>
  <c r="G7275" i="1"/>
  <c r="F7275" i="1"/>
  <c r="E7275" i="1"/>
  <c r="C7275" i="1"/>
  <c r="A7275" i="1"/>
  <c r="K7274" i="1"/>
  <c r="G7274" i="1"/>
  <c r="F7274" i="1"/>
  <c r="E7274" i="1"/>
  <c r="C7274" i="1"/>
  <c r="A7274" i="1"/>
  <c r="K7273" i="1"/>
  <c r="G7273" i="1"/>
  <c r="F7273" i="1"/>
  <c r="E7273" i="1"/>
  <c r="C7273" i="1"/>
  <c r="A7273" i="1"/>
  <c r="K7272" i="1"/>
  <c r="G7272" i="1"/>
  <c r="F7272" i="1"/>
  <c r="E7272" i="1"/>
  <c r="C7272" i="1"/>
  <c r="A7272" i="1"/>
  <c r="K7271" i="1"/>
  <c r="G7271" i="1"/>
  <c r="F7271" i="1"/>
  <c r="E7271" i="1"/>
  <c r="C7271" i="1"/>
  <c r="A7271" i="1"/>
  <c r="K7270" i="1"/>
  <c r="G7270" i="1"/>
  <c r="F7270" i="1"/>
  <c r="E7270" i="1"/>
  <c r="C7270" i="1"/>
  <c r="A7270" i="1"/>
  <c r="K7269" i="1"/>
  <c r="G7269" i="1"/>
  <c r="F7269" i="1"/>
  <c r="E7269" i="1"/>
  <c r="C7269" i="1"/>
  <c r="A7269" i="1"/>
  <c r="K7268" i="1"/>
  <c r="G7268" i="1"/>
  <c r="F7268" i="1"/>
  <c r="E7268" i="1"/>
  <c r="C7268" i="1"/>
  <c r="A7268" i="1"/>
  <c r="K7267" i="1"/>
  <c r="G7267" i="1"/>
  <c r="F7267" i="1"/>
  <c r="E7267" i="1"/>
  <c r="C7267" i="1"/>
  <c r="A7267" i="1"/>
  <c r="K7266" i="1"/>
  <c r="G7266" i="1"/>
  <c r="F7266" i="1"/>
  <c r="E7266" i="1"/>
  <c r="C7266" i="1"/>
  <c r="A7266" i="1"/>
  <c r="K7265" i="1"/>
  <c r="G7265" i="1"/>
  <c r="F7265" i="1"/>
  <c r="E7265" i="1"/>
  <c r="C7265" i="1"/>
  <c r="A7265" i="1"/>
  <c r="K7264" i="1"/>
  <c r="G7264" i="1"/>
  <c r="F7264" i="1"/>
  <c r="E7264" i="1"/>
  <c r="C7264" i="1"/>
  <c r="A7264" i="1"/>
  <c r="K7263" i="1"/>
  <c r="G7263" i="1"/>
  <c r="F7263" i="1"/>
  <c r="E7263" i="1"/>
  <c r="C7263" i="1"/>
  <c r="A7263" i="1"/>
  <c r="K7262" i="1"/>
  <c r="G7262" i="1"/>
  <c r="F7262" i="1"/>
  <c r="E7262" i="1"/>
  <c r="C7262" i="1"/>
  <c r="A7262" i="1"/>
  <c r="K7261" i="1"/>
  <c r="G7261" i="1"/>
  <c r="F7261" i="1"/>
  <c r="E7261" i="1"/>
  <c r="C7261" i="1"/>
  <c r="A7261" i="1"/>
  <c r="K7260" i="1"/>
  <c r="G7260" i="1"/>
  <c r="F7260" i="1"/>
  <c r="E7260" i="1"/>
  <c r="C7260" i="1"/>
  <c r="A7260" i="1"/>
  <c r="K7259" i="1"/>
  <c r="G7259" i="1"/>
  <c r="F7259" i="1"/>
  <c r="E7259" i="1"/>
  <c r="C7259" i="1"/>
  <c r="A7259" i="1"/>
  <c r="K7258" i="1"/>
  <c r="G7258" i="1"/>
  <c r="F7258" i="1"/>
  <c r="E7258" i="1"/>
  <c r="C7258" i="1"/>
  <c r="A7258" i="1"/>
  <c r="K7257" i="1"/>
  <c r="G7257" i="1"/>
  <c r="F7257" i="1"/>
  <c r="E7257" i="1"/>
  <c r="C7257" i="1"/>
  <c r="A7257" i="1"/>
  <c r="K7256" i="1"/>
  <c r="G7256" i="1"/>
  <c r="F7256" i="1"/>
  <c r="E7256" i="1"/>
  <c r="C7256" i="1"/>
  <c r="A7256" i="1"/>
  <c r="K7255" i="1"/>
  <c r="G7255" i="1"/>
  <c r="F7255" i="1"/>
  <c r="E7255" i="1"/>
  <c r="C7255" i="1"/>
  <c r="A7255" i="1"/>
  <c r="K7254" i="1"/>
  <c r="G7254" i="1"/>
  <c r="F7254" i="1"/>
  <c r="E7254" i="1"/>
  <c r="C7254" i="1"/>
  <c r="A7254" i="1"/>
  <c r="K7253" i="1"/>
  <c r="G7253" i="1"/>
  <c r="F7253" i="1"/>
  <c r="E7253" i="1"/>
  <c r="C7253" i="1"/>
  <c r="A7253" i="1"/>
  <c r="K7252" i="1"/>
  <c r="G7252" i="1"/>
  <c r="F7252" i="1"/>
  <c r="E7252" i="1"/>
  <c r="C7252" i="1"/>
  <c r="A7252" i="1"/>
  <c r="K7251" i="1"/>
  <c r="G7251" i="1"/>
  <c r="F7251" i="1"/>
  <c r="E7251" i="1"/>
  <c r="C7251" i="1"/>
  <c r="A7251" i="1"/>
  <c r="K7250" i="1"/>
  <c r="G7250" i="1"/>
  <c r="F7250" i="1"/>
  <c r="E7250" i="1"/>
  <c r="C7250" i="1"/>
  <c r="A7250" i="1"/>
  <c r="K7249" i="1"/>
  <c r="G7249" i="1"/>
  <c r="F7249" i="1"/>
  <c r="E7249" i="1"/>
  <c r="C7249" i="1"/>
  <c r="A7249" i="1"/>
  <c r="K7248" i="1"/>
  <c r="G7248" i="1"/>
  <c r="F7248" i="1"/>
  <c r="E7248" i="1"/>
  <c r="C7248" i="1"/>
  <c r="A7248" i="1"/>
  <c r="K7247" i="1"/>
  <c r="G7247" i="1"/>
  <c r="F7247" i="1"/>
  <c r="E7247" i="1"/>
  <c r="C7247" i="1"/>
  <c r="A7247" i="1"/>
  <c r="K7246" i="1"/>
  <c r="G7246" i="1"/>
  <c r="F7246" i="1"/>
  <c r="E7246" i="1"/>
  <c r="C7246" i="1"/>
  <c r="A7246" i="1"/>
  <c r="K7245" i="1"/>
  <c r="G7245" i="1"/>
  <c r="F7245" i="1"/>
  <c r="E7245" i="1"/>
  <c r="C7245" i="1"/>
  <c r="A7245" i="1"/>
  <c r="K7244" i="1"/>
  <c r="G7244" i="1"/>
  <c r="F7244" i="1"/>
  <c r="E7244" i="1"/>
  <c r="C7244" i="1"/>
  <c r="A7244" i="1"/>
  <c r="K7243" i="1"/>
  <c r="G7243" i="1"/>
  <c r="F7243" i="1"/>
  <c r="E7243" i="1"/>
  <c r="C7243" i="1"/>
  <c r="A7243" i="1"/>
  <c r="K7242" i="1"/>
  <c r="G7242" i="1"/>
  <c r="F7242" i="1"/>
  <c r="E7242" i="1"/>
  <c r="C7242" i="1"/>
  <c r="A7242" i="1"/>
  <c r="K7241" i="1"/>
  <c r="G7241" i="1"/>
  <c r="F7241" i="1"/>
  <c r="E7241" i="1"/>
  <c r="C7241" i="1"/>
  <c r="A7241" i="1"/>
  <c r="K7240" i="1"/>
  <c r="G7240" i="1"/>
  <c r="F7240" i="1"/>
  <c r="E7240" i="1"/>
  <c r="C7240" i="1"/>
  <c r="A7240" i="1"/>
  <c r="K7239" i="1"/>
  <c r="G7239" i="1"/>
  <c r="F7239" i="1"/>
  <c r="E7239" i="1"/>
  <c r="C7239" i="1"/>
  <c r="A7239" i="1"/>
  <c r="K7238" i="1"/>
  <c r="G7238" i="1"/>
  <c r="F7238" i="1"/>
  <c r="E7238" i="1"/>
  <c r="C7238" i="1"/>
  <c r="A7238" i="1"/>
  <c r="K7237" i="1"/>
  <c r="G7237" i="1"/>
  <c r="F7237" i="1"/>
  <c r="E7237" i="1"/>
  <c r="C7237" i="1"/>
  <c r="A7237" i="1"/>
  <c r="K7236" i="1"/>
  <c r="G7236" i="1"/>
  <c r="F7236" i="1"/>
  <c r="E7236" i="1"/>
  <c r="C7236" i="1"/>
  <c r="A7236" i="1"/>
  <c r="K7235" i="1"/>
  <c r="G7235" i="1"/>
  <c r="F7235" i="1"/>
  <c r="E7235" i="1"/>
  <c r="C7235" i="1"/>
  <c r="A7235" i="1"/>
  <c r="K7234" i="1"/>
  <c r="G7234" i="1"/>
  <c r="F7234" i="1"/>
  <c r="E7234" i="1"/>
  <c r="C7234" i="1"/>
  <c r="A7234" i="1"/>
  <c r="K7233" i="1"/>
  <c r="G7233" i="1"/>
  <c r="F7233" i="1"/>
  <c r="E7233" i="1"/>
  <c r="C7233" i="1"/>
  <c r="A7233" i="1"/>
  <c r="K7232" i="1"/>
  <c r="G7232" i="1"/>
  <c r="F7232" i="1"/>
  <c r="E7232" i="1"/>
  <c r="C7232" i="1"/>
  <c r="A7232" i="1"/>
  <c r="K7231" i="1"/>
  <c r="G7231" i="1"/>
  <c r="F7231" i="1"/>
  <c r="E7231" i="1"/>
  <c r="C7231" i="1"/>
  <c r="A7231" i="1"/>
  <c r="K7230" i="1"/>
  <c r="G7230" i="1"/>
  <c r="F7230" i="1"/>
  <c r="E7230" i="1"/>
  <c r="C7230" i="1"/>
  <c r="A7230" i="1"/>
  <c r="K7229" i="1"/>
  <c r="G7229" i="1"/>
  <c r="F7229" i="1"/>
  <c r="E7229" i="1"/>
  <c r="C7229" i="1"/>
  <c r="A7229" i="1"/>
  <c r="K7228" i="1"/>
  <c r="G7228" i="1"/>
  <c r="F7228" i="1"/>
  <c r="E7228" i="1"/>
  <c r="C7228" i="1"/>
  <c r="A7228" i="1"/>
  <c r="K7227" i="1"/>
  <c r="G7227" i="1"/>
  <c r="F7227" i="1"/>
  <c r="E7227" i="1"/>
  <c r="C7227" i="1"/>
  <c r="A7227" i="1"/>
  <c r="K7226" i="1"/>
  <c r="G7226" i="1"/>
  <c r="F7226" i="1"/>
  <c r="E7226" i="1"/>
  <c r="C7226" i="1"/>
  <c r="A7226" i="1"/>
  <c r="K7225" i="1"/>
  <c r="G7225" i="1"/>
  <c r="F7225" i="1"/>
  <c r="E7225" i="1"/>
  <c r="C7225" i="1"/>
  <c r="A7225" i="1"/>
  <c r="K7224" i="1"/>
  <c r="G7224" i="1"/>
  <c r="F7224" i="1"/>
  <c r="E7224" i="1"/>
  <c r="C7224" i="1"/>
  <c r="A7224" i="1"/>
  <c r="K7223" i="1"/>
  <c r="G7223" i="1"/>
  <c r="F7223" i="1"/>
  <c r="E7223" i="1"/>
  <c r="C7223" i="1"/>
  <c r="A7223" i="1"/>
  <c r="K7222" i="1"/>
  <c r="G7222" i="1"/>
  <c r="F7222" i="1"/>
  <c r="E7222" i="1"/>
  <c r="C7222" i="1"/>
  <c r="A7222" i="1"/>
  <c r="K7221" i="1"/>
  <c r="G7221" i="1"/>
  <c r="F7221" i="1"/>
  <c r="E7221" i="1"/>
  <c r="C7221" i="1"/>
  <c r="A7221" i="1"/>
  <c r="K7220" i="1"/>
  <c r="G7220" i="1"/>
  <c r="F7220" i="1"/>
  <c r="E7220" i="1"/>
  <c r="C7220" i="1"/>
  <c r="A7220" i="1"/>
  <c r="K7219" i="1"/>
  <c r="G7219" i="1"/>
  <c r="F7219" i="1"/>
  <c r="E7219" i="1"/>
  <c r="C7219" i="1"/>
  <c r="A7219" i="1"/>
  <c r="K7218" i="1"/>
  <c r="G7218" i="1"/>
  <c r="F7218" i="1"/>
  <c r="E7218" i="1"/>
  <c r="C7218" i="1"/>
  <c r="A7218" i="1"/>
  <c r="K7217" i="1"/>
  <c r="G7217" i="1"/>
  <c r="F7217" i="1"/>
  <c r="E7217" i="1"/>
  <c r="C7217" i="1"/>
  <c r="A7217" i="1"/>
  <c r="K7216" i="1"/>
  <c r="G7216" i="1"/>
  <c r="F7216" i="1"/>
  <c r="E7216" i="1"/>
  <c r="C7216" i="1"/>
  <c r="A7216" i="1"/>
  <c r="K7215" i="1"/>
  <c r="G7215" i="1"/>
  <c r="F7215" i="1"/>
  <c r="E7215" i="1"/>
  <c r="C7215" i="1"/>
  <c r="A7215" i="1"/>
  <c r="K7214" i="1"/>
  <c r="G7214" i="1"/>
  <c r="F7214" i="1"/>
  <c r="E7214" i="1"/>
  <c r="C7214" i="1"/>
  <c r="A7214" i="1"/>
  <c r="K7213" i="1"/>
  <c r="G7213" i="1"/>
  <c r="F7213" i="1"/>
  <c r="E7213" i="1"/>
  <c r="C7213" i="1"/>
  <c r="A7213" i="1"/>
  <c r="K7212" i="1"/>
  <c r="G7212" i="1"/>
  <c r="F7212" i="1"/>
  <c r="E7212" i="1"/>
  <c r="C7212" i="1"/>
  <c r="A7212" i="1"/>
  <c r="K7211" i="1"/>
  <c r="G7211" i="1"/>
  <c r="F7211" i="1"/>
  <c r="E7211" i="1"/>
  <c r="C7211" i="1"/>
  <c r="A7211" i="1"/>
  <c r="K7210" i="1"/>
  <c r="G7210" i="1"/>
  <c r="F7210" i="1"/>
  <c r="E7210" i="1"/>
  <c r="C7210" i="1"/>
  <c r="A7210" i="1"/>
  <c r="K7209" i="1"/>
  <c r="G7209" i="1"/>
  <c r="F7209" i="1"/>
  <c r="E7209" i="1"/>
  <c r="C7209" i="1"/>
  <c r="A7209" i="1"/>
  <c r="K7208" i="1"/>
  <c r="G7208" i="1"/>
  <c r="F7208" i="1"/>
  <c r="E7208" i="1"/>
  <c r="C7208" i="1"/>
  <c r="A7208" i="1"/>
  <c r="K7207" i="1"/>
  <c r="G7207" i="1"/>
  <c r="F7207" i="1"/>
  <c r="E7207" i="1"/>
  <c r="C7207" i="1"/>
  <c r="A7207" i="1"/>
  <c r="K7206" i="1"/>
  <c r="G7206" i="1"/>
  <c r="F7206" i="1"/>
  <c r="E7206" i="1"/>
  <c r="C7206" i="1"/>
  <c r="A7206" i="1"/>
  <c r="K7205" i="1"/>
  <c r="G7205" i="1"/>
  <c r="F7205" i="1"/>
  <c r="E7205" i="1"/>
  <c r="C7205" i="1"/>
  <c r="A7205" i="1"/>
  <c r="K7204" i="1"/>
  <c r="G7204" i="1"/>
  <c r="F7204" i="1"/>
  <c r="E7204" i="1"/>
  <c r="C7204" i="1"/>
  <c r="A7204" i="1"/>
  <c r="K7203" i="1"/>
  <c r="G7203" i="1"/>
  <c r="F7203" i="1"/>
  <c r="E7203" i="1"/>
  <c r="C7203" i="1"/>
  <c r="A7203" i="1"/>
  <c r="K7202" i="1"/>
  <c r="G7202" i="1"/>
  <c r="F7202" i="1"/>
  <c r="E7202" i="1"/>
  <c r="C7202" i="1"/>
  <c r="A7202" i="1"/>
  <c r="K7201" i="1"/>
  <c r="G7201" i="1"/>
  <c r="F7201" i="1"/>
  <c r="E7201" i="1"/>
  <c r="C7201" i="1"/>
  <c r="A7201" i="1"/>
  <c r="K7200" i="1"/>
  <c r="G7200" i="1"/>
  <c r="F7200" i="1"/>
  <c r="E7200" i="1"/>
  <c r="C7200" i="1"/>
  <c r="A7200" i="1"/>
  <c r="K7199" i="1"/>
  <c r="G7199" i="1"/>
  <c r="F7199" i="1"/>
  <c r="E7199" i="1"/>
  <c r="C7199" i="1"/>
  <c r="A7199" i="1"/>
  <c r="K7198" i="1"/>
  <c r="G7198" i="1"/>
  <c r="F7198" i="1"/>
  <c r="E7198" i="1"/>
  <c r="C7198" i="1"/>
  <c r="A7198" i="1"/>
  <c r="K7197" i="1"/>
  <c r="G7197" i="1"/>
  <c r="F7197" i="1"/>
  <c r="E7197" i="1"/>
  <c r="C7197" i="1"/>
  <c r="A7197" i="1"/>
  <c r="K7196" i="1"/>
  <c r="G7196" i="1"/>
  <c r="F7196" i="1"/>
  <c r="E7196" i="1"/>
  <c r="C7196" i="1"/>
  <c r="A7196" i="1"/>
  <c r="K7195" i="1"/>
  <c r="G7195" i="1"/>
  <c r="F7195" i="1"/>
  <c r="E7195" i="1"/>
  <c r="C7195" i="1"/>
  <c r="A7195" i="1"/>
  <c r="K7194" i="1"/>
  <c r="G7194" i="1"/>
  <c r="F7194" i="1"/>
  <c r="E7194" i="1"/>
  <c r="C7194" i="1"/>
  <c r="A7194" i="1"/>
  <c r="K7193" i="1"/>
  <c r="G7193" i="1"/>
  <c r="F7193" i="1"/>
  <c r="E7193" i="1"/>
  <c r="C7193" i="1"/>
  <c r="A7193" i="1"/>
  <c r="K7192" i="1"/>
  <c r="G7192" i="1"/>
  <c r="F7192" i="1"/>
  <c r="E7192" i="1"/>
  <c r="C7192" i="1"/>
  <c r="A7192" i="1"/>
  <c r="K7191" i="1"/>
  <c r="G7191" i="1"/>
  <c r="F7191" i="1"/>
  <c r="E7191" i="1"/>
  <c r="C7191" i="1"/>
  <c r="A7191" i="1"/>
  <c r="K7190" i="1"/>
  <c r="G7190" i="1"/>
  <c r="F7190" i="1"/>
  <c r="E7190" i="1"/>
  <c r="C7190" i="1"/>
  <c r="A7190" i="1"/>
  <c r="K7189" i="1"/>
  <c r="G7189" i="1"/>
  <c r="F7189" i="1"/>
  <c r="E7189" i="1"/>
  <c r="C7189" i="1"/>
  <c r="A7189" i="1"/>
  <c r="K7188" i="1"/>
  <c r="G7188" i="1"/>
  <c r="F7188" i="1"/>
  <c r="E7188" i="1"/>
  <c r="C7188" i="1"/>
  <c r="A7188" i="1"/>
  <c r="K7187" i="1"/>
  <c r="G7187" i="1"/>
  <c r="F7187" i="1"/>
  <c r="E7187" i="1"/>
  <c r="C7187" i="1"/>
  <c r="A7187" i="1"/>
  <c r="K7186" i="1"/>
  <c r="G7186" i="1"/>
  <c r="F7186" i="1"/>
  <c r="E7186" i="1"/>
  <c r="C7186" i="1"/>
  <c r="A7186" i="1"/>
  <c r="K7185" i="1"/>
  <c r="G7185" i="1"/>
  <c r="F7185" i="1"/>
  <c r="E7185" i="1"/>
  <c r="C7185" i="1"/>
  <c r="A7185" i="1"/>
  <c r="K7184" i="1"/>
  <c r="G7184" i="1"/>
  <c r="F7184" i="1"/>
  <c r="E7184" i="1"/>
  <c r="C7184" i="1"/>
  <c r="A7184" i="1"/>
  <c r="K7183" i="1"/>
  <c r="G7183" i="1"/>
  <c r="F7183" i="1"/>
  <c r="E7183" i="1"/>
  <c r="C7183" i="1"/>
  <c r="A7183" i="1"/>
  <c r="K7182" i="1"/>
  <c r="G7182" i="1"/>
  <c r="F7182" i="1"/>
  <c r="E7182" i="1"/>
  <c r="C7182" i="1"/>
  <c r="A7182" i="1"/>
  <c r="K7181" i="1"/>
  <c r="G7181" i="1"/>
  <c r="F7181" i="1"/>
  <c r="E7181" i="1"/>
  <c r="C7181" i="1"/>
  <c r="A7181" i="1"/>
  <c r="K7180" i="1"/>
  <c r="G7180" i="1"/>
  <c r="F7180" i="1"/>
  <c r="E7180" i="1"/>
  <c r="C7180" i="1"/>
  <c r="A7180" i="1"/>
  <c r="K7179" i="1"/>
  <c r="G7179" i="1"/>
  <c r="F7179" i="1"/>
  <c r="E7179" i="1"/>
  <c r="C7179" i="1"/>
  <c r="A7179" i="1"/>
  <c r="K7178" i="1"/>
  <c r="G7178" i="1"/>
  <c r="F7178" i="1"/>
  <c r="E7178" i="1"/>
  <c r="C7178" i="1"/>
  <c r="A7178" i="1"/>
  <c r="K7177" i="1"/>
  <c r="G7177" i="1"/>
  <c r="F7177" i="1"/>
  <c r="E7177" i="1"/>
  <c r="C7177" i="1"/>
  <c r="A7177" i="1"/>
  <c r="K7176" i="1"/>
  <c r="G7176" i="1"/>
  <c r="F7176" i="1"/>
  <c r="E7176" i="1"/>
  <c r="C7176" i="1"/>
  <c r="A7176" i="1"/>
  <c r="K7175" i="1"/>
  <c r="G7175" i="1"/>
  <c r="F7175" i="1"/>
  <c r="E7175" i="1"/>
  <c r="C7175" i="1"/>
  <c r="A7175" i="1"/>
  <c r="K7174" i="1"/>
  <c r="G7174" i="1"/>
  <c r="F7174" i="1"/>
  <c r="E7174" i="1"/>
  <c r="C7174" i="1"/>
  <c r="A7174" i="1"/>
  <c r="K7173" i="1"/>
  <c r="G7173" i="1"/>
  <c r="F7173" i="1"/>
  <c r="E7173" i="1"/>
  <c r="C7173" i="1"/>
  <c r="A7173" i="1"/>
  <c r="K7172" i="1"/>
  <c r="G7172" i="1"/>
  <c r="F7172" i="1"/>
  <c r="E7172" i="1"/>
  <c r="C7172" i="1"/>
  <c r="A7172" i="1"/>
  <c r="K7171" i="1"/>
  <c r="G7171" i="1"/>
  <c r="F7171" i="1"/>
  <c r="E7171" i="1"/>
  <c r="C7171" i="1"/>
  <c r="A7171" i="1"/>
  <c r="K7170" i="1"/>
  <c r="G7170" i="1"/>
  <c r="F7170" i="1"/>
  <c r="E7170" i="1"/>
  <c r="C7170" i="1"/>
  <c r="A7170" i="1"/>
  <c r="K7169" i="1"/>
  <c r="G7169" i="1"/>
  <c r="F7169" i="1"/>
  <c r="E7169" i="1"/>
  <c r="C7169" i="1"/>
  <c r="A7169" i="1"/>
  <c r="K7168" i="1"/>
  <c r="G7168" i="1"/>
  <c r="F7168" i="1"/>
  <c r="E7168" i="1"/>
  <c r="C7168" i="1"/>
  <c r="A7168" i="1"/>
  <c r="K7167" i="1"/>
  <c r="G7167" i="1"/>
  <c r="F7167" i="1"/>
  <c r="E7167" i="1"/>
  <c r="C7167" i="1"/>
  <c r="A7167" i="1"/>
  <c r="K7166" i="1"/>
  <c r="G7166" i="1"/>
  <c r="F7166" i="1"/>
  <c r="E7166" i="1"/>
  <c r="C7166" i="1"/>
  <c r="A7166" i="1"/>
  <c r="K7165" i="1"/>
  <c r="G7165" i="1"/>
  <c r="F7165" i="1"/>
  <c r="E7165" i="1"/>
  <c r="C7165" i="1"/>
  <c r="A7165" i="1"/>
  <c r="K7164" i="1"/>
  <c r="G7164" i="1"/>
  <c r="F7164" i="1"/>
  <c r="E7164" i="1"/>
  <c r="C7164" i="1"/>
  <c r="A7164" i="1"/>
  <c r="K7163" i="1"/>
  <c r="G7163" i="1"/>
  <c r="F7163" i="1"/>
  <c r="E7163" i="1"/>
  <c r="C7163" i="1"/>
  <c r="A7163" i="1"/>
  <c r="K7162" i="1"/>
  <c r="G7162" i="1"/>
  <c r="F7162" i="1"/>
  <c r="E7162" i="1"/>
  <c r="C7162" i="1"/>
  <c r="A7162" i="1"/>
  <c r="K7161" i="1"/>
  <c r="G7161" i="1"/>
  <c r="F7161" i="1"/>
  <c r="E7161" i="1"/>
  <c r="C7161" i="1"/>
  <c r="A7161" i="1"/>
  <c r="K7160" i="1"/>
  <c r="G7160" i="1"/>
  <c r="F7160" i="1"/>
  <c r="E7160" i="1"/>
  <c r="C7160" i="1"/>
  <c r="A7160" i="1"/>
  <c r="K7159" i="1"/>
  <c r="G7159" i="1"/>
  <c r="F7159" i="1"/>
  <c r="E7159" i="1"/>
  <c r="C7159" i="1"/>
  <c r="A7159" i="1"/>
  <c r="K7158" i="1"/>
  <c r="G7158" i="1"/>
  <c r="F7158" i="1"/>
  <c r="E7158" i="1"/>
  <c r="C7158" i="1"/>
  <c r="A7158" i="1"/>
  <c r="K7157" i="1"/>
  <c r="G7157" i="1"/>
  <c r="F7157" i="1"/>
  <c r="E7157" i="1"/>
  <c r="C7157" i="1"/>
  <c r="A7157" i="1"/>
  <c r="K7156" i="1"/>
  <c r="G7156" i="1"/>
  <c r="F7156" i="1"/>
  <c r="E7156" i="1"/>
  <c r="C7156" i="1"/>
  <c r="A7156" i="1"/>
  <c r="K7155" i="1"/>
  <c r="G7155" i="1"/>
  <c r="F7155" i="1"/>
  <c r="E7155" i="1"/>
  <c r="C7155" i="1"/>
  <c r="A7155" i="1"/>
  <c r="K7154" i="1"/>
  <c r="G7154" i="1"/>
  <c r="F7154" i="1"/>
  <c r="E7154" i="1"/>
  <c r="C7154" i="1"/>
  <c r="A7154" i="1"/>
  <c r="K7153" i="1"/>
  <c r="G7153" i="1"/>
  <c r="F7153" i="1"/>
  <c r="E7153" i="1"/>
  <c r="C7153" i="1"/>
  <c r="A7153" i="1"/>
  <c r="K7152" i="1"/>
  <c r="G7152" i="1"/>
  <c r="F7152" i="1"/>
  <c r="E7152" i="1"/>
  <c r="C7152" i="1"/>
  <c r="A7152" i="1"/>
  <c r="K7151" i="1"/>
  <c r="G7151" i="1"/>
  <c r="F7151" i="1"/>
  <c r="E7151" i="1"/>
  <c r="C7151" i="1"/>
  <c r="A7151" i="1"/>
  <c r="K7150" i="1"/>
  <c r="G7150" i="1"/>
  <c r="F7150" i="1"/>
  <c r="E7150" i="1"/>
  <c r="C7150" i="1"/>
  <c r="A7150" i="1"/>
  <c r="K7149" i="1"/>
  <c r="G7149" i="1"/>
  <c r="F7149" i="1"/>
  <c r="E7149" i="1"/>
  <c r="C7149" i="1"/>
  <c r="A7149" i="1"/>
  <c r="K7148" i="1"/>
  <c r="G7148" i="1"/>
  <c r="F7148" i="1"/>
  <c r="E7148" i="1"/>
  <c r="C7148" i="1"/>
  <c r="A7148" i="1"/>
  <c r="K7147" i="1"/>
  <c r="G7147" i="1"/>
  <c r="F7147" i="1"/>
  <c r="E7147" i="1"/>
  <c r="C7147" i="1"/>
  <c r="A7147" i="1"/>
  <c r="K7146" i="1"/>
  <c r="G7146" i="1"/>
  <c r="F7146" i="1"/>
  <c r="E7146" i="1"/>
  <c r="C7146" i="1"/>
  <c r="A7146" i="1"/>
  <c r="K7145" i="1"/>
  <c r="G7145" i="1"/>
  <c r="F7145" i="1"/>
  <c r="E7145" i="1"/>
  <c r="C7145" i="1"/>
  <c r="A7145" i="1"/>
  <c r="K7144" i="1"/>
  <c r="G7144" i="1"/>
  <c r="F7144" i="1"/>
  <c r="E7144" i="1"/>
  <c r="C7144" i="1"/>
  <c r="A7144" i="1"/>
  <c r="K7143" i="1"/>
  <c r="G7143" i="1"/>
  <c r="F7143" i="1"/>
  <c r="E7143" i="1"/>
  <c r="C7143" i="1"/>
  <c r="A7143" i="1"/>
  <c r="K7142" i="1"/>
  <c r="G7142" i="1"/>
  <c r="F7142" i="1"/>
  <c r="E7142" i="1"/>
  <c r="C7142" i="1"/>
  <c r="A7142" i="1"/>
  <c r="K7141" i="1"/>
  <c r="G7141" i="1"/>
  <c r="F7141" i="1"/>
  <c r="E7141" i="1"/>
  <c r="C7141" i="1"/>
  <c r="A7141" i="1"/>
  <c r="K7140" i="1"/>
  <c r="G7140" i="1"/>
  <c r="F7140" i="1"/>
  <c r="E7140" i="1"/>
  <c r="C7140" i="1"/>
  <c r="A7140" i="1"/>
  <c r="K7139" i="1"/>
  <c r="G7139" i="1"/>
  <c r="F7139" i="1"/>
  <c r="E7139" i="1"/>
  <c r="C7139" i="1"/>
  <c r="A7139" i="1"/>
  <c r="K7138" i="1"/>
  <c r="G7138" i="1"/>
  <c r="F7138" i="1"/>
  <c r="E7138" i="1"/>
  <c r="C7138" i="1"/>
  <c r="A7138" i="1"/>
  <c r="K7137" i="1"/>
  <c r="G7137" i="1"/>
  <c r="F7137" i="1"/>
  <c r="E7137" i="1"/>
  <c r="C7137" i="1"/>
  <c r="A7137" i="1"/>
  <c r="K7136" i="1"/>
  <c r="G7136" i="1"/>
  <c r="F7136" i="1"/>
  <c r="E7136" i="1"/>
  <c r="C7136" i="1"/>
  <c r="A7136" i="1"/>
  <c r="K7135" i="1"/>
  <c r="G7135" i="1"/>
  <c r="F7135" i="1"/>
  <c r="E7135" i="1"/>
  <c r="C7135" i="1"/>
  <c r="A7135" i="1"/>
  <c r="K7134" i="1"/>
  <c r="G7134" i="1"/>
  <c r="F7134" i="1"/>
  <c r="E7134" i="1"/>
  <c r="C7134" i="1"/>
  <c r="A7134" i="1"/>
  <c r="K7133" i="1"/>
  <c r="G7133" i="1"/>
  <c r="F7133" i="1"/>
  <c r="E7133" i="1"/>
  <c r="C7133" i="1"/>
  <c r="A7133" i="1"/>
  <c r="K7132" i="1"/>
  <c r="G7132" i="1"/>
  <c r="F7132" i="1"/>
  <c r="E7132" i="1"/>
  <c r="C7132" i="1"/>
  <c r="A7132" i="1"/>
  <c r="K7131" i="1"/>
  <c r="G7131" i="1"/>
  <c r="F7131" i="1"/>
  <c r="E7131" i="1"/>
  <c r="C7131" i="1"/>
  <c r="A7131" i="1"/>
  <c r="K7130" i="1"/>
  <c r="G7130" i="1"/>
  <c r="F7130" i="1"/>
  <c r="E7130" i="1"/>
  <c r="C7130" i="1"/>
  <c r="A7130" i="1"/>
  <c r="K7129" i="1"/>
  <c r="G7129" i="1"/>
  <c r="F7129" i="1"/>
  <c r="E7129" i="1"/>
  <c r="C7129" i="1"/>
  <c r="A7129" i="1"/>
  <c r="K7128" i="1"/>
  <c r="G7128" i="1"/>
  <c r="F7128" i="1"/>
  <c r="E7128" i="1"/>
  <c r="C7128" i="1"/>
  <c r="A7128" i="1"/>
  <c r="K7127" i="1"/>
  <c r="G7127" i="1"/>
  <c r="F7127" i="1"/>
  <c r="E7127" i="1"/>
  <c r="C7127" i="1"/>
  <c r="A7127" i="1"/>
  <c r="K7126" i="1"/>
  <c r="G7126" i="1"/>
  <c r="F7126" i="1"/>
  <c r="E7126" i="1"/>
  <c r="C7126" i="1"/>
  <c r="A7126" i="1"/>
  <c r="K7125" i="1"/>
  <c r="G7125" i="1"/>
  <c r="F7125" i="1"/>
  <c r="E7125" i="1"/>
  <c r="C7125" i="1"/>
  <c r="A7125" i="1"/>
  <c r="K7124" i="1"/>
  <c r="G7124" i="1"/>
  <c r="F7124" i="1"/>
  <c r="E7124" i="1"/>
  <c r="C7124" i="1"/>
  <c r="A7124" i="1"/>
  <c r="K7123" i="1"/>
  <c r="G7123" i="1"/>
  <c r="F7123" i="1"/>
  <c r="E7123" i="1"/>
  <c r="C7123" i="1"/>
  <c r="A7123" i="1"/>
  <c r="K7122" i="1"/>
  <c r="G7122" i="1"/>
  <c r="F7122" i="1"/>
  <c r="E7122" i="1"/>
  <c r="C7122" i="1"/>
  <c r="A7122" i="1"/>
  <c r="K7121" i="1"/>
  <c r="G7121" i="1"/>
  <c r="F7121" i="1"/>
  <c r="E7121" i="1"/>
  <c r="C7121" i="1"/>
  <c r="A7121" i="1"/>
  <c r="K7120" i="1"/>
  <c r="G7120" i="1"/>
  <c r="F7120" i="1"/>
  <c r="E7120" i="1"/>
  <c r="C7120" i="1"/>
  <c r="A7120" i="1"/>
  <c r="K7119" i="1"/>
  <c r="G7119" i="1"/>
  <c r="F7119" i="1"/>
  <c r="E7119" i="1"/>
  <c r="C7119" i="1"/>
  <c r="A7119" i="1"/>
  <c r="K7118" i="1"/>
  <c r="G7118" i="1"/>
  <c r="F7118" i="1"/>
  <c r="E7118" i="1"/>
  <c r="C7118" i="1"/>
  <c r="A7118" i="1"/>
  <c r="K7117" i="1"/>
  <c r="G7117" i="1"/>
  <c r="F7117" i="1"/>
  <c r="E7117" i="1"/>
  <c r="C7117" i="1"/>
  <c r="A7117" i="1"/>
  <c r="K7116" i="1"/>
  <c r="G7116" i="1"/>
  <c r="F7116" i="1"/>
  <c r="E7116" i="1"/>
  <c r="C7116" i="1"/>
  <c r="A7116" i="1"/>
  <c r="K7115" i="1"/>
  <c r="G7115" i="1"/>
  <c r="F7115" i="1"/>
  <c r="E7115" i="1"/>
  <c r="C7115" i="1"/>
  <c r="A7115" i="1"/>
  <c r="K7114" i="1"/>
  <c r="G7114" i="1"/>
  <c r="F7114" i="1"/>
  <c r="E7114" i="1"/>
  <c r="C7114" i="1"/>
  <c r="A7114" i="1"/>
  <c r="K7113" i="1"/>
  <c r="G7113" i="1"/>
  <c r="F7113" i="1"/>
  <c r="E7113" i="1"/>
  <c r="C7113" i="1"/>
  <c r="A7113" i="1"/>
  <c r="K7112" i="1"/>
  <c r="G7112" i="1"/>
  <c r="F7112" i="1"/>
  <c r="E7112" i="1"/>
  <c r="C7112" i="1"/>
  <c r="A7112" i="1"/>
  <c r="K7111" i="1"/>
  <c r="G7111" i="1"/>
  <c r="F7111" i="1"/>
  <c r="E7111" i="1"/>
  <c r="C7111" i="1"/>
  <c r="A7111" i="1"/>
  <c r="K7110" i="1"/>
  <c r="G7110" i="1"/>
  <c r="F7110" i="1"/>
  <c r="E7110" i="1"/>
  <c r="C7110" i="1"/>
  <c r="A7110" i="1"/>
  <c r="K7109" i="1"/>
  <c r="G7109" i="1"/>
  <c r="F7109" i="1"/>
  <c r="E7109" i="1"/>
  <c r="C7109" i="1"/>
  <c r="A7109" i="1"/>
  <c r="K7108" i="1"/>
  <c r="G7108" i="1"/>
  <c r="F7108" i="1"/>
  <c r="E7108" i="1"/>
  <c r="C7108" i="1"/>
  <c r="A7108" i="1"/>
  <c r="K7107" i="1"/>
  <c r="G7107" i="1"/>
  <c r="F7107" i="1"/>
  <c r="E7107" i="1"/>
  <c r="C7107" i="1"/>
  <c r="A7107" i="1"/>
  <c r="K7106" i="1"/>
  <c r="G7106" i="1"/>
  <c r="F7106" i="1"/>
  <c r="E7106" i="1"/>
  <c r="C7106" i="1"/>
  <c r="A7106" i="1"/>
  <c r="K7105" i="1"/>
  <c r="G7105" i="1"/>
  <c r="F7105" i="1"/>
  <c r="E7105" i="1"/>
  <c r="C7105" i="1"/>
  <c r="A7105" i="1"/>
  <c r="K7104" i="1"/>
  <c r="G7104" i="1"/>
  <c r="F7104" i="1"/>
  <c r="E7104" i="1"/>
  <c r="C7104" i="1"/>
  <c r="A7104" i="1"/>
  <c r="K7103" i="1"/>
  <c r="G7103" i="1"/>
  <c r="F7103" i="1"/>
  <c r="E7103" i="1"/>
  <c r="C7103" i="1"/>
  <c r="A7103" i="1"/>
  <c r="K7102" i="1"/>
  <c r="G7102" i="1"/>
  <c r="F7102" i="1"/>
  <c r="E7102" i="1"/>
  <c r="C7102" i="1"/>
  <c r="A7102" i="1"/>
  <c r="K7101" i="1"/>
  <c r="G7101" i="1"/>
  <c r="F7101" i="1"/>
  <c r="E7101" i="1"/>
  <c r="C7101" i="1"/>
  <c r="A7101" i="1"/>
  <c r="K7100" i="1"/>
  <c r="G7100" i="1"/>
  <c r="F7100" i="1"/>
  <c r="E7100" i="1"/>
  <c r="C7100" i="1"/>
  <c r="A7100" i="1"/>
  <c r="K7099" i="1"/>
  <c r="G7099" i="1"/>
  <c r="F7099" i="1"/>
  <c r="E7099" i="1"/>
  <c r="C7099" i="1"/>
  <c r="A7099" i="1"/>
  <c r="K7098" i="1"/>
  <c r="G7098" i="1"/>
  <c r="F7098" i="1"/>
  <c r="E7098" i="1"/>
  <c r="C7098" i="1"/>
  <c r="A7098" i="1"/>
  <c r="K7097" i="1"/>
  <c r="G7097" i="1"/>
  <c r="F7097" i="1"/>
  <c r="E7097" i="1"/>
  <c r="C7097" i="1"/>
  <c r="A7097" i="1"/>
  <c r="K7096" i="1"/>
  <c r="G7096" i="1"/>
  <c r="F7096" i="1"/>
  <c r="E7096" i="1"/>
  <c r="C7096" i="1"/>
  <c r="A7096" i="1"/>
  <c r="K7095" i="1"/>
  <c r="G7095" i="1"/>
  <c r="F7095" i="1"/>
  <c r="E7095" i="1"/>
  <c r="C7095" i="1"/>
  <c r="A7095" i="1"/>
  <c r="K7094" i="1"/>
  <c r="G7094" i="1"/>
  <c r="F7094" i="1"/>
  <c r="E7094" i="1"/>
  <c r="C7094" i="1"/>
  <c r="A7094" i="1"/>
  <c r="K7093" i="1"/>
  <c r="G7093" i="1"/>
  <c r="F7093" i="1"/>
  <c r="E7093" i="1"/>
  <c r="C7093" i="1"/>
  <c r="A7093" i="1"/>
  <c r="K7092" i="1"/>
  <c r="G7092" i="1"/>
  <c r="F7092" i="1"/>
  <c r="E7092" i="1"/>
  <c r="C7092" i="1"/>
  <c r="A7092" i="1"/>
  <c r="K7091" i="1"/>
  <c r="G7091" i="1"/>
  <c r="F7091" i="1"/>
  <c r="E7091" i="1"/>
  <c r="C7091" i="1"/>
  <c r="A7091" i="1"/>
  <c r="K7090" i="1"/>
  <c r="G7090" i="1"/>
  <c r="F7090" i="1"/>
  <c r="E7090" i="1"/>
  <c r="C7090" i="1"/>
  <c r="A7090" i="1"/>
  <c r="K7089" i="1"/>
  <c r="G7089" i="1"/>
  <c r="F7089" i="1"/>
  <c r="E7089" i="1"/>
  <c r="C7089" i="1"/>
  <c r="A7089" i="1"/>
  <c r="K7088" i="1"/>
  <c r="G7088" i="1"/>
  <c r="F7088" i="1"/>
  <c r="E7088" i="1"/>
  <c r="C7088" i="1"/>
  <c r="A7088" i="1"/>
  <c r="K7087" i="1"/>
  <c r="G7087" i="1"/>
  <c r="F7087" i="1"/>
  <c r="E7087" i="1"/>
  <c r="C7087" i="1"/>
  <c r="A7087" i="1"/>
  <c r="K7086" i="1"/>
  <c r="G7086" i="1"/>
  <c r="F7086" i="1"/>
  <c r="E7086" i="1"/>
  <c r="C7086" i="1"/>
  <c r="A7086" i="1"/>
  <c r="K7085" i="1"/>
  <c r="G7085" i="1"/>
  <c r="F7085" i="1"/>
  <c r="E7085" i="1"/>
  <c r="C7085" i="1"/>
  <c r="A7085" i="1"/>
  <c r="K7084" i="1"/>
  <c r="G7084" i="1"/>
  <c r="F7084" i="1"/>
  <c r="E7084" i="1"/>
  <c r="C7084" i="1"/>
  <c r="A7084" i="1"/>
  <c r="K7083" i="1"/>
  <c r="G7083" i="1"/>
  <c r="F7083" i="1"/>
  <c r="E7083" i="1"/>
  <c r="C7083" i="1"/>
  <c r="A7083" i="1"/>
  <c r="K7082" i="1"/>
  <c r="G7082" i="1"/>
  <c r="F7082" i="1"/>
  <c r="E7082" i="1"/>
  <c r="C7082" i="1"/>
  <c r="A7082" i="1"/>
  <c r="K7081" i="1"/>
  <c r="G7081" i="1"/>
  <c r="F7081" i="1"/>
  <c r="E7081" i="1"/>
  <c r="C7081" i="1"/>
  <c r="A7081" i="1"/>
  <c r="K7080" i="1"/>
  <c r="G7080" i="1"/>
  <c r="F7080" i="1"/>
  <c r="E7080" i="1"/>
  <c r="C7080" i="1"/>
  <c r="A7080" i="1"/>
  <c r="K7079" i="1"/>
  <c r="G7079" i="1"/>
  <c r="F7079" i="1"/>
  <c r="E7079" i="1"/>
  <c r="C7079" i="1"/>
  <c r="A7079" i="1"/>
  <c r="K7078" i="1"/>
  <c r="G7078" i="1"/>
  <c r="F7078" i="1"/>
  <c r="E7078" i="1"/>
  <c r="C7078" i="1"/>
  <c r="A7078" i="1"/>
  <c r="K7077" i="1"/>
  <c r="G7077" i="1"/>
  <c r="F7077" i="1"/>
  <c r="E7077" i="1"/>
  <c r="C7077" i="1"/>
  <c r="A7077" i="1"/>
  <c r="K7076" i="1"/>
  <c r="G7076" i="1"/>
  <c r="F7076" i="1"/>
  <c r="E7076" i="1"/>
  <c r="C7076" i="1"/>
  <c r="A7076" i="1"/>
  <c r="K7075" i="1"/>
  <c r="G7075" i="1"/>
  <c r="F7075" i="1"/>
  <c r="E7075" i="1"/>
  <c r="C7075" i="1"/>
  <c r="A7075" i="1"/>
  <c r="K7074" i="1"/>
  <c r="G7074" i="1"/>
  <c r="F7074" i="1"/>
  <c r="E7074" i="1"/>
  <c r="C7074" i="1"/>
  <c r="A7074" i="1"/>
  <c r="K7073" i="1"/>
  <c r="G7073" i="1"/>
  <c r="F7073" i="1"/>
  <c r="E7073" i="1"/>
  <c r="C7073" i="1"/>
  <c r="A7073" i="1"/>
  <c r="K7072" i="1"/>
  <c r="G7072" i="1"/>
  <c r="F7072" i="1"/>
  <c r="E7072" i="1"/>
  <c r="C7072" i="1"/>
  <c r="A7072" i="1"/>
  <c r="K7071" i="1"/>
  <c r="G7071" i="1"/>
  <c r="F7071" i="1"/>
  <c r="E7071" i="1"/>
  <c r="C7071" i="1"/>
  <c r="A7071" i="1"/>
  <c r="K7070" i="1"/>
  <c r="G7070" i="1"/>
  <c r="F7070" i="1"/>
  <c r="E7070" i="1"/>
  <c r="C7070" i="1"/>
  <c r="A7070" i="1"/>
  <c r="K7069" i="1"/>
  <c r="G7069" i="1"/>
  <c r="F7069" i="1"/>
  <c r="E7069" i="1"/>
  <c r="C7069" i="1"/>
  <c r="A7069" i="1"/>
  <c r="K7068" i="1"/>
  <c r="G7068" i="1"/>
  <c r="F7068" i="1"/>
  <c r="E7068" i="1"/>
  <c r="C7068" i="1"/>
  <c r="A7068" i="1"/>
  <c r="K7067" i="1"/>
  <c r="G7067" i="1"/>
  <c r="F7067" i="1"/>
  <c r="E7067" i="1"/>
  <c r="C7067" i="1"/>
  <c r="A7067" i="1"/>
  <c r="K7066" i="1"/>
  <c r="G7066" i="1"/>
  <c r="F7066" i="1"/>
  <c r="E7066" i="1"/>
  <c r="C7066" i="1"/>
  <c r="A7066" i="1"/>
  <c r="K7065" i="1"/>
  <c r="G7065" i="1"/>
  <c r="F7065" i="1"/>
  <c r="E7065" i="1"/>
  <c r="C7065" i="1"/>
  <c r="A7065" i="1"/>
  <c r="K7064" i="1"/>
  <c r="G7064" i="1"/>
  <c r="F7064" i="1"/>
  <c r="E7064" i="1"/>
  <c r="C7064" i="1"/>
  <c r="A7064" i="1"/>
  <c r="K7063" i="1"/>
  <c r="G7063" i="1"/>
  <c r="F7063" i="1"/>
  <c r="E7063" i="1"/>
  <c r="C7063" i="1"/>
  <c r="A7063" i="1"/>
  <c r="K7062" i="1"/>
  <c r="G7062" i="1"/>
  <c r="F7062" i="1"/>
  <c r="E7062" i="1"/>
  <c r="C7062" i="1"/>
  <c r="A7062" i="1"/>
  <c r="K7061" i="1"/>
  <c r="G7061" i="1"/>
  <c r="F7061" i="1"/>
  <c r="E7061" i="1"/>
  <c r="C7061" i="1"/>
  <c r="A7061" i="1"/>
  <c r="K7060" i="1"/>
  <c r="G7060" i="1"/>
  <c r="F7060" i="1"/>
  <c r="E7060" i="1"/>
  <c r="C7060" i="1"/>
  <c r="A7060" i="1"/>
  <c r="K7059" i="1"/>
  <c r="G7059" i="1"/>
  <c r="F7059" i="1"/>
  <c r="E7059" i="1"/>
  <c r="C7059" i="1"/>
  <c r="A7059" i="1"/>
  <c r="K7058" i="1"/>
  <c r="G7058" i="1"/>
  <c r="F7058" i="1"/>
  <c r="E7058" i="1"/>
  <c r="C7058" i="1"/>
  <c r="A7058" i="1"/>
  <c r="K7057" i="1"/>
  <c r="G7057" i="1"/>
  <c r="F7057" i="1"/>
  <c r="E7057" i="1"/>
  <c r="C7057" i="1"/>
  <c r="A7057" i="1"/>
  <c r="K7056" i="1"/>
  <c r="G7056" i="1"/>
  <c r="F7056" i="1"/>
  <c r="E7056" i="1"/>
  <c r="C7056" i="1"/>
  <c r="A7056" i="1"/>
  <c r="K7055" i="1"/>
  <c r="G7055" i="1"/>
  <c r="F7055" i="1"/>
  <c r="E7055" i="1"/>
  <c r="C7055" i="1"/>
  <c r="A7055" i="1"/>
  <c r="K7054" i="1"/>
  <c r="G7054" i="1"/>
  <c r="F7054" i="1"/>
  <c r="E7054" i="1"/>
  <c r="C7054" i="1"/>
  <c r="A7054" i="1"/>
  <c r="K7053" i="1"/>
  <c r="G7053" i="1"/>
  <c r="F7053" i="1"/>
  <c r="E7053" i="1"/>
  <c r="C7053" i="1"/>
  <c r="A7053" i="1"/>
  <c r="K7052" i="1"/>
  <c r="G7052" i="1"/>
  <c r="F7052" i="1"/>
  <c r="E7052" i="1"/>
  <c r="C7052" i="1"/>
  <c r="A7052" i="1"/>
  <c r="K7051" i="1"/>
  <c r="G7051" i="1"/>
  <c r="F7051" i="1"/>
  <c r="E7051" i="1"/>
  <c r="C7051" i="1"/>
  <c r="A7051" i="1"/>
  <c r="K7050" i="1"/>
  <c r="G7050" i="1"/>
  <c r="F7050" i="1"/>
  <c r="E7050" i="1"/>
  <c r="C7050" i="1"/>
  <c r="A7050" i="1"/>
  <c r="K7049" i="1"/>
  <c r="G7049" i="1"/>
  <c r="F7049" i="1"/>
  <c r="E7049" i="1"/>
  <c r="C7049" i="1"/>
  <c r="A7049" i="1"/>
  <c r="K7048" i="1"/>
  <c r="G7048" i="1"/>
  <c r="F7048" i="1"/>
  <c r="E7048" i="1"/>
  <c r="C7048" i="1"/>
  <c r="A7048" i="1"/>
  <c r="K7047" i="1"/>
  <c r="G7047" i="1"/>
  <c r="F7047" i="1"/>
  <c r="E7047" i="1"/>
  <c r="C7047" i="1"/>
  <c r="A7047" i="1"/>
  <c r="K7046" i="1"/>
  <c r="G7046" i="1"/>
  <c r="F7046" i="1"/>
  <c r="E7046" i="1"/>
  <c r="C7046" i="1"/>
  <c r="A7046" i="1"/>
  <c r="K7045" i="1"/>
  <c r="G7045" i="1"/>
  <c r="F7045" i="1"/>
  <c r="E7045" i="1"/>
  <c r="C7045" i="1"/>
  <c r="A7045" i="1"/>
  <c r="K7044" i="1"/>
  <c r="G7044" i="1"/>
  <c r="F7044" i="1"/>
  <c r="E7044" i="1"/>
  <c r="C7044" i="1"/>
  <c r="A7044" i="1"/>
  <c r="K7043" i="1"/>
  <c r="G7043" i="1"/>
  <c r="F7043" i="1"/>
  <c r="E7043" i="1"/>
  <c r="C7043" i="1"/>
  <c r="A7043" i="1"/>
  <c r="K7042" i="1"/>
  <c r="G7042" i="1"/>
  <c r="F7042" i="1"/>
  <c r="E7042" i="1"/>
  <c r="C7042" i="1"/>
  <c r="A7042" i="1"/>
  <c r="K7041" i="1"/>
  <c r="G7041" i="1"/>
  <c r="F7041" i="1"/>
  <c r="E7041" i="1"/>
  <c r="C7041" i="1"/>
  <c r="A7041" i="1"/>
  <c r="K7040" i="1"/>
  <c r="G7040" i="1"/>
  <c r="F7040" i="1"/>
  <c r="E7040" i="1"/>
  <c r="C7040" i="1"/>
  <c r="A7040" i="1"/>
  <c r="K7039" i="1"/>
  <c r="G7039" i="1"/>
  <c r="F7039" i="1"/>
  <c r="E7039" i="1"/>
  <c r="C7039" i="1"/>
  <c r="A7039" i="1"/>
  <c r="K7038" i="1"/>
  <c r="G7038" i="1"/>
  <c r="F7038" i="1"/>
  <c r="E7038" i="1"/>
  <c r="C7038" i="1"/>
  <c r="A7038" i="1"/>
  <c r="K7037" i="1"/>
  <c r="G7037" i="1"/>
  <c r="F7037" i="1"/>
  <c r="E7037" i="1"/>
  <c r="C7037" i="1"/>
  <c r="A7037" i="1"/>
  <c r="K7036" i="1"/>
  <c r="G7036" i="1"/>
  <c r="F7036" i="1"/>
  <c r="E7036" i="1"/>
  <c r="C7036" i="1"/>
  <c r="A7036" i="1"/>
  <c r="K7035" i="1"/>
  <c r="G7035" i="1"/>
  <c r="F7035" i="1"/>
  <c r="E7035" i="1"/>
  <c r="C7035" i="1"/>
  <c r="A7035" i="1"/>
  <c r="K7034" i="1"/>
  <c r="G7034" i="1"/>
  <c r="F7034" i="1"/>
  <c r="E7034" i="1"/>
  <c r="C7034" i="1"/>
  <c r="A7034" i="1"/>
  <c r="K7033" i="1"/>
  <c r="G7033" i="1"/>
  <c r="F7033" i="1"/>
  <c r="E7033" i="1"/>
  <c r="C7033" i="1"/>
  <c r="A7033" i="1"/>
  <c r="K7032" i="1"/>
  <c r="G7032" i="1"/>
  <c r="F7032" i="1"/>
  <c r="E7032" i="1"/>
  <c r="C7032" i="1"/>
  <c r="A7032" i="1"/>
  <c r="K7031" i="1"/>
  <c r="G7031" i="1"/>
  <c r="F7031" i="1"/>
  <c r="E7031" i="1"/>
  <c r="C7031" i="1"/>
  <c r="A7031" i="1"/>
  <c r="K7030" i="1"/>
  <c r="G7030" i="1"/>
  <c r="F7030" i="1"/>
  <c r="E7030" i="1"/>
  <c r="C7030" i="1"/>
  <c r="A7030" i="1"/>
  <c r="K7029" i="1"/>
  <c r="G7029" i="1"/>
  <c r="F7029" i="1"/>
  <c r="E7029" i="1"/>
  <c r="C7029" i="1"/>
  <c r="A7029" i="1"/>
  <c r="K7028" i="1"/>
  <c r="G7028" i="1"/>
  <c r="F7028" i="1"/>
  <c r="E7028" i="1"/>
  <c r="C7028" i="1"/>
  <c r="A7028" i="1"/>
  <c r="K7027" i="1"/>
  <c r="G7027" i="1"/>
  <c r="F7027" i="1"/>
  <c r="E7027" i="1"/>
  <c r="C7027" i="1"/>
  <c r="A7027" i="1"/>
  <c r="K7026" i="1"/>
  <c r="G7026" i="1"/>
  <c r="F7026" i="1"/>
  <c r="E7026" i="1"/>
  <c r="C7026" i="1"/>
  <c r="A7026" i="1"/>
  <c r="K7025" i="1"/>
  <c r="G7025" i="1"/>
  <c r="F7025" i="1"/>
  <c r="E7025" i="1"/>
  <c r="C7025" i="1"/>
  <c r="A7025" i="1"/>
  <c r="K7024" i="1"/>
  <c r="G7024" i="1"/>
  <c r="F7024" i="1"/>
  <c r="E7024" i="1"/>
  <c r="C7024" i="1"/>
  <c r="A7024" i="1"/>
  <c r="K7023" i="1"/>
  <c r="G7023" i="1"/>
  <c r="F7023" i="1"/>
  <c r="E7023" i="1"/>
  <c r="C7023" i="1"/>
  <c r="A7023" i="1"/>
  <c r="K7022" i="1"/>
  <c r="G7022" i="1"/>
  <c r="F7022" i="1"/>
  <c r="E7022" i="1"/>
  <c r="C7022" i="1"/>
  <c r="A7022" i="1"/>
  <c r="K7021" i="1"/>
  <c r="G7021" i="1"/>
  <c r="F7021" i="1"/>
  <c r="E7021" i="1"/>
  <c r="C7021" i="1"/>
  <c r="A7021" i="1"/>
  <c r="K7020" i="1"/>
  <c r="G7020" i="1"/>
  <c r="F7020" i="1"/>
  <c r="E7020" i="1"/>
  <c r="C7020" i="1"/>
  <c r="A7020" i="1"/>
  <c r="K7019" i="1"/>
  <c r="G7019" i="1"/>
  <c r="F7019" i="1"/>
  <c r="E7019" i="1"/>
  <c r="C7019" i="1"/>
  <c r="A7019" i="1"/>
  <c r="K7018" i="1"/>
  <c r="G7018" i="1"/>
  <c r="F7018" i="1"/>
  <c r="E7018" i="1"/>
  <c r="C7018" i="1"/>
  <c r="A7018" i="1"/>
  <c r="K7017" i="1"/>
  <c r="G7017" i="1"/>
  <c r="F7017" i="1"/>
  <c r="E7017" i="1"/>
  <c r="C7017" i="1"/>
  <c r="A7017" i="1"/>
  <c r="K7016" i="1"/>
  <c r="G7016" i="1"/>
  <c r="F7016" i="1"/>
  <c r="E7016" i="1"/>
  <c r="C7016" i="1"/>
  <c r="A7016" i="1"/>
  <c r="K7015" i="1"/>
  <c r="G7015" i="1"/>
  <c r="F7015" i="1"/>
  <c r="E7015" i="1"/>
  <c r="C7015" i="1"/>
  <c r="A7015" i="1"/>
  <c r="K7014" i="1"/>
  <c r="G7014" i="1"/>
  <c r="F7014" i="1"/>
  <c r="E7014" i="1"/>
  <c r="C7014" i="1"/>
  <c r="A7014" i="1"/>
  <c r="K7013" i="1"/>
  <c r="G7013" i="1"/>
  <c r="F7013" i="1"/>
  <c r="E7013" i="1"/>
  <c r="C7013" i="1"/>
  <c r="A7013" i="1"/>
  <c r="K7012" i="1"/>
  <c r="G7012" i="1"/>
  <c r="F7012" i="1"/>
  <c r="E7012" i="1"/>
  <c r="C7012" i="1"/>
  <c r="A7012" i="1"/>
  <c r="K7011" i="1"/>
  <c r="G7011" i="1"/>
  <c r="F7011" i="1"/>
  <c r="E7011" i="1"/>
  <c r="C7011" i="1"/>
  <c r="A7011" i="1"/>
  <c r="K7010" i="1"/>
  <c r="G7010" i="1"/>
  <c r="F7010" i="1"/>
  <c r="E7010" i="1"/>
  <c r="C7010" i="1"/>
  <c r="A7010" i="1"/>
  <c r="K7009" i="1"/>
  <c r="G7009" i="1"/>
  <c r="F7009" i="1"/>
  <c r="E7009" i="1"/>
  <c r="C7009" i="1"/>
  <c r="A7009" i="1"/>
  <c r="K7008" i="1"/>
  <c r="G7008" i="1"/>
  <c r="F7008" i="1"/>
  <c r="E7008" i="1"/>
  <c r="C7008" i="1"/>
  <c r="A7008" i="1"/>
  <c r="K7007" i="1"/>
  <c r="G7007" i="1"/>
  <c r="F7007" i="1"/>
  <c r="E7007" i="1"/>
  <c r="C7007" i="1"/>
  <c r="A7007" i="1"/>
  <c r="K7006" i="1"/>
  <c r="G7006" i="1"/>
  <c r="F7006" i="1"/>
  <c r="E7006" i="1"/>
  <c r="C7006" i="1"/>
  <c r="A7006" i="1"/>
  <c r="K7005" i="1"/>
  <c r="G7005" i="1"/>
  <c r="F7005" i="1"/>
  <c r="E7005" i="1"/>
  <c r="C7005" i="1"/>
  <c r="A7005" i="1"/>
  <c r="K7004" i="1"/>
  <c r="G7004" i="1"/>
  <c r="F7004" i="1"/>
  <c r="E7004" i="1"/>
  <c r="C7004" i="1"/>
  <c r="A7004" i="1"/>
  <c r="K7003" i="1"/>
  <c r="G7003" i="1"/>
  <c r="F7003" i="1"/>
  <c r="E7003" i="1"/>
  <c r="C7003" i="1"/>
  <c r="A7003" i="1"/>
  <c r="K7002" i="1"/>
  <c r="G7002" i="1"/>
  <c r="F7002" i="1"/>
  <c r="E7002" i="1"/>
  <c r="C7002" i="1"/>
  <c r="A7002" i="1"/>
  <c r="K7001" i="1"/>
  <c r="G7001" i="1"/>
  <c r="F7001" i="1"/>
  <c r="E7001" i="1"/>
  <c r="C7001" i="1"/>
  <c r="A7001" i="1"/>
  <c r="K7000" i="1"/>
  <c r="G7000" i="1"/>
  <c r="F7000" i="1"/>
  <c r="E7000" i="1"/>
  <c r="C7000" i="1"/>
  <c r="A7000" i="1"/>
  <c r="K6999" i="1"/>
  <c r="G6999" i="1"/>
  <c r="F6999" i="1"/>
  <c r="E6999" i="1"/>
  <c r="C6999" i="1"/>
  <c r="A6999" i="1"/>
  <c r="K6998" i="1"/>
  <c r="G6998" i="1"/>
  <c r="F6998" i="1"/>
  <c r="E6998" i="1"/>
  <c r="C6998" i="1"/>
  <c r="A6998" i="1"/>
  <c r="K6997" i="1"/>
  <c r="G6997" i="1"/>
  <c r="F6997" i="1"/>
  <c r="E6997" i="1"/>
  <c r="C6997" i="1"/>
  <c r="A6997" i="1"/>
  <c r="K6996" i="1"/>
  <c r="G6996" i="1"/>
  <c r="F6996" i="1"/>
  <c r="E6996" i="1"/>
  <c r="C6996" i="1"/>
  <c r="A6996" i="1"/>
  <c r="K6995" i="1"/>
  <c r="G6995" i="1"/>
  <c r="F6995" i="1"/>
  <c r="E6995" i="1"/>
  <c r="C6995" i="1"/>
  <c r="A6995" i="1"/>
  <c r="K6994" i="1"/>
  <c r="G6994" i="1"/>
  <c r="F6994" i="1"/>
  <c r="E6994" i="1"/>
  <c r="C6994" i="1"/>
  <c r="A6994" i="1"/>
  <c r="K6993" i="1"/>
  <c r="G6993" i="1"/>
  <c r="F6993" i="1"/>
  <c r="E6993" i="1"/>
  <c r="C6993" i="1"/>
  <c r="A6993" i="1"/>
  <c r="K6992" i="1"/>
  <c r="G6992" i="1"/>
  <c r="F6992" i="1"/>
  <c r="E6992" i="1"/>
  <c r="C6992" i="1"/>
  <c r="A6992" i="1"/>
  <c r="K6991" i="1"/>
  <c r="G6991" i="1"/>
  <c r="F6991" i="1"/>
  <c r="E6991" i="1"/>
  <c r="C6991" i="1"/>
  <c r="A6991" i="1"/>
  <c r="K6990" i="1"/>
  <c r="G6990" i="1"/>
  <c r="F6990" i="1"/>
  <c r="E6990" i="1"/>
  <c r="C6990" i="1"/>
  <c r="A6990" i="1"/>
  <c r="K6989" i="1"/>
  <c r="G6989" i="1"/>
  <c r="F6989" i="1"/>
  <c r="E6989" i="1"/>
  <c r="C6989" i="1"/>
  <c r="A6989" i="1"/>
  <c r="K6988" i="1"/>
  <c r="G6988" i="1"/>
  <c r="F6988" i="1"/>
  <c r="E6988" i="1"/>
  <c r="C6988" i="1"/>
  <c r="A6988" i="1"/>
  <c r="K6987" i="1"/>
  <c r="G6987" i="1"/>
  <c r="F6987" i="1"/>
  <c r="E6987" i="1"/>
  <c r="C6987" i="1"/>
  <c r="A6987" i="1"/>
  <c r="K6986" i="1"/>
  <c r="G6986" i="1"/>
  <c r="F6986" i="1"/>
  <c r="E6986" i="1"/>
  <c r="C6986" i="1"/>
  <c r="A6986" i="1"/>
  <c r="K6985" i="1"/>
  <c r="G6985" i="1"/>
  <c r="F6985" i="1"/>
  <c r="E6985" i="1"/>
  <c r="C6985" i="1"/>
  <c r="A6985" i="1"/>
  <c r="K6984" i="1"/>
  <c r="G6984" i="1"/>
  <c r="F6984" i="1"/>
  <c r="E6984" i="1"/>
  <c r="C6984" i="1"/>
  <c r="A6984" i="1"/>
  <c r="K6983" i="1"/>
  <c r="G6983" i="1"/>
  <c r="F6983" i="1"/>
  <c r="E6983" i="1"/>
  <c r="C6983" i="1"/>
  <c r="A6983" i="1"/>
  <c r="K6982" i="1"/>
  <c r="G6982" i="1"/>
  <c r="F6982" i="1"/>
  <c r="E6982" i="1"/>
  <c r="C6982" i="1"/>
  <c r="A6982" i="1"/>
  <c r="K6981" i="1"/>
  <c r="G6981" i="1"/>
  <c r="F6981" i="1"/>
  <c r="E6981" i="1"/>
  <c r="C6981" i="1"/>
  <c r="A6981" i="1"/>
  <c r="K6980" i="1"/>
  <c r="G6980" i="1"/>
  <c r="F6980" i="1"/>
  <c r="E6980" i="1"/>
  <c r="C6980" i="1"/>
  <c r="A6980" i="1"/>
  <c r="K6979" i="1"/>
  <c r="G6979" i="1"/>
  <c r="F6979" i="1"/>
  <c r="E6979" i="1"/>
  <c r="C6979" i="1"/>
  <c r="A6979" i="1"/>
  <c r="K6978" i="1"/>
  <c r="G6978" i="1"/>
  <c r="F6978" i="1"/>
  <c r="E6978" i="1"/>
  <c r="C6978" i="1"/>
  <c r="A6978" i="1"/>
  <c r="K6977" i="1"/>
  <c r="G6977" i="1"/>
  <c r="F6977" i="1"/>
  <c r="E6977" i="1"/>
  <c r="C6977" i="1"/>
  <c r="A6977" i="1"/>
  <c r="K6976" i="1"/>
  <c r="G6976" i="1"/>
  <c r="F6976" i="1"/>
  <c r="E6976" i="1"/>
  <c r="C6976" i="1"/>
  <c r="A6976" i="1"/>
  <c r="K6975" i="1"/>
  <c r="G6975" i="1"/>
  <c r="F6975" i="1"/>
  <c r="E6975" i="1"/>
  <c r="C6975" i="1"/>
  <c r="A6975" i="1"/>
  <c r="K6974" i="1"/>
  <c r="G6974" i="1"/>
  <c r="F6974" i="1"/>
  <c r="E6974" i="1"/>
  <c r="C6974" i="1"/>
  <c r="A6974" i="1"/>
  <c r="K6973" i="1"/>
  <c r="G6973" i="1"/>
  <c r="F6973" i="1"/>
  <c r="E6973" i="1"/>
  <c r="C6973" i="1"/>
  <c r="A6973" i="1"/>
  <c r="K6972" i="1"/>
  <c r="G6972" i="1"/>
  <c r="F6972" i="1"/>
  <c r="E6972" i="1"/>
  <c r="C6972" i="1"/>
  <c r="A6972" i="1"/>
  <c r="K6971" i="1"/>
  <c r="G6971" i="1"/>
  <c r="F6971" i="1"/>
  <c r="E6971" i="1"/>
  <c r="C6971" i="1"/>
  <c r="A6971" i="1"/>
  <c r="K6970" i="1"/>
  <c r="G6970" i="1"/>
  <c r="F6970" i="1"/>
  <c r="E6970" i="1"/>
  <c r="C6970" i="1"/>
  <c r="A6970" i="1"/>
  <c r="K6969" i="1"/>
  <c r="G6969" i="1"/>
  <c r="F6969" i="1"/>
  <c r="E6969" i="1"/>
  <c r="C6969" i="1"/>
  <c r="A6969" i="1"/>
  <c r="K6968" i="1"/>
  <c r="G6968" i="1"/>
  <c r="F6968" i="1"/>
  <c r="E6968" i="1"/>
  <c r="C6968" i="1"/>
  <c r="A6968" i="1"/>
  <c r="K6967" i="1"/>
  <c r="G6967" i="1"/>
  <c r="F6967" i="1"/>
  <c r="E6967" i="1"/>
  <c r="C6967" i="1"/>
  <c r="A6967" i="1"/>
  <c r="K6966" i="1"/>
  <c r="G6966" i="1"/>
  <c r="F6966" i="1"/>
  <c r="E6966" i="1"/>
  <c r="C6966" i="1"/>
  <c r="A6966" i="1"/>
  <c r="K6965" i="1"/>
  <c r="G6965" i="1"/>
  <c r="F6965" i="1"/>
  <c r="E6965" i="1"/>
  <c r="C6965" i="1"/>
  <c r="A6965" i="1"/>
  <c r="K6964" i="1"/>
  <c r="G6964" i="1"/>
  <c r="F6964" i="1"/>
  <c r="E6964" i="1"/>
  <c r="C6964" i="1"/>
  <c r="A6964" i="1"/>
  <c r="K6963" i="1"/>
  <c r="G6963" i="1"/>
  <c r="F6963" i="1"/>
  <c r="E6963" i="1"/>
  <c r="C6963" i="1"/>
  <c r="A6963" i="1"/>
  <c r="K6962" i="1"/>
  <c r="G6962" i="1"/>
  <c r="F6962" i="1"/>
  <c r="E6962" i="1"/>
  <c r="C6962" i="1"/>
  <c r="A6962" i="1"/>
  <c r="K6961" i="1"/>
  <c r="G6961" i="1"/>
  <c r="F6961" i="1"/>
  <c r="E6961" i="1"/>
  <c r="C6961" i="1"/>
  <c r="A6961" i="1"/>
  <c r="K6960" i="1"/>
  <c r="G6960" i="1"/>
  <c r="F6960" i="1"/>
  <c r="E6960" i="1"/>
  <c r="C6960" i="1"/>
  <c r="A6960" i="1"/>
  <c r="K6959" i="1"/>
  <c r="G6959" i="1"/>
  <c r="F6959" i="1"/>
  <c r="E6959" i="1"/>
  <c r="C6959" i="1"/>
  <c r="A6959" i="1"/>
  <c r="K6958" i="1"/>
  <c r="G6958" i="1"/>
  <c r="F6958" i="1"/>
  <c r="E6958" i="1"/>
  <c r="C6958" i="1"/>
  <c r="A6958" i="1"/>
  <c r="K6957" i="1"/>
  <c r="G6957" i="1"/>
  <c r="F6957" i="1"/>
  <c r="E6957" i="1"/>
  <c r="C6957" i="1"/>
  <c r="A6957" i="1"/>
  <c r="K6956" i="1"/>
  <c r="G6956" i="1"/>
  <c r="F6956" i="1"/>
  <c r="E6956" i="1"/>
  <c r="C6956" i="1"/>
  <c r="A6956" i="1"/>
  <c r="K6955" i="1"/>
  <c r="G6955" i="1"/>
  <c r="F6955" i="1"/>
  <c r="E6955" i="1"/>
  <c r="C6955" i="1"/>
  <c r="A6955" i="1"/>
  <c r="K6954" i="1"/>
  <c r="G6954" i="1"/>
  <c r="F6954" i="1"/>
  <c r="E6954" i="1"/>
  <c r="C6954" i="1"/>
  <c r="A6954" i="1"/>
  <c r="K6953" i="1"/>
  <c r="G6953" i="1"/>
  <c r="F6953" i="1"/>
  <c r="E6953" i="1"/>
  <c r="C6953" i="1"/>
  <c r="A6953" i="1"/>
  <c r="K6952" i="1"/>
  <c r="G6952" i="1"/>
  <c r="F6952" i="1"/>
  <c r="E6952" i="1"/>
  <c r="C6952" i="1"/>
  <c r="A6952" i="1"/>
  <c r="K6951" i="1"/>
  <c r="G6951" i="1"/>
  <c r="F6951" i="1"/>
  <c r="E6951" i="1"/>
  <c r="C6951" i="1"/>
  <c r="A6951" i="1"/>
  <c r="K6950" i="1"/>
  <c r="G6950" i="1"/>
  <c r="F6950" i="1"/>
  <c r="E6950" i="1"/>
  <c r="C6950" i="1"/>
  <c r="A6950" i="1"/>
  <c r="K6949" i="1"/>
  <c r="G6949" i="1"/>
  <c r="F6949" i="1"/>
  <c r="E6949" i="1"/>
  <c r="C6949" i="1"/>
  <c r="A6949" i="1"/>
  <c r="K6948" i="1"/>
  <c r="G6948" i="1"/>
  <c r="F6948" i="1"/>
  <c r="E6948" i="1"/>
  <c r="C6948" i="1"/>
  <c r="A6948" i="1"/>
  <c r="K6947" i="1"/>
  <c r="G6947" i="1"/>
  <c r="F6947" i="1"/>
  <c r="E6947" i="1"/>
  <c r="C6947" i="1"/>
  <c r="A6947" i="1"/>
  <c r="K6946" i="1"/>
  <c r="G6946" i="1"/>
  <c r="F6946" i="1"/>
  <c r="E6946" i="1"/>
  <c r="C6946" i="1"/>
  <c r="A6946" i="1"/>
  <c r="K6945" i="1"/>
  <c r="G6945" i="1"/>
  <c r="F6945" i="1"/>
  <c r="E6945" i="1"/>
  <c r="C6945" i="1"/>
  <c r="A6945" i="1"/>
  <c r="K6944" i="1"/>
  <c r="G6944" i="1"/>
  <c r="F6944" i="1"/>
  <c r="E6944" i="1"/>
  <c r="C6944" i="1"/>
  <c r="A6944" i="1"/>
  <c r="K6943" i="1"/>
  <c r="G6943" i="1"/>
  <c r="F6943" i="1"/>
  <c r="E6943" i="1"/>
  <c r="C6943" i="1"/>
  <c r="A6943" i="1"/>
  <c r="K6942" i="1"/>
  <c r="G6942" i="1"/>
  <c r="F6942" i="1"/>
  <c r="E6942" i="1"/>
  <c r="C6942" i="1"/>
  <c r="A6942" i="1"/>
  <c r="K6941" i="1"/>
  <c r="G6941" i="1"/>
  <c r="F6941" i="1"/>
  <c r="E6941" i="1"/>
  <c r="C6941" i="1"/>
  <c r="A6941" i="1"/>
  <c r="K6940" i="1"/>
  <c r="G6940" i="1"/>
  <c r="F6940" i="1"/>
  <c r="E6940" i="1"/>
  <c r="C6940" i="1"/>
  <c r="A6940" i="1"/>
  <c r="K6939" i="1"/>
  <c r="G6939" i="1"/>
  <c r="F6939" i="1"/>
  <c r="E6939" i="1"/>
  <c r="C6939" i="1"/>
  <c r="A6939" i="1"/>
  <c r="K6938" i="1"/>
  <c r="G6938" i="1"/>
  <c r="F6938" i="1"/>
  <c r="E6938" i="1"/>
  <c r="C6938" i="1"/>
  <c r="A6938" i="1"/>
  <c r="K6937" i="1"/>
  <c r="G6937" i="1"/>
  <c r="F6937" i="1"/>
  <c r="E6937" i="1"/>
  <c r="C6937" i="1"/>
  <c r="A6937" i="1"/>
  <c r="K6936" i="1"/>
  <c r="G6936" i="1"/>
  <c r="F6936" i="1"/>
  <c r="E6936" i="1"/>
  <c r="C6936" i="1"/>
  <c r="A6936" i="1"/>
  <c r="K6935" i="1"/>
  <c r="G6935" i="1"/>
  <c r="F6935" i="1"/>
  <c r="E6935" i="1"/>
  <c r="C6935" i="1"/>
  <c r="A6935" i="1"/>
  <c r="K6934" i="1"/>
  <c r="G6934" i="1"/>
  <c r="F6934" i="1"/>
  <c r="E6934" i="1"/>
  <c r="C6934" i="1"/>
  <c r="A6934" i="1"/>
  <c r="K6933" i="1"/>
  <c r="G6933" i="1"/>
  <c r="F6933" i="1"/>
  <c r="E6933" i="1"/>
  <c r="C6933" i="1"/>
  <c r="A6933" i="1"/>
  <c r="K6932" i="1"/>
  <c r="G6932" i="1"/>
  <c r="F6932" i="1"/>
  <c r="E6932" i="1"/>
  <c r="C6932" i="1"/>
  <c r="A6932" i="1"/>
  <c r="K6931" i="1"/>
  <c r="G6931" i="1"/>
  <c r="F6931" i="1"/>
  <c r="E6931" i="1"/>
  <c r="C6931" i="1"/>
  <c r="A6931" i="1"/>
  <c r="K6930" i="1"/>
  <c r="G6930" i="1"/>
  <c r="F6930" i="1"/>
  <c r="E6930" i="1"/>
  <c r="C6930" i="1"/>
  <c r="A6930" i="1"/>
  <c r="K6929" i="1"/>
  <c r="G6929" i="1"/>
  <c r="F6929" i="1"/>
  <c r="E6929" i="1"/>
  <c r="C6929" i="1"/>
  <c r="A6929" i="1"/>
  <c r="K6928" i="1"/>
  <c r="G6928" i="1"/>
  <c r="F6928" i="1"/>
  <c r="E6928" i="1"/>
  <c r="C6928" i="1"/>
  <c r="A6928" i="1"/>
  <c r="K6927" i="1"/>
  <c r="G6927" i="1"/>
  <c r="F6927" i="1"/>
  <c r="E6927" i="1"/>
  <c r="C6927" i="1"/>
  <c r="A6927" i="1"/>
  <c r="K6926" i="1"/>
  <c r="G6926" i="1"/>
  <c r="F6926" i="1"/>
  <c r="E6926" i="1"/>
  <c r="C6926" i="1"/>
  <c r="A6926" i="1"/>
  <c r="K6925" i="1"/>
  <c r="G6925" i="1"/>
  <c r="F6925" i="1"/>
  <c r="E6925" i="1"/>
  <c r="C6925" i="1"/>
  <c r="A6925" i="1"/>
  <c r="K6924" i="1"/>
  <c r="G6924" i="1"/>
  <c r="F6924" i="1"/>
  <c r="E6924" i="1"/>
  <c r="C6924" i="1"/>
  <c r="A6924" i="1"/>
  <c r="K6923" i="1"/>
  <c r="G6923" i="1"/>
  <c r="F6923" i="1"/>
  <c r="E6923" i="1"/>
  <c r="C6923" i="1"/>
  <c r="A6923" i="1"/>
  <c r="K6922" i="1"/>
  <c r="G6922" i="1"/>
  <c r="F6922" i="1"/>
  <c r="E6922" i="1"/>
  <c r="C6922" i="1"/>
  <c r="A6922" i="1"/>
  <c r="K6921" i="1"/>
  <c r="G6921" i="1"/>
  <c r="F6921" i="1"/>
  <c r="E6921" i="1"/>
  <c r="C6921" i="1"/>
  <c r="A6921" i="1"/>
  <c r="K6920" i="1"/>
  <c r="G6920" i="1"/>
  <c r="F6920" i="1"/>
  <c r="E6920" i="1"/>
  <c r="C6920" i="1"/>
  <c r="A6920" i="1"/>
  <c r="K6919" i="1"/>
  <c r="G6919" i="1"/>
  <c r="F6919" i="1"/>
  <c r="E6919" i="1"/>
  <c r="C6919" i="1"/>
  <c r="A6919" i="1"/>
  <c r="K6918" i="1"/>
  <c r="G6918" i="1"/>
  <c r="F6918" i="1"/>
  <c r="E6918" i="1"/>
  <c r="C6918" i="1"/>
  <c r="A6918" i="1"/>
  <c r="K6917" i="1"/>
  <c r="G6917" i="1"/>
  <c r="F6917" i="1"/>
  <c r="E6917" i="1"/>
  <c r="C6917" i="1"/>
  <c r="A6917" i="1"/>
  <c r="K6916" i="1"/>
  <c r="G6916" i="1"/>
  <c r="F6916" i="1"/>
  <c r="E6916" i="1"/>
  <c r="C6916" i="1"/>
  <c r="A6916" i="1"/>
  <c r="K6915" i="1"/>
  <c r="G6915" i="1"/>
  <c r="F6915" i="1"/>
  <c r="E6915" i="1"/>
  <c r="C6915" i="1"/>
  <c r="A6915" i="1"/>
  <c r="K6914" i="1"/>
  <c r="G6914" i="1"/>
  <c r="F6914" i="1"/>
  <c r="E6914" i="1"/>
  <c r="C6914" i="1"/>
  <c r="A6914" i="1"/>
  <c r="K6913" i="1"/>
  <c r="G6913" i="1"/>
  <c r="F6913" i="1"/>
  <c r="E6913" i="1"/>
  <c r="C6913" i="1"/>
  <c r="A6913" i="1"/>
  <c r="K6912" i="1"/>
  <c r="G6912" i="1"/>
  <c r="F6912" i="1"/>
  <c r="E6912" i="1"/>
  <c r="C6912" i="1"/>
  <c r="A6912" i="1"/>
  <c r="K6911" i="1"/>
  <c r="G6911" i="1"/>
  <c r="F6911" i="1"/>
  <c r="E6911" i="1"/>
  <c r="C6911" i="1"/>
  <c r="A6911" i="1"/>
  <c r="K6910" i="1"/>
  <c r="G6910" i="1"/>
  <c r="F6910" i="1"/>
  <c r="E6910" i="1"/>
  <c r="C6910" i="1"/>
  <c r="A6910" i="1"/>
  <c r="K6909" i="1"/>
  <c r="G6909" i="1"/>
  <c r="F6909" i="1"/>
  <c r="E6909" i="1"/>
  <c r="C6909" i="1"/>
  <c r="A6909" i="1"/>
  <c r="K6908" i="1"/>
  <c r="G6908" i="1"/>
  <c r="F6908" i="1"/>
  <c r="E6908" i="1"/>
  <c r="C6908" i="1"/>
  <c r="A6908" i="1"/>
  <c r="K6907" i="1"/>
  <c r="G6907" i="1"/>
  <c r="F6907" i="1"/>
  <c r="E6907" i="1"/>
  <c r="C6907" i="1"/>
  <c r="A6907" i="1"/>
  <c r="K6906" i="1"/>
  <c r="G6906" i="1"/>
  <c r="F6906" i="1"/>
  <c r="E6906" i="1"/>
  <c r="C6906" i="1"/>
  <c r="A6906" i="1"/>
  <c r="K6905" i="1"/>
  <c r="G6905" i="1"/>
  <c r="F6905" i="1"/>
  <c r="E6905" i="1"/>
  <c r="C6905" i="1"/>
  <c r="A6905" i="1"/>
  <c r="K6904" i="1"/>
  <c r="G6904" i="1"/>
  <c r="F6904" i="1"/>
  <c r="E6904" i="1"/>
  <c r="C6904" i="1"/>
  <c r="A6904" i="1"/>
  <c r="K6903" i="1"/>
  <c r="G6903" i="1"/>
  <c r="F6903" i="1"/>
  <c r="E6903" i="1"/>
  <c r="C6903" i="1"/>
  <c r="A6903" i="1"/>
  <c r="K6902" i="1"/>
  <c r="G6902" i="1"/>
  <c r="F6902" i="1"/>
  <c r="E6902" i="1"/>
  <c r="C6902" i="1"/>
  <c r="A6902" i="1"/>
  <c r="K6901" i="1"/>
  <c r="G6901" i="1"/>
  <c r="F6901" i="1"/>
  <c r="E6901" i="1"/>
  <c r="C6901" i="1"/>
  <c r="A6901" i="1"/>
  <c r="K6900" i="1"/>
  <c r="G6900" i="1"/>
  <c r="F6900" i="1"/>
  <c r="E6900" i="1"/>
  <c r="C6900" i="1"/>
  <c r="A6900" i="1"/>
  <c r="K6899" i="1"/>
  <c r="G6899" i="1"/>
  <c r="F6899" i="1"/>
  <c r="E6899" i="1"/>
  <c r="C6899" i="1"/>
  <c r="A6899" i="1"/>
  <c r="K6898" i="1"/>
  <c r="G6898" i="1"/>
  <c r="F6898" i="1"/>
  <c r="E6898" i="1"/>
  <c r="C6898" i="1"/>
  <c r="A6898" i="1"/>
  <c r="K6897" i="1"/>
  <c r="G6897" i="1"/>
  <c r="F6897" i="1"/>
  <c r="E6897" i="1"/>
  <c r="C6897" i="1"/>
  <c r="A6897" i="1"/>
  <c r="K6896" i="1"/>
  <c r="G6896" i="1"/>
  <c r="F6896" i="1"/>
  <c r="E6896" i="1"/>
  <c r="C6896" i="1"/>
  <c r="A6896" i="1"/>
  <c r="K6895" i="1"/>
  <c r="G6895" i="1"/>
  <c r="F6895" i="1"/>
  <c r="E6895" i="1"/>
  <c r="C6895" i="1"/>
  <c r="A6895" i="1"/>
  <c r="K6894" i="1"/>
  <c r="G6894" i="1"/>
  <c r="F6894" i="1"/>
  <c r="E6894" i="1"/>
  <c r="C6894" i="1"/>
  <c r="A6894" i="1"/>
  <c r="K6893" i="1"/>
  <c r="G6893" i="1"/>
  <c r="F6893" i="1"/>
  <c r="E6893" i="1"/>
  <c r="C6893" i="1"/>
  <c r="A6893" i="1"/>
  <c r="K6892" i="1"/>
  <c r="G6892" i="1"/>
  <c r="F6892" i="1"/>
  <c r="E6892" i="1"/>
  <c r="C6892" i="1"/>
  <c r="A6892" i="1"/>
  <c r="K6891" i="1"/>
  <c r="G6891" i="1"/>
  <c r="F6891" i="1"/>
  <c r="E6891" i="1"/>
  <c r="C6891" i="1"/>
  <c r="A6891" i="1"/>
  <c r="K6890" i="1"/>
  <c r="G6890" i="1"/>
  <c r="F6890" i="1"/>
  <c r="E6890" i="1"/>
  <c r="C6890" i="1"/>
  <c r="A6890" i="1"/>
  <c r="K6889" i="1"/>
  <c r="G6889" i="1"/>
  <c r="F6889" i="1"/>
  <c r="E6889" i="1"/>
  <c r="C6889" i="1"/>
  <c r="A6889" i="1"/>
  <c r="K6888" i="1"/>
  <c r="G6888" i="1"/>
  <c r="F6888" i="1"/>
  <c r="E6888" i="1"/>
  <c r="C6888" i="1"/>
  <c r="A6888" i="1"/>
  <c r="K6887" i="1"/>
  <c r="G6887" i="1"/>
  <c r="F6887" i="1"/>
  <c r="E6887" i="1"/>
  <c r="C6887" i="1"/>
  <c r="A6887" i="1"/>
  <c r="K6886" i="1"/>
  <c r="G6886" i="1"/>
  <c r="F6886" i="1"/>
  <c r="E6886" i="1"/>
  <c r="C6886" i="1"/>
  <c r="A6886" i="1"/>
  <c r="K6885" i="1"/>
  <c r="G6885" i="1"/>
  <c r="F6885" i="1"/>
  <c r="E6885" i="1"/>
  <c r="C6885" i="1"/>
  <c r="A6885" i="1"/>
  <c r="K6884" i="1"/>
  <c r="G6884" i="1"/>
  <c r="F6884" i="1"/>
  <c r="E6884" i="1"/>
  <c r="C6884" i="1"/>
  <c r="A6884" i="1"/>
  <c r="K6883" i="1"/>
  <c r="G6883" i="1"/>
  <c r="F6883" i="1"/>
  <c r="E6883" i="1"/>
  <c r="C6883" i="1"/>
  <c r="A6883" i="1"/>
  <c r="K6882" i="1"/>
  <c r="G6882" i="1"/>
  <c r="F6882" i="1"/>
  <c r="E6882" i="1"/>
  <c r="C6882" i="1"/>
  <c r="A6882" i="1"/>
  <c r="K6881" i="1"/>
  <c r="G6881" i="1"/>
  <c r="F6881" i="1"/>
  <c r="E6881" i="1"/>
  <c r="C6881" i="1"/>
  <c r="A6881" i="1"/>
  <c r="K6880" i="1"/>
  <c r="G6880" i="1"/>
  <c r="F6880" i="1"/>
  <c r="E6880" i="1"/>
  <c r="C6880" i="1"/>
  <c r="A6880" i="1"/>
  <c r="K6879" i="1"/>
  <c r="G6879" i="1"/>
  <c r="F6879" i="1"/>
  <c r="E6879" i="1"/>
  <c r="C6879" i="1"/>
  <c r="A6879" i="1"/>
  <c r="K6878" i="1"/>
  <c r="G6878" i="1"/>
  <c r="F6878" i="1"/>
  <c r="E6878" i="1"/>
  <c r="C6878" i="1"/>
  <c r="A6878" i="1"/>
  <c r="K6877" i="1"/>
  <c r="G6877" i="1"/>
  <c r="F6877" i="1"/>
  <c r="E6877" i="1"/>
  <c r="C6877" i="1"/>
  <c r="A6877" i="1"/>
  <c r="K6876" i="1"/>
  <c r="G6876" i="1"/>
  <c r="F6876" i="1"/>
  <c r="E6876" i="1"/>
  <c r="C6876" i="1"/>
  <c r="A6876" i="1"/>
  <c r="K6875" i="1"/>
  <c r="G6875" i="1"/>
  <c r="F6875" i="1"/>
  <c r="E6875" i="1"/>
  <c r="C6875" i="1"/>
  <c r="A6875" i="1"/>
  <c r="K6874" i="1"/>
  <c r="G6874" i="1"/>
  <c r="F6874" i="1"/>
  <c r="E6874" i="1"/>
  <c r="C6874" i="1"/>
  <c r="A6874" i="1"/>
  <c r="K6873" i="1"/>
  <c r="G6873" i="1"/>
  <c r="F6873" i="1"/>
  <c r="E6873" i="1"/>
  <c r="C6873" i="1"/>
  <c r="A6873" i="1"/>
  <c r="K6872" i="1"/>
  <c r="G6872" i="1"/>
  <c r="F6872" i="1"/>
  <c r="E6872" i="1"/>
  <c r="C6872" i="1"/>
  <c r="A6872" i="1"/>
  <c r="K6871" i="1"/>
  <c r="G6871" i="1"/>
  <c r="F6871" i="1"/>
  <c r="E6871" i="1"/>
  <c r="C6871" i="1"/>
  <c r="A6871" i="1"/>
  <c r="K6870" i="1"/>
  <c r="G6870" i="1"/>
  <c r="F6870" i="1"/>
  <c r="E6870" i="1"/>
  <c r="C6870" i="1"/>
  <c r="A6870" i="1"/>
  <c r="K6869" i="1"/>
  <c r="G6869" i="1"/>
  <c r="F6869" i="1"/>
  <c r="E6869" i="1"/>
  <c r="C6869" i="1"/>
  <c r="A6869" i="1"/>
  <c r="K6868" i="1"/>
  <c r="G6868" i="1"/>
  <c r="F6868" i="1"/>
  <c r="E6868" i="1"/>
  <c r="C6868" i="1"/>
  <c r="A6868" i="1"/>
  <c r="K6867" i="1"/>
  <c r="G6867" i="1"/>
  <c r="F6867" i="1"/>
  <c r="E6867" i="1"/>
  <c r="C6867" i="1"/>
  <c r="A6867" i="1"/>
  <c r="K6866" i="1"/>
  <c r="G6866" i="1"/>
  <c r="F6866" i="1"/>
  <c r="E6866" i="1"/>
  <c r="C6866" i="1"/>
  <c r="A6866" i="1"/>
  <c r="K6865" i="1"/>
  <c r="G6865" i="1"/>
  <c r="F6865" i="1"/>
  <c r="E6865" i="1"/>
  <c r="C6865" i="1"/>
  <c r="A6865" i="1"/>
  <c r="K6864" i="1"/>
  <c r="G6864" i="1"/>
  <c r="F6864" i="1"/>
  <c r="E6864" i="1"/>
  <c r="C6864" i="1"/>
  <c r="A6864" i="1"/>
  <c r="K6863" i="1"/>
  <c r="G6863" i="1"/>
  <c r="F6863" i="1"/>
  <c r="E6863" i="1"/>
  <c r="C6863" i="1"/>
  <c r="A6863" i="1"/>
  <c r="K6862" i="1"/>
  <c r="G6862" i="1"/>
  <c r="F6862" i="1"/>
  <c r="E6862" i="1"/>
  <c r="C6862" i="1"/>
  <c r="A6862" i="1"/>
  <c r="K6861" i="1"/>
  <c r="G6861" i="1"/>
  <c r="F6861" i="1"/>
  <c r="E6861" i="1"/>
  <c r="C6861" i="1"/>
  <c r="A6861" i="1"/>
  <c r="K6860" i="1"/>
  <c r="G6860" i="1"/>
  <c r="F6860" i="1"/>
  <c r="E6860" i="1"/>
  <c r="C6860" i="1"/>
  <c r="A6860" i="1"/>
  <c r="K6859" i="1"/>
  <c r="G6859" i="1"/>
  <c r="F6859" i="1"/>
  <c r="E6859" i="1"/>
  <c r="C6859" i="1"/>
  <c r="A6859" i="1"/>
  <c r="K6858" i="1"/>
  <c r="G6858" i="1"/>
  <c r="F6858" i="1"/>
  <c r="E6858" i="1"/>
  <c r="C6858" i="1"/>
  <c r="A6858" i="1"/>
  <c r="K6857" i="1"/>
  <c r="G6857" i="1"/>
  <c r="F6857" i="1"/>
  <c r="E6857" i="1"/>
  <c r="C6857" i="1"/>
  <c r="A6857" i="1"/>
  <c r="K6856" i="1"/>
  <c r="G6856" i="1"/>
  <c r="F6856" i="1"/>
  <c r="E6856" i="1"/>
  <c r="C6856" i="1"/>
  <c r="A6856" i="1"/>
  <c r="K6855" i="1"/>
  <c r="G6855" i="1"/>
  <c r="F6855" i="1"/>
  <c r="E6855" i="1"/>
  <c r="C6855" i="1"/>
  <c r="A6855" i="1"/>
  <c r="K6854" i="1"/>
  <c r="G6854" i="1"/>
  <c r="F6854" i="1"/>
  <c r="E6854" i="1"/>
  <c r="C6854" i="1"/>
  <c r="A6854" i="1"/>
  <c r="K6853" i="1"/>
  <c r="G6853" i="1"/>
  <c r="F6853" i="1"/>
  <c r="E6853" i="1"/>
  <c r="C6853" i="1"/>
  <c r="A6853" i="1"/>
  <c r="K6852" i="1"/>
  <c r="G6852" i="1"/>
  <c r="F6852" i="1"/>
  <c r="E6852" i="1"/>
  <c r="C6852" i="1"/>
  <c r="A6852" i="1"/>
  <c r="K6851" i="1"/>
  <c r="G6851" i="1"/>
  <c r="F6851" i="1"/>
  <c r="E6851" i="1"/>
  <c r="C6851" i="1"/>
  <c r="A6851" i="1"/>
  <c r="K6850" i="1"/>
  <c r="G6850" i="1"/>
  <c r="F6850" i="1"/>
  <c r="E6850" i="1"/>
  <c r="C6850" i="1"/>
  <c r="A6850" i="1"/>
  <c r="K6849" i="1"/>
  <c r="G6849" i="1"/>
  <c r="F6849" i="1"/>
  <c r="E6849" i="1"/>
  <c r="C6849" i="1"/>
  <c r="A6849" i="1"/>
  <c r="K6848" i="1"/>
  <c r="G6848" i="1"/>
  <c r="F6848" i="1"/>
  <c r="E6848" i="1"/>
  <c r="C6848" i="1"/>
  <c r="A6848" i="1"/>
  <c r="K6847" i="1"/>
  <c r="G6847" i="1"/>
  <c r="F6847" i="1"/>
  <c r="E6847" i="1"/>
  <c r="C6847" i="1"/>
  <c r="A6847" i="1"/>
  <c r="K6846" i="1"/>
  <c r="G6846" i="1"/>
  <c r="F6846" i="1"/>
  <c r="E6846" i="1"/>
  <c r="C6846" i="1"/>
  <c r="A6846" i="1"/>
  <c r="K6845" i="1"/>
  <c r="G6845" i="1"/>
  <c r="F6845" i="1"/>
  <c r="E6845" i="1"/>
  <c r="C6845" i="1"/>
  <c r="A6845" i="1"/>
  <c r="K6844" i="1"/>
  <c r="G6844" i="1"/>
  <c r="F6844" i="1"/>
  <c r="E6844" i="1"/>
  <c r="C6844" i="1"/>
  <c r="A6844" i="1"/>
  <c r="K6843" i="1"/>
  <c r="G6843" i="1"/>
  <c r="F6843" i="1"/>
  <c r="E6843" i="1"/>
  <c r="C6843" i="1"/>
  <c r="A6843" i="1"/>
  <c r="K6842" i="1"/>
  <c r="G6842" i="1"/>
  <c r="F6842" i="1"/>
  <c r="E6842" i="1"/>
  <c r="C6842" i="1"/>
  <c r="A6842" i="1"/>
  <c r="K6841" i="1"/>
  <c r="G6841" i="1"/>
  <c r="F6841" i="1"/>
  <c r="E6841" i="1"/>
  <c r="C6841" i="1"/>
  <c r="A6841" i="1"/>
  <c r="K6840" i="1"/>
  <c r="G6840" i="1"/>
  <c r="F6840" i="1"/>
  <c r="E6840" i="1"/>
  <c r="C6840" i="1"/>
  <c r="A6840" i="1"/>
  <c r="K6839" i="1"/>
  <c r="G6839" i="1"/>
  <c r="F6839" i="1"/>
  <c r="E6839" i="1"/>
  <c r="C6839" i="1"/>
  <c r="A6839" i="1"/>
  <c r="K6838" i="1"/>
  <c r="G6838" i="1"/>
  <c r="F6838" i="1"/>
  <c r="E6838" i="1"/>
  <c r="C6838" i="1"/>
  <c r="A6838" i="1"/>
  <c r="K6837" i="1"/>
  <c r="G6837" i="1"/>
  <c r="F6837" i="1"/>
  <c r="E6837" i="1"/>
  <c r="C6837" i="1"/>
  <c r="A6837" i="1"/>
  <c r="K6836" i="1"/>
  <c r="G6836" i="1"/>
  <c r="F6836" i="1"/>
  <c r="E6836" i="1"/>
  <c r="C6836" i="1"/>
  <c r="A6836" i="1"/>
  <c r="K6835" i="1"/>
  <c r="G6835" i="1"/>
  <c r="F6835" i="1"/>
  <c r="E6835" i="1"/>
  <c r="C6835" i="1"/>
  <c r="A6835" i="1"/>
  <c r="K6834" i="1"/>
  <c r="G6834" i="1"/>
  <c r="F6834" i="1"/>
  <c r="E6834" i="1"/>
  <c r="C6834" i="1"/>
  <c r="A6834" i="1"/>
  <c r="K6833" i="1"/>
  <c r="G6833" i="1"/>
  <c r="F6833" i="1"/>
  <c r="E6833" i="1"/>
  <c r="C6833" i="1"/>
  <c r="A6833" i="1"/>
  <c r="K6832" i="1"/>
  <c r="G6832" i="1"/>
  <c r="F6832" i="1"/>
  <c r="E6832" i="1"/>
  <c r="C6832" i="1"/>
  <c r="A6832" i="1"/>
  <c r="K6831" i="1"/>
  <c r="G6831" i="1"/>
  <c r="F6831" i="1"/>
  <c r="E6831" i="1"/>
  <c r="C6831" i="1"/>
  <c r="A6831" i="1"/>
  <c r="K6830" i="1"/>
  <c r="G6830" i="1"/>
  <c r="F6830" i="1"/>
  <c r="E6830" i="1"/>
  <c r="C6830" i="1"/>
  <c r="A6830" i="1"/>
  <c r="K6829" i="1"/>
  <c r="G6829" i="1"/>
  <c r="F6829" i="1"/>
  <c r="E6829" i="1"/>
  <c r="C6829" i="1"/>
  <c r="A6829" i="1"/>
  <c r="K6828" i="1"/>
  <c r="G6828" i="1"/>
  <c r="F6828" i="1"/>
  <c r="E6828" i="1"/>
  <c r="C6828" i="1"/>
  <c r="A6828" i="1"/>
  <c r="K6827" i="1"/>
  <c r="G6827" i="1"/>
  <c r="F6827" i="1"/>
  <c r="E6827" i="1"/>
  <c r="C6827" i="1"/>
  <c r="A6827" i="1"/>
  <c r="K6826" i="1"/>
  <c r="G6826" i="1"/>
  <c r="F6826" i="1"/>
  <c r="E6826" i="1"/>
  <c r="C6826" i="1"/>
  <c r="A6826" i="1"/>
  <c r="K6825" i="1"/>
  <c r="G6825" i="1"/>
  <c r="F6825" i="1"/>
  <c r="E6825" i="1"/>
  <c r="C6825" i="1"/>
  <c r="A6825" i="1"/>
  <c r="K6824" i="1"/>
  <c r="G6824" i="1"/>
  <c r="F6824" i="1"/>
  <c r="E6824" i="1"/>
  <c r="C6824" i="1"/>
  <c r="A6824" i="1"/>
  <c r="K6823" i="1"/>
  <c r="G6823" i="1"/>
  <c r="F6823" i="1"/>
  <c r="E6823" i="1"/>
  <c r="C6823" i="1"/>
  <c r="A6823" i="1"/>
  <c r="K6822" i="1"/>
  <c r="G6822" i="1"/>
  <c r="F6822" i="1"/>
  <c r="E6822" i="1"/>
  <c r="C6822" i="1"/>
  <c r="A6822" i="1"/>
  <c r="K6821" i="1"/>
  <c r="G6821" i="1"/>
  <c r="F6821" i="1"/>
  <c r="E6821" i="1"/>
  <c r="C6821" i="1"/>
  <c r="A6821" i="1"/>
  <c r="K6820" i="1"/>
  <c r="G6820" i="1"/>
  <c r="F6820" i="1"/>
  <c r="E6820" i="1"/>
  <c r="C6820" i="1"/>
  <c r="A6820" i="1"/>
  <c r="K6819" i="1"/>
  <c r="G6819" i="1"/>
  <c r="F6819" i="1"/>
  <c r="E6819" i="1"/>
  <c r="C6819" i="1"/>
  <c r="A6819" i="1"/>
  <c r="K6818" i="1"/>
  <c r="G6818" i="1"/>
  <c r="F6818" i="1"/>
  <c r="E6818" i="1"/>
  <c r="C6818" i="1"/>
  <c r="A6818" i="1"/>
  <c r="K6817" i="1"/>
  <c r="G6817" i="1"/>
  <c r="F6817" i="1"/>
  <c r="E6817" i="1"/>
  <c r="C6817" i="1"/>
  <c r="A6817" i="1"/>
  <c r="K6816" i="1"/>
  <c r="G6816" i="1"/>
  <c r="F6816" i="1"/>
  <c r="E6816" i="1"/>
  <c r="C6816" i="1"/>
  <c r="A6816" i="1"/>
  <c r="K6815" i="1"/>
  <c r="G6815" i="1"/>
  <c r="F6815" i="1"/>
  <c r="E6815" i="1"/>
  <c r="C6815" i="1"/>
  <c r="A6815" i="1"/>
  <c r="K6814" i="1"/>
  <c r="G6814" i="1"/>
  <c r="F6814" i="1"/>
  <c r="E6814" i="1"/>
  <c r="C6814" i="1"/>
  <c r="A6814" i="1"/>
  <c r="K6813" i="1"/>
  <c r="G6813" i="1"/>
  <c r="F6813" i="1"/>
  <c r="E6813" i="1"/>
  <c r="C6813" i="1"/>
  <c r="A6813" i="1"/>
  <c r="K6812" i="1"/>
  <c r="G6812" i="1"/>
  <c r="F6812" i="1"/>
  <c r="E6812" i="1"/>
  <c r="C6812" i="1"/>
  <c r="A6812" i="1"/>
  <c r="K6811" i="1"/>
  <c r="G6811" i="1"/>
  <c r="F6811" i="1"/>
  <c r="E6811" i="1"/>
  <c r="C6811" i="1"/>
  <c r="A6811" i="1"/>
  <c r="K6810" i="1"/>
  <c r="G6810" i="1"/>
  <c r="F6810" i="1"/>
  <c r="E6810" i="1"/>
  <c r="C6810" i="1"/>
  <c r="A6810" i="1"/>
  <c r="K6809" i="1"/>
  <c r="G6809" i="1"/>
  <c r="F6809" i="1"/>
  <c r="E6809" i="1"/>
  <c r="C6809" i="1"/>
  <c r="A6809" i="1"/>
  <c r="K6808" i="1"/>
  <c r="G6808" i="1"/>
  <c r="F6808" i="1"/>
  <c r="E6808" i="1"/>
  <c r="C6808" i="1"/>
  <c r="A6808" i="1"/>
  <c r="K6807" i="1"/>
  <c r="G6807" i="1"/>
  <c r="F6807" i="1"/>
  <c r="E6807" i="1"/>
  <c r="C6807" i="1"/>
  <c r="A6807" i="1"/>
  <c r="K6806" i="1"/>
  <c r="G6806" i="1"/>
  <c r="F6806" i="1"/>
  <c r="E6806" i="1"/>
  <c r="C6806" i="1"/>
  <c r="A6806" i="1"/>
  <c r="K6805" i="1"/>
  <c r="G6805" i="1"/>
  <c r="F6805" i="1"/>
  <c r="E6805" i="1"/>
  <c r="C6805" i="1"/>
  <c r="A6805" i="1"/>
  <c r="K6804" i="1"/>
  <c r="G6804" i="1"/>
  <c r="F6804" i="1"/>
  <c r="E6804" i="1"/>
  <c r="C6804" i="1"/>
  <c r="A6804" i="1"/>
  <c r="K6803" i="1"/>
  <c r="G6803" i="1"/>
  <c r="F6803" i="1"/>
  <c r="E6803" i="1"/>
  <c r="C6803" i="1"/>
  <c r="A6803" i="1"/>
  <c r="K6802" i="1"/>
  <c r="G6802" i="1"/>
  <c r="F6802" i="1"/>
  <c r="E6802" i="1"/>
  <c r="C6802" i="1"/>
  <c r="A6802" i="1"/>
  <c r="K6801" i="1"/>
  <c r="G6801" i="1"/>
  <c r="F6801" i="1"/>
  <c r="E6801" i="1"/>
  <c r="C6801" i="1"/>
  <c r="A6801" i="1"/>
  <c r="K6800" i="1"/>
  <c r="G6800" i="1"/>
  <c r="F6800" i="1"/>
  <c r="E6800" i="1"/>
  <c r="C6800" i="1"/>
  <c r="A6800" i="1"/>
  <c r="K6799" i="1"/>
  <c r="G6799" i="1"/>
  <c r="F6799" i="1"/>
  <c r="E6799" i="1"/>
  <c r="C6799" i="1"/>
  <c r="A6799" i="1"/>
  <c r="K6798" i="1"/>
  <c r="G6798" i="1"/>
  <c r="F6798" i="1"/>
  <c r="E6798" i="1"/>
  <c r="C6798" i="1"/>
  <c r="A6798" i="1"/>
  <c r="K6797" i="1"/>
  <c r="G6797" i="1"/>
  <c r="F6797" i="1"/>
  <c r="E6797" i="1"/>
  <c r="C6797" i="1"/>
  <c r="A6797" i="1"/>
  <c r="K6796" i="1"/>
  <c r="G6796" i="1"/>
  <c r="F6796" i="1"/>
  <c r="E6796" i="1"/>
  <c r="C6796" i="1"/>
  <c r="A6796" i="1"/>
  <c r="K6795" i="1"/>
  <c r="G6795" i="1"/>
  <c r="F6795" i="1"/>
  <c r="E6795" i="1"/>
  <c r="C6795" i="1"/>
  <c r="A6795" i="1"/>
  <c r="K6794" i="1"/>
  <c r="G6794" i="1"/>
  <c r="F6794" i="1"/>
  <c r="E6794" i="1"/>
  <c r="C6794" i="1"/>
  <c r="A6794" i="1"/>
  <c r="K6793" i="1"/>
  <c r="G6793" i="1"/>
  <c r="F6793" i="1"/>
  <c r="E6793" i="1"/>
  <c r="C6793" i="1"/>
  <c r="A6793" i="1"/>
  <c r="K6792" i="1"/>
  <c r="G6792" i="1"/>
  <c r="F6792" i="1"/>
  <c r="E6792" i="1"/>
  <c r="C6792" i="1"/>
  <c r="A6792" i="1"/>
  <c r="K6791" i="1"/>
  <c r="G6791" i="1"/>
  <c r="F6791" i="1"/>
  <c r="E6791" i="1"/>
  <c r="C6791" i="1"/>
  <c r="A6791" i="1"/>
  <c r="K6790" i="1"/>
  <c r="G6790" i="1"/>
  <c r="F6790" i="1"/>
  <c r="E6790" i="1"/>
  <c r="C6790" i="1"/>
  <c r="A6790" i="1"/>
  <c r="K6789" i="1"/>
  <c r="G6789" i="1"/>
  <c r="F6789" i="1"/>
  <c r="E6789" i="1"/>
  <c r="C6789" i="1"/>
  <c r="A6789" i="1"/>
  <c r="K6788" i="1"/>
  <c r="G6788" i="1"/>
  <c r="F6788" i="1"/>
  <c r="E6788" i="1"/>
  <c r="C6788" i="1"/>
  <c r="A6788" i="1"/>
  <c r="K6787" i="1"/>
  <c r="G6787" i="1"/>
  <c r="F6787" i="1"/>
  <c r="E6787" i="1"/>
  <c r="C6787" i="1"/>
  <c r="A6787" i="1"/>
  <c r="K6786" i="1"/>
  <c r="G6786" i="1"/>
  <c r="F6786" i="1"/>
  <c r="E6786" i="1"/>
  <c r="C6786" i="1"/>
  <c r="A6786" i="1"/>
  <c r="K6785" i="1"/>
  <c r="G6785" i="1"/>
  <c r="F6785" i="1"/>
  <c r="E6785" i="1"/>
  <c r="C6785" i="1"/>
  <c r="A6785" i="1"/>
  <c r="K6784" i="1"/>
  <c r="G6784" i="1"/>
  <c r="F6784" i="1"/>
  <c r="E6784" i="1"/>
  <c r="C6784" i="1"/>
  <c r="A6784" i="1"/>
  <c r="K6783" i="1"/>
  <c r="G6783" i="1"/>
  <c r="F6783" i="1"/>
  <c r="E6783" i="1"/>
  <c r="C6783" i="1"/>
  <c r="A6783" i="1"/>
  <c r="K6782" i="1"/>
  <c r="G6782" i="1"/>
  <c r="F6782" i="1"/>
  <c r="E6782" i="1"/>
  <c r="C6782" i="1"/>
  <c r="A6782" i="1"/>
  <c r="K6781" i="1"/>
  <c r="G6781" i="1"/>
  <c r="F6781" i="1"/>
  <c r="E6781" i="1"/>
  <c r="C6781" i="1"/>
  <c r="A6781" i="1"/>
  <c r="K6780" i="1"/>
  <c r="G6780" i="1"/>
  <c r="F6780" i="1"/>
  <c r="E6780" i="1"/>
  <c r="C6780" i="1"/>
  <c r="A6780" i="1"/>
  <c r="K6779" i="1"/>
  <c r="G6779" i="1"/>
  <c r="F6779" i="1"/>
  <c r="E6779" i="1"/>
  <c r="C6779" i="1"/>
  <c r="A6779" i="1"/>
  <c r="K6778" i="1"/>
  <c r="G6778" i="1"/>
  <c r="F6778" i="1"/>
  <c r="E6778" i="1"/>
  <c r="C6778" i="1"/>
  <c r="A6778" i="1"/>
  <c r="K6777" i="1"/>
  <c r="G6777" i="1"/>
  <c r="F6777" i="1"/>
  <c r="E6777" i="1"/>
  <c r="C6777" i="1"/>
  <c r="A6777" i="1"/>
  <c r="K6776" i="1"/>
  <c r="G6776" i="1"/>
  <c r="F6776" i="1"/>
  <c r="E6776" i="1"/>
  <c r="C6776" i="1"/>
  <c r="A6776" i="1"/>
  <c r="K6775" i="1"/>
  <c r="G6775" i="1"/>
  <c r="F6775" i="1"/>
  <c r="E6775" i="1"/>
  <c r="C6775" i="1"/>
  <c r="A6775" i="1"/>
  <c r="K6774" i="1"/>
  <c r="G6774" i="1"/>
  <c r="F6774" i="1"/>
  <c r="E6774" i="1"/>
  <c r="C6774" i="1"/>
  <c r="A6774" i="1"/>
  <c r="K6773" i="1"/>
  <c r="G6773" i="1"/>
  <c r="F6773" i="1"/>
  <c r="E6773" i="1"/>
  <c r="C6773" i="1"/>
  <c r="A6773" i="1"/>
  <c r="K6772" i="1"/>
  <c r="G6772" i="1"/>
  <c r="F6772" i="1"/>
  <c r="E6772" i="1"/>
  <c r="C6772" i="1"/>
  <c r="A6772" i="1"/>
  <c r="K6771" i="1"/>
  <c r="G6771" i="1"/>
  <c r="F6771" i="1"/>
  <c r="E6771" i="1"/>
  <c r="C6771" i="1"/>
  <c r="A6771" i="1"/>
  <c r="K6770" i="1"/>
  <c r="G6770" i="1"/>
  <c r="F6770" i="1"/>
  <c r="E6770" i="1"/>
  <c r="C6770" i="1"/>
  <c r="A6770" i="1"/>
  <c r="K6769" i="1"/>
  <c r="G6769" i="1"/>
  <c r="F6769" i="1"/>
  <c r="E6769" i="1"/>
  <c r="C6769" i="1"/>
  <c r="A6769" i="1"/>
  <c r="K6768" i="1"/>
  <c r="G6768" i="1"/>
  <c r="F6768" i="1"/>
  <c r="E6768" i="1"/>
  <c r="C6768" i="1"/>
  <c r="A6768" i="1"/>
  <c r="K6767" i="1"/>
  <c r="G6767" i="1"/>
  <c r="F6767" i="1"/>
  <c r="E6767" i="1"/>
  <c r="C6767" i="1"/>
  <c r="A6767" i="1"/>
  <c r="K6766" i="1"/>
  <c r="G6766" i="1"/>
  <c r="F6766" i="1"/>
  <c r="E6766" i="1"/>
  <c r="C6766" i="1"/>
  <c r="A6766" i="1"/>
  <c r="K6765" i="1"/>
  <c r="G6765" i="1"/>
  <c r="F6765" i="1"/>
  <c r="E6765" i="1"/>
  <c r="C6765" i="1"/>
  <c r="A6765" i="1"/>
  <c r="K6764" i="1"/>
  <c r="G6764" i="1"/>
  <c r="F6764" i="1"/>
  <c r="E6764" i="1"/>
  <c r="C6764" i="1"/>
  <c r="A6764" i="1"/>
  <c r="K6763" i="1"/>
  <c r="G6763" i="1"/>
  <c r="F6763" i="1"/>
  <c r="E6763" i="1"/>
  <c r="C6763" i="1"/>
  <c r="A6763" i="1"/>
  <c r="K6762" i="1"/>
  <c r="G6762" i="1"/>
  <c r="F6762" i="1"/>
  <c r="E6762" i="1"/>
  <c r="C6762" i="1"/>
  <c r="A6762" i="1"/>
  <c r="K6761" i="1"/>
  <c r="G6761" i="1"/>
  <c r="F6761" i="1"/>
  <c r="E6761" i="1"/>
  <c r="C6761" i="1"/>
  <c r="A6761" i="1"/>
  <c r="K6760" i="1"/>
  <c r="G6760" i="1"/>
  <c r="F6760" i="1"/>
  <c r="E6760" i="1"/>
  <c r="C6760" i="1"/>
  <c r="A6760" i="1"/>
  <c r="K6759" i="1"/>
  <c r="G6759" i="1"/>
  <c r="F6759" i="1"/>
  <c r="E6759" i="1"/>
  <c r="C6759" i="1"/>
  <c r="A6759" i="1"/>
  <c r="K6758" i="1"/>
  <c r="G6758" i="1"/>
  <c r="F6758" i="1"/>
  <c r="E6758" i="1"/>
  <c r="C6758" i="1"/>
  <c r="A6758" i="1"/>
  <c r="K6757" i="1"/>
  <c r="G6757" i="1"/>
  <c r="F6757" i="1"/>
  <c r="E6757" i="1"/>
  <c r="C6757" i="1"/>
  <c r="A6757" i="1"/>
  <c r="K6756" i="1"/>
  <c r="G6756" i="1"/>
  <c r="F6756" i="1"/>
  <c r="E6756" i="1"/>
  <c r="C6756" i="1"/>
  <c r="A6756" i="1"/>
  <c r="K6755" i="1"/>
  <c r="G6755" i="1"/>
  <c r="F6755" i="1"/>
  <c r="E6755" i="1"/>
  <c r="C6755" i="1"/>
  <c r="A6755" i="1"/>
  <c r="K6754" i="1"/>
  <c r="G6754" i="1"/>
  <c r="F6754" i="1"/>
  <c r="E6754" i="1"/>
  <c r="C6754" i="1"/>
  <c r="A6754" i="1"/>
  <c r="K6753" i="1"/>
  <c r="G6753" i="1"/>
  <c r="F6753" i="1"/>
  <c r="E6753" i="1"/>
  <c r="C6753" i="1"/>
  <c r="A6753" i="1"/>
  <c r="K6752" i="1"/>
  <c r="G6752" i="1"/>
  <c r="F6752" i="1"/>
  <c r="E6752" i="1"/>
  <c r="C6752" i="1"/>
  <c r="A6752" i="1"/>
  <c r="K6751" i="1"/>
  <c r="G6751" i="1"/>
  <c r="F6751" i="1"/>
  <c r="E6751" i="1"/>
  <c r="C6751" i="1"/>
  <c r="A6751" i="1"/>
  <c r="K6750" i="1"/>
  <c r="G6750" i="1"/>
  <c r="F6750" i="1"/>
  <c r="E6750" i="1"/>
  <c r="C6750" i="1"/>
  <c r="A6750" i="1"/>
  <c r="K6749" i="1"/>
  <c r="G6749" i="1"/>
  <c r="F6749" i="1"/>
  <c r="E6749" i="1"/>
  <c r="C6749" i="1"/>
  <c r="A6749" i="1"/>
  <c r="K6748" i="1"/>
  <c r="G6748" i="1"/>
  <c r="F6748" i="1"/>
  <c r="E6748" i="1"/>
  <c r="C6748" i="1"/>
  <c r="A6748" i="1"/>
  <c r="K6747" i="1"/>
  <c r="G6747" i="1"/>
  <c r="F6747" i="1"/>
  <c r="E6747" i="1"/>
  <c r="C6747" i="1"/>
  <c r="A6747" i="1"/>
  <c r="K6746" i="1"/>
  <c r="G6746" i="1"/>
  <c r="F6746" i="1"/>
  <c r="E6746" i="1"/>
  <c r="C6746" i="1"/>
  <c r="A6746" i="1"/>
  <c r="K6745" i="1"/>
  <c r="G6745" i="1"/>
  <c r="F6745" i="1"/>
  <c r="E6745" i="1"/>
  <c r="C6745" i="1"/>
  <c r="A6745" i="1"/>
  <c r="K6744" i="1"/>
  <c r="G6744" i="1"/>
  <c r="F6744" i="1"/>
  <c r="E6744" i="1"/>
  <c r="C6744" i="1"/>
  <c r="A6744" i="1"/>
  <c r="K6743" i="1"/>
  <c r="G6743" i="1"/>
  <c r="F6743" i="1"/>
  <c r="E6743" i="1"/>
  <c r="C6743" i="1"/>
  <c r="A6743" i="1"/>
  <c r="K6742" i="1"/>
  <c r="G6742" i="1"/>
  <c r="F6742" i="1"/>
  <c r="E6742" i="1"/>
  <c r="C6742" i="1"/>
  <c r="A6742" i="1"/>
  <c r="K6741" i="1"/>
  <c r="G6741" i="1"/>
  <c r="F6741" i="1"/>
  <c r="E6741" i="1"/>
  <c r="C6741" i="1"/>
  <c r="A6741" i="1"/>
  <c r="K6740" i="1"/>
  <c r="G6740" i="1"/>
  <c r="F6740" i="1"/>
  <c r="E6740" i="1"/>
  <c r="C6740" i="1"/>
  <c r="A6740" i="1"/>
  <c r="K6739" i="1"/>
  <c r="G6739" i="1"/>
  <c r="F6739" i="1"/>
  <c r="E6739" i="1"/>
  <c r="C6739" i="1"/>
  <c r="A6739" i="1"/>
  <c r="K6738" i="1"/>
  <c r="G6738" i="1"/>
  <c r="F6738" i="1"/>
  <c r="E6738" i="1"/>
  <c r="C6738" i="1"/>
  <c r="A6738" i="1"/>
  <c r="K6737" i="1"/>
  <c r="G6737" i="1"/>
  <c r="F6737" i="1"/>
  <c r="E6737" i="1"/>
  <c r="C6737" i="1"/>
  <c r="A6737" i="1"/>
  <c r="K6736" i="1"/>
  <c r="G6736" i="1"/>
  <c r="F6736" i="1"/>
  <c r="E6736" i="1"/>
  <c r="C6736" i="1"/>
  <c r="A6736" i="1"/>
  <c r="K6735" i="1"/>
  <c r="G6735" i="1"/>
  <c r="F6735" i="1"/>
  <c r="E6735" i="1"/>
  <c r="C6735" i="1"/>
  <c r="A6735" i="1"/>
  <c r="K6734" i="1"/>
  <c r="G6734" i="1"/>
  <c r="F6734" i="1"/>
  <c r="E6734" i="1"/>
  <c r="C6734" i="1"/>
  <c r="A6734" i="1"/>
  <c r="K6733" i="1"/>
  <c r="G6733" i="1"/>
  <c r="F6733" i="1"/>
  <c r="E6733" i="1"/>
  <c r="C6733" i="1"/>
  <c r="A6733" i="1"/>
  <c r="K6732" i="1"/>
  <c r="G6732" i="1"/>
  <c r="F6732" i="1"/>
  <c r="E6732" i="1"/>
  <c r="C6732" i="1"/>
  <c r="A6732" i="1"/>
  <c r="K6731" i="1"/>
  <c r="G6731" i="1"/>
  <c r="F6731" i="1"/>
  <c r="E6731" i="1"/>
  <c r="C6731" i="1"/>
  <c r="A6731" i="1"/>
  <c r="K6730" i="1"/>
  <c r="G6730" i="1"/>
  <c r="F6730" i="1"/>
  <c r="E6730" i="1"/>
  <c r="C6730" i="1"/>
  <c r="A6730" i="1"/>
  <c r="K6729" i="1"/>
  <c r="G6729" i="1"/>
  <c r="F6729" i="1"/>
  <c r="E6729" i="1"/>
  <c r="C6729" i="1"/>
  <c r="A6729" i="1"/>
  <c r="K6728" i="1"/>
  <c r="G6728" i="1"/>
  <c r="F6728" i="1"/>
  <c r="E6728" i="1"/>
  <c r="C6728" i="1"/>
  <c r="A6728" i="1"/>
  <c r="K6727" i="1"/>
  <c r="G6727" i="1"/>
  <c r="F6727" i="1"/>
  <c r="E6727" i="1"/>
  <c r="C6727" i="1"/>
  <c r="A6727" i="1"/>
  <c r="K6726" i="1"/>
  <c r="G6726" i="1"/>
  <c r="F6726" i="1"/>
  <c r="E6726" i="1"/>
  <c r="C6726" i="1"/>
  <c r="A6726" i="1"/>
  <c r="K6725" i="1"/>
  <c r="G6725" i="1"/>
  <c r="F6725" i="1"/>
  <c r="E6725" i="1"/>
  <c r="C6725" i="1"/>
  <c r="A6725" i="1"/>
  <c r="K6724" i="1"/>
  <c r="G6724" i="1"/>
  <c r="F6724" i="1"/>
  <c r="E6724" i="1"/>
  <c r="C6724" i="1"/>
  <c r="A6724" i="1"/>
  <c r="K6723" i="1"/>
  <c r="G6723" i="1"/>
  <c r="F6723" i="1"/>
  <c r="E6723" i="1"/>
  <c r="C6723" i="1"/>
  <c r="A6723" i="1"/>
  <c r="K6722" i="1"/>
  <c r="G6722" i="1"/>
  <c r="F6722" i="1"/>
  <c r="E6722" i="1"/>
  <c r="C6722" i="1"/>
  <c r="A6722" i="1"/>
  <c r="K6721" i="1"/>
  <c r="G6721" i="1"/>
  <c r="F6721" i="1"/>
  <c r="E6721" i="1"/>
  <c r="C6721" i="1"/>
  <c r="A6721" i="1"/>
  <c r="K6720" i="1"/>
  <c r="G6720" i="1"/>
  <c r="F6720" i="1"/>
  <c r="E6720" i="1"/>
  <c r="C6720" i="1"/>
  <c r="A6720" i="1"/>
  <c r="K6719" i="1"/>
  <c r="G6719" i="1"/>
  <c r="F6719" i="1"/>
  <c r="E6719" i="1"/>
  <c r="C6719" i="1"/>
  <c r="A6719" i="1"/>
  <c r="K6718" i="1"/>
  <c r="G6718" i="1"/>
  <c r="F6718" i="1"/>
  <c r="E6718" i="1"/>
  <c r="C6718" i="1"/>
  <c r="A6718" i="1"/>
  <c r="K6717" i="1"/>
  <c r="G6717" i="1"/>
  <c r="F6717" i="1"/>
  <c r="E6717" i="1"/>
  <c r="C6717" i="1"/>
  <c r="A6717" i="1"/>
  <c r="K6716" i="1"/>
  <c r="G6716" i="1"/>
  <c r="F6716" i="1"/>
  <c r="E6716" i="1"/>
  <c r="C6716" i="1"/>
  <c r="A6716" i="1"/>
  <c r="K6715" i="1"/>
  <c r="G6715" i="1"/>
  <c r="F6715" i="1"/>
  <c r="E6715" i="1"/>
  <c r="C6715" i="1"/>
  <c r="A6715" i="1"/>
  <c r="K6714" i="1"/>
  <c r="G6714" i="1"/>
  <c r="F6714" i="1"/>
  <c r="E6714" i="1"/>
  <c r="C6714" i="1"/>
  <c r="A6714" i="1"/>
  <c r="K6713" i="1"/>
  <c r="G6713" i="1"/>
  <c r="F6713" i="1"/>
  <c r="E6713" i="1"/>
  <c r="C6713" i="1"/>
  <c r="A6713" i="1"/>
  <c r="K6712" i="1"/>
  <c r="G6712" i="1"/>
  <c r="F6712" i="1"/>
  <c r="E6712" i="1"/>
  <c r="C6712" i="1"/>
  <c r="A6712" i="1"/>
  <c r="K6711" i="1"/>
  <c r="G6711" i="1"/>
  <c r="F6711" i="1"/>
  <c r="E6711" i="1"/>
  <c r="C6711" i="1"/>
  <c r="A6711" i="1"/>
  <c r="K6710" i="1"/>
  <c r="G6710" i="1"/>
  <c r="F6710" i="1"/>
  <c r="E6710" i="1"/>
  <c r="C6710" i="1"/>
  <c r="A6710" i="1"/>
  <c r="K6709" i="1"/>
  <c r="G6709" i="1"/>
  <c r="F6709" i="1"/>
  <c r="E6709" i="1"/>
  <c r="C6709" i="1"/>
  <c r="A6709" i="1"/>
  <c r="K6708" i="1"/>
  <c r="G6708" i="1"/>
  <c r="F6708" i="1"/>
  <c r="E6708" i="1"/>
  <c r="C6708" i="1"/>
  <c r="A6708" i="1"/>
  <c r="K6707" i="1"/>
  <c r="G6707" i="1"/>
  <c r="F6707" i="1"/>
  <c r="E6707" i="1"/>
  <c r="C6707" i="1"/>
  <c r="A6707" i="1"/>
  <c r="K6706" i="1"/>
  <c r="G6706" i="1"/>
  <c r="F6706" i="1"/>
  <c r="E6706" i="1"/>
  <c r="C6706" i="1"/>
  <c r="A6706" i="1"/>
  <c r="K6705" i="1"/>
  <c r="G6705" i="1"/>
  <c r="F6705" i="1"/>
  <c r="E6705" i="1"/>
  <c r="C6705" i="1"/>
  <c r="A6705" i="1"/>
  <c r="K6704" i="1"/>
  <c r="G6704" i="1"/>
  <c r="F6704" i="1"/>
  <c r="E6704" i="1"/>
  <c r="C6704" i="1"/>
  <c r="A6704" i="1"/>
  <c r="K6703" i="1"/>
  <c r="G6703" i="1"/>
  <c r="F6703" i="1"/>
  <c r="E6703" i="1"/>
  <c r="C6703" i="1"/>
  <c r="A6703" i="1"/>
  <c r="K6702" i="1"/>
  <c r="G6702" i="1"/>
  <c r="F6702" i="1"/>
  <c r="E6702" i="1"/>
  <c r="C6702" i="1"/>
  <c r="A6702" i="1"/>
  <c r="K6701" i="1"/>
  <c r="G6701" i="1"/>
  <c r="F6701" i="1"/>
  <c r="E6701" i="1"/>
  <c r="C6701" i="1"/>
  <c r="A6701" i="1"/>
  <c r="K6700" i="1"/>
  <c r="G6700" i="1"/>
  <c r="F6700" i="1"/>
  <c r="E6700" i="1"/>
  <c r="C6700" i="1"/>
  <c r="A6700" i="1"/>
  <c r="K6699" i="1"/>
  <c r="G6699" i="1"/>
  <c r="F6699" i="1"/>
  <c r="E6699" i="1"/>
  <c r="C6699" i="1"/>
  <c r="A6699" i="1"/>
  <c r="K6698" i="1"/>
  <c r="G6698" i="1"/>
  <c r="F6698" i="1"/>
  <c r="E6698" i="1"/>
  <c r="C6698" i="1"/>
  <c r="A6698" i="1"/>
  <c r="K6697" i="1"/>
  <c r="G6697" i="1"/>
  <c r="F6697" i="1"/>
  <c r="E6697" i="1"/>
  <c r="C6697" i="1"/>
  <c r="A6697" i="1"/>
  <c r="K6696" i="1"/>
  <c r="G6696" i="1"/>
  <c r="F6696" i="1"/>
  <c r="E6696" i="1"/>
  <c r="C6696" i="1"/>
  <c r="A6696" i="1"/>
  <c r="K6695" i="1"/>
  <c r="G6695" i="1"/>
  <c r="F6695" i="1"/>
  <c r="E6695" i="1"/>
  <c r="C6695" i="1"/>
  <c r="A6695" i="1"/>
  <c r="K6694" i="1"/>
  <c r="G6694" i="1"/>
  <c r="F6694" i="1"/>
  <c r="E6694" i="1"/>
  <c r="C6694" i="1"/>
  <c r="A6694" i="1"/>
  <c r="K6693" i="1"/>
  <c r="G6693" i="1"/>
  <c r="F6693" i="1"/>
  <c r="E6693" i="1"/>
  <c r="C6693" i="1"/>
  <c r="A6693" i="1"/>
  <c r="K6692" i="1"/>
  <c r="G6692" i="1"/>
  <c r="F6692" i="1"/>
  <c r="E6692" i="1"/>
  <c r="C6692" i="1"/>
  <c r="A6692" i="1"/>
  <c r="K6691" i="1"/>
  <c r="G6691" i="1"/>
  <c r="F6691" i="1"/>
  <c r="E6691" i="1"/>
  <c r="C6691" i="1"/>
  <c r="A6691" i="1"/>
  <c r="K6690" i="1"/>
  <c r="G6690" i="1"/>
  <c r="F6690" i="1"/>
  <c r="E6690" i="1"/>
  <c r="C6690" i="1"/>
  <c r="A6690" i="1"/>
  <c r="K6689" i="1"/>
  <c r="G6689" i="1"/>
  <c r="F6689" i="1"/>
  <c r="E6689" i="1"/>
  <c r="C6689" i="1"/>
  <c r="A6689" i="1"/>
  <c r="K6688" i="1"/>
  <c r="G6688" i="1"/>
  <c r="F6688" i="1"/>
  <c r="E6688" i="1"/>
  <c r="C6688" i="1"/>
  <c r="A6688" i="1"/>
  <c r="K6687" i="1"/>
  <c r="G6687" i="1"/>
  <c r="F6687" i="1"/>
  <c r="E6687" i="1"/>
  <c r="C6687" i="1"/>
  <c r="A6687" i="1"/>
  <c r="K6686" i="1"/>
  <c r="G6686" i="1"/>
  <c r="F6686" i="1"/>
  <c r="E6686" i="1"/>
  <c r="C6686" i="1"/>
  <c r="A6686" i="1"/>
  <c r="K6685" i="1"/>
  <c r="G6685" i="1"/>
  <c r="F6685" i="1"/>
  <c r="E6685" i="1"/>
  <c r="C6685" i="1"/>
  <c r="A6685" i="1"/>
  <c r="K6684" i="1"/>
  <c r="G6684" i="1"/>
  <c r="F6684" i="1"/>
  <c r="E6684" i="1"/>
  <c r="C6684" i="1"/>
  <c r="A6684" i="1"/>
  <c r="K6683" i="1"/>
  <c r="G6683" i="1"/>
  <c r="F6683" i="1"/>
  <c r="E6683" i="1"/>
  <c r="C6683" i="1"/>
  <c r="A6683" i="1"/>
  <c r="K6682" i="1"/>
  <c r="G6682" i="1"/>
  <c r="F6682" i="1"/>
  <c r="E6682" i="1"/>
  <c r="C6682" i="1"/>
  <c r="A6682" i="1"/>
  <c r="K6681" i="1"/>
  <c r="G6681" i="1"/>
  <c r="F6681" i="1"/>
  <c r="E6681" i="1"/>
  <c r="C6681" i="1"/>
  <c r="A6681" i="1"/>
  <c r="K6680" i="1"/>
  <c r="G6680" i="1"/>
  <c r="F6680" i="1"/>
  <c r="E6680" i="1"/>
  <c r="C6680" i="1"/>
  <c r="A6680" i="1"/>
  <c r="K6679" i="1"/>
  <c r="G6679" i="1"/>
  <c r="F6679" i="1"/>
  <c r="E6679" i="1"/>
  <c r="C6679" i="1"/>
  <c r="A6679" i="1"/>
  <c r="K6678" i="1"/>
  <c r="G6678" i="1"/>
  <c r="F6678" i="1"/>
  <c r="E6678" i="1"/>
  <c r="C6678" i="1"/>
  <c r="A6678" i="1"/>
  <c r="K6677" i="1"/>
  <c r="G6677" i="1"/>
  <c r="F6677" i="1"/>
  <c r="E6677" i="1"/>
  <c r="C6677" i="1"/>
  <c r="A6677" i="1"/>
  <c r="K6676" i="1"/>
  <c r="G6676" i="1"/>
  <c r="F6676" i="1"/>
  <c r="E6676" i="1"/>
  <c r="C6676" i="1"/>
  <c r="A6676" i="1"/>
  <c r="K6675" i="1"/>
  <c r="G6675" i="1"/>
  <c r="F6675" i="1"/>
  <c r="E6675" i="1"/>
  <c r="C6675" i="1"/>
  <c r="A6675" i="1"/>
  <c r="K6674" i="1"/>
  <c r="G6674" i="1"/>
  <c r="F6674" i="1"/>
  <c r="E6674" i="1"/>
  <c r="C6674" i="1"/>
  <c r="A6674" i="1"/>
  <c r="K6673" i="1"/>
  <c r="G6673" i="1"/>
  <c r="F6673" i="1"/>
  <c r="E6673" i="1"/>
  <c r="C6673" i="1"/>
  <c r="A6673" i="1"/>
  <c r="K6672" i="1"/>
  <c r="G6672" i="1"/>
  <c r="F6672" i="1"/>
  <c r="E6672" i="1"/>
  <c r="C6672" i="1"/>
  <c r="A6672" i="1"/>
  <c r="K6671" i="1"/>
  <c r="G6671" i="1"/>
  <c r="F6671" i="1"/>
  <c r="E6671" i="1"/>
  <c r="C6671" i="1"/>
  <c r="A6671" i="1"/>
  <c r="K6670" i="1"/>
  <c r="G6670" i="1"/>
  <c r="F6670" i="1"/>
  <c r="E6670" i="1"/>
  <c r="C6670" i="1"/>
  <c r="A6670" i="1"/>
  <c r="K6669" i="1"/>
  <c r="G6669" i="1"/>
  <c r="F6669" i="1"/>
  <c r="E6669" i="1"/>
  <c r="C6669" i="1"/>
  <c r="A6669" i="1"/>
  <c r="K6668" i="1"/>
  <c r="G6668" i="1"/>
  <c r="F6668" i="1"/>
  <c r="E6668" i="1"/>
  <c r="C6668" i="1"/>
  <c r="A6668" i="1"/>
  <c r="K6667" i="1"/>
  <c r="G6667" i="1"/>
  <c r="F6667" i="1"/>
  <c r="E6667" i="1"/>
  <c r="C6667" i="1"/>
  <c r="A6667" i="1"/>
  <c r="K6666" i="1"/>
  <c r="G6666" i="1"/>
  <c r="F6666" i="1"/>
  <c r="E6666" i="1"/>
  <c r="C6666" i="1"/>
  <c r="A6666" i="1"/>
  <c r="K6665" i="1"/>
  <c r="G6665" i="1"/>
  <c r="F6665" i="1"/>
  <c r="E6665" i="1"/>
  <c r="C6665" i="1"/>
  <c r="A6665" i="1"/>
  <c r="K6664" i="1"/>
  <c r="G6664" i="1"/>
  <c r="F6664" i="1"/>
  <c r="E6664" i="1"/>
  <c r="C6664" i="1"/>
  <c r="A6664" i="1"/>
  <c r="K6663" i="1"/>
  <c r="G6663" i="1"/>
  <c r="F6663" i="1"/>
  <c r="E6663" i="1"/>
  <c r="C6663" i="1"/>
  <c r="A6663" i="1"/>
  <c r="K6662" i="1"/>
  <c r="G6662" i="1"/>
  <c r="F6662" i="1"/>
  <c r="E6662" i="1"/>
  <c r="C6662" i="1"/>
  <c r="A6662" i="1"/>
  <c r="K6661" i="1"/>
  <c r="G6661" i="1"/>
  <c r="F6661" i="1"/>
  <c r="E6661" i="1"/>
  <c r="C6661" i="1"/>
  <c r="A6661" i="1"/>
  <c r="K6660" i="1"/>
  <c r="G6660" i="1"/>
  <c r="F6660" i="1"/>
  <c r="E6660" i="1"/>
  <c r="C6660" i="1"/>
  <c r="A6660" i="1"/>
  <c r="K6659" i="1"/>
  <c r="G6659" i="1"/>
  <c r="F6659" i="1"/>
  <c r="E6659" i="1"/>
  <c r="C6659" i="1"/>
  <c r="A6659" i="1"/>
  <c r="K6658" i="1"/>
  <c r="G6658" i="1"/>
  <c r="F6658" i="1"/>
  <c r="E6658" i="1"/>
  <c r="C6658" i="1"/>
  <c r="A6658" i="1"/>
  <c r="K6657" i="1"/>
  <c r="G6657" i="1"/>
  <c r="F6657" i="1"/>
  <c r="E6657" i="1"/>
  <c r="C6657" i="1"/>
  <c r="A6657" i="1"/>
  <c r="K6656" i="1"/>
  <c r="G6656" i="1"/>
  <c r="F6656" i="1"/>
  <c r="E6656" i="1"/>
  <c r="C6656" i="1"/>
  <c r="A6656" i="1"/>
  <c r="K6655" i="1"/>
  <c r="G6655" i="1"/>
  <c r="F6655" i="1"/>
  <c r="E6655" i="1"/>
  <c r="C6655" i="1"/>
  <c r="A6655" i="1"/>
  <c r="K6654" i="1"/>
  <c r="G6654" i="1"/>
  <c r="F6654" i="1"/>
  <c r="E6654" i="1"/>
  <c r="C6654" i="1"/>
  <c r="A6654" i="1"/>
  <c r="K6653" i="1"/>
  <c r="G6653" i="1"/>
  <c r="F6653" i="1"/>
  <c r="E6653" i="1"/>
  <c r="C6653" i="1"/>
  <c r="A6653" i="1"/>
  <c r="K6652" i="1"/>
  <c r="G6652" i="1"/>
  <c r="F6652" i="1"/>
  <c r="E6652" i="1"/>
  <c r="C6652" i="1"/>
  <c r="A6652" i="1"/>
  <c r="K6651" i="1"/>
  <c r="G6651" i="1"/>
  <c r="F6651" i="1"/>
  <c r="E6651" i="1"/>
  <c r="C6651" i="1"/>
  <c r="A6651" i="1"/>
  <c r="K6650" i="1"/>
  <c r="G6650" i="1"/>
  <c r="F6650" i="1"/>
  <c r="E6650" i="1"/>
  <c r="C6650" i="1"/>
  <c r="A6650" i="1"/>
  <c r="K6649" i="1"/>
  <c r="G6649" i="1"/>
  <c r="F6649" i="1"/>
  <c r="E6649" i="1"/>
  <c r="C6649" i="1"/>
  <c r="A6649" i="1"/>
  <c r="K6648" i="1"/>
  <c r="G6648" i="1"/>
  <c r="F6648" i="1"/>
  <c r="E6648" i="1"/>
  <c r="C6648" i="1"/>
  <c r="A6648" i="1"/>
  <c r="K6647" i="1"/>
  <c r="G6647" i="1"/>
  <c r="F6647" i="1"/>
  <c r="E6647" i="1"/>
  <c r="C6647" i="1"/>
  <c r="A6647" i="1"/>
  <c r="K6646" i="1"/>
  <c r="G6646" i="1"/>
  <c r="F6646" i="1"/>
  <c r="E6646" i="1"/>
  <c r="C6646" i="1"/>
  <c r="A6646" i="1"/>
  <c r="K6645" i="1"/>
  <c r="G6645" i="1"/>
  <c r="F6645" i="1"/>
  <c r="E6645" i="1"/>
  <c r="C6645" i="1"/>
  <c r="A6645" i="1"/>
  <c r="K6644" i="1"/>
  <c r="G6644" i="1"/>
  <c r="F6644" i="1"/>
  <c r="E6644" i="1"/>
  <c r="C6644" i="1"/>
  <c r="A6644" i="1"/>
  <c r="K6643" i="1"/>
  <c r="G6643" i="1"/>
  <c r="F6643" i="1"/>
  <c r="E6643" i="1"/>
  <c r="C6643" i="1"/>
  <c r="A6643" i="1"/>
  <c r="K6642" i="1"/>
  <c r="G6642" i="1"/>
  <c r="F6642" i="1"/>
  <c r="E6642" i="1"/>
  <c r="C6642" i="1"/>
  <c r="A6642" i="1"/>
  <c r="K6641" i="1"/>
  <c r="G6641" i="1"/>
  <c r="F6641" i="1"/>
  <c r="E6641" i="1"/>
  <c r="C6641" i="1"/>
  <c r="A6641" i="1"/>
  <c r="K6640" i="1"/>
  <c r="G6640" i="1"/>
  <c r="F6640" i="1"/>
  <c r="E6640" i="1"/>
  <c r="C6640" i="1"/>
  <c r="A6640" i="1"/>
  <c r="K6639" i="1"/>
  <c r="G6639" i="1"/>
  <c r="F6639" i="1"/>
  <c r="E6639" i="1"/>
  <c r="C6639" i="1"/>
  <c r="A6639" i="1"/>
  <c r="K6638" i="1"/>
  <c r="G6638" i="1"/>
  <c r="F6638" i="1"/>
  <c r="E6638" i="1"/>
  <c r="C6638" i="1"/>
  <c r="A6638" i="1"/>
  <c r="K6637" i="1"/>
  <c r="G6637" i="1"/>
  <c r="F6637" i="1"/>
  <c r="E6637" i="1"/>
  <c r="C6637" i="1"/>
  <c r="A6637" i="1"/>
  <c r="K6636" i="1"/>
  <c r="G6636" i="1"/>
  <c r="F6636" i="1"/>
  <c r="E6636" i="1"/>
  <c r="C6636" i="1"/>
  <c r="A6636" i="1"/>
  <c r="K6635" i="1"/>
  <c r="G6635" i="1"/>
  <c r="F6635" i="1"/>
  <c r="E6635" i="1"/>
  <c r="C6635" i="1"/>
  <c r="A6635" i="1"/>
  <c r="K6634" i="1"/>
  <c r="G6634" i="1"/>
  <c r="F6634" i="1"/>
  <c r="E6634" i="1"/>
  <c r="C6634" i="1"/>
  <c r="A6634" i="1"/>
  <c r="K6633" i="1"/>
  <c r="G6633" i="1"/>
  <c r="F6633" i="1"/>
  <c r="E6633" i="1"/>
  <c r="C6633" i="1"/>
  <c r="A6633" i="1"/>
  <c r="K6632" i="1"/>
  <c r="G6632" i="1"/>
  <c r="F6632" i="1"/>
  <c r="E6632" i="1"/>
  <c r="C6632" i="1"/>
  <c r="A6632" i="1"/>
  <c r="K6631" i="1"/>
  <c r="G6631" i="1"/>
  <c r="F6631" i="1"/>
  <c r="E6631" i="1"/>
  <c r="C6631" i="1"/>
  <c r="A6631" i="1"/>
  <c r="K6630" i="1"/>
  <c r="G6630" i="1"/>
  <c r="F6630" i="1"/>
  <c r="E6630" i="1"/>
  <c r="C6630" i="1"/>
  <c r="A6630" i="1"/>
  <c r="K6629" i="1"/>
  <c r="G6629" i="1"/>
  <c r="F6629" i="1"/>
  <c r="E6629" i="1"/>
  <c r="C6629" i="1"/>
  <c r="A6629" i="1"/>
  <c r="K6628" i="1"/>
  <c r="G6628" i="1"/>
  <c r="F6628" i="1"/>
  <c r="E6628" i="1"/>
  <c r="C6628" i="1"/>
  <c r="A6628" i="1"/>
  <c r="K6627" i="1"/>
  <c r="G6627" i="1"/>
  <c r="F6627" i="1"/>
  <c r="E6627" i="1"/>
  <c r="C6627" i="1"/>
  <c r="A6627" i="1"/>
  <c r="K6626" i="1"/>
  <c r="G6626" i="1"/>
  <c r="F6626" i="1"/>
  <c r="E6626" i="1"/>
  <c r="C6626" i="1"/>
  <c r="A6626" i="1"/>
  <c r="K6625" i="1"/>
  <c r="G6625" i="1"/>
  <c r="F6625" i="1"/>
  <c r="E6625" i="1"/>
  <c r="C6625" i="1"/>
  <c r="A6625" i="1"/>
  <c r="K6624" i="1"/>
  <c r="G6624" i="1"/>
  <c r="F6624" i="1"/>
  <c r="E6624" i="1"/>
  <c r="C6624" i="1"/>
  <c r="A6624" i="1"/>
  <c r="K6623" i="1"/>
  <c r="G6623" i="1"/>
  <c r="F6623" i="1"/>
  <c r="E6623" i="1"/>
  <c r="C6623" i="1"/>
  <c r="A6623" i="1"/>
  <c r="K6622" i="1"/>
  <c r="G6622" i="1"/>
  <c r="F6622" i="1"/>
  <c r="E6622" i="1"/>
  <c r="C6622" i="1"/>
  <c r="A6622" i="1"/>
  <c r="K6621" i="1"/>
  <c r="G6621" i="1"/>
  <c r="F6621" i="1"/>
  <c r="E6621" i="1"/>
  <c r="C6621" i="1"/>
  <c r="A6621" i="1"/>
  <c r="K6620" i="1"/>
  <c r="G6620" i="1"/>
  <c r="F6620" i="1"/>
  <c r="E6620" i="1"/>
  <c r="C6620" i="1"/>
  <c r="A6620" i="1"/>
  <c r="K6619" i="1"/>
  <c r="G6619" i="1"/>
  <c r="F6619" i="1"/>
  <c r="E6619" i="1"/>
  <c r="C6619" i="1"/>
  <c r="A6619" i="1"/>
  <c r="K6618" i="1"/>
  <c r="G6618" i="1"/>
  <c r="F6618" i="1"/>
  <c r="E6618" i="1"/>
  <c r="C6618" i="1"/>
  <c r="A6618" i="1"/>
  <c r="K6617" i="1"/>
  <c r="G6617" i="1"/>
  <c r="F6617" i="1"/>
  <c r="E6617" i="1"/>
  <c r="C6617" i="1"/>
  <c r="A6617" i="1"/>
  <c r="K6616" i="1"/>
  <c r="G6616" i="1"/>
  <c r="F6616" i="1"/>
  <c r="E6616" i="1"/>
  <c r="C6616" i="1"/>
  <c r="A6616" i="1"/>
  <c r="K6615" i="1"/>
  <c r="G6615" i="1"/>
  <c r="F6615" i="1"/>
  <c r="E6615" i="1"/>
  <c r="C6615" i="1"/>
  <c r="A6615" i="1"/>
  <c r="K6614" i="1"/>
  <c r="G6614" i="1"/>
  <c r="F6614" i="1"/>
  <c r="E6614" i="1"/>
  <c r="C6614" i="1"/>
  <c r="A6614" i="1"/>
  <c r="K6613" i="1"/>
  <c r="G6613" i="1"/>
  <c r="F6613" i="1"/>
  <c r="E6613" i="1"/>
  <c r="C6613" i="1"/>
  <c r="A6613" i="1"/>
  <c r="K6612" i="1"/>
  <c r="G6612" i="1"/>
  <c r="F6612" i="1"/>
  <c r="E6612" i="1"/>
  <c r="C6612" i="1"/>
  <c r="A6612" i="1"/>
  <c r="K6611" i="1"/>
  <c r="G6611" i="1"/>
  <c r="F6611" i="1"/>
  <c r="E6611" i="1"/>
  <c r="C6611" i="1"/>
  <c r="A6611" i="1"/>
  <c r="K6610" i="1"/>
  <c r="G6610" i="1"/>
  <c r="F6610" i="1"/>
  <c r="E6610" i="1"/>
  <c r="C6610" i="1"/>
  <c r="A6610" i="1"/>
  <c r="K6609" i="1"/>
  <c r="G6609" i="1"/>
  <c r="F6609" i="1"/>
  <c r="E6609" i="1"/>
  <c r="C6609" i="1"/>
  <c r="A6609" i="1"/>
  <c r="K6608" i="1"/>
  <c r="G6608" i="1"/>
  <c r="F6608" i="1"/>
  <c r="E6608" i="1"/>
  <c r="C6608" i="1"/>
  <c r="A6608" i="1"/>
  <c r="K6607" i="1"/>
  <c r="G6607" i="1"/>
  <c r="F6607" i="1"/>
  <c r="E6607" i="1"/>
  <c r="C6607" i="1"/>
  <c r="A6607" i="1"/>
  <c r="K6606" i="1"/>
  <c r="G6606" i="1"/>
  <c r="F6606" i="1"/>
  <c r="E6606" i="1"/>
  <c r="C6606" i="1"/>
  <c r="A6606" i="1"/>
  <c r="K6605" i="1"/>
  <c r="G6605" i="1"/>
  <c r="F6605" i="1"/>
  <c r="E6605" i="1"/>
  <c r="C6605" i="1"/>
  <c r="A6605" i="1"/>
  <c r="K6604" i="1"/>
  <c r="G6604" i="1"/>
  <c r="F6604" i="1"/>
  <c r="E6604" i="1"/>
  <c r="C6604" i="1"/>
  <c r="A6604" i="1"/>
  <c r="K6603" i="1"/>
  <c r="G6603" i="1"/>
  <c r="F6603" i="1"/>
  <c r="E6603" i="1"/>
  <c r="C6603" i="1"/>
  <c r="A6603" i="1"/>
  <c r="K6602" i="1"/>
  <c r="G6602" i="1"/>
  <c r="F6602" i="1"/>
  <c r="E6602" i="1"/>
  <c r="C6602" i="1"/>
  <c r="A6602" i="1"/>
  <c r="K6601" i="1"/>
  <c r="G6601" i="1"/>
  <c r="F6601" i="1"/>
  <c r="E6601" i="1"/>
  <c r="C6601" i="1"/>
  <c r="A6601" i="1"/>
  <c r="K6600" i="1"/>
  <c r="G6600" i="1"/>
  <c r="F6600" i="1"/>
  <c r="E6600" i="1"/>
  <c r="C6600" i="1"/>
  <c r="A6600" i="1"/>
  <c r="K6599" i="1"/>
  <c r="G6599" i="1"/>
  <c r="F6599" i="1"/>
  <c r="E6599" i="1"/>
  <c r="C6599" i="1"/>
  <c r="A6599" i="1"/>
  <c r="K6598" i="1"/>
  <c r="G6598" i="1"/>
  <c r="F6598" i="1"/>
  <c r="E6598" i="1"/>
  <c r="C6598" i="1"/>
  <c r="A6598" i="1"/>
  <c r="K6597" i="1"/>
  <c r="G6597" i="1"/>
  <c r="F6597" i="1"/>
  <c r="E6597" i="1"/>
  <c r="C6597" i="1"/>
  <c r="A6597" i="1"/>
  <c r="K6596" i="1"/>
  <c r="G6596" i="1"/>
  <c r="F6596" i="1"/>
  <c r="E6596" i="1"/>
  <c r="C6596" i="1"/>
  <c r="A6596" i="1"/>
  <c r="K6595" i="1"/>
  <c r="G6595" i="1"/>
  <c r="F6595" i="1"/>
  <c r="E6595" i="1"/>
  <c r="C6595" i="1"/>
  <c r="A6595" i="1"/>
  <c r="K6594" i="1"/>
  <c r="G6594" i="1"/>
  <c r="F6594" i="1"/>
  <c r="E6594" i="1"/>
  <c r="C6594" i="1"/>
  <c r="A6594" i="1"/>
  <c r="K6593" i="1"/>
  <c r="G6593" i="1"/>
  <c r="F6593" i="1"/>
  <c r="E6593" i="1"/>
  <c r="C6593" i="1"/>
  <c r="A6593" i="1"/>
  <c r="K6592" i="1"/>
  <c r="G6592" i="1"/>
  <c r="F6592" i="1"/>
  <c r="E6592" i="1"/>
  <c r="C6592" i="1"/>
  <c r="A6592" i="1"/>
  <c r="K6591" i="1"/>
  <c r="G6591" i="1"/>
  <c r="F6591" i="1"/>
  <c r="E6591" i="1"/>
  <c r="C6591" i="1"/>
  <c r="A6591" i="1"/>
  <c r="K6590" i="1"/>
  <c r="G6590" i="1"/>
  <c r="F6590" i="1"/>
  <c r="E6590" i="1"/>
  <c r="C6590" i="1"/>
  <c r="A6590" i="1"/>
  <c r="K6589" i="1"/>
  <c r="G6589" i="1"/>
  <c r="F6589" i="1"/>
  <c r="E6589" i="1"/>
  <c r="C6589" i="1"/>
  <c r="A6589" i="1"/>
  <c r="K6588" i="1"/>
  <c r="G6588" i="1"/>
  <c r="F6588" i="1"/>
  <c r="E6588" i="1"/>
  <c r="C6588" i="1"/>
  <c r="A6588" i="1"/>
  <c r="K6587" i="1"/>
  <c r="G6587" i="1"/>
  <c r="F6587" i="1"/>
  <c r="E6587" i="1"/>
  <c r="C6587" i="1"/>
  <c r="A6587" i="1"/>
  <c r="K6586" i="1"/>
  <c r="G6586" i="1"/>
  <c r="F6586" i="1"/>
  <c r="E6586" i="1"/>
  <c r="C6586" i="1"/>
  <c r="A6586" i="1"/>
  <c r="K6585" i="1"/>
  <c r="G6585" i="1"/>
  <c r="F6585" i="1"/>
  <c r="E6585" i="1"/>
  <c r="C6585" i="1"/>
  <c r="A6585" i="1"/>
  <c r="K6584" i="1"/>
  <c r="G6584" i="1"/>
  <c r="F6584" i="1"/>
  <c r="E6584" i="1"/>
  <c r="C6584" i="1"/>
  <c r="A6584" i="1"/>
  <c r="K6583" i="1"/>
  <c r="G6583" i="1"/>
  <c r="F6583" i="1"/>
  <c r="E6583" i="1"/>
  <c r="C6583" i="1"/>
  <c r="A6583" i="1"/>
  <c r="K6582" i="1"/>
  <c r="G6582" i="1"/>
  <c r="F6582" i="1"/>
  <c r="E6582" i="1"/>
  <c r="C6582" i="1"/>
  <c r="A6582" i="1"/>
  <c r="K6581" i="1"/>
  <c r="G6581" i="1"/>
  <c r="F6581" i="1"/>
  <c r="E6581" i="1"/>
  <c r="C6581" i="1"/>
  <c r="A6581" i="1"/>
  <c r="K6580" i="1"/>
  <c r="G6580" i="1"/>
  <c r="F6580" i="1"/>
  <c r="E6580" i="1"/>
  <c r="C6580" i="1"/>
  <c r="A6580" i="1"/>
  <c r="K6579" i="1"/>
  <c r="G6579" i="1"/>
  <c r="F6579" i="1"/>
  <c r="E6579" i="1"/>
  <c r="C6579" i="1"/>
  <c r="A6579" i="1"/>
  <c r="K6578" i="1"/>
  <c r="G6578" i="1"/>
  <c r="F6578" i="1"/>
  <c r="E6578" i="1"/>
  <c r="C6578" i="1"/>
  <c r="A6578" i="1"/>
  <c r="K6577" i="1"/>
  <c r="G6577" i="1"/>
  <c r="F6577" i="1"/>
  <c r="E6577" i="1"/>
  <c r="C6577" i="1"/>
  <c r="A6577" i="1"/>
  <c r="K6576" i="1"/>
  <c r="G6576" i="1"/>
  <c r="F6576" i="1"/>
  <c r="E6576" i="1"/>
  <c r="C6576" i="1"/>
  <c r="A6576" i="1"/>
  <c r="K6575" i="1"/>
  <c r="G6575" i="1"/>
  <c r="F6575" i="1"/>
  <c r="E6575" i="1"/>
  <c r="C6575" i="1"/>
  <c r="A6575" i="1"/>
  <c r="K6574" i="1"/>
  <c r="G6574" i="1"/>
  <c r="F6574" i="1"/>
  <c r="E6574" i="1"/>
  <c r="C6574" i="1"/>
  <c r="A6574" i="1"/>
  <c r="K6573" i="1"/>
  <c r="G6573" i="1"/>
  <c r="F6573" i="1"/>
  <c r="E6573" i="1"/>
  <c r="C6573" i="1"/>
  <c r="A6573" i="1"/>
  <c r="K6572" i="1"/>
  <c r="G6572" i="1"/>
  <c r="F6572" i="1"/>
  <c r="E6572" i="1"/>
  <c r="C6572" i="1"/>
  <c r="A6572" i="1"/>
  <c r="K6571" i="1"/>
  <c r="G6571" i="1"/>
  <c r="F6571" i="1"/>
  <c r="E6571" i="1"/>
  <c r="C6571" i="1"/>
  <c r="A6571" i="1"/>
  <c r="K6570" i="1"/>
  <c r="G6570" i="1"/>
  <c r="F6570" i="1"/>
  <c r="E6570" i="1"/>
  <c r="C6570" i="1"/>
  <c r="A6570" i="1"/>
  <c r="K6569" i="1"/>
  <c r="G6569" i="1"/>
  <c r="F6569" i="1"/>
  <c r="E6569" i="1"/>
  <c r="C6569" i="1"/>
  <c r="A6569" i="1"/>
  <c r="K6568" i="1"/>
  <c r="G6568" i="1"/>
  <c r="F6568" i="1"/>
  <c r="E6568" i="1"/>
  <c r="C6568" i="1"/>
  <c r="A6568" i="1"/>
  <c r="K6567" i="1"/>
  <c r="G6567" i="1"/>
  <c r="F6567" i="1"/>
  <c r="E6567" i="1"/>
  <c r="C6567" i="1"/>
  <c r="A6567" i="1"/>
  <c r="K6566" i="1"/>
  <c r="G6566" i="1"/>
  <c r="F6566" i="1"/>
  <c r="E6566" i="1"/>
  <c r="C6566" i="1"/>
  <c r="A6566" i="1"/>
  <c r="K6565" i="1"/>
  <c r="G6565" i="1"/>
  <c r="F6565" i="1"/>
  <c r="E6565" i="1"/>
  <c r="C6565" i="1"/>
  <c r="A6565" i="1"/>
  <c r="K6564" i="1"/>
  <c r="G6564" i="1"/>
  <c r="F6564" i="1"/>
  <c r="E6564" i="1"/>
  <c r="C6564" i="1"/>
  <c r="A6564" i="1"/>
  <c r="K6563" i="1"/>
  <c r="G6563" i="1"/>
  <c r="F6563" i="1"/>
  <c r="E6563" i="1"/>
  <c r="C6563" i="1"/>
  <c r="A6563" i="1"/>
  <c r="K6562" i="1"/>
  <c r="G6562" i="1"/>
  <c r="F6562" i="1"/>
  <c r="E6562" i="1"/>
  <c r="C6562" i="1"/>
  <c r="A6562" i="1"/>
  <c r="K6561" i="1"/>
  <c r="G6561" i="1"/>
  <c r="F6561" i="1"/>
  <c r="E6561" i="1"/>
  <c r="C6561" i="1"/>
  <c r="A6561" i="1"/>
  <c r="K6560" i="1"/>
  <c r="G6560" i="1"/>
  <c r="F6560" i="1"/>
  <c r="E6560" i="1"/>
  <c r="C6560" i="1"/>
  <c r="A6560" i="1"/>
  <c r="K6559" i="1"/>
  <c r="G6559" i="1"/>
  <c r="F6559" i="1"/>
  <c r="E6559" i="1"/>
  <c r="C6559" i="1"/>
  <c r="A6559" i="1"/>
  <c r="K6558" i="1"/>
  <c r="G6558" i="1"/>
  <c r="F6558" i="1"/>
  <c r="E6558" i="1"/>
  <c r="C6558" i="1"/>
  <c r="A6558" i="1"/>
  <c r="K6557" i="1"/>
  <c r="G6557" i="1"/>
  <c r="F6557" i="1"/>
  <c r="E6557" i="1"/>
  <c r="C6557" i="1"/>
  <c r="A6557" i="1"/>
  <c r="K6556" i="1"/>
  <c r="G6556" i="1"/>
  <c r="F6556" i="1"/>
  <c r="E6556" i="1"/>
  <c r="C6556" i="1"/>
  <c r="A6556" i="1"/>
  <c r="K6555" i="1"/>
  <c r="G6555" i="1"/>
  <c r="F6555" i="1"/>
  <c r="E6555" i="1"/>
  <c r="C6555" i="1"/>
  <c r="A6555" i="1"/>
  <c r="K6554" i="1"/>
  <c r="G6554" i="1"/>
  <c r="F6554" i="1"/>
  <c r="E6554" i="1"/>
  <c r="C6554" i="1"/>
  <c r="A6554" i="1"/>
  <c r="K6553" i="1"/>
  <c r="G6553" i="1"/>
  <c r="F6553" i="1"/>
  <c r="E6553" i="1"/>
  <c r="C6553" i="1"/>
  <c r="A6553" i="1"/>
  <c r="K6552" i="1"/>
  <c r="G6552" i="1"/>
  <c r="F6552" i="1"/>
  <c r="E6552" i="1"/>
  <c r="C6552" i="1"/>
  <c r="A6552" i="1"/>
  <c r="K6551" i="1"/>
  <c r="G6551" i="1"/>
  <c r="F6551" i="1"/>
  <c r="E6551" i="1"/>
  <c r="C6551" i="1"/>
  <c r="A6551" i="1"/>
  <c r="K6550" i="1"/>
  <c r="G6550" i="1"/>
  <c r="F6550" i="1"/>
  <c r="E6550" i="1"/>
  <c r="C6550" i="1"/>
  <c r="A6550" i="1"/>
  <c r="K6549" i="1"/>
  <c r="G6549" i="1"/>
  <c r="F6549" i="1"/>
  <c r="E6549" i="1"/>
  <c r="C6549" i="1"/>
  <c r="A6549" i="1"/>
  <c r="K6548" i="1"/>
  <c r="G6548" i="1"/>
  <c r="F6548" i="1"/>
  <c r="E6548" i="1"/>
  <c r="C6548" i="1"/>
  <c r="A6548" i="1"/>
  <c r="K6547" i="1"/>
  <c r="G6547" i="1"/>
  <c r="F6547" i="1"/>
  <c r="E6547" i="1"/>
  <c r="C6547" i="1"/>
  <c r="A6547" i="1"/>
  <c r="K6546" i="1"/>
  <c r="G6546" i="1"/>
  <c r="F6546" i="1"/>
  <c r="E6546" i="1"/>
  <c r="C6546" i="1"/>
  <c r="A6546" i="1"/>
  <c r="K6545" i="1"/>
  <c r="G6545" i="1"/>
  <c r="F6545" i="1"/>
  <c r="E6545" i="1"/>
  <c r="C6545" i="1"/>
  <c r="A6545" i="1"/>
  <c r="K6544" i="1"/>
  <c r="G6544" i="1"/>
  <c r="F6544" i="1"/>
  <c r="E6544" i="1"/>
  <c r="C6544" i="1"/>
  <c r="A6544" i="1"/>
  <c r="K6543" i="1"/>
  <c r="G6543" i="1"/>
  <c r="F6543" i="1"/>
  <c r="E6543" i="1"/>
  <c r="C6543" i="1"/>
  <c r="A6543" i="1"/>
  <c r="K6542" i="1"/>
  <c r="G6542" i="1"/>
  <c r="F6542" i="1"/>
  <c r="E6542" i="1"/>
  <c r="C6542" i="1"/>
  <c r="A6542" i="1"/>
  <c r="K6541" i="1"/>
  <c r="G6541" i="1"/>
  <c r="F6541" i="1"/>
  <c r="E6541" i="1"/>
  <c r="C6541" i="1"/>
  <c r="A6541" i="1"/>
  <c r="K6540" i="1"/>
  <c r="G6540" i="1"/>
  <c r="F6540" i="1"/>
  <c r="E6540" i="1"/>
  <c r="C6540" i="1"/>
  <c r="A6540" i="1"/>
  <c r="K6539" i="1"/>
  <c r="G6539" i="1"/>
  <c r="F6539" i="1"/>
  <c r="E6539" i="1"/>
  <c r="C6539" i="1"/>
  <c r="A6539" i="1"/>
  <c r="K6538" i="1"/>
  <c r="G6538" i="1"/>
  <c r="F6538" i="1"/>
  <c r="E6538" i="1"/>
  <c r="C6538" i="1"/>
  <c r="A6538" i="1"/>
  <c r="K6537" i="1"/>
  <c r="G6537" i="1"/>
  <c r="F6537" i="1"/>
  <c r="E6537" i="1"/>
  <c r="C6537" i="1"/>
  <c r="A6537" i="1"/>
  <c r="K6536" i="1"/>
  <c r="G6536" i="1"/>
  <c r="F6536" i="1"/>
  <c r="E6536" i="1"/>
  <c r="C6536" i="1"/>
  <c r="A6536" i="1"/>
  <c r="K6535" i="1"/>
  <c r="G6535" i="1"/>
  <c r="F6535" i="1"/>
  <c r="E6535" i="1"/>
  <c r="C6535" i="1"/>
  <c r="A6535" i="1"/>
  <c r="K6534" i="1"/>
  <c r="G6534" i="1"/>
  <c r="F6534" i="1"/>
  <c r="E6534" i="1"/>
  <c r="C6534" i="1"/>
  <c r="A6534" i="1"/>
  <c r="K6533" i="1"/>
  <c r="G6533" i="1"/>
  <c r="F6533" i="1"/>
  <c r="E6533" i="1"/>
  <c r="C6533" i="1"/>
  <c r="A6533" i="1"/>
  <c r="K6532" i="1"/>
  <c r="G6532" i="1"/>
  <c r="F6532" i="1"/>
  <c r="E6532" i="1"/>
  <c r="C6532" i="1"/>
  <c r="A6532" i="1"/>
  <c r="K6531" i="1"/>
  <c r="G6531" i="1"/>
  <c r="F6531" i="1"/>
  <c r="E6531" i="1"/>
  <c r="C6531" i="1"/>
  <c r="A6531" i="1"/>
  <c r="K6530" i="1"/>
  <c r="G6530" i="1"/>
  <c r="F6530" i="1"/>
  <c r="E6530" i="1"/>
  <c r="C6530" i="1"/>
  <c r="A6530" i="1"/>
  <c r="K6529" i="1"/>
  <c r="G6529" i="1"/>
  <c r="F6529" i="1"/>
  <c r="E6529" i="1"/>
  <c r="C6529" i="1"/>
  <c r="A6529" i="1"/>
  <c r="K6528" i="1"/>
  <c r="G6528" i="1"/>
  <c r="F6528" i="1"/>
  <c r="E6528" i="1"/>
  <c r="C6528" i="1"/>
  <c r="A6528" i="1"/>
  <c r="K6527" i="1"/>
  <c r="G6527" i="1"/>
  <c r="F6527" i="1"/>
  <c r="E6527" i="1"/>
  <c r="C6527" i="1"/>
  <c r="A6527" i="1"/>
  <c r="K6526" i="1"/>
  <c r="G6526" i="1"/>
  <c r="F6526" i="1"/>
  <c r="E6526" i="1"/>
  <c r="C6526" i="1"/>
  <c r="A6526" i="1"/>
  <c r="K6525" i="1"/>
  <c r="G6525" i="1"/>
  <c r="F6525" i="1"/>
  <c r="E6525" i="1"/>
  <c r="C6525" i="1"/>
  <c r="A6525" i="1"/>
  <c r="K6524" i="1"/>
  <c r="G6524" i="1"/>
  <c r="F6524" i="1"/>
  <c r="E6524" i="1"/>
  <c r="C6524" i="1"/>
  <c r="A6524" i="1"/>
  <c r="K6523" i="1"/>
  <c r="G6523" i="1"/>
  <c r="F6523" i="1"/>
  <c r="E6523" i="1"/>
  <c r="C6523" i="1"/>
  <c r="A6523" i="1"/>
  <c r="K6522" i="1"/>
  <c r="G6522" i="1"/>
  <c r="F6522" i="1"/>
  <c r="E6522" i="1"/>
  <c r="C6522" i="1"/>
  <c r="A6522" i="1"/>
  <c r="K6521" i="1"/>
  <c r="G6521" i="1"/>
  <c r="F6521" i="1"/>
  <c r="E6521" i="1"/>
  <c r="C6521" i="1"/>
  <c r="A6521" i="1"/>
  <c r="K6520" i="1"/>
  <c r="G6520" i="1"/>
  <c r="F6520" i="1"/>
  <c r="E6520" i="1"/>
  <c r="C6520" i="1"/>
  <c r="A6520" i="1"/>
  <c r="K6519" i="1"/>
  <c r="G6519" i="1"/>
  <c r="F6519" i="1"/>
  <c r="E6519" i="1"/>
  <c r="C6519" i="1"/>
  <c r="A6519" i="1"/>
  <c r="K6518" i="1"/>
  <c r="G6518" i="1"/>
  <c r="F6518" i="1"/>
  <c r="E6518" i="1"/>
  <c r="C6518" i="1"/>
  <c r="A6518" i="1"/>
  <c r="K6517" i="1"/>
  <c r="G6517" i="1"/>
  <c r="F6517" i="1"/>
  <c r="E6517" i="1"/>
  <c r="C6517" i="1"/>
  <c r="A6517" i="1"/>
  <c r="K6516" i="1"/>
  <c r="G6516" i="1"/>
  <c r="F6516" i="1"/>
  <c r="E6516" i="1"/>
  <c r="C6516" i="1"/>
  <c r="A6516" i="1"/>
  <c r="K6515" i="1"/>
  <c r="G6515" i="1"/>
  <c r="F6515" i="1"/>
  <c r="E6515" i="1"/>
  <c r="C6515" i="1"/>
  <c r="A6515" i="1"/>
  <c r="K6514" i="1"/>
  <c r="G6514" i="1"/>
  <c r="F6514" i="1"/>
  <c r="E6514" i="1"/>
  <c r="C6514" i="1"/>
  <c r="A6514" i="1"/>
  <c r="K6513" i="1"/>
  <c r="G6513" i="1"/>
  <c r="F6513" i="1"/>
  <c r="E6513" i="1"/>
  <c r="C6513" i="1"/>
  <c r="A6513" i="1"/>
  <c r="K6512" i="1"/>
  <c r="G6512" i="1"/>
  <c r="F6512" i="1"/>
  <c r="E6512" i="1"/>
  <c r="C6512" i="1"/>
  <c r="A6512" i="1"/>
  <c r="K6511" i="1"/>
  <c r="G6511" i="1"/>
  <c r="F6511" i="1"/>
  <c r="E6511" i="1"/>
  <c r="C6511" i="1"/>
  <c r="A6511" i="1"/>
  <c r="K6510" i="1"/>
  <c r="G6510" i="1"/>
  <c r="F6510" i="1"/>
  <c r="E6510" i="1"/>
  <c r="C6510" i="1"/>
  <c r="A6510" i="1"/>
  <c r="K6509" i="1"/>
  <c r="G6509" i="1"/>
  <c r="F6509" i="1"/>
  <c r="E6509" i="1"/>
  <c r="C6509" i="1"/>
  <c r="A6509" i="1"/>
  <c r="K6508" i="1"/>
  <c r="G6508" i="1"/>
  <c r="F6508" i="1"/>
  <c r="E6508" i="1"/>
  <c r="C6508" i="1"/>
  <c r="A6508" i="1"/>
  <c r="K6507" i="1"/>
  <c r="G6507" i="1"/>
  <c r="F6507" i="1"/>
  <c r="E6507" i="1"/>
  <c r="C6507" i="1"/>
  <c r="A6507" i="1"/>
  <c r="K6506" i="1"/>
  <c r="G6506" i="1"/>
  <c r="F6506" i="1"/>
  <c r="E6506" i="1"/>
  <c r="C6506" i="1"/>
  <c r="A6506" i="1"/>
  <c r="K6505" i="1"/>
  <c r="G6505" i="1"/>
  <c r="F6505" i="1"/>
  <c r="E6505" i="1"/>
  <c r="C6505" i="1"/>
  <c r="A6505" i="1"/>
  <c r="K6504" i="1"/>
  <c r="G6504" i="1"/>
  <c r="F6504" i="1"/>
  <c r="E6504" i="1"/>
  <c r="C6504" i="1"/>
  <c r="A6504" i="1"/>
  <c r="K6503" i="1"/>
  <c r="G6503" i="1"/>
  <c r="F6503" i="1"/>
  <c r="E6503" i="1"/>
  <c r="C6503" i="1"/>
  <c r="A6503" i="1"/>
  <c r="K6502" i="1"/>
  <c r="G6502" i="1"/>
  <c r="F6502" i="1"/>
  <c r="E6502" i="1"/>
  <c r="C6502" i="1"/>
  <c r="A6502" i="1"/>
  <c r="K6501" i="1"/>
  <c r="G6501" i="1"/>
  <c r="F6501" i="1"/>
  <c r="E6501" i="1"/>
  <c r="C6501" i="1"/>
  <c r="A6501" i="1"/>
  <c r="K6500" i="1"/>
  <c r="G6500" i="1"/>
  <c r="F6500" i="1"/>
  <c r="E6500" i="1"/>
  <c r="C6500" i="1"/>
  <c r="A6500" i="1"/>
  <c r="K6499" i="1"/>
  <c r="G6499" i="1"/>
  <c r="F6499" i="1"/>
  <c r="E6499" i="1"/>
  <c r="C6499" i="1"/>
  <c r="A6499" i="1"/>
  <c r="K6498" i="1"/>
  <c r="G6498" i="1"/>
  <c r="F6498" i="1"/>
  <c r="E6498" i="1"/>
  <c r="C6498" i="1"/>
  <c r="A6498" i="1"/>
  <c r="K6497" i="1"/>
  <c r="G6497" i="1"/>
  <c r="F6497" i="1"/>
  <c r="E6497" i="1"/>
  <c r="C6497" i="1"/>
  <c r="A6497" i="1"/>
  <c r="K6496" i="1"/>
  <c r="G6496" i="1"/>
  <c r="F6496" i="1"/>
  <c r="E6496" i="1"/>
  <c r="C6496" i="1"/>
  <c r="A6496" i="1"/>
  <c r="K6495" i="1"/>
  <c r="G6495" i="1"/>
  <c r="F6495" i="1"/>
  <c r="E6495" i="1"/>
  <c r="C6495" i="1"/>
  <c r="A6495" i="1"/>
  <c r="K6494" i="1"/>
  <c r="G6494" i="1"/>
  <c r="F6494" i="1"/>
  <c r="E6494" i="1"/>
  <c r="C6494" i="1"/>
  <c r="A6494" i="1"/>
  <c r="K6493" i="1"/>
  <c r="G6493" i="1"/>
  <c r="F6493" i="1"/>
  <c r="E6493" i="1"/>
  <c r="C6493" i="1"/>
  <c r="A6493" i="1"/>
  <c r="K6492" i="1"/>
  <c r="G6492" i="1"/>
  <c r="F6492" i="1"/>
  <c r="E6492" i="1"/>
  <c r="C6492" i="1"/>
  <c r="A6492" i="1"/>
  <c r="K6491" i="1"/>
  <c r="G6491" i="1"/>
  <c r="F6491" i="1"/>
  <c r="E6491" i="1"/>
  <c r="C6491" i="1"/>
  <c r="A6491" i="1"/>
  <c r="K6490" i="1"/>
  <c r="G6490" i="1"/>
  <c r="F6490" i="1"/>
  <c r="E6490" i="1"/>
  <c r="C6490" i="1"/>
  <c r="A6490" i="1"/>
  <c r="K6489" i="1"/>
  <c r="G6489" i="1"/>
  <c r="F6489" i="1"/>
  <c r="E6489" i="1"/>
  <c r="C6489" i="1"/>
  <c r="A6489" i="1"/>
  <c r="K6488" i="1"/>
  <c r="G6488" i="1"/>
  <c r="F6488" i="1"/>
  <c r="E6488" i="1"/>
  <c r="C6488" i="1"/>
  <c r="A6488" i="1"/>
  <c r="K6487" i="1"/>
  <c r="G6487" i="1"/>
  <c r="F6487" i="1"/>
  <c r="E6487" i="1"/>
  <c r="C6487" i="1"/>
  <c r="A6487" i="1"/>
  <c r="K6486" i="1"/>
  <c r="G6486" i="1"/>
  <c r="F6486" i="1"/>
  <c r="E6486" i="1"/>
  <c r="C6486" i="1"/>
  <c r="A6486" i="1"/>
  <c r="K6485" i="1"/>
  <c r="G6485" i="1"/>
  <c r="F6485" i="1"/>
  <c r="E6485" i="1"/>
  <c r="C6485" i="1"/>
  <c r="A6485" i="1"/>
  <c r="K6484" i="1"/>
  <c r="G6484" i="1"/>
  <c r="F6484" i="1"/>
  <c r="E6484" i="1"/>
  <c r="C6484" i="1"/>
  <c r="A6484" i="1"/>
  <c r="K6483" i="1"/>
  <c r="G6483" i="1"/>
  <c r="F6483" i="1"/>
  <c r="E6483" i="1"/>
  <c r="C6483" i="1"/>
  <c r="A6483" i="1"/>
  <c r="K6482" i="1"/>
  <c r="G6482" i="1"/>
  <c r="F6482" i="1"/>
  <c r="E6482" i="1"/>
  <c r="C6482" i="1"/>
  <c r="A6482" i="1"/>
  <c r="K6481" i="1"/>
  <c r="G6481" i="1"/>
  <c r="F6481" i="1"/>
  <c r="E6481" i="1"/>
  <c r="C6481" i="1"/>
  <c r="A6481" i="1"/>
  <c r="K6480" i="1"/>
  <c r="G6480" i="1"/>
  <c r="F6480" i="1"/>
  <c r="E6480" i="1"/>
  <c r="C6480" i="1"/>
  <c r="A6480" i="1"/>
  <c r="K6479" i="1"/>
  <c r="G6479" i="1"/>
  <c r="F6479" i="1"/>
  <c r="E6479" i="1"/>
  <c r="C6479" i="1"/>
  <c r="A6479" i="1"/>
  <c r="K6478" i="1"/>
  <c r="G6478" i="1"/>
  <c r="F6478" i="1"/>
  <c r="E6478" i="1"/>
  <c r="C6478" i="1"/>
  <c r="A6478" i="1"/>
  <c r="K6477" i="1"/>
  <c r="G6477" i="1"/>
  <c r="F6477" i="1"/>
  <c r="E6477" i="1"/>
  <c r="C6477" i="1"/>
  <c r="A6477" i="1"/>
  <c r="K6476" i="1"/>
  <c r="G6476" i="1"/>
  <c r="F6476" i="1"/>
  <c r="E6476" i="1"/>
  <c r="C6476" i="1"/>
  <c r="A6476" i="1"/>
  <c r="K6475" i="1"/>
  <c r="G6475" i="1"/>
  <c r="F6475" i="1"/>
  <c r="E6475" i="1"/>
  <c r="C6475" i="1"/>
  <c r="A6475" i="1"/>
  <c r="K6474" i="1"/>
  <c r="G6474" i="1"/>
  <c r="F6474" i="1"/>
  <c r="E6474" i="1"/>
  <c r="C6474" i="1"/>
  <c r="A6474" i="1"/>
  <c r="K6473" i="1"/>
  <c r="G6473" i="1"/>
  <c r="F6473" i="1"/>
  <c r="E6473" i="1"/>
  <c r="C6473" i="1"/>
  <c r="A6473" i="1"/>
  <c r="K6472" i="1"/>
  <c r="G6472" i="1"/>
  <c r="F6472" i="1"/>
  <c r="E6472" i="1"/>
  <c r="C6472" i="1"/>
  <c r="A6472" i="1"/>
  <c r="K6471" i="1"/>
  <c r="G6471" i="1"/>
  <c r="F6471" i="1"/>
  <c r="E6471" i="1"/>
  <c r="C6471" i="1"/>
  <c r="A6471" i="1"/>
  <c r="K6470" i="1"/>
  <c r="G6470" i="1"/>
  <c r="F6470" i="1"/>
  <c r="E6470" i="1"/>
  <c r="C6470" i="1"/>
  <c r="A6470" i="1"/>
  <c r="K6469" i="1"/>
  <c r="G6469" i="1"/>
  <c r="F6469" i="1"/>
  <c r="E6469" i="1"/>
  <c r="C6469" i="1"/>
  <c r="A6469" i="1"/>
  <c r="K6468" i="1"/>
  <c r="G6468" i="1"/>
  <c r="F6468" i="1"/>
  <c r="E6468" i="1"/>
  <c r="C6468" i="1"/>
  <c r="A6468" i="1"/>
  <c r="K6467" i="1"/>
  <c r="G6467" i="1"/>
  <c r="F6467" i="1"/>
  <c r="E6467" i="1"/>
  <c r="C6467" i="1"/>
  <c r="A6467" i="1"/>
  <c r="K6466" i="1"/>
  <c r="G6466" i="1"/>
  <c r="F6466" i="1"/>
  <c r="E6466" i="1"/>
  <c r="C6466" i="1"/>
  <c r="A6466" i="1"/>
  <c r="K6465" i="1"/>
  <c r="G6465" i="1"/>
  <c r="F6465" i="1"/>
  <c r="E6465" i="1"/>
  <c r="C6465" i="1"/>
  <c r="A6465" i="1"/>
  <c r="K6464" i="1"/>
  <c r="G6464" i="1"/>
  <c r="F6464" i="1"/>
  <c r="E6464" i="1"/>
  <c r="C6464" i="1"/>
  <c r="A6464" i="1"/>
  <c r="K6463" i="1"/>
  <c r="G6463" i="1"/>
  <c r="F6463" i="1"/>
  <c r="E6463" i="1"/>
  <c r="C6463" i="1"/>
  <c r="A6463" i="1"/>
  <c r="K6462" i="1"/>
  <c r="G6462" i="1"/>
  <c r="F6462" i="1"/>
  <c r="E6462" i="1"/>
  <c r="C6462" i="1"/>
  <c r="A6462" i="1"/>
  <c r="K6461" i="1"/>
  <c r="G6461" i="1"/>
  <c r="F6461" i="1"/>
  <c r="E6461" i="1"/>
  <c r="C6461" i="1"/>
  <c r="A6461" i="1"/>
  <c r="K6460" i="1"/>
  <c r="G6460" i="1"/>
  <c r="F6460" i="1"/>
  <c r="E6460" i="1"/>
  <c r="C6460" i="1"/>
  <c r="A6460" i="1"/>
  <c r="K6459" i="1"/>
  <c r="G6459" i="1"/>
  <c r="F6459" i="1"/>
  <c r="E6459" i="1"/>
  <c r="C6459" i="1"/>
  <c r="A6459" i="1"/>
  <c r="K6458" i="1"/>
  <c r="G6458" i="1"/>
  <c r="F6458" i="1"/>
  <c r="E6458" i="1"/>
  <c r="C6458" i="1"/>
  <c r="A6458" i="1"/>
  <c r="K6457" i="1"/>
  <c r="G6457" i="1"/>
  <c r="F6457" i="1"/>
  <c r="E6457" i="1"/>
  <c r="C6457" i="1"/>
  <c r="A6457" i="1"/>
  <c r="K6456" i="1"/>
  <c r="G6456" i="1"/>
  <c r="F6456" i="1"/>
  <c r="E6456" i="1"/>
  <c r="C6456" i="1"/>
  <c r="A6456" i="1"/>
  <c r="K6455" i="1"/>
  <c r="G6455" i="1"/>
  <c r="F6455" i="1"/>
  <c r="E6455" i="1"/>
  <c r="C6455" i="1"/>
  <c r="A6455" i="1"/>
  <c r="K6454" i="1"/>
  <c r="G6454" i="1"/>
  <c r="F6454" i="1"/>
  <c r="E6454" i="1"/>
  <c r="C6454" i="1"/>
  <c r="A6454" i="1"/>
  <c r="K6453" i="1"/>
  <c r="G6453" i="1"/>
  <c r="F6453" i="1"/>
  <c r="E6453" i="1"/>
  <c r="C6453" i="1"/>
  <c r="A6453" i="1"/>
  <c r="K6452" i="1"/>
  <c r="G6452" i="1"/>
  <c r="F6452" i="1"/>
  <c r="E6452" i="1"/>
  <c r="C6452" i="1"/>
  <c r="A6452" i="1"/>
  <c r="K6451" i="1"/>
  <c r="G6451" i="1"/>
  <c r="F6451" i="1"/>
  <c r="E6451" i="1"/>
  <c r="C6451" i="1"/>
  <c r="A6451" i="1"/>
  <c r="K6450" i="1"/>
  <c r="G6450" i="1"/>
  <c r="F6450" i="1"/>
  <c r="E6450" i="1"/>
  <c r="C6450" i="1"/>
  <c r="A6450" i="1"/>
  <c r="K6449" i="1"/>
  <c r="G6449" i="1"/>
  <c r="F6449" i="1"/>
  <c r="E6449" i="1"/>
  <c r="C6449" i="1"/>
  <c r="A6449" i="1"/>
  <c r="K6448" i="1"/>
  <c r="G6448" i="1"/>
  <c r="F6448" i="1"/>
  <c r="E6448" i="1"/>
  <c r="C6448" i="1"/>
  <c r="A6448" i="1"/>
  <c r="K6447" i="1"/>
  <c r="G6447" i="1"/>
  <c r="F6447" i="1"/>
  <c r="E6447" i="1"/>
  <c r="C6447" i="1"/>
  <c r="A6447" i="1"/>
  <c r="K6446" i="1"/>
  <c r="G6446" i="1"/>
  <c r="F6446" i="1"/>
  <c r="E6446" i="1"/>
  <c r="C6446" i="1"/>
  <c r="A6446" i="1"/>
  <c r="K6445" i="1"/>
  <c r="G6445" i="1"/>
  <c r="F6445" i="1"/>
  <c r="E6445" i="1"/>
  <c r="C6445" i="1"/>
  <c r="A6445" i="1"/>
  <c r="K6444" i="1"/>
  <c r="G6444" i="1"/>
  <c r="F6444" i="1"/>
  <c r="E6444" i="1"/>
  <c r="C6444" i="1"/>
  <c r="A6444" i="1"/>
  <c r="K6443" i="1"/>
  <c r="G6443" i="1"/>
  <c r="F6443" i="1"/>
  <c r="E6443" i="1"/>
  <c r="C6443" i="1"/>
  <c r="A6443" i="1"/>
  <c r="K6442" i="1"/>
  <c r="G6442" i="1"/>
  <c r="F6442" i="1"/>
  <c r="E6442" i="1"/>
  <c r="C6442" i="1"/>
  <c r="A6442" i="1"/>
  <c r="K6441" i="1"/>
  <c r="G6441" i="1"/>
  <c r="F6441" i="1"/>
  <c r="E6441" i="1"/>
  <c r="C6441" i="1"/>
  <c r="A6441" i="1"/>
  <c r="K6440" i="1"/>
  <c r="G6440" i="1"/>
  <c r="F6440" i="1"/>
  <c r="E6440" i="1"/>
  <c r="C6440" i="1"/>
  <c r="A6440" i="1"/>
  <c r="K6439" i="1"/>
  <c r="G6439" i="1"/>
  <c r="F6439" i="1"/>
  <c r="E6439" i="1"/>
  <c r="C6439" i="1"/>
  <c r="A6439" i="1"/>
  <c r="K6438" i="1"/>
  <c r="G6438" i="1"/>
  <c r="F6438" i="1"/>
  <c r="E6438" i="1"/>
  <c r="C6438" i="1"/>
  <c r="A6438" i="1"/>
  <c r="K6437" i="1"/>
  <c r="G6437" i="1"/>
  <c r="F6437" i="1"/>
  <c r="E6437" i="1"/>
  <c r="C6437" i="1"/>
  <c r="A6437" i="1"/>
  <c r="K6436" i="1"/>
  <c r="G6436" i="1"/>
  <c r="F6436" i="1"/>
  <c r="E6436" i="1"/>
  <c r="C6436" i="1"/>
  <c r="A6436" i="1"/>
  <c r="K6435" i="1"/>
  <c r="G6435" i="1"/>
  <c r="F6435" i="1"/>
  <c r="E6435" i="1"/>
  <c r="C6435" i="1"/>
  <c r="A6435" i="1"/>
  <c r="K6434" i="1"/>
  <c r="G6434" i="1"/>
  <c r="F6434" i="1"/>
  <c r="E6434" i="1"/>
  <c r="C6434" i="1"/>
  <c r="A6434" i="1"/>
  <c r="K6433" i="1"/>
  <c r="G6433" i="1"/>
  <c r="F6433" i="1"/>
  <c r="E6433" i="1"/>
  <c r="C6433" i="1"/>
  <c r="A6433" i="1"/>
  <c r="K6432" i="1"/>
  <c r="G6432" i="1"/>
  <c r="F6432" i="1"/>
  <c r="E6432" i="1"/>
  <c r="C6432" i="1"/>
  <c r="A6432" i="1"/>
  <c r="K6431" i="1"/>
  <c r="G6431" i="1"/>
  <c r="F6431" i="1"/>
  <c r="E6431" i="1"/>
  <c r="C6431" i="1"/>
  <c r="A6431" i="1"/>
  <c r="K6430" i="1"/>
  <c r="G6430" i="1"/>
  <c r="F6430" i="1"/>
  <c r="E6430" i="1"/>
  <c r="C6430" i="1"/>
  <c r="A6430" i="1"/>
  <c r="K6429" i="1"/>
  <c r="G6429" i="1"/>
  <c r="F6429" i="1"/>
  <c r="E6429" i="1"/>
  <c r="C6429" i="1"/>
  <c r="A6429" i="1"/>
  <c r="K6428" i="1"/>
  <c r="G6428" i="1"/>
  <c r="F6428" i="1"/>
  <c r="E6428" i="1"/>
  <c r="C6428" i="1"/>
  <c r="A6428" i="1"/>
  <c r="K6427" i="1"/>
  <c r="G6427" i="1"/>
  <c r="F6427" i="1"/>
  <c r="E6427" i="1"/>
  <c r="C6427" i="1"/>
  <c r="A6427" i="1"/>
  <c r="K6426" i="1"/>
  <c r="G6426" i="1"/>
  <c r="F6426" i="1"/>
  <c r="E6426" i="1"/>
  <c r="C6426" i="1"/>
  <c r="A6426" i="1"/>
  <c r="K6425" i="1"/>
  <c r="G6425" i="1"/>
  <c r="F6425" i="1"/>
  <c r="E6425" i="1"/>
  <c r="C6425" i="1"/>
  <c r="A6425" i="1"/>
  <c r="K6424" i="1"/>
  <c r="G6424" i="1"/>
  <c r="F6424" i="1"/>
  <c r="E6424" i="1"/>
  <c r="C6424" i="1"/>
  <c r="A6424" i="1"/>
  <c r="K6423" i="1"/>
  <c r="G6423" i="1"/>
  <c r="F6423" i="1"/>
  <c r="E6423" i="1"/>
  <c r="C6423" i="1"/>
  <c r="A6423" i="1"/>
  <c r="K6422" i="1"/>
  <c r="G6422" i="1"/>
  <c r="F6422" i="1"/>
  <c r="E6422" i="1"/>
  <c r="C6422" i="1"/>
  <c r="A6422" i="1"/>
  <c r="K6421" i="1"/>
  <c r="G6421" i="1"/>
  <c r="F6421" i="1"/>
  <c r="E6421" i="1"/>
  <c r="C6421" i="1"/>
  <c r="A6421" i="1"/>
  <c r="K6420" i="1"/>
  <c r="G6420" i="1"/>
  <c r="F6420" i="1"/>
  <c r="E6420" i="1"/>
  <c r="C6420" i="1"/>
  <c r="A6420" i="1"/>
  <c r="K6419" i="1"/>
  <c r="G6419" i="1"/>
  <c r="F6419" i="1"/>
  <c r="E6419" i="1"/>
  <c r="C6419" i="1"/>
  <c r="A6419" i="1"/>
  <c r="K6418" i="1"/>
  <c r="G6418" i="1"/>
  <c r="F6418" i="1"/>
  <c r="E6418" i="1"/>
  <c r="C6418" i="1"/>
  <c r="A6418" i="1"/>
  <c r="K6417" i="1"/>
  <c r="G6417" i="1"/>
  <c r="F6417" i="1"/>
  <c r="E6417" i="1"/>
  <c r="C6417" i="1"/>
  <c r="A6417" i="1"/>
  <c r="K6416" i="1"/>
  <c r="G6416" i="1"/>
  <c r="F6416" i="1"/>
  <c r="E6416" i="1"/>
  <c r="C6416" i="1"/>
  <c r="A6416" i="1"/>
  <c r="K6415" i="1"/>
  <c r="G6415" i="1"/>
  <c r="F6415" i="1"/>
  <c r="E6415" i="1"/>
  <c r="C6415" i="1"/>
  <c r="A6415" i="1"/>
  <c r="K6414" i="1"/>
  <c r="G6414" i="1"/>
  <c r="F6414" i="1"/>
  <c r="E6414" i="1"/>
  <c r="C6414" i="1"/>
  <c r="A6414" i="1"/>
  <c r="K6413" i="1"/>
  <c r="G6413" i="1"/>
  <c r="F6413" i="1"/>
  <c r="E6413" i="1"/>
  <c r="C6413" i="1"/>
  <c r="A6413" i="1"/>
  <c r="K6412" i="1"/>
  <c r="G6412" i="1"/>
  <c r="F6412" i="1"/>
  <c r="E6412" i="1"/>
  <c r="C6412" i="1"/>
  <c r="A6412" i="1"/>
  <c r="K6411" i="1"/>
  <c r="G6411" i="1"/>
  <c r="F6411" i="1"/>
  <c r="E6411" i="1"/>
  <c r="C6411" i="1"/>
  <c r="A6411" i="1"/>
  <c r="K6410" i="1"/>
  <c r="G6410" i="1"/>
  <c r="F6410" i="1"/>
  <c r="E6410" i="1"/>
  <c r="C6410" i="1"/>
  <c r="A6410" i="1"/>
  <c r="K6409" i="1"/>
  <c r="G6409" i="1"/>
  <c r="F6409" i="1"/>
  <c r="E6409" i="1"/>
  <c r="C6409" i="1"/>
  <c r="A6409" i="1"/>
  <c r="K6408" i="1"/>
  <c r="G6408" i="1"/>
  <c r="F6408" i="1"/>
  <c r="E6408" i="1"/>
  <c r="C6408" i="1"/>
  <c r="A6408" i="1"/>
  <c r="K6407" i="1"/>
  <c r="G6407" i="1"/>
  <c r="F6407" i="1"/>
  <c r="E6407" i="1"/>
  <c r="C6407" i="1"/>
  <c r="A6407" i="1"/>
  <c r="K6406" i="1"/>
  <c r="G6406" i="1"/>
  <c r="F6406" i="1"/>
  <c r="E6406" i="1"/>
  <c r="C6406" i="1"/>
  <c r="A6406" i="1"/>
  <c r="K6405" i="1"/>
  <c r="G6405" i="1"/>
  <c r="F6405" i="1"/>
  <c r="E6405" i="1"/>
  <c r="C6405" i="1"/>
  <c r="A6405" i="1"/>
  <c r="K6404" i="1"/>
  <c r="G6404" i="1"/>
  <c r="F6404" i="1"/>
  <c r="E6404" i="1"/>
  <c r="C6404" i="1"/>
  <c r="A6404" i="1"/>
  <c r="K6403" i="1"/>
  <c r="G6403" i="1"/>
  <c r="F6403" i="1"/>
  <c r="E6403" i="1"/>
  <c r="C6403" i="1"/>
  <c r="A6403" i="1"/>
  <c r="K6402" i="1"/>
  <c r="G6402" i="1"/>
  <c r="F6402" i="1"/>
  <c r="E6402" i="1"/>
  <c r="C6402" i="1"/>
  <c r="A6402" i="1"/>
  <c r="K6401" i="1"/>
  <c r="G6401" i="1"/>
  <c r="F6401" i="1"/>
  <c r="E6401" i="1"/>
  <c r="C6401" i="1"/>
  <c r="A6401" i="1"/>
  <c r="K6400" i="1"/>
  <c r="G6400" i="1"/>
  <c r="F6400" i="1"/>
  <c r="E6400" i="1"/>
  <c r="C6400" i="1"/>
  <c r="A6400" i="1"/>
  <c r="K6399" i="1"/>
  <c r="G6399" i="1"/>
  <c r="F6399" i="1"/>
  <c r="E6399" i="1"/>
  <c r="C6399" i="1"/>
  <c r="A6399" i="1"/>
  <c r="K6398" i="1"/>
  <c r="G6398" i="1"/>
  <c r="F6398" i="1"/>
  <c r="E6398" i="1"/>
  <c r="C6398" i="1"/>
  <c r="A6398" i="1"/>
  <c r="K6397" i="1"/>
  <c r="G6397" i="1"/>
  <c r="F6397" i="1"/>
  <c r="E6397" i="1"/>
  <c r="C6397" i="1"/>
  <c r="A6397" i="1"/>
  <c r="K6396" i="1"/>
  <c r="G6396" i="1"/>
  <c r="F6396" i="1"/>
  <c r="E6396" i="1"/>
  <c r="C6396" i="1"/>
  <c r="A6396" i="1"/>
  <c r="K6395" i="1"/>
  <c r="G6395" i="1"/>
  <c r="F6395" i="1"/>
  <c r="E6395" i="1"/>
  <c r="C6395" i="1"/>
  <c r="A6395" i="1"/>
  <c r="K6394" i="1"/>
  <c r="G6394" i="1"/>
  <c r="F6394" i="1"/>
  <c r="E6394" i="1"/>
  <c r="C6394" i="1"/>
  <c r="A6394" i="1"/>
  <c r="K6393" i="1"/>
  <c r="G6393" i="1"/>
  <c r="F6393" i="1"/>
  <c r="E6393" i="1"/>
  <c r="C6393" i="1"/>
  <c r="A6393" i="1"/>
  <c r="K6392" i="1"/>
  <c r="G6392" i="1"/>
  <c r="F6392" i="1"/>
  <c r="E6392" i="1"/>
  <c r="C6392" i="1"/>
  <c r="A6392" i="1"/>
  <c r="K6391" i="1"/>
  <c r="G6391" i="1"/>
  <c r="F6391" i="1"/>
  <c r="E6391" i="1"/>
  <c r="C6391" i="1"/>
  <c r="A6391" i="1"/>
  <c r="K6390" i="1"/>
  <c r="G6390" i="1"/>
  <c r="F6390" i="1"/>
  <c r="E6390" i="1"/>
  <c r="C6390" i="1"/>
  <c r="A6390" i="1"/>
  <c r="K6389" i="1"/>
  <c r="G6389" i="1"/>
  <c r="F6389" i="1"/>
  <c r="E6389" i="1"/>
  <c r="C6389" i="1"/>
  <c r="A6389" i="1"/>
  <c r="K6388" i="1"/>
  <c r="G6388" i="1"/>
  <c r="F6388" i="1"/>
  <c r="E6388" i="1"/>
  <c r="C6388" i="1"/>
  <c r="A6388" i="1"/>
  <c r="K6387" i="1"/>
  <c r="G6387" i="1"/>
  <c r="F6387" i="1"/>
  <c r="E6387" i="1"/>
  <c r="C6387" i="1"/>
  <c r="A6387" i="1"/>
  <c r="K6386" i="1"/>
  <c r="G6386" i="1"/>
  <c r="F6386" i="1"/>
  <c r="E6386" i="1"/>
  <c r="C6386" i="1"/>
  <c r="A6386" i="1"/>
  <c r="K6385" i="1"/>
  <c r="G6385" i="1"/>
  <c r="F6385" i="1"/>
  <c r="E6385" i="1"/>
  <c r="C6385" i="1"/>
  <c r="A6385" i="1"/>
  <c r="K6384" i="1"/>
  <c r="G6384" i="1"/>
  <c r="F6384" i="1"/>
  <c r="E6384" i="1"/>
  <c r="C6384" i="1"/>
  <c r="A6384" i="1"/>
  <c r="K6383" i="1"/>
  <c r="G6383" i="1"/>
  <c r="F6383" i="1"/>
  <c r="E6383" i="1"/>
  <c r="C6383" i="1"/>
  <c r="A6383" i="1"/>
  <c r="K6382" i="1"/>
  <c r="G6382" i="1"/>
  <c r="F6382" i="1"/>
  <c r="E6382" i="1"/>
  <c r="C6382" i="1"/>
  <c r="A6382" i="1"/>
  <c r="K6381" i="1"/>
  <c r="G6381" i="1"/>
  <c r="F6381" i="1"/>
  <c r="E6381" i="1"/>
  <c r="C6381" i="1"/>
  <c r="A6381" i="1"/>
  <c r="K6380" i="1"/>
  <c r="G6380" i="1"/>
  <c r="F6380" i="1"/>
  <c r="E6380" i="1"/>
  <c r="C6380" i="1"/>
  <c r="A6380" i="1"/>
  <c r="K6379" i="1"/>
  <c r="G6379" i="1"/>
  <c r="F6379" i="1"/>
  <c r="E6379" i="1"/>
  <c r="C6379" i="1"/>
  <c r="A6379" i="1"/>
  <c r="K6378" i="1"/>
  <c r="G6378" i="1"/>
  <c r="F6378" i="1"/>
  <c r="E6378" i="1"/>
  <c r="C6378" i="1"/>
  <c r="A6378" i="1"/>
  <c r="K6377" i="1"/>
  <c r="G6377" i="1"/>
  <c r="F6377" i="1"/>
  <c r="E6377" i="1"/>
  <c r="C6377" i="1"/>
  <c r="A6377" i="1"/>
  <c r="K6376" i="1"/>
  <c r="G6376" i="1"/>
  <c r="F6376" i="1"/>
  <c r="E6376" i="1"/>
  <c r="C6376" i="1"/>
  <c r="A6376" i="1"/>
  <c r="K6375" i="1"/>
  <c r="G6375" i="1"/>
  <c r="F6375" i="1"/>
  <c r="E6375" i="1"/>
  <c r="C6375" i="1"/>
  <c r="A6375" i="1"/>
  <c r="K6374" i="1"/>
  <c r="G6374" i="1"/>
  <c r="F6374" i="1"/>
  <c r="E6374" i="1"/>
  <c r="C6374" i="1"/>
  <c r="A6374" i="1"/>
  <c r="K6373" i="1"/>
  <c r="G6373" i="1"/>
  <c r="F6373" i="1"/>
  <c r="E6373" i="1"/>
  <c r="C6373" i="1"/>
  <c r="A6373" i="1"/>
  <c r="K6372" i="1"/>
  <c r="G6372" i="1"/>
  <c r="F6372" i="1"/>
  <c r="E6372" i="1"/>
  <c r="C6372" i="1"/>
  <c r="A6372" i="1"/>
  <c r="K6371" i="1"/>
  <c r="G6371" i="1"/>
  <c r="F6371" i="1"/>
  <c r="E6371" i="1"/>
  <c r="C6371" i="1"/>
  <c r="A6371" i="1"/>
  <c r="K6370" i="1"/>
  <c r="G6370" i="1"/>
  <c r="F6370" i="1"/>
  <c r="E6370" i="1"/>
  <c r="C6370" i="1"/>
  <c r="A6370" i="1"/>
  <c r="K6369" i="1"/>
  <c r="G6369" i="1"/>
  <c r="F6369" i="1"/>
  <c r="E6369" i="1"/>
  <c r="C6369" i="1"/>
  <c r="A6369" i="1"/>
  <c r="K6368" i="1"/>
  <c r="G6368" i="1"/>
  <c r="F6368" i="1"/>
  <c r="E6368" i="1"/>
  <c r="C6368" i="1"/>
  <c r="A6368" i="1"/>
  <c r="K6367" i="1"/>
  <c r="G6367" i="1"/>
  <c r="F6367" i="1"/>
  <c r="E6367" i="1"/>
  <c r="C6367" i="1"/>
  <c r="A6367" i="1"/>
  <c r="K6366" i="1"/>
  <c r="G6366" i="1"/>
  <c r="F6366" i="1"/>
  <c r="E6366" i="1"/>
  <c r="C6366" i="1"/>
  <c r="A6366" i="1"/>
  <c r="K6365" i="1"/>
  <c r="G6365" i="1"/>
  <c r="F6365" i="1"/>
  <c r="E6365" i="1"/>
  <c r="C6365" i="1"/>
  <c r="A6365" i="1"/>
  <c r="K6364" i="1"/>
  <c r="G6364" i="1"/>
  <c r="F6364" i="1"/>
  <c r="E6364" i="1"/>
  <c r="C6364" i="1"/>
  <c r="A6364" i="1"/>
  <c r="K6363" i="1"/>
  <c r="G6363" i="1"/>
  <c r="F6363" i="1"/>
  <c r="E6363" i="1"/>
  <c r="C6363" i="1"/>
  <c r="A6363" i="1"/>
  <c r="K6362" i="1"/>
  <c r="G6362" i="1"/>
  <c r="F6362" i="1"/>
  <c r="E6362" i="1"/>
  <c r="C6362" i="1"/>
  <c r="A6362" i="1"/>
  <c r="K6361" i="1"/>
  <c r="G6361" i="1"/>
  <c r="F6361" i="1"/>
  <c r="E6361" i="1"/>
  <c r="C6361" i="1"/>
  <c r="A6361" i="1"/>
  <c r="K6360" i="1"/>
  <c r="G6360" i="1"/>
  <c r="F6360" i="1"/>
  <c r="E6360" i="1"/>
  <c r="C6360" i="1"/>
  <c r="A6360" i="1"/>
  <c r="K6359" i="1"/>
  <c r="G6359" i="1"/>
  <c r="F6359" i="1"/>
  <c r="E6359" i="1"/>
  <c r="C6359" i="1"/>
  <c r="A6359" i="1"/>
  <c r="K6358" i="1"/>
  <c r="G6358" i="1"/>
  <c r="F6358" i="1"/>
  <c r="E6358" i="1"/>
  <c r="C6358" i="1"/>
  <c r="A6358" i="1"/>
  <c r="K6357" i="1"/>
  <c r="G6357" i="1"/>
  <c r="F6357" i="1"/>
  <c r="E6357" i="1"/>
  <c r="C6357" i="1"/>
  <c r="A6357" i="1"/>
  <c r="K6356" i="1"/>
  <c r="G6356" i="1"/>
  <c r="F6356" i="1"/>
  <c r="E6356" i="1"/>
  <c r="C6356" i="1"/>
  <c r="A6356" i="1"/>
  <c r="K6355" i="1"/>
  <c r="G6355" i="1"/>
  <c r="F6355" i="1"/>
  <c r="E6355" i="1"/>
  <c r="C6355" i="1"/>
  <c r="A6355" i="1"/>
  <c r="K6354" i="1"/>
  <c r="G6354" i="1"/>
  <c r="F6354" i="1"/>
  <c r="E6354" i="1"/>
  <c r="C6354" i="1"/>
  <c r="A6354" i="1"/>
  <c r="K6353" i="1"/>
  <c r="G6353" i="1"/>
  <c r="F6353" i="1"/>
  <c r="E6353" i="1"/>
  <c r="C6353" i="1"/>
  <c r="A6353" i="1"/>
  <c r="K6352" i="1"/>
  <c r="G6352" i="1"/>
  <c r="F6352" i="1"/>
  <c r="E6352" i="1"/>
  <c r="C6352" i="1"/>
  <c r="A6352" i="1"/>
  <c r="K6351" i="1"/>
  <c r="G6351" i="1"/>
  <c r="F6351" i="1"/>
  <c r="E6351" i="1"/>
  <c r="C6351" i="1"/>
  <c r="A6351" i="1"/>
  <c r="K6350" i="1"/>
  <c r="G6350" i="1"/>
  <c r="F6350" i="1"/>
  <c r="E6350" i="1"/>
  <c r="C6350" i="1"/>
  <c r="A6350" i="1"/>
  <c r="K6349" i="1"/>
  <c r="G6349" i="1"/>
  <c r="F6349" i="1"/>
  <c r="E6349" i="1"/>
  <c r="C6349" i="1"/>
  <c r="A6349" i="1"/>
  <c r="K6348" i="1"/>
  <c r="G6348" i="1"/>
  <c r="F6348" i="1"/>
  <c r="E6348" i="1"/>
  <c r="C6348" i="1"/>
  <c r="A6348" i="1"/>
  <c r="K6347" i="1"/>
  <c r="G6347" i="1"/>
  <c r="F6347" i="1"/>
  <c r="E6347" i="1"/>
  <c r="C6347" i="1"/>
  <c r="A6347" i="1"/>
  <c r="K6346" i="1"/>
  <c r="G6346" i="1"/>
  <c r="F6346" i="1"/>
  <c r="E6346" i="1"/>
  <c r="C6346" i="1"/>
  <c r="A6346" i="1"/>
  <c r="K6345" i="1"/>
  <c r="G6345" i="1"/>
  <c r="F6345" i="1"/>
  <c r="E6345" i="1"/>
  <c r="C6345" i="1"/>
  <c r="A6345" i="1"/>
  <c r="K6344" i="1"/>
  <c r="G6344" i="1"/>
  <c r="F6344" i="1"/>
  <c r="E6344" i="1"/>
  <c r="C6344" i="1"/>
  <c r="A6344" i="1"/>
  <c r="K6343" i="1"/>
  <c r="G6343" i="1"/>
  <c r="F6343" i="1"/>
  <c r="E6343" i="1"/>
  <c r="C6343" i="1"/>
  <c r="A6343" i="1"/>
  <c r="K6342" i="1"/>
  <c r="G6342" i="1"/>
  <c r="F6342" i="1"/>
  <c r="E6342" i="1"/>
  <c r="C6342" i="1"/>
  <c r="A6342" i="1"/>
  <c r="K6341" i="1"/>
  <c r="G6341" i="1"/>
  <c r="F6341" i="1"/>
  <c r="E6341" i="1"/>
  <c r="C6341" i="1"/>
  <c r="A6341" i="1"/>
  <c r="K6340" i="1"/>
  <c r="G6340" i="1"/>
  <c r="F6340" i="1"/>
  <c r="E6340" i="1"/>
  <c r="C6340" i="1"/>
  <c r="A6340" i="1"/>
  <c r="K6339" i="1"/>
  <c r="G6339" i="1"/>
  <c r="F6339" i="1"/>
  <c r="E6339" i="1"/>
  <c r="C6339" i="1"/>
  <c r="A6339" i="1"/>
  <c r="K6338" i="1"/>
  <c r="G6338" i="1"/>
  <c r="F6338" i="1"/>
  <c r="E6338" i="1"/>
  <c r="C6338" i="1"/>
  <c r="A6338" i="1"/>
  <c r="K6337" i="1"/>
  <c r="G6337" i="1"/>
  <c r="F6337" i="1"/>
  <c r="E6337" i="1"/>
  <c r="C6337" i="1"/>
  <c r="A6337" i="1"/>
  <c r="K6336" i="1"/>
  <c r="G6336" i="1"/>
  <c r="F6336" i="1"/>
  <c r="E6336" i="1"/>
  <c r="C6336" i="1"/>
  <c r="A6336" i="1"/>
  <c r="K6335" i="1"/>
  <c r="G6335" i="1"/>
  <c r="F6335" i="1"/>
  <c r="E6335" i="1"/>
  <c r="C6335" i="1"/>
  <c r="A6335" i="1"/>
  <c r="K6334" i="1"/>
  <c r="G6334" i="1"/>
  <c r="F6334" i="1"/>
  <c r="E6334" i="1"/>
  <c r="C6334" i="1"/>
  <c r="A6334" i="1"/>
  <c r="K6333" i="1"/>
  <c r="G6333" i="1"/>
  <c r="F6333" i="1"/>
  <c r="E6333" i="1"/>
  <c r="C6333" i="1"/>
  <c r="A6333" i="1"/>
  <c r="K6332" i="1"/>
  <c r="G6332" i="1"/>
  <c r="F6332" i="1"/>
  <c r="E6332" i="1"/>
  <c r="C6332" i="1"/>
  <c r="A6332" i="1"/>
  <c r="K6331" i="1"/>
  <c r="G6331" i="1"/>
  <c r="F6331" i="1"/>
  <c r="E6331" i="1"/>
  <c r="C6331" i="1"/>
  <c r="A6331" i="1"/>
  <c r="K6330" i="1"/>
  <c r="G6330" i="1"/>
  <c r="F6330" i="1"/>
  <c r="E6330" i="1"/>
  <c r="C6330" i="1"/>
  <c r="A6330" i="1"/>
  <c r="K6329" i="1"/>
  <c r="G6329" i="1"/>
  <c r="F6329" i="1"/>
  <c r="E6329" i="1"/>
  <c r="C6329" i="1"/>
  <c r="A6329" i="1"/>
  <c r="K6328" i="1"/>
  <c r="G6328" i="1"/>
  <c r="F6328" i="1"/>
  <c r="E6328" i="1"/>
  <c r="C6328" i="1"/>
  <c r="A6328" i="1"/>
  <c r="K6327" i="1"/>
  <c r="G6327" i="1"/>
  <c r="F6327" i="1"/>
  <c r="E6327" i="1"/>
  <c r="C6327" i="1"/>
  <c r="A6327" i="1"/>
  <c r="K6326" i="1"/>
  <c r="G6326" i="1"/>
  <c r="F6326" i="1"/>
  <c r="E6326" i="1"/>
  <c r="C6326" i="1"/>
  <c r="A6326" i="1"/>
  <c r="K6325" i="1"/>
  <c r="G6325" i="1"/>
  <c r="F6325" i="1"/>
  <c r="E6325" i="1"/>
  <c r="C6325" i="1"/>
  <c r="A6325" i="1"/>
  <c r="K6324" i="1"/>
  <c r="G6324" i="1"/>
  <c r="F6324" i="1"/>
  <c r="E6324" i="1"/>
  <c r="C6324" i="1"/>
  <c r="A6324" i="1"/>
  <c r="K6323" i="1"/>
  <c r="G6323" i="1"/>
  <c r="F6323" i="1"/>
  <c r="E6323" i="1"/>
  <c r="C6323" i="1"/>
  <c r="A6323" i="1"/>
  <c r="K6322" i="1"/>
  <c r="G6322" i="1"/>
  <c r="F6322" i="1"/>
  <c r="E6322" i="1"/>
  <c r="C6322" i="1"/>
  <c r="A6322" i="1"/>
  <c r="K6321" i="1"/>
  <c r="G6321" i="1"/>
  <c r="F6321" i="1"/>
  <c r="E6321" i="1"/>
  <c r="C6321" i="1"/>
  <c r="A6321" i="1"/>
  <c r="K6320" i="1"/>
  <c r="G6320" i="1"/>
  <c r="F6320" i="1"/>
  <c r="E6320" i="1"/>
  <c r="C6320" i="1"/>
  <c r="A6320" i="1"/>
  <c r="K6319" i="1"/>
  <c r="G6319" i="1"/>
  <c r="F6319" i="1"/>
  <c r="E6319" i="1"/>
  <c r="C6319" i="1"/>
  <c r="A6319" i="1"/>
  <c r="K6318" i="1"/>
  <c r="G6318" i="1"/>
  <c r="F6318" i="1"/>
  <c r="E6318" i="1"/>
  <c r="C6318" i="1"/>
  <c r="A6318" i="1"/>
  <c r="K6317" i="1"/>
  <c r="G6317" i="1"/>
  <c r="F6317" i="1"/>
  <c r="E6317" i="1"/>
  <c r="C6317" i="1"/>
  <c r="A6317" i="1"/>
  <c r="K6316" i="1"/>
  <c r="G6316" i="1"/>
  <c r="F6316" i="1"/>
  <c r="E6316" i="1"/>
  <c r="C6316" i="1"/>
  <c r="A6316" i="1"/>
  <c r="K6315" i="1"/>
  <c r="G6315" i="1"/>
  <c r="F6315" i="1"/>
  <c r="E6315" i="1"/>
  <c r="C6315" i="1"/>
  <c r="A6315" i="1"/>
  <c r="K6314" i="1"/>
  <c r="G6314" i="1"/>
  <c r="F6314" i="1"/>
  <c r="E6314" i="1"/>
  <c r="C6314" i="1"/>
  <c r="A6314" i="1"/>
  <c r="K6313" i="1"/>
  <c r="G6313" i="1"/>
  <c r="F6313" i="1"/>
  <c r="E6313" i="1"/>
  <c r="C6313" i="1"/>
  <c r="A6313" i="1"/>
  <c r="K6312" i="1"/>
  <c r="G6312" i="1"/>
  <c r="F6312" i="1"/>
  <c r="E6312" i="1"/>
  <c r="C6312" i="1"/>
  <c r="A6312" i="1"/>
  <c r="K6311" i="1"/>
  <c r="G6311" i="1"/>
  <c r="F6311" i="1"/>
  <c r="E6311" i="1"/>
  <c r="C6311" i="1"/>
  <c r="A6311" i="1"/>
  <c r="K6310" i="1"/>
  <c r="G6310" i="1"/>
  <c r="F6310" i="1"/>
  <c r="E6310" i="1"/>
  <c r="C6310" i="1"/>
  <c r="A6310" i="1"/>
  <c r="K6309" i="1"/>
  <c r="G6309" i="1"/>
  <c r="F6309" i="1"/>
  <c r="E6309" i="1"/>
  <c r="C6309" i="1"/>
  <c r="A6309" i="1"/>
  <c r="K6308" i="1"/>
  <c r="G6308" i="1"/>
  <c r="F6308" i="1"/>
  <c r="E6308" i="1"/>
  <c r="C6308" i="1"/>
  <c r="A6308" i="1"/>
  <c r="K6307" i="1"/>
  <c r="G6307" i="1"/>
  <c r="F6307" i="1"/>
  <c r="E6307" i="1"/>
  <c r="C6307" i="1"/>
  <c r="A6307" i="1"/>
  <c r="K6306" i="1"/>
  <c r="G6306" i="1"/>
  <c r="F6306" i="1"/>
  <c r="E6306" i="1"/>
  <c r="C6306" i="1"/>
  <c r="A6306" i="1"/>
  <c r="K6305" i="1"/>
  <c r="G6305" i="1"/>
  <c r="F6305" i="1"/>
  <c r="E6305" i="1"/>
  <c r="C6305" i="1"/>
  <c r="A6305" i="1"/>
  <c r="K6304" i="1"/>
  <c r="G6304" i="1"/>
  <c r="F6304" i="1"/>
  <c r="E6304" i="1"/>
  <c r="C6304" i="1"/>
  <c r="A6304" i="1"/>
  <c r="K6303" i="1"/>
  <c r="G6303" i="1"/>
  <c r="F6303" i="1"/>
  <c r="E6303" i="1"/>
  <c r="C6303" i="1"/>
  <c r="A6303" i="1"/>
  <c r="K6302" i="1"/>
  <c r="G6302" i="1"/>
  <c r="F6302" i="1"/>
  <c r="E6302" i="1"/>
  <c r="C6302" i="1"/>
  <c r="A6302" i="1"/>
  <c r="K6301" i="1"/>
  <c r="G6301" i="1"/>
  <c r="F6301" i="1"/>
  <c r="E6301" i="1"/>
  <c r="C6301" i="1"/>
  <c r="A6301" i="1"/>
  <c r="K6300" i="1"/>
  <c r="G6300" i="1"/>
  <c r="F6300" i="1"/>
  <c r="E6300" i="1"/>
  <c r="C6300" i="1"/>
  <c r="A6300" i="1"/>
  <c r="K6299" i="1"/>
  <c r="G6299" i="1"/>
  <c r="F6299" i="1"/>
  <c r="E6299" i="1"/>
  <c r="C6299" i="1"/>
  <c r="A6299" i="1"/>
  <c r="K6298" i="1"/>
  <c r="G6298" i="1"/>
  <c r="F6298" i="1"/>
  <c r="E6298" i="1"/>
  <c r="C6298" i="1"/>
  <c r="A6298" i="1"/>
  <c r="K6297" i="1"/>
  <c r="G6297" i="1"/>
  <c r="F6297" i="1"/>
  <c r="E6297" i="1"/>
  <c r="C6297" i="1"/>
  <c r="A6297" i="1"/>
  <c r="K6296" i="1"/>
  <c r="G6296" i="1"/>
  <c r="F6296" i="1"/>
  <c r="E6296" i="1"/>
  <c r="C6296" i="1"/>
  <c r="A6296" i="1"/>
  <c r="K6295" i="1"/>
  <c r="G6295" i="1"/>
  <c r="F6295" i="1"/>
  <c r="E6295" i="1"/>
  <c r="C6295" i="1"/>
  <c r="A6295" i="1"/>
  <c r="K6294" i="1"/>
  <c r="G6294" i="1"/>
  <c r="F6294" i="1"/>
  <c r="E6294" i="1"/>
  <c r="C6294" i="1"/>
  <c r="A6294" i="1"/>
  <c r="K6293" i="1"/>
  <c r="G6293" i="1"/>
  <c r="F6293" i="1"/>
  <c r="E6293" i="1"/>
  <c r="C6293" i="1"/>
  <c r="A6293" i="1"/>
  <c r="K6292" i="1"/>
  <c r="G6292" i="1"/>
  <c r="F6292" i="1"/>
  <c r="E6292" i="1"/>
  <c r="C6292" i="1"/>
  <c r="A6292" i="1"/>
  <c r="K6291" i="1"/>
  <c r="G6291" i="1"/>
  <c r="F6291" i="1"/>
  <c r="E6291" i="1"/>
  <c r="C6291" i="1"/>
  <c r="A6291" i="1"/>
  <c r="K6290" i="1"/>
  <c r="G6290" i="1"/>
  <c r="F6290" i="1"/>
  <c r="E6290" i="1"/>
  <c r="C6290" i="1"/>
  <c r="A6290" i="1"/>
  <c r="K6289" i="1"/>
  <c r="G6289" i="1"/>
  <c r="F6289" i="1"/>
  <c r="E6289" i="1"/>
  <c r="C6289" i="1"/>
  <c r="A6289" i="1"/>
  <c r="K6288" i="1"/>
  <c r="G6288" i="1"/>
  <c r="F6288" i="1"/>
  <c r="E6288" i="1"/>
  <c r="C6288" i="1"/>
  <c r="A6288" i="1"/>
  <c r="K6287" i="1"/>
  <c r="G6287" i="1"/>
  <c r="F6287" i="1"/>
  <c r="E6287" i="1"/>
  <c r="C6287" i="1"/>
  <c r="A6287" i="1"/>
  <c r="K6286" i="1"/>
  <c r="G6286" i="1"/>
  <c r="F6286" i="1"/>
  <c r="E6286" i="1"/>
  <c r="C6286" i="1"/>
  <c r="A6286" i="1"/>
  <c r="K6285" i="1"/>
  <c r="G6285" i="1"/>
  <c r="F6285" i="1"/>
  <c r="E6285" i="1"/>
  <c r="C6285" i="1"/>
  <c r="A6285" i="1"/>
  <c r="K6284" i="1"/>
  <c r="G6284" i="1"/>
  <c r="F6284" i="1"/>
  <c r="E6284" i="1"/>
  <c r="C6284" i="1"/>
  <c r="A6284" i="1"/>
  <c r="K6283" i="1"/>
  <c r="G6283" i="1"/>
  <c r="F6283" i="1"/>
  <c r="E6283" i="1"/>
  <c r="C6283" i="1"/>
  <c r="A6283" i="1"/>
  <c r="K6282" i="1"/>
  <c r="G6282" i="1"/>
  <c r="F6282" i="1"/>
  <c r="E6282" i="1"/>
  <c r="C6282" i="1"/>
  <c r="A6282" i="1"/>
  <c r="K6281" i="1"/>
  <c r="G6281" i="1"/>
  <c r="F6281" i="1"/>
  <c r="E6281" i="1"/>
  <c r="C6281" i="1"/>
  <c r="A6281" i="1"/>
  <c r="K6280" i="1"/>
  <c r="G6280" i="1"/>
  <c r="F6280" i="1"/>
  <c r="E6280" i="1"/>
  <c r="C6280" i="1"/>
  <c r="A6280" i="1"/>
  <c r="K6279" i="1"/>
  <c r="G6279" i="1"/>
  <c r="F6279" i="1"/>
  <c r="E6279" i="1"/>
  <c r="C6279" i="1"/>
  <c r="A6279" i="1"/>
  <c r="K6278" i="1"/>
  <c r="G6278" i="1"/>
  <c r="F6278" i="1"/>
  <c r="E6278" i="1"/>
  <c r="C6278" i="1"/>
  <c r="A6278" i="1"/>
  <c r="K6277" i="1"/>
  <c r="G6277" i="1"/>
  <c r="F6277" i="1"/>
  <c r="E6277" i="1"/>
  <c r="C6277" i="1"/>
  <c r="A6277" i="1"/>
  <c r="K6276" i="1"/>
  <c r="G6276" i="1"/>
  <c r="F6276" i="1"/>
  <c r="E6276" i="1"/>
  <c r="C6276" i="1"/>
  <c r="A6276" i="1"/>
  <c r="K6275" i="1"/>
  <c r="G6275" i="1"/>
  <c r="F6275" i="1"/>
  <c r="E6275" i="1"/>
  <c r="C6275" i="1"/>
  <c r="A6275" i="1"/>
  <c r="K6274" i="1"/>
  <c r="G6274" i="1"/>
  <c r="F6274" i="1"/>
  <c r="E6274" i="1"/>
  <c r="C6274" i="1"/>
  <c r="A6274" i="1"/>
  <c r="K6273" i="1"/>
  <c r="G6273" i="1"/>
  <c r="F6273" i="1"/>
  <c r="E6273" i="1"/>
  <c r="C6273" i="1"/>
  <c r="A6273" i="1"/>
  <c r="K6272" i="1"/>
  <c r="G6272" i="1"/>
  <c r="F6272" i="1"/>
  <c r="E6272" i="1"/>
  <c r="C6272" i="1"/>
  <c r="A6272" i="1"/>
  <c r="K6271" i="1"/>
  <c r="G6271" i="1"/>
  <c r="F6271" i="1"/>
  <c r="E6271" i="1"/>
  <c r="C6271" i="1"/>
  <c r="A6271" i="1"/>
  <c r="K6270" i="1"/>
  <c r="G6270" i="1"/>
  <c r="F6270" i="1"/>
  <c r="E6270" i="1"/>
  <c r="C6270" i="1"/>
  <c r="A6270" i="1"/>
  <c r="K6269" i="1"/>
  <c r="G6269" i="1"/>
  <c r="F6269" i="1"/>
  <c r="E6269" i="1"/>
  <c r="C6269" i="1"/>
  <c r="A6269" i="1"/>
  <c r="K6268" i="1"/>
  <c r="G6268" i="1"/>
  <c r="F6268" i="1"/>
  <c r="E6268" i="1"/>
  <c r="C6268" i="1"/>
  <c r="A6268" i="1"/>
  <c r="K6267" i="1"/>
  <c r="G6267" i="1"/>
  <c r="F6267" i="1"/>
  <c r="E6267" i="1"/>
  <c r="C6267" i="1"/>
  <c r="A6267" i="1"/>
  <c r="K6266" i="1"/>
  <c r="G6266" i="1"/>
  <c r="F6266" i="1"/>
  <c r="E6266" i="1"/>
  <c r="C6266" i="1"/>
  <c r="A6266" i="1"/>
  <c r="K6265" i="1"/>
  <c r="G6265" i="1"/>
  <c r="F6265" i="1"/>
  <c r="E6265" i="1"/>
  <c r="C6265" i="1"/>
  <c r="A6265" i="1"/>
  <c r="K6264" i="1"/>
  <c r="G6264" i="1"/>
  <c r="F6264" i="1"/>
  <c r="E6264" i="1"/>
  <c r="C6264" i="1"/>
  <c r="A6264" i="1"/>
  <c r="K6263" i="1"/>
  <c r="G6263" i="1"/>
  <c r="F6263" i="1"/>
  <c r="E6263" i="1"/>
  <c r="C6263" i="1"/>
  <c r="A6263" i="1"/>
  <c r="K6262" i="1"/>
  <c r="G6262" i="1"/>
  <c r="F6262" i="1"/>
  <c r="E6262" i="1"/>
  <c r="C6262" i="1"/>
  <c r="A6262" i="1"/>
  <c r="K6261" i="1"/>
  <c r="G6261" i="1"/>
  <c r="F6261" i="1"/>
  <c r="E6261" i="1"/>
  <c r="C6261" i="1"/>
  <c r="A6261" i="1"/>
  <c r="K6260" i="1"/>
  <c r="G6260" i="1"/>
  <c r="F6260" i="1"/>
  <c r="E6260" i="1"/>
  <c r="C6260" i="1"/>
  <c r="A6260" i="1"/>
  <c r="K6259" i="1"/>
  <c r="G6259" i="1"/>
  <c r="F6259" i="1"/>
  <c r="E6259" i="1"/>
  <c r="C6259" i="1"/>
  <c r="A6259" i="1"/>
  <c r="K6258" i="1"/>
  <c r="G6258" i="1"/>
  <c r="F6258" i="1"/>
  <c r="E6258" i="1"/>
  <c r="C6258" i="1"/>
  <c r="A6258" i="1"/>
  <c r="K6257" i="1"/>
  <c r="G6257" i="1"/>
  <c r="F6257" i="1"/>
  <c r="E6257" i="1"/>
  <c r="C6257" i="1"/>
  <c r="A6257" i="1"/>
  <c r="K6256" i="1"/>
  <c r="G6256" i="1"/>
  <c r="F6256" i="1"/>
  <c r="E6256" i="1"/>
  <c r="C6256" i="1"/>
  <c r="A6256" i="1"/>
  <c r="K6255" i="1"/>
  <c r="G6255" i="1"/>
  <c r="F6255" i="1"/>
  <c r="E6255" i="1"/>
  <c r="C6255" i="1"/>
  <c r="A6255" i="1"/>
  <c r="K6254" i="1"/>
  <c r="G6254" i="1"/>
  <c r="F6254" i="1"/>
  <c r="E6254" i="1"/>
  <c r="C6254" i="1"/>
  <c r="A6254" i="1"/>
  <c r="K6253" i="1"/>
  <c r="G6253" i="1"/>
  <c r="F6253" i="1"/>
  <c r="E6253" i="1"/>
  <c r="C6253" i="1"/>
  <c r="A6253" i="1"/>
  <c r="K6252" i="1"/>
  <c r="G6252" i="1"/>
  <c r="F6252" i="1"/>
  <c r="E6252" i="1"/>
  <c r="C6252" i="1"/>
  <c r="A6252" i="1"/>
  <c r="K6251" i="1"/>
  <c r="G6251" i="1"/>
  <c r="F6251" i="1"/>
  <c r="E6251" i="1"/>
  <c r="C6251" i="1"/>
  <c r="A6251" i="1"/>
  <c r="K6250" i="1"/>
  <c r="G6250" i="1"/>
  <c r="F6250" i="1"/>
  <c r="E6250" i="1"/>
  <c r="C6250" i="1"/>
  <c r="A6250" i="1"/>
  <c r="K6249" i="1"/>
  <c r="G6249" i="1"/>
  <c r="F6249" i="1"/>
  <c r="E6249" i="1"/>
  <c r="C6249" i="1"/>
  <c r="A6249" i="1"/>
  <c r="K6248" i="1"/>
  <c r="G6248" i="1"/>
  <c r="F6248" i="1"/>
  <c r="E6248" i="1"/>
  <c r="C6248" i="1"/>
  <c r="A6248" i="1"/>
  <c r="K6247" i="1"/>
  <c r="G6247" i="1"/>
  <c r="F6247" i="1"/>
  <c r="E6247" i="1"/>
  <c r="C6247" i="1"/>
  <c r="A6247" i="1"/>
  <c r="K6246" i="1"/>
  <c r="G6246" i="1"/>
  <c r="F6246" i="1"/>
  <c r="E6246" i="1"/>
  <c r="C6246" i="1"/>
  <c r="A6246" i="1"/>
  <c r="K6245" i="1"/>
  <c r="G6245" i="1"/>
  <c r="F6245" i="1"/>
  <c r="E6245" i="1"/>
  <c r="C6245" i="1"/>
  <c r="A6245" i="1"/>
  <c r="K6244" i="1"/>
  <c r="G6244" i="1"/>
  <c r="F6244" i="1"/>
  <c r="E6244" i="1"/>
  <c r="C6244" i="1"/>
  <c r="A6244" i="1"/>
  <c r="K6243" i="1"/>
  <c r="G6243" i="1"/>
  <c r="F6243" i="1"/>
  <c r="E6243" i="1"/>
  <c r="C6243" i="1"/>
  <c r="A6243" i="1"/>
  <c r="K6242" i="1"/>
  <c r="G6242" i="1"/>
  <c r="F6242" i="1"/>
  <c r="E6242" i="1"/>
  <c r="C6242" i="1"/>
  <c r="A6242" i="1"/>
  <c r="K6241" i="1"/>
  <c r="G6241" i="1"/>
  <c r="F6241" i="1"/>
  <c r="E6241" i="1"/>
  <c r="C6241" i="1"/>
  <c r="A6241" i="1"/>
  <c r="K6240" i="1"/>
  <c r="G6240" i="1"/>
  <c r="F6240" i="1"/>
  <c r="E6240" i="1"/>
  <c r="C6240" i="1"/>
  <c r="A6240" i="1"/>
  <c r="K6239" i="1"/>
  <c r="G6239" i="1"/>
  <c r="F6239" i="1"/>
  <c r="E6239" i="1"/>
  <c r="C6239" i="1"/>
  <c r="A6239" i="1"/>
  <c r="K6238" i="1"/>
  <c r="G6238" i="1"/>
  <c r="F6238" i="1"/>
  <c r="E6238" i="1"/>
  <c r="C6238" i="1"/>
  <c r="A6238" i="1"/>
  <c r="K6237" i="1"/>
  <c r="G6237" i="1"/>
  <c r="F6237" i="1"/>
  <c r="E6237" i="1"/>
  <c r="C6237" i="1"/>
  <c r="A6237" i="1"/>
  <c r="K6236" i="1"/>
  <c r="G6236" i="1"/>
  <c r="F6236" i="1"/>
  <c r="E6236" i="1"/>
  <c r="C6236" i="1"/>
  <c r="A6236" i="1"/>
  <c r="K6235" i="1"/>
  <c r="G6235" i="1"/>
  <c r="F6235" i="1"/>
  <c r="E6235" i="1"/>
  <c r="C6235" i="1"/>
  <c r="A6235" i="1"/>
  <c r="K6234" i="1"/>
  <c r="G6234" i="1"/>
  <c r="F6234" i="1"/>
  <c r="E6234" i="1"/>
  <c r="C6234" i="1"/>
  <c r="A6234" i="1"/>
  <c r="K6233" i="1"/>
  <c r="G6233" i="1"/>
  <c r="F6233" i="1"/>
  <c r="E6233" i="1"/>
  <c r="C6233" i="1"/>
  <c r="A6233" i="1"/>
  <c r="K6232" i="1"/>
  <c r="G6232" i="1"/>
  <c r="F6232" i="1"/>
  <c r="E6232" i="1"/>
  <c r="C6232" i="1"/>
  <c r="A6232" i="1"/>
  <c r="K6231" i="1"/>
  <c r="G6231" i="1"/>
  <c r="F6231" i="1"/>
  <c r="E6231" i="1"/>
  <c r="C6231" i="1"/>
  <c r="A6231" i="1"/>
  <c r="K6230" i="1"/>
  <c r="G6230" i="1"/>
  <c r="F6230" i="1"/>
  <c r="E6230" i="1"/>
  <c r="C6230" i="1"/>
  <c r="A6230" i="1"/>
  <c r="K6229" i="1"/>
  <c r="G6229" i="1"/>
  <c r="F6229" i="1"/>
  <c r="E6229" i="1"/>
  <c r="C6229" i="1"/>
  <c r="A6229" i="1"/>
  <c r="K6228" i="1"/>
  <c r="G6228" i="1"/>
  <c r="F6228" i="1"/>
  <c r="E6228" i="1"/>
  <c r="C6228" i="1"/>
  <c r="A6228" i="1"/>
  <c r="K6227" i="1"/>
  <c r="G6227" i="1"/>
  <c r="F6227" i="1"/>
  <c r="E6227" i="1"/>
  <c r="C6227" i="1"/>
  <c r="A6227" i="1"/>
  <c r="K6226" i="1"/>
  <c r="G6226" i="1"/>
  <c r="F6226" i="1"/>
  <c r="E6226" i="1"/>
  <c r="C6226" i="1"/>
  <c r="A6226" i="1"/>
  <c r="K6225" i="1"/>
  <c r="G6225" i="1"/>
  <c r="F6225" i="1"/>
  <c r="E6225" i="1"/>
  <c r="C6225" i="1"/>
  <c r="A6225" i="1"/>
  <c r="K6224" i="1"/>
  <c r="G6224" i="1"/>
  <c r="F6224" i="1"/>
  <c r="E6224" i="1"/>
  <c r="C6224" i="1"/>
  <c r="A6224" i="1"/>
  <c r="K6223" i="1"/>
  <c r="G6223" i="1"/>
  <c r="F6223" i="1"/>
  <c r="E6223" i="1"/>
  <c r="C6223" i="1"/>
  <c r="A6223" i="1"/>
  <c r="K6222" i="1"/>
  <c r="G6222" i="1"/>
  <c r="F6222" i="1"/>
  <c r="E6222" i="1"/>
  <c r="C6222" i="1"/>
  <c r="A6222" i="1"/>
  <c r="K6221" i="1"/>
  <c r="G6221" i="1"/>
  <c r="F6221" i="1"/>
  <c r="E6221" i="1"/>
  <c r="C6221" i="1"/>
  <c r="A6221" i="1"/>
  <c r="K6220" i="1"/>
  <c r="G6220" i="1"/>
  <c r="F6220" i="1"/>
  <c r="E6220" i="1"/>
  <c r="C6220" i="1"/>
  <c r="A6220" i="1"/>
  <c r="K6219" i="1"/>
  <c r="G6219" i="1"/>
  <c r="F6219" i="1"/>
  <c r="E6219" i="1"/>
  <c r="C6219" i="1"/>
  <c r="A6219" i="1"/>
  <c r="K6218" i="1"/>
  <c r="G6218" i="1"/>
  <c r="F6218" i="1"/>
  <c r="E6218" i="1"/>
  <c r="C6218" i="1"/>
  <c r="A6218" i="1"/>
  <c r="K6217" i="1"/>
  <c r="G6217" i="1"/>
  <c r="F6217" i="1"/>
  <c r="E6217" i="1"/>
  <c r="C6217" i="1"/>
  <c r="A6217" i="1"/>
  <c r="K6216" i="1"/>
  <c r="G6216" i="1"/>
  <c r="F6216" i="1"/>
  <c r="E6216" i="1"/>
  <c r="C6216" i="1"/>
  <c r="A6216" i="1"/>
  <c r="K6215" i="1"/>
  <c r="G6215" i="1"/>
  <c r="F6215" i="1"/>
  <c r="E6215" i="1"/>
  <c r="C6215" i="1"/>
  <c r="A6215" i="1"/>
  <c r="K6214" i="1"/>
  <c r="G6214" i="1"/>
  <c r="F6214" i="1"/>
  <c r="E6214" i="1"/>
  <c r="C6214" i="1"/>
  <c r="A6214" i="1"/>
  <c r="K6213" i="1"/>
  <c r="G6213" i="1"/>
  <c r="F6213" i="1"/>
  <c r="E6213" i="1"/>
  <c r="C6213" i="1"/>
  <c r="A6213" i="1"/>
  <c r="K6212" i="1"/>
  <c r="G6212" i="1"/>
  <c r="F6212" i="1"/>
  <c r="E6212" i="1"/>
  <c r="C6212" i="1"/>
  <c r="A6212" i="1"/>
  <c r="K6211" i="1"/>
  <c r="G6211" i="1"/>
  <c r="F6211" i="1"/>
  <c r="E6211" i="1"/>
  <c r="C6211" i="1"/>
  <c r="A6211" i="1"/>
  <c r="K6210" i="1"/>
  <c r="G6210" i="1"/>
  <c r="F6210" i="1"/>
  <c r="E6210" i="1"/>
  <c r="C6210" i="1"/>
  <c r="A6210" i="1"/>
  <c r="K6209" i="1"/>
  <c r="G6209" i="1"/>
  <c r="F6209" i="1"/>
  <c r="E6209" i="1"/>
  <c r="C6209" i="1"/>
  <c r="A6209" i="1"/>
  <c r="K6208" i="1"/>
  <c r="G6208" i="1"/>
  <c r="F6208" i="1"/>
  <c r="E6208" i="1"/>
  <c r="C6208" i="1"/>
  <c r="A6208" i="1"/>
  <c r="K6207" i="1"/>
  <c r="G6207" i="1"/>
  <c r="F6207" i="1"/>
  <c r="E6207" i="1"/>
  <c r="C6207" i="1"/>
  <c r="A6207" i="1"/>
  <c r="K6206" i="1"/>
  <c r="G6206" i="1"/>
  <c r="F6206" i="1"/>
  <c r="E6206" i="1"/>
  <c r="C6206" i="1"/>
  <c r="A6206" i="1"/>
  <c r="K6205" i="1"/>
  <c r="G6205" i="1"/>
  <c r="F6205" i="1"/>
  <c r="E6205" i="1"/>
  <c r="C6205" i="1"/>
  <c r="A6205" i="1"/>
  <c r="K6204" i="1"/>
  <c r="G6204" i="1"/>
  <c r="F6204" i="1"/>
  <c r="E6204" i="1"/>
  <c r="C6204" i="1"/>
  <c r="A6204" i="1"/>
  <c r="K6203" i="1"/>
  <c r="G6203" i="1"/>
  <c r="F6203" i="1"/>
  <c r="E6203" i="1"/>
  <c r="C6203" i="1"/>
  <c r="A6203" i="1"/>
  <c r="K6202" i="1"/>
  <c r="G6202" i="1"/>
  <c r="F6202" i="1"/>
  <c r="E6202" i="1"/>
  <c r="C6202" i="1"/>
  <c r="A6202" i="1"/>
  <c r="K6201" i="1"/>
  <c r="G6201" i="1"/>
  <c r="F6201" i="1"/>
  <c r="E6201" i="1"/>
  <c r="C6201" i="1"/>
  <c r="A6201" i="1"/>
  <c r="K6200" i="1"/>
  <c r="G6200" i="1"/>
  <c r="F6200" i="1"/>
  <c r="E6200" i="1"/>
  <c r="C6200" i="1"/>
  <c r="A6200" i="1"/>
  <c r="K6199" i="1"/>
  <c r="G6199" i="1"/>
  <c r="F6199" i="1"/>
  <c r="E6199" i="1"/>
  <c r="C6199" i="1"/>
  <c r="A6199" i="1"/>
  <c r="K6198" i="1"/>
  <c r="G6198" i="1"/>
  <c r="F6198" i="1"/>
  <c r="E6198" i="1"/>
  <c r="C6198" i="1"/>
  <c r="A6198" i="1"/>
  <c r="K6197" i="1"/>
  <c r="G6197" i="1"/>
  <c r="F6197" i="1"/>
  <c r="E6197" i="1"/>
  <c r="C6197" i="1"/>
  <c r="A6197" i="1"/>
  <c r="K6196" i="1"/>
  <c r="G6196" i="1"/>
  <c r="F6196" i="1"/>
  <c r="E6196" i="1"/>
  <c r="C6196" i="1"/>
  <c r="A6196" i="1"/>
  <c r="K6195" i="1"/>
  <c r="G6195" i="1"/>
  <c r="F6195" i="1"/>
  <c r="E6195" i="1"/>
  <c r="C6195" i="1"/>
  <c r="A6195" i="1"/>
  <c r="K6194" i="1"/>
  <c r="G6194" i="1"/>
  <c r="F6194" i="1"/>
  <c r="E6194" i="1"/>
  <c r="C6194" i="1"/>
  <c r="A6194" i="1"/>
  <c r="K6193" i="1"/>
  <c r="G6193" i="1"/>
  <c r="F6193" i="1"/>
  <c r="E6193" i="1"/>
  <c r="C6193" i="1"/>
  <c r="A6193" i="1"/>
  <c r="K6192" i="1"/>
  <c r="G6192" i="1"/>
  <c r="F6192" i="1"/>
  <c r="E6192" i="1"/>
  <c r="C6192" i="1"/>
  <c r="A6192" i="1"/>
  <c r="K6191" i="1"/>
  <c r="G6191" i="1"/>
  <c r="F6191" i="1"/>
  <c r="E6191" i="1"/>
  <c r="C6191" i="1"/>
  <c r="A6191" i="1"/>
  <c r="K6190" i="1"/>
  <c r="G6190" i="1"/>
  <c r="F6190" i="1"/>
  <c r="E6190" i="1"/>
  <c r="C6190" i="1"/>
  <c r="A6190" i="1"/>
  <c r="K6189" i="1"/>
  <c r="G6189" i="1"/>
  <c r="F6189" i="1"/>
  <c r="E6189" i="1"/>
  <c r="C6189" i="1"/>
  <c r="A6189" i="1"/>
  <c r="K6188" i="1"/>
  <c r="G6188" i="1"/>
  <c r="F6188" i="1"/>
  <c r="E6188" i="1"/>
  <c r="C6188" i="1"/>
  <c r="A6188" i="1"/>
  <c r="K6187" i="1"/>
  <c r="G6187" i="1"/>
  <c r="F6187" i="1"/>
  <c r="E6187" i="1"/>
  <c r="C6187" i="1"/>
  <c r="A6187" i="1"/>
  <c r="K6186" i="1"/>
  <c r="G6186" i="1"/>
  <c r="F6186" i="1"/>
  <c r="E6186" i="1"/>
  <c r="C6186" i="1"/>
  <c r="A6186" i="1"/>
  <c r="K6185" i="1"/>
  <c r="G6185" i="1"/>
  <c r="F6185" i="1"/>
  <c r="E6185" i="1"/>
  <c r="C6185" i="1"/>
  <c r="A6185" i="1"/>
  <c r="K6184" i="1"/>
  <c r="G6184" i="1"/>
  <c r="F6184" i="1"/>
  <c r="E6184" i="1"/>
  <c r="C6184" i="1"/>
  <c r="A6184" i="1"/>
  <c r="K6183" i="1"/>
  <c r="G6183" i="1"/>
  <c r="F6183" i="1"/>
  <c r="E6183" i="1"/>
  <c r="C6183" i="1"/>
  <c r="A6183" i="1"/>
  <c r="K6182" i="1"/>
  <c r="G6182" i="1"/>
  <c r="F6182" i="1"/>
  <c r="E6182" i="1"/>
  <c r="C6182" i="1"/>
  <c r="A6182" i="1"/>
  <c r="K6181" i="1"/>
  <c r="G6181" i="1"/>
  <c r="F6181" i="1"/>
  <c r="E6181" i="1"/>
  <c r="C6181" i="1"/>
  <c r="A6181" i="1"/>
  <c r="K6180" i="1"/>
  <c r="G6180" i="1"/>
  <c r="F6180" i="1"/>
  <c r="E6180" i="1"/>
  <c r="C6180" i="1"/>
  <c r="A6180" i="1"/>
  <c r="K6179" i="1"/>
  <c r="G6179" i="1"/>
  <c r="F6179" i="1"/>
  <c r="E6179" i="1"/>
  <c r="C6179" i="1"/>
  <c r="A6179" i="1"/>
  <c r="K6178" i="1"/>
  <c r="G6178" i="1"/>
  <c r="F6178" i="1"/>
  <c r="E6178" i="1"/>
  <c r="C6178" i="1"/>
  <c r="A6178" i="1"/>
  <c r="K6177" i="1"/>
  <c r="G6177" i="1"/>
  <c r="F6177" i="1"/>
  <c r="E6177" i="1"/>
  <c r="C6177" i="1"/>
  <c r="A6177" i="1"/>
  <c r="K6176" i="1"/>
  <c r="G6176" i="1"/>
  <c r="F6176" i="1"/>
  <c r="E6176" i="1"/>
  <c r="C6176" i="1"/>
  <c r="A6176" i="1"/>
  <c r="K6175" i="1"/>
  <c r="G6175" i="1"/>
  <c r="F6175" i="1"/>
  <c r="E6175" i="1"/>
  <c r="C6175" i="1"/>
  <c r="A6175" i="1"/>
  <c r="K6174" i="1"/>
  <c r="G6174" i="1"/>
  <c r="F6174" i="1"/>
  <c r="E6174" i="1"/>
  <c r="C6174" i="1"/>
  <c r="A6174" i="1"/>
  <c r="K6173" i="1"/>
  <c r="G6173" i="1"/>
  <c r="F6173" i="1"/>
  <c r="E6173" i="1"/>
  <c r="C6173" i="1"/>
  <c r="A6173" i="1"/>
  <c r="K6172" i="1"/>
  <c r="G6172" i="1"/>
  <c r="F6172" i="1"/>
  <c r="E6172" i="1"/>
  <c r="C6172" i="1"/>
  <c r="A6172" i="1"/>
  <c r="K6171" i="1"/>
  <c r="G6171" i="1"/>
  <c r="F6171" i="1"/>
  <c r="E6171" i="1"/>
  <c r="C6171" i="1"/>
  <c r="A6171" i="1"/>
  <c r="K6170" i="1"/>
  <c r="G6170" i="1"/>
  <c r="F6170" i="1"/>
  <c r="E6170" i="1"/>
  <c r="C6170" i="1"/>
  <c r="A6170" i="1"/>
  <c r="K6169" i="1"/>
  <c r="G6169" i="1"/>
  <c r="F6169" i="1"/>
  <c r="E6169" i="1"/>
  <c r="C6169" i="1"/>
  <c r="A6169" i="1"/>
  <c r="K6168" i="1"/>
  <c r="G6168" i="1"/>
  <c r="F6168" i="1"/>
  <c r="E6168" i="1"/>
  <c r="C6168" i="1"/>
  <c r="A6168" i="1"/>
  <c r="K6167" i="1"/>
  <c r="G6167" i="1"/>
  <c r="F6167" i="1"/>
  <c r="E6167" i="1"/>
  <c r="C6167" i="1"/>
  <c r="A6167" i="1"/>
  <c r="K6166" i="1"/>
  <c r="G6166" i="1"/>
  <c r="F6166" i="1"/>
  <c r="E6166" i="1"/>
  <c r="C6166" i="1"/>
  <c r="A6166" i="1"/>
  <c r="K6165" i="1"/>
  <c r="G6165" i="1"/>
  <c r="F6165" i="1"/>
  <c r="E6165" i="1"/>
  <c r="C6165" i="1"/>
  <c r="A6165" i="1"/>
  <c r="K6164" i="1"/>
  <c r="G6164" i="1"/>
  <c r="F6164" i="1"/>
  <c r="E6164" i="1"/>
  <c r="C6164" i="1"/>
  <c r="A6164" i="1"/>
  <c r="K6163" i="1"/>
  <c r="G6163" i="1"/>
  <c r="F6163" i="1"/>
  <c r="E6163" i="1"/>
  <c r="C6163" i="1"/>
  <c r="A6163" i="1"/>
  <c r="K6162" i="1"/>
  <c r="G6162" i="1"/>
  <c r="F6162" i="1"/>
  <c r="E6162" i="1"/>
  <c r="C6162" i="1"/>
  <c r="A6162" i="1"/>
  <c r="K6161" i="1"/>
  <c r="G6161" i="1"/>
  <c r="F6161" i="1"/>
  <c r="E6161" i="1"/>
  <c r="C6161" i="1"/>
  <c r="A6161" i="1"/>
  <c r="K6160" i="1"/>
  <c r="G6160" i="1"/>
  <c r="F6160" i="1"/>
  <c r="E6160" i="1"/>
  <c r="C6160" i="1"/>
  <c r="A6160" i="1"/>
  <c r="K6159" i="1"/>
  <c r="G6159" i="1"/>
  <c r="F6159" i="1"/>
  <c r="E6159" i="1"/>
  <c r="C6159" i="1"/>
  <c r="A6159" i="1"/>
  <c r="K6158" i="1"/>
  <c r="G6158" i="1"/>
  <c r="F6158" i="1"/>
  <c r="E6158" i="1"/>
  <c r="C6158" i="1"/>
  <c r="A6158" i="1"/>
  <c r="K6157" i="1"/>
  <c r="G6157" i="1"/>
  <c r="F6157" i="1"/>
  <c r="E6157" i="1"/>
  <c r="C6157" i="1"/>
  <c r="A6157" i="1"/>
  <c r="K6156" i="1"/>
  <c r="G6156" i="1"/>
  <c r="F6156" i="1"/>
  <c r="E6156" i="1"/>
  <c r="C6156" i="1"/>
  <c r="A6156" i="1"/>
  <c r="K6155" i="1"/>
  <c r="G6155" i="1"/>
  <c r="F6155" i="1"/>
  <c r="E6155" i="1"/>
  <c r="C6155" i="1"/>
  <c r="A6155" i="1"/>
  <c r="K6154" i="1"/>
  <c r="G6154" i="1"/>
  <c r="F6154" i="1"/>
  <c r="E6154" i="1"/>
  <c r="C6154" i="1"/>
  <c r="A6154" i="1"/>
  <c r="K6153" i="1"/>
  <c r="G6153" i="1"/>
  <c r="F6153" i="1"/>
  <c r="E6153" i="1"/>
  <c r="C6153" i="1"/>
  <c r="A6153" i="1"/>
  <c r="K6152" i="1"/>
  <c r="G6152" i="1"/>
  <c r="F6152" i="1"/>
  <c r="E6152" i="1"/>
  <c r="C6152" i="1"/>
  <c r="A6152" i="1"/>
  <c r="K6151" i="1"/>
  <c r="G6151" i="1"/>
  <c r="F6151" i="1"/>
  <c r="E6151" i="1"/>
  <c r="C6151" i="1"/>
  <c r="A6151" i="1"/>
  <c r="K6150" i="1"/>
  <c r="G6150" i="1"/>
  <c r="F6150" i="1"/>
  <c r="E6150" i="1"/>
  <c r="C6150" i="1"/>
  <c r="A6150" i="1"/>
  <c r="K6149" i="1"/>
  <c r="G6149" i="1"/>
  <c r="F6149" i="1"/>
  <c r="E6149" i="1"/>
  <c r="C6149" i="1"/>
  <c r="A6149" i="1"/>
  <c r="K6148" i="1"/>
  <c r="G6148" i="1"/>
  <c r="F6148" i="1"/>
  <c r="E6148" i="1"/>
  <c r="C6148" i="1"/>
  <c r="A6148" i="1"/>
  <c r="K6147" i="1"/>
  <c r="G6147" i="1"/>
  <c r="F6147" i="1"/>
  <c r="E6147" i="1"/>
  <c r="C6147" i="1"/>
  <c r="A6147" i="1"/>
  <c r="K6146" i="1"/>
  <c r="G6146" i="1"/>
  <c r="F6146" i="1"/>
  <c r="E6146" i="1"/>
  <c r="C6146" i="1"/>
  <c r="A6146" i="1"/>
  <c r="K6145" i="1"/>
  <c r="G6145" i="1"/>
  <c r="F6145" i="1"/>
  <c r="E6145" i="1"/>
  <c r="C6145" i="1"/>
  <c r="A6145" i="1"/>
  <c r="K6144" i="1"/>
  <c r="G6144" i="1"/>
  <c r="F6144" i="1"/>
  <c r="E6144" i="1"/>
  <c r="C6144" i="1"/>
  <c r="A6144" i="1"/>
  <c r="K6143" i="1"/>
  <c r="G6143" i="1"/>
  <c r="F6143" i="1"/>
  <c r="E6143" i="1"/>
  <c r="C6143" i="1"/>
  <c r="A6143" i="1"/>
  <c r="K6142" i="1"/>
  <c r="G6142" i="1"/>
  <c r="F6142" i="1"/>
  <c r="E6142" i="1"/>
  <c r="C6142" i="1"/>
  <c r="A6142" i="1"/>
  <c r="K6141" i="1"/>
  <c r="G6141" i="1"/>
  <c r="F6141" i="1"/>
  <c r="E6141" i="1"/>
  <c r="C6141" i="1"/>
  <c r="A6141" i="1"/>
  <c r="K6140" i="1"/>
  <c r="G6140" i="1"/>
  <c r="F6140" i="1"/>
  <c r="E6140" i="1"/>
  <c r="C6140" i="1"/>
  <c r="A6140" i="1"/>
  <c r="K6139" i="1"/>
  <c r="G6139" i="1"/>
  <c r="F6139" i="1"/>
  <c r="E6139" i="1"/>
  <c r="C6139" i="1"/>
  <c r="A6139" i="1"/>
  <c r="K6138" i="1"/>
  <c r="G6138" i="1"/>
  <c r="F6138" i="1"/>
  <c r="E6138" i="1"/>
  <c r="C6138" i="1"/>
  <c r="A6138" i="1"/>
  <c r="K6137" i="1"/>
  <c r="G6137" i="1"/>
  <c r="F6137" i="1"/>
  <c r="E6137" i="1"/>
  <c r="C6137" i="1"/>
  <c r="A6137" i="1"/>
  <c r="K6136" i="1"/>
  <c r="G6136" i="1"/>
  <c r="F6136" i="1"/>
  <c r="E6136" i="1"/>
  <c r="C6136" i="1"/>
  <c r="A6136" i="1"/>
  <c r="K6135" i="1"/>
  <c r="G6135" i="1"/>
  <c r="F6135" i="1"/>
  <c r="E6135" i="1"/>
  <c r="C6135" i="1"/>
  <c r="A6135" i="1"/>
  <c r="K6134" i="1"/>
  <c r="G6134" i="1"/>
  <c r="F6134" i="1"/>
  <c r="E6134" i="1"/>
  <c r="C6134" i="1"/>
  <c r="A6134" i="1"/>
  <c r="K6133" i="1"/>
  <c r="G6133" i="1"/>
  <c r="F6133" i="1"/>
  <c r="E6133" i="1"/>
  <c r="C6133" i="1"/>
  <c r="A6133" i="1"/>
  <c r="K6132" i="1"/>
  <c r="G6132" i="1"/>
  <c r="F6132" i="1"/>
  <c r="E6132" i="1"/>
  <c r="C6132" i="1"/>
  <c r="A6132" i="1"/>
  <c r="K6131" i="1"/>
  <c r="G6131" i="1"/>
  <c r="F6131" i="1"/>
  <c r="E6131" i="1"/>
  <c r="C6131" i="1"/>
  <c r="A6131" i="1"/>
  <c r="K6130" i="1"/>
  <c r="G6130" i="1"/>
  <c r="F6130" i="1"/>
  <c r="E6130" i="1"/>
  <c r="C6130" i="1"/>
  <c r="A6130" i="1"/>
  <c r="K6129" i="1"/>
  <c r="G6129" i="1"/>
  <c r="F6129" i="1"/>
  <c r="E6129" i="1"/>
  <c r="C6129" i="1"/>
  <c r="A6129" i="1"/>
  <c r="K6128" i="1"/>
  <c r="G6128" i="1"/>
  <c r="F6128" i="1"/>
  <c r="E6128" i="1"/>
  <c r="C6128" i="1"/>
  <c r="A6128" i="1"/>
  <c r="K6127" i="1"/>
  <c r="G6127" i="1"/>
  <c r="F6127" i="1"/>
  <c r="E6127" i="1"/>
  <c r="C6127" i="1"/>
  <c r="A6127" i="1"/>
  <c r="K6126" i="1"/>
  <c r="G6126" i="1"/>
  <c r="F6126" i="1"/>
  <c r="E6126" i="1"/>
  <c r="C6126" i="1"/>
  <c r="A6126" i="1"/>
  <c r="K6125" i="1"/>
  <c r="G6125" i="1"/>
  <c r="F6125" i="1"/>
  <c r="E6125" i="1"/>
  <c r="C6125" i="1"/>
  <c r="A6125" i="1"/>
  <c r="K6124" i="1"/>
  <c r="G6124" i="1"/>
  <c r="F6124" i="1"/>
  <c r="E6124" i="1"/>
  <c r="C6124" i="1"/>
  <c r="A6124" i="1"/>
  <c r="K6123" i="1"/>
  <c r="G6123" i="1"/>
  <c r="F6123" i="1"/>
  <c r="E6123" i="1"/>
  <c r="C6123" i="1"/>
  <c r="A6123" i="1"/>
  <c r="K6122" i="1"/>
  <c r="G6122" i="1"/>
  <c r="F6122" i="1"/>
  <c r="E6122" i="1"/>
  <c r="C6122" i="1"/>
  <c r="A6122" i="1"/>
  <c r="K6121" i="1"/>
  <c r="G6121" i="1"/>
  <c r="F6121" i="1"/>
  <c r="E6121" i="1"/>
  <c r="C6121" i="1"/>
  <c r="A6121" i="1"/>
  <c r="K6120" i="1"/>
  <c r="G6120" i="1"/>
  <c r="F6120" i="1"/>
  <c r="E6120" i="1"/>
  <c r="C6120" i="1"/>
  <c r="A6120" i="1"/>
  <c r="K6119" i="1"/>
  <c r="G6119" i="1"/>
  <c r="F6119" i="1"/>
  <c r="E6119" i="1"/>
  <c r="C6119" i="1"/>
  <c r="A6119" i="1"/>
  <c r="K6118" i="1"/>
  <c r="G6118" i="1"/>
  <c r="F6118" i="1"/>
  <c r="E6118" i="1"/>
  <c r="C6118" i="1"/>
  <c r="A6118" i="1"/>
  <c r="K6117" i="1"/>
  <c r="G6117" i="1"/>
  <c r="F6117" i="1"/>
  <c r="E6117" i="1"/>
  <c r="C6117" i="1"/>
  <c r="A6117" i="1"/>
  <c r="K6116" i="1"/>
  <c r="G6116" i="1"/>
  <c r="F6116" i="1"/>
  <c r="E6116" i="1"/>
  <c r="C6116" i="1"/>
  <c r="A6116" i="1"/>
  <c r="K6115" i="1"/>
  <c r="G6115" i="1"/>
  <c r="F6115" i="1"/>
  <c r="E6115" i="1"/>
  <c r="C6115" i="1"/>
  <c r="A6115" i="1"/>
  <c r="K6114" i="1"/>
  <c r="G6114" i="1"/>
  <c r="F6114" i="1"/>
  <c r="E6114" i="1"/>
  <c r="C6114" i="1"/>
  <c r="A6114" i="1"/>
  <c r="K6113" i="1"/>
  <c r="G6113" i="1"/>
  <c r="F6113" i="1"/>
  <c r="E6113" i="1"/>
  <c r="C6113" i="1"/>
  <c r="A6113" i="1"/>
  <c r="K6112" i="1"/>
  <c r="G6112" i="1"/>
  <c r="F6112" i="1"/>
  <c r="E6112" i="1"/>
  <c r="C6112" i="1"/>
  <c r="A6112" i="1"/>
  <c r="K6111" i="1"/>
  <c r="G6111" i="1"/>
  <c r="F6111" i="1"/>
  <c r="E6111" i="1"/>
  <c r="C6111" i="1"/>
  <c r="A6111" i="1"/>
  <c r="K6110" i="1"/>
  <c r="G6110" i="1"/>
  <c r="F6110" i="1"/>
  <c r="E6110" i="1"/>
  <c r="C6110" i="1"/>
  <c r="A6110" i="1"/>
  <c r="K6109" i="1"/>
  <c r="G6109" i="1"/>
  <c r="F6109" i="1"/>
  <c r="E6109" i="1"/>
  <c r="C6109" i="1"/>
  <c r="A6109" i="1"/>
  <c r="K6108" i="1"/>
  <c r="G6108" i="1"/>
  <c r="F6108" i="1"/>
  <c r="E6108" i="1"/>
  <c r="C6108" i="1"/>
  <c r="A6108" i="1"/>
  <c r="K6107" i="1"/>
  <c r="G6107" i="1"/>
  <c r="F6107" i="1"/>
  <c r="E6107" i="1"/>
  <c r="C6107" i="1"/>
  <c r="A6107" i="1"/>
  <c r="K6106" i="1"/>
  <c r="G6106" i="1"/>
  <c r="F6106" i="1"/>
  <c r="E6106" i="1"/>
  <c r="C6106" i="1"/>
  <c r="A6106" i="1"/>
  <c r="K6105" i="1"/>
  <c r="G6105" i="1"/>
  <c r="F6105" i="1"/>
  <c r="E6105" i="1"/>
  <c r="C6105" i="1"/>
  <c r="A6105" i="1"/>
  <c r="K6104" i="1"/>
  <c r="G6104" i="1"/>
  <c r="F6104" i="1"/>
  <c r="E6104" i="1"/>
  <c r="C6104" i="1"/>
  <c r="A6104" i="1"/>
  <c r="K6103" i="1"/>
  <c r="G6103" i="1"/>
  <c r="F6103" i="1"/>
  <c r="E6103" i="1"/>
  <c r="C6103" i="1"/>
  <c r="A6103" i="1"/>
  <c r="K6102" i="1"/>
  <c r="G6102" i="1"/>
  <c r="F6102" i="1"/>
  <c r="E6102" i="1"/>
  <c r="C6102" i="1"/>
  <c r="A6102" i="1"/>
  <c r="K6101" i="1"/>
  <c r="G6101" i="1"/>
  <c r="F6101" i="1"/>
  <c r="E6101" i="1"/>
  <c r="C6101" i="1"/>
  <c r="A6101" i="1"/>
  <c r="K6100" i="1"/>
  <c r="G6100" i="1"/>
  <c r="F6100" i="1"/>
  <c r="E6100" i="1"/>
  <c r="C6100" i="1"/>
  <c r="A6100" i="1"/>
  <c r="K6099" i="1"/>
  <c r="G6099" i="1"/>
  <c r="F6099" i="1"/>
  <c r="E6099" i="1"/>
  <c r="C6099" i="1"/>
  <c r="A6099" i="1"/>
  <c r="K6098" i="1"/>
  <c r="G6098" i="1"/>
  <c r="F6098" i="1"/>
  <c r="E6098" i="1"/>
  <c r="C6098" i="1"/>
  <c r="A6098" i="1"/>
  <c r="K6097" i="1"/>
  <c r="G6097" i="1"/>
  <c r="F6097" i="1"/>
  <c r="E6097" i="1"/>
  <c r="C6097" i="1"/>
  <c r="A6097" i="1"/>
  <c r="K6096" i="1"/>
  <c r="G6096" i="1"/>
  <c r="F6096" i="1"/>
  <c r="E6096" i="1"/>
  <c r="C6096" i="1"/>
  <c r="A6096" i="1"/>
  <c r="K6095" i="1"/>
  <c r="G6095" i="1"/>
  <c r="F6095" i="1"/>
  <c r="E6095" i="1"/>
  <c r="C6095" i="1"/>
  <c r="A6095" i="1"/>
  <c r="K6094" i="1"/>
  <c r="G6094" i="1"/>
  <c r="F6094" i="1"/>
  <c r="E6094" i="1"/>
  <c r="C6094" i="1"/>
  <c r="A6094" i="1"/>
  <c r="K6093" i="1"/>
  <c r="G6093" i="1"/>
  <c r="F6093" i="1"/>
  <c r="E6093" i="1"/>
  <c r="C6093" i="1"/>
  <c r="A6093" i="1"/>
  <c r="K6092" i="1"/>
  <c r="G6092" i="1"/>
  <c r="F6092" i="1"/>
  <c r="E6092" i="1"/>
  <c r="C6092" i="1"/>
  <c r="A6092" i="1"/>
  <c r="K6091" i="1"/>
  <c r="G6091" i="1"/>
  <c r="F6091" i="1"/>
  <c r="E6091" i="1"/>
  <c r="C6091" i="1"/>
  <c r="A6091" i="1"/>
  <c r="K6090" i="1"/>
  <c r="G6090" i="1"/>
  <c r="F6090" i="1"/>
  <c r="E6090" i="1"/>
  <c r="C6090" i="1"/>
  <c r="A6090" i="1"/>
  <c r="K6089" i="1"/>
  <c r="G6089" i="1"/>
  <c r="F6089" i="1"/>
  <c r="E6089" i="1"/>
  <c r="C6089" i="1"/>
  <c r="A6089" i="1"/>
  <c r="K6088" i="1"/>
  <c r="G6088" i="1"/>
  <c r="F6088" i="1"/>
  <c r="E6088" i="1"/>
  <c r="C6088" i="1"/>
  <c r="A6088" i="1"/>
  <c r="K6087" i="1"/>
  <c r="G6087" i="1"/>
  <c r="F6087" i="1"/>
  <c r="E6087" i="1"/>
  <c r="C6087" i="1"/>
  <c r="A6087" i="1"/>
  <c r="K6086" i="1"/>
  <c r="G6086" i="1"/>
  <c r="F6086" i="1"/>
  <c r="E6086" i="1"/>
  <c r="C6086" i="1"/>
  <c r="A6086" i="1"/>
  <c r="K6085" i="1"/>
  <c r="G6085" i="1"/>
  <c r="F6085" i="1"/>
  <c r="E6085" i="1"/>
  <c r="C6085" i="1"/>
  <c r="A6085" i="1"/>
  <c r="K6084" i="1"/>
  <c r="G6084" i="1"/>
  <c r="F6084" i="1"/>
  <c r="E6084" i="1"/>
  <c r="C6084" i="1"/>
  <c r="A6084" i="1"/>
  <c r="K6083" i="1"/>
  <c r="G6083" i="1"/>
  <c r="F6083" i="1"/>
  <c r="E6083" i="1"/>
  <c r="C6083" i="1"/>
  <c r="A6083" i="1"/>
  <c r="K6082" i="1"/>
  <c r="G6082" i="1"/>
  <c r="F6082" i="1"/>
  <c r="E6082" i="1"/>
  <c r="C6082" i="1"/>
  <c r="A6082" i="1"/>
  <c r="K6081" i="1"/>
  <c r="G6081" i="1"/>
  <c r="F6081" i="1"/>
  <c r="E6081" i="1"/>
  <c r="C6081" i="1"/>
  <c r="A6081" i="1"/>
  <c r="K6080" i="1"/>
  <c r="G6080" i="1"/>
  <c r="F6080" i="1"/>
  <c r="E6080" i="1"/>
  <c r="C6080" i="1"/>
  <c r="A6080" i="1"/>
  <c r="K6079" i="1"/>
  <c r="G6079" i="1"/>
  <c r="F6079" i="1"/>
  <c r="E6079" i="1"/>
  <c r="C6079" i="1"/>
  <c r="A6079" i="1"/>
  <c r="K6078" i="1"/>
  <c r="G6078" i="1"/>
  <c r="F6078" i="1"/>
  <c r="E6078" i="1"/>
  <c r="C6078" i="1"/>
  <c r="A6078" i="1"/>
  <c r="K6077" i="1"/>
  <c r="G6077" i="1"/>
  <c r="F6077" i="1"/>
  <c r="E6077" i="1"/>
  <c r="C6077" i="1"/>
  <c r="A6077" i="1"/>
  <c r="K6076" i="1"/>
  <c r="G6076" i="1"/>
  <c r="F6076" i="1"/>
  <c r="E6076" i="1"/>
  <c r="C6076" i="1"/>
  <c r="A6076" i="1"/>
  <c r="K6075" i="1"/>
  <c r="G6075" i="1"/>
  <c r="F6075" i="1"/>
  <c r="E6075" i="1"/>
  <c r="C6075" i="1"/>
  <c r="A6075" i="1"/>
  <c r="K6074" i="1"/>
  <c r="G6074" i="1"/>
  <c r="F6074" i="1"/>
  <c r="E6074" i="1"/>
  <c r="C6074" i="1"/>
  <c r="A6074" i="1"/>
  <c r="K6073" i="1"/>
  <c r="G6073" i="1"/>
  <c r="F6073" i="1"/>
  <c r="E6073" i="1"/>
  <c r="C6073" i="1"/>
  <c r="A6073" i="1"/>
  <c r="K6072" i="1"/>
  <c r="G6072" i="1"/>
  <c r="F6072" i="1"/>
  <c r="E6072" i="1"/>
  <c r="C6072" i="1"/>
  <c r="A6072" i="1"/>
  <c r="K6071" i="1"/>
  <c r="G6071" i="1"/>
  <c r="F6071" i="1"/>
  <c r="E6071" i="1"/>
  <c r="C6071" i="1"/>
  <c r="A6071" i="1"/>
  <c r="K6070" i="1"/>
  <c r="G6070" i="1"/>
  <c r="F6070" i="1"/>
  <c r="E6070" i="1"/>
  <c r="C6070" i="1"/>
  <c r="A6070" i="1"/>
  <c r="K6069" i="1"/>
  <c r="G6069" i="1"/>
  <c r="F6069" i="1"/>
  <c r="E6069" i="1"/>
  <c r="C6069" i="1"/>
  <c r="A6069" i="1"/>
  <c r="K6068" i="1"/>
  <c r="G6068" i="1"/>
  <c r="F6068" i="1"/>
  <c r="E6068" i="1"/>
  <c r="C6068" i="1"/>
  <c r="A6068" i="1"/>
  <c r="K6067" i="1"/>
  <c r="G6067" i="1"/>
  <c r="F6067" i="1"/>
  <c r="E6067" i="1"/>
  <c r="C6067" i="1"/>
  <c r="A6067" i="1"/>
  <c r="K6066" i="1"/>
  <c r="G6066" i="1"/>
  <c r="F6066" i="1"/>
  <c r="E6066" i="1"/>
  <c r="C6066" i="1"/>
  <c r="A6066" i="1"/>
  <c r="K6065" i="1"/>
  <c r="G6065" i="1"/>
  <c r="F6065" i="1"/>
  <c r="E6065" i="1"/>
  <c r="C6065" i="1"/>
  <c r="A6065" i="1"/>
  <c r="K6064" i="1"/>
  <c r="G6064" i="1"/>
  <c r="F6064" i="1"/>
  <c r="E6064" i="1"/>
  <c r="C6064" i="1"/>
  <c r="A6064" i="1"/>
  <c r="K6063" i="1"/>
  <c r="G6063" i="1"/>
  <c r="F6063" i="1"/>
  <c r="E6063" i="1"/>
  <c r="C6063" i="1"/>
  <c r="A6063" i="1"/>
  <c r="K6062" i="1"/>
  <c r="G6062" i="1"/>
  <c r="F6062" i="1"/>
  <c r="E6062" i="1"/>
  <c r="C6062" i="1"/>
  <c r="A6062" i="1"/>
  <c r="K6061" i="1"/>
  <c r="G6061" i="1"/>
  <c r="F6061" i="1"/>
  <c r="E6061" i="1"/>
  <c r="C6061" i="1"/>
  <c r="A6061" i="1"/>
  <c r="K6060" i="1"/>
  <c r="G6060" i="1"/>
  <c r="F6060" i="1"/>
  <c r="E6060" i="1"/>
  <c r="C6060" i="1"/>
  <c r="A6060" i="1"/>
  <c r="K6059" i="1"/>
  <c r="G6059" i="1"/>
  <c r="F6059" i="1"/>
  <c r="E6059" i="1"/>
  <c r="C6059" i="1"/>
  <c r="A6059" i="1"/>
  <c r="K6058" i="1"/>
  <c r="G6058" i="1"/>
  <c r="F6058" i="1"/>
  <c r="E6058" i="1"/>
  <c r="C6058" i="1"/>
  <c r="A6058" i="1"/>
  <c r="K6057" i="1"/>
  <c r="G6057" i="1"/>
  <c r="F6057" i="1"/>
  <c r="E6057" i="1"/>
  <c r="C6057" i="1"/>
  <c r="A6057" i="1"/>
  <c r="K6056" i="1"/>
  <c r="G6056" i="1"/>
  <c r="F6056" i="1"/>
  <c r="E6056" i="1"/>
  <c r="C6056" i="1"/>
  <c r="A6056" i="1"/>
  <c r="K6055" i="1"/>
  <c r="G6055" i="1"/>
  <c r="F6055" i="1"/>
  <c r="E6055" i="1"/>
  <c r="C6055" i="1"/>
  <c r="A6055" i="1"/>
  <c r="K6054" i="1"/>
  <c r="G6054" i="1"/>
  <c r="F6054" i="1"/>
  <c r="E6054" i="1"/>
  <c r="C6054" i="1"/>
  <c r="A6054" i="1"/>
  <c r="K6053" i="1"/>
  <c r="G6053" i="1"/>
  <c r="F6053" i="1"/>
  <c r="E6053" i="1"/>
  <c r="C6053" i="1"/>
  <c r="A6053" i="1"/>
  <c r="K6052" i="1"/>
  <c r="G6052" i="1"/>
  <c r="F6052" i="1"/>
  <c r="E6052" i="1"/>
  <c r="C6052" i="1"/>
  <c r="A6052" i="1"/>
  <c r="K6051" i="1"/>
  <c r="G6051" i="1"/>
  <c r="F6051" i="1"/>
  <c r="E6051" i="1"/>
  <c r="C6051" i="1"/>
  <c r="A6051" i="1"/>
  <c r="K6050" i="1"/>
  <c r="G6050" i="1"/>
  <c r="F6050" i="1"/>
  <c r="E6050" i="1"/>
  <c r="C6050" i="1"/>
  <c r="A6050" i="1"/>
  <c r="K6049" i="1"/>
  <c r="G6049" i="1"/>
  <c r="F6049" i="1"/>
  <c r="E6049" i="1"/>
  <c r="C6049" i="1"/>
  <c r="A6049" i="1"/>
  <c r="K6048" i="1"/>
  <c r="G6048" i="1"/>
  <c r="F6048" i="1"/>
  <c r="E6048" i="1"/>
  <c r="C6048" i="1"/>
  <c r="A6048" i="1"/>
  <c r="K6047" i="1"/>
  <c r="G6047" i="1"/>
  <c r="F6047" i="1"/>
  <c r="E6047" i="1"/>
  <c r="C6047" i="1"/>
  <c r="A6047" i="1"/>
  <c r="K6046" i="1"/>
  <c r="G6046" i="1"/>
  <c r="F6046" i="1"/>
  <c r="E6046" i="1"/>
  <c r="C6046" i="1"/>
  <c r="A6046" i="1"/>
  <c r="K6045" i="1"/>
  <c r="G6045" i="1"/>
  <c r="F6045" i="1"/>
  <c r="E6045" i="1"/>
  <c r="C6045" i="1"/>
  <c r="A6045" i="1"/>
  <c r="K6044" i="1"/>
  <c r="G6044" i="1"/>
  <c r="F6044" i="1"/>
  <c r="E6044" i="1"/>
  <c r="C6044" i="1"/>
  <c r="A6044" i="1"/>
  <c r="K6043" i="1"/>
  <c r="G6043" i="1"/>
  <c r="F6043" i="1"/>
  <c r="E6043" i="1"/>
  <c r="C6043" i="1"/>
  <c r="A6043" i="1"/>
  <c r="K6042" i="1"/>
  <c r="G6042" i="1"/>
  <c r="F6042" i="1"/>
  <c r="E6042" i="1"/>
  <c r="C6042" i="1"/>
  <c r="A6042" i="1"/>
  <c r="K6041" i="1"/>
  <c r="G6041" i="1"/>
  <c r="F6041" i="1"/>
  <c r="E6041" i="1"/>
  <c r="C6041" i="1"/>
  <c r="A6041" i="1"/>
  <c r="K6040" i="1"/>
  <c r="G6040" i="1"/>
  <c r="F6040" i="1"/>
  <c r="E6040" i="1"/>
  <c r="C6040" i="1"/>
  <c r="A6040" i="1"/>
  <c r="K6039" i="1"/>
  <c r="G6039" i="1"/>
  <c r="F6039" i="1"/>
  <c r="E6039" i="1"/>
  <c r="C6039" i="1"/>
  <c r="A6039" i="1"/>
  <c r="K6038" i="1"/>
  <c r="G6038" i="1"/>
  <c r="F6038" i="1"/>
  <c r="E6038" i="1"/>
  <c r="C6038" i="1"/>
  <c r="A6038" i="1"/>
  <c r="K6037" i="1"/>
  <c r="G6037" i="1"/>
  <c r="F6037" i="1"/>
  <c r="E6037" i="1"/>
  <c r="C6037" i="1"/>
  <c r="A6037" i="1"/>
  <c r="K6036" i="1"/>
  <c r="G6036" i="1"/>
  <c r="F6036" i="1"/>
  <c r="E6036" i="1"/>
  <c r="C6036" i="1"/>
  <c r="A6036" i="1"/>
  <c r="K6035" i="1"/>
  <c r="G6035" i="1"/>
  <c r="F6035" i="1"/>
  <c r="E6035" i="1"/>
  <c r="C6035" i="1"/>
  <c r="A6035" i="1"/>
  <c r="K6034" i="1"/>
  <c r="G6034" i="1"/>
  <c r="F6034" i="1"/>
  <c r="E6034" i="1"/>
  <c r="C6034" i="1"/>
  <c r="A6034" i="1"/>
  <c r="K6033" i="1"/>
  <c r="G6033" i="1"/>
  <c r="F6033" i="1"/>
  <c r="E6033" i="1"/>
  <c r="C6033" i="1"/>
  <c r="A6033" i="1"/>
  <c r="K6032" i="1"/>
  <c r="G6032" i="1"/>
  <c r="F6032" i="1"/>
  <c r="E6032" i="1"/>
  <c r="C6032" i="1"/>
  <c r="A6032" i="1"/>
  <c r="K6031" i="1"/>
  <c r="G6031" i="1"/>
  <c r="F6031" i="1"/>
  <c r="E6031" i="1"/>
  <c r="C6031" i="1"/>
  <c r="A6031" i="1"/>
  <c r="K6030" i="1"/>
  <c r="G6030" i="1"/>
  <c r="F6030" i="1"/>
  <c r="E6030" i="1"/>
  <c r="C6030" i="1"/>
  <c r="A6030" i="1"/>
  <c r="K6029" i="1"/>
  <c r="G6029" i="1"/>
  <c r="F6029" i="1"/>
  <c r="E6029" i="1"/>
  <c r="C6029" i="1"/>
  <c r="A6029" i="1"/>
  <c r="K6028" i="1"/>
  <c r="G6028" i="1"/>
  <c r="F6028" i="1"/>
  <c r="E6028" i="1"/>
  <c r="C6028" i="1"/>
  <c r="A6028" i="1"/>
  <c r="K6027" i="1"/>
  <c r="G6027" i="1"/>
  <c r="F6027" i="1"/>
  <c r="E6027" i="1"/>
  <c r="C6027" i="1"/>
  <c r="A6027" i="1"/>
  <c r="K6026" i="1"/>
  <c r="G6026" i="1"/>
  <c r="F6026" i="1"/>
  <c r="E6026" i="1"/>
  <c r="C6026" i="1"/>
  <c r="A6026" i="1"/>
  <c r="K6025" i="1"/>
  <c r="G6025" i="1"/>
  <c r="F6025" i="1"/>
  <c r="E6025" i="1"/>
  <c r="C6025" i="1"/>
  <c r="A6025" i="1"/>
  <c r="K6024" i="1"/>
  <c r="G6024" i="1"/>
  <c r="F6024" i="1"/>
  <c r="E6024" i="1"/>
  <c r="C6024" i="1"/>
  <c r="A6024" i="1"/>
  <c r="K6023" i="1"/>
  <c r="G6023" i="1"/>
  <c r="F6023" i="1"/>
  <c r="E6023" i="1"/>
  <c r="C6023" i="1"/>
  <c r="A6023" i="1"/>
  <c r="K6022" i="1"/>
  <c r="G6022" i="1"/>
  <c r="F6022" i="1"/>
  <c r="E6022" i="1"/>
  <c r="C6022" i="1"/>
  <c r="A6022" i="1"/>
  <c r="K6021" i="1"/>
  <c r="G6021" i="1"/>
  <c r="F6021" i="1"/>
  <c r="E6021" i="1"/>
  <c r="C6021" i="1"/>
  <c r="A6021" i="1"/>
  <c r="K6020" i="1"/>
  <c r="G6020" i="1"/>
  <c r="F6020" i="1"/>
  <c r="E6020" i="1"/>
  <c r="C6020" i="1"/>
  <c r="A6020" i="1"/>
  <c r="K6019" i="1"/>
  <c r="G6019" i="1"/>
  <c r="F6019" i="1"/>
  <c r="E6019" i="1"/>
  <c r="C6019" i="1"/>
  <c r="A6019" i="1"/>
  <c r="K6018" i="1"/>
  <c r="G6018" i="1"/>
  <c r="F6018" i="1"/>
  <c r="E6018" i="1"/>
  <c r="C6018" i="1"/>
  <c r="A6018" i="1"/>
  <c r="K6017" i="1"/>
  <c r="G6017" i="1"/>
  <c r="F6017" i="1"/>
  <c r="E6017" i="1"/>
  <c r="C6017" i="1"/>
  <c r="A6017" i="1"/>
  <c r="K6016" i="1"/>
  <c r="G6016" i="1"/>
  <c r="F6016" i="1"/>
  <c r="E6016" i="1"/>
  <c r="C6016" i="1"/>
  <c r="A6016" i="1"/>
  <c r="K6015" i="1"/>
  <c r="G6015" i="1"/>
  <c r="F6015" i="1"/>
  <c r="E6015" i="1"/>
  <c r="C6015" i="1"/>
  <c r="A6015" i="1"/>
  <c r="K6014" i="1"/>
  <c r="G6014" i="1"/>
  <c r="F6014" i="1"/>
  <c r="E6014" i="1"/>
  <c r="C6014" i="1"/>
  <c r="A6014" i="1"/>
  <c r="K6013" i="1"/>
  <c r="G6013" i="1"/>
  <c r="F6013" i="1"/>
  <c r="E6013" i="1"/>
  <c r="C6013" i="1"/>
  <c r="A6013" i="1"/>
  <c r="K6012" i="1"/>
  <c r="G6012" i="1"/>
  <c r="F6012" i="1"/>
  <c r="E6012" i="1"/>
  <c r="C6012" i="1"/>
  <c r="A6012" i="1"/>
  <c r="K6011" i="1"/>
  <c r="G6011" i="1"/>
  <c r="F6011" i="1"/>
  <c r="E6011" i="1"/>
  <c r="C6011" i="1"/>
  <c r="A6011" i="1"/>
  <c r="K6010" i="1"/>
  <c r="G6010" i="1"/>
  <c r="F6010" i="1"/>
  <c r="E6010" i="1"/>
  <c r="C6010" i="1"/>
  <c r="A6010" i="1"/>
  <c r="K6009" i="1"/>
  <c r="G6009" i="1"/>
  <c r="F6009" i="1"/>
  <c r="E6009" i="1"/>
  <c r="C6009" i="1"/>
  <c r="A6009" i="1"/>
  <c r="K6008" i="1"/>
  <c r="G6008" i="1"/>
  <c r="F6008" i="1"/>
  <c r="E6008" i="1"/>
  <c r="C6008" i="1"/>
  <c r="A6008" i="1"/>
  <c r="K6007" i="1"/>
  <c r="G6007" i="1"/>
  <c r="F6007" i="1"/>
  <c r="E6007" i="1"/>
  <c r="C6007" i="1"/>
  <c r="A6007" i="1"/>
  <c r="K6006" i="1"/>
  <c r="G6006" i="1"/>
  <c r="F6006" i="1"/>
  <c r="E6006" i="1"/>
  <c r="C6006" i="1"/>
  <c r="A6006" i="1"/>
  <c r="K6005" i="1"/>
  <c r="G6005" i="1"/>
  <c r="F6005" i="1"/>
  <c r="E6005" i="1"/>
  <c r="C6005" i="1"/>
  <c r="A6005" i="1"/>
  <c r="K6004" i="1"/>
  <c r="G6004" i="1"/>
  <c r="F6004" i="1"/>
  <c r="E6004" i="1"/>
  <c r="C6004" i="1"/>
  <c r="A6004" i="1"/>
  <c r="K6003" i="1"/>
  <c r="G6003" i="1"/>
  <c r="F6003" i="1"/>
  <c r="E6003" i="1"/>
  <c r="C6003" i="1"/>
  <c r="A6003" i="1"/>
  <c r="K6002" i="1"/>
  <c r="G6002" i="1"/>
  <c r="F6002" i="1"/>
  <c r="E6002" i="1"/>
  <c r="C6002" i="1"/>
  <c r="A6002" i="1"/>
  <c r="K6001" i="1"/>
  <c r="G6001" i="1"/>
  <c r="F6001" i="1"/>
  <c r="E6001" i="1"/>
  <c r="C6001" i="1"/>
  <c r="A6001" i="1"/>
  <c r="K6000" i="1"/>
  <c r="G6000" i="1"/>
  <c r="F6000" i="1"/>
  <c r="E6000" i="1"/>
  <c r="C6000" i="1"/>
  <c r="A6000" i="1"/>
  <c r="K5999" i="1"/>
  <c r="G5999" i="1"/>
  <c r="F5999" i="1"/>
  <c r="E5999" i="1"/>
  <c r="C5999" i="1"/>
  <c r="A5999" i="1"/>
  <c r="K5998" i="1"/>
  <c r="G5998" i="1"/>
  <c r="F5998" i="1"/>
  <c r="E5998" i="1"/>
  <c r="C5998" i="1"/>
  <c r="A5998" i="1"/>
  <c r="K5997" i="1"/>
  <c r="G5997" i="1"/>
  <c r="F5997" i="1"/>
  <c r="E5997" i="1"/>
  <c r="C5997" i="1"/>
  <c r="A5997" i="1"/>
  <c r="K5996" i="1"/>
  <c r="G5996" i="1"/>
  <c r="F5996" i="1"/>
  <c r="E5996" i="1"/>
  <c r="C5996" i="1"/>
  <c r="A5996" i="1"/>
  <c r="K5995" i="1"/>
  <c r="G5995" i="1"/>
  <c r="F5995" i="1"/>
  <c r="E5995" i="1"/>
  <c r="C5995" i="1"/>
  <c r="A5995" i="1"/>
  <c r="K5994" i="1"/>
  <c r="G5994" i="1"/>
  <c r="F5994" i="1"/>
  <c r="E5994" i="1"/>
  <c r="C5994" i="1"/>
  <c r="A5994" i="1"/>
  <c r="K5993" i="1"/>
  <c r="G5993" i="1"/>
  <c r="F5993" i="1"/>
  <c r="E5993" i="1"/>
  <c r="C5993" i="1"/>
  <c r="A5993" i="1"/>
  <c r="K5992" i="1"/>
  <c r="G5992" i="1"/>
  <c r="F5992" i="1"/>
  <c r="E5992" i="1"/>
  <c r="C5992" i="1"/>
  <c r="A5992" i="1"/>
  <c r="K5991" i="1"/>
  <c r="G5991" i="1"/>
  <c r="F5991" i="1"/>
  <c r="E5991" i="1"/>
  <c r="C5991" i="1"/>
  <c r="A5991" i="1"/>
  <c r="K5990" i="1"/>
  <c r="G5990" i="1"/>
  <c r="F5990" i="1"/>
  <c r="E5990" i="1"/>
  <c r="C5990" i="1"/>
  <c r="A5990" i="1"/>
  <c r="K5989" i="1"/>
  <c r="G5989" i="1"/>
  <c r="F5989" i="1"/>
  <c r="E5989" i="1"/>
  <c r="C5989" i="1"/>
  <c r="A5989" i="1"/>
  <c r="K5988" i="1"/>
  <c r="G5988" i="1"/>
  <c r="F5988" i="1"/>
  <c r="E5988" i="1"/>
  <c r="C5988" i="1"/>
  <c r="A5988" i="1"/>
  <c r="K5987" i="1"/>
  <c r="G5987" i="1"/>
  <c r="F5987" i="1"/>
  <c r="E5987" i="1"/>
  <c r="C5987" i="1"/>
  <c r="A5987" i="1"/>
  <c r="K5986" i="1"/>
  <c r="G5986" i="1"/>
  <c r="F5986" i="1"/>
  <c r="E5986" i="1"/>
  <c r="C5986" i="1"/>
  <c r="A5986" i="1"/>
  <c r="K5985" i="1"/>
  <c r="G5985" i="1"/>
  <c r="F5985" i="1"/>
  <c r="E5985" i="1"/>
  <c r="C5985" i="1"/>
  <c r="A5985" i="1"/>
  <c r="K5984" i="1"/>
  <c r="G5984" i="1"/>
  <c r="F5984" i="1"/>
  <c r="E5984" i="1"/>
  <c r="C5984" i="1"/>
  <c r="A5984" i="1"/>
  <c r="K5983" i="1"/>
  <c r="G5983" i="1"/>
  <c r="F5983" i="1"/>
  <c r="E5983" i="1"/>
  <c r="C5983" i="1"/>
  <c r="A5983" i="1"/>
  <c r="K5982" i="1"/>
  <c r="G5982" i="1"/>
  <c r="F5982" i="1"/>
  <c r="E5982" i="1"/>
  <c r="C5982" i="1"/>
  <c r="A5982" i="1"/>
  <c r="K5981" i="1"/>
  <c r="G5981" i="1"/>
  <c r="F5981" i="1"/>
  <c r="E5981" i="1"/>
  <c r="C5981" i="1"/>
  <c r="A5981" i="1"/>
  <c r="K5980" i="1"/>
  <c r="G5980" i="1"/>
  <c r="F5980" i="1"/>
  <c r="E5980" i="1"/>
  <c r="C5980" i="1"/>
  <c r="A5980" i="1"/>
  <c r="K5979" i="1"/>
  <c r="G5979" i="1"/>
  <c r="F5979" i="1"/>
  <c r="E5979" i="1"/>
  <c r="C5979" i="1"/>
  <c r="A5979" i="1"/>
  <c r="K5978" i="1"/>
  <c r="G5978" i="1"/>
  <c r="F5978" i="1"/>
  <c r="E5978" i="1"/>
  <c r="C5978" i="1"/>
  <c r="A5978" i="1"/>
  <c r="K5977" i="1"/>
  <c r="G5977" i="1"/>
  <c r="F5977" i="1"/>
  <c r="E5977" i="1"/>
  <c r="C5977" i="1"/>
  <c r="A5977" i="1"/>
  <c r="K5976" i="1"/>
  <c r="G5976" i="1"/>
  <c r="F5976" i="1"/>
  <c r="E5976" i="1"/>
  <c r="C5976" i="1"/>
  <c r="A5976" i="1"/>
  <c r="K5975" i="1"/>
  <c r="G5975" i="1"/>
  <c r="F5975" i="1"/>
  <c r="E5975" i="1"/>
  <c r="C5975" i="1"/>
  <c r="A5975" i="1"/>
  <c r="K5974" i="1"/>
  <c r="G5974" i="1"/>
  <c r="F5974" i="1"/>
  <c r="E5974" i="1"/>
  <c r="C5974" i="1"/>
  <c r="A5974" i="1"/>
  <c r="K5973" i="1"/>
  <c r="G5973" i="1"/>
  <c r="F5973" i="1"/>
  <c r="E5973" i="1"/>
  <c r="C5973" i="1"/>
  <c r="A5973" i="1"/>
  <c r="K5972" i="1"/>
  <c r="G5972" i="1"/>
  <c r="F5972" i="1"/>
  <c r="E5972" i="1"/>
  <c r="C5972" i="1"/>
  <c r="A5972" i="1"/>
  <c r="K5971" i="1"/>
  <c r="G5971" i="1"/>
  <c r="F5971" i="1"/>
  <c r="E5971" i="1"/>
  <c r="C5971" i="1"/>
  <c r="A5971" i="1"/>
  <c r="K5970" i="1"/>
  <c r="G5970" i="1"/>
  <c r="F5970" i="1"/>
  <c r="E5970" i="1"/>
  <c r="C5970" i="1"/>
  <c r="A5970" i="1"/>
  <c r="K5969" i="1"/>
  <c r="G5969" i="1"/>
  <c r="F5969" i="1"/>
  <c r="E5969" i="1"/>
  <c r="C5969" i="1"/>
  <c r="A5969" i="1"/>
  <c r="K5968" i="1"/>
  <c r="G5968" i="1"/>
  <c r="F5968" i="1"/>
  <c r="E5968" i="1"/>
  <c r="C5968" i="1"/>
  <c r="A5968" i="1"/>
  <c r="K5967" i="1"/>
  <c r="G5967" i="1"/>
  <c r="F5967" i="1"/>
  <c r="E5967" i="1"/>
  <c r="C5967" i="1"/>
  <c r="A5967" i="1"/>
  <c r="K5966" i="1"/>
  <c r="G5966" i="1"/>
  <c r="F5966" i="1"/>
  <c r="E5966" i="1"/>
  <c r="C5966" i="1"/>
  <c r="A5966" i="1"/>
  <c r="K5965" i="1"/>
  <c r="G5965" i="1"/>
  <c r="F5965" i="1"/>
  <c r="E5965" i="1"/>
  <c r="C5965" i="1"/>
  <c r="A5965" i="1"/>
  <c r="K5964" i="1"/>
  <c r="G5964" i="1"/>
  <c r="F5964" i="1"/>
  <c r="E5964" i="1"/>
  <c r="C5964" i="1"/>
  <c r="A5964" i="1"/>
  <c r="K5963" i="1"/>
  <c r="G5963" i="1"/>
  <c r="F5963" i="1"/>
  <c r="E5963" i="1"/>
  <c r="C5963" i="1"/>
  <c r="A5963" i="1"/>
  <c r="K5962" i="1"/>
  <c r="G5962" i="1"/>
  <c r="F5962" i="1"/>
  <c r="E5962" i="1"/>
  <c r="C5962" i="1"/>
  <c r="A5962" i="1"/>
  <c r="K5961" i="1"/>
  <c r="G5961" i="1"/>
  <c r="F5961" i="1"/>
  <c r="E5961" i="1"/>
  <c r="C5961" i="1"/>
  <c r="A5961" i="1"/>
  <c r="K5960" i="1"/>
  <c r="G5960" i="1"/>
  <c r="F5960" i="1"/>
  <c r="E5960" i="1"/>
  <c r="C5960" i="1"/>
  <c r="A5960" i="1"/>
  <c r="K5959" i="1"/>
  <c r="G5959" i="1"/>
  <c r="F5959" i="1"/>
  <c r="E5959" i="1"/>
  <c r="C5959" i="1"/>
  <c r="A5959" i="1"/>
  <c r="K5958" i="1"/>
  <c r="G5958" i="1"/>
  <c r="F5958" i="1"/>
  <c r="E5958" i="1"/>
  <c r="C5958" i="1"/>
  <c r="A5958" i="1"/>
  <c r="K5957" i="1"/>
  <c r="G5957" i="1"/>
  <c r="F5957" i="1"/>
  <c r="E5957" i="1"/>
  <c r="C5957" i="1"/>
  <c r="A5957" i="1"/>
  <c r="K5956" i="1"/>
  <c r="G5956" i="1"/>
  <c r="F5956" i="1"/>
  <c r="E5956" i="1"/>
  <c r="C5956" i="1"/>
  <c r="A5956" i="1"/>
  <c r="K5955" i="1"/>
  <c r="G5955" i="1"/>
  <c r="F5955" i="1"/>
  <c r="E5955" i="1"/>
  <c r="C5955" i="1"/>
  <c r="A5955" i="1"/>
  <c r="K5954" i="1"/>
  <c r="G5954" i="1"/>
  <c r="F5954" i="1"/>
  <c r="E5954" i="1"/>
  <c r="C5954" i="1"/>
  <c r="A5954" i="1"/>
  <c r="K5953" i="1"/>
  <c r="G5953" i="1"/>
  <c r="F5953" i="1"/>
  <c r="E5953" i="1"/>
  <c r="C5953" i="1"/>
  <c r="A5953" i="1"/>
  <c r="K5952" i="1"/>
  <c r="G5952" i="1"/>
  <c r="F5952" i="1"/>
  <c r="E5952" i="1"/>
  <c r="C5952" i="1"/>
  <c r="A5952" i="1"/>
  <c r="K5951" i="1"/>
  <c r="G5951" i="1"/>
  <c r="F5951" i="1"/>
  <c r="E5951" i="1"/>
  <c r="C5951" i="1"/>
  <c r="A5951" i="1"/>
  <c r="K5950" i="1"/>
  <c r="G5950" i="1"/>
  <c r="F5950" i="1"/>
  <c r="E5950" i="1"/>
  <c r="C5950" i="1"/>
  <c r="A5950" i="1"/>
  <c r="K5949" i="1"/>
  <c r="G5949" i="1"/>
  <c r="F5949" i="1"/>
  <c r="E5949" i="1"/>
  <c r="C5949" i="1"/>
  <c r="A5949" i="1"/>
  <c r="K5948" i="1"/>
  <c r="G5948" i="1"/>
  <c r="F5948" i="1"/>
  <c r="E5948" i="1"/>
  <c r="C5948" i="1"/>
  <c r="A5948" i="1"/>
  <c r="K5947" i="1"/>
  <c r="G5947" i="1"/>
  <c r="F5947" i="1"/>
  <c r="E5947" i="1"/>
  <c r="C5947" i="1"/>
  <c r="A5947" i="1"/>
  <c r="K5946" i="1"/>
  <c r="G5946" i="1"/>
  <c r="F5946" i="1"/>
  <c r="E5946" i="1"/>
  <c r="C5946" i="1"/>
  <c r="A5946" i="1"/>
  <c r="K5945" i="1"/>
  <c r="G5945" i="1"/>
  <c r="F5945" i="1"/>
  <c r="E5945" i="1"/>
  <c r="C5945" i="1"/>
  <c r="A5945" i="1"/>
  <c r="K5944" i="1"/>
  <c r="G5944" i="1"/>
  <c r="F5944" i="1"/>
  <c r="E5944" i="1"/>
  <c r="C5944" i="1"/>
  <c r="A5944" i="1"/>
  <c r="K5943" i="1"/>
  <c r="G5943" i="1"/>
  <c r="F5943" i="1"/>
  <c r="E5943" i="1"/>
  <c r="C5943" i="1"/>
  <c r="A5943" i="1"/>
  <c r="K5942" i="1"/>
  <c r="G5942" i="1"/>
  <c r="F5942" i="1"/>
  <c r="E5942" i="1"/>
  <c r="C5942" i="1"/>
  <c r="A5942" i="1"/>
  <c r="K5941" i="1"/>
  <c r="G5941" i="1"/>
  <c r="F5941" i="1"/>
  <c r="E5941" i="1"/>
  <c r="C5941" i="1"/>
  <c r="A5941" i="1"/>
  <c r="K5940" i="1"/>
  <c r="G5940" i="1"/>
  <c r="F5940" i="1"/>
  <c r="E5940" i="1"/>
  <c r="C5940" i="1"/>
  <c r="A5940" i="1"/>
  <c r="K5939" i="1"/>
  <c r="G5939" i="1"/>
  <c r="F5939" i="1"/>
  <c r="E5939" i="1"/>
  <c r="C5939" i="1"/>
  <c r="A5939" i="1"/>
  <c r="K5938" i="1"/>
  <c r="G5938" i="1"/>
  <c r="F5938" i="1"/>
  <c r="E5938" i="1"/>
  <c r="C5938" i="1"/>
  <c r="A5938" i="1"/>
  <c r="K5937" i="1"/>
  <c r="G5937" i="1"/>
  <c r="F5937" i="1"/>
  <c r="E5937" i="1"/>
  <c r="C5937" i="1"/>
  <c r="A5937" i="1"/>
  <c r="K5936" i="1"/>
  <c r="G5936" i="1"/>
  <c r="F5936" i="1"/>
  <c r="E5936" i="1"/>
  <c r="C5936" i="1"/>
  <c r="A5936" i="1"/>
  <c r="K5935" i="1"/>
  <c r="G5935" i="1"/>
  <c r="F5935" i="1"/>
  <c r="E5935" i="1"/>
  <c r="C5935" i="1"/>
  <c r="A5935" i="1"/>
  <c r="K5934" i="1"/>
  <c r="G5934" i="1"/>
  <c r="F5934" i="1"/>
  <c r="E5934" i="1"/>
  <c r="C5934" i="1"/>
  <c r="A5934" i="1"/>
  <c r="K5933" i="1"/>
  <c r="G5933" i="1"/>
  <c r="F5933" i="1"/>
  <c r="E5933" i="1"/>
  <c r="C5933" i="1"/>
  <c r="A5933" i="1"/>
  <c r="K5932" i="1"/>
  <c r="G5932" i="1"/>
  <c r="F5932" i="1"/>
  <c r="E5932" i="1"/>
  <c r="C5932" i="1"/>
  <c r="A5932" i="1"/>
  <c r="K5931" i="1"/>
  <c r="G5931" i="1"/>
  <c r="F5931" i="1"/>
  <c r="E5931" i="1"/>
  <c r="C5931" i="1"/>
  <c r="A5931" i="1"/>
  <c r="K5930" i="1"/>
  <c r="G5930" i="1"/>
  <c r="F5930" i="1"/>
  <c r="E5930" i="1"/>
  <c r="C5930" i="1"/>
  <c r="A5930" i="1"/>
  <c r="K5929" i="1"/>
  <c r="G5929" i="1"/>
  <c r="F5929" i="1"/>
  <c r="E5929" i="1"/>
  <c r="C5929" i="1"/>
  <c r="A5929" i="1"/>
  <c r="K5928" i="1"/>
  <c r="G5928" i="1"/>
  <c r="F5928" i="1"/>
  <c r="E5928" i="1"/>
  <c r="C5928" i="1"/>
  <c r="A5928" i="1"/>
  <c r="K5927" i="1"/>
  <c r="G5927" i="1"/>
  <c r="F5927" i="1"/>
  <c r="E5927" i="1"/>
  <c r="C5927" i="1"/>
  <c r="A5927" i="1"/>
  <c r="K5926" i="1"/>
  <c r="G5926" i="1"/>
  <c r="F5926" i="1"/>
  <c r="E5926" i="1"/>
  <c r="C5926" i="1"/>
  <c r="A5926" i="1"/>
  <c r="K5925" i="1"/>
  <c r="G5925" i="1"/>
  <c r="F5925" i="1"/>
  <c r="E5925" i="1"/>
  <c r="C5925" i="1"/>
  <c r="A5925" i="1"/>
  <c r="K5924" i="1"/>
  <c r="G5924" i="1"/>
  <c r="F5924" i="1"/>
  <c r="E5924" i="1"/>
  <c r="C5924" i="1"/>
  <c r="A5924" i="1"/>
  <c r="K5923" i="1"/>
  <c r="G5923" i="1"/>
  <c r="F5923" i="1"/>
  <c r="E5923" i="1"/>
  <c r="C5923" i="1"/>
  <c r="A5923" i="1"/>
  <c r="K5922" i="1"/>
  <c r="G5922" i="1"/>
  <c r="F5922" i="1"/>
  <c r="E5922" i="1"/>
  <c r="C5922" i="1"/>
  <c r="A5922" i="1"/>
  <c r="K5921" i="1"/>
  <c r="G5921" i="1"/>
  <c r="F5921" i="1"/>
  <c r="E5921" i="1"/>
  <c r="C5921" i="1"/>
  <c r="A5921" i="1"/>
  <c r="K5920" i="1"/>
  <c r="G5920" i="1"/>
  <c r="F5920" i="1"/>
  <c r="E5920" i="1"/>
  <c r="C5920" i="1"/>
  <c r="A5920" i="1"/>
  <c r="K5919" i="1"/>
  <c r="G5919" i="1"/>
  <c r="F5919" i="1"/>
  <c r="E5919" i="1"/>
  <c r="C5919" i="1"/>
  <c r="A5919" i="1"/>
  <c r="K5918" i="1"/>
  <c r="G5918" i="1"/>
  <c r="F5918" i="1"/>
  <c r="E5918" i="1"/>
  <c r="C5918" i="1"/>
  <c r="A5918" i="1"/>
  <c r="K5917" i="1"/>
  <c r="G5917" i="1"/>
  <c r="F5917" i="1"/>
  <c r="E5917" i="1"/>
  <c r="C5917" i="1"/>
  <c r="A5917" i="1"/>
  <c r="K5916" i="1"/>
  <c r="G5916" i="1"/>
  <c r="F5916" i="1"/>
  <c r="E5916" i="1"/>
  <c r="C5916" i="1"/>
  <c r="A5916" i="1"/>
  <c r="K5915" i="1"/>
  <c r="G5915" i="1"/>
  <c r="F5915" i="1"/>
  <c r="E5915" i="1"/>
  <c r="C5915" i="1"/>
  <c r="A5915" i="1"/>
  <c r="K5914" i="1"/>
  <c r="G5914" i="1"/>
  <c r="F5914" i="1"/>
  <c r="E5914" i="1"/>
  <c r="C5914" i="1"/>
  <c r="A5914" i="1"/>
  <c r="K5913" i="1"/>
  <c r="G5913" i="1"/>
  <c r="F5913" i="1"/>
  <c r="E5913" i="1"/>
  <c r="C5913" i="1"/>
  <c r="A5913" i="1"/>
  <c r="K5912" i="1"/>
  <c r="G5912" i="1"/>
  <c r="F5912" i="1"/>
  <c r="E5912" i="1"/>
  <c r="C5912" i="1"/>
  <c r="A5912" i="1"/>
  <c r="K5911" i="1"/>
  <c r="G5911" i="1"/>
  <c r="F5911" i="1"/>
  <c r="E5911" i="1"/>
  <c r="C5911" i="1"/>
  <c r="A5911" i="1"/>
  <c r="K5910" i="1"/>
  <c r="G5910" i="1"/>
  <c r="F5910" i="1"/>
  <c r="E5910" i="1"/>
  <c r="C5910" i="1"/>
  <c r="A5910" i="1"/>
  <c r="K5909" i="1"/>
  <c r="G5909" i="1"/>
  <c r="F5909" i="1"/>
  <c r="E5909" i="1"/>
  <c r="C5909" i="1"/>
  <c r="A5909" i="1"/>
  <c r="K5908" i="1"/>
  <c r="G5908" i="1"/>
  <c r="F5908" i="1"/>
  <c r="E5908" i="1"/>
  <c r="C5908" i="1"/>
  <c r="A5908" i="1"/>
  <c r="K5907" i="1"/>
  <c r="G5907" i="1"/>
  <c r="F5907" i="1"/>
  <c r="E5907" i="1"/>
  <c r="C5907" i="1"/>
  <c r="A5907" i="1"/>
  <c r="K5906" i="1"/>
  <c r="G5906" i="1"/>
  <c r="F5906" i="1"/>
  <c r="E5906" i="1"/>
  <c r="C5906" i="1"/>
  <c r="A5906" i="1"/>
  <c r="K5905" i="1"/>
  <c r="G5905" i="1"/>
  <c r="F5905" i="1"/>
  <c r="E5905" i="1"/>
  <c r="C5905" i="1"/>
  <c r="A5905" i="1"/>
  <c r="K5904" i="1"/>
  <c r="G5904" i="1"/>
  <c r="F5904" i="1"/>
  <c r="E5904" i="1"/>
  <c r="C5904" i="1"/>
  <c r="A5904" i="1"/>
  <c r="K5903" i="1"/>
  <c r="G5903" i="1"/>
  <c r="F5903" i="1"/>
  <c r="E5903" i="1"/>
  <c r="C5903" i="1"/>
  <c r="A5903" i="1"/>
  <c r="K5902" i="1"/>
  <c r="G5902" i="1"/>
  <c r="F5902" i="1"/>
  <c r="E5902" i="1"/>
  <c r="C5902" i="1"/>
  <c r="A5902" i="1"/>
  <c r="K5901" i="1"/>
  <c r="G5901" i="1"/>
  <c r="F5901" i="1"/>
  <c r="E5901" i="1"/>
  <c r="C5901" i="1"/>
  <c r="A5901" i="1"/>
  <c r="K5900" i="1"/>
  <c r="G5900" i="1"/>
  <c r="F5900" i="1"/>
  <c r="E5900" i="1"/>
  <c r="C5900" i="1"/>
  <c r="A5900" i="1"/>
  <c r="K5899" i="1"/>
  <c r="G5899" i="1"/>
  <c r="F5899" i="1"/>
  <c r="E5899" i="1"/>
  <c r="C5899" i="1"/>
  <c r="A5899" i="1"/>
  <c r="K5898" i="1"/>
  <c r="G5898" i="1"/>
  <c r="F5898" i="1"/>
  <c r="E5898" i="1"/>
  <c r="C5898" i="1"/>
  <c r="A5898" i="1"/>
  <c r="K5897" i="1"/>
  <c r="G5897" i="1"/>
  <c r="F5897" i="1"/>
  <c r="E5897" i="1"/>
  <c r="C5897" i="1"/>
  <c r="A5897" i="1"/>
  <c r="K5896" i="1"/>
  <c r="G5896" i="1"/>
  <c r="F5896" i="1"/>
  <c r="E5896" i="1"/>
  <c r="C5896" i="1"/>
  <c r="A5896" i="1"/>
  <c r="K5895" i="1"/>
  <c r="G5895" i="1"/>
  <c r="F5895" i="1"/>
  <c r="E5895" i="1"/>
  <c r="C5895" i="1"/>
  <c r="A5895" i="1"/>
  <c r="K5894" i="1"/>
  <c r="G5894" i="1"/>
  <c r="F5894" i="1"/>
  <c r="E5894" i="1"/>
  <c r="C5894" i="1"/>
  <c r="A5894" i="1"/>
  <c r="K5893" i="1"/>
  <c r="G5893" i="1"/>
  <c r="F5893" i="1"/>
  <c r="E5893" i="1"/>
  <c r="C5893" i="1"/>
  <c r="A5893" i="1"/>
  <c r="K5892" i="1"/>
  <c r="G5892" i="1"/>
  <c r="F5892" i="1"/>
  <c r="E5892" i="1"/>
  <c r="C5892" i="1"/>
  <c r="A5892" i="1"/>
  <c r="K5891" i="1"/>
  <c r="G5891" i="1"/>
  <c r="F5891" i="1"/>
  <c r="E5891" i="1"/>
  <c r="C5891" i="1"/>
  <c r="A5891" i="1"/>
  <c r="K5890" i="1"/>
  <c r="G5890" i="1"/>
  <c r="F5890" i="1"/>
  <c r="E5890" i="1"/>
  <c r="C5890" i="1"/>
  <c r="A5890" i="1"/>
  <c r="K5889" i="1"/>
  <c r="G5889" i="1"/>
  <c r="F5889" i="1"/>
  <c r="E5889" i="1"/>
  <c r="C5889" i="1"/>
  <c r="A5889" i="1"/>
  <c r="K5888" i="1"/>
  <c r="G5888" i="1"/>
  <c r="F5888" i="1"/>
  <c r="E5888" i="1"/>
  <c r="C5888" i="1"/>
  <c r="A5888" i="1"/>
  <c r="K5887" i="1"/>
  <c r="G5887" i="1"/>
  <c r="F5887" i="1"/>
  <c r="E5887" i="1"/>
  <c r="C5887" i="1"/>
  <c r="A5887" i="1"/>
  <c r="K5886" i="1"/>
  <c r="G5886" i="1"/>
  <c r="F5886" i="1"/>
  <c r="E5886" i="1"/>
  <c r="C5886" i="1"/>
  <c r="A5886" i="1"/>
  <c r="K5885" i="1"/>
  <c r="G5885" i="1"/>
  <c r="F5885" i="1"/>
  <c r="E5885" i="1"/>
  <c r="C5885" i="1"/>
  <c r="A5885" i="1"/>
  <c r="K5884" i="1"/>
  <c r="G5884" i="1"/>
  <c r="F5884" i="1"/>
  <c r="E5884" i="1"/>
  <c r="C5884" i="1"/>
  <c r="A5884" i="1"/>
  <c r="K5883" i="1"/>
  <c r="G5883" i="1"/>
  <c r="F5883" i="1"/>
  <c r="E5883" i="1"/>
  <c r="C5883" i="1"/>
  <c r="A5883" i="1"/>
  <c r="K5882" i="1"/>
  <c r="G5882" i="1"/>
  <c r="F5882" i="1"/>
  <c r="E5882" i="1"/>
  <c r="C5882" i="1"/>
  <c r="A5882" i="1"/>
  <c r="K5881" i="1"/>
  <c r="G5881" i="1"/>
  <c r="F5881" i="1"/>
  <c r="E5881" i="1"/>
  <c r="C5881" i="1"/>
  <c r="A5881" i="1"/>
  <c r="K5880" i="1"/>
  <c r="G5880" i="1"/>
  <c r="F5880" i="1"/>
  <c r="E5880" i="1"/>
  <c r="C5880" i="1"/>
  <c r="A5880" i="1"/>
  <c r="K5879" i="1"/>
  <c r="G5879" i="1"/>
  <c r="F5879" i="1"/>
  <c r="E5879" i="1"/>
  <c r="C5879" i="1"/>
  <c r="A5879" i="1"/>
  <c r="K5878" i="1"/>
  <c r="G5878" i="1"/>
  <c r="F5878" i="1"/>
  <c r="E5878" i="1"/>
  <c r="C5878" i="1"/>
  <c r="A5878" i="1"/>
  <c r="K5877" i="1"/>
  <c r="G5877" i="1"/>
  <c r="F5877" i="1"/>
  <c r="E5877" i="1"/>
  <c r="C5877" i="1"/>
  <c r="A5877" i="1"/>
  <c r="K5876" i="1"/>
  <c r="G5876" i="1"/>
  <c r="F5876" i="1"/>
  <c r="E5876" i="1"/>
  <c r="C5876" i="1"/>
  <c r="A5876" i="1"/>
  <c r="K5875" i="1"/>
  <c r="G5875" i="1"/>
  <c r="F5875" i="1"/>
  <c r="E5875" i="1"/>
  <c r="C5875" i="1"/>
  <c r="A5875" i="1"/>
  <c r="K5874" i="1"/>
  <c r="G5874" i="1"/>
  <c r="F5874" i="1"/>
  <c r="E5874" i="1"/>
  <c r="C5874" i="1"/>
  <c r="A5874" i="1"/>
  <c r="K5873" i="1"/>
  <c r="G5873" i="1"/>
  <c r="F5873" i="1"/>
  <c r="E5873" i="1"/>
  <c r="C5873" i="1"/>
  <c r="A5873" i="1"/>
  <c r="K5872" i="1"/>
  <c r="G5872" i="1"/>
  <c r="F5872" i="1"/>
  <c r="E5872" i="1"/>
  <c r="C5872" i="1"/>
  <c r="A5872" i="1"/>
  <c r="K5871" i="1"/>
  <c r="G5871" i="1"/>
  <c r="F5871" i="1"/>
  <c r="E5871" i="1"/>
  <c r="C5871" i="1"/>
  <c r="A5871" i="1"/>
  <c r="K5870" i="1"/>
  <c r="G5870" i="1"/>
  <c r="F5870" i="1"/>
  <c r="E5870" i="1"/>
  <c r="C5870" i="1"/>
  <c r="A5870" i="1"/>
  <c r="K5869" i="1"/>
  <c r="G5869" i="1"/>
  <c r="F5869" i="1"/>
  <c r="E5869" i="1"/>
  <c r="C5869" i="1"/>
  <c r="A5869" i="1"/>
  <c r="K5868" i="1"/>
  <c r="G5868" i="1"/>
  <c r="F5868" i="1"/>
  <c r="E5868" i="1"/>
  <c r="C5868" i="1"/>
  <c r="A5868" i="1"/>
  <c r="K5867" i="1"/>
  <c r="G5867" i="1"/>
  <c r="F5867" i="1"/>
  <c r="E5867" i="1"/>
  <c r="C5867" i="1"/>
  <c r="A5867" i="1"/>
  <c r="K5866" i="1"/>
  <c r="G5866" i="1"/>
  <c r="F5866" i="1"/>
  <c r="E5866" i="1"/>
  <c r="C5866" i="1"/>
  <c r="A5866" i="1"/>
  <c r="K5865" i="1"/>
  <c r="G5865" i="1"/>
  <c r="F5865" i="1"/>
  <c r="E5865" i="1"/>
  <c r="C5865" i="1"/>
  <c r="A5865" i="1"/>
  <c r="K5864" i="1"/>
  <c r="G5864" i="1"/>
  <c r="F5864" i="1"/>
  <c r="E5864" i="1"/>
  <c r="C5864" i="1"/>
  <c r="A5864" i="1"/>
  <c r="K5863" i="1"/>
  <c r="G5863" i="1"/>
  <c r="F5863" i="1"/>
  <c r="E5863" i="1"/>
  <c r="C5863" i="1"/>
  <c r="A5863" i="1"/>
  <c r="K5862" i="1"/>
  <c r="G5862" i="1"/>
  <c r="F5862" i="1"/>
  <c r="E5862" i="1"/>
  <c r="C5862" i="1"/>
  <c r="A5862" i="1"/>
  <c r="K5861" i="1"/>
  <c r="G5861" i="1"/>
  <c r="F5861" i="1"/>
  <c r="E5861" i="1"/>
  <c r="C5861" i="1"/>
  <c r="A5861" i="1"/>
  <c r="K5860" i="1"/>
  <c r="G5860" i="1"/>
  <c r="F5860" i="1"/>
  <c r="E5860" i="1"/>
  <c r="C5860" i="1"/>
  <c r="A5860" i="1"/>
  <c r="K5859" i="1"/>
  <c r="G5859" i="1"/>
  <c r="F5859" i="1"/>
  <c r="E5859" i="1"/>
  <c r="C5859" i="1"/>
  <c r="A5859" i="1"/>
  <c r="K5858" i="1"/>
  <c r="G5858" i="1"/>
  <c r="F5858" i="1"/>
  <c r="E5858" i="1"/>
  <c r="C5858" i="1"/>
  <c r="A5858" i="1"/>
  <c r="K5857" i="1"/>
  <c r="G5857" i="1"/>
  <c r="F5857" i="1"/>
  <c r="E5857" i="1"/>
  <c r="C5857" i="1"/>
  <c r="A5857" i="1"/>
  <c r="K5856" i="1"/>
  <c r="G5856" i="1"/>
  <c r="F5856" i="1"/>
  <c r="E5856" i="1"/>
  <c r="C5856" i="1"/>
  <c r="A5856" i="1"/>
  <c r="K5855" i="1"/>
  <c r="G5855" i="1"/>
  <c r="F5855" i="1"/>
  <c r="E5855" i="1"/>
  <c r="C5855" i="1"/>
  <c r="A5855" i="1"/>
  <c r="K5854" i="1"/>
  <c r="G5854" i="1"/>
  <c r="F5854" i="1"/>
  <c r="E5854" i="1"/>
  <c r="C5854" i="1"/>
  <c r="A5854" i="1"/>
  <c r="K5853" i="1"/>
  <c r="G5853" i="1"/>
  <c r="F5853" i="1"/>
  <c r="E5853" i="1"/>
  <c r="C5853" i="1"/>
  <c r="A5853" i="1"/>
  <c r="K5852" i="1"/>
  <c r="G5852" i="1"/>
  <c r="F5852" i="1"/>
  <c r="E5852" i="1"/>
  <c r="C5852" i="1"/>
  <c r="A5852" i="1"/>
  <c r="K5851" i="1"/>
  <c r="G5851" i="1"/>
  <c r="F5851" i="1"/>
  <c r="E5851" i="1"/>
  <c r="C5851" i="1"/>
  <c r="A5851" i="1"/>
  <c r="K5850" i="1"/>
  <c r="G5850" i="1"/>
  <c r="F5850" i="1"/>
  <c r="E5850" i="1"/>
  <c r="C5850" i="1"/>
  <c r="A5850" i="1"/>
  <c r="K5849" i="1"/>
  <c r="G5849" i="1"/>
  <c r="F5849" i="1"/>
  <c r="E5849" i="1"/>
  <c r="C5849" i="1"/>
  <c r="A5849" i="1"/>
  <c r="K5848" i="1"/>
  <c r="G5848" i="1"/>
  <c r="F5848" i="1"/>
  <c r="E5848" i="1"/>
  <c r="C5848" i="1"/>
  <c r="A5848" i="1"/>
  <c r="K5847" i="1"/>
  <c r="G5847" i="1"/>
  <c r="F5847" i="1"/>
  <c r="E5847" i="1"/>
  <c r="C5847" i="1"/>
  <c r="A5847" i="1"/>
  <c r="K5846" i="1"/>
  <c r="G5846" i="1"/>
  <c r="F5846" i="1"/>
  <c r="E5846" i="1"/>
  <c r="C5846" i="1"/>
  <c r="A5846" i="1"/>
  <c r="K5845" i="1"/>
  <c r="G5845" i="1"/>
  <c r="F5845" i="1"/>
  <c r="E5845" i="1"/>
  <c r="C5845" i="1"/>
  <c r="A5845" i="1"/>
  <c r="K5844" i="1"/>
  <c r="G5844" i="1"/>
  <c r="F5844" i="1"/>
  <c r="E5844" i="1"/>
  <c r="C5844" i="1"/>
  <c r="A5844" i="1"/>
  <c r="K5843" i="1"/>
  <c r="G5843" i="1"/>
  <c r="F5843" i="1"/>
  <c r="E5843" i="1"/>
  <c r="C5843" i="1"/>
  <c r="A5843" i="1"/>
  <c r="K5842" i="1"/>
  <c r="G5842" i="1"/>
  <c r="F5842" i="1"/>
  <c r="E5842" i="1"/>
  <c r="C5842" i="1"/>
  <c r="A5842" i="1"/>
  <c r="K5841" i="1"/>
  <c r="G5841" i="1"/>
  <c r="F5841" i="1"/>
  <c r="E5841" i="1"/>
  <c r="C5841" i="1"/>
  <c r="A5841" i="1"/>
  <c r="K5840" i="1"/>
  <c r="G5840" i="1"/>
  <c r="F5840" i="1"/>
  <c r="E5840" i="1"/>
  <c r="C5840" i="1"/>
  <c r="A5840" i="1"/>
  <c r="K5839" i="1"/>
  <c r="G5839" i="1"/>
  <c r="F5839" i="1"/>
  <c r="E5839" i="1"/>
  <c r="C5839" i="1"/>
  <c r="A5839" i="1"/>
  <c r="K5838" i="1"/>
  <c r="G5838" i="1"/>
  <c r="F5838" i="1"/>
  <c r="E5838" i="1"/>
  <c r="C5838" i="1"/>
  <c r="A5838" i="1"/>
  <c r="K5837" i="1"/>
  <c r="G5837" i="1"/>
  <c r="F5837" i="1"/>
  <c r="E5837" i="1"/>
  <c r="C5837" i="1"/>
  <c r="A5837" i="1"/>
  <c r="K5836" i="1"/>
  <c r="G5836" i="1"/>
  <c r="F5836" i="1"/>
  <c r="E5836" i="1"/>
  <c r="C5836" i="1"/>
  <c r="A5836" i="1"/>
  <c r="K5835" i="1"/>
  <c r="G5835" i="1"/>
  <c r="F5835" i="1"/>
  <c r="E5835" i="1"/>
  <c r="C5835" i="1"/>
  <c r="A5835" i="1"/>
  <c r="K5834" i="1"/>
  <c r="G5834" i="1"/>
  <c r="F5834" i="1"/>
  <c r="E5834" i="1"/>
  <c r="C5834" i="1"/>
  <c r="A5834" i="1"/>
  <c r="K5833" i="1"/>
  <c r="G5833" i="1"/>
  <c r="F5833" i="1"/>
  <c r="E5833" i="1"/>
  <c r="C5833" i="1"/>
  <c r="A5833" i="1"/>
  <c r="K5832" i="1"/>
  <c r="G5832" i="1"/>
  <c r="F5832" i="1"/>
  <c r="E5832" i="1"/>
  <c r="C5832" i="1"/>
  <c r="A5832" i="1"/>
  <c r="K5831" i="1"/>
  <c r="G5831" i="1"/>
  <c r="F5831" i="1"/>
  <c r="E5831" i="1"/>
  <c r="C5831" i="1"/>
  <c r="A5831" i="1"/>
  <c r="K5830" i="1"/>
  <c r="G5830" i="1"/>
  <c r="F5830" i="1"/>
  <c r="E5830" i="1"/>
  <c r="C5830" i="1"/>
  <c r="A5830" i="1"/>
  <c r="K5829" i="1"/>
  <c r="G5829" i="1"/>
  <c r="F5829" i="1"/>
  <c r="E5829" i="1"/>
  <c r="C5829" i="1"/>
  <c r="A5829" i="1"/>
  <c r="K5828" i="1"/>
  <c r="G5828" i="1"/>
  <c r="F5828" i="1"/>
  <c r="E5828" i="1"/>
  <c r="C5828" i="1"/>
  <c r="A5828" i="1"/>
  <c r="K5827" i="1"/>
  <c r="G5827" i="1"/>
  <c r="F5827" i="1"/>
  <c r="E5827" i="1"/>
  <c r="C5827" i="1"/>
  <c r="A5827" i="1"/>
  <c r="K5826" i="1"/>
  <c r="G5826" i="1"/>
  <c r="F5826" i="1"/>
  <c r="E5826" i="1"/>
  <c r="C5826" i="1"/>
  <c r="A5826" i="1"/>
  <c r="K5825" i="1"/>
  <c r="G5825" i="1"/>
  <c r="F5825" i="1"/>
  <c r="E5825" i="1"/>
  <c r="C5825" i="1"/>
  <c r="A5825" i="1"/>
  <c r="K5824" i="1"/>
  <c r="G5824" i="1"/>
  <c r="F5824" i="1"/>
  <c r="E5824" i="1"/>
  <c r="C5824" i="1"/>
  <c r="A5824" i="1"/>
  <c r="K5823" i="1"/>
  <c r="G5823" i="1"/>
  <c r="F5823" i="1"/>
  <c r="E5823" i="1"/>
  <c r="C5823" i="1"/>
  <c r="A5823" i="1"/>
  <c r="K5822" i="1"/>
  <c r="G5822" i="1"/>
  <c r="F5822" i="1"/>
  <c r="E5822" i="1"/>
  <c r="C5822" i="1"/>
  <c r="A5822" i="1"/>
  <c r="K5821" i="1"/>
  <c r="G5821" i="1"/>
  <c r="F5821" i="1"/>
  <c r="E5821" i="1"/>
  <c r="C5821" i="1"/>
  <c r="A5821" i="1"/>
  <c r="K5820" i="1"/>
  <c r="G5820" i="1"/>
  <c r="F5820" i="1"/>
  <c r="E5820" i="1"/>
  <c r="C5820" i="1"/>
  <c r="A5820" i="1"/>
  <c r="K5819" i="1"/>
  <c r="G5819" i="1"/>
  <c r="F5819" i="1"/>
  <c r="E5819" i="1"/>
  <c r="C5819" i="1"/>
  <c r="A5819" i="1"/>
  <c r="K5818" i="1"/>
  <c r="G5818" i="1"/>
  <c r="F5818" i="1"/>
  <c r="E5818" i="1"/>
  <c r="C5818" i="1"/>
  <c r="A5818" i="1"/>
  <c r="K5817" i="1"/>
  <c r="G5817" i="1"/>
  <c r="F5817" i="1"/>
  <c r="E5817" i="1"/>
  <c r="C5817" i="1"/>
  <c r="A5817" i="1"/>
  <c r="K5816" i="1"/>
  <c r="G5816" i="1"/>
  <c r="F5816" i="1"/>
  <c r="E5816" i="1"/>
  <c r="C5816" i="1"/>
  <c r="A5816" i="1"/>
  <c r="K5815" i="1"/>
  <c r="G5815" i="1"/>
  <c r="F5815" i="1"/>
  <c r="E5815" i="1"/>
  <c r="C5815" i="1"/>
  <c r="A5815" i="1"/>
  <c r="K5814" i="1"/>
  <c r="G5814" i="1"/>
  <c r="F5814" i="1"/>
  <c r="E5814" i="1"/>
  <c r="C5814" i="1"/>
  <c r="A5814" i="1"/>
  <c r="K5813" i="1"/>
  <c r="G5813" i="1"/>
  <c r="F5813" i="1"/>
  <c r="E5813" i="1"/>
  <c r="C5813" i="1"/>
  <c r="A5813" i="1"/>
  <c r="K5812" i="1"/>
  <c r="G5812" i="1"/>
  <c r="F5812" i="1"/>
  <c r="E5812" i="1"/>
  <c r="C5812" i="1"/>
  <c r="A5812" i="1"/>
  <c r="K5811" i="1"/>
  <c r="G5811" i="1"/>
  <c r="F5811" i="1"/>
  <c r="E5811" i="1"/>
  <c r="C5811" i="1"/>
  <c r="A5811" i="1"/>
  <c r="K5810" i="1"/>
  <c r="G5810" i="1"/>
  <c r="F5810" i="1"/>
  <c r="E5810" i="1"/>
  <c r="C5810" i="1"/>
  <c r="A5810" i="1"/>
  <c r="K5809" i="1"/>
  <c r="G5809" i="1"/>
  <c r="F5809" i="1"/>
  <c r="E5809" i="1"/>
  <c r="C5809" i="1"/>
  <c r="A5809" i="1"/>
  <c r="K5808" i="1"/>
  <c r="G5808" i="1"/>
  <c r="F5808" i="1"/>
  <c r="E5808" i="1"/>
  <c r="C5808" i="1"/>
  <c r="A5808" i="1"/>
  <c r="K5807" i="1"/>
  <c r="G5807" i="1"/>
  <c r="F5807" i="1"/>
  <c r="E5807" i="1"/>
  <c r="C5807" i="1"/>
  <c r="A5807" i="1"/>
  <c r="K5806" i="1"/>
  <c r="G5806" i="1"/>
  <c r="F5806" i="1"/>
  <c r="E5806" i="1"/>
  <c r="C5806" i="1"/>
  <c r="A5806" i="1"/>
  <c r="K5805" i="1"/>
  <c r="G5805" i="1"/>
  <c r="F5805" i="1"/>
  <c r="E5805" i="1"/>
  <c r="C5805" i="1"/>
  <c r="A5805" i="1"/>
  <c r="K5804" i="1"/>
  <c r="G5804" i="1"/>
  <c r="F5804" i="1"/>
  <c r="E5804" i="1"/>
  <c r="C5804" i="1"/>
  <c r="A5804" i="1"/>
  <c r="K5803" i="1"/>
  <c r="G5803" i="1"/>
  <c r="F5803" i="1"/>
  <c r="E5803" i="1"/>
  <c r="C5803" i="1"/>
  <c r="A5803" i="1"/>
  <c r="K5802" i="1"/>
  <c r="G5802" i="1"/>
  <c r="F5802" i="1"/>
  <c r="E5802" i="1"/>
  <c r="C5802" i="1"/>
  <c r="A5802" i="1"/>
  <c r="K5801" i="1"/>
  <c r="G5801" i="1"/>
  <c r="F5801" i="1"/>
  <c r="E5801" i="1"/>
  <c r="C5801" i="1"/>
  <c r="A5801" i="1"/>
  <c r="K5800" i="1"/>
  <c r="G5800" i="1"/>
  <c r="F5800" i="1"/>
  <c r="E5800" i="1"/>
  <c r="C5800" i="1"/>
  <c r="A5800" i="1"/>
  <c r="K5799" i="1"/>
  <c r="G5799" i="1"/>
  <c r="F5799" i="1"/>
  <c r="E5799" i="1"/>
  <c r="C5799" i="1"/>
  <c r="A5799" i="1"/>
  <c r="K5798" i="1"/>
  <c r="G5798" i="1"/>
  <c r="F5798" i="1"/>
  <c r="E5798" i="1"/>
  <c r="C5798" i="1"/>
  <c r="A5798" i="1"/>
  <c r="K5797" i="1"/>
  <c r="G5797" i="1"/>
  <c r="F5797" i="1"/>
  <c r="E5797" i="1"/>
  <c r="C5797" i="1"/>
  <c r="A5797" i="1"/>
  <c r="K5796" i="1"/>
  <c r="G5796" i="1"/>
  <c r="F5796" i="1"/>
  <c r="E5796" i="1"/>
  <c r="C5796" i="1"/>
  <c r="A5796" i="1"/>
  <c r="K5795" i="1"/>
  <c r="G5795" i="1"/>
  <c r="F5795" i="1"/>
  <c r="E5795" i="1"/>
  <c r="C5795" i="1"/>
  <c r="A5795" i="1"/>
  <c r="K5794" i="1"/>
  <c r="G5794" i="1"/>
  <c r="F5794" i="1"/>
  <c r="E5794" i="1"/>
  <c r="C5794" i="1"/>
  <c r="A5794" i="1"/>
  <c r="K5793" i="1"/>
  <c r="G5793" i="1"/>
  <c r="F5793" i="1"/>
  <c r="E5793" i="1"/>
  <c r="C5793" i="1"/>
  <c r="A5793" i="1"/>
  <c r="K5792" i="1"/>
  <c r="G5792" i="1"/>
  <c r="F5792" i="1"/>
  <c r="E5792" i="1"/>
  <c r="C5792" i="1"/>
  <c r="A5792" i="1"/>
  <c r="K5791" i="1"/>
  <c r="G5791" i="1"/>
  <c r="F5791" i="1"/>
  <c r="E5791" i="1"/>
  <c r="C5791" i="1"/>
  <c r="A5791" i="1"/>
  <c r="K5790" i="1"/>
  <c r="G5790" i="1"/>
  <c r="F5790" i="1"/>
  <c r="E5790" i="1"/>
  <c r="C5790" i="1"/>
  <c r="A5790" i="1"/>
  <c r="K5789" i="1"/>
  <c r="G5789" i="1"/>
  <c r="F5789" i="1"/>
  <c r="E5789" i="1"/>
  <c r="C5789" i="1"/>
  <c r="A5789" i="1"/>
  <c r="K5788" i="1"/>
  <c r="G5788" i="1"/>
  <c r="F5788" i="1"/>
  <c r="E5788" i="1"/>
  <c r="C5788" i="1"/>
  <c r="A5788" i="1"/>
  <c r="K5787" i="1"/>
  <c r="G5787" i="1"/>
  <c r="F5787" i="1"/>
  <c r="E5787" i="1"/>
  <c r="C5787" i="1"/>
  <c r="A5787" i="1"/>
  <c r="K5786" i="1"/>
  <c r="G5786" i="1"/>
  <c r="F5786" i="1"/>
  <c r="E5786" i="1"/>
  <c r="C5786" i="1"/>
  <c r="A5786" i="1"/>
  <c r="K5785" i="1"/>
  <c r="G5785" i="1"/>
  <c r="F5785" i="1"/>
  <c r="E5785" i="1"/>
  <c r="C5785" i="1"/>
  <c r="A5785" i="1"/>
  <c r="K5784" i="1"/>
  <c r="G5784" i="1"/>
  <c r="F5784" i="1"/>
  <c r="E5784" i="1"/>
  <c r="C5784" i="1"/>
  <c r="A5784" i="1"/>
  <c r="K5783" i="1"/>
  <c r="G5783" i="1"/>
  <c r="F5783" i="1"/>
  <c r="E5783" i="1"/>
  <c r="C5783" i="1"/>
  <c r="A5783" i="1"/>
  <c r="K5782" i="1"/>
  <c r="G5782" i="1"/>
  <c r="F5782" i="1"/>
  <c r="E5782" i="1"/>
  <c r="C5782" i="1"/>
  <c r="A5782" i="1"/>
  <c r="K5781" i="1"/>
  <c r="G5781" i="1"/>
  <c r="F5781" i="1"/>
  <c r="E5781" i="1"/>
  <c r="C5781" i="1"/>
  <c r="A5781" i="1"/>
  <c r="K5780" i="1"/>
  <c r="G5780" i="1"/>
  <c r="F5780" i="1"/>
  <c r="E5780" i="1"/>
  <c r="C5780" i="1"/>
  <c r="A5780" i="1"/>
  <c r="K5779" i="1"/>
  <c r="G5779" i="1"/>
  <c r="F5779" i="1"/>
  <c r="E5779" i="1"/>
  <c r="C5779" i="1"/>
  <c r="A5779" i="1"/>
  <c r="K5778" i="1"/>
  <c r="G5778" i="1"/>
  <c r="F5778" i="1"/>
  <c r="E5778" i="1"/>
  <c r="C5778" i="1"/>
  <c r="A5778" i="1"/>
  <c r="K5777" i="1"/>
  <c r="G5777" i="1"/>
  <c r="F5777" i="1"/>
  <c r="E5777" i="1"/>
  <c r="C5777" i="1"/>
  <c r="A5777" i="1"/>
  <c r="K5776" i="1"/>
  <c r="G5776" i="1"/>
  <c r="F5776" i="1"/>
  <c r="E5776" i="1"/>
  <c r="C5776" i="1"/>
  <c r="A5776" i="1"/>
  <c r="K5775" i="1"/>
  <c r="G5775" i="1"/>
  <c r="F5775" i="1"/>
  <c r="E5775" i="1"/>
  <c r="C5775" i="1"/>
  <c r="A5775" i="1"/>
  <c r="K5774" i="1"/>
  <c r="G5774" i="1"/>
  <c r="F5774" i="1"/>
  <c r="E5774" i="1"/>
  <c r="C5774" i="1"/>
  <c r="A5774" i="1"/>
  <c r="K5773" i="1"/>
  <c r="G5773" i="1"/>
  <c r="F5773" i="1"/>
  <c r="E5773" i="1"/>
  <c r="C5773" i="1"/>
  <c r="A5773" i="1"/>
  <c r="K5772" i="1"/>
  <c r="G5772" i="1"/>
  <c r="F5772" i="1"/>
  <c r="E5772" i="1"/>
  <c r="C5772" i="1"/>
  <c r="A5772" i="1"/>
  <c r="K5771" i="1"/>
  <c r="G5771" i="1"/>
  <c r="F5771" i="1"/>
  <c r="E5771" i="1"/>
  <c r="C5771" i="1"/>
  <c r="A5771" i="1"/>
  <c r="K5770" i="1"/>
  <c r="G5770" i="1"/>
  <c r="F5770" i="1"/>
  <c r="E5770" i="1"/>
  <c r="C5770" i="1"/>
  <c r="A5770" i="1"/>
  <c r="K5769" i="1"/>
  <c r="G5769" i="1"/>
  <c r="F5769" i="1"/>
  <c r="E5769" i="1"/>
  <c r="C5769" i="1"/>
  <c r="A5769" i="1"/>
  <c r="K5768" i="1"/>
  <c r="G5768" i="1"/>
  <c r="F5768" i="1"/>
  <c r="E5768" i="1"/>
  <c r="C5768" i="1"/>
  <c r="A5768" i="1"/>
  <c r="K5767" i="1"/>
  <c r="G5767" i="1"/>
  <c r="F5767" i="1"/>
  <c r="E5767" i="1"/>
  <c r="C5767" i="1"/>
  <c r="A5767" i="1"/>
  <c r="K5766" i="1"/>
  <c r="G5766" i="1"/>
  <c r="F5766" i="1"/>
  <c r="E5766" i="1"/>
  <c r="C5766" i="1"/>
  <c r="A5766" i="1"/>
  <c r="K5765" i="1"/>
  <c r="G5765" i="1"/>
  <c r="F5765" i="1"/>
  <c r="E5765" i="1"/>
  <c r="C5765" i="1"/>
  <c r="A5765" i="1"/>
  <c r="K5764" i="1"/>
  <c r="G5764" i="1"/>
  <c r="F5764" i="1"/>
  <c r="E5764" i="1"/>
  <c r="C5764" i="1"/>
  <c r="A5764" i="1"/>
  <c r="K5763" i="1"/>
  <c r="G5763" i="1"/>
  <c r="F5763" i="1"/>
  <c r="E5763" i="1"/>
  <c r="C5763" i="1"/>
  <c r="A5763" i="1"/>
  <c r="K5762" i="1"/>
  <c r="G5762" i="1"/>
  <c r="F5762" i="1"/>
  <c r="E5762" i="1"/>
  <c r="C5762" i="1"/>
  <c r="A5762" i="1"/>
  <c r="K5761" i="1"/>
  <c r="G5761" i="1"/>
  <c r="F5761" i="1"/>
  <c r="E5761" i="1"/>
  <c r="C5761" i="1"/>
  <c r="A5761" i="1"/>
  <c r="K5760" i="1"/>
  <c r="G5760" i="1"/>
  <c r="F5760" i="1"/>
  <c r="E5760" i="1"/>
  <c r="C5760" i="1"/>
  <c r="A5760" i="1"/>
  <c r="K5759" i="1"/>
  <c r="G5759" i="1"/>
  <c r="F5759" i="1"/>
  <c r="E5759" i="1"/>
  <c r="C5759" i="1"/>
  <c r="A5759" i="1"/>
  <c r="K5758" i="1"/>
  <c r="G5758" i="1"/>
  <c r="F5758" i="1"/>
  <c r="E5758" i="1"/>
  <c r="C5758" i="1"/>
  <c r="A5758" i="1"/>
  <c r="K5757" i="1"/>
  <c r="G5757" i="1"/>
  <c r="F5757" i="1"/>
  <c r="E5757" i="1"/>
  <c r="C5757" i="1"/>
  <c r="A5757" i="1"/>
  <c r="K5756" i="1"/>
  <c r="G5756" i="1"/>
  <c r="F5756" i="1"/>
  <c r="E5756" i="1"/>
  <c r="C5756" i="1"/>
  <c r="A5756" i="1"/>
  <c r="K5755" i="1"/>
  <c r="G5755" i="1"/>
  <c r="F5755" i="1"/>
  <c r="E5755" i="1"/>
  <c r="C5755" i="1"/>
  <c r="A5755" i="1"/>
  <c r="K5754" i="1"/>
  <c r="G5754" i="1"/>
  <c r="F5754" i="1"/>
  <c r="E5754" i="1"/>
  <c r="C5754" i="1"/>
  <c r="A5754" i="1"/>
  <c r="K5753" i="1"/>
  <c r="G5753" i="1"/>
  <c r="F5753" i="1"/>
  <c r="E5753" i="1"/>
  <c r="C5753" i="1"/>
  <c r="A5753" i="1"/>
  <c r="K5752" i="1"/>
  <c r="G5752" i="1"/>
  <c r="F5752" i="1"/>
  <c r="E5752" i="1"/>
  <c r="C5752" i="1"/>
  <c r="A5752" i="1"/>
  <c r="K5751" i="1"/>
  <c r="G5751" i="1"/>
  <c r="F5751" i="1"/>
  <c r="E5751" i="1"/>
  <c r="C5751" i="1"/>
  <c r="A5751" i="1"/>
  <c r="K5750" i="1"/>
  <c r="G5750" i="1"/>
  <c r="F5750" i="1"/>
  <c r="E5750" i="1"/>
  <c r="C5750" i="1"/>
  <c r="A5750" i="1"/>
  <c r="K5749" i="1"/>
  <c r="G5749" i="1"/>
  <c r="F5749" i="1"/>
  <c r="E5749" i="1"/>
  <c r="C5749" i="1"/>
  <c r="A5749" i="1"/>
  <c r="K5748" i="1"/>
  <c r="G5748" i="1"/>
  <c r="F5748" i="1"/>
  <c r="E5748" i="1"/>
  <c r="C5748" i="1"/>
  <c r="A5748" i="1"/>
  <c r="K5747" i="1"/>
  <c r="G5747" i="1"/>
  <c r="F5747" i="1"/>
  <c r="E5747" i="1"/>
  <c r="C5747" i="1"/>
  <c r="A5747" i="1"/>
  <c r="K5746" i="1"/>
  <c r="G5746" i="1"/>
  <c r="F5746" i="1"/>
  <c r="E5746" i="1"/>
  <c r="C5746" i="1"/>
  <c r="A5746" i="1"/>
  <c r="K5745" i="1"/>
  <c r="G5745" i="1"/>
  <c r="F5745" i="1"/>
  <c r="E5745" i="1"/>
  <c r="C5745" i="1"/>
  <c r="A5745" i="1"/>
  <c r="K5744" i="1"/>
  <c r="G5744" i="1"/>
  <c r="F5744" i="1"/>
  <c r="E5744" i="1"/>
  <c r="C5744" i="1"/>
  <c r="A5744" i="1"/>
  <c r="K5743" i="1"/>
  <c r="G5743" i="1"/>
  <c r="F5743" i="1"/>
  <c r="E5743" i="1"/>
  <c r="C5743" i="1"/>
  <c r="A5743" i="1"/>
  <c r="K5742" i="1"/>
  <c r="G5742" i="1"/>
  <c r="F5742" i="1"/>
  <c r="E5742" i="1"/>
  <c r="C5742" i="1"/>
  <c r="A5742" i="1"/>
  <c r="K5741" i="1"/>
  <c r="G5741" i="1"/>
  <c r="F5741" i="1"/>
  <c r="E5741" i="1"/>
  <c r="C5741" i="1"/>
  <c r="A5741" i="1"/>
  <c r="K5740" i="1"/>
  <c r="G5740" i="1"/>
  <c r="F5740" i="1"/>
  <c r="E5740" i="1"/>
  <c r="C5740" i="1"/>
  <c r="A5740" i="1"/>
  <c r="K5739" i="1"/>
  <c r="G5739" i="1"/>
  <c r="F5739" i="1"/>
  <c r="E5739" i="1"/>
  <c r="C5739" i="1"/>
  <c r="A5739" i="1"/>
  <c r="K5738" i="1"/>
  <c r="G5738" i="1"/>
  <c r="F5738" i="1"/>
  <c r="E5738" i="1"/>
  <c r="C5738" i="1"/>
  <c r="A5738" i="1"/>
  <c r="K5737" i="1"/>
  <c r="G5737" i="1"/>
  <c r="F5737" i="1"/>
  <c r="E5737" i="1"/>
  <c r="C5737" i="1"/>
  <c r="A5737" i="1"/>
  <c r="K5736" i="1"/>
  <c r="G5736" i="1"/>
  <c r="F5736" i="1"/>
  <c r="E5736" i="1"/>
  <c r="C5736" i="1"/>
  <c r="A5736" i="1"/>
  <c r="K5735" i="1"/>
  <c r="G5735" i="1"/>
  <c r="F5735" i="1"/>
  <c r="E5735" i="1"/>
  <c r="C5735" i="1"/>
  <c r="A5735" i="1"/>
  <c r="K5734" i="1"/>
  <c r="G5734" i="1"/>
  <c r="F5734" i="1"/>
  <c r="E5734" i="1"/>
  <c r="C5734" i="1"/>
  <c r="A5734" i="1"/>
  <c r="K5733" i="1"/>
  <c r="G5733" i="1"/>
  <c r="F5733" i="1"/>
  <c r="E5733" i="1"/>
  <c r="C5733" i="1"/>
  <c r="A5733" i="1"/>
  <c r="K5732" i="1"/>
  <c r="G5732" i="1"/>
  <c r="F5732" i="1"/>
  <c r="E5732" i="1"/>
  <c r="C5732" i="1"/>
  <c r="A5732" i="1"/>
  <c r="K5731" i="1"/>
  <c r="G5731" i="1"/>
  <c r="F5731" i="1"/>
  <c r="E5731" i="1"/>
  <c r="C5731" i="1"/>
  <c r="A5731" i="1"/>
  <c r="K5730" i="1"/>
  <c r="G5730" i="1"/>
  <c r="F5730" i="1"/>
  <c r="E5730" i="1"/>
  <c r="C5730" i="1"/>
  <c r="A5730" i="1"/>
  <c r="K5729" i="1"/>
  <c r="G5729" i="1"/>
  <c r="F5729" i="1"/>
  <c r="E5729" i="1"/>
  <c r="C5729" i="1"/>
  <c r="A5729" i="1"/>
  <c r="K5728" i="1"/>
  <c r="G5728" i="1"/>
  <c r="F5728" i="1"/>
  <c r="E5728" i="1"/>
  <c r="C5728" i="1"/>
  <c r="A5728" i="1"/>
  <c r="K5727" i="1"/>
  <c r="G5727" i="1"/>
  <c r="F5727" i="1"/>
  <c r="E5727" i="1"/>
  <c r="C5727" i="1"/>
  <c r="A5727" i="1"/>
  <c r="K5726" i="1"/>
  <c r="G5726" i="1"/>
  <c r="F5726" i="1"/>
  <c r="E5726" i="1"/>
  <c r="C5726" i="1"/>
  <c r="A5726" i="1"/>
  <c r="K5725" i="1"/>
  <c r="G5725" i="1"/>
  <c r="F5725" i="1"/>
  <c r="E5725" i="1"/>
  <c r="C5725" i="1"/>
  <c r="A5725" i="1"/>
  <c r="K5724" i="1"/>
  <c r="G5724" i="1"/>
  <c r="F5724" i="1"/>
  <c r="E5724" i="1"/>
  <c r="C5724" i="1"/>
  <c r="A5724" i="1"/>
  <c r="K5723" i="1"/>
  <c r="G5723" i="1"/>
  <c r="F5723" i="1"/>
  <c r="E5723" i="1"/>
  <c r="C5723" i="1"/>
  <c r="A5723" i="1"/>
  <c r="K5722" i="1"/>
  <c r="G5722" i="1"/>
  <c r="F5722" i="1"/>
  <c r="E5722" i="1"/>
  <c r="C5722" i="1"/>
  <c r="A5722" i="1"/>
  <c r="K5721" i="1"/>
  <c r="G5721" i="1"/>
  <c r="F5721" i="1"/>
  <c r="E5721" i="1"/>
  <c r="C5721" i="1"/>
  <c r="A5721" i="1"/>
  <c r="K5720" i="1"/>
  <c r="G5720" i="1"/>
  <c r="F5720" i="1"/>
  <c r="E5720" i="1"/>
  <c r="C5720" i="1"/>
  <c r="A5720" i="1"/>
  <c r="K5719" i="1"/>
  <c r="G5719" i="1"/>
  <c r="F5719" i="1"/>
  <c r="E5719" i="1"/>
  <c r="C5719" i="1"/>
  <c r="A5719" i="1"/>
  <c r="K5718" i="1"/>
  <c r="G5718" i="1"/>
  <c r="F5718" i="1"/>
  <c r="E5718" i="1"/>
  <c r="C5718" i="1"/>
  <c r="A5718" i="1"/>
  <c r="K5717" i="1"/>
  <c r="G5717" i="1"/>
  <c r="F5717" i="1"/>
  <c r="E5717" i="1"/>
  <c r="C5717" i="1"/>
  <c r="A5717" i="1"/>
  <c r="K5716" i="1"/>
  <c r="G5716" i="1"/>
  <c r="F5716" i="1"/>
  <c r="E5716" i="1"/>
  <c r="C5716" i="1"/>
  <c r="A5716" i="1"/>
  <c r="K5715" i="1"/>
  <c r="G5715" i="1"/>
  <c r="F5715" i="1"/>
  <c r="E5715" i="1"/>
  <c r="C5715" i="1"/>
  <c r="A5715" i="1"/>
  <c r="K5714" i="1"/>
  <c r="G5714" i="1"/>
  <c r="F5714" i="1"/>
  <c r="E5714" i="1"/>
  <c r="C5714" i="1"/>
  <c r="A5714" i="1"/>
  <c r="K5713" i="1"/>
  <c r="G5713" i="1"/>
  <c r="F5713" i="1"/>
  <c r="E5713" i="1"/>
  <c r="C5713" i="1"/>
  <c r="A5713" i="1"/>
  <c r="K5712" i="1"/>
  <c r="G5712" i="1"/>
  <c r="F5712" i="1"/>
  <c r="E5712" i="1"/>
  <c r="C5712" i="1"/>
  <c r="A5712" i="1"/>
  <c r="K5711" i="1"/>
  <c r="G5711" i="1"/>
  <c r="F5711" i="1"/>
  <c r="E5711" i="1"/>
  <c r="C5711" i="1"/>
  <c r="A5711" i="1"/>
  <c r="K5710" i="1"/>
  <c r="G5710" i="1"/>
  <c r="F5710" i="1"/>
  <c r="E5710" i="1"/>
  <c r="C5710" i="1"/>
  <c r="A5710" i="1"/>
  <c r="K5709" i="1"/>
  <c r="G5709" i="1"/>
  <c r="F5709" i="1"/>
  <c r="E5709" i="1"/>
  <c r="C5709" i="1"/>
  <c r="A5709" i="1"/>
  <c r="K5708" i="1"/>
  <c r="G5708" i="1"/>
  <c r="F5708" i="1"/>
  <c r="E5708" i="1"/>
  <c r="C5708" i="1"/>
  <c r="A5708" i="1"/>
  <c r="K5707" i="1"/>
  <c r="G5707" i="1"/>
  <c r="F5707" i="1"/>
  <c r="E5707" i="1"/>
  <c r="C5707" i="1"/>
  <c r="A5707" i="1"/>
  <c r="K5706" i="1"/>
  <c r="G5706" i="1"/>
  <c r="F5706" i="1"/>
  <c r="E5706" i="1"/>
  <c r="C5706" i="1"/>
  <c r="A5706" i="1"/>
  <c r="K5705" i="1"/>
  <c r="G5705" i="1"/>
  <c r="F5705" i="1"/>
  <c r="E5705" i="1"/>
  <c r="C5705" i="1"/>
  <c r="A5705" i="1"/>
  <c r="K5704" i="1"/>
  <c r="G5704" i="1"/>
  <c r="F5704" i="1"/>
  <c r="E5704" i="1"/>
  <c r="C5704" i="1"/>
  <c r="A5704" i="1"/>
  <c r="K5703" i="1"/>
  <c r="G5703" i="1"/>
  <c r="F5703" i="1"/>
  <c r="E5703" i="1"/>
  <c r="C5703" i="1"/>
  <c r="A5703" i="1"/>
  <c r="K5702" i="1"/>
  <c r="G5702" i="1"/>
  <c r="F5702" i="1"/>
  <c r="E5702" i="1"/>
  <c r="C5702" i="1"/>
  <c r="A5702" i="1"/>
  <c r="K5701" i="1"/>
  <c r="G5701" i="1"/>
  <c r="F5701" i="1"/>
  <c r="E5701" i="1"/>
  <c r="C5701" i="1"/>
  <c r="A5701" i="1"/>
  <c r="K5700" i="1"/>
  <c r="G5700" i="1"/>
  <c r="F5700" i="1"/>
  <c r="E5700" i="1"/>
  <c r="C5700" i="1"/>
  <c r="A5700" i="1"/>
  <c r="K5699" i="1"/>
  <c r="G5699" i="1"/>
  <c r="F5699" i="1"/>
  <c r="E5699" i="1"/>
  <c r="C5699" i="1"/>
  <c r="A5699" i="1"/>
  <c r="K5698" i="1"/>
  <c r="G5698" i="1"/>
  <c r="F5698" i="1"/>
  <c r="E5698" i="1"/>
  <c r="C5698" i="1"/>
  <c r="A5698" i="1"/>
  <c r="K5697" i="1"/>
  <c r="G5697" i="1"/>
  <c r="F5697" i="1"/>
  <c r="E5697" i="1"/>
  <c r="C5697" i="1"/>
  <c r="A5697" i="1"/>
  <c r="K5696" i="1"/>
  <c r="G5696" i="1"/>
  <c r="F5696" i="1"/>
  <c r="E5696" i="1"/>
  <c r="C5696" i="1"/>
  <c r="A5696" i="1"/>
  <c r="K5695" i="1"/>
  <c r="G5695" i="1"/>
  <c r="F5695" i="1"/>
  <c r="E5695" i="1"/>
  <c r="C5695" i="1"/>
  <c r="A5695" i="1"/>
  <c r="K5694" i="1"/>
  <c r="G5694" i="1"/>
  <c r="F5694" i="1"/>
  <c r="E5694" i="1"/>
  <c r="C5694" i="1"/>
  <c r="A5694" i="1"/>
  <c r="K5693" i="1"/>
  <c r="G5693" i="1"/>
  <c r="F5693" i="1"/>
  <c r="E5693" i="1"/>
  <c r="C5693" i="1"/>
  <c r="A5693" i="1"/>
  <c r="K5692" i="1"/>
  <c r="G5692" i="1"/>
  <c r="F5692" i="1"/>
  <c r="E5692" i="1"/>
  <c r="C5692" i="1"/>
  <c r="A5692" i="1"/>
  <c r="K5691" i="1"/>
  <c r="G5691" i="1"/>
  <c r="F5691" i="1"/>
  <c r="E5691" i="1"/>
  <c r="C5691" i="1"/>
  <c r="A5691" i="1"/>
  <c r="K5690" i="1"/>
  <c r="G5690" i="1"/>
  <c r="F5690" i="1"/>
  <c r="E5690" i="1"/>
  <c r="C5690" i="1"/>
  <c r="A5690" i="1"/>
  <c r="K5689" i="1"/>
  <c r="G5689" i="1"/>
  <c r="F5689" i="1"/>
  <c r="E5689" i="1"/>
  <c r="C5689" i="1"/>
  <c r="A5689" i="1"/>
  <c r="K5688" i="1"/>
  <c r="G5688" i="1"/>
  <c r="F5688" i="1"/>
  <c r="E5688" i="1"/>
  <c r="C5688" i="1"/>
  <c r="A5688" i="1"/>
  <c r="K5687" i="1"/>
  <c r="G5687" i="1"/>
  <c r="F5687" i="1"/>
  <c r="E5687" i="1"/>
  <c r="C5687" i="1"/>
  <c r="A5687" i="1"/>
  <c r="K5686" i="1"/>
  <c r="G5686" i="1"/>
  <c r="F5686" i="1"/>
  <c r="E5686" i="1"/>
  <c r="C5686" i="1"/>
  <c r="A5686" i="1"/>
  <c r="K5685" i="1"/>
  <c r="G5685" i="1"/>
  <c r="F5685" i="1"/>
  <c r="E5685" i="1"/>
  <c r="C5685" i="1"/>
  <c r="A5685" i="1"/>
  <c r="K5684" i="1"/>
  <c r="G5684" i="1"/>
  <c r="F5684" i="1"/>
  <c r="E5684" i="1"/>
  <c r="C5684" i="1"/>
  <c r="A5684" i="1"/>
  <c r="K5683" i="1"/>
  <c r="G5683" i="1"/>
  <c r="F5683" i="1"/>
  <c r="E5683" i="1"/>
  <c r="C5683" i="1"/>
  <c r="A5683" i="1"/>
  <c r="K5682" i="1"/>
  <c r="G5682" i="1"/>
  <c r="F5682" i="1"/>
  <c r="E5682" i="1"/>
  <c r="C5682" i="1"/>
  <c r="A5682" i="1"/>
  <c r="K5681" i="1"/>
  <c r="G5681" i="1"/>
  <c r="F5681" i="1"/>
  <c r="E5681" i="1"/>
  <c r="C5681" i="1"/>
  <c r="A5681" i="1"/>
  <c r="K5680" i="1"/>
  <c r="G5680" i="1"/>
  <c r="F5680" i="1"/>
  <c r="E5680" i="1"/>
  <c r="C5680" i="1"/>
  <c r="A5680" i="1"/>
  <c r="K5679" i="1"/>
  <c r="G5679" i="1"/>
  <c r="F5679" i="1"/>
  <c r="E5679" i="1"/>
  <c r="C5679" i="1"/>
  <c r="A5679" i="1"/>
  <c r="K5678" i="1"/>
  <c r="G5678" i="1"/>
  <c r="F5678" i="1"/>
  <c r="E5678" i="1"/>
  <c r="C5678" i="1"/>
  <c r="A5678" i="1"/>
  <c r="K5677" i="1"/>
  <c r="G5677" i="1"/>
  <c r="F5677" i="1"/>
  <c r="E5677" i="1"/>
  <c r="C5677" i="1"/>
  <c r="A5677" i="1"/>
  <c r="K5676" i="1"/>
  <c r="G5676" i="1"/>
  <c r="F5676" i="1"/>
  <c r="E5676" i="1"/>
  <c r="C5676" i="1"/>
  <c r="A5676" i="1"/>
  <c r="K5675" i="1"/>
  <c r="G5675" i="1"/>
  <c r="F5675" i="1"/>
  <c r="E5675" i="1"/>
  <c r="C5675" i="1"/>
  <c r="A5675" i="1"/>
  <c r="K5674" i="1"/>
  <c r="G5674" i="1"/>
  <c r="F5674" i="1"/>
  <c r="E5674" i="1"/>
  <c r="C5674" i="1"/>
  <c r="A5674" i="1"/>
  <c r="K5673" i="1"/>
  <c r="G5673" i="1"/>
  <c r="F5673" i="1"/>
  <c r="E5673" i="1"/>
  <c r="C5673" i="1"/>
  <c r="A5673" i="1"/>
  <c r="K5672" i="1"/>
  <c r="G5672" i="1"/>
  <c r="F5672" i="1"/>
  <c r="E5672" i="1"/>
  <c r="C5672" i="1"/>
  <c r="A5672" i="1"/>
  <c r="K5671" i="1"/>
  <c r="G5671" i="1"/>
  <c r="F5671" i="1"/>
  <c r="E5671" i="1"/>
  <c r="C5671" i="1"/>
  <c r="A5671" i="1"/>
  <c r="K5670" i="1"/>
  <c r="G5670" i="1"/>
  <c r="F5670" i="1"/>
  <c r="E5670" i="1"/>
  <c r="C5670" i="1"/>
  <c r="A5670" i="1"/>
  <c r="K5669" i="1"/>
  <c r="G5669" i="1"/>
  <c r="F5669" i="1"/>
  <c r="E5669" i="1"/>
  <c r="C5669" i="1"/>
  <c r="A5669" i="1"/>
  <c r="K5668" i="1"/>
  <c r="G5668" i="1"/>
  <c r="F5668" i="1"/>
  <c r="E5668" i="1"/>
  <c r="C5668" i="1"/>
  <c r="A5668" i="1"/>
  <c r="K5667" i="1"/>
  <c r="G5667" i="1"/>
  <c r="F5667" i="1"/>
  <c r="E5667" i="1"/>
  <c r="C5667" i="1"/>
  <c r="A5667" i="1"/>
  <c r="K5666" i="1"/>
  <c r="G5666" i="1"/>
  <c r="F5666" i="1"/>
  <c r="E5666" i="1"/>
  <c r="C5666" i="1"/>
  <c r="A5666" i="1"/>
  <c r="K5665" i="1"/>
  <c r="G5665" i="1"/>
  <c r="F5665" i="1"/>
  <c r="E5665" i="1"/>
  <c r="C5665" i="1"/>
  <c r="A5665" i="1"/>
  <c r="K5664" i="1"/>
  <c r="G5664" i="1"/>
  <c r="F5664" i="1"/>
  <c r="E5664" i="1"/>
  <c r="C5664" i="1"/>
  <c r="A5664" i="1"/>
  <c r="K5663" i="1"/>
  <c r="G5663" i="1"/>
  <c r="F5663" i="1"/>
  <c r="E5663" i="1"/>
  <c r="C5663" i="1"/>
  <c r="A5663" i="1"/>
  <c r="K5662" i="1"/>
  <c r="G5662" i="1"/>
  <c r="F5662" i="1"/>
  <c r="E5662" i="1"/>
  <c r="C5662" i="1"/>
  <c r="A5662" i="1"/>
  <c r="K5661" i="1"/>
  <c r="G5661" i="1"/>
  <c r="F5661" i="1"/>
  <c r="E5661" i="1"/>
  <c r="C5661" i="1"/>
  <c r="A5661" i="1"/>
  <c r="K5660" i="1"/>
  <c r="G5660" i="1"/>
  <c r="F5660" i="1"/>
  <c r="E5660" i="1"/>
  <c r="C5660" i="1"/>
  <c r="A5660" i="1"/>
  <c r="K5659" i="1"/>
  <c r="G5659" i="1"/>
  <c r="F5659" i="1"/>
  <c r="E5659" i="1"/>
  <c r="C5659" i="1"/>
  <c r="A5659" i="1"/>
  <c r="K5658" i="1"/>
  <c r="G5658" i="1"/>
  <c r="F5658" i="1"/>
  <c r="E5658" i="1"/>
  <c r="C5658" i="1"/>
  <c r="A5658" i="1"/>
  <c r="K5657" i="1"/>
  <c r="G5657" i="1"/>
  <c r="F5657" i="1"/>
  <c r="E5657" i="1"/>
  <c r="C5657" i="1"/>
  <c r="A5657" i="1"/>
  <c r="K5656" i="1"/>
  <c r="G5656" i="1"/>
  <c r="F5656" i="1"/>
  <c r="E5656" i="1"/>
  <c r="C5656" i="1"/>
  <c r="A5656" i="1"/>
  <c r="K5655" i="1"/>
  <c r="G5655" i="1"/>
  <c r="F5655" i="1"/>
  <c r="E5655" i="1"/>
  <c r="C5655" i="1"/>
  <c r="A5655" i="1"/>
  <c r="K5654" i="1"/>
  <c r="G5654" i="1"/>
  <c r="F5654" i="1"/>
  <c r="E5654" i="1"/>
  <c r="C5654" i="1"/>
  <c r="A5654" i="1"/>
  <c r="K5653" i="1"/>
  <c r="G5653" i="1"/>
  <c r="F5653" i="1"/>
  <c r="E5653" i="1"/>
  <c r="C5653" i="1"/>
  <c r="A5653" i="1"/>
  <c r="K5652" i="1"/>
  <c r="G5652" i="1"/>
  <c r="F5652" i="1"/>
  <c r="E5652" i="1"/>
  <c r="C5652" i="1"/>
  <c r="A5652" i="1"/>
  <c r="K5651" i="1"/>
  <c r="G5651" i="1"/>
  <c r="F5651" i="1"/>
  <c r="E5651" i="1"/>
  <c r="C5651" i="1"/>
  <c r="A5651" i="1"/>
  <c r="K5650" i="1"/>
  <c r="G5650" i="1"/>
  <c r="F5650" i="1"/>
  <c r="E5650" i="1"/>
  <c r="C5650" i="1"/>
  <c r="A5650" i="1"/>
  <c r="K5649" i="1"/>
  <c r="G5649" i="1"/>
  <c r="F5649" i="1"/>
  <c r="E5649" i="1"/>
  <c r="C5649" i="1"/>
  <c r="A5649" i="1"/>
  <c r="K5648" i="1"/>
  <c r="G5648" i="1"/>
  <c r="F5648" i="1"/>
  <c r="E5648" i="1"/>
  <c r="C5648" i="1"/>
  <c r="A5648" i="1"/>
  <c r="K5647" i="1"/>
  <c r="G5647" i="1"/>
  <c r="F5647" i="1"/>
  <c r="E5647" i="1"/>
  <c r="C5647" i="1"/>
  <c r="A5647" i="1"/>
  <c r="K5646" i="1"/>
  <c r="G5646" i="1"/>
  <c r="F5646" i="1"/>
  <c r="E5646" i="1"/>
  <c r="C5646" i="1"/>
  <c r="A5646" i="1"/>
  <c r="K5645" i="1"/>
  <c r="G5645" i="1"/>
  <c r="F5645" i="1"/>
  <c r="E5645" i="1"/>
  <c r="C5645" i="1"/>
  <c r="A5645" i="1"/>
  <c r="K5644" i="1"/>
  <c r="G5644" i="1"/>
  <c r="F5644" i="1"/>
  <c r="E5644" i="1"/>
  <c r="C5644" i="1"/>
  <c r="A5644" i="1"/>
  <c r="K5643" i="1"/>
  <c r="G5643" i="1"/>
  <c r="F5643" i="1"/>
  <c r="E5643" i="1"/>
  <c r="C5643" i="1"/>
  <c r="A5643" i="1"/>
  <c r="K5642" i="1"/>
  <c r="G5642" i="1"/>
  <c r="F5642" i="1"/>
  <c r="E5642" i="1"/>
  <c r="C5642" i="1"/>
  <c r="A5642" i="1"/>
  <c r="K5641" i="1"/>
  <c r="G5641" i="1"/>
  <c r="F5641" i="1"/>
  <c r="E5641" i="1"/>
  <c r="C5641" i="1"/>
  <c r="A5641" i="1"/>
  <c r="K5640" i="1"/>
  <c r="G5640" i="1"/>
  <c r="F5640" i="1"/>
  <c r="E5640" i="1"/>
  <c r="C5640" i="1"/>
  <c r="A5640" i="1"/>
  <c r="K5639" i="1"/>
  <c r="G5639" i="1"/>
  <c r="F5639" i="1"/>
  <c r="E5639" i="1"/>
  <c r="C5639" i="1"/>
  <c r="A5639" i="1"/>
  <c r="K5638" i="1"/>
  <c r="G5638" i="1"/>
  <c r="F5638" i="1"/>
  <c r="E5638" i="1"/>
  <c r="C5638" i="1"/>
  <c r="A5638" i="1"/>
  <c r="K5637" i="1"/>
  <c r="G5637" i="1"/>
  <c r="F5637" i="1"/>
  <c r="E5637" i="1"/>
  <c r="C5637" i="1"/>
  <c r="A5637" i="1"/>
  <c r="K5636" i="1"/>
  <c r="G5636" i="1"/>
  <c r="F5636" i="1"/>
  <c r="E5636" i="1"/>
  <c r="C5636" i="1"/>
  <c r="A5636" i="1"/>
  <c r="K5635" i="1"/>
  <c r="G5635" i="1"/>
  <c r="F5635" i="1"/>
  <c r="E5635" i="1"/>
  <c r="C5635" i="1"/>
  <c r="A5635" i="1"/>
  <c r="K5634" i="1"/>
  <c r="G5634" i="1"/>
  <c r="F5634" i="1"/>
  <c r="E5634" i="1"/>
  <c r="C5634" i="1"/>
  <c r="A5634" i="1"/>
  <c r="K5633" i="1"/>
  <c r="G5633" i="1"/>
  <c r="F5633" i="1"/>
  <c r="E5633" i="1"/>
  <c r="C5633" i="1"/>
  <c r="A5633" i="1"/>
  <c r="K5632" i="1"/>
  <c r="G5632" i="1"/>
  <c r="F5632" i="1"/>
  <c r="E5632" i="1"/>
  <c r="C5632" i="1"/>
  <c r="A5632" i="1"/>
  <c r="K5631" i="1"/>
  <c r="G5631" i="1"/>
  <c r="F5631" i="1"/>
  <c r="E5631" i="1"/>
  <c r="C5631" i="1"/>
  <c r="A5631" i="1"/>
  <c r="K5630" i="1"/>
  <c r="G5630" i="1"/>
  <c r="F5630" i="1"/>
  <c r="E5630" i="1"/>
  <c r="C5630" i="1"/>
  <c r="A5630" i="1"/>
  <c r="K5629" i="1"/>
  <c r="G5629" i="1"/>
  <c r="F5629" i="1"/>
  <c r="E5629" i="1"/>
  <c r="C5629" i="1"/>
  <c r="A5629" i="1"/>
  <c r="K5628" i="1"/>
  <c r="G5628" i="1"/>
  <c r="F5628" i="1"/>
  <c r="E5628" i="1"/>
  <c r="C5628" i="1"/>
  <c r="A5628" i="1"/>
  <c r="K5627" i="1"/>
  <c r="G5627" i="1"/>
  <c r="F5627" i="1"/>
  <c r="E5627" i="1"/>
  <c r="C5627" i="1"/>
  <c r="A5627" i="1"/>
  <c r="K5626" i="1"/>
  <c r="G5626" i="1"/>
  <c r="F5626" i="1"/>
  <c r="E5626" i="1"/>
  <c r="C5626" i="1"/>
  <c r="A5626" i="1"/>
  <c r="K5625" i="1"/>
  <c r="G5625" i="1"/>
  <c r="F5625" i="1"/>
  <c r="E5625" i="1"/>
  <c r="C5625" i="1"/>
  <c r="A5625" i="1"/>
  <c r="K5624" i="1"/>
  <c r="G5624" i="1"/>
  <c r="F5624" i="1"/>
  <c r="E5624" i="1"/>
  <c r="C5624" i="1"/>
  <c r="A5624" i="1"/>
  <c r="K5623" i="1"/>
  <c r="G5623" i="1"/>
  <c r="F5623" i="1"/>
  <c r="E5623" i="1"/>
  <c r="C5623" i="1"/>
  <c r="A5623" i="1"/>
  <c r="K5622" i="1"/>
  <c r="G5622" i="1"/>
  <c r="F5622" i="1"/>
  <c r="E5622" i="1"/>
  <c r="C5622" i="1"/>
  <c r="A5622" i="1"/>
  <c r="K5621" i="1"/>
  <c r="G5621" i="1"/>
  <c r="F5621" i="1"/>
  <c r="E5621" i="1"/>
  <c r="C5621" i="1"/>
  <c r="A5621" i="1"/>
  <c r="K5620" i="1"/>
  <c r="G5620" i="1"/>
  <c r="F5620" i="1"/>
  <c r="E5620" i="1"/>
  <c r="C5620" i="1"/>
  <c r="A5620" i="1"/>
  <c r="K5619" i="1"/>
  <c r="G5619" i="1"/>
  <c r="F5619" i="1"/>
  <c r="E5619" i="1"/>
  <c r="C5619" i="1"/>
  <c r="A5619" i="1"/>
  <c r="K5618" i="1"/>
  <c r="G5618" i="1"/>
  <c r="F5618" i="1"/>
  <c r="E5618" i="1"/>
  <c r="C5618" i="1"/>
  <c r="A5618" i="1"/>
  <c r="K5617" i="1"/>
  <c r="G5617" i="1"/>
  <c r="F5617" i="1"/>
  <c r="E5617" i="1"/>
  <c r="C5617" i="1"/>
  <c r="A5617" i="1"/>
  <c r="K5616" i="1"/>
  <c r="G5616" i="1"/>
  <c r="F5616" i="1"/>
  <c r="E5616" i="1"/>
  <c r="C5616" i="1"/>
  <c r="A5616" i="1"/>
  <c r="K5615" i="1"/>
  <c r="G5615" i="1"/>
  <c r="F5615" i="1"/>
  <c r="E5615" i="1"/>
  <c r="C5615" i="1"/>
  <c r="A5615" i="1"/>
  <c r="K5614" i="1"/>
  <c r="G5614" i="1"/>
  <c r="F5614" i="1"/>
  <c r="E5614" i="1"/>
  <c r="C5614" i="1"/>
  <c r="A5614" i="1"/>
  <c r="K5613" i="1"/>
  <c r="G5613" i="1"/>
  <c r="F5613" i="1"/>
  <c r="E5613" i="1"/>
  <c r="C5613" i="1"/>
  <c r="A5613" i="1"/>
  <c r="K5612" i="1"/>
  <c r="G5612" i="1"/>
  <c r="F5612" i="1"/>
  <c r="E5612" i="1"/>
  <c r="C5612" i="1"/>
  <c r="A5612" i="1"/>
  <c r="K5611" i="1"/>
  <c r="G5611" i="1"/>
  <c r="F5611" i="1"/>
  <c r="E5611" i="1"/>
  <c r="C5611" i="1"/>
  <c r="A5611" i="1"/>
  <c r="K5610" i="1"/>
  <c r="G5610" i="1"/>
  <c r="F5610" i="1"/>
  <c r="E5610" i="1"/>
  <c r="C5610" i="1"/>
  <c r="A5610" i="1"/>
  <c r="K5609" i="1"/>
  <c r="G5609" i="1"/>
  <c r="F5609" i="1"/>
  <c r="E5609" i="1"/>
  <c r="C5609" i="1"/>
  <c r="A5609" i="1"/>
  <c r="K5608" i="1"/>
  <c r="G5608" i="1"/>
  <c r="F5608" i="1"/>
  <c r="E5608" i="1"/>
  <c r="C5608" i="1"/>
  <c r="A5608" i="1"/>
  <c r="K5607" i="1"/>
  <c r="G5607" i="1"/>
  <c r="F5607" i="1"/>
  <c r="E5607" i="1"/>
  <c r="C5607" i="1"/>
  <c r="A5607" i="1"/>
  <c r="K5606" i="1"/>
  <c r="G5606" i="1"/>
  <c r="F5606" i="1"/>
  <c r="E5606" i="1"/>
  <c r="C5606" i="1"/>
  <c r="A5606" i="1"/>
  <c r="K5605" i="1"/>
  <c r="G5605" i="1"/>
  <c r="F5605" i="1"/>
  <c r="E5605" i="1"/>
  <c r="C5605" i="1"/>
  <c r="A5605" i="1"/>
  <c r="K5604" i="1"/>
  <c r="G5604" i="1"/>
  <c r="F5604" i="1"/>
  <c r="E5604" i="1"/>
  <c r="C5604" i="1"/>
  <c r="A5604" i="1"/>
  <c r="K5603" i="1"/>
  <c r="G5603" i="1"/>
  <c r="F5603" i="1"/>
  <c r="E5603" i="1"/>
  <c r="C5603" i="1"/>
  <c r="A5603" i="1"/>
  <c r="K5602" i="1"/>
  <c r="G5602" i="1"/>
  <c r="F5602" i="1"/>
  <c r="E5602" i="1"/>
  <c r="C5602" i="1"/>
  <c r="A5602" i="1"/>
  <c r="K5601" i="1"/>
  <c r="G5601" i="1"/>
  <c r="F5601" i="1"/>
  <c r="E5601" i="1"/>
  <c r="C5601" i="1"/>
  <c r="A5601" i="1"/>
  <c r="K5600" i="1"/>
  <c r="G5600" i="1"/>
  <c r="F5600" i="1"/>
  <c r="E5600" i="1"/>
  <c r="C5600" i="1"/>
  <c r="A5600" i="1"/>
  <c r="K5599" i="1"/>
  <c r="G5599" i="1"/>
  <c r="F5599" i="1"/>
  <c r="E5599" i="1"/>
  <c r="C5599" i="1"/>
  <c r="A5599" i="1"/>
  <c r="K5598" i="1"/>
  <c r="G5598" i="1"/>
  <c r="F5598" i="1"/>
  <c r="E5598" i="1"/>
  <c r="C5598" i="1"/>
  <c r="A5598" i="1"/>
  <c r="K5597" i="1"/>
  <c r="G5597" i="1"/>
  <c r="F5597" i="1"/>
  <c r="E5597" i="1"/>
  <c r="C5597" i="1"/>
  <c r="A5597" i="1"/>
  <c r="K5596" i="1"/>
  <c r="G5596" i="1"/>
  <c r="F5596" i="1"/>
  <c r="E5596" i="1"/>
  <c r="C5596" i="1"/>
  <c r="A5596" i="1"/>
  <c r="K5595" i="1"/>
  <c r="G5595" i="1"/>
  <c r="F5595" i="1"/>
  <c r="E5595" i="1"/>
  <c r="C5595" i="1"/>
  <c r="A5595" i="1"/>
  <c r="K5594" i="1"/>
  <c r="G5594" i="1"/>
  <c r="F5594" i="1"/>
  <c r="E5594" i="1"/>
  <c r="C5594" i="1"/>
  <c r="A5594" i="1"/>
  <c r="K5593" i="1"/>
  <c r="G5593" i="1"/>
  <c r="F5593" i="1"/>
  <c r="E5593" i="1"/>
  <c r="C5593" i="1"/>
  <c r="A5593" i="1"/>
  <c r="K5592" i="1"/>
  <c r="G5592" i="1"/>
  <c r="F5592" i="1"/>
  <c r="E5592" i="1"/>
  <c r="C5592" i="1"/>
  <c r="A5592" i="1"/>
  <c r="K5591" i="1"/>
  <c r="G5591" i="1"/>
  <c r="F5591" i="1"/>
  <c r="E5591" i="1"/>
  <c r="C5591" i="1"/>
  <c r="A5591" i="1"/>
  <c r="K5590" i="1"/>
  <c r="G5590" i="1"/>
  <c r="F5590" i="1"/>
  <c r="E5590" i="1"/>
  <c r="C5590" i="1"/>
  <c r="A5590" i="1"/>
  <c r="K5589" i="1"/>
  <c r="G5589" i="1"/>
  <c r="F5589" i="1"/>
  <c r="E5589" i="1"/>
  <c r="C5589" i="1"/>
  <c r="A5589" i="1"/>
  <c r="K5588" i="1"/>
  <c r="G5588" i="1"/>
  <c r="F5588" i="1"/>
  <c r="E5588" i="1"/>
  <c r="C5588" i="1"/>
  <c r="A5588" i="1"/>
  <c r="K5587" i="1"/>
  <c r="G5587" i="1"/>
  <c r="F5587" i="1"/>
  <c r="E5587" i="1"/>
  <c r="C5587" i="1"/>
  <c r="A5587" i="1"/>
  <c r="K5586" i="1"/>
  <c r="G5586" i="1"/>
  <c r="F5586" i="1"/>
  <c r="E5586" i="1"/>
  <c r="C5586" i="1"/>
  <c r="A5586" i="1"/>
  <c r="K5585" i="1"/>
  <c r="G5585" i="1"/>
  <c r="F5585" i="1"/>
  <c r="E5585" i="1"/>
  <c r="C5585" i="1"/>
  <c r="A5585" i="1"/>
  <c r="K5584" i="1"/>
  <c r="G5584" i="1"/>
  <c r="F5584" i="1"/>
  <c r="E5584" i="1"/>
  <c r="C5584" i="1"/>
  <c r="A5584" i="1"/>
  <c r="K5583" i="1"/>
  <c r="G5583" i="1"/>
  <c r="F5583" i="1"/>
  <c r="E5583" i="1"/>
  <c r="C5583" i="1"/>
  <c r="A5583" i="1"/>
  <c r="K5582" i="1"/>
  <c r="G5582" i="1"/>
  <c r="F5582" i="1"/>
  <c r="E5582" i="1"/>
  <c r="C5582" i="1"/>
  <c r="A5582" i="1"/>
  <c r="K5581" i="1"/>
  <c r="G5581" i="1"/>
  <c r="F5581" i="1"/>
  <c r="E5581" i="1"/>
  <c r="C5581" i="1"/>
  <c r="A5581" i="1"/>
  <c r="K5580" i="1"/>
  <c r="G5580" i="1"/>
  <c r="F5580" i="1"/>
  <c r="E5580" i="1"/>
  <c r="C5580" i="1"/>
  <c r="A5580" i="1"/>
  <c r="K5579" i="1"/>
  <c r="G5579" i="1"/>
  <c r="F5579" i="1"/>
  <c r="E5579" i="1"/>
  <c r="C5579" i="1"/>
  <c r="A5579" i="1"/>
  <c r="K5578" i="1"/>
  <c r="G5578" i="1"/>
  <c r="F5578" i="1"/>
  <c r="E5578" i="1"/>
  <c r="C5578" i="1"/>
  <c r="A5578" i="1"/>
  <c r="K5577" i="1"/>
  <c r="G5577" i="1"/>
  <c r="F5577" i="1"/>
  <c r="E5577" i="1"/>
  <c r="C5577" i="1"/>
  <c r="A5577" i="1"/>
  <c r="K5576" i="1"/>
  <c r="G5576" i="1"/>
  <c r="F5576" i="1"/>
  <c r="E5576" i="1"/>
  <c r="C5576" i="1"/>
  <c r="A5576" i="1"/>
  <c r="K5575" i="1"/>
  <c r="G5575" i="1"/>
  <c r="F5575" i="1"/>
  <c r="E5575" i="1"/>
  <c r="C5575" i="1"/>
  <c r="A5575" i="1"/>
  <c r="K5574" i="1"/>
  <c r="G5574" i="1"/>
  <c r="F5574" i="1"/>
  <c r="E5574" i="1"/>
  <c r="C5574" i="1"/>
  <c r="A5574" i="1"/>
  <c r="K5573" i="1"/>
  <c r="G5573" i="1"/>
  <c r="F5573" i="1"/>
  <c r="E5573" i="1"/>
  <c r="C5573" i="1"/>
  <c r="A5573" i="1"/>
  <c r="K5572" i="1"/>
  <c r="G5572" i="1"/>
  <c r="F5572" i="1"/>
  <c r="E5572" i="1"/>
  <c r="C5572" i="1"/>
  <c r="A5572" i="1"/>
  <c r="K5571" i="1"/>
  <c r="G5571" i="1"/>
  <c r="F5571" i="1"/>
  <c r="E5571" i="1"/>
  <c r="C5571" i="1"/>
  <c r="A5571" i="1"/>
  <c r="K5570" i="1"/>
  <c r="G5570" i="1"/>
  <c r="F5570" i="1"/>
  <c r="E5570" i="1"/>
  <c r="C5570" i="1"/>
  <c r="A5570" i="1"/>
  <c r="K5569" i="1"/>
  <c r="G5569" i="1"/>
  <c r="F5569" i="1"/>
  <c r="E5569" i="1"/>
  <c r="C5569" i="1"/>
  <c r="A5569" i="1"/>
  <c r="K5568" i="1"/>
  <c r="G5568" i="1"/>
  <c r="F5568" i="1"/>
  <c r="E5568" i="1"/>
  <c r="C5568" i="1"/>
  <c r="A5568" i="1"/>
  <c r="K5567" i="1"/>
  <c r="G5567" i="1"/>
  <c r="F5567" i="1"/>
  <c r="E5567" i="1"/>
  <c r="C5567" i="1"/>
  <c r="A5567" i="1"/>
  <c r="K5566" i="1"/>
  <c r="G5566" i="1"/>
  <c r="F5566" i="1"/>
  <c r="E5566" i="1"/>
  <c r="C5566" i="1"/>
  <c r="A5566" i="1"/>
  <c r="K5565" i="1"/>
  <c r="G5565" i="1"/>
  <c r="F5565" i="1"/>
  <c r="E5565" i="1"/>
  <c r="C5565" i="1"/>
  <c r="A5565" i="1"/>
  <c r="K5564" i="1"/>
  <c r="G5564" i="1"/>
  <c r="F5564" i="1"/>
  <c r="E5564" i="1"/>
  <c r="C5564" i="1"/>
  <c r="A5564" i="1"/>
  <c r="K5563" i="1"/>
  <c r="G5563" i="1"/>
  <c r="F5563" i="1"/>
  <c r="E5563" i="1"/>
  <c r="C5563" i="1"/>
  <c r="A5563" i="1"/>
  <c r="K5562" i="1"/>
  <c r="G5562" i="1"/>
  <c r="F5562" i="1"/>
  <c r="E5562" i="1"/>
  <c r="C5562" i="1"/>
  <c r="A5562" i="1"/>
  <c r="K5561" i="1"/>
  <c r="G5561" i="1"/>
  <c r="F5561" i="1"/>
  <c r="E5561" i="1"/>
  <c r="C5561" i="1"/>
  <c r="A5561" i="1"/>
  <c r="K5560" i="1"/>
  <c r="G5560" i="1"/>
  <c r="F5560" i="1"/>
  <c r="E5560" i="1"/>
  <c r="C5560" i="1"/>
  <c r="A5560" i="1"/>
  <c r="K5559" i="1"/>
  <c r="G5559" i="1"/>
  <c r="F5559" i="1"/>
  <c r="E5559" i="1"/>
  <c r="C5559" i="1"/>
  <c r="A5559" i="1"/>
  <c r="K5558" i="1"/>
  <c r="G5558" i="1"/>
  <c r="F5558" i="1"/>
  <c r="E5558" i="1"/>
  <c r="C5558" i="1"/>
  <c r="A5558" i="1"/>
  <c r="K5557" i="1"/>
  <c r="G5557" i="1"/>
  <c r="F5557" i="1"/>
  <c r="E5557" i="1"/>
  <c r="C5557" i="1"/>
  <c r="A5557" i="1"/>
  <c r="K5556" i="1"/>
  <c r="G5556" i="1"/>
  <c r="F5556" i="1"/>
  <c r="E5556" i="1"/>
  <c r="C5556" i="1"/>
  <c r="A5556" i="1"/>
  <c r="K5555" i="1"/>
  <c r="G5555" i="1"/>
  <c r="F5555" i="1"/>
  <c r="E5555" i="1"/>
  <c r="C5555" i="1"/>
  <c r="A5555" i="1"/>
  <c r="K5554" i="1"/>
  <c r="G5554" i="1"/>
  <c r="F5554" i="1"/>
  <c r="E5554" i="1"/>
  <c r="C5554" i="1"/>
  <c r="A5554" i="1"/>
  <c r="K5553" i="1"/>
  <c r="G5553" i="1"/>
  <c r="F5553" i="1"/>
  <c r="E5553" i="1"/>
  <c r="C5553" i="1"/>
  <c r="A5553" i="1"/>
  <c r="K5552" i="1"/>
  <c r="G5552" i="1"/>
  <c r="F5552" i="1"/>
  <c r="E5552" i="1"/>
  <c r="C5552" i="1"/>
  <c r="A5552" i="1"/>
  <c r="K5551" i="1"/>
  <c r="G5551" i="1"/>
  <c r="F5551" i="1"/>
  <c r="E5551" i="1"/>
  <c r="C5551" i="1"/>
  <c r="A5551" i="1"/>
  <c r="K5550" i="1"/>
  <c r="G5550" i="1"/>
  <c r="F5550" i="1"/>
  <c r="E5550" i="1"/>
  <c r="C5550" i="1"/>
  <c r="A5550" i="1"/>
  <c r="K5549" i="1"/>
  <c r="G5549" i="1"/>
  <c r="F5549" i="1"/>
  <c r="E5549" i="1"/>
  <c r="C5549" i="1"/>
  <c r="A5549" i="1"/>
  <c r="K5548" i="1"/>
  <c r="G5548" i="1"/>
  <c r="F5548" i="1"/>
  <c r="E5548" i="1"/>
  <c r="C5548" i="1"/>
  <c r="A5548" i="1"/>
  <c r="K5547" i="1"/>
  <c r="G5547" i="1"/>
  <c r="F5547" i="1"/>
  <c r="E5547" i="1"/>
  <c r="C5547" i="1"/>
  <c r="A5547" i="1"/>
  <c r="K5546" i="1"/>
  <c r="G5546" i="1"/>
  <c r="F5546" i="1"/>
  <c r="E5546" i="1"/>
  <c r="C5546" i="1"/>
  <c r="A5546" i="1"/>
  <c r="K5545" i="1"/>
  <c r="G5545" i="1"/>
  <c r="F5545" i="1"/>
  <c r="E5545" i="1"/>
  <c r="C5545" i="1"/>
  <c r="A5545" i="1"/>
  <c r="K5544" i="1"/>
  <c r="G5544" i="1"/>
  <c r="F5544" i="1"/>
  <c r="E5544" i="1"/>
  <c r="C5544" i="1"/>
  <c r="A5544" i="1"/>
  <c r="K5543" i="1"/>
  <c r="G5543" i="1"/>
  <c r="F5543" i="1"/>
  <c r="E5543" i="1"/>
  <c r="C5543" i="1"/>
  <c r="A5543" i="1"/>
  <c r="K5542" i="1"/>
  <c r="G5542" i="1"/>
  <c r="F5542" i="1"/>
  <c r="E5542" i="1"/>
  <c r="C5542" i="1"/>
  <c r="A5542" i="1"/>
  <c r="K5541" i="1"/>
  <c r="G5541" i="1"/>
  <c r="F5541" i="1"/>
  <c r="E5541" i="1"/>
  <c r="C5541" i="1"/>
  <c r="A5541" i="1"/>
  <c r="K5540" i="1"/>
  <c r="G5540" i="1"/>
  <c r="F5540" i="1"/>
  <c r="E5540" i="1"/>
  <c r="C5540" i="1"/>
  <c r="A5540" i="1"/>
  <c r="K5539" i="1"/>
  <c r="G5539" i="1"/>
  <c r="F5539" i="1"/>
  <c r="E5539" i="1"/>
  <c r="C5539" i="1"/>
  <c r="A5539" i="1"/>
  <c r="K5538" i="1"/>
  <c r="G5538" i="1"/>
  <c r="F5538" i="1"/>
  <c r="E5538" i="1"/>
  <c r="C5538" i="1"/>
  <c r="A5538" i="1"/>
  <c r="K5537" i="1"/>
  <c r="G5537" i="1"/>
  <c r="F5537" i="1"/>
  <c r="E5537" i="1"/>
  <c r="C5537" i="1"/>
  <c r="A5537" i="1"/>
  <c r="K5536" i="1"/>
  <c r="G5536" i="1"/>
  <c r="F5536" i="1"/>
  <c r="E5536" i="1"/>
  <c r="C5536" i="1"/>
  <c r="A5536" i="1"/>
  <c r="K5535" i="1"/>
  <c r="G5535" i="1"/>
  <c r="F5535" i="1"/>
  <c r="E5535" i="1"/>
  <c r="C5535" i="1"/>
  <c r="A5535" i="1"/>
  <c r="K5534" i="1"/>
  <c r="G5534" i="1"/>
  <c r="F5534" i="1"/>
  <c r="E5534" i="1"/>
  <c r="C5534" i="1"/>
  <c r="A5534" i="1"/>
  <c r="K5533" i="1"/>
  <c r="G5533" i="1"/>
  <c r="F5533" i="1"/>
  <c r="E5533" i="1"/>
  <c r="C5533" i="1"/>
  <c r="A5533" i="1"/>
  <c r="K5532" i="1"/>
  <c r="G5532" i="1"/>
  <c r="F5532" i="1"/>
  <c r="E5532" i="1"/>
  <c r="C5532" i="1"/>
  <c r="A5532" i="1"/>
  <c r="K5531" i="1"/>
  <c r="G5531" i="1"/>
  <c r="F5531" i="1"/>
  <c r="E5531" i="1"/>
  <c r="C5531" i="1"/>
  <c r="A5531" i="1"/>
  <c r="K5530" i="1"/>
  <c r="G5530" i="1"/>
  <c r="F5530" i="1"/>
  <c r="E5530" i="1"/>
  <c r="C5530" i="1"/>
  <c r="A5530" i="1"/>
  <c r="K5529" i="1"/>
  <c r="G5529" i="1"/>
  <c r="F5529" i="1"/>
  <c r="E5529" i="1"/>
  <c r="C5529" i="1"/>
  <c r="A5529" i="1"/>
  <c r="K5528" i="1"/>
  <c r="G5528" i="1"/>
  <c r="F5528" i="1"/>
  <c r="E5528" i="1"/>
  <c r="C5528" i="1"/>
  <c r="A5528" i="1"/>
  <c r="K5527" i="1"/>
  <c r="G5527" i="1"/>
  <c r="F5527" i="1"/>
  <c r="E5527" i="1"/>
  <c r="C5527" i="1"/>
  <c r="A5527" i="1"/>
  <c r="K5526" i="1"/>
  <c r="G5526" i="1"/>
  <c r="F5526" i="1"/>
  <c r="E5526" i="1"/>
  <c r="C5526" i="1"/>
  <c r="A5526" i="1"/>
  <c r="K5525" i="1"/>
  <c r="G5525" i="1"/>
  <c r="F5525" i="1"/>
  <c r="E5525" i="1"/>
  <c r="C5525" i="1"/>
  <c r="A5525" i="1"/>
  <c r="K5524" i="1"/>
  <c r="G5524" i="1"/>
  <c r="F5524" i="1"/>
  <c r="E5524" i="1"/>
  <c r="C5524" i="1"/>
  <c r="A5524" i="1"/>
  <c r="K5523" i="1"/>
  <c r="G5523" i="1"/>
  <c r="F5523" i="1"/>
  <c r="E5523" i="1"/>
  <c r="C5523" i="1"/>
  <c r="A5523" i="1"/>
  <c r="K5522" i="1"/>
  <c r="G5522" i="1"/>
  <c r="F5522" i="1"/>
  <c r="E5522" i="1"/>
  <c r="C5522" i="1"/>
  <c r="A5522" i="1"/>
  <c r="K5521" i="1"/>
  <c r="G5521" i="1"/>
  <c r="F5521" i="1"/>
  <c r="E5521" i="1"/>
  <c r="C5521" i="1"/>
  <c r="A5521" i="1"/>
  <c r="K5520" i="1"/>
  <c r="G5520" i="1"/>
  <c r="F5520" i="1"/>
  <c r="E5520" i="1"/>
  <c r="C5520" i="1"/>
  <c r="A5520" i="1"/>
  <c r="K5519" i="1"/>
  <c r="G5519" i="1"/>
  <c r="F5519" i="1"/>
  <c r="E5519" i="1"/>
  <c r="C5519" i="1"/>
  <c r="A5519" i="1"/>
  <c r="K5518" i="1"/>
  <c r="G5518" i="1"/>
  <c r="F5518" i="1"/>
  <c r="E5518" i="1"/>
  <c r="C5518" i="1"/>
  <c r="A5518" i="1"/>
  <c r="K5517" i="1"/>
  <c r="G5517" i="1"/>
  <c r="F5517" i="1"/>
  <c r="E5517" i="1"/>
  <c r="C5517" i="1"/>
  <c r="A5517" i="1"/>
  <c r="K5516" i="1"/>
  <c r="G5516" i="1"/>
  <c r="F5516" i="1"/>
  <c r="E5516" i="1"/>
  <c r="C5516" i="1"/>
  <c r="A5516" i="1"/>
  <c r="K5515" i="1"/>
  <c r="G5515" i="1"/>
  <c r="F5515" i="1"/>
  <c r="E5515" i="1"/>
  <c r="C5515" i="1"/>
  <c r="A5515" i="1"/>
  <c r="K5514" i="1"/>
  <c r="G5514" i="1"/>
  <c r="F5514" i="1"/>
  <c r="E5514" i="1"/>
  <c r="C5514" i="1"/>
  <c r="A5514" i="1"/>
  <c r="K5513" i="1"/>
  <c r="G5513" i="1"/>
  <c r="F5513" i="1"/>
  <c r="E5513" i="1"/>
  <c r="C5513" i="1"/>
  <c r="A5513" i="1"/>
  <c r="K5512" i="1"/>
  <c r="G5512" i="1"/>
  <c r="F5512" i="1"/>
  <c r="E5512" i="1"/>
  <c r="C5512" i="1"/>
  <c r="A5512" i="1"/>
  <c r="K5511" i="1"/>
  <c r="G5511" i="1"/>
  <c r="F5511" i="1"/>
  <c r="E5511" i="1"/>
  <c r="C5511" i="1"/>
  <c r="A5511" i="1"/>
  <c r="K5510" i="1"/>
  <c r="G5510" i="1"/>
  <c r="F5510" i="1"/>
  <c r="E5510" i="1"/>
  <c r="C5510" i="1"/>
  <c r="A5510" i="1"/>
  <c r="K5509" i="1"/>
  <c r="G5509" i="1"/>
  <c r="F5509" i="1"/>
  <c r="E5509" i="1"/>
  <c r="C5509" i="1"/>
  <c r="A5509" i="1"/>
  <c r="K5508" i="1"/>
  <c r="G5508" i="1"/>
  <c r="F5508" i="1"/>
  <c r="E5508" i="1"/>
  <c r="C5508" i="1"/>
  <c r="A5508" i="1"/>
  <c r="K5507" i="1"/>
  <c r="G5507" i="1"/>
  <c r="F5507" i="1"/>
  <c r="E5507" i="1"/>
  <c r="C5507" i="1"/>
  <c r="A5507" i="1"/>
  <c r="K5506" i="1"/>
  <c r="G5506" i="1"/>
  <c r="F5506" i="1"/>
  <c r="E5506" i="1"/>
  <c r="C5506" i="1"/>
  <c r="A5506" i="1"/>
  <c r="K5505" i="1"/>
  <c r="G5505" i="1"/>
  <c r="F5505" i="1"/>
  <c r="E5505" i="1"/>
  <c r="C5505" i="1"/>
  <c r="A5505" i="1"/>
  <c r="K5504" i="1"/>
  <c r="G5504" i="1"/>
  <c r="F5504" i="1"/>
  <c r="E5504" i="1"/>
  <c r="C5504" i="1"/>
  <c r="A5504" i="1"/>
  <c r="K5503" i="1"/>
  <c r="G5503" i="1"/>
  <c r="F5503" i="1"/>
  <c r="E5503" i="1"/>
  <c r="C5503" i="1"/>
  <c r="A5503" i="1"/>
  <c r="K5502" i="1"/>
  <c r="G5502" i="1"/>
  <c r="F5502" i="1"/>
  <c r="E5502" i="1"/>
  <c r="C5502" i="1"/>
  <c r="A5502" i="1"/>
  <c r="K5501" i="1"/>
  <c r="G5501" i="1"/>
  <c r="F5501" i="1"/>
  <c r="E5501" i="1"/>
  <c r="C5501" i="1"/>
  <c r="A5501" i="1"/>
  <c r="K5500" i="1"/>
  <c r="G5500" i="1"/>
  <c r="F5500" i="1"/>
  <c r="E5500" i="1"/>
  <c r="C5500" i="1"/>
  <c r="A5500" i="1"/>
  <c r="K5499" i="1"/>
  <c r="G5499" i="1"/>
  <c r="F5499" i="1"/>
  <c r="E5499" i="1"/>
  <c r="C5499" i="1"/>
  <c r="A5499" i="1"/>
  <c r="K5498" i="1"/>
  <c r="G5498" i="1"/>
  <c r="F5498" i="1"/>
  <c r="E5498" i="1"/>
  <c r="C5498" i="1"/>
  <c r="A5498" i="1"/>
  <c r="K5497" i="1"/>
  <c r="G5497" i="1"/>
  <c r="F5497" i="1"/>
  <c r="E5497" i="1"/>
  <c r="C5497" i="1"/>
  <c r="A5497" i="1"/>
  <c r="K5496" i="1"/>
  <c r="G5496" i="1"/>
  <c r="F5496" i="1"/>
  <c r="E5496" i="1"/>
  <c r="C5496" i="1"/>
  <c r="A5496" i="1"/>
  <c r="K5495" i="1"/>
  <c r="G5495" i="1"/>
  <c r="F5495" i="1"/>
  <c r="E5495" i="1"/>
  <c r="C5495" i="1"/>
  <c r="A5495" i="1"/>
  <c r="K5494" i="1"/>
  <c r="G5494" i="1"/>
  <c r="F5494" i="1"/>
  <c r="E5494" i="1"/>
  <c r="C5494" i="1"/>
  <c r="A5494" i="1"/>
  <c r="K5493" i="1"/>
  <c r="G5493" i="1"/>
  <c r="F5493" i="1"/>
  <c r="E5493" i="1"/>
  <c r="C5493" i="1"/>
  <c r="A5493" i="1"/>
  <c r="K5492" i="1"/>
  <c r="G5492" i="1"/>
  <c r="F5492" i="1"/>
  <c r="E5492" i="1"/>
  <c r="C5492" i="1"/>
  <c r="A5492" i="1"/>
  <c r="K5491" i="1"/>
  <c r="G5491" i="1"/>
  <c r="F5491" i="1"/>
  <c r="E5491" i="1"/>
  <c r="C5491" i="1"/>
  <c r="A5491" i="1"/>
  <c r="K5490" i="1"/>
  <c r="G5490" i="1"/>
  <c r="F5490" i="1"/>
  <c r="E5490" i="1"/>
  <c r="C5490" i="1"/>
  <c r="A5490" i="1"/>
  <c r="K5489" i="1"/>
  <c r="G5489" i="1"/>
  <c r="F5489" i="1"/>
  <c r="E5489" i="1"/>
  <c r="C5489" i="1"/>
  <c r="A5489" i="1"/>
  <c r="K5488" i="1"/>
  <c r="G5488" i="1"/>
  <c r="F5488" i="1"/>
  <c r="E5488" i="1"/>
  <c r="C5488" i="1"/>
  <c r="A5488" i="1"/>
  <c r="K5487" i="1"/>
  <c r="G5487" i="1"/>
  <c r="F5487" i="1"/>
  <c r="E5487" i="1"/>
  <c r="C5487" i="1"/>
  <c r="A5487" i="1"/>
  <c r="K5486" i="1"/>
  <c r="G5486" i="1"/>
  <c r="F5486" i="1"/>
  <c r="E5486" i="1"/>
  <c r="C5486" i="1"/>
  <c r="A5486" i="1"/>
  <c r="K5485" i="1"/>
  <c r="G5485" i="1"/>
  <c r="F5485" i="1"/>
  <c r="E5485" i="1"/>
  <c r="C5485" i="1"/>
  <c r="A5485" i="1"/>
  <c r="K5484" i="1"/>
  <c r="G5484" i="1"/>
  <c r="F5484" i="1"/>
  <c r="E5484" i="1"/>
  <c r="C5484" i="1"/>
  <c r="A5484" i="1"/>
  <c r="K5483" i="1"/>
  <c r="G5483" i="1"/>
  <c r="F5483" i="1"/>
  <c r="E5483" i="1"/>
  <c r="C5483" i="1"/>
  <c r="A5483" i="1"/>
  <c r="K5482" i="1"/>
  <c r="G5482" i="1"/>
  <c r="F5482" i="1"/>
  <c r="E5482" i="1"/>
  <c r="C5482" i="1"/>
  <c r="A5482" i="1"/>
  <c r="K5481" i="1"/>
  <c r="G5481" i="1"/>
  <c r="F5481" i="1"/>
  <c r="E5481" i="1"/>
  <c r="C5481" i="1"/>
  <c r="A5481" i="1"/>
  <c r="K5480" i="1"/>
  <c r="G5480" i="1"/>
  <c r="F5480" i="1"/>
  <c r="E5480" i="1"/>
  <c r="C5480" i="1"/>
  <c r="A5480" i="1"/>
  <c r="K5479" i="1"/>
  <c r="G5479" i="1"/>
  <c r="F5479" i="1"/>
  <c r="E5479" i="1"/>
  <c r="C5479" i="1"/>
  <c r="A5479" i="1"/>
  <c r="K5478" i="1"/>
  <c r="G5478" i="1"/>
  <c r="F5478" i="1"/>
  <c r="E5478" i="1"/>
  <c r="C5478" i="1"/>
  <c r="A5478" i="1"/>
  <c r="K5477" i="1"/>
  <c r="G5477" i="1"/>
  <c r="F5477" i="1"/>
  <c r="E5477" i="1"/>
  <c r="C5477" i="1"/>
  <c r="A5477" i="1"/>
  <c r="K5476" i="1"/>
  <c r="G5476" i="1"/>
  <c r="F5476" i="1"/>
  <c r="E5476" i="1"/>
  <c r="C5476" i="1"/>
  <c r="A5476" i="1"/>
  <c r="K5475" i="1"/>
  <c r="G5475" i="1"/>
  <c r="F5475" i="1"/>
  <c r="E5475" i="1"/>
  <c r="C5475" i="1"/>
  <c r="A5475" i="1"/>
  <c r="K5474" i="1"/>
  <c r="G5474" i="1"/>
  <c r="F5474" i="1"/>
  <c r="E5474" i="1"/>
  <c r="C5474" i="1"/>
  <c r="A5474" i="1"/>
  <c r="K5473" i="1"/>
  <c r="G5473" i="1"/>
  <c r="F5473" i="1"/>
  <c r="E5473" i="1"/>
  <c r="C5473" i="1"/>
  <c r="A5473" i="1"/>
  <c r="K5472" i="1"/>
  <c r="G5472" i="1"/>
  <c r="F5472" i="1"/>
  <c r="E5472" i="1"/>
  <c r="C5472" i="1"/>
  <c r="A5472" i="1"/>
  <c r="K5471" i="1"/>
  <c r="G5471" i="1"/>
  <c r="F5471" i="1"/>
  <c r="E5471" i="1"/>
  <c r="C5471" i="1"/>
  <c r="A5471" i="1"/>
  <c r="K5470" i="1"/>
  <c r="G5470" i="1"/>
  <c r="F5470" i="1"/>
  <c r="E5470" i="1"/>
  <c r="C5470" i="1"/>
  <c r="A5470" i="1"/>
  <c r="K5469" i="1"/>
  <c r="G5469" i="1"/>
  <c r="F5469" i="1"/>
  <c r="E5469" i="1"/>
  <c r="C5469" i="1"/>
  <c r="A5469" i="1"/>
  <c r="K5468" i="1"/>
  <c r="G5468" i="1"/>
  <c r="F5468" i="1"/>
  <c r="E5468" i="1"/>
  <c r="C5468" i="1"/>
  <c r="A5468" i="1"/>
  <c r="K5467" i="1"/>
  <c r="G5467" i="1"/>
  <c r="F5467" i="1"/>
  <c r="E5467" i="1"/>
  <c r="C5467" i="1"/>
  <c r="A5467" i="1"/>
  <c r="K5466" i="1"/>
  <c r="G5466" i="1"/>
  <c r="F5466" i="1"/>
  <c r="E5466" i="1"/>
  <c r="C5466" i="1"/>
  <c r="A5466" i="1"/>
  <c r="K5465" i="1"/>
  <c r="G5465" i="1"/>
  <c r="F5465" i="1"/>
  <c r="E5465" i="1"/>
  <c r="C5465" i="1"/>
  <c r="A5465" i="1"/>
  <c r="K5464" i="1"/>
  <c r="G5464" i="1"/>
  <c r="F5464" i="1"/>
  <c r="E5464" i="1"/>
  <c r="C5464" i="1"/>
  <c r="A5464" i="1"/>
  <c r="K5463" i="1"/>
  <c r="G5463" i="1"/>
  <c r="F5463" i="1"/>
  <c r="E5463" i="1"/>
  <c r="C5463" i="1"/>
  <c r="A5463" i="1"/>
  <c r="K5462" i="1"/>
  <c r="G5462" i="1"/>
  <c r="F5462" i="1"/>
  <c r="E5462" i="1"/>
  <c r="C5462" i="1"/>
  <c r="A5462" i="1"/>
  <c r="K5461" i="1"/>
  <c r="G5461" i="1"/>
  <c r="F5461" i="1"/>
  <c r="E5461" i="1"/>
  <c r="C5461" i="1"/>
  <c r="A5461" i="1"/>
  <c r="K5460" i="1"/>
  <c r="G5460" i="1"/>
  <c r="F5460" i="1"/>
  <c r="E5460" i="1"/>
  <c r="C5460" i="1"/>
  <c r="A5460" i="1"/>
  <c r="K5459" i="1"/>
  <c r="G5459" i="1"/>
  <c r="F5459" i="1"/>
  <c r="E5459" i="1"/>
  <c r="C5459" i="1"/>
  <c r="A5459" i="1"/>
  <c r="K5458" i="1"/>
  <c r="G5458" i="1"/>
  <c r="F5458" i="1"/>
  <c r="E5458" i="1"/>
  <c r="C5458" i="1"/>
  <c r="A5458" i="1"/>
  <c r="K5457" i="1"/>
  <c r="G5457" i="1"/>
  <c r="F5457" i="1"/>
  <c r="E5457" i="1"/>
  <c r="C5457" i="1"/>
  <c r="A5457" i="1"/>
  <c r="K5456" i="1"/>
  <c r="G5456" i="1"/>
  <c r="F5456" i="1"/>
  <c r="E5456" i="1"/>
  <c r="C5456" i="1"/>
  <c r="A5456" i="1"/>
  <c r="K5455" i="1"/>
  <c r="G5455" i="1"/>
  <c r="F5455" i="1"/>
  <c r="E5455" i="1"/>
  <c r="C5455" i="1"/>
  <c r="A5455" i="1"/>
  <c r="K5454" i="1"/>
  <c r="G5454" i="1"/>
  <c r="F5454" i="1"/>
  <c r="E5454" i="1"/>
  <c r="C5454" i="1"/>
  <c r="A5454" i="1"/>
  <c r="K5453" i="1"/>
  <c r="G5453" i="1"/>
  <c r="F5453" i="1"/>
  <c r="E5453" i="1"/>
  <c r="C5453" i="1"/>
  <c r="A5453" i="1"/>
  <c r="K5452" i="1"/>
  <c r="G5452" i="1"/>
  <c r="F5452" i="1"/>
  <c r="E5452" i="1"/>
  <c r="C5452" i="1"/>
  <c r="A5452" i="1"/>
  <c r="K5451" i="1"/>
  <c r="G5451" i="1"/>
  <c r="F5451" i="1"/>
  <c r="E5451" i="1"/>
  <c r="C5451" i="1"/>
  <c r="A5451" i="1"/>
  <c r="K5450" i="1"/>
  <c r="G5450" i="1"/>
  <c r="F5450" i="1"/>
  <c r="E5450" i="1"/>
  <c r="C5450" i="1"/>
  <c r="A5450" i="1"/>
  <c r="K5449" i="1"/>
  <c r="G5449" i="1"/>
  <c r="F5449" i="1"/>
  <c r="E5449" i="1"/>
  <c r="C5449" i="1"/>
  <c r="A5449" i="1"/>
  <c r="K5448" i="1"/>
  <c r="G5448" i="1"/>
  <c r="F5448" i="1"/>
  <c r="E5448" i="1"/>
  <c r="C5448" i="1"/>
  <c r="A5448" i="1"/>
  <c r="K5447" i="1"/>
  <c r="G5447" i="1"/>
  <c r="F5447" i="1"/>
  <c r="E5447" i="1"/>
  <c r="C5447" i="1"/>
  <c r="A5447" i="1"/>
  <c r="K5446" i="1"/>
  <c r="G5446" i="1"/>
  <c r="F5446" i="1"/>
  <c r="E5446" i="1"/>
  <c r="C5446" i="1"/>
  <c r="A5446" i="1"/>
  <c r="K5445" i="1"/>
  <c r="G5445" i="1"/>
  <c r="F5445" i="1"/>
  <c r="E5445" i="1"/>
  <c r="C5445" i="1"/>
  <c r="A5445" i="1"/>
  <c r="K5444" i="1"/>
  <c r="G5444" i="1"/>
  <c r="F5444" i="1"/>
  <c r="E5444" i="1"/>
  <c r="C5444" i="1"/>
  <c r="A5444" i="1"/>
  <c r="K5443" i="1"/>
  <c r="G5443" i="1"/>
  <c r="F5443" i="1"/>
  <c r="E5443" i="1"/>
  <c r="C5443" i="1"/>
  <c r="A5443" i="1"/>
  <c r="K5442" i="1"/>
  <c r="G5442" i="1"/>
  <c r="F5442" i="1"/>
  <c r="E5442" i="1"/>
  <c r="C5442" i="1"/>
  <c r="A5442" i="1"/>
  <c r="K5441" i="1"/>
  <c r="G5441" i="1"/>
  <c r="F5441" i="1"/>
  <c r="E5441" i="1"/>
  <c r="C5441" i="1"/>
  <c r="A5441" i="1"/>
  <c r="K5440" i="1"/>
  <c r="G5440" i="1"/>
  <c r="F5440" i="1"/>
  <c r="E5440" i="1"/>
  <c r="C5440" i="1"/>
  <c r="A5440" i="1"/>
  <c r="K5439" i="1"/>
  <c r="G5439" i="1"/>
  <c r="F5439" i="1"/>
  <c r="E5439" i="1"/>
  <c r="C5439" i="1"/>
  <c r="A5439" i="1"/>
  <c r="K5438" i="1"/>
  <c r="G5438" i="1"/>
  <c r="F5438" i="1"/>
  <c r="E5438" i="1"/>
  <c r="C5438" i="1"/>
  <c r="A5438" i="1"/>
  <c r="K5437" i="1"/>
  <c r="G5437" i="1"/>
  <c r="F5437" i="1"/>
  <c r="E5437" i="1"/>
  <c r="C5437" i="1"/>
  <c r="A5437" i="1"/>
  <c r="K5436" i="1"/>
  <c r="G5436" i="1"/>
  <c r="F5436" i="1"/>
  <c r="E5436" i="1"/>
  <c r="C5436" i="1"/>
  <c r="A5436" i="1"/>
  <c r="K5435" i="1"/>
  <c r="G5435" i="1"/>
  <c r="F5435" i="1"/>
  <c r="E5435" i="1"/>
  <c r="C5435" i="1"/>
  <c r="A5435" i="1"/>
  <c r="K5434" i="1"/>
  <c r="G5434" i="1"/>
  <c r="F5434" i="1"/>
  <c r="E5434" i="1"/>
  <c r="C5434" i="1"/>
  <c r="A5434" i="1"/>
  <c r="K5433" i="1"/>
  <c r="G5433" i="1"/>
  <c r="F5433" i="1"/>
  <c r="E5433" i="1"/>
  <c r="C5433" i="1"/>
  <c r="A5433" i="1"/>
  <c r="K5432" i="1"/>
  <c r="G5432" i="1"/>
  <c r="F5432" i="1"/>
  <c r="E5432" i="1"/>
  <c r="C5432" i="1"/>
  <c r="A5432" i="1"/>
  <c r="K5431" i="1"/>
  <c r="G5431" i="1"/>
  <c r="F5431" i="1"/>
  <c r="E5431" i="1"/>
  <c r="C5431" i="1"/>
  <c r="A5431" i="1"/>
  <c r="K5430" i="1"/>
  <c r="G5430" i="1"/>
  <c r="F5430" i="1"/>
  <c r="E5430" i="1"/>
  <c r="C5430" i="1"/>
  <c r="A5430" i="1"/>
  <c r="K5429" i="1"/>
  <c r="G5429" i="1"/>
  <c r="F5429" i="1"/>
  <c r="E5429" i="1"/>
  <c r="C5429" i="1"/>
  <c r="A5429" i="1"/>
  <c r="K5428" i="1"/>
  <c r="G5428" i="1"/>
  <c r="F5428" i="1"/>
  <c r="E5428" i="1"/>
  <c r="C5428" i="1"/>
  <c r="A5428" i="1"/>
  <c r="K5427" i="1"/>
  <c r="G5427" i="1"/>
  <c r="F5427" i="1"/>
  <c r="E5427" i="1"/>
  <c r="C5427" i="1"/>
  <c r="A5427" i="1"/>
  <c r="K5426" i="1"/>
  <c r="G5426" i="1"/>
  <c r="F5426" i="1"/>
  <c r="E5426" i="1"/>
  <c r="C5426" i="1"/>
  <c r="A5426" i="1"/>
  <c r="K5425" i="1"/>
  <c r="G5425" i="1"/>
  <c r="F5425" i="1"/>
  <c r="E5425" i="1"/>
  <c r="C5425" i="1"/>
  <c r="A5425" i="1"/>
  <c r="K5424" i="1"/>
  <c r="G5424" i="1"/>
  <c r="F5424" i="1"/>
  <c r="E5424" i="1"/>
  <c r="C5424" i="1"/>
  <c r="A5424" i="1"/>
  <c r="K5423" i="1"/>
  <c r="G5423" i="1"/>
  <c r="F5423" i="1"/>
  <c r="E5423" i="1"/>
  <c r="C5423" i="1"/>
  <c r="A5423" i="1"/>
  <c r="K5422" i="1"/>
  <c r="G5422" i="1"/>
  <c r="F5422" i="1"/>
  <c r="E5422" i="1"/>
  <c r="C5422" i="1"/>
  <c r="A5422" i="1"/>
  <c r="K5421" i="1"/>
  <c r="G5421" i="1"/>
  <c r="F5421" i="1"/>
  <c r="E5421" i="1"/>
  <c r="C5421" i="1"/>
  <c r="A5421" i="1"/>
  <c r="K5420" i="1"/>
  <c r="G5420" i="1"/>
  <c r="F5420" i="1"/>
  <c r="E5420" i="1"/>
  <c r="C5420" i="1"/>
  <c r="A5420" i="1"/>
  <c r="K5419" i="1"/>
  <c r="G5419" i="1"/>
  <c r="F5419" i="1"/>
  <c r="E5419" i="1"/>
  <c r="C5419" i="1"/>
  <c r="A5419" i="1"/>
  <c r="K5418" i="1"/>
  <c r="G5418" i="1"/>
  <c r="F5418" i="1"/>
  <c r="E5418" i="1"/>
  <c r="C5418" i="1"/>
  <c r="A5418" i="1"/>
  <c r="K5417" i="1"/>
  <c r="G5417" i="1"/>
  <c r="F5417" i="1"/>
  <c r="E5417" i="1"/>
  <c r="C5417" i="1"/>
  <c r="A5417" i="1"/>
  <c r="K5416" i="1"/>
  <c r="G5416" i="1"/>
  <c r="F5416" i="1"/>
  <c r="E5416" i="1"/>
  <c r="C5416" i="1"/>
  <c r="A5416" i="1"/>
  <c r="K5415" i="1"/>
  <c r="G5415" i="1"/>
  <c r="F5415" i="1"/>
  <c r="E5415" i="1"/>
  <c r="C5415" i="1"/>
  <c r="A5415" i="1"/>
  <c r="K5414" i="1"/>
  <c r="G5414" i="1"/>
  <c r="F5414" i="1"/>
  <c r="E5414" i="1"/>
  <c r="C5414" i="1"/>
  <c r="A5414" i="1"/>
  <c r="K5413" i="1"/>
  <c r="G5413" i="1"/>
  <c r="F5413" i="1"/>
  <c r="E5413" i="1"/>
  <c r="C5413" i="1"/>
  <c r="A5413" i="1"/>
  <c r="K5412" i="1"/>
  <c r="G5412" i="1"/>
  <c r="F5412" i="1"/>
  <c r="E5412" i="1"/>
  <c r="C5412" i="1"/>
  <c r="A5412" i="1"/>
  <c r="K5411" i="1"/>
  <c r="G5411" i="1"/>
  <c r="F5411" i="1"/>
  <c r="E5411" i="1"/>
  <c r="C5411" i="1"/>
  <c r="A5411" i="1"/>
  <c r="K5410" i="1"/>
  <c r="G5410" i="1"/>
  <c r="F5410" i="1"/>
  <c r="E5410" i="1"/>
  <c r="C5410" i="1"/>
  <c r="A5410" i="1"/>
  <c r="K5409" i="1"/>
  <c r="G5409" i="1"/>
  <c r="F5409" i="1"/>
  <c r="E5409" i="1"/>
  <c r="C5409" i="1"/>
  <c r="A5409" i="1"/>
  <c r="K5408" i="1"/>
  <c r="G5408" i="1"/>
  <c r="F5408" i="1"/>
  <c r="E5408" i="1"/>
  <c r="C5408" i="1"/>
  <c r="A5408" i="1"/>
  <c r="K5407" i="1"/>
  <c r="G5407" i="1"/>
  <c r="F5407" i="1"/>
  <c r="E5407" i="1"/>
  <c r="C5407" i="1"/>
  <c r="A5407" i="1"/>
  <c r="K5406" i="1"/>
  <c r="G5406" i="1"/>
  <c r="F5406" i="1"/>
  <c r="E5406" i="1"/>
  <c r="C5406" i="1"/>
  <c r="A5406" i="1"/>
  <c r="K5405" i="1"/>
  <c r="G5405" i="1"/>
  <c r="F5405" i="1"/>
  <c r="E5405" i="1"/>
  <c r="C5405" i="1"/>
  <c r="A5405" i="1"/>
  <c r="K5404" i="1"/>
  <c r="G5404" i="1"/>
  <c r="F5404" i="1"/>
  <c r="E5404" i="1"/>
  <c r="C5404" i="1"/>
  <c r="A5404" i="1"/>
  <c r="K5403" i="1"/>
  <c r="G5403" i="1"/>
  <c r="F5403" i="1"/>
  <c r="E5403" i="1"/>
  <c r="C5403" i="1"/>
  <c r="A5403" i="1"/>
  <c r="K5402" i="1"/>
  <c r="G5402" i="1"/>
  <c r="F5402" i="1"/>
  <c r="E5402" i="1"/>
  <c r="C5402" i="1"/>
  <c r="A5402" i="1"/>
  <c r="K5401" i="1"/>
  <c r="G5401" i="1"/>
  <c r="F5401" i="1"/>
  <c r="E5401" i="1"/>
  <c r="C5401" i="1"/>
  <c r="A5401" i="1"/>
  <c r="K5400" i="1"/>
  <c r="G5400" i="1"/>
  <c r="F5400" i="1"/>
  <c r="E5400" i="1"/>
  <c r="C5400" i="1"/>
  <c r="A5400" i="1"/>
  <c r="K5399" i="1"/>
  <c r="G5399" i="1"/>
  <c r="F5399" i="1"/>
  <c r="E5399" i="1"/>
  <c r="C5399" i="1"/>
  <c r="A5399" i="1"/>
  <c r="K5398" i="1"/>
  <c r="G5398" i="1"/>
  <c r="F5398" i="1"/>
  <c r="E5398" i="1"/>
  <c r="C5398" i="1"/>
  <c r="A5398" i="1"/>
  <c r="K5397" i="1"/>
  <c r="G5397" i="1"/>
  <c r="F5397" i="1"/>
  <c r="E5397" i="1"/>
  <c r="C5397" i="1"/>
  <c r="A5397" i="1"/>
  <c r="K5396" i="1"/>
  <c r="G5396" i="1"/>
  <c r="F5396" i="1"/>
  <c r="E5396" i="1"/>
  <c r="C5396" i="1"/>
  <c r="A5396" i="1"/>
  <c r="K5395" i="1"/>
  <c r="G5395" i="1"/>
  <c r="F5395" i="1"/>
  <c r="E5395" i="1"/>
  <c r="C5395" i="1"/>
  <c r="A5395" i="1"/>
  <c r="K5394" i="1"/>
  <c r="G5394" i="1"/>
  <c r="F5394" i="1"/>
  <c r="E5394" i="1"/>
  <c r="C5394" i="1"/>
  <c r="A5394" i="1"/>
  <c r="K5393" i="1"/>
  <c r="G5393" i="1"/>
  <c r="F5393" i="1"/>
  <c r="E5393" i="1"/>
  <c r="C5393" i="1"/>
  <c r="A5393" i="1"/>
  <c r="K5392" i="1"/>
  <c r="G5392" i="1"/>
  <c r="F5392" i="1"/>
  <c r="E5392" i="1"/>
  <c r="C5392" i="1"/>
  <c r="A5392" i="1"/>
  <c r="K5391" i="1"/>
  <c r="G5391" i="1"/>
  <c r="F5391" i="1"/>
  <c r="E5391" i="1"/>
  <c r="C5391" i="1"/>
  <c r="A5391" i="1"/>
  <c r="K5390" i="1"/>
  <c r="G5390" i="1"/>
  <c r="F5390" i="1"/>
  <c r="E5390" i="1"/>
  <c r="C5390" i="1"/>
  <c r="A5390" i="1"/>
  <c r="K5389" i="1"/>
  <c r="G5389" i="1"/>
  <c r="F5389" i="1"/>
  <c r="E5389" i="1"/>
  <c r="C5389" i="1"/>
  <c r="A5389" i="1"/>
  <c r="K5388" i="1"/>
  <c r="G5388" i="1"/>
  <c r="F5388" i="1"/>
  <c r="E5388" i="1"/>
  <c r="C5388" i="1"/>
  <c r="A5388" i="1"/>
  <c r="K5387" i="1"/>
  <c r="G5387" i="1"/>
  <c r="F5387" i="1"/>
  <c r="E5387" i="1"/>
  <c r="C5387" i="1"/>
  <c r="A5387" i="1"/>
  <c r="K5386" i="1"/>
  <c r="G5386" i="1"/>
  <c r="F5386" i="1"/>
  <c r="E5386" i="1"/>
  <c r="C5386" i="1"/>
  <c r="A5386" i="1"/>
  <c r="K5385" i="1"/>
  <c r="G5385" i="1"/>
  <c r="F5385" i="1"/>
  <c r="E5385" i="1"/>
  <c r="C5385" i="1"/>
  <c r="A5385" i="1"/>
  <c r="K5384" i="1"/>
  <c r="G5384" i="1"/>
  <c r="F5384" i="1"/>
  <c r="E5384" i="1"/>
  <c r="C5384" i="1"/>
  <c r="A5384" i="1"/>
  <c r="K5383" i="1"/>
  <c r="G5383" i="1"/>
  <c r="F5383" i="1"/>
  <c r="E5383" i="1"/>
  <c r="C5383" i="1"/>
  <c r="A5383" i="1"/>
  <c r="K5382" i="1"/>
  <c r="G5382" i="1"/>
  <c r="F5382" i="1"/>
  <c r="E5382" i="1"/>
  <c r="C5382" i="1"/>
  <c r="A5382" i="1"/>
  <c r="K5381" i="1"/>
  <c r="G5381" i="1"/>
  <c r="F5381" i="1"/>
  <c r="E5381" i="1"/>
  <c r="C5381" i="1"/>
  <c r="A5381" i="1"/>
  <c r="K5380" i="1"/>
  <c r="G5380" i="1"/>
  <c r="F5380" i="1"/>
  <c r="E5380" i="1"/>
  <c r="C5380" i="1"/>
  <c r="A5380" i="1"/>
  <c r="K5379" i="1"/>
  <c r="G5379" i="1"/>
  <c r="F5379" i="1"/>
  <c r="E5379" i="1"/>
  <c r="C5379" i="1"/>
  <c r="A5379" i="1"/>
  <c r="K5378" i="1"/>
  <c r="G5378" i="1"/>
  <c r="F5378" i="1"/>
  <c r="E5378" i="1"/>
  <c r="C5378" i="1"/>
  <c r="A5378" i="1"/>
  <c r="K5377" i="1"/>
  <c r="G5377" i="1"/>
  <c r="F5377" i="1"/>
  <c r="E5377" i="1"/>
  <c r="C5377" i="1"/>
  <c r="A5377" i="1"/>
  <c r="K5376" i="1"/>
  <c r="G5376" i="1"/>
  <c r="F5376" i="1"/>
  <c r="E5376" i="1"/>
  <c r="C5376" i="1"/>
  <c r="A5376" i="1"/>
  <c r="K5375" i="1"/>
  <c r="G5375" i="1"/>
  <c r="F5375" i="1"/>
  <c r="E5375" i="1"/>
  <c r="C5375" i="1"/>
  <c r="A5375" i="1"/>
  <c r="K5374" i="1"/>
  <c r="G5374" i="1"/>
  <c r="F5374" i="1"/>
  <c r="E5374" i="1"/>
  <c r="C5374" i="1"/>
  <c r="A5374" i="1"/>
  <c r="K5373" i="1"/>
  <c r="G5373" i="1"/>
  <c r="F5373" i="1"/>
  <c r="E5373" i="1"/>
  <c r="C5373" i="1"/>
  <c r="A5373" i="1"/>
  <c r="K5372" i="1"/>
  <c r="G5372" i="1"/>
  <c r="F5372" i="1"/>
  <c r="E5372" i="1"/>
  <c r="C5372" i="1"/>
  <c r="A5372" i="1"/>
  <c r="K5371" i="1"/>
  <c r="G5371" i="1"/>
  <c r="F5371" i="1"/>
  <c r="E5371" i="1"/>
  <c r="C5371" i="1"/>
  <c r="A5371" i="1"/>
  <c r="K5370" i="1"/>
  <c r="G5370" i="1"/>
  <c r="F5370" i="1"/>
  <c r="E5370" i="1"/>
  <c r="C5370" i="1"/>
  <c r="A5370" i="1"/>
  <c r="K5369" i="1"/>
  <c r="G5369" i="1"/>
  <c r="F5369" i="1"/>
  <c r="E5369" i="1"/>
  <c r="C5369" i="1"/>
  <c r="A5369" i="1"/>
  <c r="K5368" i="1"/>
  <c r="G5368" i="1"/>
  <c r="F5368" i="1"/>
  <c r="E5368" i="1"/>
  <c r="C5368" i="1"/>
  <c r="A5368" i="1"/>
  <c r="K5367" i="1"/>
  <c r="G5367" i="1"/>
  <c r="F5367" i="1"/>
  <c r="E5367" i="1"/>
  <c r="C5367" i="1"/>
  <c r="A5367" i="1"/>
  <c r="K5366" i="1"/>
  <c r="G5366" i="1"/>
  <c r="F5366" i="1"/>
  <c r="E5366" i="1"/>
  <c r="C5366" i="1"/>
  <c r="A5366" i="1"/>
  <c r="K5365" i="1"/>
  <c r="G5365" i="1"/>
  <c r="F5365" i="1"/>
  <c r="E5365" i="1"/>
  <c r="C5365" i="1"/>
  <c r="A5365" i="1"/>
  <c r="K5364" i="1"/>
  <c r="G5364" i="1"/>
  <c r="F5364" i="1"/>
  <c r="E5364" i="1"/>
  <c r="C5364" i="1"/>
  <c r="A5364" i="1"/>
  <c r="K5363" i="1"/>
  <c r="G5363" i="1"/>
  <c r="F5363" i="1"/>
  <c r="E5363" i="1"/>
  <c r="C5363" i="1"/>
  <c r="A5363" i="1"/>
  <c r="K5362" i="1"/>
  <c r="G5362" i="1"/>
  <c r="F5362" i="1"/>
  <c r="E5362" i="1"/>
  <c r="C5362" i="1"/>
  <c r="A5362" i="1"/>
  <c r="K5361" i="1"/>
  <c r="G5361" i="1"/>
  <c r="F5361" i="1"/>
  <c r="E5361" i="1"/>
  <c r="C5361" i="1"/>
  <c r="A5361" i="1"/>
  <c r="K5360" i="1"/>
  <c r="G5360" i="1"/>
  <c r="F5360" i="1"/>
  <c r="E5360" i="1"/>
  <c r="C5360" i="1"/>
  <c r="A5360" i="1"/>
  <c r="K5359" i="1"/>
  <c r="G5359" i="1"/>
  <c r="F5359" i="1"/>
  <c r="E5359" i="1"/>
  <c r="C5359" i="1"/>
  <c r="A5359" i="1"/>
  <c r="K5358" i="1"/>
  <c r="G5358" i="1"/>
  <c r="F5358" i="1"/>
  <c r="E5358" i="1"/>
  <c r="C5358" i="1"/>
  <c r="A5358" i="1"/>
  <c r="K5357" i="1"/>
  <c r="G5357" i="1"/>
  <c r="F5357" i="1"/>
  <c r="E5357" i="1"/>
  <c r="C5357" i="1"/>
  <c r="A5357" i="1"/>
  <c r="K5356" i="1"/>
  <c r="G5356" i="1"/>
  <c r="F5356" i="1"/>
  <c r="E5356" i="1"/>
  <c r="C5356" i="1"/>
  <c r="A5356" i="1"/>
  <c r="K5355" i="1"/>
  <c r="G5355" i="1"/>
  <c r="F5355" i="1"/>
  <c r="E5355" i="1"/>
  <c r="C5355" i="1"/>
  <c r="A5355" i="1"/>
  <c r="K5354" i="1"/>
  <c r="G5354" i="1"/>
  <c r="F5354" i="1"/>
  <c r="E5354" i="1"/>
  <c r="C5354" i="1"/>
  <c r="A5354" i="1"/>
  <c r="K5353" i="1"/>
  <c r="G5353" i="1"/>
  <c r="F5353" i="1"/>
  <c r="E5353" i="1"/>
  <c r="C5353" i="1"/>
  <c r="A5353" i="1"/>
  <c r="K5352" i="1"/>
  <c r="G5352" i="1"/>
  <c r="F5352" i="1"/>
  <c r="E5352" i="1"/>
  <c r="C5352" i="1"/>
  <c r="A5352" i="1"/>
  <c r="K5351" i="1"/>
  <c r="G5351" i="1"/>
  <c r="F5351" i="1"/>
  <c r="E5351" i="1"/>
  <c r="C5351" i="1"/>
  <c r="A5351" i="1"/>
  <c r="K5350" i="1"/>
  <c r="G5350" i="1"/>
  <c r="F5350" i="1"/>
  <c r="E5350" i="1"/>
  <c r="C5350" i="1"/>
  <c r="A5350" i="1"/>
  <c r="K5349" i="1"/>
  <c r="G5349" i="1"/>
  <c r="F5349" i="1"/>
  <c r="E5349" i="1"/>
  <c r="C5349" i="1"/>
  <c r="A5349" i="1"/>
  <c r="K5348" i="1"/>
  <c r="G5348" i="1"/>
  <c r="F5348" i="1"/>
  <c r="E5348" i="1"/>
  <c r="C5348" i="1"/>
  <c r="A5348" i="1"/>
  <c r="K5347" i="1"/>
  <c r="G5347" i="1"/>
  <c r="F5347" i="1"/>
  <c r="E5347" i="1"/>
  <c r="C5347" i="1"/>
  <c r="A5347" i="1"/>
  <c r="K5346" i="1"/>
  <c r="G5346" i="1"/>
  <c r="F5346" i="1"/>
  <c r="E5346" i="1"/>
  <c r="C5346" i="1"/>
  <c r="A5346" i="1"/>
  <c r="K5345" i="1"/>
  <c r="G5345" i="1"/>
  <c r="F5345" i="1"/>
  <c r="E5345" i="1"/>
  <c r="C5345" i="1"/>
  <c r="A5345" i="1"/>
  <c r="K5344" i="1"/>
  <c r="G5344" i="1"/>
  <c r="F5344" i="1"/>
  <c r="E5344" i="1"/>
  <c r="C5344" i="1"/>
  <c r="A5344" i="1"/>
  <c r="K5343" i="1"/>
  <c r="G5343" i="1"/>
  <c r="F5343" i="1"/>
  <c r="E5343" i="1"/>
  <c r="C5343" i="1"/>
  <c r="A5343" i="1"/>
  <c r="K5342" i="1"/>
  <c r="G5342" i="1"/>
  <c r="F5342" i="1"/>
  <c r="E5342" i="1"/>
  <c r="C5342" i="1"/>
  <c r="A5342" i="1"/>
  <c r="K5341" i="1"/>
  <c r="G5341" i="1"/>
  <c r="F5341" i="1"/>
  <c r="E5341" i="1"/>
  <c r="C5341" i="1"/>
  <c r="A5341" i="1"/>
  <c r="K5340" i="1"/>
  <c r="G5340" i="1"/>
  <c r="F5340" i="1"/>
  <c r="E5340" i="1"/>
  <c r="C5340" i="1"/>
  <c r="A5340" i="1"/>
  <c r="K5339" i="1"/>
  <c r="G5339" i="1"/>
  <c r="F5339" i="1"/>
  <c r="E5339" i="1"/>
  <c r="C5339" i="1"/>
  <c r="A5339" i="1"/>
  <c r="K5338" i="1"/>
  <c r="G5338" i="1"/>
  <c r="F5338" i="1"/>
  <c r="E5338" i="1"/>
  <c r="C5338" i="1"/>
  <c r="A5338" i="1"/>
  <c r="K5337" i="1"/>
  <c r="G5337" i="1"/>
  <c r="F5337" i="1"/>
  <c r="E5337" i="1"/>
  <c r="C5337" i="1"/>
  <c r="A5337" i="1"/>
  <c r="K5336" i="1"/>
  <c r="G5336" i="1"/>
  <c r="F5336" i="1"/>
  <c r="E5336" i="1"/>
  <c r="C5336" i="1"/>
  <c r="A5336" i="1"/>
  <c r="K5335" i="1"/>
  <c r="G5335" i="1"/>
  <c r="F5335" i="1"/>
  <c r="E5335" i="1"/>
  <c r="C5335" i="1"/>
  <c r="A5335" i="1"/>
  <c r="K5334" i="1"/>
  <c r="G5334" i="1"/>
  <c r="F5334" i="1"/>
  <c r="E5334" i="1"/>
  <c r="C5334" i="1"/>
  <c r="A5334" i="1"/>
  <c r="K5333" i="1"/>
  <c r="G5333" i="1"/>
  <c r="F5333" i="1"/>
  <c r="E5333" i="1"/>
  <c r="C5333" i="1"/>
  <c r="A5333" i="1"/>
  <c r="K5332" i="1"/>
  <c r="G5332" i="1"/>
  <c r="F5332" i="1"/>
  <c r="E5332" i="1"/>
  <c r="C5332" i="1"/>
  <c r="A5332" i="1"/>
  <c r="K5331" i="1"/>
  <c r="G5331" i="1"/>
  <c r="F5331" i="1"/>
  <c r="E5331" i="1"/>
  <c r="C5331" i="1"/>
  <c r="A5331" i="1"/>
  <c r="K5330" i="1"/>
  <c r="G5330" i="1"/>
  <c r="F5330" i="1"/>
  <c r="E5330" i="1"/>
  <c r="C5330" i="1"/>
  <c r="A5330" i="1"/>
  <c r="K5329" i="1"/>
  <c r="G5329" i="1"/>
  <c r="F5329" i="1"/>
  <c r="E5329" i="1"/>
  <c r="C5329" i="1"/>
  <c r="A5329" i="1"/>
  <c r="K5328" i="1"/>
  <c r="G5328" i="1"/>
  <c r="F5328" i="1"/>
  <c r="E5328" i="1"/>
  <c r="C5328" i="1"/>
  <c r="A5328" i="1"/>
  <c r="K5327" i="1"/>
  <c r="G5327" i="1"/>
  <c r="F5327" i="1"/>
  <c r="E5327" i="1"/>
  <c r="C5327" i="1"/>
  <c r="A5327" i="1"/>
  <c r="K5326" i="1"/>
  <c r="G5326" i="1"/>
  <c r="F5326" i="1"/>
  <c r="E5326" i="1"/>
  <c r="C5326" i="1"/>
  <c r="A5326" i="1"/>
  <c r="K5325" i="1"/>
  <c r="G5325" i="1"/>
  <c r="F5325" i="1"/>
  <c r="E5325" i="1"/>
  <c r="C5325" i="1"/>
  <c r="A5325" i="1"/>
  <c r="K5324" i="1"/>
  <c r="G5324" i="1"/>
  <c r="F5324" i="1"/>
  <c r="E5324" i="1"/>
  <c r="C5324" i="1"/>
  <c r="A5324" i="1"/>
  <c r="K5323" i="1"/>
  <c r="G5323" i="1"/>
  <c r="F5323" i="1"/>
  <c r="E5323" i="1"/>
  <c r="C5323" i="1"/>
  <c r="A5323" i="1"/>
  <c r="K5322" i="1"/>
  <c r="G5322" i="1"/>
  <c r="F5322" i="1"/>
  <c r="E5322" i="1"/>
  <c r="C5322" i="1"/>
  <c r="A5322" i="1"/>
  <c r="K5321" i="1"/>
  <c r="G5321" i="1"/>
  <c r="F5321" i="1"/>
  <c r="E5321" i="1"/>
  <c r="C5321" i="1"/>
  <c r="A5321" i="1"/>
  <c r="K5320" i="1"/>
  <c r="G5320" i="1"/>
  <c r="F5320" i="1"/>
  <c r="E5320" i="1"/>
  <c r="C5320" i="1"/>
  <c r="A5320" i="1"/>
  <c r="K5319" i="1"/>
  <c r="G5319" i="1"/>
  <c r="F5319" i="1"/>
  <c r="E5319" i="1"/>
  <c r="C5319" i="1"/>
  <c r="A5319" i="1"/>
  <c r="K5318" i="1"/>
  <c r="G5318" i="1"/>
  <c r="F5318" i="1"/>
  <c r="E5318" i="1"/>
  <c r="C5318" i="1"/>
  <c r="A5318" i="1"/>
  <c r="K5317" i="1"/>
  <c r="G5317" i="1"/>
  <c r="F5317" i="1"/>
  <c r="E5317" i="1"/>
  <c r="C5317" i="1"/>
  <c r="A5317" i="1"/>
  <c r="K5316" i="1"/>
  <c r="G5316" i="1"/>
  <c r="F5316" i="1"/>
  <c r="E5316" i="1"/>
  <c r="C5316" i="1"/>
  <c r="A5316" i="1"/>
  <c r="K5315" i="1"/>
  <c r="G5315" i="1"/>
  <c r="F5315" i="1"/>
  <c r="E5315" i="1"/>
  <c r="C5315" i="1"/>
  <c r="A5315" i="1"/>
  <c r="K5314" i="1"/>
  <c r="G5314" i="1"/>
  <c r="F5314" i="1"/>
  <c r="E5314" i="1"/>
  <c r="C5314" i="1"/>
  <c r="A5314" i="1"/>
  <c r="K5313" i="1"/>
  <c r="G5313" i="1"/>
  <c r="F5313" i="1"/>
  <c r="E5313" i="1"/>
  <c r="C5313" i="1"/>
  <c r="A5313" i="1"/>
  <c r="K5312" i="1"/>
  <c r="G5312" i="1"/>
  <c r="F5312" i="1"/>
  <c r="E5312" i="1"/>
  <c r="C5312" i="1"/>
  <c r="A5312" i="1"/>
  <c r="K5311" i="1"/>
  <c r="G5311" i="1"/>
  <c r="F5311" i="1"/>
  <c r="E5311" i="1"/>
  <c r="C5311" i="1"/>
  <c r="A5311" i="1"/>
  <c r="K5310" i="1"/>
  <c r="G5310" i="1"/>
  <c r="F5310" i="1"/>
  <c r="E5310" i="1"/>
  <c r="C5310" i="1"/>
  <c r="A5310" i="1"/>
  <c r="K5309" i="1"/>
  <c r="G5309" i="1"/>
  <c r="F5309" i="1"/>
  <c r="E5309" i="1"/>
  <c r="C5309" i="1"/>
  <c r="A5309" i="1"/>
  <c r="K5308" i="1"/>
  <c r="G5308" i="1"/>
  <c r="F5308" i="1"/>
  <c r="E5308" i="1"/>
  <c r="C5308" i="1"/>
  <c r="A5308" i="1"/>
  <c r="K5307" i="1"/>
  <c r="G5307" i="1"/>
  <c r="F5307" i="1"/>
  <c r="E5307" i="1"/>
  <c r="C5307" i="1"/>
  <c r="A5307" i="1"/>
  <c r="K5306" i="1"/>
  <c r="G5306" i="1"/>
  <c r="F5306" i="1"/>
  <c r="E5306" i="1"/>
  <c r="C5306" i="1"/>
  <c r="A5306" i="1"/>
  <c r="K5305" i="1"/>
  <c r="G5305" i="1"/>
  <c r="F5305" i="1"/>
  <c r="E5305" i="1"/>
  <c r="C5305" i="1"/>
  <c r="A5305" i="1"/>
  <c r="K5304" i="1"/>
  <c r="G5304" i="1"/>
  <c r="F5304" i="1"/>
  <c r="E5304" i="1"/>
  <c r="C5304" i="1"/>
  <c r="A5304" i="1"/>
  <c r="K5303" i="1"/>
  <c r="G5303" i="1"/>
  <c r="F5303" i="1"/>
  <c r="E5303" i="1"/>
  <c r="C5303" i="1"/>
  <c r="A5303" i="1"/>
  <c r="K5302" i="1"/>
  <c r="G5302" i="1"/>
  <c r="F5302" i="1"/>
  <c r="E5302" i="1"/>
  <c r="C5302" i="1"/>
  <c r="A5302" i="1"/>
  <c r="K5301" i="1"/>
  <c r="G5301" i="1"/>
  <c r="F5301" i="1"/>
  <c r="E5301" i="1"/>
  <c r="C5301" i="1"/>
  <c r="A5301" i="1"/>
  <c r="K5300" i="1"/>
  <c r="G5300" i="1"/>
  <c r="F5300" i="1"/>
  <c r="E5300" i="1"/>
  <c r="C5300" i="1"/>
  <c r="A5300" i="1"/>
  <c r="K5299" i="1"/>
  <c r="G5299" i="1"/>
  <c r="F5299" i="1"/>
  <c r="E5299" i="1"/>
  <c r="C5299" i="1"/>
  <c r="A5299" i="1"/>
  <c r="K5298" i="1"/>
  <c r="G5298" i="1"/>
  <c r="F5298" i="1"/>
  <c r="E5298" i="1"/>
  <c r="C5298" i="1"/>
  <c r="A5298" i="1"/>
  <c r="K5297" i="1"/>
  <c r="G5297" i="1"/>
  <c r="F5297" i="1"/>
  <c r="E5297" i="1"/>
  <c r="C5297" i="1"/>
  <c r="A5297" i="1"/>
  <c r="K5296" i="1"/>
  <c r="G5296" i="1"/>
  <c r="F5296" i="1"/>
  <c r="E5296" i="1"/>
  <c r="C5296" i="1"/>
  <c r="A5296" i="1"/>
  <c r="K5295" i="1"/>
  <c r="G5295" i="1"/>
  <c r="F5295" i="1"/>
  <c r="E5295" i="1"/>
  <c r="C5295" i="1"/>
  <c r="A5295" i="1"/>
  <c r="K5294" i="1"/>
  <c r="G5294" i="1"/>
  <c r="F5294" i="1"/>
  <c r="E5294" i="1"/>
  <c r="C5294" i="1"/>
  <c r="A5294" i="1"/>
  <c r="K5293" i="1"/>
  <c r="G5293" i="1"/>
  <c r="F5293" i="1"/>
  <c r="E5293" i="1"/>
  <c r="C5293" i="1"/>
  <c r="A5293" i="1"/>
  <c r="K5292" i="1"/>
  <c r="G5292" i="1"/>
  <c r="F5292" i="1"/>
  <c r="E5292" i="1"/>
  <c r="C5292" i="1"/>
  <c r="A5292" i="1"/>
  <c r="K5291" i="1"/>
  <c r="G5291" i="1"/>
  <c r="F5291" i="1"/>
  <c r="E5291" i="1"/>
  <c r="C5291" i="1"/>
  <c r="A5291" i="1"/>
  <c r="K5290" i="1"/>
  <c r="G5290" i="1"/>
  <c r="F5290" i="1"/>
  <c r="E5290" i="1"/>
  <c r="C5290" i="1"/>
  <c r="A5290" i="1"/>
  <c r="K5289" i="1"/>
  <c r="G5289" i="1"/>
  <c r="F5289" i="1"/>
  <c r="E5289" i="1"/>
  <c r="C5289" i="1"/>
  <c r="A5289" i="1"/>
  <c r="K5288" i="1"/>
  <c r="G5288" i="1"/>
  <c r="F5288" i="1"/>
  <c r="E5288" i="1"/>
  <c r="C5288" i="1"/>
  <c r="A5288" i="1"/>
  <c r="K5287" i="1"/>
  <c r="G5287" i="1"/>
  <c r="F5287" i="1"/>
  <c r="E5287" i="1"/>
  <c r="C5287" i="1"/>
  <c r="A5287" i="1"/>
  <c r="K5286" i="1"/>
  <c r="G5286" i="1"/>
  <c r="F5286" i="1"/>
  <c r="E5286" i="1"/>
  <c r="C5286" i="1"/>
  <c r="A5286" i="1"/>
  <c r="K5285" i="1"/>
  <c r="G5285" i="1"/>
  <c r="F5285" i="1"/>
  <c r="E5285" i="1"/>
  <c r="C5285" i="1"/>
  <c r="A5285" i="1"/>
  <c r="K5284" i="1"/>
  <c r="G5284" i="1"/>
  <c r="F5284" i="1"/>
  <c r="E5284" i="1"/>
  <c r="C5284" i="1"/>
  <c r="A5284" i="1"/>
  <c r="K5283" i="1"/>
  <c r="G5283" i="1"/>
  <c r="F5283" i="1"/>
  <c r="E5283" i="1"/>
  <c r="C5283" i="1"/>
  <c r="A5283" i="1"/>
  <c r="K5282" i="1"/>
  <c r="G5282" i="1"/>
  <c r="F5282" i="1"/>
  <c r="E5282" i="1"/>
  <c r="C5282" i="1"/>
  <c r="A5282" i="1"/>
  <c r="K5281" i="1"/>
  <c r="G5281" i="1"/>
  <c r="F5281" i="1"/>
  <c r="E5281" i="1"/>
  <c r="C5281" i="1"/>
  <c r="A5281" i="1"/>
  <c r="K5280" i="1"/>
  <c r="G5280" i="1"/>
  <c r="F5280" i="1"/>
  <c r="E5280" i="1"/>
  <c r="C5280" i="1"/>
  <c r="A5280" i="1"/>
  <c r="K5279" i="1"/>
  <c r="G5279" i="1"/>
  <c r="F5279" i="1"/>
  <c r="E5279" i="1"/>
  <c r="C5279" i="1"/>
  <c r="A5279" i="1"/>
  <c r="K5278" i="1"/>
  <c r="G5278" i="1"/>
  <c r="F5278" i="1"/>
  <c r="E5278" i="1"/>
  <c r="C5278" i="1"/>
  <c r="A5278" i="1"/>
  <c r="K5277" i="1"/>
  <c r="G5277" i="1"/>
  <c r="F5277" i="1"/>
  <c r="E5277" i="1"/>
  <c r="C5277" i="1"/>
  <c r="A5277" i="1"/>
  <c r="K5276" i="1"/>
  <c r="G5276" i="1"/>
  <c r="F5276" i="1"/>
  <c r="E5276" i="1"/>
  <c r="C5276" i="1"/>
  <c r="A5276" i="1"/>
  <c r="K5275" i="1"/>
  <c r="G5275" i="1"/>
  <c r="F5275" i="1"/>
  <c r="E5275" i="1"/>
  <c r="C5275" i="1"/>
  <c r="A5275" i="1"/>
  <c r="K5274" i="1"/>
  <c r="G5274" i="1"/>
  <c r="F5274" i="1"/>
  <c r="E5274" i="1"/>
  <c r="C5274" i="1"/>
  <c r="A5274" i="1"/>
  <c r="K5273" i="1"/>
  <c r="G5273" i="1"/>
  <c r="F5273" i="1"/>
  <c r="E5273" i="1"/>
  <c r="C5273" i="1"/>
  <c r="A5273" i="1"/>
  <c r="K5272" i="1"/>
  <c r="G5272" i="1"/>
  <c r="F5272" i="1"/>
  <c r="E5272" i="1"/>
  <c r="C5272" i="1"/>
  <c r="A5272" i="1"/>
  <c r="K5271" i="1"/>
  <c r="G5271" i="1"/>
  <c r="F5271" i="1"/>
  <c r="E5271" i="1"/>
  <c r="C5271" i="1"/>
  <c r="A5271" i="1"/>
  <c r="K5270" i="1"/>
  <c r="G5270" i="1"/>
  <c r="F5270" i="1"/>
  <c r="E5270" i="1"/>
  <c r="C5270" i="1"/>
  <c r="A5270" i="1"/>
  <c r="K5269" i="1"/>
  <c r="G5269" i="1"/>
  <c r="F5269" i="1"/>
  <c r="E5269" i="1"/>
  <c r="C5269" i="1"/>
  <c r="A5269" i="1"/>
  <c r="K5268" i="1"/>
  <c r="G5268" i="1"/>
  <c r="F5268" i="1"/>
  <c r="E5268" i="1"/>
  <c r="C5268" i="1"/>
  <c r="A5268" i="1"/>
  <c r="K5267" i="1"/>
  <c r="G5267" i="1"/>
  <c r="F5267" i="1"/>
  <c r="E5267" i="1"/>
  <c r="C5267" i="1"/>
  <c r="A5267" i="1"/>
  <c r="K5266" i="1"/>
  <c r="G5266" i="1"/>
  <c r="F5266" i="1"/>
  <c r="E5266" i="1"/>
  <c r="C5266" i="1"/>
  <c r="A5266" i="1"/>
  <c r="K5265" i="1"/>
  <c r="G5265" i="1"/>
  <c r="F5265" i="1"/>
  <c r="E5265" i="1"/>
  <c r="C5265" i="1"/>
  <c r="A5265" i="1"/>
  <c r="K5264" i="1"/>
  <c r="G5264" i="1"/>
  <c r="F5264" i="1"/>
  <c r="E5264" i="1"/>
  <c r="C5264" i="1"/>
  <c r="A5264" i="1"/>
  <c r="K5263" i="1"/>
  <c r="G5263" i="1"/>
  <c r="F5263" i="1"/>
  <c r="E5263" i="1"/>
  <c r="C5263" i="1"/>
  <c r="A5263" i="1"/>
  <c r="K5262" i="1"/>
  <c r="G5262" i="1"/>
  <c r="F5262" i="1"/>
  <c r="E5262" i="1"/>
  <c r="C5262" i="1"/>
  <c r="A5262" i="1"/>
  <c r="K5261" i="1"/>
  <c r="G5261" i="1"/>
  <c r="F5261" i="1"/>
  <c r="E5261" i="1"/>
  <c r="C5261" i="1"/>
  <c r="A5261" i="1"/>
  <c r="K5260" i="1"/>
  <c r="G5260" i="1"/>
  <c r="F5260" i="1"/>
  <c r="E5260" i="1"/>
  <c r="C5260" i="1"/>
  <c r="A5260" i="1"/>
  <c r="K5259" i="1"/>
  <c r="G5259" i="1"/>
  <c r="F5259" i="1"/>
  <c r="E5259" i="1"/>
  <c r="C5259" i="1"/>
  <c r="A5259" i="1"/>
  <c r="K5258" i="1"/>
  <c r="G5258" i="1"/>
  <c r="F5258" i="1"/>
  <c r="E5258" i="1"/>
  <c r="C5258" i="1"/>
  <c r="A5258" i="1"/>
  <c r="K5257" i="1"/>
  <c r="G5257" i="1"/>
  <c r="F5257" i="1"/>
  <c r="E5257" i="1"/>
  <c r="C5257" i="1"/>
  <c r="A5257" i="1"/>
  <c r="K5256" i="1"/>
  <c r="G5256" i="1"/>
  <c r="F5256" i="1"/>
  <c r="E5256" i="1"/>
  <c r="C5256" i="1"/>
  <c r="A5256" i="1"/>
  <c r="K5255" i="1"/>
  <c r="G5255" i="1"/>
  <c r="F5255" i="1"/>
  <c r="E5255" i="1"/>
  <c r="C5255" i="1"/>
  <c r="A5255" i="1"/>
  <c r="K5254" i="1"/>
  <c r="G5254" i="1"/>
  <c r="F5254" i="1"/>
  <c r="E5254" i="1"/>
  <c r="C5254" i="1"/>
  <c r="A5254" i="1"/>
  <c r="K5253" i="1"/>
  <c r="G5253" i="1"/>
  <c r="F5253" i="1"/>
  <c r="E5253" i="1"/>
  <c r="C5253" i="1"/>
  <c r="A5253" i="1"/>
  <c r="K5252" i="1"/>
  <c r="G5252" i="1"/>
  <c r="F5252" i="1"/>
  <c r="E5252" i="1"/>
  <c r="C5252" i="1"/>
  <c r="A5252" i="1"/>
  <c r="K5251" i="1"/>
  <c r="G5251" i="1"/>
  <c r="F5251" i="1"/>
  <c r="E5251" i="1"/>
  <c r="C5251" i="1"/>
  <c r="A5251" i="1"/>
  <c r="K5250" i="1"/>
  <c r="G5250" i="1"/>
  <c r="F5250" i="1"/>
  <c r="E5250" i="1"/>
  <c r="C5250" i="1"/>
  <c r="A5250" i="1"/>
  <c r="K5249" i="1"/>
  <c r="G5249" i="1"/>
  <c r="F5249" i="1"/>
  <c r="E5249" i="1"/>
  <c r="C5249" i="1"/>
  <c r="A5249" i="1"/>
  <c r="K5248" i="1"/>
  <c r="G5248" i="1"/>
  <c r="F5248" i="1"/>
  <c r="E5248" i="1"/>
  <c r="C5248" i="1"/>
  <c r="A5248" i="1"/>
  <c r="K5247" i="1"/>
  <c r="G5247" i="1"/>
  <c r="F5247" i="1"/>
  <c r="E5247" i="1"/>
  <c r="C5247" i="1"/>
  <c r="A5247" i="1"/>
  <c r="K5246" i="1"/>
  <c r="G5246" i="1"/>
  <c r="F5246" i="1"/>
  <c r="E5246" i="1"/>
  <c r="C5246" i="1"/>
  <c r="A5246" i="1"/>
  <c r="K5245" i="1"/>
  <c r="G5245" i="1"/>
  <c r="F5245" i="1"/>
  <c r="E5245" i="1"/>
  <c r="C5245" i="1"/>
  <c r="A5245" i="1"/>
  <c r="K5244" i="1"/>
  <c r="G5244" i="1"/>
  <c r="F5244" i="1"/>
  <c r="E5244" i="1"/>
  <c r="C5244" i="1"/>
  <c r="A5244" i="1"/>
  <c r="K5243" i="1"/>
  <c r="G5243" i="1"/>
  <c r="F5243" i="1"/>
  <c r="E5243" i="1"/>
  <c r="C5243" i="1"/>
  <c r="A5243" i="1"/>
  <c r="K5242" i="1"/>
  <c r="G5242" i="1"/>
  <c r="F5242" i="1"/>
  <c r="E5242" i="1"/>
  <c r="C5242" i="1"/>
  <c r="A5242" i="1"/>
  <c r="K5241" i="1"/>
  <c r="G5241" i="1"/>
  <c r="F5241" i="1"/>
  <c r="E5241" i="1"/>
  <c r="C5241" i="1"/>
  <c r="A5241" i="1"/>
  <c r="K5240" i="1"/>
  <c r="G5240" i="1"/>
  <c r="F5240" i="1"/>
  <c r="E5240" i="1"/>
  <c r="C5240" i="1"/>
  <c r="A5240" i="1"/>
  <c r="K5239" i="1"/>
  <c r="G5239" i="1"/>
  <c r="F5239" i="1"/>
  <c r="E5239" i="1"/>
  <c r="C5239" i="1"/>
  <c r="A5239" i="1"/>
  <c r="K5238" i="1"/>
  <c r="G5238" i="1"/>
  <c r="F5238" i="1"/>
  <c r="E5238" i="1"/>
  <c r="C5238" i="1"/>
  <c r="A5238" i="1"/>
  <c r="K5237" i="1"/>
  <c r="G5237" i="1"/>
  <c r="F5237" i="1"/>
  <c r="E5237" i="1"/>
  <c r="C5237" i="1"/>
  <c r="A5237" i="1"/>
  <c r="K5236" i="1"/>
  <c r="G5236" i="1"/>
  <c r="F5236" i="1"/>
  <c r="E5236" i="1"/>
  <c r="C5236" i="1"/>
  <c r="A5236" i="1"/>
  <c r="K5235" i="1"/>
  <c r="G5235" i="1"/>
  <c r="F5235" i="1"/>
  <c r="E5235" i="1"/>
  <c r="C5235" i="1"/>
  <c r="A5235" i="1"/>
  <c r="K5234" i="1"/>
  <c r="G5234" i="1"/>
  <c r="F5234" i="1"/>
  <c r="E5234" i="1"/>
  <c r="C5234" i="1"/>
  <c r="A5234" i="1"/>
  <c r="K5233" i="1"/>
  <c r="G5233" i="1"/>
  <c r="F5233" i="1"/>
  <c r="E5233" i="1"/>
  <c r="C5233" i="1"/>
  <c r="A5233" i="1"/>
  <c r="K5232" i="1"/>
  <c r="G5232" i="1"/>
  <c r="F5232" i="1"/>
  <c r="E5232" i="1"/>
  <c r="C5232" i="1"/>
  <c r="A5232" i="1"/>
  <c r="K5231" i="1"/>
  <c r="G5231" i="1"/>
  <c r="F5231" i="1"/>
  <c r="E5231" i="1"/>
  <c r="C5231" i="1"/>
  <c r="A5231" i="1"/>
  <c r="K5230" i="1"/>
  <c r="G5230" i="1"/>
  <c r="F5230" i="1"/>
  <c r="E5230" i="1"/>
  <c r="C5230" i="1"/>
  <c r="A5230" i="1"/>
  <c r="K5229" i="1"/>
  <c r="G5229" i="1"/>
  <c r="F5229" i="1"/>
  <c r="E5229" i="1"/>
  <c r="C5229" i="1"/>
  <c r="A5229" i="1"/>
  <c r="K5228" i="1"/>
  <c r="G5228" i="1"/>
  <c r="F5228" i="1"/>
  <c r="E5228" i="1"/>
  <c r="C5228" i="1"/>
  <c r="A5228" i="1"/>
  <c r="K5227" i="1"/>
  <c r="G5227" i="1"/>
  <c r="F5227" i="1"/>
  <c r="E5227" i="1"/>
  <c r="C5227" i="1"/>
  <c r="A5227" i="1"/>
  <c r="K5226" i="1"/>
  <c r="G5226" i="1"/>
  <c r="F5226" i="1"/>
  <c r="E5226" i="1"/>
  <c r="C5226" i="1"/>
  <c r="A5226" i="1"/>
  <c r="K5225" i="1"/>
  <c r="G5225" i="1"/>
  <c r="F5225" i="1"/>
  <c r="E5225" i="1"/>
  <c r="C5225" i="1"/>
  <c r="A5225" i="1"/>
  <c r="K5224" i="1"/>
  <c r="G5224" i="1"/>
  <c r="F5224" i="1"/>
  <c r="E5224" i="1"/>
  <c r="C5224" i="1"/>
  <c r="A5224" i="1"/>
  <c r="K5223" i="1"/>
  <c r="G5223" i="1"/>
  <c r="F5223" i="1"/>
  <c r="E5223" i="1"/>
  <c r="C5223" i="1"/>
  <c r="A5223" i="1"/>
  <c r="K5222" i="1"/>
  <c r="G5222" i="1"/>
  <c r="F5222" i="1"/>
  <c r="E5222" i="1"/>
  <c r="C5222" i="1"/>
  <c r="A5222" i="1"/>
  <c r="K5221" i="1"/>
  <c r="G5221" i="1"/>
  <c r="F5221" i="1"/>
  <c r="E5221" i="1"/>
  <c r="C5221" i="1"/>
  <c r="A5221" i="1"/>
  <c r="K5220" i="1"/>
  <c r="G5220" i="1"/>
  <c r="F5220" i="1"/>
  <c r="E5220" i="1"/>
  <c r="C5220" i="1"/>
  <c r="A5220" i="1"/>
  <c r="K5219" i="1"/>
  <c r="G5219" i="1"/>
  <c r="F5219" i="1"/>
  <c r="E5219" i="1"/>
  <c r="C5219" i="1"/>
  <c r="A5219" i="1"/>
  <c r="K5218" i="1"/>
  <c r="G5218" i="1"/>
  <c r="F5218" i="1"/>
  <c r="E5218" i="1"/>
  <c r="C5218" i="1"/>
  <c r="A5218" i="1"/>
  <c r="K5217" i="1"/>
  <c r="G5217" i="1"/>
  <c r="F5217" i="1"/>
  <c r="E5217" i="1"/>
  <c r="C5217" i="1"/>
  <c r="A5217" i="1"/>
  <c r="K5216" i="1"/>
  <c r="G5216" i="1"/>
  <c r="F5216" i="1"/>
  <c r="E5216" i="1"/>
  <c r="C5216" i="1"/>
  <c r="A5216" i="1"/>
  <c r="K5215" i="1"/>
  <c r="G5215" i="1"/>
  <c r="F5215" i="1"/>
  <c r="E5215" i="1"/>
  <c r="C5215" i="1"/>
  <c r="A5215" i="1"/>
  <c r="K5214" i="1"/>
  <c r="G5214" i="1"/>
  <c r="F5214" i="1"/>
  <c r="E5214" i="1"/>
  <c r="C5214" i="1"/>
  <c r="A5214" i="1"/>
  <c r="K5213" i="1"/>
  <c r="G5213" i="1"/>
  <c r="F5213" i="1"/>
  <c r="E5213" i="1"/>
  <c r="C5213" i="1"/>
  <c r="A5213" i="1"/>
  <c r="K5212" i="1"/>
  <c r="G5212" i="1"/>
  <c r="F5212" i="1"/>
  <c r="E5212" i="1"/>
  <c r="C5212" i="1"/>
  <c r="A5212" i="1"/>
  <c r="K5211" i="1"/>
  <c r="G5211" i="1"/>
  <c r="F5211" i="1"/>
  <c r="E5211" i="1"/>
  <c r="C5211" i="1"/>
  <c r="A5211" i="1"/>
  <c r="K5210" i="1"/>
  <c r="G5210" i="1"/>
  <c r="F5210" i="1"/>
  <c r="E5210" i="1"/>
  <c r="C5210" i="1"/>
  <c r="A5210" i="1"/>
  <c r="K5209" i="1"/>
  <c r="G5209" i="1"/>
  <c r="F5209" i="1"/>
  <c r="E5209" i="1"/>
  <c r="C5209" i="1"/>
  <c r="A5209" i="1"/>
  <c r="K5208" i="1"/>
  <c r="G5208" i="1"/>
  <c r="F5208" i="1"/>
  <c r="E5208" i="1"/>
  <c r="C5208" i="1"/>
  <c r="A5208" i="1"/>
  <c r="K5207" i="1"/>
  <c r="G5207" i="1"/>
  <c r="F5207" i="1"/>
  <c r="E5207" i="1"/>
  <c r="C5207" i="1"/>
  <c r="A5207" i="1"/>
  <c r="K5206" i="1"/>
  <c r="G5206" i="1"/>
  <c r="F5206" i="1"/>
  <c r="E5206" i="1"/>
  <c r="C5206" i="1"/>
  <c r="A5206" i="1"/>
  <c r="K5205" i="1"/>
  <c r="G5205" i="1"/>
  <c r="F5205" i="1"/>
  <c r="E5205" i="1"/>
  <c r="C5205" i="1"/>
  <c r="A5205" i="1"/>
  <c r="K5204" i="1"/>
  <c r="G5204" i="1"/>
  <c r="F5204" i="1"/>
  <c r="E5204" i="1"/>
  <c r="C5204" i="1"/>
  <c r="A5204" i="1"/>
  <c r="K5203" i="1"/>
  <c r="G5203" i="1"/>
  <c r="F5203" i="1"/>
  <c r="E5203" i="1"/>
  <c r="C5203" i="1"/>
  <c r="A5203" i="1"/>
  <c r="K5202" i="1"/>
  <c r="G5202" i="1"/>
  <c r="F5202" i="1"/>
  <c r="E5202" i="1"/>
  <c r="C5202" i="1"/>
  <c r="A5202" i="1"/>
  <c r="K5201" i="1"/>
  <c r="G5201" i="1"/>
  <c r="F5201" i="1"/>
  <c r="E5201" i="1"/>
  <c r="C5201" i="1"/>
  <c r="A5201" i="1"/>
  <c r="K5200" i="1"/>
  <c r="G5200" i="1"/>
  <c r="F5200" i="1"/>
  <c r="E5200" i="1"/>
  <c r="C5200" i="1"/>
  <c r="A5200" i="1"/>
  <c r="K5199" i="1"/>
  <c r="G5199" i="1"/>
  <c r="F5199" i="1"/>
  <c r="E5199" i="1"/>
  <c r="C5199" i="1"/>
  <c r="A5199" i="1"/>
  <c r="K5198" i="1"/>
  <c r="G5198" i="1"/>
  <c r="F5198" i="1"/>
  <c r="E5198" i="1"/>
  <c r="C5198" i="1"/>
  <c r="A5198" i="1"/>
  <c r="K5197" i="1"/>
  <c r="G5197" i="1"/>
  <c r="F5197" i="1"/>
  <c r="E5197" i="1"/>
  <c r="C5197" i="1"/>
  <c r="A5197" i="1"/>
  <c r="K5196" i="1"/>
  <c r="G5196" i="1"/>
  <c r="F5196" i="1"/>
  <c r="E5196" i="1"/>
  <c r="C5196" i="1"/>
  <c r="A5196" i="1"/>
  <c r="K5195" i="1"/>
  <c r="G5195" i="1"/>
  <c r="F5195" i="1"/>
  <c r="E5195" i="1"/>
  <c r="C5195" i="1"/>
  <c r="A5195" i="1"/>
  <c r="K5194" i="1"/>
  <c r="G5194" i="1"/>
  <c r="F5194" i="1"/>
  <c r="E5194" i="1"/>
  <c r="C5194" i="1"/>
  <c r="A5194" i="1"/>
  <c r="K5193" i="1"/>
  <c r="G5193" i="1"/>
  <c r="F5193" i="1"/>
  <c r="E5193" i="1"/>
  <c r="C5193" i="1"/>
  <c r="A5193" i="1"/>
  <c r="K5192" i="1"/>
  <c r="G5192" i="1"/>
  <c r="F5192" i="1"/>
  <c r="E5192" i="1"/>
  <c r="C5192" i="1"/>
  <c r="A5192" i="1"/>
  <c r="K5191" i="1"/>
  <c r="G5191" i="1"/>
  <c r="F5191" i="1"/>
  <c r="E5191" i="1"/>
  <c r="C5191" i="1"/>
  <c r="A5191" i="1"/>
  <c r="K5190" i="1"/>
  <c r="G5190" i="1"/>
  <c r="F5190" i="1"/>
  <c r="E5190" i="1"/>
  <c r="C5190" i="1"/>
  <c r="A5190" i="1"/>
  <c r="K5189" i="1"/>
  <c r="G5189" i="1"/>
  <c r="F5189" i="1"/>
  <c r="E5189" i="1"/>
  <c r="C5189" i="1"/>
  <c r="A5189" i="1"/>
  <c r="K5188" i="1"/>
  <c r="G5188" i="1"/>
  <c r="F5188" i="1"/>
  <c r="E5188" i="1"/>
  <c r="C5188" i="1"/>
  <c r="A5188" i="1"/>
  <c r="K5187" i="1"/>
  <c r="G5187" i="1"/>
  <c r="F5187" i="1"/>
  <c r="E5187" i="1"/>
  <c r="C5187" i="1"/>
  <c r="A5187" i="1"/>
  <c r="K5186" i="1"/>
  <c r="G5186" i="1"/>
  <c r="F5186" i="1"/>
  <c r="E5186" i="1"/>
  <c r="C5186" i="1"/>
  <c r="A5186" i="1"/>
  <c r="K5185" i="1"/>
  <c r="G5185" i="1"/>
  <c r="F5185" i="1"/>
  <c r="E5185" i="1"/>
  <c r="C5185" i="1"/>
  <c r="A5185" i="1"/>
  <c r="K5184" i="1"/>
  <c r="G5184" i="1"/>
  <c r="F5184" i="1"/>
  <c r="E5184" i="1"/>
  <c r="C5184" i="1"/>
  <c r="A5184" i="1"/>
  <c r="K5183" i="1"/>
  <c r="G5183" i="1"/>
  <c r="F5183" i="1"/>
  <c r="E5183" i="1"/>
  <c r="C5183" i="1"/>
  <c r="A5183" i="1"/>
  <c r="K5182" i="1"/>
  <c r="G5182" i="1"/>
  <c r="F5182" i="1"/>
  <c r="E5182" i="1"/>
  <c r="C5182" i="1"/>
  <c r="A5182" i="1"/>
  <c r="K5181" i="1"/>
  <c r="G5181" i="1"/>
  <c r="F5181" i="1"/>
  <c r="E5181" i="1"/>
  <c r="C5181" i="1"/>
  <c r="A5181" i="1"/>
  <c r="K5180" i="1"/>
  <c r="G5180" i="1"/>
  <c r="F5180" i="1"/>
  <c r="E5180" i="1"/>
  <c r="C5180" i="1"/>
  <c r="A5180" i="1"/>
  <c r="K5179" i="1"/>
  <c r="G5179" i="1"/>
  <c r="F5179" i="1"/>
  <c r="E5179" i="1"/>
  <c r="C5179" i="1"/>
  <c r="A5179" i="1"/>
  <c r="K5178" i="1"/>
  <c r="G5178" i="1"/>
  <c r="F5178" i="1"/>
  <c r="E5178" i="1"/>
  <c r="C5178" i="1"/>
  <c r="A5178" i="1"/>
  <c r="K5177" i="1"/>
  <c r="G5177" i="1"/>
  <c r="F5177" i="1"/>
  <c r="E5177" i="1"/>
  <c r="C5177" i="1"/>
  <c r="A5177" i="1"/>
  <c r="K5176" i="1"/>
  <c r="G5176" i="1"/>
  <c r="F5176" i="1"/>
  <c r="E5176" i="1"/>
  <c r="C5176" i="1"/>
  <c r="A5176" i="1"/>
  <c r="K5175" i="1"/>
  <c r="G5175" i="1"/>
  <c r="F5175" i="1"/>
  <c r="E5175" i="1"/>
  <c r="C5175" i="1"/>
  <c r="A5175" i="1"/>
  <c r="K5174" i="1"/>
  <c r="G5174" i="1"/>
  <c r="F5174" i="1"/>
  <c r="E5174" i="1"/>
  <c r="C5174" i="1"/>
  <c r="A5174" i="1"/>
  <c r="K5173" i="1"/>
  <c r="G5173" i="1"/>
  <c r="F5173" i="1"/>
  <c r="E5173" i="1"/>
  <c r="C5173" i="1"/>
  <c r="A5173" i="1"/>
  <c r="K5172" i="1"/>
  <c r="G5172" i="1"/>
  <c r="F5172" i="1"/>
  <c r="E5172" i="1"/>
  <c r="C5172" i="1"/>
  <c r="A5172" i="1"/>
  <c r="K5171" i="1"/>
  <c r="G5171" i="1"/>
  <c r="F5171" i="1"/>
  <c r="E5171" i="1"/>
  <c r="C5171" i="1"/>
  <c r="A5171" i="1"/>
  <c r="K5170" i="1"/>
  <c r="G5170" i="1"/>
  <c r="F5170" i="1"/>
  <c r="E5170" i="1"/>
  <c r="C5170" i="1"/>
  <c r="A5170" i="1"/>
  <c r="K5169" i="1"/>
  <c r="G5169" i="1"/>
  <c r="F5169" i="1"/>
  <c r="E5169" i="1"/>
  <c r="C5169" i="1"/>
  <c r="A5169" i="1"/>
  <c r="K5168" i="1"/>
  <c r="G5168" i="1"/>
  <c r="F5168" i="1"/>
  <c r="E5168" i="1"/>
  <c r="C5168" i="1"/>
  <c r="A5168" i="1"/>
  <c r="K5167" i="1"/>
  <c r="G5167" i="1"/>
  <c r="F5167" i="1"/>
  <c r="E5167" i="1"/>
  <c r="C5167" i="1"/>
  <c r="A5167" i="1"/>
  <c r="K5166" i="1"/>
  <c r="G5166" i="1"/>
  <c r="F5166" i="1"/>
  <c r="E5166" i="1"/>
  <c r="C5166" i="1"/>
  <c r="A5166" i="1"/>
  <c r="K5165" i="1"/>
  <c r="G5165" i="1"/>
  <c r="F5165" i="1"/>
  <c r="E5165" i="1"/>
  <c r="C5165" i="1"/>
  <c r="A5165" i="1"/>
  <c r="K5164" i="1"/>
  <c r="G5164" i="1"/>
  <c r="F5164" i="1"/>
  <c r="E5164" i="1"/>
  <c r="C5164" i="1"/>
  <c r="A5164" i="1"/>
  <c r="K5163" i="1"/>
  <c r="G5163" i="1"/>
  <c r="F5163" i="1"/>
  <c r="E5163" i="1"/>
  <c r="C5163" i="1"/>
  <c r="A5163" i="1"/>
  <c r="K5162" i="1"/>
  <c r="G5162" i="1"/>
  <c r="F5162" i="1"/>
  <c r="E5162" i="1"/>
  <c r="C5162" i="1"/>
  <c r="A5162" i="1"/>
  <c r="K5161" i="1"/>
  <c r="G5161" i="1"/>
  <c r="F5161" i="1"/>
  <c r="E5161" i="1"/>
  <c r="C5161" i="1"/>
  <c r="A5161" i="1"/>
  <c r="K5160" i="1"/>
  <c r="G5160" i="1"/>
  <c r="F5160" i="1"/>
  <c r="E5160" i="1"/>
  <c r="C5160" i="1"/>
  <c r="A5160" i="1"/>
  <c r="K5159" i="1"/>
  <c r="G5159" i="1"/>
  <c r="F5159" i="1"/>
  <c r="E5159" i="1"/>
  <c r="C5159" i="1"/>
  <c r="A5159" i="1"/>
  <c r="K5158" i="1"/>
  <c r="G5158" i="1"/>
  <c r="F5158" i="1"/>
  <c r="E5158" i="1"/>
  <c r="C5158" i="1"/>
  <c r="A5158" i="1"/>
  <c r="K5157" i="1"/>
  <c r="G5157" i="1"/>
  <c r="F5157" i="1"/>
  <c r="E5157" i="1"/>
  <c r="C5157" i="1"/>
  <c r="A5157" i="1"/>
  <c r="K5156" i="1"/>
  <c r="G5156" i="1"/>
  <c r="F5156" i="1"/>
  <c r="E5156" i="1"/>
  <c r="C5156" i="1"/>
  <c r="A5156" i="1"/>
  <c r="K5155" i="1"/>
  <c r="G5155" i="1"/>
  <c r="F5155" i="1"/>
  <c r="E5155" i="1"/>
  <c r="C5155" i="1"/>
  <c r="A5155" i="1"/>
  <c r="K5154" i="1"/>
  <c r="G5154" i="1"/>
  <c r="F5154" i="1"/>
  <c r="E5154" i="1"/>
  <c r="C5154" i="1"/>
  <c r="A5154" i="1"/>
  <c r="K5153" i="1"/>
  <c r="G5153" i="1"/>
  <c r="F5153" i="1"/>
  <c r="E5153" i="1"/>
  <c r="C5153" i="1"/>
  <c r="A5153" i="1"/>
  <c r="K5152" i="1"/>
  <c r="G5152" i="1"/>
  <c r="F5152" i="1"/>
  <c r="E5152" i="1"/>
  <c r="C5152" i="1"/>
  <c r="A5152" i="1"/>
  <c r="K5151" i="1"/>
  <c r="G5151" i="1"/>
  <c r="F5151" i="1"/>
  <c r="E5151" i="1"/>
  <c r="C5151" i="1"/>
  <c r="A5151" i="1"/>
  <c r="K5150" i="1"/>
  <c r="G5150" i="1"/>
  <c r="F5150" i="1"/>
  <c r="E5150" i="1"/>
  <c r="C5150" i="1"/>
  <c r="A5150" i="1"/>
  <c r="K5149" i="1"/>
  <c r="G5149" i="1"/>
  <c r="F5149" i="1"/>
  <c r="E5149" i="1"/>
  <c r="C5149" i="1"/>
  <c r="A5149" i="1"/>
  <c r="K5148" i="1"/>
  <c r="G5148" i="1"/>
  <c r="F5148" i="1"/>
  <c r="E5148" i="1"/>
  <c r="C5148" i="1"/>
  <c r="A5148" i="1"/>
  <c r="K5147" i="1"/>
  <c r="G5147" i="1"/>
  <c r="F5147" i="1"/>
  <c r="E5147" i="1"/>
  <c r="C5147" i="1"/>
  <c r="A5147" i="1"/>
  <c r="K5146" i="1"/>
  <c r="G5146" i="1"/>
  <c r="F5146" i="1"/>
  <c r="E5146" i="1"/>
  <c r="C5146" i="1"/>
  <c r="A5146" i="1"/>
  <c r="K5145" i="1"/>
  <c r="G5145" i="1"/>
  <c r="F5145" i="1"/>
  <c r="E5145" i="1"/>
  <c r="C5145" i="1"/>
  <c r="A5145" i="1"/>
  <c r="K5144" i="1"/>
  <c r="G5144" i="1"/>
  <c r="F5144" i="1"/>
  <c r="E5144" i="1"/>
  <c r="C5144" i="1"/>
  <c r="A5144" i="1"/>
  <c r="K5143" i="1"/>
  <c r="G5143" i="1"/>
  <c r="F5143" i="1"/>
  <c r="E5143" i="1"/>
  <c r="C5143" i="1"/>
  <c r="A5143" i="1"/>
  <c r="K5142" i="1"/>
  <c r="G5142" i="1"/>
  <c r="F5142" i="1"/>
  <c r="E5142" i="1"/>
  <c r="C5142" i="1"/>
  <c r="A5142" i="1"/>
  <c r="K5141" i="1"/>
  <c r="G5141" i="1"/>
  <c r="F5141" i="1"/>
  <c r="E5141" i="1"/>
  <c r="C5141" i="1"/>
  <c r="A5141" i="1"/>
  <c r="K5140" i="1"/>
  <c r="G5140" i="1"/>
  <c r="F5140" i="1"/>
  <c r="E5140" i="1"/>
  <c r="C5140" i="1"/>
  <c r="A5140" i="1"/>
  <c r="K5139" i="1"/>
  <c r="G5139" i="1"/>
  <c r="F5139" i="1"/>
  <c r="E5139" i="1"/>
  <c r="C5139" i="1"/>
  <c r="A5139" i="1"/>
  <c r="K5138" i="1"/>
  <c r="G5138" i="1"/>
  <c r="F5138" i="1"/>
  <c r="E5138" i="1"/>
  <c r="C5138" i="1"/>
  <c r="A5138" i="1"/>
  <c r="K5137" i="1"/>
  <c r="G5137" i="1"/>
  <c r="F5137" i="1"/>
  <c r="E5137" i="1"/>
  <c r="C5137" i="1"/>
  <c r="A5137" i="1"/>
  <c r="K5136" i="1"/>
  <c r="G5136" i="1"/>
  <c r="F5136" i="1"/>
  <c r="E5136" i="1"/>
  <c r="C5136" i="1"/>
  <c r="A5136" i="1"/>
  <c r="K5135" i="1"/>
  <c r="G5135" i="1"/>
  <c r="F5135" i="1"/>
  <c r="E5135" i="1"/>
  <c r="C5135" i="1"/>
  <c r="A5135" i="1"/>
  <c r="K5134" i="1"/>
  <c r="G5134" i="1"/>
  <c r="F5134" i="1"/>
  <c r="E5134" i="1"/>
  <c r="C5134" i="1"/>
  <c r="A5134" i="1"/>
  <c r="K5133" i="1"/>
  <c r="G5133" i="1"/>
  <c r="F5133" i="1"/>
  <c r="E5133" i="1"/>
  <c r="C5133" i="1"/>
  <c r="A5133" i="1"/>
  <c r="K5132" i="1"/>
  <c r="G5132" i="1"/>
  <c r="F5132" i="1"/>
  <c r="E5132" i="1"/>
  <c r="C5132" i="1"/>
  <c r="A5132" i="1"/>
  <c r="K5131" i="1"/>
  <c r="G5131" i="1"/>
  <c r="F5131" i="1"/>
  <c r="E5131" i="1"/>
  <c r="C5131" i="1"/>
  <c r="A5131" i="1"/>
  <c r="K5130" i="1"/>
  <c r="G5130" i="1"/>
  <c r="F5130" i="1"/>
  <c r="E5130" i="1"/>
  <c r="C5130" i="1"/>
  <c r="A5130" i="1"/>
  <c r="K5129" i="1"/>
  <c r="G5129" i="1"/>
  <c r="F5129" i="1"/>
  <c r="E5129" i="1"/>
  <c r="C5129" i="1"/>
  <c r="A5129" i="1"/>
  <c r="K5128" i="1"/>
  <c r="G5128" i="1"/>
  <c r="F5128" i="1"/>
  <c r="E5128" i="1"/>
  <c r="C5128" i="1"/>
  <c r="A5128" i="1"/>
  <c r="K5127" i="1"/>
  <c r="G5127" i="1"/>
  <c r="F5127" i="1"/>
  <c r="E5127" i="1"/>
  <c r="C5127" i="1"/>
  <c r="A5127" i="1"/>
  <c r="K5126" i="1"/>
  <c r="G5126" i="1"/>
  <c r="F5126" i="1"/>
  <c r="E5126" i="1"/>
  <c r="C5126" i="1"/>
  <c r="A5126" i="1"/>
  <c r="K5125" i="1"/>
  <c r="G5125" i="1"/>
  <c r="F5125" i="1"/>
  <c r="E5125" i="1"/>
  <c r="C5125" i="1"/>
  <c r="A5125" i="1"/>
  <c r="K5124" i="1"/>
  <c r="G5124" i="1"/>
  <c r="F5124" i="1"/>
  <c r="E5124" i="1"/>
  <c r="C5124" i="1"/>
  <c r="A5124" i="1"/>
  <c r="K5123" i="1"/>
  <c r="G5123" i="1"/>
  <c r="F5123" i="1"/>
  <c r="E5123" i="1"/>
  <c r="C5123" i="1"/>
  <c r="A5123" i="1"/>
  <c r="K5122" i="1"/>
  <c r="G5122" i="1"/>
  <c r="F5122" i="1"/>
  <c r="E5122" i="1"/>
  <c r="C5122" i="1"/>
  <c r="A5122" i="1"/>
  <c r="K5121" i="1"/>
  <c r="G5121" i="1"/>
  <c r="F5121" i="1"/>
  <c r="E5121" i="1"/>
  <c r="C5121" i="1"/>
  <c r="A5121" i="1"/>
  <c r="K5120" i="1"/>
  <c r="G5120" i="1"/>
  <c r="F5120" i="1"/>
  <c r="E5120" i="1"/>
  <c r="C5120" i="1"/>
  <c r="A5120" i="1"/>
  <c r="K5119" i="1"/>
  <c r="G5119" i="1"/>
  <c r="F5119" i="1"/>
  <c r="E5119" i="1"/>
  <c r="C5119" i="1"/>
  <c r="A5119" i="1"/>
  <c r="K5118" i="1"/>
  <c r="G5118" i="1"/>
  <c r="F5118" i="1"/>
  <c r="E5118" i="1"/>
  <c r="C5118" i="1"/>
  <c r="A5118" i="1"/>
  <c r="K5117" i="1"/>
  <c r="G5117" i="1"/>
  <c r="F5117" i="1"/>
  <c r="E5117" i="1"/>
  <c r="C5117" i="1"/>
  <c r="A5117" i="1"/>
  <c r="K5116" i="1"/>
  <c r="G5116" i="1"/>
  <c r="F5116" i="1"/>
  <c r="E5116" i="1"/>
  <c r="C5116" i="1"/>
  <c r="A5116" i="1"/>
  <c r="K5115" i="1"/>
  <c r="G5115" i="1"/>
  <c r="F5115" i="1"/>
  <c r="E5115" i="1"/>
  <c r="C5115" i="1"/>
  <c r="A5115" i="1"/>
  <c r="K5114" i="1"/>
  <c r="G5114" i="1"/>
  <c r="F5114" i="1"/>
  <c r="E5114" i="1"/>
  <c r="C5114" i="1"/>
  <c r="A5114" i="1"/>
  <c r="K5113" i="1"/>
  <c r="G5113" i="1"/>
  <c r="F5113" i="1"/>
  <c r="E5113" i="1"/>
  <c r="C5113" i="1"/>
  <c r="A5113" i="1"/>
  <c r="K5112" i="1"/>
  <c r="G5112" i="1"/>
  <c r="F5112" i="1"/>
  <c r="E5112" i="1"/>
  <c r="C5112" i="1"/>
  <c r="A5112" i="1"/>
  <c r="K5111" i="1"/>
  <c r="G5111" i="1"/>
  <c r="F5111" i="1"/>
  <c r="E5111" i="1"/>
  <c r="C5111" i="1"/>
  <c r="A5111" i="1"/>
  <c r="K5110" i="1"/>
  <c r="G5110" i="1"/>
  <c r="F5110" i="1"/>
  <c r="E5110" i="1"/>
  <c r="C5110" i="1"/>
  <c r="A5110" i="1"/>
  <c r="K5109" i="1"/>
  <c r="G5109" i="1"/>
  <c r="F5109" i="1"/>
  <c r="E5109" i="1"/>
  <c r="C5109" i="1"/>
  <c r="A5109" i="1"/>
  <c r="K5108" i="1"/>
  <c r="G5108" i="1"/>
  <c r="F5108" i="1"/>
  <c r="E5108" i="1"/>
  <c r="C5108" i="1"/>
  <c r="A5108" i="1"/>
  <c r="K5107" i="1"/>
  <c r="G5107" i="1"/>
  <c r="F5107" i="1"/>
  <c r="E5107" i="1"/>
  <c r="C5107" i="1"/>
  <c r="A5107" i="1"/>
  <c r="K5106" i="1"/>
  <c r="G5106" i="1"/>
  <c r="F5106" i="1"/>
  <c r="E5106" i="1"/>
  <c r="C5106" i="1"/>
  <c r="A5106" i="1"/>
  <c r="K5105" i="1"/>
  <c r="G5105" i="1"/>
  <c r="F5105" i="1"/>
  <c r="E5105" i="1"/>
  <c r="C5105" i="1"/>
  <c r="A5105" i="1"/>
  <c r="K5104" i="1"/>
  <c r="G5104" i="1"/>
  <c r="F5104" i="1"/>
  <c r="E5104" i="1"/>
  <c r="C5104" i="1"/>
  <c r="A5104" i="1"/>
  <c r="K5103" i="1"/>
  <c r="G5103" i="1"/>
  <c r="F5103" i="1"/>
  <c r="E5103" i="1"/>
  <c r="C5103" i="1"/>
  <c r="A5103" i="1"/>
  <c r="K5102" i="1"/>
  <c r="G5102" i="1"/>
  <c r="F5102" i="1"/>
  <c r="E5102" i="1"/>
  <c r="C5102" i="1"/>
  <c r="A5102" i="1"/>
  <c r="K5101" i="1"/>
  <c r="G5101" i="1"/>
  <c r="F5101" i="1"/>
  <c r="E5101" i="1"/>
  <c r="C5101" i="1"/>
  <c r="A5101" i="1"/>
  <c r="K5100" i="1"/>
  <c r="G5100" i="1"/>
  <c r="F5100" i="1"/>
  <c r="E5100" i="1"/>
  <c r="C5100" i="1"/>
  <c r="A5100" i="1"/>
  <c r="K5099" i="1"/>
  <c r="G5099" i="1"/>
  <c r="F5099" i="1"/>
  <c r="E5099" i="1"/>
  <c r="C5099" i="1"/>
  <c r="A5099" i="1"/>
  <c r="K5098" i="1"/>
  <c r="G5098" i="1"/>
  <c r="F5098" i="1"/>
  <c r="E5098" i="1"/>
  <c r="C5098" i="1"/>
  <c r="A5098" i="1"/>
  <c r="K5097" i="1"/>
  <c r="G5097" i="1"/>
  <c r="F5097" i="1"/>
  <c r="E5097" i="1"/>
  <c r="C5097" i="1"/>
  <c r="A5097" i="1"/>
  <c r="K5096" i="1"/>
  <c r="G5096" i="1"/>
  <c r="F5096" i="1"/>
  <c r="E5096" i="1"/>
  <c r="C5096" i="1"/>
  <c r="A5096" i="1"/>
  <c r="K5095" i="1"/>
  <c r="G5095" i="1"/>
  <c r="F5095" i="1"/>
  <c r="E5095" i="1"/>
  <c r="C5095" i="1"/>
  <c r="A5095" i="1"/>
  <c r="K5094" i="1"/>
  <c r="G5094" i="1"/>
  <c r="F5094" i="1"/>
  <c r="E5094" i="1"/>
  <c r="C5094" i="1"/>
  <c r="A5094" i="1"/>
  <c r="K5093" i="1"/>
  <c r="G5093" i="1"/>
  <c r="F5093" i="1"/>
  <c r="E5093" i="1"/>
  <c r="C5093" i="1"/>
  <c r="A5093" i="1"/>
  <c r="K5092" i="1"/>
  <c r="G5092" i="1"/>
  <c r="F5092" i="1"/>
  <c r="E5092" i="1"/>
  <c r="C5092" i="1"/>
  <c r="A5092" i="1"/>
  <c r="K5091" i="1"/>
  <c r="G5091" i="1"/>
  <c r="F5091" i="1"/>
  <c r="E5091" i="1"/>
  <c r="C5091" i="1"/>
  <c r="A5091" i="1"/>
  <c r="K5090" i="1"/>
  <c r="G5090" i="1"/>
  <c r="F5090" i="1"/>
  <c r="E5090" i="1"/>
  <c r="C5090" i="1"/>
  <c r="A5090" i="1"/>
  <c r="K5089" i="1"/>
  <c r="G5089" i="1"/>
  <c r="F5089" i="1"/>
  <c r="E5089" i="1"/>
  <c r="C5089" i="1"/>
  <c r="A5089" i="1"/>
  <c r="K5088" i="1"/>
  <c r="G5088" i="1"/>
  <c r="F5088" i="1"/>
  <c r="E5088" i="1"/>
  <c r="C5088" i="1"/>
  <c r="A5088" i="1"/>
  <c r="K5087" i="1"/>
  <c r="G5087" i="1"/>
  <c r="F5087" i="1"/>
  <c r="E5087" i="1"/>
  <c r="C5087" i="1"/>
  <c r="A5087" i="1"/>
  <c r="K5086" i="1"/>
  <c r="G5086" i="1"/>
  <c r="F5086" i="1"/>
  <c r="E5086" i="1"/>
  <c r="C5086" i="1"/>
  <c r="A5086" i="1"/>
  <c r="K5085" i="1"/>
  <c r="G5085" i="1"/>
  <c r="F5085" i="1"/>
  <c r="E5085" i="1"/>
  <c r="C5085" i="1"/>
  <c r="A5085" i="1"/>
  <c r="K5084" i="1"/>
  <c r="G5084" i="1"/>
  <c r="F5084" i="1"/>
  <c r="E5084" i="1"/>
  <c r="C5084" i="1"/>
  <c r="A5084" i="1"/>
  <c r="K5083" i="1"/>
  <c r="G5083" i="1"/>
  <c r="F5083" i="1"/>
  <c r="E5083" i="1"/>
  <c r="C5083" i="1"/>
  <c r="A5083" i="1"/>
  <c r="K5082" i="1"/>
  <c r="G5082" i="1"/>
  <c r="F5082" i="1"/>
  <c r="E5082" i="1"/>
  <c r="C5082" i="1"/>
  <c r="A5082" i="1"/>
  <c r="K5081" i="1"/>
  <c r="G5081" i="1"/>
  <c r="F5081" i="1"/>
  <c r="E5081" i="1"/>
  <c r="C5081" i="1"/>
  <c r="A5081" i="1"/>
  <c r="K5080" i="1"/>
  <c r="G5080" i="1"/>
  <c r="F5080" i="1"/>
  <c r="E5080" i="1"/>
  <c r="C5080" i="1"/>
  <c r="A5080" i="1"/>
  <c r="K5079" i="1"/>
  <c r="G5079" i="1"/>
  <c r="F5079" i="1"/>
  <c r="E5079" i="1"/>
  <c r="C5079" i="1"/>
  <c r="A5079" i="1"/>
  <c r="K5078" i="1"/>
  <c r="G5078" i="1"/>
  <c r="F5078" i="1"/>
  <c r="E5078" i="1"/>
  <c r="C5078" i="1"/>
  <c r="A5078" i="1"/>
  <c r="K5077" i="1"/>
  <c r="G5077" i="1"/>
  <c r="F5077" i="1"/>
  <c r="E5077" i="1"/>
  <c r="C5077" i="1"/>
  <c r="A5077" i="1"/>
  <c r="K5076" i="1"/>
  <c r="G5076" i="1"/>
  <c r="F5076" i="1"/>
  <c r="E5076" i="1"/>
  <c r="C5076" i="1"/>
  <c r="A5076" i="1"/>
  <c r="K5075" i="1"/>
  <c r="G5075" i="1"/>
  <c r="F5075" i="1"/>
  <c r="E5075" i="1"/>
  <c r="C5075" i="1"/>
  <c r="A5075" i="1"/>
  <c r="K5074" i="1"/>
  <c r="G5074" i="1"/>
  <c r="F5074" i="1"/>
  <c r="E5074" i="1"/>
  <c r="C5074" i="1"/>
  <c r="A5074" i="1"/>
  <c r="K5073" i="1"/>
  <c r="G5073" i="1"/>
  <c r="F5073" i="1"/>
  <c r="E5073" i="1"/>
  <c r="C5073" i="1"/>
  <c r="A5073" i="1"/>
  <c r="K5072" i="1"/>
  <c r="G5072" i="1"/>
  <c r="F5072" i="1"/>
  <c r="E5072" i="1"/>
  <c r="C5072" i="1"/>
  <c r="A5072" i="1"/>
  <c r="K5071" i="1"/>
  <c r="G5071" i="1"/>
  <c r="F5071" i="1"/>
  <c r="E5071" i="1"/>
  <c r="C5071" i="1"/>
  <c r="A5071" i="1"/>
  <c r="K5070" i="1"/>
  <c r="G5070" i="1"/>
  <c r="F5070" i="1"/>
  <c r="E5070" i="1"/>
  <c r="C5070" i="1"/>
  <c r="A5070" i="1"/>
  <c r="K5069" i="1"/>
  <c r="G5069" i="1"/>
  <c r="F5069" i="1"/>
  <c r="E5069" i="1"/>
  <c r="C5069" i="1"/>
  <c r="A5069" i="1"/>
  <c r="K5068" i="1"/>
  <c r="G5068" i="1"/>
  <c r="F5068" i="1"/>
  <c r="E5068" i="1"/>
  <c r="C5068" i="1"/>
  <c r="A5068" i="1"/>
  <c r="K5067" i="1"/>
  <c r="G5067" i="1"/>
  <c r="F5067" i="1"/>
  <c r="E5067" i="1"/>
  <c r="C5067" i="1"/>
  <c r="A5067" i="1"/>
  <c r="K5066" i="1"/>
  <c r="G5066" i="1"/>
  <c r="F5066" i="1"/>
  <c r="E5066" i="1"/>
  <c r="C5066" i="1"/>
  <c r="A5066" i="1"/>
  <c r="K5065" i="1"/>
  <c r="G5065" i="1"/>
  <c r="F5065" i="1"/>
  <c r="E5065" i="1"/>
  <c r="C5065" i="1"/>
  <c r="A5065" i="1"/>
  <c r="K5064" i="1"/>
  <c r="G5064" i="1"/>
  <c r="F5064" i="1"/>
  <c r="E5064" i="1"/>
  <c r="C5064" i="1"/>
  <c r="A5064" i="1"/>
  <c r="K5063" i="1"/>
  <c r="G5063" i="1"/>
  <c r="F5063" i="1"/>
  <c r="E5063" i="1"/>
  <c r="C5063" i="1"/>
  <c r="A5063" i="1"/>
  <c r="K5062" i="1"/>
  <c r="G5062" i="1"/>
  <c r="F5062" i="1"/>
  <c r="E5062" i="1"/>
  <c r="C5062" i="1"/>
  <c r="A5062" i="1"/>
  <c r="K5061" i="1"/>
  <c r="G5061" i="1"/>
  <c r="F5061" i="1"/>
  <c r="E5061" i="1"/>
  <c r="C5061" i="1"/>
  <c r="A5061" i="1"/>
  <c r="K5060" i="1"/>
  <c r="G5060" i="1"/>
  <c r="F5060" i="1"/>
  <c r="E5060" i="1"/>
  <c r="C5060" i="1"/>
  <c r="A5060" i="1"/>
  <c r="K5059" i="1"/>
  <c r="G5059" i="1"/>
  <c r="F5059" i="1"/>
  <c r="E5059" i="1"/>
  <c r="C5059" i="1"/>
  <c r="A5059" i="1"/>
  <c r="K5058" i="1"/>
  <c r="G5058" i="1"/>
  <c r="F5058" i="1"/>
  <c r="E5058" i="1"/>
  <c r="C5058" i="1"/>
  <c r="A5058" i="1"/>
  <c r="K5057" i="1"/>
  <c r="G5057" i="1"/>
  <c r="F5057" i="1"/>
  <c r="E5057" i="1"/>
  <c r="C5057" i="1"/>
  <c r="A5057" i="1"/>
  <c r="K5056" i="1"/>
  <c r="G5056" i="1"/>
  <c r="F5056" i="1"/>
  <c r="E5056" i="1"/>
  <c r="C5056" i="1"/>
  <c r="A5056" i="1"/>
  <c r="K5055" i="1"/>
  <c r="G5055" i="1"/>
  <c r="F5055" i="1"/>
  <c r="E5055" i="1"/>
  <c r="C5055" i="1"/>
  <c r="A5055" i="1"/>
  <c r="K5054" i="1"/>
  <c r="G5054" i="1"/>
  <c r="F5054" i="1"/>
  <c r="E5054" i="1"/>
  <c r="C5054" i="1"/>
  <c r="A5054" i="1"/>
  <c r="K5053" i="1"/>
  <c r="G5053" i="1"/>
  <c r="F5053" i="1"/>
  <c r="E5053" i="1"/>
  <c r="C5053" i="1"/>
  <c r="A5053" i="1"/>
  <c r="K5052" i="1"/>
  <c r="G5052" i="1"/>
  <c r="F5052" i="1"/>
  <c r="E5052" i="1"/>
  <c r="C5052" i="1"/>
  <c r="A5052" i="1"/>
  <c r="K5051" i="1"/>
  <c r="G5051" i="1"/>
  <c r="F5051" i="1"/>
  <c r="E5051" i="1"/>
  <c r="C5051" i="1"/>
  <c r="A5051" i="1"/>
  <c r="K5050" i="1"/>
  <c r="G5050" i="1"/>
  <c r="F5050" i="1"/>
  <c r="E5050" i="1"/>
  <c r="C5050" i="1"/>
  <c r="A5050" i="1"/>
  <c r="K5049" i="1"/>
  <c r="G5049" i="1"/>
  <c r="F5049" i="1"/>
  <c r="E5049" i="1"/>
  <c r="C5049" i="1"/>
  <c r="A5049" i="1"/>
  <c r="K5048" i="1"/>
  <c r="G5048" i="1"/>
  <c r="F5048" i="1"/>
  <c r="E5048" i="1"/>
  <c r="C5048" i="1"/>
  <c r="A5048" i="1"/>
  <c r="K5047" i="1"/>
  <c r="G5047" i="1"/>
  <c r="F5047" i="1"/>
  <c r="E5047" i="1"/>
  <c r="C5047" i="1"/>
  <c r="A5047" i="1"/>
  <c r="K5046" i="1"/>
  <c r="G5046" i="1"/>
  <c r="F5046" i="1"/>
  <c r="E5046" i="1"/>
  <c r="C5046" i="1"/>
  <c r="A5046" i="1"/>
  <c r="K5045" i="1"/>
  <c r="G5045" i="1"/>
  <c r="F5045" i="1"/>
  <c r="E5045" i="1"/>
  <c r="C5045" i="1"/>
  <c r="A5045" i="1"/>
  <c r="K5044" i="1"/>
  <c r="G5044" i="1"/>
  <c r="F5044" i="1"/>
  <c r="E5044" i="1"/>
  <c r="C5044" i="1"/>
  <c r="A5044" i="1"/>
  <c r="K5043" i="1"/>
  <c r="G5043" i="1"/>
  <c r="F5043" i="1"/>
  <c r="E5043" i="1"/>
  <c r="C5043" i="1"/>
  <c r="A5043" i="1"/>
  <c r="K5042" i="1"/>
  <c r="G5042" i="1"/>
  <c r="F5042" i="1"/>
  <c r="E5042" i="1"/>
  <c r="C5042" i="1"/>
  <c r="A5042" i="1"/>
  <c r="K5041" i="1"/>
  <c r="G5041" i="1"/>
  <c r="F5041" i="1"/>
  <c r="E5041" i="1"/>
  <c r="C5041" i="1"/>
  <c r="A5041" i="1"/>
  <c r="K5040" i="1"/>
  <c r="G5040" i="1"/>
  <c r="F5040" i="1"/>
  <c r="E5040" i="1"/>
  <c r="C5040" i="1"/>
  <c r="A5040" i="1"/>
  <c r="K5039" i="1"/>
  <c r="G5039" i="1"/>
  <c r="F5039" i="1"/>
  <c r="E5039" i="1"/>
  <c r="C5039" i="1"/>
  <c r="A5039" i="1"/>
  <c r="K5038" i="1"/>
  <c r="G5038" i="1"/>
  <c r="F5038" i="1"/>
  <c r="E5038" i="1"/>
  <c r="C5038" i="1"/>
  <c r="A5038" i="1"/>
  <c r="K5037" i="1"/>
  <c r="G5037" i="1"/>
  <c r="F5037" i="1"/>
  <c r="E5037" i="1"/>
  <c r="C5037" i="1"/>
  <c r="A5037" i="1"/>
  <c r="K5036" i="1"/>
  <c r="G5036" i="1"/>
  <c r="F5036" i="1"/>
  <c r="E5036" i="1"/>
  <c r="C5036" i="1"/>
  <c r="A5036" i="1"/>
  <c r="K5035" i="1"/>
  <c r="G5035" i="1"/>
  <c r="F5035" i="1"/>
  <c r="E5035" i="1"/>
  <c r="C5035" i="1"/>
  <c r="A5035" i="1"/>
  <c r="K5034" i="1"/>
  <c r="G5034" i="1"/>
  <c r="F5034" i="1"/>
  <c r="E5034" i="1"/>
  <c r="C5034" i="1"/>
  <c r="A5034" i="1"/>
  <c r="K5033" i="1"/>
  <c r="G5033" i="1"/>
  <c r="F5033" i="1"/>
  <c r="E5033" i="1"/>
  <c r="C5033" i="1"/>
  <c r="A5033" i="1"/>
  <c r="K5032" i="1"/>
  <c r="G5032" i="1"/>
  <c r="F5032" i="1"/>
  <c r="E5032" i="1"/>
  <c r="C5032" i="1"/>
  <c r="A5032" i="1"/>
  <c r="K5031" i="1"/>
  <c r="G5031" i="1"/>
  <c r="F5031" i="1"/>
  <c r="E5031" i="1"/>
  <c r="C5031" i="1"/>
  <c r="A5031" i="1"/>
  <c r="K5030" i="1"/>
  <c r="G5030" i="1"/>
  <c r="F5030" i="1"/>
  <c r="E5030" i="1"/>
  <c r="C5030" i="1"/>
  <c r="A5030" i="1"/>
  <c r="K5029" i="1"/>
  <c r="G5029" i="1"/>
  <c r="F5029" i="1"/>
  <c r="E5029" i="1"/>
  <c r="C5029" i="1"/>
  <c r="A5029" i="1"/>
  <c r="K5028" i="1"/>
  <c r="G5028" i="1"/>
  <c r="F5028" i="1"/>
  <c r="E5028" i="1"/>
  <c r="C5028" i="1"/>
  <c r="A5028" i="1"/>
  <c r="K5027" i="1"/>
  <c r="G5027" i="1"/>
  <c r="F5027" i="1"/>
  <c r="E5027" i="1"/>
  <c r="C5027" i="1"/>
  <c r="A5027" i="1"/>
  <c r="K5026" i="1"/>
  <c r="G5026" i="1"/>
  <c r="F5026" i="1"/>
  <c r="E5026" i="1"/>
  <c r="C5026" i="1"/>
  <c r="A5026" i="1"/>
  <c r="K5025" i="1"/>
  <c r="G5025" i="1"/>
  <c r="F5025" i="1"/>
  <c r="E5025" i="1"/>
  <c r="C5025" i="1"/>
  <c r="A5025" i="1"/>
  <c r="K5024" i="1"/>
  <c r="G5024" i="1"/>
  <c r="F5024" i="1"/>
  <c r="E5024" i="1"/>
  <c r="C5024" i="1"/>
  <c r="A5024" i="1"/>
  <c r="K5023" i="1"/>
  <c r="G5023" i="1"/>
  <c r="F5023" i="1"/>
  <c r="E5023" i="1"/>
  <c r="C5023" i="1"/>
  <c r="A5023" i="1"/>
  <c r="K5022" i="1"/>
  <c r="G5022" i="1"/>
  <c r="F5022" i="1"/>
  <c r="E5022" i="1"/>
  <c r="C5022" i="1"/>
  <c r="A5022" i="1"/>
  <c r="K5021" i="1"/>
  <c r="G5021" i="1"/>
  <c r="F5021" i="1"/>
  <c r="E5021" i="1"/>
  <c r="C5021" i="1"/>
  <c r="A5021" i="1"/>
  <c r="K5020" i="1"/>
  <c r="G5020" i="1"/>
  <c r="F5020" i="1"/>
  <c r="E5020" i="1"/>
  <c r="C5020" i="1"/>
  <c r="A5020" i="1"/>
  <c r="K5019" i="1"/>
  <c r="G5019" i="1"/>
  <c r="F5019" i="1"/>
  <c r="E5019" i="1"/>
  <c r="C5019" i="1"/>
  <c r="A5019" i="1"/>
  <c r="K5018" i="1"/>
  <c r="G5018" i="1"/>
  <c r="F5018" i="1"/>
  <c r="E5018" i="1"/>
  <c r="C5018" i="1"/>
  <c r="A5018" i="1"/>
  <c r="K5017" i="1"/>
  <c r="G5017" i="1"/>
  <c r="F5017" i="1"/>
  <c r="E5017" i="1"/>
  <c r="C5017" i="1"/>
  <c r="A5017" i="1"/>
  <c r="K5016" i="1"/>
  <c r="G5016" i="1"/>
  <c r="F5016" i="1"/>
  <c r="E5016" i="1"/>
  <c r="C5016" i="1"/>
  <c r="A5016" i="1"/>
  <c r="K5015" i="1"/>
  <c r="G5015" i="1"/>
  <c r="F5015" i="1"/>
  <c r="E5015" i="1"/>
  <c r="C5015" i="1"/>
  <c r="A5015" i="1"/>
  <c r="K5014" i="1"/>
  <c r="G5014" i="1"/>
  <c r="F5014" i="1"/>
  <c r="E5014" i="1"/>
  <c r="C5014" i="1"/>
  <c r="A5014" i="1"/>
  <c r="K5013" i="1"/>
  <c r="G5013" i="1"/>
  <c r="F5013" i="1"/>
  <c r="E5013" i="1"/>
  <c r="C5013" i="1"/>
  <c r="A5013" i="1"/>
  <c r="K5012" i="1"/>
  <c r="G5012" i="1"/>
  <c r="F5012" i="1"/>
  <c r="E5012" i="1"/>
  <c r="C5012" i="1"/>
  <c r="A5012" i="1"/>
  <c r="K5011" i="1"/>
  <c r="G5011" i="1"/>
  <c r="F5011" i="1"/>
  <c r="E5011" i="1"/>
  <c r="C5011" i="1"/>
  <c r="A5011" i="1"/>
  <c r="K5010" i="1"/>
  <c r="G5010" i="1"/>
  <c r="F5010" i="1"/>
  <c r="E5010" i="1"/>
  <c r="C5010" i="1"/>
  <c r="A5010" i="1"/>
  <c r="K5009" i="1"/>
  <c r="G5009" i="1"/>
  <c r="F5009" i="1"/>
  <c r="E5009" i="1"/>
  <c r="C5009" i="1"/>
  <c r="A5009" i="1"/>
  <c r="K5008" i="1"/>
  <c r="G5008" i="1"/>
  <c r="F5008" i="1"/>
  <c r="E5008" i="1"/>
  <c r="C5008" i="1"/>
  <c r="A5008" i="1"/>
  <c r="K5007" i="1"/>
  <c r="G5007" i="1"/>
  <c r="F5007" i="1"/>
  <c r="E5007" i="1"/>
  <c r="C5007" i="1"/>
  <c r="A5007" i="1"/>
  <c r="K5006" i="1"/>
  <c r="G5006" i="1"/>
  <c r="F5006" i="1"/>
  <c r="E5006" i="1"/>
  <c r="C5006" i="1"/>
  <c r="A5006" i="1"/>
  <c r="K5005" i="1"/>
  <c r="G5005" i="1"/>
  <c r="F5005" i="1"/>
  <c r="E5005" i="1"/>
  <c r="C5005" i="1"/>
  <c r="A5005" i="1"/>
  <c r="K5004" i="1"/>
  <c r="G5004" i="1"/>
  <c r="F5004" i="1"/>
  <c r="E5004" i="1"/>
  <c r="C5004" i="1"/>
  <c r="A5004" i="1"/>
  <c r="K5003" i="1"/>
  <c r="G5003" i="1"/>
  <c r="F5003" i="1"/>
  <c r="E5003" i="1"/>
  <c r="C5003" i="1"/>
  <c r="A5003" i="1"/>
  <c r="K5002" i="1"/>
  <c r="G5002" i="1"/>
  <c r="F5002" i="1"/>
  <c r="E5002" i="1"/>
  <c r="C5002" i="1"/>
  <c r="A5002" i="1"/>
  <c r="K5001" i="1"/>
  <c r="G5001" i="1"/>
  <c r="F5001" i="1"/>
  <c r="E5001" i="1"/>
  <c r="C5001" i="1"/>
  <c r="A5001" i="1"/>
  <c r="K5000" i="1"/>
  <c r="G5000" i="1"/>
  <c r="F5000" i="1"/>
  <c r="E5000" i="1"/>
  <c r="C5000" i="1"/>
  <c r="A5000" i="1"/>
  <c r="K4999" i="1"/>
  <c r="G4999" i="1"/>
  <c r="F4999" i="1"/>
  <c r="E4999" i="1"/>
  <c r="C4999" i="1"/>
  <c r="A4999" i="1"/>
  <c r="K4998" i="1"/>
  <c r="G4998" i="1"/>
  <c r="F4998" i="1"/>
  <c r="E4998" i="1"/>
  <c r="C4998" i="1"/>
  <c r="A4998" i="1"/>
  <c r="K4997" i="1"/>
  <c r="G4997" i="1"/>
  <c r="F4997" i="1"/>
  <c r="E4997" i="1"/>
  <c r="C4997" i="1"/>
  <c r="A4997" i="1"/>
  <c r="K4996" i="1"/>
  <c r="G4996" i="1"/>
  <c r="F4996" i="1"/>
  <c r="E4996" i="1"/>
  <c r="C4996" i="1"/>
  <c r="A4996" i="1"/>
  <c r="K4995" i="1"/>
  <c r="G4995" i="1"/>
  <c r="F4995" i="1"/>
  <c r="E4995" i="1"/>
  <c r="C4995" i="1"/>
  <c r="A4995" i="1"/>
  <c r="K4994" i="1"/>
  <c r="G4994" i="1"/>
  <c r="F4994" i="1"/>
  <c r="E4994" i="1"/>
  <c r="C4994" i="1"/>
  <c r="A4994" i="1"/>
  <c r="K4993" i="1"/>
  <c r="G4993" i="1"/>
  <c r="F4993" i="1"/>
  <c r="E4993" i="1"/>
  <c r="C4993" i="1"/>
  <c r="A4993" i="1"/>
  <c r="K4992" i="1"/>
  <c r="G4992" i="1"/>
  <c r="F4992" i="1"/>
  <c r="E4992" i="1"/>
  <c r="C4992" i="1"/>
  <c r="A4992" i="1"/>
  <c r="K4991" i="1"/>
  <c r="G4991" i="1"/>
  <c r="F4991" i="1"/>
  <c r="E4991" i="1"/>
  <c r="C4991" i="1"/>
  <c r="A4991" i="1"/>
  <c r="K4990" i="1"/>
  <c r="G4990" i="1"/>
  <c r="F4990" i="1"/>
  <c r="E4990" i="1"/>
  <c r="C4990" i="1"/>
  <c r="A4990" i="1"/>
  <c r="K4989" i="1"/>
  <c r="G4989" i="1"/>
  <c r="F4989" i="1"/>
  <c r="E4989" i="1"/>
  <c r="C4989" i="1"/>
  <c r="A4989" i="1"/>
  <c r="K4988" i="1"/>
  <c r="G4988" i="1"/>
  <c r="F4988" i="1"/>
  <c r="E4988" i="1"/>
  <c r="C4988" i="1"/>
  <c r="A4988" i="1"/>
  <c r="K4987" i="1"/>
  <c r="G4987" i="1"/>
  <c r="F4987" i="1"/>
  <c r="E4987" i="1"/>
  <c r="C4987" i="1"/>
  <c r="A4987" i="1"/>
  <c r="K4986" i="1"/>
  <c r="G4986" i="1"/>
  <c r="F4986" i="1"/>
  <c r="E4986" i="1"/>
  <c r="C4986" i="1"/>
  <c r="A4986" i="1"/>
  <c r="K4985" i="1"/>
  <c r="G4985" i="1"/>
  <c r="F4985" i="1"/>
  <c r="E4985" i="1"/>
  <c r="C4985" i="1"/>
  <c r="A4985" i="1"/>
  <c r="K4984" i="1"/>
  <c r="G4984" i="1"/>
  <c r="F4984" i="1"/>
  <c r="E4984" i="1"/>
  <c r="C4984" i="1"/>
  <c r="A4984" i="1"/>
  <c r="K4983" i="1"/>
  <c r="G4983" i="1"/>
  <c r="F4983" i="1"/>
  <c r="E4983" i="1"/>
  <c r="C4983" i="1"/>
  <c r="A4983" i="1"/>
  <c r="K4982" i="1"/>
  <c r="G4982" i="1"/>
  <c r="F4982" i="1"/>
  <c r="E4982" i="1"/>
  <c r="C4982" i="1"/>
  <c r="A4982" i="1"/>
  <c r="K4981" i="1"/>
  <c r="G4981" i="1"/>
  <c r="F4981" i="1"/>
  <c r="E4981" i="1"/>
  <c r="C4981" i="1"/>
  <c r="A4981" i="1"/>
  <c r="K4980" i="1"/>
  <c r="G4980" i="1"/>
  <c r="F4980" i="1"/>
  <c r="E4980" i="1"/>
  <c r="C4980" i="1"/>
  <c r="A4980" i="1"/>
  <c r="K4979" i="1"/>
  <c r="G4979" i="1"/>
  <c r="F4979" i="1"/>
  <c r="E4979" i="1"/>
  <c r="C4979" i="1"/>
  <c r="A4979" i="1"/>
  <c r="K4978" i="1"/>
  <c r="G4978" i="1"/>
  <c r="F4978" i="1"/>
  <c r="E4978" i="1"/>
  <c r="C4978" i="1"/>
  <c r="A4978" i="1"/>
  <c r="K4977" i="1"/>
  <c r="G4977" i="1"/>
  <c r="F4977" i="1"/>
  <c r="E4977" i="1"/>
  <c r="C4977" i="1"/>
  <c r="A4977" i="1"/>
  <c r="K4976" i="1"/>
  <c r="G4976" i="1"/>
  <c r="F4976" i="1"/>
  <c r="E4976" i="1"/>
  <c r="C4976" i="1"/>
  <c r="A4976" i="1"/>
  <c r="K4975" i="1"/>
  <c r="G4975" i="1"/>
  <c r="F4975" i="1"/>
  <c r="E4975" i="1"/>
  <c r="C4975" i="1"/>
  <c r="A4975" i="1"/>
  <c r="K4974" i="1"/>
  <c r="G4974" i="1"/>
  <c r="F4974" i="1"/>
  <c r="E4974" i="1"/>
  <c r="C4974" i="1"/>
  <c r="A4974" i="1"/>
  <c r="K4973" i="1"/>
  <c r="G4973" i="1"/>
  <c r="F4973" i="1"/>
  <c r="E4973" i="1"/>
  <c r="C4973" i="1"/>
  <c r="A4973" i="1"/>
  <c r="K4972" i="1"/>
  <c r="G4972" i="1"/>
  <c r="F4972" i="1"/>
  <c r="E4972" i="1"/>
  <c r="C4972" i="1"/>
  <c r="A4972" i="1"/>
  <c r="K4971" i="1"/>
  <c r="G4971" i="1"/>
  <c r="F4971" i="1"/>
  <c r="E4971" i="1"/>
  <c r="C4971" i="1"/>
  <c r="A4971" i="1"/>
  <c r="K4970" i="1"/>
  <c r="G4970" i="1"/>
  <c r="F4970" i="1"/>
  <c r="E4970" i="1"/>
  <c r="C4970" i="1"/>
  <c r="A4970" i="1"/>
  <c r="K4969" i="1"/>
  <c r="G4969" i="1"/>
  <c r="F4969" i="1"/>
  <c r="E4969" i="1"/>
  <c r="C4969" i="1"/>
  <c r="A4969" i="1"/>
  <c r="K4968" i="1"/>
  <c r="G4968" i="1"/>
  <c r="F4968" i="1"/>
  <c r="E4968" i="1"/>
  <c r="C4968" i="1"/>
  <c r="A4968" i="1"/>
  <c r="K4967" i="1"/>
  <c r="G4967" i="1"/>
  <c r="F4967" i="1"/>
  <c r="E4967" i="1"/>
  <c r="C4967" i="1"/>
  <c r="A4967" i="1"/>
  <c r="K4966" i="1"/>
  <c r="G4966" i="1"/>
  <c r="F4966" i="1"/>
  <c r="E4966" i="1"/>
  <c r="C4966" i="1"/>
  <c r="A4966" i="1"/>
  <c r="K4965" i="1"/>
  <c r="G4965" i="1"/>
  <c r="F4965" i="1"/>
  <c r="E4965" i="1"/>
  <c r="C4965" i="1"/>
  <c r="A4965" i="1"/>
  <c r="K4964" i="1"/>
  <c r="G4964" i="1"/>
  <c r="F4964" i="1"/>
  <c r="E4964" i="1"/>
  <c r="C4964" i="1"/>
  <c r="A4964" i="1"/>
  <c r="K4963" i="1"/>
  <c r="G4963" i="1"/>
  <c r="F4963" i="1"/>
  <c r="E4963" i="1"/>
  <c r="C4963" i="1"/>
  <c r="A4963" i="1"/>
  <c r="K4962" i="1"/>
  <c r="G4962" i="1"/>
  <c r="F4962" i="1"/>
  <c r="E4962" i="1"/>
  <c r="C4962" i="1"/>
  <c r="A4962" i="1"/>
  <c r="K4961" i="1"/>
  <c r="G4961" i="1"/>
  <c r="F4961" i="1"/>
  <c r="E4961" i="1"/>
  <c r="C4961" i="1"/>
  <c r="A4961" i="1"/>
  <c r="K4960" i="1"/>
  <c r="G4960" i="1"/>
  <c r="F4960" i="1"/>
  <c r="E4960" i="1"/>
  <c r="C4960" i="1"/>
  <c r="A4960" i="1"/>
  <c r="K4959" i="1"/>
  <c r="G4959" i="1"/>
  <c r="F4959" i="1"/>
  <c r="E4959" i="1"/>
  <c r="C4959" i="1"/>
  <c r="A4959" i="1"/>
  <c r="K4958" i="1"/>
  <c r="G4958" i="1"/>
  <c r="F4958" i="1"/>
  <c r="E4958" i="1"/>
  <c r="C4958" i="1"/>
  <c r="A4958" i="1"/>
  <c r="K4957" i="1"/>
  <c r="G4957" i="1"/>
  <c r="F4957" i="1"/>
  <c r="E4957" i="1"/>
  <c r="C4957" i="1"/>
  <c r="A4957" i="1"/>
  <c r="K4956" i="1"/>
  <c r="G4956" i="1"/>
  <c r="F4956" i="1"/>
  <c r="E4956" i="1"/>
  <c r="C4956" i="1"/>
  <c r="A4956" i="1"/>
  <c r="K4955" i="1"/>
  <c r="G4955" i="1"/>
  <c r="F4955" i="1"/>
  <c r="E4955" i="1"/>
  <c r="C4955" i="1"/>
  <c r="A4955" i="1"/>
  <c r="K4954" i="1"/>
  <c r="G4954" i="1"/>
  <c r="F4954" i="1"/>
  <c r="E4954" i="1"/>
  <c r="C4954" i="1"/>
  <c r="A4954" i="1"/>
  <c r="K4953" i="1"/>
  <c r="G4953" i="1"/>
  <c r="F4953" i="1"/>
  <c r="E4953" i="1"/>
  <c r="C4953" i="1"/>
  <c r="A4953" i="1"/>
  <c r="K4952" i="1"/>
  <c r="G4952" i="1"/>
  <c r="F4952" i="1"/>
  <c r="E4952" i="1"/>
  <c r="C4952" i="1"/>
  <c r="A4952" i="1"/>
  <c r="K4951" i="1"/>
  <c r="G4951" i="1"/>
  <c r="F4951" i="1"/>
  <c r="E4951" i="1"/>
  <c r="C4951" i="1"/>
  <c r="A4951" i="1"/>
  <c r="K4950" i="1"/>
  <c r="G4950" i="1"/>
  <c r="F4950" i="1"/>
  <c r="E4950" i="1"/>
  <c r="C4950" i="1"/>
  <c r="A4950" i="1"/>
  <c r="K4949" i="1"/>
  <c r="G4949" i="1"/>
  <c r="F4949" i="1"/>
  <c r="E4949" i="1"/>
  <c r="C4949" i="1"/>
  <c r="A4949" i="1"/>
  <c r="K4948" i="1"/>
  <c r="G4948" i="1"/>
  <c r="F4948" i="1"/>
  <c r="E4948" i="1"/>
  <c r="C4948" i="1"/>
  <c r="A4948" i="1"/>
  <c r="K4947" i="1"/>
  <c r="G4947" i="1"/>
  <c r="F4947" i="1"/>
  <c r="E4947" i="1"/>
  <c r="C4947" i="1"/>
  <c r="A4947" i="1"/>
  <c r="K4946" i="1"/>
  <c r="G4946" i="1"/>
  <c r="F4946" i="1"/>
  <c r="E4946" i="1"/>
  <c r="C4946" i="1"/>
  <c r="A4946" i="1"/>
  <c r="K4945" i="1"/>
  <c r="G4945" i="1"/>
  <c r="F4945" i="1"/>
  <c r="E4945" i="1"/>
  <c r="C4945" i="1"/>
  <c r="A4945" i="1"/>
  <c r="K4944" i="1"/>
  <c r="G4944" i="1"/>
  <c r="F4944" i="1"/>
  <c r="E4944" i="1"/>
  <c r="C4944" i="1"/>
  <c r="A4944" i="1"/>
  <c r="K4943" i="1"/>
  <c r="G4943" i="1"/>
  <c r="F4943" i="1"/>
  <c r="E4943" i="1"/>
  <c r="C4943" i="1"/>
  <c r="A4943" i="1"/>
  <c r="K4942" i="1"/>
  <c r="G4942" i="1"/>
  <c r="F4942" i="1"/>
  <c r="E4942" i="1"/>
  <c r="C4942" i="1"/>
  <c r="A4942" i="1"/>
  <c r="K4941" i="1"/>
  <c r="G4941" i="1"/>
  <c r="F4941" i="1"/>
  <c r="E4941" i="1"/>
  <c r="C4941" i="1"/>
  <c r="A4941" i="1"/>
  <c r="K4940" i="1"/>
  <c r="G4940" i="1"/>
  <c r="F4940" i="1"/>
  <c r="E4940" i="1"/>
  <c r="C4940" i="1"/>
  <c r="A4940" i="1"/>
  <c r="K4939" i="1"/>
  <c r="G4939" i="1"/>
  <c r="F4939" i="1"/>
  <c r="E4939" i="1"/>
  <c r="C4939" i="1"/>
  <c r="A4939" i="1"/>
  <c r="K4938" i="1"/>
  <c r="G4938" i="1"/>
  <c r="F4938" i="1"/>
  <c r="E4938" i="1"/>
  <c r="C4938" i="1"/>
  <c r="A4938" i="1"/>
  <c r="K4937" i="1"/>
  <c r="G4937" i="1"/>
  <c r="F4937" i="1"/>
  <c r="E4937" i="1"/>
  <c r="C4937" i="1"/>
  <c r="A4937" i="1"/>
  <c r="K4936" i="1"/>
  <c r="G4936" i="1"/>
  <c r="F4936" i="1"/>
  <c r="E4936" i="1"/>
  <c r="C4936" i="1"/>
  <c r="A4936" i="1"/>
  <c r="K4935" i="1"/>
  <c r="G4935" i="1"/>
  <c r="F4935" i="1"/>
  <c r="E4935" i="1"/>
  <c r="C4935" i="1"/>
  <c r="A4935" i="1"/>
  <c r="K4934" i="1"/>
  <c r="G4934" i="1"/>
  <c r="F4934" i="1"/>
  <c r="E4934" i="1"/>
  <c r="C4934" i="1"/>
  <c r="A4934" i="1"/>
  <c r="K4933" i="1"/>
  <c r="G4933" i="1"/>
  <c r="F4933" i="1"/>
  <c r="E4933" i="1"/>
  <c r="C4933" i="1"/>
  <c r="A4933" i="1"/>
  <c r="K4932" i="1"/>
  <c r="G4932" i="1"/>
  <c r="F4932" i="1"/>
  <c r="E4932" i="1"/>
  <c r="C4932" i="1"/>
  <c r="A4932" i="1"/>
  <c r="K4931" i="1"/>
  <c r="G4931" i="1"/>
  <c r="F4931" i="1"/>
  <c r="E4931" i="1"/>
  <c r="C4931" i="1"/>
  <c r="A4931" i="1"/>
  <c r="K4930" i="1"/>
  <c r="G4930" i="1"/>
  <c r="F4930" i="1"/>
  <c r="E4930" i="1"/>
  <c r="C4930" i="1"/>
  <c r="A4930" i="1"/>
  <c r="K4929" i="1"/>
  <c r="G4929" i="1"/>
  <c r="F4929" i="1"/>
  <c r="E4929" i="1"/>
  <c r="C4929" i="1"/>
  <c r="A4929" i="1"/>
  <c r="K4928" i="1"/>
  <c r="G4928" i="1"/>
  <c r="F4928" i="1"/>
  <c r="E4928" i="1"/>
  <c r="C4928" i="1"/>
  <c r="A4928" i="1"/>
  <c r="K4927" i="1"/>
  <c r="G4927" i="1"/>
  <c r="F4927" i="1"/>
  <c r="E4927" i="1"/>
  <c r="C4927" i="1"/>
  <c r="A4927" i="1"/>
  <c r="K4926" i="1"/>
  <c r="G4926" i="1"/>
  <c r="F4926" i="1"/>
  <c r="E4926" i="1"/>
  <c r="C4926" i="1"/>
  <c r="A4926" i="1"/>
  <c r="K4925" i="1"/>
  <c r="G4925" i="1"/>
  <c r="F4925" i="1"/>
  <c r="E4925" i="1"/>
  <c r="C4925" i="1"/>
  <c r="A4925" i="1"/>
  <c r="K4924" i="1"/>
  <c r="G4924" i="1"/>
  <c r="F4924" i="1"/>
  <c r="E4924" i="1"/>
  <c r="C4924" i="1"/>
  <c r="A4924" i="1"/>
  <c r="K4923" i="1"/>
  <c r="G4923" i="1"/>
  <c r="F4923" i="1"/>
  <c r="E4923" i="1"/>
  <c r="C4923" i="1"/>
  <c r="A4923" i="1"/>
  <c r="K4922" i="1"/>
  <c r="G4922" i="1"/>
  <c r="F4922" i="1"/>
  <c r="E4922" i="1"/>
  <c r="C4922" i="1"/>
  <c r="A4922" i="1"/>
  <c r="K4921" i="1"/>
  <c r="G4921" i="1"/>
  <c r="F4921" i="1"/>
  <c r="E4921" i="1"/>
  <c r="C4921" i="1"/>
  <c r="A4921" i="1"/>
  <c r="K4920" i="1"/>
  <c r="G4920" i="1"/>
  <c r="F4920" i="1"/>
  <c r="E4920" i="1"/>
  <c r="C4920" i="1"/>
  <c r="A4920" i="1"/>
  <c r="K4919" i="1"/>
  <c r="G4919" i="1"/>
  <c r="F4919" i="1"/>
  <c r="E4919" i="1"/>
  <c r="C4919" i="1"/>
  <c r="A4919" i="1"/>
  <c r="K4918" i="1"/>
  <c r="G4918" i="1"/>
  <c r="F4918" i="1"/>
  <c r="E4918" i="1"/>
  <c r="C4918" i="1"/>
  <c r="A4918" i="1"/>
  <c r="K4917" i="1"/>
  <c r="G4917" i="1"/>
  <c r="F4917" i="1"/>
  <c r="E4917" i="1"/>
  <c r="C4917" i="1"/>
  <c r="A4917" i="1"/>
  <c r="K4916" i="1"/>
  <c r="G4916" i="1"/>
  <c r="F4916" i="1"/>
  <c r="E4916" i="1"/>
  <c r="C4916" i="1"/>
  <c r="A4916" i="1"/>
  <c r="K4915" i="1"/>
  <c r="G4915" i="1"/>
  <c r="F4915" i="1"/>
  <c r="E4915" i="1"/>
  <c r="C4915" i="1"/>
  <c r="A4915" i="1"/>
  <c r="K4914" i="1"/>
  <c r="G4914" i="1"/>
  <c r="F4914" i="1"/>
  <c r="E4914" i="1"/>
  <c r="C4914" i="1"/>
  <c r="A4914" i="1"/>
  <c r="K4913" i="1"/>
  <c r="G4913" i="1"/>
  <c r="F4913" i="1"/>
  <c r="E4913" i="1"/>
  <c r="C4913" i="1"/>
  <c r="A4913" i="1"/>
  <c r="K4912" i="1"/>
  <c r="G4912" i="1"/>
  <c r="F4912" i="1"/>
  <c r="E4912" i="1"/>
  <c r="C4912" i="1"/>
  <c r="A4912" i="1"/>
  <c r="K4911" i="1"/>
  <c r="G4911" i="1"/>
  <c r="F4911" i="1"/>
  <c r="E4911" i="1"/>
  <c r="C4911" i="1"/>
  <c r="A4911" i="1"/>
  <c r="K4910" i="1"/>
  <c r="G4910" i="1"/>
  <c r="F4910" i="1"/>
  <c r="E4910" i="1"/>
  <c r="C4910" i="1"/>
  <c r="A4910" i="1"/>
  <c r="K4909" i="1"/>
  <c r="G4909" i="1"/>
  <c r="F4909" i="1"/>
  <c r="E4909" i="1"/>
  <c r="C4909" i="1"/>
  <c r="A4909" i="1"/>
  <c r="K4908" i="1"/>
  <c r="G4908" i="1"/>
  <c r="F4908" i="1"/>
  <c r="E4908" i="1"/>
  <c r="C4908" i="1"/>
  <c r="A4908" i="1"/>
  <c r="K4907" i="1"/>
  <c r="G4907" i="1"/>
  <c r="F4907" i="1"/>
  <c r="E4907" i="1"/>
  <c r="C4907" i="1"/>
  <c r="A4907" i="1"/>
  <c r="K4906" i="1"/>
  <c r="G4906" i="1"/>
  <c r="F4906" i="1"/>
  <c r="E4906" i="1"/>
  <c r="C4906" i="1"/>
  <c r="A4906" i="1"/>
  <c r="K4905" i="1"/>
  <c r="G4905" i="1"/>
  <c r="F4905" i="1"/>
  <c r="E4905" i="1"/>
  <c r="C4905" i="1"/>
  <c r="A4905" i="1"/>
  <c r="K4904" i="1"/>
  <c r="G4904" i="1"/>
  <c r="F4904" i="1"/>
  <c r="E4904" i="1"/>
  <c r="C4904" i="1"/>
  <c r="A4904" i="1"/>
  <c r="K4903" i="1"/>
  <c r="G4903" i="1"/>
  <c r="F4903" i="1"/>
  <c r="E4903" i="1"/>
  <c r="C4903" i="1"/>
  <c r="A4903" i="1"/>
  <c r="K4902" i="1"/>
  <c r="G4902" i="1"/>
  <c r="F4902" i="1"/>
  <c r="E4902" i="1"/>
  <c r="C4902" i="1"/>
  <c r="A4902" i="1"/>
  <c r="K4901" i="1"/>
  <c r="G4901" i="1"/>
  <c r="F4901" i="1"/>
  <c r="E4901" i="1"/>
  <c r="C4901" i="1"/>
  <c r="A4901" i="1"/>
  <c r="K4900" i="1"/>
  <c r="G4900" i="1"/>
  <c r="F4900" i="1"/>
  <c r="E4900" i="1"/>
  <c r="C4900" i="1"/>
  <c r="A4900" i="1"/>
  <c r="K4899" i="1"/>
  <c r="G4899" i="1"/>
  <c r="F4899" i="1"/>
  <c r="E4899" i="1"/>
  <c r="C4899" i="1"/>
  <c r="A4899" i="1"/>
  <c r="K4898" i="1"/>
  <c r="G4898" i="1"/>
  <c r="F4898" i="1"/>
  <c r="E4898" i="1"/>
  <c r="C4898" i="1"/>
  <c r="A4898" i="1"/>
  <c r="K4897" i="1"/>
  <c r="G4897" i="1"/>
  <c r="F4897" i="1"/>
  <c r="E4897" i="1"/>
  <c r="C4897" i="1"/>
  <c r="A4897" i="1"/>
  <c r="K4896" i="1"/>
  <c r="G4896" i="1"/>
  <c r="F4896" i="1"/>
  <c r="E4896" i="1"/>
  <c r="C4896" i="1"/>
  <c r="A4896" i="1"/>
  <c r="K4895" i="1"/>
  <c r="G4895" i="1"/>
  <c r="F4895" i="1"/>
  <c r="E4895" i="1"/>
  <c r="C4895" i="1"/>
  <c r="A4895" i="1"/>
  <c r="K4894" i="1"/>
  <c r="G4894" i="1"/>
  <c r="F4894" i="1"/>
  <c r="E4894" i="1"/>
  <c r="C4894" i="1"/>
  <c r="A4894" i="1"/>
  <c r="K4893" i="1"/>
  <c r="G4893" i="1"/>
  <c r="F4893" i="1"/>
  <c r="E4893" i="1"/>
  <c r="C4893" i="1"/>
  <c r="A4893" i="1"/>
  <c r="K4892" i="1"/>
  <c r="G4892" i="1"/>
  <c r="F4892" i="1"/>
  <c r="E4892" i="1"/>
  <c r="C4892" i="1"/>
  <c r="A4892" i="1"/>
  <c r="K4891" i="1"/>
  <c r="G4891" i="1"/>
  <c r="F4891" i="1"/>
  <c r="E4891" i="1"/>
  <c r="C4891" i="1"/>
  <c r="A4891" i="1"/>
  <c r="K4890" i="1"/>
  <c r="G4890" i="1"/>
  <c r="F4890" i="1"/>
  <c r="E4890" i="1"/>
  <c r="C4890" i="1"/>
  <c r="A4890" i="1"/>
  <c r="K4889" i="1"/>
  <c r="G4889" i="1"/>
  <c r="F4889" i="1"/>
  <c r="E4889" i="1"/>
  <c r="C4889" i="1"/>
  <c r="A4889" i="1"/>
  <c r="K4888" i="1"/>
  <c r="G4888" i="1"/>
  <c r="F4888" i="1"/>
  <c r="E4888" i="1"/>
  <c r="C4888" i="1"/>
  <c r="A4888" i="1"/>
  <c r="K4887" i="1"/>
  <c r="G4887" i="1"/>
  <c r="F4887" i="1"/>
  <c r="E4887" i="1"/>
  <c r="C4887" i="1"/>
  <c r="A4887" i="1"/>
  <c r="K4886" i="1"/>
  <c r="G4886" i="1"/>
  <c r="F4886" i="1"/>
  <c r="E4886" i="1"/>
  <c r="C4886" i="1"/>
  <c r="A4886" i="1"/>
  <c r="K4885" i="1"/>
  <c r="G4885" i="1"/>
  <c r="F4885" i="1"/>
  <c r="E4885" i="1"/>
  <c r="C4885" i="1"/>
  <c r="A4885" i="1"/>
  <c r="K4884" i="1"/>
  <c r="G4884" i="1"/>
  <c r="F4884" i="1"/>
  <c r="E4884" i="1"/>
  <c r="C4884" i="1"/>
  <c r="A4884" i="1"/>
  <c r="K4883" i="1"/>
  <c r="G4883" i="1"/>
  <c r="F4883" i="1"/>
  <c r="E4883" i="1"/>
  <c r="C4883" i="1"/>
  <c r="A4883" i="1"/>
  <c r="K4882" i="1"/>
  <c r="G4882" i="1"/>
  <c r="F4882" i="1"/>
  <c r="E4882" i="1"/>
  <c r="C4882" i="1"/>
  <c r="A4882" i="1"/>
  <c r="K4881" i="1"/>
  <c r="G4881" i="1"/>
  <c r="F4881" i="1"/>
  <c r="E4881" i="1"/>
  <c r="C4881" i="1"/>
  <c r="A4881" i="1"/>
  <c r="K4880" i="1"/>
  <c r="G4880" i="1"/>
  <c r="F4880" i="1"/>
  <c r="E4880" i="1"/>
  <c r="C4880" i="1"/>
  <c r="A4880" i="1"/>
  <c r="K4879" i="1"/>
  <c r="G4879" i="1"/>
  <c r="F4879" i="1"/>
  <c r="E4879" i="1"/>
  <c r="C4879" i="1"/>
  <c r="A4879" i="1"/>
  <c r="K4878" i="1"/>
  <c r="G4878" i="1"/>
  <c r="F4878" i="1"/>
  <c r="E4878" i="1"/>
  <c r="C4878" i="1"/>
  <c r="A4878" i="1"/>
  <c r="K4877" i="1"/>
  <c r="G4877" i="1"/>
  <c r="F4877" i="1"/>
  <c r="E4877" i="1"/>
  <c r="C4877" i="1"/>
  <c r="A4877" i="1"/>
  <c r="K4876" i="1"/>
  <c r="G4876" i="1"/>
  <c r="F4876" i="1"/>
  <c r="E4876" i="1"/>
  <c r="C4876" i="1"/>
  <c r="A4876" i="1"/>
  <c r="K4875" i="1"/>
  <c r="G4875" i="1"/>
  <c r="F4875" i="1"/>
  <c r="E4875" i="1"/>
  <c r="C4875" i="1"/>
  <c r="A4875" i="1"/>
  <c r="K4874" i="1"/>
  <c r="G4874" i="1"/>
  <c r="F4874" i="1"/>
  <c r="E4874" i="1"/>
  <c r="C4874" i="1"/>
  <c r="A4874" i="1"/>
  <c r="K4873" i="1"/>
  <c r="G4873" i="1"/>
  <c r="F4873" i="1"/>
  <c r="E4873" i="1"/>
  <c r="C4873" i="1"/>
  <c r="A4873" i="1"/>
  <c r="K4872" i="1"/>
  <c r="G4872" i="1"/>
  <c r="F4872" i="1"/>
  <c r="E4872" i="1"/>
  <c r="C4872" i="1"/>
  <c r="A4872" i="1"/>
  <c r="K4871" i="1"/>
  <c r="G4871" i="1"/>
  <c r="F4871" i="1"/>
  <c r="E4871" i="1"/>
  <c r="C4871" i="1"/>
  <c r="A4871" i="1"/>
  <c r="K4870" i="1"/>
  <c r="G4870" i="1"/>
  <c r="F4870" i="1"/>
  <c r="E4870" i="1"/>
  <c r="C4870" i="1"/>
  <c r="A4870" i="1"/>
  <c r="K4869" i="1"/>
  <c r="G4869" i="1"/>
  <c r="F4869" i="1"/>
  <c r="E4869" i="1"/>
  <c r="C4869" i="1"/>
  <c r="A4869" i="1"/>
  <c r="K4868" i="1"/>
  <c r="G4868" i="1"/>
  <c r="F4868" i="1"/>
  <c r="E4868" i="1"/>
  <c r="C4868" i="1"/>
  <c r="A4868" i="1"/>
  <c r="K4867" i="1"/>
  <c r="G4867" i="1"/>
  <c r="F4867" i="1"/>
  <c r="E4867" i="1"/>
  <c r="C4867" i="1"/>
  <c r="A4867" i="1"/>
  <c r="K4866" i="1"/>
  <c r="G4866" i="1"/>
  <c r="F4866" i="1"/>
  <c r="E4866" i="1"/>
  <c r="C4866" i="1"/>
  <c r="A4866" i="1"/>
  <c r="K4865" i="1"/>
  <c r="G4865" i="1"/>
  <c r="F4865" i="1"/>
  <c r="E4865" i="1"/>
  <c r="C4865" i="1"/>
  <c r="A4865" i="1"/>
  <c r="K4864" i="1"/>
  <c r="G4864" i="1"/>
  <c r="F4864" i="1"/>
  <c r="E4864" i="1"/>
  <c r="C4864" i="1"/>
  <c r="A4864" i="1"/>
  <c r="K4863" i="1"/>
  <c r="G4863" i="1"/>
  <c r="F4863" i="1"/>
  <c r="E4863" i="1"/>
  <c r="C4863" i="1"/>
  <c r="A4863" i="1"/>
  <c r="K4862" i="1"/>
  <c r="G4862" i="1"/>
  <c r="F4862" i="1"/>
  <c r="E4862" i="1"/>
  <c r="C4862" i="1"/>
  <c r="A4862" i="1"/>
  <c r="K4861" i="1"/>
  <c r="G4861" i="1"/>
  <c r="F4861" i="1"/>
  <c r="E4861" i="1"/>
  <c r="C4861" i="1"/>
  <c r="A4861" i="1"/>
  <c r="K4860" i="1"/>
  <c r="G4860" i="1"/>
  <c r="F4860" i="1"/>
  <c r="E4860" i="1"/>
  <c r="C4860" i="1"/>
  <c r="A4860" i="1"/>
  <c r="K4859" i="1"/>
  <c r="G4859" i="1"/>
  <c r="F4859" i="1"/>
  <c r="E4859" i="1"/>
  <c r="C4859" i="1"/>
  <c r="A4859" i="1"/>
  <c r="K4858" i="1"/>
  <c r="G4858" i="1"/>
  <c r="F4858" i="1"/>
  <c r="E4858" i="1"/>
  <c r="C4858" i="1"/>
  <c r="A4858" i="1"/>
  <c r="K4857" i="1"/>
  <c r="G4857" i="1"/>
  <c r="F4857" i="1"/>
  <c r="E4857" i="1"/>
  <c r="C4857" i="1"/>
  <c r="A4857" i="1"/>
  <c r="K4856" i="1"/>
  <c r="G4856" i="1"/>
  <c r="F4856" i="1"/>
  <c r="E4856" i="1"/>
  <c r="C4856" i="1"/>
  <c r="A4856" i="1"/>
  <c r="K4855" i="1"/>
  <c r="G4855" i="1"/>
  <c r="F4855" i="1"/>
  <c r="E4855" i="1"/>
  <c r="C4855" i="1"/>
  <c r="A4855" i="1"/>
  <c r="K4854" i="1"/>
  <c r="G4854" i="1"/>
  <c r="F4854" i="1"/>
  <c r="E4854" i="1"/>
  <c r="C4854" i="1"/>
  <c r="A4854" i="1"/>
  <c r="K4853" i="1"/>
  <c r="G4853" i="1"/>
  <c r="F4853" i="1"/>
  <c r="E4853" i="1"/>
  <c r="C4853" i="1"/>
  <c r="A4853" i="1"/>
  <c r="K4852" i="1"/>
  <c r="G4852" i="1"/>
  <c r="F4852" i="1"/>
  <c r="E4852" i="1"/>
  <c r="C4852" i="1"/>
  <c r="A4852" i="1"/>
  <c r="K4851" i="1"/>
  <c r="G4851" i="1"/>
  <c r="F4851" i="1"/>
  <c r="E4851" i="1"/>
  <c r="C4851" i="1"/>
  <c r="A4851" i="1"/>
  <c r="K4850" i="1"/>
  <c r="G4850" i="1"/>
  <c r="F4850" i="1"/>
  <c r="E4850" i="1"/>
  <c r="C4850" i="1"/>
  <c r="A4850" i="1"/>
  <c r="K4849" i="1"/>
  <c r="G4849" i="1"/>
  <c r="F4849" i="1"/>
  <c r="E4849" i="1"/>
  <c r="C4849" i="1"/>
  <c r="A4849" i="1"/>
  <c r="K4848" i="1"/>
  <c r="G4848" i="1"/>
  <c r="F4848" i="1"/>
  <c r="E4848" i="1"/>
  <c r="C4848" i="1"/>
  <c r="A4848" i="1"/>
  <c r="K4847" i="1"/>
  <c r="G4847" i="1"/>
  <c r="F4847" i="1"/>
  <c r="E4847" i="1"/>
  <c r="C4847" i="1"/>
  <c r="A4847" i="1"/>
  <c r="K4846" i="1"/>
  <c r="G4846" i="1"/>
  <c r="F4846" i="1"/>
  <c r="E4846" i="1"/>
  <c r="C4846" i="1"/>
  <c r="A4846" i="1"/>
  <c r="K4845" i="1"/>
  <c r="G4845" i="1"/>
  <c r="F4845" i="1"/>
  <c r="E4845" i="1"/>
  <c r="C4845" i="1"/>
  <c r="A4845" i="1"/>
  <c r="K4844" i="1"/>
  <c r="G4844" i="1"/>
  <c r="F4844" i="1"/>
  <c r="E4844" i="1"/>
  <c r="C4844" i="1"/>
  <c r="A4844" i="1"/>
  <c r="K4843" i="1"/>
  <c r="G4843" i="1"/>
  <c r="F4843" i="1"/>
  <c r="E4843" i="1"/>
  <c r="C4843" i="1"/>
  <c r="A4843" i="1"/>
  <c r="K4842" i="1"/>
  <c r="G4842" i="1"/>
  <c r="F4842" i="1"/>
  <c r="E4842" i="1"/>
  <c r="C4842" i="1"/>
  <c r="A4842" i="1"/>
  <c r="K4841" i="1"/>
  <c r="G4841" i="1"/>
  <c r="F4841" i="1"/>
  <c r="E4841" i="1"/>
  <c r="C4841" i="1"/>
  <c r="A4841" i="1"/>
  <c r="K4840" i="1"/>
  <c r="G4840" i="1"/>
  <c r="F4840" i="1"/>
  <c r="E4840" i="1"/>
  <c r="C4840" i="1"/>
  <c r="A4840" i="1"/>
  <c r="K4839" i="1"/>
  <c r="G4839" i="1"/>
  <c r="F4839" i="1"/>
  <c r="E4839" i="1"/>
  <c r="C4839" i="1"/>
  <c r="A4839" i="1"/>
  <c r="K4838" i="1"/>
  <c r="G4838" i="1"/>
  <c r="F4838" i="1"/>
  <c r="E4838" i="1"/>
  <c r="C4838" i="1"/>
  <c r="A4838" i="1"/>
  <c r="K4837" i="1"/>
  <c r="G4837" i="1"/>
  <c r="F4837" i="1"/>
  <c r="E4837" i="1"/>
  <c r="C4837" i="1"/>
  <c r="A4837" i="1"/>
  <c r="K4836" i="1"/>
  <c r="G4836" i="1"/>
  <c r="F4836" i="1"/>
  <c r="E4836" i="1"/>
  <c r="C4836" i="1"/>
  <c r="A4836" i="1"/>
  <c r="K4835" i="1"/>
  <c r="G4835" i="1"/>
  <c r="F4835" i="1"/>
  <c r="E4835" i="1"/>
  <c r="C4835" i="1"/>
  <c r="A4835" i="1"/>
  <c r="K4834" i="1"/>
  <c r="G4834" i="1"/>
  <c r="F4834" i="1"/>
  <c r="E4834" i="1"/>
  <c r="C4834" i="1"/>
  <c r="A4834" i="1"/>
  <c r="K4833" i="1"/>
  <c r="G4833" i="1"/>
  <c r="F4833" i="1"/>
  <c r="E4833" i="1"/>
  <c r="C4833" i="1"/>
  <c r="A4833" i="1"/>
  <c r="K4832" i="1"/>
  <c r="G4832" i="1"/>
  <c r="F4832" i="1"/>
  <c r="E4832" i="1"/>
  <c r="C4832" i="1"/>
  <c r="A4832" i="1"/>
  <c r="K4831" i="1"/>
  <c r="G4831" i="1"/>
  <c r="F4831" i="1"/>
  <c r="E4831" i="1"/>
  <c r="C4831" i="1"/>
  <c r="A4831" i="1"/>
  <c r="K4830" i="1"/>
  <c r="G4830" i="1"/>
  <c r="F4830" i="1"/>
  <c r="E4830" i="1"/>
  <c r="C4830" i="1"/>
  <c r="A4830" i="1"/>
  <c r="K4829" i="1"/>
  <c r="G4829" i="1"/>
  <c r="F4829" i="1"/>
  <c r="E4829" i="1"/>
  <c r="C4829" i="1"/>
  <c r="A4829" i="1"/>
  <c r="K4828" i="1"/>
  <c r="G4828" i="1"/>
  <c r="F4828" i="1"/>
  <c r="E4828" i="1"/>
  <c r="C4828" i="1"/>
  <c r="A4828" i="1"/>
  <c r="K4827" i="1"/>
  <c r="G4827" i="1"/>
  <c r="F4827" i="1"/>
  <c r="E4827" i="1"/>
  <c r="C4827" i="1"/>
  <c r="A4827" i="1"/>
  <c r="K4826" i="1"/>
  <c r="G4826" i="1"/>
  <c r="F4826" i="1"/>
  <c r="E4826" i="1"/>
  <c r="C4826" i="1"/>
  <c r="A4826" i="1"/>
  <c r="K4825" i="1"/>
  <c r="G4825" i="1"/>
  <c r="F4825" i="1"/>
  <c r="E4825" i="1"/>
  <c r="C4825" i="1"/>
  <c r="A4825" i="1"/>
  <c r="K4824" i="1"/>
  <c r="G4824" i="1"/>
  <c r="F4824" i="1"/>
  <c r="E4824" i="1"/>
  <c r="C4824" i="1"/>
  <c r="A4824" i="1"/>
  <c r="K4823" i="1"/>
  <c r="G4823" i="1"/>
  <c r="F4823" i="1"/>
  <c r="E4823" i="1"/>
  <c r="C4823" i="1"/>
  <c r="A4823" i="1"/>
  <c r="K4822" i="1"/>
  <c r="G4822" i="1"/>
  <c r="F4822" i="1"/>
  <c r="E4822" i="1"/>
  <c r="C4822" i="1"/>
  <c r="A4822" i="1"/>
  <c r="K4821" i="1"/>
  <c r="G4821" i="1"/>
  <c r="F4821" i="1"/>
  <c r="E4821" i="1"/>
  <c r="C4821" i="1"/>
  <c r="A4821" i="1"/>
  <c r="K4820" i="1"/>
  <c r="G4820" i="1"/>
  <c r="F4820" i="1"/>
  <c r="E4820" i="1"/>
  <c r="C4820" i="1"/>
  <c r="A4820" i="1"/>
  <c r="K4819" i="1"/>
  <c r="G4819" i="1"/>
  <c r="F4819" i="1"/>
  <c r="E4819" i="1"/>
  <c r="C4819" i="1"/>
  <c r="A4819" i="1"/>
  <c r="K4818" i="1"/>
  <c r="G4818" i="1"/>
  <c r="F4818" i="1"/>
  <c r="E4818" i="1"/>
  <c r="C4818" i="1"/>
  <c r="A4818" i="1"/>
  <c r="K4817" i="1"/>
  <c r="G4817" i="1"/>
  <c r="F4817" i="1"/>
  <c r="E4817" i="1"/>
  <c r="C4817" i="1"/>
  <c r="A4817" i="1"/>
  <c r="K4816" i="1"/>
  <c r="G4816" i="1"/>
  <c r="F4816" i="1"/>
  <c r="E4816" i="1"/>
  <c r="C4816" i="1"/>
  <c r="A4816" i="1"/>
  <c r="K4815" i="1"/>
  <c r="G4815" i="1"/>
  <c r="F4815" i="1"/>
  <c r="E4815" i="1"/>
  <c r="C4815" i="1"/>
  <c r="A4815" i="1"/>
  <c r="K4814" i="1"/>
  <c r="G4814" i="1"/>
  <c r="F4814" i="1"/>
  <c r="E4814" i="1"/>
  <c r="C4814" i="1"/>
  <c r="A4814" i="1"/>
  <c r="K4813" i="1"/>
  <c r="G4813" i="1"/>
  <c r="F4813" i="1"/>
  <c r="E4813" i="1"/>
  <c r="C4813" i="1"/>
  <c r="A4813" i="1"/>
  <c r="K4812" i="1"/>
  <c r="G4812" i="1"/>
  <c r="F4812" i="1"/>
  <c r="E4812" i="1"/>
  <c r="C4812" i="1"/>
  <c r="A4812" i="1"/>
  <c r="K4811" i="1"/>
  <c r="G4811" i="1"/>
  <c r="F4811" i="1"/>
  <c r="E4811" i="1"/>
  <c r="C4811" i="1"/>
  <c r="A4811" i="1"/>
  <c r="K4810" i="1"/>
  <c r="G4810" i="1"/>
  <c r="F4810" i="1"/>
  <c r="E4810" i="1"/>
  <c r="C4810" i="1"/>
  <c r="A4810" i="1"/>
  <c r="K4809" i="1"/>
  <c r="G4809" i="1"/>
  <c r="F4809" i="1"/>
  <c r="E4809" i="1"/>
  <c r="C4809" i="1"/>
  <c r="A4809" i="1"/>
  <c r="K4808" i="1"/>
  <c r="G4808" i="1"/>
  <c r="F4808" i="1"/>
  <c r="E4808" i="1"/>
  <c r="C4808" i="1"/>
  <c r="A4808" i="1"/>
  <c r="K4807" i="1"/>
  <c r="G4807" i="1"/>
  <c r="F4807" i="1"/>
  <c r="E4807" i="1"/>
  <c r="C4807" i="1"/>
  <c r="A4807" i="1"/>
  <c r="K4806" i="1"/>
  <c r="G4806" i="1"/>
  <c r="F4806" i="1"/>
  <c r="E4806" i="1"/>
  <c r="C4806" i="1"/>
  <c r="A4806" i="1"/>
  <c r="K4805" i="1"/>
  <c r="G4805" i="1"/>
  <c r="F4805" i="1"/>
  <c r="E4805" i="1"/>
  <c r="C4805" i="1"/>
  <c r="A4805" i="1"/>
  <c r="K4804" i="1"/>
  <c r="G4804" i="1"/>
  <c r="F4804" i="1"/>
  <c r="E4804" i="1"/>
  <c r="C4804" i="1"/>
  <c r="A4804" i="1"/>
  <c r="K4803" i="1"/>
  <c r="G4803" i="1"/>
  <c r="F4803" i="1"/>
  <c r="E4803" i="1"/>
  <c r="C4803" i="1"/>
  <c r="A4803" i="1"/>
  <c r="K4802" i="1"/>
  <c r="G4802" i="1"/>
  <c r="F4802" i="1"/>
  <c r="E4802" i="1"/>
  <c r="C4802" i="1"/>
  <c r="A4802" i="1"/>
  <c r="K4801" i="1"/>
  <c r="G4801" i="1"/>
  <c r="F4801" i="1"/>
  <c r="E4801" i="1"/>
  <c r="C4801" i="1"/>
  <c r="A4801" i="1"/>
  <c r="K4800" i="1"/>
  <c r="G4800" i="1"/>
  <c r="F4800" i="1"/>
  <c r="E4800" i="1"/>
  <c r="C4800" i="1"/>
  <c r="A4800" i="1"/>
  <c r="K4799" i="1"/>
  <c r="G4799" i="1"/>
  <c r="F4799" i="1"/>
  <c r="E4799" i="1"/>
  <c r="C4799" i="1"/>
  <c r="A4799" i="1"/>
  <c r="K4798" i="1"/>
  <c r="G4798" i="1"/>
  <c r="F4798" i="1"/>
  <c r="E4798" i="1"/>
  <c r="C4798" i="1"/>
  <c r="A4798" i="1"/>
  <c r="K4797" i="1"/>
  <c r="G4797" i="1"/>
  <c r="F4797" i="1"/>
  <c r="E4797" i="1"/>
  <c r="C4797" i="1"/>
  <c r="A4797" i="1"/>
  <c r="K4796" i="1"/>
  <c r="G4796" i="1"/>
  <c r="F4796" i="1"/>
  <c r="E4796" i="1"/>
  <c r="C4796" i="1"/>
  <c r="A4796" i="1"/>
  <c r="K4795" i="1"/>
  <c r="G4795" i="1"/>
  <c r="F4795" i="1"/>
  <c r="E4795" i="1"/>
  <c r="C4795" i="1"/>
  <c r="A4795" i="1"/>
  <c r="K4794" i="1"/>
  <c r="G4794" i="1"/>
  <c r="F4794" i="1"/>
  <c r="E4794" i="1"/>
  <c r="C4794" i="1"/>
  <c r="A4794" i="1"/>
  <c r="K4793" i="1"/>
  <c r="G4793" i="1"/>
  <c r="F4793" i="1"/>
  <c r="E4793" i="1"/>
  <c r="C4793" i="1"/>
  <c r="A4793" i="1"/>
  <c r="K4792" i="1"/>
  <c r="G4792" i="1"/>
  <c r="F4792" i="1"/>
  <c r="E4792" i="1"/>
  <c r="C4792" i="1"/>
  <c r="A4792" i="1"/>
  <c r="K4791" i="1"/>
  <c r="G4791" i="1"/>
  <c r="F4791" i="1"/>
  <c r="E4791" i="1"/>
  <c r="C4791" i="1"/>
  <c r="A4791" i="1"/>
  <c r="K4790" i="1"/>
  <c r="G4790" i="1"/>
  <c r="F4790" i="1"/>
  <c r="E4790" i="1"/>
  <c r="C4790" i="1"/>
  <c r="A4790" i="1"/>
  <c r="K4789" i="1"/>
  <c r="G4789" i="1"/>
  <c r="F4789" i="1"/>
  <c r="E4789" i="1"/>
  <c r="C4789" i="1"/>
  <c r="A4789" i="1"/>
  <c r="K4788" i="1"/>
  <c r="G4788" i="1"/>
  <c r="F4788" i="1"/>
  <c r="E4788" i="1"/>
  <c r="C4788" i="1"/>
  <c r="A4788" i="1"/>
  <c r="K4787" i="1"/>
  <c r="G4787" i="1"/>
  <c r="F4787" i="1"/>
  <c r="E4787" i="1"/>
  <c r="C4787" i="1"/>
  <c r="A4787" i="1"/>
  <c r="K4786" i="1"/>
  <c r="G4786" i="1"/>
  <c r="F4786" i="1"/>
  <c r="E4786" i="1"/>
  <c r="C4786" i="1"/>
  <c r="A4786" i="1"/>
  <c r="K4785" i="1"/>
  <c r="G4785" i="1"/>
  <c r="F4785" i="1"/>
  <c r="E4785" i="1"/>
  <c r="C4785" i="1"/>
  <c r="A4785" i="1"/>
  <c r="K4784" i="1"/>
  <c r="G4784" i="1"/>
  <c r="F4784" i="1"/>
  <c r="E4784" i="1"/>
  <c r="C4784" i="1"/>
  <c r="A4784" i="1"/>
  <c r="K4783" i="1"/>
  <c r="G4783" i="1"/>
  <c r="F4783" i="1"/>
  <c r="E4783" i="1"/>
  <c r="C4783" i="1"/>
  <c r="A4783" i="1"/>
  <c r="K4782" i="1"/>
  <c r="G4782" i="1"/>
  <c r="F4782" i="1"/>
  <c r="E4782" i="1"/>
  <c r="C4782" i="1"/>
  <c r="A4782" i="1"/>
  <c r="K4781" i="1"/>
  <c r="G4781" i="1"/>
  <c r="F4781" i="1"/>
  <c r="E4781" i="1"/>
  <c r="C4781" i="1"/>
  <c r="A4781" i="1"/>
  <c r="K4780" i="1"/>
  <c r="G4780" i="1"/>
  <c r="F4780" i="1"/>
  <c r="E4780" i="1"/>
  <c r="C4780" i="1"/>
  <c r="A4780" i="1"/>
  <c r="K4779" i="1"/>
  <c r="G4779" i="1"/>
  <c r="F4779" i="1"/>
  <c r="E4779" i="1"/>
  <c r="C4779" i="1"/>
  <c r="A4779" i="1"/>
  <c r="K4778" i="1"/>
  <c r="G4778" i="1"/>
  <c r="F4778" i="1"/>
  <c r="E4778" i="1"/>
  <c r="C4778" i="1"/>
  <c r="A4778" i="1"/>
  <c r="K4777" i="1"/>
  <c r="G4777" i="1"/>
  <c r="F4777" i="1"/>
  <c r="E4777" i="1"/>
  <c r="C4777" i="1"/>
  <c r="A4777" i="1"/>
  <c r="K4776" i="1"/>
  <c r="G4776" i="1"/>
  <c r="F4776" i="1"/>
  <c r="E4776" i="1"/>
  <c r="C4776" i="1"/>
  <c r="A4776" i="1"/>
  <c r="K4775" i="1"/>
  <c r="G4775" i="1"/>
  <c r="F4775" i="1"/>
  <c r="E4775" i="1"/>
  <c r="C4775" i="1"/>
  <c r="A4775" i="1"/>
  <c r="K4774" i="1"/>
  <c r="G4774" i="1"/>
  <c r="F4774" i="1"/>
  <c r="E4774" i="1"/>
  <c r="C4774" i="1"/>
  <c r="A4774" i="1"/>
  <c r="K4773" i="1"/>
  <c r="G4773" i="1"/>
  <c r="F4773" i="1"/>
  <c r="E4773" i="1"/>
  <c r="C4773" i="1"/>
  <c r="A4773" i="1"/>
  <c r="K4772" i="1"/>
  <c r="G4772" i="1"/>
  <c r="F4772" i="1"/>
  <c r="E4772" i="1"/>
  <c r="C4772" i="1"/>
  <c r="A4772" i="1"/>
  <c r="K4771" i="1"/>
  <c r="G4771" i="1"/>
  <c r="F4771" i="1"/>
  <c r="E4771" i="1"/>
  <c r="C4771" i="1"/>
  <c r="A4771" i="1"/>
  <c r="K4770" i="1"/>
  <c r="G4770" i="1"/>
  <c r="F4770" i="1"/>
  <c r="E4770" i="1"/>
  <c r="C4770" i="1"/>
  <c r="A4770" i="1"/>
  <c r="K4769" i="1"/>
  <c r="G4769" i="1"/>
  <c r="F4769" i="1"/>
  <c r="E4769" i="1"/>
  <c r="C4769" i="1"/>
  <c r="A4769" i="1"/>
  <c r="K4768" i="1"/>
  <c r="G4768" i="1"/>
  <c r="F4768" i="1"/>
  <c r="E4768" i="1"/>
  <c r="C4768" i="1"/>
  <c r="A4768" i="1"/>
  <c r="K4767" i="1"/>
  <c r="G4767" i="1"/>
  <c r="F4767" i="1"/>
  <c r="E4767" i="1"/>
  <c r="C4767" i="1"/>
  <c r="A4767" i="1"/>
  <c r="K4766" i="1"/>
  <c r="G4766" i="1"/>
  <c r="F4766" i="1"/>
  <c r="E4766" i="1"/>
  <c r="C4766" i="1"/>
  <c r="A4766" i="1"/>
  <c r="K4765" i="1"/>
  <c r="G4765" i="1"/>
  <c r="F4765" i="1"/>
  <c r="E4765" i="1"/>
  <c r="C4765" i="1"/>
  <c r="A4765" i="1"/>
  <c r="K4764" i="1"/>
  <c r="G4764" i="1"/>
  <c r="F4764" i="1"/>
  <c r="E4764" i="1"/>
  <c r="C4764" i="1"/>
  <c r="A4764" i="1"/>
  <c r="K4763" i="1"/>
  <c r="G4763" i="1"/>
  <c r="F4763" i="1"/>
  <c r="E4763" i="1"/>
  <c r="C4763" i="1"/>
  <c r="A4763" i="1"/>
  <c r="K4762" i="1"/>
  <c r="G4762" i="1"/>
  <c r="F4762" i="1"/>
  <c r="E4762" i="1"/>
  <c r="C4762" i="1"/>
  <c r="A4762" i="1"/>
  <c r="K4761" i="1"/>
  <c r="G4761" i="1"/>
  <c r="F4761" i="1"/>
  <c r="E4761" i="1"/>
  <c r="C4761" i="1"/>
  <c r="A4761" i="1"/>
  <c r="K4760" i="1"/>
  <c r="G4760" i="1"/>
  <c r="F4760" i="1"/>
  <c r="E4760" i="1"/>
  <c r="C4760" i="1"/>
  <c r="A4760" i="1"/>
  <c r="K4759" i="1"/>
  <c r="G4759" i="1"/>
  <c r="F4759" i="1"/>
  <c r="E4759" i="1"/>
  <c r="C4759" i="1"/>
  <c r="A4759" i="1"/>
  <c r="K4758" i="1"/>
  <c r="G4758" i="1"/>
  <c r="F4758" i="1"/>
  <c r="E4758" i="1"/>
  <c r="C4758" i="1"/>
  <c r="A4758" i="1"/>
  <c r="K4757" i="1"/>
  <c r="G4757" i="1"/>
  <c r="F4757" i="1"/>
  <c r="E4757" i="1"/>
  <c r="C4757" i="1"/>
  <c r="A4757" i="1"/>
  <c r="K4756" i="1"/>
  <c r="G4756" i="1"/>
  <c r="F4756" i="1"/>
  <c r="E4756" i="1"/>
  <c r="C4756" i="1"/>
  <c r="A4756" i="1"/>
  <c r="K4755" i="1"/>
  <c r="G4755" i="1"/>
  <c r="F4755" i="1"/>
  <c r="E4755" i="1"/>
  <c r="C4755" i="1"/>
  <c r="A4755" i="1"/>
  <c r="K4754" i="1"/>
  <c r="G4754" i="1"/>
  <c r="F4754" i="1"/>
  <c r="E4754" i="1"/>
  <c r="C4754" i="1"/>
  <c r="A4754" i="1"/>
  <c r="K4753" i="1"/>
  <c r="G4753" i="1"/>
  <c r="F4753" i="1"/>
  <c r="E4753" i="1"/>
  <c r="C4753" i="1"/>
  <c r="A4753" i="1"/>
  <c r="K4752" i="1"/>
  <c r="G4752" i="1"/>
  <c r="F4752" i="1"/>
  <c r="E4752" i="1"/>
  <c r="C4752" i="1"/>
  <c r="A4752" i="1"/>
  <c r="K4751" i="1"/>
  <c r="G4751" i="1"/>
  <c r="F4751" i="1"/>
  <c r="E4751" i="1"/>
  <c r="C4751" i="1"/>
  <c r="A4751" i="1"/>
  <c r="K4750" i="1"/>
  <c r="G4750" i="1"/>
  <c r="F4750" i="1"/>
  <c r="E4750" i="1"/>
  <c r="C4750" i="1"/>
  <c r="A4750" i="1"/>
  <c r="K4749" i="1"/>
  <c r="G4749" i="1"/>
  <c r="F4749" i="1"/>
  <c r="E4749" i="1"/>
  <c r="C4749" i="1"/>
  <c r="A4749" i="1"/>
  <c r="K4748" i="1"/>
  <c r="G4748" i="1"/>
  <c r="F4748" i="1"/>
  <c r="E4748" i="1"/>
  <c r="C4748" i="1"/>
  <c r="A4748" i="1"/>
  <c r="K4747" i="1"/>
  <c r="G4747" i="1"/>
  <c r="F4747" i="1"/>
  <c r="E4747" i="1"/>
  <c r="C4747" i="1"/>
  <c r="A4747" i="1"/>
  <c r="K4746" i="1"/>
  <c r="G4746" i="1"/>
  <c r="F4746" i="1"/>
  <c r="E4746" i="1"/>
  <c r="C4746" i="1"/>
  <c r="A4746" i="1"/>
  <c r="K4745" i="1"/>
  <c r="G4745" i="1"/>
  <c r="F4745" i="1"/>
  <c r="E4745" i="1"/>
  <c r="C4745" i="1"/>
  <c r="A4745" i="1"/>
  <c r="K4744" i="1"/>
  <c r="G4744" i="1"/>
  <c r="F4744" i="1"/>
  <c r="E4744" i="1"/>
  <c r="C4744" i="1"/>
  <c r="A4744" i="1"/>
  <c r="K4743" i="1"/>
  <c r="G4743" i="1"/>
  <c r="F4743" i="1"/>
  <c r="E4743" i="1"/>
  <c r="C4743" i="1"/>
  <c r="A4743" i="1"/>
  <c r="K4742" i="1"/>
  <c r="G4742" i="1"/>
  <c r="F4742" i="1"/>
  <c r="E4742" i="1"/>
  <c r="C4742" i="1"/>
  <c r="A4742" i="1"/>
  <c r="K4741" i="1"/>
  <c r="G4741" i="1"/>
  <c r="F4741" i="1"/>
  <c r="E4741" i="1"/>
  <c r="C4741" i="1"/>
  <c r="A4741" i="1"/>
  <c r="K4740" i="1"/>
  <c r="G4740" i="1"/>
  <c r="F4740" i="1"/>
  <c r="E4740" i="1"/>
  <c r="C4740" i="1"/>
  <c r="A4740" i="1"/>
  <c r="K4739" i="1"/>
  <c r="G4739" i="1"/>
  <c r="F4739" i="1"/>
  <c r="E4739" i="1"/>
  <c r="C4739" i="1"/>
  <c r="A4739" i="1"/>
  <c r="K4738" i="1"/>
  <c r="G4738" i="1"/>
  <c r="F4738" i="1"/>
  <c r="E4738" i="1"/>
  <c r="C4738" i="1"/>
  <c r="A4738" i="1"/>
  <c r="K4737" i="1"/>
  <c r="G4737" i="1"/>
  <c r="F4737" i="1"/>
  <c r="E4737" i="1"/>
  <c r="C4737" i="1"/>
  <c r="A4737" i="1"/>
  <c r="K4736" i="1"/>
  <c r="G4736" i="1"/>
  <c r="F4736" i="1"/>
  <c r="E4736" i="1"/>
  <c r="C4736" i="1"/>
  <c r="A4736" i="1"/>
  <c r="K4735" i="1"/>
  <c r="G4735" i="1"/>
  <c r="F4735" i="1"/>
  <c r="E4735" i="1"/>
  <c r="C4735" i="1"/>
  <c r="A4735" i="1"/>
  <c r="K4734" i="1"/>
  <c r="G4734" i="1"/>
  <c r="F4734" i="1"/>
  <c r="E4734" i="1"/>
  <c r="C4734" i="1"/>
  <c r="A4734" i="1"/>
  <c r="K4733" i="1"/>
  <c r="G4733" i="1"/>
  <c r="F4733" i="1"/>
  <c r="E4733" i="1"/>
  <c r="C4733" i="1"/>
  <c r="A4733" i="1"/>
  <c r="K4732" i="1"/>
  <c r="G4732" i="1"/>
  <c r="F4732" i="1"/>
  <c r="E4732" i="1"/>
  <c r="C4732" i="1"/>
  <c r="A4732" i="1"/>
  <c r="K4731" i="1"/>
  <c r="G4731" i="1"/>
  <c r="F4731" i="1"/>
  <c r="E4731" i="1"/>
  <c r="C4731" i="1"/>
  <c r="A4731" i="1"/>
  <c r="K4730" i="1"/>
  <c r="G4730" i="1"/>
  <c r="F4730" i="1"/>
  <c r="E4730" i="1"/>
  <c r="C4730" i="1"/>
  <c r="A4730" i="1"/>
  <c r="K4729" i="1"/>
  <c r="G4729" i="1"/>
  <c r="F4729" i="1"/>
  <c r="E4729" i="1"/>
  <c r="C4729" i="1"/>
  <c r="A4729" i="1"/>
  <c r="K4728" i="1"/>
  <c r="G4728" i="1"/>
  <c r="F4728" i="1"/>
  <c r="E4728" i="1"/>
  <c r="C4728" i="1"/>
  <c r="A4728" i="1"/>
  <c r="K4727" i="1"/>
  <c r="G4727" i="1"/>
  <c r="F4727" i="1"/>
  <c r="E4727" i="1"/>
  <c r="C4727" i="1"/>
  <c r="A4727" i="1"/>
  <c r="K4726" i="1"/>
  <c r="G4726" i="1"/>
  <c r="F4726" i="1"/>
  <c r="E4726" i="1"/>
  <c r="C4726" i="1"/>
  <c r="A4726" i="1"/>
  <c r="K4725" i="1"/>
  <c r="G4725" i="1"/>
  <c r="F4725" i="1"/>
  <c r="E4725" i="1"/>
  <c r="C4725" i="1"/>
  <c r="A4725" i="1"/>
  <c r="K4724" i="1"/>
  <c r="G4724" i="1"/>
  <c r="F4724" i="1"/>
  <c r="E4724" i="1"/>
  <c r="C4724" i="1"/>
  <c r="A4724" i="1"/>
  <c r="K4723" i="1"/>
  <c r="G4723" i="1"/>
  <c r="F4723" i="1"/>
  <c r="E4723" i="1"/>
  <c r="C4723" i="1"/>
  <c r="A4723" i="1"/>
  <c r="K4722" i="1"/>
  <c r="G4722" i="1"/>
  <c r="F4722" i="1"/>
  <c r="E4722" i="1"/>
  <c r="C4722" i="1"/>
  <c r="A4722" i="1"/>
  <c r="K4721" i="1"/>
  <c r="G4721" i="1"/>
  <c r="F4721" i="1"/>
  <c r="E4721" i="1"/>
  <c r="C4721" i="1"/>
  <c r="A4721" i="1"/>
  <c r="K4720" i="1"/>
  <c r="G4720" i="1"/>
  <c r="F4720" i="1"/>
  <c r="E4720" i="1"/>
  <c r="C4720" i="1"/>
  <c r="A4720" i="1"/>
  <c r="K4719" i="1"/>
  <c r="G4719" i="1"/>
  <c r="F4719" i="1"/>
  <c r="E4719" i="1"/>
  <c r="C4719" i="1"/>
  <c r="A4719" i="1"/>
  <c r="K4718" i="1"/>
  <c r="G4718" i="1"/>
  <c r="F4718" i="1"/>
  <c r="E4718" i="1"/>
  <c r="C4718" i="1"/>
  <c r="A4718" i="1"/>
  <c r="K4717" i="1"/>
  <c r="G4717" i="1"/>
  <c r="F4717" i="1"/>
  <c r="E4717" i="1"/>
  <c r="C4717" i="1"/>
  <c r="A4717" i="1"/>
  <c r="K4716" i="1"/>
  <c r="G4716" i="1"/>
  <c r="F4716" i="1"/>
  <c r="E4716" i="1"/>
  <c r="C4716" i="1"/>
  <c r="A4716" i="1"/>
  <c r="K4715" i="1"/>
  <c r="G4715" i="1"/>
  <c r="F4715" i="1"/>
  <c r="E4715" i="1"/>
  <c r="C4715" i="1"/>
  <c r="A4715" i="1"/>
  <c r="K4714" i="1"/>
  <c r="G4714" i="1"/>
  <c r="F4714" i="1"/>
  <c r="E4714" i="1"/>
  <c r="C4714" i="1"/>
  <c r="A4714" i="1"/>
  <c r="K4713" i="1"/>
  <c r="G4713" i="1"/>
  <c r="F4713" i="1"/>
  <c r="E4713" i="1"/>
  <c r="C4713" i="1"/>
  <c r="A4713" i="1"/>
  <c r="K4712" i="1"/>
  <c r="G4712" i="1"/>
  <c r="F4712" i="1"/>
  <c r="E4712" i="1"/>
  <c r="C4712" i="1"/>
  <c r="A4712" i="1"/>
  <c r="K4711" i="1"/>
  <c r="G4711" i="1"/>
  <c r="F4711" i="1"/>
  <c r="E4711" i="1"/>
  <c r="C4711" i="1"/>
  <c r="A4711" i="1"/>
  <c r="K4710" i="1"/>
  <c r="G4710" i="1"/>
  <c r="F4710" i="1"/>
  <c r="E4710" i="1"/>
  <c r="C4710" i="1"/>
  <c r="A4710" i="1"/>
  <c r="K4709" i="1"/>
  <c r="G4709" i="1"/>
  <c r="F4709" i="1"/>
  <c r="E4709" i="1"/>
  <c r="C4709" i="1"/>
  <c r="A4709" i="1"/>
  <c r="K4708" i="1"/>
  <c r="G4708" i="1"/>
  <c r="F4708" i="1"/>
  <c r="E4708" i="1"/>
  <c r="C4708" i="1"/>
  <c r="A4708" i="1"/>
  <c r="K4707" i="1"/>
  <c r="G4707" i="1"/>
  <c r="F4707" i="1"/>
  <c r="E4707" i="1"/>
  <c r="C4707" i="1"/>
  <c r="A4707" i="1"/>
  <c r="K4706" i="1"/>
  <c r="G4706" i="1"/>
  <c r="F4706" i="1"/>
  <c r="E4706" i="1"/>
  <c r="C4706" i="1"/>
  <c r="A4706" i="1"/>
  <c r="K4705" i="1"/>
  <c r="G4705" i="1"/>
  <c r="F4705" i="1"/>
  <c r="E4705" i="1"/>
  <c r="C4705" i="1"/>
  <c r="A4705" i="1"/>
  <c r="K4704" i="1"/>
  <c r="G4704" i="1"/>
  <c r="F4704" i="1"/>
  <c r="E4704" i="1"/>
  <c r="C4704" i="1"/>
  <c r="A4704" i="1"/>
  <c r="K4703" i="1"/>
  <c r="G4703" i="1"/>
  <c r="F4703" i="1"/>
  <c r="E4703" i="1"/>
  <c r="C4703" i="1"/>
  <c r="A4703" i="1"/>
  <c r="K4702" i="1"/>
  <c r="G4702" i="1"/>
  <c r="F4702" i="1"/>
  <c r="E4702" i="1"/>
  <c r="C4702" i="1"/>
  <c r="A4702" i="1"/>
  <c r="K4701" i="1"/>
  <c r="G4701" i="1"/>
  <c r="F4701" i="1"/>
  <c r="E4701" i="1"/>
  <c r="C4701" i="1"/>
  <c r="A4701" i="1"/>
  <c r="K4700" i="1"/>
  <c r="G4700" i="1"/>
  <c r="F4700" i="1"/>
  <c r="E4700" i="1"/>
  <c r="C4700" i="1"/>
  <c r="A4700" i="1"/>
  <c r="K4699" i="1"/>
  <c r="G4699" i="1"/>
  <c r="F4699" i="1"/>
  <c r="E4699" i="1"/>
  <c r="C4699" i="1"/>
  <c r="A4699" i="1"/>
  <c r="K4698" i="1"/>
  <c r="G4698" i="1"/>
  <c r="F4698" i="1"/>
  <c r="E4698" i="1"/>
  <c r="C4698" i="1"/>
  <c r="A4698" i="1"/>
  <c r="K4697" i="1"/>
  <c r="G4697" i="1"/>
  <c r="F4697" i="1"/>
  <c r="E4697" i="1"/>
  <c r="C4697" i="1"/>
  <c r="A4697" i="1"/>
  <c r="K4696" i="1"/>
  <c r="G4696" i="1"/>
  <c r="F4696" i="1"/>
  <c r="E4696" i="1"/>
  <c r="C4696" i="1"/>
  <c r="A4696" i="1"/>
  <c r="K4695" i="1"/>
  <c r="G4695" i="1"/>
  <c r="F4695" i="1"/>
  <c r="E4695" i="1"/>
  <c r="C4695" i="1"/>
  <c r="A4695" i="1"/>
  <c r="K4694" i="1"/>
  <c r="G4694" i="1"/>
  <c r="F4694" i="1"/>
  <c r="E4694" i="1"/>
  <c r="C4694" i="1"/>
  <c r="A4694" i="1"/>
  <c r="K4693" i="1"/>
  <c r="G4693" i="1"/>
  <c r="F4693" i="1"/>
  <c r="E4693" i="1"/>
  <c r="C4693" i="1"/>
  <c r="A4693" i="1"/>
  <c r="K4692" i="1"/>
  <c r="G4692" i="1"/>
  <c r="F4692" i="1"/>
  <c r="E4692" i="1"/>
  <c r="C4692" i="1"/>
  <c r="A4692" i="1"/>
  <c r="K4691" i="1"/>
  <c r="G4691" i="1"/>
  <c r="F4691" i="1"/>
  <c r="E4691" i="1"/>
  <c r="C4691" i="1"/>
  <c r="A4691" i="1"/>
  <c r="K4690" i="1"/>
  <c r="G4690" i="1"/>
  <c r="F4690" i="1"/>
  <c r="E4690" i="1"/>
  <c r="C4690" i="1"/>
  <c r="A4690" i="1"/>
  <c r="K4689" i="1"/>
  <c r="G4689" i="1"/>
  <c r="F4689" i="1"/>
  <c r="E4689" i="1"/>
  <c r="C4689" i="1"/>
  <c r="A4689" i="1"/>
  <c r="K4688" i="1"/>
  <c r="G4688" i="1"/>
  <c r="F4688" i="1"/>
  <c r="E4688" i="1"/>
  <c r="C4688" i="1"/>
  <c r="A4688" i="1"/>
  <c r="K4687" i="1"/>
  <c r="G4687" i="1"/>
  <c r="F4687" i="1"/>
  <c r="E4687" i="1"/>
  <c r="C4687" i="1"/>
  <c r="A4687" i="1"/>
  <c r="K4686" i="1"/>
  <c r="G4686" i="1"/>
  <c r="F4686" i="1"/>
  <c r="E4686" i="1"/>
  <c r="C4686" i="1"/>
  <c r="A4686" i="1"/>
  <c r="K4685" i="1"/>
  <c r="G4685" i="1"/>
  <c r="F4685" i="1"/>
  <c r="E4685" i="1"/>
  <c r="C4685" i="1"/>
  <c r="A4685" i="1"/>
  <c r="K4684" i="1"/>
  <c r="G4684" i="1"/>
  <c r="F4684" i="1"/>
  <c r="E4684" i="1"/>
  <c r="C4684" i="1"/>
  <c r="A4684" i="1"/>
  <c r="K4683" i="1"/>
  <c r="G4683" i="1"/>
  <c r="F4683" i="1"/>
  <c r="E4683" i="1"/>
  <c r="C4683" i="1"/>
  <c r="A4683" i="1"/>
  <c r="K4682" i="1"/>
  <c r="G4682" i="1"/>
  <c r="F4682" i="1"/>
  <c r="E4682" i="1"/>
  <c r="C4682" i="1"/>
  <c r="A4682" i="1"/>
  <c r="K4681" i="1"/>
  <c r="G4681" i="1"/>
  <c r="F4681" i="1"/>
  <c r="E4681" i="1"/>
  <c r="C4681" i="1"/>
  <c r="A4681" i="1"/>
  <c r="K4680" i="1"/>
  <c r="G4680" i="1"/>
  <c r="F4680" i="1"/>
  <c r="E4680" i="1"/>
  <c r="C4680" i="1"/>
  <c r="A4680" i="1"/>
  <c r="K4679" i="1"/>
  <c r="G4679" i="1"/>
  <c r="F4679" i="1"/>
  <c r="E4679" i="1"/>
  <c r="C4679" i="1"/>
  <c r="A4679" i="1"/>
  <c r="K4678" i="1"/>
  <c r="G4678" i="1"/>
  <c r="F4678" i="1"/>
  <c r="E4678" i="1"/>
  <c r="C4678" i="1"/>
  <c r="A4678" i="1"/>
  <c r="K4677" i="1"/>
  <c r="G4677" i="1"/>
  <c r="F4677" i="1"/>
  <c r="E4677" i="1"/>
  <c r="C4677" i="1"/>
  <c r="A4677" i="1"/>
  <c r="K4676" i="1"/>
  <c r="G4676" i="1"/>
  <c r="F4676" i="1"/>
  <c r="E4676" i="1"/>
  <c r="C4676" i="1"/>
  <c r="A4676" i="1"/>
  <c r="K4675" i="1"/>
  <c r="G4675" i="1"/>
  <c r="F4675" i="1"/>
  <c r="E4675" i="1"/>
  <c r="C4675" i="1"/>
  <c r="A4675" i="1"/>
  <c r="K4674" i="1"/>
  <c r="G4674" i="1"/>
  <c r="F4674" i="1"/>
  <c r="E4674" i="1"/>
  <c r="C4674" i="1"/>
  <c r="A4674" i="1"/>
  <c r="K4673" i="1"/>
  <c r="G4673" i="1"/>
  <c r="F4673" i="1"/>
  <c r="E4673" i="1"/>
  <c r="C4673" i="1"/>
  <c r="A4673" i="1"/>
  <c r="K4672" i="1"/>
  <c r="G4672" i="1"/>
  <c r="F4672" i="1"/>
  <c r="E4672" i="1"/>
  <c r="C4672" i="1"/>
  <c r="A4672" i="1"/>
  <c r="K4671" i="1"/>
  <c r="G4671" i="1"/>
  <c r="F4671" i="1"/>
  <c r="E4671" i="1"/>
  <c r="C4671" i="1"/>
  <c r="A4671" i="1"/>
  <c r="K4670" i="1"/>
  <c r="G4670" i="1"/>
  <c r="F4670" i="1"/>
  <c r="E4670" i="1"/>
  <c r="C4670" i="1"/>
  <c r="A4670" i="1"/>
  <c r="K4669" i="1"/>
  <c r="G4669" i="1"/>
  <c r="F4669" i="1"/>
  <c r="E4669" i="1"/>
  <c r="C4669" i="1"/>
  <c r="A4669" i="1"/>
  <c r="K4668" i="1"/>
  <c r="G4668" i="1"/>
  <c r="F4668" i="1"/>
  <c r="E4668" i="1"/>
  <c r="C4668" i="1"/>
  <c r="A4668" i="1"/>
  <c r="K4667" i="1"/>
  <c r="G4667" i="1"/>
  <c r="F4667" i="1"/>
  <c r="E4667" i="1"/>
  <c r="C4667" i="1"/>
  <c r="A4667" i="1"/>
  <c r="K4666" i="1"/>
  <c r="G4666" i="1"/>
  <c r="F4666" i="1"/>
  <c r="E4666" i="1"/>
  <c r="C4666" i="1"/>
  <c r="A4666" i="1"/>
  <c r="K4665" i="1"/>
  <c r="G4665" i="1"/>
  <c r="F4665" i="1"/>
  <c r="E4665" i="1"/>
  <c r="C4665" i="1"/>
  <c r="A4665" i="1"/>
  <c r="K4664" i="1"/>
  <c r="G4664" i="1"/>
  <c r="F4664" i="1"/>
  <c r="E4664" i="1"/>
  <c r="C4664" i="1"/>
  <c r="A4664" i="1"/>
  <c r="K4663" i="1"/>
  <c r="G4663" i="1"/>
  <c r="F4663" i="1"/>
  <c r="E4663" i="1"/>
  <c r="C4663" i="1"/>
  <c r="A4663" i="1"/>
  <c r="K4662" i="1"/>
  <c r="G4662" i="1"/>
  <c r="F4662" i="1"/>
  <c r="E4662" i="1"/>
  <c r="C4662" i="1"/>
  <c r="A4662" i="1"/>
  <c r="K4661" i="1"/>
  <c r="G4661" i="1"/>
  <c r="F4661" i="1"/>
  <c r="E4661" i="1"/>
  <c r="C4661" i="1"/>
  <c r="A4661" i="1"/>
  <c r="K4660" i="1"/>
  <c r="G4660" i="1"/>
  <c r="F4660" i="1"/>
  <c r="E4660" i="1"/>
  <c r="C4660" i="1"/>
  <c r="A4660" i="1"/>
  <c r="K4659" i="1"/>
  <c r="G4659" i="1"/>
  <c r="F4659" i="1"/>
  <c r="E4659" i="1"/>
  <c r="C4659" i="1"/>
  <c r="A4659" i="1"/>
  <c r="K4658" i="1"/>
  <c r="G4658" i="1"/>
  <c r="F4658" i="1"/>
  <c r="E4658" i="1"/>
  <c r="C4658" i="1"/>
  <c r="A4658" i="1"/>
  <c r="K4657" i="1"/>
  <c r="G4657" i="1"/>
  <c r="F4657" i="1"/>
  <c r="E4657" i="1"/>
  <c r="C4657" i="1"/>
  <c r="A4657" i="1"/>
  <c r="K4656" i="1"/>
  <c r="G4656" i="1"/>
  <c r="F4656" i="1"/>
  <c r="E4656" i="1"/>
  <c r="C4656" i="1"/>
  <c r="A4656" i="1"/>
  <c r="K4655" i="1"/>
  <c r="G4655" i="1"/>
  <c r="F4655" i="1"/>
  <c r="E4655" i="1"/>
  <c r="C4655" i="1"/>
  <c r="A4655" i="1"/>
  <c r="K4654" i="1"/>
  <c r="G4654" i="1"/>
  <c r="F4654" i="1"/>
  <c r="E4654" i="1"/>
  <c r="C4654" i="1"/>
  <c r="A4654" i="1"/>
  <c r="K4653" i="1"/>
  <c r="G4653" i="1"/>
  <c r="F4653" i="1"/>
  <c r="E4653" i="1"/>
  <c r="C4653" i="1"/>
  <c r="A4653" i="1"/>
  <c r="K4652" i="1"/>
  <c r="G4652" i="1"/>
  <c r="F4652" i="1"/>
  <c r="E4652" i="1"/>
  <c r="C4652" i="1"/>
  <c r="A4652" i="1"/>
  <c r="K4651" i="1"/>
  <c r="G4651" i="1"/>
  <c r="F4651" i="1"/>
  <c r="E4651" i="1"/>
  <c r="C4651" i="1"/>
  <c r="A4651" i="1"/>
  <c r="K4650" i="1"/>
  <c r="G4650" i="1"/>
  <c r="F4650" i="1"/>
  <c r="E4650" i="1"/>
  <c r="C4650" i="1"/>
  <c r="A4650" i="1"/>
  <c r="K4649" i="1"/>
  <c r="G4649" i="1"/>
  <c r="F4649" i="1"/>
  <c r="E4649" i="1"/>
  <c r="C4649" i="1"/>
  <c r="A4649" i="1"/>
  <c r="K4648" i="1"/>
  <c r="G4648" i="1"/>
  <c r="F4648" i="1"/>
  <c r="E4648" i="1"/>
  <c r="C4648" i="1"/>
  <c r="A4648" i="1"/>
  <c r="K4647" i="1"/>
  <c r="G4647" i="1"/>
  <c r="F4647" i="1"/>
  <c r="E4647" i="1"/>
  <c r="C4647" i="1"/>
  <c r="A4647" i="1"/>
  <c r="K4646" i="1"/>
  <c r="G4646" i="1"/>
  <c r="F4646" i="1"/>
  <c r="E4646" i="1"/>
  <c r="C4646" i="1"/>
  <c r="A4646" i="1"/>
  <c r="K4645" i="1"/>
  <c r="G4645" i="1"/>
  <c r="F4645" i="1"/>
  <c r="E4645" i="1"/>
  <c r="C4645" i="1"/>
  <c r="A4645" i="1"/>
  <c r="K4644" i="1"/>
  <c r="G4644" i="1"/>
  <c r="F4644" i="1"/>
  <c r="E4644" i="1"/>
  <c r="C4644" i="1"/>
  <c r="A4644" i="1"/>
  <c r="K4643" i="1"/>
  <c r="G4643" i="1"/>
  <c r="F4643" i="1"/>
  <c r="E4643" i="1"/>
  <c r="C4643" i="1"/>
  <c r="A4643" i="1"/>
  <c r="K4642" i="1"/>
  <c r="G4642" i="1"/>
  <c r="F4642" i="1"/>
  <c r="E4642" i="1"/>
  <c r="C4642" i="1"/>
  <c r="A4642" i="1"/>
  <c r="K4641" i="1"/>
  <c r="G4641" i="1"/>
  <c r="F4641" i="1"/>
  <c r="E4641" i="1"/>
  <c r="C4641" i="1"/>
  <c r="A4641" i="1"/>
  <c r="K4640" i="1"/>
  <c r="G4640" i="1"/>
  <c r="F4640" i="1"/>
  <c r="E4640" i="1"/>
  <c r="C4640" i="1"/>
  <c r="A4640" i="1"/>
  <c r="K4639" i="1"/>
  <c r="G4639" i="1"/>
  <c r="F4639" i="1"/>
  <c r="E4639" i="1"/>
  <c r="C4639" i="1"/>
  <c r="A4639" i="1"/>
  <c r="K4638" i="1"/>
  <c r="G4638" i="1"/>
  <c r="F4638" i="1"/>
  <c r="E4638" i="1"/>
  <c r="C4638" i="1"/>
  <c r="A4638" i="1"/>
  <c r="K4637" i="1"/>
  <c r="G4637" i="1"/>
  <c r="F4637" i="1"/>
  <c r="E4637" i="1"/>
  <c r="C4637" i="1"/>
  <c r="A4637" i="1"/>
  <c r="K4636" i="1"/>
  <c r="G4636" i="1"/>
  <c r="F4636" i="1"/>
  <c r="E4636" i="1"/>
  <c r="C4636" i="1"/>
  <c r="A4636" i="1"/>
  <c r="K4635" i="1"/>
  <c r="G4635" i="1"/>
  <c r="F4635" i="1"/>
  <c r="E4635" i="1"/>
  <c r="C4635" i="1"/>
  <c r="A4635" i="1"/>
  <c r="K4634" i="1"/>
  <c r="G4634" i="1"/>
  <c r="F4634" i="1"/>
  <c r="E4634" i="1"/>
  <c r="C4634" i="1"/>
  <c r="A4634" i="1"/>
  <c r="K4633" i="1"/>
  <c r="G4633" i="1"/>
  <c r="F4633" i="1"/>
  <c r="E4633" i="1"/>
  <c r="C4633" i="1"/>
  <c r="A4633" i="1"/>
  <c r="K4632" i="1"/>
  <c r="G4632" i="1"/>
  <c r="F4632" i="1"/>
  <c r="E4632" i="1"/>
  <c r="C4632" i="1"/>
  <c r="A4632" i="1"/>
  <c r="K4631" i="1"/>
  <c r="G4631" i="1"/>
  <c r="F4631" i="1"/>
  <c r="E4631" i="1"/>
  <c r="C4631" i="1"/>
  <c r="A4631" i="1"/>
  <c r="K4630" i="1"/>
  <c r="G4630" i="1"/>
  <c r="F4630" i="1"/>
  <c r="E4630" i="1"/>
  <c r="C4630" i="1"/>
  <c r="A4630" i="1"/>
  <c r="K4629" i="1"/>
  <c r="G4629" i="1"/>
  <c r="F4629" i="1"/>
  <c r="E4629" i="1"/>
  <c r="C4629" i="1"/>
  <c r="A4629" i="1"/>
  <c r="K4628" i="1"/>
  <c r="G4628" i="1"/>
  <c r="F4628" i="1"/>
  <c r="E4628" i="1"/>
  <c r="C4628" i="1"/>
  <c r="A4628" i="1"/>
  <c r="K4627" i="1"/>
  <c r="G4627" i="1"/>
  <c r="F4627" i="1"/>
  <c r="E4627" i="1"/>
  <c r="C4627" i="1"/>
  <c r="A4627" i="1"/>
  <c r="K4626" i="1"/>
  <c r="G4626" i="1"/>
  <c r="F4626" i="1"/>
  <c r="E4626" i="1"/>
  <c r="C4626" i="1"/>
  <c r="A4626" i="1"/>
  <c r="K4625" i="1"/>
  <c r="G4625" i="1"/>
  <c r="F4625" i="1"/>
  <c r="E4625" i="1"/>
  <c r="C4625" i="1"/>
  <c r="A4625" i="1"/>
  <c r="K4624" i="1"/>
  <c r="G4624" i="1"/>
  <c r="F4624" i="1"/>
  <c r="E4624" i="1"/>
  <c r="C4624" i="1"/>
  <c r="A4624" i="1"/>
  <c r="K4623" i="1"/>
  <c r="G4623" i="1"/>
  <c r="F4623" i="1"/>
  <c r="E4623" i="1"/>
  <c r="C4623" i="1"/>
  <c r="A4623" i="1"/>
  <c r="K4622" i="1"/>
  <c r="G4622" i="1"/>
  <c r="F4622" i="1"/>
  <c r="E4622" i="1"/>
  <c r="C4622" i="1"/>
  <c r="A4622" i="1"/>
  <c r="K4621" i="1"/>
  <c r="G4621" i="1"/>
  <c r="F4621" i="1"/>
  <c r="E4621" i="1"/>
  <c r="C4621" i="1"/>
  <c r="A4621" i="1"/>
  <c r="K4620" i="1"/>
  <c r="G4620" i="1"/>
  <c r="F4620" i="1"/>
  <c r="E4620" i="1"/>
  <c r="C4620" i="1"/>
  <c r="A4620" i="1"/>
  <c r="K4619" i="1"/>
  <c r="G4619" i="1"/>
  <c r="F4619" i="1"/>
  <c r="E4619" i="1"/>
  <c r="C4619" i="1"/>
  <c r="A4619" i="1"/>
  <c r="K4618" i="1"/>
  <c r="G4618" i="1"/>
  <c r="F4618" i="1"/>
  <c r="E4618" i="1"/>
  <c r="C4618" i="1"/>
  <c r="A4618" i="1"/>
  <c r="K4617" i="1"/>
  <c r="G4617" i="1"/>
  <c r="F4617" i="1"/>
  <c r="E4617" i="1"/>
  <c r="C4617" i="1"/>
  <c r="A4617" i="1"/>
  <c r="K4616" i="1"/>
  <c r="G4616" i="1"/>
  <c r="F4616" i="1"/>
  <c r="E4616" i="1"/>
  <c r="C4616" i="1"/>
  <c r="A4616" i="1"/>
  <c r="K4615" i="1"/>
  <c r="G4615" i="1"/>
  <c r="F4615" i="1"/>
  <c r="E4615" i="1"/>
  <c r="C4615" i="1"/>
  <c r="A4615" i="1"/>
  <c r="K4614" i="1"/>
  <c r="G4614" i="1"/>
  <c r="F4614" i="1"/>
  <c r="E4614" i="1"/>
  <c r="C4614" i="1"/>
  <c r="A4614" i="1"/>
  <c r="K4613" i="1"/>
  <c r="G4613" i="1"/>
  <c r="F4613" i="1"/>
  <c r="E4613" i="1"/>
  <c r="C4613" i="1"/>
  <c r="A4613" i="1"/>
  <c r="K4612" i="1"/>
  <c r="G4612" i="1"/>
  <c r="F4612" i="1"/>
  <c r="E4612" i="1"/>
  <c r="C4612" i="1"/>
  <c r="A4612" i="1"/>
  <c r="K4611" i="1"/>
  <c r="G4611" i="1"/>
  <c r="F4611" i="1"/>
  <c r="E4611" i="1"/>
  <c r="C4611" i="1"/>
  <c r="A4611" i="1"/>
  <c r="K4610" i="1"/>
  <c r="G4610" i="1"/>
  <c r="F4610" i="1"/>
  <c r="E4610" i="1"/>
  <c r="C4610" i="1"/>
  <c r="A4610" i="1"/>
  <c r="K4609" i="1"/>
  <c r="G4609" i="1"/>
  <c r="F4609" i="1"/>
  <c r="E4609" i="1"/>
  <c r="C4609" i="1"/>
  <c r="A4609" i="1"/>
  <c r="K4608" i="1"/>
  <c r="G4608" i="1"/>
  <c r="F4608" i="1"/>
  <c r="E4608" i="1"/>
  <c r="C4608" i="1"/>
  <c r="A4608" i="1"/>
  <c r="K4607" i="1"/>
  <c r="G4607" i="1"/>
  <c r="F4607" i="1"/>
  <c r="E4607" i="1"/>
  <c r="C4607" i="1"/>
  <c r="A4607" i="1"/>
  <c r="K4606" i="1"/>
  <c r="G4606" i="1"/>
  <c r="F4606" i="1"/>
  <c r="E4606" i="1"/>
  <c r="C4606" i="1"/>
  <c r="A4606" i="1"/>
  <c r="K4605" i="1"/>
  <c r="G4605" i="1"/>
  <c r="F4605" i="1"/>
  <c r="E4605" i="1"/>
  <c r="C4605" i="1"/>
  <c r="A4605" i="1"/>
  <c r="K4604" i="1"/>
  <c r="G4604" i="1"/>
  <c r="F4604" i="1"/>
  <c r="E4604" i="1"/>
  <c r="C4604" i="1"/>
  <c r="A4604" i="1"/>
  <c r="K4603" i="1"/>
  <c r="G4603" i="1"/>
  <c r="F4603" i="1"/>
  <c r="E4603" i="1"/>
  <c r="C4603" i="1"/>
  <c r="A4603" i="1"/>
  <c r="K4602" i="1"/>
  <c r="G4602" i="1"/>
  <c r="F4602" i="1"/>
  <c r="E4602" i="1"/>
  <c r="C4602" i="1"/>
  <c r="A4602" i="1"/>
  <c r="K4601" i="1"/>
  <c r="G4601" i="1"/>
  <c r="F4601" i="1"/>
  <c r="E4601" i="1"/>
  <c r="C4601" i="1"/>
  <c r="A4601" i="1"/>
  <c r="K4600" i="1"/>
  <c r="G4600" i="1"/>
  <c r="F4600" i="1"/>
  <c r="E4600" i="1"/>
  <c r="C4600" i="1"/>
  <c r="A4600" i="1"/>
  <c r="K4599" i="1"/>
  <c r="G4599" i="1"/>
  <c r="F4599" i="1"/>
  <c r="E4599" i="1"/>
  <c r="C4599" i="1"/>
  <c r="A4599" i="1"/>
  <c r="K4598" i="1"/>
  <c r="G4598" i="1"/>
  <c r="F4598" i="1"/>
  <c r="E4598" i="1"/>
  <c r="C4598" i="1"/>
  <c r="A4598" i="1"/>
  <c r="K4597" i="1"/>
  <c r="G4597" i="1"/>
  <c r="F4597" i="1"/>
  <c r="E4597" i="1"/>
  <c r="C4597" i="1"/>
  <c r="A4597" i="1"/>
  <c r="K4596" i="1"/>
  <c r="G4596" i="1"/>
  <c r="F4596" i="1"/>
  <c r="E4596" i="1"/>
  <c r="C4596" i="1"/>
  <c r="A4596" i="1"/>
  <c r="K4595" i="1"/>
  <c r="G4595" i="1"/>
  <c r="F4595" i="1"/>
  <c r="E4595" i="1"/>
  <c r="C4595" i="1"/>
  <c r="A4595" i="1"/>
  <c r="K4594" i="1"/>
  <c r="G4594" i="1"/>
  <c r="F4594" i="1"/>
  <c r="E4594" i="1"/>
  <c r="C4594" i="1"/>
  <c r="A4594" i="1"/>
  <c r="K4593" i="1"/>
  <c r="G4593" i="1"/>
  <c r="F4593" i="1"/>
  <c r="E4593" i="1"/>
  <c r="C4593" i="1"/>
  <c r="A4593" i="1"/>
  <c r="K4592" i="1"/>
  <c r="G4592" i="1"/>
  <c r="F4592" i="1"/>
  <c r="E4592" i="1"/>
  <c r="C4592" i="1"/>
  <c r="A4592" i="1"/>
  <c r="K4591" i="1"/>
  <c r="G4591" i="1"/>
  <c r="F4591" i="1"/>
  <c r="E4591" i="1"/>
  <c r="C4591" i="1"/>
  <c r="A4591" i="1"/>
  <c r="K4590" i="1"/>
  <c r="G4590" i="1"/>
  <c r="F4590" i="1"/>
  <c r="E4590" i="1"/>
  <c r="C4590" i="1"/>
  <c r="A4590" i="1"/>
  <c r="K4589" i="1"/>
  <c r="G4589" i="1"/>
  <c r="F4589" i="1"/>
  <c r="E4589" i="1"/>
  <c r="C4589" i="1"/>
  <c r="A4589" i="1"/>
  <c r="K4588" i="1"/>
  <c r="G4588" i="1"/>
  <c r="F4588" i="1"/>
  <c r="E4588" i="1"/>
  <c r="C4588" i="1"/>
  <c r="A4588" i="1"/>
  <c r="K4587" i="1"/>
  <c r="G4587" i="1"/>
  <c r="F4587" i="1"/>
  <c r="E4587" i="1"/>
  <c r="C4587" i="1"/>
  <c r="A4587" i="1"/>
  <c r="K4586" i="1"/>
  <c r="G4586" i="1"/>
  <c r="F4586" i="1"/>
  <c r="E4586" i="1"/>
  <c r="C4586" i="1"/>
  <c r="A4586" i="1"/>
  <c r="K4585" i="1"/>
  <c r="G4585" i="1"/>
  <c r="F4585" i="1"/>
  <c r="E4585" i="1"/>
  <c r="C4585" i="1"/>
  <c r="A4585" i="1"/>
  <c r="K4584" i="1"/>
  <c r="G4584" i="1"/>
  <c r="F4584" i="1"/>
  <c r="E4584" i="1"/>
  <c r="C4584" i="1"/>
  <c r="A4584" i="1"/>
  <c r="K4583" i="1"/>
  <c r="G4583" i="1"/>
  <c r="F4583" i="1"/>
  <c r="E4583" i="1"/>
  <c r="C4583" i="1"/>
  <c r="A4583" i="1"/>
  <c r="K4582" i="1"/>
  <c r="G4582" i="1"/>
  <c r="F4582" i="1"/>
  <c r="E4582" i="1"/>
  <c r="C4582" i="1"/>
  <c r="A4582" i="1"/>
  <c r="K4581" i="1"/>
  <c r="G4581" i="1"/>
  <c r="F4581" i="1"/>
  <c r="E4581" i="1"/>
  <c r="C4581" i="1"/>
  <c r="A4581" i="1"/>
  <c r="K4580" i="1"/>
  <c r="G4580" i="1"/>
  <c r="F4580" i="1"/>
  <c r="E4580" i="1"/>
  <c r="C4580" i="1"/>
  <c r="A4580" i="1"/>
  <c r="K4579" i="1"/>
  <c r="G4579" i="1"/>
  <c r="F4579" i="1"/>
  <c r="E4579" i="1"/>
  <c r="C4579" i="1"/>
  <c r="A4579" i="1"/>
  <c r="K4578" i="1"/>
  <c r="G4578" i="1"/>
  <c r="F4578" i="1"/>
  <c r="E4578" i="1"/>
  <c r="C4578" i="1"/>
  <c r="A4578" i="1"/>
  <c r="K4577" i="1"/>
  <c r="G4577" i="1"/>
  <c r="F4577" i="1"/>
  <c r="E4577" i="1"/>
  <c r="C4577" i="1"/>
  <c r="A4577" i="1"/>
  <c r="K4576" i="1"/>
  <c r="G4576" i="1"/>
  <c r="F4576" i="1"/>
  <c r="E4576" i="1"/>
  <c r="C4576" i="1"/>
  <c r="A4576" i="1"/>
  <c r="K4575" i="1"/>
  <c r="G4575" i="1"/>
  <c r="F4575" i="1"/>
  <c r="E4575" i="1"/>
  <c r="C4575" i="1"/>
  <c r="A4575" i="1"/>
  <c r="K4574" i="1"/>
  <c r="G4574" i="1"/>
  <c r="F4574" i="1"/>
  <c r="E4574" i="1"/>
  <c r="C4574" i="1"/>
  <c r="A4574" i="1"/>
  <c r="K4573" i="1"/>
  <c r="G4573" i="1"/>
  <c r="F4573" i="1"/>
  <c r="E4573" i="1"/>
  <c r="C4573" i="1"/>
  <c r="A4573" i="1"/>
  <c r="K4572" i="1"/>
  <c r="G4572" i="1"/>
  <c r="F4572" i="1"/>
  <c r="E4572" i="1"/>
  <c r="C4572" i="1"/>
  <c r="A4572" i="1"/>
  <c r="K4571" i="1"/>
  <c r="G4571" i="1"/>
  <c r="F4571" i="1"/>
  <c r="E4571" i="1"/>
  <c r="C4571" i="1"/>
  <c r="A4571" i="1"/>
  <c r="K4570" i="1"/>
  <c r="G4570" i="1"/>
  <c r="F4570" i="1"/>
  <c r="E4570" i="1"/>
  <c r="C4570" i="1"/>
  <c r="A4570" i="1"/>
  <c r="K4569" i="1"/>
  <c r="G4569" i="1"/>
  <c r="F4569" i="1"/>
  <c r="E4569" i="1"/>
  <c r="C4569" i="1"/>
  <c r="A4569" i="1"/>
  <c r="K4568" i="1"/>
  <c r="G4568" i="1"/>
  <c r="F4568" i="1"/>
  <c r="E4568" i="1"/>
  <c r="C4568" i="1"/>
  <c r="A4568" i="1"/>
  <c r="K4567" i="1"/>
  <c r="G4567" i="1"/>
  <c r="F4567" i="1"/>
  <c r="E4567" i="1"/>
  <c r="C4567" i="1"/>
  <c r="A4567" i="1"/>
  <c r="K4566" i="1"/>
  <c r="G4566" i="1"/>
  <c r="F4566" i="1"/>
  <c r="E4566" i="1"/>
  <c r="C4566" i="1"/>
  <c r="A4566" i="1"/>
  <c r="K4565" i="1"/>
  <c r="G4565" i="1"/>
  <c r="F4565" i="1"/>
  <c r="E4565" i="1"/>
  <c r="C4565" i="1"/>
  <c r="A4565" i="1"/>
  <c r="K4564" i="1"/>
  <c r="G4564" i="1"/>
  <c r="F4564" i="1"/>
  <c r="E4564" i="1"/>
  <c r="C4564" i="1"/>
  <c r="A4564" i="1"/>
  <c r="K4563" i="1"/>
  <c r="G4563" i="1"/>
  <c r="F4563" i="1"/>
  <c r="E4563" i="1"/>
  <c r="C4563" i="1"/>
  <c r="A4563" i="1"/>
  <c r="K4562" i="1"/>
  <c r="G4562" i="1"/>
  <c r="F4562" i="1"/>
  <c r="E4562" i="1"/>
  <c r="C4562" i="1"/>
  <c r="A4562" i="1"/>
  <c r="K4561" i="1"/>
  <c r="G4561" i="1"/>
  <c r="F4561" i="1"/>
  <c r="E4561" i="1"/>
  <c r="C4561" i="1"/>
  <c r="A4561" i="1"/>
  <c r="K4560" i="1"/>
  <c r="G4560" i="1"/>
  <c r="F4560" i="1"/>
  <c r="E4560" i="1"/>
  <c r="C4560" i="1"/>
  <c r="A4560" i="1"/>
  <c r="K4559" i="1"/>
  <c r="G4559" i="1"/>
  <c r="F4559" i="1"/>
  <c r="E4559" i="1"/>
  <c r="C4559" i="1"/>
  <c r="A4559" i="1"/>
  <c r="K4558" i="1"/>
  <c r="G4558" i="1"/>
  <c r="F4558" i="1"/>
  <c r="E4558" i="1"/>
  <c r="C4558" i="1"/>
  <c r="A4558" i="1"/>
  <c r="K4557" i="1"/>
  <c r="G4557" i="1"/>
  <c r="F4557" i="1"/>
  <c r="E4557" i="1"/>
  <c r="C4557" i="1"/>
  <c r="A4557" i="1"/>
  <c r="K4556" i="1"/>
  <c r="G4556" i="1"/>
  <c r="F4556" i="1"/>
  <c r="E4556" i="1"/>
  <c r="C4556" i="1"/>
  <c r="A4556" i="1"/>
  <c r="K4555" i="1"/>
  <c r="G4555" i="1"/>
  <c r="F4555" i="1"/>
  <c r="E4555" i="1"/>
  <c r="C4555" i="1"/>
  <c r="A4555" i="1"/>
  <c r="K4554" i="1"/>
  <c r="G4554" i="1"/>
  <c r="F4554" i="1"/>
  <c r="E4554" i="1"/>
  <c r="C4554" i="1"/>
  <c r="A4554" i="1"/>
  <c r="K4553" i="1"/>
  <c r="G4553" i="1"/>
  <c r="F4553" i="1"/>
  <c r="E4553" i="1"/>
  <c r="C4553" i="1"/>
  <c r="A4553" i="1"/>
  <c r="K4552" i="1"/>
  <c r="G4552" i="1"/>
  <c r="F4552" i="1"/>
  <c r="E4552" i="1"/>
  <c r="C4552" i="1"/>
  <c r="A4552" i="1"/>
  <c r="K4551" i="1"/>
  <c r="G4551" i="1"/>
  <c r="F4551" i="1"/>
  <c r="E4551" i="1"/>
  <c r="C4551" i="1"/>
  <c r="A4551" i="1"/>
  <c r="K4550" i="1"/>
  <c r="G4550" i="1"/>
  <c r="F4550" i="1"/>
  <c r="E4550" i="1"/>
  <c r="C4550" i="1"/>
  <c r="A4550" i="1"/>
  <c r="K4549" i="1"/>
  <c r="G4549" i="1"/>
  <c r="F4549" i="1"/>
  <c r="E4549" i="1"/>
  <c r="C4549" i="1"/>
  <c r="A4549" i="1"/>
  <c r="K4548" i="1"/>
  <c r="G4548" i="1"/>
  <c r="F4548" i="1"/>
  <c r="E4548" i="1"/>
  <c r="C4548" i="1"/>
  <c r="A4548" i="1"/>
  <c r="K4547" i="1"/>
  <c r="G4547" i="1"/>
  <c r="F4547" i="1"/>
  <c r="E4547" i="1"/>
  <c r="C4547" i="1"/>
  <c r="A4547" i="1"/>
  <c r="K4546" i="1"/>
  <c r="G4546" i="1"/>
  <c r="F4546" i="1"/>
  <c r="E4546" i="1"/>
  <c r="C4546" i="1"/>
  <c r="A4546" i="1"/>
  <c r="K4545" i="1"/>
  <c r="G4545" i="1"/>
  <c r="F4545" i="1"/>
  <c r="E4545" i="1"/>
  <c r="C4545" i="1"/>
  <c r="A4545" i="1"/>
  <c r="K4544" i="1"/>
  <c r="G4544" i="1"/>
  <c r="F4544" i="1"/>
  <c r="E4544" i="1"/>
  <c r="C4544" i="1"/>
  <c r="A4544" i="1"/>
  <c r="K4543" i="1"/>
  <c r="G4543" i="1"/>
  <c r="F4543" i="1"/>
  <c r="E4543" i="1"/>
  <c r="C4543" i="1"/>
  <c r="A4543" i="1"/>
  <c r="K4542" i="1"/>
  <c r="G4542" i="1"/>
  <c r="F4542" i="1"/>
  <c r="E4542" i="1"/>
  <c r="C4542" i="1"/>
  <c r="A4542" i="1"/>
  <c r="K4541" i="1"/>
  <c r="G4541" i="1"/>
  <c r="F4541" i="1"/>
  <c r="E4541" i="1"/>
  <c r="C4541" i="1"/>
  <c r="A4541" i="1"/>
  <c r="K4540" i="1"/>
  <c r="G4540" i="1"/>
  <c r="F4540" i="1"/>
  <c r="E4540" i="1"/>
  <c r="C4540" i="1"/>
  <c r="A4540" i="1"/>
  <c r="K4539" i="1"/>
  <c r="G4539" i="1"/>
  <c r="F4539" i="1"/>
  <c r="E4539" i="1"/>
  <c r="C4539" i="1"/>
  <c r="A4539" i="1"/>
  <c r="K4538" i="1"/>
  <c r="G4538" i="1"/>
  <c r="F4538" i="1"/>
  <c r="E4538" i="1"/>
  <c r="C4538" i="1"/>
  <c r="A4538" i="1"/>
  <c r="K4537" i="1"/>
  <c r="G4537" i="1"/>
  <c r="F4537" i="1"/>
  <c r="E4537" i="1"/>
  <c r="C4537" i="1"/>
  <c r="A4537" i="1"/>
  <c r="K4536" i="1"/>
  <c r="G4536" i="1"/>
  <c r="F4536" i="1"/>
  <c r="E4536" i="1"/>
  <c r="C4536" i="1"/>
  <c r="A4536" i="1"/>
  <c r="K4535" i="1"/>
  <c r="G4535" i="1"/>
  <c r="F4535" i="1"/>
  <c r="E4535" i="1"/>
  <c r="C4535" i="1"/>
  <c r="A4535" i="1"/>
  <c r="K4534" i="1"/>
  <c r="G4534" i="1"/>
  <c r="F4534" i="1"/>
  <c r="E4534" i="1"/>
  <c r="C4534" i="1"/>
  <c r="A4534" i="1"/>
  <c r="K4533" i="1"/>
  <c r="G4533" i="1"/>
  <c r="F4533" i="1"/>
  <c r="E4533" i="1"/>
  <c r="C4533" i="1"/>
  <c r="A4533" i="1"/>
  <c r="K4532" i="1"/>
  <c r="G4532" i="1"/>
  <c r="F4532" i="1"/>
  <c r="E4532" i="1"/>
  <c r="C4532" i="1"/>
  <c r="A4532" i="1"/>
  <c r="K4531" i="1"/>
  <c r="G4531" i="1"/>
  <c r="F4531" i="1"/>
  <c r="E4531" i="1"/>
  <c r="C4531" i="1"/>
  <c r="A4531" i="1"/>
  <c r="K4530" i="1"/>
  <c r="G4530" i="1"/>
  <c r="F4530" i="1"/>
  <c r="E4530" i="1"/>
  <c r="C4530" i="1"/>
  <c r="A4530" i="1"/>
  <c r="K4529" i="1"/>
  <c r="G4529" i="1"/>
  <c r="F4529" i="1"/>
  <c r="E4529" i="1"/>
  <c r="C4529" i="1"/>
  <c r="A4529" i="1"/>
  <c r="K4528" i="1"/>
  <c r="G4528" i="1"/>
  <c r="F4528" i="1"/>
  <c r="E4528" i="1"/>
  <c r="C4528" i="1"/>
  <c r="A4528" i="1"/>
  <c r="K4527" i="1"/>
  <c r="G4527" i="1"/>
  <c r="F4527" i="1"/>
  <c r="E4527" i="1"/>
  <c r="C4527" i="1"/>
  <c r="A4527" i="1"/>
  <c r="K4526" i="1"/>
  <c r="G4526" i="1"/>
  <c r="F4526" i="1"/>
  <c r="E4526" i="1"/>
  <c r="C4526" i="1"/>
  <c r="A4526" i="1"/>
  <c r="K4525" i="1"/>
  <c r="G4525" i="1"/>
  <c r="F4525" i="1"/>
  <c r="E4525" i="1"/>
  <c r="C4525" i="1"/>
  <c r="A4525" i="1"/>
  <c r="K4524" i="1"/>
  <c r="G4524" i="1"/>
  <c r="F4524" i="1"/>
  <c r="E4524" i="1"/>
  <c r="C4524" i="1"/>
  <c r="A4524" i="1"/>
  <c r="K4523" i="1"/>
  <c r="G4523" i="1"/>
  <c r="F4523" i="1"/>
  <c r="E4523" i="1"/>
  <c r="C4523" i="1"/>
  <c r="A4523" i="1"/>
  <c r="K4522" i="1"/>
  <c r="G4522" i="1"/>
  <c r="F4522" i="1"/>
  <c r="E4522" i="1"/>
  <c r="C4522" i="1"/>
  <c r="A4522" i="1"/>
  <c r="K4521" i="1"/>
  <c r="G4521" i="1"/>
  <c r="F4521" i="1"/>
  <c r="E4521" i="1"/>
  <c r="C4521" i="1"/>
  <c r="A4521" i="1"/>
  <c r="K4520" i="1"/>
  <c r="G4520" i="1"/>
  <c r="F4520" i="1"/>
  <c r="E4520" i="1"/>
  <c r="C4520" i="1"/>
  <c r="A4520" i="1"/>
  <c r="K4519" i="1"/>
  <c r="G4519" i="1"/>
  <c r="F4519" i="1"/>
  <c r="E4519" i="1"/>
  <c r="C4519" i="1"/>
  <c r="A4519" i="1"/>
  <c r="K4518" i="1"/>
  <c r="G4518" i="1"/>
  <c r="F4518" i="1"/>
  <c r="E4518" i="1"/>
  <c r="C4518" i="1"/>
  <c r="A4518" i="1"/>
  <c r="K4517" i="1"/>
  <c r="G4517" i="1"/>
  <c r="F4517" i="1"/>
  <c r="E4517" i="1"/>
  <c r="C4517" i="1"/>
  <c r="A4517" i="1"/>
  <c r="K4516" i="1"/>
  <c r="G4516" i="1"/>
  <c r="F4516" i="1"/>
  <c r="E4516" i="1"/>
  <c r="C4516" i="1"/>
  <c r="A4516" i="1"/>
  <c r="K4515" i="1"/>
  <c r="G4515" i="1"/>
  <c r="F4515" i="1"/>
  <c r="E4515" i="1"/>
  <c r="C4515" i="1"/>
  <c r="A4515" i="1"/>
  <c r="K4514" i="1"/>
  <c r="G4514" i="1"/>
  <c r="F4514" i="1"/>
  <c r="E4514" i="1"/>
  <c r="C4514" i="1"/>
  <c r="A4514" i="1"/>
  <c r="K4513" i="1"/>
  <c r="G4513" i="1"/>
  <c r="F4513" i="1"/>
  <c r="E4513" i="1"/>
  <c r="C4513" i="1"/>
  <c r="A4513" i="1"/>
  <c r="K4512" i="1"/>
  <c r="G4512" i="1"/>
  <c r="F4512" i="1"/>
  <c r="E4512" i="1"/>
  <c r="C4512" i="1"/>
  <c r="A4512" i="1"/>
  <c r="K4511" i="1"/>
  <c r="G4511" i="1"/>
  <c r="F4511" i="1"/>
  <c r="E4511" i="1"/>
  <c r="C4511" i="1"/>
  <c r="A4511" i="1"/>
  <c r="K4510" i="1"/>
  <c r="G4510" i="1"/>
  <c r="F4510" i="1"/>
  <c r="E4510" i="1"/>
  <c r="C4510" i="1"/>
  <c r="A4510" i="1"/>
  <c r="K4509" i="1"/>
  <c r="G4509" i="1"/>
  <c r="F4509" i="1"/>
  <c r="E4509" i="1"/>
  <c r="C4509" i="1"/>
  <c r="A4509" i="1"/>
  <c r="K4508" i="1"/>
  <c r="G4508" i="1"/>
  <c r="F4508" i="1"/>
  <c r="E4508" i="1"/>
  <c r="C4508" i="1"/>
  <c r="A4508" i="1"/>
  <c r="K4507" i="1"/>
  <c r="G4507" i="1"/>
  <c r="F4507" i="1"/>
  <c r="E4507" i="1"/>
  <c r="C4507" i="1"/>
  <c r="A4507" i="1"/>
  <c r="K4506" i="1"/>
  <c r="G4506" i="1"/>
  <c r="F4506" i="1"/>
  <c r="E4506" i="1"/>
  <c r="C4506" i="1"/>
  <c r="A4506" i="1"/>
  <c r="K4505" i="1"/>
  <c r="G4505" i="1"/>
  <c r="F4505" i="1"/>
  <c r="E4505" i="1"/>
  <c r="C4505" i="1"/>
  <c r="A4505" i="1"/>
  <c r="K4504" i="1"/>
  <c r="G4504" i="1"/>
  <c r="F4504" i="1"/>
  <c r="E4504" i="1"/>
  <c r="C4504" i="1"/>
  <c r="A4504" i="1"/>
  <c r="K4503" i="1"/>
  <c r="G4503" i="1"/>
  <c r="F4503" i="1"/>
  <c r="E4503" i="1"/>
  <c r="C4503" i="1"/>
  <c r="A4503" i="1"/>
  <c r="K4502" i="1"/>
  <c r="G4502" i="1"/>
  <c r="F4502" i="1"/>
  <c r="E4502" i="1"/>
  <c r="C4502" i="1"/>
  <c r="A4502" i="1"/>
  <c r="K4501" i="1"/>
  <c r="G4501" i="1"/>
  <c r="F4501" i="1"/>
  <c r="E4501" i="1"/>
  <c r="C4501" i="1"/>
  <c r="A4501" i="1"/>
  <c r="K4500" i="1"/>
  <c r="G4500" i="1"/>
  <c r="F4500" i="1"/>
  <c r="E4500" i="1"/>
  <c r="C4500" i="1"/>
  <c r="A4500" i="1"/>
  <c r="K4499" i="1"/>
  <c r="G4499" i="1"/>
  <c r="F4499" i="1"/>
  <c r="E4499" i="1"/>
  <c r="C4499" i="1"/>
  <c r="A4499" i="1"/>
  <c r="K4498" i="1"/>
  <c r="G4498" i="1"/>
  <c r="F4498" i="1"/>
  <c r="E4498" i="1"/>
  <c r="C4498" i="1"/>
  <c r="A4498" i="1"/>
  <c r="K4497" i="1"/>
  <c r="G4497" i="1"/>
  <c r="F4497" i="1"/>
  <c r="E4497" i="1"/>
  <c r="C4497" i="1"/>
  <c r="A4497" i="1"/>
  <c r="K4496" i="1"/>
  <c r="G4496" i="1"/>
  <c r="F4496" i="1"/>
  <c r="E4496" i="1"/>
  <c r="C4496" i="1"/>
  <c r="A4496" i="1"/>
  <c r="K4495" i="1"/>
  <c r="G4495" i="1"/>
  <c r="F4495" i="1"/>
  <c r="E4495" i="1"/>
  <c r="C4495" i="1"/>
  <c r="A4495" i="1"/>
  <c r="K4494" i="1"/>
  <c r="G4494" i="1"/>
  <c r="F4494" i="1"/>
  <c r="E4494" i="1"/>
  <c r="C4494" i="1"/>
  <c r="A4494" i="1"/>
  <c r="K4493" i="1"/>
  <c r="G4493" i="1"/>
  <c r="F4493" i="1"/>
  <c r="E4493" i="1"/>
  <c r="C4493" i="1"/>
  <c r="A4493" i="1"/>
  <c r="K4492" i="1"/>
  <c r="G4492" i="1"/>
  <c r="F4492" i="1"/>
  <c r="E4492" i="1"/>
  <c r="C4492" i="1"/>
  <c r="A4492" i="1"/>
  <c r="K4491" i="1"/>
  <c r="G4491" i="1"/>
  <c r="F4491" i="1"/>
  <c r="E4491" i="1"/>
  <c r="C4491" i="1"/>
  <c r="A4491" i="1"/>
  <c r="K4490" i="1"/>
  <c r="G4490" i="1"/>
  <c r="F4490" i="1"/>
  <c r="E4490" i="1"/>
  <c r="C4490" i="1"/>
  <c r="A4490" i="1"/>
  <c r="K4489" i="1"/>
  <c r="G4489" i="1"/>
  <c r="F4489" i="1"/>
  <c r="E4489" i="1"/>
  <c r="C4489" i="1"/>
  <c r="A4489" i="1"/>
  <c r="K4488" i="1"/>
  <c r="G4488" i="1"/>
  <c r="F4488" i="1"/>
  <c r="E4488" i="1"/>
  <c r="C4488" i="1"/>
  <c r="A4488" i="1"/>
  <c r="K4487" i="1"/>
  <c r="G4487" i="1"/>
  <c r="F4487" i="1"/>
  <c r="E4487" i="1"/>
  <c r="C4487" i="1"/>
  <c r="A4487" i="1"/>
  <c r="K4486" i="1"/>
  <c r="G4486" i="1"/>
  <c r="F4486" i="1"/>
  <c r="E4486" i="1"/>
  <c r="C4486" i="1"/>
  <c r="A4486" i="1"/>
  <c r="K4485" i="1"/>
  <c r="G4485" i="1"/>
  <c r="F4485" i="1"/>
  <c r="E4485" i="1"/>
  <c r="C4485" i="1"/>
  <c r="A4485" i="1"/>
  <c r="K4484" i="1"/>
  <c r="G4484" i="1"/>
  <c r="F4484" i="1"/>
  <c r="E4484" i="1"/>
  <c r="C4484" i="1"/>
  <c r="A4484" i="1"/>
  <c r="K4483" i="1"/>
  <c r="G4483" i="1"/>
  <c r="F4483" i="1"/>
  <c r="E4483" i="1"/>
  <c r="C4483" i="1"/>
  <c r="A4483" i="1"/>
  <c r="K4482" i="1"/>
  <c r="G4482" i="1"/>
  <c r="F4482" i="1"/>
  <c r="E4482" i="1"/>
  <c r="C4482" i="1"/>
  <c r="A4482" i="1"/>
  <c r="K4481" i="1"/>
  <c r="G4481" i="1"/>
  <c r="F4481" i="1"/>
  <c r="E4481" i="1"/>
  <c r="C4481" i="1"/>
  <c r="A4481" i="1"/>
  <c r="K4480" i="1"/>
  <c r="G4480" i="1"/>
  <c r="F4480" i="1"/>
  <c r="E4480" i="1"/>
  <c r="C4480" i="1"/>
  <c r="A4480" i="1"/>
  <c r="K4479" i="1"/>
  <c r="G4479" i="1"/>
  <c r="F4479" i="1"/>
  <c r="E4479" i="1"/>
  <c r="C4479" i="1"/>
  <c r="A4479" i="1"/>
  <c r="K4478" i="1"/>
  <c r="G4478" i="1"/>
  <c r="F4478" i="1"/>
  <c r="E4478" i="1"/>
  <c r="C4478" i="1"/>
  <c r="A4478" i="1"/>
  <c r="K4477" i="1"/>
  <c r="G4477" i="1"/>
  <c r="F4477" i="1"/>
  <c r="E4477" i="1"/>
  <c r="C4477" i="1"/>
  <c r="A4477" i="1"/>
  <c r="K4476" i="1"/>
  <c r="G4476" i="1"/>
  <c r="F4476" i="1"/>
  <c r="E4476" i="1"/>
  <c r="C4476" i="1"/>
  <c r="A4476" i="1"/>
  <c r="K4475" i="1"/>
  <c r="G4475" i="1"/>
  <c r="F4475" i="1"/>
  <c r="E4475" i="1"/>
  <c r="C4475" i="1"/>
  <c r="A4475" i="1"/>
  <c r="K4474" i="1"/>
  <c r="G4474" i="1"/>
  <c r="F4474" i="1"/>
  <c r="E4474" i="1"/>
  <c r="C4474" i="1"/>
  <c r="A4474" i="1"/>
  <c r="K4473" i="1"/>
  <c r="G4473" i="1"/>
  <c r="F4473" i="1"/>
  <c r="E4473" i="1"/>
  <c r="C4473" i="1"/>
  <c r="A4473" i="1"/>
  <c r="K4472" i="1"/>
  <c r="G4472" i="1"/>
  <c r="F4472" i="1"/>
  <c r="E4472" i="1"/>
  <c r="C4472" i="1"/>
  <c r="A4472" i="1"/>
  <c r="K4471" i="1"/>
  <c r="G4471" i="1"/>
  <c r="F4471" i="1"/>
  <c r="E4471" i="1"/>
  <c r="C4471" i="1"/>
  <c r="A4471" i="1"/>
  <c r="K4470" i="1"/>
  <c r="G4470" i="1"/>
  <c r="F4470" i="1"/>
  <c r="E4470" i="1"/>
  <c r="C4470" i="1"/>
  <c r="A4470" i="1"/>
  <c r="K4469" i="1"/>
  <c r="G4469" i="1"/>
  <c r="F4469" i="1"/>
  <c r="E4469" i="1"/>
  <c r="C4469" i="1"/>
  <c r="A4469" i="1"/>
  <c r="K4468" i="1"/>
  <c r="G4468" i="1"/>
  <c r="F4468" i="1"/>
  <c r="E4468" i="1"/>
  <c r="C4468" i="1"/>
  <c r="A4468" i="1"/>
  <c r="K4467" i="1"/>
  <c r="G4467" i="1"/>
  <c r="F4467" i="1"/>
  <c r="E4467" i="1"/>
  <c r="C4467" i="1"/>
  <c r="A4467" i="1"/>
  <c r="K4466" i="1"/>
  <c r="G4466" i="1"/>
  <c r="F4466" i="1"/>
  <c r="E4466" i="1"/>
  <c r="C4466" i="1"/>
  <c r="A4466" i="1"/>
  <c r="K4465" i="1"/>
  <c r="G4465" i="1"/>
  <c r="F4465" i="1"/>
  <c r="E4465" i="1"/>
  <c r="C4465" i="1"/>
  <c r="A4465" i="1"/>
  <c r="K4464" i="1"/>
  <c r="G4464" i="1"/>
  <c r="F4464" i="1"/>
  <c r="E4464" i="1"/>
  <c r="C4464" i="1"/>
  <c r="A4464" i="1"/>
  <c r="K4463" i="1"/>
  <c r="G4463" i="1"/>
  <c r="F4463" i="1"/>
  <c r="E4463" i="1"/>
  <c r="C4463" i="1"/>
  <c r="A4463" i="1"/>
  <c r="K4462" i="1"/>
  <c r="G4462" i="1"/>
  <c r="F4462" i="1"/>
  <c r="E4462" i="1"/>
  <c r="C4462" i="1"/>
  <c r="A4462" i="1"/>
  <c r="K4461" i="1"/>
  <c r="G4461" i="1"/>
  <c r="F4461" i="1"/>
  <c r="E4461" i="1"/>
  <c r="C4461" i="1"/>
  <c r="A4461" i="1"/>
  <c r="K4460" i="1"/>
  <c r="G4460" i="1"/>
  <c r="F4460" i="1"/>
  <c r="E4460" i="1"/>
  <c r="C4460" i="1"/>
  <c r="A4460" i="1"/>
  <c r="K4459" i="1"/>
  <c r="G4459" i="1"/>
  <c r="F4459" i="1"/>
  <c r="E4459" i="1"/>
  <c r="C4459" i="1"/>
  <c r="A4459" i="1"/>
  <c r="K4458" i="1"/>
  <c r="G4458" i="1"/>
  <c r="F4458" i="1"/>
  <c r="E4458" i="1"/>
  <c r="C4458" i="1"/>
  <c r="A4458" i="1"/>
  <c r="K4457" i="1"/>
  <c r="G4457" i="1"/>
  <c r="F4457" i="1"/>
  <c r="E4457" i="1"/>
  <c r="C4457" i="1"/>
  <c r="A4457" i="1"/>
  <c r="K4456" i="1"/>
  <c r="G4456" i="1"/>
  <c r="F4456" i="1"/>
  <c r="E4456" i="1"/>
  <c r="C4456" i="1"/>
  <c r="A4456" i="1"/>
  <c r="K4455" i="1"/>
  <c r="G4455" i="1"/>
  <c r="F4455" i="1"/>
  <c r="E4455" i="1"/>
  <c r="C4455" i="1"/>
  <c r="A4455" i="1"/>
  <c r="K4454" i="1"/>
  <c r="G4454" i="1"/>
  <c r="F4454" i="1"/>
  <c r="E4454" i="1"/>
  <c r="C4454" i="1"/>
  <c r="A4454" i="1"/>
  <c r="K4453" i="1"/>
  <c r="G4453" i="1"/>
  <c r="F4453" i="1"/>
  <c r="E4453" i="1"/>
  <c r="C4453" i="1"/>
  <c r="A4453" i="1"/>
  <c r="K4452" i="1"/>
  <c r="G4452" i="1"/>
  <c r="F4452" i="1"/>
  <c r="E4452" i="1"/>
  <c r="C4452" i="1"/>
  <c r="A4452" i="1"/>
  <c r="K4451" i="1"/>
  <c r="G4451" i="1"/>
  <c r="F4451" i="1"/>
  <c r="E4451" i="1"/>
  <c r="C4451" i="1"/>
  <c r="A4451" i="1"/>
  <c r="K4450" i="1"/>
  <c r="G4450" i="1"/>
  <c r="F4450" i="1"/>
  <c r="E4450" i="1"/>
  <c r="C4450" i="1"/>
  <c r="A4450" i="1"/>
  <c r="K4449" i="1"/>
  <c r="G4449" i="1"/>
  <c r="F4449" i="1"/>
  <c r="E4449" i="1"/>
  <c r="C4449" i="1"/>
  <c r="A4449" i="1"/>
  <c r="K4448" i="1"/>
  <c r="G4448" i="1"/>
  <c r="F4448" i="1"/>
  <c r="E4448" i="1"/>
  <c r="C4448" i="1"/>
  <c r="A4448" i="1"/>
  <c r="K4447" i="1"/>
  <c r="G4447" i="1"/>
  <c r="F4447" i="1"/>
  <c r="E4447" i="1"/>
  <c r="C4447" i="1"/>
  <c r="A4447" i="1"/>
  <c r="K4446" i="1"/>
  <c r="G4446" i="1"/>
  <c r="F4446" i="1"/>
  <c r="E4446" i="1"/>
  <c r="C4446" i="1"/>
  <c r="A4446" i="1"/>
  <c r="K4445" i="1"/>
  <c r="G4445" i="1"/>
  <c r="F4445" i="1"/>
  <c r="E4445" i="1"/>
  <c r="C4445" i="1"/>
  <c r="A4445" i="1"/>
  <c r="K4444" i="1"/>
  <c r="G4444" i="1"/>
  <c r="F4444" i="1"/>
  <c r="E4444" i="1"/>
  <c r="C4444" i="1"/>
  <c r="A4444" i="1"/>
  <c r="K4443" i="1"/>
  <c r="G4443" i="1"/>
  <c r="F4443" i="1"/>
  <c r="E4443" i="1"/>
  <c r="C4443" i="1"/>
  <c r="A4443" i="1"/>
  <c r="K4442" i="1"/>
  <c r="G4442" i="1"/>
  <c r="F4442" i="1"/>
  <c r="E4442" i="1"/>
  <c r="C4442" i="1"/>
  <c r="A4442" i="1"/>
  <c r="K4441" i="1"/>
  <c r="G4441" i="1"/>
  <c r="F4441" i="1"/>
  <c r="E4441" i="1"/>
  <c r="C4441" i="1"/>
  <c r="A4441" i="1"/>
  <c r="K4440" i="1"/>
  <c r="G4440" i="1"/>
  <c r="F4440" i="1"/>
  <c r="E4440" i="1"/>
  <c r="C4440" i="1"/>
  <c r="A4440" i="1"/>
  <c r="K4439" i="1"/>
  <c r="G4439" i="1"/>
  <c r="F4439" i="1"/>
  <c r="E4439" i="1"/>
  <c r="C4439" i="1"/>
  <c r="A4439" i="1"/>
  <c r="K4438" i="1"/>
  <c r="G4438" i="1"/>
  <c r="F4438" i="1"/>
  <c r="E4438" i="1"/>
  <c r="C4438" i="1"/>
  <c r="A4438" i="1"/>
  <c r="K4437" i="1"/>
  <c r="G4437" i="1"/>
  <c r="F4437" i="1"/>
  <c r="E4437" i="1"/>
  <c r="C4437" i="1"/>
  <c r="A4437" i="1"/>
  <c r="K4436" i="1"/>
  <c r="G4436" i="1"/>
  <c r="F4436" i="1"/>
  <c r="E4436" i="1"/>
  <c r="C4436" i="1"/>
  <c r="A4436" i="1"/>
  <c r="K4435" i="1"/>
  <c r="G4435" i="1"/>
  <c r="F4435" i="1"/>
  <c r="E4435" i="1"/>
  <c r="C4435" i="1"/>
  <c r="A4435" i="1"/>
  <c r="K4434" i="1"/>
  <c r="G4434" i="1"/>
  <c r="F4434" i="1"/>
  <c r="E4434" i="1"/>
  <c r="C4434" i="1"/>
  <c r="A4434" i="1"/>
  <c r="K4433" i="1"/>
  <c r="G4433" i="1"/>
  <c r="F4433" i="1"/>
  <c r="E4433" i="1"/>
  <c r="C4433" i="1"/>
  <c r="A4433" i="1"/>
  <c r="K4432" i="1"/>
  <c r="G4432" i="1"/>
  <c r="F4432" i="1"/>
  <c r="E4432" i="1"/>
  <c r="C4432" i="1"/>
  <c r="A4432" i="1"/>
  <c r="K4431" i="1"/>
  <c r="G4431" i="1"/>
  <c r="F4431" i="1"/>
  <c r="E4431" i="1"/>
  <c r="C4431" i="1"/>
  <c r="A4431" i="1"/>
  <c r="K4430" i="1"/>
  <c r="G4430" i="1"/>
  <c r="F4430" i="1"/>
  <c r="E4430" i="1"/>
  <c r="C4430" i="1"/>
  <c r="A4430" i="1"/>
  <c r="K4429" i="1"/>
  <c r="G4429" i="1"/>
  <c r="F4429" i="1"/>
  <c r="E4429" i="1"/>
  <c r="C4429" i="1"/>
  <c r="A4429" i="1"/>
  <c r="K4428" i="1"/>
  <c r="G4428" i="1"/>
  <c r="F4428" i="1"/>
  <c r="E4428" i="1"/>
  <c r="C4428" i="1"/>
  <c r="A4428" i="1"/>
  <c r="K4427" i="1"/>
  <c r="G4427" i="1"/>
  <c r="F4427" i="1"/>
  <c r="E4427" i="1"/>
  <c r="C4427" i="1"/>
  <c r="A4427" i="1"/>
  <c r="K4426" i="1"/>
  <c r="G4426" i="1"/>
  <c r="F4426" i="1"/>
  <c r="E4426" i="1"/>
  <c r="C4426" i="1"/>
  <c r="A4426" i="1"/>
  <c r="K4425" i="1"/>
  <c r="G4425" i="1"/>
  <c r="F4425" i="1"/>
  <c r="E4425" i="1"/>
  <c r="C4425" i="1"/>
  <c r="A4425" i="1"/>
  <c r="K4424" i="1"/>
  <c r="G4424" i="1"/>
  <c r="F4424" i="1"/>
  <c r="E4424" i="1"/>
  <c r="C4424" i="1"/>
  <c r="A4424" i="1"/>
  <c r="K4423" i="1"/>
  <c r="G4423" i="1"/>
  <c r="F4423" i="1"/>
  <c r="E4423" i="1"/>
  <c r="C4423" i="1"/>
  <c r="A4423" i="1"/>
  <c r="K4422" i="1"/>
  <c r="G4422" i="1"/>
  <c r="F4422" i="1"/>
  <c r="E4422" i="1"/>
  <c r="C4422" i="1"/>
  <c r="A4422" i="1"/>
  <c r="K4421" i="1"/>
  <c r="G4421" i="1"/>
  <c r="F4421" i="1"/>
  <c r="E4421" i="1"/>
  <c r="C4421" i="1"/>
  <c r="A4421" i="1"/>
  <c r="K4420" i="1"/>
  <c r="G4420" i="1"/>
  <c r="F4420" i="1"/>
  <c r="E4420" i="1"/>
  <c r="C4420" i="1"/>
  <c r="A4420" i="1"/>
  <c r="K4419" i="1"/>
  <c r="G4419" i="1"/>
  <c r="F4419" i="1"/>
  <c r="E4419" i="1"/>
  <c r="C4419" i="1"/>
  <c r="A4419" i="1"/>
  <c r="K4418" i="1"/>
  <c r="G4418" i="1"/>
  <c r="F4418" i="1"/>
  <c r="E4418" i="1"/>
  <c r="C4418" i="1"/>
  <c r="A4418" i="1"/>
  <c r="K4417" i="1"/>
  <c r="G4417" i="1"/>
  <c r="F4417" i="1"/>
  <c r="E4417" i="1"/>
  <c r="C4417" i="1"/>
  <c r="A4417" i="1"/>
  <c r="K4416" i="1"/>
  <c r="G4416" i="1"/>
  <c r="F4416" i="1"/>
  <c r="E4416" i="1"/>
  <c r="C4416" i="1"/>
  <c r="A4416" i="1"/>
  <c r="K4415" i="1"/>
  <c r="G4415" i="1"/>
  <c r="F4415" i="1"/>
  <c r="E4415" i="1"/>
  <c r="C4415" i="1"/>
  <c r="A4415" i="1"/>
  <c r="K4414" i="1"/>
  <c r="G4414" i="1"/>
  <c r="F4414" i="1"/>
  <c r="E4414" i="1"/>
  <c r="C4414" i="1"/>
  <c r="A4414" i="1"/>
  <c r="K4413" i="1"/>
  <c r="G4413" i="1"/>
  <c r="F4413" i="1"/>
  <c r="E4413" i="1"/>
  <c r="C4413" i="1"/>
  <c r="A4413" i="1"/>
  <c r="K4412" i="1"/>
  <c r="G4412" i="1"/>
  <c r="F4412" i="1"/>
  <c r="E4412" i="1"/>
  <c r="C4412" i="1"/>
  <c r="A4412" i="1"/>
  <c r="K4411" i="1"/>
  <c r="G4411" i="1"/>
  <c r="F4411" i="1"/>
  <c r="E4411" i="1"/>
  <c r="C4411" i="1"/>
  <c r="A4411" i="1"/>
  <c r="K4410" i="1"/>
  <c r="G4410" i="1"/>
  <c r="F4410" i="1"/>
  <c r="E4410" i="1"/>
  <c r="C4410" i="1"/>
  <c r="A4410" i="1"/>
  <c r="K4409" i="1"/>
  <c r="G4409" i="1"/>
  <c r="F4409" i="1"/>
  <c r="E4409" i="1"/>
  <c r="C4409" i="1"/>
  <c r="A4409" i="1"/>
  <c r="K4408" i="1"/>
  <c r="G4408" i="1"/>
  <c r="F4408" i="1"/>
  <c r="E4408" i="1"/>
  <c r="C4408" i="1"/>
  <c r="A4408" i="1"/>
  <c r="K4407" i="1"/>
  <c r="G4407" i="1"/>
  <c r="F4407" i="1"/>
  <c r="E4407" i="1"/>
  <c r="C4407" i="1"/>
  <c r="A4407" i="1"/>
  <c r="K4406" i="1"/>
  <c r="G4406" i="1"/>
  <c r="F4406" i="1"/>
  <c r="E4406" i="1"/>
  <c r="C4406" i="1"/>
  <c r="A4406" i="1"/>
  <c r="K4405" i="1"/>
  <c r="G4405" i="1"/>
  <c r="F4405" i="1"/>
  <c r="E4405" i="1"/>
  <c r="C4405" i="1"/>
  <c r="A4405" i="1"/>
  <c r="K4404" i="1"/>
  <c r="G4404" i="1"/>
  <c r="F4404" i="1"/>
  <c r="E4404" i="1"/>
  <c r="C4404" i="1"/>
  <c r="A4404" i="1"/>
  <c r="K4403" i="1"/>
  <c r="G4403" i="1"/>
  <c r="F4403" i="1"/>
  <c r="E4403" i="1"/>
  <c r="C4403" i="1"/>
  <c r="A4403" i="1"/>
  <c r="K4402" i="1"/>
  <c r="G4402" i="1"/>
  <c r="F4402" i="1"/>
  <c r="E4402" i="1"/>
  <c r="C4402" i="1"/>
  <c r="A4402" i="1"/>
  <c r="K4401" i="1"/>
  <c r="G4401" i="1"/>
  <c r="F4401" i="1"/>
  <c r="E4401" i="1"/>
  <c r="C4401" i="1"/>
  <c r="A4401" i="1"/>
  <c r="K4400" i="1"/>
  <c r="G4400" i="1"/>
  <c r="F4400" i="1"/>
  <c r="E4400" i="1"/>
  <c r="C4400" i="1"/>
  <c r="A4400" i="1"/>
  <c r="K4399" i="1"/>
  <c r="G4399" i="1"/>
  <c r="F4399" i="1"/>
  <c r="E4399" i="1"/>
  <c r="C4399" i="1"/>
  <c r="A4399" i="1"/>
  <c r="K4398" i="1"/>
  <c r="G4398" i="1"/>
  <c r="F4398" i="1"/>
  <c r="E4398" i="1"/>
  <c r="C4398" i="1"/>
  <c r="A4398" i="1"/>
  <c r="K4397" i="1"/>
  <c r="G4397" i="1"/>
  <c r="F4397" i="1"/>
  <c r="E4397" i="1"/>
  <c r="C4397" i="1"/>
  <c r="A4397" i="1"/>
  <c r="K4396" i="1"/>
  <c r="G4396" i="1"/>
  <c r="F4396" i="1"/>
  <c r="E4396" i="1"/>
  <c r="C4396" i="1"/>
  <c r="A4396" i="1"/>
  <c r="K4395" i="1"/>
  <c r="G4395" i="1"/>
  <c r="F4395" i="1"/>
  <c r="E4395" i="1"/>
  <c r="C4395" i="1"/>
  <c r="A4395" i="1"/>
  <c r="K4394" i="1"/>
  <c r="G4394" i="1"/>
  <c r="F4394" i="1"/>
  <c r="E4394" i="1"/>
  <c r="C4394" i="1"/>
  <c r="A4394" i="1"/>
  <c r="K4393" i="1"/>
  <c r="G4393" i="1"/>
  <c r="F4393" i="1"/>
  <c r="E4393" i="1"/>
  <c r="C4393" i="1"/>
  <c r="A4393" i="1"/>
  <c r="K4392" i="1"/>
  <c r="G4392" i="1"/>
  <c r="F4392" i="1"/>
  <c r="E4392" i="1"/>
  <c r="C4392" i="1"/>
  <c r="A4392" i="1"/>
  <c r="K4391" i="1"/>
  <c r="G4391" i="1"/>
  <c r="F4391" i="1"/>
  <c r="E4391" i="1"/>
  <c r="C4391" i="1"/>
  <c r="A4391" i="1"/>
  <c r="K4390" i="1"/>
  <c r="G4390" i="1"/>
  <c r="F4390" i="1"/>
  <c r="E4390" i="1"/>
  <c r="C4390" i="1"/>
  <c r="A4390" i="1"/>
  <c r="K4389" i="1"/>
  <c r="G4389" i="1"/>
  <c r="F4389" i="1"/>
  <c r="E4389" i="1"/>
  <c r="C4389" i="1"/>
  <c r="A4389" i="1"/>
  <c r="K4388" i="1"/>
  <c r="G4388" i="1"/>
  <c r="F4388" i="1"/>
  <c r="E4388" i="1"/>
  <c r="C4388" i="1"/>
  <c r="A4388" i="1"/>
  <c r="K4387" i="1"/>
  <c r="G4387" i="1"/>
  <c r="F4387" i="1"/>
  <c r="E4387" i="1"/>
  <c r="C4387" i="1"/>
  <c r="A4387" i="1"/>
  <c r="K4386" i="1"/>
  <c r="G4386" i="1"/>
  <c r="F4386" i="1"/>
  <c r="E4386" i="1"/>
  <c r="C4386" i="1"/>
  <c r="A4386" i="1"/>
  <c r="K4385" i="1"/>
  <c r="G4385" i="1"/>
  <c r="F4385" i="1"/>
  <c r="E4385" i="1"/>
  <c r="C4385" i="1"/>
  <c r="A4385" i="1"/>
  <c r="K4384" i="1"/>
  <c r="G4384" i="1"/>
  <c r="F4384" i="1"/>
  <c r="E4384" i="1"/>
  <c r="C4384" i="1"/>
  <c r="A4384" i="1"/>
  <c r="K4383" i="1"/>
  <c r="G4383" i="1"/>
  <c r="F4383" i="1"/>
  <c r="E4383" i="1"/>
  <c r="C4383" i="1"/>
  <c r="A4383" i="1"/>
  <c r="K4382" i="1"/>
  <c r="G4382" i="1"/>
  <c r="F4382" i="1"/>
  <c r="E4382" i="1"/>
  <c r="C4382" i="1"/>
  <c r="A4382" i="1"/>
  <c r="K4381" i="1"/>
  <c r="G4381" i="1"/>
  <c r="F4381" i="1"/>
  <c r="E4381" i="1"/>
  <c r="C4381" i="1"/>
  <c r="A4381" i="1"/>
  <c r="K4380" i="1"/>
  <c r="G4380" i="1"/>
  <c r="F4380" i="1"/>
  <c r="E4380" i="1"/>
  <c r="C4380" i="1"/>
  <c r="A4380" i="1"/>
  <c r="K4379" i="1"/>
  <c r="G4379" i="1"/>
  <c r="F4379" i="1"/>
  <c r="E4379" i="1"/>
  <c r="C4379" i="1"/>
  <c r="A4379" i="1"/>
  <c r="K4378" i="1"/>
  <c r="G4378" i="1"/>
  <c r="F4378" i="1"/>
  <c r="E4378" i="1"/>
  <c r="C4378" i="1"/>
  <c r="A4378" i="1"/>
  <c r="K4377" i="1"/>
  <c r="G4377" i="1"/>
  <c r="F4377" i="1"/>
  <c r="E4377" i="1"/>
  <c r="C4377" i="1"/>
  <c r="A4377" i="1"/>
  <c r="K4376" i="1"/>
  <c r="G4376" i="1"/>
  <c r="F4376" i="1"/>
  <c r="E4376" i="1"/>
  <c r="C4376" i="1"/>
  <c r="A4376" i="1"/>
  <c r="K4375" i="1"/>
  <c r="G4375" i="1"/>
  <c r="F4375" i="1"/>
  <c r="E4375" i="1"/>
  <c r="C4375" i="1"/>
  <c r="A4375" i="1"/>
  <c r="K4374" i="1"/>
  <c r="G4374" i="1"/>
  <c r="F4374" i="1"/>
  <c r="E4374" i="1"/>
  <c r="C4374" i="1"/>
  <c r="A4374" i="1"/>
  <c r="K4373" i="1"/>
  <c r="G4373" i="1"/>
  <c r="F4373" i="1"/>
  <c r="E4373" i="1"/>
  <c r="C4373" i="1"/>
  <c r="A4373" i="1"/>
  <c r="K4372" i="1"/>
  <c r="G4372" i="1"/>
  <c r="F4372" i="1"/>
  <c r="E4372" i="1"/>
  <c r="C4372" i="1"/>
  <c r="A4372" i="1"/>
  <c r="K4371" i="1"/>
  <c r="G4371" i="1"/>
  <c r="F4371" i="1"/>
  <c r="E4371" i="1"/>
  <c r="C4371" i="1"/>
  <c r="A4371" i="1"/>
  <c r="K4370" i="1"/>
  <c r="G4370" i="1"/>
  <c r="F4370" i="1"/>
  <c r="E4370" i="1"/>
  <c r="C4370" i="1"/>
  <c r="A4370" i="1"/>
  <c r="K4369" i="1"/>
  <c r="G4369" i="1"/>
  <c r="F4369" i="1"/>
  <c r="E4369" i="1"/>
  <c r="C4369" i="1"/>
  <c r="A4369" i="1"/>
  <c r="K4368" i="1"/>
  <c r="G4368" i="1"/>
  <c r="F4368" i="1"/>
  <c r="E4368" i="1"/>
  <c r="C4368" i="1"/>
  <c r="A4368" i="1"/>
  <c r="K4367" i="1"/>
  <c r="G4367" i="1"/>
  <c r="F4367" i="1"/>
  <c r="E4367" i="1"/>
  <c r="C4367" i="1"/>
  <c r="A4367" i="1"/>
  <c r="K4366" i="1"/>
  <c r="G4366" i="1"/>
  <c r="F4366" i="1"/>
  <c r="E4366" i="1"/>
  <c r="C4366" i="1"/>
  <c r="A4366" i="1"/>
  <c r="K4365" i="1"/>
  <c r="G4365" i="1"/>
  <c r="F4365" i="1"/>
  <c r="E4365" i="1"/>
  <c r="C4365" i="1"/>
  <c r="A4365" i="1"/>
  <c r="K4364" i="1"/>
  <c r="G4364" i="1"/>
  <c r="F4364" i="1"/>
  <c r="E4364" i="1"/>
  <c r="C4364" i="1"/>
  <c r="A4364" i="1"/>
  <c r="K4363" i="1"/>
  <c r="G4363" i="1"/>
  <c r="F4363" i="1"/>
  <c r="E4363" i="1"/>
  <c r="C4363" i="1"/>
  <c r="A4363" i="1"/>
  <c r="K4362" i="1"/>
  <c r="G4362" i="1"/>
  <c r="F4362" i="1"/>
  <c r="E4362" i="1"/>
  <c r="C4362" i="1"/>
  <c r="A4362" i="1"/>
  <c r="K4361" i="1"/>
  <c r="G4361" i="1"/>
  <c r="F4361" i="1"/>
  <c r="E4361" i="1"/>
  <c r="C4361" i="1"/>
  <c r="A4361" i="1"/>
  <c r="K4360" i="1"/>
  <c r="G4360" i="1"/>
  <c r="F4360" i="1"/>
  <c r="E4360" i="1"/>
  <c r="C4360" i="1"/>
  <c r="A4360" i="1"/>
  <c r="K4359" i="1"/>
  <c r="G4359" i="1"/>
  <c r="F4359" i="1"/>
  <c r="E4359" i="1"/>
  <c r="C4359" i="1"/>
  <c r="A4359" i="1"/>
  <c r="K4358" i="1"/>
  <c r="G4358" i="1"/>
  <c r="F4358" i="1"/>
  <c r="E4358" i="1"/>
  <c r="C4358" i="1"/>
  <c r="A4358" i="1"/>
  <c r="K4357" i="1"/>
  <c r="G4357" i="1"/>
  <c r="F4357" i="1"/>
  <c r="E4357" i="1"/>
  <c r="C4357" i="1"/>
  <c r="A4357" i="1"/>
  <c r="K4356" i="1"/>
  <c r="G4356" i="1"/>
  <c r="F4356" i="1"/>
  <c r="E4356" i="1"/>
  <c r="C4356" i="1"/>
  <c r="A4356" i="1"/>
  <c r="K4355" i="1"/>
  <c r="G4355" i="1"/>
  <c r="F4355" i="1"/>
  <c r="E4355" i="1"/>
  <c r="C4355" i="1"/>
  <c r="A4355" i="1"/>
  <c r="K4354" i="1"/>
  <c r="G4354" i="1"/>
  <c r="F4354" i="1"/>
  <c r="E4354" i="1"/>
  <c r="C4354" i="1"/>
  <c r="A4354" i="1"/>
  <c r="K4353" i="1"/>
  <c r="G4353" i="1"/>
  <c r="F4353" i="1"/>
  <c r="E4353" i="1"/>
  <c r="C4353" i="1"/>
  <c r="A4353" i="1"/>
  <c r="K4352" i="1"/>
  <c r="G4352" i="1"/>
  <c r="F4352" i="1"/>
  <c r="E4352" i="1"/>
  <c r="C4352" i="1"/>
  <c r="A4352" i="1"/>
  <c r="K4351" i="1"/>
  <c r="G4351" i="1"/>
  <c r="F4351" i="1"/>
  <c r="E4351" i="1"/>
  <c r="C4351" i="1"/>
  <c r="A4351" i="1"/>
  <c r="K4350" i="1"/>
  <c r="G4350" i="1"/>
  <c r="F4350" i="1"/>
  <c r="E4350" i="1"/>
  <c r="C4350" i="1"/>
  <c r="A4350" i="1"/>
  <c r="K4349" i="1"/>
  <c r="G4349" i="1"/>
  <c r="F4349" i="1"/>
  <c r="E4349" i="1"/>
  <c r="C4349" i="1"/>
  <c r="A4349" i="1"/>
  <c r="K4348" i="1"/>
  <c r="G4348" i="1"/>
  <c r="F4348" i="1"/>
  <c r="E4348" i="1"/>
  <c r="C4348" i="1"/>
  <c r="A4348" i="1"/>
  <c r="K4347" i="1"/>
  <c r="G4347" i="1"/>
  <c r="F4347" i="1"/>
  <c r="E4347" i="1"/>
  <c r="C4347" i="1"/>
  <c r="A4347" i="1"/>
  <c r="K4346" i="1"/>
  <c r="G4346" i="1"/>
  <c r="F4346" i="1"/>
  <c r="E4346" i="1"/>
  <c r="C4346" i="1"/>
  <c r="A4346" i="1"/>
  <c r="K4345" i="1"/>
  <c r="G4345" i="1"/>
  <c r="F4345" i="1"/>
  <c r="E4345" i="1"/>
  <c r="C4345" i="1"/>
  <c r="A4345" i="1"/>
  <c r="K4344" i="1"/>
  <c r="G4344" i="1"/>
  <c r="F4344" i="1"/>
  <c r="E4344" i="1"/>
  <c r="C4344" i="1"/>
  <c r="A4344" i="1"/>
  <c r="K4343" i="1"/>
  <c r="G4343" i="1"/>
  <c r="F4343" i="1"/>
  <c r="E4343" i="1"/>
  <c r="C4343" i="1"/>
  <c r="A4343" i="1"/>
  <c r="K4342" i="1"/>
  <c r="G4342" i="1"/>
  <c r="F4342" i="1"/>
  <c r="E4342" i="1"/>
  <c r="C4342" i="1"/>
  <c r="A4342" i="1"/>
  <c r="K4341" i="1"/>
  <c r="G4341" i="1"/>
  <c r="F4341" i="1"/>
  <c r="E4341" i="1"/>
  <c r="C4341" i="1"/>
  <c r="A4341" i="1"/>
  <c r="K4340" i="1"/>
  <c r="G4340" i="1"/>
  <c r="F4340" i="1"/>
  <c r="E4340" i="1"/>
  <c r="C4340" i="1"/>
  <c r="A4340" i="1"/>
  <c r="K4339" i="1"/>
  <c r="G4339" i="1"/>
  <c r="F4339" i="1"/>
  <c r="E4339" i="1"/>
  <c r="C4339" i="1"/>
  <c r="A4339" i="1"/>
  <c r="K4338" i="1"/>
  <c r="G4338" i="1"/>
  <c r="F4338" i="1"/>
  <c r="E4338" i="1"/>
  <c r="C4338" i="1"/>
  <c r="A4338" i="1"/>
  <c r="K4337" i="1"/>
  <c r="G4337" i="1"/>
  <c r="F4337" i="1"/>
  <c r="E4337" i="1"/>
  <c r="C4337" i="1"/>
  <c r="A4337" i="1"/>
  <c r="K4336" i="1"/>
  <c r="G4336" i="1"/>
  <c r="F4336" i="1"/>
  <c r="E4336" i="1"/>
  <c r="C4336" i="1"/>
  <c r="A4336" i="1"/>
  <c r="K4335" i="1"/>
  <c r="G4335" i="1"/>
  <c r="F4335" i="1"/>
  <c r="E4335" i="1"/>
  <c r="C4335" i="1"/>
  <c r="A4335" i="1"/>
  <c r="K4334" i="1"/>
  <c r="G4334" i="1"/>
  <c r="F4334" i="1"/>
  <c r="E4334" i="1"/>
  <c r="C4334" i="1"/>
  <c r="A4334" i="1"/>
  <c r="K4333" i="1"/>
  <c r="G4333" i="1"/>
  <c r="F4333" i="1"/>
  <c r="E4333" i="1"/>
  <c r="C4333" i="1"/>
  <c r="A4333" i="1"/>
  <c r="K4332" i="1"/>
  <c r="G4332" i="1"/>
  <c r="F4332" i="1"/>
  <c r="E4332" i="1"/>
  <c r="C4332" i="1"/>
  <c r="A4332" i="1"/>
  <c r="K4331" i="1"/>
  <c r="G4331" i="1"/>
  <c r="F4331" i="1"/>
  <c r="E4331" i="1"/>
  <c r="C4331" i="1"/>
  <c r="A4331" i="1"/>
  <c r="K4330" i="1"/>
  <c r="G4330" i="1"/>
  <c r="F4330" i="1"/>
  <c r="E4330" i="1"/>
  <c r="C4330" i="1"/>
  <c r="A4330" i="1"/>
  <c r="K4329" i="1"/>
  <c r="G4329" i="1"/>
  <c r="F4329" i="1"/>
  <c r="E4329" i="1"/>
  <c r="C4329" i="1"/>
  <c r="A4329" i="1"/>
  <c r="K4328" i="1"/>
  <c r="G4328" i="1"/>
  <c r="F4328" i="1"/>
  <c r="E4328" i="1"/>
  <c r="C4328" i="1"/>
  <c r="A4328" i="1"/>
  <c r="K4327" i="1"/>
  <c r="G4327" i="1"/>
  <c r="F4327" i="1"/>
  <c r="E4327" i="1"/>
  <c r="C4327" i="1"/>
  <c r="A4327" i="1"/>
  <c r="K4326" i="1"/>
  <c r="G4326" i="1"/>
  <c r="F4326" i="1"/>
  <c r="E4326" i="1"/>
  <c r="C4326" i="1"/>
  <c r="A4326" i="1"/>
  <c r="K4325" i="1"/>
  <c r="G4325" i="1"/>
  <c r="F4325" i="1"/>
  <c r="E4325" i="1"/>
  <c r="C4325" i="1"/>
  <c r="A4325" i="1"/>
  <c r="K4324" i="1"/>
  <c r="G4324" i="1"/>
  <c r="F4324" i="1"/>
  <c r="E4324" i="1"/>
  <c r="C4324" i="1"/>
  <c r="A4324" i="1"/>
  <c r="K4323" i="1"/>
  <c r="G4323" i="1"/>
  <c r="F4323" i="1"/>
  <c r="E4323" i="1"/>
  <c r="C4323" i="1"/>
  <c r="A4323" i="1"/>
  <c r="K4322" i="1"/>
  <c r="G4322" i="1"/>
  <c r="F4322" i="1"/>
  <c r="E4322" i="1"/>
  <c r="C4322" i="1"/>
  <c r="A4322" i="1"/>
  <c r="K4321" i="1"/>
  <c r="G4321" i="1"/>
  <c r="F4321" i="1"/>
  <c r="E4321" i="1"/>
  <c r="C4321" i="1"/>
  <c r="A4321" i="1"/>
  <c r="K4320" i="1"/>
  <c r="G4320" i="1"/>
  <c r="F4320" i="1"/>
  <c r="E4320" i="1"/>
  <c r="C4320" i="1"/>
  <c r="A4320" i="1"/>
  <c r="K4319" i="1"/>
  <c r="G4319" i="1"/>
  <c r="F4319" i="1"/>
  <c r="E4319" i="1"/>
  <c r="C4319" i="1"/>
  <c r="A4319" i="1"/>
  <c r="K4318" i="1"/>
  <c r="G4318" i="1"/>
  <c r="F4318" i="1"/>
  <c r="E4318" i="1"/>
  <c r="C4318" i="1"/>
  <c r="A4318" i="1"/>
  <c r="K4317" i="1"/>
  <c r="G4317" i="1"/>
  <c r="F4317" i="1"/>
  <c r="E4317" i="1"/>
  <c r="C4317" i="1"/>
  <c r="A4317" i="1"/>
  <c r="K4316" i="1"/>
  <c r="G4316" i="1"/>
  <c r="F4316" i="1"/>
  <c r="E4316" i="1"/>
  <c r="C4316" i="1"/>
  <c r="A4316" i="1"/>
  <c r="K4315" i="1"/>
  <c r="G4315" i="1"/>
  <c r="F4315" i="1"/>
  <c r="E4315" i="1"/>
  <c r="C4315" i="1"/>
  <c r="A4315" i="1"/>
  <c r="K4314" i="1"/>
  <c r="G4314" i="1"/>
  <c r="F4314" i="1"/>
  <c r="E4314" i="1"/>
  <c r="C4314" i="1"/>
  <c r="A4314" i="1"/>
  <c r="K4313" i="1"/>
  <c r="G4313" i="1"/>
  <c r="F4313" i="1"/>
  <c r="E4313" i="1"/>
  <c r="C4313" i="1"/>
  <c r="A4313" i="1"/>
  <c r="K4312" i="1"/>
  <c r="G4312" i="1"/>
  <c r="F4312" i="1"/>
  <c r="E4312" i="1"/>
  <c r="C4312" i="1"/>
  <c r="A4312" i="1"/>
  <c r="K4311" i="1"/>
  <c r="G4311" i="1"/>
  <c r="F4311" i="1"/>
  <c r="E4311" i="1"/>
  <c r="C4311" i="1"/>
  <c r="A4311" i="1"/>
  <c r="K4310" i="1"/>
  <c r="G4310" i="1"/>
  <c r="F4310" i="1"/>
  <c r="E4310" i="1"/>
  <c r="C4310" i="1"/>
  <c r="A4310" i="1"/>
  <c r="K4309" i="1"/>
  <c r="G4309" i="1"/>
  <c r="F4309" i="1"/>
  <c r="E4309" i="1"/>
  <c r="C4309" i="1"/>
  <c r="A4309" i="1"/>
  <c r="K4308" i="1"/>
  <c r="G4308" i="1"/>
  <c r="F4308" i="1"/>
  <c r="E4308" i="1"/>
  <c r="C4308" i="1"/>
  <c r="A4308" i="1"/>
  <c r="K4307" i="1"/>
  <c r="G4307" i="1"/>
  <c r="F4307" i="1"/>
  <c r="E4307" i="1"/>
  <c r="C4307" i="1"/>
  <c r="A4307" i="1"/>
  <c r="K4306" i="1"/>
  <c r="G4306" i="1"/>
  <c r="F4306" i="1"/>
  <c r="E4306" i="1"/>
  <c r="C4306" i="1"/>
  <c r="A4306" i="1"/>
  <c r="K4305" i="1"/>
  <c r="G4305" i="1"/>
  <c r="F4305" i="1"/>
  <c r="E4305" i="1"/>
  <c r="C4305" i="1"/>
  <c r="A4305" i="1"/>
  <c r="K4304" i="1"/>
  <c r="G4304" i="1"/>
  <c r="F4304" i="1"/>
  <c r="E4304" i="1"/>
  <c r="C4304" i="1"/>
  <c r="A4304" i="1"/>
  <c r="K4303" i="1"/>
  <c r="G4303" i="1"/>
  <c r="F4303" i="1"/>
  <c r="E4303" i="1"/>
  <c r="C4303" i="1"/>
  <c r="A4303" i="1"/>
  <c r="K4302" i="1"/>
  <c r="G4302" i="1"/>
  <c r="F4302" i="1"/>
  <c r="E4302" i="1"/>
  <c r="C4302" i="1"/>
  <c r="A4302" i="1"/>
  <c r="K4301" i="1"/>
  <c r="G4301" i="1"/>
  <c r="F4301" i="1"/>
  <c r="E4301" i="1"/>
  <c r="C4301" i="1"/>
  <c r="A4301" i="1"/>
  <c r="K4300" i="1"/>
  <c r="G4300" i="1"/>
  <c r="F4300" i="1"/>
  <c r="E4300" i="1"/>
  <c r="C4300" i="1"/>
  <c r="A4300" i="1"/>
  <c r="K4299" i="1"/>
  <c r="G4299" i="1"/>
  <c r="F4299" i="1"/>
  <c r="E4299" i="1"/>
  <c r="C4299" i="1"/>
  <c r="A4299" i="1"/>
  <c r="K4298" i="1"/>
  <c r="G4298" i="1"/>
  <c r="F4298" i="1"/>
  <c r="E4298" i="1"/>
  <c r="C4298" i="1"/>
  <c r="A4298" i="1"/>
  <c r="K4297" i="1"/>
  <c r="G4297" i="1"/>
  <c r="F4297" i="1"/>
  <c r="E4297" i="1"/>
  <c r="C4297" i="1"/>
  <c r="A4297" i="1"/>
  <c r="K4296" i="1"/>
  <c r="G4296" i="1"/>
  <c r="F4296" i="1"/>
  <c r="E4296" i="1"/>
  <c r="C4296" i="1"/>
  <c r="A4296" i="1"/>
  <c r="K4295" i="1"/>
  <c r="G4295" i="1"/>
  <c r="F4295" i="1"/>
  <c r="E4295" i="1"/>
  <c r="C4295" i="1"/>
  <c r="A4295" i="1"/>
  <c r="K4294" i="1"/>
  <c r="G4294" i="1"/>
  <c r="F4294" i="1"/>
  <c r="E4294" i="1"/>
  <c r="C4294" i="1"/>
  <c r="A4294" i="1"/>
  <c r="K4293" i="1"/>
  <c r="G4293" i="1"/>
  <c r="F4293" i="1"/>
  <c r="E4293" i="1"/>
  <c r="C4293" i="1"/>
  <c r="A4293" i="1"/>
  <c r="K4292" i="1"/>
  <c r="G4292" i="1"/>
  <c r="F4292" i="1"/>
  <c r="E4292" i="1"/>
  <c r="C4292" i="1"/>
  <c r="A4292" i="1"/>
  <c r="K4291" i="1"/>
  <c r="G4291" i="1"/>
  <c r="F4291" i="1"/>
  <c r="E4291" i="1"/>
  <c r="C4291" i="1"/>
  <c r="A4291" i="1"/>
  <c r="K4290" i="1"/>
  <c r="G4290" i="1"/>
  <c r="F4290" i="1"/>
  <c r="E4290" i="1"/>
  <c r="C4290" i="1"/>
  <c r="A4290" i="1"/>
  <c r="K4289" i="1"/>
  <c r="G4289" i="1"/>
  <c r="F4289" i="1"/>
  <c r="E4289" i="1"/>
  <c r="C4289" i="1"/>
  <c r="A4289" i="1"/>
  <c r="K4288" i="1"/>
  <c r="G4288" i="1"/>
  <c r="F4288" i="1"/>
  <c r="E4288" i="1"/>
  <c r="C4288" i="1"/>
  <c r="A4288" i="1"/>
  <c r="K4287" i="1"/>
  <c r="G4287" i="1"/>
  <c r="F4287" i="1"/>
  <c r="E4287" i="1"/>
  <c r="C4287" i="1"/>
  <c r="A4287" i="1"/>
  <c r="K4286" i="1"/>
  <c r="G4286" i="1"/>
  <c r="F4286" i="1"/>
  <c r="E4286" i="1"/>
  <c r="C4286" i="1"/>
  <c r="A4286" i="1"/>
  <c r="K4285" i="1"/>
  <c r="G4285" i="1"/>
  <c r="F4285" i="1"/>
  <c r="E4285" i="1"/>
  <c r="C4285" i="1"/>
  <c r="A4285" i="1"/>
  <c r="K4284" i="1"/>
  <c r="G4284" i="1"/>
  <c r="F4284" i="1"/>
  <c r="E4284" i="1"/>
  <c r="C4284" i="1"/>
  <c r="A4284" i="1"/>
  <c r="K4283" i="1"/>
  <c r="G4283" i="1"/>
  <c r="F4283" i="1"/>
  <c r="E4283" i="1"/>
  <c r="C4283" i="1"/>
  <c r="A4283" i="1"/>
  <c r="K4282" i="1"/>
  <c r="G4282" i="1"/>
  <c r="F4282" i="1"/>
  <c r="E4282" i="1"/>
  <c r="C4282" i="1"/>
  <c r="A4282" i="1"/>
  <c r="K4281" i="1"/>
  <c r="G4281" i="1"/>
  <c r="F4281" i="1"/>
  <c r="E4281" i="1"/>
  <c r="C4281" i="1"/>
  <c r="A4281" i="1"/>
  <c r="K4280" i="1"/>
  <c r="G4280" i="1"/>
  <c r="F4280" i="1"/>
  <c r="E4280" i="1"/>
  <c r="C4280" i="1"/>
  <c r="A4280" i="1"/>
  <c r="K4279" i="1"/>
  <c r="G4279" i="1"/>
  <c r="F4279" i="1"/>
  <c r="E4279" i="1"/>
  <c r="C4279" i="1"/>
  <c r="A4279" i="1"/>
  <c r="K4278" i="1"/>
  <c r="G4278" i="1"/>
  <c r="F4278" i="1"/>
  <c r="E4278" i="1"/>
  <c r="C4278" i="1"/>
  <c r="A4278" i="1"/>
  <c r="K4277" i="1"/>
  <c r="G4277" i="1"/>
  <c r="F4277" i="1"/>
  <c r="E4277" i="1"/>
  <c r="C4277" i="1"/>
  <c r="A4277" i="1"/>
  <c r="K4276" i="1"/>
  <c r="G4276" i="1"/>
  <c r="F4276" i="1"/>
  <c r="E4276" i="1"/>
  <c r="C4276" i="1"/>
  <c r="A4276" i="1"/>
  <c r="K4275" i="1"/>
  <c r="G4275" i="1"/>
  <c r="F4275" i="1"/>
  <c r="E4275" i="1"/>
  <c r="C4275" i="1"/>
  <c r="A4275" i="1"/>
  <c r="K4274" i="1"/>
  <c r="G4274" i="1"/>
  <c r="F4274" i="1"/>
  <c r="E4274" i="1"/>
  <c r="C4274" i="1"/>
  <c r="A4274" i="1"/>
  <c r="K4273" i="1"/>
  <c r="G4273" i="1"/>
  <c r="F4273" i="1"/>
  <c r="E4273" i="1"/>
  <c r="C4273" i="1"/>
  <c r="A4273" i="1"/>
  <c r="K4272" i="1"/>
  <c r="G4272" i="1"/>
  <c r="F4272" i="1"/>
  <c r="E4272" i="1"/>
  <c r="C4272" i="1"/>
  <c r="A4272" i="1"/>
  <c r="K4271" i="1"/>
  <c r="G4271" i="1"/>
  <c r="F4271" i="1"/>
  <c r="E4271" i="1"/>
  <c r="C4271" i="1"/>
  <c r="A4271" i="1"/>
  <c r="K4270" i="1"/>
  <c r="G4270" i="1"/>
  <c r="F4270" i="1"/>
  <c r="E4270" i="1"/>
  <c r="C4270" i="1"/>
  <c r="A4270" i="1"/>
  <c r="K4269" i="1"/>
  <c r="G4269" i="1"/>
  <c r="F4269" i="1"/>
  <c r="E4269" i="1"/>
  <c r="C4269" i="1"/>
  <c r="A4269" i="1"/>
  <c r="K4268" i="1"/>
  <c r="G4268" i="1"/>
  <c r="F4268" i="1"/>
  <c r="E4268" i="1"/>
  <c r="C4268" i="1"/>
  <c r="A4268" i="1"/>
  <c r="K4267" i="1"/>
  <c r="G4267" i="1"/>
  <c r="F4267" i="1"/>
  <c r="E4267" i="1"/>
  <c r="C4267" i="1"/>
  <c r="A4267" i="1"/>
  <c r="K4266" i="1"/>
  <c r="G4266" i="1"/>
  <c r="F4266" i="1"/>
  <c r="E4266" i="1"/>
  <c r="C4266" i="1"/>
  <c r="A4266" i="1"/>
  <c r="K4265" i="1"/>
  <c r="G4265" i="1"/>
  <c r="F4265" i="1"/>
  <c r="E4265" i="1"/>
  <c r="C4265" i="1"/>
  <c r="A4265" i="1"/>
  <c r="K4264" i="1"/>
  <c r="G4264" i="1"/>
  <c r="F4264" i="1"/>
  <c r="E4264" i="1"/>
  <c r="C4264" i="1"/>
  <c r="A4264" i="1"/>
  <c r="K4263" i="1"/>
  <c r="G4263" i="1"/>
  <c r="F4263" i="1"/>
  <c r="E4263" i="1"/>
  <c r="C4263" i="1"/>
  <c r="A4263" i="1"/>
  <c r="K4262" i="1"/>
  <c r="G4262" i="1"/>
  <c r="F4262" i="1"/>
  <c r="E4262" i="1"/>
  <c r="C4262" i="1"/>
  <c r="A4262" i="1"/>
  <c r="K4261" i="1"/>
  <c r="G4261" i="1"/>
  <c r="F4261" i="1"/>
  <c r="E4261" i="1"/>
  <c r="C4261" i="1"/>
  <c r="A4261" i="1"/>
  <c r="K4260" i="1"/>
  <c r="G4260" i="1"/>
  <c r="F4260" i="1"/>
  <c r="E4260" i="1"/>
  <c r="C4260" i="1"/>
  <c r="A4260" i="1"/>
  <c r="K4259" i="1"/>
  <c r="G4259" i="1"/>
  <c r="F4259" i="1"/>
  <c r="E4259" i="1"/>
  <c r="C4259" i="1"/>
  <c r="A4259" i="1"/>
  <c r="K4258" i="1"/>
  <c r="G4258" i="1"/>
  <c r="F4258" i="1"/>
  <c r="E4258" i="1"/>
  <c r="C4258" i="1"/>
  <c r="A4258" i="1"/>
  <c r="K4257" i="1"/>
  <c r="G4257" i="1"/>
  <c r="F4257" i="1"/>
  <c r="E4257" i="1"/>
  <c r="C4257" i="1"/>
  <c r="A4257" i="1"/>
  <c r="K4256" i="1"/>
  <c r="G4256" i="1"/>
  <c r="F4256" i="1"/>
  <c r="E4256" i="1"/>
  <c r="C4256" i="1"/>
  <c r="A4256" i="1"/>
  <c r="K4255" i="1"/>
  <c r="G4255" i="1"/>
  <c r="F4255" i="1"/>
  <c r="E4255" i="1"/>
  <c r="C4255" i="1"/>
  <c r="A4255" i="1"/>
  <c r="K4254" i="1"/>
  <c r="G4254" i="1"/>
  <c r="F4254" i="1"/>
  <c r="E4254" i="1"/>
  <c r="C4254" i="1"/>
  <c r="A4254" i="1"/>
  <c r="K4253" i="1"/>
  <c r="G4253" i="1"/>
  <c r="F4253" i="1"/>
  <c r="E4253" i="1"/>
  <c r="C4253" i="1"/>
  <c r="A4253" i="1"/>
  <c r="K4252" i="1"/>
  <c r="G4252" i="1"/>
  <c r="F4252" i="1"/>
  <c r="E4252" i="1"/>
  <c r="C4252" i="1"/>
  <c r="A4252" i="1"/>
  <c r="K4251" i="1"/>
  <c r="G4251" i="1"/>
  <c r="F4251" i="1"/>
  <c r="E4251" i="1"/>
  <c r="C4251" i="1"/>
  <c r="A4251" i="1"/>
  <c r="K4250" i="1"/>
  <c r="G4250" i="1"/>
  <c r="F4250" i="1"/>
  <c r="E4250" i="1"/>
  <c r="C4250" i="1"/>
  <c r="A4250" i="1"/>
  <c r="K4249" i="1"/>
  <c r="G4249" i="1"/>
  <c r="F4249" i="1"/>
  <c r="E4249" i="1"/>
  <c r="C4249" i="1"/>
  <c r="A4249" i="1"/>
  <c r="K4248" i="1"/>
  <c r="G4248" i="1"/>
  <c r="F4248" i="1"/>
  <c r="E4248" i="1"/>
  <c r="C4248" i="1"/>
  <c r="A4248" i="1"/>
  <c r="K4247" i="1"/>
  <c r="G4247" i="1"/>
  <c r="F4247" i="1"/>
  <c r="E4247" i="1"/>
  <c r="C4247" i="1"/>
  <c r="A4247" i="1"/>
  <c r="K4246" i="1"/>
  <c r="G4246" i="1"/>
  <c r="F4246" i="1"/>
  <c r="E4246" i="1"/>
  <c r="C4246" i="1"/>
  <c r="A4246" i="1"/>
  <c r="K4245" i="1"/>
  <c r="G4245" i="1"/>
  <c r="F4245" i="1"/>
  <c r="E4245" i="1"/>
  <c r="C4245" i="1"/>
  <c r="A4245" i="1"/>
  <c r="K4244" i="1"/>
  <c r="G4244" i="1"/>
  <c r="F4244" i="1"/>
  <c r="E4244" i="1"/>
  <c r="C4244" i="1"/>
  <c r="A4244" i="1"/>
  <c r="K4243" i="1"/>
  <c r="G4243" i="1"/>
  <c r="F4243" i="1"/>
  <c r="E4243" i="1"/>
  <c r="C4243" i="1"/>
  <c r="A4243" i="1"/>
  <c r="K4242" i="1"/>
  <c r="G4242" i="1"/>
  <c r="F4242" i="1"/>
  <c r="E4242" i="1"/>
  <c r="C4242" i="1"/>
  <c r="A4242" i="1"/>
  <c r="K4241" i="1"/>
  <c r="G4241" i="1"/>
  <c r="F4241" i="1"/>
  <c r="E4241" i="1"/>
  <c r="C4241" i="1"/>
  <c r="A4241" i="1"/>
  <c r="K4240" i="1"/>
  <c r="G4240" i="1"/>
  <c r="F4240" i="1"/>
  <c r="E4240" i="1"/>
  <c r="C4240" i="1"/>
  <c r="A4240" i="1"/>
  <c r="K4239" i="1"/>
  <c r="G4239" i="1"/>
  <c r="F4239" i="1"/>
  <c r="E4239" i="1"/>
  <c r="C4239" i="1"/>
  <c r="A4239" i="1"/>
  <c r="K4238" i="1"/>
  <c r="G4238" i="1"/>
  <c r="F4238" i="1"/>
  <c r="E4238" i="1"/>
  <c r="C4238" i="1"/>
  <c r="A4238" i="1"/>
  <c r="K4237" i="1"/>
  <c r="G4237" i="1"/>
  <c r="F4237" i="1"/>
  <c r="E4237" i="1"/>
  <c r="C4237" i="1"/>
  <c r="A4237" i="1"/>
  <c r="K4236" i="1"/>
  <c r="G4236" i="1"/>
  <c r="F4236" i="1"/>
  <c r="E4236" i="1"/>
  <c r="C4236" i="1"/>
  <c r="A4236" i="1"/>
  <c r="K4235" i="1"/>
  <c r="G4235" i="1"/>
  <c r="F4235" i="1"/>
  <c r="E4235" i="1"/>
  <c r="C4235" i="1"/>
  <c r="A4235" i="1"/>
  <c r="K4234" i="1"/>
  <c r="G4234" i="1"/>
  <c r="F4234" i="1"/>
  <c r="E4234" i="1"/>
  <c r="C4234" i="1"/>
  <c r="A4234" i="1"/>
  <c r="K4233" i="1"/>
  <c r="G4233" i="1"/>
  <c r="F4233" i="1"/>
  <c r="E4233" i="1"/>
  <c r="C4233" i="1"/>
  <c r="A4233" i="1"/>
  <c r="K4232" i="1"/>
  <c r="G4232" i="1"/>
  <c r="F4232" i="1"/>
  <c r="E4232" i="1"/>
  <c r="C4232" i="1"/>
  <c r="A4232" i="1"/>
  <c r="K4231" i="1"/>
  <c r="G4231" i="1"/>
  <c r="F4231" i="1"/>
  <c r="E4231" i="1"/>
  <c r="C4231" i="1"/>
  <c r="A4231" i="1"/>
  <c r="K4230" i="1"/>
  <c r="G4230" i="1"/>
  <c r="F4230" i="1"/>
  <c r="E4230" i="1"/>
  <c r="C4230" i="1"/>
  <c r="A4230" i="1"/>
  <c r="K4229" i="1"/>
  <c r="G4229" i="1"/>
  <c r="F4229" i="1"/>
  <c r="E4229" i="1"/>
  <c r="C4229" i="1"/>
  <c r="A4229" i="1"/>
  <c r="K4228" i="1"/>
  <c r="G4228" i="1"/>
  <c r="F4228" i="1"/>
  <c r="E4228" i="1"/>
  <c r="C4228" i="1"/>
  <c r="A4228" i="1"/>
  <c r="K4227" i="1"/>
  <c r="G4227" i="1"/>
  <c r="F4227" i="1"/>
  <c r="E4227" i="1"/>
  <c r="C4227" i="1"/>
  <c r="A4227" i="1"/>
  <c r="K4226" i="1"/>
  <c r="G4226" i="1"/>
  <c r="F4226" i="1"/>
  <c r="E4226" i="1"/>
  <c r="C4226" i="1"/>
  <c r="A4226" i="1"/>
  <c r="K4225" i="1"/>
  <c r="G4225" i="1"/>
  <c r="F4225" i="1"/>
  <c r="E4225" i="1"/>
  <c r="C4225" i="1"/>
  <c r="A4225" i="1"/>
  <c r="K4224" i="1"/>
  <c r="G4224" i="1"/>
  <c r="F4224" i="1"/>
  <c r="E4224" i="1"/>
  <c r="C4224" i="1"/>
  <c r="A4224" i="1"/>
  <c r="K4223" i="1"/>
  <c r="G4223" i="1"/>
  <c r="F4223" i="1"/>
  <c r="E4223" i="1"/>
  <c r="C4223" i="1"/>
  <c r="A4223" i="1"/>
  <c r="K4222" i="1"/>
  <c r="G4222" i="1"/>
  <c r="F4222" i="1"/>
  <c r="E4222" i="1"/>
  <c r="C4222" i="1"/>
  <c r="A4222" i="1"/>
  <c r="K4221" i="1"/>
  <c r="G4221" i="1"/>
  <c r="F4221" i="1"/>
  <c r="E4221" i="1"/>
  <c r="C4221" i="1"/>
  <c r="A4221" i="1"/>
  <c r="K4220" i="1"/>
  <c r="G4220" i="1"/>
  <c r="F4220" i="1"/>
  <c r="E4220" i="1"/>
  <c r="C4220" i="1"/>
  <c r="A4220" i="1"/>
  <c r="K4219" i="1"/>
  <c r="G4219" i="1"/>
  <c r="F4219" i="1"/>
  <c r="E4219" i="1"/>
  <c r="C4219" i="1"/>
  <c r="A4219" i="1"/>
  <c r="K4218" i="1"/>
  <c r="G4218" i="1"/>
  <c r="F4218" i="1"/>
  <c r="E4218" i="1"/>
  <c r="C4218" i="1"/>
  <c r="A4218" i="1"/>
  <c r="K4217" i="1"/>
  <c r="G4217" i="1"/>
  <c r="F4217" i="1"/>
  <c r="E4217" i="1"/>
  <c r="C4217" i="1"/>
  <c r="A4217" i="1"/>
  <c r="K4216" i="1"/>
  <c r="G4216" i="1"/>
  <c r="F4216" i="1"/>
  <c r="E4216" i="1"/>
  <c r="C4216" i="1"/>
  <c r="A4216" i="1"/>
  <c r="K4215" i="1"/>
  <c r="G4215" i="1"/>
  <c r="F4215" i="1"/>
  <c r="E4215" i="1"/>
  <c r="C4215" i="1"/>
  <c r="A4215" i="1"/>
  <c r="K4214" i="1"/>
  <c r="G4214" i="1"/>
  <c r="F4214" i="1"/>
  <c r="E4214" i="1"/>
  <c r="C4214" i="1"/>
  <c r="A4214" i="1"/>
  <c r="K4213" i="1"/>
  <c r="G4213" i="1"/>
  <c r="F4213" i="1"/>
  <c r="E4213" i="1"/>
  <c r="C4213" i="1"/>
  <c r="A4213" i="1"/>
  <c r="K4212" i="1"/>
  <c r="G4212" i="1"/>
  <c r="F4212" i="1"/>
  <c r="E4212" i="1"/>
  <c r="C4212" i="1"/>
  <c r="A4212" i="1"/>
  <c r="K4211" i="1"/>
  <c r="G4211" i="1"/>
  <c r="F4211" i="1"/>
  <c r="E4211" i="1"/>
  <c r="C4211" i="1"/>
  <c r="A4211" i="1"/>
  <c r="K4210" i="1"/>
  <c r="G4210" i="1"/>
  <c r="F4210" i="1"/>
  <c r="E4210" i="1"/>
  <c r="C4210" i="1"/>
  <c r="A4210" i="1"/>
  <c r="K4209" i="1"/>
  <c r="G4209" i="1"/>
  <c r="F4209" i="1"/>
  <c r="E4209" i="1"/>
  <c r="C4209" i="1"/>
  <c r="A4209" i="1"/>
  <c r="K4208" i="1"/>
  <c r="G4208" i="1"/>
  <c r="F4208" i="1"/>
  <c r="E4208" i="1"/>
  <c r="C4208" i="1"/>
  <c r="A4208" i="1"/>
  <c r="K4207" i="1"/>
  <c r="G4207" i="1"/>
  <c r="F4207" i="1"/>
  <c r="E4207" i="1"/>
  <c r="C4207" i="1"/>
  <c r="A4207" i="1"/>
  <c r="K4206" i="1"/>
  <c r="G4206" i="1"/>
  <c r="F4206" i="1"/>
  <c r="E4206" i="1"/>
  <c r="C4206" i="1"/>
  <c r="A4206" i="1"/>
  <c r="K4205" i="1"/>
  <c r="G4205" i="1"/>
  <c r="F4205" i="1"/>
  <c r="E4205" i="1"/>
  <c r="C4205" i="1"/>
  <c r="A4205" i="1"/>
  <c r="K4204" i="1"/>
  <c r="G4204" i="1"/>
  <c r="F4204" i="1"/>
  <c r="E4204" i="1"/>
  <c r="C4204" i="1"/>
  <c r="A4204" i="1"/>
  <c r="K4203" i="1"/>
  <c r="G4203" i="1"/>
  <c r="F4203" i="1"/>
  <c r="E4203" i="1"/>
  <c r="C4203" i="1"/>
  <c r="A4203" i="1"/>
  <c r="K4202" i="1"/>
  <c r="G4202" i="1"/>
  <c r="F4202" i="1"/>
  <c r="E4202" i="1"/>
  <c r="C4202" i="1"/>
  <c r="A4202" i="1"/>
  <c r="K4201" i="1"/>
  <c r="G4201" i="1"/>
  <c r="F4201" i="1"/>
  <c r="E4201" i="1"/>
  <c r="C4201" i="1"/>
  <c r="A4201" i="1"/>
  <c r="K4200" i="1"/>
  <c r="G4200" i="1"/>
  <c r="F4200" i="1"/>
  <c r="E4200" i="1"/>
  <c r="C4200" i="1"/>
  <c r="A4200" i="1"/>
  <c r="K4199" i="1"/>
  <c r="G4199" i="1"/>
  <c r="F4199" i="1"/>
  <c r="E4199" i="1"/>
  <c r="C4199" i="1"/>
  <c r="A4199" i="1"/>
  <c r="K4198" i="1"/>
  <c r="G4198" i="1"/>
  <c r="F4198" i="1"/>
  <c r="E4198" i="1"/>
  <c r="C4198" i="1"/>
  <c r="A4198" i="1"/>
  <c r="K4197" i="1"/>
  <c r="G4197" i="1"/>
  <c r="F4197" i="1"/>
  <c r="E4197" i="1"/>
  <c r="C4197" i="1"/>
  <c r="A4197" i="1"/>
  <c r="K4196" i="1"/>
  <c r="G4196" i="1"/>
  <c r="F4196" i="1"/>
  <c r="E4196" i="1"/>
  <c r="C4196" i="1"/>
  <c r="A4196" i="1"/>
  <c r="K4195" i="1"/>
  <c r="G4195" i="1"/>
  <c r="F4195" i="1"/>
  <c r="E4195" i="1"/>
  <c r="C4195" i="1"/>
  <c r="A4195" i="1"/>
  <c r="K4194" i="1"/>
  <c r="G4194" i="1"/>
  <c r="F4194" i="1"/>
  <c r="E4194" i="1"/>
  <c r="C4194" i="1"/>
  <c r="A4194" i="1"/>
  <c r="K4193" i="1"/>
  <c r="G4193" i="1"/>
  <c r="F4193" i="1"/>
  <c r="E4193" i="1"/>
  <c r="C4193" i="1"/>
  <c r="A4193" i="1"/>
  <c r="K4192" i="1"/>
  <c r="G4192" i="1"/>
  <c r="F4192" i="1"/>
  <c r="E4192" i="1"/>
  <c r="C4192" i="1"/>
  <c r="A4192" i="1"/>
  <c r="K4191" i="1"/>
  <c r="G4191" i="1"/>
  <c r="F4191" i="1"/>
  <c r="E4191" i="1"/>
  <c r="C4191" i="1"/>
  <c r="A4191" i="1"/>
  <c r="K4190" i="1"/>
  <c r="G4190" i="1"/>
  <c r="F4190" i="1"/>
  <c r="E4190" i="1"/>
  <c r="C4190" i="1"/>
  <c r="A4190" i="1"/>
  <c r="K4189" i="1"/>
  <c r="G4189" i="1"/>
  <c r="F4189" i="1"/>
  <c r="E4189" i="1"/>
  <c r="C4189" i="1"/>
  <c r="A4189" i="1"/>
  <c r="K4188" i="1"/>
  <c r="G4188" i="1"/>
  <c r="F4188" i="1"/>
  <c r="E4188" i="1"/>
  <c r="C4188" i="1"/>
  <c r="A4188" i="1"/>
  <c r="K4187" i="1"/>
  <c r="G4187" i="1"/>
  <c r="F4187" i="1"/>
  <c r="E4187" i="1"/>
  <c r="C4187" i="1"/>
  <c r="A4187" i="1"/>
  <c r="K4186" i="1"/>
  <c r="G4186" i="1"/>
  <c r="F4186" i="1"/>
  <c r="E4186" i="1"/>
  <c r="C4186" i="1"/>
  <c r="A4186" i="1"/>
  <c r="K4185" i="1"/>
  <c r="G4185" i="1"/>
  <c r="F4185" i="1"/>
  <c r="E4185" i="1"/>
  <c r="C4185" i="1"/>
  <c r="A4185" i="1"/>
  <c r="K4184" i="1"/>
  <c r="G4184" i="1"/>
  <c r="F4184" i="1"/>
  <c r="E4184" i="1"/>
  <c r="C4184" i="1"/>
  <c r="A4184" i="1"/>
  <c r="K4183" i="1"/>
  <c r="G4183" i="1"/>
  <c r="F4183" i="1"/>
  <c r="E4183" i="1"/>
  <c r="C4183" i="1"/>
  <c r="A4183" i="1"/>
  <c r="K4182" i="1"/>
  <c r="G4182" i="1"/>
  <c r="F4182" i="1"/>
  <c r="E4182" i="1"/>
  <c r="C4182" i="1"/>
  <c r="A4182" i="1"/>
  <c r="K4181" i="1"/>
  <c r="G4181" i="1"/>
  <c r="F4181" i="1"/>
  <c r="E4181" i="1"/>
  <c r="C4181" i="1"/>
  <c r="A4181" i="1"/>
  <c r="K4180" i="1"/>
  <c r="G4180" i="1"/>
  <c r="F4180" i="1"/>
  <c r="E4180" i="1"/>
  <c r="C4180" i="1"/>
  <c r="A4180" i="1"/>
  <c r="K4179" i="1"/>
  <c r="G4179" i="1"/>
  <c r="F4179" i="1"/>
  <c r="E4179" i="1"/>
  <c r="C4179" i="1"/>
  <c r="A4179" i="1"/>
  <c r="K4178" i="1"/>
  <c r="G4178" i="1"/>
  <c r="F4178" i="1"/>
  <c r="E4178" i="1"/>
  <c r="C4178" i="1"/>
  <c r="A4178" i="1"/>
  <c r="K4177" i="1"/>
  <c r="G4177" i="1"/>
  <c r="F4177" i="1"/>
  <c r="E4177" i="1"/>
  <c r="C4177" i="1"/>
  <c r="A4177" i="1"/>
  <c r="K4176" i="1"/>
  <c r="G4176" i="1"/>
  <c r="F4176" i="1"/>
  <c r="E4176" i="1"/>
  <c r="C4176" i="1"/>
  <c r="A4176" i="1"/>
  <c r="K4175" i="1"/>
  <c r="G4175" i="1"/>
  <c r="F4175" i="1"/>
  <c r="E4175" i="1"/>
  <c r="C4175" i="1"/>
  <c r="A4175" i="1"/>
  <c r="K4174" i="1"/>
  <c r="G4174" i="1"/>
  <c r="F4174" i="1"/>
  <c r="E4174" i="1"/>
  <c r="C4174" i="1"/>
  <c r="A4174" i="1"/>
  <c r="K4173" i="1"/>
  <c r="G4173" i="1"/>
  <c r="F4173" i="1"/>
  <c r="E4173" i="1"/>
  <c r="C4173" i="1"/>
  <c r="A4173" i="1"/>
  <c r="K4172" i="1"/>
  <c r="G4172" i="1"/>
  <c r="F4172" i="1"/>
  <c r="E4172" i="1"/>
  <c r="C4172" i="1"/>
  <c r="A4172" i="1"/>
  <c r="K4171" i="1"/>
  <c r="G4171" i="1"/>
  <c r="F4171" i="1"/>
  <c r="E4171" i="1"/>
  <c r="C4171" i="1"/>
  <c r="A4171" i="1"/>
  <c r="K4170" i="1"/>
  <c r="G4170" i="1"/>
  <c r="F4170" i="1"/>
  <c r="E4170" i="1"/>
  <c r="C4170" i="1"/>
  <c r="A4170" i="1"/>
  <c r="K4169" i="1"/>
  <c r="G4169" i="1"/>
  <c r="F4169" i="1"/>
  <c r="E4169" i="1"/>
  <c r="C4169" i="1"/>
  <c r="A4169" i="1"/>
  <c r="K4168" i="1"/>
  <c r="G4168" i="1"/>
  <c r="F4168" i="1"/>
  <c r="E4168" i="1"/>
  <c r="C4168" i="1"/>
  <c r="A4168" i="1"/>
  <c r="K4167" i="1"/>
  <c r="G4167" i="1"/>
  <c r="F4167" i="1"/>
  <c r="E4167" i="1"/>
  <c r="C4167" i="1"/>
  <c r="A4167" i="1"/>
  <c r="K4166" i="1"/>
  <c r="G4166" i="1"/>
  <c r="F4166" i="1"/>
  <c r="E4166" i="1"/>
  <c r="C4166" i="1"/>
  <c r="A4166" i="1"/>
  <c r="K4165" i="1"/>
  <c r="G4165" i="1"/>
  <c r="F4165" i="1"/>
  <c r="E4165" i="1"/>
  <c r="C4165" i="1"/>
  <c r="A4165" i="1"/>
  <c r="K4164" i="1"/>
  <c r="G4164" i="1"/>
  <c r="F4164" i="1"/>
  <c r="E4164" i="1"/>
  <c r="C4164" i="1"/>
  <c r="A4164" i="1"/>
  <c r="K4163" i="1"/>
  <c r="G4163" i="1"/>
  <c r="F4163" i="1"/>
  <c r="E4163" i="1"/>
  <c r="C4163" i="1"/>
  <c r="A4163" i="1"/>
  <c r="K4162" i="1"/>
  <c r="G4162" i="1"/>
  <c r="F4162" i="1"/>
  <c r="E4162" i="1"/>
  <c r="C4162" i="1"/>
  <c r="A4162" i="1"/>
  <c r="K4161" i="1"/>
  <c r="G4161" i="1"/>
  <c r="F4161" i="1"/>
  <c r="E4161" i="1"/>
  <c r="C4161" i="1"/>
  <c r="A4161" i="1"/>
  <c r="K4160" i="1"/>
  <c r="G4160" i="1"/>
  <c r="F4160" i="1"/>
  <c r="E4160" i="1"/>
  <c r="C4160" i="1"/>
  <c r="A4160" i="1"/>
  <c r="K4159" i="1"/>
  <c r="G4159" i="1"/>
  <c r="F4159" i="1"/>
  <c r="E4159" i="1"/>
  <c r="C4159" i="1"/>
  <c r="A4159" i="1"/>
  <c r="K4158" i="1"/>
  <c r="G4158" i="1"/>
  <c r="F4158" i="1"/>
  <c r="E4158" i="1"/>
  <c r="C4158" i="1"/>
  <c r="A4158" i="1"/>
  <c r="K4157" i="1"/>
  <c r="G4157" i="1"/>
  <c r="F4157" i="1"/>
  <c r="E4157" i="1"/>
  <c r="C4157" i="1"/>
  <c r="A4157" i="1"/>
  <c r="K4156" i="1"/>
  <c r="G4156" i="1"/>
  <c r="F4156" i="1"/>
  <c r="E4156" i="1"/>
  <c r="C4156" i="1"/>
  <c r="A4156" i="1"/>
  <c r="K4155" i="1"/>
  <c r="G4155" i="1"/>
  <c r="F4155" i="1"/>
  <c r="E4155" i="1"/>
  <c r="C4155" i="1"/>
  <c r="A4155" i="1"/>
  <c r="K4154" i="1"/>
  <c r="G4154" i="1"/>
  <c r="F4154" i="1"/>
  <c r="E4154" i="1"/>
  <c r="C4154" i="1"/>
  <c r="A4154" i="1"/>
  <c r="K4153" i="1"/>
  <c r="G4153" i="1"/>
  <c r="F4153" i="1"/>
  <c r="E4153" i="1"/>
  <c r="C4153" i="1"/>
  <c r="A4153" i="1"/>
  <c r="K4152" i="1"/>
  <c r="G4152" i="1"/>
  <c r="F4152" i="1"/>
  <c r="E4152" i="1"/>
  <c r="C4152" i="1"/>
  <c r="A4152" i="1"/>
  <c r="K4151" i="1"/>
  <c r="G4151" i="1"/>
  <c r="F4151" i="1"/>
  <c r="E4151" i="1"/>
  <c r="C4151" i="1"/>
  <c r="A4151" i="1"/>
  <c r="K4150" i="1"/>
  <c r="G4150" i="1"/>
  <c r="F4150" i="1"/>
  <c r="E4150" i="1"/>
  <c r="C4150" i="1"/>
  <c r="A4150" i="1"/>
  <c r="K4149" i="1"/>
  <c r="G4149" i="1"/>
  <c r="F4149" i="1"/>
  <c r="E4149" i="1"/>
  <c r="C4149" i="1"/>
  <c r="A4149" i="1"/>
  <c r="K4148" i="1"/>
  <c r="G4148" i="1"/>
  <c r="F4148" i="1"/>
  <c r="E4148" i="1"/>
  <c r="C4148" i="1"/>
  <c r="A4148" i="1"/>
  <c r="K4147" i="1"/>
  <c r="G4147" i="1"/>
  <c r="F4147" i="1"/>
  <c r="E4147" i="1"/>
  <c r="C4147" i="1"/>
  <c r="A4147" i="1"/>
  <c r="K4146" i="1"/>
  <c r="G4146" i="1"/>
  <c r="F4146" i="1"/>
  <c r="E4146" i="1"/>
  <c r="C4146" i="1"/>
  <c r="A4146" i="1"/>
  <c r="K4145" i="1"/>
  <c r="G4145" i="1"/>
  <c r="F4145" i="1"/>
  <c r="E4145" i="1"/>
  <c r="C4145" i="1"/>
  <c r="A4145" i="1"/>
  <c r="K4144" i="1"/>
  <c r="G4144" i="1"/>
  <c r="F4144" i="1"/>
  <c r="E4144" i="1"/>
  <c r="C4144" i="1"/>
  <c r="A4144" i="1"/>
  <c r="K4143" i="1"/>
  <c r="G4143" i="1"/>
  <c r="F4143" i="1"/>
  <c r="E4143" i="1"/>
  <c r="C4143" i="1"/>
  <c r="A4143" i="1"/>
  <c r="K4142" i="1"/>
  <c r="G4142" i="1"/>
  <c r="F4142" i="1"/>
  <c r="E4142" i="1"/>
  <c r="C4142" i="1"/>
  <c r="A4142" i="1"/>
  <c r="K4141" i="1"/>
  <c r="G4141" i="1"/>
  <c r="F4141" i="1"/>
  <c r="E4141" i="1"/>
  <c r="C4141" i="1"/>
  <c r="A4141" i="1"/>
  <c r="K4140" i="1"/>
  <c r="G4140" i="1"/>
  <c r="F4140" i="1"/>
  <c r="E4140" i="1"/>
  <c r="C4140" i="1"/>
  <c r="A4140" i="1"/>
  <c r="K4139" i="1"/>
  <c r="G4139" i="1"/>
  <c r="F4139" i="1"/>
  <c r="E4139" i="1"/>
  <c r="C4139" i="1"/>
  <c r="A4139" i="1"/>
  <c r="K4138" i="1"/>
  <c r="G4138" i="1"/>
  <c r="F4138" i="1"/>
  <c r="E4138" i="1"/>
  <c r="C4138" i="1"/>
  <c r="A4138" i="1"/>
  <c r="K4137" i="1"/>
  <c r="G4137" i="1"/>
  <c r="F4137" i="1"/>
  <c r="E4137" i="1"/>
  <c r="C4137" i="1"/>
  <c r="A4137" i="1"/>
  <c r="K4136" i="1"/>
  <c r="G4136" i="1"/>
  <c r="F4136" i="1"/>
  <c r="E4136" i="1"/>
  <c r="C4136" i="1"/>
  <c r="A4136" i="1"/>
  <c r="K4135" i="1"/>
  <c r="G4135" i="1"/>
  <c r="F4135" i="1"/>
  <c r="E4135" i="1"/>
  <c r="C4135" i="1"/>
  <c r="A4135" i="1"/>
  <c r="K4134" i="1"/>
  <c r="G4134" i="1"/>
  <c r="F4134" i="1"/>
  <c r="E4134" i="1"/>
  <c r="C4134" i="1"/>
  <c r="A4134" i="1"/>
  <c r="K4133" i="1"/>
  <c r="G4133" i="1"/>
  <c r="F4133" i="1"/>
  <c r="E4133" i="1"/>
  <c r="C4133" i="1"/>
  <c r="A4133" i="1"/>
  <c r="K4132" i="1"/>
  <c r="G4132" i="1"/>
  <c r="F4132" i="1"/>
  <c r="E4132" i="1"/>
  <c r="C4132" i="1"/>
  <c r="A4132" i="1"/>
  <c r="K4131" i="1"/>
  <c r="G4131" i="1"/>
  <c r="F4131" i="1"/>
  <c r="E4131" i="1"/>
  <c r="C4131" i="1"/>
  <c r="A4131" i="1"/>
  <c r="K4130" i="1"/>
  <c r="G4130" i="1"/>
  <c r="F4130" i="1"/>
  <c r="E4130" i="1"/>
  <c r="C4130" i="1"/>
  <c r="A4130" i="1"/>
  <c r="K4129" i="1"/>
  <c r="G4129" i="1"/>
  <c r="F4129" i="1"/>
  <c r="E4129" i="1"/>
  <c r="C4129" i="1"/>
  <c r="A4129" i="1"/>
  <c r="K4128" i="1"/>
  <c r="G4128" i="1"/>
  <c r="F4128" i="1"/>
  <c r="E4128" i="1"/>
  <c r="C4128" i="1"/>
  <c r="A4128" i="1"/>
  <c r="K4127" i="1"/>
  <c r="G4127" i="1"/>
  <c r="F4127" i="1"/>
  <c r="E4127" i="1"/>
  <c r="C4127" i="1"/>
  <c r="A4127" i="1"/>
  <c r="K4126" i="1"/>
  <c r="G4126" i="1"/>
  <c r="F4126" i="1"/>
  <c r="E4126" i="1"/>
  <c r="C4126" i="1"/>
  <c r="A4126" i="1"/>
  <c r="K4125" i="1"/>
  <c r="G4125" i="1"/>
  <c r="F4125" i="1"/>
  <c r="E4125" i="1"/>
  <c r="C4125" i="1"/>
  <c r="A4125" i="1"/>
  <c r="K4124" i="1"/>
  <c r="G4124" i="1"/>
  <c r="F4124" i="1"/>
  <c r="E4124" i="1"/>
  <c r="C4124" i="1"/>
  <c r="A4124" i="1"/>
  <c r="K4123" i="1"/>
  <c r="G4123" i="1"/>
  <c r="F4123" i="1"/>
  <c r="E4123" i="1"/>
  <c r="C4123" i="1"/>
  <c r="A4123" i="1"/>
  <c r="K4122" i="1"/>
  <c r="G4122" i="1"/>
  <c r="F4122" i="1"/>
  <c r="E4122" i="1"/>
  <c r="C4122" i="1"/>
  <c r="A4122" i="1"/>
  <c r="K4121" i="1"/>
  <c r="G4121" i="1"/>
  <c r="F4121" i="1"/>
  <c r="E4121" i="1"/>
  <c r="C4121" i="1"/>
  <c r="A4121" i="1"/>
  <c r="K4120" i="1"/>
  <c r="G4120" i="1"/>
  <c r="F4120" i="1"/>
  <c r="E4120" i="1"/>
  <c r="C4120" i="1"/>
  <c r="A4120" i="1"/>
  <c r="K4119" i="1"/>
  <c r="G4119" i="1"/>
  <c r="F4119" i="1"/>
  <c r="E4119" i="1"/>
  <c r="C4119" i="1"/>
  <c r="A4119" i="1"/>
  <c r="K4118" i="1"/>
  <c r="G4118" i="1"/>
  <c r="F4118" i="1"/>
  <c r="E4118" i="1"/>
  <c r="C4118" i="1"/>
  <c r="A4118" i="1"/>
  <c r="K4117" i="1"/>
  <c r="G4117" i="1"/>
  <c r="F4117" i="1"/>
  <c r="E4117" i="1"/>
  <c r="C4117" i="1"/>
  <c r="A4117" i="1"/>
  <c r="K4116" i="1"/>
  <c r="G4116" i="1"/>
  <c r="F4116" i="1"/>
  <c r="E4116" i="1"/>
  <c r="C4116" i="1"/>
  <c r="A4116" i="1"/>
  <c r="K4115" i="1"/>
  <c r="G4115" i="1"/>
  <c r="F4115" i="1"/>
  <c r="E4115" i="1"/>
  <c r="C4115" i="1"/>
  <c r="A4115" i="1"/>
  <c r="K4114" i="1"/>
  <c r="G4114" i="1"/>
  <c r="F4114" i="1"/>
  <c r="E4114" i="1"/>
  <c r="C4114" i="1"/>
  <c r="A4114" i="1"/>
  <c r="K4113" i="1"/>
  <c r="G4113" i="1"/>
  <c r="F4113" i="1"/>
  <c r="E4113" i="1"/>
  <c r="C4113" i="1"/>
  <c r="A4113" i="1"/>
  <c r="K4112" i="1"/>
  <c r="G4112" i="1"/>
  <c r="F4112" i="1"/>
  <c r="E4112" i="1"/>
  <c r="C4112" i="1"/>
  <c r="A4112" i="1"/>
  <c r="K4111" i="1"/>
  <c r="G4111" i="1"/>
  <c r="F4111" i="1"/>
  <c r="E4111" i="1"/>
  <c r="C4111" i="1"/>
  <c r="A4111" i="1"/>
  <c r="K4110" i="1"/>
  <c r="G4110" i="1"/>
  <c r="F4110" i="1"/>
  <c r="E4110" i="1"/>
  <c r="C4110" i="1"/>
  <c r="A4110" i="1"/>
  <c r="K4109" i="1"/>
  <c r="G4109" i="1"/>
  <c r="F4109" i="1"/>
  <c r="E4109" i="1"/>
  <c r="C4109" i="1"/>
  <c r="A4109" i="1"/>
  <c r="K4108" i="1"/>
  <c r="G4108" i="1"/>
  <c r="F4108" i="1"/>
  <c r="E4108" i="1"/>
  <c r="C4108" i="1"/>
  <c r="A4108" i="1"/>
  <c r="K4107" i="1"/>
  <c r="G4107" i="1"/>
  <c r="F4107" i="1"/>
  <c r="E4107" i="1"/>
  <c r="C4107" i="1"/>
  <c r="A4107" i="1"/>
  <c r="K4106" i="1"/>
  <c r="G4106" i="1"/>
  <c r="F4106" i="1"/>
  <c r="E4106" i="1"/>
  <c r="C4106" i="1"/>
  <c r="A4106" i="1"/>
  <c r="K4105" i="1"/>
  <c r="G4105" i="1"/>
  <c r="F4105" i="1"/>
  <c r="E4105" i="1"/>
  <c r="C4105" i="1"/>
  <c r="A4105" i="1"/>
  <c r="K4104" i="1"/>
  <c r="G4104" i="1"/>
  <c r="F4104" i="1"/>
  <c r="E4104" i="1"/>
  <c r="C4104" i="1"/>
  <c r="A4104" i="1"/>
  <c r="K4103" i="1"/>
  <c r="G4103" i="1"/>
  <c r="F4103" i="1"/>
  <c r="E4103" i="1"/>
  <c r="C4103" i="1"/>
  <c r="A4103" i="1"/>
  <c r="K4102" i="1"/>
  <c r="G4102" i="1"/>
  <c r="F4102" i="1"/>
  <c r="E4102" i="1"/>
  <c r="C4102" i="1"/>
  <c r="A4102" i="1"/>
  <c r="K4101" i="1"/>
  <c r="G4101" i="1"/>
  <c r="F4101" i="1"/>
  <c r="E4101" i="1"/>
  <c r="C4101" i="1"/>
  <c r="A4101" i="1"/>
  <c r="K4100" i="1"/>
  <c r="G4100" i="1"/>
  <c r="F4100" i="1"/>
  <c r="E4100" i="1"/>
  <c r="C4100" i="1"/>
  <c r="A4100" i="1"/>
  <c r="K4099" i="1"/>
  <c r="G4099" i="1"/>
  <c r="F4099" i="1"/>
  <c r="E4099" i="1"/>
  <c r="C4099" i="1"/>
  <c r="A4099" i="1"/>
  <c r="K4098" i="1"/>
  <c r="G4098" i="1"/>
  <c r="F4098" i="1"/>
  <c r="E4098" i="1"/>
  <c r="C4098" i="1"/>
  <c r="A4098" i="1"/>
  <c r="K4097" i="1"/>
  <c r="G4097" i="1"/>
  <c r="F4097" i="1"/>
  <c r="E4097" i="1"/>
  <c r="C4097" i="1"/>
  <c r="A4097" i="1"/>
  <c r="K4096" i="1"/>
  <c r="G4096" i="1"/>
  <c r="F4096" i="1"/>
  <c r="E4096" i="1"/>
  <c r="C4096" i="1"/>
  <c r="A4096" i="1"/>
  <c r="K4095" i="1"/>
  <c r="G4095" i="1"/>
  <c r="F4095" i="1"/>
  <c r="E4095" i="1"/>
  <c r="C4095" i="1"/>
  <c r="A4095" i="1"/>
  <c r="K4094" i="1"/>
  <c r="G4094" i="1"/>
  <c r="F4094" i="1"/>
  <c r="E4094" i="1"/>
  <c r="C4094" i="1"/>
  <c r="A4094" i="1"/>
  <c r="K4093" i="1"/>
  <c r="G4093" i="1"/>
  <c r="F4093" i="1"/>
  <c r="E4093" i="1"/>
  <c r="C4093" i="1"/>
  <c r="A4093" i="1"/>
  <c r="K4092" i="1"/>
  <c r="G4092" i="1"/>
  <c r="F4092" i="1"/>
  <c r="E4092" i="1"/>
  <c r="C4092" i="1"/>
  <c r="A4092" i="1"/>
  <c r="K4091" i="1"/>
  <c r="G4091" i="1"/>
  <c r="F4091" i="1"/>
  <c r="E4091" i="1"/>
  <c r="C4091" i="1"/>
  <c r="A4091" i="1"/>
  <c r="K4090" i="1"/>
  <c r="G4090" i="1"/>
  <c r="F4090" i="1"/>
  <c r="E4090" i="1"/>
  <c r="C4090" i="1"/>
  <c r="A4090" i="1"/>
  <c r="K4089" i="1"/>
  <c r="G4089" i="1"/>
  <c r="F4089" i="1"/>
  <c r="E4089" i="1"/>
  <c r="C4089" i="1"/>
  <c r="A4089" i="1"/>
  <c r="K4088" i="1"/>
  <c r="G4088" i="1"/>
  <c r="F4088" i="1"/>
  <c r="E4088" i="1"/>
  <c r="C4088" i="1"/>
  <c r="A4088" i="1"/>
  <c r="K4087" i="1"/>
  <c r="G4087" i="1"/>
  <c r="F4087" i="1"/>
  <c r="E4087" i="1"/>
  <c r="C4087" i="1"/>
  <c r="A4087" i="1"/>
  <c r="K4086" i="1"/>
  <c r="G4086" i="1"/>
  <c r="F4086" i="1"/>
  <c r="E4086" i="1"/>
  <c r="C4086" i="1"/>
  <c r="A4086" i="1"/>
  <c r="K4085" i="1"/>
  <c r="G4085" i="1"/>
  <c r="F4085" i="1"/>
  <c r="E4085" i="1"/>
  <c r="C4085" i="1"/>
  <c r="A4085" i="1"/>
  <c r="K4084" i="1"/>
  <c r="G4084" i="1"/>
  <c r="F4084" i="1"/>
  <c r="E4084" i="1"/>
  <c r="C4084" i="1"/>
  <c r="A4084" i="1"/>
  <c r="K4083" i="1"/>
  <c r="G4083" i="1"/>
  <c r="F4083" i="1"/>
  <c r="E4083" i="1"/>
  <c r="C4083" i="1"/>
  <c r="A4083" i="1"/>
  <c r="K4082" i="1"/>
  <c r="G4082" i="1"/>
  <c r="F4082" i="1"/>
  <c r="E4082" i="1"/>
  <c r="C4082" i="1"/>
  <c r="A4082" i="1"/>
  <c r="K4081" i="1"/>
  <c r="G4081" i="1"/>
  <c r="F4081" i="1"/>
  <c r="E4081" i="1"/>
  <c r="C4081" i="1"/>
  <c r="A4081" i="1"/>
  <c r="K4080" i="1"/>
  <c r="G4080" i="1"/>
  <c r="F4080" i="1"/>
  <c r="E4080" i="1"/>
  <c r="C4080" i="1"/>
  <c r="A4080" i="1"/>
  <c r="K4079" i="1"/>
  <c r="G4079" i="1"/>
  <c r="F4079" i="1"/>
  <c r="E4079" i="1"/>
  <c r="C4079" i="1"/>
  <c r="A4079" i="1"/>
  <c r="K4078" i="1"/>
  <c r="G4078" i="1"/>
  <c r="F4078" i="1"/>
  <c r="E4078" i="1"/>
  <c r="C4078" i="1"/>
  <c r="A4078" i="1"/>
  <c r="K4077" i="1"/>
  <c r="G4077" i="1"/>
  <c r="F4077" i="1"/>
  <c r="E4077" i="1"/>
  <c r="C4077" i="1"/>
  <c r="A4077" i="1"/>
  <c r="K4076" i="1"/>
  <c r="G4076" i="1"/>
  <c r="F4076" i="1"/>
  <c r="E4076" i="1"/>
  <c r="C4076" i="1"/>
  <c r="A4076" i="1"/>
  <c r="K4075" i="1"/>
  <c r="G4075" i="1"/>
  <c r="F4075" i="1"/>
  <c r="E4075" i="1"/>
  <c r="C4075" i="1"/>
  <c r="A4075" i="1"/>
  <c r="K4074" i="1"/>
  <c r="G4074" i="1"/>
  <c r="F4074" i="1"/>
  <c r="E4074" i="1"/>
  <c r="C4074" i="1"/>
  <c r="A4074" i="1"/>
  <c r="K4073" i="1"/>
  <c r="G4073" i="1"/>
  <c r="F4073" i="1"/>
  <c r="E4073" i="1"/>
  <c r="C4073" i="1"/>
  <c r="A4073" i="1"/>
  <c r="K4072" i="1"/>
  <c r="G4072" i="1"/>
  <c r="F4072" i="1"/>
  <c r="E4072" i="1"/>
  <c r="C4072" i="1"/>
  <c r="A4072" i="1"/>
  <c r="K4071" i="1"/>
  <c r="G4071" i="1"/>
  <c r="F4071" i="1"/>
  <c r="E4071" i="1"/>
  <c r="C4071" i="1"/>
  <c r="A4071" i="1"/>
  <c r="K4070" i="1"/>
  <c r="G4070" i="1"/>
  <c r="F4070" i="1"/>
  <c r="E4070" i="1"/>
  <c r="C4070" i="1"/>
  <c r="A4070" i="1"/>
  <c r="K4069" i="1"/>
  <c r="G4069" i="1"/>
  <c r="F4069" i="1"/>
  <c r="E4069" i="1"/>
  <c r="C4069" i="1"/>
  <c r="A4069" i="1"/>
  <c r="K4068" i="1"/>
  <c r="G4068" i="1"/>
  <c r="F4068" i="1"/>
  <c r="E4068" i="1"/>
  <c r="C4068" i="1"/>
  <c r="A4068" i="1"/>
  <c r="K4067" i="1"/>
  <c r="G4067" i="1"/>
  <c r="F4067" i="1"/>
  <c r="E4067" i="1"/>
  <c r="C4067" i="1"/>
  <c r="A4067" i="1"/>
  <c r="K4066" i="1"/>
  <c r="G4066" i="1"/>
  <c r="F4066" i="1"/>
  <c r="E4066" i="1"/>
  <c r="C4066" i="1"/>
  <c r="A4066" i="1"/>
  <c r="K4065" i="1"/>
  <c r="G4065" i="1"/>
  <c r="F4065" i="1"/>
  <c r="E4065" i="1"/>
  <c r="C4065" i="1"/>
  <c r="A4065" i="1"/>
  <c r="K4064" i="1"/>
  <c r="G4064" i="1"/>
  <c r="F4064" i="1"/>
  <c r="E4064" i="1"/>
  <c r="C4064" i="1"/>
  <c r="A4064" i="1"/>
  <c r="K4063" i="1"/>
  <c r="G4063" i="1"/>
  <c r="F4063" i="1"/>
  <c r="E4063" i="1"/>
  <c r="C4063" i="1"/>
  <c r="A4063" i="1"/>
  <c r="K4062" i="1"/>
  <c r="G4062" i="1"/>
  <c r="F4062" i="1"/>
  <c r="E4062" i="1"/>
  <c r="C4062" i="1"/>
  <c r="A4062" i="1"/>
  <c r="K4061" i="1"/>
  <c r="G4061" i="1"/>
  <c r="F4061" i="1"/>
  <c r="E4061" i="1"/>
  <c r="C4061" i="1"/>
  <c r="A4061" i="1"/>
  <c r="K4060" i="1"/>
  <c r="G4060" i="1"/>
  <c r="F4060" i="1"/>
  <c r="E4060" i="1"/>
  <c r="C4060" i="1"/>
  <c r="A4060" i="1"/>
  <c r="K4059" i="1"/>
  <c r="G4059" i="1"/>
  <c r="F4059" i="1"/>
  <c r="E4059" i="1"/>
  <c r="C4059" i="1"/>
  <c r="A4059" i="1"/>
  <c r="K4058" i="1"/>
  <c r="G4058" i="1"/>
  <c r="F4058" i="1"/>
  <c r="E4058" i="1"/>
  <c r="C4058" i="1"/>
  <c r="A4058" i="1"/>
  <c r="K4057" i="1"/>
  <c r="G4057" i="1"/>
  <c r="F4057" i="1"/>
  <c r="E4057" i="1"/>
  <c r="C4057" i="1"/>
  <c r="A4057" i="1"/>
  <c r="K4056" i="1"/>
  <c r="G4056" i="1"/>
  <c r="F4056" i="1"/>
  <c r="E4056" i="1"/>
  <c r="C4056" i="1"/>
  <c r="A4056" i="1"/>
  <c r="K4055" i="1"/>
  <c r="G4055" i="1"/>
  <c r="F4055" i="1"/>
  <c r="E4055" i="1"/>
  <c r="C4055" i="1"/>
  <c r="A4055" i="1"/>
  <c r="K4054" i="1"/>
  <c r="G4054" i="1"/>
  <c r="F4054" i="1"/>
  <c r="E4054" i="1"/>
  <c r="C4054" i="1"/>
  <c r="A4054" i="1"/>
  <c r="K4053" i="1"/>
  <c r="G4053" i="1"/>
  <c r="F4053" i="1"/>
  <c r="E4053" i="1"/>
  <c r="C4053" i="1"/>
  <c r="A4053" i="1"/>
  <c r="K4052" i="1"/>
  <c r="G4052" i="1"/>
  <c r="F4052" i="1"/>
  <c r="E4052" i="1"/>
  <c r="C4052" i="1"/>
  <c r="A4052" i="1"/>
  <c r="K4051" i="1"/>
  <c r="G4051" i="1"/>
  <c r="F4051" i="1"/>
  <c r="E4051" i="1"/>
  <c r="C4051" i="1"/>
  <c r="A4051" i="1"/>
  <c r="K4050" i="1"/>
  <c r="G4050" i="1"/>
  <c r="F4050" i="1"/>
  <c r="E4050" i="1"/>
  <c r="C4050" i="1"/>
  <c r="A4050" i="1"/>
  <c r="K4049" i="1"/>
  <c r="G4049" i="1"/>
  <c r="F4049" i="1"/>
  <c r="E4049" i="1"/>
  <c r="C4049" i="1"/>
  <c r="A4049" i="1"/>
  <c r="K4048" i="1"/>
  <c r="G4048" i="1"/>
  <c r="F4048" i="1"/>
  <c r="E4048" i="1"/>
  <c r="C4048" i="1"/>
  <c r="A4048" i="1"/>
  <c r="K4047" i="1"/>
  <c r="G4047" i="1"/>
  <c r="F4047" i="1"/>
  <c r="E4047" i="1"/>
  <c r="C4047" i="1"/>
  <c r="A4047" i="1"/>
  <c r="K4046" i="1"/>
  <c r="G4046" i="1"/>
  <c r="F4046" i="1"/>
  <c r="E4046" i="1"/>
  <c r="C4046" i="1"/>
  <c r="A4046" i="1"/>
  <c r="K4045" i="1"/>
  <c r="G4045" i="1"/>
  <c r="F4045" i="1"/>
  <c r="E4045" i="1"/>
  <c r="C4045" i="1"/>
  <c r="A4045" i="1"/>
  <c r="K4044" i="1"/>
  <c r="G4044" i="1"/>
  <c r="F4044" i="1"/>
  <c r="E4044" i="1"/>
  <c r="C4044" i="1"/>
  <c r="A4044" i="1"/>
  <c r="K4043" i="1"/>
  <c r="G4043" i="1"/>
  <c r="F4043" i="1"/>
  <c r="E4043" i="1"/>
  <c r="C4043" i="1"/>
  <c r="A4043" i="1"/>
  <c r="K4042" i="1"/>
  <c r="G4042" i="1"/>
  <c r="F4042" i="1"/>
  <c r="E4042" i="1"/>
  <c r="C4042" i="1"/>
  <c r="A4042" i="1"/>
  <c r="K4041" i="1"/>
  <c r="G4041" i="1"/>
  <c r="F4041" i="1"/>
  <c r="E4041" i="1"/>
  <c r="C4041" i="1"/>
  <c r="A4041" i="1"/>
  <c r="K4040" i="1"/>
  <c r="G4040" i="1"/>
  <c r="F4040" i="1"/>
  <c r="E4040" i="1"/>
  <c r="C4040" i="1"/>
  <c r="A4040" i="1"/>
  <c r="K4039" i="1"/>
  <c r="G4039" i="1"/>
  <c r="F4039" i="1"/>
  <c r="E4039" i="1"/>
  <c r="C4039" i="1"/>
  <c r="A4039" i="1"/>
  <c r="K4038" i="1"/>
  <c r="G4038" i="1"/>
  <c r="F4038" i="1"/>
  <c r="E4038" i="1"/>
  <c r="C4038" i="1"/>
  <c r="A4038" i="1"/>
  <c r="K4037" i="1"/>
  <c r="G4037" i="1"/>
  <c r="F4037" i="1"/>
  <c r="E4037" i="1"/>
  <c r="C4037" i="1"/>
  <c r="A4037" i="1"/>
  <c r="K4036" i="1"/>
  <c r="G4036" i="1"/>
  <c r="F4036" i="1"/>
  <c r="E4036" i="1"/>
  <c r="C4036" i="1"/>
  <c r="A4036" i="1"/>
  <c r="K4035" i="1"/>
  <c r="G4035" i="1"/>
  <c r="F4035" i="1"/>
  <c r="E4035" i="1"/>
  <c r="C4035" i="1"/>
  <c r="A4035" i="1"/>
  <c r="K4034" i="1"/>
  <c r="G4034" i="1"/>
  <c r="F4034" i="1"/>
  <c r="E4034" i="1"/>
  <c r="C4034" i="1"/>
  <c r="A4034" i="1"/>
  <c r="K4033" i="1"/>
  <c r="G4033" i="1"/>
  <c r="F4033" i="1"/>
  <c r="E4033" i="1"/>
  <c r="C4033" i="1"/>
  <c r="A4033" i="1"/>
  <c r="K4032" i="1"/>
  <c r="G4032" i="1"/>
  <c r="F4032" i="1"/>
  <c r="E4032" i="1"/>
  <c r="C4032" i="1"/>
  <c r="A4032" i="1"/>
  <c r="K4031" i="1"/>
  <c r="G4031" i="1"/>
  <c r="F4031" i="1"/>
  <c r="E4031" i="1"/>
  <c r="C4031" i="1"/>
  <c r="A4031" i="1"/>
  <c r="K4030" i="1"/>
  <c r="G4030" i="1"/>
  <c r="F4030" i="1"/>
  <c r="E4030" i="1"/>
  <c r="C4030" i="1"/>
  <c r="A4030" i="1"/>
  <c r="K4029" i="1"/>
  <c r="G4029" i="1"/>
  <c r="F4029" i="1"/>
  <c r="E4029" i="1"/>
  <c r="C4029" i="1"/>
  <c r="A4029" i="1"/>
  <c r="K4028" i="1"/>
  <c r="G4028" i="1"/>
  <c r="F4028" i="1"/>
  <c r="E4028" i="1"/>
  <c r="C4028" i="1"/>
  <c r="A4028" i="1"/>
  <c r="K4027" i="1"/>
  <c r="G4027" i="1"/>
  <c r="F4027" i="1"/>
  <c r="E4027" i="1"/>
  <c r="C4027" i="1"/>
  <c r="A4027" i="1"/>
  <c r="K4026" i="1"/>
  <c r="G4026" i="1"/>
  <c r="F4026" i="1"/>
  <c r="E4026" i="1"/>
  <c r="C4026" i="1"/>
  <c r="A4026" i="1"/>
  <c r="K4025" i="1"/>
  <c r="G4025" i="1"/>
  <c r="F4025" i="1"/>
  <c r="E4025" i="1"/>
  <c r="C4025" i="1"/>
  <c r="A4025" i="1"/>
  <c r="K4024" i="1"/>
  <c r="G4024" i="1"/>
  <c r="F4024" i="1"/>
  <c r="E4024" i="1"/>
  <c r="C4024" i="1"/>
  <c r="A4024" i="1"/>
  <c r="K4023" i="1"/>
  <c r="G4023" i="1"/>
  <c r="F4023" i="1"/>
  <c r="E4023" i="1"/>
  <c r="C4023" i="1"/>
  <c r="A4023" i="1"/>
  <c r="K4022" i="1"/>
  <c r="G4022" i="1"/>
  <c r="F4022" i="1"/>
  <c r="E4022" i="1"/>
  <c r="C4022" i="1"/>
  <c r="A4022" i="1"/>
  <c r="K4021" i="1"/>
  <c r="G4021" i="1"/>
  <c r="F4021" i="1"/>
  <c r="E4021" i="1"/>
  <c r="C4021" i="1"/>
  <c r="A4021" i="1"/>
  <c r="K4020" i="1"/>
  <c r="G4020" i="1"/>
  <c r="F4020" i="1"/>
  <c r="E4020" i="1"/>
  <c r="C4020" i="1"/>
  <c r="A4020" i="1"/>
  <c r="K4019" i="1"/>
  <c r="G4019" i="1"/>
  <c r="F4019" i="1"/>
  <c r="E4019" i="1"/>
  <c r="C4019" i="1"/>
  <c r="A4019" i="1"/>
  <c r="K4018" i="1"/>
  <c r="G4018" i="1"/>
  <c r="F4018" i="1"/>
  <c r="E4018" i="1"/>
  <c r="C4018" i="1"/>
  <c r="A4018" i="1"/>
  <c r="K4017" i="1"/>
  <c r="G4017" i="1"/>
  <c r="F4017" i="1"/>
  <c r="E4017" i="1"/>
  <c r="C4017" i="1"/>
  <c r="A4017" i="1"/>
  <c r="K4016" i="1"/>
  <c r="G4016" i="1"/>
  <c r="F4016" i="1"/>
  <c r="E4016" i="1"/>
  <c r="C4016" i="1"/>
  <c r="A4016" i="1"/>
  <c r="K4015" i="1"/>
  <c r="G4015" i="1"/>
  <c r="F4015" i="1"/>
  <c r="E4015" i="1"/>
  <c r="C4015" i="1"/>
  <c r="A4015" i="1"/>
  <c r="K4014" i="1"/>
  <c r="G4014" i="1"/>
  <c r="F4014" i="1"/>
  <c r="E4014" i="1"/>
  <c r="C4014" i="1"/>
  <c r="A4014" i="1"/>
  <c r="K4013" i="1"/>
  <c r="G4013" i="1"/>
  <c r="F4013" i="1"/>
  <c r="E4013" i="1"/>
  <c r="C4013" i="1"/>
  <c r="A4013" i="1"/>
  <c r="K4012" i="1"/>
  <c r="G4012" i="1"/>
  <c r="F4012" i="1"/>
  <c r="E4012" i="1"/>
  <c r="C4012" i="1"/>
  <c r="A4012" i="1"/>
  <c r="K4011" i="1"/>
  <c r="G4011" i="1"/>
  <c r="F4011" i="1"/>
  <c r="E4011" i="1"/>
  <c r="C4011" i="1"/>
  <c r="A4011" i="1"/>
  <c r="K4010" i="1"/>
  <c r="G4010" i="1"/>
  <c r="F4010" i="1"/>
  <c r="E4010" i="1"/>
  <c r="C4010" i="1"/>
  <c r="A4010" i="1"/>
  <c r="K4009" i="1"/>
  <c r="G4009" i="1"/>
  <c r="F4009" i="1"/>
  <c r="E4009" i="1"/>
  <c r="C4009" i="1"/>
  <c r="A4009" i="1"/>
  <c r="K4008" i="1"/>
  <c r="G4008" i="1"/>
  <c r="F4008" i="1"/>
  <c r="E4008" i="1"/>
  <c r="C4008" i="1"/>
  <c r="A4008" i="1"/>
  <c r="K4007" i="1"/>
  <c r="G4007" i="1"/>
  <c r="F4007" i="1"/>
  <c r="E4007" i="1"/>
  <c r="C4007" i="1"/>
  <c r="A4007" i="1"/>
  <c r="K4006" i="1"/>
  <c r="G4006" i="1"/>
  <c r="F4006" i="1"/>
  <c r="E4006" i="1"/>
  <c r="C4006" i="1"/>
  <c r="A4006" i="1"/>
  <c r="K4005" i="1"/>
  <c r="G4005" i="1"/>
  <c r="F4005" i="1"/>
  <c r="E4005" i="1"/>
  <c r="C4005" i="1"/>
  <c r="A4005" i="1"/>
  <c r="K4004" i="1"/>
  <c r="G4004" i="1"/>
  <c r="F4004" i="1"/>
  <c r="E4004" i="1"/>
  <c r="C4004" i="1"/>
  <c r="A4004" i="1"/>
  <c r="K4003" i="1"/>
  <c r="G4003" i="1"/>
  <c r="F4003" i="1"/>
  <c r="E4003" i="1"/>
  <c r="C4003" i="1"/>
  <c r="A4003" i="1"/>
  <c r="K4002" i="1"/>
  <c r="G4002" i="1"/>
  <c r="F4002" i="1"/>
  <c r="E4002" i="1"/>
  <c r="C4002" i="1"/>
  <c r="A4002" i="1"/>
  <c r="K4001" i="1"/>
  <c r="G4001" i="1"/>
  <c r="F4001" i="1"/>
  <c r="E4001" i="1"/>
  <c r="C4001" i="1"/>
  <c r="A4001" i="1"/>
  <c r="K4000" i="1"/>
  <c r="G4000" i="1"/>
  <c r="F4000" i="1"/>
  <c r="E4000" i="1"/>
  <c r="C4000" i="1"/>
  <c r="A4000" i="1"/>
  <c r="K3999" i="1"/>
  <c r="G3999" i="1"/>
  <c r="F3999" i="1"/>
  <c r="E3999" i="1"/>
  <c r="C3999" i="1"/>
  <c r="A3999" i="1"/>
  <c r="K3998" i="1"/>
  <c r="G3998" i="1"/>
  <c r="F3998" i="1"/>
  <c r="E3998" i="1"/>
  <c r="C3998" i="1"/>
  <c r="A3998" i="1"/>
  <c r="K3997" i="1"/>
  <c r="G3997" i="1"/>
  <c r="F3997" i="1"/>
  <c r="E3997" i="1"/>
  <c r="C3997" i="1"/>
  <c r="A3997" i="1"/>
  <c r="K3996" i="1"/>
  <c r="G3996" i="1"/>
  <c r="F3996" i="1"/>
  <c r="E3996" i="1"/>
  <c r="C3996" i="1"/>
  <c r="A3996" i="1"/>
  <c r="K3995" i="1"/>
  <c r="G3995" i="1"/>
  <c r="F3995" i="1"/>
  <c r="E3995" i="1"/>
  <c r="C3995" i="1"/>
  <c r="A3995" i="1"/>
  <c r="K3994" i="1"/>
  <c r="G3994" i="1"/>
  <c r="F3994" i="1"/>
  <c r="E3994" i="1"/>
  <c r="C3994" i="1"/>
  <c r="A3994" i="1"/>
  <c r="K3993" i="1"/>
  <c r="G3993" i="1"/>
  <c r="F3993" i="1"/>
  <c r="E3993" i="1"/>
  <c r="C3993" i="1"/>
  <c r="A3993" i="1"/>
  <c r="K3992" i="1"/>
  <c r="G3992" i="1"/>
  <c r="F3992" i="1"/>
  <c r="E3992" i="1"/>
  <c r="C3992" i="1"/>
  <c r="A3992" i="1"/>
  <c r="K3991" i="1"/>
  <c r="G3991" i="1"/>
  <c r="F3991" i="1"/>
  <c r="E3991" i="1"/>
  <c r="C3991" i="1"/>
  <c r="A3991" i="1"/>
  <c r="K3990" i="1"/>
  <c r="G3990" i="1"/>
  <c r="F3990" i="1"/>
  <c r="E3990" i="1"/>
  <c r="C3990" i="1"/>
  <c r="A3990" i="1"/>
  <c r="K3989" i="1"/>
  <c r="G3989" i="1"/>
  <c r="F3989" i="1"/>
  <c r="E3989" i="1"/>
  <c r="C3989" i="1"/>
  <c r="A3989" i="1"/>
  <c r="K3988" i="1"/>
  <c r="G3988" i="1"/>
  <c r="F3988" i="1"/>
  <c r="E3988" i="1"/>
  <c r="C3988" i="1"/>
  <c r="A3988" i="1"/>
  <c r="K3987" i="1"/>
  <c r="G3987" i="1"/>
  <c r="F3987" i="1"/>
  <c r="E3987" i="1"/>
  <c r="C3987" i="1"/>
  <c r="A3987" i="1"/>
  <c r="K3986" i="1"/>
  <c r="G3986" i="1"/>
  <c r="F3986" i="1"/>
  <c r="E3986" i="1"/>
  <c r="C3986" i="1"/>
  <c r="A3986" i="1"/>
  <c r="K3985" i="1"/>
  <c r="G3985" i="1"/>
  <c r="F3985" i="1"/>
  <c r="E3985" i="1"/>
  <c r="C3985" i="1"/>
  <c r="A3985" i="1"/>
  <c r="K3984" i="1"/>
  <c r="G3984" i="1"/>
  <c r="F3984" i="1"/>
  <c r="E3984" i="1"/>
  <c r="C3984" i="1"/>
  <c r="A3984" i="1"/>
  <c r="K3983" i="1"/>
  <c r="G3983" i="1"/>
  <c r="F3983" i="1"/>
  <c r="E3983" i="1"/>
  <c r="C3983" i="1"/>
  <c r="A3983" i="1"/>
  <c r="K3982" i="1"/>
  <c r="G3982" i="1"/>
  <c r="F3982" i="1"/>
  <c r="E3982" i="1"/>
  <c r="C3982" i="1"/>
  <c r="A3982" i="1"/>
  <c r="K3981" i="1"/>
  <c r="G3981" i="1"/>
  <c r="F3981" i="1"/>
  <c r="E3981" i="1"/>
  <c r="C3981" i="1"/>
  <c r="A3981" i="1"/>
  <c r="K3980" i="1"/>
  <c r="G3980" i="1"/>
  <c r="F3980" i="1"/>
  <c r="E3980" i="1"/>
  <c r="C3980" i="1"/>
  <c r="A3980" i="1"/>
  <c r="K3979" i="1"/>
  <c r="G3979" i="1"/>
  <c r="F3979" i="1"/>
  <c r="E3979" i="1"/>
  <c r="C3979" i="1"/>
  <c r="A3979" i="1"/>
  <c r="K3978" i="1"/>
  <c r="G3978" i="1"/>
  <c r="F3978" i="1"/>
  <c r="E3978" i="1"/>
  <c r="C3978" i="1"/>
  <c r="A3978" i="1"/>
  <c r="K3977" i="1"/>
  <c r="G3977" i="1"/>
  <c r="F3977" i="1"/>
  <c r="E3977" i="1"/>
  <c r="C3977" i="1"/>
  <c r="A3977" i="1"/>
  <c r="K3976" i="1"/>
  <c r="G3976" i="1"/>
  <c r="F3976" i="1"/>
  <c r="E3976" i="1"/>
  <c r="C3976" i="1"/>
  <c r="A3976" i="1"/>
  <c r="K3975" i="1"/>
  <c r="G3975" i="1"/>
  <c r="F3975" i="1"/>
  <c r="E3975" i="1"/>
  <c r="C3975" i="1"/>
  <c r="A3975" i="1"/>
  <c r="K3974" i="1"/>
  <c r="G3974" i="1"/>
  <c r="F3974" i="1"/>
  <c r="E3974" i="1"/>
  <c r="C3974" i="1"/>
  <c r="A3974" i="1"/>
  <c r="K3973" i="1"/>
  <c r="G3973" i="1"/>
  <c r="F3973" i="1"/>
  <c r="E3973" i="1"/>
  <c r="C3973" i="1"/>
  <c r="A3973" i="1"/>
  <c r="K3972" i="1"/>
  <c r="G3972" i="1"/>
  <c r="F3972" i="1"/>
  <c r="E3972" i="1"/>
  <c r="C3972" i="1"/>
  <c r="A3972" i="1"/>
  <c r="K3971" i="1"/>
  <c r="G3971" i="1"/>
  <c r="F3971" i="1"/>
  <c r="E3971" i="1"/>
  <c r="C3971" i="1"/>
  <c r="A3971" i="1"/>
  <c r="K3970" i="1"/>
  <c r="G3970" i="1"/>
  <c r="F3970" i="1"/>
  <c r="E3970" i="1"/>
  <c r="C3970" i="1"/>
  <c r="A3970" i="1"/>
  <c r="K3969" i="1"/>
  <c r="G3969" i="1"/>
  <c r="F3969" i="1"/>
  <c r="E3969" i="1"/>
  <c r="C3969" i="1"/>
  <c r="A3969" i="1"/>
  <c r="K3968" i="1"/>
  <c r="G3968" i="1"/>
  <c r="F3968" i="1"/>
  <c r="E3968" i="1"/>
  <c r="C3968" i="1"/>
  <c r="A3968" i="1"/>
  <c r="K3967" i="1"/>
  <c r="G3967" i="1"/>
  <c r="F3967" i="1"/>
  <c r="E3967" i="1"/>
  <c r="C3967" i="1"/>
  <c r="A3967" i="1"/>
  <c r="K3966" i="1"/>
  <c r="G3966" i="1"/>
  <c r="F3966" i="1"/>
  <c r="E3966" i="1"/>
  <c r="C3966" i="1"/>
  <c r="A3966" i="1"/>
  <c r="K3965" i="1"/>
  <c r="G3965" i="1"/>
  <c r="F3965" i="1"/>
  <c r="E3965" i="1"/>
  <c r="C3965" i="1"/>
  <c r="A3965" i="1"/>
  <c r="K3964" i="1"/>
  <c r="G3964" i="1"/>
  <c r="F3964" i="1"/>
  <c r="E3964" i="1"/>
  <c r="C3964" i="1"/>
  <c r="A3964" i="1"/>
  <c r="K3963" i="1"/>
  <c r="G3963" i="1"/>
  <c r="F3963" i="1"/>
  <c r="E3963" i="1"/>
  <c r="C3963" i="1"/>
  <c r="A3963" i="1"/>
  <c r="K3962" i="1"/>
  <c r="G3962" i="1"/>
  <c r="F3962" i="1"/>
  <c r="E3962" i="1"/>
  <c r="C3962" i="1"/>
  <c r="A3962" i="1"/>
  <c r="K3961" i="1"/>
  <c r="G3961" i="1"/>
  <c r="F3961" i="1"/>
  <c r="E3961" i="1"/>
  <c r="C3961" i="1"/>
  <c r="A3961" i="1"/>
  <c r="K3960" i="1"/>
  <c r="G3960" i="1"/>
  <c r="F3960" i="1"/>
  <c r="E3960" i="1"/>
  <c r="C3960" i="1"/>
  <c r="A3960" i="1"/>
  <c r="K3959" i="1"/>
  <c r="G3959" i="1"/>
  <c r="F3959" i="1"/>
  <c r="E3959" i="1"/>
  <c r="C3959" i="1"/>
  <c r="A3959" i="1"/>
  <c r="K3958" i="1"/>
  <c r="G3958" i="1"/>
  <c r="F3958" i="1"/>
  <c r="E3958" i="1"/>
  <c r="C3958" i="1"/>
  <c r="A3958" i="1"/>
  <c r="K3957" i="1"/>
  <c r="G3957" i="1"/>
  <c r="F3957" i="1"/>
  <c r="E3957" i="1"/>
  <c r="C3957" i="1"/>
  <c r="A3957" i="1"/>
  <c r="K3956" i="1"/>
  <c r="G3956" i="1"/>
  <c r="F3956" i="1"/>
  <c r="E3956" i="1"/>
  <c r="C3956" i="1"/>
  <c r="A3956" i="1"/>
  <c r="K3955" i="1"/>
  <c r="G3955" i="1"/>
  <c r="F3955" i="1"/>
  <c r="E3955" i="1"/>
  <c r="C3955" i="1"/>
  <c r="A3955" i="1"/>
  <c r="K3954" i="1"/>
  <c r="G3954" i="1"/>
  <c r="F3954" i="1"/>
  <c r="E3954" i="1"/>
  <c r="C3954" i="1"/>
  <c r="A3954" i="1"/>
  <c r="K3953" i="1"/>
  <c r="G3953" i="1"/>
  <c r="F3953" i="1"/>
  <c r="E3953" i="1"/>
  <c r="C3953" i="1"/>
  <c r="A3953" i="1"/>
  <c r="K3952" i="1"/>
  <c r="G3952" i="1"/>
  <c r="F3952" i="1"/>
  <c r="E3952" i="1"/>
  <c r="C3952" i="1"/>
  <c r="A3952" i="1"/>
  <c r="K3951" i="1"/>
  <c r="G3951" i="1"/>
  <c r="F3951" i="1"/>
  <c r="E3951" i="1"/>
  <c r="C3951" i="1"/>
  <c r="A3951" i="1"/>
  <c r="K3950" i="1"/>
  <c r="G3950" i="1"/>
  <c r="F3950" i="1"/>
  <c r="E3950" i="1"/>
  <c r="C3950" i="1"/>
  <c r="A3950" i="1"/>
  <c r="K3949" i="1"/>
  <c r="G3949" i="1"/>
  <c r="F3949" i="1"/>
  <c r="E3949" i="1"/>
  <c r="C3949" i="1"/>
  <c r="A3949" i="1"/>
  <c r="K3948" i="1"/>
  <c r="G3948" i="1"/>
  <c r="F3948" i="1"/>
  <c r="E3948" i="1"/>
  <c r="C3948" i="1"/>
  <c r="A3948" i="1"/>
  <c r="K3947" i="1"/>
  <c r="G3947" i="1"/>
  <c r="F3947" i="1"/>
  <c r="E3947" i="1"/>
  <c r="C3947" i="1"/>
  <c r="A3947" i="1"/>
  <c r="K3946" i="1"/>
  <c r="G3946" i="1"/>
  <c r="F3946" i="1"/>
  <c r="E3946" i="1"/>
  <c r="C3946" i="1"/>
  <c r="A3946" i="1"/>
  <c r="K3945" i="1"/>
  <c r="G3945" i="1"/>
  <c r="F3945" i="1"/>
  <c r="E3945" i="1"/>
  <c r="C3945" i="1"/>
  <c r="A3945" i="1"/>
  <c r="K3944" i="1"/>
  <c r="G3944" i="1"/>
  <c r="F3944" i="1"/>
  <c r="E3944" i="1"/>
  <c r="C3944" i="1"/>
  <c r="A3944" i="1"/>
  <c r="K3943" i="1"/>
  <c r="G3943" i="1"/>
  <c r="F3943" i="1"/>
  <c r="E3943" i="1"/>
  <c r="C3943" i="1"/>
  <c r="A3943" i="1"/>
  <c r="K3942" i="1"/>
  <c r="G3942" i="1"/>
  <c r="F3942" i="1"/>
  <c r="E3942" i="1"/>
  <c r="C3942" i="1"/>
  <c r="A3942" i="1"/>
  <c r="K3941" i="1"/>
  <c r="G3941" i="1"/>
  <c r="F3941" i="1"/>
  <c r="E3941" i="1"/>
  <c r="C3941" i="1"/>
  <c r="A3941" i="1"/>
  <c r="K3940" i="1"/>
  <c r="G3940" i="1"/>
  <c r="F3940" i="1"/>
  <c r="E3940" i="1"/>
  <c r="C3940" i="1"/>
  <c r="A3940" i="1"/>
  <c r="K3939" i="1"/>
  <c r="G3939" i="1"/>
  <c r="F3939" i="1"/>
  <c r="E3939" i="1"/>
  <c r="C3939" i="1"/>
  <c r="A3939" i="1"/>
  <c r="K3938" i="1"/>
  <c r="G3938" i="1"/>
  <c r="F3938" i="1"/>
  <c r="E3938" i="1"/>
  <c r="C3938" i="1"/>
  <c r="A3938" i="1"/>
  <c r="K3937" i="1"/>
  <c r="G3937" i="1"/>
  <c r="F3937" i="1"/>
  <c r="E3937" i="1"/>
  <c r="C3937" i="1"/>
  <c r="A3937" i="1"/>
  <c r="K3936" i="1"/>
  <c r="G3936" i="1"/>
  <c r="F3936" i="1"/>
  <c r="E3936" i="1"/>
  <c r="C3936" i="1"/>
  <c r="A3936" i="1"/>
  <c r="K3935" i="1"/>
  <c r="G3935" i="1"/>
  <c r="F3935" i="1"/>
  <c r="E3935" i="1"/>
  <c r="C3935" i="1"/>
  <c r="A3935" i="1"/>
  <c r="K3934" i="1"/>
  <c r="G3934" i="1"/>
  <c r="F3934" i="1"/>
  <c r="E3934" i="1"/>
  <c r="C3934" i="1"/>
  <c r="A3934" i="1"/>
  <c r="K3933" i="1"/>
  <c r="G3933" i="1"/>
  <c r="F3933" i="1"/>
  <c r="E3933" i="1"/>
  <c r="C3933" i="1"/>
  <c r="A3933" i="1"/>
  <c r="K3932" i="1"/>
  <c r="G3932" i="1"/>
  <c r="F3932" i="1"/>
  <c r="E3932" i="1"/>
  <c r="C3932" i="1"/>
  <c r="A3932" i="1"/>
  <c r="K3931" i="1"/>
  <c r="G3931" i="1"/>
  <c r="F3931" i="1"/>
  <c r="E3931" i="1"/>
  <c r="C3931" i="1"/>
  <c r="A3931" i="1"/>
  <c r="K3930" i="1"/>
  <c r="G3930" i="1"/>
  <c r="F3930" i="1"/>
  <c r="E3930" i="1"/>
  <c r="C3930" i="1"/>
  <c r="A3930" i="1"/>
  <c r="K3929" i="1"/>
  <c r="G3929" i="1"/>
  <c r="F3929" i="1"/>
  <c r="E3929" i="1"/>
  <c r="C3929" i="1"/>
  <c r="A3929" i="1"/>
  <c r="K3928" i="1"/>
  <c r="G3928" i="1"/>
  <c r="F3928" i="1"/>
  <c r="E3928" i="1"/>
  <c r="C3928" i="1"/>
  <c r="A3928" i="1"/>
  <c r="K3927" i="1"/>
  <c r="G3927" i="1"/>
  <c r="F3927" i="1"/>
  <c r="E3927" i="1"/>
  <c r="C3927" i="1"/>
  <c r="A3927" i="1"/>
  <c r="K3926" i="1"/>
  <c r="G3926" i="1"/>
  <c r="F3926" i="1"/>
  <c r="E3926" i="1"/>
  <c r="C3926" i="1"/>
  <c r="A3926" i="1"/>
  <c r="K3925" i="1"/>
  <c r="G3925" i="1"/>
  <c r="F3925" i="1"/>
  <c r="E3925" i="1"/>
  <c r="C3925" i="1"/>
  <c r="A3925" i="1"/>
  <c r="K3924" i="1"/>
  <c r="G3924" i="1"/>
  <c r="F3924" i="1"/>
  <c r="E3924" i="1"/>
  <c r="C3924" i="1"/>
  <c r="A3924" i="1"/>
  <c r="K3923" i="1"/>
  <c r="G3923" i="1"/>
  <c r="F3923" i="1"/>
  <c r="E3923" i="1"/>
  <c r="C3923" i="1"/>
  <c r="A3923" i="1"/>
  <c r="K3922" i="1"/>
  <c r="G3922" i="1"/>
  <c r="F3922" i="1"/>
  <c r="E3922" i="1"/>
  <c r="C3922" i="1"/>
  <c r="A3922" i="1"/>
  <c r="K3921" i="1"/>
  <c r="G3921" i="1"/>
  <c r="F3921" i="1"/>
  <c r="E3921" i="1"/>
  <c r="C3921" i="1"/>
  <c r="A3921" i="1"/>
  <c r="K3920" i="1"/>
  <c r="G3920" i="1"/>
  <c r="F3920" i="1"/>
  <c r="E3920" i="1"/>
  <c r="C3920" i="1"/>
  <c r="A3920" i="1"/>
  <c r="K3919" i="1"/>
  <c r="G3919" i="1"/>
  <c r="F3919" i="1"/>
  <c r="E3919" i="1"/>
  <c r="C3919" i="1"/>
  <c r="A3919" i="1"/>
  <c r="K3918" i="1"/>
  <c r="G3918" i="1"/>
  <c r="F3918" i="1"/>
  <c r="E3918" i="1"/>
  <c r="C3918" i="1"/>
  <c r="A3918" i="1"/>
  <c r="K3917" i="1"/>
  <c r="G3917" i="1"/>
  <c r="F3917" i="1"/>
  <c r="E3917" i="1"/>
  <c r="C3917" i="1"/>
  <c r="A3917" i="1"/>
  <c r="K3916" i="1"/>
  <c r="G3916" i="1"/>
  <c r="F3916" i="1"/>
  <c r="E3916" i="1"/>
  <c r="C3916" i="1"/>
  <c r="A3916" i="1"/>
  <c r="K3915" i="1"/>
  <c r="G3915" i="1"/>
  <c r="F3915" i="1"/>
  <c r="E3915" i="1"/>
  <c r="C3915" i="1"/>
  <c r="A3915" i="1"/>
  <c r="K3914" i="1"/>
  <c r="G3914" i="1"/>
  <c r="F3914" i="1"/>
  <c r="E3914" i="1"/>
  <c r="C3914" i="1"/>
  <c r="A3914" i="1"/>
  <c r="K3913" i="1"/>
  <c r="G3913" i="1"/>
  <c r="F3913" i="1"/>
  <c r="E3913" i="1"/>
  <c r="C3913" i="1"/>
  <c r="A3913" i="1"/>
  <c r="K3912" i="1"/>
  <c r="G3912" i="1"/>
  <c r="F3912" i="1"/>
  <c r="E3912" i="1"/>
  <c r="C3912" i="1"/>
  <c r="A3912" i="1"/>
  <c r="K3911" i="1"/>
  <c r="G3911" i="1"/>
  <c r="F3911" i="1"/>
  <c r="E3911" i="1"/>
  <c r="C3911" i="1"/>
  <c r="A3911" i="1"/>
  <c r="K3910" i="1"/>
  <c r="G3910" i="1"/>
  <c r="F3910" i="1"/>
  <c r="E3910" i="1"/>
  <c r="C3910" i="1"/>
  <c r="A3910" i="1"/>
  <c r="K3909" i="1"/>
  <c r="G3909" i="1"/>
  <c r="F3909" i="1"/>
  <c r="E3909" i="1"/>
  <c r="C3909" i="1"/>
  <c r="A3909" i="1"/>
  <c r="K3908" i="1"/>
  <c r="G3908" i="1"/>
  <c r="F3908" i="1"/>
  <c r="E3908" i="1"/>
  <c r="C3908" i="1"/>
  <c r="A3908" i="1"/>
  <c r="K3907" i="1"/>
  <c r="G3907" i="1"/>
  <c r="F3907" i="1"/>
  <c r="E3907" i="1"/>
  <c r="C3907" i="1"/>
  <c r="A3907" i="1"/>
  <c r="K3906" i="1"/>
  <c r="G3906" i="1"/>
  <c r="F3906" i="1"/>
  <c r="E3906" i="1"/>
  <c r="C3906" i="1"/>
  <c r="A3906" i="1"/>
  <c r="K3905" i="1"/>
  <c r="G3905" i="1"/>
  <c r="F3905" i="1"/>
  <c r="E3905" i="1"/>
  <c r="C3905" i="1"/>
  <c r="A3905" i="1"/>
  <c r="K3904" i="1"/>
  <c r="G3904" i="1"/>
  <c r="F3904" i="1"/>
  <c r="E3904" i="1"/>
  <c r="C3904" i="1"/>
  <c r="A3904" i="1"/>
  <c r="K3903" i="1"/>
  <c r="G3903" i="1"/>
  <c r="F3903" i="1"/>
  <c r="E3903" i="1"/>
  <c r="C3903" i="1"/>
  <c r="A3903" i="1"/>
  <c r="K3902" i="1"/>
  <c r="G3902" i="1"/>
  <c r="F3902" i="1"/>
  <c r="E3902" i="1"/>
  <c r="C3902" i="1"/>
  <c r="A3902" i="1"/>
  <c r="K3901" i="1"/>
  <c r="G3901" i="1"/>
  <c r="F3901" i="1"/>
  <c r="E3901" i="1"/>
  <c r="C3901" i="1"/>
  <c r="A3901" i="1"/>
  <c r="K3900" i="1"/>
  <c r="G3900" i="1"/>
  <c r="F3900" i="1"/>
  <c r="E3900" i="1"/>
  <c r="C3900" i="1"/>
  <c r="A3900" i="1"/>
  <c r="K3899" i="1"/>
  <c r="G3899" i="1"/>
  <c r="F3899" i="1"/>
  <c r="E3899" i="1"/>
  <c r="C3899" i="1"/>
  <c r="A3899" i="1"/>
  <c r="K3898" i="1"/>
  <c r="G3898" i="1"/>
  <c r="F3898" i="1"/>
  <c r="E3898" i="1"/>
  <c r="C3898" i="1"/>
  <c r="A3898" i="1"/>
  <c r="K3897" i="1"/>
  <c r="G3897" i="1"/>
  <c r="F3897" i="1"/>
  <c r="E3897" i="1"/>
  <c r="C3897" i="1"/>
  <c r="A3897" i="1"/>
  <c r="K3896" i="1"/>
  <c r="G3896" i="1"/>
  <c r="F3896" i="1"/>
  <c r="E3896" i="1"/>
  <c r="C3896" i="1"/>
  <c r="A3896" i="1"/>
  <c r="K3895" i="1"/>
  <c r="G3895" i="1"/>
  <c r="F3895" i="1"/>
  <c r="E3895" i="1"/>
  <c r="C3895" i="1"/>
  <c r="A3895" i="1"/>
  <c r="K3894" i="1"/>
  <c r="G3894" i="1"/>
  <c r="F3894" i="1"/>
  <c r="E3894" i="1"/>
  <c r="C3894" i="1"/>
  <c r="A3894" i="1"/>
  <c r="K3893" i="1"/>
  <c r="G3893" i="1"/>
  <c r="F3893" i="1"/>
  <c r="E3893" i="1"/>
  <c r="C3893" i="1"/>
  <c r="A3893" i="1"/>
  <c r="K3892" i="1"/>
  <c r="G3892" i="1"/>
  <c r="F3892" i="1"/>
  <c r="E3892" i="1"/>
  <c r="C3892" i="1"/>
  <c r="A3892" i="1"/>
  <c r="K3891" i="1"/>
  <c r="G3891" i="1"/>
  <c r="F3891" i="1"/>
  <c r="E3891" i="1"/>
  <c r="C3891" i="1"/>
  <c r="A3891" i="1"/>
  <c r="K3890" i="1"/>
  <c r="G3890" i="1"/>
  <c r="F3890" i="1"/>
  <c r="E3890" i="1"/>
  <c r="C3890" i="1"/>
  <c r="A3890" i="1"/>
  <c r="K3889" i="1"/>
  <c r="G3889" i="1"/>
  <c r="F3889" i="1"/>
  <c r="E3889" i="1"/>
  <c r="C3889" i="1"/>
  <c r="A3889" i="1"/>
  <c r="K3888" i="1"/>
  <c r="G3888" i="1"/>
  <c r="F3888" i="1"/>
  <c r="E3888" i="1"/>
  <c r="C3888" i="1"/>
  <c r="A3888" i="1"/>
  <c r="K3887" i="1"/>
  <c r="G3887" i="1"/>
  <c r="F3887" i="1"/>
  <c r="E3887" i="1"/>
  <c r="C3887" i="1"/>
  <c r="A3887" i="1"/>
  <c r="K3886" i="1"/>
  <c r="G3886" i="1"/>
  <c r="F3886" i="1"/>
  <c r="E3886" i="1"/>
  <c r="C3886" i="1"/>
  <c r="A3886" i="1"/>
  <c r="K3885" i="1"/>
  <c r="G3885" i="1"/>
  <c r="F3885" i="1"/>
  <c r="E3885" i="1"/>
  <c r="C3885" i="1"/>
  <c r="A3885" i="1"/>
  <c r="K3884" i="1"/>
  <c r="G3884" i="1"/>
  <c r="F3884" i="1"/>
  <c r="E3884" i="1"/>
  <c r="C3884" i="1"/>
  <c r="A3884" i="1"/>
  <c r="K3883" i="1"/>
  <c r="G3883" i="1"/>
  <c r="F3883" i="1"/>
  <c r="E3883" i="1"/>
  <c r="C3883" i="1"/>
  <c r="A3883" i="1"/>
  <c r="K3882" i="1"/>
  <c r="G3882" i="1"/>
  <c r="F3882" i="1"/>
  <c r="E3882" i="1"/>
  <c r="C3882" i="1"/>
  <c r="A3882" i="1"/>
  <c r="K3881" i="1"/>
  <c r="G3881" i="1"/>
  <c r="F3881" i="1"/>
  <c r="E3881" i="1"/>
  <c r="C3881" i="1"/>
  <c r="A3881" i="1"/>
  <c r="K3880" i="1"/>
  <c r="G3880" i="1"/>
  <c r="F3880" i="1"/>
  <c r="E3880" i="1"/>
  <c r="C3880" i="1"/>
  <c r="A3880" i="1"/>
  <c r="K3879" i="1"/>
  <c r="G3879" i="1"/>
  <c r="F3879" i="1"/>
  <c r="E3879" i="1"/>
  <c r="C3879" i="1"/>
  <c r="A3879" i="1"/>
  <c r="K3878" i="1"/>
  <c r="G3878" i="1"/>
  <c r="F3878" i="1"/>
  <c r="E3878" i="1"/>
  <c r="C3878" i="1"/>
  <c r="A3878" i="1"/>
  <c r="K3877" i="1"/>
  <c r="G3877" i="1"/>
  <c r="F3877" i="1"/>
  <c r="E3877" i="1"/>
  <c r="C3877" i="1"/>
  <c r="A3877" i="1"/>
  <c r="K3876" i="1"/>
  <c r="G3876" i="1"/>
  <c r="F3876" i="1"/>
  <c r="E3876" i="1"/>
  <c r="C3876" i="1"/>
  <c r="A3876" i="1"/>
  <c r="K3875" i="1"/>
  <c r="G3875" i="1"/>
  <c r="F3875" i="1"/>
  <c r="E3875" i="1"/>
  <c r="C3875" i="1"/>
  <c r="A3875" i="1"/>
  <c r="K3874" i="1"/>
  <c r="G3874" i="1"/>
  <c r="F3874" i="1"/>
  <c r="E3874" i="1"/>
  <c r="C3874" i="1"/>
  <c r="A3874" i="1"/>
  <c r="K3873" i="1"/>
  <c r="G3873" i="1"/>
  <c r="F3873" i="1"/>
  <c r="E3873" i="1"/>
  <c r="C3873" i="1"/>
  <c r="A3873" i="1"/>
  <c r="K3872" i="1"/>
  <c r="G3872" i="1"/>
  <c r="F3872" i="1"/>
  <c r="E3872" i="1"/>
  <c r="C3872" i="1"/>
  <c r="A3872" i="1"/>
  <c r="K3871" i="1"/>
  <c r="G3871" i="1"/>
  <c r="F3871" i="1"/>
  <c r="E3871" i="1"/>
  <c r="C3871" i="1"/>
  <c r="A3871" i="1"/>
  <c r="K3870" i="1"/>
  <c r="G3870" i="1"/>
  <c r="F3870" i="1"/>
  <c r="E3870" i="1"/>
  <c r="C3870" i="1"/>
  <c r="A3870" i="1"/>
  <c r="K3869" i="1"/>
  <c r="G3869" i="1"/>
  <c r="F3869" i="1"/>
  <c r="E3869" i="1"/>
  <c r="C3869" i="1"/>
  <c r="A3869" i="1"/>
  <c r="K3868" i="1"/>
  <c r="G3868" i="1"/>
  <c r="F3868" i="1"/>
  <c r="E3868" i="1"/>
  <c r="C3868" i="1"/>
  <c r="A3868" i="1"/>
  <c r="K3867" i="1"/>
  <c r="G3867" i="1"/>
  <c r="F3867" i="1"/>
  <c r="E3867" i="1"/>
  <c r="C3867" i="1"/>
  <c r="A3867" i="1"/>
  <c r="K3866" i="1"/>
  <c r="G3866" i="1"/>
  <c r="F3866" i="1"/>
  <c r="E3866" i="1"/>
  <c r="C3866" i="1"/>
  <c r="A3866" i="1"/>
  <c r="K3865" i="1"/>
  <c r="G3865" i="1"/>
  <c r="F3865" i="1"/>
  <c r="E3865" i="1"/>
  <c r="C3865" i="1"/>
  <c r="A3865" i="1"/>
  <c r="K3864" i="1"/>
  <c r="G3864" i="1"/>
  <c r="F3864" i="1"/>
  <c r="E3864" i="1"/>
  <c r="C3864" i="1"/>
  <c r="A3864" i="1"/>
  <c r="K3863" i="1"/>
  <c r="G3863" i="1"/>
  <c r="F3863" i="1"/>
  <c r="E3863" i="1"/>
  <c r="C3863" i="1"/>
  <c r="A3863" i="1"/>
  <c r="K3862" i="1"/>
  <c r="G3862" i="1"/>
  <c r="F3862" i="1"/>
  <c r="E3862" i="1"/>
  <c r="C3862" i="1"/>
  <c r="A3862" i="1"/>
  <c r="K3861" i="1"/>
  <c r="G3861" i="1"/>
  <c r="F3861" i="1"/>
  <c r="E3861" i="1"/>
  <c r="C3861" i="1"/>
  <c r="A3861" i="1"/>
  <c r="K3860" i="1"/>
  <c r="G3860" i="1"/>
  <c r="F3860" i="1"/>
  <c r="E3860" i="1"/>
  <c r="C3860" i="1"/>
  <c r="A3860" i="1"/>
  <c r="K3859" i="1"/>
  <c r="G3859" i="1"/>
  <c r="F3859" i="1"/>
  <c r="E3859" i="1"/>
  <c r="C3859" i="1"/>
  <c r="A3859" i="1"/>
  <c r="K3858" i="1"/>
  <c r="G3858" i="1"/>
  <c r="F3858" i="1"/>
  <c r="E3858" i="1"/>
  <c r="C3858" i="1"/>
  <c r="A3858" i="1"/>
  <c r="K3857" i="1"/>
  <c r="G3857" i="1"/>
  <c r="F3857" i="1"/>
  <c r="E3857" i="1"/>
  <c r="C3857" i="1"/>
  <c r="A3857" i="1"/>
  <c r="K3856" i="1"/>
  <c r="G3856" i="1"/>
  <c r="F3856" i="1"/>
  <c r="E3856" i="1"/>
  <c r="C3856" i="1"/>
  <c r="A3856" i="1"/>
  <c r="K3855" i="1"/>
  <c r="G3855" i="1"/>
  <c r="F3855" i="1"/>
  <c r="E3855" i="1"/>
  <c r="C3855" i="1"/>
  <c r="A3855" i="1"/>
  <c r="K3854" i="1"/>
  <c r="G3854" i="1"/>
  <c r="F3854" i="1"/>
  <c r="E3854" i="1"/>
  <c r="C3854" i="1"/>
  <c r="A3854" i="1"/>
  <c r="K3853" i="1"/>
  <c r="G3853" i="1"/>
  <c r="F3853" i="1"/>
  <c r="E3853" i="1"/>
  <c r="C3853" i="1"/>
  <c r="A3853" i="1"/>
  <c r="K3852" i="1"/>
  <c r="G3852" i="1"/>
  <c r="F3852" i="1"/>
  <c r="E3852" i="1"/>
  <c r="C3852" i="1"/>
  <c r="A3852" i="1"/>
  <c r="K3851" i="1"/>
  <c r="G3851" i="1"/>
  <c r="F3851" i="1"/>
  <c r="E3851" i="1"/>
  <c r="C3851" i="1"/>
  <c r="A3851" i="1"/>
  <c r="K3850" i="1"/>
  <c r="G3850" i="1"/>
  <c r="F3850" i="1"/>
  <c r="E3850" i="1"/>
  <c r="C3850" i="1"/>
  <c r="A3850" i="1"/>
  <c r="K3849" i="1"/>
  <c r="G3849" i="1"/>
  <c r="F3849" i="1"/>
  <c r="E3849" i="1"/>
  <c r="C3849" i="1"/>
  <c r="A3849" i="1"/>
  <c r="K3848" i="1"/>
  <c r="G3848" i="1"/>
  <c r="F3848" i="1"/>
  <c r="E3848" i="1"/>
  <c r="C3848" i="1"/>
  <c r="A3848" i="1"/>
  <c r="K3847" i="1"/>
  <c r="G3847" i="1"/>
  <c r="F3847" i="1"/>
  <c r="E3847" i="1"/>
  <c r="C3847" i="1"/>
  <c r="A3847" i="1"/>
  <c r="K3846" i="1"/>
  <c r="G3846" i="1"/>
  <c r="F3846" i="1"/>
  <c r="E3846" i="1"/>
  <c r="C3846" i="1"/>
  <c r="A3846" i="1"/>
  <c r="K3845" i="1"/>
  <c r="G3845" i="1"/>
  <c r="F3845" i="1"/>
  <c r="E3845" i="1"/>
  <c r="C3845" i="1"/>
  <c r="A3845" i="1"/>
  <c r="K3844" i="1"/>
  <c r="G3844" i="1"/>
  <c r="F3844" i="1"/>
  <c r="E3844" i="1"/>
  <c r="C3844" i="1"/>
  <c r="A3844" i="1"/>
  <c r="K3843" i="1"/>
  <c r="G3843" i="1"/>
  <c r="F3843" i="1"/>
  <c r="E3843" i="1"/>
  <c r="C3843" i="1"/>
  <c r="A3843" i="1"/>
  <c r="K3842" i="1"/>
  <c r="G3842" i="1"/>
  <c r="F3842" i="1"/>
  <c r="E3842" i="1"/>
  <c r="C3842" i="1"/>
  <c r="A3842" i="1"/>
  <c r="K3841" i="1"/>
  <c r="G3841" i="1"/>
  <c r="F3841" i="1"/>
  <c r="E3841" i="1"/>
  <c r="C3841" i="1"/>
  <c r="A3841" i="1"/>
  <c r="K3840" i="1"/>
  <c r="G3840" i="1"/>
  <c r="F3840" i="1"/>
  <c r="E3840" i="1"/>
  <c r="C3840" i="1"/>
  <c r="A3840" i="1"/>
  <c r="K3839" i="1"/>
  <c r="G3839" i="1"/>
  <c r="F3839" i="1"/>
  <c r="E3839" i="1"/>
  <c r="C3839" i="1"/>
  <c r="A3839" i="1"/>
  <c r="K3838" i="1"/>
  <c r="G3838" i="1"/>
  <c r="F3838" i="1"/>
  <c r="E3838" i="1"/>
  <c r="C3838" i="1"/>
  <c r="A3838" i="1"/>
  <c r="K3837" i="1"/>
  <c r="G3837" i="1"/>
  <c r="F3837" i="1"/>
  <c r="E3837" i="1"/>
  <c r="C3837" i="1"/>
  <c r="A3837" i="1"/>
  <c r="K3836" i="1"/>
  <c r="G3836" i="1"/>
  <c r="F3836" i="1"/>
  <c r="E3836" i="1"/>
  <c r="C3836" i="1"/>
  <c r="A3836" i="1"/>
  <c r="K3835" i="1"/>
  <c r="G3835" i="1"/>
  <c r="F3835" i="1"/>
  <c r="E3835" i="1"/>
  <c r="C3835" i="1"/>
  <c r="A3835" i="1"/>
  <c r="K3834" i="1"/>
  <c r="G3834" i="1"/>
  <c r="F3834" i="1"/>
  <c r="E3834" i="1"/>
  <c r="C3834" i="1"/>
  <c r="A3834" i="1"/>
  <c r="K3833" i="1"/>
  <c r="G3833" i="1"/>
  <c r="F3833" i="1"/>
  <c r="E3833" i="1"/>
  <c r="C3833" i="1"/>
  <c r="A3833" i="1"/>
  <c r="K3832" i="1"/>
  <c r="G3832" i="1"/>
  <c r="F3832" i="1"/>
  <c r="E3832" i="1"/>
  <c r="C3832" i="1"/>
  <c r="A3832" i="1"/>
  <c r="K3831" i="1"/>
  <c r="G3831" i="1"/>
  <c r="F3831" i="1"/>
  <c r="E3831" i="1"/>
  <c r="C3831" i="1"/>
  <c r="A3831" i="1"/>
  <c r="K3830" i="1"/>
  <c r="G3830" i="1"/>
  <c r="F3830" i="1"/>
  <c r="E3830" i="1"/>
  <c r="C3830" i="1"/>
  <c r="A3830" i="1"/>
  <c r="K3829" i="1"/>
  <c r="G3829" i="1"/>
  <c r="F3829" i="1"/>
  <c r="E3829" i="1"/>
  <c r="C3829" i="1"/>
  <c r="A3829" i="1"/>
  <c r="K3828" i="1"/>
  <c r="G3828" i="1"/>
  <c r="F3828" i="1"/>
  <c r="E3828" i="1"/>
  <c r="C3828" i="1"/>
  <c r="A3828" i="1"/>
  <c r="K3827" i="1"/>
  <c r="G3827" i="1"/>
  <c r="F3827" i="1"/>
  <c r="E3827" i="1"/>
  <c r="C3827" i="1"/>
  <c r="A3827" i="1"/>
  <c r="K3826" i="1"/>
  <c r="G3826" i="1"/>
  <c r="F3826" i="1"/>
  <c r="E3826" i="1"/>
  <c r="C3826" i="1"/>
  <c r="A3826" i="1"/>
  <c r="K3825" i="1"/>
  <c r="G3825" i="1"/>
  <c r="F3825" i="1"/>
  <c r="E3825" i="1"/>
  <c r="C3825" i="1"/>
  <c r="A3825" i="1"/>
  <c r="K3824" i="1"/>
  <c r="G3824" i="1"/>
  <c r="F3824" i="1"/>
  <c r="E3824" i="1"/>
  <c r="C3824" i="1"/>
  <c r="A3824" i="1"/>
  <c r="K3823" i="1"/>
  <c r="G3823" i="1"/>
  <c r="F3823" i="1"/>
  <c r="E3823" i="1"/>
  <c r="C3823" i="1"/>
  <c r="A3823" i="1"/>
  <c r="K3822" i="1"/>
  <c r="G3822" i="1"/>
  <c r="F3822" i="1"/>
  <c r="E3822" i="1"/>
  <c r="C3822" i="1"/>
  <c r="A3822" i="1"/>
  <c r="K3821" i="1"/>
  <c r="G3821" i="1"/>
  <c r="F3821" i="1"/>
  <c r="E3821" i="1"/>
  <c r="C3821" i="1"/>
  <c r="A3821" i="1"/>
  <c r="K3820" i="1"/>
  <c r="G3820" i="1"/>
  <c r="F3820" i="1"/>
  <c r="E3820" i="1"/>
  <c r="C3820" i="1"/>
  <c r="A3820" i="1"/>
  <c r="K3819" i="1"/>
  <c r="G3819" i="1"/>
  <c r="F3819" i="1"/>
  <c r="E3819" i="1"/>
  <c r="C3819" i="1"/>
  <c r="A3819" i="1"/>
  <c r="K3818" i="1"/>
  <c r="G3818" i="1"/>
  <c r="F3818" i="1"/>
  <c r="E3818" i="1"/>
  <c r="C3818" i="1"/>
  <c r="A3818" i="1"/>
  <c r="K3817" i="1"/>
  <c r="G3817" i="1"/>
  <c r="F3817" i="1"/>
  <c r="E3817" i="1"/>
  <c r="C3817" i="1"/>
  <c r="A3817" i="1"/>
  <c r="K3816" i="1"/>
  <c r="G3816" i="1"/>
  <c r="F3816" i="1"/>
  <c r="E3816" i="1"/>
  <c r="C3816" i="1"/>
  <c r="A3816" i="1"/>
  <c r="K3815" i="1"/>
  <c r="G3815" i="1"/>
  <c r="F3815" i="1"/>
  <c r="E3815" i="1"/>
  <c r="C3815" i="1"/>
  <c r="A3815" i="1"/>
  <c r="K3814" i="1"/>
  <c r="G3814" i="1"/>
  <c r="F3814" i="1"/>
  <c r="E3814" i="1"/>
  <c r="C3814" i="1"/>
  <c r="A3814" i="1"/>
  <c r="K3813" i="1"/>
  <c r="G3813" i="1"/>
  <c r="F3813" i="1"/>
  <c r="E3813" i="1"/>
  <c r="C3813" i="1"/>
  <c r="A3813" i="1"/>
  <c r="K3812" i="1"/>
  <c r="G3812" i="1"/>
  <c r="F3812" i="1"/>
  <c r="E3812" i="1"/>
  <c r="C3812" i="1"/>
  <c r="A3812" i="1"/>
  <c r="K3811" i="1"/>
  <c r="G3811" i="1"/>
  <c r="F3811" i="1"/>
  <c r="E3811" i="1"/>
  <c r="C3811" i="1"/>
  <c r="A3811" i="1"/>
  <c r="K3810" i="1"/>
  <c r="G3810" i="1"/>
  <c r="F3810" i="1"/>
  <c r="E3810" i="1"/>
  <c r="C3810" i="1"/>
  <c r="A3810" i="1"/>
  <c r="K3809" i="1"/>
  <c r="G3809" i="1"/>
  <c r="F3809" i="1"/>
  <c r="E3809" i="1"/>
  <c r="C3809" i="1"/>
  <c r="A3809" i="1"/>
  <c r="K3808" i="1"/>
  <c r="G3808" i="1"/>
  <c r="F3808" i="1"/>
  <c r="E3808" i="1"/>
  <c r="C3808" i="1"/>
  <c r="A3808" i="1"/>
  <c r="K3807" i="1"/>
  <c r="G3807" i="1"/>
  <c r="F3807" i="1"/>
  <c r="E3807" i="1"/>
  <c r="C3807" i="1"/>
  <c r="A3807" i="1"/>
  <c r="K3806" i="1"/>
  <c r="G3806" i="1"/>
  <c r="F3806" i="1"/>
  <c r="E3806" i="1"/>
  <c r="C3806" i="1"/>
  <c r="A3806" i="1"/>
  <c r="K3805" i="1"/>
  <c r="G3805" i="1"/>
  <c r="F3805" i="1"/>
  <c r="E3805" i="1"/>
  <c r="C3805" i="1"/>
  <c r="A3805" i="1"/>
  <c r="K3804" i="1"/>
  <c r="G3804" i="1"/>
  <c r="F3804" i="1"/>
  <c r="E3804" i="1"/>
  <c r="C3804" i="1"/>
  <c r="A3804" i="1"/>
  <c r="K3803" i="1"/>
  <c r="G3803" i="1"/>
  <c r="F3803" i="1"/>
  <c r="E3803" i="1"/>
  <c r="C3803" i="1"/>
  <c r="A3803" i="1"/>
  <c r="K3802" i="1"/>
  <c r="G3802" i="1"/>
  <c r="F3802" i="1"/>
  <c r="E3802" i="1"/>
  <c r="C3802" i="1"/>
  <c r="A3802" i="1"/>
  <c r="K3801" i="1"/>
  <c r="G3801" i="1"/>
  <c r="F3801" i="1"/>
  <c r="E3801" i="1"/>
  <c r="C3801" i="1"/>
  <c r="A3801" i="1"/>
  <c r="K3800" i="1"/>
  <c r="G3800" i="1"/>
  <c r="F3800" i="1"/>
  <c r="E3800" i="1"/>
  <c r="C3800" i="1"/>
  <c r="A3800" i="1"/>
  <c r="K3799" i="1"/>
  <c r="G3799" i="1"/>
  <c r="F3799" i="1"/>
  <c r="E3799" i="1"/>
  <c r="C3799" i="1"/>
  <c r="A3799" i="1"/>
  <c r="K3798" i="1"/>
  <c r="G3798" i="1"/>
  <c r="F3798" i="1"/>
  <c r="E3798" i="1"/>
  <c r="C3798" i="1"/>
  <c r="A3798" i="1"/>
  <c r="K3797" i="1"/>
  <c r="G3797" i="1"/>
  <c r="F3797" i="1"/>
  <c r="E3797" i="1"/>
  <c r="C3797" i="1"/>
  <c r="A3797" i="1"/>
  <c r="K3796" i="1"/>
  <c r="G3796" i="1"/>
  <c r="F3796" i="1"/>
  <c r="E3796" i="1"/>
  <c r="C3796" i="1"/>
  <c r="A3796" i="1"/>
  <c r="K3795" i="1"/>
  <c r="G3795" i="1"/>
  <c r="F3795" i="1"/>
  <c r="E3795" i="1"/>
  <c r="C3795" i="1"/>
  <c r="A3795" i="1"/>
  <c r="K3794" i="1"/>
  <c r="G3794" i="1"/>
  <c r="F3794" i="1"/>
  <c r="E3794" i="1"/>
  <c r="C3794" i="1"/>
  <c r="A3794" i="1"/>
  <c r="K3793" i="1"/>
  <c r="G3793" i="1"/>
  <c r="F3793" i="1"/>
  <c r="E3793" i="1"/>
  <c r="C3793" i="1"/>
  <c r="A3793" i="1"/>
  <c r="K3792" i="1"/>
  <c r="G3792" i="1"/>
  <c r="F3792" i="1"/>
  <c r="E3792" i="1"/>
  <c r="C3792" i="1"/>
  <c r="A3792" i="1"/>
  <c r="K3791" i="1"/>
  <c r="G3791" i="1"/>
  <c r="F3791" i="1"/>
  <c r="E3791" i="1"/>
  <c r="C3791" i="1"/>
  <c r="A3791" i="1"/>
  <c r="K3790" i="1"/>
  <c r="G3790" i="1"/>
  <c r="F3790" i="1"/>
  <c r="E3790" i="1"/>
  <c r="C3790" i="1"/>
  <c r="A3790" i="1"/>
  <c r="K3789" i="1"/>
  <c r="G3789" i="1"/>
  <c r="F3789" i="1"/>
  <c r="E3789" i="1"/>
  <c r="C3789" i="1"/>
  <c r="A3789" i="1"/>
  <c r="K3788" i="1"/>
  <c r="G3788" i="1"/>
  <c r="F3788" i="1"/>
  <c r="E3788" i="1"/>
  <c r="C3788" i="1"/>
  <c r="A3788" i="1"/>
  <c r="K3787" i="1"/>
  <c r="G3787" i="1"/>
  <c r="F3787" i="1"/>
  <c r="E3787" i="1"/>
  <c r="C3787" i="1"/>
  <c r="A3787" i="1"/>
  <c r="K3786" i="1"/>
  <c r="G3786" i="1"/>
  <c r="F3786" i="1"/>
  <c r="E3786" i="1"/>
  <c r="C3786" i="1"/>
  <c r="A3786" i="1"/>
  <c r="K3785" i="1"/>
  <c r="G3785" i="1"/>
  <c r="F3785" i="1"/>
  <c r="E3785" i="1"/>
  <c r="C3785" i="1"/>
  <c r="A3785" i="1"/>
  <c r="K3784" i="1"/>
  <c r="G3784" i="1"/>
  <c r="F3784" i="1"/>
  <c r="E3784" i="1"/>
  <c r="C3784" i="1"/>
  <c r="A3784" i="1"/>
  <c r="K3783" i="1"/>
  <c r="G3783" i="1"/>
  <c r="F3783" i="1"/>
  <c r="E3783" i="1"/>
  <c r="C3783" i="1"/>
  <c r="A3783" i="1"/>
  <c r="K3782" i="1"/>
  <c r="G3782" i="1"/>
  <c r="F3782" i="1"/>
  <c r="E3782" i="1"/>
  <c r="C3782" i="1"/>
  <c r="A3782" i="1"/>
  <c r="K3781" i="1"/>
  <c r="G3781" i="1"/>
  <c r="F3781" i="1"/>
  <c r="E3781" i="1"/>
  <c r="C3781" i="1"/>
  <c r="A3781" i="1"/>
  <c r="K3780" i="1"/>
  <c r="G3780" i="1"/>
  <c r="F3780" i="1"/>
  <c r="E3780" i="1"/>
  <c r="C3780" i="1"/>
  <c r="A3780" i="1"/>
  <c r="K3779" i="1"/>
  <c r="G3779" i="1"/>
  <c r="F3779" i="1"/>
  <c r="E3779" i="1"/>
  <c r="C3779" i="1"/>
  <c r="A3779" i="1"/>
  <c r="K3778" i="1"/>
  <c r="G3778" i="1"/>
  <c r="F3778" i="1"/>
  <c r="E3778" i="1"/>
  <c r="C3778" i="1"/>
  <c r="A3778" i="1"/>
  <c r="K3777" i="1"/>
  <c r="G3777" i="1"/>
  <c r="F3777" i="1"/>
  <c r="E3777" i="1"/>
  <c r="C3777" i="1"/>
  <c r="A3777" i="1"/>
  <c r="K3776" i="1"/>
  <c r="G3776" i="1"/>
  <c r="F3776" i="1"/>
  <c r="E3776" i="1"/>
  <c r="C3776" i="1"/>
  <c r="A3776" i="1"/>
  <c r="K3775" i="1"/>
  <c r="G3775" i="1"/>
  <c r="F3775" i="1"/>
  <c r="E3775" i="1"/>
  <c r="C3775" i="1"/>
  <c r="A3775" i="1"/>
  <c r="K3774" i="1"/>
  <c r="G3774" i="1"/>
  <c r="F3774" i="1"/>
  <c r="E3774" i="1"/>
  <c r="C3774" i="1"/>
  <c r="A3774" i="1"/>
  <c r="K3773" i="1"/>
  <c r="G3773" i="1"/>
  <c r="F3773" i="1"/>
  <c r="E3773" i="1"/>
  <c r="C3773" i="1"/>
  <c r="A3773" i="1"/>
  <c r="K3772" i="1"/>
  <c r="G3772" i="1"/>
  <c r="F3772" i="1"/>
  <c r="E3772" i="1"/>
  <c r="C3772" i="1"/>
  <c r="A3772" i="1"/>
  <c r="K3771" i="1"/>
  <c r="G3771" i="1"/>
  <c r="F3771" i="1"/>
  <c r="E3771" i="1"/>
  <c r="C3771" i="1"/>
  <c r="A3771" i="1"/>
  <c r="K3770" i="1"/>
  <c r="G3770" i="1"/>
  <c r="F3770" i="1"/>
  <c r="E3770" i="1"/>
  <c r="C3770" i="1"/>
  <c r="A3770" i="1"/>
  <c r="K3769" i="1"/>
  <c r="G3769" i="1"/>
  <c r="F3769" i="1"/>
  <c r="E3769" i="1"/>
  <c r="C3769" i="1"/>
  <c r="A3769" i="1"/>
  <c r="K3768" i="1"/>
  <c r="G3768" i="1"/>
  <c r="F3768" i="1"/>
  <c r="E3768" i="1"/>
  <c r="C3768" i="1"/>
  <c r="A3768" i="1"/>
  <c r="K3767" i="1"/>
  <c r="G3767" i="1"/>
  <c r="F3767" i="1"/>
  <c r="E3767" i="1"/>
  <c r="C3767" i="1"/>
  <c r="A3767" i="1"/>
  <c r="K3766" i="1"/>
  <c r="G3766" i="1"/>
  <c r="F3766" i="1"/>
  <c r="E3766" i="1"/>
  <c r="C3766" i="1"/>
  <c r="A3766" i="1"/>
  <c r="K3765" i="1"/>
  <c r="G3765" i="1"/>
  <c r="F3765" i="1"/>
  <c r="E3765" i="1"/>
  <c r="C3765" i="1"/>
  <c r="A3765" i="1"/>
  <c r="K3764" i="1"/>
  <c r="G3764" i="1"/>
  <c r="F3764" i="1"/>
  <c r="E3764" i="1"/>
  <c r="C3764" i="1"/>
  <c r="A3764" i="1"/>
  <c r="K3763" i="1"/>
  <c r="G3763" i="1"/>
  <c r="F3763" i="1"/>
  <c r="E3763" i="1"/>
  <c r="C3763" i="1"/>
  <c r="A3763" i="1"/>
  <c r="K3762" i="1"/>
  <c r="G3762" i="1"/>
  <c r="F3762" i="1"/>
  <c r="E3762" i="1"/>
  <c r="C3762" i="1"/>
  <c r="A3762" i="1"/>
  <c r="K3761" i="1"/>
  <c r="G3761" i="1"/>
  <c r="F3761" i="1"/>
  <c r="E3761" i="1"/>
  <c r="C3761" i="1"/>
  <c r="A3761" i="1"/>
  <c r="K3760" i="1"/>
  <c r="G3760" i="1"/>
  <c r="F3760" i="1"/>
  <c r="E3760" i="1"/>
  <c r="C3760" i="1"/>
  <c r="A3760" i="1"/>
  <c r="K3759" i="1"/>
  <c r="G3759" i="1"/>
  <c r="F3759" i="1"/>
  <c r="E3759" i="1"/>
  <c r="C3759" i="1"/>
  <c r="A3759" i="1"/>
  <c r="K3758" i="1"/>
  <c r="G3758" i="1"/>
  <c r="F3758" i="1"/>
  <c r="E3758" i="1"/>
  <c r="C3758" i="1"/>
  <c r="A3758" i="1"/>
  <c r="K3757" i="1"/>
  <c r="G3757" i="1"/>
  <c r="F3757" i="1"/>
  <c r="E3757" i="1"/>
  <c r="C3757" i="1"/>
  <c r="A3757" i="1"/>
  <c r="K3756" i="1"/>
  <c r="G3756" i="1"/>
  <c r="F3756" i="1"/>
  <c r="E3756" i="1"/>
  <c r="C3756" i="1"/>
  <c r="A3756" i="1"/>
  <c r="K3755" i="1"/>
  <c r="G3755" i="1"/>
  <c r="F3755" i="1"/>
  <c r="E3755" i="1"/>
  <c r="C3755" i="1"/>
  <c r="A3755" i="1"/>
  <c r="K3754" i="1"/>
  <c r="G3754" i="1"/>
  <c r="F3754" i="1"/>
  <c r="E3754" i="1"/>
  <c r="C3754" i="1"/>
  <c r="A3754" i="1"/>
  <c r="K3753" i="1"/>
  <c r="G3753" i="1"/>
  <c r="F3753" i="1"/>
  <c r="E3753" i="1"/>
  <c r="C3753" i="1"/>
  <c r="A3753" i="1"/>
  <c r="K3752" i="1"/>
  <c r="G3752" i="1"/>
  <c r="F3752" i="1"/>
  <c r="E3752" i="1"/>
  <c r="C3752" i="1"/>
  <c r="A3752" i="1"/>
  <c r="K3751" i="1"/>
  <c r="G3751" i="1"/>
  <c r="F3751" i="1"/>
  <c r="E3751" i="1"/>
  <c r="C3751" i="1"/>
  <c r="A3751" i="1"/>
  <c r="K3750" i="1"/>
  <c r="G3750" i="1"/>
  <c r="F3750" i="1"/>
  <c r="E3750" i="1"/>
  <c r="C3750" i="1"/>
  <c r="A3750" i="1"/>
  <c r="K3749" i="1"/>
  <c r="G3749" i="1"/>
  <c r="F3749" i="1"/>
  <c r="E3749" i="1"/>
  <c r="C3749" i="1"/>
  <c r="A3749" i="1"/>
  <c r="K3748" i="1"/>
  <c r="G3748" i="1"/>
  <c r="F3748" i="1"/>
  <c r="E3748" i="1"/>
  <c r="C3748" i="1"/>
  <c r="A3748" i="1"/>
  <c r="K3747" i="1"/>
  <c r="G3747" i="1"/>
  <c r="F3747" i="1"/>
  <c r="E3747" i="1"/>
  <c r="C3747" i="1"/>
  <c r="A3747" i="1"/>
  <c r="K3746" i="1"/>
  <c r="G3746" i="1"/>
  <c r="F3746" i="1"/>
  <c r="E3746" i="1"/>
  <c r="C3746" i="1"/>
  <c r="A3746" i="1"/>
  <c r="K3745" i="1"/>
  <c r="G3745" i="1"/>
  <c r="F3745" i="1"/>
  <c r="E3745" i="1"/>
  <c r="C3745" i="1"/>
  <c r="A3745" i="1"/>
  <c r="K3744" i="1"/>
  <c r="G3744" i="1"/>
  <c r="F3744" i="1"/>
  <c r="E3744" i="1"/>
  <c r="C3744" i="1"/>
  <c r="A3744" i="1"/>
  <c r="K3743" i="1"/>
  <c r="G3743" i="1"/>
  <c r="F3743" i="1"/>
  <c r="E3743" i="1"/>
  <c r="C3743" i="1"/>
  <c r="A3743" i="1"/>
  <c r="K3742" i="1"/>
  <c r="G3742" i="1"/>
  <c r="F3742" i="1"/>
  <c r="E3742" i="1"/>
  <c r="C3742" i="1"/>
  <c r="A3742" i="1"/>
  <c r="K3741" i="1"/>
  <c r="G3741" i="1"/>
  <c r="F3741" i="1"/>
  <c r="E3741" i="1"/>
  <c r="C3741" i="1"/>
  <c r="A3741" i="1"/>
  <c r="K3740" i="1"/>
  <c r="G3740" i="1"/>
  <c r="F3740" i="1"/>
  <c r="E3740" i="1"/>
  <c r="C3740" i="1"/>
  <c r="A3740" i="1"/>
  <c r="K3739" i="1"/>
  <c r="G3739" i="1"/>
  <c r="F3739" i="1"/>
  <c r="E3739" i="1"/>
  <c r="C3739" i="1"/>
  <c r="A3739" i="1"/>
  <c r="K3738" i="1"/>
  <c r="G3738" i="1"/>
  <c r="F3738" i="1"/>
  <c r="E3738" i="1"/>
  <c r="C3738" i="1"/>
  <c r="A3738" i="1"/>
  <c r="K3737" i="1"/>
  <c r="G3737" i="1"/>
  <c r="F3737" i="1"/>
  <c r="E3737" i="1"/>
  <c r="C3737" i="1"/>
  <c r="A3737" i="1"/>
  <c r="K3736" i="1"/>
  <c r="G3736" i="1"/>
  <c r="F3736" i="1"/>
  <c r="E3736" i="1"/>
  <c r="C3736" i="1"/>
  <c r="A3736" i="1"/>
  <c r="K3735" i="1"/>
  <c r="G3735" i="1"/>
  <c r="F3735" i="1"/>
  <c r="E3735" i="1"/>
  <c r="C3735" i="1"/>
  <c r="A3735" i="1"/>
  <c r="K3734" i="1"/>
  <c r="G3734" i="1"/>
  <c r="F3734" i="1"/>
  <c r="E3734" i="1"/>
  <c r="C3734" i="1"/>
  <c r="A3734" i="1"/>
  <c r="K3733" i="1"/>
  <c r="G3733" i="1"/>
  <c r="F3733" i="1"/>
  <c r="E3733" i="1"/>
  <c r="C3733" i="1"/>
  <c r="A3733" i="1"/>
  <c r="K3732" i="1"/>
  <c r="G3732" i="1"/>
  <c r="F3732" i="1"/>
  <c r="E3732" i="1"/>
  <c r="C3732" i="1"/>
  <c r="A3732" i="1"/>
  <c r="K3731" i="1"/>
  <c r="G3731" i="1"/>
  <c r="F3731" i="1"/>
  <c r="E3731" i="1"/>
  <c r="C3731" i="1"/>
  <c r="A3731" i="1"/>
  <c r="K3730" i="1"/>
  <c r="G3730" i="1"/>
  <c r="F3730" i="1"/>
  <c r="E3730" i="1"/>
  <c r="C3730" i="1"/>
  <c r="A3730" i="1"/>
  <c r="K3729" i="1"/>
  <c r="G3729" i="1"/>
  <c r="F3729" i="1"/>
  <c r="E3729" i="1"/>
  <c r="C3729" i="1"/>
  <c r="A3729" i="1"/>
  <c r="K3728" i="1"/>
  <c r="G3728" i="1"/>
  <c r="F3728" i="1"/>
  <c r="E3728" i="1"/>
  <c r="C3728" i="1"/>
  <c r="A3728" i="1"/>
  <c r="K3727" i="1"/>
  <c r="G3727" i="1"/>
  <c r="F3727" i="1"/>
  <c r="E3727" i="1"/>
  <c r="C3727" i="1"/>
  <c r="A3727" i="1"/>
  <c r="K3726" i="1"/>
  <c r="G3726" i="1"/>
  <c r="F3726" i="1"/>
  <c r="E3726" i="1"/>
  <c r="C3726" i="1"/>
  <c r="A3726" i="1"/>
  <c r="K3725" i="1"/>
  <c r="G3725" i="1"/>
  <c r="F3725" i="1"/>
  <c r="E3725" i="1"/>
  <c r="C3725" i="1"/>
  <c r="A3725" i="1"/>
  <c r="K3724" i="1"/>
  <c r="G3724" i="1"/>
  <c r="F3724" i="1"/>
  <c r="E3724" i="1"/>
  <c r="C3724" i="1"/>
  <c r="A3724" i="1"/>
  <c r="K3723" i="1"/>
  <c r="G3723" i="1"/>
  <c r="F3723" i="1"/>
  <c r="E3723" i="1"/>
  <c r="C3723" i="1"/>
  <c r="A3723" i="1"/>
  <c r="K3722" i="1"/>
  <c r="G3722" i="1"/>
  <c r="F3722" i="1"/>
  <c r="E3722" i="1"/>
  <c r="C3722" i="1"/>
  <c r="A3722" i="1"/>
  <c r="K3721" i="1"/>
  <c r="G3721" i="1"/>
  <c r="F3721" i="1"/>
  <c r="E3721" i="1"/>
  <c r="C3721" i="1"/>
  <c r="A3721" i="1"/>
  <c r="K3720" i="1"/>
  <c r="G3720" i="1"/>
  <c r="F3720" i="1"/>
  <c r="E3720" i="1"/>
  <c r="C3720" i="1"/>
  <c r="A3720" i="1"/>
  <c r="K3719" i="1"/>
  <c r="G3719" i="1"/>
  <c r="F3719" i="1"/>
  <c r="E3719" i="1"/>
  <c r="C3719" i="1"/>
  <c r="A3719" i="1"/>
  <c r="K3718" i="1"/>
  <c r="G3718" i="1"/>
  <c r="F3718" i="1"/>
  <c r="E3718" i="1"/>
  <c r="C3718" i="1"/>
  <c r="A3718" i="1"/>
  <c r="K3717" i="1"/>
  <c r="G3717" i="1"/>
  <c r="F3717" i="1"/>
  <c r="E3717" i="1"/>
  <c r="C3717" i="1"/>
  <c r="A3717" i="1"/>
  <c r="K3716" i="1"/>
  <c r="G3716" i="1"/>
  <c r="F3716" i="1"/>
  <c r="E3716" i="1"/>
  <c r="C3716" i="1"/>
  <c r="A3716" i="1"/>
  <c r="K3715" i="1"/>
  <c r="G3715" i="1"/>
  <c r="F3715" i="1"/>
  <c r="E3715" i="1"/>
  <c r="C3715" i="1"/>
  <c r="A3715" i="1"/>
  <c r="K3714" i="1"/>
  <c r="G3714" i="1"/>
  <c r="F3714" i="1"/>
  <c r="E3714" i="1"/>
  <c r="C3714" i="1"/>
  <c r="A3714" i="1"/>
  <c r="K3713" i="1"/>
  <c r="G3713" i="1"/>
  <c r="F3713" i="1"/>
  <c r="E3713" i="1"/>
  <c r="C3713" i="1"/>
  <c r="A3713" i="1"/>
  <c r="K3712" i="1"/>
  <c r="G3712" i="1"/>
  <c r="F3712" i="1"/>
  <c r="E3712" i="1"/>
  <c r="C3712" i="1"/>
  <c r="A3712" i="1"/>
  <c r="K3711" i="1"/>
  <c r="G3711" i="1"/>
  <c r="F3711" i="1"/>
  <c r="E3711" i="1"/>
  <c r="C3711" i="1"/>
  <c r="A3711" i="1"/>
  <c r="K3710" i="1"/>
  <c r="G3710" i="1"/>
  <c r="F3710" i="1"/>
  <c r="E3710" i="1"/>
  <c r="C3710" i="1"/>
  <c r="A3710" i="1"/>
  <c r="K3709" i="1"/>
  <c r="G3709" i="1"/>
  <c r="F3709" i="1"/>
  <c r="E3709" i="1"/>
  <c r="C3709" i="1"/>
  <c r="A3709" i="1"/>
  <c r="K3708" i="1"/>
  <c r="G3708" i="1"/>
  <c r="F3708" i="1"/>
  <c r="E3708" i="1"/>
  <c r="C3708" i="1"/>
  <c r="A3708" i="1"/>
  <c r="K3707" i="1"/>
  <c r="G3707" i="1"/>
  <c r="F3707" i="1"/>
  <c r="E3707" i="1"/>
  <c r="C3707" i="1"/>
  <c r="A3707" i="1"/>
  <c r="K3706" i="1"/>
  <c r="G3706" i="1"/>
  <c r="F3706" i="1"/>
  <c r="E3706" i="1"/>
  <c r="C3706" i="1"/>
  <c r="A3706" i="1"/>
  <c r="K3705" i="1"/>
  <c r="G3705" i="1"/>
  <c r="F3705" i="1"/>
  <c r="E3705" i="1"/>
  <c r="C3705" i="1"/>
  <c r="A3705" i="1"/>
  <c r="K3704" i="1"/>
  <c r="G3704" i="1"/>
  <c r="F3704" i="1"/>
  <c r="E3704" i="1"/>
  <c r="C3704" i="1"/>
  <c r="A3704" i="1"/>
  <c r="K3703" i="1"/>
  <c r="G3703" i="1"/>
  <c r="F3703" i="1"/>
  <c r="E3703" i="1"/>
  <c r="C3703" i="1"/>
  <c r="A3703" i="1"/>
  <c r="K3702" i="1"/>
  <c r="G3702" i="1"/>
  <c r="F3702" i="1"/>
  <c r="E3702" i="1"/>
  <c r="C3702" i="1"/>
  <c r="A3702" i="1"/>
  <c r="K3701" i="1"/>
  <c r="G3701" i="1"/>
  <c r="F3701" i="1"/>
  <c r="E3701" i="1"/>
  <c r="C3701" i="1"/>
  <c r="A3701" i="1"/>
  <c r="K3700" i="1"/>
  <c r="G3700" i="1"/>
  <c r="F3700" i="1"/>
  <c r="E3700" i="1"/>
  <c r="C3700" i="1"/>
  <c r="A3700" i="1"/>
  <c r="K3699" i="1"/>
  <c r="G3699" i="1"/>
  <c r="F3699" i="1"/>
  <c r="E3699" i="1"/>
  <c r="C3699" i="1"/>
  <c r="A3699" i="1"/>
  <c r="K3698" i="1"/>
  <c r="G3698" i="1"/>
  <c r="F3698" i="1"/>
  <c r="E3698" i="1"/>
  <c r="C3698" i="1"/>
  <c r="A3698" i="1"/>
  <c r="K3697" i="1"/>
  <c r="G3697" i="1"/>
  <c r="F3697" i="1"/>
  <c r="E3697" i="1"/>
  <c r="C3697" i="1"/>
  <c r="A3697" i="1"/>
  <c r="K3696" i="1"/>
  <c r="G3696" i="1"/>
  <c r="F3696" i="1"/>
  <c r="E3696" i="1"/>
  <c r="C3696" i="1"/>
  <c r="A3696" i="1"/>
  <c r="K3695" i="1"/>
  <c r="G3695" i="1"/>
  <c r="F3695" i="1"/>
  <c r="E3695" i="1"/>
  <c r="C3695" i="1"/>
  <c r="A3695" i="1"/>
  <c r="K3694" i="1"/>
  <c r="G3694" i="1"/>
  <c r="F3694" i="1"/>
  <c r="E3694" i="1"/>
  <c r="C3694" i="1"/>
  <c r="A3694" i="1"/>
  <c r="K3693" i="1"/>
  <c r="G3693" i="1"/>
  <c r="F3693" i="1"/>
  <c r="E3693" i="1"/>
  <c r="C3693" i="1"/>
  <c r="A3693" i="1"/>
  <c r="K3692" i="1"/>
  <c r="G3692" i="1"/>
  <c r="F3692" i="1"/>
  <c r="E3692" i="1"/>
  <c r="C3692" i="1"/>
  <c r="A3692" i="1"/>
  <c r="K3691" i="1"/>
  <c r="G3691" i="1"/>
  <c r="F3691" i="1"/>
  <c r="E3691" i="1"/>
  <c r="C3691" i="1"/>
  <c r="A3691" i="1"/>
  <c r="K3690" i="1"/>
  <c r="G3690" i="1"/>
  <c r="F3690" i="1"/>
  <c r="E3690" i="1"/>
  <c r="C3690" i="1"/>
  <c r="A3690" i="1"/>
  <c r="K3689" i="1"/>
  <c r="G3689" i="1"/>
  <c r="F3689" i="1"/>
  <c r="E3689" i="1"/>
  <c r="C3689" i="1"/>
  <c r="A3689" i="1"/>
  <c r="K3688" i="1"/>
  <c r="G3688" i="1"/>
  <c r="F3688" i="1"/>
  <c r="E3688" i="1"/>
  <c r="C3688" i="1"/>
  <c r="A3688" i="1"/>
  <c r="K3687" i="1"/>
  <c r="G3687" i="1"/>
  <c r="F3687" i="1"/>
  <c r="E3687" i="1"/>
  <c r="C3687" i="1"/>
  <c r="A3687" i="1"/>
  <c r="K3686" i="1"/>
  <c r="G3686" i="1"/>
  <c r="F3686" i="1"/>
  <c r="E3686" i="1"/>
  <c r="C3686" i="1"/>
  <c r="A3686" i="1"/>
  <c r="K3685" i="1"/>
  <c r="G3685" i="1"/>
  <c r="F3685" i="1"/>
  <c r="E3685" i="1"/>
  <c r="C3685" i="1"/>
  <c r="A3685" i="1"/>
  <c r="K3684" i="1"/>
  <c r="G3684" i="1"/>
  <c r="F3684" i="1"/>
  <c r="E3684" i="1"/>
  <c r="C3684" i="1"/>
  <c r="A3684" i="1"/>
  <c r="K3683" i="1"/>
  <c r="G3683" i="1"/>
  <c r="F3683" i="1"/>
  <c r="E3683" i="1"/>
  <c r="C3683" i="1"/>
  <c r="A3683" i="1"/>
  <c r="K3682" i="1"/>
  <c r="G3682" i="1"/>
  <c r="F3682" i="1"/>
  <c r="E3682" i="1"/>
  <c r="C3682" i="1"/>
  <c r="A3682" i="1"/>
  <c r="K3681" i="1"/>
  <c r="G3681" i="1"/>
  <c r="F3681" i="1"/>
  <c r="E3681" i="1"/>
  <c r="C3681" i="1"/>
  <c r="A3681" i="1"/>
  <c r="K3680" i="1"/>
  <c r="G3680" i="1"/>
  <c r="F3680" i="1"/>
  <c r="E3680" i="1"/>
  <c r="C3680" i="1"/>
  <c r="A3680" i="1"/>
  <c r="K3679" i="1"/>
  <c r="G3679" i="1"/>
  <c r="F3679" i="1"/>
  <c r="E3679" i="1"/>
  <c r="C3679" i="1"/>
  <c r="A3679" i="1"/>
  <c r="K3678" i="1"/>
  <c r="G3678" i="1"/>
  <c r="F3678" i="1"/>
  <c r="E3678" i="1"/>
  <c r="C3678" i="1"/>
  <c r="A3678" i="1"/>
  <c r="K3677" i="1"/>
  <c r="G3677" i="1"/>
  <c r="F3677" i="1"/>
  <c r="E3677" i="1"/>
  <c r="C3677" i="1"/>
  <c r="A3677" i="1"/>
  <c r="K3676" i="1"/>
  <c r="G3676" i="1"/>
  <c r="F3676" i="1"/>
  <c r="E3676" i="1"/>
  <c r="C3676" i="1"/>
  <c r="A3676" i="1"/>
  <c r="K3675" i="1"/>
  <c r="G3675" i="1"/>
  <c r="F3675" i="1"/>
  <c r="E3675" i="1"/>
  <c r="C3675" i="1"/>
  <c r="A3675" i="1"/>
  <c r="K3674" i="1"/>
  <c r="G3674" i="1"/>
  <c r="F3674" i="1"/>
  <c r="E3674" i="1"/>
  <c r="C3674" i="1"/>
  <c r="A3674" i="1"/>
  <c r="K3673" i="1"/>
  <c r="G3673" i="1"/>
  <c r="F3673" i="1"/>
  <c r="E3673" i="1"/>
  <c r="C3673" i="1"/>
  <c r="A3673" i="1"/>
  <c r="K3672" i="1"/>
  <c r="G3672" i="1"/>
  <c r="F3672" i="1"/>
  <c r="E3672" i="1"/>
  <c r="C3672" i="1"/>
  <c r="A3672" i="1"/>
  <c r="K3671" i="1"/>
  <c r="G3671" i="1"/>
  <c r="F3671" i="1"/>
  <c r="E3671" i="1"/>
  <c r="C3671" i="1"/>
  <c r="A3671" i="1"/>
  <c r="K3670" i="1"/>
  <c r="G3670" i="1"/>
  <c r="F3670" i="1"/>
  <c r="E3670" i="1"/>
  <c r="C3670" i="1"/>
  <c r="A3670" i="1"/>
  <c r="K3669" i="1"/>
  <c r="G3669" i="1"/>
  <c r="F3669" i="1"/>
  <c r="E3669" i="1"/>
  <c r="C3669" i="1"/>
  <c r="A3669" i="1"/>
  <c r="K3668" i="1"/>
  <c r="G3668" i="1"/>
  <c r="F3668" i="1"/>
  <c r="E3668" i="1"/>
  <c r="C3668" i="1"/>
  <c r="A3668" i="1"/>
  <c r="K3667" i="1"/>
  <c r="G3667" i="1"/>
  <c r="F3667" i="1"/>
  <c r="E3667" i="1"/>
  <c r="C3667" i="1"/>
  <c r="A3667" i="1"/>
  <c r="K3666" i="1"/>
  <c r="G3666" i="1"/>
  <c r="F3666" i="1"/>
  <c r="E3666" i="1"/>
  <c r="C3666" i="1"/>
  <c r="A3666" i="1"/>
  <c r="K3665" i="1"/>
  <c r="G3665" i="1"/>
  <c r="F3665" i="1"/>
  <c r="E3665" i="1"/>
  <c r="C3665" i="1"/>
  <c r="A3665" i="1"/>
  <c r="K3664" i="1"/>
  <c r="G3664" i="1"/>
  <c r="F3664" i="1"/>
  <c r="E3664" i="1"/>
  <c r="C3664" i="1"/>
  <c r="A3664" i="1"/>
  <c r="K3663" i="1"/>
  <c r="G3663" i="1"/>
  <c r="F3663" i="1"/>
  <c r="E3663" i="1"/>
  <c r="C3663" i="1"/>
  <c r="A3663" i="1"/>
  <c r="K3662" i="1"/>
  <c r="G3662" i="1"/>
  <c r="F3662" i="1"/>
  <c r="E3662" i="1"/>
  <c r="C3662" i="1"/>
  <c r="A3662" i="1"/>
  <c r="K3661" i="1"/>
  <c r="G3661" i="1"/>
  <c r="F3661" i="1"/>
  <c r="E3661" i="1"/>
  <c r="C3661" i="1"/>
  <c r="A3661" i="1"/>
  <c r="K3660" i="1"/>
  <c r="G3660" i="1"/>
  <c r="F3660" i="1"/>
  <c r="E3660" i="1"/>
  <c r="C3660" i="1"/>
  <c r="A3660" i="1"/>
  <c r="K3659" i="1"/>
  <c r="G3659" i="1"/>
  <c r="F3659" i="1"/>
  <c r="E3659" i="1"/>
  <c r="C3659" i="1"/>
  <c r="A3659" i="1"/>
  <c r="K3658" i="1"/>
  <c r="G3658" i="1"/>
  <c r="F3658" i="1"/>
  <c r="E3658" i="1"/>
  <c r="C3658" i="1"/>
  <c r="A3658" i="1"/>
  <c r="K3657" i="1"/>
  <c r="G3657" i="1"/>
  <c r="F3657" i="1"/>
  <c r="E3657" i="1"/>
  <c r="C3657" i="1"/>
  <c r="A3657" i="1"/>
  <c r="K3656" i="1"/>
  <c r="G3656" i="1"/>
  <c r="F3656" i="1"/>
  <c r="E3656" i="1"/>
  <c r="C3656" i="1"/>
  <c r="A3656" i="1"/>
  <c r="K3655" i="1"/>
  <c r="G3655" i="1"/>
  <c r="F3655" i="1"/>
  <c r="E3655" i="1"/>
  <c r="C3655" i="1"/>
  <c r="A3655" i="1"/>
  <c r="K3654" i="1"/>
  <c r="G3654" i="1"/>
  <c r="F3654" i="1"/>
  <c r="E3654" i="1"/>
  <c r="C3654" i="1"/>
  <c r="A3654" i="1"/>
  <c r="K3653" i="1"/>
  <c r="G3653" i="1"/>
  <c r="F3653" i="1"/>
  <c r="E3653" i="1"/>
  <c r="C3653" i="1"/>
  <c r="A3653" i="1"/>
  <c r="K3652" i="1"/>
  <c r="G3652" i="1"/>
  <c r="F3652" i="1"/>
  <c r="E3652" i="1"/>
  <c r="C3652" i="1"/>
  <c r="A3652" i="1"/>
  <c r="K3651" i="1"/>
  <c r="G3651" i="1"/>
  <c r="F3651" i="1"/>
  <c r="E3651" i="1"/>
  <c r="C3651" i="1"/>
  <c r="A3651" i="1"/>
  <c r="K3650" i="1"/>
  <c r="G3650" i="1"/>
  <c r="F3650" i="1"/>
  <c r="E3650" i="1"/>
  <c r="C3650" i="1"/>
  <c r="A3650" i="1"/>
  <c r="K3649" i="1"/>
  <c r="G3649" i="1"/>
  <c r="F3649" i="1"/>
  <c r="E3649" i="1"/>
  <c r="C3649" i="1"/>
  <c r="A3649" i="1"/>
  <c r="K3648" i="1"/>
  <c r="G3648" i="1"/>
  <c r="F3648" i="1"/>
  <c r="E3648" i="1"/>
  <c r="C3648" i="1"/>
  <c r="A3648" i="1"/>
  <c r="K3647" i="1"/>
  <c r="G3647" i="1"/>
  <c r="F3647" i="1"/>
  <c r="E3647" i="1"/>
  <c r="C3647" i="1"/>
  <c r="A3647" i="1"/>
  <c r="K3646" i="1"/>
  <c r="G3646" i="1"/>
  <c r="F3646" i="1"/>
  <c r="E3646" i="1"/>
  <c r="C3646" i="1"/>
  <c r="A3646" i="1"/>
  <c r="K3645" i="1"/>
  <c r="G3645" i="1"/>
  <c r="F3645" i="1"/>
  <c r="E3645" i="1"/>
  <c r="C3645" i="1"/>
  <c r="A3645" i="1"/>
  <c r="K3644" i="1"/>
  <c r="G3644" i="1"/>
  <c r="F3644" i="1"/>
  <c r="E3644" i="1"/>
  <c r="C3644" i="1"/>
  <c r="A3644" i="1"/>
  <c r="K3643" i="1"/>
  <c r="G3643" i="1"/>
  <c r="F3643" i="1"/>
  <c r="E3643" i="1"/>
  <c r="C3643" i="1"/>
  <c r="A3643" i="1"/>
  <c r="K3642" i="1"/>
  <c r="G3642" i="1"/>
  <c r="F3642" i="1"/>
  <c r="E3642" i="1"/>
  <c r="C3642" i="1"/>
  <c r="A3642" i="1"/>
  <c r="K3641" i="1"/>
  <c r="G3641" i="1"/>
  <c r="F3641" i="1"/>
  <c r="E3641" i="1"/>
  <c r="C3641" i="1"/>
  <c r="A3641" i="1"/>
  <c r="K3640" i="1"/>
  <c r="G3640" i="1"/>
  <c r="F3640" i="1"/>
  <c r="E3640" i="1"/>
  <c r="C3640" i="1"/>
  <c r="A3640" i="1"/>
  <c r="K3639" i="1"/>
  <c r="G3639" i="1"/>
  <c r="F3639" i="1"/>
  <c r="E3639" i="1"/>
  <c r="C3639" i="1"/>
  <c r="A3639" i="1"/>
  <c r="K3638" i="1"/>
  <c r="G3638" i="1"/>
  <c r="F3638" i="1"/>
  <c r="E3638" i="1"/>
  <c r="C3638" i="1"/>
  <c r="A3638" i="1"/>
  <c r="K3637" i="1"/>
  <c r="G3637" i="1"/>
  <c r="F3637" i="1"/>
  <c r="E3637" i="1"/>
  <c r="C3637" i="1"/>
  <c r="A3637" i="1"/>
  <c r="K3636" i="1"/>
  <c r="G3636" i="1"/>
  <c r="F3636" i="1"/>
  <c r="E3636" i="1"/>
  <c r="C3636" i="1"/>
  <c r="A3636" i="1"/>
  <c r="K3635" i="1"/>
  <c r="G3635" i="1"/>
  <c r="F3635" i="1"/>
  <c r="E3635" i="1"/>
  <c r="C3635" i="1"/>
  <c r="A3635" i="1"/>
  <c r="K3634" i="1"/>
  <c r="G3634" i="1"/>
  <c r="F3634" i="1"/>
  <c r="E3634" i="1"/>
  <c r="C3634" i="1"/>
  <c r="A3634" i="1"/>
  <c r="K3633" i="1"/>
  <c r="G3633" i="1"/>
  <c r="F3633" i="1"/>
  <c r="E3633" i="1"/>
  <c r="C3633" i="1"/>
  <c r="A3633" i="1"/>
  <c r="K3632" i="1"/>
  <c r="G3632" i="1"/>
  <c r="F3632" i="1"/>
  <c r="E3632" i="1"/>
  <c r="C3632" i="1"/>
  <c r="A3632" i="1"/>
  <c r="K3631" i="1"/>
  <c r="G3631" i="1"/>
  <c r="F3631" i="1"/>
  <c r="E3631" i="1"/>
  <c r="C3631" i="1"/>
  <c r="A3631" i="1"/>
  <c r="K3630" i="1"/>
  <c r="G3630" i="1"/>
  <c r="F3630" i="1"/>
  <c r="E3630" i="1"/>
  <c r="C3630" i="1"/>
  <c r="A3630" i="1"/>
  <c r="K3629" i="1"/>
  <c r="G3629" i="1"/>
  <c r="F3629" i="1"/>
  <c r="E3629" i="1"/>
  <c r="C3629" i="1"/>
  <c r="A3629" i="1"/>
  <c r="K3628" i="1"/>
  <c r="G3628" i="1"/>
  <c r="F3628" i="1"/>
  <c r="E3628" i="1"/>
  <c r="C3628" i="1"/>
  <c r="A3628" i="1"/>
  <c r="K3627" i="1"/>
  <c r="G3627" i="1"/>
  <c r="F3627" i="1"/>
  <c r="E3627" i="1"/>
  <c r="C3627" i="1"/>
  <c r="A3627" i="1"/>
  <c r="K3626" i="1"/>
  <c r="G3626" i="1"/>
  <c r="F3626" i="1"/>
  <c r="E3626" i="1"/>
  <c r="C3626" i="1"/>
  <c r="A3626" i="1"/>
  <c r="K3625" i="1"/>
  <c r="G3625" i="1"/>
  <c r="F3625" i="1"/>
  <c r="E3625" i="1"/>
  <c r="C3625" i="1"/>
  <c r="A3625" i="1"/>
  <c r="K3624" i="1"/>
  <c r="G3624" i="1"/>
  <c r="F3624" i="1"/>
  <c r="E3624" i="1"/>
  <c r="C3624" i="1"/>
  <c r="A3624" i="1"/>
  <c r="K3623" i="1"/>
  <c r="G3623" i="1"/>
  <c r="F3623" i="1"/>
  <c r="E3623" i="1"/>
  <c r="C3623" i="1"/>
  <c r="A3623" i="1"/>
  <c r="K3622" i="1"/>
  <c r="G3622" i="1"/>
  <c r="F3622" i="1"/>
  <c r="E3622" i="1"/>
  <c r="C3622" i="1"/>
  <c r="A3622" i="1"/>
  <c r="K3621" i="1"/>
  <c r="G3621" i="1"/>
  <c r="F3621" i="1"/>
  <c r="E3621" i="1"/>
  <c r="C3621" i="1"/>
  <c r="A3621" i="1"/>
  <c r="K3620" i="1"/>
  <c r="G3620" i="1"/>
  <c r="F3620" i="1"/>
  <c r="E3620" i="1"/>
  <c r="C3620" i="1"/>
  <c r="A3620" i="1"/>
  <c r="K3619" i="1"/>
  <c r="G3619" i="1"/>
  <c r="F3619" i="1"/>
  <c r="E3619" i="1"/>
  <c r="C3619" i="1"/>
  <c r="A3619" i="1"/>
  <c r="K3618" i="1"/>
  <c r="G3618" i="1"/>
  <c r="F3618" i="1"/>
  <c r="E3618" i="1"/>
  <c r="C3618" i="1"/>
  <c r="A3618" i="1"/>
  <c r="K3617" i="1"/>
  <c r="G3617" i="1"/>
  <c r="F3617" i="1"/>
  <c r="E3617" i="1"/>
  <c r="C3617" i="1"/>
  <c r="A3617" i="1"/>
  <c r="K3616" i="1"/>
  <c r="G3616" i="1"/>
  <c r="F3616" i="1"/>
  <c r="E3616" i="1"/>
  <c r="C3616" i="1"/>
  <c r="A3616" i="1"/>
  <c r="K3615" i="1"/>
  <c r="G3615" i="1"/>
  <c r="F3615" i="1"/>
  <c r="E3615" i="1"/>
  <c r="C3615" i="1"/>
  <c r="A3615" i="1"/>
  <c r="K3614" i="1"/>
  <c r="G3614" i="1"/>
  <c r="F3614" i="1"/>
  <c r="E3614" i="1"/>
  <c r="C3614" i="1"/>
  <c r="A3614" i="1"/>
  <c r="K3613" i="1"/>
  <c r="G3613" i="1"/>
  <c r="F3613" i="1"/>
  <c r="E3613" i="1"/>
  <c r="C3613" i="1"/>
  <c r="A3613" i="1"/>
  <c r="K3612" i="1"/>
  <c r="G3612" i="1"/>
  <c r="F3612" i="1"/>
  <c r="E3612" i="1"/>
  <c r="C3612" i="1"/>
  <c r="A3612" i="1"/>
  <c r="K3611" i="1"/>
  <c r="G3611" i="1"/>
  <c r="F3611" i="1"/>
  <c r="E3611" i="1"/>
  <c r="C3611" i="1"/>
  <c r="A3611" i="1"/>
  <c r="K3610" i="1"/>
  <c r="G3610" i="1"/>
  <c r="F3610" i="1"/>
  <c r="E3610" i="1"/>
  <c r="C3610" i="1"/>
  <c r="A3610" i="1"/>
  <c r="K3609" i="1"/>
  <c r="G3609" i="1"/>
  <c r="F3609" i="1"/>
  <c r="E3609" i="1"/>
  <c r="C3609" i="1"/>
  <c r="A3609" i="1"/>
  <c r="K3608" i="1"/>
  <c r="G3608" i="1"/>
  <c r="F3608" i="1"/>
  <c r="E3608" i="1"/>
  <c r="C3608" i="1"/>
  <c r="A3608" i="1"/>
  <c r="K3607" i="1"/>
  <c r="G3607" i="1"/>
  <c r="F3607" i="1"/>
  <c r="E3607" i="1"/>
  <c r="C3607" i="1"/>
  <c r="A3607" i="1"/>
  <c r="K3606" i="1"/>
  <c r="G3606" i="1"/>
  <c r="F3606" i="1"/>
  <c r="E3606" i="1"/>
  <c r="C3606" i="1"/>
  <c r="A3606" i="1"/>
  <c r="K3605" i="1"/>
  <c r="G3605" i="1"/>
  <c r="F3605" i="1"/>
  <c r="E3605" i="1"/>
  <c r="C3605" i="1"/>
  <c r="A3605" i="1"/>
  <c r="K3604" i="1"/>
  <c r="G3604" i="1"/>
  <c r="F3604" i="1"/>
  <c r="E3604" i="1"/>
  <c r="C3604" i="1"/>
  <c r="A3604" i="1"/>
  <c r="K3603" i="1"/>
  <c r="G3603" i="1"/>
  <c r="F3603" i="1"/>
  <c r="E3603" i="1"/>
  <c r="C3603" i="1"/>
  <c r="A3603" i="1"/>
  <c r="K3602" i="1"/>
  <c r="G3602" i="1"/>
  <c r="F3602" i="1"/>
  <c r="E3602" i="1"/>
  <c r="C3602" i="1"/>
  <c r="A3602" i="1"/>
  <c r="K3601" i="1"/>
  <c r="G3601" i="1"/>
  <c r="F3601" i="1"/>
  <c r="E3601" i="1"/>
  <c r="C3601" i="1"/>
  <c r="A3601" i="1"/>
  <c r="K3600" i="1"/>
  <c r="G3600" i="1"/>
  <c r="F3600" i="1"/>
  <c r="E3600" i="1"/>
  <c r="C3600" i="1"/>
  <c r="A3600" i="1"/>
  <c r="K3599" i="1"/>
  <c r="G3599" i="1"/>
  <c r="F3599" i="1"/>
  <c r="E3599" i="1"/>
  <c r="C3599" i="1"/>
  <c r="A3599" i="1"/>
  <c r="K3598" i="1"/>
  <c r="G3598" i="1"/>
  <c r="F3598" i="1"/>
  <c r="E3598" i="1"/>
  <c r="C3598" i="1"/>
  <c r="A3598" i="1"/>
  <c r="K3597" i="1"/>
  <c r="G3597" i="1"/>
  <c r="F3597" i="1"/>
  <c r="E3597" i="1"/>
  <c r="C3597" i="1"/>
  <c r="A3597" i="1"/>
  <c r="K3596" i="1"/>
  <c r="G3596" i="1"/>
  <c r="F3596" i="1"/>
  <c r="E3596" i="1"/>
  <c r="C3596" i="1"/>
  <c r="A3596" i="1"/>
  <c r="K3595" i="1"/>
  <c r="G3595" i="1"/>
  <c r="F3595" i="1"/>
  <c r="E3595" i="1"/>
  <c r="C3595" i="1"/>
  <c r="A3595" i="1"/>
  <c r="K3594" i="1"/>
  <c r="G3594" i="1"/>
  <c r="F3594" i="1"/>
  <c r="E3594" i="1"/>
  <c r="C3594" i="1"/>
  <c r="A3594" i="1"/>
  <c r="K3593" i="1"/>
  <c r="G3593" i="1"/>
  <c r="F3593" i="1"/>
  <c r="E3593" i="1"/>
  <c r="C3593" i="1"/>
  <c r="A3593" i="1"/>
  <c r="K3592" i="1"/>
  <c r="G3592" i="1"/>
  <c r="F3592" i="1"/>
  <c r="E3592" i="1"/>
  <c r="C3592" i="1"/>
  <c r="A3592" i="1"/>
  <c r="K3591" i="1"/>
  <c r="G3591" i="1"/>
  <c r="F3591" i="1"/>
  <c r="E3591" i="1"/>
  <c r="C3591" i="1"/>
  <c r="A3591" i="1"/>
  <c r="K3590" i="1"/>
  <c r="G3590" i="1"/>
  <c r="F3590" i="1"/>
  <c r="E3590" i="1"/>
  <c r="C3590" i="1"/>
  <c r="A3590" i="1"/>
  <c r="K3589" i="1"/>
  <c r="G3589" i="1"/>
  <c r="F3589" i="1"/>
  <c r="E3589" i="1"/>
  <c r="C3589" i="1"/>
  <c r="A3589" i="1"/>
  <c r="K3588" i="1"/>
  <c r="G3588" i="1"/>
  <c r="F3588" i="1"/>
  <c r="E3588" i="1"/>
  <c r="C3588" i="1"/>
  <c r="A3588" i="1"/>
  <c r="K3587" i="1"/>
  <c r="G3587" i="1"/>
  <c r="F3587" i="1"/>
  <c r="E3587" i="1"/>
  <c r="C3587" i="1"/>
  <c r="A3587" i="1"/>
  <c r="K3586" i="1"/>
  <c r="G3586" i="1"/>
  <c r="F3586" i="1"/>
  <c r="E3586" i="1"/>
  <c r="C3586" i="1"/>
  <c r="A3586" i="1"/>
  <c r="K3585" i="1"/>
  <c r="G3585" i="1"/>
  <c r="F3585" i="1"/>
  <c r="E3585" i="1"/>
  <c r="C3585" i="1"/>
  <c r="A3585" i="1"/>
  <c r="K3584" i="1"/>
  <c r="G3584" i="1"/>
  <c r="F3584" i="1"/>
  <c r="E3584" i="1"/>
  <c r="C3584" i="1"/>
  <c r="A3584" i="1"/>
  <c r="K3583" i="1"/>
  <c r="G3583" i="1"/>
  <c r="F3583" i="1"/>
  <c r="E3583" i="1"/>
  <c r="C3583" i="1"/>
  <c r="A3583" i="1"/>
  <c r="K3582" i="1"/>
  <c r="G3582" i="1"/>
  <c r="F3582" i="1"/>
  <c r="E3582" i="1"/>
  <c r="C3582" i="1"/>
  <c r="A3582" i="1"/>
  <c r="K3581" i="1"/>
  <c r="G3581" i="1"/>
  <c r="F3581" i="1"/>
  <c r="E3581" i="1"/>
  <c r="C3581" i="1"/>
  <c r="A3581" i="1"/>
  <c r="K3580" i="1"/>
  <c r="G3580" i="1"/>
  <c r="F3580" i="1"/>
  <c r="E3580" i="1"/>
  <c r="C3580" i="1"/>
  <c r="A3580" i="1"/>
  <c r="K3579" i="1"/>
  <c r="G3579" i="1"/>
  <c r="F3579" i="1"/>
  <c r="E3579" i="1"/>
  <c r="C3579" i="1"/>
  <c r="A3579" i="1"/>
  <c r="K3578" i="1"/>
  <c r="G3578" i="1"/>
  <c r="F3578" i="1"/>
  <c r="E3578" i="1"/>
  <c r="C3578" i="1"/>
  <c r="A3578" i="1"/>
  <c r="K3577" i="1"/>
  <c r="G3577" i="1"/>
  <c r="F3577" i="1"/>
  <c r="E3577" i="1"/>
  <c r="C3577" i="1"/>
  <c r="A3577" i="1"/>
  <c r="K3576" i="1"/>
  <c r="G3576" i="1"/>
  <c r="F3576" i="1"/>
  <c r="E3576" i="1"/>
  <c r="C3576" i="1"/>
  <c r="A3576" i="1"/>
  <c r="K3575" i="1"/>
  <c r="G3575" i="1"/>
  <c r="F3575" i="1"/>
  <c r="E3575" i="1"/>
  <c r="C3575" i="1"/>
  <c r="A3575" i="1"/>
  <c r="K3574" i="1"/>
  <c r="G3574" i="1"/>
  <c r="F3574" i="1"/>
  <c r="E3574" i="1"/>
  <c r="C3574" i="1"/>
  <c r="A3574" i="1"/>
  <c r="K3573" i="1"/>
  <c r="G3573" i="1"/>
  <c r="F3573" i="1"/>
  <c r="E3573" i="1"/>
  <c r="C3573" i="1"/>
  <c r="A3573" i="1"/>
  <c r="K3572" i="1"/>
  <c r="G3572" i="1"/>
  <c r="F3572" i="1"/>
  <c r="E3572" i="1"/>
  <c r="C3572" i="1"/>
  <c r="A3572" i="1"/>
  <c r="K3571" i="1"/>
  <c r="G3571" i="1"/>
  <c r="F3571" i="1"/>
  <c r="E3571" i="1"/>
  <c r="C3571" i="1"/>
  <c r="A3571" i="1"/>
  <c r="K3570" i="1"/>
  <c r="G3570" i="1"/>
  <c r="F3570" i="1"/>
  <c r="E3570" i="1"/>
  <c r="C3570" i="1"/>
  <c r="A3570" i="1"/>
  <c r="K3569" i="1"/>
  <c r="G3569" i="1"/>
  <c r="F3569" i="1"/>
  <c r="E3569" i="1"/>
  <c r="C3569" i="1"/>
  <c r="A3569" i="1"/>
  <c r="K3568" i="1"/>
  <c r="G3568" i="1"/>
  <c r="F3568" i="1"/>
  <c r="E3568" i="1"/>
  <c r="C3568" i="1"/>
  <c r="A3568" i="1"/>
  <c r="K3567" i="1"/>
  <c r="G3567" i="1"/>
  <c r="F3567" i="1"/>
  <c r="E3567" i="1"/>
  <c r="C3567" i="1"/>
  <c r="A3567" i="1"/>
  <c r="K3566" i="1"/>
  <c r="G3566" i="1"/>
  <c r="F3566" i="1"/>
  <c r="E3566" i="1"/>
  <c r="C3566" i="1"/>
  <c r="A3566" i="1"/>
  <c r="K3565" i="1"/>
  <c r="G3565" i="1"/>
  <c r="F3565" i="1"/>
  <c r="E3565" i="1"/>
  <c r="C3565" i="1"/>
  <c r="A3565" i="1"/>
  <c r="K3564" i="1"/>
  <c r="G3564" i="1"/>
  <c r="F3564" i="1"/>
  <c r="E3564" i="1"/>
  <c r="C3564" i="1"/>
  <c r="A3564" i="1"/>
  <c r="K3563" i="1"/>
  <c r="G3563" i="1"/>
  <c r="F3563" i="1"/>
  <c r="E3563" i="1"/>
  <c r="C3563" i="1"/>
  <c r="A3563" i="1"/>
  <c r="K3562" i="1"/>
  <c r="G3562" i="1"/>
  <c r="F3562" i="1"/>
  <c r="E3562" i="1"/>
  <c r="C3562" i="1"/>
  <c r="A3562" i="1"/>
  <c r="K3561" i="1"/>
  <c r="G3561" i="1"/>
  <c r="F3561" i="1"/>
  <c r="E3561" i="1"/>
  <c r="C3561" i="1"/>
  <c r="A3561" i="1"/>
  <c r="K3560" i="1"/>
  <c r="G3560" i="1"/>
  <c r="F3560" i="1"/>
  <c r="E3560" i="1"/>
  <c r="C3560" i="1"/>
  <c r="A3560" i="1"/>
  <c r="K3559" i="1"/>
  <c r="G3559" i="1"/>
  <c r="F3559" i="1"/>
  <c r="E3559" i="1"/>
  <c r="C3559" i="1"/>
  <c r="A3559" i="1"/>
  <c r="K3558" i="1"/>
  <c r="G3558" i="1"/>
  <c r="F3558" i="1"/>
  <c r="E3558" i="1"/>
  <c r="C3558" i="1"/>
  <c r="A3558" i="1"/>
  <c r="K3557" i="1"/>
  <c r="G3557" i="1"/>
  <c r="F3557" i="1"/>
  <c r="E3557" i="1"/>
  <c r="C3557" i="1"/>
  <c r="A3557" i="1"/>
  <c r="K3556" i="1"/>
  <c r="G3556" i="1"/>
  <c r="F3556" i="1"/>
  <c r="E3556" i="1"/>
  <c r="C3556" i="1"/>
  <c r="A3556" i="1"/>
  <c r="K3555" i="1"/>
  <c r="G3555" i="1"/>
  <c r="F3555" i="1"/>
  <c r="E3555" i="1"/>
  <c r="C3555" i="1"/>
  <c r="A3555" i="1"/>
  <c r="K3554" i="1"/>
  <c r="G3554" i="1"/>
  <c r="F3554" i="1"/>
  <c r="E3554" i="1"/>
  <c r="C3554" i="1"/>
  <c r="A3554" i="1"/>
  <c r="K3553" i="1"/>
  <c r="G3553" i="1"/>
  <c r="F3553" i="1"/>
  <c r="E3553" i="1"/>
  <c r="C3553" i="1"/>
  <c r="A3553" i="1"/>
  <c r="K3552" i="1"/>
  <c r="G3552" i="1"/>
  <c r="F3552" i="1"/>
  <c r="E3552" i="1"/>
  <c r="C3552" i="1"/>
  <c r="A3552" i="1"/>
  <c r="K3551" i="1"/>
  <c r="G3551" i="1"/>
  <c r="F3551" i="1"/>
  <c r="E3551" i="1"/>
  <c r="C3551" i="1"/>
  <c r="A3551" i="1"/>
  <c r="K3550" i="1"/>
  <c r="G3550" i="1"/>
  <c r="F3550" i="1"/>
  <c r="E3550" i="1"/>
  <c r="C3550" i="1"/>
  <c r="A3550" i="1"/>
  <c r="K3549" i="1"/>
  <c r="G3549" i="1"/>
  <c r="F3549" i="1"/>
  <c r="E3549" i="1"/>
  <c r="C3549" i="1"/>
  <c r="A3549" i="1"/>
  <c r="K3548" i="1"/>
  <c r="G3548" i="1"/>
  <c r="F3548" i="1"/>
  <c r="E3548" i="1"/>
  <c r="C3548" i="1"/>
  <c r="A3548" i="1"/>
  <c r="K3547" i="1"/>
  <c r="G3547" i="1"/>
  <c r="F3547" i="1"/>
  <c r="E3547" i="1"/>
  <c r="C3547" i="1"/>
  <c r="A3547" i="1"/>
  <c r="K3546" i="1"/>
  <c r="G3546" i="1"/>
  <c r="F3546" i="1"/>
  <c r="E3546" i="1"/>
  <c r="C3546" i="1"/>
  <c r="A3546" i="1"/>
  <c r="K3545" i="1"/>
  <c r="G3545" i="1"/>
  <c r="F3545" i="1"/>
  <c r="E3545" i="1"/>
  <c r="C3545" i="1"/>
  <c r="A3545" i="1"/>
  <c r="K3544" i="1"/>
  <c r="G3544" i="1"/>
  <c r="F3544" i="1"/>
  <c r="E3544" i="1"/>
  <c r="C3544" i="1"/>
  <c r="A3544" i="1"/>
  <c r="K3543" i="1"/>
  <c r="G3543" i="1"/>
  <c r="F3543" i="1"/>
  <c r="E3543" i="1"/>
  <c r="C3543" i="1"/>
  <c r="A3543" i="1"/>
  <c r="K3542" i="1"/>
  <c r="G3542" i="1"/>
  <c r="F3542" i="1"/>
  <c r="E3542" i="1"/>
  <c r="C3542" i="1"/>
  <c r="A3542" i="1"/>
  <c r="K3541" i="1"/>
  <c r="G3541" i="1"/>
  <c r="F3541" i="1"/>
  <c r="E3541" i="1"/>
  <c r="C3541" i="1"/>
  <c r="A3541" i="1"/>
  <c r="K3540" i="1"/>
  <c r="G3540" i="1"/>
  <c r="F3540" i="1"/>
  <c r="E3540" i="1"/>
  <c r="C3540" i="1"/>
  <c r="A3540" i="1"/>
  <c r="K3539" i="1"/>
  <c r="G3539" i="1"/>
  <c r="F3539" i="1"/>
  <c r="E3539" i="1"/>
  <c r="C3539" i="1"/>
  <c r="A3539" i="1"/>
  <c r="K3538" i="1"/>
  <c r="G3538" i="1"/>
  <c r="F3538" i="1"/>
  <c r="E3538" i="1"/>
  <c r="C3538" i="1"/>
  <c r="A3538" i="1"/>
  <c r="K3537" i="1"/>
  <c r="G3537" i="1"/>
  <c r="F3537" i="1"/>
  <c r="E3537" i="1"/>
  <c r="C3537" i="1"/>
  <c r="A3537" i="1"/>
  <c r="K3536" i="1"/>
  <c r="G3536" i="1"/>
  <c r="F3536" i="1"/>
  <c r="E3536" i="1"/>
  <c r="C3536" i="1"/>
  <c r="A3536" i="1"/>
  <c r="K3535" i="1"/>
  <c r="G3535" i="1"/>
  <c r="F3535" i="1"/>
  <c r="E3535" i="1"/>
  <c r="C3535" i="1"/>
  <c r="A3535" i="1"/>
  <c r="K3534" i="1"/>
  <c r="G3534" i="1"/>
  <c r="F3534" i="1"/>
  <c r="E3534" i="1"/>
  <c r="C3534" i="1"/>
  <c r="A3534" i="1"/>
  <c r="K3533" i="1"/>
  <c r="G3533" i="1"/>
  <c r="F3533" i="1"/>
  <c r="E3533" i="1"/>
  <c r="C3533" i="1"/>
  <c r="A3533" i="1"/>
  <c r="K3532" i="1"/>
  <c r="G3532" i="1"/>
  <c r="F3532" i="1"/>
  <c r="E3532" i="1"/>
  <c r="C3532" i="1"/>
  <c r="A3532" i="1"/>
  <c r="K3531" i="1"/>
  <c r="G3531" i="1"/>
  <c r="F3531" i="1"/>
  <c r="E3531" i="1"/>
  <c r="C3531" i="1"/>
  <c r="A3531" i="1"/>
  <c r="K3530" i="1"/>
  <c r="G3530" i="1"/>
  <c r="F3530" i="1"/>
  <c r="E3530" i="1"/>
  <c r="C3530" i="1"/>
  <c r="A3530" i="1"/>
  <c r="K3529" i="1"/>
  <c r="G3529" i="1"/>
  <c r="F3529" i="1"/>
  <c r="E3529" i="1"/>
  <c r="C3529" i="1"/>
  <c r="A3529" i="1"/>
  <c r="K3528" i="1"/>
  <c r="G3528" i="1"/>
  <c r="F3528" i="1"/>
  <c r="E3528" i="1"/>
  <c r="C3528" i="1"/>
  <c r="A3528" i="1"/>
  <c r="K3527" i="1"/>
  <c r="G3527" i="1"/>
  <c r="F3527" i="1"/>
  <c r="E3527" i="1"/>
  <c r="C3527" i="1"/>
  <c r="A3527" i="1"/>
  <c r="K3526" i="1"/>
  <c r="G3526" i="1"/>
  <c r="F3526" i="1"/>
  <c r="E3526" i="1"/>
  <c r="C3526" i="1"/>
  <c r="A3526" i="1"/>
  <c r="K3525" i="1"/>
  <c r="G3525" i="1"/>
  <c r="F3525" i="1"/>
  <c r="E3525" i="1"/>
  <c r="C3525" i="1"/>
  <c r="A3525" i="1"/>
  <c r="K3524" i="1"/>
  <c r="G3524" i="1"/>
  <c r="F3524" i="1"/>
  <c r="E3524" i="1"/>
  <c r="C3524" i="1"/>
  <c r="A3524" i="1"/>
  <c r="K3523" i="1"/>
  <c r="G3523" i="1"/>
  <c r="F3523" i="1"/>
  <c r="E3523" i="1"/>
  <c r="C3523" i="1"/>
  <c r="A3523" i="1"/>
  <c r="K3522" i="1"/>
  <c r="G3522" i="1"/>
  <c r="F3522" i="1"/>
  <c r="E3522" i="1"/>
  <c r="C3522" i="1"/>
  <c r="A3522" i="1"/>
  <c r="K3521" i="1"/>
  <c r="G3521" i="1"/>
  <c r="F3521" i="1"/>
  <c r="E3521" i="1"/>
  <c r="C3521" i="1"/>
  <c r="A3521" i="1"/>
  <c r="K3520" i="1"/>
  <c r="G3520" i="1"/>
  <c r="F3520" i="1"/>
  <c r="E3520" i="1"/>
  <c r="C3520" i="1"/>
  <c r="A3520" i="1"/>
  <c r="K3519" i="1"/>
  <c r="G3519" i="1"/>
  <c r="F3519" i="1"/>
  <c r="E3519" i="1"/>
  <c r="C3519" i="1"/>
  <c r="A3519" i="1"/>
  <c r="K3518" i="1"/>
  <c r="G3518" i="1"/>
  <c r="F3518" i="1"/>
  <c r="E3518" i="1"/>
  <c r="C3518" i="1"/>
  <c r="A3518" i="1"/>
  <c r="K3517" i="1"/>
  <c r="G3517" i="1"/>
  <c r="F3517" i="1"/>
  <c r="E3517" i="1"/>
  <c r="C3517" i="1"/>
  <c r="A3517" i="1"/>
  <c r="K3516" i="1"/>
  <c r="G3516" i="1"/>
  <c r="F3516" i="1"/>
  <c r="E3516" i="1"/>
  <c r="C3516" i="1"/>
  <c r="A3516" i="1"/>
  <c r="K3515" i="1"/>
  <c r="G3515" i="1"/>
  <c r="F3515" i="1"/>
  <c r="E3515" i="1"/>
  <c r="C3515" i="1"/>
  <c r="A3515" i="1"/>
  <c r="K3514" i="1"/>
  <c r="G3514" i="1"/>
  <c r="F3514" i="1"/>
  <c r="E3514" i="1"/>
  <c r="C3514" i="1"/>
  <c r="A3514" i="1"/>
  <c r="K3513" i="1"/>
  <c r="G3513" i="1"/>
  <c r="F3513" i="1"/>
  <c r="E3513" i="1"/>
  <c r="C3513" i="1"/>
  <c r="A3513" i="1"/>
  <c r="K3512" i="1"/>
  <c r="G3512" i="1"/>
  <c r="F3512" i="1"/>
  <c r="E3512" i="1"/>
  <c r="C3512" i="1"/>
  <c r="A3512" i="1"/>
  <c r="K3511" i="1"/>
  <c r="G3511" i="1"/>
  <c r="F3511" i="1"/>
  <c r="E3511" i="1"/>
  <c r="C3511" i="1"/>
  <c r="A3511" i="1"/>
  <c r="K3510" i="1"/>
  <c r="G3510" i="1"/>
  <c r="F3510" i="1"/>
  <c r="E3510" i="1"/>
  <c r="C3510" i="1"/>
  <c r="A3510" i="1"/>
  <c r="K3509" i="1"/>
  <c r="G3509" i="1"/>
  <c r="F3509" i="1"/>
  <c r="E3509" i="1"/>
  <c r="C3509" i="1"/>
  <c r="A3509" i="1"/>
  <c r="K3508" i="1"/>
  <c r="G3508" i="1"/>
  <c r="F3508" i="1"/>
  <c r="E3508" i="1"/>
  <c r="C3508" i="1"/>
  <c r="A3508" i="1"/>
  <c r="K3507" i="1"/>
  <c r="G3507" i="1"/>
  <c r="F3507" i="1"/>
  <c r="E3507" i="1"/>
  <c r="C3507" i="1"/>
  <c r="A3507" i="1"/>
  <c r="K3506" i="1"/>
  <c r="G3506" i="1"/>
  <c r="F3506" i="1"/>
  <c r="E3506" i="1"/>
  <c r="C3506" i="1"/>
  <c r="A3506" i="1"/>
  <c r="K3505" i="1"/>
  <c r="G3505" i="1"/>
  <c r="F3505" i="1"/>
  <c r="E3505" i="1"/>
  <c r="C3505" i="1"/>
  <c r="A3505" i="1"/>
  <c r="K3504" i="1"/>
  <c r="G3504" i="1"/>
  <c r="F3504" i="1"/>
  <c r="E3504" i="1"/>
  <c r="C3504" i="1"/>
  <c r="A3504" i="1"/>
  <c r="K3503" i="1"/>
  <c r="G3503" i="1"/>
  <c r="F3503" i="1"/>
  <c r="E3503" i="1"/>
  <c r="C3503" i="1"/>
  <c r="A3503" i="1"/>
  <c r="K3502" i="1"/>
  <c r="G3502" i="1"/>
  <c r="F3502" i="1"/>
  <c r="E3502" i="1"/>
  <c r="C3502" i="1"/>
  <c r="A3502" i="1"/>
  <c r="K3501" i="1"/>
  <c r="G3501" i="1"/>
  <c r="F3501" i="1"/>
  <c r="E3501" i="1"/>
  <c r="C3501" i="1"/>
  <c r="A3501" i="1"/>
  <c r="K3500" i="1"/>
  <c r="G3500" i="1"/>
  <c r="F3500" i="1"/>
  <c r="E3500" i="1"/>
  <c r="C3500" i="1"/>
  <c r="A3500" i="1"/>
  <c r="K3499" i="1"/>
  <c r="G3499" i="1"/>
  <c r="F3499" i="1"/>
  <c r="E3499" i="1"/>
  <c r="C3499" i="1"/>
  <c r="A3499" i="1"/>
  <c r="K3498" i="1"/>
  <c r="G3498" i="1"/>
  <c r="F3498" i="1"/>
  <c r="E3498" i="1"/>
  <c r="C3498" i="1"/>
  <c r="A3498" i="1"/>
  <c r="K3497" i="1"/>
  <c r="G3497" i="1"/>
  <c r="F3497" i="1"/>
  <c r="E3497" i="1"/>
  <c r="C3497" i="1"/>
  <c r="A3497" i="1"/>
  <c r="K3496" i="1"/>
  <c r="G3496" i="1"/>
  <c r="F3496" i="1"/>
  <c r="E3496" i="1"/>
  <c r="C3496" i="1"/>
  <c r="A3496" i="1"/>
  <c r="K3495" i="1"/>
  <c r="G3495" i="1"/>
  <c r="F3495" i="1"/>
  <c r="E3495" i="1"/>
  <c r="C3495" i="1"/>
  <c r="A3495" i="1"/>
  <c r="K3494" i="1"/>
  <c r="G3494" i="1"/>
  <c r="F3494" i="1"/>
  <c r="E3494" i="1"/>
  <c r="C3494" i="1"/>
  <c r="A3494" i="1"/>
  <c r="K3493" i="1"/>
  <c r="G3493" i="1"/>
  <c r="F3493" i="1"/>
  <c r="E3493" i="1"/>
  <c r="C3493" i="1"/>
  <c r="A3493" i="1"/>
  <c r="K3492" i="1"/>
  <c r="G3492" i="1"/>
  <c r="F3492" i="1"/>
  <c r="E3492" i="1"/>
  <c r="C3492" i="1"/>
  <c r="A3492" i="1"/>
  <c r="K3491" i="1"/>
  <c r="G3491" i="1"/>
  <c r="F3491" i="1"/>
  <c r="E3491" i="1"/>
  <c r="C3491" i="1"/>
  <c r="A3491" i="1"/>
  <c r="K3490" i="1"/>
  <c r="G3490" i="1"/>
  <c r="F3490" i="1"/>
  <c r="E3490" i="1"/>
  <c r="C3490" i="1"/>
  <c r="A3490" i="1"/>
  <c r="K3489" i="1"/>
  <c r="G3489" i="1"/>
  <c r="F3489" i="1"/>
  <c r="E3489" i="1"/>
  <c r="C3489" i="1"/>
  <c r="A3489" i="1"/>
  <c r="K3488" i="1"/>
  <c r="G3488" i="1"/>
  <c r="F3488" i="1"/>
  <c r="E3488" i="1"/>
  <c r="C3488" i="1"/>
  <c r="A3488" i="1"/>
  <c r="K3487" i="1"/>
  <c r="G3487" i="1"/>
  <c r="F3487" i="1"/>
  <c r="E3487" i="1"/>
  <c r="C3487" i="1"/>
  <c r="A3487" i="1"/>
  <c r="K3486" i="1"/>
  <c r="G3486" i="1"/>
  <c r="F3486" i="1"/>
  <c r="E3486" i="1"/>
  <c r="C3486" i="1"/>
  <c r="A3486" i="1"/>
  <c r="K3485" i="1"/>
  <c r="G3485" i="1"/>
  <c r="F3485" i="1"/>
  <c r="E3485" i="1"/>
  <c r="C3485" i="1"/>
  <c r="A3485" i="1"/>
  <c r="K3484" i="1"/>
  <c r="G3484" i="1"/>
  <c r="F3484" i="1"/>
  <c r="E3484" i="1"/>
  <c r="C3484" i="1"/>
  <c r="A3484" i="1"/>
  <c r="K3483" i="1"/>
  <c r="G3483" i="1"/>
  <c r="F3483" i="1"/>
  <c r="E3483" i="1"/>
  <c r="C3483" i="1"/>
  <c r="A3483" i="1"/>
  <c r="K3482" i="1"/>
  <c r="G3482" i="1"/>
  <c r="F3482" i="1"/>
  <c r="E3482" i="1"/>
  <c r="C3482" i="1"/>
  <c r="A3482" i="1"/>
  <c r="K3481" i="1"/>
  <c r="G3481" i="1"/>
  <c r="F3481" i="1"/>
  <c r="E3481" i="1"/>
  <c r="C3481" i="1"/>
  <c r="A3481" i="1"/>
  <c r="K3480" i="1"/>
  <c r="G3480" i="1"/>
  <c r="F3480" i="1"/>
  <c r="E3480" i="1"/>
  <c r="C3480" i="1"/>
  <c r="A3480" i="1"/>
  <c r="K3479" i="1"/>
  <c r="G3479" i="1"/>
  <c r="F3479" i="1"/>
  <c r="E3479" i="1"/>
  <c r="C3479" i="1"/>
  <c r="A3479" i="1"/>
  <c r="K3478" i="1"/>
  <c r="G3478" i="1"/>
  <c r="F3478" i="1"/>
  <c r="E3478" i="1"/>
  <c r="C3478" i="1"/>
  <c r="A3478" i="1"/>
  <c r="K3477" i="1"/>
  <c r="G3477" i="1"/>
  <c r="F3477" i="1"/>
  <c r="E3477" i="1"/>
  <c r="C3477" i="1"/>
  <c r="A3477" i="1"/>
  <c r="K3476" i="1"/>
  <c r="G3476" i="1"/>
  <c r="F3476" i="1"/>
  <c r="E3476" i="1"/>
  <c r="C3476" i="1"/>
  <c r="A3476" i="1"/>
  <c r="K3475" i="1"/>
  <c r="G3475" i="1"/>
  <c r="F3475" i="1"/>
  <c r="E3475" i="1"/>
  <c r="C3475" i="1"/>
  <c r="A3475" i="1"/>
  <c r="K3474" i="1"/>
  <c r="G3474" i="1"/>
  <c r="F3474" i="1"/>
  <c r="E3474" i="1"/>
  <c r="C3474" i="1"/>
  <c r="A3474" i="1"/>
  <c r="K3473" i="1"/>
  <c r="G3473" i="1"/>
  <c r="F3473" i="1"/>
  <c r="E3473" i="1"/>
  <c r="C3473" i="1"/>
  <c r="A3473" i="1"/>
  <c r="K3472" i="1"/>
  <c r="G3472" i="1"/>
  <c r="F3472" i="1"/>
  <c r="E3472" i="1"/>
  <c r="C3472" i="1"/>
  <c r="A3472" i="1"/>
  <c r="K3471" i="1"/>
  <c r="G3471" i="1"/>
  <c r="F3471" i="1"/>
  <c r="E3471" i="1"/>
  <c r="C3471" i="1"/>
  <c r="A3471" i="1"/>
  <c r="K3470" i="1"/>
  <c r="G3470" i="1"/>
  <c r="F3470" i="1"/>
  <c r="E3470" i="1"/>
  <c r="C3470" i="1"/>
  <c r="A3470" i="1"/>
  <c r="K3469" i="1"/>
  <c r="G3469" i="1"/>
  <c r="F3469" i="1"/>
  <c r="E3469" i="1"/>
  <c r="C3469" i="1"/>
  <c r="A3469" i="1"/>
  <c r="K3468" i="1"/>
  <c r="G3468" i="1"/>
  <c r="F3468" i="1"/>
  <c r="E3468" i="1"/>
  <c r="C3468" i="1"/>
  <c r="A3468" i="1"/>
  <c r="K3467" i="1"/>
  <c r="G3467" i="1"/>
  <c r="F3467" i="1"/>
  <c r="E3467" i="1"/>
  <c r="C3467" i="1"/>
  <c r="A3467" i="1"/>
  <c r="K3466" i="1"/>
  <c r="G3466" i="1"/>
  <c r="F3466" i="1"/>
  <c r="E3466" i="1"/>
  <c r="C3466" i="1"/>
  <c r="A3466" i="1"/>
  <c r="K3465" i="1"/>
  <c r="G3465" i="1"/>
  <c r="F3465" i="1"/>
  <c r="E3465" i="1"/>
  <c r="C3465" i="1"/>
  <c r="A3465" i="1"/>
  <c r="K3464" i="1"/>
  <c r="G3464" i="1"/>
  <c r="F3464" i="1"/>
  <c r="E3464" i="1"/>
  <c r="C3464" i="1"/>
  <c r="A3464" i="1"/>
  <c r="K3463" i="1"/>
  <c r="G3463" i="1"/>
  <c r="F3463" i="1"/>
  <c r="E3463" i="1"/>
  <c r="C3463" i="1"/>
  <c r="A3463" i="1"/>
  <c r="K3462" i="1"/>
  <c r="G3462" i="1"/>
  <c r="F3462" i="1"/>
  <c r="E3462" i="1"/>
  <c r="C3462" i="1"/>
  <c r="A3462" i="1"/>
  <c r="K3461" i="1"/>
  <c r="G3461" i="1"/>
  <c r="F3461" i="1"/>
  <c r="E3461" i="1"/>
  <c r="C3461" i="1"/>
  <c r="A3461" i="1"/>
  <c r="K3460" i="1"/>
  <c r="G3460" i="1"/>
  <c r="F3460" i="1"/>
  <c r="E3460" i="1"/>
  <c r="C3460" i="1"/>
  <c r="A3460" i="1"/>
  <c r="K3459" i="1"/>
  <c r="G3459" i="1"/>
  <c r="F3459" i="1"/>
  <c r="E3459" i="1"/>
  <c r="C3459" i="1"/>
  <c r="A3459" i="1"/>
  <c r="K3458" i="1"/>
  <c r="G3458" i="1"/>
  <c r="F3458" i="1"/>
  <c r="E3458" i="1"/>
  <c r="C3458" i="1"/>
  <c r="A3458" i="1"/>
  <c r="K3457" i="1"/>
  <c r="G3457" i="1"/>
  <c r="F3457" i="1"/>
  <c r="E3457" i="1"/>
  <c r="C3457" i="1"/>
  <c r="A3457" i="1"/>
  <c r="K3456" i="1"/>
  <c r="G3456" i="1"/>
  <c r="F3456" i="1"/>
  <c r="E3456" i="1"/>
  <c r="C3456" i="1"/>
  <c r="A3456" i="1"/>
  <c r="K3455" i="1"/>
  <c r="G3455" i="1"/>
  <c r="F3455" i="1"/>
  <c r="E3455" i="1"/>
  <c r="C3455" i="1"/>
  <c r="A3455" i="1"/>
  <c r="K3454" i="1"/>
  <c r="G3454" i="1"/>
  <c r="F3454" i="1"/>
  <c r="E3454" i="1"/>
  <c r="C3454" i="1"/>
  <c r="A3454" i="1"/>
  <c r="K3453" i="1"/>
  <c r="G3453" i="1"/>
  <c r="F3453" i="1"/>
  <c r="E3453" i="1"/>
  <c r="C3453" i="1"/>
  <c r="A3453" i="1"/>
  <c r="K3452" i="1"/>
  <c r="G3452" i="1"/>
  <c r="F3452" i="1"/>
  <c r="E3452" i="1"/>
  <c r="C3452" i="1"/>
  <c r="A3452" i="1"/>
  <c r="K3451" i="1"/>
  <c r="G3451" i="1"/>
  <c r="F3451" i="1"/>
  <c r="E3451" i="1"/>
  <c r="C3451" i="1"/>
  <c r="A3451" i="1"/>
  <c r="K3450" i="1"/>
  <c r="G3450" i="1"/>
  <c r="F3450" i="1"/>
  <c r="E3450" i="1"/>
  <c r="C3450" i="1"/>
  <c r="A3450" i="1"/>
  <c r="K3449" i="1"/>
  <c r="G3449" i="1"/>
  <c r="F3449" i="1"/>
  <c r="E3449" i="1"/>
  <c r="C3449" i="1"/>
  <c r="A3449" i="1"/>
  <c r="K3448" i="1"/>
  <c r="G3448" i="1"/>
  <c r="F3448" i="1"/>
  <c r="E3448" i="1"/>
  <c r="C3448" i="1"/>
  <c r="A3448" i="1"/>
  <c r="K3447" i="1"/>
  <c r="G3447" i="1"/>
  <c r="F3447" i="1"/>
  <c r="E3447" i="1"/>
  <c r="C3447" i="1"/>
  <c r="A3447" i="1"/>
  <c r="K3446" i="1"/>
  <c r="G3446" i="1"/>
  <c r="F3446" i="1"/>
  <c r="E3446" i="1"/>
  <c r="C3446" i="1"/>
  <c r="A3446" i="1"/>
  <c r="K3445" i="1"/>
  <c r="G3445" i="1"/>
  <c r="F3445" i="1"/>
  <c r="E3445" i="1"/>
  <c r="C3445" i="1"/>
  <c r="A3445" i="1"/>
  <c r="K3444" i="1"/>
  <c r="G3444" i="1"/>
  <c r="F3444" i="1"/>
  <c r="E3444" i="1"/>
  <c r="C3444" i="1"/>
  <c r="A3444" i="1"/>
  <c r="K3443" i="1"/>
  <c r="G3443" i="1"/>
  <c r="F3443" i="1"/>
  <c r="E3443" i="1"/>
  <c r="C3443" i="1"/>
  <c r="A3443" i="1"/>
  <c r="K3442" i="1"/>
  <c r="G3442" i="1"/>
  <c r="F3442" i="1"/>
  <c r="E3442" i="1"/>
  <c r="C3442" i="1"/>
  <c r="A3442" i="1"/>
  <c r="K3441" i="1"/>
  <c r="G3441" i="1"/>
  <c r="F3441" i="1"/>
  <c r="E3441" i="1"/>
  <c r="C3441" i="1"/>
  <c r="A3441" i="1"/>
  <c r="K3440" i="1"/>
  <c r="G3440" i="1"/>
  <c r="F3440" i="1"/>
  <c r="E3440" i="1"/>
  <c r="C3440" i="1"/>
  <c r="A3440" i="1"/>
  <c r="K3439" i="1"/>
  <c r="G3439" i="1"/>
  <c r="F3439" i="1"/>
  <c r="E3439" i="1"/>
  <c r="C3439" i="1"/>
  <c r="A3439" i="1"/>
  <c r="K3438" i="1"/>
  <c r="G3438" i="1"/>
  <c r="F3438" i="1"/>
  <c r="E3438" i="1"/>
  <c r="C3438" i="1"/>
  <c r="A3438" i="1"/>
  <c r="K3437" i="1"/>
  <c r="G3437" i="1"/>
  <c r="F3437" i="1"/>
  <c r="E3437" i="1"/>
  <c r="C3437" i="1"/>
  <c r="A3437" i="1"/>
  <c r="K3436" i="1"/>
  <c r="G3436" i="1"/>
  <c r="F3436" i="1"/>
  <c r="E3436" i="1"/>
  <c r="C3436" i="1"/>
  <c r="A3436" i="1"/>
  <c r="K3435" i="1"/>
  <c r="G3435" i="1"/>
  <c r="F3435" i="1"/>
  <c r="E3435" i="1"/>
  <c r="C3435" i="1"/>
  <c r="A3435" i="1"/>
  <c r="K3434" i="1"/>
  <c r="G3434" i="1"/>
  <c r="F3434" i="1"/>
  <c r="E3434" i="1"/>
  <c r="C3434" i="1"/>
  <c r="A3434" i="1"/>
  <c r="K3433" i="1"/>
  <c r="G3433" i="1"/>
  <c r="F3433" i="1"/>
  <c r="E3433" i="1"/>
  <c r="C3433" i="1"/>
  <c r="A3433" i="1"/>
  <c r="K3432" i="1"/>
  <c r="G3432" i="1"/>
  <c r="F3432" i="1"/>
  <c r="E3432" i="1"/>
  <c r="C3432" i="1"/>
  <c r="A3432" i="1"/>
  <c r="K3431" i="1"/>
  <c r="G3431" i="1"/>
  <c r="F3431" i="1"/>
  <c r="E3431" i="1"/>
  <c r="C3431" i="1"/>
  <c r="A3431" i="1"/>
  <c r="K3430" i="1"/>
  <c r="G3430" i="1"/>
  <c r="F3430" i="1"/>
  <c r="E3430" i="1"/>
  <c r="C3430" i="1"/>
  <c r="A3430" i="1"/>
  <c r="K3429" i="1"/>
  <c r="G3429" i="1"/>
  <c r="F3429" i="1"/>
  <c r="E3429" i="1"/>
  <c r="C3429" i="1"/>
  <c r="A3429" i="1"/>
  <c r="K3428" i="1"/>
  <c r="G3428" i="1"/>
  <c r="F3428" i="1"/>
  <c r="E3428" i="1"/>
  <c r="C3428" i="1"/>
  <c r="A3428" i="1"/>
  <c r="K3427" i="1"/>
  <c r="G3427" i="1"/>
  <c r="F3427" i="1"/>
  <c r="E3427" i="1"/>
  <c r="C3427" i="1"/>
  <c r="A3427" i="1"/>
  <c r="K3426" i="1"/>
  <c r="G3426" i="1"/>
  <c r="F3426" i="1"/>
  <c r="E3426" i="1"/>
  <c r="C3426" i="1"/>
  <c r="A3426" i="1"/>
  <c r="K3425" i="1"/>
  <c r="G3425" i="1"/>
  <c r="F3425" i="1"/>
  <c r="E3425" i="1"/>
  <c r="C3425" i="1"/>
  <c r="A3425" i="1"/>
  <c r="K3424" i="1"/>
  <c r="G3424" i="1"/>
  <c r="F3424" i="1"/>
  <c r="E3424" i="1"/>
  <c r="C3424" i="1"/>
  <c r="A3424" i="1"/>
  <c r="K3423" i="1"/>
  <c r="G3423" i="1"/>
  <c r="F3423" i="1"/>
  <c r="E3423" i="1"/>
  <c r="C3423" i="1"/>
  <c r="A3423" i="1"/>
  <c r="K3422" i="1"/>
  <c r="G3422" i="1"/>
  <c r="F3422" i="1"/>
  <c r="E3422" i="1"/>
  <c r="C3422" i="1"/>
  <c r="A3422" i="1"/>
  <c r="K3421" i="1"/>
  <c r="G3421" i="1"/>
  <c r="F3421" i="1"/>
  <c r="E3421" i="1"/>
  <c r="C3421" i="1"/>
  <c r="A3421" i="1"/>
  <c r="K3420" i="1"/>
  <c r="G3420" i="1"/>
  <c r="F3420" i="1"/>
  <c r="E3420" i="1"/>
  <c r="C3420" i="1"/>
  <c r="A3420" i="1"/>
  <c r="K3419" i="1"/>
  <c r="G3419" i="1"/>
  <c r="F3419" i="1"/>
  <c r="E3419" i="1"/>
  <c r="C3419" i="1"/>
  <c r="A3419" i="1"/>
  <c r="K3418" i="1"/>
  <c r="G3418" i="1"/>
  <c r="F3418" i="1"/>
  <c r="E3418" i="1"/>
  <c r="C3418" i="1"/>
  <c r="A3418" i="1"/>
  <c r="K3417" i="1"/>
  <c r="G3417" i="1"/>
  <c r="F3417" i="1"/>
  <c r="E3417" i="1"/>
  <c r="C3417" i="1"/>
  <c r="A3417" i="1"/>
  <c r="K3416" i="1"/>
  <c r="G3416" i="1"/>
  <c r="F3416" i="1"/>
  <c r="E3416" i="1"/>
  <c r="C3416" i="1"/>
  <c r="A3416" i="1"/>
  <c r="K3415" i="1"/>
  <c r="G3415" i="1"/>
  <c r="F3415" i="1"/>
  <c r="E3415" i="1"/>
  <c r="C3415" i="1"/>
  <c r="A3415" i="1"/>
  <c r="K3414" i="1"/>
  <c r="G3414" i="1"/>
  <c r="F3414" i="1"/>
  <c r="E3414" i="1"/>
  <c r="C3414" i="1"/>
  <c r="A3414" i="1"/>
  <c r="K3413" i="1"/>
  <c r="G3413" i="1"/>
  <c r="F3413" i="1"/>
  <c r="E3413" i="1"/>
  <c r="C3413" i="1"/>
  <c r="A3413" i="1"/>
  <c r="K3412" i="1"/>
  <c r="G3412" i="1"/>
  <c r="F3412" i="1"/>
  <c r="E3412" i="1"/>
  <c r="C3412" i="1"/>
  <c r="A3412" i="1"/>
  <c r="K3411" i="1"/>
  <c r="G3411" i="1"/>
  <c r="F3411" i="1"/>
  <c r="E3411" i="1"/>
  <c r="C3411" i="1"/>
  <c r="A3411" i="1"/>
  <c r="K3410" i="1"/>
  <c r="G3410" i="1"/>
  <c r="F3410" i="1"/>
  <c r="E3410" i="1"/>
  <c r="C3410" i="1"/>
  <c r="A3410" i="1"/>
  <c r="K3409" i="1"/>
  <c r="G3409" i="1"/>
  <c r="F3409" i="1"/>
  <c r="E3409" i="1"/>
  <c r="C3409" i="1"/>
  <c r="A3409" i="1"/>
  <c r="K3408" i="1"/>
  <c r="G3408" i="1"/>
  <c r="F3408" i="1"/>
  <c r="E3408" i="1"/>
  <c r="C3408" i="1"/>
  <c r="A3408" i="1"/>
  <c r="K3407" i="1"/>
  <c r="G3407" i="1"/>
  <c r="F3407" i="1"/>
  <c r="E3407" i="1"/>
  <c r="C3407" i="1"/>
  <c r="A3407" i="1"/>
  <c r="K3406" i="1"/>
  <c r="G3406" i="1"/>
  <c r="F3406" i="1"/>
  <c r="E3406" i="1"/>
  <c r="C3406" i="1"/>
  <c r="A3406" i="1"/>
  <c r="K3405" i="1"/>
  <c r="G3405" i="1"/>
  <c r="F3405" i="1"/>
  <c r="E3405" i="1"/>
  <c r="C3405" i="1"/>
  <c r="A3405" i="1"/>
  <c r="K3404" i="1"/>
  <c r="G3404" i="1"/>
  <c r="F3404" i="1"/>
  <c r="E3404" i="1"/>
  <c r="C3404" i="1"/>
  <c r="A3404" i="1"/>
  <c r="K3403" i="1"/>
  <c r="G3403" i="1"/>
  <c r="F3403" i="1"/>
  <c r="E3403" i="1"/>
  <c r="C3403" i="1"/>
  <c r="A3403" i="1"/>
  <c r="K3402" i="1"/>
  <c r="G3402" i="1"/>
  <c r="F3402" i="1"/>
  <c r="E3402" i="1"/>
  <c r="C3402" i="1"/>
  <c r="A3402" i="1"/>
  <c r="K3401" i="1"/>
  <c r="G3401" i="1"/>
  <c r="F3401" i="1"/>
  <c r="E3401" i="1"/>
  <c r="C3401" i="1"/>
  <c r="A3401" i="1"/>
  <c r="K3400" i="1"/>
  <c r="G3400" i="1"/>
  <c r="F3400" i="1"/>
  <c r="E3400" i="1"/>
  <c r="C3400" i="1"/>
  <c r="A3400" i="1"/>
  <c r="K3399" i="1"/>
  <c r="G3399" i="1"/>
  <c r="F3399" i="1"/>
  <c r="E3399" i="1"/>
  <c r="C3399" i="1"/>
  <c r="A3399" i="1"/>
  <c r="K3398" i="1"/>
  <c r="G3398" i="1"/>
  <c r="F3398" i="1"/>
  <c r="E3398" i="1"/>
  <c r="C3398" i="1"/>
  <c r="A3398" i="1"/>
  <c r="K3397" i="1"/>
  <c r="G3397" i="1"/>
  <c r="F3397" i="1"/>
  <c r="E3397" i="1"/>
  <c r="C3397" i="1"/>
  <c r="A3397" i="1"/>
  <c r="K3396" i="1"/>
  <c r="G3396" i="1"/>
  <c r="F3396" i="1"/>
  <c r="E3396" i="1"/>
  <c r="C3396" i="1"/>
  <c r="A3396" i="1"/>
  <c r="K3395" i="1"/>
  <c r="G3395" i="1"/>
  <c r="F3395" i="1"/>
  <c r="E3395" i="1"/>
  <c r="C3395" i="1"/>
  <c r="A3395" i="1"/>
  <c r="K3394" i="1"/>
  <c r="G3394" i="1"/>
  <c r="F3394" i="1"/>
  <c r="E3394" i="1"/>
  <c r="C3394" i="1"/>
  <c r="A3394" i="1"/>
  <c r="K3393" i="1"/>
  <c r="G3393" i="1"/>
  <c r="F3393" i="1"/>
  <c r="E3393" i="1"/>
  <c r="C3393" i="1"/>
  <c r="A3393" i="1"/>
  <c r="K3392" i="1"/>
  <c r="G3392" i="1"/>
  <c r="F3392" i="1"/>
  <c r="E3392" i="1"/>
  <c r="C3392" i="1"/>
  <c r="A3392" i="1"/>
  <c r="K3391" i="1"/>
  <c r="G3391" i="1"/>
  <c r="F3391" i="1"/>
  <c r="E3391" i="1"/>
  <c r="C3391" i="1"/>
  <c r="A3391" i="1"/>
  <c r="K3390" i="1"/>
  <c r="G3390" i="1"/>
  <c r="F3390" i="1"/>
  <c r="E3390" i="1"/>
  <c r="C3390" i="1"/>
  <c r="A3390" i="1"/>
  <c r="K3389" i="1"/>
  <c r="G3389" i="1"/>
  <c r="F3389" i="1"/>
  <c r="E3389" i="1"/>
  <c r="C3389" i="1"/>
  <c r="A3389" i="1"/>
  <c r="K3388" i="1"/>
  <c r="G3388" i="1"/>
  <c r="F3388" i="1"/>
  <c r="E3388" i="1"/>
  <c r="C3388" i="1"/>
  <c r="A3388" i="1"/>
  <c r="K3387" i="1"/>
  <c r="G3387" i="1"/>
  <c r="F3387" i="1"/>
  <c r="E3387" i="1"/>
  <c r="C3387" i="1"/>
  <c r="A3387" i="1"/>
  <c r="K3386" i="1"/>
  <c r="G3386" i="1"/>
  <c r="F3386" i="1"/>
  <c r="E3386" i="1"/>
  <c r="C3386" i="1"/>
  <c r="A3386" i="1"/>
  <c r="K3385" i="1"/>
  <c r="G3385" i="1"/>
  <c r="F3385" i="1"/>
  <c r="E3385" i="1"/>
  <c r="C3385" i="1"/>
  <c r="A3385" i="1"/>
  <c r="K3384" i="1"/>
  <c r="G3384" i="1"/>
  <c r="F3384" i="1"/>
  <c r="E3384" i="1"/>
  <c r="C3384" i="1"/>
  <c r="A3384" i="1"/>
  <c r="K3383" i="1"/>
  <c r="G3383" i="1"/>
  <c r="F3383" i="1"/>
  <c r="E3383" i="1"/>
  <c r="C3383" i="1"/>
  <c r="A3383" i="1"/>
  <c r="K3382" i="1"/>
  <c r="G3382" i="1"/>
  <c r="F3382" i="1"/>
  <c r="E3382" i="1"/>
  <c r="C3382" i="1"/>
  <c r="A3382" i="1"/>
  <c r="K3381" i="1"/>
  <c r="G3381" i="1"/>
  <c r="F3381" i="1"/>
  <c r="E3381" i="1"/>
  <c r="C3381" i="1"/>
  <c r="A3381" i="1"/>
  <c r="K3380" i="1"/>
  <c r="G3380" i="1"/>
  <c r="F3380" i="1"/>
  <c r="E3380" i="1"/>
  <c r="C3380" i="1"/>
  <c r="A3380" i="1"/>
  <c r="K3379" i="1"/>
  <c r="G3379" i="1"/>
  <c r="F3379" i="1"/>
  <c r="E3379" i="1"/>
  <c r="C3379" i="1"/>
  <c r="A3379" i="1"/>
  <c r="K3378" i="1"/>
  <c r="G3378" i="1"/>
  <c r="F3378" i="1"/>
  <c r="E3378" i="1"/>
  <c r="C3378" i="1"/>
  <c r="A3378" i="1"/>
  <c r="K3377" i="1"/>
  <c r="G3377" i="1"/>
  <c r="F3377" i="1"/>
  <c r="E3377" i="1"/>
  <c r="C3377" i="1"/>
  <c r="A3377" i="1"/>
  <c r="K3376" i="1"/>
  <c r="G3376" i="1"/>
  <c r="F3376" i="1"/>
  <c r="E3376" i="1"/>
  <c r="C3376" i="1"/>
  <c r="A3376" i="1"/>
  <c r="K3375" i="1"/>
  <c r="G3375" i="1"/>
  <c r="F3375" i="1"/>
  <c r="E3375" i="1"/>
  <c r="C3375" i="1"/>
  <c r="A3375" i="1"/>
  <c r="K3374" i="1"/>
  <c r="G3374" i="1"/>
  <c r="F3374" i="1"/>
  <c r="E3374" i="1"/>
  <c r="C3374" i="1"/>
  <c r="A3374" i="1"/>
  <c r="K3373" i="1"/>
  <c r="G3373" i="1"/>
  <c r="F3373" i="1"/>
  <c r="E3373" i="1"/>
  <c r="C3373" i="1"/>
  <c r="A3373" i="1"/>
  <c r="K3372" i="1"/>
  <c r="G3372" i="1"/>
  <c r="F3372" i="1"/>
  <c r="E3372" i="1"/>
  <c r="C3372" i="1"/>
  <c r="A3372" i="1"/>
  <c r="K3371" i="1"/>
  <c r="G3371" i="1"/>
  <c r="F3371" i="1"/>
  <c r="E3371" i="1"/>
  <c r="C3371" i="1"/>
  <c r="A3371" i="1"/>
  <c r="K3370" i="1"/>
  <c r="G3370" i="1"/>
  <c r="F3370" i="1"/>
  <c r="E3370" i="1"/>
  <c r="C3370" i="1"/>
  <c r="A3370" i="1"/>
  <c r="K3369" i="1"/>
  <c r="G3369" i="1"/>
  <c r="F3369" i="1"/>
  <c r="E3369" i="1"/>
  <c r="C3369" i="1"/>
  <c r="A3369" i="1"/>
  <c r="K3368" i="1"/>
  <c r="G3368" i="1"/>
  <c r="F3368" i="1"/>
  <c r="E3368" i="1"/>
  <c r="C3368" i="1"/>
  <c r="A3368" i="1"/>
  <c r="K3367" i="1"/>
  <c r="G3367" i="1"/>
  <c r="F3367" i="1"/>
  <c r="E3367" i="1"/>
  <c r="C3367" i="1"/>
  <c r="A3367" i="1"/>
  <c r="K3366" i="1"/>
  <c r="G3366" i="1"/>
  <c r="F3366" i="1"/>
  <c r="E3366" i="1"/>
  <c r="C3366" i="1"/>
  <c r="A3366" i="1"/>
  <c r="K3365" i="1"/>
  <c r="G3365" i="1"/>
  <c r="F3365" i="1"/>
  <c r="E3365" i="1"/>
  <c r="C3365" i="1"/>
  <c r="A3365" i="1"/>
  <c r="K3364" i="1"/>
  <c r="G3364" i="1"/>
  <c r="F3364" i="1"/>
  <c r="E3364" i="1"/>
  <c r="C3364" i="1"/>
  <c r="A3364" i="1"/>
  <c r="K3363" i="1"/>
  <c r="G3363" i="1"/>
  <c r="F3363" i="1"/>
  <c r="E3363" i="1"/>
  <c r="C3363" i="1"/>
  <c r="A3363" i="1"/>
  <c r="K3362" i="1"/>
  <c r="G3362" i="1"/>
  <c r="F3362" i="1"/>
  <c r="E3362" i="1"/>
  <c r="C3362" i="1"/>
  <c r="A3362" i="1"/>
  <c r="K3361" i="1"/>
  <c r="G3361" i="1"/>
  <c r="F3361" i="1"/>
  <c r="E3361" i="1"/>
  <c r="C3361" i="1"/>
  <c r="A3361" i="1"/>
  <c r="K3360" i="1"/>
  <c r="G3360" i="1"/>
  <c r="F3360" i="1"/>
  <c r="E3360" i="1"/>
  <c r="C3360" i="1"/>
  <c r="A3360" i="1"/>
  <c r="K3359" i="1"/>
  <c r="G3359" i="1"/>
  <c r="F3359" i="1"/>
  <c r="E3359" i="1"/>
  <c r="C3359" i="1"/>
  <c r="A3359" i="1"/>
  <c r="K3358" i="1"/>
  <c r="G3358" i="1"/>
  <c r="F3358" i="1"/>
  <c r="E3358" i="1"/>
  <c r="C3358" i="1"/>
  <c r="A3358" i="1"/>
  <c r="K3357" i="1"/>
  <c r="G3357" i="1"/>
  <c r="F3357" i="1"/>
  <c r="E3357" i="1"/>
  <c r="C3357" i="1"/>
  <c r="A3357" i="1"/>
  <c r="K3356" i="1"/>
  <c r="G3356" i="1"/>
  <c r="F3356" i="1"/>
  <c r="E3356" i="1"/>
  <c r="C3356" i="1"/>
  <c r="A3356" i="1"/>
  <c r="K3355" i="1"/>
  <c r="G3355" i="1"/>
  <c r="F3355" i="1"/>
  <c r="E3355" i="1"/>
  <c r="C3355" i="1"/>
  <c r="A3355" i="1"/>
  <c r="K3354" i="1"/>
  <c r="G3354" i="1"/>
  <c r="F3354" i="1"/>
  <c r="E3354" i="1"/>
  <c r="C3354" i="1"/>
  <c r="A3354" i="1"/>
  <c r="K3353" i="1"/>
  <c r="G3353" i="1"/>
  <c r="F3353" i="1"/>
  <c r="E3353" i="1"/>
  <c r="C3353" i="1"/>
  <c r="A3353" i="1"/>
  <c r="K3352" i="1"/>
  <c r="G3352" i="1"/>
  <c r="F3352" i="1"/>
  <c r="E3352" i="1"/>
  <c r="C3352" i="1"/>
  <c r="A3352" i="1"/>
  <c r="K3351" i="1"/>
  <c r="G3351" i="1"/>
  <c r="F3351" i="1"/>
  <c r="E3351" i="1"/>
  <c r="C3351" i="1"/>
  <c r="A3351" i="1"/>
  <c r="K3350" i="1"/>
  <c r="G3350" i="1"/>
  <c r="F3350" i="1"/>
  <c r="E3350" i="1"/>
  <c r="C3350" i="1"/>
  <c r="A3350" i="1"/>
  <c r="K3349" i="1"/>
  <c r="G3349" i="1"/>
  <c r="F3349" i="1"/>
  <c r="E3349" i="1"/>
  <c r="C3349" i="1"/>
  <c r="A3349" i="1"/>
  <c r="K3348" i="1"/>
  <c r="G3348" i="1"/>
  <c r="F3348" i="1"/>
  <c r="E3348" i="1"/>
  <c r="C3348" i="1"/>
  <c r="A3348" i="1"/>
  <c r="K3347" i="1"/>
  <c r="G3347" i="1"/>
  <c r="F3347" i="1"/>
  <c r="E3347" i="1"/>
  <c r="C3347" i="1"/>
  <c r="A3347" i="1"/>
  <c r="K3346" i="1"/>
  <c r="G3346" i="1"/>
  <c r="F3346" i="1"/>
  <c r="E3346" i="1"/>
  <c r="C3346" i="1"/>
  <c r="A3346" i="1"/>
  <c r="K3345" i="1"/>
  <c r="G3345" i="1"/>
  <c r="F3345" i="1"/>
  <c r="E3345" i="1"/>
  <c r="C3345" i="1"/>
  <c r="A3345" i="1"/>
  <c r="K3344" i="1"/>
  <c r="G3344" i="1"/>
  <c r="F3344" i="1"/>
  <c r="E3344" i="1"/>
  <c r="C3344" i="1"/>
  <c r="A3344" i="1"/>
  <c r="K3343" i="1"/>
  <c r="G3343" i="1"/>
  <c r="F3343" i="1"/>
  <c r="E3343" i="1"/>
  <c r="C3343" i="1"/>
  <c r="A3343" i="1"/>
  <c r="K3342" i="1"/>
  <c r="G3342" i="1"/>
  <c r="F3342" i="1"/>
  <c r="E3342" i="1"/>
  <c r="C3342" i="1"/>
  <c r="A3342" i="1"/>
  <c r="K3341" i="1"/>
  <c r="G3341" i="1"/>
  <c r="F3341" i="1"/>
  <c r="E3341" i="1"/>
  <c r="C3341" i="1"/>
  <c r="A3341" i="1"/>
  <c r="K3340" i="1"/>
  <c r="G3340" i="1"/>
  <c r="F3340" i="1"/>
  <c r="E3340" i="1"/>
  <c r="C3340" i="1"/>
  <c r="A3340" i="1"/>
  <c r="K3339" i="1"/>
  <c r="G3339" i="1"/>
  <c r="F3339" i="1"/>
  <c r="E3339" i="1"/>
  <c r="C3339" i="1"/>
  <c r="A3339" i="1"/>
  <c r="K3338" i="1"/>
  <c r="G3338" i="1"/>
  <c r="F3338" i="1"/>
  <c r="E3338" i="1"/>
  <c r="C3338" i="1"/>
  <c r="A3338" i="1"/>
  <c r="K3337" i="1"/>
  <c r="G3337" i="1"/>
  <c r="F3337" i="1"/>
  <c r="E3337" i="1"/>
  <c r="C3337" i="1"/>
  <c r="A3337" i="1"/>
  <c r="K3336" i="1"/>
  <c r="G3336" i="1"/>
  <c r="F3336" i="1"/>
  <c r="E3336" i="1"/>
  <c r="C3336" i="1"/>
  <c r="A3336" i="1"/>
  <c r="K3335" i="1"/>
  <c r="G3335" i="1"/>
  <c r="F3335" i="1"/>
  <c r="E3335" i="1"/>
  <c r="C3335" i="1"/>
  <c r="A3335" i="1"/>
  <c r="K3334" i="1"/>
  <c r="G3334" i="1"/>
  <c r="F3334" i="1"/>
  <c r="E3334" i="1"/>
  <c r="C3334" i="1"/>
  <c r="A3334" i="1"/>
  <c r="K3333" i="1"/>
  <c r="G3333" i="1"/>
  <c r="F3333" i="1"/>
  <c r="E3333" i="1"/>
  <c r="C3333" i="1"/>
  <c r="A3333" i="1"/>
  <c r="K3332" i="1"/>
  <c r="G3332" i="1"/>
  <c r="F3332" i="1"/>
  <c r="E3332" i="1"/>
  <c r="C3332" i="1"/>
  <c r="A3332" i="1"/>
  <c r="K3331" i="1"/>
  <c r="G3331" i="1"/>
  <c r="F3331" i="1"/>
  <c r="E3331" i="1"/>
  <c r="C3331" i="1"/>
  <c r="A3331" i="1"/>
  <c r="K3330" i="1"/>
  <c r="G3330" i="1"/>
  <c r="F3330" i="1"/>
  <c r="E3330" i="1"/>
  <c r="C3330" i="1"/>
  <c r="A3330" i="1"/>
  <c r="K3329" i="1"/>
  <c r="G3329" i="1"/>
  <c r="F3329" i="1"/>
  <c r="E3329" i="1"/>
  <c r="C3329" i="1"/>
  <c r="A3329" i="1"/>
  <c r="K3328" i="1"/>
  <c r="G3328" i="1"/>
  <c r="F3328" i="1"/>
  <c r="E3328" i="1"/>
  <c r="C3328" i="1"/>
  <c r="A3328" i="1"/>
  <c r="K3327" i="1"/>
  <c r="G3327" i="1"/>
  <c r="F3327" i="1"/>
  <c r="E3327" i="1"/>
  <c r="C3327" i="1"/>
  <c r="A3327" i="1"/>
  <c r="K3326" i="1"/>
  <c r="G3326" i="1"/>
  <c r="F3326" i="1"/>
  <c r="E3326" i="1"/>
  <c r="C3326" i="1"/>
  <c r="A3326" i="1"/>
  <c r="K3325" i="1"/>
  <c r="G3325" i="1"/>
  <c r="F3325" i="1"/>
  <c r="E3325" i="1"/>
  <c r="C3325" i="1"/>
  <c r="A3325" i="1"/>
  <c r="K3324" i="1"/>
  <c r="G3324" i="1"/>
  <c r="F3324" i="1"/>
  <c r="E3324" i="1"/>
  <c r="C3324" i="1"/>
  <c r="A3324" i="1"/>
  <c r="K3323" i="1"/>
  <c r="G3323" i="1"/>
  <c r="F3323" i="1"/>
  <c r="E3323" i="1"/>
  <c r="C3323" i="1"/>
  <c r="A3323" i="1"/>
  <c r="K3322" i="1"/>
  <c r="G3322" i="1"/>
  <c r="F3322" i="1"/>
  <c r="E3322" i="1"/>
  <c r="C3322" i="1"/>
  <c r="A3322" i="1"/>
  <c r="K3321" i="1"/>
  <c r="G3321" i="1"/>
  <c r="F3321" i="1"/>
  <c r="E3321" i="1"/>
  <c r="C3321" i="1"/>
  <c r="A3321" i="1"/>
  <c r="K3320" i="1"/>
  <c r="G3320" i="1"/>
  <c r="F3320" i="1"/>
  <c r="E3320" i="1"/>
  <c r="C3320" i="1"/>
  <c r="A3320" i="1"/>
  <c r="K3319" i="1"/>
  <c r="G3319" i="1"/>
  <c r="F3319" i="1"/>
  <c r="E3319" i="1"/>
  <c r="C3319" i="1"/>
  <c r="A3319" i="1"/>
  <c r="K3318" i="1"/>
  <c r="G3318" i="1"/>
  <c r="F3318" i="1"/>
  <c r="E3318" i="1"/>
  <c r="C3318" i="1"/>
  <c r="A3318" i="1"/>
  <c r="K3317" i="1"/>
  <c r="G3317" i="1"/>
  <c r="F3317" i="1"/>
  <c r="E3317" i="1"/>
  <c r="C3317" i="1"/>
  <c r="A3317" i="1"/>
  <c r="K3316" i="1"/>
  <c r="G3316" i="1"/>
  <c r="F3316" i="1"/>
  <c r="E3316" i="1"/>
  <c r="C3316" i="1"/>
  <c r="A3316" i="1"/>
  <c r="K3315" i="1"/>
  <c r="G3315" i="1"/>
  <c r="F3315" i="1"/>
  <c r="E3315" i="1"/>
  <c r="C3315" i="1"/>
  <c r="A3315" i="1"/>
  <c r="K3314" i="1"/>
  <c r="G3314" i="1"/>
  <c r="F3314" i="1"/>
  <c r="E3314" i="1"/>
  <c r="C3314" i="1"/>
  <c r="A3314" i="1"/>
  <c r="K3313" i="1"/>
  <c r="G3313" i="1"/>
  <c r="F3313" i="1"/>
  <c r="E3313" i="1"/>
  <c r="C3313" i="1"/>
  <c r="A3313" i="1"/>
  <c r="K3312" i="1"/>
  <c r="G3312" i="1"/>
  <c r="F3312" i="1"/>
  <c r="E3312" i="1"/>
  <c r="C3312" i="1"/>
  <c r="A3312" i="1"/>
  <c r="K3311" i="1"/>
  <c r="G3311" i="1"/>
  <c r="F3311" i="1"/>
  <c r="E3311" i="1"/>
  <c r="C3311" i="1"/>
  <c r="A3311" i="1"/>
  <c r="K3310" i="1"/>
  <c r="G3310" i="1"/>
  <c r="F3310" i="1"/>
  <c r="E3310" i="1"/>
  <c r="C3310" i="1"/>
  <c r="A3310" i="1"/>
  <c r="K3309" i="1"/>
  <c r="G3309" i="1"/>
  <c r="F3309" i="1"/>
  <c r="E3309" i="1"/>
  <c r="C3309" i="1"/>
  <c r="A3309" i="1"/>
  <c r="K3308" i="1"/>
  <c r="G3308" i="1"/>
  <c r="F3308" i="1"/>
  <c r="E3308" i="1"/>
  <c r="C3308" i="1"/>
  <c r="A3308" i="1"/>
  <c r="K3307" i="1"/>
  <c r="G3307" i="1"/>
  <c r="F3307" i="1"/>
  <c r="E3307" i="1"/>
  <c r="C3307" i="1"/>
  <c r="A3307" i="1"/>
  <c r="K3306" i="1"/>
  <c r="G3306" i="1"/>
  <c r="F3306" i="1"/>
  <c r="E3306" i="1"/>
  <c r="C3306" i="1"/>
  <c r="A3306" i="1"/>
  <c r="K3305" i="1"/>
  <c r="G3305" i="1"/>
  <c r="F3305" i="1"/>
  <c r="E3305" i="1"/>
  <c r="C3305" i="1"/>
  <c r="A3305" i="1"/>
  <c r="K3304" i="1"/>
  <c r="G3304" i="1"/>
  <c r="F3304" i="1"/>
  <c r="E3304" i="1"/>
  <c r="C3304" i="1"/>
  <c r="A3304" i="1"/>
  <c r="K3303" i="1"/>
  <c r="G3303" i="1"/>
  <c r="F3303" i="1"/>
  <c r="E3303" i="1"/>
  <c r="C3303" i="1"/>
  <c r="A3303" i="1"/>
  <c r="K3302" i="1"/>
  <c r="G3302" i="1"/>
  <c r="F3302" i="1"/>
  <c r="E3302" i="1"/>
  <c r="C3302" i="1"/>
  <c r="A3302" i="1"/>
  <c r="K3301" i="1"/>
  <c r="G3301" i="1"/>
  <c r="F3301" i="1"/>
  <c r="E3301" i="1"/>
  <c r="C3301" i="1"/>
  <c r="A3301" i="1"/>
  <c r="K3300" i="1"/>
  <c r="G3300" i="1"/>
  <c r="F3300" i="1"/>
  <c r="E3300" i="1"/>
  <c r="C3300" i="1"/>
  <c r="A3300" i="1"/>
  <c r="K3299" i="1"/>
  <c r="G3299" i="1"/>
  <c r="F3299" i="1"/>
  <c r="E3299" i="1"/>
  <c r="C3299" i="1"/>
  <c r="A3299" i="1"/>
  <c r="K3298" i="1"/>
  <c r="G3298" i="1"/>
  <c r="F3298" i="1"/>
  <c r="E3298" i="1"/>
  <c r="C3298" i="1"/>
  <c r="A3298" i="1"/>
  <c r="K3297" i="1"/>
  <c r="G3297" i="1"/>
  <c r="F3297" i="1"/>
  <c r="E3297" i="1"/>
  <c r="C3297" i="1"/>
  <c r="A3297" i="1"/>
  <c r="K3296" i="1"/>
  <c r="G3296" i="1"/>
  <c r="F3296" i="1"/>
  <c r="E3296" i="1"/>
  <c r="C3296" i="1"/>
  <c r="A3296" i="1"/>
  <c r="K3295" i="1"/>
  <c r="G3295" i="1"/>
  <c r="F3295" i="1"/>
  <c r="E3295" i="1"/>
  <c r="C3295" i="1"/>
  <c r="A3295" i="1"/>
  <c r="K3294" i="1"/>
  <c r="G3294" i="1"/>
  <c r="F3294" i="1"/>
  <c r="E3294" i="1"/>
  <c r="C3294" i="1"/>
  <c r="A3294" i="1"/>
  <c r="K3293" i="1"/>
  <c r="G3293" i="1"/>
  <c r="F3293" i="1"/>
  <c r="E3293" i="1"/>
  <c r="C3293" i="1"/>
  <c r="A3293" i="1"/>
  <c r="K3292" i="1"/>
  <c r="G3292" i="1"/>
  <c r="F3292" i="1"/>
  <c r="E3292" i="1"/>
  <c r="C3292" i="1"/>
  <c r="A3292" i="1"/>
  <c r="K3291" i="1"/>
  <c r="G3291" i="1"/>
  <c r="F3291" i="1"/>
  <c r="E3291" i="1"/>
  <c r="C3291" i="1"/>
  <c r="A3291" i="1"/>
  <c r="K3290" i="1"/>
  <c r="G3290" i="1"/>
  <c r="F3290" i="1"/>
  <c r="E3290" i="1"/>
  <c r="C3290" i="1"/>
  <c r="A3290" i="1"/>
  <c r="K3289" i="1"/>
  <c r="G3289" i="1"/>
  <c r="F3289" i="1"/>
  <c r="E3289" i="1"/>
  <c r="C3289" i="1"/>
  <c r="A3289" i="1"/>
  <c r="K3288" i="1"/>
  <c r="G3288" i="1"/>
  <c r="F3288" i="1"/>
  <c r="E3288" i="1"/>
  <c r="C3288" i="1"/>
  <c r="A3288" i="1"/>
  <c r="K3287" i="1"/>
  <c r="G3287" i="1"/>
  <c r="F3287" i="1"/>
  <c r="E3287" i="1"/>
  <c r="C3287" i="1"/>
  <c r="A3287" i="1"/>
  <c r="K3286" i="1"/>
  <c r="G3286" i="1"/>
  <c r="F3286" i="1"/>
  <c r="E3286" i="1"/>
  <c r="C3286" i="1"/>
  <c r="A3286" i="1"/>
  <c r="K3285" i="1"/>
  <c r="G3285" i="1"/>
  <c r="F3285" i="1"/>
  <c r="E3285" i="1"/>
  <c r="C3285" i="1"/>
  <c r="A3285" i="1"/>
  <c r="K3284" i="1"/>
  <c r="G3284" i="1"/>
  <c r="F3284" i="1"/>
  <c r="E3284" i="1"/>
  <c r="C3284" i="1"/>
  <c r="A3284" i="1"/>
  <c r="K3283" i="1"/>
  <c r="G3283" i="1"/>
  <c r="F3283" i="1"/>
  <c r="E3283" i="1"/>
  <c r="C3283" i="1"/>
  <c r="A3283" i="1"/>
  <c r="K3282" i="1"/>
  <c r="G3282" i="1"/>
  <c r="F3282" i="1"/>
  <c r="E3282" i="1"/>
  <c r="C3282" i="1"/>
  <c r="A3282" i="1"/>
  <c r="K3281" i="1"/>
  <c r="G3281" i="1"/>
  <c r="F3281" i="1"/>
  <c r="E3281" i="1"/>
  <c r="C3281" i="1"/>
  <c r="A3281" i="1"/>
  <c r="K3280" i="1"/>
  <c r="G3280" i="1"/>
  <c r="F3280" i="1"/>
  <c r="E3280" i="1"/>
  <c r="C3280" i="1"/>
  <c r="A3280" i="1"/>
  <c r="K3279" i="1"/>
  <c r="G3279" i="1"/>
  <c r="F3279" i="1"/>
  <c r="E3279" i="1"/>
  <c r="C3279" i="1"/>
  <c r="A3279" i="1"/>
  <c r="K3278" i="1"/>
  <c r="G3278" i="1"/>
  <c r="F3278" i="1"/>
  <c r="E3278" i="1"/>
  <c r="C3278" i="1"/>
  <c r="A3278" i="1"/>
  <c r="K3277" i="1"/>
  <c r="G3277" i="1"/>
  <c r="F3277" i="1"/>
  <c r="E3277" i="1"/>
  <c r="C3277" i="1"/>
  <c r="A3277" i="1"/>
  <c r="K3276" i="1"/>
  <c r="G3276" i="1"/>
  <c r="F3276" i="1"/>
  <c r="E3276" i="1"/>
  <c r="C3276" i="1"/>
  <c r="A3276" i="1"/>
  <c r="K3275" i="1"/>
  <c r="G3275" i="1"/>
  <c r="F3275" i="1"/>
  <c r="E3275" i="1"/>
  <c r="C3275" i="1"/>
  <c r="A3275" i="1"/>
  <c r="K3274" i="1"/>
  <c r="G3274" i="1"/>
  <c r="F3274" i="1"/>
  <c r="E3274" i="1"/>
  <c r="C3274" i="1"/>
  <c r="A3274" i="1"/>
  <c r="K3273" i="1"/>
  <c r="G3273" i="1"/>
  <c r="F3273" i="1"/>
  <c r="E3273" i="1"/>
  <c r="C3273" i="1"/>
  <c r="A3273" i="1"/>
  <c r="K3272" i="1"/>
  <c r="G3272" i="1"/>
  <c r="F3272" i="1"/>
  <c r="E3272" i="1"/>
  <c r="C3272" i="1"/>
  <c r="A3272" i="1"/>
  <c r="K3271" i="1"/>
  <c r="G3271" i="1"/>
  <c r="F3271" i="1"/>
  <c r="E3271" i="1"/>
  <c r="C3271" i="1"/>
  <c r="A3271" i="1"/>
  <c r="K3270" i="1"/>
  <c r="G3270" i="1"/>
  <c r="F3270" i="1"/>
  <c r="E3270" i="1"/>
  <c r="C3270" i="1"/>
  <c r="A3270" i="1"/>
  <c r="K3269" i="1"/>
  <c r="G3269" i="1"/>
  <c r="F3269" i="1"/>
  <c r="E3269" i="1"/>
  <c r="C3269" i="1"/>
  <c r="A3269" i="1"/>
  <c r="K3268" i="1"/>
  <c r="G3268" i="1"/>
  <c r="F3268" i="1"/>
  <c r="E3268" i="1"/>
  <c r="C3268" i="1"/>
  <c r="A3268" i="1"/>
  <c r="K3267" i="1"/>
  <c r="G3267" i="1"/>
  <c r="F3267" i="1"/>
  <c r="E3267" i="1"/>
  <c r="C3267" i="1"/>
  <c r="A3267" i="1"/>
  <c r="K3266" i="1"/>
  <c r="G3266" i="1"/>
  <c r="F3266" i="1"/>
  <c r="E3266" i="1"/>
  <c r="C3266" i="1"/>
  <c r="A3266" i="1"/>
  <c r="K3265" i="1"/>
  <c r="G3265" i="1"/>
  <c r="F3265" i="1"/>
  <c r="E3265" i="1"/>
  <c r="C3265" i="1"/>
  <c r="A3265" i="1"/>
  <c r="K3264" i="1"/>
  <c r="G3264" i="1"/>
  <c r="F3264" i="1"/>
  <c r="E3264" i="1"/>
  <c r="C3264" i="1"/>
  <c r="A3264" i="1"/>
  <c r="K3263" i="1"/>
  <c r="G3263" i="1"/>
  <c r="F3263" i="1"/>
  <c r="E3263" i="1"/>
  <c r="C3263" i="1"/>
  <c r="A3263" i="1"/>
  <c r="K3262" i="1"/>
  <c r="G3262" i="1"/>
  <c r="F3262" i="1"/>
  <c r="E3262" i="1"/>
  <c r="C3262" i="1"/>
  <c r="A3262" i="1"/>
  <c r="K3261" i="1"/>
  <c r="G3261" i="1"/>
  <c r="F3261" i="1"/>
  <c r="E3261" i="1"/>
  <c r="C3261" i="1"/>
  <c r="A3261" i="1"/>
  <c r="K3260" i="1"/>
  <c r="G3260" i="1"/>
  <c r="F3260" i="1"/>
  <c r="E3260" i="1"/>
  <c r="C3260" i="1"/>
  <c r="A3260" i="1"/>
  <c r="K3259" i="1"/>
  <c r="G3259" i="1"/>
  <c r="F3259" i="1"/>
  <c r="E3259" i="1"/>
  <c r="C3259" i="1"/>
  <c r="A3259" i="1"/>
  <c r="K3258" i="1"/>
  <c r="G3258" i="1"/>
  <c r="F3258" i="1"/>
  <c r="E3258" i="1"/>
  <c r="C3258" i="1"/>
  <c r="A3258" i="1"/>
  <c r="K3257" i="1"/>
  <c r="G3257" i="1"/>
  <c r="F3257" i="1"/>
  <c r="E3257" i="1"/>
  <c r="C3257" i="1"/>
  <c r="A3257" i="1"/>
  <c r="K3256" i="1"/>
  <c r="G3256" i="1"/>
  <c r="F3256" i="1"/>
  <c r="E3256" i="1"/>
  <c r="C3256" i="1"/>
  <c r="A3256" i="1"/>
  <c r="K3255" i="1"/>
  <c r="G3255" i="1"/>
  <c r="F3255" i="1"/>
  <c r="E3255" i="1"/>
  <c r="C3255" i="1"/>
  <c r="A3255" i="1"/>
  <c r="K3254" i="1"/>
  <c r="G3254" i="1"/>
  <c r="F3254" i="1"/>
  <c r="E3254" i="1"/>
  <c r="C3254" i="1"/>
  <c r="A3254" i="1"/>
  <c r="K3253" i="1"/>
  <c r="G3253" i="1"/>
  <c r="F3253" i="1"/>
  <c r="E3253" i="1"/>
  <c r="C3253" i="1"/>
  <c r="A3253" i="1"/>
  <c r="K3252" i="1"/>
  <c r="G3252" i="1"/>
  <c r="F3252" i="1"/>
  <c r="E3252" i="1"/>
  <c r="C3252" i="1"/>
  <c r="A3252" i="1"/>
  <c r="K3251" i="1"/>
  <c r="G3251" i="1"/>
  <c r="F3251" i="1"/>
  <c r="E3251" i="1"/>
  <c r="C3251" i="1"/>
  <c r="A3251" i="1"/>
  <c r="K3250" i="1"/>
  <c r="G3250" i="1"/>
  <c r="F3250" i="1"/>
  <c r="E3250" i="1"/>
  <c r="C3250" i="1"/>
  <c r="A3250" i="1"/>
  <c r="K3249" i="1"/>
  <c r="G3249" i="1"/>
  <c r="F3249" i="1"/>
  <c r="E3249" i="1"/>
  <c r="C3249" i="1"/>
  <c r="A3249" i="1"/>
  <c r="K3248" i="1"/>
  <c r="G3248" i="1"/>
  <c r="F3248" i="1"/>
  <c r="E3248" i="1"/>
  <c r="C3248" i="1"/>
  <c r="A3248" i="1"/>
  <c r="K3247" i="1"/>
  <c r="G3247" i="1"/>
  <c r="F3247" i="1"/>
  <c r="E3247" i="1"/>
  <c r="C3247" i="1"/>
  <c r="A3247" i="1"/>
  <c r="K3246" i="1"/>
  <c r="G3246" i="1"/>
  <c r="F3246" i="1"/>
  <c r="E3246" i="1"/>
  <c r="C3246" i="1"/>
  <c r="A3246" i="1"/>
  <c r="K3245" i="1"/>
  <c r="G3245" i="1"/>
  <c r="F3245" i="1"/>
  <c r="E3245" i="1"/>
  <c r="C3245" i="1"/>
  <c r="A3245" i="1"/>
  <c r="K3244" i="1"/>
  <c r="G3244" i="1"/>
  <c r="F3244" i="1"/>
  <c r="E3244" i="1"/>
  <c r="C3244" i="1"/>
  <c r="A3244" i="1"/>
  <c r="K3243" i="1"/>
  <c r="G3243" i="1"/>
  <c r="F3243" i="1"/>
  <c r="E3243" i="1"/>
  <c r="C3243" i="1"/>
  <c r="A3243" i="1"/>
  <c r="K3242" i="1"/>
  <c r="G3242" i="1"/>
  <c r="F3242" i="1"/>
  <c r="E3242" i="1"/>
  <c r="C3242" i="1"/>
  <c r="A3242" i="1"/>
  <c r="K3241" i="1"/>
  <c r="G3241" i="1"/>
  <c r="F3241" i="1"/>
  <c r="E3241" i="1"/>
  <c r="C3241" i="1"/>
  <c r="A3241" i="1"/>
  <c r="K3240" i="1"/>
  <c r="G3240" i="1"/>
  <c r="F3240" i="1"/>
  <c r="E3240" i="1"/>
  <c r="C3240" i="1"/>
  <c r="A3240" i="1"/>
  <c r="K3239" i="1"/>
  <c r="G3239" i="1"/>
  <c r="F3239" i="1"/>
  <c r="E3239" i="1"/>
  <c r="C3239" i="1"/>
  <c r="A3239" i="1"/>
  <c r="K3238" i="1"/>
  <c r="G3238" i="1"/>
  <c r="F3238" i="1"/>
  <c r="E3238" i="1"/>
  <c r="C3238" i="1"/>
  <c r="A3238" i="1"/>
  <c r="K3237" i="1"/>
  <c r="G3237" i="1"/>
  <c r="F3237" i="1"/>
  <c r="E3237" i="1"/>
  <c r="C3237" i="1"/>
  <c r="A3237" i="1"/>
  <c r="K3236" i="1"/>
  <c r="G3236" i="1"/>
  <c r="F3236" i="1"/>
  <c r="E3236" i="1"/>
  <c r="C3236" i="1"/>
  <c r="A3236" i="1"/>
  <c r="K3235" i="1"/>
  <c r="G3235" i="1"/>
  <c r="F3235" i="1"/>
  <c r="E3235" i="1"/>
  <c r="C3235" i="1"/>
  <c r="A3235" i="1"/>
  <c r="K3234" i="1"/>
  <c r="G3234" i="1"/>
  <c r="F3234" i="1"/>
  <c r="E3234" i="1"/>
  <c r="C3234" i="1"/>
  <c r="A3234" i="1"/>
  <c r="K3233" i="1"/>
  <c r="G3233" i="1"/>
  <c r="F3233" i="1"/>
  <c r="E3233" i="1"/>
  <c r="C3233" i="1"/>
  <c r="A3233" i="1"/>
  <c r="K3232" i="1"/>
  <c r="G3232" i="1"/>
  <c r="F3232" i="1"/>
  <c r="E3232" i="1"/>
  <c r="C3232" i="1"/>
  <c r="A3232" i="1"/>
  <c r="K3231" i="1"/>
  <c r="G3231" i="1"/>
  <c r="F3231" i="1"/>
  <c r="E3231" i="1"/>
  <c r="C3231" i="1"/>
  <c r="A3231" i="1"/>
  <c r="K3230" i="1"/>
  <c r="G3230" i="1"/>
  <c r="F3230" i="1"/>
  <c r="E3230" i="1"/>
  <c r="C3230" i="1"/>
  <c r="A3230" i="1"/>
  <c r="K3229" i="1"/>
  <c r="G3229" i="1"/>
  <c r="F3229" i="1"/>
  <c r="E3229" i="1"/>
  <c r="C3229" i="1"/>
  <c r="A3229" i="1"/>
  <c r="K3228" i="1"/>
  <c r="G3228" i="1"/>
  <c r="F3228" i="1"/>
  <c r="E3228" i="1"/>
  <c r="C3228" i="1"/>
  <c r="A3228" i="1"/>
  <c r="K3227" i="1"/>
  <c r="G3227" i="1"/>
  <c r="F3227" i="1"/>
  <c r="E3227" i="1"/>
  <c r="C3227" i="1"/>
  <c r="A3227" i="1"/>
  <c r="K3226" i="1"/>
  <c r="G3226" i="1"/>
  <c r="F3226" i="1"/>
  <c r="E3226" i="1"/>
  <c r="C3226" i="1"/>
  <c r="A3226" i="1"/>
  <c r="K3225" i="1"/>
  <c r="G3225" i="1"/>
  <c r="F3225" i="1"/>
  <c r="E3225" i="1"/>
  <c r="C3225" i="1"/>
  <c r="A3225" i="1"/>
  <c r="K3224" i="1"/>
  <c r="G3224" i="1"/>
  <c r="F3224" i="1"/>
  <c r="E3224" i="1"/>
  <c r="C3224" i="1"/>
  <c r="A3224" i="1"/>
  <c r="K3223" i="1"/>
  <c r="G3223" i="1"/>
  <c r="F3223" i="1"/>
  <c r="E3223" i="1"/>
  <c r="C3223" i="1"/>
  <c r="A3223" i="1"/>
  <c r="K3222" i="1"/>
  <c r="G3222" i="1"/>
  <c r="F3222" i="1"/>
  <c r="E3222" i="1"/>
  <c r="C3222" i="1"/>
  <c r="A3222" i="1"/>
  <c r="K3221" i="1"/>
  <c r="G3221" i="1"/>
  <c r="F3221" i="1"/>
  <c r="E3221" i="1"/>
  <c r="C3221" i="1"/>
  <c r="A3221" i="1"/>
  <c r="K3220" i="1"/>
  <c r="G3220" i="1"/>
  <c r="F3220" i="1"/>
  <c r="E3220" i="1"/>
  <c r="C3220" i="1"/>
  <c r="A3220" i="1"/>
  <c r="K3219" i="1"/>
  <c r="G3219" i="1"/>
  <c r="F3219" i="1"/>
  <c r="E3219" i="1"/>
  <c r="C3219" i="1"/>
  <c r="A3219" i="1"/>
  <c r="K3218" i="1"/>
  <c r="G3218" i="1"/>
  <c r="F3218" i="1"/>
  <c r="E3218" i="1"/>
  <c r="C3218" i="1"/>
  <c r="A3218" i="1"/>
  <c r="K3217" i="1"/>
  <c r="G3217" i="1"/>
  <c r="F3217" i="1"/>
  <c r="E3217" i="1"/>
  <c r="C3217" i="1"/>
  <c r="A3217" i="1"/>
  <c r="K3216" i="1"/>
  <c r="G3216" i="1"/>
  <c r="F3216" i="1"/>
  <c r="E3216" i="1"/>
  <c r="C3216" i="1"/>
  <c r="A3216" i="1"/>
  <c r="K3215" i="1"/>
  <c r="G3215" i="1"/>
  <c r="F3215" i="1"/>
  <c r="E3215" i="1"/>
  <c r="C3215" i="1"/>
  <c r="A3215" i="1"/>
  <c r="K3214" i="1"/>
  <c r="G3214" i="1"/>
  <c r="F3214" i="1"/>
  <c r="E3214" i="1"/>
  <c r="C3214" i="1"/>
  <c r="A3214" i="1"/>
  <c r="K3213" i="1"/>
  <c r="G3213" i="1"/>
  <c r="F3213" i="1"/>
  <c r="E3213" i="1"/>
  <c r="C3213" i="1"/>
  <c r="A3213" i="1"/>
  <c r="K3212" i="1"/>
  <c r="G3212" i="1"/>
  <c r="F3212" i="1"/>
  <c r="E3212" i="1"/>
  <c r="C3212" i="1"/>
  <c r="A3212" i="1"/>
  <c r="K3211" i="1"/>
  <c r="G3211" i="1"/>
  <c r="F3211" i="1"/>
  <c r="E3211" i="1"/>
  <c r="C3211" i="1"/>
  <c r="A3211" i="1"/>
  <c r="K3210" i="1"/>
  <c r="G3210" i="1"/>
  <c r="F3210" i="1"/>
  <c r="E3210" i="1"/>
  <c r="C3210" i="1"/>
  <c r="A3210" i="1"/>
  <c r="K3209" i="1"/>
  <c r="G3209" i="1"/>
  <c r="F3209" i="1"/>
  <c r="E3209" i="1"/>
  <c r="C3209" i="1"/>
  <c r="A3209" i="1"/>
  <c r="K3208" i="1"/>
  <c r="G3208" i="1"/>
  <c r="F3208" i="1"/>
  <c r="E3208" i="1"/>
  <c r="C3208" i="1"/>
  <c r="A3208" i="1"/>
  <c r="K3207" i="1"/>
  <c r="G3207" i="1"/>
  <c r="F3207" i="1"/>
  <c r="E3207" i="1"/>
  <c r="C3207" i="1"/>
  <c r="A3207" i="1"/>
  <c r="K3206" i="1"/>
  <c r="G3206" i="1"/>
  <c r="F3206" i="1"/>
  <c r="E3206" i="1"/>
  <c r="C3206" i="1"/>
  <c r="A3206" i="1"/>
  <c r="K3205" i="1"/>
  <c r="G3205" i="1"/>
  <c r="F3205" i="1"/>
  <c r="E3205" i="1"/>
  <c r="C3205" i="1"/>
  <c r="A3205" i="1"/>
  <c r="K3204" i="1"/>
  <c r="G3204" i="1"/>
  <c r="F3204" i="1"/>
  <c r="E3204" i="1"/>
  <c r="C3204" i="1"/>
  <c r="A3204" i="1"/>
  <c r="K3203" i="1"/>
  <c r="G3203" i="1"/>
  <c r="F3203" i="1"/>
  <c r="E3203" i="1"/>
  <c r="C3203" i="1"/>
  <c r="A3203" i="1"/>
  <c r="K3202" i="1"/>
  <c r="G3202" i="1"/>
  <c r="F3202" i="1"/>
  <c r="E3202" i="1"/>
  <c r="C3202" i="1"/>
  <c r="A3202" i="1"/>
  <c r="K3201" i="1"/>
  <c r="G3201" i="1"/>
  <c r="F3201" i="1"/>
  <c r="E3201" i="1"/>
  <c r="C3201" i="1"/>
  <c r="A3201" i="1"/>
  <c r="K3200" i="1"/>
  <c r="G3200" i="1"/>
  <c r="F3200" i="1"/>
  <c r="E3200" i="1"/>
  <c r="C3200" i="1"/>
  <c r="A3200" i="1"/>
  <c r="K3199" i="1"/>
  <c r="G3199" i="1"/>
  <c r="F3199" i="1"/>
  <c r="E3199" i="1"/>
  <c r="C3199" i="1"/>
  <c r="A3199" i="1"/>
  <c r="K3198" i="1"/>
  <c r="G3198" i="1"/>
  <c r="F3198" i="1"/>
  <c r="E3198" i="1"/>
  <c r="C3198" i="1"/>
  <c r="A3198" i="1"/>
  <c r="K3197" i="1"/>
  <c r="G3197" i="1"/>
  <c r="F3197" i="1"/>
  <c r="E3197" i="1"/>
  <c r="C3197" i="1"/>
  <c r="A3197" i="1"/>
  <c r="K3196" i="1"/>
  <c r="G3196" i="1"/>
  <c r="F3196" i="1"/>
  <c r="E3196" i="1"/>
  <c r="C3196" i="1"/>
  <c r="A3196" i="1"/>
  <c r="K3195" i="1"/>
  <c r="G3195" i="1"/>
  <c r="F3195" i="1"/>
  <c r="E3195" i="1"/>
  <c r="C3195" i="1"/>
  <c r="A3195" i="1"/>
  <c r="K3194" i="1"/>
  <c r="G3194" i="1"/>
  <c r="F3194" i="1"/>
  <c r="E3194" i="1"/>
  <c r="C3194" i="1"/>
  <c r="A3194" i="1"/>
  <c r="K3193" i="1"/>
  <c r="G3193" i="1"/>
  <c r="F3193" i="1"/>
  <c r="E3193" i="1"/>
  <c r="C3193" i="1"/>
  <c r="A3193" i="1"/>
  <c r="K3192" i="1"/>
  <c r="G3192" i="1"/>
  <c r="F3192" i="1"/>
  <c r="E3192" i="1"/>
  <c r="C3192" i="1"/>
  <c r="A3192" i="1"/>
  <c r="K3191" i="1"/>
  <c r="G3191" i="1"/>
  <c r="F3191" i="1"/>
  <c r="E3191" i="1"/>
  <c r="C3191" i="1"/>
  <c r="A3191" i="1"/>
  <c r="K3190" i="1"/>
  <c r="G3190" i="1"/>
  <c r="F3190" i="1"/>
  <c r="E3190" i="1"/>
  <c r="C3190" i="1"/>
  <c r="A3190" i="1"/>
  <c r="K3189" i="1"/>
  <c r="G3189" i="1"/>
  <c r="F3189" i="1"/>
  <c r="E3189" i="1"/>
  <c r="C3189" i="1"/>
  <c r="A3189" i="1"/>
  <c r="K3188" i="1"/>
  <c r="G3188" i="1"/>
  <c r="F3188" i="1"/>
  <c r="E3188" i="1"/>
  <c r="C3188" i="1"/>
  <c r="A3188" i="1"/>
  <c r="K3187" i="1"/>
  <c r="G3187" i="1"/>
  <c r="F3187" i="1"/>
  <c r="E3187" i="1"/>
  <c r="C3187" i="1"/>
  <c r="A3187" i="1"/>
  <c r="K3186" i="1"/>
  <c r="G3186" i="1"/>
  <c r="F3186" i="1"/>
  <c r="E3186" i="1"/>
  <c r="C3186" i="1"/>
  <c r="A3186" i="1"/>
  <c r="K3185" i="1"/>
  <c r="G3185" i="1"/>
  <c r="F3185" i="1"/>
  <c r="E3185" i="1"/>
  <c r="C3185" i="1"/>
  <c r="A3185" i="1"/>
  <c r="K3184" i="1"/>
  <c r="G3184" i="1"/>
  <c r="F3184" i="1"/>
  <c r="E3184" i="1"/>
  <c r="C3184" i="1"/>
  <c r="A3184" i="1"/>
  <c r="K3183" i="1"/>
  <c r="G3183" i="1"/>
  <c r="F3183" i="1"/>
  <c r="E3183" i="1"/>
  <c r="C3183" i="1"/>
  <c r="A3183" i="1"/>
  <c r="K3182" i="1"/>
  <c r="G3182" i="1"/>
  <c r="F3182" i="1"/>
  <c r="E3182" i="1"/>
  <c r="C3182" i="1"/>
  <c r="A3182" i="1"/>
  <c r="K3181" i="1"/>
  <c r="G3181" i="1"/>
  <c r="F3181" i="1"/>
  <c r="E3181" i="1"/>
  <c r="C3181" i="1"/>
  <c r="A3181" i="1"/>
  <c r="K3180" i="1"/>
  <c r="G3180" i="1"/>
  <c r="F3180" i="1"/>
  <c r="E3180" i="1"/>
  <c r="C3180" i="1"/>
  <c r="A3180" i="1"/>
  <c r="K3179" i="1"/>
  <c r="G3179" i="1"/>
  <c r="F3179" i="1"/>
  <c r="E3179" i="1"/>
  <c r="C3179" i="1"/>
  <c r="A3179" i="1"/>
  <c r="K3178" i="1"/>
  <c r="G3178" i="1"/>
  <c r="F3178" i="1"/>
  <c r="E3178" i="1"/>
  <c r="C3178" i="1"/>
  <c r="A3178" i="1"/>
  <c r="K3177" i="1"/>
  <c r="G3177" i="1"/>
  <c r="F3177" i="1"/>
  <c r="E3177" i="1"/>
  <c r="C3177" i="1"/>
  <c r="A3177" i="1"/>
  <c r="K3176" i="1"/>
  <c r="G3176" i="1"/>
  <c r="F3176" i="1"/>
  <c r="E3176" i="1"/>
  <c r="C3176" i="1"/>
  <c r="A3176" i="1"/>
  <c r="K3175" i="1"/>
  <c r="G3175" i="1"/>
  <c r="F3175" i="1"/>
  <c r="E3175" i="1"/>
  <c r="C3175" i="1"/>
  <c r="A3175" i="1"/>
  <c r="K3174" i="1"/>
  <c r="G3174" i="1"/>
  <c r="F3174" i="1"/>
  <c r="E3174" i="1"/>
  <c r="C3174" i="1"/>
  <c r="A3174" i="1"/>
  <c r="K3173" i="1"/>
  <c r="G3173" i="1"/>
  <c r="F3173" i="1"/>
  <c r="E3173" i="1"/>
  <c r="C3173" i="1"/>
  <c r="A3173" i="1"/>
  <c r="K3172" i="1"/>
  <c r="G3172" i="1"/>
  <c r="F3172" i="1"/>
  <c r="E3172" i="1"/>
  <c r="C3172" i="1"/>
  <c r="A3172" i="1"/>
  <c r="K3171" i="1"/>
  <c r="G3171" i="1"/>
  <c r="F3171" i="1"/>
  <c r="E3171" i="1"/>
  <c r="C3171" i="1"/>
  <c r="A3171" i="1"/>
  <c r="K3170" i="1"/>
  <c r="G3170" i="1"/>
  <c r="F3170" i="1"/>
  <c r="E3170" i="1"/>
  <c r="C3170" i="1"/>
  <c r="A3170" i="1"/>
  <c r="K3169" i="1"/>
  <c r="G3169" i="1"/>
  <c r="F3169" i="1"/>
  <c r="E3169" i="1"/>
  <c r="C3169" i="1"/>
  <c r="A3169" i="1"/>
  <c r="K3168" i="1"/>
  <c r="G3168" i="1"/>
  <c r="F3168" i="1"/>
  <c r="E3168" i="1"/>
  <c r="C3168" i="1"/>
  <c r="A3168" i="1"/>
  <c r="K3167" i="1"/>
  <c r="G3167" i="1"/>
  <c r="F3167" i="1"/>
  <c r="E3167" i="1"/>
  <c r="C3167" i="1"/>
  <c r="A3167" i="1"/>
  <c r="K3166" i="1"/>
  <c r="G3166" i="1"/>
  <c r="F3166" i="1"/>
  <c r="E3166" i="1"/>
  <c r="C3166" i="1"/>
  <c r="A3166" i="1"/>
  <c r="K3165" i="1"/>
  <c r="G3165" i="1"/>
  <c r="F3165" i="1"/>
  <c r="E3165" i="1"/>
  <c r="C3165" i="1"/>
  <c r="A3165" i="1"/>
  <c r="K3164" i="1"/>
  <c r="G3164" i="1"/>
  <c r="F3164" i="1"/>
  <c r="E3164" i="1"/>
  <c r="C3164" i="1"/>
  <c r="A3164" i="1"/>
  <c r="K3163" i="1"/>
  <c r="G3163" i="1"/>
  <c r="F3163" i="1"/>
  <c r="E3163" i="1"/>
  <c r="C3163" i="1"/>
  <c r="A3163" i="1"/>
  <c r="K3162" i="1"/>
  <c r="G3162" i="1"/>
  <c r="F3162" i="1"/>
  <c r="E3162" i="1"/>
  <c r="C3162" i="1"/>
  <c r="A3162" i="1"/>
  <c r="K3161" i="1"/>
  <c r="G3161" i="1"/>
  <c r="F3161" i="1"/>
  <c r="E3161" i="1"/>
  <c r="C3161" i="1"/>
  <c r="A3161" i="1"/>
  <c r="K3160" i="1"/>
  <c r="G3160" i="1"/>
  <c r="F3160" i="1"/>
  <c r="E3160" i="1"/>
  <c r="C3160" i="1"/>
  <c r="A3160" i="1"/>
  <c r="K3159" i="1"/>
  <c r="G3159" i="1"/>
  <c r="F3159" i="1"/>
  <c r="E3159" i="1"/>
  <c r="C3159" i="1"/>
  <c r="A3159" i="1"/>
  <c r="K3158" i="1"/>
  <c r="G3158" i="1"/>
  <c r="F3158" i="1"/>
  <c r="E3158" i="1"/>
  <c r="C3158" i="1"/>
  <c r="A3158" i="1"/>
  <c r="K3157" i="1"/>
  <c r="G3157" i="1"/>
  <c r="F3157" i="1"/>
  <c r="E3157" i="1"/>
  <c r="C3157" i="1"/>
  <c r="A3157" i="1"/>
  <c r="K3156" i="1"/>
  <c r="G3156" i="1"/>
  <c r="F3156" i="1"/>
  <c r="E3156" i="1"/>
  <c r="C3156" i="1"/>
  <c r="A3156" i="1"/>
  <c r="K3155" i="1"/>
  <c r="G3155" i="1"/>
  <c r="F3155" i="1"/>
  <c r="E3155" i="1"/>
  <c r="C3155" i="1"/>
  <c r="A3155" i="1"/>
  <c r="K3154" i="1"/>
  <c r="G3154" i="1"/>
  <c r="F3154" i="1"/>
  <c r="E3154" i="1"/>
  <c r="C3154" i="1"/>
  <c r="A3154" i="1"/>
  <c r="K3153" i="1"/>
  <c r="G3153" i="1"/>
  <c r="F3153" i="1"/>
  <c r="E3153" i="1"/>
  <c r="C3153" i="1"/>
  <c r="A3153" i="1"/>
  <c r="K3152" i="1"/>
  <c r="G3152" i="1"/>
  <c r="F3152" i="1"/>
  <c r="E3152" i="1"/>
  <c r="C3152" i="1"/>
  <c r="A3152" i="1"/>
  <c r="K3151" i="1"/>
  <c r="G3151" i="1"/>
  <c r="F3151" i="1"/>
  <c r="E3151" i="1"/>
  <c r="C3151" i="1"/>
  <c r="A3151" i="1"/>
  <c r="K3150" i="1"/>
  <c r="G3150" i="1"/>
  <c r="F3150" i="1"/>
  <c r="E3150" i="1"/>
  <c r="C3150" i="1"/>
  <c r="A3150" i="1"/>
  <c r="K3149" i="1"/>
  <c r="G3149" i="1"/>
  <c r="F3149" i="1"/>
  <c r="E3149" i="1"/>
  <c r="C3149" i="1"/>
  <c r="A3149" i="1"/>
  <c r="K3148" i="1"/>
  <c r="G3148" i="1"/>
  <c r="F3148" i="1"/>
  <c r="E3148" i="1"/>
  <c r="C3148" i="1"/>
  <c r="A3148" i="1"/>
  <c r="K3147" i="1"/>
  <c r="G3147" i="1"/>
  <c r="F3147" i="1"/>
  <c r="E3147" i="1"/>
  <c r="C3147" i="1"/>
  <c r="A3147" i="1"/>
  <c r="K3146" i="1"/>
  <c r="G3146" i="1"/>
  <c r="F3146" i="1"/>
  <c r="E3146" i="1"/>
  <c r="C3146" i="1"/>
  <c r="A3146" i="1"/>
  <c r="K3145" i="1"/>
  <c r="G3145" i="1"/>
  <c r="F3145" i="1"/>
  <c r="E3145" i="1"/>
  <c r="C3145" i="1"/>
  <c r="A3145" i="1"/>
  <c r="K3144" i="1"/>
  <c r="G3144" i="1"/>
  <c r="F3144" i="1"/>
  <c r="E3144" i="1"/>
  <c r="C3144" i="1"/>
  <c r="A3144" i="1"/>
  <c r="K3143" i="1"/>
  <c r="G3143" i="1"/>
  <c r="F3143" i="1"/>
  <c r="E3143" i="1"/>
  <c r="C3143" i="1"/>
  <c r="A3143" i="1"/>
  <c r="K3142" i="1"/>
  <c r="G3142" i="1"/>
  <c r="F3142" i="1"/>
  <c r="E3142" i="1"/>
  <c r="C3142" i="1"/>
  <c r="A3142" i="1"/>
  <c r="K3141" i="1"/>
  <c r="G3141" i="1"/>
  <c r="F3141" i="1"/>
  <c r="E3141" i="1"/>
  <c r="C3141" i="1"/>
  <c r="A3141" i="1"/>
  <c r="K3140" i="1"/>
  <c r="G3140" i="1"/>
  <c r="F3140" i="1"/>
  <c r="E3140" i="1"/>
  <c r="C3140" i="1"/>
  <c r="A3140" i="1"/>
  <c r="K3139" i="1"/>
  <c r="G3139" i="1"/>
  <c r="F3139" i="1"/>
  <c r="E3139" i="1"/>
  <c r="C3139" i="1"/>
  <c r="A3139" i="1"/>
  <c r="K3138" i="1"/>
  <c r="G3138" i="1"/>
  <c r="F3138" i="1"/>
  <c r="E3138" i="1"/>
  <c r="C3138" i="1"/>
  <c r="A3138" i="1"/>
  <c r="K3137" i="1"/>
  <c r="G3137" i="1"/>
  <c r="F3137" i="1"/>
  <c r="E3137" i="1"/>
  <c r="C3137" i="1"/>
  <c r="A3137" i="1"/>
  <c r="K3136" i="1"/>
  <c r="G3136" i="1"/>
  <c r="F3136" i="1"/>
  <c r="E3136" i="1"/>
  <c r="C3136" i="1"/>
  <c r="A3136" i="1"/>
  <c r="K3135" i="1"/>
  <c r="G3135" i="1"/>
  <c r="F3135" i="1"/>
  <c r="E3135" i="1"/>
  <c r="C3135" i="1"/>
  <c r="A3135" i="1"/>
  <c r="K3134" i="1"/>
  <c r="G3134" i="1"/>
  <c r="F3134" i="1"/>
  <c r="E3134" i="1"/>
  <c r="C3134" i="1"/>
  <c r="A3134" i="1"/>
  <c r="K3133" i="1"/>
  <c r="G3133" i="1"/>
  <c r="F3133" i="1"/>
  <c r="E3133" i="1"/>
  <c r="C3133" i="1"/>
  <c r="A3133" i="1"/>
  <c r="K3132" i="1"/>
  <c r="G3132" i="1"/>
  <c r="F3132" i="1"/>
  <c r="E3132" i="1"/>
  <c r="C3132" i="1"/>
  <c r="A3132" i="1"/>
  <c r="K3131" i="1"/>
  <c r="G3131" i="1"/>
  <c r="F3131" i="1"/>
  <c r="E3131" i="1"/>
  <c r="C3131" i="1"/>
  <c r="A3131" i="1"/>
  <c r="K3130" i="1"/>
  <c r="G3130" i="1"/>
  <c r="F3130" i="1"/>
  <c r="E3130" i="1"/>
  <c r="C3130" i="1"/>
  <c r="A3130" i="1"/>
  <c r="K3129" i="1"/>
  <c r="G3129" i="1"/>
  <c r="F3129" i="1"/>
  <c r="E3129" i="1"/>
  <c r="C3129" i="1"/>
  <c r="A3129" i="1"/>
  <c r="K3128" i="1"/>
  <c r="G3128" i="1"/>
  <c r="F3128" i="1"/>
  <c r="E3128" i="1"/>
  <c r="C3128" i="1"/>
  <c r="A3128" i="1"/>
  <c r="K3127" i="1"/>
  <c r="G3127" i="1"/>
  <c r="F3127" i="1"/>
  <c r="E3127" i="1"/>
  <c r="C3127" i="1"/>
  <c r="A3127" i="1"/>
  <c r="K3126" i="1"/>
  <c r="G3126" i="1"/>
  <c r="F3126" i="1"/>
  <c r="E3126" i="1"/>
  <c r="C3126" i="1"/>
  <c r="A3126" i="1"/>
  <c r="K3125" i="1"/>
  <c r="G3125" i="1"/>
  <c r="F3125" i="1"/>
  <c r="E3125" i="1"/>
  <c r="C3125" i="1"/>
  <c r="A3125" i="1"/>
  <c r="K3124" i="1"/>
  <c r="G3124" i="1"/>
  <c r="F3124" i="1"/>
  <c r="E3124" i="1"/>
  <c r="C3124" i="1"/>
  <c r="A3124" i="1"/>
  <c r="K3123" i="1"/>
  <c r="G3123" i="1"/>
  <c r="F3123" i="1"/>
  <c r="E3123" i="1"/>
  <c r="C3123" i="1"/>
  <c r="A3123" i="1"/>
  <c r="K3122" i="1"/>
  <c r="G3122" i="1"/>
  <c r="F3122" i="1"/>
  <c r="E3122" i="1"/>
  <c r="C3122" i="1"/>
  <c r="A3122" i="1"/>
  <c r="K3121" i="1"/>
  <c r="G3121" i="1"/>
  <c r="F3121" i="1"/>
  <c r="E3121" i="1"/>
  <c r="C3121" i="1"/>
  <c r="A3121" i="1"/>
  <c r="K3120" i="1"/>
  <c r="G3120" i="1"/>
  <c r="F3120" i="1"/>
  <c r="E3120" i="1"/>
  <c r="C3120" i="1"/>
  <c r="A3120" i="1"/>
  <c r="K3119" i="1"/>
  <c r="G3119" i="1"/>
  <c r="F3119" i="1"/>
  <c r="E3119" i="1"/>
  <c r="C3119" i="1"/>
  <c r="A3119" i="1"/>
  <c r="K3118" i="1"/>
  <c r="G3118" i="1"/>
  <c r="F3118" i="1"/>
  <c r="E3118" i="1"/>
  <c r="C3118" i="1"/>
  <c r="A3118" i="1"/>
  <c r="K3117" i="1"/>
  <c r="G3117" i="1"/>
  <c r="F3117" i="1"/>
  <c r="E3117" i="1"/>
  <c r="C3117" i="1"/>
  <c r="A3117" i="1"/>
  <c r="K3116" i="1"/>
  <c r="G3116" i="1"/>
  <c r="F3116" i="1"/>
  <c r="E3116" i="1"/>
  <c r="C3116" i="1"/>
  <c r="A3116" i="1"/>
  <c r="K3115" i="1"/>
  <c r="G3115" i="1"/>
  <c r="F3115" i="1"/>
  <c r="E3115" i="1"/>
  <c r="C3115" i="1"/>
  <c r="A3115" i="1"/>
  <c r="K3114" i="1"/>
  <c r="G3114" i="1"/>
  <c r="F3114" i="1"/>
  <c r="E3114" i="1"/>
  <c r="C3114" i="1"/>
  <c r="A3114" i="1"/>
  <c r="K3113" i="1"/>
  <c r="G3113" i="1"/>
  <c r="F3113" i="1"/>
  <c r="E3113" i="1"/>
  <c r="C3113" i="1"/>
  <c r="A3113" i="1"/>
  <c r="K3112" i="1"/>
  <c r="G3112" i="1"/>
  <c r="F3112" i="1"/>
  <c r="E3112" i="1"/>
  <c r="C3112" i="1"/>
  <c r="A3112" i="1"/>
  <c r="K3111" i="1"/>
  <c r="G3111" i="1"/>
  <c r="F3111" i="1"/>
  <c r="E3111" i="1"/>
  <c r="C3111" i="1"/>
  <c r="A3111" i="1"/>
  <c r="K3110" i="1"/>
  <c r="G3110" i="1"/>
  <c r="F3110" i="1"/>
  <c r="E3110" i="1"/>
  <c r="C3110" i="1"/>
  <c r="A3110" i="1"/>
  <c r="K3109" i="1"/>
  <c r="G3109" i="1"/>
  <c r="F3109" i="1"/>
  <c r="E3109" i="1"/>
  <c r="C3109" i="1"/>
  <c r="A3109" i="1"/>
  <c r="K3108" i="1"/>
  <c r="G3108" i="1"/>
  <c r="F3108" i="1"/>
  <c r="E3108" i="1"/>
  <c r="C3108" i="1"/>
  <c r="A3108" i="1"/>
  <c r="K3107" i="1"/>
  <c r="G3107" i="1"/>
  <c r="F3107" i="1"/>
  <c r="E3107" i="1"/>
  <c r="C3107" i="1"/>
  <c r="A3107" i="1"/>
  <c r="K3106" i="1"/>
  <c r="G3106" i="1"/>
  <c r="F3106" i="1"/>
  <c r="E3106" i="1"/>
  <c r="C3106" i="1"/>
  <c r="A3106" i="1"/>
  <c r="K3105" i="1"/>
  <c r="G3105" i="1"/>
  <c r="F3105" i="1"/>
  <c r="E3105" i="1"/>
  <c r="C3105" i="1"/>
  <c r="A3105" i="1"/>
  <c r="K3104" i="1"/>
  <c r="G3104" i="1"/>
  <c r="F3104" i="1"/>
  <c r="E3104" i="1"/>
  <c r="C3104" i="1"/>
  <c r="A3104" i="1"/>
  <c r="K3103" i="1"/>
  <c r="G3103" i="1"/>
  <c r="F3103" i="1"/>
  <c r="E3103" i="1"/>
  <c r="C3103" i="1"/>
  <c r="A3103" i="1"/>
  <c r="K3102" i="1"/>
  <c r="G3102" i="1"/>
  <c r="F3102" i="1"/>
  <c r="E3102" i="1"/>
  <c r="C3102" i="1"/>
  <c r="A3102" i="1"/>
  <c r="K3101" i="1"/>
  <c r="G3101" i="1"/>
  <c r="F3101" i="1"/>
  <c r="E3101" i="1"/>
  <c r="C3101" i="1"/>
  <c r="A3101" i="1"/>
  <c r="K3100" i="1"/>
  <c r="G3100" i="1"/>
  <c r="F3100" i="1"/>
  <c r="E3100" i="1"/>
  <c r="C3100" i="1"/>
  <c r="A3100" i="1"/>
  <c r="K3099" i="1"/>
  <c r="G3099" i="1"/>
  <c r="F3099" i="1"/>
  <c r="E3099" i="1"/>
  <c r="C3099" i="1"/>
  <c r="A3099" i="1"/>
  <c r="K3098" i="1"/>
  <c r="G3098" i="1"/>
  <c r="F3098" i="1"/>
  <c r="E3098" i="1"/>
  <c r="C3098" i="1"/>
  <c r="A3098" i="1"/>
  <c r="K3097" i="1"/>
  <c r="G3097" i="1"/>
  <c r="F3097" i="1"/>
  <c r="E3097" i="1"/>
  <c r="C3097" i="1"/>
  <c r="A3097" i="1"/>
  <c r="K3096" i="1"/>
  <c r="G3096" i="1"/>
  <c r="F3096" i="1"/>
  <c r="E3096" i="1"/>
  <c r="C3096" i="1"/>
  <c r="A3096" i="1"/>
  <c r="K3095" i="1"/>
  <c r="G3095" i="1"/>
  <c r="F3095" i="1"/>
  <c r="E3095" i="1"/>
  <c r="C3095" i="1"/>
  <c r="A3095" i="1"/>
  <c r="K3094" i="1"/>
  <c r="G3094" i="1"/>
  <c r="F3094" i="1"/>
  <c r="E3094" i="1"/>
  <c r="C3094" i="1"/>
  <c r="A3094" i="1"/>
  <c r="K3093" i="1"/>
  <c r="G3093" i="1"/>
  <c r="F3093" i="1"/>
  <c r="E3093" i="1"/>
  <c r="C3093" i="1"/>
  <c r="A3093" i="1"/>
  <c r="K3092" i="1"/>
  <c r="G3092" i="1"/>
  <c r="F3092" i="1"/>
  <c r="E3092" i="1"/>
  <c r="C3092" i="1"/>
  <c r="A3092" i="1"/>
  <c r="K3091" i="1"/>
  <c r="G3091" i="1"/>
  <c r="F3091" i="1"/>
  <c r="E3091" i="1"/>
  <c r="C3091" i="1"/>
  <c r="A3091" i="1"/>
  <c r="K3090" i="1"/>
  <c r="G3090" i="1"/>
  <c r="F3090" i="1"/>
  <c r="E3090" i="1"/>
  <c r="C3090" i="1"/>
  <c r="A3090" i="1"/>
  <c r="K3089" i="1"/>
  <c r="G3089" i="1"/>
  <c r="F3089" i="1"/>
  <c r="E3089" i="1"/>
  <c r="C3089" i="1"/>
  <c r="A3089" i="1"/>
  <c r="K3088" i="1"/>
  <c r="G3088" i="1"/>
  <c r="F3088" i="1"/>
  <c r="E3088" i="1"/>
  <c r="C3088" i="1"/>
  <c r="A3088" i="1"/>
  <c r="K3087" i="1"/>
  <c r="G3087" i="1"/>
  <c r="F3087" i="1"/>
  <c r="E3087" i="1"/>
  <c r="C3087" i="1"/>
  <c r="A3087" i="1"/>
  <c r="K3086" i="1"/>
  <c r="G3086" i="1"/>
  <c r="F3086" i="1"/>
  <c r="E3086" i="1"/>
  <c r="C3086" i="1"/>
  <c r="A3086" i="1"/>
  <c r="K3085" i="1"/>
  <c r="G3085" i="1"/>
  <c r="F3085" i="1"/>
  <c r="E3085" i="1"/>
  <c r="C3085" i="1"/>
  <c r="A3085" i="1"/>
  <c r="K3084" i="1"/>
  <c r="G3084" i="1"/>
  <c r="F3084" i="1"/>
  <c r="E3084" i="1"/>
  <c r="C3084" i="1"/>
  <c r="A3084" i="1"/>
  <c r="K3083" i="1"/>
  <c r="G3083" i="1"/>
  <c r="F3083" i="1"/>
  <c r="E3083" i="1"/>
  <c r="C3083" i="1"/>
  <c r="A3083" i="1"/>
  <c r="K3082" i="1"/>
  <c r="G3082" i="1"/>
  <c r="F3082" i="1"/>
  <c r="E3082" i="1"/>
  <c r="C3082" i="1"/>
  <c r="A3082" i="1"/>
  <c r="K3081" i="1"/>
  <c r="G3081" i="1"/>
  <c r="F3081" i="1"/>
  <c r="E3081" i="1"/>
  <c r="C3081" i="1"/>
  <c r="A3081" i="1"/>
  <c r="K3080" i="1"/>
  <c r="G3080" i="1"/>
  <c r="F3080" i="1"/>
  <c r="E3080" i="1"/>
  <c r="C3080" i="1"/>
  <c r="A3080" i="1"/>
  <c r="K3079" i="1"/>
  <c r="G3079" i="1"/>
  <c r="F3079" i="1"/>
  <c r="E3079" i="1"/>
  <c r="C3079" i="1"/>
  <c r="A3079" i="1"/>
  <c r="K3078" i="1"/>
  <c r="G3078" i="1"/>
  <c r="F3078" i="1"/>
  <c r="E3078" i="1"/>
  <c r="C3078" i="1"/>
  <c r="A3078" i="1"/>
  <c r="K3077" i="1"/>
  <c r="G3077" i="1"/>
  <c r="F3077" i="1"/>
  <c r="E3077" i="1"/>
  <c r="C3077" i="1"/>
  <c r="A3077" i="1"/>
  <c r="K3076" i="1"/>
  <c r="G3076" i="1"/>
  <c r="F3076" i="1"/>
  <c r="E3076" i="1"/>
  <c r="C3076" i="1"/>
  <c r="A3076" i="1"/>
  <c r="K3075" i="1"/>
  <c r="G3075" i="1"/>
  <c r="F3075" i="1"/>
  <c r="E3075" i="1"/>
  <c r="C3075" i="1"/>
  <c r="A3075" i="1"/>
  <c r="K3074" i="1"/>
  <c r="G3074" i="1"/>
  <c r="F3074" i="1"/>
  <c r="E3074" i="1"/>
  <c r="C3074" i="1"/>
  <c r="A3074" i="1"/>
  <c r="K3073" i="1"/>
  <c r="G3073" i="1"/>
  <c r="F3073" i="1"/>
  <c r="E3073" i="1"/>
  <c r="C3073" i="1"/>
  <c r="A3073" i="1"/>
  <c r="K3072" i="1"/>
  <c r="G3072" i="1"/>
  <c r="F3072" i="1"/>
  <c r="E3072" i="1"/>
  <c r="C3072" i="1"/>
  <c r="A3072" i="1"/>
  <c r="K3071" i="1"/>
  <c r="G3071" i="1"/>
  <c r="F3071" i="1"/>
  <c r="E3071" i="1"/>
  <c r="C3071" i="1"/>
  <c r="A3071" i="1"/>
  <c r="K3070" i="1"/>
  <c r="G3070" i="1"/>
  <c r="F3070" i="1"/>
  <c r="E3070" i="1"/>
  <c r="C3070" i="1"/>
  <c r="A3070" i="1"/>
  <c r="K3069" i="1"/>
  <c r="G3069" i="1"/>
  <c r="F3069" i="1"/>
  <c r="E3069" i="1"/>
  <c r="C3069" i="1"/>
  <c r="A3069" i="1"/>
  <c r="K3068" i="1"/>
  <c r="G3068" i="1"/>
  <c r="F3068" i="1"/>
  <c r="E3068" i="1"/>
  <c r="C3068" i="1"/>
  <c r="A3068" i="1"/>
  <c r="K3067" i="1"/>
  <c r="G3067" i="1"/>
  <c r="F3067" i="1"/>
  <c r="E3067" i="1"/>
  <c r="C3067" i="1"/>
  <c r="A3067" i="1"/>
  <c r="K3066" i="1"/>
  <c r="G3066" i="1"/>
  <c r="F3066" i="1"/>
  <c r="E3066" i="1"/>
  <c r="C3066" i="1"/>
  <c r="A3066" i="1"/>
  <c r="K3065" i="1"/>
  <c r="G3065" i="1"/>
  <c r="F3065" i="1"/>
  <c r="E3065" i="1"/>
  <c r="C3065" i="1"/>
  <c r="A3065" i="1"/>
  <c r="K3064" i="1"/>
  <c r="G3064" i="1"/>
  <c r="F3064" i="1"/>
  <c r="E3064" i="1"/>
  <c r="C3064" i="1"/>
  <c r="A3064" i="1"/>
  <c r="K3063" i="1"/>
  <c r="G3063" i="1"/>
  <c r="F3063" i="1"/>
  <c r="E3063" i="1"/>
  <c r="C3063" i="1"/>
  <c r="A3063" i="1"/>
  <c r="K3062" i="1"/>
  <c r="G3062" i="1"/>
  <c r="F3062" i="1"/>
  <c r="E3062" i="1"/>
  <c r="C3062" i="1"/>
  <c r="A3062" i="1"/>
  <c r="K3061" i="1"/>
  <c r="G3061" i="1"/>
  <c r="F3061" i="1"/>
  <c r="E3061" i="1"/>
  <c r="C3061" i="1"/>
  <c r="A3061" i="1"/>
  <c r="K3060" i="1"/>
  <c r="G3060" i="1"/>
  <c r="F3060" i="1"/>
  <c r="E3060" i="1"/>
  <c r="C3060" i="1"/>
  <c r="A3060" i="1"/>
  <c r="K3059" i="1"/>
  <c r="G3059" i="1"/>
  <c r="F3059" i="1"/>
  <c r="E3059" i="1"/>
  <c r="C3059" i="1"/>
  <c r="A3059" i="1"/>
  <c r="K3058" i="1"/>
  <c r="G3058" i="1"/>
  <c r="F3058" i="1"/>
  <c r="E3058" i="1"/>
  <c r="C3058" i="1"/>
  <c r="A3058" i="1"/>
  <c r="K3057" i="1"/>
  <c r="G3057" i="1"/>
  <c r="F3057" i="1"/>
  <c r="E3057" i="1"/>
  <c r="C3057" i="1"/>
  <c r="A3057" i="1"/>
  <c r="K3056" i="1"/>
  <c r="G3056" i="1"/>
  <c r="F3056" i="1"/>
  <c r="E3056" i="1"/>
  <c r="C3056" i="1"/>
  <c r="A3056" i="1"/>
  <c r="K3055" i="1"/>
  <c r="G3055" i="1"/>
  <c r="F3055" i="1"/>
  <c r="E3055" i="1"/>
  <c r="C3055" i="1"/>
  <c r="A3055" i="1"/>
  <c r="K3054" i="1"/>
  <c r="G3054" i="1"/>
  <c r="F3054" i="1"/>
  <c r="E3054" i="1"/>
  <c r="C3054" i="1"/>
  <c r="A3054" i="1"/>
  <c r="K3053" i="1"/>
  <c r="G3053" i="1"/>
  <c r="F3053" i="1"/>
  <c r="E3053" i="1"/>
  <c r="C3053" i="1"/>
  <c r="A3053" i="1"/>
  <c r="K3052" i="1"/>
  <c r="G3052" i="1"/>
  <c r="F3052" i="1"/>
  <c r="E3052" i="1"/>
  <c r="C3052" i="1"/>
  <c r="A3052" i="1"/>
  <c r="K3051" i="1"/>
  <c r="G3051" i="1"/>
  <c r="F3051" i="1"/>
  <c r="E3051" i="1"/>
  <c r="C3051" i="1"/>
  <c r="A3051" i="1"/>
  <c r="K3050" i="1"/>
  <c r="G3050" i="1"/>
  <c r="F3050" i="1"/>
  <c r="E3050" i="1"/>
  <c r="C3050" i="1"/>
  <c r="A3050" i="1"/>
  <c r="K3049" i="1"/>
  <c r="G3049" i="1"/>
  <c r="F3049" i="1"/>
  <c r="E3049" i="1"/>
  <c r="C3049" i="1"/>
  <c r="A3049" i="1"/>
  <c r="K3048" i="1"/>
  <c r="G3048" i="1"/>
  <c r="F3048" i="1"/>
  <c r="E3048" i="1"/>
  <c r="C3048" i="1"/>
  <c r="A3048" i="1"/>
  <c r="K3047" i="1"/>
  <c r="G3047" i="1"/>
  <c r="F3047" i="1"/>
  <c r="E3047" i="1"/>
  <c r="C3047" i="1"/>
  <c r="A3047" i="1"/>
  <c r="K3046" i="1"/>
  <c r="G3046" i="1"/>
  <c r="F3046" i="1"/>
  <c r="E3046" i="1"/>
  <c r="C3046" i="1"/>
  <c r="A3046" i="1"/>
  <c r="K3045" i="1"/>
  <c r="G3045" i="1"/>
  <c r="F3045" i="1"/>
  <c r="E3045" i="1"/>
  <c r="C3045" i="1"/>
  <c r="A3045" i="1"/>
  <c r="K3044" i="1"/>
  <c r="G3044" i="1"/>
  <c r="F3044" i="1"/>
  <c r="E3044" i="1"/>
  <c r="C3044" i="1"/>
  <c r="A3044" i="1"/>
  <c r="K3043" i="1"/>
  <c r="G3043" i="1"/>
  <c r="F3043" i="1"/>
  <c r="E3043" i="1"/>
  <c r="C3043" i="1"/>
  <c r="A3043" i="1"/>
  <c r="K3042" i="1"/>
  <c r="G3042" i="1"/>
  <c r="F3042" i="1"/>
  <c r="E3042" i="1"/>
  <c r="C3042" i="1"/>
  <c r="A3042" i="1"/>
  <c r="K3041" i="1"/>
  <c r="G3041" i="1"/>
  <c r="F3041" i="1"/>
  <c r="E3041" i="1"/>
  <c r="C3041" i="1"/>
  <c r="A3041" i="1"/>
  <c r="K3040" i="1"/>
  <c r="G3040" i="1"/>
  <c r="F3040" i="1"/>
  <c r="E3040" i="1"/>
  <c r="C3040" i="1"/>
  <c r="A3040" i="1"/>
  <c r="K3039" i="1"/>
  <c r="G3039" i="1"/>
  <c r="F3039" i="1"/>
  <c r="E3039" i="1"/>
  <c r="C3039" i="1"/>
  <c r="A3039" i="1"/>
  <c r="K3038" i="1"/>
  <c r="G3038" i="1"/>
  <c r="F3038" i="1"/>
  <c r="E3038" i="1"/>
  <c r="C3038" i="1"/>
  <c r="A3038" i="1"/>
  <c r="K3037" i="1"/>
  <c r="G3037" i="1"/>
  <c r="F3037" i="1"/>
  <c r="E3037" i="1"/>
  <c r="C3037" i="1"/>
  <c r="A3037" i="1"/>
  <c r="K3036" i="1"/>
  <c r="G3036" i="1"/>
  <c r="F3036" i="1"/>
  <c r="E3036" i="1"/>
  <c r="C3036" i="1"/>
  <c r="A3036" i="1"/>
  <c r="K3035" i="1"/>
  <c r="G3035" i="1"/>
  <c r="F3035" i="1"/>
  <c r="E3035" i="1"/>
  <c r="C3035" i="1"/>
  <c r="A3035" i="1"/>
  <c r="K3034" i="1"/>
  <c r="G3034" i="1"/>
  <c r="F3034" i="1"/>
  <c r="E3034" i="1"/>
  <c r="C3034" i="1"/>
  <c r="A3034" i="1"/>
  <c r="K3033" i="1"/>
  <c r="G3033" i="1"/>
  <c r="F3033" i="1"/>
  <c r="E3033" i="1"/>
  <c r="C3033" i="1"/>
  <c r="A3033" i="1"/>
  <c r="K3032" i="1"/>
  <c r="G3032" i="1"/>
  <c r="F3032" i="1"/>
  <c r="E3032" i="1"/>
  <c r="C3032" i="1"/>
  <c r="A3032" i="1"/>
  <c r="K3031" i="1"/>
  <c r="G3031" i="1"/>
  <c r="F3031" i="1"/>
  <c r="E3031" i="1"/>
  <c r="C3031" i="1"/>
  <c r="A3031" i="1"/>
  <c r="K3030" i="1"/>
  <c r="G3030" i="1"/>
  <c r="F3030" i="1"/>
  <c r="E3030" i="1"/>
  <c r="C3030" i="1"/>
  <c r="A3030" i="1"/>
  <c r="K3029" i="1"/>
  <c r="G3029" i="1"/>
  <c r="F3029" i="1"/>
  <c r="E3029" i="1"/>
  <c r="C3029" i="1"/>
  <c r="A3029" i="1"/>
  <c r="K3028" i="1"/>
  <c r="G3028" i="1"/>
  <c r="F3028" i="1"/>
  <c r="E3028" i="1"/>
  <c r="C3028" i="1"/>
  <c r="A3028" i="1"/>
  <c r="K3027" i="1"/>
  <c r="G3027" i="1"/>
  <c r="F3027" i="1"/>
  <c r="E3027" i="1"/>
  <c r="C3027" i="1"/>
  <c r="A3027" i="1"/>
  <c r="K3026" i="1"/>
  <c r="G3026" i="1"/>
  <c r="F3026" i="1"/>
  <c r="E3026" i="1"/>
  <c r="C3026" i="1"/>
  <c r="A3026" i="1"/>
  <c r="K3025" i="1"/>
  <c r="G3025" i="1"/>
  <c r="F3025" i="1"/>
  <c r="E3025" i="1"/>
  <c r="C3025" i="1"/>
  <c r="A3025" i="1"/>
  <c r="K3024" i="1"/>
  <c r="G3024" i="1"/>
  <c r="F3024" i="1"/>
  <c r="E3024" i="1"/>
  <c r="C3024" i="1"/>
  <c r="A3024" i="1"/>
  <c r="K3023" i="1"/>
  <c r="G3023" i="1"/>
  <c r="F3023" i="1"/>
  <c r="E3023" i="1"/>
  <c r="C3023" i="1"/>
  <c r="A3023" i="1"/>
  <c r="K3022" i="1"/>
  <c r="G3022" i="1"/>
  <c r="F3022" i="1"/>
  <c r="E3022" i="1"/>
  <c r="C3022" i="1"/>
  <c r="A3022" i="1"/>
  <c r="K3021" i="1"/>
  <c r="G3021" i="1"/>
  <c r="F3021" i="1"/>
  <c r="E3021" i="1"/>
  <c r="C3021" i="1"/>
  <c r="A3021" i="1"/>
  <c r="K3020" i="1"/>
  <c r="G3020" i="1"/>
  <c r="F3020" i="1"/>
  <c r="E3020" i="1"/>
  <c r="C3020" i="1"/>
  <c r="A3020" i="1"/>
  <c r="K3019" i="1"/>
  <c r="G3019" i="1"/>
  <c r="F3019" i="1"/>
  <c r="E3019" i="1"/>
  <c r="C3019" i="1"/>
  <c r="A3019" i="1"/>
  <c r="K3018" i="1"/>
  <c r="G3018" i="1"/>
  <c r="F3018" i="1"/>
  <c r="E3018" i="1"/>
  <c r="C3018" i="1"/>
  <c r="A3018" i="1"/>
  <c r="K3017" i="1"/>
  <c r="G3017" i="1"/>
  <c r="F3017" i="1"/>
  <c r="E3017" i="1"/>
  <c r="C3017" i="1"/>
  <c r="A3017" i="1"/>
  <c r="K3016" i="1"/>
  <c r="G3016" i="1"/>
  <c r="F3016" i="1"/>
  <c r="E3016" i="1"/>
  <c r="C3016" i="1"/>
  <c r="A3016" i="1"/>
  <c r="K3015" i="1"/>
  <c r="G3015" i="1"/>
  <c r="F3015" i="1"/>
  <c r="E3015" i="1"/>
  <c r="C3015" i="1"/>
  <c r="A3015" i="1"/>
  <c r="K3014" i="1"/>
  <c r="G3014" i="1"/>
  <c r="F3014" i="1"/>
  <c r="E3014" i="1"/>
  <c r="C3014" i="1"/>
  <c r="A3014" i="1"/>
  <c r="K3013" i="1"/>
  <c r="G3013" i="1"/>
  <c r="F3013" i="1"/>
  <c r="E3013" i="1"/>
  <c r="C3013" i="1"/>
  <c r="A3013" i="1"/>
  <c r="K3012" i="1"/>
  <c r="G3012" i="1"/>
  <c r="F3012" i="1"/>
  <c r="E3012" i="1"/>
  <c r="C3012" i="1"/>
  <c r="A3012" i="1"/>
  <c r="K3011" i="1"/>
  <c r="G3011" i="1"/>
  <c r="F3011" i="1"/>
  <c r="E3011" i="1"/>
  <c r="C3011" i="1"/>
  <c r="A3011" i="1"/>
  <c r="K3010" i="1"/>
  <c r="G3010" i="1"/>
  <c r="F3010" i="1"/>
  <c r="E3010" i="1"/>
  <c r="C3010" i="1"/>
  <c r="A3010" i="1"/>
  <c r="K3009" i="1"/>
  <c r="G3009" i="1"/>
  <c r="F3009" i="1"/>
  <c r="E3009" i="1"/>
  <c r="C3009" i="1"/>
  <c r="A3009" i="1"/>
  <c r="K3008" i="1"/>
  <c r="G3008" i="1"/>
  <c r="F3008" i="1"/>
  <c r="E3008" i="1"/>
  <c r="C3008" i="1"/>
  <c r="A3008" i="1"/>
  <c r="K3007" i="1"/>
  <c r="G3007" i="1"/>
  <c r="F3007" i="1"/>
  <c r="E3007" i="1"/>
  <c r="C3007" i="1"/>
  <c r="A3007" i="1"/>
  <c r="K3006" i="1"/>
  <c r="G3006" i="1"/>
  <c r="F3006" i="1"/>
  <c r="E3006" i="1"/>
  <c r="C3006" i="1"/>
  <c r="A3006" i="1"/>
  <c r="K3005" i="1"/>
  <c r="G3005" i="1"/>
  <c r="F3005" i="1"/>
  <c r="E3005" i="1"/>
  <c r="C3005" i="1"/>
  <c r="A3005" i="1"/>
  <c r="K3004" i="1"/>
  <c r="G3004" i="1"/>
  <c r="F3004" i="1"/>
  <c r="E3004" i="1"/>
  <c r="C3004" i="1"/>
  <c r="A3004" i="1"/>
  <c r="K3003" i="1"/>
  <c r="G3003" i="1"/>
  <c r="F3003" i="1"/>
  <c r="E3003" i="1"/>
  <c r="C3003" i="1"/>
  <c r="A3003" i="1"/>
  <c r="K3002" i="1"/>
  <c r="G3002" i="1"/>
  <c r="F3002" i="1"/>
  <c r="E3002" i="1"/>
  <c r="C3002" i="1"/>
  <c r="A3002" i="1"/>
  <c r="K3001" i="1"/>
  <c r="G3001" i="1"/>
  <c r="F3001" i="1"/>
  <c r="E3001" i="1"/>
  <c r="C3001" i="1"/>
  <c r="A3001" i="1"/>
  <c r="K3000" i="1"/>
  <c r="G3000" i="1"/>
  <c r="F3000" i="1"/>
  <c r="E3000" i="1"/>
  <c r="C3000" i="1"/>
  <c r="A3000" i="1"/>
  <c r="K2999" i="1"/>
  <c r="G2999" i="1"/>
  <c r="F2999" i="1"/>
  <c r="E2999" i="1"/>
  <c r="C2999" i="1"/>
  <c r="A2999" i="1"/>
  <c r="K2998" i="1"/>
  <c r="G2998" i="1"/>
  <c r="F2998" i="1"/>
  <c r="E2998" i="1"/>
  <c r="C2998" i="1"/>
  <c r="A2998" i="1"/>
  <c r="K2997" i="1"/>
  <c r="G2997" i="1"/>
  <c r="F2997" i="1"/>
  <c r="E2997" i="1"/>
  <c r="C2997" i="1"/>
  <c r="A2997" i="1"/>
  <c r="K2996" i="1"/>
  <c r="G2996" i="1"/>
  <c r="F2996" i="1"/>
  <c r="E2996" i="1"/>
  <c r="C2996" i="1"/>
  <c r="A2996" i="1"/>
  <c r="K2995" i="1"/>
  <c r="G2995" i="1"/>
  <c r="F2995" i="1"/>
  <c r="E2995" i="1"/>
  <c r="C2995" i="1"/>
  <c r="A2995" i="1"/>
  <c r="K2994" i="1"/>
  <c r="G2994" i="1"/>
  <c r="F2994" i="1"/>
  <c r="E2994" i="1"/>
  <c r="C2994" i="1"/>
  <c r="A2994" i="1"/>
  <c r="K2993" i="1"/>
  <c r="G2993" i="1"/>
  <c r="F2993" i="1"/>
  <c r="E2993" i="1"/>
  <c r="C2993" i="1"/>
  <c r="A2993" i="1"/>
  <c r="K2992" i="1"/>
  <c r="G2992" i="1"/>
  <c r="F2992" i="1"/>
  <c r="E2992" i="1"/>
  <c r="C2992" i="1"/>
  <c r="A2992" i="1"/>
  <c r="K2991" i="1"/>
  <c r="G2991" i="1"/>
  <c r="F2991" i="1"/>
  <c r="E2991" i="1"/>
  <c r="C2991" i="1"/>
  <c r="A2991" i="1"/>
  <c r="K2990" i="1"/>
  <c r="G2990" i="1"/>
  <c r="F2990" i="1"/>
  <c r="E2990" i="1"/>
  <c r="C2990" i="1"/>
  <c r="A2990" i="1"/>
  <c r="K2989" i="1"/>
  <c r="G2989" i="1"/>
  <c r="F2989" i="1"/>
  <c r="E2989" i="1"/>
  <c r="C2989" i="1"/>
  <c r="A2989" i="1"/>
  <c r="K2988" i="1"/>
  <c r="G2988" i="1"/>
  <c r="F2988" i="1"/>
  <c r="E2988" i="1"/>
  <c r="C2988" i="1"/>
  <c r="A2988" i="1"/>
  <c r="K2987" i="1"/>
  <c r="G2987" i="1"/>
  <c r="F2987" i="1"/>
  <c r="E2987" i="1"/>
  <c r="C2987" i="1"/>
  <c r="A2987" i="1"/>
  <c r="K2986" i="1"/>
  <c r="G2986" i="1"/>
  <c r="F2986" i="1"/>
  <c r="E2986" i="1"/>
  <c r="C2986" i="1"/>
  <c r="A2986" i="1"/>
  <c r="K2985" i="1"/>
  <c r="G2985" i="1"/>
  <c r="F2985" i="1"/>
  <c r="E2985" i="1"/>
  <c r="C2985" i="1"/>
  <c r="A2985" i="1"/>
  <c r="K2984" i="1"/>
  <c r="G2984" i="1"/>
  <c r="F2984" i="1"/>
  <c r="E2984" i="1"/>
  <c r="C2984" i="1"/>
  <c r="A2984" i="1"/>
  <c r="K2983" i="1"/>
  <c r="G2983" i="1"/>
  <c r="F2983" i="1"/>
  <c r="E2983" i="1"/>
  <c r="C2983" i="1"/>
  <c r="A2983" i="1"/>
  <c r="K2982" i="1"/>
  <c r="G2982" i="1"/>
  <c r="F2982" i="1"/>
  <c r="E2982" i="1"/>
  <c r="C2982" i="1"/>
  <c r="A2982" i="1"/>
  <c r="K2981" i="1"/>
  <c r="G2981" i="1"/>
  <c r="F2981" i="1"/>
  <c r="E2981" i="1"/>
  <c r="C2981" i="1"/>
  <c r="A2981" i="1"/>
  <c r="K2980" i="1"/>
  <c r="G2980" i="1"/>
  <c r="F2980" i="1"/>
  <c r="E2980" i="1"/>
  <c r="C2980" i="1"/>
  <c r="A2980" i="1"/>
  <c r="K2979" i="1"/>
  <c r="G2979" i="1"/>
  <c r="F2979" i="1"/>
  <c r="E2979" i="1"/>
  <c r="C2979" i="1"/>
  <c r="A2979" i="1"/>
  <c r="K2978" i="1"/>
  <c r="G2978" i="1"/>
  <c r="F2978" i="1"/>
  <c r="E2978" i="1"/>
  <c r="C2978" i="1"/>
  <c r="A2978" i="1"/>
  <c r="K2977" i="1"/>
  <c r="G2977" i="1"/>
  <c r="F2977" i="1"/>
  <c r="E2977" i="1"/>
  <c r="C2977" i="1"/>
  <c r="A2977" i="1"/>
  <c r="K2976" i="1"/>
  <c r="G2976" i="1"/>
  <c r="F2976" i="1"/>
  <c r="E2976" i="1"/>
  <c r="C2976" i="1"/>
  <c r="A2976" i="1"/>
  <c r="K2975" i="1"/>
  <c r="G2975" i="1"/>
  <c r="F2975" i="1"/>
  <c r="E2975" i="1"/>
  <c r="C2975" i="1"/>
  <c r="A2975" i="1"/>
  <c r="K2974" i="1"/>
  <c r="G2974" i="1"/>
  <c r="F2974" i="1"/>
  <c r="E2974" i="1"/>
  <c r="C2974" i="1"/>
  <c r="A2974" i="1"/>
  <c r="K2973" i="1"/>
  <c r="G2973" i="1"/>
  <c r="F2973" i="1"/>
  <c r="E2973" i="1"/>
  <c r="C2973" i="1"/>
  <c r="A2973" i="1"/>
  <c r="K2972" i="1"/>
  <c r="G2972" i="1"/>
  <c r="F2972" i="1"/>
  <c r="E2972" i="1"/>
  <c r="C2972" i="1"/>
  <c r="A2972" i="1"/>
  <c r="K2971" i="1"/>
  <c r="G2971" i="1"/>
  <c r="F2971" i="1"/>
  <c r="E2971" i="1"/>
  <c r="C2971" i="1"/>
  <c r="A2971" i="1"/>
  <c r="K2970" i="1"/>
  <c r="G2970" i="1"/>
  <c r="F2970" i="1"/>
  <c r="E2970" i="1"/>
  <c r="C2970" i="1"/>
  <c r="A2970" i="1"/>
  <c r="K2969" i="1"/>
  <c r="G2969" i="1"/>
  <c r="F2969" i="1"/>
  <c r="E2969" i="1"/>
  <c r="C2969" i="1"/>
  <c r="A2969" i="1"/>
  <c r="K2968" i="1"/>
  <c r="G2968" i="1"/>
  <c r="F2968" i="1"/>
  <c r="E2968" i="1"/>
  <c r="C2968" i="1"/>
  <c r="A2968" i="1"/>
  <c r="K2967" i="1"/>
  <c r="G2967" i="1"/>
  <c r="F2967" i="1"/>
  <c r="E2967" i="1"/>
  <c r="C2967" i="1"/>
  <c r="A2967" i="1"/>
  <c r="K2966" i="1"/>
  <c r="G2966" i="1"/>
  <c r="F2966" i="1"/>
  <c r="E2966" i="1"/>
  <c r="C2966" i="1"/>
  <c r="A2966" i="1"/>
  <c r="K2965" i="1"/>
  <c r="G2965" i="1"/>
  <c r="F2965" i="1"/>
  <c r="E2965" i="1"/>
  <c r="C2965" i="1"/>
  <c r="A2965" i="1"/>
  <c r="K2964" i="1"/>
  <c r="G2964" i="1"/>
  <c r="F2964" i="1"/>
  <c r="E2964" i="1"/>
  <c r="C2964" i="1"/>
  <c r="A2964" i="1"/>
  <c r="K2963" i="1"/>
  <c r="G2963" i="1"/>
  <c r="F2963" i="1"/>
  <c r="E2963" i="1"/>
  <c r="C2963" i="1"/>
  <c r="A2963" i="1"/>
  <c r="K2962" i="1"/>
  <c r="G2962" i="1"/>
  <c r="F2962" i="1"/>
  <c r="E2962" i="1"/>
  <c r="C2962" i="1"/>
  <c r="A2962" i="1"/>
  <c r="K2961" i="1"/>
  <c r="G2961" i="1"/>
  <c r="F2961" i="1"/>
  <c r="E2961" i="1"/>
  <c r="C2961" i="1"/>
  <c r="A2961" i="1"/>
  <c r="K2960" i="1"/>
  <c r="G2960" i="1"/>
  <c r="F2960" i="1"/>
  <c r="E2960" i="1"/>
  <c r="C2960" i="1"/>
  <c r="A2960" i="1"/>
  <c r="K2959" i="1"/>
  <c r="G2959" i="1"/>
  <c r="F2959" i="1"/>
  <c r="E2959" i="1"/>
  <c r="C2959" i="1"/>
  <c r="A2959" i="1"/>
  <c r="K2958" i="1"/>
  <c r="G2958" i="1"/>
  <c r="F2958" i="1"/>
  <c r="E2958" i="1"/>
  <c r="C2958" i="1"/>
  <c r="A2958" i="1"/>
  <c r="K2957" i="1"/>
  <c r="G2957" i="1"/>
  <c r="F2957" i="1"/>
  <c r="E2957" i="1"/>
  <c r="C2957" i="1"/>
  <c r="A2957" i="1"/>
  <c r="K2956" i="1"/>
  <c r="G2956" i="1"/>
  <c r="F2956" i="1"/>
  <c r="E2956" i="1"/>
  <c r="C2956" i="1"/>
  <c r="A2956" i="1"/>
  <c r="K2955" i="1"/>
  <c r="G2955" i="1"/>
  <c r="F2955" i="1"/>
  <c r="E2955" i="1"/>
  <c r="C2955" i="1"/>
  <c r="A2955" i="1"/>
  <c r="K2954" i="1"/>
  <c r="G2954" i="1"/>
  <c r="F2954" i="1"/>
  <c r="E2954" i="1"/>
  <c r="C2954" i="1"/>
  <c r="A2954" i="1"/>
  <c r="K2953" i="1"/>
  <c r="G2953" i="1"/>
  <c r="F2953" i="1"/>
  <c r="E2953" i="1"/>
  <c r="C2953" i="1"/>
  <c r="A2953" i="1"/>
  <c r="K2952" i="1"/>
  <c r="G2952" i="1"/>
  <c r="F2952" i="1"/>
  <c r="E2952" i="1"/>
  <c r="C2952" i="1"/>
  <c r="A2952" i="1"/>
  <c r="K2951" i="1"/>
  <c r="G2951" i="1"/>
  <c r="F2951" i="1"/>
  <c r="E2951" i="1"/>
  <c r="C2951" i="1"/>
  <c r="A2951" i="1"/>
  <c r="K2950" i="1"/>
  <c r="G2950" i="1"/>
  <c r="F2950" i="1"/>
  <c r="E2950" i="1"/>
  <c r="C2950" i="1"/>
  <c r="A2950" i="1"/>
  <c r="K2949" i="1"/>
  <c r="G2949" i="1"/>
  <c r="F2949" i="1"/>
  <c r="E2949" i="1"/>
  <c r="C2949" i="1"/>
  <c r="A2949" i="1"/>
  <c r="K2948" i="1"/>
  <c r="G2948" i="1"/>
  <c r="F2948" i="1"/>
  <c r="E2948" i="1"/>
  <c r="C2948" i="1"/>
  <c r="A2948" i="1"/>
  <c r="K2947" i="1"/>
  <c r="G2947" i="1"/>
  <c r="F2947" i="1"/>
  <c r="E2947" i="1"/>
  <c r="C2947" i="1"/>
  <c r="A2947" i="1"/>
  <c r="K2946" i="1"/>
  <c r="G2946" i="1"/>
  <c r="F2946" i="1"/>
  <c r="E2946" i="1"/>
  <c r="C2946" i="1"/>
  <c r="A2946" i="1"/>
  <c r="K2945" i="1"/>
  <c r="G2945" i="1"/>
  <c r="F2945" i="1"/>
  <c r="E2945" i="1"/>
  <c r="C2945" i="1"/>
  <c r="A2945" i="1"/>
  <c r="K2944" i="1"/>
  <c r="G2944" i="1"/>
  <c r="F2944" i="1"/>
  <c r="E2944" i="1"/>
  <c r="C2944" i="1"/>
  <c r="A2944" i="1"/>
  <c r="K2943" i="1"/>
  <c r="G2943" i="1"/>
  <c r="F2943" i="1"/>
  <c r="E2943" i="1"/>
  <c r="C2943" i="1"/>
  <c r="A2943" i="1"/>
  <c r="K2942" i="1"/>
  <c r="G2942" i="1"/>
  <c r="F2942" i="1"/>
  <c r="E2942" i="1"/>
  <c r="C2942" i="1"/>
  <c r="A2942" i="1"/>
  <c r="K2941" i="1"/>
  <c r="G2941" i="1"/>
  <c r="F2941" i="1"/>
  <c r="E2941" i="1"/>
  <c r="C2941" i="1"/>
  <c r="A2941" i="1"/>
  <c r="K2940" i="1"/>
  <c r="G2940" i="1"/>
  <c r="F2940" i="1"/>
  <c r="E2940" i="1"/>
  <c r="C2940" i="1"/>
  <c r="A2940" i="1"/>
  <c r="K2939" i="1"/>
  <c r="G2939" i="1"/>
  <c r="F2939" i="1"/>
  <c r="E2939" i="1"/>
  <c r="C2939" i="1"/>
  <c r="A2939" i="1"/>
  <c r="K2938" i="1"/>
  <c r="G2938" i="1"/>
  <c r="F2938" i="1"/>
  <c r="E2938" i="1"/>
  <c r="C2938" i="1"/>
  <c r="A2938" i="1"/>
  <c r="K2937" i="1"/>
  <c r="G2937" i="1"/>
  <c r="F2937" i="1"/>
  <c r="E2937" i="1"/>
  <c r="C2937" i="1"/>
  <c r="A2937" i="1"/>
  <c r="K2936" i="1"/>
  <c r="G2936" i="1"/>
  <c r="F2936" i="1"/>
  <c r="E2936" i="1"/>
  <c r="C2936" i="1"/>
  <c r="A2936" i="1"/>
  <c r="K2935" i="1"/>
  <c r="G2935" i="1"/>
  <c r="F2935" i="1"/>
  <c r="E2935" i="1"/>
  <c r="C2935" i="1"/>
  <c r="A2935" i="1"/>
  <c r="K2934" i="1"/>
  <c r="G2934" i="1"/>
  <c r="F2934" i="1"/>
  <c r="E2934" i="1"/>
  <c r="C2934" i="1"/>
  <c r="A2934" i="1"/>
  <c r="K2933" i="1"/>
  <c r="G2933" i="1"/>
  <c r="F2933" i="1"/>
  <c r="E2933" i="1"/>
  <c r="C2933" i="1"/>
  <c r="A2933" i="1"/>
  <c r="K2932" i="1"/>
  <c r="G2932" i="1"/>
  <c r="F2932" i="1"/>
  <c r="E2932" i="1"/>
  <c r="C2932" i="1"/>
  <c r="A2932" i="1"/>
  <c r="K2931" i="1"/>
  <c r="G2931" i="1"/>
  <c r="F2931" i="1"/>
  <c r="E2931" i="1"/>
  <c r="C2931" i="1"/>
  <c r="A2931" i="1"/>
  <c r="K2930" i="1"/>
  <c r="G2930" i="1"/>
  <c r="F2930" i="1"/>
  <c r="E2930" i="1"/>
  <c r="C2930" i="1"/>
  <c r="A2930" i="1"/>
  <c r="K2929" i="1"/>
  <c r="G2929" i="1"/>
  <c r="F2929" i="1"/>
  <c r="E2929" i="1"/>
  <c r="C2929" i="1"/>
  <c r="A2929" i="1"/>
  <c r="K2928" i="1"/>
  <c r="G2928" i="1"/>
  <c r="F2928" i="1"/>
  <c r="E2928" i="1"/>
  <c r="C2928" i="1"/>
  <c r="A2928" i="1"/>
  <c r="K2927" i="1"/>
  <c r="G2927" i="1"/>
  <c r="F2927" i="1"/>
  <c r="E2927" i="1"/>
  <c r="C2927" i="1"/>
  <c r="A2927" i="1"/>
  <c r="K2926" i="1"/>
  <c r="G2926" i="1"/>
  <c r="F2926" i="1"/>
  <c r="E2926" i="1"/>
  <c r="C2926" i="1"/>
  <c r="A2926" i="1"/>
  <c r="K2925" i="1"/>
  <c r="G2925" i="1"/>
  <c r="F2925" i="1"/>
  <c r="E2925" i="1"/>
  <c r="C2925" i="1"/>
  <c r="A2925" i="1"/>
  <c r="K2924" i="1"/>
  <c r="G2924" i="1"/>
  <c r="F2924" i="1"/>
  <c r="E2924" i="1"/>
  <c r="C2924" i="1"/>
  <c r="A2924" i="1"/>
  <c r="K2923" i="1"/>
  <c r="G2923" i="1"/>
  <c r="F2923" i="1"/>
  <c r="E2923" i="1"/>
  <c r="C2923" i="1"/>
  <c r="A2923" i="1"/>
  <c r="K2922" i="1"/>
  <c r="G2922" i="1"/>
  <c r="F2922" i="1"/>
  <c r="E2922" i="1"/>
  <c r="C2922" i="1"/>
  <c r="A2922" i="1"/>
  <c r="K2921" i="1"/>
  <c r="G2921" i="1"/>
  <c r="F2921" i="1"/>
  <c r="E2921" i="1"/>
  <c r="C2921" i="1"/>
  <c r="A2921" i="1"/>
  <c r="K2920" i="1"/>
  <c r="G2920" i="1"/>
  <c r="F2920" i="1"/>
  <c r="E2920" i="1"/>
  <c r="C2920" i="1"/>
  <c r="A2920" i="1"/>
  <c r="K2919" i="1"/>
  <c r="G2919" i="1"/>
  <c r="F2919" i="1"/>
  <c r="E2919" i="1"/>
  <c r="C2919" i="1"/>
  <c r="A2919" i="1"/>
  <c r="K2918" i="1"/>
  <c r="G2918" i="1"/>
  <c r="F2918" i="1"/>
  <c r="E2918" i="1"/>
  <c r="C2918" i="1"/>
  <c r="A2918" i="1"/>
  <c r="K2917" i="1"/>
  <c r="G2917" i="1"/>
  <c r="F2917" i="1"/>
  <c r="E2917" i="1"/>
  <c r="C2917" i="1"/>
  <c r="A2917" i="1"/>
  <c r="K2916" i="1"/>
  <c r="G2916" i="1"/>
  <c r="F2916" i="1"/>
  <c r="E2916" i="1"/>
  <c r="C2916" i="1"/>
  <c r="A2916" i="1"/>
  <c r="K2915" i="1"/>
  <c r="G2915" i="1"/>
  <c r="F2915" i="1"/>
  <c r="E2915" i="1"/>
  <c r="C2915" i="1"/>
  <c r="A2915" i="1"/>
  <c r="K2914" i="1"/>
  <c r="G2914" i="1"/>
  <c r="F2914" i="1"/>
  <c r="E2914" i="1"/>
  <c r="C2914" i="1"/>
  <c r="A2914" i="1"/>
  <c r="K2913" i="1"/>
  <c r="G2913" i="1"/>
  <c r="F2913" i="1"/>
  <c r="E2913" i="1"/>
  <c r="C2913" i="1"/>
  <c r="A2913" i="1"/>
  <c r="K2912" i="1"/>
  <c r="G2912" i="1"/>
  <c r="F2912" i="1"/>
  <c r="E2912" i="1"/>
  <c r="C2912" i="1"/>
  <c r="A2912" i="1"/>
  <c r="K2911" i="1"/>
  <c r="G2911" i="1"/>
  <c r="F2911" i="1"/>
  <c r="E2911" i="1"/>
  <c r="C2911" i="1"/>
  <c r="A2911" i="1"/>
  <c r="K2910" i="1"/>
  <c r="G2910" i="1"/>
  <c r="F2910" i="1"/>
  <c r="E2910" i="1"/>
  <c r="C2910" i="1"/>
  <c r="A2910" i="1"/>
  <c r="K2909" i="1"/>
  <c r="G2909" i="1"/>
  <c r="F2909" i="1"/>
  <c r="E2909" i="1"/>
  <c r="C2909" i="1"/>
  <c r="A2909" i="1"/>
  <c r="K2908" i="1"/>
  <c r="G2908" i="1"/>
  <c r="F2908" i="1"/>
  <c r="E2908" i="1"/>
  <c r="C2908" i="1"/>
  <c r="A2908" i="1"/>
  <c r="K2907" i="1"/>
  <c r="G2907" i="1"/>
  <c r="F2907" i="1"/>
  <c r="E2907" i="1"/>
  <c r="C2907" i="1"/>
  <c r="A2907" i="1"/>
  <c r="K2906" i="1"/>
  <c r="G2906" i="1"/>
  <c r="F2906" i="1"/>
  <c r="E2906" i="1"/>
  <c r="C2906" i="1"/>
  <c r="A2906" i="1"/>
  <c r="K2905" i="1"/>
  <c r="G2905" i="1"/>
  <c r="F2905" i="1"/>
  <c r="E2905" i="1"/>
  <c r="C2905" i="1"/>
  <c r="A2905" i="1"/>
  <c r="K2904" i="1"/>
  <c r="G2904" i="1"/>
  <c r="F2904" i="1"/>
  <c r="E2904" i="1"/>
  <c r="C2904" i="1"/>
  <c r="A2904" i="1"/>
  <c r="K2903" i="1"/>
  <c r="G2903" i="1"/>
  <c r="F2903" i="1"/>
  <c r="E2903" i="1"/>
  <c r="C2903" i="1"/>
  <c r="A2903" i="1"/>
  <c r="K2902" i="1"/>
  <c r="G2902" i="1"/>
  <c r="F2902" i="1"/>
  <c r="E2902" i="1"/>
  <c r="C2902" i="1"/>
  <c r="A2902" i="1"/>
  <c r="K2901" i="1"/>
  <c r="G2901" i="1"/>
  <c r="F2901" i="1"/>
  <c r="E2901" i="1"/>
  <c r="C2901" i="1"/>
  <c r="A2901" i="1"/>
  <c r="K2900" i="1"/>
  <c r="G2900" i="1"/>
  <c r="F2900" i="1"/>
  <c r="E2900" i="1"/>
  <c r="C2900" i="1"/>
  <c r="A2900" i="1"/>
  <c r="K2899" i="1"/>
  <c r="G2899" i="1"/>
  <c r="F2899" i="1"/>
  <c r="E2899" i="1"/>
  <c r="C2899" i="1"/>
  <c r="A2899" i="1"/>
  <c r="K2898" i="1"/>
  <c r="G2898" i="1"/>
  <c r="F2898" i="1"/>
  <c r="E2898" i="1"/>
  <c r="C2898" i="1"/>
  <c r="A2898" i="1"/>
  <c r="K2897" i="1"/>
  <c r="G2897" i="1"/>
  <c r="F2897" i="1"/>
  <c r="E2897" i="1"/>
  <c r="C2897" i="1"/>
  <c r="A2897" i="1"/>
  <c r="K2896" i="1"/>
  <c r="G2896" i="1"/>
  <c r="F2896" i="1"/>
  <c r="E2896" i="1"/>
  <c r="C2896" i="1"/>
  <c r="A2896" i="1"/>
  <c r="K2895" i="1"/>
  <c r="G2895" i="1"/>
  <c r="F2895" i="1"/>
  <c r="E2895" i="1"/>
  <c r="C2895" i="1"/>
  <c r="A2895" i="1"/>
  <c r="K2894" i="1"/>
  <c r="G2894" i="1"/>
  <c r="F2894" i="1"/>
  <c r="E2894" i="1"/>
  <c r="C2894" i="1"/>
  <c r="A2894" i="1"/>
  <c r="K2893" i="1"/>
  <c r="G2893" i="1"/>
  <c r="F2893" i="1"/>
  <c r="E2893" i="1"/>
  <c r="C2893" i="1"/>
  <c r="A2893" i="1"/>
  <c r="K2892" i="1"/>
  <c r="G2892" i="1"/>
  <c r="F2892" i="1"/>
  <c r="E2892" i="1"/>
  <c r="C2892" i="1"/>
  <c r="A2892" i="1"/>
  <c r="K2891" i="1"/>
  <c r="G2891" i="1"/>
  <c r="F2891" i="1"/>
  <c r="E2891" i="1"/>
  <c r="C2891" i="1"/>
  <c r="A2891" i="1"/>
  <c r="K2890" i="1"/>
  <c r="G2890" i="1"/>
  <c r="F2890" i="1"/>
  <c r="E2890" i="1"/>
  <c r="C2890" i="1"/>
  <c r="A2890" i="1"/>
  <c r="K2889" i="1"/>
  <c r="G2889" i="1"/>
  <c r="F2889" i="1"/>
  <c r="E2889" i="1"/>
  <c r="C2889" i="1"/>
  <c r="A2889" i="1"/>
  <c r="K2888" i="1"/>
  <c r="G2888" i="1"/>
  <c r="F2888" i="1"/>
  <c r="E2888" i="1"/>
  <c r="C2888" i="1"/>
  <c r="A2888" i="1"/>
  <c r="K2887" i="1"/>
  <c r="G2887" i="1"/>
  <c r="F2887" i="1"/>
  <c r="E2887" i="1"/>
  <c r="C2887" i="1"/>
  <c r="A2887" i="1"/>
  <c r="K2886" i="1"/>
  <c r="G2886" i="1"/>
  <c r="F2886" i="1"/>
  <c r="E2886" i="1"/>
  <c r="C2886" i="1"/>
  <c r="A2886" i="1"/>
  <c r="K2885" i="1"/>
  <c r="G2885" i="1"/>
  <c r="F2885" i="1"/>
  <c r="E2885" i="1"/>
  <c r="C2885" i="1"/>
  <c r="A2885" i="1"/>
  <c r="K2884" i="1"/>
  <c r="G2884" i="1"/>
  <c r="F2884" i="1"/>
  <c r="E2884" i="1"/>
  <c r="C2884" i="1"/>
  <c r="A2884" i="1"/>
  <c r="K2883" i="1"/>
  <c r="G2883" i="1"/>
  <c r="F2883" i="1"/>
  <c r="E2883" i="1"/>
  <c r="C2883" i="1"/>
  <c r="A2883" i="1"/>
  <c r="K2882" i="1"/>
  <c r="G2882" i="1"/>
  <c r="F2882" i="1"/>
  <c r="E2882" i="1"/>
  <c r="C2882" i="1"/>
  <c r="A2882" i="1"/>
  <c r="K2881" i="1"/>
  <c r="G2881" i="1"/>
  <c r="F2881" i="1"/>
  <c r="E2881" i="1"/>
  <c r="C2881" i="1"/>
  <c r="A2881" i="1"/>
  <c r="K2880" i="1"/>
  <c r="G2880" i="1"/>
  <c r="F2880" i="1"/>
  <c r="E2880" i="1"/>
  <c r="C2880" i="1"/>
  <c r="A2880" i="1"/>
  <c r="K2879" i="1"/>
  <c r="G2879" i="1"/>
  <c r="F2879" i="1"/>
  <c r="E2879" i="1"/>
  <c r="C2879" i="1"/>
  <c r="A2879" i="1"/>
  <c r="K2878" i="1"/>
  <c r="G2878" i="1"/>
  <c r="F2878" i="1"/>
  <c r="E2878" i="1"/>
  <c r="C2878" i="1"/>
  <c r="A2878" i="1"/>
  <c r="K2877" i="1"/>
  <c r="G2877" i="1"/>
  <c r="F2877" i="1"/>
  <c r="E2877" i="1"/>
  <c r="C2877" i="1"/>
  <c r="A2877" i="1"/>
  <c r="K2876" i="1"/>
  <c r="G2876" i="1"/>
  <c r="F2876" i="1"/>
  <c r="E2876" i="1"/>
  <c r="C2876" i="1"/>
  <c r="A2876" i="1"/>
  <c r="K2875" i="1"/>
  <c r="G2875" i="1"/>
  <c r="F2875" i="1"/>
  <c r="E2875" i="1"/>
  <c r="C2875" i="1"/>
  <c r="A2875" i="1"/>
  <c r="K2874" i="1"/>
  <c r="G2874" i="1"/>
  <c r="F2874" i="1"/>
  <c r="E2874" i="1"/>
  <c r="C2874" i="1"/>
  <c r="A2874" i="1"/>
  <c r="K2873" i="1"/>
  <c r="G2873" i="1"/>
  <c r="F2873" i="1"/>
  <c r="E2873" i="1"/>
  <c r="C2873" i="1"/>
  <c r="A2873" i="1"/>
  <c r="K2872" i="1"/>
  <c r="G2872" i="1"/>
  <c r="F2872" i="1"/>
  <c r="E2872" i="1"/>
  <c r="C2872" i="1"/>
  <c r="A2872" i="1"/>
  <c r="K2871" i="1"/>
  <c r="G2871" i="1"/>
  <c r="F2871" i="1"/>
  <c r="E2871" i="1"/>
  <c r="C2871" i="1"/>
  <c r="A2871" i="1"/>
  <c r="K2870" i="1"/>
  <c r="G2870" i="1"/>
  <c r="F2870" i="1"/>
  <c r="E2870" i="1"/>
  <c r="C2870" i="1"/>
  <c r="A2870" i="1"/>
  <c r="K2869" i="1"/>
  <c r="G2869" i="1"/>
  <c r="F2869" i="1"/>
  <c r="E2869" i="1"/>
  <c r="C2869" i="1"/>
  <c r="A2869" i="1"/>
  <c r="K2868" i="1"/>
  <c r="G2868" i="1"/>
  <c r="F2868" i="1"/>
  <c r="E2868" i="1"/>
  <c r="C2868" i="1"/>
  <c r="A2868" i="1"/>
  <c r="K2867" i="1"/>
  <c r="G2867" i="1"/>
  <c r="F2867" i="1"/>
  <c r="E2867" i="1"/>
  <c r="C2867" i="1"/>
  <c r="A2867" i="1"/>
  <c r="K2866" i="1"/>
  <c r="G2866" i="1"/>
  <c r="F2866" i="1"/>
  <c r="E2866" i="1"/>
  <c r="C2866" i="1"/>
  <c r="A2866" i="1"/>
  <c r="K2865" i="1"/>
  <c r="G2865" i="1"/>
  <c r="F2865" i="1"/>
  <c r="E2865" i="1"/>
  <c r="C2865" i="1"/>
  <c r="A2865" i="1"/>
  <c r="K2864" i="1"/>
  <c r="G2864" i="1"/>
  <c r="F2864" i="1"/>
  <c r="E2864" i="1"/>
  <c r="C2864" i="1"/>
  <c r="A2864" i="1"/>
  <c r="K2863" i="1"/>
  <c r="G2863" i="1"/>
  <c r="F2863" i="1"/>
  <c r="E2863" i="1"/>
  <c r="C2863" i="1"/>
  <c r="A2863" i="1"/>
  <c r="K2862" i="1"/>
  <c r="G2862" i="1"/>
  <c r="F2862" i="1"/>
  <c r="E2862" i="1"/>
  <c r="C2862" i="1"/>
  <c r="A2862" i="1"/>
  <c r="K2861" i="1"/>
  <c r="G2861" i="1"/>
  <c r="F2861" i="1"/>
  <c r="E2861" i="1"/>
  <c r="C2861" i="1"/>
  <c r="A2861" i="1"/>
  <c r="K2860" i="1"/>
  <c r="G2860" i="1"/>
  <c r="F2860" i="1"/>
  <c r="E2860" i="1"/>
  <c r="C2860" i="1"/>
  <c r="A2860" i="1"/>
  <c r="K2859" i="1"/>
  <c r="G2859" i="1"/>
  <c r="F2859" i="1"/>
  <c r="E2859" i="1"/>
  <c r="C2859" i="1"/>
  <c r="A2859" i="1"/>
  <c r="K2858" i="1"/>
  <c r="G2858" i="1"/>
  <c r="F2858" i="1"/>
  <c r="E2858" i="1"/>
  <c r="C2858" i="1"/>
  <c r="A2858" i="1"/>
  <c r="K2857" i="1"/>
  <c r="G2857" i="1"/>
  <c r="F2857" i="1"/>
  <c r="E2857" i="1"/>
  <c r="C2857" i="1"/>
  <c r="A2857" i="1"/>
  <c r="K2856" i="1"/>
  <c r="G2856" i="1"/>
  <c r="F2856" i="1"/>
  <c r="E2856" i="1"/>
  <c r="C2856" i="1"/>
  <c r="A2856" i="1"/>
  <c r="K2855" i="1"/>
  <c r="G2855" i="1"/>
  <c r="F2855" i="1"/>
  <c r="E2855" i="1"/>
  <c r="C2855" i="1"/>
  <c r="A2855" i="1"/>
  <c r="K2854" i="1"/>
  <c r="G2854" i="1"/>
  <c r="F2854" i="1"/>
  <c r="E2854" i="1"/>
  <c r="C2854" i="1"/>
  <c r="A2854" i="1"/>
  <c r="K2853" i="1"/>
  <c r="G2853" i="1"/>
  <c r="F2853" i="1"/>
  <c r="E2853" i="1"/>
  <c r="C2853" i="1"/>
  <c r="A2853" i="1"/>
  <c r="K2852" i="1"/>
  <c r="G2852" i="1"/>
  <c r="F2852" i="1"/>
  <c r="E2852" i="1"/>
  <c r="C2852" i="1"/>
  <c r="A2852" i="1"/>
  <c r="K2851" i="1"/>
  <c r="G2851" i="1"/>
  <c r="F2851" i="1"/>
  <c r="E2851" i="1"/>
  <c r="C2851" i="1"/>
  <c r="A2851" i="1"/>
  <c r="K2850" i="1"/>
  <c r="G2850" i="1"/>
  <c r="F2850" i="1"/>
  <c r="E2850" i="1"/>
  <c r="C2850" i="1"/>
  <c r="A2850" i="1"/>
  <c r="K2849" i="1"/>
  <c r="G2849" i="1"/>
  <c r="F2849" i="1"/>
  <c r="E2849" i="1"/>
  <c r="C2849" i="1"/>
  <c r="A2849" i="1"/>
  <c r="K2848" i="1"/>
  <c r="G2848" i="1"/>
  <c r="F2848" i="1"/>
  <c r="E2848" i="1"/>
  <c r="C2848" i="1"/>
  <c r="A2848" i="1"/>
  <c r="K2847" i="1"/>
  <c r="G2847" i="1"/>
  <c r="F2847" i="1"/>
  <c r="E2847" i="1"/>
  <c r="C2847" i="1"/>
  <c r="A2847" i="1"/>
  <c r="K2846" i="1"/>
  <c r="G2846" i="1"/>
  <c r="F2846" i="1"/>
  <c r="E2846" i="1"/>
  <c r="C2846" i="1"/>
  <c r="A2846" i="1"/>
  <c r="K2845" i="1"/>
  <c r="G2845" i="1"/>
  <c r="F2845" i="1"/>
  <c r="E2845" i="1"/>
  <c r="C2845" i="1"/>
  <c r="A2845" i="1"/>
  <c r="K2844" i="1"/>
  <c r="G2844" i="1"/>
  <c r="F2844" i="1"/>
  <c r="E2844" i="1"/>
  <c r="C2844" i="1"/>
  <c r="A2844" i="1"/>
  <c r="K2843" i="1"/>
  <c r="G2843" i="1"/>
  <c r="F2843" i="1"/>
  <c r="E2843" i="1"/>
  <c r="C2843" i="1"/>
  <c r="A2843" i="1"/>
  <c r="K2842" i="1"/>
  <c r="G2842" i="1"/>
  <c r="F2842" i="1"/>
  <c r="E2842" i="1"/>
  <c r="C2842" i="1"/>
  <c r="A2842" i="1"/>
  <c r="K2841" i="1"/>
  <c r="G2841" i="1"/>
  <c r="F2841" i="1"/>
  <c r="E2841" i="1"/>
  <c r="C2841" i="1"/>
  <c r="A2841" i="1"/>
  <c r="K2840" i="1"/>
  <c r="G2840" i="1"/>
  <c r="F2840" i="1"/>
  <c r="E2840" i="1"/>
  <c r="C2840" i="1"/>
  <c r="A2840" i="1"/>
  <c r="K2839" i="1"/>
  <c r="G2839" i="1"/>
  <c r="F2839" i="1"/>
  <c r="E2839" i="1"/>
  <c r="C2839" i="1"/>
  <c r="A2839" i="1"/>
  <c r="K2838" i="1"/>
  <c r="G2838" i="1"/>
  <c r="F2838" i="1"/>
  <c r="E2838" i="1"/>
  <c r="C2838" i="1"/>
  <c r="A2838" i="1"/>
  <c r="K2837" i="1"/>
  <c r="G2837" i="1"/>
  <c r="F2837" i="1"/>
  <c r="E2837" i="1"/>
  <c r="C2837" i="1"/>
  <c r="A2837" i="1"/>
  <c r="K2836" i="1"/>
  <c r="G2836" i="1"/>
  <c r="F2836" i="1"/>
  <c r="E2836" i="1"/>
  <c r="C2836" i="1"/>
  <c r="A2836" i="1"/>
  <c r="K2835" i="1"/>
  <c r="G2835" i="1"/>
  <c r="F2835" i="1"/>
  <c r="E2835" i="1"/>
  <c r="C2835" i="1"/>
  <c r="A2835" i="1"/>
  <c r="K2834" i="1"/>
  <c r="G2834" i="1"/>
  <c r="F2834" i="1"/>
  <c r="E2834" i="1"/>
  <c r="C2834" i="1"/>
  <c r="A2834" i="1"/>
  <c r="K2833" i="1"/>
  <c r="G2833" i="1"/>
  <c r="F2833" i="1"/>
  <c r="E2833" i="1"/>
  <c r="C2833" i="1"/>
  <c r="A2833" i="1"/>
  <c r="K2832" i="1"/>
  <c r="G2832" i="1"/>
  <c r="F2832" i="1"/>
  <c r="E2832" i="1"/>
  <c r="C2832" i="1"/>
  <c r="A2832" i="1"/>
  <c r="K2831" i="1"/>
  <c r="G2831" i="1"/>
  <c r="F2831" i="1"/>
  <c r="E2831" i="1"/>
  <c r="C2831" i="1"/>
  <c r="A2831" i="1"/>
  <c r="K2830" i="1"/>
  <c r="G2830" i="1"/>
  <c r="F2830" i="1"/>
  <c r="E2830" i="1"/>
  <c r="C2830" i="1"/>
  <c r="A2830" i="1"/>
  <c r="K2829" i="1"/>
  <c r="G2829" i="1"/>
  <c r="F2829" i="1"/>
  <c r="E2829" i="1"/>
  <c r="C2829" i="1"/>
  <c r="A2829" i="1"/>
  <c r="K2828" i="1"/>
  <c r="G2828" i="1"/>
  <c r="F2828" i="1"/>
  <c r="E2828" i="1"/>
  <c r="C2828" i="1"/>
  <c r="A2828" i="1"/>
  <c r="K2827" i="1"/>
  <c r="G2827" i="1"/>
  <c r="F2827" i="1"/>
  <c r="E2827" i="1"/>
  <c r="C2827" i="1"/>
  <c r="A2827" i="1"/>
  <c r="K2826" i="1"/>
  <c r="G2826" i="1"/>
  <c r="F2826" i="1"/>
  <c r="E2826" i="1"/>
  <c r="C2826" i="1"/>
  <c r="A2826" i="1"/>
  <c r="K2825" i="1"/>
  <c r="G2825" i="1"/>
  <c r="F2825" i="1"/>
  <c r="E2825" i="1"/>
  <c r="C2825" i="1"/>
  <c r="A2825" i="1"/>
  <c r="K2824" i="1"/>
  <c r="G2824" i="1"/>
  <c r="F2824" i="1"/>
  <c r="E2824" i="1"/>
  <c r="C2824" i="1"/>
  <c r="A2824" i="1"/>
  <c r="K2823" i="1"/>
  <c r="G2823" i="1"/>
  <c r="F2823" i="1"/>
  <c r="E2823" i="1"/>
  <c r="C2823" i="1"/>
  <c r="A2823" i="1"/>
  <c r="K2822" i="1"/>
  <c r="G2822" i="1"/>
  <c r="F2822" i="1"/>
  <c r="E2822" i="1"/>
  <c r="C2822" i="1"/>
  <c r="A2822" i="1"/>
  <c r="K2821" i="1"/>
  <c r="G2821" i="1"/>
  <c r="F2821" i="1"/>
  <c r="E2821" i="1"/>
  <c r="C2821" i="1"/>
  <c r="A2821" i="1"/>
  <c r="K2820" i="1"/>
  <c r="G2820" i="1"/>
  <c r="F2820" i="1"/>
  <c r="E2820" i="1"/>
  <c r="C2820" i="1"/>
  <c r="A2820" i="1"/>
  <c r="K2819" i="1"/>
  <c r="G2819" i="1"/>
  <c r="F2819" i="1"/>
  <c r="E2819" i="1"/>
  <c r="C2819" i="1"/>
  <c r="A2819" i="1"/>
  <c r="K2818" i="1"/>
  <c r="G2818" i="1"/>
  <c r="F2818" i="1"/>
  <c r="E2818" i="1"/>
  <c r="C2818" i="1"/>
  <c r="A2818" i="1"/>
  <c r="K2817" i="1"/>
  <c r="G2817" i="1"/>
  <c r="F2817" i="1"/>
  <c r="E2817" i="1"/>
  <c r="C2817" i="1"/>
  <c r="A2817" i="1"/>
  <c r="K2816" i="1"/>
  <c r="G2816" i="1"/>
  <c r="F2816" i="1"/>
  <c r="E2816" i="1"/>
  <c r="C2816" i="1"/>
  <c r="A2816" i="1"/>
  <c r="K2815" i="1"/>
  <c r="G2815" i="1"/>
  <c r="F2815" i="1"/>
  <c r="E2815" i="1"/>
  <c r="C2815" i="1"/>
  <c r="A2815" i="1"/>
  <c r="K2814" i="1"/>
  <c r="G2814" i="1"/>
  <c r="F2814" i="1"/>
  <c r="E2814" i="1"/>
  <c r="C2814" i="1"/>
  <c r="A2814" i="1"/>
  <c r="K2813" i="1"/>
  <c r="G2813" i="1"/>
  <c r="F2813" i="1"/>
  <c r="E2813" i="1"/>
  <c r="C2813" i="1"/>
  <c r="A2813" i="1"/>
  <c r="K2812" i="1"/>
  <c r="G2812" i="1"/>
  <c r="F2812" i="1"/>
  <c r="E2812" i="1"/>
  <c r="C2812" i="1"/>
  <c r="A2812" i="1"/>
  <c r="K2811" i="1"/>
  <c r="G2811" i="1"/>
  <c r="F2811" i="1"/>
  <c r="E2811" i="1"/>
  <c r="C2811" i="1"/>
  <c r="A2811" i="1"/>
  <c r="K2810" i="1"/>
  <c r="G2810" i="1"/>
  <c r="F2810" i="1"/>
  <c r="E2810" i="1"/>
  <c r="C2810" i="1"/>
  <c r="A2810" i="1"/>
  <c r="K2809" i="1"/>
  <c r="G2809" i="1"/>
  <c r="F2809" i="1"/>
  <c r="E2809" i="1"/>
  <c r="C2809" i="1"/>
  <c r="A2809" i="1"/>
  <c r="K2808" i="1"/>
  <c r="G2808" i="1"/>
  <c r="F2808" i="1"/>
  <c r="E2808" i="1"/>
  <c r="C2808" i="1"/>
  <c r="A2808" i="1"/>
  <c r="K2807" i="1"/>
  <c r="G2807" i="1"/>
  <c r="F2807" i="1"/>
  <c r="E2807" i="1"/>
  <c r="C2807" i="1"/>
  <c r="A2807" i="1"/>
  <c r="K2806" i="1"/>
  <c r="G2806" i="1"/>
  <c r="F2806" i="1"/>
  <c r="E2806" i="1"/>
  <c r="C2806" i="1"/>
  <c r="A2806" i="1"/>
  <c r="K2805" i="1"/>
  <c r="G2805" i="1"/>
  <c r="F2805" i="1"/>
  <c r="E2805" i="1"/>
  <c r="C2805" i="1"/>
  <c r="A2805" i="1"/>
  <c r="K2804" i="1"/>
  <c r="G2804" i="1"/>
  <c r="F2804" i="1"/>
  <c r="E2804" i="1"/>
  <c r="C2804" i="1"/>
  <c r="A2804" i="1"/>
  <c r="K2803" i="1"/>
  <c r="G2803" i="1"/>
  <c r="F2803" i="1"/>
  <c r="E2803" i="1"/>
  <c r="C2803" i="1"/>
  <c r="A2803" i="1"/>
  <c r="K2802" i="1"/>
  <c r="G2802" i="1"/>
  <c r="F2802" i="1"/>
  <c r="E2802" i="1"/>
  <c r="C2802" i="1"/>
  <c r="A2802" i="1"/>
  <c r="K2801" i="1"/>
  <c r="G2801" i="1"/>
  <c r="F2801" i="1"/>
  <c r="E2801" i="1"/>
  <c r="C2801" i="1"/>
  <c r="A2801" i="1"/>
  <c r="K2800" i="1"/>
  <c r="G2800" i="1"/>
  <c r="F2800" i="1"/>
  <c r="E2800" i="1"/>
  <c r="C2800" i="1"/>
  <c r="A2800" i="1"/>
  <c r="K2799" i="1"/>
  <c r="G2799" i="1"/>
  <c r="F2799" i="1"/>
  <c r="E2799" i="1"/>
  <c r="C2799" i="1"/>
  <c r="A2799" i="1"/>
  <c r="K2798" i="1"/>
  <c r="G2798" i="1"/>
  <c r="F2798" i="1"/>
  <c r="E2798" i="1"/>
  <c r="C2798" i="1"/>
  <c r="A2798" i="1"/>
  <c r="K2797" i="1"/>
  <c r="G2797" i="1"/>
  <c r="F2797" i="1"/>
  <c r="E2797" i="1"/>
  <c r="C2797" i="1"/>
  <c r="A2797" i="1"/>
  <c r="K2796" i="1"/>
  <c r="G2796" i="1"/>
  <c r="F2796" i="1"/>
  <c r="E2796" i="1"/>
  <c r="C2796" i="1"/>
  <c r="A2796" i="1"/>
  <c r="K2795" i="1"/>
  <c r="G2795" i="1"/>
  <c r="F2795" i="1"/>
  <c r="E2795" i="1"/>
  <c r="C2795" i="1"/>
  <c r="A2795" i="1"/>
  <c r="K2794" i="1"/>
  <c r="G2794" i="1"/>
  <c r="F2794" i="1"/>
  <c r="E2794" i="1"/>
  <c r="C2794" i="1"/>
  <c r="A2794" i="1"/>
  <c r="K2793" i="1"/>
  <c r="G2793" i="1"/>
  <c r="F2793" i="1"/>
  <c r="E2793" i="1"/>
  <c r="C2793" i="1"/>
  <c r="A2793" i="1"/>
  <c r="K2792" i="1"/>
  <c r="G2792" i="1"/>
  <c r="F2792" i="1"/>
  <c r="E2792" i="1"/>
  <c r="C2792" i="1"/>
  <c r="A2792" i="1"/>
  <c r="K2791" i="1"/>
  <c r="G2791" i="1"/>
  <c r="F2791" i="1"/>
  <c r="E2791" i="1"/>
  <c r="C2791" i="1"/>
  <c r="A2791" i="1"/>
  <c r="K2790" i="1"/>
  <c r="G2790" i="1"/>
  <c r="F2790" i="1"/>
  <c r="E2790" i="1"/>
  <c r="C2790" i="1"/>
  <c r="A2790" i="1"/>
  <c r="K2789" i="1"/>
  <c r="G2789" i="1"/>
  <c r="F2789" i="1"/>
  <c r="E2789" i="1"/>
  <c r="C2789" i="1"/>
  <c r="A2789" i="1"/>
  <c r="K2788" i="1"/>
  <c r="G2788" i="1"/>
  <c r="F2788" i="1"/>
  <c r="E2788" i="1"/>
  <c r="C2788" i="1"/>
  <c r="A2788" i="1"/>
  <c r="K2787" i="1"/>
  <c r="G2787" i="1"/>
  <c r="F2787" i="1"/>
  <c r="E2787" i="1"/>
  <c r="C2787" i="1"/>
  <c r="A2787" i="1"/>
  <c r="K2786" i="1"/>
  <c r="G2786" i="1"/>
  <c r="F2786" i="1"/>
  <c r="E2786" i="1"/>
  <c r="C2786" i="1"/>
  <c r="A2786" i="1"/>
  <c r="K2785" i="1"/>
  <c r="G2785" i="1"/>
  <c r="F2785" i="1"/>
  <c r="E2785" i="1"/>
  <c r="C2785" i="1"/>
  <c r="A2785" i="1"/>
  <c r="K2784" i="1"/>
  <c r="G2784" i="1"/>
  <c r="F2784" i="1"/>
  <c r="E2784" i="1"/>
  <c r="C2784" i="1"/>
  <c r="A2784" i="1"/>
  <c r="K2783" i="1"/>
  <c r="G2783" i="1"/>
  <c r="F2783" i="1"/>
  <c r="E2783" i="1"/>
  <c r="C2783" i="1"/>
  <c r="A2783" i="1"/>
  <c r="K2782" i="1"/>
  <c r="G2782" i="1"/>
  <c r="F2782" i="1"/>
  <c r="E2782" i="1"/>
  <c r="C2782" i="1"/>
  <c r="A2782" i="1"/>
  <c r="K2781" i="1"/>
  <c r="G2781" i="1"/>
  <c r="F2781" i="1"/>
  <c r="E2781" i="1"/>
  <c r="C2781" i="1"/>
  <c r="A2781" i="1"/>
  <c r="K2780" i="1"/>
  <c r="G2780" i="1"/>
  <c r="F2780" i="1"/>
  <c r="E2780" i="1"/>
  <c r="C2780" i="1"/>
  <c r="A2780" i="1"/>
  <c r="K2779" i="1"/>
  <c r="G2779" i="1"/>
  <c r="F2779" i="1"/>
  <c r="E2779" i="1"/>
  <c r="C2779" i="1"/>
  <c r="A2779" i="1"/>
  <c r="K2778" i="1"/>
  <c r="G2778" i="1"/>
  <c r="F2778" i="1"/>
  <c r="E2778" i="1"/>
  <c r="C2778" i="1"/>
  <c r="A2778" i="1"/>
  <c r="K2777" i="1"/>
  <c r="G2777" i="1"/>
  <c r="F2777" i="1"/>
  <c r="E2777" i="1"/>
  <c r="C2777" i="1"/>
  <c r="A2777" i="1"/>
  <c r="K2776" i="1"/>
  <c r="G2776" i="1"/>
  <c r="F2776" i="1"/>
  <c r="E2776" i="1"/>
  <c r="C2776" i="1"/>
  <c r="A2776" i="1"/>
  <c r="K2775" i="1"/>
  <c r="G2775" i="1"/>
  <c r="F2775" i="1"/>
  <c r="E2775" i="1"/>
  <c r="C2775" i="1"/>
  <c r="A2775" i="1"/>
  <c r="K2774" i="1"/>
  <c r="G2774" i="1"/>
  <c r="F2774" i="1"/>
  <c r="E2774" i="1"/>
  <c r="C2774" i="1"/>
  <c r="A2774" i="1"/>
  <c r="K2773" i="1"/>
  <c r="G2773" i="1"/>
  <c r="F2773" i="1"/>
  <c r="E2773" i="1"/>
  <c r="C2773" i="1"/>
  <c r="A2773" i="1"/>
  <c r="K2772" i="1"/>
  <c r="G2772" i="1"/>
  <c r="F2772" i="1"/>
  <c r="E2772" i="1"/>
  <c r="C2772" i="1"/>
  <c r="A2772" i="1"/>
  <c r="K2771" i="1"/>
  <c r="G2771" i="1"/>
  <c r="F2771" i="1"/>
  <c r="E2771" i="1"/>
  <c r="C2771" i="1"/>
  <c r="A2771" i="1"/>
  <c r="K2770" i="1"/>
  <c r="G2770" i="1"/>
  <c r="F2770" i="1"/>
  <c r="E2770" i="1"/>
  <c r="C2770" i="1"/>
  <c r="A2770" i="1"/>
  <c r="K2769" i="1"/>
  <c r="G2769" i="1"/>
  <c r="F2769" i="1"/>
  <c r="E2769" i="1"/>
  <c r="C2769" i="1"/>
  <c r="A2769" i="1"/>
  <c r="K2768" i="1"/>
  <c r="G2768" i="1"/>
  <c r="F2768" i="1"/>
  <c r="E2768" i="1"/>
  <c r="C2768" i="1"/>
  <c r="A2768" i="1"/>
  <c r="K2767" i="1"/>
  <c r="G2767" i="1"/>
  <c r="F2767" i="1"/>
  <c r="E2767" i="1"/>
  <c r="C2767" i="1"/>
  <c r="A2767" i="1"/>
  <c r="K2766" i="1"/>
  <c r="G2766" i="1"/>
  <c r="F2766" i="1"/>
  <c r="E2766" i="1"/>
  <c r="C2766" i="1"/>
  <c r="A2766" i="1"/>
  <c r="K2765" i="1"/>
  <c r="G2765" i="1"/>
  <c r="F2765" i="1"/>
  <c r="E2765" i="1"/>
  <c r="C2765" i="1"/>
  <c r="A2765" i="1"/>
  <c r="K2764" i="1"/>
  <c r="G2764" i="1"/>
  <c r="F2764" i="1"/>
  <c r="E2764" i="1"/>
  <c r="C2764" i="1"/>
  <c r="A2764" i="1"/>
  <c r="K2763" i="1"/>
  <c r="G2763" i="1"/>
  <c r="F2763" i="1"/>
  <c r="E2763" i="1"/>
  <c r="C2763" i="1"/>
  <c r="A2763" i="1"/>
  <c r="K2762" i="1"/>
  <c r="G2762" i="1"/>
  <c r="F2762" i="1"/>
  <c r="E2762" i="1"/>
  <c r="C2762" i="1"/>
  <c r="A2762" i="1"/>
  <c r="K2761" i="1"/>
  <c r="G2761" i="1"/>
  <c r="F2761" i="1"/>
  <c r="E2761" i="1"/>
  <c r="C2761" i="1"/>
  <c r="A2761" i="1"/>
  <c r="K2760" i="1"/>
  <c r="G2760" i="1"/>
  <c r="F2760" i="1"/>
  <c r="E2760" i="1"/>
  <c r="C2760" i="1"/>
  <c r="A2760" i="1"/>
  <c r="K2759" i="1"/>
  <c r="G2759" i="1"/>
  <c r="F2759" i="1"/>
  <c r="E2759" i="1"/>
  <c r="C2759" i="1"/>
  <c r="A2759" i="1"/>
  <c r="K2758" i="1"/>
  <c r="G2758" i="1"/>
  <c r="F2758" i="1"/>
  <c r="E2758" i="1"/>
  <c r="C2758" i="1"/>
  <c r="A2758" i="1"/>
  <c r="K2757" i="1"/>
  <c r="G2757" i="1"/>
  <c r="F2757" i="1"/>
  <c r="E2757" i="1"/>
  <c r="C2757" i="1"/>
  <c r="A2757" i="1"/>
  <c r="K2756" i="1"/>
  <c r="G2756" i="1"/>
  <c r="F2756" i="1"/>
  <c r="E2756" i="1"/>
  <c r="C2756" i="1"/>
  <c r="A2756" i="1"/>
  <c r="K2755" i="1"/>
  <c r="G2755" i="1"/>
  <c r="F2755" i="1"/>
  <c r="E2755" i="1"/>
  <c r="C2755" i="1"/>
  <c r="A2755" i="1"/>
  <c r="K2754" i="1"/>
  <c r="G2754" i="1"/>
  <c r="F2754" i="1"/>
  <c r="E2754" i="1"/>
  <c r="C2754" i="1"/>
  <c r="A2754" i="1"/>
  <c r="K2753" i="1"/>
  <c r="G2753" i="1"/>
  <c r="F2753" i="1"/>
  <c r="E2753" i="1"/>
  <c r="C2753" i="1"/>
  <c r="A2753" i="1"/>
  <c r="K2752" i="1"/>
  <c r="G2752" i="1"/>
  <c r="F2752" i="1"/>
  <c r="E2752" i="1"/>
  <c r="C2752" i="1"/>
  <c r="A2752" i="1"/>
  <c r="K2751" i="1"/>
  <c r="G2751" i="1"/>
  <c r="F2751" i="1"/>
  <c r="E2751" i="1"/>
  <c r="C2751" i="1"/>
  <c r="A2751" i="1"/>
  <c r="K2750" i="1"/>
  <c r="G2750" i="1"/>
  <c r="F2750" i="1"/>
  <c r="E2750" i="1"/>
  <c r="C2750" i="1"/>
  <c r="A2750" i="1"/>
  <c r="K2749" i="1"/>
  <c r="G2749" i="1"/>
  <c r="F2749" i="1"/>
  <c r="E2749" i="1"/>
  <c r="C2749" i="1"/>
  <c r="A2749" i="1"/>
  <c r="K2748" i="1"/>
  <c r="G2748" i="1"/>
  <c r="F2748" i="1"/>
  <c r="E2748" i="1"/>
  <c r="C2748" i="1"/>
  <c r="A2748" i="1"/>
  <c r="K2747" i="1"/>
  <c r="G2747" i="1"/>
  <c r="F2747" i="1"/>
  <c r="E2747" i="1"/>
  <c r="C2747" i="1"/>
  <c r="A2747" i="1"/>
  <c r="K2746" i="1"/>
  <c r="G2746" i="1"/>
  <c r="F2746" i="1"/>
  <c r="E2746" i="1"/>
  <c r="C2746" i="1"/>
  <c r="A2746" i="1"/>
  <c r="K2745" i="1"/>
  <c r="G2745" i="1"/>
  <c r="F2745" i="1"/>
  <c r="E2745" i="1"/>
  <c r="C2745" i="1"/>
  <c r="A2745" i="1"/>
  <c r="K2744" i="1"/>
  <c r="G2744" i="1"/>
  <c r="F2744" i="1"/>
  <c r="E2744" i="1"/>
  <c r="C2744" i="1"/>
  <c r="A2744" i="1"/>
  <c r="K2743" i="1"/>
  <c r="G2743" i="1"/>
  <c r="F2743" i="1"/>
  <c r="E2743" i="1"/>
  <c r="C2743" i="1"/>
  <c r="A2743" i="1"/>
  <c r="K2742" i="1"/>
  <c r="G2742" i="1"/>
  <c r="F2742" i="1"/>
  <c r="E2742" i="1"/>
  <c r="C2742" i="1"/>
  <c r="A2742" i="1"/>
  <c r="K2741" i="1"/>
  <c r="G2741" i="1"/>
  <c r="F2741" i="1"/>
  <c r="E2741" i="1"/>
  <c r="C2741" i="1"/>
  <c r="A2741" i="1"/>
  <c r="K2740" i="1"/>
  <c r="G2740" i="1"/>
  <c r="F2740" i="1"/>
  <c r="E2740" i="1"/>
  <c r="C2740" i="1"/>
  <c r="A2740" i="1"/>
  <c r="K2739" i="1"/>
  <c r="G2739" i="1"/>
  <c r="F2739" i="1"/>
  <c r="E2739" i="1"/>
  <c r="C2739" i="1"/>
  <c r="A2739" i="1"/>
  <c r="K2738" i="1"/>
  <c r="G2738" i="1"/>
  <c r="F2738" i="1"/>
  <c r="E2738" i="1"/>
  <c r="C2738" i="1"/>
  <c r="A2738" i="1"/>
  <c r="K2737" i="1"/>
  <c r="G2737" i="1"/>
  <c r="F2737" i="1"/>
  <c r="E2737" i="1"/>
  <c r="C2737" i="1"/>
  <c r="A2737" i="1"/>
  <c r="K2736" i="1"/>
  <c r="G2736" i="1"/>
  <c r="F2736" i="1"/>
  <c r="E2736" i="1"/>
  <c r="C2736" i="1"/>
  <c r="A2736" i="1"/>
  <c r="K2735" i="1"/>
  <c r="G2735" i="1"/>
  <c r="F2735" i="1"/>
  <c r="E2735" i="1"/>
  <c r="C2735" i="1"/>
  <c r="A2735" i="1"/>
  <c r="K2734" i="1"/>
  <c r="G2734" i="1"/>
  <c r="F2734" i="1"/>
  <c r="E2734" i="1"/>
  <c r="C2734" i="1"/>
  <c r="A2734" i="1"/>
  <c r="K2733" i="1"/>
  <c r="G2733" i="1"/>
  <c r="F2733" i="1"/>
  <c r="E2733" i="1"/>
  <c r="C2733" i="1"/>
  <c r="A2733" i="1"/>
  <c r="K2732" i="1"/>
  <c r="G2732" i="1"/>
  <c r="F2732" i="1"/>
  <c r="E2732" i="1"/>
  <c r="C2732" i="1"/>
  <c r="A2732" i="1"/>
  <c r="K2731" i="1"/>
  <c r="G2731" i="1"/>
  <c r="F2731" i="1"/>
  <c r="E2731" i="1"/>
  <c r="C2731" i="1"/>
  <c r="A2731" i="1"/>
  <c r="K2730" i="1"/>
  <c r="G2730" i="1"/>
  <c r="F2730" i="1"/>
  <c r="E2730" i="1"/>
  <c r="C2730" i="1"/>
  <c r="A2730" i="1"/>
  <c r="K2729" i="1"/>
  <c r="G2729" i="1"/>
  <c r="F2729" i="1"/>
  <c r="E2729" i="1"/>
  <c r="C2729" i="1"/>
  <c r="A2729" i="1"/>
  <c r="K2728" i="1"/>
  <c r="G2728" i="1"/>
  <c r="F2728" i="1"/>
  <c r="E2728" i="1"/>
  <c r="C2728" i="1"/>
  <c r="A2728" i="1"/>
  <c r="K2727" i="1"/>
  <c r="G2727" i="1"/>
  <c r="F2727" i="1"/>
  <c r="E2727" i="1"/>
  <c r="C2727" i="1"/>
  <c r="A2727" i="1"/>
  <c r="K2726" i="1"/>
  <c r="G2726" i="1"/>
  <c r="F2726" i="1"/>
  <c r="E2726" i="1"/>
  <c r="C2726" i="1"/>
  <c r="A2726" i="1"/>
  <c r="K2725" i="1"/>
  <c r="G2725" i="1"/>
  <c r="F2725" i="1"/>
  <c r="E2725" i="1"/>
  <c r="C2725" i="1"/>
  <c r="A2725" i="1"/>
  <c r="K2724" i="1"/>
  <c r="G2724" i="1"/>
  <c r="F2724" i="1"/>
  <c r="E2724" i="1"/>
  <c r="C2724" i="1"/>
  <c r="A2724" i="1"/>
  <c r="K2723" i="1"/>
  <c r="G2723" i="1"/>
  <c r="F2723" i="1"/>
  <c r="E2723" i="1"/>
  <c r="C2723" i="1"/>
  <c r="A2723" i="1"/>
  <c r="K2722" i="1"/>
  <c r="G2722" i="1"/>
  <c r="F2722" i="1"/>
  <c r="E2722" i="1"/>
  <c r="C2722" i="1"/>
  <c r="A2722" i="1"/>
  <c r="K2721" i="1"/>
  <c r="G2721" i="1"/>
  <c r="F2721" i="1"/>
  <c r="E2721" i="1"/>
  <c r="C2721" i="1"/>
  <c r="A2721" i="1"/>
  <c r="K2720" i="1"/>
  <c r="G2720" i="1"/>
  <c r="F2720" i="1"/>
  <c r="E2720" i="1"/>
  <c r="C2720" i="1"/>
  <c r="A2720" i="1"/>
  <c r="K2719" i="1"/>
  <c r="G2719" i="1"/>
  <c r="F2719" i="1"/>
  <c r="E2719" i="1"/>
  <c r="C2719" i="1"/>
  <c r="A2719" i="1"/>
  <c r="K2718" i="1"/>
  <c r="G2718" i="1"/>
  <c r="F2718" i="1"/>
  <c r="E2718" i="1"/>
  <c r="C2718" i="1"/>
  <c r="A2718" i="1"/>
  <c r="K2717" i="1"/>
  <c r="G2717" i="1"/>
  <c r="F2717" i="1"/>
  <c r="E2717" i="1"/>
  <c r="C2717" i="1"/>
  <c r="A2717" i="1"/>
  <c r="K2716" i="1"/>
  <c r="G2716" i="1"/>
  <c r="F2716" i="1"/>
  <c r="E2716" i="1"/>
  <c r="C2716" i="1"/>
  <c r="A2716" i="1"/>
  <c r="K2715" i="1"/>
  <c r="G2715" i="1"/>
  <c r="F2715" i="1"/>
  <c r="E2715" i="1"/>
  <c r="C2715" i="1"/>
  <c r="A2715" i="1"/>
  <c r="K2714" i="1"/>
  <c r="G2714" i="1"/>
  <c r="F2714" i="1"/>
  <c r="E2714" i="1"/>
  <c r="C2714" i="1"/>
  <c r="A2714" i="1"/>
  <c r="K2713" i="1"/>
  <c r="G2713" i="1"/>
  <c r="F2713" i="1"/>
  <c r="E2713" i="1"/>
  <c r="C2713" i="1"/>
  <c r="A2713" i="1"/>
  <c r="K2712" i="1"/>
  <c r="G2712" i="1"/>
  <c r="F2712" i="1"/>
  <c r="E2712" i="1"/>
  <c r="C2712" i="1"/>
  <c r="A2712" i="1"/>
  <c r="K2711" i="1"/>
  <c r="G2711" i="1"/>
  <c r="F2711" i="1"/>
  <c r="E2711" i="1"/>
  <c r="C2711" i="1"/>
  <c r="A2711" i="1"/>
  <c r="K2710" i="1"/>
  <c r="G2710" i="1"/>
  <c r="F2710" i="1"/>
  <c r="E2710" i="1"/>
  <c r="C2710" i="1"/>
  <c r="A2710" i="1"/>
  <c r="K2709" i="1"/>
  <c r="G2709" i="1"/>
  <c r="F2709" i="1"/>
  <c r="E2709" i="1"/>
  <c r="C2709" i="1"/>
  <c r="A2709" i="1"/>
  <c r="K2708" i="1"/>
  <c r="G2708" i="1"/>
  <c r="F2708" i="1"/>
  <c r="E2708" i="1"/>
  <c r="C2708" i="1"/>
  <c r="A2708" i="1"/>
  <c r="K2707" i="1"/>
  <c r="G2707" i="1"/>
  <c r="F2707" i="1"/>
  <c r="E2707" i="1"/>
  <c r="C2707" i="1"/>
  <c r="A2707" i="1"/>
  <c r="K2706" i="1"/>
  <c r="G2706" i="1"/>
  <c r="F2706" i="1"/>
  <c r="E2706" i="1"/>
  <c r="C2706" i="1"/>
  <c r="A2706" i="1"/>
  <c r="K2705" i="1"/>
  <c r="G2705" i="1"/>
  <c r="F2705" i="1"/>
  <c r="E2705" i="1"/>
  <c r="C2705" i="1"/>
  <c r="A2705" i="1"/>
  <c r="K2704" i="1"/>
  <c r="G2704" i="1"/>
  <c r="F2704" i="1"/>
  <c r="E2704" i="1"/>
  <c r="C2704" i="1"/>
  <c r="A2704" i="1"/>
  <c r="K2703" i="1"/>
  <c r="G2703" i="1"/>
  <c r="F2703" i="1"/>
  <c r="E2703" i="1"/>
  <c r="C2703" i="1"/>
  <c r="A2703" i="1"/>
  <c r="K2702" i="1"/>
  <c r="G2702" i="1"/>
  <c r="F2702" i="1"/>
  <c r="E2702" i="1"/>
  <c r="C2702" i="1"/>
  <c r="A2702" i="1"/>
  <c r="K2701" i="1"/>
  <c r="G2701" i="1"/>
  <c r="F2701" i="1"/>
  <c r="E2701" i="1"/>
  <c r="C2701" i="1"/>
  <c r="A2701" i="1"/>
  <c r="K2700" i="1"/>
  <c r="G2700" i="1"/>
  <c r="F2700" i="1"/>
  <c r="E2700" i="1"/>
  <c r="C2700" i="1"/>
  <c r="A2700" i="1"/>
  <c r="K2699" i="1"/>
  <c r="G2699" i="1"/>
  <c r="F2699" i="1"/>
  <c r="E2699" i="1"/>
  <c r="C2699" i="1"/>
  <c r="A2699" i="1"/>
  <c r="K2698" i="1"/>
  <c r="G2698" i="1"/>
  <c r="F2698" i="1"/>
  <c r="E2698" i="1"/>
  <c r="C2698" i="1"/>
  <c r="A2698" i="1"/>
  <c r="K2697" i="1"/>
  <c r="G2697" i="1"/>
  <c r="F2697" i="1"/>
  <c r="E2697" i="1"/>
  <c r="C2697" i="1"/>
  <c r="A2697" i="1"/>
  <c r="K2696" i="1"/>
  <c r="G2696" i="1"/>
  <c r="F2696" i="1"/>
  <c r="E2696" i="1"/>
  <c r="C2696" i="1"/>
  <c r="A2696" i="1"/>
  <c r="K2695" i="1"/>
  <c r="G2695" i="1"/>
  <c r="F2695" i="1"/>
  <c r="E2695" i="1"/>
  <c r="C2695" i="1"/>
  <c r="A2695" i="1"/>
  <c r="K2694" i="1"/>
  <c r="G2694" i="1"/>
  <c r="F2694" i="1"/>
  <c r="E2694" i="1"/>
  <c r="C2694" i="1"/>
  <c r="A2694" i="1"/>
  <c r="K2693" i="1"/>
  <c r="G2693" i="1"/>
  <c r="F2693" i="1"/>
  <c r="E2693" i="1"/>
  <c r="C2693" i="1"/>
  <c r="A2693" i="1"/>
  <c r="K2692" i="1"/>
  <c r="G2692" i="1"/>
  <c r="F2692" i="1"/>
  <c r="E2692" i="1"/>
  <c r="C2692" i="1"/>
  <c r="A2692" i="1"/>
  <c r="K2691" i="1"/>
  <c r="G2691" i="1"/>
  <c r="F2691" i="1"/>
  <c r="E2691" i="1"/>
  <c r="C2691" i="1"/>
  <c r="A2691" i="1"/>
  <c r="K2690" i="1"/>
  <c r="G2690" i="1"/>
  <c r="F2690" i="1"/>
  <c r="E2690" i="1"/>
  <c r="C2690" i="1"/>
  <c r="A2690" i="1"/>
  <c r="K2689" i="1"/>
  <c r="G2689" i="1"/>
  <c r="F2689" i="1"/>
  <c r="E2689" i="1"/>
  <c r="C2689" i="1"/>
  <c r="A2689" i="1"/>
  <c r="K2688" i="1"/>
  <c r="G2688" i="1"/>
  <c r="F2688" i="1"/>
  <c r="E2688" i="1"/>
  <c r="C2688" i="1"/>
  <c r="A2688" i="1"/>
  <c r="K2687" i="1"/>
  <c r="G2687" i="1"/>
  <c r="F2687" i="1"/>
  <c r="E2687" i="1"/>
  <c r="C2687" i="1"/>
  <c r="A2687" i="1"/>
  <c r="K2686" i="1"/>
  <c r="G2686" i="1"/>
  <c r="F2686" i="1"/>
  <c r="E2686" i="1"/>
  <c r="C2686" i="1"/>
  <c r="A2686" i="1"/>
  <c r="K2685" i="1"/>
  <c r="G2685" i="1"/>
  <c r="F2685" i="1"/>
  <c r="E2685" i="1"/>
  <c r="C2685" i="1"/>
  <c r="A2685" i="1"/>
  <c r="K2684" i="1"/>
  <c r="G2684" i="1"/>
  <c r="F2684" i="1"/>
  <c r="E2684" i="1"/>
  <c r="C2684" i="1"/>
  <c r="A2684" i="1"/>
  <c r="K2683" i="1"/>
  <c r="G2683" i="1"/>
  <c r="F2683" i="1"/>
  <c r="E2683" i="1"/>
  <c r="C2683" i="1"/>
  <c r="A2683" i="1"/>
  <c r="K2682" i="1"/>
  <c r="G2682" i="1"/>
  <c r="F2682" i="1"/>
  <c r="E2682" i="1"/>
  <c r="C2682" i="1"/>
  <c r="A2682" i="1"/>
  <c r="K2681" i="1"/>
  <c r="G2681" i="1"/>
  <c r="F2681" i="1"/>
  <c r="E2681" i="1"/>
  <c r="C2681" i="1"/>
  <c r="A2681" i="1"/>
  <c r="K2680" i="1"/>
  <c r="G2680" i="1"/>
  <c r="F2680" i="1"/>
  <c r="E2680" i="1"/>
  <c r="C2680" i="1"/>
  <c r="A2680" i="1"/>
  <c r="K2679" i="1"/>
  <c r="G2679" i="1"/>
  <c r="F2679" i="1"/>
  <c r="E2679" i="1"/>
  <c r="C2679" i="1"/>
  <c r="A2679" i="1"/>
  <c r="K2678" i="1"/>
  <c r="G2678" i="1"/>
  <c r="F2678" i="1"/>
  <c r="E2678" i="1"/>
  <c r="C2678" i="1"/>
  <c r="A2678" i="1"/>
  <c r="K2677" i="1"/>
  <c r="G2677" i="1"/>
  <c r="F2677" i="1"/>
  <c r="E2677" i="1"/>
  <c r="C2677" i="1"/>
  <c r="A2677" i="1"/>
  <c r="K2676" i="1"/>
  <c r="G2676" i="1"/>
  <c r="F2676" i="1"/>
  <c r="E2676" i="1"/>
  <c r="C2676" i="1"/>
  <c r="A2676" i="1"/>
  <c r="K2675" i="1"/>
  <c r="G2675" i="1"/>
  <c r="F2675" i="1"/>
  <c r="E2675" i="1"/>
  <c r="C2675" i="1"/>
  <c r="A2675" i="1"/>
  <c r="K2674" i="1"/>
  <c r="G2674" i="1"/>
  <c r="F2674" i="1"/>
  <c r="E2674" i="1"/>
  <c r="C2674" i="1"/>
  <c r="A2674" i="1"/>
  <c r="K2673" i="1"/>
  <c r="G2673" i="1"/>
  <c r="F2673" i="1"/>
  <c r="E2673" i="1"/>
  <c r="C2673" i="1"/>
  <c r="A2673" i="1"/>
  <c r="K2672" i="1"/>
  <c r="G2672" i="1"/>
  <c r="F2672" i="1"/>
  <c r="E2672" i="1"/>
  <c r="C2672" i="1"/>
  <c r="A2672" i="1"/>
  <c r="K2671" i="1"/>
  <c r="G2671" i="1"/>
  <c r="F2671" i="1"/>
  <c r="E2671" i="1"/>
  <c r="C2671" i="1"/>
  <c r="A2671" i="1"/>
  <c r="K2670" i="1"/>
  <c r="G2670" i="1"/>
  <c r="F2670" i="1"/>
  <c r="E2670" i="1"/>
  <c r="C2670" i="1"/>
  <c r="A2670" i="1"/>
  <c r="K2669" i="1"/>
  <c r="G2669" i="1"/>
  <c r="F2669" i="1"/>
  <c r="E2669" i="1"/>
  <c r="C2669" i="1"/>
  <c r="A2669" i="1"/>
  <c r="K2668" i="1"/>
  <c r="G2668" i="1"/>
  <c r="F2668" i="1"/>
  <c r="E2668" i="1"/>
  <c r="C2668" i="1"/>
  <c r="A2668" i="1"/>
  <c r="K2667" i="1"/>
  <c r="G2667" i="1"/>
  <c r="F2667" i="1"/>
  <c r="E2667" i="1"/>
  <c r="C2667" i="1"/>
  <c r="A2667" i="1"/>
  <c r="K2666" i="1"/>
  <c r="G2666" i="1"/>
  <c r="F2666" i="1"/>
  <c r="E2666" i="1"/>
  <c r="C2666" i="1"/>
  <c r="A2666" i="1"/>
  <c r="K2665" i="1"/>
  <c r="G2665" i="1"/>
  <c r="F2665" i="1"/>
  <c r="E2665" i="1"/>
  <c r="C2665" i="1"/>
  <c r="A2665" i="1"/>
  <c r="K2664" i="1"/>
  <c r="G2664" i="1"/>
  <c r="F2664" i="1"/>
  <c r="E2664" i="1"/>
  <c r="C2664" i="1"/>
  <c r="A2664" i="1"/>
  <c r="K2663" i="1"/>
  <c r="G2663" i="1"/>
  <c r="F2663" i="1"/>
  <c r="E2663" i="1"/>
  <c r="C2663" i="1"/>
  <c r="A2663" i="1"/>
  <c r="K2662" i="1"/>
  <c r="G2662" i="1"/>
  <c r="F2662" i="1"/>
  <c r="E2662" i="1"/>
  <c r="C2662" i="1"/>
  <c r="A2662" i="1"/>
  <c r="K2661" i="1"/>
  <c r="G2661" i="1"/>
  <c r="F2661" i="1"/>
  <c r="E2661" i="1"/>
  <c r="C2661" i="1"/>
  <c r="A2661" i="1"/>
  <c r="K2660" i="1"/>
  <c r="G2660" i="1"/>
  <c r="F2660" i="1"/>
  <c r="E2660" i="1"/>
  <c r="C2660" i="1"/>
  <c r="A2660" i="1"/>
  <c r="K2659" i="1"/>
  <c r="G2659" i="1"/>
  <c r="F2659" i="1"/>
  <c r="E2659" i="1"/>
  <c r="C2659" i="1"/>
  <c r="A2659" i="1"/>
  <c r="K2658" i="1"/>
  <c r="G2658" i="1"/>
  <c r="F2658" i="1"/>
  <c r="E2658" i="1"/>
  <c r="C2658" i="1"/>
  <c r="A2658" i="1"/>
  <c r="K2657" i="1"/>
  <c r="G2657" i="1"/>
  <c r="F2657" i="1"/>
  <c r="E2657" i="1"/>
  <c r="C2657" i="1"/>
  <c r="A2657" i="1"/>
  <c r="K2656" i="1"/>
  <c r="G2656" i="1"/>
  <c r="F2656" i="1"/>
  <c r="E2656" i="1"/>
  <c r="C2656" i="1"/>
  <c r="A2656" i="1"/>
  <c r="K2655" i="1"/>
  <c r="G2655" i="1"/>
  <c r="F2655" i="1"/>
  <c r="E2655" i="1"/>
  <c r="C2655" i="1"/>
  <c r="A2655" i="1"/>
  <c r="K2654" i="1"/>
  <c r="G2654" i="1"/>
  <c r="F2654" i="1"/>
  <c r="E2654" i="1"/>
  <c r="C2654" i="1"/>
  <c r="A2654" i="1"/>
  <c r="K2653" i="1"/>
  <c r="G2653" i="1"/>
  <c r="F2653" i="1"/>
  <c r="E2653" i="1"/>
  <c r="C2653" i="1"/>
  <c r="A2653" i="1"/>
  <c r="K2652" i="1"/>
  <c r="G2652" i="1"/>
  <c r="F2652" i="1"/>
  <c r="E2652" i="1"/>
  <c r="C2652" i="1"/>
  <c r="A2652" i="1"/>
  <c r="K2651" i="1"/>
  <c r="G2651" i="1"/>
  <c r="F2651" i="1"/>
  <c r="E2651" i="1"/>
  <c r="C2651" i="1"/>
  <c r="A2651" i="1"/>
  <c r="K2650" i="1"/>
  <c r="G2650" i="1"/>
  <c r="F2650" i="1"/>
  <c r="E2650" i="1"/>
  <c r="C2650" i="1"/>
  <c r="A2650" i="1"/>
  <c r="K2649" i="1"/>
  <c r="G2649" i="1"/>
  <c r="F2649" i="1"/>
  <c r="E2649" i="1"/>
  <c r="C2649" i="1"/>
  <c r="A2649" i="1"/>
  <c r="K2648" i="1"/>
  <c r="G2648" i="1"/>
  <c r="F2648" i="1"/>
  <c r="E2648" i="1"/>
  <c r="C2648" i="1"/>
  <c r="A2648" i="1"/>
  <c r="K2647" i="1"/>
  <c r="G2647" i="1"/>
  <c r="F2647" i="1"/>
  <c r="E2647" i="1"/>
  <c r="C2647" i="1"/>
  <c r="A2647" i="1"/>
  <c r="K2646" i="1"/>
  <c r="G2646" i="1"/>
  <c r="F2646" i="1"/>
  <c r="E2646" i="1"/>
  <c r="C2646" i="1"/>
  <c r="A2646" i="1"/>
  <c r="K2645" i="1"/>
  <c r="G2645" i="1"/>
  <c r="F2645" i="1"/>
  <c r="E2645" i="1"/>
  <c r="C2645" i="1"/>
  <c r="A2645" i="1"/>
  <c r="K2644" i="1"/>
  <c r="G2644" i="1"/>
  <c r="F2644" i="1"/>
  <c r="E2644" i="1"/>
  <c r="C2644" i="1"/>
  <c r="A2644" i="1"/>
  <c r="K2643" i="1"/>
  <c r="G2643" i="1"/>
  <c r="F2643" i="1"/>
  <c r="E2643" i="1"/>
  <c r="C2643" i="1"/>
  <c r="A2643" i="1"/>
  <c r="K2642" i="1"/>
  <c r="G2642" i="1"/>
  <c r="F2642" i="1"/>
  <c r="E2642" i="1"/>
  <c r="C2642" i="1"/>
  <c r="A2642" i="1"/>
  <c r="K2641" i="1"/>
  <c r="G2641" i="1"/>
  <c r="F2641" i="1"/>
  <c r="E2641" i="1"/>
  <c r="C2641" i="1"/>
  <c r="A2641" i="1"/>
  <c r="K2640" i="1"/>
  <c r="G2640" i="1"/>
  <c r="F2640" i="1"/>
  <c r="E2640" i="1"/>
  <c r="C2640" i="1"/>
  <c r="A2640" i="1"/>
  <c r="K2639" i="1"/>
  <c r="G2639" i="1"/>
  <c r="F2639" i="1"/>
  <c r="E2639" i="1"/>
  <c r="C2639" i="1"/>
  <c r="A2639" i="1"/>
  <c r="K2638" i="1"/>
  <c r="G2638" i="1"/>
  <c r="F2638" i="1"/>
  <c r="E2638" i="1"/>
  <c r="C2638" i="1"/>
  <c r="A2638" i="1"/>
  <c r="K2637" i="1"/>
  <c r="G2637" i="1"/>
  <c r="F2637" i="1"/>
  <c r="E2637" i="1"/>
  <c r="C2637" i="1"/>
  <c r="A2637" i="1"/>
  <c r="K2636" i="1"/>
  <c r="G2636" i="1"/>
  <c r="F2636" i="1"/>
  <c r="E2636" i="1"/>
  <c r="C2636" i="1"/>
  <c r="A2636" i="1"/>
  <c r="K2635" i="1"/>
  <c r="G2635" i="1"/>
  <c r="F2635" i="1"/>
  <c r="E2635" i="1"/>
  <c r="C2635" i="1"/>
  <c r="A2635" i="1"/>
  <c r="K2634" i="1"/>
  <c r="G2634" i="1"/>
  <c r="F2634" i="1"/>
  <c r="E2634" i="1"/>
  <c r="C2634" i="1"/>
  <c r="A2634" i="1"/>
  <c r="K2633" i="1"/>
  <c r="G2633" i="1"/>
  <c r="F2633" i="1"/>
  <c r="E2633" i="1"/>
  <c r="C2633" i="1"/>
  <c r="A2633" i="1"/>
  <c r="K2632" i="1"/>
  <c r="G2632" i="1"/>
  <c r="F2632" i="1"/>
  <c r="E2632" i="1"/>
  <c r="C2632" i="1"/>
  <c r="A2632" i="1"/>
  <c r="K2631" i="1"/>
  <c r="G2631" i="1"/>
  <c r="F2631" i="1"/>
  <c r="E2631" i="1"/>
  <c r="C2631" i="1"/>
  <c r="A2631" i="1"/>
  <c r="K2630" i="1"/>
  <c r="G2630" i="1"/>
  <c r="F2630" i="1"/>
  <c r="E2630" i="1"/>
  <c r="C2630" i="1"/>
  <c r="A2630" i="1"/>
  <c r="K2629" i="1"/>
  <c r="G2629" i="1"/>
  <c r="F2629" i="1"/>
  <c r="E2629" i="1"/>
  <c r="C2629" i="1"/>
  <c r="A2629" i="1"/>
  <c r="K2628" i="1"/>
  <c r="G2628" i="1"/>
  <c r="F2628" i="1"/>
  <c r="E2628" i="1"/>
  <c r="C2628" i="1"/>
  <c r="A2628" i="1"/>
  <c r="K2627" i="1"/>
  <c r="G2627" i="1"/>
  <c r="F2627" i="1"/>
  <c r="E2627" i="1"/>
  <c r="C2627" i="1"/>
  <c r="A2627" i="1"/>
  <c r="K2626" i="1"/>
  <c r="G2626" i="1"/>
  <c r="F2626" i="1"/>
  <c r="E2626" i="1"/>
  <c r="C2626" i="1"/>
  <c r="A2626" i="1"/>
  <c r="K2625" i="1"/>
  <c r="G2625" i="1"/>
  <c r="F2625" i="1"/>
  <c r="E2625" i="1"/>
  <c r="C2625" i="1"/>
  <c r="A2625" i="1"/>
  <c r="K2624" i="1"/>
  <c r="G2624" i="1"/>
  <c r="F2624" i="1"/>
  <c r="E2624" i="1"/>
  <c r="C2624" i="1"/>
  <c r="A2624" i="1"/>
  <c r="K2623" i="1"/>
  <c r="G2623" i="1"/>
  <c r="F2623" i="1"/>
  <c r="E2623" i="1"/>
  <c r="C2623" i="1"/>
  <c r="A2623" i="1"/>
  <c r="K2622" i="1"/>
  <c r="G2622" i="1"/>
  <c r="F2622" i="1"/>
  <c r="E2622" i="1"/>
  <c r="C2622" i="1"/>
  <c r="A2622" i="1"/>
  <c r="K2621" i="1"/>
  <c r="G2621" i="1"/>
  <c r="F2621" i="1"/>
  <c r="E2621" i="1"/>
  <c r="C2621" i="1"/>
  <c r="A2621" i="1"/>
  <c r="K2620" i="1"/>
  <c r="G2620" i="1"/>
  <c r="F2620" i="1"/>
  <c r="E2620" i="1"/>
  <c r="C2620" i="1"/>
  <c r="A2620" i="1"/>
  <c r="K2619" i="1"/>
  <c r="G2619" i="1"/>
  <c r="F2619" i="1"/>
  <c r="E2619" i="1"/>
  <c r="C2619" i="1"/>
  <c r="A2619" i="1"/>
  <c r="K2618" i="1"/>
  <c r="G2618" i="1"/>
  <c r="F2618" i="1"/>
  <c r="E2618" i="1"/>
  <c r="C2618" i="1"/>
  <c r="A2618" i="1"/>
  <c r="K2617" i="1"/>
  <c r="G2617" i="1"/>
  <c r="F2617" i="1"/>
  <c r="E2617" i="1"/>
  <c r="C2617" i="1"/>
  <c r="A2617" i="1"/>
  <c r="K2616" i="1"/>
  <c r="G2616" i="1"/>
  <c r="F2616" i="1"/>
  <c r="E2616" i="1"/>
  <c r="C2616" i="1"/>
  <c r="A2616" i="1"/>
  <c r="K2615" i="1"/>
  <c r="G2615" i="1"/>
  <c r="F2615" i="1"/>
  <c r="E2615" i="1"/>
  <c r="C2615" i="1"/>
  <c r="A2615" i="1"/>
  <c r="K2614" i="1"/>
  <c r="G2614" i="1"/>
  <c r="F2614" i="1"/>
  <c r="E2614" i="1"/>
  <c r="C2614" i="1"/>
  <c r="A2614" i="1"/>
  <c r="K2613" i="1"/>
  <c r="G2613" i="1"/>
  <c r="F2613" i="1"/>
  <c r="E2613" i="1"/>
  <c r="C2613" i="1"/>
  <c r="A2613" i="1"/>
  <c r="K2612" i="1"/>
  <c r="G2612" i="1"/>
  <c r="F2612" i="1"/>
  <c r="E2612" i="1"/>
  <c r="C2612" i="1"/>
  <c r="A2612" i="1"/>
  <c r="K2611" i="1"/>
  <c r="G2611" i="1"/>
  <c r="F2611" i="1"/>
  <c r="E2611" i="1"/>
  <c r="C2611" i="1"/>
  <c r="A2611" i="1"/>
  <c r="K2610" i="1"/>
  <c r="G2610" i="1"/>
  <c r="F2610" i="1"/>
  <c r="E2610" i="1"/>
  <c r="C2610" i="1"/>
  <c r="A2610" i="1"/>
  <c r="K2609" i="1"/>
  <c r="G2609" i="1"/>
  <c r="F2609" i="1"/>
  <c r="E2609" i="1"/>
  <c r="C2609" i="1"/>
  <c r="A2609" i="1"/>
  <c r="K2608" i="1"/>
  <c r="G2608" i="1"/>
  <c r="F2608" i="1"/>
  <c r="E2608" i="1"/>
  <c r="C2608" i="1"/>
  <c r="A2608" i="1"/>
  <c r="K2607" i="1"/>
  <c r="G2607" i="1"/>
  <c r="F2607" i="1"/>
  <c r="E2607" i="1"/>
  <c r="C2607" i="1"/>
  <c r="A2607" i="1"/>
  <c r="K2606" i="1"/>
  <c r="G2606" i="1"/>
  <c r="F2606" i="1"/>
  <c r="E2606" i="1"/>
  <c r="C2606" i="1"/>
  <c r="A2606" i="1"/>
  <c r="K2605" i="1"/>
  <c r="G2605" i="1"/>
  <c r="F2605" i="1"/>
  <c r="E2605" i="1"/>
  <c r="C2605" i="1"/>
  <c r="A2605" i="1"/>
  <c r="K2604" i="1"/>
  <c r="G2604" i="1"/>
  <c r="F2604" i="1"/>
  <c r="E2604" i="1"/>
  <c r="C2604" i="1"/>
  <c r="A2604" i="1"/>
  <c r="K2603" i="1"/>
  <c r="G2603" i="1"/>
  <c r="F2603" i="1"/>
  <c r="E2603" i="1"/>
  <c r="C2603" i="1"/>
  <c r="A2603" i="1"/>
  <c r="K2602" i="1"/>
  <c r="G2602" i="1"/>
  <c r="F2602" i="1"/>
  <c r="E2602" i="1"/>
  <c r="C2602" i="1"/>
  <c r="A2602" i="1"/>
  <c r="K2601" i="1"/>
  <c r="G2601" i="1"/>
  <c r="F2601" i="1"/>
  <c r="E2601" i="1"/>
  <c r="C2601" i="1"/>
  <c r="A2601" i="1"/>
  <c r="K2600" i="1"/>
  <c r="G2600" i="1"/>
  <c r="F2600" i="1"/>
  <c r="E2600" i="1"/>
  <c r="C2600" i="1"/>
  <c r="A2600" i="1"/>
  <c r="K2599" i="1"/>
  <c r="G2599" i="1"/>
  <c r="F2599" i="1"/>
  <c r="E2599" i="1"/>
  <c r="C2599" i="1"/>
  <c r="A2599" i="1"/>
  <c r="K2598" i="1"/>
  <c r="G2598" i="1"/>
  <c r="F2598" i="1"/>
  <c r="E2598" i="1"/>
  <c r="C2598" i="1"/>
  <c r="A2598" i="1"/>
  <c r="K2597" i="1"/>
  <c r="G2597" i="1"/>
  <c r="F2597" i="1"/>
  <c r="E2597" i="1"/>
  <c r="C2597" i="1"/>
  <c r="A2597" i="1"/>
  <c r="K2596" i="1"/>
  <c r="G2596" i="1"/>
  <c r="F2596" i="1"/>
  <c r="E2596" i="1"/>
  <c r="C2596" i="1"/>
  <c r="A2596" i="1"/>
  <c r="K2595" i="1"/>
  <c r="G2595" i="1"/>
  <c r="F2595" i="1"/>
  <c r="E2595" i="1"/>
  <c r="C2595" i="1"/>
  <c r="A2595" i="1"/>
  <c r="K2594" i="1"/>
  <c r="G2594" i="1"/>
  <c r="F2594" i="1"/>
  <c r="E2594" i="1"/>
  <c r="C2594" i="1"/>
  <c r="A2594" i="1"/>
  <c r="K2593" i="1"/>
  <c r="G2593" i="1"/>
  <c r="F2593" i="1"/>
  <c r="E2593" i="1"/>
  <c r="C2593" i="1"/>
  <c r="A2593" i="1"/>
  <c r="K2592" i="1"/>
  <c r="G2592" i="1"/>
  <c r="F2592" i="1"/>
  <c r="E2592" i="1"/>
  <c r="C2592" i="1"/>
  <c r="A2592" i="1"/>
  <c r="K2591" i="1"/>
  <c r="G2591" i="1"/>
  <c r="F2591" i="1"/>
  <c r="E2591" i="1"/>
  <c r="C2591" i="1"/>
  <c r="A2591" i="1"/>
  <c r="K2590" i="1"/>
  <c r="G2590" i="1"/>
  <c r="F2590" i="1"/>
  <c r="E2590" i="1"/>
  <c r="C2590" i="1"/>
  <c r="A2590" i="1"/>
  <c r="K2589" i="1"/>
  <c r="G2589" i="1"/>
  <c r="F2589" i="1"/>
  <c r="E2589" i="1"/>
  <c r="C2589" i="1"/>
  <c r="A2589" i="1"/>
  <c r="K2588" i="1"/>
  <c r="G2588" i="1"/>
  <c r="F2588" i="1"/>
  <c r="E2588" i="1"/>
  <c r="C2588" i="1"/>
  <c r="A2588" i="1"/>
  <c r="K2587" i="1"/>
  <c r="G2587" i="1"/>
  <c r="F2587" i="1"/>
  <c r="E2587" i="1"/>
  <c r="C2587" i="1"/>
  <c r="A2587" i="1"/>
  <c r="K2586" i="1"/>
  <c r="G2586" i="1"/>
  <c r="F2586" i="1"/>
  <c r="E2586" i="1"/>
  <c r="C2586" i="1"/>
  <c r="A2586" i="1"/>
  <c r="K2585" i="1"/>
  <c r="G2585" i="1"/>
  <c r="F2585" i="1"/>
  <c r="E2585" i="1"/>
  <c r="C2585" i="1"/>
  <c r="A2585" i="1"/>
  <c r="K2584" i="1"/>
  <c r="G2584" i="1"/>
  <c r="F2584" i="1"/>
  <c r="E2584" i="1"/>
  <c r="C2584" i="1"/>
  <c r="A2584" i="1"/>
  <c r="K2583" i="1"/>
  <c r="G2583" i="1"/>
  <c r="F2583" i="1"/>
  <c r="E2583" i="1"/>
  <c r="C2583" i="1"/>
  <c r="A2583" i="1"/>
  <c r="K2582" i="1"/>
  <c r="G2582" i="1"/>
  <c r="F2582" i="1"/>
  <c r="E2582" i="1"/>
  <c r="C2582" i="1"/>
  <c r="A2582" i="1"/>
  <c r="K2581" i="1"/>
  <c r="G2581" i="1"/>
  <c r="F2581" i="1"/>
  <c r="E2581" i="1"/>
  <c r="C2581" i="1"/>
  <c r="A2581" i="1"/>
  <c r="K2580" i="1"/>
  <c r="G2580" i="1"/>
  <c r="F2580" i="1"/>
  <c r="E2580" i="1"/>
  <c r="C2580" i="1"/>
  <c r="A2580" i="1"/>
  <c r="K2579" i="1"/>
  <c r="G2579" i="1"/>
  <c r="F2579" i="1"/>
  <c r="E2579" i="1"/>
  <c r="C2579" i="1"/>
  <c r="A2579" i="1"/>
  <c r="K2578" i="1"/>
  <c r="G2578" i="1"/>
  <c r="F2578" i="1"/>
  <c r="E2578" i="1"/>
  <c r="C2578" i="1"/>
  <c r="A2578" i="1"/>
  <c r="K2577" i="1"/>
  <c r="G2577" i="1"/>
  <c r="F2577" i="1"/>
  <c r="E2577" i="1"/>
  <c r="C2577" i="1"/>
  <c r="A2577" i="1"/>
  <c r="K2576" i="1"/>
  <c r="G2576" i="1"/>
  <c r="F2576" i="1"/>
  <c r="E2576" i="1"/>
  <c r="C2576" i="1"/>
  <c r="A2576" i="1"/>
  <c r="K2575" i="1"/>
  <c r="G2575" i="1"/>
  <c r="F2575" i="1"/>
  <c r="E2575" i="1"/>
  <c r="C2575" i="1"/>
  <c r="A2575" i="1"/>
  <c r="K2574" i="1"/>
  <c r="G2574" i="1"/>
  <c r="F2574" i="1"/>
  <c r="E2574" i="1"/>
  <c r="C2574" i="1"/>
  <c r="A2574" i="1"/>
  <c r="K2573" i="1"/>
  <c r="G2573" i="1"/>
  <c r="F2573" i="1"/>
  <c r="E2573" i="1"/>
  <c r="C2573" i="1"/>
  <c r="A2573" i="1"/>
  <c r="K2572" i="1"/>
  <c r="G2572" i="1"/>
  <c r="F2572" i="1"/>
  <c r="E2572" i="1"/>
  <c r="C2572" i="1"/>
  <c r="A2572" i="1"/>
  <c r="K2571" i="1"/>
  <c r="G2571" i="1"/>
  <c r="F2571" i="1"/>
  <c r="E2571" i="1"/>
  <c r="C2571" i="1"/>
  <c r="A2571" i="1"/>
  <c r="K2570" i="1"/>
  <c r="G2570" i="1"/>
  <c r="F2570" i="1"/>
  <c r="E2570" i="1"/>
  <c r="C2570" i="1"/>
  <c r="A2570" i="1"/>
  <c r="K2569" i="1"/>
  <c r="G2569" i="1"/>
  <c r="F2569" i="1"/>
  <c r="E2569" i="1"/>
  <c r="C2569" i="1"/>
  <c r="A2569" i="1"/>
  <c r="K2568" i="1"/>
  <c r="G2568" i="1"/>
  <c r="F2568" i="1"/>
  <c r="E2568" i="1"/>
  <c r="C2568" i="1"/>
  <c r="A2568" i="1"/>
  <c r="K2567" i="1"/>
  <c r="G2567" i="1"/>
  <c r="F2567" i="1"/>
  <c r="E2567" i="1"/>
  <c r="C2567" i="1"/>
  <c r="A2567" i="1"/>
  <c r="K2566" i="1"/>
  <c r="G2566" i="1"/>
  <c r="F2566" i="1"/>
  <c r="E2566" i="1"/>
  <c r="C2566" i="1"/>
  <c r="A2566" i="1"/>
  <c r="K2565" i="1"/>
  <c r="G2565" i="1"/>
  <c r="F2565" i="1"/>
  <c r="E2565" i="1"/>
  <c r="C2565" i="1"/>
  <c r="A2565" i="1"/>
  <c r="K2564" i="1"/>
  <c r="G2564" i="1"/>
  <c r="F2564" i="1"/>
  <c r="E2564" i="1"/>
  <c r="C2564" i="1"/>
  <c r="A2564" i="1"/>
  <c r="K2563" i="1"/>
  <c r="G2563" i="1"/>
  <c r="F2563" i="1"/>
  <c r="E2563" i="1"/>
  <c r="C2563" i="1"/>
  <c r="A2563" i="1"/>
  <c r="K2562" i="1"/>
  <c r="G2562" i="1"/>
  <c r="F2562" i="1"/>
  <c r="E2562" i="1"/>
  <c r="C2562" i="1"/>
  <c r="A2562" i="1"/>
  <c r="K2561" i="1"/>
  <c r="G2561" i="1"/>
  <c r="F2561" i="1"/>
  <c r="E2561" i="1"/>
  <c r="C2561" i="1"/>
  <c r="A2561" i="1"/>
  <c r="K2560" i="1"/>
  <c r="G2560" i="1"/>
  <c r="F2560" i="1"/>
  <c r="E2560" i="1"/>
  <c r="C2560" i="1"/>
  <c r="A2560" i="1"/>
  <c r="K2559" i="1"/>
  <c r="G2559" i="1"/>
  <c r="F2559" i="1"/>
  <c r="E2559" i="1"/>
  <c r="C2559" i="1"/>
  <c r="A2559" i="1"/>
  <c r="K2558" i="1"/>
  <c r="G2558" i="1"/>
  <c r="F2558" i="1"/>
  <c r="E2558" i="1"/>
  <c r="C2558" i="1"/>
  <c r="A2558" i="1"/>
  <c r="K2557" i="1"/>
  <c r="G2557" i="1"/>
  <c r="F2557" i="1"/>
  <c r="E2557" i="1"/>
  <c r="C2557" i="1"/>
  <c r="A2557" i="1"/>
  <c r="K2556" i="1"/>
  <c r="G2556" i="1"/>
  <c r="F2556" i="1"/>
  <c r="E2556" i="1"/>
  <c r="C2556" i="1"/>
  <c r="A2556" i="1"/>
  <c r="K2555" i="1"/>
  <c r="G2555" i="1"/>
  <c r="F2555" i="1"/>
  <c r="E2555" i="1"/>
  <c r="C2555" i="1"/>
  <c r="A2555" i="1"/>
  <c r="K2554" i="1"/>
  <c r="G2554" i="1"/>
  <c r="F2554" i="1"/>
  <c r="E2554" i="1"/>
  <c r="C2554" i="1"/>
  <c r="A2554" i="1"/>
  <c r="K2553" i="1"/>
  <c r="G2553" i="1"/>
  <c r="F2553" i="1"/>
  <c r="E2553" i="1"/>
  <c r="C2553" i="1"/>
  <c r="A2553" i="1"/>
  <c r="K2552" i="1"/>
  <c r="G2552" i="1"/>
  <c r="F2552" i="1"/>
  <c r="E2552" i="1"/>
  <c r="C2552" i="1"/>
  <c r="A2552" i="1"/>
  <c r="K2551" i="1"/>
  <c r="G2551" i="1"/>
  <c r="F2551" i="1"/>
  <c r="E2551" i="1"/>
  <c r="C2551" i="1"/>
  <c r="A2551" i="1"/>
  <c r="K2550" i="1"/>
  <c r="G2550" i="1"/>
  <c r="F2550" i="1"/>
  <c r="E2550" i="1"/>
  <c r="C2550" i="1"/>
  <c r="A2550" i="1"/>
  <c r="K2549" i="1"/>
  <c r="G2549" i="1"/>
  <c r="F2549" i="1"/>
  <c r="E2549" i="1"/>
  <c r="C2549" i="1"/>
  <c r="A2549" i="1"/>
  <c r="K2548" i="1"/>
  <c r="G2548" i="1"/>
  <c r="F2548" i="1"/>
  <c r="E2548" i="1"/>
  <c r="C2548" i="1"/>
  <c r="A2548" i="1"/>
  <c r="K2547" i="1"/>
  <c r="G2547" i="1"/>
  <c r="F2547" i="1"/>
  <c r="E2547" i="1"/>
  <c r="C2547" i="1"/>
  <c r="A2547" i="1"/>
  <c r="K2546" i="1"/>
  <c r="G2546" i="1"/>
  <c r="F2546" i="1"/>
  <c r="E2546" i="1"/>
  <c r="C2546" i="1"/>
  <c r="A2546" i="1"/>
  <c r="K2545" i="1"/>
  <c r="G2545" i="1"/>
  <c r="F2545" i="1"/>
  <c r="E2545" i="1"/>
  <c r="C2545" i="1"/>
  <c r="A2545" i="1"/>
  <c r="K2544" i="1"/>
  <c r="G2544" i="1"/>
  <c r="F2544" i="1"/>
  <c r="E2544" i="1"/>
  <c r="C2544" i="1"/>
  <c r="A2544" i="1"/>
  <c r="K2543" i="1"/>
  <c r="G2543" i="1"/>
  <c r="F2543" i="1"/>
  <c r="E2543" i="1"/>
  <c r="C2543" i="1"/>
  <c r="A2543" i="1"/>
  <c r="K2542" i="1"/>
  <c r="G2542" i="1"/>
  <c r="F2542" i="1"/>
  <c r="E2542" i="1"/>
  <c r="C2542" i="1"/>
  <c r="A2542" i="1"/>
  <c r="K2541" i="1"/>
  <c r="G2541" i="1"/>
  <c r="F2541" i="1"/>
  <c r="E2541" i="1"/>
  <c r="C2541" i="1"/>
  <c r="A2541" i="1"/>
  <c r="K2540" i="1"/>
  <c r="G2540" i="1"/>
  <c r="F2540" i="1"/>
  <c r="E2540" i="1"/>
  <c r="C2540" i="1"/>
  <c r="A2540" i="1"/>
  <c r="K2539" i="1"/>
  <c r="G2539" i="1"/>
  <c r="F2539" i="1"/>
  <c r="E2539" i="1"/>
  <c r="C2539" i="1"/>
  <c r="A2539" i="1"/>
  <c r="K2538" i="1"/>
  <c r="G2538" i="1"/>
  <c r="F2538" i="1"/>
  <c r="E2538" i="1"/>
  <c r="C2538" i="1"/>
  <c r="A2538" i="1"/>
  <c r="K2537" i="1"/>
  <c r="G2537" i="1"/>
  <c r="F2537" i="1"/>
  <c r="E2537" i="1"/>
  <c r="C2537" i="1"/>
  <c r="A2537" i="1"/>
  <c r="K2536" i="1"/>
  <c r="G2536" i="1"/>
  <c r="F2536" i="1"/>
  <c r="E2536" i="1"/>
  <c r="C2536" i="1"/>
  <c r="A2536" i="1"/>
  <c r="K2535" i="1"/>
  <c r="G2535" i="1"/>
  <c r="F2535" i="1"/>
  <c r="E2535" i="1"/>
  <c r="C2535" i="1"/>
  <c r="A2535" i="1"/>
  <c r="K2534" i="1"/>
  <c r="G2534" i="1"/>
  <c r="F2534" i="1"/>
  <c r="E2534" i="1"/>
  <c r="C2534" i="1"/>
  <c r="A2534" i="1"/>
  <c r="K2533" i="1"/>
  <c r="G2533" i="1"/>
  <c r="F2533" i="1"/>
  <c r="E2533" i="1"/>
  <c r="C2533" i="1"/>
  <c r="A2533" i="1"/>
  <c r="K2532" i="1"/>
  <c r="G2532" i="1"/>
  <c r="F2532" i="1"/>
  <c r="E2532" i="1"/>
  <c r="C2532" i="1"/>
  <c r="A2532" i="1"/>
  <c r="K2531" i="1"/>
  <c r="G2531" i="1"/>
  <c r="F2531" i="1"/>
  <c r="E2531" i="1"/>
  <c r="C2531" i="1"/>
  <c r="A2531" i="1"/>
  <c r="K2530" i="1"/>
  <c r="G2530" i="1"/>
  <c r="F2530" i="1"/>
  <c r="E2530" i="1"/>
  <c r="C2530" i="1"/>
  <c r="A2530" i="1"/>
  <c r="K2529" i="1"/>
  <c r="G2529" i="1"/>
  <c r="F2529" i="1"/>
  <c r="E2529" i="1"/>
  <c r="C2529" i="1"/>
  <c r="A2529" i="1"/>
  <c r="K2528" i="1"/>
  <c r="G2528" i="1"/>
  <c r="F2528" i="1"/>
  <c r="E2528" i="1"/>
  <c r="C2528" i="1"/>
  <c r="A2528" i="1"/>
  <c r="K2527" i="1"/>
  <c r="G2527" i="1"/>
  <c r="F2527" i="1"/>
  <c r="E2527" i="1"/>
  <c r="C2527" i="1"/>
  <c r="A2527" i="1"/>
  <c r="K2526" i="1"/>
  <c r="G2526" i="1"/>
  <c r="F2526" i="1"/>
  <c r="E2526" i="1"/>
  <c r="C2526" i="1"/>
  <c r="A2526" i="1"/>
  <c r="K2525" i="1"/>
  <c r="G2525" i="1"/>
  <c r="F2525" i="1"/>
  <c r="E2525" i="1"/>
  <c r="C2525" i="1"/>
  <c r="A2525" i="1"/>
  <c r="K2524" i="1"/>
  <c r="G2524" i="1"/>
  <c r="F2524" i="1"/>
  <c r="E2524" i="1"/>
  <c r="C2524" i="1"/>
  <c r="A2524" i="1"/>
  <c r="K2523" i="1"/>
  <c r="G2523" i="1"/>
  <c r="F2523" i="1"/>
  <c r="E2523" i="1"/>
  <c r="C2523" i="1"/>
  <c r="A2523" i="1"/>
  <c r="K2522" i="1"/>
  <c r="G2522" i="1"/>
  <c r="F2522" i="1"/>
  <c r="E2522" i="1"/>
  <c r="C2522" i="1"/>
  <c r="A2522" i="1"/>
  <c r="K2521" i="1"/>
  <c r="G2521" i="1"/>
  <c r="F2521" i="1"/>
  <c r="E2521" i="1"/>
  <c r="C2521" i="1"/>
  <c r="A2521" i="1"/>
  <c r="K2520" i="1"/>
  <c r="G2520" i="1"/>
  <c r="F2520" i="1"/>
  <c r="E2520" i="1"/>
  <c r="C2520" i="1"/>
  <c r="A2520" i="1"/>
  <c r="K2519" i="1"/>
  <c r="G2519" i="1"/>
  <c r="F2519" i="1"/>
  <c r="E2519" i="1"/>
  <c r="C2519" i="1"/>
  <c r="A2519" i="1"/>
  <c r="K2518" i="1"/>
  <c r="G2518" i="1"/>
  <c r="F2518" i="1"/>
  <c r="E2518" i="1"/>
  <c r="C2518" i="1"/>
  <c r="A2518" i="1"/>
  <c r="K2517" i="1"/>
  <c r="G2517" i="1"/>
  <c r="F2517" i="1"/>
  <c r="E2517" i="1"/>
  <c r="C2517" i="1"/>
  <c r="A2517" i="1"/>
  <c r="K2516" i="1"/>
  <c r="G2516" i="1"/>
  <c r="F2516" i="1"/>
  <c r="E2516" i="1"/>
  <c r="C2516" i="1"/>
  <c r="A2516" i="1"/>
  <c r="K2515" i="1"/>
  <c r="G2515" i="1"/>
  <c r="F2515" i="1"/>
  <c r="E2515" i="1"/>
  <c r="C2515" i="1"/>
  <c r="A2515" i="1"/>
  <c r="K2514" i="1"/>
  <c r="G2514" i="1"/>
  <c r="F2514" i="1"/>
  <c r="E2514" i="1"/>
  <c r="C2514" i="1"/>
  <c r="A2514" i="1"/>
  <c r="K2513" i="1"/>
  <c r="G2513" i="1"/>
  <c r="F2513" i="1"/>
  <c r="E2513" i="1"/>
  <c r="C2513" i="1"/>
  <c r="A2513" i="1"/>
  <c r="K2512" i="1"/>
  <c r="G2512" i="1"/>
  <c r="F2512" i="1"/>
  <c r="E2512" i="1"/>
  <c r="C2512" i="1"/>
  <c r="A2512" i="1"/>
  <c r="K2511" i="1"/>
  <c r="G2511" i="1"/>
  <c r="F2511" i="1"/>
  <c r="E2511" i="1"/>
  <c r="C2511" i="1"/>
  <c r="A2511" i="1"/>
  <c r="K2510" i="1"/>
  <c r="G2510" i="1"/>
  <c r="F2510" i="1"/>
  <c r="E2510" i="1"/>
  <c r="C2510" i="1"/>
  <c r="A2510" i="1"/>
  <c r="K2509" i="1"/>
  <c r="G2509" i="1"/>
  <c r="F2509" i="1"/>
  <c r="E2509" i="1"/>
  <c r="C2509" i="1"/>
  <c r="A2509" i="1"/>
  <c r="K2508" i="1"/>
  <c r="G2508" i="1"/>
  <c r="F2508" i="1"/>
  <c r="E2508" i="1"/>
  <c r="C2508" i="1"/>
  <c r="A2508" i="1"/>
  <c r="K2507" i="1"/>
  <c r="G2507" i="1"/>
  <c r="F2507" i="1"/>
  <c r="E2507" i="1"/>
  <c r="C2507" i="1"/>
  <c r="A2507" i="1"/>
  <c r="K2506" i="1"/>
  <c r="G2506" i="1"/>
  <c r="F2506" i="1"/>
  <c r="E2506" i="1"/>
  <c r="C2506" i="1"/>
  <c r="A2506" i="1"/>
  <c r="K2505" i="1"/>
  <c r="G2505" i="1"/>
  <c r="F2505" i="1"/>
  <c r="E2505" i="1"/>
  <c r="C2505" i="1"/>
  <c r="A2505" i="1"/>
  <c r="K2504" i="1"/>
  <c r="G2504" i="1"/>
  <c r="F2504" i="1"/>
  <c r="E2504" i="1"/>
  <c r="C2504" i="1"/>
  <c r="A2504" i="1"/>
  <c r="K2503" i="1"/>
  <c r="G2503" i="1"/>
  <c r="F2503" i="1"/>
  <c r="E2503" i="1"/>
  <c r="C2503" i="1"/>
  <c r="A2503" i="1"/>
  <c r="K2502" i="1"/>
  <c r="G2502" i="1"/>
  <c r="F2502" i="1"/>
  <c r="E2502" i="1"/>
  <c r="C2502" i="1"/>
  <c r="A2502" i="1"/>
  <c r="K2501" i="1"/>
  <c r="G2501" i="1"/>
  <c r="F2501" i="1"/>
  <c r="E2501" i="1"/>
  <c r="C2501" i="1"/>
  <c r="A2501" i="1"/>
  <c r="K2500" i="1"/>
  <c r="G2500" i="1"/>
  <c r="F2500" i="1"/>
  <c r="E2500" i="1"/>
  <c r="C2500" i="1"/>
  <c r="A2500" i="1"/>
  <c r="K2499" i="1"/>
  <c r="G2499" i="1"/>
  <c r="F2499" i="1"/>
  <c r="E2499" i="1"/>
  <c r="C2499" i="1"/>
  <c r="A2499" i="1"/>
  <c r="K2498" i="1"/>
  <c r="G2498" i="1"/>
  <c r="F2498" i="1"/>
  <c r="E2498" i="1"/>
  <c r="C2498" i="1"/>
  <c r="A2498" i="1"/>
  <c r="K2497" i="1"/>
  <c r="G2497" i="1"/>
  <c r="F2497" i="1"/>
  <c r="E2497" i="1"/>
  <c r="C2497" i="1"/>
  <c r="A2497" i="1"/>
  <c r="K2496" i="1"/>
  <c r="G2496" i="1"/>
  <c r="F2496" i="1"/>
  <c r="E2496" i="1"/>
  <c r="C2496" i="1"/>
  <c r="A2496" i="1"/>
  <c r="K2495" i="1"/>
  <c r="G2495" i="1"/>
  <c r="F2495" i="1"/>
  <c r="E2495" i="1"/>
  <c r="C2495" i="1"/>
  <c r="A2495" i="1"/>
  <c r="K2494" i="1"/>
  <c r="G2494" i="1"/>
  <c r="F2494" i="1"/>
  <c r="E2494" i="1"/>
  <c r="C2494" i="1"/>
  <c r="A2494" i="1"/>
  <c r="K2493" i="1"/>
  <c r="G2493" i="1"/>
  <c r="F2493" i="1"/>
  <c r="E2493" i="1"/>
  <c r="C2493" i="1"/>
  <c r="A2493" i="1"/>
  <c r="K2492" i="1"/>
  <c r="G2492" i="1"/>
  <c r="F2492" i="1"/>
  <c r="E2492" i="1"/>
  <c r="C2492" i="1"/>
  <c r="A2492" i="1"/>
  <c r="K2491" i="1"/>
  <c r="G2491" i="1"/>
  <c r="F2491" i="1"/>
  <c r="E2491" i="1"/>
  <c r="C2491" i="1"/>
  <c r="A2491" i="1"/>
  <c r="K2490" i="1"/>
  <c r="G2490" i="1"/>
  <c r="F2490" i="1"/>
  <c r="E2490" i="1"/>
  <c r="C2490" i="1"/>
  <c r="A2490" i="1"/>
  <c r="K2489" i="1"/>
  <c r="G2489" i="1"/>
  <c r="F2489" i="1"/>
  <c r="E2489" i="1"/>
  <c r="C2489" i="1"/>
  <c r="A2489" i="1"/>
  <c r="K2488" i="1"/>
  <c r="G2488" i="1"/>
  <c r="F2488" i="1"/>
  <c r="E2488" i="1"/>
  <c r="C2488" i="1"/>
  <c r="A2488" i="1"/>
  <c r="K2487" i="1"/>
  <c r="G2487" i="1"/>
  <c r="F2487" i="1"/>
  <c r="E2487" i="1"/>
  <c r="C2487" i="1"/>
  <c r="A2487" i="1"/>
  <c r="K2486" i="1"/>
  <c r="G2486" i="1"/>
  <c r="F2486" i="1"/>
  <c r="E2486" i="1"/>
  <c r="C2486" i="1"/>
  <c r="A2486" i="1"/>
  <c r="K2485" i="1"/>
  <c r="G2485" i="1"/>
  <c r="F2485" i="1"/>
  <c r="E2485" i="1"/>
  <c r="C2485" i="1"/>
  <c r="A2485" i="1"/>
  <c r="K2484" i="1"/>
  <c r="G2484" i="1"/>
  <c r="F2484" i="1"/>
  <c r="E2484" i="1"/>
  <c r="C2484" i="1"/>
  <c r="A2484" i="1"/>
  <c r="K2483" i="1"/>
  <c r="G2483" i="1"/>
  <c r="F2483" i="1"/>
  <c r="E2483" i="1"/>
  <c r="C2483" i="1"/>
  <c r="A2483" i="1"/>
  <c r="K2482" i="1"/>
  <c r="G2482" i="1"/>
  <c r="F2482" i="1"/>
  <c r="E2482" i="1"/>
  <c r="C2482" i="1"/>
  <c r="A2482" i="1"/>
  <c r="K2481" i="1"/>
  <c r="G2481" i="1"/>
  <c r="F2481" i="1"/>
  <c r="E2481" i="1"/>
  <c r="C2481" i="1"/>
  <c r="A2481" i="1"/>
  <c r="K2480" i="1"/>
  <c r="G2480" i="1"/>
  <c r="F2480" i="1"/>
  <c r="E2480" i="1"/>
  <c r="C2480" i="1"/>
  <c r="A2480" i="1"/>
  <c r="K2479" i="1"/>
  <c r="G2479" i="1"/>
  <c r="F2479" i="1"/>
  <c r="E2479" i="1"/>
  <c r="C2479" i="1"/>
  <c r="A2479" i="1"/>
  <c r="K2478" i="1"/>
  <c r="G2478" i="1"/>
  <c r="F2478" i="1"/>
  <c r="E2478" i="1"/>
  <c r="C2478" i="1"/>
  <c r="A2478" i="1"/>
  <c r="K2477" i="1"/>
  <c r="G2477" i="1"/>
  <c r="F2477" i="1"/>
  <c r="E2477" i="1"/>
  <c r="C2477" i="1"/>
  <c r="A2477" i="1"/>
  <c r="K2476" i="1"/>
  <c r="G2476" i="1"/>
  <c r="F2476" i="1"/>
  <c r="E2476" i="1"/>
  <c r="C2476" i="1"/>
  <c r="A2476" i="1"/>
  <c r="K2475" i="1"/>
  <c r="G2475" i="1"/>
  <c r="F2475" i="1"/>
  <c r="E2475" i="1"/>
  <c r="C2475" i="1"/>
  <c r="A2475" i="1"/>
  <c r="K2474" i="1"/>
  <c r="G2474" i="1"/>
  <c r="F2474" i="1"/>
  <c r="E2474" i="1"/>
  <c r="C2474" i="1"/>
  <c r="A2474" i="1"/>
  <c r="K2473" i="1"/>
  <c r="G2473" i="1"/>
  <c r="F2473" i="1"/>
  <c r="E2473" i="1"/>
  <c r="C2473" i="1"/>
  <c r="A2473" i="1"/>
  <c r="K2472" i="1"/>
  <c r="G2472" i="1"/>
  <c r="F2472" i="1"/>
  <c r="E2472" i="1"/>
  <c r="C2472" i="1"/>
  <c r="A2472" i="1"/>
  <c r="K2471" i="1"/>
  <c r="G2471" i="1"/>
  <c r="F2471" i="1"/>
  <c r="E2471" i="1"/>
  <c r="C2471" i="1"/>
  <c r="A2471" i="1"/>
  <c r="K2470" i="1"/>
  <c r="G2470" i="1"/>
  <c r="F2470" i="1"/>
  <c r="E2470" i="1"/>
  <c r="C2470" i="1"/>
  <c r="A2470" i="1"/>
  <c r="K2469" i="1"/>
  <c r="G2469" i="1"/>
  <c r="F2469" i="1"/>
  <c r="E2469" i="1"/>
  <c r="C2469" i="1"/>
  <c r="A2469" i="1"/>
  <c r="K2468" i="1"/>
  <c r="G2468" i="1"/>
  <c r="F2468" i="1"/>
  <c r="E2468" i="1"/>
  <c r="C2468" i="1"/>
  <c r="A2468" i="1"/>
  <c r="K2467" i="1"/>
  <c r="G2467" i="1"/>
  <c r="F2467" i="1"/>
  <c r="E2467" i="1"/>
  <c r="C2467" i="1"/>
  <c r="A2467" i="1"/>
  <c r="K2466" i="1"/>
  <c r="G2466" i="1"/>
  <c r="F2466" i="1"/>
  <c r="E2466" i="1"/>
  <c r="C2466" i="1"/>
  <c r="A2466" i="1"/>
  <c r="K2465" i="1"/>
  <c r="G2465" i="1"/>
  <c r="F2465" i="1"/>
  <c r="E2465" i="1"/>
  <c r="C2465" i="1"/>
  <c r="A2465" i="1"/>
  <c r="K2464" i="1"/>
  <c r="G2464" i="1"/>
  <c r="F2464" i="1"/>
  <c r="E2464" i="1"/>
  <c r="C2464" i="1"/>
  <c r="A2464" i="1"/>
  <c r="K2463" i="1"/>
  <c r="G2463" i="1"/>
  <c r="F2463" i="1"/>
  <c r="E2463" i="1"/>
  <c r="C2463" i="1"/>
  <c r="A2463" i="1"/>
  <c r="K2462" i="1"/>
  <c r="G2462" i="1"/>
  <c r="F2462" i="1"/>
  <c r="E2462" i="1"/>
  <c r="C2462" i="1"/>
  <c r="A2462" i="1"/>
  <c r="K2461" i="1"/>
  <c r="G2461" i="1"/>
  <c r="F2461" i="1"/>
  <c r="E2461" i="1"/>
  <c r="C2461" i="1"/>
  <c r="A2461" i="1"/>
  <c r="K2460" i="1"/>
  <c r="G2460" i="1"/>
  <c r="F2460" i="1"/>
  <c r="E2460" i="1"/>
  <c r="C2460" i="1"/>
  <c r="A2460" i="1"/>
  <c r="K2459" i="1"/>
  <c r="G2459" i="1"/>
  <c r="F2459" i="1"/>
  <c r="E2459" i="1"/>
  <c r="C2459" i="1"/>
  <c r="A2459" i="1"/>
  <c r="K2458" i="1"/>
  <c r="G2458" i="1"/>
  <c r="F2458" i="1"/>
  <c r="E2458" i="1"/>
  <c r="C2458" i="1"/>
  <c r="A2458" i="1"/>
  <c r="K2457" i="1"/>
  <c r="G2457" i="1"/>
  <c r="F2457" i="1"/>
  <c r="E2457" i="1"/>
  <c r="C2457" i="1"/>
  <c r="A2457" i="1"/>
  <c r="K2456" i="1"/>
  <c r="G2456" i="1"/>
  <c r="F2456" i="1"/>
  <c r="E2456" i="1"/>
  <c r="C2456" i="1"/>
  <c r="A2456" i="1"/>
  <c r="K2455" i="1"/>
  <c r="G2455" i="1"/>
  <c r="F2455" i="1"/>
  <c r="E2455" i="1"/>
  <c r="C2455" i="1"/>
  <c r="A2455" i="1"/>
  <c r="K2454" i="1"/>
  <c r="G2454" i="1"/>
  <c r="F2454" i="1"/>
  <c r="E2454" i="1"/>
  <c r="C2454" i="1"/>
  <c r="A2454" i="1"/>
  <c r="K2453" i="1"/>
  <c r="G2453" i="1"/>
  <c r="F2453" i="1"/>
  <c r="E2453" i="1"/>
  <c r="C2453" i="1"/>
  <c r="A2453" i="1"/>
  <c r="K2452" i="1"/>
  <c r="G2452" i="1"/>
  <c r="F2452" i="1"/>
  <c r="E2452" i="1"/>
  <c r="C2452" i="1"/>
  <c r="A2452" i="1"/>
  <c r="K2451" i="1"/>
  <c r="G2451" i="1"/>
  <c r="F2451" i="1"/>
  <c r="E2451" i="1"/>
  <c r="C2451" i="1"/>
  <c r="A2451" i="1"/>
  <c r="K2450" i="1"/>
  <c r="G2450" i="1"/>
  <c r="F2450" i="1"/>
  <c r="E2450" i="1"/>
  <c r="C2450" i="1"/>
  <c r="A2450" i="1"/>
  <c r="K2449" i="1"/>
  <c r="G2449" i="1"/>
  <c r="F2449" i="1"/>
  <c r="E2449" i="1"/>
  <c r="C2449" i="1"/>
  <c r="A2449" i="1"/>
  <c r="K2448" i="1"/>
  <c r="G2448" i="1"/>
  <c r="F2448" i="1"/>
  <c r="E2448" i="1"/>
  <c r="C2448" i="1"/>
  <c r="A2448" i="1"/>
  <c r="K2447" i="1"/>
  <c r="G2447" i="1"/>
  <c r="F2447" i="1"/>
  <c r="E2447" i="1"/>
  <c r="C2447" i="1"/>
  <c r="A2447" i="1"/>
  <c r="K2446" i="1"/>
  <c r="G2446" i="1"/>
  <c r="F2446" i="1"/>
  <c r="E2446" i="1"/>
  <c r="C2446" i="1"/>
  <c r="A2446" i="1"/>
  <c r="K2445" i="1"/>
  <c r="G2445" i="1"/>
  <c r="F2445" i="1"/>
  <c r="E2445" i="1"/>
  <c r="C2445" i="1"/>
  <c r="A2445" i="1"/>
  <c r="K2444" i="1"/>
  <c r="G2444" i="1"/>
  <c r="F2444" i="1"/>
  <c r="E2444" i="1"/>
  <c r="C2444" i="1"/>
  <c r="A2444" i="1"/>
  <c r="K2443" i="1"/>
  <c r="G2443" i="1"/>
  <c r="F2443" i="1"/>
  <c r="E2443" i="1"/>
  <c r="C2443" i="1"/>
  <c r="A2443" i="1"/>
  <c r="K2442" i="1"/>
  <c r="G2442" i="1"/>
  <c r="F2442" i="1"/>
  <c r="E2442" i="1"/>
  <c r="C2442" i="1"/>
  <c r="A2442" i="1"/>
  <c r="K2441" i="1"/>
  <c r="G2441" i="1"/>
  <c r="F2441" i="1"/>
  <c r="E2441" i="1"/>
  <c r="C2441" i="1"/>
  <c r="A2441" i="1"/>
  <c r="K2440" i="1"/>
  <c r="G2440" i="1"/>
  <c r="F2440" i="1"/>
  <c r="E2440" i="1"/>
  <c r="C2440" i="1"/>
  <c r="A2440" i="1"/>
  <c r="K2439" i="1"/>
  <c r="G2439" i="1"/>
  <c r="F2439" i="1"/>
  <c r="E2439" i="1"/>
  <c r="C2439" i="1"/>
  <c r="A2439" i="1"/>
  <c r="K2438" i="1"/>
  <c r="G2438" i="1"/>
  <c r="F2438" i="1"/>
  <c r="E2438" i="1"/>
  <c r="C2438" i="1"/>
  <c r="A2438" i="1"/>
  <c r="K2437" i="1"/>
  <c r="G2437" i="1"/>
  <c r="F2437" i="1"/>
  <c r="E2437" i="1"/>
  <c r="C2437" i="1"/>
  <c r="A2437" i="1"/>
  <c r="K2436" i="1"/>
  <c r="G2436" i="1"/>
  <c r="F2436" i="1"/>
  <c r="E2436" i="1"/>
  <c r="C2436" i="1"/>
  <c r="A2436" i="1"/>
  <c r="K2435" i="1"/>
  <c r="G2435" i="1"/>
  <c r="F2435" i="1"/>
  <c r="E2435" i="1"/>
  <c r="C2435" i="1"/>
  <c r="A2435" i="1"/>
  <c r="K2434" i="1"/>
  <c r="G2434" i="1"/>
  <c r="F2434" i="1"/>
  <c r="E2434" i="1"/>
  <c r="C2434" i="1"/>
  <c r="A2434" i="1"/>
  <c r="K2433" i="1"/>
  <c r="G2433" i="1"/>
  <c r="F2433" i="1"/>
  <c r="E2433" i="1"/>
  <c r="C2433" i="1"/>
  <c r="A2433" i="1"/>
  <c r="K2432" i="1"/>
  <c r="G2432" i="1"/>
  <c r="F2432" i="1"/>
  <c r="E2432" i="1"/>
  <c r="C2432" i="1"/>
  <c r="A2432" i="1"/>
  <c r="K2431" i="1"/>
  <c r="G2431" i="1"/>
  <c r="F2431" i="1"/>
  <c r="E2431" i="1"/>
  <c r="C2431" i="1"/>
  <c r="A2431" i="1"/>
  <c r="K2430" i="1"/>
  <c r="G2430" i="1"/>
  <c r="F2430" i="1"/>
  <c r="E2430" i="1"/>
  <c r="C2430" i="1"/>
  <c r="A2430" i="1"/>
  <c r="K2429" i="1"/>
  <c r="G2429" i="1"/>
  <c r="F2429" i="1"/>
  <c r="E2429" i="1"/>
  <c r="C2429" i="1"/>
  <c r="A2429" i="1"/>
  <c r="K2428" i="1"/>
  <c r="G2428" i="1"/>
  <c r="F2428" i="1"/>
  <c r="E2428" i="1"/>
  <c r="C2428" i="1"/>
  <c r="A2428" i="1"/>
  <c r="K2427" i="1"/>
  <c r="G2427" i="1"/>
  <c r="F2427" i="1"/>
  <c r="E2427" i="1"/>
  <c r="C2427" i="1"/>
  <c r="A2427" i="1"/>
  <c r="K2426" i="1"/>
  <c r="G2426" i="1"/>
  <c r="F2426" i="1"/>
  <c r="E2426" i="1"/>
  <c r="C2426" i="1"/>
  <c r="A2426" i="1"/>
  <c r="K2425" i="1"/>
  <c r="G2425" i="1"/>
  <c r="F2425" i="1"/>
  <c r="E2425" i="1"/>
  <c r="C2425" i="1"/>
  <c r="A2425" i="1"/>
  <c r="K2424" i="1"/>
  <c r="G2424" i="1"/>
  <c r="F2424" i="1"/>
  <c r="E2424" i="1"/>
  <c r="C2424" i="1"/>
  <c r="A2424" i="1"/>
  <c r="K2423" i="1"/>
  <c r="G2423" i="1"/>
  <c r="F2423" i="1"/>
  <c r="E2423" i="1"/>
  <c r="C2423" i="1"/>
  <c r="A2423" i="1"/>
  <c r="K2422" i="1"/>
  <c r="G2422" i="1"/>
  <c r="F2422" i="1"/>
  <c r="E2422" i="1"/>
  <c r="C2422" i="1"/>
  <c r="A2422" i="1"/>
  <c r="K2421" i="1"/>
  <c r="G2421" i="1"/>
  <c r="F2421" i="1"/>
  <c r="E2421" i="1"/>
  <c r="C2421" i="1"/>
  <c r="A2421" i="1"/>
  <c r="K2420" i="1"/>
  <c r="G2420" i="1"/>
  <c r="F2420" i="1"/>
  <c r="E2420" i="1"/>
  <c r="C2420" i="1"/>
  <c r="A2420" i="1"/>
  <c r="K2419" i="1"/>
  <c r="G2419" i="1"/>
  <c r="F2419" i="1"/>
  <c r="E2419" i="1"/>
  <c r="C2419" i="1"/>
  <c r="A2419" i="1"/>
  <c r="K2418" i="1"/>
  <c r="G2418" i="1"/>
  <c r="F2418" i="1"/>
  <c r="E2418" i="1"/>
  <c r="C2418" i="1"/>
  <c r="A2418" i="1"/>
  <c r="K2417" i="1"/>
  <c r="G2417" i="1"/>
  <c r="F2417" i="1"/>
  <c r="E2417" i="1"/>
  <c r="C2417" i="1"/>
  <c r="A2417" i="1"/>
  <c r="K2416" i="1"/>
  <c r="G2416" i="1"/>
  <c r="F2416" i="1"/>
  <c r="E2416" i="1"/>
  <c r="C2416" i="1"/>
  <c r="A2416" i="1"/>
  <c r="K2415" i="1"/>
  <c r="G2415" i="1"/>
  <c r="F2415" i="1"/>
  <c r="E2415" i="1"/>
  <c r="C2415" i="1"/>
  <c r="A2415" i="1"/>
  <c r="K2414" i="1"/>
  <c r="G2414" i="1"/>
  <c r="F2414" i="1"/>
  <c r="E2414" i="1"/>
  <c r="C2414" i="1"/>
  <c r="A2414" i="1"/>
  <c r="K2413" i="1"/>
  <c r="G2413" i="1"/>
  <c r="F2413" i="1"/>
  <c r="E2413" i="1"/>
  <c r="C2413" i="1"/>
  <c r="A2413" i="1"/>
  <c r="K2412" i="1"/>
  <c r="G2412" i="1"/>
  <c r="F2412" i="1"/>
  <c r="E2412" i="1"/>
  <c r="C2412" i="1"/>
  <c r="A2412" i="1"/>
  <c r="K2411" i="1"/>
  <c r="G2411" i="1"/>
  <c r="F2411" i="1"/>
  <c r="E2411" i="1"/>
  <c r="C2411" i="1"/>
  <c r="A2411" i="1"/>
  <c r="K2410" i="1"/>
  <c r="G2410" i="1"/>
  <c r="F2410" i="1"/>
  <c r="E2410" i="1"/>
  <c r="C2410" i="1"/>
  <c r="A2410" i="1"/>
  <c r="K2409" i="1"/>
  <c r="G2409" i="1"/>
  <c r="F2409" i="1"/>
  <c r="E2409" i="1"/>
  <c r="C2409" i="1"/>
  <c r="A2409" i="1"/>
  <c r="K2408" i="1"/>
  <c r="G2408" i="1"/>
  <c r="F2408" i="1"/>
  <c r="E2408" i="1"/>
  <c r="C2408" i="1"/>
  <c r="A2408" i="1"/>
  <c r="K2407" i="1"/>
  <c r="G2407" i="1"/>
  <c r="F2407" i="1"/>
  <c r="E2407" i="1"/>
  <c r="C2407" i="1"/>
  <c r="A2407" i="1"/>
  <c r="K2406" i="1"/>
  <c r="G2406" i="1"/>
  <c r="F2406" i="1"/>
  <c r="E2406" i="1"/>
  <c r="C2406" i="1"/>
  <c r="A2406" i="1"/>
  <c r="K2405" i="1"/>
  <c r="G2405" i="1"/>
  <c r="F2405" i="1"/>
  <c r="E2405" i="1"/>
  <c r="C2405" i="1"/>
  <c r="A2405" i="1"/>
  <c r="K2404" i="1"/>
  <c r="G2404" i="1"/>
  <c r="F2404" i="1"/>
  <c r="E2404" i="1"/>
  <c r="C2404" i="1"/>
  <c r="A2404" i="1"/>
  <c r="K2403" i="1"/>
  <c r="G2403" i="1"/>
  <c r="F2403" i="1"/>
  <c r="E2403" i="1"/>
  <c r="C2403" i="1"/>
  <c r="A2403" i="1"/>
  <c r="K2402" i="1"/>
  <c r="G2402" i="1"/>
  <c r="F2402" i="1"/>
  <c r="E2402" i="1"/>
  <c r="C2402" i="1"/>
  <c r="A2402" i="1"/>
  <c r="K2401" i="1"/>
  <c r="G2401" i="1"/>
  <c r="F2401" i="1"/>
  <c r="E2401" i="1"/>
  <c r="C2401" i="1"/>
  <c r="A2401" i="1"/>
  <c r="K2400" i="1"/>
  <c r="G2400" i="1"/>
  <c r="F2400" i="1"/>
  <c r="E2400" i="1"/>
  <c r="C2400" i="1"/>
  <c r="A2400" i="1"/>
  <c r="K2399" i="1"/>
  <c r="G2399" i="1"/>
  <c r="F2399" i="1"/>
  <c r="E2399" i="1"/>
  <c r="C2399" i="1"/>
  <c r="A2399" i="1"/>
  <c r="K2398" i="1"/>
  <c r="G2398" i="1"/>
  <c r="F2398" i="1"/>
  <c r="E2398" i="1"/>
  <c r="C2398" i="1"/>
  <c r="A2398" i="1"/>
  <c r="K2397" i="1"/>
  <c r="G2397" i="1"/>
  <c r="F2397" i="1"/>
  <c r="E2397" i="1"/>
  <c r="C2397" i="1"/>
  <c r="A2397" i="1"/>
  <c r="K2396" i="1"/>
  <c r="G2396" i="1"/>
  <c r="F2396" i="1"/>
  <c r="E2396" i="1"/>
  <c r="C2396" i="1"/>
  <c r="A2396" i="1"/>
  <c r="K2395" i="1"/>
  <c r="G2395" i="1"/>
  <c r="F2395" i="1"/>
  <c r="E2395" i="1"/>
  <c r="C2395" i="1"/>
  <c r="A2395" i="1"/>
  <c r="K2394" i="1"/>
  <c r="G2394" i="1"/>
  <c r="F2394" i="1"/>
  <c r="E2394" i="1"/>
  <c r="C2394" i="1"/>
  <c r="A2394" i="1"/>
  <c r="K2393" i="1"/>
  <c r="G2393" i="1"/>
  <c r="F2393" i="1"/>
  <c r="E2393" i="1"/>
  <c r="C2393" i="1"/>
  <c r="A2393" i="1"/>
  <c r="K2392" i="1"/>
  <c r="G2392" i="1"/>
  <c r="F2392" i="1"/>
  <c r="E2392" i="1"/>
  <c r="C2392" i="1"/>
  <c r="A2392" i="1"/>
  <c r="K2391" i="1"/>
  <c r="G2391" i="1"/>
  <c r="F2391" i="1"/>
  <c r="E2391" i="1"/>
  <c r="C2391" i="1"/>
  <c r="A2391" i="1"/>
  <c r="K2390" i="1"/>
  <c r="G2390" i="1"/>
  <c r="F2390" i="1"/>
  <c r="E2390" i="1"/>
  <c r="C2390" i="1"/>
  <c r="A2390" i="1"/>
  <c r="K2389" i="1"/>
  <c r="G2389" i="1"/>
  <c r="F2389" i="1"/>
  <c r="E2389" i="1"/>
  <c r="C2389" i="1"/>
  <c r="A2389" i="1"/>
  <c r="K2388" i="1"/>
  <c r="G2388" i="1"/>
  <c r="F2388" i="1"/>
  <c r="E2388" i="1"/>
  <c r="C2388" i="1"/>
  <c r="A2388" i="1"/>
  <c r="K2387" i="1"/>
  <c r="G2387" i="1"/>
  <c r="F2387" i="1"/>
  <c r="E2387" i="1"/>
  <c r="C2387" i="1"/>
  <c r="A2387" i="1"/>
  <c r="K2386" i="1"/>
  <c r="G2386" i="1"/>
  <c r="F2386" i="1"/>
  <c r="E2386" i="1"/>
  <c r="C2386" i="1"/>
  <c r="A2386" i="1"/>
  <c r="K2385" i="1"/>
  <c r="G2385" i="1"/>
  <c r="F2385" i="1"/>
  <c r="E2385" i="1"/>
  <c r="C2385" i="1"/>
  <c r="A2385" i="1"/>
  <c r="K2384" i="1"/>
  <c r="G2384" i="1"/>
  <c r="F2384" i="1"/>
  <c r="E2384" i="1"/>
  <c r="C2384" i="1"/>
  <c r="A2384" i="1"/>
  <c r="K2383" i="1"/>
  <c r="G2383" i="1"/>
  <c r="F2383" i="1"/>
  <c r="E2383" i="1"/>
  <c r="C2383" i="1"/>
  <c r="A2383" i="1"/>
  <c r="K2382" i="1"/>
  <c r="G2382" i="1"/>
  <c r="F2382" i="1"/>
  <c r="E2382" i="1"/>
  <c r="C2382" i="1"/>
  <c r="A2382" i="1"/>
  <c r="K2381" i="1"/>
  <c r="G2381" i="1"/>
  <c r="F2381" i="1"/>
  <c r="E2381" i="1"/>
  <c r="C2381" i="1"/>
  <c r="A2381" i="1"/>
  <c r="K2380" i="1"/>
  <c r="G2380" i="1"/>
  <c r="F2380" i="1"/>
  <c r="E2380" i="1"/>
  <c r="C2380" i="1"/>
  <c r="A2380" i="1"/>
  <c r="K2379" i="1"/>
  <c r="G2379" i="1"/>
  <c r="F2379" i="1"/>
  <c r="E2379" i="1"/>
  <c r="C2379" i="1"/>
  <c r="A2379" i="1"/>
  <c r="K2378" i="1"/>
  <c r="G2378" i="1"/>
  <c r="F2378" i="1"/>
  <c r="E2378" i="1"/>
  <c r="C2378" i="1"/>
  <c r="A2378" i="1"/>
  <c r="K2377" i="1"/>
  <c r="G2377" i="1"/>
  <c r="F2377" i="1"/>
  <c r="E2377" i="1"/>
  <c r="C2377" i="1"/>
  <c r="A2377" i="1"/>
  <c r="K2376" i="1"/>
  <c r="G2376" i="1"/>
  <c r="F2376" i="1"/>
  <c r="E2376" i="1"/>
  <c r="C2376" i="1"/>
  <c r="A2376" i="1"/>
  <c r="K2375" i="1"/>
  <c r="G2375" i="1"/>
  <c r="F2375" i="1"/>
  <c r="E2375" i="1"/>
  <c r="C2375" i="1"/>
  <c r="A2375" i="1"/>
  <c r="K2374" i="1"/>
  <c r="G2374" i="1"/>
  <c r="F2374" i="1"/>
  <c r="E2374" i="1"/>
  <c r="C2374" i="1"/>
  <c r="A2374" i="1"/>
  <c r="K2373" i="1"/>
  <c r="G2373" i="1"/>
  <c r="F2373" i="1"/>
  <c r="E2373" i="1"/>
  <c r="C2373" i="1"/>
  <c r="A2373" i="1"/>
  <c r="K2372" i="1"/>
  <c r="G2372" i="1"/>
  <c r="F2372" i="1"/>
  <c r="E2372" i="1"/>
  <c r="C2372" i="1"/>
  <c r="A2372" i="1"/>
  <c r="K2371" i="1"/>
  <c r="G2371" i="1"/>
  <c r="F2371" i="1"/>
  <c r="E2371" i="1"/>
  <c r="C2371" i="1"/>
  <c r="A2371" i="1"/>
  <c r="K2370" i="1"/>
  <c r="G2370" i="1"/>
  <c r="F2370" i="1"/>
  <c r="E2370" i="1"/>
  <c r="C2370" i="1"/>
  <c r="A2370" i="1"/>
  <c r="K2369" i="1"/>
  <c r="G2369" i="1"/>
  <c r="F2369" i="1"/>
  <c r="E2369" i="1"/>
  <c r="C2369" i="1"/>
  <c r="A2369" i="1"/>
  <c r="K2368" i="1"/>
  <c r="G2368" i="1"/>
  <c r="F2368" i="1"/>
  <c r="E2368" i="1"/>
  <c r="C2368" i="1"/>
  <c r="A2368" i="1"/>
  <c r="K2367" i="1"/>
  <c r="G2367" i="1"/>
  <c r="F2367" i="1"/>
  <c r="E2367" i="1"/>
  <c r="C2367" i="1"/>
  <c r="A2367" i="1"/>
  <c r="K2366" i="1"/>
  <c r="G2366" i="1"/>
  <c r="F2366" i="1"/>
  <c r="E2366" i="1"/>
  <c r="C2366" i="1"/>
  <c r="A2366" i="1"/>
  <c r="K2365" i="1"/>
  <c r="G2365" i="1"/>
  <c r="F2365" i="1"/>
  <c r="E2365" i="1"/>
  <c r="C2365" i="1"/>
  <c r="A2365" i="1"/>
  <c r="K2364" i="1"/>
  <c r="G2364" i="1"/>
  <c r="F2364" i="1"/>
  <c r="E2364" i="1"/>
  <c r="C2364" i="1"/>
  <c r="A2364" i="1"/>
  <c r="K2363" i="1"/>
  <c r="G2363" i="1"/>
  <c r="F2363" i="1"/>
  <c r="E2363" i="1"/>
  <c r="C2363" i="1"/>
  <c r="A2363" i="1"/>
  <c r="K2362" i="1"/>
  <c r="G2362" i="1"/>
  <c r="F2362" i="1"/>
  <c r="E2362" i="1"/>
  <c r="C2362" i="1"/>
  <c r="A2362" i="1"/>
  <c r="K2361" i="1"/>
  <c r="G2361" i="1"/>
  <c r="F2361" i="1"/>
  <c r="E2361" i="1"/>
  <c r="C2361" i="1"/>
  <c r="A2361" i="1"/>
  <c r="K2360" i="1"/>
  <c r="G2360" i="1"/>
  <c r="F2360" i="1"/>
  <c r="E2360" i="1"/>
  <c r="C2360" i="1"/>
  <c r="A2360" i="1"/>
  <c r="K2359" i="1"/>
  <c r="G2359" i="1"/>
  <c r="F2359" i="1"/>
  <c r="E2359" i="1"/>
  <c r="C2359" i="1"/>
  <c r="A2359" i="1"/>
  <c r="K2358" i="1"/>
  <c r="G2358" i="1"/>
  <c r="F2358" i="1"/>
  <c r="E2358" i="1"/>
  <c r="C2358" i="1"/>
  <c r="A2358" i="1"/>
  <c r="K2357" i="1"/>
  <c r="G2357" i="1"/>
  <c r="F2357" i="1"/>
  <c r="E2357" i="1"/>
  <c r="C2357" i="1"/>
  <c r="A2357" i="1"/>
  <c r="K2356" i="1"/>
  <c r="G2356" i="1"/>
  <c r="F2356" i="1"/>
  <c r="E2356" i="1"/>
  <c r="C2356" i="1"/>
  <c r="A2356" i="1"/>
  <c r="K2355" i="1"/>
  <c r="G2355" i="1"/>
  <c r="F2355" i="1"/>
  <c r="E2355" i="1"/>
  <c r="C2355" i="1"/>
  <c r="A2355" i="1"/>
  <c r="K2354" i="1"/>
  <c r="G2354" i="1"/>
  <c r="F2354" i="1"/>
  <c r="E2354" i="1"/>
  <c r="C2354" i="1"/>
  <c r="A2354" i="1"/>
  <c r="K2353" i="1"/>
  <c r="G2353" i="1"/>
  <c r="F2353" i="1"/>
  <c r="E2353" i="1"/>
  <c r="C2353" i="1"/>
  <c r="A2353" i="1"/>
  <c r="K2352" i="1"/>
  <c r="G2352" i="1"/>
  <c r="F2352" i="1"/>
  <c r="E2352" i="1"/>
  <c r="C2352" i="1"/>
  <c r="A2352" i="1"/>
  <c r="K2351" i="1"/>
  <c r="G2351" i="1"/>
  <c r="F2351" i="1"/>
  <c r="E2351" i="1"/>
  <c r="C2351" i="1"/>
  <c r="A2351" i="1"/>
  <c r="K2350" i="1"/>
  <c r="G2350" i="1"/>
  <c r="F2350" i="1"/>
  <c r="E2350" i="1"/>
  <c r="C2350" i="1"/>
  <c r="A2350" i="1"/>
  <c r="K2349" i="1"/>
  <c r="G2349" i="1"/>
  <c r="F2349" i="1"/>
  <c r="E2349" i="1"/>
  <c r="C2349" i="1"/>
  <c r="A2349" i="1"/>
  <c r="K2348" i="1"/>
  <c r="G2348" i="1"/>
  <c r="F2348" i="1"/>
  <c r="E2348" i="1"/>
  <c r="C2348" i="1"/>
  <c r="A2348" i="1"/>
  <c r="K2347" i="1"/>
  <c r="G2347" i="1"/>
  <c r="F2347" i="1"/>
  <c r="E2347" i="1"/>
  <c r="C2347" i="1"/>
  <c r="A2347" i="1"/>
  <c r="K2346" i="1"/>
  <c r="G2346" i="1"/>
  <c r="F2346" i="1"/>
  <c r="E2346" i="1"/>
  <c r="C2346" i="1"/>
  <c r="A2346" i="1"/>
  <c r="K2345" i="1"/>
  <c r="G2345" i="1"/>
  <c r="F2345" i="1"/>
  <c r="E2345" i="1"/>
  <c r="C2345" i="1"/>
  <c r="A2345" i="1"/>
  <c r="K2344" i="1"/>
  <c r="G2344" i="1"/>
  <c r="F2344" i="1"/>
  <c r="E2344" i="1"/>
  <c r="C2344" i="1"/>
  <c r="A2344" i="1"/>
  <c r="K2343" i="1"/>
  <c r="G2343" i="1"/>
  <c r="F2343" i="1"/>
  <c r="E2343" i="1"/>
  <c r="C2343" i="1"/>
  <c r="A2343" i="1"/>
  <c r="K2342" i="1"/>
  <c r="G2342" i="1"/>
  <c r="F2342" i="1"/>
  <c r="E2342" i="1"/>
  <c r="C2342" i="1"/>
  <c r="A2342" i="1"/>
  <c r="K2341" i="1"/>
  <c r="G2341" i="1"/>
  <c r="F2341" i="1"/>
  <c r="E2341" i="1"/>
  <c r="C2341" i="1"/>
  <c r="A2341" i="1"/>
  <c r="K2340" i="1"/>
  <c r="G2340" i="1"/>
  <c r="F2340" i="1"/>
  <c r="E2340" i="1"/>
  <c r="C2340" i="1"/>
  <c r="A2340" i="1"/>
  <c r="K2339" i="1"/>
  <c r="G2339" i="1"/>
  <c r="F2339" i="1"/>
  <c r="E2339" i="1"/>
  <c r="C2339" i="1"/>
  <c r="A2339" i="1"/>
  <c r="K2338" i="1"/>
  <c r="G2338" i="1"/>
  <c r="F2338" i="1"/>
  <c r="E2338" i="1"/>
  <c r="C2338" i="1"/>
  <c r="A2338" i="1"/>
  <c r="K2337" i="1"/>
  <c r="G2337" i="1"/>
  <c r="F2337" i="1"/>
  <c r="E2337" i="1"/>
  <c r="C2337" i="1"/>
  <c r="A2337" i="1"/>
  <c r="K2336" i="1"/>
  <c r="G2336" i="1"/>
  <c r="F2336" i="1"/>
  <c r="E2336" i="1"/>
  <c r="C2336" i="1"/>
  <c r="A2336" i="1"/>
  <c r="K2335" i="1"/>
  <c r="G2335" i="1"/>
  <c r="F2335" i="1"/>
  <c r="E2335" i="1"/>
  <c r="C2335" i="1"/>
  <c r="A2335" i="1"/>
  <c r="K2334" i="1"/>
  <c r="G2334" i="1"/>
  <c r="F2334" i="1"/>
  <c r="E2334" i="1"/>
  <c r="C2334" i="1"/>
  <c r="A2334" i="1"/>
  <c r="K2333" i="1"/>
  <c r="G2333" i="1"/>
  <c r="F2333" i="1"/>
  <c r="E2333" i="1"/>
  <c r="C2333" i="1"/>
  <c r="A2333" i="1"/>
  <c r="K2332" i="1"/>
  <c r="G2332" i="1"/>
  <c r="F2332" i="1"/>
  <c r="E2332" i="1"/>
  <c r="C2332" i="1"/>
  <c r="A2332" i="1"/>
  <c r="K2331" i="1"/>
  <c r="G2331" i="1"/>
  <c r="F2331" i="1"/>
  <c r="E2331" i="1"/>
  <c r="C2331" i="1"/>
  <c r="A2331" i="1"/>
  <c r="K2330" i="1"/>
  <c r="G2330" i="1"/>
  <c r="F2330" i="1"/>
  <c r="E2330" i="1"/>
  <c r="C2330" i="1"/>
  <c r="A2330" i="1"/>
  <c r="K2329" i="1"/>
  <c r="G2329" i="1"/>
  <c r="F2329" i="1"/>
  <c r="E2329" i="1"/>
  <c r="C2329" i="1"/>
  <c r="A2329" i="1"/>
  <c r="K2328" i="1"/>
  <c r="G2328" i="1"/>
  <c r="F2328" i="1"/>
  <c r="E2328" i="1"/>
  <c r="C2328" i="1"/>
  <c r="A2328" i="1"/>
  <c r="K2327" i="1"/>
  <c r="G2327" i="1"/>
  <c r="F2327" i="1"/>
  <c r="E2327" i="1"/>
  <c r="C2327" i="1"/>
  <c r="A2327" i="1"/>
  <c r="K2326" i="1"/>
  <c r="G2326" i="1"/>
  <c r="F2326" i="1"/>
  <c r="E2326" i="1"/>
  <c r="C2326" i="1"/>
  <c r="A2326" i="1"/>
  <c r="K2325" i="1"/>
  <c r="G2325" i="1"/>
  <c r="F2325" i="1"/>
  <c r="E2325" i="1"/>
  <c r="C2325" i="1"/>
  <c r="A2325" i="1"/>
  <c r="K2324" i="1"/>
  <c r="G2324" i="1"/>
  <c r="F2324" i="1"/>
  <c r="E2324" i="1"/>
  <c r="C2324" i="1"/>
  <c r="A2324" i="1"/>
  <c r="K2323" i="1"/>
  <c r="G2323" i="1"/>
  <c r="F2323" i="1"/>
  <c r="E2323" i="1"/>
  <c r="C2323" i="1"/>
  <c r="A2323" i="1"/>
  <c r="K2322" i="1"/>
  <c r="G2322" i="1"/>
  <c r="F2322" i="1"/>
  <c r="E2322" i="1"/>
  <c r="C2322" i="1"/>
  <c r="A2322" i="1"/>
  <c r="K2321" i="1"/>
  <c r="G2321" i="1"/>
  <c r="F2321" i="1"/>
  <c r="E2321" i="1"/>
  <c r="C2321" i="1"/>
  <c r="A2321" i="1"/>
  <c r="K2320" i="1"/>
  <c r="G2320" i="1"/>
  <c r="F2320" i="1"/>
  <c r="E2320" i="1"/>
  <c r="C2320" i="1"/>
  <c r="A2320" i="1"/>
  <c r="K2319" i="1"/>
  <c r="G2319" i="1"/>
  <c r="F2319" i="1"/>
  <c r="E2319" i="1"/>
  <c r="C2319" i="1"/>
  <c r="A2319" i="1"/>
  <c r="K2318" i="1"/>
  <c r="G2318" i="1"/>
  <c r="F2318" i="1"/>
  <c r="E2318" i="1"/>
  <c r="C2318" i="1"/>
  <c r="A2318" i="1"/>
  <c r="K2317" i="1"/>
  <c r="G2317" i="1"/>
  <c r="F2317" i="1"/>
  <c r="E2317" i="1"/>
  <c r="C2317" i="1"/>
  <c r="A2317" i="1"/>
  <c r="K2316" i="1"/>
  <c r="G2316" i="1"/>
  <c r="F2316" i="1"/>
  <c r="E2316" i="1"/>
  <c r="C2316" i="1"/>
  <c r="A2316" i="1"/>
  <c r="K2315" i="1"/>
  <c r="G2315" i="1"/>
  <c r="F2315" i="1"/>
  <c r="E2315" i="1"/>
  <c r="C2315" i="1"/>
  <c r="A2315" i="1"/>
  <c r="K2314" i="1"/>
  <c r="G2314" i="1"/>
  <c r="F2314" i="1"/>
  <c r="E2314" i="1"/>
  <c r="C2314" i="1"/>
  <c r="A2314" i="1"/>
  <c r="K2313" i="1"/>
  <c r="G2313" i="1"/>
  <c r="F2313" i="1"/>
  <c r="E2313" i="1"/>
  <c r="C2313" i="1"/>
  <c r="A2313" i="1"/>
  <c r="K2312" i="1"/>
  <c r="G2312" i="1"/>
  <c r="F2312" i="1"/>
  <c r="E2312" i="1"/>
  <c r="C2312" i="1"/>
  <c r="A2312" i="1"/>
  <c r="K2311" i="1"/>
  <c r="G2311" i="1"/>
  <c r="F2311" i="1"/>
  <c r="E2311" i="1"/>
  <c r="C2311" i="1"/>
  <c r="A2311" i="1"/>
  <c r="K2310" i="1"/>
  <c r="G2310" i="1"/>
  <c r="F2310" i="1"/>
  <c r="E2310" i="1"/>
  <c r="C2310" i="1"/>
  <c r="A2310" i="1"/>
  <c r="K2309" i="1"/>
  <c r="G2309" i="1"/>
  <c r="F2309" i="1"/>
  <c r="E2309" i="1"/>
  <c r="C2309" i="1"/>
  <c r="A2309" i="1"/>
  <c r="K2308" i="1"/>
  <c r="G2308" i="1"/>
  <c r="F2308" i="1"/>
  <c r="E2308" i="1"/>
  <c r="C2308" i="1"/>
  <c r="A2308" i="1"/>
  <c r="K2307" i="1"/>
  <c r="G2307" i="1"/>
  <c r="F2307" i="1"/>
  <c r="E2307" i="1"/>
  <c r="C2307" i="1"/>
  <c r="A2307" i="1"/>
  <c r="K2306" i="1"/>
  <c r="G2306" i="1"/>
  <c r="F2306" i="1"/>
  <c r="E2306" i="1"/>
  <c r="C2306" i="1"/>
  <c r="A2306" i="1"/>
  <c r="K2305" i="1"/>
  <c r="G2305" i="1"/>
  <c r="F2305" i="1"/>
  <c r="E2305" i="1"/>
  <c r="C2305" i="1"/>
  <c r="A2305" i="1"/>
  <c r="K2304" i="1"/>
  <c r="G2304" i="1"/>
  <c r="F2304" i="1"/>
  <c r="E2304" i="1"/>
  <c r="C2304" i="1"/>
  <c r="A2304" i="1"/>
  <c r="K2303" i="1"/>
  <c r="G2303" i="1"/>
  <c r="F2303" i="1"/>
  <c r="E2303" i="1"/>
  <c r="C2303" i="1"/>
  <c r="A2303" i="1"/>
  <c r="K2302" i="1"/>
  <c r="G2302" i="1"/>
  <c r="F2302" i="1"/>
  <c r="E2302" i="1"/>
  <c r="C2302" i="1"/>
  <c r="A2302" i="1"/>
  <c r="K2301" i="1"/>
  <c r="G2301" i="1"/>
  <c r="F2301" i="1"/>
  <c r="E2301" i="1"/>
  <c r="C2301" i="1"/>
  <c r="A2301" i="1"/>
  <c r="K2300" i="1"/>
  <c r="G2300" i="1"/>
  <c r="F2300" i="1"/>
  <c r="E2300" i="1"/>
  <c r="C2300" i="1"/>
  <c r="A2300" i="1"/>
  <c r="K2299" i="1"/>
  <c r="G2299" i="1"/>
  <c r="F2299" i="1"/>
  <c r="E2299" i="1"/>
  <c r="C2299" i="1"/>
  <c r="A2299" i="1"/>
  <c r="K2298" i="1"/>
  <c r="G2298" i="1"/>
  <c r="F2298" i="1"/>
  <c r="E2298" i="1"/>
  <c r="C2298" i="1"/>
  <c r="A2298" i="1"/>
  <c r="K2297" i="1"/>
  <c r="G2297" i="1"/>
  <c r="F2297" i="1"/>
  <c r="E2297" i="1"/>
  <c r="C2297" i="1"/>
  <c r="A2297" i="1"/>
  <c r="K2296" i="1"/>
  <c r="G2296" i="1"/>
  <c r="F2296" i="1"/>
  <c r="E2296" i="1"/>
  <c r="C2296" i="1"/>
  <c r="A2296" i="1"/>
  <c r="K2295" i="1"/>
  <c r="G2295" i="1"/>
  <c r="F2295" i="1"/>
  <c r="E2295" i="1"/>
  <c r="C2295" i="1"/>
  <c r="A2295" i="1"/>
  <c r="K2294" i="1"/>
  <c r="G2294" i="1"/>
  <c r="F2294" i="1"/>
  <c r="E2294" i="1"/>
  <c r="C2294" i="1"/>
  <c r="A2294" i="1"/>
  <c r="K2293" i="1"/>
  <c r="G2293" i="1"/>
  <c r="F2293" i="1"/>
  <c r="E2293" i="1"/>
  <c r="C2293" i="1"/>
  <c r="A2293" i="1"/>
  <c r="K2292" i="1"/>
  <c r="G2292" i="1"/>
  <c r="F2292" i="1"/>
  <c r="E2292" i="1"/>
  <c r="C2292" i="1"/>
  <c r="A2292" i="1"/>
  <c r="K2291" i="1"/>
  <c r="G2291" i="1"/>
  <c r="F2291" i="1"/>
  <c r="E2291" i="1"/>
  <c r="C2291" i="1"/>
  <c r="A2291" i="1"/>
  <c r="K2290" i="1"/>
  <c r="G2290" i="1"/>
  <c r="F2290" i="1"/>
  <c r="E2290" i="1"/>
  <c r="C2290" i="1"/>
  <c r="A2290" i="1"/>
  <c r="K2289" i="1"/>
  <c r="G2289" i="1"/>
  <c r="F2289" i="1"/>
  <c r="E2289" i="1"/>
  <c r="C2289" i="1"/>
  <c r="A2289" i="1"/>
  <c r="K2288" i="1"/>
  <c r="G2288" i="1"/>
  <c r="F2288" i="1"/>
  <c r="E2288" i="1"/>
  <c r="C2288" i="1"/>
  <c r="A2288" i="1"/>
  <c r="K2287" i="1"/>
  <c r="G2287" i="1"/>
  <c r="F2287" i="1"/>
  <c r="E2287" i="1"/>
  <c r="C2287" i="1"/>
  <c r="A2287" i="1"/>
  <c r="K2286" i="1"/>
  <c r="G2286" i="1"/>
  <c r="F2286" i="1"/>
  <c r="E2286" i="1"/>
  <c r="C2286" i="1"/>
  <c r="A2286" i="1"/>
  <c r="K2285" i="1"/>
  <c r="G2285" i="1"/>
  <c r="F2285" i="1"/>
  <c r="E2285" i="1"/>
  <c r="C2285" i="1"/>
  <c r="A2285" i="1"/>
  <c r="K2284" i="1"/>
  <c r="G2284" i="1"/>
  <c r="F2284" i="1"/>
  <c r="E2284" i="1"/>
  <c r="C2284" i="1"/>
  <c r="A2284" i="1"/>
  <c r="K2283" i="1"/>
  <c r="G2283" i="1"/>
  <c r="F2283" i="1"/>
  <c r="E2283" i="1"/>
  <c r="C2283" i="1"/>
  <c r="A2283" i="1"/>
  <c r="K2282" i="1"/>
  <c r="G2282" i="1"/>
  <c r="F2282" i="1"/>
  <c r="E2282" i="1"/>
  <c r="C2282" i="1"/>
  <c r="A2282" i="1"/>
  <c r="K2281" i="1"/>
  <c r="G2281" i="1"/>
  <c r="F2281" i="1"/>
  <c r="E2281" i="1"/>
  <c r="C2281" i="1"/>
  <c r="A2281" i="1"/>
  <c r="K2280" i="1"/>
  <c r="G2280" i="1"/>
  <c r="F2280" i="1"/>
  <c r="E2280" i="1"/>
  <c r="C2280" i="1"/>
  <c r="A2280" i="1"/>
  <c r="K2279" i="1"/>
  <c r="G2279" i="1"/>
  <c r="F2279" i="1"/>
  <c r="E2279" i="1"/>
  <c r="C2279" i="1"/>
  <c r="A2279" i="1"/>
  <c r="K2278" i="1"/>
  <c r="G2278" i="1"/>
  <c r="F2278" i="1"/>
  <c r="E2278" i="1"/>
  <c r="C2278" i="1"/>
  <c r="A2278" i="1"/>
  <c r="K2277" i="1"/>
  <c r="G2277" i="1"/>
  <c r="F2277" i="1"/>
  <c r="E2277" i="1"/>
  <c r="C2277" i="1"/>
  <c r="A2277" i="1"/>
  <c r="K2276" i="1"/>
  <c r="G2276" i="1"/>
  <c r="F2276" i="1"/>
  <c r="E2276" i="1"/>
  <c r="C2276" i="1"/>
  <c r="A2276" i="1"/>
  <c r="K2275" i="1"/>
  <c r="G2275" i="1"/>
  <c r="F2275" i="1"/>
  <c r="E2275" i="1"/>
  <c r="C2275" i="1"/>
  <c r="A2275" i="1"/>
  <c r="K2274" i="1"/>
  <c r="G2274" i="1"/>
  <c r="F2274" i="1"/>
  <c r="E2274" i="1"/>
  <c r="C2274" i="1"/>
  <c r="A2274" i="1"/>
  <c r="K2273" i="1"/>
  <c r="G2273" i="1"/>
  <c r="F2273" i="1"/>
  <c r="E2273" i="1"/>
  <c r="C2273" i="1"/>
  <c r="A2273" i="1"/>
  <c r="K2272" i="1"/>
  <c r="G2272" i="1"/>
  <c r="F2272" i="1"/>
  <c r="E2272" i="1"/>
  <c r="C2272" i="1"/>
  <c r="A2272" i="1"/>
  <c r="K2271" i="1"/>
  <c r="G2271" i="1"/>
  <c r="F2271" i="1"/>
  <c r="E2271" i="1"/>
  <c r="C2271" i="1"/>
  <c r="A2271" i="1"/>
  <c r="K2270" i="1"/>
  <c r="G2270" i="1"/>
  <c r="F2270" i="1"/>
  <c r="E2270" i="1"/>
  <c r="C2270" i="1"/>
  <c r="A2270" i="1"/>
  <c r="K2269" i="1"/>
  <c r="G2269" i="1"/>
  <c r="F2269" i="1"/>
  <c r="E2269" i="1"/>
  <c r="C2269" i="1"/>
  <c r="A2269" i="1"/>
  <c r="K2268" i="1"/>
  <c r="G2268" i="1"/>
  <c r="F2268" i="1"/>
  <c r="E2268" i="1"/>
  <c r="C2268" i="1"/>
  <c r="A2268" i="1"/>
  <c r="K2267" i="1"/>
  <c r="G2267" i="1"/>
  <c r="F2267" i="1"/>
  <c r="E2267" i="1"/>
  <c r="C2267" i="1"/>
  <c r="A2267" i="1"/>
  <c r="K2266" i="1"/>
  <c r="G2266" i="1"/>
  <c r="F2266" i="1"/>
  <c r="E2266" i="1"/>
  <c r="C2266" i="1"/>
  <c r="A2266" i="1"/>
  <c r="K2265" i="1"/>
  <c r="G2265" i="1"/>
  <c r="F2265" i="1"/>
  <c r="E2265" i="1"/>
  <c r="C2265" i="1"/>
  <c r="A2265" i="1"/>
  <c r="K2264" i="1"/>
  <c r="G2264" i="1"/>
  <c r="F2264" i="1"/>
  <c r="E2264" i="1"/>
  <c r="C2264" i="1"/>
  <c r="A2264" i="1"/>
  <c r="K2263" i="1"/>
  <c r="G2263" i="1"/>
  <c r="F2263" i="1"/>
  <c r="E2263" i="1"/>
  <c r="C2263" i="1"/>
  <c r="A2263" i="1"/>
  <c r="K2262" i="1"/>
  <c r="G2262" i="1"/>
  <c r="F2262" i="1"/>
  <c r="E2262" i="1"/>
  <c r="C2262" i="1"/>
  <c r="A2262" i="1"/>
  <c r="K2261" i="1"/>
  <c r="G2261" i="1"/>
  <c r="F2261" i="1"/>
  <c r="E2261" i="1"/>
  <c r="C2261" i="1"/>
  <c r="A2261" i="1"/>
  <c r="K2260" i="1"/>
  <c r="G2260" i="1"/>
  <c r="F2260" i="1"/>
  <c r="E2260" i="1"/>
  <c r="C2260" i="1"/>
  <c r="A2260" i="1"/>
  <c r="K2259" i="1"/>
  <c r="G2259" i="1"/>
  <c r="F2259" i="1"/>
  <c r="E2259" i="1"/>
  <c r="C2259" i="1"/>
  <c r="A2259" i="1"/>
  <c r="K2258" i="1"/>
  <c r="G2258" i="1"/>
  <c r="F2258" i="1"/>
  <c r="E2258" i="1"/>
  <c r="C2258" i="1"/>
  <c r="A2258" i="1"/>
  <c r="K2257" i="1"/>
  <c r="G2257" i="1"/>
  <c r="F2257" i="1"/>
  <c r="E2257" i="1"/>
  <c r="C2257" i="1"/>
  <c r="A2257" i="1"/>
  <c r="K2256" i="1"/>
  <c r="G2256" i="1"/>
  <c r="F2256" i="1"/>
  <c r="E2256" i="1"/>
  <c r="C2256" i="1"/>
  <c r="A2256" i="1"/>
  <c r="K2255" i="1"/>
  <c r="G2255" i="1"/>
  <c r="F2255" i="1"/>
  <c r="E2255" i="1"/>
  <c r="C2255" i="1"/>
  <c r="A2255" i="1"/>
  <c r="K2254" i="1"/>
  <c r="G2254" i="1"/>
  <c r="F2254" i="1"/>
  <c r="E2254" i="1"/>
  <c r="C2254" i="1"/>
  <c r="A2254" i="1"/>
  <c r="K2253" i="1"/>
  <c r="G2253" i="1"/>
  <c r="F2253" i="1"/>
  <c r="E2253" i="1"/>
  <c r="C2253" i="1"/>
  <c r="A2253" i="1"/>
  <c r="K2252" i="1"/>
  <c r="G2252" i="1"/>
  <c r="F2252" i="1"/>
  <c r="E2252" i="1"/>
  <c r="C2252" i="1"/>
  <c r="A2252" i="1"/>
  <c r="K2251" i="1"/>
  <c r="G2251" i="1"/>
  <c r="F2251" i="1"/>
  <c r="E2251" i="1"/>
  <c r="C2251" i="1"/>
  <c r="A2251" i="1"/>
  <c r="K2250" i="1"/>
  <c r="G2250" i="1"/>
  <c r="F2250" i="1"/>
  <c r="E2250" i="1"/>
  <c r="C2250" i="1"/>
  <c r="A2250" i="1"/>
  <c r="K2249" i="1"/>
  <c r="G2249" i="1"/>
  <c r="F2249" i="1"/>
  <c r="E2249" i="1"/>
  <c r="C2249" i="1"/>
  <c r="A2249" i="1"/>
  <c r="K2248" i="1"/>
  <c r="G2248" i="1"/>
  <c r="F2248" i="1"/>
  <c r="E2248" i="1"/>
  <c r="C2248" i="1"/>
  <c r="A2248" i="1"/>
  <c r="K2247" i="1"/>
  <c r="G2247" i="1"/>
  <c r="F2247" i="1"/>
  <c r="E2247" i="1"/>
  <c r="C2247" i="1"/>
  <c r="A2247" i="1"/>
  <c r="K2246" i="1"/>
  <c r="G2246" i="1"/>
  <c r="F2246" i="1"/>
  <c r="E2246" i="1"/>
  <c r="C2246" i="1"/>
  <c r="A2246" i="1"/>
  <c r="K2245" i="1"/>
  <c r="G2245" i="1"/>
  <c r="F2245" i="1"/>
  <c r="E2245" i="1"/>
  <c r="C2245" i="1"/>
  <c r="A2245" i="1"/>
  <c r="K2244" i="1"/>
  <c r="G2244" i="1"/>
  <c r="F2244" i="1"/>
  <c r="E2244" i="1"/>
  <c r="C2244" i="1"/>
  <c r="A2244" i="1"/>
  <c r="K2243" i="1"/>
  <c r="G2243" i="1"/>
  <c r="F2243" i="1"/>
  <c r="E2243" i="1"/>
  <c r="C2243" i="1"/>
  <c r="A2243" i="1"/>
  <c r="K2242" i="1"/>
  <c r="G2242" i="1"/>
  <c r="F2242" i="1"/>
  <c r="E2242" i="1"/>
  <c r="C2242" i="1"/>
  <c r="A2242" i="1"/>
  <c r="K2241" i="1"/>
  <c r="G2241" i="1"/>
  <c r="F2241" i="1"/>
  <c r="E2241" i="1"/>
  <c r="C2241" i="1"/>
  <c r="A2241" i="1"/>
  <c r="K2240" i="1"/>
  <c r="G2240" i="1"/>
  <c r="F2240" i="1"/>
  <c r="E2240" i="1"/>
  <c r="C2240" i="1"/>
  <c r="A2240" i="1"/>
  <c r="K2239" i="1"/>
  <c r="G2239" i="1"/>
  <c r="F2239" i="1"/>
  <c r="E2239" i="1"/>
  <c r="C2239" i="1"/>
  <c r="A2239" i="1"/>
  <c r="K2238" i="1"/>
  <c r="G2238" i="1"/>
  <c r="F2238" i="1"/>
  <c r="E2238" i="1"/>
  <c r="C2238" i="1"/>
  <c r="A2238" i="1"/>
  <c r="K2237" i="1"/>
  <c r="G2237" i="1"/>
  <c r="F2237" i="1"/>
  <c r="E2237" i="1"/>
  <c r="C2237" i="1"/>
  <c r="A2237" i="1"/>
  <c r="K2236" i="1"/>
  <c r="G2236" i="1"/>
  <c r="F2236" i="1"/>
  <c r="E2236" i="1"/>
  <c r="C2236" i="1"/>
  <c r="A2236" i="1"/>
  <c r="K2235" i="1"/>
  <c r="G2235" i="1"/>
  <c r="F2235" i="1"/>
  <c r="E2235" i="1"/>
  <c r="C2235" i="1"/>
  <c r="A2235" i="1"/>
  <c r="K2234" i="1"/>
  <c r="G2234" i="1"/>
  <c r="F2234" i="1"/>
  <c r="E2234" i="1"/>
  <c r="C2234" i="1"/>
  <c r="A2234" i="1"/>
  <c r="K2233" i="1"/>
  <c r="G2233" i="1"/>
  <c r="F2233" i="1"/>
  <c r="E2233" i="1"/>
  <c r="C2233" i="1"/>
  <c r="A2233" i="1"/>
  <c r="K2232" i="1"/>
  <c r="G2232" i="1"/>
  <c r="F2232" i="1"/>
  <c r="E2232" i="1"/>
  <c r="C2232" i="1"/>
  <c r="A2232" i="1"/>
  <c r="K2231" i="1"/>
  <c r="G2231" i="1"/>
  <c r="F2231" i="1"/>
  <c r="E2231" i="1"/>
  <c r="C2231" i="1"/>
  <c r="A2231" i="1"/>
  <c r="K2230" i="1"/>
  <c r="G2230" i="1"/>
  <c r="F2230" i="1"/>
  <c r="E2230" i="1"/>
  <c r="C2230" i="1"/>
  <c r="A2230" i="1"/>
  <c r="K2229" i="1"/>
  <c r="G2229" i="1"/>
  <c r="F2229" i="1"/>
  <c r="E2229" i="1"/>
  <c r="C2229" i="1"/>
  <c r="A2229" i="1"/>
  <c r="K2228" i="1"/>
  <c r="G2228" i="1"/>
  <c r="F2228" i="1"/>
  <c r="E2228" i="1"/>
  <c r="C2228" i="1"/>
  <c r="A2228" i="1"/>
  <c r="K2227" i="1"/>
  <c r="G2227" i="1"/>
  <c r="F2227" i="1"/>
  <c r="E2227" i="1"/>
  <c r="C2227" i="1"/>
  <c r="A2227" i="1"/>
  <c r="K2226" i="1"/>
  <c r="G2226" i="1"/>
  <c r="F2226" i="1"/>
  <c r="E2226" i="1"/>
  <c r="C2226" i="1"/>
  <c r="A2226" i="1"/>
  <c r="K2225" i="1"/>
  <c r="G2225" i="1"/>
  <c r="F2225" i="1"/>
  <c r="E2225" i="1"/>
  <c r="C2225" i="1"/>
  <c r="A2225" i="1"/>
  <c r="K2224" i="1"/>
  <c r="G2224" i="1"/>
  <c r="F2224" i="1"/>
  <c r="E2224" i="1"/>
  <c r="C2224" i="1"/>
  <c r="A2224" i="1"/>
  <c r="K2223" i="1"/>
  <c r="G2223" i="1"/>
  <c r="F2223" i="1"/>
  <c r="E2223" i="1"/>
  <c r="C2223" i="1"/>
  <c r="A2223" i="1"/>
  <c r="K2222" i="1"/>
  <c r="G2222" i="1"/>
  <c r="F2222" i="1"/>
  <c r="E2222" i="1"/>
  <c r="C2222" i="1"/>
  <c r="A2222" i="1"/>
  <c r="K2221" i="1"/>
  <c r="G2221" i="1"/>
  <c r="F2221" i="1"/>
  <c r="E2221" i="1"/>
  <c r="C2221" i="1"/>
  <c r="A2221" i="1"/>
  <c r="K2220" i="1"/>
  <c r="G2220" i="1"/>
  <c r="F2220" i="1"/>
  <c r="E2220" i="1"/>
  <c r="C2220" i="1"/>
  <c r="A2220" i="1"/>
  <c r="K2219" i="1"/>
  <c r="G2219" i="1"/>
  <c r="F2219" i="1"/>
  <c r="E2219" i="1"/>
  <c r="C2219" i="1"/>
  <c r="A2219" i="1"/>
  <c r="K2218" i="1"/>
  <c r="G2218" i="1"/>
  <c r="F2218" i="1"/>
  <c r="E2218" i="1"/>
  <c r="C2218" i="1"/>
  <c r="A2218" i="1"/>
  <c r="K2217" i="1"/>
  <c r="G2217" i="1"/>
  <c r="F2217" i="1"/>
  <c r="E2217" i="1"/>
  <c r="C2217" i="1"/>
  <c r="A2217" i="1"/>
  <c r="K2216" i="1"/>
  <c r="G2216" i="1"/>
  <c r="F2216" i="1"/>
  <c r="E2216" i="1"/>
  <c r="C2216" i="1"/>
  <c r="A2216" i="1"/>
  <c r="K2215" i="1"/>
  <c r="G2215" i="1"/>
  <c r="F2215" i="1"/>
  <c r="E2215" i="1"/>
  <c r="C2215" i="1"/>
  <c r="A2215" i="1"/>
  <c r="K2214" i="1"/>
  <c r="G2214" i="1"/>
  <c r="F2214" i="1"/>
  <c r="E2214" i="1"/>
  <c r="C2214" i="1"/>
  <c r="A2214" i="1"/>
  <c r="K2213" i="1"/>
  <c r="G2213" i="1"/>
  <c r="F2213" i="1"/>
  <c r="E2213" i="1"/>
  <c r="C2213" i="1"/>
  <c r="A2213" i="1"/>
  <c r="K2212" i="1"/>
  <c r="G2212" i="1"/>
  <c r="F2212" i="1"/>
  <c r="E2212" i="1"/>
  <c r="C2212" i="1"/>
  <c r="A2212" i="1"/>
  <c r="K2211" i="1"/>
  <c r="G2211" i="1"/>
  <c r="F2211" i="1"/>
  <c r="E2211" i="1"/>
  <c r="C2211" i="1"/>
  <c r="A2211" i="1"/>
  <c r="K2210" i="1"/>
  <c r="G2210" i="1"/>
  <c r="F2210" i="1"/>
  <c r="E2210" i="1"/>
  <c r="C2210" i="1"/>
  <c r="A2210" i="1"/>
  <c r="K2209" i="1"/>
  <c r="G2209" i="1"/>
  <c r="F2209" i="1"/>
  <c r="E2209" i="1"/>
  <c r="C2209" i="1"/>
  <c r="A2209" i="1"/>
  <c r="K2208" i="1"/>
  <c r="G2208" i="1"/>
  <c r="F2208" i="1"/>
  <c r="E2208" i="1"/>
  <c r="C2208" i="1"/>
  <c r="A2208" i="1"/>
  <c r="K2207" i="1"/>
  <c r="G2207" i="1"/>
  <c r="F2207" i="1"/>
  <c r="E2207" i="1"/>
  <c r="C2207" i="1"/>
  <c r="A2207" i="1"/>
  <c r="K2206" i="1"/>
  <c r="G2206" i="1"/>
  <c r="F2206" i="1"/>
  <c r="E2206" i="1"/>
  <c r="C2206" i="1"/>
  <c r="A2206" i="1"/>
  <c r="K2205" i="1"/>
  <c r="G2205" i="1"/>
  <c r="F2205" i="1"/>
  <c r="E2205" i="1"/>
  <c r="C2205" i="1"/>
  <c r="A2205" i="1"/>
  <c r="K2204" i="1"/>
  <c r="G2204" i="1"/>
  <c r="F2204" i="1"/>
  <c r="E2204" i="1"/>
  <c r="C2204" i="1"/>
  <c r="A2204" i="1"/>
  <c r="K2203" i="1"/>
  <c r="G2203" i="1"/>
  <c r="F2203" i="1"/>
  <c r="E2203" i="1"/>
  <c r="C2203" i="1"/>
  <c r="A2203" i="1"/>
  <c r="K2202" i="1"/>
  <c r="G2202" i="1"/>
  <c r="F2202" i="1"/>
  <c r="E2202" i="1"/>
  <c r="C2202" i="1"/>
  <c r="A2202" i="1"/>
  <c r="K2201" i="1"/>
  <c r="G2201" i="1"/>
  <c r="F2201" i="1"/>
  <c r="E2201" i="1"/>
  <c r="C2201" i="1"/>
  <c r="A2201" i="1"/>
  <c r="K2200" i="1"/>
  <c r="G2200" i="1"/>
  <c r="F2200" i="1"/>
  <c r="E2200" i="1"/>
  <c r="C2200" i="1"/>
  <c r="A2200" i="1"/>
  <c r="K2199" i="1"/>
  <c r="G2199" i="1"/>
  <c r="F2199" i="1"/>
  <c r="E2199" i="1"/>
  <c r="C2199" i="1"/>
  <c r="A2199" i="1"/>
  <c r="K2198" i="1"/>
  <c r="G2198" i="1"/>
  <c r="F2198" i="1"/>
  <c r="E2198" i="1"/>
  <c r="C2198" i="1"/>
  <c r="A2198" i="1"/>
  <c r="K2197" i="1"/>
  <c r="G2197" i="1"/>
  <c r="F2197" i="1"/>
  <c r="E2197" i="1"/>
  <c r="C2197" i="1"/>
  <c r="A2197" i="1"/>
  <c r="K2196" i="1"/>
  <c r="G2196" i="1"/>
  <c r="F2196" i="1"/>
  <c r="E2196" i="1"/>
  <c r="C2196" i="1"/>
  <c r="A2196" i="1"/>
  <c r="K2195" i="1"/>
  <c r="G2195" i="1"/>
  <c r="F2195" i="1"/>
  <c r="E2195" i="1"/>
  <c r="C2195" i="1"/>
  <c r="A2195" i="1"/>
  <c r="K2194" i="1"/>
  <c r="G2194" i="1"/>
  <c r="F2194" i="1"/>
  <c r="E2194" i="1"/>
  <c r="C2194" i="1"/>
  <c r="A2194" i="1"/>
  <c r="K2193" i="1"/>
  <c r="G2193" i="1"/>
  <c r="F2193" i="1"/>
  <c r="E2193" i="1"/>
  <c r="C2193" i="1"/>
  <c r="A2193" i="1"/>
  <c r="K2192" i="1"/>
  <c r="G2192" i="1"/>
  <c r="F2192" i="1"/>
  <c r="E2192" i="1"/>
  <c r="C2192" i="1"/>
  <c r="A2192" i="1"/>
  <c r="K2191" i="1"/>
  <c r="G2191" i="1"/>
  <c r="F2191" i="1"/>
  <c r="E2191" i="1"/>
  <c r="C2191" i="1"/>
  <c r="A2191" i="1"/>
  <c r="K2190" i="1"/>
  <c r="G2190" i="1"/>
  <c r="F2190" i="1"/>
  <c r="E2190" i="1"/>
  <c r="C2190" i="1"/>
  <c r="A2190" i="1"/>
  <c r="K2189" i="1"/>
  <c r="G2189" i="1"/>
  <c r="F2189" i="1"/>
  <c r="E2189" i="1"/>
  <c r="C2189" i="1"/>
  <c r="A2189" i="1"/>
  <c r="K2188" i="1"/>
  <c r="G2188" i="1"/>
  <c r="F2188" i="1"/>
  <c r="E2188" i="1"/>
  <c r="C2188" i="1"/>
  <c r="A2188" i="1"/>
  <c r="K2187" i="1"/>
  <c r="G2187" i="1"/>
  <c r="F2187" i="1"/>
  <c r="E2187" i="1"/>
  <c r="C2187" i="1"/>
  <c r="A2187" i="1"/>
  <c r="K2186" i="1"/>
  <c r="G2186" i="1"/>
  <c r="F2186" i="1"/>
  <c r="E2186" i="1"/>
  <c r="C2186" i="1"/>
  <c r="A2186" i="1"/>
  <c r="K2185" i="1"/>
  <c r="G2185" i="1"/>
  <c r="F2185" i="1"/>
  <c r="E2185" i="1"/>
  <c r="C2185" i="1"/>
  <c r="A2185" i="1"/>
  <c r="K2184" i="1"/>
  <c r="G2184" i="1"/>
  <c r="F2184" i="1"/>
  <c r="E2184" i="1"/>
  <c r="C2184" i="1"/>
  <c r="A2184" i="1"/>
  <c r="K2183" i="1"/>
  <c r="G2183" i="1"/>
  <c r="F2183" i="1"/>
  <c r="E2183" i="1"/>
  <c r="C2183" i="1"/>
  <c r="A2183" i="1"/>
  <c r="K2182" i="1"/>
  <c r="G2182" i="1"/>
  <c r="F2182" i="1"/>
  <c r="E2182" i="1"/>
  <c r="C2182" i="1"/>
  <c r="A2182" i="1"/>
  <c r="K2181" i="1"/>
  <c r="G2181" i="1"/>
  <c r="F2181" i="1"/>
  <c r="E2181" i="1"/>
  <c r="C2181" i="1"/>
  <c r="A2181" i="1"/>
  <c r="K2180" i="1"/>
  <c r="G2180" i="1"/>
  <c r="F2180" i="1"/>
  <c r="E2180" i="1"/>
  <c r="C2180" i="1"/>
  <c r="A2180" i="1"/>
  <c r="K2179" i="1"/>
  <c r="G2179" i="1"/>
  <c r="F2179" i="1"/>
  <c r="E2179" i="1"/>
  <c r="C2179" i="1"/>
  <c r="A2179" i="1"/>
  <c r="K2178" i="1"/>
  <c r="G2178" i="1"/>
  <c r="F2178" i="1"/>
  <c r="E2178" i="1"/>
  <c r="C2178" i="1"/>
  <c r="A2178" i="1"/>
  <c r="K2177" i="1"/>
  <c r="G2177" i="1"/>
  <c r="F2177" i="1"/>
  <c r="E2177" i="1"/>
  <c r="C2177" i="1"/>
  <c r="A2177" i="1"/>
  <c r="K2176" i="1"/>
  <c r="G2176" i="1"/>
  <c r="F2176" i="1"/>
  <c r="E2176" i="1"/>
  <c r="C2176" i="1"/>
  <c r="A2176" i="1"/>
  <c r="K2175" i="1"/>
  <c r="G2175" i="1"/>
  <c r="F2175" i="1"/>
  <c r="E2175" i="1"/>
  <c r="C2175" i="1"/>
  <c r="A2175" i="1"/>
  <c r="K2174" i="1"/>
  <c r="G2174" i="1"/>
  <c r="F2174" i="1"/>
  <c r="E2174" i="1"/>
  <c r="C2174" i="1"/>
  <c r="A2174" i="1"/>
  <c r="K2173" i="1"/>
  <c r="G2173" i="1"/>
  <c r="F2173" i="1"/>
  <c r="E2173" i="1"/>
  <c r="C2173" i="1"/>
  <c r="A2173" i="1"/>
  <c r="K2172" i="1"/>
  <c r="G2172" i="1"/>
  <c r="F2172" i="1"/>
  <c r="E2172" i="1"/>
  <c r="C2172" i="1"/>
  <c r="A2172" i="1"/>
  <c r="K2171" i="1"/>
  <c r="G2171" i="1"/>
  <c r="F2171" i="1"/>
  <c r="E2171" i="1"/>
  <c r="C2171" i="1"/>
  <c r="A2171" i="1"/>
  <c r="K2170" i="1"/>
  <c r="G2170" i="1"/>
  <c r="F2170" i="1"/>
  <c r="E2170" i="1"/>
  <c r="C2170" i="1"/>
  <c r="A2170" i="1"/>
  <c r="K2169" i="1"/>
  <c r="G2169" i="1"/>
  <c r="F2169" i="1"/>
  <c r="E2169" i="1"/>
  <c r="C2169" i="1"/>
  <c r="A2169" i="1"/>
  <c r="K2168" i="1"/>
  <c r="G2168" i="1"/>
  <c r="F2168" i="1"/>
  <c r="E2168" i="1"/>
  <c r="C2168" i="1"/>
  <c r="A2168" i="1"/>
  <c r="K2167" i="1"/>
  <c r="G2167" i="1"/>
  <c r="F2167" i="1"/>
  <c r="E2167" i="1"/>
  <c r="C2167" i="1"/>
  <c r="A2167" i="1"/>
  <c r="K2166" i="1"/>
  <c r="G2166" i="1"/>
  <c r="F2166" i="1"/>
  <c r="E2166" i="1"/>
  <c r="C2166" i="1"/>
  <c r="A2166" i="1"/>
  <c r="K2165" i="1"/>
  <c r="G2165" i="1"/>
  <c r="F2165" i="1"/>
  <c r="E2165" i="1"/>
  <c r="C2165" i="1"/>
  <c r="A2165" i="1"/>
  <c r="K2164" i="1"/>
  <c r="G2164" i="1"/>
  <c r="F2164" i="1"/>
  <c r="E2164" i="1"/>
  <c r="C2164" i="1"/>
  <c r="A2164" i="1"/>
  <c r="K2163" i="1"/>
  <c r="G2163" i="1"/>
  <c r="F2163" i="1"/>
  <c r="E2163" i="1"/>
  <c r="C2163" i="1"/>
  <c r="A2163" i="1"/>
  <c r="K2162" i="1"/>
  <c r="G2162" i="1"/>
  <c r="F2162" i="1"/>
  <c r="E2162" i="1"/>
  <c r="C2162" i="1"/>
  <c r="A2162" i="1"/>
  <c r="K2161" i="1"/>
  <c r="G2161" i="1"/>
  <c r="F2161" i="1"/>
  <c r="E2161" i="1"/>
  <c r="C2161" i="1"/>
  <c r="A2161" i="1"/>
  <c r="K2160" i="1"/>
  <c r="G2160" i="1"/>
  <c r="F2160" i="1"/>
  <c r="E2160" i="1"/>
  <c r="C2160" i="1"/>
  <c r="A2160" i="1"/>
  <c r="K2159" i="1"/>
  <c r="G2159" i="1"/>
  <c r="F2159" i="1"/>
  <c r="E2159" i="1"/>
  <c r="C2159" i="1"/>
  <c r="A2159" i="1"/>
  <c r="K2158" i="1"/>
  <c r="G2158" i="1"/>
  <c r="F2158" i="1"/>
  <c r="E2158" i="1"/>
  <c r="C2158" i="1"/>
  <c r="A2158" i="1"/>
  <c r="K2157" i="1"/>
  <c r="G2157" i="1"/>
  <c r="F2157" i="1"/>
  <c r="E2157" i="1"/>
  <c r="C2157" i="1"/>
  <c r="A2157" i="1"/>
  <c r="K2156" i="1"/>
  <c r="G2156" i="1"/>
  <c r="F2156" i="1"/>
  <c r="E2156" i="1"/>
  <c r="C2156" i="1"/>
  <c r="A2156" i="1"/>
  <c r="K2155" i="1"/>
  <c r="G2155" i="1"/>
  <c r="F2155" i="1"/>
  <c r="E2155" i="1"/>
  <c r="C2155" i="1"/>
  <c r="A2155" i="1"/>
  <c r="K2154" i="1"/>
  <c r="G2154" i="1"/>
  <c r="F2154" i="1"/>
  <c r="E2154" i="1"/>
  <c r="C2154" i="1"/>
  <c r="A2154" i="1"/>
  <c r="K2153" i="1"/>
  <c r="G2153" i="1"/>
  <c r="F2153" i="1"/>
  <c r="E2153" i="1"/>
  <c r="C2153" i="1"/>
  <c r="A2153" i="1"/>
  <c r="K2152" i="1"/>
  <c r="G2152" i="1"/>
  <c r="F2152" i="1"/>
  <c r="E2152" i="1"/>
  <c r="C2152" i="1"/>
  <c r="A2152" i="1"/>
  <c r="K2151" i="1"/>
  <c r="G2151" i="1"/>
  <c r="F2151" i="1"/>
  <c r="E2151" i="1"/>
  <c r="C2151" i="1"/>
  <c r="A2151" i="1"/>
  <c r="K2150" i="1"/>
  <c r="G2150" i="1"/>
  <c r="F2150" i="1"/>
  <c r="E2150" i="1"/>
  <c r="C2150" i="1"/>
  <c r="A2150" i="1"/>
  <c r="K2149" i="1"/>
  <c r="G2149" i="1"/>
  <c r="F2149" i="1"/>
  <c r="E2149" i="1"/>
  <c r="C2149" i="1"/>
  <c r="A2149" i="1"/>
  <c r="K2148" i="1"/>
  <c r="G2148" i="1"/>
  <c r="F2148" i="1"/>
  <c r="E2148" i="1"/>
  <c r="C2148" i="1"/>
  <c r="A2148" i="1"/>
  <c r="K2147" i="1"/>
  <c r="G2147" i="1"/>
  <c r="F2147" i="1"/>
  <c r="E2147" i="1"/>
  <c r="C2147" i="1"/>
  <c r="A2147" i="1"/>
  <c r="K2146" i="1"/>
  <c r="G2146" i="1"/>
  <c r="F2146" i="1"/>
  <c r="E2146" i="1"/>
  <c r="C2146" i="1"/>
  <c r="A2146" i="1"/>
  <c r="K2145" i="1"/>
  <c r="G2145" i="1"/>
  <c r="F2145" i="1"/>
  <c r="E2145" i="1"/>
  <c r="C2145" i="1"/>
  <c r="A2145" i="1"/>
  <c r="K2144" i="1"/>
  <c r="G2144" i="1"/>
  <c r="F2144" i="1"/>
  <c r="E2144" i="1"/>
  <c r="C2144" i="1"/>
  <c r="A2144" i="1"/>
  <c r="K2143" i="1"/>
  <c r="G2143" i="1"/>
  <c r="F2143" i="1"/>
  <c r="E2143" i="1"/>
  <c r="C2143" i="1"/>
  <c r="A2143" i="1"/>
  <c r="K2142" i="1"/>
  <c r="G2142" i="1"/>
  <c r="F2142" i="1"/>
  <c r="E2142" i="1"/>
  <c r="C2142" i="1"/>
  <c r="A2142" i="1"/>
  <c r="K2141" i="1"/>
  <c r="G2141" i="1"/>
  <c r="F2141" i="1"/>
  <c r="E2141" i="1"/>
  <c r="C2141" i="1"/>
  <c r="A2141" i="1"/>
  <c r="K2140" i="1"/>
  <c r="G2140" i="1"/>
  <c r="F2140" i="1"/>
  <c r="E2140" i="1"/>
  <c r="C2140" i="1"/>
  <c r="A2140" i="1"/>
  <c r="K2139" i="1"/>
  <c r="G2139" i="1"/>
  <c r="F2139" i="1"/>
  <c r="E2139" i="1"/>
  <c r="C2139" i="1"/>
  <c r="A2139" i="1"/>
  <c r="K2138" i="1"/>
  <c r="G2138" i="1"/>
  <c r="F2138" i="1"/>
  <c r="E2138" i="1"/>
  <c r="C2138" i="1"/>
  <c r="A2138" i="1"/>
  <c r="K2137" i="1"/>
  <c r="G2137" i="1"/>
  <c r="F2137" i="1"/>
  <c r="E2137" i="1"/>
  <c r="C2137" i="1"/>
  <c r="A2137" i="1"/>
  <c r="K2136" i="1"/>
  <c r="G2136" i="1"/>
  <c r="F2136" i="1"/>
  <c r="E2136" i="1"/>
  <c r="C2136" i="1"/>
  <c r="A2136" i="1"/>
  <c r="K2135" i="1"/>
  <c r="G2135" i="1"/>
  <c r="F2135" i="1"/>
  <c r="E2135" i="1"/>
  <c r="C2135" i="1"/>
  <c r="A2135" i="1"/>
  <c r="K2134" i="1"/>
  <c r="G2134" i="1"/>
  <c r="F2134" i="1"/>
  <c r="E2134" i="1"/>
  <c r="C2134" i="1"/>
  <c r="A2134" i="1"/>
  <c r="K2133" i="1"/>
  <c r="G2133" i="1"/>
  <c r="F2133" i="1"/>
  <c r="E2133" i="1"/>
  <c r="C2133" i="1"/>
  <c r="A2133" i="1"/>
  <c r="K2132" i="1"/>
  <c r="G2132" i="1"/>
  <c r="F2132" i="1"/>
  <c r="E2132" i="1"/>
  <c r="C2132" i="1"/>
  <c r="A2132" i="1"/>
  <c r="K2131" i="1"/>
  <c r="G2131" i="1"/>
  <c r="F2131" i="1"/>
  <c r="E2131" i="1"/>
  <c r="C2131" i="1"/>
  <c r="A2131" i="1"/>
  <c r="K2130" i="1"/>
  <c r="G2130" i="1"/>
  <c r="F2130" i="1"/>
  <c r="E2130" i="1"/>
  <c r="C2130" i="1"/>
  <c r="A2130" i="1"/>
  <c r="K2129" i="1"/>
  <c r="G2129" i="1"/>
  <c r="F2129" i="1"/>
  <c r="E2129" i="1"/>
  <c r="C2129" i="1"/>
  <c r="A2129" i="1"/>
  <c r="K2128" i="1"/>
  <c r="G2128" i="1"/>
  <c r="F2128" i="1"/>
  <c r="E2128" i="1"/>
  <c r="C2128" i="1"/>
  <c r="A2128" i="1"/>
  <c r="K2127" i="1"/>
  <c r="G2127" i="1"/>
  <c r="F2127" i="1"/>
  <c r="E2127" i="1"/>
  <c r="C2127" i="1"/>
  <c r="A2127" i="1"/>
  <c r="K2126" i="1"/>
  <c r="G2126" i="1"/>
  <c r="F2126" i="1"/>
  <c r="E2126" i="1"/>
  <c r="C2126" i="1"/>
  <c r="A2126" i="1"/>
  <c r="K2125" i="1"/>
  <c r="G2125" i="1"/>
  <c r="F2125" i="1"/>
  <c r="E2125" i="1"/>
  <c r="C2125" i="1"/>
  <c r="A2125" i="1"/>
  <c r="K2124" i="1"/>
  <c r="G2124" i="1"/>
  <c r="F2124" i="1"/>
  <c r="E2124" i="1"/>
  <c r="C2124" i="1"/>
  <c r="A2124" i="1"/>
  <c r="K2123" i="1"/>
  <c r="G2123" i="1"/>
  <c r="F2123" i="1"/>
  <c r="E2123" i="1"/>
  <c r="C2123" i="1"/>
  <c r="A2123" i="1"/>
  <c r="K2122" i="1"/>
  <c r="G2122" i="1"/>
  <c r="F2122" i="1"/>
  <c r="E2122" i="1"/>
  <c r="C2122" i="1"/>
  <c r="A2122" i="1"/>
  <c r="K2121" i="1"/>
  <c r="G2121" i="1"/>
  <c r="F2121" i="1"/>
  <c r="E2121" i="1"/>
  <c r="C2121" i="1"/>
  <c r="A2121" i="1"/>
  <c r="K2120" i="1"/>
  <c r="G2120" i="1"/>
  <c r="F2120" i="1"/>
  <c r="E2120" i="1"/>
  <c r="C2120" i="1"/>
  <c r="A2120" i="1"/>
  <c r="K2119" i="1"/>
  <c r="G2119" i="1"/>
  <c r="F2119" i="1"/>
  <c r="E2119" i="1"/>
  <c r="C2119" i="1"/>
  <c r="A2119" i="1"/>
  <c r="K2118" i="1"/>
  <c r="G2118" i="1"/>
  <c r="F2118" i="1"/>
  <c r="E2118" i="1"/>
  <c r="C2118" i="1"/>
  <c r="A2118" i="1"/>
  <c r="K2117" i="1"/>
  <c r="G2117" i="1"/>
  <c r="F2117" i="1"/>
  <c r="E2117" i="1"/>
  <c r="C2117" i="1"/>
  <c r="A2117" i="1"/>
  <c r="K2116" i="1"/>
  <c r="G2116" i="1"/>
  <c r="F2116" i="1"/>
  <c r="E2116" i="1"/>
  <c r="C2116" i="1"/>
  <c r="A2116" i="1"/>
  <c r="K2115" i="1"/>
  <c r="G2115" i="1"/>
  <c r="F2115" i="1"/>
  <c r="E2115" i="1"/>
  <c r="C2115" i="1"/>
  <c r="A2115" i="1"/>
  <c r="K2114" i="1"/>
  <c r="G2114" i="1"/>
  <c r="F2114" i="1"/>
  <c r="E2114" i="1"/>
  <c r="C2114" i="1"/>
  <c r="A2114" i="1"/>
  <c r="K2113" i="1"/>
  <c r="G2113" i="1"/>
  <c r="F2113" i="1"/>
  <c r="E2113" i="1"/>
  <c r="C2113" i="1"/>
  <c r="A2113" i="1"/>
  <c r="K2112" i="1"/>
  <c r="G2112" i="1"/>
  <c r="F2112" i="1"/>
  <c r="E2112" i="1"/>
  <c r="C2112" i="1"/>
  <c r="A2112" i="1"/>
  <c r="K2111" i="1"/>
  <c r="G2111" i="1"/>
  <c r="F2111" i="1"/>
  <c r="E2111" i="1"/>
  <c r="C2111" i="1"/>
  <c r="A2111" i="1"/>
  <c r="K2110" i="1"/>
  <c r="G2110" i="1"/>
  <c r="F2110" i="1"/>
  <c r="E2110" i="1"/>
  <c r="C2110" i="1"/>
  <c r="A2110" i="1"/>
  <c r="K2109" i="1"/>
  <c r="G2109" i="1"/>
  <c r="F2109" i="1"/>
  <c r="E2109" i="1"/>
  <c r="C2109" i="1"/>
  <c r="A2109" i="1"/>
  <c r="K2108" i="1"/>
  <c r="G2108" i="1"/>
  <c r="F2108" i="1"/>
  <c r="E2108" i="1"/>
  <c r="C2108" i="1"/>
  <c r="A2108" i="1"/>
  <c r="K2107" i="1"/>
  <c r="G2107" i="1"/>
  <c r="F2107" i="1"/>
  <c r="E2107" i="1"/>
  <c r="C2107" i="1"/>
  <c r="A2107" i="1"/>
  <c r="K2106" i="1"/>
  <c r="G2106" i="1"/>
  <c r="F2106" i="1"/>
  <c r="E2106" i="1"/>
  <c r="C2106" i="1"/>
  <c r="A2106" i="1"/>
  <c r="K2105" i="1"/>
  <c r="G2105" i="1"/>
  <c r="F2105" i="1"/>
  <c r="E2105" i="1"/>
  <c r="C2105" i="1"/>
  <c r="A2105" i="1"/>
  <c r="K2104" i="1"/>
  <c r="G2104" i="1"/>
  <c r="F2104" i="1"/>
  <c r="E2104" i="1"/>
  <c r="C2104" i="1"/>
  <c r="A2104" i="1"/>
  <c r="K2103" i="1"/>
  <c r="G2103" i="1"/>
  <c r="F2103" i="1"/>
  <c r="E2103" i="1"/>
  <c r="C2103" i="1"/>
  <c r="A2103" i="1"/>
  <c r="K2102" i="1"/>
  <c r="G2102" i="1"/>
  <c r="F2102" i="1"/>
  <c r="E2102" i="1"/>
  <c r="C2102" i="1"/>
  <c r="A2102" i="1"/>
  <c r="K2101" i="1"/>
  <c r="G2101" i="1"/>
  <c r="F2101" i="1"/>
  <c r="E2101" i="1"/>
  <c r="C2101" i="1"/>
  <c r="A2101" i="1"/>
  <c r="K2100" i="1"/>
  <c r="G2100" i="1"/>
  <c r="F2100" i="1"/>
  <c r="E2100" i="1"/>
  <c r="C2100" i="1"/>
  <c r="A2100" i="1"/>
  <c r="K2099" i="1"/>
  <c r="G2099" i="1"/>
  <c r="F2099" i="1"/>
  <c r="E2099" i="1"/>
  <c r="C2099" i="1"/>
  <c r="A2099" i="1"/>
  <c r="K2098" i="1"/>
  <c r="G2098" i="1"/>
  <c r="F2098" i="1"/>
  <c r="E2098" i="1"/>
  <c r="C2098" i="1"/>
  <c r="A2098" i="1"/>
  <c r="K2097" i="1"/>
  <c r="G2097" i="1"/>
  <c r="F2097" i="1"/>
  <c r="E2097" i="1"/>
  <c r="C2097" i="1"/>
  <c r="A2097" i="1"/>
  <c r="K2096" i="1"/>
  <c r="G2096" i="1"/>
  <c r="F2096" i="1"/>
  <c r="E2096" i="1"/>
  <c r="C2096" i="1"/>
  <c r="A2096" i="1"/>
  <c r="K2095" i="1"/>
  <c r="G2095" i="1"/>
  <c r="F2095" i="1"/>
  <c r="E2095" i="1"/>
  <c r="C2095" i="1"/>
  <c r="A2095" i="1"/>
  <c r="K2094" i="1"/>
  <c r="G2094" i="1"/>
  <c r="F2094" i="1"/>
  <c r="E2094" i="1"/>
  <c r="C2094" i="1"/>
  <c r="A2094" i="1"/>
  <c r="K2093" i="1"/>
  <c r="G2093" i="1"/>
  <c r="F2093" i="1"/>
  <c r="E2093" i="1"/>
  <c r="C2093" i="1"/>
  <c r="A2093" i="1"/>
  <c r="K2092" i="1"/>
  <c r="G2092" i="1"/>
  <c r="F2092" i="1"/>
  <c r="E2092" i="1"/>
  <c r="C2092" i="1"/>
  <c r="A2092" i="1"/>
  <c r="K2091" i="1"/>
  <c r="G2091" i="1"/>
  <c r="F2091" i="1"/>
  <c r="E2091" i="1"/>
  <c r="C2091" i="1"/>
  <c r="A2091" i="1"/>
  <c r="K2090" i="1"/>
  <c r="G2090" i="1"/>
  <c r="F2090" i="1"/>
  <c r="E2090" i="1"/>
  <c r="C2090" i="1"/>
  <c r="A2090" i="1"/>
  <c r="K2089" i="1"/>
  <c r="G2089" i="1"/>
  <c r="F2089" i="1"/>
  <c r="E2089" i="1"/>
  <c r="C2089" i="1"/>
  <c r="A2089" i="1"/>
  <c r="K2088" i="1"/>
  <c r="G2088" i="1"/>
  <c r="F2088" i="1"/>
  <c r="E2088" i="1"/>
  <c r="C2088" i="1"/>
  <c r="A2088" i="1"/>
  <c r="K2087" i="1"/>
  <c r="G2087" i="1"/>
  <c r="F2087" i="1"/>
  <c r="E2087" i="1"/>
  <c r="C2087" i="1"/>
  <c r="A2087" i="1"/>
  <c r="K2086" i="1"/>
  <c r="G2086" i="1"/>
  <c r="F2086" i="1"/>
  <c r="E2086" i="1"/>
  <c r="C2086" i="1"/>
  <c r="A2086" i="1"/>
  <c r="K2085" i="1"/>
  <c r="G2085" i="1"/>
  <c r="F2085" i="1"/>
  <c r="E2085" i="1"/>
  <c r="C2085" i="1"/>
  <c r="A2085" i="1"/>
  <c r="K2084" i="1"/>
  <c r="G2084" i="1"/>
  <c r="F2084" i="1"/>
  <c r="E2084" i="1"/>
  <c r="C2084" i="1"/>
  <c r="A2084" i="1"/>
  <c r="K2083" i="1"/>
  <c r="G2083" i="1"/>
  <c r="F2083" i="1"/>
  <c r="E2083" i="1"/>
  <c r="C2083" i="1"/>
  <c r="A2083" i="1"/>
  <c r="K2082" i="1"/>
  <c r="G2082" i="1"/>
  <c r="F2082" i="1"/>
  <c r="E2082" i="1"/>
  <c r="C2082" i="1"/>
  <c r="A2082" i="1"/>
  <c r="K2081" i="1"/>
  <c r="G2081" i="1"/>
  <c r="F2081" i="1"/>
  <c r="E2081" i="1"/>
  <c r="C2081" i="1"/>
  <c r="A2081" i="1"/>
  <c r="K2080" i="1"/>
  <c r="G2080" i="1"/>
  <c r="F2080" i="1"/>
  <c r="E2080" i="1"/>
  <c r="C2080" i="1"/>
  <c r="A2080" i="1"/>
  <c r="K2079" i="1"/>
  <c r="G2079" i="1"/>
  <c r="F2079" i="1"/>
  <c r="E2079" i="1"/>
  <c r="C2079" i="1"/>
  <c r="A2079" i="1"/>
  <c r="K2078" i="1"/>
  <c r="G2078" i="1"/>
  <c r="F2078" i="1"/>
  <c r="E2078" i="1"/>
  <c r="C2078" i="1"/>
  <c r="A2078" i="1"/>
  <c r="K2077" i="1"/>
  <c r="G2077" i="1"/>
  <c r="F2077" i="1"/>
  <c r="E2077" i="1"/>
  <c r="C2077" i="1"/>
  <c r="A2077" i="1"/>
  <c r="K2076" i="1"/>
  <c r="G2076" i="1"/>
  <c r="F2076" i="1"/>
  <c r="E2076" i="1"/>
  <c r="C2076" i="1"/>
  <c r="A2076" i="1"/>
  <c r="K2075" i="1"/>
  <c r="G2075" i="1"/>
  <c r="F2075" i="1"/>
  <c r="E2075" i="1"/>
  <c r="C2075" i="1"/>
  <c r="A2075" i="1"/>
  <c r="K2074" i="1"/>
  <c r="G2074" i="1"/>
  <c r="F2074" i="1"/>
  <c r="E2074" i="1"/>
  <c r="C2074" i="1"/>
  <c r="A2074" i="1"/>
  <c r="K2073" i="1"/>
  <c r="G2073" i="1"/>
  <c r="F2073" i="1"/>
  <c r="E2073" i="1"/>
  <c r="C2073" i="1"/>
  <c r="A2073" i="1"/>
  <c r="K2072" i="1"/>
  <c r="G2072" i="1"/>
  <c r="F2072" i="1"/>
  <c r="E2072" i="1"/>
  <c r="C2072" i="1"/>
  <c r="A2072" i="1"/>
  <c r="K2071" i="1"/>
  <c r="G2071" i="1"/>
  <c r="F2071" i="1"/>
  <c r="E2071" i="1"/>
  <c r="C2071" i="1"/>
  <c r="A2071" i="1"/>
  <c r="K2070" i="1"/>
  <c r="G2070" i="1"/>
  <c r="F2070" i="1"/>
  <c r="E2070" i="1"/>
  <c r="C2070" i="1"/>
  <c r="A2070" i="1"/>
  <c r="K2069" i="1"/>
  <c r="G2069" i="1"/>
  <c r="F2069" i="1"/>
  <c r="E2069" i="1"/>
  <c r="C2069" i="1"/>
  <c r="A2069" i="1"/>
  <c r="K2068" i="1"/>
  <c r="G2068" i="1"/>
  <c r="F2068" i="1"/>
  <c r="E2068" i="1"/>
  <c r="C2068" i="1"/>
  <c r="A2068" i="1"/>
  <c r="K2067" i="1"/>
  <c r="G2067" i="1"/>
  <c r="F2067" i="1"/>
  <c r="E2067" i="1"/>
  <c r="C2067" i="1"/>
  <c r="A2067" i="1"/>
  <c r="K2066" i="1"/>
  <c r="G2066" i="1"/>
  <c r="F2066" i="1"/>
  <c r="E2066" i="1"/>
  <c r="C2066" i="1"/>
  <c r="A2066" i="1"/>
  <c r="K2065" i="1"/>
  <c r="G2065" i="1"/>
  <c r="F2065" i="1"/>
  <c r="E2065" i="1"/>
  <c r="C2065" i="1"/>
  <c r="A2065" i="1"/>
  <c r="K2064" i="1"/>
  <c r="G2064" i="1"/>
  <c r="F2064" i="1"/>
  <c r="E2064" i="1"/>
  <c r="C2064" i="1"/>
  <c r="A2064" i="1"/>
  <c r="K2063" i="1"/>
  <c r="G2063" i="1"/>
  <c r="F2063" i="1"/>
  <c r="E2063" i="1"/>
  <c r="C2063" i="1"/>
  <c r="A2063" i="1"/>
  <c r="K2062" i="1"/>
  <c r="G2062" i="1"/>
  <c r="F2062" i="1"/>
  <c r="E2062" i="1"/>
  <c r="C2062" i="1"/>
  <c r="A2062" i="1"/>
  <c r="K2061" i="1"/>
  <c r="G2061" i="1"/>
  <c r="F2061" i="1"/>
  <c r="E2061" i="1"/>
  <c r="C2061" i="1"/>
  <c r="A2061" i="1"/>
  <c r="K2060" i="1"/>
  <c r="G2060" i="1"/>
  <c r="F2060" i="1"/>
  <c r="E2060" i="1"/>
  <c r="C2060" i="1"/>
  <c r="A2060" i="1"/>
  <c r="K2059" i="1"/>
  <c r="G2059" i="1"/>
  <c r="F2059" i="1"/>
  <c r="E2059" i="1"/>
  <c r="C2059" i="1"/>
  <c r="A2059" i="1"/>
  <c r="K2058" i="1"/>
  <c r="G2058" i="1"/>
  <c r="F2058" i="1"/>
  <c r="E2058" i="1"/>
  <c r="C2058" i="1"/>
  <c r="A2058" i="1"/>
  <c r="K2057" i="1"/>
  <c r="G2057" i="1"/>
  <c r="F2057" i="1"/>
  <c r="E2057" i="1"/>
  <c r="C2057" i="1"/>
  <c r="A2057" i="1"/>
  <c r="K2056" i="1"/>
  <c r="G2056" i="1"/>
  <c r="F2056" i="1"/>
  <c r="E2056" i="1"/>
  <c r="C2056" i="1"/>
  <c r="A2056" i="1"/>
  <c r="K2055" i="1"/>
  <c r="G2055" i="1"/>
  <c r="F2055" i="1"/>
  <c r="E2055" i="1"/>
  <c r="C2055" i="1"/>
  <c r="A2055" i="1"/>
  <c r="K2054" i="1"/>
  <c r="G2054" i="1"/>
  <c r="F2054" i="1"/>
  <c r="E2054" i="1"/>
  <c r="C2054" i="1"/>
  <c r="A2054" i="1"/>
  <c r="K2053" i="1"/>
  <c r="G2053" i="1"/>
  <c r="F2053" i="1"/>
  <c r="E2053" i="1"/>
  <c r="C2053" i="1"/>
  <c r="A2053" i="1"/>
  <c r="K2052" i="1"/>
  <c r="G2052" i="1"/>
  <c r="F2052" i="1"/>
  <c r="E2052" i="1"/>
  <c r="C2052" i="1"/>
  <c r="A2052" i="1"/>
  <c r="K2051" i="1"/>
  <c r="G2051" i="1"/>
  <c r="F2051" i="1"/>
  <c r="E2051" i="1"/>
  <c r="C2051" i="1"/>
  <c r="A2051" i="1"/>
  <c r="K2050" i="1"/>
  <c r="G2050" i="1"/>
  <c r="F2050" i="1"/>
  <c r="E2050" i="1"/>
  <c r="C2050" i="1"/>
  <c r="A2050" i="1"/>
  <c r="K2049" i="1"/>
  <c r="G2049" i="1"/>
  <c r="F2049" i="1"/>
  <c r="E2049" i="1"/>
  <c r="C2049" i="1"/>
  <c r="A2049" i="1"/>
  <c r="K2048" i="1"/>
  <c r="G2048" i="1"/>
  <c r="F2048" i="1"/>
  <c r="E2048" i="1"/>
  <c r="C2048" i="1"/>
  <c r="A2048" i="1"/>
  <c r="K2047" i="1"/>
  <c r="G2047" i="1"/>
  <c r="F2047" i="1"/>
  <c r="E2047" i="1"/>
  <c r="C2047" i="1"/>
  <c r="A2047" i="1"/>
  <c r="K2046" i="1"/>
  <c r="G2046" i="1"/>
  <c r="F2046" i="1"/>
  <c r="E2046" i="1"/>
  <c r="C2046" i="1"/>
  <c r="A2046" i="1"/>
  <c r="K2045" i="1"/>
  <c r="G2045" i="1"/>
  <c r="F2045" i="1"/>
  <c r="E2045" i="1"/>
  <c r="C2045" i="1"/>
  <c r="A2045" i="1"/>
  <c r="K2044" i="1"/>
  <c r="G2044" i="1"/>
  <c r="F2044" i="1"/>
  <c r="E2044" i="1"/>
  <c r="C2044" i="1"/>
  <c r="A2044" i="1"/>
  <c r="K2043" i="1"/>
  <c r="G2043" i="1"/>
  <c r="F2043" i="1"/>
  <c r="E2043" i="1"/>
  <c r="C2043" i="1"/>
  <c r="A2043" i="1"/>
  <c r="K2042" i="1"/>
  <c r="G2042" i="1"/>
  <c r="F2042" i="1"/>
  <c r="E2042" i="1"/>
  <c r="C2042" i="1"/>
  <c r="A2042" i="1"/>
  <c r="K2041" i="1"/>
  <c r="G2041" i="1"/>
  <c r="F2041" i="1"/>
  <c r="E2041" i="1"/>
  <c r="C2041" i="1"/>
  <c r="A2041" i="1"/>
  <c r="K2040" i="1"/>
  <c r="G2040" i="1"/>
  <c r="F2040" i="1"/>
  <c r="E2040" i="1"/>
  <c r="C2040" i="1"/>
  <c r="A2040" i="1"/>
  <c r="K2039" i="1"/>
  <c r="G2039" i="1"/>
  <c r="F2039" i="1"/>
  <c r="E2039" i="1"/>
  <c r="C2039" i="1"/>
  <c r="A2039" i="1"/>
  <c r="K2038" i="1"/>
  <c r="G2038" i="1"/>
  <c r="F2038" i="1"/>
  <c r="E2038" i="1"/>
  <c r="C2038" i="1"/>
  <c r="A2038" i="1"/>
  <c r="K2037" i="1"/>
  <c r="G2037" i="1"/>
  <c r="F2037" i="1"/>
  <c r="E2037" i="1"/>
  <c r="C2037" i="1"/>
  <c r="A2037" i="1"/>
  <c r="K2036" i="1"/>
  <c r="G2036" i="1"/>
  <c r="F2036" i="1"/>
  <c r="E2036" i="1"/>
  <c r="C2036" i="1"/>
  <c r="A2036" i="1"/>
  <c r="K2035" i="1"/>
  <c r="G2035" i="1"/>
  <c r="F2035" i="1"/>
  <c r="E2035" i="1"/>
  <c r="C2035" i="1"/>
  <c r="A2035" i="1"/>
  <c r="K2034" i="1"/>
  <c r="G2034" i="1"/>
  <c r="F2034" i="1"/>
  <c r="E2034" i="1"/>
  <c r="C2034" i="1"/>
  <c r="A2034" i="1"/>
  <c r="K2033" i="1"/>
  <c r="G2033" i="1"/>
  <c r="F2033" i="1"/>
  <c r="E2033" i="1"/>
  <c r="C2033" i="1"/>
  <c r="A2033" i="1"/>
  <c r="K2032" i="1"/>
  <c r="G2032" i="1"/>
  <c r="F2032" i="1"/>
  <c r="E2032" i="1"/>
  <c r="C2032" i="1"/>
  <c r="A2032" i="1"/>
  <c r="K2031" i="1"/>
  <c r="G2031" i="1"/>
  <c r="F2031" i="1"/>
  <c r="E2031" i="1"/>
  <c r="C2031" i="1"/>
  <c r="A2031" i="1"/>
  <c r="K2030" i="1"/>
  <c r="G2030" i="1"/>
  <c r="F2030" i="1"/>
  <c r="E2030" i="1"/>
  <c r="C2030" i="1"/>
  <c r="A2030" i="1"/>
  <c r="K2029" i="1"/>
  <c r="G2029" i="1"/>
  <c r="F2029" i="1"/>
  <c r="E2029" i="1"/>
  <c r="C2029" i="1"/>
  <c r="A2029" i="1"/>
  <c r="K2028" i="1"/>
  <c r="G2028" i="1"/>
  <c r="F2028" i="1"/>
  <c r="E2028" i="1"/>
  <c r="C2028" i="1"/>
  <c r="A2028" i="1"/>
  <c r="K2027" i="1"/>
  <c r="G2027" i="1"/>
  <c r="F2027" i="1"/>
  <c r="E2027" i="1"/>
  <c r="C2027" i="1"/>
  <c r="A2027" i="1"/>
  <c r="K2026" i="1"/>
  <c r="G2026" i="1"/>
  <c r="F2026" i="1"/>
  <c r="E2026" i="1"/>
  <c r="C2026" i="1"/>
  <c r="A2026" i="1"/>
  <c r="K2025" i="1"/>
  <c r="G2025" i="1"/>
  <c r="F2025" i="1"/>
  <c r="E2025" i="1"/>
  <c r="C2025" i="1"/>
  <c r="A2025" i="1"/>
  <c r="K2024" i="1"/>
  <c r="G2024" i="1"/>
  <c r="F2024" i="1"/>
  <c r="E2024" i="1"/>
  <c r="C2024" i="1"/>
  <c r="A2024" i="1"/>
  <c r="K2023" i="1"/>
  <c r="G2023" i="1"/>
  <c r="F2023" i="1"/>
  <c r="E2023" i="1"/>
  <c r="C2023" i="1"/>
  <c r="A2023" i="1"/>
  <c r="K2022" i="1"/>
  <c r="G2022" i="1"/>
  <c r="F2022" i="1"/>
  <c r="E2022" i="1"/>
  <c r="C2022" i="1"/>
  <c r="A2022" i="1"/>
  <c r="K2021" i="1"/>
  <c r="G2021" i="1"/>
  <c r="F2021" i="1"/>
  <c r="E2021" i="1"/>
  <c r="C2021" i="1"/>
  <c r="A2021" i="1"/>
  <c r="K2020" i="1"/>
  <c r="G2020" i="1"/>
  <c r="F2020" i="1"/>
  <c r="E2020" i="1"/>
  <c r="C2020" i="1"/>
  <c r="A2020" i="1"/>
  <c r="K2019" i="1"/>
  <c r="G2019" i="1"/>
  <c r="F2019" i="1"/>
  <c r="E2019" i="1"/>
  <c r="C2019" i="1"/>
  <c r="A2019" i="1"/>
  <c r="K2018" i="1"/>
  <c r="G2018" i="1"/>
  <c r="F2018" i="1"/>
  <c r="E2018" i="1"/>
  <c r="C2018" i="1"/>
  <c r="A2018" i="1"/>
  <c r="K2017" i="1"/>
  <c r="G2017" i="1"/>
  <c r="F2017" i="1"/>
  <c r="E2017" i="1"/>
  <c r="C2017" i="1"/>
  <c r="A2017" i="1"/>
  <c r="K2016" i="1"/>
  <c r="G2016" i="1"/>
  <c r="F2016" i="1"/>
  <c r="E2016" i="1"/>
  <c r="C2016" i="1"/>
  <c r="A2016" i="1"/>
  <c r="K2015" i="1"/>
  <c r="G2015" i="1"/>
  <c r="F2015" i="1"/>
  <c r="E2015" i="1"/>
  <c r="C2015" i="1"/>
  <c r="A2015" i="1"/>
  <c r="K2014" i="1"/>
  <c r="G2014" i="1"/>
  <c r="F2014" i="1"/>
  <c r="E2014" i="1"/>
  <c r="C2014" i="1"/>
  <c r="A2014" i="1"/>
  <c r="K2013" i="1"/>
  <c r="G2013" i="1"/>
  <c r="F2013" i="1"/>
  <c r="E2013" i="1"/>
  <c r="C2013" i="1"/>
  <c r="A2013" i="1"/>
  <c r="K2012" i="1"/>
  <c r="G2012" i="1"/>
  <c r="F2012" i="1"/>
  <c r="E2012" i="1"/>
  <c r="C2012" i="1"/>
  <c r="A2012" i="1"/>
  <c r="K2011" i="1"/>
  <c r="G2011" i="1"/>
  <c r="F2011" i="1"/>
  <c r="E2011" i="1"/>
  <c r="C2011" i="1"/>
  <c r="A2011" i="1"/>
  <c r="K2010" i="1"/>
  <c r="G2010" i="1"/>
  <c r="F2010" i="1"/>
  <c r="E2010" i="1"/>
  <c r="C2010" i="1"/>
  <c r="A2010" i="1"/>
  <c r="K2009" i="1"/>
  <c r="G2009" i="1"/>
  <c r="F2009" i="1"/>
  <c r="E2009" i="1"/>
  <c r="C2009" i="1"/>
  <c r="A2009" i="1"/>
  <c r="K2008" i="1"/>
  <c r="G2008" i="1"/>
  <c r="F2008" i="1"/>
  <c r="E2008" i="1"/>
  <c r="C2008" i="1"/>
  <c r="A2008" i="1"/>
  <c r="K2007" i="1"/>
  <c r="G2007" i="1"/>
  <c r="F2007" i="1"/>
  <c r="E2007" i="1"/>
  <c r="C2007" i="1"/>
  <c r="A2007" i="1"/>
  <c r="K2006" i="1"/>
  <c r="G2006" i="1"/>
  <c r="F2006" i="1"/>
  <c r="E2006" i="1"/>
  <c r="C2006" i="1"/>
  <c r="A2006" i="1"/>
  <c r="K2005" i="1"/>
  <c r="G2005" i="1"/>
  <c r="F2005" i="1"/>
  <c r="E2005" i="1"/>
  <c r="C2005" i="1"/>
  <c r="A2005" i="1"/>
  <c r="K2004" i="1"/>
  <c r="G2004" i="1"/>
  <c r="F2004" i="1"/>
  <c r="E2004" i="1"/>
  <c r="C2004" i="1"/>
  <c r="A2004" i="1"/>
  <c r="K2003" i="1"/>
  <c r="G2003" i="1"/>
  <c r="F2003" i="1"/>
  <c r="E2003" i="1"/>
  <c r="C2003" i="1"/>
  <c r="A2003" i="1"/>
  <c r="K2002" i="1"/>
  <c r="G2002" i="1"/>
  <c r="F2002" i="1"/>
  <c r="E2002" i="1"/>
  <c r="C2002" i="1"/>
  <c r="A2002" i="1"/>
  <c r="K2001" i="1"/>
  <c r="G2001" i="1"/>
  <c r="F2001" i="1"/>
  <c r="E2001" i="1"/>
  <c r="C2001" i="1"/>
  <c r="A2001" i="1"/>
  <c r="K2000" i="1"/>
  <c r="G2000" i="1"/>
  <c r="F2000" i="1"/>
  <c r="E2000" i="1"/>
  <c r="C2000" i="1"/>
  <c r="A2000" i="1"/>
  <c r="K1999" i="1"/>
  <c r="G1999" i="1"/>
  <c r="F1999" i="1"/>
  <c r="E1999" i="1"/>
  <c r="C1999" i="1"/>
  <c r="A1999" i="1"/>
  <c r="K1998" i="1"/>
  <c r="G1998" i="1"/>
  <c r="F1998" i="1"/>
  <c r="E1998" i="1"/>
  <c r="C1998" i="1"/>
  <c r="A1998" i="1"/>
  <c r="K1997" i="1"/>
  <c r="G1997" i="1"/>
  <c r="F1997" i="1"/>
  <c r="E1997" i="1"/>
  <c r="C1997" i="1"/>
  <c r="A1997" i="1"/>
  <c r="K1996" i="1"/>
  <c r="G1996" i="1"/>
  <c r="F1996" i="1"/>
  <c r="E1996" i="1"/>
  <c r="C1996" i="1"/>
  <c r="A1996" i="1"/>
  <c r="K1995" i="1"/>
  <c r="G1995" i="1"/>
  <c r="F1995" i="1"/>
  <c r="E1995" i="1"/>
  <c r="C1995" i="1"/>
  <c r="A1995" i="1"/>
  <c r="K1994" i="1"/>
  <c r="G1994" i="1"/>
  <c r="F1994" i="1"/>
  <c r="E1994" i="1"/>
  <c r="C1994" i="1"/>
  <c r="A1994" i="1"/>
  <c r="K1993" i="1"/>
  <c r="G1993" i="1"/>
  <c r="F1993" i="1"/>
  <c r="E1993" i="1"/>
  <c r="C1993" i="1"/>
  <c r="A1993" i="1"/>
  <c r="K1992" i="1"/>
  <c r="G1992" i="1"/>
  <c r="F1992" i="1"/>
  <c r="E1992" i="1"/>
  <c r="C1992" i="1"/>
  <c r="A1992" i="1"/>
  <c r="K1991" i="1"/>
  <c r="G1991" i="1"/>
  <c r="F1991" i="1"/>
  <c r="E1991" i="1"/>
  <c r="C1991" i="1"/>
  <c r="A1991" i="1"/>
  <c r="K1990" i="1"/>
  <c r="G1990" i="1"/>
  <c r="F1990" i="1"/>
  <c r="E1990" i="1"/>
  <c r="C1990" i="1"/>
  <c r="A1990" i="1"/>
  <c r="K1989" i="1"/>
  <c r="G1989" i="1"/>
  <c r="F1989" i="1"/>
  <c r="E1989" i="1"/>
  <c r="C1989" i="1"/>
  <c r="A1989" i="1"/>
  <c r="K1988" i="1"/>
  <c r="G1988" i="1"/>
  <c r="F1988" i="1"/>
  <c r="E1988" i="1"/>
  <c r="C1988" i="1"/>
  <c r="A1988" i="1"/>
  <c r="K1987" i="1"/>
  <c r="G1987" i="1"/>
  <c r="F1987" i="1"/>
  <c r="E1987" i="1"/>
  <c r="C1987" i="1"/>
  <c r="A1987" i="1"/>
  <c r="K1986" i="1"/>
  <c r="G1986" i="1"/>
  <c r="F1986" i="1"/>
  <c r="E1986" i="1"/>
  <c r="C1986" i="1"/>
  <c r="A1986" i="1"/>
  <c r="K1985" i="1"/>
  <c r="G1985" i="1"/>
  <c r="F1985" i="1"/>
  <c r="E1985" i="1"/>
  <c r="C1985" i="1"/>
  <c r="A1985" i="1"/>
  <c r="K1984" i="1"/>
  <c r="G1984" i="1"/>
  <c r="F1984" i="1"/>
  <c r="E1984" i="1"/>
  <c r="C1984" i="1"/>
  <c r="A1984" i="1"/>
  <c r="K1983" i="1"/>
  <c r="G1983" i="1"/>
  <c r="F1983" i="1"/>
  <c r="E1983" i="1"/>
  <c r="C1983" i="1"/>
  <c r="A1983" i="1"/>
  <c r="K1982" i="1"/>
  <c r="G1982" i="1"/>
  <c r="F1982" i="1"/>
  <c r="E1982" i="1"/>
  <c r="C1982" i="1"/>
  <c r="A1982" i="1"/>
  <c r="K1981" i="1"/>
  <c r="G1981" i="1"/>
  <c r="F1981" i="1"/>
  <c r="E1981" i="1"/>
  <c r="C1981" i="1"/>
  <c r="A1981" i="1"/>
  <c r="K1980" i="1"/>
  <c r="G1980" i="1"/>
  <c r="F1980" i="1"/>
  <c r="E1980" i="1"/>
  <c r="C1980" i="1"/>
  <c r="A1980" i="1"/>
  <c r="K1979" i="1"/>
  <c r="G1979" i="1"/>
  <c r="F1979" i="1"/>
  <c r="E1979" i="1"/>
  <c r="C1979" i="1"/>
  <c r="A1979" i="1"/>
  <c r="K1978" i="1"/>
  <c r="G1978" i="1"/>
  <c r="F1978" i="1"/>
  <c r="E1978" i="1"/>
  <c r="C1978" i="1"/>
  <c r="A1978" i="1"/>
  <c r="K1977" i="1"/>
  <c r="G1977" i="1"/>
  <c r="F1977" i="1"/>
  <c r="E1977" i="1"/>
  <c r="C1977" i="1"/>
  <c r="A1977" i="1"/>
  <c r="K1976" i="1"/>
  <c r="G1976" i="1"/>
  <c r="F1976" i="1"/>
  <c r="E1976" i="1"/>
  <c r="C1976" i="1"/>
  <c r="A1976" i="1"/>
  <c r="K1975" i="1"/>
  <c r="G1975" i="1"/>
  <c r="F1975" i="1"/>
  <c r="E1975" i="1"/>
  <c r="C1975" i="1"/>
  <c r="A1975" i="1"/>
  <c r="K1974" i="1"/>
  <c r="G1974" i="1"/>
  <c r="F1974" i="1"/>
  <c r="E1974" i="1"/>
  <c r="C1974" i="1"/>
  <c r="A1974" i="1"/>
  <c r="K1973" i="1"/>
  <c r="G1973" i="1"/>
  <c r="F1973" i="1"/>
  <c r="E1973" i="1"/>
  <c r="C1973" i="1"/>
  <c r="A1973" i="1"/>
  <c r="K1972" i="1"/>
  <c r="G1972" i="1"/>
  <c r="F1972" i="1"/>
  <c r="E1972" i="1"/>
  <c r="C1972" i="1"/>
  <c r="A1972" i="1"/>
  <c r="K1971" i="1"/>
  <c r="G1971" i="1"/>
  <c r="F1971" i="1"/>
  <c r="E1971" i="1"/>
  <c r="C1971" i="1"/>
  <c r="A1971" i="1"/>
  <c r="K1970" i="1"/>
  <c r="G1970" i="1"/>
  <c r="F1970" i="1"/>
  <c r="E1970" i="1"/>
  <c r="C1970" i="1"/>
  <c r="A1970" i="1"/>
  <c r="K1969" i="1"/>
  <c r="G1969" i="1"/>
  <c r="F1969" i="1"/>
  <c r="E1969" i="1"/>
  <c r="C1969" i="1"/>
  <c r="A1969" i="1"/>
  <c r="K1968" i="1"/>
  <c r="G1968" i="1"/>
  <c r="F1968" i="1"/>
  <c r="E1968" i="1"/>
  <c r="C1968" i="1"/>
  <c r="A1968" i="1"/>
  <c r="K1967" i="1"/>
  <c r="G1967" i="1"/>
  <c r="F1967" i="1"/>
  <c r="E1967" i="1"/>
  <c r="C1967" i="1"/>
  <c r="A1967" i="1"/>
  <c r="K1966" i="1"/>
  <c r="G1966" i="1"/>
  <c r="F1966" i="1"/>
  <c r="E1966" i="1"/>
  <c r="C1966" i="1"/>
  <c r="A1966" i="1"/>
  <c r="K1965" i="1"/>
  <c r="G1965" i="1"/>
  <c r="F1965" i="1"/>
  <c r="E1965" i="1"/>
  <c r="C1965" i="1"/>
  <c r="A1965" i="1"/>
  <c r="K1964" i="1"/>
  <c r="G1964" i="1"/>
  <c r="F1964" i="1"/>
  <c r="E1964" i="1"/>
  <c r="C1964" i="1"/>
  <c r="A1964" i="1"/>
  <c r="K1963" i="1"/>
  <c r="G1963" i="1"/>
  <c r="F1963" i="1"/>
  <c r="E1963" i="1"/>
  <c r="C1963" i="1"/>
  <c r="A1963" i="1"/>
  <c r="K1962" i="1"/>
  <c r="G1962" i="1"/>
  <c r="F1962" i="1"/>
  <c r="E1962" i="1"/>
  <c r="C1962" i="1"/>
  <c r="A1962" i="1"/>
  <c r="K1961" i="1"/>
  <c r="G1961" i="1"/>
  <c r="F1961" i="1"/>
  <c r="E1961" i="1"/>
  <c r="C1961" i="1"/>
  <c r="A1961" i="1"/>
  <c r="K1960" i="1"/>
  <c r="G1960" i="1"/>
  <c r="F1960" i="1"/>
  <c r="E1960" i="1"/>
  <c r="C1960" i="1"/>
  <c r="A1960" i="1"/>
  <c r="K1959" i="1"/>
  <c r="G1959" i="1"/>
  <c r="F1959" i="1"/>
  <c r="E1959" i="1"/>
  <c r="C1959" i="1"/>
  <c r="A1959" i="1"/>
  <c r="K1958" i="1"/>
  <c r="G1958" i="1"/>
  <c r="F1958" i="1"/>
  <c r="E1958" i="1"/>
  <c r="C1958" i="1"/>
  <c r="A1958" i="1"/>
  <c r="K1957" i="1"/>
  <c r="G1957" i="1"/>
  <c r="F1957" i="1"/>
  <c r="E1957" i="1"/>
  <c r="C1957" i="1"/>
  <c r="A1957" i="1"/>
  <c r="K1956" i="1"/>
  <c r="G1956" i="1"/>
  <c r="F1956" i="1"/>
  <c r="E1956" i="1"/>
  <c r="C1956" i="1"/>
  <c r="A1956" i="1"/>
  <c r="K1955" i="1"/>
  <c r="G1955" i="1"/>
  <c r="F1955" i="1"/>
  <c r="E1955" i="1"/>
  <c r="C1955" i="1"/>
  <c r="A1955" i="1"/>
  <c r="K1954" i="1"/>
  <c r="G1954" i="1"/>
  <c r="F1954" i="1"/>
  <c r="E1954" i="1"/>
  <c r="C1954" i="1"/>
  <c r="A1954" i="1"/>
  <c r="K1953" i="1"/>
  <c r="G1953" i="1"/>
  <c r="F1953" i="1"/>
  <c r="E1953" i="1"/>
  <c r="C1953" i="1"/>
  <c r="A1953" i="1"/>
  <c r="K1952" i="1"/>
  <c r="G1952" i="1"/>
  <c r="F1952" i="1"/>
  <c r="E1952" i="1"/>
  <c r="C1952" i="1"/>
  <c r="A1952" i="1"/>
  <c r="K1951" i="1"/>
  <c r="G1951" i="1"/>
  <c r="F1951" i="1"/>
  <c r="E1951" i="1"/>
  <c r="C1951" i="1"/>
  <c r="A1951" i="1"/>
  <c r="K1950" i="1"/>
  <c r="G1950" i="1"/>
  <c r="F1950" i="1"/>
  <c r="E1950" i="1"/>
  <c r="C1950" i="1"/>
  <c r="A1950" i="1"/>
  <c r="K1949" i="1"/>
  <c r="G1949" i="1"/>
  <c r="F1949" i="1"/>
  <c r="E1949" i="1"/>
  <c r="C1949" i="1"/>
  <c r="A1949" i="1"/>
  <c r="K1948" i="1"/>
  <c r="G1948" i="1"/>
  <c r="F1948" i="1"/>
  <c r="E1948" i="1"/>
  <c r="C1948" i="1"/>
  <c r="A1948" i="1"/>
  <c r="K1947" i="1"/>
  <c r="G1947" i="1"/>
  <c r="F1947" i="1"/>
  <c r="E1947" i="1"/>
  <c r="C1947" i="1"/>
  <c r="A1947" i="1"/>
  <c r="K1946" i="1"/>
  <c r="G1946" i="1"/>
  <c r="F1946" i="1"/>
  <c r="E1946" i="1"/>
  <c r="C1946" i="1"/>
  <c r="A1946" i="1"/>
  <c r="K1945" i="1"/>
  <c r="G1945" i="1"/>
  <c r="F1945" i="1"/>
  <c r="E1945" i="1"/>
  <c r="C1945" i="1"/>
  <c r="A1945" i="1"/>
  <c r="K1944" i="1"/>
  <c r="G1944" i="1"/>
  <c r="F1944" i="1"/>
  <c r="E1944" i="1"/>
  <c r="C1944" i="1"/>
  <c r="A1944" i="1"/>
  <c r="K1943" i="1"/>
  <c r="G1943" i="1"/>
  <c r="F1943" i="1"/>
  <c r="E1943" i="1"/>
  <c r="C1943" i="1"/>
  <c r="A1943" i="1"/>
  <c r="K1942" i="1"/>
  <c r="G1942" i="1"/>
  <c r="F1942" i="1"/>
  <c r="E1942" i="1"/>
  <c r="C1942" i="1"/>
  <c r="A1942" i="1"/>
  <c r="K1941" i="1"/>
  <c r="G1941" i="1"/>
  <c r="F1941" i="1"/>
  <c r="E1941" i="1"/>
  <c r="C1941" i="1"/>
  <c r="A1941" i="1"/>
  <c r="K1940" i="1"/>
  <c r="G1940" i="1"/>
  <c r="F1940" i="1"/>
  <c r="E1940" i="1"/>
  <c r="C1940" i="1"/>
  <c r="A1940" i="1"/>
  <c r="K1939" i="1"/>
  <c r="G1939" i="1"/>
  <c r="F1939" i="1"/>
  <c r="E1939" i="1"/>
  <c r="C1939" i="1"/>
  <c r="A1939" i="1"/>
  <c r="K1938" i="1"/>
  <c r="G1938" i="1"/>
  <c r="F1938" i="1"/>
  <c r="E1938" i="1"/>
  <c r="C1938" i="1"/>
  <c r="A1938" i="1"/>
  <c r="K1937" i="1"/>
  <c r="G1937" i="1"/>
  <c r="F1937" i="1"/>
  <c r="E1937" i="1"/>
  <c r="C1937" i="1"/>
  <c r="A1937" i="1"/>
  <c r="K1936" i="1"/>
  <c r="G1936" i="1"/>
  <c r="F1936" i="1"/>
  <c r="E1936" i="1"/>
  <c r="C1936" i="1"/>
  <c r="A1936" i="1"/>
  <c r="K1935" i="1"/>
  <c r="G1935" i="1"/>
  <c r="F1935" i="1"/>
  <c r="E1935" i="1"/>
  <c r="C1935" i="1"/>
  <c r="A1935" i="1"/>
  <c r="K1934" i="1"/>
  <c r="G1934" i="1"/>
  <c r="F1934" i="1"/>
  <c r="E1934" i="1"/>
  <c r="C1934" i="1"/>
  <c r="A1934" i="1"/>
  <c r="K1933" i="1"/>
  <c r="G1933" i="1"/>
  <c r="F1933" i="1"/>
  <c r="E1933" i="1"/>
  <c r="C1933" i="1"/>
  <c r="A1933" i="1"/>
  <c r="K1932" i="1"/>
  <c r="G1932" i="1"/>
  <c r="F1932" i="1"/>
  <c r="E1932" i="1"/>
  <c r="C1932" i="1"/>
  <c r="A1932" i="1"/>
  <c r="K1931" i="1"/>
  <c r="G1931" i="1"/>
  <c r="F1931" i="1"/>
  <c r="E1931" i="1"/>
  <c r="C1931" i="1"/>
  <c r="A1931" i="1"/>
  <c r="K1930" i="1"/>
  <c r="G1930" i="1"/>
  <c r="F1930" i="1"/>
  <c r="E1930" i="1"/>
  <c r="C1930" i="1"/>
  <c r="A1930" i="1"/>
  <c r="K1929" i="1"/>
  <c r="G1929" i="1"/>
  <c r="F1929" i="1"/>
  <c r="E1929" i="1"/>
  <c r="C1929" i="1"/>
  <c r="A1929" i="1"/>
  <c r="K1928" i="1"/>
  <c r="G1928" i="1"/>
  <c r="F1928" i="1"/>
  <c r="E1928" i="1"/>
  <c r="C1928" i="1"/>
  <c r="A1928" i="1"/>
  <c r="K1927" i="1"/>
  <c r="G1927" i="1"/>
  <c r="F1927" i="1"/>
  <c r="E1927" i="1"/>
  <c r="C1927" i="1"/>
  <c r="A1927" i="1"/>
  <c r="K1926" i="1"/>
  <c r="G1926" i="1"/>
  <c r="F1926" i="1"/>
  <c r="E1926" i="1"/>
  <c r="C1926" i="1"/>
  <c r="A1926" i="1"/>
  <c r="K1925" i="1"/>
  <c r="G1925" i="1"/>
  <c r="F1925" i="1"/>
  <c r="E1925" i="1"/>
  <c r="C1925" i="1"/>
  <c r="A1925" i="1"/>
  <c r="K1924" i="1"/>
  <c r="G1924" i="1"/>
  <c r="F1924" i="1"/>
  <c r="E1924" i="1"/>
  <c r="C1924" i="1"/>
  <c r="A1924" i="1"/>
  <c r="K1923" i="1"/>
  <c r="G1923" i="1"/>
  <c r="F1923" i="1"/>
  <c r="E1923" i="1"/>
  <c r="C1923" i="1"/>
  <c r="A1923" i="1"/>
  <c r="K1922" i="1"/>
  <c r="G1922" i="1"/>
  <c r="F1922" i="1"/>
  <c r="E1922" i="1"/>
  <c r="C1922" i="1"/>
  <c r="A1922" i="1"/>
  <c r="K1921" i="1"/>
  <c r="G1921" i="1"/>
  <c r="F1921" i="1"/>
  <c r="E1921" i="1"/>
  <c r="C1921" i="1"/>
  <c r="A1921" i="1"/>
  <c r="K1920" i="1"/>
  <c r="G1920" i="1"/>
  <c r="F1920" i="1"/>
  <c r="E1920" i="1"/>
  <c r="C1920" i="1"/>
  <c r="A1920" i="1"/>
  <c r="K1919" i="1"/>
  <c r="G1919" i="1"/>
  <c r="F1919" i="1"/>
  <c r="E1919" i="1"/>
  <c r="C1919" i="1"/>
  <c r="A1919" i="1"/>
  <c r="K1918" i="1"/>
  <c r="G1918" i="1"/>
  <c r="F1918" i="1"/>
  <c r="E1918" i="1"/>
  <c r="C1918" i="1"/>
  <c r="A1918" i="1"/>
  <c r="K1917" i="1"/>
  <c r="G1917" i="1"/>
  <c r="F1917" i="1"/>
  <c r="E1917" i="1"/>
  <c r="C1917" i="1"/>
  <c r="A1917" i="1"/>
  <c r="K1916" i="1"/>
  <c r="G1916" i="1"/>
  <c r="F1916" i="1"/>
  <c r="E1916" i="1"/>
  <c r="C1916" i="1"/>
  <c r="A1916" i="1"/>
  <c r="K1915" i="1"/>
  <c r="G1915" i="1"/>
  <c r="F1915" i="1"/>
  <c r="E1915" i="1"/>
  <c r="C1915" i="1"/>
  <c r="A1915" i="1"/>
  <c r="K1914" i="1"/>
  <c r="G1914" i="1"/>
  <c r="F1914" i="1"/>
  <c r="E1914" i="1"/>
  <c r="C1914" i="1"/>
  <c r="A1914" i="1"/>
  <c r="K1913" i="1"/>
  <c r="G1913" i="1"/>
  <c r="F1913" i="1"/>
  <c r="E1913" i="1"/>
  <c r="C1913" i="1"/>
  <c r="A1913" i="1"/>
  <c r="K1912" i="1"/>
  <c r="G1912" i="1"/>
  <c r="F1912" i="1"/>
  <c r="E1912" i="1"/>
  <c r="C1912" i="1"/>
  <c r="A1912" i="1"/>
  <c r="K1911" i="1"/>
  <c r="G1911" i="1"/>
  <c r="F1911" i="1"/>
  <c r="E1911" i="1"/>
  <c r="C1911" i="1"/>
  <c r="A1911" i="1"/>
  <c r="K1910" i="1"/>
  <c r="G1910" i="1"/>
  <c r="F1910" i="1"/>
  <c r="E1910" i="1"/>
  <c r="C1910" i="1"/>
  <c r="A1910" i="1"/>
  <c r="K1909" i="1"/>
  <c r="G1909" i="1"/>
  <c r="F1909" i="1"/>
  <c r="E1909" i="1"/>
  <c r="C1909" i="1"/>
  <c r="A1909" i="1"/>
  <c r="K1908" i="1"/>
  <c r="G1908" i="1"/>
  <c r="F1908" i="1"/>
  <c r="E1908" i="1"/>
  <c r="C1908" i="1"/>
  <c r="A1908" i="1"/>
  <c r="K1907" i="1"/>
  <c r="G1907" i="1"/>
  <c r="F1907" i="1"/>
  <c r="E1907" i="1"/>
  <c r="C1907" i="1"/>
  <c r="A1907" i="1"/>
  <c r="K1906" i="1"/>
  <c r="G1906" i="1"/>
  <c r="F1906" i="1"/>
  <c r="E1906" i="1"/>
  <c r="C1906" i="1"/>
  <c r="A1906" i="1"/>
  <c r="K1905" i="1"/>
  <c r="G1905" i="1"/>
  <c r="F1905" i="1"/>
  <c r="E1905" i="1"/>
  <c r="C1905" i="1"/>
  <c r="A1905" i="1"/>
  <c r="K1904" i="1"/>
  <c r="G1904" i="1"/>
  <c r="F1904" i="1"/>
  <c r="E1904" i="1"/>
  <c r="C1904" i="1"/>
  <c r="A1904" i="1"/>
  <c r="K1903" i="1"/>
  <c r="G1903" i="1"/>
  <c r="F1903" i="1"/>
  <c r="E1903" i="1"/>
  <c r="C1903" i="1"/>
  <c r="A1903" i="1"/>
  <c r="K1902" i="1"/>
  <c r="G1902" i="1"/>
  <c r="F1902" i="1"/>
  <c r="E1902" i="1"/>
  <c r="C1902" i="1"/>
  <c r="A1902" i="1"/>
  <c r="K1901" i="1"/>
  <c r="G1901" i="1"/>
  <c r="F1901" i="1"/>
  <c r="E1901" i="1"/>
  <c r="C1901" i="1"/>
  <c r="A1901" i="1"/>
  <c r="K1900" i="1"/>
  <c r="G1900" i="1"/>
  <c r="F1900" i="1"/>
  <c r="E1900" i="1"/>
  <c r="C1900" i="1"/>
  <c r="A1900" i="1"/>
  <c r="K1899" i="1"/>
  <c r="G1899" i="1"/>
  <c r="F1899" i="1"/>
  <c r="E1899" i="1"/>
  <c r="C1899" i="1"/>
  <c r="A1899" i="1"/>
  <c r="K1898" i="1"/>
  <c r="G1898" i="1"/>
  <c r="F1898" i="1"/>
  <c r="E1898" i="1"/>
  <c r="C1898" i="1"/>
  <c r="A1898" i="1"/>
  <c r="K1897" i="1"/>
  <c r="G1897" i="1"/>
  <c r="F1897" i="1"/>
  <c r="E1897" i="1"/>
  <c r="C1897" i="1"/>
  <c r="A1897" i="1"/>
  <c r="K1896" i="1"/>
  <c r="G1896" i="1"/>
  <c r="F1896" i="1"/>
  <c r="E1896" i="1"/>
  <c r="C1896" i="1"/>
  <c r="A1896" i="1"/>
  <c r="K1895" i="1"/>
  <c r="G1895" i="1"/>
  <c r="F1895" i="1"/>
  <c r="E1895" i="1"/>
  <c r="C1895" i="1"/>
  <c r="A1895" i="1"/>
  <c r="K1894" i="1"/>
  <c r="G1894" i="1"/>
  <c r="F1894" i="1"/>
  <c r="E1894" i="1"/>
  <c r="C1894" i="1"/>
  <c r="A1894" i="1"/>
  <c r="K1893" i="1"/>
  <c r="G1893" i="1"/>
  <c r="F1893" i="1"/>
  <c r="E1893" i="1"/>
  <c r="C1893" i="1"/>
  <c r="A1893" i="1"/>
  <c r="K1892" i="1"/>
  <c r="G1892" i="1"/>
  <c r="F1892" i="1"/>
  <c r="E1892" i="1"/>
  <c r="C1892" i="1"/>
  <c r="A1892" i="1"/>
  <c r="K1891" i="1"/>
  <c r="G1891" i="1"/>
  <c r="F1891" i="1"/>
  <c r="E1891" i="1"/>
  <c r="C1891" i="1"/>
  <c r="A1891" i="1"/>
  <c r="K1890" i="1"/>
  <c r="G1890" i="1"/>
  <c r="F1890" i="1"/>
  <c r="E1890" i="1"/>
  <c r="C1890" i="1"/>
  <c r="A1890" i="1"/>
  <c r="K1889" i="1"/>
  <c r="G1889" i="1"/>
  <c r="F1889" i="1"/>
  <c r="E1889" i="1"/>
  <c r="C1889" i="1"/>
  <c r="A1889" i="1"/>
  <c r="K1888" i="1"/>
  <c r="G1888" i="1"/>
  <c r="F1888" i="1"/>
  <c r="E1888" i="1"/>
  <c r="C1888" i="1"/>
  <c r="A1888" i="1"/>
  <c r="K1887" i="1"/>
  <c r="G1887" i="1"/>
  <c r="F1887" i="1"/>
  <c r="E1887" i="1"/>
  <c r="C1887" i="1"/>
  <c r="A1887" i="1"/>
  <c r="K1886" i="1"/>
  <c r="G1886" i="1"/>
  <c r="F1886" i="1"/>
  <c r="E1886" i="1"/>
  <c r="C1886" i="1"/>
  <c r="A1886" i="1"/>
  <c r="K1885" i="1"/>
  <c r="G1885" i="1"/>
  <c r="F1885" i="1"/>
  <c r="E1885" i="1"/>
  <c r="C1885" i="1"/>
  <c r="A1885" i="1"/>
  <c r="K1884" i="1"/>
  <c r="G1884" i="1"/>
  <c r="F1884" i="1"/>
  <c r="E1884" i="1"/>
  <c r="C1884" i="1"/>
  <c r="A1884" i="1"/>
  <c r="K1883" i="1"/>
  <c r="G1883" i="1"/>
  <c r="F1883" i="1"/>
  <c r="E1883" i="1"/>
  <c r="C1883" i="1"/>
  <c r="A1883" i="1"/>
  <c r="K1882" i="1"/>
  <c r="G1882" i="1"/>
  <c r="F1882" i="1"/>
  <c r="E1882" i="1"/>
  <c r="C1882" i="1"/>
  <c r="A1882" i="1"/>
  <c r="K1881" i="1"/>
  <c r="G1881" i="1"/>
  <c r="F1881" i="1"/>
  <c r="E1881" i="1"/>
  <c r="C1881" i="1"/>
  <c r="A1881" i="1"/>
  <c r="K1880" i="1"/>
  <c r="G1880" i="1"/>
  <c r="F1880" i="1"/>
  <c r="E1880" i="1"/>
  <c r="C1880" i="1"/>
  <c r="A1880" i="1"/>
  <c r="K1879" i="1"/>
  <c r="G1879" i="1"/>
  <c r="F1879" i="1"/>
  <c r="E1879" i="1"/>
  <c r="C1879" i="1"/>
  <c r="A1879" i="1"/>
  <c r="K1878" i="1"/>
  <c r="G1878" i="1"/>
  <c r="F1878" i="1"/>
  <c r="E1878" i="1"/>
  <c r="C1878" i="1"/>
  <c r="A1878" i="1"/>
  <c r="K1877" i="1"/>
  <c r="G1877" i="1"/>
  <c r="F1877" i="1"/>
  <c r="E1877" i="1"/>
  <c r="C1877" i="1"/>
  <c r="A1877" i="1"/>
  <c r="K1876" i="1"/>
  <c r="G1876" i="1"/>
  <c r="F1876" i="1"/>
  <c r="E1876" i="1"/>
  <c r="C1876" i="1"/>
  <c r="A1876" i="1"/>
  <c r="K1875" i="1"/>
  <c r="G1875" i="1"/>
  <c r="F1875" i="1"/>
  <c r="E1875" i="1"/>
  <c r="C1875" i="1"/>
  <c r="A1875" i="1"/>
  <c r="K1874" i="1"/>
  <c r="G1874" i="1"/>
  <c r="F1874" i="1"/>
  <c r="E1874" i="1"/>
  <c r="C1874" i="1"/>
  <c r="A1874" i="1"/>
  <c r="K1873" i="1"/>
  <c r="G1873" i="1"/>
  <c r="F1873" i="1"/>
  <c r="E1873" i="1"/>
  <c r="C1873" i="1"/>
  <c r="A1873" i="1"/>
  <c r="K1872" i="1"/>
  <c r="G1872" i="1"/>
  <c r="F1872" i="1"/>
  <c r="E1872" i="1"/>
  <c r="C1872" i="1"/>
  <c r="A1872" i="1"/>
  <c r="K1871" i="1"/>
  <c r="G1871" i="1"/>
  <c r="F1871" i="1"/>
  <c r="E1871" i="1"/>
  <c r="C1871" i="1"/>
  <c r="A1871" i="1"/>
  <c r="K1870" i="1"/>
  <c r="G1870" i="1"/>
  <c r="F1870" i="1"/>
  <c r="E1870" i="1"/>
  <c r="C1870" i="1"/>
  <c r="A1870" i="1"/>
  <c r="K1869" i="1"/>
  <c r="G1869" i="1"/>
  <c r="F1869" i="1"/>
  <c r="E1869" i="1"/>
  <c r="C1869" i="1"/>
  <c r="A1869" i="1"/>
  <c r="K1868" i="1"/>
  <c r="G1868" i="1"/>
  <c r="F1868" i="1"/>
  <c r="E1868" i="1"/>
  <c r="C1868" i="1"/>
  <c r="A1868" i="1"/>
  <c r="K1867" i="1"/>
  <c r="G1867" i="1"/>
  <c r="F1867" i="1"/>
  <c r="E1867" i="1"/>
  <c r="C1867" i="1"/>
  <c r="A1867" i="1"/>
  <c r="K1866" i="1"/>
  <c r="G1866" i="1"/>
  <c r="F1866" i="1"/>
  <c r="E1866" i="1"/>
  <c r="C1866" i="1"/>
  <c r="A1866" i="1"/>
  <c r="K1865" i="1"/>
  <c r="G1865" i="1"/>
  <c r="F1865" i="1"/>
  <c r="E1865" i="1"/>
  <c r="C1865" i="1"/>
  <c r="A1865" i="1"/>
  <c r="K1864" i="1"/>
  <c r="G1864" i="1"/>
  <c r="F1864" i="1"/>
  <c r="E1864" i="1"/>
  <c r="C1864" i="1"/>
  <c r="A1864" i="1"/>
  <c r="K1863" i="1"/>
  <c r="G1863" i="1"/>
  <c r="F1863" i="1"/>
  <c r="E1863" i="1"/>
  <c r="C1863" i="1"/>
  <c r="A1863" i="1"/>
  <c r="K1862" i="1"/>
  <c r="G1862" i="1"/>
  <c r="F1862" i="1"/>
  <c r="E1862" i="1"/>
  <c r="C1862" i="1"/>
  <c r="A1862" i="1"/>
  <c r="K1861" i="1"/>
  <c r="G1861" i="1"/>
  <c r="F1861" i="1"/>
  <c r="E1861" i="1"/>
  <c r="C1861" i="1"/>
  <c r="A1861" i="1"/>
  <c r="K1860" i="1"/>
  <c r="G1860" i="1"/>
  <c r="F1860" i="1"/>
  <c r="E1860" i="1"/>
  <c r="C1860" i="1"/>
  <c r="A1860" i="1"/>
  <c r="K1859" i="1"/>
  <c r="G1859" i="1"/>
  <c r="F1859" i="1"/>
  <c r="E1859" i="1"/>
  <c r="C1859" i="1"/>
  <c r="A1859" i="1"/>
  <c r="K1858" i="1"/>
  <c r="G1858" i="1"/>
  <c r="F1858" i="1"/>
  <c r="E1858" i="1"/>
  <c r="C1858" i="1"/>
  <c r="A1858" i="1"/>
  <c r="K1857" i="1"/>
  <c r="G1857" i="1"/>
  <c r="F1857" i="1"/>
  <c r="E1857" i="1"/>
  <c r="C1857" i="1"/>
  <c r="A1857" i="1"/>
  <c r="K1856" i="1"/>
  <c r="G1856" i="1"/>
  <c r="F1856" i="1"/>
  <c r="E1856" i="1"/>
  <c r="C1856" i="1"/>
  <c r="A1856" i="1"/>
  <c r="K1855" i="1"/>
  <c r="G1855" i="1"/>
  <c r="F1855" i="1"/>
  <c r="E1855" i="1"/>
  <c r="C1855" i="1"/>
  <c r="A1855" i="1"/>
  <c r="K1854" i="1"/>
  <c r="G1854" i="1"/>
  <c r="F1854" i="1"/>
  <c r="E1854" i="1"/>
  <c r="C1854" i="1"/>
  <c r="A1854" i="1"/>
  <c r="K1853" i="1"/>
  <c r="G1853" i="1"/>
  <c r="F1853" i="1"/>
  <c r="E1853" i="1"/>
  <c r="C1853" i="1"/>
  <c r="A1853" i="1"/>
  <c r="K1852" i="1"/>
  <c r="G1852" i="1"/>
  <c r="F1852" i="1"/>
  <c r="E1852" i="1"/>
  <c r="C1852" i="1"/>
  <c r="A1852" i="1"/>
  <c r="K1851" i="1"/>
  <c r="G1851" i="1"/>
  <c r="F1851" i="1"/>
  <c r="E1851" i="1"/>
  <c r="C1851" i="1"/>
  <c r="A1851" i="1"/>
  <c r="K1850" i="1"/>
  <c r="G1850" i="1"/>
  <c r="F1850" i="1"/>
  <c r="E1850" i="1"/>
  <c r="C1850" i="1"/>
  <c r="A1850" i="1"/>
  <c r="K1849" i="1"/>
  <c r="G1849" i="1"/>
  <c r="F1849" i="1"/>
  <c r="E1849" i="1"/>
  <c r="C1849" i="1"/>
  <c r="A1849" i="1"/>
  <c r="K1848" i="1"/>
  <c r="G1848" i="1"/>
  <c r="F1848" i="1"/>
  <c r="E1848" i="1"/>
  <c r="C1848" i="1"/>
  <c r="A1848" i="1"/>
  <c r="K1847" i="1"/>
  <c r="G1847" i="1"/>
  <c r="F1847" i="1"/>
  <c r="E1847" i="1"/>
  <c r="C1847" i="1"/>
  <c r="A1847" i="1"/>
  <c r="K1846" i="1"/>
  <c r="G1846" i="1"/>
  <c r="F1846" i="1"/>
  <c r="E1846" i="1"/>
  <c r="C1846" i="1"/>
  <c r="A1846" i="1"/>
  <c r="K1845" i="1"/>
  <c r="G1845" i="1"/>
  <c r="F1845" i="1"/>
  <c r="E1845" i="1"/>
  <c r="C1845" i="1"/>
  <c r="A1845" i="1"/>
  <c r="K1844" i="1"/>
  <c r="G1844" i="1"/>
  <c r="F1844" i="1"/>
  <c r="E1844" i="1"/>
  <c r="C1844" i="1"/>
  <c r="A1844" i="1"/>
  <c r="K1843" i="1"/>
  <c r="G1843" i="1"/>
  <c r="F1843" i="1"/>
  <c r="E1843" i="1"/>
  <c r="C1843" i="1"/>
  <c r="A1843" i="1"/>
  <c r="K1842" i="1"/>
  <c r="G1842" i="1"/>
  <c r="F1842" i="1"/>
  <c r="E1842" i="1"/>
  <c r="C1842" i="1"/>
  <c r="A1842" i="1"/>
  <c r="K1841" i="1"/>
  <c r="G1841" i="1"/>
  <c r="F1841" i="1"/>
  <c r="E1841" i="1"/>
  <c r="C1841" i="1"/>
  <c r="A1841" i="1"/>
  <c r="K1840" i="1"/>
  <c r="G1840" i="1"/>
  <c r="F1840" i="1"/>
  <c r="E1840" i="1"/>
  <c r="C1840" i="1"/>
  <c r="A1840" i="1"/>
  <c r="K1839" i="1"/>
  <c r="G1839" i="1"/>
  <c r="F1839" i="1"/>
  <c r="E1839" i="1"/>
  <c r="C1839" i="1"/>
  <c r="A1839" i="1"/>
  <c r="K1838" i="1"/>
  <c r="G1838" i="1"/>
  <c r="F1838" i="1"/>
  <c r="E1838" i="1"/>
  <c r="C1838" i="1"/>
  <c r="A1838" i="1"/>
  <c r="K1837" i="1"/>
  <c r="G1837" i="1"/>
  <c r="F1837" i="1"/>
  <c r="E1837" i="1"/>
  <c r="C1837" i="1"/>
  <c r="A1837" i="1"/>
  <c r="K1836" i="1"/>
  <c r="G1836" i="1"/>
  <c r="F1836" i="1"/>
  <c r="E1836" i="1"/>
  <c r="C1836" i="1"/>
  <c r="A1836" i="1"/>
  <c r="K1835" i="1"/>
  <c r="G1835" i="1"/>
  <c r="F1835" i="1"/>
  <c r="E1835" i="1"/>
  <c r="C1835" i="1"/>
  <c r="A1835" i="1"/>
  <c r="K1834" i="1"/>
  <c r="G1834" i="1"/>
  <c r="F1834" i="1"/>
  <c r="E1834" i="1"/>
  <c r="C1834" i="1"/>
  <c r="A1834" i="1"/>
  <c r="K1833" i="1"/>
  <c r="G1833" i="1"/>
  <c r="F1833" i="1"/>
  <c r="E1833" i="1"/>
  <c r="C1833" i="1"/>
  <c r="A1833" i="1"/>
  <c r="K1832" i="1"/>
  <c r="G1832" i="1"/>
  <c r="F1832" i="1"/>
  <c r="E1832" i="1"/>
  <c r="C1832" i="1"/>
  <c r="A1832" i="1"/>
  <c r="K1831" i="1"/>
  <c r="G1831" i="1"/>
  <c r="F1831" i="1"/>
  <c r="E1831" i="1"/>
  <c r="C1831" i="1"/>
  <c r="A1831" i="1"/>
  <c r="K1830" i="1"/>
  <c r="G1830" i="1"/>
  <c r="F1830" i="1"/>
  <c r="E1830" i="1"/>
  <c r="C1830" i="1"/>
  <c r="A1830" i="1"/>
  <c r="K1829" i="1"/>
  <c r="G1829" i="1"/>
  <c r="F1829" i="1"/>
  <c r="E1829" i="1"/>
  <c r="C1829" i="1"/>
  <c r="A1829" i="1"/>
  <c r="K1828" i="1"/>
  <c r="G1828" i="1"/>
  <c r="F1828" i="1"/>
  <c r="E1828" i="1"/>
  <c r="C1828" i="1"/>
  <c r="A1828" i="1"/>
  <c r="K1827" i="1"/>
  <c r="G1827" i="1"/>
  <c r="F1827" i="1"/>
  <c r="E1827" i="1"/>
  <c r="C1827" i="1"/>
  <c r="A1827" i="1"/>
  <c r="K1826" i="1"/>
  <c r="G1826" i="1"/>
  <c r="F1826" i="1"/>
  <c r="E1826" i="1"/>
  <c r="C1826" i="1"/>
  <c r="A1826" i="1"/>
  <c r="K1825" i="1"/>
  <c r="G1825" i="1"/>
  <c r="F1825" i="1"/>
  <c r="E1825" i="1"/>
  <c r="C1825" i="1"/>
  <c r="A1825" i="1"/>
  <c r="K1824" i="1"/>
  <c r="G1824" i="1"/>
  <c r="F1824" i="1"/>
  <c r="E1824" i="1"/>
  <c r="C1824" i="1"/>
  <c r="A1824" i="1"/>
  <c r="K1823" i="1"/>
  <c r="G1823" i="1"/>
  <c r="F1823" i="1"/>
  <c r="E1823" i="1"/>
  <c r="C1823" i="1"/>
  <c r="A1823" i="1"/>
  <c r="K1822" i="1"/>
  <c r="G1822" i="1"/>
  <c r="F1822" i="1"/>
  <c r="E1822" i="1"/>
  <c r="C1822" i="1"/>
  <c r="A1822" i="1"/>
  <c r="K1821" i="1"/>
  <c r="G1821" i="1"/>
  <c r="F1821" i="1"/>
  <c r="E1821" i="1"/>
  <c r="C1821" i="1"/>
  <c r="A1821" i="1"/>
  <c r="K1820" i="1"/>
  <c r="G1820" i="1"/>
  <c r="F1820" i="1"/>
  <c r="E1820" i="1"/>
  <c r="C1820" i="1"/>
  <c r="A1820" i="1"/>
  <c r="K1819" i="1"/>
  <c r="G1819" i="1"/>
  <c r="F1819" i="1"/>
  <c r="E1819" i="1"/>
  <c r="C1819" i="1"/>
  <c r="A1819" i="1"/>
  <c r="K1818" i="1"/>
  <c r="G1818" i="1"/>
  <c r="F1818" i="1"/>
  <c r="E1818" i="1"/>
  <c r="C1818" i="1"/>
  <c r="A1818" i="1"/>
  <c r="K1817" i="1"/>
  <c r="G1817" i="1"/>
  <c r="F1817" i="1"/>
  <c r="E1817" i="1"/>
  <c r="C1817" i="1"/>
  <c r="A1817" i="1"/>
  <c r="K1816" i="1"/>
  <c r="G1816" i="1"/>
  <c r="F1816" i="1"/>
  <c r="E1816" i="1"/>
  <c r="C1816" i="1"/>
  <c r="A1816" i="1"/>
  <c r="K1815" i="1"/>
  <c r="G1815" i="1"/>
  <c r="F1815" i="1"/>
  <c r="E1815" i="1"/>
  <c r="C1815" i="1"/>
  <c r="A1815" i="1"/>
  <c r="K1814" i="1"/>
  <c r="G1814" i="1"/>
  <c r="F1814" i="1"/>
  <c r="E1814" i="1"/>
  <c r="C1814" i="1"/>
  <c r="A1814" i="1"/>
  <c r="K1813" i="1"/>
  <c r="G1813" i="1"/>
  <c r="F1813" i="1"/>
  <c r="E1813" i="1"/>
  <c r="C1813" i="1"/>
  <c r="A1813" i="1"/>
  <c r="K1812" i="1"/>
  <c r="G1812" i="1"/>
  <c r="F1812" i="1"/>
  <c r="E1812" i="1"/>
  <c r="C1812" i="1"/>
  <c r="A1812" i="1"/>
  <c r="K1811" i="1"/>
  <c r="G1811" i="1"/>
  <c r="F1811" i="1"/>
  <c r="E1811" i="1"/>
  <c r="C1811" i="1"/>
  <c r="A1811" i="1"/>
  <c r="K1810" i="1"/>
  <c r="G1810" i="1"/>
  <c r="F1810" i="1"/>
  <c r="E1810" i="1"/>
  <c r="C1810" i="1"/>
  <c r="A1810" i="1"/>
  <c r="K1809" i="1"/>
  <c r="G1809" i="1"/>
  <c r="F1809" i="1"/>
  <c r="E1809" i="1"/>
  <c r="C1809" i="1"/>
  <c r="A1809" i="1"/>
  <c r="K1808" i="1"/>
  <c r="G1808" i="1"/>
  <c r="F1808" i="1"/>
  <c r="E1808" i="1"/>
  <c r="C1808" i="1"/>
  <c r="A1808" i="1"/>
  <c r="K1807" i="1"/>
  <c r="G1807" i="1"/>
  <c r="F1807" i="1"/>
  <c r="E1807" i="1"/>
  <c r="C1807" i="1"/>
  <c r="A1807" i="1"/>
  <c r="K1806" i="1"/>
  <c r="G1806" i="1"/>
  <c r="F1806" i="1"/>
  <c r="E1806" i="1"/>
  <c r="C1806" i="1"/>
  <c r="A1806" i="1"/>
  <c r="K1805" i="1"/>
  <c r="G1805" i="1"/>
  <c r="F1805" i="1"/>
  <c r="E1805" i="1"/>
  <c r="C1805" i="1"/>
  <c r="A1805" i="1"/>
  <c r="K1804" i="1"/>
  <c r="G1804" i="1"/>
  <c r="F1804" i="1"/>
  <c r="E1804" i="1"/>
  <c r="C1804" i="1"/>
  <c r="A1804" i="1"/>
  <c r="K1803" i="1"/>
  <c r="G1803" i="1"/>
  <c r="F1803" i="1"/>
  <c r="E1803" i="1"/>
  <c r="C1803" i="1"/>
  <c r="A1803" i="1"/>
  <c r="K1802" i="1"/>
  <c r="G1802" i="1"/>
  <c r="F1802" i="1"/>
  <c r="E1802" i="1"/>
  <c r="C1802" i="1"/>
  <c r="A1802" i="1"/>
  <c r="K1801" i="1"/>
  <c r="G1801" i="1"/>
  <c r="F1801" i="1"/>
  <c r="E1801" i="1"/>
  <c r="C1801" i="1"/>
  <c r="A1801" i="1"/>
  <c r="K1800" i="1"/>
  <c r="G1800" i="1"/>
  <c r="F1800" i="1"/>
  <c r="E1800" i="1"/>
  <c r="C1800" i="1"/>
  <c r="A1800" i="1"/>
  <c r="K1799" i="1"/>
  <c r="G1799" i="1"/>
  <c r="F1799" i="1"/>
  <c r="E1799" i="1"/>
  <c r="C1799" i="1"/>
  <c r="A1799" i="1"/>
  <c r="K1798" i="1"/>
  <c r="G1798" i="1"/>
  <c r="F1798" i="1"/>
  <c r="E1798" i="1"/>
  <c r="C1798" i="1"/>
  <c r="A1798" i="1"/>
  <c r="K1797" i="1"/>
  <c r="G1797" i="1"/>
  <c r="F1797" i="1"/>
  <c r="E1797" i="1"/>
  <c r="C1797" i="1"/>
  <c r="A1797" i="1"/>
  <c r="K1796" i="1"/>
  <c r="G1796" i="1"/>
  <c r="F1796" i="1"/>
  <c r="E1796" i="1"/>
  <c r="C1796" i="1"/>
  <c r="A1796" i="1"/>
  <c r="K1795" i="1"/>
  <c r="G1795" i="1"/>
  <c r="F1795" i="1"/>
  <c r="E1795" i="1"/>
  <c r="C1795" i="1"/>
  <c r="A1795" i="1"/>
  <c r="K1794" i="1"/>
  <c r="G1794" i="1"/>
  <c r="F1794" i="1"/>
  <c r="E1794" i="1"/>
  <c r="C1794" i="1"/>
  <c r="A1794" i="1"/>
  <c r="K1793" i="1"/>
  <c r="G1793" i="1"/>
  <c r="F1793" i="1"/>
  <c r="E1793" i="1"/>
  <c r="C1793" i="1"/>
  <c r="A1793" i="1"/>
  <c r="K1792" i="1"/>
  <c r="G1792" i="1"/>
  <c r="F1792" i="1"/>
  <c r="E1792" i="1"/>
  <c r="C1792" i="1"/>
  <c r="A1792" i="1"/>
  <c r="K1791" i="1"/>
  <c r="G1791" i="1"/>
  <c r="F1791" i="1"/>
  <c r="E1791" i="1"/>
  <c r="C1791" i="1"/>
  <c r="A1791" i="1"/>
  <c r="K1790" i="1"/>
  <c r="G1790" i="1"/>
  <c r="F1790" i="1"/>
  <c r="E1790" i="1"/>
  <c r="C1790" i="1"/>
  <c r="A1790" i="1"/>
  <c r="K1789" i="1"/>
  <c r="G1789" i="1"/>
  <c r="F1789" i="1"/>
  <c r="E1789" i="1"/>
  <c r="C1789" i="1"/>
  <c r="A1789" i="1"/>
  <c r="K1788" i="1"/>
  <c r="G1788" i="1"/>
  <c r="F1788" i="1"/>
  <c r="E1788" i="1"/>
  <c r="C1788" i="1"/>
  <c r="A1788" i="1"/>
  <c r="K1787" i="1"/>
  <c r="G1787" i="1"/>
  <c r="F1787" i="1"/>
  <c r="E1787" i="1"/>
  <c r="C1787" i="1"/>
  <c r="A1787" i="1"/>
  <c r="K1786" i="1"/>
  <c r="G1786" i="1"/>
  <c r="F1786" i="1"/>
  <c r="E1786" i="1"/>
  <c r="C1786" i="1"/>
  <c r="A1786" i="1"/>
  <c r="K1785" i="1"/>
  <c r="G1785" i="1"/>
  <c r="F1785" i="1"/>
  <c r="E1785" i="1"/>
  <c r="C1785" i="1"/>
  <c r="A1785" i="1"/>
  <c r="K1784" i="1"/>
  <c r="G1784" i="1"/>
  <c r="F1784" i="1"/>
  <c r="E1784" i="1"/>
  <c r="C1784" i="1"/>
  <c r="A1784" i="1"/>
  <c r="K1783" i="1"/>
  <c r="G1783" i="1"/>
  <c r="F1783" i="1"/>
  <c r="E1783" i="1"/>
  <c r="C1783" i="1"/>
  <c r="A1783" i="1"/>
  <c r="K1782" i="1"/>
  <c r="G1782" i="1"/>
  <c r="F1782" i="1"/>
  <c r="E1782" i="1"/>
  <c r="C1782" i="1"/>
  <c r="A1782" i="1"/>
  <c r="K1781" i="1"/>
  <c r="G1781" i="1"/>
  <c r="F1781" i="1"/>
  <c r="E1781" i="1"/>
  <c r="C1781" i="1"/>
  <c r="A1781" i="1"/>
  <c r="K1780" i="1"/>
  <c r="G1780" i="1"/>
  <c r="F1780" i="1"/>
  <c r="E1780" i="1"/>
  <c r="C1780" i="1"/>
  <c r="A1780" i="1"/>
  <c r="K1779" i="1"/>
  <c r="G1779" i="1"/>
  <c r="F1779" i="1"/>
  <c r="E1779" i="1"/>
  <c r="C1779" i="1"/>
  <c r="A1779" i="1"/>
  <c r="K1778" i="1"/>
  <c r="G1778" i="1"/>
  <c r="F1778" i="1"/>
  <c r="E1778" i="1"/>
  <c r="C1778" i="1"/>
  <c r="A1778" i="1"/>
  <c r="K1777" i="1"/>
  <c r="G1777" i="1"/>
  <c r="F1777" i="1"/>
  <c r="E1777" i="1"/>
  <c r="C1777" i="1"/>
  <c r="A1777" i="1"/>
  <c r="K1776" i="1"/>
  <c r="G1776" i="1"/>
  <c r="F1776" i="1"/>
  <c r="E1776" i="1"/>
  <c r="C1776" i="1"/>
  <c r="A1776" i="1"/>
  <c r="K1775" i="1"/>
  <c r="G1775" i="1"/>
  <c r="F1775" i="1"/>
  <c r="E1775" i="1"/>
  <c r="C1775" i="1"/>
  <c r="A1775" i="1"/>
  <c r="K1774" i="1"/>
  <c r="G1774" i="1"/>
  <c r="F1774" i="1"/>
  <c r="E1774" i="1"/>
  <c r="C1774" i="1"/>
  <c r="A1774" i="1"/>
  <c r="K1773" i="1"/>
  <c r="G1773" i="1"/>
  <c r="F1773" i="1"/>
  <c r="E1773" i="1"/>
  <c r="C1773" i="1"/>
  <c r="A1773" i="1"/>
  <c r="K1772" i="1"/>
  <c r="G1772" i="1"/>
  <c r="F1772" i="1"/>
  <c r="E1772" i="1"/>
  <c r="C1772" i="1"/>
  <c r="A1772" i="1"/>
  <c r="K1771" i="1"/>
  <c r="G1771" i="1"/>
  <c r="F1771" i="1"/>
  <c r="E1771" i="1"/>
  <c r="C1771" i="1"/>
  <c r="A1771" i="1"/>
  <c r="K1770" i="1"/>
  <c r="G1770" i="1"/>
  <c r="F1770" i="1"/>
  <c r="E1770" i="1"/>
  <c r="C1770" i="1"/>
  <c r="A1770" i="1"/>
  <c r="K1769" i="1"/>
  <c r="G1769" i="1"/>
  <c r="F1769" i="1"/>
  <c r="E1769" i="1"/>
  <c r="C1769" i="1"/>
  <c r="A1769" i="1"/>
  <c r="K1768" i="1"/>
  <c r="G1768" i="1"/>
  <c r="F1768" i="1"/>
  <c r="E1768" i="1"/>
  <c r="C1768" i="1"/>
  <c r="A1768" i="1"/>
  <c r="K1767" i="1"/>
  <c r="G1767" i="1"/>
  <c r="F1767" i="1"/>
  <c r="E1767" i="1"/>
  <c r="C1767" i="1"/>
  <c r="A1767" i="1"/>
  <c r="K1766" i="1"/>
  <c r="G1766" i="1"/>
  <c r="F1766" i="1"/>
  <c r="E1766" i="1"/>
  <c r="C1766" i="1"/>
  <c r="A1766" i="1"/>
  <c r="K1765" i="1"/>
  <c r="G1765" i="1"/>
  <c r="F1765" i="1"/>
  <c r="E1765" i="1"/>
  <c r="C1765" i="1"/>
  <c r="A1765" i="1"/>
  <c r="K1764" i="1"/>
  <c r="G1764" i="1"/>
  <c r="F1764" i="1"/>
  <c r="E1764" i="1"/>
  <c r="C1764" i="1"/>
  <c r="A1764" i="1"/>
  <c r="K1763" i="1"/>
  <c r="G1763" i="1"/>
  <c r="F1763" i="1"/>
  <c r="E1763" i="1"/>
  <c r="C1763" i="1"/>
  <c r="A1763" i="1"/>
  <c r="K1762" i="1"/>
  <c r="G1762" i="1"/>
  <c r="F1762" i="1"/>
  <c r="E1762" i="1"/>
  <c r="C1762" i="1"/>
  <c r="A1762" i="1"/>
  <c r="K1761" i="1"/>
  <c r="G1761" i="1"/>
  <c r="F1761" i="1"/>
  <c r="E1761" i="1"/>
  <c r="C1761" i="1"/>
  <c r="A1761" i="1"/>
  <c r="K1760" i="1"/>
  <c r="G1760" i="1"/>
  <c r="F1760" i="1"/>
  <c r="E1760" i="1"/>
  <c r="C1760" i="1"/>
  <c r="A1760" i="1"/>
  <c r="K1759" i="1"/>
  <c r="G1759" i="1"/>
  <c r="F1759" i="1"/>
  <c r="E1759" i="1"/>
  <c r="C1759" i="1"/>
  <c r="A1759" i="1"/>
  <c r="K1758" i="1"/>
  <c r="G1758" i="1"/>
  <c r="F1758" i="1"/>
  <c r="E1758" i="1"/>
  <c r="C1758" i="1"/>
  <c r="A1758" i="1"/>
  <c r="K1757" i="1"/>
  <c r="G1757" i="1"/>
  <c r="F1757" i="1"/>
  <c r="E1757" i="1"/>
  <c r="C1757" i="1"/>
  <c r="A1757" i="1"/>
  <c r="K1756" i="1"/>
  <c r="G1756" i="1"/>
  <c r="F1756" i="1"/>
  <c r="E1756" i="1"/>
  <c r="C1756" i="1"/>
  <c r="A1756" i="1"/>
  <c r="K1755" i="1"/>
  <c r="G1755" i="1"/>
  <c r="F1755" i="1"/>
  <c r="E1755" i="1"/>
  <c r="C1755" i="1"/>
  <c r="A1755" i="1"/>
  <c r="K1754" i="1"/>
  <c r="G1754" i="1"/>
  <c r="F1754" i="1"/>
  <c r="E1754" i="1"/>
  <c r="C1754" i="1"/>
  <c r="A1754" i="1"/>
  <c r="K1753" i="1"/>
  <c r="G1753" i="1"/>
  <c r="F1753" i="1"/>
  <c r="E1753" i="1"/>
  <c r="C1753" i="1"/>
  <c r="A1753" i="1"/>
  <c r="K1752" i="1"/>
  <c r="G1752" i="1"/>
  <c r="F1752" i="1"/>
  <c r="E1752" i="1"/>
  <c r="C1752" i="1"/>
  <c r="A1752" i="1"/>
  <c r="K1751" i="1"/>
  <c r="G1751" i="1"/>
  <c r="F1751" i="1"/>
  <c r="E1751" i="1"/>
  <c r="C1751" i="1"/>
  <c r="A1751" i="1"/>
  <c r="K1750" i="1"/>
  <c r="G1750" i="1"/>
  <c r="F1750" i="1"/>
  <c r="E1750" i="1"/>
  <c r="C1750" i="1"/>
  <c r="A1750" i="1"/>
  <c r="K1749" i="1"/>
  <c r="G1749" i="1"/>
  <c r="F1749" i="1"/>
  <c r="E1749" i="1"/>
  <c r="C1749" i="1"/>
  <c r="A1749" i="1"/>
  <c r="K1748" i="1"/>
  <c r="G1748" i="1"/>
  <c r="F1748" i="1"/>
  <c r="E1748" i="1"/>
  <c r="C1748" i="1"/>
  <c r="A1748" i="1"/>
  <c r="K1747" i="1"/>
  <c r="G1747" i="1"/>
  <c r="F1747" i="1"/>
  <c r="E1747" i="1"/>
  <c r="C1747" i="1"/>
  <c r="A1747" i="1"/>
  <c r="K1746" i="1"/>
  <c r="G1746" i="1"/>
  <c r="F1746" i="1"/>
  <c r="E1746" i="1"/>
  <c r="C1746" i="1"/>
  <c r="A1746" i="1"/>
  <c r="K1745" i="1"/>
  <c r="G1745" i="1"/>
  <c r="F1745" i="1"/>
  <c r="E1745" i="1"/>
  <c r="C1745" i="1"/>
  <c r="A1745" i="1"/>
  <c r="K1744" i="1"/>
  <c r="G1744" i="1"/>
  <c r="F1744" i="1"/>
  <c r="E1744" i="1"/>
  <c r="C1744" i="1"/>
  <c r="A1744" i="1"/>
  <c r="K1743" i="1"/>
  <c r="G1743" i="1"/>
  <c r="F1743" i="1"/>
  <c r="E1743" i="1"/>
  <c r="C1743" i="1"/>
  <c r="A1743" i="1"/>
  <c r="K1742" i="1"/>
  <c r="G1742" i="1"/>
  <c r="F1742" i="1"/>
  <c r="E1742" i="1"/>
  <c r="C1742" i="1"/>
  <c r="A1742" i="1"/>
  <c r="K1741" i="1"/>
  <c r="G1741" i="1"/>
  <c r="F1741" i="1"/>
  <c r="E1741" i="1"/>
  <c r="C1741" i="1"/>
  <c r="A1741" i="1"/>
  <c r="K1740" i="1"/>
  <c r="G1740" i="1"/>
  <c r="F1740" i="1"/>
  <c r="E1740" i="1"/>
  <c r="C1740" i="1"/>
  <c r="A1740" i="1"/>
  <c r="K1739" i="1"/>
  <c r="G1739" i="1"/>
  <c r="F1739" i="1"/>
  <c r="E1739" i="1"/>
  <c r="C1739" i="1"/>
  <c r="A1739" i="1"/>
  <c r="K1738" i="1"/>
  <c r="G1738" i="1"/>
  <c r="F1738" i="1"/>
  <c r="E1738" i="1"/>
  <c r="C1738" i="1"/>
  <c r="A1738" i="1"/>
  <c r="K1737" i="1"/>
  <c r="G1737" i="1"/>
  <c r="F1737" i="1"/>
  <c r="E1737" i="1"/>
  <c r="C1737" i="1"/>
  <c r="A1737" i="1"/>
  <c r="K1736" i="1"/>
  <c r="G1736" i="1"/>
  <c r="F1736" i="1"/>
  <c r="E1736" i="1"/>
  <c r="C1736" i="1"/>
  <c r="A1736" i="1"/>
  <c r="K1735" i="1"/>
  <c r="G1735" i="1"/>
  <c r="F1735" i="1"/>
  <c r="E1735" i="1"/>
  <c r="C1735" i="1"/>
  <c r="A1735" i="1"/>
  <c r="K1734" i="1"/>
  <c r="G1734" i="1"/>
  <c r="F1734" i="1"/>
  <c r="E1734" i="1"/>
  <c r="C1734" i="1"/>
  <c r="A1734" i="1"/>
  <c r="K1733" i="1"/>
  <c r="G1733" i="1"/>
  <c r="F1733" i="1"/>
  <c r="E1733" i="1"/>
  <c r="C1733" i="1"/>
  <c r="A1733" i="1"/>
  <c r="K1732" i="1"/>
  <c r="G1732" i="1"/>
  <c r="F1732" i="1"/>
  <c r="E1732" i="1"/>
  <c r="C1732" i="1"/>
  <c r="A1732" i="1"/>
  <c r="K1731" i="1"/>
  <c r="G1731" i="1"/>
  <c r="F1731" i="1"/>
  <c r="E1731" i="1"/>
  <c r="C1731" i="1"/>
  <c r="A1731" i="1"/>
  <c r="K1730" i="1"/>
  <c r="G1730" i="1"/>
  <c r="F1730" i="1"/>
  <c r="E1730" i="1"/>
  <c r="C1730" i="1"/>
  <c r="A1730" i="1"/>
  <c r="K1729" i="1"/>
  <c r="G1729" i="1"/>
  <c r="F1729" i="1"/>
  <c r="E1729" i="1"/>
  <c r="C1729" i="1"/>
  <c r="A1729" i="1"/>
  <c r="K1728" i="1"/>
  <c r="G1728" i="1"/>
  <c r="F1728" i="1"/>
  <c r="E1728" i="1"/>
  <c r="C1728" i="1"/>
  <c r="A1728" i="1"/>
  <c r="K1727" i="1"/>
  <c r="G1727" i="1"/>
  <c r="F1727" i="1"/>
  <c r="E1727" i="1"/>
  <c r="C1727" i="1"/>
  <c r="A1727" i="1"/>
  <c r="K1726" i="1"/>
  <c r="G1726" i="1"/>
  <c r="F1726" i="1"/>
  <c r="E1726" i="1"/>
  <c r="C1726" i="1"/>
  <c r="A1726" i="1"/>
  <c r="K1725" i="1"/>
  <c r="G1725" i="1"/>
  <c r="F1725" i="1"/>
  <c r="E1725" i="1"/>
  <c r="C1725" i="1"/>
  <c r="A1725" i="1"/>
  <c r="K1724" i="1"/>
  <c r="G1724" i="1"/>
  <c r="F1724" i="1"/>
  <c r="E1724" i="1"/>
  <c r="C1724" i="1"/>
  <c r="A1724" i="1"/>
  <c r="K1723" i="1"/>
  <c r="G1723" i="1"/>
  <c r="F1723" i="1"/>
  <c r="E1723" i="1"/>
  <c r="C1723" i="1"/>
  <c r="A1723" i="1"/>
  <c r="K1722" i="1"/>
  <c r="G1722" i="1"/>
  <c r="F1722" i="1"/>
  <c r="E1722" i="1"/>
  <c r="C1722" i="1"/>
  <c r="A1722" i="1"/>
  <c r="K1721" i="1"/>
  <c r="G1721" i="1"/>
  <c r="F1721" i="1"/>
  <c r="E1721" i="1"/>
  <c r="C1721" i="1"/>
  <c r="A1721" i="1"/>
  <c r="K1720" i="1"/>
  <c r="G1720" i="1"/>
  <c r="F1720" i="1"/>
  <c r="E1720" i="1"/>
  <c r="C1720" i="1"/>
  <c r="A1720" i="1"/>
  <c r="K1719" i="1"/>
  <c r="G1719" i="1"/>
  <c r="F1719" i="1"/>
  <c r="E1719" i="1"/>
  <c r="C1719" i="1"/>
  <c r="A1719" i="1"/>
  <c r="K1718" i="1"/>
  <c r="G1718" i="1"/>
  <c r="F1718" i="1"/>
  <c r="E1718" i="1"/>
  <c r="C1718" i="1"/>
  <c r="A1718" i="1"/>
  <c r="K1717" i="1"/>
  <c r="G1717" i="1"/>
  <c r="F1717" i="1"/>
  <c r="E1717" i="1"/>
  <c r="C1717" i="1"/>
  <c r="A1717" i="1"/>
  <c r="K1716" i="1"/>
  <c r="G1716" i="1"/>
  <c r="F1716" i="1"/>
  <c r="E1716" i="1"/>
  <c r="C1716" i="1"/>
  <c r="A1716" i="1"/>
  <c r="K1715" i="1"/>
  <c r="G1715" i="1"/>
  <c r="F1715" i="1"/>
  <c r="E1715" i="1"/>
  <c r="C1715" i="1"/>
  <c r="A1715" i="1"/>
  <c r="K1714" i="1"/>
  <c r="G1714" i="1"/>
  <c r="F1714" i="1"/>
  <c r="E1714" i="1"/>
  <c r="C1714" i="1"/>
  <c r="A1714" i="1"/>
  <c r="K1713" i="1"/>
  <c r="G1713" i="1"/>
  <c r="F1713" i="1"/>
  <c r="E1713" i="1"/>
  <c r="C1713" i="1"/>
  <c r="A1713" i="1"/>
  <c r="K1712" i="1"/>
  <c r="G1712" i="1"/>
  <c r="F1712" i="1"/>
  <c r="E1712" i="1"/>
  <c r="C1712" i="1"/>
  <c r="A1712" i="1"/>
  <c r="K1711" i="1"/>
  <c r="G1711" i="1"/>
  <c r="F1711" i="1"/>
  <c r="E1711" i="1"/>
  <c r="C1711" i="1"/>
  <c r="A1711" i="1"/>
  <c r="K1710" i="1"/>
  <c r="G1710" i="1"/>
  <c r="F1710" i="1"/>
  <c r="E1710" i="1"/>
  <c r="C1710" i="1"/>
  <c r="A1710" i="1"/>
  <c r="K1709" i="1"/>
  <c r="G1709" i="1"/>
  <c r="F1709" i="1"/>
  <c r="E1709" i="1"/>
  <c r="C1709" i="1"/>
  <c r="A1709" i="1"/>
  <c r="K1708" i="1"/>
  <c r="G1708" i="1"/>
  <c r="F1708" i="1"/>
  <c r="E1708" i="1"/>
  <c r="C1708" i="1"/>
  <c r="A1708" i="1"/>
  <c r="K1707" i="1"/>
  <c r="G1707" i="1"/>
  <c r="F1707" i="1"/>
  <c r="E1707" i="1"/>
  <c r="C1707" i="1"/>
  <c r="A1707" i="1"/>
  <c r="K1706" i="1"/>
  <c r="G1706" i="1"/>
  <c r="F1706" i="1"/>
  <c r="E1706" i="1"/>
  <c r="C1706" i="1"/>
  <c r="A1706" i="1"/>
  <c r="K1705" i="1"/>
  <c r="G1705" i="1"/>
  <c r="F1705" i="1"/>
  <c r="E1705" i="1"/>
  <c r="C1705" i="1"/>
  <c r="A1705" i="1"/>
  <c r="K1704" i="1"/>
  <c r="G1704" i="1"/>
  <c r="F1704" i="1"/>
  <c r="E1704" i="1"/>
  <c r="C1704" i="1"/>
  <c r="A1704" i="1"/>
  <c r="K1703" i="1"/>
  <c r="G1703" i="1"/>
  <c r="F1703" i="1"/>
  <c r="E1703" i="1"/>
  <c r="C1703" i="1"/>
  <c r="A1703" i="1"/>
  <c r="K1702" i="1"/>
  <c r="G1702" i="1"/>
  <c r="F1702" i="1"/>
  <c r="E1702" i="1"/>
  <c r="C1702" i="1"/>
  <c r="A1702" i="1"/>
  <c r="K1701" i="1"/>
  <c r="G1701" i="1"/>
  <c r="F1701" i="1"/>
  <c r="E1701" i="1"/>
  <c r="C1701" i="1"/>
  <c r="A1701" i="1"/>
  <c r="K1700" i="1"/>
  <c r="G1700" i="1"/>
  <c r="F1700" i="1"/>
  <c r="E1700" i="1"/>
  <c r="C1700" i="1"/>
  <c r="A1700" i="1"/>
  <c r="K1699" i="1"/>
  <c r="G1699" i="1"/>
  <c r="F1699" i="1"/>
  <c r="E1699" i="1"/>
  <c r="C1699" i="1"/>
  <c r="A1699" i="1"/>
  <c r="K1698" i="1"/>
  <c r="G1698" i="1"/>
  <c r="F1698" i="1"/>
  <c r="E1698" i="1"/>
  <c r="C1698" i="1"/>
  <c r="A1698" i="1"/>
  <c r="K1697" i="1"/>
  <c r="G1697" i="1"/>
  <c r="F1697" i="1"/>
  <c r="E1697" i="1"/>
  <c r="C1697" i="1"/>
  <c r="A1697" i="1"/>
  <c r="K1696" i="1"/>
  <c r="G1696" i="1"/>
  <c r="F1696" i="1"/>
  <c r="E1696" i="1"/>
  <c r="C1696" i="1"/>
  <c r="A1696" i="1"/>
  <c r="K1695" i="1"/>
  <c r="G1695" i="1"/>
  <c r="F1695" i="1"/>
  <c r="E1695" i="1"/>
  <c r="C1695" i="1"/>
  <c r="A1695" i="1"/>
  <c r="K1694" i="1"/>
  <c r="G1694" i="1"/>
  <c r="F1694" i="1"/>
  <c r="E1694" i="1"/>
  <c r="C1694" i="1"/>
  <c r="A1694" i="1"/>
  <c r="K1693" i="1"/>
  <c r="G1693" i="1"/>
  <c r="F1693" i="1"/>
  <c r="E1693" i="1"/>
  <c r="C1693" i="1"/>
  <c r="A1693" i="1"/>
  <c r="K1692" i="1"/>
  <c r="G1692" i="1"/>
  <c r="F1692" i="1"/>
  <c r="E1692" i="1"/>
  <c r="C1692" i="1"/>
  <c r="A1692" i="1"/>
  <c r="K1691" i="1"/>
  <c r="G1691" i="1"/>
  <c r="F1691" i="1"/>
  <c r="E1691" i="1"/>
  <c r="C1691" i="1"/>
  <c r="A1691" i="1"/>
  <c r="K1690" i="1"/>
  <c r="G1690" i="1"/>
  <c r="F1690" i="1"/>
  <c r="E1690" i="1"/>
  <c r="C1690" i="1"/>
  <c r="A1690" i="1"/>
  <c r="K1689" i="1"/>
  <c r="G1689" i="1"/>
  <c r="F1689" i="1"/>
  <c r="E1689" i="1"/>
  <c r="C1689" i="1"/>
  <c r="A1689" i="1"/>
  <c r="K1688" i="1"/>
  <c r="G1688" i="1"/>
  <c r="F1688" i="1"/>
  <c r="E1688" i="1"/>
  <c r="C1688" i="1"/>
  <c r="A1688" i="1"/>
  <c r="K1687" i="1"/>
  <c r="G1687" i="1"/>
  <c r="F1687" i="1"/>
  <c r="E1687" i="1"/>
  <c r="C1687" i="1"/>
  <c r="A1687" i="1"/>
  <c r="K1686" i="1"/>
  <c r="G1686" i="1"/>
  <c r="F1686" i="1"/>
  <c r="E1686" i="1"/>
  <c r="C1686" i="1"/>
  <c r="A1686" i="1"/>
  <c r="K1685" i="1"/>
  <c r="G1685" i="1"/>
  <c r="F1685" i="1"/>
  <c r="E1685" i="1"/>
  <c r="C1685" i="1"/>
  <c r="A1685" i="1"/>
  <c r="K1684" i="1"/>
  <c r="G1684" i="1"/>
  <c r="F1684" i="1"/>
  <c r="E1684" i="1"/>
  <c r="C1684" i="1"/>
  <c r="A1684" i="1"/>
  <c r="K1683" i="1"/>
  <c r="G1683" i="1"/>
  <c r="F1683" i="1"/>
  <c r="E1683" i="1"/>
  <c r="C1683" i="1"/>
  <c r="A1683" i="1"/>
  <c r="K1682" i="1"/>
  <c r="G1682" i="1"/>
  <c r="F1682" i="1"/>
  <c r="E1682" i="1"/>
  <c r="C1682" i="1"/>
  <c r="A1682" i="1"/>
  <c r="K1681" i="1"/>
  <c r="G1681" i="1"/>
  <c r="F1681" i="1"/>
  <c r="E1681" i="1"/>
  <c r="C1681" i="1"/>
  <c r="A1681" i="1"/>
  <c r="K1680" i="1"/>
  <c r="G1680" i="1"/>
  <c r="F1680" i="1"/>
  <c r="E1680" i="1"/>
  <c r="C1680" i="1"/>
  <c r="A1680" i="1"/>
  <c r="K1679" i="1"/>
  <c r="G1679" i="1"/>
  <c r="F1679" i="1"/>
  <c r="E1679" i="1"/>
  <c r="C1679" i="1"/>
  <c r="A1679" i="1"/>
  <c r="K1678" i="1"/>
  <c r="G1678" i="1"/>
  <c r="F1678" i="1"/>
  <c r="E1678" i="1"/>
  <c r="C1678" i="1"/>
  <c r="A1678" i="1"/>
  <c r="K1677" i="1"/>
  <c r="G1677" i="1"/>
  <c r="F1677" i="1"/>
  <c r="E1677" i="1"/>
  <c r="C1677" i="1"/>
  <c r="A1677" i="1"/>
  <c r="K1676" i="1"/>
  <c r="G1676" i="1"/>
  <c r="F1676" i="1"/>
  <c r="E1676" i="1"/>
  <c r="C1676" i="1"/>
  <c r="A1676" i="1"/>
  <c r="K1675" i="1"/>
  <c r="G1675" i="1"/>
  <c r="F1675" i="1"/>
  <c r="E1675" i="1"/>
  <c r="C1675" i="1"/>
  <c r="A1675" i="1"/>
  <c r="K1674" i="1"/>
  <c r="G1674" i="1"/>
  <c r="F1674" i="1"/>
  <c r="E1674" i="1"/>
  <c r="C1674" i="1"/>
  <c r="A1674" i="1"/>
  <c r="K1673" i="1"/>
  <c r="G1673" i="1"/>
  <c r="F1673" i="1"/>
  <c r="E1673" i="1"/>
  <c r="C1673" i="1"/>
  <c r="A1673" i="1"/>
  <c r="K1672" i="1"/>
  <c r="G1672" i="1"/>
  <c r="F1672" i="1"/>
  <c r="E1672" i="1"/>
  <c r="C1672" i="1"/>
  <c r="A1672" i="1"/>
  <c r="K1671" i="1"/>
  <c r="G1671" i="1"/>
  <c r="F1671" i="1"/>
  <c r="E1671" i="1"/>
  <c r="C1671" i="1"/>
  <c r="A1671" i="1"/>
  <c r="K1670" i="1"/>
  <c r="G1670" i="1"/>
  <c r="F1670" i="1"/>
  <c r="E1670" i="1"/>
  <c r="C1670" i="1"/>
  <c r="A1670" i="1"/>
  <c r="K1669" i="1"/>
  <c r="G1669" i="1"/>
  <c r="F1669" i="1"/>
  <c r="E1669" i="1"/>
  <c r="C1669" i="1"/>
  <c r="A1669" i="1"/>
  <c r="K1668" i="1"/>
  <c r="G1668" i="1"/>
  <c r="F1668" i="1"/>
  <c r="E1668" i="1"/>
  <c r="C1668" i="1"/>
  <c r="A1668" i="1"/>
  <c r="K1667" i="1"/>
  <c r="G1667" i="1"/>
  <c r="F1667" i="1"/>
  <c r="E1667" i="1"/>
  <c r="C1667" i="1"/>
  <c r="A1667" i="1"/>
  <c r="K1666" i="1"/>
  <c r="G1666" i="1"/>
  <c r="F1666" i="1"/>
  <c r="E1666" i="1"/>
  <c r="C1666" i="1"/>
  <c r="A1666" i="1"/>
  <c r="K1665" i="1"/>
  <c r="G1665" i="1"/>
  <c r="F1665" i="1"/>
  <c r="E1665" i="1"/>
  <c r="C1665" i="1"/>
  <c r="A1665" i="1"/>
  <c r="K1664" i="1"/>
  <c r="G1664" i="1"/>
  <c r="F1664" i="1"/>
  <c r="E1664" i="1"/>
  <c r="C1664" i="1"/>
  <c r="A1664" i="1"/>
  <c r="K1663" i="1"/>
  <c r="G1663" i="1"/>
  <c r="F1663" i="1"/>
  <c r="E1663" i="1"/>
  <c r="C1663" i="1"/>
  <c r="A1663" i="1"/>
  <c r="K1662" i="1"/>
  <c r="G1662" i="1"/>
  <c r="F1662" i="1"/>
  <c r="E1662" i="1"/>
  <c r="C1662" i="1"/>
  <c r="A1662" i="1"/>
  <c r="K1661" i="1"/>
  <c r="G1661" i="1"/>
  <c r="F1661" i="1"/>
  <c r="E1661" i="1"/>
  <c r="C1661" i="1"/>
  <c r="A1661" i="1"/>
  <c r="K1660" i="1"/>
  <c r="G1660" i="1"/>
  <c r="F1660" i="1"/>
  <c r="E1660" i="1"/>
  <c r="C1660" i="1"/>
  <c r="A1660" i="1"/>
  <c r="K1659" i="1"/>
  <c r="G1659" i="1"/>
  <c r="F1659" i="1"/>
  <c r="E1659" i="1"/>
  <c r="C1659" i="1"/>
  <c r="A1659" i="1"/>
  <c r="K1658" i="1"/>
  <c r="G1658" i="1"/>
  <c r="F1658" i="1"/>
  <c r="E1658" i="1"/>
  <c r="C1658" i="1"/>
  <c r="A1658" i="1"/>
  <c r="K1657" i="1"/>
  <c r="G1657" i="1"/>
  <c r="F1657" i="1"/>
  <c r="E1657" i="1"/>
  <c r="C1657" i="1"/>
  <c r="A1657" i="1"/>
  <c r="K1656" i="1"/>
  <c r="G1656" i="1"/>
  <c r="F1656" i="1"/>
  <c r="E1656" i="1"/>
  <c r="C1656" i="1"/>
  <c r="A1656" i="1"/>
  <c r="K1655" i="1"/>
  <c r="G1655" i="1"/>
  <c r="F1655" i="1"/>
  <c r="E1655" i="1"/>
  <c r="C1655" i="1"/>
  <c r="A1655" i="1"/>
  <c r="K1654" i="1"/>
  <c r="G1654" i="1"/>
  <c r="F1654" i="1"/>
  <c r="E1654" i="1"/>
  <c r="C1654" i="1"/>
  <c r="A1654" i="1"/>
  <c r="K1653" i="1"/>
  <c r="G1653" i="1"/>
  <c r="F1653" i="1"/>
  <c r="E1653" i="1"/>
  <c r="C1653" i="1"/>
  <c r="A1653" i="1"/>
  <c r="K1652" i="1"/>
  <c r="G1652" i="1"/>
  <c r="F1652" i="1"/>
  <c r="E1652" i="1"/>
  <c r="C1652" i="1"/>
  <c r="A1652" i="1"/>
  <c r="K1651" i="1"/>
  <c r="G1651" i="1"/>
  <c r="F1651" i="1"/>
  <c r="E1651" i="1"/>
  <c r="C1651" i="1"/>
  <c r="A1651" i="1"/>
  <c r="K1650" i="1"/>
  <c r="G1650" i="1"/>
  <c r="F1650" i="1"/>
  <c r="E1650" i="1"/>
  <c r="C1650" i="1"/>
  <c r="A1650" i="1"/>
  <c r="K1649" i="1"/>
  <c r="G1649" i="1"/>
  <c r="F1649" i="1"/>
  <c r="E1649" i="1"/>
  <c r="C1649" i="1"/>
  <c r="A1649" i="1"/>
  <c r="K1648" i="1"/>
  <c r="G1648" i="1"/>
  <c r="F1648" i="1"/>
  <c r="E1648" i="1"/>
  <c r="C1648" i="1"/>
  <c r="A1648" i="1"/>
  <c r="K1647" i="1"/>
  <c r="G1647" i="1"/>
  <c r="F1647" i="1"/>
  <c r="E1647" i="1"/>
  <c r="C1647" i="1"/>
  <c r="A1647" i="1"/>
  <c r="K1646" i="1"/>
  <c r="G1646" i="1"/>
  <c r="F1646" i="1"/>
  <c r="E1646" i="1"/>
  <c r="C1646" i="1"/>
  <c r="A1646" i="1"/>
  <c r="K1645" i="1"/>
  <c r="G1645" i="1"/>
  <c r="F1645" i="1"/>
  <c r="E1645" i="1"/>
  <c r="C1645" i="1"/>
  <c r="A1645" i="1"/>
  <c r="K1644" i="1"/>
  <c r="G1644" i="1"/>
  <c r="F1644" i="1"/>
  <c r="E1644" i="1"/>
  <c r="C1644" i="1"/>
  <c r="A1644" i="1"/>
  <c r="K1643" i="1"/>
  <c r="G1643" i="1"/>
  <c r="F1643" i="1"/>
  <c r="E1643" i="1"/>
  <c r="C1643" i="1"/>
  <c r="A1643" i="1"/>
  <c r="K1642" i="1"/>
  <c r="G1642" i="1"/>
  <c r="F1642" i="1"/>
  <c r="E1642" i="1"/>
  <c r="C1642" i="1"/>
  <c r="A1642" i="1"/>
  <c r="K1641" i="1"/>
  <c r="G1641" i="1"/>
  <c r="F1641" i="1"/>
  <c r="E1641" i="1"/>
  <c r="C1641" i="1"/>
  <c r="A1641" i="1"/>
  <c r="K1640" i="1"/>
  <c r="G1640" i="1"/>
  <c r="F1640" i="1"/>
  <c r="E1640" i="1"/>
  <c r="C1640" i="1"/>
  <c r="A1640" i="1"/>
  <c r="K1639" i="1"/>
  <c r="G1639" i="1"/>
  <c r="F1639" i="1"/>
  <c r="E1639" i="1"/>
  <c r="C1639" i="1"/>
  <c r="A1639" i="1"/>
  <c r="K1638" i="1"/>
  <c r="G1638" i="1"/>
  <c r="F1638" i="1"/>
  <c r="E1638" i="1"/>
  <c r="C1638" i="1"/>
  <c r="A1638" i="1"/>
  <c r="K1637" i="1"/>
  <c r="G1637" i="1"/>
  <c r="F1637" i="1"/>
  <c r="E1637" i="1"/>
  <c r="C1637" i="1"/>
  <c r="A1637" i="1"/>
  <c r="K1636" i="1"/>
  <c r="G1636" i="1"/>
  <c r="F1636" i="1"/>
  <c r="E1636" i="1"/>
  <c r="C1636" i="1"/>
  <c r="A1636" i="1"/>
  <c r="K1635" i="1"/>
  <c r="G1635" i="1"/>
  <c r="F1635" i="1"/>
  <c r="E1635" i="1"/>
  <c r="C1635" i="1"/>
  <c r="A1635" i="1"/>
  <c r="K1634" i="1"/>
  <c r="G1634" i="1"/>
  <c r="F1634" i="1"/>
  <c r="E1634" i="1"/>
  <c r="C1634" i="1"/>
  <c r="A1634" i="1"/>
  <c r="K1633" i="1"/>
  <c r="G1633" i="1"/>
  <c r="F1633" i="1"/>
  <c r="E1633" i="1"/>
  <c r="C1633" i="1"/>
  <c r="A1633" i="1"/>
  <c r="K1632" i="1"/>
  <c r="G1632" i="1"/>
  <c r="F1632" i="1"/>
  <c r="E1632" i="1"/>
  <c r="C1632" i="1"/>
  <c r="A1632" i="1"/>
  <c r="K1631" i="1"/>
  <c r="G1631" i="1"/>
  <c r="F1631" i="1"/>
  <c r="E1631" i="1"/>
  <c r="C1631" i="1"/>
  <c r="A1631" i="1"/>
  <c r="K1630" i="1"/>
  <c r="G1630" i="1"/>
  <c r="F1630" i="1"/>
  <c r="E1630" i="1"/>
  <c r="C1630" i="1"/>
  <c r="A1630" i="1"/>
  <c r="K1629" i="1"/>
  <c r="G1629" i="1"/>
  <c r="F1629" i="1"/>
  <c r="E1629" i="1"/>
  <c r="C1629" i="1"/>
  <c r="A1629" i="1"/>
  <c r="K1628" i="1"/>
  <c r="G1628" i="1"/>
  <c r="F1628" i="1"/>
  <c r="E1628" i="1"/>
  <c r="C1628" i="1"/>
  <c r="A1628" i="1"/>
  <c r="K1627" i="1"/>
  <c r="G1627" i="1"/>
  <c r="F1627" i="1"/>
  <c r="E1627" i="1"/>
  <c r="C1627" i="1"/>
  <c r="A1627" i="1"/>
  <c r="K1626" i="1"/>
  <c r="G1626" i="1"/>
  <c r="F1626" i="1"/>
  <c r="E1626" i="1"/>
  <c r="C1626" i="1"/>
  <c r="A1626" i="1"/>
  <c r="K1625" i="1"/>
  <c r="G1625" i="1"/>
  <c r="F1625" i="1"/>
  <c r="E1625" i="1"/>
  <c r="C1625" i="1"/>
  <c r="A1625" i="1"/>
  <c r="K1624" i="1"/>
  <c r="G1624" i="1"/>
  <c r="F1624" i="1"/>
  <c r="E1624" i="1"/>
  <c r="C1624" i="1"/>
  <c r="A1624" i="1"/>
  <c r="K1623" i="1"/>
  <c r="G1623" i="1"/>
  <c r="F1623" i="1"/>
  <c r="E1623" i="1"/>
  <c r="C1623" i="1"/>
  <c r="A1623" i="1"/>
  <c r="K1622" i="1"/>
  <c r="G1622" i="1"/>
  <c r="F1622" i="1"/>
  <c r="E1622" i="1"/>
  <c r="C1622" i="1"/>
  <c r="A1622" i="1"/>
  <c r="K1621" i="1"/>
  <c r="G1621" i="1"/>
  <c r="F1621" i="1"/>
  <c r="E1621" i="1"/>
  <c r="C1621" i="1"/>
  <c r="A1621" i="1"/>
  <c r="K1620" i="1"/>
  <c r="G1620" i="1"/>
  <c r="F1620" i="1"/>
  <c r="E1620" i="1"/>
  <c r="C1620" i="1"/>
  <c r="A1620" i="1"/>
  <c r="K1619" i="1"/>
  <c r="G1619" i="1"/>
  <c r="F1619" i="1"/>
  <c r="E1619" i="1"/>
  <c r="C1619" i="1"/>
  <c r="A1619" i="1"/>
  <c r="K1618" i="1"/>
  <c r="G1618" i="1"/>
  <c r="F1618" i="1"/>
  <c r="E1618" i="1"/>
  <c r="C1618" i="1"/>
  <c r="A1618" i="1"/>
  <c r="K1617" i="1"/>
  <c r="G1617" i="1"/>
  <c r="F1617" i="1"/>
  <c r="E1617" i="1"/>
  <c r="C1617" i="1"/>
  <c r="A1617" i="1"/>
  <c r="K1616" i="1"/>
  <c r="G1616" i="1"/>
  <c r="F1616" i="1"/>
  <c r="E1616" i="1"/>
  <c r="C1616" i="1"/>
  <c r="A1616" i="1"/>
  <c r="K1615" i="1"/>
  <c r="G1615" i="1"/>
  <c r="F1615" i="1"/>
  <c r="E1615" i="1"/>
  <c r="C1615" i="1"/>
  <c r="A1615" i="1"/>
  <c r="K1614" i="1"/>
  <c r="G1614" i="1"/>
  <c r="F1614" i="1"/>
  <c r="E1614" i="1"/>
  <c r="C1614" i="1"/>
  <c r="A1614" i="1"/>
  <c r="K1613" i="1"/>
  <c r="G1613" i="1"/>
  <c r="F1613" i="1"/>
  <c r="E1613" i="1"/>
  <c r="C1613" i="1"/>
  <c r="A1613" i="1"/>
  <c r="K1612" i="1"/>
  <c r="G1612" i="1"/>
  <c r="F1612" i="1"/>
  <c r="E1612" i="1"/>
  <c r="C1612" i="1"/>
  <c r="A1612" i="1"/>
  <c r="K1611" i="1"/>
  <c r="G1611" i="1"/>
  <c r="F1611" i="1"/>
  <c r="E1611" i="1"/>
  <c r="C1611" i="1"/>
  <c r="A1611" i="1"/>
  <c r="K1610" i="1"/>
  <c r="G1610" i="1"/>
  <c r="F1610" i="1"/>
  <c r="E1610" i="1"/>
  <c r="C1610" i="1"/>
  <c r="A1610" i="1"/>
  <c r="K1609" i="1"/>
  <c r="G1609" i="1"/>
  <c r="F1609" i="1"/>
  <c r="E1609" i="1"/>
  <c r="C1609" i="1"/>
  <c r="A1609" i="1"/>
  <c r="K1608" i="1"/>
  <c r="G1608" i="1"/>
  <c r="F1608" i="1"/>
  <c r="E1608" i="1"/>
  <c r="C1608" i="1"/>
  <c r="A1608" i="1"/>
  <c r="K1607" i="1"/>
  <c r="G1607" i="1"/>
  <c r="F1607" i="1"/>
  <c r="E1607" i="1"/>
  <c r="C1607" i="1"/>
  <c r="A1607" i="1"/>
  <c r="K1606" i="1"/>
  <c r="G1606" i="1"/>
  <c r="F1606" i="1"/>
  <c r="E1606" i="1"/>
  <c r="C1606" i="1"/>
  <c r="A1606" i="1"/>
  <c r="K1605" i="1"/>
  <c r="G1605" i="1"/>
  <c r="F1605" i="1"/>
  <c r="E1605" i="1"/>
  <c r="C1605" i="1"/>
  <c r="A1605" i="1"/>
  <c r="K1604" i="1"/>
  <c r="G1604" i="1"/>
  <c r="F1604" i="1"/>
  <c r="E1604" i="1"/>
  <c r="C1604" i="1"/>
  <c r="A1604" i="1"/>
  <c r="K1603" i="1"/>
  <c r="G1603" i="1"/>
  <c r="F1603" i="1"/>
  <c r="E1603" i="1"/>
  <c r="C1603" i="1"/>
  <c r="A1603" i="1"/>
  <c r="K1602" i="1"/>
  <c r="G1602" i="1"/>
  <c r="F1602" i="1"/>
  <c r="E1602" i="1"/>
  <c r="C1602" i="1"/>
  <c r="A1602" i="1"/>
  <c r="K1601" i="1"/>
  <c r="G1601" i="1"/>
  <c r="F1601" i="1"/>
  <c r="E1601" i="1"/>
  <c r="C1601" i="1"/>
  <c r="A1601" i="1"/>
  <c r="K1600" i="1"/>
  <c r="G1600" i="1"/>
  <c r="F1600" i="1"/>
  <c r="E1600" i="1"/>
  <c r="C1600" i="1"/>
  <c r="A1600" i="1"/>
  <c r="K1599" i="1"/>
  <c r="G1599" i="1"/>
  <c r="F1599" i="1"/>
  <c r="E1599" i="1"/>
  <c r="C1599" i="1"/>
  <c r="A1599" i="1"/>
  <c r="K1598" i="1"/>
  <c r="G1598" i="1"/>
  <c r="F1598" i="1"/>
  <c r="E1598" i="1"/>
  <c r="C1598" i="1"/>
  <c r="A1598" i="1"/>
  <c r="K1597" i="1"/>
  <c r="G1597" i="1"/>
  <c r="F1597" i="1"/>
  <c r="E1597" i="1"/>
  <c r="C1597" i="1"/>
  <c r="A1597" i="1"/>
  <c r="K1596" i="1"/>
  <c r="G1596" i="1"/>
  <c r="F1596" i="1"/>
  <c r="E1596" i="1"/>
  <c r="C1596" i="1"/>
  <c r="A1596" i="1"/>
  <c r="K1595" i="1"/>
  <c r="G1595" i="1"/>
  <c r="F1595" i="1"/>
  <c r="E1595" i="1"/>
  <c r="C1595" i="1"/>
  <c r="A1595" i="1"/>
  <c r="K1594" i="1"/>
  <c r="G1594" i="1"/>
  <c r="F1594" i="1"/>
  <c r="E1594" i="1"/>
  <c r="C1594" i="1"/>
  <c r="A1594" i="1"/>
  <c r="K1593" i="1"/>
  <c r="G1593" i="1"/>
  <c r="F1593" i="1"/>
  <c r="E1593" i="1"/>
  <c r="C1593" i="1"/>
  <c r="A1593" i="1"/>
  <c r="K1592" i="1"/>
  <c r="G1592" i="1"/>
  <c r="F1592" i="1"/>
  <c r="E1592" i="1"/>
  <c r="C1592" i="1"/>
  <c r="A1592" i="1"/>
  <c r="K1591" i="1"/>
  <c r="G1591" i="1"/>
  <c r="F1591" i="1"/>
  <c r="E1591" i="1"/>
  <c r="C1591" i="1"/>
  <c r="A1591" i="1"/>
  <c r="K1590" i="1"/>
  <c r="G1590" i="1"/>
  <c r="F1590" i="1"/>
  <c r="E1590" i="1"/>
  <c r="C1590" i="1"/>
  <c r="A1590" i="1"/>
  <c r="K1589" i="1"/>
  <c r="G1589" i="1"/>
  <c r="F1589" i="1"/>
  <c r="E1589" i="1"/>
  <c r="C1589" i="1"/>
  <c r="A1589" i="1"/>
  <c r="K1588" i="1"/>
  <c r="G1588" i="1"/>
  <c r="F1588" i="1"/>
  <c r="E1588" i="1"/>
  <c r="C1588" i="1"/>
  <c r="A1588" i="1"/>
  <c r="K1587" i="1"/>
  <c r="G1587" i="1"/>
  <c r="F1587" i="1"/>
  <c r="E1587" i="1"/>
  <c r="C1587" i="1"/>
  <c r="A1587" i="1"/>
  <c r="K1586" i="1"/>
  <c r="G1586" i="1"/>
  <c r="F1586" i="1"/>
  <c r="E1586" i="1"/>
  <c r="C1586" i="1"/>
  <c r="A1586" i="1"/>
  <c r="K1585" i="1"/>
  <c r="G1585" i="1"/>
  <c r="F1585" i="1"/>
  <c r="E1585" i="1"/>
  <c r="C1585" i="1"/>
  <c r="A1585" i="1"/>
  <c r="K1584" i="1"/>
  <c r="G1584" i="1"/>
  <c r="F1584" i="1"/>
  <c r="E1584" i="1"/>
  <c r="C1584" i="1"/>
  <c r="A1584" i="1"/>
  <c r="K1583" i="1"/>
  <c r="G1583" i="1"/>
  <c r="F1583" i="1"/>
  <c r="E1583" i="1"/>
  <c r="C1583" i="1"/>
  <c r="A1583" i="1"/>
  <c r="K1582" i="1"/>
  <c r="G1582" i="1"/>
  <c r="F1582" i="1"/>
  <c r="E1582" i="1"/>
  <c r="C1582" i="1"/>
  <c r="A1582" i="1"/>
  <c r="K1581" i="1"/>
  <c r="G1581" i="1"/>
  <c r="F1581" i="1"/>
  <c r="E1581" i="1"/>
  <c r="C1581" i="1"/>
  <c r="A1581" i="1"/>
  <c r="K1580" i="1"/>
  <c r="G1580" i="1"/>
  <c r="F1580" i="1"/>
  <c r="E1580" i="1"/>
  <c r="C1580" i="1"/>
  <c r="A1580" i="1"/>
  <c r="K1579" i="1"/>
  <c r="G1579" i="1"/>
  <c r="F1579" i="1"/>
  <c r="E1579" i="1"/>
  <c r="C1579" i="1"/>
  <c r="A1579" i="1"/>
  <c r="K1578" i="1"/>
  <c r="G1578" i="1"/>
  <c r="F1578" i="1"/>
  <c r="E1578" i="1"/>
  <c r="C1578" i="1"/>
  <c r="A1578" i="1"/>
  <c r="K1577" i="1"/>
  <c r="G1577" i="1"/>
  <c r="F1577" i="1"/>
  <c r="E1577" i="1"/>
  <c r="C1577" i="1"/>
  <c r="A1577" i="1"/>
  <c r="K1576" i="1"/>
  <c r="G1576" i="1"/>
  <c r="F1576" i="1"/>
  <c r="E1576" i="1"/>
  <c r="C1576" i="1"/>
  <c r="A1576" i="1"/>
  <c r="K1575" i="1"/>
  <c r="G1575" i="1"/>
  <c r="F1575" i="1"/>
  <c r="E1575" i="1"/>
  <c r="C1575" i="1"/>
  <c r="A1575" i="1"/>
  <c r="K1574" i="1"/>
  <c r="G1574" i="1"/>
  <c r="F1574" i="1"/>
  <c r="E1574" i="1"/>
  <c r="C1574" i="1"/>
  <c r="A1574" i="1"/>
  <c r="K1573" i="1"/>
  <c r="G1573" i="1"/>
  <c r="F1573" i="1"/>
  <c r="E1573" i="1"/>
  <c r="C1573" i="1"/>
  <c r="A1573" i="1"/>
  <c r="K1572" i="1"/>
  <c r="G1572" i="1"/>
  <c r="F1572" i="1"/>
  <c r="E1572" i="1"/>
  <c r="C1572" i="1"/>
  <c r="A1572" i="1"/>
  <c r="K1571" i="1"/>
  <c r="G1571" i="1"/>
  <c r="F1571" i="1"/>
  <c r="E1571" i="1"/>
  <c r="C1571" i="1"/>
  <c r="A1571" i="1"/>
  <c r="K1570" i="1"/>
  <c r="G1570" i="1"/>
  <c r="F1570" i="1"/>
  <c r="E1570" i="1"/>
  <c r="C1570" i="1"/>
  <c r="A1570" i="1"/>
  <c r="K1569" i="1"/>
  <c r="G1569" i="1"/>
  <c r="F1569" i="1"/>
  <c r="E1569" i="1"/>
  <c r="C1569" i="1"/>
  <c r="A1569" i="1"/>
  <c r="K1568" i="1"/>
  <c r="G1568" i="1"/>
  <c r="F1568" i="1"/>
  <c r="E1568" i="1"/>
  <c r="C1568" i="1"/>
  <c r="A1568" i="1"/>
  <c r="K1567" i="1"/>
  <c r="G1567" i="1"/>
  <c r="F1567" i="1"/>
  <c r="E1567" i="1"/>
  <c r="C1567" i="1"/>
  <c r="A1567" i="1"/>
  <c r="K1566" i="1"/>
  <c r="G1566" i="1"/>
  <c r="F1566" i="1"/>
  <c r="E1566" i="1"/>
  <c r="C1566" i="1"/>
  <c r="A1566" i="1"/>
  <c r="K1565" i="1"/>
  <c r="G1565" i="1"/>
  <c r="F1565" i="1"/>
  <c r="E1565" i="1"/>
  <c r="C1565" i="1"/>
  <c r="A1565" i="1"/>
  <c r="K1564" i="1"/>
  <c r="G1564" i="1"/>
  <c r="F1564" i="1"/>
  <c r="E1564" i="1"/>
  <c r="C1564" i="1"/>
  <c r="A1564" i="1"/>
  <c r="K1563" i="1"/>
  <c r="G1563" i="1"/>
  <c r="F1563" i="1"/>
  <c r="E1563" i="1"/>
  <c r="C1563" i="1"/>
  <c r="A1563" i="1"/>
  <c r="K1562" i="1"/>
  <c r="G1562" i="1"/>
  <c r="F1562" i="1"/>
  <c r="E1562" i="1"/>
  <c r="C1562" i="1"/>
  <c r="A1562" i="1"/>
  <c r="K1561" i="1"/>
  <c r="G1561" i="1"/>
  <c r="F1561" i="1"/>
  <c r="E1561" i="1"/>
  <c r="C1561" i="1"/>
  <c r="A1561" i="1"/>
  <c r="K1560" i="1"/>
  <c r="G1560" i="1"/>
  <c r="F1560" i="1"/>
  <c r="E1560" i="1"/>
  <c r="C1560" i="1"/>
  <c r="A1560" i="1"/>
  <c r="K1559" i="1"/>
  <c r="G1559" i="1"/>
  <c r="F1559" i="1"/>
  <c r="E1559" i="1"/>
  <c r="C1559" i="1"/>
  <c r="A1559" i="1"/>
  <c r="K1558" i="1"/>
  <c r="G1558" i="1"/>
  <c r="F1558" i="1"/>
  <c r="E1558" i="1"/>
  <c r="C1558" i="1"/>
  <c r="A1558" i="1"/>
  <c r="K1557" i="1"/>
  <c r="G1557" i="1"/>
  <c r="F1557" i="1"/>
  <c r="E1557" i="1"/>
  <c r="C1557" i="1"/>
  <c r="A1557" i="1"/>
  <c r="K1556" i="1"/>
  <c r="G1556" i="1"/>
  <c r="F1556" i="1"/>
  <c r="E1556" i="1"/>
  <c r="C1556" i="1"/>
  <c r="A1556" i="1"/>
  <c r="K1555" i="1"/>
  <c r="G1555" i="1"/>
  <c r="F1555" i="1"/>
  <c r="E1555" i="1"/>
  <c r="C1555" i="1"/>
  <c r="A1555" i="1"/>
  <c r="K1554" i="1"/>
  <c r="G1554" i="1"/>
  <c r="F1554" i="1"/>
  <c r="E1554" i="1"/>
  <c r="C1554" i="1"/>
  <c r="A1554" i="1"/>
  <c r="K1553" i="1"/>
  <c r="G1553" i="1"/>
  <c r="F1553" i="1"/>
  <c r="E1553" i="1"/>
  <c r="C1553" i="1"/>
  <c r="A1553" i="1"/>
  <c r="K1552" i="1"/>
  <c r="G1552" i="1"/>
  <c r="F1552" i="1"/>
  <c r="E1552" i="1"/>
  <c r="C1552" i="1"/>
  <c r="A1552" i="1"/>
  <c r="K1551" i="1"/>
  <c r="G1551" i="1"/>
  <c r="F1551" i="1"/>
  <c r="E1551" i="1"/>
  <c r="C1551" i="1"/>
  <c r="A1551" i="1"/>
  <c r="K1550" i="1"/>
  <c r="G1550" i="1"/>
  <c r="F1550" i="1"/>
  <c r="E1550" i="1"/>
  <c r="C1550" i="1"/>
  <c r="A1550" i="1"/>
  <c r="K1549" i="1"/>
  <c r="G1549" i="1"/>
  <c r="F1549" i="1"/>
  <c r="E1549" i="1"/>
  <c r="C1549" i="1"/>
  <c r="A1549" i="1"/>
  <c r="K1548" i="1"/>
  <c r="G1548" i="1"/>
  <c r="F1548" i="1"/>
  <c r="E1548" i="1"/>
  <c r="C1548" i="1"/>
  <c r="A1548" i="1"/>
  <c r="K1547" i="1"/>
  <c r="G1547" i="1"/>
  <c r="F1547" i="1"/>
  <c r="E1547" i="1"/>
  <c r="C1547" i="1"/>
  <c r="A1547" i="1"/>
  <c r="K1546" i="1"/>
  <c r="G1546" i="1"/>
  <c r="F1546" i="1"/>
  <c r="E1546" i="1"/>
  <c r="C1546" i="1"/>
  <c r="A1546" i="1"/>
  <c r="K1545" i="1"/>
  <c r="G1545" i="1"/>
  <c r="F1545" i="1"/>
  <c r="E1545" i="1"/>
  <c r="C1545" i="1"/>
  <c r="A1545" i="1"/>
  <c r="K1544" i="1"/>
  <c r="G1544" i="1"/>
  <c r="F1544" i="1"/>
  <c r="E1544" i="1"/>
  <c r="C1544" i="1"/>
  <c r="A1544" i="1"/>
  <c r="K1543" i="1"/>
  <c r="G1543" i="1"/>
  <c r="F1543" i="1"/>
  <c r="E1543" i="1"/>
  <c r="C1543" i="1"/>
  <c r="A1543" i="1"/>
  <c r="K1542" i="1"/>
  <c r="G1542" i="1"/>
  <c r="F1542" i="1"/>
  <c r="E1542" i="1"/>
  <c r="C1542" i="1"/>
  <c r="A1542" i="1"/>
  <c r="K1541" i="1"/>
  <c r="G1541" i="1"/>
  <c r="F1541" i="1"/>
  <c r="E1541" i="1"/>
  <c r="C1541" i="1"/>
  <c r="A1541" i="1"/>
  <c r="K1540" i="1"/>
  <c r="G1540" i="1"/>
  <c r="F1540" i="1"/>
  <c r="E1540" i="1"/>
  <c r="C1540" i="1"/>
  <c r="A1540" i="1"/>
  <c r="K1539" i="1"/>
  <c r="G1539" i="1"/>
  <c r="F1539" i="1"/>
  <c r="E1539" i="1"/>
  <c r="C1539" i="1"/>
  <c r="A1539" i="1"/>
  <c r="K1538" i="1"/>
  <c r="G1538" i="1"/>
  <c r="F1538" i="1"/>
  <c r="E1538" i="1"/>
  <c r="C1538" i="1"/>
  <c r="A1538" i="1"/>
  <c r="K1537" i="1"/>
  <c r="G1537" i="1"/>
  <c r="F1537" i="1"/>
  <c r="E1537" i="1"/>
  <c r="C1537" i="1"/>
  <c r="A1537" i="1"/>
  <c r="K1536" i="1"/>
  <c r="G1536" i="1"/>
  <c r="F1536" i="1"/>
  <c r="E1536" i="1"/>
  <c r="C1536" i="1"/>
  <c r="A1536" i="1"/>
  <c r="K1535" i="1"/>
  <c r="G1535" i="1"/>
  <c r="F1535" i="1"/>
  <c r="E1535" i="1"/>
  <c r="C1535" i="1"/>
  <c r="A1535" i="1"/>
  <c r="K1534" i="1"/>
  <c r="G1534" i="1"/>
  <c r="F1534" i="1"/>
  <c r="E1534" i="1"/>
  <c r="C1534" i="1"/>
  <c r="A1534" i="1"/>
  <c r="K1533" i="1"/>
  <c r="G1533" i="1"/>
  <c r="F1533" i="1"/>
  <c r="E1533" i="1"/>
  <c r="C1533" i="1"/>
  <c r="A1533" i="1"/>
  <c r="K1532" i="1"/>
  <c r="G1532" i="1"/>
  <c r="F1532" i="1"/>
  <c r="E1532" i="1"/>
  <c r="C1532" i="1"/>
  <c r="A1532" i="1"/>
  <c r="K1531" i="1"/>
  <c r="G1531" i="1"/>
  <c r="F1531" i="1"/>
  <c r="E1531" i="1"/>
  <c r="C1531" i="1"/>
  <c r="A1531" i="1"/>
  <c r="K1530" i="1"/>
  <c r="G1530" i="1"/>
  <c r="F1530" i="1"/>
  <c r="E1530" i="1"/>
  <c r="C1530" i="1"/>
  <c r="A1530" i="1"/>
  <c r="K1529" i="1"/>
  <c r="G1529" i="1"/>
  <c r="F1529" i="1"/>
  <c r="E1529" i="1"/>
  <c r="C1529" i="1"/>
  <c r="A1529" i="1"/>
  <c r="K1528" i="1"/>
  <c r="G1528" i="1"/>
  <c r="F1528" i="1"/>
  <c r="E1528" i="1"/>
  <c r="C1528" i="1"/>
  <c r="A1528" i="1"/>
  <c r="K1527" i="1"/>
  <c r="G1527" i="1"/>
  <c r="F1527" i="1"/>
  <c r="E1527" i="1"/>
  <c r="C1527" i="1"/>
  <c r="A1527" i="1"/>
  <c r="K1526" i="1"/>
  <c r="G1526" i="1"/>
  <c r="F1526" i="1"/>
  <c r="E1526" i="1"/>
  <c r="C1526" i="1"/>
  <c r="A1526" i="1"/>
  <c r="K1525" i="1"/>
  <c r="G1525" i="1"/>
  <c r="F1525" i="1"/>
  <c r="E1525" i="1"/>
  <c r="C1525" i="1"/>
  <c r="A1525" i="1"/>
  <c r="K1524" i="1"/>
  <c r="G1524" i="1"/>
  <c r="F1524" i="1"/>
  <c r="E1524" i="1"/>
  <c r="C1524" i="1"/>
  <c r="A1524" i="1"/>
  <c r="K1523" i="1"/>
  <c r="G1523" i="1"/>
  <c r="F1523" i="1"/>
  <c r="E1523" i="1"/>
  <c r="C1523" i="1"/>
  <c r="A1523" i="1"/>
  <c r="K1522" i="1"/>
  <c r="G1522" i="1"/>
  <c r="F1522" i="1"/>
  <c r="E1522" i="1"/>
  <c r="C1522" i="1"/>
  <c r="A1522" i="1"/>
  <c r="K1521" i="1"/>
  <c r="G1521" i="1"/>
  <c r="F1521" i="1"/>
  <c r="E1521" i="1"/>
  <c r="C1521" i="1"/>
  <c r="A1521" i="1"/>
  <c r="K1520" i="1"/>
  <c r="G1520" i="1"/>
  <c r="F1520" i="1"/>
  <c r="E1520" i="1"/>
  <c r="C1520" i="1"/>
  <c r="A1520" i="1"/>
  <c r="K1519" i="1"/>
  <c r="G1519" i="1"/>
  <c r="F1519" i="1"/>
  <c r="E1519" i="1"/>
  <c r="C1519" i="1"/>
  <c r="A1519" i="1"/>
  <c r="K1518" i="1"/>
  <c r="G1518" i="1"/>
  <c r="F1518" i="1"/>
  <c r="E1518" i="1"/>
  <c r="C1518" i="1"/>
  <c r="A1518" i="1"/>
  <c r="K1517" i="1"/>
  <c r="G1517" i="1"/>
  <c r="F1517" i="1"/>
  <c r="E1517" i="1"/>
  <c r="C1517" i="1"/>
  <c r="A1517" i="1"/>
  <c r="K1516" i="1"/>
  <c r="G1516" i="1"/>
  <c r="F1516" i="1"/>
  <c r="E1516" i="1"/>
  <c r="C1516" i="1"/>
  <c r="A1516" i="1"/>
  <c r="K1515" i="1"/>
  <c r="G1515" i="1"/>
  <c r="F1515" i="1"/>
  <c r="E1515" i="1"/>
  <c r="C1515" i="1"/>
  <c r="A1515" i="1"/>
  <c r="K1514" i="1"/>
  <c r="G1514" i="1"/>
  <c r="F1514" i="1"/>
  <c r="E1514" i="1"/>
  <c r="C1514" i="1"/>
  <c r="A1514" i="1"/>
  <c r="K1513" i="1"/>
  <c r="G1513" i="1"/>
  <c r="F1513" i="1"/>
  <c r="E1513" i="1"/>
  <c r="C1513" i="1"/>
  <c r="A1513" i="1"/>
  <c r="K1512" i="1"/>
  <c r="G1512" i="1"/>
  <c r="F1512" i="1"/>
  <c r="E1512" i="1"/>
  <c r="C1512" i="1"/>
  <c r="A1512" i="1"/>
  <c r="K1511" i="1"/>
  <c r="G1511" i="1"/>
  <c r="F1511" i="1"/>
  <c r="E1511" i="1"/>
  <c r="C1511" i="1"/>
  <c r="A1511" i="1"/>
  <c r="K1510" i="1"/>
  <c r="G1510" i="1"/>
  <c r="F1510" i="1"/>
  <c r="E1510" i="1"/>
  <c r="C1510" i="1"/>
  <c r="A1510" i="1"/>
  <c r="K1509" i="1"/>
  <c r="G1509" i="1"/>
  <c r="F1509" i="1"/>
  <c r="E1509" i="1"/>
  <c r="C1509" i="1"/>
  <c r="A1509" i="1"/>
  <c r="K1508" i="1"/>
  <c r="G1508" i="1"/>
  <c r="F1508" i="1"/>
  <c r="E1508" i="1"/>
  <c r="C1508" i="1"/>
  <c r="A1508" i="1"/>
  <c r="K1507" i="1"/>
  <c r="G1507" i="1"/>
  <c r="F1507" i="1"/>
  <c r="E1507" i="1"/>
  <c r="C1507" i="1"/>
  <c r="A1507" i="1"/>
  <c r="K1506" i="1"/>
  <c r="G1506" i="1"/>
  <c r="F1506" i="1"/>
  <c r="E1506" i="1"/>
  <c r="C1506" i="1"/>
  <c r="A1506" i="1"/>
  <c r="K1505" i="1"/>
  <c r="G1505" i="1"/>
  <c r="F1505" i="1"/>
  <c r="E1505" i="1"/>
  <c r="C1505" i="1"/>
  <c r="A1505" i="1"/>
  <c r="K1504" i="1"/>
  <c r="G1504" i="1"/>
  <c r="F1504" i="1"/>
  <c r="E1504" i="1"/>
  <c r="C1504" i="1"/>
  <c r="A1504" i="1"/>
  <c r="K1503" i="1"/>
  <c r="G1503" i="1"/>
  <c r="F1503" i="1"/>
  <c r="E1503" i="1"/>
  <c r="C1503" i="1"/>
  <c r="A1503" i="1"/>
  <c r="K1502" i="1"/>
  <c r="G1502" i="1"/>
  <c r="F1502" i="1"/>
  <c r="E1502" i="1"/>
  <c r="C1502" i="1"/>
  <c r="A1502" i="1"/>
  <c r="K1501" i="1"/>
  <c r="G1501" i="1"/>
  <c r="F1501" i="1"/>
  <c r="E1501" i="1"/>
  <c r="C1501" i="1"/>
  <c r="A1501" i="1"/>
  <c r="K1500" i="1"/>
  <c r="G1500" i="1"/>
  <c r="F1500" i="1"/>
  <c r="E1500" i="1"/>
  <c r="C1500" i="1"/>
  <c r="A1500" i="1"/>
  <c r="K1499" i="1"/>
  <c r="G1499" i="1"/>
  <c r="F1499" i="1"/>
  <c r="E1499" i="1"/>
  <c r="C1499" i="1"/>
  <c r="A1499" i="1"/>
  <c r="K1498" i="1"/>
  <c r="G1498" i="1"/>
  <c r="F1498" i="1"/>
  <c r="E1498" i="1"/>
  <c r="C1498" i="1"/>
  <c r="A1498" i="1"/>
  <c r="K1497" i="1"/>
  <c r="G1497" i="1"/>
  <c r="F1497" i="1"/>
  <c r="E1497" i="1"/>
  <c r="C1497" i="1"/>
  <c r="A1497" i="1"/>
  <c r="K1496" i="1"/>
  <c r="G1496" i="1"/>
  <c r="F1496" i="1"/>
  <c r="E1496" i="1"/>
  <c r="C1496" i="1"/>
  <c r="A1496" i="1"/>
  <c r="K1495" i="1"/>
  <c r="G1495" i="1"/>
  <c r="F1495" i="1"/>
  <c r="E1495" i="1"/>
  <c r="C1495" i="1"/>
  <c r="A1495" i="1"/>
  <c r="K1494" i="1"/>
  <c r="G1494" i="1"/>
  <c r="F1494" i="1"/>
  <c r="E1494" i="1"/>
  <c r="C1494" i="1"/>
  <c r="A1494" i="1"/>
  <c r="K1493" i="1"/>
  <c r="G1493" i="1"/>
  <c r="F1493" i="1"/>
  <c r="E1493" i="1"/>
  <c r="C1493" i="1"/>
  <c r="A1493" i="1"/>
  <c r="K1492" i="1"/>
  <c r="G1492" i="1"/>
  <c r="F1492" i="1"/>
  <c r="E1492" i="1"/>
  <c r="C1492" i="1"/>
  <c r="A1492" i="1"/>
  <c r="K1491" i="1"/>
  <c r="G1491" i="1"/>
  <c r="F1491" i="1"/>
  <c r="E1491" i="1"/>
  <c r="C1491" i="1"/>
  <c r="A1491" i="1"/>
  <c r="K1490" i="1"/>
  <c r="G1490" i="1"/>
  <c r="F1490" i="1"/>
  <c r="E1490" i="1"/>
  <c r="C1490" i="1"/>
  <c r="A1490" i="1"/>
  <c r="K1489" i="1"/>
  <c r="G1489" i="1"/>
  <c r="F1489" i="1"/>
  <c r="E1489" i="1"/>
  <c r="C1489" i="1"/>
  <c r="A1489" i="1"/>
  <c r="K1488" i="1"/>
  <c r="G1488" i="1"/>
  <c r="F1488" i="1"/>
  <c r="E1488" i="1"/>
  <c r="C1488" i="1"/>
  <c r="A1488" i="1"/>
  <c r="K1487" i="1"/>
  <c r="G1487" i="1"/>
  <c r="F1487" i="1"/>
  <c r="E1487" i="1"/>
  <c r="C1487" i="1"/>
  <c r="A1487" i="1"/>
  <c r="K1486" i="1"/>
  <c r="G1486" i="1"/>
  <c r="F1486" i="1"/>
  <c r="E1486" i="1"/>
  <c r="C1486" i="1"/>
  <c r="A1486" i="1"/>
  <c r="K1485" i="1"/>
  <c r="G1485" i="1"/>
  <c r="F1485" i="1"/>
  <c r="E1485" i="1"/>
  <c r="C1485" i="1"/>
  <c r="A1485" i="1"/>
  <c r="K1484" i="1"/>
  <c r="G1484" i="1"/>
  <c r="F1484" i="1"/>
  <c r="E1484" i="1"/>
  <c r="C1484" i="1"/>
  <c r="A1484" i="1"/>
  <c r="K1483" i="1"/>
  <c r="G1483" i="1"/>
  <c r="F1483" i="1"/>
  <c r="E1483" i="1"/>
  <c r="C1483" i="1"/>
  <c r="A1483" i="1"/>
  <c r="K1482" i="1"/>
  <c r="G1482" i="1"/>
  <c r="F1482" i="1"/>
  <c r="E1482" i="1"/>
  <c r="C1482" i="1"/>
  <c r="A1482" i="1"/>
  <c r="K1481" i="1"/>
  <c r="G1481" i="1"/>
  <c r="F1481" i="1"/>
  <c r="E1481" i="1"/>
  <c r="C1481" i="1"/>
  <c r="A1481" i="1"/>
  <c r="K1480" i="1"/>
  <c r="G1480" i="1"/>
  <c r="F1480" i="1"/>
  <c r="E1480" i="1"/>
  <c r="C1480" i="1"/>
  <c r="A1480" i="1"/>
  <c r="K1479" i="1"/>
  <c r="G1479" i="1"/>
  <c r="F1479" i="1"/>
  <c r="E1479" i="1"/>
  <c r="C1479" i="1"/>
  <c r="A1479" i="1"/>
  <c r="K1478" i="1"/>
  <c r="G1478" i="1"/>
  <c r="F1478" i="1"/>
  <c r="E1478" i="1"/>
  <c r="C1478" i="1"/>
  <c r="A1478" i="1"/>
  <c r="K1477" i="1"/>
  <c r="G1477" i="1"/>
  <c r="F1477" i="1"/>
  <c r="E1477" i="1"/>
  <c r="C1477" i="1"/>
  <c r="A1477" i="1"/>
  <c r="K1476" i="1"/>
  <c r="G1476" i="1"/>
  <c r="F1476" i="1"/>
  <c r="E1476" i="1"/>
  <c r="C1476" i="1"/>
  <c r="A1476" i="1"/>
  <c r="K1475" i="1"/>
  <c r="G1475" i="1"/>
  <c r="F1475" i="1"/>
  <c r="E1475" i="1"/>
  <c r="C1475" i="1"/>
  <c r="A1475" i="1"/>
  <c r="K1474" i="1"/>
  <c r="G1474" i="1"/>
  <c r="F1474" i="1"/>
  <c r="E1474" i="1"/>
  <c r="C1474" i="1"/>
  <c r="A1474" i="1"/>
  <c r="K1473" i="1"/>
  <c r="G1473" i="1"/>
  <c r="F1473" i="1"/>
  <c r="E1473" i="1"/>
  <c r="C1473" i="1"/>
  <c r="A1473" i="1"/>
  <c r="K1472" i="1"/>
  <c r="G1472" i="1"/>
  <c r="F1472" i="1"/>
  <c r="E1472" i="1"/>
  <c r="C1472" i="1"/>
  <c r="A1472" i="1"/>
  <c r="K1471" i="1"/>
  <c r="G1471" i="1"/>
  <c r="F1471" i="1"/>
  <c r="E1471" i="1"/>
  <c r="C1471" i="1"/>
  <c r="A1471" i="1"/>
  <c r="K1470" i="1"/>
  <c r="G1470" i="1"/>
  <c r="F1470" i="1"/>
  <c r="E1470" i="1"/>
  <c r="C1470" i="1"/>
  <c r="A1470" i="1"/>
  <c r="K1469" i="1"/>
  <c r="G1469" i="1"/>
  <c r="F1469" i="1"/>
  <c r="E1469" i="1"/>
  <c r="C1469" i="1"/>
  <c r="A1469" i="1"/>
  <c r="K1468" i="1"/>
  <c r="G1468" i="1"/>
  <c r="F1468" i="1"/>
  <c r="E1468" i="1"/>
  <c r="C1468" i="1"/>
  <c r="A1468" i="1"/>
  <c r="K1467" i="1"/>
  <c r="G1467" i="1"/>
  <c r="F1467" i="1"/>
  <c r="E1467" i="1"/>
  <c r="C1467" i="1"/>
  <c r="A1467" i="1"/>
  <c r="K1466" i="1"/>
  <c r="G1466" i="1"/>
  <c r="F1466" i="1"/>
  <c r="E1466" i="1"/>
  <c r="C1466" i="1"/>
  <c r="A1466" i="1"/>
  <c r="K1465" i="1"/>
  <c r="G1465" i="1"/>
  <c r="F1465" i="1"/>
  <c r="E1465" i="1"/>
  <c r="C1465" i="1"/>
  <c r="A1465" i="1"/>
  <c r="K1464" i="1"/>
  <c r="G1464" i="1"/>
  <c r="F1464" i="1"/>
  <c r="E1464" i="1"/>
  <c r="C1464" i="1"/>
  <c r="A1464" i="1"/>
  <c r="K1463" i="1"/>
  <c r="G1463" i="1"/>
  <c r="F1463" i="1"/>
  <c r="E1463" i="1"/>
  <c r="C1463" i="1"/>
  <c r="A1463" i="1"/>
  <c r="K1462" i="1"/>
  <c r="G1462" i="1"/>
  <c r="F1462" i="1"/>
  <c r="E1462" i="1"/>
  <c r="C1462" i="1"/>
  <c r="A1462" i="1"/>
  <c r="K1461" i="1"/>
  <c r="G1461" i="1"/>
  <c r="F1461" i="1"/>
  <c r="E1461" i="1"/>
  <c r="C1461" i="1"/>
  <c r="A1461" i="1"/>
  <c r="K1460" i="1"/>
  <c r="G1460" i="1"/>
  <c r="F1460" i="1"/>
  <c r="E1460" i="1"/>
  <c r="C1460" i="1"/>
  <c r="A1460" i="1"/>
  <c r="K1459" i="1"/>
  <c r="G1459" i="1"/>
  <c r="F1459" i="1"/>
  <c r="E1459" i="1"/>
  <c r="C1459" i="1"/>
  <c r="A1459" i="1"/>
  <c r="K1458" i="1"/>
  <c r="G1458" i="1"/>
  <c r="F1458" i="1"/>
  <c r="E1458" i="1"/>
  <c r="C1458" i="1"/>
  <c r="A1458" i="1"/>
  <c r="K1457" i="1"/>
  <c r="G1457" i="1"/>
  <c r="F1457" i="1"/>
  <c r="E1457" i="1"/>
  <c r="C1457" i="1"/>
  <c r="A1457" i="1"/>
  <c r="K1456" i="1"/>
  <c r="G1456" i="1"/>
  <c r="F1456" i="1"/>
  <c r="E1456" i="1"/>
  <c r="C1456" i="1"/>
  <c r="A1456" i="1"/>
  <c r="K1455" i="1"/>
  <c r="G1455" i="1"/>
  <c r="F1455" i="1"/>
  <c r="E1455" i="1"/>
  <c r="C1455" i="1"/>
  <c r="A1455" i="1"/>
  <c r="K1454" i="1"/>
  <c r="G1454" i="1"/>
  <c r="F1454" i="1"/>
  <c r="E1454" i="1"/>
  <c r="C1454" i="1"/>
  <c r="A1454" i="1"/>
  <c r="K1453" i="1"/>
  <c r="G1453" i="1"/>
  <c r="F1453" i="1"/>
  <c r="E1453" i="1"/>
  <c r="C1453" i="1"/>
  <c r="A1453" i="1"/>
  <c r="K1452" i="1"/>
  <c r="G1452" i="1"/>
  <c r="F1452" i="1"/>
  <c r="E1452" i="1"/>
  <c r="C1452" i="1"/>
  <c r="A1452" i="1"/>
  <c r="K1451" i="1"/>
  <c r="G1451" i="1"/>
  <c r="F1451" i="1"/>
  <c r="E1451" i="1"/>
  <c r="C1451" i="1"/>
  <c r="A1451" i="1"/>
  <c r="K1450" i="1"/>
  <c r="G1450" i="1"/>
  <c r="F1450" i="1"/>
  <c r="E1450" i="1"/>
  <c r="C1450" i="1"/>
  <c r="A1450" i="1"/>
  <c r="K1449" i="1"/>
  <c r="G1449" i="1"/>
  <c r="F1449" i="1"/>
  <c r="E1449" i="1"/>
  <c r="C1449" i="1"/>
  <c r="A1449" i="1"/>
  <c r="K1448" i="1"/>
  <c r="G1448" i="1"/>
  <c r="F1448" i="1"/>
  <c r="E1448" i="1"/>
  <c r="C1448" i="1"/>
  <c r="A1448" i="1"/>
  <c r="K1447" i="1"/>
  <c r="G1447" i="1"/>
  <c r="F1447" i="1"/>
  <c r="E1447" i="1"/>
  <c r="C1447" i="1"/>
  <c r="A1447" i="1"/>
  <c r="K1446" i="1"/>
  <c r="G1446" i="1"/>
  <c r="F1446" i="1"/>
  <c r="E1446" i="1"/>
  <c r="C1446" i="1"/>
  <c r="A1446" i="1"/>
  <c r="K1445" i="1"/>
  <c r="G1445" i="1"/>
  <c r="F1445" i="1"/>
  <c r="E1445" i="1"/>
  <c r="C1445" i="1"/>
  <c r="A1445" i="1"/>
  <c r="K1444" i="1"/>
  <c r="G1444" i="1"/>
  <c r="F1444" i="1"/>
  <c r="E1444" i="1"/>
  <c r="C1444" i="1"/>
  <c r="A1444" i="1"/>
  <c r="K1443" i="1"/>
  <c r="G1443" i="1"/>
  <c r="F1443" i="1"/>
  <c r="E1443" i="1"/>
  <c r="C1443" i="1"/>
  <c r="A1443" i="1"/>
  <c r="K1442" i="1"/>
  <c r="G1442" i="1"/>
  <c r="F1442" i="1"/>
  <c r="E1442" i="1"/>
  <c r="C1442" i="1"/>
  <c r="A1442" i="1"/>
  <c r="K1441" i="1"/>
  <c r="G1441" i="1"/>
  <c r="F1441" i="1"/>
  <c r="E1441" i="1"/>
  <c r="C1441" i="1"/>
  <c r="A1441" i="1"/>
  <c r="K1440" i="1"/>
  <c r="G1440" i="1"/>
  <c r="F1440" i="1"/>
  <c r="E1440" i="1"/>
  <c r="C1440" i="1"/>
  <c r="A1440" i="1"/>
  <c r="K1439" i="1"/>
  <c r="G1439" i="1"/>
  <c r="F1439" i="1"/>
  <c r="E1439" i="1"/>
  <c r="C1439" i="1"/>
  <c r="A1439" i="1"/>
  <c r="K1438" i="1"/>
  <c r="G1438" i="1"/>
  <c r="F1438" i="1"/>
  <c r="E1438" i="1"/>
  <c r="C1438" i="1"/>
  <c r="A1438" i="1"/>
  <c r="K1437" i="1"/>
  <c r="G1437" i="1"/>
  <c r="F1437" i="1"/>
  <c r="E1437" i="1"/>
  <c r="C1437" i="1"/>
  <c r="A1437" i="1"/>
  <c r="K1436" i="1"/>
  <c r="G1436" i="1"/>
  <c r="F1436" i="1"/>
  <c r="E1436" i="1"/>
  <c r="C1436" i="1"/>
  <c r="A1436" i="1"/>
  <c r="K1435" i="1"/>
  <c r="G1435" i="1"/>
  <c r="F1435" i="1"/>
  <c r="E1435" i="1"/>
  <c r="C1435" i="1"/>
  <c r="A1435" i="1"/>
  <c r="K1434" i="1"/>
  <c r="G1434" i="1"/>
  <c r="F1434" i="1"/>
  <c r="E1434" i="1"/>
  <c r="C1434" i="1"/>
  <c r="A1434" i="1"/>
  <c r="K1433" i="1"/>
  <c r="G1433" i="1"/>
  <c r="F1433" i="1"/>
  <c r="E1433" i="1"/>
  <c r="C1433" i="1"/>
  <c r="A1433" i="1"/>
  <c r="K1432" i="1"/>
  <c r="G1432" i="1"/>
  <c r="F1432" i="1"/>
  <c r="E1432" i="1"/>
  <c r="C1432" i="1"/>
  <c r="A1432" i="1"/>
  <c r="K1431" i="1"/>
  <c r="G1431" i="1"/>
  <c r="F1431" i="1"/>
  <c r="E1431" i="1"/>
  <c r="C1431" i="1"/>
  <c r="A1431" i="1"/>
  <c r="K1430" i="1"/>
  <c r="G1430" i="1"/>
  <c r="F1430" i="1"/>
  <c r="E1430" i="1"/>
  <c r="C1430" i="1"/>
  <c r="A1430" i="1"/>
  <c r="K1429" i="1"/>
  <c r="G1429" i="1"/>
  <c r="F1429" i="1"/>
  <c r="E1429" i="1"/>
  <c r="C1429" i="1"/>
  <c r="A1429" i="1"/>
  <c r="K1428" i="1"/>
  <c r="G1428" i="1"/>
  <c r="F1428" i="1"/>
  <c r="E1428" i="1"/>
  <c r="C1428" i="1"/>
  <c r="A1428" i="1"/>
  <c r="K1427" i="1"/>
  <c r="G1427" i="1"/>
  <c r="F1427" i="1"/>
  <c r="E1427" i="1"/>
  <c r="C1427" i="1"/>
  <c r="A1427" i="1"/>
  <c r="K1426" i="1"/>
  <c r="G1426" i="1"/>
  <c r="F1426" i="1"/>
  <c r="E1426" i="1"/>
  <c r="C1426" i="1"/>
  <c r="A1426" i="1"/>
  <c r="K1425" i="1"/>
  <c r="G1425" i="1"/>
  <c r="F1425" i="1"/>
  <c r="E1425" i="1"/>
  <c r="C1425" i="1"/>
  <c r="A1425" i="1"/>
  <c r="K1424" i="1"/>
  <c r="G1424" i="1"/>
  <c r="F1424" i="1"/>
  <c r="E1424" i="1"/>
  <c r="C1424" i="1"/>
  <c r="A1424" i="1"/>
  <c r="K1423" i="1"/>
  <c r="G1423" i="1"/>
  <c r="F1423" i="1"/>
  <c r="E1423" i="1"/>
  <c r="C1423" i="1"/>
  <c r="A1423" i="1"/>
  <c r="K1422" i="1"/>
  <c r="G1422" i="1"/>
  <c r="F1422" i="1"/>
  <c r="E1422" i="1"/>
  <c r="C1422" i="1"/>
  <c r="A1422" i="1"/>
  <c r="K1421" i="1"/>
  <c r="G1421" i="1"/>
  <c r="F1421" i="1"/>
  <c r="E1421" i="1"/>
  <c r="C1421" i="1"/>
  <c r="A1421" i="1"/>
  <c r="K1420" i="1"/>
  <c r="G1420" i="1"/>
  <c r="F1420" i="1"/>
  <c r="E1420" i="1"/>
  <c r="C1420" i="1"/>
  <c r="A1420" i="1"/>
  <c r="K1419" i="1"/>
  <c r="G1419" i="1"/>
  <c r="F1419" i="1"/>
  <c r="E1419" i="1"/>
  <c r="C1419" i="1"/>
  <c r="A1419" i="1"/>
  <c r="K1418" i="1"/>
  <c r="G1418" i="1"/>
  <c r="F1418" i="1"/>
  <c r="E1418" i="1"/>
  <c r="C1418" i="1"/>
  <c r="A1418" i="1"/>
  <c r="K1417" i="1"/>
  <c r="G1417" i="1"/>
  <c r="F1417" i="1"/>
  <c r="E1417" i="1"/>
  <c r="C1417" i="1"/>
  <c r="A1417" i="1"/>
  <c r="K1416" i="1"/>
  <c r="G1416" i="1"/>
  <c r="F1416" i="1"/>
  <c r="E1416" i="1"/>
  <c r="C1416" i="1"/>
  <c r="A1416" i="1"/>
  <c r="K1415" i="1"/>
  <c r="G1415" i="1"/>
  <c r="F1415" i="1"/>
  <c r="E1415" i="1"/>
  <c r="C1415" i="1"/>
  <c r="A1415" i="1"/>
  <c r="K1414" i="1"/>
  <c r="G1414" i="1"/>
  <c r="F1414" i="1"/>
  <c r="E1414" i="1"/>
  <c r="C1414" i="1"/>
  <c r="A1414" i="1"/>
  <c r="K1413" i="1"/>
  <c r="G1413" i="1"/>
  <c r="F1413" i="1"/>
  <c r="E1413" i="1"/>
  <c r="C1413" i="1"/>
  <c r="A1413" i="1"/>
  <c r="K1412" i="1"/>
  <c r="G1412" i="1"/>
  <c r="F1412" i="1"/>
  <c r="E1412" i="1"/>
  <c r="C1412" i="1"/>
  <c r="A1412" i="1"/>
  <c r="K1411" i="1"/>
  <c r="G1411" i="1"/>
  <c r="F1411" i="1"/>
  <c r="E1411" i="1"/>
  <c r="C1411" i="1"/>
  <c r="A1411" i="1"/>
  <c r="K1410" i="1"/>
  <c r="G1410" i="1"/>
  <c r="F1410" i="1"/>
  <c r="E1410" i="1"/>
  <c r="C1410" i="1"/>
  <c r="A1410" i="1"/>
  <c r="K1409" i="1"/>
  <c r="G1409" i="1"/>
  <c r="F1409" i="1"/>
  <c r="E1409" i="1"/>
  <c r="C1409" i="1"/>
  <c r="A1409" i="1"/>
  <c r="K1408" i="1"/>
  <c r="G1408" i="1"/>
  <c r="F1408" i="1"/>
  <c r="E1408" i="1"/>
  <c r="C1408" i="1"/>
  <c r="A1408" i="1"/>
  <c r="K1407" i="1"/>
  <c r="G1407" i="1"/>
  <c r="F1407" i="1"/>
  <c r="E1407" i="1"/>
  <c r="C1407" i="1"/>
  <c r="A1407" i="1"/>
  <c r="K1406" i="1"/>
  <c r="G1406" i="1"/>
  <c r="F1406" i="1"/>
  <c r="E1406" i="1"/>
  <c r="C1406" i="1"/>
  <c r="A1406" i="1"/>
  <c r="K1405" i="1"/>
  <c r="G1405" i="1"/>
  <c r="F1405" i="1"/>
  <c r="E1405" i="1"/>
  <c r="C1405" i="1"/>
  <c r="A1405" i="1"/>
  <c r="K1404" i="1"/>
  <c r="G1404" i="1"/>
  <c r="F1404" i="1"/>
  <c r="E1404" i="1"/>
  <c r="C1404" i="1"/>
  <c r="A1404" i="1"/>
  <c r="K1403" i="1"/>
  <c r="G1403" i="1"/>
  <c r="F1403" i="1"/>
  <c r="E1403" i="1"/>
  <c r="C1403" i="1"/>
  <c r="A1403" i="1"/>
  <c r="K1402" i="1"/>
  <c r="G1402" i="1"/>
  <c r="F1402" i="1"/>
  <c r="E1402" i="1"/>
  <c r="C1402" i="1"/>
  <c r="A1402" i="1"/>
  <c r="K1401" i="1"/>
  <c r="G1401" i="1"/>
  <c r="F1401" i="1"/>
  <c r="E1401" i="1"/>
  <c r="C1401" i="1"/>
  <c r="A1401" i="1"/>
  <c r="K1400" i="1"/>
  <c r="G1400" i="1"/>
  <c r="F1400" i="1"/>
  <c r="E1400" i="1"/>
  <c r="C1400" i="1"/>
  <c r="A1400" i="1"/>
  <c r="K1399" i="1"/>
  <c r="G1399" i="1"/>
  <c r="F1399" i="1"/>
  <c r="E1399" i="1"/>
  <c r="C1399" i="1"/>
  <c r="A1399" i="1"/>
  <c r="K1398" i="1"/>
  <c r="G1398" i="1"/>
  <c r="F1398" i="1"/>
  <c r="E1398" i="1"/>
  <c r="C1398" i="1"/>
  <c r="A1398" i="1"/>
  <c r="K1397" i="1"/>
  <c r="G1397" i="1"/>
  <c r="F1397" i="1"/>
  <c r="E1397" i="1"/>
  <c r="C1397" i="1"/>
  <c r="A1397" i="1"/>
  <c r="K1396" i="1"/>
  <c r="G1396" i="1"/>
  <c r="F1396" i="1"/>
  <c r="E1396" i="1"/>
  <c r="C1396" i="1"/>
  <c r="A1396" i="1"/>
  <c r="K1395" i="1"/>
  <c r="G1395" i="1"/>
  <c r="F1395" i="1"/>
  <c r="E1395" i="1"/>
  <c r="C1395" i="1"/>
  <c r="A1395" i="1"/>
  <c r="K1394" i="1"/>
  <c r="G1394" i="1"/>
  <c r="F1394" i="1"/>
  <c r="E1394" i="1"/>
  <c r="C1394" i="1"/>
  <c r="A1394" i="1"/>
  <c r="K1393" i="1"/>
  <c r="G1393" i="1"/>
  <c r="F1393" i="1"/>
  <c r="E1393" i="1"/>
  <c r="C1393" i="1"/>
  <c r="A1393" i="1"/>
  <c r="K1392" i="1"/>
  <c r="G1392" i="1"/>
  <c r="F1392" i="1"/>
  <c r="E1392" i="1"/>
  <c r="C1392" i="1"/>
  <c r="A1392" i="1"/>
  <c r="K1391" i="1"/>
  <c r="G1391" i="1"/>
  <c r="F1391" i="1"/>
  <c r="E1391" i="1"/>
  <c r="C1391" i="1"/>
  <c r="A1391" i="1"/>
  <c r="K1390" i="1"/>
  <c r="G1390" i="1"/>
  <c r="F1390" i="1"/>
  <c r="E1390" i="1"/>
  <c r="C1390" i="1"/>
  <c r="A1390" i="1"/>
  <c r="K1389" i="1"/>
  <c r="G1389" i="1"/>
  <c r="F1389" i="1"/>
  <c r="E1389" i="1"/>
  <c r="C1389" i="1"/>
  <c r="A1389" i="1"/>
  <c r="K1388" i="1"/>
  <c r="G1388" i="1"/>
  <c r="F1388" i="1"/>
  <c r="E1388" i="1"/>
  <c r="C1388" i="1"/>
  <c r="A1388" i="1"/>
  <c r="K1387" i="1"/>
  <c r="G1387" i="1"/>
  <c r="F1387" i="1"/>
  <c r="E1387" i="1"/>
  <c r="C1387" i="1"/>
  <c r="A1387" i="1"/>
  <c r="K1386" i="1"/>
  <c r="G1386" i="1"/>
  <c r="F1386" i="1"/>
  <c r="E1386" i="1"/>
  <c r="C1386" i="1"/>
  <c r="A1386" i="1"/>
  <c r="K1385" i="1"/>
  <c r="G1385" i="1"/>
  <c r="F1385" i="1"/>
  <c r="E1385" i="1"/>
  <c r="C1385" i="1"/>
  <c r="A1385" i="1"/>
  <c r="K1384" i="1"/>
  <c r="G1384" i="1"/>
  <c r="F1384" i="1"/>
  <c r="E1384" i="1"/>
  <c r="C1384" i="1"/>
  <c r="A1384" i="1"/>
  <c r="K1383" i="1"/>
  <c r="G1383" i="1"/>
  <c r="F1383" i="1"/>
  <c r="E1383" i="1"/>
  <c r="C1383" i="1"/>
  <c r="A1383" i="1"/>
  <c r="K1382" i="1"/>
  <c r="G1382" i="1"/>
  <c r="F1382" i="1"/>
  <c r="E1382" i="1"/>
  <c r="C1382" i="1"/>
  <c r="A1382" i="1"/>
  <c r="K1381" i="1"/>
  <c r="G1381" i="1"/>
  <c r="F1381" i="1"/>
  <c r="E1381" i="1"/>
  <c r="C1381" i="1"/>
  <c r="A1381" i="1"/>
  <c r="K1380" i="1"/>
  <c r="G1380" i="1"/>
  <c r="F1380" i="1"/>
  <c r="E1380" i="1"/>
  <c r="C1380" i="1"/>
  <c r="A1380" i="1"/>
  <c r="K1379" i="1"/>
  <c r="G1379" i="1"/>
  <c r="F1379" i="1"/>
  <c r="E1379" i="1"/>
  <c r="C1379" i="1"/>
  <c r="A1379" i="1"/>
  <c r="K1378" i="1"/>
  <c r="G1378" i="1"/>
  <c r="F1378" i="1"/>
  <c r="E1378" i="1"/>
  <c r="C1378" i="1"/>
  <c r="A1378" i="1"/>
  <c r="K1377" i="1"/>
  <c r="G1377" i="1"/>
  <c r="F1377" i="1"/>
  <c r="E1377" i="1"/>
  <c r="C1377" i="1"/>
  <c r="A1377" i="1"/>
  <c r="K1376" i="1"/>
  <c r="G1376" i="1"/>
  <c r="F1376" i="1"/>
  <c r="E1376" i="1"/>
  <c r="C1376" i="1"/>
  <c r="A1376" i="1"/>
  <c r="K1375" i="1"/>
  <c r="G1375" i="1"/>
  <c r="F1375" i="1"/>
  <c r="E1375" i="1"/>
  <c r="C1375" i="1"/>
  <c r="A1375" i="1"/>
  <c r="K1374" i="1"/>
  <c r="G1374" i="1"/>
  <c r="F1374" i="1"/>
  <c r="E1374" i="1"/>
  <c r="C1374" i="1"/>
  <c r="A1374" i="1"/>
  <c r="K1373" i="1"/>
  <c r="G1373" i="1"/>
  <c r="F1373" i="1"/>
  <c r="E1373" i="1"/>
  <c r="C1373" i="1"/>
  <c r="A1373" i="1"/>
  <c r="K1372" i="1"/>
  <c r="G1372" i="1"/>
  <c r="F1372" i="1"/>
  <c r="E1372" i="1"/>
  <c r="C1372" i="1"/>
  <c r="A1372" i="1"/>
  <c r="K1371" i="1"/>
  <c r="G1371" i="1"/>
  <c r="F1371" i="1"/>
  <c r="E1371" i="1"/>
  <c r="C1371" i="1"/>
  <c r="A1371" i="1"/>
  <c r="K1370" i="1"/>
  <c r="G1370" i="1"/>
  <c r="F1370" i="1"/>
  <c r="E1370" i="1"/>
  <c r="C1370" i="1"/>
  <c r="A1370" i="1"/>
  <c r="K1369" i="1"/>
  <c r="G1369" i="1"/>
  <c r="F1369" i="1"/>
  <c r="E1369" i="1"/>
  <c r="C1369" i="1"/>
  <c r="A1369" i="1"/>
  <c r="K1368" i="1"/>
  <c r="G1368" i="1"/>
  <c r="F1368" i="1"/>
  <c r="E1368" i="1"/>
  <c r="C1368" i="1"/>
  <c r="A1368" i="1"/>
  <c r="K1367" i="1"/>
  <c r="G1367" i="1"/>
  <c r="F1367" i="1"/>
  <c r="E1367" i="1"/>
  <c r="C1367" i="1"/>
  <c r="A1367" i="1"/>
  <c r="K1366" i="1"/>
  <c r="G1366" i="1"/>
  <c r="F1366" i="1"/>
  <c r="E1366" i="1"/>
  <c r="C1366" i="1"/>
  <c r="A1366" i="1"/>
  <c r="K1365" i="1"/>
  <c r="G1365" i="1"/>
  <c r="F1365" i="1"/>
  <c r="E1365" i="1"/>
  <c r="C1365" i="1"/>
  <c r="A1365" i="1"/>
  <c r="K1364" i="1"/>
  <c r="G1364" i="1"/>
  <c r="F1364" i="1"/>
  <c r="E1364" i="1"/>
  <c r="C1364" i="1"/>
  <c r="A1364" i="1"/>
  <c r="K1363" i="1"/>
  <c r="G1363" i="1"/>
  <c r="F1363" i="1"/>
  <c r="E1363" i="1"/>
  <c r="C1363" i="1"/>
  <c r="A1363" i="1"/>
  <c r="K1362" i="1"/>
  <c r="G1362" i="1"/>
  <c r="F1362" i="1"/>
  <c r="E1362" i="1"/>
  <c r="C1362" i="1"/>
  <c r="A1362" i="1"/>
  <c r="K1361" i="1"/>
  <c r="G1361" i="1"/>
  <c r="F1361" i="1"/>
  <c r="E1361" i="1"/>
  <c r="C1361" i="1"/>
  <c r="A1361" i="1"/>
  <c r="K1360" i="1"/>
  <c r="G1360" i="1"/>
  <c r="F1360" i="1"/>
  <c r="E1360" i="1"/>
  <c r="C1360" i="1"/>
  <c r="A1360" i="1"/>
  <c r="K1359" i="1"/>
  <c r="G1359" i="1"/>
  <c r="F1359" i="1"/>
  <c r="E1359" i="1"/>
  <c r="C1359" i="1"/>
  <c r="A1359" i="1"/>
  <c r="K1358" i="1"/>
  <c r="G1358" i="1"/>
  <c r="F1358" i="1"/>
  <c r="E1358" i="1"/>
  <c r="C1358" i="1"/>
  <c r="A1358" i="1"/>
  <c r="K1357" i="1"/>
  <c r="G1357" i="1"/>
  <c r="F1357" i="1"/>
  <c r="E1357" i="1"/>
  <c r="C1357" i="1"/>
  <c r="A1357" i="1"/>
  <c r="K1356" i="1"/>
  <c r="G1356" i="1"/>
  <c r="F1356" i="1"/>
  <c r="E1356" i="1"/>
  <c r="C1356" i="1"/>
  <c r="A1356" i="1"/>
  <c r="K1355" i="1"/>
  <c r="G1355" i="1"/>
  <c r="F1355" i="1"/>
  <c r="E1355" i="1"/>
  <c r="C1355" i="1"/>
  <c r="A1355" i="1"/>
  <c r="K1354" i="1"/>
  <c r="G1354" i="1"/>
  <c r="F1354" i="1"/>
  <c r="E1354" i="1"/>
  <c r="C1354" i="1"/>
  <c r="A1354" i="1"/>
  <c r="K1353" i="1"/>
  <c r="G1353" i="1"/>
  <c r="F1353" i="1"/>
  <c r="E1353" i="1"/>
  <c r="C1353" i="1"/>
  <c r="A1353" i="1"/>
  <c r="K1352" i="1"/>
  <c r="G1352" i="1"/>
  <c r="F1352" i="1"/>
  <c r="E1352" i="1"/>
  <c r="C1352" i="1"/>
  <c r="A1352" i="1"/>
  <c r="K1351" i="1"/>
  <c r="G1351" i="1"/>
  <c r="F1351" i="1"/>
  <c r="E1351" i="1"/>
  <c r="C1351" i="1"/>
  <c r="A1351" i="1"/>
  <c r="K1350" i="1"/>
  <c r="G1350" i="1"/>
  <c r="F1350" i="1"/>
  <c r="E1350" i="1"/>
  <c r="C1350" i="1"/>
  <c r="A1350" i="1"/>
  <c r="K1349" i="1"/>
  <c r="G1349" i="1"/>
  <c r="F1349" i="1"/>
  <c r="E1349" i="1"/>
  <c r="C1349" i="1"/>
  <c r="A1349" i="1"/>
  <c r="K1348" i="1"/>
  <c r="G1348" i="1"/>
  <c r="F1348" i="1"/>
  <c r="E1348" i="1"/>
  <c r="C1348" i="1"/>
  <c r="A1348" i="1"/>
  <c r="K1347" i="1"/>
  <c r="G1347" i="1"/>
  <c r="F1347" i="1"/>
  <c r="E1347" i="1"/>
  <c r="C1347" i="1"/>
  <c r="A1347" i="1"/>
  <c r="K1346" i="1"/>
  <c r="G1346" i="1"/>
  <c r="F1346" i="1"/>
  <c r="E1346" i="1"/>
  <c r="C1346" i="1"/>
  <c r="A1346" i="1"/>
  <c r="K1345" i="1"/>
  <c r="G1345" i="1"/>
  <c r="F1345" i="1"/>
  <c r="E1345" i="1"/>
  <c r="C1345" i="1"/>
  <c r="A1345" i="1"/>
  <c r="K1344" i="1"/>
  <c r="G1344" i="1"/>
  <c r="F1344" i="1"/>
  <c r="E1344" i="1"/>
  <c r="C1344" i="1"/>
  <c r="A1344" i="1"/>
  <c r="K1343" i="1"/>
  <c r="G1343" i="1"/>
  <c r="F1343" i="1"/>
  <c r="E1343" i="1"/>
  <c r="C1343" i="1"/>
  <c r="A1343" i="1"/>
  <c r="K1342" i="1"/>
  <c r="G1342" i="1"/>
  <c r="F1342" i="1"/>
  <c r="E1342" i="1"/>
  <c r="C1342" i="1"/>
  <c r="A1342" i="1"/>
  <c r="K1341" i="1"/>
  <c r="G1341" i="1"/>
  <c r="F1341" i="1"/>
  <c r="E1341" i="1"/>
  <c r="C1341" i="1"/>
  <c r="A1341" i="1"/>
  <c r="K1340" i="1"/>
  <c r="G1340" i="1"/>
  <c r="F1340" i="1"/>
  <c r="E1340" i="1"/>
  <c r="C1340" i="1"/>
  <c r="A1340" i="1"/>
  <c r="K1339" i="1"/>
  <c r="G1339" i="1"/>
  <c r="F1339" i="1"/>
  <c r="E1339" i="1"/>
  <c r="C1339" i="1"/>
  <c r="A1339" i="1"/>
  <c r="K1338" i="1"/>
  <c r="G1338" i="1"/>
  <c r="F1338" i="1"/>
  <c r="E1338" i="1"/>
  <c r="C1338" i="1"/>
  <c r="A1338" i="1"/>
  <c r="K1337" i="1"/>
  <c r="G1337" i="1"/>
  <c r="F1337" i="1"/>
  <c r="E1337" i="1"/>
  <c r="C1337" i="1"/>
  <c r="A1337" i="1"/>
  <c r="K1336" i="1"/>
  <c r="G1336" i="1"/>
  <c r="F1336" i="1"/>
  <c r="E1336" i="1"/>
  <c r="C1336" i="1"/>
  <c r="A1336" i="1"/>
  <c r="K1335" i="1"/>
  <c r="G1335" i="1"/>
  <c r="F1335" i="1"/>
  <c r="E1335" i="1"/>
  <c r="C1335" i="1"/>
  <c r="A1335" i="1"/>
  <c r="K1334" i="1"/>
  <c r="G1334" i="1"/>
  <c r="F1334" i="1"/>
  <c r="E1334" i="1"/>
  <c r="C1334" i="1"/>
  <c r="A1334" i="1"/>
  <c r="K1333" i="1"/>
  <c r="G1333" i="1"/>
  <c r="F1333" i="1"/>
  <c r="E1333" i="1"/>
  <c r="C1333" i="1"/>
  <c r="A1333" i="1"/>
  <c r="K1332" i="1"/>
  <c r="G1332" i="1"/>
  <c r="F1332" i="1"/>
  <c r="E1332" i="1"/>
  <c r="C1332" i="1"/>
  <c r="A1332" i="1"/>
  <c r="K1331" i="1"/>
  <c r="G1331" i="1"/>
  <c r="F1331" i="1"/>
  <c r="E1331" i="1"/>
  <c r="C1331" i="1"/>
  <c r="A1331" i="1"/>
  <c r="K1330" i="1"/>
  <c r="G1330" i="1"/>
  <c r="F1330" i="1"/>
  <c r="E1330" i="1"/>
  <c r="C1330" i="1"/>
  <c r="A1330" i="1"/>
  <c r="K1329" i="1"/>
  <c r="G1329" i="1"/>
  <c r="F1329" i="1"/>
  <c r="E1329" i="1"/>
  <c r="C1329" i="1"/>
  <c r="A1329" i="1"/>
  <c r="K1328" i="1"/>
  <c r="G1328" i="1"/>
  <c r="F1328" i="1"/>
  <c r="E1328" i="1"/>
  <c r="C1328" i="1"/>
  <c r="A1328" i="1"/>
  <c r="K1327" i="1"/>
  <c r="G1327" i="1"/>
  <c r="F1327" i="1"/>
  <c r="E1327" i="1"/>
  <c r="C1327" i="1"/>
  <c r="A1327" i="1"/>
  <c r="K1326" i="1"/>
  <c r="G1326" i="1"/>
  <c r="F1326" i="1"/>
  <c r="E1326" i="1"/>
  <c r="C1326" i="1"/>
  <c r="A1326" i="1"/>
  <c r="K1325" i="1"/>
  <c r="G1325" i="1"/>
  <c r="F1325" i="1"/>
  <c r="E1325" i="1"/>
  <c r="C1325" i="1"/>
  <c r="A1325" i="1"/>
  <c r="K1324" i="1"/>
  <c r="G1324" i="1"/>
  <c r="F1324" i="1"/>
  <c r="E1324" i="1"/>
  <c r="C1324" i="1"/>
  <c r="A1324" i="1"/>
  <c r="K1323" i="1"/>
  <c r="G1323" i="1"/>
  <c r="F1323" i="1"/>
  <c r="E1323" i="1"/>
  <c r="C1323" i="1"/>
  <c r="A1323" i="1"/>
  <c r="K1322" i="1"/>
  <c r="G1322" i="1"/>
  <c r="F1322" i="1"/>
  <c r="E1322" i="1"/>
  <c r="C1322" i="1"/>
  <c r="A1322" i="1"/>
  <c r="K1321" i="1"/>
  <c r="G1321" i="1"/>
  <c r="F1321" i="1"/>
  <c r="E1321" i="1"/>
  <c r="C1321" i="1"/>
  <c r="A1321" i="1"/>
  <c r="K1320" i="1"/>
  <c r="G1320" i="1"/>
  <c r="F1320" i="1"/>
  <c r="E1320" i="1"/>
  <c r="C1320" i="1"/>
  <c r="A1320" i="1"/>
  <c r="K1319" i="1"/>
  <c r="G1319" i="1"/>
  <c r="F1319" i="1"/>
  <c r="E1319" i="1"/>
  <c r="C1319" i="1"/>
  <c r="A1319" i="1"/>
  <c r="K1318" i="1"/>
  <c r="G1318" i="1"/>
  <c r="F1318" i="1"/>
  <c r="E1318" i="1"/>
  <c r="C1318" i="1"/>
  <c r="A1318" i="1"/>
  <c r="K1317" i="1"/>
  <c r="G1317" i="1"/>
  <c r="F1317" i="1"/>
  <c r="E1317" i="1"/>
  <c r="C1317" i="1"/>
  <c r="A1317" i="1"/>
  <c r="K1316" i="1"/>
  <c r="G1316" i="1"/>
  <c r="F1316" i="1"/>
  <c r="E1316" i="1"/>
  <c r="C1316" i="1"/>
  <c r="A1316" i="1"/>
  <c r="K1315" i="1"/>
  <c r="G1315" i="1"/>
  <c r="F1315" i="1"/>
  <c r="E1315" i="1"/>
  <c r="C1315" i="1"/>
  <c r="A1315" i="1"/>
  <c r="K1314" i="1"/>
  <c r="G1314" i="1"/>
  <c r="F1314" i="1"/>
  <c r="E1314" i="1"/>
  <c r="C1314" i="1"/>
  <c r="A1314" i="1"/>
  <c r="K1313" i="1"/>
  <c r="G1313" i="1"/>
  <c r="F1313" i="1"/>
  <c r="E1313" i="1"/>
  <c r="C1313" i="1"/>
  <c r="A1313" i="1"/>
  <c r="K1312" i="1"/>
  <c r="G1312" i="1"/>
  <c r="F1312" i="1"/>
  <c r="E1312" i="1"/>
  <c r="C1312" i="1"/>
  <c r="A1312" i="1"/>
  <c r="K1311" i="1"/>
  <c r="G1311" i="1"/>
  <c r="F1311" i="1"/>
  <c r="E1311" i="1"/>
  <c r="C1311" i="1"/>
  <c r="A1311" i="1"/>
  <c r="K1310" i="1"/>
  <c r="G1310" i="1"/>
  <c r="F1310" i="1"/>
  <c r="E1310" i="1"/>
  <c r="C1310" i="1"/>
  <c r="A1310" i="1"/>
  <c r="K1309" i="1"/>
  <c r="G1309" i="1"/>
  <c r="F1309" i="1"/>
  <c r="E1309" i="1"/>
  <c r="C1309" i="1"/>
  <c r="A1309" i="1"/>
  <c r="K1308" i="1"/>
  <c r="G1308" i="1"/>
  <c r="F1308" i="1"/>
  <c r="E1308" i="1"/>
  <c r="C1308" i="1"/>
  <c r="A1308" i="1"/>
  <c r="K1307" i="1"/>
  <c r="G1307" i="1"/>
  <c r="F1307" i="1"/>
  <c r="E1307" i="1"/>
  <c r="C1307" i="1"/>
  <c r="A1307" i="1"/>
  <c r="K1306" i="1"/>
  <c r="G1306" i="1"/>
  <c r="F1306" i="1"/>
  <c r="E1306" i="1"/>
  <c r="C1306" i="1"/>
  <c r="A1306" i="1"/>
  <c r="K1305" i="1"/>
  <c r="G1305" i="1"/>
  <c r="F1305" i="1"/>
  <c r="E1305" i="1"/>
  <c r="C1305" i="1"/>
  <c r="A1305" i="1"/>
  <c r="K1304" i="1"/>
  <c r="G1304" i="1"/>
  <c r="F1304" i="1"/>
  <c r="E1304" i="1"/>
  <c r="C1304" i="1"/>
  <c r="A1304" i="1"/>
  <c r="K1303" i="1"/>
  <c r="G1303" i="1"/>
  <c r="F1303" i="1"/>
  <c r="E1303" i="1"/>
  <c r="C1303" i="1"/>
  <c r="A1303" i="1"/>
  <c r="K1302" i="1"/>
  <c r="G1302" i="1"/>
  <c r="F1302" i="1"/>
  <c r="E1302" i="1"/>
  <c r="C1302" i="1"/>
  <c r="A1302" i="1"/>
  <c r="K1301" i="1"/>
  <c r="G1301" i="1"/>
  <c r="F1301" i="1"/>
  <c r="E1301" i="1"/>
  <c r="C1301" i="1"/>
  <c r="A1301" i="1"/>
  <c r="K1300" i="1"/>
  <c r="G1300" i="1"/>
  <c r="F1300" i="1"/>
  <c r="E1300" i="1"/>
  <c r="C1300" i="1"/>
  <c r="A1300" i="1"/>
  <c r="K1299" i="1"/>
  <c r="G1299" i="1"/>
  <c r="F1299" i="1"/>
  <c r="E1299" i="1"/>
  <c r="C1299" i="1"/>
  <c r="A1299" i="1"/>
  <c r="K1298" i="1"/>
  <c r="G1298" i="1"/>
  <c r="F1298" i="1"/>
  <c r="E1298" i="1"/>
  <c r="C1298" i="1"/>
  <c r="A1298" i="1"/>
  <c r="K1297" i="1"/>
  <c r="G1297" i="1"/>
  <c r="F1297" i="1"/>
  <c r="E1297" i="1"/>
  <c r="C1297" i="1"/>
  <c r="A1297" i="1"/>
  <c r="K1296" i="1"/>
  <c r="G1296" i="1"/>
  <c r="F1296" i="1"/>
  <c r="E1296" i="1"/>
  <c r="C1296" i="1"/>
  <c r="A1296" i="1"/>
  <c r="K1295" i="1"/>
  <c r="G1295" i="1"/>
  <c r="F1295" i="1"/>
  <c r="E1295" i="1"/>
  <c r="C1295" i="1"/>
  <c r="A1295" i="1"/>
  <c r="K1294" i="1"/>
  <c r="G1294" i="1"/>
  <c r="F1294" i="1"/>
  <c r="E1294" i="1"/>
  <c r="C1294" i="1"/>
  <c r="A1294" i="1"/>
  <c r="K1293" i="1"/>
  <c r="G1293" i="1"/>
  <c r="F1293" i="1"/>
  <c r="E1293" i="1"/>
  <c r="C1293" i="1"/>
  <c r="A1293" i="1"/>
  <c r="K1292" i="1"/>
  <c r="G1292" i="1"/>
  <c r="F1292" i="1"/>
  <c r="E1292" i="1"/>
  <c r="C1292" i="1"/>
  <c r="A1292" i="1"/>
  <c r="K1291" i="1"/>
  <c r="G1291" i="1"/>
  <c r="F1291" i="1"/>
  <c r="E1291" i="1"/>
  <c r="C1291" i="1"/>
  <c r="A1291" i="1"/>
  <c r="K1290" i="1"/>
  <c r="G1290" i="1"/>
  <c r="F1290" i="1"/>
  <c r="E1290" i="1"/>
  <c r="C1290" i="1"/>
  <c r="A1290" i="1"/>
  <c r="K1289" i="1"/>
  <c r="G1289" i="1"/>
  <c r="F1289" i="1"/>
  <c r="E1289" i="1"/>
  <c r="C1289" i="1"/>
  <c r="A1289" i="1"/>
  <c r="K1288" i="1"/>
  <c r="G1288" i="1"/>
  <c r="F1288" i="1"/>
  <c r="E1288" i="1"/>
  <c r="C1288" i="1"/>
  <c r="A1288" i="1"/>
  <c r="K1287" i="1"/>
  <c r="G1287" i="1"/>
  <c r="F1287" i="1"/>
  <c r="E1287" i="1"/>
  <c r="C1287" i="1"/>
  <c r="A1287" i="1"/>
  <c r="K1286" i="1"/>
  <c r="G1286" i="1"/>
  <c r="F1286" i="1"/>
  <c r="E1286" i="1"/>
  <c r="C1286" i="1"/>
  <c r="A1286" i="1"/>
  <c r="K1285" i="1"/>
  <c r="G1285" i="1"/>
  <c r="F1285" i="1"/>
  <c r="E1285" i="1"/>
  <c r="C1285" i="1"/>
  <c r="A1285" i="1"/>
  <c r="K1284" i="1"/>
  <c r="G1284" i="1"/>
  <c r="F1284" i="1"/>
  <c r="E1284" i="1"/>
  <c r="C1284" i="1"/>
  <c r="A1284" i="1"/>
  <c r="K1283" i="1"/>
  <c r="G1283" i="1"/>
  <c r="F1283" i="1"/>
  <c r="E1283" i="1"/>
  <c r="C1283" i="1"/>
  <c r="A1283" i="1"/>
  <c r="K1282" i="1"/>
  <c r="G1282" i="1"/>
  <c r="F1282" i="1"/>
  <c r="E1282" i="1"/>
  <c r="C1282" i="1"/>
  <c r="A1282" i="1"/>
  <c r="K1281" i="1"/>
  <c r="G1281" i="1"/>
  <c r="F1281" i="1"/>
  <c r="E1281" i="1"/>
  <c r="C1281" i="1"/>
  <c r="A1281" i="1"/>
  <c r="K1280" i="1"/>
  <c r="G1280" i="1"/>
  <c r="F1280" i="1"/>
  <c r="E1280" i="1"/>
  <c r="C1280" i="1"/>
  <c r="A1280" i="1"/>
  <c r="K1279" i="1"/>
  <c r="G1279" i="1"/>
  <c r="F1279" i="1"/>
  <c r="E1279" i="1"/>
  <c r="C1279" i="1"/>
  <c r="A1279" i="1"/>
  <c r="K1278" i="1"/>
  <c r="G1278" i="1"/>
  <c r="F1278" i="1"/>
  <c r="E1278" i="1"/>
  <c r="C1278" i="1"/>
  <c r="A1278" i="1"/>
  <c r="K1277" i="1"/>
  <c r="G1277" i="1"/>
  <c r="F1277" i="1"/>
  <c r="E1277" i="1"/>
  <c r="C1277" i="1"/>
  <c r="A1277" i="1"/>
  <c r="K1276" i="1"/>
  <c r="G1276" i="1"/>
  <c r="F1276" i="1"/>
  <c r="E1276" i="1"/>
  <c r="C1276" i="1"/>
  <c r="A1276" i="1"/>
  <c r="K1275" i="1"/>
  <c r="G1275" i="1"/>
  <c r="F1275" i="1"/>
  <c r="E1275" i="1"/>
  <c r="C1275" i="1"/>
  <c r="A1275" i="1"/>
  <c r="K1274" i="1"/>
  <c r="G1274" i="1"/>
  <c r="F1274" i="1"/>
  <c r="E1274" i="1"/>
  <c r="C1274" i="1"/>
  <c r="A1274" i="1"/>
  <c r="K1273" i="1"/>
  <c r="G1273" i="1"/>
  <c r="F1273" i="1"/>
  <c r="E1273" i="1"/>
  <c r="C1273" i="1"/>
  <c r="A1273" i="1"/>
  <c r="K1272" i="1"/>
  <c r="G1272" i="1"/>
  <c r="F1272" i="1"/>
  <c r="E1272" i="1"/>
  <c r="C1272" i="1"/>
  <c r="A1272" i="1"/>
  <c r="K1271" i="1"/>
  <c r="G1271" i="1"/>
  <c r="F1271" i="1"/>
  <c r="E1271" i="1"/>
  <c r="C1271" i="1"/>
  <c r="A1271" i="1"/>
  <c r="K1270" i="1"/>
  <c r="G1270" i="1"/>
  <c r="F1270" i="1"/>
  <c r="E1270" i="1"/>
  <c r="C1270" i="1"/>
  <c r="A1270" i="1"/>
  <c r="K1269" i="1"/>
  <c r="G1269" i="1"/>
  <c r="F1269" i="1"/>
  <c r="E1269" i="1"/>
  <c r="C1269" i="1"/>
  <c r="A1269" i="1"/>
  <c r="K1268" i="1"/>
  <c r="G1268" i="1"/>
  <c r="F1268" i="1"/>
  <c r="E1268" i="1"/>
  <c r="C1268" i="1"/>
  <c r="A1268" i="1"/>
  <c r="K1267" i="1"/>
  <c r="G1267" i="1"/>
  <c r="F1267" i="1"/>
  <c r="E1267" i="1"/>
  <c r="C1267" i="1"/>
  <c r="A1267" i="1"/>
  <c r="K1266" i="1"/>
  <c r="G1266" i="1"/>
  <c r="F1266" i="1"/>
  <c r="E1266" i="1"/>
  <c r="C1266" i="1"/>
  <c r="A1266" i="1"/>
  <c r="K1265" i="1"/>
  <c r="G1265" i="1"/>
  <c r="F1265" i="1"/>
  <c r="E1265" i="1"/>
  <c r="C1265" i="1"/>
  <c r="A1265" i="1"/>
  <c r="K1264" i="1"/>
  <c r="G1264" i="1"/>
  <c r="F1264" i="1"/>
  <c r="E1264" i="1"/>
  <c r="C1264" i="1"/>
  <c r="A1264" i="1"/>
  <c r="K1263" i="1"/>
  <c r="G1263" i="1"/>
  <c r="F1263" i="1"/>
  <c r="E1263" i="1"/>
  <c r="C1263" i="1"/>
  <c r="A1263" i="1"/>
  <c r="K1262" i="1"/>
  <c r="G1262" i="1"/>
  <c r="F1262" i="1"/>
  <c r="E1262" i="1"/>
  <c r="C1262" i="1"/>
  <c r="A1262" i="1"/>
  <c r="K1261" i="1"/>
  <c r="G1261" i="1"/>
  <c r="F1261" i="1"/>
  <c r="E1261" i="1"/>
  <c r="C1261" i="1"/>
  <c r="A1261" i="1"/>
  <c r="K1260" i="1"/>
  <c r="G1260" i="1"/>
  <c r="F1260" i="1"/>
  <c r="E1260" i="1"/>
  <c r="C1260" i="1"/>
  <c r="A1260" i="1"/>
  <c r="K1259" i="1"/>
  <c r="G1259" i="1"/>
  <c r="F1259" i="1"/>
  <c r="E1259" i="1"/>
  <c r="C1259" i="1"/>
  <c r="A1259" i="1"/>
  <c r="K1258" i="1"/>
  <c r="G1258" i="1"/>
  <c r="F1258" i="1"/>
  <c r="E1258" i="1"/>
  <c r="C1258" i="1"/>
  <c r="A1258" i="1"/>
  <c r="K1257" i="1"/>
  <c r="G1257" i="1"/>
  <c r="F1257" i="1"/>
  <c r="E1257" i="1"/>
  <c r="C1257" i="1"/>
  <c r="A1257" i="1"/>
  <c r="K1256" i="1"/>
  <c r="G1256" i="1"/>
  <c r="F1256" i="1"/>
  <c r="E1256" i="1"/>
  <c r="C1256" i="1"/>
  <c r="A1256" i="1"/>
  <c r="K1255" i="1"/>
  <c r="G1255" i="1"/>
  <c r="F1255" i="1"/>
  <c r="E1255" i="1"/>
  <c r="C1255" i="1"/>
  <c r="A1255" i="1"/>
  <c r="K1254" i="1"/>
  <c r="G1254" i="1"/>
  <c r="F1254" i="1"/>
  <c r="E1254" i="1"/>
  <c r="C1254" i="1"/>
  <c r="A1254" i="1"/>
  <c r="K1253" i="1"/>
  <c r="G1253" i="1"/>
  <c r="F1253" i="1"/>
  <c r="E1253" i="1"/>
  <c r="C1253" i="1"/>
  <c r="A1253" i="1"/>
  <c r="K1252" i="1"/>
  <c r="G1252" i="1"/>
  <c r="F1252" i="1"/>
  <c r="E1252" i="1"/>
  <c r="C1252" i="1"/>
  <c r="A1252" i="1"/>
  <c r="K1251" i="1"/>
  <c r="G1251" i="1"/>
  <c r="F1251" i="1"/>
  <c r="E1251" i="1"/>
  <c r="C1251" i="1"/>
  <c r="A1251" i="1"/>
  <c r="K1250" i="1"/>
  <c r="G1250" i="1"/>
  <c r="F1250" i="1"/>
  <c r="E1250" i="1"/>
  <c r="C1250" i="1"/>
  <c r="A1250" i="1"/>
  <c r="K1249" i="1"/>
  <c r="G1249" i="1"/>
  <c r="F1249" i="1"/>
  <c r="E1249" i="1"/>
  <c r="C1249" i="1"/>
  <c r="A1249" i="1"/>
  <c r="K1248" i="1"/>
  <c r="G1248" i="1"/>
  <c r="F1248" i="1"/>
  <c r="E1248" i="1"/>
  <c r="C1248" i="1"/>
  <c r="A1248" i="1"/>
  <c r="K1247" i="1"/>
  <c r="G1247" i="1"/>
  <c r="F1247" i="1"/>
  <c r="E1247" i="1"/>
  <c r="C1247" i="1"/>
  <c r="A1247" i="1"/>
  <c r="K1246" i="1"/>
  <c r="G1246" i="1"/>
  <c r="F1246" i="1"/>
  <c r="E1246" i="1"/>
  <c r="C1246" i="1"/>
  <c r="A1246" i="1"/>
  <c r="K1245" i="1"/>
  <c r="G1245" i="1"/>
  <c r="F1245" i="1"/>
  <c r="E1245" i="1"/>
  <c r="C1245" i="1"/>
  <c r="A1245" i="1"/>
  <c r="K1244" i="1"/>
  <c r="G1244" i="1"/>
  <c r="F1244" i="1"/>
  <c r="E1244" i="1"/>
  <c r="C1244" i="1"/>
  <c r="A1244" i="1"/>
  <c r="K1243" i="1"/>
  <c r="G1243" i="1"/>
  <c r="F1243" i="1"/>
  <c r="E1243" i="1"/>
  <c r="C1243" i="1"/>
  <c r="A1243" i="1"/>
  <c r="K1242" i="1"/>
  <c r="G1242" i="1"/>
  <c r="F1242" i="1"/>
  <c r="E1242" i="1"/>
  <c r="C1242" i="1"/>
  <c r="A1242" i="1"/>
  <c r="K1241" i="1"/>
  <c r="G1241" i="1"/>
  <c r="F1241" i="1"/>
  <c r="E1241" i="1"/>
  <c r="C1241" i="1"/>
  <c r="A1241" i="1"/>
  <c r="K1240" i="1"/>
  <c r="G1240" i="1"/>
  <c r="F1240" i="1"/>
  <c r="E1240" i="1"/>
  <c r="C1240" i="1"/>
  <c r="A1240" i="1"/>
  <c r="K1239" i="1"/>
  <c r="G1239" i="1"/>
  <c r="F1239" i="1"/>
  <c r="E1239" i="1"/>
  <c r="C1239" i="1"/>
  <c r="A1239" i="1"/>
  <c r="K1238" i="1"/>
  <c r="G1238" i="1"/>
  <c r="F1238" i="1"/>
  <c r="E1238" i="1"/>
  <c r="C1238" i="1"/>
  <c r="A1238" i="1"/>
  <c r="K1237" i="1"/>
  <c r="G1237" i="1"/>
  <c r="F1237" i="1"/>
  <c r="E1237" i="1"/>
  <c r="C1237" i="1"/>
  <c r="A1237" i="1"/>
  <c r="K1236" i="1"/>
  <c r="G1236" i="1"/>
  <c r="F1236" i="1"/>
  <c r="E1236" i="1"/>
  <c r="C1236" i="1"/>
  <c r="A1236" i="1"/>
  <c r="K1235" i="1"/>
  <c r="G1235" i="1"/>
  <c r="F1235" i="1"/>
  <c r="E1235" i="1"/>
  <c r="C1235" i="1"/>
  <c r="A1235" i="1"/>
  <c r="K1234" i="1"/>
  <c r="G1234" i="1"/>
  <c r="F1234" i="1"/>
  <c r="E1234" i="1"/>
  <c r="C1234" i="1"/>
  <c r="A1234" i="1"/>
  <c r="K1233" i="1"/>
  <c r="G1233" i="1"/>
  <c r="F1233" i="1"/>
  <c r="E1233" i="1"/>
  <c r="C1233" i="1"/>
  <c r="A1233" i="1"/>
  <c r="K1232" i="1"/>
  <c r="G1232" i="1"/>
  <c r="F1232" i="1"/>
  <c r="E1232" i="1"/>
  <c r="C1232" i="1"/>
  <c r="A1232" i="1"/>
  <c r="K1231" i="1"/>
  <c r="G1231" i="1"/>
  <c r="F1231" i="1"/>
  <c r="E1231" i="1"/>
  <c r="C1231" i="1"/>
  <c r="A1231" i="1"/>
  <c r="K1230" i="1"/>
  <c r="G1230" i="1"/>
  <c r="F1230" i="1"/>
  <c r="E1230" i="1"/>
  <c r="C1230" i="1"/>
  <c r="A1230" i="1"/>
  <c r="K1229" i="1"/>
  <c r="G1229" i="1"/>
  <c r="F1229" i="1"/>
  <c r="E1229" i="1"/>
  <c r="C1229" i="1"/>
  <c r="A1229" i="1"/>
  <c r="K1228" i="1"/>
  <c r="G1228" i="1"/>
  <c r="F1228" i="1"/>
  <c r="E1228" i="1"/>
  <c r="C1228" i="1"/>
  <c r="A1228" i="1"/>
  <c r="K1227" i="1"/>
  <c r="G1227" i="1"/>
  <c r="F1227" i="1"/>
  <c r="E1227" i="1"/>
  <c r="C1227" i="1"/>
  <c r="A1227" i="1"/>
  <c r="K1226" i="1"/>
  <c r="G1226" i="1"/>
  <c r="F1226" i="1"/>
  <c r="E1226" i="1"/>
  <c r="C1226" i="1"/>
  <c r="A1226" i="1"/>
  <c r="K1225" i="1"/>
  <c r="G1225" i="1"/>
  <c r="F1225" i="1"/>
  <c r="E1225" i="1"/>
  <c r="C1225" i="1"/>
  <c r="A1225" i="1"/>
  <c r="K1224" i="1"/>
  <c r="G1224" i="1"/>
  <c r="F1224" i="1"/>
  <c r="E1224" i="1"/>
  <c r="C1224" i="1"/>
  <c r="A1224" i="1"/>
  <c r="K1223" i="1"/>
  <c r="G1223" i="1"/>
  <c r="F1223" i="1"/>
  <c r="E1223" i="1"/>
  <c r="C1223" i="1"/>
  <c r="A1223" i="1"/>
  <c r="K1222" i="1"/>
  <c r="G1222" i="1"/>
  <c r="F1222" i="1"/>
  <c r="E1222" i="1"/>
  <c r="C1222" i="1"/>
  <c r="A1222" i="1"/>
  <c r="K1221" i="1"/>
  <c r="G1221" i="1"/>
  <c r="F1221" i="1"/>
  <c r="E1221" i="1"/>
  <c r="C1221" i="1"/>
  <c r="A1221" i="1"/>
  <c r="K1220" i="1"/>
  <c r="G1220" i="1"/>
  <c r="F1220" i="1"/>
  <c r="E1220" i="1"/>
  <c r="C1220" i="1"/>
  <c r="A1220" i="1"/>
  <c r="K1219" i="1"/>
  <c r="G1219" i="1"/>
  <c r="F1219" i="1"/>
  <c r="E1219" i="1"/>
  <c r="C1219" i="1"/>
  <c r="A1219" i="1"/>
  <c r="K1218" i="1"/>
  <c r="G1218" i="1"/>
  <c r="F1218" i="1"/>
  <c r="E1218" i="1"/>
  <c r="C1218" i="1"/>
  <c r="A1218" i="1"/>
  <c r="K1217" i="1"/>
  <c r="G1217" i="1"/>
  <c r="F1217" i="1"/>
  <c r="E1217" i="1"/>
  <c r="C1217" i="1"/>
  <c r="A1217" i="1"/>
  <c r="K1216" i="1"/>
  <c r="G1216" i="1"/>
  <c r="F1216" i="1"/>
  <c r="E1216" i="1"/>
  <c r="C1216" i="1"/>
  <c r="A1216" i="1"/>
  <c r="K1215" i="1"/>
  <c r="G1215" i="1"/>
  <c r="F1215" i="1"/>
  <c r="E1215" i="1"/>
  <c r="C1215" i="1"/>
  <c r="A1215" i="1"/>
  <c r="K1214" i="1"/>
  <c r="G1214" i="1"/>
  <c r="F1214" i="1"/>
  <c r="E1214" i="1"/>
  <c r="C1214" i="1"/>
  <c r="A1214" i="1"/>
  <c r="K1213" i="1"/>
  <c r="G1213" i="1"/>
  <c r="F1213" i="1"/>
  <c r="E1213" i="1"/>
  <c r="C1213" i="1"/>
  <c r="A1213" i="1"/>
  <c r="K1212" i="1"/>
  <c r="G1212" i="1"/>
  <c r="F1212" i="1"/>
  <c r="E1212" i="1"/>
  <c r="C1212" i="1"/>
  <c r="A1212" i="1"/>
  <c r="K1211" i="1"/>
  <c r="G1211" i="1"/>
  <c r="F1211" i="1"/>
  <c r="E1211" i="1"/>
  <c r="C1211" i="1"/>
  <c r="A1211" i="1"/>
  <c r="K1210" i="1"/>
  <c r="G1210" i="1"/>
  <c r="F1210" i="1"/>
  <c r="E1210" i="1"/>
  <c r="C1210" i="1"/>
  <c r="A1210" i="1"/>
  <c r="K1209" i="1"/>
  <c r="G1209" i="1"/>
  <c r="F1209" i="1"/>
  <c r="E1209" i="1"/>
  <c r="C1209" i="1"/>
  <c r="A1209" i="1"/>
  <c r="K1208" i="1"/>
  <c r="G1208" i="1"/>
  <c r="F1208" i="1"/>
  <c r="E1208" i="1"/>
  <c r="C1208" i="1"/>
  <c r="A1208" i="1"/>
  <c r="K1207" i="1"/>
  <c r="G1207" i="1"/>
  <c r="F1207" i="1"/>
  <c r="E1207" i="1"/>
  <c r="C1207" i="1"/>
  <c r="A1207" i="1"/>
  <c r="K1206" i="1"/>
  <c r="G1206" i="1"/>
  <c r="F1206" i="1"/>
  <c r="E1206" i="1"/>
  <c r="C1206" i="1"/>
  <c r="A1206" i="1"/>
  <c r="K1205" i="1"/>
  <c r="G1205" i="1"/>
  <c r="F1205" i="1"/>
  <c r="E1205" i="1"/>
  <c r="C1205" i="1"/>
  <c r="A1205" i="1"/>
  <c r="K1204" i="1"/>
  <c r="G1204" i="1"/>
  <c r="F1204" i="1"/>
  <c r="E1204" i="1"/>
  <c r="C1204" i="1"/>
  <c r="A1204" i="1"/>
  <c r="K1203" i="1"/>
  <c r="G1203" i="1"/>
  <c r="F1203" i="1"/>
  <c r="E1203" i="1"/>
  <c r="C1203" i="1"/>
  <c r="A1203" i="1"/>
  <c r="K1202" i="1"/>
  <c r="G1202" i="1"/>
  <c r="F1202" i="1"/>
  <c r="E1202" i="1"/>
  <c r="C1202" i="1"/>
  <c r="A1202" i="1"/>
  <c r="K1201" i="1"/>
  <c r="G1201" i="1"/>
  <c r="F1201" i="1"/>
  <c r="E1201" i="1"/>
  <c r="C1201" i="1"/>
  <c r="A1201" i="1"/>
  <c r="K1200" i="1"/>
  <c r="G1200" i="1"/>
  <c r="F1200" i="1"/>
  <c r="E1200" i="1"/>
  <c r="C1200" i="1"/>
  <c r="A1200" i="1"/>
  <c r="K1199" i="1"/>
  <c r="G1199" i="1"/>
  <c r="F1199" i="1"/>
  <c r="E1199" i="1"/>
  <c r="C1199" i="1"/>
  <c r="A1199" i="1"/>
  <c r="K1198" i="1"/>
  <c r="G1198" i="1"/>
  <c r="F1198" i="1"/>
  <c r="E1198" i="1"/>
  <c r="C1198" i="1"/>
  <c r="A1198" i="1"/>
  <c r="K1197" i="1"/>
  <c r="G1197" i="1"/>
  <c r="F1197" i="1"/>
  <c r="E1197" i="1"/>
  <c r="C1197" i="1"/>
  <c r="A1197" i="1"/>
  <c r="K1196" i="1"/>
  <c r="G1196" i="1"/>
  <c r="F1196" i="1"/>
  <c r="E1196" i="1"/>
  <c r="C1196" i="1"/>
  <c r="A1196" i="1"/>
  <c r="K1195" i="1"/>
  <c r="G1195" i="1"/>
  <c r="F1195" i="1"/>
  <c r="E1195" i="1"/>
  <c r="C1195" i="1"/>
  <c r="A1195" i="1"/>
  <c r="K1194" i="1"/>
  <c r="G1194" i="1"/>
  <c r="F1194" i="1"/>
  <c r="E1194" i="1"/>
  <c r="C1194" i="1"/>
  <c r="A1194" i="1"/>
  <c r="K1193" i="1"/>
  <c r="G1193" i="1"/>
  <c r="F1193" i="1"/>
  <c r="E1193" i="1"/>
  <c r="C1193" i="1"/>
  <c r="A1193" i="1"/>
  <c r="K1192" i="1"/>
  <c r="G1192" i="1"/>
  <c r="F1192" i="1"/>
  <c r="E1192" i="1"/>
  <c r="C1192" i="1"/>
  <c r="A1192" i="1"/>
  <c r="K1191" i="1"/>
  <c r="G1191" i="1"/>
  <c r="F1191" i="1"/>
  <c r="E1191" i="1"/>
  <c r="C1191" i="1"/>
  <c r="A1191" i="1"/>
  <c r="K1190" i="1"/>
  <c r="G1190" i="1"/>
  <c r="F1190" i="1"/>
  <c r="E1190" i="1"/>
  <c r="C1190" i="1"/>
  <c r="A1190" i="1"/>
  <c r="K1189" i="1"/>
  <c r="G1189" i="1"/>
  <c r="F1189" i="1"/>
  <c r="E1189" i="1"/>
  <c r="C1189" i="1"/>
  <c r="A1189" i="1"/>
  <c r="K1188" i="1"/>
  <c r="G1188" i="1"/>
  <c r="F1188" i="1"/>
  <c r="E1188" i="1"/>
  <c r="C1188" i="1"/>
  <c r="A1188" i="1"/>
  <c r="K1187" i="1"/>
  <c r="G1187" i="1"/>
  <c r="F1187" i="1"/>
  <c r="E1187" i="1"/>
  <c r="C1187" i="1"/>
  <c r="A1187" i="1"/>
  <c r="K1186" i="1"/>
  <c r="G1186" i="1"/>
  <c r="F1186" i="1"/>
  <c r="E1186" i="1"/>
  <c r="C1186" i="1"/>
  <c r="A1186" i="1"/>
  <c r="K1185" i="1"/>
  <c r="G1185" i="1"/>
  <c r="F1185" i="1"/>
  <c r="E1185" i="1"/>
  <c r="C1185" i="1"/>
  <c r="A1185" i="1"/>
  <c r="K1184" i="1"/>
  <c r="G1184" i="1"/>
  <c r="F1184" i="1"/>
  <c r="E1184" i="1"/>
  <c r="C1184" i="1"/>
  <c r="A1184" i="1"/>
  <c r="K1183" i="1"/>
  <c r="G1183" i="1"/>
  <c r="F1183" i="1"/>
  <c r="E1183" i="1"/>
  <c r="C1183" i="1"/>
  <c r="A1183" i="1"/>
  <c r="K1182" i="1"/>
  <c r="G1182" i="1"/>
  <c r="F1182" i="1"/>
  <c r="E1182" i="1"/>
  <c r="C1182" i="1"/>
  <c r="A1182" i="1"/>
  <c r="K1181" i="1"/>
  <c r="G1181" i="1"/>
  <c r="F1181" i="1"/>
  <c r="E1181" i="1"/>
  <c r="C1181" i="1"/>
  <c r="A1181" i="1"/>
  <c r="K1180" i="1"/>
  <c r="G1180" i="1"/>
  <c r="F1180" i="1"/>
  <c r="E1180" i="1"/>
  <c r="C1180" i="1"/>
  <c r="A1180" i="1"/>
  <c r="K1179" i="1"/>
  <c r="G1179" i="1"/>
  <c r="F1179" i="1"/>
  <c r="E1179" i="1"/>
  <c r="C1179" i="1"/>
  <c r="A1179" i="1"/>
  <c r="K1178" i="1"/>
  <c r="G1178" i="1"/>
  <c r="F1178" i="1"/>
  <c r="E1178" i="1"/>
  <c r="C1178" i="1"/>
  <c r="A1178" i="1"/>
  <c r="K1177" i="1"/>
  <c r="G1177" i="1"/>
  <c r="F1177" i="1"/>
  <c r="E1177" i="1"/>
  <c r="C1177" i="1"/>
  <c r="A1177" i="1"/>
  <c r="K1176" i="1"/>
  <c r="G1176" i="1"/>
  <c r="F1176" i="1"/>
  <c r="E1176" i="1"/>
  <c r="C1176" i="1"/>
  <c r="A1176" i="1"/>
  <c r="K1175" i="1"/>
  <c r="G1175" i="1"/>
  <c r="F1175" i="1"/>
  <c r="E1175" i="1"/>
  <c r="C1175" i="1"/>
  <c r="A1175" i="1"/>
  <c r="K1174" i="1"/>
  <c r="G1174" i="1"/>
  <c r="F1174" i="1"/>
  <c r="E1174" i="1"/>
  <c r="C1174" i="1"/>
  <c r="A1174" i="1"/>
  <c r="K1173" i="1"/>
  <c r="G1173" i="1"/>
  <c r="F1173" i="1"/>
  <c r="E1173" i="1"/>
  <c r="C1173" i="1"/>
  <c r="A1173" i="1"/>
  <c r="K1172" i="1"/>
  <c r="G1172" i="1"/>
  <c r="F1172" i="1"/>
  <c r="E1172" i="1"/>
  <c r="C1172" i="1"/>
  <c r="A1172" i="1"/>
  <c r="K1171" i="1"/>
  <c r="G1171" i="1"/>
  <c r="F1171" i="1"/>
  <c r="E1171" i="1"/>
  <c r="C1171" i="1"/>
  <c r="A1171" i="1"/>
  <c r="K1170" i="1"/>
  <c r="G1170" i="1"/>
  <c r="F1170" i="1"/>
  <c r="E1170" i="1"/>
  <c r="C1170" i="1"/>
  <c r="A1170" i="1"/>
  <c r="K1169" i="1"/>
  <c r="G1169" i="1"/>
  <c r="F1169" i="1"/>
  <c r="E1169" i="1"/>
  <c r="C1169" i="1"/>
  <c r="A1169" i="1"/>
  <c r="K1168" i="1"/>
  <c r="G1168" i="1"/>
  <c r="F1168" i="1"/>
  <c r="E1168" i="1"/>
  <c r="C1168" i="1"/>
  <c r="A1168" i="1"/>
  <c r="K1167" i="1"/>
  <c r="G1167" i="1"/>
  <c r="F1167" i="1"/>
  <c r="E1167" i="1"/>
  <c r="C1167" i="1"/>
  <c r="A1167" i="1"/>
  <c r="K1166" i="1"/>
  <c r="G1166" i="1"/>
  <c r="F1166" i="1"/>
  <c r="E1166" i="1"/>
  <c r="C1166" i="1"/>
  <c r="A1166" i="1"/>
  <c r="K1165" i="1"/>
  <c r="G1165" i="1"/>
  <c r="F1165" i="1"/>
  <c r="E1165" i="1"/>
  <c r="C1165" i="1"/>
  <c r="A1165" i="1"/>
  <c r="K1164" i="1"/>
  <c r="G1164" i="1"/>
  <c r="F1164" i="1"/>
  <c r="E1164" i="1"/>
  <c r="C1164" i="1"/>
  <c r="A1164" i="1"/>
  <c r="K1163" i="1"/>
  <c r="G1163" i="1"/>
  <c r="F1163" i="1"/>
  <c r="E1163" i="1"/>
  <c r="C1163" i="1"/>
  <c r="A1163" i="1"/>
  <c r="K1162" i="1"/>
  <c r="G1162" i="1"/>
  <c r="F1162" i="1"/>
  <c r="E1162" i="1"/>
  <c r="C1162" i="1"/>
  <c r="A1162" i="1"/>
  <c r="K1161" i="1"/>
  <c r="G1161" i="1"/>
  <c r="F1161" i="1"/>
  <c r="E1161" i="1"/>
  <c r="C1161" i="1"/>
  <c r="A1161" i="1"/>
  <c r="K1160" i="1"/>
  <c r="G1160" i="1"/>
  <c r="F1160" i="1"/>
  <c r="E1160" i="1"/>
  <c r="C1160" i="1"/>
  <c r="A1160" i="1"/>
  <c r="K1159" i="1"/>
  <c r="G1159" i="1"/>
  <c r="F1159" i="1"/>
  <c r="E1159" i="1"/>
  <c r="C1159" i="1"/>
  <c r="A1159" i="1"/>
  <c r="K1158" i="1"/>
  <c r="G1158" i="1"/>
  <c r="F1158" i="1"/>
  <c r="E1158" i="1"/>
  <c r="C1158" i="1"/>
  <c r="A1158" i="1"/>
  <c r="K1157" i="1"/>
  <c r="G1157" i="1"/>
  <c r="F1157" i="1"/>
  <c r="E1157" i="1"/>
  <c r="C1157" i="1"/>
  <c r="A1157" i="1"/>
  <c r="K1156" i="1"/>
  <c r="G1156" i="1"/>
  <c r="F1156" i="1"/>
  <c r="E1156" i="1"/>
  <c r="C1156" i="1"/>
  <c r="A1156" i="1"/>
  <c r="K1155" i="1"/>
  <c r="G1155" i="1"/>
  <c r="F1155" i="1"/>
  <c r="E1155" i="1"/>
  <c r="C1155" i="1"/>
  <c r="A1155" i="1"/>
  <c r="K1154" i="1"/>
  <c r="G1154" i="1"/>
  <c r="F1154" i="1"/>
  <c r="E1154" i="1"/>
  <c r="C1154" i="1"/>
  <c r="A1154" i="1"/>
  <c r="K1153" i="1"/>
  <c r="G1153" i="1"/>
  <c r="F1153" i="1"/>
  <c r="E1153" i="1"/>
  <c r="C1153" i="1"/>
  <c r="A1153" i="1"/>
  <c r="K1152" i="1"/>
  <c r="G1152" i="1"/>
  <c r="F1152" i="1"/>
  <c r="E1152" i="1"/>
  <c r="C1152" i="1"/>
  <c r="A1152" i="1"/>
  <c r="K1151" i="1"/>
  <c r="G1151" i="1"/>
  <c r="F1151" i="1"/>
  <c r="E1151" i="1"/>
  <c r="C1151" i="1"/>
  <c r="A1151" i="1"/>
  <c r="K1150" i="1"/>
  <c r="G1150" i="1"/>
  <c r="F1150" i="1"/>
  <c r="E1150" i="1"/>
  <c r="C1150" i="1"/>
  <c r="A1150" i="1"/>
  <c r="K1149" i="1"/>
  <c r="G1149" i="1"/>
  <c r="F1149" i="1"/>
  <c r="E1149" i="1"/>
  <c r="C1149" i="1"/>
  <c r="A1149" i="1"/>
  <c r="K1148" i="1"/>
  <c r="G1148" i="1"/>
  <c r="F1148" i="1"/>
  <c r="E1148" i="1"/>
  <c r="C1148" i="1"/>
  <c r="A1148" i="1"/>
  <c r="K1147" i="1"/>
  <c r="G1147" i="1"/>
  <c r="F1147" i="1"/>
  <c r="E1147" i="1"/>
  <c r="C1147" i="1"/>
  <c r="A1147" i="1"/>
  <c r="K1146" i="1"/>
  <c r="G1146" i="1"/>
  <c r="F1146" i="1"/>
  <c r="E1146" i="1"/>
  <c r="C1146" i="1"/>
  <c r="A1146" i="1"/>
  <c r="K1145" i="1"/>
  <c r="G1145" i="1"/>
  <c r="F1145" i="1"/>
  <c r="E1145" i="1"/>
  <c r="C1145" i="1"/>
  <c r="A1145" i="1"/>
  <c r="K1144" i="1"/>
  <c r="G1144" i="1"/>
  <c r="F1144" i="1"/>
  <c r="E1144" i="1"/>
  <c r="C1144" i="1"/>
  <c r="A1144" i="1"/>
  <c r="K1143" i="1"/>
  <c r="G1143" i="1"/>
  <c r="F1143" i="1"/>
  <c r="E1143" i="1"/>
  <c r="C1143" i="1"/>
  <c r="A1143" i="1"/>
  <c r="K1142" i="1"/>
  <c r="G1142" i="1"/>
  <c r="F1142" i="1"/>
  <c r="E1142" i="1"/>
  <c r="C1142" i="1"/>
  <c r="A1142" i="1"/>
  <c r="K1141" i="1"/>
  <c r="G1141" i="1"/>
  <c r="F1141" i="1"/>
  <c r="E1141" i="1"/>
  <c r="C1141" i="1"/>
  <c r="A1141" i="1"/>
  <c r="K1140" i="1"/>
  <c r="G1140" i="1"/>
  <c r="F1140" i="1"/>
  <c r="E1140" i="1"/>
  <c r="C1140" i="1"/>
  <c r="A1140" i="1"/>
  <c r="K1139" i="1"/>
  <c r="G1139" i="1"/>
  <c r="F1139" i="1"/>
  <c r="E1139" i="1"/>
  <c r="C1139" i="1"/>
  <c r="A1139" i="1"/>
  <c r="K1138" i="1"/>
  <c r="G1138" i="1"/>
  <c r="F1138" i="1"/>
  <c r="E1138" i="1"/>
  <c r="C1138" i="1"/>
  <c r="A1138" i="1"/>
  <c r="K1137" i="1"/>
  <c r="G1137" i="1"/>
  <c r="F1137" i="1"/>
  <c r="E1137" i="1"/>
  <c r="C1137" i="1"/>
  <c r="A1137" i="1"/>
  <c r="K1136" i="1"/>
  <c r="G1136" i="1"/>
  <c r="F1136" i="1"/>
  <c r="E1136" i="1"/>
  <c r="C1136" i="1"/>
  <c r="A1136" i="1"/>
  <c r="K1135" i="1"/>
  <c r="G1135" i="1"/>
  <c r="F1135" i="1"/>
  <c r="E1135" i="1"/>
  <c r="C1135" i="1"/>
  <c r="A1135" i="1"/>
  <c r="K1134" i="1"/>
  <c r="G1134" i="1"/>
  <c r="F1134" i="1"/>
  <c r="E1134" i="1"/>
  <c r="C1134" i="1"/>
  <c r="A1134" i="1"/>
  <c r="K1133" i="1"/>
  <c r="G1133" i="1"/>
  <c r="F1133" i="1"/>
  <c r="E1133" i="1"/>
  <c r="C1133" i="1"/>
  <c r="A1133" i="1"/>
  <c r="K1132" i="1"/>
  <c r="G1132" i="1"/>
  <c r="F1132" i="1"/>
  <c r="E1132" i="1"/>
  <c r="C1132" i="1"/>
  <c r="A1132" i="1"/>
  <c r="K1131" i="1"/>
  <c r="G1131" i="1"/>
  <c r="F1131" i="1"/>
  <c r="E1131" i="1"/>
  <c r="C1131" i="1"/>
  <c r="A1131" i="1"/>
  <c r="K1130" i="1"/>
  <c r="G1130" i="1"/>
  <c r="F1130" i="1"/>
  <c r="E1130" i="1"/>
  <c r="C1130" i="1"/>
  <c r="A1130" i="1"/>
  <c r="K1129" i="1"/>
  <c r="G1129" i="1"/>
  <c r="F1129" i="1"/>
  <c r="E1129" i="1"/>
  <c r="C1129" i="1"/>
  <c r="A1129" i="1"/>
  <c r="K1128" i="1"/>
  <c r="G1128" i="1"/>
  <c r="F1128" i="1"/>
  <c r="E1128" i="1"/>
  <c r="C1128" i="1"/>
  <c r="A1128" i="1"/>
  <c r="K1127" i="1"/>
  <c r="G1127" i="1"/>
  <c r="F1127" i="1"/>
  <c r="E1127" i="1"/>
  <c r="C1127" i="1"/>
  <c r="A1127" i="1"/>
  <c r="K1126" i="1"/>
  <c r="G1126" i="1"/>
  <c r="F1126" i="1"/>
  <c r="E1126" i="1"/>
  <c r="C1126" i="1"/>
  <c r="A1126" i="1"/>
  <c r="K1125" i="1"/>
  <c r="G1125" i="1"/>
  <c r="F1125" i="1"/>
  <c r="E1125" i="1"/>
  <c r="C1125" i="1"/>
  <c r="A1125" i="1"/>
  <c r="K1124" i="1"/>
  <c r="G1124" i="1"/>
  <c r="F1124" i="1"/>
  <c r="E1124" i="1"/>
  <c r="C1124" i="1"/>
  <c r="A1124" i="1"/>
  <c r="K1123" i="1"/>
  <c r="G1123" i="1"/>
  <c r="F1123" i="1"/>
  <c r="E1123" i="1"/>
  <c r="C1123" i="1"/>
  <c r="A1123" i="1"/>
  <c r="K1122" i="1"/>
  <c r="G1122" i="1"/>
  <c r="F1122" i="1"/>
  <c r="E1122" i="1"/>
  <c r="C1122" i="1"/>
  <c r="A1122" i="1"/>
  <c r="K1121" i="1"/>
  <c r="G1121" i="1"/>
  <c r="F1121" i="1"/>
  <c r="E1121" i="1"/>
  <c r="C1121" i="1"/>
  <c r="A1121" i="1"/>
  <c r="K1120" i="1"/>
  <c r="G1120" i="1"/>
  <c r="F1120" i="1"/>
  <c r="E1120" i="1"/>
  <c r="C1120" i="1"/>
  <c r="A1120" i="1"/>
  <c r="K1119" i="1"/>
  <c r="G1119" i="1"/>
  <c r="F1119" i="1"/>
  <c r="E1119" i="1"/>
  <c r="C1119" i="1"/>
  <c r="A1119" i="1"/>
  <c r="K1118" i="1"/>
  <c r="G1118" i="1"/>
  <c r="F1118" i="1"/>
  <c r="E1118" i="1"/>
  <c r="C1118" i="1"/>
  <c r="A1118" i="1"/>
  <c r="K1117" i="1"/>
  <c r="G1117" i="1"/>
  <c r="F1117" i="1"/>
  <c r="E1117" i="1"/>
  <c r="C1117" i="1"/>
  <c r="A1117" i="1"/>
  <c r="K1116" i="1"/>
  <c r="G1116" i="1"/>
  <c r="F1116" i="1"/>
  <c r="E1116" i="1"/>
  <c r="C1116" i="1"/>
  <c r="A1116" i="1"/>
  <c r="K1115" i="1"/>
  <c r="G1115" i="1"/>
  <c r="F1115" i="1"/>
  <c r="E1115" i="1"/>
  <c r="C1115" i="1"/>
  <c r="A1115" i="1"/>
  <c r="K1114" i="1"/>
  <c r="G1114" i="1"/>
  <c r="F1114" i="1"/>
  <c r="E1114" i="1"/>
  <c r="C1114" i="1"/>
  <c r="A1114" i="1"/>
  <c r="K1113" i="1"/>
  <c r="G1113" i="1"/>
  <c r="F1113" i="1"/>
  <c r="E1113" i="1"/>
  <c r="C1113" i="1"/>
  <c r="A1113" i="1"/>
  <c r="K1112" i="1"/>
  <c r="G1112" i="1"/>
  <c r="F1112" i="1"/>
  <c r="E1112" i="1"/>
  <c r="C1112" i="1"/>
  <c r="A1112" i="1"/>
  <c r="K1111" i="1"/>
  <c r="G1111" i="1"/>
  <c r="F1111" i="1"/>
  <c r="E1111" i="1"/>
  <c r="C1111" i="1"/>
  <c r="A1111" i="1"/>
  <c r="K1110" i="1"/>
  <c r="G1110" i="1"/>
  <c r="F1110" i="1"/>
  <c r="E1110" i="1"/>
  <c r="C1110" i="1"/>
  <c r="A1110" i="1"/>
  <c r="K1109" i="1"/>
  <c r="G1109" i="1"/>
  <c r="F1109" i="1"/>
  <c r="E1109" i="1"/>
  <c r="C1109" i="1"/>
  <c r="A1109" i="1"/>
  <c r="K1108" i="1"/>
  <c r="G1108" i="1"/>
  <c r="F1108" i="1"/>
  <c r="E1108" i="1"/>
  <c r="C1108" i="1"/>
  <c r="A1108" i="1"/>
  <c r="K1107" i="1"/>
  <c r="G1107" i="1"/>
  <c r="F1107" i="1"/>
  <c r="E1107" i="1"/>
  <c r="C1107" i="1"/>
  <c r="A1107" i="1"/>
  <c r="K1106" i="1"/>
  <c r="G1106" i="1"/>
  <c r="F1106" i="1"/>
  <c r="E1106" i="1"/>
  <c r="C1106" i="1"/>
  <c r="A1106" i="1"/>
  <c r="K1105" i="1"/>
  <c r="G1105" i="1"/>
  <c r="F1105" i="1"/>
  <c r="E1105" i="1"/>
  <c r="C1105" i="1"/>
  <c r="A1105" i="1"/>
  <c r="K1104" i="1"/>
  <c r="G1104" i="1"/>
  <c r="F1104" i="1"/>
  <c r="E1104" i="1"/>
  <c r="C1104" i="1"/>
  <c r="A1104" i="1"/>
  <c r="K1103" i="1"/>
  <c r="G1103" i="1"/>
  <c r="F1103" i="1"/>
  <c r="E1103" i="1"/>
  <c r="C1103" i="1"/>
  <c r="A1103" i="1"/>
  <c r="K1102" i="1"/>
  <c r="G1102" i="1"/>
  <c r="F1102" i="1"/>
  <c r="E1102" i="1"/>
  <c r="C1102" i="1"/>
  <c r="A1102" i="1"/>
  <c r="K1101" i="1"/>
  <c r="G1101" i="1"/>
  <c r="F1101" i="1"/>
  <c r="E1101" i="1"/>
  <c r="C1101" i="1"/>
  <c r="A1101" i="1"/>
  <c r="K1100" i="1"/>
  <c r="G1100" i="1"/>
  <c r="F1100" i="1"/>
  <c r="E1100" i="1"/>
  <c r="C1100" i="1"/>
  <c r="A1100" i="1"/>
  <c r="K1099" i="1"/>
  <c r="G1099" i="1"/>
  <c r="F1099" i="1"/>
  <c r="E1099" i="1"/>
  <c r="C1099" i="1"/>
  <c r="A1099" i="1"/>
  <c r="K1098" i="1"/>
  <c r="G1098" i="1"/>
  <c r="F1098" i="1"/>
  <c r="E1098" i="1"/>
  <c r="C1098" i="1"/>
  <c r="A1098" i="1"/>
  <c r="K1097" i="1"/>
  <c r="G1097" i="1"/>
  <c r="F1097" i="1"/>
  <c r="E1097" i="1"/>
  <c r="C1097" i="1"/>
  <c r="A1097" i="1"/>
  <c r="K1096" i="1"/>
  <c r="G1096" i="1"/>
  <c r="F1096" i="1"/>
  <c r="E1096" i="1"/>
  <c r="C1096" i="1"/>
  <c r="A1096" i="1"/>
  <c r="K1095" i="1"/>
  <c r="G1095" i="1"/>
  <c r="F1095" i="1"/>
  <c r="E1095" i="1"/>
  <c r="C1095" i="1"/>
  <c r="A1095" i="1"/>
  <c r="K1094" i="1"/>
  <c r="G1094" i="1"/>
  <c r="F1094" i="1"/>
  <c r="E1094" i="1"/>
  <c r="C1094" i="1"/>
  <c r="A1094" i="1"/>
  <c r="K1093" i="1"/>
  <c r="G1093" i="1"/>
  <c r="F1093" i="1"/>
  <c r="E1093" i="1"/>
  <c r="C1093" i="1"/>
  <c r="A1093" i="1"/>
  <c r="K1092" i="1"/>
  <c r="G1092" i="1"/>
  <c r="F1092" i="1"/>
  <c r="E1092" i="1"/>
  <c r="C1092" i="1"/>
  <c r="A1092" i="1"/>
  <c r="K1091" i="1"/>
  <c r="G1091" i="1"/>
  <c r="F1091" i="1"/>
  <c r="E1091" i="1"/>
  <c r="C1091" i="1"/>
  <c r="A1091" i="1"/>
  <c r="K1090" i="1"/>
  <c r="G1090" i="1"/>
  <c r="F1090" i="1"/>
  <c r="E1090" i="1"/>
  <c r="C1090" i="1"/>
  <c r="A1090" i="1"/>
  <c r="K1089" i="1"/>
  <c r="G1089" i="1"/>
  <c r="F1089" i="1"/>
  <c r="E1089" i="1"/>
  <c r="C1089" i="1"/>
  <c r="A1089" i="1"/>
  <c r="K1088" i="1"/>
  <c r="G1088" i="1"/>
  <c r="F1088" i="1"/>
  <c r="E1088" i="1"/>
  <c r="C1088" i="1"/>
  <c r="A1088" i="1"/>
  <c r="K1087" i="1"/>
  <c r="G1087" i="1"/>
  <c r="F1087" i="1"/>
  <c r="E1087" i="1"/>
  <c r="C1087" i="1"/>
  <c r="A1087" i="1"/>
  <c r="K1086" i="1"/>
  <c r="G1086" i="1"/>
  <c r="F1086" i="1"/>
  <c r="E1086" i="1"/>
  <c r="C1086" i="1"/>
  <c r="A1086" i="1"/>
  <c r="K1085" i="1"/>
  <c r="G1085" i="1"/>
  <c r="F1085" i="1"/>
  <c r="E1085" i="1"/>
  <c r="C1085" i="1"/>
  <c r="A1085" i="1"/>
  <c r="K1084" i="1"/>
  <c r="G1084" i="1"/>
  <c r="F1084" i="1"/>
  <c r="E1084" i="1"/>
  <c r="C1084" i="1"/>
  <c r="A1084" i="1"/>
  <c r="K1083" i="1"/>
  <c r="G1083" i="1"/>
  <c r="F1083" i="1"/>
  <c r="E1083" i="1"/>
  <c r="C1083" i="1"/>
  <c r="A1083" i="1"/>
  <c r="K1082" i="1"/>
  <c r="G1082" i="1"/>
  <c r="F1082" i="1"/>
  <c r="E1082" i="1"/>
  <c r="C1082" i="1"/>
  <c r="A1082" i="1"/>
  <c r="K1081" i="1"/>
  <c r="G1081" i="1"/>
  <c r="F1081" i="1"/>
  <c r="E1081" i="1"/>
  <c r="C1081" i="1"/>
  <c r="A1081" i="1"/>
  <c r="K1080" i="1"/>
  <c r="G1080" i="1"/>
  <c r="F1080" i="1"/>
  <c r="E1080" i="1"/>
  <c r="C1080" i="1"/>
  <c r="A1080" i="1"/>
  <c r="K1079" i="1"/>
  <c r="G1079" i="1"/>
  <c r="F1079" i="1"/>
  <c r="E1079" i="1"/>
  <c r="C1079" i="1"/>
  <c r="A1079" i="1"/>
  <c r="K1078" i="1"/>
  <c r="G1078" i="1"/>
  <c r="F1078" i="1"/>
  <c r="E1078" i="1"/>
  <c r="C1078" i="1"/>
  <c r="A1078" i="1"/>
  <c r="K1077" i="1"/>
  <c r="G1077" i="1"/>
  <c r="F1077" i="1"/>
  <c r="E1077" i="1"/>
  <c r="C1077" i="1"/>
  <c r="A1077" i="1"/>
  <c r="K1076" i="1"/>
  <c r="G1076" i="1"/>
  <c r="F1076" i="1"/>
  <c r="E1076" i="1"/>
  <c r="C1076" i="1"/>
  <c r="A1076" i="1"/>
  <c r="K1075" i="1"/>
  <c r="G1075" i="1"/>
  <c r="F1075" i="1"/>
  <c r="E1075" i="1"/>
  <c r="C1075" i="1"/>
  <c r="A1075" i="1"/>
  <c r="K1074" i="1"/>
  <c r="G1074" i="1"/>
  <c r="F1074" i="1"/>
  <c r="E1074" i="1"/>
  <c r="C1074" i="1"/>
  <c r="A1074" i="1"/>
  <c r="K1073" i="1"/>
  <c r="G1073" i="1"/>
  <c r="F1073" i="1"/>
  <c r="E1073" i="1"/>
  <c r="C1073" i="1"/>
  <c r="A1073" i="1"/>
  <c r="K1072" i="1"/>
  <c r="G1072" i="1"/>
  <c r="F1072" i="1"/>
  <c r="E1072" i="1"/>
  <c r="C1072" i="1"/>
  <c r="A1072" i="1"/>
  <c r="K1071" i="1"/>
  <c r="G1071" i="1"/>
  <c r="F1071" i="1"/>
  <c r="E1071" i="1"/>
  <c r="C1071" i="1"/>
  <c r="A1071" i="1"/>
  <c r="K1070" i="1"/>
  <c r="G1070" i="1"/>
  <c r="F1070" i="1"/>
  <c r="E1070" i="1"/>
  <c r="C1070" i="1"/>
  <c r="A1070" i="1"/>
  <c r="K1069" i="1"/>
  <c r="G1069" i="1"/>
  <c r="F1069" i="1"/>
  <c r="E1069" i="1"/>
  <c r="C1069" i="1"/>
  <c r="A1069" i="1"/>
  <c r="K1068" i="1"/>
  <c r="G1068" i="1"/>
  <c r="F1068" i="1"/>
  <c r="E1068" i="1"/>
  <c r="C1068" i="1"/>
  <c r="A1068" i="1"/>
  <c r="K1067" i="1"/>
  <c r="G1067" i="1"/>
  <c r="F1067" i="1"/>
  <c r="E1067" i="1"/>
  <c r="C1067" i="1"/>
  <c r="A1067" i="1"/>
  <c r="K1066" i="1"/>
  <c r="G1066" i="1"/>
  <c r="F1066" i="1"/>
  <c r="E1066" i="1"/>
  <c r="C1066" i="1"/>
  <c r="A1066" i="1"/>
  <c r="K1065" i="1"/>
  <c r="G1065" i="1"/>
  <c r="F1065" i="1"/>
  <c r="E1065" i="1"/>
  <c r="C1065" i="1"/>
  <c r="A1065" i="1"/>
  <c r="K1064" i="1"/>
  <c r="G1064" i="1"/>
  <c r="F1064" i="1"/>
  <c r="E1064" i="1"/>
  <c r="C1064" i="1"/>
  <c r="A1064" i="1"/>
  <c r="K1063" i="1"/>
  <c r="G1063" i="1"/>
  <c r="F1063" i="1"/>
  <c r="E1063" i="1"/>
  <c r="C1063" i="1"/>
  <c r="A1063" i="1"/>
  <c r="K1062" i="1"/>
  <c r="G1062" i="1"/>
  <c r="F1062" i="1"/>
  <c r="E1062" i="1"/>
  <c r="C1062" i="1"/>
  <c r="A1062" i="1"/>
  <c r="K1061" i="1"/>
  <c r="G1061" i="1"/>
  <c r="F1061" i="1"/>
  <c r="E1061" i="1"/>
  <c r="C1061" i="1"/>
  <c r="A1061" i="1"/>
  <c r="K1060" i="1"/>
  <c r="G1060" i="1"/>
  <c r="F1060" i="1"/>
  <c r="E1060" i="1"/>
  <c r="C1060" i="1"/>
  <c r="A1060" i="1"/>
  <c r="K1059" i="1"/>
  <c r="G1059" i="1"/>
  <c r="F1059" i="1"/>
  <c r="E1059" i="1"/>
  <c r="C1059" i="1"/>
  <c r="A1059" i="1"/>
  <c r="K1058" i="1"/>
  <c r="G1058" i="1"/>
  <c r="F1058" i="1"/>
  <c r="E1058" i="1"/>
  <c r="C1058" i="1"/>
  <c r="A1058" i="1"/>
  <c r="K1057" i="1"/>
  <c r="G1057" i="1"/>
  <c r="F1057" i="1"/>
  <c r="E1057" i="1"/>
  <c r="C1057" i="1"/>
  <c r="A1057" i="1"/>
  <c r="K1056" i="1"/>
  <c r="G1056" i="1"/>
  <c r="F1056" i="1"/>
  <c r="E1056" i="1"/>
  <c r="C1056" i="1"/>
  <c r="A1056" i="1"/>
  <c r="K1055" i="1"/>
  <c r="G1055" i="1"/>
  <c r="F1055" i="1"/>
  <c r="E1055" i="1"/>
  <c r="C1055" i="1"/>
  <c r="A1055" i="1"/>
  <c r="K1054" i="1"/>
  <c r="G1054" i="1"/>
  <c r="F1054" i="1"/>
  <c r="E1054" i="1"/>
  <c r="C1054" i="1"/>
  <c r="A1054" i="1"/>
  <c r="K1053" i="1"/>
  <c r="G1053" i="1"/>
  <c r="F1053" i="1"/>
  <c r="E1053" i="1"/>
  <c r="C1053" i="1"/>
  <c r="A1053" i="1"/>
  <c r="K1052" i="1"/>
  <c r="G1052" i="1"/>
  <c r="F1052" i="1"/>
  <c r="E1052" i="1"/>
  <c r="C1052" i="1"/>
  <c r="A1052" i="1"/>
  <c r="K1051" i="1"/>
  <c r="G1051" i="1"/>
  <c r="F1051" i="1"/>
  <c r="E1051" i="1"/>
  <c r="C1051" i="1"/>
  <c r="A1051" i="1"/>
  <c r="K1050" i="1"/>
  <c r="G1050" i="1"/>
  <c r="F1050" i="1"/>
  <c r="E1050" i="1"/>
  <c r="C1050" i="1"/>
  <c r="A1050" i="1"/>
  <c r="K1049" i="1"/>
  <c r="G1049" i="1"/>
  <c r="F1049" i="1"/>
  <c r="E1049" i="1"/>
  <c r="C1049" i="1"/>
  <c r="A1049" i="1"/>
  <c r="K1048" i="1"/>
  <c r="G1048" i="1"/>
  <c r="F1048" i="1"/>
  <c r="E1048" i="1"/>
  <c r="C1048" i="1"/>
  <c r="A1048" i="1"/>
  <c r="K1047" i="1"/>
  <c r="G1047" i="1"/>
  <c r="F1047" i="1"/>
  <c r="E1047" i="1"/>
  <c r="C1047" i="1"/>
  <c r="A1047" i="1"/>
  <c r="K1046" i="1"/>
  <c r="G1046" i="1"/>
  <c r="F1046" i="1"/>
  <c r="E1046" i="1"/>
  <c r="C1046" i="1"/>
  <c r="A1046" i="1"/>
  <c r="K1045" i="1"/>
  <c r="G1045" i="1"/>
  <c r="F1045" i="1"/>
  <c r="E1045" i="1"/>
  <c r="C1045" i="1"/>
  <c r="A1045" i="1"/>
  <c r="K1044" i="1"/>
  <c r="G1044" i="1"/>
  <c r="F1044" i="1"/>
  <c r="E1044" i="1"/>
  <c r="C1044" i="1"/>
  <c r="A1044" i="1"/>
  <c r="K1043" i="1"/>
  <c r="G1043" i="1"/>
  <c r="F1043" i="1"/>
  <c r="E1043" i="1"/>
  <c r="C1043" i="1"/>
  <c r="A1043" i="1"/>
  <c r="K1042" i="1"/>
  <c r="G1042" i="1"/>
  <c r="F1042" i="1"/>
  <c r="E1042" i="1"/>
  <c r="C1042" i="1"/>
  <c r="A1042" i="1"/>
  <c r="K1041" i="1"/>
  <c r="G1041" i="1"/>
  <c r="F1041" i="1"/>
  <c r="E1041" i="1"/>
  <c r="C1041" i="1"/>
  <c r="A1041" i="1"/>
  <c r="K1040" i="1"/>
  <c r="G1040" i="1"/>
  <c r="F1040" i="1"/>
  <c r="E1040" i="1"/>
  <c r="C1040" i="1"/>
  <c r="A1040" i="1"/>
  <c r="K1039" i="1"/>
  <c r="G1039" i="1"/>
  <c r="F1039" i="1"/>
  <c r="E1039" i="1"/>
  <c r="C1039" i="1"/>
  <c r="A1039" i="1"/>
  <c r="K1038" i="1"/>
  <c r="G1038" i="1"/>
  <c r="F1038" i="1"/>
  <c r="E1038" i="1"/>
  <c r="C1038" i="1"/>
  <c r="A1038" i="1"/>
  <c r="K1037" i="1"/>
  <c r="G1037" i="1"/>
  <c r="F1037" i="1"/>
  <c r="E1037" i="1"/>
  <c r="C1037" i="1"/>
  <c r="A1037" i="1"/>
  <c r="K1036" i="1"/>
  <c r="G1036" i="1"/>
  <c r="F1036" i="1"/>
  <c r="E1036" i="1"/>
  <c r="C1036" i="1"/>
  <c r="A1036" i="1"/>
  <c r="K1035" i="1"/>
  <c r="G1035" i="1"/>
  <c r="F1035" i="1"/>
  <c r="E1035" i="1"/>
  <c r="C1035" i="1"/>
  <c r="A1035" i="1"/>
  <c r="K1034" i="1"/>
  <c r="G1034" i="1"/>
  <c r="F1034" i="1"/>
  <c r="E1034" i="1"/>
  <c r="C1034" i="1"/>
  <c r="A1034" i="1"/>
  <c r="K1033" i="1"/>
  <c r="G1033" i="1"/>
  <c r="F1033" i="1"/>
  <c r="E1033" i="1"/>
  <c r="C1033" i="1"/>
  <c r="A1033" i="1"/>
  <c r="K1032" i="1"/>
  <c r="G1032" i="1"/>
  <c r="F1032" i="1"/>
  <c r="E1032" i="1"/>
  <c r="C1032" i="1"/>
  <c r="A1032" i="1"/>
  <c r="K1031" i="1"/>
  <c r="G1031" i="1"/>
  <c r="F1031" i="1"/>
  <c r="E1031" i="1"/>
  <c r="C1031" i="1"/>
  <c r="A1031" i="1"/>
  <c r="K1030" i="1"/>
  <c r="G1030" i="1"/>
  <c r="F1030" i="1"/>
  <c r="E1030" i="1"/>
  <c r="C1030" i="1"/>
  <c r="A1030" i="1"/>
  <c r="K1029" i="1"/>
  <c r="G1029" i="1"/>
  <c r="F1029" i="1"/>
  <c r="E1029" i="1"/>
  <c r="C1029" i="1"/>
  <c r="A1029" i="1"/>
  <c r="K1028" i="1"/>
  <c r="G1028" i="1"/>
  <c r="F1028" i="1"/>
  <c r="E1028" i="1"/>
  <c r="C1028" i="1"/>
  <c r="A1028" i="1"/>
  <c r="K1027" i="1"/>
  <c r="G1027" i="1"/>
  <c r="F1027" i="1"/>
  <c r="E1027" i="1"/>
  <c r="C1027" i="1"/>
  <c r="A1027" i="1"/>
  <c r="K1026" i="1"/>
  <c r="G1026" i="1"/>
  <c r="F1026" i="1"/>
  <c r="E1026" i="1"/>
  <c r="C1026" i="1"/>
  <c r="A1026" i="1"/>
  <c r="K1025" i="1"/>
  <c r="G1025" i="1"/>
  <c r="F1025" i="1"/>
  <c r="E1025" i="1"/>
  <c r="C1025" i="1"/>
  <c r="A1025" i="1"/>
  <c r="K1024" i="1"/>
  <c r="G1024" i="1"/>
  <c r="F1024" i="1"/>
  <c r="E1024" i="1"/>
  <c r="C1024" i="1"/>
  <c r="A1024" i="1"/>
  <c r="K1023" i="1"/>
  <c r="G1023" i="1"/>
  <c r="F1023" i="1"/>
  <c r="E1023" i="1"/>
  <c r="C1023" i="1"/>
  <c r="A1023" i="1"/>
  <c r="K1022" i="1"/>
  <c r="G1022" i="1"/>
  <c r="F1022" i="1"/>
  <c r="E1022" i="1"/>
  <c r="C1022" i="1"/>
  <c r="A1022" i="1"/>
  <c r="K1021" i="1"/>
  <c r="G1021" i="1"/>
  <c r="F1021" i="1"/>
  <c r="E1021" i="1"/>
  <c r="C1021" i="1"/>
  <c r="A1021" i="1"/>
  <c r="K1020" i="1"/>
  <c r="G1020" i="1"/>
  <c r="F1020" i="1"/>
  <c r="E1020" i="1"/>
  <c r="C1020" i="1"/>
  <c r="A1020" i="1"/>
  <c r="K1019" i="1"/>
  <c r="G1019" i="1"/>
  <c r="F1019" i="1"/>
  <c r="E1019" i="1"/>
  <c r="C1019" i="1"/>
  <c r="A1019" i="1"/>
  <c r="K1018" i="1"/>
  <c r="G1018" i="1"/>
  <c r="F1018" i="1"/>
  <c r="E1018" i="1"/>
  <c r="C1018" i="1"/>
  <c r="A1018" i="1"/>
  <c r="K1017" i="1"/>
  <c r="G1017" i="1"/>
  <c r="F1017" i="1"/>
  <c r="E1017" i="1"/>
  <c r="C1017" i="1"/>
  <c r="A1017" i="1"/>
  <c r="K1016" i="1"/>
  <c r="G1016" i="1"/>
  <c r="F1016" i="1"/>
  <c r="E1016" i="1"/>
  <c r="C1016" i="1"/>
  <c r="A1016" i="1"/>
  <c r="K1015" i="1"/>
  <c r="G1015" i="1"/>
  <c r="F1015" i="1"/>
  <c r="E1015" i="1"/>
  <c r="C1015" i="1"/>
  <c r="A1015" i="1"/>
  <c r="K1014" i="1"/>
  <c r="G1014" i="1"/>
  <c r="F1014" i="1"/>
  <c r="E1014" i="1"/>
  <c r="C1014" i="1"/>
  <c r="A1014" i="1"/>
  <c r="K1013" i="1"/>
  <c r="G1013" i="1"/>
  <c r="F1013" i="1"/>
  <c r="E1013" i="1"/>
  <c r="C1013" i="1"/>
  <c r="A1013" i="1"/>
  <c r="K1012" i="1"/>
  <c r="G1012" i="1"/>
  <c r="F1012" i="1"/>
  <c r="E1012" i="1"/>
  <c r="C1012" i="1"/>
  <c r="A1012" i="1"/>
  <c r="K1011" i="1"/>
  <c r="G1011" i="1"/>
  <c r="F1011" i="1"/>
  <c r="E1011" i="1"/>
  <c r="C1011" i="1"/>
  <c r="A1011" i="1"/>
  <c r="K1010" i="1"/>
  <c r="G1010" i="1"/>
  <c r="F1010" i="1"/>
  <c r="E1010" i="1"/>
  <c r="C1010" i="1"/>
  <c r="A1010" i="1"/>
  <c r="K1009" i="1"/>
  <c r="G1009" i="1"/>
  <c r="F1009" i="1"/>
  <c r="E1009" i="1"/>
  <c r="C1009" i="1"/>
  <c r="A1009" i="1"/>
  <c r="K1008" i="1"/>
  <c r="G1008" i="1"/>
  <c r="F1008" i="1"/>
  <c r="E1008" i="1"/>
  <c r="C1008" i="1"/>
  <c r="A1008" i="1"/>
  <c r="K1007" i="1"/>
  <c r="G1007" i="1"/>
  <c r="F1007" i="1"/>
  <c r="E1007" i="1"/>
  <c r="C1007" i="1"/>
  <c r="A1007" i="1"/>
  <c r="K1006" i="1"/>
  <c r="G1006" i="1"/>
  <c r="F1006" i="1"/>
  <c r="E1006" i="1"/>
  <c r="C1006" i="1"/>
  <c r="A1006" i="1"/>
  <c r="K1005" i="1"/>
  <c r="G1005" i="1"/>
  <c r="F1005" i="1"/>
  <c r="E1005" i="1"/>
  <c r="C1005" i="1"/>
  <c r="A1005" i="1"/>
  <c r="K1004" i="1"/>
  <c r="G1004" i="1"/>
  <c r="F1004" i="1"/>
  <c r="E1004" i="1"/>
  <c r="C1004" i="1"/>
  <c r="A1004" i="1"/>
  <c r="K1003" i="1"/>
  <c r="G1003" i="1"/>
  <c r="F1003" i="1"/>
  <c r="E1003" i="1"/>
  <c r="C1003" i="1"/>
  <c r="A1003" i="1"/>
  <c r="K1002" i="1"/>
  <c r="G1002" i="1"/>
  <c r="F1002" i="1"/>
  <c r="E1002" i="1"/>
  <c r="C1002" i="1"/>
  <c r="A1002" i="1"/>
  <c r="K1001" i="1"/>
  <c r="G1001" i="1"/>
  <c r="F1001" i="1"/>
  <c r="E1001" i="1"/>
  <c r="C1001" i="1"/>
  <c r="A1001" i="1"/>
  <c r="K1000" i="1"/>
  <c r="G1000" i="1"/>
  <c r="F1000" i="1"/>
  <c r="E1000" i="1"/>
  <c r="C1000" i="1"/>
  <c r="A1000" i="1"/>
  <c r="K999" i="1"/>
  <c r="G999" i="1"/>
  <c r="F999" i="1"/>
  <c r="E999" i="1"/>
  <c r="C999" i="1"/>
  <c r="A999" i="1"/>
  <c r="K998" i="1"/>
  <c r="G998" i="1"/>
  <c r="F998" i="1"/>
  <c r="E998" i="1"/>
  <c r="C998" i="1"/>
  <c r="A998" i="1"/>
  <c r="K997" i="1"/>
  <c r="G997" i="1"/>
  <c r="F997" i="1"/>
  <c r="E997" i="1"/>
  <c r="C997" i="1"/>
  <c r="A997" i="1"/>
  <c r="K996" i="1"/>
  <c r="G996" i="1"/>
  <c r="F996" i="1"/>
  <c r="E996" i="1"/>
  <c r="C996" i="1"/>
  <c r="A996" i="1"/>
  <c r="K995" i="1"/>
  <c r="G995" i="1"/>
  <c r="F995" i="1"/>
  <c r="E995" i="1"/>
  <c r="C995" i="1"/>
  <c r="A995" i="1"/>
  <c r="K994" i="1"/>
  <c r="G994" i="1"/>
  <c r="F994" i="1"/>
  <c r="E994" i="1"/>
  <c r="C994" i="1"/>
  <c r="A994" i="1"/>
  <c r="K993" i="1"/>
  <c r="G993" i="1"/>
  <c r="F993" i="1"/>
  <c r="E993" i="1"/>
  <c r="C993" i="1"/>
  <c r="A993" i="1"/>
  <c r="K992" i="1"/>
  <c r="G992" i="1"/>
  <c r="F992" i="1"/>
  <c r="E992" i="1"/>
  <c r="C992" i="1"/>
  <c r="A992" i="1"/>
  <c r="K991" i="1"/>
  <c r="G991" i="1"/>
  <c r="F991" i="1"/>
  <c r="E991" i="1"/>
  <c r="C991" i="1"/>
  <c r="A991" i="1"/>
  <c r="K990" i="1"/>
  <c r="G990" i="1"/>
  <c r="F990" i="1"/>
  <c r="E990" i="1"/>
  <c r="C990" i="1"/>
  <c r="A990" i="1"/>
  <c r="K989" i="1"/>
  <c r="G989" i="1"/>
  <c r="F989" i="1"/>
  <c r="E989" i="1"/>
  <c r="C989" i="1"/>
  <c r="A989" i="1"/>
  <c r="K988" i="1"/>
  <c r="G988" i="1"/>
  <c r="F988" i="1"/>
  <c r="E988" i="1"/>
  <c r="C988" i="1"/>
  <c r="A988" i="1"/>
  <c r="K987" i="1"/>
  <c r="G987" i="1"/>
  <c r="F987" i="1"/>
  <c r="E987" i="1"/>
  <c r="C987" i="1"/>
  <c r="A987" i="1"/>
  <c r="K986" i="1"/>
  <c r="G986" i="1"/>
  <c r="F986" i="1"/>
  <c r="E986" i="1"/>
  <c r="C986" i="1"/>
  <c r="A986" i="1"/>
  <c r="K985" i="1"/>
  <c r="G985" i="1"/>
  <c r="F985" i="1"/>
  <c r="E985" i="1"/>
  <c r="C985" i="1"/>
  <c r="A985" i="1"/>
  <c r="K984" i="1"/>
  <c r="G984" i="1"/>
  <c r="F984" i="1"/>
  <c r="E984" i="1"/>
  <c r="C984" i="1"/>
  <c r="A984" i="1"/>
  <c r="K983" i="1"/>
  <c r="G983" i="1"/>
  <c r="F983" i="1"/>
  <c r="E983" i="1"/>
  <c r="C983" i="1"/>
  <c r="A983" i="1"/>
  <c r="K982" i="1"/>
  <c r="G982" i="1"/>
  <c r="F982" i="1"/>
  <c r="E982" i="1"/>
  <c r="C982" i="1"/>
  <c r="A982" i="1"/>
  <c r="K981" i="1"/>
  <c r="G981" i="1"/>
  <c r="F981" i="1"/>
  <c r="E981" i="1"/>
  <c r="C981" i="1"/>
  <c r="A981" i="1"/>
  <c r="K980" i="1"/>
  <c r="G980" i="1"/>
  <c r="F980" i="1"/>
  <c r="E980" i="1"/>
  <c r="C980" i="1"/>
  <c r="A980" i="1"/>
  <c r="K979" i="1"/>
  <c r="G979" i="1"/>
  <c r="F979" i="1"/>
  <c r="E979" i="1"/>
  <c r="C979" i="1"/>
  <c r="A979" i="1"/>
  <c r="K978" i="1"/>
  <c r="G978" i="1"/>
  <c r="F978" i="1"/>
  <c r="E978" i="1"/>
  <c r="C978" i="1"/>
  <c r="A978" i="1"/>
  <c r="K977" i="1"/>
  <c r="G977" i="1"/>
  <c r="F977" i="1"/>
  <c r="E977" i="1"/>
  <c r="C977" i="1"/>
  <c r="A977" i="1"/>
  <c r="K976" i="1"/>
  <c r="G976" i="1"/>
  <c r="F976" i="1"/>
  <c r="E976" i="1"/>
  <c r="C976" i="1"/>
  <c r="A976" i="1"/>
  <c r="K975" i="1"/>
  <c r="G975" i="1"/>
  <c r="F975" i="1"/>
  <c r="E975" i="1"/>
  <c r="C975" i="1"/>
  <c r="A975" i="1"/>
  <c r="K974" i="1"/>
  <c r="G974" i="1"/>
  <c r="F974" i="1"/>
  <c r="E974" i="1"/>
  <c r="C974" i="1"/>
  <c r="A974" i="1"/>
  <c r="K973" i="1"/>
  <c r="G973" i="1"/>
  <c r="F973" i="1"/>
  <c r="E973" i="1"/>
  <c r="C973" i="1"/>
  <c r="A973" i="1"/>
  <c r="K972" i="1"/>
  <c r="G972" i="1"/>
  <c r="F972" i="1"/>
  <c r="E972" i="1"/>
  <c r="C972" i="1"/>
  <c r="A972" i="1"/>
  <c r="K971" i="1"/>
  <c r="G971" i="1"/>
  <c r="F971" i="1"/>
  <c r="E971" i="1"/>
  <c r="C971" i="1"/>
  <c r="A971" i="1"/>
  <c r="K970" i="1"/>
  <c r="G970" i="1"/>
  <c r="F970" i="1"/>
  <c r="E970" i="1"/>
  <c r="C970" i="1"/>
  <c r="A970" i="1"/>
  <c r="K969" i="1"/>
  <c r="G969" i="1"/>
  <c r="F969" i="1"/>
  <c r="E969" i="1"/>
  <c r="C969" i="1"/>
  <c r="A969" i="1"/>
  <c r="K968" i="1"/>
  <c r="G968" i="1"/>
  <c r="F968" i="1"/>
  <c r="E968" i="1"/>
  <c r="C968" i="1"/>
  <c r="A968" i="1"/>
  <c r="K967" i="1"/>
  <c r="G967" i="1"/>
  <c r="F967" i="1"/>
  <c r="E967" i="1"/>
  <c r="C967" i="1"/>
  <c r="A967" i="1"/>
  <c r="K966" i="1"/>
  <c r="G966" i="1"/>
  <c r="F966" i="1"/>
  <c r="E966" i="1"/>
  <c r="C966" i="1"/>
  <c r="A966" i="1"/>
  <c r="K965" i="1"/>
  <c r="G965" i="1"/>
  <c r="F965" i="1"/>
  <c r="E965" i="1"/>
  <c r="C965" i="1"/>
  <c r="A965" i="1"/>
  <c r="K964" i="1"/>
  <c r="G964" i="1"/>
  <c r="F964" i="1"/>
  <c r="E964" i="1"/>
  <c r="C964" i="1"/>
  <c r="A964" i="1"/>
  <c r="K963" i="1"/>
  <c r="G963" i="1"/>
  <c r="F963" i="1"/>
  <c r="E963" i="1"/>
  <c r="C963" i="1"/>
  <c r="A963" i="1"/>
  <c r="K962" i="1"/>
  <c r="G962" i="1"/>
  <c r="F962" i="1"/>
  <c r="E962" i="1"/>
  <c r="C962" i="1"/>
  <c r="A962" i="1"/>
  <c r="K961" i="1"/>
  <c r="G961" i="1"/>
  <c r="F961" i="1"/>
  <c r="E961" i="1"/>
  <c r="C961" i="1"/>
  <c r="A961" i="1"/>
  <c r="K960" i="1"/>
  <c r="G960" i="1"/>
  <c r="F960" i="1"/>
  <c r="E960" i="1"/>
  <c r="C960" i="1"/>
  <c r="A960" i="1"/>
  <c r="K959" i="1"/>
  <c r="G959" i="1"/>
  <c r="F959" i="1"/>
  <c r="E959" i="1"/>
  <c r="C959" i="1"/>
  <c r="A959" i="1"/>
  <c r="K958" i="1"/>
  <c r="G958" i="1"/>
  <c r="F958" i="1"/>
  <c r="E958" i="1"/>
  <c r="C958" i="1"/>
  <c r="A958" i="1"/>
  <c r="K957" i="1"/>
  <c r="G957" i="1"/>
  <c r="F957" i="1"/>
  <c r="E957" i="1"/>
  <c r="C957" i="1"/>
  <c r="A957" i="1"/>
  <c r="K956" i="1"/>
  <c r="G956" i="1"/>
  <c r="F956" i="1"/>
  <c r="E956" i="1"/>
  <c r="C956" i="1"/>
  <c r="A956" i="1"/>
  <c r="K955" i="1"/>
  <c r="G955" i="1"/>
  <c r="F955" i="1"/>
  <c r="E955" i="1"/>
  <c r="C955" i="1"/>
  <c r="A955" i="1"/>
  <c r="K954" i="1"/>
  <c r="G954" i="1"/>
  <c r="F954" i="1"/>
  <c r="E954" i="1"/>
  <c r="C954" i="1"/>
  <c r="A954" i="1"/>
  <c r="K953" i="1"/>
  <c r="G953" i="1"/>
  <c r="F953" i="1"/>
  <c r="E953" i="1"/>
  <c r="C953" i="1"/>
  <c r="A953" i="1"/>
  <c r="K952" i="1"/>
  <c r="G952" i="1"/>
  <c r="F952" i="1"/>
  <c r="E952" i="1"/>
  <c r="C952" i="1"/>
  <c r="A952" i="1"/>
  <c r="K951" i="1"/>
  <c r="G951" i="1"/>
  <c r="F951" i="1"/>
  <c r="E951" i="1"/>
  <c r="C951" i="1"/>
  <c r="A951" i="1"/>
  <c r="K950" i="1"/>
  <c r="G950" i="1"/>
  <c r="F950" i="1"/>
  <c r="E950" i="1"/>
  <c r="C950" i="1"/>
  <c r="A950" i="1"/>
  <c r="K949" i="1"/>
  <c r="G949" i="1"/>
  <c r="F949" i="1"/>
  <c r="E949" i="1"/>
  <c r="C949" i="1"/>
  <c r="A949" i="1"/>
  <c r="K948" i="1"/>
  <c r="G948" i="1"/>
  <c r="F948" i="1"/>
  <c r="E948" i="1"/>
  <c r="C948" i="1"/>
  <c r="A948" i="1"/>
  <c r="K947" i="1"/>
  <c r="G947" i="1"/>
  <c r="F947" i="1"/>
  <c r="E947" i="1"/>
  <c r="C947" i="1"/>
  <c r="A947" i="1"/>
  <c r="K946" i="1"/>
  <c r="G946" i="1"/>
  <c r="F946" i="1"/>
  <c r="E946" i="1"/>
  <c r="C946" i="1"/>
  <c r="A946" i="1"/>
  <c r="K945" i="1"/>
  <c r="G945" i="1"/>
  <c r="F945" i="1"/>
  <c r="E945" i="1"/>
  <c r="C945" i="1"/>
  <c r="A945" i="1"/>
  <c r="K944" i="1"/>
  <c r="G944" i="1"/>
  <c r="F944" i="1"/>
  <c r="E944" i="1"/>
  <c r="C944" i="1"/>
  <c r="A944" i="1"/>
  <c r="K943" i="1"/>
  <c r="G943" i="1"/>
  <c r="F943" i="1"/>
  <c r="E943" i="1"/>
  <c r="C943" i="1"/>
  <c r="A943" i="1"/>
  <c r="K942" i="1"/>
  <c r="G942" i="1"/>
  <c r="F942" i="1"/>
  <c r="E942" i="1"/>
  <c r="C942" i="1"/>
  <c r="A942" i="1"/>
  <c r="K941" i="1"/>
  <c r="G941" i="1"/>
  <c r="F941" i="1"/>
  <c r="E941" i="1"/>
  <c r="C941" i="1"/>
  <c r="A941" i="1"/>
  <c r="K940" i="1"/>
  <c r="G940" i="1"/>
  <c r="F940" i="1"/>
  <c r="E940" i="1"/>
  <c r="C940" i="1"/>
  <c r="A940" i="1"/>
  <c r="K939" i="1"/>
  <c r="G939" i="1"/>
  <c r="F939" i="1"/>
  <c r="E939" i="1"/>
  <c r="C939" i="1"/>
  <c r="A939" i="1"/>
  <c r="K938" i="1"/>
  <c r="G938" i="1"/>
  <c r="F938" i="1"/>
  <c r="E938" i="1"/>
  <c r="C938" i="1"/>
  <c r="A938" i="1"/>
  <c r="K937" i="1"/>
  <c r="G937" i="1"/>
  <c r="F937" i="1"/>
  <c r="E937" i="1"/>
  <c r="C937" i="1"/>
  <c r="A937" i="1"/>
  <c r="K936" i="1"/>
  <c r="G936" i="1"/>
  <c r="F936" i="1"/>
  <c r="E936" i="1"/>
  <c r="C936" i="1"/>
  <c r="A936" i="1"/>
  <c r="K935" i="1"/>
  <c r="G935" i="1"/>
  <c r="F935" i="1"/>
  <c r="E935" i="1"/>
  <c r="C935" i="1"/>
  <c r="A935" i="1"/>
  <c r="K934" i="1"/>
  <c r="G934" i="1"/>
  <c r="F934" i="1"/>
  <c r="E934" i="1"/>
  <c r="C934" i="1"/>
  <c r="A934" i="1"/>
  <c r="K933" i="1"/>
  <c r="G933" i="1"/>
  <c r="F933" i="1"/>
  <c r="E933" i="1"/>
  <c r="C933" i="1"/>
  <c r="A933" i="1"/>
  <c r="K932" i="1"/>
  <c r="G932" i="1"/>
  <c r="F932" i="1"/>
  <c r="E932" i="1"/>
  <c r="C932" i="1"/>
  <c r="A932" i="1"/>
  <c r="K931" i="1"/>
  <c r="G931" i="1"/>
  <c r="F931" i="1"/>
  <c r="E931" i="1"/>
  <c r="C931" i="1"/>
  <c r="A931" i="1"/>
  <c r="K930" i="1"/>
  <c r="G930" i="1"/>
  <c r="F930" i="1"/>
  <c r="E930" i="1"/>
  <c r="C930" i="1"/>
  <c r="A930" i="1"/>
  <c r="K929" i="1"/>
  <c r="G929" i="1"/>
  <c r="F929" i="1"/>
  <c r="E929" i="1"/>
  <c r="C929" i="1"/>
  <c r="A929" i="1"/>
  <c r="K928" i="1"/>
  <c r="G928" i="1"/>
  <c r="F928" i="1"/>
  <c r="E928" i="1"/>
  <c r="C928" i="1"/>
  <c r="A928" i="1"/>
  <c r="K927" i="1"/>
  <c r="G927" i="1"/>
  <c r="F927" i="1"/>
  <c r="E927" i="1"/>
  <c r="C927" i="1"/>
  <c r="A927" i="1"/>
  <c r="K926" i="1"/>
  <c r="G926" i="1"/>
  <c r="F926" i="1"/>
  <c r="E926" i="1"/>
  <c r="C926" i="1"/>
  <c r="A926" i="1"/>
  <c r="K925" i="1"/>
  <c r="G925" i="1"/>
  <c r="F925" i="1"/>
  <c r="E925" i="1"/>
  <c r="C925" i="1"/>
  <c r="A925" i="1"/>
  <c r="K924" i="1"/>
  <c r="G924" i="1"/>
  <c r="F924" i="1"/>
  <c r="E924" i="1"/>
  <c r="C924" i="1"/>
  <c r="A924" i="1"/>
  <c r="K923" i="1"/>
  <c r="G923" i="1"/>
  <c r="F923" i="1"/>
  <c r="E923" i="1"/>
  <c r="C923" i="1"/>
  <c r="A923" i="1"/>
  <c r="K922" i="1"/>
  <c r="G922" i="1"/>
  <c r="F922" i="1"/>
  <c r="E922" i="1"/>
  <c r="C922" i="1"/>
  <c r="A922" i="1"/>
  <c r="K921" i="1"/>
  <c r="G921" i="1"/>
  <c r="F921" i="1"/>
  <c r="E921" i="1"/>
  <c r="C921" i="1"/>
  <c r="A921" i="1"/>
  <c r="K920" i="1"/>
  <c r="G920" i="1"/>
  <c r="F920" i="1"/>
  <c r="E920" i="1"/>
  <c r="C920" i="1"/>
  <c r="A920" i="1"/>
  <c r="K919" i="1"/>
  <c r="G919" i="1"/>
  <c r="F919" i="1"/>
  <c r="E919" i="1"/>
  <c r="C919" i="1"/>
  <c r="A919" i="1"/>
  <c r="K918" i="1"/>
  <c r="G918" i="1"/>
  <c r="F918" i="1"/>
  <c r="E918" i="1"/>
  <c r="C918" i="1"/>
  <c r="A918" i="1"/>
  <c r="K917" i="1"/>
  <c r="G917" i="1"/>
  <c r="F917" i="1"/>
  <c r="E917" i="1"/>
  <c r="C917" i="1"/>
  <c r="A917" i="1"/>
  <c r="K916" i="1"/>
  <c r="G916" i="1"/>
  <c r="F916" i="1"/>
  <c r="E916" i="1"/>
  <c r="C916" i="1"/>
  <c r="A916" i="1"/>
  <c r="K915" i="1"/>
  <c r="G915" i="1"/>
  <c r="F915" i="1"/>
  <c r="E915" i="1"/>
  <c r="C915" i="1"/>
  <c r="A915" i="1"/>
  <c r="K914" i="1"/>
  <c r="G914" i="1"/>
  <c r="F914" i="1"/>
  <c r="E914" i="1"/>
  <c r="C914" i="1"/>
  <c r="A914" i="1"/>
  <c r="K913" i="1"/>
  <c r="G913" i="1"/>
  <c r="F913" i="1"/>
  <c r="E913" i="1"/>
  <c r="C913" i="1"/>
  <c r="A913" i="1"/>
  <c r="K912" i="1"/>
  <c r="G912" i="1"/>
  <c r="F912" i="1"/>
  <c r="E912" i="1"/>
  <c r="C912" i="1"/>
  <c r="A912" i="1"/>
  <c r="K911" i="1"/>
  <c r="G911" i="1"/>
  <c r="F911" i="1"/>
  <c r="E911" i="1"/>
  <c r="C911" i="1"/>
  <c r="A911" i="1"/>
  <c r="K910" i="1"/>
  <c r="G910" i="1"/>
  <c r="F910" i="1"/>
  <c r="E910" i="1"/>
  <c r="C910" i="1"/>
  <c r="A910" i="1"/>
  <c r="K909" i="1"/>
  <c r="G909" i="1"/>
  <c r="F909" i="1"/>
  <c r="E909" i="1"/>
  <c r="C909" i="1"/>
  <c r="A909" i="1"/>
  <c r="K908" i="1"/>
  <c r="G908" i="1"/>
  <c r="F908" i="1"/>
  <c r="E908" i="1"/>
  <c r="C908" i="1"/>
  <c r="A908" i="1"/>
  <c r="K907" i="1"/>
  <c r="G907" i="1"/>
  <c r="F907" i="1"/>
  <c r="E907" i="1"/>
  <c r="C907" i="1"/>
  <c r="A907" i="1"/>
  <c r="K906" i="1"/>
  <c r="G906" i="1"/>
  <c r="F906" i="1"/>
  <c r="E906" i="1"/>
  <c r="C906" i="1"/>
  <c r="A906" i="1"/>
  <c r="K905" i="1"/>
  <c r="G905" i="1"/>
  <c r="F905" i="1"/>
  <c r="E905" i="1"/>
  <c r="C905" i="1"/>
  <c r="A905" i="1"/>
  <c r="K904" i="1"/>
  <c r="G904" i="1"/>
  <c r="F904" i="1"/>
  <c r="E904" i="1"/>
  <c r="C904" i="1"/>
  <c r="A904" i="1"/>
  <c r="K903" i="1"/>
  <c r="G903" i="1"/>
  <c r="F903" i="1"/>
  <c r="E903" i="1"/>
  <c r="C903" i="1"/>
  <c r="A903" i="1"/>
  <c r="K902" i="1"/>
  <c r="G902" i="1"/>
  <c r="F902" i="1"/>
  <c r="E902" i="1"/>
  <c r="C902" i="1"/>
  <c r="A902" i="1"/>
  <c r="K901" i="1"/>
  <c r="G901" i="1"/>
  <c r="F901" i="1"/>
  <c r="E901" i="1"/>
  <c r="C901" i="1"/>
  <c r="A901" i="1"/>
  <c r="K900" i="1"/>
  <c r="G900" i="1"/>
  <c r="F900" i="1"/>
  <c r="E900" i="1"/>
  <c r="C900" i="1"/>
  <c r="A900" i="1"/>
  <c r="K899" i="1"/>
  <c r="G899" i="1"/>
  <c r="F899" i="1"/>
  <c r="E899" i="1"/>
  <c r="C899" i="1"/>
  <c r="A899" i="1"/>
  <c r="K898" i="1"/>
  <c r="G898" i="1"/>
  <c r="F898" i="1"/>
  <c r="E898" i="1"/>
  <c r="C898" i="1"/>
  <c r="A898" i="1"/>
  <c r="K897" i="1"/>
  <c r="G897" i="1"/>
  <c r="F897" i="1"/>
  <c r="E897" i="1"/>
  <c r="C897" i="1"/>
  <c r="A897" i="1"/>
  <c r="K896" i="1"/>
  <c r="G896" i="1"/>
  <c r="F896" i="1"/>
  <c r="E896" i="1"/>
  <c r="C896" i="1"/>
  <c r="A896" i="1"/>
  <c r="K895" i="1"/>
  <c r="G895" i="1"/>
  <c r="F895" i="1"/>
  <c r="E895" i="1"/>
  <c r="C895" i="1"/>
  <c r="A895" i="1"/>
  <c r="K894" i="1"/>
  <c r="G894" i="1"/>
  <c r="F894" i="1"/>
  <c r="E894" i="1"/>
  <c r="C894" i="1"/>
  <c r="A894" i="1"/>
  <c r="K893" i="1"/>
  <c r="G893" i="1"/>
  <c r="F893" i="1"/>
  <c r="E893" i="1"/>
  <c r="C893" i="1"/>
  <c r="A893" i="1"/>
  <c r="K892" i="1"/>
  <c r="G892" i="1"/>
  <c r="F892" i="1"/>
  <c r="E892" i="1"/>
  <c r="C892" i="1"/>
  <c r="A892" i="1"/>
  <c r="K891" i="1"/>
  <c r="G891" i="1"/>
  <c r="F891" i="1"/>
  <c r="E891" i="1"/>
  <c r="C891" i="1"/>
  <c r="A891" i="1"/>
  <c r="K890" i="1"/>
  <c r="G890" i="1"/>
  <c r="F890" i="1"/>
  <c r="E890" i="1"/>
  <c r="C890" i="1"/>
  <c r="A890" i="1"/>
  <c r="K889" i="1"/>
  <c r="G889" i="1"/>
  <c r="F889" i="1"/>
  <c r="E889" i="1"/>
  <c r="C889" i="1"/>
  <c r="A889" i="1"/>
  <c r="K888" i="1"/>
  <c r="G888" i="1"/>
  <c r="F888" i="1"/>
  <c r="E888" i="1"/>
  <c r="C888" i="1"/>
  <c r="A888" i="1"/>
  <c r="K887" i="1"/>
  <c r="G887" i="1"/>
  <c r="F887" i="1"/>
  <c r="E887" i="1"/>
  <c r="C887" i="1"/>
  <c r="A887" i="1"/>
  <c r="K886" i="1"/>
  <c r="G886" i="1"/>
  <c r="F886" i="1"/>
  <c r="E886" i="1"/>
  <c r="C886" i="1"/>
  <c r="A886" i="1"/>
  <c r="K885" i="1"/>
  <c r="G885" i="1"/>
  <c r="F885" i="1"/>
  <c r="E885" i="1"/>
  <c r="C885" i="1"/>
  <c r="A885" i="1"/>
  <c r="K884" i="1"/>
  <c r="G884" i="1"/>
  <c r="F884" i="1"/>
  <c r="E884" i="1"/>
  <c r="C884" i="1"/>
  <c r="A884" i="1"/>
  <c r="K883" i="1"/>
  <c r="G883" i="1"/>
  <c r="F883" i="1"/>
  <c r="E883" i="1"/>
  <c r="C883" i="1"/>
  <c r="A883" i="1"/>
  <c r="K882" i="1"/>
  <c r="G882" i="1"/>
  <c r="F882" i="1"/>
  <c r="E882" i="1"/>
  <c r="C882" i="1"/>
  <c r="A882" i="1"/>
  <c r="K881" i="1"/>
  <c r="G881" i="1"/>
  <c r="F881" i="1"/>
  <c r="E881" i="1"/>
  <c r="C881" i="1"/>
  <c r="A881" i="1"/>
  <c r="K880" i="1"/>
  <c r="G880" i="1"/>
  <c r="F880" i="1"/>
  <c r="E880" i="1"/>
  <c r="C880" i="1"/>
  <c r="A880" i="1"/>
  <c r="K879" i="1"/>
  <c r="G879" i="1"/>
  <c r="F879" i="1"/>
  <c r="E879" i="1"/>
  <c r="C879" i="1"/>
  <c r="A879" i="1"/>
  <c r="K878" i="1"/>
  <c r="G878" i="1"/>
  <c r="F878" i="1"/>
  <c r="E878" i="1"/>
  <c r="C878" i="1"/>
  <c r="A878" i="1"/>
  <c r="K877" i="1"/>
  <c r="G877" i="1"/>
  <c r="F877" i="1"/>
  <c r="E877" i="1"/>
  <c r="C877" i="1"/>
  <c r="A877" i="1"/>
  <c r="K876" i="1"/>
  <c r="G876" i="1"/>
  <c r="F876" i="1"/>
  <c r="E876" i="1"/>
  <c r="C876" i="1"/>
  <c r="A876" i="1"/>
  <c r="K875" i="1"/>
  <c r="G875" i="1"/>
  <c r="F875" i="1"/>
  <c r="E875" i="1"/>
  <c r="C875" i="1"/>
  <c r="A875" i="1"/>
  <c r="K874" i="1"/>
  <c r="G874" i="1"/>
  <c r="F874" i="1"/>
  <c r="E874" i="1"/>
  <c r="C874" i="1"/>
  <c r="A874" i="1"/>
  <c r="K873" i="1"/>
  <c r="G873" i="1"/>
  <c r="F873" i="1"/>
  <c r="E873" i="1"/>
  <c r="C873" i="1"/>
  <c r="A873" i="1"/>
  <c r="K872" i="1"/>
  <c r="G872" i="1"/>
  <c r="F872" i="1"/>
  <c r="E872" i="1"/>
  <c r="C872" i="1"/>
  <c r="A872" i="1"/>
  <c r="K871" i="1"/>
  <c r="G871" i="1"/>
  <c r="F871" i="1"/>
  <c r="E871" i="1"/>
  <c r="C871" i="1"/>
  <c r="A871" i="1"/>
  <c r="K870" i="1"/>
  <c r="G870" i="1"/>
  <c r="F870" i="1"/>
  <c r="E870" i="1"/>
  <c r="C870" i="1"/>
  <c r="A870" i="1"/>
  <c r="K869" i="1"/>
  <c r="G869" i="1"/>
  <c r="F869" i="1"/>
  <c r="E869" i="1"/>
  <c r="C869" i="1"/>
  <c r="A869" i="1"/>
  <c r="K868" i="1"/>
  <c r="G868" i="1"/>
  <c r="F868" i="1"/>
  <c r="E868" i="1"/>
  <c r="C868" i="1"/>
  <c r="A868" i="1"/>
  <c r="K867" i="1"/>
  <c r="G867" i="1"/>
  <c r="F867" i="1"/>
  <c r="E867" i="1"/>
  <c r="C867" i="1"/>
  <c r="A867" i="1"/>
  <c r="K866" i="1"/>
  <c r="G866" i="1"/>
  <c r="F866" i="1"/>
  <c r="E866" i="1"/>
  <c r="C866" i="1"/>
  <c r="A866" i="1"/>
  <c r="K865" i="1"/>
  <c r="G865" i="1"/>
  <c r="F865" i="1"/>
  <c r="E865" i="1"/>
  <c r="C865" i="1"/>
  <c r="A865" i="1"/>
  <c r="K864" i="1"/>
  <c r="G864" i="1"/>
  <c r="F864" i="1"/>
  <c r="E864" i="1"/>
  <c r="C864" i="1"/>
  <c r="A864" i="1"/>
  <c r="K863" i="1"/>
  <c r="G863" i="1"/>
  <c r="F863" i="1"/>
  <c r="E863" i="1"/>
  <c r="C863" i="1"/>
  <c r="A863" i="1"/>
  <c r="K862" i="1"/>
  <c r="G862" i="1"/>
  <c r="F862" i="1"/>
  <c r="E862" i="1"/>
  <c r="C862" i="1"/>
  <c r="A862" i="1"/>
  <c r="K861" i="1"/>
  <c r="G861" i="1"/>
  <c r="F861" i="1"/>
  <c r="E861" i="1"/>
  <c r="C861" i="1"/>
  <c r="A861" i="1"/>
  <c r="K860" i="1"/>
  <c r="G860" i="1"/>
  <c r="F860" i="1"/>
  <c r="E860" i="1"/>
  <c r="C860" i="1"/>
  <c r="A860" i="1"/>
  <c r="K859" i="1"/>
  <c r="G859" i="1"/>
  <c r="F859" i="1"/>
  <c r="E859" i="1"/>
  <c r="C859" i="1"/>
  <c r="A859" i="1"/>
  <c r="K858" i="1"/>
  <c r="G858" i="1"/>
  <c r="F858" i="1"/>
  <c r="E858" i="1"/>
  <c r="C858" i="1"/>
  <c r="A858" i="1"/>
  <c r="K857" i="1"/>
  <c r="G857" i="1"/>
  <c r="F857" i="1"/>
  <c r="E857" i="1"/>
  <c r="C857" i="1"/>
  <c r="A857" i="1"/>
  <c r="K856" i="1"/>
  <c r="G856" i="1"/>
  <c r="F856" i="1"/>
  <c r="E856" i="1"/>
  <c r="C856" i="1"/>
  <c r="A856" i="1"/>
  <c r="K855" i="1"/>
  <c r="G855" i="1"/>
  <c r="F855" i="1"/>
  <c r="E855" i="1"/>
  <c r="C855" i="1"/>
  <c r="A855" i="1"/>
  <c r="K854" i="1"/>
  <c r="G854" i="1"/>
  <c r="F854" i="1"/>
  <c r="E854" i="1"/>
  <c r="C854" i="1"/>
  <c r="A854" i="1"/>
  <c r="K853" i="1"/>
  <c r="G853" i="1"/>
  <c r="F853" i="1"/>
  <c r="E853" i="1"/>
  <c r="C853" i="1"/>
  <c r="A853" i="1"/>
  <c r="K852" i="1"/>
  <c r="G852" i="1"/>
  <c r="F852" i="1"/>
  <c r="E852" i="1"/>
  <c r="C852" i="1"/>
  <c r="A852" i="1"/>
  <c r="K851" i="1"/>
  <c r="G851" i="1"/>
  <c r="F851" i="1"/>
  <c r="E851" i="1"/>
  <c r="C851" i="1"/>
  <c r="A851" i="1"/>
  <c r="K850" i="1"/>
  <c r="G850" i="1"/>
  <c r="F850" i="1"/>
  <c r="E850" i="1"/>
  <c r="C850" i="1"/>
  <c r="A850" i="1"/>
  <c r="K849" i="1"/>
  <c r="G849" i="1"/>
  <c r="F849" i="1"/>
  <c r="E849" i="1"/>
  <c r="C849" i="1"/>
  <c r="A849" i="1"/>
  <c r="K848" i="1"/>
  <c r="G848" i="1"/>
  <c r="F848" i="1"/>
  <c r="E848" i="1"/>
  <c r="C848" i="1"/>
  <c r="A848" i="1"/>
  <c r="K847" i="1"/>
  <c r="G847" i="1"/>
  <c r="F847" i="1"/>
  <c r="E847" i="1"/>
  <c r="C847" i="1"/>
  <c r="A847" i="1"/>
  <c r="K846" i="1"/>
  <c r="G846" i="1"/>
  <c r="F846" i="1"/>
  <c r="E846" i="1"/>
  <c r="C846" i="1"/>
  <c r="A846" i="1"/>
  <c r="K845" i="1"/>
  <c r="G845" i="1"/>
  <c r="F845" i="1"/>
  <c r="E845" i="1"/>
  <c r="C845" i="1"/>
  <c r="A845" i="1"/>
  <c r="K844" i="1"/>
  <c r="G844" i="1"/>
  <c r="F844" i="1"/>
  <c r="E844" i="1"/>
  <c r="C844" i="1"/>
  <c r="A844" i="1"/>
  <c r="K843" i="1"/>
  <c r="G843" i="1"/>
  <c r="F843" i="1"/>
  <c r="E843" i="1"/>
  <c r="C843" i="1"/>
  <c r="A843" i="1"/>
  <c r="K842" i="1"/>
  <c r="G842" i="1"/>
  <c r="F842" i="1"/>
  <c r="E842" i="1"/>
  <c r="C842" i="1"/>
  <c r="A842" i="1"/>
  <c r="K841" i="1"/>
  <c r="G841" i="1"/>
  <c r="F841" i="1"/>
  <c r="E841" i="1"/>
  <c r="C841" i="1"/>
  <c r="A841" i="1"/>
  <c r="K840" i="1"/>
  <c r="G840" i="1"/>
  <c r="F840" i="1"/>
  <c r="E840" i="1"/>
  <c r="C840" i="1"/>
  <c r="A840" i="1"/>
  <c r="K839" i="1"/>
  <c r="G839" i="1"/>
  <c r="F839" i="1"/>
  <c r="E839" i="1"/>
  <c r="C839" i="1"/>
  <c r="A839" i="1"/>
  <c r="K838" i="1"/>
  <c r="G838" i="1"/>
  <c r="F838" i="1"/>
  <c r="E838" i="1"/>
  <c r="C838" i="1"/>
  <c r="A838" i="1"/>
  <c r="K837" i="1"/>
  <c r="G837" i="1"/>
  <c r="F837" i="1"/>
  <c r="E837" i="1"/>
  <c r="C837" i="1"/>
  <c r="A837" i="1"/>
  <c r="K836" i="1"/>
  <c r="G836" i="1"/>
  <c r="F836" i="1"/>
  <c r="E836" i="1"/>
  <c r="C836" i="1"/>
  <c r="A836" i="1"/>
  <c r="K835" i="1"/>
  <c r="G835" i="1"/>
  <c r="F835" i="1"/>
  <c r="E835" i="1"/>
  <c r="C835" i="1"/>
  <c r="A835" i="1"/>
  <c r="K834" i="1"/>
  <c r="G834" i="1"/>
  <c r="F834" i="1"/>
  <c r="E834" i="1"/>
  <c r="C834" i="1"/>
  <c r="A834" i="1"/>
  <c r="K833" i="1"/>
  <c r="G833" i="1"/>
  <c r="F833" i="1"/>
  <c r="E833" i="1"/>
  <c r="C833" i="1"/>
  <c r="A833" i="1"/>
  <c r="K832" i="1"/>
  <c r="G832" i="1"/>
  <c r="F832" i="1"/>
  <c r="E832" i="1"/>
  <c r="C832" i="1"/>
  <c r="A832" i="1"/>
  <c r="K831" i="1"/>
  <c r="G831" i="1"/>
  <c r="F831" i="1"/>
  <c r="E831" i="1"/>
  <c r="C831" i="1"/>
  <c r="A831" i="1"/>
  <c r="K830" i="1"/>
  <c r="G830" i="1"/>
  <c r="F830" i="1"/>
  <c r="E830" i="1"/>
  <c r="C830" i="1"/>
  <c r="A830" i="1"/>
  <c r="K829" i="1"/>
  <c r="G829" i="1"/>
  <c r="F829" i="1"/>
  <c r="E829" i="1"/>
  <c r="C829" i="1"/>
  <c r="A829" i="1"/>
  <c r="K828" i="1"/>
  <c r="G828" i="1"/>
  <c r="F828" i="1"/>
  <c r="E828" i="1"/>
  <c r="C828" i="1"/>
  <c r="A828" i="1"/>
  <c r="K827" i="1"/>
  <c r="G827" i="1"/>
  <c r="F827" i="1"/>
  <c r="E827" i="1"/>
  <c r="C827" i="1"/>
  <c r="A827" i="1"/>
  <c r="K826" i="1"/>
  <c r="G826" i="1"/>
  <c r="F826" i="1"/>
  <c r="E826" i="1"/>
  <c r="C826" i="1"/>
  <c r="A826" i="1"/>
  <c r="K825" i="1"/>
  <c r="G825" i="1"/>
  <c r="F825" i="1"/>
  <c r="E825" i="1"/>
  <c r="C825" i="1"/>
  <c r="A825" i="1"/>
  <c r="K824" i="1"/>
  <c r="G824" i="1"/>
  <c r="F824" i="1"/>
  <c r="E824" i="1"/>
  <c r="C824" i="1"/>
  <c r="A824" i="1"/>
  <c r="K823" i="1"/>
  <c r="G823" i="1"/>
  <c r="F823" i="1"/>
  <c r="E823" i="1"/>
  <c r="C823" i="1"/>
  <c r="A823" i="1"/>
  <c r="K822" i="1"/>
  <c r="G822" i="1"/>
  <c r="F822" i="1"/>
  <c r="E822" i="1"/>
  <c r="C822" i="1"/>
  <c r="A822" i="1"/>
  <c r="K821" i="1"/>
  <c r="G821" i="1"/>
  <c r="F821" i="1"/>
  <c r="E821" i="1"/>
  <c r="C821" i="1"/>
  <c r="A821" i="1"/>
  <c r="K820" i="1"/>
  <c r="G820" i="1"/>
  <c r="F820" i="1"/>
  <c r="E820" i="1"/>
  <c r="C820" i="1"/>
  <c r="A820" i="1"/>
  <c r="K819" i="1"/>
  <c r="G819" i="1"/>
  <c r="F819" i="1"/>
  <c r="E819" i="1"/>
  <c r="C819" i="1"/>
  <c r="A819" i="1"/>
  <c r="K818" i="1"/>
  <c r="G818" i="1"/>
  <c r="F818" i="1"/>
  <c r="E818" i="1"/>
  <c r="C818" i="1"/>
  <c r="A818" i="1"/>
  <c r="K817" i="1"/>
  <c r="G817" i="1"/>
  <c r="F817" i="1"/>
  <c r="E817" i="1"/>
  <c r="C817" i="1"/>
  <c r="A817" i="1"/>
  <c r="K816" i="1"/>
  <c r="G816" i="1"/>
  <c r="F816" i="1"/>
  <c r="E816" i="1"/>
  <c r="C816" i="1"/>
  <c r="A816" i="1"/>
  <c r="K815" i="1"/>
  <c r="G815" i="1"/>
  <c r="F815" i="1"/>
  <c r="E815" i="1"/>
  <c r="C815" i="1"/>
  <c r="A815" i="1"/>
  <c r="K814" i="1"/>
  <c r="G814" i="1"/>
  <c r="F814" i="1"/>
  <c r="E814" i="1"/>
  <c r="C814" i="1"/>
  <c r="A814" i="1"/>
  <c r="K813" i="1"/>
  <c r="G813" i="1"/>
  <c r="F813" i="1"/>
  <c r="E813" i="1"/>
  <c r="C813" i="1"/>
  <c r="A813" i="1"/>
  <c r="K812" i="1"/>
  <c r="G812" i="1"/>
  <c r="F812" i="1"/>
  <c r="E812" i="1"/>
  <c r="C812" i="1"/>
  <c r="A812" i="1"/>
  <c r="K811" i="1"/>
  <c r="G811" i="1"/>
  <c r="F811" i="1"/>
  <c r="E811" i="1"/>
  <c r="C811" i="1"/>
  <c r="A811" i="1"/>
  <c r="K810" i="1"/>
  <c r="G810" i="1"/>
  <c r="F810" i="1"/>
  <c r="E810" i="1"/>
  <c r="C810" i="1"/>
  <c r="A810" i="1"/>
  <c r="K809" i="1"/>
  <c r="G809" i="1"/>
  <c r="F809" i="1"/>
  <c r="E809" i="1"/>
  <c r="C809" i="1"/>
  <c r="A809" i="1"/>
  <c r="K808" i="1"/>
  <c r="G808" i="1"/>
  <c r="F808" i="1"/>
  <c r="E808" i="1"/>
  <c r="C808" i="1"/>
  <c r="A808" i="1"/>
  <c r="K807" i="1"/>
  <c r="G807" i="1"/>
  <c r="F807" i="1"/>
  <c r="E807" i="1"/>
  <c r="C807" i="1"/>
  <c r="A807" i="1"/>
  <c r="K806" i="1"/>
  <c r="G806" i="1"/>
  <c r="F806" i="1"/>
  <c r="E806" i="1"/>
  <c r="C806" i="1"/>
  <c r="A806" i="1"/>
  <c r="K805" i="1"/>
  <c r="G805" i="1"/>
  <c r="F805" i="1"/>
  <c r="E805" i="1"/>
  <c r="C805" i="1"/>
  <c r="A805" i="1"/>
  <c r="K804" i="1"/>
  <c r="G804" i="1"/>
  <c r="F804" i="1"/>
  <c r="E804" i="1"/>
  <c r="C804" i="1"/>
  <c r="A804" i="1"/>
  <c r="K803" i="1"/>
  <c r="G803" i="1"/>
  <c r="F803" i="1"/>
  <c r="E803" i="1"/>
  <c r="C803" i="1"/>
  <c r="A803" i="1"/>
  <c r="K802" i="1"/>
  <c r="G802" i="1"/>
  <c r="F802" i="1"/>
  <c r="E802" i="1"/>
  <c r="C802" i="1"/>
  <c r="A802" i="1"/>
  <c r="K801" i="1"/>
  <c r="G801" i="1"/>
  <c r="F801" i="1"/>
  <c r="E801" i="1"/>
  <c r="C801" i="1"/>
  <c r="A801" i="1"/>
  <c r="K800" i="1"/>
  <c r="G800" i="1"/>
  <c r="F800" i="1"/>
  <c r="E800" i="1"/>
  <c r="C800" i="1"/>
  <c r="A800" i="1"/>
  <c r="K799" i="1"/>
  <c r="G799" i="1"/>
  <c r="F799" i="1"/>
  <c r="E799" i="1"/>
  <c r="C799" i="1"/>
  <c r="A799" i="1"/>
  <c r="K798" i="1"/>
  <c r="G798" i="1"/>
  <c r="F798" i="1"/>
  <c r="E798" i="1"/>
  <c r="C798" i="1"/>
  <c r="A798" i="1"/>
  <c r="K797" i="1"/>
  <c r="G797" i="1"/>
  <c r="F797" i="1"/>
  <c r="E797" i="1"/>
  <c r="C797" i="1"/>
  <c r="A797" i="1"/>
  <c r="K796" i="1"/>
  <c r="G796" i="1"/>
  <c r="F796" i="1"/>
  <c r="E796" i="1"/>
  <c r="C796" i="1"/>
  <c r="A796" i="1"/>
  <c r="K795" i="1"/>
  <c r="G795" i="1"/>
  <c r="F795" i="1"/>
  <c r="E795" i="1"/>
  <c r="C795" i="1"/>
  <c r="A795" i="1"/>
  <c r="K794" i="1"/>
  <c r="G794" i="1"/>
  <c r="F794" i="1"/>
  <c r="E794" i="1"/>
  <c r="C794" i="1"/>
  <c r="A794" i="1"/>
  <c r="K793" i="1"/>
  <c r="G793" i="1"/>
  <c r="F793" i="1"/>
  <c r="E793" i="1"/>
  <c r="C793" i="1"/>
  <c r="A793" i="1"/>
  <c r="K792" i="1"/>
  <c r="G792" i="1"/>
  <c r="F792" i="1"/>
  <c r="E792" i="1"/>
  <c r="C792" i="1"/>
  <c r="A792" i="1"/>
  <c r="K791" i="1"/>
  <c r="G791" i="1"/>
  <c r="F791" i="1"/>
  <c r="E791" i="1"/>
  <c r="C791" i="1"/>
  <c r="A791" i="1"/>
  <c r="K790" i="1"/>
  <c r="G790" i="1"/>
  <c r="F790" i="1"/>
  <c r="E790" i="1"/>
  <c r="C790" i="1"/>
  <c r="A790" i="1"/>
  <c r="K789" i="1"/>
  <c r="G789" i="1"/>
  <c r="F789" i="1"/>
  <c r="E789" i="1"/>
  <c r="C789" i="1"/>
  <c r="A789" i="1"/>
  <c r="K788" i="1"/>
  <c r="G788" i="1"/>
  <c r="F788" i="1"/>
  <c r="E788" i="1"/>
  <c r="C788" i="1"/>
  <c r="A788" i="1"/>
  <c r="K787" i="1"/>
  <c r="G787" i="1"/>
  <c r="F787" i="1"/>
  <c r="E787" i="1"/>
  <c r="C787" i="1"/>
  <c r="A787" i="1"/>
  <c r="K786" i="1"/>
  <c r="G786" i="1"/>
  <c r="F786" i="1"/>
  <c r="E786" i="1"/>
  <c r="C786" i="1"/>
  <c r="A786" i="1"/>
  <c r="K785" i="1"/>
  <c r="G785" i="1"/>
  <c r="F785" i="1"/>
  <c r="E785" i="1"/>
  <c r="C785" i="1"/>
  <c r="A785" i="1"/>
  <c r="K784" i="1"/>
  <c r="G784" i="1"/>
  <c r="F784" i="1"/>
  <c r="E784" i="1"/>
  <c r="C784" i="1"/>
  <c r="A784" i="1"/>
  <c r="K783" i="1"/>
  <c r="G783" i="1"/>
  <c r="F783" i="1"/>
  <c r="E783" i="1"/>
  <c r="C783" i="1"/>
  <c r="A783" i="1"/>
  <c r="K782" i="1"/>
  <c r="G782" i="1"/>
  <c r="F782" i="1"/>
  <c r="E782" i="1"/>
  <c r="C782" i="1"/>
  <c r="A782" i="1"/>
  <c r="K781" i="1"/>
  <c r="G781" i="1"/>
  <c r="F781" i="1"/>
  <c r="E781" i="1"/>
  <c r="C781" i="1"/>
  <c r="A781" i="1"/>
  <c r="K780" i="1"/>
  <c r="G780" i="1"/>
  <c r="F780" i="1"/>
  <c r="E780" i="1"/>
  <c r="C780" i="1"/>
  <c r="A780" i="1"/>
  <c r="K779" i="1"/>
  <c r="G779" i="1"/>
  <c r="F779" i="1"/>
  <c r="E779" i="1"/>
  <c r="C779" i="1"/>
  <c r="A779" i="1"/>
  <c r="K778" i="1"/>
  <c r="G778" i="1"/>
  <c r="F778" i="1"/>
  <c r="E778" i="1"/>
  <c r="C778" i="1"/>
  <c r="A778" i="1"/>
  <c r="K777" i="1"/>
  <c r="G777" i="1"/>
  <c r="F777" i="1"/>
  <c r="E777" i="1"/>
  <c r="C777" i="1"/>
  <c r="A777" i="1"/>
  <c r="K776" i="1"/>
  <c r="G776" i="1"/>
  <c r="F776" i="1"/>
  <c r="E776" i="1"/>
  <c r="C776" i="1"/>
  <c r="A776" i="1"/>
  <c r="K775" i="1"/>
  <c r="G775" i="1"/>
  <c r="F775" i="1"/>
  <c r="E775" i="1"/>
  <c r="C775" i="1"/>
  <c r="A775" i="1"/>
  <c r="K774" i="1"/>
  <c r="G774" i="1"/>
  <c r="F774" i="1"/>
  <c r="E774" i="1"/>
  <c r="C774" i="1"/>
  <c r="A774" i="1"/>
  <c r="K773" i="1"/>
  <c r="G773" i="1"/>
  <c r="F773" i="1"/>
  <c r="E773" i="1"/>
  <c r="C773" i="1"/>
  <c r="A773" i="1"/>
  <c r="K772" i="1"/>
  <c r="G772" i="1"/>
  <c r="F772" i="1"/>
  <c r="E772" i="1"/>
  <c r="C772" i="1"/>
  <c r="A772" i="1"/>
  <c r="K771" i="1"/>
  <c r="G771" i="1"/>
  <c r="F771" i="1"/>
  <c r="E771" i="1"/>
  <c r="C771" i="1"/>
  <c r="A771" i="1"/>
  <c r="K770" i="1"/>
  <c r="G770" i="1"/>
  <c r="F770" i="1"/>
  <c r="E770" i="1"/>
  <c r="C770" i="1"/>
  <c r="A770" i="1"/>
  <c r="K769" i="1"/>
  <c r="G769" i="1"/>
  <c r="F769" i="1"/>
  <c r="E769" i="1"/>
  <c r="C769" i="1"/>
  <c r="A769" i="1"/>
  <c r="K768" i="1"/>
  <c r="G768" i="1"/>
  <c r="F768" i="1"/>
  <c r="E768" i="1"/>
  <c r="C768" i="1"/>
  <c r="A768" i="1"/>
  <c r="K767" i="1"/>
  <c r="G767" i="1"/>
  <c r="F767" i="1"/>
  <c r="E767" i="1"/>
  <c r="C767" i="1"/>
  <c r="A767" i="1"/>
  <c r="K766" i="1"/>
  <c r="G766" i="1"/>
  <c r="F766" i="1"/>
  <c r="E766" i="1"/>
  <c r="C766" i="1"/>
  <c r="A766" i="1"/>
  <c r="K765" i="1"/>
  <c r="G765" i="1"/>
  <c r="F765" i="1"/>
  <c r="E765" i="1"/>
  <c r="C765" i="1"/>
  <c r="A765" i="1"/>
  <c r="K764" i="1"/>
  <c r="G764" i="1"/>
  <c r="F764" i="1"/>
  <c r="E764" i="1"/>
  <c r="C764" i="1"/>
  <c r="A764" i="1"/>
  <c r="K763" i="1"/>
  <c r="G763" i="1"/>
  <c r="F763" i="1"/>
  <c r="E763" i="1"/>
  <c r="C763" i="1"/>
  <c r="A763" i="1"/>
  <c r="K762" i="1"/>
  <c r="G762" i="1"/>
  <c r="F762" i="1"/>
  <c r="E762" i="1"/>
  <c r="C762" i="1"/>
  <c r="A762" i="1"/>
  <c r="K761" i="1"/>
  <c r="G761" i="1"/>
  <c r="F761" i="1"/>
  <c r="E761" i="1"/>
  <c r="C761" i="1"/>
  <c r="A761" i="1"/>
  <c r="K760" i="1"/>
  <c r="G760" i="1"/>
  <c r="F760" i="1"/>
  <c r="E760" i="1"/>
  <c r="C760" i="1"/>
  <c r="A760" i="1"/>
  <c r="K759" i="1"/>
  <c r="G759" i="1"/>
  <c r="F759" i="1"/>
  <c r="E759" i="1"/>
  <c r="C759" i="1"/>
  <c r="A759" i="1"/>
  <c r="K758" i="1"/>
  <c r="G758" i="1"/>
  <c r="F758" i="1"/>
  <c r="E758" i="1"/>
  <c r="C758" i="1"/>
  <c r="A758" i="1"/>
  <c r="K757" i="1"/>
  <c r="G757" i="1"/>
  <c r="F757" i="1"/>
  <c r="E757" i="1"/>
  <c r="C757" i="1"/>
  <c r="A757" i="1"/>
  <c r="K756" i="1"/>
  <c r="G756" i="1"/>
  <c r="F756" i="1"/>
  <c r="E756" i="1"/>
  <c r="C756" i="1"/>
  <c r="A756" i="1"/>
  <c r="K755" i="1"/>
  <c r="G755" i="1"/>
  <c r="F755" i="1"/>
  <c r="E755" i="1"/>
  <c r="C755" i="1"/>
  <c r="A755" i="1"/>
  <c r="K754" i="1"/>
  <c r="G754" i="1"/>
  <c r="F754" i="1"/>
  <c r="E754" i="1"/>
  <c r="C754" i="1"/>
  <c r="A754" i="1"/>
  <c r="K753" i="1"/>
  <c r="G753" i="1"/>
  <c r="F753" i="1"/>
  <c r="E753" i="1"/>
  <c r="C753" i="1"/>
  <c r="A753" i="1"/>
  <c r="K752" i="1"/>
  <c r="G752" i="1"/>
  <c r="F752" i="1"/>
  <c r="E752" i="1"/>
  <c r="C752" i="1"/>
  <c r="A752" i="1"/>
  <c r="K751" i="1"/>
  <c r="G751" i="1"/>
  <c r="F751" i="1"/>
  <c r="E751" i="1"/>
  <c r="C751" i="1"/>
  <c r="A751" i="1"/>
  <c r="K750" i="1"/>
  <c r="G750" i="1"/>
  <c r="F750" i="1"/>
  <c r="E750" i="1"/>
  <c r="C750" i="1"/>
  <c r="A750" i="1"/>
  <c r="K749" i="1"/>
  <c r="G749" i="1"/>
  <c r="F749" i="1"/>
  <c r="E749" i="1"/>
  <c r="C749" i="1"/>
  <c r="A749" i="1"/>
  <c r="K748" i="1"/>
  <c r="G748" i="1"/>
  <c r="F748" i="1"/>
  <c r="E748" i="1"/>
  <c r="C748" i="1"/>
  <c r="A748" i="1"/>
  <c r="K747" i="1"/>
  <c r="G747" i="1"/>
  <c r="F747" i="1"/>
  <c r="E747" i="1"/>
  <c r="C747" i="1"/>
  <c r="A747" i="1"/>
  <c r="K746" i="1"/>
  <c r="G746" i="1"/>
  <c r="F746" i="1"/>
  <c r="E746" i="1"/>
  <c r="C746" i="1"/>
  <c r="A746" i="1"/>
  <c r="K745" i="1"/>
  <c r="G745" i="1"/>
  <c r="F745" i="1"/>
  <c r="E745" i="1"/>
  <c r="C745" i="1"/>
  <c r="A745" i="1"/>
  <c r="K744" i="1"/>
  <c r="G744" i="1"/>
  <c r="F744" i="1"/>
  <c r="E744" i="1"/>
  <c r="C744" i="1"/>
  <c r="A744" i="1"/>
  <c r="K743" i="1"/>
  <c r="G743" i="1"/>
  <c r="F743" i="1"/>
  <c r="E743" i="1"/>
  <c r="C743" i="1"/>
  <c r="A743" i="1"/>
  <c r="K742" i="1"/>
  <c r="G742" i="1"/>
  <c r="F742" i="1"/>
  <c r="E742" i="1"/>
  <c r="C742" i="1"/>
  <c r="A742" i="1"/>
  <c r="K741" i="1"/>
  <c r="G741" i="1"/>
  <c r="F741" i="1"/>
  <c r="E741" i="1"/>
  <c r="C741" i="1"/>
  <c r="A741" i="1"/>
  <c r="K740" i="1"/>
  <c r="G740" i="1"/>
  <c r="F740" i="1"/>
  <c r="E740" i="1"/>
  <c r="C740" i="1"/>
  <c r="A740" i="1"/>
  <c r="K739" i="1"/>
  <c r="G739" i="1"/>
  <c r="F739" i="1"/>
  <c r="E739" i="1"/>
  <c r="C739" i="1"/>
  <c r="A739" i="1"/>
  <c r="K738" i="1"/>
  <c r="G738" i="1"/>
  <c r="F738" i="1"/>
  <c r="E738" i="1"/>
  <c r="C738" i="1"/>
  <c r="A738" i="1"/>
  <c r="K737" i="1"/>
  <c r="G737" i="1"/>
  <c r="F737" i="1"/>
  <c r="E737" i="1"/>
  <c r="C737" i="1"/>
  <c r="A737" i="1"/>
  <c r="K736" i="1"/>
  <c r="G736" i="1"/>
  <c r="F736" i="1"/>
  <c r="E736" i="1"/>
  <c r="C736" i="1"/>
  <c r="A736" i="1"/>
  <c r="K735" i="1"/>
  <c r="G735" i="1"/>
  <c r="F735" i="1"/>
  <c r="E735" i="1"/>
  <c r="C735" i="1"/>
  <c r="A735" i="1"/>
  <c r="K734" i="1"/>
  <c r="G734" i="1"/>
  <c r="F734" i="1"/>
  <c r="E734" i="1"/>
  <c r="C734" i="1"/>
  <c r="A734" i="1"/>
  <c r="K733" i="1"/>
  <c r="G733" i="1"/>
  <c r="F733" i="1"/>
  <c r="E733" i="1"/>
  <c r="C733" i="1"/>
  <c r="A733" i="1"/>
  <c r="K732" i="1"/>
  <c r="G732" i="1"/>
  <c r="F732" i="1"/>
  <c r="E732" i="1"/>
  <c r="C732" i="1"/>
  <c r="A732" i="1"/>
  <c r="K731" i="1"/>
  <c r="G731" i="1"/>
  <c r="F731" i="1"/>
  <c r="E731" i="1"/>
  <c r="C731" i="1"/>
  <c r="A731" i="1"/>
  <c r="K730" i="1"/>
  <c r="G730" i="1"/>
  <c r="F730" i="1"/>
  <c r="E730" i="1"/>
  <c r="C730" i="1"/>
  <c r="A730" i="1"/>
  <c r="K729" i="1"/>
  <c r="G729" i="1"/>
  <c r="F729" i="1"/>
  <c r="E729" i="1"/>
  <c r="C729" i="1"/>
  <c r="A729" i="1"/>
  <c r="K728" i="1"/>
  <c r="G728" i="1"/>
  <c r="F728" i="1"/>
  <c r="E728" i="1"/>
  <c r="C728" i="1"/>
  <c r="A728" i="1"/>
  <c r="K727" i="1"/>
  <c r="G727" i="1"/>
  <c r="F727" i="1"/>
  <c r="E727" i="1"/>
  <c r="C727" i="1"/>
  <c r="A727" i="1"/>
  <c r="K726" i="1"/>
  <c r="G726" i="1"/>
  <c r="F726" i="1"/>
  <c r="E726" i="1"/>
  <c r="C726" i="1"/>
  <c r="A726" i="1"/>
  <c r="K725" i="1"/>
  <c r="G725" i="1"/>
  <c r="F725" i="1"/>
  <c r="E725" i="1"/>
  <c r="C725" i="1"/>
  <c r="A725" i="1"/>
  <c r="K724" i="1"/>
  <c r="G724" i="1"/>
  <c r="F724" i="1"/>
  <c r="E724" i="1"/>
  <c r="C724" i="1"/>
  <c r="A724" i="1"/>
  <c r="K723" i="1"/>
  <c r="G723" i="1"/>
  <c r="F723" i="1"/>
  <c r="E723" i="1"/>
  <c r="C723" i="1"/>
  <c r="A723" i="1"/>
  <c r="K722" i="1"/>
  <c r="G722" i="1"/>
  <c r="F722" i="1"/>
  <c r="E722" i="1"/>
  <c r="C722" i="1"/>
  <c r="A722" i="1"/>
  <c r="K721" i="1"/>
  <c r="G721" i="1"/>
  <c r="F721" i="1"/>
  <c r="E721" i="1"/>
  <c r="C721" i="1"/>
  <c r="A721" i="1"/>
  <c r="K720" i="1"/>
  <c r="G720" i="1"/>
  <c r="F720" i="1"/>
  <c r="E720" i="1"/>
  <c r="C720" i="1"/>
  <c r="A720" i="1"/>
  <c r="K719" i="1"/>
  <c r="G719" i="1"/>
  <c r="F719" i="1"/>
  <c r="E719" i="1"/>
  <c r="C719" i="1"/>
  <c r="A719" i="1"/>
  <c r="K718" i="1"/>
  <c r="G718" i="1"/>
  <c r="F718" i="1"/>
  <c r="E718" i="1"/>
  <c r="C718" i="1"/>
  <c r="A718" i="1"/>
  <c r="K717" i="1"/>
  <c r="G717" i="1"/>
  <c r="F717" i="1"/>
  <c r="E717" i="1"/>
  <c r="C717" i="1"/>
  <c r="A717" i="1"/>
  <c r="K716" i="1"/>
  <c r="G716" i="1"/>
  <c r="F716" i="1"/>
  <c r="E716" i="1"/>
  <c r="C716" i="1"/>
  <c r="A716" i="1"/>
  <c r="K715" i="1"/>
  <c r="G715" i="1"/>
  <c r="F715" i="1"/>
  <c r="E715" i="1"/>
  <c r="C715" i="1"/>
  <c r="A715" i="1"/>
  <c r="K714" i="1"/>
  <c r="G714" i="1"/>
  <c r="F714" i="1"/>
  <c r="E714" i="1"/>
  <c r="C714" i="1"/>
  <c r="A714" i="1"/>
  <c r="K713" i="1"/>
  <c r="G713" i="1"/>
  <c r="F713" i="1"/>
  <c r="E713" i="1"/>
  <c r="C713" i="1"/>
  <c r="A713" i="1"/>
  <c r="K712" i="1"/>
  <c r="G712" i="1"/>
  <c r="F712" i="1"/>
  <c r="E712" i="1"/>
  <c r="C712" i="1"/>
  <c r="A712" i="1"/>
  <c r="K711" i="1"/>
  <c r="G711" i="1"/>
  <c r="F711" i="1"/>
  <c r="E711" i="1"/>
  <c r="C711" i="1"/>
  <c r="A711" i="1"/>
  <c r="K710" i="1"/>
  <c r="G710" i="1"/>
  <c r="F710" i="1"/>
  <c r="E710" i="1"/>
  <c r="C710" i="1"/>
  <c r="A710" i="1"/>
  <c r="K709" i="1"/>
  <c r="G709" i="1"/>
  <c r="F709" i="1"/>
  <c r="E709" i="1"/>
  <c r="C709" i="1"/>
  <c r="A709" i="1"/>
  <c r="K708" i="1"/>
  <c r="G708" i="1"/>
  <c r="F708" i="1"/>
  <c r="E708" i="1"/>
  <c r="C708" i="1"/>
  <c r="A708" i="1"/>
  <c r="K707" i="1"/>
  <c r="G707" i="1"/>
  <c r="F707" i="1"/>
  <c r="E707" i="1"/>
  <c r="C707" i="1"/>
  <c r="A707" i="1"/>
  <c r="K706" i="1"/>
  <c r="G706" i="1"/>
  <c r="F706" i="1"/>
  <c r="E706" i="1"/>
  <c r="C706" i="1"/>
  <c r="A706" i="1"/>
  <c r="K705" i="1"/>
  <c r="G705" i="1"/>
  <c r="F705" i="1"/>
  <c r="E705" i="1"/>
  <c r="C705" i="1"/>
  <c r="A705" i="1"/>
  <c r="K704" i="1"/>
  <c r="G704" i="1"/>
  <c r="F704" i="1"/>
  <c r="E704" i="1"/>
  <c r="C704" i="1"/>
  <c r="A704" i="1"/>
  <c r="K703" i="1"/>
  <c r="G703" i="1"/>
  <c r="F703" i="1"/>
  <c r="E703" i="1"/>
  <c r="C703" i="1"/>
  <c r="A703" i="1"/>
  <c r="K702" i="1"/>
  <c r="G702" i="1"/>
  <c r="F702" i="1"/>
  <c r="E702" i="1"/>
  <c r="C702" i="1"/>
  <c r="A702" i="1"/>
  <c r="K701" i="1"/>
  <c r="G701" i="1"/>
  <c r="F701" i="1"/>
  <c r="E701" i="1"/>
  <c r="C701" i="1"/>
  <c r="A701" i="1"/>
  <c r="K700" i="1"/>
  <c r="G700" i="1"/>
  <c r="F700" i="1"/>
  <c r="E700" i="1"/>
  <c r="C700" i="1"/>
  <c r="A700" i="1"/>
  <c r="K699" i="1"/>
  <c r="G699" i="1"/>
  <c r="F699" i="1"/>
  <c r="E699" i="1"/>
  <c r="C699" i="1"/>
  <c r="A699" i="1"/>
  <c r="K698" i="1"/>
  <c r="G698" i="1"/>
  <c r="F698" i="1"/>
  <c r="E698" i="1"/>
  <c r="C698" i="1"/>
  <c r="A698" i="1"/>
  <c r="K697" i="1"/>
  <c r="G697" i="1"/>
  <c r="F697" i="1"/>
  <c r="E697" i="1"/>
  <c r="C697" i="1"/>
  <c r="A697" i="1"/>
  <c r="K696" i="1"/>
  <c r="G696" i="1"/>
  <c r="F696" i="1"/>
  <c r="E696" i="1"/>
  <c r="C696" i="1"/>
  <c r="A696" i="1"/>
  <c r="K695" i="1"/>
  <c r="G695" i="1"/>
  <c r="F695" i="1"/>
  <c r="E695" i="1"/>
  <c r="C695" i="1"/>
  <c r="A695" i="1"/>
  <c r="K694" i="1"/>
  <c r="G694" i="1"/>
  <c r="F694" i="1"/>
  <c r="E694" i="1"/>
  <c r="C694" i="1"/>
  <c r="A694" i="1"/>
  <c r="K693" i="1"/>
  <c r="G693" i="1"/>
  <c r="F693" i="1"/>
  <c r="E693" i="1"/>
  <c r="C693" i="1"/>
  <c r="A693" i="1"/>
  <c r="K692" i="1"/>
  <c r="G692" i="1"/>
  <c r="F692" i="1"/>
  <c r="E692" i="1"/>
  <c r="C692" i="1"/>
  <c r="A692" i="1"/>
  <c r="K691" i="1"/>
  <c r="G691" i="1"/>
  <c r="F691" i="1"/>
  <c r="E691" i="1"/>
  <c r="C691" i="1"/>
  <c r="A691" i="1"/>
  <c r="K690" i="1"/>
  <c r="G690" i="1"/>
  <c r="F690" i="1"/>
  <c r="E690" i="1"/>
  <c r="C690" i="1"/>
  <c r="A690" i="1"/>
  <c r="K689" i="1"/>
  <c r="G689" i="1"/>
  <c r="F689" i="1"/>
  <c r="E689" i="1"/>
  <c r="C689" i="1"/>
  <c r="A689" i="1"/>
  <c r="K688" i="1"/>
  <c r="G688" i="1"/>
  <c r="F688" i="1"/>
  <c r="E688" i="1"/>
  <c r="C688" i="1"/>
  <c r="A688" i="1"/>
  <c r="K687" i="1"/>
  <c r="G687" i="1"/>
  <c r="F687" i="1"/>
  <c r="E687" i="1"/>
  <c r="C687" i="1"/>
  <c r="A687" i="1"/>
  <c r="K686" i="1"/>
  <c r="G686" i="1"/>
  <c r="F686" i="1"/>
  <c r="E686" i="1"/>
  <c r="C686" i="1"/>
  <c r="A686" i="1"/>
  <c r="K685" i="1"/>
  <c r="G685" i="1"/>
  <c r="F685" i="1"/>
  <c r="E685" i="1"/>
  <c r="C685" i="1"/>
  <c r="A685" i="1"/>
  <c r="K684" i="1"/>
  <c r="G684" i="1"/>
  <c r="F684" i="1"/>
  <c r="E684" i="1"/>
  <c r="C684" i="1"/>
  <c r="A684" i="1"/>
  <c r="K683" i="1"/>
  <c r="G683" i="1"/>
  <c r="F683" i="1"/>
  <c r="E683" i="1"/>
  <c r="C683" i="1"/>
  <c r="A683" i="1"/>
  <c r="K682" i="1"/>
  <c r="G682" i="1"/>
  <c r="F682" i="1"/>
  <c r="E682" i="1"/>
  <c r="C682" i="1"/>
  <c r="A682" i="1"/>
  <c r="K681" i="1"/>
  <c r="G681" i="1"/>
  <c r="F681" i="1"/>
  <c r="E681" i="1"/>
  <c r="C681" i="1"/>
  <c r="A681" i="1"/>
  <c r="K680" i="1"/>
  <c r="G680" i="1"/>
  <c r="F680" i="1"/>
  <c r="E680" i="1"/>
  <c r="C680" i="1"/>
  <c r="A680" i="1"/>
  <c r="K679" i="1"/>
  <c r="G679" i="1"/>
  <c r="F679" i="1"/>
  <c r="E679" i="1"/>
  <c r="C679" i="1"/>
  <c r="A679" i="1"/>
  <c r="K678" i="1"/>
  <c r="G678" i="1"/>
  <c r="F678" i="1"/>
  <c r="E678" i="1"/>
  <c r="C678" i="1"/>
  <c r="A678" i="1"/>
  <c r="K677" i="1"/>
  <c r="G677" i="1"/>
  <c r="F677" i="1"/>
  <c r="E677" i="1"/>
  <c r="C677" i="1"/>
  <c r="A677" i="1"/>
  <c r="K676" i="1"/>
  <c r="G676" i="1"/>
  <c r="F676" i="1"/>
  <c r="E676" i="1"/>
  <c r="C676" i="1"/>
  <c r="A676" i="1"/>
  <c r="K675" i="1"/>
  <c r="G675" i="1"/>
  <c r="F675" i="1"/>
  <c r="E675" i="1"/>
  <c r="C675" i="1"/>
  <c r="A675" i="1"/>
  <c r="K674" i="1"/>
  <c r="G674" i="1"/>
  <c r="F674" i="1"/>
  <c r="E674" i="1"/>
  <c r="C674" i="1"/>
  <c r="A674" i="1"/>
  <c r="K673" i="1"/>
  <c r="G673" i="1"/>
  <c r="F673" i="1"/>
  <c r="E673" i="1"/>
  <c r="C673" i="1"/>
  <c r="A673" i="1"/>
  <c r="K672" i="1"/>
  <c r="G672" i="1"/>
  <c r="F672" i="1"/>
  <c r="E672" i="1"/>
  <c r="C672" i="1"/>
  <c r="A672" i="1"/>
  <c r="K671" i="1"/>
  <c r="G671" i="1"/>
  <c r="F671" i="1"/>
  <c r="E671" i="1"/>
  <c r="C671" i="1"/>
  <c r="A671" i="1"/>
  <c r="K670" i="1"/>
  <c r="G670" i="1"/>
  <c r="F670" i="1"/>
  <c r="E670" i="1"/>
  <c r="C670" i="1"/>
  <c r="A670" i="1"/>
  <c r="K669" i="1"/>
  <c r="G669" i="1"/>
  <c r="F669" i="1"/>
  <c r="E669" i="1"/>
  <c r="C669" i="1"/>
  <c r="A669" i="1"/>
  <c r="K668" i="1"/>
  <c r="G668" i="1"/>
  <c r="F668" i="1"/>
  <c r="E668" i="1"/>
  <c r="C668" i="1"/>
  <c r="A668" i="1"/>
  <c r="K667" i="1"/>
  <c r="G667" i="1"/>
  <c r="F667" i="1"/>
  <c r="E667" i="1"/>
  <c r="C667" i="1"/>
  <c r="A667" i="1"/>
  <c r="K666" i="1"/>
  <c r="G666" i="1"/>
  <c r="F666" i="1"/>
  <c r="E666" i="1"/>
  <c r="C666" i="1"/>
  <c r="A666" i="1"/>
  <c r="K665" i="1"/>
  <c r="G665" i="1"/>
  <c r="F665" i="1"/>
  <c r="E665" i="1"/>
  <c r="C665" i="1"/>
  <c r="A665" i="1"/>
  <c r="K664" i="1"/>
  <c r="G664" i="1"/>
  <c r="F664" i="1"/>
  <c r="E664" i="1"/>
  <c r="C664" i="1"/>
  <c r="A664" i="1"/>
  <c r="K663" i="1"/>
  <c r="G663" i="1"/>
  <c r="F663" i="1"/>
  <c r="E663" i="1"/>
  <c r="C663" i="1"/>
  <c r="A663" i="1"/>
  <c r="K662" i="1"/>
  <c r="G662" i="1"/>
  <c r="F662" i="1"/>
  <c r="E662" i="1"/>
  <c r="C662" i="1"/>
  <c r="A662" i="1"/>
  <c r="K661" i="1"/>
  <c r="G661" i="1"/>
  <c r="F661" i="1"/>
  <c r="E661" i="1"/>
  <c r="C661" i="1"/>
  <c r="A661" i="1"/>
  <c r="K660" i="1"/>
  <c r="G660" i="1"/>
  <c r="F660" i="1"/>
  <c r="E660" i="1"/>
  <c r="C660" i="1"/>
  <c r="A660" i="1"/>
  <c r="K659" i="1"/>
  <c r="G659" i="1"/>
  <c r="F659" i="1"/>
  <c r="E659" i="1"/>
  <c r="C659" i="1"/>
  <c r="A659" i="1"/>
  <c r="K658" i="1"/>
  <c r="G658" i="1"/>
  <c r="F658" i="1"/>
  <c r="E658" i="1"/>
  <c r="C658" i="1"/>
  <c r="A658" i="1"/>
  <c r="K657" i="1"/>
  <c r="G657" i="1"/>
  <c r="F657" i="1"/>
  <c r="E657" i="1"/>
  <c r="C657" i="1"/>
  <c r="A657" i="1"/>
  <c r="K656" i="1"/>
  <c r="G656" i="1"/>
  <c r="F656" i="1"/>
  <c r="E656" i="1"/>
  <c r="C656" i="1"/>
  <c r="A656" i="1"/>
  <c r="K655" i="1"/>
  <c r="G655" i="1"/>
  <c r="F655" i="1"/>
  <c r="E655" i="1"/>
  <c r="C655" i="1"/>
  <c r="A655" i="1"/>
  <c r="K654" i="1"/>
  <c r="G654" i="1"/>
  <c r="F654" i="1"/>
  <c r="E654" i="1"/>
  <c r="C654" i="1"/>
  <c r="A654" i="1"/>
  <c r="K653" i="1"/>
  <c r="G653" i="1"/>
  <c r="F653" i="1"/>
  <c r="E653" i="1"/>
  <c r="C653" i="1"/>
  <c r="A653" i="1"/>
  <c r="K652" i="1"/>
  <c r="G652" i="1"/>
  <c r="F652" i="1"/>
  <c r="E652" i="1"/>
  <c r="C652" i="1"/>
  <c r="A652" i="1"/>
  <c r="K651" i="1"/>
  <c r="G651" i="1"/>
  <c r="F651" i="1"/>
  <c r="E651" i="1"/>
  <c r="C651" i="1"/>
  <c r="A651" i="1"/>
  <c r="K650" i="1"/>
  <c r="G650" i="1"/>
  <c r="F650" i="1"/>
  <c r="E650" i="1"/>
  <c r="C650" i="1"/>
  <c r="A650" i="1"/>
  <c r="K649" i="1"/>
  <c r="G649" i="1"/>
  <c r="F649" i="1"/>
  <c r="E649" i="1"/>
  <c r="C649" i="1"/>
  <c r="A649" i="1"/>
  <c r="K648" i="1"/>
  <c r="G648" i="1"/>
  <c r="F648" i="1"/>
  <c r="E648" i="1"/>
  <c r="C648" i="1"/>
  <c r="A648" i="1"/>
  <c r="K647" i="1"/>
  <c r="G647" i="1"/>
  <c r="F647" i="1"/>
  <c r="E647" i="1"/>
  <c r="C647" i="1"/>
  <c r="A647" i="1"/>
  <c r="K646" i="1"/>
  <c r="G646" i="1"/>
  <c r="F646" i="1"/>
  <c r="E646" i="1"/>
  <c r="C646" i="1"/>
  <c r="A646" i="1"/>
  <c r="K645" i="1"/>
  <c r="G645" i="1"/>
  <c r="F645" i="1"/>
  <c r="E645" i="1"/>
  <c r="C645" i="1"/>
  <c r="A645" i="1"/>
  <c r="K644" i="1"/>
  <c r="G644" i="1"/>
  <c r="F644" i="1"/>
  <c r="E644" i="1"/>
  <c r="C644" i="1"/>
  <c r="A644" i="1"/>
  <c r="K643" i="1"/>
  <c r="G643" i="1"/>
  <c r="F643" i="1"/>
  <c r="E643" i="1"/>
  <c r="C643" i="1"/>
  <c r="A643" i="1"/>
  <c r="K642" i="1"/>
  <c r="G642" i="1"/>
  <c r="F642" i="1"/>
  <c r="E642" i="1"/>
  <c r="C642" i="1"/>
  <c r="A642" i="1"/>
  <c r="K641" i="1"/>
  <c r="G641" i="1"/>
  <c r="F641" i="1"/>
  <c r="E641" i="1"/>
  <c r="C641" i="1"/>
  <c r="A641" i="1"/>
  <c r="K640" i="1"/>
  <c r="G640" i="1"/>
  <c r="F640" i="1"/>
  <c r="E640" i="1"/>
  <c r="C640" i="1"/>
  <c r="A640" i="1"/>
  <c r="K639" i="1"/>
  <c r="G639" i="1"/>
  <c r="F639" i="1"/>
  <c r="E639" i="1"/>
  <c r="C639" i="1"/>
  <c r="A639" i="1"/>
  <c r="K638" i="1"/>
  <c r="G638" i="1"/>
  <c r="F638" i="1"/>
  <c r="E638" i="1"/>
  <c r="C638" i="1"/>
  <c r="A638" i="1"/>
  <c r="K637" i="1"/>
  <c r="G637" i="1"/>
  <c r="F637" i="1"/>
  <c r="E637" i="1"/>
  <c r="C637" i="1"/>
  <c r="A637" i="1"/>
  <c r="K636" i="1"/>
  <c r="G636" i="1"/>
  <c r="F636" i="1"/>
  <c r="E636" i="1"/>
  <c r="C636" i="1"/>
  <c r="A636" i="1"/>
  <c r="K635" i="1"/>
  <c r="G635" i="1"/>
  <c r="F635" i="1"/>
  <c r="E635" i="1"/>
  <c r="C635" i="1"/>
  <c r="A635" i="1"/>
  <c r="K634" i="1"/>
  <c r="G634" i="1"/>
  <c r="F634" i="1"/>
  <c r="E634" i="1"/>
  <c r="C634" i="1"/>
  <c r="A634" i="1"/>
  <c r="K633" i="1"/>
  <c r="G633" i="1"/>
  <c r="F633" i="1"/>
  <c r="E633" i="1"/>
  <c r="C633" i="1"/>
  <c r="A633" i="1"/>
  <c r="K632" i="1"/>
  <c r="G632" i="1"/>
  <c r="F632" i="1"/>
  <c r="E632" i="1"/>
  <c r="C632" i="1"/>
  <c r="A632" i="1"/>
  <c r="K631" i="1"/>
  <c r="G631" i="1"/>
  <c r="F631" i="1"/>
  <c r="E631" i="1"/>
  <c r="C631" i="1"/>
  <c r="A631" i="1"/>
  <c r="K630" i="1"/>
  <c r="G630" i="1"/>
  <c r="F630" i="1"/>
  <c r="E630" i="1"/>
  <c r="C630" i="1"/>
  <c r="A630" i="1"/>
  <c r="K629" i="1"/>
  <c r="G629" i="1"/>
  <c r="F629" i="1"/>
  <c r="E629" i="1"/>
  <c r="C629" i="1"/>
  <c r="A629" i="1"/>
  <c r="K628" i="1"/>
  <c r="G628" i="1"/>
  <c r="F628" i="1"/>
  <c r="E628" i="1"/>
  <c r="C628" i="1"/>
  <c r="A628" i="1"/>
  <c r="K627" i="1"/>
  <c r="G627" i="1"/>
  <c r="F627" i="1"/>
  <c r="E627" i="1"/>
  <c r="C627" i="1"/>
  <c r="A627" i="1"/>
  <c r="K626" i="1"/>
  <c r="G626" i="1"/>
  <c r="F626" i="1"/>
  <c r="E626" i="1"/>
  <c r="C626" i="1"/>
  <c r="A626" i="1"/>
  <c r="K625" i="1"/>
  <c r="G625" i="1"/>
  <c r="F625" i="1"/>
  <c r="E625" i="1"/>
  <c r="C625" i="1"/>
  <c r="A625" i="1"/>
  <c r="K624" i="1"/>
  <c r="G624" i="1"/>
  <c r="F624" i="1"/>
  <c r="E624" i="1"/>
  <c r="C624" i="1"/>
  <c r="A624" i="1"/>
  <c r="K623" i="1"/>
  <c r="G623" i="1"/>
  <c r="F623" i="1"/>
  <c r="E623" i="1"/>
  <c r="C623" i="1"/>
  <c r="A623" i="1"/>
  <c r="K622" i="1"/>
  <c r="G622" i="1"/>
  <c r="F622" i="1"/>
  <c r="E622" i="1"/>
  <c r="C622" i="1"/>
  <c r="A622" i="1"/>
  <c r="K621" i="1"/>
  <c r="G621" i="1"/>
  <c r="F621" i="1"/>
  <c r="E621" i="1"/>
  <c r="C621" i="1"/>
  <c r="A621" i="1"/>
  <c r="K620" i="1"/>
  <c r="G620" i="1"/>
  <c r="F620" i="1"/>
  <c r="E620" i="1"/>
  <c r="C620" i="1"/>
  <c r="A620" i="1"/>
  <c r="K619" i="1"/>
  <c r="G619" i="1"/>
  <c r="F619" i="1"/>
  <c r="E619" i="1"/>
  <c r="C619" i="1"/>
  <c r="A619" i="1"/>
  <c r="K618" i="1"/>
  <c r="G618" i="1"/>
  <c r="F618" i="1"/>
  <c r="E618" i="1"/>
  <c r="C618" i="1"/>
  <c r="A618" i="1"/>
  <c r="K617" i="1"/>
  <c r="G617" i="1"/>
  <c r="F617" i="1"/>
  <c r="E617" i="1"/>
  <c r="C617" i="1"/>
  <c r="A617" i="1"/>
  <c r="K616" i="1"/>
  <c r="G616" i="1"/>
  <c r="F616" i="1"/>
  <c r="E616" i="1"/>
  <c r="C616" i="1"/>
  <c r="A616" i="1"/>
  <c r="K615" i="1"/>
  <c r="G615" i="1"/>
  <c r="F615" i="1"/>
  <c r="E615" i="1"/>
  <c r="C615" i="1"/>
  <c r="A615" i="1"/>
  <c r="K614" i="1"/>
  <c r="G614" i="1"/>
  <c r="F614" i="1"/>
  <c r="E614" i="1"/>
  <c r="C614" i="1"/>
  <c r="A614" i="1"/>
  <c r="K613" i="1"/>
  <c r="G613" i="1"/>
  <c r="F613" i="1"/>
  <c r="E613" i="1"/>
  <c r="C613" i="1"/>
  <c r="A613" i="1"/>
  <c r="K612" i="1"/>
  <c r="G612" i="1"/>
  <c r="F612" i="1"/>
  <c r="E612" i="1"/>
  <c r="C612" i="1"/>
  <c r="A612" i="1"/>
  <c r="K611" i="1"/>
  <c r="G611" i="1"/>
  <c r="F611" i="1"/>
  <c r="E611" i="1"/>
  <c r="C611" i="1"/>
  <c r="A611" i="1"/>
  <c r="K610" i="1"/>
  <c r="G610" i="1"/>
  <c r="F610" i="1"/>
  <c r="E610" i="1"/>
  <c r="C610" i="1"/>
  <c r="A610" i="1"/>
  <c r="K609" i="1"/>
  <c r="G609" i="1"/>
  <c r="F609" i="1"/>
  <c r="E609" i="1"/>
  <c r="C609" i="1"/>
  <c r="A609" i="1"/>
  <c r="K608" i="1"/>
  <c r="G608" i="1"/>
  <c r="F608" i="1"/>
  <c r="E608" i="1"/>
  <c r="C608" i="1"/>
  <c r="A608" i="1"/>
  <c r="K607" i="1"/>
  <c r="G607" i="1"/>
  <c r="F607" i="1"/>
  <c r="E607" i="1"/>
  <c r="C607" i="1"/>
  <c r="A607" i="1"/>
  <c r="K606" i="1"/>
  <c r="G606" i="1"/>
  <c r="F606" i="1"/>
  <c r="E606" i="1"/>
  <c r="C606" i="1"/>
  <c r="A606" i="1"/>
  <c r="K605" i="1"/>
  <c r="G605" i="1"/>
  <c r="F605" i="1"/>
  <c r="E605" i="1"/>
  <c r="C605" i="1"/>
  <c r="A605" i="1"/>
  <c r="K604" i="1"/>
  <c r="G604" i="1"/>
  <c r="F604" i="1"/>
  <c r="E604" i="1"/>
  <c r="C604" i="1"/>
  <c r="A604" i="1"/>
  <c r="K603" i="1"/>
  <c r="G603" i="1"/>
  <c r="F603" i="1"/>
  <c r="E603" i="1"/>
  <c r="C603" i="1"/>
  <c r="A603" i="1"/>
  <c r="K602" i="1"/>
  <c r="G602" i="1"/>
  <c r="F602" i="1"/>
  <c r="E602" i="1"/>
  <c r="C602" i="1"/>
  <c r="A602" i="1"/>
  <c r="K601" i="1"/>
  <c r="G601" i="1"/>
  <c r="F601" i="1"/>
  <c r="E601" i="1"/>
  <c r="C601" i="1"/>
  <c r="A601" i="1"/>
  <c r="K600" i="1"/>
  <c r="G600" i="1"/>
  <c r="F600" i="1"/>
  <c r="E600" i="1"/>
  <c r="C600" i="1"/>
  <c r="A600" i="1"/>
  <c r="K599" i="1"/>
  <c r="G599" i="1"/>
  <c r="F599" i="1"/>
  <c r="E599" i="1"/>
  <c r="C599" i="1"/>
  <c r="A599" i="1"/>
  <c r="K598" i="1"/>
  <c r="G598" i="1"/>
  <c r="F598" i="1"/>
  <c r="E598" i="1"/>
  <c r="C598" i="1"/>
  <c r="A598" i="1"/>
  <c r="K597" i="1"/>
  <c r="G597" i="1"/>
  <c r="F597" i="1"/>
  <c r="E597" i="1"/>
  <c r="C597" i="1"/>
  <c r="A597" i="1"/>
  <c r="K596" i="1"/>
  <c r="G596" i="1"/>
  <c r="F596" i="1"/>
  <c r="E596" i="1"/>
  <c r="C596" i="1"/>
  <c r="A596" i="1"/>
  <c r="K595" i="1"/>
  <c r="G595" i="1"/>
  <c r="F595" i="1"/>
  <c r="E595" i="1"/>
  <c r="C595" i="1"/>
  <c r="A595" i="1"/>
  <c r="K594" i="1"/>
  <c r="G594" i="1"/>
  <c r="F594" i="1"/>
  <c r="E594" i="1"/>
  <c r="C594" i="1"/>
  <c r="A594" i="1"/>
  <c r="K593" i="1"/>
  <c r="G593" i="1"/>
  <c r="F593" i="1"/>
  <c r="E593" i="1"/>
  <c r="C593" i="1"/>
  <c r="A593" i="1"/>
  <c r="K592" i="1"/>
  <c r="G592" i="1"/>
  <c r="F592" i="1"/>
  <c r="E592" i="1"/>
  <c r="C592" i="1"/>
  <c r="A592" i="1"/>
  <c r="K591" i="1"/>
  <c r="G591" i="1"/>
  <c r="F591" i="1"/>
  <c r="E591" i="1"/>
  <c r="C591" i="1"/>
  <c r="A591" i="1"/>
  <c r="K590" i="1"/>
  <c r="G590" i="1"/>
  <c r="F590" i="1"/>
  <c r="E590" i="1"/>
  <c r="C590" i="1"/>
  <c r="A590" i="1"/>
  <c r="K589" i="1"/>
  <c r="G589" i="1"/>
  <c r="F589" i="1"/>
  <c r="E589" i="1"/>
  <c r="C589" i="1"/>
  <c r="A589" i="1"/>
  <c r="K588" i="1"/>
  <c r="G588" i="1"/>
  <c r="F588" i="1"/>
  <c r="E588" i="1"/>
  <c r="C588" i="1"/>
  <c r="A588" i="1"/>
  <c r="K587" i="1"/>
  <c r="G587" i="1"/>
  <c r="F587" i="1"/>
  <c r="E587" i="1"/>
  <c r="C587" i="1"/>
  <c r="A587" i="1"/>
  <c r="K586" i="1"/>
  <c r="G586" i="1"/>
  <c r="F586" i="1"/>
  <c r="E586" i="1"/>
  <c r="C586" i="1"/>
  <c r="A586" i="1"/>
  <c r="K585" i="1"/>
  <c r="G585" i="1"/>
  <c r="F585" i="1"/>
  <c r="E585" i="1"/>
  <c r="C585" i="1"/>
  <c r="A585" i="1"/>
  <c r="K584" i="1"/>
  <c r="G584" i="1"/>
  <c r="F584" i="1"/>
  <c r="E584" i="1"/>
  <c r="C584" i="1"/>
  <c r="A584" i="1"/>
  <c r="K583" i="1"/>
  <c r="G583" i="1"/>
  <c r="F583" i="1"/>
  <c r="E583" i="1"/>
  <c r="C583" i="1"/>
  <c r="A583" i="1"/>
  <c r="K582" i="1"/>
  <c r="G582" i="1"/>
  <c r="F582" i="1"/>
  <c r="E582" i="1"/>
  <c r="C582" i="1"/>
  <c r="A582" i="1"/>
  <c r="K581" i="1"/>
  <c r="G581" i="1"/>
  <c r="F581" i="1"/>
  <c r="E581" i="1"/>
  <c r="C581" i="1"/>
  <c r="A581" i="1"/>
  <c r="K580" i="1"/>
  <c r="G580" i="1"/>
  <c r="F580" i="1"/>
  <c r="E580" i="1"/>
  <c r="C580" i="1"/>
  <c r="A580" i="1"/>
  <c r="K579" i="1"/>
  <c r="G579" i="1"/>
  <c r="F579" i="1"/>
  <c r="E579" i="1"/>
  <c r="C579" i="1"/>
  <c r="A579" i="1"/>
  <c r="K578" i="1"/>
  <c r="G578" i="1"/>
  <c r="F578" i="1"/>
  <c r="E578" i="1"/>
  <c r="C578" i="1"/>
  <c r="A578" i="1"/>
  <c r="K577" i="1"/>
  <c r="G577" i="1"/>
  <c r="F577" i="1"/>
  <c r="E577" i="1"/>
  <c r="C577" i="1"/>
  <c r="A577" i="1"/>
  <c r="K576" i="1"/>
  <c r="G576" i="1"/>
  <c r="F576" i="1"/>
  <c r="E576" i="1"/>
  <c r="C576" i="1"/>
  <c r="A576" i="1"/>
  <c r="K575" i="1"/>
  <c r="G575" i="1"/>
  <c r="F575" i="1"/>
  <c r="E575" i="1"/>
  <c r="C575" i="1"/>
  <c r="A575" i="1"/>
  <c r="K574" i="1"/>
  <c r="G574" i="1"/>
  <c r="F574" i="1"/>
  <c r="E574" i="1"/>
  <c r="C574" i="1"/>
  <c r="A574" i="1"/>
  <c r="K573" i="1"/>
  <c r="G573" i="1"/>
  <c r="F573" i="1"/>
  <c r="E573" i="1"/>
  <c r="C573" i="1"/>
  <c r="A573" i="1"/>
  <c r="K572" i="1"/>
  <c r="G572" i="1"/>
  <c r="F572" i="1"/>
  <c r="E572" i="1"/>
  <c r="C572" i="1"/>
  <c r="A572" i="1"/>
  <c r="K571" i="1"/>
  <c r="G571" i="1"/>
  <c r="F571" i="1"/>
  <c r="E571" i="1"/>
  <c r="C571" i="1"/>
  <c r="A571" i="1"/>
  <c r="K570" i="1"/>
  <c r="G570" i="1"/>
  <c r="F570" i="1"/>
  <c r="E570" i="1"/>
  <c r="C570" i="1"/>
  <c r="A570" i="1"/>
  <c r="K569" i="1"/>
  <c r="G569" i="1"/>
  <c r="F569" i="1"/>
  <c r="E569" i="1"/>
  <c r="C569" i="1"/>
  <c r="A569" i="1"/>
  <c r="K568" i="1"/>
  <c r="G568" i="1"/>
  <c r="F568" i="1"/>
  <c r="E568" i="1"/>
  <c r="C568" i="1"/>
  <c r="A568" i="1"/>
  <c r="K567" i="1"/>
  <c r="G567" i="1"/>
  <c r="F567" i="1"/>
  <c r="E567" i="1"/>
  <c r="C567" i="1"/>
  <c r="A567" i="1"/>
  <c r="K566" i="1"/>
  <c r="G566" i="1"/>
  <c r="F566" i="1"/>
  <c r="E566" i="1"/>
  <c r="C566" i="1"/>
  <c r="A566" i="1"/>
  <c r="K565" i="1"/>
  <c r="G565" i="1"/>
  <c r="F565" i="1"/>
  <c r="E565" i="1"/>
  <c r="C565" i="1"/>
  <c r="A565" i="1"/>
  <c r="K564" i="1"/>
  <c r="G564" i="1"/>
  <c r="F564" i="1"/>
  <c r="E564" i="1"/>
  <c r="C564" i="1"/>
  <c r="A564" i="1"/>
  <c r="K563" i="1"/>
  <c r="G563" i="1"/>
  <c r="F563" i="1"/>
  <c r="E563" i="1"/>
  <c r="C563" i="1"/>
  <c r="A563" i="1"/>
  <c r="K562" i="1"/>
  <c r="G562" i="1"/>
  <c r="F562" i="1"/>
  <c r="E562" i="1"/>
  <c r="C562" i="1"/>
  <c r="A562" i="1"/>
  <c r="K561" i="1"/>
  <c r="G561" i="1"/>
  <c r="F561" i="1"/>
  <c r="E561" i="1"/>
  <c r="C561" i="1"/>
  <c r="A561" i="1"/>
  <c r="K560" i="1"/>
  <c r="G560" i="1"/>
  <c r="F560" i="1"/>
  <c r="E560" i="1"/>
  <c r="C560" i="1"/>
  <c r="A560" i="1"/>
  <c r="K559" i="1"/>
  <c r="G559" i="1"/>
  <c r="F559" i="1"/>
  <c r="E559" i="1"/>
  <c r="C559" i="1"/>
  <c r="A559" i="1"/>
  <c r="K558" i="1"/>
  <c r="G558" i="1"/>
  <c r="F558" i="1"/>
  <c r="E558" i="1"/>
  <c r="C558" i="1"/>
  <c r="A558" i="1"/>
  <c r="K557" i="1"/>
  <c r="G557" i="1"/>
  <c r="F557" i="1"/>
  <c r="E557" i="1"/>
  <c r="C557" i="1"/>
  <c r="A557" i="1"/>
  <c r="K556" i="1"/>
  <c r="G556" i="1"/>
  <c r="F556" i="1"/>
  <c r="E556" i="1"/>
  <c r="C556" i="1"/>
  <c r="A556" i="1"/>
  <c r="K555" i="1"/>
  <c r="G555" i="1"/>
  <c r="F555" i="1"/>
  <c r="E555" i="1"/>
  <c r="C555" i="1"/>
  <c r="A555" i="1"/>
  <c r="K554" i="1"/>
  <c r="G554" i="1"/>
  <c r="F554" i="1"/>
  <c r="E554" i="1"/>
  <c r="C554" i="1"/>
  <c r="A554" i="1"/>
  <c r="K553" i="1"/>
  <c r="G553" i="1"/>
  <c r="F553" i="1"/>
  <c r="E553" i="1"/>
  <c r="C553" i="1"/>
  <c r="A553" i="1"/>
  <c r="K552" i="1"/>
  <c r="G552" i="1"/>
  <c r="F552" i="1"/>
  <c r="E552" i="1"/>
  <c r="C552" i="1"/>
  <c r="A552" i="1"/>
  <c r="K551" i="1"/>
  <c r="G551" i="1"/>
  <c r="F551" i="1"/>
  <c r="E551" i="1"/>
  <c r="C551" i="1"/>
  <c r="A551" i="1"/>
  <c r="K550" i="1"/>
  <c r="G550" i="1"/>
  <c r="F550" i="1"/>
  <c r="E550" i="1"/>
  <c r="C550" i="1"/>
  <c r="A550" i="1"/>
  <c r="K549" i="1"/>
  <c r="G549" i="1"/>
  <c r="F549" i="1"/>
  <c r="E549" i="1"/>
  <c r="C549" i="1"/>
  <c r="A549" i="1"/>
  <c r="K548" i="1"/>
  <c r="G548" i="1"/>
  <c r="F548" i="1"/>
  <c r="E548" i="1"/>
  <c r="C548" i="1"/>
  <c r="A548" i="1"/>
  <c r="K547" i="1"/>
  <c r="G547" i="1"/>
  <c r="F547" i="1"/>
  <c r="E547" i="1"/>
  <c r="C547" i="1"/>
  <c r="A547" i="1"/>
  <c r="K546" i="1"/>
  <c r="G546" i="1"/>
  <c r="F546" i="1"/>
  <c r="E546" i="1"/>
  <c r="C546" i="1"/>
  <c r="A546" i="1"/>
  <c r="K545" i="1"/>
  <c r="G545" i="1"/>
  <c r="F545" i="1"/>
  <c r="E545" i="1"/>
  <c r="C545" i="1"/>
  <c r="A545" i="1"/>
  <c r="K544" i="1"/>
  <c r="G544" i="1"/>
  <c r="F544" i="1"/>
  <c r="E544" i="1"/>
  <c r="C544" i="1"/>
  <c r="A544" i="1"/>
  <c r="K543" i="1"/>
  <c r="G543" i="1"/>
  <c r="F543" i="1"/>
  <c r="E543" i="1"/>
  <c r="C543" i="1"/>
  <c r="A543" i="1"/>
  <c r="K542" i="1"/>
  <c r="G542" i="1"/>
  <c r="F542" i="1"/>
  <c r="E542" i="1"/>
  <c r="C542" i="1"/>
  <c r="A542" i="1"/>
  <c r="K541" i="1"/>
  <c r="G541" i="1"/>
  <c r="F541" i="1"/>
  <c r="E541" i="1"/>
  <c r="C541" i="1"/>
  <c r="A541" i="1"/>
  <c r="K540" i="1"/>
  <c r="G540" i="1"/>
  <c r="F540" i="1"/>
  <c r="E540" i="1"/>
  <c r="C540" i="1"/>
  <c r="A540" i="1"/>
  <c r="K539" i="1"/>
  <c r="G539" i="1"/>
  <c r="F539" i="1"/>
  <c r="E539" i="1"/>
  <c r="C539" i="1"/>
  <c r="A539" i="1"/>
  <c r="K538" i="1"/>
  <c r="G538" i="1"/>
  <c r="F538" i="1"/>
  <c r="E538" i="1"/>
  <c r="C538" i="1"/>
  <c r="A538" i="1"/>
  <c r="K537" i="1"/>
  <c r="G537" i="1"/>
  <c r="F537" i="1"/>
  <c r="E537" i="1"/>
  <c r="C537" i="1"/>
  <c r="A537" i="1"/>
  <c r="K536" i="1"/>
  <c r="G536" i="1"/>
  <c r="F536" i="1"/>
  <c r="E536" i="1"/>
  <c r="C536" i="1"/>
  <c r="A536" i="1"/>
  <c r="K535" i="1"/>
  <c r="G535" i="1"/>
  <c r="F535" i="1"/>
  <c r="E535" i="1"/>
  <c r="C535" i="1"/>
  <c r="A535" i="1"/>
  <c r="K534" i="1"/>
  <c r="G534" i="1"/>
  <c r="F534" i="1"/>
  <c r="E534" i="1"/>
  <c r="C534" i="1"/>
  <c r="A534" i="1"/>
  <c r="K533" i="1"/>
  <c r="G533" i="1"/>
  <c r="F533" i="1"/>
  <c r="E533" i="1"/>
  <c r="C533" i="1"/>
  <c r="A533" i="1"/>
  <c r="K532" i="1"/>
  <c r="G532" i="1"/>
  <c r="F532" i="1"/>
  <c r="E532" i="1"/>
  <c r="C532" i="1"/>
  <c r="A532" i="1"/>
  <c r="K531" i="1"/>
  <c r="G531" i="1"/>
  <c r="F531" i="1"/>
  <c r="E531" i="1"/>
  <c r="C531" i="1"/>
  <c r="A531" i="1"/>
  <c r="K530" i="1"/>
  <c r="G530" i="1"/>
  <c r="F530" i="1"/>
  <c r="E530" i="1"/>
  <c r="C530" i="1"/>
  <c r="A530" i="1"/>
  <c r="K529" i="1"/>
  <c r="G529" i="1"/>
  <c r="F529" i="1"/>
  <c r="E529" i="1"/>
  <c r="C529" i="1"/>
  <c r="A529" i="1"/>
  <c r="K528" i="1"/>
  <c r="G528" i="1"/>
  <c r="F528" i="1"/>
  <c r="E528" i="1"/>
  <c r="C528" i="1"/>
  <c r="A528" i="1"/>
  <c r="K527" i="1"/>
  <c r="G527" i="1"/>
  <c r="F527" i="1"/>
  <c r="E527" i="1"/>
  <c r="C527" i="1"/>
  <c r="A527" i="1"/>
  <c r="K526" i="1"/>
  <c r="G526" i="1"/>
  <c r="F526" i="1"/>
  <c r="E526" i="1"/>
  <c r="C526" i="1"/>
  <c r="A526" i="1"/>
  <c r="K525" i="1"/>
  <c r="G525" i="1"/>
  <c r="F525" i="1"/>
  <c r="E525" i="1"/>
  <c r="C525" i="1"/>
  <c r="A525" i="1"/>
  <c r="K524" i="1"/>
  <c r="G524" i="1"/>
  <c r="F524" i="1"/>
  <c r="E524" i="1"/>
  <c r="C524" i="1"/>
  <c r="A524" i="1"/>
  <c r="K523" i="1"/>
  <c r="G523" i="1"/>
  <c r="F523" i="1"/>
  <c r="E523" i="1"/>
  <c r="C523" i="1"/>
  <c r="A523" i="1"/>
  <c r="K522" i="1"/>
  <c r="G522" i="1"/>
  <c r="F522" i="1"/>
  <c r="E522" i="1"/>
  <c r="C522" i="1"/>
  <c r="A522" i="1"/>
  <c r="K521" i="1"/>
  <c r="G521" i="1"/>
  <c r="F521" i="1"/>
  <c r="E521" i="1"/>
  <c r="C521" i="1"/>
  <c r="A521" i="1"/>
  <c r="K520" i="1"/>
  <c r="G520" i="1"/>
  <c r="F520" i="1"/>
  <c r="E520" i="1"/>
  <c r="C520" i="1"/>
  <c r="A520" i="1"/>
  <c r="K519" i="1"/>
  <c r="G519" i="1"/>
  <c r="F519" i="1"/>
  <c r="E519" i="1"/>
  <c r="C519" i="1"/>
  <c r="A519" i="1"/>
  <c r="K518" i="1"/>
  <c r="G518" i="1"/>
  <c r="F518" i="1"/>
  <c r="E518" i="1"/>
  <c r="C518" i="1"/>
  <c r="A518" i="1"/>
  <c r="K517" i="1"/>
  <c r="G517" i="1"/>
  <c r="F517" i="1"/>
  <c r="E517" i="1"/>
  <c r="C517" i="1"/>
  <c r="A517" i="1"/>
  <c r="K516" i="1"/>
  <c r="G516" i="1"/>
  <c r="F516" i="1"/>
  <c r="E516" i="1"/>
  <c r="C516" i="1"/>
  <c r="A516" i="1"/>
  <c r="K515" i="1"/>
  <c r="G515" i="1"/>
  <c r="F515" i="1"/>
  <c r="E515" i="1"/>
  <c r="C515" i="1"/>
  <c r="A515" i="1"/>
  <c r="K514" i="1"/>
  <c r="G514" i="1"/>
  <c r="F514" i="1"/>
  <c r="E514" i="1"/>
  <c r="C514" i="1"/>
  <c r="A514" i="1"/>
  <c r="K513" i="1"/>
  <c r="G513" i="1"/>
  <c r="F513" i="1"/>
  <c r="E513" i="1"/>
  <c r="C513" i="1"/>
  <c r="A513" i="1"/>
  <c r="K512" i="1"/>
  <c r="G512" i="1"/>
  <c r="F512" i="1"/>
  <c r="E512" i="1"/>
  <c r="C512" i="1"/>
  <c r="A512" i="1"/>
  <c r="K511" i="1"/>
  <c r="G511" i="1"/>
  <c r="F511" i="1"/>
  <c r="E511" i="1"/>
  <c r="C511" i="1"/>
  <c r="A511" i="1"/>
  <c r="K510" i="1"/>
  <c r="G510" i="1"/>
  <c r="F510" i="1"/>
  <c r="E510" i="1"/>
  <c r="C510" i="1"/>
  <c r="A510" i="1"/>
  <c r="K509" i="1"/>
  <c r="G509" i="1"/>
  <c r="F509" i="1"/>
  <c r="E509" i="1"/>
  <c r="C509" i="1"/>
  <c r="A509" i="1"/>
  <c r="K508" i="1"/>
  <c r="G508" i="1"/>
  <c r="F508" i="1"/>
  <c r="E508" i="1"/>
  <c r="C508" i="1"/>
  <c r="A508" i="1"/>
  <c r="K507" i="1"/>
  <c r="G507" i="1"/>
  <c r="F507" i="1"/>
  <c r="E507" i="1"/>
  <c r="C507" i="1"/>
  <c r="A507" i="1"/>
  <c r="K506" i="1"/>
  <c r="G506" i="1"/>
  <c r="F506" i="1"/>
  <c r="E506" i="1"/>
  <c r="C506" i="1"/>
  <c r="A506" i="1"/>
  <c r="K505" i="1"/>
  <c r="G505" i="1"/>
  <c r="F505" i="1"/>
  <c r="E505" i="1"/>
  <c r="C505" i="1"/>
  <c r="A505" i="1"/>
  <c r="K504" i="1"/>
  <c r="G504" i="1"/>
  <c r="F504" i="1"/>
  <c r="E504" i="1"/>
  <c r="C504" i="1"/>
  <c r="A504" i="1"/>
  <c r="K503" i="1"/>
  <c r="G503" i="1"/>
  <c r="F503" i="1"/>
  <c r="E503" i="1"/>
  <c r="C503" i="1"/>
  <c r="A503" i="1"/>
  <c r="K502" i="1"/>
  <c r="G502" i="1"/>
  <c r="F502" i="1"/>
  <c r="E502" i="1"/>
  <c r="C502" i="1"/>
  <c r="A502" i="1"/>
  <c r="K501" i="1"/>
  <c r="G501" i="1"/>
  <c r="F501" i="1"/>
  <c r="E501" i="1"/>
  <c r="C501" i="1"/>
  <c r="A501" i="1"/>
  <c r="K500" i="1"/>
  <c r="G500" i="1"/>
  <c r="F500" i="1"/>
  <c r="E500" i="1"/>
  <c r="C500" i="1"/>
  <c r="A500" i="1"/>
  <c r="K499" i="1"/>
  <c r="G499" i="1"/>
  <c r="F499" i="1"/>
  <c r="E499" i="1"/>
  <c r="C499" i="1"/>
  <c r="A499" i="1"/>
  <c r="K498" i="1"/>
  <c r="G498" i="1"/>
  <c r="F498" i="1"/>
  <c r="E498" i="1"/>
  <c r="C498" i="1"/>
  <c r="A498" i="1"/>
  <c r="K497" i="1"/>
  <c r="G497" i="1"/>
  <c r="F497" i="1"/>
  <c r="E497" i="1"/>
  <c r="C497" i="1"/>
  <c r="A497" i="1"/>
  <c r="K496" i="1"/>
  <c r="G496" i="1"/>
  <c r="F496" i="1"/>
  <c r="E496" i="1"/>
  <c r="C496" i="1"/>
  <c r="A496" i="1"/>
  <c r="K495" i="1"/>
  <c r="G495" i="1"/>
  <c r="F495" i="1"/>
  <c r="E495" i="1"/>
  <c r="C495" i="1"/>
  <c r="A495" i="1"/>
  <c r="K494" i="1"/>
  <c r="G494" i="1"/>
  <c r="F494" i="1"/>
  <c r="E494" i="1"/>
  <c r="C494" i="1"/>
  <c r="A494" i="1"/>
  <c r="K493" i="1"/>
  <c r="G493" i="1"/>
  <c r="F493" i="1"/>
  <c r="E493" i="1"/>
  <c r="C493" i="1"/>
  <c r="A493" i="1"/>
  <c r="K492" i="1"/>
  <c r="G492" i="1"/>
  <c r="F492" i="1"/>
  <c r="E492" i="1"/>
  <c r="C492" i="1"/>
  <c r="A492" i="1"/>
  <c r="K491" i="1"/>
  <c r="G491" i="1"/>
  <c r="F491" i="1"/>
  <c r="E491" i="1"/>
  <c r="C491" i="1"/>
  <c r="A491" i="1"/>
  <c r="K490" i="1"/>
  <c r="G490" i="1"/>
  <c r="F490" i="1"/>
  <c r="E490" i="1"/>
  <c r="C490" i="1"/>
  <c r="A490" i="1"/>
  <c r="K489" i="1"/>
  <c r="G489" i="1"/>
  <c r="F489" i="1"/>
  <c r="E489" i="1"/>
  <c r="C489" i="1"/>
  <c r="A489" i="1"/>
  <c r="K488" i="1"/>
  <c r="G488" i="1"/>
  <c r="F488" i="1"/>
  <c r="E488" i="1"/>
  <c r="C488" i="1"/>
  <c r="A488" i="1"/>
  <c r="K487" i="1"/>
  <c r="G487" i="1"/>
  <c r="F487" i="1"/>
  <c r="E487" i="1"/>
  <c r="C487" i="1"/>
  <c r="A487" i="1"/>
  <c r="K486" i="1"/>
  <c r="G486" i="1"/>
  <c r="F486" i="1"/>
  <c r="E486" i="1"/>
  <c r="C486" i="1"/>
  <c r="A486" i="1"/>
  <c r="K485" i="1"/>
  <c r="G485" i="1"/>
  <c r="F485" i="1"/>
  <c r="E485" i="1"/>
  <c r="C485" i="1"/>
  <c r="A485" i="1"/>
  <c r="K484" i="1"/>
  <c r="G484" i="1"/>
  <c r="F484" i="1"/>
  <c r="E484" i="1"/>
  <c r="C484" i="1"/>
  <c r="A484" i="1"/>
  <c r="K483" i="1"/>
  <c r="G483" i="1"/>
  <c r="F483" i="1"/>
  <c r="E483" i="1"/>
  <c r="C483" i="1"/>
  <c r="A483" i="1"/>
  <c r="K482" i="1"/>
  <c r="G482" i="1"/>
  <c r="F482" i="1"/>
  <c r="E482" i="1"/>
  <c r="C482" i="1"/>
  <c r="A482" i="1"/>
  <c r="K481" i="1"/>
  <c r="G481" i="1"/>
  <c r="F481" i="1"/>
  <c r="E481" i="1"/>
  <c r="C481" i="1"/>
  <c r="A481" i="1"/>
  <c r="K480" i="1"/>
  <c r="G480" i="1"/>
  <c r="F480" i="1"/>
  <c r="E480" i="1"/>
  <c r="C480" i="1"/>
  <c r="A480" i="1"/>
  <c r="K479" i="1"/>
  <c r="G479" i="1"/>
  <c r="F479" i="1"/>
  <c r="E479" i="1"/>
  <c r="C479" i="1"/>
  <c r="A479" i="1"/>
  <c r="K478" i="1"/>
  <c r="G478" i="1"/>
  <c r="F478" i="1"/>
  <c r="E478" i="1"/>
  <c r="C478" i="1"/>
  <c r="A478" i="1"/>
  <c r="K477" i="1"/>
  <c r="G477" i="1"/>
  <c r="F477" i="1"/>
  <c r="E477" i="1"/>
  <c r="C477" i="1"/>
  <c r="A477" i="1"/>
  <c r="K476" i="1"/>
  <c r="G476" i="1"/>
  <c r="F476" i="1"/>
  <c r="E476" i="1"/>
  <c r="C476" i="1"/>
  <c r="A476" i="1"/>
  <c r="K475" i="1"/>
  <c r="G475" i="1"/>
  <c r="F475" i="1"/>
  <c r="E475" i="1"/>
  <c r="C475" i="1"/>
  <c r="A475" i="1"/>
  <c r="K474" i="1"/>
  <c r="G474" i="1"/>
  <c r="F474" i="1"/>
  <c r="E474" i="1"/>
  <c r="C474" i="1"/>
  <c r="A474" i="1"/>
  <c r="K473" i="1"/>
  <c r="G473" i="1"/>
  <c r="F473" i="1"/>
  <c r="E473" i="1"/>
  <c r="C473" i="1"/>
  <c r="A473" i="1"/>
  <c r="K472" i="1"/>
  <c r="G472" i="1"/>
  <c r="F472" i="1"/>
  <c r="E472" i="1"/>
  <c r="C472" i="1"/>
  <c r="A472" i="1"/>
  <c r="K471" i="1"/>
  <c r="G471" i="1"/>
  <c r="F471" i="1"/>
  <c r="E471" i="1"/>
  <c r="C471" i="1"/>
  <c r="A471" i="1"/>
  <c r="K470" i="1"/>
  <c r="G470" i="1"/>
  <c r="F470" i="1"/>
  <c r="E470" i="1"/>
  <c r="C470" i="1"/>
  <c r="A470" i="1"/>
  <c r="K469" i="1"/>
  <c r="G469" i="1"/>
  <c r="F469" i="1"/>
  <c r="E469" i="1"/>
  <c r="C469" i="1"/>
  <c r="A469" i="1"/>
  <c r="K468" i="1"/>
  <c r="G468" i="1"/>
  <c r="F468" i="1"/>
  <c r="E468" i="1"/>
  <c r="C468" i="1"/>
  <c r="A468" i="1"/>
  <c r="K467" i="1"/>
  <c r="G467" i="1"/>
  <c r="F467" i="1"/>
  <c r="E467" i="1"/>
  <c r="C467" i="1"/>
  <c r="A467" i="1"/>
  <c r="K466" i="1"/>
  <c r="G466" i="1"/>
  <c r="F466" i="1"/>
  <c r="E466" i="1"/>
  <c r="C466" i="1"/>
  <c r="A466" i="1"/>
  <c r="K465" i="1"/>
  <c r="G465" i="1"/>
  <c r="F465" i="1"/>
  <c r="E465" i="1"/>
  <c r="C465" i="1"/>
  <c r="A465" i="1"/>
  <c r="K464" i="1"/>
  <c r="G464" i="1"/>
  <c r="F464" i="1"/>
  <c r="E464" i="1"/>
  <c r="C464" i="1"/>
  <c r="A464" i="1"/>
  <c r="K463" i="1"/>
  <c r="G463" i="1"/>
  <c r="F463" i="1"/>
  <c r="E463" i="1"/>
  <c r="C463" i="1"/>
  <c r="A463" i="1"/>
  <c r="K462" i="1"/>
  <c r="G462" i="1"/>
  <c r="F462" i="1"/>
  <c r="E462" i="1"/>
  <c r="C462" i="1"/>
  <c r="A462" i="1"/>
  <c r="K461" i="1"/>
  <c r="G461" i="1"/>
  <c r="F461" i="1"/>
  <c r="E461" i="1"/>
  <c r="C461" i="1"/>
  <c r="A461" i="1"/>
  <c r="K460" i="1"/>
  <c r="G460" i="1"/>
  <c r="F460" i="1"/>
  <c r="E460" i="1"/>
  <c r="C460" i="1"/>
  <c r="A460" i="1"/>
  <c r="K459" i="1"/>
  <c r="G459" i="1"/>
  <c r="F459" i="1"/>
  <c r="E459" i="1"/>
  <c r="C459" i="1"/>
  <c r="A459" i="1"/>
  <c r="K458" i="1"/>
  <c r="G458" i="1"/>
  <c r="F458" i="1"/>
  <c r="E458" i="1"/>
  <c r="C458" i="1"/>
  <c r="A458" i="1"/>
  <c r="K457" i="1"/>
  <c r="G457" i="1"/>
  <c r="F457" i="1"/>
  <c r="E457" i="1"/>
  <c r="C457" i="1"/>
  <c r="A457" i="1"/>
  <c r="K456" i="1"/>
  <c r="G456" i="1"/>
  <c r="F456" i="1"/>
  <c r="E456" i="1"/>
  <c r="C456" i="1"/>
  <c r="A456" i="1"/>
  <c r="K455" i="1"/>
  <c r="G455" i="1"/>
  <c r="F455" i="1"/>
  <c r="E455" i="1"/>
  <c r="C455" i="1"/>
  <c r="A455" i="1"/>
  <c r="K454" i="1"/>
  <c r="G454" i="1"/>
  <c r="F454" i="1"/>
  <c r="E454" i="1"/>
  <c r="C454" i="1"/>
  <c r="A454" i="1"/>
  <c r="K453" i="1"/>
  <c r="G453" i="1"/>
  <c r="F453" i="1"/>
  <c r="E453" i="1"/>
  <c r="C453" i="1"/>
  <c r="A453" i="1"/>
  <c r="K452" i="1"/>
  <c r="G452" i="1"/>
  <c r="F452" i="1"/>
  <c r="E452" i="1"/>
  <c r="C452" i="1"/>
  <c r="A452" i="1"/>
  <c r="K451" i="1"/>
  <c r="G451" i="1"/>
  <c r="F451" i="1"/>
  <c r="E451" i="1"/>
  <c r="C451" i="1"/>
  <c r="A451" i="1"/>
  <c r="K450" i="1"/>
  <c r="G450" i="1"/>
  <c r="F450" i="1"/>
  <c r="E450" i="1"/>
  <c r="C450" i="1"/>
  <c r="A450" i="1"/>
  <c r="K449" i="1"/>
  <c r="G449" i="1"/>
  <c r="F449" i="1"/>
  <c r="E449" i="1"/>
  <c r="C449" i="1"/>
  <c r="A449" i="1"/>
  <c r="K448" i="1"/>
  <c r="G448" i="1"/>
  <c r="F448" i="1"/>
  <c r="E448" i="1"/>
  <c r="C448" i="1"/>
  <c r="A448" i="1"/>
  <c r="K447" i="1"/>
  <c r="G447" i="1"/>
  <c r="F447" i="1"/>
  <c r="E447" i="1"/>
  <c r="C447" i="1"/>
  <c r="A447" i="1"/>
  <c r="K446" i="1"/>
  <c r="G446" i="1"/>
  <c r="F446" i="1"/>
  <c r="E446" i="1"/>
  <c r="C446" i="1"/>
  <c r="A446" i="1"/>
  <c r="K445" i="1"/>
  <c r="G445" i="1"/>
  <c r="F445" i="1"/>
  <c r="E445" i="1"/>
  <c r="C445" i="1"/>
  <c r="A445" i="1"/>
  <c r="K444" i="1"/>
  <c r="G444" i="1"/>
  <c r="F444" i="1"/>
  <c r="E444" i="1"/>
  <c r="C444" i="1"/>
  <c r="A444" i="1"/>
  <c r="K443" i="1"/>
  <c r="G443" i="1"/>
  <c r="F443" i="1"/>
  <c r="E443" i="1"/>
  <c r="C443" i="1"/>
  <c r="A443" i="1"/>
  <c r="K442" i="1"/>
  <c r="G442" i="1"/>
  <c r="F442" i="1"/>
  <c r="E442" i="1"/>
  <c r="C442" i="1"/>
  <c r="A442" i="1"/>
  <c r="K441" i="1"/>
  <c r="G441" i="1"/>
  <c r="F441" i="1"/>
  <c r="E441" i="1"/>
  <c r="C441" i="1"/>
  <c r="A441" i="1"/>
  <c r="K440" i="1"/>
  <c r="G440" i="1"/>
  <c r="F440" i="1"/>
  <c r="E440" i="1"/>
  <c r="C440" i="1"/>
  <c r="A440" i="1"/>
  <c r="K439" i="1"/>
  <c r="G439" i="1"/>
  <c r="F439" i="1"/>
  <c r="E439" i="1"/>
  <c r="C439" i="1"/>
  <c r="A439" i="1"/>
  <c r="K438" i="1"/>
  <c r="G438" i="1"/>
  <c r="F438" i="1"/>
  <c r="E438" i="1"/>
  <c r="C438" i="1"/>
  <c r="A438" i="1"/>
  <c r="K437" i="1"/>
  <c r="G437" i="1"/>
  <c r="F437" i="1"/>
  <c r="E437" i="1"/>
  <c r="C437" i="1"/>
  <c r="A437" i="1"/>
  <c r="K436" i="1"/>
  <c r="G436" i="1"/>
  <c r="F436" i="1"/>
  <c r="E436" i="1"/>
  <c r="C436" i="1"/>
  <c r="A436" i="1"/>
  <c r="K435" i="1"/>
  <c r="G435" i="1"/>
  <c r="F435" i="1"/>
  <c r="E435" i="1"/>
  <c r="C435" i="1"/>
  <c r="A435" i="1"/>
  <c r="K434" i="1"/>
  <c r="G434" i="1"/>
  <c r="F434" i="1"/>
  <c r="E434" i="1"/>
  <c r="C434" i="1"/>
  <c r="A434" i="1"/>
  <c r="K433" i="1"/>
  <c r="G433" i="1"/>
  <c r="F433" i="1"/>
  <c r="E433" i="1"/>
  <c r="C433" i="1"/>
  <c r="A433" i="1"/>
  <c r="K432" i="1"/>
  <c r="G432" i="1"/>
  <c r="F432" i="1"/>
  <c r="E432" i="1"/>
  <c r="C432" i="1"/>
  <c r="A432" i="1"/>
  <c r="K431" i="1"/>
  <c r="G431" i="1"/>
  <c r="F431" i="1"/>
  <c r="E431" i="1"/>
  <c r="C431" i="1"/>
  <c r="A431" i="1"/>
  <c r="K430" i="1"/>
  <c r="G430" i="1"/>
  <c r="F430" i="1"/>
  <c r="E430" i="1"/>
  <c r="C430" i="1"/>
  <c r="A430" i="1"/>
  <c r="K429" i="1"/>
  <c r="G429" i="1"/>
  <c r="F429" i="1"/>
  <c r="E429" i="1"/>
  <c r="C429" i="1"/>
  <c r="A429" i="1"/>
  <c r="K428" i="1"/>
  <c r="G428" i="1"/>
  <c r="F428" i="1"/>
  <c r="E428" i="1"/>
  <c r="C428" i="1"/>
  <c r="A428" i="1"/>
  <c r="K427" i="1"/>
  <c r="G427" i="1"/>
  <c r="F427" i="1"/>
  <c r="E427" i="1"/>
  <c r="C427" i="1"/>
  <c r="A427" i="1"/>
  <c r="K426" i="1"/>
  <c r="G426" i="1"/>
  <c r="F426" i="1"/>
  <c r="E426" i="1"/>
  <c r="C426" i="1"/>
  <c r="A426" i="1"/>
  <c r="K425" i="1"/>
  <c r="G425" i="1"/>
  <c r="F425" i="1"/>
  <c r="E425" i="1"/>
  <c r="C425" i="1"/>
  <c r="A425" i="1"/>
  <c r="K424" i="1"/>
  <c r="G424" i="1"/>
  <c r="F424" i="1"/>
  <c r="E424" i="1"/>
  <c r="C424" i="1"/>
  <c r="A424" i="1"/>
  <c r="K423" i="1"/>
  <c r="G423" i="1"/>
  <c r="F423" i="1"/>
  <c r="E423" i="1"/>
  <c r="C423" i="1"/>
  <c r="A423" i="1"/>
  <c r="K422" i="1"/>
  <c r="G422" i="1"/>
  <c r="F422" i="1"/>
  <c r="E422" i="1"/>
  <c r="C422" i="1"/>
  <c r="A422" i="1"/>
  <c r="K421" i="1"/>
  <c r="G421" i="1"/>
  <c r="F421" i="1"/>
  <c r="E421" i="1"/>
  <c r="C421" i="1"/>
  <c r="A421" i="1"/>
  <c r="K420" i="1"/>
  <c r="G420" i="1"/>
  <c r="F420" i="1"/>
  <c r="E420" i="1"/>
  <c r="C420" i="1"/>
  <c r="A420" i="1"/>
  <c r="K419" i="1"/>
  <c r="G419" i="1"/>
  <c r="F419" i="1"/>
  <c r="E419" i="1"/>
  <c r="C419" i="1"/>
  <c r="A419" i="1"/>
  <c r="K418" i="1"/>
  <c r="G418" i="1"/>
  <c r="F418" i="1"/>
  <c r="E418" i="1"/>
  <c r="C418" i="1"/>
  <c r="A418" i="1"/>
  <c r="K417" i="1"/>
  <c r="G417" i="1"/>
  <c r="F417" i="1"/>
  <c r="E417" i="1"/>
  <c r="C417" i="1"/>
  <c r="A417" i="1"/>
  <c r="K416" i="1"/>
  <c r="G416" i="1"/>
  <c r="F416" i="1"/>
  <c r="E416" i="1"/>
  <c r="C416" i="1"/>
  <c r="A416" i="1"/>
  <c r="K415" i="1"/>
  <c r="G415" i="1"/>
  <c r="F415" i="1"/>
  <c r="E415" i="1"/>
  <c r="C415" i="1"/>
  <c r="A415" i="1"/>
  <c r="K414" i="1"/>
  <c r="G414" i="1"/>
  <c r="F414" i="1"/>
  <c r="E414" i="1"/>
  <c r="C414" i="1"/>
  <c r="A414" i="1"/>
  <c r="K413" i="1"/>
  <c r="G413" i="1"/>
  <c r="F413" i="1"/>
  <c r="E413" i="1"/>
  <c r="C413" i="1"/>
  <c r="A413" i="1"/>
  <c r="K412" i="1"/>
  <c r="G412" i="1"/>
  <c r="F412" i="1"/>
  <c r="E412" i="1"/>
  <c r="C412" i="1"/>
  <c r="A412" i="1"/>
  <c r="K411" i="1"/>
  <c r="G411" i="1"/>
  <c r="F411" i="1"/>
  <c r="E411" i="1"/>
  <c r="C411" i="1"/>
  <c r="A411" i="1"/>
  <c r="K410" i="1"/>
  <c r="G410" i="1"/>
  <c r="F410" i="1"/>
  <c r="E410" i="1"/>
  <c r="C410" i="1"/>
  <c r="A410" i="1"/>
  <c r="K409" i="1"/>
  <c r="G409" i="1"/>
  <c r="F409" i="1"/>
  <c r="E409" i="1"/>
  <c r="C409" i="1"/>
  <c r="A409" i="1"/>
  <c r="K408" i="1"/>
  <c r="G408" i="1"/>
  <c r="F408" i="1"/>
  <c r="E408" i="1"/>
  <c r="C408" i="1"/>
  <c r="A408" i="1"/>
  <c r="K407" i="1"/>
  <c r="G407" i="1"/>
  <c r="F407" i="1"/>
  <c r="E407" i="1"/>
  <c r="C407" i="1"/>
  <c r="A407" i="1"/>
  <c r="K406" i="1"/>
  <c r="G406" i="1"/>
  <c r="F406" i="1"/>
  <c r="E406" i="1"/>
  <c r="C406" i="1"/>
  <c r="A406" i="1"/>
  <c r="K405" i="1"/>
  <c r="G405" i="1"/>
  <c r="F405" i="1"/>
  <c r="E405" i="1"/>
  <c r="C405" i="1"/>
  <c r="A405" i="1"/>
  <c r="K404" i="1"/>
  <c r="G404" i="1"/>
  <c r="F404" i="1"/>
  <c r="E404" i="1"/>
  <c r="C404" i="1"/>
  <c r="A404" i="1"/>
  <c r="K403" i="1"/>
  <c r="G403" i="1"/>
  <c r="F403" i="1"/>
  <c r="E403" i="1"/>
  <c r="C403" i="1"/>
  <c r="A403" i="1"/>
  <c r="K402" i="1"/>
  <c r="G402" i="1"/>
  <c r="F402" i="1"/>
  <c r="E402" i="1"/>
  <c r="C402" i="1"/>
  <c r="A402" i="1"/>
  <c r="K401" i="1"/>
  <c r="G401" i="1"/>
  <c r="F401" i="1"/>
  <c r="E401" i="1"/>
  <c r="C401" i="1"/>
  <c r="A401" i="1"/>
  <c r="K400" i="1"/>
  <c r="G400" i="1"/>
  <c r="F400" i="1"/>
  <c r="E400" i="1"/>
  <c r="C400" i="1"/>
  <c r="A400" i="1"/>
  <c r="K399" i="1"/>
  <c r="G399" i="1"/>
  <c r="F399" i="1"/>
  <c r="E399" i="1"/>
  <c r="C399" i="1"/>
  <c r="A399" i="1"/>
  <c r="K398" i="1"/>
  <c r="G398" i="1"/>
  <c r="F398" i="1"/>
  <c r="E398" i="1"/>
  <c r="C398" i="1"/>
  <c r="A398" i="1"/>
  <c r="K397" i="1"/>
  <c r="G397" i="1"/>
  <c r="F397" i="1"/>
  <c r="E397" i="1"/>
  <c r="C397" i="1"/>
  <c r="A397" i="1"/>
  <c r="K396" i="1"/>
  <c r="G396" i="1"/>
  <c r="F396" i="1"/>
  <c r="E396" i="1"/>
  <c r="C396" i="1"/>
  <c r="A396" i="1"/>
  <c r="K395" i="1"/>
  <c r="G395" i="1"/>
  <c r="F395" i="1"/>
  <c r="E395" i="1"/>
  <c r="C395" i="1"/>
  <c r="A395" i="1"/>
  <c r="K394" i="1"/>
  <c r="G394" i="1"/>
  <c r="F394" i="1"/>
  <c r="E394" i="1"/>
  <c r="C394" i="1"/>
  <c r="A394" i="1"/>
  <c r="K393" i="1"/>
  <c r="G393" i="1"/>
  <c r="F393" i="1"/>
  <c r="E393" i="1"/>
  <c r="C393" i="1"/>
  <c r="A393" i="1"/>
  <c r="K392" i="1"/>
  <c r="G392" i="1"/>
  <c r="F392" i="1"/>
  <c r="E392" i="1"/>
  <c r="C392" i="1"/>
  <c r="A392" i="1"/>
  <c r="K391" i="1"/>
  <c r="G391" i="1"/>
  <c r="F391" i="1"/>
  <c r="E391" i="1"/>
  <c r="C391" i="1"/>
  <c r="A391" i="1"/>
  <c r="K390" i="1"/>
  <c r="G390" i="1"/>
  <c r="F390" i="1"/>
  <c r="E390" i="1"/>
  <c r="C390" i="1"/>
  <c r="A390" i="1"/>
  <c r="K389" i="1"/>
  <c r="G389" i="1"/>
  <c r="F389" i="1"/>
  <c r="E389" i="1"/>
  <c r="C389" i="1"/>
  <c r="A389" i="1"/>
  <c r="K388" i="1"/>
  <c r="G388" i="1"/>
  <c r="F388" i="1"/>
  <c r="E388" i="1"/>
  <c r="C388" i="1"/>
  <c r="A388" i="1"/>
  <c r="K387" i="1"/>
  <c r="G387" i="1"/>
  <c r="F387" i="1"/>
  <c r="E387" i="1"/>
  <c r="C387" i="1"/>
  <c r="A387" i="1"/>
  <c r="K386" i="1"/>
  <c r="G386" i="1"/>
  <c r="F386" i="1"/>
  <c r="E386" i="1"/>
  <c r="C386" i="1"/>
  <c r="A386" i="1"/>
  <c r="K385" i="1"/>
  <c r="G385" i="1"/>
  <c r="F385" i="1"/>
  <c r="E385" i="1"/>
  <c r="C385" i="1"/>
  <c r="A385" i="1"/>
  <c r="K384" i="1"/>
  <c r="G384" i="1"/>
  <c r="F384" i="1"/>
  <c r="E384" i="1"/>
  <c r="C384" i="1"/>
  <c r="A384" i="1"/>
  <c r="K383" i="1"/>
  <c r="G383" i="1"/>
  <c r="F383" i="1"/>
  <c r="E383" i="1"/>
  <c r="C383" i="1"/>
  <c r="A383" i="1"/>
  <c r="K382" i="1"/>
  <c r="G382" i="1"/>
  <c r="F382" i="1"/>
  <c r="E382" i="1"/>
  <c r="C382" i="1"/>
  <c r="A382" i="1"/>
  <c r="K381" i="1"/>
  <c r="G381" i="1"/>
  <c r="F381" i="1"/>
  <c r="E381" i="1"/>
  <c r="C381" i="1"/>
  <c r="A381" i="1"/>
  <c r="K380" i="1"/>
  <c r="G380" i="1"/>
  <c r="F380" i="1"/>
  <c r="E380" i="1"/>
  <c r="C380" i="1"/>
  <c r="A380" i="1"/>
  <c r="K379" i="1"/>
  <c r="G379" i="1"/>
  <c r="F379" i="1"/>
  <c r="E379" i="1"/>
  <c r="C379" i="1"/>
  <c r="A379" i="1"/>
  <c r="K378" i="1"/>
  <c r="G378" i="1"/>
  <c r="F378" i="1"/>
  <c r="E378" i="1"/>
  <c r="C378" i="1"/>
  <c r="A378" i="1"/>
  <c r="K377" i="1"/>
  <c r="G377" i="1"/>
  <c r="F377" i="1"/>
  <c r="E377" i="1"/>
  <c r="C377" i="1"/>
  <c r="A377" i="1"/>
  <c r="K376" i="1"/>
  <c r="G376" i="1"/>
  <c r="F376" i="1"/>
  <c r="E376" i="1"/>
  <c r="C376" i="1"/>
  <c r="A376" i="1"/>
  <c r="K375" i="1"/>
  <c r="G375" i="1"/>
  <c r="F375" i="1"/>
  <c r="E375" i="1"/>
  <c r="C375" i="1"/>
  <c r="A375" i="1"/>
  <c r="K374" i="1"/>
  <c r="G374" i="1"/>
  <c r="F374" i="1"/>
  <c r="E374" i="1"/>
  <c r="C374" i="1"/>
  <c r="A374" i="1"/>
  <c r="K373" i="1"/>
  <c r="G373" i="1"/>
  <c r="F373" i="1"/>
  <c r="E373" i="1"/>
  <c r="C373" i="1"/>
  <c r="A373" i="1"/>
  <c r="K372" i="1"/>
  <c r="G372" i="1"/>
  <c r="F372" i="1"/>
  <c r="E372" i="1"/>
  <c r="C372" i="1"/>
  <c r="A372" i="1"/>
  <c r="K371" i="1"/>
  <c r="G371" i="1"/>
  <c r="F371" i="1"/>
  <c r="E371" i="1"/>
  <c r="C371" i="1"/>
  <c r="A371" i="1"/>
  <c r="K370" i="1"/>
  <c r="G370" i="1"/>
  <c r="F370" i="1"/>
  <c r="E370" i="1"/>
  <c r="C370" i="1"/>
  <c r="A370" i="1"/>
  <c r="K369" i="1"/>
  <c r="G369" i="1"/>
  <c r="F369" i="1"/>
  <c r="E369" i="1"/>
  <c r="C369" i="1"/>
  <c r="A369" i="1"/>
  <c r="K368" i="1"/>
  <c r="G368" i="1"/>
  <c r="F368" i="1"/>
  <c r="E368" i="1"/>
  <c r="C368" i="1"/>
  <c r="A368" i="1"/>
  <c r="K367" i="1"/>
  <c r="G367" i="1"/>
  <c r="F367" i="1"/>
  <c r="E367" i="1"/>
  <c r="C367" i="1"/>
  <c r="A367" i="1"/>
  <c r="K366" i="1"/>
  <c r="G366" i="1"/>
  <c r="F366" i="1"/>
  <c r="E366" i="1"/>
  <c r="C366" i="1"/>
  <c r="A366" i="1"/>
  <c r="K365" i="1"/>
  <c r="G365" i="1"/>
  <c r="F365" i="1"/>
  <c r="E365" i="1"/>
  <c r="C365" i="1"/>
  <c r="A365" i="1"/>
  <c r="K364" i="1"/>
  <c r="G364" i="1"/>
  <c r="F364" i="1"/>
  <c r="E364" i="1"/>
  <c r="C364" i="1"/>
  <c r="A364" i="1"/>
  <c r="K363" i="1"/>
  <c r="G363" i="1"/>
  <c r="F363" i="1"/>
  <c r="E363" i="1"/>
  <c r="C363" i="1"/>
  <c r="A363" i="1"/>
  <c r="K362" i="1"/>
  <c r="G362" i="1"/>
  <c r="F362" i="1"/>
  <c r="E362" i="1"/>
  <c r="C362" i="1"/>
  <c r="A362" i="1"/>
  <c r="K361" i="1"/>
  <c r="G361" i="1"/>
  <c r="F361" i="1"/>
  <c r="E361" i="1"/>
  <c r="C361" i="1"/>
  <c r="A361" i="1"/>
  <c r="K360" i="1"/>
  <c r="G360" i="1"/>
  <c r="F360" i="1"/>
  <c r="E360" i="1"/>
  <c r="C360" i="1"/>
  <c r="A360" i="1"/>
  <c r="K359" i="1"/>
  <c r="G359" i="1"/>
  <c r="F359" i="1"/>
  <c r="E359" i="1"/>
  <c r="C359" i="1"/>
  <c r="A359" i="1"/>
  <c r="K358" i="1"/>
  <c r="G358" i="1"/>
  <c r="F358" i="1"/>
  <c r="E358" i="1"/>
  <c r="C358" i="1"/>
  <c r="A358" i="1"/>
  <c r="K357" i="1"/>
  <c r="G357" i="1"/>
  <c r="F357" i="1"/>
  <c r="E357" i="1"/>
  <c r="C357" i="1"/>
  <c r="A357" i="1"/>
  <c r="K356" i="1"/>
  <c r="G356" i="1"/>
  <c r="F356" i="1"/>
  <c r="E356" i="1"/>
  <c r="C356" i="1"/>
  <c r="A356" i="1"/>
  <c r="K355" i="1"/>
  <c r="G355" i="1"/>
  <c r="F355" i="1"/>
  <c r="E355" i="1"/>
  <c r="C355" i="1"/>
  <c r="A355" i="1"/>
  <c r="K354" i="1"/>
  <c r="G354" i="1"/>
  <c r="F354" i="1"/>
  <c r="E354" i="1"/>
  <c r="C354" i="1"/>
  <c r="A354" i="1"/>
  <c r="K353" i="1"/>
  <c r="G353" i="1"/>
  <c r="F353" i="1"/>
  <c r="E353" i="1"/>
  <c r="C353" i="1"/>
  <c r="A353" i="1"/>
  <c r="K352" i="1"/>
  <c r="G352" i="1"/>
  <c r="F352" i="1"/>
  <c r="E352" i="1"/>
  <c r="C352" i="1"/>
  <c r="A352" i="1"/>
  <c r="K351" i="1"/>
  <c r="G351" i="1"/>
  <c r="F351" i="1"/>
  <c r="E351" i="1"/>
  <c r="C351" i="1"/>
  <c r="A351" i="1"/>
  <c r="K350" i="1"/>
  <c r="G350" i="1"/>
  <c r="F350" i="1"/>
  <c r="E350" i="1"/>
  <c r="C350" i="1"/>
  <c r="A350" i="1"/>
  <c r="K349" i="1"/>
  <c r="G349" i="1"/>
  <c r="F349" i="1"/>
  <c r="E349" i="1"/>
  <c r="C349" i="1"/>
  <c r="A349" i="1"/>
  <c r="K348" i="1"/>
  <c r="G348" i="1"/>
  <c r="F348" i="1"/>
  <c r="E348" i="1"/>
  <c r="C348" i="1"/>
  <c r="A348" i="1"/>
  <c r="K347" i="1"/>
  <c r="G347" i="1"/>
  <c r="F347" i="1"/>
  <c r="E347" i="1"/>
  <c r="C347" i="1"/>
  <c r="A347" i="1"/>
  <c r="K346" i="1"/>
  <c r="G346" i="1"/>
  <c r="F346" i="1"/>
  <c r="E346" i="1"/>
  <c r="C346" i="1"/>
  <c r="A346" i="1"/>
  <c r="K345" i="1"/>
  <c r="G345" i="1"/>
  <c r="F345" i="1"/>
  <c r="E345" i="1"/>
  <c r="C345" i="1"/>
  <c r="A345" i="1"/>
  <c r="K344" i="1"/>
  <c r="G344" i="1"/>
  <c r="F344" i="1"/>
  <c r="E344" i="1"/>
  <c r="C344" i="1"/>
  <c r="A344" i="1"/>
  <c r="K343" i="1"/>
  <c r="G343" i="1"/>
  <c r="F343" i="1"/>
  <c r="E343" i="1"/>
  <c r="C343" i="1"/>
  <c r="A343" i="1"/>
  <c r="K342" i="1"/>
  <c r="G342" i="1"/>
  <c r="F342" i="1"/>
  <c r="E342" i="1"/>
  <c r="C342" i="1"/>
  <c r="A342" i="1"/>
  <c r="K341" i="1"/>
  <c r="G341" i="1"/>
  <c r="F341" i="1"/>
  <c r="E341" i="1"/>
  <c r="C341" i="1"/>
  <c r="A341" i="1"/>
  <c r="K340" i="1"/>
  <c r="G340" i="1"/>
  <c r="F340" i="1"/>
  <c r="E340" i="1"/>
  <c r="C340" i="1"/>
  <c r="A340" i="1"/>
  <c r="K339" i="1"/>
  <c r="G339" i="1"/>
  <c r="F339" i="1"/>
  <c r="E339" i="1"/>
  <c r="C339" i="1"/>
  <c r="A339" i="1"/>
  <c r="K338" i="1"/>
  <c r="G338" i="1"/>
  <c r="F338" i="1"/>
  <c r="E338" i="1"/>
  <c r="C338" i="1"/>
  <c r="A338" i="1"/>
  <c r="K337" i="1"/>
  <c r="G337" i="1"/>
  <c r="F337" i="1"/>
  <c r="E337" i="1"/>
  <c r="C337" i="1"/>
  <c r="A337" i="1"/>
  <c r="K336" i="1"/>
  <c r="G336" i="1"/>
  <c r="F336" i="1"/>
  <c r="E336" i="1"/>
  <c r="C336" i="1"/>
  <c r="A336" i="1"/>
  <c r="K335" i="1"/>
  <c r="G335" i="1"/>
  <c r="F335" i="1"/>
  <c r="E335" i="1"/>
  <c r="C335" i="1"/>
  <c r="A335" i="1"/>
  <c r="K334" i="1"/>
  <c r="G334" i="1"/>
  <c r="F334" i="1"/>
  <c r="E334" i="1"/>
  <c r="C334" i="1"/>
  <c r="A334" i="1"/>
  <c r="K333" i="1"/>
  <c r="G333" i="1"/>
  <c r="F333" i="1"/>
  <c r="E333" i="1"/>
  <c r="C333" i="1"/>
  <c r="A333" i="1"/>
  <c r="K332" i="1"/>
  <c r="G332" i="1"/>
  <c r="F332" i="1"/>
  <c r="E332" i="1"/>
  <c r="C332" i="1"/>
  <c r="A332" i="1"/>
  <c r="K331" i="1"/>
  <c r="G331" i="1"/>
  <c r="F331" i="1"/>
  <c r="E331" i="1"/>
  <c r="C331" i="1"/>
  <c r="A331" i="1"/>
  <c r="K330" i="1"/>
  <c r="G330" i="1"/>
  <c r="F330" i="1"/>
  <c r="E330" i="1"/>
  <c r="C330" i="1"/>
  <c r="A330" i="1"/>
  <c r="K329" i="1"/>
  <c r="G329" i="1"/>
  <c r="F329" i="1"/>
  <c r="E329" i="1"/>
  <c r="C329" i="1"/>
  <c r="A329" i="1"/>
  <c r="K328" i="1"/>
  <c r="G328" i="1"/>
  <c r="F328" i="1"/>
  <c r="E328" i="1"/>
  <c r="C328" i="1"/>
  <c r="A328" i="1"/>
  <c r="K327" i="1"/>
  <c r="G327" i="1"/>
  <c r="F327" i="1"/>
  <c r="E327" i="1"/>
  <c r="C327" i="1"/>
  <c r="A327" i="1"/>
  <c r="K326" i="1"/>
  <c r="G326" i="1"/>
  <c r="F326" i="1"/>
  <c r="E326" i="1"/>
  <c r="C326" i="1"/>
  <c r="A326" i="1"/>
  <c r="K325" i="1"/>
  <c r="G325" i="1"/>
  <c r="F325" i="1"/>
  <c r="E325" i="1"/>
  <c r="C325" i="1"/>
  <c r="A325" i="1"/>
  <c r="K324" i="1"/>
  <c r="G324" i="1"/>
  <c r="F324" i="1"/>
  <c r="E324" i="1"/>
  <c r="C324" i="1"/>
  <c r="A324" i="1"/>
  <c r="K323" i="1"/>
  <c r="G323" i="1"/>
  <c r="F323" i="1"/>
  <c r="E323" i="1"/>
  <c r="C323" i="1"/>
  <c r="A323" i="1"/>
  <c r="K322" i="1"/>
  <c r="G322" i="1"/>
  <c r="F322" i="1"/>
  <c r="E322" i="1"/>
  <c r="C322" i="1"/>
  <c r="A322" i="1"/>
  <c r="K321" i="1"/>
  <c r="G321" i="1"/>
  <c r="F321" i="1"/>
  <c r="E321" i="1"/>
  <c r="C321" i="1"/>
  <c r="A321" i="1"/>
  <c r="K320" i="1"/>
  <c r="G320" i="1"/>
  <c r="F320" i="1"/>
  <c r="E320" i="1"/>
  <c r="C320" i="1"/>
  <c r="A320" i="1"/>
  <c r="K319" i="1"/>
  <c r="G319" i="1"/>
  <c r="F319" i="1"/>
  <c r="E319" i="1"/>
  <c r="C319" i="1"/>
  <c r="A319" i="1"/>
  <c r="K318" i="1"/>
  <c r="G318" i="1"/>
  <c r="F318" i="1"/>
  <c r="E318" i="1"/>
  <c r="C318" i="1"/>
  <c r="A318" i="1"/>
  <c r="K317" i="1"/>
  <c r="G317" i="1"/>
  <c r="F317" i="1"/>
  <c r="E317" i="1"/>
  <c r="C317" i="1"/>
  <c r="A317" i="1"/>
  <c r="K316" i="1"/>
  <c r="G316" i="1"/>
  <c r="F316" i="1"/>
  <c r="E316" i="1"/>
  <c r="C316" i="1"/>
  <c r="A316" i="1"/>
  <c r="K315" i="1"/>
  <c r="G315" i="1"/>
  <c r="F315" i="1"/>
  <c r="E315" i="1"/>
  <c r="C315" i="1"/>
  <c r="A315" i="1"/>
  <c r="K314" i="1"/>
  <c r="G314" i="1"/>
  <c r="F314" i="1"/>
  <c r="E314" i="1"/>
  <c r="C314" i="1"/>
  <c r="A314" i="1"/>
  <c r="K313" i="1"/>
  <c r="G313" i="1"/>
  <c r="F313" i="1"/>
  <c r="E313" i="1"/>
  <c r="C313" i="1"/>
  <c r="A313" i="1"/>
  <c r="K312" i="1"/>
  <c r="G312" i="1"/>
  <c r="F312" i="1"/>
  <c r="E312" i="1"/>
  <c r="C312" i="1"/>
  <c r="A312" i="1"/>
  <c r="K311" i="1"/>
  <c r="G311" i="1"/>
  <c r="F311" i="1"/>
  <c r="E311" i="1"/>
  <c r="C311" i="1"/>
  <c r="A311" i="1"/>
  <c r="K310" i="1"/>
  <c r="G310" i="1"/>
  <c r="F310" i="1"/>
  <c r="E310" i="1"/>
  <c r="C310" i="1"/>
  <c r="A310" i="1"/>
  <c r="K309" i="1"/>
  <c r="G309" i="1"/>
  <c r="F309" i="1"/>
  <c r="E309" i="1"/>
  <c r="C309" i="1"/>
  <c r="A309" i="1"/>
  <c r="K308" i="1"/>
  <c r="G308" i="1"/>
  <c r="F308" i="1"/>
  <c r="E308" i="1"/>
  <c r="C308" i="1"/>
  <c r="A308" i="1"/>
  <c r="K307" i="1"/>
  <c r="G307" i="1"/>
  <c r="F307" i="1"/>
  <c r="E307" i="1"/>
  <c r="C307" i="1"/>
  <c r="A307" i="1"/>
  <c r="K306" i="1"/>
  <c r="G306" i="1"/>
  <c r="F306" i="1"/>
  <c r="E306" i="1"/>
  <c r="C306" i="1"/>
  <c r="A306" i="1"/>
  <c r="K305" i="1"/>
  <c r="G305" i="1"/>
  <c r="F305" i="1"/>
  <c r="E305" i="1"/>
  <c r="C305" i="1"/>
  <c r="A305" i="1"/>
  <c r="K304" i="1"/>
  <c r="G304" i="1"/>
  <c r="F304" i="1"/>
  <c r="E304" i="1"/>
  <c r="C304" i="1"/>
  <c r="A304" i="1"/>
  <c r="K303" i="1"/>
  <c r="G303" i="1"/>
  <c r="F303" i="1"/>
  <c r="E303" i="1"/>
  <c r="C303" i="1"/>
  <c r="A303" i="1"/>
  <c r="K302" i="1"/>
  <c r="G302" i="1"/>
  <c r="F302" i="1"/>
  <c r="E302" i="1"/>
  <c r="C302" i="1"/>
  <c r="A302" i="1"/>
  <c r="K301" i="1"/>
  <c r="G301" i="1"/>
  <c r="F301" i="1"/>
  <c r="E301" i="1"/>
  <c r="C301" i="1"/>
  <c r="A301" i="1"/>
  <c r="K300" i="1"/>
  <c r="G300" i="1"/>
  <c r="F300" i="1"/>
  <c r="E300" i="1"/>
  <c r="C300" i="1"/>
  <c r="A300" i="1"/>
  <c r="K299" i="1"/>
  <c r="G299" i="1"/>
  <c r="F299" i="1"/>
  <c r="E299" i="1"/>
  <c r="C299" i="1"/>
  <c r="A299" i="1"/>
  <c r="K298" i="1"/>
  <c r="G298" i="1"/>
  <c r="F298" i="1"/>
  <c r="E298" i="1"/>
  <c r="C298" i="1"/>
  <c r="A298" i="1"/>
  <c r="K297" i="1"/>
  <c r="G297" i="1"/>
  <c r="F297" i="1"/>
  <c r="E297" i="1"/>
  <c r="C297" i="1"/>
  <c r="A297" i="1"/>
  <c r="K296" i="1"/>
  <c r="G296" i="1"/>
  <c r="F296" i="1"/>
  <c r="E296" i="1"/>
  <c r="C296" i="1"/>
  <c r="A296" i="1"/>
  <c r="K295" i="1"/>
  <c r="G295" i="1"/>
  <c r="F295" i="1"/>
  <c r="E295" i="1"/>
  <c r="C295" i="1"/>
  <c r="A295" i="1"/>
  <c r="K294" i="1"/>
  <c r="G294" i="1"/>
  <c r="F294" i="1"/>
  <c r="E294" i="1"/>
  <c r="C294" i="1"/>
  <c r="A294" i="1"/>
  <c r="K293" i="1"/>
  <c r="G293" i="1"/>
  <c r="F293" i="1"/>
  <c r="E293" i="1"/>
  <c r="C293" i="1"/>
  <c r="A293" i="1"/>
  <c r="K292" i="1"/>
  <c r="G292" i="1"/>
  <c r="F292" i="1"/>
  <c r="E292" i="1"/>
  <c r="C292" i="1"/>
  <c r="A292" i="1"/>
  <c r="K291" i="1"/>
  <c r="G291" i="1"/>
  <c r="F291" i="1"/>
  <c r="E291" i="1"/>
  <c r="C291" i="1"/>
  <c r="A291" i="1"/>
  <c r="K290" i="1"/>
  <c r="G290" i="1"/>
  <c r="F290" i="1"/>
  <c r="E290" i="1"/>
  <c r="C290" i="1"/>
  <c r="A290" i="1"/>
  <c r="K289" i="1"/>
  <c r="G289" i="1"/>
  <c r="F289" i="1"/>
  <c r="E289" i="1"/>
  <c r="C289" i="1"/>
  <c r="A289" i="1"/>
  <c r="K288" i="1"/>
  <c r="G288" i="1"/>
  <c r="F288" i="1"/>
  <c r="E288" i="1"/>
  <c r="C288" i="1"/>
  <c r="A288" i="1"/>
  <c r="K287" i="1"/>
  <c r="G287" i="1"/>
  <c r="F287" i="1"/>
  <c r="E287" i="1"/>
  <c r="C287" i="1"/>
  <c r="A287" i="1"/>
  <c r="K286" i="1"/>
  <c r="G286" i="1"/>
  <c r="F286" i="1"/>
  <c r="E286" i="1"/>
  <c r="C286" i="1"/>
  <c r="A286" i="1"/>
  <c r="K285" i="1"/>
  <c r="G285" i="1"/>
  <c r="F285" i="1"/>
  <c r="E285" i="1"/>
  <c r="C285" i="1"/>
  <c r="A285" i="1"/>
  <c r="K284" i="1"/>
  <c r="G284" i="1"/>
  <c r="F284" i="1"/>
  <c r="E284" i="1"/>
  <c r="C284" i="1"/>
  <c r="A284" i="1"/>
  <c r="K283" i="1"/>
  <c r="G283" i="1"/>
  <c r="F283" i="1"/>
  <c r="E283" i="1"/>
  <c r="C283" i="1"/>
  <c r="A283" i="1"/>
  <c r="K282" i="1"/>
  <c r="G282" i="1"/>
  <c r="F282" i="1"/>
  <c r="E282" i="1"/>
  <c r="C282" i="1"/>
  <c r="A282" i="1"/>
  <c r="K281" i="1"/>
  <c r="G281" i="1"/>
  <c r="F281" i="1"/>
  <c r="E281" i="1"/>
  <c r="C281" i="1"/>
  <c r="A281" i="1"/>
  <c r="K280" i="1"/>
  <c r="G280" i="1"/>
  <c r="F280" i="1"/>
  <c r="E280" i="1"/>
  <c r="C280" i="1"/>
  <c r="A280" i="1"/>
  <c r="K279" i="1"/>
  <c r="G279" i="1"/>
  <c r="F279" i="1"/>
  <c r="E279" i="1"/>
  <c r="C279" i="1"/>
  <c r="A279" i="1"/>
  <c r="K278" i="1"/>
  <c r="G278" i="1"/>
  <c r="F278" i="1"/>
  <c r="E278" i="1"/>
  <c r="C278" i="1"/>
  <c r="A278" i="1"/>
  <c r="K277" i="1"/>
  <c r="G277" i="1"/>
  <c r="F277" i="1"/>
  <c r="E277" i="1"/>
  <c r="C277" i="1"/>
  <c r="A277" i="1"/>
  <c r="K276" i="1"/>
  <c r="G276" i="1"/>
  <c r="F276" i="1"/>
  <c r="E276" i="1"/>
  <c r="C276" i="1"/>
  <c r="A276" i="1"/>
  <c r="K275" i="1"/>
  <c r="G275" i="1"/>
  <c r="F275" i="1"/>
  <c r="E275" i="1"/>
  <c r="C275" i="1"/>
  <c r="A275" i="1"/>
  <c r="K274" i="1"/>
  <c r="G274" i="1"/>
  <c r="F274" i="1"/>
  <c r="E274" i="1"/>
  <c r="C274" i="1"/>
  <c r="A274" i="1"/>
  <c r="K273" i="1"/>
  <c r="G273" i="1"/>
  <c r="F273" i="1"/>
  <c r="E273" i="1"/>
  <c r="C273" i="1"/>
  <c r="A273" i="1"/>
  <c r="K272" i="1"/>
  <c r="G272" i="1"/>
  <c r="F272" i="1"/>
  <c r="E272" i="1"/>
  <c r="C272" i="1"/>
  <c r="A272" i="1"/>
  <c r="K271" i="1"/>
  <c r="G271" i="1"/>
  <c r="F271" i="1"/>
  <c r="E271" i="1"/>
  <c r="C271" i="1"/>
  <c r="A271" i="1"/>
  <c r="K270" i="1"/>
  <c r="G270" i="1"/>
  <c r="F270" i="1"/>
  <c r="E270" i="1"/>
  <c r="C270" i="1"/>
  <c r="A270" i="1"/>
  <c r="K269" i="1"/>
  <c r="G269" i="1"/>
  <c r="F269" i="1"/>
  <c r="E269" i="1"/>
  <c r="C269" i="1"/>
  <c r="A269" i="1"/>
  <c r="K268" i="1"/>
  <c r="G268" i="1"/>
  <c r="F268" i="1"/>
  <c r="E268" i="1"/>
  <c r="C268" i="1"/>
  <c r="A268" i="1"/>
  <c r="K267" i="1"/>
  <c r="G267" i="1"/>
  <c r="F267" i="1"/>
  <c r="E267" i="1"/>
  <c r="C267" i="1"/>
  <c r="A267" i="1"/>
  <c r="K266" i="1"/>
  <c r="G266" i="1"/>
  <c r="F266" i="1"/>
  <c r="E266" i="1"/>
  <c r="C266" i="1"/>
  <c r="A266" i="1"/>
  <c r="K265" i="1"/>
  <c r="G265" i="1"/>
  <c r="F265" i="1"/>
  <c r="E265" i="1"/>
  <c r="C265" i="1"/>
  <c r="A265" i="1"/>
  <c r="K264" i="1"/>
  <c r="G264" i="1"/>
  <c r="F264" i="1"/>
  <c r="E264" i="1"/>
  <c r="C264" i="1"/>
  <c r="A264" i="1"/>
  <c r="K263" i="1"/>
  <c r="G263" i="1"/>
  <c r="F263" i="1"/>
  <c r="E263" i="1"/>
  <c r="C263" i="1"/>
  <c r="A263" i="1"/>
  <c r="K262" i="1"/>
  <c r="G262" i="1"/>
  <c r="F262" i="1"/>
  <c r="E262" i="1"/>
  <c r="C262" i="1"/>
  <c r="A262" i="1"/>
  <c r="K261" i="1"/>
  <c r="G261" i="1"/>
  <c r="F261" i="1"/>
  <c r="E261" i="1"/>
  <c r="C261" i="1"/>
  <c r="A261" i="1"/>
  <c r="K260" i="1"/>
  <c r="G260" i="1"/>
  <c r="F260" i="1"/>
  <c r="E260" i="1"/>
  <c r="C260" i="1"/>
  <c r="A260" i="1"/>
  <c r="K259" i="1"/>
  <c r="G259" i="1"/>
  <c r="F259" i="1"/>
  <c r="E259" i="1"/>
  <c r="C259" i="1"/>
  <c r="A259" i="1"/>
  <c r="K258" i="1"/>
  <c r="G258" i="1"/>
  <c r="F258" i="1"/>
  <c r="E258" i="1"/>
  <c r="C258" i="1"/>
  <c r="A258" i="1"/>
  <c r="K257" i="1"/>
  <c r="G257" i="1"/>
  <c r="F257" i="1"/>
  <c r="E257" i="1"/>
  <c r="C257" i="1"/>
  <c r="A257" i="1"/>
  <c r="K256" i="1"/>
  <c r="G256" i="1"/>
  <c r="F256" i="1"/>
  <c r="E256" i="1"/>
  <c r="C256" i="1"/>
  <c r="A256" i="1"/>
  <c r="K255" i="1"/>
  <c r="G255" i="1"/>
  <c r="F255" i="1"/>
  <c r="E255" i="1"/>
  <c r="C255" i="1"/>
  <c r="A255" i="1"/>
  <c r="K254" i="1"/>
  <c r="G254" i="1"/>
  <c r="F254" i="1"/>
  <c r="E254" i="1"/>
  <c r="C254" i="1"/>
  <c r="A254" i="1"/>
  <c r="K253" i="1"/>
  <c r="G253" i="1"/>
  <c r="F253" i="1"/>
  <c r="E253" i="1"/>
  <c r="C253" i="1"/>
  <c r="A253" i="1"/>
  <c r="K252" i="1"/>
  <c r="G252" i="1"/>
  <c r="F252" i="1"/>
  <c r="E252" i="1"/>
  <c r="C252" i="1"/>
  <c r="A252" i="1"/>
  <c r="K251" i="1"/>
  <c r="G251" i="1"/>
  <c r="F251" i="1"/>
  <c r="E251" i="1"/>
  <c r="C251" i="1"/>
  <c r="A251" i="1"/>
  <c r="K250" i="1"/>
  <c r="G250" i="1"/>
  <c r="F250" i="1"/>
  <c r="E250" i="1"/>
  <c r="C250" i="1"/>
  <c r="A250" i="1"/>
  <c r="K249" i="1"/>
  <c r="G249" i="1"/>
  <c r="F249" i="1"/>
  <c r="E249" i="1"/>
  <c r="C249" i="1"/>
  <c r="A249" i="1"/>
  <c r="K248" i="1"/>
  <c r="G248" i="1"/>
  <c r="F248" i="1"/>
  <c r="E248" i="1"/>
  <c r="C248" i="1"/>
  <c r="A248" i="1"/>
  <c r="K247" i="1"/>
  <c r="G247" i="1"/>
  <c r="F247" i="1"/>
  <c r="E247" i="1"/>
  <c r="C247" i="1"/>
  <c r="A247" i="1"/>
  <c r="K246" i="1"/>
  <c r="G246" i="1"/>
  <c r="F246" i="1"/>
  <c r="E246" i="1"/>
  <c r="C246" i="1"/>
  <c r="A246" i="1"/>
  <c r="K245" i="1"/>
  <c r="G245" i="1"/>
  <c r="F245" i="1"/>
  <c r="E245" i="1"/>
  <c r="C245" i="1"/>
  <c r="A245" i="1"/>
  <c r="K244" i="1"/>
  <c r="G244" i="1"/>
  <c r="F244" i="1"/>
  <c r="E244" i="1"/>
  <c r="C244" i="1"/>
  <c r="A244" i="1"/>
  <c r="K243" i="1"/>
  <c r="G243" i="1"/>
  <c r="F243" i="1"/>
  <c r="E243" i="1"/>
  <c r="C243" i="1"/>
  <c r="A243" i="1"/>
  <c r="K242" i="1"/>
  <c r="G242" i="1"/>
  <c r="F242" i="1"/>
  <c r="E242" i="1"/>
  <c r="C242" i="1"/>
  <c r="A242" i="1"/>
  <c r="K241" i="1"/>
  <c r="G241" i="1"/>
  <c r="F241" i="1"/>
  <c r="E241" i="1"/>
  <c r="C241" i="1"/>
  <c r="A241" i="1"/>
  <c r="K240" i="1"/>
  <c r="G240" i="1"/>
  <c r="F240" i="1"/>
  <c r="E240" i="1"/>
  <c r="C240" i="1"/>
  <c r="A240" i="1"/>
  <c r="K239" i="1"/>
  <c r="G239" i="1"/>
  <c r="F239" i="1"/>
  <c r="E239" i="1"/>
  <c r="C239" i="1"/>
  <c r="A239" i="1"/>
  <c r="K238" i="1"/>
  <c r="G238" i="1"/>
  <c r="F238" i="1"/>
  <c r="E238" i="1"/>
  <c r="C238" i="1"/>
  <c r="A238" i="1"/>
  <c r="K237" i="1"/>
  <c r="G237" i="1"/>
  <c r="F237" i="1"/>
  <c r="E237" i="1"/>
  <c r="C237" i="1"/>
  <c r="A237" i="1"/>
  <c r="K236" i="1"/>
  <c r="G236" i="1"/>
  <c r="F236" i="1"/>
  <c r="E236" i="1"/>
  <c r="C236" i="1"/>
  <c r="A236" i="1"/>
  <c r="K235" i="1"/>
  <c r="G235" i="1"/>
  <c r="F235" i="1"/>
  <c r="E235" i="1"/>
  <c r="C235" i="1"/>
  <c r="A235" i="1"/>
  <c r="K234" i="1"/>
  <c r="G234" i="1"/>
  <c r="F234" i="1"/>
  <c r="E234" i="1"/>
  <c r="C234" i="1"/>
  <c r="A234" i="1"/>
  <c r="K233" i="1"/>
  <c r="G233" i="1"/>
  <c r="F233" i="1"/>
  <c r="E233" i="1"/>
  <c r="C233" i="1"/>
  <c r="A233" i="1"/>
  <c r="K232" i="1"/>
  <c r="G232" i="1"/>
  <c r="F232" i="1"/>
  <c r="E232" i="1"/>
  <c r="C232" i="1"/>
  <c r="A232" i="1"/>
  <c r="K231" i="1"/>
  <c r="G231" i="1"/>
  <c r="F231" i="1"/>
  <c r="E231" i="1"/>
  <c r="C231" i="1"/>
  <c r="A231" i="1"/>
  <c r="K230" i="1"/>
  <c r="G230" i="1"/>
  <c r="F230" i="1"/>
  <c r="E230" i="1"/>
  <c r="C230" i="1"/>
  <c r="A230" i="1"/>
  <c r="K229" i="1"/>
  <c r="G229" i="1"/>
  <c r="F229" i="1"/>
  <c r="E229" i="1"/>
  <c r="C229" i="1"/>
  <c r="A229" i="1"/>
  <c r="K228" i="1"/>
  <c r="G228" i="1"/>
  <c r="F228" i="1"/>
  <c r="E228" i="1"/>
  <c r="C228" i="1"/>
  <c r="A228" i="1"/>
  <c r="K227" i="1"/>
  <c r="G227" i="1"/>
  <c r="F227" i="1"/>
  <c r="E227" i="1"/>
  <c r="C227" i="1"/>
  <c r="A227" i="1"/>
  <c r="K226" i="1"/>
  <c r="G226" i="1"/>
  <c r="F226" i="1"/>
  <c r="E226" i="1"/>
  <c r="C226" i="1"/>
  <c r="A226" i="1"/>
  <c r="K225" i="1"/>
  <c r="G225" i="1"/>
  <c r="F225" i="1"/>
  <c r="E225" i="1"/>
  <c r="C225" i="1"/>
  <c r="A225" i="1"/>
  <c r="K224" i="1"/>
  <c r="G224" i="1"/>
  <c r="F224" i="1"/>
  <c r="E224" i="1"/>
  <c r="C224" i="1"/>
  <c r="A224" i="1"/>
  <c r="K223" i="1"/>
  <c r="G223" i="1"/>
  <c r="F223" i="1"/>
  <c r="E223" i="1"/>
  <c r="C223" i="1"/>
  <c r="A223" i="1"/>
  <c r="K222" i="1"/>
  <c r="G222" i="1"/>
  <c r="F222" i="1"/>
  <c r="E222" i="1"/>
  <c r="C222" i="1"/>
  <c r="A222" i="1"/>
  <c r="K221" i="1"/>
  <c r="G221" i="1"/>
  <c r="F221" i="1"/>
  <c r="E221" i="1"/>
  <c r="C221" i="1"/>
  <c r="A221" i="1"/>
  <c r="K220" i="1"/>
  <c r="G220" i="1"/>
  <c r="F220" i="1"/>
  <c r="E220" i="1"/>
  <c r="C220" i="1"/>
  <c r="A220" i="1"/>
  <c r="K219" i="1"/>
  <c r="G219" i="1"/>
  <c r="F219" i="1"/>
  <c r="E219" i="1"/>
  <c r="C219" i="1"/>
  <c r="A219" i="1"/>
  <c r="K218" i="1"/>
  <c r="G218" i="1"/>
  <c r="F218" i="1"/>
  <c r="E218" i="1"/>
  <c r="C218" i="1"/>
  <c r="A218" i="1"/>
  <c r="K217" i="1"/>
  <c r="G217" i="1"/>
  <c r="F217" i="1"/>
  <c r="E217" i="1"/>
  <c r="C217" i="1"/>
  <c r="A217" i="1"/>
  <c r="K216" i="1"/>
  <c r="G216" i="1"/>
  <c r="F216" i="1"/>
  <c r="E216" i="1"/>
  <c r="C216" i="1"/>
  <c r="A216" i="1"/>
  <c r="K215" i="1"/>
  <c r="G215" i="1"/>
  <c r="F215" i="1"/>
  <c r="E215" i="1"/>
  <c r="C215" i="1"/>
  <c r="A215" i="1"/>
  <c r="K214" i="1"/>
  <c r="G214" i="1"/>
  <c r="F214" i="1"/>
  <c r="E214" i="1"/>
  <c r="C214" i="1"/>
  <c r="A214" i="1"/>
  <c r="K213" i="1"/>
  <c r="G213" i="1"/>
  <c r="F213" i="1"/>
  <c r="E213" i="1"/>
  <c r="C213" i="1"/>
  <c r="A213" i="1"/>
  <c r="K212" i="1"/>
  <c r="G212" i="1"/>
  <c r="F212" i="1"/>
  <c r="E212" i="1"/>
  <c r="C212" i="1"/>
  <c r="A212" i="1"/>
  <c r="K211" i="1"/>
  <c r="G211" i="1"/>
  <c r="F211" i="1"/>
  <c r="E211" i="1"/>
  <c r="C211" i="1"/>
  <c r="A211" i="1"/>
  <c r="K210" i="1"/>
  <c r="G210" i="1"/>
  <c r="F210" i="1"/>
  <c r="E210" i="1"/>
  <c r="C210" i="1"/>
  <c r="A210" i="1"/>
  <c r="K209" i="1"/>
  <c r="G209" i="1"/>
  <c r="F209" i="1"/>
  <c r="E209" i="1"/>
  <c r="C209" i="1"/>
  <c r="A209" i="1"/>
  <c r="K208" i="1"/>
  <c r="G208" i="1"/>
  <c r="F208" i="1"/>
  <c r="E208" i="1"/>
  <c r="C208" i="1"/>
  <c r="A208" i="1"/>
  <c r="K207" i="1"/>
  <c r="G207" i="1"/>
  <c r="F207" i="1"/>
  <c r="E207" i="1"/>
  <c r="C207" i="1"/>
  <c r="A207" i="1"/>
  <c r="K206" i="1"/>
  <c r="G206" i="1"/>
  <c r="F206" i="1"/>
  <c r="E206" i="1"/>
  <c r="C206" i="1"/>
  <c r="A206" i="1"/>
  <c r="K205" i="1"/>
  <c r="G205" i="1"/>
  <c r="F205" i="1"/>
  <c r="E205" i="1"/>
  <c r="C205" i="1"/>
  <c r="A205" i="1"/>
  <c r="K204" i="1"/>
  <c r="G204" i="1"/>
  <c r="F204" i="1"/>
  <c r="E204" i="1"/>
  <c r="C204" i="1"/>
  <c r="A204" i="1"/>
  <c r="K203" i="1"/>
  <c r="G203" i="1"/>
  <c r="F203" i="1"/>
  <c r="E203" i="1"/>
  <c r="C203" i="1"/>
  <c r="A203" i="1"/>
  <c r="K202" i="1"/>
  <c r="G202" i="1"/>
  <c r="F202" i="1"/>
  <c r="E202" i="1"/>
  <c r="C202" i="1"/>
  <c r="A202" i="1"/>
  <c r="K201" i="1"/>
  <c r="G201" i="1"/>
  <c r="F201" i="1"/>
  <c r="E201" i="1"/>
  <c r="C201" i="1"/>
  <c r="A201" i="1"/>
  <c r="K200" i="1"/>
  <c r="G200" i="1"/>
  <c r="F200" i="1"/>
  <c r="E200" i="1"/>
  <c r="C200" i="1"/>
  <c r="A200" i="1"/>
  <c r="K199" i="1"/>
  <c r="G199" i="1"/>
  <c r="F199" i="1"/>
  <c r="E199" i="1"/>
  <c r="C199" i="1"/>
  <c r="A199" i="1"/>
  <c r="K198" i="1"/>
  <c r="G198" i="1"/>
  <c r="F198" i="1"/>
  <c r="E198" i="1"/>
  <c r="C198" i="1"/>
  <c r="A198" i="1"/>
  <c r="K197" i="1"/>
  <c r="G197" i="1"/>
  <c r="F197" i="1"/>
  <c r="E197" i="1"/>
  <c r="C197" i="1"/>
  <c r="A197" i="1"/>
  <c r="K196" i="1"/>
  <c r="G196" i="1"/>
  <c r="F196" i="1"/>
  <c r="E196" i="1"/>
  <c r="C196" i="1"/>
  <c r="A196" i="1"/>
  <c r="K195" i="1"/>
  <c r="G195" i="1"/>
  <c r="F195" i="1"/>
  <c r="E195" i="1"/>
  <c r="C195" i="1"/>
  <c r="A195" i="1"/>
  <c r="K194" i="1"/>
  <c r="G194" i="1"/>
  <c r="F194" i="1"/>
  <c r="E194" i="1"/>
  <c r="C194" i="1"/>
  <c r="A194" i="1"/>
  <c r="K193" i="1"/>
  <c r="G193" i="1"/>
  <c r="F193" i="1"/>
  <c r="E193" i="1"/>
  <c r="C193" i="1"/>
  <c r="A193" i="1"/>
  <c r="K192" i="1"/>
  <c r="G192" i="1"/>
  <c r="F192" i="1"/>
  <c r="E192" i="1"/>
  <c r="C192" i="1"/>
  <c r="A192" i="1"/>
  <c r="K191" i="1"/>
  <c r="G191" i="1"/>
  <c r="F191" i="1"/>
  <c r="E191" i="1"/>
  <c r="C191" i="1"/>
  <c r="A191" i="1"/>
  <c r="K190" i="1"/>
  <c r="G190" i="1"/>
  <c r="F190" i="1"/>
  <c r="E190" i="1"/>
  <c r="C190" i="1"/>
  <c r="A190" i="1"/>
  <c r="K189" i="1"/>
  <c r="G189" i="1"/>
  <c r="F189" i="1"/>
  <c r="E189" i="1"/>
  <c r="C189" i="1"/>
  <c r="A189" i="1"/>
  <c r="K188" i="1"/>
  <c r="G188" i="1"/>
  <c r="F188" i="1"/>
  <c r="E188" i="1"/>
  <c r="C188" i="1"/>
  <c r="A188" i="1"/>
  <c r="K187" i="1"/>
  <c r="G187" i="1"/>
  <c r="F187" i="1"/>
  <c r="E187" i="1"/>
  <c r="C187" i="1"/>
  <c r="A187" i="1"/>
  <c r="K186" i="1"/>
  <c r="G186" i="1"/>
  <c r="F186" i="1"/>
  <c r="E186" i="1"/>
  <c r="C186" i="1"/>
  <c r="A186" i="1"/>
  <c r="K185" i="1"/>
  <c r="G185" i="1"/>
  <c r="F185" i="1"/>
  <c r="E185" i="1"/>
  <c r="C185" i="1"/>
  <c r="A185" i="1"/>
  <c r="K184" i="1"/>
  <c r="G184" i="1"/>
  <c r="F184" i="1"/>
  <c r="E184" i="1"/>
  <c r="C184" i="1"/>
  <c r="A184" i="1"/>
  <c r="K183" i="1"/>
  <c r="G183" i="1"/>
  <c r="F183" i="1"/>
  <c r="E183" i="1"/>
  <c r="C183" i="1"/>
  <c r="A183" i="1"/>
  <c r="K182" i="1"/>
  <c r="G182" i="1"/>
  <c r="F182" i="1"/>
  <c r="E182" i="1"/>
  <c r="C182" i="1"/>
  <c r="A182" i="1"/>
  <c r="K181" i="1"/>
  <c r="G181" i="1"/>
  <c r="F181" i="1"/>
  <c r="E181" i="1"/>
  <c r="C181" i="1"/>
  <c r="A181" i="1"/>
  <c r="K180" i="1"/>
  <c r="G180" i="1"/>
  <c r="F180" i="1"/>
  <c r="E180" i="1"/>
  <c r="C180" i="1"/>
  <c r="A180" i="1"/>
  <c r="K179" i="1"/>
  <c r="G179" i="1"/>
  <c r="F179" i="1"/>
  <c r="E179" i="1"/>
  <c r="C179" i="1"/>
  <c r="A179" i="1"/>
  <c r="K178" i="1"/>
  <c r="G178" i="1"/>
  <c r="F178" i="1"/>
  <c r="E178" i="1"/>
  <c r="C178" i="1"/>
  <c r="A178" i="1"/>
  <c r="K177" i="1"/>
  <c r="G177" i="1"/>
  <c r="F177" i="1"/>
  <c r="E177" i="1"/>
  <c r="C177" i="1"/>
  <c r="A177" i="1"/>
  <c r="K176" i="1"/>
  <c r="G176" i="1"/>
  <c r="F176" i="1"/>
  <c r="E176" i="1"/>
  <c r="C176" i="1"/>
  <c r="A176" i="1"/>
  <c r="K175" i="1"/>
  <c r="G175" i="1"/>
  <c r="F175" i="1"/>
  <c r="E175" i="1"/>
  <c r="C175" i="1"/>
  <c r="A175" i="1"/>
  <c r="K174" i="1"/>
  <c r="G174" i="1"/>
  <c r="F174" i="1"/>
  <c r="E174" i="1"/>
  <c r="C174" i="1"/>
  <c r="A174" i="1"/>
  <c r="K173" i="1"/>
  <c r="G173" i="1"/>
  <c r="F173" i="1"/>
  <c r="E173" i="1"/>
  <c r="C173" i="1"/>
  <c r="A173" i="1"/>
  <c r="K172" i="1"/>
  <c r="G172" i="1"/>
  <c r="F172" i="1"/>
  <c r="E172" i="1"/>
  <c r="C172" i="1"/>
  <c r="A172" i="1"/>
  <c r="K171" i="1"/>
  <c r="G171" i="1"/>
  <c r="F171" i="1"/>
  <c r="E171" i="1"/>
  <c r="C171" i="1"/>
  <c r="A171" i="1"/>
  <c r="K170" i="1"/>
  <c r="G170" i="1"/>
  <c r="F170" i="1"/>
  <c r="E170" i="1"/>
  <c r="C170" i="1"/>
  <c r="A170" i="1"/>
  <c r="K169" i="1"/>
  <c r="G169" i="1"/>
  <c r="F169" i="1"/>
  <c r="E169" i="1"/>
  <c r="C169" i="1"/>
  <c r="A169" i="1"/>
  <c r="K168" i="1"/>
  <c r="G168" i="1"/>
  <c r="F168" i="1"/>
  <c r="E168" i="1"/>
  <c r="C168" i="1"/>
  <c r="A168" i="1"/>
  <c r="K167" i="1"/>
  <c r="G167" i="1"/>
  <c r="F167" i="1"/>
  <c r="E167" i="1"/>
  <c r="C167" i="1"/>
  <c r="A167" i="1"/>
  <c r="K166" i="1"/>
  <c r="G166" i="1"/>
  <c r="F166" i="1"/>
  <c r="E166" i="1"/>
  <c r="C166" i="1"/>
  <c r="A166" i="1"/>
  <c r="K165" i="1"/>
  <c r="G165" i="1"/>
  <c r="F165" i="1"/>
  <c r="E165" i="1"/>
  <c r="C165" i="1"/>
  <c r="A165" i="1"/>
  <c r="K164" i="1"/>
  <c r="G164" i="1"/>
  <c r="F164" i="1"/>
  <c r="E164" i="1"/>
  <c r="C164" i="1"/>
  <c r="A164" i="1"/>
  <c r="K163" i="1"/>
  <c r="G163" i="1"/>
  <c r="F163" i="1"/>
  <c r="E163" i="1"/>
  <c r="C163" i="1"/>
  <c r="A163" i="1"/>
  <c r="K162" i="1"/>
  <c r="G162" i="1"/>
  <c r="F162" i="1"/>
  <c r="E162" i="1"/>
  <c r="C162" i="1"/>
  <c r="A162" i="1"/>
  <c r="K161" i="1"/>
  <c r="G161" i="1"/>
  <c r="F161" i="1"/>
  <c r="E161" i="1"/>
  <c r="C161" i="1"/>
  <c r="A161" i="1"/>
  <c r="K160" i="1"/>
  <c r="G160" i="1"/>
  <c r="F160" i="1"/>
  <c r="E160" i="1"/>
  <c r="C160" i="1"/>
  <c r="A160" i="1"/>
  <c r="K159" i="1"/>
  <c r="G159" i="1"/>
  <c r="F159" i="1"/>
  <c r="E159" i="1"/>
  <c r="C159" i="1"/>
  <c r="A159" i="1"/>
  <c r="K158" i="1"/>
  <c r="G158" i="1"/>
  <c r="F158" i="1"/>
  <c r="E158" i="1"/>
  <c r="C158" i="1"/>
  <c r="A158" i="1"/>
  <c r="K157" i="1"/>
  <c r="G157" i="1"/>
  <c r="F157" i="1"/>
  <c r="E157" i="1"/>
  <c r="C157" i="1"/>
  <c r="A157" i="1"/>
  <c r="K156" i="1"/>
  <c r="G156" i="1"/>
  <c r="F156" i="1"/>
  <c r="E156" i="1"/>
  <c r="C156" i="1"/>
  <c r="A156" i="1"/>
  <c r="K155" i="1"/>
  <c r="G155" i="1"/>
  <c r="F155" i="1"/>
  <c r="E155" i="1"/>
  <c r="C155" i="1"/>
  <c r="A155" i="1"/>
  <c r="K154" i="1"/>
  <c r="G154" i="1"/>
  <c r="F154" i="1"/>
  <c r="E154" i="1"/>
  <c r="C154" i="1"/>
  <c r="A154" i="1"/>
  <c r="K153" i="1"/>
  <c r="G153" i="1"/>
  <c r="F153" i="1"/>
  <c r="E153" i="1"/>
  <c r="C153" i="1"/>
  <c r="A153" i="1"/>
  <c r="K152" i="1"/>
  <c r="G152" i="1"/>
  <c r="F152" i="1"/>
  <c r="E152" i="1"/>
  <c r="C152" i="1"/>
  <c r="A152" i="1"/>
  <c r="K151" i="1"/>
  <c r="G151" i="1"/>
  <c r="F151" i="1"/>
  <c r="E151" i="1"/>
  <c r="C151" i="1"/>
  <c r="A151" i="1"/>
  <c r="K150" i="1"/>
  <c r="G150" i="1"/>
  <c r="F150" i="1"/>
  <c r="E150" i="1"/>
  <c r="C150" i="1"/>
  <c r="A150" i="1"/>
  <c r="K149" i="1"/>
  <c r="G149" i="1"/>
  <c r="F149" i="1"/>
  <c r="E149" i="1"/>
  <c r="C149" i="1"/>
  <c r="A149" i="1"/>
  <c r="K148" i="1"/>
  <c r="G148" i="1"/>
  <c r="F148" i="1"/>
  <c r="E148" i="1"/>
  <c r="C148" i="1"/>
  <c r="A148" i="1"/>
  <c r="K147" i="1"/>
  <c r="G147" i="1"/>
  <c r="F147" i="1"/>
  <c r="E147" i="1"/>
  <c r="C147" i="1"/>
  <c r="A147" i="1"/>
  <c r="K146" i="1"/>
  <c r="G146" i="1"/>
  <c r="F146" i="1"/>
  <c r="E146" i="1"/>
  <c r="C146" i="1"/>
  <c r="A146" i="1"/>
  <c r="K145" i="1"/>
  <c r="G145" i="1"/>
  <c r="F145" i="1"/>
  <c r="E145" i="1"/>
  <c r="C145" i="1"/>
  <c r="A145" i="1"/>
  <c r="K144" i="1"/>
  <c r="G144" i="1"/>
  <c r="F144" i="1"/>
  <c r="E144" i="1"/>
  <c r="C144" i="1"/>
  <c r="A144" i="1"/>
  <c r="K143" i="1"/>
  <c r="G143" i="1"/>
  <c r="F143" i="1"/>
  <c r="E143" i="1"/>
  <c r="C143" i="1"/>
  <c r="A143" i="1"/>
  <c r="K142" i="1"/>
  <c r="G142" i="1"/>
  <c r="F142" i="1"/>
  <c r="E142" i="1"/>
  <c r="C142" i="1"/>
  <c r="A142" i="1"/>
  <c r="K141" i="1"/>
  <c r="G141" i="1"/>
  <c r="F141" i="1"/>
  <c r="E141" i="1"/>
  <c r="C141" i="1"/>
  <c r="A141" i="1"/>
  <c r="K140" i="1"/>
  <c r="G140" i="1"/>
  <c r="F140" i="1"/>
  <c r="E140" i="1"/>
  <c r="C140" i="1"/>
  <c r="A140" i="1"/>
  <c r="K139" i="1"/>
  <c r="G139" i="1"/>
  <c r="F139" i="1"/>
  <c r="E139" i="1"/>
  <c r="C139" i="1"/>
  <c r="A139" i="1"/>
  <c r="K138" i="1"/>
  <c r="G138" i="1"/>
  <c r="F138" i="1"/>
  <c r="E138" i="1"/>
  <c r="C138" i="1"/>
  <c r="A138" i="1"/>
  <c r="K137" i="1"/>
  <c r="G137" i="1"/>
  <c r="F137" i="1"/>
  <c r="E137" i="1"/>
  <c r="C137" i="1"/>
  <c r="A137" i="1"/>
  <c r="K136" i="1"/>
  <c r="G136" i="1"/>
  <c r="F136" i="1"/>
  <c r="E136" i="1"/>
  <c r="C136" i="1"/>
  <c r="A136" i="1"/>
  <c r="K135" i="1"/>
  <c r="G135" i="1"/>
  <c r="F135" i="1"/>
  <c r="E135" i="1"/>
  <c r="C135" i="1"/>
  <c r="A135" i="1"/>
  <c r="K134" i="1"/>
  <c r="G134" i="1"/>
  <c r="F134" i="1"/>
  <c r="E134" i="1"/>
  <c r="C134" i="1"/>
  <c r="A134" i="1"/>
  <c r="K133" i="1"/>
  <c r="G133" i="1"/>
  <c r="F133" i="1"/>
  <c r="E133" i="1"/>
  <c r="C133" i="1"/>
  <c r="A133" i="1"/>
  <c r="K132" i="1"/>
  <c r="G132" i="1"/>
  <c r="F132" i="1"/>
  <c r="E132" i="1"/>
  <c r="C132" i="1"/>
  <c r="A132" i="1"/>
  <c r="K131" i="1"/>
  <c r="G131" i="1"/>
  <c r="F131" i="1"/>
  <c r="E131" i="1"/>
  <c r="C131" i="1"/>
  <c r="A131" i="1"/>
  <c r="K130" i="1"/>
  <c r="G130" i="1"/>
  <c r="F130" i="1"/>
  <c r="E130" i="1"/>
  <c r="C130" i="1"/>
  <c r="A130" i="1"/>
  <c r="K129" i="1"/>
  <c r="G129" i="1"/>
  <c r="F129" i="1"/>
  <c r="E129" i="1"/>
  <c r="C129" i="1"/>
  <c r="A129" i="1"/>
  <c r="K128" i="1"/>
  <c r="G128" i="1"/>
  <c r="F128" i="1"/>
  <c r="E128" i="1"/>
  <c r="C128" i="1"/>
  <c r="A128" i="1"/>
  <c r="K127" i="1"/>
  <c r="G127" i="1"/>
  <c r="F127" i="1"/>
  <c r="E127" i="1"/>
  <c r="C127" i="1"/>
  <c r="A127" i="1"/>
  <c r="K126" i="1"/>
  <c r="G126" i="1"/>
  <c r="F126" i="1"/>
  <c r="E126" i="1"/>
  <c r="C126" i="1"/>
  <c r="A126" i="1"/>
  <c r="K125" i="1"/>
  <c r="G125" i="1"/>
  <c r="F125" i="1"/>
  <c r="E125" i="1"/>
  <c r="C125" i="1"/>
  <c r="A125" i="1"/>
  <c r="K124" i="1"/>
  <c r="G124" i="1"/>
  <c r="F124" i="1"/>
  <c r="E124" i="1"/>
  <c r="C124" i="1"/>
  <c r="A124" i="1"/>
  <c r="K123" i="1"/>
  <c r="G123" i="1"/>
  <c r="F123" i="1"/>
  <c r="E123" i="1"/>
  <c r="C123" i="1"/>
  <c r="A123" i="1"/>
  <c r="K122" i="1"/>
  <c r="G122" i="1"/>
  <c r="F122" i="1"/>
  <c r="E122" i="1"/>
  <c r="C122" i="1"/>
  <c r="A122" i="1"/>
  <c r="K121" i="1"/>
  <c r="G121" i="1"/>
  <c r="F121" i="1"/>
  <c r="E121" i="1"/>
  <c r="C121" i="1"/>
  <c r="A121" i="1"/>
  <c r="K120" i="1"/>
  <c r="G120" i="1"/>
  <c r="F120" i="1"/>
  <c r="E120" i="1"/>
  <c r="C120" i="1"/>
  <c r="A120" i="1"/>
  <c r="K119" i="1"/>
  <c r="G119" i="1"/>
  <c r="F119" i="1"/>
  <c r="E119" i="1"/>
  <c r="C119" i="1"/>
  <c r="A119" i="1"/>
  <c r="K118" i="1"/>
  <c r="G118" i="1"/>
  <c r="F118" i="1"/>
  <c r="E118" i="1"/>
  <c r="C118" i="1"/>
  <c r="A118" i="1"/>
  <c r="K117" i="1"/>
  <c r="G117" i="1"/>
  <c r="F117" i="1"/>
  <c r="E117" i="1"/>
  <c r="C117" i="1"/>
  <c r="A117" i="1"/>
  <c r="K116" i="1"/>
  <c r="G116" i="1"/>
  <c r="F116" i="1"/>
  <c r="E116" i="1"/>
  <c r="C116" i="1"/>
  <c r="A116" i="1"/>
  <c r="K115" i="1"/>
  <c r="G115" i="1"/>
  <c r="F115" i="1"/>
  <c r="E115" i="1"/>
  <c r="C115" i="1"/>
  <c r="A115" i="1"/>
  <c r="K114" i="1"/>
  <c r="G114" i="1"/>
  <c r="F114" i="1"/>
  <c r="E114" i="1"/>
  <c r="C114" i="1"/>
  <c r="A114" i="1"/>
  <c r="K113" i="1"/>
  <c r="G113" i="1"/>
  <c r="F113" i="1"/>
  <c r="E113" i="1"/>
  <c r="C113" i="1"/>
  <c r="A113" i="1"/>
  <c r="K112" i="1"/>
  <c r="G112" i="1"/>
  <c r="F112" i="1"/>
  <c r="E112" i="1"/>
  <c r="C112" i="1"/>
  <c r="A112" i="1"/>
  <c r="K111" i="1"/>
  <c r="G111" i="1"/>
  <c r="F111" i="1"/>
  <c r="E111" i="1"/>
  <c r="C111" i="1"/>
  <c r="A111" i="1"/>
  <c r="K110" i="1"/>
  <c r="G110" i="1"/>
  <c r="F110" i="1"/>
  <c r="E110" i="1"/>
  <c r="C110" i="1"/>
  <c r="A110" i="1"/>
  <c r="K109" i="1"/>
  <c r="G109" i="1"/>
  <c r="F109" i="1"/>
  <c r="E109" i="1"/>
  <c r="C109" i="1"/>
  <c r="A109" i="1"/>
  <c r="K108" i="1"/>
  <c r="G108" i="1"/>
  <c r="F108" i="1"/>
  <c r="E108" i="1"/>
  <c r="C108" i="1"/>
  <c r="A108" i="1"/>
  <c r="K107" i="1"/>
  <c r="G107" i="1"/>
  <c r="F107" i="1"/>
  <c r="E107" i="1"/>
  <c r="C107" i="1"/>
  <c r="A107" i="1"/>
  <c r="K106" i="1"/>
  <c r="G106" i="1"/>
  <c r="F106" i="1"/>
  <c r="E106" i="1"/>
  <c r="C106" i="1"/>
  <c r="A106" i="1"/>
  <c r="K105" i="1"/>
  <c r="G105" i="1"/>
  <c r="F105" i="1"/>
  <c r="E105" i="1"/>
  <c r="C105" i="1"/>
  <c r="A105" i="1"/>
  <c r="K104" i="1"/>
  <c r="G104" i="1"/>
  <c r="F104" i="1"/>
  <c r="E104" i="1"/>
  <c r="C104" i="1"/>
  <c r="A104" i="1"/>
  <c r="K103" i="1"/>
  <c r="G103" i="1"/>
  <c r="F103" i="1"/>
  <c r="E103" i="1"/>
  <c r="C103" i="1"/>
  <c r="A103" i="1"/>
  <c r="K102" i="1"/>
  <c r="G102" i="1"/>
  <c r="F102" i="1"/>
  <c r="E102" i="1"/>
  <c r="C102" i="1"/>
  <c r="A102" i="1"/>
  <c r="K101" i="1"/>
  <c r="G101" i="1"/>
  <c r="F101" i="1"/>
  <c r="E101" i="1"/>
  <c r="C101" i="1"/>
  <c r="A101" i="1"/>
  <c r="K100" i="1"/>
  <c r="G100" i="1"/>
  <c r="F100" i="1"/>
  <c r="E100" i="1"/>
  <c r="C100" i="1"/>
  <c r="A100" i="1"/>
  <c r="K99" i="1"/>
  <c r="G99" i="1"/>
  <c r="F99" i="1"/>
  <c r="E99" i="1"/>
  <c r="C99" i="1"/>
  <c r="A99" i="1"/>
  <c r="K98" i="1"/>
  <c r="G98" i="1"/>
  <c r="F98" i="1"/>
  <c r="E98" i="1"/>
  <c r="C98" i="1"/>
  <c r="A98" i="1"/>
  <c r="K97" i="1"/>
  <c r="G97" i="1"/>
  <c r="F97" i="1"/>
  <c r="E97" i="1"/>
  <c r="C97" i="1"/>
  <c r="A97" i="1"/>
  <c r="K96" i="1"/>
  <c r="G96" i="1"/>
  <c r="F96" i="1"/>
  <c r="E96" i="1"/>
  <c r="C96" i="1"/>
  <c r="A96" i="1"/>
  <c r="K95" i="1"/>
  <c r="G95" i="1"/>
  <c r="F95" i="1"/>
  <c r="E95" i="1"/>
  <c r="C95" i="1"/>
  <c r="A95" i="1"/>
  <c r="K94" i="1"/>
  <c r="G94" i="1"/>
  <c r="F94" i="1"/>
  <c r="E94" i="1"/>
  <c r="C94" i="1"/>
  <c r="A94" i="1"/>
  <c r="K93" i="1"/>
  <c r="G93" i="1"/>
  <c r="F93" i="1"/>
  <c r="E93" i="1"/>
  <c r="C93" i="1"/>
  <c r="A93" i="1"/>
  <c r="K92" i="1"/>
  <c r="G92" i="1"/>
  <c r="F92" i="1"/>
  <c r="E92" i="1"/>
  <c r="C92" i="1"/>
  <c r="A92" i="1"/>
  <c r="K91" i="1"/>
  <c r="G91" i="1"/>
  <c r="F91" i="1"/>
  <c r="E91" i="1"/>
  <c r="C91" i="1"/>
  <c r="A91" i="1"/>
  <c r="K90" i="1"/>
  <c r="G90" i="1"/>
  <c r="F90" i="1"/>
  <c r="E90" i="1"/>
  <c r="C90" i="1"/>
  <c r="A90" i="1"/>
  <c r="K89" i="1"/>
  <c r="G89" i="1"/>
  <c r="F89" i="1"/>
  <c r="E89" i="1"/>
  <c r="C89" i="1"/>
  <c r="A89" i="1"/>
  <c r="K88" i="1"/>
  <c r="G88" i="1"/>
  <c r="F88" i="1"/>
  <c r="E88" i="1"/>
  <c r="C88" i="1"/>
  <c r="A88" i="1"/>
  <c r="K87" i="1"/>
  <c r="G87" i="1"/>
  <c r="F87" i="1"/>
  <c r="E87" i="1"/>
  <c r="C87" i="1"/>
  <c r="A87" i="1"/>
  <c r="K86" i="1"/>
  <c r="G86" i="1"/>
  <c r="F86" i="1"/>
  <c r="E86" i="1"/>
  <c r="C86" i="1"/>
  <c r="A86" i="1"/>
  <c r="K85" i="1"/>
  <c r="G85" i="1"/>
  <c r="F85" i="1"/>
  <c r="E85" i="1"/>
  <c r="C85" i="1"/>
  <c r="A85" i="1"/>
  <c r="K84" i="1"/>
  <c r="G84" i="1"/>
  <c r="F84" i="1"/>
  <c r="E84" i="1"/>
  <c r="C84" i="1"/>
  <c r="A84" i="1"/>
  <c r="K83" i="1"/>
  <c r="G83" i="1"/>
  <c r="F83" i="1"/>
  <c r="E83" i="1"/>
  <c r="C83" i="1"/>
  <c r="A83" i="1"/>
  <c r="K82" i="1"/>
  <c r="G82" i="1"/>
  <c r="F82" i="1"/>
  <c r="E82" i="1"/>
  <c r="C82" i="1"/>
  <c r="A82" i="1"/>
  <c r="K81" i="1"/>
  <c r="G81" i="1"/>
  <c r="F81" i="1"/>
  <c r="E81" i="1"/>
  <c r="C81" i="1"/>
  <c r="A81" i="1"/>
  <c r="K80" i="1"/>
  <c r="G80" i="1"/>
  <c r="F80" i="1"/>
  <c r="E80" i="1"/>
  <c r="C80" i="1"/>
  <c r="A80" i="1"/>
  <c r="K79" i="1"/>
  <c r="G79" i="1"/>
  <c r="F79" i="1"/>
  <c r="E79" i="1"/>
  <c r="C79" i="1"/>
  <c r="A79" i="1"/>
  <c r="K78" i="1"/>
  <c r="G78" i="1"/>
  <c r="F78" i="1"/>
  <c r="E78" i="1"/>
  <c r="C78" i="1"/>
  <c r="A78" i="1"/>
  <c r="K77" i="1"/>
  <c r="G77" i="1"/>
  <c r="F77" i="1"/>
  <c r="E77" i="1"/>
  <c r="C77" i="1"/>
  <c r="A77" i="1"/>
  <c r="K76" i="1"/>
  <c r="G76" i="1"/>
  <c r="F76" i="1"/>
  <c r="E76" i="1"/>
  <c r="C76" i="1"/>
  <c r="A76" i="1"/>
  <c r="K75" i="1"/>
  <c r="G75" i="1"/>
  <c r="F75" i="1"/>
  <c r="E75" i="1"/>
  <c r="C75" i="1"/>
  <c r="A75" i="1"/>
  <c r="K74" i="1"/>
  <c r="G74" i="1"/>
  <c r="F74" i="1"/>
  <c r="E74" i="1"/>
  <c r="C74" i="1"/>
  <c r="A74" i="1"/>
  <c r="K73" i="1"/>
  <c r="G73" i="1"/>
  <c r="F73" i="1"/>
  <c r="E73" i="1"/>
  <c r="C73" i="1"/>
  <c r="A73" i="1"/>
  <c r="K72" i="1"/>
  <c r="G72" i="1"/>
  <c r="F72" i="1"/>
  <c r="E72" i="1"/>
  <c r="C72" i="1"/>
  <c r="A72" i="1"/>
  <c r="K71" i="1"/>
  <c r="G71" i="1"/>
  <c r="F71" i="1"/>
  <c r="E71" i="1"/>
  <c r="C71" i="1"/>
  <c r="A71" i="1"/>
  <c r="K70" i="1"/>
  <c r="G70" i="1"/>
  <c r="F70" i="1"/>
  <c r="E70" i="1"/>
  <c r="C70" i="1"/>
  <c r="A70" i="1"/>
  <c r="K69" i="1"/>
  <c r="G69" i="1"/>
  <c r="F69" i="1"/>
  <c r="E69" i="1"/>
  <c r="C69" i="1"/>
  <c r="A69" i="1"/>
  <c r="K68" i="1"/>
  <c r="G68" i="1"/>
  <c r="F68" i="1"/>
  <c r="E68" i="1"/>
  <c r="C68" i="1"/>
  <c r="A68" i="1"/>
  <c r="K67" i="1"/>
  <c r="G67" i="1"/>
  <c r="F67" i="1"/>
  <c r="E67" i="1"/>
  <c r="C67" i="1"/>
  <c r="A67" i="1"/>
  <c r="K66" i="1"/>
  <c r="G66" i="1"/>
  <c r="F66" i="1"/>
  <c r="E66" i="1"/>
  <c r="C66" i="1"/>
  <c r="A66" i="1"/>
  <c r="K65" i="1"/>
  <c r="G65" i="1"/>
  <c r="F65" i="1"/>
  <c r="E65" i="1"/>
  <c r="C65" i="1"/>
  <c r="A65" i="1"/>
  <c r="K64" i="1"/>
  <c r="G64" i="1"/>
  <c r="F64" i="1"/>
  <c r="E64" i="1"/>
  <c r="C64" i="1"/>
  <c r="A64" i="1"/>
  <c r="K63" i="1"/>
  <c r="G63" i="1"/>
  <c r="F63" i="1"/>
  <c r="E63" i="1"/>
  <c r="C63" i="1"/>
  <c r="A63" i="1"/>
  <c r="K62" i="1"/>
  <c r="G62" i="1"/>
  <c r="F62" i="1"/>
  <c r="E62" i="1"/>
  <c r="C62" i="1"/>
  <c r="A62" i="1"/>
  <c r="K61" i="1"/>
  <c r="G61" i="1"/>
  <c r="F61" i="1"/>
  <c r="E61" i="1"/>
  <c r="C61" i="1"/>
  <c r="A61" i="1"/>
  <c r="K60" i="1"/>
  <c r="G60" i="1"/>
  <c r="F60" i="1"/>
  <c r="E60" i="1"/>
  <c r="C60" i="1"/>
  <c r="A60" i="1"/>
  <c r="K59" i="1"/>
  <c r="G59" i="1"/>
  <c r="F59" i="1"/>
  <c r="E59" i="1"/>
  <c r="C59" i="1"/>
  <c r="A59" i="1"/>
  <c r="K58" i="1"/>
  <c r="G58" i="1"/>
  <c r="F58" i="1"/>
  <c r="E58" i="1"/>
  <c r="C58" i="1"/>
  <c r="A58" i="1"/>
  <c r="K57" i="1"/>
  <c r="G57" i="1"/>
  <c r="F57" i="1"/>
  <c r="E57" i="1"/>
  <c r="C57" i="1"/>
  <c r="A57" i="1"/>
  <c r="K56" i="1"/>
  <c r="G56" i="1"/>
  <c r="F56" i="1"/>
  <c r="E56" i="1"/>
  <c r="C56" i="1"/>
  <c r="A56" i="1"/>
  <c r="K55" i="1"/>
  <c r="G55" i="1"/>
  <c r="F55" i="1"/>
  <c r="E55" i="1"/>
  <c r="C55" i="1"/>
  <c r="A55" i="1"/>
  <c r="K54" i="1"/>
  <c r="G54" i="1"/>
  <c r="F54" i="1"/>
  <c r="E54" i="1"/>
  <c r="C54" i="1"/>
  <c r="A54" i="1"/>
  <c r="K53" i="1"/>
  <c r="G53" i="1"/>
  <c r="F53" i="1"/>
  <c r="E53" i="1"/>
  <c r="C53" i="1"/>
  <c r="A53" i="1"/>
  <c r="K52" i="1"/>
  <c r="G52" i="1"/>
  <c r="F52" i="1"/>
  <c r="E52" i="1"/>
  <c r="C52" i="1"/>
  <c r="A52" i="1"/>
  <c r="K51" i="1"/>
  <c r="G51" i="1"/>
  <c r="F51" i="1"/>
  <c r="E51" i="1"/>
  <c r="C51" i="1"/>
  <c r="A51" i="1"/>
  <c r="K50" i="1"/>
  <c r="G50" i="1"/>
  <c r="F50" i="1"/>
  <c r="E50" i="1"/>
  <c r="C50" i="1"/>
  <c r="A50" i="1"/>
  <c r="K49" i="1"/>
  <c r="G49" i="1"/>
  <c r="F49" i="1"/>
  <c r="E49" i="1"/>
  <c r="C49" i="1"/>
  <c r="A49" i="1"/>
  <c r="K48" i="1"/>
  <c r="G48" i="1"/>
  <c r="F48" i="1"/>
  <c r="E48" i="1"/>
  <c r="C48" i="1"/>
  <c r="A48" i="1"/>
  <c r="K47" i="1"/>
  <c r="G47" i="1"/>
  <c r="F47" i="1"/>
  <c r="E47" i="1"/>
  <c r="C47" i="1"/>
  <c r="A47" i="1"/>
  <c r="K46" i="1"/>
  <c r="G46" i="1"/>
  <c r="F46" i="1"/>
  <c r="E46" i="1"/>
  <c r="C46" i="1"/>
  <c r="A46" i="1"/>
  <c r="K45" i="1"/>
  <c r="G45" i="1"/>
  <c r="F45" i="1"/>
  <c r="E45" i="1"/>
  <c r="C45" i="1"/>
  <c r="A45" i="1"/>
  <c r="K44" i="1"/>
  <c r="G44" i="1"/>
  <c r="F44" i="1"/>
  <c r="E44" i="1"/>
  <c r="C44" i="1"/>
  <c r="A44" i="1"/>
  <c r="K43" i="1"/>
  <c r="G43" i="1"/>
  <c r="F43" i="1"/>
  <c r="E43" i="1"/>
  <c r="C43" i="1"/>
  <c r="A43" i="1"/>
  <c r="K42" i="1"/>
  <c r="G42" i="1"/>
  <c r="F42" i="1"/>
  <c r="E42" i="1"/>
  <c r="C42" i="1"/>
  <c r="A42" i="1"/>
  <c r="K41" i="1"/>
  <c r="G41" i="1"/>
  <c r="F41" i="1"/>
  <c r="E41" i="1"/>
  <c r="C41" i="1"/>
  <c r="A41" i="1"/>
  <c r="K40" i="1"/>
  <c r="G40" i="1"/>
  <c r="F40" i="1"/>
  <c r="E40" i="1"/>
  <c r="C40" i="1"/>
  <c r="A40" i="1"/>
  <c r="K39" i="1"/>
  <c r="G39" i="1"/>
  <c r="F39" i="1"/>
  <c r="E39" i="1"/>
  <c r="C39" i="1"/>
  <c r="A39" i="1"/>
  <c r="K38" i="1"/>
  <c r="G38" i="1"/>
  <c r="F38" i="1"/>
  <c r="E38" i="1"/>
  <c r="C38" i="1"/>
  <c r="A38" i="1"/>
  <c r="K37" i="1"/>
  <c r="G37" i="1"/>
  <c r="F37" i="1"/>
  <c r="E37" i="1"/>
  <c r="C37" i="1"/>
  <c r="A37" i="1"/>
  <c r="K36" i="1"/>
  <c r="G36" i="1"/>
  <c r="F36" i="1"/>
  <c r="E36" i="1"/>
  <c r="C36" i="1"/>
  <c r="A36" i="1"/>
  <c r="K35" i="1"/>
  <c r="G35" i="1"/>
  <c r="F35" i="1"/>
  <c r="E35" i="1"/>
  <c r="C35" i="1"/>
  <c r="A35" i="1"/>
  <c r="K34" i="1"/>
  <c r="G34" i="1"/>
  <c r="F34" i="1"/>
  <c r="E34" i="1"/>
  <c r="C34" i="1"/>
  <c r="A34" i="1"/>
  <c r="K33" i="1"/>
  <c r="G33" i="1"/>
  <c r="F33" i="1"/>
  <c r="E33" i="1"/>
  <c r="C33" i="1"/>
  <c r="A33" i="1"/>
  <c r="K32" i="1"/>
  <c r="G32" i="1"/>
  <c r="F32" i="1"/>
  <c r="E32" i="1"/>
  <c r="C32" i="1"/>
  <c r="A32" i="1"/>
  <c r="K31" i="1"/>
  <c r="G31" i="1"/>
  <c r="F31" i="1"/>
  <c r="E31" i="1"/>
  <c r="C31" i="1"/>
  <c r="A31" i="1"/>
  <c r="K30" i="1"/>
  <c r="G30" i="1"/>
  <c r="F30" i="1"/>
  <c r="E30" i="1"/>
  <c r="C30" i="1"/>
  <c r="A30" i="1"/>
  <c r="K29" i="1"/>
  <c r="G29" i="1"/>
  <c r="F29" i="1"/>
  <c r="E29" i="1"/>
  <c r="C29" i="1"/>
  <c r="A29" i="1"/>
  <c r="K28" i="1"/>
  <c r="G28" i="1"/>
  <c r="F28" i="1"/>
  <c r="E28" i="1"/>
  <c r="C28" i="1"/>
  <c r="A28" i="1"/>
  <c r="K27" i="1"/>
  <c r="G27" i="1"/>
  <c r="F27" i="1"/>
  <c r="E27" i="1"/>
  <c r="C27" i="1"/>
  <c r="A27" i="1"/>
  <c r="K26" i="1"/>
  <c r="G26" i="1"/>
  <c r="F26" i="1"/>
  <c r="E26" i="1"/>
  <c r="C26" i="1"/>
  <c r="A26" i="1"/>
  <c r="K25" i="1"/>
  <c r="G25" i="1"/>
  <c r="F25" i="1"/>
  <c r="E25" i="1"/>
  <c r="C25" i="1"/>
  <c r="A25" i="1"/>
  <c r="K24" i="1"/>
  <c r="G24" i="1"/>
  <c r="F24" i="1"/>
  <c r="E24" i="1"/>
  <c r="C24" i="1"/>
  <c r="A24" i="1"/>
  <c r="K23" i="1"/>
  <c r="G23" i="1"/>
  <c r="F23" i="1"/>
  <c r="E23" i="1"/>
  <c r="C23" i="1"/>
  <c r="A23" i="1"/>
  <c r="K22" i="1"/>
  <c r="G22" i="1"/>
  <c r="F22" i="1"/>
  <c r="E22" i="1"/>
  <c r="C22" i="1"/>
  <c r="A22" i="1"/>
  <c r="K21" i="1"/>
  <c r="G21" i="1"/>
  <c r="F21" i="1"/>
  <c r="E21" i="1"/>
  <c r="C21" i="1"/>
  <c r="A21" i="1"/>
  <c r="K20" i="1"/>
  <c r="G20" i="1"/>
  <c r="F20" i="1"/>
  <c r="E20" i="1"/>
  <c r="C20" i="1"/>
  <c r="A20" i="1"/>
  <c r="K19" i="1"/>
  <c r="G19" i="1"/>
  <c r="F19" i="1"/>
  <c r="E19" i="1"/>
  <c r="C19" i="1"/>
  <c r="A19" i="1"/>
  <c r="K18" i="1"/>
  <c r="G18" i="1"/>
  <c r="F18" i="1"/>
  <c r="E18" i="1"/>
  <c r="C18" i="1"/>
  <c r="A18" i="1"/>
  <c r="K17" i="1"/>
  <c r="G17" i="1"/>
  <c r="F17" i="1"/>
  <c r="E17" i="1"/>
  <c r="C17" i="1"/>
  <c r="A17" i="1"/>
  <c r="K16" i="1"/>
  <c r="G16" i="1"/>
  <c r="F16" i="1"/>
  <c r="E16" i="1"/>
  <c r="C16" i="1"/>
  <c r="A16" i="1"/>
  <c r="K15" i="1"/>
  <c r="G15" i="1"/>
  <c r="F15" i="1"/>
  <c r="E15" i="1"/>
  <c r="C15" i="1"/>
  <c r="A15" i="1"/>
  <c r="K14" i="1"/>
  <c r="G14" i="1"/>
  <c r="F14" i="1"/>
  <c r="E14" i="1"/>
  <c r="C14" i="1"/>
  <c r="A14" i="1"/>
  <c r="K13" i="1"/>
  <c r="G13" i="1"/>
  <c r="F13" i="1"/>
  <c r="E13" i="1"/>
  <c r="C13" i="1"/>
  <c r="A13" i="1"/>
  <c r="K12" i="1"/>
  <c r="G12" i="1"/>
  <c r="F12" i="1"/>
  <c r="E12" i="1"/>
  <c r="C12" i="1"/>
  <c r="A12" i="1"/>
  <c r="K11" i="1"/>
  <c r="G11" i="1"/>
  <c r="F11" i="1"/>
  <c r="E11" i="1"/>
  <c r="C11" i="1"/>
  <c r="A11" i="1"/>
  <c r="K10" i="1"/>
  <c r="G10" i="1"/>
  <c r="F10" i="1"/>
  <c r="E10" i="1"/>
  <c r="C10" i="1"/>
  <c r="A10" i="1"/>
  <c r="K9" i="1"/>
  <c r="G9" i="1"/>
  <c r="F9" i="1"/>
  <c r="E9" i="1"/>
  <c r="C9" i="1"/>
  <c r="A9" i="1"/>
  <c r="K8" i="1"/>
  <c r="G8" i="1"/>
  <c r="F8" i="1"/>
  <c r="E8" i="1"/>
  <c r="C8" i="1"/>
  <c r="A8" i="1"/>
  <c r="K7" i="1"/>
  <c r="G7" i="1"/>
  <c r="F7" i="1"/>
  <c r="E7" i="1"/>
  <c r="C7" i="1"/>
  <c r="A7" i="1"/>
  <c r="K6" i="1"/>
  <c r="G6" i="1"/>
  <c r="F6" i="1"/>
  <c r="E6" i="1"/>
  <c r="C6" i="1"/>
  <c r="A6" i="1"/>
  <c r="K5" i="1"/>
  <c r="G5" i="1"/>
  <c r="F5" i="1"/>
  <c r="E5" i="1"/>
  <c r="C5" i="1"/>
  <c r="A5" i="1"/>
  <c r="K4" i="1"/>
  <c r="G4" i="1"/>
  <c r="F4" i="1"/>
  <c r="E4" i="1"/>
  <c r="C4" i="1"/>
  <c r="A4" i="1"/>
  <c r="K3" i="1"/>
  <c r="G3" i="1"/>
  <c r="F3" i="1"/>
  <c r="E3" i="1"/>
  <c r="C3" i="1"/>
  <c r="A3" i="1"/>
</calcChain>
</file>

<file path=xl/sharedStrings.xml><?xml version="1.0" encoding="utf-8"?>
<sst xmlns="http://schemas.openxmlformats.org/spreadsheetml/2006/main" count="104897" uniqueCount="7633">
  <si>
    <t>B</t>
  </si>
  <si>
    <t>A</t>
  </si>
  <si>
    <t>C</t>
  </si>
  <si>
    <t>U</t>
  </si>
  <si>
    <t>D</t>
  </si>
  <si>
    <t>Cód.Postal</t>
  </si>
  <si>
    <t>Dirección 1</t>
  </si>
  <si>
    <t>Nombre Local</t>
  </si>
  <si>
    <t>Mesa</t>
  </si>
  <si>
    <t>Subs</t>
  </si>
  <si>
    <t>Secc</t>
  </si>
  <si>
    <t>Dist</t>
  </si>
  <si>
    <t>Nombre Municipio</t>
  </si>
  <si>
    <t>Municipio</t>
  </si>
  <si>
    <t>Nombre Provincia</t>
  </si>
  <si>
    <t>Provincia</t>
  </si>
  <si>
    <t>Nombre Local Bilingüe</t>
  </si>
  <si>
    <t xml:space="preserve">CASA CONSISTORIAL </t>
  </si>
  <si>
    <t xml:space="preserve">BIBLIOTECA </t>
  </si>
  <si>
    <t xml:space="preserve">BIBLIOTECA MUNICIPAL </t>
  </si>
  <si>
    <t xml:space="preserve">CENTRO SOCIAL </t>
  </si>
  <si>
    <t xml:space="preserve">CASA DE CULTURA </t>
  </si>
  <si>
    <t xml:space="preserve">LOCAL MUNICIPAL </t>
  </si>
  <si>
    <t xml:space="preserve">CASA DE LA CULTURA </t>
  </si>
  <si>
    <t xml:space="preserve">CONSULTORIO MEDICO </t>
  </si>
  <si>
    <t xml:space="preserve">AYUNTAMIENTO </t>
  </si>
  <si>
    <t xml:space="preserve">CASA AYUNTAMIENTO </t>
  </si>
  <si>
    <t xml:space="preserve">CENTRO CULTURAL </t>
  </si>
  <si>
    <t xml:space="preserve">GRUPO ESCOLAR </t>
  </si>
  <si>
    <t xml:space="preserve">CENTRO SOCIOCULTURAL </t>
  </si>
  <si>
    <t xml:space="preserve">COLEGIO PUBLICO </t>
  </si>
  <si>
    <t xml:space="preserve">EDIFICIO SERVICIOS MULTIPLES </t>
  </si>
  <si>
    <t xml:space="preserve">ESCUELAS </t>
  </si>
  <si>
    <t xml:space="preserve">BAJOS DEL AYUNTAMIENTO </t>
  </si>
  <si>
    <t xml:space="preserve">ANTIGUAS ESCUELAS </t>
  </si>
  <si>
    <t xml:space="preserve">CENTRO DE DIA </t>
  </si>
  <si>
    <t xml:space="preserve">SALON DE ACTOS DEL AYUNTAMIENTO </t>
  </si>
  <si>
    <t xml:space="preserve">EDIFICIO MUNICIPAL </t>
  </si>
  <si>
    <t xml:space="preserve">BAJOS DE LA CASA CONSISTORIAL </t>
  </si>
  <si>
    <t xml:space="preserve">BAJOS AYUNTAMIENTO </t>
  </si>
  <si>
    <t xml:space="preserve">BAJOS CASA CONSISTORIAL </t>
  </si>
  <si>
    <t xml:space="preserve">SALON SOCIAL </t>
  </si>
  <si>
    <t xml:space="preserve">POLIDEPORTIVO MUNICIPAL </t>
  </si>
  <si>
    <t xml:space="preserve">SALON DE ACTOS CASA CONSISTORIAL </t>
  </si>
  <si>
    <t xml:space="preserve">EDIFICIO DE SERVICIOS MULTIPLES </t>
  </si>
  <si>
    <t xml:space="preserve">CENTRO DE LA TERCERA EDAD </t>
  </si>
  <si>
    <t xml:space="preserve">EDIFICIO MULTIUSOS </t>
  </si>
  <si>
    <t xml:space="preserve">AYUNTAMIENTO (PLANTA BAJA) </t>
  </si>
  <si>
    <t xml:space="preserve">HOGAR DEL JUBILADO </t>
  </si>
  <si>
    <t xml:space="preserve">TELECLUB </t>
  </si>
  <si>
    <t xml:space="preserve">EDIFICIO DE USOS MULTIPLES </t>
  </si>
  <si>
    <t xml:space="preserve">SALON MUNICIPAL </t>
  </si>
  <si>
    <t xml:space="preserve">SALÓN DE PLENOS DEL AYUNTAMIENTO </t>
  </si>
  <si>
    <t xml:space="preserve">CENTRO DE CONVIVENCIA </t>
  </si>
  <si>
    <t xml:space="preserve">ESCUELA PUBLICA </t>
  </si>
  <si>
    <t xml:space="preserve">SALON DE PLENOS DEL AYUNTAMIENTO </t>
  </si>
  <si>
    <t xml:space="preserve">SALON CULTURAL </t>
  </si>
  <si>
    <t xml:space="preserve">CENTRO CIVICO </t>
  </si>
  <si>
    <t xml:space="preserve">COLEGIO PUBLICO SAN BLAS </t>
  </si>
  <si>
    <t xml:space="preserve">EDIFICIO DEL AYUNTAMIENTO </t>
  </si>
  <si>
    <t>AYUNTAMIENTO PLANTA BAJA</t>
  </si>
  <si>
    <t>CAMPILLO (EL)</t>
  </si>
  <si>
    <t xml:space="preserve">CENTRO CULTURAL POLIVALENTE </t>
  </si>
  <si>
    <t xml:space="preserve">MERCADO DE ABASTOS </t>
  </si>
  <si>
    <t xml:space="preserve">EDIFICIO AYUNTAMIENTO </t>
  </si>
  <si>
    <t xml:space="preserve">COLEGIO PUBLICO SANTA ANA </t>
  </si>
  <si>
    <t xml:space="preserve">COLEGIO PUBLICO SANTA TERESA </t>
  </si>
  <si>
    <t>CASA CONSISTORIAL SALON DE PLENOS</t>
  </si>
  <si>
    <t xml:space="preserve">COLEGIO PUBLICO SANTIAGO APOSTOL </t>
  </si>
  <si>
    <t xml:space="preserve">AYUNTAMIENTO VIEJO </t>
  </si>
  <si>
    <t xml:space="preserve">OFICINA MUNICIPAL </t>
  </si>
  <si>
    <t xml:space="preserve">ESCUELA </t>
  </si>
  <si>
    <t xml:space="preserve">COLEGIO PUBLICO REYES CATOLICOS </t>
  </si>
  <si>
    <t xml:space="preserve">SALON DE PLENOS DE LA CASA CONSISTORIAL </t>
  </si>
  <si>
    <t xml:space="preserve">COLEGIO LA SALLE </t>
  </si>
  <si>
    <t xml:space="preserve">COLEGIO SAGRADA FAMILIA </t>
  </si>
  <si>
    <t xml:space="preserve">SALON DE SESIONES CASA CONSISTORIAL </t>
  </si>
  <si>
    <t xml:space="preserve">SALON ACTOS AYUNTAMIENTO </t>
  </si>
  <si>
    <t xml:space="preserve">EDIFICIO USOS MULTIPLES </t>
  </si>
  <si>
    <t xml:space="preserve">EDIFICIO MUNICIPAL DE USOS MULTIPLES </t>
  </si>
  <si>
    <t xml:space="preserve">ANTIGUO AYUNTAMIENTO </t>
  </si>
  <si>
    <t xml:space="preserve">LOCAL DE USOS MULTIPLES </t>
  </si>
  <si>
    <t xml:space="preserve">CENTRO DE EDUCACION INFANTIL </t>
  </si>
  <si>
    <t xml:space="preserve">SALON DE ACTOS AYUNTAMIENTO </t>
  </si>
  <si>
    <t xml:space="preserve">ESCUELA OFICIAL DE IDIOMAS </t>
  </si>
  <si>
    <t xml:space="preserve">COLEGIO SAN JOSE DE CALASANZ </t>
  </si>
  <si>
    <t xml:space="preserve">BIBLIOTECA PUBLICA MUNICIPAL </t>
  </si>
  <si>
    <t xml:space="preserve">CENTRO SOCIO CULTURAL </t>
  </si>
  <si>
    <t xml:space="preserve">SALON MUNICIPAL DE USOS MULTIPLES </t>
  </si>
  <si>
    <t xml:space="preserve">BAJOS EDIFICIO AYUNTAMIENTO </t>
  </si>
  <si>
    <t xml:space="preserve">COLEGIO INFANTIL </t>
  </si>
  <si>
    <t xml:space="preserve">LOCAL DEL AYUNTAMIENTO </t>
  </si>
  <si>
    <t xml:space="preserve">CASA CULTURA </t>
  </si>
  <si>
    <t xml:space="preserve">COLEGIO VICENTE ALEIXANDRE </t>
  </si>
  <si>
    <t xml:space="preserve">CEIP CERVANTES </t>
  </si>
  <si>
    <t xml:space="preserve">COLEGIO SAN JUAN DE LA CRUZ </t>
  </si>
  <si>
    <t xml:space="preserve">ESCUELA DE MUSICA </t>
  </si>
  <si>
    <t xml:space="preserve">INSTITUTO DE ENSEÑANZA SECUNDARIA </t>
  </si>
  <si>
    <t xml:space="preserve">CONSERVATORIO DE MUSICA </t>
  </si>
  <si>
    <t xml:space="preserve">COLEGIO AVE MARIA </t>
  </si>
  <si>
    <t xml:space="preserve">CAMARA AGRARIA LOCAL </t>
  </si>
  <si>
    <t xml:space="preserve">SALON DE USOS MULTIPLES </t>
  </si>
  <si>
    <t xml:space="preserve">ESCUELA MUNICIPAL DE MUSICA </t>
  </si>
  <si>
    <t xml:space="preserve">NUEVO AYUNTAMIENTO </t>
  </si>
  <si>
    <t xml:space="preserve">DIPUTACION PROVINCIAL </t>
  </si>
  <si>
    <t xml:space="preserve">ESCUELA DE ARTE </t>
  </si>
  <si>
    <t xml:space="preserve">COLEGIO PUBLICO PADRE MANJON </t>
  </si>
  <si>
    <t xml:space="preserve">CENTRO DE ARTES ESCENICAS </t>
  </si>
  <si>
    <t xml:space="preserve">COLEGIO HERMANOS MARISTAS </t>
  </si>
  <si>
    <t xml:space="preserve">CASA DE LAS ASOCIACIONES </t>
  </si>
  <si>
    <t xml:space="preserve">COLEGIO SAN JOSE </t>
  </si>
  <si>
    <t xml:space="preserve">COLEGIO MARIA AUXILIADORA </t>
  </si>
  <si>
    <t xml:space="preserve">COLEGIO PUBLICO RAFAEL ALBERTI </t>
  </si>
  <si>
    <t xml:space="preserve">CENTRO DE LA 3ª EDAD </t>
  </si>
  <si>
    <t xml:space="preserve">SALON PLENOS AYUNTAMIENTO </t>
  </si>
  <si>
    <t xml:space="preserve">COLEGIO PUBLICO SAN JOSE </t>
  </si>
  <si>
    <t xml:space="preserve">SALA DE EXPOSICIONES DEL AYUNTAMIENTO </t>
  </si>
  <si>
    <t>AYUNTAMIENTO SALÓN DE ACTOS</t>
  </si>
  <si>
    <t xml:space="preserve">CENTRO SOCIAL DE CONVIVENCIA </t>
  </si>
  <si>
    <t xml:space="preserve">SALON PARROQUIAL </t>
  </si>
  <si>
    <t xml:space="preserve">ALBERGUE MUNICIPAL </t>
  </si>
  <si>
    <t xml:space="preserve">CASA MUNICIPAL DE CULTURA </t>
  </si>
  <si>
    <t xml:space="preserve">CASA DE LAS ARTES </t>
  </si>
  <si>
    <t xml:space="preserve">GUARDERIA MUNICIPAL </t>
  </si>
  <si>
    <t xml:space="preserve">COLEGIO SAN VICENTE DE PAUL </t>
  </si>
  <si>
    <t xml:space="preserve">SALA DE ESPERA CONSULTORIO MEDICO </t>
  </si>
  <si>
    <t xml:space="preserve">INSTITUTO DE EDUCACION SECUNDARIA </t>
  </si>
  <si>
    <t xml:space="preserve">ANTIGUA ESCUELA DE NIÑAS </t>
  </si>
  <si>
    <t xml:space="preserve">ANTIGUO CENTRO DE SALUD </t>
  </si>
  <si>
    <t>Relación de secciones, mesas y locales electorales en los que se celebrará la votación el día 17 de mayo de 2026</t>
  </si>
  <si>
    <t>ALMERÍA</t>
  </si>
  <si>
    <t>ABLA</t>
  </si>
  <si>
    <t>ABRUCENA</t>
  </si>
  <si>
    <t>ADRA</t>
  </si>
  <si>
    <t>ALBANCHEZ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</si>
  <si>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</si>
  <si>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</si>
  <si>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</si>
  <si>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</si>
  <si>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</si>
  <si>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</si>
  <si>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</si>
  <si>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</si>
  <si>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</si>
  <si>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</si>
  <si>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</si>
  <si>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</si>
  <si>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</si>
  <si>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</si>
  <si>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</si>
  <si>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</si>
  <si>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</si>
  <si>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</si>
  <si>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</si>
  <si>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</si>
  <si>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</si>
  <si>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</si>
  <si>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</si>
  <si>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SAN ROQUE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</si>
  <si>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</si>
  <si>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</si>
  <si>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</si>
  <si>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</si>
  <si>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</si>
  <si>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</si>
  <si>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</si>
  <si>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</si>
  <si>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</si>
  <si>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</si>
  <si>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</si>
  <si>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</si>
  <si>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</si>
  <si>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</si>
  <si>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</si>
  <si>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</si>
  <si>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</si>
  <si>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</si>
  <si>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</si>
  <si>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</si>
  <si>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</si>
  <si>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SAN FRANCISCO</t>
  </si>
  <si>
    <t>ÍLLAR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</si>
  <si>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</si>
  <si>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</si>
  <si>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</si>
  <si>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</si>
  <si>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</si>
  <si>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</si>
  <si>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</si>
  <si>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</si>
  <si>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</si>
  <si>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</si>
  <si>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</si>
  <si>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</si>
  <si>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VISO (EL)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</si>
  <si>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</si>
  <si>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</si>
  <si>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</si>
  <si>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</si>
  <si>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</si>
  <si>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</si>
  <si>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</si>
  <si>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</si>
  <si>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</si>
  <si>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</si>
  <si>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</si>
  <si>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</si>
  <si>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</si>
  <si>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AGUADULCE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</si>
  <si>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</si>
  <si>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</si>
  <si>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</si>
  <si>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</si>
  <si>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</si>
  <si>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</si>
  <si>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</si>
  <si>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</si>
  <si>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</si>
  <si>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</si>
  <si>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</si>
  <si>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</si>
  <si>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</si>
  <si>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</si>
  <si>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</si>
  <si>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</si>
  <si>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</si>
  <si>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</si>
  <si>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</si>
  <si>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</si>
  <si>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</si>
  <si>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</si>
  <si>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</si>
  <si>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</si>
  <si>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 (LAS)</t>
  </si>
  <si>
    <t>EJIDO (EL)</t>
  </si>
  <si>
    <t>MOJONERA (LA)</t>
  </si>
  <si>
    <t>BALANEGRA</t>
  </si>
  <si>
    <t>CÁDIZ</t>
  </si>
  <si>
    <t>ALCALÁ DE LOS GAZULES</t>
  </si>
  <si>
    <t>ALCALÁ DEL VALLE</t>
  </si>
  <si>
    <t>ALGAR</t>
  </si>
  <si>
    <t>ALGECIRAS</t>
  </si>
  <si>
    <t>ALGODONALES</t>
  </si>
  <si>
    <t>ARCOS DE LA FRONTERA</t>
  </si>
  <si>
    <t>GUIJO (EL)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</si>
  <si>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</si>
  <si>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</si>
  <si>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</si>
  <si>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</si>
  <si>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</si>
  <si>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</si>
  <si>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</si>
  <si>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CHICLANA DE LA FRONTERA</t>
  </si>
  <si>
    <t>CHIPIONA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</si>
  <si>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</si>
  <si>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</si>
  <si>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</si>
  <si>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</si>
  <si>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</si>
  <si>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</si>
  <si>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MEDINA SIDONIA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</si>
  <si>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</si>
  <si>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</si>
  <si>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</si>
  <si>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</si>
  <si>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</si>
  <si>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</si>
  <si>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</si>
  <si>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</si>
  <si>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</si>
  <si>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</si>
  <si>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</si>
  <si>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</si>
  <si>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</si>
  <si>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</si>
  <si>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</si>
  <si>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</si>
  <si>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</si>
  <si>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</si>
  <si>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</si>
  <si>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</si>
  <si>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SAN MARTÍN DEL TESORILLO</t>
  </si>
  <si>
    <t>CÓRDOBA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</si>
  <si>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</si>
  <si>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</si>
  <si>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</si>
  <si>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</si>
  <si>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</si>
  <si>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</si>
  <si>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</si>
  <si>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</si>
  <si>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</si>
  <si>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</si>
  <si>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</si>
  <si>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</si>
  <si>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</si>
  <si>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</si>
  <si>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</si>
  <si>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</si>
  <si>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</si>
  <si>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</si>
  <si>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</si>
  <si>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</si>
  <si>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</si>
  <si>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</si>
  <si>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</si>
  <si>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</si>
  <si>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</si>
  <si>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</si>
  <si>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</si>
  <si>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</si>
  <si>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</si>
  <si>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</si>
  <si>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</si>
  <si>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</si>
  <si>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</si>
  <si>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</si>
  <si>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</si>
  <si>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</si>
  <si>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</si>
  <si>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</si>
  <si>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</si>
  <si>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</si>
  <si>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</si>
  <si>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</si>
  <si>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</si>
  <si>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</si>
  <si>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</si>
  <si>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</si>
  <si>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</si>
  <si>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</si>
  <si>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</si>
  <si>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</si>
  <si>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</si>
  <si>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</si>
  <si>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</si>
  <si>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</si>
  <si>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</si>
  <si>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</si>
  <si>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</si>
  <si>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</si>
  <si>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</si>
  <si>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</si>
  <si>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</si>
  <si>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</si>
  <si>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</si>
  <si>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</si>
  <si>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</si>
  <si>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</si>
  <si>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</si>
  <si>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</si>
  <si>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</si>
  <si>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</si>
  <si>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</si>
  <si>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ZUHEROS</t>
  </si>
  <si>
    <t>FUENTE CARRETEROS</t>
  </si>
  <si>
    <t>GUIJARROSA (LA)</t>
  </si>
  <si>
    <t>GRANADA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</si>
  <si>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</si>
  <si>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</si>
  <si>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</si>
  <si>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</si>
  <si>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</si>
  <si>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</si>
  <si>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</si>
  <si>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</si>
  <si>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</si>
  <si>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</si>
  <si>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</si>
  <si>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</si>
  <si>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</si>
  <si>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</si>
  <si>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</si>
  <si>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</si>
  <si>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</si>
  <si>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</si>
  <si>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</si>
  <si>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</si>
  <si>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</si>
  <si>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</si>
  <si>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</si>
  <si>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</si>
  <si>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</si>
  <si>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</si>
  <si>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</si>
  <si>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</si>
  <si>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</si>
  <si>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</si>
  <si>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</si>
  <si>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</si>
  <si>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</si>
  <si>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</si>
  <si>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</si>
  <si>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</si>
  <si>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</si>
  <si>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</si>
  <si>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</si>
  <si>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</si>
  <si>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</si>
  <si>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</si>
  <si>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</si>
  <si>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</si>
  <si>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</si>
  <si>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</si>
  <si>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</si>
  <si>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</si>
  <si>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</si>
  <si>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</si>
  <si>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</si>
  <si>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</si>
  <si>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</si>
  <si>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</si>
  <si>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</si>
  <si>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SALON DE ACTOS AYUNTAMIENTO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</si>
  <si>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</si>
  <si>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</si>
  <si>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</si>
  <si>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</si>
  <si>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</si>
  <si>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</si>
  <si>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</si>
  <si>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</si>
  <si>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</si>
  <si>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FORNES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</si>
  <si>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</si>
  <si>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</si>
  <si>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</si>
  <si>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</si>
  <si>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</si>
  <si>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</si>
  <si>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</si>
  <si>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</si>
  <si>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</si>
  <si>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</si>
  <si>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GÜÉJAR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</si>
  <si>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</si>
  <si>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</si>
  <si>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</si>
  <si>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</si>
  <si>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</si>
  <si>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</si>
  <si>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</si>
  <si>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ÍLLORA</t>
  </si>
  <si>
    <t>ÍTRABO</t>
  </si>
  <si>
    <t>IZNALLOZ</t>
  </si>
  <si>
    <t>JÁTAR</t>
  </si>
  <si>
    <t>JAYENA</t>
  </si>
  <si>
    <t>JÉREZ DEL MARQUESADO</t>
  </si>
  <si>
    <t>JETE</t>
  </si>
  <si>
    <t>JUN</t>
  </si>
  <si>
    <t>JUVILES</t>
  </si>
  <si>
    <t>CALAHORRA (LA)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</si>
  <si>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</si>
  <si>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</si>
  <si>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</si>
  <si>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</si>
  <si>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</si>
  <si>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</si>
  <si>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</si>
  <si>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</si>
  <si>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</si>
  <si>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</si>
  <si>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</si>
  <si>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</si>
  <si>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</si>
  <si>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OLIVARES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</si>
  <si>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</si>
  <si>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</si>
  <si>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</si>
  <si>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</si>
  <si>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</si>
  <si>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</si>
  <si>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</si>
  <si>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</si>
  <si>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</si>
  <si>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</si>
  <si>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</si>
  <si>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</si>
  <si>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</si>
  <si>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</si>
  <si>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</si>
  <si>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</si>
  <si>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</si>
  <si>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</si>
  <si>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</si>
  <si>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 (LA)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</si>
  <si>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</si>
  <si>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</si>
  <si>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</si>
  <si>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</si>
  <si>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</si>
  <si>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</si>
  <si>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</si>
  <si>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</si>
  <si>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</si>
  <si>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</si>
  <si>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</si>
  <si>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</si>
  <si>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</si>
  <si>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</si>
  <si>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</si>
  <si>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</si>
  <si>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</si>
  <si>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</si>
  <si>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</si>
  <si>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</si>
  <si>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</si>
  <si>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</si>
  <si>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</si>
  <si>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</si>
  <si>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</si>
  <si>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</si>
  <si>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</si>
  <si>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</si>
  <si>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</si>
  <si>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 (LA)</t>
  </si>
  <si>
    <t>ZÚJAR</t>
  </si>
  <si>
    <t>TAHA (LA)</t>
  </si>
  <si>
    <t>VALLE (EL)</t>
  </si>
  <si>
    <t>NEVADA</t>
  </si>
  <si>
    <t>ALPUJARRA DE LA SIERRA</t>
  </si>
  <si>
    <t>GABIAS (LAS)</t>
  </si>
  <si>
    <t>GUÁJARES (LOS)</t>
  </si>
  <si>
    <t>VALLE DEL ZALABÍ</t>
  </si>
  <si>
    <t>VILLAMENA</t>
  </si>
  <si>
    <t>MORELÁBOR</t>
  </si>
  <si>
    <t>PINAR (EL)</t>
  </si>
  <si>
    <t>VEGAS DEL GENIL</t>
  </si>
  <si>
    <t>CUEVAS DEL CAMPO</t>
  </si>
  <si>
    <t>ZAGRA</t>
  </si>
  <si>
    <t>VALDERRUBIO</t>
  </si>
  <si>
    <t>DOMINGO PÉREZ DE GRANADA</t>
  </si>
  <si>
    <t>TORRENUEVA COSTA</t>
  </si>
  <si>
    <t>HUELVA</t>
  </si>
  <si>
    <t>ALÁJAR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</si>
  <si>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</si>
  <si>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</si>
  <si>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</si>
  <si>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</si>
  <si>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</si>
  <si>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</si>
  <si>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</si>
  <si>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</si>
  <si>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</si>
  <si>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</si>
  <si>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</si>
  <si>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</si>
  <si>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</si>
  <si>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</si>
  <si>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</si>
  <si>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</si>
  <si>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CAMPOFRÍO</t>
  </si>
  <si>
    <t>CAÑAVERAL DE LEÓN</t>
  </si>
  <si>
    <t>CARTAYA</t>
  </si>
  <si>
    <t>CASTAÑO DEL ROBLEDO</t>
  </si>
  <si>
    <t>CERRO DE ANDÉVALO (EL)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</si>
  <si>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</si>
  <si>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</si>
  <si>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</si>
  <si>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</si>
  <si>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</si>
  <si>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</si>
  <si>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</si>
  <si>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</si>
  <si>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</si>
  <si>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</si>
  <si>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</si>
  <si>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</si>
  <si>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</si>
  <si>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</si>
  <si>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</si>
  <si>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</si>
  <si>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</si>
  <si>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</si>
  <si>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</si>
  <si>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</si>
  <si>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</si>
  <si>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</si>
  <si>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</si>
  <si>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</si>
  <si>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</si>
  <si>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</si>
  <si>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</si>
  <si>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</si>
  <si>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</si>
  <si>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</si>
  <si>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</si>
  <si>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</si>
  <si>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</si>
  <si>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</si>
  <si>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</si>
  <si>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</si>
  <si>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</si>
  <si>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</si>
  <si>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</si>
  <si>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</si>
  <si>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</si>
  <si>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</si>
  <si>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</si>
  <si>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</si>
  <si>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</si>
  <si>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</si>
  <si>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</si>
  <si>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</si>
  <si>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</si>
  <si>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</si>
  <si>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</si>
  <si>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</si>
  <si>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</si>
  <si>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</si>
  <si>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</si>
  <si>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ZARZA-PERRUNAL (LA)</t>
  </si>
  <si>
    <t>JAÉN</t>
  </si>
  <si>
    <t>ALBANCHEZ DE MÁGINA</t>
  </si>
  <si>
    <t>ALCALÁ LA REAL</t>
  </si>
  <si>
    <t>ALCAUDETE</t>
  </si>
  <si>
    <t>ALDEAQUEMADA</t>
  </si>
  <si>
    <t>ANDÚJAR</t>
  </si>
  <si>
    <t>VILLARES (LOS)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</si>
  <si>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</si>
  <si>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</si>
  <si>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</si>
  <si>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</si>
  <si>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</si>
  <si>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</si>
  <si>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</si>
  <si>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</si>
  <si>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</si>
  <si>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</si>
  <si>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</si>
  <si>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</si>
  <si>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</si>
  <si>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</si>
  <si>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</si>
  <si>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</si>
  <si>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</si>
  <si>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</si>
  <si>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</si>
  <si>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</si>
  <si>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</si>
  <si>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</si>
  <si>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</si>
  <si>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ESPELUY</t>
  </si>
  <si>
    <t>FRAILES</t>
  </si>
  <si>
    <t>FUENSANTA DE MARTOS</t>
  </si>
  <si>
    <t>FUERTE DEL REY</t>
  </si>
  <si>
    <t>GÉNAVE</t>
  </si>
  <si>
    <t>GUARDIA DE JAÉN (LA)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</si>
  <si>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</si>
  <si>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</si>
  <si>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</si>
  <si>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</si>
  <si>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</si>
  <si>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</si>
  <si>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</si>
  <si>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</si>
  <si>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</si>
  <si>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</si>
  <si>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</si>
  <si>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</si>
  <si>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</si>
  <si>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</si>
  <si>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</si>
  <si>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</si>
  <si>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</si>
  <si>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</si>
  <si>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</si>
  <si>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</si>
  <si>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</si>
  <si>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</si>
  <si>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</si>
  <si>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</si>
  <si>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</si>
  <si>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</si>
  <si>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</si>
  <si>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</si>
  <si>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</si>
  <si>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</si>
  <si>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</si>
  <si>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</si>
  <si>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</si>
  <si>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</si>
  <si>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</si>
  <si>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</si>
  <si>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</si>
  <si>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</si>
  <si>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</si>
  <si>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</si>
  <si>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</si>
  <si>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</si>
  <si>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</si>
  <si>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</si>
  <si>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</si>
  <si>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</si>
  <si>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</si>
  <si>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</si>
  <si>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</si>
  <si>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</si>
  <si>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</si>
  <si>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</si>
  <si>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</si>
  <si>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</si>
  <si>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</si>
  <si>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VILLARRODRIGO</t>
  </si>
  <si>
    <t>CÁRCHELES</t>
  </si>
  <si>
    <t>BEDMAR Y GARCÍEZ</t>
  </si>
  <si>
    <t>VILLATORRES</t>
  </si>
  <si>
    <t>SANTIAGO-PONTONES</t>
  </si>
  <si>
    <t>ARROYO DEL OJANCO</t>
  </si>
  <si>
    <t>MÁLAGA</t>
  </si>
  <si>
    <t>ALAMEDA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</si>
  <si>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</si>
  <si>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</si>
  <si>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</si>
  <si>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</si>
  <si>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</si>
  <si>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</si>
  <si>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</si>
  <si>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</si>
  <si>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</si>
  <si>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</si>
  <si>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</si>
  <si>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</si>
  <si>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</si>
  <si>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</si>
  <si>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</si>
  <si>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</si>
  <si>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</si>
  <si>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</si>
  <si>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</si>
  <si>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</si>
  <si>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</si>
  <si>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</si>
  <si>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</si>
  <si>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</si>
  <si>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</si>
  <si>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</si>
  <si>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</si>
  <si>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</si>
  <si>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</si>
  <si>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</si>
  <si>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</si>
  <si>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</si>
  <si>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</si>
  <si>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</si>
  <si>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</si>
  <si>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</si>
  <si>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</si>
  <si>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</si>
  <si>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</si>
  <si>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</si>
  <si>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</si>
  <si>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</si>
  <si>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</si>
  <si>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</si>
  <si>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</si>
  <si>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</si>
  <si>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</si>
  <si>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</si>
  <si>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</si>
  <si>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</si>
  <si>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</si>
  <si>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</si>
  <si>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</si>
  <si>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</si>
  <si>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</si>
  <si>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</si>
  <si>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</si>
  <si>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</si>
  <si>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</si>
  <si>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</si>
  <si>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</si>
  <si>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</si>
  <si>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</si>
  <si>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</si>
  <si>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</si>
  <si>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</si>
  <si>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</si>
  <si>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</si>
  <si>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</si>
  <si>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</si>
  <si>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</si>
  <si>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</si>
  <si>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</si>
  <si>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</si>
  <si>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</si>
  <si>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</si>
  <si>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</si>
  <si>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</si>
  <si>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</si>
  <si>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</si>
  <si>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</si>
  <si>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</si>
  <si>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</si>
  <si>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</si>
  <si>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</si>
  <si>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</si>
  <si>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</si>
  <si>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</si>
  <si>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</si>
  <si>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</si>
  <si>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</si>
  <si>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</si>
  <si>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</si>
  <si>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</si>
  <si>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</si>
  <si>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</si>
  <si>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</si>
  <si>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</si>
  <si>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</si>
  <si>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</si>
  <si>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</si>
  <si>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SEVILLA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</si>
  <si>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</si>
  <si>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</si>
  <si>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</si>
  <si>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</si>
  <si>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</si>
  <si>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</si>
  <si>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</si>
  <si>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</si>
  <si>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</si>
  <si>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</si>
  <si>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</si>
  <si>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</si>
  <si>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</si>
  <si>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</si>
  <si>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</si>
  <si>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</si>
  <si>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</si>
  <si>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</si>
  <si>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</si>
  <si>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</si>
  <si>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</si>
  <si>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</si>
  <si>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</si>
  <si>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</si>
  <si>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</si>
  <si>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</si>
  <si>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</si>
  <si>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</si>
  <si>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</si>
  <si>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CENTRO DE LA 3ª EDAD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</si>
  <si>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</si>
  <si>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</si>
  <si>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</si>
  <si>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</si>
  <si>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</si>
  <si>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</si>
  <si>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</si>
  <si>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</si>
  <si>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</si>
  <si>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</si>
  <si>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</si>
  <si>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</si>
  <si>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</si>
  <si>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</si>
  <si>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</si>
  <si>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</si>
  <si>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</si>
  <si>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</si>
  <si>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</si>
  <si>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</si>
  <si>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</si>
  <si>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</si>
  <si>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</si>
  <si>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</si>
  <si>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EDIFICIO SALON MUNICIPAL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</si>
  <si>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</si>
  <si>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</si>
  <si>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</si>
  <si>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</si>
  <si>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</si>
  <si>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</si>
  <si>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</si>
  <si>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</si>
  <si>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</si>
  <si>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</si>
  <si>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</si>
  <si>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</si>
  <si>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</si>
  <si>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</si>
  <si>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</si>
  <si>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</si>
  <si>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</si>
  <si>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</si>
  <si>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</si>
  <si>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</si>
  <si>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</si>
  <si>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</si>
  <si>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</si>
  <si>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</si>
  <si>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</si>
  <si>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</si>
  <si>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</si>
  <si>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</si>
  <si>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</si>
  <si>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</si>
  <si>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</si>
  <si>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SANLÚCAR LA MAYOR</t>
  </si>
  <si>
    <t>SAN NICOLÁS DEL PUERTO</t>
  </si>
  <si>
    <t>SANTIPONCE</t>
  </si>
  <si>
    <t>SAUCEJO (EL)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</si>
  <si>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</si>
  <si>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</si>
  <si>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</si>
  <si>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</si>
  <si>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</si>
  <si>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</si>
  <si>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</si>
  <si>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</si>
  <si>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</si>
  <si>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</si>
  <si>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 (EL)</t>
  </si>
  <si>
    <t>CAÑADA ROSAL</t>
  </si>
  <si>
    <t>ISLA MAYOR</t>
  </si>
  <si>
    <t>CUERVO DE SEVILLA (EL)</t>
  </si>
  <si>
    <t>PALMAR DE TROYA (EL)</t>
  </si>
  <si>
    <t xml:space="preserve">C.E.I.P. JOAQUIN TENA SICILIA </t>
  </si>
  <si>
    <t xml:space="preserve">AYUNTAMIENTO DE ABRUCENA </t>
  </si>
  <si>
    <t xml:space="preserve">C.E.I.P. SAN FERNANDO </t>
  </si>
  <si>
    <t xml:space="preserve">ESTACION DE AUTOBUSES </t>
  </si>
  <si>
    <t xml:space="preserve">AUDITORIO CIUDAD DE ADRA </t>
  </si>
  <si>
    <t xml:space="preserve">PISTA POLIDEPORTIVA </t>
  </si>
  <si>
    <t xml:space="preserve">I.E.S. ABDERA </t>
  </si>
  <si>
    <t xml:space="preserve">AUDITORIO CIUDAD DE ADRA-ANTIGUO SALON MUNICIPAL </t>
  </si>
  <si>
    <t xml:space="preserve">C.E.I.P. PEDRO DE MENA </t>
  </si>
  <si>
    <t xml:space="preserve">CENTRO DE SERVICIOS SOCIALES DE ADRA </t>
  </si>
  <si>
    <t xml:space="preserve">BAJOS DEL AYUNTAMIENTO DE ADRA </t>
  </si>
  <si>
    <t xml:space="preserve">SALONES PARROQUIALES DE ADRA </t>
  </si>
  <si>
    <t xml:space="preserve">MERCADO MUNICIPAL </t>
  </si>
  <si>
    <t xml:space="preserve">ASOCIACION DE VECINOS VIRGEN DE LOS DOLORES </t>
  </si>
  <si>
    <t xml:space="preserve">C.E.I.P. ALBORAIDA </t>
  </si>
  <si>
    <t xml:space="preserve">OFICINA MUNICIPAL (ANTIGUO MERCADO) </t>
  </si>
  <si>
    <t xml:space="preserve">CENTRO DE LA TERCERA EDAD DE LA CURVA </t>
  </si>
  <si>
    <t xml:space="preserve">BIBLIOTECA MUNICIPAL ALEJO GARCIA MORENO </t>
  </si>
  <si>
    <t xml:space="preserve">ESPACIO POLIVALENTE DE USO CULTURAL </t>
  </si>
  <si>
    <t xml:space="preserve">PABELLON DE DEPORTES FRANCISCO TORRECILLAS SANCHEZ </t>
  </si>
  <si>
    <t xml:space="preserve">I.E.S. CARDENAL CISNEROS </t>
  </si>
  <si>
    <t xml:space="preserve">C.E.I.P. VELAZQUEZ </t>
  </si>
  <si>
    <t xml:space="preserve">COLEGIO RURAL MEDIO ALMANZORA LLANO DE LOS OLLERES </t>
  </si>
  <si>
    <t xml:space="preserve">COLEGIO RURAL MEDIO ALMANZORA SALIENTE BAJO </t>
  </si>
  <si>
    <t xml:space="preserve">PABELLON CUBIERTO </t>
  </si>
  <si>
    <t xml:space="preserve">CENTRO CULTURAL ZAHARAGÜI </t>
  </si>
  <si>
    <t xml:space="preserve">HOGAR </t>
  </si>
  <si>
    <t xml:space="preserve">ESCUELA DE MAYORES DE EL HIJATE </t>
  </si>
  <si>
    <t xml:space="preserve">CENTRO DE LA TERCERA EDAD DE ALHABIA </t>
  </si>
  <si>
    <t xml:space="preserve">FRONTON MUNICIPAL DE ALHAMA DE ALMERIA </t>
  </si>
  <si>
    <t xml:space="preserve">ANTIGUO COLEGIO DE EDUCACION INFANTIL </t>
  </si>
  <si>
    <t xml:space="preserve">SALON DE ACTOS ANTONIO TORRES LOPEZ </t>
  </si>
  <si>
    <t xml:space="preserve">PALACIO DE LOS MARQUESES DE CABRA </t>
  </si>
  <si>
    <t xml:space="preserve">COLEGIO NUESTRA SEÑORA DEL MILAGRO </t>
  </si>
  <si>
    <t xml:space="preserve">EXCMA. DIPUTACION PROVINCIAL DE ALMERIA </t>
  </si>
  <si>
    <t xml:space="preserve">C.E.I.P. INES RELAÑO </t>
  </si>
  <si>
    <t xml:space="preserve">C.E.I.P. LA CHANCA </t>
  </si>
  <si>
    <t xml:space="preserve">ESCUELA MUNICIPAL DE MUSICA Y DE LAS ARTES </t>
  </si>
  <si>
    <t xml:space="preserve">COLEGIO LA MILAGROSA </t>
  </si>
  <si>
    <t xml:space="preserve">C.E.I.P. JUAN RAMON JIMENEZ </t>
  </si>
  <si>
    <t xml:space="preserve">C.E.I.P. LOS MILLARES </t>
  </si>
  <si>
    <t xml:space="preserve">C.E.I.P. ALFREDO MOLINA MARTIN </t>
  </si>
  <si>
    <t xml:space="preserve">CENTRO DE SERVICIOS SOCIALES "PABLO IGLESIAS" </t>
  </si>
  <si>
    <t xml:space="preserve">BIBLIOTECA MUNICIPAL JOSE MARIA ARTERO </t>
  </si>
  <si>
    <t xml:space="preserve">C.E.I.P. SAN GABRIEL </t>
  </si>
  <si>
    <t xml:space="preserve">C.E.I.P. AVE MARIA DEL DIEZMO </t>
  </si>
  <si>
    <t xml:space="preserve">C.E.I.P. SAN LUIS </t>
  </si>
  <si>
    <t xml:space="preserve">C.E.I.P. LUIS SIRET </t>
  </si>
  <si>
    <t xml:space="preserve">C.E.I.P. VIRGEN DEL MAR </t>
  </si>
  <si>
    <t xml:space="preserve">C.E.I.P. INDALO </t>
  </si>
  <si>
    <t xml:space="preserve">C.E.I.P. COLONIA ARACELI </t>
  </si>
  <si>
    <t xml:space="preserve">C.E.I.P. ANGEL SUQUIA </t>
  </si>
  <si>
    <t xml:space="preserve">C.E.I.P. LOS ALMENDROS </t>
  </si>
  <si>
    <t xml:space="preserve">C.E.I.P. EUROPA </t>
  </si>
  <si>
    <t xml:space="preserve">C.E.I.P. EL PUCHE </t>
  </si>
  <si>
    <t xml:space="preserve">C.E.I.P. GINES MORATA </t>
  </si>
  <si>
    <t xml:space="preserve">C.E.I.P. FREINET </t>
  </si>
  <si>
    <t xml:space="preserve">C.E.I.P. ADELA DIAZ </t>
  </si>
  <si>
    <t xml:space="preserve">C.E.I.P. MADRE DE LA LUZ </t>
  </si>
  <si>
    <t xml:space="preserve">C.E.I.P. MAR MEDITERRANEO </t>
  </si>
  <si>
    <t xml:space="preserve">C.E.I.P. PADRE MENDEZ </t>
  </si>
  <si>
    <t xml:space="preserve">C.E.I.P. LOPE DE VEGA </t>
  </si>
  <si>
    <t xml:space="preserve">I.E.S. NICOLAS SALMERON ALONSO </t>
  </si>
  <si>
    <t xml:space="preserve">I.E.S. MAESTRO PADILLA </t>
  </si>
  <si>
    <t xml:space="preserve">C.E.I.P. VIRGEN DE LORETO INFANTIL </t>
  </si>
  <si>
    <t xml:space="preserve">CONSERVATORIO DE DANZA KINA JIMENEZ </t>
  </si>
  <si>
    <t xml:space="preserve">C.E.I.P. SAN INDALECIO </t>
  </si>
  <si>
    <t xml:space="preserve">C.E.I.P. FERRER GUARDIA </t>
  </si>
  <si>
    <t xml:space="preserve">I.E.S. AZCONA </t>
  </si>
  <si>
    <t xml:space="preserve">CENTRO VECINAL DE COSTACABANA </t>
  </si>
  <si>
    <t xml:space="preserve">C.E.I.P. NUEVA ALMERIA </t>
  </si>
  <si>
    <t xml:space="preserve">PALACIO DE LOS JUEGOS MEDITERRANEOS </t>
  </si>
  <si>
    <t xml:space="preserve">C. CONCERTADO DIVINA INFANTITA </t>
  </si>
  <si>
    <t xml:space="preserve">C.E.I.P. SAN BERNARDO (EL NUEVO) </t>
  </si>
  <si>
    <t xml:space="preserve">C.E.I.P. VIRGEN DEL MAR (CABO DE GATA) </t>
  </si>
  <si>
    <t xml:space="preserve">C.E.I.P. TORREMAR </t>
  </si>
  <si>
    <t xml:space="preserve">C.E.I.P. SAN VICENTE </t>
  </si>
  <si>
    <t xml:space="preserve">CENTRO SOCIAL DE LOS MEDINAS </t>
  </si>
  <si>
    <t xml:space="preserve">PALACIO DE EXPOSICIONES RETAMAR </t>
  </si>
  <si>
    <t xml:space="preserve">C.P.R. VALLE DEL ANDARAX - ALMOCITA </t>
  </si>
  <si>
    <t xml:space="preserve">AYUNTAMIENTO DE ALSODUX </t>
  </si>
  <si>
    <t xml:space="preserve">C.E.I.P. ARGAR </t>
  </si>
  <si>
    <t xml:space="preserve">BAJOS DE VIVIENDA </t>
  </si>
  <si>
    <t xml:space="preserve">SALON ESCUELA CABECICO </t>
  </si>
  <si>
    <t xml:space="preserve">C.E.I.P. NTRA. SRA. DE LA ASUNCION </t>
  </si>
  <si>
    <t xml:space="preserve">ESCUELA DEL PRADO </t>
  </si>
  <si>
    <t xml:space="preserve">EDIFICIO DE BIENESTAR SOCIAL </t>
  </si>
  <si>
    <t xml:space="preserve">SALON DE ESPACIOS ESCENICOS DE BACARES </t>
  </si>
  <si>
    <t xml:space="preserve">EDIFICIO DE USOS MULTIPLES DE BAYARCAL </t>
  </si>
  <si>
    <t xml:space="preserve">SALON GRUPO ESCOLAR (BAJO) </t>
  </si>
  <si>
    <t xml:space="preserve">CASA DE LA JUVENTUD </t>
  </si>
  <si>
    <t xml:space="preserve">I.E.S. AURANTIA </t>
  </si>
  <si>
    <t xml:space="preserve">C.E.I.P. PADRE MANJON </t>
  </si>
  <si>
    <t xml:space="preserve">BAJOS DEL AYUNTAMIENTO DE BENITAGLA </t>
  </si>
  <si>
    <t xml:space="preserve">CENTRO DE LA TERCERA EDAD (BENIZALON) </t>
  </si>
  <si>
    <t xml:space="preserve">LOCAL DE EXPOSICIONES </t>
  </si>
  <si>
    <t xml:space="preserve">TEATRO CIUDAD DE BERJA - MIGUEL SALMERON </t>
  </si>
  <si>
    <t xml:space="preserve">VIVERO DE EMPRESAS </t>
  </si>
  <si>
    <t xml:space="preserve">BIBLIOTECA MUNICIPAL DE BERJA </t>
  </si>
  <si>
    <t xml:space="preserve">CENTRO DE USOS MULTIPLES DE BERJA </t>
  </si>
  <si>
    <t xml:space="preserve">PABELLON DE DEPORTES MUNICIPAL </t>
  </si>
  <si>
    <t xml:space="preserve">ESCUELA UNITARIA DE PEÑARRODADA </t>
  </si>
  <si>
    <t xml:space="preserve">ESCUELA UNITARIA DE SAN ROQUE </t>
  </si>
  <si>
    <t xml:space="preserve">SALA DE REUNIONES Y EXPOSICIONES </t>
  </si>
  <si>
    <t xml:space="preserve">COLEGIO PUBLICO CERRO CASTILLO </t>
  </si>
  <si>
    <t xml:space="preserve">ANTIGÜO ALMACEN RENFE </t>
  </si>
  <si>
    <t xml:space="preserve">CENTRO DE LA TERCERA EDAD (ANTIGUO AYUNTAMIENTO) </t>
  </si>
  <si>
    <t xml:space="preserve">C.E.I.P. FEDERICO GARCIA LORCA </t>
  </si>
  <si>
    <t xml:space="preserve">FORO CENTRO ABIERTO </t>
  </si>
  <si>
    <t xml:space="preserve">SALON SOCIAL LLANO DE DON ANTONIO </t>
  </si>
  <si>
    <t xml:space="preserve">EDIFICIO MUNICIPAL EN SALTADOR BAJO </t>
  </si>
  <si>
    <t xml:space="preserve">SALON DE SERVICIOS MULTIPLES </t>
  </si>
  <si>
    <t xml:space="preserve">EDIFICIO CONVENTO </t>
  </si>
  <si>
    <t xml:space="preserve">CENTRO SERVICIOS SOCIALES DE CUEVAS DEL ALMANZORA </t>
  </si>
  <si>
    <t xml:space="preserve">C.E.I.P. SOTOMAYOR </t>
  </si>
  <si>
    <t xml:space="preserve">C.E.I.P. NTRA. SRA. DEL CARMEN </t>
  </si>
  <si>
    <t xml:space="preserve">EDIFICIO DE USOS MULTIPLES DE PALOMARES </t>
  </si>
  <si>
    <t xml:space="preserve">SALON SOCIAL DE VILLARICOS </t>
  </si>
  <si>
    <t xml:space="preserve">C.P.R. SIERRA ALMAGRERA - SEDE LA PORTILLA </t>
  </si>
  <si>
    <t xml:space="preserve">SALON SOCIAL DE LAS HERRERIAS </t>
  </si>
  <si>
    <t xml:space="preserve">SALON SOCIAL DE LOS LOBOS </t>
  </si>
  <si>
    <t xml:space="preserve">EDIFICIO USO PUBLICO COMUN GENERAL </t>
  </si>
  <si>
    <t xml:space="preserve">C.P.R. FILABRES - SEDE CHERCOS </t>
  </si>
  <si>
    <t xml:space="preserve">BAJOS DE LA BIBLIOTECA </t>
  </si>
  <si>
    <t xml:space="preserve">SALON SOCIAL DEL CONTADOR </t>
  </si>
  <si>
    <t xml:space="preserve">BAJOS DEL AYUNTAMIENTO DE CHIRIVEL </t>
  </si>
  <si>
    <t xml:space="preserve">EDIFICIO DE USOS MULTIPLES DE CELIN </t>
  </si>
  <si>
    <t xml:space="preserve">AYUNTAMIENTO ENIX - SALON DE PLENOS PLANTA 1ª </t>
  </si>
  <si>
    <t xml:space="preserve">BIBLIOTECA MUNICIPAL / GUADALINFO </t>
  </si>
  <si>
    <t xml:space="preserve">CENTRO DE LA TERCERA EDAD (FIÑANA) </t>
  </si>
  <si>
    <t xml:space="preserve">CASA CONSISTORIAL DE FIÑANA </t>
  </si>
  <si>
    <t xml:space="preserve">CASA DE LA JUVENTUD (FONDON) </t>
  </si>
  <si>
    <t xml:space="preserve">ESCUELA DE MUSICA Y BAILE </t>
  </si>
  <si>
    <t xml:space="preserve">C.E.I.P. SOLEDAD ALONSO DRYSDALE </t>
  </si>
  <si>
    <t xml:space="preserve">C.E.I.P. JUAN XXIII </t>
  </si>
  <si>
    <t xml:space="preserve">C.P. SAN MIGUEL </t>
  </si>
  <si>
    <t xml:space="preserve">C.E.I.P. HISPANIDAD </t>
  </si>
  <si>
    <t xml:space="preserve">C.E.I. ANTONIA ARTIGAS </t>
  </si>
  <si>
    <t xml:space="preserve">CLUB DE TERCERA EDAD DE HUECIJA </t>
  </si>
  <si>
    <t xml:space="preserve">TEATRO MULTIUSOS </t>
  </si>
  <si>
    <t xml:space="preserve">C.P. EL CARMEN (C.P.R. BAJO ANDARAX) </t>
  </si>
  <si>
    <t xml:space="preserve">CENTRO DE LA MUJER </t>
  </si>
  <si>
    <t xml:space="preserve">C.E.I.P. LA JARILLA </t>
  </si>
  <si>
    <t xml:space="preserve">JEFATURA POLICIA LOCAL </t>
  </si>
  <si>
    <t xml:space="preserve">C.P. FUENSANTA (C.P.R. BAJO ANDARAX) </t>
  </si>
  <si>
    <t xml:space="preserve">C.E.I.P. PRINCIPE FELIPE </t>
  </si>
  <si>
    <t xml:space="preserve">C.E.I.P. VIRGEN DEL RIO </t>
  </si>
  <si>
    <t xml:space="preserve">I.E.S. ALBUJAIRA (ANTIGUO CP MIGUEL DE CERVANTES) </t>
  </si>
  <si>
    <t xml:space="preserve">PABELLON MUNICIPAL DE DEPORTES </t>
  </si>
  <si>
    <t xml:space="preserve">LOCAL MUNICIPAL DE CALLE JUAN DE AUSTRIA </t>
  </si>
  <si>
    <t xml:space="preserve">I.E.S. ALBUJAIRA (SALON DE ACTOS) </t>
  </si>
  <si>
    <t xml:space="preserve">TEATRO VILLA DE HUERCAL OVERA </t>
  </si>
  <si>
    <t xml:space="preserve">SALON SOCIAL LOS MENAS </t>
  </si>
  <si>
    <t xml:space="preserve">SALON SOCIAL EL PILAR </t>
  </si>
  <si>
    <t xml:space="preserve">SALON SOCIAL SANTA MARIA DE NIEVA </t>
  </si>
  <si>
    <t xml:space="preserve">SALON SOCIAL DE URCAL </t>
  </si>
  <si>
    <t xml:space="preserve">SALON SOCIAL DE RAMBLA GRANDE </t>
  </si>
  <si>
    <t xml:space="preserve">SALON SOCIAL DE SAN FRANCISCO </t>
  </si>
  <si>
    <t xml:space="preserve">SALON SOCIAL LAS NORIAS </t>
  </si>
  <si>
    <t xml:space="preserve">SALON SOCIAL DEL SALTADOR </t>
  </si>
  <si>
    <t xml:space="preserve">AYUNTAMIENTO DE ILLAR </t>
  </si>
  <si>
    <t xml:space="preserve">C.P. SAN MARCOS </t>
  </si>
  <si>
    <t xml:space="preserve">HOGAR SOCIAL </t>
  </si>
  <si>
    <t xml:space="preserve">C.P. NTRA. SRA. DE LA SALUD </t>
  </si>
  <si>
    <t xml:space="preserve">CENTRO DE CONVIVENCIA DEL AYUNTAMIENTO </t>
  </si>
  <si>
    <t xml:space="preserve">CONSULTORIO MEDICO DE LUBRIN </t>
  </si>
  <si>
    <t xml:space="preserve">ESCUELAS DE RAMBLA ALJIBE </t>
  </si>
  <si>
    <t xml:space="preserve">CASA CONSISTORIAL DE LUCAINENA DE LAS TORRES </t>
  </si>
  <si>
    <t xml:space="preserve">BAJOS DEL AYUNTAMIENTO DE LUCAR </t>
  </si>
  <si>
    <t xml:space="preserve">SALON CULTURAL DE CELA </t>
  </si>
  <si>
    <t xml:space="preserve">EDIFICIO SERVICIOS MULTIPLES DE MACAEL </t>
  </si>
  <si>
    <t xml:space="preserve">ESCUELA MUSICA Y DANZA </t>
  </si>
  <si>
    <t xml:space="preserve">C.E.I.P. NTRA. SRA. DEL ROSARIO </t>
  </si>
  <si>
    <t xml:space="preserve">C.E.I.P. LAS CANTERAS </t>
  </si>
  <si>
    <t xml:space="preserve">ALBERGUE JUVENIL (ANTIGUO CONVENTO) </t>
  </si>
  <si>
    <t xml:space="preserve">C.E.I.P. BARTOLOME FLORES </t>
  </si>
  <si>
    <t xml:space="preserve">CENTRO CULTURAL DE SAN ISIDRO </t>
  </si>
  <si>
    <t xml:space="preserve">CENTRO DE EXPOSICIONES Y CONGRESOS DE CAMPOHERMOSO </t>
  </si>
  <si>
    <t xml:space="preserve">ESCUELA UNITARIA DE ATOCHARES </t>
  </si>
  <si>
    <t xml:space="preserve">C.P.R. CAMPOS DE NIJAR - NORTE </t>
  </si>
  <si>
    <t xml:space="preserve">LOCAL ESCUELA DE EL VISO </t>
  </si>
  <si>
    <t xml:space="preserve">LOCAL ESCUELA </t>
  </si>
  <si>
    <t xml:space="preserve">C.P.R. CAMPOS DE NIJAR NORTE </t>
  </si>
  <si>
    <t xml:space="preserve">ESCUELA CORTIJO LA LECHE </t>
  </si>
  <si>
    <t xml:space="preserve">C.P.R. HISTORIADOR PADRE TAPIA </t>
  </si>
  <si>
    <t xml:space="preserve">C.P.R. SUR DE BARRANQUETE </t>
  </si>
  <si>
    <t xml:space="preserve">E.I. GLORIA FUERTES </t>
  </si>
  <si>
    <t xml:space="preserve">SALON SOCIAL - TELECLUB </t>
  </si>
  <si>
    <t xml:space="preserve">CASA CONSISTORIAL DE OLULA DEL RIO </t>
  </si>
  <si>
    <t xml:space="preserve">C.E.I.P. ANTONIO RELAÑO </t>
  </si>
  <si>
    <t xml:space="preserve">ESPACIO ESCENICO EL PÓSITO </t>
  </si>
  <si>
    <t xml:space="preserve">LOCAL SOCIAL DE LA ERMITA </t>
  </si>
  <si>
    <t xml:space="preserve">LOCAL SOCIAL DE LOS CERRICOS </t>
  </si>
  <si>
    <t xml:space="preserve">BAJOS DEL AYUNTAMIENTO DE PADULES </t>
  </si>
  <si>
    <t xml:space="preserve">ESPACIO ESCENICO </t>
  </si>
  <si>
    <t xml:space="preserve">S.E.P. ALPUJARRA ALTA (COLEGIO DE ADULTOS) </t>
  </si>
  <si>
    <t xml:space="preserve">I.E.S. PUERTA DE PECHINA </t>
  </si>
  <si>
    <t xml:space="preserve">CENTRO SOCIAL (POZO HIGUERA) </t>
  </si>
  <si>
    <t xml:space="preserve">CENTRO SOCIAL DE BDA. LA FUENTE </t>
  </si>
  <si>
    <t xml:space="preserve">CENTRO SOCIAL (EL CONVOY) </t>
  </si>
  <si>
    <t xml:space="preserve">DEPENDENCIAS MUNICIPALES </t>
  </si>
  <si>
    <t xml:space="preserve">SALA POLIVALENTE CASA CONSISTORIAL </t>
  </si>
  <si>
    <t xml:space="preserve">SALA LECTURA BIBLIOTECA MUNICIPAL </t>
  </si>
  <si>
    <t xml:space="preserve">C.P. ANTONIO DEVALQUE </t>
  </si>
  <si>
    <t xml:space="preserve">MUSEO CASA ANITA GUERRERO </t>
  </si>
  <si>
    <t xml:space="preserve">C.E.I.P. LA ROMANILLA </t>
  </si>
  <si>
    <t xml:space="preserve">BIBLIOTECA MUNICIPAL DE ROQUETAS DE MAR </t>
  </si>
  <si>
    <t xml:space="preserve">CENTRO SOCIOCULTURAL CORTIJOS DE MARIN </t>
  </si>
  <si>
    <t xml:space="preserve">C.E.I.P. LA MOLINA </t>
  </si>
  <si>
    <t xml:space="preserve">TEATRO AUDITORIO ROQUETAS DE MAR </t>
  </si>
  <si>
    <t xml:space="preserve">EDIFICIO USOS MULTIPLES DEL PUERTO </t>
  </si>
  <si>
    <t xml:space="preserve">C.E.I.P. LAS MARINAS </t>
  </si>
  <si>
    <t xml:space="preserve">EDIFICIO MUNICIPAL DE EL SOLANILLO </t>
  </si>
  <si>
    <t xml:space="preserve">PALACIO DE EXPOSICIONES Y CONGRESOS DE AGUADULCE </t>
  </si>
  <si>
    <t xml:space="preserve">ESCUELA MUNICIPAL DE MUSICA Y DANZA </t>
  </si>
  <si>
    <t xml:space="preserve">OFIC. MPAL. USOS MULTIPLES DE AGUADULCE </t>
  </si>
  <si>
    <t xml:space="preserve">OFIC. MPAL. DE USOS MULTIPLES DE LA GLORIA </t>
  </si>
  <si>
    <t xml:space="preserve">LOCAL DE USOS MULTIPLES DE SANTA CRUZ DE MARCHENA </t>
  </si>
  <si>
    <t xml:space="preserve">SALON DE PLENOS DEL NUEVO AYUNTAMIENTO </t>
  </si>
  <si>
    <t xml:space="preserve">BAJOS CASA DE LA CULTURA </t>
  </si>
  <si>
    <t xml:space="preserve">SALON SOCIAL DE LA ESTACIÓN (COCHERÓN) </t>
  </si>
  <si>
    <t xml:space="preserve">SALON SOCIAL DE LOS ZOILOS </t>
  </si>
  <si>
    <t xml:space="preserve">SALON DE ESPACIOS ESCENICO </t>
  </si>
  <si>
    <t xml:space="preserve">BAJOS DEL AYUNTAMIENTO DE SOMONTIN </t>
  </si>
  <si>
    <t xml:space="preserve">C.P.R. LUSOR - GAFARILLOS </t>
  </si>
  <si>
    <t xml:space="preserve">CENTRO SOCIAL LOS ALIAS - CARIATIZ </t>
  </si>
  <si>
    <t xml:space="preserve">AYUNTAMIENTO DE SORBAS </t>
  </si>
  <si>
    <t xml:space="preserve">BAJOS DE LA NUEVA CASA CONSISTORIAL </t>
  </si>
  <si>
    <t xml:space="preserve">I.E.S. MANUEL DE GONGORA </t>
  </si>
  <si>
    <t xml:space="preserve">CENTRO DE ADULTOS </t>
  </si>
  <si>
    <t xml:space="preserve">AYUNTAMIENTO DE TERQUE </t>
  </si>
  <si>
    <t xml:space="preserve">BIBLIOTECA GONZALO POZO OLLER </t>
  </si>
  <si>
    <t xml:space="preserve">BAJOS DEL AYUNTAMIENTO DE TIJOLA </t>
  </si>
  <si>
    <t xml:space="preserve">SALON DE USOS MULTIPLES DE HIGUERAL </t>
  </si>
  <si>
    <t xml:space="preserve">C.E.I.P. MARIA CACHO CASTRILLO </t>
  </si>
  <si>
    <t xml:space="preserve">C.P. RURAL ALHFIL </t>
  </si>
  <si>
    <t xml:space="preserve">C.E.I.P. NTRA. SRA. DE MONTEAGUD </t>
  </si>
  <si>
    <t xml:space="preserve">SALON DE USOS MULTIPLES DE URRACAL </t>
  </si>
  <si>
    <t xml:space="preserve">C.E.I.P. CASTILLO DE LOS VELEZ </t>
  </si>
  <si>
    <t xml:space="preserve">C.P.R. LOS VELEZ </t>
  </si>
  <si>
    <t xml:space="preserve">CASA CONSISTORIAL DE VELEZ RUBIO </t>
  </si>
  <si>
    <t xml:space="preserve">C.P. INFANTIL EL CASTELLON </t>
  </si>
  <si>
    <t xml:space="preserve">C.E.PR. DR. SEVERO OCHOA </t>
  </si>
  <si>
    <t xml:space="preserve">C.E.M. LEOPOLDO TORRECILLAS IGLESIAS </t>
  </si>
  <si>
    <t xml:space="preserve">I.E.S. JOSE MARIN </t>
  </si>
  <si>
    <t xml:space="preserve">SOTANO EDIFICIO SERVICIOS MULTIPLES </t>
  </si>
  <si>
    <t xml:space="preserve">CONVENTO DE LA VICTORIA </t>
  </si>
  <si>
    <t xml:space="preserve">LUDOTECA MUNICIPAL CASA DE LA CULTURA </t>
  </si>
  <si>
    <t xml:space="preserve">SALONES PARROQUIALES (VERA) </t>
  </si>
  <si>
    <t xml:space="preserve">C.E.I.P. JOAQUIN VISIEDO </t>
  </si>
  <si>
    <t xml:space="preserve">I.E.S. VIATOR </t>
  </si>
  <si>
    <t xml:space="preserve">ESPACIO ESCENICO ADOLFO SUAREZ </t>
  </si>
  <si>
    <t xml:space="preserve">PABELLON MUNICIPAL DE DEPORTES (VICAR) </t>
  </si>
  <si>
    <t xml:space="preserve">PALACIO DE DEPORTES DE VICAR </t>
  </si>
  <si>
    <t xml:space="preserve">C.E.I.P. JOSE SARAMAGO </t>
  </si>
  <si>
    <t xml:space="preserve">C.E.I.P. CASABLANCA </t>
  </si>
  <si>
    <t xml:space="preserve">TEATRO AUDITORIO CIUDAD DE VICAR </t>
  </si>
  <si>
    <t xml:space="preserve">CONSULTORIO MEDICO LLANOS DE VICAR </t>
  </si>
  <si>
    <t xml:space="preserve">C.E.I.P. SAINT SYLVAIN D ANJOU </t>
  </si>
  <si>
    <t xml:space="preserve">CENTRO FORMACION CIUDAD DE VICAR </t>
  </si>
  <si>
    <t xml:space="preserve">CONSULTORIO MEDICO DE LAS CABAÑUELAS </t>
  </si>
  <si>
    <t xml:space="preserve">C.E.I.P. LA MERCED </t>
  </si>
  <si>
    <t xml:space="preserve">CENTRO SOCIOCULTURAL EL PARADOR </t>
  </si>
  <si>
    <t xml:space="preserve">OFICINA MUNICIPAL DE LA ENVIA </t>
  </si>
  <si>
    <t xml:space="preserve">CASA DE LA JUVENTUD Y EL DEPORTE </t>
  </si>
  <si>
    <t xml:space="preserve">CONSULTORIO MEDICO Bº. ARCHILLA CAÑADA SEBASTIANA </t>
  </si>
  <si>
    <t xml:space="preserve">C.E.I.P. LA ALFOQUIA </t>
  </si>
  <si>
    <t xml:space="preserve">C.E.I.P. PUNTA ENTINAS </t>
  </si>
  <si>
    <t xml:space="preserve">CENTRO POLIVALENTE TARAMBANA </t>
  </si>
  <si>
    <t xml:space="preserve">CENTRO DE INICIATIVAS EMPRESARIALES </t>
  </si>
  <si>
    <t xml:space="preserve">C.E.I.P. LAIMUN </t>
  </si>
  <si>
    <t xml:space="preserve">C.E.I.P. JOSE SALAZAR </t>
  </si>
  <si>
    <t xml:space="preserve">C.D.P. DIVINA INFANTITA </t>
  </si>
  <si>
    <t xml:space="preserve">C.E.I.P. TIERNO GALVAN </t>
  </si>
  <si>
    <t xml:space="preserve">E.E.I. GABRIELA MISTRAL </t>
  </si>
  <si>
    <t xml:space="preserve">C.E.I.P. SANTA MARIA DEL AGUILA </t>
  </si>
  <si>
    <t xml:space="preserve">C.E.I.P. ANDALUCIA </t>
  </si>
  <si>
    <t xml:space="preserve">C.E.I.P. JESUS DE PERCEVAL </t>
  </si>
  <si>
    <t xml:space="preserve">C.E.PR. SAN IGNACIO DE LOYOLA </t>
  </si>
  <si>
    <t xml:space="preserve">CENTRO DE USOS MULTIPLES SAN AGUSTIN </t>
  </si>
  <si>
    <t xml:space="preserve">CENTRO DE USOS MULTIPLES DE SANTO DOMINGO </t>
  </si>
  <si>
    <t xml:space="preserve">CLUB DE MAYORES LOMA DE LA MEZQUITA </t>
  </si>
  <si>
    <t xml:space="preserve">C.E.I.P. SOLYMAR </t>
  </si>
  <si>
    <t xml:space="preserve">C.E.I.P. MIGUEL SERVET </t>
  </si>
  <si>
    <t xml:space="preserve">OFICINA MUNICIPAL DE BALERMA </t>
  </si>
  <si>
    <t xml:space="preserve">ESPACIO MURGIJOVEN </t>
  </si>
  <si>
    <t xml:space="preserve">C.E.PR. CIA VIEJA </t>
  </si>
  <si>
    <t xml:space="preserve">CENTRO DE USOS MULTIPLES MIGUEL GARCIA "CANDIOTA" </t>
  </si>
  <si>
    <t xml:space="preserve">CENTRO DE LA TERCERA EDAD DE ALMERIMAR </t>
  </si>
  <si>
    <t xml:space="preserve">CIRCULO CULTURAL Y RECREATIVO </t>
  </si>
  <si>
    <t xml:space="preserve">OFICINA MUNICIPAL DE TURISMO </t>
  </si>
  <si>
    <t xml:space="preserve">C.E.I.P. ALMERIMAR </t>
  </si>
  <si>
    <t xml:space="preserve">C.E.I. P. BAHÍA DE ALMERIMAR </t>
  </si>
  <si>
    <t xml:space="preserve">CENTRO DE USOS MULTIPLES DEL VISO </t>
  </si>
  <si>
    <t xml:space="preserve">CENTRO CULTURAL LA MOJONERA </t>
  </si>
  <si>
    <t xml:space="preserve">CENTRO DE USOS MULTIPLES DE LA MOJONERA </t>
  </si>
  <si>
    <t xml:space="preserve">DEPORTIVO-CULTURAL JAVIER AURELIANO GARCIA MOLINA </t>
  </si>
  <si>
    <t xml:space="preserve">EE.PP. DE LA SAGRADA FAMILIA </t>
  </si>
  <si>
    <t xml:space="preserve">CENTRO CIVICO "EL PARQUE" </t>
  </si>
  <si>
    <t xml:space="preserve">CENTRO PUBLICO "CEIP ALKALAT" </t>
  </si>
  <si>
    <t xml:space="preserve">CENTRO HOMOL. BACH. "SAINZ ANDINO" </t>
  </si>
  <si>
    <t xml:space="preserve">C.E.I.P. "MANUEL PORTALES" BLOQUE 1 </t>
  </si>
  <si>
    <t xml:space="preserve">C.E.I.P. "MANUEL PORTALES" BLOQUE 2 </t>
  </si>
  <si>
    <t xml:space="preserve">C.E.I.P. "MAESTRO JOSÉ ARENAS PULIDO" </t>
  </si>
  <si>
    <t xml:space="preserve">COLEGIO PÚBLICO "SIERRA DE CÁDIZ" </t>
  </si>
  <si>
    <t xml:space="preserve">EDIFICIO "LA ESCUELA" </t>
  </si>
  <si>
    <t xml:space="preserve">CENTRO DOCUMENTAL JOSE LUIS CANO </t>
  </si>
  <si>
    <t xml:space="preserve">C.E.I.P. "GENERAL CASTAÑOS" </t>
  </si>
  <si>
    <t xml:space="preserve">C.E.I.P. "VIRGEN DEL MAR" (CORTE INGLÉS) </t>
  </si>
  <si>
    <t xml:space="preserve">COLEGIO NUESTRA SEÑORA DE LOS MILAGROS </t>
  </si>
  <si>
    <t xml:space="preserve">CENTRO PÚBLICO ADULTOS "JUAN RAMÓN JIMENEZ" </t>
  </si>
  <si>
    <t xml:space="preserve">DELEGACIÓN DE FOMENTO ECONÓMICO Y EMPLEO </t>
  </si>
  <si>
    <t xml:space="preserve">I.E.S. "BAHÍA DE ALGECIRAS" </t>
  </si>
  <si>
    <t xml:space="preserve">E.E.I. "MANUEL TINOCO" </t>
  </si>
  <si>
    <t xml:space="preserve">C.E.I.P. "SAN BERNARDO" </t>
  </si>
  <si>
    <t xml:space="preserve">C.E.I.P. "MEDITERRÁNEO" </t>
  </si>
  <si>
    <t xml:space="preserve">FUNDACIÓN JOSÉ L. CANO (ANTIGUO HOSPITAL CIVIL) </t>
  </si>
  <si>
    <t xml:space="preserve">FUNDACION MUNICIPAL IGUALDAD Y BIENESTAR SOCIAL </t>
  </si>
  <si>
    <t xml:space="preserve">E.E.I. "GLORIA FUERTES" </t>
  </si>
  <si>
    <t xml:space="preserve">C.E.I.P. "JUAN SEBASTIÁN ELCANO" </t>
  </si>
  <si>
    <t xml:space="preserve">C.E.I.P. "TARTESSOS" </t>
  </si>
  <si>
    <t xml:space="preserve">I.E.S. "CIUDAD DE ALGECIRAS" </t>
  </si>
  <si>
    <t xml:space="preserve">I.E.S. "GARCÍA LORCA" </t>
  </si>
  <si>
    <t xml:space="preserve">C.E.I.P. "CAETARIA" </t>
  </si>
  <si>
    <t xml:space="preserve">I.E.S. "GETARES" </t>
  </si>
  <si>
    <t xml:space="preserve">C.E.I.P. "SAN GARCÍA" </t>
  </si>
  <si>
    <t xml:space="preserve">C.E.I.P."PARQUE DEL ESTRECHO" </t>
  </si>
  <si>
    <t xml:space="preserve">TEATRO FLORIDA </t>
  </si>
  <si>
    <t xml:space="preserve">C.E.I.P. "VIRGEN DEL PILAR" </t>
  </si>
  <si>
    <t xml:space="preserve">C.E.I.P. "ANDALUCÍA" </t>
  </si>
  <si>
    <t xml:space="preserve">C.E.I.P. "ALFONSO XI" </t>
  </si>
  <si>
    <t xml:space="preserve">C.E.I.P. "NUESTRA SEÑORA DE EUROPA" </t>
  </si>
  <si>
    <t xml:space="preserve">C.E.I.P. "LOS ARCOS" </t>
  </si>
  <si>
    <t xml:space="preserve">LOCAL AA.VV. "LA YESERA" </t>
  </si>
  <si>
    <t xml:space="preserve">COLEGIO MARIA AUXILIADORA (SALESIANOS) </t>
  </si>
  <si>
    <t xml:space="preserve">C.E.I.P. "EL PELAYO" </t>
  </si>
  <si>
    <t xml:space="preserve">LOCAL ASOCIACIÓN DE VECINOS </t>
  </si>
  <si>
    <t xml:space="preserve">C.E.I.P. "PUERTA DEL MAR" </t>
  </si>
  <si>
    <t xml:space="preserve">COLEGIO "HUERTA DE LA CRUZ" </t>
  </si>
  <si>
    <t xml:space="preserve">C.E.I.P. "CAMPO DE GIBRALTAR" </t>
  </si>
  <si>
    <t xml:space="preserve">C.E.I.P. "BLANCA DE LOS RIOS" </t>
  </si>
  <si>
    <t xml:space="preserve">I.E.S. "LAS PALOMAS" </t>
  </si>
  <si>
    <t xml:space="preserve">I.E.S. "BAELO CLAUDIA" </t>
  </si>
  <si>
    <t xml:space="preserve">C.E.I.P. "ADALIDES" </t>
  </si>
  <si>
    <t xml:space="preserve">COLEGIO "LOS PINOS" </t>
  </si>
  <si>
    <t xml:space="preserve">C.E.E. "VIRGEN DE LA ESPERANZA" </t>
  </si>
  <si>
    <t xml:space="preserve">COLEGIO "SAN JOSÉ" </t>
  </si>
  <si>
    <t xml:space="preserve">COLEGIO "PRÍNCIPE DE ASTURIAS" </t>
  </si>
  <si>
    <t xml:space="preserve">INSTITUTO FORMACIÓN PROFESIONAL </t>
  </si>
  <si>
    <t xml:space="preserve">BIBLIOTECA PÚBLICA MUNICIPAL </t>
  </si>
  <si>
    <t xml:space="preserve">COLEGIO "MANUEL DE FALLA" </t>
  </si>
  <si>
    <t xml:space="preserve">COLEGIO "MIGUEL DE CERVANTES" </t>
  </si>
  <si>
    <t xml:space="preserve">COLEGIO PÚBLICO "NUESTRA SEÑORA DE LAS NIEVES" </t>
  </si>
  <si>
    <t xml:space="preserve">COLEGIO "CAMPOAMENO" </t>
  </si>
  <si>
    <t xml:space="preserve">COLEGIO PÚBLICO "ALFONSO X EL SABIO" </t>
  </si>
  <si>
    <t xml:space="preserve">COLEGIO PÚBLICO "SAN MIGUEL" </t>
  </si>
  <si>
    <t xml:space="preserve">SALÓN CULTURAL "BARRIADA DE LA PAZ" </t>
  </si>
  <si>
    <t xml:space="preserve">COLEGIO PÚBLICO "VICENTA TARÍN" </t>
  </si>
  <si>
    <t xml:space="preserve">COLEGIO PÚBLICO "MAESTRO JUAN APRESA" </t>
  </si>
  <si>
    <t xml:space="preserve">GUARDERÍA INFANT. NTRA.SRA.DE LAS NIEVES </t>
  </si>
  <si>
    <t xml:space="preserve">COLEGIO PÚBLICO "SAN FRANCISCO" </t>
  </si>
  <si>
    <t xml:space="preserve">COLEGIO PÚBLICO "JUAN XXIII" </t>
  </si>
  <si>
    <t xml:space="preserve">COLEGIO PÚBLICO "JUNTA DE LOS RÍOS" </t>
  </si>
  <si>
    <t xml:space="preserve">COLEGIO PÚBLICO "EL SANTISCAL" </t>
  </si>
  <si>
    <t xml:space="preserve">COLEGIO "LA PERDIZ" </t>
  </si>
  <si>
    <t xml:space="preserve">COLEGIO PÚBLICO DE LA VEGA DE LOS MOLINOS </t>
  </si>
  <si>
    <t xml:space="preserve">SALÓN DE USOS MÚLTIPLES </t>
  </si>
  <si>
    <t xml:space="preserve">COLEGIO PÚBLICO "ESTRELLA DEL MAR" </t>
  </si>
  <si>
    <t xml:space="preserve">HOGAR DEL PENSIONISTA </t>
  </si>
  <si>
    <t xml:space="preserve">ANTIGUA OFICINA DE TURISMO </t>
  </si>
  <si>
    <t xml:space="preserve">COLEGIO PÚBLICO "BAHÍA DE BARBATE" </t>
  </si>
  <si>
    <t xml:space="preserve">COLEGIO PÚBLICO "BAESSIPO" </t>
  </si>
  <si>
    <t xml:space="preserve">CASA DEL MAR </t>
  </si>
  <si>
    <t xml:space="preserve">COLEGIO PÚBLICO "MAESTRA AUREA LÓPEZ" </t>
  </si>
  <si>
    <t xml:space="preserve">CENTRO DE SERVICIOS SOCIALES COMUNITARIOS </t>
  </si>
  <si>
    <t xml:space="preserve">I.E.S. "TRAFALGAR" </t>
  </si>
  <si>
    <t>CLUB DE EMPLEO (LATERAL DERECHO DEL JUZGADO)</t>
  </si>
  <si>
    <t xml:space="preserve">COLEGIO PÚBLICO "MIGUEL DE CERVANTES" </t>
  </si>
  <si>
    <t xml:space="preserve">COLEGIO PÚBLICO RURAL "ALMENARA" </t>
  </si>
  <si>
    <t xml:space="preserve">CENTRO CULTURAL "ISIDRO GOMEZ" </t>
  </si>
  <si>
    <t xml:space="preserve">COLEGIO PÚBLICO "SAN ISIDRO" (SALÓN ACTOS) </t>
  </si>
  <si>
    <t xml:space="preserve">COLEGIO PÚBLICO "SAN ISIDRO" (AULA COLEGIO) </t>
  </si>
  <si>
    <t xml:space="preserve">INSTITUTO "CARLOS CANO" </t>
  </si>
  <si>
    <t xml:space="preserve">COLEGIO PÚBLICO "SAN RAMÓN" (SALÓN ACTOS) </t>
  </si>
  <si>
    <t xml:space="preserve">COLEGIO PÚBLICO "MAESTRO DON JUAN GONZÁLEZ" </t>
  </si>
  <si>
    <t xml:space="preserve">COLEGIO PÚBLICO "LUIS LAMADRID" (SALÓN ACTOS) </t>
  </si>
  <si>
    <t xml:space="preserve">COLEGIO PÚBLICO "SAN RAMÓN" (AULA COLEGIO) </t>
  </si>
  <si>
    <t xml:space="preserve">COLEGIO PÚBLICO "VIRGEN DE GUADALUPE" 1 AULA </t>
  </si>
  <si>
    <t xml:space="preserve">COLEGIO PÚBLICO "VIRGEN GUADALUPE" 1 SALÓN ACTOS </t>
  </si>
  <si>
    <t xml:space="preserve">COLEGIO PÚBLICO LOS CORTIJILLOS -SALÓN DE ACTOS </t>
  </si>
  <si>
    <t xml:space="preserve">CASTILLO MUNICIPAL </t>
  </si>
  <si>
    <t xml:space="preserve">COLEGIO PÚBLICO "SAN JUAN RIBERA" </t>
  </si>
  <si>
    <t xml:space="preserve">COLEGIO "SAN FERNANDO" </t>
  </si>
  <si>
    <t xml:space="preserve">CENTRO DE FORMACIÓN </t>
  </si>
  <si>
    <t xml:space="preserve">COLEGIO LA SANGRE </t>
  </si>
  <si>
    <t xml:space="preserve">COLEGIO "SAN ISIDRO LABRADOR" </t>
  </si>
  <si>
    <t xml:space="preserve">ESCUELA INFANTIL EL BOSQUE </t>
  </si>
  <si>
    <t xml:space="preserve">U.N.E.D. </t>
  </si>
  <si>
    <t xml:space="preserve">ESPACIO DE CULTURA CONTEMPORANEA DE CADIZ (ECCO) </t>
  </si>
  <si>
    <t xml:space="preserve">DIPUTACIÓN PROVINCIAL DE CÁDIZ </t>
  </si>
  <si>
    <t xml:space="preserve">COLEGIO PÚBLICO "JOSÉ CELESTINO MUTIS" </t>
  </si>
  <si>
    <t xml:space="preserve">MUSEO HISTÓRICO MUNICIPAL </t>
  </si>
  <si>
    <t xml:space="preserve">COLEGIO PÚBLICO "SAN FELIPE" </t>
  </si>
  <si>
    <t xml:space="preserve">CENTRO INTEGRAL DE LA MUJER </t>
  </si>
  <si>
    <t xml:space="preserve">DISTRITO BAHÍA DE CÁDIZ-LA JANDA.-S.A.S. </t>
  </si>
  <si>
    <t xml:space="preserve">CENTRO BIENESTAR SOCIAL </t>
  </si>
  <si>
    <t xml:space="preserve">FACULTAD DE MEDICINA </t>
  </si>
  <si>
    <t xml:space="preserve">COLEGIO PÚBLICO "SAN RAFAEL" </t>
  </si>
  <si>
    <t xml:space="preserve">FACULTAD DE EMPRESARIALES </t>
  </si>
  <si>
    <t xml:space="preserve">SERVICIOS GENERALES DE LA U.C.A. </t>
  </si>
  <si>
    <t xml:space="preserve">COLEGIO "LA SALLE VIÑA" </t>
  </si>
  <si>
    <t xml:space="preserve">COLEGIO "SANTA TERESA" </t>
  </si>
  <si>
    <t xml:space="preserve">I.E.S. "LA CALETA" </t>
  </si>
  <si>
    <t xml:space="preserve">OFICINA DE CORREOS </t>
  </si>
  <si>
    <t>SUBJEFATURA DE LA POLICIA LOCAL ESQUINA GARAICOECHEA</t>
  </si>
  <si>
    <t xml:space="preserve">CENTRO DE EDUCACIÓN DE ADULTOS </t>
  </si>
  <si>
    <t xml:space="preserve">A. VV. SANTA MARIA, TRES TORRES (ANTIG.CASA BAÑOS) </t>
  </si>
  <si>
    <t xml:space="preserve">COLEGIO "MIRANDILLA" </t>
  </si>
  <si>
    <t xml:space="preserve">CENTRO MNCPAL.DE ARTE FLAMENCO LA MERCED </t>
  </si>
  <si>
    <t xml:space="preserve">CENTRO INFORM. EMPLEO BÓVEDAS STA. ELENA </t>
  </si>
  <si>
    <t xml:space="preserve">INSTITUTO B. "COLUMELA" </t>
  </si>
  <si>
    <t xml:space="preserve">ORGANIZACION NACIONAL DE CIEGOS ESPAÑOLES (ONCE) </t>
  </si>
  <si>
    <t xml:space="preserve">COLEGIO ESCLAVAS "SAN JOSÉ" </t>
  </si>
  <si>
    <t xml:space="preserve">COLEGIO SALESIANAS "MARÍA AUXILIADORA" </t>
  </si>
  <si>
    <t xml:space="preserve">COLEGIO "ARGANTONIO" </t>
  </si>
  <si>
    <t xml:space="preserve">COLEGIO PÚBLICO "CAROLA RIBED"-PABELLÓN </t>
  </si>
  <si>
    <t xml:space="preserve">INSTITUTO F.P. "SAN SEVERIANO" </t>
  </si>
  <si>
    <t xml:space="preserve">COLEGIO PÚBLICO "GADIR" </t>
  </si>
  <si>
    <t xml:space="preserve">ASOCIACIÓN DE VECINOS "FERMIN SALVOCHEA" </t>
  </si>
  <si>
    <t xml:space="preserve">OFICINA DEL S.A.E </t>
  </si>
  <si>
    <t xml:space="preserve">COLEGIO "PADRE VILLOSLADA" </t>
  </si>
  <si>
    <t xml:space="preserve">ASOCIACIÓN DE VECINOS BUENAVISTA </t>
  </si>
  <si>
    <t xml:space="preserve">COLEGIO "SAN FELIPE NERI" </t>
  </si>
  <si>
    <t xml:space="preserve">AGUAS DE CÁDIZ </t>
  </si>
  <si>
    <t xml:space="preserve">COLEGIO "AFANAS" </t>
  </si>
  <si>
    <t xml:space="preserve">COLEGIO "REBAÑO DE MARÍA" </t>
  </si>
  <si>
    <t xml:space="preserve">ASOCIACIÓN DE VECINOS DE TRILLE </t>
  </si>
  <si>
    <t xml:space="preserve">CONSEJERÍA DE SALUD Y CONSUMO </t>
  </si>
  <si>
    <t xml:space="preserve">COLEGIO PÚBLICO "REYES CATÓLICOS" </t>
  </si>
  <si>
    <t xml:space="preserve">ESCUELA UNIV. ENFERMERIA Y FISIOTERAPIA </t>
  </si>
  <si>
    <t xml:space="preserve">COLEGIO "AMOR DE DIOS" </t>
  </si>
  <si>
    <t xml:space="preserve">FUNDACIÓN "TARTESSOS" </t>
  </si>
  <si>
    <t xml:space="preserve">I.E.S. "RAFAEL ALBERTI" </t>
  </si>
  <si>
    <t xml:space="preserve">COLEGIO PÚBLICO "PROFESOR JUAN CARLOS ARAGON" </t>
  </si>
  <si>
    <t xml:space="preserve">ASOCIACIÓN DE VECINOS CERRO DEL MORO </t>
  </si>
  <si>
    <t xml:space="preserve">CENTRO EDUC. PERMANENTE "VIENTO DE LEVANTE" </t>
  </si>
  <si>
    <t xml:space="preserve">ASOCIACIÓN DE VECINOS LA LAGUNA </t>
  </si>
  <si>
    <t xml:space="preserve">ASOCIACIÓN DE MUJERES CIGARRERAS DE CÁDIZ </t>
  </si>
  <si>
    <t xml:space="preserve">I.E.S. "FERNANDO AGUILAR" </t>
  </si>
  <si>
    <t xml:space="preserve">ASOCIACIÓN DE VECINOS CORTADURA </t>
  </si>
  <si>
    <t xml:space="preserve">CENTRO DE PREVENCIÓN DE RIESGOS LABORALES </t>
  </si>
  <si>
    <t xml:space="preserve">INSTITUTO PROV. DE EDUCACIÓN PERMANENTE </t>
  </si>
  <si>
    <t xml:space="preserve">COLEGIO PÚBLICO "FERMÍN SALVOCHEA" </t>
  </si>
  <si>
    <t xml:space="preserve">ASOCIACIÓN DE VECINOS "VIRGEN DE LORETO" </t>
  </si>
  <si>
    <t xml:space="preserve">COLEGIO PÚBLICO "TIERNO GALVÁN" </t>
  </si>
  <si>
    <t xml:space="preserve">PABELLÓN POLIDEPORTIVO CIUDAD DE CÁDIZ </t>
  </si>
  <si>
    <t xml:space="preserve">GUARDERÍA "VIRGEN DEL ROSARIO" </t>
  </si>
  <si>
    <t xml:space="preserve">I.E.S. "ALMORAIMA" </t>
  </si>
  <si>
    <t xml:space="preserve">COLEGIO PÚBLICO "TIERNO GALVAN" </t>
  </si>
  <si>
    <t xml:space="preserve">CENTRO DE SERVICIOS SOCIALES </t>
  </si>
  <si>
    <t xml:space="preserve">NUEVO PABELLON POLIDEPORTIVO </t>
  </si>
  <si>
    <t xml:space="preserve">CENTRO MULTIUSOS "EL COLORADO" </t>
  </si>
  <si>
    <t xml:space="preserve">I.E.S. LA ATALAYA </t>
  </si>
  <si>
    <t xml:space="preserve">C.E.I.P. "EL COLORADO" </t>
  </si>
  <si>
    <t xml:space="preserve">ESCUELA JESÚS MAESTRO </t>
  </si>
  <si>
    <t xml:space="preserve">ESCUELA INFANTIL MENÉNDEZ PIDAL </t>
  </si>
  <si>
    <t xml:space="preserve">C.P.R. "CASA DE POSTAS" </t>
  </si>
  <si>
    <t xml:space="preserve">C.E.I.P. "FRANCISCO FERNÁNDEZ PÓZAR" </t>
  </si>
  <si>
    <t xml:space="preserve">CENTRO CULTURAL SANTA CATALINA </t>
  </si>
  <si>
    <t xml:space="preserve">CASA DE LA JUVENTUD (ANTIGUO MATADERO) </t>
  </si>
  <si>
    <t xml:space="preserve">C.E.P. "TOMÁS IGLESIAS PÉREZ" </t>
  </si>
  <si>
    <t xml:space="preserve">I.E.S. LOS MOLINOS </t>
  </si>
  <si>
    <t xml:space="preserve">COLEGIO PÚBLICO "ALAMEDA" </t>
  </si>
  <si>
    <t xml:space="preserve">CENTRO CÍVICO LA SOLEDAD </t>
  </si>
  <si>
    <t xml:space="preserve">COLEGIO PÚBLICO "AL-ANDALUS" </t>
  </si>
  <si>
    <t xml:space="preserve">COLEGIO PÚBLICO "LAS ALBINAS" </t>
  </si>
  <si>
    <t xml:space="preserve">I.E.S. PABLO RUIZ PICASSO </t>
  </si>
  <si>
    <t xml:space="preserve">ASOC. LA FUNDACION-CENTRO OCUPACIONAL SANTA ANA </t>
  </si>
  <si>
    <t xml:space="preserve">COLEGIO PÚBLICO  "NUESTRA SEÑORA DE LOS REMEDIOS" </t>
  </si>
  <si>
    <t xml:space="preserve">ASOCIACIÓN DE VECINOS EL MAYORAZGO </t>
  </si>
  <si>
    <t xml:space="preserve">POLIDEPORTIVO DE SANTA ANA </t>
  </si>
  <si>
    <t xml:space="preserve">COLEGIO PÚBLICO "EL MAYORAZGO" </t>
  </si>
  <si>
    <t xml:space="preserve">PABELLÓN CIUDAD DE CHICLANA </t>
  </si>
  <si>
    <t xml:space="preserve">COLEGIO PÚBLICO "SERAFINA ANDRADE" </t>
  </si>
  <si>
    <t xml:space="preserve">COLEGIO PÚBLICO "ATLÁNTIDA" </t>
  </si>
  <si>
    <t xml:space="preserve">COLEGIO PÚBLICO "EL TROVADOR" </t>
  </si>
  <si>
    <t xml:space="preserve">PEÑA FLAMENCA </t>
  </si>
  <si>
    <t xml:space="preserve">LOCAL SOCIAL "LOS ZALGAONES" </t>
  </si>
  <si>
    <t xml:space="preserve">LOCAL SOCIAL FUENSANTA </t>
  </si>
  <si>
    <t xml:space="preserve">COLEGIO PÚBLICO "ISABEL LA CATÓLICA" </t>
  </si>
  <si>
    <t xml:space="preserve">CENTRO CIVICO MUNICIPAL "PANZACOLA" </t>
  </si>
  <si>
    <t xml:space="preserve">COLEGIO PÚBLICO "JOSÉ DE LA VEGA" </t>
  </si>
  <si>
    <t xml:space="preserve">COLEGIO PÚBLICO "FEDERICO GARCÍA LORCA" </t>
  </si>
  <si>
    <t xml:space="preserve">POLIDEPORTIVO MUNICIPAL "HUERTA ROSARIO" </t>
  </si>
  <si>
    <t xml:space="preserve">ASOCIACIÓN DE VECINOS "FERNANDO QUIÑONES" </t>
  </si>
  <si>
    <t xml:space="preserve">CENTRO DE MAYORES "HUERTA DEL ROSARIO" </t>
  </si>
  <si>
    <t xml:space="preserve">OFICINA MUNICIPAL TURISMO TERCERA PISTA </t>
  </si>
  <si>
    <t xml:space="preserve">COLEGIO PÚBLICO "LA BARROSA" </t>
  </si>
  <si>
    <t xml:space="preserve">CENTRO "LA AURORA" </t>
  </si>
  <si>
    <t xml:space="preserve">BAJOS OFICINA TURISMO 1ª PISTA (PROTECCION CIVIL) </t>
  </si>
  <si>
    <t xml:space="preserve">ASOCIACIÓN DE VECINOS  "ESPERANZA DEL MARQUESADO" </t>
  </si>
  <si>
    <t xml:space="preserve">COLEGIO PÚBLICO "GINER DE LOS RÍOS" </t>
  </si>
  <si>
    <t xml:space="preserve">CENTRO MUNICIPAL ADULTOS "J. ESPINOSA PAU" </t>
  </si>
  <si>
    <t xml:space="preserve">COLEGIO "MANUEL APARCERO - GIMNASIO" </t>
  </si>
  <si>
    <t xml:space="preserve">INSTITUTO BUP "SALMEDINA" </t>
  </si>
  <si>
    <t xml:space="preserve">COLEGIO "CRISTO MISERICORDIAS" </t>
  </si>
  <si>
    <t xml:space="preserve">COLEGIO "LAPACHAR" </t>
  </si>
  <si>
    <t xml:space="preserve">ESCUELA DE CAPACITACIÓN AGRARIA </t>
  </si>
  <si>
    <t xml:space="preserve">COLEGIO PÚBLICO "PRÍNCIPE FELIPE" </t>
  </si>
  <si>
    <t xml:space="preserve">GRUPO ESCOLAR "ANTONIO MACHADO" </t>
  </si>
  <si>
    <t xml:space="preserve">GUARDERÍA INF. MUNICIPAL "RAFAEL ALBERTI" </t>
  </si>
  <si>
    <t>EDIFICIO DE USOS MULTIPLES PLANTA BAJA</t>
  </si>
  <si>
    <t xml:space="preserve">EDIFICIO MUNICIPAL (D. MUNICIPALES) </t>
  </si>
  <si>
    <t xml:space="preserve">COLEGIO "ANTONIO MACHADO" </t>
  </si>
  <si>
    <t xml:space="preserve">COLEGIO SAN JUAN BOSCO -SALESIANAS- </t>
  </si>
  <si>
    <t xml:space="preserve">ESCUELA DE ARTE DE JEREZ </t>
  </si>
  <si>
    <t xml:space="preserve">SALA COMPAÑÍA </t>
  </si>
  <si>
    <t xml:space="preserve">SALÓN EXPOSICIONES PESCADERÍA VIEJA </t>
  </si>
  <si>
    <t>PALACIO DEL VINO (ACCESO POR C/ PAUL)</t>
  </si>
  <si>
    <t xml:space="preserve">COLEGIO "COMPAÑÍA DE MARÍA" </t>
  </si>
  <si>
    <t xml:space="preserve">C.E.I.P. GLORIA FUERTES </t>
  </si>
  <si>
    <t xml:space="preserve">EDIFICIO DE CORREOS </t>
  </si>
  <si>
    <t xml:space="preserve">COLEGIO PÚBLICO "PÍO XII" </t>
  </si>
  <si>
    <t xml:space="preserve">COLEGIO P. TORRES SILVA-ORATORIO FESTIVO </t>
  </si>
  <si>
    <t xml:space="preserve">COLEGIO PÚBLICO "VALLESEQUILLO" </t>
  </si>
  <si>
    <t xml:space="preserve">COLEGIO "MADRE DE DIOS" </t>
  </si>
  <si>
    <t xml:space="preserve">CENTRO DE DIA 3ª EDAD JEREZ-CENTRO </t>
  </si>
  <si>
    <t xml:space="preserve">COLEGIO PÚBLICO "TORRESOTO" </t>
  </si>
  <si>
    <t xml:space="preserve">COLEGIO "LA SALLE" </t>
  </si>
  <si>
    <t xml:space="preserve">CENTRO DE EXPOSICIONES "CASA DE LA JUVENTUD" </t>
  </si>
  <si>
    <t xml:space="preserve">DELEGACIÓN DE EMPLEO "EDF. PROMOCIÓN CIUDAD" </t>
  </si>
  <si>
    <t xml:space="preserve">COLEGIO Mª MEDIANERA UNIV. LAS ESCLAVAS </t>
  </si>
  <si>
    <t xml:space="preserve">CENTRO DE FORMACION "EL ZAGAL" </t>
  </si>
  <si>
    <t xml:space="preserve">CENTRO DE MAYORES MERCED CORONADA </t>
  </si>
  <si>
    <t xml:space="preserve">CENTRO DE BARRIO PICADUEÑA BAJA </t>
  </si>
  <si>
    <t xml:space="preserve">COLEGIO PÚBLICO "LUIS VIVES" </t>
  </si>
  <si>
    <t xml:space="preserve">I.E.S. "DOCTORA JOSEFA DE LOS REYES" </t>
  </si>
  <si>
    <t xml:space="preserve">COLEGIO PÚBLICO "SAGRADA FAMILIA" </t>
  </si>
  <si>
    <t xml:space="preserve">I.E.S. "ISABEL DE HUNGRÍA" </t>
  </si>
  <si>
    <t xml:space="preserve">COLEGIO PADRES SALESIANOS "LORA TAMAYO" </t>
  </si>
  <si>
    <t xml:space="preserve">I.E.S. "PADRE LUÍS COLOMA" </t>
  </si>
  <si>
    <t xml:space="preserve">COLEGIO PÚBLICO "ANTONIO MACHADO" </t>
  </si>
  <si>
    <t xml:space="preserve">CENTRO DE BARRIO "SAN JOSE OBRERO" </t>
  </si>
  <si>
    <t xml:space="preserve">I.F.E.C.A. </t>
  </si>
  <si>
    <t xml:space="preserve">COLEGIO "ALBARIZA" </t>
  </si>
  <si>
    <t xml:space="preserve">ASOCIACIÓN DE VECINOS "PALOS BLANCOS" </t>
  </si>
  <si>
    <t xml:space="preserve">CENTRO INTERNACIONAL EL ALTILLO SCHOOL </t>
  </si>
  <si>
    <t xml:space="preserve">COLEGIO PÚBLICO "SAN JOSÉ OBRERO" </t>
  </si>
  <si>
    <t xml:space="preserve">CENTRO DE ADULTOS VICTORIA ALBA </t>
  </si>
  <si>
    <t xml:space="preserve">COLEGIO "MARÍA AUXILIADORA" </t>
  </si>
  <si>
    <t xml:space="preserve">COLEGIO JESÚS MARÍA "EL CUCO" </t>
  </si>
  <si>
    <t xml:space="preserve">COLEGIO SAN JUAN BAUTISTA "MARIANISTAS" </t>
  </si>
  <si>
    <t xml:space="preserve">COLEGIO PÚBLICO SAFA </t>
  </si>
  <si>
    <t xml:space="preserve">I.E.S. "SOFÍA" </t>
  </si>
  <si>
    <t xml:space="preserve">COLEGIO PÚBLICO "ANDRÉS DE RIBERA" </t>
  </si>
  <si>
    <t xml:space="preserve">I.E.S. "ALVAR NUÑEZ" </t>
  </si>
  <si>
    <t xml:space="preserve">ASOCIACIÓN DE VECINOS "LOS ALUNADOS" </t>
  </si>
  <si>
    <t xml:space="preserve">I.E.S. "SERITIUM" </t>
  </si>
  <si>
    <t xml:space="preserve">COLEGIO PÚBLICO "EL MEMBRILLAR" </t>
  </si>
  <si>
    <t xml:space="preserve">COLEGIO PÚBLICO ELIO ANTONIO DE NEBRIJA </t>
  </si>
  <si>
    <t xml:space="preserve">I.E.S. LA GRANJA </t>
  </si>
  <si>
    <t xml:space="preserve">COLEGIO PÚBLICO ALCAZABA </t>
  </si>
  <si>
    <t xml:space="preserve">COLEGIO PÚBLICO "LAS GRANJAS" </t>
  </si>
  <si>
    <t xml:space="preserve">COLEGIO PÚBLICO EL RETIRO </t>
  </si>
  <si>
    <t xml:space="preserve">CENTRO SOCIAL BLAS INFANTE </t>
  </si>
  <si>
    <t xml:space="preserve">COLEGIO PÚBLICO "NUESTRA SEÑORA DE LA PAZ" </t>
  </si>
  <si>
    <t xml:space="preserve">I.E.S. "JOSÉ CABALLERO BONALD" </t>
  </si>
  <si>
    <t xml:space="preserve">COLEGIO PÚBLICO "MANUEL DE FALLA" </t>
  </si>
  <si>
    <t xml:space="preserve">ASOCIACIÓN DE VECINOS "LOS ZODIACOS" </t>
  </si>
  <si>
    <t xml:space="preserve">COLEGIO PÚBLICO "TARTESSOS </t>
  </si>
  <si>
    <t xml:space="preserve">I.E.S. FERNANDO SAVATER </t>
  </si>
  <si>
    <t xml:space="preserve">COLEGIO PÚBLICO "MONTEALEGRE" </t>
  </si>
  <si>
    <t xml:space="preserve">COLEGIO PÚBLICO "CIUDAD DE JEREZ" </t>
  </si>
  <si>
    <t xml:space="preserve">COLEGIO PÚBLICO "ARANA BEATO" </t>
  </si>
  <si>
    <t xml:space="preserve">RESIDENCIA DE PENSIONISTAS </t>
  </si>
  <si>
    <t xml:space="preserve">DELEGACION MNPAL.DEPORTES COMPLEJO CHAPIN </t>
  </si>
  <si>
    <t xml:space="preserve">COLEGIO PUBLICO "BLAS INFANTE" </t>
  </si>
  <si>
    <t xml:space="preserve">I.E.S. "ALMUNIA" </t>
  </si>
  <si>
    <t xml:space="preserve">COLEGIO PÚBLICO LA MARQUESA </t>
  </si>
  <si>
    <t xml:space="preserve">FUNDACION CENTRO DE ACOGIDA "SAN JOSE" </t>
  </si>
  <si>
    <t xml:space="preserve">COMPLEJO DEPORTIVO LA JUVENTUD </t>
  </si>
  <si>
    <t xml:space="preserve">COLEGIO PÚBLICO "FEDERICO MAYO" </t>
  </si>
  <si>
    <t xml:space="preserve">COLEGIO PÚBLICO "SAN VICENTE DE PAUL" </t>
  </si>
  <si>
    <t xml:space="preserve">COLEGIO PÚBLICO "POETA CARLOS ALVAREZ" </t>
  </si>
  <si>
    <t xml:space="preserve">I.E.S. "SAN TELMO" </t>
  </si>
  <si>
    <t xml:space="preserve">COLEGIO PÚBLICO "JUVENTUD" </t>
  </si>
  <si>
    <t xml:space="preserve">I.E.S. "ASTA REGIA" </t>
  </si>
  <si>
    <t>RESIDENCIAL ALBERGUE JUVENIL (ALBERGUE INTURJOVEN JEREZ)</t>
  </si>
  <si>
    <t>CENTRO DE BARRIO "LA LIBERACION" (EDF. 1º DE MAYO)</t>
  </si>
  <si>
    <t xml:space="preserve">CENTRO DE BARRIO "LA LIBERACION" </t>
  </si>
  <si>
    <t xml:space="preserve">CENTRO DE BARRIO "LOS ALBARIZONES" </t>
  </si>
  <si>
    <t xml:space="preserve">COLEGIO PÚBLICO "VIRGEN DEL MAR" </t>
  </si>
  <si>
    <t xml:space="preserve">A.VV. BALBAINA-LAS TABLAS (ANTIGUO C.P.LAS TABLAS) </t>
  </si>
  <si>
    <t xml:space="preserve">C.E.I.P. "DELEGADO JOSE ANTONIO FERNÁNDEZ" </t>
  </si>
  <si>
    <t xml:space="preserve">COLEGIO PÚBLICO "GIBALBÍN" </t>
  </si>
  <si>
    <t xml:space="preserve">COLEGIO PÚBLICO "TOMASA PINILLA" </t>
  </si>
  <si>
    <t xml:space="preserve">COLEGIO PÚBLICO "NUEVA JARILLA" </t>
  </si>
  <si>
    <t xml:space="preserve">SALÓN ACTOS ASOC. DE PADRES DE FAMILIAS </t>
  </si>
  <si>
    <t xml:space="preserve">COLEGIO PÚBLICO "CUARTILLOS" </t>
  </si>
  <si>
    <t xml:space="preserve">COLEGIO PÚBLICO "LA ARBOLEDA" </t>
  </si>
  <si>
    <t xml:space="preserve">I.E.S. "LA CAMPIÑA" </t>
  </si>
  <si>
    <t xml:space="preserve">CENTRO CULTURAL "LA BARCA DE LA FLORIDA" </t>
  </si>
  <si>
    <t xml:space="preserve">COLEGIO PÚBLICO "GUADALETE" </t>
  </si>
  <si>
    <t xml:space="preserve">COLEGIO PÚBLICO "PABLO PICASSO" </t>
  </si>
  <si>
    <t xml:space="preserve">CENTRO SOCIAL "LOS REPASTADEROS" </t>
  </si>
  <si>
    <t xml:space="preserve">COLEGIO PÚBLICO "LA INA" </t>
  </si>
  <si>
    <t xml:space="preserve">COLEGIO PÚBLICO "TORRECERA" </t>
  </si>
  <si>
    <t xml:space="preserve">COLEGIO PÚBLICO "LA FLORIDA" </t>
  </si>
  <si>
    <t xml:space="preserve">ASOCIACIÓN DE VECINOS NUESTRA SEÑORA DEL VALLE </t>
  </si>
  <si>
    <t xml:space="preserve">COLEGIO "REINA DE LOS ÁNGELES" </t>
  </si>
  <si>
    <t xml:space="preserve">CENTRO CULTURAL REINA SOFIA </t>
  </si>
  <si>
    <t xml:space="preserve">COLEGIO PÚBLICO "INMACULADA" </t>
  </si>
  <si>
    <t xml:space="preserve">COLEGIO PÚBLICO "GIBRALTAR" </t>
  </si>
  <si>
    <t xml:space="preserve">COLEGIO PÚBLICO "HUERTA FAVA" </t>
  </si>
  <si>
    <t xml:space="preserve">COLEGIO PÚBLICO "SANTIAGO" </t>
  </si>
  <si>
    <t xml:space="preserve">COLEGIO PÚBLICO "LA VELADA" </t>
  </si>
  <si>
    <t xml:space="preserve">COLEGIO PÚBLICO "PEDRO SIMÓN ABRIL" </t>
  </si>
  <si>
    <t xml:space="preserve">COLEGIO PÚBLICO "NUESTRA SEÑORA MERCEDES" </t>
  </si>
  <si>
    <t xml:space="preserve">COLEGIO PÚBLICO "ISABEL LA CATOLICA" </t>
  </si>
  <si>
    <t xml:space="preserve">COLEGIO PÚBLICO "ANDALUCÍA" </t>
  </si>
  <si>
    <t xml:space="preserve">COLEGIO PÚBLICO "SANTA ANA" </t>
  </si>
  <si>
    <t xml:space="preserve">CENTRO DE ADULTOS "ALMADRABA" </t>
  </si>
  <si>
    <t xml:space="preserve">COLEGIO PÚBLICO "CARLOS V" </t>
  </si>
  <si>
    <t xml:space="preserve">COLEGIO PÚBLICO "ATUNARA" </t>
  </si>
  <si>
    <t xml:space="preserve">CENTRO DE PROFESORES </t>
  </si>
  <si>
    <t xml:space="preserve">EDIFICIO MUNICIPAL (ANTIGUA BIBLIOTECA) </t>
  </si>
  <si>
    <t xml:space="preserve">MANCOMUNIDAD MUNICIPIOS LA JANDA </t>
  </si>
  <si>
    <t xml:space="preserve">COLEGIO PÚBLICO "DOCTOR THEBUSSEM" </t>
  </si>
  <si>
    <t xml:space="preserve">COLEGIO PÚBLICO "SANTIAGO EL MAYOR" </t>
  </si>
  <si>
    <t xml:space="preserve">COLEGIO PÚBLICO "ANGEL RUIZ ENCISO" </t>
  </si>
  <si>
    <t xml:space="preserve">AYUNTAMIENTO DE MEDINA SIDONIA </t>
  </si>
  <si>
    <t xml:space="preserve">CENTRO SOCIAL PADRE CARRILLO - LOS BADALEJOS </t>
  </si>
  <si>
    <t xml:space="preserve">EDIFICIO "LA NORIA" </t>
  </si>
  <si>
    <t xml:space="preserve">EDIFICIO UNED </t>
  </si>
  <si>
    <t xml:space="preserve">ESCUELAS DEL SOCORRO </t>
  </si>
  <si>
    <t xml:space="preserve">ESCUELA HOGAR NTRA. SRA. DE LOS REMEDIOS </t>
  </si>
  <si>
    <t xml:space="preserve">COLEGIO PÚBLICO "SAN JOSÉ DE CALASANZ" </t>
  </si>
  <si>
    <t xml:space="preserve">CENTRO OCUPACIONAL TAOMI </t>
  </si>
  <si>
    <t xml:space="preserve">I.E.S. "PATERNA DE RIVERA" </t>
  </si>
  <si>
    <t xml:space="preserve">CENTRO DE EDUC.PRIMARIA PERAFÁN DE RIVERA </t>
  </si>
  <si>
    <t xml:space="preserve">SALA DE EXPOSICIONES </t>
  </si>
  <si>
    <t xml:space="preserve">ESCUELAS DE ARRIBA </t>
  </si>
  <si>
    <t xml:space="preserve">ESCUELAS DE ABAJO </t>
  </si>
  <si>
    <t xml:space="preserve">INSTITUTO "JOSE LUÍS TEJADA" </t>
  </si>
  <si>
    <t xml:space="preserve">COLEGIO PÚBLICO "SERICÍCOLA" </t>
  </si>
  <si>
    <t xml:space="preserve">INSTITUTO "PEDRO MUÑOZ SECA" </t>
  </si>
  <si>
    <t xml:space="preserve">COLEGIO "ESPÍRITU SANTO" </t>
  </si>
  <si>
    <t xml:space="preserve">CENTRO ERMITA DE SANTA CLARA </t>
  </si>
  <si>
    <t xml:space="preserve">AREA DE BIENESTAR SOCIAL </t>
  </si>
  <si>
    <t xml:space="preserve">APEMSA </t>
  </si>
  <si>
    <t xml:space="preserve">COLEGIO PÚBLICO "CRISTOBAL COLÓN" </t>
  </si>
  <si>
    <t xml:space="preserve">INSTITUTO "SANTO DOMINGO" </t>
  </si>
  <si>
    <t xml:space="preserve">INSTITUTO "SAFA" </t>
  </si>
  <si>
    <t xml:space="preserve">COLEGIO PÚBLICO "MENESTEO" </t>
  </si>
  <si>
    <t xml:space="preserve">COLEGIO PÚBLICO "SAGRADO CORAZÓN DE JESÚS" </t>
  </si>
  <si>
    <t xml:space="preserve">COLEGIO PÚBLICO "LA GAVIOTA" </t>
  </si>
  <si>
    <t xml:space="preserve">COLEGIO "LUISA DE MARILLAC" </t>
  </si>
  <si>
    <t xml:space="preserve">COLEGIO "JOSE LUIS POULLET" </t>
  </si>
  <si>
    <t xml:space="preserve">COLEGIO PÚBLICO "PINAR HONDO" </t>
  </si>
  <si>
    <t xml:space="preserve">CENTRO EDUCACIÓN ESPECIAL "MERCEDES CARBO" </t>
  </si>
  <si>
    <t xml:space="preserve">COLEGIO PÚBLICO "COSTA OESTE" </t>
  </si>
  <si>
    <t xml:space="preserve">INSTITUTO "LA ARBOLEDA" </t>
  </si>
  <si>
    <t xml:space="preserve">INSTITUTO "PINTOR JUAN LARA" </t>
  </si>
  <si>
    <t xml:space="preserve">COLEGIO PÚBLICO "MARQUÉS DE SANTA CRUZ" </t>
  </si>
  <si>
    <t xml:space="preserve">INSTITUTO "ANTONIO DE LA TORRE" </t>
  </si>
  <si>
    <t xml:space="preserve">COLEGIO PÚBLICO "CASTILLO DE DOÑA BLANCA" </t>
  </si>
  <si>
    <t xml:space="preserve">COLEGIO PÚBLICO "LAS NIEVES" </t>
  </si>
  <si>
    <t xml:space="preserve">COLEGIO PÚBLICO "EL JUNCAL" </t>
  </si>
  <si>
    <t xml:space="preserve">COLEGIO PÚBLICO "VALDELAGRANA" </t>
  </si>
  <si>
    <t xml:space="preserve">CENTRO CULTURAL ROSA BUTLER Y MENDIETA </t>
  </si>
  <si>
    <t xml:space="preserve">CENTRO DE SERVICIOS SOCIALES 512 </t>
  </si>
  <si>
    <t xml:space="preserve">COLEGIO PUBLICO "REGGIO" </t>
  </si>
  <si>
    <t xml:space="preserve">I.E.S. "MANUEL DE FALLA" </t>
  </si>
  <si>
    <t xml:space="preserve">COLEGIO PÚBLICO "RAFAEL LEOZ" </t>
  </si>
  <si>
    <t xml:space="preserve">I.E.S. VIRGEN DEL CARMEN </t>
  </si>
  <si>
    <t xml:space="preserve">I.E.S. "PROFESOR ANTONIO MURO" </t>
  </si>
  <si>
    <t xml:space="preserve">CENTRO CÍVICO BARRIO JARANA </t>
  </si>
  <si>
    <t xml:space="preserve">COLEGIO PÚBLICO "REYES CATÓLICOS" - GIMNASIO </t>
  </si>
  <si>
    <t xml:space="preserve">CENTRO CÍVICO "RÍO SAN PEDRO" </t>
  </si>
  <si>
    <t xml:space="preserve">LUDOTECA MUNICIPAL "VIDA VERDE" </t>
  </si>
  <si>
    <t xml:space="preserve">PABELLÓN MUNICIPAL DE DEPORTES </t>
  </si>
  <si>
    <t>EDIFICIO ADMINISTRATIVO-ANTIGUA SEDE AYTO. PUERTA IZQUIERDA</t>
  </si>
  <si>
    <t xml:space="preserve">DELEGACIÓN DE LA MUJER </t>
  </si>
  <si>
    <t xml:space="preserve">I.E.S. "ARROYO HONDO" </t>
  </si>
  <si>
    <t xml:space="preserve">CENTRO DEPORTIVO JOSE PINO MENGUAL </t>
  </si>
  <si>
    <t xml:space="preserve">SALA DE ESTUDIO FEDERICO GARCIA LORCA </t>
  </si>
  <si>
    <t>EDIFICIO ADMINISTRATIVO-ANTIGUA SEDE AYTO. PUERTA DERECHA</t>
  </si>
  <si>
    <t xml:space="preserve">COMUNIDAD DE REGANTES </t>
  </si>
  <si>
    <t xml:space="preserve">CENTRO DE ALZHEIMER MANUELA FORJA RAMÍREZ </t>
  </si>
  <si>
    <t xml:space="preserve">CENTRO DE AFANAS "PILI VARO" </t>
  </si>
  <si>
    <t xml:space="preserve">COLEGIO PÚBLICO "PEDRO ANTONIO DE ALARCÓN" </t>
  </si>
  <si>
    <t xml:space="preserve">COLEGIO PÚBLICO "AZORÍN" </t>
  </si>
  <si>
    <t xml:space="preserve">PABELLÓN VILLALBA </t>
  </si>
  <si>
    <t xml:space="preserve">BIBLIOTECA PÚBLICA </t>
  </si>
  <si>
    <t xml:space="preserve">COLEGIO PÚBLICO "LUIS PONCE DE LEÓN" </t>
  </si>
  <si>
    <t xml:space="preserve">MERCADO DE ABASTOS SECTOR NORTE </t>
  </si>
  <si>
    <t xml:space="preserve">SERVICIOS SOCIALES </t>
  </si>
  <si>
    <t xml:space="preserve">COLEGIO PÚBLICO "EDUARDO LOBILLO" </t>
  </si>
  <si>
    <t xml:space="preserve">I.E.S. "CASTILLO DE LUNA" </t>
  </si>
  <si>
    <t xml:space="preserve">ESTACION INTERMODAL DE COSTA BALLENA </t>
  </si>
  <si>
    <t xml:space="preserve">C.E.I.P. "CECILIO PUJAZÓN" </t>
  </si>
  <si>
    <t xml:space="preserve">C.E.I.P. "LOS ESTEROS" </t>
  </si>
  <si>
    <t xml:space="preserve">C.E.I.P. "CASERÍA DE OSSIO" </t>
  </si>
  <si>
    <t xml:space="preserve">C.E.I.P. "QUINTANILLA" </t>
  </si>
  <si>
    <t xml:space="preserve">I.E.S. "ISLA DE LEÓN" </t>
  </si>
  <si>
    <t>C.E.I.P. "JUAN SEBASTIAN ELCANO" (SOLAR)</t>
  </si>
  <si>
    <t xml:space="preserve">C.E.I.P. "SAN IGNACIO" </t>
  </si>
  <si>
    <t xml:space="preserve">SERVICIO MUNICIPAL DE CULTURA Y FIESTAS </t>
  </si>
  <si>
    <t xml:space="preserve">I.E.S. "SANCTI PETRI" </t>
  </si>
  <si>
    <t xml:space="preserve">C.E.I.P. "ALMIRANTE LAULHÉ" </t>
  </si>
  <si>
    <t xml:space="preserve">CENTRO CONGRESOS "CORTES DE LA REAL ISLA DE LEÓN" </t>
  </si>
  <si>
    <t xml:space="preserve">C.E.I.P. "SERVANDO CAMUÑEZ" </t>
  </si>
  <si>
    <t xml:space="preserve">C.E.I.P. "PADRE JOSÉ CASAL CARRILLO" </t>
  </si>
  <si>
    <t xml:space="preserve">CENTRO DOCENTE PRIVADO "LA SALLE-EL CARMEN" </t>
  </si>
  <si>
    <t xml:space="preserve">CENTRO DOCENTE PRIVADO "MIRAMAR" </t>
  </si>
  <si>
    <t xml:space="preserve">PABELLON CUBIERTO DEL PARQUE (OFICINAS) </t>
  </si>
  <si>
    <t xml:space="preserve">COLEGIO "COMPAÑÍA DE MARÍA" - PABELLÓN POLIDEPORT. </t>
  </si>
  <si>
    <t xml:space="preserve">C.E.I.P. "MANUEL DE FALLA" </t>
  </si>
  <si>
    <t xml:space="preserve">C.E.I.P. "LAS CORTES" </t>
  </si>
  <si>
    <t xml:space="preserve">C.E.I.P. "REINA DE LA PAZ" </t>
  </si>
  <si>
    <t xml:space="preserve">C.E.I.P. "ERYTHEIA" </t>
  </si>
  <si>
    <t xml:space="preserve">C.E.I.P. "CONSTITUCIÓN" </t>
  </si>
  <si>
    <t xml:space="preserve">C.E.I.P. "ARDILA" </t>
  </si>
  <si>
    <t xml:space="preserve">C.E.I.P. "ARQUITECTO LEOZ" </t>
  </si>
  <si>
    <t xml:space="preserve">I.E.S. "LAS SALINAS" </t>
  </si>
  <si>
    <t xml:space="preserve">INSTITUTO "BAHÍA" </t>
  </si>
  <si>
    <t>C.E.I.P. "CAMPOSOTO" (SOLAR)</t>
  </si>
  <si>
    <t xml:space="preserve">CENTRO SERVICIOS SOCIALES "HERMANA CRISTINA" </t>
  </si>
  <si>
    <t xml:space="preserve">COLEGIO "EL PICACHO" </t>
  </si>
  <si>
    <t xml:space="preserve">ESCUELAS ALBAICÍN </t>
  </si>
  <si>
    <t xml:space="preserve">COLEGIO PÚBLICO "LA DEHESILLA" </t>
  </si>
  <si>
    <t xml:space="preserve">COLEGIO "VIRGEN DE LA CARIDAD" </t>
  </si>
  <si>
    <t xml:space="preserve">PALACIO DE CONGRESOS </t>
  </si>
  <si>
    <t xml:space="preserve">COLEGIO PÚBLICO "BLAS INFANTE" </t>
  </si>
  <si>
    <t xml:space="preserve">CEIP.MAESTRA RAFAELA ZARATE(COLEGIO DE EL PALOMAR) </t>
  </si>
  <si>
    <t xml:space="preserve">COLEGIO "EL PINO" </t>
  </si>
  <si>
    <t xml:space="preserve">I.E.S. BOTANICO </t>
  </si>
  <si>
    <t xml:space="preserve">I.E.S. "JUAN SEBASTIÁN ELCANO" </t>
  </si>
  <si>
    <t xml:space="preserve">COLEGIO PÚBLICO "GUADALQUIVIR" </t>
  </si>
  <si>
    <t xml:space="preserve">COLEGIO PÚBLICO "LA JARA" </t>
  </si>
  <si>
    <t xml:space="preserve">BIBLIOTECA MUNICIPAL "RAFAEL DE PABLOS" </t>
  </si>
  <si>
    <t xml:space="preserve">COLEGIO "PRINCESA SOFÍA" </t>
  </si>
  <si>
    <t xml:space="preserve">COLEGIO PÚBLICO "VISTA ALEGRE" (CABO NOVAL) </t>
  </si>
  <si>
    <t xml:space="preserve">COLEGIO "HERMANOS MARISTAS" </t>
  </si>
  <si>
    <t xml:space="preserve">COLEGIO "ALGAIDA" </t>
  </si>
  <si>
    <t xml:space="preserve">COLEGIO "JOSÉ SABIO" </t>
  </si>
  <si>
    <t xml:space="preserve">INSTITUTO "FRANCISCO PACHECO" </t>
  </si>
  <si>
    <t xml:space="preserve">PALACIO DE GOBERNADORES </t>
  </si>
  <si>
    <t xml:space="preserve">COLEGIO PÚBLICO "MAESTRO APOLINAR" </t>
  </si>
  <si>
    <t xml:space="preserve">COLEGIO PÚBLICO "GABRIEL ARENAS" </t>
  </si>
  <si>
    <t xml:space="preserve">PALACIO DE LOS GOBERNADORES </t>
  </si>
  <si>
    <t xml:space="preserve">ANTIGUO CUARTEL DIEGO SALINAS </t>
  </si>
  <si>
    <t xml:space="preserve">COLEGIO PÚBLICO "CARTEYA" </t>
  </si>
  <si>
    <t xml:space="preserve">COLEGIO PÚBLICO "SANTA RITA" </t>
  </si>
  <si>
    <t>COLEGIO PÚBLICO "SAGRADO CORAZÓN" BARRIADA NAZARET</t>
  </si>
  <si>
    <t xml:space="preserve">COLEGIO PÚBLICO "TARAGUILLA" </t>
  </si>
  <si>
    <t xml:space="preserve">COLEGIO PÚBLICO "SAN BERNARDO" </t>
  </si>
  <si>
    <t xml:space="preserve">COLEGIO PÚBLICO "GLORIA FUERTES" </t>
  </si>
  <si>
    <t xml:space="preserve">COLEGIO PÚBLICO "BARBÉSULA" </t>
  </si>
  <si>
    <t>EDIFICIO "LA DORADA" LOCAL (ASOCIACIÓN LA CHARCA)</t>
  </si>
  <si>
    <t xml:space="preserve">EDIFICIO USOS MÚLTIPLES </t>
  </si>
  <si>
    <t xml:space="preserve">MERCADO PÚBLICO </t>
  </si>
  <si>
    <t xml:space="preserve">MERCADO PÚBLICO VIRGEN DEL CARMEN </t>
  </si>
  <si>
    <t xml:space="preserve">URTASA </t>
  </si>
  <si>
    <t xml:space="preserve">COLEGIO PÚBLICO "VIRGEN DEL SOL" </t>
  </si>
  <si>
    <t xml:space="preserve">EMPRESA AQUALIA (SERVICIO MUNICIPAL DE AGUAS) </t>
  </si>
  <si>
    <t xml:space="preserve">COLEGIO PÚBLICO "GUZMÁN EL BUENO" </t>
  </si>
  <si>
    <t xml:space="preserve">COLEGIO PÚBLICO "VIRGEN DE LA LUZ" </t>
  </si>
  <si>
    <t xml:space="preserve">CENTRO ORNITOLÓGICO </t>
  </si>
  <si>
    <t xml:space="preserve">ANTIGUA ESCUELA MIXTA SANTUARIO DE LA LUZ </t>
  </si>
  <si>
    <t xml:space="preserve">HOTEL RESTAURANTE "MESON DE SANCHO" </t>
  </si>
  <si>
    <t xml:space="preserve">AYUNTAMIENTO E.L.M. DE FACINAS </t>
  </si>
  <si>
    <t xml:space="preserve">COLEGIO PÚBLICO "DIVINA PASTORA" - FACINAS </t>
  </si>
  <si>
    <t xml:space="preserve">ASOCIACIÓN VECINOS DE BETIS </t>
  </si>
  <si>
    <t xml:space="preserve">COLEGIO PÚBLICO RURAL CAMPIÑA DE TARIFA "BOLONIA" </t>
  </si>
  <si>
    <t xml:space="preserve">COLEGIO P. RURAL CAMPIÑA DE TARIFA "TAHIVILLA" </t>
  </si>
  <si>
    <t xml:space="preserve">COLEGIO P. RURAL CAMPIÑA DE TARIFA "LA ZARZUELA" </t>
  </si>
  <si>
    <t xml:space="preserve">EDIFICIO SERV. SOCIALES </t>
  </si>
  <si>
    <t xml:space="preserve">SALÓN DE SESIONES DEL AYUNTAMIENTO </t>
  </si>
  <si>
    <t xml:space="preserve">CASTILLO DE LOS GUZMANES </t>
  </si>
  <si>
    <t xml:space="preserve">C.E.I.P. "ANTONIO BRIANTE" </t>
  </si>
  <si>
    <t xml:space="preserve">I.E.S. "NUESTRA SEÑORA DE LOS REMEDIOS" </t>
  </si>
  <si>
    <t xml:space="preserve">C.I.H.U. SAN JUAN DE LETRÁN </t>
  </si>
  <si>
    <t xml:space="preserve">ERMITA SAN PEDRO </t>
  </si>
  <si>
    <t xml:space="preserve">COLEGIO PÚBLICO "FERNANDO GAVILÁN" </t>
  </si>
  <si>
    <t xml:space="preserve">COLEGIO PÚBLICO "VÍCTOR DE LA SERNA" </t>
  </si>
  <si>
    <t xml:space="preserve">COLEGIO PÚBLICO "FRANCISCO FATOU" </t>
  </si>
  <si>
    <t xml:space="preserve">COLEGIO PÚBLICO "REINA SOFÍA" </t>
  </si>
  <si>
    <t xml:space="preserve">ASOCIACIÓN DE VECINOS "EL ALGARROBAL" </t>
  </si>
  <si>
    <t xml:space="preserve">ASOCIACIÓN DE VECINOS "BDA. EL SACRIFICIO" </t>
  </si>
  <si>
    <t xml:space="preserve">ASOCIACIÓN DE VECINOS "BARRIADA ANTONIO VEGA" </t>
  </si>
  <si>
    <t xml:space="preserve">CENTRO ANDALUZ DE EMPRENDIMIENTO (CADE) </t>
  </si>
  <si>
    <t xml:space="preserve">COLEGIO PÚBLICO "RAMÓN CROSSA" </t>
  </si>
  <si>
    <t xml:space="preserve">CENTRO TECNOLOGICO DE LA PIEL </t>
  </si>
  <si>
    <t xml:space="preserve">TEATRO SAN FRANCISCO </t>
  </si>
  <si>
    <t xml:space="preserve">COLEGIO COMARCAL "LOS MOLINOS" </t>
  </si>
  <si>
    <t xml:space="preserve">UNIDAD PREESCOLAR COLEGIO NTRA.SRA.OLIVA </t>
  </si>
  <si>
    <t>COLEGIO "NUESTRA SEÑORA DE LA OLIVA" BAJO - PTA. DERECHA</t>
  </si>
  <si>
    <t xml:space="preserve">COLEGIO PÚBLICO "EL PALMAR" </t>
  </si>
  <si>
    <t xml:space="preserve">COLEGIO PÚBLICO "LOS NAVEROS" </t>
  </si>
  <si>
    <t xml:space="preserve">COLEGIO PÚBLICO "CANTARRANAS" </t>
  </si>
  <si>
    <t xml:space="preserve">CENTRO DE BARRIO VARELO </t>
  </si>
  <si>
    <t xml:space="preserve">CENTRO DE BARRIO </t>
  </si>
  <si>
    <t xml:space="preserve">COLEGIO PÚBLICO R. SALADOBREÑA "SEDE LA MUELA" </t>
  </si>
  <si>
    <t xml:space="preserve">CASETA MUNICIPAL </t>
  </si>
  <si>
    <t xml:space="preserve">COLEGIO PÚBLICO "TORREVIEJA" </t>
  </si>
  <si>
    <t xml:space="preserve">VESTÍBULO DEL AYUNTAMIENTO </t>
  </si>
  <si>
    <t xml:space="preserve">COLEGIO P. "NTRA.SRA. DE LAS MONTAÑAS" </t>
  </si>
  <si>
    <t xml:space="preserve">CENTRO DE DÍA TERCERA EDAD </t>
  </si>
  <si>
    <t xml:space="preserve">EDIFICIO ALAMEDA </t>
  </si>
  <si>
    <t xml:space="preserve">TEATRO MUNICIPAL MANUEL FRAILE </t>
  </si>
  <si>
    <t xml:space="preserve">COLEGIO PÚBLICO "ELIO ANTONIO DE NEBRIJA" </t>
  </si>
  <si>
    <t xml:space="preserve">INST. ENS. SUP. "CASTILLO DE MATRERA" </t>
  </si>
  <si>
    <t xml:space="preserve">COLEGIO PÚLICO "LA LOMA" </t>
  </si>
  <si>
    <t xml:space="preserve">CENTRO MUNICIPAL DE ADULTOS </t>
  </si>
  <si>
    <t xml:space="preserve">COLEGIO PÚBLICO "PADRE MURIEL" </t>
  </si>
  <si>
    <t xml:space="preserve">COLEGIO SAN BERNARDO </t>
  </si>
  <si>
    <t xml:space="preserve">I.E.S. CASAS VIEJAS </t>
  </si>
  <si>
    <t xml:space="preserve">TEATRO MUNICIPAL 20 DE MARZO </t>
  </si>
  <si>
    <t xml:space="preserve">CEIP "ERNESTO OLIVARES" </t>
  </si>
  <si>
    <t xml:space="preserve">COLEGIO PÚBLICO "JOSE LUIS SANCHEZ" </t>
  </si>
  <si>
    <t xml:space="preserve">C.E.I.P. CAPITAN TREVILLA </t>
  </si>
  <si>
    <t xml:space="preserve">CENTRO DE INICIATIVAS TURISTICAS </t>
  </si>
  <si>
    <t xml:space="preserve">C.E.I.P. FRAY ALBINO </t>
  </si>
  <si>
    <t xml:space="preserve">COLEGIO PRIVADO JESUS NAZARENO </t>
  </si>
  <si>
    <t xml:space="preserve">ANTIGUA IGLESIA DE LOS DESAMPARADOS </t>
  </si>
  <si>
    <t xml:space="preserve">C.E.I.P. DOLORES REYES </t>
  </si>
  <si>
    <t xml:space="preserve">ANTIGUO HOSPITAL CARIDAD </t>
  </si>
  <si>
    <t xml:space="preserve">C.E.I.P. DOÑA MARIA CORONEL </t>
  </si>
  <si>
    <t xml:space="preserve">MERCADO MUNICIPAL DE ABASTOS </t>
  </si>
  <si>
    <t xml:space="preserve">OFICINA DE EMPLEO </t>
  </si>
  <si>
    <t xml:space="preserve">C.E.I.P. ALONSO AGUILAR </t>
  </si>
  <si>
    <t xml:space="preserve">I.E.S. VICENTE NUÑEZ </t>
  </si>
  <si>
    <t xml:space="preserve">INSTITUTO EDUCACION SECUNDARIA IPAGRO </t>
  </si>
  <si>
    <t xml:space="preserve">C.E.I.P. RODRIGUEZ VEGA </t>
  </si>
  <si>
    <t xml:space="preserve">AREA DE DESARROLLO (ANTIGUO IES CARBULA) </t>
  </si>
  <si>
    <t xml:space="preserve">C.E.I.P. LOS MOCHOS </t>
  </si>
  <si>
    <t xml:space="preserve">AYUNTAMIENTO DE AÑORA </t>
  </si>
  <si>
    <t xml:space="preserve">CENTRO MPAL. DEL CONOCIMIENTO FCO. SANCHEZ MADRID </t>
  </si>
  <si>
    <t xml:space="preserve">CENTRO DE DIA DE MAYORES </t>
  </si>
  <si>
    <t xml:space="preserve">C.E.I.P. VALVERDE Y PERALES </t>
  </si>
  <si>
    <t xml:space="preserve">ANTIGUO COLEGIO PÚBLICO JUAN ALFONSO DE BAENA </t>
  </si>
  <si>
    <t xml:space="preserve">C.P. AMADOR DE LOS RIOS </t>
  </si>
  <si>
    <t xml:space="preserve">COLEGIO ESPIRITU SANTO </t>
  </si>
  <si>
    <t xml:space="preserve">COLEGIO MILAGROSA </t>
  </si>
  <si>
    <t xml:space="preserve">C.E.I.P.  PUBLICO JUAN ALFONSO DE BAENA </t>
  </si>
  <si>
    <t>CENTRO DE DESARROLLO LOCAL GEISER 008/TR00/S/2026/132 16/</t>
  </si>
  <si>
    <t xml:space="preserve">ESCUELAS DEL MARRUBIAL </t>
  </si>
  <si>
    <t xml:space="preserve">ESCUELAS DEL CERCON </t>
  </si>
  <si>
    <t xml:space="preserve">I.E.S. JOSE ALCANTARA </t>
  </si>
  <si>
    <t>CASA DE LA JUVENTUD ACCESO POR C/ ERAS ALTAS S/N</t>
  </si>
  <si>
    <t xml:space="preserve">COLEGIO PUBLICO ÁGORA </t>
  </si>
  <si>
    <t>AYUNTAMIENTO (VESTÍBULO PRINCIPAL)</t>
  </si>
  <si>
    <t>CASA DE LA JUVENTUD (DERECHA)</t>
  </si>
  <si>
    <t>CASA DE LA JUVENTUD (IZQUIERDA)</t>
  </si>
  <si>
    <t>CASA DE LA JUVENTUD (PATIO)</t>
  </si>
  <si>
    <t>C.E.I.P. INMACULADA DEL VOTO (PATIO DERECHA)</t>
  </si>
  <si>
    <t>C.E.I.P. INMACULADA DEL VOTO (PATIO IZQUIERDA)</t>
  </si>
  <si>
    <t xml:space="preserve">GUARDERIA INFANTIL SAN RODRIGO </t>
  </si>
  <si>
    <t xml:space="preserve">C.E.I.P. JUAN VALERA </t>
  </si>
  <si>
    <t xml:space="preserve">I.E.S. DIONISIO ALCALA GALIANO </t>
  </si>
  <si>
    <t xml:space="preserve">CENTRO CIVICO URBANIZACION BLAS INFANTE </t>
  </si>
  <si>
    <t xml:space="preserve">CENTRO MUNICIPAL DE SERVICIOS SOCIALES </t>
  </si>
  <si>
    <t xml:space="preserve">C. EDUCACION ESPECIAL FUNDACION </t>
  </si>
  <si>
    <t xml:space="preserve">CASA NATAL DE JUAN VALERA </t>
  </si>
  <si>
    <t xml:space="preserve">CENTRO POLIVALENTE </t>
  </si>
  <si>
    <t xml:space="preserve">OFICINA DE TURISMO </t>
  </si>
  <si>
    <t xml:space="preserve">C.E.I.P ANDRES DE CERVANTES </t>
  </si>
  <si>
    <t xml:space="preserve">C.E.I.P. HUERTAS BAJAS </t>
  </si>
  <si>
    <t xml:space="preserve">C.E.I.P. NUESTRA SEÑORA DE LA SIERRA </t>
  </si>
  <si>
    <t xml:space="preserve">EDIFICIO POLIVALENTE MUNICIPAL </t>
  </si>
  <si>
    <t xml:space="preserve">C.E.I.P. CARLOS III </t>
  </si>
  <si>
    <t xml:space="preserve">C.E.I.P. PROFESOR TIERNO GALVAN </t>
  </si>
  <si>
    <t xml:space="preserve">C.P. ANA DE CHARPERTIER </t>
  </si>
  <si>
    <t xml:space="preserve">I.E.S. NUEVAS POBLACIONES </t>
  </si>
  <si>
    <t xml:space="preserve">C.P. DE LOS ALGARBES </t>
  </si>
  <si>
    <t xml:space="preserve">C.P. DE LA PAZ </t>
  </si>
  <si>
    <t xml:space="preserve">C.E.I.P. DE MONTE ALTO </t>
  </si>
  <si>
    <t xml:space="preserve">C.P. DE EL RINCONCILLO </t>
  </si>
  <si>
    <t xml:space="preserve">C.P. DE CHICA-CARLOTA </t>
  </si>
  <si>
    <t xml:space="preserve">C.P. DE FUENCUBIERTA </t>
  </si>
  <si>
    <t xml:space="preserve">PALACIO DUCAL </t>
  </si>
  <si>
    <t xml:space="preserve">C.E.I.P. RAMON Y CAJAL </t>
  </si>
  <si>
    <t xml:space="preserve">ESCUELAS DE MARUANAS </t>
  </si>
  <si>
    <t xml:space="preserve">TEATRO CERVANTES </t>
  </si>
  <si>
    <t xml:space="preserve">C.E.I.P. VIRGEN DE LA SALUD </t>
  </si>
  <si>
    <t xml:space="preserve">GRUPO ESCOLAR CALLE HUERTAS </t>
  </si>
  <si>
    <t xml:space="preserve">ESCUELAS UNITARIAS </t>
  </si>
  <si>
    <t xml:space="preserve">GUARDERÍA MUNICIPAL </t>
  </si>
  <si>
    <t xml:space="preserve">CLUB HOGAR PENSIONISTA </t>
  </si>
  <si>
    <t xml:space="preserve">C.E.I.P. COLON </t>
  </si>
  <si>
    <t xml:space="preserve">CENTRO CIVICO NORTE </t>
  </si>
  <si>
    <t xml:space="preserve">C.E.I. LUCIANA CENTENO </t>
  </si>
  <si>
    <t xml:space="preserve">C.E.I.P. SANTA BARBARA </t>
  </si>
  <si>
    <t xml:space="preserve">C.E.I.P. LA ADUANA </t>
  </si>
  <si>
    <t xml:space="preserve">C.E.I.P. TORRE MALMUERTA </t>
  </si>
  <si>
    <t xml:space="preserve">C.E.I.P. ALCALDE PEDRO BARBUDO </t>
  </si>
  <si>
    <t xml:space="preserve">CENTRO MUDARRA (TERESIANAS) </t>
  </si>
  <si>
    <t xml:space="preserve">C.E.I.P. HERNAN RUIZ </t>
  </si>
  <si>
    <t xml:space="preserve">C.E.I.P. CRONISTA REY DIAZ </t>
  </si>
  <si>
    <t xml:space="preserve">C.E.I. CRUZ DE JUAREZ </t>
  </si>
  <si>
    <t xml:space="preserve">C. PRIVADO LA INMACULADA </t>
  </si>
  <si>
    <t xml:space="preserve">C.E.I.P. JOSE DE LA TORRE Y DEL CERRO </t>
  </si>
  <si>
    <t xml:space="preserve">C.E.P. PABLO GARCIA BAENA </t>
  </si>
  <si>
    <t xml:space="preserve">C.E.I.P. LOPEZ DIEGUEZ </t>
  </si>
  <si>
    <t xml:space="preserve">C.E.I.P. AVERROES </t>
  </si>
  <si>
    <t xml:space="preserve">CENTRO CIVICO LEPANTO </t>
  </si>
  <si>
    <t xml:space="preserve">C.E.I.P. JUAN DE MENA </t>
  </si>
  <si>
    <t xml:space="preserve">I.E.S. BLAS INFANTE </t>
  </si>
  <si>
    <t xml:space="preserve">C.E.I.P. JUAN RUFO </t>
  </si>
  <si>
    <t xml:space="preserve">C.E.I. SAN LORENZO </t>
  </si>
  <si>
    <t xml:space="preserve">C.E.I.P. LOS CALIFAS </t>
  </si>
  <si>
    <t xml:space="preserve">C.E.I.P. ALJOXANI </t>
  </si>
  <si>
    <t xml:space="preserve">C.E.I.P. JOAQUIN TENA ARTIGAS </t>
  </si>
  <si>
    <t xml:space="preserve">CENTRO CIVICO LEVANTE </t>
  </si>
  <si>
    <t xml:space="preserve">C.E.I. FIDIANA </t>
  </si>
  <si>
    <t xml:space="preserve">C.E.I.P. CONDESA DE LAS QUEMADAS </t>
  </si>
  <si>
    <t xml:space="preserve">C.E.I. MIRAFLORES </t>
  </si>
  <si>
    <t xml:space="preserve">C.E.I.P. CONCEPCION ARENAL </t>
  </si>
  <si>
    <t xml:space="preserve">SANTUARIO NTRA. SRA. DE LINARES </t>
  </si>
  <si>
    <t xml:space="preserve">CAMPUS RABANALES </t>
  </si>
  <si>
    <t xml:space="preserve">C.E.P. SAN LORENZO (PALACIO DE MUÑICES) </t>
  </si>
  <si>
    <t xml:space="preserve">C.E.I.P. CABALLEROS DE SANTIAGO </t>
  </si>
  <si>
    <t xml:space="preserve">C.E.I.P. SANTUARIO </t>
  </si>
  <si>
    <t xml:space="preserve">C.E.P. SAN VICENTE FERRER </t>
  </si>
  <si>
    <t xml:space="preserve">C.E.I.P. ALGAFEQUI </t>
  </si>
  <si>
    <t xml:space="preserve">C.E.I.P. FERNAN PEREZ DE OLIVA </t>
  </si>
  <si>
    <t xml:space="preserve">CENTRO CIVICO FUENSANTA </t>
  </si>
  <si>
    <t xml:space="preserve">C.E.I.P. LOS ÁNGELES </t>
  </si>
  <si>
    <t xml:space="preserve">C.E.I.P. ALCALDE JIMENEZ RUIZ </t>
  </si>
  <si>
    <t xml:space="preserve">DELEGACION PROVINCIAL DE HACIENDA </t>
  </si>
  <si>
    <t xml:space="preserve">C. PRIVADO FERROVIARIO </t>
  </si>
  <si>
    <t xml:space="preserve">SADECO </t>
  </si>
  <si>
    <t xml:space="preserve">C.E.I.P. ANTONIO GALA </t>
  </si>
  <si>
    <t xml:space="preserve">C.E.I.P. ALFONSO CHURRUCA </t>
  </si>
  <si>
    <t xml:space="preserve">CENTRO CIVICO MORERAS </t>
  </si>
  <si>
    <t xml:space="preserve">C.E.I. MARGARITAS </t>
  </si>
  <si>
    <t>CENTRO SERVICIOS SOCIALES MORERAS ESQUINA TENOR PEDRO LAVIRGEN</t>
  </si>
  <si>
    <t xml:space="preserve">C.E.I.P. OBISPO OSIO </t>
  </si>
  <si>
    <t xml:space="preserve">C.E.I.P. TURRUÑUELOS </t>
  </si>
  <si>
    <t xml:space="preserve">C.E.I.P. MEDITERRANEO </t>
  </si>
  <si>
    <t xml:space="preserve">LA FOGGARA CENTRO DE SERVICIOS SOCIALES </t>
  </si>
  <si>
    <t xml:space="preserve">GERENCIA DE URBANISMO </t>
  </si>
  <si>
    <t>C.E.I.P. MEDITERRANEO CAMBIO ELEC ANDAL 05-2026</t>
  </si>
  <si>
    <t xml:space="preserve">C.E.I.P. NOREÑA </t>
  </si>
  <si>
    <t xml:space="preserve">C.E.I.P. MIRALBAIDA </t>
  </si>
  <si>
    <t xml:space="preserve">CENTRO CIVICO VILLARRUBIA </t>
  </si>
  <si>
    <t xml:space="preserve">CENTRO CIVICO DE TRASSIERRA </t>
  </si>
  <si>
    <t xml:space="preserve">SEDE DE VIMCORSA </t>
  </si>
  <si>
    <t xml:space="preserve">CENTRO CIVICO CENTRO </t>
  </si>
  <si>
    <t xml:space="preserve">FACULTAD DE FILOSOFIA Y LETRAS </t>
  </si>
  <si>
    <t xml:space="preserve">C.E.I.P. SANTOS MARTIRES </t>
  </si>
  <si>
    <t xml:space="preserve">C.E.I.P. ESCRITORA GLORIA FUERTES </t>
  </si>
  <si>
    <t xml:space="preserve">C.E.I.P. JERONIMO LUIS DE CABRERA </t>
  </si>
  <si>
    <t xml:space="preserve">C.E.I.P. ALBOLAFIA </t>
  </si>
  <si>
    <t xml:space="preserve">I.E.S. SANTA ROSA DE LIMA </t>
  </si>
  <si>
    <t xml:space="preserve">C.E.I.P. ABDERRAMAN </t>
  </si>
  <si>
    <t xml:space="preserve">C.E.I.P. SAN JUAN DE LA CRUZ </t>
  </si>
  <si>
    <t xml:space="preserve">C.E.I.P. ELENA LUQUE </t>
  </si>
  <si>
    <t xml:space="preserve">C.E.I.P. EDUARDO LUCENA </t>
  </si>
  <si>
    <t xml:space="preserve">C.E.I.P. ENRIQUEZ BARRIOS </t>
  </si>
  <si>
    <t xml:space="preserve">C.E.I.P. CIUDAD JARDIN </t>
  </si>
  <si>
    <t xml:space="preserve">PATRONATO MUNICIPAL DE DEPORTES </t>
  </si>
  <si>
    <t xml:space="preserve">C.E.I.P. SALVADOR VINUESA </t>
  </si>
  <si>
    <t xml:space="preserve">C.E.I.P. VISTA ALEGRE </t>
  </si>
  <si>
    <t xml:space="preserve">C.E.P.A. PARQUE CRUZ CONDE </t>
  </si>
  <si>
    <t xml:space="preserve">C.E.I.P. MIRASIERRA </t>
  </si>
  <si>
    <t xml:space="preserve">C.E.I.P. AL-ANDALUS </t>
  </si>
  <si>
    <t xml:space="preserve">C.E.I.P. ARACELI BUJALANCE ARCOS </t>
  </si>
  <si>
    <t xml:space="preserve">C.E.I.P. MAIMONIDES </t>
  </si>
  <si>
    <t xml:space="preserve">C.E.I.P. GUILLERMO ROMERO FERNANDEZ </t>
  </si>
  <si>
    <t xml:space="preserve">C.E.I.P. LA PAZ </t>
  </si>
  <si>
    <t xml:space="preserve">ASOCIACION VECINOS LA UNION DE MAJANEQUE </t>
  </si>
  <si>
    <t xml:space="preserve">C.E.I.P. LOS ALCALA GALIANO </t>
  </si>
  <si>
    <t xml:space="preserve">CASA CULTURA "JUAN VALERA" </t>
  </si>
  <si>
    <t xml:space="preserve">CEIP "NTRA. SRA. DE LA EXPECTACIÓN" </t>
  </si>
  <si>
    <t xml:space="preserve">C.E.I.P. CERVANTES (CAFETIN) </t>
  </si>
  <si>
    <t xml:space="preserve">OFICINA DE INFORMACIÓN Y TURISMO </t>
  </si>
  <si>
    <t xml:space="preserve">EDIFICIO POLIVALENTE </t>
  </si>
  <si>
    <t xml:space="preserve">C.E.I.P. ANTONIO VALDERRAMA U.E. 6 C </t>
  </si>
  <si>
    <t xml:space="preserve">C.E.I.P. FERNANDO MIRANDA </t>
  </si>
  <si>
    <t xml:space="preserve">C.E.I.P. ALVARO CECILIA MORENO </t>
  </si>
  <si>
    <t xml:space="preserve">C.E.I.P. ALVARO CECILIA - ESCUELAS BLANCAS </t>
  </si>
  <si>
    <t xml:space="preserve">PARVULARIO CEIP ALVARO CECILIA - ESCUELAS BLANCAS </t>
  </si>
  <si>
    <t xml:space="preserve">GE MANUEL CAMACHO </t>
  </si>
  <si>
    <t xml:space="preserve">CASA DE LA MEMORIA </t>
  </si>
  <si>
    <t xml:space="preserve">C.E.P. FEDERICO GARCIA LORCA </t>
  </si>
  <si>
    <t>CENTRO POLIVALENTE PEÑALOSA (ENTRADA POR RUEDOS)</t>
  </si>
  <si>
    <t xml:space="preserve">C.E.I.P. FERNANDEZ GRILO </t>
  </si>
  <si>
    <t xml:space="preserve">POLIDEPORTIVO MUNICIPAL "ISABELO" </t>
  </si>
  <si>
    <t xml:space="preserve">CENTRO POLIVALENTE LA VENTILLA </t>
  </si>
  <si>
    <t xml:space="preserve">CENTRO POLIVALENTE SILILLOS </t>
  </si>
  <si>
    <t xml:space="preserve">CENTRO POLIVALENTE CAÑADA </t>
  </si>
  <si>
    <t>BIBLIOTECA PÚBLICA MUNICIPAL ACCESO POR CALLE CALVARIO S/N</t>
  </si>
  <si>
    <t xml:space="preserve">AUDITORIUM MUNICIPAL </t>
  </si>
  <si>
    <t xml:space="preserve">SALONES PARROQUIALES </t>
  </si>
  <si>
    <t xml:space="preserve">COLEGIO VIRGEN DE LA ANTIGUA </t>
  </si>
  <si>
    <t xml:space="preserve">CENTRO SOCIAL DE DESARROLLO </t>
  </si>
  <si>
    <t xml:space="preserve">C.E.I.P. MAESTRO JURADO (PLANTA B) </t>
  </si>
  <si>
    <t xml:space="preserve">I.E.S. PADRE JUAN RUIZ </t>
  </si>
  <si>
    <t xml:space="preserve">ANTIGUO SILO </t>
  </si>
  <si>
    <t xml:space="preserve">CENTRO LOGSE </t>
  </si>
  <si>
    <t xml:space="preserve">CENTRO LOGSE - CÉSPEDES </t>
  </si>
  <si>
    <t xml:space="preserve">CASA CIUDADANA </t>
  </si>
  <si>
    <t xml:space="preserve">SALÓN CULTURAL DE LA CRUZ DE ALGAIDA </t>
  </si>
  <si>
    <t xml:space="preserve">C.P. FUENTE DEL CONDE </t>
  </si>
  <si>
    <t xml:space="preserve">SALÓN U.M. LOS JUNCARES </t>
  </si>
  <si>
    <t xml:space="preserve">NUEVO COLEGIO LA CELADA </t>
  </si>
  <si>
    <t xml:space="preserve">C.P.R. IZNAJAR NORTE </t>
  </si>
  <si>
    <t xml:space="preserve">CENTRO MUNICIPAL DE FORMACION </t>
  </si>
  <si>
    <t xml:space="preserve">AGENCIA ESTATAL DE ADMON. TRIBUTARIA </t>
  </si>
  <si>
    <t xml:space="preserve">C.E.I.P. BARAHONA DE SOTO </t>
  </si>
  <si>
    <t>C.E.I.P. BARAHONA DE SOTO GEISER 038/RE/S/2026/844</t>
  </si>
  <si>
    <t xml:space="preserve">ASOCIACION COMARCAL "AMARA" </t>
  </si>
  <si>
    <t xml:space="preserve">C.E.I.P. ANTONIO MACHADO (INFANTIL) </t>
  </si>
  <si>
    <t xml:space="preserve">C.E.I.P. ANTONIO MACHADO (PRIMARIA) </t>
  </si>
  <si>
    <t xml:space="preserve">C.E.I.P. VIRGEN DEL VALLE </t>
  </si>
  <si>
    <t xml:space="preserve">CENTRO MUNICIPAL DE FORMACIÓN </t>
  </si>
  <si>
    <t xml:space="preserve">CENTRO DE DIA DE PERSONAS MAYORES </t>
  </si>
  <si>
    <t xml:space="preserve">C.E.I.P. NUESTRA SEÑORA DEL CARMEN </t>
  </si>
  <si>
    <t xml:space="preserve">CASA DE LOS MORA </t>
  </si>
  <si>
    <t xml:space="preserve">C.E.I.P. NUESTRA SEÑORA DE ARACELI </t>
  </si>
  <si>
    <t xml:space="preserve">C.E.I.P. SAN JOSE DE CALASANZ </t>
  </si>
  <si>
    <t xml:space="preserve">CENTRO SOCIAL MUNICIPAL VIÑA REALA </t>
  </si>
  <si>
    <t xml:space="preserve">C.E.I.P. GENIL </t>
  </si>
  <si>
    <t xml:space="preserve">C.E.I.P. MONTEALBO </t>
  </si>
  <si>
    <t xml:space="preserve">CENTRO CULTURAL ALCALDE A. CARPIO </t>
  </si>
  <si>
    <t xml:space="preserve">TEATRO GARNELO </t>
  </si>
  <si>
    <t xml:space="preserve">C.E.I.P. SAN FRANCISCO SOLANO </t>
  </si>
  <si>
    <t xml:space="preserve">C.E.I.P. GRAN CAPITAN </t>
  </si>
  <si>
    <t xml:space="preserve">ESCUELAS "PESCAO" </t>
  </si>
  <si>
    <t xml:space="preserve">C.E.I.P. BEATO JUAN DE AVILA </t>
  </si>
  <si>
    <t xml:space="preserve">SECCIÓN DE EDUCACIÓN PERMANENTE (ADULTOS) </t>
  </si>
  <si>
    <t xml:space="preserve">SALON DE ACTOS DE JESÚS </t>
  </si>
  <si>
    <t xml:space="preserve">C.E.I. GUARDERÍA MUNICIPAL "LOS PEQUEÑINES" </t>
  </si>
  <si>
    <t xml:space="preserve">AYUNTAMIENTO (ÁREA DE DESARROLLO ECONÓMICO) </t>
  </si>
  <si>
    <t xml:space="preserve">C.E.I.P. EPORA </t>
  </si>
  <si>
    <t xml:space="preserve">CASA DE LA CONVIVENCIA </t>
  </si>
  <si>
    <t>CASA DE LA CULTURA "PAULA CONTRERAS" SALÓN DE ACTOS</t>
  </si>
  <si>
    <t>CASA DE LA CULTURA "PAULA CONTRERAS" AULA EDUCACIÓN ADULTOS</t>
  </si>
  <si>
    <t>CASA DE LA CULTURA "PAULA CONTRERAS" AULA GUADALINFO</t>
  </si>
  <si>
    <t xml:space="preserve">C.E.I.P. FRANCISCO GARCIA AMO </t>
  </si>
  <si>
    <t xml:space="preserve">SALÓN CULTURAL </t>
  </si>
  <si>
    <t>CENTRO CÍVICO SALON DE ACTOS AULA PLANTA BAJA</t>
  </si>
  <si>
    <t xml:space="preserve">ESPACIO JOVEN CREATIVO DE FORMACIÓN Y OCIO </t>
  </si>
  <si>
    <t xml:space="preserve">COLEGIO PUBLICO VICENTE NACARINO </t>
  </si>
  <si>
    <t xml:space="preserve">TEATRO COLISEO </t>
  </si>
  <si>
    <t xml:space="preserve">COLEGIO PUBLICO FERROBUS </t>
  </si>
  <si>
    <t xml:space="preserve">COLEGIO PUBLICO SAN SEBASTIÁN (EDIFICIO SUM) </t>
  </si>
  <si>
    <t xml:space="preserve">PLAZA DE ABASTOS </t>
  </si>
  <si>
    <t xml:space="preserve">CONVENTO DE SANTA CLARA </t>
  </si>
  <si>
    <t xml:space="preserve">AYUNTAMIENTO DE PALMA DEL RIO </t>
  </si>
  <si>
    <t xml:space="preserve">COLEGIO PUBLICO PARQUE </t>
  </si>
  <si>
    <t xml:space="preserve">INSTITUTO ENSEÑANZA SECUNDARIA ANTONIO GALA </t>
  </si>
  <si>
    <t xml:space="preserve">INSTITUTO MUNICIPAL DE BIENESTAR SOCIAL </t>
  </si>
  <si>
    <t xml:space="preserve">COLEGIO SALESIANO </t>
  </si>
  <si>
    <t xml:space="preserve">C.E.I.P. ANTONIO MACHADO </t>
  </si>
  <si>
    <t xml:space="preserve">EDIFICIO POLIVALENTE C.E.I.P. ANTONIO MACHADO </t>
  </si>
  <si>
    <t xml:space="preserve">ESPACIO CULTURAL "SANTA LUCIA" </t>
  </si>
  <si>
    <t xml:space="preserve">CENTRO DE INICIATIVA EMPRESARIAL (CIE) </t>
  </si>
  <si>
    <t xml:space="preserve">ANTIGUO C.P. ALFREDO GIL </t>
  </si>
  <si>
    <t xml:space="preserve">C.E.I.P. ALFREDO GIL (NUEVO) </t>
  </si>
  <si>
    <t xml:space="preserve">C.E.I.P. AURELIO SANCHEZ </t>
  </si>
  <si>
    <t xml:space="preserve">C.E.I.P. ELADIO LEON </t>
  </si>
  <si>
    <t xml:space="preserve">SALA POLIVALENTE DEL MERCADO DE PEÑARROYA </t>
  </si>
  <si>
    <t xml:space="preserve">CENTRO MUNICIPAL DE INFORMACIÓN A LA MUJER </t>
  </si>
  <si>
    <t xml:space="preserve">ANTIGUO COLEGIO DE JESUS </t>
  </si>
  <si>
    <t xml:space="preserve">CENTRO SOCIAL RAFAEL BERMUDO LOPEZ </t>
  </si>
  <si>
    <t xml:space="preserve">C.E.I.P. NUESTRA SEÑORA DE LA SALUD </t>
  </si>
  <si>
    <t xml:space="preserve">GRUPO ESCOLAR SANTA ANA </t>
  </si>
  <si>
    <t xml:space="preserve">C.E.I.P. VIRGEN DE LUNA </t>
  </si>
  <si>
    <t xml:space="preserve">C.E.I.P. MANUEL CANO DAMIAN </t>
  </si>
  <si>
    <t xml:space="preserve">DEPENDENCIAS DELEGACION COMARCAL DE LA U.N.E.D. </t>
  </si>
  <si>
    <t xml:space="preserve">GRUPO ESCOLAR CRISANTO LUNA </t>
  </si>
  <si>
    <t xml:space="preserve">CIRCULO DE BELLAS ARTES </t>
  </si>
  <si>
    <t xml:space="preserve">CENTRO ASISTENCIA MINUSVALIDOS FISICOS </t>
  </si>
  <si>
    <t xml:space="preserve">ESCUELAS SANTA TERESA </t>
  </si>
  <si>
    <t xml:space="preserve">ANTIGUO EDIFICIO SERVICIOS SOCIALES </t>
  </si>
  <si>
    <t xml:space="preserve">ESCUELAS DE LAS CARACOLAS </t>
  </si>
  <si>
    <t xml:space="preserve">C.E.I.P. VIRGEN DE LA CABEZA </t>
  </si>
  <si>
    <t xml:space="preserve">I.E.S. CARMEN PANTIÓN </t>
  </si>
  <si>
    <t xml:space="preserve">PALACIO MUNICIPAL (PLANTA BAJA) </t>
  </si>
  <si>
    <t xml:space="preserve">EDIFICIO MERCADO DE ABASTOS </t>
  </si>
  <si>
    <t xml:space="preserve">CENTRO CIVICO BARRIADA 28 DE FEBRERO </t>
  </si>
  <si>
    <t xml:space="preserve">C.E.I.P. CRISTOBAL LUQUE ONIEVA </t>
  </si>
  <si>
    <t xml:space="preserve">C.E.I.P. CAMACHO MELENDO </t>
  </si>
  <si>
    <t xml:space="preserve">C.E.I.P. ANGEL CARRILLO </t>
  </si>
  <si>
    <t xml:space="preserve">CENTRO POLIVALENTE LAGUNILLAS </t>
  </si>
  <si>
    <t xml:space="preserve">PABELLON DE LAS ARTES </t>
  </si>
  <si>
    <t xml:space="preserve">NUEVAS ESCUELAS PUBLICAS </t>
  </si>
  <si>
    <t xml:space="preserve">CENTRO POLIVALENTE LA CONCEPCION </t>
  </si>
  <si>
    <t xml:space="preserve">EDIFICIO ENTIDAD LOCAL AUTONOMA (E.L.A.) </t>
  </si>
  <si>
    <t xml:space="preserve">CENTRO POLIVALENTE ZAMORANOS </t>
  </si>
  <si>
    <t xml:space="preserve">CENTRO POLIVALENTE EL ESPARRAGAL </t>
  </si>
  <si>
    <t xml:space="preserve">ESCUELA DE ZAGRILLA </t>
  </si>
  <si>
    <t xml:space="preserve">C.E.I.P.  MIRAGENIL </t>
  </si>
  <si>
    <t>ARCHIVO MUNICIPAL -BAJO A-</t>
  </si>
  <si>
    <t xml:space="preserve">PLANTA BAJA BIBLIOTECA R. MOLINA </t>
  </si>
  <si>
    <t xml:space="preserve">SALÓN EXPOSICIONES BIBLIOTECA   R. MOLINA </t>
  </si>
  <si>
    <t xml:space="preserve">I.E.S. MANUEL REINA </t>
  </si>
  <si>
    <t xml:space="preserve">I.E.S. JUAN DE LA CIERVA </t>
  </si>
  <si>
    <t xml:space="preserve">PARVULARIOS AGUSTIN RODRIGUEZ </t>
  </si>
  <si>
    <t xml:space="preserve">C.E.I.P. AGUSTIN RODRIGUEZ </t>
  </si>
  <si>
    <t xml:space="preserve">I.E.S. PROFESOR ANDRES BOJOLLO </t>
  </si>
  <si>
    <t xml:space="preserve">CENTRO FORMACIÓN ADULTOS (ANEXO POLICÍA LOCAL) </t>
  </si>
  <si>
    <t xml:space="preserve">EDIFICIO SODEPO (POR APARCAMIENTO) </t>
  </si>
  <si>
    <t xml:space="preserve">COLEGIO PUBLICO RAFAEL CHACON </t>
  </si>
  <si>
    <t xml:space="preserve">I.E.S. TIERNO GALVÁN </t>
  </si>
  <si>
    <t xml:space="preserve">C.E.I.P. ALFAR </t>
  </si>
  <si>
    <t xml:space="preserve">GUARDERIA INFANTIL </t>
  </si>
  <si>
    <t xml:space="preserve">C.E.I.P. MAESTRO ROMUALDO AGUAYO </t>
  </si>
  <si>
    <t xml:space="preserve">C.E.I.P. RUPERTO FERNANDEZ-TENLLADO </t>
  </si>
  <si>
    <t xml:space="preserve">EDIFICIO LUDOTECA </t>
  </si>
  <si>
    <t xml:space="preserve">C.E.I.P. FUENTE DEL MORAL </t>
  </si>
  <si>
    <t xml:space="preserve">ESCUELAS DE LOS PINOS </t>
  </si>
  <si>
    <t xml:space="preserve">ESCUELAS CAMINO MISA </t>
  </si>
  <si>
    <t xml:space="preserve">ESCUELAS DEL PARQUE </t>
  </si>
  <si>
    <t xml:space="preserve">EDIFICIO MUNICIPAL "LA TAHONA" </t>
  </si>
  <si>
    <t xml:space="preserve">S.U.M. LA MONTIELA </t>
  </si>
  <si>
    <t xml:space="preserve">C.E.I.P. URBANO PALMA </t>
  </si>
  <si>
    <t xml:space="preserve">AYUNTAMIENTO DE SANTA EUFEMIA (CASA CONSISTORIAL) </t>
  </si>
  <si>
    <t>C.E.I.P. NUESTRO PADRE JESUS ACCESO POR CALLE DEL COLEGIO</t>
  </si>
  <si>
    <t xml:space="preserve">EDIFICIO GUADALINFO </t>
  </si>
  <si>
    <t xml:space="preserve">C.E.I.P. JOSE ANTONIO VALENZUELA </t>
  </si>
  <si>
    <t xml:space="preserve">C.E.I.P. POETA MOLLEJA </t>
  </si>
  <si>
    <t xml:space="preserve">CENTRO DE PARTICIPACION ACTIVA </t>
  </si>
  <si>
    <t xml:space="preserve">NUEVO EDIFICIO DE USOS MULTIPLES </t>
  </si>
  <si>
    <t xml:space="preserve">EDIFICIO LA AUDIENCIA </t>
  </si>
  <si>
    <t xml:space="preserve">COLEGIO LOS BRETES </t>
  </si>
  <si>
    <t xml:space="preserve">TEATRO MUNICIPAL </t>
  </si>
  <si>
    <t xml:space="preserve">CLUB EL PENSIONISTA </t>
  </si>
  <si>
    <t xml:space="preserve">C.E.I.P. SAN MIGUEL </t>
  </si>
  <si>
    <t xml:space="preserve">SALON POLIVALENTE </t>
  </si>
  <si>
    <t xml:space="preserve">COLEGIO LAS CRUCES </t>
  </si>
  <si>
    <t xml:space="preserve">C.E.I.P.  NUESTRA SEÑORA DE VILLAVICIOSA </t>
  </si>
  <si>
    <t xml:space="preserve">CENTRO DE ARTESANIA </t>
  </si>
  <si>
    <t xml:space="preserve">SEDE PEÑA CULTURAL REYES MAGOS </t>
  </si>
  <si>
    <t xml:space="preserve">CASA DE LA CULTURA (EDIFICIO DE USOS MULTIPLES) </t>
  </si>
  <si>
    <t xml:space="preserve">EDIFICIO DE USOS MÚLTIPLES "ALCALDE JUAN RAMÍREZ" </t>
  </si>
  <si>
    <t xml:space="preserve">C.E.I.P. LA GUIJARROSA </t>
  </si>
  <si>
    <t xml:space="preserve">CENTRO SOCIAL TELECLUB </t>
  </si>
  <si>
    <t xml:space="preserve">CASA DE LA CULTURA DE EL CHAPARRAL </t>
  </si>
  <si>
    <t xml:space="preserve">COLEGIO NACIONAL TINAR </t>
  </si>
  <si>
    <t xml:space="preserve">COLEGIO PUBLICO ABADIA </t>
  </si>
  <si>
    <t xml:space="preserve">CLUB SOCIAL URBANIZACION BUENAVISTA </t>
  </si>
  <si>
    <t xml:space="preserve">CLUB SOCIAL PARQUE DEL CUBILLAS </t>
  </si>
  <si>
    <t xml:space="preserve">LOCALES DEL SALON </t>
  </si>
  <si>
    <t xml:space="preserve">AULA DEL COLEGIO PUBLICO NATALIO RIVAS </t>
  </si>
  <si>
    <t xml:space="preserve">COLEGIO PUBLICO DE LOS CASTILLAS </t>
  </si>
  <si>
    <t xml:space="preserve">ESCUELAS DE EL POZUELO </t>
  </si>
  <si>
    <t xml:space="preserve">BAJO C.P. RAMON Y CAJAL. LOCAL USOS VARIOS </t>
  </si>
  <si>
    <t xml:space="preserve">ESCUELAS NACIONALES: AULA 1 </t>
  </si>
  <si>
    <t xml:space="preserve">EDIFICIO GUADALINFO-UTEDLT </t>
  </si>
  <si>
    <t xml:space="preserve">GRUPO ESCOLAR DE LA ALFAGUARILLA </t>
  </si>
  <si>
    <t xml:space="preserve">COLEGIO PUBLICO ANDRES MANJON </t>
  </si>
  <si>
    <t xml:space="preserve">SALA POLIVALENTE DE ALGARINEJO </t>
  </si>
  <si>
    <t xml:space="preserve">COLEGIO DE EDUCACIÓN DE ADULTOS </t>
  </si>
  <si>
    <t xml:space="preserve">COLEGIO PUBLICO DE FUENTES DE CESNA </t>
  </si>
  <si>
    <t xml:space="preserve">GALERIA DEL CARMEN SALA EXPOSICIONES AYUNTAMIENTO </t>
  </si>
  <si>
    <t xml:space="preserve">GALERIA DEL CARMEN AYUNTAMIENTO </t>
  </si>
  <si>
    <t xml:space="preserve">C.E.PER. ALHUCEMA </t>
  </si>
  <si>
    <t xml:space="preserve">C.P. SAGRADO CORAZON DE JESUS </t>
  </si>
  <si>
    <t xml:space="preserve">LOCAL MUNICIPAL NOVOSUR </t>
  </si>
  <si>
    <t xml:space="preserve">PABELLON MUNICIPAL MULTIUSOS </t>
  </si>
  <si>
    <t xml:space="preserve">ESCUELA INFANTIL MUNICIPAL </t>
  </si>
  <si>
    <t xml:space="preserve">AYUNTAMIENTO.SALON DE USOS MULTIPLES </t>
  </si>
  <si>
    <t xml:space="preserve">C.P. BALDOMERO NOGUEROL </t>
  </si>
  <si>
    <t xml:space="preserve">CENTRO RESIDENCIAL TERCERA EDAD </t>
  </si>
  <si>
    <t xml:space="preserve">C. SOCIOCULTURAL CUEVA 7 PALACIOS </t>
  </si>
  <si>
    <t xml:space="preserve">COLEGIO PUBLICO LA SANTA CRUZ </t>
  </si>
  <si>
    <t xml:space="preserve">COLEGIO PUBLICO LA NORIA </t>
  </si>
  <si>
    <t xml:space="preserve">PARQUE EL MAJUELO </t>
  </si>
  <si>
    <t xml:space="preserve">GRUPO ESCOLAR RIO VERDE </t>
  </si>
  <si>
    <t xml:space="preserve">CENTRO MUNICIPAL DE EDUCACION DE ADULTOS </t>
  </si>
  <si>
    <t xml:space="preserve">I.E.S. PUERTA DEL MAR </t>
  </si>
  <si>
    <t xml:space="preserve">CASETA "PEPE MATÍAS", PARQUE PÚBLICO EL POZUELO </t>
  </si>
  <si>
    <t xml:space="preserve">CENTRO SOCIOCULTURAL DE TORRECUEVAS </t>
  </si>
  <si>
    <t xml:space="preserve">COLEGIO PUBLICO NAZARIES </t>
  </si>
  <si>
    <t xml:space="preserve">CENTRO SOCIOCULTURAL LA CERRACA </t>
  </si>
  <si>
    <t xml:space="preserve">CENTRO REINA SOFIA </t>
  </si>
  <si>
    <t xml:space="preserve">CASA GARCIA DE VIEDMA </t>
  </si>
  <si>
    <t xml:space="preserve">COLEGIO MEDINA ELVIRA (AULAS) </t>
  </si>
  <si>
    <t xml:space="preserve">CENTRO CIVICO DE CAPARACENA </t>
  </si>
  <si>
    <t xml:space="preserve">CINE ALHAMAR </t>
  </si>
  <si>
    <t xml:space="preserve">COLEGIO FERNANDO DE LOS RIOS </t>
  </si>
  <si>
    <t xml:space="preserve">ESCUELA DE SIERRA ELVIRA </t>
  </si>
  <si>
    <t xml:space="preserve">CENTRO CULTURAL MEDINA ELVIRA </t>
  </si>
  <si>
    <t xml:space="preserve">GRUPO ESCOLAR ALVAREZ LARA </t>
  </si>
  <si>
    <t xml:space="preserve">ASOCIACION MULTICULTURAL CASCAMORRAS </t>
  </si>
  <si>
    <t xml:space="preserve">CONSERVATORIO </t>
  </si>
  <si>
    <t xml:space="preserve">INSTITUTO ALCREVITE </t>
  </si>
  <si>
    <t xml:space="preserve">GRUPO ESCOLAR CIUDAD DE BAZA </t>
  </si>
  <si>
    <t xml:space="preserve">GRUPO ESCOLAR SAN JOSE DE CALASANZ </t>
  </si>
  <si>
    <t xml:space="preserve">ESCUELA MARQUEZ TORRES </t>
  </si>
  <si>
    <t xml:space="preserve">GRUPO ESCOLAR FRANCISCO VELASCO </t>
  </si>
  <si>
    <t xml:space="preserve">COLEGIO PUBLICO ANDALUCIA </t>
  </si>
  <si>
    <t xml:space="preserve">COLEGIO PUBLICO AMANCIA BURGOS </t>
  </si>
  <si>
    <t xml:space="preserve">SALÓN DE ACTOS SEDE GOBIERNO LOCAL </t>
  </si>
  <si>
    <t xml:space="preserve">ANTIGUO CUARTEL GUARDIA CIVIL </t>
  </si>
  <si>
    <t xml:space="preserve">COLEGIO PÚBLICO SAN FRANCISCO </t>
  </si>
  <si>
    <t xml:space="preserve">AYUNTAMIENTO.SALA MULTIUSOS </t>
  </si>
  <si>
    <t xml:space="preserve">GRUPO ESCOLAR TIRSO DE MOLINA </t>
  </si>
  <si>
    <t xml:space="preserve">I.E.S. EL FUERTE </t>
  </si>
  <si>
    <t xml:space="preserve">C.P. COMARCAL JUAN XXIII </t>
  </si>
  <si>
    <t xml:space="preserve">ESCUELA MIXTA DE LOS MESAS </t>
  </si>
  <si>
    <t xml:space="preserve">CENTRO DE ADULTOS (AYUNTAMIENTO) </t>
  </si>
  <si>
    <t xml:space="preserve">JUZGADO DE PAZ </t>
  </si>
  <si>
    <t xml:space="preserve">COLEGIO NACIONAL LOS RIOS </t>
  </si>
  <si>
    <t xml:space="preserve">ESCUELA UNITARIA DE LOS OLIVOS </t>
  </si>
  <si>
    <t xml:space="preserve">TEATRO MANUEL CARRA </t>
  </si>
  <si>
    <t xml:space="preserve">GRUPO ESCOLAR DE ALMONTARAS </t>
  </si>
  <si>
    <t xml:space="preserve">LOCAL DE COWORKING </t>
  </si>
  <si>
    <t xml:space="preserve">CENTRO SOCIOCULTURAL (SALA DE MAYORES) </t>
  </si>
  <si>
    <t xml:space="preserve">CENTRO SOCIOCULTURAL (SALON DE ACTOS) </t>
  </si>
  <si>
    <t xml:space="preserve">CENTRO SOCIOCULTURAL (SALA DE LOS ESPEJOS) </t>
  </si>
  <si>
    <t xml:space="preserve">COLEGIO PUBLICO EL ZARGAL </t>
  </si>
  <si>
    <t xml:space="preserve">CENTRO SOCIOCULTURAL (SALA DE EXPOSICIONES) </t>
  </si>
  <si>
    <t xml:space="preserve">PABELLON MUNICIPAL DE USOS MULTIPLES </t>
  </si>
  <si>
    <t xml:space="preserve">HOGAR DEL PENSIONISTA "LA PALOMA" </t>
  </si>
  <si>
    <t xml:space="preserve">C.P. SANTOS MEDICOS </t>
  </si>
  <si>
    <t xml:space="preserve">AYUNTAMIENTO DE CORTES Y GRAENA </t>
  </si>
  <si>
    <t xml:space="preserve">GRUPO ESCOLAR PIO XII </t>
  </si>
  <si>
    <t xml:space="preserve">ESCUELA MIXTA DE VERTIENTES </t>
  </si>
  <si>
    <t xml:space="preserve">COLEGIO PUBLICO MURES </t>
  </si>
  <si>
    <t xml:space="preserve">ESCUELA DE MUSICA FELIPE MORENO </t>
  </si>
  <si>
    <t xml:space="preserve">CENTRO MUNICIPAL EL VENTORRILLO </t>
  </si>
  <si>
    <t xml:space="preserve">NUEVO COLEGIO PUBLICO EL SAUCE </t>
  </si>
  <si>
    <t xml:space="preserve">C.N. FUENTE DE LA REINA </t>
  </si>
  <si>
    <t xml:space="preserve">C.P. NTRA SRA DEL ROSARIO </t>
  </si>
  <si>
    <t xml:space="preserve">C.P. VIRGEN DE LA PAZ </t>
  </si>
  <si>
    <t xml:space="preserve">CEIP ESCULTOR CESAR MOLINA MEGIAS </t>
  </si>
  <si>
    <t xml:space="preserve">COLEGIO PUBLICO SAN ROQUE </t>
  </si>
  <si>
    <t xml:space="preserve">COLEGIO PUBLICO ARCO IRIS </t>
  </si>
  <si>
    <t xml:space="preserve">C.P. NTRA SRA DEL AMPARO </t>
  </si>
  <si>
    <t xml:space="preserve">LOCAL ANTIGUAS ESCUELAS FRENTE CUARTEL </t>
  </si>
  <si>
    <t xml:space="preserve">SALA DE USOS MÚLTIPLES </t>
  </si>
  <si>
    <t xml:space="preserve">BAJO CASA AYUNTAMIENTO </t>
  </si>
  <si>
    <t xml:space="preserve">INSTALACIONES DE EQUIPAMIENTO DEPORTIVO </t>
  </si>
  <si>
    <t xml:space="preserve">AGRUPACION ESCOLAR </t>
  </si>
  <si>
    <t xml:space="preserve">C.P. LA CRUZ </t>
  </si>
  <si>
    <t xml:space="preserve">COLEGIO DE NIÑOS Nº1 </t>
  </si>
  <si>
    <t xml:space="preserve">C.P. RAFAEL VIDAL </t>
  </si>
  <si>
    <t xml:space="preserve">C.P. JUAN SEGOVIA </t>
  </si>
  <si>
    <t xml:space="preserve">GRUPO ESCOLAR GARCIA LORCA </t>
  </si>
  <si>
    <t xml:space="preserve">NUEVA CASA CONSISTORIAL </t>
  </si>
  <si>
    <t xml:space="preserve">GRUPO ESCOLAR VIRGEN DE LA PAZ </t>
  </si>
  <si>
    <t xml:space="preserve">GERENCIA TERRITORIAL DE CATASTRO </t>
  </si>
  <si>
    <t xml:space="preserve">ESCUELA DE ARTES Y OFICIOS </t>
  </si>
  <si>
    <t xml:space="preserve">COLEGIO VIRGEN DE GRACIA </t>
  </si>
  <si>
    <t xml:space="preserve">CENTRO CULTURAL GRAN CAPITAN </t>
  </si>
  <si>
    <t xml:space="preserve">COLEGIO DE LA ASUNCION </t>
  </si>
  <si>
    <t xml:space="preserve">COLEGIO REGINA MUNDI </t>
  </si>
  <si>
    <t xml:space="preserve">I.E.S. HERMENEGILDO LANZ </t>
  </si>
  <si>
    <t xml:space="preserve">COLEGIO SANTO TOMAS DE VILLANUEVA </t>
  </si>
  <si>
    <t xml:space="preserve">COLEGIO SAN ISIDORO </t>
  </si>
  <si>
    <t xml:space="preserve">CONSEJO CONSULTIVO DE ANDALUCIA </t>
  </si>
  <si>
    <t xml:space="preserve">PARQUE BOMBEROS SUR </t>
  </si>
  <si>
    <t xml:space="preserve">ATENEO GRANADA (ANTIGUO C.MPAL. ATENCIÓN PERSONAL) </t>
  </si>
  <si>
    <t xml:space="preserve">COLEGIO GENIL </t>
  </si>
  <si>
    <t xml:space="preserve">GRUPO MUNICIPAL DE BAILES REGIONALES </t>
  </si>
  <si>
    <t xml:space="preserve">CONSEJRIA IGUALDAD POLITICAS SOCIALES CONCILIACION </t>
  </si>
  <si>
    <t xml:space="preserve">C.P. TIERNO GALVAN </t>
  </si>
  <si>
    <t xml:space="preserve">SERVICIO DE TURISMO-AYTO. DE GRANADA </t>
  </si>
  <si>
    <t xml:space="preserve">COLEGIO CAJA DE AHORROS </t>
  </si>
  <si>
    <t xml:space="preserve">I.E.S. MARIANA PINEDA </t>
  </si>
  <si>
    <t xml:space="preserve">COLEGIO SANTA MARTA </t>
  </si>
  <si>
    <t xml:space="preserve">INSTITUTO ALHAMBRA </t>
  </si>
  <si>
    <t xml:space="preserve">COLEGIO ANDRES SEGOVIA </t>
  </si>
  <si>
    <t xml:space="preserve">CENTRO CIVICO DE DIA-ZAIDIN </t>
  </si>
  <si>
    <t xml:space="preserve">UNION DEMOCRATICA DEL PENSIONISTA </t>
  </si>
  <si>
    <t xml:space="preserve">COLEGIO PREESCOLAR GENERALIFE </t>
  </si>
  <si>
    <t xml:space="preserve">COLEGIO REYES CATOLICOS </t>
  </si>
  <si>
    <t xml:space="preserve">CENTRO DE DIA PERSONAS MAYORES-ZAIDIN </t>
  </si>
  <si>
    <t xml:space="preserve">COLEGIO GALLEGO BURIN </t>
  </si>
  <si>
    <t xml:space="preserve">COLEGIO JARDIN DE LA REINA </t>
  </si>
  <si>
    <t xml:space="preserve">ESCUELA PROFESIONAL DON BOSCO </t>
  </si>
  <si>
    <t xml:space="preserve">HOTEL DE ASOCIACIONES GLORIA MAS </t>
  </si>
  <si>
    <t xml:space="preserve">CENTRO PARTICIPACIÓN ACTIVA PARA MAYORES - FÍGARES </t>
  </si>
  <si>
    <t xml:space="preserve">CENTRO DE DIA "BUENOS AIRES" </t>
  </si>
  <si>
    <t xml:space="preserve">COLEGIO DEL CARMELO </t>
  </si>
  <si>
    <t xml:space="preserve">INSTITUTO JUAN XXIII ZAIDIN </t>
  </si>
  <si>
    <t xml:space="preserve">COLEGIO SANTA TERESA </t>
  </si>
  <si>
    <t xml:space="preserve">I.E.S. ALBAYZIN </t>
  </si>
  <si>
    <t xml:space="preserve">ESCUELA INFANTIL CRISTO DE LA YEDRA </t>
  </si>
  <si>
    <t xml:space="preserve">COLEGIO INMACULADA TRIUNFO </t>
  </si>
  <si>
    <t xml:space="preserve">CONFEDERACIÓN HIDROGRÁFICA DEL GUADALQUIVIR </t>
  </si>
  <si>
    <t xml:space="preserve">COLEGIO PUBLICO LOS CARMENES </t>
  </si>
  <si>
    <t xml:space="preserve">COLEGIO AVE MARIA SAN ISIDRO </t>
  </si>
  <si>
    <t xml:space="preserve">EDIFICIO GOBIERNO HOSPITAL VIRGEN DE LAS NIEVES </t>
  </si>
  <si>
    <t xml:space="preserve">COMPLEJO ADMVO MUNICIPAL "LOS MONDRAGONES" </t>
  </si>
  <si>
    <t xml:space="preserve">I.E.S. VIRGEN DE LAS NIEVES </t>
  </si>
  <si>
    <t xml:space="preserve">I.E.S. LA PAZ </t>
  </si>
  <si>
    <t xml:space="preserve">COLEGIO MANJONIANO </t>
  </si>
  <si>
    <t xml:space="preserve">COLEGIO PUBLICO SAN JUAN DE DIOS </t>
  </si>
  <si>
    <t xml:space="preserve">I.E.S. CARTUJA </t>
  </si>
  <si>
    <t xml:space="preserve">COLEGIO MIGUEL HERNANDEZ </t>
  </si>
  <si>
    <t xml:space="preserve">COLEGIO JUAN RAMON JIMENEZ </t>
  </si>
  <si>
    <t xml:space="preserve">COLEGIO ESCOLAPIOS CARTUJA-LUZ CASANOVA </t>
  </si>
  <si>
    <t xml:space="preserve">AA VV SAN FRANCISCO JAVIER </t>
  </si>
  <si>
    <t xml:space="preserve">INSALUD-LICINIO DE LA FUENTE </t>
  </si>
  <si>
    <t xml:space="preserve">PARQUE NORTE DE BOMBEROS </t>
  </si>
  <si>
    <t xml:space="preserve">CENTRO SERVICIOS SOCIALES-ALMANJAYAR </t>
  </si>
  <si>
    <t xml:space="preserve">COLEGIO PARQUE NUEVA GRANADA </t>
  </si>
  <si>
    <t xml:space="preserve">INSTITUTO JUAN XXIII CARTUJA </t>
  </si>
  <si>
    <t xml:space="preserve">ASOCIACIÓN DE VECINOS JOAQUINA EGUARAS </t>
  </si>
  <si>
    <t xml:space="preserve">CENTRO INICIATIVAS EMPRESARIALES </t>
  </si>
  <si>
    <t xml:space="preserve">E.T.S. INGENIERIA INFORMATICA </t>
  </si>
  <si>
    <t xml:space="preserve">I.E.S. FRANCISCO AYALA </t>
  </si>
  <si>
    <t xml:space="preserve">CENTRO DE DIA JOAQUINA EGUARAS </t>
  </si>
  <si>
    <t xml:space="preserve">COMPLEJO DEPORTIVO ANTONIO PRIETO CASTILLO </t>
  </si>
  <si>
    <t xml:space="preserve">TESORERIA GENERAL DE LA SEGURIDAD SOCIAL-DP GRANAD </t>
  </si>
  <si>
    <t xml:space="preserve">COLEGIO GOMEZ MORENO </t>
  </si>
  <si>
    <t xml:space="preserve">COLEGIO NTRA SRA DE LAS MERCEDES </t>
  </si>
  <si>
    <t xml:space="preserve">CENTRO EDUCACION ADULTOS REALEJO-SAN MATIAS </t>
  </si>
  <si>
    <t xml:space="preserve">COLEGIO JOSE HURTADO </t>
  </si>
  <si>
    <t xml:space="preserve">COLEGIO PADRES ESCOLAPIOS </t>
  </si>
  <si>
    <t xml:space="preserve">COLEGIO AVE MARIA (CERVANTES) </t>
  </si>
  <si>
    <t xml:space="preserve">I.E.S. ZAIDIN-VERGELES </t>
  </si>
  <si>
    <t xml:space="preserve">CENTRO CIVICO MANUEL CANO </t>
  </si>
  <si>
    <t xml:space="preserve">COLEGIO GARCIA LORCA </t>
  </si>
  <si>
    <t xml:space="preserve">COMPLEJO DEPORTIVO NÚÑEZ BLANCA(ANTIGUO CP ZAIDÍN) </t>
  </si>
  <si>
    <t xml:space="preserve">COLEGIO PARQUE DE LAS INFANTAS </t>
  </si>
  <si>
    <t xml:space="preserve">GRUPO ESCOLAR ALCAZABA </t>
  </si>
  <si>
    <t xml:space="preserve">COLEGIO PUBLICO ABENCERRAJES </t>
  </si>
  <si>
    <t xml:space="preserve">C.P. SANCHO PANZA </t>
  </si>
  <si>
    <t xml:space="preserve">COLEGIO SIERRA NEVADA </t>
  </si>
  <si>
    <t xml:space="preserve">COLEGIO PRESENTACION </t>
  </si>
  <si>
    <t xml:space="preserve">DELEGACION DE HACIENDA </t>
  </si>
  <si>
    <t xml:space="preserve">COLEGIO PUBLICO LUIS ROSALES </t>
  </si>
  <si>
    <t xml:space="preserve">COLEGIO VICTORIA EUGENIA </t>
  </si>
  <si>
    <t xml:space="preserve">DELEGACION PROVINCIAL DE SALUD </t>
  </si>
  <si>
    <t xml:space="preserve">COLEGIO VIRGEN CONSOLACION </t>
  </si>
  <si>
    <t xml:space="preserve">INSTITUTO PADRE MANJON </t>
  </si>
  <si>
    <t xml:space="preserve">C.P. FUENTE NUEVA </t>
  </si>
  <si>
    <t xml:space="preserve">CENTRO CIVICO CHANA </t>
  </si>
  <si>
    <t xml:space="preserve">INSTITUTO JUAN XXIII (CHANA) </t>
  </si>
  <si>
    <t xml:space="preserve">COLEGIO SANTA MICAELA </t>
  </si>
  <si>
    <t xml:space="preserve">HNOS OBREROS DE MARIA-CIUDAD DE LOS NIÑOS </t>
  </si>
  <si>
    <t xml:space="preserve">I.E.S. SEVERO OCHOA </t>
  </si>
  <si>
    <t xml:space="preserve">COLEGIO SANTA JULIANA </t>
  </si>
  <si>
    <t xml:space="preserve">CENTRO MUNICIPAL DE SERVICIOS SOCIALES CHANA </t>
  </si>
  <si>
    <t xml:space="preserve">COLEGIO AVE MARIA SAN CRISTOBAL </t>
  </si>
  <si>
    <t xml:space="preserve">COLEGIO NOVICIADO CRISTO REY </t>
  </si>
  <si>
    <t xml:space="preserve">COLEGIO DIVINO MAESTRO </t>
  </si>
  <si>
    <t xml:space="preserve">ASOCIACION DE VECINOS DEL FARGUE </t>
  </si>
  <si>
    <t xml:space="preserve">COLEGIO AVE MARIA-CASA MADRE </t>
  </si>
  <si>
    <t xml:space="preserve">CENTRO DE DIA DE MAYORES (HAZA GRANDE) </t>
  </si>
  <si>
    <t xml:space="preserve">C.P. SAGRADA FAMILIA </t>
  </si>
  <si>
    <t xml:space="preserve">I.E.S. MIGUEL DE CERVANTES </t>
  </si>
  <si>
    <t xml:space="preserve">COLEGIO VIRGEN DE FATIMA </t>
  </si>
  <si>
    <t xml:space="preserve">COLEGIO NTRA SRA DE LAS NIEVES </t>
  </si>
  <si>
    <t xml:space="preserve">COMPLEJO DEPORTIVO BOLA DE ORO </t>
  </si>
  <si>
    <t xml:space="preserve">TEATRO MIRA DE AMEZCUA </t>
  </si>
  <si>
    <t xml:space="preserve">NUEVAS INSTALACIONES BIBLIOTECA MUNICIPAL </t>
  </si>
  <si>
    <t xml:space="preserve">C.P. OBISPO MEDINA OLMOS </t>
  </si>
  <si>
    <t xml:space="preserve">PALACIO DE VILLALEGRE </t>
  </si>
  <si>
    <t xml:space="preserve">I.E.S. PADRE POVEDA </t>
  </si>
  <si>
    <t xml:space="preserve">PABELLON CUBIERTO POLIDEPORTIVO </t>
  </si>
  <si>
    <t xml:space="preserve">CENTRO SERVICIOS SOCIALES </t>
  </si>
  <si>
    <t xml:space="preserve">C.P. PEDRO DE MENDOZA </t>
  </si>
  <si>
    <t xml:space="preserve">CENTRO SOCIAL BARRIADA ANDALUCIA </t>
  </si>
  <si>
    <t xml:space="preserve">INSTALACIONES ANTIGUO C.P. SAGRADO CORAZON </t>
  </si>
  <si>
    <t xml:space="preserve">AYUNTAMIENTO DE BACOR-OLIVAR </t>
  </si>
  <si>
    <t xml:space="preserve">ANTIGUA CASA AYUNTAMIENTO DE GUALCHOS </t>
  </si>
  <si>
    <t xml:space="preserve">GRUPO ESCOLAR DE EL ROMERAL </t>
  </si>
  <si>
    <t xml:space="preserve">AULA TALLERES MUNICIPALES 1 </t>
  </si>
  <si>
    <t xml:space="preserve">AULA TALLERES MUNICIPALES 2 </t>
  </si>
  <si>
    <t xml:space="preserve">COLEGIO PUBLICO SIERRA NEVADA </t>
  </si>
  <si>
    <t xml:space="preserve">COLEGIO PUBLICO AFAN DE RIVERA </t>
  </si>
  <si>
    <t xml:space="preserve">CASA DE LA CULTURA. SALON DE USOS MULTIPLES </t>
  </si>
  <si>
    <t xml:space="preserve">NAVE USOS MULTIPLES </t>
  </si>
  <si>
    <t xml:space="preserve">ESCUELA BARRIO NUEVO DE SAN CLEMENTE </t>
  </si>
  <si>
    <t xml:space="preserve">C.P. NATALIO RIVAS </t>
  </si>
  <si>
    <t xml:space="preserve">C.P. PRINCESA SOFIA </t>
  </si>
  <si>
    <t xml:space="preserve">ANTIGUO COLEGIO CERVANTES </t>
  </si>
  <si>
    <t xml:space="preserve">ESCUELA DE ARTE HUESCAR </t>
  </si>
  <si>
    <t xml:space="preserve">COLEGIO PUBLICO ANGEL BEDMAR </t>
  </si>
  <si>
    <t xml:space="preserve">BIBLIOTECA INSTITUTO AMERICO CASTRO </t>
  </si>
  <si>
    <t xml:space="preserve">CENTRO SOCIO-SANITARIO </t>
  </si>
  <si>
    <t xml:space="preserve">CENTRO DE EDUCACION DE ADULTOS </t>
  </si>
  <si>
    <t xml:space="preserve">ALMACEN DEL TRIGO </t>
  </si>
  <si>
    <t xml:space="preserve">C.P. VIRGEN DE LAS ANGUSTIAS </t>
  </si>
  <si>
    <t xml:space="preserve">C.P. MARIANA PINEDA </t>
  </si>
  <si>
    <t xml:space="preserve">C.P. GRAN CAPITAN </t>
  </si>
  <si>
    <t xml:space="preserve">COLEGIO PUBLICO DE TOCON </t>
  </si>
  <si>
    <t xml:space="preserve">C.P. RURAL PARAPANDA </t>
  </si>
  <si>
    <t xml:space="preserve">EDIFICIO USOS MULTIPLES DE ESCOZNAR </t>
  </si>
  <si>
    <t xml:space="preserve">EDIFICIO DE USOS MULTIPLES DE OBEILAR </t>
  </si>
  <si>
    <t xml:space="preserve">ANTIGUO MERCADO MUNICIPAL </t>
  </si>
  <si>
    <t xml:space="preserve">AYUNTAMIENTO DE IZNALLOZ </t>
  </si>
  <si>
    <t xml:space="preserve">CENTRO DE FORMACION PROFESIONAL </t>
  </si>
  <si>
    <t xml:space="preserve">EDIFICIO USOS MULTIPLES VICENTA GARCIA RODRIGUEZ </t>
  </si>
  <si>
    <t xml:space="preserve">COLEGIO PUBLICO INFANTIL </t>
  </si>
  <si>
    <t xml:space="preserve">C.P. RURAL MARQUESADO </t>
  </si>
  <si>
    <t xml:space="preserve">PABELLON DE USOS MULTIPLES </t>
  </si>
  <si>
    <t xml:space="preserve">CENTRO DE MAYORES DE PEÑUELAS </t>
  </si>
  <si>
    <t xml:space="preserve">ESCUELAS NUMERO 1 </t>
  </si>
  <si>
    <t xml:space="preserve">ESCUELA NUMERO 1 DE BEZNAR </t>
  </si>
  <si>
    <t xml:space="preserve">COLEGIO PUBLICO LECRIN </t>
  </si>
  <si>
    <t xml:space="preserve">AULA TALLER DE LA NATURALEZA </t>
  </si>
  <si>
    <t xml:space="preserve">ESCUELA NUMERO 1 DE MONDUJAR </t>
  </si>
  <si>
    <t xml:space="preserve">ESCUELA NUMERO 1 DE MURCHAS </t>
  </si>
  <si>
    <t xml:space="preserve">ESCUELA GRADUADA GARCIA LORCA </t>
  </si>
  <si>
    <t xml:space="preserve">SALON ANTIGUAS ESCUELAS </t>
  </si>
  <si>
    <t xml:space="preserve">CIC EL PÓSITO (EDIFICIO MUNICIPAL) </t>
  </si>
  <si>
    <t xml:space="preserve">COLEGIO PUBLICO LA VICTORIA </t>
  </si>
  <si>
    <t xml:space="preserve">ESPACIO JOVEN (ESQUINA C/REAL) </t>
  </si>
  <si>
    <t xml:space="preserve">CLUB DE ANCIANOS </t>
  </si>
  <si>
    <t xml:space="preserve">C.P. EL CAMINILLO </t>
  </si>
  <si>
    <t xml:space="preserve">COLEGIO PUBLICO LOS ANGELES </t>
  </si>
  <si>
    <t xml:space="preserve">C.E.I.P. RAFAEL PEREZ DEL ALAMO </t>
  </si>
  <si>
    <t xml:space="preserve">INSTALACIONES GEMALSA </t>
  </si>
  <si>
    <t xml:space="preserve">ANTIGUO CENTRO MUNICIPAL SERVICIOS SOCIALES </t>
  </si>
  <si>
    <t xml:space="preserve">I.E.S. ALFAGUARA </t>
  </si>
  <si>
    <t xml:space="preserve">COLEGIO PUBLICO ELENA MARTIN VIVALDI </t>
  </si>
  <si>
    <t xml:space="preserve">CENTRO PARTICIPACIÓN ACTIVA PARA PERSONAS MAYORES </t>
  </si>
  <si>
    <t xml:space="preserve">ESCUELAS DE VENTORROS DE LA LAGUNA </t>
  </si>
  <si>
    <t xml:space="preserve">ANTIGUAS ESCUELAS DE VENTA DE SANTA BARBARA </t>
  </si>
  <si>
    <t xml:space="preserve">ESCUELAS DE CUESTA DE LA PALMA </t>
  </si>
  <si>
    <t xml:space="preserve">ESCUELAS DE FUENTE CAMACHO </t>
  </si>
  <si>
    <t xml:space="preserve">UNIDAD DE BIENESTAR SOCIAL-VENTORROS DE SAN JOSE </t>
  </si>
  <si>
    <t xml:space="preserve">EDIFICIO MUNICIPAL DE LA FABRICA </t>
  </si>
  <si>
    <t xml:space="preserve">I.E.S. MORAIMA </t>
  </si>
  <si>
    <t xml:space="preserve">COLEGIO PUBLICO EMILIO CARMONA </t>
  </si>
  <si>
    <t xml:space="preserve">CENTRO DE LA MUJER-IGUALDAD </t>
  </si>
  <si>
    <t xml:space="preserve">PABELLON CP EMILIO CARMONA. PUERTA B </t>
  </si>
  <si>
    <t xml:space="preserve">INSTITUTO ENSEÑANZA SECUNDARIA </t>
  </si>
  <si>
    <t xml:space="preserve">PABELLON CP EMILIO CARMONA. PUERTA C </t>
  </si>
  <si>
    <t xml:space="preserve">C.P. GINER DE LOS RIOS </t>
  </si>
  <si>
    <t xml:space="preserve">PABELLON CP EMILIO CARMONA. PUERTA A </t>
  </si>
  <si>
    <t xml:space="preserve">C.P. LAS MIMBRES </t>
  </si>
  <si>
    <t xml:space="preserve">CP LAS MIMBRES. PABELLON </t>
  </si>
  <si>
    <t xml:space="preserve">CEIP MAESTRA TERESA MORALES </t>
  </si>
  <si>
    <t xml:space="preserve">AULA DE FORMACIÓN (JUNTO A CENTRO GUADALINFO) </t>
  </si>
  <si>
    <t xml:space="preserve">AYUNTAMIENTO DE MOCLIN </t>
  </si>
  <si>
    <t xml:space="preserve">HOGAR DEL JUBILADO DE TOZAR </t>
  </si>
  <si>
    <t xml:space="preserve">COLEGIO PUBLICO DE TIENA </t>
  </si>
  <si>
    <t xml:space="preserve">COLEGIO PUBLICO DE OLIVARES </t>
  </si>
  <si>
    <t xml:space="preserve">CASA PAULINO </t>
  </si>
  <si>
    <t xml:space="preserve">COLEGIO PUBLICO MIRAFLORES </t>
  </si>
  <si>
    <t xml:space="preserve">COLEGIO PUBLICO LOS LLANOS </t>
  </si>
  <si>
    <t xml:space="preserve">AYUNTAMIENTO DE MONTEFRIO </t>
  </si>
  <si>
    <t xml:space="preserve">MUSEO DEL OLIVO </t>
  </si>
  <si>
    <t xml:space="preserve">COLEGIO INFANTIL RUIZ CARVAJAL </t>
  </si>
  <si>
    <t xml:space="preserve">INMUEBLE MUNICIPAL </t>
  </si>
  <si>
    <t xml:space="preserve">CASA CONDESA TORRE-ISABEL </t>
  </si>
  <si>
    <t xml:space="preserve">CENTRO CÍVICO LA MATRAQUILLA </t>
  </si>
  <si>
    <t xml:space="preserve">I.E.S. GINES DE LOS RIOS </t>
  </si>
  <si>
    <t xml:space="preserve">C.P. FRANCISCO MEGIAS </t>
  </si>
  <si>
    <t xml:space="preserve">BAJOS DISTRITO MUNICIPAL 1 </t>
  </si>
  <si>
    <t xml:space="preserve">ESCUELAS AVE MARIA ESPARRAGUERA </t>
  </si>
  <si>
    <t xml:space="preserve">CENTRO CULTURAL LA PALMA </t>
  </si>
  <si>
    <t xml:space="preserve">IES JOSE MARTIN RECUERDA </t>
  </si>
  <si>
    <t xml:space="preserve">EDIFICIO MUNICIPAL DE LA FABRIQUILLA </t>
  </si>
  <si>
    <t xml:space="preserve">AGENCIA ADMINISTRATIVA DE LA ONCE </t>
  </si>
  <si>
    <t xml:space="preserve">I.E.S. JULIO RODRIGUEZ </t>
  </si>
  <si>
    <t xml:space="preserve">CENTRO DE DIA MUNICIPAL DE MAYORES "ANDALUCIA" </t>
  </si>
  <si>
    <t xml:space="preserve">C.P. LOS ALAMOS </t>
  </si>
  <si>
    <t xml:space="preserve">ESCUELA INFANTIL "ROSA LÓPEZ CERVANTES" </t>
  </si>
  <si>
    <t xml:space="preserve">C.P. REINA FABIOLA </t>
  </si>
  <si>
    <t xml:space="preserve">EDIFICIO ZONA NORTE DE SERVICIOS SOCIALES </t>
  </si>
  <si>
    <t xml:space="preserve">CASA DE LA JUVENTUD, FORMACIÓN Y EMPLEO </t>
  </si>
  <si>
    <t xml:space="preserve">C.P. GARVAYO DINELLI </t>
  </si>
  <si>
    <t xml:space="preserve">C.P. VIRGEN DEL MAR </t>
  </si>
  <si>
    <t xml:space="preserve">CENTRO DE DIA MUNICIPAL DE MAYORES "ALTAMAR" </t>
  </si>
  <si>
    <t xml:space="preserve">CENTRO DE DESARROLLO TURÍSTICO Y EMPRESARIAL </t>
  </si>
  <si>
    <t xml:space="preserve">CENTRO PARTICIPACIÓN ACTIVA DE PERSONAS MAYORES </t>
  </si>
  <si>
    <t xml:space="preserve">CLUB DE LA TERCERA EDAD </t>
  </si>
  <si>
    <t xml:space="preserve">COLEGIO PÚBLICO EL ZAHOR </t>
  </si>
  <si>
    <t xml:space="preserve">C.P. SANTO CRISTO DE LA SALUD </t>
  </si>
  <si>
    <t xml:space="preserve">SALON DEL AREA DEL MAYOR </t>
  </si>
  <si>
    <t xml:space="preserve">EMMDO,ESCUELA MUNICIPAL DE MUSICA Y DANZA </t>
  </si>
  <si>
    <t xml:space="preserve">EDIFICIO ANTIGUO C.P. FRANCISCO AYALA </t>
  </si>
  <si>
    <t xml:space="preserve">CENTRO SOCIO-CULTURAL LOMA LINDA </t>
  </si>
  <si>
    <t xml:space="preserve">C.P. RAMON Y CAJAL </t>
  </si>
  <si>
    <t xml:space="preserve">I.E.S. ALPUJARRA </t>
  </si>
  <si>
    <t xml:space="preserve">C.P. SAN JOSE DE CALASANZ </t>
  </si>
  <si>
    <t xml:space="preserve">CENTRO APROVALLE </t>
  </si>
  <si>
    <t xml:space="preserve">CENTRO DE EDUCACIÓN DE ADULTOS. ANTIGUA BIBLIOTECA </t>
  </si>
  <si>
    <t xml:space="preserve">ANTIGUO MERCADO </t>
  </si>
  <si>
    <t xml:space="preserve">BIBLIOTECA PUBLICA </t>
  </si>
  <si>
    <t xml:space="preserve">C.P. GLORIA FUERTES </t>
  </si>
  <si>
    <t xml:space="preserve">TEATRO PABLO NERUDA (HALL) </t>
  </si>
  <si>
    <t xml:space="preserve">C.P. MANUEL DE FALLA </t>
  </si>
  <si>
    <t xml:space="preserve">EDIFICIO MUNICIPAL LA ESPIRAL </t>
  </si>
  <si>
    <t xml:space="preserve">EDIFICIO SERVICIOS SOCIALES </t>
  </si>
  <si>
    <t xml:space="preserve">INSTITUTO CLARA CAMPOAMOR </t>
  </si>
  <si>
    <t xml:space="preserve">C.P. SAN PASCUAL BAILON </t>
  </si>
  <si>
    <t xml:space="preserve">CENTRO DE FORMACION MUNICIPAL SAN CRISTOBAL </t>
  </si>
  <si>
    <t xml:space="preserve">EDIFICIO MUNICIPAL TEATRO MARTÍN RECUERDA </t>
  </si>
  <si>
    <t xml:space="preserve">CONSULTORIO MEDICO CASANUEVA </t>
  </si>
  <si>
    <t xml:space="preserve">C.P. ZUJAIRA </t>
  </si>
  <si>
    <t xml:space="preserve">EDIFICIO DE USOS MÚLTIPLES DE FUENSANTA </t>
  </si>
  <si>
    <t xml:space="preserve">GRUPO ESCOLAR DE PIÑAR </t>
  </si>
  <si>
    <t xml:space="preserve">GRUPO ESCOLAR DE BOGARRE </t>
  </si>
  <si>
    <t xml:space="preserve">HOGAR DEL PENSIONISTA DE HAZA DEL TRIGO </t>
  </si>
  <si>
    <t xml:space="preserve">C.P. DE LA MAMOLA </t>
  </si>
  <si>
    <t xml:space="preserve">C.P. PROFESOR TIERNO GALVAN </t>
  </si>
  <si>
    <t xml:space="preserve">C.P. PROFESOR TIERNO GALVAN-PULIANILLAS </t>
  </si>
  <si>
    <t xml:space="preserve">CENTRO CÍVICO AURELIA NAVARRO </t>
  </si>
  <si>
    <t xml:space="preserve">GRUPO ESCOLAR SAN ANTON </t>
  </si>
  <si>
    <t xml:space="preserve">EDIFICIO TEATRO MUNICIPAL </t>
  </si>
  <si>
    <t xml:space="preserve">MUSEO MUNICIPAL-CASCO ANTIGUO </t>
  </si>
  <si>
    <t xml:space="preserve">CASA MUNICIPAL DE LA CULTURA </t>
  </si>
  <si>
    <t xml:space="preserve">CASA DE LA CULTURA-LA CALETA </t>
  </si>
  <si>
    <t xml:space="preserve">C.P. FEDERICO MAYOR ZARAGOZA </t>
  </si>
  <si>
    <t xml:space="preserve">EDIFICIO DE LA BIBLIOTECA PUBLICA </t>
  </si>
  <si>
    <t xml:space="preserve">C.P. JUAN RAMON JIMENEZ </t>
  </si>
  <si>
    <t xml:space="preserve">CASA DE LA CULTURA-LOBRES </t>
  </si>
  <si>
    <t xml:space="preserve">ESCUELA INFANTIL BERNARD VAN LEER </t>
  </si>
  <si>
    <t xml:space="preserve">CENTRO DAMIAN BAYON </t>
  </si>
  <si>
    <t xml:space="preserve">C.P. LA PURISIMA </t>
  </si>
  <si>
    <t xml:space="preserve">CENTRO OCUPACIONAL MUNICIPAL </t>
  </si>
  <si>
    <t xml:space="preserve">C.P. MORALEDA </t>
  </si>
  <si>
    <t xml:space="preserve">I.E.S. HISPANIDAD </t>
  </si>
  <si>
    <t xml:space="preserve">CENTRO DE VOLUNTARIADO MEDIOAMBIENTAL (AUCA) </t>
  </si>
  <si>
    <t xml:space="preserve">CASA DE LA CULTURA DE EL JAU </t>
  </si>
  <si>
    <t xml:space="preserve">CENTRO CÍVICO "AGAPITO RECIO" </t>
  </si>
  <si>
    <t xml:space="preserve">SALON USOS MULTIPLES MIRADOR </t>
  </si>
  <si>
    <t xml:space="preserve">COLEGIO PUBLICO DE SORVILAN </t>
  </si>
  <si>
    <t xml:space="preserve">ANTIGUO HOGAR DEL PENSIONISTA </t>
  </si>
  <si>
    <t xml:space="preserve">AYUNTAMIENTO DE UGIJAR </t>
  </si>
  <si>
    <t xml:space="preserve">C.P. SANCHEZ VELAYOS </t>
  </si>
  <si>
    <t xml:space="preserve">INSTITUTO ULYSSEA </t>
  </si>
  <si>
    <t xml:space="preserve">C.P. CRISTO DE LA YEDRA </t>
  </si>
  <si>
    <t xml:space="preserve">C.P. MADRIGAL Y PADIAL </t>
  </si>
  <si>
    <t xml:space="preserve">CENTRO DE FORMACION </t>
  </si>
  <si>
    <t xml:space="preserve">C.P. AGUSTIN SERRANO DE HARO </t>
  </si>
  <si>
    <t xml:space="preserve">C.E.I.P. ALAMEDAS DEL GENIL </t>
  </si>
  <si>
    <t xml:space="preserve">GRUPO ESCOLAR ARZOBISPO MOSCOSO </t>
  </si>
  <si>
    <t xml:space="preserve">CENTRO DE DIA BLAS INFANTE </t>
  </si>
  <si>
    <t xml:space="preserve">COLEGIO DE EL ALMENDRAL </t>
  </si>
  <si>
    <t xml:space="preserve">C.I.E. </t>
  </si>
  <si>
    <t xml:space="preserve">C.P. ISABEL LA CATOLICA </t>
  </si>
  <si>
    <t xml:space="preserve">GRUPO ESCOLAR-ESCUELAS </t>
  </si>
  <si>
    <t xml:space="preserve">CENTRO MUNICIPAL CARMEN JIMÉNEZ </t>
  </si>
  <si>
    <t xml:space="preserve">I.E.S. TREVENQUE </t>
  </si>
  <si>
    <t xml:space="preserve">CENTRO DEL MAYOR "CASA PINTÁ" </t>
  </si>
  <si>
    <t xml:space="preserve">C.P. SANTO ANGEL </t>
  </si>
  <si>
    <t xml:space="preserve">EDIFICIO CENTRO GUADALINFO </t>
  </si>
  <si>
    <t xml:space="preserve">AYUNTAMIENTO-SALA DE ASOCIACIONES </t>
  </si>
  <si>
    <t xml:space="preserve">CASA DE CULTURA-MELEGIS </t>
  </si>
  <si>
    <t xml:space="preserve">NUEVO COLEGIO DE RESTABAL </t>
  </si>
  <si>
    <t xml:space="preserve">AYUNTAMIENTO DE NEVADA </t>
  </si>
  <si>
    <t xml:space="preserve">ANTIGUO AYUNTAMIENTO DE PICENA </t>
  </si>
  <si>
    <t xml:space="preserve">BIBLIOTECA PÍO NAVARRO </t>
  </si>
  <si>
    <t xml:space="preserve">CAMARA AGRARIA-YEGEN </t>
  </si>
  <si>
    <t xml:space="preserve">CENTRO DE SALUD </t>
  </si>
  <si>
    <t xml:space="preserve">LOCAL PROTECCIÓN CIVIL </t>
  </si>
  <si>
    <t xml:space="preserve">EDIFICIOS ESCOLARES </t>
  </si>
  <si>
    <t>CENTRO MULTIFUNCIONAL DE HIJAR HOGAR DEL PENSIONISTA</t>
  </si>
  <si>
    <t>CENTRO MULTIFUNCIONAL DE HIJAR SALÓN DE ACTOS</t>
  </si>
  <si>
    <t xml:space="preserve">CENTRO MULTIFUNCIONAL-GABIA CHICA </t>
  </si>
  <si>
    <t xml:space="preserve">C.E.I.P. EL TORREÓN </t>
  </si>
  <si>
    <t xml:space="preserve">I.E.S. MONTEVIVES </t>
  </si>
  <si>
    <t xml:space="preserve">INSTALACION MUNICIPAL EL SILO </t>
  </si>
  <si>
    <t xml:space="preserve">ANTIGUAS ESCUELAS DE HÍJAR </t>
  </si>
  <si>
    <t xml:space="preserve">ESCUELA DE ADULTOS </t>
  </si>
  <si>
    <t xml:space="preserve">USOS MULTIPLES-GUAJAR FONDON </t>
  </si>
  <si>
    <t xml:space="preserve">USOS MULTIPLES-GUAJAR ALTO </t>
  </si>
  <si>
    <t xml:space="preserve">COLEGIO PUBLICO SAN GREGORIO </t>
  </si>
  <si>
    <t xml:space="preserve">GRUPO ESCOLAR ALCUDIA </t>
  </si>
  <si>
    <t xml:space="preserve">VIVERO DE EMPRESAS DE ESFILIANA </t>
  </si>
  <si>
    <t xml:space="preserve">C.P. DE COZVIJAR </t>
  </si>
  <si>
    <t xml:space="preserve">AYUNTAMIENTO DE CONCHAR </t>
  </si>
  <si>
    <t xml:space="preserve">COLEGIO PÚBLICO RURAL EL PINAR </t>
  </si>
  <si>
    <t xml:space="preserve">CENTRO CULTURAL, PARQUE RICARDO ÁVILA </t>
  </si>
  <si>
    <t xml:space="preserve">PABELLÓN DEPORTIVO "ÁNGELA ORTIZ" </t>
  </si>
  <si>
    <t xml:space="preserve">SALA ALHAMBRA </t>
  </si>
  <si>
    <t xml:space="preserve">GRUPO ESCOLAR SAN ISIDRO </t>
  </si>
  <si>
    <t xml:space="preserve">AYUNTAMIENTO DE ZAGRA </t>
  </si>
  <si>
    <t xml:space="preserve">C.P. VALDERRUBIO </t>
  </si>
  <si>
    <t xml:space="preserve">ANTIGUO GRUPO ESCOLAR </t>
  </si>
  <si>
    <t xml:space="preserve">SALÓN EDIFICIO AYUNTAMIENTO </t>
  </si>
  <si>
    <t xml:space="preserve">NUEVO EDIF.COL.PUB.ANTONIO GUERRERO </t>
  </si>
  <si>
    <t xml:space="preserve">ANTIGUO EDIF.COL.PUB.ANTONIO GUERRERO </t>
  </si>
  <si>
    <t xml:space="preserve">COLEGIO PUBLICO PURA DOMINGUEZ </t>
  </si>
  <si>
    <t xml:space="preserve">COLEGIO PUBLICO PROFESOR TIERNO GALVAN (CORRALES) </t>
  </si>
  <si>
    <t xml:space="preserve">COLEGIO PUBLICO EL PUNTAL </t>
  </si>
  <si>
    <t xml:space="preserve">EDIFICIO ESCUELA MUNICIPAL DE MUSICA </t>
  </si>
  <si>
    <t xml:space="preserve">EDIFICIO CENTRO DE LA MUJER </t>
  </si>
  <si>
    <t xml:space="preserve">CENTRO CULTURAL "ALMONASTER FRONTERA ABIERTA" </t>
  </si>
  <si>
    <t xml:space="preserve">SALON POLIVALENTE VEREDAS </t>
  </si>
  <si>
    <t xml:space="preserve">ANT.ESCUELA MIXTA DE CALABAZARES </t>
  </si>
  <si>
    <t xml:space="preserve">ANT.ESCUELA MIXTA DE EL PATRAS </t>
  </si>
  <si>
    <t xml:space="preserve">COLEGIO PUBLICO EL LINCE </t>
  </si>
  <si>
    <t xml:space="preserve">RECINTO CIUDAD DE LA CULTURA (REPLICA IGLESIA) </t>
  </si>
  <si>
    <t xml:space="preserve">CENTRO MARIA ZAMBRANO </t>
  </si>
  <si>
    <t xml:space="preserve">COLEGIO PUBLICO LOPE DE VEGA </t>
  </si>
  <si>
    <t xml:space="preserve">BODEGAS SERAFIN </t>
  </si>
  <si>
    <t xml:space="preserve">C.S. BARRIO OBRERO </t>
  </si>
  <si>
    <t xml:space="preserve">C.POLIVALENTE </t>
  </si>
  <si>
    <t xml:space="preserve">GUARDERÍA INFANTIL DUNAS DE DOÑANA </t>
  </si>
  <si>
    <t xml:space="preserve">PABELLON DEPORTIVO </t>
  </si>
  <si>
    <t xml:space="preserve">SALON DE ACTOS. ED MULTIFUNCIONAL </t>
  </si>
  <si>
    <t xml:space="preserve">CENTRO SOCIO CULTURAL(ALOSNO) </t>
  </si>
  <si>
    <t xml:space="preserve">CENTRO SOCIO CULTURAL(THARSIS) </t>
  </si>
  <si>
    <t xml:space="preserve">COLEGIO PUBLICO ARGANTONIO </t>
  </si>
  <si>
    <t xml:space="preserve">PABELLÓN FERIAL "CIUDAD DE ARACENA" </t>
  </si>
  <si>
    <t xml:space="preserve">SALÓN FÉLIX LUNAR </t>
  </si>
  <si>
    <t xml:space="preserve">CENTRO DE SERVICIOS SOCIALES MUNICIPAL </t>
  </si>
  <si>
    <t xml:space="preserve">COLEGIO RODRIGO DE XEREZ </t>
  </si>
  <si>
    <t xml:space="preserve">COLEGIO GALDAMES </t>
  </si>
  <si>
    <t xml:space="preserve">CENTRO CULTURAL CASA GRANDE </t>
  </si>
  <si>
    <t xml:space="preserve">I.E.S. GONZALEZ DE AGUILAR </t>
  </si>
  <si>
    <t xml:space="preserve">COLEGIO P.PADRE JESUS </t>
  </si>
  <si>
    <t xml:space="preserve">COLEGIO P.MORENO CHACON </t>
  </si>
  <si>
    <t xml:space="preserve">COLEGIO PUBLICO(ISLA DEL MORAL) </t>
  </si>
  <si>
    <t xml:space="preserve">I.E.S. GUADIANA </t>
  </si>
  <si>
    <t xml:space="preserve">COL.PUBL.JUAN RAMON JIMENEZ </t>
  </si>
  <si>
    <t xml:space="preserve">INSTITUTO ENSEÑANZA SECUNDARIA SAN ANTONIO </t>
  </si>
  <si>
    <t xml:space="preserve">CENTRO DE ADULTOS LA PIÑA </t>
  </si>
  <si>
    <t xml:space="preserve">COLEGIO ELECTORAL LOPE DE VEGA </t>
  </si>
  <si>
    <t xml:space="preserve">COLEGIO PUBLICO LAS VIÑAS </t>
  </si>
  <si>
    <t xml:space="preserve">IES "DELGADO HERNÁNDEZ" </t>
  </si>
  <si>
    <t xml:space="preserve">COLEGIO PUBLICO MANUEL PEREZ </t>
  </si>
  <si>
    <t xml:space="preserve">HOGAR DE LA TERCERA EDAD </t>
  </si>
  <si>
    <t xml:space="preserve">TEATRO CINE COLON </t>
  </si>
  <si>
    <t xml:space="preserve">AYUNTAMIENTO-SALON USOS MÚLTIPLES </t>
  </si>
  <si>
    <t xml:space="preserve">ANTIGUA PLAZA DE ABASTOS </t>
  </si>
  <si>
    <t xml:space="preserve">AULAS C.P "LA RÁBIDA" (COMEDOR ESCOLAR) </t>
  </si>
  <si>
    <t xml:space="preserve">AULAS C.P "LA RÁBIDA" (BIBLIOTECA) </t>
  </si>
  <si>
    <t xml:space="preserve">CEIP CASTILLO DE LOS ZUÑIGA </t>
  </si>
  <si>
    <t xml:space="preserve">PABELLON FERIAL </t>
  </si>
  <si>
    <t xml:space="preserve">CENTRO DE PARTICIPACION ACTIVA DE MAYORES </t>
  </si>
  <si>
    <t xml:space="preserve">CENTRO CULTURAL ALCALDE JUAN ANTONIO MILLAN JALDON </t>
  </si>
  <si>
    <t xml:space="preserve">CEIP JUAN RAMON JIMENEZ </t>
  </si>
  <si>
    <t xml:space="preserve">ANTIGUO CEIP VIRGEN DEL CARMEN </t>
  </si>
  <si>
    <t xml:space="preserve">DELEGACIÓN DEL AYUNTAMIENTO EN NUEVO PORTIL </t>
  </si>
  <si>
    <t xml:space="preserve">CEIP JUAN DIAZ HACHERO </t>
  </si>
  <si>
    <t xml:space="preserve">BLAS INFANTES </t>
  </si>
  <si>
    <t xml:space="preserve">COLEGIO PUBLICO VIRGEN DE ANDEVALO </t>
  </si>
  <si>
    <t xml:space="preserve">OFICINA AYUNTAMIENTO </t>
  </si>
  <si>
    <t xml:space="preserve">CONSULTORIO MEDICO EN BAJOS AYUNTAMIENTO </t>
  </si>
  <si>
    <t xml:space="preserve">AYUNTAMIENTO, SALÓN DE PLENOS </t>
  </si>
  <si>
    <t xml:space="preserve">CENTRO DE FORMACIÓN Y ESTUDIO MIGUEL LOBO MORICHE </t>
  </si>
  <si>
    <t xml:space="preserve">TEATRO CAPITOL </t>
  </si>
  <si>
    <t xml:space="preserve">AYUNTAMIENTO SAN TELMO </t>
  </si>
  <si>
    <t xml:space="preserve">AYUNTAMIENTO VALDELAMUSA </t>
  </si>
  <si>
    <t xml:space="preserve">ANTIGUO COLEGIO ESCOLAR </t>
  </si>
  <si>
    <t xml:space="preserve">SALON DE USOS MULTIPLES LA FUENTE </t>
  </si>
  <si>
    <t xml:space="preserve">COL.JOSE Mª MORON Y BARRIENTOS </t>
  </si>
  <si>
    <t xml:space="preserve">COLEGIO PUBLICO MANUEL SIUROT </t>
  </si>
  <si>
    <t xml:space="preserve">AYUNTAMIENTO SALÓN DE PLENO </t>
  </si>
  <si>
    <t xml:space="preserve">CASA DE LA CULTURA BLAS INFANTE </t>
  </si>
  <si>
    <t xml:space="preserve">NAVE DEL RECINTO FERIAL </t>
  </si>
  <si>
    <t xml:space="preserve">CONVENTO NTA.SRA.DEL VADO </t>
  </si>
  <si>
    <t>NAVE DEL RECINTO FERIAL SE DEJA A-L PROVISIONALMENTE</t>
  </si>
  <si>
    <t>NAVE DEL RECINTO FERIAL SE DEJA M-Z PROVISIONALMENTE</t>
  </si>
  <si>
    <t xml:space="preserve">ASOCIACION DE MUJERES LA TERESITA </t>
  </si>
  <si>
    <t xml:space="preserve">AULA DE FORMACION LA PLACILLA </t>
  </si>
  <si>
    <t xml:space="preserve">GRUPOS ESCOLARES,AULA IZQUIERDA </t>
  </si>
  <si>
    <t xml:space="preserve">CENTRO DE DÍA DE PERSONAS MAYORES "MORA CLAROS" </t>
  </si>
  <si>
    <t xml:space="preserve">FEDERACION ONUBENSE DE EMPRESARIOS </t>
  </si>
  <si>
    <t xml:space="preserve">C.E.I.P. "SANTA MARÍA DE GRACIA" (AGUSTINAS) </t>
  </si>
  <si>
    <t xml:space="preserve">C.D.P. MARIA INMACULADA </t>
  </si>
  <si>
    <t xml:space="preserve">CASA COLON </t>
  </si>
  <si>
    <t xml:space="preserve">C.D.P. SAN VICENTE DE PAUL </t>
  </si>
  <si>
    <t xml:space="preserve">FACULTAD DE CIENCIAS EMPRESARIALES DE LA UHU </t>
  </si>
  <si>
    <t xml:space="preserve">AREA DE URBANISMO </t>
  </si>
  <si>
    <t xml:space="preserve">IFAPA CENTRO DE HUELVA </t>
  </si>
  <si>
    <t xml:space="preserve">A.VV.NUEVO MOLINO </t>
  </si>
  <si>
    <t xml:space="preserve">C.E.I.P. JOSE OLIVA </t>
  </si>
  <si>
    <t xml:space="preserve">C.E.I.P. MANUEL SIUROT </t>
  </si>
  <si>
    <t xml:space="preserve">A.VV. NTRA.SRA.DE LOS DOLORES </t>
  </si>
  <si>
    <t xml:space="preserve">C.D.P. VIRGEN DE BELEN </t>
  </si>
  <si>
    <t xml:space="preserve">ASOCIACION DE VECINOS "SANTA ANA" </t>
  </si>
  <si>
    <t xml:space="preserve">C.D.P. SANTA TERESA DE JESUS </t>
  </si>
  <si>
    <t xml:space="preserve">C.E.I.P.SAN FERNANDO </t>
  </si>
  <si>
    <t xml:space="preserve">POLIDEPORTIVO ANDRES ESTRADA </t>
  </si>
  <si>
    <t xml:space="preserve">C.E.I.P. "MUELLE DEL TINTO" </t>
  </si>
  <si>
    <t xml:space="preserve">CENTRO SOC. CRISTINA PINEDO </t>
  </si>
  <si>
    <t xml:space="preserve">C.E.I.P.REYES CATOLICOS </t>
  </si>
  <si>
    <t xml:space="preserve">I.E.S.CLARA CAMPOAMOR </t>
  </si>
  <si>
    <t xml:space="preserve">RECTORADO DE LA UNIVERSIDAD DE HUELVA </t>
  </si>
  <si>
    <t xml:space="preserve">INST.DIEGO DE GUZMAN Y QUESADA </t>
  </si>
  <si>
    <t xml:space="preserve">C.E.I.P. GARCIA LORCA </t>
  </si>
  <si>
    <t xml:space="preserve">CENTRO SOCIAL "LA MORANA" </t>
  </si>
  <si>
    <t xml:space="preserve">I.E.S.ESTUARIA </t>
  </si>
  <si>
    <t xml:space="preserve">C.E.I.P.VIRGEN DEL PILAR </t>
  </si>
  <si>
    <t xml:space="preserve">CENTRO DE MAYORES "JUAN RAMÓN JIMÉNEZ" </t>
  </si>
  <si>
    <t xml:space="preserve">C.E.I.P.TARTESSOS </t>
  </si>
  <si>
    <t xml:space="preserve">FEAPS ANDALUCÍA </t>
  </si>
  <si>
    <t xml:space="preserve">C.E.I.P. JUVENAL DE VEGA Y RELEA </t>
  </si>
  <si>
    <t xml:space="preserve">C.E.P.LOS ROSALES </t>
  </si>
  <si>
    <t xml:space="preserve">SECCIÓN DE EDUCACIÓN PERMANENTE XII DE OCTUBRE </t>
  </si>
  <si>
    <t xml:space="preserve">C.E.I.P. 12 DE OCTUBRE </t>
  </si>
  <si>
    <t xml:space="preserve">C.D.P. LA HISPANIDAD </t>
  </si>
  <si>
    <t xml:space="preserve">ASOCIACIÓN DE VECINOS "SANTA RAQUEL" </t>
  </si>
  <si>
    <t xml:space="preserve">C.E.I.P.ANDALUCIA </t>
  </si>
  <si>
    <t xml:space="preserve">C.E.I.P.ONUBA </t>
  </si>
  <si>
    <t xml:space="preserve">C.E.I.P.TRES DE AGOSTO </t>
  </si>
  <si>
    <t xml:space="preserve">I.E.S FUENTEPIÑA </t>
  </si>
  <si>
    <t xml:space="preserve">ASOCIACION DE VECINOS NUEVA HUELVA </t>
  </si>
  <si>
    <t xml:space="preserve">C.E.P. LOS ESTEROS </t>
  </si>
  <si>
    <t xml:space="preserve">C.E.I.P.PRINCIPE DE ESPAÑA </t>
  </si>
  <si>
    <t xml:space="preserve">I.E.S.LA ORDEN </t>
  </si>
  <si>
    <t xml:space="preserve">C.E.I.P. ARIAS MONTANO </t>
  </si>
  <si>
    <t xml:space="preserve">CENTRO SOCIAL LA ORDEN </t>
  </si>
  <si>
    <t xml:space="preserve">CENTRO DEL PROFESORADO (CEP) </t>
  </si>
  <si>
    <t xml:space="preserve">C.E.I.P. GINER DE LOS RIOS </t>
  </si>
  <si>
    <t xml:space="preserve">COLEGIO REINA MARIA CRISTINA </t>
  </si>
  <si>
    <t xml:space="preserve">COLEGIO EL MOLINO </t>
  </si>
  <si>
    <t xml:space="preserve">COLEGIO NTRA.SRA.DEL CARMEN </t>
  </si>
  <si>
    <t xml:space="preserve">COLEGIO PÚBLICO SEBASTIÁN URBANO VÁZQUEZ </t>
  </si>
  <si>
    <t xml:space="preserve">AYUNTAMIENTO DE LA REDONDELA </t>
  </si>
  <si>
    <t xml:space="preserve">COLEGIO ANTIGUO </t>
  </si>
  <si>
    <t xml:space="preserve">CEIP. ALONSO BARBA </t>
  </si>
  <si>
    <t xml:space="preserve">CEIP. RIO PIEDRAS </t>
  </si>
  <si>
    <t xml:space="preserve">TEATRO MUNICIPAL JUAN MANUEL SANTANA </t>
  </si>
  <si>
    <t xml:space="preserve">LONJA MUNICIPAL </t>
  </si>
  <si>
    <t xml:space="preserve">CEIP. ORIA CASTAÑEDA </t>
  </si>
  <si>
    <t xml:space="preserve">LOCALES PARROQUIALES </t>
  </si>
  <si>
    <t xml:space="preserve">ASOCIACION VECINAL BLAS INFANTE </t>
  </si>
  <si>
    <t xml:space="preserve">CEIP. LA NORIA </t>
  </si>
  <si>
    <t xml:space="preserve">PABELLON DE DEPORTES </t>
  </si>
  <si>
    <t xml:space="preserve">CENTRO CIVICO LOS ALAMOS </t>
  </si>
  <si>
    <t xml:space="preserve">NUEVO CENTRO GUADALINFO </t>
  </si>
  <si>
    <t xml:space="preserve">CENTRO CULTURAL JUAN RAMON JIMENEZ </t>
  </si>
  <si>
    <t xml:space="preserve">VESTIBULO CASA CONSISTORIAL </t>
  </si>
  <si>
    <t xml:space="preserve">ANTIGUO MERCADO DE ABASTOS </t>
  </si>
  <si>
    <t xml:space="preserve">CENTRO GUADALINFO </t>
  </si>
  <si>
    <t xml:space="preserve">COLEGIO PUBLICO VIRGEN DEL ROSARIO </t>
  </si>
  <si>
    <t xml:space="preserve">CASA PROPIEDAD DEL AYUNTAMIENTO </t>
  </si>
  <si>
    <t xml:space="preserve">ANTIGUA ESCUELA LA DEHESA </t>
  </si>
  <si>
    <t xml:space="preserve">COL.PUB.VIRGEN DE MONTEMAYOR </t>
  </si>
  <si>
    <t xml:space="preserve">CASA NATAL JUAN RAMON JIMENEZ </t>
  </si>
  <si>
    <t xml:space="preserve">ANTIGUO COLEGIO PEDRO ALONSO NIÑO </t>
  </si>
  <si>
    <t xml:space="preserve">EDIF.MULTIFUNCIONAL SEDE SERV.SOCIALES </t>
  </si>
  <si>
    <t xml:space="preserve">ALMACEN  MUNICIPAL </t>
  </si>
  <si>
    <t xml:space="preserve">COLEGIO PUBLICO ZENOBIA </t>
  </si>
  <si>
    <t xml:space="preserve">GIMNASIO COLEGIO PUBLICO EL FARO </t>
  </si>
  <si>
    <t xml:space="preserve">EDIFICIO PRINCIPAL COLEGIO PUBLICO EL FARO </t>
  </si>
  <si>
    <t xml:space="preserve">C.P."MAESTRO ROJAS".G.E EL PILAR </t>
  </si>
  <si>
    <t xml:space="preserve">COLEGIO PUBLICO MAESTRO ROJAS </t>
  </si>
  <si>
    <t xml:space="preserve">MUSEO "VÁZQUEZ DÍAZ" </t>
  </si>
  <si>
    <t xml:space="preserve">ANTIGUO COLEGIO PUBLICO "CERRO PELAMBRE" </t>
  </si>
  <si>
    <t xml:space="preserve">TEATRO-CINE "VICTORIA" </t>
  </si>
  <si>
    <t xml:space="preserve">EDIFICIO DE ASUNTOS SOCIALES </t>
  </si>
  <si>
    <t xml:space="preserve">CENTRO JUVENIL "CONDADO DE NIEBLA" </t>
  </si>
  <si>
    <t xml:space="preserve">C.E.I.P.SAN WALABONSO </t>
  </si>
  <si>
    <t xml:space="preserve">TALLERES OCUPACIONALES </t>
  </si>
  <si>
    <t xml:space="preserve">ANTIGUOS JUZGADOS </t>
  </si>
  <si>
    <t xml:space="preserve">COLEGIO PUBLICO CONDADO DE HUELVA </t>
  </si>
  <si>
    <t xml:space="preserve">GUARDERIA LOS MILAGROS </t>
  </si>
  <si>
    <t xml:space="preserve">COLEGIO HERMANOS PINZON </t>
  </si>
  <si>
    <t xml:space="preserve">COLEGIO SAN JORGE </t>
  </si>
  <si>
    <t xml:space="preserve">LOCAL DE LA ESCUELA DE VELA. PUERTO DEPORTIVO </t>
  </si>
  <si>
    <t xml:space="preserve">GUARDERIA DE LOS PRINCIPES </t>
  </si>
  <si>
    <t xml:space="preserve">BIBLIOTECA PUBLICA MUN. ANTONIO GALA </t>
  </si>
  <si>
    <t xml:space="preserve">CENTRO MEDICO </t>
  </si>
  <si>
    <t xml:space="preserve">CASA DE LOS DUQUES DE MEDINA SIDONIA </t>
  </si>
  <si>
    <t xml:space="preserve">EDIFICIO "SAN CARLOS" </t>
  </si>
  <si>
    <t xml:space="preserve">EDIF. DE LONJA PESCADO  COFRADIA DE PESCADORES </t>
  </si>
  <si>
    <t xml:space="preserve">COLEGIO SANTO CRISTO DEL MAR </t>
  </si>
  <si>
    <t xml:space="preserve">COLEGIO NTRA SRA DEL CARMEN </t>
  </si>
  <si>
    <t xml:space="preserve">COLEGIO SAN SEBASTIAN </t>
  </si>
  <si>
    <t xml:space="preserve">COLEGIO EL ENEBRAL </t>
  </si>
  <si>
    <t xml:space="preserve">I.E.S. "SALTÉS" </t>
  </si>
  <si>
    <t xml:space="preserve">I.E.S. VIRGEN DEL SOCORRO </t>
  </si>
  <si>
    <t xml:space="preserve">GUARDERIA EL PRINCIPITO </t>
  </si>
  <si>
    <t xml:space="preserve">C.E.I.P. SAN SEBASTIAN </t>
  </si>
  <si>
    <t xml:space="preserve">COL PUB NTRA SRA DEL ROSARIO </t>
  </si>
  <si>
    <t xml:space="preserve">BIBIOTECA MUNICIPAL </t>
  </si>
  <si>
    <t xml:space="preserve">COLEGIO PUBLICO JUAN JOSE REBOLLO </t>
  </si>
  <si>
    <t xml:space="preserve">OFICINAS DEL AYUNTAMIENTO </t>
  </si>
  <si>
    <t xml:space="preserve">CENTRO DE DIA DE LA TERCERA EDAD </t>
  </si>
  <si>
    <t xml:space="preserve">COLEGIO PUBLICO ARCOIRIS </t>
  </si>
  <si>
    <t xml:space="preserve">CENTRO DE SERVICIOS SOCIALES REINA SOFIA </t>
  </si>
  <si>
    <t xml:space="preserve">COLEGIO PUBLICO FRAY CLAUDIO </t>
  </si>
  <si>
    <t xml:space="preserve">COLEGIO MENENDEZ Y PELAYO </t>
  </si>
  <si>
    <t xml:space="preserve">COLEGIO JOSE NOGALES </t>
  </si>
  <si>
    <t xml:space="preserve">COLEGIO LOS MOLINOS </t>
  </si>
  <si>
    <t xml:space="preserve">HOGAR PENSIONISTA (SALON ACTOS) </t>
  </si>
  <si>
    <t xml:space="preserve">SALON CONFERENCIAS </t>
  </si>
  <si>
    <t xml:space="preserve">SALON ASOCIACION DE VIUDAS </t>
  </si>
  <si>
    <t xml:space="preserve">COLEGIO ELECTORAL 1 </t>
  </si>
  <si>
    <t xml:space="preserve">COLEGIO ELECTORAL 2 </t>
  </si>
  <si>
    <t xml:space="preserve">EDIFICIO GADEA </t>
  </si>
  <si>
    <t xml:space="preserve">COL.NAL.SAN VICENTE MARTIR </t>
  </si>
  <si>
    <t xml:space="preserve">EDIFICIO LOCAL MUNICIPAL, SALON DE ACTOS </t>
  </si>
  <si>
    <t xml:space="preserve">GUARDERIA </t>
  </si>
  <si>
    <t xml:space="preserve">COLEGIO PUBLICO FERNANDO DE MOLINA </t>
  </si>
  <si>
    <t xml:space="preserve">CASA PINEDA </t>
  </si>
  <si>
    <t xml:space="preserve">CASA BATMALA </t>
  </si>
  <si>
    <t xml:space="preserve">COLEGIO MARTINEZ MONTAÑES </t>
  </si>
  <si>
    <t xml:space="preserve">CENTRO SOCIAL POLIVALENTE TEJUELA </t>
  </si>
  <si>
    <t xml:space="preserve">CENTRO SOCIAL DE CHARILLA </t>
  </si>
  <si>
    <t xml:space="preserve">CENTRO MUNICIPAL DE DEPORTE Y SALUD </t>
  </si>
  <si>
    <t xml:space="preserve">EDIFICIO ANTIGUA BIBLIOTECA </t>
  </si>
  <si>
    <t xml:space="preserve">COLEGIO SAGRADA FAMILIA (SAFA) </t>
  </si>
  <si>
    <t xml:space="preserve">CONVENTO CAPUCHINOS </t>
  </si>
  <si>
    <t xml:space="preserve">COLEGIO DE SANTA ANA "LA BIBLIOTECA" </t>
  </si>
  <si>
    <t xml:space="preserve">EDIFICIO JOVEN </t>
  </si>
  <si>
    <t xml:space="preserve">EDIFICIO ESCUELA DE LA MUSICA </t>
  </si>
  <si>
    <t>SEDE ENTIDAD LOCAL AUTONOMA EATIM</t>
  </si>
  <si>
    <t xml:space="preserve">GRUPO ESCOLAR VIRGEN DEL CARMEN </t>
  </si>
  <si>
    <t xml:space="preserve">COLEGIO PUBLICO JUAN PEDRO </t>
  </si>
  <si>
    <t xml:space="preserve">ESCUELAS HUERTO SALELLES </t>
  </si>
  <si>
    <t xml:space="preserve">ESCUELAS VIVIENDAS PROTEGIDAS </t>
  </si>
  <si>
    <t xml:space="preserve">COLEGIO PUBLICO PABLO PICASSO </t>
  </si>
  <si>
    <t xml:space="preserve">COLEGIO PUBLICO SAN MIGUEL </t>
  </si>
  <si>
    <t xml:space="preserve">PALACIO DE LOS NIÑOS D. GOME </t>
  </si>
  <si>
    <t xml:space="preserve">OFICINA INTEGRAL DE LA SEGURIDAD SOCIAL </t>
  </si>
  <si>
    <t xml:space="preserve">COLEGIO PUBLICO ISIDORO VILAPLANA </t>
  </si>
  <si>
    <t xml:space="preserve">COLEGIO PUBLICO SAN EUFRASIO </t>
  </si>
  <si>
    <t xml:space="preserve">SALA DE LAS CABALLERIZAS D. GOME </t>
  </si>
  <si>
    <t xml:space="preserve">I.E.S. VIRGEN DE LA CABEZA </t>
  </si>
  <si>
    <t xml:space="preserve">TEATRO PRINCIPAL </t>
  </si>
  <si>
    <t xml:space="preserve">ESCUELAS PROFESIONALES SAFA </t>
  </si>
  <si>
    <t xml:space="preserve">BIBLIOTECA PUBLICA ANTONIO MACHADO </t>
  </si>
  <si>
    <t xml:space="preserve">COLEGIO PUBLICO CRISTO REY </t>
  </si>
  <si>
    <t xml:space="preserve">GUARDERIA JUNTA DE ANDALUCIA </t>
  </si>
  <si>
    <t xml:space="preserve">COLEGIO PUBLICO SAN BARTOLOME </t>
  </si>
  <si>
    <t xml:space="preserve">COLEGIO VIRGEN DEL CARMEN </t>
  </si>
  <si>
    <t xml:space="preserve">C.P. FELIX RODRIGUEZ DE LA FUENTE </t>
  </si>
  <si>
    <t>ESCUELAS PROFESIONALES SAFA ANTIGUA 04-001 SUB 01 Y 04-002</t>
  </si>
  <si>
    <t>COLEGIO PUBLICO EATIM - ANTIGUA 4-1 SUB. 2</t>
  </si>
  <si>
    <t>COLEGIO PUBLICO EATIM- ANTIGUA 4-1 SUB. 03</t>
  </si>
  <si>
    <t xml:space="preserve">COLEGIO SAN BONOSO Y SAN MAXIMIANO </t>
  </si>
  <si>
    <t xml:space="preserve">EL TENIS (CENTRO JOVEN) </t>
  </si>
  <si>
    <t xml:space="preserve">CINE CAPITOL </t>
  </si>
  <si>
    <t xml:space="preserve">CASA DE LA CULTURA (CENTRO CIVICO) </t>
  </si>
  <si>
    <t xml:space="preserve">CASA MUNICIPAL DE LA JUVENTUD </t>
  </si>
  <si>
    <t xml:space="preserve">C.P.RURAL PUERTA DEL CONDADO </t>
  </si>
  <si>
    <t xml:space="preserve">COLEGIO NACIONAL ANTONIO MACHADO </t>
  </si>
  <si>
    <t xml:space="preserve">COLEGIO ANGEL LOPEZ SALAZAR - II </t>
  </si>
  <si>
    <t xml:space="preserve">COLEGIO ANGEL LOPEZ SALAZAR - I </t>
  </si>
  <si>
    <t xml:space="preserve">INSTITUTO DE E.S. SANTISIMA TRINIDAD </t>
  </si>
  <si>
    <t xml:space="preserve">ESCUELA DE EDUCACION INFANTIL EL CASTILLO </t>
  </si>
  <si>
    <t xml:space="preserve">I.E.S. HERMANOS MEDINA RIVILLA </t>
  </si>
  <si>
    <t xml:space="preserve">COLEGIO HISTORIADOR JESUS DE HARO </t>
  </si>
  <si>
    <t xml:space="preserve">COLEGIO 19 DE JULIO </t>
  </si>
  <si>
    <t xml:space="preserve">COLEGIO PEDRO CORCHADO </t>
  </si>
  <si>
    <t xml:space="preserve">COLEGIO GENERAL CASTAÑOS </t>
  </si>
  <si>
    <t xml:space="preserve">COLEGIO VIRGEN DE ZOCUECA </t>
  </si>
  <si>
    <t xml:space="preserve">I.E.S. MARIA BELLIDO </t>
  </si>
  <si>
    <t xml:space="preserve">ANTIGUO MATADERO MUNICIPAL </t>
  </si>
  <si>
    <t xml:space="preserve">ANTIGUO MERCADO ABASTOS </t>
  </si>
  <si>
    <t xml:space="preserve">I.E.S. SIERRA DE SEGURA </t>
  </si>
  <si>
    <t xml:space="preserve">COLEGIO SAN FERNANDO </t>
  </si>
  <si>
    <t xml:space="preserve">TALLER OCUPACIONAL - POLIDEPORTIVO </t>
  </si>
  <si>
    <t xml:space="preserve">COLEGIO VICTOR GARCIA HOZ </t>
  </si>
  <si>
    <t xml:space="preserve">COLEGIO RAMON MENDOZA </t>
  </si>
  <si>
    <t xml:space="preserve">CENTRO DE INTERPRETACIÓN DE LAS CARAS DE BELMEZ </t>
  </si>
  <si>
    <t xml:space="preserve">CEIP CASTILLO DE ALHABAR PABELLON VERDE AULA 3ª </t>
  </si>
  <si>
    <t xml:space="preserve">CEIP CASTILLO DE ALHABAR PABELLON VERDE AULA 2ª </t>
  </si>
  <si>
    <t xml:space="preserve">COLEGIO GREGORIO AGUILAR </t>
  </si>
  <si>
    <t xml:space="preserve">CEIP CASTILLO DE ALHABAR PABELLON VERDE AULA 1ª </t>
  </si>
  <si>
    <t xml:space="preserve">CASA LA CULTURA </t>
  </si>
  <si>
    <t xml:space="preserve">COLEGIO PUBLICO NUESTRA SEÑORA DE LOS REMEDIOS </t>
  </si>
  <si>
    <t xml:space="preserve">POSITO DE LABRADORES </t>
  </si>
  <si>
    <t xml:space="preserve">COLEGIO MANUEL ANDUJAR </t>
  </si>
  <si>
    <t xml:space="preserve">CENTRO 88 </t>
  </si>
  <si>
    <t xml:space="preserve">EDIFICIO CASA DE LA JUVENTUD </t>
  </si>
  <si>
    <t xml:space="preserve">COLEGIO NAVAS DE TOLOSA </t>
  </si>
  <si>
    <t xml:space="preserve">COLEGIO PALACIO RUBIO </t>
  </si>
  <si>
    <t>CENTRO DE PARTICIPACION ACTIVA LOCUBIN-AULA C CASTILLO DE LOCUBIN</t>
  </si>
  <si>
    <t>ANTIGUO GRUPO ESCOLAR UNICO VENTAS DEL CARRIZAL</t>
  </si>
  <si>
    <t xml:space="preserve">CENTRO DE PARTICIPACION ACTIVA LOCUBIN-AULA D </t>
  </si>
  <si>
    <t xml:space="preserve">CENTRO DE PARTICIPACION ACTIVA LOCUBIN-AULA E </t>
  </si>
  <si>
    <t xml:space="preserve">CENTRO DE PARTICIPACION ACTIVA LOCUBIN-AULA A </t>
  </si>
  <si>
    <t xml:space="preserve">CENTRO DE PARTICIPACION ACTIVA LOCUBIN-AULA B </t>
  </si>
  <si>
    <t xml:space="preserve">INSTITUTO DE FORMACION PROFESIONAL </t>
  </si>
  <si>
    <t xml:space="preserve">COLEGIO PUBLICO VIRGEN DE LA CABEZA </t>
  </si>
  <si>
    <t xml:space="preserve">CENTRO DE USOS MÚLTIPLES </t>
  </si>
  <si>
    <t xml:space="preserve">AGENCIA DE MEDIO AMBIENTE </t>
  </si>
  <si>
    <t xml:space="preserve">SALON DE LAS RUINAS DE SANTA MARIA </t>
  </si>
  <si>
    <t xml:space="preserve">COLEGIO PUBLICO SANTA MARIA DE NAZARET </t>
  </si>
  <si>
    <t xml:space="preserve">GRUPO ESCOLAR YANGUAS MESSIAS </t>
  </si>
  <si>
    <t xml:space="preserve">SALON SOCIAL DE ESPELUY </t>
  </si>
  <si>
    <t xml:space="preserve">AGRUPACION ESCOLAR SANTA LUCIA </t>
  </si>
  <si>
    <t xml:space="preserve">COLEGIO E.G.B. </t>
  </si>
  <si>
    <t xml:space="preserve">GRUPO ESCOLAR NUESTRA SEÑORA DEL ROSARIO </t>
  </si>
  <si>
    <t xml:space="preserve">COLEGIO PUBLICO REAL MENTESA </t>
  </si>
  <si>
    <t xml:space="preserve">CENTRO DE USOS MULTIPLES DE LA URB. CIUDAD JARDIN </t>
  </si>
  <si>
    <t xml:space="preserve">EDIFICIO DE USOS MULTIPLES AYUNTAMIENTO </t>
  </si>
  <si>
    <t xml:space="preserve">GRUPO ESCOLAR CARLOS III </t>
  </si>
  <si>
    <t xml:space="preserve">CENTRO PLAZA DE HINOJARES </t>
  </si>
  <si>
    <t xml:space="preserve">COLEGIO VIRGEN DE LA FUENSANTA </t>
  </si>
  <si>
    <t xml:space="preserve">I.E.S. PICOS DEL GUADIANA </t>
  </si>
  <si>
    <t xml:space="preserve">PROTECCION CIVIL </t>
  </si>
  <si>
    <t xml:space="preserve">COLEGIO PUBLICO DE ARROYO FRIO </t>
  </si>
  <si>
    <t xml:space="preserve">SALA DE ESPERA DEL NUEVO CONSULTORIO MEDICO </t>
  </si>
  <si>
    <t xml:space="preserve">COLEGIO SANTO TOMAS </t>
  </si>
  <si>
    <t xml:space="preserve">I.E.S. FUENTE DE LA PEÑA, FASE 2 </t>
  </si>
  <si>
    <t xml:space="preserve">COLEGIO PEDRO POVEDA </t>
  </si>
  <si>
    <t xml:space="preserve">CENTRO SOCIAL SAN FELIPE </t>
  </si>
  <si>
    <t xml:space="preserve">COLEGIO PUBLICO MARTIN NOGUERA </t>
  </si>
  <si>
    <t xml:space="preserve">COMPLEJO POLIDEPORTIVO LA SALOBREJA </t>
  </si>
  <si>
    <t xml:space="preserve">COLEGIO PUBLICO JESUS Y MARIA </t>
  </si>
  <si>
    <t xml:space="preserve">SOCIEDAD ECONOMICA AMIGOS DEL PAIS </t>
  </si>
  <si>
    <t xml:space="preserve">COLEGIO PUBLICO ALCALA VENCESLADA </t>
  </si>
  <si>
    <t xml:space="preserve">TESORERIA GENERAL DE LA SEGURIDAD SOCIAL </t>
  </si>
  <si>
    <t xml:space="preserve">COLEGIO SANTO DOMINGO SAVIO </t>
  </si>
  <si>
    <t xml:space="preserve">I.E.S. JABALCUZ </t>
  </si>
  <si>
    <t xml:space="preserve">TORRE DEL RELOJ DE LA ESTACION DE AUTOBUSES </t>
  </si>
  <si>
    <t xml:space="preserve">C.P. NUESTRA SEÑORA DE LA CAPILLA </t>
  </si>
  <si>
    <t xml:space="preserve">I.B. SANTA CATALINA DE ALEJANDRIA </t>
  </si>
  <si>
    <t xml:space="preserve">DIRECCION PROVINCIAL DE TRABAJO </t>
  </si>
  <si>
    <t xml:space="preserve">I.B. VIRGEN DEL CARMEN </t>
  </si>
  <si>
    <t xml:space="preserve">CENTRO SOCIAL - TELECLUB </t>
  </si>
  <si>
    <t xml:space="preserve">C.P. DE PREESCOLAR ALFONSO SANCHO </t>
  </si>
  <si>
    <t xml:space="preserve">COLEGIO PUBLICO CANDIDO NOGALES </t>
  </si>
  <si>
    <t xml:space="preserve">CENTRO CULTURAL Y DE CONGRESOS </t>
  </si>
  <si>
    <t xml:space="preserve">COLEGIO PUBLICO MUÑOZ GARNICA </t>
  </si>
  <si>
    <t xml:space="preserve">COLEGIO PUBLICO SERRANO DE HARO </t>
  </si>
  <si>
    <t xml:space="preserve">COLEGIO ANTONIO PRIETO </t>
  </si>
  <si>
    <t xml:space="preserve">I.E.S. AURINGIS </t>
  </si>
  <si>
    <t xml:space="preserve">I.E.S. LAS FUENTEZUELAS </t>
  </si>
  <si>
    <t xml:space="preserve">COLEGIO PUBLICO NAVAS DE TOLOSA </t>
  </si>
  <si>
    <t xml:space="preserve">I.E.S. SAN JUAN BOSCO </t>
  </si>
  <si>
    <t xml:space="preserve">COLEGIO PUBLICO RUIZ GIMENEZ (GIMNASIO) </t>
  </si>
  <si>
    <t xml:space="preserve">C.P. SANTA CAPILLA DE SAN ANDRES </t>
  </si>
  <si>
    <t xml:space="preserve">EDIFICIO JUNTA DE ANDALUCIA </t>
  </si>
  <si>
    <t xml:space="preserve">BAJO DE EDIFICIO DE CORREOS Y TELEGRAFOS </t>
  </si>
  <si>
    <t xml:space="preserve">DIRECCION PROVINCIAL DEL INEM </t>
  </si>
  <si>
    <t xml:space="preserve">E.P.S. SANTA MARIA DE LOS APOSTOLES </t>
  </si>
  <si>
    <t xml:space="preserve">COLEGIO PUBLICO PADRE REJAS </t>
  </si>
  <si>
    <t xml:space="preserve">AYUNTAMIENTO DE JIMENA </t>
  </si>
  <si>
    <t xml:space="preserve">CENTRO DE DISCAPACITADOS ADIJ </t>
  </si>
  <si>
    <t xml:space="preserve">COLEGIO GENERAL FRESNEDA </t>
  </si>
  <si>
    <t xml:space="preserve">INSTITUTO DE BACHILLERATO </t>
  </si>
  <si>
    <t xml:space="preserve">COLEGIO DR. FLEMING </t>
  </si>
  <si>
    <t xml:space="preserve">COLEGIO PUBLICO ANTONIO MACHADO </t>
  </si>
  <si>
    <t xml:space="preserve">ANTIGUO CENTRO DE EDUCACION DE ADULTOS </t>
  </si>
  <si>
    <t xml:space="preserve">COLEGIO JAEN </t>
  </si>
  <si>
    <t xml:space="preserve">COLEGIO SAFA </t>
  </si>
  <si>
    <t xml:space="preserve">COLEGIO LA ZARZUELA </t>
  </si>
  <si>
    <t xml:space="preserve">COLEGIO CIUDAD DE LINARES </t>
  </si>
  <si>
    <t xml:space="preserve">COLEGIO DE ADULTOS PAULO FREIRE </t>
  </si>
  <si>
    <t xml:space="preserve">COLEGIO SAN AGUSTIN (SALESIANOS) </t>
  </si>
  <si>
    <t xml:space="preserve">COLEGIO BARRIADA ARRAYANES </t>
  </si>
  <si>
    <t xml:space="preserve">INSTITUTO DE F.P. HIMILCE </t>
  </si>
  <si>
    <t xml:space="preserve">COLEGIO COLON </t>
  </si>
  <si>
    <t xml:space="preserve">ANTIGUA ESTACION DE MADRID </t>
  </si>
  <si>
    <t xml:space="preserve">I.B. HUARTE DE SAN JUAN </t>
  </si>
  <si>
    <t xml:space="preserve">COLEGIO SANTA ANA </t>
  </si>
  <si>
    <t xml:space="preserve">COLEGIO EUROPA (ANTES PILAR) </t>
  </si>
  <si>
    <t xml:space="preserve">CENTRO PREESCOLAR LA PAZ </t>
  </si>
  <si>
    <t xml:space="preserve">BIBLIOTECA DE LA ESCUELA POLITECNICA DE LINARES </t>
  </si>
  <si>
    <t xml:space="preserve">CENTRO SOCIAL LAS AMERICAS </t>
  </si>
  <si>
    <t xml:space="preserve">COLEGIO ESTACION LINARES-BAEZA </t>
  </si>
  <si>
    <t xml:space="preserve">CENTRO DE USOS MÚLTIPLES "MANUEL LÓPEZ VICTORIA" </t>
  </si>
  <si>
    <t xml:space="preserve">EDIFICIO DE USOS MULTIPLES AMALIA RAMIREZ </t>
  </si>
  <si>
    <t xml:space="preserve">COLEGIO SAN MARCOS </t>
  </si>
  <si>
    <t xml:space="preserve">COLEGIO SIXTO SIGLER </t>
  </si>
  <si>
    <t xml:space="preserve">I.E.S. SIERRA MAGINA </t>
  </si>
  <si>
    <t xml:space="preserve">GRUPO ESCOLAR SAN JULIAN - ENTRADA 3 </t>
  </si>
  <si>
    <t xml:space="preserve">GRUPO ESCOLAR SAN JULIAN - ENTRADA 2 </t>
  </si>
  <si>
    <t xml:space="preserve">GRUPO ESCOLAR NUESTRA SEÑORA DE LA PAZ </t>
  </si>
  <si>
    <t xml:space="preserve">GRUPO ESCOLAR SAN JULIAN - ENTRADA 1 </t>
  </si>
  <si>
    <t xml:space="preserve">MERCADO CENTRAL </t>
  </si>
  <si>
    <t xml:space="preserve">MERCADO DE SANTA MARTA </t>
  </si>
  <si>
    <t xml:space="preserve">COLEGIO VIRGEN DE LA VILLA </t>
  </si>
  <si>
    <t xml:space="preserve">ESTACION MUNICIPAL DE AUTOBUSES </t>
  </si>
  <si>
    <t xml:space="preserve">COLEGIO DE LOS PADRES FRANCISCANOS </t>
  </si>
  <si>
    <t xml:space="preserve">CASA DE LA CULTURA - PARQUE MUNICIPAL </t>
  </si>
  <si>
    <t xml:space="preserve">CENTRO DE MAYORES </t>
  </si>
  <si>
    <t xml:space="preserve">COLEGIO MANUEL LA CHICA </t>
  </si>
  <si>
    <t xml:space="preserve">CENTRO SOCIAL CULTURAL </t>
  </si>
  <si>
    <t xml:space="preserve">COLEGIO PUBLICO JOSE PLATA </t>
  </si>
  <si>
    <t xml:space="preserve">COLEGIO PUBLICO SANTA MARIA MAGDALENA </t>
  </si>
  <si>
    <t xml:space="preserve">COLEGIO PUBLICO PADRE POVEDA </t>
  </si>
  <si>
    <t xml:space="preserve">INSTITUTO MUNICIPAL DE FORMACION-EMPLEO </t>
  </si>
  <si>
    <t xml:space="preserve">ASILO SANTA SARA Y FRUCTUOSO </t>
  </si>
  <si>
    <t xml:space="preserve">ESCUELA PUBLICA DE MUSICA </t>
  </si>
  <si>
    <t xml:space="preserve">COLEGIO PUBLICO NUESTRA SEÑORA DE BELEN </t>
  </si>
  <si>
    <t xml:space="preserve">EDIFICIO DE LA CASA DE  LA CULTURA </t>
  </si>
  <si>
    <t xml:space="preserve"> COMEDOR G.E. NUESTRA SEÑORA DE LA ENCARNACION </t>
  </si>
  <si>
    <t xml:space="preserve">G.E. NUESTRA SEÑORA DE LA ENCARNACION </t>
  </si>
  <si>
    <t xml:space="preserve">CENTRO CULTURAL PINTOR JUAN ALMAGRO </t>
  </si>
  <si>
    <t xml:space="preserve">SALA DE EXPOSICIONES DEL PASEO DE JESUS </t>
  </si>
  <si>
    <t xml:space="preserve">CENTRO CULTURAL JULIO ROMERO DE TORRES </t>
  </si>
  <si>
    <t xml:space="preserve">ESCUELA MOLINO VIEJO </t>
  </si>
  <si>
    <t xml:space="preserve">BIBLIOTECA / CENTRO JUVENIL </t>
  </si>
  <si>
    <t xml:space="preserve">EDIFICIO S. XXI </t>
  </si>
  <si>
    <t xml:space="preserve">COLEGIO MADRE DE DIOS </t>
  </si>
  <si>
    <t xml:space="preserve">ENTRADA PRINCIPAL - CASA DE LA CULTURA </t>
  </si>
  <si>
    <t xml:space="preserve">SALON DEL EDIFICIO CULTURAL </t>
  </si>
  <si>
    <t xml:space="preserve">EDIFICIO MUNCIPAL DE ESTANCIA DIURNA </t>
  </si>
  <si>
    <t xml:space="preserve">ANTIGUO COLEGIO BACHILLER PEREZ DE MOYA - MODULO 1 </t>
  </si>
  <si>
    <t xml:space="preserve">ANTIGUO COLEGIO BACHILLER PEREZ DE MOYA - MODULO 2 </t>
  </si>
  <si>
    <t xml:space="preserve">CEIP NUESTRA SEÑORA DE LOS REMEDIOS </t>
  </si>
  <si>
    <t xml:space="preserve">COLEGIO CPR SANTA MARIA DE LA PEÑA </t>
  </si>
  <si>
    <t xml:space="preserve">COLEGIO PUBLICO RURAL SIERRA DE SEGURA </t>
  </si>
  <si>
    <t xml:space="preserve">GRUPO ESCOLAR SAN JOSE ARTESANO </t>
  </si>
  <si>
    <t xml:space="preserve">COLEGIO PUBLICO FEDERICO GARCIA LORCA </t>
  </si>
  <si>
    <t xml:space="preserve">COLEGIO SAN MIGUEL </t>
  </si>
  <si>
    <t xml:space="preserve">PATRONATO MPAL. DE CULTURA, JUVENTUD Y DEPORTES </t>
  </si>
  <si>
    <t xml:space="preserve">COLEGIO PRINCIPE FELIPE </t>
  </si>
  <si>
    <t xml:space="preserve">COLEGIO PUBLICO PUERTA DE MARTOS </t>
  </si>
  <si>
    <t xml:space="preserve">COLEGIO MARTIN GORDO </t>
  </si>
  <si>
    <t xml:space="preserve">COLEGIO TOXIRIA </t>
  </si>
  <si>
    <t xml:space="preserve">COLEGIO EL OLIVO </t>
  </si>
  <si>
    <t xml:space="preserve">COLEGIO PUBLICO PONCE DE LEON </t>
  </si>
  <si>
    <t xml:space="preserve">COLEGIO SAN ROQUE </t>
  </si>
  <si>
    <t xml:space="preserve">PABELLON MUNICIPAL </t>
  </si>
  <si>
    <t xml:space="preserve">CENTRO DE FORMACION Y EMPLEO </t>
  </si>
  <si>
    <t xml:space="preserve">COLEGIO PUBLICO RURAL EL COLLAO </t>
  </si>
  <si>
    <t xml:space="preserve">INSTALACIÓN MUNICIPAL "LA CENTRAL" </t>
  </si>
  <si>
    <t xml:space="preserve">ESCUELA SAFA </t>
  </si>
  <si>
    <t xml:space="preserve">GRUPO ESCOLAR EXPLANADA </t>
  </si>
  <si>
    <t xml:space="preserve">GUARDERIA INFANTIL LABORAL </t>
  </si>
  <si>
    <t xml:space="preserve">CENTRO DE ADULTOS ALTO GUADALQUIVIR </t>
  </si>
  <si>
    <t>CENTRO DE ADULTOS ALTO GUADALQUIVIR PARTICION DE 01-010</t>
  </si>
  <si>
    <t xml:space="preserve">I.B. FRANCISCO DE LOS COBOS </t>
  </si>
  <si>
    <t xml:space="preserve">AYUNTAMIENTO DE ÚBEDA </t>
  </si>
  <si>
    <t xml:space="preserve">GRUPO ESCOLAR JUAN PASQUAU </t>
  </si>
  <si>
    <t xml:space="preserve">COLEGIO MATEMATICO GALLEGO DIAZ </t>
  </si>
  <si>
    <t xml:space="preserve">COLEGIO DE LA MILAGROSA </t>
  </si>
  <si>
    <t xml:space="preserve">CENTRO VECINAL NORTE </t>
  </si>
  <si>
    <t xml:space="preserve">GRUPO ESCOLAR VIRGEN DE GUADALUPE-COMEDOR ESCOLAR </t>
  </si>
  <si>
    <t xml:space="preserve">GRUPO ESCOLAR DE SOLANA DE TORRALBA </t>
  </si>
  <si>
    <t xml:space="preserve">GRUPO ESCOLAR DE SANTA EULALIA </t>
  </si>
  <si>
    <t xml:space="preserve">PLANTA BAJA DE LA CASA DE LA CULTURA </t>
  </si>
  <si>
    <t xml:space="preserve">EDIFICIO CARITAS </t>
  </si>
  <si>
    <t xml:space="preserve">C.P. NUESTRA SEÑORA DEL ROSARIO </t>
  </si>
  <si>
    <t xml:space="preserve">CENTRO DE ASOCIACIONES </t>
  </si>
  <si>
    <t xml:space="preserve">C.P. PINTOR CRISTOBAL RUIZ </t>
  </si>
  <si>
    <t xml:space="preserve">CENTRO MUNICIPAL DE MOGON </t>
  </si>
  <si>
    <t xml:space="preserve">COLEGIO SANTA POTENCIANA </t>
  </si>
  <si>
    <t xml:space="preserve">COLEGIO DE EDUCACION DE ADULTOS </t>
  </si>
  <si>
    <t xml:space="preserve">COLEGIO FUENSANTA </t>
  </si>
  <si>
    <t xml:space="preserve">I.E.S. NIEVES LOPEZ PASTOR </t>
  </si>
  <si>
    <t xml:space="preserve">COLEGIO DE LA SAFA </t>
  </si>
  <si>
    <t xml:space="preserve">COLEGIO SAN FRANCISCO DE ASIS </t>
  </si>
  <si>
    <t xml:space="preserve">COLEGIO NUESTRA SRA. DEL ROSARIO </t>
  </si>
  <si>
    <t xml:space="preserve">EDIFICIO CASA DE LA CULTURA - PLANTA BAJA </t>
  </si>
  <si>
    <t xml:space="preserve">SOTANO DEL CENTRO DE PARTICIPACION ACTIVA </t>
  </si>
  <si>
    <t xml:space="preserve">CENTRO CULTURAL GARCIA LORCA </t>
  </si>
  <si>
    <t>COLEGIO DE EDUCACION INFANTIL PRIMARIA - CEIP EATIM</t>
  </si>
  <si>
    <t xml:space="preserve">CENTRO CULTURAL (BIBLIOTECA) </t>
  </si>
  <si>
    <t xml:space="preserve">EDIFICIO OFICINAS MUNICIPALES </t>
  </si>
  <si>
    <t xml:space="preserve">INSTITUTO DE ENSEÑANZA SECUNDARIA FUENTEBUENA </t>
  </si>
  <si>
    <t xml:space="preserve">COLEGIO PUBLICO SAN FRANCISCO DE ASIS </t>
  </si>
  <si>
    <t xml:space="preserve">MUSEO DEL CAMPO ANDALUZ </t>
  </si>
  <si>
    <t xml:space="preserve">COLEGIO PUBLICO ALEJANDRO GARCIA GARRIDO </t>
  </si>
  <si>
    <t xml:space="preserve">EDIFICIO DE PROMOCION Y DESARROLLO </t>
  </si>
  <si>
    <t xml:space="preserve">C.E.I.P. JOSE GIL LOPEZ </t>
  </si>
  <si>
    <t xml:space="preserve">C.E.I.P. ENRIQUE RAMOS RAMOS </t>
  </si>
  <si>
    <t xml:space="preserve">SALÓN MUNICIPAL DE LA JUVENTUD </t>
  </si>
  <si>
    <t xml:space="preserve">CENTRO CIVICO LA TORRE </t>
  </si>
  <si>
    <t xml:space="preserve">CENTRO SOCIAL DE USOS MULTIPLES </t>
  </si>
  <si>
    <t xml:space="preserve">COLEGIO PÚBLICO MARUJA MALLO </t>
  </si>
  <si>
    <t xml:space="preserve">CENTRO SOCIAL EL ROMERAL </t>
  </si>
  <si>
    <t xml:space="preserve">CENTRO SOCIAL FUENSANGUÍNEA-HUERTA ALTA </t>
  </si>
  <si>
    <t xml:space="preserve">COLEGIO PUBLICO LOS MANANTIALES </t>
  </si>
  <si>
    <t xml:space="preserve">COLEGIO PUBLICO ISAAC PERAL </t>
  </si>
  <si>
    <t xml:space="preserve">SEDE SOCIAL PINOS ALHAURIN </t>
  </si>
  <si>
    <t xml:space="preserve">COLEGIO PUBLICO CLARA CAMPOAMOR </t>
  </si>
  <si>
    <t>I.E.S. GALILEO ENTRADA POR CALLE CLIPPER</t>
  </si>
  <si>
    <t xml:space="preserve">EDIFICIO PROMOCIÓN </t>
  </si>
  <si>
    <t xml:space="preserve">SEDE SOCIAL DE PUEBLO CORTIJO </t>
  </si>
  <si>
    <t xml:space="preserve">INSTITUTO CAPELLANIA </t>
  </si>
  <si>
    <t xml:space="preserve">CENTRO DE ADULTOS TORREALQUERIA </t>
  </si>
  <si>
    <t xml:space="preserve">SEDE SOCIAL DE VIÑAGRANDE </t>
  </si>
  <si>
    <t>ESCUELA MUNICIPAL DE MÚSICA BAJOS</t>
  </si>
  <si>
    <t xml:space="preserve">COLEGIO PUBLICO EMILIA OLIVARES </t>
  </si>
  <si>
    <t xml:space="preserve">COLEGIO PUBLICO EL CHORRO </t>
  </si>
  <si>
    <t xml:space="preserve">ESCUELA TALLER FAHALA </t>
  </si>
  <si>
    <t xml:space="preserve">INSTITUTO F. P. ANTONIO GALA </t>
  </si>
  <si>
    <t xml:space="preserve">COLEGIO PUBLICO JORGE GUILLEN </t>
  </si>
  <si>
    <t xml:space="preserve">COLEGIO PUBLICO CARMEN AREVALO </t>
  </si>
  <si>
    <t xml:space="preserve">COLEGIO PUBLICO FELIX PLAZA </t>
  </si>
  <si>
    <t xml:space="preserve">CENTRO DE ARTE Y DESARROLLO </t>
  </si>
  <si>
    <t xml:space="preserve">CEIP MAESTRO JOSE DURAN </t>
  </si>
  <si>
    <t>SALÓN DE ACTOS DEL CENTRO DE SALUD 2ª PLANTA</t>
  </si>
  <si>
    <t xml:space="preserve">COLEGIO PUBLICO MIGUEL DE CERVANTES </t>
  </si>
  <si>
    <t xml:space="preserve">TEATRO TOMAS SALA </t>
  </si>
  <si>
    <t xml:space="preserve">ASOCIACION VECINOS LAS TORRES </t>
  </si>
  <si>
    <t xml:space="preserve">COLEGIO BELLAVISTA </t>
  </si>
  <si>
    <t xml:space="preserve">CASA CULTURA BARRIADA EL PUENTE </t>
  </si>
  <si>
    <t xml:space="preserve">COLEGIO PUBLICO BERMEJO </t>
  </si>
  <si>
    <t xml:space="preserve">COLEGIO P. ARQUITECTO SANCHEZ SEPULVEDA </t>
  </si>
  <si>
    <t xml:space="preserve">COLEGIO PUBLICO RURAL ALTO GENAL </t>
  </si>
  <si>
    <t xml:space="preserve">COLEGIO INFANTE DON FERNANDO </t>
  </si>
  <si>
    <t>CENTRO MUNICIPAL DE SERVICIOS SOCIALES PLAZA SAN JUAN DE DIOS</t>
  </si>
  <si>
    <t xml:space="preserve">MUSEO DE LA CIUDAD DE ANTEQUERA </t>
  </si>
  <si>
    <t xml:space="preserve">PABELLON POLIDEPORTIVO FERNANDO ARGUELLES </t>
  </si>
  <si>
    <t xml:space="preserve">CENTRO EDUCACION ESPECIAL REINA SOFIA </t>
  </si>
  <si>
    <t xml:space="preserve">EDIFICIO DE "EL HENCHIDERO" </t>
  </si>
  <si>
    <t xml:space="preserve">IES PEDRO ESPINOSA </t>
  </si>
  <si>
    <t xml:space="preserve">INSTITUTO JOSE MARIA FERNANDEZ </t>
  </si>
  <si>
    <t xml:space="preserve">BIBLIOTECA COMARCAL DE SAN ZOILO </t>
  </si>
  <si>
    <t xml:space="preserve">CENTRO DE SALUD DE ANTEQUERA </t>
  </si>
  <si>
    <t>CEIP LEÓN MOTTA EDIFICIO PRINCIPAL</t>
  </si>
  <si>
    <t>AYUNTAMIENTO SALA DE EXPOSICIONES</t>
  </si>
  <si>
    <t xml:space="preserve">EDIFICIO USOS MULTIPLES (BOBADILLA PUEBLO) </t>
  </si>
  <si>
    <t xml:space="preserve">ESCUELA DE EMPRESAS </t>
  </si>
  <si>
    <t xml:space="preserve">HOGAR DEL PENSIONISTA VVA. CAUCHE </t>
  </si>
  <si>
    <t xml:space="preserve">EDIFICIO USOS MULTIPLES (LA JOYA) </t>
  </si>
  <si>
    <t xml:space="preserve">COLEGIO PUBLICO RURAL "ATALAYA" LA HIGUERA </t>
  </si>
  <si>
    <t xml:space="preserve">EDIFICIO USOS MULTIPLES (BOBADILLA-ESTACION) </t>
  </si>
  <si>
    <t xml:space="preserve">EDIFICIO USOS MULTIPLES (CARTAOJAL) </t>
  </si>
  <si>
    <t xml:space="preserve">COLEGIO PÚBLICO RURAL ALMIJARA </t>
  </si>
  <si>
    <t xml:space="preserve">INSTITUTO LUIS BARAHONA DE SOTO </t>
  </si>
  <si>
    <t xml:space="preserve">ANTIGUO COLEGIO JEROMIN </t>
  </si>
  <si>
    <t xml:space="preserve">COLEGIO PUBLICO SAN SEBASTIAN </t>
  </si>
  <si>
    <t xml:space="preserve">EDIFICIO EL SILO </t>
  </si>
  <si>
    <t xml:space="preserve">COLEGIO PUBLICO VIRGEN DE GRACIA </t>
  </si>
  <si>
    <t xml:space="preserve">ESCUELA ESTACION DE ARCHIDONA </t>
  </si>
  <si>
    <t xml:space="preserve">EDIFICIO MULTIPLES </t>
  </si>
  <si>
    <t xml:space="preserve">CEIP RAMÓN MARÍA DEL VALLE INCLÁN </t>
  </si>
  <si>
    <t>AYUNTAMIENTO BIBLIOTECA PÚBLICA MUNICIPAL</t>
  </si>
  <si>
    <t xml:space="preserve">COLEGIO PUBLICO SERRANIA </t>
  </si>
  <si>
    <t xml:space="preserve">OFICINA DE TURISMO. FUENTE DEL ESPANTO </t>
  </si>
  <si>
    <t xml:space="preserve">CENTRO SOCIAL DE MAYORES SILVESTRE GONZALEZ </t>
  </si>
  <si>
    <t xml:space="preserve">COLEGIO JACARANDA </t>
  </si>
  <si>
    <t xml:space="preserve">COLEGIO BRITANICO </t>
  </si>
  <si>
    <t xml:space="preserve">C.P. POETA SALVADOR RUEDA </t>
  </si>
  <si>
    <t xml:space="preserve">CENTRO DE ACTIVIDADES CULTURALES MANUEL ESTEPA </t>
  </si>
  <si>
    <t xml:space="preserve">CENTRO DE MAYORES ANICA TORRES </t>
  </si>
  <si>
    <t xml:space="preserve">CENTRO MUNICIPAL FORMACION PERMANENTE </t>
  </si>
  <si>
    <t xml:space="preserve">COLEGIO PUBLICO EL TOMILLAR </t>
  </si>
  <si>
    <t xml:space="preserve">COLEGIO EL PANAL </t>
  </si>
  <si>
    <t xml:space="preserve">I.E.S. CERRO DEL VIENTO </t>
  </si>
  <si>
    <t xml:space="preserve">I.E.S. BENALMÁDENA </t>
  </si>
  <si>
    <t xml:space="preserve">OFICINA DE ATENCION A LA CIUDADANIA </t>
  </si>
  <si>
    <t xml:space="preserve">I.E.S. AL BAYTAR </t>
  </si>
  <si>
    <t xml:space="preserve">COLEGIO PUBLICO LA PALOMA </t>
  </si>
  <si>
    <t xml:space="preserve">CENTRO DE SALUD DE TORREQUEBRADA </t>
  </si>
  <si>
    <t xml:space="preserve">COLEGIO PUBLICO EDUARDO OCON </t>
  </si>
  <si>
    <t xml:space="preserve">CENTRO DE FORMACIÓN - RESIDENCIA </t>
  </si>
  <si>
    <t xml:space="preserve">COLEGIO PUBLICO SAN AGUSTIN </t>
  </si>
  <si>
    <t xml:space="preserve">COLEGIO MANZANO JIMENEZ </t>
  </si>
  <si>
    <t xml:space="preserve">I.E.S. CAMILO JOSÉ CELA </t>
  </si>
  <si>
    <t xml:space="preserve">LOCAL DE LA COOPERATIVA </t>
  </si>
  <si>
    <t xml:space="preserve">GUADALINFO </t>
  </si>
  <si>
    <t>AYUNTAMIENTO SALON DE PLENOS</t>
  </si>
  <si>
    <t xml:space="preserve">ANTIGUO CENTRO DE GUADALINFO </t>
  </si>
  <si>
    <t xml:space="preserve">C. P. NUESTRA SEÑORA DEL ROSARIO </t>
  </si>
  <si>
    <t xml:space="preserve">IES JARIFA </t>
  </si>
  <si>
    <t xml:space="preserve">COLEGIO PÚBLICO LA MATA </t>
  </si>
  <si>
    <t xml:space="preserve">COOPERATIVA GIBRALGALIA </t>
  </si>
  <si>
    <t xml:space="preserve">COLEGIO CANO CARTAMÓN </t>
  </si>
  <si>
    <t xml:space="preserve">PABELLON MULTIFUNCIONAL PACO VARGAS "EL LATA" </t>
  </si>
  <si>
    <t xml:space="preserve">COLEGIO PABLO NERUDA </t>
  </si>
  <si>
    <t xml:space="preserve">COLEGIO LA CAMPIÑA </t>
  </si>
  <si>
    <t xml:space="preserve">COLEGIO PUBLICO ESTEBANEZ CALDERON </t>
  </si>
  <si>
    <t>EDIFICIO PARKING CALLE CAMACHAS PLANTA BAJA</t>
  </si>
  <si>
    <t xml:space="preserve">EDIFICIO PARKING CALLE CAMACHAS </t>
  </si>
  <si>
    <t xml:space="preserve">TENENCIA DE ALCALDIA DE SECADERO </t>
  </si>
  <si>
    <t xml:space="preserve">TENENCIA DE ALCALDIA DE CASARES COSTA </t>
  </si>
  <si>
    <t xml:space="preserve">SALON PARROQUIAL IGLESIA SAN JUAN </t>
  </si>
  <si>
    <t xml:space="preserve">ANTIGUO CONVENTO SANTA MARIA DE LA ENCARNACION </t>
  </si>
  <si>
    <t xml:space="preserve">BIBLIOTECA FERNANDO DE HERMOSA </t>
  </si>
  <si>
    <t xml:space="preserve">INSTITUTO IES CIUDAD DE COIN </t>
  </si>
  <si>
    <t xml:space="preserve">IES LOS MONTECILLOS </t>
  </si>
  <si>
    <t xml:space="preserve">HOGAR DEL JUBILADO EL PILAR </t>
  </si>
  <si>
    <t xml:space="preserve">CENTRO CULTURAL DE LOS VENTORROS </t>
  </si>
  <si>
    <t xml:space="preserve">ESCUELA NACIONAL DE LAS CUEVAS </t>
  </si>
  <si>
    <t xml:space="preserve">COLEGIO PUBLICO CANDIDO LARA </t>
  </si>
  <si>
    <t xml:space="preserve">PABELLON POLIDEPORTIVO CUBIERTO </t>
  </si>
  <si>
    <t xml:space="preserve">CENTRO SOCIAL (EL COLMENAR) </t>
  </si>
  <si>
    <t xml:space="preserve">CENTRO SOCIAL (CAÑADA DEL REAL TESORO) </t>
  </si>
  <si>
    <t xml:space="preserve">CEIP SAN JUAN BAUTISTA PRIMARIA </t>
  </si>
  <si>
    <t>GRUPO ESCOLAR SALON DE ACTOS</t>
  </si>
  <si>
    <t xml:space="preserve">APRONA </t>
  </si>
  <si>
    <t xml:space="preserve">I.E.S. MEDITERRANEO </t>
  </si>
  <si>
    <t xml:space="preserve">COLEGIO PUBLICO SIMON FERNANDEZ </t>
  </si>
  <si>
    <t xml:space="preserve">C.P. VICTOR DE LA SERNA </t>
  </si>
  <si>
    <t xml:space="preserve">I.E.S. MONTERROSO </t>
  </si>
  <si>
    <t xml:space="preserve">POLIDEPORTIVO DEL CARMEN </t>
  </si>
  <si>
    <t xml:space="preserve">ESCUELA INFANTIL EL MAR </t>
  </si>
  <si>
    <t xml:space="preserve">COLEGIO PUBLICO NUESTRA SRA. DEL CARMEN </t>
  </si>
  <si>
    <t xml:space="preserve">COLEGIO PUBLICO RAMON GARCIA </t>
  </si>
  <si>
    <t xml:space="preserve">CENTRO CULTURAL PADRE MANUEL </t>
  </si>
  <si>
    <t xml:space="preserve">INSTITUTO MUNICIPAL DE FORMACION </t>
  </si>
  <si>
    <t xml:space="preserve">LOCAL MUNICIPAL LOS REALES </t>
  </si>
  <si>
    <t xml:space="preserve">COLEGIO PUBLICO SIERRA BERMEJA </t>
  </si>
  <si>
    <t xml:space="preserve">CEIP MARIA ESPINOSA </t>
  </si>
  <si>
    <t xml:space="preserve">TENENCIA ALCALDIA CANCELADA </t>
  </si>
  <si>
    <t xml:space="preserve">C.E.I.P. ISDABE DEL MAR </t>
  </si>
  <si>
    <t xml:space="preserve">PALACIO DE CONGRESOS Y EXPOSICIONES </t>
  </si>
  <si>
    <t xml:space="preserve">COLEGIO SOHAIL </t>
  </si>
  <si>
    <t xml:space="preserve">COLEGIO ANDALUCIA </t>
  </si>
  <si>
    <t xml:space="preserve">COLEGIO PICASSO </t>
  </si>
  <si>
    <t xml:space="preserve">HOTEL LAS PALMERAS </t>
  </si>
  <si>
    <t xml:space="preserve">LOCAL EN EDIFICIO LA CONDESA 2 </t>
  </si>
  <si>
    <t xml:space="preserve">CAMPO DE FUTBOL ELOLA </t>
  </si>
  <si>
    <t xml:space="preserve">COLEGIO MIGUEL DE CERVANTES </t>
  </si>
  <si>
    <t xml:space="preserve">I.E.S. RAMON Y CAJAL </t>
  </si>
  <si>
    <t xml:space="preserve">COLEGIO EL TEJAR </t>
  </si>
  <si>
    <t xml:space="preserve">COLEGIO PUBLICO AZAHAR </t>
  </si>
  <si>
    <t xml:space="preserve">HOTEL MYRAMAR FUENGIROLA </t>
  </si>
  <si>
    <t xml:space="preserve">EDIFICIO "COLORES" (ANTIGUA TENENCIA ALCALDIA) </t>
  </si>
  <si>
    <t xml:space="preserve">CEIP LOS BOLICHES </t>
  </si>
  <si>
    <t xml:space="preserve">COLEGIO ACAPULCO </t>
  </si>
  <si>
    <t xml:space="preserve">COLEGIO VALDELECRIN </t>
  </si>
  <si>
    <t xml:space="preserve">HOTEL FUENGIROLA PARK </t>
  </si>
  <si>
    <t xml:space="preserve">HOGAR DEL JUBILADO LOS PACOS </t>
  </si>
  <si>
    <t xml:space="preserve">COLEGIO PÚBLICO SAN IGNACIO </t>
  </si>
  <si>
    <t xml:space="preserve">CENTRO DE DÍA </t>
  </si>
  <si>
    <t xml:space="preserve">COLEGIO PUBLICO NUESTRA SRA. DEL ROSARIO </t>
  </si>
  <si>
    <t xml:space="preserve">C. P. SANTA ROSA LIMA </t>
  </si>
  <si>
    <t>SALA DE USOS MÚLTIPLES JUNTO C.P. FCA. RUIZ DE ISTAN</t>
  </si>
  <si>
    <t xml:space="preserve">COLEGIO PUBLICO MARQUES DE IZNATE </t>
  </si>
  <si>
    <t xml:space="preserve">C. P. RURAL VALLE DEL GUADIARO </t>
  </si>
  <si>
    <t xml:space="preserve">CDP SAGRADO CORAZÓN (LAS ESCLAVAS) </t>
  </si>
  <si>
    <t xml:space="preserve">CEIP GARCIA LORCA </t>
  </si>
  <si>
    <t xml:space="preserve">HOSPITAL NOBLE - EMASA </t>
  </si>
  <si>
    <t>CDP CARDENAL HERRERA ORIA PTA ACCESIBLE PJ ALMENDRALES 9</t>
  </si>
  <si>
    <t xml:space="preserve">CDP ACADEMIA SANTA TERESA </t>
  </si>
  <si>
    <t xml:space="preserve">CDP EL LIMONAR </t>
  </si>
  <si>
    <t xml:space="preserve">CEIP DOCTOR GUTIERREZ MATA </t>
  </si>
  <si>
    <t xml:space="preserve">CDP MADRE ASUNCION </t>
  </si>
  <si>
    <t xml:space="preserve">CENTRO SOCIAL DE MAYORES DE PEDREGALEJO </t>
  </si>
  <si>
    <t xml:space="preserve">PEÑA EL PALUSTRE </t>
  </si>
  <si>
    <t xml:space="preserve">CDP CERRADO DE CALDERON </t>
  </si>
  <si>
    <t xml:space="preserve">CDP LA ASUNCION </t>
  </si>
  <si>
    <t xml:space="preserve">CDP PRESENTACION DE NUESTRA SEÑORA </t>
  </si>
  <si>
    <t>CDP SAN ESTANISLAO DE KOSTKA PTA ACCESIBLE C/LUIS TABOADA 2</t>
  </si>
  <si>
    <t xml:space="preserve">CDP ESC. PROF. SAGRADA FAMILIA - ICET </t>
  </si>
  <si>
    <t xml:space="preserve">CONSERVATORIO ELEMENTAL DE MUSICA EDUARDO OCON </t>
  </si>
  <si>
    <t xml:space="preserve">CEIP RAMON DEL VALLE INCLAN </t>
  </si>
  <si>
    <t xml:space="preserve">ASOCIACION DE MUJERES EL PALO </t>
  </si>
  <si>
    <t xml:space="preserve">CEIP MIGUEL HERNANDEZ </t>
  </si>
  <si>
    <t xml:space="preserve">CEIP JORGE GUILLEN </t>
  </si>
  <si>
    <t xml:space="preserve">CENTRO CIUDADANO LA MOSCA </t>
  </si>
  <si>
    <t xml:space="preserve">CENTRO CIUDADANO OLIAS </t>
  </si>
  <si>
    <t xml:space="preserve">ASOCIACION DE VECINOS EL DETALLE </t>
  </si>
  <si>
    <t xml:space="preserve">ENDESA - SEVILLANA DE ELECTRICIDAD </t>
  </si>
  <si>
    <t xml:space="preserve">CDP SAGRADO CORAZÓN </t>
  </si>
  <si>
    <t xml:space="preserve">JUNTA MUNICIPAL DE DISTRITO Nº 2 </t>
  </si>
  <si>
    <t xml:space="preserve">IES EL MAYORAZGO </t>
  </si>
  <si>
    <t xml:space="preserve">CEIP PARQUE CLAVERO </t>
  </si>
  <si>
    <t>CEIP PRACTICAS NUMERO 1 PLAZA DE LA CONSTITUCIÓN</t>
  </si>
  <si>
    <t>CEIP PRACTICAS NUMERO 1 PLAZA DE LA CONSTITUCION</t>
  </si>
  <si>
    <t xml:space="preserve">FEDERACIÓN MALAGUEÑA DE PEÑAS </t>
  </si>
  <si>
    <t xml:space="preserve">SOCIEDAD FEDERADA DE PERSONAS SORDAS DE MÁLAGA </t>
  </si>
  <si>
    <t xml:space="preserve">CEIP NUESTRA SEÑORA DE GRACIA </t>
  </si>
  <si>
    <t xml:space="preserve">CENTRO SOCIAL DE MAYORES FRANCISCO GARCÍA LOZANO </t>
  </si>
  <si>
    <t xml:space="preserve">CDP SANTA MADRE SACRAMENTO </t>
  </si>
  <si>
    <t xml:space="preserve">CEIP LEX FLAVIA MALACITANA </t>
  </si>
  <si>
    <t xml:space="preserve">CENTRO PLAZA MONTAÑO </t>
  </si>
  <si>
    <t xml:space="preserve">CDP SAN JUAN DE DIOS </t>
  </si>
  <si>
    <t xml:space="preserve">CEIP BENITO PEREZ GALDOS </t>
  </si>
  <si>
    <t xml:space="preserve">CEIP BLAS INFANTE </t>
  </si>
  <si>
    <t xml:space="preserve">CDP SAGRADA FAMILIA </t>
  </si>
  <si>
    <t xml:space="preserve">CDP CRISTO REY </t>
  </si>
  <si>
    <t xml:space="preserve">CEIP SALVADOR RUEDA </t>
  </si>
  <si>
    <t xml:space="preserve">CEIP ANGEL GANIVET </t>
  </si>
  <si>
    <t xml:space="preserve">CDP NUESTRA SEÑORA DEL PILAR </t>
  </si>
  <si>
    <t xml:space="preserve">CEIP LAS FLORES </t>
  </si>
  <si>
    <t xml:space="preserve">CDP SAN BARTOLOME </t>
  </si>
  <si>
    <t xml:space="preserve">CEIP MIGUEL DE CERVANTES </t>
  </si>
  <si>
    <t xml:space="preserve">CONSERVATORIO SUPERIOR DE MUSICA </t>
  </si>
  <si>
    <t xml:space="preserve">CEIP ALEGRIA DE LA HUERTA </t>
  </si>
  <si>
    <t xml:space="preserve">CDP DIVINA PASTORA </t>
  </si>
  <si>
    <t xml:space="preserve">E.T.S. DE ARQUITECTURA </t>
  </si>
  <si>
    <t xml:space="preserve">JUNTA MUNICIPAL DE DISTRITO Nº3 </t>
  </si>
  <si>
    <t xml:space="preserve">CDP NUESTRA SEÑORA DE MONTSERRAT </t>
  </si>
  <si>
    <t xml:space="preserve">FACULTAD DE CIENCIAS ECONOMICAS </t>
  </si>
  <si>
    <t xml:space="preserve">ASOCIACION DE VECINOS SAN JOSE </t>
  </si>
  <si>
    <t xml:space="preserve">IES SIERRA BERMEJA </t>
  </si>
  <si>
    <t xml:space="preserve">IES CIUDAD JARDIN </t>
  </si>
  <si>
    <t xml:space="preserve">CEIP SALVADOR RUEDA EDIFICIO INFANTIL </t>
  </si>
  <si>
    <t xml:space="preserve">CDP LA REINA </t>
  </si>
  <si>
    <t xml:space="preserve">CEIP BERGAMIN </t>
  </si>
  <si>
    <t xml:space="preserve">CDP MANUEL SIUROT </t>
  </si>
  <si>
    <t xml:space="preserve">CEIP SEVERO OCHOA </t>
  </si>
  <si>
    <t xml:space="preserve">CDP GIBRALJAIRE </t>
  </si>
  <si>
    <t xml:space="preserve">CDP ALFONSO X </t>
  </si>
  <si>
    <t xml:space="preserve">CDP LOPE DE VEGA EDIFICIO PRINCIPAL </t>
  </si>
  <si>
    <t xml:space="preserve">CDP LOPE DE VEGA EDIFICIO ANEXO </t>
  </si>
  <si>
    <t xml:space="preserve">SECCIÓN EDUCACIÓN PERMANENTE TRINIDAD </t>
  </si>
  <si>
    <t xml:space="preserve">CDP SAN JOSE DE LA MONTAÑA </t>
  </si>
  <si>
    <t xml:space="preserve">IES NUESTRA SEÑORA VICTORIA </t>
  </si>
  <si>
    <t xml:space="preserve">CEIP CIUDAD MOBILE </t>
  </si>
  <si>
    <t xml:space="preserve">CEIP MANUEL ALTOLAGUIRRE </t>
  </si>
  <si>
    <t xml:space="preserve">CENTRO CIUDADANO JORGE MACÍAS </t>
  </si>
  <si>
    <t xml:space="preserve">CENTRO SERVICIOS SOCIALES PALMA-PALMILLA </t>
  </si>
  <si>
    <t xml:space="preserve">CENTRO EDUCACION PERMANENTE LA PALMA </t>
  </si>
  <si>
    <t xml:space="preserve">IES Nº 1 UNIVERSIDAD LABORAL </t>
  </si>
  <si>
    <t xml:space="preserve">CEIP DOCTOR GALVEZ MOLL </t>
  </si>
  <si>
    <t xml:space="preserve">CEIP LOS ANGELES </t>
  </si>
  <si>
    <t xml:space="preserve">CENTRO SERVICIOS SOCIALES BAILÉN-MIRAFLORES </t>
  </si>
  <si>
    <t xml:space="preserve">ASOCIACION DE VECINOS GAMARRA </t>
  </si>
  <si>
    <t xml:space="preserve">CDP GAMARRA </t>
  </si>
  <si>
    <t xml:space="preserve">BIBLIOTECA MUNICIPAL MIGUEL DE CERVANTES </t>
  </si>
  <si>
    <t xml:space="preserve">CEIP RAMON SIMONET </t>
  </si>
  <si>
    <t xml:space="preserve">ESCUELA INFANTIL ALTABACA </t>
  </si>
  <si>
    <t xml:space="preserve">CDP SANTISIMA TRINIDAD </t>
  </si>
  <si>
    <t xml:space="preserve">CEIP MIRAFLORES DE LOS ANGELES </t>
  </si>
  <si>
    <t xml:space="preserve">CEIP FUENTE ALEGRE </t>
  </si>
  <si>
    <t xml:space="preserve">ESCUELA RURAL EL CORTIJUELO </t>
  </si>
  <si>
    <t xml:space="preserve">ASOCIACION DE VECINOS LOS GAMEZ Y LOS PINTADOS </t>
  </si>
  <si>
    <t xml:space="preserve">CDP SAN JOSE OBRERO </t>
  </si>
  <si>
    <t xml:space="preserve">CEIP CERRO CORONADO </t>
  </si>
  <si>
    <t xml:space="preserve">IES MIRAFLORES DE LOS ANGELES </t>
  </si>
  <si>
    <t xml:space="preserve">IES PABLO PICASSO </t>
  </si>
  <si>
    <t xml:space="preserve">CEIP JOSE MORENO VILLA </t>
  </si>
  <si>
    <t xml:space="preserve">CEIP LOS MORALES </t>
  </si>
  <si>
    <t xml:space="preserve">JUNTA MUNICIPAL DE DISTRITO Nº10 </t>
  </si>
  <si>
    <t xml:space="preserve">CEIP ROSA DE GALVEZ </t>
  </si>
  <si>
    <t xml:space="preserve">IES PORTADA ALTA </t>
  </si>
  <si>
    <t xml:space="preserve">CEIP RICARDO LEON </t>
  </si>
  <si>
    <t xml:space="preserve">IES SALVADOR RUEDA </t>
  </si>
  <si>
    <t xml:space="preserve">CEIP SIMON BOLIVAR </t>
  </si>
  <si>
    <t xml:space="preserve">CEIP ARTURO REYES </t>
  </si>
  <si>
    <t xml:space="preserve">CEIP CAMINO DE SAN RAFAEL </t>
  </si>
  <si>
    <t xml:space="preserve">CEIP JOSE CALDERON </t>
  </si>
  <si>
    <t xml:space="preserve">CENTRO CIUDADANO BARRIADA SANTA ROSALÍA </t>
  </si>
  <si>
    <t xml:space="preserve">CENTRO SOCIAL LOS PRADOS </t>
  </si>
  <si>
    <t xml:space="preserve">CEIP PABLO NERUDA </t>
  </si>
  <si>
    <t xml:space="preserve">CEIP CUPIANA </t>
  </si>
  <si>
    <t xml:space="preserve">CENTRO SOCIAL EL TARAJAL </t>
  </si>
  <si>
    <t xml:space="preserve">CEIP COLMENAREJO </t>
  </si>
  <si>
    <t xml:space="preserve">CEIP LUIS BUÑUEL </t>
  </si>
  <si>
    <t xml:space="preserve">IES ISAAC ALBENIZ </t>
  </si>
  <si>
    <t xml:space="preserve">CENTRO EDUCACION PERMANENTE PORTADA ALTA </t>
  </si>
  <si>
    <t xml:space="preserve">CEIP ANTONIO MACHADO </t>
  </si>
  <si>
    <t xml:space="preserve">CEIP HERNANDEZ CANOVAS </t>
  </si>
  <si>
    <t xml:space="preserve">CEIP FRANCISCO DE QUEVEDO </t>
  </si>
  <si>
    <t xml:space="preserve">CEIP PINTOR DENIS BELGRANO </t>
  </si>
  <si>
    <t xml:space="preserve">CDP EUROPA </t>
  </si>
  <si>
    <t xml:space="preserve">IES PUERTO DE LA TORRE </t>
  </si>
  <si>
    <t xml:space="preserve">CEIP SALVADOR ALLENDE </t>
  </si>
  <si>
    <t xml:space="preserve">JUNTA MUNICIPAL DE DISTRITO Nº11 </t>
  </si>
  <si>
    <t xml:space="preserve">CEIP MARIA ZAMBRANO </t>
  </si>
  <si>
    <t xml:space="preserve">CEIP LUIS CERNUDA </t>
  </si>
  <si>
    <t xml:space="preserve">CENTRO SOCIAL DE MAYORES INTELHORCE </t>
  </si>
  <si>
    <t xml:space="preserve">CEIP GANDHI </t>
  </si>
  <si>
    <t xml:space="preserve">CEIP PROFESOR TIERNO GALVAN </t>
  </si>
  <si>
    <t xml:space="preserve">CEIP NEILL </t>
  </si>
  <si>
    <t xml:space="preserve">UNED MALAGA </t>
  </si>
  <si>
    <t xml:space="preserve">CDP EL ROMERAL </t>
  </si>
  <si>
    <t xml:space="preserve">CEIP CARMEN DE BURGOS </t>
  </si>
  <si>
    <t xml:space="preserve">ESCUELA SUPERIOR DE ARTE DRAMÁTICO </t>
  </si>
  <si>
    <t xml:space="preserve">IES TORRE ATALAYA </t>
  </si>
  <si>
    <t xml:space="preserve">CEIP RECTORA ADELAIDA DE LA CALLE </t>
  </si>
  <si>
    <t xml:space="preserve">CEIP CRISTO DE MENA </t>
  </si>
  <si>
    <t xml:space="preserve">ESCUELA INFANTIL GLORIA FUERTES </t>
  </si>
  <si>
    <t xml:space="preserve">IES CHRISTINE PICASSO </t>
  </si>
  <si>
    <t xml:space="preserve">EDIFICIO MULTIPLE ADMINISTRATIVO AURORA </t>
  </si>
  <si>
    <t xml:space="preserve">CDP SAN MANUEL </t>
  </si>
  <si>
    <t xml:space="preserve">CEIP LUIS DE GONGORA </t>
  </si>
  <si>
    <t xml:space="preserve">SECCION EDUCACION PERMANENTE AL-ANDALUS </t>
  </si>
  <si>
    <t xml:space="preserve">CEIP EDUARDO OCON </t>
  </si>
  <si>
    <t xml:space="preserve">ASOCIACION DE VECINOS PRINCESA ISLA CORDOBESA </t>
  </si>
  <si>
    <t xml:space="preserve">CEIP JOSE MARIA HINOJOSA </t>
  </si>
  <si>
    <t xml:space="preserve">CEIP HOGARSOL </t>
  </si>
  <si>
    <t xml:space="preserve">IES HUELIN </t>
  </si>
  <si>
    <t xml:space="preserve">CDP SAN PATRICIO </t>
  </si>
  <si>
    <t xml:space="preserve">ASOCIACION DE MAYORES GUADALMEDINA </t>
  </si>
  <si>
    <t xml:space="preserve">JUNTA MUNICIPAL DE DISTRITO Nº7 </t>
  </si>
  <si>
    <t xml:space="preserve">IES MIGUEL ROMERO ESTEO </t>
  </si>
  <si>
    <t xml:space="preserve">CEIP HANS CHRISTIAN ANDERSEN </t>
  </si>
  <si>
    <t xml:space="preserve">IES JUAN RAMON JIMENEZ </t>
  </si>
  <si>
    <t xml:space="preserve">ASOCIACION DE COMERCIANTES DE CRUZ DE HUMILLADERO </t>
  </si>
  <si>
    <t xml:space="preserve">CEIP GINER DE LOS RIOS </t>
  </si>
  <si>
    <t xml:space="preserve">CEIP DOCTOR FLEMING </t>
  </si>
  <si>
    <t xml:space="preserve">CENTRO CIUDADANO RAFAEL GONZALEZ LUNA </t>
  </si>
  <si>
    <t xml:space="preserve">JUNTA MUNICIPAL DE DISTRITO Nº6 </t>
  </si>
  <si>
    <t xml:space="preserve">IES SAGRADO CORAZON </t>
  </si>
  <si>
    <t xml:space="preserve">CDP SAN JOSE </t>
  </si>
  <si>
    <t xml:space="preserve">CEIP LUIS BRAILLE </t>
  </si>
  <si>
    <t xml:space="preserve">CEP PABLO RUIZ PICASSO </t>
  </si>
  <si>
    <t xml:space="preserve">CONSERVATORIO SUPERIOR DE DANZA ANGEL PERICET </t>
  </si>
  <si>
    <t xml:space="preserve">IES MANUEL ALCANTARA </t>
  </si>
  <si>
    <t xml:space="preserve">SERVICIO DE EMERGENCIA SOCIAL </t>
  </si>
  <si>
    <t xml:space="preserve">CDP PADRE JACOBO </t>
  </si>
  <si>
    <t xml:space="preserve">IES BEN GABIROL </t>
  </si>
  <si>
    <t xml:space="preserve">CEIP MANUEL DE FALLA </t>
  </si>
  <si>
    <t xml:space="preserve">CENTRO EDUCACION PERMANENTE HUELIN </t>
  </si>
  <si>
    <t xml:space="preserve">CENTRO CIVICO LA TERMICA </t>
  </si>
  <si>
    <t xml:space="preserve">IES BELEN </t>
  </si>
  <si>
    <t xml:space="preserve">CEIP CONSTITUCION 78 </t>
  </si>
  <si>
    <t xml:space="preserve">IES CIUDAD DE MELILLA </t>
  </si>
  <si>
    <t xml:space="preserve">CDP ESPIRITU SANTO </t>
  </si>
  <si>
    <t xml:space="preserve">CENTRO CIUDADANO TRES CRUCES </t>
  </si>
  <si>
    <t xml:space="preserve">CENTRO CIUDADANO ADOLFO CERVANTES </t>
  </si>
  <si>
    <t xml:space="preserve">CEIP GUADALJAIRE-ALBORADA </t>
  </si>
  <si>
    <t xml:space="preserve">CEIP NUESTRA SEÑORA DE LA LUZ </t>
  </si>
  <si>
    <t xml:space="preserve">CEIP PAULO FREIRE INFANTIL </t>
  </si>
  <si>
    <t xml:space="preserve">CDP ROSARIO MORENO </t>
  </si>
  <si>
    <t xml:space="preserve">IES MARE NOSTRUM </t>
  </si>
  <si>
    <t xml:space="preserve">CEIP VICTORIA KENT </t>
  </si>
  <si>
    <t xml:space="preserve">CEIP VIRGEN DE BELEN </t>
  </si>
  <si>
    <t xml:space="preserve">CEIP ARDIRA </t>
  </si>
  <si>
    <t xml:space="preserve">CEIP TARTESSOS </t>
  </si>
  <si>
    <t xml:space="preserve">CEIP EL TORCAL </t>
  </si>
  <si>
    <t xml:space="preserve">CDP EL DIVINO PASTOR </t>
  </si>
  <si>
    <t xml:space="preserve">CENTRO SERVICIOS SOCIALES LA LUZ </t>
  </si>
  <si>
    <t xml:space="preserve">CEIP VIRGEN DE BELEN EDIFICIO INFANTIL </t>
  </si>
  <si>
    <t xml:space="preserve">CDP ESCUELAS DEL AVE MARIA </t>
  </si>
  <si>
    <t xml:space="preserve">IES EMILIO PRADOS </t>
  </si>
  <si>
    <t xml:space="preserve">IES JOSE MARIA TORRIJOS </t>
  </si>
  <si>
    <t xml:space="preserve">CEIP JABEGA </t>
  </si>
  <si>
    <t xml:space="preserve">CENTRO EDUCACION PERMANENTE EL TORCAL </t>
  </si>
  <si>
    <t xml:space="preserve">CEIP LOS GUINDOS </t>
  </si>
  <si>
    <t xml:space="preserve">CEIP PAULO FREIRE </t>
  </si>
  <si>
    <t xml:space="preserve">IES FERNANDO DE LOS RIOS </t>
  </si>
  <si>
    <t xml:space="preserve">CEIP CLARA CAMPOAMOR </t>
  </si>
  <si>
    <t xml:space="preserve">CENTRO CULTURAL SAN JULIÁN </t>
  </si>
  <si>
    <t xml:space="preserve">CEIP CIUDAD DE JAEN </t>
  </si>
  <si>
    <t xml:space="preserve">IES CARLOS ÁLVAREZ </t>
  </si>
  <si>
    <t xml:space="preserve">CENTRO SERVICIOS SOCIALES CHURRIANA </t>
  </si>
  <si>
    <t xml:space="preserve">JUNTA MUNICIPAL DE DISTRITO Nº8 </t>
  </si>
  <si>
    <t xml:space="preserve">CEIP MANUEL FERNANDEZ </t>
  </si>
  <si>
    <t xml:space="preserve">CEIP JULIO CARO BAROJA </t>
  </si>
  <si>
    <t xml:space="preserve">CIUDAD DEPORTIVA SAN LUIS DE SABINILLAS </t>
  </si>
  <si>
    <t xml:space="preserve">MONUMENTO EL CASTILLO </t>
  </si>
  <si>
    <t>CENTRO DE FORMACIÓN PROFESIONAL LOCAL 1</t>
  </si>
  <si>
    <t xml:space="preserve">GRUPO ESCOLAR MONSEÑOR RODRIGO BOCANEGRA </t>
  </si>
  <si>
    <t xml:space="preserve">GRUPO ESCOLAR SANTA TERESA </t>
  </si>
  <si>
    <t xml:space="preserve">GRUPO ESCOLAR MIGUEL DE CERVANTES </t>
  </si>
  <si>
    <t xml:space="preserve">GRUPO ESCOLAR FEDERICO GARCIA LORCA </t>
  </si>
  <si>
    <t xml:space="preserve">GRUPO ESCOLAR ANTONIO MACHADO </t>
  </si>
  <si>
    <t xml:space="preserve">I.E.S. SIERRA BLANCA </t>
  </si>
  <si>
    <t xml:space="preserve">IES PABLO DEL SAZ </t>
  </si>
  <si>
    <t xml:space="preserve">COLEGIO LOS OLIVOS </t>
  </si>
  <si>
    <t xml:space="preserve">INSTITUTO BACHILLERATO RIO VERDE </t>
  </si>
  <si>
    <t xml:space="preserve">I.E.S. BAHIA MARBELLA </t>
  </si>
  <si>
    <t xml:space="preserve">COLEGIO VALDEOLLETAS </t>
  </si>
  <si>
    <t xml:space="preserve">GUARDERIA INFANTIL MUNICIPAL </t>
  </si>
  <si>
    <t xml:space="preserve">GRUPO ESCOLAR SAN PEDRO ALCANTARA </t>
  </si>
  <si>
    <t xml:space="preserve">BIBLIOTECA MUNICIPAL SAN PEDRO ALCANTARA </t>
  </si>
  <si>
    <t xml:space="preserve">COLEGIO PUBLICO FUENTE NUEVA </t>
  </si>
  <si>
    <t xml:space="preserve">COLEGIO AL-ANDALUS </t>
  </si>
  <si>
    <t xml:space="preserve">CENTRO CULTURAL DE SAN PEDRO </t>
  </si>
  <si>
    <t>INSTITUTO ENSEÑANZA SECUNDARIA LA AZUCARERA JUNTO A ASPANDEM</t>
  </si>
  <si>
    <t xml:space="preserve">INSTITUTO ENSEÑANZA SECUNDARIA GUADAIZA </t>
  </si>
  <si>
    <t xml:space="preserve">COLEGIO FRANCISCO ECHAMENDI </t>
  </si>
  <si>
    <t xml:space="preserve">INSTITUTO ENSEÑANZA SECUNDARIA GUADALPIN </t>
  </si>
  <si>
    <t xml:space="preserve">COLEGIO PÚBLICO JOSE BANUS </t>
  </si>
  <si>
    <t xml:space="preserve">INSTITUTO DE NUEVA ANDALUCIA </t>
  </si>
  <si>
    <t xml:space="preserve">CENTRO ANDALUCIA LAB </t>
  </si>
  <si>
    <t xml:space="preserve">TENENCIA DE ALCALDIA DE LAS CHAPAS </t>
  </si>
  <si>
    <t xml:space="preserve">COLEGIO LAS ALBARIZAS </t>
  </si>
  <si>
    <t xml:space="preserve">PABELLON DEPORTES DE BELLO HORIZONTE </t>
  </si>
  <si>
    <t xml:space="preserve">COLEGIO MURO - U.P. DE MIJAS </t>
  </si>
  <si>
    <t xml:space="preserve">COLEGIO SAN SEBASTIAN - LOCAL DE JUVENTUD </t>
  </si>
  <si>
    <t xml:space="preserve">POLIDEPORTIVO LAS CAÑADAS </t>
  </si>
  <si>
    <t xml:space="preserve">CASA CULTURA LAS LAGUNAS </t>
  </si>
  <si>
    <t xml:space="preserve">COLEGIO VIRGEN DE LA PEÑA </t>
  </si>
  <si>
    <t xml:space="preserve">CEIP CAMPANALES </t>
  </si>
  <si>
    <t xml:space="preserve">CEIP EL OLMO </t>
  </si>
  <si>
    <t xml:space="preserve">LOCAL MUNICIPAL DE HOGAR DEL JUBILADO </t>
  </si>
  <si>
    <t xml:space="preserve">I.E.S. SIERRA DE MIJAS </t>
  </si>
  <si>
    <t xml:space="preserve">I.E.S. LA CALA DE MIJAS </t>
  </si>
  <si>
    <t xml:space="preserve">COLEGIO EL ALBERO </t>
  </si>
  <si>
    <t xml:space="preserve">POLIDEPORTIVO JUAN ROA SANCHEZ </t>
  </si>
  <si>
    <t xml:space="preserve">CORTIJO DON ELIAS </t>
  </si>
  <si>
    <t xml:space="preserve">I.E.S. VEGA DE MIJAS </t>
  </si>
  <si>
    <t xml:space="preserve">POLIDEPORTIVO DE LA CALA </t>
  </si>
  <si>
    <t xml:space="preserve">IES ANA CARMONA "VELETA" </t>
  </si>
  <si>
    <t xml:space="preserve">EE INFANTIL LOS CLAVELES </t>
  </si>
  <si>
    <t xml:space="preserve">ESCUELA RURAL DE ENTRERRIOS </t>
  </si>
  <si>
    <t xml:space="preserve">COLEGIO PUBLICO GERARDO FERNANDEZ </t>
  </si>
  <si>
    <t xml:space="preserve">COLEGIO PUBLICO REMEDIOS ROJO </t>
  </si>
  <si>
    <t>ANTIGUO EDIFICIO SEVILLANA SALA DE EXPOSICIONES</t>
  </si>
  <si>
    <t xml:space="preserve">COLEGIO PUBLICO JOAQUIN HERRERA </t>
  </si>
  <si>
    <t xml:space="preserve">EDIFICIO SERVICIOS SOCIALES COMUNITARIOS DE NERJA </t>
  </si>
  <si>
    <t xml:space="preserve">COLEGIO PUBLICO NARIXA </t>
  </si>
  <si>
    <t xml:space="preserve">COLEGIO PUBLICO FUENTE DEL BADEN </t>
  </si>
  <si>
    <t>COLEGIO PUBLICO SAN MIGUEL SALA DE EXPOSICIONES</t>
  </si>
  <si>
    <t xml:space="preserve">CENTRO MUNICIPAL USOS MULTIPLES DE MARO </t>
  </si>
  <si>
    <t xml:space="preserve">C.P.NUESTRA SEÑORA DE LA FUENSANTA </t>
  </si>
  <si>
    <t xml:space="preserve">C.P. GUADALHORCE </t>
  </si>
  <si>
    <t xml:space="preserve">TENENCIA ALCALDIA CERRALBA </t>
  </si>
  <si>
    <t xml:space="preserve">TENENCIA ALCALDIA ZALEA </t>
  </si>
  <si>
    <t xml:space="preserve">COLEGIO PÚBLICO ALTO GENAL </t>
  </si>
  <si>
    <t xml:space="preserve">C.E.I.P. MANUEL LAZA PALACIOS </t>
  </si>
  <si>
    <t xml:space="preserve">C.P. EL ACEBUCHAL </t>
  </si>
  <si>
    <t>O.A.L. DELPHOS LOCAL 2</t>
  </si>
  <si>
    <t xml:space="preserve">EDIFICIO AMIRAX </t>
  </si>
  <si>
    <t xml:space="preserve">C.P. VIRGEN DE LA CANDELARIA </t>
  </si>
  <si>
    <t xml:space="preserve">INSTITUTO BEZMILIANA </t>
  </si>
  <si>
    <t xml:space="preserve">CENTRO PARTICIPACION ACTIVA MAYORES </t>
  </si>
  <si>
    <t xml:space="preserve">C.P. GREGORIO MARAÑON </t>
  </si>
  <si>
    <t>CASA DE LA CULTURA LOCAL 1</t>
  </si>
  <si>
    <t xml:space="preserve">INSTITUTO BEN AL JATIB (EL CANTAL) </t>
  </si>
  <si>
    <t xml:space="preserve">C.E.I.P. JOSEFINA ALDECOA </t>
  </si>
  <si>
    <t>O.A.L. DELPHOS LOCAL 3</t>
  </si>
  <si>
    <t xml:space="preserve">SALA MARE NOSTRUM </t>
  </si>
  <si>
    <t xml:space="preserve">C.E.I.P. Mª DEL MAR ROMERA </t>
  </si>
  <si>
    <t xml:space="preserve">C.E.I.P. CARMEN MARTÍN GAITE </t>
  </si>
  <si>
    <t xml:space="preserve">COLEGIO PÚBLICO NUESTRA SEÑORA DE GRACIA </t>
  </si>
  <si>
    <t>COLEGIO PÚBLICO NUESTRA SEÑORA DE GRACIA COMEDOR</t>
  </si>
  <si>
    <t xml:space="preserve">TEATRO MUNICIPAL VICENTE ESPINEL </t>
  </si>
  <si>
    <t xml:space="preserve">CENTRO CIVICO JUAN CARLOS I </t>
  </si>
  <si>
    <t xml:space="preserve">COLEGIO NUESTRA SEÑORA DE LA PAZ </t>
  </si>
  <si>
    <t xml:space="preserve">COLEGIO JUAN CARRILLO </t>
  </si>
  <si>
    <t xml:space="preserve">CENTRO CIVICO VICENTE ESPINEL </t>
  </si>
  <si>
    <t xml:space="preserve">COLEGIO MIGUEL CERVANTES </t>
  </si>
  <si>
    <t xml:space="preserve">COLEGIO INFANTIL MIGUEL DE CERVANTES </t>
  </si>
  <si>
    <t xml:space="preserve">INSTITUTO F. PROFESIONAL MARTIN RIVERO </t>
  </si>
  <si>
    <t xml:space="preserve">CENTRO CIVICO LLANO DE LA CRUZ </t>
  </si>
  <si>
    <t xml:space="preserve">COLEGIO PADRE JESUS </t>
  </si>
  <si>
    <t xml:space="preserve">COLEGIO VICENTE ESPINEL </t>
  </si>
  <si>
    <t xml:space="preserve">COLEGIO HERMANOS AGUILERA </t>
  </si>
  <si>
    <t xml:space="preserve">COLEGIO JUAN MARTIN PINZON </t>
  </si>
  <si>
    <t xml:space="preserve">COLEGIO VIRGEN DE LA CABEZA </t>
  </si>
  <si>
    <t>AYUNTAMIENTO SALÓN DE USOS MÚLTIPLES</t>
  </si>
  <si>
    <t xml:space="preserve">COLEGIO PUBLICO RURAL ALMIJARA </t>
  </si>
  <si>
    <t xml:space="preserve">SALON USOS MULTIPLES BLAS INFANTE </t>
  </si>
  <si>
    <t xml:space="preserve">BIBLIOTECA SIERRA DE YEGUAS </t>
  </si>
  <si>
    <t xml:space="preserve">SALÓN USOS MÚLTIPLES </t>
  </si>
  <si>
    <t xml:space="preserve">ERMITA NUESTRA SEÑORA DEL CARMEN </t>
  </si>
  <si>
    <t xml:space="preserve">SAN ROQUE </t>
  </si>
  <si>
    <t xml:space="preserve">COLEGIO PUBLICO MARE NOSTRUM </t>
  </si>
  <si>
    <t xml:space="preserve">EDIFICIO USOS MÚLTIPLES CONEJITO </t>
  </si>
  <si>
    <t xml:space="preserve">COLEGIO PÚBLICO EL FARO </t>
  </si>
  <si>
    <t xml:space="preserve">COLEGIO PUBLICO EL MORCHE </t>
  </si>
  <si>
    <t xml:space="preserve">C.P. VIRGEN DEL ROSARIO </t>
  </si>
  <si>
    <t xml:space="preserve">EDIFICIO EL POSITO </t>
  </si>
  <si>
    <t xml:space="preserve">TEATRO DEL CARMEN </t>
  </si>
  <si>
    <t>BIBLIOTECA PUBLICA MUNICIPAL PLANTA BAJA</t>
  </si>
  <si>
    <t xml:space="preserve">C.P. JUAN HERRERA ¨LOS OLIVOS¨ </t>
  </si>
  <si>
    <t>COLEGIO P. NTRA.SRA. DE LOS REMEDIOS GIMNASIO</t>
  </si>
  <si>
    <t xml:space="preserve">I.E.S SALVADOR RUEDA </t>
  </si>
  <si>
    <t xml:space="preserve">COLEGIO P. NTRA.SRA. DE LOS REMEDIOS </t>
  </si>
  <si>
    <t xml:space="preserve">COLEGIO PUBLICO AXARQUIA </t>
  </si>
  <si>
    <t xml:space="preserve">TENENCIA DE ALCALDIA DE MEZQUITILLA-LAGOS </t>
  </si>
  <si>
    <t xml:space="preserve">CASA MUNICIPAL DE ASOCIACIONES </t>
  </si>
  <si>
    <t xml:space="preserve">CENTRO PUBLICO EDUCACION PERMANENTE ADULTOS </t>
  </si>
  <si>
    <t xml:space="preserve">COLEGIO PUBLICO A. SANTIAGO BELLIDO </t>
  </si>
  <si>
    <t xml:space="preserve">COLEGIO PUBLICO ENRIQUE VAN DULKEN </t>
  </si>
  <si>
    <t xml:space="preserve">CENTRO AMIVEL </t>
  </si>
  <si>
    <t xml:space="preserve">PISCINA CUBIERTA </t>
  </si>
  <si>
    <t xml:space="preserve">COLEGIO PUBLICO JOSE LUIS VILLAR PALASI </t>
  </si>
  <si>
    <t xml:space="preserve">I.E.S MARIA ZAMBRANO </t>
  </si>
  <si>
    <t>COLEGIO PUBLICO VICENTE ALEIXANDRE GIMNASIO</t>
  </si>
  <si>
    <t xml:space="preserve">MANCOMUNIDAD DE MUNICIPIOS DE LA AXARQUIA </t>
  </si>
  <si>
    <t xml:space="preserve">COLEGIO PUBLICO BLAS INFANTE </t>
  </si>
  <si>
    <t>TENENCIA DE ALCALDIA CALETA DE VELEZ HOGAR DEL PENSIONISTA</t>
  </si>
  <si>
    <t xml:space="preserve">COLEGIO PUBLICO ANTONIO CHECA </t>
  </si>
  <si>
    <t xml:space="preserve">COLEGIO PUBLICO CUSTODIO PUGAS </t>
  </si>
  <si>
    <t>COLEGIO PUBLICO VICENTE ALEIXANDRE COMEDOR</t>
  </si>
  <si>
    <t>TENENCIA DE ALCALDIA CALETA DE VELEZ SALA DE LECTURA</t>
  </si>
  <si>
    <t xml:space="preserve">COMPLEJO DEPORTIVO DE CHILCHES </t>
  </si>
  <si>
    <t xml:space="preserve">COLEGIO PUBLICO JUAN PANIAGUA </t>
  </si>
  <si>
    <t xml:space="preserve">C.P. RURAL TORREJARAL (VALLE-NIZA) </t>
  </si>
  <si>
    <t xml:space="preserve">TENENCIA DE ALCALDIA DE CAJIZ </t>
  </si>
  <si>
    <t xml:space="preserve">COMPLEJO DEPORTIVO DE BENAJARAFE </t>
  </si>
  <si>
    <t xml:space="preserve">COLEGIO PUBLICO JUAN PORRAS NIETO </t>
  </si>
  <si>
    <t xml:space="preserve">AULAS PREFABRICADAS </t>
  </si>
  <si>
    <t>GRUPO ESCOLAR AULA Nº1</t>
  </si>
  <si>
    <t>GRUPO ESCOLAR AULA Nº2</t>
  </si>
  <si>
    <t>GRUPO ESCOLAR AULA Nº3</t>
  </si>
  <si>
    <t>GRUPO ESCOLAR AULA Nº4</t>
  </si>
  <si>
    <t>GRUPO ESCOLAR AULA Nº5</t>
  </si>
  <si>
    <t xml:space="preserve">CEIP VELASCO Y MERINO </t>
  </si>
  <si>
    <t xml:space="preserve">COLEGIO PUBLICO LOPEZ MAYOR </t>
  </si>
  <si>
    <t xml:space="preserve">ESCUELA DE ADULTOS CLARA CAMPOAMOR </t>
  </si>
  <si>
    <t xml:space="preserve">C.E.I.P. ATENEA </t>
  </si>
  <si>
    <t xml:space="preserve">CENTRO DESARROLLO COMUNITARIO ISABEL MANOJA </t>
  </si>
  <si>
    <t xml:space="preserve">C.C. PABLO RUIZ PICASSO </t>
  </si>
  <si>
    <t xml:space="preserve">PATRONATO DE RECAUDACION PROVINCIAL </t>
  </si>
  <si>
    <t xml:space="preserve">COLEGIO RINCON </t>
  </si>
  <si>
    <t xml:space="preserve">C.E.I.P. MAESTRA VIRGINIA GAITAN </t>
  </si>
  <si>
    <t xml:space="preserve">I.E.S. PLAYAMAR </t>
  </si>
  <si>
    <t xml:space="preserve">COLEGIO PALMA DE MALLORCA </t>
  </si>
  <si>
    <t xml:space="preserve">C.E.I.P. MAR ARGENTEA </t>
  </si>
  <si>
    <t xml:space="preserve">COLEGIO RURAL SANTA MARIA DEL CERRO </t>
  </si>
  <si>
    <t xml:space="preserve">COLEGIO PÚBLICO JOAQUÍN PEINADO </t>
  </si>
  <si>
    <t xml:space="preserve">CENTRO SOCIOEDUCATIVO </t>
  </si>
  <si>
    <t xml:space="preserve">CENTRO CIVICO JUAN DE CASTELLANOS </t>
  </si>
  <si>
    <t xml:space="preserve">C.E.I.P. SANTA TERESA </t>
  </si>
  <si>
    <t xml:space="preserve">CEIP HERMELINDA NUÑEZ </t>
  </si>
  <si>
    <t xml:space="preserve">CEIP MANUEL ALONSO </t>
  </si>
  <si>
    <t xml:space="preserve">BIBLIOTECA PUBLICA MUNICIPAL EDITOR JOSE M. LARA </t>
  </si>
  <si>
    <t xml:space="preserve">CEIP PEDRO GUTIERREZ </t>
  </si>
  <si>
    <t xml:space="preserve">CEIP JOSE RAMON </t>
  </si>
  <si>
    <t xml:space="preserve">CEIP OROMANA </t>
  </si>
  <si>
    <t xml:space="preserve">CEIP ALCALDE JOAQUIN GARCIA </t>
  </si>
  <si>
    <t xml:space="preserve">CEIP SAN MATEO </t>
  </si>
  <si>
    <t xml:space="preserve">CEIP CONCEPCION VAZQUEZ </t>
  </si>
  <si>
    <t xml:space="preserve">CEIP REINA FABIOLA </t>
  </si>
  <si>
    <t xml:space="preserve">CEIP ANGELES MARTIN MATEO </t>
  </si>
  <si>
    <t xml:space="preserve">CEIP FEDERICO GARCIA LORCA </t>
  </si>
  <si>
    <t xml:space="preserve">CENTRO CIVICO SILOS-ZACATIN </t>
  </si>
  <si>
    <t xml:space="preserve">CENTRO DE DIA LUIS VELAZQUEZ PEÑA </t>
  </si>
  <si>
    <t xml:space="preserve">CEIP LOS CERCADILLOS </t>
  </si>
  <si>
    <t xml:space="preserve">CENTRO CIVICO DISTRITO NORTE </t>
  </si>
  <si>
    <t xml:space="preserve">CEIP ANTONIO RODRIGUEZ ALMODOVAR </t>
  </si>
  <si>
    <t xml:space="preserve">CEIP PUERTA DE ALCALA </t>
  </si>
  <si>
    <t xml:space="preserve">CEIP MAESTRO RAFAEL BRAVO MARTIN </t>
  </si>
  <si>
    <t xml:space="preserve">OFICINA MUNICIPAL (SAN IGNACIO DEL VIAR) </t>
  </si>
  <si>
    <t xml:space="preserve">CEIP NUESTRA SEÑORA DEL CARMEN </t>
  </si>
  <si>
    <t xml:space="preserve">CENTRO CIVICO DEL VIAR </t>
  </si>
  <si>
    <t xml:space="preserve">I.E.S. ILIPA MAGNA </t>
  </si>
  <si>
    <t xml:space="preserve">INSTITUTO DE ENSEÑANZA SECUNDARIA LAS ACEÑAS </t>
  </si>
  <si>
    <t xml:space="preserve">COLEGIO PUBLICO PURISIMA CONCEPCION </t>
  </si>
  <si>
    <t xml:space="preserve">COLEGIO GINER DE LOS RIOS </t>
  </si>
  <si>
    <t xml:space="preserve">TENENCIA DE LA  ALCALDIA DEL ARAL </t>
  </si>
  <si>
    <t xml:space="preserve">EDIFICIO NATURAMA </t>
  </si>
  <si>
    <t xml:space="preserve">EDIFICIO MULTIUSOS MUNICIPAL </t>
  </si>
  <si>
    <t xml:space="preserve">COLEGIO LA FUENTE </t>
  </si>
  <si>
    <t xml:space="preserve">COLEGIO EL RUEDO </t>
  </si>
  <si>
    <t xml:space="preserve">COLEGIO EUROPA </t>
  </si>
  <si>
    <t xml:space="preserve">COLEGIO PROFESOR M. SANCHEZ ALONSO </t>
  </si>
  <si>
    <t xml:space="preserve">COLEGIO EL ARACHE </t>
  </si>
  <si>
    <t xml:space="preserve">BIBLIOTECA MUNICIPAL IGNACIO Y FRANCISCO MORA </t>
  </si>
  <si>
    <t xml:space="preserve">COLEGIO PUBLICO NUESTRO PADRE JESUS </t>
  </si>
  <si>
    <t xml:space="preserve">SALON DE ACTOS URB. JARDINES AZNALCOLLAR LOCAL 2 </t>
  </si>
  <si>
    <t xml:space="preserve">CEIP LAS ERILLAS </t>
  </si>
  <si>
    <t xml:space="preserve">E.I. BLANCANIEVES </t>
  </si>
  <si>
    <t xml:space="preserve">COLEGIO PUBLICO NUESTRA SEÑORA DE LAS NIEVES </t>
  </si>
  <si>
    <t xml:space="preserve">COLEGIO PÚBLICO BEATRIZ GALINDO </t>
  </si>
  <si>
    <t xml:space="preserve">ESPACIO JOVEN </t>
  </si>
  <si>
    <t xml:space="preserve">COLEGIO E.I.P.EL MANANTIAL </t>
  </si>
  <si>
    <t xml:space="preserve">COLEGIO E.I.P. CLARA CAMPOAMOR </t>
  </si>
  <si>
    <t xml:space="preserve">COLEGIO E.I.P. PADRE MANJON </t>
  </si>
  <si>
    <t xml:space="preserve">COLEGIO E.I.P. SANTO DOMINGO DE SILOS </t>
  </si>
  <si>
    <t xml:space="preserve">COLEGIO PUBLICO MIGUEL HERNANDEZ </t>
  </si>
  <si>
    <t xml:space="preserve">GRUPO ESCOLAR MANUEL DE FALLA </t>
  </si>
  <si>
    <t xml:space="preserve">COLEGIO LIBRE ADOPTADO MARIA AUXILIADORA </t>
  </si>
  <si>
    <t xml:space="preserve">HOGAR DEL PENSIONISTA LOS NARANJOS </t>
  </si>
  <si>
    <t xml:space="preserve">COLEGIO MANUEL MEDINA </t>
  </si>
  <si>
    <t xml:space="preserve">CENTRO MULTIFUNCIONAL CARMEN LAFFON </t>
  </si>
  <si>
    <t xml:space="preserve">NUEVO COLEGIO C3 </t>
  </si>
  <si>
    <t xml:space="preserve">COLEGIO PUBLICO SAN JUAN BAUTISTA </t>
  </si>
  <si>
    <t xml:space="preserve">I.E.S. CIUDAD DE LAS CABEZAS (ANTES PUA) </t>
  </si>
  <si>
    <t xml:space="preserve">C.P. LUIS VALLADARES </t>
  </si>
  <si>
    <t xml:space="preserve">NAVE SENPA </t>
  </si>
  <si>
    <t xml:space="preserve">COLEGIO PUBLICO LA ALGODONERA </t>
  </si>
  <si>
    <t xml:space="preserve">I.E.S. DELGADO BRACKENBURY </t>
  </si>
  <si>
    <t xml:space="preserve">COLEGIO PUBLICO CERRO GUADAÑA </t>
  </si>
  <si>
    <t xml:space="preserve">GRUPO ESCOLAR JUAN RODRIGUEZ BERROCAL </t>
  </si>
  <si>
    <t xml:space="preserve">COLEGIO PUBLICO LA COLINA </t>
  </si>
  <si>
    <t xml:space="preserve">CEIP ANDALUCIA </t>
  </si>
  <si>
    <t xml:space="preserve">POLIDEPORTIVO MUNICIPAL DE LA BARRIADA DE LA UVA </t>
  </si>
  <si>
    <t xml:space="preserve">COLEGIO PUBLICO VIRGEN DE GUADALUPE </t>
  </si>
  <si>
    <t xml:space="preserve">CEIP RAIMUNDO LULIO </t>
  </si>
  <si>
    <t xml:space="preserve">GRUPO ESCOLAR NTRA. SRA. DEL ROCIO </t>
  </si>
  <si>
    <t xml:space="preserve"> G.E. MAESTRO ARTURO GINER </t>
  </si>
  <si>
    <t xml:space="preserve">COLEGIO PUBLICO EL CARAMBOLO </t>
  </si>
  <si>
    <t xml:space="preserve">COLEGIO PUBLICO BERNARDO BARCO </t>
  </si>
  <si>
    <t xml:space="preserve">CASA MUNICIPAL MULTIUSOS </t>
  </si>
  <si>
    <t xml:space="preserve">CENTRO CIVICO BLAS INFANTE </t>
  </si>
  <si>
    <t xml:space="preserve">AYUNTAMIENTO DE CANTILLANA </t>
  </si>
  <si>
    <t xml:space="preserve">CEIP LA ESPERANZA </t>
  </si>
  <si>
    <t xml:space="preserve">ANEXO POLIDEPORTIVO MUNICIPAL </t>
  </si>
  <si>
    <t xml:space="preserve">CEIP NUESTRA SEÑORA DE LA SOLEDAD </t>
  </si>
  <si>
    <t xml:space="preserve">SEDE PROTECCIÓN CIVIL CANTILLANA </t>
  </si>
  <si>
    <t xml:space="preserve">OFICINA MUNICIPAL DEL PLAN GENERAL </t>
  </si>
  <si>
    <t xml:space="preserve">GRUPO ESCOLAR CERVANTES </t>
  </si>
  <si>
    <t xml:space="preserve">GRUPO ESCOLAR BEATO JUAN GRANDE </t>
  </si>
  <si>
    <t xml:space="preserve">GRUPO PREESCOLAR DEL REAL </t>
  </si>
  <si>
    <t xml:space="preserve">I.E.S. BACHILLERATO MAESE RODRIGO </t>
  </si>
  <si>
    <t xml:space="preserve">GRUPO ESCOLAR POBLADO DE GUADAJOZ </t>
  </si>
  <si>
    <t xml:space="preserve">NUEVO CENTRO DE SALUD </t>
  </si>
  <si>
    <t xml:space="preserve">CEIP LOPE DE VEGA </t>
  </si>
  <si>
    <t xml:space="preserve">C.E.I.P. MIGUEL DE CERVANTES </t>
  </si>
  <si>
    <t xml:space="preserve">CEIP MONTELIRIO </t>
  </si>
  <si>
    <t xml:space="preserve">COLEGIO PUBLICO LUIS CERNUDA </t>
  </si>
  <si>
    <t xml:space="preserve">CENTRO DE MAYORES COLON </t>
  </si>
  <si>
    <t xml:space="preserve">I.E.S. PABLO NERUDA </t>
  </si>
  <si>
    <t xml:space="preserve">CENTRO CIVICO SOCIAL </t>
  </si>
  <si>
    <t xml:space="preserve">COLEGIO PUBLICO HERNAN CORTES </t>
  </si>
  <si>
    <t xml:space="preserve">CENTRO SOCIAL MUNICIPAL (PLANTA BAJA) </t>
  </si>
  <si>
    <t xml:space="preserve">EDIFICIO EL JUDIO </t>
  </si>
  <si>
    <t xml:space="preserve">INSTITUTO DE ENSEÑANZA MEDIA EL CARMEN </t>
  </si>
  <si>
    <t xml:space="preserve">OFICINAS S.A.E. </t>
  </si>
  <si>
    <t xml:space="preserve">EXCMO. AYUNTAMIENTO (PLANTA ALTA) </t>
  </si>
  <si>
    <t xml:space="preserve">CENTRO EDUCATIVO LA LAGUNA </t>
  </si>
  <si>
    <t xml:space="preserve">COLEGIO PUBLICO VIRGEN DEL ROBLEDO </t>
  </si>
  <si>
    <t xml:space="preserve">COLEGIO PUBLICO MANUEL GOMEZ </t>
  </si>
  <si>
    <t xml:space="preserve">CEIP JOSEFA NAVARRO ZAMORA </t>
  </si>
  <si>
    <t xml:space="preserve">COLEGIO PUBLICO HIPOLITO LOBATO </t>
  </si>
  <si>
    <t xml:space="preserve">COLEGIO PUBLICO VICENTE NERIA </t>
  </si>
  <si>
    <t xml:space="preserve">CENTRO MUNICIPAL DE INTEGRACION SOCIAL </t>
  </si>
  <si>
    <t xml:space="preserve">COLEGIO PUBLICO IRIPPO </t>
  </si>
  <si>
    <t xml:space="preserve">COLEGIO PUBLICO MARIA ANA DE LA CALLE EJIDO </t>
  </si>
  <si>
    <t xml:space="preserve">COLEGIO P. NACIONAL SAN JOSE DE CALASANZ </t>
  </si>
  <si>
    <t xml:space="preserve">COLEGIO FERNAN CABALLERO </t>
  </si>
  <si>
    <t xml:space="preserve">COLEGIO LOS MONTECILLOS </t>
  </si>
  <si>
    <t xml:space="preserve">COLEGIO IBARBURU </t>
  </si>
  <si>
    <t xml:space="preserve">COLEGIO CARLOS I </t>
  </si>
  <si>
    <t xml:space="preserve">COLEGIO MAESTRO JOSE VARELA </t>
  </si>
  <si>
    <t xml:space="preserve">COLEGIO MAESTRA DOLORES VELASCO </t>
  </si>
  <si>
    <t xml:space="preserve">COLEGIO DIECINUEVE DE ABRIL </t>
  </si>
  <si>
    <t xml:space="preserve">COLEGIO LA MOTILLA </t>
  </si>
  <si>
    <t xml:space="preserve">COLEGIO EL PALMARILLO </t>
  </si>
  <si>
    <t xml:space="preserve">COLEGIO LAS PORTADAS </t>
  </si>
  <si>
    <t xml:space="preserve">COLEGIO ARCO NORTE </t>
  </si>
  <si>
    <t xml:space="preserve">COLEGIO MAESTRO ENRIQUE DIAZ FERRERAS </t>
  </si>
  <si>
    <t xml:space="preserve">COLEGIO VALME CORONADA </t>
  </si>
  <si>
    <t xml:space="preserve">COLEGIO NUESTRA SEÑORA DE CONSOLACION </t>
  </si>
  <si>
    <t xml:space="preserve">COLEGIO GLORIA FUERTES </t>
  </si>
  <si>
    <t xml:space="preserve">COLEGIO POETAS ANDALUCES </t>
  </si>
  <si>
    <t xml:space="preserve">COLEGIO ANA MARIA MATUTE </t>
  </si>
  <si>
    <t xml:space="preserve">CEIP ENTRENUCLEOS </t>
  </si>
  <si>
    <t xml:space="preserve">COLEGIO ASTIGI </t>
  </si>
  <si>
    <t xml:space="preserve">COLEGIO BLAS INFANTE </t>
  </si>
  <si>
    <t xml:space="preserve">COLEGIO SAN AGUSTIN </t>
  </si>
  <si>
    <t xml:space="preserve">COLEGIO PEDRO GARFIAS </t>
  </si>
  <si>
    <t xml:space="preserve">COLEGIO EL VALLE </t>
  </si>
  <si>
    <t xml:space="preserve">CENTRO DE EDUCACION PERMANENTE MIGUEL HERNANDEZ </t>
  </si>
  <si>
    <t xml:space="preserve">COLEGIO EL CARMEN </t>
  </si>
  <si>
    <t xml:space="preserve">COLEGIO CIUDAD DEL SOL </t>
  </si>
  <si>
    <t xml:space="preserve">INSTITUTO SAN FULGENCIO </t>
  </si>
  <si>
    <t xml:space="preserve">PALACIO DE ALCANTARA </t>
  </si>
  <si>
    <t xml:space="preserve">COLEGIO DE EDUCACION PRIMARIA ESPARTINAS </t>
  </si>
  <si>
    <t xml:space="preserve">INSTITUTO LAURETUM </t>
  </si>
  <si>
    <t xml:space="preserve">SODESTEPA, S.L.U. </t>
  </si>
  <si>
    <t xml:space="preserve">ED. SOC. CENTRO-DIA ALCALDE NIÑO ANSELMO </t>
  </si>
  <si>
    <t xml:space="preserve">CENTRO CIVICO PLAZA DE LA CORACHA </t>
  </si>
  <si>
    <t xml:space="preserve">ANTIGUO MATADERO </t>
  </si>
  <si>
    <t xml:space="preserve">OFICINAS DEL AYUNTAMIENTO -HISTÓRICO- </t>
  </si>
  <si>
    <t xml:space="preserve">COLEGIO PUBLICO SANTO TOMAS DE AQUINO </t>
  </si>
  <si>
    <t xml:space="preserve">EDIFICIO LA HUERTA </t>
  </si>
  <si>
    <t xml:space="preserve">COLEGIO PUBLICO DUQUESA CAYETANA </t>
  </si>
  <si>
    <t xml:space="preserve">COLEGIO PUBLICO DUQUES DE ALBA </t>
  </si>
  <si>
    <t xml:space="preserve">AYUNTAMIENTO DE GELVES </t>
  </si>
  <si>
    <t xml:space="preserve">C.E.I.P. FERNANDO FELIU </t>
  </si>
  <si>
    <t xml:space="preserve">COLEGIO PUBLICO MIXTO - JUAN CORRALES </t>
  </si>
  <si>
    <t xml:space="preserve">COLEGIO PUBLICO ANGEL CAMPANO </t>
  </si>
  <si>
    <t xml:space="preserve">COLEGIO PUBLICO ANTONIO REYES LARA </t>
  </si>
  <si>
    <t xml:space="preserve">COLEGIO PUBLICO CARMEN ITURBIDE </t>
  </si>
  <si>
    <t xml:space="preserve">COLEGIO PUBLICO CELEDONIO VILLA </t>
  </si>
  <si>
    <t xml:space="preserve">CENTRO CIVICO LA ESTACIÓN </t>
  </si>
  <si>
    <t xml:space="preserve">CENTRO CIVICO TORRE DE LA REINA </t>
  </si>
  <si>
    <t xml:space="preserve">EDIFICIO MUNICIPAL ARROYO </t>
  </si>
  <si>
    <t xml:space="preserve">CENTRO EDUCACION ADULTOS </t>
  </si>
  <si>
    <t xml:space="preserve">PALACIO DE LA MUSICA </t>
  </si>
  <si>
    <t xml:space="preserve">COLEGIO PUBLICO POSADAS CARVAJAL </t>
  </si>
  <si>
    <t xml:space="preserve">COLEGIOS PUBLICOS </t>
  </si>
  <si>
    <t xml:space="preserve">EDUCACION ADULTOS "MOLINO VIENTO" </t>
  </si>
  <si>
    <t xml:space="preserve">COLEGIO NEBRIXA </t>
  </si>
  <si>
    <t xml:space="preserve">COLEGIO EL RECREO </t>
  </si>
  <si>
    <t xml:space="preserve">COLEGIO IGNACIO HALCON </t>
  </si>
  <si>
    <t xml:space="preserve">COLEGIO CRISTO REY </t>
  </si>
  <si>
    <t xml:space="preserve">COLEGIO JOSEFA GAVALA </t>
  </si>
  <si>
    <t xml:space="preserve">COLEGIO PUBLICO JOSE CORTINES PACHECO </t>
  </si>
  <si>
    <t xml:space="preserve">I.E.S. EL FONTANAL </t>
  </si>
  <si>
    <t xml:space="preserve">LA MISERICORDIA </t>
  </si>
  <si>
    <t xml:space="preserve">I.E.S. BAJO GUADALQUIVIR </t>
  </si>
  <si>
    <t xml:space="preserve">COLEGIO ELIO ANTONIO </t>
  </si>
  <si>
    <t xml:space="preserve">EDIFICIO SALON MUNICIPAL </t>
  </si>
  <si>
    <t xml:space="preserve">CASA DE LA CULTURA (ANTIGUOS JUZGADOS) </t>
  </si>
  <si>
    <t xml:space="preserve">I.E.S. AL-LAWRA (LAS VIÑAS) </t>
  </si>
  <si>
    <t xml:space="preserve">COLEGIO VIRGEN DE LOS REYES </t>
  </si>
  <si>
    <t xml:space="preserve">COLEGIO REYES DE ESPAÑA </t>
  </si>
  <si>
    <t xml:space="preserve">COLEGIO VIRGEN DE SETEFILLA </t>
  </si>
  <si>
    <t xml:space="preserve">COLEGIO DEL POBLADO DEL PRIORATO </t>
  </si>
  <si>
    <t xml:space="preserve">GUARDERIA DEL POBLADO DE SETEFILLA </t>
  </si>
  <si>
    <t xml:space="preserve">C.E.I.P. DIRECTOR MANUEL SOMOZA </t>
  </si>
  <si>
    <t xml:space="preserve">AYUNTAMIENTO DE EL MADROÑO </t>
  </si>
  <si>
    <t xml:space="preserve">VILLA DEL CONOCIMIENTO Y LAS ARTES </t>
  </si>
  <si>
    <t xml:space="preserve">COLEGIO PUBLICO JUAN CARABALLO </t>
  </si>
  <si>
    <t xml:space="preserve">I.E.S. MARIA INMACULADA </t>
  </si>
  <si>
    <t xml:space="preserve">COLEGIO PUBLICO HUERTA EL RETIRO </t>
  </si>
  <si>
    <t xml:space="preserve">CENTRO CIVICO FEDERICO GARCIA LORCA </t>
  </si>
  <si>
    <t xml:space="preserve">COLEGIO PUBLICO MANUEL ROMERO ARREGUI </t>
  </si>
  <si>
    <t xml:space="preserve">COLEGIO PUBLICO ROSALES </t>
  </si>
  <si>
    <t xml:space="preserve">COLEGIO PUBLICO LEPANTO </t>
  </si>
  <si>
    <t xml:space="preserve">COLEGIO ALJARAFE </t>
  </si>
  <si>
    <t xml:space="preserve">CENTRO 3ª EDAD LEPANTO </t>
  </si>
  <si>
    <t xml:space="preserve">CENTRO SOCIOCULTURAL LOS ALCORES </t>
  </si>
  <si>
    <t xml:space="preserve">COLEGIO PUBLICO EL OLIVO </t>
  </si>
  <si>
    <t xml:space="preserve">BIBLIOTECA PUBLICA RAFAEL ALBERTI </t>
  </si>
  <si>
    <t xml:space="preserve">I.E.S. CAVALERI </t>
  </si>
  <si>
    <t xml:space="preserve">I.E.S.JUAN DE MAIRENA </t>
  </si>
  <si>
    <t xml:space="preserve">COLEGIO GUADALQUIVIR </t>
  </si>
  <si>
    <t xml:space="preserve">ESCUELA INFANTIL LA HUERTA </t>
  </si>
  <si>
    <t xml:space="preserve">TEATRO VILLA DE MAIRENA </t>
  </si>
  <si>
    <t xml:space="preserve">I.E.S. HIPATIA </t>
  </si>
  <si>
    <t xml:space="preserve">COLEGIO PUBLICO GINER DE LOS RIOS </t>
  </si>
  <si>
    <t xml:space="preserve">CEIP MALALA </t>
  </si>
  <si>
    <t xml:space="preserve">COLEGIO CENTRO DOCENTE MARIA </t>
  </si>
  <si>
    <t xml:space="preserve">COLEGIO PUBLICO PADRE MARCHENA </t>
  </si>
  <si>
    <t xml:space="preserve">COL. PUB. JUAN XXIII (ANT. COL. OLMEDO) (6 AULAS) </t>
  </si>
  <si>
    <t xml:space="preserve">COLEGIO PUBLICO JUAN XXIII (SECCION ALAMEDA) </t>
  </si>
  <si>
    <t xml:space="preserve">COLEGIO PUBLICO SENDA ANCHA </t>
  </si>
  <si>
    <t xml:space="preserve">COL. PUB. JUAN XXIII (ANT. COL. OLMEDO) (2 AULAS) </t>
  </si>
  <si>
    <t xml:space="preserve">SEDE IGLESIA EVANGELICA (RECINTO FERIAL) </t>
  </si>
  <si>
    <t xml:space="preserve">COLEGIO PUBLICO MAESTRA ANGELES CUESTAS </t>
  </si>
  <si>
    <t xml:space="preserve">OFICINA SERVICIOS SOCIALES </t>
  </si>
  <si>
    <t xml:space="preserve">COLEGIO PUBLICO FERNANDO VILLALON </t>
  </si>
  <si>
    <t xml:space="preserve">ANTIGUA ESTACION DE TREN </t>
  </si>
  <si>
    <t xml:space="preserve">COLEGIO PUBLICO MARIA AUXILIADORA </t>
  </si>
  <si>
    <t xml:space="preserve">C. ADULTOS FEDERICO GARCIA LORCA </t>
  </si>
  <si>
    <t xml:space="preserve">COLEGIO PUBLICO REINA SOFIA </t>
  </si>
  <si>
    <t xml:space="preserve">CENTRO DE LA MUJER (ANTIGUO TALLER MUN. ALBATROS) </t>
  </si>
  <si>
    <t xml:space="preserve">BIBLIOT. PUBL.MUN. "CRONISTA J.J. GARCIA LOPEZ" </t>
  </si>
  <si>
    <t xml:space="preserve">COLEGIO PUBLICO EL CASTILLO </t>
  </si>
  <si>
    <t xml:space="preserve">LOCAL HUERTA DEL HOSPITAL </t>
  </si>
  <si>
    <t xml:space="preserve">COLEGIO PUBLICO LUIS HERNANDEZ </t>
  </si>
  <si>
    <t xml:space="preserve">COLEGIO NACIONAL </t>
  </si>
  <si>
    <t xml:space="preserve">COLEGIO EL PRADO </t>
  </si>
  <si>
    <t xml:space="preserve">EDIFICIO DE SERVICIOS SOCIALES </t>
  </si>
  <si>
    <t xml:space="preserve">COMEDOR CENTRO CIVICO EUCALIPTOS </t>
  </si>
  <si>
    <t xml:space="preserve">COLEGIOS DE LA SAGRADA FAMILIA </t>
  </si>
  <si>
    <t xml:space="preserve">GALERIA COMERCIAL MERCADO ABASTOS </t>
  </si>
  <si>
    <t xml:space="preserve">COLEGIO PUBLICO RODRIGUEZ MARIN </t>
  </si>
  <si>
    <t xml:space="preserve">COLEGIO NUESTRA SEÑORA DE FATIMA </t>
  </si>
  <si>
    <t xml:space="preserve">CENTRO OCUPACIONAL DE NUEVO RETO </t>
  </si>
  <si>
    <t xml:space="preserve">CASA DE LA JUVENTUD DE OSUNA </t>
  </si>
  <si>
    <t xml:space="preserve">RESIDENCIA HOGAR NTRA. SRA. DE FATIMA </t>
  </si>
  <si>
    <t xml:space="preserve">COLEGIO LAGUNA DE CARO </t>
  </si>
  <si>
    <t xml:space="preserve">COLEGIO PABLO RUIZ PICASSO </t>
  </si>
  <si>
    <t xml:space="preserve">INSTITUTO BACHILLERATO DIEGO LLORENTE </t>
  </si>
  <si>
    <t xml:space="preserve">COLEGIO PARROQUIAL NUESTRA SEÑORA DE LAS NIEVES </t>
  </si>
  <si>
    <t xml:space="preserve">COLEGIO JUAN JOSE BAQUERO </t>
  </si>
  <si>
    <t xml:space="preserve">CIRCULO JOVEN </t>
  </si>
  <si>
    <t xml:space="preserve">COLEGIO LOS CHAPATALES </t>
  </si>
  <si>
    <t xml:space="preserve">C.E.I.P. LAS PALMERAS </t>
  </si>
  <si>
    <t xml:space="preserve">INSTITUTO ENSEÑANZA SECUNDARIA ALMUDEYNE </t>
  </si>
  <si>
    <t xml:space="preserve">GUARDERIA MUNICIPAL "LA NANA" </t>
  </si>
  <si>
    <t xml:space="preserve">I.E.S. MARISMAS </t>
  </si>
  <si>
    <t xml:space="preserve">CEIP MARIA DOÑA </t>
  </si>
  <si>
    <t xml:space="preserve">COLEGIO JUAN HIDALGO GONZALEZ </t>
  </si>
  <si>
    <t xml:space="preserve">C. PUBLICO FELIX RODRIGUEZ DE LA FUENTE </t>
  </si>
  <si>
    <t xml:space="preserve">CENTRO OCUPACIONAL DE DISCAPACITADOS </t>
  </si>
  <si>
    <t xml:space="preserve">I.E.S. JOAQUIN ROMERO MURUBE </t>
  </si>
  <si>
    <t xml:space="preserve">GUARDERIA INFANTIL LA LUNA DEL HORCAJO </t>
  </si>
  <si>
    <t xml:space="preserve">CASA AYUNTAMIENTO MARIBAÑEZ </t>
  </si>
  <si>
    <t xml:space="preserve">SALÓN MULTIUSOS CENTRO SERV. SOCIALES COMUNITARIOS </t>
  </si>
  <si>
    <t xml:space="preserve">C.P. "LA REGÜELA" </t>
  </si>
  <si>
    <t xml:space="preserve">ESCUELA INFANTIL DE PRIMER CICLO </t>
  </si>
  <si>
    <t xml:space="preserve">COLEGIO PUBLICO LAS HUERTAS </t>
  </si>
  <si>
    <t xml:space="preserve">SALON MULTIUSO </t>
  </si>
  <si>
    <t xml:space="preserve">SALON DE ACTOS ESCUELAS NUEVAS </t>
  </si>
  <si>
    <t xml:space="preserve">SALON DE ACTOS CASA DE LA JUVENTUD </t>
  </si>
  <si>
    <t xml:space="preserve">CENTRO OCUPACIONAL DE DISCAPACITADOS TORRE DEL REY </t>
  </si>
  <si>
    <t xml:space="preserve">CEIP NUESTRA SEÑORA DE BELEN </t>
  </si>
  <si>
    <t xml:space="preserve">CENTRO COMERCIAL </t>
  </si>
  <si>
    <t xml:space="preserve">CENTRO DE DIA BARRIADA SAN JOSE </t>
  </si>
  <si>
    <t xml:space="preserve">GIMNASIO MUNICIPAL LA SOLEDAD </t>
  </si>
  <si>
    <t xml:space="preserve">COLEGIO PUBLICO BEATRIZ DE CABRERA </t>
  </si>
  <si>
    <t xml:space="preserve">COLEGIO PUBLICO LA INMACULADA </t>
  </si>
  <si>
    <t xml:space="preserve">CASA DE LA CULTURA (MUSEO) </t>
  </si>
  <si>
    <t xml:space="preserve">BODEGA  DE ANTONIO FUENTES </t>
  </si>
  <si>
    <t xml:space="preserve">CENTRO DE FORMACION MIGUEL HERNANDEZ </t>
  </si>
  <si>
    <t xml:space="preserve">GUARDERIA INFANTIL CENTRO PUBLICO </t>
  </si>
  <si>
    <t xml:space="preserve">COLEGIO SAGRADO CORAZON </t>
  </si>
  <si>
    <t xml:space="preserve">INSTITUTO DE ENSEÑANZAS SECUNDARIAS </t>
  </si>
  <si>
    <t xml:space="preserve">CINE ANDALUCIA </t>
  </si>
  <si>
    <t xml:space="preserve">EDIFICIO ESCOLAR </t>
  </si>
  <si>
    <t xml:space="preserve">COLEGIO PUBLICO ANTONIO CUEVAS </t>
  </si>
  <si>
    <t xml:space="preserve">SEDE VECINAL </t>
  </si>
  <si>
    <t xml:space="preserve">CEIP FEDERICO GARCÍA LORCA </t>
  </si>
  <si>
    <t xml:space="preserve">COLEGIO PUBLICO GUADALQUIVIR </t>
  </si>
  <si>
    <t xml:space="preserve">COLEGIO PUBLICO LOS AZAHARES </t>
  </si>
  <si>
    <t xml:space="preserve">COLEGIO PUBLICO MAESTRO ANTONIO RODRIGUEZ </t>
  </si>
  <si>
    <t xml:space="preserve">COLEGIO JUPITER </t>
  </si>
  <si>
    <t xml:space="preserve">GRUPO ESCOLAR LA PAZ </t>
  </si>
  <si>
    <t xml:space="preserve">COLEGIO NUESTRA SEÑORA DEL PATROCINIO </t>
  </si>
  <si>
    <t xml:space="preserve">C.E.I.P. BLANCA DE LOS RIOS </t>
  </si>
  <si>
    <t xml:space="preserve">COLEGIO PUBLICO MAESTRO PEPE GONZALEZ </t>
  </si>
  <si>
    <t xml:space="preserve">LOCAL PLAZA DE ABASTOS </t>
  </si>
  <si>
    <t xml:space="preserve"> PUNTO VUELA GUADALINFO </t>
  </si>
  <si>
    <t xml:space="preserve">C.E.I.P. CARMEN BORREGO </t>
  </si>
  <si>
    <t xml:space="preserve">COLEGIO FRANCISCA PEREZ CERPA </t>
  </si>
  <si>
    <t xml:space="preserve">SALON MULTIUSOS DEL AYUNTAMIENTO </t>
  </si>
  <si>
    <t xml:space="preserve">EDIFICIO FUNDACION PARA EL DESARROLLO </t>
  </si>
  <si>
    <t xml:space="preserve">COLEGIO TARTESOS </t>
  </si>
  <si>
    <t xml:space="preserve">CASA DE LAS ARTES (JUNTO AYUNTAMIENTO) </t>
  </si>
  <si>
    <t xml:space="preserve">POLIDEPORTIVO 1º DE MAYO </t>
  </si>
  <si>
    <t xml:space="preserve">COLEGIO DAVID PEÑA DORANTE </t>
  </si>
  <si>
    <t xml:space="preserve">I.E.S. SOTERO HERNANDEZ </t>
  </si>
  <si>
    <t xml:space="preserve">C.P.PAYAN GARRIDO (ESTACADA LA SEÑORITA) </t>
  </si>
  <si>
    <t xml:space="preserve">COLEGIO JOSE PAYAN GARRIDO </t>
  </si>
  <si>
    <t>EDIFICIO ECOCENTRO REF CAT 7518501QB4471N0001KZ</t>
  </si>
  <si>
    <t xml:space="preserve">COLEGIO PUBLICO SAN EUSTAQUIO </t>
  </si>
  <si>
    <t xml:space="preserve">AYUNTAMIENTO DE SAN NICOLAS DEL PUERTO </t>
  </si>
  <si>
    <t xml:space="preserve">COLEGIO PUBLICO JOSEFA FRIAS </t>
  </si>
  <si>
    <t xml:space="preserve">C.E.I.P. MOSAICO </t>
  </si>
  <si>
    <t xml:space="preserve">IES VELAZQUEZ </t>
  </si>
  <si>
    <t xml:space="preserve">CDP LA SALLE LA PURISIMA </t>
  </si>
  <si>
    <t xml:space="preserve">IES SAN ISIDORO </t>
  </si>
  <si>
    <t xml:space="preserve">CDP ITALICA </t>
  </si>
  <si>
    <t xml:space="preserve">CONSEJ.TURISMO,REGENERACION,JUSTICIA Y ADMON LOCAL </t>
  </si>
  <si>
    <t xml:space="preserve">CEIP SOR ANGELA DE LA CRUZ </t>
  </si>
  <si>
    <t xml:space="preserve">CONSERVATORIO SUPERIOR DE MÚSICA MANUEL CASTILLO </t>
  </si>
  <si>
    <t xml:space="preserve">CONSERV. PROF. MUSICA CRISTOBAL MORALES </t>
  </si>
  <si>
    <t xml:space="preserve">SAFA NUESTRA SEÑORA DE LOS REYES </t>
  </si>
  <si>
    <t xml:space="preserve">CENTRO CIVICO LAS SIRENAS </t>
  </si>
  <si>
    <t xml:space="preserve">CEIP ALTOS COLEGIOS MACARENA </t>
  </si>
  <si>
    <t xml:space="preserve">COLEGIO SAGRADO CORAZÓN-FUNDACIÓN SPINOLA </t>
  </si>
  <si>
    <t xml:space="preserve">CEIP HUERTA DE SANTA MARINA </t>
  </si>
  <si>
    <t xml:space="preserve">CONSEJO ECONOMICO Y SOCIAL SEVILLA CESS </t>
  </si>
  <si>
    <t xml:space="preserve">CONSEJERIA DE PRESIDENCIA </t>
  </si>
  <si>
    <t xml:space="preserve">CDP SALESIANOS SANTISIMA TRINIDAD </t>
  </si>
  <si>
    <t xml:space="preserve">S.G.PROV HACIENDA Y ADMON PUB DELEGACION Gº JJ AA </t>
  </si>
  <si>
    <t xml:space="preserve">CASA DE LA PROVINCIA </t>
  </si>
  <si>
    <t xml:space="preserve">EXCMO. AYUNTAMIENTO DE SEVILLA </t>
  </si>
  <si>
    <t xml:space="preserve">CONSEJERIA DE POLITICA INDUSTRIAL Y ENERGIA </t>
  </si>
  <si>
    <t xml:space="preserve">CEIP SAN ISIDORO </t>
  </si>
  <si>
    <t xml:space="preserve">ILUSTRÍSIMO COLEGIO OFICIAL DE ABOGADOS SEVILLA </t>
  </si>
  <si>
    <t xml:space="preserve">CONSEJERIA DE CULTURA JUNTA DE ANDALUCIA </t>
  </si>
  <si>
    <t xml:space="preserve">CEIP JARDINES DEL VALLE </t>
  </si>
  <si>
    <t xml:space="preserve">CENTRO CIVICO HOGAR DE SAN FERNANDO </t>
  </si>
  <si>
    <t xml:space="preserve">CEIP SAN JOSE OBRERO </t>
  </si>
  <si>
    <t xml:space="preserve">DISTRITO MACARENA (ANTIGUO MERCADO BARZOLA) </t>
  </si>
  <si>
    <t xml:space="preserve">CEIP ARIAS MONTANO </t>
  </si>
  <si>
    <t xml:space="preserve">CENTRO DOC. PARR. SAG. CORAZON DE JESUS </t>
  </si>
  <si>
    <t xml:space="preserve">CEIP HUERTA DEL CARMEN </t>
  </si>
  <si>
    <t xml:space="preserve">CEIP ARGOTE DE MOLINA </t>
  </si>
  <si>
    <t xml:space="preserve">ESCUELA OFICIAL DE IDIOMAS SEVILLA MACARENA </t>
  </si>
  <si>
    <t xml:space="preserve">CEIP PEDRO GARFIAS </t>
  </si>
  <si>
    <t xml:space="preserve">IES LLANES </t>
  </si>
  <si>
    <t xml:space="preserve">IES MACARENA </t>
  </si>
  <si>
    <t xml:space="preserve">CEIP SANTA CATALINA </t>
  </si>
  <si>
    <t xml:space="preserve">CEIP PIO XII </t>
  </si>
  <si>
    <t xml:space="preserve">CENTRO VIRGEN MILAGROSA </t>
  </si>
  <si>
    <t xml:space="preserve">CDP FELIPE BENITO </t>
  </si>
  <si>
    <t xml:space="preserve">IES AZAHAR (BARDA. LOS PRINCIPES) </t>
  </si>
  <si>
    <t xml:space="preserve">CENTRO MPAL. DE FORMACIÓN Y EMPLEO PGNO.  NORTE </t>
  </si>
  <si>
    <t xml:space="preserve">CEIP FRANCISCA ROMERO </t>
  </si>
  <si>
    <t xml:space="preserve">IES INMACULADA VIEIRA </t>
  </si>
  <si>
    <t xml:space="preserve">CENTRO PARTICIPACION ACTIVA MAYORES MACARENA </t>
  </si>
  <si>
    <t xml:space="preserve">CEIP VALDES LEAL </t>
  </si>
  <si>
    <t xml:space="preserve">O.P. ASESORAMIENTO ECONOMICO Y FISCAL (OPAEF) </t>
  </si>
  <si>
    <t xml:space="preserve">ESTACION DE AUTOBUSES PRADO SAN SEBASTIAN </t>
  </si>
  <si>
    <t xml:space="preserve">FACULTAD BELLAS ARTES (ANEXO) </t>
  </si>
  <si>
    <t xml:space="preserve">CDP INMAC. CORAZON DE MARIA (PORTACOELI) </t>
  </si>
  <si>
    <t xml:space="preserve">DIR. PROV. TESORERIA GRAL. SEGURIDAD SOCIAL </t>
  </si>
  <si>
    <t xml:space="preserve">DEL. PROV. IGUALDAD Y B. SOCIAL  J. ANDALUCIA </t>
  </si>
  <si>
    <t xml:space="preserve">IES MURILLO </t>
  </si>
  <si>
    <t xml:space="preserve">CENTRO CIVICO LA BUHAIRA </t>
  </si>
  <si>
    <t xml:space="preserve">COLEGIO C. BILINGÜE NTRA. SRA. DE ANDÉVALO </t>
  </si>
  <si>
    <t xml:space="preserve">CEIP NUEVO CRUZ DEL CAMPO </t>
  </si>
  <si>
    <t xml:space="preserve">IES BEATRIZ DE SUABIA </t>
  </si>
  <si>
    <t xml:space="preserve">IES MARTINEZ MONTAÑES </t>
  </si>
  <si>
    <t xml:space="preserve">CEIP PRACTICAS ANEJO </t>
  </si>
  <si>
    <t xml:space="preserve">CENTRO CIVICO SINDICALISTAS SOTO,SABORIDO Y ACOSTA </t>
  </si>
  <si>
    <t xml:space="preserve">CENTRO PARTICIPACIÓN ACTIVA CIUDAD JARDÍN (JJAA) </t>
  </si>
  <si>
    <t xml:space="preserve">IES JUAN IGNACIO LUCA DE TENA </t>
  </si>
  <si>
    <t xml:space="preserve">DIPUTACION PROVINCIAL DE SEVILLA </t>
  </si>
  <si>
    <t xml:space="preserve">ESC. PROF. SAGRADA FAMILIA BLANCA PALOMA </t>
  </si>
  <si>
    <t xml:space="preserve">CEIP VICTORIA DIEZ </t>
  </si>
  <si>
    <t xml:space="preserve">CEIP CANDELARIA </t>
  </si>
  <si>
    <t xml:space="preserve">CEIP JORGE JUAN Y ANTONIO ULLOA </t>
  </si>
  <si>
    <t xml:space="preserve">CENTRO ENSEÑANZA EDUC INFANTIL NTRA SRA DE NAZARET </t>
  </si>
  <si>
    <t xml:space="preserve">CEIP PAULO OROSIO </t>
  </si>
  <si>
    <t xml:space="preserve">CEIP JUAN DE LA CUEVA </t>
  </si>
  <si>
    <t xml:space="preserve">CEIP JUAN XXIII </t>
  </si>
  <si>
    <t xml:space="preserve">CDP ALTAIR </t>
  </si>
  <si>
    <t xml:space="preserve">IES DIAMANTINO GARCIA ACOSTA </t>
  </si>
  <si>
    <t xml:space="preserve">CEIP EMILIO PRADOS </t>
  </si>
  <si>
    <t xml:space="preserve">CDP PONTIFICE PABLO VI </t>
  </si>
  <si>
    <t xml:space="preserve">ASOCIACION DE CABEZAS DE FAMILIA DR. FLEMING </t>
  </si>
  <si>
    <t xml:space="preserve">IES SANTA AURELIA </t>
  </si>
  <si>
    <t xml:space="preserve">IES SALVADOR TAVORA </t>
  </si>
  <si>
    <t xml:space="preserve">CEIP ADRIANO DEL VALLE II </t>
  </si>
  <si>
    <t xml:space="preserve">CEIP NUESTRA SEÑORA DEL AGUILA </t>
  </si>
  <si>
    <t xml:space="preserve">CEIP VALERIANO BECQUER </t>
  </si>
  <si>
    <t xml:space="preserve">IES LEONARDO DA VINCI </t>
  </si>
  <si>
    <t xml:space="preserve">CEIP SAN JOSE DE PALMETE </t>
  </si>
  <si>
    <t xml:space="preserve">CEIP ADRIANO DEL VALLE I </t>
  </si>
  <si>
    <t xml:space="preserve">CEIP PRINCIPE DE ASTURIAS </t>
  </si>
  <si>
    <t xml:space="preserve">CEIP JOAQUIN TURINA </t>
  </si>
  <si>
    <t xml:space="preserve">COLEGIO OFICIAL DE MEDICOS </t>
  </si>
  <si>
    <t xml:space="preserve">CEIP MAESTRA ISABEL ALVAREZ </t>
  </si>
  <si>
    <t xml:space="preserve">CENTRO CIVICO TORRE DEL AGUA </t>
  </si>
  <si>
    <t xml:space="preserve">IES FERNANDO DE HERRERA </t>
  </si>
  <si>
    <t xml:space="preserve">IES RAMON CARANDE </t>
  </si>
  <si>
    <t xml:space="preserve">CEIP CRISTOBAL COLON </t>
  </si>
  <si>
    <t xml:space="preserve">CEIP FRAY BARTOLOME DE LAS CASAS </t>
  </si>
  <si>
    <t xml:space="preserve">CEIP FERNAN CABALLERO </t>
  </si>
  <si>
    <t xml:space="preserve">CENTRO CIVICO EL ESQUELETO </t>
  </si>
  <si>
    <t xml:space="preserve">CEIP ALMOTAMID </t>
  </si>
  <si>
    <t xml:space="preserve">CEIP NUESTRA SEÑORA DE LA PAZ </t>
  </si>
  <si>
    <t xml:space="preserve">IES NERVION </t>
  </si>
  <si>
    <t xml:space="preserve">CEIP MANUEL GIMENEZ FERNANDEZ </t>
  </si>
  <si>
    <t xml:space="preserve">CENTRO CIVICO CERRO DEL AGUILA </t>
  </si>
  <si>
    <t xml:space="preserve">CDP HERMANAS CALASANCIAS </t>
  </si>
  <si>
    <t xml:space="preserve">CEIP ANIBAL GONZALEZ </t>
  </si>
  <si>
    <t xml:space="preserve">IES JOAQUIN ROMERO MURUBE </t>
  </si>
  <si>
    <t xml:space="preserve">ASOCIACIÓN FAMILIAR LA OLIVA </t>
  </si>
  <si>
    <t xml:space="preserve">IES ANTONIO DOMINGUEZ ORTIZ </t>
  </si>
  <si>
    <t xml:space="preserve">CEIP ORTIZ DE ZUÑIGA </t>
  </si>
  <si>
    <t xml:space="preserve">CEIP JOSE MARIA DEL CAMPO </t>
  </si>
  <si>
    <t xml:space="preserve">CDP HERMANOS MARISTAS SAN FERNANDO </t>
  </si>
  <si>
    <t xml:space="preserve">IES GUSTAVO ADOLFO BÉCQUER </t>
  </si>
  <si>
    <t xml:space="preserve">CEIP ALFARES </t>
  </si>
  <si>
    <t xml:space="preserve">DISTRITO MUNICIPAL TRIANA </t>
  </si>
  <si>
    <t xml:space="preserve">CEIP SAN JACINTO </t>
  </si>
  <si>
    <t xml:space="preserve">CDP SALESIANOS SAN PEDRO </t>
  </si>
  <si>
    <t xml:space="preserve">MERCADO DE ABASTOS DE SAN GONZALO </t>
  </si>
  <si>
    <t xml:space="preserve">IES TRIANA </t>
  </si>
  <si>
    <t xml:space="preserve">INST. PROV. EDUCACION PERMANENTE DE SEVILLA </t>
  </si>
  <si>
    <t xml:space="preserve">COLEGIO CONCERTADO NTRA. SRA. DEL ROSARIO </t>
  </si>
  <si>
    <t xml:space="preserve">CEIP RICO CEJUDO </t>
  </si>
  <si>
    <t xml:space="preserve">CEIP SAN JOSE DE CALASANZ </t>
  </si>
  <si>
    <t xml:space="preserve">CEIP ESCRITOR ALFONSO GROSSO </t>
  </si>
  <si>
    <t xml:space="preserve">COMPLEJO EDUCATIVO PINO MONTANO </t>
  </si>
  <si>
    <t xml:space="preserve">CEIP JUAN DE MAIRENA </t>
  </si>
  <si>
    <t xml:space="preserve">CENTRO CIVICO LOS CARTEROS </t>
  </si>
  <si>
    <t xml:space="preserve">CENTRO CIVICO ENTREPARQUES </t>
  </si>
  <si>
    <t xml:space="preserve">CENTRO EDUCACION ADULTOS JOSE SANCHEZ ROSA </t>
  </si>
  <si>
    <t xml:space="preserve">CEIP BUENAVISTA </t>
  </si>
  <si>
    <t xml:space="preserve">CEIP FERNANDO VILLALON </t>
  </si>
  <si>
    <t xml:space="preserve">IES FELIX RODRIGUEZ DE LA FUENTE </t>
  </si>
  <si>
    <t xml:space="preserve">ASOCIACION DE VECINOS LOS GIRASOLES </t>
  </si>
  <si>
    <t xml:space="preserve">ESC. PROF. SAG. FAMILIA PATRONATO VEREDA </t>
  </si>
  <si>
    <t xml:space="preserve">CIBERCENTRO ZEPPELIN </t>
  </si>
  <si>
    <t xml:space="preserve">IES PINO MONTANO </t>
  </si>
  <si>
    <t xml:space="preserve">CEIP PABLO RUIZ PICASSO </t>
  </si>
  <si>
    <t xml:space="preserve">CEIP IGNACIO SANCHEZ MEJIAS </t>
  </si>
  <si>
    <t xml:space="preserve">CEIP TEODOSIO </t>
  </si>
  <si>
    <t xml:space="preserve">CEIP ADRIANO </t>
  </si>
  <si>
    <t xml:space="preserve">ESCUELA EDUCACION INFANTIL JULIO CESAR </t>
  </si>
  <si>
    <t xml:space="preserve">CEIP HERMANOS MACHADO </t>
  </si>
  <si>
    <t xml:space="preserve">DISTRITO MUNICIPAL NORTE </t>
  </si>
  <si>
    <t xml:space="preserve">IES JULIO VERNE </t>
  </si>
  <si>
    <t xml:space="preserve">COLEGIO BUEN PASTOR DE SEVILLA </t>
  </si>
  <si>
    <t xml:space="preserve">RESIDENCIA PARA MAYORES DOMUS VI STA. JUSTA </t>
  </si>
  <si>
    <t xml:space="preserve">IES ISBILYA </t>
  </si>
  <si>
    <t xml:space="preserve">COLEGIO CONCERTADO SAN JUAN BOSCO </t>
  </si>
  <si>
    <t xml:space="preserve">CEIP AL-ANDALUS </t>
  </si>
  <si>
    <t xml:space="preserve">CEIP VIRGEN ESPERANZA E.E. </t>
  </si>
  <si>
    <t xml:space="preserve">CEIP BALTASAR DE ALCAZAR </t>
  </si>
  <si>
    <t xml:space="preserve">IES JOAQUIN TURINA </t>
  </si>
  <si>
    <t xml:space="preserve">CDP SANTO ANGEL DE LA GUARDA </t>
  </si>
  <si>
    <t xml:space="preserve">CEIP SANTA CLARA </t>
  </si>
  <si>
    <t xml:space="preserve">CEIP SAN PABLO </t>
  </si>
  <si>
    <t xml:space="preserve">IES ANTONIO MACHADO </t>
  </si>
  <si>
    <t xml:space="preserve">CEIP SAN JUAN DE RIBERA </t>
  </si>
  <si>
    <t xml:space="preserve">CENTRO CIVICO SAN PABLO </t>
  </si>
  <si>
    <t xml:space="preserve">CEIP LOS AZAHARES </t>
  </si>
  <si>
    <t xml:space="preserve">CDP ANTONIO MACHADO </t>
  </si>
  <si>
    <t xml:space="preserve">CEIP HISPALIS </t>
  </si>
  <si>
    <t xml:space="preserve">ASOCIACION DE VECINOS JARDINES DEL EDEN </t>
  </si>
  <si>
    <t xml:space="preserve">IES MARIA MOLINER </t>
  </si>
  <si>
    <t xml:space="preserve">PARQUE AUXILIAR LIMPIEZA ESTE (LIPASAM) </t>
  </si>
  <si>
    <t xml:space="preserve">CEIP VELEZ DE GUEVARA </t>
  </si>
  <si>
    <t xml:space="preserve">CEIP MENENDEZ PIDAL </t>
  </si>
  <si>
    <t xml:space="preserve">CENTRO C. SANTA MARIA DE LOS REYES </t>
  </si>
  <si>
    <t xml:space="preserve">CEIP TIERNO GALVAN </t>
  </si>
  <si>
    <t xml:space="preserve">CEIP CARLOS V </t>
  </si>
  <si>
    <t xml:space="preserve">IES RAMÓN DE VALLE INCLÁN </t>
  </si>
  <si>
    <t xml:space="preserve">IES V CENTENARIO </t>
  </si>
  <si>
    <t xml:space="preserve">CEIP ISBILYA </t>
  </si>
  <si>
    <t xml:space="preserve">DISTRITO MUNICIPAL ESTE/ALCOSA/TORREBLANCA </t>
  </si>
  <si>
    <t xml:space="preserve">IES MIGUEL SERVET </t>
  </si>
  <si>
    <t xml:space="preserve">CEIP CONCEPCION DE ESTEVARENA </t>
  </si>
  <si>
    <t xml:space="preserve">CENTRO CIVICO ALCOSA </t>
  </si>
  <si>
    <t xml:space="preserve">CEIP ARRAYANES </t>
  </si>
  <si>
    <t xml:space="preserve">CDP LAS ARTES </t>
  </si>
  <si>
    <t xml:space="preserve">CEIP MAESTRO JOSE FUENTES </t>
  </si>
  <si>
    <t xml:space="preserve">CEIP JACARANDA </t>
  </si>
  <si>
    <t xml:space="preserve">CEIP MANANTIAL (SEVILLA-ESTE) </t>
  </si>
  <si>
    <t xml:space="preserve">CEIP LOPE DE RUEDA </t>
  </si>
  <si>
    <t xml:space="preserve">CEIP JOSE SEBASTIAN Y BANDARAN </t>
  </si>
  <si>
    <t xml:space="preserve">CENTRO EDUC. PERMANENTE MANUEL PRADA RICO </t>
  </si>
  <si>
    <t xml:space="preserve">SERVICIOS SOCIALES COMUNITARIOS DE BELLAVISTA </t>
  </si>
  <si>
    <t xml:space="preserve">CEIP LORA TAMAYO </t>
  </si>
  <si>
    <t xml:space="preserve">CEIP MARIE CURIE </t>
  </si>
  <si>
    <t xml:space="preserve">ESCUELA SUPERIOR DE ARQUITECTURA </t>
  </si>
  <si>
    <t xml:space="preserve">CENTRO DÍA RESIDENCIA PERSONAS MAYORES HELIÓPOLIS </t>
  </si>
  <si>
    <t xml:space="preserve">CDP BIENAVENTURADA V. MARIA (IRLANDESAS) </t>
  </si>
  <si>
    <t xml:space="preserve">IES HELIÓPOLIS (ANT. C/PALMERAS) </t>
  </si>
  <si>
    <t xml:space="preserve">CEIP CAPITAN GRAL. JULIO COLOMA GALLEGO </t>
  </si>
  <si>
    <t xml:space="preserve">CEIP JUAN SEBASTIAN ELCANO </t>
  </si>
  <si>
    <t xml:space="preserve">DELEG.TERRIT.AGRICULT., PESCA Y DESARR.RURAL(JJAA) </t>
  </si>
  <si>
    <t xml:space="preserve">UNIDAD ESTANCIA DIURNA SAN LUCAS (SAMU) </t>
  </si>
  <si>
    <t xml:space="preserve">IES FEDERICO MAYOR ZARAGOZA </t>
  </si>
  <si>
    <t xml:space="preserve">CEIP VARA DEL REY </t>
  </si>
  <si>
    <t xml:space="preserve">ESCUELA UNIVERSITARIA POLITECNICA </t>
  </si>
  <si>
    <t xml:space="preserve">INSTALACIONES DEP. CIRCULO LABRADORES </t>
  </si>
  <si>
    <t xml:space="preserve">INST. DEP. CIRCULO MERCANTIL E INDUSTRIAL SEVILLA </t>
  </si>
  <si>
    <t xml:space="preserve">CDP SAN JOSE - SAGRADOS CORAZONES </t>
  </si>
  <si>
    <t xml:space="preserve">IES POLITECNICO </t>
  </si>
  <si>
    <t xml:space="preserve">CENTRO CIVICO TEJAR DEL MELLIZO </t>
  </si>
  <si>
    <t xml:space="preserve">AUDITORIO JESÚS DE LA ROSA </t>
  </si>
  <si>
    <t xml:space="preserve">COLEGIO PUBLICO MENENDEZ PIDAL </t>
  </si>
  <si>
    <t xml:space="preserve">BIBLIOTECA MUNICIPAL LOS ROSALES </t>
  </si>
  <si>
    <t xml:space="preserve">AULA DE MUSICA </t>
  </si>
  <si>
    <t xml:space="preserve">INSTITUTO NESTOR ALMENDROS </t>
  </si>
  <si>
    <t xml:space="preserve">COLEGIO PUBLICO JUAN RAMON JIMENEZ </t>
  </si>
  <si>
    <t xml:space="preserve">INSTITUTO NESTOR ALMENDROS (EDIFICIO ANEXO) </t>
  </si>
  <si>
    <t xml:space="preserve">COLEGIO PUBLICO EL CARMEN </t>
  </si>
  <si>
    <t xml:space="preserve">COLEGIO BILINGÜE TOMAS YBARRA </t>
  </si>
  <si>
    <t xml:space="preserve">ALJARAFESA </t>
  </si>
  <si>
    <t xml:space="preserve">I.E.S. PINO RUEDA </t>
  </si>
  <si>
    <t xml:space="preserve">RUPERTO ESCOBAR </t>
  </si>
  <si>
    <t xml:space="preserve">COLEGIO SALESIANO NTRA. SRA. DEL CARMEN </t>
  </si>
  <si>
    <t xml:space="preserve">CEIP SERAFIN Y JOAQUIN ALVAREZ QUINTERO </t>
  </si>
  <si>
    <t xml:space="preserve">IES PONCE DE LEON </t>
  </si>
  <si>
    <t xml:space="preserve">BIBLIOTECA  MUNICIPAL </t>
  </si>
  <si>
    <t xml:space="preserve">CONSERVATORIO DE MUSICA ANA VALLER </t>
  </si>
  <si>
    <t xml:space="preserve">CEIP COCA DE LA PIÑERA </t>
  </si>
  <si>
    <t xml:space="preserve">CEIP LA FONTANILLA </t>
  </si>
  <si>
    <t xml:space="preserve">CEIP MAESTRO JUAN ANTONIO VELASCO </t>
  </si>
  <si>
    <t xml:space="preserve">CEIP ALFONSO DE ORLEANS </t>
  </si>
  <si>
    <t xml:space="preserve">CEIP NUESTRA SEÑORA DE LAS MARISMAS </t>
  </si>
  <si>
    <t xml:space="preserve">COLEGIO PUBLICO RURAL LOS GIRASOLES </t>
  </si>
  <si>
    <t xml:space="preserve">CEIP NUESTRA SEÑORA DE LAS VEREDAS </t>
  </si>
  <si>
    <t xml:space="preserve">PAB POLI MUNICIPAL CRONISTA DEPORTIVO PEPE ALVAREZ </t>
  </si>
  <si>
    <t xml:space="preserve">I.E.S. LAS ENCINAS </t>
  </si>
  <si>
    <t xml:space="preserve">COLEGIO PUBLICO ALGARROBILLO </t>
  </si>
  <si>
    <t xml:space="preserve">COLEGIO PUBLICO SAN PEDRO DE ZUÑIGA </t>
  </si>
  <si>
    <t xml:space="preserve">INSTITUTO E.S. NUESTRA SEÑORA DEL ROCIO </t>
  </si>
  <si>
    <t xml:space="preserve">GRUPO ESCOLAR MIXTO VIRGILIO FERNANDEZ </t>
  </si>
  <si>
    <t xml:space="preserve">COLEGIO VIRGEN DEL ROSARIO </t>
  </si>
  <si>
    <t xml:space="preserve">EXCMO. AYUNTAMIENTO (ANT. H. MARISTAS) </t>
  </si>
  <si>
    <t xml:space="preserve">G.E. NUESTRA SEÑORA DEL ROSARIO </t>
  </si>
  <si>
    <t xml:space="preserve">PABELLON DOÑA AMPARO </t>
  </si>
  <si>
    <t xml:space="preserve">COLEGIO PUBLICO ALPESA </t>
  </si>
  <si>
    <t xml:space="preserve">EDIFICIO CERRO MOLINO </t>
  </si>
  <si>
    <t xml:space="preserve">COLEGIO FRANCISCO ACOSTA </t>
  </si>
  <si>
    <t xml:space="preserve">ANEXO COLEGIO NTRA. SRA. DE AGUAS SANTAS </t>
  </si>
  <si>
    <t xml:space="preserve">COLEGIO PUBLICO ALCALDE GIL LOPEZ </t>
  </si>
  <si>
    <t xml:space="preserve">COLEGIO PUBLICO ALBAICIN </t>
  </si>
  <si>
    <t xml:space="preserve">COLEGIO PUBLICO REY JUAN CARLOS I </t>
  </si>
  <si>
    <t xml:space="preserve">CENTRO CIVICO HUERTO QUERI </t>
  </si>
  <si>
    <t xml:space="preserve">CENTRO CIVICO EL CALVARIO </t>
  </si>
  <si>
    <t xml:space="preserve">COLEGIO PUBLICO ALCALDE LEON RIOS </t>
  </si>
  <si>
    <t xml:space="preserve">COLEGIO PUBLICO ALUNADA </t>
  </si>
  <si>
    <t xml:space="preserve">COLEGIO PUBLICO FLORENTINA BOU </t>
  </si>
  <si>
    <t xml:space="preserve">C.P. FELIX HERNANDEZ BARRERA (ISLA MAYOR) </t>
  </si>
  <si>
    <t xml:space="preserve">ESCUELA DE ADULTOS ISLA MAYOR </t>
  </si>
  <si>
    <t xml:space="preserve">CAEP "EL PINAR" </t>
  </si>
  <si>
    <t xml:space="preserve">COLEGIO ANTONIO GALA </t>
  </si>
  <si>
    <t xml:space="preserve">COLEGIO ANA JOSEFA MATEOS </t>
  </si>
  <si>
    <t xml:space="preserve">PASEO SAN SEGUNDO 7   </t>
  </si>
  <si>
    <t xml:space="preserve">PLAZA ANDALUCIA 1   </t>
  </si>
  <si>
    <t xml:space="preserve">CALLE TARRASA 19   </t>
  </si>
  <si>
    <t xml:space="preserve">CALLE PUERTO 2   </t>
  </si>
  <si>
    <t xml:space="preserve">PLAZA ALFONSO ARCAS 1   </t>
  </si>
  <si>
    <t xml:space="preserve">CALLE CUESTA FARO ALTO 4   </t>
  </si>
  <si>
    <t xml:space="preserve">CALLE AVDA. DE LA GUARDIA CIVIL 4   </t>
  </si>
  <si>
    <t xml:space="preserve">CALLE NATALIO RIVAS 81   </t>
  </si>
  <si>
    <t xml:space="preserve">CALLE ACADEMIA 2   </t>
  </si>
  <si>
    <t xml:space="preserve">CALLE RAMBLA DE LAS CRUCES 93   </t>
  </si>
  <si>
    <t xml:space="preserve">PLAZA PUERTA DEL MAR 3   </t>
  </si>
  <si>
    <t xml:space="preserve">CALLE GLORIA 19   </t>
  </si>
  <si>
    <t xml:space="preserve">CALLE MERCADO 1   </t>
  </si>
  <si>
    <t xml:space="preserve">CALLE ALBERCON 2 GUAINOS BAJO  </t>
  </si>
  <si>
    <t xml:space="preserve">CALLE RAMBLA 15 ALQUERIA (LA)  </t>
  </si>
  <si>
    <t xml:space="preserve">CALLE SAN VALENTIN 1 PUENTE DEL RIO  </t>
  </si>
  <si>
    <t xml:space="preserve">CALLE ACUARIO 9 CURVA (LA)  </t>
  </si>
  <si>
    <t xml:space="preserve">CALLE HUERTA 3   </t>
  </si>
  <si>
    <t xml:space="preserve">CALLE IGLESIA 17   </t>
  </si>
  <si>
    <t xml:space="preserve">CTRA ESTACION 1   </t>
  </si>
  <si>
    <t xml:space="preserve">AVDA AMERICA 1   </t>
  </si>
  <si>
    <t xml:space="preserve">PRAJE BUENAVISTA S/N ALJAMBRA  </t>
  </si>
  <si>
    <t xml:space="preserve">CALLE ALZABARAS S/N LLANO DE LOS OLLERES  </t>
  </si>
  <si>
    <t xml:space="preserve">PRAJE POCICAS S/N SALIENTE BAJO  </t>
  </si>
  <si>
    <t xml:space="preserve">AVDA LEPANTO 11   </t>
  </si>
  <si>
    <t xml:space="preserve">CALLE ERMITA 1   </t>
  </si>
  <si>
    <t xml:space="preserve">PLAZA HOGAR (EL) 2   </t>
  </si>
  <si>
    <t xml:space="preserve">CALLE IGLESIA S/N HIJATE (EL)  </t>
  </si>
  <si>
    <t xml:space="preserve">PLAZA JOSE MORALES GUERRERO S/N   </t>
  </si>
  <si>
    <t xml:space="preserve">AVDA FEDERICO ROMERA 10   </t>
  </si>
  <si>
    <t xml:space="preserve">AVDA NICOLAS SALMERON Y ALONSO 18   </t>
  </si>
  <si>
    <t xml:space="preserve">CALLE POETA AZUMAR 2   </t>
  </si>
  <si>
    <t xml:space="preserve">PLAZA LUIS ALMECIJA 1   </t>
  </si>
  <si>
    <t xml:space="preserve">CALLE ARRAEZ 16   </t>
  </si>
  <si>
    <t xml:space="preserve">PLAZA VIRGEN DEL MAR (DE LA) 2   </t>
  </si>
  <si>
    <t xml:space="preserve">CALLE NAVARRO RODRIGO 17   </t>
  </si>
  <si>
    <t xml:space="preserve">CALLE GENERAL LUQUE 23   </t>
  </si>
  <si>
    <t xml:space="preserve">AVDA MAR (DEL) 23   </t>
  </si>
  <si>
    <t xml:space="preserve">CALLE RAMBLA OBISPO ORBERA 23   </t>
  </si>
  <si>
    <t xml:space="preserve">CALLE ALCALDE MUÑOZ 16   </t>
  </si>
  <si>
    <t xml:space="preserve">CALLE ALFARERIAS 43   </t>
  </si>
  <si>
    <t xml:space="preserve">CALLE PASEO DE LA CARIDAD S/N   </t>
  </si>
  <si>
    <t xml:space="preserve">CALLE FERNANDO DE ROJAS 4   </t>
  </si>
  <si>
    <t xml:space="preserve">CALLE FRANCISCA JIMENEZ S/N   </t>
  </si>
  <si>
    <t xml:space="preserve">CALLE SANTOS ZARATE 15   </t>
  </si>
  <si>
    <t xml:space="preserve">CALLE VILLA DE ARTES 13   </t>
  </si>
  <si>
    <t xml:space="preserve">CRA MAMI (DEL) 110   </t>
  </si>
  <si>
    <t xml:space="preserve">CALLE COLEGIOS (DE LOS) S/N   </t>
  </si>
  <si>
    <t xml:space="preserve">AVDA SANTA ISABEL (DE) 11   </t>
  </si>
  <si>
    <t xml:space="preserve">CALLE GRANADA 177   </t>
  </si>
  <si>
    <t xml:space="preserve">CALLE GRANADA 249   </t>
  </si>
  <si>
    <t xml:space="preserve">CALLE VIRGEN DE LAS ANGUSTIAS 2   </t>
  </si>
  <si>
    <t xml:space="preserve">CALLE SIERRA DE BACARES 1   </t>
  </si>
  <si>
    <t xml:space="preserve">CALLE NIÑA DE LA PUEBLA (LA) S/N   </t>
  </si>
  <si>
    <t xml:space="preserve">CALLE DOCTOR DOMINGO ARTES S/N   </t>
  </si>
  <si>
    <t xml:space="preserve">AVDA MARE NOSTRUM 56   </t>
  </si>
  <si>
    <t xml:space="preserve">CALLE SAHARA 137   </t>
  </si>
  <si>
    <t xml:space="preserve">CTRA RONDA (DE) 100   </t>
  </si>
  <si>
    <t xml:space="preserve">AVDA PADRE MENDEZ 35   </t>
  </si>
  <si>
    <t xml:space="preserve">CALLE CALZADA DE CASTRO 1   </t>
  </si>
  <si>
    <t xml:space="preserve">CALLE JOSE MORALES ABAD 9   </t>
  </si>
  <si>
    <t xml:space="preserve">AVDA PADRE MENDEZ 29   </t>
  </si>
  <si>
    <t xml:space="preserve">CALLE CHILE 42   </t>
  </si>
  <si>
    <t xml:space="preserve">CALLE CELIA VIÑAS S/N   </t>
  </si>
  <si>
    <t xml:space="preserve">AVDA MEDITERRANEO (DEL) 0 C   </t>
  </si>
  <si>
    <t xml:space="preserve">CALLE JACINTO BENAVENTE 32   </t>
  </si>
  <si>
    <t xml:space="preserve">AVDA MAESTRO GASPAR VIVAS 74   </t>
  </si>
  <si>
    <t xml:space="preserve">CRA ALGAIDA S/N CAÑADA DE SAN URBANO (LA)  </t>
  </si>
  <si>
    <t xml:space="preserve">LUGAR RAMBLA EL CHARCO S/N CAÑADA DE SAN URBANO (LA)  </t>
  </si>
  <si>
    <t xml:space="preserve">AVDA PADRE MENDEZ S/N   </t>
  </si>
  <si>
    <t xml:space="preserve">CALLE RUBEN DARIO S/N COSTACABANA  </t>
  </si>
  <si>
    <t xml:space="preserve">CMNO JAUL BAJO S/N   </t>
  </si>
  <si>
    <t xml:space="preserve">CALLE ALCALDE SANTIAGO MARTINEZ CABREJAS 58   </t>
  </si>
  <si>
    <t xml:space="preserve">CALLE CALZADA DE CASTRO 56   </t>
  </si>
  <si>
    <t xml:space="preserve">BULEV MANUEL DEL AGUILA ORTEGA (DE) S/N ALQUIAN (EL)  </t>
  </si>
  <si>
    <t xml:space="preserve">CALLE IGLESIA DE CABO DE GATA 1 CABO DE GATA  </t>
  </si>
  <si>
    <t xml:space="preserve">PASEO TOYO (DEL) 225 RETAMAR  </t>
  </si>
  <si>
    <t xml:space="preserve">CALLE LIBRA (SAN VICENTE) S/N ALQUIAN (EL)  </t>
  </si>
  <si>
    <t xml:space="preserve">CALLE MOLINOS (CV.DE LOS MEDINAS) 15 CUEVAS DE LOS MEDINAS  </t>
  </si>
  <si>
    <t xml:space="preserve">CALLE JUEGOS DE CASABLANCA S/N RETAMAR  </t>
  </si>
  <si>
    <t xml:space="preserve">CALLE ANDALUCIA 8   </t>
  </si>
  <si>
    <t xml:space="preserve">CALLE REAL 4   </t>
  </si>
  <si>
    <t xml:space="preserve">CALLE BLAS INFANTE 15   </t>
  </si>
  <si>
    <t xml:space="preserve">CALLE VIRGEN DE LAS HUERTAS 6 ALJARIZ  </t>
  </si>
  <si>
    <t xml:space="preserve">PRAJE REAL (EL) S/N REAL (EL)  </t>
  </si>
  <si>
    <t xml:space="preserve">CALLE TORRE (LA) 1   </t>
  </si>
  <si>
    <t xml:space="preserve">BARDA PRADO (EL) S/N PRADO (EL)  </t>
  </si>
  <si>
    <t xml:space="preserve">CALLE ERAS 14   </t>
  </si>
  <si>
    <t xml:space="preserve">CTRA VELEFIQUE 2   </t>
  </si>
  <si>
    <t xml:space="preserve">CALLE SAN FRANCISCO JAVIER S/N   </t>
  </si>
  <si>
    <t xml:space="preserve">CALLE ESCUELAS 2   </t>
  </si>
  <si>
    <t xml:space="preserve">CALLE MEDIO 9   </t>
  </si>
  <si>
    <t xml:space="preserve">PLAZA IGLESIA 2   </t>
  </si>
  <si>
    <t xml:space="preserve">AVDA JUAN GAZQUEZ MARTINEZ 29   </t>
  </si>
  <si>
    <t xml:space="preserve">CALLE MALAGA 7   </t>
  </si>
  <si>
    <t xml:space="preserve">PLAZA MAYOR 1   </t>
  </si>
  <si>
    <t xml:space="preserve">CALLE SALMERON 1   </t>
  </si>
  <si>
    <t xml:space="preserve">PASEO DOCTOR PEREZ ANDRES 1   </t>
  </si>
  <si>
    <t xml:space="preserve">PLAZA SAN PEDRO 4   </t>
  </si>
  <si>
    <t xml:space="preserve">CALLE LOPE DE VEGA 11   </t>
  </si>
  <si>
    <t xml:space="preserve">CALLE MATADERO (EL) 4   </t>
  </si>
  <si>
    <t xml:space="preserve">CALLE AGUA 39   </t>
  </si>
  <si>
    <t xml:space="preserve">CALLE MAESTRO JUAN RODRIGUEZ 2   </t>
  </si>
  <si>
    <t xml:space="preserve">CALLE GERANIOS (LOS) 6 BENEJI  </t>
  </si>
  <si>
    <t xml:space="preserve">CTRA HIRMES 10 PEÑARRODADA (LA)  </t>
  </si>
  <si>
    <t xml:space="preserve">CMNO ESCUELAS DE SAN ROQUE (DE LAS) 4 SAN ROQUE  </t>
  </si>
  <si>
    <t xml:space="preserve">CALLE EMILIO ESTEBAN HANZA 13   </t>
  </si>
  <si>
    <t xml:space="preserve">CALLE ALMERIA 2   </t>
  </si>
  <si>
    <t xml:space="preserve">CALLE ESTACION S/N ALMANZORA  </t>
  </si>
  <si>
    <t xml:space="preserve">PLAZA CASTILLO 23   </t>
  </si>
  <si>
    <t xml:space="preserve">CALLE GOYA 2   </t>
  </si>
  <si>
    <t xml:space="preserve">CMNO CARRIL 15   </t>
  </si>
  <si>
    <t xml:space="preserve">CALLE MAYOR 1 LLANO DE DON ANTONIO (EL)  </t>
  </si>
  <si>
    <t xml:space="preserve">BARDA SALTADOR BAJO S/N SALTADOR BAJO (EL)  </t>
  </si>
  <si>
    <t xml:space="preserve">CALLE ALCALDE FRANCISCO MARTINEZ SOLA 3   </t>
  </si>
  <si>
    <t xml:space="preserve">PLAZA CONSTITUCION (LA) 1   </t>
  </si>
  <si>
    <t xml:space="preserve">CALLE CONVENTO 31 DIPUTACION DE CUEVAS DEL ALMANZORA  </t>
  </si>
  <si>
    <t xml:space="preserve">CALLE SAN FRANCISCO 2 DIPUTACION DE CUEVAS DEL ALMANZORA  </t>
  </si>
  <si>
    <t xml:space="preserve">CALLE HERMANOS MACHADO 16 DIPUTACION DE CUEVAS DEL ALMANZORA  </t>
  </si>
  <si>
    <t xml:space="preserve">CALLE RULADOR (EL) 2 RULADOR (EL) DIPUTACION RULADOR (EL) </t>
  </si>
  <si>
    <t xml:space="preserve">TRVA MIGUEL BONILLO S/N PALOMARES DIPUTACION PALOMARES </t>
  </si>
  <si>
    <t xml:space="preserve">PASEO MARITIMO 67 VILLARICOS DIPUTACION VILLARICOS </t>
  </si>
  <si>
    <t xml:space="preserve">LUGAR CAMPO DE FUTBOL S/N PORTILLA (LA) DIPUTACION PORTILLA (LA) </t>
  </si>
  <si>
    <t xml:space="preserve">BARDA HERRERIAS (LAS) S/N HERRERIAS (LAS) DIPUTACION DE MULERIA (LA) </t>
  </si>
  <si>
    <t xml:space="preserve">CALLE CASAS NUEVAS (LOS LOBOS) 3 LOBOS (LOS) DIPUTACION DE LOBOS (LOS) </t>
  </si>
  <si>
    <t xml:space="preserve">CALLE LLANO (EL) (GUAZAMARA) 6 GUAZAMARA DIPUTACION DE GUAZAMARA </t>
  </si>
  <si>
    <t xml:space="preserve">CALLE PASEO DE GRACIA 3 CHERCOS NUEVO  </t>
  </si>
  <si>
    <t xml:space="preserve">CALLE PASEO 3   </t>
  </si>
  <si>
    <t xml:space="preserve">CALLE BALLESTEROS 7 CONTADOR (EL)  </t>
  </si>
  <si>
    <t xml:space="preserve">CALLE PASEO 1   </t>
  </si>
  <si>
    <t xml:space="preserve">CALLE 1 DE MAYO 7   </t>
  </si>
  <si>
    <t xml:space="preserve">AVDA ALPUJARRAS (DE LAS) 167   </t>
  </si>
  <si>
    <t xml:space="preserve">CALLE MERGAS 2 CELIN  </t>
  </si>
  <si>
    <t xml:space="preserve">PLAZA CONSTITUCION 3   </t>
  </si>
  <si>
    <t xml:space="preserve">CALLE FUENTE 2   </t>
  </si>
  <si>
    <t xml:space="preserve">CALLE ALEJANDRO ESTRADA 2   </t>
  </si>
  <si>
    <t xml:space="preserve">PLAZA CONSTITUCION 7   </t>
  </si>
  <si>
    <t xml:space="preserve">PLAZA CONSTITUCION 1   </t>
  </si>
  <si>
    <t xml:space="preserve">CALLE SANTIAGO 8   </t>
  </si>
  <si>
    <t xml:space="preserve">CALLE IGLESIA 2 FUENTE VICTORIA  </t>
  </si>
  <si>
    <t xml:space="preserve">CALLE AGUILERA 2   </t>
  </si>
  <si>
    <t xml:space="preserve">CALLE PAZ (LA) 7   </t>
  </si>
  <si>
    <t xml:space="preserve">CALLE JUAN XXIII 22   </t>
  </si>
  <si>
    <t xml:space="preserve">BARDA ALFAIX S/N ALFAIX  </t>
  </si>
  <si>
    <t xml:space="preserve">CALLE MAYOR 220   </t>
  </si>
  <si>
    <t xml:space="preserve">CALLE MAYOR 17   </t>
  </si>
  <si>
    <t xml:space="preserve">CALLE SEBASTIAN PEREZ 168   </t>
  </si>
  <si>
    <t xml:space="preserve">CALLE BUENAVISTA 11   </t>
  </si>
  <si>
    <t xml:space="preserve">CALLE PROFESOR TIERNO GALVAN 2   </t>
  </si>
  <si>
    <t xml:space="preserve">PASEO GENERALIFE (DEL) 40   </t>
  </si>
  <si>
    <t xml:space="preserve">CALLE MALAGA 1 CARMEN (EL)  </t>
  </si>
  <si>
    <t xml:space="preserve">CALLE SOCRATES 1 FUENSANTA (LA)-VILLA INES  </t>
  </si>
  <si>
    <t xml:space="preserve">CALLE RIO DUERO 1 FUENSANTA (LA)-VILLA INES  </t>
  </si>
  <si>
    <t xml:space="preserve">CALLE SIERRA DE LAS NIEVES 2 GLORIA (LA)  </t>
  </si>
  <si>
    <t xml:space="preserve">CALLE FLORIDABLANCA 18 FUENSANTA (LA)-VILLA INES  </t>
  </si>
  <si>
    <t xml:space="preserve">CALLE ARCO 98   </t>
  </si>
  <si>
    <t xml:space="preserve">AVDA GUILLERMO REYNA 20   </t>
  </si>
  <si>
    <t xml:space="preserve">PASEO ALAMEDA 10   </t>
  </si>
  <si>
    <t xml:space="preserve">AVDA FELIPE VI 17   </t>
  </si>
  <si>
    <t xml:space="preserve">CALLE JUAN DE AUSTRIA 9   </t>
  </si>
  <si>
    <t xml:space="preserve">AVDA GUILLERMO REYNA 37   </t>
  </si>
  <si>
    <t xml:space="preserve">AVDA GUILLERMO REYNA 9   </t>
  </si>
  <si>
    <t xml:space="preserve">PRAJE MENAS (LOS) 121 MENAS (LOS) DIPUTACION DE OVERA </t>
  </si>
  <si>
    <t xml:space="preserve">CALLE PILAR (EL) 39 PILAR (EL) DIPUTACION DE OVERA </t>
  </si>
  <si>
    <t xml:space="preserve">PRAJE SANTA MARIA DE NIEVA 12 SANTA MARIA DE NIEVA DIPUTACION DE SANTA MARIA DE NIEVA </t>
  </si>
  <si>
    <t xml:space="preserve">BARDA URCAL 23 URCAL DIPUTACION DE URCAL </t>
  </si>
  <si>
    <t xml:space="preserve">PRAJE RAMBLA GRANDE 1 RAMBLA GRANDE DIPUTACION DE URCAL </t>
  </si>
  <si>
    <t xml:space="preserve">CALLE MOTORES 7 SAN FRANCISCO DIPUTACION DE EL SALTADOR </t>
  </si>
  <si>
    <t xml:space="preserve">PRAJE NORIAS (LAS) 1 NORIAS (LAS) DIPUTACION DE LA SIERRA DE ENMEDIO </t>
  </si>
  <si>
    <t xml:space="preserve">PRAJE SALTADOR (EL) 33 SALTADOR (EL) DIPUTACION DE EL SALTADOR </t>
  </si>
  <si>
    <t xml:space="preserve">CALLE IGLESIA 1   </t>
  </si>
  <si>
    <t xml:space="preserve">CALLE HONDA S/N   </t>
  </si>
  <si>
    <t xml:space="preserve">PLAZA MAYOR DE LA ALPUJARRA 2   </t>
  </si>
  <si>
    <t xml:space="preserve">CALLE GRANADA 77   </t>
  </si>
  <si>
    <t xml:space="preserve">PLAZA PAZ (LA) 1   </t>
  </si>
  <si>
    <t xml:space="preserve">CALLE ALMERIA 35   </t>
  </si>
  <si>
    <t xml:space="preserve">PRAJE TRANCO (EL) 58 TRANCO (EL) RAMBLA ALJIBE (LA) </t>
  </si>
  <si>
    <t xml:space="preserve">PLAZA AYUNTAMIENTO (DEL) 4   </t>
  </si>
  <si>
    <t xml:space="preserve">PLAZA REAL ISABEL II 1   </t>
  </si>
  <si>
    <t xml:space="preserve">PRAJE CLAVELLINAS 1 CLAVELLINAS (LAS) CELA </t>
  </si>
  <si>
    <t xml:space="preserve">AVDA PACO COSENTINO 33   </t>
  </si>
  <si>
    <t xml:space="preserve">AVDA OCARA 10   </t>
  </si>
  <si>
    <t xml:space="preserve">AVDA ANDALUCIA 10   </t>
  </si>
  <si>
    <t xml:space="preserve">AVDA VIÑA (LA) 1   </t>
  </si>
  <si>
    <t xml:space="preserve">CALLE VIRGEN DE LA CABEZA S/N   </t>
  </si>
  <si>
    <t xml:space="preserve">CALLE SILOS 5   </t>
  </si>
  <si>
    <t xml:space="preserve">CALLE CORREO 6   </t>
  </si>
  <si>
    <t xml:space="preserve">CALLE ERAS (LAS) 69   </t>
  </si>
  <si>
    <t xml:space="preserve">CALLE ANDALUCIA (SAN ISIDRO) 3 SAN ISIDRO DE NIJAR  </t>
  </si>
  <si>
    <t xml:space="preserve">CALLE ARACELI GARCIA 2 CAMPOHERMOSO  </t>
  </si>
  <si>
    <t xml:space="preserve">CALLE BARRANCO 3 ATOCHARES  </t>
  </si>
  <si>
    <t xml:space="preserve">CALLE ESCUELA 5 PUEBLO BLANCO  </t>
  </si>
  <si>
    <t xml:space="preserve">CALLE RONDA DEL VISO 5 VISO (EL)  </t>
  </si>
  <si>
    <t xml:space="preserve">CALLE FERROCARRIL MINERO 12 AGUA AMARGA  </t>
  </si>
  <si>
    <t xml:space="preserve">PLAZA BALDOMERO BELMONTE 7 FERNAN PEREZ  </t>
  </si>
  <si>
    <t xml:space="preserve">CALLE RELLANO DE LA FRAGUA 41 HORTICHUELAS  </t>
  </si>
  <si>
    <t xml:space="preserve">CALLE JULIO CESAR 3 SALADAR Y LECHE  </t>
  </si>
  <si>
    <t xml:space="preserve">CTRA NIJAR-SAN JOSE 17 POZO DE LOS FRAILES  </t>
  </si>
  <si>
    <t xml:space="preserve">PLAZA MARGA ESTEBARANZ 1 SAN JOSE  </t>
  </si>
  <si>
    <t xml:space="preserve">CALLE IGLESIA (BARRANQUETE) 9 BARRANQUETE (EL)  </t>
  </si>
  <si>
    <t xml:space="preserve">CALLE CHARIDEMO 5 PUJAIRE  </t>
  </si>
  <si>
    <t xml:space="preserve">CALLE DUQUE 2   </t>
  </si>
  <si>
    <t xml:space="preserve">CALLE CRUCES (LAS) 1   </t>
  </si>
  <si>
    <t xml:space="preserve">PLAZA ESPAÑA 1   </t>
  </si>
  <si>
    <t xml:space="preserve">CALLE RAMON Y CAJAL 35   </t>
  </si>
  <si>
    <t xml:space="preserve">AVDA ALMERIA 11   </t>
  </si>
  <si>
    <t xml:space="preserve">CALLE POSITO 5   </t>
  </si>
  <si>
    <t xml:space="preserve">BARDA ERMITA (LA) 20 ERMITA (LA) RAMBLA DE ORIA (LA) </t>
  </si>
  <si>
    <t xml:space="preserve">CALLE VIRGEN DEL SALIENTE 60 CERRICOS (LOS)  </t>
  </si>
  <si>
    <t xml:space="preserve">PLAZA CONSTITUCION 4   </t>
  </si>
  <si>
    <t xml:space="preserve">CALLE NICOLAS SALMERON S/N   </t>
  </si>
  <si>
    <t xml:space="preserve">CALLE IGLESIA 21   </t>
  </si>
  <si>
    <t xml:space="preserve">CALLE ROSIQUE S/N   </t>
  </si>
  <si>
    <t xml:space="preserve">CALLE ALONDRA 3 DIPUTACION DE PULPI  </t>
  </si>
  <si>
    <t xml:space="preserve">AVDA ANDALUCIA 40 DIPUTACION DE PULPI  </t>
  </si>
  <si>
    <t xml:space="preserve">CALLE POZO HIGUERA 37 POZO DE LA HIGUERA DIPUTACION POZO DE LA HIGUERA </t>
  </si>
  <si>
    <t xml:space="preserve">CALLE VICENTE ALEIXANDRE 10 FUENTE (LA) DIPUTACION FUENTE </t>
  </si>
  <si>
    <t xml:space="preserve">PLAZA VIRGEN DE FATIMA 2 CONVOY (EL) DIPUTACION CONVOY (EL) </t>
  </si>
  <si>
    <t xml:space="preserve">CALLE VENTA (LA) 2 SAN JUAN DE TERREROS DIPUTACION PILAR DE JARAVIA </t>
  </si>
  <si>
    <t xml:space="preserve">PLAZA LARGA 12   </t>
  </si>
  <si>
    <t xml:space="preserve">PLAZA LARGA 1   </t>
  </si>
  <si>
    <t xml:space="preserve">AVDA PAZ (LA) 3   </t>
  </si>
  <si>
    <t xml:space="preserve">PLAZA OCHO DE MARZO 1   </t>
  </si>
  <si>
    <t xml:space="preserve">PLAZA CONSTITUCION (LA) 10   </t>
  </si>
  <si>
    <t xml:space="preserve">PLAZA SOR DOLORES 3   </t>
  </si>
  <si>
    <t xml:space="preserve">PLAZA LUIS MARTIN S/N   </t>
  </si>
  <si>
    <t xml:space="preserve">AVDA CORTIJOS DE MARIN 32 CORTIJOS DE MARIN  </t>
  </si>
  <si>
    <t xml:space="preserve">CMNO PUERTO (DEL) 19   </t>
  </si>
  <si>
    <t xml:space="preserve">AVDA REINO DE ESPAÑA S/N   </t>
  </si>
  <si>
    <t xml:space="preserve">CALLE ANTONIO PINTOR 28   </t>
  </si>
  <si>
    <t xml:space="preserve">CALLE BARTOLOME DE LAS CASAS 1 MARINAS (LAS)  </t>
  </si>
  <si>
    <t xml:space="preserve">PLAZA SOLANILLO (EL) S/N SOLANILLO (EL)  </t>
  </si>
  <si>
    <t xml:space="preserve">AVDA CAMARA DE COMERCIO S/N CAMPILLO DEL MORO  </t>
  </si>
  <si>
    <t xml:space="preserve">CALLE EDUARDO FAJARDO 54 PARADOR DE LAS HORTICHUELAS (EL)  </t>
  </si>
  <si>
    <t xml:space="preserve">CALLE ISLA DE IZARO 1 AGUADULCE  </t>
  </si>
  <si>
    <t xml:space="preserve">CTRA MOTORES (DE LOS) 179 CAMPILLO DEL MORO  </t>
  </si>
  <si>
    <t xml:space="preserve">CALLE AZORA 2   </t>
  </si>
  <si>
    <t xml:space="preserve">CALLE FUENTE (LA) 9   </t>
  </si>
  <si>
    <t xml:space="preserve">CALLE GADIL S/N DIPUTACION DE SERON Y MENAS  </t>
  </si>
  <si>
    <t>CALLE ESTACION 32 ESTACION (LA) HUELAGO DIPUTACION DE HUELAGO</t>
  </si>
  <si>
    <t xml:space="preserve">PRAJE ZOILOS (LOS) S/N ZOILOS (LOS) DIPUTACION DE CALIZ </t>
  </si>
  <si>
    <t xml:space="preserve">PASEO CRUZ COLORA 2   </t>
  </si>
  <si>
    <t xml:space="preserve">PLAZA SANTO 6   </t>
  </si>
  <si>
    <t xml:space="preserve">CALLE SAN LORENZO 11 GAFARILLOS DEMARCACION DE GAFARILLOS </t>
  </si>
  <si>
    <t xml:space="preserve">CALLE ESCUELAS (LAS) 12 ALIAS (LOS) DEMARCACION DE CARIATIZ </t>
  </si>
  <si>
    <t xml:space="preserve">PLAZA CONSTITUCION 1 DEMARCACION DE SORBAS  </t>
  </si>
  <si>
    <t xml:space="preserve">PLAZA CONSTITUCION (LA) 3   </t>
  </si>
  <si>
    <t xml:space="preserve">AVDA ACACIAS 1   </t>
  </si>
  <si>
    <t xml:space="preserve">AVDA ANDALUCIA 1   </t>
  </si>
  <si>
    <t xml:space="preserve">PLAZA PADRE JUAN BRETONES S/N   </t>
  </si>
  <si>
    <t xml:space="preserve">AVDA ROSALIA DE CASTRO 6   </t>
  </si>
  <si>
    <t xml:space="preserve">CALLE CARRERA VIRGEN DEL SOCORRO 70   </t>
  </si>
  <si>
    <t xml:space="preserve">CALLE ENRIQUETA RECHE 5 HIGUERAL  </t>
  </si>
  <si>
    <t xml:space="preserve">CALLE MEDICO BARTOLOME CARRILLO CORELLA 1   </t>
  </si>
  <si>
    <t xml:space="preserve">CALLE CARRETERA 1   </t>
  </si>
  <si>
    <t xml:space="preserve">CALLE CAMPOSANTO (DEL) S/N   </t>
  </si>
  <si>
    <t xml:space="preserve">URB LUIS CAPARROS 10   </t>
  </si>
  <si>
    <t xml:space="preserve">PLAZA CONSTITUCION 2   </t>
  </si>
  <si>
    <t xml:space="preserve">CALLE TEATRO 61   </t>
  </si>
  <si>
    <t xml:space="preserve">CTRA VELEZ BLANCO 10 TOPARES  </t>
  </si>
  <si>
    <t xml:space="preserve">PLAZA ENCARNACION 1   </t>
  </si>
  <si>
    <t xml:space="preserve">CALLE MAESTROS 26   </t>
  </si>
  <si>
    <t xml:space="preserve">CALLE CONCEPCION 19   </t>
  </si>
  <si>
    <t xml:space="preserve">CALLE CARRERA DEL CARMEN 33   </t>
  </si>
  <si>
    <t xml:space="preserve">CALLE DOLORES RODRIGUEZ SOPEÑA 1   </t>
  </si>
  <si>
    <t xml:space="preserve">CALLE JUAN ANGLADA 3   </t>
  </si>
  <si>
    <t xml:space="preserve">PLAZA PADRES MINIMOS S/N   </t>
  </si>
  <si>
    <t xml:space="preserve">CALLE COLETOS 38   </t>
  </si>
  <si>
    <t xml:space="preserve">CALLE JUAN ANGLADA 1   </t>
  </si>
  <si>
    <t xml:space="preserve">CALLE ANTONIO MACHADO 5   </t>
  </si>
  <si>
    <t xml:space="preserve">AVDA ONCE DE MARZO 13   </t>
  </si>
  <si>
    <t xml:space="preserve">CALLE ALVAREZ DE SOTOMAYOR 37   </t>
  </si>
  <si>
    <t xml:space="preserve">CALLE CAMINO REAL 41 GANGOSA (LA)  </t>
  </si>
  <si>
    <t xml:space="preserve">AVDA GARCIA LORCA 112 CABAÑUELAS (LAS)  </t>
  </si>
  <si>
    <t xml:space="preserve">AVDA GRAN VIA MARQUES DE CASABLANCA 31 PUEBLA DE VICAR  </t>
  </si>
  <si>
    <t xml:space="preserve">CTRA CANAL (LA) 4412 CONGO-CANAL  </t>
  </si>
  <si>
    <t xml:space="preserve">CALLE ARTES Y LAS LETRAS (DE LAS) 2 PUEBLA DE VICAR  </t>
  </si>
  <si>
    <t xml:space="preserve">CALLE MAR ALBORAN 28 LLANOS DE VICAR  </t>
  </si>
  <si>
    <t xml:space="preserve">AVDA PINTOR GINES PARRA 10 GANGOSA (LA)  </t>
  </si>
  <si>
    <t xml:space="preserve">CALLE CAMINO REAL 17 GANGOSA (LA)  </t>
  </si>
  <si>
    <t xml:space="preserve">AVDA ARGENTINA 26 CABAÑUELAS (LAS)  </t>
  </si>
  <si>
    <t xml:space="preserve">AVDA GUADALQUIVIR (DEL) 75 GANGOSA (LA)  </t>
  </si>
  <si>
    <t xml:space="preserve">CALLE MULHACEN 44 PARADOR (EL)  </t>
  </si>
  <si>
    <t xml:space="preserve">AVDA ENVIA (DE LA) 2 ENVIA (LA)  </t>
  </si>
  <si>
    <t xml:space="preserve">CALLE ESCRITOR FERNANDO CANO GEA 56 CABAÑUELAS (LAS)  </t>
  </si>
  <si>
    <t xml:space="preserve">CALLE ROSA DE LOS VIENTOS 10 BARRIO DE ARCHILLA  </t>
  </si>
  <si>
    <t xml:space="preserve">CALLE MESON 26   </t>
  </si>
  <si>
    <t xml:space="preserve">CALLE ALBAIDA 2 ALFOQUIA (LA)  </t>
  </si>
  <si>
    <t xml:space="preserve">CALLE CUATRO PUERTAS 23 DOÑA MARIA  </t>
  </si>
  <si>
    <t xml:space="preserve">CTRA VENTA DE PAMPANICO 450 PAMPANICO  </t>
  </si>
  <si>
    <t xml:space="preserve">CALLE SANTA ANA 2 TARAMBANA  </t>
  </si>
  <si>
    <t xml:space="preserve">AVDA SENECA 68   </t>
  </si>
  <si>
    <t xml:space="preserve">PASEO MIMOSAS (DE LAS) 54   </t>
  </si>
  <si>
    <t xml:space="preserve">CALLE VENEZUELA 2   </t>
  </si>
  <si>
    <t xml:space="preserve">PLAZA PARROCO JOSE JIMENEZ 16   </t>
  </si>
  <si>
    <t xml:space="preserve">CALLE TIERNO GALVAN S/N   </t>
  </si>
  <si>
    <t xml:space="preserve">CALLE DONATO BRAMANTE 26   </t>
  </si>
  <si>
    <t xml:space="preserve">CALLE MANUEL DE FALLA 7 SANTA MARÍA DEL ÁGUILA  </t>
  </si>
  <si>
    <t xml:space="preserve">CALLE RIOJA (LA) S/N SANTA MARÍA DEL ÁGUILA  </t>
  </si>
  <si>
    <t xml:space="preserve">CALLE VICENTE ALEIXANDRE S/N SANTA MARÍA DEL ÁGUILA  </t>
  </si>
  <si>
    <t xml:space="preserve">CALLE SAN IGNACIO 20 NORIAS (LAS)  </t>
  </si>
  <si>
    <t xml:space="preserve">CALLE TORNADO 11 SAN AGUSTÍN  </t>
  </si>
  <si>
    <t xml:space="preserve">CALLE PARIS 13   </t>
  </si>
  <si>
    <t xml:space="preserve">AVDA OASIS 102   </t>
  </si>
  <si>
    <t xml:space="preserve">CALLE CACERES II 49   </t>
  </si>
  <si>
    <t xml:space="preserve">CALLE IBIZA 28 MATAGORDA  </t>
  </si>
  <si>
    <t xml:space="preserve">CALLE GONGORA 103 BALERMA  </t>
  </si>
  <si>
    <t xml:space="preserve">CALLE LOMA (LA) 12 BALERMA  </t>
  </si>
  <si>
    <t xml:space="preserve">CALLE COLOMBIA 16   </t>
  </si>
  <si>
    <t xml:space="preserve">CALLE OCTAVIO AUGUSTO 22   </t>
  </si>
  <si>
    <t xml:space="preserve">CALLE FRESAL 21 NORIAS (LAS)  </t>
  </si>
  <si>
    <t xml:space="preserve">CALLE GOLETA (LA) 8 ALMERIMAR ENSENADA SAN MIGUEL </t>
  </si>
  <si>
    <t xml:space="preserve">CALLE GRANADA 133   </t>
  </si>
  <si>
    <t xml:space="preserve">CALLE ARQUITECTO JULIAN LAGUNA 65 ALMERIMAR ENSENADA SAN MIGUEL </t>
  </si>
  <si>
    <t xml:space="preserve">CALLE MASCARON 30 ALMERIMAR ENSENADA SAN MIGUEL </t>
  </si>
  <si>
    <t xml:space="preserve">CALLE PLEAMAR 35 ALMERIMAR ENSENADA SAN MIGUEL </t>
  </si>
  <si>
    <t xml:space="preserve">CALLE SALVADOR DALI 1 URBANIZACION FELIX VENTA DEL VISO </t>
  </si>
  <si>
    <t xml:space="preserve">CALLE CMNO BARRIO (DEL) 38   </t>
  </si>
  <si>
    <t xml:space="preserve">PQUE PERIURBANO POLIGONO 5 PARCELA 85   </t>
  </si>
  <si>
    <t xml:space="preserve">CALLE CHERNA 1   </t>
  </si>
  <si>
    <t xml:space="preserve">CALLE SANCHEZ AGUAYO 4   </t>
  </si>
  <si>
    <t xml:space="preserve">CALLE POZOS (LOS) 54   </t>
  </si>
  <si>
    <t xml:space="preserve">CALLE SAN ANTONIO 18   </t>
  </si>
  <si>
    <t xml:space="preserve">PASEO PLAYA (LA) 20   </t>
  </si>
  <si>
    <t xml:space="preserve">CALLE LEPANTO S/N   </t>
  </si>
  <si>
    <t xml:space="preserve">CALLE MIGUEL HERNANDEZ 4   </t>
  </si>
  <si>
    <t xml:space="preserve">AVDA LIBERTAD S/N   </t>
  </si>
  <si>
    <t xml:space="preserve">CALLE GRANADA 2   </t>
  </si>
  <si>
    <t xml:space="preserve">AVDA ANTONIO VEGA BERMEJO S/N   </t>
  </si>
  <si>
    <t xml:space="preserve">CALLE SAN ANTONIO 10   </t>
  </si>
  <si>
    <t xml:space="preserve">CALLE PERIODISTA PEPE VALLECILLO S/N   </t>
  </si>
  <si>
    <t xml:space="preserve">AVDA VIRGEN DE EUROPA 2   </t>
  </si>
  <si>
    <t xml:space="preserve">CALLE JUAN PEREZ ARRIETE S/N   </t>
  </si>
  <si>
    <t xml:space="preserve">CTRA MEDIANA (LA) 2   </t>
  </si>
  <si>
    <t xml:space="preserve">PLAZA OMEYAS S/N   </t>
  </si>
  <si>
    <t xml:space="preserve">PLAZA MARIA DE MOLINA S/N   </t>
  </si>
  <si>
    <t xml:space="preserve">AVDA HOLANDA 3   </t>
  </si>
  <si>
    <t xml:space="preserve">CALLE SENECA 9999   </t>
  </si>
  <si>
    <t xml:space="preserve">CALLE MAESTRO MILLAN PICAZO 81   </t>
  </si>
  <si>
    <t xml:space="preserve">CTRA RINCONCILLO 9999   </t>
  </si>
  <si>
    <t xml:space="preserve">CALLE TENIENTE MIRANDA 116   </t>
  </si>
  <si>
    <t xml:space="preserve">CALLE EMILIO BURGOS S/N   </t>
  </si>
  <si>
    <t xml:space="preserve">CALLE JOSE DE ESPRONCEDA S/N   </t>
  </si>
  <si>
    <t xml:space="preserve">CALLE GENERAL MARINA 27 A   </t>
  </si>
  <si>
    <t xml:space="preserve">CALLE FEDERICO GARCIA LORCA 37   </t>
  </si>
  <si>
    <t xml:space="preserve">CALLE JUAN RAMON JIMENEZ 22   </t>
  </si>
  <si>
    <t xml:space="preserve">CALLE FERNANDO DE HERRERA 9999   </t>
  </si>
  <si>
    <t xml:space="preserve">AVDA VEINTIOCHO DE FEBRERO 4 A   </t>
  </si>
  <si>
    <t xml:space="preserve">URB VILLA ROSA S/N   </t>
  </si>
  <si>
    <t xml:space="preserve">CALLE BATEL S/N   </t>
  </si>
  <si>
    <t xml:space="preserve">CALLE MINERVA S/N   </t>
  </si>
  <si>
    <t xml:space="preserve">AVDA AGUSTIN BALSAMO 1 POR 1  </t>
  </si>
  <si>
    <t xml:space="preserve">CALLE SEGRE S/N   </t>
  </si>
  <si>
    <t xml:space="preserve">CALLE GUADALQUIVIR 8   </t>
  </si>
  <si>
    <t xml:space="preserve">CALLE EUME 4   </t>
  </si>
  <si>
    <t xml:space="preserve">CALLE MAESTRO LUIS CANO TOBA 1   </t>
  </si>
  <si>
    <t xml:space="preserve">CALLE CAÑADA LOS TOMATES S/N   </t>
  </si>
  <si>
    <t xml:space="preserve">CALLE MEDINA SIDONIA 15   </t>
  </si>
  <si>
    <t xml:space="preserve">CALLE MARIA AUXILIADORA 19   </t>
  </si>
  <si>
    <t xml:space="preserve">CALLE CABEZA DE MANZANEDA S/N PELAYO (EL)  </t>
  </si>
  <si>
    <t xml:space="preserve">CALLE GUIJOS (LOS) 18 B   </t>
  </si>
  <si>
    <t xml:space="preserve">URB PARQUE BOLONIA S/N   </t>
  </si>
  <si>
    <t xml:space="preserve">CALLE VICENTE DE PAUL 3 A   </t>
  </si>
  <si>
    <t xml:space="preserve">AVDA CAÑA (LA) 22   </t>
  </si>
  <si>
    <t xml:space="preserve">AVDA EUROPA S/N   </t>
  </si>
  <si>
    <t xml:space="preserve">CALLE ADALIDES S/N   </t>
  </si>
  <si>
    <t xml:space="preserve">URB PARQUE BOLONIA 0 A   </t>
  </si>
  <si>
    <t xml:space="preserve">CALLE ADALIDES 26   </t>
  </si>
  <si>
    <t xml:space="preserve">CALLE TAMARINDO S/N   </t>
  </si>
  <si>
    <t xml:space="preserve">AVDA EUROPA 0 A   </t>
  </si>
  <si>
    <t xml:space="preserve">CALLE ARRABALERIA 3   </t>
  </si>
  <si>
    <t xml:space="preserve">CALLE BIBLIOTECA 30   </t>
  </si>
  <si>
    <t xml:space="preserve">AVDA ANDALUCIA 67   </t>
  </si>
  <si>
    <t xml:space="preserve">CALLE DIAZ CRESPO 91   </t>
  </si>
  <si>
    <t xml:space="preserve">CALLE MANUEL DE FALLA 6 MUELA (LA)  </t>
  </si>
  <si>
    <t xml:space="preserve">CALLE ARCO 27   </t>
  </si>
  <si>
    <t xml:space="preserve">CALLE BOTICAS 8   </t>
  </si>
  <si>
    <t xml:space="preserve">PLAZA MODESTO GOMEZ S/N   </t>
  </si>
  <si>
    <t xml:space="preserve">AVDA ALFONSO X 10   </t>
  </si>
  <si>
    <t xml:space="preserve">AVDA DUQUE DE ARCOS 29   </t>
  </si>
  <si>
    <t xml:space="preserve">CALLE PASEO DE ANDALUCIA 6   </t>
  </si>
  <si>
    <t xml:space="preserve">AVDA PAZ (LA) 2   </t>
  </si>
  <si>
    <t xml:space="preserve">AVDA CONSTITUCION (LA) 9999   </t>
  </si>
  <si>
    <t xml:space="preserve">AVDA PAZ (LA) 9999   </t>
  </si>
  <si>
    <t xml:space="preserve">CALLE ZAHARA DE LA SIERRA S/N   </t>
  </si>
  <si>
    <t xml:space="preserve">CALLE JUAN XXIII 27 JEDULA  </t>
  </si>
  <si>
    <t xml:space="preserve">LUGAR JUNTA DE LOS RIOS S/N JUNTA DE LOS RIOS GUIJO (EL) </t>
  </si>
  <si>
    <t xml:space="preserve">AVDA CORREGIDOR (EL) 219 SANTISCAL (EL) BARRANCOS (LOS) </t>
  </si>
  <si>
    <t xml:space="preserve">CALLE RIOJA S/N PERDIZ (LA) ABRAJANEJO </t>
  </si>
  <si>
    <t xml:space="preserve">CALLE IGLESIA 11 DESCANSADERO DEL DRAGO DRAGO (EL) </t>
  </si>
  <si>
    <t xml:space="preserve">CALLE DOCTOR PATRICIO CASTRO 4   </t>
  </si>
  <si>
    <t xml:space="preserve">PLAZA INMACULADA S/N   </t>
  </si>
  <si>
    <t xml:space="preserve">CALLE AGUSTIN VARO 38   </t>
  </si>
  <si>
    <t xml:space="preserve">AVDA RIO BARBATE 23   </t>
  </si>
  <si>
    <t xml:space="preserve">CALLE MADRID 4   </t>
  </si>
  <si>
    <t xml:space="preserve">AVDA MAR (DE LA) 84   </t>
  </si>
  <si>
    <t xml:space="preserve">AVDA MAR (DE LA) 98   </t>
  </si>
  <si>
    <t xml:space="preserve">CALLE ANTONIO PEDROSA 34   </t>
  </si>
  <si>
    <t xml:space="preserve">BARDA PINAR (EL) S/N   </t>
  </si>
  <si>
    <t xml:space="preserve">CALLE MADRID 6   </t>
  </si>
  <si>
    <t xml:space="preserve">CALLE PROFESOR TIERNO GALVAN 8   </t>
  </si>
  <si>
    <t xml:space="preserve">CALLE JANDA (LA) 1   </t>
  </si>
  <si>
    <t xml:space="preserve">CALLE CERVANTES (ZAHARA DE LOS ATUNES) 12 ZAHARA DE LOS ATUNES  </t>
  </si>
  <si>
    <t xml:space="preserve">PAGO ZAHORA S/N ZAHORA  </t>
  </si>
  <si>
    <t xml:space="preserve">PLAZA IGLESIA (DE LA) 1   </t>
  </si>
  <si>
    <t xml:space="preserve">PASEO CONSTITUCION 15   </t>
  </si>
  <si>
    <t xml:space="preserve">CALLE CALVARIO S/N   </t>
  </si>
  <si>
    <t xml:space="preserve">AVDA ALCALDE DON JUAN RODRIGUEZ 4   </t>
  </si>
  <si>
    <t xml:space="preserve">AVDA CARLOS CANO 3   </t>
  </si>
  <si>
    <t xml:space="preserve">CALLE JAZMINES (LOS) 2   </t>
  </si>
  <si>
    <t xml:space="preserve">AVDA DOÑA ROSA GARCIA LOPEZ-CEPERO 1   </t>
  </si>
  <si>
    <t xml:space="preserve">CALLE CARRASCA (LA).URB.EL LAZARETO. S/N   </t>
  </si>
  <si>
    <t xml:space="preserve">AVDA ANDALUCIA S/N PALMONES  </t>
  </si>
  <si>
    <t xml:space="preserve">AVDA ANDALUCIA 0 A PALMONES  </t>
  </si>
  <si>
    <t xml:space="preserve">PLAZA FAROLES (LOS) S/N CORTIJILLOS  </t>
  </si>
  <si>
    <t xml:space="preserve">CALLE LINEA (LA) S/N CORTIJILLOS  </t>
  </si>
  <si>
    <t xml:space="preserve">CALLE SAN PEDRO 1   </t>
  </si>
  <si>
    <t xml:space="preserve">PLAZA ALCALDE JOSE GONZALEZ 2   </t>
  </si>
  <si>
    <t xml:space="preserve">CALLE BLAS INFANTE 1   </t>
  </si>
  <si>
    <t xml:space="preserve">CALLE PUERTO 37   </t>
  </si>
  <si>
    <t xml:space="preserve">PLAZA PARROCO DON JESUS GONZALEZ RAMOS (DEL S/N   </t>
  </si>
  <si>
    <t xml:space="preserve">PLAZA MONJAS (LAS) 8   </t>
  </si>
  <si>
    <t xml:space="preserve">PLAZA SAN JUAN DE RIBERA 5 COTO DE BORNOS  </t>
  </si>
  <si>
    <t xml:space="preserve">CALLE CADIZ 2   </t>
  </si>
  <si>
    <t xml:space="preserve">PLAZA SAN ANTONIO 2   </t>
  </si>
  <si>
    <t xml:space="preserve">AVDA CARLOS III 5   </t>
  </si>
  <si>
    <t xml:space="preserve">PLAZA ESPAÑA 16   </t>
  </si>
  <si>
    <t xml:space="preserve">CALLE REPUBLICA EL SALVADOR 1   </t>
  </si>
  <si>
    <t xml:space="preserve">CALLE SANTA INES 9   </t>
  </si>
  <si>
    <t xml:space="preserve">CALLE SAN JOSE 38   </t>
  </si>
  <si>
    <t xml:space="preserve">PLAZA PALILLERO (DEL) S/N   </t>
  </si>
  <si>
    <t xml:space="preserve">AVDA CUATRO DE DICIEMBRE DE 1977 19   </t>
  </si>
  <si>
    <t xml:space="preserve">CALLE ZARAGOZA 1   </t>
  </si>
  <si>
    <t xml:space="preserve">PLAZA FALLA 9   </t>
  </si>
  <si>
    <t xml:space="preserve">CALLE SAN RAFAEL 9   </t>
  </si>
  <si>
    <t xml:space="preserve">CALLE ENRIQUE VILLEGAS VELEZ 2   </t>
  </si>
  <si>
    <t xml:space="preserve">CALLE DOCTOR MARAÑON 3   </t>
  </si>
  <si>
    <t xml:space="preserve">CALLE MARTINEZ CAMPOS 4   </t>
  </si>
  <si>
    <t xml:space="preserve">AVDA DUQUE DE NAJERA 1   </t>
  </si>
  <si>
    <t xml:space="preserve">CALLE SAGASTA 107   </t>
  </si>
  <si>
    <t xml:space="preserve">PLAZA TOPETE 13   </t>
  </si>
  <si>
    <t xml:space="preserve">AVDA CAMPO DEL SUR S/N   </t>
  </si>
  <si>
    <t xml:space="preserve">CALLE ARBOLI 5   </t>
  </si>
  <si>
    <t xml:space="preserve">PLAZA SAN JUAN DE DIOS S/N   </t>
  </si>
  <si>
    <t xml:space="preserve">CALLE CONCEPCION ARENAL S/N   </t>
  </si>
  <si>
    <t xml:space="preserve">CALLE SAN JUAN BAUTISTA DE LA SALLE 3   </t>
  </si>
  <si>
    <t xml:space="preserve">PLAZA MERCED S/N   </t>
  </si>
  <si>
    <t xml:space="preserve">CALLE SANTA ELENA S/N   </t>
  </si>
  <si>
    <t xml:space="preserve">CALLE SANTA MARIA DEL MAR 2   </t>
  </si>
  <si>
    <t xml:space="preserve">CALLE ACACIAS 5   </t>
  </si>
  <si>
    <t xml:space="preserve">CALLE GRANJA SAN ILDEFONSO 8   </t>
  </si>
  <si>
    <t xml:space="preserve">AVDA ANDALUCIA 50   </t>
  </si>
  <si>
    <t xml:space="preserve">AVDA ANDALUCIA 70   </t>
  </si>
  <si>
    <t xml:space="preserve">CALLE VEINTICUATRO DE JULIO 6   </t>
  </si>
  <si>
    <t xml:space="preserve">CALLE MIGUEL MARTINEZ DE PINILLOS S/N   </t>
  </si>
  <si>
    <t xml:space="preserve">AVDA SAN SEVERIANO 8   </t>
  </si>
  <si>
    <t xml:space="preserve">AVDA BAHIA (DE LA) 27   </t>
  </si>
  <si>
    <t xml:space="preserve">PLAZA AMANTE (LA) S/N   </t>
  </si>
  <si>
    <t xml:space="preserve">AVDA PORTUGAL 47   </t>
  </si>
  <si>
    <t xml:space="preserve">AVDA HUELVA S/N   </t>
  </si>
  <si>
    <t xml:space="preserve">CALLE BRIGADIER TOFIÑO S/N   </t>
  </si>
  <si>
    <t xml:space="preserve">AVDA LAS CORTES DE CADIZ 3   </t>
  </si>
  <si>
    <t xml:space="preserve">AVDA ANDALUCIA 82   </t>
  </si>
  <si>
    <t xml:space="preserve">AVDA MARIA AUXILIADORA 4   </t>
  </si>
  <si>
    <t xml:space="preserve">CALLE JOSE CADALSO 4   </t>
  </si>
  <si>
    <t xml:space="preserve">CALLE TRILLE 13   </t>
  </si>
  <si>
    <t xml:space="preserve">CALLE ALEGRIA 3   </t>
  </si>
  <si>
    <t xml:space="preserve">AVDA MARIA AUXILIADORA 2   </t>
  </si>
  <si>
    <t xml:space="preserve">AVDA ANA DE VIYA 36   </t>
  </si>
  <si>
    <t xml:space="preserve">AVDA ANA DE VIYA 52   </t>
  </si>
  <si>
    <t xml:space="preserve">CALLE AMOR DE DIOS 9   </t>
  </si>
  <si>
    <t xml:space="preserve">AVDA SANIDAD PUBLICA S/N   </t>
  </si>
  <si>
    <t xml:space="preserve">CALLE AMIEL 2 C   </t>
  </si>
  <si>
    <t xml:space="preserve">CALLE BARBATE S/N   </t>
  </si>
  <si>
    <t xml:space="preserve">CALLE ALCALDE BLAZQUEZ S/N   </t>
  </si>
  <si>
    <t xml:space="preserve">PLAZA FRANCISCA LARREA S/N   </t>
  </si>
  <si>
    <t xml:space="preserve">AVDA MARCONI 34   </t>
  </si>
  <si>
    <t xml:space="preserve">CALLE SOROLLA 15   </t>
  </si>
  <si>
    <t xml:space="preserve">CALLE CONIL DE LA FRONTERA 3   </t>
  </si>
  <si>
    <t xml:space="preserve">CALLE ADELFA S/N   </t>
  </si>
  <si>
    <t xml:space="preserve">CALLE NUEVA DE PUNTALES 4   </t>
  </si>
  <si>
    <t xml:space="preserve">CALLE INFANTE DE ORLEANS S/N   </t>
  </si>
  <si>
    <t xml:space="preserve">AVDA ILUSTRACION (DE LA) S/N   </t>
  </si>
  <si>
    <t xml:space="preserve">CALLE CONIL DE LA FRONTERA 1   </t>
  </si>
  <si>
    <t xml:space="preserve">AVDA PERIODISTA BEATRIZ CIENFUEGOS 3   </t>
  </si>
  <si>
    <t xml:space="preserve">CALLE PINTOR JUSTO RUIZ LUNA 1   </t>
  </si>
  <si>
    <t xml:space="preserve">AVDA ADELFAS (DE LAS) S/N   </t>
  </si>
  <si>
    <t xml:space="preserve">CALLE PRINCIPE JUAN CARLOS S/N   </t>
  </si>
  <si>
    <t xml:space="preserve">AVDA BAJADA DEL CHORRILLO 11   </t>
  </si>
  <si>
    <t xml:space="preserve">CALLE CAMINO DE CHICLANA 50   </t>
  </si>
  <si>
    <t xml:space="preserve">CRRIL PINALETA DE BOQUILLA 1 ROCHE  </t>
  </si>
  <si>
    <t xml:space="preserve">CALLE TORRE DE ROCHE 13   </t>
  </si>
  <si>
    <t xml:space="preserve">CRRIL PINALETA DE BOQUILLA 2 ROCHE  </t>
  </si>
  <si>
    <t xml:space="preserve">PLAZA ALCALDE JOSE CAMELO RAMIREZ 1   </t>
  </si>
  <si>
    <t xml:space="preserve">CRRIL PATO (EL) 21 BARRIO NUEVO  </t>
  </si>
  <si>
    <t xml:space="preserve">CALLE LAGUNA 12 A   </t>
  </si>
  <si>
    <t xml:space="preserve">CRRIL ARROYO OLVERA 4 CASA DE POSTAS  </t>
  </si>
  <si>
    <t xml:space="preserve">CALLE TRAFALGAR 37   </t>
  </si>
  <si>
    <t xml:space="preserve">PLAZA SANTA CATALINA (DE) S/N   </t>
  </si>
  <si>
    <t xml:space="preserve">AVDA RIO (DEL) 1   </t>
  </si>
  <si>
    <t xml:space="preserve">CALLE PRADO DEL REY 4   </t>
  </si>
  <si>
    <t xml:space="preserve">CALLE PUERTO REAL 1   </t>
  </si>
  <si>
    <t xml:space="preserve">CALLE FIERRO 21   </t>
  </si>
  <si>
    <t xml:space="preserve">CALLE SIROCO 2   </t>
  </si>
  <si>
    <t xml:space="preserve">CALLE VID (LA) S/N   </t>
  </si>
  <si>
    <t xml:space="preserve">CALLE NTRA. SRA. DE LOS DOLORES 22   </t>
  </si>
  <si>
    <t xml:space="preserve">CALLE ESTUDIANTES (DE LOS) 2   </t>
  </si>
  <si>
    <t xml:space="preserve">CTRA BARROSA (DE LA) 44   </t>
  </si>
  <si>
    <t xml:space="preserve">CALLE CUPIDO 2   </t>
  </si>
  <si>
    <t xml:space="preserve">CALLE CARABELA SANTA MARIA 15   </t>
  </si>
  <si>
    <t xml:space="preserve">CALLE GLADIOLOS 9   </t>
  </si>
  <si>
    <t xml:space="preserve">CALLE VEGA 6   </t>
  </si>
  <si>
    <t xml:space="preserve">CALLE AGUSTIN BLAZQUEZ 1   </t>
  </si>
  <si>
    <t xml:space="preserve">CALLE ANEMONAS 1   </t>
  </si>
  <si>
    <t xml:space="preserve">AVDA REYES CATOLICOS 21   </t>
  </si>
  <si>
    <t xml:space="preserve">CLLON PALMARETES (DE) 17   </t>
  </si>
  <si>
    <t xml:space="preserve">CALLE SOLFEO 2   </t>
  </si>
  <si>
    <t xml:space="preserve">CLLON PEDRERA (DE LA) 5   </t>
  </si>
  <si>
    <t xml:space="preserve">CALLE GOYA 4   </t>
  </si>
  <si>
    <t xml:space="preserve">CALLE CANTABRIA 2   </t>
  </si>
  <si>
    <t xml:space="preserve">CALLE LUNA 7   </t>
  </si>
  <si>
    <t xml:space="preserve">CALLE CHIPIONA 1   </t>
  </si>
  <si>
    <t xml:space="preserve">AVDA FRUTALES (DE LOS) S/N   </t>
  </si>
  <si>
    <t xml:space="preserve">CALLE JARDINES 38   </t>
  </si>
  <si>
    <t xml:space="preserve">PLAZA PANZACOLA (DE) S/N   </t>
  </si>
  <si>
    <t xml:space="preserve">PLAZA PANZACOLA (DE) 2   </t>
  </si>
  <si>
    <t xml:space="preserve">CLLON HUERTA ROSARIO 68   </t>
  </si>
  <si>
    <t xml:space="preserve">CLLON FRAILES (DE LOS) 40   </t>
  </si>
  <si>
    <t xml:space="preserve">BARDA CARABINA (LA) S/N   </t>
  </si>
  <si>
    <t xml:space="preserve">CALLE ISABEL II 2   </t>
  </si>
  <si>
    <t xml:space="preserve">CTRA BARROSA (DE LA) 9998 SANCTI PETRI-LA BARROSA  </t>
  </si>
  <si>
    <t xml:space="preserve">CMNO SOTILLO (DEL) 2 B   </t>
  </si>
  <si>
    <t xml:space="preserve">CALLE ANSAR 4 GALLOS (LOS)-CERROMOLINO  </t>
  </si>
  <si>
    <t xml:space="preserve">PLAZA BICENTENARIO DE LA BATALLA DE CHICLAN S/N BARROSA (LA) SANCTI PETRI-LA BARROSA </t>
  </si>
  <si>
    <t xml:space="preserve">AVDA ESPERANZA DEL MARQUESADO 76   </t>
  </si>
  <si>
    <t xml:space="preserve">CALLE GINER DE LOS RIOS 3   </t>
  </si>
  <si>
    <t xml:space="preserve">CALLE LARGA 23   </t>
  </si>
  <si>
    <t xml:space="preserve">AVDA GRANADA (DE) 3   </t>
  </si>
  <si>
    <t xml:space="preserve">CALLE MIGUEL DE CERVANTES 10   </t>
  </si>
  <si>
    <t xml:space="preserve">CALLE ARBOLEDA 20   </t>
  </si>
  <si>
    <t xml:space="preserve">CALLE ANTONIO MACHADO 7   </t>
  </si>
  <si>
    <t xml:space="preserve">AVDA HISPANIDAD (DE LA) 1   </t>
  </si>
  <si>
    <t xml:space="preserve">PAGO COPINA S/N   </t>
  </si>
  <si>
    <t xml:space="preserve">AVDA ALMERIA (DE) 13   </t>
  </si>
  <si>
    <t xml:space="preserve">CALLE ANDALUCIA 31   </t>
  </si>
  <si>
    <t xml:space="preserve">CALLE LAINO (EL) 4   </t>
  </si>
  <si>
    <t xml:space="preserve">CALLE CORREDERA 5   </t>
  </si>
  <si>
    <t xml:space="preserve">CALLE TRAS-HORNETE S/N   </t>
  </si>
  <si>
    <t xml:space="preserve">CALLE REAL 38 BENAMAHOMA  </t>
  </si>
  <si>
    <t xml:space="preserve">CALLE EMIGRANTES GRAZALEMEÑOS 2   </t>
  </si>
  <si>
    <t xml:space="preserve">CALLE CABEZAS 3   </t>
  </si>
  <si>
    <t xml:space="preserve">CALLE PORVERA 52   </t>
  </si>
  <si>
    <t xml:space="preserve">PLAZA COMPAÑIA 1   </t>
  </si>
  <si>
    <t xml:space="preserve">CALLE POZUELO 1   </t>
  </si>
  <si>
    <t xml:space="preserve">AVDA ALCALDE ALVARO DOMECQ 2   </t>
  </si>
  <si>
    <t xml:space="preserve">CALLE ZARAGOZA S/N   </t>
  </si>
  <si>
    <t xml:space="preserve">PLAZA ALCALDE FRANCISCO GERMA ALSINA 27   </t>
  </si>
  <si>
    <t xml:space="preserve">CALLE CERRON 2   </t>
  </si>
  <si>
    <t xml:space="preserve">CALLE PABLO VI 2   </t>
  </si>
  <si>
    <t xml:space="preserve">CALLE JUANA JUGAN S/N   </t>
  </si>
  <si>
    <t xml:space="preserve">CALLE VENERABLE VARGAS 2   </t>
  </si>
  <si>
    <t xml:space="preserve">CALLE PUERTA DEL SOL 14   </t>
  </si>
  <si>
    <t xml:space="preserve">PLAZA SANTISIMO CRISTO DE LA EXPIRACION S/N   </t>
  </si>
  <si>
    <t xml:space="preserve">PLAZA ANGUSTIAS (LAS) 1   </t>
  </si>
  <si>
    <t xml:space="preserve">CALLE AGRIMENSOR HIJUELA (DEL) 8   </t>
  </si>
  <si>
    <t xml:space="preserve">CALLE ARMAS 6   </t>
  </si>
  <si>
    <t xml:space="preserve">CALLE ANTONA DE DIOS 20   </t>
  </si>
  <si>
    <t xml:space="preserve">CALLE SANTO DOMINGO S/N   </t>
  </si>
  <si>
    <t xml:space="preserve">CALLE FERMIN ARANDA S/N   </t>
  </si>
  <si>
    <t xml:space="preserve">CALLE SANTA RAFAELA MARIA 1   </t>
  </si>
  <si>
    <t xml:space="preserve">AVDA SOLIDARIDAD (DE LA) S/N   </t>
  </si>
  <si>
    <t xml:space="preserve">CALLE PICADUEÑA BAJA S/N   </t>
  </si>
  <si>
    <t xml:space="preserve">CALLE AYALA 4   </t>
  </si>
  <si>
    <t xml:space="preserve">CALLE DOCTOR LUIS ROMERO PALOMO S/N   </t>
  </si>
  <si>
    <t xml:space="preserve">LUGAR CONJUNTO SAN VALENTIN S/N   </t>
  </si>
  <si>
    <t xml:space="preserve">AVDA SOLEA (LA) 26   </t>
  </si>
  <si>
    <t xml:space="preserve">PLAZA CONSTITUCION (LA) S/N   </t>
  </si>
  <si>
    <t xml:space="preserve">PLAZA MERCED (LA) 6   </t>
  </si>
  <si>
    <t xml:space="preserve">AVDA MANZANILLA (LA) 5   </t>
  </si>
  <si>
    <t xml:space="preserve">AVDA SAN JUAN BOSCO 4   </t>
  </si>
  <si>
    <t xml:space="preserve">AVDA ALCALDE ALVARO DOMECQ 10   </t>
  </si>
  <si>
    <t xml:space="preserve">AVDA SAN JOAQUIN 13   </t>
  </si>
  <si>
    <t xml:space="preserve">CALLE SANTA ANTONIA S/N   </t>
  </si>
  <si>
    <t xml:space="preserve">PASEO SEMENTALES (DE) S/N   </t>
  </si>
  <si>
    <t xml:space="preserve">CALLE SIERRA DEL PINAR 2   </t>
  </si>
  <si>
    <t xml:space="preserve">CALLE ANTARES 13   </t>
  </si>
  <si>
    <t xml:space="preserve">CALLE SANTIAGO DE CHILE (DE) S/N   </t>
  </si>
  <si>
    <t xml:space="preserve">AVDA SAN JOSE OBRERO 2   </t>
  </si>
  <si>
    <t xml:space="preserve">CALLE SARMIENTO S/N   </t>
  </si>
  <si>
    <t xml:space="preserve">AVDA MARIA AUXILIADORA S/N   </t>
  </si>
  <si>
    <t xml:space="preserve">AVDA DUQUES DE ABRANTES S/N   </t>
  </si>
  <si>
    <t xml:space="preserve">CALLE MAESTRO ALVAREZ BEIGBEDER S/N   </t>
  </si>
  <si>
    <t xml:space="preserve">CALLE RACIMO 3   </t>
  </si>
  <si>
    <t xml:space="preserve">CALLE DOCTOR MARAÑON 13   </t>
  </si>
  <si>
    <t xml:space="preserve">CALLE CALIFORNIA S/N   </t>
  </si>
  <si>
    <t xml:space="preserve">CALLE ALVAR NUÑEZ CABEZA DE VACA 7   </t>
  </si>
  <si>
    <t xml:space="preserve">CALLE FELIPE DE FAUCONPRET 1 D   </t>
  </si>
  <si>
    <t xml:space="preserve">AVDA AMSTERDAM 1   </t>
  </si>
  <si>
    <t xml:space="preserve">CALLE JUAN RODRIGUEZ JIMENEZ 1   </t>
  </si>
  <si>
    <t xml:space="preserve">PLAZA GRAZALEMA (DE) S/N   </t>
  </si>
  <si>
    <t xml:space="preserve">CALLE HUELVA S/N   </t>
  </si>
  <si>
    <t xml:space="preserve">CALLE ALMERIA S/N   </t>
  </si>
  <si>
    <t xml:space="preserve">CALLE MALAGA S/N   </t>
  </si>
  <si>
    <t xml:space="preserve">PASEO DELICIAS (LAS) 2   </t>
  </si>
  <si>
    <t xml:space="preserve">AVDA NAZARET (DE) 2   </t>
  </si>
  <si>
    <t xml:space="preserve">CALLE NUESTRA SEÑORA DE LA PAZ (BDA ASUNCIO 2   </t>
  </si>
  <si>
    <t xml:space="preserve">CALLE NUESTRA SEÑORA DEL TRASPASO S/N   </t>
  </si>
  <si>
    <t xml:space="preserve">CALLE NUESTRA SEÑORA DE MONSERRAT 2   </t>
  </si>
  <si>
    <t xml:space="preserve">CALLE LEO S/N   </t>
  </si>
  <si>
    <t xml:space="preserve">CALLE ALBORAN 8   </t>
  </si>
  <si>
    <t xml:space="preserve">AVDA NAZARET (DE) S/N   </t>
  </si>
  <si>
    <t xml:space="preserve">CALLE MALLORCA 2   </t>
  </si>
  <si>
    <t xml:space="preserve">AVDA MANDARINAS (DE LAS) 9999   </t>
  </si>
  <si>
    <t xml:space="preserve">CALLE ENEBRO 1   </t>
  </si>
  <si>
    <t xml:space="preserve">AVDA FERNANDO PORTILLO 1   </t>
  </si>
  <si>
    <t xml:space="preserve">AVDA RAFA VERDU S/N   </t>
  </si>
  <si>
    <t xml:space="preserve">CALLE PARQUE TORCAL DE ANTEQUERA S/N   </t>
  </si>
  <si>
    <t xml:space="preserve">CALLE MALAGA 0 A   </t>
  </si>
  <si>
    <t xml:space="preserve">CALLE CASTILLO DE MEDINA S/N   </t>
  </si>
  <si>
    <t xml:space="preserve">CALLE FRANCISCO RIBA 4   </t>
  </si>
  <si>
    <t xml:space="preserve">AVDA BLAS INFANTE 28   </t>
  </si>
  <si>
    <t xml:space="preserve">CALLE PEDRO SEPULVEDA 2   </t>
  </si>
  <si>
    <t xml:space="preserve">CALLE CERRO FRUTO 2   </t>
  </si>
  <si>
    <t xml:space="preserve">CALLE ALCALDE MANUEL MORENO MENDOZA S/N   </t>
  </si>
  <si>
    <t xml:space="preserve">CALLE IÑIGO LOPEZ DE CARRIZOSA 75   </t>
  </si>
  <si>
    <t xml:space="preserve">CALLE ALCALDE MANUEL MORENO MENDOZA 0 C   </t>
  </si>
  <si>
    <t xml:space="preserve">LUGAR CONJUNTO LIBERACION S/N   </t>
  </si>
  <si>
    <t xml:space="preserve">CALLE ALCALDE MANUEL MORENO MENDOZA 0 A   </t>
  </si>
  <si>
    <t xml:space="preserve">AVDA BLAS INFANTE 30   </t>
  </si>
  <si>
    <t xml:space="preserve">AVDA PUERTA DEL SUR 9999 POR 1  </t>
  </si>
  <si>
    <t xml:space="preserve">CALLE ALBARIZONES S/N   </t>
  </si>
  <si>
    <t xml:space="preserve">LUGAR PORTAL (EL) S/N PORTAL (EL)  </t>
  </si>
  <si>
    <t xml:space="preserve">LUGAR TABLAS (LAS) S/N TABLAS (LAS)  </t>
  </si>
  <si>
    <t xml:space="preserve">LUGAR MESAS DE ASTA S/N MESAS DE ASTA  </t>
  </si>
  <si>
    <t xml:space="preserve">LUGAR GIBALBIN S/N GIBALBIN  </t>
  </si>
  <si>
    <t xml:space="preserve">CALLE ESCUELAS (LAS) S/N GUADALCACIN  </t>
  </si>
  <si>
    <t xml:space="preserve">CALLE PARRA (LA) S/N NUEVA JARILLA  </t>
  </si>
  <si>
    <t xml:space="preserve">CALLE FORMULA 3 TORRE MELGAREJO  </t>
  </si>
  <si>
    <t xml:space="preserve">LUGAR CUARTILLOS S/N CUARTILLOS  </t>
  </si>
  <si>
    <t xml:space="preserve">CALLE NORTE S/N SAN ISIDRO DEL GUADALETE  </t>
  </si>
  <si>
    <t xml:space="preserve">CALLE FERIA 7 GUADALCACIN  </t>
  </si>
  <si>
    <t xml:space="preserve">PLAZA FRASQUITA NARANJO S/N BARCA DE LA FLORIDA (LA)  </t>
  </si>
  <si>
    <t xml:space="preserve">CALLE POZO (DEL) 62 TORNO (EL)  </t>
  </si>
  <si>
    <t xml:space="preserve">LUGAR ESTELLA DEL MARQUES S/N ESTELLA DEL MARQUES  </t>
  </si>
  <si>
    <t xml:space="preserve">LUGAR REPASTADEROS (LOS) S/N REPASTADEROS (LOS)  </t>
  </si>
  <si>
    <t xml:space="preserve">LUGAR INA (LA) S/N INA (LA)  </t>
  </si>
  <si>
    <t xml:space="preserve">LUGAR TORRECERA S/N TORRECERA  </t>
  </si>
  <si>
    <t xml:space="preserve">CALLE LARGA 40 JOSE ANTONIO  </t>
  </si>
  <si>
    <t xml:space="preserve">LUGAR PUENTE GUAREÑA 9999 PUENTE LA GUAREÑA JOSE ANTONIO </t>
  </si>
  <si>
    <t xml:space="preserve">AVDA DEPORTES (LOS) 1   </t>
  </si>
  <si>
    <t xml:space="preserve">CALLE SEVILLA 66   </t>
  </si>
  <si>
    <t xml:space="preserve">CALLE CASTELLAR 8 D ANGELES (LOS)  </t>
  </si>
  <si>
    <t xml:space="preserve">CALLE CORONEL AUDITOR CAZORLA 22 SAN PABLO DE BUCEITE  </t>
  </si>
  <si>
    <t xml:space="preserve">AVDA ESPAÑA (DE) 11   </t>
  </si>
  <si>
    <t xml:space="preserve">AVDA EJERCITO (DEL) 2   </t>
  </si>
  <si>
    <t xml:space="preserve">CALLE GIBRALTAR 108   </t>
  </si>
  <si>
    <t xml:space="preserve">AVDA MENENDEZ PELAYO 7   </t>
  </si>
  <si>
    <t xml:space="preserve">CALLE JARDINES 43   </t>
  </si>
  <si>
    <t xml:space="preserve">PASEO VELADA 7   </t>
  </si>
  <si>
    <t xml:space="preserve">CALLE XAUEN 20   </t>
  </si>
  <si>
    <t xml:space="preserve">CALLE MALAGA 53   </t>
  </si>
  <si>
    <t xml:space="preserve">CALLE GABRIEL MIRO 42   </t>
  </si>
  <si>
    <t xml:space="preserve">CALLE GUADIARO 37   </t>
  </si>
  <si>
    <t xml:space="preserve">CALLE SEVILLA 1   </t>
  </si>
  <si>
    <t xml:space="preserve">CALLE PEDRERAS 172   </t>
  </si>
  <si>
    <t xml:space="preserve">PSAJE VIRGEN DE LA PALMA 4   </t>
  </si>
  <si>
    <t xml:space="preserve">AVDA ESPAÑA (DE) 132   </t>
  </si>
  <si>
    <t xml:space="preserve">CALLE CANARIAS 81   </t>
  </si>
  <si>
    <t xml:space="preserve">CALLE CARTAGENA 25   </t>
  </si>
  <si>
    <t xml:space="preserve">PLAZA LIBERTAD (LA) 1 MEDINA-SIDONIA  </t>
  </si>
  <si>
    <t xml:space="preserve">CALLE ALTAMIRANO 3 MEDINA-SIDONIA  </t>
  </si>
  <si>
    <t xml:space="preserve">CALLE SAN JUAN 12 MEDINA-SIDONIA  </t>
  </si>
  <si>
    <t xml:space="preserve">PLAZA RAMON Y CAJAL S/N MEDINA-SIDONIA  </t>
  </si>
  <si>
    <t xml:space="preserve">CALLE DOCTOR FLEMING S/N MEDINA-SIDONIA  </t>
  </si>
  <si>
    <t xml:space="preserve">CALLE ALCALDE RUIZ ENCISO S/N MEDINA-SIDONIA  </t>
  </si>
  <si>
    <t xml:space="preserve">AVDA PRADO DE LA FERIA S/N MEDINA-SIDONIA  </t>
  </si>
  <si>
    <t xml:space="preserve">PLAZA ESPAÑA (DE) S/N MEDINA-SIDONIA  </t>
  </si>
  <si>
    <t xml:space="preserve">CALLE PADRE CARRILLO 2 BADALEJOS (LOS)  </t>
  </si>
  <si>
    <t xml:space="preserve">PLAZA MATADERO (DEL) 17   </t>
  </si>
  <si>
    <t xml:space="preserve">CALLE LLANA 64   </t>
  </si>
  <si>
    <t xml:space="preserve">CALLE HONDON 9   </t>
  </si>
  <si>
    <t xml:space="preserve">CALLE MERCADO 29   </t>
  </si>
  <si>
    <t xml:space="preserve">CALLE RAMON Y CAJAL 1   </t>
  </si>
  <si>
    <t xml:space="preserve">CALLE CAÑOS SANTOS 2   </t>
  </si>
  <si>
    <t xml:space="preserve">AVDA JULIAN BESTEIRO 43   </t>
  </si>
  <si>
    <t xml:space="preserve">CALLE POLIGONO INDUSTRIAL 37   </t>
  </si>
  <si>
    <t xml:space="preserve">AVDA BLAS INFANTE 29   </t>
  </si>
  <si>
    <t xml:space="preserve">CALLE LUIS CERNUDA 1   </t>
  </si>
  <si>
    <t xml:space="preserve">CALLE FUENTE 19   </t>
  </si>
  <si>
    <t xml:space="preserve">CALLE ESCUELAS 3   </t>
  </si>
  <si>
    <t xml:space="preserve">CALLE LEPANTO 1   </t>
  </si>
  <si>
    <t xml:space="preserve">AVDA GUARDIA CIVIL (LA) 1   </t>
  </si>
  <si>
    <t xml:space="preserve">AVDA AMERICAS (DE LAS) 3   </t>
  </si>
  <si>
    <t xml:space="preserve">AVDA ESTACION (DE LA) 2   </t>
  </si>
  <si>
    <t xml:space="preserve">CALLE ROSA (DE LA) 6   </t>
  </si>
  <si>
    <t xml:space="preserve">CALLE ALBAREDA 3   </t>
  </si>
  <si>
    <t xml:space="preserve">CALLE CRUCES 2   </t>
  </si>
  <si>
    <t xml:space="preserve">CALLE PEDRO MUÑOZ SECA 9   </t>
  </si>
  <si>
    <t xml:space="preserve">CALLE AURORA 1   </t>
  </si>
  <si>
    <t xml:space="preserve">AVDA FUENTERRABIA 4   </t>
  </si>
  <si>
    <t xml:space="preserve">CALLE SANTO DOMINGO 29   </t>
  </si>
  <si>
    <t xml:space="preserve">PLAZA ELIAS AHUJA (DE) 1   </t>
  </si>
  <si>
    <t xml:space="preserve">CALLE GUACAMAYO 2   </t>
  </si>
  <si>
    <t xml:space="preserve">CALLE AURORA 69   </t>
  </si>
  <si>
    <t xml:space="preserve">PLAZA JAIME SAN NARCISO 3   </t>
  </si>
  <si>
    <t xml:space="preserve">CALLE MAESTRO JUAN PINTO 8   </t>
  </si>
  <si>
    <t xml:space="preserve">AVDA MENESTEO (DE) 49   </t>
  </si>
  <si>
    <t xml:space="preserve">AVDA LIBERTAD (DE LA) 17   </t>
  </si>
  <si>
    <t xml:space="preserve">CALLE DOCTOR ALFREDO JORGE SUAR MURO 2 COSTA OESTE  </t>
  </si>
  <si>
    <t xml:space="preserve">CALLE MAR DE BERING 1 COSTA OESTE  </t>
  </si>
  <si>
    <t xml:space="preserve">CALLE PADRE ELLACURIA 13 COSTA OESTE  </t>
  </si>
  <si>
    <t xml:space="preserve">CALLE CAMINO DEL AGUILA 6 COSTA OESTE  </t>
  </si>
  <si>
    <t xml:space="preserve">LUGAR POBLADO NAVAL (ZONA 11) S/N POBLADO NAVAL ARENALES (LOS) </t>
  </si>
  <si>
    <t xml:space="preserve">CALLE SAGITARIO 1 FRAILES (LOS) JUNCAL (EL) </t>
  </si>
  <si>
    <t xml:space="preserve">CALLE GUITARRA (DE LA) 4 JUNCAL (EL)  </t>
  </si>
  <si>
    <t xml:space="preserve">CALLE RONDA DE SAN CRISTOBAL 5 DOÑA BLANCA-POBLADO SAN IGNACIO-SIERRA </t>
  </si>
  <si>
    <t xml:space="preserve">CALLE BARQUISEMETO 2 SUDAMERICA JUNCAL (EL) </t>
  </si>
  <si>
    <t xml:space="preserve">CMNO JUNCAL (EL) 4 JUNCAL (EL)  </t>
  </si>
  <si>
    <t xml:space="preserve">AVDA CATALINA SANTOS LA GUACHI 30 VALDELAGRANA  </t>
  </si>
  <si>
    <t xml:space="preserve">PLAZA ALMUDENA GRANDES 1   </t>
  </si>
  <si>
    <t xml:space="preserve">CALLE ZAMBRA 4   </t>
  </si>
  <si>
    <t xml:space="preserve">CALLE CANALEJAS 6   </t>
  </si>
  <si>
    <t xml:space="preserve">AVDA PALESTINA (DE) 2   </t>
  </si>
  <si>
    <t xml:space="preserve">CALLE ALGODONALES 24   </t>
  </si>
  <si>
    <t xml:space="preserve">CALLE TIERRA 4   </t>
  </si>
  <si>
    <t xml:space="preserve">CALLE SENECA 36   </t>
  </si>
  <si>
    <t xml:space="preserve">CALLE SALERO 4 BARRIO DE JARANA JARANA </t>
  </si>
  <si>
    <t xml:space="preserve">CALLE ABETO 9   </t>
  </si>
  <si>
    <t xml:space="preserve">AVDA BAHIA (DE LA) 12 BARRIADA RIO SAN PEDRO RIO SAN PEDRO </t>
  </si>
  <si>
    <t xml:space="preserve">AVDA ESCUELAS (DE LAS) 4   </t>
  </si>
  <si>
    <t xml:space="preserve">PLAZA IGLESIA (DE LA) 3   </t>
  </si>
  <si>
    <t xml:space="preserve">CALLE EBRO 1   </t>
  </si>
  <si>
    <t xml:space="preserve">PLAZA ESPAÑA (DE) 1   </t>
  </si>
  <si>
    <t xml:space="preserve">AVDA MARINA (DE LA) 81   </t>
  </si>
  <si>
    <t xml:space="preserve">CALLE MAESTRO MANUEL J. CASAL EGEA 2   </t>
  </si>
  <si>
    <t xml:space="preserve">PLAZA JESUS FERRIS MARHUENDA S/N   </t>
  </si>
  <si>
    <t xml:space="preserve">PQUE LAGUNA DEL MORAL S/N   </t>
  </si>
  <si>
    <t xml:space="preserve">CALLE JUAN RAMON JIMENEZ 5   </t>
  </si>
  <si>
    <t xml:space="preserve">CALLE CORONIL (EL) S/N   </t>
  </si>
  <si>
    <t xml:space="preserve">CALLE CAMPILLO S/N   </t>
  </si>
  <si>
    <t xml:space="preserve">CALLE SAN ANTONIO 6   </t>
  </si>
  <si>
    <t xml:space="preserve">CALLE INMACULADA CONCEPCION 10   </t>
  </si>
  <si>
    <t xml:space="preserve">CALLE SAN ISIDRO 3   </t>
  </si>
  <si>
    <t xml:space="preserve">CALLE SARGENTO CESPEDES 5   </t>
  </si>
  <si>
    <t xml:space="preserve">CALLE INMACULADA CONCEPCION 12   </t>
  </si>
  <si>
    <t xml:space="preserve">CALLE JUAN SEBASTIAN ELCANO 2   </t>
  </si>
  <si>
    <t xml:space="preserve">CALLE MERCURIO 27   </t>
  </si>
  <si>
    <t xml:space="preserve">PLAZA CAMILO JOSE CELA 1   </t>
  </si>
  <si>
    <t xml:space="preserve">CALLE NEPTUNO 2   </t>
  </si>
  <si>
    <t xml:space="preserve">CALLE NAVALCAN 1   </t>
  </si>
  <si>
    <t xml:space="preserve">AVDA JUAN CARLOS I 41 COSTA BALLENA  </t>
  </si>
  <si>
    <t xml:space="preserve">CALLE FELIPE II 2   </t>
  </si>
  <si>
    <t xml:space="preserve">BARDA BAZAN S/N   </t>
  </si>
  <si>
    <t xml:space="preserve">CALLE MAGALLANES 21   </t>
  </si>
  <si>
    <t xml:space="preserve">CALLE COMANDANTE RUIZ MARCET 12 D   </t>
  </si>
  <si>
    <t xml:space="preserve">AVDA CID (DEL) 1   </t>
  </si>
  <si>
    <t xml:space="preserve">CALLE RIAS BAJAS 3   </t>
  </si>
  <si>
    <t xml:space="preserve">CALLE PROLONGACION DE SANTA MARIA 999   </t>
  </si>
  <si>
    <t xml:space="preserve">CALLE CHURRUCA 1 D   </t>
  </si>
  <si>
    <t xml:space="preserve">CALLE REAL 63   </t>
  </si>
  <si>
    <t xml:space="preserve">CALLE ZAPATILLA DE ESTERO 3   </t>
  </si>
  <si>
    <t xml:space="preserve">PLAZA JESUS DE MEDINACELI S/N   </t>
  </si>
  <si>
    <t xml:space="preserve">CALLE GENERAL GARCIA DE LA HERRAN 24   </t>
  </si>
  <si>
    <t xml:space="preserve">CALLE REAL 83   </t>
  </si>
  <si>
    <t xml:space="preserve">CALLE RABIDA 1   </t>
  </si>
  <si>
    <t xml:space="preserve">CALLE CAPITAN ANGEL SEVILLANO 4   </t>
  </si>
  <si>
    <t xml:space="preserve">CALLE MARQUES DE UREÑA S/N   </t>
  </si>
  <si>
    <t xml:space="preserve">CALLE REAL 118   </t>
  </si>
  <si>
    <t xml:space="preserve">CALLE DOCTOR REVUELTA SOBA S/N   </t>
  </si>
  <si>
    <t xml:space="preserve">CALLE COLEGIO NAVAL SACRAMENTO S/N   </t>
  </si>
  <si>
    <t xml:space="preserve">CALLE MALASPINA 19   </t>
  </si>
  <si>
    <t xml:space="preserve">CALLE SANTA BARBARA 1   </t>
  </si>
  <si>
    <t xml:space="preserve">CALLE CANDRAY 4   </t>
  </si>
  <si>
    <t xml:space="preserve">CALLE PINTOR HERNANDEZ HOMEDES 1   </t>
  </si>
  <si>
    <t xml:space="preserve">AVDA CONSTITUCION (DE LA) 10   </t>
  </si>
  <si>
    <t xml:space="preserve">CALLE JOSE GIL SANCHEZ S/N   </t>
  </si>
  <si>
    <t xml:space="preserve">CALLE REAL 170   </t>
  </si>
  <si>
    <t xml:space="preserve">CALLE JOSE GIL SANCHEZ 0 A   </t>
  </si>
  <si>
    <t xml:space="preserve">AVDA AL-ANDALUS 2   </t>
  </si>
  <si>
    <t xml:space="preserve">AVDA CONSTITUCION (DE LA) 12   </t>
  </si>
  <si>
    <t xml:space="preserve">CALLE MEJICO 2   </t>
  </si>
  <si>
    <t xml:space="preserve">CALLE ARTESANO JOSE M. SILVA 4   </t>
  </si>
  <si>
    <t xml:space="preserve">AVDA CONSTITUCION (DE LA) 0 A   </t>
  </si>
  <si>
    <t xml:space="preserve">CALLE ALBAICIN 1   </t>
  </si>
  <si>
    <t xml:space="preserve">CALLE LENTISCO S/N   </t>
  </si>
  <si>
    <t xml:space="preserve">CALLE PALOS S/N   </t>
  </si>
  <si>
    <t xml:space="preserve">AVDA CONSTITUCION (DE LA) 55   </t>
  </si>
  <si>
    <t xml:space="preserve">AVDA CONSTITUCION (DE LA) 0 B   </t>
  </si>
  <si>
    <t xml:space="preserve">CALLE PALOMA 42   </t>
  </si>
  <si>
    <t xml:space="preserve">AVDA HUELVA (DE) 4 BONANZA  </t>
  </si>
  <si>
    <t xml:space="preserve">AVDA CARRETERA DEL PUERTO S/N   </t>
  </si>
  <si>
    <t xml:space="preserve">PLAZA ESCRITOR EDUARDO MENDICUTTI 1   </t>
  </si>
  <si>
    <t xml:space="preserve">AVDA PILETAS (DE LAS) 85   </t>
  </si>
  <si>
    <t xml:space="preserve">CTRA JARA (DE LA) S/N JARA (LA)  </t>
  </si>
  <si>
    <t xml:space="preserve">CALLE SAN JUAN 1   </t>
  </si>
  <si>
    <t xml:space="preserve">CALLE PIO XII 1   </t>
  </si>
  <si>
    <t xml:space="preserve">CALLE CAPITAN S/N   </t>
  </si>
  <si>
    <t xml:space="preserve">CALLE PUERTO DE BARRAMEDA 28 BONANZA  </t>
  </si>
  <si>
    <t xml:space="preserve">CTRA COLONIA (DE LA) S/N BONANZA  </t>
  </si>
  <si>
    <t xml:space="preserve">CMNO SAN JERONIMO S/N BONANZA  </t>
  </si>
  <si>
    <t xml:space="preserve">AVDA HUELVA (DE) 41 BONANZA  </t>
  </si>
  <si>
    <t xml:space="preserve">CALLE RUBIN DE CELIS 1   </t>
  </si>
  <si>
    <t xml:space="preserve">CALLE CRUZ LA S/N   </t>
  </si>
  <si>
    <t xml:space="preserve">AVDA CARLOS PACHECO 10   </t>
  </si>
  <si>
    <t xml:space="preserve">PLAZA IGLESIA 1   </t>
  </si>
  <si>
    <t xml:space="preserve">AVDA EJERCITO DEL 8   </t>
  </si>
  <si>
    <t xml:space="preserve">CALLE ERMITA LA 9999   </t>
  </si>
  <si>
    <t xml:space="preserve">CALLE ISABEL PEREZ MORALES 1 CAMPAMENTO  </t>
  </si>
  <si>
    <t xml:space="preserve">CALLE MARTINETES S/N PUENTE MAYORGA  </t>
  </si>
  <si>
    <t xml:space="preserve">PLAZA FLORES DE LAS S/N TARAGUILLA  </t>
  </si>
  <si>
    <t xml:space="preserve">CALLE SEVILLA 24 ESTACION FERREA  </t>
  </si>
  <si>
    <t xml:space="preserve">LUGAR ENSENADA MIRAFLORES 5 TARAGUILLA  </t>
  </si>
  <si>
    <t xml:space="preserve">AVDA PROFESOR TIERNO GALVAN 9999 GUADIARO  </t>
  </si>
  <si>
    <t xml:space="preserve">CALLE DURAZNOS (LOS) 9 SAN ENRIQUE  </t>
  </si>
  <si>
    <t xml:space="preserve">AVDA MAR DEL SUR 28 TORREGUADIARO  </t>
  </si>
  <si>
    <t xml:space="preserve">AVDA CIRO GIL 2 PUEBLO NUEVO GUADIARO </t>
  </si>
  <si>
    <t xml:space="preserve">CALLE VILLA 5 SETENIL  </t>
  </si>
  <si>
    <t xml:space="preserve">AVDA CARMEN (DEL) 6 SETENIL  </t>
  </si>
  <si>
    <t xml:space="preserve">CALLE COLON 1   </t>
  </si>
  <si>
    <t xml:space="preserve">BARDA VIRGEN DEL CARMEN S/N   </t>
  </si>
  <si>
    <t xml:space="preserve">CALLE JUAN TREJO 4 A   </t>
  </si>
  <si>
    <t xml:space="preserve">CALLE ALGECIRAS S/N   </t>
  </si>
  <si>
    <t xml:space="preserve">CALLE NUMANCIA 12   </t>
  </si>
  <si>
    <t xml:space="preserve">CALLE REGIMIENTO DE INFANTERIA ALAVA 22 2   </t>
  </si>
  <si>
    <t xml:space="preserve">LUGAR LANCES (LOS) 1   </t>
  </si>
  <si>
    <t xml:space="preserve">LUGAR LANCES (LOS) 2   </t>
  </si>
  <si>
    <t xml:space="preserve">LUGAR PEÑA (LA) 26 PEÑA (LA)  </t>
  </si>
  <si>
    <t xml:space="preserve">LUGAR PALMAR DE LA LUZ S/N CAÑADA DE LA JARA  </t>
  </si>
  <si>
    <t xml:space="preserve">LUGAR BUJEO (EL) S/N BUJEO (EL)  </t>
  </si>
  <si>
    <t xml:space="preserve">CALLE TARIFA 1 FACINAS  </t>
  </si>
  <si>
    <t xml:space="preserve">CALLE ANDALUCIA 14 FACINAS  </t>
  </si>
  <si>
    <t xml:space="preserve">LUGAR BETIS 9999 BETIS  </t>
  </si>
  <si>
    <t xml:space="preserve">LUGAR LENTISCAL (EL) S/N LENTISCAL (EL)  </t>
  </si>
  <si>
    <t xml:space="preserve">CALLE REAL S/N TAHIVILLA  </t>
  </si>
  <si>
    <t xml:space="preserve">LUGAR ZARZUELA (LA) S/N ZARZUELA (LA)  </t>
  </si>
  <si>
    <t xml:space="preserve">PASEO VEREDA ANCHA 9   </t>
  </si>
  <si>
    <t xml:space="preserve">AVDA JEREZ (DE) S/N   </t>
  </si>
  <si>
    <t xml:space="preserve">PLAZA ALTOZANO (DEL) S/N   </t>
  </si>
  <si>
    <t xml:space="preserve">CALLE GARCIA CAPARROS S/N   </t>
  </si>
  <si>
    <t xml:space="preserve">AVDA HERRERA ORIA 2   </t>
  </si>
  <si>
    <t xml:space="preserve">PLAZA SAN JUAN 9   </t>
  </si>
  <si>
    <t xml:space="preserve">PLAZA FRANCISCO FATOU 1   </t>
  </si>
  <si>
    <t xml:space="preserve">AVDA HERRERA ORIA 5   </t>
  </si>
  <si>
    <t xml:space="preserve">CALLE DOCTOR HERREROS ARENAS 12   </t>
  </si>
  <si>
    <t xml:space="preserve">CALLE INGENIERO JUAN ROMERO CARRASCO 36   </t>
  </si>
  <si>
    <t xml:space="preserve">AVDA ESPAÑA (DE) S/N   </t>
  </si>
  <si>
    <t xml:space="preserve">CALLE FERNANDO GAVILAN 1   </t>
  </si>
  <si>
    <t xml:space="preserve">CALLE LAVADERO S/N   </t>
  </si>
  <si>
    <t xml:space="preserve">AVDA CORTES (DE) 49   </t>
  </si>
  <si>
    <t xml:space="preserve">BARDA ALCALDE ANTONIO VEGA 19   </t>
  </si>
  <si>
    <t xml:space="preserve">AVDA JUAN DE LA ROSA S/N   </t>
  </si>
  <si>
    <t xml:space="preserve">CALLE MINISTRO FRANCISCO FERNANDEZ ORDOÑEZ 9999   </t>
  </si>
  <si>
    <t xml:space="preserve">POLIG POLIGONO INDUSTRIAL "LA PIEL" 26   </t>
  </si>
  <si>
    <t xml:space="preserve">CALLE JUAN RELINQUE 1   </t>
  </si>
  <si>
    <t xml:space="preserve">CALLE SAN FRANCISCO 3   </t>
  </si>
  <si>
    <t xml:space="preserve">CALLE ERETA 1   </t>
  </si>
  <si>
    <t xml:space="preserve">CALLE CAMINO DE LA OLIVA 1   </t>
  </si>
  <si>
    <t xml:space="preserve">AVDA SAN MIGUEL (DE) 33   </t>
  </si>
  <si>
    <t xml:space="preserve">CMNO CAMINO DE LA PLAYA 9998 PALMAR (EL)  </t>
  </si>
  <si>
    <t xml:space="preserve">LUGAR NAVEROS (LOS) 9999 NAVEROS (LOS)  </t>
  </si>
  <si>
    <t xml:space="preserve">LUGAR CANTARRANAS S/N CANTARRANAS  </t>
  </si>
  <si>
    <t xml:space="preserve">LUGAR POBLADO VARELO S/N CAÑAL (EL)  </t>
  </si>
  <si>
    <t xml:space="preserve">LUGAR CAÑADA ANCHA 9998 CAÑADA ANCHA  </t>
  </si>
  <si>
    <t xml:space="preserve">LUGAR MUELA (LA) 9999 MUELA (LA)  </t>
  </si>
  <si>
    <t xml:space="preserve">CALLE REAL 1   </t>
  </si>
  <si>
    <t xml:space="preserve">CALLE TORREVIEJA S/N   </t>
  </si>
  <si>
    <t xml:space="preserve">PLAZA AYUNTAMIENTO (DEL) 1   </t>
  </si>
  <si>
    <t xml:space="preserve">CALLE VIRGEN DE LAS MONTAÑAS 19   </t>
  </si>
  <si>
    <t xml:space="preserve">CALLE ALMERIA 8   </t>
  </si>
  <si>
    <t xml:space="preserve">ALAM DIPUTACION (DE LA) 1   </t>
  </si>
  <si>
    <t xml:space="preserve">CALLE SAN FRANCISCO 13   </t>
  </si>
  <si>
    <t xml:space="preserve">CALLE PASEO AMBULATORIO 1   </t>
  </si>
  <si>
    <t xml:space="preserve">AVDA SEVILLA 16   </t>
  </si>
  <si>
    <t xml:space="preserve">CALLE VIRGEN DE LAS VIRTUDES 2   </t>
  </si>
  <si>
    <t xml:space="preserve">CALLE LAGUNETAS S/N   </t>
  </si>
  <si>
    <t xml:space="preserve">CALLE CONCILIAR S/N BENALUP  </t>
  </si>
  <si>
    <t xml:space="preserve">CALLE NUEVA 56 BENALUP  </t>
  </si>
  <si>
    <t xml:space="preserve">CALLE CORNEJA 3 BENALUP  </t>
  </si>
  <si>
    <t xml:space="preserve">CALLE PASEO DE LA JANDA 103 BENALUP  </t>
  </si>
  <si>
    <t xml:space="preserve">CALLE PASEO DE LA JANDA S/N BENALUP  </t>
  </si>
  <si>
    <t xml:space="preserve">CALLE MERCED (LA) 7   </t>
  </si>
  <si>
    <t xml:space="preserve">CALLE TUNEL 21   </t>
  </si>
  <si>
    <t xml:space="preserve">CALLE GRUPO ESCOLAR 29   </t>
  </si>
  <si>
    <t xml:space="preserve">PASEO ANTONIO GALA (DE) 5   </t>
  </si>
  <si>
    <t xml:space="preserve">CALLE IGLESIA (DE LA) 28   </t>
  </si>
  <si>
    <t xml:space="preserve">PLAZA CONSTITUCION (DE LA) 1   </t>
  </si>
  <si>
    <t xml:space="preserve">CALLE FRAY ALBINO 2 ALGALLARIN  </t>
  </si>
  <si>
    <t xml:space="preserve">CALLE MATA 2   </t>
  </si>
  <si>
    <t xml:space="preserve">CALLE DESAMPARADOS 34   </t>
  </si>
  <si>
    <t xml:space="preserve">BARDA CERRO CRESPO PRIMERA FASE S/N   </t>
  </si>
  <si>
    <t xml:space="preserve">CALLE SANTA BRIGIDA 8   </t>
  </si>
  <si>
    <t xml:space="preserve">CALLE TEJAR 8   </t>
  </si>
  <si>
    <t xml:space="preserve">CALLE MANZANARES 2   </t>
  </si>
  <si>
    <t xml:space="preserve">CALLE TERCIA (LA) 6   </t>
  </si>
  <si>
    <t xml:space="preserve">PLAZA LLANO DE LA CRUZ 7   </t>
  </si>
  <si>
    <t xml:space="preserve">CALLE ALONSO DE AGUILAR 68   </t>
  </si>
  <si>
    <t xml:space="preserve">CALLE MIGUEL DE LA QUADRA-SALCEDO Y GAYARRE 2   </t>
  </si>
  <si>
    <t xml:space="preserve">CALLE PADRES OBLATOS 2   </t>
  </si>
  <si>
    <t xml:space="preserve">PLAZA PEDROCHES (LOS) 1   </t>
  </si>
  <si>
    <t xml:space="preserve">PASEO MORERAS (LAS) S/N   </t>
  </si>
  <si>
    <t xml:space="preserve">AVDA ALCALDE MANUEL ALBA 2   </t>
  </si>
  <si>
    <t xml:space="preserve">BARDA MOCHOS (LOS) 104 MOCHOS (LOS)  </t>
  </si>
  <si>
    <t xml:space="preserve">CALLE NORIA 9   </t>
  </si>
  <si>
    <t xml:space="preserve">PLAZA CONSTITUCION 12   </t>
  </si>
  <si>
    <t xml:space="preserve">CALLE DEMETRIO DE LOS RIOS 8   </t>
  </si>
  <si>
    <t xml:space="preserve">CALLE ALTA 1   </t>
  </si>
  <si>
    <t xml:space="preserve">AVDA CASTRO DEL RIO 3   </t>
  </si>
  <si>
    <t xml:space="preserve">CALLE JUAN TORRICO LOMEÑA 50   </t>
  </si>
  <si>
    <t xml:space="preserve">AVDA CERVANTES 6   </t>
  </si>
  <si>
    <t xml:space="preserve">CALLE FERNANDEZ DE CORDOBA 14   </t>
  </si>
  <si>
    <t xml:space="preserve">CALLE LLANO DE SANTA MARINA 1   </t>
  </si>
  <si>
    <t xml:space="preserve">CALLE JUAN ARIZA 1   </t>
  </si>
  <si>
    <t xml:space="preserve">PLAZA JULIANA LARA "LA PARTERA" S/N ALBENDIN  </t>
  </si>
  <si>
    <t xml:space="preserve">PLAZA CONSTITUCION (DE LA) 19   </t>
  </si>
  <si>
    <t xml:space="preserve">CTRA A-422 S/N   </t>
  </si>
  <si>
    <t xml:space="preserve">CALLE SAN BERNARDO S/N   </t>
  </si>
  <si>
    <t xml:space="preserve">CALLE CONSOLACION 8   </t>
  </si>
  <si>
    <t xml:space="preserve">CALLE SAN ANTONIO 16   </t>
  </si>
  <si>
    <t xml:space="preserve">PLAZA MAESTRO (DEL) S/N   </t>
  </si>
  <si>
    <t xml:space="preserve">CALLE TESORO S/N   </t>
  </si>
  <si>
    <t xml:space="preserve">CALLE CORDOBA 1   </t>
  </si>
  <si>
    <t xml:space="preserve">CALLE HERNAN RUIZ 2 A   </t>
  </si>
  <si>
    <t xml:space="preserve">AVDA CASTILLO (DEL) S/N   </t>
  </si>
  <si>
    <t xml:space="preserve">CALLE OBISPO FERNANDEZ 2   </t>
  </si>
  <si>
    <t xml:space="preserve">PLAZA SANTA ANA 1   </t>
  </si>
  <si>
    <t xml:space="preserve">AVDA PEDRO IGLESIAS S/N   </t>
  </si>
  <si>
    <t xml:space="preserve">CALLE ANTONIO POVEDANO S/N   </t>
  </si>
  <si>
    <t xml:space="preserve">CALLE ACERA MIO CID S/N   </t>
  </si>
  <si>
    <t xml:space="preserve">PLAZA JOSE SOLIS S/N   </t>
  </si>
  <si>
    <t xml:space="preserve">CALLE ESCULTOR ANTONIO MAIZ CASTRO S/N   </t>
  </si>
  <si>
    <t xml:space="preserve">URB BLAS INFANTE S/N   </t>
  </si>
  <si>
    <t xml:space="preserve">CALLE MARTIN BELDA 31   </t>
  </si>
  <si>
    <t xml:space="preserve">CALLE PRIEGO 28   </t>
  </si>
  <si>
    <t xml:space="preserve">CALLE SAN JUAN DE DIOS S/N   </t>
  </si>
  <si>
    <t xml:space="preserve">AVDA JOSE SOLIS 15   </t>
  </si>
  <si>
    <t xml:space="preserve">CALLE PARRILLAS 4   </t>
  </si>
  <si>
    <t xml:space="preserve">CALLE MAYOR S/N   </t>
  </si>
  <si>
    <t xml:space="preserve">AVDA FUENTE DE LAS PIEDRAS 55   </t>
  </si>
  <si>
    <t xml:space="preserve">CTRA HUERTAS BAJAS S/N HUERTAS BAJAS BENITA (LA) </t>
  </si>
  <si>
    <t xml:space="preserve">AVDA GONZALEZ MENESES 1   </t>
  </si>
  <si>
    <t xml:space="preserve">CALLE SANTIAGO 6   </t>
  </si>
  <si>
    <t xml:space="preserve">AVDA CONSTITUCION 6   </t>
  </si>
  <si>
    <t xml:space="preserve">CALLE DOCTOR MARAÑON S/N   </t>
  </si>
  <si>
    <t xml:space="preserve">AVDA CARLOS III 101   </t>
  </si>
  <si>
    <t xml:space="preserve">AVDA CARLOS III 50   </t>
  </si>
  <si>
    <t xml:space="preserve">CMNO NARANJEROS (LOS) 2 ARRECIFE (EL)  </t>
  </si>
  <si>
    <t xml:space="preserve">AVDA TORRE (DE LA) 5 QUINTANA  </t>
  </si>
  <si>
    <t xml:space="preserve">CALLE SALUD (DE LA) 6   </t>
  </si>
  <si>
    <t xml:space="preserve">CMNO COLEGIO (DEL) 54 ALGARBES (LOS)  </t>
  </si>
  <si>
    <t xml:space="preserve">CALLE REDONDA DE LA MARQUESA 2 PAZ (LA)  </t>
  </si>
  <si>
    <t xml:space="preserve">AVDA ANDALUCIA (MONTE ALTO) 57 MONTE ALTO  </t>
  </si>
  <si>
    <t xml:space="preserve">CALLE VICTORIA (LA) S/N RINCONCILLO (EL)  </t>
  </si>
  <si>
    <t xml:space="preserve">CALLE FRANCISCO DE ZURBARAN 2 CHICA-CARLOTA  </t>
  </si>
  <si>
    <t xml:space="preserve">CALLE ESCUELAS (FUENCUBIERTA) 5 FUENCUBIERTA  </t>
  </si>
  <si>
    <t xml:space="preserve">PLAZA CONSTITUCION (DE LA) 9   </t>
  </si>
  <si>
    <t xml:space="preserve">AVDA ANDALUCIA (DE) S/N   </t>
  </si>
  <si>
    <t xml:space="preserve">CALLE CONCEPCION 18   </t>
  </si>
  <si>
    <t xml:space="preserve">CALLE ALAMO 1 MARUANAS  </t>
  </si>
  <si>
    <t xml:space="preserve">CALLE POSITO S/N   </t>
  </si>
  <si>
    <t xml:space="preserve">PASEO SALUD (DE LA) 1   </t>
  </si>
  <si>
    <t xml:space="preserve">CALLE HUERTAS S/N   </t>
  </si>
  <si>
    <t xml:space="preserve">CALLE ESCUELAS (LLANO DEL ESPINAR) 9 LLANO DEL ESPINAR  </t>
  </si>
  <si>
    <t xml:space="preserve">CALLE TERCIA 15   </t>
  </si>
  <si>
    <t xml:space="preserve">RONDA GUADAJOZ (DEL) 12   </t>
  </si>
  <si>
    <t xml:space="preserve">RONDA JESUS 14   </t>
  </si>
  <si>
    <t xml:space="preserve">CALLE NUEVA 18   </t>
  </si>
  <si>
    <t xml:space="preserve">PLAZA COLON (DE) S/N   </t>
  </si>
  <si>
    <t xml:space="preserve">AVDA CRUZ DE JUAREZ S/N   </t>
  </si>
  <si>
    <t xml:space="preserve">CALLE COSTANILLAS S/N   </t>
  </si>
  <si>
    <t xml:space="preserve">CALLE ACERA SANTA BARBARA 17 CERRO MURIANO  </t>
  </si>
  <si>
    <t xml:space="preserve">CTRA VILLAVICIOSA (DE) S/N   </t>
  </si>
  <si>
    <t xml:space="preserve">CALLE CRONISTA SALCEDO HIERRO S/N   </t>
  </si>
  <si>
    <t xml:space="preserve">AVDA VIRGEN DE LINARES 2   </t>
  </si>
  <si>
    <t xml:space="preserve">CALLE VANDALINO. 6   </t>
  </si>
  <si>
    <t xml:space="preserve">PSAJE PINTOR REINOSO (COLEGIO) S/N   </t>
  </si>
  <si>
    <t xml:space="preserve">CALLE CRONISTA REY DIAZ 4   </t>
  </si>
  <si>
    <t xml:space="preserve">CALLE ANTONIO BARROSO Y CASTILLO 1   </t>
  </si>
  <si>
    <t xml:space="preserve">CALLE PALMERA (LA) 5   </t>
  </si>
  <si>
    <t xml:space="preserve">CALLE VIRREY CEBALLOS 2   </t>
  </si>
  <si>
    <t xml:space="preserve">CALLE TERUEL S/N   </t>
  </si>
  <si>
    <t xml:space="preserve">CALLE ARROYO DE SAN ANDRES 2   </t>
  </si>
  <si>
    <t xml:space="preserve">CALLE LADERA (LA) 7   </t>
  </si>
  <si>
    <t xml:space="preserve">CALLE RONDA DEL MARRUBIAL S/N   </t>
  </si>
  <si>
    <t xml:space="preserve">AVDA CARLOS III (DE) S/N   </t>
  </si>
  <si>
    <t xml:space="preserve">CALLE PLATERO PEDRO DE BARES 31   </t>
  </si>
  <si>
    <t xml:space="preserve">AVDA BLAS INFANTE (DE) S/N   </t>
  </si>
  <si>
    <t xml:space="preserve">CALLE ARROYO DE SAN LORENZO 23   </t>
  </si>
  <si>
    <t xml:space="preserve">AVDA RABANALES (DE) S/N   </t>
  </si>
  <si>
    <t xml:space="preserve">CALLE NUESTRA SEÑORA DE LA MERCED S/N   </t>
  </si>
  <si>
    <t xml:space="preserve">TRVA N-IV ANTIGUA CTRA. MADRID S/N ALCOLEA  </t>
  </si>
  <si>
    <t xml:space="preserve">CALLE PACO LEON S/N   </t>
  </si>
  <si>
    <t xml:space="preserve">CALLE MURCIA 2   </t>
  </si>
  <si>
    <t xml:space="preserve">CALLE ARCOS DE LA FRONTERA 25   </t>
  </si>
  <si>
    <t xml:space="preserve">GRUP SANTUARIO VIRGEN DE LINARES S/N NUESTRA SEÑORA DE LINARES  </t>
  </si>
  <si>
    <t xml:space="preserve">GRUP CAMPUS UNIVERSITARIO DE RABANALES S/N UNIVERSIDAD LABORAL QUEMADAS (LAS) </t>
  </si>
  <si>
    <t xml:space="preserve">CALLE MUÑICES 12   </t>
  </si>
  <si>
    <t xml:space="preserve">PLAZA VALDELASGRANAS 3   </t>
  </si>
  <si>
    <t xml:space="preserve">CALLE CAMPO MADRE DE DIOS 13   </t>
  </si>
  <si>
    <t xml:space="preserve">AVDA CALDERON DE LA BARCA S/N   </t>
  </si>
  <si>
    <t xml:space="preserve">CALLE FERNANDO CAMACHO 50   </t>
  </si>
  <si>
    <t xml:space="preserve">CALLE PERIODISTA GAGO JIMENEZ 1   </t>
  </si>
  <si>
    <t xml:space="preserve">CALLE ARQUITECTO SAENZ SANTAMARIA S/N   </t>
  </si>
  <si>
    <t xml:space="preserve">CALLE ARQUITECTO SAENZ SANTAMARIA 14   </t>
  </si>
  <si>
    <t xml:space="preserve">CALLE FRANCIA S/N BARRIADA DEL ANGEL ALCOLEA </t>
  </si>
  <si>
    <t xml:space="preserve">CALLE MIGUEL ANGEL ORTI BELMONTE 2   </t>
  </si>
  <si>
    <t xml:space="preserve">AVDA GRAN CAPITAN (DEL) 6   </t>
  </si>
  <si>
    <t xml:space="preserve">AVDA GRAN CAPITAN (DEL) 8   </t>
  </si>
  <si>
    <t xml:space="preserve">AVDA MEDINA AZAHARA (DE) 4   </t>
  </si>
  <si>
    <t xml:space="preserve">CALLE MUSICO ANTONIO DE CABEZON S/N   </t>
  </si>
  <si>
    <t xml:space="preserve">CTRA PALMA DEL RIO (MIRALBAIDA) S/N   </t>
  </si>
  <si>
    <t xml:space="preserve">CALLE MUSICO TOMAS LUIS DE VICTORIA S/N   </t>
  </si>
  <si>
    <t xml:space="preserve">CALLE ESCRITOR TORQUEMADA S/N   </t>
  </si>
  <si>
    <t xml:space="preserve">GTA RAFAEL BERNIER SOLDEVILLA S/N   </t>
  </si>
  <si>
    <t xml:space="preserve">CALLE SAGRADA FAMILIA S/N   </t>
  </si>
  <si>
    <t xml:space="preserve">CALLE RAMON TOLEDANO CUENCA S/N   </t>
  </si>
  <si>
    <t xml:space="preserve">AVDA MEDITERRANEO (DEL) S/N   </t>
  </si>
  <si>
    <t xml:space="preserve">CALLE SAN JUAN BAUTISTA DE LA SALLE 7   </t>
  </si>
  <si>
    <t xml:space="preserve">CALLE SIERRA DE CAZORLA S/N   </t>
  </si>
  <si>
    <t xml:space="preserve">AVDA MEDINA AZAHARA (DE) S/N   </t>
  </si>
  <si>
    <t xml:space="preserve">CALLE LLERENA S/N   </t>
  </si>
  <si>
    <t xml:space="preserve">CALLE ISLA DE TABARCA S/N   </t>
  </si>
  <si>
    <t xml:space="preserve">PASEO VERDIALES (DE LOS) S/N   </t>
  </si>
  <si>
    <t xml:space="preserve">PLAZA ALJARILLA (DE LA) S/N VILLARRUBIA  </t>
  </si>
  <si>
    <t xml:space="preserve">AVDA CORDOBA (DE) S/N SANTA MARIA DE TRASSIERRA  </t>
  </si>
  <si>
    <t xml:space="preserve">CALLE CAPITULARES 1   </t>
  </si>
  <si>
    <t xml:space="preserve">CALLE ANGEL DE SAAVEDRA 9   </t>
  </si>
  <si>
    <t xml:space="preserve">PLAZA CAÑAS (DE LAS) S/N   </t>
  </si>
  <si>
    <t xml:space="preserve">PLAZA CARDENAL SALAZAR 3   </t>
  </si>
  <si>
    <t xml:space="preserve">CALLE RABIDA (LA) S/N   </t>
  </si>
  <si>
    <t xml:space="preserve">CALLE LIBERTADOR JOSE GERVASIO ARTIGAS S/N   </t>
  </si>
  <si>
    <t xml:space="preserve">CALLE SAN BARTOLOME 4   </t>
  </si>
  <si>
    <t xml:space="preserve">CALLE DOÑA ALDONZA 2   </t>
  </si>
  <si>
    <t xml:space="preserve">CALLE GENERAL LAZARO CARDENAS 2   </t>
  </si>
  <si>
    <t xml:space="preserve">CALLE CAÑETE DE LAS TORRES S/N   </t>
  </si>
  <si>
    <t xml:space="preserve">GRUP MOTRIL (COLEGIO ALBOLAFIA) S/N   </t>
  </si>
  <si>
    <t xml:space="preserve">CALLE CIUDAD DE CARMONA S/N   </t>
  </si>
  <si>
    <t xml:space="preserve">CALLE ACERA DEL RIO S/N   </t>
  </si>
  <si>
    <t xml:space="preserve">CALLE PRIEGO DE CORDOBA S/N   </t>
  </si>
  <si>
    <t xml:space="preserve">AVDA PRIMERO DE MAYO DE SANTA CRUZ 1 SANTA CRUZ  </t>
  </si>
  <si>
    <t xml:space="preserve">AVDA GUERRITA S/N   </t>
  </si>
  <si>
    <t xml:space="preserve">CALLE MAESTRO PRIEGO LOPEZ 1   </t>
  </si>
  <si>
    <t xml:space="preserve">CALLE PREVISION (LA) 18   </t>
  </si>
  <si>
    <t xml:space="preserve">CALLE ALCALDE SANZ NOGUER 7   </t>
  </si>
  <si>
    <t xml:space="preserve">CALLE ESCRIBA LUBNA 65   </t>
  </si>
  <si>
    <t xml:space="preserve">CALLE TOMAS DE AQUINO S/N   </t>
  </si>
  <si>
    <t xml:space="preserve">CALLE PINTOR SOROLLA S/N   </t>
  </si>
  <si>
    <t xml:space="preserve">CALLE CAMPO (DEL) 17   </t>
  </si>
  <si>
    <t xml:space="preserve">CALLE DOCTOR MANUEL RUIZ MAYA S/N   </t>
  </si>
  <si>
    <t xml:space="preserve">CALLE VICENTE ALEIXANDRE S/N   </t>
  </si>
  <si>
    <t xml:space="preserve">CALLE ENCINAREJO VIA T S/N ENCINAREJO DE CORDOBA  </t>
  </si>
  <si>
    <t xml:space="preserve">CALLE ESCRITOR GONZALO SAAVEDRA 2 HIGUERON (EL)  </t>
  </si>
  <si>
    <t xml:space="preserve">CTRA AEROPUERTO (EL HIGUERON) S/N HIGUERON (EL)  </t>
  </si>
  <si>
    <t xml:space="preserve">CMNO VEREDON DE LOS FRAILES S/N VEREDON FRAILES VILLARRUBIA </t>
  </si>
  <si>
    <t xml:space="preserve">BARDA MAJANEQUE S/N MAJANEQUE  </t>
  </si>
  <si>
    <t xml:space="preserve">CALLE JUNCO S/N   </t>
  </si>
  <si>
    <t xml:space="preserve">CALLE JUAN RAMON JIMENEZ 6   </t>
  </si>
  <si>
    <t xml:space="preserve">CALLE REAL 24   </t>
  </si>
  <si>
    <t xml:space="preserve">PLAZA VILLA (DE LA) 11   </t>
  </si>
  <si>
    <t xml:space="preserve">CALLE RAFAEL ALBERTI 1   </t>
  </si>
  <si>
    <t xml:space="preserve">CALLE POSITO 2   </t>
  </si>
  <si>
    <t xml:space="preserve">CALLE CERVANTES 8   </t>
  </si>
  <si>
    <t xml:space="preserve">CALLE CERVANTES 73   </t>
  </si>
  <si>
    <t xml:space="preserve">PLAZA LIBERTAD (DE LA) S/N   </t>
  </si>
  <si>
    <t xml:space="preserve">PQUE LLANO DE LAS FUENTES S/N   </t>
  </si>
  <si>
    <t xml:space="preserve">CALLE PINTOR VELAZQUEZ S/N   </t>
  </si>
  <si>
    <t xml:space="preserve">CALLE FRANCISCO COBOS MARQUEZ S/N   </t>
  </si>
  <si>
    <t xml:space="preserve">CALLE JOSE LOPEZ UGART 1   </t>
  </si>
  <si>
    <t xml:space="preserve">RONDA ERILLAS (DE LAS) S/N   </t>
  </si>
  <si>
    <t xml:space="preserve">CALLE DON MANUEL HIDALGO S/N   </t>
  </si>
  <si>
    <t xml:space="preserve">PLAZA SOTOMAYOR Y ZUÑIGA 1   </t>
  </si>
  <si>
    <t xml:space="preserve">PLAZA SAN SEBASTIAN S/N   </t>
  </si>
  <si>
    <t xml:space="preserve">CALLE MAESTRO ANTONIO ALEJANDRE ALCALDE 21 CORONADA (LA)  </t>
  </si>
  <si>
    <t xml:space="preserve">CALLE ESCUELAS 2 ARGALLON  </t>
  </si>
  <si>
    <t xml:space="preserve">CALLE NUEVA (CARDENCHOSA) S/N CARDENCHOSA (LA)  </t>
  </si>
  <si>
    <t xml:space="preserve">PLAZA CONSTITUCION (DE LA) (PORVENIR) 3 PORVENIR DE LA INDUSTRIA  </t>
  </si>
  <si>
    <t xml:space="preserve">AVDA ANDALUCIA (POSADILLA) 18 POSADILLA  </t>
  </si>
  <si>
    <t xml:space="preserve">CALLE COLON (OJUELOS ALTOS) 6 OJUELOS ALTOS  </t>
  </si>
  <si>
    <t xml:space="preserve">PLAZA REAL 9   </t>
  </si>
  <si>
    <t xml:space="preserve">CALLE POSADAS 52   </t>
  </si>
  <si>
    <t xml:space="preserve">CALLE CORDOBA (PEÑALOSA) S/N PEÑALOSA  </t>
  </si>
  <si>
    <t xml:space="preserve">CALLE FRANCISCO PARRILLA 19 VILLALON  </t>
  </si>
  <si>
    <t xml:space="preserve">CALLE GUADALQUIVIR (OCHAVILLO DEL RIO) 26 OCHAVILLO DEL RIO  </t>
  </si>
  <si>
    <t xml:space="preserve">PASEO BLAS INFANTE S/N   </t>
  </si>
  <si>
    <t xml:space="preserve">ZONA ALDEA DE LA VENTILLA S/N VENTILLA (LA)  </t>
  </si>
  <si>
    <t xml:space="preserve">CALLE REY (DEL) S/N   </t>
  </si>
  <si>
    <t xml:space="preserve">ZONA ALDEA DE SILILLOS S/N SILILLOS  </t>
  </si>
  <si>
    <t xml:space="preserve">AVDA ANDALUCIA 93 CAÑADA DEL RABADAN  </t>
  </si>
  <si>
    <t xml:space="preserve">ALDEA VILLAR S/N VILLAR  </t>
  </si>
  <si>
    <t xml:space="preserve">CALLE ANCHA 8 D   </t>
  </si>
  <si>
    <t xml:space="preserve">PLAZA MAYOR S/N   </t>
  </si>
  <si>
    <t xml:space="preserve">PQUE HUERTO DEL CONVENTO S/N   </t>
  </si>
  <si>
    <t xml:space="preserve">PLAZA CONSTITUCION (DE LA) 2   </t>
  </si>
  <si>
    <t xml:space="preserve">PLAZA SAN JOSE (DE) S/N   </t>
  </si>
  <si>
    <t xml:space="preserve">PLAZA SAN JUAN (DE) 1   </t>
  </si>
  <si>
    <t xml:space="preserve">CALLE CARIDAD 49   </t>
  </si>
  <si>
    <t xml:space="preserve">CALLE FRAY LUIS DE GRANADA 2   </t>
  </si>
  <si>
    <t xml:space="preserve">PASEO BLAS INFANTE (DE) S/N   </t>
  </si>
  <si>
    <t xml:space="preserve">AVDA GUADALQUIVIR 33   </t>
  </si>
  <si>
    <t xml:space="preserve">CALLE SOL S/N MESAS DEL GUADALORA  </t>
  </si>
  <si>
    <t xml:space="preserve">PLAZA ANTONIO GUERRERO S/N CESPEDES  </t>
  </si>
  <si>
    <t xml:space="preserve">CALLE FEDERICO GARCIA LORCA S/N   </t>
  </si>
  <si>
    <t xml:space="preserve">CALLE JAEN 9   </t>
  </si>
  <si>
    <t xml:space="preserve">CALLE CALVARIO 13   </t>
  </si>
  <si>
    <t xml:space="preserve">ALDEA CORONA ALGAIDA Y GATA S/N CORONA ALGAIDA Y GATA  </t>
  </si>
  <si>
    <t xml:space="preserve">ALDEA FUENTE DEL CONDE S/N FUENTE DEL CONDE  </t>
  </si>
  <si>
    <t xml:space="preserve">ALDEA JUNCARES (LOS) S/N JUNCARES (LOS)  </t>
  </si>
  <si>
    <t xml:space="preserve">ALDEA CELADA (LA) S/N CELADA (LA)  </t>
  </si>
  <si>
    <t xml:space="preserve">ALDEA HIGUERAL (EL) S/N HIGUERAL (EL)  </t>
  </si>
  <si>
    <t xml:space="preserve">PLAZA ESPAÑA (PASEO DEL COSO) 21   </t>
  </si>
  <si>
    <t xml:space="preserve">PLAZA BECQUER (DE) 2   </t>
  </si>
  <si>
    <t xml:space="preserve">CALLE PEÑUELAS 1   </t>
  </si>
  <si>
    <t xml:space="preserve">CALLE CERVANTES (CONTADOR) 3   </t>
  </si>
  <si>
    <t xml:space="preserve">CALLE SAN FRANCISCO 60   </t>
  </si>
  <si>
    <t xml:space="preserve">CALLE ESTRELLA (LA) 16   </t>
  </si>
  <si>
    <t xml:space="preserve">CALLE CORAZON DE JESUS 2   </t>
  </si>
  <si>
    <t xml:space="preserve">CALLE JAEN 1   </t>
  </si>
  <si>
    <t xml:space="preserve">PLAZA MERCADO (DEL) 81   </t>
  </si>
  <si>
    <t xml:space="preserve">CALLE ERILLAS BLANCAS 45   </t>
  </si>
  <si>
    <t xml:space="preserve">CALLE SAN PEDRO 52   </t>
  </si>
  <si>
    <t xml:space="preserve">CALLE PASEO DE ROJAS 3   </t>
  </si>
  <si>
    <t xml:space="preserve">CALLE JOSE NIETO MUÑOZ 10   </t>
  </si>
  <si>
    <t xml:space="preserve">CALLE ESCUELAS NUEVAS 6 NAVAS DEL SELPILLAR  </t>
  </si>
  <si>
    <t xml:space="preserve">CALLE PLEITO 52 JAUJA  </t>
  </si>
  <si>
    <t xml:space="preserve">PLAZA ESPAÑA (DE) 11   </t>
  </si>
  <si>
    <t xml:space="preserve">PLAZA ESPAÑA (DE) 17   </t>
  </si>
  <si>
    <t xml:space="preserve">PLAZA ESPAÑA (DE) S/N   </t>
  </si>
  <si>
    <t xml:space="preserve">CALLE CERVANTES 1   </t>
  </si>
  <si>
    <t xml:space="preserve">CALLE JUAN PEDRO CARMONA 6   </t>
  </si>
  <si>
    <t xml:space="preserve">CTRA ESTACION S/N   </t>
  </si>
  <si>
    <t xml:space="preserve">CALLE FUENTE ALAMO 30   </t>
  </si>
  <si>
    <t xml:space="preserve">CALLE RONDA DE CURTIDORES 10   </t>
  </si>
  <si>
    <t xml:space="preserve">PLAZA ROSA (DE LA) 5   </t>
  </si>
  <si>
    <t xml:space="preserve">CALLE GINER DE LOS RIOS 4   </t>
  </si>
  <si>
    <t xml:space="preserve">AVDA CONSTITUCION (DE LA) 16   </t>
  </si>
  <si>
    <t xml:space="preserve">CALLE BEATO MIGUEL MOLINA 1   </t>
  </si>
  <si>
    <t xml:space="preserve">CALLE LUIS BRAILLE 19   </t>
  </si>
  <si>
    <t xml:space="preserve">CALLE ALVARO PEREZ 22   </t>
  </si>
  <si>
    <t xml:space="preserve">PLAZA JESUS 3   </t>
  </si>
  <si>
    <t xml:space="preserve">CALLE CALVARIO 1   </t>
  </si>
  <si>
    <t xml:space="preserve">PLAZA JESUS 11   </t>
  </si>
  <si>
    <t xml:space="preserve">CALLE CERVANTES 9   </t>
  </si>
  <si>
    <t xml:space="preserve">AVDA ANDALUCIA 5   </t>
  </si>
  <si>
    <t xml:space="preserve">CALLE SEVILLA 11   </t>
  </si>
  <si>
    <t xml:space="preserve">AVDA CONSTITUCION (DE LA) 7   </t>
  </si>
  <si>
    <t xml:space="preserve">CALLE CORRALILLO 1   </t>
  </si>
  <si>
    <t xml:space="preserve">CALLE ARCES (LOS) 42 CERRO MURIANO  </t>
  </si>
  <si>
    <t xml:space="preserve">PLAZA ANDALUCIA (DE) 2   </t>
  </si>
  <si>
    <t xml:space="preserve">PLAZA ANDALUCIA (DE) 1   </t>
  </si>
  <si>
    <t xml:space="preserve">AVDA PUERTO RICO 11   </t>
  </si>
  <si>
    <t xml:space="preserve">CALLE DUQUE Y FLORES 1   </t>
  </si>
  <si>
    <t xml:space="preserve">AVDA PIO XII 6   </t>
  </si>
  <si>
    <t xml:space="preserve">AVDA REPUBLICA DOMINICANA 2   </t>
  </si>
  <si>
    <t xml:space="preserve">CALLE GRACIA 15   </t>
  </si>
  <si>
    <t xml:space="preserve">RONDA JARDIN 3   </t>
  </si>
  <si>
    <t xml:space="preserve">PLAZA ESPAÑA 11   </t>
  </si>
  <si>
    <t xml:space="preserve">CALLE RUIZ MUÑOZ 1   </t>
  </si>
  <si>
    <t xml:space="preserve">CALLE SANTA CLARA 1   </t>
  </si>
  <si>
    <t xml:space="preserve">AVDA DIPUTACION 2   </t>
  </si>
  <si>
    <t xml:space="preserve">AVDA DIPUTACION 9   </t>
  </si>
  <si>
    <t xml:space="preserve">AVDA PAZ 31   </t>
  </si>
  <si>
    <t xml:space="preserve">CALLE JUAN MIRO S/N   </t>
  </si>
  <si>
    <t xml:space="preserve">CALLE SANTA ANA S/N   </t>
  </si>
  <si>
    <t xml:space="preserve">CALLE ESPINO 77   </t>
  </si>
  <si>
    <t xml:space="preserve">CALLE ANDALUCIA 10   </t>
  </si>
  <si>
    <t xml:space="preserve">CALLE MONJAS 1   </t>
  </si>
  <si>
    <t xml:space="preserve">CALLE TEATRO 14   </t>
  </si>
  <si>
    <t xml:space="preserve">AVDA FERROCARRIL 16   </t>
  </si>
  <si>
    <t xml:space="preserve">URB VISTA ALEGRE S/N   </t>
  </si>
  <si>
    <t xml:space="preserve">CALLE OLOZAGA S/N   </t>
  </si>
  <si>
    <t xml:space="preserve">PLAZA SANTA BARBARA 7   </t>
  </si>
  <si>
    <t xml:space="preserve">CALLE AURELIO SANCHEZ 21   </t>
  </si>
  <si>
    <t xml:space="preserve">CALLE SAMANIEGO S/N   </t>
  </si>
  <si>
    <t xml:space="preserve">CALLE CORDOBA S/N   </t>
  </si>
  <si>
    <t xml:space="preserve">CALLE PINTOR PABLO PICASSO S/N   </t>
  </si>
  <si>
    <t xml:space="preserve">CALLE FUENTE PALMERA 1   </t>
  </si>
  <si>
    <t xml:space="preserve">PLAZA POSITOS S/N   </t>
  </si>
  <si>
    <t xml:space="preserve">PLAZA VIRGEN DE LA SALUD S/N   </t>
  </si>
  <si>
    <t xml:space="preserve">CALLE SANTA ANA 25   </t>
  </si>
  <si>
    <t xml:space="preserve">AVDA MARCOS REDONDO S/N   </t>
  </si>
  <si>
    <t xml:space="preserve">CALLE SAN JOSE 6   </t>
  </si>
  <si>
    <t xml:space="preserve">RONDA MUÑOCES (DE LOS) 19   </t>
  </si>
  <si>
    <t xml:space="preserve">CALLE CRONISTA SEPULVEDA 2   </t>
  </si>
  <si>
    <t xml:space="preserve">CALLE HUELVA 29   </t>
  </si>
  <si>
    <t xml:space="preserve">CALLE SAN BARTOLOME 12   </t>
  </si>
  <si>
    <t xml:space="preserve">CALLE LEON HERRERO 21   </t>
  </si>
  <si>
    <t xml:space="preserve">CALLE FERNANDEZ FRANCO 60   </t>
  </si>
  <si>
    <t xml:space="preserve">PLAZA MERCADO DE ABASTOS 1   </t>
  </si>
  <si>
    <t xml:space="preserve">CTRA DISEMINADO CIRCUNVALACION S/N   </t>
  </si>
  <si>
    <t xml:space="preserve">CALLE SANTA TERESA 3   </t>
  </si>
  <si>
    <t xml:space="preserve">PLAZA JUAN PABLO II S/N   </t>
  </si>
  <si>
    <t xml:space="preserve">CALLE RIO 50   </t>
  </si>
  <si>
    <t xml:space="preserve">CALLE CARACOLAS 58   </t>
  </si>
  <si>
    <t xml:space="preserve">CALLE VIRGEN DE LA CABEZA 60   </t>
  </si>
  <si>
    <t xml:space="preserve">CALLE HAZA LUNA 1   </t>
  </si>
  <si>
    <t xml:space="preserve">PLAZA CONSTITUCION (DE LA) 3   </t>
  </si>
  <si>
    <t xml:space="preserve">PLAZA SAN PEDRO 1   </t>
  </si>
  <si>
    <t xml:space="preserve">BARDA VEINTIOCHO DE FEBRERO S/N   </t>
  </si>
  <si>
    <t xml:space="preserve">CALLE HAZA LUNA 2   </t>
  </si>
  <si>
    <t xml:space="preserve">CALLE RAMON Y CAJAL 49   </t>
  </si>
  <si>
    <t xml:space="preserve">AVDA JUVENTUD (DE LA) S/N   </t>
  </si>
  <si>
    <t xml:space="preserve">AVDA NICETO ALCALA-ZAMORA Y TORRES 11   </t>
  </si>
  <si>
    <t xml:space="preserve">CALLE PRIEGO (LAGUNILLAS) S/N LAGUNILLAS (LAS)  </t>
  </si>
  <si>
    <t xml:space="preserve">AVDA NICETO ALCALA-ZAMORA Y TORRES S/N   </t>
  </si>
  <si>
    <t xml:space="preserve">PRAJE NAVAS (LAS) S/N NAVAS (LAS)  </t>
  </si>
  <si>
    <t xml:space="preserve">CALLE SIERRA (LA) (CONCEPCION) S/N CONCEPCION (LA)  </t>
  </si>
  <si>
    <t xml:space="preserve">CALLE NUEVA (CASTIL DE CAMPOS) 1 CASTIL DE CAMPOS  </t>
  </si>
  <si>
    <t xml:space="preserve">CALLE CALDERON DE LA BARCA 1 ZAMORANOS  </t>
  </si>
  <si>
    <t xml:space="preserve">CALLE NUEVA (EL ESPARRAGAL) 2 ESPARRAGAL (EL)  </t>
  </si>
  <si>
    <t xml:space="preserve">CTRA PRIEGO (A) 1 ZAGRILLA ALTA ZAGRILLA </t>
  </si>
  <si>
    <t xml:space="preserve">CALLE HERRERA 13   </t>
  </si>
  <si>
    <t xml:space="preserve">CALLE DON GONZALO S/N   </t>
  </si>
  <si>
    <t xml:space="preserve">CALLE AGUILAR 1   </t>
  </si>
  <si>
    <t xml:space="preserve">PLAZA GRUPO CANTICO (DEL) 2   </t>
  </si>
  <si>
    <t xml:space="preserve">CALLE CRUZ DEL ESTUDIANTE 37   </t>
  </si>
  <si>
    <t xml:space="preserve">PLAZA GRUPO CANTICO (DEL) S/N   </t>
  </si>
  <si>
    <t xml:space="preserve">CALLE CRISTOBAL CASTILLO 2   </t>
  </si>
  <si>
    <t xml:space="preserve">CALLE CORTES ESPAÑOLAS S/N   </t>
  </si>
  <si>
    <t xml:space="preserve">CALLE RAMON Y CAJAL S/N   </t>
  </si>
  <si>
    <t xml:space="preserve">CALLE BALDOMERO JIMENEZ S/N   </t>
  </si>
  <si>
    <t xml:space="preserve">AVDA EUROPA (DE) 9   </t>
  </si>
  <si>
    <t xml:space="preserve">CALLE CONCEJAL RODRIGUEZ CHIA S/N   </t>
  </si>
  <si>
    <t xml:space="preserve">CALLE CALDEREROS S/N   </t>
  </si>
  <si>
    <t xml:space="preserve">CALLE IGLESIA S/N PALOMAR  </t>
  </si>
  <si>
    <t xml:space="preserve">PLAZA CONSTITUCION (DE LA) 7   </t>
  </si>
  <si>
    <t xml:space="preserve">CALLE REDONDA 47   </t>
  </si>
  <si>
    <t xml:space="preserve">CALLE PRIETOS (LOS) 56   </t>
  </si>
  <si>
    <t xml:space="preserve">PLAZA CONVENTO (DEL) 5   </t>
  </si>
  <si>
    <t xml:space="preserve">CALLE CRUZ VERDE 40   </t>
  </si>
  <si>
    <t xml:space="preserve">CALLE LOPE DE VEGA S/N   </t>
  </si>
  <si>
    <t xml:space="preserve">CALLE MARIA SIENDONES 2   </t>
  </si>
  <si>
    <t xml:space="preserve">CALLE FRANCISCO SALTO 3   </t>
  </si>
  <si>
    <t xml:space="preserve">CALLE FUENTE DEL MORAL S/N   </t>
  </si>
  <si>
    <t xml:space="preserve">CALLE HACHO (DEL) S/N   </t>
  </si>
  <si>
    <t xml:space="preserve">CMNO MISA (DE) S/N ZAMBRA  </t>
  </si>
  <si>
    <t xml:space="preserve">CALLE CARRETERA DE RUTE S/N LLANOS DE DON JUAN  </t>
  </si>
  <si>
    <t xml:space="preserve">CALLE COLONIA (LA) S/N   </t>
  </si>
  <si>
    <t xml:space="preserve">PLAZA MAYOR 6   </t>
  </si>
  <si>
    <t xml:space="preserve">CALLE SAN ISIDRO 7 MONTIELA (LA)  </t>
  </si>
  <si>
    <t xml:space="preserve">CALLE NUESTRA SEÑORA DEL VALLE S/N   </t>
  </si>
  <si>
    <t xml:space="preserve">CALLE POSTIGOS 11   </t>
  </si>
  <si>
    <t xml:space="preserve">PASEO VALENZUELA (DE) 6   </t>
  </si>
  <si>
    <t xml:space="preserve">CALLE JUAN PAREJO 11   </t>
  </si>
  <si>
    <t xml:space="preserve">CALLE ALCOLEA 49   </t>
  </si>
  <si>
    <t xml:space="preserve">CALLE PARRILLAS 11   </t>
  </si>
  <si>
    <t xml:space="preserve">CALLE MORAL 56   </t>
  </si>
  <si>
    <t xml:space="preserve">AVDA ANDALUCIA 2   </t>
  </si>
  <si>
    <t xml:space="preserve">CALLE MERCADO 12   </t>
  </si>
  <si>
    <t xml:space="preserve">CALLE ANGOSTA S/N   </t>
  </si>
  <si>
    <t xml:space="preserve">AVDA CARDEÑA (DE) S/N   </t>
  </si>
  <si>
    <t xml:space="preserve">CALLE REAL 12   </t>
  </si>
  <si>
    <t xml:space="preserve">CALLE EXPLANADA DE LA FERIA S/N   </t>
  </si>
  <si>
    <t xml:space="preserve">RONDA CALVARIO (DEL) S/N   </t>
  </si>
  <si>
    <t xml:space="preserve">CALLE POZOBLANCO 65   </t>
  </si>
  <si>
    <t xml:space="preserve">PASEO AURELIO TENO S/N   </t>
  </si>
  <si>
    <t xml:space="preserve">CALLE CRUCES (LAS) 2   </t>
  </si>
  <si>
    <t xml:space="preserve">CALLE REAL 6   </t>
  </si>
  <si>
    <t xml:space="preserve">CALLE COLECTIVO CULTURAL "EL JARDAL" S/N   </t>
  </si>
  <si>
    <t xml:space="preserve">CALLE ALCALA S/N   </t>
  </si>
  <si>
    <t xml:space="preserve">CALLE TOMAS CARRETERO 31   </t>
  </si>
  <si>
    <t xml:space="preserve">AVDA PARQUE 33   </t>
  </si>
  <si>
    <t xml:space="preserve">CALLE BLANCA 4   </t>
  </si>
  <si>
    <t xml:space="preserve">CALLE PLAZOLETE S/N   </t>
  </si>
  <si>
    <t xml:space="preserve">CALLE FERNANDEZ GUERRA O MIRADOR 14   </t>
  </si>
  <si>
    <t xml:space="preserve">AVDA PARQUE 1 ALDEA DE FUENTE CARRETEROS  </t>
  </si>
  <si>
    <t xml:space="preserve">AVDA JOSE ANTONIO GALLEGO GONZALEZ 2   </t>
  </si>
  <si>
    <t xml:space="preserve">CALLE GRANADA 6   </t>
  </si>
  <si>
    <t xml:space="preserve">CALLE CONSTITUCION 35   </t>
  </si>
  <si>
    <t xml:space="preserve">CALLE ANTONIO HUERTAS 1   </t>
  </si>
  <si>
    <t xml:space="preserve">CALLE VIOLETA 1 A CHAPARRAL (EL)  </t>
  </si>
  <si>
    <t xml:space="preserve">CALLE TINAR 46   </t>
  </si>
  <si>
    <t xml:space="preserve">CALLE LEONES 1   </t>
  </si>
  <si>
    <t xml:space="preserve">PLAZA AVILA ROJAS 1   </t>
  </si>
  <si>
    <t xml:space="preserve">CALLE ABADIA 36   </t>
  </si>
  <si>
    <t xml:space="preserve">CALLE ELORRIETA 3   </t>
  </si>
  <si>
    <t xml:space="preserve">PLAZA SOL (DEL) 1 PARQUE DEL CUBILLAS  </t>
  </si>
  <si>
    <t xml:space="preserve">CALLE REAL 104   </t>
  </si>
  <si>
    <t xml:space="preserve">CTRA ALMERIA (DE) 5   </t>
  </si>
  <si>
    <t xml:space="preserve">CALLE CASTILLAS (LOS) 100 CASTILLAS (LOS)  </t>
  </si>
  <si>
    <t xml:space="preserve">CALLE SANTA ADELA DE LA RABITA 1 RABITA (LA)  </t>
  </si>
  <si>
    <t xml:space="preserve">CALLE PORTAL (EL) 7 POZUELO (EL)  </t>
  </si>
  <si>
    <t xml:space="preserve">CALLE CARRETERA 15   </t>
  </si>
  <si>
    <t xml:space="preserve">AVDA GRANADA 20   </t>
  </si>
  <si>
    <t xml:space="preserve">CALLE MOLINILLO 23   </t>
  </si>
  <si>
    <t xml:space="preserve">CALLE ALAMOS 26 FUENTE GRANDE  </t>
  </si>
  <si>
    <t xml:space="preserve">CALLE REDONDA (LA) 24   </t>
  </si>
  <si>
    <t xml:space="preserve">CALLE MEDICO FRANCISCO RUIZ GUERRERO 15   </t>
  </si>
  <si>
    <t xml:space="preserve">CALLE CHAPARRAL (EL) 6 CARRERA DE LA VIÑA (LA)  </t>
  </si>
  <si>
    <t xml:space="preserve">CALLE ESCUELAS (LAS) 14 FUENTES DE CESNA  </t>
  </si>
  <si>
    <t xml:space="preserve">CRA FRANCISCO DE TOLEDO 10   </t>
  </si>
  <si>
    <t xml:space="preserve">PLAZA ALFONSO XII 3   </t>
  </si>
  <si>
    <t xml:space="preserve">PLAZA SANTO DOMINGO 1 VENTAS DE ZAFARRAYA  </t>
  </si>
  <si>
    <t xml:space="preserve">CALLE ANGEL GANIVET 1   </t>
  </si>
  <si>
    <t xml:space="preserve">CALLE BACAQUE 1   </t>
  </si>
  <si>
    <t xml:space="preserve">URB CASERIO LOS LLANOS. TERCERA FASE 1   </t>
  </si>
  <si>
    <t xml:space="preserve">CALLE LUIS DE GONGORA 18   </t>
  </si>
  <si>
    <t xml:space="preserve">CALLE CRISTO REY 19   </t>
  </si>
  <si>
    <t xml:space="preserve">CALLE DANIEL NOGUEROL 12   </t>
  </si>
  <si>
    <t xml:space="preserve">CALLE ARCO DEL TEATRO 5   </t>
  </si>
  <si>
    <t xml:space="preserve">AVDA JUAN CARLOS I 5   </t>
  </si>
  <si>
    <t xml:space="preserve">CALLE CARMEN ALTA 6   </t>
  </si>
  <si>
    <t xml:space="preserve">CALLE CARRETERA DEL SUSPIRO 25   </t>
  </si>
  <si>
    <t xml:space="preserve">AVDA AMELIA SANCHEZ DE ALCAZAR 10   </t>
  </si>
  <si>
    <t xml:space="preserve">AVDA EUROPA 23   </t>
  </si>
  <si>
    <t xml:space="preserve">CALLE MARIANA PINEDA 3   </t>
  </si>
  <si>
    <t xml:space="preserve">CALLE CARRERA DE LA CONCEPCION 5   </t>
  </si>
  <si>
    <t xml:space="preserve">CALLE PUERTA DE GRANADA 19   </t>
  </si>
  <si>
    <t xml:space="preserve">CLLON HURTADO DE MENDOZA S/N   </t>
  </si>
  <si>
    <t xml:space="preserve">LUGAR RAMBLA CABALLERO 33 VELILLA-TARAMAY  </t>
  </si>
  <si>
    <t xml:space="preserve">AVDA FRANCISCO PRIETO MORENO 5 HERRADURA (LA)  </t>
  </si>
  <si>
    <t xml:space="preserve">LUGAR TORRECUEVAS S/N TORRECUEVAS  </t>
  </si>
  <si>
    <t xml:space="preserve">CALLE SAN HERMENEGILDO 1   </t>
  </si>
  <si>
    <t xml:space="preserve">PLAZA ALFONSO XII 1   </t>
  </si>
  <si>
    <t xml:space="preserve">CALLE NARDOS 2   </t>
  </si>
  <si>
    <t xml:space="preserve">CALLE ALHAMAR 2   </t>
  </si>
  <si>
    <t xml:space="preserve">CALLE ARISTOTELES 48   </t>
  </si>
  <si>
    <t xml:space="preserve">CALLE EXTREMADURA 4   </t>
  </si>
  <si>
    <t xml:space="preserve">CALLE CARLOS SAAVEDRA 12   </t>
  </si>
  <si>
    <t xml:space="preserve">PLAZA AURORA 2   </t>
  </si>
  <si>
    <t xml:space="preserve">CALLE MANUEL DE FALLA 7   </t>
  </si>
  <si>
    <t xml:space="preserve">CALLE MIGUEL JIMENEZ RUEDA 1   </t>
  </si>
  <si>
    <t xml:space="preserve">CALLE ERAS 2 CAPARACENA  </t>
  </si>
  <si>
    <t xml:space="preserve">PLAZA ABASTOS 8   </t>
  </si>
  <si>
    <t xml:space="preserve">CALLE ENRIQUE RUIZ CABELLO 11   </t>
  </si>
  <si>
    <t xml:space="preserve">CALLE MAESTRO ANTONIO RAMOS 49   </t>
  </si>
  <si>
    <t xml:space="preserve">BARDA SIERRA ELVIRA 1 SIERRA ELVIRA  </t>
  </si>
  <si>
    <t xml:space="preserve">AVDA DIPUTACION S/N   </t>
  </si>
  <si>
    <t xml:space="preserve">CALLE SOR FLORENCIA 1   </t>
  </si>
  <si>
    <t xml:space="preserve">CALLE ARCO DE LA MAGDALENA 3   </t>
  </si>
  <si>
    <t xml:space="preserve">CALLE FRANCISCO TARREGA 1   </t>
  </si>
  <si>
    <t xml:space="preserve">CALLE BLAS INFANTE 5   </t>
  </si>
  <si>
    <t xml:space="preserve">PLAZA CARLOS CANO 4   </t>
  </si>
  <si>
    <t xml:space="preserve">AVDA INGENIERO GUTIERREZ SEGURA 1   </t>
  </si>
  <si>
    <t xml:space="preserve">CALLE TRIANA 42   </t>
  </si>
  <si>
    <t xml:space="preserve">CALLE BLAS INFANTE 9   </t>
  </si>
  <si>
    <t xml:space="preserve">CALLE SOLARES 15   </t>
  </si>
  <si>
    <t xml:space="preserve">CALLE FRANCISCO DE VELASCO 1   </t>
  </si>
  <si>
    <t xml:space="preserve">CALLE GUADIX 13   </t>
  </si>
  <si>
    <t xml:space="preserve">CALLE RAMBLA 10   </t>
  </si>
  <si>
    <t xml:space="preserve">CALLE ESCUELAS 7   </t>
  </si>
  <si>
    <t xml:space="preserve">CALLE MADRID 101   </t>
  </si>
  <si>
    <t xml:space="preserve">PQUE SAN LEON 2   </t>
  </si>
  <si>
    <t xml:space="preserve">PAGO HUERTOS (LOS) 21   </t>
  </si>
  <si>
    <t xml:space="preserve">CALLE PLAZA 1   </t>
  </si>
  <si>
    <t xml:space="preserve">CALLE REAL 55   </t>
  </si>
  <si>
    <t xml:space="preserve">CALLE MALAGA 1 TURRO (EL)  </t>
  </si>
  <si>
    <t xml:space="preserve">PLAZA ESPAÑA 7   </t>
  </si>
  <si>
    <t xml:space="preserve">PLAZA ESPAÑA 8   </t>
  </si>
  <si>
    <t xml:space="preserve">CALLE MIGUEL HERNANDEZ 15   </t>
  </si>
  <si>
    <t xml:space="preserve">CALLE GOYA 1   </t>
  </si>
  <si>
    <t xml:space="preserve">CALLE TIRSO DE MOLINA 3   </t>
  </si>
  <si>
    <t xml:space="preserve">BARDA FUERTE (EL) 1   </t>
  </si>
  <si>
    <t xml:space="preserve">CALLE ALCALDE FELIP 1   </t>
  </si>
  <si>
    <t xml:space="preserve">LUGAR CASERIO LOS MESAS S/N GALLARDOS (LOS)  </t>
  </si>
  <si>
    <t xml:space="preserve">CALLE BARRANCO DE POQUEIRA 10   </t>
  </si>
  <si>
    <t xml:space="preserve">AVDA ALPUJARRAS (DE LAS) 1   </t>
  </si>
  <si>
    <t xml:space="preserve">PLAZA AYUNTAMIENTO 1   </t>
  </si>
  <si>
    <t xml:space="preserve">CALLE FEDERICO GARCIA LORCA 8   </t>
  </si>
  <si>
    <t xml:space="preserve">CALLE OLIVOS 34 OLIVOS (LOS) OLIVAR (EL) </t>
  </si>
  <si>
    <t xml:space="preserve">CALLE IGLESIA DE CASTRIL 1   </t>
  </si>
  <si>
    <t xml:space="preserve">CALLE ALMONTARAS S/N ALMONTARAS  </t>
  </si>
  <si>
    <t xml:space="preserve">CALLE MAYOR 1 FATIMA  </t>
  </si>
  <si>
    <t xml:space="preserve">AVDA SIERRA NEVADA 90   </t>
  </si>
  <si>
    <t xml:space="preserve">CALLE ZARGAL (EL) 99   </t>
  </si>
  <si>
    <t xml:space="preserve">CALLE REAL 87   </t>
  </si>
  <si>
    <t xml:space="preserve">CALLE GRANADA 5   </t>
  </si>
  <si>
    <t xml:space="preserve">PLAZA MERCADO 1   </t>
  </si>
  <si>
    <t xml:space="preserve">PASEO PEÑON DE LA MATA 9   </t>
  </si>
  <si>
    <t xml:space="preserve">PLAZA ANDALUCIA 2   </t>
  </si>
  <si>
    <t xml:space="preserve">CALLE SANTOS COSME Y DAMIAN 15   </t>
  </si>
  <si>
    <t xml:space="preserve">AVDA CONSTITUCION 11 CAMPO CAMARA  </t>
  </si>
  <si>
    <t xml:space="preserve">PLAZA OLMO (EL) 6 GRAENA  </t>
  </si>
  <si>
    <t xml:space="preserve">CALLE NUEVA EMPEDRADA 18   </t>
  </si>
  <si>
    <t xml:space="preserve">ALDEA VERTIENTES 1 VERTIENTES VERTIENTES (LAS) </t>
  </si>
  <si>
    <t xml:space="preserve">CALLE MARQUES DEL CADIMO 11   </t>
  </si>
  <si>
    <t xml:space="preserve">CALLE RAFAEL ALBERTI 39   </t>
  </si>
  <si>
    <t xml:space="preserve">CALLE ALJIBE VIEJA 3 A   </t>
  </si>
  <si>
    <t xml:space="preserve">CALLE PEDRO ANTONIO ALARCON 13   </t>
  </si>
  <si>
    <t xml:space="preserve">CALLE MANZANO 1 VENTORRILLO (EL)  </t>
  </si>
  <si>
    <t xml:space="preserve">CMNO GALERAS (LAS) 49   </t>
  </si>
  <si>
    <t xml:space="preserve">CALLE VERBENA S/N   </t>
  </si>
  <si>
    <t xml:space="preserve">CALLE ESCUELAS ROMILLA 1 ROMILLA  </t>
  </si>
  <si>
    <t xml:space="preserve">CALLE RIO SECO 49   </t>
  </si>
  <si>
    <t xml:space="preserve">AVDA ZAHORA (LA) 4 CASTILLO DE TAJARJA  </t>
  </si>
  <si>
    <t xml:space="preserve">CALLE ESCUELAS 1   </t>
  </si>
  <si>
    <t xml:space="preserve">CALLE SANTA LUCIA 3   </t>
  </si>
  <si>
    <t xml:space="preserve">CALLE ESPINOSA SAN MARTIN 5   </t>
  </si>
  <si>
    <t xml:space="preserve">AVDA GRANADA 10   </t>
  </si>
  <si>
    <t xml:space="preserve">CALLE ERAS 1   </t>
  </si>
  <si>
    <t xml:space="preserve">AVDA ANDALUCIA 20   </t>
  </si>
  <si>
    <t xml:space="preserve">CTRA MURCIA (DE) 25   </t>
  </si>
  <si>
    <t xml:space="preserve">CALLE AGUA 9   </t>
  </si>
  <si>
    <t xml:space="preserve">CALLE VELETA 3   </t>
  </si>
  <si>
    <t xml:space="preserve">CALLE TORRECILLA 1   </t>
  </si>
  <si>
    <t xml:space="preserve">CALLE CAMPOHERMOSO 32   </t>
  </si>
  <si>
    <t xml:space="preserve">CALLE SAN RAMON 2   </t>
  </si>
  <si>
    <t xml:space="preserve">AVDA NIGUELAS 24   </t>
  </si>
  <si>
    <t xml:space="preserve">CALLE ESTACION S/N   </t>
  </si>
  <si>
    <t xml:space="preserve">BARDA CRISTO DEL RESCATE 1   </t>
  </si>
  <si>
    <t xml:space="preserve">CALLE MACABRE 3   </t>
  </si>
  <si>
    <t xml:space="preserve">CALLE ORO (DEL) 5   </t>
  </si>
  <si>
    <t xml:space="preserve">CALLE MARIANA PINEDA 1   </t>
  </si>
  <si>
    <t xml:space="preserve">AVDA CONSTITUCION 54   </t>
  </si>
  <si>
    <t xml:space="preserve">CALLE FRANCISCO GINER DE LOS RIOS 11   </t>
  </si>
  <si>
    <t xml:space="preserve">PLAZA MAYOR 8   </t>
  </si>
  <si>
    <t xml:space="preserve">CALLE MALAGA 24   </t>
  </si>
  <si>
    <t xml:space="preserve">CALLE ESCUELAS 5   </t>
  </si>
  <si>
    <t xml:space="preserve">CALLE ANCHA 3   </t>
  </si>
  <si>
    <t xml:space="preserve">AVDA ANDALUCIA 12   </t>
  </si>
  <si>
    <t xml:space="preserve">CALLE MESONES 26   </t>
  </si>
  <si>
    <t xml:space="preserve">CALLE GRACIA 4   </t>
  </si>
  <si>
    <t xml:space="preserve">CALLE TABLAS 13   </t>
  </si>
  <si>
    <t xml:space="preserve">CALLE MUSICO VICENTE ZARZO 2   </t>
  </si>
  <si>
    <t xml:space="preserve">CALLE GRAN CAPITAN 22   </t>
  </si>
  <si>
    <t xml:space="preserve">CALLE MARTINEZ DE LA ROSA 5   </t>
  </si>
  <si>
    <t xml:space="preserve">CALLE ARABIAL 63   </t>
  </si>
  <si>
    <t xml:space="preserve">CALLE PROFESOR LUIS BUENO CRESPO 2   </t>
  </si>
  <si>
    <t xml:space="preserve">CALLE SANTO TOMAS DE VILLANUEVA 17   </t>
  </si>
  <si>
    <t xml:space="preserve">CALLE PROFESOR LUIS MOLINA GOMEZ 3   </t>
  </si>
  <si>
    <t xml:space="preserve">PLAZA BIBATAUBIN (DE) 1   </t>
  </si>
  <si>
    <t xml:space="preserve">CALLE ANTONIO DALMASES 2   </t>
  </si>
  <si>
    <t xml:space="preserve">CALLE MARTIN BOHORQUEZ 24   </t>
  </si>
  <si>
    <t xml:space="preserve">CALLE SAN ANTON 87   </t>
  </si>
  <si>
    <t xml:space="preserve">CALLE SAN JOSE BAJA 50   </t>
  </si>
  <si>
    <t xml:space="preserve">CALLE ANCHA DE GRACIA 6   </t>
  </si>
  <si>
    <t xml:space="preserve">PLAZA NUESTRO PADRE JESUS DESPOJADO (DE) 1   </t>
  </si>
  <si>
    <t xml:space="preserve">CALLE VIRGEN BLANCA 9 A   </t>
  </si>
  <si>
    <t xml:space="preserve">AVDA AMERICA (DE) 1   </t>
  </si>
  <si>
    <t xml:space="preserve">CALLE BEETHOVEN 4   </t>
  </si>
  <si>
    <t xml:space="preserve">CALLE CONCHA ESPINA 20   </t>
  </si>
  <si>
    <t xml:space="preserve">CALLE BEETHOVEN 2   </t>
  </si>
  <si>
    <t xml:space="preserve">AVDA DUQUE DE SAN PEDRO GALATINO (DEL) 10   </t>
  </si>
  <si>
    <t xml:space="preserve">CALLE ANDRES SEGOVIA 60   </t>
  </si>
  <si>
    <t xml:space="preserve">CALLE PALENCIA 20   </t>
  </si>
  <si>
    <t xml:space="preserve">CALLE CRUCERO BALEARES 1   </t>
  </si>
  <si>
    <t xml:space="preserve">CALLE CATALUÑA 31   </t>
  </si>
  <si>
    <t xml:space="preserve">CALLE SANTANDER 1   </t>
  </si>
  <si>
    <t xml:space="preserve">CALLE COLEGIO DE VETERINARIOS 2   </t>
  </si>
  <si>
    <t xml:space="preserve">AVDA MEDITERRANEO (DEL) 5   </t>
  </si>
  <si>
    <t xml:space="preserve">CALLE ALMUÑECAR 9   </t>
  </si>
  <si>
    <t xml:space="preserve">CALLE MARGARITA XIRGU 12   </t>
  </si>
  <si>
    <t xml:space="preserve">CALLE AGUSTINA DE ARAGON 9   </t>
  </si>
  <si>
    <t xml:space="preserve">CALLE EUDOXIA PIRIZ 1   </t>
  </si>
  <si>
    <t xml:space="preserve">CALLE FELIX RODRIGUEZ DE LA FUENTE 10   </t>
  </si>
  <si>
    <t xml:space="preserve">CMNO SANTA JULIANA (DE) 5   </t>
  </si>
  <si>
    <t xml:space="preserve">CALLE SANTA ADELA 45   </t>
  </si>
  <si>
    <t xml:space="preserve">CMNO SAN ANTONIO (DE) 7   </t>
  </si>
  <si>
    <t xml:space="preserve">PASEO CARTUJA (DE) 2   </t>
  </si>
  <si>
    <t xml:space="preserve">AVDA CAPITAN MORENO 5   </t>
  </si>
  <si>
    <t xml:space="preserve">AVDA MADRID (DE) 7   </t>
  </si>
  <si>
    <t xml:space="preserve">CALLE VIRGEN DEL PILAR 1   </t>
  </si>
  <si>
    <t xml:space="preserve">CALLE CONCEPCION ARENAL 20   </t>
  </si>
  <si>
    <t xml:space="preserve">AVDA FUERZAS ARMADAS (DE LAS) 2   </t>
  </si>
  <si>
    <t xml:space="preserve">AVDA FUERZAS ARMADAS (DE LAS) 4   </t>
  </si>
  <si>
    <t xml:space="preserve">AVDA ANDALUCIA (DE) 38   </t>
  </si>
  <si>
    <t xml:space="preserve">CALLE PEDRO MACHUCA 78   </t>
  </si>
  <si>
    <t xml:space="preserve">AVDA PULIANAS (DE) 42   </t>
  </si>
  <si>
    <t xml:space="preserve">AVDA MARACENA (CERRILLO) (DE) 111 CERRILLO DE MARACENA  </t>
  </si>
  <si>
    <t xml:space="preserve">CALLE JULIO MORENO DAVILA 18   </t>
  </si>
  <si>
    <t xml:space="preserve">PLAZA JESUS ESCUDERO GARCIA 2   </t>
  </si>
  <si>
    <t xml:space="preserve">CALLE PUERTA DE LOS GUZMANES 9   </t>
  </si>
  <si>
    <t xml:space="preserve">CMNO ALFACAR (DE) 11   </t>
  </si>
  <si>
    <t xml:space="preserve">CALLE PILAR GARCIA ROMANILLOS 3   </t>
  </si>
  <si>
    <t xml:space="preserve">CALLE RIBERA DEL BEIRO 31   </t>
  </si>
  <si>
    <t xml:space="preserve">CALLE DOCTOR AZPITARTE 4   </t>
  </si>
  <si>
    <t xml:space="preserve">AVDA JUAN PABLO II 98   </t>
  </si>
  <si>
    <t xml:space="preserve">PLAZA REY BADIS 20   </t>
  </si>
  <si>
    <t xml:space="preserve">CALLE RIGOBERTA MENCHU 3   </t>
  </si>
  <si>
    <t xml:space="preserve">CALLE PERIODISTA LUIS DE VICENTE 1   </t>
  </si>
  <si>
    <t xml:space="preserve">CALLE ARZOBISPO PEDRO DE CASTRO 6   </t>
  </si>
  <si>
    <t xml:space="preserve">CALLE ISMAIL 41   </t>
  </si>
  <si>
    <t xml:space="preserve">CALLE PERIODISTA DANIEL SAUCEDO ARANDA 2   </t>
  </si>
  <si>
    <t xml:space="preserve">AVDA FRANCISCO AYALA (DE) 35   </t>
  </si>
  <si>
    <t xml:space="preserve">CALLE JOAQUINA EGUARAS 94   </t>
  </si>
  <si>
    <t xml:space="preserve">AVDA FEDERICO GARCIA LORCA 21   </t>
  </si>
  <si>
    <t xml:space="preserve">CALLE ALVARO DE BAZAN 10   </t>
  </si>
  <si>
    <t xml:space="preserve">CUSTA CHAPIZ (DEL) 18   </t>
  </si>
  <si>
    <t xml:space="preserve">PLAZA CEMENTERIO DE SAN NICOLAS 3   </t>
  </si>
  <si>
    <t xml:space="preserve">CALLE SANTA ESCOLASTICA 6   </t>
  </si>
  <si>
    <t xml:space="preserve">CALLE CASTAÑEDA 23   </t>
  </si>
  <si>
    <t xml:space="preserve">CALLE MOLINOS 55   </t>
  </si>
  <si>
    <t xml:space="preserve">PASEO BASILIOS (DE LOS) 2 A   </t>
  </si>
  <si>
    <t xml:space="preserve">AVDA CERVANTES (DE) 2   </t>
  </si>
  <si>
    <t xml:space="preserve">CALLE PRIMAVERA 26   </t>
  </si>
  <si>
    <t xml:space="preserve">AVDA CERVANTES (DE) 29   </t>
  </si>
  <si>
    <t xml:space="preserve">CALLE POETA CESAR VALLEJO 6   </t>
  </si>
  <si>
    <t xml:space="preserve">CALLE TORRE PEDRO DE MORALES 1   </t>
  </si>
  <si>
    <t xml:space="preserve">AVDA DILAR (DE) 4 A   </t>
  </si>
  <si>
    <t xml:space="preserve">CMNO ABENCERRAJES (DE LOS) 56   </t>
  </si>
  <si>
    <t xml:space="preserve">CALLE TORRE DE LOS PICOS 17   </t>
  </si>
  <si>
    <t xml:space="preserve">CALLE SANCHO PANZA 15   </t>
  </si>
  <si>
    <t xml:space="preserve">PASEO EMPERADOR CARLOS V 17   </t>
  </si>
  <si>
    <t xml:space="preserve">CALLE GRAN CAPITAN 14   </t>
  </si>
  <si>
    <t xml:space="preserve">AVDA CONSTITUCION (DE LA) 1   </t>
  </si>
  <si>
    <t xml:space="preserve">CALLE RECTOR MARIN OCETE 1   </t>
  </si>
  <si>
    <t xml:space="preserve">AVDA SUR (DEL) 7   </t>
  </si>
  <si>
    <t xml:space="preserve">AVDA SUR (DEL) 13   </t>
  </si>
  <si>
    <t xml:space="preserve">CALLE DOCTOR MEDINA OLMOS 20 A   </t>
  </si>
  <si>
    <t xml:space="preserve">CALLE GONZALO GALLAS 4   </t>
  </si>
  <si>
    <t xml:space="preserve">CALLE GONZALO GALLAS 6   </t>
  </si>
  <si>
    <t xml:space="preserve">CTRA MALAGA (DE) 75   </t>
  </si>
  <si>
    <t xml:space="preserve">CALLE PINTOR RAFAEL GARCIA BONILLO 1   </t>
  </si>
  <si>
    <t xml:space="preserve">CALLE ESTRELLAS 2   </t>
  </si>
  <si>
    <t xml:space="preserve">CTRA MALAGA (BOBADILLA) (DE) 193 BOBADILLA  </t>
  </si>
  <si>
    <t xml:space="preserve">AVDA ALPUJARRAS (DE LAS) 31   </t>
  </si>
  <si>
    <t xml:space="preserve">CALLE VIRGEN DEL MONTE 14   </t>
  </si>
  <si>
    <t xml:space="preserve">CALLE DOCTOR MEDINA OLMOS 20   </t>
  </si>
  <si>
    <t xml:space="preserve">CTRA MURCIA (DE) 51   </t>
  </si>
  <si>
    <t xml:space="preserve">CALLE SAN GREGORIO ALTO 1   </t>
  </si>
  <si>
    <t xml:space="preserve">CALLE CRUZ DE PIEDRA DEL ALBAICIN 2   </t>
  </si>
  <si>
    <t xml:space="preserve">CALLE REAL DEL FARGUE 53 ALQUERIA DEL FARGUE  </t>
  </si>
  <si>
    <t xml:space="preserve">CMNO SACROMONTE (DEL) 60   </t>
  </si>
  <si>
    <t xml:space="preserve">CALLE NEVADA 26   </t>
  </si>
  <si>
    <t xml:space="preserve">CTRA SIERRA (DE LA) 9   </t>
  </si>
  <si>
    <t xml:space="preserve">CMNO REAL DE LOS NEVEROS 1   </t>
  </si>
  <si>
    <t xml:space="preserve">CALLE ALISOS 1 LANCHA DEL GENIL  </t>
  </si>
  <si>
    <t xml:space="preserve">CALLE TREVENQUE 2   </t>
  </si>
  <si>
    <t xml:space="preserve">PASEO FUENTE DE LA BICHA 30   </t>
  </si>
  <si>
    <t xml:space="preserve">CTRA HUELMA S/N   </t>
  </si>
  <si>
    <t xml:space="preserve">CALLE SANTA MARIA DEL BUEN AIRE 7   </t>
  </si>
  <si>
    <t xml:space="preserve">PLAZA SAN FRANCISCO 4   </t>
  </si>
  <si>
    <t xml:space="preserve">CLLON PIMENTILLOS (DE LOS) 2   </t>
  </si>
  <si>
    <t xml:space="preserve">CALLE SANTA MARIA DEL BUEN AIRE 8   </t>
  </si>
  <si>
    <t xml:space="preserve">AVDA MEDINA OLMOS 64   </t>
  </si>
  <si>
    <t xml:space="preserve">CALLE JOSEFA SEGOVIA 1   </t>
  </si>
  <si>
    <t xml:space="preserve">CALLE ROSA CHACEL 14   </t>
  </si>
  <si>
    <t xml:space="preserve">CALLE FUENTE MEJIAS 1   </t>
  </si>
  <si>
    <t xml:space="preserve">CALLE OBISPO RINCON 47   </t>
  </si>
  <si>
    <t xml:space="preserve">PLAZA BLAS INFANTE 1   </t>
  </si>
  <si>
    <t xml:space="preserve">AVDA ESTACION, DOCTOR CASAS SANCHEZ 8 ESTACION DE GUADIX  </t>
  </si>
  <si>
    <t xml:space="preserve">CALLE CORRALONES 11 HERNAN-VALLE  </t>
  </si>
  <si>
    <t xml:space="preserve">CALLE PRINCIPE DE ASTURIAS 1 BACOR BACOR-OLIVAR </t>
  </si>
  <si>
    <t xml:space="preserve">CTRA GUALCHOS 12 ROMERAL (EL)  </t>
  </si>
  <si>
    <t xml:space="preserve">CALLE DON RAFAEL RODRIGUEZ LIDUEÑA 1 CASTELL DE FERRO  </t>
  </si>
  <si>
    <t xml:space="preserve">CALLE DON RAFAEL RODRIGUEZ LIDUEÑA 3 CASTELL DE FERRO  </t>
  </si>
  <si>
    <t xml:space="preserve">PLAZA HACILLA (DE LA) S/N   </t>
  </si>
  <si>
    <t xml:space="preserve">AVDA GARCIA LORCA 10 B   </t>
  </si>
  <si>
    <t xml:space="preserve">CALLE SAN JUAN 2   </t>
  </si>
  <si>
    <t xml:space="preserve">CMNO ERMITA 2   </t>
  </si>
  <si>
    <t xml:space="preserve">CALLE MORENOS (LOS) 36 HUERTEZUELA (LA)  </t>
  </si>
  <si>
    <t xml:space="preserve">BARRO NUEVO DE SAN CLEMENTE 63 BARRIO NUEVO DE SAN CLEMENTE BARRIO NUEVO </t>
  </si>
  <si>
    <t xml:space="preserve">AVDA GRANADA 5   </t>
  </si>
  <si>
    <t xml:space="preserve">CALLE CRUZ (DE LA) 3   </t>
  </si>
  <si>
    <t xml:space="preserve">CALLE MAYOR 2   </t>
  </si>
  <si>
    <t xml:space="preserve">CALLE MOROTE 62   </t>
  </si>
  <si>
    <t xml:space="preserve">CALLE AGUA 67   </t>
  </si>
  <si>
    <t xml:space="preserve">CALLE JUAN RAMON JIMENEZ 1   </t>
  </si>
  <si>
    <t xml:space="preserve">PLAZA POSITO 11   </t>
  </si>
  <si>
    <t xml:space="preserve">CALLE SAN JUAN 41   </t>
  </si>
  <si>
    <t xml:space="preserve">CALLE RUBEN DARIO 21 VENTA NUEVA  </t>
  </si>
  <si>
    <t xml:space="preserve">CALLE SAN JUAN 13   </t>
  </si>
  <si>
    <t xml:space="preserve">CALLE FEDERICO GARCIA LORCA 67   </t>
  </si>
  <si>
    <t xml:space="preserve">CALLE ROSALIA DE CASTRO 1   </t>
  </si>
  <si>
    <t xml:space="preserve">CALLE ERMITA 44   </t>
  </si>
  <si>
    <t xml:space="preserve">CALLE NAVA (LA) 9   </t>
  </si>
  <si>
    <t xml:space="preserve">AVDA SAN ROGELIO 2   </t>
  </si>
  <si>
    <t xml:space="preserve">CTRA ILLORA DE ALOMARTES (DE) S/N ALOMARTES  </t>
  </si>
  <si>
    <t xml:space="preserve">CALLE ESCUELAS DE TOCON 4 TOCON  </t>
  </si>
  <si>
    <t xml:space="preserve">CALLE ESCUELAS DE BRACANA S/N BRACANA  </t>
  </si>
  <si>
    <t xml:space="preserve">CALLE REAL DE ESCOZNAR 11 ESCOZNAR  </t>
  </si>
  <si>
    <t xml:space="preserve">AVDA GRANADA 2 OBEILAR  </t>
  </si>
  <si>
    <t xml:space="preserve">CALLE DOÑA CARMEN 1   </t>
  </si>
  <si>
    <t xml:space="preserve">CALLE PALMAS (LAS) 3   </t>
  </si>
  <si>
    <t xml:space="preserve">CTRA SIERRA (DE LA) 31   </t>
  </si>
  <si>
    <t xml:space="preserve">AVDA PEÑUELAS (DE LAS) 2   </t>
  </si>
  <si>
    <t xml:space="preserve">AVDA MEDITERRANEO 16   </t>
  </si>
  <si>
    <t xml:space="preserve">CALLE ESCUELAS 18   </t>
  </si>
  <si>
    <t xml:space="preserve">CALLE JUNCARIL 3   </t>
  </si>
  <si>
    <t xml:space="preserve">CALLE CARRETERA 23   </t>
  </si>
  <si>
    <t xml:space="preserve">AVDA MARQUESADO (DEL) 21   </t>
  </si>
  <si>
    <t xml:space="preserve">CALLE 26 DE JULIO 5   </t>
  </si>
  <si>
    <t xml:space="preserve">PLAZA MAYOR 19 PEÑUELAS  </t>
  </si>
  <si>
    <t xml:space="preserve">CALLE HONDILLO 7   </t>
  </si>
  <si>
    <t xml:space="preserve">PLAZA CONSTITUCION 29   </t>
  </si>
  <si>
    <t xml:space="preserve">CALLE AMARGURA 45   </t>
  </si>
  <si>
    <t xml:space="preserve">CALLE ANTONIO MACHADO 2 BEZNAR  </t>
  </si>
  <si>
    <t xml:space="preserve">CALLE GARCIA LORCA 11 TALARA  </t>
  </si>
  <si>
    <t xml:space="preserve">CALLE SAN SEGUNDO S/N CHITE  </t>
  </si>
  <si>
    <t xml:space="preserve">CALLE ERA DE PIEDRA 12 MONDUJAR  </t>
  </si>
  <si>
    <t xml:space="preserve">AVDA ANDALUCIA 21 MURCHAS  </t>
  </si>
  <si>
    <t xml:space="preserve">CALLE FELIPE LUCENA 1   </t>
  </si>
  <si>
    <t xml:space="preserve">CALLE CUESTA DE LOS GRANADOS 4   </t>
  </si>
  <si>
    <t xml:space="preserve">PLAZA JOAQUIN COSTA 1   </t>
  </si>
  <si>
    <t xml:space="preserve">PLAZA VICTORIA (LA) 4   </t>
  </si>
  <si>
    <t xml:space="preserve">CALLE COMEDIAS 2   </t>
  </si>
  <si>
    <t xml:space="preserve">CALLE LICENCIADO MORENO 1   </t>
  </si>
  <si>
    <t xml:space="preserve">CALLE MARIANA PINEDA 21   </t>
  </si>
  <si>
    <t xml:space="preserve">AVDA ANGELES (LOS) 10   </t>
  </si>
  <si>
    <t xml:space="preserve">CALLE RAFAEL PEREZ DEL ALAMO 24   </t>
  </si>
  <si>
    <t xml:space="preserve">AVDA ANDALUCIA 60 BARRIO SAN ANTONIO MANZANIL </t>
  </si>
  <si>
    <t xml:space="preserve">CALLE SIN CASAS 3   </t>
  </si>
  <si>
    <t xml:space="preserve">CMNO BAJO 8   </t>
  </si>
  <si>
    <t xml:space="preserve">CALLE CERVANTES 11   </t>
  </si>
  <si>
    <t xml:space="preserve">CALLE SAN FRANCISCO 18 A   </t>
  </si>
  <si>
    <t xml:space="preserve">CMNO ARAGON 23 RIOFRIO  </t>
  </si>
  <si>
    <t xml:space="preserve">LUGAR VENTA DEL RAYO S/N VENTA DEL RAYO  </t>
  </si>
  <si>
    <t xml:space="preserve">CALLE ESCUELAS DE VENTORROS DE LA LAGUNA 20 VENTORROS DE LA LAGUNA  </t>
  </si>
  <si>
    <t xml:space="preserve">CALLE ESCUELAS DE VENTA SANTA BARBARA 38 VENTA SANTA BARBARA  </t>
  </si>
  <si>
    <t xml:space="preserve">PASEO RONDA (DE) 4 PALMA (LA)  </t>
  </si>
  <si>
    <t xml:space="preserve">BARRO FUENTE CAMACHO S/N FUENTE CAMACHO  </t>
  </si>
  <si>
    <t xml:space="preserve">AVDA ANDALUCIA DE VENTORROS DE SAN JOSE 1 VENTORROS DE SAN JOSE  </t>
  </si>
  <si>
    <t xml:space="preserve">CALLE ALMENDRO (DEL) 1 FABRICA (LA)  </t>
  </si>
  <si>
    <t xml:space="preserve">CUSTA BUJEO (EL) 15 BUJEO (EL)  </t>
  </si>
  <si>
    <t xml:space="preserve">PLAZA IGLESIA 6   </t>
  </si>
  <si>
    <t xml:space="preserve">CALLE REAL 18   </t>
  </si>
  <si>
    <t xml:space="preserve">AVDA DR. LOPEZ-CANTARERO BALLESTEROS 29   </t>
  </si>
  <si>
    <t xml:space="preserve">CALLE SANTA ANA 11   </t>
  </si>
  <si>
    <t xml:space="preserve">CALLE HABANA (LA) 15   </t>
  </si>
  <si>
    <t xml:space="preserve">CALLE MONTILLA 3   </t>
  </si>
  <si>
    <t xml:space="preserve">AVDA JOSE COMINO 1   </t>
  </si>
  <si>
    <t xml:space="preserve">AVDA ARGENTINA 1   </t>
  </si>
  <si>
    <t xml:space="preserve">CALLE HUMANIDAD 1   </t>
  </si>
  <si>
    <t xml:space="preserve">CALLE SIERRA MAESTRA 16   </t>
  </si>
  <si>
    <t xml:space="preserve">LUGAR ERIALES (LOS) 7   </t>
  </si>
  <si>
    <t xml:space="preserve">CALLE JULIAN GRIMAU 2   </t>
  </si>
  <si>
    <t xml:space="preserve">CALLE TIERRA MEDIA S/N   </t>
  </si>
  <si>
    <t xml:space="preserve">CALLE ESCUELAS 19   </t>
  </si>
  <si>
    <t xml:space="preserve">CALLE MULHACEN 2 PUERTO LOPE  </t>
  </si>
  <si>
    <t xml:space="preserve">PLAZA ARBOL (DEL) 1 TOZAR  </t>
  </si>
  <si>
    <t xml:space="preserve">CALLE ESCUELAS DE TIENA 17 TIENA  </t>
  </si>
  <si>
    <t xml:space="preserve">PLAZA FLORES DE OLIVARES (DE LAS) 4 OLIVARES  </t>
  </si>
  <si>
    <t xml:space="preserve">CALLE RIOJA 34   </t>
  </si>
  <si>
    <t xml:space="preserve">CALLE RIOJA 13   </t>
  </si>
  <si>
    <t xml:space="preserve">CALLE CARLOS CARRERAS 10   </t>
  </si>
  <si>
    <t xml:space="preserve">AVDA LIBERTAD 11 BARRIO DE LA VEGA  </t>
  </si>
  <si>
    <t xml:space="preserve">CALLE BOJAIRA 1 BARRIO DE LA VEGA  </t>
  </si>
  <si>
    <t xml:space="preserve">CALLE MAESTRO NOGUEROL 1 BARRIO DE LA VEGA  </t>
  </si>
  <si>
    <t xml:space="preserve">CALLE MANUEL AVILA 1   </t>
  </si>
  <si>
    <t xml:space="preserve">CALLE ZANJON (EL) 6   </t>
  </si>
  <si>
    <t xml:space="preserve">CALLE NUEVA DEL ROSARIO 2   </t>
  </si>
  <si>
    <t xml:space="preserve">CALLE FRAY LEOPOLDO 44   </t>
  </si>
  <si>
    <t xml:space="preserve">CALLE BILBAO 6 LORETO  </t>
  </si>
  <si>
    <t xml:space="preserve">PLAZA CORONACION NUESTRA SEÑORA DE LA CABEZ 1   </t>
  </si>
  <si>
    <t xml:space="preserve">CALLE MATRAQUILLA (LA) 3   </t>
  </si>
  <si>
    <t xml:space="preserve">CALLE ANTONIO MONTERO BARRANCO 1   </t>
  </si>
  <si>
    <t xml:space="preserve">RBLA CARMEN (DEL) 31   </t>
  </si>
  <si>
    <t xml:space="preserve">CALLE AVE MARIA 1   </t>
  </si>
  <si>
    <t xml:space="preserve">AVDA MARQUESA DE ESQUILACHE 4   </t>
  </si>
  <si>
    <t xml:space="preserve">CALLE CENTAURO 1   </t>
  </si>
  <si>
    <t xml:space="preserve">PLAZA CRUZ VERDE 4   </t>
  </si>
  <si>
    <t xml:space="preserve">CALLE RAMBLA DE CAPUCHINOS 1   </t>
  </si>
  <si>
    <t xml:space="preserve">CALLE DOCTOR TERCEDOR 1   </t>
  </si>
  <si>
    <t xml:space="preserve">CALLE RAMBLA DE CAPUCHINOS 29   </t>
  </si>
  <si>
    <t xml:space="preserve">CALLE JUAN DE DIOS FERNANDEZ MOLINA 10   </t>
  </si>
  <si>
    <t xml:space="preserve">CALLE ANCHA 33   </t>
  </si>
  <si>
    <t xml:space="preserve">AVDA RAMBLA DE LOS ALAMOS 10   </t>
  </si>
  <si>
    <t xml:space="preserve">AVDA SIERRA NEVADA S/N   </t>
  </si>
  <si>
    <t xml:space="preserve">AVDA ENRIQUE MARTIN CUEVAS 20   </t>
  </si>
  <si>
    <t xml:space="preserve">CALLE CAMINO DE SAN ANTONIO 49   </t>
  </si>
  <si>
    <t xml:space="preserve">CALLE COMUNIDAD CASTILLA-LA MANCHA 1   </t>
  </si>
  <si>
    <t xml:space="preserve">CALLE QUIJOTE (EL) 6   </t>
  </si>
  <si>
    <t xml:space="preserve">CTRA ALMERIA - CALAHONDA 1 CALAHONDA  </t>
  </si>
  <si>
    <t xml:space="preserve">CALLE SEVILLANAS 21 VARADERO (EL)  </t>
  </si>
  <si>
    <t xml:space="preserve">CTRA CELULOSA (DE LA) S/N VARADERO (EL)  </t>
  </si>
  <si>
    <t xml:space="preserve">PLAZA JUAN DE AUSTRIA S/N CARCHUNA  </t>
  </si>
  <si>
    <t xml:space="preserve">CALLE RIO GUADALIMAR 5 PUNTALON  </t>
  </si>
  <si>
    <t xml:space="preserve">CALLE MANUEL DE FALLA S/N   </t>
  </si>
  <si>
    <t xml:space="preserve">CALLE SECANO 1   </t>
  </si>
  <si>
    <t xml:space="preserve">CALLE RIO GENIL S/N   </t>
  </si>
  <si>
    <t xml:space="preserve">CALLE PADRE VIDAGORT 4   </t>
  </si>
  <si>
    <t xml:space="preserve">CALLE REAL BAJA 16   </t>
  </si>
  <si>
    <t xml:space="preserve">CALLE DOCTOR SEVERO OCHOA 21   </t>
  </si>
  <si>
    <t xml:space="preserve">CALLE PARRAS 32   </t>
  </si>
  <si>
    <t xml:space="preserve">CALLE DOCTOR RAMON Y CAJAL 4   </t>
  </si>
  <si>
    <t xml:space="preserve">CALLE BURGOS 2   </t>
  </si>
  <si>
    <t xml:space="preserve">CALLE VALDES LEAL 12   </t>
  </si>
  <si>
    <t xml:space="preserve">PLAZA NUEVA 1   </t>
  </si>
  <si>
    <t xml:space="preserve">PLAZA FEDERICO GARCIA LORCA 2   </t>
  </si>
  <si>
    <t xml:space="preserve">CALLE LORA TAMAYO 21   </t>
  </si>
  <si>
    <t xml:space="preserve">AVDA ALCALDE CARIDAD 26   </t>
  </si>
  <si>
    <t xml:space="preserve">CALLE GREGORIO MARAÑON 2   </t>
  </si>
  <si>
    <t xml:space="preserve">CALLE PAZ (LA) 10   </t>
  </si>
  <si>
    <t xml:space="preserve">CALLE INFANTA ELENA 14   </t>
  </si>
  <si>
    <t xml:space="preserve">CALLE PABLO IGLESIAS 22   </t>
  </si>
  <si>
    <t xml:space="preserve">CALLE CONVENTO S/N   </t>
  </si>
  <si>
    <t xml:space="preserve">AVDA ANDALUCIA (DE) 66   </t>
  </si>
  <si>
    <t xml:space="preserve">CALLE AYUNTAMIENTO 7   </t>
  </si>
  <si>
    <t xml:space="preserve">CALLE MARIANA PINEDA 12   </t>
  </si>
  <si>
    <t xml:space="preserve">CALLE PRINCESA 2   </t>
  </si>
  <si>
    <t xml:space="preserve">PLAZA SANTA CRUZ 10   </t>
  </si>
  <si>
    <t xml:space="preserve">CALLE FELIX RODRIGUEZ DE LA FUENTE 17   </t>
  </si>
  <si>
    <t xml:space="preserve">CALLE TRINIDAD 2   </t>
  </si>
  <si>
    <t xml:space="preserve">AVDA PECHUELOS (DE LOS) 28   </t>
  </si>
  <si>
    <t xml:space="preserve">CALLE MANUEL DE FALLA 98   </t>
  </si>
  <si>
    <t xml:space="preserve">AVDA OLIVOS S/N MONTELUZ  </t>
  </si>
  <si>
    <t xml:space="preserve">PLAZA CANDELARIA (DE LA) 4   </t>
  </si>
  <si>
    <t xml:space="preserve">AVDA VISTA ALEGRE 2   </t>
  </si>
  <si>
    <t xml:space="preserve">CALLE MONTEROSADO 1   </t>
  </si>
  <si>
    <t xml:space="preserve">CALLE BRIONES 3   </t>
  </si>
  <si>
    <t xml:space="preserve">CALLE ROSALES DE PINOS PUENTE (LOS) 1   </t>
  </si>
  <si>
    <t xml:space="preserve">CALLE ALMERIA 14   </t>
  </si>
  <si>
    <t xml:space="preserve">CALLE SALVADOR AVILA S/N   </t>
  </si>
  <si>
    <t xml:space="preserve">PLAZA CANASTEROS S/N CASANUEVA  </t>
  </si>
  <si>
    <t xml:space="preserve">CALLE PILAR 7 ZUJAIRA  </t>
  </si>
  <si>
    <t xml:space="preserve">PLAZA AYUNTAMIENTO (DEL) 1 FUENSANTA  </t>
  </si>
  <si>
    <t xml:space="preserve">LUGAR GRUPO ESCOLAR 6   </t>
  </si>
  <si>
    <t xml:space="preserve">AVDA ANDALUCIA DE BOGARRE 56 BOGARRE  </t>
  </si>
  <si>
    <t xml:space="preserve">CALLE ANDALUCIA 5   </t>
  </si>
  <si>
    <t xml:space="preserve">CALLE CERRO (EL) 11 HAZA DEL TRIGO  </t>
  </si>
  <si>
    <t xml:space="preserve">CALLE ESCUELAS DE LA MAMOLA 19 MAMOLA (LA)  </t>
  </si>
  <si>
    <t xml:space="preserve">CALLE SIERRA NEVADA 1   </t>
  </si>
  <si>
    <t xml:space="preserve">CALLE JESUS MORANTE 6   </t>
  </si>
  <si>
    <t xml:space="preserve">AVDA MIGUEL HERNANDEZ 16   </t>
  </si>
  <si>
    <t xml:space="preserve">CALLE ISAAC ALBENIZ 3 PULIANILLAS  </t>
  </si>
  <si>
    <t xml:space="preserve">AVDA ANDALUCIA 15   </t>
  </si>
  <si>
    <t xml:space="preserve">CALLE AGATA 1 URBANIZACION LA JOYA  </t>
  </si>
  <si>
    <t xml:space="preserve">CALLE ESCUELAS DEL BEJARIN 5 BEJARIN (EL)  </t>
  </si>
  <si>
    <t xml:space="preserve">PLCET ERMITA S/N   </t>
  </si>
  <si>
    <t xml:space="preserve">CALLE CARRETERA 2   </t>
  </si>
  <si>
    <t xml:space="preserve">AVDA ANDALUCIA 60   </t>
  </si>
  <si>
    <t xml:space="preserve">AVDA ANDALUCIA 62   </t>
  </si>
  <si>
    <t xml:space="preserve">CTRA PLAYA (DE LA) 25   </t>
  </si>
  <si>
    <t xml:space="preserve">CALLE PUERTA DE LA VILLA 13   </t>
  </si>
  <si>
    <t xml:space="preserve">CALLE RAMBLILLA (A) 21 CALETA-GUARDIA (LA)  </t>
  </si>
  <si>
    <t xml:space="preserve">AVDA MOTRIL 8   </t>
  </si>
  <si>
    <t xml:space="preserve">CALLE ÁNGEL GANIVET 1   </t>
  </si>
  <si>
    <t xml:space="preserve">CALLE JUAN RAMÓN JIMÉNEZ 1   </t>
  </si>
  <si>
    <t xml:space="preserve">PLAZA LIBERTAD-LOBRES 2 LOBRES  </t>
  </si>
  <si>
    <t xml:space="preserve">CALLE REGINO MARTINEZ 3   </t>
  </si>
  <si>
    <t xml:space="preserve">CALLE MIGUEL RUIZ DEL CASTILLO 2   </t>
  </si>
  <si>
    <t xml:space="preserve">CALLE CALDERON 62   </t>
  </si>
  <si>
    <t xml:space="preserve">CALLE TIKAZ 2   </t>
  </si>
  <si>
    <t xml:space="preserve">CALLE RECTOR LOPEZ GONZALEZ 6   </t>
  </si>
  <si>
    <t xml:space="preserve">CALLE SANTA FE DE BOGOTA 34   </t>
  </si>
  <si>
    <t xml:space="preserve">CALLE CELESTINO MUTIS 1   </t>
  </si>
  <si>
    <t xml:space="preserve">CALLE ROSA DE LUXEMBURGO 30   </t>
  </si>
  <si>
    <t xml:space="preserve">AVDA ANDALUCIA 12 JAU (EL)  </t>
  </si>
  <si>
    <t xml:space="preserve">CALLE FEDERICO GARCIA LORCA DE PEDRO RUIZ 4 PEDRO RUIZ  </t>
  </si>
  <si>
    <t xml:space="preserve">CALLE VEREDILLA S/N   </t>
  </si>
  <si>
    <t xml:space="preserve">CALLE PAZ (LA) 1   </t>
  </si>
  <si>
    <t xml:space="preserve">PLAZA SANTO CRISTO 1   </t>
  </si>
  <si>
    <t xml:space="preserve">AVDA RAMBLA 11   </t>
  </si>
  <si>
    <t xml:space="preserve">CALLE CARCEL 2   </t>
  </si>
  <si>
    <t xml:space="preserve">CALLE GARNICAS 2   </t>
  </si>
  <si>
    <t xml:space="preserve">BARRO BOLOS 1   </t>
  </si>
  <si>
    <t xml:space="preserve">CTRA CACIN 1   </t>
  </si>
  <si>
    <t xml:space="preserve">PSAJE ESCUELAS 5   </t>
  </si>
  <si>
    <t xml:space="preserve">PLAZA CINE (DEL) 4   </t>
  </si>
  <si>
    <t xml:space="preserve">CALLE JUAN XXIII 5   </t>
  </si>
  <si>
    <t xml:space="preserve">PLAZA DOCTOR ALEXANDER FLEMING 6   </t>
  </si>
  <si>
    <t xml:space="preserve">CALLE PILAR 4 ALMENDRAL (EL)  </t>
  </si>
  <si>
    <t xml:space="preserve">CALLE EMPEDRADO ALTO 13   </t>
  </si>
  <si>
    <t xml:space="preserve">CALLE MATADERO 4   </t>
  </si>
  <si>
    <t xml:space="preserve">CALLE LEÑADORES 2   </t>
  </si>
  <si>
    <t xml:space="preserve">CMNO FORESTAL S/N   </t>
  </si>
  <si>
    <t xml:space="preserve">CALLE HERMANOS ALVAREZ QUINTERO 2   </t>
  </si>
  <si>
    <t xml:space="preserve">CALLE SAN JOSE 8   </t>
  </si>
  <si>
    <t xml:space="preserve">CALLE MOLINILLO 1   </t>
  </si>
  <si>
    <t xml:space="preserve">PLAZA AYUNTAMIENTO (DEL) 1 PITRES  </t>
  </si>
  <si>
    <t xml:space="preserve">CALLE FUENTE 2 MELEGIS  </t>
  </si>
  <si>
    <t xml:space="preserve">CALLE PILETA 1 RESTABAL  </t>
  </si>
  <si>
    <t xml:space="preserve">PLAZA CONSTITUCION DE LAROLES (DE LA) 1 LAROLES  </t>
  </si>
  <si>
    <t xml:space="preserve">PLAZA CONSTITUCION DE PICENA (DE LA) 1 PICENA  </t>
  </si>
  <si>
    <t xml:space="preserve">PLAZA NUEVA 1 MECINA BOMBARON  </t>
  </si>
  <si>
    <t xml:space="preserve">PLAZA CONSTITUCION (DE LA) 1 YEGEN  </t>
  </si>
  <si>
    <t xml:space="preserve">PLAZA MONTES JOVELLAR 40 GABIA GRANDE  </t>
  </si>
  <si>
    <t xml:space="preserve">CALLE RIBERA 3 GABIA GRANDE  </t>
  </si>
  <si>
    <t xml:space="preserve">PLAZA ESPAÑA 1 GABIA GRANDE  </t>
  </si>
  <si>
    <t xml:space="preserve">PASEO ERMITA (LA) 2 GABIA GRANDE  </t>
  </si>
  <si>
    <t xml:space="preserve">CALLE YASMINA 2 HIJAR  </t>
  </si>
  <si>
    <t xml:space="preserve">CALLE NAVAS DE TOLOSA 9 GABIA CHICA  </t>
  </si>
  <si>
    <t xml:space="preserve">PASEO CARDONCHAS (DE LAS) 10 PEDRO VERDE GABIA CHICA </t>
  </si>
  <si>
    <t xml:space="preserve">CALLE HAITI 1 GABIA GRANDE  </t>
  </si>
  <si>
    <t xml:space="preserve">CALLE PROGRESO 41 GABIA GRANDE  </t>
  </si>
  <si>
    <t xml:space="preserve">AVDA VIRGEN DE LAS NIEVES 1 HIJAR  </t>
  </si>
  <si>
    <t xml:space="preserve">CALLE SEVERO OCHOA 11 GABIA GRANDE  </t>
  </si>
  <si>
    <t xml:space="preserve">CALLE DOCTOR ALCANTARA 35 GUÁJAR FARAGÜIT  </t>
  </si>
  <si>
    <t xml:space="preserve">CALLE REAL DE GUAJAR FONDON 29 GUÁJAR FONDÓN  </t>
  </si>
  <si>
    <t xml:space="preserve">CALLE REAL DE GUAJAR ALTO 36 GUÁJAR ALTO  </t>
  </si>
  <si>
    <t xml:space="preserve">CALLE CRUCES (DE LAS) 27 ALCUDIA DE GUADIX  </t>
  </si>
  <si>
    <t xml:space="preserve">CALLE CALVARIO 1 ALCUDIA DE GUADIX  </t>
  </si>
  <si>
    <t xml:space="preserve">CALLE TORCUATO RUIZ DEL PERAL 12 ESFILIANA  </t>
  </si>
  <si>
    <t xml:space="preserve">CALLE AGUA 1 CHARCHES  </t>
  </si>
  <si>
    <t xml:space="preserve">CALLE GRANADA 5 COZVIJAR  </t>
  </si>
  <si>
    <t xml:space="preserve">CALLE CARRETERA 7 CONCHAR  </t>
  </si>
  <si>
    <t xml:space="preserve">CALLE ESCUELAS 9 A MOREDA  </t>
  </si>
  <si>
    <t xml:space="preserve">CALLE ESCUELAS 2 PINOS DEL VALLE  </t>
  </si>
  <si>
    <t xml:space="preserve">AVDA AMERICA 1 PURCHIL  </t>
  </si>
  <si>
    <t xml:space="preserve">AVDA VEGA (DE LA) 88 BELICENA  </t>
  </si>
  <si>
    <t xml:space="preserve">CALLE VIRGEN DE LOS REMEDIOS 10 AMBROZ  </t>
  </si>
  <si>
    <t xml:space="preserve">CALLE HUMILLADERO S/N   </t>
  </si>
  <si>
    <t xml:space="preserve">CALLE VALLE (EL) 8   </t>
  </si>
  <si>
    <t xml:space="preserve">PLAZA ANTONIO ORTEGA 1   </t>
  </si>
  <si>
    <t xml:space="preserve">CALLE RODRIGUEZ ALBA 2   </t>
  </si>
  <si>
    <t xml:space="preserve">CALLE ESCUELAS 4   </t>
  </si>
  <si>
    <t xml:space="preserve">CTRA ALMERIA 51 B   </t>
  </si>
  <si>
    <t xml:space="preserve">PLAZA ESPAÑA DE 3   </t>
  </si>
  <si>
    <t xml:space="preserve">CALLE AGUSTIN CONCEGLIERI 1   </t>
  </si>
  <si>
    <t xml:space="preserve">AVDA DE PUNTA UMBRIA 40   </t>
  </si>
  <si>
    <t xml:space="preserve">AVDA LAS CAMELIAS 26   </t>
  </si>
  <si>
    <t xml:space="preserve">CALLE CASA DEL RIO 4 CORRALES  </t>
  </si>
  <si>
    <t xml:space="preserve">CALLE GARCIA LORCA S/N BELLAVISTA  </t>
  </si>
  <si>
    <t xml:space="preserve">CALLE ALERCE 2 DEHESA GOLF  </t>
  </si>
  <si>
    <t xml:space="preserve">CALLE SAN MARCOS 1   </t>
  </si>
  <si>
    <t xml:space="preserve">CALLE CARRETERA 7   </t>
  </si>
  <si>
    <t xml:space="preserve">ALDEA LAS VEREDAS S/N VEREDAS (LAS)  </t>
  </si>
  <si>
    <t xml:space="preserve">ALDEA CALABAZARES S/N CALABAZARES  </t>
  </si>
  <si>
    <t xml:space="preserve">PLAZA NUESTRA SEÑORA DEL ROSARIO 83 PATRAS  </t>
  </si>
  <si>
    <t xml:space="preserve">CALLE PATERNA DEL CAMPO 1   </t>
  </si>
  <si>
    <t xml:space="preserve">AVDA RAFAEL ALBERTI 14   </t>
  </si>
  <si>
    <t xml:space="preserve">CALLE ANTONIO MACHADO S/N   </t>
  </si>
  <si>
    <t xml:space="preserve">CALLE CERVANTES 12   </t>
  </si>
  <si>
    <t xml:space="preserve">CALLE ALONSARIO 2   </t>
  </si>
  <si>
    <t xml:space="preserve">CALLE ALONSO PEREZ 1   </t>
  </si>
  <si>
    <t xml:space="preserve">CALLE HEROES DE BALER 6   </t>
  </si>
  <si>
    <t xml:space="preserve">CALLE PASTORCITO S/N   </t>
  </si>
  <si>
    <t xml:space="preserve">CALLE CAMINO LOS LLANOS 10   </t>
  </si>
  <si>
    <t xml:space="preserve">CALLE BELLAVISTA S/N ROCIO (EL)  </t>
  </si>
  <si>
    <t xml:space="preserve">SECT INGLESILLO, EL 2 TORRE DE LA HIGUERA O MATALASCAÑAS  </t>
  </si>
  <si>
    <t xml:space="preserve">CALLE CAMINO DE LOS PUERTOS S/N   </t>
  </si>
  <si>
    <t xml:space="preserve">SECT JUNCO S/N TORRE DE LA HIGUERA O MATALASCAÑAS  </t>
  </si>
  <si>
    <t xml:space="preserve">CALLE REAL 134   </t>
  </si>
  <si>
    <t xml:space="preserve">CALLE PACO TORONJO 1   </t>
  </si>
  <si>
    <t xml:space="preserve">CALLE COLON 1 THARSIS  </t>
  </si>
  <si>
    <t xml:space="preserve">GRUPO ESCOLAR 1 THARSIS  </t>
  </si>
  <si>
    <t xml:space="preserve">AVDA REINA DE LOS ANGELES S/N   </t>
  </si>
  <si>
    <t xml:space="preserve">CALLE PUERTA DE SEVILLA 32   </t>
  </si>
  <si>
    <t xml:space="preserve">CALLE PUERTA DE SEVILLA 53   </t>
  </si>
  <si>
    <t xml:space="preserve">PLAZA SIERRA DE AROCHE 4   </t>
  </si>
  <si>
    <t xml:space="preserve">PLAZA CLARA CAMPOAMOR 1   </t>
  </si>
  <si>
    <t xml:space="preserve">CALLE MUELLE DE PORTUGAL 41   </t>
  </si>
  <si>
    <t xml:space="preserve">TRVA ESTUDIANTES 1   </t>
  </si>
  <si>
    <t xml:space="preserve">CALLE GALDAMES 102   </t>
  </si>
  <si>
    <t xml:space="preserve">CALLE HUELVA 35   </t>
  </si>
  <si>
    <t xml:space="preserve">CALLE ALAMOS DE LOS S/N   </t>
  </si>
  <si>
    <t xml:space="preserve">AVDA RAMON Y CAJAL 23   </t>
  </si>
  <si>
    <t xml:space="preserve">CALLE MALAGA 1   </t>
  </si>
  <si>
    <t xml:space="preserve">CALLE NAVIO 1 ISLA DEL MORAL  </t>
  </si>
  <si>
    <t xml:space="preserve">CALLE SEVERO OCHOA 2   </t>
  </si>
  <si>
    <t xml:space="preserve">BARDA MARIA AUXILIADORA S/N POZO DEL CAMINO  </t>
  </si>
  <si>
    <t xml:space="preserve">CALLE VAZQUEZ LIMON 9   </t>
  </si>
  <si>
    <t xml:space="preserve">CALLE ERA ALTA LA 8   </t>
  </si>
  <si>
    <t xml:space="preserve">CALLE PENDIQUE EL 2   </t>
  </si>
  <si>
    <t xml:space="preserve">CALLE SANTA BARBARA 63   </t>
  </si>
  <si>
    <t xml:space="preserve">CALLE LOPE DE VEGA 12   </t>
  </si>
  <si>
    <t xml:space="preserve">CALLE VIÑAS LAS 31   </t>
  </si>
  <si>
    <t xml:space="preserve">CALLE MARIA AUXILIADORA 30 A   </t>
  </si>
  <si>
    <t xml:space="preserve">CALLE DALI 9   </t>
  </si>
  <si>
    <t xml:space="preserve">CALLE ALMARAZ 177   </t>
  </si>
  <si>
    <t xml:space="preserve">CALLE NERVA 2   </t>
  </si>
  <si>
    <t xml:space="preserve">AVDA DE LA LIBERTAD 10   </t>
  </si>
  <si>
    <t xml:space="preserve">CALLE CERVANTES 6   </t>
  </si>
  <si>
    <t xml:space="preserve">CALLE PINTOR VAZQUEZ DIAZ 11   </t>
  </si>
  <si>
    <t xml:space="preserve">PLAZA ALAMO 1   </t>
  </si>
  <si>
    <t xml:space="preserve">PLAZA MINEROS (DE LOS) 4   </t>
  </si>
  <si>
    <t xml:space="preserve">CALLE MURILLO S/N   </t>
  </si>
  <si>
    <t xml:space="preserve">AVDA LOS CIPRESES 2   </t>
  </si>
  <si>
    <t xml:space="preserve">AVDA CUENCA MINERA S/N   </t>
  </si>
  <si>
    <t xml:space="preserve">CALLE ENTORNO LAGUNA 1   </t>
  </si>
  <si>
    <t xml:space="preserve">PLAZA REDONDA 1   </t>
  </si>
  <si>
    <t xml:space="preserve">BARDA BLAS INFANTE 9 S   </t>
  </si>
  <si>
    <t xml:space="preserve">CALLE SANTA MARIA DE CONSOLACION 103   </t>
  </si>
  <si>
    <t xml:space="preserve">CALLE NUEVA 12   </t>
  </si>
  <si>
    <t xml:space="preserve">CALLE NUEVA 16   </t>
  </si>
  <si>
    <t xml:space="preserve">AVDA GIBRALEON 2   </t>
  </si>
  <si>
    <t xml:space="preserve">PLAZA SIRENAS DE LAS 3 ROMPIDO (EL)  </t>
  </si>
  <si>
    <t xml:space="preserve">AVDA PLAYAS DE CARTAYA 163 NUEVO PORTIL  </t>
  </si>
  <si>
    <t xml:space="preserve">CALLE MADROÑO 1   </t>
  </si>
  <si>
    <t xml:space="preserve">TRAS IGLESIA NUEVA 11   </t>
  </si>
  <si>
    <t xml:space="preserve">AVDA CONSTITUCION 16   </t>
  </si>
  <si>
    <t xml:space="preserve">PLAZA SAGRADO CORAZON 13 MONTES DE SAN BENITO  </t>
  </si>
  <si>
    <t xml:space="preserve">AVDA JUAN RAMON JIMENEZ 16   </t>
  </si>
  <si>
    <t xml:space="preserve">CALLE CRUZ 7   </t>
  </si>
  <si>
    <t xml:space="preserve">CALLE ESPERANZA 1   </t>
  </si>
  <si>
    <t xml:space="preserve">CALLE DOCTOR ROMERO RABANA 16   </t>
  </si>
  <si>
    <t xml:space="preserve">GRUPO PIRITA S/N SAN TELMO  </t>
  </si>
  <si>
    <t xml:space="preserve">GRUPO ESCUELA S/N VALDELAMUSA  </t>
  </si>
  <si>
    <t xml:space="preserve">CTRA CORTELAZOR-HINOJALES 1   </t>
  </si>
  <si>
    <t xml:space="preserve">AVDA ANDALUCIA S/N   </t>
  </si>
  <si>
    <t xml:space="preserve">CALLE ENCINASOLA S/N   </t>
  </si>
  <si>
    <t xml:space="preserve">PLAZA NUESTRA SEÑORA ESPERANZA 1   </t>
  </si>
  <si>
    <t xml:space="preserve">CALLE RABIDA 14   </t>
  </si>
  <si>
    <t xml:space="preserve">PLAZA MAYOR 2   </t>
  </si>
  <si>
    <t xml:space="preserve">CALLE MESON 5   </t>
  </si>
  <si>
    <t xml:space="preserve">CALLE MESON 3   </t>
  </si>
  <si>
    <t xml:space="preserve">PASEO ARIAS MONTANO 1   </t>
  </si>
  <si>
    <t xml:space="preserve">CALLE DE LA CULTURA 6   </t>
  </si>
  <si>
    <t xml:space="preserve">AVDA SANTISIMO CRISTO DE LA SANGRE S/N   </t>
  </si>
  <si>
    <t xml:space="preserve">PLAZA LAS MONJAS S/N   </t>
  </si>
  <si>
    <t xml:space="preserve">CALLE ALCALDE ANGEL BUENO 24   </t>
  </si>
  <si>
    <t xml:space="preserve">CALLE ANDALUCIA 4   </t>
  </si>
  <si>
    <t xml:space="preserve">CALLE MOLINO 6   </t>
  </si>
  <si>
    <t xml:space="preserve">CALLE ALCALDE PEDRO UCEDA 1   </t>
  </si>
  <si>
    <t xml:space="preserve">AVDA REYES CATOLICOS 24   </t>
  </si>
  <si>
    <t xml:space="preserve">CALLE ALCALDE MORA CLAROS 9   </t>
  </si>
  <si>
    <t xml:space="preserve">AVDA RIA DE LA 3   </t>
  </si>
  <si>
    <t xml:space="preserve">CALLE PALOS DE LA FRONTERA 16   </t>
  </si>
  <si>
    <t xml:space="preserve">CALLE NTRA. SRA. DE LA ESPERANZ 15   </t>
  </si>
  <si>
    <t xml:space="preserve">PLAZA PUNTO 1   </t>
  </si>
  <si>
    <t xml:space="preserve">PASEO BUENOS AIRES DE 23   </t>
  </si>
  <si>
    <t xml:space="preserve">PLAZA MERCED 11   </t>
  </si>
  <si>
    <t xml:space="preserve">CALLE PLUS ULTRA 10   </t>
  </si>
  <si>
    <t xml:space="preserve">AVDA JULIO CARO BAROJA 1   </t>
  </si>
  <si>
    <t xml:space="preserve">CALLE FUENTEHERIDOS S/N   </t>
  </si>
  <si>
    <t xml:space="preserve">CALLE ESCRITOR LUIS MANZANO S/N   </t>
  </si>
  <si>
    <t xml:space="preserve">CALLE JUAN SALVADOR 6   </t>
  </si>
  <si>
    <t xml:space="preserve">PLAZA NUESTRA SRA. DOLORES 4   </t>
  </si>
  <si>
    <t xml:space="preserve">CALLE NATIVIDAD 16   </t>
  </si>
  <si>
    <t xml:space="preserve">AVDA GUATEMALA 42   </t>
  </si>
  <si>
    <t xml:space="preserve">CALLE ROQUE BARCIA 2   </t>
  </si>
  <si>
    <t xml:space="preserve">CALLE ISMAEL SERRANO 4   </t>
  </si>
  <si>
    <t xml:space="preserve">AVDA PIO XII S/N   </t>
  </si>
  <si>
    <t xml:space="preserve">CALLE CHARLES ADAMS 4   </t>
  </si>
  <si>
    <t xml:space="preserve">CALLE HERMANDADES DE LAS 1   </t>
  </si>
  <si>
    <t xml:space="preserve">CALLE MURETE BAJO S/N   </t>
  </si>
  <si>
    <t xml:space="preserve">CALLE ESCUELA DE NIÑOS 1   </t>
  </si>
  <si>
    <t xml:space="preserve">CALLE DOCTOR CANTERO CUADRADO 6   </t>
  </si>
  <si>
    <t xml:space="preserve">AVDA MANUEL SIUROT 11   </t>
  </si>
  <si>
    <t xml:space="preserve">CALLE EMILIO MOLERO 2   </t>
  </si>
  <si>
    <t xml:space="preserve">CALLE SALAMANCA 6   </t>
  </si>
  <si>
    <t xml:space="preserve">CALLE CORTEGANA 32   </t>
  </si>
  <si>
    <t xml:space="preserve">CALLE VERDIALES 2   </t>
  </si>
  <si>
    <t xml:space="preserve">AVDA ALCALDE FEDERICO MOLINA 18   </t>
  </si>
  <si>
    <t xml:space="preserve">CALLE ANDALUCIA 1   </t>
  </si>
  <si>
    <t xml:space="preserve">PLAZA CARRETAS DE LAS 1   </t>
  </si>
  <si>
    <t xml:space="preserve">CALLE CAMARADA CERREJON LIMON S/N   </t>
  </si>
  <si>
    <t xml:space="preserve">CALLE ROCINANTE 4   </t>
  </si>
  <si>
    <t xml:space="preserve">AVDA NUEVO COLOMBINO DEL S/N   </t>
  </si>
  <si>
    <t xml:space="preserve">CALLE RUBEN DARIO 8   </t>
  </si>
  <si>
    <t xml:space="preserve">CALLE ASPAPRONIAS S/N   </t>
  </si>
  <si>
    <t xml:space="preserve">CALLE DIAZ DEL CASTILLO S/N   </t>
  </si>
  <si>
    <t xml:space="preserve">PLAZA SANTA RAQUEL DE 1   </t>
  </si>
  <si>
    <t xml:space="preserve">CALLE CAMELIA 1   </t>
  </si>
  <si>
    <t xml:space="preserve">CALLE MARGARITA 3   </t>
  </si>
  <si>
    <t xml:space="preserve">PLAZA FUENTEPIÑA 1   </t>
  </si>
  <si>
    <t xml:space="preserve">CMNO SALADILLO DEL 4   </t>
  </si>
  <si>
    <t xml:space="preserve">CALLE ALONSO DE ERCILLA S/N   </t>
  </si>
  <si>
    <t xml:space="preserve">BARDA HUMILLADERO DE LA CINTA S/N   </t>
  </si>
  <si>
    <t xml:space="preserve">AVDA RAZA 2   </t>
  </si>
  <si>
    <t xml:space="preserve">AVDA CINTA DE LA S/N   </t>
  </si>
  <si>
    <t xml:space="preserve">AVDA DIEGO MORON DE 22   </t>
  </si>
  <si>
    <t xml:space="preserve">RONDA EXTERIOR NORTE S/N   </t>
  </si>
  <si>
    <t xml:space="preserve">CALLE SAN BARTOLOME DE LA TORRE 1   </t>
  </si>
  <si>
    <t xml:space="preserve">CALLE ARGENTINA 2   </t>
  </si>
  <si>
    <t xml:space="preserve">CALLE LEGION ESPAÑOLA 13   </t>
  </si>
  <si>
    <t xml:space="preserve">AVDA FEDERICO SILVA MUÑOZ S/N   </t>
  </si>
  <si>
    <t xml:space="preserve">AVDA BLAS INFANTE 75   </t>
  </si>
  <si>
    <t xml:space="preserve">CALLE EMILIANO CABOT 2   </t>
  </si>
  <si>
    <t xml:space="preserve">CALLE EMILIANO CABOT 24   </t>
  </si>
  <si>
    <t xml:space="preserve">CALLE PLAZA S/N REDONDELA (LA)  </t>
  </si>
  <si>
    <t xml:space="preserve">CALLE PEREZ GALDOS 1 REPILADO (EL)  </t>
  </si>
  <si>
    <t xml:space="preserve">CALLE SEVILLA 2   </t>
  </si>
  <si>
    <t xml:space="preserve">CALLE NARDO 1   </t>
  </si>
  <si>
    <t xml:space="preserve">AVDA ARBOLEDA 13   </t>
  </si>
  <si>
    <t xml:space="preserve">AVDA HUELVA DE 2   </t>
  </si>
  <si>
    <t xml:space="preserve">CALLE DE LA ENCINA 11   </t>
  </si>
  <si>
    <t xml:space="preserve">CALLE MANUEL VELA 28   </t>
  </si>
  <si>
    <t xml:space="preserve">CALLE COMPAS 10   </t>
  </si>
  <si>
    <t xml:space="preserve">CALLE PERU 1   </t>
  </si>
  <si>
    <t xml:space="preserve">CALLE ISLA CANELA 1   </t>
  </si>
  <si>
    <t xml:space="preserve">AVDA CASTILLA S/N ANTILLA (LA)  </t>
  </si>
  <si>
    <t xml:space="preserve">CALLE ENCINA S/N   </t>
  </si>
  <si>
    <t xml:space="preserve">PLAZA ANDALUCIA DE S/N   </t>
  </si>
  <si>
    <t xml:space="preserve">PLAZA ANDALUCIA 8   </t>
  </si>
  <si>
    <t xml:space="preserve">CALLE VILLALBA 8   </t>
  </si>
  <si>
    <t xml:space="preserve">CLLON COLEGIOS 1   </t>
  </si>
  <si>
    <t xml:space="preserve">CALLE TELERAS 3   </t>
  </si>
  <si>
    <t xml:space="preserve">CALLE FENICIOS 123 ALTO DE LA MESA  </t>
  </si>
  <si>
    <t xml:space="preserve">CALLE HONORIO MAURA 1 DEHESA (LA)  </t>
  </si>
  <si>
    <t xml:space="preserve">AVDA CONSTITUCION DE LA 19   </t>
  </si>
  <si>
    <t xml:space="preserve">CALLE ZENOBIA CAMPRUBI 1   </t>
  </si>
  <si>
    <t xml:space="preserve">CALLE SAN FRANCISCO 7   </t>
  </si>
  <si>
    <t xml:space="preserve">CALLE DANIEL VAZQUEZ DIAZ 4   </t>
  </si>
  <si>
    <t xml:space="preserve">CALLE SANTO DOMINGO 14   </t>
  </si>
  <si>
    <t xml:space="preserve">CALLE ANGUSTIAS 3   </t>
  </si>
  <si>
    <t xml:space="preserve">AVDA QUINTO CENTENARIO S/N   </t>
  </si>
  <si>
    <t xml:space="preserve">CALLE SANTA CLARA S/N MAZAGON  </t>
  </si>
  <si>
    <t xml:space="preserve">PASEO ROSALES LOS 2   </t>
  </si>
  <si>
    <t xml:space="preserve">CALLE ANTONIO LLORDEN S/N   </t>
  </si>
  <si>
    <t xml:space="preserve">BARDA SAN JOSE OBRERO S/N   </t>
  </si>
  <si>
    <t xml:space="preserve">CALLE ANTONIO MACHADO 2   </t>
  </si>
  <si>
    <t xml:space="preserve">CALLE TORRES QUEVEDO 38   </t>
  </si>
  <si>
    <t xml:space="preserve">PLAZA REINA VICTORIA 1   </t>
  </si>
  <si>
    <t xml:space="preserve">PLAZA DE LA FERIA 2   </t>
  </si>
  <si>
    <t xml:space="preserve">AVDA ANDALUCIA 25   </t>
  </si>
  <si>
    <t xml:space="preserve">CTRA NACIONAL SEVILLA-HUELVA S/N   </t>
  </si>
  <si>
    <t xml:space="preserve">AVDA DONANTES DE SANGRE 4   </t>
  </si>
  <si>
    <t xml:space="preserve">PLAZA MAGDALENA DE LA 2   </t>
  </si>
  <si>
    <t xml:space="preserve">CALLE ALCALDE JUAN CARLOS LAGARES FLORES 2   </t>
  </si>
  <si>
    <t xml:space="preserve">AVDA ZARCILLA DE LA 70   </t>
  </si>
  <si>
    <t xml:space="preserve">AVDA SEVILLA DE 71   </t>
  </si>
  <si>
    <t xml:space="preserve">PLAZA PUNTO DEL 1   </t>
  </si>
  <si>
    <t xml:space="preserve">CALLE FRAY JUAN PEREZ 17   </t>
  </si>
  <si>
    <t xml:space="preserve">CALLE FRAY JUAN PEREZ 19   </t>
  </si>
  <si>
    <t xml:space="preserve">PLAZA ALCALDESA PILAR PULGAR 5   </t>
  </si>
  <si>
    <t xml:space="preserve">CALLE NIÑA 9 ZONA DE LOS PRINCIPES  </t>
  </si>
  <si>
    <t xml:space="preserve">CALLE HUELVA S/N ZONA DE LOS PRINCIPES  </t>
  </si>
  <si>
    <t xml:space="preserve">AVDA CONQUISTADORES S/N MAZAGON  </t>
  </si>
  <si>
    <t xml:space="preserve">LUGAR DISEMINADO DE LA RABIDA 5 RABIDA (LA)  </t>
  </si>
  <si>
    <t xml:space="preserve">CALLE BOLIVIA 1 ZONA DE LOS PRINCIPES  </t>
  </si>
  <si>
    <t xml:space="preserve">PLAZA ALCALDESA PILAR PULGAR 1   </t>
  </si>
  <si>
    <t xml:space="preserve">PLAZA ALCALDESA PILAR PULGAR 3   </t>
  </si>
  <si>
    <t xml:space="preserve">CALLE FERNANDO VERGARA 6   </t>
  </si>
  <si>
    <t xml:space="preserve">PLAZA ESPAÑA DE 1   </t>
  </si>
  <si>
    <t xml:space="preserve">CALLE LA PLAZA 70   </t>
  </si>
  <si>
    <t xml:space="preserve">CALLE REAL 5   </t>
  </si>
  <si>
    <t xml:space="preserve">CALLE PLAZA NUEVA 3   </t>
  </si>
  <si>
    <t xml:space="preserve">GRUPO C (PIRITA) S/N HERRERIAS (LAS)  </t>
  </si>
  <si>
    <t xml:space="preserve">CALLE SERPA 69   </t>
  </si>
  <si>
    <t xml:space="preserve">CALLE VIRGEN DE LA CABEZA 33   </t>
  </si>
  <si>
    <t xml:space="preserve">PASEO DE LA RIA S/N   </t>
  </si>
  <si>
    <t xml:space="preserve">PLAZA CONSTITUCION S/N   </t>
  </si>
  <si>
    <t xml:space="preserve">CALLE MAR DE LEVA S/N   </t>
  </si>
  <si>
    <t xml:space="preserve">AVDA MARINA 11   </t>
  </si>
  <si>
    <t xml:space="preserve">AVDA PINTOR JOSE CABALLERO S/N   </t>
  </si>
  <si>
    <t xml:space="preserve">CALLE ENEBRO 7 LAGUNA DEL PORTIL (LA)  </t>
  </si>
  <si>
    <t xml:space="preserve">AVDA MARINA 13   </t>
  </si>
  <si>
    <t xml:space="preserve">CALLE SAN BARTOLOME 7   </t>
  </si>
  <si>
    <t xml:space="preserve">CALLE HERMANOS PINZON 21   </t>
  </si>
  <si>
    <t xml:space="preserve">CALLE CARRIL DE LOS MORISCOS 62   </t>
  </si>
  <si>
    <t xml:space="preserve">CALLE BALMES 28   </t>
  </si>
  <si>
    <t xml:space="preserve">PLAZA SAN RAFAEL 4   </t>
  </si>
  <si>
    <t xml:space="preserve">CALLE SAGRADO CORAZON DE JESUS 12   </t>
  </si>
  <si>
    <t xml:space="preserve">CALLE MIRAMAR S/N   </t>
  </si>
  <si>
    <t xml:space="preserve">CALLE DANZADORES 2   </t>
  </si>
  <si>
    <t xml:space="preserve">AVDA CARMELO FORTES PEREZ 1   </t>
  </si>
  <si>
    <t xml:space="preserve">CALLE GOMEZ PLANA S/N   </t>
  </si>
  <si>
    <t xml:space="preserve">CALLE RICA 28   </t>
  </si>
  <si>
    <t xml:space="preserve">CALLE POETA DANIEL FLORIDO S/N   </t>
  </si>
  <si>
    <t xml:space="preserve">CALLE FELIX RODRIGUEZ DE LA FUENTE S/N   </t>
  </si>
  <si>
    <t xml:space="preserve">CALLE ATOCHA 1   </t>
  </si>
  <si>
    <t xml:space="preserve">CTRA CALAÑAS S/N   </t>
  </si>
  <si>
    <t xml:space="preserve">CALLE JOSE FRANCO 1   </t>
  </si>
  <si>
    <t xml:space="preserve">CALLE PAYMOGO S/N   </t>
  </si>
  <si>
    <t xml:space="preserve">URB SANTO EL S/N   </t>
  </si>
  <si>
    <t xml:space="preserve">CALLE HERMANOS PINZON 7   </t>
  </si>
  <si>
    <t xml:space="preserve">CALLE SAN BARTOLOME 3   </t>
  </si>
  <si>
    <t xml:space="preserve">PLAZA CONSTITUCION DE LA 5   </t>
  </si>
  <si>
    <t xml:space="preserve">PLAZA ESPAÑA DE 5   </t>
  </si>
  <si>
    <t xml:space="preserve">CALLE JUAN RAMON JIMENEZ 24   </t>
  </si>
  <si>
    <t xml:space="preserve">CALLE ARCO 7   </t>
  </si>
  <si>
    <t xml:space="preserve">CALLE LEPE 8   </t>
  </si>
  <si>
    <t xml:space="preserve">AVDA CONSTITUCION DE LA S/N   </t>
  </si>
  <si>
    <t xml:space="preserve">CALLE LA IGLESIA 1   </t>
  </si>
  <si>
    <t xml:space="preserve">CALLE LOS LINARES 11   </t>
  </si>
  <si>
    <t xml:space="preserve">CALLE SANTA BARBARA 999 ZARZA (LA)  </t>
  </si>
  <si>
    <t xml:space="preserve">CALLE JUAN XXIII 8   </t>
  </si>
  <si>
    <t xml:space="preserve">CALLE REAL 48   </t>
  </si>
  <si>
    <t xml:space="preserve">CALLE GENERAL LASTRES 13   </t>
  </si>
  <si>
    <t xml:space="preserve">CALLE FUENTE NUEVA 7   </t>
  </si>
  <si>
    <t xml:space="preserve">CALLE TEJUELA 8   </t>
  </si>
  <si>
    <t xml:space="preserve">CALLE PRADO S/N CHARILLA  </t>
  </si>
  <si>
    <t xml:space="preserve">LUGAR RABITA (LA) S/N RABITA (LA)  </t>
  </si>
  <si>
    <t xml:space="preserve">CALLE JUAN DE ARANDA 4   </t>
  </si>
  <si>
    <t xml:space="preserve">CALLE ANTONIO MACHADO 1   </t>
  </si>
  <si>
    <t xml:space="preserve">CALLE IGLESIA 5 PEDRIZA (LA)  </t>
  </si>
  <si>
    <t xml:space="preserve">LUGAR ERMITA NUEVA S/N ERMITA NUEVA  </t>
  </si>
  <si>
    <t xml:space="preserve">AVDA EUROPA 1   </t>
  </si>
  <si>
    <t xml:space="preserve">CALLE OBISPO CEBALLOS 1   </t>
  </si>
  <si>
    <t xml:space="preserve">CALLE ESCUELAS 3 SANTA ANA  </t>
  </si>
  <si>
    <t xml:space="preserve">CMNO MAGDALENA 3   </t>
  </si>
  <si>
    <t xml:space="preserve">CALLE CRUZ DEL COTO 15   </t>
  </si>
  <si>
    <t xml:space="preserve">CALLE CARLOS V 6   </t>
  </si>
  <si>
    <t xml:space="preserve">CALLE REAL 11 MURES  </t>
  </si>
  <si>
    <t xml:space="preserve">LUGAR RIBERA ALTA S/N RIBERA ALTA  </t>
  </si>
  <si>
    <t xml:space="preserve">CALLE ALCALDE FERNANDO TEJERO 77   </t>
  </si>
  <si>
    <t xml:space="preserve">CALLE GENERAL BAENA 5   </t>
  </si>
  <si>
    <t xml:space="preserve">CALLE ALMENDRO 42   </t>
  </si>
  <si>
    <t xml:space="preserve">CALLE ALCALDE FERNANDO TEJERO 20   </t>
  </si>
  <si>
    <t xml:space="preserve">CALLE VELAZQUEZ 3   </t>
  </si>
  <si>
    <t xml:space="preserve">CALLE PABLO PICASSO 3 BOBADILLA BOBADILLA (LA) </t>
  </si>
  <si>
    <t xml:space="preserve">CMNO PAPELICOS 3 NOGUERONES  </t>
  </si>
  <si>
    <t xml:space="preserve">CALLE MAESTRA 20   </t>
  </si>
  <si>
    <t xml:space="preserve">PLAZA SANTA MARIA 2   </t>
  </si>
  <si>
    <t xml:space="preserve">CALLE DOCTOR FLEMING 8   </t>
  </si>
  <si>
    <t xml:space="preserve">RONDA MESTANZA 8   </t>
  </si>
  <si>
    <t xml:space="preserve">CALLE REVERENDA MADRE MARTA 30   </t>
  </si>
  <si>
    <t xml:space="preserve">CALLE PABLO NERUDA 2   </t>
  </si>
  <si>
    <t xml:space="preserve">CALLE ESCULTOR GONZALEZ OREA 3   </t>
  </si>
  <si>
    <t xml:space="preserve">CALLE PUERTA DE MADRID 6   </t>
  </si>
  <si>
    <t xml:space="preserve">AVDA PABLO PICASSO 2   </t>
  </si>
  <si>
    <t xml:space="preserve">CALLE CRISTO REY 5   </t>
  </si>
  <si>
    <t xml:space="preserve">CALLE DULCE JESUS 50   </t>
  </si>
  <si>
    <t xml:space="preserve">AVDA AMERICA (DE) 2   </t>
  </si>
  <si>
    <t xml:space="preserve">CALLE ISAAC PERAL 2   </t>
  </si>
  <si>
    <t xml:space="preserve">CALLE SAN EUFRASIO 2   </t>
  </si>
  <si>
    <t xml:space="preserve">AVDA VEINTIOCHO DE FEBRERO 36   </t>
  </si>
  <si>
    <t xml:space="preserve">PLAZA VIRGEN DEL CAMPO 7 ROPERA (LA)  </t>
  </si>
  <si>
    <t xml:space="preserve">PLAZA ANDALUCIA 1 VILLARES (LOS)  </t>
  </si>
  <si>
    <t xml:space="preserve">CALLE CERVANTES 10   </t>
  </si>
  <si>
    <t xml:space="preserve">CALLE CERVANTES 2   </t>
  </si>
  <si>
    <t xml:space="preserve">AVDA ANDALUCIA (DE) 13   </t>
  </si>
  <si>
    <t xml:space="preserve">PLAZA ENCARNACION (LA) 4   </t>
  </si>
  <si>
    <t xml:space="preserve">CALLE MESONES 3   </t>
  </si>
  <si>
    <t xml:space="preserve">CALLE JUAN RAMON JIMENEZ 88   </t>
  </si>
  <si>
    <t xml:space="preserve">CALLE SAN MIGUEL DE LOS SANTOS 1   </t>
  </si>
  <si>
    <t xml:space="preserve">CALLE FEDERICO GARCIA LORCA 2   </t>
  </si>
  <si>
    <t xml:space="preserve">CALLE COMPAÑIA 5   </t>
  </si>
  <si>
    <t xml:space="preserve">PSAJE CARDENAL BENAVIDES 10   </t>
  </si>
  <si>
    <t xml:space="preserve">CALLE CONDE ROMANONES 1   </t>
  </si>
  <si>
    <t xml:space="preserve">PLAZA SAN ISIDRO 5 PUENTE DEL OBISPO  </t>
  </si>
  <si>
    <t xml:space="preserve">AVDA ALCALDE PUCHE PARDO 2   </t>
  </si>
  <si>
    <t xml:space="preserve">PLAZA CONSTITUCION (LA) 15   </t>
  </si>
  <si>
    <t xml:space="preserve">CTRA MADRID - CADIZ 98   </t>
  </si>
  <si>
    <t xml:space="preserve">CALLE RAMON LOPEZ 61   </t>
  </si>
  <si>
    <t xml:space="preserve">CALLE DIECINUEVE DE JULIO 123   </t>
  </si>
  <si>
    <t xml:space="preserve">CALLE JUAN RAMON JIMENEZ 2   </t>
  </si>
  <si>
    <t xml:space="preserve">CALLE JUAN RAMON JIMENEZ 17   </t>
  </si>
  <si>
    <t xml:space="preserve">CALLE FRANCISCO TOMAS Y VALIENTE 6   </t>
  </si>
  <si>
    <t xml:space="preserve">AVDA MANOLO GOMEZ BUR 10   </t>
  </si>
  <si>
    <t xml:space="preserve">CALLE PABLO PICASSO 22   </t>
  </si>
  <si>
    <t xml:space="preserve">CALLE VEINTIOCHO DE FEBRERO 6   </t>
  </si>
  <si>
    <t xml:space="preserve">CALLE ERMITA 18   </t>
  </si>
  <si>
    <t xml:space="preserve">AVDA JOSE LUIS MESSIA 3   </t>
  </si>
  <si>
    <t xml:space="preserve">CALLE ANGOSTO 55   </t>
  </si>
  <si>
    <t xml:space="preserve">CALLE SAN FRANCISCO 12   </t>
  </si>
  <si>
    <t xml:space="preserve">AVDA MERCADO 15   </t>
  </si>
  <si>
    <t xml:space="preserve">CALLE CHORRADERO 3   </t>
  </si>
  <si>
    <t xml:space="preserve">CALLE PATROCINIO BIEDMA 2   </t>
  </si>
  <si>
    <t xml:space="preserve">CALLE ALONSO VEGA 2   </t>
  </si>
  <si>
    <t xml:space="preserve">CALLE SANTO REINO 1   </t>
  </si>
  <si>
    <t xml:space="preserve">CALLE AVELINO DEL PERAL 6   </t>
  </si>
  <si>
    <t xml:space="preserve">AVDA SAN JOSE DE CALASANZ 1   </t>
  </si>
  <si>
    <t xml:space="preserve">PASEO ANDALUCIA 42 ARBUNIEL  </t>
  </si>
  <si>
    <t xml:space="preserve">PLAZA ANDALUCIA 4   </t>
  </si>
  <si>
    <t xml:space="preserve">CALLE ESTACION 5   </t>
  </si>
  <si>
    <t xml:space="preserve">CALLE CONSTITUCION 38   </t>
  </si>
  <si>
    <t xml:space="preserve">CALLE MUSICO ANTONIO RAMOS CRESPO 55   </t>
  </si>
  <si>
    <t xml:space="preserve">CALLE LINARES 80   </t>
  </si>
  <si>
    <t xml:space="preserve">CALLE ESPARTERO 20   </t>
  </si>
  <si>
    <t xml:space="preserve">CALLE ALFREDO CALDERON 16   </t>
  </si>
  <si>
    <t xml:space="preserve">CALLE ALFREDO CALDERON 4   </t>
  </si>
  <si>
    <t xml:space="preserve">CALLE CERVANTES 14   </t>
  </si>
  <si>
    <t xml:space="preserve">PLAZA DELICIAS 10   </t>
  </si>
  <si>
    <t xml:space="preserve">CALLE MURADAL 1 NAVAS DE TOLOSA  </t>
  </si>
  <si>
    <t xml:space="preserve">CALLE LEON MERINO 37   </t>
  </si>
  <si>
    <t xml:space="preserve">CALLE ELOY GONZALO 1   </t>
  </si>
  <si>
    <t xml:space="preserve">AVDA ANDALUCIA 3   </t>
  </si>
  <si>
    <t xml:space="preserve">CALLE SAN ANTONIO 17 VENTAS DEL CARRIZAL  </t>
  </si>
  <si>
    <t xml:space="preserve">PLAZA FRANCISCO MARTINEZ 1   </t>
  </si>
  <si>
    <t xml:space="preserve">CALLE VIRGEN DE MONTESION 2   </t>
  </si>
  <si>
    <t xml:space="preserve">CALLE LAINEZ ALCALA 2   </t>
  </si>
  <si>
    <t xml:space="preserve">AVDA XIMENEZ DE RADA S/N   </t>
  </si>
  <si>
    <t xml:space="preserve">CALLE MARTINEZ FALERO 11   </t>
  </si>
  <si>
    <t xml:space="preserve">PLAZA VELAZQUEZ (DE) 5 MOLAR (EL)  </t>
  </si>
  <si>
    <t xml:space="preserve">PLAZA SANTA MARIA 11   </t>
  </si>
  <si>
    <t xml:space="preserve">CALLE DOMINGO MUÑOZ LEON 53   </t>
  </si>
  <si>
    <t xml:space="preserve">AVDA ANDALUCIA (DE) 58   </t>
  </si>
  <si>
    <t xml:space="preserve">CALLE NUEVA 40   </t>
  </si>
  <si>
    <t xml:space="preserve">CALLE SANTA LUCIA 22   </t>
  </si>
  <si>
    <t xml:space="preserve">PLAZA CONSTITUCION 13   </t>
  </si>
  <si>
    <t xml:space="preserve">CTRA MARTOS 43   </t>
  </si>
  <si>
    <t xml:space="preserve">AVDA JAEN 12   </t>
  </si>
  <si>
    <t xml:space="preserve">CALLE SANTA CLARA 8   </t>
  </si>
  <si>
    <t xml:space="preserve">CALLE ESTADIO 3   </t>
  </si>
  <si>
    <t xml:space="preserve">PLAZA ENTRADA (DE LA) 5   </t>
  </si>
  <si>
    <t xml:space="preserve">CALLE VEGA DEL MOLINERO 75   </t>
  </si>
  <si>
    <t xml:space="preserve">CALLE LUCIANO ALCAIDE 1   </t>
  </si>
  <si>
    <t xml:space="preserve">CALLE DIEGO TORREGROSA 10   </t>
  </si>
  <si>
    <t xml:space="preserve">CALLE BLAS OTERO 11   </t>
  </si>
  <si>
    <t xml:space="preserve">PLAZA AYUNTAMIENTO 2   </t>
  </si>
  <si>
    <t xml:space="preserve">PLAZA CONSTITUCION (DE LA) 12   </t>
  </si>
  <si>
    <t xml:space="preserve">CALLE ERAS 6   </t>
  </si>
  <si>
    <t xml:space="preserve">CALLE FEDERICO GARCIA LORCA 21 A   </t>
  </si>
  <si>
    <t xml:space="preserve">PLAZA CONSTITUCION (DE LA) 5 SOLERA  </t>
  </si>
  <si>
    <t xml:space="preserve">CALLE PABLO PICASSO 9   </t>
  </si>
  <si>
    <t xml:space="preserve">CALLE PATRON 1   </t>
  </si>
  <si>
    <t xml:space="preserve">CALLE MIRADOR DEL GUADALQUIVIR 1   </t>
  </si>
  <si>
    <t xml:space="preserve">CTRA DEHESAS (LAS) 5 BURUNCHEL  </t>
  </si>
  <si>
    <t xml:space="preserve">AVDA CAMPILLO (DEL) 2 ARROYO FRIO  </t>
  </si>
  <si>
    <t xml:space="preserve">AVDA ANDALUCIA (DE) 2   </t>
  </si>
  <si>
    <t xml:space="preserve">CALLE CARRERA (LA) 2   </t>
  </si>
  <si>
    <t xml:space="preserve">PLAZA LIBERTAD 3   </t>
  </si>
  <si>
    <t xml:space="preserve">PLAZA SAN FRANCISCO 1   </t>
  </si>
  <si>
    <t xml:space="preserve">CALLE CONDE 1   </t>
  </si>
  <si>
    <t xml:space="preserve">CALLE ALMODOVAR 20 D   </t>
  </si>
  <si>
    <t xml:space="preserve">CALLE JOSEFA SEGOVIA 6   </t>
  </si>
  <si>
    <t xml:space="preserve">CALLE SAN FELIPE 4   </t>
  </si>
  <si>
    <t xml:space="preserve">CMNO FUENTE DE LA PEÑA 67   </t>
  </si>
  <si>
    <t xml:space="preserve">CTRA GUARDIA (LA) 2   </t>
  </si>
  <si>
    <t xml:space="preserve">CALLE ALAMEDA DE ADOLFO SUAREZ 10   </t>
  </si>
  <si>
    <t xml:space="preserve">CALLE BERNABE SORIANO 29   </t>
  </si>
  <si>
    <t xml:space="preserve">CALLE ERAS DE BELEN 7   </t>
  </si>
  <si>
    <t xml:space="preserve">AVDA MADRID (DE) 70   </t>
  </si>
  <si>
    <t xml:space="preserve">CALLE MARQUES DE LA ENSENADA 4   </t>
  </si>
  <si>
    <t xml:space="preserve">CALLE MAESTRA CONCEPCIÓN SÁNCHEZ ROBLES 5   </t>
  </si>
  <si>
    <t xml:space="preserve">CALLE SANTA MARIA DEL VALLE 1 A   </t>
  </si>
  <si>
    <t xml:space="preserve">AVDA MADRID (DE) 21   </t>
  </si>
  <si>
    <t xml:space="preserve">CALLE ANDUJAR 1   </t>
  </si>
  <si>
    <t xml:space="preserve">AVDA RUIZ JIMENEZ 16   </t>
  </si>
  <si>
    <t xml:space="preserve">PASEO ESTACION (LA) 30   </t>
  </si>
  <si>
    <t xml:space="preserve">PASEO ESTACION (LA) 44 A   </t>
  </si>
  <si>
    <t xml:space="preserve">BARRO INFANTAS (LAS) S/N INFANTAS (LAS)  </t>
  </si>
  <si>
    <t xml:space="preserve">CALLE ENRIQUE PONCE 1 A   </t>
  </si>
  <si>
    <t xml:space="preserve">CALLE ANA MARIA NOGUERA 2   </t>
  </si>
  <si>
    <t xml:space="preserve">AVDA ANDALUCIA 47   </t>
  </si>
  <si>
    <t xml:space="preserve">CALLE SAN LUCAS 2 A   </t>
  </si>
  <si>
    <t xml:space="preserve">AVDA ARJONA 1   </t>
  </si>
  <si>
    <t xml:space="preserve">CALLE CORUÑA 1   </t>
  </si>
  <si>
    <t xml:space="preserve">CALLE CORUÑA 5   </t>
  </si>
  <si>
    <t xml:space="preserve">CALLE CERRO DE LOS LIRIOS 1   </t>
  </si>
  <si>
    <t xml:space="preserve">AVDA ARJONA 3   </t>
  </si>
  <si>
    <t xml:space="preserve">CALLE EUROPA 2   </t>
  </si>
  <si>
    <t xml:space="preserve">CALLE MILLAN DE PRIEGO 6   </t>
  </si>
  <si>
    <t xml:space="preserve">CALLE MOLINO DE LA CONDESA TERESA DE TORRES 3   </t>
  </si>
  <si>
    <t xml:space="preserve">CALLE ALMENDROS AGUILAR 52   </t>
  </si>
  <si>
    <t xml:space="preserve">CALLE SAN ANDRES 10   </t>
  </si>
  <si>
    <t xml:space="preserve">PASEO ESTACION (LA) 19   </t>
  </si>
  <si>
    <t xml:space="preserve">PLAZA JARDINILLOS (LOS) 3   </t>
  </si>
  <si>
    <t xml:space="preserve">CALLE ALAMOS 2   </t>
  </si>
  <si>
    <t xml:space="preserve">CALLE MARTINEZ MOLINA 11   </t>
  </si>
  <si>
    <t xml:space="preserve">CTRA JABALCUZ 51   </t>
  </si>
  <si>
    <t xml:space="preserve">CALLE LEPANTO 7   </t>
  </si>
  <si>
    <t xml:space="preserve">PASEO MAESTRO DON JUAN BARRANCO PEREZ (DE) 1   </t>
  </si>
  <si>
    <t xml:space="preserve">CALLE JUAN DE MATA CARRIAZO 4   </t>
  </si>
  <si>
    <t xml:space="preserve">CALLE SANTO CRISTO 1   </t>
  </si>
  <si>
    <t xml:space="preserve">AVDA ANDALUCIA 9   </t>
  </si>
  <si>
    <t xml:space="preserve">CALLE SEVILLA 31   </t>
  </si>
  <si>
    <t xml:space="preserve">CALLE PRIOR REQUENA 77   </t>
  </si>
  <si>
    <t xml:space="preserve">CALLE JAEN 26   </t>
  </si>
  <si>
    <t xml:space="preserve">PASEO ANDALUCIA 8   </t>
  </si>
  <si>
    <t xml:space="preserve">CALLE JAEN 28   </t>
  </si>
  <si>
    <t xml:space="preserve">CALLE AUREA GALINDO 1   </t>
  </si>
  <si>
    <t xml:space="preserve">PASEO ANDALUCES 58   </t>
  </si>
  <si>
    <t xml:space="preserve">AVDA SAN CRISTOBAL 13   </t>
  </si>
  <si>
    <t xml:space="preserve">CALLE PINTOR EL GRECO 7   </t>
  </si>
  <si>
    <t xml:space="preserve">CALLE CALDERON 1   </t>
  </si>
  <si>
    <t xml:space="preserve">CALLE TURINA 15   </t>
  </si>
  <si>
    <t xml:space="preserve">CALLE TIRSO DE MOLINA 1   </t>
  </si>
  <si>
    <t xml:space="preserve">CTRA ARRAYANES 58   </t>
  </si>
  <si>
    <t xml:space="preserve">CALLE ALFONSO X EL SABIO 27   </t>
  </si>
  <si>
    <t xml:space="preserve">PASEO VIRGEN DE LINAREJOS 13   </t>
  </si>
  <si>
    <t xml:space="preserve">CALLE RECTOR MUÑOZ FERNANDEZ 2   </t>
  </si>
  <si>
    <t xml:space="preserve">CALLE OLIVOS 5   </t>
  </si>
  <si>
    <t xml:space="preserve">CALLE CONDE DE ROMANONES 19   </t>
  </si>
  <si>
    <t xml:space="preserve">. NUCLEO RESIDENCIAL LA PAZ 27 A   </t>
  </si>
  <si>
    <t xml:space="preserve">CALLE ANDUJAR 2   </t>
  </si>
  <si>
    <t xml:space="preserve">CALLE SAGUNTO 30   </t>
  </si>
  <si>
    <t xml:space="preserve">CALLE RABIDA (LA) 3 A   </t>
  </si>
  <si>
    <t xml:space="preserve">AVDA LINARES 17 ESTACION LINARES-BAEZA  </t>
  </si>
  <si>
    <t xml:space="preserve">CALLE ELEUTERIO RISOTO 2   </t>
  </si>
  <si>
    <t xml:space="preserve">CTRA GUADALIMAR - LUPION S/N GUADALIMAR  </t>
  </si>
  <si>
    <t xml:space="preserve">CALLE SIERRA MORENA 1   </t>
  </si>
  <si>
    <t xml:space="preserve">CALLE MAESTRA 164   </t>
  </si>
  <si>
    <t xml:space="preserve">CALLE CRUZ 138   </t>
  </si>
  <si>
    <t xml:space="preserve">CALLE SAN MARCOS 5   </t>
  </si>
  <si>
    <t xml:space="preserve">CALLE TETUAN 6   </t>
  </si>
  <si>
    <t xml:space="preserve">CALLE SAN CRISTOBAL 1   </t>
  </si>
  <si>
    <t xml:space="preserve">CALLE SAN CRISTOBAL 3   </t>
  </si>
  <si>
    <t xml:space="preserve">PLAZA LLANETE 1   </t>
  </si>
  <si>
    <t xml:space="preserve">CALLE ADARVE 1   </t>
  </si>
  <si>
    <t xml:space="preserve">CALLE DOLORES ESCOBEDO 7   </t>
  </si>
  <si>
    <t xml:space="preserve">CALLE CADIZ 10   </t>
  </si>
  <si>
    <t xml:space="preserve">AVDA MORIS MARRODAN 3   </t>
  </si>
  <si>
    <t xml:space="preserve">CALLE SAN ANTONIO 2   </t>
  </si>
  <si>
    <t xml:space="preserve">AVDA OLIVARES 39   </t>
  </si>
  <si>
    <t xml:space="preserve">AVDA PIERRE CIBIE 12   </t>
  </si>
  <si>
    <t xml:space="preserve">CALLE FRANCISCO MOLINA MALDONADO 23 CASILLAS (LAS)  </t>
  </si>
  <si>
    <t xml:space="preserve">CALLE GRANADA 2 MONTE LOPE-ALVAREZ  </t>
  </si>
  <si>
    <t xml:space="preserve">CALLE ALMERIA 3   </t>
  </si>
  <si>
    <t xml:space="preserve">CALLE REAL 19 A   </t>
  </si>
  <si>
    <t xml:space="preserve">CALLE BAILEN 2   </t>
  </si>
  <si>
    <t xml:space="preserve">AVDA ANDALUCIA 7   </t>
  </si>
  <si>
    <t xml:space="preserve">CALLE VERA CRUZ 8   </t>
  </si>
  <si>
    <t xml:space="preserve">CALLE DONANTES DE SANGRE 29 ALDEAHERMOSA  </t>
  </si>
  <si>
    <t xml:space="preserve">CALLE ESCUELAS 12 VENTA DE LOS SANTOS  </t>
  </si>
  <si>
    <t xml:space="preserve">CALLE ANTONIO MACHADO 12   </t>
  </si>
  <si>
    <t xml:space="preserve">CALLE SANTO (EL) 20   </t>
  </si>
  <si>
    <t xml:space="preserve">CALLE PABLO IGLESIAS 23   </t>
  </si>
  <si>
    <t xml:space="preserve">CALLE REAL 86   </t>
  </si>
  <si>
    <t xml:space="preserve">PLAZA IGLESIA (LA) 1   </t>
  </si>
  <si>
    <t xml:space="preserve">CALLE ARMADA INVENCIBLE 1   </t>
  </si>
  <si>
    <t xml:space="preserve">CALLE ESCUELAS (LAS) 7   </t>
  </si>
  <si>
    <t xml:space="preserve">CALLE ERAS 12   </t>
  </si>
  <si>
    <t xml:space="preserve">PASEO JESUS (DE) 2   </t>
  </si>
  <si>
    <t xml:space="preserve">CALLE VILLARDOMPARDO 11   </t>
  </si>
  <si>
    <t xml:space="preserve">CALLE ALFEREZ JOAQUIN LOPEZ 13   </t>
  </si>
  <si>
    <t xml:space="preserve">CALLE OBULCO 9   </t>
  </si>
  <si>
    <t xml:space="preserve">CALLE NUESTRA SEÑORA DE TISCAR S/N   </t>
  </si>
  <si>
    <t xml:space="preserve">CTRA MESA (LA) S/N FONTANAR  </t>
  </si>
  <si>
    <t xml:space="preserve">CALLE SANTO S/N   </t>
  </si>
  <si>
    <t xml:space="preserve">PASEO VICARIA (LA) 69   </t>
  </si>
  <si>
    <t xml:space="preserve">CALLE MAESTRA EMILIA GARCIA BELLON 5   </t>
  </si>
  <si>
    <t xml:space="preserve">ALDEA COLLEJARES 3 COLLEJARES  </t>
  </si>
  <si>
    <t xml:space="preserve">PLAZA MADRE DE DIOS 1   </t>
  </si>
  <si>
    <t xml:space="preserve">PLAZA CESAREO RODRIGUEZ AGUILERA 4   </t>
  </si>
  <si>
    <t xml:space="preserve">CALLE LUIS GUTIERREZ DE CAVIEDES 10   </t>
  </si>
  <si>
    <t xml:space="preserve">CALLE HUELVA 10   </t>
  </si>
  <si>
    <t xml:space="preserve">PLAZA FEDERICO GARCIA LORCA S/N   </t>
  </si>
  <si>
    <t xml:space="preserve">PLAZA ALONSO DE VANDELVIRA 1   </t>
  </si>
  <si>
    <t xml:space="preserve">PQUE VELAZQUEZ 1   </t>
  </si>
  <si>
    <t xml:space="preserve">CALLE FEDERICO GARCIA LORCA 1   </t>
  </si>
  <si>
    <t xml:space="preserve">PLAZA CONSTITUCION 19   </t>
  </si>
  <si>
    <t xml:space="preserve">CALLE CONSTITUCION 1   </t>
  </si>
  <si>
    <t xml:space="preserve">CALLE CONSTITUCION 1 B   </t>
  </si>
  <si>
    <t xml:space="preserve">CALLE SANCHO IV 29   </t>
  </si>
  <si>
    <t xml:space="preserve">CALLE MALAGA 2   </t>
  </si>
  <si>
    <t xml:space="preserve">CALLE FRANCISCO DE QUEVEDO 10   </t>
  </si>
  <si>
    <t xml:space="preserve">CALLE ALMAZARA 25 OJUELO (EL)  </t>
  </si>
  <si>
    <t xml:space="preserve">CALLE IGLESIA (CORTIJOS NUEVOS) 38 CORTIJOS NUEVOS  </t>
  </si>
  <si>
    <t xml:space="preserve">PLAZA VERDURA (DE LA) 1   </t>
  </si>
  <si>
    <t xml:space="preserve">CALLE DOCTOR VIGUERAS 67   </t>
  </si>
  <si>
    <t xml:space="preserve">AVDA ANDALUCIA 36   </t>
  </si>
  <si>
    <t xml:space="preserve">AVDA ANDALUCIA 23   </t>
  </si>
  <si>
    <t xml:space="preserve">CALLE OLIVA 1 CAMPILLO DEL RIO  </t>
  </si>
  <si>
    <t xml:space="preserve">CALLE PUERTA DE MARTOS 2   </t>
  </si>
  <si>
    <t xml:space="preserve">CALLE REPUBLICA ARGENTINA 1   </t>
  </si>
  <si>
    <t xml:space="preserve">CALLE V CENTENARIO 6   </t>
  </si>
  <si>
    <t xml:space="preserve">AVDA CONSTITUCION 1   </t>
  </si>
  <si>
    <t xml:space="preserve">CALLE PUERTA DE MARTOS 1   </t>
  </si>
  <si>
    <t xml:space="preserve">PLAZA VICTORIA 2   </t>
  </si>
  <si>
    <t xml:space="preserve">CALLE VIA AUGUSTA 13   </t>
  </si>
  <si>
    <t xml:space="preserve">CALLE CABALLERO DE GRACIA 8   </t>
  </si>
  <si>
    <t xml:space="preserve">CALLE CESAR GALLO 1   </t>
  </si>
  <si>
    <t xml:space="preserve">PASEO ESTACION 60   </t>
  </si>
  <si>
    <t xml:space="preserve">CALLE RAFAEL ALBERTI 20   </t>
  </si>
  <si>
    <t xml:space="preserve">CALLE CRISTOBAL COLON 92   </t>
  </si>
  <si>
    <t xml:space="preserve">CALLE LIBERTAD (DE LA ) 37   </t>
  </si>
  <si>
    <t xml:space="preserve">PASEO CHORRO (DEL) 2   </t>
  </si>
  <si>
    <t xml:space="preserve">AVDA ANDALUCIA 26   </t>
  </si>
  <si>
    <t xml:space="preserve">CALLE COMENDADOR MESSIAS 38   </t>
  </si>
  <si>
    <t xml:space="preserve">AVDA CRISTO REY (DE) 25   </t>
  </si>
  <si>
    <t xml:space="preserve">CALLE EXPLANADA 2   </t>
  </si>
  <si>
    <t xml:space="preserve">PLAZA PALMA BURGOS (DE) 3   </t>
  </si>
  <si>
    <t xml:space="preserve">CALLE BLAS INFANTE 22   </t>
  </si>
  <si>
    <t xml:space="preserve">PLAZA PRIMERO DE MAYO 8   </t>
  </si>
  <si>
    <t xml:space="preserve">CALLE MARIA SOLEDAD TORRES ACOSTA 1   </t>
  </si>
  <si>
    <t xml:space="preserve">CALLE ALBERQUILLA 1   </t>
  </si>
  <si>
    <t xml:space="preserve">CALLE FERNANDO BARRIOS 1   </t>
  </si>
  <si>
    <t xml:space="preserve">CALLE PICASSO 16   </t>
  </si>
  <si>
    <t xml:space="preserve">CALLE BALLESTEROS 49   </t>
  </si>
  <si>
    <t xml:space="preserve">CALLE DOCE LEONES 13   </t>
  </si>
  <si>
    <t xml:space="preserve">CALLE JUAN CARLOS I DE ESPAÑA 13 SOLANA DE TORRALBA  </t>
  </si>
  <si>
    <t xml:space="preserve">CALLE LUISA REDONDO 22 SANTA EULALIA  </t>
  </si>
  <si>
    <t xml:space="preserve">CALLE VIRGEN DEL CASTILLO 2 GUADALEN  </t>
  </si>
  <si>
    <t xml:space="preserve">CALLE CAMINO REAL 74   </t>
  </si>
  <si>
    <t xml:space="preserve">PLAZA CONSTITUCION (LA) 7   </t>
  </si>
  <si>
    <t xml:space="preserve">CALLE DON AMBROSIO 4   </t>
  </si>
  <si>
    <t xml:space="preserve">CALLE FERIA 26   </t>
  </si>
  <si>
    <t xml:space="preserve">CTRA MOGON 1   </t>
  </si>
  <si>
    <t xml:space="preserve">CALLE CAPAGRANA 1   </t>
  </si>
  <si>
    <t xml:space="preserve">CALLE RAMON Y CAJAL 10   </t>
  </si>
  <si>
    <t xml:space="preserve">CALLE SANTA ISABEL 1   </t>
  </si>
  <si>
    <t xml:space="preserve">CALLE ESCUELAS 142 CALERUELA (LA)  </t>
  </si>
  <si>
    <t xml:space="preserve">CALLE CEBADILLAS (LAS) 1 MOGON  </t>
  </si>
  <si>
    <t xml:space="preserve">CALLE SAN MARCOS 22   </t>
  </si>
  <si>
    <t xml:space="preserve">CALLE REAL 30   </t>
  </si>
  <si>
    <t xml:space="preserve">CALLE BLAS INFANTE 65   </t>
  </si>
  <si>
    <t xml:space="preserve">CALLE ROMA LA CHICA 1   </t>
  </si>
  <si>
    <t xml:space="preserve">CALLE DOCTOR BLANCO RODRIGUEZ 65   </t>
  </si>
  <si>
    <t xml:space="preserve">CALLE MAESTRO RICARDO LOPEZ 19   </t>
  </si>
  <si>
    <t xml:space="preserve">CALLE SAN JUAN DE LA CRUZ 4   </t>
  </si>
  <si>
    <t xml:space="preserve">CALLE RAMON Y CAJAL 54   </t>
  </si>
  <si>
    <t xml:space="preserve">PLAZA CASTILLO 4   </t>
  </si>
  <si>
    <t xml:space="preserve">AVDA JUANA I 23   </t>
  </si>
  <si>
    <t xml:space="preserve">PLAZA NUESTRA SEÑORA DEL ALBANCHEZ 1   </t>
  </si>
  <si>
    <t xml:space="preserve">CALLE JESUS 14 CARCHELEJO  </t>
  </si>
  <si>
    <t xml:space="preserve">PLAZA CONSTITUCION (CARCHEL) 1 CARCHEL  </t>
  </si>
  <si>
    <t xml:space="preserve">AVDA VIRGEN DE CUADROS 40 BEDMAR  </t>
  </si>
  <si>
    <t xml:space="preserve">CALLE PRIMERO DE MAYO 2 BEDMAR  </t>
  </si>
  <si>
    <t xml:space="preserve">PLAZA CONSTITUCION 1 BEDMAR  </t>
  </si>
  <si>
    <t xml:space="preserve">PLAZA JUAN CARLOS I 7 GARCIEZ  </t>
  </si>
  <si>
    <t xml:space="preserve">PLAZA MAYOR 1 TORREQUEBRADILLA  </t>
  </si>
  <si>
    <t xml:space="preserve">CALLE RAMON Y CAJAL 122 VILLARGORDO  </t>
  </si>
  <si>
    <t xml:space="preserve">PLAZA ABAJO 1 SANTIAGO DE LA ESPADA  </t>
  </si>
  <si>
    <t xml:space="preserve">LUGAR ALDEA DE MILLER 1 MILLER  </t>
  </si>
  <si>
    <t xml:space="preserve">ALDEA MATEA (LA) 1 MATEA (LA)  </t>
  </si>
  <si>
    <t xml:space="preserve">PLAZA CONSTITUCION (PONTONES) 1 PONTONES  </t>
  </si>
  <si>
    <t xml:space="preserve">PLAZA GUADALQUIVIR (DEL) 100 COTO-RIOS  </t>
  </si>
  <si>
    <t xml:space="preserve">CALLE MANUELA CARRASCO RUBIO 3   </t>
  </si>
  <si>
    <t xml:space="preserve">CALLE PADRE MANJON 3   </t>
  </si>
  <si>
    <t xml:space="preserve">CALLE ENMEDIO 46   </t>
  </si>
  <si>
    <t xml:space="preserve">PLAZA ANDALUCIA 1 B   </t>
  </si>
  <si>
    <t xml:space="preserve">CALLE CARRION 2   </t>
  </si>
  <si>
    <t xml:space="preserve">CALLE COMANDANTE FRIAS 21   </t>
  </si>
  <si>
    <t xml:space="preserve">CALLE RIO 12   </t>
  </si>
  <si>
    <t xml:space="preserve">CALLE ANTONIO RUIZ RIVAS 23   </t>
  </si>
  <si>
    <t xml:space="preserve">CALLE PANTANOS LOS 7 ALGARROBO-COSTA  </t>
  </si>
  <si>
    <t xml:space="preserve">AVDA ANDALUCIA 29 ALGARROBO-COSTA  </t>
  </si>
  <si>
    <t xml:space="preserve">CALLE MOLINOS 5   </t>
  </si>
  <si>
    <t xml:space="preserve">AVDA SAN SEBASTIAN 7   </t>
  </si>
  <si>
    <t xml:space="preserve">CALLE NELSON MANDELA 2 ALAMILLO (EL) FUENSANTA (LA) </t>
  </si>
  <si>
    <t xml:space="preserve">AVDA ROMERAL EL 23 ROMERAL (EL)  </t>
  </si>
  <si>
    <t xml:space="preserve">AVDA LIMON 1   </t>
  </si>
  <si>
    <t xml:space="preserve">AVDA MAR CANTABRICO S/N   </t>
  </si>
  <si>
    <t xml:space="preserve">CALLE RIO GACIN S/N TOMILLARES (LOS)  </t>
  </si>
  <si>
    <t xml:space="preserve">CALLE ALCALDE RAMON IRRIZARRI PASTOR 1   </t>
  </si>
  <si>
    <t xml:space="preserve">CALLE ANTEQUERA S/N PINOS DE ALHAURIN FUENSANTA (LA) </t>
  </si>
  <si>
    <t xml:space="preserve">AVDA SOLIDARIDAD DE LA S/N TOMILLARES (LOS)  </t>
  </si>
  <si>
    <t xml:space="preserve">CALLE AMADEO VIVES 10 TOMILLARES (LOS)  </t>
  </si>
  <si>
    <t xml:space="preserve">CALLE GRACIOSA LA 2 PEÑON-MOLINA PEÑON-ZAPATA-MOLINA </t>
  </si>
  <si>
    <t xml:space="preserve">CALLE LUIS MARIA VALTUEÑA S/N TOMILLARES (LOS)  </t>
  </si>
  <si>
    <t xml:space="preserve">CALLE ZARZUELA LA 1 TOMILLARES (LOS)  </t>
  </si>
  <si>
    <t xml:space="preserve">CALLE SIERRA DE LAS ABARCUZAS 1 TORRE ALQUERIA ALQUERIA (LA) </t>
  </si>
  <si>
    <t xml:space="preserve">CALLE CEPA S/N ALAMILLO (EL) FUENSANTA (LA) </t>
  </si>
  <si>
    <t xml:space="preserve">CTRA MALAGA 11   </t>
  </si>
  <si>
    <t xml:space="preserve">CALLE FUENGIROLA 2   </t>
  </si>
  <si>
    <t xml:space="preserve">CALLE MOLINOS DE ARRIBA 171   </t>
  </si>
  <si>
    <t xml:space="preserve">CALLE NUEVA 30   </t>
  </si>
  <si>
    <t xml:space="preserve">CTRA MALAGA 20   </t>
  </si>
  <si>
    <t xml:space="preserve">CALLE GINER DE LOS RIOS 11   </t>
  </si>
  <si>
    <t xml:space="preserve">CALLE MONSEÑOR ROMERO 4   </t>
  </si>
  <si>
    <t xml:space="preserve">CALLE FLORES 7 VILLA DEL GUADALHORCE  </t>
  </si>
  <si>
    <t xml:space="preserve">AVDA DERECHOS HUMANOS 17   </t>
  </si>
  <si>
    <t xml:space="preserve">CALLE CORNELLA DE LLOBREGAT 1   </t>
  </si>
  <si>
    <t xml:space="preserve">CALLE CORREDERA S/N   </t>
  </si>
  <si>
    <t xml:space="preserve">CALLE CARRIL 12   </t>
  </si>
  <si>
    <t xml:space="preserve">CALLE MARCELO SAN ESTEBAN 11   </t>
  </si>
  <si>
    <t xml:space="preserve">AVDA CERVANTES 1   </t>
  </si>
  <si>
    <t xml:space="preserve">PLAZA FUENTE ARRIBA 15   </t>
  </si>
  <si>
    <t xml:space="preserve">CALLE CARAMBUCO 12   </t>
  </si>
  <si>
    <t xml:space="preserve">PLAZA MEDICO D. FRANCISCO ZAMUDIO MARQUEZ 1   </t>
  </si>
  <si>
    <t xml:space="preserve">PLAZA BAJA 14   </t>
  </si>
  <si>
    <t xml:space="preserve">LUGAR PARTIDO LLANO JARAL 4 BARRIADA ESTACION  </t>
  </si>
  <si>
    <t xml:space="preserve">LUGAR PARTIDO ISLA HERMOSA S/N BARRIADA ESTACION  </t>
  </si>
  <si>
    <t xml:space="preserve">CMNO RIO DEL 2 B BERMEJO-CARACUEL MELLIZAS-LOS LLANOS (LAS) </t>
  </si>
  <si>
    <t xml:space="preserve">AVDA PABLO RUIZ PICASSO 37   </t>
  </si>
  <si>
    <t xml:space="preserve">CALLE CALVARIO 3   </t>
  </si>
  <si>
    <t xml:space="preserve">CALLE DOCTOR DUARTE 49 B   </t>
  </si>
  <si>
    <t xml:space="preserve">CALLE RODRIGO DE NARVAEZ 5   </t>
  </si>
  <si>
    <t xml:space="preserve">CALLE PICADERO 3   </t>
  </si>
  <si>
    <t xml:space="preserve">PLAZA COSO VIEJO 6   </t>
  </si>
  <si>
    <t xml:space="preserve">CALLE ANTONIO MOHEDANO 2   </t>
  </si>
  <si>
    <t xml:space="preserve">CMNO FUENTEMORA 13   </t>
  </si>
  <si>
    <t xml:space="preserve">CALLE HENCHIDERO 1   </t>
  </si>
  <si>
    <t xml:space="preserve">CALLE CARRERA DE MADRE CARMEN 12   </t>
  </si>
  <si>
    <t xml:space="preserve">CTRA GRANADA (DE) 8   </t>
  </si>
  <si>
    <t xml:space="preserve">PLAZA FERNANDEZ VIAGA S/N   </t>
  </si>
  <si>
    <t xml:space="preserve">AVDA ESTACION S/N   </t>
  </si>
  <si>
    <t xml:space="preserve">AVDA ESTACION 3   </t>
  </si>
  <si>
    <t xml:space="preserve">CALLE INFANTE DON FERNANDO 70   </t>
  </si>
  <si>
    <t xml:space="preserve">CALLE ESTEPA 26 BOBADILLA  </t>
  </si>
  <si>
    <t xml:space="preserve">AVDA VEGA DE LA 8   </t>
  </si>
  <si>
    <t xml:space="preserve">PLAZA ESPAÑA (CAUCHE) 1 VILLANUEVA DE CAUCHE  </t>
  </si>
  <si>
    <t xml:space="preserve">CALLE ANDALUCIA 18 JOYA (LA)  </t>
  </si>
  <si>
    <t xml:space="preserve">LUGAR PARTIDO JEVA S/N JOYA (LA)  </t>
  </si>
  <si>
    <t xml:space="preserve">CALLE COLEGIO (BOBADILLA EST.) 43 BOBADILLA-ESTACION  </t>
  </si>
  <si>
    <t xml:space="preserve">CALLE ANCHA (CARTAOJAL) 19 CARTAOJAL  </t>
  </si>
  <si>
    <t xml:space="preserve">PASEO RIO TURVILLA 10   </t>
  </si>
  <si>
    <t xml:space="preserve">CALLE CARRERA 37   </t>
  </si>
  <si>
    <t xml:space="preserve">CALLE CARRERA 67   </t>
  </si>
  <si>
    <t xml:space="preserve">AVDA LLANO DE PABLO PICASSO 1   </t>
  </si>
  <si>
    <t xml:space="preserve">CALLE JUAN DE ASTORGA S/N   </t>
  </si>
  <si>
    <t xml:space="preserve">CALLE SAN ANTONIO 1   </t>
  </si>
  <si>
    <t xml:space="preserve">CALLE ESTACION 12 ESTACION DE ARCHIDONA  </t>
  </si>
  <si>
    <t xml:space="preserve">BARDA SALINAS S/N ESTACION DE SALINAS  </t>
  </si>
  <si>
    <t xml:space="preserve">CALLE BURGO (EL) 14   </t>
  </si>
  <si>
    <t xml:space="preserve">CALLE DAIMALOS 22   </t>
  </si>
  <si>
    <t xml:space="preserve">AVDA 3 DE ABRIL DEL 1.979 14   </t>
  </si>
  <si>
    <t xml:space="preserve">CALLE MAESTROS (LOS) S/N   </t>
  </si>
  <si>
    <t xml:space="preserve">PLAZA BENI AL JALI 4   </t>
  </si>
  <si>
    <t xml:space="preserve">AVDA ANDALUCIA 34   </t>
  </si>
  <si>
    <t xml:space="preserve">CTRA RONDA S/N ARTOLA  </t>
  </si>
  <si>
    <t xml:space="preserve">PLAZA TENIENTE VIÑAS 1   </t>
  </si>
  <si>
    <t xml:space="preserve">PLAZA ANDALUCIA 7   </t>
  </si>
  <si>
    <t xml:space="preserve">CMNO FUENTEZUELA DE LA 3   </t>
  </si>
  <si>
    <t xml:space="preserve">AVDA GUADALMEDINA 3 PERLA-TORREMUELLE (LA)  </t>
  </si>
  <si>
    <t xml:space="preserve">AVDA BEJAR DE 4 ARROYO DE LA MIEL-BENALMADENA COSTA  </t>
  </si>
  <si>
    <t xml:space="preserve">CALLE FLORES LAS 25 ARROYO DE LA MIEL-BENALMADENA COSTA  </t>
  </si>
  <si>
    <t xml:space="preserve">AVDA SALVADOR VICENTE 21 ARROYO DE LA MIEL-BENALMADENA COSTA  </t>
  </si>
  <si>
    <t xml:space="preserve">PLAZA MEZQUITA DE LA 2 ARROYO DE LA MIEL-BENALMADENA COSTA  </t>
  </si>
  <si>
    <t xml:space="preserve">PLAZA AUSTRIA 4 ARROYO DE LA MIEL-BENALMADENA COSTA  </t>
  </si>
  <si>
    <t xml:space="preserve">PASEO GENERALIFE 6 ARROYO DE LA MIEL-BENALMADENA COSTA  </t>
  </si>
  <si>
    <t xml:space="preserve">AVDA CONSTITUCION DE LA 30 ARROYO DE LA MIEL-BENALMADENA COSTA  </t>
  </si>
  <si>
    <t xml:space="preserve">AVDA MANANTIAL 4 ARROYO DE LA MIEL-BENALMADENA COSTA  </t>
  </si>
  <si>
    <t xml:space="preserve">AVDA CERRO DEL VIENTO 11 ARROYO DE LA MIEL-BENALMADENA COSTA  </t>
  </si>
  <si>
    <t xml:space="preserve">AVDA CIBELES DE 4 ARROYO DE LA MIEL-BENALMADENA COSTA  </t>
  </si>
  <si>
    <t xml:space="preserve">AVDA ANTONIO MACHADO 10 ARROYO DE LA MIEL-BENALMADENA COSTA  </t>
  </si>
  <si>
    <t xml:space="preserve">AVDA PALMERAS LAS 152 ARROYO DE LA MIEL-BENALMADENA COSTA  </t>
  </si>
  <si>
    <t xml:space="preserve">AVDA PAZ DE LA 2 ARROYO DE LA MIEL-BENALMADENA COSTA  </t>
  </si>
  <si>
    <t xml:space="preserve">AVDA SOL DEL 14 ARROYO DE LA MIEL-BENALMADENA COSTA  </t>
  </si>
  <si>
    <t xml:space="preserve">CALLE ESCOLARES 12   </t>
  </si>
  <si>
    <t xml:space="preserve">CALLE ZARZUELA 15   </t>
  </si>
  <si>
    <t xml:space="preserve">CALLE ZARZUELA 38   </t>
  </si>
  <si>
    <t xml:space="preserve">CALLE CAMINO CARBENCA 4   </t>
  </si>
  <si>
    <t xml:space="preserve">CALLE RONDA 2   </t>
  </si>
  <si>
    <t xml:space="preserve">PLAZA RAFAEL ALBERTI 2   </t>
  </si>
  <si>
    <t xml:space="preserve">CALLE ERILLAS (LAS) 4   </t>
  </si>
  <si>
    <t xml:space="preserve">CALLE ESCALONCITOS (LOS) 1   </t>
  </si>
  <si>
    <t xml:space="preserve">AVDA SANTA MARIA DEL REPOSO 7   </t>
  </si>
  <si>
    <t xml:space="preserve">AVDA CANDELARIA (LA) 71   </t>
  </si>
  <si>
    <t xml:space="preserve">CALLE SALGUEROS 68   </t>
  </si>
  <si>
    <t xml:space="preserve">AVDA PROFESOR DIEGO GUTIERREZ MUDARRA 4   </t>
  </si>
  <si>
    <t xml:space="preserve">CALLE LLANO DE LA FUENTE 5   </t>
  </si>
  <si>
    <t xml:space="preserve">PLAZA PAZ DE (LA) 1   </t>
  </si>
  <si>
    <t xml:space="preserve">CALLE BAÑOS 3   </t>
  </si>
  <si>
    <t xml:space="preserve">CALLE ABENCERRAJE 1   </t>
  </si>
  <si>
    <t xml:space="preserve">LUGAR MATA (LA) 1   </t>
  </si>
  <si>
    <t xml:space="preserve">CALLE PASEO DE GIBRALGALIA 34 GIBRALGALIA  </t>
  </si>
  <si>
    <t xml:space="preserve">CALLE FRANCIA 60 ESTACION  </t>
  </si>
  <si>
    <t xml:space="preserve">CALLE GOYA 36 SEXMO  </t>
  </si>
  <si>
    <t xml:space="preserve">CALLE OJEN 28 ESTACION  </t>
  </si>
  <si>
    <t xml:space="preserve">CALLE GRANADA 38 ESTACION  </t>
  </si>
  <si>
    <t xml:space="preserve">CALLE REAL 7   </t>
  </si>
  <si>
    <t xml:space="preserve">CALLE PASEO PUERTO DE LA HORCA 10   </t>
  </si>
  <si>
    <t xml:space="preserve">AVDA JUAN XXIII 29   </t>
  </si>
  <si>
    <t xml:space="preserve">PLAZA DIVERSIDAD (DE LA) 1   </t>
  </si>
  <si>
    <t xml:space="preserve">CALLE MALAGA 2 SECADERO  </t>
  </si>
  <si>
    <t xml:space="preserve">URB MARINA DE CASARES S/N CASARES COSTA  </t>
  </si>
  <si>
    <t xml:space="preserve">CALLE AZAHAR 33   </t>
  </si>
  <si>
    <t xml:space="preserve">CALLE FERIA (LA) S/N   </t>
  </si>
  <si>
    <t xml:space="preserve">CALLE SANTA MARIA 1   </t>
  </si>
  <si>
    <t xml:space="preserve">PLAZA ALAMEDA DE (LA) 28   </t>
  </si>
  <si>
    <t xml:space="preserve">CALLE POZO SOLIS S/N   </t>
  </si>
  <si>
    <t xml:space="preserve">CALLE URBANO PINEDA 20   </t>
  </si>
  <si>
    <t xml:space="preserve">PLAZA UNIVERSIDAD 1   </t>
  </si>
  <si>
    <t xml:space="preserve">CALLE RAFAEL CASTILLO 1 MIRAVALLE LOS MONTECILLOS  </t>
  </si>
  <si>
    <t xml:space="preserve">CALLE SANT BOI S/N RODEO (EL)  </t>
  </si>
  <si>
    <t xml:space="preserve">PSAJE PILAR DEL 7   </t>
  </si>
  <si>
    <t xml:space="preserve">CALLE PESCADERIA 11   </t>
  </si>
  <si>
    <t xml:space="preserve">CALLE LEVANTE 28   </t>
  </si>
  <si>
    <t xml:space="preserve">BARDA VENTORROS (LOS) 1 BARRIADA LOS VENTORROS MASMULLAR </t>
  </si>
  <si>
    <t xml:space="preserve">LUGAR CUEVAS DISEMINADO (LAS) 101 CUEVAS-ROMO (LAS)  </t>
  </si>
  <si>
    <t xml:space="preserve">CALLE SAN ANTONIO 63   </t>
  </si>
  <si>
    <t xml:space="preserve">CALLE RAMPA 1   </t>
  </si>
  <si>
    <t xml:space="preserve">AVDA DEMOCRACIA DE LA 1   </t>
  </si>
  <si>
    <t xml:space="preserve">AVDA DOS DE MAYO 9 ESTACIÓN DE GAUCÍN-EL COLMENAR  </t>
  </si>
  <si>
    <t xml:space="preserve">PLAZA NUEVA 6 CAÑADA DEL REAL TESORO  </t>
  </si>
  <si>
    <t xml:space="preserve">CALLE REAL 92   </t>
  </si>
  <si>
    <t xml:space="preserve">CALLE REAL 41   </t>
  </si>
  <si>
    <t xml:space="preserve">CALLE REAL 44   </t>
  </si>
  <si>
    <t xml:space="preserve">PLAZA LUIS DE ARMIÑAN 31   </t>
  </si>
  <si>
    <t xml:space="preserve">CALLE GRANADA 64   </t>
  </si>
  <si>
    <t xml:space="preserve">CALLE SAUCOS S/N   </t>
  </si>
  <si>
    <t xml:space="preserve">CALLE CRISTOBAL COLON 2   </t>
  </si>
  <si>
    <t xml:space="preserve">CALLE MELILLA 20   </t>
  </si>
  <si>
    <t xml:space="preserve">PLAZA RELOJ (DEL) 16   </t>
  </si>
  <si>
    <t xml:space="preserve">AVDA SAN LORENZO 53   </t>
  </si>
  <si>
    <t xml:space="preserve">CALLE SANTO TOMAS DE AQUINO 3   </t>
  </si>
  <si>
    <t xml:space="preserve">CALLE HUERTA NUEVA 32   </t>
  </si>
  <si>
    <t xml:space="preserve">CALLE ESLOVAQUIA 6   </t>
  </si>
  <si>
    <t xml:space="preserve">CALLE TRES BANDERAS 73   </t>
  </si>
  <si>
    <t xml:space="preserve">AVDA JUAN CARLOS I 53   </t>
  </si>
  <si>
    <t xml:space="preserve">CALLE SAN FERNANDO 2   </t>
  </si>
  <si>
    <t xml:space="preserve">CALLE CORTES GENERALES 2   </t>
  </si>
  <si>
    <t xml:space="preserve">AVDA ANDALUCIA 45   </t>
  </si>
  <si>
    <t xml:space="preserve">AVDA LIBERTAD 47   </t>
  </si>
  <si>
    <t xml:space="preserve">AVDA MAR Y SIERRA 10   </t>
  </si>
  <si>
    <t xml:space="preserve">AVDA REALES (DE LOS) 46   </t>
  </si>
  <si>
    <t xml:space="preserve">CMNO VEREDA DE LOS FRAILES 79   </t>
  </si>
  <si>
    <t xml:space="preserve">CALLE VIRGEN DE LA CABEZA 6   </t>
  </si>
  <si>
    <t xml:space="preserve">CALLE MONTEMAYOR 54 CANCELADA  </t>
  </si>
  <si>
    <t xml:space="preserve">AVDA MATAS VERDES 7 ATALAYA-ISDABE  </t>
  </si>
  <si>
    <t xml:space="preserve">AVDA JESUS DE POLANCO 64 LLANOS (LOS)  </t>
  </si>
  <si>
    <t xml:space="preserve">CALLE PRINCIPE DE ASTURIAS 9   </t>
  </si>
  <si>
    <t xml:space="preserve">AVDA JUAN GOMEZ "JUANITO" 12   </t>
  </si>
  <si>
    <t xml:space="preserve">CALLE MARBELLA 38   </t>
  </si>
  <si>
    <t xml:space="preserve">AVDA CONDES DE SAN ISIDRO 57   </t>
  </si>
  <si>
    <t xml:space="preserve">CALLE MALLORCA 7   </t>
  </si>
  <si>
    <t xml:space="preserve">CMNO SANTIAGO 3   </t>
  </si>
  <si>
    <t xml:space="preserve">CALLE TRIANA 1   </t>
  </si>
  <si>
    <t xml:space="preserve">CALLE MARTINEZ CATENA 6   </t>
  </si>
  <si>
    <t xml:space="preserve">CMNO CONDESA 2   </t>
  </si>
  <si>
    <t xml:space="preserve">CALLE MALLORCA 14   </t>
  </si>
  <si>
    <t xml:space="preserve">CALLE BLANCA PALOMA 4   </t>
  </si>
  <si>
    <t xml:space="preserve">CALLE ISLA CABRERA 4   </t>
  </si>
  <si>
    <t xml:space="preserve">CALLE DOCTOR GARCIA VERDUGO 1   </t>
  </si>
  <si>
    <t xml:space="preserve">CALLE RODRIGO DE TRIANA 22   </t>
  </si>
  <si>
    <t xml:space="preserve">CALLE FERIA JEREZ 17   </t>
  </si>
  <si>
    <t xml:space="preserve">CALLE SAN MIGUEL 1   </t>
  </si>
  <si>
    <t xml:space="preserve">AVDA NUESTRO PADRE JESUS CAUTIVO 13   </t>
  </si>
  <si>
    <t xml:space="preserve">CALLE SANTA GEMA 29   </t>
  </si>
  <si>
    <t xml:space="preserve">CALLE ANTONIO CHENEL ANTOÑETE 2   </t>
  </si>
  <si>
    <t xml:space="preserve">CMNO CANTERA DE LA 10   </t>
  </si>
  <si>
    <t xml:space="preserve">CMNO ANTIGUO PASO FF.CC. 4   </t>
  </si>
  <si>
    <t xml:space="preserve">CALLE YUNQUERA 4   </t>
  </si>
  <si>
    <t xml:space="preserve">CALLE JUAN CARLOS I 21   </t>
  </si>
  <si>
    <t xml:space="preserve">CALLE JACOBO REAL 3   </t>
  </si>
  <si>
    <t xml:space="preserve">CALLE LUIS DE ARMIÑAN 156   </t>
  </si>
  <si>
    <t xml:space="preserve">CALLE REAL 27   </t>
  </si>
  <si>
    <t xml:space="preserve">CALLE TRAVESIA HNOS. FERNANDEZ FUENTES 6   </t>
  </si>
  <si>
    <t xml:space="preserve">CALLE BLAS INFANTE 20   </t>
  </si>
  <si>
    <t xml:space="preserve">CALLE TAJO BANDERAS S/N   </t>
  </si>
  <si>
    <t xml:space="preserve">CALLE VELEZ 36   </t>
  </si>
  <si>
    <t xml:space="preserve">CALLE NUEVA 1   </t>
  </si>
  <si>
    <t xml:space="preserve">CALLE IGLESIA 5   </t>
  </si>
  <si>
    <t xml:space="preserve">PLAZA MATIAS DE GALVEZ 2   </t>
  </si>
  <si>
    <t xml:space="preserve">CALLE LIBORIO GARCIA 3   </t>
  </si>
  <si>
    <t xml:space="preserve">CALLE ALEMANIA 14   </t>
  </si>
  <si>
    <t xml:space="preserve">PLAZA GENERAL TORRIJOS 3   </t>
  </si>
  <si>
    <t xml:space="preserve">CMNO ALMENDRALES DE LOS 8   </t>
  </si>
  <si>
    <t xml:space="preserve">CALLE MONTE DE SANCHA 38   </t>
  </si>
  <si>
    <t xml:space="preserve">CRRIL CASTELL 1   </t>
  </si>
  <si>
    <t xml:space="preserve">CTRA OLIAS 50   </t>
  </si>
  <si>
    <t xml:space="preserve">PASEO LIMONAR 24   </t>
  </si>
  <si>
    <t xml:space="preserve">CALLE PRACTICANTE PEDRO ROMAN 5   </t>
  </si>
  <si>
    <t xml:space="preserve">CALLE PALUSTRE EL 16   </t>
  </si>
  <si>
    <t xml:space="preserve">CALLE FLAMENCOS 19   </t>
  </si>
  <si>
    <t xml:space="preserve">CALLE MANUEL DE PALACIO 15   </t>
  </si>
  <si>
    <t xml:space="preserve">CALLE OCTAVIO PICON 19   </t>
  </si>
  <si>
    <t xml:space="preserve">AVDA JUAN SEBASTIAN ELCANO 185   </t>
  </si>
  <si>
    <t xml:space="preserve">CALLE BANDA DEL MAR 1   </t>
  </si>
  <si>
    <t xml:space="preserve">CALLE PRACTICANTE FERNANDEZ ALCOLEA 3   </t>
  </si>
  <si>
    <t xml:space="preserve">CALLE ESCULTOR MARIN HIGUERO 4   </t>
  </si>
  <si>
    <t xml:space="preserve">CALLE DOCTOR GUTIERREZ MATA 1   </t>
  </si>
  <si>
    <t xml:space="preserve">CMNO VIEJO DE VELEZ 1   </t>
  </si>
  <si>
    <t xml:space="preserve">CALLE CONDE DE LAS NAVAS 56   </t>
  </si>
  <si>
    <t xml:space="preserve">CALLE SINFONIA LA 8 OLIAS  </t>
  </si>
  <si>
    <t xml:space="preserve">CRRIL ASOCIACION DE LA 4 OLIAS  </t>
  </si>
  <si>
    <t xml:space="preserve">CALLE MAESTRANZA 6   </t>
  </si>
  <si>
    <t xml:space="preserve">CALLE ARCANGELES 26   </t>
  </si>
  <si>
    <t xml:space="preserve">AVDA JUAN SEBASTIAN ELCANO 133   </t>
  </si>
  <si>
    <t xml:space="preserve">CALLE ESPUELAS LAS 12   </t>
  </si>
  <si>
    <t xml:space="preserve">CALLE FEDERICO FELLINI 6   </t>
  </si>
  <si>
    <t xml:space="preserve">CALLE RODRIGUEZ RUBI 1   </t>
  </si>
  <si>
    <t xml:space="preserve">CALLE PEDRO MOLINA 1   </t>
  </si>
  <si>
    <t xml:space="preserve">CALLE LAGUNILLAS 59   </t>
  </si>
  <si>
    <t xml:space="preserve">CALLE FERRANDIZ 2   </t>
  </si>
  <si>
    <t xml:space="preserve">CALLE JULIO MATHIAS 6   </t>
  </si>
  <si>
    <t xml:space="preserve">CALLE CRISTO DE LA EPIDEMIA 79   </t>
  </si>
  <si>
    <t xml:space="preserve">PLAZA LEX FLAVIA MALACITANA 5   </t>
  </si>
  <si>
    <t xml:space="preserve">CALLE DOS ACERAS 23   </t>
  </si>
  <si>
    <t xml:space="preserve">PLAZA GOLETA DE LA 2   </t>
  </si>
  <si>
    <t xml:space="preserve">CALLE MARIA DE ZAYAS Y SOTOMAYOR 1   </t>
  </si>
  <si>
    <t xml:space="preserve">CALLE ALCALDE JOSE HERNANDEZ 4   </t>
  </si>
  <si>
    <t xml:space="preserve">AVDA SANTIAGO RAMON Y CAJAL 41   </t>
  </si>
  <si>
    <t xml:space="preserve">AVDA SANTIAGO RAMON Y CAJAL 1 A   </t>
  </si>
  <si>
    <t xml:space="preserve">CALLE DONATO JIMENEZ 8   </t>
  </si>
  <si>
    <t xml:space="preserve">CALLE ALBERCA 5   </t>
  </si>
  <si>
    <t xml:space="preserve">AVDA SANTIAGO RAMON Y CAJAL 9   </t>
  </si>
  <si>
    <t xml:space="preserve">CALLE OBISPO BARTOLOME ESPEJO 20   </t>
  </si>
  <si>
    <t xml:space="preserve">CALLE EDUARDO DOMINGUEZ AVILA 19   </t>
  </si>
  <si>
    <t xml:space="preserve">CALLE LOPEZ DOMINGUEZ 6   </t>
  </si>
  <si>
    <t xml:space="preserve">PLAZA MAESTRO ARTOLA 2   </t>
  </si>
  <si>
    <t xml:space="preserve">CALLE BORDE ALEGRE 12   </t>
  </si>
  <si>
    <t xml:space="preserve">PLAZA CAPUCHINOS 6   </t>
  </si>
  <si>
    <t xml:space="preserve">PLAZA EJIDO 2   </t>
  </si>
  <si>
    <t xml:space="preserve">CALLE ALCALDE NICOLAS MAROTO 16   </t>
  </si>
  <si>
    <t xml:space="preserve">CALLE SERRANO PARRES 15   </t>
  </si>
  <si>
    <t xml:space="preserve">PLAZA EJIDO 6   </t>
  </si>
  <si>
    <t xml:space="preserve">CALLE OROPESA 28   </t>
  </si>
  <si>
    <t xml:space="preserve">AVDA SANTIAGO RAMON Y CAJAL 113   </t>
  </si>
  <si>
    <t xml:space="preserve">CALLE JEREZ PERCHET 36   </t>
  </si>
  <si>
    <t xml:space="preserve">AVDA POSTAS 32   </t>
  </si>
  <si>
    <t xml:space="preserve">CALLE LOTOS 1   </t>
  </si>
  <si>
    <t xml:space="preserve">CALLE PELAYO 16   </t>
  </si>
  <si>
    <t xml:space="preserve">CALLE BARON DE LES 9   </t>
  </si>
  <si>
    <t xml:space="preserve">PLAZA LUIS CERNUDA 1   </t>
  </si>
  <si>
    <t xml:space="preserve">CALLE NUESTRA SEÑORA DE LOS CLARINES 13   </t>
  </si>
  <si>
    <t xml:space="preserve">AVDA CARLOS DE HAYA 157   </t>
  </si>
  <si>
    <t xml:space="preserve">CALLE CATALUÑA 13   </t>
  </si>
  <si>
    <t xml:space="preserve">CALLE CATALUÑA 16   </t>
  </si>
  <si>
    <t xml:space="preserve">PLAZA ZUMAYA 1   </t>
  </si>
  <si>
    <t xml:space="preserve">AVDA DOCTOR GALVEZ GINACHERO 4   </t>
  </si>
  <si>
    <t xml:space="preserve">PASEO MARTIRICOS 11   </t>
  </si>
  <si>
    <t xml:space="preserve">PLAZA CONDE DE FERRERIA 12   </t>
  </si>
  <si>
    <t xml:space="preserve">CALLE ARLANZA 6   </t>
  </si>
  <si>
    <t xml:space="preserve">CALLE DOCTOR GALVEZ MOLL 5   </t>
  </si>
  <si>
    <t xml:space="preserve">CALLE ALONSO CRUZADO 4   </t>
  </si>
  <si>
    <t xml:space="preserve">CALLE ANTONIO MARIA ISOLA 2   </t>
  </si>
  <si>
    <t xml:space="preserve">CALLE JULIO VERNE 6   </t>
  </si>
  <si>
    <t xml:space="preserve">CALLE DOCTOR GALVEZ MOLL 13   </t>
  </si>
  <si>
    <t xml:space="preserve">CALLE JOSEP PLA 2   </t>
  </si>
  <si>
    <t xml:space="preserve">CALLE TEJARES 50   </t>
  </si>
  <si>
    <t xml:space="preserve">CALLE RIVAS FERNANDEZ 8   </t>
  </si>
  <si>
    <t xml:space="preserve">CALLE MORALES VILLARRUBIA 7   </t>
  </si>
  <si>
    <t xml:space="preserve">CALLE JUAN FERNANDEZ SURIA 2   </t>
  </si>
  <si>
    <t xml:space="preserve">CALLE FISCAL ENRIQUE BELTRAN 2   </t>
  </si>
  <si>
    <t xml:space="preserve">PLAZA FERNANDO HIPOLITO LANCHA 4   </t>
  </si>
  <si>
    <t xml:space="preserve">CALLE CIPRES 15   </t>
  </si>
  <si>
    <t xml:space="preserve">AVDA MIRAFLORES DE LOS ANGELES 6   </t>
  </si>
  <si>
    <t xml:space="preserve">CALLE FUENTE ALEGRE 7   </t>
  </si>
  <si>
    <t xml:space="preserve">CALLE LLANA 2 CORTIJUELO VERDIALES </t>
  </si>
  <si>
    <t xml:space="preserve">LUGAR NUCLEO LOS GAMEZ 2 GAMEZ (LOS) VERDIALES </t>
  </si>
  <si>
    <t xml:space="preserve">CALLE EMILIO BENAVENT 1   </t>
  </si>
  <si>
    <t xml:space="preserve">CALLE DUERO 3   </t>
  </si>
  <si>
    <t xml:space="preserve">AVDA ARROYO DE LOS ANGELES 138   </t>
  </si>
  <si>
    <t xml:space="preserve">CALLE CONCEJAL J.Mª MARTIN CARPENA 2   </t>
  </si>
  <si>
    <t xml:space="preserve">CALLE GODINO 13   </t>
  </si>
  <si>
    <t xml:space="preserve">CALLE ESCRITOR ANTONIO NAVARRO TRUJILLO 35   </t>
  </si>
  <si>
    <t xml:space="preserve">CALLE VICTOR HUGO 1   </t>
  </si>
  <si>
    <t xml:space="preserve">AVDA JANE BOWLES 32   </t>
  </si>
  <si>
    <t xml:space="preserve">CALLE COMPETA 31   </t>
  </si>
  <si>
    <t xml:space="preserve">CALLE ARCHIDONA 30   </t>
  </si>
  <si>
    <t xml:space="preserve">CALLE CORREGIDOR ANTONIO DE BOBADILLA 13   </t>
  </si>
  <si>
    <t xml:space="preserve">CALLE SANHEDUN 5   </t>
  </si>
  <si>
    <t xml:space="preserve">CALLE CORREGIDOR FRANCISCO DE MOLINA 22   </t>
  </si>
  <si>
    <t xml:space="preserve">CALLE GUERRITA 1   </t>
  </si>
  <si>
    <t xml:space="preserve">CALLE JACOB 21 CAMPANILLAS  </t>
  </si>
  <si>
    <t xml:space="preserve">CALLE RONDA SALIENTE 2 SANTA ROSALIA-MAQUEDA CAMPANILLAS </t>
  </si>
  <si>
    <t xml:space="preserve">CMNO PRADOS DE LOS 45   </t>
  </si>
  <si>
    <t xml:space="preserve">CALLE JOSE MANUEL PEREZ ESTRADA 7   </t>
  </si>
  <si>
    <t xml:space="preserve">CALLE PORTALES DE LA VICTORIA 22 CASTAÑETA (LA) CAMPANILLAS </t>
  </si>
  <si>
    <t xml:space="preserve">CALLE CHAPARRAL 28   </t>
  </si>
  <si>
    <t xml:space="preserve">CALLE PRINCIPAL DE COLMENAREJO 1 COLMENAREJO CAMPANILLAS </t>
  </si>
  <si>
    <t xml:space="preserve">AVDA LOPE DE VEGA DE 7   </t>
  </si>
  <si>
    <t xml:space="preserve">CALLE CORREGIDOR FRANCISCO DE MOLINA 20   </t>
  </si>
  <si>
    <t xml:space="preserve">CALLE LUIS F PALLARDO PEINADO 4   </t>
  </si>
  <si>
    <t xml:space="preserve">CALLE CORREGIDOR CARLOS GARAFA 5   </t>
  </si>
  <si>
    <t xml:space="preserve">CALLE ALCALDE ANTONIO VERDEJO 25   </t>
  </si>
  <si>
    <t xml:space="preserve">CALLE TIZIANO 4 CAMPANILLAS  </t>
  </si>
  <si>
    <t xml:space="preserve">CALLE JUAN VILLARRAZO 36   </t>
  </si>
  <si>
    <t xml:space="preserve">CALLE LOPE DE RUEDA 181   </t>
  </si>
  <si>
    <t xml:space="preserve">CALLE CRISTO DE LOS MILAGROS 25   </t>
  </si>
  <si>
    <t xml:space="preserve">CALLE VICTOR HUGO 3   </t>
  </si>
  <si>
    <t xml:space="preserve">CALLE PABLO BRUNA 1   </t>
  </si>
  <si>
    <t xml:space="preserve">CALLE HAMLET 23   </t>
  </si>
  <si>
    <t xml:space="preserve">CALLE SAMANIEGO 80 HUERTECILLA DE MAÑAS CAMPANILLAS </t>
  </si>
  <si>
    <t xml:space="preserve">CALLE GUILLERMO LEE 3   </t>
  </si>
  <si>
    <t xml:space="preserve">CALLE JUAN DE ORTEGA 13   </t>
  </si>
  <si>
    <t xml:space="preserve">CALLE ESQUILO 4   </t>
  </si>
  <si>
    <t xml:space="preserve">CALLE ARENISCA 13   </t>
  </si>
  <si>
    <t xml:space="preserve">CALLE SHERLOCK HOLMES 4   </t>
  </si>
  <si>
    <t xml:space="preserve">CALLE EOLO 2   </t>
  </si>
  <si>
    <t xml:space="preserve">CALLE DOCTOR MIGUEL DIAZ RECIO 27   </t>
  </si>
  <si>
    <t xml:space="preserve">CALLE BELA BARTOK 2   </t>
  </si>
  <si>
    <t xml:space="preserve">CALLE NAVARRO LEDESMA 170   </t>
  </si>
  <si>
    <t xml:space="preserve">CALLE ALICIA ALONSO 1   </t>
  </si>
  <si>
    <t xml:space="preserve">CALLE MONTALBAN 10   </t>
  </si>
  <si>
    <t xml:space="preserve">CALLE HILERA 10   </t>
  </si>
  <si>
    <t xml:space="preserve">CALLE RACHMANINOV 4   </t>
  </si>
  <si>
    <t xml:space="preserve">AVDA AURORA 47   </t>
  </si>
  <si>
    <t xml:space="preserve">CALLE FERNAN NUÑEZ 3   </t>
  </si>
  <si>
    <t xml:space="preserve">CALLE GONGORA 9   </t>
  </si>
  <si>
    <t xml:space="preserve">CALLE GUSTAVO GARCIA HERRERA 10   </t>
  </si>
  <si>
    <t xml:space="preserve">CALLE TOMAS ECHEVERRIA 4   </t>
  </si>
  <si>
    <t xml:space="preserve">CRRIL CORDOBESA 14   </t>
  </si>
  <si>
    <t xml:space="preserve">CALLE COMICO RIQUELME 20   </t>
  </si>
  <si>
    <t xml:space="preserve">CALLE AYALA 86   </t>
  </si>
  <si>
    <t xml:space="preserve">CALLE TOMAS ECHEVERRIA 2   </t>
  </si>
  <si>
    <t xml:space="preserve">CALLE ABOGADO FEDERICO ORELLANA TOLEDANO 4   </t>
  </si>
  <si>
    <t xml:space="preserve">CALLE PINTOR BERROBIANCO MELENDEZ 4   </t>
  </si>
  <si>
    <t xml:space="preserve">CALLE EMILIO DE LA CERDA 24   </t>
  </si>
  <si>
    <t xml:space="preserve">CALLE AGUSTIN MARTIN CARRION 8   </t>
  </si>
  <si>
    <t xml:space="preserve">CALLE DULCE CHACON 1   </t>
  </si>
  <si>
    <t xml:space="preserve">CALLE FERNANDEZ FERMINA 17   </t>
  </si>
  <si>
    <t xml:space="preserve">PSAJE SANTO TOMAS 5   </t>
  </si>
  <si>
    <t xml:space="preserve">AVDA JOSE ORTEGA Y GASSET 14   </t>
  </si>
  <si>
    <t xml:space="preserve">PSAJE HORACIO LENGO 3   </t>
  </si>
  <si>
    <t xml:space="preserve">CALLE VIRGEN DE LA CANDELARIA 2   </t>
  </si>
  <si>
    <t xml:space="preserve">CALLE VIRGEN DE LA FUENSANTA 3   </t>
  </si>
  <si>
    <t xml:space="preserve">CALLE SIMEON GIMENEZ REYNA 1   </t>
  </si>
  <si>
    <t xml:space="preserve">CALLE VIRGEN DE FLORES 23   </t>
  </si>
  <si>
    <t xml:space="preserve">PLAZA GUERRERO STRACHAN 11   </t>
  </si>
  <si>
    <t xml:space="preserve">CALLE HONDURAS 1   </t>
  </si>
  <si>
    <t xml:space="preserve">CALLE CERROJO 5   </t>
  </si>
  <si>
    <t xml:space="preserve">CALLE PESO DE LA HARINA 12   </t>
  </si>
  <si>
    <t xml:space="preserve">CALLE ROGER DE FLOR 3   </t>
  </si>
  <si>
    <t xml:space="preserve">CALLE RIO GEVORA 6   </t>
  </si>
  <si>
    <t xml:space="preserve">CALLE AGUSTIN MARTIN CARRION 6   </t>
  </si>
  <si>
    <t xml:space="preserve">CALLE BOCANEGRA 3   </t>
  </si>
  <si>
    <t xml:space="preserve">CALLE ISLA CRISTINA 7   </t>
  </si>
  <si>
    <t xml:space="preserve">AVDA GUINDOS DE LOS 48   </t>
  </si>
  <si>
    <t xml:space="preserve">AVDA ISAAC PERAL 16   </t>
  </si>
  <si>
    <t xml:space="preserve">CALLE FRANCISCO BALLESTEROS 2   </t>
  </si>
  <si>
    <t xml:space="preserve">CALLE MANUEL ASSIEGO CODES 50   </t>
  </si>
  <si>
    <t xml:space="preserve">CALLE ALCALDE ROMERO RAGGIO 15   </t>
  </si>
  <si>
    <t xml:space="preserve">CALLE ALPARGATERITO 2   </t>
  </si>
  <si>
    <t xml:space="preserve">CALLE INGENIERO DIAZ PETERSEN 11   </t>
  </si>
  <si>
    <t xml:space="preserve">CALLE CAMARA 3   </t>
  </si>
  <si>
    <t xml:space="preserve">AVDA LUZ DE LA 30   </t>
  </si>
  <si>
    <t xml:space="preserve">CALLE EDUARDO DE PALACIO 8   </t>
  </si>
  <si>
    <t xml:space="preserve">CALLE REALENGA DE SAN LUIS 6   </t>
  </si>
  <si>
    <t xml:space="preserve">CALLE VILLANUEVA DE ALGAIDAS 9   </t>
  </si>
  <si>
    <t xml:space="preserve">CMNO PATO DEL 6   </t>
  </si>
  <si>
    <t xml:space="preserve">AVDA ISAAC PERAL 25   </t>
  </si>
  <si>
    <t xml:space="preserve">CALLE COCHERITO 5   </t>
  </si>
  <si>
    <t xml:space="preserve">CALLE NUESTRA SEÑORA DE LAS CANDELAS 37   </t>
  </si>
  <si>
    <t xml:space="preserve">CALLE CAYETANO DE CABRA 7   </t>
  </si>
  <si>
    <t xml:space="preserve">CALLE ANGELILLO DE TRIANA 4   </t>
  </si>
  <si>
    <t xml:space="preserve">AVDA ISAAC PERAL 23   </t>
  </si>
  <si>
    <t xml:space="preserve">AVDA VIRGEN DE BELEN 10   </t>
  </si>
  <si>
    <t xml:space="preserve">AVDA SOR TERESA PRAT 51   </t>
  </si>
  <si>
    <t xml:space="preserve">CALLE LUIS BARAHONA DE SOTO 16   </t>
  </si>
  <si>
    <t xml:space="preserve">CALLE CONEJITO DE MALAGA 3   </t>
  </si>
  <si>
    <t xml:space="preserve">CALLE ALCALDE JOAQUIN ALONSO 19   </t>
  </si>
  <si>
    <t xml:space="preserve">CALLE GAUCIN 24   </t>
  </si>
  <si>
    <t xml:space="preserve">AVDA GREGORIO DIEGO 41   </t>
  </si>
  <si>
    <t xml:space="preserve">CALLE EDUARDO DE PALACIO 10   </t>
  </si>
  <si>
    <t xml:space="preserve">CALLE NUESTRA SEÑORA DE LAS CANDELAS 15   </t>
  </si>
  <si>
    <t xml:space="preserve">AVDA IMPERIO ARGENTINA 2   </t>
  </si>
  <si>
    <t xml:space="preserve">CMNO GUADALMAR A LA LOMA 24 GUADALMAR-SAN JULIAN CHURRIANA </t>
  </si>
  <si>
    <t xml:space="preserve">CALLE TORREMOLINOS 65 CHURRIANA  </t>
  </si>
  <si>
    <t xml:space="preserve">CALLE BENITO JUAREZ 1 CHURRIANA  </t>
  </si>
  <si>
    <t xml:space="preserve">CALLE MAESTRO USANDIZAGA 15 CHURRIANA  </t>
  </si>
  <si>
    <t xml:space="preserve">PLAZA INMACULADA 14 CHURRIANA  </t>
  </si>
  <si>
    <t xml:space="preserve">CALLE CAROLINA LA 4 CHURRIANA  </t>
  </si>
  <si>
    <t xml:space="preserve">CALLE CONDE LUCANOR 2 GUADALMAR-SAN JULIAN CHURRIANA </t>
  </si>
  <si>
    <t xml:space="preserve">PLAZA MARTIN CARPENA DE 4   </t>
  </si>
  <si>
    <t xml:space="preserve">AVDA ANDALUCIA 2 C SAN LUIS DE SABINILLAS  </t>
  </si>
  <si>
    <t xml:space="preserve">AVDA EUROPA DE 2 CASTILLO DE LA DUQUESA  </t>
  </si>
  <si>
    <t xml:space="preserve">AVDA ESPAÑA DE 2 SAN LUIS DE SABINILLAS  </t>
  </si>
  <si>
    <t xml:space="preserve">CALLE TRINIDAD 4   </t>
  </si>
  <si>
    <t xml:space="preserve">CALLE MAGALLANES 4   </t>
  </si>
  <si>
    <t xml:space="preserve">CALLE FRAY A. SAN PASCUAL 2   </t>
  </si>
  <si>
    <t xml:space="preserve">CALLE SAN ANTONIO 26   </t>
  </si>
  <si>
    <t xml:space="preserve">AVDA REINA VICTORIA 1   </t>
  </si>
  <si>
    <t xml:space="preserve">AVDA DOCTOR MAIZ VIÑALS 24   </t>
  </si>
  <si>
    <t xml:space="preserve">CALLE CALVARIO 30   </t>
  </si>
  <si>
    <t xml:space="preserve">AVDA MAYORAZGO 18   </t>
  </si>
  <si>
    <t xml:space="preserve">CALLE FRANCISCO NORTE 11   </t>
  </si>
  <si>
    <t xml:space="preserve">CALLE CALVARIO 5   </t>
  </si>
  <si>
    <t xml:space="preserve">CALLE CHAPARRAL EL (URB EL MIRADOR) 4   </t>
  </si>
  <si>
    <t xml:space="preserve">CMNO PINAR (DEL) 1   </t>
  </si>
  <si>
    <t xml:space="preserve">CALLE CARAVACA 1 B SAN PEDRO ALCANTARA  </t>
  </si>
  <si>
    <t xml:space="preserve">PLAZA IGLESIA (DE LA) (SP) 3 SAN PEDRO ALCANTARA  </t>
  </si>
  <si>
    <t xml:space="preserve">CALLE AMOR 10 SAN PEDRO ALCANTARA  </t>
  </si>
  <si>
    <t xml:space="preserve">CALLE VEGA DEL MAR 11 SAN PEDRO ALCANTARA  </t>
  </si>
  <si>
    <t xml:space="preserve">PLAZA LIBERTAD DE (LA) 3 SAN PEDRO ALCANTARA  </t>
  </si>
  <si>
    <t xml:space="preserve">CALLE PEDRO LOPEZ MARTOS 3 SAN PEDRO ALCANTARA  </t>
  </si>
  <si>
    <t xml:space="preserve">CALLE JUAN ILLESCAS PAVON 4 SAN PEDRO ALCANTARA  </t>
  </si>
  <si>
    <t xml:space="preserve">CALLE CARRIL DEL ANGEL 14 NUEVA ANDALUCIA  </t>
  </si>
  <si>
    <t xml:space="preserve">AVDA BULEVAR PRINCIPE ALFONSO DE HOHENLOHE 10   </t>
  </si>
  <si>
    <t xml:space="preserve">AVDA GUSTAVO ADOLFO BECQUER 42 NUEVA ANDALUCIA  </t>
  </si>
  <si>
    <t xml:space="preserve">CALLE QUEVEDO 11 NUEVA ANDALUCIA  </t>
  </si>
  <si>
    <t xml:space="preserve">AVDA CIBELES (LUNAMAR) 2 RICMAR  </t>
  </si>
  <si>
    <t xml:space="preserve">PLAZA FRANCISCO RUEDA TOVAR 1 ELVIRIA  </t>
  </si>
  <si>
    <t xml:space="preserve">AVDA ARROYO PRIMERO 10   </t>
  </si>
  <si>
    <t xml:space="preserve">CMNO CRISTO DE LOS MOLINOS 1 RIO REAL  </t>
  </si>
  <si>
    <t xml:space="preserve">CALLE MURO 23   </t>
  </si>
  <si>
    <t xml:space="preserve">AVDA MEJICO DE 1   </t>
  </si>
  <si>
    <t xml:space="preserve">CALLE AGUILA 1 LAGUNAS (LAS)  </t>
  </si>
  <si>
    <t xml:space="preserve">CALLE SAN VALENTIN 5 LAGUNAS (LAS)  </t>
  </si>
  <si>
    <t xml:space="preserve">CALLE VIRGEN DE FATIMA 2 LAGUNAS (LAS)  </t>
  </si>
  <si>
    <t xml:space="preserve">CMNO ALBERO DEL 12 LAGUNAS (LAS)  </t>
  </si>
  <si>
    <t xml:space="preserve">CALLE CARTAMA 40 CALA (LA) CALAHONDA-CHAPARRAL </t>
  </si>
  <si>
    <t xml:space="preserve">CALLE SAN BENJAMIN S/N LAGUNAS (LAS)  </t>
  </si>
  <si>
    <t xml:space="preserve">CALLE RIO DE LAS PASADAS 75 LAGUNAS (LAS)  </t>
  </si>
  <si>
    <t xml:space="preserve">CALLE ARBOLETE DE NORIA GOLF 9 CALA (LA) CALAHONDA-CHAPARRAL </t>
  </si>
  <si>
    <t xml:space="preserve">AVDA LIRIOS DE LOS 45 LAGUNAS (LAS)  </t>
  </si>
  <si>
    <t xml:space="preserve">VIA S1 OSUNILLAS 39 TERRAZAS (LAS) OSUNILLAS-PEÑA BLANQUILLA </t>
  </si>
  <si>
    <t xml:space="preserve">CALLE VICENTE ALEIXANDRE 2 LAGUNAS (LAS)  </t>
  </si>
  <si>
    <t xml:space="preserve">CALLE ANTONIO GARCIA MORENO 5 LAGUNAS (LAS)  </t>
  </si>
  <si>
    <t xml:space="preserve">AVDA SIERRA DE LAS NIEVES 8 CALA (LA) CALAHONDA-CHAPARRAL </t>
  </si>
  <si>
    <t xml:space="preserve">AVDA AMPA LAS CARACOLAS S/N LAGUNAS (LAS)  </t>
  </si>
  <si>
    <t xml:space="preserve">CALLE POMELO 9 CHAPARRAL CALAHONDA-CHAPARRAL </t>
  </si>
  <si>
    <t xml:space="preserve">LUGAR PARTIDO ENTRERRIOS S/N ENTRERRIOS  </t>
  </si>
  <si>
    <t xml:space="preserve">CALLE CALVARIO 4   </t>
  </si>
  <si>
    <t xml:space="preserve">PLAZA MIRADOR (EL) 1 VALDES  </t>
  </si>
  <si>
    <t xml:space="preserve">CALLE SANTILLAN 9   </t>
  </si>
  <si>
    <t xml:space="preserve">CALLE VILLETA (LA) 2   </t>
  </si>
  <si>
    <t xml:space="preserve">CALLE VALLE DEL GUADIARO 12   </t>
  </si>
  <si>
    <t xml:space="preserve">CALLE ALMIRANTE FERRANDIZ 12   </t>
  </si>
  <si>
    <t xml:space="preserve">CALLE ANTONIO FERRANDIS "CHANQUETE" 8   </t>
  </si>
  <si>
    <t xml:space="preserve">CALLE CHILLAR 9   </t>
  </si>
  <si>
    <t xml:space="preserve">PLAZA ERMITA 11   </t>
  </si>
  <si>
    <t xml:space="preserve">AVDA CIUDAD DE PESCIA 22   </t>
  </si>
  <si>
    <t xml:space="preserve">CALLE JOSE MARIA HINOJOSA 34   </t>
  </si>
  <si>
    <t xml:space="preserve">CALLE CASTILLA PEREZ 9   </t>
  </si>
  <si>
    <t xml:space="preserve">CALLE SAN MIGUEL 35 MARO  </t>
  </si>
  <si>
    <t xml:space="preserve">PLAZA ERMITA 12   </t>
  </si>
  <si>
    <t xml:space="preserve">CALLE COLEGIO 3   </t>
  </si>
  <si>
    <t xml:space="preserve">CALLE CALVARIO 9   </t>
  </si>
  <si>
    <t xml:space="preserve">CALLE INDEPENDENCIA 18   </t>
  </si>
  <si>
    <t xml:space="preserve">PSAJE JEREZ 4   </t>
  </si>
  <si>
    <t xml:space="preserve">CALLE JIMENA (LA) 1 CERRALBA  </t>
  </si>
  <si>
    <t xml:space="preserve">CALLE VIRGEN DE LA CABEZA 2 ZALEA  </t>
  </si>
  <si>
    <t xml:space="preserve">CALLE JUBRIQUE 28   </t>
  </si>
  <si>
    <t xml:space="preserve">CALLE ESCUELA 1   </t>
  </si>
  <si>
    <t xml:space="preserve">LUGAR CORTIJO EL ACEBUCHAL 16   </t>
  </si>
  <si>
    <t xml:space="preserve">CALLE ARROYO TOTALAN 2 CALA DEL MORAL (LA)  </t>
  </si>
  <si>
    <t xml:space="preserve">CMNO VIEJO DE VELEZ 10 TORRE DE BENAGALBON  </t>
  </si>
  <si>
    <t xml:space="preserve">AVDA PADRE BENITO 2 BENAGALBON  </t>
  </si>
  <si>
    <t xml:space="preserve">CALLE MALVALOCA 3   </t>
  </si>
  <si>
    <t xml:space="preserve">CALLE CARMENES (LOS) 7   </t>
  </si>
  <si>
    <t xml:space="preserve">PASEO FILIPINAS 2 CALA DEL MORAL (LA)  </t>
  </si>
  <si>
    <t xml:space="preserve">PLAZA GLORIA FUERTES 9 CALA DEL MORAL (LA)  </t>
  </si>
  <si>
    <t xml:space="preserve">CALLE SOROLLA 38 CALA DEL MORAL (LA)  </t>
  </si>
  <si>
    <t xml:space="preserve">CALLE PUTT 5 TORRE DE BENAGALBON  </t>
  </si>
  <si>
    <t xml:space="preserve">PLAZA AL ANDALUS 1   </t>
  </si>
  <si>
    <t xml:space="preserve">PASEO BLAS INFANTE (DE) 20 CALA DEL MORAL (LA)  </t>
  </si>
  <si>
    <t xml:space="preserve">CALLE RIBEIRO 4 CALA DEL MORAL (LA)  </t>
  </si>
  <si>
    <t xml:space="preserve">CALLE ANGELES NAVAS ATENCIA 12   </t>
  </si>
  <si>
    <t xml:space="preserve">CALLE PABLO PICASSO 1   </t>
  </si>
  <si>
    <t xml:space="preserve">ALAM TAJO DEL S/N   </t>
  </si>
  <si>
    <t xml:space="preserve">CALLE RIOS 1   </t>
  </si>
  <si>
    <t xml:space="preserve">AVDA MALAGA 46   </t>
  </si>
  <si>
    <t xml:space="preserve">CALLE LAURIA 24   </t>
  </si>
  <si>
    <t xml:space="preserve">AVDA ANDALUCIA 24   </t>
  </si>
  <si>
    <t xml:space="preserve">CALLE SANTO DOMINGO SAVIO 8   </t>
  </si>
  <si>
    <t xml:space="preserve">CALLE ANTONIO ORDOÑEZ 2   </t>
  </si>
  <si>
    <t xml:space="preserve">PLAZA OLVERA 3   </t>
  </si>
  <si>
    <t xml:space="preserve">CALLE FERNANDO DE LOS RIOS 1   </t>
  </si>
  <si>
    <t xml:space="preserve">LUGAR PARTIDO RURAL LOS MORALES 58   </t>
  </si>
  <si>
    <t xml:space="preserve">AVDA MALAGA 55   </t>
  </si>
  <si>
    <t xml:space="preserve">CALLE MARIA CABRERA 48   </t>
  </si>
  <si>
    <t xml:space="preserve">CALLE GRANADA 47   </t>
  </si>
  <si>
    <t xml:space="preserve">CTRA RONDA-SETENIL 86 PRADOS (LOS)  </t>
  </si>
  <si>
    <t xml:space="preserve">CALLE TOLOX 4   </t>
  </si>
  <si>
    <t xml:space="preserve">CALLE SAN FRANCISCO DE ASIS 142   </t>
  </si>
  <si>
    <t xml:space="preserve">CALLE VIRGEN DE LA PALOMA 4   </t>
  </si>
  <si>
    <t xml:space="preserve">AVDA ARROYO DEL S/N   </t>
  </si>
  <si>
    <t xml:space="preserve">CALLE NUEVA 6   </t>
  </si>
  <si>
    <t xml:space="preserve">PLAZA CONSTITUCION 6   </t>
  </si>
  <si>
    <t xml:space="preserve">CALLE GLADIOLO 12   </t>
  </si>
  <si>
    <t xml:space="preserve">CALLE FICUS 3   </t>
  </si>
  <si>
    <t xml:space="preserve">CALLE SAN FRANCISCO 48   </t>
  </si>
  <si>
    <t xml:space="preserve">CALLE SAN FRANCISCO 10   </t>
  </si>
  <si>
    <t xml:space="preserve">CALLE CARRERA 99   </t>
  </si>
  <si>
    <t xml:space="preserve">CALLE ENCINA 62   </t>
  </si>
  <si>
    <t xml:space="preserve">AVDA COMPETA (DE) 2   </t>
  </si>
  <si>
    <t xml:space="preserve">PLAZA SAN ROQUE 33   </t>
  </si>
  <si>
    <t xml:space="preserve">AVDA ISAAC ALBENIZ 3   </t>
  </si>
  <si>
    <t xml:space="preserve">AVDA GARCIA PEÑALVER 4 CASTILLO BAJO-CONEJITO TORROX-COSTA </t>
  </si>
  <si>
    <t xml:space="preserve">CALLE BRISAMAR 393 TORROX PARK TORROX-COSTA </t>
  </si>
  <si>
    <t xml:space="preserve">CALLE CARRIL DE SEVILLA 41 LLANOS (LOS) TORROX-COSTA </t>
  </si>
  <si>
    <t xml:space="preserve">CALLE MAR (DEL) 11 MORCHE (EL) TORROX-COSTA </t>
  </si>
  <si>
    <t xml:space="preserve">AVDA ANDALUCIA 16   </t>
  </si>
  <si>
    <t xml:space="preserve">CALLE MALAGA 13   </t>
  </si>
  <si>
    <t xml:space="preserve">CALLE MALAGA 10   </t>
  </si>
  <si>
    <t xml:space="preserve">PLAZA CARMEN (DEL) 4   </t>
  </si>
  <si>
    <t xml:space="preserve">AVDA VIVAR TELLEZ 2   </t>
  </si>
  <si>
    <t xml:space="preserve">CALLE RAFAEL ALBERTI 2   </t>
  </si>
  <si>
    <t xml:space="preserve">CALLE DOCTOR FERNANDO VIVAR 7   </t>
  </si>
  <si>
    <t xml:space="preserve">CALLE ALCALDE MANUEL REYNA 8   </t>
  </si>
  <si>
    <t xml:space="preserve">CALLE HNOS LOPEZ CAMPOS 14   </t>
  </si>
  <si>
    <t xml:space="preserve">AVDA CAMINO VIEJO DE VELEZ-MALAGA 21   </t>
  </si>
  <si>
    <t xml:space="preserve">CALLE INSULA S/N MEZQUITILLA LAGOS </t>
  </si>
  <si>
    <t xml:space="preserve">CALLE D. MANUEL JOSE GARCIA CAPARROS 1   </t>
  </si>
  <si>
    <t xml:space="preserve">CALLE PASEO NUEVO 18   </t>
  </si>
  <si>
    <t xml:space="preserve">CALLE REÑIDERO DEL 9   </t>
  </si>
  <si>
    <t xml:space="preserve">CALLE TEJEDA 12   </t>
  </si>
  <si>
    <t xml:space="preserve">CALLE ROCIO 6   </t>
  </si>
  <si>
    <t xml:space="preserve">CALLE ALCALDE MANUEL REYNA 1 A   </t>
  </si>
  <si>
    <t xml:space="preserve">CALLE DOCTOR LAUREANO CASQUERO 15   </t>
  </si>
  <si>
    <t xml:space="preserve">CALLE PINTOR CIPRIANO MALDONADO 8 TORRE DEL MAR  </t>
  </si>
  <si>
    <t xml:space="preserve">PLAZA RODRIGUEZ ACOSTA 2 TORRE DEL MAR  </t>
  </si>
  <si>
    <t xml:space="preserve">AVDA ANDALUCIA 108 TORRE DEL MAR  </t>
  </si>
  <si>
    <t xml:space="preserve">CALLE MIGUEL DE CERVANTES 6 TORRE DEL MAR  </t>
  </si>
  <si>
    <t xml:space="preserve">AVDA ANDALUCIA 127 CALETA DE VELEZ  </t>
  </si>
  <si>
    <t xml:space="preserve">CALLE RIO (EL) 30 TORRE DEL MAR  </t>
  </si>
  <si>
    <t xml:space="preserve">CALLE RODRIGO VIVAR 35 TORRE DEL MAR  </t>
  </si>
  <si>
    <t xml:space="preserve">CALLE MAESTRO GENARO RINCON 4 TORRE DEL MAR  </t>
  </si>
  <si>
    <t xml:space="preserve">CALLE CARRIL (EL) 8 CHILCHES  </t>
  </si>
  <si>
    <t xml:space="preserve">CALLE CARRETERA DE CAJIZ 1 ALMAYATE BAJO  </t>
  </si>
  <si>
    <t xml:space="preserve">CALLE DIAMANTE 2 ALMAYATE ALTO  </t>
  </si>
  <si>
    <t xml:space="preserve">CALLE ALCALDE PEDANEO ONOFRE MARFIL MEJIAS 5 CAJIZ  </t>
  </si>
  <si>
    <t xml:space="preserve">CALLE CAMPO DE LA IGLESIA 19 B BENAJARAFE  </t>
  </si>
  <si>
    <t xml:space="preserve">CTRA BENAMARGOSA 2 TRIANA  </t>
  </si>
  <si>
    <t xml:space="preserve">CALLE POETA GARCIA VALVERDE 9 TRAPICHE  </t>
  </si>
  <si>
    <t xml:space="preserve">CALLE SAN FRANCISCO 2   </t>
  </si>
  <si>
    <t xml:space="preserve">AVDA BLAS INFANTE S/N   </t>
  </si>
  <si>
    <t xml:space="preserve">AVDA MALAGA (DE) 24   </t>
  </si>
  <si>
    <t xml:space="preserve">CALLE CERVANTES 4   </t>
  </si>
  <si>
    <t xml:space="preserve">CALLE GRANADA 13   </t>
  </si>
  <si>
    <t xml:space="preserve">CALLE CUESTA LA 19 L ROMANES (LOS)  </t>
  </si>
  <si>
    <t xml:space="preserve">CALLE PINSAPO 8   </t>
  </si>
  <si>
    <t xml:space="preserve">CALLE AVA GARDNER 17   </t>
  </si>
  <si>
    <t xml:space="preserve">CALLE ECUADOR 1   </t>
  </si>
  <si>
    <t xml:space="preserve">CALLE CRUZ DE LA 40   </t>
  </si>
  <si>
    <t xml:space="preserve">CALLE CRUZ DE LA 35   </t>
  </si>
  <si>
    <t xml:space="preserve">CALLE HUERTA DEL RINCON 7   </t>
  </si>
  <si>
    <t xml:space="preserve">CALLE FRANCISCO DE JORGE GALLARDO 1   </t>
  </si>
  <si>
    <t xml:space="preserve">RONDA ALTA DE BENYAMINA 17   </t>
  </si>
  <si>
    <t xml:space="preserve">CALLE PROFESOR MARIANO ALBA 4   </t>
  </si>
  <si>
    <t xml:space="preserve">PLAZA GOYA 2   </t>
  </si>
  <si>
    <t xml:space="preserve">CALLE VILLA DEL RIO 1   </t>
  </si>
  <si>
    <t xml:space="preserve">AVDA BLAS INFANTE 2   </t>
  </si>
  <si>
    <t xml:space="preserve">LUGAR PARTIDO SANTA MARIA CERRO S/N   </t>
  </si>
  <si>
    <t xml:space="preserve">CALLE NACIMIENTO 1   </t>
  </si>
  <si>
    <t xml:space="preserve">CALLE CAMINILLO 1   </t>
  </si>
  <si>
    <t xml:space="preserve">CALLE SANTA ANA 3   </t>
  </si>
  <si>
    <t xml:space="preserve">CALLE PEDRO ALONSO 1   </t>
  </si>
  <si>
    <t xml:space="preserve">CALLE SOLEA S/N   </t>
  </si>
  <si>
    <t xml:space="preserve">CALLE DAOIZ 10   </t>
  </si>
  <si>
    <t xml:space="preserve">CALLE BLANCA DE LOS RIOS 24   </t>
  </si>
  <si>
    <t xml:space="preserve">CALLE SAN FERNANDO 1   </t>
  </si>
  <si>
    <t xml:space="preserve">PLAZA ESPAÑA (DE) 10   </t>
  </si>
  <si>
    <t xml:space="preserve">CALLE GALEOTA 11   </t>
  </si>
  <si>
    <t xml:space="preserve">CALLE CARDENAL AMIGO VALLEJO 1   </t>
  </si>
  <si>
    <t xml:space="preserve">CALLE GENERAL PRIM 2   </t>
  </si>
  <si>
    <t xml:space="preserve">PLAZA DOCTOR FLEMING 6 B   </t>
  </si>
  <si>
    <t xml:space="preserve">CALLE ESCULTOR ESTEBAN DOMINGUEZ 1   </t>
  </si>
  <si>
    <t xml:space="preserve">AVDA PRINCESA SOFIA 27   </t>
  </si>
  <si>
    <t xml:space="preserve">CALLE ALCALA Y HENKE 38   </t>
  </si>
  <si>
    <t xml:space="preserve">CALLE VASCONGADAS 1 A   </t>
  </si>
  <si>
    <t xml:space="preserve">CALLE FRANCISCO CALATRAVA JURADO 2   </t>
  </si>
  <si>
    <t xml:space="preserve">AVDA TREN DE LOS PANADEROS 25   </t>
  </si>
  <si>
    <t xml:space="preserve">CALLE PAZ (LA) S/N BARRIADA LA LIEBRE SOLEDAD (LA) </t>
  </si>
  <si>
    <t xml:space="preserve">CALLE MAESTRO JOSE CASADO 4   </t>
  </si>
  <si>
    <t xml:space="preserve">CALLE SILOS 92   </t>
  </si>
  <si>
    <t xml:space="preserve">CALLE PABLO PICASSO 1 A   </t>
  </si>
  <si>
    <t xml:space="preserve">AVDA TREN DE LOS PANADEROS 36   </t>
  </si>
  <si>
    <t xml:space="preserve">CALLE RAMON J.SENDER 8   </t>
  </si>
  <si>
    <t xml:space="preserve">CALLE ANA MARIA MATUTE 2 A   </t>
  </si>
  <si>
    <t xml:space="preserve">AVDA ESCULTORA LA ROLDANA S/N   </t>
  </si>
  <si>
    <t xml:space="preserve">CALLE VIRGEN DE LA ESPERANZA 1   </t>
  </si>
  <si>
    <t xml:space="preserve">CALLE JUAN RAMON JIMENEZ S/N   </t>
  </si>
  <si>
    <t xml:space="preserve">CALLE LANDELINO VELAZQUEZ "LANDELINO S/N   </t>
  </si>
  <si>
    <t xml:space="preserve">CALLE HUERTECILLA 1   </t>
  </si>
  <si>
    <t xml:space="preserve">PLAZA SAN IGNACIO (DE) S/N SAN IGNACIO DEL VIAR  </t>
  </si>
  <si>
    <t xml:space="preserve">CALLE PINO CARRASCO 1 ESQUIVEL  </t>
  </si>
  <si>
    <t xml:space="preserve">AVDA COLEGIOS (DE LOS) 11 VIAR (EL)  </t>
  </si>
  <si>
    <t xml:space="preserve">CALLE MADRID 26   </t>
  </si>
  <si>
    <t xml:space="preserve">CALLE JOSE DIAZ VELAZQUEZ S/N   </t>
  </si>
  <si>
    <t xml:space="preserve">CALLE CLAVEL 48   </t>
  </si>
  <si>
    <t xml:space="preserve">CALLE SAN BARTOLOME 1   </t>
  </si>
  <si>
    <t xml:space="preserve">CALLE VIRGEN DEL VALLE S/N ARAL (EL)  </t>
  </si>
  <si>
    <t xml:space="preserve">CALLE FUENTE 8 S   </t>
  </si>
  <si>
    <t xml:space="preserve">CALLE HUERTA DEL PILAR S/N   </t>
  </si>
  <si>
    <t xml:space="preserve">CALLE CALVARIO 2   </t>
  </si>
  <si>
    <t xml:space="preserve">AVDA ALCALDE GABRIEL MENGIBAR 4   </t>
  </si>
  <si>
    <t xml:space="preserve">CALLE RUEDO (EL) 7   </t>
  </si>
  <si>
    <t xml:space="preserve">CALLE DOÑA LUISA 1   </t>
  </si>
  <si>
    <t xml:space="preserve">CALLE SANTISIMA TRINIDAD 1   </t>
  </si>
  <si>
    <t xml:space="preserve">BARDA FRANCISCO DE QUEVEDO S/N   </t>
  </si>
  <si>
    <t xml:space="preserve">CALLE FUENTE DE LA SALUD 3   </t>
  </si>
  <si>
    <t xml:space="preserve">CALLE DOCTOR GAMERO 139   </t>
  </si>
  <si>
    <t xml:space="preserve">CALLE JUAN CARLOS I 7   </t>
  </si>
  <si>
    <t xml:space="preserve">CALLE ROSAL 2   </t>
  </si>
  <si>
    <t xml:space="preserve">URB JARDINES DE AZNALCOLLAR 2   </t>
  </si>
  <si>
    <t xml:space="preserve">AVDA CUBA 32   </t>
  </si>
  <si>
    <t xml:space="preserve">CALLE SAN ISIDRO 33 CORCOYA  </t>
  </si>
  <si>
    <t xml:space="preserve">AVDA CUBA 64   </t>
  </si>
  <si>
    <t xml:space="preserve">CALLE JAENES (LOS) 47   </t>
  </si>
  <si>
    <t xml:space="preserve">AVDA ANDALUCIA 14   </t>
  </si>
  <si>
    <t xml:space="preserve">CALLE HUELVA 1   </t>
  </si>
  <si>
    <t xml:space="preserve">CALLE LARGA 56   </t>
  </si>
  <si>
    <t xml:space="preserve">CALLE REYES CATOLICOS S/N   </t>
  </si>
  <si>
    <t xml:space="preserve">CALLE MANUEL SIUROT 11   </t>
  </si>
  <si>
    <t xml:space="preserve">CALLE ESTACADA DE LA IGLESIA 2   </t>
  </si>
  <si>
    <t xml:space="preserve">CALLE ALJIBE 29   </t>
  </si>
  <si>
    <t xml:space="preserve">CALLE JOSE LUIS CARO 6   </t>
  </si>
  <si>
    <t xml:space="preserve">CALLE AVERROES 4   </t>
  </si>
  <si>
    <t xml:space="preserve">CALLE PASEO DE CORDOBA 24   </t>
  </si>
  <si>
    <t xml:space="preserve">PLAZA PRIMERO DE MAYO 1   </t>
  </si>
  <si>
    <t xml:space="preserve">CALLE VELAZQUEZ 19   </t>
  </si>
  <si>
    <t xml:space="preserve">AVDA PORTUGAL 1 A   </t>
  </si>
  <si>
    <t xml:space="preserve">PASEO JOSE FERNANDEZ VEGA 58   </t>
  </si>
  <si>
    <t xml:space="preserve">CALLE RINCONADA (LA) 5   </t>
  </si>
  <si>
    <t xml:space="preserve">CALLE CONCEPCION DE OSUNA 3   </t>
  </si>
  <si>
    <t xml:space="preserve">CALLE REAL 2 A   </t>
  </si>
  <si>
    <t xml:space="preserve">AVDA ALFONSO X EL SABIO S/N   </t>
  </si>
  <si>
    <t xml:space="preserve">PLAZA DEL STMO. CRISTO DE LA VERA CRUZ 2   </t>
  </si>
  <si>
    <t xml:space="preserve">AVDA PABLO IGLESIAS 52   </t>
  </si>
  <si>
    <t xml:space="preserve">AVDA MIGUEL HERNANDEZ 58   </t>
  </si>
  <si>
    <t xml:space="preserve">CALLE UTRERA 1   </t>
  </si>
  <si>
    <t xml:space="preserve">AVDA DOCTOR FLEMING 16   </t>
  </si>
  <si>
    <t xml:space="preserve">AVDA JESUS NAZARENO S/N   </t>
  </si>
  <si>
    <t xml:space="preserve">PQUE 9 DE MAYO 1 MARISMILLAS  </t>
  </si>
  <si>
    <t xml:space="preserve">CALLE CURRO ROMERO 4   </t>
  </si>
  <si>
    <t xml:space="preserve">CALLE JULIO CESAR S/N   </t>
  </si>
  <si>
    <t xml:space="preserve">CALLE JOAQUIN ROMERO MURUBE 1   </t>
  </si>
  <si>
    <t xml:space="preserve">CALLE BUEN AIRE 4   </t>
  </si>
  <si>
    <t xml:space="preserve">CALLE CAMINO DE GUIA S/N   </t>
  </si>
  <si>
    <t xml:space="preserve">CALLE GERANIO S/N   </t>
  </si>
  <si>
    <t xml:space="preserve">CALLE TOMARES S/N   </t>
  </si>
  <si>
    <t xml:space="preserve">CALLE NUESTRA SEÑORA DE LAS ANGUSTIAS S/N   </t>
  </si>
  <si>
    <t xml:space="preserve">AVDA FUENTES DE ANDALUCIA S/N   </t>
  </si>
  <si>
    <t xml:space="preserve">CALLE POSITO 4   </t>
  </si>
  <si>
    <t xml:space="preserve">CALLE LARGA 68   </t>
  </si>
  <si>
    <t xml:space="preserve">CALLE ASUNCION CAMACHO LOPEZ "LA MONJA" 25   </t>
  </si>
  <si>
    <t xml:space="preserve">CALLE NUESTRO PADRE JESUS 11   </t>
  </si>
  <si>
    <t xml:space="preserve">BARDA PINTOR LOPEZ CABRERA 79   </t>
  </si>
  <si>
    <t xml:space="preserve">BARDA PINTOR LOPEZ CABRERA S/N   </t>
  </si>
  <si>
    <t xml:space="preserve">CALLE NARANJO 12   </t>
  </si>
  <si>
    <t xml:space="preserve">BARDA FUENTEZUELA 14   </t>
  </si>
  <si>
    <t xml:space="preserve">CALLE DOMINGUEZ DE LA HAZA 17   </t>
  </si>
  <si>
    <t xml:space="preserve">PLAZA SAN FERNANDO 5   </t>
  </si>
  <si>
    <t xml:space="preserve">CALLE DESCALZAS 1   </t>
  </si>
  <si>
    <t xml:space="preserve">RONDA LEON DE SAN FRANCISCO 3   </t>
  </si>
  <si>
    <t xml:space="preserve">CALLE ALFONSO X EL SABIO 6   </t>
  </si>
  <si>
    <t xml:space="preserve">CALLE ALFONSO X EL SABIO 5   </t>
  </si>
  <si>
    <t xml:space="preserve">CALLE PASEO LA CRUZ DEL CARMEN 20   </t>
  </si>
  <si>
    <t xml:space="preserve">BARDA GUADAJOZ S/N GUADAJOZ  </t>
  </si>
  <si>
    <t xml:space="preserve">CALLE JUAN CARLOS I 4   </t>
  </si>
  <si>
    <t xml:space="preserve">AVDA LIBERTAD (LA) 78   </t>
  </si>
  <si>
    <t xml:space="preserve">AVDA LIBERTAD (LA) 39   </t>
  </si>
  <si>
    <t xml:space="preserve">CALLE ANDALUCIA 22   </t>
  </si>
  <si>
    <t xml:space="preserve">CALLE NUESTRA SEÑORA DE LA ENCARNACION 45   </t>
  </si>
  <si>
    <t xml:space="preserve">CALLE PABLO PICASSO S/N   </t>
  </si>
  <si>
    <t xml:space="preserve">CALLE MIGUEL DE CERVANTES SAAVEDRA S/N   </t>
  </si>
  <si>
    <t xml:space="preserve">CALLE DOCTOR RAMIRO RIVERA S/N   </t>
  </si>
  <si>
    <t xml:space="preserve">CALLE MAESTRO VICTOR MANZANO 1   </t>
  </si>
  <si>
    <t xml:space="preserve">PLAZA LA PAZ 1   </t>
  </si>
  <si>
    <t xml:space="preserve">CALLE MANUEL RODRIGUEZ NAVARRO 8   </t>
  </si>
  <si>
    <t xml:space="preserve">AVDA JUAN CARLOS I J S/N   </t>
  </si>
  <si>
    <t xml:space="preserve">AVDA LOS DERECHOS HUMANOS 3   </t>
  </si>
  <si>
    <t xml:space="preserve">CALLE SAN MIGUEL 15   </t>
  </si>
  <si>
    <t xml:space="preserve">PLAZA LLANO (EL) 9   </t>
  </si>
  <si>
    <t xml:space="preserve">PLAZA DOCTOR NOSEA 1   </t>
  </si>
  <si>
    <t xml:space="preserve">CALLE PLAZUELA (LA) 30   </t>
  </si>
  <si>
    <t xml:space="preserve">CTRA JUDIO 3   </t>
  </si>
  <si>
    <t xml:space="preserve">CALLE SANTA CLARA 6   </t>
  </si>
  <si>
    <t xml:space="preserve">CALLE JUAN RAMIREZ FILOSIA 36   </t>
  </si>
  <si>
    <t xml:space="preserve">CALLE EDUARDO DATO 7   </t>
  </si>
  <si>
    <t xml:space="preserve">CALLE MESONES 15   </t>
  </si>
  <si>
    <t xml:space="preserve">CALLE AGUILAS 41   </t>
  </si>
  <si>
    <t xml:space="preserve">CALLE LORENZO IRISARRI 2   </t>
  </si>
  <si>
    <t xml:space="preserve">CALLE CERVANTES 36   </t>
  </si>
  <si>
    <t xml:space="preserve">CALLE SEGUIRIYAS 35   </t>
  </si>
  <si>
    <t xml:space="preserve">CALLE MAESTRA JOSEFA NAVARRO S/N   </t>
  </si>
  <si>
    <t xml:space="preserve">CALLE JESUS Y MARIA 2   </t>
  </si>
  <si>
    <t xml:space="preserve">CALLE MAESTRA JOSEFA NAVARRO 16   </t>
  </si>
  <si>
    <t xml:space="preserve">CALLE DOCTOR FLEMING 24   </t>
  </si>
  <si>
    <t xml:space="preserve">CALLE TINAJERIAS 44   </t>
  </si>
  <si>
    <t xml:space="preserve">CALLE PEREGRINO 1   </t>
  </si>
  <si>
    <t xml:space="preserve">CALLE CONCORDIA 8 B   </t>
  </si>
  <si>
    <t xml:space="preserve">CALLE MIGUEL BENITEZ CASTRO DE CASTRO 4   </t>
  </si>
  <si>
    <t xml:space="preserve">CALLE SAN JOSE DE CALASANZ 2   </t>
  </si>
  <si>
    <t xml:space="preserve">PLAZA HIDALGO CARRET 2   </t>
  </si>
  <si>
    <t xml:space="preserve">CALLE CERRO BLANCO 3   </t>
  </si>
  <si>
    <t xml:space="preserve">CALLE BOTIJAS (LAS) 6   </t>
  </si>
  <si>
    <t xml:space="preserve">CALLE CORNICABRA 3   </t>
  </si>
  <si>
    <t xml:space="preserve">CALLE DIEGO JUSTINIANO LAMADRID 1   </t>
  </si>
  <si>
    <t xml:space="preserve">CALLE SORIA 11   </t>
  </si>
  <si>
    <t xml:space="preserve">CALLE RUISEÑOR 3   </t>
  </si>
  <si>
    <t xml:space="preserve">URB CIUDAD BLANCA 25   </t>
  </si>
  <si>
    <t xml:space="preserve">CALLE VIRGEN DE LOS DESAMPARADOS 1   </t>
  </si>
  <si>
    <t xml:space="preserve">CALLE ISAAC PERAL 103   </t>
  </si>
  <si>
    <t xml:space="preserve">AVDA MOTILLA (DE LA) 3   </t>
  </si>
  <si>
    <t xml:space="preserve">AVDA TRIUNFO 24   </t>
  </si>
  <si>
    <t xml:space="preserve">CALLE LEOPOLDO ALAS 'CLARIN' 160   </t>
  </si>
  <si>
    <t xml:space="preserve">CALLE MARTINEZ MONTAÑES 14   </t>
  </si>
  <si>
    <t xml:space="preserve">CALLE MIRABRAS (DEL) 2   </t>
  </si>
  <si>
    <t xml:space="preserve">CALLE MAESTRO AMADEO VIVES 1   </t>
  </si>
  <si>
    <t xml:space="preserve">CALLE GABRIEL GARCIA MARQUEZ 14   </t>
  </si>
  <si>
    <t xml:space="preserve">AVDA MADRE PAULA MONTALT 61 A QUINTO  </t>
  </si>
  <si>
    <t xml:space="preserve">CALLE ALMIRANTE BONIFAZ 64 FUENTE DEL REY  </t>
  </si>
  <si>
    <t xml:space="preserve">AVDA PINOS (LOS) 9 QUINTO  </t>
  </si>
  <si>
    <t xml:space="preserve">CALLE MURANO 33 QUINTO  </t>
  </si>
  <si>
    <t xml:space="preserve">CALLE VASCO NUÑEZ DE BALBOA S/N QUINTO  </t>
  </si>
  <si>
    <t xml:space="preserve">CALLE JOSE PICHACO GUTIERREZ 1   </t>
  </si>
  <si>
    <t xml:space="preserve">CALLE COMPAÑIA 8   </t>
  </si>
  <si>
    <t xml:space="preserve">CALLE EBANO 21   </t>
  </si>
  <si>
    <t xml:space="preserve">CALLE MALAGA 22   </t>
  </si>
  <si>
    <t xml:space="preserve">CALLE MERINOS 87   </t>
  </si>
  <si>
    <t xml:space="preserve">AVDA NUESTRA SEÑORA DEL VALLE 18   </t>
  </si>
  <si>
    <t xml:space="preserve">CALLE RINCONADA S/N   </t>
  </si>
  <si>
    <t xml:space="preserve">CALLE SAN JUAN BOSCO 16   </t>
  </si>
  <si>
    <t xml:space="preserve">AVDA TOREROS (LOS) 2   </t>
  </si>
  <si>
    <t xml:space="preserve">AVDA DOCTOR SANCHEZ MALO 69   </t>
  </si>
  <si>
    <t xml:space="preserve">AVDA ANDALUCIA 8   </t>
  </si>
  <si>
    <t xml:space="preserve">CALLE CESTERIA 5   </t>
  </si>
  <si>
    <t xml:space="preserve">AVDA MIGUEL DE CERVANTES 21   </t>
  </si>
  <si>
    <t xml:space="preserve">LUGAR ISLA REDONDA S/N ISLA REDONDA  </t>
  </si>
  <si>
    <t xml:space="preserve">CALLE EMILIO CASTELAR 45   </t>
  </si>
  <si>
    <t xml:space="preserve">AVDA LEAL CASTAÑO 6   </t>
  </si>
  <si>
    <t xml:space="preserve">CALLE SALADILLO 37   </t>
  </si>
  <si>
    <t xml:space="preserve">CALLE SALADILLO 12   </t>
  </si>
  <si>
    <t xml:space="preserve">CALLE MOLINOS 34   </t>
  </si>
  <si>
    <t xml:space="preserve">AVDA ANDALUCIA (DE) 62   </t>
  </si>
  <si>
    <t xml:space="preserve">PLAZA CORACHA (DE LA) S/N   </t>
  </si>
  <si>
    <t xml:space="preserve">PLAZA CORACHA (DE LA) 19   </t>
  </si>
  <si>
    <t xml:space="preserve">CALLE VIGAS (LAS) 3   </t>
  </si>
  <si>
    <t xml:space="preserve">CALLE GENERAL ARMERO 51   </t>
  </si>
  <si>
    <t xml:space="preserve">AVDA CONSTITUCION (LA) 35   </t>
  </si>
  <si>
    <t xml:space="preserve">CALLE GENERAL ARMERO 131   </t>
  </si>
  <si>
    <t xml:space="preserve">CALLE ANTIGUA CALLE REAL 40   </t>
  </si>
  <si>
    <t xml:space="preserve">CALLE FUENTE (LA) 2   </t>
  </si>
  <si>
    <t xml:space="preserve">BARDA ANDALUCIA S/N   </t>
  </si>
  <si>
    <t xml:space="preserve">CALLE PRIMER TENIENTE ALCALDE JOSE GARRIDO S/N   </t>
  </si>
  <si>
    <t xml:space="preserve">CALLE ALCALDE ACUÑA CARRASCO 1   </t>
  </si>
  <si>
    <t xml:space="preserve">CALLE VIRGEN DE LA SIERRA 2   </t>
  </si>
  <si>
    <t xml:space="preserve">AVDA CONCORDIA S/N   </t>
  </si>
  <si>
    <t xml:space="preserve">CALLE ROMERO RESSENDI 28   </t>
  </si>
  <si>
    <t xml:space="preserve">CALLE JUAN DE DIOS SOTO 16   </t>
  </si>
  <si>
    <t xml:space="preserve">CALLE POZA 7   </t>
  </si>
  <si>
    <t xml:space="preserve">CALLE CERVANTES 7 B   </t>
  </si>
  <si>
    <t xml:space="preserve">CALLE DOCTOR FLEMING 1   </t>
  </si>
  <si>
    <t xml:space="preserve">AVDA ALCALDE JUSTO PADILLA BURGOS 3   </t>
  </si>
  <si>
    <t xml:space="preserve">PASEO ALAMEDA 5 TORRE DE LA REINA  </t>
  </si>
  <si>
    <t xml:space="preserve">AVDA ALCALDE JUSTO PADILLA BURGOS 5   </t>
  </si>
  <si>
    <t xml:space="preserve">CALLE CONCEPCION SOTO 92 PAJANOSAS (LAS)  </t>
  </si>
  <si>
    <t xml:space="preserve">PLAZA ANDALUCIA 5   </t>
  </si>
  <si>
    <t xml:space="preserve">CALLE CAPITAN MUÑOZ OLIVE 26   </t>
  </si>
  <si>
    <t xml:space="preserve">CALLE PUENTE 23   </t>
  </si>
  <si>
    <t xml:space="preserve">CALLE GRANADA 1   </t>
  </si>
  <si>
    <t xml:space="preserve">AVDA SENDA (LA) 27   </t>
  </si>
  <si>
    <t xml:space="preserve">CALLE VIRGEN DE LA ASUNCION 2   </t>
  </si>
  <si>
    <t xml:space="preserve">CALLE MODESTO MALLEN LOPEZ 7   </t>
  </si>
  <si>
    <t xml:space="preserve">PLAZA CERVANTES S/N   </t>
  </si>
  <si>
    <t xml:space="preserve">CALLE HURACAN 35   </t>
  </si>
  <si>
    <t xml:space="preserve">CALLE CUESTA BELEN 1   </t>
  </si>
  <si>
    <t xml:space="preserve">AVDA JUAN PEÑA 'EL LEBRIJANO' 1   </t>
  </si>
  <si>
    <t xml:space="preserve">CALLE HURACAN 14   </t>
  </si>
  <si>
    <t xml:space="preserve">CMNO ACEITUNO 36   </t>
  </si>
  <si>
    <t xml:space="preserve">CALLE TETUAN 15   </t>
  </si>
  <si>
    <t xml:space="preserve">CALLE GERARDO DIEGO 1   </t>
  </si>
  <si>
    <t xml:space="preserve">CALLE ISLANDIA 1   </t>
  </si>
  <si>
    <t xml:space="preserve">AVDA ANTONIO CALVO RUIZ 15   </t>
  </si>
  <si>
    <t xml:space="preserve">CALLE JOSE SANCHEZ DE ALVA 28   </t>
  </si>
  <si>
    <t xml:space="preserve">PLAZA RECTOR MERINA 2   </t>
  </si>
  <si>
    <t xml:space="preserve">AVDA DOCTOR JOSE VIEL 3   </t>
  </si>
  <si>
    <t xml:space="preserve">CALLE MANUEL DE FALLA 2   </t>
  </si>
  <si>
    <t xml:space="preserve">AVDA ANDALUCIA (DE) 36   </t>
  </si>
  <si>
    <t xml:space="preserve">CALLE PICASSO 15   </t>
  </si>
  <si>
    <t xml:space="preserve">CALLE BLAS INFANTE 8   </t>
  </si>
  <si>
    <t xml:space="preserve">CALLE NUESTRA SEÑORA DE LA CABEZA 14   </t>
  </si>
  <si>
    <t xml:space="preserve">CALLE LEPANTO 9   </t>
  </si>
  <si>
    <t xml:space="preserve">CALLE VIRGEN DE LOS REYES 24   </t>
  </si>
  <si>
    <t xml:space="preserve">AVDA CRUZ (LA) 37   </t>
  </si>
  <si>
    <t xml:space="preserve">AVDA PRIM 67   </t>
  </si>
  <si>
    <t xml:space="preserve">BARDA NUESTRO PADRE JESUS 2   </t>
  </si>
  <si>
    <t xml:space="preserve">CALLE CATRIA (LA) 3 PRIORATO (EL)  </t>
  </si>
  <si>
    <t xml:space="preserve">PLAZA ERMITA (LA) 1 SETEFILLA  </t>
  </si>
  <si>
    <t xml:space="preserve">CALLE MAESTRA MARIBEL HIDALGO 4   </t>
  </si>
  <si>
    <t xml:space="preserve">AVDA GRUPO ESCOLAR 17 CAMPILLO (EL)  </t>
  </si>
  <si>
    <t xml:space="preserve">CALLE AZAHAR 24   </t>
  </si>
  <si>
    <t xml:space="preserve">CALLE GERARDO DIEGO 3   </t>
  </si>
  <si>
    <t xml:space="preserve">CALLE NUESTROS MAYORES S/N   </t>
  </si>
  <si>
    <t xml:space="preserve">CALLE ESTEBANEZ CALDERON 2   </t>
  </si>
  <si>
    <t xml:space="preserve">CALLE NUESTRA SEÑORA DE LOS REYES 34   </t>
  </si>
  <si>
    <t xml:space="preserve">CALLE NUESTRA SEÑORA DE LOS ANGELES 5   </t>
  </si>
  <si>
    <t xml:space="preserve">CALLE PINAR S/N   </t>
  </si>
  <si>
    <t xml:space="preserve">CALLE ALCALDE RETAMINO 8   </t>
  </si>
  <si>
    <t xml:space="preserve">CALLE GREGORIO ORDOÑEZ 2   </t>
  </si>
  <si>
    <t xml:space="preserve">CALLE PEDRO MUÑOZ SECA 1   </t>
  </si>
  <si>
    <t xml:space="preserve">CALLE NAVARRA S/N   </t>
  </si>
  <si>
    <t xml:space="preserve">CTRA SAN JUAN PALOMARES 68   </t>
  </si>
  <si>
    <t xml:space="preserve">CALLE BARCELONA 19   </t>
  </si>
  <si>
    <t xml:space="preserve">CALLE SAN ISIDRO LABRADOR S/N   </t>
  </si>
  <si>
    <t xml:space="preserve">CALLE VERDE ALBAHACA 1   </t>
  </si>
  <si>
    <t xml:space="preserve">CALLE FEDERICO GARCIA LORCA 4   </t>
  </si>
  <si>
    <t xml:space="preserve">CALLE RONDA DE CAVALERI 2   </t>
  </si>
  <si>
    <t xml:space="preserve">AVDA AMERICAS (LAS) S/N   </t>
  </si>
  <si>
    <t xml:space="preserve">AVDA CONSTITUCION (LA) 1   </t>
  </si>
  <si>
    <t xml:space="preserve">AVDA REPUBLICA ESPAÑOLA (DE LA) S/N   </t>
  </si>
  <si>
    <t xml:space="preserve">CALLE NUEVA 97   </t>
  </si>
  <si>
    <t xml:space="preserve">AVDA CIVILIZACIONES (DE LAS) S/N   </t>
  </si>
  <si>
    <t xml:space="preserve">CALLE GINER DE LOS RIOS S/N   </t>
  </si>
  <si>
    <t xml:space="preserve">AVDA CONOCIMIENTO (DEL) 2   </t>
  </si>
  <si>
    <t xml:space="preserve">CTRA MAIRENA ALMENSILLA 24   </t>
  </si>
  <si>
    <t xml:space="preserve">CALLE MAESTRO ALBERTO BELLIDO 2   </t>
  </si>
  <si>
    <t xml:space="preserve">CALLE JUAN XXIII 12   </t>
  </si>
  <si>
    <t xml:space="preserve">CALLE ALAMEDA 1   </t>
  </si>
  <si>
    <t xml:space="preserve">CALLE DIEGO LOPEZ DE ARENAS 7   </t>
  </si>
  <si>
    <t xml:space="preserve">CALLE JUAN XXIII 16   </t>
  </si>
  <si>
    <t xml:space="preserve">CALLE VIRGEN DE GUADALUPE S/N   </t>
  </si>
  <si>
    <t xml:space="preserve">CALLE FUENTES DE ANDALUCIA 10   </t>
  </si>
  <si>
    <t xml:space="preserve">CTRA PARADAS 4   </t>
  </si>
  <si>
    <t xml:space="preserve">CALLE PABLO NERUDA 5 MATARREDONDA  </t>
  </si>
  <si>
    <t xml:space="preserve">CALLE SAN JOSE DE CALASANZ 1   </t>
  </si>
  <si>
    <t xml:space="preserve">CALLE RAFAEL ALBERTI 19   </t>
  </si>
  <si>
    <t xml:space="preserve">CALLE VIRGEN NUESTRA SEÑORA DE FATIMA 25   </t>
  </si>
  <si>
    <t xml:space="preserve">PLAZA JESUS DEL GRAN PODER 1   </t>
  </si>
  <si>
    <t xml:space="preserve">CALLE MARTIN SALAZAR 12   </t>
  </si>
  <si>
    <t xml:space="preserve">PLAZA ANDALUCIA S/N   </t>
  </si>
  <si>
    <t xml:space="preserve">CALLE RONDA 32   </t>
  </si>
  <si>
    <t xml:space="preserve">CALLE SEVILLA 86   </t>
  </si>
  <si>
    <t xml:space="preserve">CALLE DOCTOR RAMON CRUZ AUÑON 9   </t>
  </si>
  <si>
    <t xml:space="preserve">CALLE RIO NERVION 2   </t>
  </si>
  <si>
    <t xml:space="preserve">AVDA ESTACION (DE LA) 3   </t>
  </si>
  <si>
    <t xml:space="preserve">CALLE SALAMANCA 1   </t>
  </si>
  <si>
    <t xml:space="preserve">CALLE GABRIEL CELAYA 3   </t>
  </si>
  <si>
    <t xml:space="preserve">AVDA MANCERA 12   </t>
  </si>
  <si>
    <t xml:space="preserve">PASEO ALAMEDA (LA) 26   </t>
  </si>
  <si>
    <t xml:space="preserve">POLIG RANCHO FASE 1 (EL) 1 B   </t>
  </si>
  <si>
    <t xml:space="preserve">CALLE ANIMAS 10   </t>
  </si>
  <si>
    <t xml:space="preserve">ESCA CASTILLO (EL) 6   </t>
  </si>
  <si>
    <t xml:space="preserve">CALLE SAN FRANCISCO 14   </t>
  </si>
  <si>
    <t xml:space="preserve">CALLE FUENTENUEVA 20   </t>
  </si>
  <si>
    <t xml:space="preserve">CALLE VELARDE 43   </t>
  </si>
  <si>
    <t xml:space="preserve">AVDA JUAN PABLO II 2   </t>
  </si>
  <si>
    <t xml:space="preserve">AVDA LORETO 3   </t>
  </si>
  <si>
    <t xml:space="preserve">CALLE CARTUJA 11   </t>
  </si>
  <si>
    <t xml:space="preserve">AVDA RAYA REAL (DE LA) 1   </t>
  </si>
  <si>
    <t xml:space="preserve">CALLE SAN CRISTOBAL 9   </t>
  </si>
  <si>
    <t xml:space="preserve">CALLE SAN FRANCISCO 5   </t>
  </si>
  <si>
    <t xml:space="preserve">PASEO SAN ARCADIO 1   </t>
  </si>
  <si>
    <t xml:space="preserve">CALLE SAN JOSE DE CALASANZ 7   </t>
  </si>
  <si>
    <t xml:space="preserve">CALLE SEVILLA 22   </t>
  </si>
  <si>
    <t xml:space="preserve">PLAZA REYES CATOLICOS 7   </t>
  </si>
  <si>
    <t xml:space="preserve">CALLE RECTOR DIEGO RAMIREZ 46   </t>
  </si>
  <si>
    <t xml:space="preserve">CALLE PROFESOR FRANCISCO OLID 7   </t>
  </si>
  <si>
    <t xml:space="preserve">PLAZA REYES CATOLICOS 8   </t>
  </si>
  <si>
    <t xml:space="preserve">CALLE REAL DE VILLAFRANCA 24   </t>
  </si>
  <si>
    <t xml:space="preserve">CALLE LAGUNA DE CARO 57   </t>
  </si>
  <si>
    <t xml:space="preserve">CALLE JUAN JOSE BAQUERO 19   </t>
  </si>
  <si>
    <t xml:space="preserve">CALLE ALONSO SANCHEZ PINZON 27   </t>
  </si>
  <si>
    <t xml:space="preserve">CTRA CARRETERA DEL MONTE 1   </t>
  </si>
  <si>
    <t xml:space="preserve">CALLE NUESTRA SEÑORA DE LA AURORA 41   </t>
  </si>
  <si>
    <t xml:space="preserve">CALLE MAESTRA LUCIA GONZALEZ 2   </t>
  </si>
  <si>
    <t xml:space="preserve">CALLE JOAQUIN ROMERO MURUBE 19   </t>
  </si>
  <si>
    <t xml:space="preserve">CALLE ESCUELAS 1 CHAPATALES (LOS)  </t>
  </si>
  <si>
    <t xml:space="preserve">CALLE SAN JOSE 2 A TROBAL (EL)  </t>
  </si>
  <si>
    <t xml:space="preserve">CALLE MARIA AUXILIADORA 2   </t>
  </si>
  <si>
    <t xml:space="preserve">CALLE HUELVA 30   </t>
  </si>
  <si>
    <t xml:space="preserve">CALLE MAESTRO ENRIQUE RODRIGUEZ 2   </t>
  </si>
  <si>
    <t xml:space="preserve">AVDA ALFREDO NOBEL S/N   </t>
  </si>
  <si>
    <t xml:space="preserve">CALLE ALVAREZ QUINTERO 126   </t>
  </si>
  <si>
    <t xml:space="preserve">CALLE PRINCIPE DE ASTURIAS 58   </t>
  </si>
  <si>
    <t xml:space="preserve">CALLE ANTONIO GAUDI 5   </t>
  </si>
  <si>
    <t xml:space="preserve">CALLE FELIPE II 11   </t>
  </si>
  <si>
    <t xml:space="preserve">CALLE ORTEGA Y GASSET 25   </t>
  </si>
  <si>
    <t xml:space="preserve">CALLE JUAN JOSE BAQUERO 130   </t>
  </si>
  <si>
    <t xml:space="preserve">CALLE ORTEGA Y GASSET 45   </t>
  </si>
  <si>
    <t xml:space="preserve">CALLE PORTUGAL S/N   </t>
  </si>
  <si>
    <t xml:space="preserve">PLAZA MAYOR 6 MARIBAÑEZ  </t>
  </si>
  <si>
    <t xml:space="preserve">CALLE MAIRENA DEL ALJARAFE S/N   </t>
  </si>
  <si>
    <t xml:space="preserve">AVDA ALJARAFE (DEL) 23   </t>
  </si>
  <si>
    <t xml:space="preserve">CALLE GRECO 11   </t>
  </si>
  <si>
    <t xml:space="preserve">CALLE UNO DE MAYO 69   </t>
  </si>
  <si>
    <t xml:space="preserve">CALLE TULIPAN 4   </t>
  </si>
  <si>
    <t xml:space="preserve">CALLE SANTO CRISTO 106   </t>
  </si>
  <si>
    <t xml:space="preserve">CALLE CERVANTES 26 A   </t>
  </si>
  <si>
    <t xml:space="preserve">CALLE CERVANTES 26   </t>
  </si>
  <si>
    <t xml:space="preserve">CALLE CERQUILLA (LA) S/N   </t>
  </si>
  <si>
    <t xml:space="preserve">CALLE MALAGA 3   </t>
  </si>
  <si>
    <t xml:space="preserve">CALLE SANTILLAN 1   </t>
  </si>
  <si>
    <t xml:space="preserve">CALLE BODEGAS 1   </t>
  </si>
  <si>
    <t xml:space="preserve">PLAZA BELEN 12   </t>
  </si>
  <si>
    <t xml:space="preserve">CALLE BLAS INFANTE 4   </t>
  </si>
  <si>
    <t xml:space="preserve">PLAZA NUESTRA SEÑORA DE LOS REYES 4   </t>
  </si>
  <si>
    <t xml:space="preserve">CALLE MAGALLANES 89   </t>
  </si>
  <si>
    <t xml:space="preserve">CALLE MARQUES DE SANTILLANA 68   </t>
  </si>
  <si>
    <t xml:space="preserve">AVDA PARQUE (EL) S/N   </t>
  </si>
  <si>
    <t xml:space="preserve">CTRA OLVERA S/N   </t>
  </si>
  <si>
    <t xml:space="preserve">CALLE VICTORIA 2   </t>
  </si>
  <si>
    <t xml:space="preserve">CALLE FABRICA 27   </t>
  </si>
  <si>
    <t xml:space="preserve">AVDA ANTONIO FUENTES 2   </t>
  </si>
  <si>
    <t xml:space="preserve">AVDA DOCTOR ESPINOSA 54   </t>
  </si>
  <si>
    <t xml:space="preserve">CALLE TEJARES (LOS) 23   </t>
  </si>
  <si>
    <t xml:space="preserve">CALLE CILLA (LA) 20   </t>
  </si>
  <si>
    <t xml:space="preserve">CALLE SAN FRANCISCO 4   </t>
  </si>
  <si>
    <t xml:space="preserve">CALLE SAN IGNACIO 1   </t>
  </si>
  <si>
    <t xml:space="preserve">CALLE PUENTECILLA 2   </t>
  </si>
  <si>
    <t xml:space="preserve">CALLE MATADERO 9   </t>
  </si>
  <si>
    <t xml:space="preserve">CALLE SANTA MARIA (LA) 5   </t>
  </si>
  <si>
    <t xml:space="preserve">AVDA BLANCA PALOMA 2   </t>
  </si>
  <si>
    <t xml:space="preserve">AVDA VEGA (LA) 43   </t>
  </si>
  <si>
    <t xml:space="preserve">CALLE CAÑADA DE TIO FELIX 1   </t>
  </si>
  <si>
    <t xml:space="preserve">CALLE PRACTICANTE ANTONIO MONTERO 6   </t>
  </si>
  <si>
    <t xml:space="preserve">CALLE SOL 42   </t>
  </si>
  <si>
    <t xml:space="preserve">CALLE 28 DE FEBRERO 40   </t>
  </si>
  <si>
    <t xml:space="preserve">BARDA SANTA CRUZ S/N SAN JOSE DE LA RINCONADA  </t>
  </si>
  <si>
    <t xml:space="preserve">CALLE CULTURA 41 SAN JOSE DE LA RINCONADA  </t>
  </si>
  <si>
    <t xml:space="preserve">CALLE VELAZQUEZ S/N SAN JOSE DE LA RINCONADA  </t>
  </si>
  <si>
    <t xml:space="preserve">CALLE CULTURA 43 SAN JOSE DE LA RINCONADA  </t>
  </si>
  <si>
    <t xml:space="preserve">CALLE ALCALA DE GUADAIRA 2 SAN JOSE DE LA RINCONADA  </t>
  </si>
  <si>
    <t xml:space="preserve">AVDA PORTUGAL (DE) 2 SAN JOSE DE LA RINCONADA  </t>
  </si>
  <si>
    <t xml:space="preserve">CALLE MANUEL SIUROT 1   </t>
  </si>
  <si>
    <t xml:space="preserve">CALLE MANUEL SIUROT 6   </t>
  </si>
  <si>
    <t xml:space="preserve">CALLE ABASTOS 17   </t>
  </si>
  <si>
    <t xml:space="preserve">AVDA ANDALUCIA 53   </t>
  </si>
  <si>
    <t xml:space="preserve">CALLE JUAN RAMON JIMENEZ 11   </t>
  </si>
  <si>
    <t xml:space="preserve">CALLE NUESTRO PADRE JESUS 1   </t>
  </si>
  <si>
    <t xml:space="preserve">CALLE BARAJAS 6   </t>
  </si>
  <si>
    <t xml:space="preserve">PLAZA DONCEL (EL) S/N   </t>
  </si>
  <si>
    <t xml:space="preserve">CALLE ANTONIO MACHADO 33   </t>
  </si>
  <si>
    <t xml:space="preserve">CALLE MINAS DE CALA S/N   </t>
  </si>
  <si>
    <t xml:space="preserve">AVDA CUESTA DE CROSS S/N   </t>
  </si>
  <si>
    <t xml:space="preserve">CALLE ESPERANZA APONTE 2   </t>
  </si>
  <si>
    <t xml:space="preserve">CALLE SANTO DOMINGO DE GUZMAN 9   </t>
  </si>
  <si>
    <t xml:space="preserve">CALLE SEVERO OCHOA S/N   </t>
  </si>
  <si>
    <t xml:space="preserve">CALLE CONCORDIA (LA) 2   </t>
  </si>
  <si>
    <t xml:space="preserve">CALLE ALMUÑECAR 2   </t>
  </si>
  <si>
    <t xml:space="preserve">CALLE PUEBLOS BLANCOS (LOS) 60   </t>
  </si>
  <si>
    <t xml:space="preserve">AVDA PRINCIPE DE ESPAÑA 3   </t>
  </si>
  <si>
    <t xml:space="preserve">GTA ANTONIO MOGUER 1   </t>
  </si>
  <si>
    <t xml:space="preserve">AVDA CONCEPCION RGUEZ SOLIS 53   </t>
  </si>
  <si>
    <t xml:space="preserve">CALLE CASTILLA 10   </t>
  </si>
  <si>
    <t xml:space="preserve">CALLE NATURALEZA 1   </t>
  </si>
  <si>
    <t xml:space="preserve">CALLE ARROYO S/N   </t>
  </si>
  <si>
    <t xml:space="preserve">AVDA EXTREMADURA 165   </t>
  </si>
  <si>
    <t xml:space="preserve">CALLE ALMENDRA (LA) S/N   </t>
  </si>
  <si>
    <t xml:space="preserve">CALLE FRAY ANTONIO 17   </t>
  </si>
  <si>
    <t xml:space="preserve">CALLE FRANCISCO CARRION MEJIAS 10   </t>
  </si>
  <si>
    <t xml:space="preserve">CALLE SAN LUIS 35   </t>
  </si>
  <si>
    <t xml:space="preserve">CALLE AMOR DE DIOS 28   </t>
  </si>
  <si>
    <t xml:space="preserve">CALLE ARGUIJO 5   </t>
  </si>
  <si>
    <t xml:space="preserve">PLAZA GAVIDIA 10   </t>
  </si>
  <si>
    <t xml:space="preserve">CALLE MAESTRO QUIROGA 2   </t>
  </si>
  <si>
    <t xml:space="preserve">CALLE BAÑOS 48   </t>
  </si>
  <si>
    <t xml:space="preserve">CALLE JESUS DEL GRAN PODER 49   </t>
  </si>
  <si>
    <t xml:space="preserve">CALLE CALATRAVA 38   </t>
  </si>
  <si>
    <t xml:space="preserve">PLAZA ALAMEDA DE HERCULES 13   </t>
  </si>
  <si>
    <t xml:space="preserve">CALLE PACHECO Y NUÑEZ DE PRADO 50   </t>
  </si>
  <si>
    <t xml:space="preserve">CALLE VIRGEN DE LOS BUENOS LIBROS 2   </t>
  </si>
  <si>
    <t xml:space="preserve">CALLE PADRE MANJON 25   </t>
  </si>
  <si>
    <t xml:space="preserve">CALLE PASTOR Y LANDERO 6   </t>
  </si>
  <si>
    <t xml:space="preserve">CALLE ZARAGOZA 8   </t>
  </si>
  <si>
    <t xml:space="preserve">CALLE MARIA AUXILIADORA 18   </t>
  </si>
  <si>
    <t xml:space="preserve">CALLE ADOLFO RODRIGUEZ JURADO 1   </t>
  </si>
  <si>
    <t xml:space="preserve">PLAZA TRIUNFO 4   </t>
  </si>
  <si>
    <t xml:space="preserve">CALLE CASTELAR 22   </t>
  </si>
  <si>
    <t xml:space="preserve">CALLE MESON DEL MORO 3   </t>
  </si>
  <si>
    <t xml:space="preserve">CALLE CHAPINEROS 6   </t>
  </si>
  <si>
    <t xml:space="preserve">CALLE LEVIES 17   </t>
  </si>
  <si>
    <t xml:space="preserve">CALLE MURO DE LOS NAVARROS 60   </t>
  </si>
  <si>
    <t xml:space="preserve">CALLE DON FADRIQUE 59   </t>
  </si>
  <si>
    <t xml:space="preserve">CALLE VERANO 10   </t>
  </si>
  <si>
    <t xml:space="preserve">CALLE MANUEL VILLALOBOS 1 A   </t>
  </si>
  <si>
    <t xml:space="preserve">CALLE DOCTOR JIMENEZ DIAZ 1   </t>
  </si>
  <si>
    <t xml:space="preserve">CALLE PREVISION 4 A   </t>
  </si>
  <si>
    <t xml:space="preserve">CALLE CEREZA 3   </t>
  </si>
  <si>
    <t xml:space="preserve">CALLE ERMITA DEL ROCIO 3   </t>
  </si>
  <si>
    <t xml:space="preserve">AVDA DOCTOR FEDRIANI 21   </t>
  </si>
  <si>
    <t xml:space="preserve">CALLE VENTA DE LOS GATOS 1   </t>
  </si>
  <si>
    <t xml:space="preserve">CALLE FRAY SERAFIN MADRID 2   </t>
  </si>
  <si>
    <t xml:space="preserve">CALLE ESCULTOR FRANCISCO BUIZA 1   </t>
  </si>
  <si>
    <t xml:space="preserve">CALLE DOCTOR JOSE MANUEL PUELLES DE LOS SAN 4   </t>
  </si>
  <si>
    <t xml:space="preserve">PLAZA LUIS CERNUDA 20   </t>
  </si>
  <si>
    <t xml:space="preserve">CALLE ORQUIDEA 57   </t>
  </si>
  <si>
    <t xml:space="preserve">AVDA PINO MONTANO 21 A   </t>
  </si>
  <si>
    <t xml:space="preserve">AVDA SAN JUAN DE LA SALLE 2   </t>
  </si>
  <si>
    <t xml:space="preserve">AVDA ALCALDE MANUEL DEL VALLE 69   </t>
  </si>
  <si>
    <t xml:space="preserve">AVDA TRABAJADORES INMIGRANTES 14   </t>
  </si>
  <si>
    <t xml:space="preserve">CALLE REAL DE LA JARA (EL) 11   </t>
  </si>
  <si>
    <t xml:space="preserve">CALLE CAZALLA DE LA SIERRA 1 A   </t>
  </si>
  <si>
    <t xml:space="preserve">CALLE FROILAN DE LA SERNA 16   </t>
  </si>
  <si>
    <t xml:space="preserve">CALLE CARRETERA DE CARMONA 45 A   </t>
  </si>
  <si>
    <t xml:space="preserve">CALLE ALEJO FERNANDEZ 13   </t>
  </si>
  <si>
    <t xml:space="preserve">PLAZA SAN SEBASTIAN 1   </t>
  </si>
  <si>
    <t xml:space="preserve">CALLE GONZALO BILBAO 7   </t>
  </si>
  <si>
    <t xml:space="preserve">AVDA EDUARDO DATO 20 B   </t>
  </si>
  <si>
    <t xml:space="preserve">CALLE PABLO PICASSO 8   </t>
  </si>
  <si>
    <t xml:space="preserve">CALLE LUIS MONTOTO 89   </t>
  </si>
  <si>
    <t xml:space="preserve">CALLE JOSE RECUERDA RUBIO 6   </t>
  </si>
  <si>
    <t xml:space="preserve">AVDA EDUARDO DATO 20 A   </t>
  </si>
  <si>
    <t xml:space="preserve">CALLE ROJAS ZORRILLA 7   </t>
  </si>
  <si>
    <t xml:space="preserve">AVDA CRUZ DEL CAMPO (LA) 52   </t>
  </si>
  <si>
    <t xml:space="preserve">CALLE BEATRIZ DE SUABIA 115   </t>
  </si>
  <si>
    <t xml:space="preserve">CALLE FERNANDEZ DE RIBERA 17   </t>
  </si>
  <si>
    <t xml:space="preserve">CALLE BEATRIZ DE SUABIA 109   </t>
  </si>
  <si>
    <t xml:space="preserve">CALLE MARIANO BENLLIURE 3 B   </t>
  </si>
  <si>
    <t xml:space="preserve">CALLE MARTIN DE GAINZA 2   </t>
  </si>
  <si>
    <t xml:space="preserve">CALLE MAESTRE HAMETE 11   </t>
  </si>
  <si>
    <t xml:space="preserve">AVDA MENENDEZ PELAYO 30   </t>
  </si>
  <si>
    <t xml:space="preserve">CALLE JILGUERO 27 B   </t>
  </si>
  <si>
    <t xml:space="preserve">CALLE CANDELON 1   </t>
  </si>
  <si>
    <t xml:space="preserve">AVDA SAN JUAN DE LA CRUZ 44   </t>
  </si>
  <si>
    <t xml:space="preserve">CALLE AMOR 25   </t>
  </si>
  <si>
    <t xml:space="preserve">CALLE SALOBREÑA 2   </t>
  </si>
  <si>
    <t xml:space="preserve">CALLE PAULO OROSIO 2   </t>
  </si>
  <si>
    <t xml:space="preserve">AVDA PARQUE AMATE 14   </t>
  </si>
  <si>
    <t xml:space="preserve">AVDA DOÑA FRANCISQUITA 7   </t>
  </si>
  <si>
    <t xml:space="preserve">CALLE BARBERO DE SEVILLA (EL) 1   </t>
  </si>
  <si>
    <t xml:space="preserve">CALLE JOSE SARABIA 9   </t>
  </si>
  <si>
    <t xml:space="preserve">CALLE PUERTO DE LAS PEDRIZAS 1   </t>
  </si>
  <si>
    <t xml:space="preserve">CALLE JUAN CARVALLO 8   </t>
  </si>
  <si>
    <t xml:space="preserve">PLAZA JUAN XXIII 8   </t>
  </si>
  <si>
    <t xml:space="preserve">CALLE AMOR 23 A   </t>
  </si>
  <si>
    <t xml:space="preserve">CALLE PUERTO DE LOS ALAZORES 6   </t>
  </si>
  <si>
    <t xml:space="preserve">CALLE AZORIN 92 B   </t>
  </si>
  <si>
    <t xml:space="preserve">CALLE AGUILA MARINA 1   </t>
  </si>
  <si>
    <t xml:space="preserve">CALLE BOLLULLOS 2   </t>
  </si>
  <si>
    <t xml:space="preserve">RONDA RONDA DE LA DOCTORA OESTE 59   </t>
  </si>
  <si>
    <t xml:space="preserve">CALLE HONESTIDAD 7   </t>
  </si>
  <si>
    <t xml:space="preserve">CALLE AZORIN 92 A   </t>
  </si>
  <si>
    <t xml:space="preserve">CALLE PRINCIPE DE ASTURIAS 3   </t>
  </si>
  <si>
    <t xml:space="preserve">CALLE ALFONSO DE COSSIO 6   </t>
  </si>
  <si>
    <t xml:space="preserve">AVDA BORBOLLA (LA) 47   </t>
  </si>
  <si>
    <t xml:space="preserve">CALLE DIEGO DE LA BARRERA 1   </t>
  </si>
  <si>
    <t xml:space="preserve">PLAZA VICENTE ALEIXANDRE 16   </t>
  </si>
  <si>
    <t xml:space="preserve">AVDA PALMERA (LA) 20   </t>
  </si>
  <si>
    <t xml:space="preserve">CALLE ALFONSO LASSO DE LA VEGA 4   </t>
  </si>
  <si>
    <t xml:space="preserve">CALLE SIERRA DEL CASTAÑO 6   </t>
  </si>
  <si>
    <t xml:space="preserve">RONDA NUESTRA SEÑORA DE LA OLIVA 3   </t>
  </si>
  <si>
    <t xml:space="preserve">CALLE MALVALOCA 2   </t>
  </si>
  <si>
    <t xml:space="preserve">CALLE LUIS ORTIZ MUÑOZ 2   </t>
  </si>
  <si>
    <t xml:space="preserve">CALLE LUIS ROSALES 20   </t>
  </si>
  <si>
    <t xml:space="preserve">RONDA NUESTRA SEÑORA DE LA OLIVA 1 A   </t>
  </si>
  <si>
    <t xml:space="preserve">CALLE PROFESOR BUENAVENTURA PINILLOS 2   </t>
  </si>
  <si>
    <t xml:space="preserve">RONDA NUESTRA SEÑORA DE LA OLIVA 1 B   </t>
  </si>
  <si>
    <t xml:space="preserve">CALLE SALVADOR TAVORA 2   </t>
  </si>
  <si>
    <t xml:space="preserve">CALLE TABLADILLA 9   </t>
  </si>
  <si>
    <t xml:space="preserve">CALLE TIBIDABO 16   </t>
  </si>
  <si>
    <t xml:space="preserve">CALLE MAGO DE OZ (EL) 1   </t>
  </si>
  <si>
    <t xml:space="preserve">CALLE ASOCIACION FAMILIAR LA OLIVA 2   </t>
  </si>
  <si>
    <t xml:space="preserve">AVDA LETANIAS (LAS) 8   </t>
  </si>
  <si>
    <t xml:space="preserve">AVDA RAMON Y CAJAL 59   </t>
  </si>
  <si>
    <t xml:space="preserve">CALLE LUIS ORTIZ MUÑOZ 4   </t>
  </si>
  <si>
    <t xml:space="preserve">CALLE PAGES DEL CORRO 115   </t>
  </si>
  <si>
    <t xml:space="preserve">CALLE PARAISO 8   </t>
  </si>
  <si>
    <t xml:space="preserve">CALLE LOPEZ DE GOMARA 16   </t>
  </si>
  <si>
    <t xml:space="preserve">CALLE JUAN DIAZ DE SOLIS 1   </t>
  </si>
  <si>
    <t xml:space="preserve">CALLE SAN JACINTO 33   </t>
  </si>
  <si>
    <t xml:space="preserve">CALLE PAGES DEL CORRO 88   </t>
  </si>
  <si>
    <t xml:space="preserve">CALLE CONDES DE BUSTILLO 17   </t>
  </si>
  <si>
    <t xml:space="preserve">PLAZA SAN MARTIN DE PORRES 8   </t>
  </si>
  <si>
    <t xml:space="preserve">CALLE SAN JACINTO 79   </t>
  </si>
  <si>
    <t xml:space="preserve">CALLE CLARA DE JESUS MONTERO 7   </t>
  </si>
  <si>
    <t xml:space="preserve">CALLE IGNACIO GOMEZ MILLAN 1   </t>
  </si>
  <si>
    <t xml:space="preserve">CALLE SAN JOSE DE CALASANZ 14   </t>
  </si>
  <si>
    <t xml:space="preserve">CALLE ALEJANDRO SAWA 14   </t>
  </si>
  <si>
    <t xml:space="preserve">AVDA ALCALDE MANUEL DEL VALLE 28   </t>
  </si>
  <si>
    <t xml:space="preserve">AVDA MUJER TRABAJADORA (LA) 1   </t>
  </si>
  <si>
    <t xml:space="preserve">AVDA ALCALDE MANUEL DEL VALLE 32   </t>
  </si>
  <si>
    <t xml:space="preserve">CALLE PARQUE DE GRAZALEMA 7   </t>
  </si>
  <si>
    <t xml:space="preserve">CALLE PARQUE SIERRA DE BAZA 2   </t>
  </si>
  <si>
    <t xml:space="preserve">CALLE CORVINA 19   </t>
  </si>
  <si>
    <t xml:space="preserve">CALLE RIOPIEDRAS 13   </t>
  </si>
  <si>
    <t xml:space="preserve">CALLE CORVINA 20   </t>
  </si>
  <si>
    <t xml:space="preserve">CALLE MAR TIRRENO 1   </t>
  </si>
  <si>
    <t xml:space="preserve">CALLE LINARIA 19   </t>
  </si>
  <si>
    <t xml:space="preserve">CALLE VEREDA DE POCO ACEITE 79   </t>
  </si>
  <si>
    <t xml:space="preserve">CALLE FUENTE MILANOS 20 A   </t>
  </si>
  <si>
    <t xml:space="preserve">AVDA PINO MONTANO 138   </t>
  </si>
  <si>
    <t xml:space="preserve">CALLE CORRAL DE LOS BARQUILLEROS 3   </t>
  </si>
  <si>
    <t xml:space="preserve">CALLE ESTRELLA SIRIO 6   </t>
  </si>
  <si>
    <t xml:space="preserve">CALLE ESTRELLA POLAR 7 B   </t>
  </si>
  <si>
    <t xml:space="preserve">CALLE MAESTRAS 2   </t>
  </si>
  <si>
    <t xml:space="preserve">CALLE MAESTRAS 6   </t>
  </si>
  <si>
    <t xml:space="preserve">CALLE ESPARTEROS 1   </t>
  </si>
  <si>
    <t xml:space="preserve">AVDA PINO MONTANO 132   </t>
  </si>
  <si>
    <t xml:space="preserve">CALLE ESTRELLA PROCION 8   </t>
  </si>
  <si>
    <t xml:space="preserve">CALLE ESTRELLA PROCION 10   </t>
  </si>
  <si>
    <t xml:space="preserve">CALLE MARTINEZ DE MEDINA 2   </t>
  </si>
  <si>
    <t xml:space="preserve">CALLE BALTASAR GRACIAN 2   </t>
  </si>
  <si>
    <t xml:space="preserve">CALLE ESPERANZA DE LA TRINIDAD 7   </t>
  </si>
  <si>
    <t xml:space="preserve">CALLE VENECIA 13   </t>
  </si>
  <si>
    <t xml:space="preserve">CALLE ARROYO 109   </t>
  </si>
  <si>
    <t xml:space="preserve">CALLE PEDRO BARBA 2   </t>
  </si>
  <si>
    <t xml:space="preserve">AVDA VEINTIOCHO DE FEBRERO 1   </t>
  </si>
  <si>
    <t xml:space="preserve">CALLE DONANTES DE ORGANOS 2   </t>
  </si>
  <si>
    <t xml:space="preserve">CALLE CARABELA LA NIÑA 1   </t>
  </si>
  <si>
    <t xml:space="preserve">CALLE FRAY MARCOS DE NIZA 18 A   </t>
  </si>
  <si>
    <t xml:space="preserve">CALLE CARACOLES 3   </t>
  </si>
  <si>
    <t xml:space="preserve">CALLE ARROYO 80   </t>
  </si>
  <si>
    <t xml:space="preserve">CALLE MANUEL LUNA 5   </t>
  </si>
  <si>
    <t xml:space="preserve">CALLE EFESO 3   </t>
  </si>
  <si>
    <t xml:space="preserve">CALLE MENIPPO 2   </t>
  </si>
  <si>
    <t xml:space="preserve">CALLE AUTOGIRO 34   </t>
  </si>
  <si>
    <t xml:space="preserve">CALLE HORIZONTES 11   </t>
  </si>
  <si>
    <t xml:space="preserve">CALLE CUEVA DEL GATO 2   </t>
  </si>
  <si>
    <t xml:space="preserve">CALLE ALHAMI 10   </t>
  </si>
  <si>
    <t xml:space="preserve">CALLE SEPTIMO DIA 2 L   </t>
  </si>
  <si>
    <t xml:space="preserve">AVDA CIUDAD DE CHIVA 1 A   </t>
  </si>
  <si>
    <t xml:space="preserve">CALLE ONTUR 5   </t>
  </si>
  <si>
    <t xml:space="preserve">CALLE FAUSTINO GUTIERREZ ALVIZ 6   </t>
  </si>
  <si>
    <t xml:space="preserve">CALLE TORREGROSA 82   </t>
  </si>
  <si>
    <t xml:space="preserve">CALLE NOGAL 3   </t>
  </si>
  <si>
    <t xml:space="preserve">CALLE NOGAL 1   </t>
  </si>
  <si>
    <t xml:space="preserve">CALLE TORRELLANA 34   </t>
  </si>
  <si>
    <t xml:space="preserve">CALLE SANTIPONCE 1   </t>
  </si>
  <si>
    <t xml:space="preserve">CALLE DOCTOR PALOMARES GARCIA 2   </t>
  </si>
  <si>
    <t xml:space="preserve">CALLE TELEMACO 21   </t>
  </si>
  <si>
    <t xml:space="preserve">CALLE DOCTOR MIGUEL RIOS SARMIENTO 158   </t>
  </si>
  <si>
    <t xml:space="preserve">CALLE GEMA 8   </t>
  </si>
  <si>
    <t xml:space="preserve">CALLE CUEVA DE MENGA 14   </t>
  </si>
  <si>
    <t xml:space="preserve">PASEO MIGUEL UNAMUNO 8   </t>
  </si>
  <si>
    <t xml:space="preserve">AVDA CIUDAD DE CHIVA 10 B   </t>
  </si>
  <si>
    <t xml:space="preserve">CALLE JESUS DEL DIVINO PERDON 2   </t>
  </si>
  <si>
    <t xml:space="preserve">AVDA CIUDAD DE CHIVA 32   </t>
  </si>
  <si>
    <t xml:space="preserve">CALLE BANGLADESH 3   </t>
  </si>
  <si>
    <t xml:space="preserve">CALLE FLOR DE ALBAHACA 4   </t>
  </si>
  <si>
    <t xml:space="preserve">CALLE FLOR DE RETAMA 1   </t>
  </si>
  <si>
    <t xml:space="preserve">CALLE DOCTOR ITALO CORTELLA 1   </t>
  </si>
  <si>
    <t xml:space="preserve">CALLE PERIODISTA EDUARDO CHINARRO DIAZ 1   </t>
  </si>
  <si>
    <t xml:space="preserve">AVDA ONG (LAS) 4   </t>
  </si>
  <si>
    <t xml:space="preserve">CALLE ALONSO SANCHEZ DE HUELVA 10   </t>
  </si>
  <si>
    <t xml:space="preserve">AVDA BELLAVISTA 35   </t>
  </si>
  <si>
    <t xml:space="preserve">CALLE ALONSO MINGO 7   </t>
  </si>
  <si>
    <t xml:space="preserve">CALLE SALUD (DE LA) 14   </t>
  </si>
  <si>
    <t xml:space="preserve">CALLE CHIPRE 2   </t>
  </si>
  <si>
    <t xml:space="preserve">AVDA REINA MERCEDES 2   </t>
  </si>
  <si>
    <t xml:space="preserve">CALLE PADRE MEDIAVILLA 2   </t>
  </si>
  <si>
    <t xml:space="preserve">CALLE BAMI 33   </t>
  </si>
  <si>
    <t xml:space="preserve">CALLE GUADALBULLON 1   </t>
  </si>
  <si>
    <t xml:space="preserve">CALLE ELCHE 4   </t>
  </si>
  <si>
    <t xml:space="preserve">CALLE LYON 5   </t>
  </si>
  <si>
    <t xml:space="preserve">AVDA GRECIA S/N   </t>
  </si>
  <si>
    <t xml:space="preserve">CALLE PERSEFONE 2   </t>
  </si>
  <si>
    <t xml:space="preserve">CALLE CAMINO DEL SILO 4   </t>
  </si>
  <si>
    <t xml:space="preserve">CALLE AERODROMO DE TABLADA 20 B   </t>
  </si>
  <si>
    <t xml:space="preserve">CALLE VIRGEN DE AFRICA 3   </t>
  </si>
  <si>
    <t xml:space="preserve">CALLE JUAN SEBASTIAN ELCANO 3   </t>
  </si>
  <si>
    <t xml:space="preserve">AVDA PRESIDENTE ADOLFO SUAREZ 1   </t>
  </si>
  <si>
    <t xml:space="preserve">CALLE VIRGEN DE LA CINTA 25   </t>
  </si>
  <si>
    <t xml:space="preserve">CALLE VIRGEN DE LA VICTORIA 50   </t>
  </si>
  <si>
    <t xml:space="preserve">CALLE SANTA FE 2   </t>
  </si>
  <si>
    <t xml:space="preserve">CALLE REAL 19   </t>
  </si>
  <si>
    <t xml:space="preserve">CALLE JULIO CARO BAROJA 17   </t>
  </si>
  <si>
    <t xml:space="preserve">CALLE GRAN AVENIDA 20   </t>
  </si>
  <si>
    <t xml:space="preserve">CTRA SEVILLA-LORA DEL RIO 16 ROSALES (LOS)  </t>
  </si>
  <si>
    <t xml:space="preserve">CALLE CRISTO DE LA EXPIRACION 53 ROSALES (LOS)  </t>
  </si>
  <si>
    <t xml:space="preserve">AVDA SEVILLA (DE) 72 ROSALES (LOS)  </t>
  </si>
  <si>
    <t xml:space="preserve">CALLE TOMAS BRETON 4 ROSALES (LOS)  </t>
  </si>
  <si>
    <t xml:space="preserve">CALLE FUENTE (DE LA) 10   </t>
  </si>
  <si>
    <t xml:space="preserve">CALLE NESTOR ALMENDROS S/N   </t>
  </si>
  <si>
    <t xml:space="preserve">CALLE ESPAÑOLETO (EL) S/N   </t>
  </si>
  <si>
    <t xml:space="preserve">CALLE MENENDEZ PELAYO S/N   </t>
  </si>
  <si>
    <t xml:space="preserve">CALLE GABRIEL MIRO S/N   </t>
  </si>
  <si>
    <t xml:space="preserve">CALLE ESTACADA DEL ROSARIO 53   </t>
  </si>
  <si>
    <t xml:space="preserve">GTA GERENTE CARLOS MORENO S/N   </t>
  </si>
  <si>
    <t xml:space="preserve">CALLE COOPERANTE CONCHA CASTRO S/N   </t>
  </si>
  <si>
    <t xml:space="preserve">CALLE RIO QUEMA 17   </t>
  </si>
  <si>
    <t xml:space="preserve">CALLE FRANCISCO PACHECO 4   </t>
  </si>
  <si>
    <t xml:space="preserve">AVDA SAN JUAN BOSCO 13   </t>
  </si>
  <si>
    <t xml:space="preserve">AVDA NARANJOS (LOS) 2   </t>
  </si>
  <si>
    <t xml:space="preserve">CALLE TORRE DE LAS ALCANTARILLAS 42   </t>
  </si>
  <si>
    <t xml:space="preserve">CALLE LUIS VIVES 52   </t>
  </si>
  <si>
    <t xml:space="preserve">CALLE ALVAREZ QUINTERO 39   </t>
  </si>
  <si>
    <t xml:space="preserve">AVDA CURRO GUILLEN 1   </t>
  </si>
  <si>
    <t xml:space="preserve">PLAZA BAILEN 36   </t>
  </si>
  <si>
    <t xml:space="preserve">CALLE RIO VERDE 25   </t>
  </si>
  <si>
    <t xml:space="preserve">AVDA ABATE MARCHENA 2   </t>
  </si>
  <si>
    <t xml:space="preserve">PLAZA XIMENEZ DE SANDOVAL 2   </t>
  </si>
  <si>
    <t xml:space="preserve">CALLE ARMILLA 1   </t>
  </si>
  <si>
    <t xml:space="preserve">CALLE ESCUELAS 1 TRAJANO  </t>
  </si>
  <si>
    <t xml:space="preserve">CALLE LEALES (LOS) S/N PINZON  </t>
  </si>
  <si>
    <t xml:space="preserve">PLAZA QUINTERO (LOS) 9 GUADALEMA DE LOS QUINTERO  </t>
  </si>
  <si>
    <t xml:space="preserve">PASEO CONSOLACION (DE) 7   </t>
  </si>
  <si>
    <t xml:space="preserve">CALLE TRABAJADORES 30   </t>
  </si>
  <si>
    <t xml:space="preserve">CALLE PASCUAL MARQUEZ 38   </t>
  </si>
  <si>
    <t xml:space="preserve">CALLE FRANCISCO BEDOYA 29   </t>
  </si>
  <si>
    <t xml:space="preserve">AVDA CABALGATA DE LOS REYES MAGOS S/N   </t>
  </si>
  <si>
    <t xml:space="preserve">CALLE MARCELINO CHAMPAGNAT 1   </t>
  </si>
  <si>
    <t xml:space="preserve">CALLE EGIDO 2 VILLANUEVA DEL RIO  </t>
  </si>
  <si>
    <t xml:space="preserve">GTA ANTONIO GARCIA LOPEZ 'PILONGO' S/N   </t>
  </si>
  <si>
    <t xml:space="preserve">BARDA BLAS INFANTE 312   </t>
  </si>
  <si>
    <t xml:space="preserve">CALLE JUAN GOMEZ TORGA 12   </t>
  </si>
  <si>
    <t xml:space="preserve">CTRA MORON 1   </t>
  </si>
  <si>
    <t xml:space="preserve">CALLE CRUZ 33   </t>
  </si>
  <si>
    <t xml:space="preserve">AVDA SANTA TERESA 10   </t>
  </si>
  <si>
    <t xml:space="preserve">AVDA MADROÑO (EL) 3   </t>
  </si>
  <si>
    <t xml:space="preserve">CALLE CRUZ 25   </t>
  </si>
  <si>
    <t xml:space="preserve">CALLE FEDERICO GARCIA LORCA 18   </t>
  </si>
  <si>
    <t xml:space="preserve">CALLE SAN PEDRO NOLASCO S/N   </t>
  </si>
  <si>
    <t xml:space="preserve">AVDA CARLOS CANO S/N   </t>
  </si>
  <si>
    <t xml:space="preserve">AVDA BLAS INFANTE 45   </t>
  </si>
  <si>
    <t xml:space="preserve">CALLE ROMERO 3   </t>
  </si>
  <si>
    <t xml:space="preserve">CALLE HUERTO PONCE S/N   </t>
  </si>
  <si>
    <t xml:space="preserve">CALLE JIMENEZ MUÑOZ 29   </t>
  </si>
  <si>
    <t xml:space="preserve">CALLE HIGUERA S/N   </t>
  </si>
  <si>
    <t xml:space="preserve">CALLE CERVANTES 38   </t>
  </si>
  <si>
    <t xml:space="preserve">PLAZA MANUEL REJA S/N POBLADO DE ALFONSO XIII  </t>
  </si>
  <si>
    <t xml:space="preserve">AVDA BLAS INFANTE 46   </t>
  </si>
  <si>
    <t xml:space="preserve">CALLE SANTO TOMAS DE AQUINO 1   </t>
  </si>
  <si>
    <t xml:space="preserve">CALLE COMEDOR ESCOLAR 2   </t>
  </si>
  <si>
    <t xml:space="preserve">PLAZA CULTURA (LA) S/N   </t>
  </si>
  <si>
    <t xml:space="preserve">CALLE DOCTOR MURIEL SUAREZ S/N   </t>
  </si>
  <si>
    <t xml:space="preserve">CALLE DALIA 1   </t>
  </si>
  <si>
    <t xml:space="preserve">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</si>
</sst>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EC829-A686-4F70-9B3B-EF89825BE1D8}">
  <dimension ref="A1:L10740"/>
  <sheetViews>
    <sheetView tabSelected="1" workbookViewId="0">
      <selection sqref="A1:H1"/>
    </sheetView>
  </sheetViews>
  <sheetFormatPr baseColWidth="10" defaultRowHeight="15" x14ac:dyDescent="0.25"/>
  <cols>
    <col min="1" max="1" width="10.28515625" style="2" customWidth="1"/>
    <col min="2" max="2" width="25.5703125" style="1" customWidth="1"/>
    <col min="3" max="3" width="10.85546875" style="2" customWidth="1"/>
    <col min="4" max="4" width="31" style="1" customWidth="1"/>
    <col min="5" max="5" width="8.140625" style="2" customWidth="1"/>
    <col min="6" max="6" width="8.42578125" style="2" customWidth="1"/>
    <col min="7" max="7" width="7.85546875" style="2" customWidth="1"/>
    <col min="8" max="8" width="11.42578125" style="2"/>
    <col min="9" max="9" width="77.5703125" style="1" customWidth="1"/>
    <col min="10" max="10" width="101.7109375" style="1" customWidth="1"/>
    <col min="11" max="11" width="11.42578125" style="2"/>
    <col min="12" max="12" width="30.7109375" style="1" customWidth="1"/>
    <col min="13" max="13" width="11.42578125" style="1" customWidth="1"/>
    <col min="14" max="16384" width="11.42578125" style="1"/>
  </cols>
  <sheetData>
    <row r="1" spans="1:12" ht="15.75" x14ac:dyDescent="0.25">
      <c r="A1" s="4" t="s">
        <v>129</v>
      </c>
      <c r="B1" s="4"/>
      <c r="C1" s="4"/>
      <c r="D1" s="4"/>
      <c r="E1" s="4"/>
      <c r="F1" s="4"/>
      <c r="G1" s="4"/>
      <c r="H1" s="4"/>
    </row>
    <row r="2" spans="1:12" x14ac:dyDescent="0.25">
      <c r="A2" s="3" t="s">
        <v>15</v>
      </c>
      <c r="B2" s="3" t="s">
        <v>14</v>
      </c>
      <c r="C2" s="3" t="s">
        <v>13</v>
      </c>
      <c r="D2" s="3" t="s">
        <v>12</v>
      </c>
      <c r="E2" s="3" t="s">
        <v>11</v>
      </c>
      <c r="F2" s="3" t="s">
        <v>10</v>
      </c>
      <c r="G2" s="3" t="s">
        <v>9</v>
      </c>
      <c r="H2" s="3" t="s">
        <v>8</v>
      </c>
      <c r="I2" s="3" t="s">
        <v>7</v>
      </c>
      <c r="J2" s="3" t="s">
        <v>6</v>
      </c>
      <c r="K2" s="3" t="s">
        <v>5</v>
      </c>
      <c r="L2" s="3" t="s">
        <v>16</v>
      </c>
    </row>
    <row r="3" spans="1:12" customFormat="1" x14ac:dyDescent="0.25">
      <c r="A3" t="str">
        <f t="shared" ref="A3:A66" si="0">"04"</f>
        <v>04</v>
      </c>
      <c r="B3" t="s">
        <v>130</v>
      </c>
      <c r="C3" t="str">
        <f>"001"</f>
        <v>001</v>
      </c>
      <c r="D3" t="s">
        <v>131</v>
      </c>
      <c r="E3" t="str">
        <f t="shared" ref="E3:E19" si="1">"01"</f>
        <v>01</v>
      </c>
      <c r="F3" t="str">
        <f>"001"</f>
        <v>001</v>
      </c>
      <c r="G3" t="str">
        <f>""</f>
        <v/>
      </c>
      <c r="H3" t="s">
        <v>1</v>
      </c>
      <c r="I3" t="s">
        <v>918</v>
      </c>
      <c r="J3" t="s">
        <v>4029</v>
      </c>
      <c r="K3" t="str">
        <f>"04510"</f>
        <v>04510</v>
      </c>
    </row>
    <row r="4" spans="1:12" customFormat="1" x14ac:dyDescent="0.25">
      <c r="A4" t="str">
        <f t="shared" si="0"/>
        <v>04</v>
      </c>
      <c r="B4" t="s">
        <v>130</v>
      </c>
      <c r="C4" t="str">
        <f>"001"</f>
        <v>001</v>
      </c>
      <c r="D4" t="s">
        <v>131</v>
      </c>
      <c r="E4" t="str">
        <f t="shared" si="1"/>
        <v>01</v>
      </c>
      <c r="F4" t="str">
        <f>"001"</f>
        <v>001</v>
      </c>
      <c r="G4" t="str">
        <f>""</f>
        <v/>
      </c>
      <c r="H4" t="s">
        <v>0</v>
      </c>
      <c r="I4" t="s">
        <v>918</v>
      </c>
      <c r="J4" t="s">
        <v>4029</v>
      </c>
      <c r="K4" t="str">
        <f>"04510"</f>
        <v>04510</v>
      </c>
    </row>
    <row r="5" spans="1:12" customFormat="1" x14ac:dyDescent="0.25">
      <c r="A5" t="str">
        <f t="shared" si="0"/>
        <v>04</v>
      </c>
      <c r="B5" t="s">
        <v>130</v>
      </c>
      <c r="C5" t="str">
        <f>"002"</f>
        <v>002</v>
      </c>
      <c r="D5" t="s">
        <v>132</v>
      </c>
      <c r="E5" t="str">
        <f t="shared" si="1"/>
        <v>01</v>
      </c>
      <c r="F5" t="str">
        <f>"001"</f>
        <v>001</v>
      </c>
      <c r="G5" t="str">
        <f>""</f>
        <v/>
      </c>
      <c r="H5" t="s">
        <v>1</v>
      </c>
      <c r="I5" t="s">
        <v>919</v>
      </c>
      <c r="J5" t="s">
        <v>4030</v>
      </c>
      <c r="K5" t="str">
        <f>"04520"</f>
        <v>04520</v>
      </c>
    </row>
    <row r="6" spans="1:12" customFormat="1" x14ac:dyDescent="0.25">
      <c r="A6" t="str">
        <f t="shared" si="0"/>
        <v>04</v>
      </c>
      <c r="B6" t="s">
        <v>130</v>
      </c>
      <c r="C6" t="str">
        <f>"002"</f>
        <v>002</v>
      </c>
      <c r="D6" t="s">
        <v>132</v>
      </c>
      <c r="E6" t="str">
        <f t="shared" si="1"/>
        <v>01</v>
      </c>
      <c r="F6" t="str">
        <f>"001"</f>
        <v>001</v>
      </c>
      <c r="G6" t="str">
        <f>""</f>
        <v/>
      </c>
      <c r="H6" t="s">
        <v>0</v>
      </c>
      <c r="I6" t="s">
        <v>919</v>
      </c>
      <c r="J6" t="s">
        <v>4030</v>
      </c>
      <c r="K6" t="str">
        <f>"04520"</f>
        <v>04520</v>
      </c>
    </row>
    <row r="7" spans="1:12" customFormat="1" x14ac:dyDescent="0.25">
      <c r="A7" t="str">
        <f t="shared" si="0"/>
        <v>04</v>
      </c>
      <c r="B7" t="s">
        <v>130</v>
      </c>
      <c r="C7" t="str">
        <f t="shared" ref="C7:C35" si="2">"003"</f>
        <v>003</v>
      </c>
      <c r="D7" t="s">
        <v>133</v>
      </c>
      <c r="E7" t="str">
        <f t="shared" si="1"/>
        <v>01</v>
      </c>
      <c r="F7" t="str">
        <f>"001"</f>
        <v>001</v>
      </c>
      <c r="G7" t="str">
        <f>""</f>
        <v/>
      </c>
      <c r="H7" t="s">
        <v>3</v>
      </c>
      <c r="I7" t="s">
        <v>920</v>
      </c>
      <c r="J7" t="s">
        <v>4031</v>
      </c>
      <c r="K7" t="str">
        <f t="shared" ref="K7:K29" si="3">"04770"</f>
        <v>04770</v>
      </c>
    </row>
    <row r="8" spans="1:12" customFormat="1" x14ac:dyDescent="0.25">
      <c r="A8" t="str">
        <f t="shared" si="0"/>
        <v>04</v>
      </c>
      <c r="B8" t="s">
        <v>130</v>
      </c>
      <c r="C8" t="str">
        <f t="shared" si="2"/>
        <v>003</v>
      </c>
      <c r="D8" t="s">
        <v>133</v>
      </c>
      <c r="E8" t="str">
        <f t="shared" si="1"/>
        <v>01</v>
      </c>
      <c r="F8" t="str">
        <f>"002"</f>
        <v>002</v>
      </c>
      <c r="G8" t="str">
        <f>""</f>
        <v/>
      </c>
      <c r="H8" t="s">
        <v>1</v>
      </c>
      <c r="I8" t="s">
        <v>921</v>
      </c>
      <c r="J8" t="s">
        <v>4032</v>
      </c>
      <c r="K8" t="str">
        <f t="shared" si="3"/>
        <v>04770</v>
      </c>
    </row>
    <row r="9" spans="1:12" customFormat="1" x14ac:dyDescent="0.25">
      <c r="A9" t="str">
        <f t="shared" si="0"/>
        <v>04</v>
      </c>
      <c r="B9" t="s">
        <v>130</v>
      </c>
      <c r="C9" t="str">
        <f t="shared" si="2"/>
        <v>003</v>
      </c>
      <c r="D9" t="s">
        <v>133</v>
      </c>
      <c r="E9" t="str">
        <f t="shared" si="1"/>
        <v>01</v>
      </c>
      <c r="F9" t="str">
        <f>"002"</f>
        <v>002</v>
      </c>
      <c r="G9" t="str">
        <f>""</f>
        <v/>
      </c>
      <c r="H9" t="s">
        <v>0</v>
      </c>
      <c r="I9" t="s">
        <v>921</v>
      </c>
      <c r="J9" t="s">
        <v>4032</v>
      </c>
      <c r="K9" t="str">
        <f t="shared" si="3"/>
        <v>04770</v>
      </c>
    </row>
    <row r="10" spans="1:12" customFormat="1" x14ac:dyDescent="0.25">
      <c r="A10" t="str">
        <f t="shared" si="0"/>
        <v>04</v>
      </c>
      <c r="B10" t="s">
        <v>130</v>
      </c>
      <c r="C10" t="str">
        <f t="shared" si="2"/>
        <v>003</v>
      </c>
      <c r="D10" t="s">
        <v>133</v>
      </c>
      <c r="E10" t="str">
        <f t="shared" si="1"/>
        <v>01</v>
      </c>
      <c r="F10" t="str">
        <f>"003"</f>
        <v>003</v>
      </c>
      <c r="G10" t="str">
        <f>""</f>
        <v/>
      </c>
      <c r="H10" t="s">
        <v>1</v>
      </c>
      <c r="I10" t="s">
        <v>922</v>
      </c>
      <c r="J10" t="s">
        <v>4033</v>
      </c>
      <c r="K10" t="str">
        <f t="shared" si="3"/>
        <v>04770</v>
      </c>
    </row>
    <row r="11" spans="1:12" customFormat="1" x14ac:dyDescent="0.25">
      <c r="A11" t="str">
        <f t="shared" si="0"/>
        <v>04</v>
      </c>
      <c r="B11" t="s">
        <v>130</v>
      </c>
      <c r="C11" t="str">
        <f t="shared" si="2"/>
        <v>003</v>
      </c>
      <c r="D11" t="s">
        <v>133</v>
      </c>
      <c r="E11" t="str">
        <f t="shared" si="1"/>
        <v>01</v>
      </c>
      <c r="F11" t="str">
        <f>"003"</f>
        <v>003</v>
      </c>
      <c r="G11" t="str">
        <f>""</f>
        <v/>
      </c>
      <c r="H11" t="s">
        <v>0</v>
      </c>
      <c r="I11" t="s">
        <v>922</v>
      </c>
      <c r="J11" t="s">
        <v>4033</v>
      </c>
      <c r="K11" t="str">
        <f t="shared" si="3"/>
        <v>04770</v>
      </c>
    </row>
    <row r="12" spans="1:12" customFormat="1" x14ac:dyDescent="0.25">
      <c r="A12" t="str">
        <f t="shared" si="0"/>
        <v>04</v>
      </c>
      <c r="B12" t="s">
        <v>130</v>
      </c>
      <c r="C12" t="str">
        <f t="shared" si="2"/>
        <v>003</v>
      </c>
      <c r="D12" t="s">
        <v>133</v>
      </c>
      <c r="E12" t="str">
        <f t="shared" si="1"/>
        <v>01</v>
      </c>
      <c r="F12" t="str">
        <f>"004"</f>
        <v>004</v>
      </c>
      <c r="G12" t="str">
        <f>""</f>
        <v/>
      </c>
      <c r="H12" t="s">
        <v>1</v>
      </c>
      <c r="I12" t="s">
        <v>923</v>
      </c>
      <c r="J12" t="s">
        <v>4034</v>
      </c>
      <c r="K12" t="str">
        <f t="shared" si="3"/>
        <v>04770</v>
      </c>
    </row>
    <row r="13" spans="1:12" customFormat="1" x14ac:dyDescent="0.25">
      <c r="A13" t="str">
        <f t="shared" si="0"/>
        <v>04</v>
      </c>
      <c r="B13" t="s">
        <v>130</v>
      </c>
      <c r="C13" t="str">
        <f t="shared" si="2"/>
        <v>003</v>
      </c>
      <c r="D13" t="s">
        <v>133</v>
      </c>
      <c r="E13" t="str">
        <f t="shared" si="1"/>
        <v>01</v>
      </c>
      <c r="F13" t="str">
        <f>"004"</f>
        <v>004</v>
      </c>
      <c r="G13" t="str">
        <f>""</f>
        <v/>
      </c>
      <c r="H13" t="s">
        <v>0</v>
      </c>
      <c r="I13" t="s">
        <v>923</v>
      </c>
      <c r="J13" t="s">
        <v>4034</v>
      </c>
      <c r="K13" t="str">
        <f t="shared" si="3"/>
        <v>04770</v>
      </c>
    </row>
    <row r="14" spans="1:12" customFormat="1" x14ac:dyDescent="0.25">
      <c r="A14" t="str">
        <f t="shared" si="0"/>
        <v>04</v>
      </c>
      <c r="B14" t="s">
        <v>130</v>
      </c>
      <c r="C14" t="str">
        <f t="shared" si="2"/>
        <v>003</v>
      </c>
      <c r="D14" t="s">
        <v>133</v>
      </c>
      <c r="E14" t="str">
        <f t="shared" si="1"/>
        <v>01</v>
      </c>
      <c r="F14" t="str">
        <f>"004"</f>
        <v>004</v>
      </c>
      <c r="G14" t="str">
        <f>""</f>
        <v/>
      </c>
      <c r="H14" t="s">
        <v>2</v>
      </c>
      <c r="I14" t="s">
        <v>923</v>
      </c>
      <c r="J14" t="s">
        <v>4034</v>
      </c>
      <c r="K14" t="str">
        <f t="shared" si="3"/>
        <v>04770</v>
      </c>
    </row>
    <row r="15" spans="1:12" customFormat="1" x14ac:dyDescent="0.25">
      <c r="A15" t="str">
        <f t="shared" si="0"/>
        <v>04</v>
      </c>
      <c r="B15" t="s">
        <v>130</v>
      </c>
      <c r="C15" t="str">
        <f t="shared" si="2"/>
        <v>003</v>
      </c>
      <c r="D15" t="s">
        <v>133</v>
      </c>
      <c r="E15" t="str">
        <f t="shared" si="1"/>
        <v>01</v>
      </c>
      <c r="F15" t="str">
        <f>"005"</f>
        <v>005</v>
      </c>
      <c r="G15" t="str">
        <f>""</f>
        <v/>
      </c>
      <c r="H15" t="s">
        <v>1</v>
      </c>
      <c r="I15" t="s">
        <v>924</v>
      </c>
      <c r="J15" t="s">
        <v>4035</v>
      </c>
      <c r="K15" t="str">
        <f t="shared" si="3"/>
        <v>04770</v>
      </c>
    </row>
    <row r="16" spans="1:12" customFormat="1" x14ac:dyDescent="0.25">
      <c r="A16" t="str">
        <f t="shared" si="0"/>
        <v>04</v>
      </c>
      <c r="B16" t="s">
        <v>130</v>
      </c>
      <c r="C16" t="str">
        <f t="shared" si="2"/>
        <v>003</v>
      </c>
      <c r="D16" t="s">
        <v>133</v>
      </c>
      <c r="E16" t="str">
        <f t="shared" si="1"/>
        <v>01</v>
      </c>
      <c r="F16" t="str">
        <f>"005"</f>
        <v>005</v>
      </c>
      <c r="G16" t="str">
        <f>""</f>
        <v/>
      </c>
      <c r="H16" t="s">
        <v>0</v>
      </c>
      <c r="I16" t="s">
        <v>924</v>
      </c>
      <c r="J16" t="s">
        <v>4035</v>
      </c>
      <c r="K16" t="str">
        <f t="shared" si="3"/>
        <v>04770</v>
      </c>
    </row>
    <row r="17" spans="1:11" customFormat="1" x14ac:dyDescent="0.25">
      <c r="A17" t="str">
        <f t="shared" si="0"/>
        <v>04</v>
      </c>
      <c r="B17" t="s">
        <v>130</v>
      </c>
      <c r="C17" t="str">
        <f t="shared" si="2"/>
        <v>003</v>
      </c>
      <c r="D17" t="s">
        <v>133</v>
      </c>
      <c r="E17" t="str">
        <f t="shared" si="1"/>
        <v>01</v>
      </c>
      <c r="F17" t="str">
        <f>"006"</f>
        <v>006</v>
      </c>
      <c r="G17" t="str">
        <f>""</f>
        <v/>
      </c>
      <c r="H17" t="s">
        <v>1</v>
      </c>
      <c r="I17" t="s">
        <v>920</v>
      </c>
      <c r="J17" t="s">
        <v>4031</v>
      </c>
      <c r="K17" t="str">
        <f t="shared" si="3"/>
        <v>04770</v>
      </c>
    </row>
    <row r="18" spans="1:11" customFormat="1" x14ac:dyDescent="0.25">
      <c r="A18" t="str">
        <f t="shared" si="0"/>
        <v>04</v>
      </c>
      <c r="B18" t="s">
        <v>130</v>
      </c>
      <c r="C18" t="str">
        <f t="shared" si="2"/>
        <v>003</v>
      </c>
      <c r="D18" t="s">
        <v>133</v>
      </c>
      <c r="E18" t="str">
        <f t="shared" si="1"/>
        <v>01</v>
      </c>
      <c r="F18" t="str">
        <f>"006"</f>
        <v>006</v>
      </c>
      <c r="G18" t="str">
        <f>""</f>
        <v/>
      </c>
      <c r="H18" t="s">
        <v>0</v>
      </c>
      <c r="I18" t="s">
        <v>920</v>
      </c>
      <c r="J18" t="s">
        <v>4031</v>
      </c>
      <c r="K18" t="str">
        <f t="shared" si="3"/>
        <v>04770</v>
      </c>
    </row>
    <row r="19" spans="1:11" customFormat="1" x14ac:dyDescent="0.25">
      <c r="A19" t="str">
        <f t="shared" si="0"/>
        <v>04</v>
      </c>
      <c r="B19" t="s">
        <v>130</v>
      </c>
      <c r="C19" t="str">
        <f t="shared" si="2"/>
        <v>003</v>
      </c>
      <c r="D19" t="s">
        <v>133</v>
      </c>
      <c r="E19" t="str">
        <f t="shared" si="1"/>
        <v>01</v>
      </c>
      <c r="F19" t="str">
        <f>"007"</f>
        <v>007</v>
      </c>
      <c r="G19" t="str">
        <f>""</f>
        <v/>
      </c>
      <c r="H19" t="s">
        <v>3</v>
      </c>
      <c r="I19" t="s">
        <v>922</v>
      </c>
      <c r="J19" t="s">
        <v>4033</v>
      </c>
      <c r="K19" t="str">
        <f t="shared" si="3"/>
        <v>04770</v>
      </c>
    </row>
    <row r="20" spans="1:11" customFormat="1" x14ac:dyDescent="0.25">
      <c r="A20" t="str">
        <f t="shared" si="0"/>
        <v>04</v>
      </c>
      <c r="B20" t="s">
        <v>130</v>
      </c>
      <c r="C20" t="str">
        <f t="shared" si="2"/>
        <v>003</v>
      </c>
      <c r="D20" t="s">
        <v>133</v>
      </c>
      <c r="E20" t="str">
        <f>"02"</f>
        <v>02</v>
      </c>
      <c r="F20" t="str">
        <f>"001"</f>
        <v>001</v>
      </c>
      <c r="G20" t="str">
        <f>""</f>
        <v/>
      </c>
      <c r="H20" t="s">
        <v>1</v>
      </c>
      <c r="I20" t="s">
        <v>925</v>
      </c>
      <c r="J20" t="s">
        <v>4036</v>
      </c>
      <c r="K20" t="str">
        <f t="shared" si="3"/>
        <v>04770</v>
      </c>
    </row>
    <row r="21" spans="1:11" customFormat="1" x14ac:dyDescent="0.25">
      <c r="A21" t="str">
        <f t="shared" si="0"/>
        <v>04</v>
      </c>
      <c r="B21" t="s">
        <v>130</v>
      </c>
      <c r="C21" t="str">
        <f t="shared" si="2"/>
        <v>003</v>
      </c>
      <c r="D21" t="s">
        <v>133</v>
      </c>
      <c r="E21" t="str">
        <f>"02"</f>
        <v>02</v>
      </c>
      <c r="F21" t="str">
        <f>"001"</f>
        <v>001</v>
      </c>
      <c r="G21" t="str">
        <f>""</f>
        <v/>
      </c>
      <c r="H21" t="s">
        <v>0</v>
      </c>
      <c r="I21" t="s">
        <v>925</v>
      </c>
      <c r="J21" t="s">
        <v>4036</v>
      </c>
      <c r="K21" t="str">
        <f t="shared" si="3"/>
        <v>04770</v>
      </c>
    </row>
    <row r="22" spans="1:11" customFormat="1" x14ac:dyDescent="0.25">
      <c r="A22" t="str">
        <f t="shared" si="0"/>
        <v>04</v>
      </c>
      <c r="B22" t="s">
        <v>130</v>
      </c>
      <c r="C22" t="str">
        <f t="shared" si="2"/>
        <v>003</v>
      </c>
      <c r="D22" t="s">
        <v>133</v>
      </c>
      <c r="E22" t="str">
        <f>"02"</f>
        <v>02</v>
      </c>
      <c r="F22" t="str">
        <f>"002"</f>
        <v>002</v>
      </c>
      <c r="G22" t="str">
        <f>""</f>
        <v/>
      </c>
      <c r="H22" t="s">
        <v>1</v>
      </c>
      <c r="I22" t="s">
        <v>926</v>
      </c>
      <c r="J22" t="s">
        <v>4037</v>
      </c>
      <c r="K22" t="str">
        <f t="shared" si="3"/>
        <v>04770</v>
      </c>
    </row>
    <row r="23" spans="1:11" customFormat="1" x14ac:dyDescent="0.25">
      <c r="A23" t="str">
        <f t="shared" si="0"/>
        <v>04</v>
      </c>
      <c r="B23" t="s">
        <v>130</v>
      </c>
      <c r="C23" t="str">
        <f t="shared" si="2"/>
        <v>003</v>
      </c>
      <c r="D23" t="s">
        <v>133</v>
      </c>
      <c r="E23" t="str">
        <f>"02"</f>
        <v>02</v>
      </c>
      <c r="F23" t="str">
        <f>"002"</f>
        <v>002</v>
      </c>
      <c r="G23" t="str">
        <f>""</f>
        <v/>
      </c>
      <c r="H23" t="s">
        <v>0</v>
      </c>
      <c r="I23" t="s">
        <v>926</v>
      </c>
      <c r="J23" t="s">
        <v>4037</v>
      </c>
      <c r="K23" t="str">
        <f t="shared" si="3"/>
        <v>04770</v>
      </c>
    </row>
    <row r="24" spans="1:11" customFormat="1" x14ac:dyDescent="0.25">
      <c r="A24" t="str">
        <f t="shared" si="0"/>
        <v>04</v>
      </c>
      <c r="B24" t="s">
        <v>130</v>
      </c>
      <c r="C24" t="str">
        <f t="shared" si="2"/>
        <v>003</v>
      </c>
      <c r="D24" t="s">
        <v>133</v>
      </c>
      <c r="E24" t="str">
        <f>"02"</f>
        <v>02</v>
      </c>
      <c r="F24" t="str">
        <f>"003"</f>
        <v>003</v>
      </c>
      <c r="G24" t="str">
        <f>""</f>
        <v/>
      </c>
      <c r="H24" t="s">
        <v>3</v>
      </c>
      <c r="I24" t="s">
        <v>927</v>
      </c>
      <c r="J24" t="s">
        <v>4038</v>
      </c>
      <c r="K24" t="str">
        <f t="shared" si="3"/>
        <v>04770</v>
      </c>
    </row>
    <row r="25" spans="1:11" customFormat="1" x14ac:dyDescent="0.25">
      <c r="A25" t="str">
        <f t="shared" si="0"/>
        <v>04</v>
      </c>
      <c r="B25" t="s">
        <v>130</v>
      </c>
      <c r="C25" t="str">
        <f t="shared" si="2"/>
        <v>003</v>
      </c>
      <c r="D25" t="s">
        <v>133</v>
      </c>
      <c r="E25" t="str">
        <f>"03"</f>
        <v>03</v>
      </c>
      <c r="F25" t="str">
        <f>"001"</f>
        <v>001</v>
      </c>
      <c r="G25" t="str">
        <f>""</f>
        <v/>
      </c>
      <c r="H25" t="s">
        <v>3</v>
      </c>
      <c r="I25" t="s">
        <v>928</v>
      </c>
      <c r="J25" t="s">
        <v>4039</v>
      </c>
      <c r="K25" t="str">
        <f t="shared" si="3"/>
        <v>04770</v>
      </c>
    </row>
    <row r="26" spans="1:11" customFormat="1" x14ac:dyDescent="0.25">
      <c r="A26" t="str">
        <f t="shared" si="0"/>
        <v>04</v>
      </c>
      <c r="B26" t="s">
        <v>130</v>
      </c>
      <c r="C26" t="str">
        <f t="shared" si="2"/>
        <v>003</v>
      </c>
      <c r="D26" t="s">
        <v>133</v>
      </c>
      <c r="E26" t="str">
        <f>"03"</f>
        <v>03</v>
      </c>
      <c r="F26" t="str">
        <f>"002"</f>
        <v>002</v>
      </c>
      <c r="G26" t="str">
        <f>""</f>
        <v/>
      </c>
      <c r="H26" t="s">
        <v>3</v>
      </c>
      <c r="I26" t="s">
        <v>929</v>
      </c>
      <c r="J26" t="s">
        <v>4040</v>
      </c>
      <c r="K26" t="str">
        <f t="shared" si="3"/>
        <v>04770</v>
      </c>
    </row>
    <row r="27" spans="1:11" customFormat="1" x14ac:dyDescent="0.25">
      <c r="A27" t="str">
        <f t="shared" si="0"/>
        <v>04</v>
      </c>
      <c r="B27" t="s">
        <v>130</v>
      </c>
      <c r="C27" t="str">
        <f t="shared" si="2"/>
        <v>003</v>
      </c>
      <c r="D27" t="s">
        <v>133</v>
      </c>
      <c r="E27" t="str">
        <f>"03"</f>
        <v>03</v>
      </c>
      <c r="F27" t="str">
        <f>"003"</f>
        <v>003</v>
      </c>
      <c r="G27" t="str">
        <f>""</f>
        <v/>
      </c>
      <c r="H27" t="s">
        <v>1</v>
      </c>
      <c r="I27" t="s">
        <v>930</v>
      </c>
      <c r="J27" t="s">
        <v>4041</v>
      </c>
      <c r="K27" t="str">
        <f t="shared" si="3"/>
        <v>04770</v>
      </c>
    </row>
    <row r="28" spans="1:11" customFormat="1" x14ac:dyDescent="0.25">
      <c r="A28" t="str">
        <f t="shared" si="0"/>
        <v>04</v>
      </c>
      <c r="B28" t="s">
        <v>130</v>
      </c>
      <c r="C28" t="str">
        <f t="shared" si="2"/>
        <v>003</v>
      </c>
      <c r="D28" t="s">
        <v>133</v>
      </c>
      <c r="E28" t="str">
        <f>"03"</f>
        <v>03</v>
      </c>
      <c r="F28" t="str">
        <f>"003"</f>
        <v>003</v>
      </c>
      <c r="G28" t="str">
        <f>""</f>
        <v/>
      </c>
      <c r="H28" t="s">
        <v>0</v>
      </c>
      <c r="I28" t="s">
        <v>930</v>
      </c>
      <c r="J28" t="s">
        <v>4041</v>
      </c>
      <c r="K28" t="str">
        <f t="shared" si="3"/>
        <v>04770</v>
      </c>
    </row>
    <row r="29" spans="1:11" customFormat="1" x14ac:dyDescent="0.25">
      <c r="A29" t="str">
        <f t="shared" si="0"/>
        <v>04</v>
      </c>
      <c r="B29" t="s">
        <v>130</v>
      </c>
      <c r="C29" t="str">
        <f t="shared" si="2"/>
        <v>003</v>
      </c>
      <c r="D29" t="s">
        <v>133</v>
      </c>
      <c r="E29" t="str">
        <f>"03"</f>
        <v>03</v>
      </c>
      <c r="F29" t="str">
        <f>"003"</f>
        <v>003</v>
      </c>
      <c r="G29" t="str">
        <f>""</f>
        <v/>
      </c>
      <c r="H29" t="s">
        <v>2</v>
      </c>
      <c r="I29" t="s">
        <v>930</v>
      </c>
      <c r="J29" t="s">
        <v>4041</v>
      </c>
      <c r="K29" t="str">
        <f t="shared" si="3"/>
        <v>04770</v>
      </c>
    </row>
    <row r="30" spans="1:11" customFormat="1" x14ac:dyDescent="0.25">
      <c r="A30" t="str">
        <f t="shared" si="0"/>
        <v>04</v>
      </c>
      <c r="B30" t="s">
        <v>130</v>
      </c>
      <c r="C30" t="str">
        <f t="shared" si="2"/>
        <v>003</v>
      </c>
      <c r="D30" t="s">
        <v>133</v>
      </c>
      <c r="E30" t="str">
        <f>"04"</f>
        <v>04</v>
      </c>
      <c r="F30" t="str">
        <f>"001"</f>
        <v>001</v>
      </c>
      <c r="G30" t="str">
        <f>"01"</f>
        <v>01</v>
      </c>
      <c r="H30" t="s">
        <v>1</v>
      </c>
      <c r="I30" t="s">
        <v>931</v>
      </c>
      <c r="J30" t="s">
        <v>4042</v>
      </c>
      <c r="K30" t="str">
        <f>"04778"</f>
        <v>04778</v>
      </c>
    </row>
    <row r="31" spans="1:11" customFormat="1" x14ac:dyDescent="0.25">
      <c r="A31" t="str">
        <f t="shared" si="0"/>
        <v>04</v>
      </c>
      <c r="B31" t="s">
        <v>130</v>
      </c>
      <c r="C31" t="str">
        <f t="shared" si="2"/>
        <v>003</v>
      </c>
      <c r="D31" t="s">
        <v>133</v>
      </c>
      <c r="E31" t="str">
        <f>"04"</f>
        <v>04</v>
      </c>
      <c r="F31" t="str">
        <f>"001"</f>
        <v>001</v>
      </c>
      <c r="G31" t="str">
        <f>"02"</f>
        <v>02</v>
      </c>
      <c r="H31" t="s">
        <v>0</v>
      </c>
      <c r="I31" t="s">
        <v>932</v>
      </c>
      <c r="J31" t="s">
        <v>4043</v>
      </c>
      <c r="K31" t="str">
        <f>"04779"</f>
        <v>04779</v>
      </c>
    </row>
    <row r="32" spans="1:11" customFormat="1" x14ac:dyDescent="0.25">
      <c r="A32" t="str">
        <f t="shared" si="0"/>
        <v>04</v>
      </c>
      <c r="B32" t="s">
        <v>130</v>
      </c>
      <c r="C32" t="str">
        <f t="shared" si="2"/>
        <v>003</v>
      </c>
      <c r="D32" t="s">
        <v>133</v>
      </c>
      <c r="E32" t="str">
        <f>"05"</f>
        <v>05</v>
      </c>
      <c r="F32" t="str">
        <f>"001"</f>
        <v>001</v>
      </c>
      <c r="G32" t="str">
        <f>""</f>
        <v/>
      </c>
      <c r="H32" t="s">
        <v>1</v>
      </c>
      <c r="I32" t="s">
        <v>933</v>
      </c>
      <c r="J32" t="s">
        <v>4044</v>
      </c>
      <c r="K32" t="str">
        <f>"04779"</f>
        <v>04779</v>
      </c>
    </row>
    <row r="33" spans="1:11" customFormat="1" x14ac:dyDescent="0.25">
      <c r="A33" t="str">
        <f t="shared" si="0"/>
        <v>04</v>
      </c>
      <c r="B33" t="s">
        <v>130</v>
      </c>
      <c r="C33" t="str">
        <f t="shared" si="2"/>
        <v>003</v>
      </c>
      <c r="D33" t="s">
        <v>133</v>
      </c>
      <c r="E33" t="str">
        <f>"05"</f>
        <v>05</v>
      </c>
      <c r="F33" t="str">
        <f>"001"</f>
        <v>001</v>
      </c>
      <c r="G33" t="str">
        <f>""</f>
        <v/>
      </c>
      <c r="H33" t="s">
        <v>0</v>
      </c>
      <c r="I33" t="s">
        <v>933</v>
      </c>
      <c r="J33" t="s">
        <v>4044</v>
      </c>
      <c r="K33" t="str">
        <f>"04779"</f>
        <v>04779</v>
      </c>
    </row>
    <row r="34" spans="1:11" customFormat="1" x14ac:dyDescent="0.25">
      <c r="A34" t="str">
        <f t="shared" si="0"/>
        <v>04</v>
      </c>
      <c r="B34" t="s">
        <v>130</v>
      </c>
      <c r="C34" t="str">
        <f t="shared" si="2"/>
        <v>003</v>
      </c>
      <c r="D34" t="s">
        <v>133</v>
      </c>
      <c r="E34" t="str">
        <f>"05"</f>
        <v>05</v>
      </c>
      <c r="F34" t="str">
        <f>"002"</f>
        <v>002</v>
      </c>
      <c r="G34" t="str">
        <f>""</f>
        <v/>
      </c>
      <c r="H34" t="s">
        <v>1</v>
      </c>
      <c r="I34" t="s">
        <v>934</v>
      </c>
      <c r="J34" t="s">
        <v>4045</v>
      </c>
      <c r="K34" t="str">
        <f>"04770"</f>
        <v>04770</v>
      </c>
    </row>
    <row r="35" spans="1:11" customFormat="1" x14ac:dyDescent="0.25">
      <c r="A35" t="str">
        <f t="shared" si="0"/>
        <v>04</v>
      </c>
      <c r="B35" t="s">
        <v>130</v>
      </c>
      <c r="C35" t="str">
        <f t="shared" si="2"/>
        <v>003</v>
      </c>
      <c r="D35" t="s">
        <v>133</v>
      </c>
      <c r="E35" t="str">
        <f>"05"</f>
        <v>05</v>
      </c>
      <c r="F35" t="str">
        <f>"002"</f>
        <v>002</v>
      </c>
      <c r="G35" t="str">
        <f>""</f>
        <v/>
      </c>
      <c r="H35" t="s">
        <v>0</v>
      </c>
      <c r="I35" t="s">
        <v>934</v>
      </c>
      <c r="J35" t="s">
        <v>4045</v>
      </c>
      <c r="K35" t="str">
        <f>"04770"</f>
        <v>04770</v>
      </c>
    </row>
    <row r="36" spans="1:11" customFormat="1" x14ac:dyDescent="0.25">
      <c r="A36" t="str">
        <f t="shared" si="0"/>
        <v>04</v>
      </c>
      <c r="B36" t="s">
        <v>130</v>
      </c>
      <c r="C36" t="str">
        <f>"004"</f>
        <v>004</v>
      </c>
      <c r="D36" t="s">
        <v>134</v>
      </c>
      <c r="E36" t="str">
        <f t="shared" ref="E36:E41" si="4">"01"</f>
        <v>01</v>
      </c>
      <c r="F36" t="str">
        <f>"001"</f>
        <v>001</v>
      </c>
      <c r="G36" t="str">
        <f>""</f>
        <v/>
      </c>
      <c r="H36" t="s">
        <v>3</v>
      </c>
      <c r="I36" t="s">
        <v>935</v>
      </c>
      <c r="J36" t="s">
        <v>4046</v>
      </c>
      <c r="K36" t="str">
        <f>"04857"</f>
        <v>04857</v>
      </c>
    </row>
    <row r="37" spans="1:11" customFormat="1" x14ac:dyDescent="0.25">
      <c r="A37" t="str">
        <f t="shared" si="0"/>
        <v>04</v>
      </c>
      <c r="B37" t="s">
        <v>130</v>
      </c>
      <c r="C37" t="str">
        <f>"005"</f>
        <v>005</v>
      </c>
      <c r="D37" t="s">
        <v>135</v>
      </c>
      <c r="E37" t="str">
        <f t="shared" si="4"/>
        <v>01</v>
      </c>
      <c r="F37" t="str">
        <f>"001"</f>
        <v>001</v>
      </c>
      <c r="G37" t="str">
        <f>""</f>
        <v/>
      </c>
      <c r="H37" t="s">
        <v>3</v>
      </c>
      <c r="I37" t="s">
        <v>936</v>
      </c>
      <c r="J37" t="s">
        <v>4047</v>
      </c>
      <c r="K37" t="str">
        <f>"04531"</f>
        <v>04531</v>
      </c>
    </row>
    <row r="38" spans="1:11" customFormat="1" x14ac:dyDescent="0.25">
      <c r="A38" t="str">
        <f t="shared" si="0"/>
        <v>04</v>
      </c>
      <c r="B38" t="s">
        <v>130</v>
      </c>
      <c r="C38" t="str">
        <f t="shared" ref="C38:C49" si="5">"006"</f>
        <v>006</v>
      </c>
      <c r="D38" t="s">
        <v>136</v>
      </c>
      <c r="E38" t="str">
        <f t="shared" si="4"/>
        <v>01</v>
      </c>
      <c r="F38" t="str">
        <f>"001"</f>
        <v>001</v>
      </c>
      <c r="G38" t="str">
        <f>""</f>
        <v/>
      </c>
      <c r="H38" t="s">
        <v>1</v>
      </c>
      <c r="I38" t="s">
        <v>937</v>
      </c>
      <c r="J38" t="s">
        <v>4048</v>
      </c>
      <c r="K38" t="str">
        <f>"04800"</f>
        <v>04800</v>
      </c>
    </row>
    <row r="39" spans="1:11" customFormat="1" x14ac:dyDescent="0.25">
      <c r="A39" t="str">
        <f t="shared" si="0"/>
        <v>04</v>
      </c>
      <c r="B39" t="s">
        <v>130</v>
      </c>
      <c r="C39" t="str">
        <f t="shared" si="5"/>
        <v>006</v>
      </c>
      <c r="D39" t="s">
        <v>136</v>
      </c>
      <c r="E39" t="str">
        <f t="shared" si="4"/>
        <v>01</v>
      </c>
      <c r="F39" t="str">
        <f>"001"</f>
        <v>001</v>
      </c>
      <c r="G39" t="str">
        <f>""</f>
        <v/>
      </c>
      <c r="H39" t="s">
        <v>0</v>
      </c>
      <c r="I39" t="s">
        <v>937</v>
      </c>
      <c r="J39" t="s">
        <v>4048</v>
      </c>
      <c r="K39" t="str">
        <f>"04800"</f>
        <v>04800</v>
      </c>
    </row>
    <row r="40" spans="1:11" customFormat="1" x14ac:dyDescent="0.25">
      <c r="A40" t="str">
        <f t="shared" si="0"/>
        <v>04</v>
      </c>
      <c r="B40" t="s">
        <v>130</v>
      </c>
      <c r="C40" t="str">
        <f t="shared" si="5"/>
        <v>006</v>
      </c>
      <c r="D40" t="s">
        <v>136</v>
      </c>
      <c r="E40" t="str">
        <f t="shared" si="4"/>
        <v>01</v>
      </c>
      <c r="F40" t="str">
        <f>"002"</f>
        <v>002</v>
      </c>
      <c r="G40" t="str">
        <f>""</f>
        <v/>
      </c>
      <c r="H40" t="s">
        <v>1</v>
      </c>
      <c r="I40" t="s">
        <v>937</v>
      </c>
      <c r="J40" t="s">
        <v>4048</v>
      </c>
      <c r="K40" t="str">
        <f>"04800"</f>
        <v>04800</v>
      </c>
    </row>
    <row r="41" spans="1:11" customFormat="1" x14ac:dyDescent="0.25">
      <c r="A41" t="str">
        <f t="shared" si="0"/>
        <v>04</v>
      </c>
      <c r="B41" t="s">
        <v>130</v>
      </c>
      <c r="C41" t="str">
        <f t="shared" si="5"/>
        <v>006</v>
      </c>
      <c r="D41" t="s">
        <v>136</v>
      </c>
      <c r="E41" t="str">
        <f t="shared" si="4"/>
        <v>01</v>
      </c>
      <c r="F41" t="str">
        <f>"002"</f>
        <v>002</v>
      </c>
      <c r="G41" t="str">
        <f>""</f>
        <v/>
      </c>
      <c r="H41" t="s">
        <v>0</v>
      </c>
      <c r="I41" t="s">
        <v>937</v>
      </c>
      <c r="J41" t="s">
        <v>4048</v>
      </c>
      <c r="K41" t="str">
        <f>"04800"</f>
        <v>04800</v>
      </c>
    </row>
    <row r="42" spans="1:11" customFormat="1" x14ac:dyDescent="0.25">
      <c r="A42" t="str">
        <f t="shared" si="0"/>
        <v>04</v>
      </c>
      <c r="B42" t="s">
        <v>130</v>
      </c>
      <c r="C42" t="str">
        <f t="shared" si="5"/>
        <v>006</v>
      </c>
      <c r="D42" t="s">
        <v>136</v>
      </c>
      <c r="E42" t="str">
        <f>"02"</f>
        <v>02</v>
      </c>
      <c r="F42" t="str">
        <f>"001"</f>
        <v>001</v>
      </c>
      <c r="G42" t="str">
        <f>""</f>
        <v/>
      </c>
      <c r="H42" t="s">
        <v>3</v>
      </c>
      <c r="I42" t="s">
        <v>938</v>
      </c>
      <c r="J42" t="s">
        <v>4049</v>
      </c>
      <c r="K42" t="str">
        <f>"04800"</f>
        <v>04800</v>
      </c>
    </row>
    <row r="43" spans="1:11" customFormat="1" x14ac:dyDescent="0.25">
      <c r="A43" t="str">
        <f t="shared" si="0"/>
        <v>04</v>
      </c>
      <c r="B43" t="s">
        <v>130</v>
      </c>
      <c r="C43" t="str">
        <f t="shared" si="5"/>
        <v>006</v>
      </c>
      <c r="D43" t="s">
        <v>136</v>
      </c>
      <c r="E43" t="str">
        <f>"02"</f>
        <v>02</v>
      </c>
      <c r="F43" t="str">
        <f>"002"</f>
        <v>002</v>
      </c>
      <c r="G43" t="str">
        <f>""</f>
        <v/>
      </c>
      <c r="H43" t="s">
        <v>3</v>
      </c>
      <c r="I43" t="s">
        <v>939</v>
      </c>
      <c r="J43" t="s">
        <v>4050</v>
      </c>
      <c r="K43" t="str">
        <f>"04814"</f>
        <v>04814</v>
      </c>
    </row>
    <row r="44" spans="1:11" customFormat="1" x14ac:dyDescent="0.25">
      <c r="A44" t="str">
        <f t="shared" si="0"/>
        <v>04</v>
      </c>
      <c r="B44" t="s">
        <v>130</v>
      </c>
      <c r="C44" t="str">
        <f t="shared" si="5"/>
        <v>006</v>
      </c>
      <c r="D44" t="s">
        <v>136</v>
      </c>
      <c r="E44" t="str">
        <f>"02"</f>
        <v>02</v>
      </c>
      <c r="F44" t="str">
        <f>"003"</f>
        <v>003</v>
      </c>
      <c r="G44" t="str">
        <f>""</f>
        <v/>
      </c>
      <c r="H44" t="s">
        <v>1</v>
      </c>
      <c r="I44" t="s">
        <v>938</v>
      </c>
      <c r="J44" t="s">
        <v>4049</v>
      </c>
      <c r="K44" t="str">
        <f>"04800"</f>
        <v>04800</v>
      </c>
    </row>
    <row r="45" spans="1:11" customFormat="1" x14ac:dyDescent="0.25">
      <c r="A45" t="str">
        <f t="shared" si="0"/>
        <v>04</v>
      </c>
      <c r="B45" t="s">
        <v>130</v>
      </c>
      <c r="C45" t="str">
        <f t="shared" si="5"/>
        <v>006</v>
      </c>
      <c r="D45" t="s">
        <v>136</v>
      </c>
      <c r="E45" t="str">
        <f>"02"</f>
        <v>02</v>
      </c>
      <c r="F45" t="str">
        <f>"003"</f>
        <v>003</v>
      </c>
      <c r="G45" t="str">
        <f>""</f>
        <v/>
      </c>
      <c r="H45" t="s">
        <v>0</v>
      </c>
      <c r="I45" t="s">
        <v>938</v>
      </c>
      <c r="J45" t="s">
        <v>4049</v>
      </c>
      <c r="K45" t="str">
        <f>"04800"</f>
        <v>04800</v>
      </c>
    </row>
    <row r="46" spans="1:11" customFormat="1" x14ac:dyDescent="0.25">
      <c r="A46" t="str">
        <f t="shared" si="0"/>
        <v>04</v>
      </c>
      <c r="B46" t="s">
        <v>130</v>
      </c>
      <c r="C46" t="str">
        <f t="shared" si="5"/>
        <v>006</v>
      </c>
      <c r="D46" t="s">
        <v>136</v>
      </c>
      <c r="E46" t="str">
        <f>"03"</f>
        <v>03</v>
      </c>
      <c r="F46" t="str">
        <f t="shared" ref="F46:F57" si="6">"001"</f>
        <v>001</v>
      </c>
      <c r="G46" t="str">
        <f>""</f>
        <v/>
      </c>
      <c r="H46" t="s">
        <v>3</v>
      </c>
      <c r="I46" t="s">
        <v>940</v>
      </c>
      <c r="J46" t="s">
        <v>4051</v>
      </c>
      <c r="K46" t="str">
        <f>"04812"</f>
        <v>04812</v>
      </c>
    </row>
    <row r="47" spans="1:11" customFormat="1" x14ac:dyDescent="0.25">
      <c r="A47" t="str">
        <f t="shared" si="0"/>
        <v>04</v>
      </c>
      <c r="B47" t="s">
        <v>130</v>
      </c>
      <c r="C47" t="str">
        <f t="shared" si="5"/>
        <v>006</v>
      </c>
      <c r="D47" t="s">
        <v>136</v>
      </c>
      <c r="E47" t="str">
        <f>"04"</f>
        <v>04</v>
      </c>
      <c r="F47" t="str">
        <f t="shared" si="6"/>
        <v>001</v>
      </c>
      <c r="G47" t="str">
        <f>"01"</f>
        <v>01</v>
      </c>
      <c r="H47" t="s">
        <v>1</v>
      </c>
      <c r="I47" t="s">
        <v>941</v>
      </c>
      <c r="J47" t="s">
        <v>4052</v>
      </c>
      <c r="K47" t="str">
        <f>"04813"</f>
        <v>04813</v>
      </c>
    </row>
    <row r="48" spans="1:11" customFormat="1" x14ac:dyDescent="0.25">
      <c r="A48" t="str">
        <f t="shared" si="0"/>
        <v>04</v>
      </c>
      <c r="B48" t="s">
        <v>130</v>
      </c>
      <c r="C48" t="str">
        <f t="shared" si="5"/>
        <v>006</v>
      </c>
      <c r="D48" t="s">
        <v>136</v>
      </c>
      <c r="E48" t="str">
        <f>"04"</f>
        <v>04</v>
      </c>
      <c r="F48" t="str">
        <f t="shared" si="6"/>
        <v>001</v>
      </c>
      <c r="G48" t="str">
        <f>"02"</f>
        <v>02</v>
      </c>
      <c r="H48" t="s">
        <v>0</v>
      </c>
      <c r="I48" t="s">
        <v>942</v>
      </c>
      <c r="J48" t="s">
        <v>4053</v>
      </c>
      <c r="K48" t="str">
        <f>"04800"</f>
        <v>04800</v>
      </c>
    </row>
    <row r="49" spans="1:11" customFormat="1" x14ac:dyDescent="0.25">
      <c r="A49" t="str">
        <f t="shared" si="0"/>
        <v>04</v>
      </c>
      <c r="B49" t="s">
        <v>130</v>
      </c>
      <c r="C49" t="str">
        <f t="shared" si="5"/>
        <v>006</v>
      </c>
      <c r="D49" t="s">
        <v>136</v>
      </c>
      <c r="E49" t="str">
        <f>"04"</f>
        <v>04</v>
      </c>
      <c r="F49" t="str">
        <f t="shared" si="6"/>
        <v>001</v>
      </c>
      <c r="G49" t="str">
        <f>"02"</f>
        <v>02</v>
      </c>
      <c r="H49" t="s">
        <v>2</v>
      </c>
      <c r="I49" t="s">
        <v>942</v>
      </c>
      <c r="J49" t="s">
        <v>4053</v>
      </c>
      <c r="K49" t="str">
        <f>"04800"</f>
        <v>04800</v>
      </c>
    </row>
    <row r="50" spans="1:11" customFormat="1" x14ac:dyDescent="0.25">
      <c r="A50" t="str">
        <f t="shared" si="0"/>
        <v>04</v>
      </c>
      <c r="B50" t="s">
        <v>130</v>
      </c>
      <c r="C50" t="str">
        <f>"007"</f>
        <v>007</v>
      </c>
      <c r="D50" t="s">
        <v>137</v>
      </c>
      <c r="E50" t="str">
        <f t="shared" ref="E50:E64" si="7">"01"</f>
        <v>01</v>
      </c>
      <c r="F50" t="str">
        <f t="shared" si="6"/>
        <v>001</v>
      </c>
      <c r="G50" t="str">
        <f>""</f>
        <v/>
      </c>
      <c r="H50" t="s">
        <v>3</v>
      </c>
      <c r="I50" t="s">
        <v>943</v>
      </c>
      <c r="J50" t="s">
        <v>4054</v>
      </c>
      <c r="K50" t="str">
        <f>"04480"</f>
        <v>04480</v>
      </c>
    </row>
    <row r="51" spans="1:11" customFormat="1" x14ac:dyDescent="0.25">
      <c r="A51" t="str">
        <f t="shared" si="0"/>
        <v>04</v>
      </c>
      <c r="B51" t="s">
        <v>130</v>
      </c>
      <c r="C51" t="str">
        <f>"008"</f>
        <v>008</v>
      </c>
      <c r="D51" t="s">
        <v>138</v>
      </c>
      <c r="E51" t="str">
        <f t="shared" si="7"/>
        <v>01</v>
      </c>
      <c r="F51" t="str">
        <f t="shared" si="6"/>
        <v>001</v>
      </c>
      <c r="G51" t="str">
        <f>"01"</f>
        <v>01</v>
      </c>
      <c r="H51" t="s">
        <v>1</v>
      </c>
      <c r="I51" t="s">
        <v>944</v>
      </c>
      <c r="J51" t="s">
        <v>4055</v>
      </c>
      <c r="K51" t="str">
        <f>"04897"</f>
        <v>04897</v>
      </c>
    </row>
    <row r="52" spans="1:11" customFormat="1" x14ac:dyDescent="0.25">
      <c r="A52" t="str">
        <f t="shared" si="0"/>
        <v>04</v>
      </c>
      <c r="B52" t="s">
        <v>130</v>
      </c>
      <c r="C52" t="str">
        <f>"008"</f>
        <v>008</v>
      </c>
      <c r="D52" t="s">
        <v>138</v>
      </c>
      <c r="E52" t="str">
        <f t="shared" si="7"/>
        <v>01</v>
      </c>
      <c r="F52" t="str">
        <f t="shared" si="6"/>
        <v>001</v>
      </c>
      <c r="G52" t="str">
        <f>"02"</f>
        <v>02</v>
      </c>
      <c r="H52" t="s">
        <v>0</v>
      </c>
      <c r="I52" t="s">
        <v>945</v>
      </c>
      <c r="J52" t="s">
        <v>4056</v>
      </c>
      <c r="K52" t="str">
        <f>"04898"</f>
        <v>04898</v>
      </c>
    </row>
    <row r="53" spans="1:11" customFormat="1" x14ac:dyDescent="0.25">
      <c r="A53" t="str">
        <f t="shared" si="0"/>
        <v>04</v>
      </c>
      <c r="B53" t="s">
        <v>130</v>
      </c>
      <c r="C53" t="str">
        <f>"009"</f>
        <v>009</v>
      </c>
      <c r="D53" t="s">
        <v>139</v>
      </c>
      <c r="E53" t="str">
        <f t="shared" si="7"/>
        <v>01</v>
      </c>
      <c r="F53" t="str">
        <f t="shared" si="6"/>
        <v>001</v>
      </c>
      <c r="G53" t="str">
        <f>""</f>
        <v/>
      </c>
      <c r="H53" t="s">
        <v>3</v>
      </c>
      <c r="I53" t="s">
        <v>101</v>
      </c>
      <c r="J53" t="s">
        <v>4057</v>
      </c>
      <c r="K53" t="str">
        <f>"04276"</f>
        <v>04276</v>
      </c>
    </row>
    <row r="54" spans="1:11" customFormat="1" x14ac:dyDescent="0.25">
      <c r="A54" t="str">
        <f t="shared" si="0"/>
        <v>04</v>
      </c>
      <c r="B54" t="s">
        <v>130</v>
      </c>
      <c r="C54" t="str">
        <f>"010"</f>
        <v>010</v>
      </c>
      <c r="D54" t="s">
        <v>140</v>
      </c>
      <c r="E54" t="str">
        <f t="shared" si="7"/>
        <v>01</v>
      </c>
      <c r="F54" t="str">
        <f t="shared" si="6"/>
        <v>001</v>
      </c>
      <c r="G54" t="str">
        <f>""</f>
        <v/>
      </c>
      <c r="H54" t="s">
        <v>3</v>
      </c>
      <c r="I54" t="s">
        <v>946</v>
      </c>
      <c r="J54" t="s">
        <v>4058</v>
      </c>
      <c r="K54" t="str">
        <f>"04567"</f>
        <v>04567</v>
      </c>
    </row>
    <row r="55" spans="1:11" customFormat="1" x14ac:dyDescent="0.25">
      <c r="A55" t="str">
        <f t="shared" si="0"/>
        <v>04</v>
      </c>
      <c r="B55" t="s">
        <v>130</v>
      </c>
      <c r="C55" t="str">
        <f>"011"</f>
        <v>011</v>
      </c>
      <c r="D55" t="s">
        <v>141</v>
      </c>
      <c r="E55" t="str">
        <f t="shared" si="7"/>
        <v>01</v>
      </c>
      <c r="F55" t="str">
        <f t="shared" si="6"/>
        <v>001</v>
      </c>
      <c r="G55" t="str">
        <f>""</f>
        <v/>
      </c>
      <c r="H55" t="s">
        <v>1</v>
      </c>
      <c r="I55" t="s">
        <v>947</v>
      </c>
      <c r="J55" t="s">
        <v>4059</v>
      </c>
      <c r="K55" t="str">
        <f>"04400"</f>
        <v>04400</v>
      </c>
    </row>
    <row r="56" spans="1:11" customFormat="1" x14ac:dyDescent="0.25">
      <c r="A56" t="str">
        <f t="shared" si="0"/>
        <v>04</v>
      </c>
      <c r="B56" t="s">
        <v>130</v>
      </c>
      <c r="C56" t="str">
        <f>"011"</f>
        <v>011</v>
      </c>
      <c r="D56" t="s">
        <v>141</v>
      </c>
      <c r="E56" t="str">
        <f t="shared" si="7"/>
        <v>01</v>
      </c>
      <c r="F56" t="str">
        <f t="shared" si="6"/>
        <v>001</v>
      </c>
      <c r="G56" t="str">
        <f>""</f>
        <v/>
      </c>
      <c r="H56" t="s">
        <v>0</v>
      </c>
      <c r="I56" t="s">
        <v>947</v>
      </c>
      <c r="J56" t="s">
        <v>4059</v>
      </c>
      <c r="K56" t="str">
        <f>"04400"</f>
        <v>04400</v>
      </c>
    </row>
    <row r="57" spans="1:11" customFormat="1" x14ac:dyDescent="0.25">
      <c r="A57" t="str">
        <f t="shared" si="0"/>
        <v>04</v>
      </c>
      <c r="B57" t="s">
        <v>130</v>
      </c>
      <c r="C57" t="str">
        <f>"011"</f>
        <v>011</v>
      </c>
      <c r="D57" t="s">
        <v>141</v>
      </c>
      <c r="E57" t="str">
        <f t="shared" si="7"/>
        <v>01</v>
      </c>
      <c r="F57" t="str">
        <f t="shared" si="6"/>
        <v>001</v>
      </c>
      <c r="G57" t="str">
        <f>""</f>
        <v/>
      </c>
      <c r="H57" t="s">
        <v>2</v>
      </c>
      <c r="I57" t="s">
        <v>947</v>
      </c>
      <c r="J57" t="s">
        <v>4059</v>
      </c>
      <c r="K57" t="str">
        <f>"04400"</f>
        <v>04400</v>
      </c>
    </row>
    <row r="58" spans="1:11" customFormat="1" x14ac:dyDescent="0.25">
      <c r="A58" t="str">
        <f t="shared" si="0"/>
        <v>04</v>
      </c>
      <c r="B58" t="s">
        <v>130</v>
      </c>
      <c r="C58" t="str">
        <f>"011"</f>
        <v>011</v>
      </c>
      <c r="D58" t="s">
        <v>141</v>
      </c>
      <c r="E58" t="str">
        <f t="shared" si="7"/>
        <v>01</v>
      </c>
      <c r="F58" t="str">
        <f>"002"</f>
        <v>002</v>
      </c>
      <c r="G58" t="str">
        <f>""</f>
        <v/>
      </c>
      <c r="H58" t="s">
        <v>1</v>
      </c>
      <c r="I58" t="s">
        <v>948</v>
      </c>
      <c r="J58" t="s">
        <v>4060</v>
      </c>
      <c r="K58" t="str">
        <f>"04400"</f>
        <v>04400</v>
      </c>
    </row>
    <row r="59" spans="1:11" customFormat="1" x14ac:dyDescent="0.25">
      <c r="A59" t="str">
        <f t="shared" si="0"/>
        <v>04</v>
      </c>
      <c r="B59" t="s">
        <v>130</v>
      </c>
      <c r="C59" t="str">
        <f>"011"</f>
        <v>011</v>
      </c>
      <c r="D59" t="s">
        <v>141</v>
      </c>
      <c r="E59" t="str">
        <f t="shared" si="7"/>
        <v>01</v>
      </c>
      <c r="F59" t="str">
        <f>"002"</f>
        <v>002</v>
      </c>
      <c r="G59" t="str">
        <f>""</f>
        <v/>
      </c>
      <c r="H59" t="s">
        <v>0</v>
      </c>
      <c r="I59" t="s">
        <v>948</v>
      </c>
      <c r="J59" t="s">
        <v>4060</v>
      </c>
      <c r="K59" t="str">
        <f>"04400"</f>
        <v>04400</v>
      </c>
    </row>
    <row r="60" spans="1:11" customFormat="1" x14ac:dyDescent="0.25">
      <c r="A60" t="str">
        <f t="shared" si="0"/>
        <v>04</v>
      </c>
      <c r="B60" t="s">
        <v>130</v>
      </c>
      <c r="C60" t="str">
        <f>"012"</f>
        <v>012</v>
      </c>
      <c r="D60" t="s">
        <v>142</v>
      </c>
      <c r="E60" t="str">
        <f t="shared" si="7"/>
        <v>01</v>
      </c>
      <c r="F60" t="str">
        <f>"001"</f>
        <v>001</v>
      </c>
      <c r="G60" t="str">
        <f>""</f>
        <v/>
      </c>
      <c r="H60" t="s">
        <v>3</v>
      </c>
      <c r="I60" t="s">
        <v>949</v>
      </c>
      <c r="J60" t="s">
        <v>4061</v>
      </c>
      <c r="K60" t="str">
        <f>"04409"</f>
        <v>04409</v>
      </c>
    </row>
    <row r="61" spans="1:11" customFormat="1" x14ac:dyDescent="0.25">
      <c r="A61" t="str">
        <f t="shared" si="0"/>
        <v>04</v>
      </c>
      <c r="B61" t="s">
        <v>130</v>
      </c>
      <c r="C61" t="str">
        <f t="shared" ref="C61:C124" si="8">"013"</f>
        <v>013</v>
      </c>
      <c r="D61" t="s">
        <v>130</v>
      </c>
      <c r="E61" t="str">
        <f t="shared" si="7"/>
        <v>01</v>
      </c>
      <c r="F61" t="str">
        <f>"001"</f>
        <v>001</v>
      </c>
      <c r="G61" t="str">
        <f>""</f>
        <v/>
      </c>
      <c r="H61" t="s">
        <v>1</v>
      </c>
      <c r="I61" t="s">
        <v>950</v>
      </c>
      <c r="J61" t="s">
        <v>4062</v>
      </c>
      <c r="K61" t="str">
        <f>"04002"</f>
        <v>04002</v>
      </c>
    </row>
    <row r="62" spans="1:11" customFormat="1" x14ac:dyDescent="0.25">
      <c r="A62" t="str">
        <f t="shared" si="0"/>
        <v>04</v>
      </c>
      <c r="B62" t="s">
        <v>130</v>
      </c>
      <c r="C62" t="str">
        <f t="shared" si="8"/>
        <v>013</v>
      </c>
      <c r="D62" t="s">
        <v>130</v>
      </c>
      <c r="E62" t="str">
        <f t="shared" si="7"/>
        <v>01</v>
      </c>
      <c r="F62" t="str">
        <f>"001"</f>
        <v>001</v>
      </c>
      <c r="G62" t="str">
        <f>""</f>
        <v/>
      </c>
      <c r="H62" t="s">
        <v>0</v>
      </c>
      <c r="I62" t="s">
        <v>950</v>
      </c>
      <c r="J62" t="s">
        <v>4062</v>
      </c>
      <c r="K62" t="str">
        <f>"04002"</f>
        <v>04002</v>
      </c>
    </row>
    <row r="63" spans="1:11" customFormat="1" x14ac:dyDescent="0.25">
      <c r="A63" t="str">
        <f t="shared" si="0"/>
        <v>04</v>
      </c>
      <c r="B63" t="s">
        <v>130</v>
      </c>
      <c r="C63" t="str">
        <f t="shared" si="8"/>
        <v>013</v>
      </c>
      <c r="D63" t="s">
        <v>130</v>
      </c>
      <c r="E63" t="str">
        <f t="shared" si="7"/>
        <v>01</v>
      </c>
      <c r="F63" t="str">
        <f>"003"</f>
        <v>003</v>
      </c>
      <c r="G63" t="str">
        <f>""</f>
        <v/>
      </c>
      <c r="H63" t="s">
        <v>1</v>
      </c>
      <c r="I63" t="s">
        <v>950</v>
      </c>
      <c r="J63" t="s">
        <v>4062</v>
      </c>
      <c r="K63" t="str">
        <f>"04002"</f>
        <v>04002</v>
      </c>
    </row>
    <row r="64" spans="1:11" customFormat="1" x14ac:dyDescent="0.25">
      <c r="A64" t="str">
        <f t="shared" si="0"/>
        <v>04</v>
      </c>
      <c r="B64" t="s">
        <v>130</v>
      </c>
      <c r="C64" t="str">
        <f t="shared" si="8"/>
        <v>013</v>
      </c>
      <c r="D64" t="s">
        <v>130</v>
      </c>
      <c r="E64" t="str">
        <f t="shared" si="7"/>
        <v>01</v>
      </c>
      <c r="F64" t="str">
        <f>"003"</f>
        <v>003</v>
      </c>
      <c r="G64" t="str">
        <f>""</f>
        <v/>
      </c>
      <c r="H64" t="s">
        <v>0</v>
      </c>
      <c r="I64" t="s">
        <v>950</v>
      </c>
      <c r="J64" t="s">
        <v>4062</v>
      </c>
      <c r="K64" t="str">
        <f>"04002"</f>
        <v>04002</v>
      </c>
    </row>
    <row r="65" spans="1:11" customFormat="1" x14ac:dyDescent="0.25">
      <c r="A65" t="str">
        <f t="shared" si="0"/>
        <v>04</v>
      </c>
      <c r="B65" t="s">
        <v>130</v>
      </c>
      <c r="C65" t="str">
        <f t="shared" si="8"/>
        <v>013</v>
      </c>
      <c r="D65" t="s">
        <v>130</v>
      </c>
      <c r="E65" t="str">
        <f t="shared" ref="E65:E74" si="9">"02"</f>
        <v>02</v>
      </c>
      <c r="F65" t="str">
        <f>"001"</f>
        <v>001</v>
      </c>
      <c r="G65" t="str">
        <f>""</f>
        <v/>
      </c>
      <c r="H65" t="s">
        <v>1</v>
      </c>
      <c r="I65" t="s">
        <v>951</v>
      </c>
      <c r="J65" t="s">
        <v>4063</v>
      </c>
      <c r="K65" t="str">
        <f t="shared" ref="K65:K74" si="10">"04001"</f>
        <v>04001</v>
      </c>
    </row>
    <row r="66" spans="1:11" customFormat="1" x14ac:dyDescent="0.25">
      <c r="A66" t="str">
        <f t="shared" si="0"/>
        <v>04</v>
      </c>
      <c r="B66" t="s">
        <v>130</v>
      </c>
      <c r="C66" t="str">
        <f t="shared" si="8"/>
        <v>013</v>
      </c>
      <c r="D66" t="s">
        <v>130</v>
      </c>
      <c r="E66" t="str">
        <f t="shared" si="9"/>
        <v>02</v>
      </c>
      <c r="F66" t="str">
        <f>"001"</f>
        <v>001</v>
      </c>
      <c r="G66" t="str">
        <f>""</f>
        <v/>
      </c>
      <c r="H66" t="s">
        <v>0</v>
      </c>
      <c r="I66" t="s">
        <v>951</v>
      </c>
      <c r="J66" t="s">
        <v>4063</v>
      </c>
      <c r="K66" t="str">
        <f t="shared" si="10"/>
        <v>04001</v>
      </c>
    </row>
    <row r="67" spans="1:11" customFormat="1" x14ac:dyDescent="0.25">
      <c r="A67" t="str">
        <f t="shared" ref="A67:A130" si="11">"04"</f>
        <v>04</v>
      </c>
      <c r="B67" t="s">
        <v>130</v>
      </c>
      <c r="C67" t="str">
        <f t="shared" si="8"/>
        <v>013</v>
      </c>
      <c r="D67" t="s">
        <v>130</v>
      </c>
      <c r="E67" t="str">
        <f t="shared" si="9"/>
        <v>02</v>
      </c>
      <c r="F67" t="str">
        <f>"002"</f>
        <v>002</v>
      </c>
      <c r="G67" t="str">
        <f>""</f>
        <v/>
      </c>
      <c r="H67" t="s">
        <v>1</v>
      </c>
      <c r="I67" t="s">
        <v>951</v>
      </c>
      <c r="J67" t="s">
        <v>4063</v>
      </c>
      <c r="K67" t="str">
        <f t="shared" si="10"/>
        <v>04001</v>
      </c>
    </row>
    <row r="68" spans="1:11" customFormat="1" x14ac:dyDescent="0.25">
      <c r="A68" t="str">
        <f t="shared" si="11"/>
        <v>04</v>
      </c>
      <c r="B68" t="s">
        <v>130</v>
      </c>
      <c r="C68" t="str">
        <f t="shared" si="8"/>
        <v>013</v>
      </c>
      <c r="D68" t="s">
        <v>130</v>
      </c>
      <c r="E68" t="str">
        <f t="shared" si="9"/>
        <v>02</v>
      </c>
      <c r="F68" t="str">
        <f>"002"</f>
        <v>002</v>
      </c>
      <c r="G68" t="str">
        <f>""</f>
        <v/>
      </c>
      <c r="H68" t="s">
        <v>0</v>
      </c>
      <c r="I68" t="s">
        <v>951</v>
      </c>
      <c r="J68" t="s">
        <v>4063</v>
      </c>
      <c r="K68" t="str">
        <f t="shared" si="10"/>
        <v>04001</v>
      </c>
    </row>
    <row r="69" spans="1:11" customFormat="1" x14ac:dyDescent="0.25">
      <c r="A69" t="str">
        <f t="shared" si="11"/>
        <v>04</v>
      </c>
      <c r="B69" t="s">
        <v>130</v>
      </c>
      <c r="C69" t="str">
        <f t="shared" si="8"/>
        <v>013</v>
      </c>
      <c r="D69" t="s">
        <v>130</v>
      </c>
      <c r="E69" t="str">
        <f t="shared" si="9"/>
        <v>02</v>
      </c>
      <c r="F69" t="str">
        <f>"004"</f>
        <v>004</v>
      </c>
      <c r="G69" t="str">
        <f>""</f>
        <v/>
      </c>
      <c r="H69" t="s">
        <v>1</v>
      </c>
      <c r="I69" t="s">
        <v>952</v>
      </c>
      <c r="J69" t="s">
        <v>4064</v>
      </c>
      <c r="K69" t="str">
        <f t="shared" si="10"/>
        <v>04001</v>
      </c>
    </row>
    <row r="70" spans="1:11" customFormat="1" x14ac:dyDescent="0.25">
      <c r="A70" t="str">
        <f t="shared" si="11"/>
        <v>04</v>
      </c>
      <c r="B70" t="s">
        <v>130</v>
      </c>
      <c r="C70" t="str">
        <f t="shared" si="8"/>
        <v>013</v>
      </c>
      <c r="D70" t="s">
        <v>130</v>
      </c>
      <c r="E70" t="str">
        <f t="shared" si="9"/>
        <v>02</v>
      </c>
      <c r="F70" t="str">
        <f>"004"</f>
        <v>004</v>
      </c>
      <c r="G70" t="str">
        <f>""</f>
        <v/>
      </c>
      <c r="H70" t="s">
        <v>0</v>
      </c>
      <c r="I70" t="s">
        <v>952</v>
      </c>
      <c r="J70" t="s">
        <v>4064</v>
      </c>
      <c r="K70" t="str">
        <f t="shared" si="10"/>
        <v>04001</v>
      </c>
    </row>
    <row r="71" spans="1:11" customFormat="1" x14ac:dyDescent="0.25">
      <c r="A71" t="str">
        <f t="shared" si="11"/>
        <v>04</v>
      </c>
      <c r="B71" t="s">
        <v>130</v>
      </c>
      <c r="C71" t="str">
        <f t="shared" si="8"/>
        <v>013</v>
      </c>
      <c r="D71" t="s">
        <v>130</v>
      </c>
      <c r="E71" t="str">
        <f t="shared" si="9"/>
        <v>02</v>
      </c>
      <c r="F71" t="str">
        <f>"005"</f>
        <v>005</v>
      </c>
      <c r="G71" t="str">
        <f>""</f>
        <v/>
      </c>
      <c r="H71" t="s">
        <v>1</v>
      </c>
      <c r="I71" t="s">
        <v>952</v>
      </c>
      <c r="J71" t="s">
        <v>4064</v>
      </c>
      <c r="K71" t="str">
        <f t="shared" si="10"/>
        <v>04001</v>
      </c>
    </row>
    <row r="72" spans="1:11" customFormat="1" x14ac:dyDescent="0.25">
      <c r="A72" t="str">
        <f t="shared" si="11"/>
        <v>04</v>
      </c>
      <c r="B72" t="s">
        <v>130</v>
      </c>
      <c r="C72" t="str">
        <f t="shared" si="8"/>
        <v>013</v>
      </c>
      <c r="D72" t="s">
        <v>130</v>
      </c>
      <c r="E72" t="str">
        <f t="shared" si="9"/>
        <v>02</v>
      </c>
      <c r="F72" t="str">
        <f>"005"</f>
        <v>005</v>
      </c>
      <c r="G72" t="str">
        <f>""</f>
        <v/>
      </c>
      <c r="H72" t="s">
        <v>0</v>
      </c>
      <c r="I72" t="s">
        <v>952</v>
      </c>
      <c r="J72" t="s">
        <v>4064</v>
      </c>
      <c r="K72" t="str">
        <f t="shared" si="10"/>
        <v>04001</v>
      </c>
    </row>
    <row r="73" spans="1:11" customFormat="1" x14ac:dyDescent="0.25">
      <c r="A73" t="str">
        <f t="shared" si="11"/>
        <v>04</v>
      </c>
      <c r="B73" t="s">
        <v>130</v>
      </c>
      <c r="C73" t="str">
        <f t="shared" si="8"/>
        <v>013</v>
      </c>
      <c r="D73" t="s">
        <v>130</v>
      </c>
      <c r="E73" t="str">
        <f t="shared" si="9"/>
        <v>02</v>
      </c>
      <c r="F73" t="str">
        <f>"006"</f>
        <v>006</v>
      </c>
      <c r="G73" t="str">
        <f>""</f>
        <v/>
      </c>
      <c r="H73" t="s">
        <v>1</v>
      </c>
      <c r="I73" t="s">
        <v>951</v>
      </c>
      <c r="J73" t="s">
        <v>4063</v>
      </c>
      <c r="K73" t="str">
        <f t="shared" si="10"/>
        <v>04001</v>
      </c>
    </row>
    <row r="74" spans="1:11" customFormat="1" x14ac:dyDescent="0.25">
      <c r="A74" t="str">
        <f t="shared" si="11"/>
        <v>04</v>
      </c>
      <c r="B74" t="s">
        <v>130</v>
      </c>
      <c r="C74" t="str">
        <f t="shared" si="8"/>
        <v>013</v>
      </c>
      <c r="D74" t="s">
        <v>130</v>
      </c>
      <c r="E74" t="str">
        <f t="shared" si="9"/>
        <v>02</v>
      </c>
      <c r="F74" t="str">
        <f>"006"</f>
        <v>006</v>
      </c>
      <c r="G74" t="str">
        <f>""</f>
        <v/>
      </c>
      <c r="H74" t="s">
        <v>0</v>
      </c>
      <c r="I74" t="s">
        <v>951</v>
      </c>
      <c r="J74" t="s">
        <v>4063</v>
      </c>
      <c r="K74" t="str">
        <f t="shared" si="10"/>
        <v>04001</v>
      </c>
    </row>
    <row r="75" spans="1:11" customFormat="1" x14ac:dyDescent="0.25">
      <c r="A75" t="str">
        <f t="shared" si="11"/>
        <v>04</v>
      </c>
      <c r="B75" t="s">
        <v>130</v>
      </c>
      <c r="C75" t="str">
        <f t="shared" si="8"/>
        <v>013</v>
      </c>
      <c r="D75" t="s">
        <v>130</v>
      </c>
      <c r="E75" t="str">
        <f t="shared" ref="E75:E84" si="12">"03"</f>
        <v>03</v>
      </c>
      <c r="F75" t="str">
        <f>"001"</f>
        <v>001</v>
      </c>
      <c r="G75" t="str">
        <f>""</f>
        <v/>
      </c>
      <c r="H75" t="s">
        <v>1</v>
      </c>
      <c r="I75" t="s">
        <v>953</v>
      </c>
      <c r="J75" t="s">
        <v>4065</v>
      </c>
      <c r="K75" t="str">
        <f t="shared" ref="K75:K84" si="13">"04002"</f>
        <v>04002</v>
      </c>
    </row>
    <row r="76" spans="1:11" customFormat="1" x14ac:dyDescent="0.25">
      <c r="A76" t="str">
        <f t="shared" si="11"/>
        <v>04</v>
      </c>
      <c r="B76" t="s">
        <v>130</v>
      </c>
      <c r="C76" t="str">
        <f t="shared" si="8"/>
        <v>013</v>
      </c>
      <c r="D76" t="s">
        <v>130</v>
      </c>
      <c r="E76" t="str">
        <f t="shared" si="12"/>
        <v>03</v>
      </c>
      <c r="F76" t="str">
        <f>"001"</f>
        <v>001</v>
      </c>
      <c r="G76" t="str">
        <f>""</f>
        <v/>
      </c>
      <c r="H76" t="s">
        <v>0</v>
      </c>
      <c r="I76" t="s">
        <v>953</v>
      </c>
      <c r="J76" t="s">
        <v>4065</v>
      </c>
      <c r="K76" t="str">
        <f t="shared" si="13"/>
        <v>04002</v>
      </c>
    </row>
    <row r="77" spans="1:11" customFormat="1" x14ac:dyDescent="0.25">
      <c r="A77" t="str">
        <f t="shared" si="11"/>
        <v>04</v>
      </c>
      <c r="B77" t="s">
        <v>130</v>
      </c>
      <c r="C77" t="str">
        <f t="shared" si="8"/>
        <v>013</v>
      </c>
      <c r="D77" t="s">
        <v>130</v>
      </c>
      <c r="E77" t="str">
        <f t="shared" si="12"/>
        <v>03</v>
      </c>
      <c r="F77" t="str">
        <f>"002"</f>
        <v>002</v>
      </c>
      <c r="G77" t="str">
        <f>""</f>
        <v/>
      </c>
      <c r="H77" t="s">
        <v>3</v>
      </c>
      <c r="I77" t="s">
        <v>953</v>
      </c>
      <c r="J77" t="s">
        <v>4065</v>
      </c>
      <c r="K77" t="str">
        <f t="shared" si="13"/>
        <v>04002</v>
      </c>
    </row>
    <row r="78" spans="1:11" customFormat="1" x14ac:dyDescent="0.25">
      <c r="A78" t="str">
        <f t="shared" si="11"/>
        <v>04</v>
      </c>
      <c r="B78" t="s">
        <v>130</v>
      </c>
      <c r="C78" t="str">
        <f t="shared" si="8"/>
        <v>013</v>
      </c>
      <c r="D78" t="s">
        <v>130</v>
      </c>
      <c r="E78" t="str">
        <f t="shared" si="12"/>
        <v>03</v>
      </c>
      <c r="F78" t="str">
        <f>"003"</f>
        <v>003</v>
      </c>
      <c r="G78" t="str">
        <f>""</f>
        <v/>
      </c>
      <c r="H78" t="s">
        <v>3</v>
      </c>
      <c r="I78" t="s">
        <v>954</v>
      </c>
      <c r="J78" t="s">
        <v>4066</v>
      </c>
      <c r="K78" t="str">
        <f t="shared" si="13"/>
        <v>04002</v>
      </c>
    </row>
    <row r="79" spans="1:11" customFormat="1" x14ac:dyDescent="0.25">
      <c r="A79" t="str">
        <f t="shared" si="11"/>
        <v>04</v>
      </c>
      <c r="B79" t="s">
        <v>130</v>
      </c>
      <c r="C79" t="str">
        <f t="shared" si="8"/>
        <v>013</v>
      </c>
      <c r="D79" t="s">
        <v>130</v>
      </c>
      <c r="E79" t="str">
        <f t="shared" si="12"/>
        <v>03</v>
      </c>
      <c r="F79" t="str">
        <f>"006"</f>
        <v>006</v>
      </c>
      <c r="G79" t="str">
        <f>""</f>
        <v/>
      </c>
      <c r="H79" t="s">
        <v>3</v>
      </c>
      <c r="I79" t="s">
        <v>954</v>
      </c>
      <c r="J79" t="s">
        <v>4066</v>
      </c>
      <c r="K79" t="str">
        <f t="shared" si="13"/>
        <v>04002</v>
      </c>
    </row>
    <row r="80" spans="1:11" customFormat="1" x14ac:dyDescent="0.25">
      <c r="A80" t="str">
        <f t="shared" si="11"/>
        <v>04</v>
      </c>
      <c r="B80" t="s">
        <v>130</v>
      </c>
      <c r="C80" t="str">
        <f t="shared" si="8"/>
        <v>013</v>
      </c>
      <c r="D80" t="s">
        <v>130</v>
      </c>
      <c r="E80" t="str">
        <f t="shared" si="12"/>
        <v>03</v>
      </c>
      <c r="F80" t="str">
        <f>"007"</f>
        <v>007</v>
      </c>
      <c r="G80" t="str">
        <f>""</f>
        <v/>
      </c>
      <c r="H80" t="s">
        <v>3</v>
      </c>
      <c r="I80" t="s">
        <v>954</v>
      </c>
      <c r="J80" t="s">
        <v>4066</v>
      </c>
      <c r="K80" t="str">
        <f t="shared" si="13"/>
        <v>04002</v>
      </c>
    </row>
    <row r="81" spans="1:11" customFormat="1" x14ac:dyDescent="0.25">
      <c r="A81" t="str">
        <f t="shared" si="11"/>
        <v>04</v>
      </c>
      <c r="B81" t="s">
        <v>130</v>
      </c>
      <c r="C81" t="str">
        <f t="shared" si="8"/>
        <v>013</v>
      </c>
      <c r="D81" t="s">
        <v>130</v>
      </c>
      <c r="E81" t="str">
        <f t="shared" si="12"/>
        <v>03</v>
      </c>
      <c r="F81" t="str">
        <f>"008"</f>
        <v>008</v>
      </c>
      <c r="G81" t="str">
        <f>""</f>
        <v/>
      </c>
      <c r="H81" t="s">
        <v>3</v>
      </c>
      <c r="I81" t="s">
        <v>954</v>
      </c>
      <c r="J81" t="s">
        <v>4066</v>
      </c>
      <c r="K81" t="str">
        <f t="shared" si="13"/>
        <v>04002</v>
      </c>
    </row>
    <row r="82" spans="1:11" customFormat="1" x14ac:dyDescent="0.25">
      <c r="A82" t="str">
        <f t="shared" si="11"/>
        <v>04</v>
      </c>
      <c r="B82" t="s">
        <v>130</v>
      </c>
      <c r="C82" t="str">
        <f t="shared" si="8"/>
        <v>013</v>
      </c>
      <c r="D82" t="s">
        <v>130</v>
      </c>
      <c r="E82" t="str">
        <f t="shared" si="12"/>
        <v>03</v>
      </c>
      <c r="F82" t="str">
        <f>"009"</f>
        <v>009</v>
      </c>
      <c r="G82" t="str">
        <f>""</f>
        <v/>
      </c>
      <c r="H82" t="s">
        <v>3</v>
      </c>
      <c r="I82" t="s">
        <v>954</v>
      </c>
      <c r="J82" t="s">
        <v>4066</v>
      </c>
      <c r="K82" t="str">
        <f t="shared" si="13"/>
        <v>04002</v>
      </c>
    </row>
    <row r="83" spans="1:11" customFormat="1" x14ac:dyDescent="0.25">
      <c r="A83" t="str">
        <f t="shared" si="11"/>
        <v>04</v>
      </c>
      <c r="B83" t="s">
        <v>130</v>
      </c>
      <c r="C83" t="str">
        <f t="shared" si="8"/>
        <v>013</v>
      </c>
      <c r="D83" t="s">
        <v>130</v>
      </c>
      <c r="E83" t="str">
        <f t="shared" si="12"/>
        <v>03</v>
      </c>
      <c r="F83" t="str">
        <f>"010"</f>
        <v>010</v>
      </c>
      <c r="G83" t="str">
        <f>""</f>
        <v/>
      </c>
      <c r="H83" t="s">
        <v>3</v>
      </c>
      <c r="I83" t="s">
        <v>954</v>
      </c>
      <c r="J83" t="s">
        <v>4066</v>
      </c>
      <c r="K83" t="str">
        <f t="shared" si="13"/>
        <v>04002</v>
      </c>
    </row>
    <row r="84" spans="1:11" customFormat="1" x14ac:dyDescent="0.25">
      <c r="A84" t="str">
        <f t="shared" si="11"/>
        <v>04</v>
      </c>
      <c r="B84" t="s">
        <v>130</v>
      </c>
      <c r="C84" t="str">
        <f t="shared" si="8"/>
        <v>013</v>
      </c>
      <c r="D84" t="s">
        <v>130</v>
      </c>
      <c r="E84" t="str">
        <f t="shared" si="12"/>
        <v>03</v>
      </c>
      <c r="F84" t="str">
        <f>"011"</f>
        <v>011</v>
      </c>
      <c r="G84" t="str">
        <f>""</f>
        <v/>
      </c>
      <c r="H84" t="s">
        <v>3</v>
      </c>
      <c r="I84" t="s">
        <v>953</v>
      </c>
      <c r="J84" t="s">
        <v>4065</v>
      </c>
      <c r="K84" t="str">
        <f t="shared" si="13"/>
        <v>04002</v>
      </c>
    </row>
    <row r="85" spans="1:11" customFormat="1" x14ac:dyDescent="0.25">
      <c r="A85" t="str">
        <f t="shared" si="11"/>
        <v>04</v>
      </c>
      <c r="B85" t="s">
        <v>130</v>
      </c>
      <c r="C85" t="str">
        <f t="shared" si="8"/>
        <v>013</v>
      </c>
      <c r="D85" t="s">
        <v>130</v>
      </c>
      <c r="E85" t="str">
        <f t="shared" ref="E85:E94" si="14">"04"</f>
        <v>04</v>
      </c>
      <c r="F85" t="str">
        <f>"001"</f>
        <v>001</v>
      </c>
      <c r="G85" t="str">
        <f>""</f>
        <v/>
      </c>
      <c r="H85" t="s">
        <v>1</v>
      </c>
      <c r="I85" t="s">
        <v>952</v>
      </c>
      <c r="J85" t="s">
        <v>4064</v>
      </c>
      <c r="K85" t="str">
        <f t="shared" ref="K85:K91" si="15">"04001"</f>
        <v>04001</v>
      </c>
    </row>
    <row r="86" spans="1:11" customFormat="1" x14ac:dyDescent="0.25">
      <c r="A86" t="str">
        <f t="shared" si="11"/>
        <v>04</v>
      </c>
      <c r="B86" t="s">
        <v>130</v>
      </c>
      <c r="C86" t="str">
        <f t="shared" si="8"/>
        <v>013</v>
      </c>
      <c r="D86" t="s">
        <v>130</v>
      </c>
      <c r="E86" t="str">
        <f t="shared" si="14"/>
        <v>04</v>
      </c>
      <c r="F86" t="str">
        <f>"001"</f>
        <v>001</v>
      </c>
      <c r="G86" t="str">
        <f>""</f>
        <v/>
      </c>
      <c r="H86" t="s">
        <v>0</v>
      </c>
      <c r="I86" t="s">
        <v>952</v>
      </c>
      <c r="J86" t="s">
        <v>4064</v>
      </c>
      <c r="K86" t="str">
        <f t="shared" si="15"/>
        <v>04001</v>
      </c>
    </row>
    <row r="87" spans="1:11" customFormat="1" x14ac:dyDescent="0.25">
      <c r="A87" t="str">
        <f t="shared" si="11"/>
        <v>04</v>
      </c>
      <c r="B87" t="s">
        <v>130</v>
      </c>
      <c r="C87" t="str">
        <f t="shared" si="8"/>
        <v>013</v>
      </c>
      <c r="D87" t="s">
        <v>130</v>
      </c>
      <c r="E87" t="str">
        <f t="shared" si="14"/>
        <v>04</v>
      </c>
      <c r="F87" t="str">
        <f>"002"</f>
        <v>002</v>
      </c>
      <c r="G87" t="str">
        <f>""</f>
        <v/>
      </c>
      <c r="H87" t="s">
        <v>1</v>
      </c>
      <c r="I87" t="s">
        <v>955</v>
      </c>
      <c r="J87" t="s">
        <v>4067</v>
      </c>
      <c r="K87" t="str">
        <f t="shared" si="15"/>
        <v>04001</v>
      </c>
    </row>
    <row r="88" spans="1:11" customFormat="1" x14ac:dyDescent="0.25">
      <c r="A88" t="str">
        <f t="shared" si="11"/>
        <v>04</v>
      </c>
      <c r="B88" t="s">
        <v>130</v>
      </c>
      <c r="C88" t="str">
        <f t="shared" si="8"/>
        <v>013</v>
      </c>
      <c r="D88" t="s">
        <v>130</v>
      </c>
      <c r="E88" t="str">
        <f t="shared" si="14"/>
        <v>04</v>
      </c>
      <c r="F88" t="str">
        <f>"002"</f>
        <v>002</v>
      </c>
      <c r="G88" t="str">
        <f>""</f>
        <v/>
      </c>
      <c r="H88" t="s">
        <v>0</v>
      </c>
      <c r="I88" t="s">
        <v>955</v>
      </c>
      <c r="J88" t="s">
        <v>4067</v>
      </c>
      <c r="K88" t="str">
        <f t="shared" si="15"/>
        <v>04001</v>
      </c>
    </row>
    <row r="89" spans="1:11" customFormat="1" x14ac:dyDescent="0.25">
      <c r="A89" t="str">
        <f t="shared" si="11"/>
        <v>04</v>
      </c>
      <c r="B89" t="s">
        <v>130</v>
      </c>
      <c r="C89" t="str">
        <f t="shared" si="8"/>
        <v>013</v>
      </c>
      <c r="D89" t="s">
        <v>130</v>
      </c>
      <c r="E89" t="str">
        <f t="shared" si="14"/>
        <v>04</v>
      </c>
      <c r="F89" t="str">
        <f>"003"</f>
        <v>003</v>
      </c>
      <c r="G89" t="str">
        <f>""</f>
        <v/>
      </c>
      <c r="H89" t="s">
        <v>1</v>
      </c>
      <c r="I89" t="s">
        <v>955</v>
      </c>
      <c r="J89" t="s">
        <v>4067</v>
      </c>
      <c r="K89" t="str">
        <f t="shared" si="15"/>
        <v>04001</v>
      </c>
    </row>
    <row r="90" spans="1:11" customFormat="1" x14ac:dyDescent="0.25">
      <c r="A90" t="str">
        <f t="shared" si="11"/>
        <v>04</v>
      </c>
      <c r="B90" t="s">
        <v>130</v>
      </c>
      <c r="C90" t="str">
        <f t="shared" si="8"/>
        <v>013</v>
      </c>
      <c r="D90" t="s">
        <v>130</v>
      </c>
      <c r="E90" t="str">
        <f t="shared" si="14"/>
        <v>04</v>
      </c>
      <c r="F90" t="str">
        <f>"003"</f>
        <v>003</v>
      </c>
      <c r="G90" t="str">
        <f>""</f>
        <v/>
      </c>
      <c r="H90" t="s">
        <v>0</v>
      </c>
      <c r="I90" t="s">
        <v>955</v>
      </c>
      <c r="J90" t="s">
        <v>4067</v>
      </c>
      <c r="K90" t="str">
        <f t="shared" si="15"/>
        <v>04001</v>
      </c>
    </row>
    <row r="91" spans="1:11" customFormat="1" x14ac:dyDescent="0.25">
      <c r="A91" t="str">
        <f t="shared" si="11"/>
        <v>04</v>
      </c>
      <c r="B91" t="s">
        <v>130</v>
      </c>
      <c r="C91" t="str">
        <f t="shared" si="8"/>
        <v>013</v>
      </c>
      <c r="D91" t="s">
        <v>130</v>
      </c>
      <c r="E91" t="str">
        <f t="shared" si="14"/>
        <v>04</v>
      </c>
      <c r="F91" t="str">
        <f>"004"</f>
        <v>004</v>
      </c>
      <c r="G91" t="str">
        <f>""</f>
        <v/>
      </c>
      <c r="H91" t="s">
        <v>3</v>
      </c>
      <c r="I91" t="s">
        <v>955</v>
      </c>
      <c r="J91" t="s">
        <v>4067</v>
      </c>
      <c r="K91" t="str">
        <f t="shared" si="15"/>
        <v>04001</v>
      </c>
    </row>
    <row r="92" spans="1:11" customFormat="1" x14ac:dyDescent="0.25">
      <c r="A92" t="str">
        <f t="shared" si="11"/>
        <v>04</v>
      </c>
      <c r="B92" t="s">
        <v>130</v>
      </c>
      <c r="C92" t="str">
        <f t="shared" si="8"/>
        <v>013</v>
      </c>
      <c r="D92" t="s">
        <v>130</v>
      </c>
      <c r="E92" t="str">
        <f t="shared" si="14"/>
        <v>04</v>
      </c>
      <c r="F92" t="str">
        <f>"005"</f>
        <v>005</v>
      </c>
      <c r="G92" t="str">
        <f>""</f>
        <v/>
      </c>
      <c r="H92" t="s">
        <v>3</v>
      </c>
      <c r="I92" t="s">
        <v>956</v>
      </c>
      <c r="J92" t="s">
        <v>4068</v>
      </c>
      <c r="K92" t="str">
        <f>"04004"</f>
        <v>04004</v>
      </c>
    </row>
    <row r="93" spans="1:11" customFormat="1" x14ac:dyDescent="0.25">
      <c r="A93" t="str">
        <f t="shared" si="11"/>
        <v>04</v>
      </c>
      <c r="B93" t="s">
        <v>130</v>
      </c>
      <c r="C93" t="str">
        <f t="shared" si="8"/>
        <v>013</v>
      </c>
      <c r="D93" t="s">
        <v>130</v>
      </c>
      <c r="E93" t="str">
        <f t="shared" si="14"/>
        <v>04</v>
      </c>
      <c r="F93" t="str">
        <f>"006"</f>
        <v>006</v>
      </c>
      <c r="G93" t="str">
        <f>""</f>
        <v/>
      </c>
      <c r="H93" t="s">
        <v>3</v>
      </c>
      <c r="I93" t="s">
        <v>956</v>
      </c>
      <c r="J93" t="s">
        <v>4068</v>
      </c>
      <c r="K93" t="str">
        <f>"04004"</f>
        <v>04004</v>
      </c>
    </row>
    <row r="94" spans="1:11" customFormat="1" x14ac:dyDescent="0.25">
      <c r="A94" t="str">
        <f t="shared" si="11"/>
        <v>04</v>
      </c>
      <c r="B94" t="s">
        <v>130</v>
      </c>
      <c r="C94" t="str">
        <f t="shared" si="8"/>
        <v>013</v>
      </c>
      <c r="D94" t="s">
        <v>130</v>
      </c>
      <c r="E94" t="str">
        <f t="shared" si="14"/>
        <v>04</v>
      </c>
      <c r="F94" t="str">
        <f>"007"</f>
        <v>007</v>
      </c>
      <c r="G94" t="str">
        <f>""</f>
        <v/>
      </c>
      <c r="H94" t="s">
        <v>3</v>
      </c>
      <c r="I94" t="s">
        <v>956</v>
      </c>
      <c r="J94" t="s">
        <v>4068</v>
      </c>
      <c r="K94" t="str">
        <f>"04004"</f>
        <v>04004</v>
      </c>
    </row>
    <row r="95" spans="1:11" customFormat="1" x14ac:dyDescent="0.25">
      <c r="A95" t="str">
        <f t="shared" si="11"/>
        <v>04</v>
      </c>
      <c r="B95" t="s">
        <v>130</v>
      </c>
      <c r="C95" t="str">
        <f t="shared" si="8"/>
        <v>013</v>
      </c>
      <c r="D95" t="s">
        <v>130</v>
      </c>
      <c r="E95" t="str">
        <f t="shared" ref="E95:E108" si="16">"05"</f>
        <v>05</v>
      </c>
      <c r="F95" t="str">
        <f>"002"</f>
        <v>002</v>
      </c>
      <c r="G95" t="str">
        <f>""</f>
        <v/>
      </c>
      <c r="H95" t="s">
        <v>1</v>
      </c>
      <c r="I95" t="s">
        <v>957</v>
      </c>
      <c r="J95" t="s">
        <v>4069</v>
      </c>
      <c r="K95" t="str">
        <f>"04003"</f>
        <v>04003</v>
      </c>
    </row>
    <row r="96" spans="1:11" customFormat="1" x14ac:dyDescent="0.25">
      <c r="A96" t="str">
        <f t="shared" si="11"/>
        <v>04</v>
      </c>
      <c r="B96" t="s">
        <v>130</v>
      </c>
      <c r="C96" t="str">
        <f t="shared" si="8"/>
        <v>013</v>
      </c>
      <c r="D96" t="s">
        <v>130</v>
      </c>
      <c r="E96" t="str">
        <f t="shared" si="16"/>
        <v>05</v>
      </c>
      <c r="F96" t="str">
        <f>"002"</f>
        <v>002</v>
      </c>
      <c r="G96" t="str">
        <f>""</f>
        <v/>
      </c>
      <c r="H96" t="s">
        <v>0</v>
      </c>
      <c r="I96" t="s">
        <v>957</v>
      </c>
      <c r="J96" t="s">
        <v>4069</v>
      </c>
      <c r="K96" t="str">
        <f>"04003"</f>
        <v>04003</v>
      </c>
    </row>
    <row r="97" spans="1:11" customFormat="1" x14ac:dyDescent="0.25">
      <c r="A97" t="str">
        <f t="shared" si="11"/>
        <v>04</v>
      </c>
      <c r="B97" t="s">
        <v>130</v>
      </c>
      <c r="C97" t="str">
        <f t="shared" si="8"/>
        <v>013</v>
      </c>
      <c r="D97" t="s">
        <v>130</v>
      </c>
      <c r="E97" t="str">
        <f t="shared" si="16"/>
        <v>05</v>
      </c>
      <c r="F97" t="str">
        <f>"003"</f>
        <v>003</v>
      </c>
      <c r="G97" t="str">
        <f>""</f>
        <v/>
      </c>
      <c r="H97" t="s">
        <v>1</v>
      </c>
      <c r="I97" t="s">
        <v>958</v>
      </c>
      <c r="J97" t="s">
        <v>4070</v>
      </c>
      <c r="K97" t="str">
        <f>"04003"</f>
        <v>04003</v>
      </c>
    </row>
    <row r="98" spans="1:11" customFormat="1" x14ac:dyDescent="0.25">
      <c r="A98" t="str">
        <f t="shared" si="11"/>
        <v>04</v>
      </c>
      <c r="B98" t="s">
        <v>130</v>
      </c>
      <c r="C98" t="str">
        <f t="shared" si="8"/>
        <v>013</v>
      </c>
      <c r="D98" t="s">
        <v>130</v>
      </c>
      <c r="E98" t="str">
        <f t="shared" si="16"/>
        <v>05</v>
      </c>
      <c r="F98" t="str">
        <f>"003"</f>
        <v>003</v>
      </c>
      <c r="G98" t="str">
        <f>""</f>
        <v/>
      </c>
      <c r="H98" t="s">
        <v>0</v>
      </c>
      <c r="I98" t="s">
        <v>958</v>
      </c>
      <c r="J98" t="s">
        <v>4070</v>
      </c>
      <c r="K98" t="str">
        <f>"04003"</f>
        <v>04003</v>
      </c>
    </row>
    <row r="99" spans="1:11" customFormat="1" x14ac:dyDescent="0.25">
      <c r="A99" t="str">
        <f t="shared" si="11"/>
        <v>04</v>
      </c>
      <c r="B99" t="s">
        <v>130</v>
      </c>
      <c r="C99" t="str">
        <f t="shared" si="8"/>
        <v>013</v>
      </c>
      <c r="D99" t="s">
        <v>130</v>
      </c>
      <c r="E99" t="str">
        <f t="shared" si="16"/>
        <v>05</v>
      </c>
      <c r="F99" t="str">
        <f>"004"</f>
        <v>004</v>
      </c>
      <c r="G99" t="str">
        <f>""</f>
        <v/>
      </c>
      <c r="H99" t="s">
        <v>1</v>
      </c>
      <c r="I99" t="s">
        <v>959</v>
      </c>
      <c r="J99" t="s">
        <v>4071</v>
      </c>
      <c r="K99" t="str">
        <f>"04008"</f>
        <v>04008</v>
      </c>
    </row>
    <row r="100" spans="1:11" customFormat="1" x14ac:dyDescent="0.25">
      <c r="A100" t="str">
        <f t="shared" si="11"/>
        <v>04</v>
      </c>
      <c r="B100" t="s">
        <v>130</v>
      </c>
      <c r="C100" t="str">
        <f t="shared" si="8"/>
        <v>013</v>
      </c>
      <c r="D100" t="s">
        <v>130</v>
      </c>
      <c r="E100" t="str">
        <f t="shared" si="16"/>
        <v>05</v>
      </c>
      <c r="F100" t="str">
        <f>"004"</f>
        <v>004</v>
      </c>
      <c r="G100" t="str">
        <f>""</f>
        <v/>
      </c>
      <c r="H100" t="s">
        <v>0</v>
      </c>
      <c r="I100" t="s">
        <v>959</v>
      </c>
      <c r="J100" t="s">
        <v>4071</v>
      </c>
      <c r="K100" t="str">
        <f>"04008"</f>
        <v>04008</v>
      </c>
    </row>
    <row r="101" spans="1:11" customFormat="1" x14ac:dyDescent="0.25">
      <c r="A101" t="str">
        <f t="shared" si="11"/>
        <v>04</v>
      </c>
      <c r="B101" t="s">
        <v>130</v>
      </c>
      <c r="C101" t="str">
        <f t="shared" si="8"/>
        <v>013</v>
      </c>
      <c r="D101" t="s">
        <v>130</v>
      </c>
      <c r="E101" t="str">
        <f t="shared" si="16"/>
        <v>05</v>
      </c>
      <c r="F101" t="str">
        <f>"005"</f>
        <v>005</v>
      </c>
      <c r="G101" t="str">
        <f>""</f>
        <v/>
      </c>
      <c r="H101" t="s">
        <v>3</v>
      </c>
      <c r="I101" t="s">
        <v>960</v>
      </c>
      <c r="J101" t="s">
        <v>4072</v>
      </c>
      <c r="K101" t="str">
        <f t="shared" ref="K101:K107" si="17">"04003"</f>
        <v>04003</v>
      </c>
    </row>
    <row r="102" spans="1:11" customFormat="1" x14ac:dyDescent="0.25">
      <c r="A102" t="str">
        <f t="shared" si="11"/>
        <v>04</v>
      </c>
      <c r="B102" t="s">
        <v>130</v>
      </c>
      <c r="C102" t="str">
        <f t="shared" si="8"/>
        <v>013</v>
      </c>
      <c r="D102" t="s">
        <v>130</v>
      </c>
      <c r="E102" t="str">
        <f t="shared" si="16"/>
        <v>05</v>
      </c>
      <c r="F102" t="str">
        <f>"006"</f>
        <v>006</v>
      </c>
      <c r="G102" t="str">
        <f>""</f>
        <v/>
      </c>
      <c r="H102" t="s">
        <v>3</v>
      </c>
      <c r="I102" t="s">
        <v>957</v>
      </c>
      <c r="J102" t="s">
        <v>4069</v>
      </c>
      <c r="K102" t="str">
        <f t="shared" si="17"/>
        <v>04003</v>
      </c>
    </row>
    <row r="103" spans="1:11" customFormat="1" x14ac:dyDescent="0.25">
      <c r="A103" t="str">
        <f t="shared" si="11"/>
        <v>04</v>
      </c>
      <c r="B103" t="s">
        <v>130</v>
      </c>
      <c r="C103" t="str">
        <f t="shared" si="8"/>
        <v>013</v>
      </c>
      <c r="D103" t="s">
        <v>130</v>
      </c>
      <c r="E103" t="str">
        <f t="shared" si="16"/>
        <v>05</v>
      </c>
      <c r="F103" t="str">
        <f>"007"</f>
        <v>007</v>
      </c>
      <c r="G103" t="str">
        <f>""</f>
        <v/>
      </c>
      <c r="H103" t="s">
        <v>1</v>
      </c>
      <c r="I103" t="s">
        <v>960</v>
      </c>
      <c r="J103" t="s">
        <v>4072</v>
      </c>
      <c r="K103" t="str">
        <f t="shared" si="17"/>
        <v>04003</v>
      </c>
    </row>
    <row r="104" spans="1:11" customFormat="1" x14ac:dyDescent="0.25">
      <c r="A104" t="str">
        <f t="shared" si="11"/>
        <v>04</v>
      </c>
      <c r="B104" t="s">
        <v>130</v>
      </c>
      <c r="C104" t="str">
        <f t="shared" si="8"/>
        <v>013</v>
      </c>
      <c r="D104" t="s">
        <v>130</v>
      </c>
      <c r="E104" t="str">
        <f t="shared" si="16"/>
        <v>05</v>
      </c>
      <c r="F104" t="str">
        <f>"007"</f>
        <v>007</v>
      </c>
      <c r="G104" t="str">
        <f>""</f>
        <v/>
      </c>
      <c r="H104" t="s">
        <v>0</v>
      </c>
      <c r="I104" t="s">
        <v>960</v>
      </c>
      <c r="J104" t="s">
        <v>4072</v>
      </c>
      <c r="K104" t="str">
        <f t="shared" si="17"/>
        <v>04003</v>
      </c>
    </row>
    <row r="105" spans="1:11" customFormat="1" x14ac:dyDescent="0.25">
      <c r="A105" t="str">
        <f t="shared" si="11"/>
        <v>04</v>
      </c>
      <c r="B105" t="s">
        <v>130</v>
      </c>
      <c r="C105" t="str">
        <f t="shared" si="8"/>
        <v>013</v>
      </c>
      <c r="D105" t="s">
        <v>130</v>
      </c>
      <c r="E105" t="str">
        <f t="shared" si="16"/>
        <v>05</v>
      </c>
      <c r="F105" t="str">
        <f>"008"</f>
        <v>008</v>
      </c>
      <c r="G105" t="str">
        <f>""</f>
        <v/>
      </c>
      <c r="H105" t="s">
        <v>3</v>
      </c>
      <c r="I105" t="s">
        <v>958</v>
      </c>
      <c r="J105" t="s">
        <v>4070</v>
      </c>
      <c r="K105" t="str">
        <f t="shared" si="17"/>
        <v>04003</v>
      </c>
    </row>
    <row r="106" spans="1:11" customFormat="1" x14ac:dyDescent="0.25">
      <c r="A106" t="str">
        <f t="shared" si="11"/>
        <v>04</v>
      </c>
      <c r="B106" t="s">
        <v>130</v>
      </c>
      <c r="C106" t="str">
        <f t="shared" si="8"/>
        <v>013</v>
      </c>
      <c r="D106" t="s">
        <v>130</v>
      </c>
      <c r="E106" t="str">
        <f t="shared" si="16"/>
        <v>05</v>
      </c>
      <c r="F106" t="str">
        <f>"009"</f>
        <v>009</v>
      </c>
      <c r="G106" t="str">
        <f>""</f>
        <v/>
      </c>
      <c r="H106" t="s">
        <v>3</v>
      </c>
      <c r="I106" t="s">
        <v>958</v>
      </c>
      <c r="J106" t="s">
        <v>4070</v>
      </c>
      <c r="K106" t="str">
        <f t="shared" si="17"/>
        <v>04003</v>
      </c>
    </row>
    <row r="107" spans="1:11" customFormat="1" x14ac:dyDescent="0.25">
      <c r="A107" t="str">
        <f t="shared" si="11"/>
        <v>04</v>
      </c>
      <c r="B107" t="s">
        <v>130</v>
      </c>
      <c r="C107" t="str">
        <f t="shared" si="8"/>
        <v>013</v>
      </c>
      <c r="D107" t="s">
        <v>130</v>
      </c>
      <c r="E107" t="str">
        <f t="shared" si="16"/>
        <v>05</v>
      </c>
      <c r="F107" t="str">
        <f>"010"</f>
        <v>010</v>
      </c>
      <c r="G107" t="str">
        <f>""</f>
        <v/>
      </c>
      <c r="H107" t="s">
        <v>3</v>
      </c>
      <c r="I107" t="s">
        <v>957</v>
      </c>
      <c r="J107" t="s">
        <v>4069</v>
      </c>
      <c r="K107" t="str">
        <f t="shared" si="17"/>
        <v>04003</v>
      </c>
    </row>
    <row r="108" spans="1:11" customFormat="1" x14ac:dyDescent="0.25">
      <c r="A108" t="str">
        <f t="shared" si="11"/>
        <v>04</v>
      </c>
      <c r="B108" t="s">
        <v>130</v>
      </c>
      <c r="C108" t="str">
        <f t="shared" si="8"/>
        <v>013</v>
      </c>
      <c r="D108" t="s">
        <v>130</v>
      </c>
      <c r="E108" t="str">
        <f t="shared" si="16"/>
        <v>05</v>
      </c>
      <c r="F108" t="str">
        <f>"011"</f>
        <v>011</v>
      </c>
      <c r="G108" t="str">
        <f>""</f>
        <v/>
      </c>
      <c r="H108" t="s">
        <v>3</v>
      </c>
      <c r="I108" t="s">
        <v>959</v>
      </c>
      <c r="J108" t="s">
        <v>4071</v>
      </c>
      <c r="K108" t="str">
        <f>"04008"</f>
        <v>04008</v>
      </c>
    </row>
    <row r="109" spans="1:11" customFormat="1" x14ac:dyDescent="0.25">
      <c r="A109" t="str">
        <f t="shared" si="11"/>
        <v>04</v>
      </c>
      <c r="B109" t="s">
        <v>130</v>
      </c>
      <c r="C109" t="str">
        <f t="shared" si="8"/>
        <v>013</v>
      </c>
      <c r="D109" t="s">
        <v>130</v>
      </c>
      <c r="E109" t="str">
        <f t="shared" ref="E109:E172" si="18">"06"</f>
        <v>06</v>
      </c>
      <c r="F109" t="str">
        <f>"001"</f>
        <v>001</v>
      </c>
      <c r="G109" t="str">
        <f>""</f>
        <v/>
      </c>
      <c r="H109" t="s">
        <v>3</v>
      </c>
      <c r="I109" t="s">
        <v>961</v>
      </c>
      <c r="J109" t="s">
        <v>4073</v>
      </c>
      <c r="K109" t="str">
        <f>"04004"</f>
        <v>04004</v>
      </c>
    </row>
    <row r="110" spans="1:11" customFormat="1" x14ac:dyDescent="0.25">
      <c r="A110" t="str">
        <f t="shared" si="11"/>
        <v>04</v>
      </c>
      <c r="B110" t="s">
        <v>130</v>
      </c>
      <c r="C110" t="str">
        <f t="shared" si="8"/>
        <v>013</v>
      </c>
      <c r="D110" t="s">
        <v>130</v>
      </c>
      <c r="E110" t="str">
        <f t="shared" si="18"/>
        <v>06</v>
      </c>
      <c r="F110" t="str">
        <f>"002"</f>
        <v>002</v>
      </c>
      <c r="G110" t="str">
        <f>""</f>
        <v/>
      </c>
      <c r="H110" t="s">
        <v>3</v>
      </c>
      <c r="I110" t="s">
        <v>961</v>
      </c>
      <c r="J110" t="s">
        <v>4073</v>
      </c>
      <c r="K110" t="str">
        <f>"04004"</f>
        <v>04004</v>
      </c>
    </row>
    <row r="111" spans="1:11" customFormat="1" x14ac:dyDescent="0.25">
      <c r="A111" t="str">
        <f t="shared" si="11"/>
        <v>04</v>
      </c>
      <c r="B111" t="s">
        <v>130</v>
      </c>
      <c r="C111" t="str">
        <f t="shared" si="8"/>
        <v>013</v>
      </c>
      <c r="D111" t="s">
        <v>130</v>
      </c>
      <c r="E111" t="str">
        <f t="shared" si="18"/>
        <v>06</v>
      </c>
      <c r="F111" t="str">
        <f>"003"</f>
        <v>003</v>
      </c>
      <c r="G111" t="str">
        <f>""</f>
        <v/>
      </c>
      <c r="H111" t="s">
        <v>3</v>
      </c>
      <c r="I111" t="s">
        <v>962</v>
      </c>
      <c r="J111" t="s">
        <v>4074</v>
      </c>
      <c r="K111" t="str">
        <f>"04006"</f>
        <v>04006</v>
      </c>
    </row>
    <row r="112" spans="1:11" customFormat="1" x14ac:dyDescent="0.25">
      <c r="A112" t="str">
        <f t="shared" si="11"/>
        <v>04</v>
      </c>
      <c r="B112" t="s">
        <v>130</v>
      </c>
      <c r="C112" t="str">
        <f t="shared" si="8"/>
        <v>013</v>
      </c>
      <c r="D112" t="s">
        <v>130</v>
      </c>
      <c r="E112" t="str">
        <f t="shared" si="18"/>
        <v>06</v>
      </c>
      <c r="F112" t="str">
        <f>"004"</f>
        <v>004</v>
      </c>
      <c r="G112" t="str">
        <f>""</f>
        <v/>
      </c>
      <c r="H112" t="s">
        <v>1</v>
      </c>
      <c r="I112" t="s">
        <v>962</v>
      </c>
      <c r="J112" t="s">
        <v>4074</v>
      </c>
      <c r="K112" t="str">
        <f>"04006"</f>
        <v>04006</v>
      </c>
    </row>
    <row r="113" spans="1:11" customFormat="1" x14ac:dyDescent="0.25">
      <c r="A113" t="str">
        <f t="shared" si="11"/>
        <v>04</v>
      </c>
      <c r="B113" t="s">
        <v>130</v>
      </c>
      <c r="C113" t="str">
        <f t="shared" si="8"/>
        <v>013</v>
      </c>
      <c r="D113" t="s">
        <v>130</v>
      </c>
      <c r="E113" t="str">
        <f t="shared" si="18"/>
        <v>06</v>
      </c>
      <c r="F113" t="str">
        <f>"004"</f>
        <v>004</v>
      </c>
      <c r="G113" t="str">
        <f>""</f>
        <v/>
      </c>
      <c r="H113" t="s">
        <v>0</v>
      </c>
      <c r="I113" t="s">
        <v>962</v>
      </c>
      <c r="J113" t="s">
        <v>4074</v>
      </c>
      <c r="K113" t="str">
        <f>"04006"</f>
        <v>04006</v>
      </c>
    </row>
    <row r="114" spans="1:11" customFormat="1" x14ac:dyDescent="0.25">
      <c r="A114" t="str">
        <f t="shared" si="11"/>
        <v>04</v>
      </c>
      <c r="B114" t="s">
        <v>130</v>
      </c>
      <c r="C114" t="str">
        <f t="shared" si="8"/>
        <v>013</v>
      </c>
      <c r="D114" t="s">
        <v>130</v>
      </c>
      <c r="E114" t="str">
        <f t="shared" si="18"/>
        <v>06</v>
      </c>
      <c r="F114" t="str">
        <f>"005"</f>
        <v>005</v>
      </c>
      <c r="G114" t="str">
        <f>""</f>
        <v/>
      </c>
      <c r="H114" t="s">
        <v>1</v>
      </c>
      <c r="I114" t="s">
        <v>962</v>
      </c>
      <c r="J114" t="s">
        <v>4074</v>
      </c>
      <c r="K114" t="str">
        <f>"04006"</f>
        <v>04006</v>
      </c>
    </row>
    <row r="115" spans="1:11" customFormat="1" x14ac:dyDescent="0.25">
      <c r="A115" t="str">
        <f t="shared" si="11"/>
        <v>04</v>
      </c>
      <c r="B115" t="s">
        <v>130</v>
      </c>
      <c r="C115" t="str">
        <f t="shared" si="8"/>
        <v>013</v>
      </c>
      <c r="D115" t="s">
        <v>130</v>
      </c>
      <c r="E115" t="str">
        <f t="shared" si="18"/>
        <v>06</v>
      </c>
      <c r="F115" t="str">
        <f>"005"</f>
        <v>005</v>
      </c>
      <c r="G115" t="str">
        <f>""</f>
        <v/>
      </c>
      <c r="H115" t="s">
        <v>0</v>
      </c>
      <c r="I115" t="s">
        <v>962</v>
      </c>
      <c r="J115" t="s">
        <v>4074</v>
      </c>
      <c r="K115" t="str">
        <f>"04006"</f>
        <v>04006</v>
      </c>
    </row>
    <row r="116" spans="1:11" customFormat="1" x14ac:dyDescent="0.25">
      <c r="A116" t="str">
        <f t="shared" si="11"/>
        <v>04</v>
      </c>
      <c r="B116" t="s">
        <v>130</v>
      </c>
      <c r="C116" t="str">
        <f t="shared" si="8"/>
        <v>013</v>
      </c>
      <c r="D116" t="s">
        <v>130</v>
      </c>
      <c r="E116" t="str">
        <f t="shared" si="18"/>
        <v>06</v>
      </c>
      <c r="F116" t="str">
        <f>"006"</f>
        <v>006</v>
      </c>
      <c r="G116" t="str">
        <f>""</f>
        <v/>
      </c>
      <c r="H116" t="s">
        <v>1</v>
      </c>
      <c r="I116" t="s">
        <v>963</v>
      </c>
      <c r="J116" t="s">
        <v>4075</v>
      </c>
      <c r="K116" t="str">
        <f t="shared" ref="K116:K122" si="19">"04009"</f>
        <v>04009</v>
      </c>
    </row>
    <row r="117" spans="1:11" customFormat="1" x14ac:dyDescent="0.25">
      <c r="A117" t="str">
        <f t="shared" si="11"/>
        <v>04</v>
      </c>
      <c r="B117" t="s">
        <v>130</v>
      </c>
      <c r="C117" t="str">
        <f t="shared" si="8"/>
        <v>013</v>
      </c>
      <c r="D117" t="s">
        <v>130</v>
      </c>
      <c r="E117" t="str">
        <f t="shared" si="18"/>
        <v>06</v>
      </c>
      <c r="F117" t="str">
        <f>"006"</f>
        <v>006</v>
      </c>
      <c r="G117" t="str">
        <f>""</f>
        <v/>
      </c>
      <c r="H117" t="s">
        <v>0</v>
      </c>
      <c r="I117" t="s">
        <v>963</v>
      </c>
      <c r="J117" t="s">
        <v>4075</v>
      </c>
      <c r="K117" t="str">
        <f t="shared" si="19"/>
        <v>04009</v>
      </c>
    </row>
    <row r="118" spans="1:11" customFormat="1" x14ac:dyDescent="0.25">
      <c r="A118" t="str">
        <f t="shared" si="11"/>
        <v>04</v>
      </c>
      <c r="B118" t="s">
        <v>130</v>
      </c>
      <c r="C118" t="str">
        <f t="shared" si="8"/>
        <v>013</v>
      </c>
      <c r="D118" t="s">
        <v>130</v>
      </c>
      <c r="E118" t="str">
        <f t="shared" si="18"/>
        <v>06</v>
      </c>
      <c r="F118" t="str">
        <f>"007"</f>
        <v>007</v>
      </c>
      <c r="G118" t="str">
        <f>""</f>
        <v/>
      </c>
      <c r="H118" t="s">
        <v>1</v>
      </c>
      <c r="I118" t="s">
        <v>963</v>
      </c>
      <c r="J118" t="s">
        <v>4075</v>
      </c>
      <c r="K118" t="str">
        <f t="shared" si="19"/>
        <v>04009</v>
      </c>
    </row>
    <row r="119" spans="1:11" customFormat="1" x14ac:dyDescent="0.25">
      <c r="A119" t="str">
        <f t="shared" si="11"/>
        <v>04</v>
      </c>
      <c r="B119" t="s">
        <v>130</v>
      </c>
      <c r="C119" t="str">
        <f t="shared" si="8"/>
        <v>013</v>
      </c>
      <c r="D119" t="s">
        <v>130</v>
      </c>
      <c r="E119" t="str">
        <f t="shared" si="18"/>
        <v>06</v>
      </c>
      <c r="F119" t="str">
        <f>"007"</f>
        <v>007</v>
      </c>
      <c r="G119" t="str">
        <f>""</f>
        <v/>
      </c>
      <c r="H119" t="s">
        <v>0</v>
      </c>
      <c r="I119" t="s">
        <v>963</v>
      </c>
      <c r="J119" t="s">
        <v>4075</v>
      </c>
      <c r="K119" t="str">
        <f t="shared" si="19"/>
        <v>04009</v>
      </c>
    </row>
    <row r="120" spans="1:11" customFormat="1" x14ac:dyDescent="0.25">
      <c r="A120" t="str">
        <f t="shared" si="11"/>
        <v>04</v>
      </c>
      <c r="B120" t="s">
        <v>130</v>
      </c>
      <c r="C120" t="str">
        <f t="shared" si="8"/>
        <v>013</v>
      </c>
      <c r="D120" t="s">
        <v>130</v>
      </c>
      <c r="E120" t="str">
        <f t="shared" si="18"/>
        <v>06</v>
      </c>
      <c r="F120" t="str">
        <f>"008"</f>
        <v>008</v>
      </c>
      <c r="G120" t="str">
        <f>""</f>
        <v/>
      </c>
      <c r="H120" t="s">
        <v>1</v>
      </c>
      <c r="I120" t="s">
        <v>964</v>
      </c>
      <c r="J120" t="s">
        <v>4076</v>
      </c>
      <c r="K120" t="str">
        <f t="shared" si="19"/>
        <v>04009</v>
      </c>
    </row>
    <row r="121" spans="1:11" customFormat="1" x14ac:dyDescent="0.25">
      <c r="A121" t="str">
        <f t="shared" si="11"/>
        <v>04</v>
      </c>
      <c r="B121" t="s">
        <v>130</v>
      </c>
      <c r="C121" t="str">
        <f t="shared" si="8"/>
        <v>013</v>
      </c>
      <c r="D121" t="s">
        <v>130</v>
      </c>
      <c r="E121" t="str">
        <f t="shared" si="18"/>
        <v>06</v>
      </c>
      <c r="F121" t="str">
        <f>"008"</f>
        <v>008</v>
      </c>
      <c r="G121" t="str">
        <f>""</f>
        <v/>
      </c>
      <c r="H121" t="s">
        <v>0</v>
      </c>
      <c r="I121" t="s">
        <v>964</v>
      </c>
      <c r="J121" t="s">
        <v>4076</v>
      </c>
      <c r="K121" t="str">
        <f t="shared" si="19"/>
        <v>04009</v>
      </c>
    </row>
    <row r="122" spans="1:11" customFormat="1" x14ac:dyDescent="0.25">
      <c r="A122" t="str">
        <f t="shared" si="11"/>
        <v>04</v>
      </c>
      <c r="B122" t="s">
        <v>130</v>
      </c>
      <c r="C122" t="str">
        <f t="shared" si="8"/>
        <v>013</v>
      </c>
      <c r="D122" t="s">
        <v>130</v>
      </c>
      <c r="E122" t="str">
        <f t="shared" si="18"/>
        <v>06</v>
      </c>
      <c r="F122" t="str">
        <f>"008"</f>
        <v>008</v>
      </c>
      <c r="G122" t="str">
        <f>""</f>
        <v/>
      </c>
      <c r="H122" t="s">
        <v>2</v>
      </c>
      <c r="I122" t="s">
        <v>964</v>
      </c>
      <c r="J122" t="s">
        <v>4076</v>
      </c>
      <c r="K122" t="str">
        <f t="shared" si="19"/>
        <v>04009</v>
      </c>
    </row>
    <row r="123" spans="1:11" customFormat="1" x14ac:dyDescent="0.25">
      <c r="A123" t="str">
        <f t="shared" si="11"/>
        <v>04</v>
      </c>
      <c r="B123" t="s">
        <v>130</v>
      </c>
      <c r="C123" t="str">
        <f t="shared" si="8"/>
        <v>013</v>
      </c>
      <c r="D123" t="s">
        <v>130</v>
      </c>
      <c r="E123" t="str">
        <f t="shared" si="18"/>
        <v>06</v>
      </c>
      <c r="F123" t="str">
        <f>"009"</f>
        <v>009</v>
      </c>
      <c r="G123" t="str">
        <f>""</f>
        <v/>
      </c>
      <c r="H123" t="s">
        <v>3</v>
      </c>
      <c r="I123" t="s">
        <v>961</v>
      </c>
      <c r="J123" t="s">
        <v>4073</v>
      </c>
      <c r="K123" t="str">
        <f>"04004"</f>
        <v>04004</v>
      </c>
    </row>
    <row r="124" spans="1:11" customFormat="1" x14ac:dyDescent="0.25">
      <c r="A124" t="str">
        <f t="shared" si="11"/>
        <v>04</v>
      </c>
      <c r="B124" t="s">
        <v>130</v>
      </c>
      <c r="C124" t="str">
        <f t="shared" si="8"/>
        <v>013</v>
      </c>
      <c r="D124" t="s">
        <v>130</v>
      </c>
      <c r="E124" t="str">
        <f t="shared" si="18"/>
        <v>06</v>
      </c>
      <c r="F124" t="str">
        <f>"010"</f>
        <v>010</v>
      </c>
      <c r="G124" t="str">
        <f>""</f>
        <v/>
      </c>
      <c r="H124" t="s">
        <v>3</v>
      </c>
      <c r="I124" t="s">
        <v>965</v>
      </c>
      <c r="J124" t="s">
        <v>4077</v>
      </c>
      <c r="K124" t="str">
        <f>"04005"</f>
        <v>04005</v>
      </c>
    </row>
    <row r="125" spans="1:11" customFormat="1" x14ac:dyDescent="0.25">
      <c r="A125" t="str">
        <f t="shared" si="11"/>
        <v>04</v>
      </c>
      <c r="B125" t="s">
        <v>130</v>
      </c>
      <c r="C125" t="str">
        <f t="shared" ref="C125:C188" si="20">"013"</f>
        <v>013</v>
      </c>
      <c r="D125" t="s">
        <v>130</v>
      </c>
      <c r="E125" t="str">
        <f t="shared" si="18"/>
        <v>06</v>
      </c>
      <c r="F125" t="str">
        <f>"011"</f>
        <v>011</v>
      </c>
      <c r="G125" t="str">
        <f>""</f>
        <v/>
      </c>
      <c r="H125" t="s">
        <v>1</v>
      </c>
      <c r="I125" t="s">
        <v>965</v>
      </c>
      <c r="J125" t="s">
        <v>4077</v>
      </c>
      <c r="K125" t="str">
        <f>"04005"</f>
        <v>04005</v>
      </c>
    </row>
    <row r="126" spans="1:11" customFormat="1" x14ac:dyDescent="0.25">
      <c r="A126" t="str">
        <f t="shared" si="11"/>
        <v>04</v>
      </c>
      <c r="B126" t="s">
        <v>130</v>
      </c>
      <c r="C126" t="str">
        <f t="shared" si="20"/>
        <v>013</v>
      </c>
      <c r="D126" t="s">
        <v>130</v>
      </c>
      <c r="E126" t="str">
        <f t="shared" si="18"/>
        <v>06</v>
      </c>
      <c r="F126" t="str">
        <f>"011"</f>
        <v>011</v>
      </c>
      <c r="G126" t="str">
        <f>""</f>
        <v/>
      </c>
      <c r="H126" t="s">
        <v>0</v>
      </c>
      <c r="I126" t="s">
        <v>965</v>
      </c>
      <c r="J126" t="s">
        <v>4077</v>
      </c>
      <c r="K126" t="str">
        <f>"04005"</f>
        <v>04005</v>
      </c>
    </row>
    <row r="127" spans="1:11" customFormat="1" x14ac:dyDescent="0.25">
      <c r="A127" t="str">
        <f t="shared" si="11"/>
        <v>04</v>
      </c>
      <c r="B127" t="s">
        <v>130</v>
      </c>
      <c r="C127" t="str">
        <f t="shared" si="20"/>
        <v>013</v>
      </c>
      <c r="D127" t="s">
        <v>130</v>
      </c>
      <c r="E127" t="str">
        <f t="shared" si="18"/>
        <v>06</v>
      </c>
      <c r="F127" t="str">
        <f>"012"</f>
        <v>012</v>
      </c>
      <c r="G127" t="str">
        <f>""</f>
        <v/>
      </c>
      <c r="H127" t="s">
        <v>1</v>
      </c>
      <c r="I127" t="s">
        <v>966</v>
      </c>
      <c r="J127" t="s">
        <v>4078</v>
      </c>
      <c r="K127" t="str">
        <f t="shared" ref="K127:K138" si="21">"04008"</f>
        <v>04008</v>
      </c>
    </row>
    <row r="128" spans="1:11" customFormat="1" x14ac:dyDescent="0.25">
      <c r="A128" t="str">
        <f t="shared" si="11"/>
        <v>04</v>
      </c>
      <c r="B128" t="s">
        <v>130</v>
      </c>
      <c r="C128" t="str">
        <f t="shared" si="20"/>
        <v>013</v>
      </c>
      <c r="D128" t="s">
        <v>130</v>
      </c>
      <c r="E128" t="str">
        <f t="shared" si="18"/>
        <v>06</v>
      </c>
      <c r="F128" t="str">
        <f>"012"</f>
        <v>012</v>
      </c>
      <c r="G128" t="str">
        <f>""</f>
        <v/>
      </c>
      <c r="H128" t="s">
        <v>0</v>
      </c>
      <c r="I128" t="s">
        <v>966</v>
      </c>
      <c r="J128" t="s">
        <v>4078</v>
      </c>
      <c r="K128" t="str">
        <f t="shared" si="21"/>
        <v>04008</v>
      </c>
    </row>
    <row r="129" spans="1:11" customFormat="1" x14ac:dyDescent="0.25">
      <c r="A129" t="str">
        <f t="shared" si="11"/>
        <v>04</v>
      </c>
      <c r="B129" t="s">
        <v>130</v>
      </c>
      <c r="C129" t="str">
        <f t="shared" si="20"/>
        <v>013</v>
      </c>
      <c r="D129" t="s">
        <v>130</v>
      </c>
      <c r="E129" t="str">
        <f t="shared" si="18"/>
        <v>06</v>
      </c>
      <c r="F129" t="str">
        <f>"013"</f>
        <v>013</v>
      </c>
      <c r="G129" t="str">
        <f>""</f>
        <v/>
      </c>
      <c r="H129" t="s">
        <v>1</v>
      </c>
      <c r="I129" t="s">
        <v>966</v>
      </c>
      <c r="J129" t="s">
        <v>4078</v>
      </c>
      <c r="K129" t="str">
        <f t="shared" si="21"/>
        <v>04008</v>
      </c>
    </row>
    <row r="130" spans="1:11" customFormat="1" x14ac:dyDescent="0.25">
      <c r="A130" t="str">
        <f t="shared" si="11"/>
        <v>04</v>
      </c>
      <c r="B130" t="s">
        <v>130</v>
      </c>
      <c r="C130" t="str">
        <f t="shared" si="20"/>
        <v>013</v>
      </c>
      <c r="D130" t="s">
        <v>130</v>
      </c>
      <c r="E130" t="str">
        <f t="shared" si="18"/>
        <v>06</v>
      </c>
      <c r="F130" t="str">
        <f>"013"</f>
        <v>013</v>
      </c>
      <c r="G130" t="str">
        <f>""</f>
        <v/>
      </c>
      <c r="H130" t="s">
        <v>0</v>
      </c>
      <c r="I130" t="s">
        <v>966</v>
      </c>
      <c r="J130" t="s">
        <v>4078</v>
      </c>
      <c r="K130" t="str">
        <f t="shared" si="21"/>
        <v>04008</v>
      </c>
    </row>
    <row r="131" spans="1:11" customFormat="1" x14ac:dyDescent="0.25">
      <c r="A131" t="str">
        <f t="shared" ref="A131:A194" si="22">"04"</f>
        <v>04</v>
      </c>
      <c r="B131" t="s">
        <v>130</v>
      </c>
      <c r="C131" t="str">
        <f t="shared" si="20"/>
        <v>013</v>
      </c>
      <c r="D131" t="s">
        <v>130</v>
      </c>
      <c r="E131" t="str">
        <f t="shared" si="18"/>
        <v>06</v>
      </c>
      <c r="F131" t="str">
        <f>"014"</f>
        <v>014</v>
      </c>
      <c r="G131" t="str">
        <f>""</f>
        <v/>
      </c>
      <c r="H131" t="s">
        <v>3</v>
      </c>
      <c r="I131" t="s">
        <v>967</v>
      </c>
      <c r="J131" t="s">
        <v>4079</v>
      </c>
      <c r="K131" t="str">
        <f t="shared" si="21"/>
        <v>04008</v>
      </c>
    </row>
    <row r="132" spans="1:11" customFormat="1" x14ac:dyDescent="0.25">
      <c r="A132" t="str">
        <f t="shared" si="22"/>
        <v>04</v>
      </c>
      <c r="B132" t="s">
        <v>130</v>
      </c>
      <c r="C132" t="str">
        <f t="shared" si="20"/>
        <v>013</v>
      </c>
      <c r="D132" t="s">
        <v>130</v>
      </c>
      <c r="E132" t="str">
        <f t="shared" si="18"/>
        <v>06</v>
      </c>
      <c r="F132" t="str">
        <f>"015"</f>
        <v>015</v>
      </c>
      <c r="G132" t="str">
        <f>""</f>
        <v/>
      </c>
      <c r="H132" t="s">
        <v>3</v>
      </c>
      <c r="I132" t="s">
        <v>966</v>
      </c>
      <c r="J132" t="s">
        <v>4078</v>
      </c>
      <c r="K132" t="str">
        <f t="shared" si="21"/>
        <v>04008</v>
      </c>
    </row>
    <row r="133" spans="1:11" customFormat="1" x14ac:dyDescent="0.25">
      <c r="A133" t="str">
        <f t="shared" si="22"/>
        <v>04</v>
      </c>
      <c r="B133" t="s">
        <v>130</v>
      </c>
      <c r="C133" t="str">
        <f t="shared" si="20"/>
        <v>013</v>
      </c>
      <c r="D133" t="s">
        <v>130</v>
      </c>
      <c r="E133" t="str">
        <f t="shared" si="18"/>
        <v>06</v>
      </c>
      <c r="F133" t="str">
        <f>"016"</f>
        <v>016</v>
      </c>
      <c r="G133" t="str">
        <f>""</f>
        <v/>
      </c>
      <c r="H133" t="s">
        <v>1</v>
      </c>
      <c r="I133" t="s">
        <v>967</v>
      </c>
      <c r="J133" t="s">
        <v>4079</v>
      </c>
      <c r="K133" t="str">
        <f t="shared" si="21"/>
        <v>04008</v>
      </c>
    </row>
    <row r="134" spans="1:11" customFormat="1" x14ac:dyDescent="0.25">
      <c r="A134" t="str">
        <f t="shared" si="22"/>
        <v>04</v>
      </c>
      <c r="B134" t="s">
        <v>130</v>
      </c>
      <c r="C134" t="str">
        <f t="shared" si="20"/>
        <v>013</v>
      </c>
      <c r="D134" t="s">
        <v>130</v>
      </c>
      <c r="E134" t="str">
        <f t="shared" si="18"/>
        <v>06</v>
      </c>
      <c r="F134" t="str">
        <f>"016"</f>
        <v>016</v>
      </c>
      <c r="G134" t="str">
        <f>""</f>
        <v/>
      </c>
      <c r="H134" t="s">
        <v>0</v>
      </c>
      <c r="I134" t="s">
        <v>967</v>
      </c>
      <c r="J134" t="s">
        <v>4079</v>
      </c>
      <c r="K134" t="str">
        <f t="shared" si="21"/>
        <v>04008</v>
      </c>
    </row>
    <row r="135" spans="1:11" customFormat="1" x14ac:dyDescent="0.25">
      <c r="A135" t="str">
        <f t="shared" si="22"/>
        <v>04</v>
      </c>
      <c r="B135" t="s">
        <v>130</v>
      </c>
      <c r="C135" t="str">
        <f t="shared" si="20"/>
        <v>013</v>
      </c>
      <c r="D135" t="s">
        <v>130</v>
      </c>
      <c r="E135" t="str">
        <f t="shared" si="18"/>
        <v>06</v>
      </c>
      <c r="F135" t="str">
        <f>"017"</f>
        <v>017</v>
      </c>
      <c r="G135" t="str">
        <f>""</f>
        <v/>
      </c>
      <c r="H135" t="s">
        <v>1</v>
      </c>
      <c r="I135" t="s">
        <v>967</v>
      </c>
      <c r="J135" t="s">
        <v>4079</v>
      </c>
      <c r="K135" t="str">
        <f t="shared" si="21"/>
        <v>04008</v>
      </c>
    </row>
    <row r="136" spans="1:11" customFormat="1" x14ac:dyDescent="0.25">
      <c r="A136" t="str">
        <f t="shared" si="22"/>
        <v>04</v>
      </c>
      <c r="B136" t="s">
        <v>130</v>
      </c>
      <c r="C136" t="str">
        <f t="shared" si="20"/>
        <v>013</v>
      </c>
      <c r="D136" t="s">
        <v>130</v>
      </c>
      <c r="E136" t="str">
        <f t="shared" si="18"/>
        <v>06</v>
      </c>
      <c r="F136" t="str">
        <f>"017"</f>
        <v>017</v>
      </c>
      <c r="G136" t="str">
        <f>""</f>
        <v/>
      </c>
      <c r="H136" t="s">
        <v>0</v>
      </c>
      <c r="I136" t="s">
        <v>967</v>
      </c>
      <c r="J136" t="s">
        <v>4079</v>
      </c>
      <c r="K136" t="str">
        <f t="shared" si="21"/>
        <v>04008</v>
      </c>
    </row>
    <row r="137" spans="1:11" customFormat="1" x14ac:dyDescent="0.25">
      <c r="A137" t="str">
        <f t="shared" si="22"/>
        <v>04</v>
      </c>
      <c r="B137" t="s">
        <v>130</v>
      </c>
      <c r="C137" t="str">
        <f t="shared" si="20"/>
        <v>013</v>
      </c>
      <c r="D137" t="s">
        <v>130</v>
      </c>
      <c r="E137" t="str">
        <f t="shared" si="18"/>
        <v>06</v>
      </c>
      <c r="F137" t="str">
        <f>"018"</f>
        <v>018</v>
      </c>
      <c r="G137" t="str">
        <f>""</f>
        <v/>
      </c>
      <c r="H137" t="s">
        <v>1</v>
      </c>
      <c r="I137" t="s">
        <v>968</v>
      </c>
      <c r="J137" t="s">
        <v>4080</v>
      </c>
      <c r="K137" t="str">
        <f t="shared" si="21"/>
        <v>04008</v>
      </c>
    </row>
    <row r="138" spans="1:11" customFormat="1" x14ac:dyDescent="0.25">
      <c r="A138" t="str">
        <f t="shared" si="22"/>
        <v>04</v>
      </c>
      <c r="B138" t="s">
        <v>130</v>
      </c>
      <c r="C138" t="str">
        <f t="shared" si="20"/>
        <v>013</v>
      </c>
      <c r="D138" t="s">
        <v>130</v>
      </c>
      <c r="E138" t="str">
        <f t="shared" si="18"/>
        <v>06</v>
      </c>
      <c r="F138" t="str">
        <f>"018"</f>
        <v>018</v>
      </c>
      <c r="G138" t="str">
        <f>""</f>
        <v/>
      </c>
      <c r="H138" t="s">
        <v>0</v>
      </c>
      <c r="I138" t="s">
        <v>968</v>
      </c>
      <c r="J138" t="s">
        <v>4080</v>
      </c>
      <c r="K138" t="str">
        <f t="shared" si="21"/>
        <v>04008</v>
      </c>
    </row>
    <row r="139" spans="1:11" customFormat="1" x14ac:dyDescent="0.25">
      <c r="A139" t="str">
        <f t="shared" si="22"/>
        <v>04</v>
      </c>
      <c r="B139" t="s">
        <v>130</v>
      </c>
      <c r="C139" t="str">
        <f t="shared" si="20"/>
        <v>013</v>
      </c>
      <c r="D139" t="s">
        <v>130</v>
      </c>
      <c r="E139" t="str">
        <f t="shared" si="18"/>
        <v>06</v>
      </c>
      <c r="F139" t="str">
        <f>"019"</f>
        <v>019</v>
      </c>
      <c r="G139" t="str">
        <f>""</f>
        <v/>
      </c>
      <c r="H139" t="s">
        <v>1</v>
      </c>
      <c r="I139" t="s">
        <v>969</v>
      </c>
      <c r="J139" t="s">
        <v>4081</v>
      </c>
      <c r="K139" t="str">
        <f t="shared" ref="K139:K146" si="23">"04009"</f>
        <v>04009</v>
      </c>
    </row>
    <row r="140" spans="1:11" customFormat="1" x14ac:dyDescent="0.25">
      <c r="A140" t="str">
        <f t="shared" si="22"/>
        <v>04</v>
      </c>
      <c r="B140" t="s">
        <v>130</v>
      </c>
      <c r="C140" t="str">
        <f t="shared" si="20"/>
        <v>013</v>
      </c>
      <c r="D140" t="s">
        <v>130</v>
      </c>
      <c r="E140" t="str">
        <f t="shared" si="18"/>
        <v>06</v>
      </c>
      <c r="F140" t="str">
        <f>"019"</f>
        <v>019</v>
      </c>
      <c r="G140" t="str">
        <f>""</f>
        <v/>
      </c>
      <c r="H140" t="s">
        <v>0</v>
      </c>
      <c r="I140" t="s">
        <v>969</v>
      </c>
      <c r="J140" t="s">
        <v>4081</v>
      </c>
      <c r="K140" t="str">
        <f t="shared" si="23"/>
        <v>04009</v>
      </c>
    </row>
    <row r="141" spans="1:11" customFormat="1" x14ac:dyDescent="0.25">
      <c r="A141" t="str">
        <f t="shared" si="22"/>
        <v>04</v>
      </c>
      <c r="B141" t="s">
        <v>130</v>
      </c>
      <c r="C141" t="str">
        <f t="shared" si="20"/>
        <v>013</v>
      </c>
      <c r="D141" t="s">
        <v>130</v>
      </c>
      <c r="E141" t="str">
        <f t="shared" si="18"/>
        <v>06</v>
      </c>
      <c r="F141" t="str">
        <f>"020"</f>
        <v>020</v>
      </c>
      <c r="G141" t="str">
        <f>""</f>
        <v/>
      </c>
      <c r="H141" t="s">
        <v>3</v>
      </c>
      <c r="I141" t="s">
        <v>969</v>
      </c>
      <c r="J141" t="s">
        <v>4081</v>
      </c>
      <c r="K141" t="str">
        <f t="shared" si="23"/>
        <v>04009</v>
      </c>
    </row>
    <row r="142" spans="1:11" customFormat="1" x14ac:dyDescent="0.25">
      <c r="A142" t="str">
        <f t="shared" si="22"/>
        <v>04</v>
      </c>
      <c r="B142" t="s">
        <v>130</v>
      </c>
      <c r="C142" t="str">
        <f t="shared" si="20"/>
        <v>013</v>
      </c>
      <c r="D142" t="s">
        <v>130</v>
      </c>
      <c r="E142" t="str">
        <f t="shared" si="18"/>
        <v>06</v>
      </c>
      <c r="F142" t="str">
        <f>"021"</f>
        <v>021</v>
      </c>
      <c r="G142" t="str">
        <f>""</f>
        <v/>
      </c>
      <c r="H142" t="s">
        <v>3</v>
      </c>
      <c r="I142" t="s">
        <v>970</v>
      </c>
      <c r="J142" t="s">
        <v>4082</v>
      </c>
      <c r="K142" t="str">
        <f t="shared" si="23"/>
        <v>04009</v>
      </c>
    </row>
    <row r="143" spans="1:11" customFormat="1" x14ac:dyDescent="0.25">
      <c r="A143" t="str">
        <f t="shared" si="22"/>
        <v>04</v>
      </c>
      <c r="B143" t="s">
        <v>130</v>
      </c>
      <c r="C143" t="str">
        <f t="shared" si="20"/>
        <v>013</v>
      </c>
      <c r="D143" t="s">
        <v>130</v>
      </c>
      <c r="E143" t="str">
        <f t="shared" si="18"/>
        <v>06</v>
      </c>
      <c r="F143" t="str">
        <f>"022"</f>
        <v>022</v>
      </c>
      <c r="G143" t="str">
        <f>""</f>
        <v/>
      </c>
      <c r="H143" t="s">
        <v>1</v>
      </c>
      <c r="I143" t="s">
        <v>971</v>
      </c>
      <c r="J143" t="s">
        <v>4083</v>
      </c>
      <c r="K143" t="str">
        <f t="shared" si="23"/>
        <v>04009</v>
      </c>
    </row>
    <row r="144" spans="1:11" customFormat="1" x14ac:dyDescent="0.25">
      <c r="A144" t="str">
        <f t="shared" si="22"/>
        <v>04</v>
      </c>
      <c r="B144" t="s">
        <v>130</v>
      </c>
      <c r="C144" t="str">
        <f t="shared" si="20"/>
        <v>013</v>
      </c>
      <c r="D144" t="s">
        <v>130</v>
      </c>
      <c r="E144" t="str">
        <f t="shared" si="18"/>
        <v>06</v>
      </c>
      <c r="F144" t="str">
        <f>"022"</f>
        <v>022</v>
      </c>
      <c r="G144" t="str">
        <f>""</f>
        <v/>
      </c>
      <c r="H144" t="s">
        <v>0</v>
      </c>
      <c r="I144" t="s">
        <v>971</v>
      </c>
      <c r="J144" t="s">
        <v>4083</v>
      </c>
      <c r="K144" t="str">
        <f t="shared" si="23"/>
        <v>04009</v>
      </c>
    </row>
    <row r="145" spans="1:11" customFormat="1" x14ac:dyDescent="0.25">
      <c r="A145" t="str">
        <f t="shared" si="22"/>
        <v>04</v>
      </c>
      <c r="B145" t="s">
        <v>130</v>
      </c>
      <c r="C145" t="str">
        <f t="shared" si="20"/>
        <v>013</v>
      </c>
      <c r="D145" t="s">
        <v>130</v>
      </c>
      <c r="E145" t="str">
        <f t="shared" si="18"/>
        <v>06</v>
      </c>
      <c r="F145" t="str">
        <f>"022"</f>
        <v>022</v>
      </c>
      <c r="G145" t="str">
        <f>""</f>
        <v/>
      </c>
      <c r="H145" t="s">
        <v>2</v>
      </c>
      <c r="I145" t="s">
        <v>971</v>
      </c>
      <c r="J145" t="s">
        <v>4083</v>
      </c>
      <c r="K145" t="str">
        <f t="shared" si="23"/>
        <v>04009</v>
      </c>
    </row>
    <row r="146" spans="1:11" customFormat="1" x14ac:dyDescent="0.25">
      <c r="A146" t="str">
        <f t="shared" si="22"/>
        <v>04</v>
      </c>
      <c r="B146" t="s">
        <v>130</v>
      </c>
      <c r="C146" t="str">
        <f t="shared" si="20"/>
        <v>013</v>
      </c>
      <c r="D146" t="s">
        <v>130</v>
      </c>
      <c r="E146" t="str">
        <f t="shared" si="18"/>
        <v>06</v>
      </c>
      <c r="F146" t="str">
        <f>"024"</f>
        <v>024</v>
      </c>
      <c r="G146" t="str">
        <f>""</f>
        <v/>
      </c>
      <c r="H146" t="s">
        <v>3</v>
      </c>
      <c r="I146" t="s">
        <v>972</v>
      </c>
      <c r="J146" t="s">
        <v>4084</v>
      </c>
      <c r="K146" t="str">
        <f t="shared" si="23"/>
        <v>04009</v>
      </c>
    </row>
    <row r="147" spans="1:11" customFormat="1" x14ac:dyDescent="0.25">
      <c r="A147" t="str">
        <f t="shared" si="22"/>
        <v>04</v>
      </c>
      <c r="B147" t="s">
        <v>130</v>
      </c>
      <c r="C147" t="str">
        <f t="shared" si="20"/>
        <v>013</v>
      </c>
      <c r="D147" t="s">
        <v>130</v>
      </c>
      <c r="E147" t="str">
        <f t="shared" si="18"/>
        <v>06</v>
      </c>
      <c r="F147" t="str">
        <f>"025"</f>
        <v>025</v>
      </c>
      <c r="G147" t="str">
        <f>""</f>
        <v/>
      </c>
      <c r="H147" t="s">
        <v>3</v>
      </c>
      <c r="I147" t="s">
        <v>962</v>
      </c>
      <c r="J147" t="s">
        <v>4074</v>
      </c>
      <c r="K147" t="str">
        <f>"04006"</f>
        <v>04006</v>
      </c>
    </row>
    <row r="148" spans="1:11" customFormat="1" x14ac:dyDescent="0.25">
      <c r="A148" t="str">
        <f t="shared" si="22"/>
        <v>04</v>
      </c>
      <c r="B148" t="s">
        <v>130</v>
      </c>
      <c r="C148" t="str">
        <f t="shared" si="20"/>
        <v>013</v>
      </c>
      <c r="D148" t="s">
        <v>130</v>
      </c>
      <c r="E148" t="str">
        <f t="shared" si="18"/>
        <v>06</v>
      </c>
      <c r="F148" t="str">
        <f>"026"</f>
        <v>026</v>
      </c>
      <c r="G148" t="str">
        <f>""</f>
        <v/>
      </c>
      <c r="H148" t="s">
        <v>1</v>
      </c>
      <c r="I148" t="s">
        <v>964</v>
      </c>
      <c r="J148" t="s">
        <v>4076</v>
      </c>
      <c r="K148" t="str">
        <f>"04009"</f>
        <v>04009</v>
      </c>
    </row>
    <row r="149" spans="1:11" customFormat="1" x14ac:dyDescent="0.25">
      <c r="A149" t="str">
        <f t="shared" si="22"/>
        <v>04</v>
      </c>
      <c r="B149" t="s">
        <v>130</v>
      </c>
      <c r="C149" t="str">
        <f t="shared" si="20"/>
        <v>013</v>
      </c>
      <c r="D149" t="s">
        <v>130</v>
      </c>
      <c r="E149" t="str">
        <f t="shared" si="18"/>
        <v>06</v>
      </c>
      <c r="F149" t="str">
        <f>"026"</f>
        <v>026</v>
      </c>
      <c r="G149" t="str">
        <f>""</f>
        <v/>
      </c>
      <c r="H149" t="s">
        <v>0</v>
      </c>
      <c r="I149" t="s">
        <v>964</v>
      </c>
      <c r="J149" t="s">
        <v>4076</v>
      </c>
      <c r="K149" t="str">
        <f>"04009"</f>
        <v>04009</v>
      </c>
    </row>
    <row r="150" spans="1:11" customFormat="1" x14ac:dyDescent="0.25">
      <c r="A150" t="str">
        <f t="shared" si="22"/>
        <v>04</v>
      </c>
      <c r="B150" t="s">
        <v>130</v>
      </c>
      <c r="C150" t="str">
        <f t="shared" si="20"/>
        <v>013</v>
      </c>
      <c r="D150" t="s">
        <v>130</v>
      </c>
      <c r="E150" t="str">
        <f t="shared" si="18"/>
        <v>06</v>
      </c>
      <c r="F150" t="str">
        <f>"027"</f>
        <v>027</v>
      </c>
      <c r="G150" t="str">
        <f>""</f>
        <v/>
      </c>
      <c r="H150" t="s">
        <v>3</v>
      </c>
      <c r="I150" t="s">
        <v>961</v>
      </c>
      <c r="J150" t="s">
        <v>4073</v>
      </c>
      <c r="K150" t="str">
        <f>"04004"</f>
        <v>04004</v>
      </c>
    </row>
    <row r="151" spans="1:11" customFormat="1" x14ac:dyDescent="0.25">
      <c r="A151" t="str">
        <f t="shared" si="22"/>
        <v>04</v>
      </c>
      <c r="B151" t="s">
        <v>130</v>
      </c>
      <c r="C151" t="str">
        <f t="shared" si="20"/>
        <v>013</v>
      </c>
      <c r="D151" t="s">
        <v>130</v>
      </c>
      <c r="E151" t="str">
        <f t="shared" si="18"/>
        <v>06</v>
      </c>
      <c r="F151" t="str">
        <f>"028"</f>
        <v>028</v>
      </c>
      <c r="G151" t="str">
        <f>""</f>
        <v/>
      </c>
      <c r="H151" t="s">
        <v>3</v>
      </c>
      <c r="I151" t="s">
        <v>965</v>
      </c>
      <c r="J151" t="s">
        <v>4077</v>
      </c>
      <c r="K151" t="str">
        <f>"04005"</f>
        <v>04005</v>
      </c>
    </row>
    <row r="152" spans="1:11" customFormat="1" x14ac:dyDescent="0.25">
      <c r="A152" t="str">
        <f t="shared" si="22"/>
        <v>04</v>
      </c>
      <c r="B152" t="s">
        <v>130</v>
      </c>
      <c r="C152" t="str">
        <f t="shared" si="20"/>
        <v>013</v>
      </c>
      <c r="D152" t="s">
        <v>130</v>
      </c>
      <c r="E152" t="str">
        <f t="shared" si="18"/>
        <v>06</v>
      </c>
      <c r="F152" t="str">
        <f>"029"</f>
        <v>029</v>
      </c>
      <c r="G152" t="str">
        <f>""</f>
        <v/>
      </c>
      <c r="H152" t="s">
        <v>1</v>
      </c>
      <c r="I152" t="s">
        <v>966</v>
      </c>
      <c r="J152" t="s">
        <v>4078</v>
      </c>
      <c r="K152" t="str">
        <f>"04008"</f>
        <v>04008</v>
      </c>
    </row>
    <row r="153" spans="1:11" customFormat="1" x14ac:dyDescent="0.25">
      <c r="A153" t="str">
        <f t="shared" si="22"/>
        <v>04</v>
      </c>
      <c r="B153" t="s">
        <v>130</v>
      </c>
      <c r="C153" t="str">
        <f t="shared" si="20"/>
        <v>013</v>
      </c>
      <c r="D153" t="s">
        <v>130</v>
      </c>
      <c r="E153" t="str">
        <f t="shared" si="18"/>
        <v>06</v>
      </c>
      <c r="F153" t="str">
        <f>"029"</f>
        <v>029</v>
      </c>
      <c r="G153" t="str">
        <f>""</f>
        <v/>
      </c>
      <c r="H153" t="s">
        <v>0</v>
      </c>
      <c r="I153" t="s">
        <v>966</v>
      </c>
      <c r="J153" t="s">
        <v>4078</v>
      </c>
      <c r="K153" t="str">
        <f>"04008"</f>
        <v>04008</v>
      </c>
    </row>
    <row r="154" spans="1:11" customFormat="1" x14ac:dyDescent="0.25">
      <c r="A154" t="str">
        <f t="shared" si="22"/>
        <v>04</v>
      </c>
      <c r="B154" t="s">
        <v>130</v>
      </c>
      <c r="C154" t="str">
        <f t="shared" si="20"/>
        <v>013</v>
      </c>
      <c r="D154" t="s">
        <v>130</v>
      </c>
      <c r="E154" t="str">
        <f t="shared" si="18"/>
        <v>06</v>
      </c>
      <c r="F154" t="str">
        <f>"030"</f>
        <v>030</v>
      </c>
      <c r="G154" t="str">
        <f>""</f>
        <v/>
      </c>
      <c r="H154" t="s">
        <v>1</v>
      </c>
      <c r="I154" t="s">
        <v>967</v>
      </c>
      <c r="J154" t="s">
        <v>4079</v>
      </c>
      <c r="K154" t="str">
        <f>"04008"</f>
        <v>04008</v>
      </c>
    </row>
    <row r="155" spans="1:11" customFormat="1" x14ac:dyDescent="0.25">
      <c r="A155" t="str">
        <f t="shared" si="22"/>
        <v>04</v>
      </c>
      <c r="B155" t="s">
        <v>130</v>
      </c>
      <c r="C155" t="str">
        <f t="shared" si="20"/>
        <v>013</v>
      </c>
      <c r="D155" t="s">
        <v>130</v>
      </c>
      <c r="E155" t="str">
        <f t="shared" si="18"/>
        <v>06</v>
      </c>
      <c r="F155" t="str">
        <f>"030"</f>
        <v>030</v>
      </c>
      <c r="G155" t="str">
        <f>""</f>
        <v/>
      </c>
      <c r="H155" t="s">
        <v>0</v>
      </c>
      <c r="I155" t="s">
        <v>967</v>
      </c>
      <c r="J155" t="s">
        <v>4079</v>
      </c>
      <c r="K155" t="str">
        <f>"04008"</f>
        <v>04008</v>
      </c>
    </row>
    <row r="156" spans="1:11" customFormat="1" x14ac:dyDescent="0.25">
      <c r="A156" t="str">
        <f t="shared" si="22"/>
        <v>04</v>
      </c>
      <c r="B156" t="s">
        <v>130</v>
      </c>
      <c r="C156" t="str">
        <f t="shared" si="20"/>
        <v>013</v>
      </c>
      <c r="D156" t="s">
        <v>130</v>
      </c>
      <c r="E156" t="str">
        <f t="shared" si="18"/>
        <v>06</v>
      </c>
      <c r="F156" t="str">
        <f>"031"</f>
        <v>031</v>
      </c>
      <c r="G156" t="str">
        <f>""</f>
        <v/>
      </c>
      <c r="H156" t="s">
        <v>3</v>
      </c>
      <c r="I156" t="s">
        <v>972</v>
      </c>
      <c r="J156" t="s">
        <v>4084</v>
      </c>
      <c r="K156" t="str">
        <f>"04009"</f>
        <v>04009</v>
      </c>
    </row>
    <row r="157" spans="1:11" customFormat="1" x14ac:dyDescent="0.25">
      <c r="A157" t="str">
        <f t="shared" si="22"/>
        <v>04</v>
      </c>
      <c r="B157" t="s">
        <v>130</v>
      </c>
      <c r="C157" t="str">
        <f t="shared" si="20"/>
        <v>013</v>
      </c>
      <c r="D157" t="s">
        <v>130</v>
      </c>
      <c r="E157" t="str">
        <f t="shared" si="18"/>
        <v>06</v>
      </c>
      <c r="F157" t="str">
        <f>"032"</f>
        <v>032</v>
      </c>
      <c r="G157" t="str">
        <f>""</f>
        <v/>
      </c>
      <c r="H157" t="s">
        <v>1</v>
      </c>
      <c r="I157" t="s">
        <v>963</v>
      </c>
      <c r="J157" t="s">
        <v>4075</v>
      </c>
      <c r="K157" t="str">
        <f>"04009"</f>
        <v>04009</v>
      </c>
    </row>
    <row r="158" spans="1:11" customFormat="1" x14ac:dyDescent="0.25">
      <c r="A158" t="str">
        <f t="shared" si="22"/>
        <v>04</v>
      </c>
      <c r="B158" t="s">
        <v>130</v>
      </c>
      <c r="C158" t="str">
        <f t="shared" si="20"/>
        <v>013</v>
      </c>
      <c r="D158" t="s">
        <v>130</v>
      </c>
      <c r="E158" t="str">
        <f t="shared" si="18"/>
        <v>06</v>
      </c>
      <c r="F158" t="str">
        <f>"032"</f>
        <v>032</v>
      </c>
      <c r="G158" t="str">
        <f>""</f>
        <v/>
      </c>
      <c r="H158" t="s">
        <v>0</v>
      </c>
      <c r="I158" t="s">
        <v>963</v>
      </c>
      <c r="J158" t="s">
        <v>4075</v>
      </c>
      <c r="K158" t="str">
        <f>"04009"</f>
        <v>04009</v>
      </c>
    </row>
    <row r="159" spans="1:11" customFormat="1" x14ac:dyDescent="0.25">
      <c r="A159" t="str">
        <f t="shared" si="22"/>
        <v>04</v>
      </c>
      <c r="B159" t="s">
        <v>130</v>
      </c>
      <c r="C159" t="str">
        <f t="shared" si="20"/>
        <v>013</v>
      </c>
      <c r="D159" t="s">
        <v>130</v>
      </c>
      <c r="E159" t="str">
        <f t="shared" si="18"/>
        <v>06</v>
      </c>
      <c r="F159" t="str">
        <f>"033"</f>
        <v>033</v>
      </c>
      <c r="G159" t="str">
        <f>""</f>
        <v/>
      </c>
      <c r="H159" t="s">
        <v>1</v>
      </c>
      <c r="I159" t="s">
        <v>968</v>
      </c>
      <c r="J159" t="s">
        <v>4080</v>
      </c>
      <c r="K159" t="str">
        <f>"04008"</f>
        <v>04008</v>
      </c>
    </row>
    <row r="160" spans="1:11" customFormat="1" x14ac:dyDescent="0.25">
      <c r="A160" t="str">
        <f t="shared" si="22"/>
        <v>04</v>
      </c>
      <c r="B160" t="s">
        <v>130</v>
      </c>
      <c r="C160" t="str">
        <f t="shared" si="20"/>
        <v>013</v>
      </c>
      <c r="D160" t="s">
        <v>130</v>
      </c>
      <c r="E160" t="str">
        <f t="shared" si="18"/>
        <v>06</v>
      </c>
      <c r="F160" t="str">
        <f>"033"</f>
        <v>033</v>
      </c>
      <c r="G160" t="str">
        <f>""</f>
        <v/>
      </c>
      <c r="H160" t="s">
        <v>0</v>
      </c>
      <c r="I160" t="s">
        <v>968</v>
      </c>
      <c r="J160" t="s">
        <v>4080</v>
      </c>
      <c r="K160" t="str">
        <f>"04008"</f>
        <v>04008</v>
      </c>
    </row>
    <row r="161" spans="1:11" customFormat="1" x14ac:dyDescent="0.25">
      <c r="A161" t="str">
        <f t="shared" si="22"/>
        <v>04</v>
      </c>
      <c r="B161" t="s">
        <v>130</v>
      </c>
      <c r="C161" t="str">
        <f t="shared" si="20"/>
        <v>013</v>
      </c>
      <c r="D161" t="s">
        <v>130</v>
      </c>
      <c r="E161" t="str">
        <f t="shared" si="18"/>
        <v>06</v>
      </c>
      <c r="F161" t="str">
        <f>"034"</f>
        <v>034</v>
      </c>
      <c r="G161" t="str">
        <f>""</f>
        <v/>
      </c>
      <c r="H161" t="s">
        <v>1</v>
      </c>
      <c r="I161" t="s">
        <v>971</v>
      </c>
      <c r="J161" t="s">
        <v>4083</v>
      </c>
      <c r="K161" t="str">
        <f t="shared" ref="K161:K166" si="24">"04009"</f>
        <v>04009</v>
      </c>
    </row>
    <row r="162" spans="1:11" customFormat="1" x14ac:dyDescent="0.25">
      <c r="A162" t="str">
        <f t="shared" si="22"/>
        <v>04</v>
      </c>
      <c r="B162" t="s">
        <v>130</v>
      </c>
      <c r="C162" t="str">
        <f t="shared" si="20"/>
        <v>013</v>
      </c>
      <c r="D162" t="s">
        <v>130</v>
      </c>
      <c r="E162" t="str">
        <f t="shared" si="18"/>
        <v>06</v>
      </c>
      <c r="F162" t="str">
        <f>"034"</f>
        <v>034</v>
      </c>
      <c r="G162" t="str">
        <f>""</f>
        <v/>
      </c>
      <c r="H162" t="s">
        <v>0</v>
      </c>
      <c r="I162" t="s">
        <v>971</v>
      </c>
      <c r="J162" t="s">
        <v>4083</v>
      </c>
      <c r="K162" t="str">
        <f t="shared" si="24"/>
        <v>04009</v>
      </c>
    </row>
    <row r="163" spans="1:11" customFormat="1" x14ac:dyDescent="0.25">
      <c r="A163" t="str">
        <f t="shared" si="22"/>
        <v>04</v>
      </c>
      <c r="B163" t="s">
        <v>130</v>
      </c>
      <c r="C163" t="str">
        <f t="shared" si="20"/>
        <v>013</v>
      </c>
      <c r="D163" t="s">
        <v>130</v>
      </c>
      <c r="E163" t="str">
        <f t="shared" si="18"/>
        <v>06</v>
      </c>
      <c r="F163" t="str">
        <f>"035"</f>
        <v>035</v>
      </c>
      <c r="G163" t="str">
        <f>""</f>
        <v/>
      </c>
      <c r="H163" t="s">
        <v>1</v>
      </c>
      <c r="I163" t="s">
        <v>971</v>
      </c>
      <c r="J163" t="s">
        <v>4083</v>
      </c>
      <c r="K163" t="str">
        <f t="shared" si="24"/>
        <v>04009</v>
      </c>
    </row>
    <row r="164" spans="1:11" customFormat="1" x14ac:dyDescent="0.25">
      <c r="A164" t="str">
        <f t="shared" si="22"/>
        <v>04</v>
      </c>
      <c r="B164" t="s">
        <v>130</v>
      </c>
      <c r="C164" t="str">
        <f t="shared" si="20"/>
        <v>013</v>
      </c>
      <c r="D164" t="s">
        <v>130</v>
      </c>
      <c r="E164" t="str">
        <f t="shared" si="18"/>
        <v>06</v>
      </c>
      <c r="F164" t="str">
        <f>"035"</f>
        <v>035</v>
      </c>
      <c r="G164" t="str">
        <f>""</f>
        <v/>
      </c>
      <c r="H164" t="s">
        <v>0</v>
      </c>
      <c r="I164" t="s">
        <v>971</v>
      </c>
      <c r="J164" t="s">
        <v>4083</v>
      </c>
      <c r="K164" t="str">
        <f t="shared" si="24"/>
        <v>04009</v>
      </c>
    </row>
    <row r="165" spans="1:11" customFormat="1" x14ac:dyDescent="0.25">
      <c r="A165" t="str">
        <f t="shared" si="22"/>
        <v>04</v>
      </c>
      <c r="B165" t="s">
        <v>130</v>
      </c>
      <c r="C165" t="str">
        <f t="shared" si="20"/>
        <v>013</v>
      </c>
      <c r="D165" t="s">
        <v>130</v>
      </c>
      <c r="E165" t="str">
        <f t="shared" si="18"/>
        <v>06</v>
      </c>
      <c r="F165" t="str">
        <f>"036"</f>
        <v>036</v>
      </c>
      <c r="G165" t="str">
        <f>""</f>
        <v/>
      </c>
      <c r="H165" t="s">
        <v>1</v>
      </c>
      <c r="I165" t="s">
        <v>973</v>
      </c>
      <c r="J165" t="s">
        <v>4085</v>
      </c>
      <c r="K165" t="str">
        <f t="shared" si="24"/>
        <v>04009</v>
      </c>
    </row>
    <row r="166" spans="1:11" customFormat="1" x14ac:dyDescent="0.25">
      <c r="A166" t="str">
        <f t="shared" si="22"/>
        <v>04</v>
      </c>
      <c r="B166" t="s">
        <v>130</v>
      </c>
      <c r="C166" t="str">
        <f t="shared" si="20"/>
        <v>013</v>
      </c>
      <c r="D166" t="s">
        <v>130</v>
      </c>
      <c r="E166" t="str">
        <f t="shared" si="18"/>
        <v>06</v>
      </c>
      <c r="F166" t="str">
        <f>"036"</f>
        <v>036</v>
      </c>
      <c r="G166" t="str">
        <f>""</f>
        <v/>
      </c>
      <c r="H166" t="s">
        <v>0</v>
      </c>
      <c r="I166" t="s">
        <v>973</v>
      </c>
      <c r="J166" t="s">
        <v>4085</v>
      </c>
      <c r="K166" t="str">
        <f t="shared" si="24"/>
        <v>04009</v>
      </c>
    </row>
    <row r="167" spans="1:11" customFormat="1" x14ac:dyDescent="0.25">
      <c r="A167" t="str">
        <f t="shared" si="22"/>
        <v>04</v>
      </c>
      <c r="B167" t="s">
        <v>130</v>
      </c>
      <c r="C167" t="str">
        <f t="shared" si="20"/>
        <v>013</v>
      </c>
      <c r="D167" t="s">
        <v>130</v>
      </c>
      <c r="E167" t="str">
        <f t="shared" si="18"/>
        <v>06</v>
      </c>
      <c r="F167" t="str">
        <f>"037"</f>
        <v>037</v>
      </c>
      <c r="G167" t="str">
        <f>""</f>
        <v/>
      </c>
      <c r="H167" t="s">
        <v>3</v>
      </c>
      <c r="I167" t="s">
        <v>962</v>
      </c>
      <c r="J167" t="s">
        <v>4074</v>
      </c>
      <c r="K167" t="str">
        <f>"04006"</f>
        <v>04006</v>
      </c>
    </row>
    <row r="168" spans="1:11" customFormat="1" x14ac:dyDescent="0.25">
      <c r="A168" t="str">
        <f t="shared" si="22"/>
        <v>04</v>
      </c>
      <c r="B168" t="s">
        <v>130</v>
      </c>
      <c r="C168" t="str">
        <f t="shared" si="20"/>
        <v>013</v>
      </c>
      <c r="D168" t="s">
        <v>130</v>
      </c>
      <c r="E168" t="str">
        <f t="shared" si="18"/>
        <v>06</v>
      </c>
      <c r="F168" t="str">
        <f>"038"</f>
        <v>038</v>
      </c>
      <c r="G168" t="str">
        <f>""</f>
        <v/>
      </c>
      <c r="H168" t="s">
        <v>1</v>
      </c>
      <c r="I168" t="s">
        <v>964</v>
      </c>
      <c r="J168" t="s">
        <v>4076</v>
      </c>
      <c r="K168" t="str">
        <f t="shared" ref="K168:K180" si="25">"04009"</f>
        <v>04009</v>
      </c>
    </row>
    <row r="169" spans="1:11" customFormat="1" x14ac:dyDescent="0.25">
      <c r="A169" t="str">
        <f t="shared" si="22"/>
        <v>04</v>
      </c>
      <c r="B169" t="s">
        <v>130</v>
      </c>
      <c r="C169" t="str">
        <f t="shared" si="20"/>
        <v>013</v>
      </c>
      <c r="D169" t="s">
        <v>130</v>
      </c>
      <c r="E169" t="str">
        <f t="shared" si="18"/>
        <v>06</v>
      </c>
      <c r="F169" t="str">
        <f>"038"</f>
        <v>038</v>
      </c>
      <c r="G169" t="str">
        <f>""</f>
        <v/>
      </c>
      <c r="H169" t="s">
        <v>0</v>
      </c>
      <c r="I169" t="s">
        <v>964</v>
      </c>
      <c r="J169" t="s">
        <v>4076</v>
      </c>
      <c r="K169" t="str">
        <f t="shared" si="25"/>
        <v>04009</v>
      </c>
    </row>
    <row r="170" spans="1:11" customFormat="1" x14ac:dyDescent="0.25">
      <c r="A170" t="str">
        <f t="shared" si="22"/>
        <v>04</v>
      </c>
      <c r="B170" t="s">
        <v>130</v>
      </c>
      <c r="C170" t="str">
        <f t="shared" si="20"/>
        <v>013</v>
      </c>
      <c r="D170" t="s">
        <v>130</v>
      </c>
      <c r="E170" t="str">
        <f t="shared" si="18"/>
        <v>06</v>
      </c>
      <c r="F170" t="str">
        <f>"039"</f>
        <v>039</v>
      </c>
      <c r="G170" t="str">
        <f>""</f>
        <v/>
      </c>
      <c r="H170" t="s">
        <v>1</v>
      </c>
      <c r="I170" t="s">
        <v>973</v>
      </c>
      <c r="J170" t="s">
        <v>4085</v>
      </c>
      <c r="K170" t="str">
        <f t="shared" si="25"/>
        <v>04009</v>
      </c>
    </row>
    <row r="171" spans="1:11" customFormat="1" x14ac:dyDescent="0.25">
      <c r="A171" t="str">
        <f t="shared" si="22"/>
        <v>04</v>
      </c>
      <c r="B171" t="s">
        <v>130</v>
      </c>
      <c r="C171" t="str">
        <f t="shared" si="20"/>
        <v>013</v>
      </c>
      <c r="D171" t="s">
        <v>130</v>
      </c>
      <c r="E171" t="str">
        <f t="shared" si="18"/>
        <v>06</v>
      </c>
      <c r="F171" t="str">
        <f>"039"</f>
        <v>039</v>
      </c>
      <c r="G171" t="str">
        <f>""</f>
        <v/>
      </c>
      <c r="H171" t="s">
        <v>0</v>
      </c>
      <c r="I171" t="s">
        <v>973</v>
      </c>
      <c r="J171" t="s">
        <v>4085</v>
      </c>
      <c r="K171" t="str">
        <f t="shared" si="25"/>
        <v>04009</v>
      </c>
    </row>
    <row r="172" spans="1:11" customFormat="1" x14ac:dyDescent="0.25">
      <c r="A172" t="str">
        <f t="shared" si="22"/>
        <v>04</v>
      </c>
      <c r="B172" t="s">
        <v>130</v>
      </c>
      <c r="C172" t="str">
        <f t="shared" si="20"/>
        <v>013</v>
      </c>
      <c r="D172" t="s">
        <v>130</v>
      </c>
      <c r="E172" t="str">
        <f t="shared" si="18"/>
        <v>06</v>
      </c>
      <c r="F172" t="str">
        <f>"039"</f>
        <v>039</v>
      </c>
      <c r="G172" t="str">
        <f>""</f>
        <v/>
      </c>
      <c r="H172" t="s">
        <v>2</v>
      </c>
      <c r="I172" t="s">
        <v>973</v>
      </c>
      <c r="J172" t="s">
        <v>4085</v>
      </c>
      <c r="K172" t="str">
        <f t="shared" si="25"/>
        <v>04009</v>
      </c>
    </row>
    <row r="173" spans="1:11" customFormat="1" x14ac:dyDescent="0.25">
      <c r="A173" t="str">
        <f t="shared" si="22"/>
        <v>04</v>
      </c>
      <c r="B173" t="s">
        <v>130</v>
      </c>
      <c r="C173" t="str">
        <f t="shared" si="20"/>
        <v>013</v>
      </c>
      <c r="D173" t="s">
        <v>130</v>
      </c>
      <c r="E173" t="str">
        <f t="shared" ref="E173:E180" si="26">"06"</f>
        <v>06</v>
      </c>
      <c r="F173" t="str">
        <f>"040"</f>
        <v>040</v>
      </c>
      <c r="G173" t="str">
        <f>""</f>
        <v/>
      </c>
      <c r="H173" t="s">
        <v>1</v>
      </c>
      <c r="I173" t="s">
        <v>971</v>
      </c>
      <c r="J173" t="s">
        <v>4083</v>
      </c>
      <c r="K173" t="str">
        <f t="shared" si="25"/>
        <v>04009</v>
      </c>
    </row>
    <row r="174" spans="1:11" customFormat="1" x14ac:dyDescent="0.25">
      <c r="A174" t="str">
        <f t="shared" si="22"/>
        <v>04</v>
      </c>
      <c r="B174" t="s">
        <v>130</v>
      </c>
      <c r="C174" t="str">
        <f t="shared" si="20"/>
        <v>013</v>
      </c>
      <c r="D174" t="s">
        <v>130</v>
      </c>
      <c r="E174" t="str">
        <f t="shared" si="26"/>
        <v>06</v>
      </c>
      <c r="F174" t="str">
        <f>"040"</f>
        <v>040</v>
      </c>
      <c r="G174" t="str">
        <f>""</f>
        <v/>
      </c>
      <c r="H174" t="s">
        <v>0</v>
      </c>
      <c r="I174" t="s">
        <v>971</v>
      </c>
      <c r="J174" t="s">
        <v>4083</v>
      </c>
      <c r="K174" t="str">
        <f t="shared" si="25"/>
        <v>04009</v>
      </c>
    </row>
    <row r="175" spans="1:11" customFormat="1" x14ac:dyDescent="0.25">
      <c r="A175" t="str">
        <f t="shared" si="22"/>
        <v>04</v>
      </c>
      <c r="B175" t="s">
        <v>130</v>
      </c>
      <c r="C175" t="str">
        <f t="shared" si="20"/>
        <v>013</v>
      </c>
      <c r="D175" t="s">
        <v>130</v>
      </c>
      <c r="E175" t="str">
        <f t="shared" si="26"/>
        <v>06</v>
      </c>
      <c r="F175" t="str">
        <f>"040"</f>
        <v>040</v>
      </c>
      <c r="G175" t="str">
        <f>""</f>
        <v/>
      </c>
      <c r="H175" t="s">
        <v>2</v>
      </c>
      <c r="I175" t="s">
        <v>971</v>
      </c>
      <c r="J175" t="s">
        <v>4083</v>
      </c>
      <c r="K175" t="str">
        <f t="shared" si="25"/>
        <v>04009</v>
      </c>
    </row>
    <row r="176" spans="1:11" customFormat="1" x14ac:dyDescent="0.25">
      <c r="A176" t="str">
        <f t="shared" si="22"/>
        <v>04</v>
      </c>
      <c r="B176" t="s">
        <v>130</v>
      </c>
      <c r="C176" t="str">
        <f t="shared" si="20"/>
        <v>013</v>
      </c>
      <c r="D176" t="s">
        <v>130</v>
      </c>
      <c r="E176" t="str">
        <f t="shared" si="26"/>
        <v>06</v>
      </c>
      <c r="F176" t="str">
        <f>"041"</f>
        <v>041</v>
      </c>
      <c r="G176" t="str">
        <f>""</f>
        <v/>
      </c>
      <c r="H176" t="s">
        <v>1</v>
      </c>
      <c r="I176" t="s">
        <v>964</v>
      </c>
      <c r="J176" t="s">
        <v>4076</v>
      </c>
      <c r="K176" t="str">
        <f t="shared" si="25"/>
        <v>04009</v>
      </c>
    </row>
    <row r="177" spans="1:11" customFormat="1" x14ac:dyDescent="0.25">
      <c r="A177" t="str">
        <f t="shared" si="22"/>
        <v>04</v>
      </c>
      <c r="B177" t="s">
        <v>130</v>
      </c>
      <c r="C177" t="str">
        <f t="shared" si="20"/>
        <v>013</v>
      </c>
      <c r="D177" t="s">
        <v>130</v>
      </c>
      <c r="E177" t="str">
        <f t="shared" si="26"/>
        <v>06</v>
      </c>
      <c r="F177" t="str">
        <f>"041"</f>
        <v>041</v>
      </c>
      <c r="G177" t="str">
        <f>""</f>
        <v/>
      </c>
      <c r="H177" t="s">
        <v>0</v>
      </c>
      <c r="I177" t="s">
        <v>964</v>
      </c>
      <c r="J177" t="s">
        <v>4076</v>
      </c>
      <c r="K177" t="str">
        <f t="shared" si="25"/>
        <v>04009</v>
      </c>
    </row>
    <row r="178" spans="1:11" customFormat="1" x14ac:dyDescent="0.25">
      <c r="A178" t="str">
        <f t="shared" si="22"/>
        <v>04</v>
      </c>
      <c r="B178" t="s">
        <v>130</v>
      </c>
      <c r="C178" t="str">
        <f t="shared" si="20"/>
        <v>013</v>
      </c>
      <c r="D178" t="s">
        <v>130</v>
      </c>
      <c r="E178" t="str">
        <f t="shared" si="26"/>
        <v>06</v>
      </c>
      <c r="F178" t="str">
        <f>"042"</f>
        <v>042</v>
      </c>
      <c r="G178" t="str">
        <f>""</f>
        <v/>
      </c>
      <c r="H178" t="s">
        <v>1</v>
      </c>
      <c r="I178" t="s">
        <v>973</v>
      </c>
      <c r="J178" t="s">
        <v>4085</v>
      </c>
      <c r="K178" t="str">
        <f t="shared" si="25"/>
        <v>04009</v>
      </c>
    </row>
    <row r="179" spans="1:11" customFormat="1" x14ac:dyDescent="0.25">
      <c r="A179" t="str">
        <f t="shared" si="22"/>
        <v>04</v>
      </c>
      <c r="B179" t="s">
        <v>130</v>
      </c>
      <c r="C179" t="str">
        <f t="shared" si="20"/>
        <v>013</v>
      </c>
      <c r="D179" t="s">
        <v>130</v>
      </c>
      <c r="E179" t="str">
        <f t="shared" si="26"/>
        <v>06</v>
      </c>
      <c r="F179" t="str">
        <f>"042"</f>
        <v>042</v>
      </c>
      <c r="G179" t="str">
        <f>""</f>
        <v/>
      </c>
      <c r="H179" t="s">
        <v>0</v>
      </c>
      <c r="I179" t="s">
        <v>973</v>
      </c>
      <c r="J179" t="s">
        <v>4085</v>
      </c>
      <c r="K179" t="str">
        <f t="shared" si="25"/>
        <v>04009</v>
      </c>
    </row>
    <row r="180" spans="1:11" customFormat="1" x14ac:dyDescent="0.25">
      <c r="A180" t="str">
        <f t="shared" si="22"/>
        <v>04</v>
      </c>
      <c r="B180" t="s">
        <v>130</v>
      </c>
      <c r="C180" t="str">
        <f t="shared" si="20"/>
        <v>013</v>
      </c>
      <c r="D180" t="s">
        <v>130</v>
      </c>
      <c r="E180" t="str">
        <f t="shared" si="26"/>
        <v>06</v>
      </c>
      <c r="F180" t="str">
        <f>"043"</f>
        <v>043</v>
      </c>
      <c r="G180" t="str">
        <f>""</f>
        <v/>
      </c>
      <c r="H180" t="s">
        <v>3</v>
      </c>
      <c r="I180" t="s">
        <v>963</v>
      </c>
      <c r="J180" t="s">
        <v>4075</v>
      </c>
      <c r="K180" t="str">
        <f t="shared" si="25"/>
        <v>04009</v>
      </c>
    </row>
    <row r="181" spans="1:11" customFormat="1" x14ac:dyDescent="0.25">
      <c r="A181" t="str">
        <f t="shared" si="22"/>
        <v>04</v>
      </c>
      <c r="B181" t="s">
        <v>130</v>
      </c>
      <c r="C181" t="str">
        <f t="shared" si="20"/>
        <v>013</v>
      </c>
      <c r="D181" t="s">
        <v>130</v>
      </c>
      <c r="E181" t="str">
        <f t="shared" ref="E181:E244" si="27">"07"</f>
        <v>07</v>
      </c>
      <c r="F181" t="str">
        <f>"001"</f>
        <v>001</v>
      </c>
      <c r="G181" t="str">
        <f>""</f>
        <v/>
      </c>
      <c r="H181" t="s">
        <v>1</v>
      </c>
      <c r="I181" t="s">
        <v>974</v>
      </c>
      <c r="J181" t="s">
        <v>4086</v>
      </c>
      <c r="K181" t="str">
        <f t="shared" ref="K181:K191" si="28">"04006"</f>
        <v>04006</v>
      </c>
    </row>
    <row r="182" spans="1:11" customFormat="1" x14ac:dyDescent="0.25">
      <c r="A182" t="str">
        <f t="shared" si="22"/>
        <v>04</v>
      </c>
      <c r="B182" t="s">
        <v>130</v>
      </c>
      <c r="C182" t="str">
        <f t="shared" si="20"/>
        <v>013</v>
      </c>
      <c r="D182" t="s">
        <v>130</v>
      </c>
      <c r="E182" t="str">
        <f t="shared" si="27"/>
        <v>07</v>
      </c>
      <c r="F182" t="str">
        <f>"001"</f>
        <v>001</v>
      </c>
      <c r="G182" t="str">
        <f>""</f>
        <v/>
      </c>
      <c r="H182" t="s">
        <v>0</v>
      </c>
      <c r="I182" t="s">
        <v>974</v>
      </c>
      <c r="J182" t="s">
        <v>4086</v>
      </c>
      <c r="K182" t="str">
        <f t="shared" si="28"/>
        <v>04006</v>
      </c>
    </row>
    <row r="183" spans="1:11" customFormat="1" x14ac:dyDescent="0.25">
      <c r="A183" t="str">
        <f t="shared" si="22"/>
        <v>04</v>
      </c>
      <c r="B183" t="s">
        <v>130</v>
      </c>
      <c r="C183" t="str">
        <f t="shared" si="20"/>
        <v>013</v>
      </c>
      <c r="D183" t="s">
        <v>130</v>
      </c>
      <c r="E183" t="str">
        <f t="shared" si="27"/>
        <v>07</v>
      </c>
      <c r="F183" t="str">
        <f>"002"</f>
        <v>002</v>
      </c>
      <c r="G183" t="str">
        <f>""</f>
        <v/>
      </c>
      <c r="H183" t="s">
        <v>3</v>
      </c>
      <c r="I183" t="s">
        <v>975</v>
      </c>
      <c r="J183" t="s">
        <v>4087</v>
      </c>
      <c r="K183" t="str">
        <f t="shared" si="28"/>
        <v>04006</v>
      </c>
    </row>
    <row r="184" spans="1:11" customFormat="1" x14ac:dyDescent="0.25">
      <c r="A184" t="str">
        <f t="shared" si="22"/>
        <v>04</v>
      </c>
      <c r="B184" t="s">
        <v>130</v>
      </c>
      <c r="C184" t="str">
        <f t="shared" si="20"/>
        <v>013</v>
      </c>
      <c r="D184" t="s">
        <v>130</v>
      </c>
      <c r="E184" t="str">
        <f t="shared" si="27"/>
        <v>07</v>
      </c>
      <c r="F184" t="str">
        <f>"003"</f>
        <v>003</v>
      </c>
      <c r="G184" t="str">
        <f>""</f>
        <v/>
      </c>
      <c r="H184" t="s">
        <v>1</v>
      </c>
      <c r="I184" t="s">
        <v>975</v>
      </c>
      <c r="J184" t="s">
        <v>4087</v>
      </c>
      <c r="K184" t="str">
        <f t="shared" si="28"/>
        <v>04006</v>
      </c>
    </row>
    <row r="185" spans="1:11" customFormat="1" x14ac:dyDescent="0.25">
      <c r="A185" t="str">
        <f t="shared" si="22"/>
        <v>04</v>
      </c>
      <c r="B185" t="s">
        <v>130</v>
      </c>
      <c r="C185" t="str">
        <f t="shared" si="20"/>
        <v>013</v>
      </c>
      <c r="D185" t="s">
        <v>130</v>
      </c>
      <c r="E185" t="str">
        <f t="shared" si="27"/>
        <v>07</v>
      </c>
      <c r="F185" t="str">
        <f>"003"</f>
        <v>003</v>
      </c>
      <c r="G185" t="str">
        <f>""</f>
        <v/>
      </c>
      <c r="H185" t="s">
        <v>0</v>
      </c>
      <c r="I185" t="s">
        <v>975</v>
      </c>
      <c r="J185" t="s">
        <v>4087</v>
      </c>
      <c r="K185" t="str">
        <f t="shared" si="28"/>
        <v>04006</v>
      </c>
    </row>
    <row r="186" spans="1:11" customFormat="1" x14ac:dyDescent="0.25">
      <c r="A186" t="str">
        <f t="shared" si="22"/>
        <v>04</v>
      </c>
      <c r="B186" t="s">
        <v>130</v>
      </c>
      <c r="C186" t="str">
        <f t="shared" si="20"/>
        <v>013</v>
      </c>
      <c r="D186" t="s">
        <v>130</v>
      </c>
      <c r="E186" t="str">
        <f t="shared" si="27"/>
        <v>07</v>
      </c>
      <c r="F186" t="str">
        <f>"004"</f>
        <v>004</v>
      </c>
      <c r="G186" t="str">
        <f>""</f>
        <v/>
      </c>
      <c r="H186" t="s">
        <v>3</v>
      </c>
      <c r="I186" t="s">
        <v>975</v>
      </c>
      <c r="J186" t="s">
        <v>4087</v>
      </c>
      <c r="K186" t="str">
        <f t="shared" si="28"/>
        <v>04006</v>
      </c>
    </row>
    <row r="187" spans="1:11" customFormat="1" x14ac:dyDescent="0.25">
      <c r="A187" t="str">
        <f t="shared" si="22"/>
        <v>04</v>
      </c>
      <c r="B187" t="s">
        <v>130</v>
      </c>
      <c r="C187" t="str">
        <f t="shared" si="20"/>
        <v>013</v>
      </c>
      <c r="D187" t="s">
        <v>130</v>
      </c>
      <c r="E187" t="str">
        <f t="shared" si="27"/>
        <v>07</v>
      </c>
      <c r="F187" t="str">
        <f>"005"</f>
        <v>005</v>
      </c>
      <c r="G187" t="str">
        <f>""</f>
        <v/>
      </c>
      <c r="H187" t="s">
        <v>3</v>
      </c>
      <c r="I187" t="s">
        <v>974</v>
      </c>
      <c r="J187" t="s">
        <v>4086</v>
      </c>
      <c r="K187" t="str">
        <f t="shared" si="28"/>
        <v>04006</v>
      </c>
    </row>
    <row r="188" spans="1:11" customFormat="1" x14ac:dyDescent="0.25">
      <c r="A188" t="str">
        <f t="shared" si="22"/>
        <v>04</v>
      </c>
      <c r="B188" t="s">
        <v>130</v>
      </c>
      <c r="C188" t="str">
        <f t="shared" si="20"/>
        <v>013</v>
      </c>
      <c r="D188" t="s">
        <v>130</v>
      </c>
      <c r="E188" t="str">
        <f t="shared" si="27"/>
        <v>07</v>
      </c>
      <c r="F188" t="str">
        <f>"006"</f>
        <v>006</v>
      </c>
      <c r="G188" t="str">
        <f>""</f>
        <v/>
      </c>
      <c r="H188" t="s">
        <v>1</v>
      </c>
      <c r="I188" t="s">
        <v>976</v>
      </c>
      <c r="J188" t="s">
        <v>4088</v>
      </c>
      <c r="K188" t="str">
        <f t="shared" si="28"/>
        <v>04006</v>
      </c>
    </row>
    <row r="189" spans="1:11" customFormat="1" x14ac:dyDescent="0.25">
      <c r="A189" t="str">
        <f t="shared" si="22"/>
        <v>04</v>
      </c>
      <c r="B189" t="s">
        <v>130</v>
      </c>
      <c r="C189" t="str">
        <f t="shared" ref="C189:C252" si="29">"013"</f>
        <v>013</v>
      </c>
      <c r="D189" t="s">
        <v>130</v>
      </c>
      <c r="E189" t="str">
        <f t="shared" si="27"/>
        <v>07</v>
      </c>
      <c r="F189" t="str">
        <f>"006"</f>
        <v>006</v>
      </c>
      <c r="G189" t="str">
        <f>""</f>
        <v/>
      </c>
      <c r="H189" t="s">
        <v>0</v>
      </c>
      <c r="I189" t="s">
        <v>976</v>
      </c>
      <c r="J189" t="s">
        <v>4088</v>
      </c>
      <c r="K189" t="str">
        <f t="shared" si="28"/>
        <v>04006</v>
      </c>
    </row>
    <row r="190" spans="1:11" customFormat="1" x14ac:dyDescent="0.25">
      <c r="A190" t="str">
        <f t="shared" si="22"/>
        <v>04</v>
      </c>
      <c r="B190" t="s">
        <v>130</v>
      </c>
      <c r="C190" t="str">
        <f t="shared" si="29"/>
        <v>013</v>
      </c>
      <c r="D190" t="s">
        <v>130</v>
      </c>
      <c r="E190" t="str">
        <f t="shared" si="27"/>
        <v>07</v>
      </c>
      <c r="F190" t="str">
        <f>"007"</f>
        <v>007</v>
      </c>
      <c r="G190" t="str">
        <f>""</f>
        <v/>
      </c>
      <c r="H190" t="s">
        <v>1</v>
      </c>
      <c r="I190" t="s">
        <v>976</v>
      </c>
      <c r="J190" t="s">
        <v>4088</v>
      </c>
      <c r="K190" t="str">
        <f t="shared" si="28"/>
        <v>04006</v>
      </c>
    </row>
    <row r="191" spans="1:11" customFormat="1" x14ac:dyDescent="0.25">
      <c r="A191" t="str">
        <f t="shared" si="22"/>
        <v>04</v>
      </c>
      <c r="B191" t="s">
        <v>130</v>
      </c>
      <c r="C191" t="str">
        <f t="shared" si="29"/>
        <v>013</v>
      </c>
      <c r="D191" t="s">
        <v>130</v>
      </c>
      <c r="E191" t="str">
        <f t="shared" si="27"/>
        <v>07</v>
      </c>
      <c r="F191" t="str">
        <f>"007"</f>
        <v>007</v>
      </c>
      <c r="G191" t="str">
        <f>""</f>
        <v/>
      </c>
      <c r="H191" t="s">
        <v>0</v>
      </c>
      <c r="I191" t="s">
        <v>976</v>
      </c>
      <c r="J191" t="s">
        <v>4088</v>
      </c>
      <c r="K191" t="str">
        <f t="shared" si="28"/>
        <v>04006</v>
      </c>
    </row>
    <row r="192" spans="1:11" customFormat="1" x14ac:dyDescent="0.25">
      <c r="A192" t="str">
        <f t="shared" si="22"/>
        <v>04</v>
      </c>
      <c r="B192" t="s">
        <v>130</v>
      </c>
      <c r="C192" t="str">
        <f t="shared" si="29"/>
        <v>013</v>
      </c>
      <c r="D192" t="s">
        <v>130</v>
      </c>
      <c r="E192" t="str">
        <f t="shared" si="27"/>
        <v>07</v>
      </c>
      <c r="F192" t="str">
        <f>"008"</f>
        <v>008</v>
      </c>
      <c r="G192" t="str">
        <f>""</f>
        <v/>
      </c>
      <c r="H192" t="s">
        <v>1</v>
      </c>
      <c r="I192" t="s">
        <v>977</v>
      </c>
      <c r="J192" t="s">
        <v>4089</v>
      </c>
      <c r="K192" t="str">
        <f>"04007"</f>
        <v>04007</v>
      </c>
    </row>
    <row r="193" spans="1:11" customFormat="1" x14ac:dyDescent="0.25">
      <c r="A193" t="str">
        <f t="shared" si="22"/>
        <v>04</v>
      </c>
      <c r="B193" t="s">
        <v>130</v>
      </c>
      <c r="C193" t="str">
        <f t="shared" si="29"/>
        <v>013</v>
      </c>
      <c r="D193" t="s">
        <v>130</v>
      </c>
      <c r="E193" t="str">
        <f t="shared" si="27"/>
        <v>07</v>
      </c>
      <c r="F193" t="str">
        <f>"008"</f>
        <v>008</v>
      </c>
      <c r="G193" t="str">
        <f>""</f>
        <v/>
      </c>
      <c r="H193" t="s">
        <v>0</v>
      </c>
      <c r="I193" t="s">
        <v>977</v>
      </c>
      <c r="J193" t="s">
        <v>4089</v>
      </c>
      <c r="K193" t="str">
        <f>"04007"</f>
        <v>04007</v>
      </c>
    </row>
    <row r="194" spans="1:11" customFormat="1" x14ac:dyDescent="0.25">
      <c r="A194" t="str">
        <f t="shared" si="22"/>
        <v>04</v>
      </c>
      <c r="B194" t="s">
        <v>130</v>
      </c>
      <c r="C194" t="str">
        <f t="shared" si="29"/>
        <v>013</v>
      </c>
      <c r="D194" t="s">
        <v>130</v>
      </c>
      <c r="E194" t="str">
        <f t="shared" si="27"/>
        <v>07</v>
      </c>
      <c r="F194" t="str">
        <f>"010"</f>
        <v>010</v>
      </c>
      <c r="G194" t="str">
        <f>""</f>
        <v/>
      </c>
      <c r="H194" t="s">
        <v>1</v>
      </c>
      <c r="I194" t="s">
        <v>978</v>
      </c>
      <c r="J194" t="s">
        <v>4090</v>
      </c>
      <c r="K194" t="str">
        <f>"04006"</f>
        <v>04006</v>
      </c>
    </row>
    <row r="195" spans="1:11" customFormat="1" x14ac:dyDescent="0.25">
      <c r="A195" t="str">
        <f t="shared" ref="A195:A258" si="30">"04"</f>
        <v>04</v>
      </c>
      <c r="B195" t="s">
        <v>130</v>
      </c>
      <c r="C195" t="str">
        <f t="shared" si="29"/>
        <v>013</v>
      </c>
      <c r="D195" t="s">
        <v>130</v>
      </c>
      <c r="E195" t="str">
        <f t="shared" si="27"/>
        <v>07</v>
      </c>
      <c r="F195" t="str">
        <f>"010"</f>
        <v>010</v>
      </c>
      <c r="G195" t="str">
        <f>""</f>
        <v/>
      </c>
      <c r="H195" t="s">
        <v>0</v>
      </c>
      <c r="I195" t="s">
        <v>978</v>
      </c>
      <c r="J195" t="s">
        <v>4090</v>
      </c>
      <c r="K195" t="str">
        <f>"04006"</f>
        <v>04006</v>
      </c>
    </row>
    <row r="196" spans="1:11" customFormat="1" x14ac:dyDescent="0.25">
      <c r="A196" t="str">
        <f t="shared" si="30"/>
        <v>04</v>
      </c>
      <c r="B196" t="s">
        <v>130</v>
      </c>
      <c r="C196" t="str">
        <f t="shared" si="29"/>
        <v>013</v>
      </c>
      <c r="D196" t="s">
        <v>130</v>
      </c>
      <c r="E196" t="str">
        <f t="shared" si="27"/>
        <v>07</v>
      </c>
      <c r="F196" t="str">
        <f>"011"</f>
        <v>011</v>
      </c>
      <c r="G196" t="str">
        <f>""</f>
        <v/>
      </c>
      <c r="H196" t="s">
        <v>1</v>
      </c>
      <c r="I196" t="s">
        <v>978</v>
      </c>
      <c r="J196" t="s">
        <v>4090</v>
      </c>
      <c r="K196" t="str">
        <f>"04006"</f>
        <v>04006</v>
      </c>
    </row>
    <row r="197" spans="1:11" customFormat="1" x14ac:dyDescent="0.25">
      <c r="A197" t="str">
        <f t="shared" si="30"/>
        <v>04</v>
      </c>
      <c r="B197" t="s">
        <v>130</v>
      </c>
      <c r="C197" t="str">
        <f t="shared" si="29"/>
        <v>013</v>
      </c>
      <c r="D197" t="s">
        <v>130</v>
      </c>
      <c r="E197" t="str">
        <f t="shared" si="27"/>
        <v>07</v>
      </c>
      <c r="F197" t="str">
        <f>"011"</f>
        <v>011</v>
      </c>
      <c r="G197" t="str">
        <f>""</f>
        <v/>
      </c>
      <c r="H197" t="s">
        <v>0</v>
      </c>
      <c r="I197" t="s">
        <v>978</v>
      </c>
      <c r="J197" t="s">
        <v>4090</v>
      </c>
      <c r="K197" t="str">
        <f>"04006"</f>
        <v>04006</v>
      </c>
    </row>
    <row r="198" spans="1:11" customFormat="1" x14ac:dyDescent="0.25">
      <c r="A198" t="str">
        <f t="shared" si="30"/>
        <v>04</v>
      </c>
      <c r="B198" t="s">
        <v>130</v>
      </c>
      <c r="C198" t="str">
        <f t="shared" si="29"/>
        <v>013</v>
      </c>
      <c r="D198" t="s">
        <v>130</v>
      </c>
      <c r="E198" t="str">
        <f t="shared" si="27"/>
        <v>07</v>
      </c>
      <c r="F198" t="str">
        <f>"012"</f>
        <v>012</v>
      </c>
      <c r="G198" t="str">
        <f>""</f>
        <v/>
      </c>
      <c r="H198" t="s">
        <v>1</v>
      </c>
      <c r="I198" t="s">
        <v>977</v>
      </c>
      <c r="J198" t="s">
        <v>4089</v>
      </c>
      <c r="K198" t="str">
        <f t="shared" ref="K198:K217" si="31">"04007"</f>
        <v>04007</v>
      </c>
    </row>
    <row r="199" spans="1:11" customFormat="1" x14ac:dyDescent="0.25">
      <c r="A199" t="str">
        <f t="shared" si="30"/>
        <v>04</v>
      </c>
      <c r="B199" t="s">
        <v>130</v>
      </c>
      <c r="C199" t="str">
        <f t="shared" si="29"/>
        <v>013</v>
      </c>
      <c r="D199" t="s">
        <v>130</v>
      </c>
      <c r="E199" t="str">
        <f t="shared" si="27"/>
        <v>07</v>
      </c>
      <c r="F199" t="str">
        <f>"012"</f>
        <v>012</v>
      </c>
      <c r="G199" t="str">
        <f>""</f>
        <v/>
      </c>
      <c r="H199" t="s">
        <v>0</v>
      </c>
      <c r="I199" t="s">
        <v>977</v>
      </c>
      <c r="J199" t="s">
        <v>4089</v>
      </c>
      <c r="K199" t="str">
        <f t="shared" si="31"/>
        <v>04007</v>
      </c>
    </row>
    <row r="200" spans="1:11" customFormat="1" x14ac:dyDescent="0.25">
      <c r="A200" t="str">
        <f t="shared" si="30"/>
        <v>04</v>
      </c>
      <c r="B200" t="s">
        <v>130</v>
      </c>
      <c r="C200" t="str">
        <f t="shared" si="29"/>
        <v>013</v>
      </c>
      <c r="D200" t="s">
        <v>130</v>
      </c>
      <c r="E200" t="str">
        <f t="shared" si="27"/>
        <v>07</v>
      </c>
      <c r="F200" t="str">
        <f>"012"</f>
        <v>012</v>
      </c>
      <c r="G200" t="str">
        <f>""</f>
        <v/>
      </c>
      <c r="H200" t="s">
        <v>2</v>
      </c>
      <c r="I200" t="s">
        <v>977</v>
      </c>
      <c r="J200" t="s">
        <v>4089</v>
      </c>
      <c r="K200" t="str">
        <f t="shared" si="31"/>
        <v>04007</v>
      </c>
    </row>
    <row r="201" spans="1:11" customFormat="1" x14ac:dyDescent="0.25">
      <c r="A201" t="str">
        <f t="shared" si="30"/>
        <v>04</v>
      </c>
      <c r="B201" t="s">
        <v>130</v>
      </c>
      <c r="C201" t="str">
        <f t="shared" si="29"/>
        <v>013</v>
      </c>
      <c r="D201" t="s">
        <v>130</v>
      </c>
      <c r="E201" t="str">
        <f t="shared" si="27"/>
        <v>07</v>
      </c>
      <c r="F201" t="str">
        <f>"013"</f>
        <v>013</v>
      </c>
      <c r="G201" t="str">
        <f>""</f>
        <v/>
      </c>
      <c r="H201" t="s">
        <v>1</v>
      </c>
      <c r="I201" t="s">
        <v>977</v>
      </c>
      <c r="J201" t="s">
        <v>4089</v>
      </c>
      <c r="K201" t="str">
        <f t="shared" si="31"/>
        <v>04007</v>
      </c>
    </row>
    <row r="202" spans="1:11" customFormat="1" x14ac:dyDescent="0.25">
      <c r="A202" t="str">
        <f t="shared" si="30"/>
        <v>04</v>
      </c>
      <c r="B202" t="s">
        <v>130</v>
      </c>
      <c r="C202" t="str">
        <f t="shared" si="29"/>
        <v>013</v>
      </c>
      <c r="D202" t="s">
        <v>130</v>
      </c>
      <c r="E202" t="str">
        <f t="shared" si="27"/>
        <v>07</v>
      </c>
      <c r="F202" t="str">
        <f>"013"</f>
        <v>013</v>
      </c>
      <c r="G202" t="str">
        <f>""</f>
        <v/>
      </c>
      <c r="H202" t="s">
        <v>0</v>
      </c>
      <c r="I202" t="s">
        <v>977</v>
      </c>
      <c r="J202" t="s">
        <v>4089</v>
      </c>
      <c r="K202" t="str">
        <f t="shared" si="31"/>
        <v>04007</v>
      </c>
    </row>
    <row r="203" spans="1:11" customFormat="1" x14ac:dyDescent="0.25">
      <c r="A203" t="str">
        <f t="shared" si="30"/>
        <v>04</v>
      </c>
      <c r="B203" t="s">
        <v>130</v>
      </c>
      <c r="C203" t="str">
        <f t="shared" si="29"/>
        <v>013</v>
      </c>
      <c r="D203" t="s">
        <v>130</v>
      </c>
      <c r="E203" t="str">
        <f t="shared" si="27"/>
        <v>07</v>
      </c>
      <c r="F203" t="str">
        <f>"014"</f>
        <v>014</v>
      </c>
      <c r="G203" t="str">
        <f>""</f>
        <v/>
      </c>
      <c r="H203" t="s">
        <v>1</v>
      </c>
      <c r="I203" t="s">
        <v>979</v>
      </c>
      <c r="J203" t="s">
        <v>4091</v>
      </c>
      <c r="K203" t="str">
        <f t="shared" si="31"/>
        <v>04007</v>
      </c>
    </row>
    <row r="204" spans="1:11" customFormat="1" x14ac:dyDescent="0.25">
      <c r="A204" t="str">
        <f t="shared" si="30"/>
        <v>04</v>
      </c>
      <c r="B204" t="s">
        <v>130</v>
      </c>
      <c r="C204" t="str">
        <f t="shared" si="29"/>
        <v>013</v>
      </c>
      <c r="D204" t="s">
        <v>130</v>
      </c>
      <c r="E204" t="str">
        <f t="shared" si="27"/>
        <v>07</v>
      </c>
      <c r="F204" t="str">
        <f>"014"</f>
        <v>014</v>
      </c>
      <c r="G204" t="str">
        <f>""</f>
        <v/>
      </c>
      <c r="H204" t="s">
        <v>0</v>
      </c>
      <c r="I204" t="s">
        <v>979</v>
      </c>
      <c r="J204" t="s">
        <v>4091</v>
      </c>
      <c r="K204" t="str">
        <f t="shared" si="31"/>
        <v>04007</v>
      </c>
    </row>
    <row r="205" spans="1:11" customFormat="1" x14ac:dyDescent="0.25">
      <c r="A205" t="str">
        <f t="shared" si="30"/>
        <v>04</v>
      </c>
      <c r="B205" t="s">
        <v>130</v>
      </c>
      <c r="C205" t="str">
        <f t="shared" si="29"/>
        <v>013</v>
      </c>
      <c r="D205" t="s">
        <v>130</v>
      </c>
      <c r="E205" t="str">
        <f t="shared" si="27"/>
        <v>07</v>
      </c>
      <c r="F205" t="str">
        <f>"015"</f>
        <v>015</v>
      </c>
      <c r="G205" t="str">
        <f>""</f>
        <v/>
      </c>
      <c r="H205" t="s">
        <v>1</v>
      </c>
      <c r="I205" t="s">
        <v>980</v>
      </c>
      <c r="J205" t="s">
        <v>4092</v>
      </c>
      <c r="K205" t="str">
        <f t="shared" si="31"/>
        <v>04007</v>
      </c>
    </row>
    <row r="206" spans="1:11" customFormat="1" x14ac:dyDescent="0.25">
      <c r="A206" t="str">
        <f t="shared" si="30"/>
        <v>04</v>
      </c>
      <c r="B206" t="s">
        <v>130</v>
      </c>
      <c r="C206" t="str">
        <f t="shared" si="29"/>
        <v>013</v>
      </c>
      <c r="D206" t="s">
        <v>130</v>
      </c>
      <c r="E206" t="str">
        <f t="shared" si="27"/>
        <v>07</v>
      </c>
      <c r="F206" t="str">
        <f>"015"</f>
        <v>015</v>
      </c>
      <c r="G206" t="str">
        <f>""</f>
        <v/>
      </c>
      <c r="H206" t="s">
        <v>0</v>
      </c>
      <c r="I206" t="s">
        <v>980</v>
      </c>
      <c r="J206" t="s">
        <v>4092</v>
      </c>
      <c r="K206" t="str">
        <f t="shared" si="31"/>
        <v>04007</v>
      </c>
    </row>
    <row r="207" spans="1:11" customFormat="1" x14ac:dyDescent="0.25">
      <c r="A207" t="str">
        <f t="shared" si="30"/>
        <v>04</v>
      </c>
      <c r="B207" t="s">
        <v>130</v>
      </c>
      <c r="C207" t="str">
        <f t="shared" si="29"/>
        <v>013</v>
      </c>
      <c r="D207" t="s">
        <v>130</v>
      </c>
      <c r="E207" t="str">
        <f t="shared" si="27"/>
        <v>07</v>
      </c>
      <c r="F207" t="str">
        <f>"016"</f>
        <v>016</v>
      </c>
      <c r="G207" t="str">
        <f>""</f>
        <v/>
      </c>
      <c r="H207" t="s">
        <v>1</v>
      </c>
      <c r="I207" t="s">
        <v>981</v>
      </c>
      <c r="J207" t="s">
        <v>4093</v>
      </c>
      <c r="K207" t="str">
        <f t="shared" si="31"/>
        <v>04007</v>
      </c>
    </row>
    <row r="208" spans="1:11" customFormat="1" x14ac:dyDescent="0.25">
      <c r="A208" t="str">
        <f t="shared" si="30"/>
        <v>04</v>
      </c>
      <c r="B208" t="s">
        <v>130</v>
      </c>
      <c r="C208" t="str">
        <f t="shared" si="29"/>
        <v>013</v>
      </c>
      <c r="D208" t="s">
        <v>130</v>
      </c>
      <c r="E208" t="str">
        <f t="shared" si="27"/>
        <v>07</v>
      </c>
      <c r="F208" t="str">
        <f>"016"</f>
        <v>016</v>
      </c>
      <c r="G208" t="str">
        <f>""</f>
        <v/>
      </c>
      <c r="H208" t="s">
        <v>0</v>
      </c>
      <c r="I208" t="s">
        <v>981</v>
      </c>
      <c r="J208" t="s">
        <v>4093</v>
      </c>
      <c r="K208" t="str">
        <f t="shared" si="31"/>
        <v>04007</v>
      </c>
    </row>
    <row r="209" spans="1:11" customFormat="1" x14ac:dyDescent="0.25">
      <c r="A209" t="str">
        <f t="shared" si="30"/>
        <v>04</v>
      </c>
      <c r="B209" t="s">
        <v>130</v>
      </c>
      <c r="C209" t="str">
        <f t="shared" si="29"/>
        <v>013</v>
      </c>
      <c r="D209" t="s">
        <v>130</v>
      </c>
      <c r="E209" t="str">
        <f t="shared" si="27"/>
        <v>07</v>
      </c>
      <c r="F209" t="str">
        <f>"017"</f>
        <v>017</v>
      </c>
      <c r="G209" t="str">
        <f>""</f>
        <v/>
      </c>
      <c r="H209" t="s">
        <v>1</v>
      </c>
      <c r="I209" t="s">
        <v>982</v>
      </c>
      <c r="J209" t="s">
        <v>4094</v>
      </c>
      <c r="K209" t="str">
        <f t="shared" si="31"/>
        <v>04007</v>
      </c>
    </row>
    <row r="210" spans="1:11" customFormat="1" x14ac:dyDescent="0.25">
      <c r="A210" t="str">
        <f t="shared" si="30"/>
        <v>04</v>
      </c>
      <c r="B210" t="s">
        <v>130</v>
      </c>
      <c r="C210" t="str">
        <f t="shared" si="29"/>
        <v>013</v>
      </c>
      <c r="D210" t="s">
        <v>130</v>
      </c>
      <c r="E210" t="str">
        <f t="shared" si="27"/>
        <v>07</v>
      </c>
      <c r="F210" t="str">
        <f>"017"</f>
        <v>017</v>
      </c>
      <c r="G210" t="str">
        <f>""</f>
        <v/>
      </c>
      <c r="H210" t="s">
        <v>0</v>
      </c>
      <c r="I210" t="s">
        <v>982</v>
      </c>
      <c r="J210" t="s">
        <v>4094</v>
      </c>
      <c r="K210" t="str">
        <f t="shared" si="31"/>
        <v>04007</v>
      </c>
    </row>
    <row r="211" spans="1:11" customFormat="1" x14ac:dyDescent="0.25">
      <c r="A211" t="str">
        <f t="shared" si="30"/>
        <v>04</v>
      </c>
      <c r="B211" t="s">
        <v>130</v>
      </c>
      <c r="C211" t="str">
        <f t="shared" si="29"/>
        <v>013</v>
      </c>
      <c r="D211" t="s">
        <v>130</v>
      </c>
      <c r="E211" t="str">
        <f t="shared" si="27"/>
        <v>07</v>
      </c>
      <c r="F211" t="str">
        <f>"018"</f>
        <v>018</v>
      </c>
      <c r="G211" t="str">
        <f>""</f>
        <v/>
      </c>
      <c r="H211" t="s">
        <v>1</v>
      </c>
      <c r="I211" t="s">
        <v>980</v>
      </c>
      <c r="J211" t="s">
        <v>4092</v>
      </c>
      <c r="K211" t="str">
        <f t="shared" si="31"/>
        <v>04007</v>
      </c>
    </row>
    <row r="212" spans="1:11" customFormat="1" x14ac:dyDescent="0.25">
      <c r="A212" t="str">
        <f t="shared" si="30"/>
        <v>04</v>
      </c>
      <c r="B212" t="s">
        <v>130</v>
      </c>
      <c r="C212" t="str">
        <f t="shared" si="29"/>
        <v>013</v>
      </c>
      <c r="D212" t="s">
        <v>130</v>
      </c>
      <c r="E212" t="str">
        <f t="shared" si="27"/>
        <v>07</v>
      </c>
      <c r="F212" t="str">
        <f>"018"</f>
        <v>018</v>
      </c>
      <c r="G212" t="str">
        <f>""</f>
        <v/>
      </c>
      <c r="H212" t="s">
        <v>0</v>
      </c>
      <c r="I212" t="s">
        <v>980</v>
      </c>
      <c r="J212" t="s">
        <v>4092</v>
      </c>
      <c r="K212" t="str">
        <f t="shared" si="31"/>
        <v>04007</v>
      </c>
    </row>
    <row r="213" spans="1:11" customFormat="1" x14ac:dyDescent="0.25">
      <c r="A213" t="str">
        <f t="shared" si="30"/>
        <v>04</v>
      </c>
      <c r="B213" t="s">
        <v>130</v>
      </c>
      <c r="C213" t="str">
        <f t="shared" si="29"/>
        <v>013</v>
      </c>
      <c r="D213" t="s">
        <v>130</v>
      </c>
      <c r="E213" t="str">
        <f t="shared" si="27"/>
        <v>07</v>
      </c>
      <c r="F213" t="str">
        <f>"019"</f>
        <v>019</v>
      </c>
      <c r="G213" t="str">
        <f>""</f>
        <v/>
      </c>
      <c r="H213" t="s">
        <v>1</v>
      </c>
      <c r="I213" t="s">
        <v>980</v>
      </c>
      <c r="J213" t="s">
        <v>4092</v>
      </c>
      <c r="K213" t="str">
        <f t="shared" si="31"/>
        <v>04007</v>
      </c>
    </row>
    <row r="214" spans="1:11" customFormat="1" x14ac:dyDescent="0.25">
      <c r="A214" t="str">
        <f t="shared" si="30"/>
        <v>04</v>
      </c>
      <c r="B214" t="s">
        <v>130</v>
      </c>
      <c r="C214" t="str">
        <f t="shared" si="29"/>
        <v>013</v>
      </c>
      <c r="D214" t="s">
        <v>130</v>
      </c>
      <c r="E214" t="str">
        <f t="shared" si="27"/>
        <v>07</v>
      </c>
      <c r="F214" t="str">
        <f>"019"</f>
        <v>019</v>
      </c>
      <c r="G214" t="str">
        <f>""</f>
        <v/>
      </c>
      <c r="H214" t="s">
        <v>0</v>
      </c>
      <c r="I214" t="s">
        <v>980</v>
      </c>
      <c r="J214" t="s">
        <v>4092</v>
      </c>
      <c r="K214" t="str">
        <f t="shared" si="31"/>
        <v>04007</v>
      </c>
    </row>
    <row r="215" spans="1:11" customFormat="1" x14ac:dyDescent="0.25">
      <c r="A215" t="str">
        <f t="shared" si="30"/>
        <v>04</v>
      </c>
      <c r="B215" t="s">
        <v>130</v>
      </c>
      <c r="C215" t="str">
        <f t="shared" si="29"/>
        <v>013</v>
      </c>
      <c r="D215" t="s">
        <v>130</v>
      </c>
      <c r="E215" t="str">
        <f t="shared" si="27"/>
        <v>07</v>
      </c>
      <c r="F215" t="str">
        <f>"020"</f>
        <v>020</v>
      </c>
      <c r="G215" t="str">
        <f>""</f>
        <v/>
      </c>
      <c r="H215" t="s">
        <v>1</v>
      </c>
      <c r="I215" t="s">
        <v>983</v>
      </c>
      <c r="J215" t="s">
        <v>4095</v>
      </c>
      <c r="K215" t="str">
        <f t="shared" si="31"/>
        <v>04007</v>
      </c>
    </row>
    <row r="216" spans="1:11" customFormat="1" x14ac:dyDescent="0.25">
      <c r="A216" t="str">
        <f t="shared" si="30"/>
        <v>04</v>
      </c>
      <c r="B216" t="s">
        <v>130</v>
      </c>
      <c r="C216" t="str">
        <f t="shared" si="29"/>
        <v>013</v>
      </c>
      <c r="D216" t="s">
        <v>130</v>
      </c>
      <c r="E216" t="str">
        <f t="shared" si="27"/>
        <v>07</v>
      </c>
      <c r="F216" t="str">
        <f>"020"</f>
        <v>020</v>
      </c>
      <c r="G216" t="str">
        <f>""</f>
        <v/>
      </c>
      <c r="H216" t="s">
        <v>0</v>
      </c>
      <c r="I216" t="s">
        <v>983</v>
      </c>
      <c r="J216" t="s">
        <v>4095</v>
      </c>
      <c r="K216" t="str">
        <f t="shared" si="31"/>
        <v>04007</v>
      </c>
    </row>
    <row r="217" spans="1:11" customFormat="1" x14ac:dyDescent="0.25">
      <c r="A217" t="str">
        <f t="shared" si="30"/>
        <v>04</v>
      </c>
      <c r="B217" t="s">
        <v>130</v>
      </c>
      <c r="C217" t="str">
        <f t="shared" si="29"/>
        <v>013</v>
      </c>
      <c r="D217" t="s">
        <v>130</v>
      </c>
      <c r="E217" t="str">
        <f t="shared" si="27"/>
        <v>07</v>
      </c>
      <c r="F217" t="str">
        <f>"020"</f>
        <v>020</v>
      </c>
      <c r="G217" t="str">
        <f>""</f>
        <v/>
      </c>
      <c r="H217" t="s">
        <v>2</v>
      </c>
      <c r="I217" t="s">
        <v>983</v>
      </c>
      <c r="J217" t="s">
        <v>4095</v>
      </c>
      <c r="K217" t="str">
        <f t="shared" si="31"/>
        <v>04007</v>
      </c>
    </row>
    <row r="218" spans="1:11" customFormat="1" x14ac:dyDescent="0.25">
      <c r="A218" t="str">
        <f t="shared" si="30"/>
        <v>04</v>
      </c>
      <c r="B218" t="s">
        <v>130</v>
      </c>
      <c r="C218" t="str">
        <f t="shared" si="29"/>
        <v>013</v>
      </c>
      <c r="D218" t="s">
        <v>130</v>
      </c>
      <c r="E218" t="str">
        <f t="shared" si="27"/>
        <v>07</v>
      </c>
      <c r="F218" t="str">
        <f>"021"</f>
        <v>021</v>
      </c>
      <c r="G218" t="str">
        <f>""</f>
        <v/>
      </c>
      <c r="H218" t="s">
        <v>1</v>
      </c>
      <c r="I218" t="s">
        <v>984</v>
      </c>
      <c r="J218" t="s">
        <v>4096</v>
      </c>
      <c r="K218" t="str">
        <f t="shared" ref="K218:K226" si="32">"04120"</f>
        <v>04120</v>
      </c>
    </row>
    <row r="219" spans="1:11" customFormat="1" x14ac:dyDescent="0.25">
      <c r="A219" t="str">
        <f t="shared" si="30"/>
        <v>04</v>
      </c>
      <c r="B219" t="s">
        <v>130</v>
      </c>
      <c r="C219" t="str">
        <f t="shared" si="29"/>
        <v>013</v>
      </c>
      <c r="D219" t="s">
        <v>130</v>
      </c>
      <c r="E219" t="str">
        <f t="shared" si="27"/>
        <v>07</v>
      </c>
      <c r="F219" t="str">
        <f>"021"</f>
        <v>021</v>
      </c>
      <c r="G219" t="str">
        <f>""</f>
        <v/>
      </c>
      <c r="H219" t="s">
        <v>0</v>
      </c>
      <c r="I219" t="s">
        <v>984</v>
      </c>
      <c r="J219" t="s">
        <v>4096</v>
      </c>
      <c r="K219" t="str">
        <f t="shared" si="32"/>
        <v>04120</v>
      </c>
    </row>
    <row r="220" spans="1:11" customFormat="1" x14ac:dyDescent="0.25">
      <c r="A220" t="str">
        <f t="shared" si="30"/>
        <v>04</v>
      </c>
      <c r="B220" t="s">
        <v>130</v>
      </c>
      <c r="C220" t="str">
        <f t="shared" si="29"/>
        <v>013</v>
      </c>
      <c r="D220" t="s">
        <v>130</v>
      </c>
      <c r="E220" t="str">
        <f t="shared" si="27"/>
        <v>07</v>
      </c>
      <c r="F220" t="str">
        <f>"021"</f>
        <v>021</v>
      </c>
      <c r="G220" t="str">
        <f>""</f>
        <v/>
      </c>
      <c r="H220" t="s">
        <v>2</v>
      </c>
      <c r="I220" t="s">
        <v>984</v>
      </c>
      <c r="J220" t="s">
        <v>4096</v>
      </c>
      <c r="K220" t="str">
        <f t="shared" si="32"/>
        <v>04120</v>
      </c>
    </row>
    <row r="221" spans="1:11" customFormat="1" x14ac:dyDescent="0.25">
      <c r="A221" t="str">
        <f t="shared" si="30"/>
        <v>04</v>
      </c>
      <c r="B221" t="s">
        <v>130</v>
      </c>
      <c r="C221" t="str">
        <f t="shared" si="29"/>
        <v>013</v>
      </c>
      <c r="D221" t="s">
        <v>130</v>
      </c>
      <c r="E221" t="str">
        <f t="shared" si="27"/>
        <v>07</v>
      </c>
      <c r="F221" t="str">
        <f>"022"</f>
        <v>022</v>
      </c>
      <c r="G221" t="str">
        <f>""</f>
        <v/>
      </c>
      <c r="H221" t="s">
        <v>1</v>
      </c>
      <c r="I221" t="s">
        <v>984</v>
      </c>
      <c r="J221" t="s">
        <v>4096</v>
      </c>
      <c r="K221" t="str">
        <f t="shared" si="32"/>
        <v>04120</v>
      </c>
    </row>
    <row r="222" spans="1:11" customFormat="1" x14ac:dyDescent="0.25">
      <c r="A222" t="str">
        <f t="shared" si="30"/>
        <v>04</v>
      </c>
      <c r="B222" t="s">
        <v>130</v>
      </c>
      <c r="C222" t="str">
        <f t="shared" si="29"/>
        <v>013</v>
      </c>
      <c r="D222" t="s">
        <v>130</v>
      </c>
      <c r="E222" t="str">
        <f t="shared" si="27"/>
        <v>07</v>
      </c>
      <c r="F222" t="str">
        <f>"022"</f>
        <v>022</v>
      </c>
      <c r="G222" t="str">
        <f>""</f>
        <v/>
      </c>
      <c r="H222" t="s">
        <v>0</v>
      </c>
      <c r="I222" t="s">
        <v>984</v>
      </c>
      <c r="J222" t="s">
        <v>4096</v>
      </c>
      <c r="K222" t="str">
        <f t="shared" si="32"/>
        <v>04120</v>
      </c>
    </row>
    <row r="223" spans="1:11" customFormat="1" x14ac:dyDescent="0.25">
      <c r="A223" t="str">
        <f t="shared" si="30"/>
        <v>04</v>
      </c>
      <c r="B223" t="s">
        <v>130</v>
      </c>
      <c r="C223" t="str">
        <f t="shared" si="29"/>
        <v>013</v>
      </c>
      <c r="D223" t="s">
        <v>130</v>
      </c>
      <c r="E223" t="str">
        <f t="shared" si="27"/>
        <v>07</v>
      </c>
      <c r="F223" t="str">
        <f>"022"</f>
        <v>022</v>
      </c>
      <c r="G223" t="str">
        <f>""</f>
        <v/>
      </c>
      <c r="H223" t="s">
        <v>2</v>
      </c>
      <c r="I223" t="s">
        <v>984</v>
      </c>
      <c r="J223" t="s">
        <v>4096</v>
      </c>
      <c r="K223" t="str">
        <f t="shared" si="32"/>
        <v>04120</v>
      </c>
    </row>
    <row r="224" spans="1:11" customFormat="1" x14ac:dyDescent="0.25">
      <c r="A224" t="str">
        <f t="shared" si="30"/>
        <v>04</v>
      </c>
      <c r="B224" t="s">
        <v>130</v>
      </c>
      <c r="C224" t="str">
        <f t="shared" si="29"/>
        <v>013</v>
      </c>
      <c r="D224" t="s">
        <v>130</v>
      </c>
      <c r="E224" t="str">
        <f t="shared" si="27"/>
        <v>07</v>
      </c>
      <c r="F224" t="str">
        <f>"023"</f>
        <v>023</v>
      </c>
      <c r="G224" t="str">
        <f>""</f>
        <v/>
      </c>
      <c r="H224" t="s">
        <v>1</v>
      </c>
      <c r="I224" t="s">
        <v>984</v>
      </c>
      <c r="J224" t="s">
        <v>4096</v>
      </c>
      <c r="K224" t="str">
        <f t="shared" si="32"/>
        <v>04120</v>
      </c>
    </row>
    <row r="225" spans="1:11" customFormat="1" x14ac:dyDescent="0.25">
      <c r="A225" t="str">
        <f t="shared" si="30"/>
        <v>04</v>
      </c>
      <c r="B225" t="s">
        <v>130</v>
      </c>
      <c r="C225" t="str">
        <f t="shared" si="29"/>
        <v>013</v>
      </c>
      <c r="D225" t="s">
        <v>130</v>
      </c>
      <c r="E225" t="str">
        <f t="shared" si="27"/>
        <v>07</v>
      </c>
      <c r="F225" t="str">
        <f>"023"</f>
        <v>023</v>
      </c>
      <c r="G225" t="str">
        <f>""</f>
        <v/>
      </c>
      <c r="H225" t="s">
        <v>0</v>
      </c>
      <c r="I225" t="s">
        <v>984</v>
      </c>
      <c r="J225" t="s">
        <v>4096</v>
      </c>
      <c r="K225" t="str">
        <f t="shared" si="32"/>
        <v>04120</v>
      </c>
    </row>
    <row r="226" spans="1:11" customFormat="1" x14ac:dyDescent="0.25">
      <c r="A226" t="str">
        <f t="shared" si="30"/>
        <v>04</v>
      </c>
      <c r="B226" t="s">
        <v>130</v>
      </c>
      <c r="C226" t="str">
        <f t="shared" si="29"/>
        <v>013</v>
      </c>
      <c r="D226" t="s">
        <v>130</v>
      </c>
      <c r="E226" t="str">
        <f t="shared" si="27"/>
        <v>07</v>
      </c>
      <c r="F226" t="str">
        <f>"024"</f>
        <v>024</v>
      </c>
      <c r="G226" t="str">
        <f>""</f>
        <v/>
      </c>
      <c r="H226" t="s">
        <v>3</v>
      </c>
      <c r="I226" t="s">
        <v>985</v>
      </c>
      <c r="J226" t="s">
        <v>4097</v>
      </c>
      <c r="K226" t="str">
        <f t="shared" si="32"/>
        <v>04120</v>
      </c>
    </row>
    <row r="227" spans="1:11" customFormat="1" x14ac:dyDescent="0.25">
      <c r="A227" t="str">
        <f t="shared" si="30"/>
        <v>04</v>
      </c>
      <c r="B227" t="s">
        <v>130</v>
      </c>
      <c r="C227" t="str">
        <f t="shared" si="29"/>
        <v>013</v>
      </c>
      <c r="D227" t="s">
        <v>130</v>
      </c>
      <c r="E227" t="str">
        <f t="shared" si="27"/>
        <v>07</v>
      </c>
      <c r="F227" t="str">
        <f>"025"</f>
        <v>025</v>
      </c>
      <c r="G227" t="str">
        <f>""</f>
        <v/>
      </c>
      <c r="H227" t="s">
        <v>1</v>
      </c>
      <c r="I227" t="s">
        <v>986</v>
      </c>
      <c r="J227" t="s">
        <v>4098</v>
      </c>
      <c r="K227" t="str">
        <f t="shared" ref="K227:K235" si="33">"04006"</f>
        <v>04006</v>
      </c>
    </row>
    <row r="228" spans="1:11" customFormat="1" x14ac:dyDescent="0.25">
      <c r="A228" t="str">
        <f t="shared" si="30"/>
        <v>04</v>
      </c>
      <c r="B228" t="s">
        <v>130</v>
      </c>
      <c r="C228" t="str">
        <f t="shared" si="29"/>
        <v>013</v>
      </c>
      <c r="D228" t="s">
        <v>130</v>
      </c>
      <c r="E228" t="str">
        <f t="shared" si="27"/>
        <v>07</v>
      </c>
      <c r="F228" t="str">
        <f>"025"</f>
        <v>025</v>
      </c>
      <c r="G228" t="str">
        <f>""</f>
        <v/>
      </c>
      <c r="H228" t="s">
        <v>0</v>
      </c>
      <c r="I228" t="s">
        <v>986</v>
      </c>
      <c r="J228" t="s">
        <v>4098</v>
      </c>
      <c r="K228" t="str">
        <f t="shared" si="33"/>
        <v>04006</v>
      </c>
    </row>
    <row r="229" spans="1:11" customFormat="1" x14ac:dyDescent="0.25">
      <c r="A229" t="str">
        <f t="shared" si="30"/>
        <v>04</v>
      </c>
      <c r="B229" t="s">
        <v>130</v>
      </c>
      <c r="C229" t="str">
        <f t="shared" si="29"/>
        <v>013</v>
      </c>
      <c r="D229" t="s">
        <v>130</v>
      </c>
      <c r="E229" t="str">
        <f t="shared" si="27"/>
        <v>07</v>
      </c>
      <c r="F229" t="str">
        <f>"025"</f>
        <v>025</v>
      </c>
      <c r="G229" t="str">
        <f>""</f>
        <v/>
      </c>
      <c r="H229" t="s">
        <v>2</v>
      </c>
      <c r="I229" t="s">
        <v>986</v>
      </c>
      <c r="J229" t="s">
        <v>4098</v>
      </c>
      <c r="K229" t="str">
        <f t="shared" si="33"/>
        <v>04006</v>
      </c>
    </row>
    <row r="230" spans="1:11" customFormat="1" x14ac:dyDescent="0.25">
      <c r="A230" t="str">
        <f t="shared" si="30"/>
        <v>04</v>
      </c>
      <c r="B230" t="s">
        <v>130</v>
      </c>
      <c r="C230" t="str">
        <f t="shared" si="29"/>
        <v>013</v>
      </c>
      <c r="D230" t="s">
        <v>130</v>
      </c>
      <c r="E230" t="str">
        <f t="shared" si="27"/>
        <v>07</v>
      </c>
      <c r="F230" t="str">
        <f>"026"</f>
        <v>026</v>
      </c>
      <c r="G230" t="str">
        <f>""</f>
        <v/>
      </c>
      <c r="H230" t="s">
        <v>3</v>
      </c>
      <c r="I230" t="s">
        <v>974</v>
      </c>
      <c r="J230" t="s">
        <v>4086</v>
      </c>
      <c r="K230" t="str">
        <f t="shared" si="33"/>
        <v>04006</v>
      </c>
    </row>
    <row r="231" spans="1:11" customFormat="1" x14ac:dyDescent="0.25">
      <c r="A231" t="str">
        <f t="shared" si="30"/>
        <v>04</v>
      </c>
      <c r="B231" t="s">
        <v>130</v>
      </c>
      <c r="C231" t="str">
        <f t="shared" si="29"/>
        <v>013</v>
      </c>
      <c r="D231" t="s">
        <v>130</v>
      </c>
      <c r="E231" t="str">
        <f t="shared" si="27"/>
        <v>07</v>
      </c>
      <c r="F231" t="str">
        <f>"027"</f>
        <v>027</v>
      </c>
      <c r="G231" t="str">
        <f>""</f>
        <v/>
      </c>
      <c r="H231" t="s">
        <v>3</v>
      </c>
      <c r="I231" t="s">
        <v>974</v>
      </c>
      <c r="J231" t="s">
        <v>4086</v>
      </c>
      <c r="K231" t="str">
        <f t="shared" si="33"/>
        <v>04006</v>
      </c>
    </row>
    <row r="232" spans="1:11" customFormat="1" x14ac:dyDescent="0.25">
      <c r="A232" t="str">
        <f t="shared" si="30"/>
        <v>04</v>
      </c>
      <c r="B232" t="s">
        <v>130</v>
      </c>
      <c r="C232" t="str">
        <f t="shared" si="29"/>
        <v>013</v>
      </c>
      <c r="D232" t="s">
        <v>130</v>
      </c>
      <c r="E232" t="str">
        <f t="shared" si="27"/>
        <v>07</v>
      </c>
      <c r="F232" t="str">
        <f>"028"</f>
        <v>028</v>
      </c>
      <c r="G232" t="str">
        <f>""</f>
        <v/>
      </c>
      <c r="H232" t="s">
        <v>1</v>
      </c>
      <c r="I232" t="s">
        <v>976</v>
      </c>
      <c r="J232" t="s">
        <v>4088</v>
      </c>
      <c r="K232" t="str">
        <f t="shared" si="33"/>
        <v>04006</v>
      </c>
    </row>
    <row r="233" spans="1:11" customFormat="1" x14ac:dyDescent="0.25">
      <c r="A233" t="str">
        <f t="shared" si="30"/>
        <v>04</v>
      </c>
      <c r="B233" t="s">
        <v>130</v>
      </c>
      <c r="C233" t="str">
        <f t="shared" si="29"/>
        <v>013</v>
      </c>
      <c r="D233" t="s">
        <v>130</v>
      </c>
      <c r="E233" t="str">
        <f t="shared" si="27"/>
        <v>07</v>
      </c>
      <c r="F233" t="str">
        <f>"028"</f>
        <v>028</v>
      </c>
      <c r="G233" t="str">
        <f>""</f>
        <v/>
      </c>
      <c r="H233" t="s">
        <v>0</v>
      </c>
      <c r="I233" t="s">
        <v>976</v>
      </c>
      <c r="J233" t="s">
        <v>4088</v>
      </c>
      <c r="K233" t="str">
        <f t="shared" si="33"/>
        <v>04006</v>
      </c>
    </row>
    <row r="234" spans="1:11" customFormat="1" x14ac:dyDescent="0.25">
      <c r="A234" t="str">
        <f t="shared" si="30"/>
        <v>04</v>
      </c>
      <c r="B234" t="s">
        <v>130</v>
      </c>
      <c r="C234" t="str">
        <f t="shared" si="29"/>
        <v>013</v>
      </c>
      <c r="D234" t="s">
        <v>130</v>
      </c>
      <c r="E234" t="str">
        <f t="shared" si="27"/>
        <v>07</v>
      </c>
      <c r="F234" t="str">
        <f>"029"</f>
        <v>029</v>
      </c>
      <c r="G234" t="str">
        <f>""</f>
        <v/>
      </c>
      <c r="H234" t="s">
        <v>1</v>
      </c>
      <c r="I234" t="s">
        <v>976</v>
      </c>
      <c r="J234" t="s">
        <v>4088</v>
      </c>
      <c r="K234" t="str">
        <f t="shared" si="33"/>
        <v>04006</v>
      </c>
    </row>
    <row r="235" spans="1:11" customFormat="1" x14ac:dyDescent="0.25">
      <c r="A235" t="str">
        <f t="shared" si="30"/>
        <v>04</v>
      </c>
      <c r="B235" t="s">
        <v>130</v>
      </c>
      <c r="C235" t="str">
        <f t="shared" si="29"/>
        <v>013</v>
      </c>
      <c r="D235" t="s">
        <v>130</v>
      </c>
      <c r="E235" t="str">
        <f t="shared" si="27"/>
        <v>07</v>
      </c>
      <c r="F235" t="str">
        <f>"029"</f>
        <v>029</v>
      </c>
      <c r="G235" t="str">
        <f>""</f>
        <v/>
      </c>
      <c r="H235" t="s">
        <v>0</v>
      </c>
      <c r="I235" t="s">
        <v>976</v>
      </c>
      <c r="J235" t="s">
        <v>4088</v>
      </c>
      <c r="K235" t="str">
        <f t="shared" si="33"/>
        <v>04006</v>
      </c>
    </row>
    <row r="236" spans="1:11" customFormat="1" x14ac:dyDescent="0.25">
      <c r="A236" t="str">
        <f t="shared" si="30"/>
        <v>04</v>
      </c>
      <c r="B236" t="s">
        <v>130</v>
      </c>
      <c r="C236" t="str">
        <f t="shared" si="29"/>
        <v>013</v>
      </c>
      <c r="D236" t="s">
        <v>130</v>
      </c>
      <c r="E236" t="str">
        <f t="shared" si="27"/>
        <v>07</v>
      </c>
      <c r="F236" t="str">
        <f>"030"</f>
        <v>030</v>
      </c>
      <c r="G236" t="str">
        <f>""</f>
        <v/>
      </c>
      <c r="H236" t="s">
        <v>1</v>
      </c>
      <c r="I236" t="s">
        <v>979</v>
      </c>
      <c r="J236" t="s">
        <v>4091</v>
      </c>
      <c r="K236" t="str">
        <f>"04007"</f>
        <v>04007</v>
      </c>
    </row>
    <row r="237" spans="1:11" customFormat="1" x14ac:dyDescent="0.25">
      <c r="A237" t="str">
        <f t="shared" si="30"/>
        <v>04</v>
      </c>
      <c r="B237" t="s">
        <v>130</v>
      </c>
      <c r="C237" t="str">
        <f t="shared" si="29"/>
        <v>013</v>
      </c>
      <c r="D237" t="s">
        <v>130</v>
      </c>
      <c r="E237" t="str">
        <f t="shared" si="27"/>
        <v>07</v>
      </c>
      <c r="F237" t="str">
        <f>"030"</f>
        <v>030</v>
      </c>
      <c r="G237" t="str">
        <f>""</f>
        <v/>
      </c>
      <c r="H237" t="s">
        <v>0</v>
      </c>
      <c r="I237" t="s">
        <v>979</v>
      </c>
      <c r="J237" t="s">
        <v>4091</v>
      </c>
      <c r="K237" t="str">
        <f>"04007"</f>
        <v>04007</v>
      </c>
    </row>
    <row r="238" spans="1:11" customFormat="1" x14ac:dyDescent="0.25">
      <c r="A238" t="str">
        <f t="shared" si="30"/>
        <v>04</v>
      </c>
      <c r="B238" t="s">
        <v>130</v>
      </c>
      <c r="C238" t="str">
        <f t="shared" si="29"/>
        <v>013</v>
      </c>
      <c r="D238" t="s">
        <v>130</v>
      </c>
      <c r="E238" t="str">
        <f t="shared" si="27"/>
        <v>07</v>
      </c>
      <c r="F238" t="str">
        <f>"031"</f>
        <v>031</v>
      </c>
      <c r="G238" t="str">
        <f>""</f>
        <v/>
      </c>
      <c r="H238" t="s">
        <v>3</v>
      </c>
      <c r="I238" t="s">
        <v>986</v>
      </c>
      <c r="J238" t="s">
        <v>4098</v>
      </c>
      <c r="K238" t="str">
        <f t="shared" ref="K238:K244" si="34">"04006"</f>
        <v>04006</v>
      </c>
    </row>
    <row r="239" spans="1:11" customFormat="1" x14ac:dyDescent="0.25">
      <c r="A239" t="str">
        <f t="shared" si="30"/>
        <v>04</v>
      </c>
      <c r="B239" t="s">
        <v>130</v>
      </c>
      <c r="C239" t="str">
        <f t="shared" si="29"/>
        <v>013</v>
      </c>
      <c r="D239" t="s">
        <v>130</v>
      </c>
      <c r="E239" t="str">
        <f t="shared" si="27"/>
        <v>07</v>
      </c>
      <c r="F239" t="str">
        <f>"032"</f>
        <v>032</v>
      </c>
      <c r="G239" t="str">
        <f>""</f>
        <v/>
      </c>
      <c r="H239" t="s">
        <v>1</v>
      </c>
      <c r="I239" t="s">
        <v>978</v>
      </c>
      <c r="J239" t="s">
        <v>4090</v>
      </c>
      <c r="K239" t="str">
        <f t="shared" si="34"/>
        <v>04006</v>
      </c>
    </row>
    <row r="240" spans="1:11" customFormat="1" x14ac:dyDescent="0.25">
      <c r="A240" t="str">
        <f t="shared" si="30"/>
        <v>04</v>
      </c>
      <c r="B240" t="s">
        <v>130</v>
      </c>
      <c r="C240" t="str">
        <f t="shared" si="29"/>
        <v>013</v>
      </c>
      <c r="D240" t="s">
        <v>130</v>
      </c>
      <c r="E240" t="str">
        <f t="shared" si="27"/>
        <v>07</v>
      </c>
      <c r="F240" t="str">
        <f>"032"</f>
        <v>032</v>
      </c>
      <c r="G240" t="str">
        <f>""</f>
        <v/>
      </c>
      <c r="H240" t="s">
        <v>0</v>
      </c>
      <c r="I240" t="s">
        <v>978</v>
      </c>
      <c r="J240" t="s">
        <v>4090</v>
      </c>
      <c r="K240" t="str">
        <f t="shared" si="34"/>
        <v>04006</v>
      </c>
    </row>
    <row r="241" spans="1:11" customFormat="1" x14ac:dyDescent="0.25">
      <c r="A241" t="str">
        <f t="shared" si="30"/>
        <v>04</v>
      </c>
      <c r="B241" t="s">
        <v>130</v>
      </c>
      <c r="C241" t="str">
        <f t="shared" si="29"/>
        <v>013</v>
      </c>
      <c r="D241" t="s">
        <v>130</v>
      </c>
      <c r="E241" t="str">
        <f t="shared" si="27"/>
        <v>07</v>
      </c>
      <c r="F241" t="str">
        <f>"033"</f>
        <v>033</v>
      </c>
      <c r="G241" t="str">
        <f>""</f>
        <v/>
      </c>
      <c r="H241" t="s">
        <v>1</v>
      </c>
      <c r="I241" t="s">
        <v>976</v>
      </c>
      <c r="J241" t="s">
        <v>4088</v>
      </c>
      <c r="K241" t="str">
        <f t="shared" si="34"/>
        <v>04006</v>
      </c>
    </row>
    <row r="242" spans="1:11" customFormat="1" x14ac:dyDescent="0.25">
      <c r="A242" t="str">
        <f t="shared" si="30"/>
        <v>04</v>
      </c>
      <c r="B242" t="s">
        <v>130</v>
      </c>
      <c r="C242" t="str">
        <f t="shared" si="29"/>
        <v>013</v>
      </c>
      <c r="D242" t="s">
        <v>130</v>
      </c>
      <c r="E242" t="str">
        <f t="shared" si="27"/>
        <v>07</v>
      </c>
      <c r="F242" t="str">
        <f>"033"</f>
        <v>033</v>
      </c>
      <c r="G242" t="str">
        <f>""</f>
        <v/>
      </c>
      <c r="H242" t="s">
        <v>0</v>
      </c>
      <c r="I242" t="s">
        <v>976</v>
      </c>
      <c r="J242" t="s">
        <v>4088</v>
      </c>
      <c r="K242" t="str">
        <f t="shared" si="34"/>
        <v>04006</v>
      </c>
    </row>
    <row r="243" spans="1:11" customFormat="1" x14ac:dyDescent="0.25">
      <c r="A243" t="str">
        <f t="shared" si="30"/>
        <v>04</v>
      </c>
      <c r="B243" t="s">
        <v>130</v>
      </c>
      <c r="C243" t="str">
        <f t="shared" si="29"/>
        <v>013</v>
      </c>
      <c r="D243" t="s">
        <v>130</v>
      </c>
      <c r="E243" t="str">
        <f t="shared" si="27"/>
        <v>07</v>
      </c>
      <c r="F243" t="str">
        <f>"034"</f>
        <v>034</v>
      </c>
      <c r="G243" t="str">
        <f>""</f>
        <v/>
      </c>
      <c r="H243" t="s">
        <v>1</v>
      </c>
      <c r="I243" t="s">
        <v>978</v>
      </c>
      <c r="J243" t="s">
        <v>4090</v>
      </c>
      <c r="K243" t="str">
        <f t="shared" si="34"/>
        <v>04006</v>
      </c>
    </row>
    <row r="244" spans="1:11" customFormat="1" x14ac:dyDescent="0.25">
      <c r="A244" t="str">
        <f t="shared" si="30"/>
        <v>04</v>
      </c>
      <c r="B244" t="s">
        <v>130</v>
      </c>
      <c r="C244" t="str">
        <f t="shared" si="29"/>
        <v>013</v>
      </c>
      <c r="D244" t="s">
        <v>130</v>
      </c>
      <c r="E244" t="str">
        <f t="shared" si="27"/>
        <v>07</v>
      </c>
      <c r="F244" t="str">
        <f>"034"</f>
        <v>034</v>
      </c>
      <c r="G244" t="str">
        <f>""</f>
        <v/>
      </c>
      <c r="H244" t="s">
        <v>0</v>
      </c>
      <c r="I244" t="s">
        <v>978</v>
      </c>
      <c r="J244" t="s">
        <v>4090</v>
      </c>
      <c r="K244" t="str">
        <f t="shared" si="34"/>
        <v>04006</v>
      </c>
    </row>
    <row r="245" spans="1:11" customFormat="1" x14ac:dyDescent="0.25">
      <c r="A245" t="str">
        <f t="shared" si="30"/>
        <v>04</v>
      </c>
      <c r="B245" t="s">
        <v>130</v>
      </c>
      <c r="C245" t="str">
        <f t="shared" si="29"/>
        <v>013</v>
      </c>
      <c r="D245" t="s">
        <v>130</v>
      </c>
      <c r="E245" t="str">
        <f t="shared" ref="E245:E278" si="35">"07"</f>
        <v>07</v>
      </c>
      <c r="F245" t="str">
        <f>"035"</f>
        <v>035</v>
      </c>
      <c r="G245" t="str">
        <f>""</f>
        <v/>
      </c>
      <c r="H245" t="s">
        <v>1</v>
      </c>
      <c r="I245" t="s">
        <v>979</v>
      </c>
      <c r="J245" t="s">
        <v>4091</v>
      </c>
      <c r="K245" t="str">
        <f>"04007"</f>
        <v>04007</v>
      </c>
    </row>
    <row r="246" spans="1:11" customFormat="1" x14ac:dyDescent="0.25">
      <c r="A246" t="str">
        <f t="shared" si="30"/>
        <v>04</v>
      </c>
      <c r="B246" t="s">
        <v>130</v>
      </c>
      <c r="C246" t="str">
        <f t="shared" si="29"/>
        <v>013</v>
      </c>
      <c r="D246" t="s">
        <v>130</v>
      </c>
      <c r="E246" t="str">
        <f t="shared" si="35"/>
        <v>07</v>
      </c>
      <c r="F246" t="str">
        <f>"035"</f>
        <v>035</v>
      </c>
      <c r="G246" t="str">
        <f>""</f>
        <v/>
      </c>
      <c r="H246" t="s">
        <v>0</v>
      </c>
      <c r="I246" t="s">
        <v>979</v>
      </c>
      <c r="J246" t="s">
        <v>4091</v>
      </c>
      <c r="K246" t="str">
        <f>"04007"</f>
        <v>04007</v>
      </c>
    </row>
    <row r="247" spans="1:11" customFormat="1" x14ac:dyDescent="0.25">
      <c r="A247" t="str">
        <f t="shared" si="30"/>
        <v>04</v>
      </c>
      <c r="B247" t="s">
        <v>130</v>
      </c>
      <c r="C247" t="str">
        <f t="shared" si="29"/>
        <v>013</v>
      </c>
      <c r="D247" t="s">
        <v>130</v>
      </c>
      <c r="E247" t="str">
        <f t="shared" si="35"/>
        <v>07</v>
      </c>
      <c r="F247" t="str">
        <f>"036"</f>
        <v>036</v>
      </c>
      <c r="G247" t="str">
        <f>""</f>
        <v/>
      </c>
      <c r="H247" t="s">
        <v>1</v>
      </c>
      <c r="I247" t="s">
        <v>981</v>
      </c>
      <c r="J247" t="s">
        <v>4093</v>
      </c>
      <c r="K247" t="str">
        <f>"04007"</f>
        <v>04007</v>
      </c>
    </row>
    <row r="248" spans="1:11" customFormat="1" x14ac:dyDescent="0.25">
      <c r="A248" t="str">
        <f t="shared" si="30"/>
        <v>04</v>
      </c>
      <c r="B248" t="s">
        <v>130</v>
      </c>
      <c r="C248" t="str">
        <f t="shared" si="29"/>
        <v>013</v>
      </c>
      <c r="D248" t="s">
        <v>130</v>
      </c>
      <c r="E248" t="str">
        <f t="shared" si="35"/>
        <v>07</v>
      </c>
      <c r="F248" t="str">
        <f>"036"</f>
        <v>036</v>
      </c>
      <c r="G248" t="str">
        <f>""</f>
        <v/>
      </c>
      <c r="H248" t="s">
        <v>0</v>
      </c>
      <c r="I248" t="s">
        <v>981</v>
      </c>
      <c r="J248" t="s">
        <v>4093</v>
      </c>
      <c r="K248" t="str">
        <f>"04007"</f>
        <v>04007</v>
      </c>
    </row>
    <row r="249" spans="1:11" customFormat="1" x14ac:dyDescent="0.25">
      <c r="A249" t="str">
        <f t="shared" si="30"/>
        <v>04</v>
      </c>
      <c r="B249" t="s">
        <v>130</v>
      </c>
      <c r="C249" t="str">
        <f t="shared" si="29"/>
        <v>013</v>
      </c>
      <c r="D249" t="s">
        <v>130</v>
      </c>
      <c r="E249" t="str">
        <f t="shared" si="35"/>
        <v>07</v>
      </c>
      <c r="F249" t="str">
        <f>"037"</f>
        <v>037</v>
      </c>
      <c r="G249" t="str">
        <f>""</f>
        <v/>
      </c>
      <c r="H249" t="s">
        <v>1</v>
      </c>
      <c r="I249" t="s">
        <v>986</v>
      </c>
      <c r="J249" t="s">
        <v>4098</v>
      </c>
      <c r="K249" t="str">
        <f>"04006"</f>
        <v>04006</v>
      </c>
    </row>
    <row r="250" spans="1:11" customFormat="1" x14ac:dyDescent="0.25">
      <c r="A250" t="str">
        <f t="shared" si="30"/>
        <v>04</v>
      </c>
      <c r="B250" t="s">
        <v>130</v>
      </c>
      <c r="C250" t="str">
        <f t="shared" si="29"/>
        <v>013</v>
      </c>
      <c r="D250" t="s">
        <v>130</v>
      </c>
      <c r="E250" t="str">
        <f t="shared" si="35"/>
        <v>07</v>
      </c>
      <c r="F250" t="str">
        <f>"037"</f>
        <v>037</v>
      </c>
      <c r="G250" t="str">
        <f>""</f>
        <v/>
      </c>
      <c r="H250" t="s">
        <v>0</v>
      </c>
      <c r="I250" t="s">
        <v>986</v>
      </c>
      <c r="J250" t="s">
        <v>4098</v>
      </c>
      <c r="K250" t="str">
        <f>"04006"</f>
        <v>04006</v>
      </c>
    </row>
    <row r="251" spans="1:11" customFormat="1" x14ac:dyDescent="0.25">
      <c r="A251" t="str">
        <f t="shared" si="30"/>
        <v>04</v>
      </c>
      <c r="B251" t="s">
        <v>130</v>
      </c>
      <c r="C251" t="str">
        <f t="shared" si="29"/>
        <v>013</v>
      </c>
      <c r="D251" t="s">
        <v>130</v>
      </c>
      <c r="E251" t="str">
        <f t="shared" si="35"/>
        <v>07</v>
      </c>
      <c r="F251" t="str">
        <f>"038"</f>
        <v>038</v>
      </c>
      <c r="G251" t="str">
        <f>""</f>
        <v/>
      </c>
      <c r="H251" t="s">
        <v>1</v>
      </c>
      <c r="I251" t="s">
        <v>987</v>
      </c>
      <c r="J251" t="s">
        <v>4099</v>
      </c>
      <c r="K251" t="str">
        <f>"04120"</f>
        <v>04120</v>
      </c>
    </row>
    <row r="252" spans="1:11" customFormat="1" x14ac:dyDescent="0.25">
      <c r="A252" t="str">
        <f t="shared" si="30"/>
        <v>04</v>
      </c>
      <c r="B252" t="s">
        <v>130</v>
      </c>
      <c r="C252" t="str">
        <f t="shared" si="29"/>
        <v>013</v>
      </c>
      <c r="D252" t="s">
        <v>130</v>
      </c>
      <c r="E252" t="str">
        <f t="shared" si="35"/>
        <v>07</v>
      </c>
      <c r="F252" t="str">
        <f>"038"</f>
        <v>038</v>
      </c>
      <c r="G252" t="str">
        <f>""</f>
        <v/>
      </c>
      <c r="H252" t="s">
        <v>0</v>
      </c>
      <c r="I252" t="s">
        <v>987</v>
      </c>
      <c r="J252" t="s">
        <v>4099</v>
      </c>
      <c r="K252" t="str">
        <f>"04120"</f>
        <v>04120</v>
      </c>
    </row>
    <row r="253" spans="1:11" customFormat="1" x14ac:dyDescent="0.25">
      <c r="A253" t="str">
        <f t="shared" si="30"/>
        <v>04</v>
      </c>
      <c r="B253" t="s">
        <v>130</v>
      </c>
      <c r="C253" t="str">
        <f t="shared" ref="C253:C299" si="36">"013"</f>
        <v>013</v>
      </c>
      <c r="D253" t="s">
        <v>130</v>
      </c>
      <c r="E253" t="str">
        <f t="shared" si="35"/>
        <v>07</v>
      </c>
      <c r="F253" t="str">
        <f>"039"</f>
        <v>039</v>
      </c>
      <c r="G253" t="str">
        <f>""</f>
        <v/>
      </c>
      <c r="H253" t="s">
        <v>1</v>
      </c>
      <c r="I253" t="s">
        <v>980</v>
      </c>
      <c r="J253" t="s">
        <v>4092</v>
      </c>
      <c r="K253" t="str">
        <f>"04007"</f>
        <v>04007</v>
      </c>
    </row>
    <row r="254" spans="1:11" customFormat="1" x14ac:dyDescent="0.25">
      <c r="A254" t="str">
        <f t="shared" si="30"/>
        <v>04</v>
      </c>
      <c r="B254" t="s">
        <v>130</v>
      </c>
      <c r="C254" t="str">
        <f t="shared" si="36"/>
        <v>013</v>
      </c>
      <c r="D254" t="s">
        <v>130</v>
      </c>
      <c r="E254" t="str">
        <f t="shared" si="35"/>
        <v>07</v>
      </c>
      <c r="F254" t="str">
        <f>"039"</f>
        <v>039</v>
      </c>
      <c r="G254" t="str">
        <f>""</f>
        <v/>
      </c>
      <c r="H254" t="s">
        <v>0</v>
      </c>
      <c r="I254" t="s">
        <v>980</v>
      </c>
      <c r="J254" t="s">
        <v>4092</v>
      </c>
      <c r="K254" t="str">
        <f>"04007"</f>
        <v>04007</v>
      </c>
    </row>
    <row r="255" spans="1:11" customFormat="1" x14ac:dyDescent="0.25">
      <c r="A255" t="str">
        <f t="shared" si="30"/>
        <v>04</v>
      </c>
      <c r="B255" t="s">
        <v>130</v>
      </c>
      <c r="C255" t="str">
        <f t="shared" si="36"/>
        <v>013</v>
      </c>
      <c r="D255" t="s">
        <v>130</v>
      </c>
      <c r="E255" t="str">
        <f t="shared" si="35"/>
        <v>07</v>
      </c>
      <c r="F255" t="str">
        <f>"040"</f>
        <v>040</v>
      </c>
      <c r="G255" t="str">
        <f>""</f>
        <v/>
      </c>
      <c r="H255" t="s">
        <v>1</v>
      </c>
      <c r="I255" t="s">
        <v>984</v>
      </c>
      <c r="J255" t="s">
        <v>4096</v>
      </c>
      <c r="K255" t="str">
        <f>"04120"</f>
        <v>04120</v>
      </c>
    </row>
    <row r="256" spans="1:11" customFormat="1" x14ac:dyDescent="0.25">
      <c r="A256" t="str">
        <f t="shared" si="30"/>
        <v>04</v>
      </c>
      <c r="B256" t="s">
        <v>130</v>
      </c>
      <c r="C256" t="str">
        <f t="shared" si="36"/>
        <v>013</v>
      </c>
      <c r="D256" t="s">
        <v>130</v>
      </c>
      <c r="E256" t="str">
        <f t="shared" si="35"/>
        <v>07</v>
      </c>
      <c r="F256" t="str">
        <f>"040"</f>
        <v>040</v>
      </c>
      <c r="G256" t="str">
        <f>""</f>
        <v/>
      </c>
      <c r="H256" t="s">
        <v>0</v>
      </c>
      <c r="I256" t="s">
        <v>984</v>
      </c>
      <c r="J256" t="s">
        <v>4096</v>
      </c>
      <c r="K256" t="str">
        <f>"04120"</f>
        <v>04120</v>
      </c>
    </row>
    <row r="257" spans="1:11" customFormat="1" x14ac:dyDescent="0.25">
      <c r="A257" t="str">
        <f t="shared" si="30"/>
        <v>04</v>
      </c>
      <c r="B257" t="s">
        <v>130</v>
      </c>
      <c r="C257" t="str">
        <f t="shared" si="36"/>
        <v>013</v>
      </c>
      <c r="D257" t="s">
        <v>130</v>
      </c>
      <c r="E257" t="str">
        <f t="shared" si="35"/>
        <v>07</v>
      </c>
      <c r="F257" t="str">
        <f>"041"</f>
        <v>041</v>
      </c>
      <c r="G257" t="str">
        <f>""</f>
        <v/>
      </c>
      <c r="H257" t="s">
        <v>1</v>
      </c>
      <c r="I257" t="s">
        <v>985</v>
      </c>
      <c r="J257" t="s">
        <v>4097</v>
      </c>
      <c r="K257" t="str">
        <f>"04120"</f>
        <v>04120</v>
      </c>
    </row>
    <row r="258" spans="1:11" customFormat="1" x14ac:dyDescent="0.25">
      <c r="A258" t="str">
        <f t="shared" si="30"/>
        <v>04</v>
      </c>
      <c r="B258" t="s">
        <v>130</v>
      </c>
      <c r="C258" t="str">
        <f t="shared" si="36"/>
        <v>013</v>
      </c>
      <c r="D258" t="s">
        <v>130</v>
      </c>
      <c r="E258" t="str">
        <f t="shared" si="35"/>
        <v>07</v>
      </c>
      <c r="F258" t="str">
        <f>"041"</f>
        <v>041</v>
      </c>
      <c r="G258" t="str">
        <f>""</f>
        <v/>
      </c>
      <c r="H258" t="s">
        <v>0</v>
      </c>
      <c r="I258" t="s">
        <v>985</v>
      </c>
      <c r="J258" t="s">
        <v>4097</v>
      </c>
      <c r="K258" t="str">
        <f>"04120"</f>
        <v>04120</v>
      </c>
    </row>
    <row r="259" spans="1:11" customFormat="1" x14ac:dyDescent="0.25">
      <c r="A259" t="str">
        <f t="shared" ref="A259:A322" si="37">"04"</f>
        <v>04</v>
      </c>
      <c r="B259" t="s">
        <v>130</v>
      </c>
      <c r="C259" t="str">
        <f t="shared" si="36"/>
        <v>013</v>
      </c>
      <c r="D259" t="s">
        <v>130</v>
      </c>
      <c r="E259" t="str">
        <f t="shared" si="35"/>
        <v>07</v>
      </c>
      <c r="F259" t="str">
        <f>"041"</f>
        <v>041</v>
      </c>
      <c r="G259" t="str">
        <f>""</f>
        <v/>
      </c>
      <c r="H259" t="s">
        <v>2</v>
      </c>
      <c r="I259" t="s">
        <v>985</v>
      </c>
      <c r="J259" t="s">
        <v>4097</v>
      </c>
      <c r="K259" t="str">
        <f>"04120"</f>
        <v>04120</v>
      </c>
    </row>
    <row r="260" spans="1:11" customFormat="1" x14ac:dyDescent="0.25">
      <c r="A260" t="str">
        <f t="shared" si="37"/>
        <v>04</v>
      </c>
      <c r="B260" t="s">
        <v>130</v>
      </c>
      <c r="C260" t="str">
        <f t="shared" si="36"/>
        <v>013</v>
      </c>
      <c r="D260" t="s">
        <v>130</v>
      </c>
      <c r="E260" t="str">
        <f t="shared" si="35"/>
        <v>07</v>
      </c>
      <c r="F260" t="str">
        <f>"042"</f>
        <v>042</v>
      </c>
      <c r="G260" t="str">
        <f>""</f>
        <v/>
      </c>
      <c r="H260" t="s">
        <v>1</v>
      </c>
      <c r="I260" t="s">
        <v>977</v>
      </c>
      <c r="J260" t="s">
        <v>4089</v>
      </c>
      <c r="K260" t="str">
        <f t="shared" ref="K260:K268" si="38">"04007"</f>
        <v>04007</v>
      </c>
    </row>
    <row r="261" spans="1:11" customFormat="1" x14ac:dyDescent="0.25">
      <c r="A261" t="str">
        <f t="shared" si="37"/>
        <v>04</v>
      </c>
      <c r="B261" t="s">
        <v>130</v>
      </c>
      <c r="C261" t="str">
        <f t="shared" si="36"/>
        <v>013</v>
      </c>
      <c r="D261" t="s">
        <v>130</v>
      </c>
      <c r="E261" t="str">
        <f t="shared" si="35"/>
        <v>07</v>
      </c>
      <c r="F261" t="str">
        <f>"042"</f>
        <v>042</v>
      </c>
      <c r="G261" t="str">
        <f>""</f>
        <v/>
      </c>
      <c r="H261" t="s">
        <v>0</v>
      </c>
      <c r="I261" t="s">
        <v>977</v>
      </c>
      <c r="J261" t="s">
        <v>4089</v>
      </c>
      <c r="K261" t="str">
        <f t="shared" si="38"/>
        <v>04007</v>
      </c>
    </row>
    <row r="262" spans="1:11" customFormat="1" x14ac:dyDescent="0.25">
      <c r="A262" t="str">
        <f t="shared" si="37"/>
        <v>04</v>
      </c>
      <c r="B262" t="s">
        <v>130</v>
      </c>
      <c r="C262" t="str">
        <f t="shared" si="36"/>
        <v>013</v>
      </c>
      <c r="D262" t="s">
        <v>130</v>
      </c>
      <c r="E262" t="str">
        <f t="shared" si="35"/>
        <v>07</v>
      </c>
      <c r="F262" t="str">
        <f>"043"</f>
        <v>043</v>
      </c>
      <c r="G262" t="str">
        <f>""</f>
        <v/>
      </c>
      <c r="H262" t="s">
        <v>1</v>
      </c>
      <c r="I262" t="s">
        <v>983</v>
      </c>
      <c r="J262" t="s">
        <v>4095</v>
      </c>
      <c r="K262" t="str">
        <f t="shared" si="38"/>
        <v>04007</v>
      </c>
    </row>
    <row r="263" spans="1:11" customFormat="1" x14ac:dyDescent="0.25">
      <c r="A263" t="str">
        <f t="shared" si="37"/>
        <v>04</v>
      </c>
      <c r="B263" t="s">
        <v>130</v>
      </c>
      <c r="C263" t="str">
        <f t="shared" si="36"/>
        <v>013</v>
      </c>
      <c r="D263" t="s">
        <v>130</v>
      </c>
      <c r="E263" t="str">
        <f t="shared" si="35"/>
        <v>07</v>
      </c>
      <c r="F263" t="str">
        <f>"043"</f>
        <v>043</v>
      </c>
      <c r="G263" t="str">
        <f>""</f>
        <v/>
      </c>
      <c r="H263" t="s">
        <v>0</v>
      </c>
      <c r="I263" t="s">
        <v>983</v>
      </c>
      <c r="J263" t="s">
        <v>4095</v>
      </c>
      <c r="K263" t="str">
        <f t="shared" si="38"/>
        <v>04007</v>
      </c>
    </row>
    <row r="264" spans="1:11" customFormat="1" x14ac:dyDescent="0.25">
      <c r="A264" t="str">
        <f t="shared" si="37"/>
        <v>04</v>
      </c>
      <c r="B264" t="s">
        <v>130</v>
      </c>
      <c r="C264" t="str">
        <f t="shared" si="36"/>
        <v>013</v>
      </c>
      <c r="D264" t="s">
        <v>130</v>
      </c>
      <c r="E264" t="str">
        <f t="shared" si="35"/>
        <v>07</v>
      </c>
      <c r="F264" t="str">
        <f>"044"</f>
        <v>044</v>
      </c>
      <c r="G264" t="str">
        <f>""</f>
        <v/>
      </c>
      <c r="H264" t="s">
        <v>1</v>
      </c>
      <c r="I264" t="s">
        <v>988</v>
      </c>
      <c r="J264" t="s">
        <v>4100</v>
      </c>
      <c r="K264" t="str">
        <f t="shared" si="38"/>
        <v>04007</v>
      </c>
    </row>
    <row r="265" spans="1:11" customFormat="1" x14ac:dyDescent="0.25">
      <c r="A265" t="str">
        <f t="shared" si="37"/>
        <v>04</v>
      </c>
      <c r="B265" t="s">
        <v>130</v>
      </c>
      <c r="C265" t="str">
        <f t="shared" si="36"/>
        <v>013</v>
      </c>
      <c r="D265" t="s">
        <v>130</v>
      </c>
      <c r="E265" t="str">
        <f t="shared" si="35"/>
        <v>07</v>
      </c>
      <c r="F265" t="str">
        <f>"044"</f>
        <v>044</v>
      </c>
      <c r="G265" t="str">
        <f>""</f>
        <v/>
      </c>
      <c r="H265" t="s">
        <v>0</v>
      </c>
      <c r="I265" t="s">
        <v>988</v>
      </c>
      <c r="J265" t="s">
        <v>4100</v>
      </c>
      <c r="K265" t="str">
        <f t="shared" si="38"/>
        <v>04007</v>
      </c>
    </row>
    <row r="266" spans="1:11" customFormat="1" x14ac:dyDescent="0.25">
      <c r="A266" t="str">
        <f t="shared" si="37"/>
        <v>04</v>
      </c>
      <c r="B266" t="s">
        <v>130</v>
      </c>
      <c r="C266" t="str">
        <f t="shared" si="36"/>
        <v>013</v>
      </c>
      <c r="D266" t="s">
        <v>130</v>
      </c>
      <c r="E266" t="str">
        <f t="shared" si="35"/>
        <v>07</v>
      </c>
      <c r="F266" t="str">
        <f>"045"</f>
        <v>045</v>
      </c>
      <c r="G266" t="str">
        <f>""</f>
        <v/>
      </c>
      <c r="H266" t="s">
        <v>1</v>
      </c>
      <c r="I266" t="s">
        <v>989</v>
      </c>
      <c r="J266" t="s">
        <v>4101</v>
      </c>
      <c r="K266" t="str">
        <f t="shared" si="38"/>
        <v>04007</v>
      </c>
    </row>
    <row r="267" spans="1:11" customFormat="1" x14ac:dyDescent="0.25">
      <c r="A267" t="str">
        <f t="shared" si="37"/>
        <v>04</v>
      </c>
      <c r="B267" t="s">
        <v>130</v>
      </c>
      <c r="C267" t="str">
        <f t="shared" si="36"/>
        <v>013</v>
      </c>
      <c r="D267" t="s">
        <v>130</v>
      </c>
      <c r="E267" t="str">
        <f t="shared" si="35"/>
        <v>07</v>
      </c>
      <c r="F267" t="str">
        <f>"045"</f>
        <v>045</v>
      </c>
      <c r="G267" t="str">
        <f>""</f>
        <v/>
      </c>
      <c r="H267" t="s">
        <v>0</v>
      </c>
      <c r="I267" t="s">
        <v>989</v>
      </c>
      <c r="J267" t="s">
        <v>4101</v>
      </c>
      <c r="K267" t="str">
        <f t="shared" si="38"/>
        <v>04007</v>
      </c>
    </row>
    <row r="268" spans="1:11" customFormat="1" x14ac:dyDescent="0.25">
      <c r="A268" t="str">
        <f t="shared" si="37"/>
        <v>04</v>
      </c>
      <c r="B268" t="s">
        <v>130</v>
      </c>
      <c r="C268" t="str">
        <f t="shared" si="36"/>
        <v>013</v>
      </c>
      <c r="D268" t="s">
        <v>130</v>
      </c>
      <c r="E268" t="str">
        <f t="shared" si="35"/>
        <v>07</v>
      </c>
      <c r="F268" t="str">
        <f>"045"</f>
        <v>045</v>
      </c>
      <c r="G268" t="str">
        <f>""</f>
        <v/>
      </c>
      <c r="H268" t="s">
        <v>2</v>
      </c>
      <c r="I268" t="s">
        <v>989</v>
      </c>
      <c r="J268" t="s">
        <v>4101</v>
      </c>
      <c r="K268" t="str">
        <f t="shared" si="38"/>
        <v>04007</v>
      </c>
    </row>
    <row r="269" spans="1:11" customFormat="1" x14ac:dyDescent="0.25">
      <c r="A269" t="str">
        <f t="shared" si="37"/>
        <v>04</v>
      </c>
      <c r="B269" t="s">
        <v>130</v>
      </c>
      <c r="C269" t="str">
        <f t="shared" si="36"/>
        <v>013</v>
      </c>
      <c r="D269" t="s">
        <v>130</v>
      </c>
      <c r="E269" t="str">
        <f t="shared" si="35"/>
        <v>07</v>
      </c>
      <c r="F269" t="str">
        <f>"047"</f>
        <v>047</v>
      </c>
      <c r="G269" t="str">
        <f>""</f>
        <v/>
      </c>
      <c r="H269" t="s">
        <v>1</v>
      </c>
      <c r="I269" t="s">
        <v>990</v>
      </c>
      <c r="J269" t="s">
        <v>4102</v>
      </c>
      <c r="K269" t="str">
        <f>"04006"</f>
        <v>04006</v>
      </c>
    </row>
    <row r="270" spans="1:11" customFormat="1" x14ac:dyDescent="0.25">
      <c r="A270" t="str">
        <f t="shared" si="37"/>
        <v>04</v>
      </c>
      <c r="B270" t="s">
        <v>130</v>
      </c>
      <c r="C270" t="str">
        <f t="shared" si="36"/>
        <v>013</v>
      </c>
      <c r="D270" t="s">
        <v>130</v>
      </c>
      <c r="E270" t="str">
        <f t="shared" si="35"/>
        <v>07</v>
      </c>
      <c r="F270" t="str">
        <f>"047"</f>
        <v>047</v>
      </c>
      <c r="G270" t="str">
        <f>""</f>
        <v/>
      </c>
      <c r="H270" t="s">
        <v>0</v>
      </c>
      <c r="I270" t="s">
        <v>990</v>
      </c>
      <c r="J270" t="s">
        <v>4102</v>
      </c>
      <c r="K270" t="str">
        <f>"04006"</f>
        <v>04006</v>
      </c>
    </row>
    <row r="271" spans="1:11" customFormat="1" x14ac:dyDescent="0.25">
      <c r="A271" t="str">
        <f t="shared" si="37"/>
        <v>04</v>
      </c>
      <c r="B271" t="s">
        <v>130</v>
      </c>
      <c r="C271" t="str">
        <f t="shared" si="36"/>
        <v>013</v>
      </c>
      <c r="D271" t="s">
        <v>130</v>
      </c>
      <c r="E271" t="str">
        <f t="shared" si="35"/>
        <v>07</v>
      </c>
      <c r="F271" t="str">
        <f>"048"</f>
        <v>048</v>
      </c>
      <c r="G271" t="str">
        <f>""</f>
        <v/>
      </c>
      <c r="H271" t="s">
        <v>1</v>
      </c>
      <c r="I271" t="s">
        <v>988</v>
      </c>
      <c r="J271" t="s">
        <v>4100</v>
      </c>
      <c r="K271" t="str">
        <f t="shared" ref="K271:K278" si="39">"04007"</f>
        <v>04007</v>
      </c>
    </row>
    <row r="272" spans="1:11" customFormat="1" x14ac:dyDescent="0.25">
      <c r="A272" t="str">
        <f t="shared" si="37"/>
        <v>04</v>
      </c>
      <c r="B272" t="s">
        <v>130</v>
      </c>
      <c r="C272" t="str">
        <f t="shared" si="36"/>
        <v>013</v>
      </c>
      <c r="D272" t="s">
        <v>130</v>
      </c>
      <c r="E272" t="str">
        <f t="shared" si="35"/>
        <v>07</v>
      </c>
      <c r="F272" t="str">
        <f>"048"</f>
        <v>048</v>
      </c>
      <c r="G272" t="str">
        <f>""</f>
        <v/>
      </c>
      <c r="H272" t="s">
        <v>0</v>
      </c>
      <c r="I272" t="s">
        <v>988</v>
      </c>
      <c r="J272" t="s">
        <v>4100</v>
      </c>
      <c r="K272" t="str">
        <f t="shared" si="39"/>
        <v>04007</v>
      </c>
    </row>
    <row r="273" spans="1:11" customFormat="1" x14ac:dyDescent="0.25">
      <c r="A273" t="str">
        <f t="shared" si="37"/>
        <v>04</v>
      </c>
      <c r="B273" t="s">
        <v>130</v>
      </c>
      <c r="C273" t="str">
        <f t="shared" si="36"/>
        <v>013</v>
      </c>
      <c r="D273" t="s">
        <v>130</v>
      </c>
      <c r="E273" t="str">
        <f t="shared" si="35"/>
        <v>07</v>
      </c>
      <c r="F273" t="str">
        <f>"049"</f>
        <v>049</v>
      </c>
      <c r="G273" t="str">
        <f>""</f>
        <v/>
      </c>
      <c r="H273" t="s">
        <v>1</v>
      </c>
      <c r="I273" t="s">
        <v>983</v>
      </c>
      <c r="J273" t="s">
        <v>4095</v>
      </c>
      <c r="K273" t="str">
        <f t="shared" si="39"/>
        <v>04007</v>
      </c>
    </row>
    <row r="274" spans="1:11" customFormat="1" x14ac:dyDescent="0.25">
      <c r="A274" t="str">
        <f t="shared" si="37"/>
        <v>04</v>
      </c>
      <c r="B274" t="s">
        <v>130</v>
      </c>
      <c r="C274" t="str">
        <f t="shared" si="36"/>
        <v>013</v>
      </c>
      <c r="D274" t="s">
        <v>130</v>
      </c>
      <c r="E274" t="str">
        <f t="shared" si="35"/>
        <v>07</v>
      </c>
      <c r="F274" t="str">
        <f>"049"</f>
        <v>049</v>
      </c>
      <c r="G274" t="str">
        <f>""</f>
        <v/>
      </c>
      <c r="H274" t="s">
        <v>0</v>
      </c>
      <c r="I274" t="s">
        <v>983</v>
      </c>
      <c r="J274" t="s">
        <v>4095</v>
      </c>
      <c r="K274" t="str">
        <f t="shared" si="39"/>
        <v>04007</v>
      </c>
    </row>
    <row r="275" spans="1:11" customFormat="1" x14ac:dyDescent="0.25">
      <c r="A275" t="str">
        <f t="shared" si="37"/>
        <v>04</v>
      </c>
      <c r="B275" t="s">
        <v>130</v>
      </c>
      <c r="C275" t="str">
        <f t="shared" si="36"/>
        <v>013</v>
      </c>
      <c r="D275" t="s">
        <v>130</v>
      </c>
      <c r="E275" t="str">
        <f t="shared" si="35"/>
        <v>07</v>
      </c>
      <c r="F275" t="str">
        <f>"050"</f>
        <v>050</v>
      </c>
      <c r="G275" t="str">
        <f>""</f>
        <v/>
      </c>
      <c r="H275" t="s">
        <v>1</v>
      </c>
      <c r="I275" t="s">
        <v>988</v>
      </c>
      <c r="J275" t="s">
        <v>4100</v>
      </c>
      <c r="K275" t="str">
        <f t="shared" si="39"/>
        <v>04007</v>
      </c>
    </row>
    <row r="276" spans="1:11" customFormat="1" x14ac:dyDescent="0.25">
      <c r="A276" t="str">
        <f t="shared" si="37"/>
        <v>04</v>
      </c>
      <c r="B276" t="s">
        <v>130</v>
      </c>
      <c r="C276" t="str">
        <f t="shared" si="36"/>
        <v>013</v>
      </c>
      <c r="D276" t="s">
        <v>130</v>
      </c>
      <c r="E276" t="str">
        <f t="shared" si="35"/>
        <v>07</v>
      </c>
      <c r="F276" t="str">
        <f>"050"</f>
        <v>050</v>
      </c>
      <c r="G276" t="str">
        <f>""</f>
        <v/>
      </c>
      <c r="H276" t="s">
        <v>0</v>
      </c>
      <c r="I276" t="s">
        <v>988</v>
      </c>
      <c r="J276" t="s">
        <v>4100</v>
      </c>
      <c r="K276" t="str">
        <f t="shared" si="39"/>
        <v>04007</v>
      </c>
    </row>
    <row r="277" spans="1:11" customFormat="1" x14ac:dyDescent="0.25">
      <c r="A277" t="str">
        <f t="shared" si="37"/>
        <v>04</v>
      </c>
      <c r="B277" t="s">
        <v>130</v>
      </c>
      <c r="C277" t="str">
        <f t="shared" si="36"/>
        <v>013</v>
      </c>
      <c r="D277" t="s">
        <v>130</v>
      </c>
      <c r="E277" t="str">
        <f t="shared" si="35"/>
        <v>07</v>
      </c>
      <c r="F277" t="str">
        <f>"051"</f>
        <v>051</v>
      </c>
      <c r="G277" t="str">
        <f>""</f>
        <v/>
      </c>
      <c r="H277" t="s">
        <v>3</v>
      </c>
      <c r="I277" t="s">
        <v>982</v>
      </c>
      <c r="J277" t="s">
        <v>4094</v>
      </c>
      <c r="K277" t="str">
        <f t="shared" si="39"/>
        <v>04007</v>
      </c>
    </row>
    <row r="278" spans="1:11" customFormat="1" x14ac:dyDescent="0.25">
      <c r="A278" t="str">
        <f t="shared" si="37"/>
        <v>04</v>
      </c>
      <c r="B278" t="s">
        <v>130</v>
      </c>
      <c r="C278" t="str">
        <f t="shared" si="36"/>
        <v>013</v>
      </c>
      <c r="D278" t="s">
        <v>130</v>
      </c>
      <c r="E278" t="str">
        <f t="shared" si="35"/>
        <v>07</v>
      </c>
      <c r="F278" t="str">
        <f>"052"</f>
        <v>052</v>
      </c>
      <c r="G278" t="str">
        <f>""</f>
        <v/>
      </c>
      <c r="H278" t="s">
        <v>3</v>
      </c>
      <c r="I278" t="s">
        <v>989</v>
      </c>
      <c r="J278" t="s">
        <v>4101</v>
      </c>
      <c r="K278" t="str">
        <f t="shared" si="39"/>
        <v>04007</v>
      </c>
    </row>
    <row r="279" spans="1:11" customFormat="1" x14ac:dyDescent="0.25">
      <c r="A279" t="str">
        <f t="shared" si="37"/>
        <v>04</v>
      </c>
      <c r="B279" t="s">
        <v>130</v>
      </c>
      <c r="C279" t="str">
        <f t="shared" si="36"/>
        <v>013</v>
      </c>
      <c r="D279" t="s">
        <v>130</v>
      </c>
      <c r="E279" t="str">
        <f t="shared" ref="E279:E299" si="40">"08"</f>
        <v>08</v>
      </c>
      <c r="F279" t="str">
        <f>"001"</f>
        <v>001</v>
      </c>
      <c r="G279" t="str">
        <f>""</f>
        <v/>
      </c>
      <c r="H279" t="s">
        <v>3</v>
      </c>
      <c r="I279" t="s">
        <v>991</v>
      </c>
      <c r="J279" t="s">
        <v>4103</v>
      </c>
      <c r="K279" t="str">
        <f>"04130"</f>
        <v>04130</v>
      </c>
    </row>
    <row r="280" spans="1:11" customFormat="1" x14ac:dyDescent="0.25">
      <c r="A280" t="str">
        <f t="shared" si="37"/>
        <v>04</v>
      </c>
      <c r="B280" t="s">
        <v>130</v>
      </c>
      <c r="C280" t="str">
        <f t="shared" si="36"/>
        <v>013</v>
      </c>
      <c r="D280" t="s">
        <v>130</v>
      </c>
      <c r="E280" t="str">
        <f t="shared" si="40"/>
        <v>08</v>
      </c>
      <c r="F280" t="str">
        <f>"002"</f>
        <v>002</v>
      </c>
      <c r="G280" t="str">
        <f>""</f>
        <v/>
      </c>
      <c r="H280" t="s">
        <v>1</v>
      </c>
      <c r="I280" t="s">
        <v>991</v>
      </c>
      <c r="J280" t="s">
        <v>4103</v>
      </c>
      <c r="K280" t="str">
        <f>"04130"</f>
        <v>04130</v>
      </c>
    </row>
    <row r="281" spans="1:11" customFormat="1" x14ac:dyDescent="0.25">
      <c r="A281" t="str">
        <f t="shared" si="37"/>
        <v>04</v>
      </c>
      <c r="B281" t="s">
        <v>130</v>
      </c>
      <c r="C281" t="str">
        <f t="shared" si="36"/>
        <v>013</v>
      </c>
      <c r="D281" t="s">
        <v>130</v>
      </c>
      <c r="E281" t="str">
        <f t="shared" si="40"/>
        <v>08</v>
      </c>
      <c r="F281" t="str">
        <f>"002"</f>
        <v>002</v>
      </c>
      <c r="G281" t="str">
        <f>""</f>
        <v/>
      </c>
      <c r="H281" t="s">
        <v>0</v>
      </c>
      <c r="I281" t="s">
        <v>991</v>
      </c>
      <c r="J281" t="s">
        <v>4103</v>
      </c>
      <c r="K281" t="str">
        <f>"04130"</f>
        <v>04130</v>
      </c>
    </row>
    <row r="282" spans="1:11" customFormat="1" x14ac:dyDescent="0.25">
      <c r="A282" t="str">
        <f t="shared" si="37"/>
        <v>04</v>
      </c>
      <c r="B282" t="s">
        <v>130</v>
      </c>
      <c r="C282" t="str">
        <f t="shared" si="36"/>
        <v>013</v>
      </c>
      <c r="D282" t="s">
        <v>130</v>
      </c>
      <c r="E282" t="str">
        <f t="shared" si="40"/>
        <v>08</v>
      </c>
      <c r="F282" t="str">
        <f>"003"</f>
        <v>003</v>
      </c>
      <c r="G282" t="str">
        <f>""</f>
        <v/>
      </c>
      <c r="H282" t="s">
        <v>1</v>
      </c>
      <c r="I282" t="s">
        <v>992</v>
      </c>
      <c r="J282" t="s">
        <v>4104</v>
      </c>
      <c r="K282" t="str">
        <f>"04150"</f>
        <v>04150</v>
      </c>
    </row>
    <row r="283" spans="1:11" customFormat="1" x14ac:dyDescent="0.25">
      <c r="A283" t="str">
        <f t="shared" si="37"/>
        <v>04</v>
      </c>
      <c r="B283" t="s">
        <v>130</v>
      </c>
      <c r="C283" t="str">
        <f t="shared" si="36"/>
        <v>013</v>
      </c>
      <c r="D283" t="s">
        <v>130</v>
      </c>
      <c r="E283" t="str">
        <f t="shared" si="40"/>
        <v>08</v>
      </c>
      <c r="F283" t="str">
        <f>"003"</f>
        <v>003</v>
      </c>
      <c r="G283" t="str">
        <f>""</f>
        <v/>
      </c>
      <c r="H283" t="s">
        <v>0</v>
      </c>
      <c r="I283" t="s">
        <v>992</v>
      </c>
      <c r="J283" t="s">
        <v>4104</v>
      </c>
      <c r="K283" t="str">
        <f>"04150"</f>
        <v>04150</v>
      </c>
    </row>
    <row r="284" spans="1:11" customFormat="1" x14ac:dyDescent="0.25">
      <c r="A284" t="str">
        <f t="shared" si="37"/>
        <v>04</v>
      </c>
      <c r="B284" t="s">
        <v>130</v>
      </c>
      <c r="C284" t="str">
        <f t="shared" si="36"/>
        <v>013</v>
      </c>
      <c r="D284" t="s">
        <v>130</v>
      </c>
      <c r="E284" t="str">
        <f t="shared" si="40"/>
        <v>08</v>
      </c>
      <c r="F284" t="str">
        <f>"004"</f>
        <v>004</v>
      </c>
      <c r="G284" t="str">
        <f>""</f>
        <v/>
      </c>
      <c r="H284" t="s">
        <v>1</v>
      </c>
      <c r="I284" t="s">
        <v>993</v>
      </c>
      <c r="J284" t="s">
        <v>4105</v>
      </c>
      <c r="K284" t="str">
        <f>"04131"</f>
        <v>04131</v>
      </c>
    </row>
    <row r="285" spans="1:11" customFormat="1" x14ac:dyDescent="0.25">
      <c r="A285" t="str">
        <f t="shared" si="37"/>
        <v>04</v>
      </c>
      <c r="B285" t="s">
        <v>130</v>
      </c>
      <c r="C285" t="str">
        <f t="shared" si="36"/>
        <v>013</v>
      </c>
      <c r="D285" t="s">
        <v>130</v>
      </c>
      <c r="E285" t="str">
        <f t="shared" si="40"/>
        <v>08</v>
      </c>
      <c r="F285" t="str">
        <f>"004"</f>
        <v>004</v>
      </c>
      <c r="G285" t="str">
        <f>""</f>
        <v/>
      </c>
      <c r="H285" t="s">
        <v>0</v>
      </c>
      <c r="I285" t="s">
        <v>993</v>
      </c>
      <c r="J285" t="s">
        <v>4105</v>
      </c>
      <c r="K285" t="str">
        <f>"04131"</f>
        <v>04131</v>
      </c>
    </row>
    <row r="286" spans="1:11" customFormat="1" x14ac:dyDescent="0.25">
      <c r="A286" t="str">
        <f t="shared" si="37"/>
        <v>04</v>
      </c>
      <c r="B286" t="s">
        <v>130</v>
      </c>
      <c r="C286" t="str">
        <f t="shared" si="36"/>
        <v>013</v>
      </c>
      <c r="D286" t="s">
        <v>130</v>
      </c>
      <c r="E286" t="str">
        <f t="shared" si="40"/>
        <v>08</v>
      </c>
      <c r="F286" t="str">
        <f>"004"</f>
        <v>004</v>
      </c>
      <c r="G286" t="str">
        <f>""</f>
        <v/>
      </c>
      <c r="H286" t="s">
        <v>2</v>
      </c>
      <c r="I286" t="s">
        <v>993</v>
      </c>
      <c r="J286" t="s">
        <v>4105</v>
      </c>
      <c r="K286" t="str">
        <f>"04131"</f>
        <v>04131</v>
      </c>
    </row>
    <row r="287" spans="1:11" customFormat="1" x14ac:dyDescent="0.25">
      <c r="A287" t="str">
        <f t="shared" si="37"/>
        <v>04</v>
      </c>
      <c r="B287" t="s">
        <v>130</v>
      </c>
      <c r="C287" t="str">
        <f t="shared" si="36"/>
        <v>013</v>
      </c>
      <c r="D287" t="s">
        <v>130</v>
      </c>
      <c r="E287" t="str">
        <f t="shared" si="40"/>
        <v>08</v>
      </c>
      <c r="F287" t="str">
        <f>"005"</f>
        <v>005</v>
      </c>
      <c r="G287" t="str">
        <f>""</f>
        <v/>
      </c>
      <c r="H287" t="s">
        <v>1</v>
      </c>
      <c r="I287" t="s">
        <v>994</v>
      </c>
      <c r="J287" t="s">
        <v>4106</v>
      </c>
      <c r="K287" t="str">
        <f>"04130"</f>
        <v>04130</v>
      </c>
    </row>
    <row r="288" spans="1:11" customFormat="1" x14ac:dyDescent="0.25">
      <c r="A288" t="str">
        <f t="shared" si="37"/>
        <v>04</v>
      </c>
      <c r="B288" t="s">
        <v>130</v>
      </c>
      <c r="C288" t="str">
        <f t="shared" si="36"/>
        <v>013</v>
      </c>
      <c r="D288" t="s">
        <v>130</v>
      </c>
      <c r="E288" t="str">
        <f t="shared" si="40"/>
        <v>08</v>
      </c>
      <c r="F288" t="str">
        <f>"005"</f>
        <v>005</v>
      </c>
      <c r="G288" t="str">
        <f>""</f>
        <v/>
      </c>
      <c r="H288" t="s">
        <v>0</v>
      </c>
      <c r="I288" t="s">
        <v>994</v>
      </c>
      <c r="J288" t="s">
        <v>4106</v>
      </c>
      <c r="K288" t="str">
        <f>"04130"</f>
        <v>04130</v>
      </c>
    </row>
    <row r="289" spans="1:11" customFormat="1" x14ac:dyDescent="0.25">
      <c r="A289" t="str">
        <f t="shared" si="37"/>
        <v>04</v>
      </c>
      <c r="B289" t="s">
        <v>130</v>
      </c>
      <c r="C289" t="str">
        <f t="shared" si="36"/>
        <v>013</v>
      </c>
      <c r="D289" t="s">
        <v>130</v>
      </c>
      <c r="E289" t="str">
        <f t="shared" si="40"/>
        <v>08</v>
      </c>
      <c r="F289" t="str">
        <f>"006"</f>
        <v>006</v>
      </c>
      <c r="G289" t="str">
        <f>"01"</f>
        <v>01</v>
      </c>
      <c r="H289" t="s">
        <v>1</v>
      </c>
      <c r="I289" t="s">
        <v>993</v>
      </c>
      <c r="J289" t="s">
        <v>4105</v>
      </c>
      <c r="K289" t="str">
        <f>"04131"</f>
        <v>04131</v>
      </c>
    </row>
    <row r="290" spans="1:11" customFormat="1" x14ac:dyDescent="0.25">
      <c r="A290" t="str">
        <f t="shared" si="37"/>
        <v>04</v>
      </c>
      <c r="B290" t="s">
        <v>130</v>
      </c>
      <c r="C290" t="str">
        <f t="shared" si="36"/>
        <v>013</v>
      </c>
      <c r="D290" t="s">
        <v>130</v>
      </c>
      <c r="E290" t="str">
        <f t="shared" si="40"/>
        <v>08</v>
      </c>
      <c r="F290" t="str">
        <f>"006"</f>
        <v>006</v>
      </c>
      <c r="G290" t="str">
        <f>"02"</f>
        <v>02</v>
      </c>
      <c r="H290" t="s">
        <v>0</v>
      </c>
      <c r="I290" t="s">
        <v>995</v>
      </c>
      <c r="J290" t="s">
        <v>4107</v>
      </c>
      <c r="K290" t="str">
        <f>"04160"</f>
        <v>04160</v>
      </c>
    </row>
    <row r="291" spans="1:11" customFormat="1" x14ac:dyDescent="0.25">
      <c r="A291" t="str">
        <f t="shared" si="37"/>
        <v>04</v>
      </c>
      <c r="B291" t="s">
        <v>130</v>
      </c>
      <c r="C291" t="str">
        <f t="shared" si="36"/>
        <v>013</v>
      </c>
      <c r="D291" t="s">
        <v>130</v>
      </c>
      <c r="E291" t="str">
        <f t="shared" si="40"/>
        <v>08</v>
      </c>
      <c r="F291" t="str">
        <f>"007"</f>
        <v>007</v>
      </c>
      <c r="G291" t="str">
        <f>""</f>
        <v/>
      </c>
      <c r="H291" t="s">
        <v>1</v>
      </c>
      <c r="I291" t="s">
        <v>996</v>
      </c>
      <c r="J291" t="s">
        <v>4108</v>
      </c>
      <c r="K291" t="str">
        <f t="shared" ref="K291:K296" si="41">"04131"</f>
        <v>04131</v>
      </c>
    </row>
    <row r="292" spans="1:11" customFormat="1" x14ac:dyDescent="0.25">
      <c r="A292" t="str">
        <f t="shared" si="37"/>
        <v>04</v>
      </c>
      <c r="B292" t="s">
        <v>130</v>
      </c>
      <c r="C292" t="str">
        <f t="shared" si="36"/>
        <v>013</v>
      </c>
      <c r="D292" t="s">
        <v>130</v>
      </c>
      <c r="E292" t="str">
        <f t="shared" si="40"/>
        <v>08</v>
      </c>
      <c r="F292" t="str">
        <f>"007"</f>
        <v>007</v>
      </c>
      <c r="G292" t="str">
        <f>""</f>
        <v/>
      </c>
      <c r="H292" t="s">
        <v>0</v>
      </c>
      <c r="I292" t="s">
        <v>996</v>
      </c>
      <c r="J292" t="s">
        <v>4108</v>
      </c>
      <c r="K292" t="str">
        <f t="shared" si="41"/>
        <v>04131</v>
      </c>
    </row>
    <row r="293" spans="1:11" customFormat="1" x14ac:dyDescent="0.25">
      <c r="A293" t="str">
        <f t="shared" si="37"/>
        <v>04</v>
      </c>
      <c r="B293" t="s">
        <v>130</v>
      </c>
      <c r="C293" t="str">
        <f t="shared" si="36"/>
        <v>013</v>
      </c>
      <c r="D293" t="s">
        <v>130</v>
      </c>
      <c r="E293" t="str">
        <f t="shared" si="40"/>
        <v>08</v>
      </c>
      <c r="F293" t="str">
        <f>"007"</f>
        <v>007</v>
      </c>
      <c r="G293" t="str">
        <f>""</f>
        <v/>
      </c>
      <c r="H293" t="s">
        <v>2</v>
      </c>
      <c r="I293" t="s">
        <v>996</v>
      </c>
      <c r="J293" t="s">
        <v>4108</v>
      </c>
      <c r="K293" t="str">
        <f t="shared" si="41"/>
        <v>04131</v>
      </c>
    </row>
    <row r="294" spans="1:11" customFormat="1" x14ac:dyDescent="0.25">
      <c r="A294" t="str">
        <f t="shared" si="37"/>
        <v>04</v>
      </c>
      <c r="B294" t="s">
        <v>130</v>
      </c>
      <c r="C294" t="str">
        <f t="shared" si="36"/>
        <v>013</v>
      </c>
      <c r="D294" t="s">
        <v>130</v>
      </c>
      <c r="E294" t="str">
        <f t="shared" si="40"/>
        <v>08</v>
      </c>
      <c r="F294" t="str">
        <f>"008"</f>
        <v>008</v>
      </c>
      <c r="G294" t="str">
        <f>""</f>
        <v/>
      </c>
      <c r="H294" t="s">
        <v>1</v>
      </c>
      <c r="I294" t="s">
        <v>996</v>
      </c>
      <c r="J294" t="s">
        <v>4108</v>
      </c>
      <c r="K294" t="str">
        <f t="shared" si="41"/>
        <v>04131</v>
      </c>
    </row>
    <row r="295" spans="1:11" customFormat="1" x14ac:dyDescent="0.25">
      <c r="A295" t="str">
        <f t="shared" si="37"/>
        <v>04</v>
      </c>
      <c r="B295" t="s">
        <v>130</v>
      </c>
      <c r="C295" t="str">
        <f t="shared" si="36"/>
        <v>013</v>
      </c>
      <c r="D295" t="s">
        <v>130</v>
      </c>
      <c r="E295" t="str">
        <f t="shared" si="40"/>
        <v>08</v>
      </c>
      <c r="F295" t="str">
        <f>"008"</f>
        <v>008</v>
      </c>
      <c r="G295" t="str">
        <f>""</f>
        <v/>
      </c>
      <c r="H295" t="s">
        <v>0</v>
      </c>
      <c r="I295" t="s">
        <v>996</v>
      </c>
      <c r="J295" t="s">
        <v>4108</v>
      </c>
      <c r="K295" t="str">
        <f t="shared" si="41"/>
        <v>04131</v>
      </c>
    </row>
    <row r="296" spans="1:11" customFormat="1" x14ac:dyDescent="0.25">
      <c r="A296" t="str">
        <f t="shared" si="37"/>
        <v>04</v>
      </c>
      <c r="B296" t="s">
        <v>130</v>
      </c>
      <c r="C296" t="str">
        <f t="shared" si="36"/>
        <v>013</v>
      </c>
      <c r="D296" t="s">
        <v>130</v>
      </c>
      <c r="E296" t="str">
        <f t="shared" si="40"/>
        <v>08</v>
      </c>
      <c r="F296" t="str">
        <f>"008"</f>
        <v>008</v>
      </c>
      <c r="G296" t="str">
        <f>""</f>
        <v/>
      </c>
      <c r="H296" t="s">
        <v>2</v>
      </c>
      <c r="I296" t="s">
        <v>996</v>
      </c>
      <c r="J296" t="s">
        <v>4108</v>
      </c>
      <c r="K296" t="str">
        <f t="shared" si="41"/>
        <v>04131</v>
      </c>
    </row>
    <row r="297" spans="1:11" customFormat="1" x14ac:dyDescent="0.25">
      <c r="A297" t="str">
        <f t="shared" si="37"/>
        <v>04</v>
      </c>
      <c r="B297" t="s">
        <v>130</v>
      </c>
      <c r="C297" t="str">
        <f t="shared" si="36"/>
        <v>013</v>
      </c>
      <c r="D297" t="s">
        <v>130</v>
      </c>
      <c r="E297" t="str">
        <f t="shared" si="40"/>
        <v>08</v>
      </c>
      <c r="F297" t="str">
        <f>"009"</f>
        <v>009</v>
      </c>
      <c r="G297" t="str">
        <f>""</f>
        <v/>
      </c>
      <c r="H297" t="s">
        <v>3</v>
      </c>
      <c r="I297" t="s">
        <v>991</v>
      </c>
      <c r="J297" t="s">
        <v>4103</v>
      </c>
      <c r="K297" t="str">
        <f>"04130"</f>
        <v>04130</v>
      </c>
    </row>
    <row r="298" spans="1:11" customFormat="1" x14ac:dyDescent="0.25">
      <c r="A298" t="str">
        <f t="shared" si="37"/>
        <v>04</v>
      </c>
      <c r="B298" t="s">
        <v>130</v>
      </c>
      <c r="C298" t="str">
        <f t="shared" si="36"/>
        <v>013</v>
      </c>
      <c r="D298" t="s">
        <v>130</v>
      </c>
      <c r="E298" t="str">
        <f t="shared" si="40"/>
        <v>08</v>
      </c>
      <c r="F298" t="str">
        <f>"010"</f>
        <v>010</v>
      </c>
      <c r="G298" t="str">
        <f>""</f>
        <v/>
      </c>
      <c r="H298" t="s">
        <v>1</v>
      </c>
      <c r="I298" t="s">
        <v>996</v>
      </c>
      <c r="J298" t="s">
        <v>4108</v>
      </c>
      <c r="K298" t="str">
        <f>"04131"</f>
        <v>04131</v>
      </c>
    </row>
    <row r="299" spans="1:11" customFormat="1" x14ac:dyDescent="0.25">
      <c r="A299" t="str">
        <f t="shared" si="37"/>
        <v>04</v>
      </c>
      <c r="B299" t="s">
        <v>130</v>
      </c>
      <c r="C299" t="str">
        <f t="shared" si="36"/>
        <v>013</v>
      </c>
      <c r="D299" t="s">
        <v>130</v>
      </c>
      <c r="E299" t="str">
        <f t="shared" si="40"/>
        <v>08</v>
      </c>
      <c r="F299" t="str">
        <f>"010"</f>
        <v>010</v>
      </c>
      <c r="G299" t="str">
        <f>""</f>
        <v/>
      </c>
      <c r="H299" t="s">
        <v>0</v>
      </c>
      <c r="I299" t="s">
        <v>996</v>
      </c>
      <c r="J299" t="s">
        <v>4108</v>
      </c>
      <c r="K299" t="str">
        <f>"04131"</f>
        <v>04131</v>
      </c>
    </row>
    <row r="300" spans="1:11" customFormat="1" x14ac:dyDescent="0.25">
      <c r="A300" t="str">
        <f t="shared" si="37"/>
        <v>04</v>
      </c>
      <c r="B300" t="s">
        <v>130</v>
      </c>
      <c r="C300" t="str">
        <f>"014"</f>
        <v>014</v>
      </c>
      <c r="D300" t="s">
        <v>143</v>
      </c>
      <c r="E300" t="str">
        <f>"01"</f>
        <v>01</v>
      </c>
      <c r="F300" t="str">
        <f t="shared" ref="F300:F316" si="42">"001"</f>
        <v>001</v>
      </c>
      <c r="G300" t="str">
        <f>""</f>
        <v/>
      </c>
      <c r="H300" t="s">
        <v>3</v>
      </c>
      <c r="I300" t="s">
        <v>997</v>
      </c>
      <c r="J300" t="s">
        <v>4109</v>
      </c>
      <c r="K300" t="str">
        <f>"04458"</f>
        <v>04458</v>
      </c>
    </row>
    <row r="301" spans="1:11" customFormat="1" x14ac:dyDescent="0.25">
      <c r="A301" t="str">
        <f t="shared" si="37"/>
        <v>04</v>
      </c>
      <c r="B301" t="s">
        <v>130</v>
      </c>
      <c r="C301" t="str">
        <f>"015"</f>
        <v>015</v>
      </c>
      <c r="D301" t="s">
        <v>144</v>
      </c>
      <c r="E301" t="str">
        <f>"01"</f>
        <v>01</v>
      </c>
      <c r="F301" t="str">
        <f t="shared" si="42"/>
        <v>001</v>
      </c>
      <c r="G301" t="str">
        <f>""</f>
        <v/>
      </c>
      <c r="H301" t="s">
        <v>3</v>
      </c>
      <c r="I301" t="s">
        <v>998</v>
      </c>
      <c r="J301" t="s">
        <v>4110</v>
      </c>
      <c r="K301" t="str">
        <f>"04568"</f>
        <v>04568</v>
      </c>
    </row>
    <row r="302" spans="1:11" customFormat="1" x14ac:dyDescent="0.25">
      <c r="A302" t="str">
        <f t="shared" si="37"/>
        <v>04</v>
      </c>
      <c r="B302" t="s">
        <v>130</v>
      </c>
      <c r="C302" t="str">
        <f>"016"</f>
        <v>016</v>
      </c>
      <c r="D302" t="s">
        <v>145</v>
      </c>
      <c r="E302" t="str">
        <f>"01"</f>
        <v>01</v>
      </c>
      <c r="F302" t="str">
        <f t="shared" si="42"/>
        <v>001</v>
      </c>
      <c r="G302" t="str">
        <f>""</f>
        <v/>
      </c>
      <c r="H302" t="s">
        <v>1</v>
      </c>
      <c r="I302" t="s">
        <v>999</v>
      </c>
      <c r="J302" t="s">
        <v>4111</v>
      </c>
      <c r="K302" t="str">
        <f>"04628"</f>
        <v>04628</v>
      </c>
    </row>
    <row r="303" spans="1:11" customFormat="1" x14ac:dyDescent="0.25">
      <c r="A303" t="str">
        <f t="shared" si="37"/>
        <v>04</v>
      </c>
      <c r="B303" t="s">
        <v>130</v>
      </c>
      <c r="C303" t="str">
        <f>"016"</f>
        <v>016</v>
      </c>
      <c r="D303" t="s">
        <v>145</v>
      </c>
      <c r="E303" t="str">
        <f>"01"</f>
        <v>01</v>
      </c>
      <c r="F303" t="str">
        <f t="shared" si="42"/>
        <v>001</v>
      </c>
      <c r="G303" t="str">
        <f>""</f>
        <v/>
      </c>
      <c r="H303" t="s">
        <v>0</v>
      </c>
      <c r="I303" t="s">
        <v>999</v>
      </c>
      <c r="J303" t="s">
        <v>4111</v>
      </c>
      <c r="K303" t="str">
        <f>"04628"</f>
        <v>04628</v>
      </c>
    </row>
    <row r="304" spans="1:11" customFormat="1" x14ac:dyDescent="0.25">
      <c r="A304" t="str">
        <f t="shared" si="37"/>
        <v>04</v>
      </c>
      <c r="B304" t="s">
        <v>130</v>
      </c>
      <c r="C304" t="str">
        <f>"016"</f>
        <v>016</v>
      </c>
      <c r="D304" t="s">
        <v>145</v>
      </c>
      <c r="E304" t="str">
        <f>"02"</f>
        <v>02</v>
      </c>
      <c r="F304" t="str">
        <f t="shared" si="42"/>
        <v>001</v>
      </c>
      <c r="G304" t="str">
        <f>"01"</f>
        <v>01</v>
      </c>
      <c r="H304" t="s">
        <v>1</v>
      </c>
      <c r="I304" t="s">
        <v>1000</v>
      </c>
      <c r="J304" t="s">
        <v>4112</v>
      </c>
      <c r="K304" t="str">
        <f>"04629"</f>
        <v>04629</v>
      </c>
    </row>
    <row r="305" spans="1:11" customFormat="1" x14ac:dyDescent="0.25">
      <c r="A305" t="str">
        <f t="shared" si="37"/>
        <v>04</v>
      </c>
      <c r="B305" t="s">
        <v>130</v>
      </c>
      <c r="C305" t="str">
        <f>"016"</f>
        <v>016</v>
      </c>
      <c r="D305" t="s">
        <v>145</v>
      </c>
      <c r="E305" t="str">
        <f>"02"</f>
        <v>02</v>
      </c>
      <c r="F305" t="str">
        <f t="shared" si="42"/>
        <v>001</v>
      </c>
      <c r="G305" t="str">
        <f>"02"</f>
        <v>02</v>
      </c>
      <c r="H305" t="s">
        <v>0</v>
      </c>
      <c r="I305" t="s">
        <v>1001</v>
      </c>
      <c r="J305" t="s">
        <v>4113</v>
      </c>
      <c r="K305" t="str">
        <f>"04628"</f>
        <v>04628</v>
      </c>
    </row>
    <row r="306" spans="1:11" customFormat="1" x14ac:dyDescent="0.25">
      <c r="A306" t="str">
        <f t="shared" si="37"/>
        <v>04</v>
      </c>
      <c r="B306" t="s">
        <v>130</v>
      </c>
      <c r="C306" t="str">
        <f>"017"</f>
        <v>017</v>
      </c>
      <c r="D306" t="s">
        <v>146</v>
      </c>
      <c r="E306" t="str">
        <f t="shared" ref="E306:E334" si="43">"01"</f>
        <v>01</v>
      </c>
      <c r="F306" t="str">
        <f t="shared" si="42"/>
        <v>001</v>
      </c>
      <c r="G306" t="str">
        <f>"01"</f>
        <v>01</v>
      </c>
      <c r="H306" t="s">
        <v>1</v>
      </c>
      <c r="I306" t="s">
        <v>1002</v>
      </c>
      <c r="J306" t="s">
        <v>4114</v>
      </c>
      <c r="K306" t="str">
        <f>"04660"</f>
        <v>04660</v>
      </c>
    </row>
    <row r="307" spans="1:11" customFormat="1" x14ac:dyDescent="0.25">
      <c r="A307" t="str">
        <f t="shared" si="37"/>
        <v>04</v>
      </c>
      <c r="B307" t="s">
        <v>130</v>
      </c>
      <c r="C307" t="str">
        <f>"017"</f>
        <v>017</v>
      </c>
      <c r="D307" t="s">
        <v>146</v>
      </c>
      <c r="E307" t="str">
        <f t="shared" si="43"/>
        <v>01</v>
      </c>
      <c r="F307" t="str">
        <f t="shared" si="42"/>
        <v>001</v>
      </c>
      <c r="G307" t="str">
        <f>"01"</f>
        <v>01</v>
      </c>
      <c r="H307" t="s">
        <v>0</v>
      </c>
      <c r="I307" t="s">
        <v>1002</v>
      </c>
      <c r="J307" t="s">
        <v>4114</v>
      </c>
      <c r="K307" t="str">
        <f>"04660"</f>
        <v>04660</v>
      </c>
    </row>
    <row r="308" spans="1:11" customFormat="1" x14ac:dyDescent="0.25">
      <c r="A308" t="str">
        <f t="shared" si="37"/>
        <v>04</v>
      </c>
      <c r="B308" t="s">
        <v>130</v>
      </c>
      <c r="C308" t="str">
        <f>"017"</f>
        <v>017</v>
      </c>
      <c r="D308" t="s">
        <v>146</v>
      </c>
      <c r="E308" t="str">
        <f t="shared" si="43"/>
        <v>01</v>
      </c>
      <c r="F308" t="str">
        <f t="shared" si="42"/>
        <v>001</v>
      </c>
      <c r="G308" t="str">
        <f>"02"</f>
        <v>02</v>
      </c>
      <c r="H308" t="s">
        <v>2</v>
      </c>
      <c r="I308" t="s">
        <v>1003</v>
      </c>
      <c r="J308" t="s">
        <v>4115</v>
      </c>
      <c r="K308" t="str">
        <f>"04660"</f>
        <v>04660</v>
      </c>
    </row>
    <row r="309" spans="1:11" customFormat="1" x14ac:dyDescent="0.25">
      <c r="A309" t="str">
        <f t="shared" si="37"/>
        <v>04</v>
      </c>
      <c r="B309" t="s">
        <v>130</v>
      </c>
      <c r="C309" t="str">
        <f>"018"</f>
        <v>018</v>
      </c>
      <c r="D309" t="s">
        <v>147</v>
      </c>
      <c r="E309" t="str">
        <f t="shared" si="43"/>
        <v>01</v>
      </c>
      <c r="F309" t="str">
        <f t="shared" si="42"/>
        <v>001</v>
      </c>
      <c r="G309" t="str">
        <f>""</f>
        <v/>
      </c>
      <c r="H309" t="s">
        <v>3</v>
      </c>
      <c r="I309" t="s">
        <v>1004</v>
      </c>
      <c r="J309" t="s">
        <v>4116</v>
      </c>
      <c r="K309" t="str">
        <f>"04888"</f>
        <v>04888</v>
      </c>
    </row>
    <row r="310" spans="1:11" customFormat="1" x14ac:dyDescent="0.25">
      <c r="A310" t="str">
        <f t="shared" si="37"/>
        <v>04</v>
      </c>
      <c r="B310" t="s">
        <v>130</v>
      </c>
      <c r="C310" t="str">
        <f>"019"</f>
        <v>019</v>
      </c>
      <c r="D310" t="s">
        <v>148</v>
      </c>
      <c r="E310" t="str">
        <f t="shared" si="43"/>
        <v>01</v>
      </c>
      <c r="F310" t="str">
        <f t="shared" si="42"/>
        <v>001</v>
      </c>
      <c r="G310" t="str">
        <f>""</f>
        <v/>
      </c>
      <c r="H310" t="s">
        <v>3</v>
      </c>
      <c r="I310" t="s">
        <v>1005</v>
      </c>
      <c r="J310" t="s">
        <v>4117</v>
      </c>
      <c r="K310" t="str">
        <f>"04889"</f>
        <v>04889</v>
      </c>
    </row>
    <row r="311" spans="1:11" customFormat="1" x14ac:dyDescent="0.25">
      <c r="A311" t="str">
        <f t="shared" si="37"/>
        <v>04</v>
      </c>
      <c r="B311" t="s">
        <v>130</v>
      </c>
      <c r="C311" t="str">
        <f>"020"</f>
        <v>020</v>
      </c>
      <c r="D311" t="s">
        <v>149</v>
      </c>
      <c r="E311" t="str">
        <f t="shared" si="43"/>
        <v>01</v>
      </c>
      <c r="F311" t="str">
        <f t="shared" si="42"/>
        <v>001</v>
      </c>
      <c r="G311" t="str">
        <f>""</f>
        <v/>
      </c>
      <c r="H311" t="s">
        <v>3</v>
      </c>
      <c r="I311" t="s">
        <v>1006</v>
      </c>
      <c r="J311" t="s">
        <v>4118</v>
      </c>
      <c r="K311" t="str">
        <f>"04479"</f>
        <v>04479</v>
      </c>
    </row>
    <row r="312" spans="1:11" customFormat="1" x14ac:dyDescent="0.25">
      <c r="A312" t="str">
        <f t="shared" si="37"/>
        <v>04</v>
      </c>
      <c r="B312" t="s">
        <v>130</v>
      </c>
      <c r="C312" t="str">
        <f>"021"</f>
        <v>021</v>
      </c>
      <c r="D312" t="s">
        <v>150</v>
      </c>
      <c r="E312" t="str">
        <f t="shared" si="43"/>
        <v>01</v>
      </c>
      <c r="F312" t="str">
        <f t="shared" si="42"/>
        <v>001</v>
      </c>
      <c r="G312" t="str">
        <f>""</f>
        <v/>
      </c>
      <c r="H312" t="s">
        <v>3</v>
      </c>
      <c r="I312" t="s">
        <v>1007</v>
      </c>
      <c r="J312" t="s">
        <v>4119</v>
      </c>
      <c r="K312" t="str">
        <f>"04888"</f>
        <v>04888</v>
      </c>
    </row>
    <row r="313" spans="1:11" customFormat="1" x14ac:dyDescent="0.25">
      <c r="A313" t="str">
        <f t="shared" si="37"/>
        <v>04</v>
      </c>
      <c r="B313" t="s">
        <v>130</v>
      </c>
      <c r="C313" t="str">
        <f>"022"</f>
        <v>022</v>
      </c>
      <c r="D313" t="s">
        <v>151</v>
      </c>
      <c r="E313" t="str">
        <f t="shared" si="43"/>
        <v>01</v>
      </c>
      <c r="F313" t="str">
        <f t="shared" si="42"/>
        <v>001</v>
      </c>
      <c r="G313" t="str">
        <f>""</f>
        <v/>
      </c>
      <c r="H313" t="s">
        <v>3</v>
      </c>
      <c r="I313" t="s">
        <v>1008</v>
      </c>
      <c r="J313" t="s">
        <v>4120</v>
      </c>
      <c r="K313" t="str">
        <f>"04288"</f>
        <v>04288</v>
      </c>
    </row>
    <row r="314" spans="1:11" customFormat="1" x14ac:dyDescent="0.25">
      <c r="A314" t="str">
        <f t="shared" si="37"/>
        <v>04</v>
      </c>
      <c r="B314" t="s">
        <v>130</v>
      </c>
      <c r="C314" t="str">
        <f>"023"</f>
        <v>023</v>
      </c>
      <c r="D314" t="s">
        <v>152</v>
      </c>
      <c r="E314" t="str">
        <f t="shared" si="43"/>
        <v>01</v>
      </c>
      <c r="F314" t="str">
        <f t="shared" si="42"/>
        <v>001</v>
      </c>
      <c r="G314" t="str">
        <f>""</f>
        <v/>
      </c>
      <c r="H314" t="s">
        <v>3</v>
      </c>
      <c r="I314" t="s">
        <v>51</v>
      </c>
      <c r="J314" t="s">
        <v>4121</v>
      </c>
      <c r="K314" t="str">
        <f>"04458"</f>
        <v>04458</v>
      </c>
    </row>
    <row r="315" spans="1:11" customFormat="1" x14ac:dyDescent="0.25">
      <c r="A315" t="str">
        <f t="shared" si="37"/>
        <v>04</v>
      </c>
      <c r="B315" t="s">
        <v>130</v>
      </c>
      <c r="C315" t="str">
        <f t="shared" ref="C315:C320" si="44">"024"</f>
        <v>024</v>
      </c>
      <c r="D315" t="s">
        <v>153</v>
      </c>
      <c r="E315" t="str">
        <f t="shared" si="43"/>
        <v>01</v>
      </c>
      <c r="F315" t="str">
        <f t="shared" si="42"/>
        <v>001</v>
      </c>
      <c r="G315" t="str">
        <f>""</f>
        <v/>
      </c>
      <c r="H315" t="s">
        <v>1</v>
      </c>
      <c r="I315" t="s">
        <v>1009</v>
      </c>
      <c r="J315" t="s">
        <v>4122</v>
      </c>
      <c r="K315" t="str">
        <f t="shared" ref="K315:K320" si="45">"04410"</f>
        <v>04410</v>
      </c>
    </row>
    <row r="316" spans="1:11" customFormat="1" x14ac:dyDescent="0.25">
      <c r="A316" t="str">
        <f t="shared" si="37"/>
        <v>04</v>
      </c>
      <c r="B316" t="s">
        <v>130</v>
      </c>
      <c r="C316" t="str">
        <f t="shared" si="44"/>
        <v>024</v>
      </c>
      <c r="D316" t="s">
        <v>153</v>
      </c>
      <c r="E316" t="str">
        <f t="shared" si="43"/>
        <v>01</v>
      </c>
      <c r="F316" t="str">
        <f t="shared" si="42"/>
        <v>001</v>
      </c>
      <c r="G316" t="str">
        <f>""</f>
        <v/>
      </c>
      <c r="H316" t="s">
        <v>0</v>
      </c>
      <c r="I316" t="s">
        <v>1009</v>
      </c>
      <c r="J316" t="s">
        <v>4122</v>
      </c>
      <c r="K316" t="str">
        <f t="shared" si="45"/>
        <v>04410</v>
      </c>
    </row>
    <row r="317" spans="1:11" customFormat="1" x14ac:dyDescent="0.25">
      <c r="A317" t="str">
        <f t="shared" si="37"/>
        <v>04</v>
      </c>
      <c r="B317" t="s">
        <v>130</v>
      </c>
      <c r="C317" t="str">
        <f t="shared" si="44"/>
        <v>024</v>
      </c>
      <c r="D317" t="s">
        <v>153</v>
      </c>
      <c r="E317" t="str">
        <f t="shared" si="43"/>
        <v>01</v>
      </c>
      <c r="F317" t="str">
        <f>"002"</f>
        <v>002</v>
      </c>
      <c r="G317" t="str">
        <f>""</f>
        <v/>
      </c>
      <c r="H317" t="s">
        <v>1</v>
      </c>
      <c r="I317" t="s">
        <v>1010</v>
      </c>
      <c r="J317" t="s">
        <v>4123</v>
      </c>
      <c r="K317" t="str">
        <f t="shared" si="45"/>
        <v>04410</v>
      </c>
    </row>
    <row r="318" spans="1:11" customFormat="1" x14ac:dyDescent="0.25">
      <c r="A318" t="str">
        <f t="shared" si="37"/>
        <v>04</v>
      </c>
      <c r="B318" t="s">
        <v>130</v>
      </c>
      <c r="C318" t="str">
        <f t="shared" si="44"/>
        <v>024</v>
      </c>
      <c r="D318" t="s">
        <v>153</v>
      </c>
      <c r="E318" t="str">
        <f t="shared" si="43"/>
        <v>01</v>
      </c>
      <c r="F318" t="str">
        <f>"002"</f>
        <v>002</v>
      </c>
      <c r="G318" t="str">
        <f>""</f>
        <v/>
      </c>
      <c r="H318" t="s">
        <v>0</v>
      </c>
      <c r="I318" t="s">
        <v>1010</v>
      </c>
      <c r="J318" t="s">
        <v>4123</v>
      </c>
      <c r="K318" t="str">
        <f t="shared" si="45"/>
        <v>04410</v>
      </c>
    </row>
    <row r="319" spans="1:11" customFormat="1" x14ac:dyDescent="0.25">
      <c r="A319" t="str">
        <f t="shared" si="37"/>
        <v>04</v>
      </c>
      <c r="B319" t="s">
        <v>130</v>
      </c>
      <c r="C319" t="str">
        <f t="shared" si="44"/>
        <v>024</v>
      </c>
      <c r="D319" t="s">
        <v>153</v>
      </c>
      <c r="E319" t="str">
        <f t="shared" si="43"/>
        <v>01</v>
      </c>
      <c r="F319" t="str">
        <f>"003"</f>
        <v>003</v>
      </c>
      <c r="G319" t="str">
        <f>""</f>
        <v/>
      </c>
      <c r="H319" t="s">
        <v>1</v>
      </c>
      <c r="I319" t="s">
        <v>1009</v>
      </c>
      <c r="J319" t="s">
        <v>4122</v>
      </c>
      <c r="K319" t="str">
        <f t="shared" si="45"/>
        <v>04410</v>
      </c>
    </row>
    <row r="320" spans="1:11" customFormat="1" x14ac:dyDescent="0.25">
      <c r="A320" t="str">
        <f t="shared" si="37"/>
        <v>04</v>
      </c>
      <c r="B320" t="s">
        <v>130</v>
      </c>
      <c r="C320" t="str">
        <f t="shared" si="44"/>
        <v>024</v>
      </c>
      <c r="D320" t="s">
        <v>153</v>
      </c>
      <c r="E320" t="str">
        <f t="shared" si="43"/>
        <v>01</v>
      </c>
      <c r="F320" t="str">
        <f>"003"</f>
        <v>003</v>
      </c>
      <c r="G320" t="str">
        <f>""</f>
        <v/>
      </c>
      <c r="H320" t="s">
        <v>0</v>
      </c>
      <c r="I320" t="s">
        <v>1009</v>
      </c>
      <c r="J320" t="s">
        <v>4122</v>
      </c>
      <c r="K320" t="str">
        <f t="shared" si="45"/>
        <v>04410</v>
      </c>
    </row>
    <row r="321" spans="1:11" customFormat="1" x14ac:dyDescent="0.25">
      <c r="A321" t="str">
        <f t="shared" si="37"/>
        <v>04</v>
      </c>
      <c r="B321" t="s">
        <v>130</v>
      </c>
      <c r="C321" t="str">
        <f>"026"</f>
        <v>026</v>
      </c>
      <c r="D321" t="s">
        <v>154</v>
      </c>
      <c r="E321" t="str">
        <f t="shared" si="43"/>
        <v>01</v>
      </c>
      <c r="F321" t="str">
        <f>"001"</f>
        <v>001</v>
      </c>
      <c r="G321" t="str">
        <f>""</f>
        <v/>
      </c>
      <c r="H321" t="s">
        <v>3</v>
      </c>
      <c r="I321" t="s">
        <v>1011</v>
      </c>
      <c r="J321" t="s">
        <v>4124</v>
      </c>
      <c r="K321" t="str">
        <f>"04276"</f>
        <v>04276</v>
      </c>
    </row>
    <row r="322" spans="1:11" customFormat="1" x14ac:dyDescent="0.25">
      <c r="A322" t="str">
        <f t="shared" si="37"/>
        <v>04</v>
      </c>
      <c r="B322" t="s">
        <v>130</v>
      </c>
      <c r="C322" t="str">
        <f>"027"</f>
        <v>027</v>
      </c>
      <c r="D322" t="s">
        <v>155</v>
      </c>
      <c r="E322" t="str">
        <f t="shared" si="43"/>
        <v>01</v>
      </c>
      <c r="F322" t="str">
        <f>"001"</f>
        <v>001</v>
      </c>
      <c r="G322" t="str">
        <f>""</f>
        <v/>
      </c>
      <c r="H322" t="s">
        <v>3</v>
      </c>
      <c r="I322" t="s">
        <v>1012</v>
      </c>
      <c r="J322" t="s">
        <v>4125</v>
      </c>
      <c r="K322" t="str">
        <f>"04276"</f>
        <v>04276</v>
      </c>
    </row>
    <row r="323" spans="1:11" customFormat="1" x14ac:dyDescent="0.25">
      <c r="A323" t="str">
        <f t="shared" ref="A323:A386" si="46">"04"</f>
        <v>04</v>
      </c>
      <c r="B323" t="s">
        <v>130</v>
      </c>
      <c r="C323" t="str">
        <f>"028"</f>
        <v>028</v>
      </c>
      <c r="D323" t="s">
        <v>156</v>
      </c>
      <c r="E323" t="str">
        <f t="shared" si="43"/>
        <v>01</v>
      </c>
      <c r="F323" t="str">
        <f>"001"</f>
        <v>001</v>
      </c>
      <c r="G323" t="str">
        <f>""</f>
        <v/>
      </c>
      <c r="H323" t="s">
        <v>3</v>
      </c>
      <c r="I323" t="s">
        <v>88</v>
      </c>
      <c r="J323" t="s">
        <v>4126</v>
      </c>
      <c r="K323" t="str">
        <f>"04569"</f>
        <v>04569</v>
      </c>
    </row>
    <row r="324" spans="1:11" customFormat="1" x14ac:dyDescent="0.25">
      <c r="A324" t="str">
        <f t="shared" si="46"/>
        <v>04</v>
      </c>
      <c r="B324" t="s">
        <v>130</v>
      </c>
      <c r="C324" t="str">
        <f t="shared" ref="C324:C340" si="47">"029"</f>
        <v>029</v>
      </c>
      <c r="D324" t="s">
        <v>157</v>
      </c>
      <c r="E324" t="str">
        <f t="shared" si="43"/>
        <v>01</v>
      </c>
      <c r="F324" t="str">
        <f>"001"</f>
        <v>001</v>
      </c>
      <c r="G324" t="str">
        <f>""</f>
        <v/>
      </c>
      <c r="H324" t="s">
        <v>3</v>
      </c>
      <c r="I324" t="s">
        <v>1013</v>
      </c>
      <c r="J324" t="s">
        <v>4127</v>
      </c>
      <c r="K324" t="str">
        <f t="shared" ref="K324:K336" si="48">"04760"</f>
        <v>04760</v>
      </c>
    </row>
    <row r="325" spans="1:11" customFormat="1" x14ac:dyDescent="0.25">
      <c r="A325" t="str">
        <f t="shared" si="46"/>
        <v>04</v>
      </c>
      <c r="B325" t="s">
        <v>130</v>
      </c>
      <c r="C325" t="str">
        <f t="shared" si="47"/>
        <v>029</v>
      </c>
      <c r="D325" t="s">
        <v>157</v>
      </c>
      <c r="E325" t="str">
        <f t="shared" si="43"/>
        <v>01</v>
      </c>
      <c r="F325" t="str">
        <f>"002"</f>
        <v>002</v>
      </c>
      <c r="G325" t="str">
        <f>""</f>
        <v/>
      </c>
      <c r="H325" t="s">
        <v>3</v>
      </c>
      <c r="I325" t="s">
        <v>1013</v>
      </c>
      <c r="J325" t="s">
        <v>4127</v>
      </c>
      <c r="K325" t="str">
        <f t="shared" si="48"/>
        <v>04760</v>
      </c>
    </row>
    <row r="326" spans="1:11" customFormat="1" x14ac:dyDescent="0.25">
      <c r="A326" t="str">
        <f t="shared" si="46"/>
        <v>04</v>
      </c>
      <c r="B326" t="s">
        <v>130</v>
      </c>
      <c r="C326" t="str">
        <f t="shared" si="47"/>
        <v>029</v>
      </c>
      <c r="D326" t="s">
        <v>157</v>
      </c>
      <c r="E326" t="str">
        <f t="shared" si="43"/>
        <v>01</v>
      </c>
      <c r="F326" t="str">
        <f>"003"</f>
        <v>003</v>
      </c>
      <c r="G326" t="str">
        <f>""</f>
        <v/>
      </c>
      <c r="H326" t="s">
        <v>1</v>
      </c>
      <c r="I326" t="s">
        <v>1014</v>
      </c>
      <c r="J326" t="s">
        <v>4128</v>
      </c>
      <c r="K326" t="str">
        <f t="shared" si="48"/>
        <v>04760</v>
      </c>
    </row>
    <row r="327" spans="1:11" customFormat="1" x14ac:dyDescent="0.25">
      <c r="A327" t="str">
        <f t="shared" si="46"/>
        <v>04</v>
      </c>
      <c r="B327" t="s">
        <v>130</v>
      </c>
      <c r="C327" t="str">
        <f t="shared" si="47"/>
        <v>029</v>
      </c>
      <c r="D327" t="s">
        <v>157</v>
      </c>
      <c r="E327" t="str">
        <f t="shared" si="43"/>
        <v>01</v>
      </c>
      <c r="F327" t="str">
        <f>"003"</f>
        <v>003</v>
      </c>
      <c r="G327" t="str">
        <f>""</f>
        <v/>
      </c>
      <c r="H327" t="s">
        <v>0</v>
      </c>
      <c r="I327" t="s">
        <v>1014</v>
      </c>
      <c r="J327" t="s">
        <v>4128</v>
      </c>
      <c r="K327" t="str">
        <f t="shared" si="48"/>
        <v>04760</v>
      </c>
    </row>
    <row r="328" spans="1:11" customFormat="1" x14ac:dyDescent="0.25">
      <c r="A328" t="str">
        <f t="shared" si="46"/>
        <v>04</v>
      </c>
      <c r="B328" t="s">
        <v>130</v>
      </c>
      <c r="C328" t="str">
        <f t="shared" si="47"/>
        <v>029</v>
      </c>
      <c r="D328" t="s">
        <v>157</v>
      </c>
      <c r="E328" t="str">
        <f t="shared" si="43"/>
        <v>01</v>
      </c>
      <c r="F328" t="str">
        <f>"004"</f>
        <v>004</v>
      </c>
      <c r="G328" t="str">
        <f>""</f>
        <v/>
      </c>
      <c r="H328" t="s">
        <v>1</v>
      </c>
      <c r="I328" t="s">
        <v>1015</v>
      </c>
      <c r="J328" t="s">
        <v>4129</v>
      </c>
      <c r="K328" t="str">
        <f t="shared" si="48"/>
        <v>04760</v>
      </c>
    </row>
    <row r="329" spans="1:11" customFormat="1" x14ac:dyDescent="0.25">
      <c r="A329" t="str">
        <f t="shared" si="46"/>
        <v>04</v>
      </c>
      <c r="B329" t="s">
        <v>130</v>
      </c>
      <c r="C329" t="str">
        <f t="shared" si="47"/>
        <v>029</v>
      </c>
      <c r="D329" t="s">
        <v>157</v>
      </c>
      <c r="E329" t="str">
        <f t="shared" si="43"/>
        <v>01</v>
      </c>
      <c r="F329" t="str">
        <f>"004"</f>
        <v>004</v>
      </c>
      <c r="G329" t="str">
        <f>""</f>
        <v/>
      </c>
      <c r="H329" t="s">
        <v>0</v>
      </c>
      <c r="I329" t="s">
        <v>1015</v>
      </c>
      <c r="J329" t="s">
        <v>4129</v>
      </c>
      <c r="K329" t="str">
        <f t="shared" si="48"/>
        <v>04760</v>
      </c>
    </row>
    <row r="330" spans="1:11" customFormat="1" x14ac:dyDescent="0.25">
      <c r="A330" t="str">
        <f t="shared" si="46"/>
        <v>04</v>
      </c>
      <c r="B330" t="s">
        <v>130</v>
      </c>
      <c r="C330" t="str">
        <f t="shared" si="47"/>
        <v>029</v>
      </c>
      <c r="D330" t="s">
        <v>157</v>
      </c>
      <c r="E330" t="str">
        <f t="shared" si="43"/>
        <v>01</v>
      </c>
      <c r="F330" t="str">
        <f>"005"</f>
        <v>005</v>
      </c>
      <c r="G330" t="str">
        <f>""</f>
        <v/>
      </c>
      <c r="H330" t="s">
        <v>1</v>
      </c>
      <c r="I330" t="s">
        <v>1016</v>
      </c>
      <c r="J330" t="s">
        <v>4130</v>
      </c>
      <c r="K330" t="str">
        <f t="shared" si="48"/>
        <v>04760</v>
      </c>
    </row>
    <row r="331" spans="1:11" customFormat="1" x14ac:dyDescent="0.25">
      <c r="A331" t="str">
        <f t="shared" si="46"/>
        <v>04</v>
      </c>
      <c r="B331" t="s">
        <v>130</v>
      </c>
      <c r="C331" t="str">
        <f t="shared" si="47"/>
        <v>029</v>
      </c>
      <c r="D331" t="s">
        <v>157</v>
      </c>
      <c r="E331" t="str">
        <f t="shared" si="43"/>
        <v>01</v>
      </c>
      <c r="F331" t="str">
        <f>"005"</f>
        <v>005</v>
      </c>
      <c r="G331" t="str">
        <f>""</f>
        <v/>
      </c>
      <c r="H331" t="s">
        <v>0</v>
      </c>
      <c r="I331" t="s">
        <v>1016</v>
      </c>
      <c r="J331" t="s">
        <v>4130</v>
      </c>
      <c r="K331" t="str">
        <f t="shared" si="48"/>
        <v>04760</v>
      </c>
    </row>
    <row r="332" spans="1:11" customFormat="1" x14ac:dyDescent="0.25">
      <c r="A332" t="str">
        <f t="shared" si="46"/>
        <v>04</v>
      </c>
      <c r="B332" t="s">
        <v>130</v>
      </c>
      <c r="C332" t="str">
        <f t="shared" si="47"/>
        <v>029</v>
      </c>
      <c r="D332" t="s">
        <v>157</v>
      </c>
      <c r="E332" t="str">
        <f t="shared" si="43"/>
        <v>01</v>
      </c>
      <c r="F332" t="str">
        <f>"006"</f>
        <v>006</v>
      </c>
      <c r="G332" t="str">
        <f>""</f>
        <v/>
      </c>
      <c r="H332" t="s">
        <v>3</v>
      </c>
      <c r="I332" t="s">
        <v>1013</v>
      </c>
      <c r="J332" t="s">
        <v>4127</v>
      </c>
      <c r="K332" t="str">
        <f t="shared" si="48"/>
        <v>04760</v>
      </c>
    </row>
    <row r="333" spans="1:11" customFormat="1" x14ac:dyDescent="0.25">
      <c r="A333" t="str">
        <f t="shared" si="46"/>
        <v>04</v>
      </c>
      <c r="B333" t="s">
        <v>130</v>
      </c>
      <c r="C333" t="str">
        <f t="shared" si="47"/>
        <v>029</v>
      </c>
      <c r="D333" t="s">
        <v>157</v>
      </c>
      <c r="E333" t="str">
        <f t="shared" si="43"/>
        <v>01</v>
      </c>
      <c r="F333" t="str">
        <f>"007"</f>
        <v>007</v>
      </c>
      <c r="G333" t="str">
        <f>""</f>
        <v/>
      </c>
      <c r="H333" t="s">
        <v>1</v>
      </c>
      <c r="I333" t="s">
        <v>1017</v>
      </c>
      <c r="J333" t="s">
        <v>4131</v>
      </c>
      <c r="K333" t="str">
        <f t="shared" si="48"/>
        <v>04760</v>
      </c>
    </row>
    <row r="334" spans="1:11" customFormat="1" x14ac:dyDescent="0.25">
      <c r="A334" t="str">
        <f t="shared" si="46"/>
        <v>04</v>
      </c>
      <c r="B334" t="s">
        <v>130</v>
      </c>
      <c r="C334" t="str">
        <f t="shared" si="47"/>
        <v>029</v>
      </c>
      <c r="D334" t="s">
        <v>157</v>
      </c>
      <c r="E334" t="str">
        <f t="shared" si="43"/>
        <v>01</v>
      </c>
      <c r="F334" t="str">
        <f>"007"</f>
        <v>007</v>
      </c>
      <c r="G334" t="str">
        <f>""</f>
        <v/>
      </c>
      <c r="H334" t="s">
        <v>0</v>
      </c>
      <c r="I334" t="s">
        <v>1017</v>
      </c>
      <c r="J334" t="s">
        <v>4131</v>
      </c>
      <c r="K334" t="str">
        <f t="shared" si="48"/>
        <v>04760</v>
      </c>
    </row>
    <row r="335" spans="1:11" customFormat="1" x14ac:dyDescent="0.25">
      <c r="A335" t="str">
        <f t="shared" si="46"/>
        <v>04</v>
      </c>
      <c r="B335" t="s">
        <v>130</v>
      </c>
      <c r="C335" t="str">
        <f t="shared" si="47"/>
        <v>029</v>
      </c>
      <c r="D335" t="s">
        <v>157</v>
      </c>
      <c r="E335" t="str">
        <f t="shared" ref="E335:E340" si="49">"02"</f>
        <v>02</v>
      </c>
      <c r="F335" t="str">
        <f>"001"</f>
        <v>001</v>
      </c>
      <c r="G335" t="str">
        <f>""</f>
        <v/>
      </c>
      <c r="H335" t="s">
        <v>1</v>
      </c>
      <c r="I335" t="s">
        <v>1017</v>
      </c>
      <c r="J335" t="s">
        <v>4131</v>
      </c>
      <c r="K335" t="str">
        <f t="shared" si="48"/>
        <v>04760</v>
      </c>
    </row>
    <row r="336" spans="1:11" customFormat="1" x14ac:dyDescent="0.25">
      <c r="A336" t="str">
        <f t="shared" si="46"/>
        <v>04</v>
      </c>
      <c r="B336" t="s">
        <v>130</v>
      </c>
      <c r="C336" t="str">
        <f t="shared" si="47"/>
        <v>029</v>
      </c>
      <c r="D336" t="s">
        <v>157</v>
      </c>
      <c r="E336" t="str">
        <f t="shared" si="49"/>
        <v>02</v>
      </c>
      <c r="F336" t="str">
        <f>"001"</f>
        <v>001</v>
      </c>
      <c r="G336" t="str">
        <f>""</f>
        <v/>
      </c>
      <c r="H336" t="s">
        <v>0</v>
      </c>
      <c r="I336" t="s">
        <v>1017</v>
      </c>
      <c r="J336" t="s">
        <v>4131</v>
      </c>
      <c r="K336" t="str">
        <f t="shared" si="48"/>
        <v>04760</v>
      </c>
    </row>
    <row r="337" spans="1:11" customFormat="1" x14ac:dyDescent="0.25">
      <c r="A337" t="str">
        <f t="shared" si="46"/>
        <v>04</v>
      </c>
      <c r="B337" t="s">
        <v>130</v>
      </c>
      <c r="C337" t="str">
        <f t="shared" si="47"/>
        <v>029</v>
      </c>
      <c r="D337" t="s">
        <v>157</v>
      </c>
      <c r="E337" t="str">
        <f t="shared" si="49"/>
        <v>02</v>
      </c>
      <c r="F337" t="str">
        <f>"002"</f>
        <v>002</v>
      </c>
      <c r="G337" t="str">
        <f>""</f>
        <v/>
      </c>
      <c r="H337" t="s">
        <v>1</v>
      </c>
      <c r="I337" t="s">
        <v>1018</v>
      </c>
      <c r="J337" t="s">
        <v>4132</v>
      </c>
      <c r="K337" t="str">
        <f>"04769"</f>
        <v>04769</v>
      </c>
    </row>
    <row r="338" spans="1:11" customFormat="1" x14ac:dyDescent="0.25">
      <c r="A338" t="str">
        <f t="shared" si="46"/>
        <v>04</v>
      </c>
      <c r="B338" t="s">
        <v>130</v>
      </c>
      <c r="C338" t="str">
        <f t="shared" si="47"/>
        <v>029</v>
      </c>
      <c r="D338" t="s">
        <v>157</v>
      </c>
      <c r="E338" t="str">
        <f t="shared" si="49"/>
        <v>02</v>
      </c>
      <c r="F338" t="str">
        <f>"002"</f>
        <v>002</v>
      </c>
      <c r="G338" t="str">
        <f>""</f>
        <v/>
      </c>
      <c r="H338" t="s">
        <v>0</v>
      </c>
      <c r="I338" t="s">
        <v>1018</v>
      </c>
      <c r="J338" t="s">
        <v>4132</v>
      </c>
      <c r="K338" t="str">
        <f>"04769"</f>
        <v>04769</v>
      </c>
    </row>
    <row r="339" spans="1:11" customFormat="1" x14ac:dyDescent="0.25">
      <c r="A339" t="str">
        <f t="shared" si="46"/>
        <v>04</v>
      </c>
      <c r="B339" t="s">
        <v>130</v>
      </c>
      <c r="C339" t="str">
        <f t="shared" si="47"/>
        <v>029</v>
      </c>
      <c r="D339" t="s">
        <v>157</v>
      </c>
      <c r="E339" t="str">
        <f t="shared" si="49"/>
        <v>02</v>
      </c>
      <c r="F339" t="str">
        <f>"004"</f>
        <v>004</v>
      </c>
      <c r="G339" t="str">
        <f>"01"</f>
        <v>01</v>
      </c>
      <c r="H339" t="s">
        <v>1</v>
      </c>
      <c r="I339" t="s">
        <v>1019</v>
      </c>
      <c r="J339" t="s">
        <v>4133</v>
      </c>
      <c r="K339" t="str">
        <f>"04769"</f>
        <v>04769</v>
      </c>
    </row>
    <row r="340" spans="1:11" customFormat="1" x14ac:dyDescent="0.25">
      <c r="A340" t="str">
        <f t="shared" si="46"/>
        <v>04</v>
      </c>
      <c r="B340" t="s">
        <v>130</v>
      </c>
      <c r="C340" t="str">
        <f t="shared" si="47"/>
        <v>029</v>
      </c>
      <c r="D340" t="s">
        <v>157</v>
      </c>
      <c r="E340" t="str">
        <f t="shared" si="49"/>
        <v>02</v>
      </c>
      <c r="F340" t="str">
        <f>"004"</f>
        <v>004</v>
      </c>
      <c r="G340" t="str">
        <f>"02"</f>
        <v>02</v>
      </c>
      <c r="H340" t="s">
        <v>0</v>
      </c>
      <c r="I340" t="s">
        <v>1020</v>
      </c>
      <c r="J340" t="s">
        <v>4134</v>
      </c>
      <c r="K340" t="str">
        <f>"04769"</f>
        <v>04769</v>
      </c>
    </row>
    <row r="341" spans="1:11" customFormat="1" x14ac:dyDescent="0.25">
      <c r="A341" t="str">
        <f t="shared" si="46"/>
        <v>04</v>
      </c>
      <c r="B341" t="s">
        <v>130</v>
      </c>
      <c r="C341" t="str">
        <f>"030"</f>
        <v>030</v>
      </c>
      <c r="D341" t="s">
        <v>159</v>
      </c>
      <c r="E341" t="str">
        <f>"01"</f>
        <v>01</v>
      </c>
      <c r="F341" t="str">
        <f>"001"</f>
        <v>001</v>
      </c>
      <c r="G341" t="str">
        <f>""</f>
        <v/>
      </c>
      <c r="H341" t="s">
        <v>1</v>
      </c>
      <c r="I341" t="s">
        <v>1021</v>
      </c>
      <c r="J341" t="s">
        <v>4135</v>
      </c>
      <c r="K341" t="str">
        <f>"04450"</f>
        <v>04450</v>
      </c>
    </row>
    <row r="342" spans="1:11" customFormat="1" x14ac:dyDescent="0.25">
      <c r="A342" t="str">
        <f t="shared" si="46"/>
        <v>04</v>
      </c>
      <c r="B342" t="s">
        <v>130</v>
      </c>
      <c r="C342" t="str">
        <f>"030"</f>
        <v>030</v>
      </c>
      <c r="D342" t="s">
        <v>159</v>
      </c>
      <c r="E342" t="str">
        <f>"01"</f>
        <v>01</v>
      </c>
      <c r="F342" t="str">
        <f>"001"</f>
        <v>001</v>
      </c>
      <c r="G342" t="str">
        <f>""</f>
        <v/>
      </c>
      <c r="H342" t="s">
        <v>0</v>
      </c>
      <c r="I342" t="s">
        <v>1021</v>
      </c>
      <c r="J342" t="s">
        <v>4135</v>
      </c>
      <c r="K342" t="str">
        <f>"04450"</f>
        <v>04450</v>
      </c>
    </row>
    <row r="343" spans="1:11" customFormat="1" x14ac:dyDescent="0.25">
      <c r="A343" t="str">
        <f t="shared" si="46"/>
        <v>04</v>
      </c>
      <c r="B343" t="s">
        <v>130</v>
      </c>
      <c r="C343" t="str">
        <f>"031"</f>
        <v>031</v>
      </c>
      <c r="D343" t="s">
        <v>160</v>
      </c>
      <c r="E343" t="str">
        <f>"01"</f>
        <v>01</v>
      </c>
      <c r="F343" t="str">
        <f>"001"</f>
        <v>001</v>
      </c>
      <c r="G343" t="str">
        <f>""</f>
        <v/>
      </c>
      <c r="H343" t="s">
        <v>1</v>
      </c>
      <c r="I343" t="s">
        <v>1022</v>
      </c>
      <c r="J343" t="s">
        <v>4136</v>
      </c>
      <c r="K343" t="str">
        <f>"04850"</f>
        <v>04850</v>
      </c>
    </row>
    <row r="344" spans="1:11" customFormat="1" x14ac:dyDescent="0.25">
      <c r="A344" t="str">
        <f t="shared" si="46"/>
        <v>04</v>
      </c>
      <c r="B344" t="s">
        <v>130</v>
      </c>
      <c r="C344" t="str">
        <f>"031"</f>
        <v>031</v>
      </c>
      <c r="D344" t="s">
        <v>160</v>
      </c>
      <c r="E344" t="str">
        <f>"01"</f>
        <v>01</v>
      </c>
      <c r="F344" t="str">
        <f>"001"</f>
        <v>001</v>
      </c>
      <c r="G344" t="str">
        <f>""</f>
        <v/>
      </c>
      <c r="H344" t="s">
        <v>0</v>
      </c>
      <c r="I344" t="s">
        <v>1022</v>
      </c>
      <c r="J344" t="s">
        <v>4136</v>
      </c>
      <c r="K344" t="str">
        <f>"04850"</f>
        <v>04850</v>
      </c>
    </row>
    <row r="345" spans="1:11" customFormat="1" x14ac:dyDescent="0.25">
      <c r="A345" t="str">
        <f t="shared" si="46"/>
        <v>04</v>
      </c>
      <c r="B345" t="s">
        <v>130</v>
      </c>
      <c r="C345" t="str">
        <f>"031"</f>
        <v>031</v>
      </c>
      <c r="D345" t="s">
        <v>160</v>
      </c>
      <c r="E345" t="str">
        <f>"01"</f>
        <v>01</v>
      </c>
      <c r="F345" t="str">
        <f>"002"</f>
        <v>002</v>
      </c>
      <c r="G345" t="str">
        <f>""</f>
        <v/>
      </c>
      <c r="H345" t="s">
        <v>3</v>
      </c>
      <c r="I345" t="s">
        <v>1022</v>
      </c>
      <c r="J345" t="s">
        <v>4136</v>
      </c>
      <c r="K345" t="str">
        <f>"04850"</f>
        <v>04850</v>
      </c>
    </row>
    <row r="346" spans="1:11" customFormat="1" x14ac:dyDescent="0.25">
      <c r="A346" t="str">
        <f t="shared" si="46"/>
        <v>04</v>
      </c>
      <c r="B346" t="s">
        <v>130</v>
      </c>
      <c r="C346" t="str">
        <f>"031"</f>
        <v>031</v>
      </c>
      <c r="D346" t="s">
        <v>160</v>
      </c>
      <c r="E346" t="str">
        <f>"02"</f>
        <v>02</v>
      </c>
      <c r="F346" t="str">
        <f>"001"</f>
        <v>001</v>
      </c>
      <c r="G346" t="str">
        <f>""</f>
        <v/>
      </c>
      <c r="H346" t="s">
        <v>3</v>
      </c>
      <c r="I346" t="s">
        <v>1023</v>
      </c>
      <c r="J346" t="s">
        <v>4137</v>
      </c>
      <c r="K346" t="str">
        <f>"04815"</f>
        <v>04815</v>
      </c>
    </row>
    <row r="347" spans="1:11" customFormat="1" x14ac:dyDescent="0.25">
      <c r="A347" t="str">
        <f t="shared" si="46"/>
        <v>04</v>
      </c>
      <c r="B347" t="s">
        <v>130</v>
      </c>
      <c r="C347" t="str">
        <f t="shared" ref="C347:C356" si="50">"032"</f>
        <v>032</v>
      </c>
      <c r="D347" t="s">
        <v>161</v>
      </c>
      <c r="E347" t="str">
        <f t="shared" ref="E347:E354" si="51">"01"</f>
        <v>01</v>
      </c>
      <c r="F347" t="str">
        <f>"001"</f>
        <v>001</v>
      </c>
      <c r="G347" t="str">
        <f>""</f>
        <v/>
      </c>
      <c r="H347" t="s">
        <v>1</v>
      </c>
      <c r="I347" t="s">
        <v>1024</v>
      </c>
      <c r="J347" t="s">
        <v>4138</v>
      </c>
      <c r="K347" t="str">
        <f t="shared" ref="K347:K354" si="52">"04140"</f>
        <v>04140</v>
      </c>
    </row>
    <row r="348" spans="1:11" customFormat="1" x14ac:dyDescent="0.25">
      <c r="A348" t="str">
        <f t="shared" si="46"/>
        <v>04</v>
      </c>
      <c r="B348" t="s">
        <v>130</v>
      </c>
      <c r="C348" t="str">
        <f t="shared" si="50"/>
        <v>032</v>
      </c>
      <c r="D348" t="s">
        <v>161</v>
      </c>
      <c r="E348" t="str">
        <f t="shared" si="51"/>
        <v>01</v>
      </c>
      <c r="F348" t="str">
        <f>"001"</f>
        <v>001</v>
      </c>
      <c r="G348" t="str">
        <f>""</f>
        <v/>
      </c>
      <c r="H348" t="s">
        <v>0</v>
      </c>
      <c r="I348" t="s">
        <v>1024</v>
      </c>
      <c r="J348" t="s">
        <v>4138</v>
      </c>
      <c r="K348" t="str">
        <f t="shared" si="52"/>
        <v>04140</v>
      </c>
    </row>
    <row r="349" spans="1:11" customFormat="1" x14ac:dyDescent="0.25">
      <c r="A349" t="str">
        <f t="shared" si="46"/>
        <v>04</v>
      </c>
      <c r="B349" t="s">
        <v>130</v>
      </c>
      <c r="C349" t="str">
        <f t="shared" si="50"/>
        <v>032</v>
      </c>
      <c r="D349" t="s">
        <v>161</v>
      </c>
      <c r="E349" t="str">
        <f t="shared" si="51"/>
        <v>01</v>
      </c>
      <c r="F349" t="str">
        <f>"002"</f>
        <v>002</v>
      </c>
      <c r="G349" t="str">
        <f>""</f>
        <v/>
      </c>
      <c r="H349" t="s">
        <v>1</v>
      </c>
      <c r="I349" t="s">
        <v>1025</v>
      </c>
      <c r="J349" t="s">
        <v>4139</v>
      </c>
      <c r="K349" t="str">
        <f t="shared" si="52"/>
        <v>04140</v>
      </c>
    </row>
    <row r="350" spans="1:11" customFormat="1" x14ac:dyDescent="0.25">
      <c r="A350" t="str">
        <f t="shared" si="46"/>
        <v>04</v>
      </c>
      <c r="B350" t="s">
        <v>130</v>
      </c>
      <c r="C350" t="str">
        <f t="shared" si="50"/>
        <v>032</v>
      </c>
      <c r="D350" t="s">
        <v>161</v>
      </c>
      <c r="E350" t="str">
        <f t="shared" si="51"/>
        <v>01</v>
      </c>
      <c r="F350" t="str">
        <f>"002"</f>
        <v>002</v>
      </c>
      <c r="G350" t="str">
        <f>""</f>
        <v/>
      </c>
      <c r="H350" t="s">
        <v>0</v>
      </c>
      <c r="I350" t="s">
        <v>1025</v>
      </c>
      <c r="J350" t="s">
        <v>4139</v>
      </c>
      <c r="K350" t="str">
        <f t="shared" si="52"/>
        <v>04140</v>
      </c>
    </row>
    <row r="351" spans="1:11" customFormat="1" x14ac:dyDescent="0.25">
      <c r="A351" t="str">
        <f t="shared" si="46"/>
        <v>04</v>
      </c>
      <c r="B351" t="s">
        <v>130</v>
      </c>
      <c r="C351" t="str">
        <f t="shared" si="50"/>
        <v>032</v>
      </c>
      <c r="D351" t="s">
        <v>161</v>
      </c>
      <c r="E351" t="str">
        <f t="shared" si="51"/>
        <v>01</v>
      </c>
      <c r="F351" t="str">
        <f>"003"</f>
        <v>003</v>
      </c>
      <c r="G351" t="str">
        <f>""</f>
        <v/>
      </c>
      <c r="H351" t="s">
        <v>1</v>
      </c>
      <c r="I351" t="s">
        <v>1026</v>
      </c>
      <c r="J351" t="s">
        <v>4140</v>
      </c>
      <c r="K351" t="str">
        <f t="shared" si="52"/>
        <v>04140</v>
      </c>
    </row>
    <row r="352" spans="1:11" customFormat="1" x14ac:dyDescent="0.25">
      <c r="A352" t="str">
        <f t="shared" si="46"/>
        <v>04</v>
      </c>
      <c r="B352" t="s">
        <v>130</v>
      </c>
      <c r="C352" t="str">
        <f t="shared" si="50"/>
        <v>032</v>
      </c>
      <c r="D352" t="s">
        <v>161</v>
      </c>
      <c r="E352" t="str">
        <f t="shared" si="51"/>
        <v>01</v>
      </c>
      <c r="F352" t="str">
        <f>"003"</f>
        <v>003</v>
      </c>
      <c r="G352" t="str">
        <f>""</f>
        <v/>
      </c>
      <c r="H352" t="s">
        <v>0</v>
      </c>
      <c r="I352" t="s">
        <v>1026</v>
      </c>
      <c r="J352" t="s">
        <v>4140</v>
      </c>
      <c r="K352" t="str">
        <f t="shared" si="52"/>
        <v>04140</v>
      </c>
    </row>
    <row r="353" spans="1:11" customFormat="1" x14ac:dyDescent="0.25">
      <c r="A353" t="str">
        <f t="shared" si="46"/>
        <v>04</v>
      </c>
      <c r="B353" t="s">
        <v>130</v>
      </c>
      <c r="C353" t="str">
        <f t="shared" si="50"/>
        <v>032</v>
      </c>
      <c r="D353" t="s">
        <v>161</v>
      </c>
      <c r="E353" t="str">
        <f t="shared" si="51"/>
        <v>01</v>
      </c>
      <c r="F353" t="str">
        <f>"004"</f>
        <v>004</v>
      </c>
      <c r="G353" t="str">
        <f>""</f>
        <v/>
      </c>
      <c r="H353" t="s">
        <v>1</v>
      </c>
      <c r="I353" t="s">
        <v>1025</v>
      </c>
      <c r="J353" t="s">
        <v>4139</v>
      </c>
      <c r="K353" t="str">
        <f t="shared" si="52"/>
        <v>04140</v>
      </c>
    </row>
    <row r="354" spans="1:11" customFormat="1" x14ac:dyDescent="0.25">
      <c r="A354" t="str">
        <f t="shared" si="46"/>
        <v>04</v>
      </c>
      <c r="B354" t="s">
        <v>130</v>
      </c>
      <c r="C354" t="str">
        <f t="shared" si="50"/>
        <v>032</v>
      </c>
      <c r="D354" t="s">
        <v>161</v>
      </c>
      <c r="E354" t="str">
        <f t="shared" si="51"/>
        <v>01</v>
      </c>
      <c r="F354" t="str">
        <f>"004"</f>
        <v>004</v>
      </c>
      <c r="G354" t="str">
        <f>""</f>
        <v/>
      </c>
      <c r="H354" t="s">
        <v>0</v>
      </c>
      <c r="I354" t="s">
        <v>1025</v>
      </c>
      <c r="J354" t="s">
        <v>4139</v>
      </c>
      <c r="K354" t="str">
        <f t="shared" si="52"/>
        <v>04140</v>
      </c>
    </row>
    <row r="355" spans="1:11" customFormat="1" x14ac:dyDescent="0.25">
      <c r="A355" t="str">
        <f t="shared" si="46"/>
        <v>04</v>
      </c>
      <c r="B355" t="s">
        <v>130</v>
      </c>
      <c r="C355" t="str">
        <f t="shared" si="50"/>
        <v>032</v>
      </c>
      <c r="D355" t="s">
        <v>161</v>
      </c>
      <c r="E355" t="str">
        <f>"02"</f>
        <v>02</v>
      </c>
      <c r="F355" t="str">
        <f t="shared" ref="F355:F360" si="53">"001"</f>
        <v>001</v>
      </c>
      <c r="G355" t="str">
        <f>"01"</f>
        <v>01</v>
      </c>
      <c r="H355" t="s">
        <v>1</v>
      </c>
      <c r="I355" t="s">
        <v>1027</v>
      </c>
      <c r="J355" t="s">
        <v>4141</v>
      </c>
      <c r="K355" t="str">
        <f>"04149"</f>
        <v>04149</v>
      </c>
    </row>
    <row r="356" spans="1:11" customFormat="1" x14ac:dyDescent="0.25">
      <c r="A356" t="str">
        <f t="shared" si="46"/>
        <v>04</v>
      </c>
      <c r="B356" t="s">
        <v>130</v>
      </c>
      <c r="C356" t="str">
        <f t="shared" si="50"/>
        <v>032</v>
      </c>
      <c r="D356" t="s">
        <v>161</v>
      </c>
      <c r="E356" t="str">
        <f>"02"</f>
        <v>02</v>
      </c>
      <c r="F356" t="str">
        <f t="shared" si="53"/>
        <v>001</v>
      </c>
      <c r="G356" t="str">
        <f>"02"</f>
        <v>02</v>
      </c>
      <c r="H356" t="s">
        <v>0</v>
      </c>
      <c r="I356" t="s">
        <v>1028</v>
      </c>
      <c r="J356" t="s">
        <v>4142</v>
      </c>
      <c r="K356" t="str">
        <f>"04149"</f>
        <v>04149</v>
      </c>
    </row>
    <row r="357" spans="1:11" customFormat="1" x14ac:dyDescent="0.25">
      <c r="A357" t="str">
        <f t="shared" si="46"/>
        <v>04</v>
      </c>
      <c r="B357" t="s">
        <v>130</v>
      </c>
      <c r="C357" t="str">
        <f>"033"</f>
        <v>033</v>
      </c>
      <c r="D357" t="s">
        <v>162</v>
      </c>
      <c r="E357" t="str">
        <f t="shared" ref="E357:E364" si="54">"01"</f>
        <v>01</v>
      </c>
      <c r="F357" t="str">
        <f t="shared" si="53"/>
        <v>001</v>
      </c>
      <c r="G357" t="str">
        <f>""</f>
        <v/>
      </c>
      <c r="H357" t="s">
        <v>3</v>
      </c>
      <c r="I357" t="s">
        <v>55</v>
      </c>
      <c r="J357" t="s">
        <v>4143</v>
      </c>
      <c r="K357" t="str">
        <f>"04212"</f>
        <v>04212</v>
      </c>
    </row>
    <row r="358" spans="1:11" customFormat="1" x14ac:dyDescent="0.25">
      <c r="A358" t="str">
        <f t="shared" si="46"/>
        <v>04</v>
      </c>
      <c r="B358" t="s">
        <v>130</v>
      </c>
      <c r="C358" t="str">
        <f>"034"</f>
        <v>034</v>
      </c>
      <c r="D358" t="s">
        <v>163</v>
      </c>
      <c r="E358" t="str">
        <f t="shared" si="54"/>
        <v>01</v>
      </c>
      <c r="F358" t="str">
        <f t="shared" si="53"/>
        <v>001</v>
      </c>
      <c r="G358" t="str">
        <f>""</f>
        <v/>
      </c>
      <c r="H358" t="s">
        <v>3</v>
      </c>
      <c r="I358" t="s">
        <v>1029</v>
      </c>
      <c r="J358" t="s">
        <v>4144</v>
      </c>
      <c r="K358" t="str">
        <f>"04859"</f>
        <v>04859</v>
      </c>
    </row>
    <row r="359" spans="1:11" customFormat="1" x14ac:dyDescent="0.25">
      <c r="A359" t="str">
        <f t="shared" si="46"/>
        <v>04</v>
      </c>
      <c r="B359" t="s">
        <v>130</v>
      </c>
      <c r="C359" t="str">
        <f t="shared" ref="C359:C373" si="55">"035"</f>
        <v>035</v>
      </c>
      <c r="D359" t="s">
        <v>164</v>
      </c>
      <c r="E359" t="str">
        <f t="shared" si="54"/>
        <v>01</v>
      </c>
      <c r="F359" t="str">
        <f t="shared" si="53"/>
        <v>001</v>
      </c>
      <c r="G359" t="str">
        <f>""</f>
        <v/>
      </c>
      <c r="H359" t="s">
        <v>1</v>
      </c>
      <c r="I359" t="s">
        <v>1030</v>
      </c>
      <c r="J359" t="s">
        <v>4145</v>
      </c>
      <c r="K359" t="str">
        <f t="shared" ref="K359:K366" si="56">"04610"</f>
        <v>04610</v>
      </c>
    </row>
    <row r="360" spans="1:11" customFormat="1" x14ac:dyDescent="0.25">
      <c r="A360" t="str">
        <f t="shared" si="46"/>
        <v>04</v>
      </c>
      <c r="B360" t="s">
        <v>130</v>
      </c>
      <c r="C360" t="str">
        <f t="shared" si="55"/>
        <v>035</v>
      </c>
      <c r="D360" t="s">
        <v>164</v>
      </c>
      <c r="E360" t="str">
        <f t="shared" si="54"/>
        <v>01</v>
      </c>
      <c r="F360" t="str">
        <f t="shared" si="53"/>
        <v>001</v>
      </c>
      <c r="G360" t="str">
        <f>""</f>
        <v/>
      </c>
      <c r="H360" t="s">
        <v>0</v>
      </c>
      <c r="I360" t="s">
        <v>1030</v>
      </c>
      <c r="J360" t="s">
        <v>4145</v>
      </c>
      <c r="K360" t="str">
        <f t="shared" si="56"/>
        <v>04610</v>
      </c>
    </row>
    <row r="361" spans="1:11" customFormat="1" x14ac:dyDescent="0.25">
      <c r="A361" t="str">
        <f t="shared" si="46"/>
        <v>04</v>
      </c>
      <c r="B361" t="s">
        <v>130</v>
      </c>
      <c r="C361" t="str">
        <f t="shared" si="55"/>
        <v>035</v>
      </c>
      <c r="D361" t="s">
        <v>164</v>
      </c>
      <c r="E361" t="str">
        <f t="shared" si="54"/>
        <v>01</v>
      </c>
      <c r="F361" t="str">
        <f>"002"</f>
        <v>002</v>
      </c>
      <c r="G361" t="str">
        <f>""</f>
        <v/>
      </c>
      <c r="H361" t="s">
        <v>1</v>
      </c>
      <c r="I361" t="s">
        <v>1031</v>
      </c>
      <c r="J361" t="s">
        <v>4146</v>
      </c>
      <c r="K361" t="str">
        <f t="shared" si="56"/>
        <v>04610</v>
      </c>
    </row>
    <row r="362" spans="1:11" customFormat="1" x14ac:dyDescent="0.25">
      <c r="A362" t="str">
        <f t="shared" si="46"/>
        <v>04</v>
      </c>
      <c r="B362" t="s">
        <v>130</v>
      </c>
      <c r="C362" t="str">
        <f t="shared" si="55"/>
        <v>035</v>
      </c>
      <c r="D362" t="s">
        <v>164</v>
      </c>
      <c r="E362" t="str">
        <f t="shared" si="54"/>
        <v>01</v>
      </c>
      <c r="F362" t="str">
        <f>"002"</f>
        <v>002</v>
      </c>
      <c r="G362" t="str">
        <f>""</f>
        <v/>
      </c>
      <c r="H362" t="s">
        <v>0</v>
      </c>
      <c r="I362" t="s">
        <v>1031</v>
      </c>
      <c r="J362" t="s">
        <v>4146</v>
      </c>
      <c r="K362" t="str">
        <f t="shared" si="56"/>
        <v>04610</v>
      </c>
    </row>
    <row r="363" spans="1:11" customFormat="1" x14ac:dyDescent="0.25">
      <c r="A363" t="str">
        <f t="shared" si="46"/>
        <v>04</v>
      </c>
      <c r="B363" t="s">
        <v>130</v>
      </c>
      <c r="C363" t="str">
        <f t="shared" si="55"/>
        <v>035</v>
      </c>
      <c r="D363" t="s">
        <v>164</v>
      </c>
      <c r="E363" t="str">
        <f t="shared" si="54"/>
        <v>01</v>
      </c>
      <c r="F363" t="str">
        <f>"003"</f>
        <v>003</v>
      </c>
      <c r="G363" t="str">
        <f>""</f>
        <v/>
      </c>
      <c r="H363" t="s">
        <v>1</v>
      </c>
      <c r="I363" t="s">
        <v>1032</v>
      </c>
      <c r="J363" t="s">
        <v>4147</v>
      </c>
      <c r="K363" t="str">
        <f t="shared" si="56"/>
        <v>04610</v>
      </c>
    </row>
    <row r="364" spans="1:11" customFormat="1" x14ac:dyDescent="0.25">
      <c r="A364" t="str">
        <f t="shared" si="46"/>
        <v>04</v>
      </c>
      <c r="B364" t="s">
        <v>130</v>
      </c>
      <c r="C364" t="str">
        <f t="shared" si="55"/>
        <v>035</v>
      </c>
      <c r="D364" t="s">
        <v>164</v>
      </c>
      <c r="E364" t="str">
        <f t="shared" si="54"/>
        <v>01</v>
      </c>
      <c r="F364" t="str">
        <f>"003"</f>
        <v>003</v>
      </c>
      <c r="G364" t="str">
        <f>""</f>
        <v/>
      </c>
      <c r="H364" t="s">
        <v>0</v>
      </c>
      <c r="I364" t="s">
        <v>1032</v>
      </c>
      <c r="J364" t="s">
        <v>4147</v>
      </c>
      <c r="K364" t="str">
        <f t="shared" si="56"/>
        <v>04610</v>
      </c>
    </row>
    <row r="365" spans="1:11" customFormat="1" x14ac:dyDescent="0.25">
      <c r="A365" t="str">
        <f t="shared" si="46"/>
        <v>04</v>
      </c>
      <c r="B365" t="s">
        <v>130</v>
      </c>
      <c r="C365" t="str">
        <f t="shared" si="55"/>
        <v>035</v>
      </c>
      <c r="D365" t="s">
        <v>164</v>
      </c>
      <c r="E365" t="str">
        <f>"02"</f>
        <v>02</v>
      </c>
      <c r="F365" t="str">
        <f t="shared" ref="F365:F371" si="57">"001"</f>
        <v>001</v>
      </c>
      <c r="G365" t="str">
        <f>""</f>
        <v/>
      </c>
      <c r="H365" t="s">
        <v>1</v>
      </c>
      <c r="I365" t="s">
        <v>1033</v>
      </c>
      <c r="J365" t="s">
        <v>4148</v>
      </c>
      <c r="K365" t="str">
        <f t="shared" si="56"/>
        <v>04610</v>
      </c>
    </row>
    <row r="366" spans="1:11" customFormat="1" x14ac:dyDescent="0.25">
      <c r="A366" t="str">
        <f t="shared" si="46"/>
        <v>04</v>
      </c>
      <c r="B366" t="s">
        <v>130</v>
      </c>
      <c r="C366" t="str">
        <f t="shared" si="55"/>
        <v>035</v>
      </c>
      <c r="D366" t="s">
        <v>164</v>
      </c>
      <c r="E366" t="str">
        <f>"02"</f>
        <v>02</v>
      </c>
      <c r="F366" t="str">
        <f t="shared" si="57"/>
        <v>001</v>
      </c>
      <c r="G366" t="str">
        <f>""</f>
        <v/>
      </c>
      <c r="H366" t="s">
        <v>0</v>
      </c>
      <c r="I366" t="s">
        <v>1033</v>
      </c>
      <c r="J366" t="s">
        <v>4148</v>
      </c>
      <c r="K366" t="str">
        <f t="shared" si="56"/>
        <v>04610</v>
      </c>
    </row>
    <row r="367" spans="1:11" customFormat="1" x14ac:dyDescent="0.25">
      <c r="A367" t="str">
        <f t="shared" si="46"/>
        <v>04</v>
      </c>
      <c r="B367" t="s">
        <v>130</v>
      </c>
      <c r="C367" t="str">
        <f t="shared" si="55"/>
        <v>035</v>
      </c>
      <c r="D367" t="s">
        <v>164</v>
      </c>
      <c r="E367" t="str">
        <f>"03"</f>
        <v>03</v>
      </c>
      <c r="F367" t="str">
        <f t="shared" si="57"/>
        <v>001</v>
      </c>
      <c r="G367" t="str">
        <f>"01"</f>
        <v>01</v>
      </c>
      <c r="H367" t="s">
        <v>1</v>
      </c>
      <c r="I367" t="s">
        <v>1034</v>
      </c>
      <c r="J367" t="s">
        <v>4149</v>
      </c>
      <c r="K367" t="str">
        <f>"04617"</f>
        <v>04617</v>
      </c>
    </row>
    <row r="368" spans="1:11" customFormat="1" x14ac:dyDescent="0.25">
      <c r="A368" t="str">
        <f t="shared" si="46"/>
        <v>04</v>
      </c>
      <c r="B368" t="s">
        <v>130</v>
      </c>
      <c r="C368" t="str">
        <f t="shared" si="55"/>
        <v>035</v>
      </c>
      <c r="D368" t="s">
        <v>164</v>
      </c>
      <c r="E368" t="str">
        <f>"03"</f>
        <v>03</v>
      </c>
      <c r="F368" t="str">
        <f t="shared" si="57"/>
        <v>001</v>
      </c>
      <c r="G368" t="str">
        <f>"01"</f>
        <v>01</v>
      </c>
      <c r="H368" t="s">
        <v>0</v>
      </c>
      <c r="I368" t="s">
        <v>1034</v>
      </c>
      <c r="J368" t="s">
        <v>4149</v>
      </c>
      <c r="K368" t="str">
        <f>"04617"</f>
        <v>04617</v>
      </c>
    </row>
    <row r="369" spans="1:11" customFormat="1" x14ac:dyDescent="0.25">
      <c r="A369" t="str">
        <f t="shared" si="46"/>
        <v>04</v>
      </c>
      <c r="B369" t="s">
        <v>130</v>
      </c>
      <c r="C369" t="str">
        <f t="shared" si="55"/>
        <v>035</v>
      </c>
      <c r="D369" t="s">
        <v>164</v>
      </c>
      <c r="E369" t="str">
        <f>"03"</f>
        <v>03</v>
      </c>
      <c r="F369" t="str">
        <f t="shared" si="57"/>
        <v>001</v>
      </c>
      <c r="G369" t="str">
        <f>"02"</f>
        <v>02</v>
      </c>
      <c r="H369" t="s">
        <v>2</v>
      </c>
      <c r="I369" t="s">
        <v>1035</v>
      </c>
      <c r="J369" t="s">
        <v>4150</v>
      </c>
      <c r="K369" t="str">
        <f>"04618"</f>
        <v>04618</v>
      </c>
    </row>
    <row r="370" spans="1:11" customFormat="1" x14ac:dyDescent="0.25">
      <c r="A370" t="str">
        <f t="shared" si="46"/>
        <v>04</v>
      </c>
      <c r="B370" t="s">
        <v>130</v>
      </c>
      <c r="C370" t="str">
        <f t="shared" si="55"/>
        <v>035</v>
      </c>
      <c r="D370" t="s">
        <v>164</v>
      </c>
      <c r="E370" t="str">
        <f>"04"</f>
        <v>04</v>
      </c>
      <c r="F370" t="str">
        <f t="shared" si="57"/>
        <v>001</v>
      </c>
      <c r="G370" t="str">
        <f>"01"</f>
        <v>01</v>
      </c>
      <c r="H370" t="s">
        <v>1</v>
      </c>
      <c r="I370" t="s">
        <v>1036</v>
      </c>
      <c r="J370" t="s">
        <v>4151</v>
      </c>
      <c r="K370" t="str">
        <f>"04619"</f>
        <v>04619</v>
      </c>
    </row>
    <row r="371" spans="1:11" customFormat="1" x14ac:dyDescent="0.25">
      <c r="A371" t="str">
        <f t="shared" si="46"/>
        <v>04</v>
      </c>
      <c r="B371" t="s">
        <v>130</v>
      </c>
      <c r="C371" t="str">
        <f t="shared" si="55"/>
        <v>035</v>
      </c>
      <c r="D371" t="s">
        <v>164</v>
      </c>
      <c r="E371" t="str">
        <f>"04"</f>
        <v>04</v>
      </c>
      <c r="F371" t="str">
        <f t="shared" si="57"/>
        <v>001</v>
      </c>
      <c r="G371" t="str">
        <f>"02"</f>
        <v>02</v>
      </c>
      <c r="H371" t="s">
        <v>0</v>
      </c>
      <c r="I371" t="s">
        <v>1037</v>
      </c>
      <c r="J371" t="s">
        <v>4152</v>
      </c>
      <c r="K371" t="str">
        <f>"04618"</f>
        <v>04618</v>
      </c>
    </row>
    <row r="372" spans="1:11" customFormat="1" x14ac:dyDescent="0.25">
      <c r="A372" t="str">
        <f t="shared" si="46"/>
        <v>04</v>
      </c>
      <c r="B372" t="s">
        <v>130</v>
      </c>
      <c r="C372" t="str">
        <f t="shared" si="55"/>
        <v>035</v>
      </c>
      <c r="D372" t="s">
        <v>164</v>
      </c>
      <c r="E372" t="str">
        <f>"04"</f>
        <v>04</v>
      </c>
      <c r="F372" t="str">
        <f>"002"</f>
        <v>002</v>
      </c>
      <c r="G372" t="str">
        <f>"01"</f>
        <v>01</v>
      </c>
      <c r="H372" t="s">
        <v>1</v>
      </c>
      <c r="I372" t="s">
        <v>1038</v>
      </c>
      <c r="J372" t="s">
        <v>4153</v>
      </c>
      <c r="K372" t="str">
        <f>"04619"</f>
        <v>04619</v>
      </c>
    </row>
    <row r="373" spans="1:11" customFormat="1" x14ac:dyDescent="0.25">
      <c r="A373" t="str">
        <f t="shared" si="46"/>
        <v>04</v>
      </c>
      <c r="B373" t="s">
        <v>130</v>
      </c>
      <c r="C373" t="str">
        <f t="shared" si="55"/>
        <v>035</v>
      </c>
      <c r="D373" t="s">
        <v>164</v>
      </c>
      <c r="E373" t="str">
        <f>"04"</f>
        <v>04</v>
      </c>
      <c r="F373" t="str">
        <f>"002"</f>
        <v>002</v>
      </c>
      <c r="G373" t="str">
        <f>"02"</f>
        <v>02</v>
      </c>
      <c r="H373" t="s">
        <v>0</v>
      </c>
      <c r="I373" t="s">
        <v>1039</v>
      </c>
      <c r="J373" t="s">
        <v>4154</v>
      </c>
      <c r="K373" t="str">
        <f>"04619"</f>
        <v>04619</v>
      </c>
    </row>
    <row r="374" spans="1:11" customFormat="1" x14ac:dyDescent="0.25">
      <c r="A374" t="str">
        <f t="shared" si="46"/>
        <v>04</v>
      </c>
      <c r="B374" t="s">
        <v>130</v>
      </c>
      <c r="C374" t="str">
        <f>"036"</f>
        <v>036</v>
      </c>
      <c r="D374" t="s">
        <v>165</v>
      </c>
      <c r="E374" t="str">
        <f t="shared" ref="E374:E389" si="58">"01"</f>
        <v>01</v>
      </c>
      <c r="F374" t="str">
        <f>"001"</f>
        <v>001</v>
      </c>
      <c r="G374" t="str">
        <f>""</f>
        <v/>
      </c>
      <c r="H374" t="s">
        <v>3</v>
      </c>
      <c r="I374" t="s">
        <v>1040</v>
      </c>
      <c r="J374" t="s">
        <v>4155</v>
      </c>
      <c r="K374" t="str">
        <f>"04859"</f>
        <v>04859</v>
      </c>
    </row>
    <row r="375" spans="1:11" customFormat="1" x14ac:dyDescent="0.25">
      <c r="A375" t="str">
        <f t="shared" si="46"/>
        <v>04</v>
      </c>
      <c r="B375" t="s">
        <v>130</v>
      </c>
      <c r="C375" t="str">
        <f>"037"</f>
        <v>037</v>
      </c>
      <c r="D375" t="s">
        <v>166</v>
      </c>
      <c r="E375" t="str">
        <f t="shared" si="58"/>
        <v>01</v>
      </c>
      <c r="F375" t="str">
        <f>"001"</f>
        <v>001</v>
      </c>
      <c r="G375" t="str">
        <f>""</f>
        <v/>
      </c>
      <c r="H375" t="s">
        <v>3</v>
      </c>
      <c r="I375" t="s">
        <v>1041</v>
      </c>
      <c r="J375" t="s">
        <v>4156</v>
      </c>
      <c r="K375" t="str">
        <f>"04825"</f>
        <v>04825</v>
      </c>
    </row>
    <row r="376" spans="1:11" customFormat="1" x14ac:dyDescent="0.25">
      <c r="A376" t="str">
        <f t="shared" si="46"/>
        <v>04</v>
      </c>
      <c r="B376" t="s">
        <v>130</v>
      </c>
      <c r="C376" t="str">
        <f>"037"</f>
        <v>037</v>
      </c>
      <c r="D376" t="s">
        <v>166</v>
      </c>
      <c r="E376" t="str">
        <f t="shared" si="58"/>
        <v>01</v>
      </c>
      <c r="F376" t="str">
        <f>"002"</f>
        <v>002</v>
      </c>
      <c r="G376" t="str">
        <f>"01"</f>
        <v>01</v>
      </c>
      <c r="H376" t="s">
        <v>1</v>
      </c>
      <c r="I376" t="s">
        <v>1042</v>
      </c>
      <c r="J376" t="s">
        <v>4157</v>
      </c>
      <c r="K376" t="str">
        <f>"04825"</f>
        <v>04825</v>
      </c>
    </row>
    <row r="377" spans="1:11" customFormat="1" x14ac:dyDescent="0.25">
      <c r="A377" t="str">
        <f t="shared" si="46"/>
        <v>04</v>
      </c>
      <c r="B377" t="s">
        <v>130</v>
      </c>
      <c r="C377" t="str">
        <f>"037"</f>
        <v>037</v>
      </c>
      <c r="D377" t="s">
        <v>166</v>
      </c>
      <c r="E377" t="str">
        <f t="shared" si="58"/>
        <v>01</v>
      </c>
      <c r="F377" t="str">
        <f>"002"</f>
        <v>002</v>
      </c>
      <c r="G377" t="str">
        <f>"02"</f>
        <v>02</v>
      </c>
      <c r="H377" t="s">
        <v>0</v>
      </c>
      <c r="I377" t="s">
        <v>1043</v>
      </c>
      <c r="J377" t="s">
        <v>4158</v>
      </c>
      <c r="K377" t="str">
        <f>"04825"</f>
        <v>04825</v>
      </c>
    </row>
    <row r="378" spans="1:11" customFormat="1" x14ac:dyDescent="0.25">
      <c r="A378" t="str">
        <f t="shared" si="46"/>
        <v>04</v>
      </c>
      <c r="B378" t="s">
        <v>130</v>
      </c>
      <c r="C378" t="str">
        <f>"038"</f>
        <v>038</v>
      </c>
      <c r="D378" t="s">
        <v>167</v>
      </c>
      <c r="E378" t="str">
        <f t="shared" si="58"/>
        <v>01</v>
      </c>
      <c r="F378" t="str">
        <f>"001"</f>
        <v>001</v>
      </c>
      <c r="G378" t="str">
        <f>""</f>
        <v/>
      </c>
      <c r="H378" t="s">
        <v>1</v>
      </c>
      <c r="I378" t="s">
        <v>123</v>
      </c>
      <c r="J378" t="s">
        <v>4159</v>
      </c>
      <c r="K378" t="str">
        <f>"04750"</f>
        <v>04750</v>
      </c>
    </row>
    <row r="379" spans="1:11" customFormat="1" x14ac:dyDescent="0.25">
      <c r="A379" t="str">
        <f t="shared" si="46"/>
        <v>04</v>
      </c>
      <c r="B379" t="s">
        <v>130</v>
      </c>
      <c r="C379" t="str">
        <f>"038"</f>
        <v>038</v>
      </c>
      <c r="D379" t="s">
        <v>167</v>
      </c>
      <c r="E379" t="str">
        <f t="shared" si="58"/>
        <v>01</v>
      </c>
      <c r="F379" t="str">
        <f>"001"</f>
        <v>001</v>
      </c>
      <c r="G379" t="str">
        <f>""</f>
        <v/>
      </c>
      <c r="H379" t="s">
        <v>0</v>
      </c>
      <c r="I379" t="s">
        <v>123</v>
      </c>
      <c r="J379" t="s">
        <v>4159</v>
      </c>
      <c r="K379" t="str">
        <f>"04750"</f>
        <v>04750</v>
      </c>
    </row>
    <row r="380" spans="1:11" customFormat="1" x14ac:dyDescent="0.25">
      <c r="A380" t="str">
        <f t="shared" si="46"/>
        <v>04</v>
      </c>
      <c r="B380" t="s">
        <v>130</v>
      </c>
      <c r="C380" t="str">
        <f>"038"</f>
        <v>038</v>
      </c>
      <c r="D380" t="s">
        <v>167</v>
      </c>
      <c r="E380" t="str">
        <f t="shared" si="58"/>
        <v>01</v>
      </c>
      <c r="F380" t="str">
        <f>"002"</f>
        <v>002</v>
      </c>
      <c r="G380" t="str">
        <f>"01"</f>
        <v>01</v>
      </c>
      <c r="H380" t="s">
        <v>1</v>
      </c>
      <c r="I380" t="s">
        <v>45</v>
      </c>
      <c r="J380" t="s">
        <v>4160</v>
      </c>
      <c r="K380" t="str">
        <f>"04750"</f>
        <v>04750</v>
      </c>
    </row>
    <row r="381" spans="1:11" customFormat="1" x14ac:dyDescent="0.25">
      <c r="A381" t="str">
        <f t="shared" si="46"/>
        <v>04</v>
      </c>
      <c r="B381" t="s">
        <v>130</v>
      </c>
      <c r="C381" t="str">
        <f>"038"</f>
        <v>038</v>
      </c>
      <c r="D381" t="s">
        <v>167</v>
      </c>
      <c r="E381" t="str">
        <f t="shared" si="58"/>
        <v>01</v>
      </c>
      <c r="F381" t="str">
        <f>"002"</f>
        <v>002</v>
      </c>
      <c r="G381" t="str">
        <f>"01"</f>
        <v>01</v>
      </c>
      <c r="H381" t="s">
        <v>0</v>
      </c>
      <c r="I381" t="s">
        <v>45</v>
      </c>
      <c r="J381" t="s">
        <v>4160</v>
      </c>
      <c r="K381" t="str">
        <f>"04750"</f>
        <v>04750</v>
      </c>
    </row>
    <row r="382" spans="1:11" customFormat="1" x14ac:dyDescent="0.25">
      <c r="A382" t="str">
        <f t="shared" si="46"/>
        <v>04</v>
      </c>
      <c r="B382" t="s">
        <v>130</v>
      </c>
      <c r="C382" t="str">
        <f>"038"</f>
        <v>038</v>
      </c>
      <c r="D382" t="s">
        <v>167</v>
      </c>
      <c r="E382" t="str">
        <f t="shared" si="58"/>
        <v>01</v>
      </c>
      <c r="F382" t="str">
        <f>"002"</f>
        <v>002</v>
      </c>
      <c r="G382" t="str">
        <f>"02"</f>
        <v>02</v>
      </c>
      <c r="H382" t="s">
        <v>2</v>
      </c>
      <c r="I382" t="s">
        <v>1044</v>
      </c>
      <c r="J382" t="s">
        <v>4161</v>
      </c>
      <c r="K382" t="str">
        <f>"04750"</f>
        <v>04750</v>
      </c>
    </row>
    <row r="383" spans="1:11" customFormat="1" x14ac:dyDescent="0.25">
      <c r="A383" t="str">
        <f t="shared" si="46"/>
        <v>04</v>
      </c>
      <c r="B383" t="s">
        <v>130</v>
      </c>
      <c r="C383" t="str">
        <f>"041"</f>
        <v>041</v>
      </c>
      <c r="D383" t="s">
        <v>168</v>
      </c>
      <c r="E383" t="str">
        <f t="shared" si="58"/>
        <v>01</v>
      </c>
      <c r="F383" t="str">
        <f t="shared" ref="F383:F394" si="59">"001"</f>
        <v>001</v>
      </c>
      <c r="G383" t="str">
        <f>""</f>
        <v/>
      </c>
      <c r="H383" t="s">
        <v>3</v>
      </c>
      <c r="I383" t="s">
        <v>1045</v>
      </c>
      <c r="J383" t="s">
        <v>4162</v>
      </c>
      <c r="K383" t="str">
        <f>"04729"</f>
        <v>04729</v>
      </c>
    </row>
    <row r="384" spans="1:11" customFormat="1" x14ac:dyDescent="0.25">
      <c r="A384" t="str">
        <f t="shared" si="46"/>
        <v>04</v>
      </c>
      <c r="B384" t="s">
        <v>130</v>
      </c>
      <c r="C384" t="str">
        <f>"043"</f>
        <v>043</v>
      </c>
      <c r="D384" t="s">
        <v>169</v>
      </c>
      <c r="E384" t="str">
        <f t="shared" si="58"/>
        <v>01</v>
      </c>
      <c r="F384" t="str">
        <f t="shared" si="59"/>
        <v>001</v>
      </c>
      <c r="G384" t="str">
        <f>""</f>
        <v/>
      </c>
      <c r="H384" t="s">
        <v>3</v>
      </c>
      <c r="I384" t="s">
        <v>101</v>
      </c>
      <c r="J384" t="s">
        <v>4163</v>
      </c>
      <c r="K384" t="str">
        <f>"04728"</f>
        <v>04728</v>
      </c>
    </row>
    <row r="385" spans="1:11" customFormat="1" x14ac:dyDescent="0.25">
      <c r="A385" t="str">
        <f t="shared" si="46"/>
        <v>04</v>
      </c>
      <c r="B385" t="s">
        <v>130</v>
      </c>
      <c r="C385" t="str">
        <f>"044"</f>
        <v>044</v>
      </c>
      <c r="D385" t="s">
        <v>170</v>
      </c>
      <c r="E385" t="str">
        <f t="shared" si="58"/>
        <v>01</v>
      </c>
      <c r="F385" t="str">
        <f t="shared" si="59"/>
        <v>001</v>
      </c>
      <c r="G385" t="str">
        <f>""</f>
        <v/>
      </c>
      <c r="H385" t="s">
        <v>1</v>
      </c>
      <c r="I385" t="s">
        <v>1046</v>
      </c>
      <c r="J385" t="s">
        <v>4164</v>
      </c>
      <c r="K385" t="str">
        <f>"04869"</f>
        <v>04869</v>
      </c>
    </row>
    <row r="386" spans="1:11" customFormat="1" x14ac:dyDescent="0.25">
      <c r="A386" t="str">
        <f t="shared" si="46"/>
        <v>04</v>
      </c>
      <c r="B386" t="s">
        <v>130</v>
      </c>
      <c r="C386" t="str">
        <f>"044"</f>
        <v>044</v>
      </c>
      <c r="D386" t="s">
        <v>170</v>
      </c>
      <c r="E386" t="str">
        <f t="shared" si="58"/>
        <v>01</v>
      </c>
      <c r="F386" t="str">
        <f t="shared" si="59"/>
        <v>001</v>
      </c>
      <c r="G386" t="str">
        <f>""</f>
        <v/>
      </c>
      <c r="H386" t="s">
        <v>0</v>
      </c>
      <c r="I386" t="s">
        <v>1046</v>
      </c>
      <c r="J386" t="s">
        <v>4164</v>
      </c>
      <c r="K386" t="str">
        <f>"04869"</f>
        <v>04869</v>
      </c>
    </row>
    <row r="387" spans="1:11" customFormat="1" x14ac:dyDescent="0.25">
      <c r="A387" t="str">
        <f t="shared" ref="A387:A450" si="60">"04"</f>
        <v>04</v>
      </c>
      <c r="B387" t="s">
        <v>130</v>
      </c>
      <c r="C387" t="str">
        <f>"044"</f>
        <v>044</v>
      </c>
      <c r="D387" t="s">
        <v>170</v>
      </c>
      <c r="E387" t="str">
        <f t="shared" si="58"/>
        <v>01</v>
      </c>
      <c r="F387" t="str">
        <f t="shared" si="59"/>
        <v>001</v>
      </c>
      <c r="G387" t="str">
        <f>""</f>
        <v/>
      </c>
      <c r="H387" t="s">
        <v>2</v>
      </c>
      <c r="I387" t="s">
        <v>1046</v>
      </c>
      <c r="J387" t="s">
        <v>4164</v>
      </c>
      <c r="K387" t="str">
        <f>"04869"</f>
        <v>04869</v>
      </c>
    </row>
    <row r="388" spans="1:11" customFormat="1" x14ac:dyDescent="0.25">
      <c r="A388" t="str">
        <f t="shared" si="60"/>
        <v>04</v>
      </c>
      <c r="B388" t="s">
        <v>130</v>
      </c>
      <c r="C388" t="str">
        <f>"045"</f>
        <v>045</v>
      </c>
      <c r="D388" t="s">
        <v>171</v>
      </c>
      <c r="E388" t="str">
        <f t="shared" si="58"/>
        <v>01</v>
      </c>
      <c r="F388" t="str">
        <f t="shared" si="59"/>
        <v>001</v>
      </c>
      <c r="G388" t="str">
        <f>"01"</f>
        <v>01</v>
      </c>
      <c r="H388" t="s">
        <v>1</v>
      </c>
      <c r="I388" t="s">
        <v>1047</v>
      </c>
      <c r="J388" t="s">
        <v>4165</v>
      </c>
      <c r="K388" t="str">
        <f>"04500"</f>
        <v>04500</v>
      </c>
    </row>
    <row r="389" spans="1:11" customFormat="1" x14ac:dyDescent="0.25">
      <c r="A389" t="str">
        <f t="shared" si="60"/>
        <v>04</v>
      </c>
      <c r="B389" t="s">
        <v>130</v>
      </c>
      <c r="C389" t="str">
        <f>"045"</f>
        <v>045</v>
      </c>
      <c r="D389" t="s">
        <v>171</v>
      </c>
      <c r="E389" t="str">
        <f t="shared" si="58"/>
        <v>01</v>
      </c>
      <c r="F389" t="str">
        <f t="shared" si="59"/>
        <v>001</v>
      </c>
      <c r="G389" t="str">
        <f>"02"</f>
        <v>02</v>
      </c>
      <c r="H389" t="s">
        <v>0</v>
      </c>
      <c r="I389" t="s">
        <v>1048</v>
      </c>
      <c r="J389" t="s">
        <v>4166</v>
      </c>
      <c r="K389" t="str">
        <f>"04500"</f>
        <v>04500</v>
      </c>
    </row>
    <row r="390" spans="1:11" customFormat="1" x14ac:dyDescent="0.25">
      <c r="A390" t="str">
        <f t="shared" si="60"/>
        <v>04</v>
      </c>
      <c r="B390" t="s">
        <v>130</v>
      </c>
      <c r="C390" t="str">
        <f>"045"</f>
        <v>045</v>
      </c>
      <c r="D390" t="s">
        <v>171</v>
      </c>
      <c r="E390" t="str">
        <f>"03"</f>
        <v>03</v>
      </c>
      <c r="F390" t="str">
        <f t="shared" si="59"/>
        <v>001</v>
      </c>
      <c r="G390" t="str">
        <f>""</f>
        <v/>
      </c>
      <c r="H390" t="s">
        <v>3</v>
      </c>
      <c r="I390" t="s">
        <v>19</v>
      </c>
      <c r="J390" t="s">
        <v>4167</v>
      </c>
      <c r="K390" t="str">
        <f>"04500"</f>
        <v>04500</v>
      </c>
    </row>
    <row r="391" spans="1:11" customFormat="1" x14ac:dyDescent="0.25">
      <c r="A391" t="str">
        <f t="shared" si="60"/>
        <v>04</v>
      </c>
      <c r="B391" t="s">
        <v>130</v>
      </c>
      <c r="C391" t="str">
        <f>"046"</f>
        <v>046</v>
      </c>
      <c r="D391" t="s">
        <v>172</v>
      </c>
      <c r="E391" t="str">
        <f t="shared" ref="E391:E404" si="61">"01"</f>
        <v>01</v>
      </c>
      <c r="F391" t="str">
        <f t="shared" si="59"/>
        <v>001</v>
      </c>
      <c r="G391" t="str">
        <f>"01"</f>
        <v>01</v>
      </c>
      <c r="H391" t="s">
        <v>1</v>
      </c>
      <c r="I391" t="s">
        <v>1049</v>
      </c>
      <c r="J391" t="s">
        <v>4163</v>
      </c>
      <c r="K391" t="str">
        <f>"04460"</f>
        <v>04460</v>
      </c>
    </row>
    <row r="392" spans="1:11" customFormat="1" x14ac:dyDescent="0.25">
      <c r="A392" t="str">
        <f t="shared" si="60"/>
        <v>04</v>
      </c>
      <c r="B392" t="s">
        <v>130</v>
      </c>
      <c r="C392" t="str">
        <f>"046"</f>
        <v>046</v>
      </c>
      <c r="D392" t="s">
        <v>172</v>
      </c>
      <c r="E392" t="str">
        <f t="shared" si="61"/>
        <v>01</v>
      </c>
      <c r="F392" t="str">
        <f t="shared" si="59"/>
        <v>001</v>
      </c>
      <c r="G392" t="str">
        <f>"02"</f>
        <v>02</v>
      </c>
      <c r="H392" t="s">
        <v>0</v>
      </c>
      <c r="I392" t="s">
        <v>51</v>
      </c>
      <c r="J392" t="s">
        <v>4168</v>
      </c>
      <c r="K392" t="str">
        <f>"04479"</f>
        <v>04479</v>
      </c>
    </row>
    <row r="393" spans="1:11" customFormat="1" x14ac:dyDescent="0.25">
      <c r="A393" t="str">
        <f t="shared" si="60"/>
        <v>04</v>
      </c>
      <c r="B393" t="s">
        <v>130</v>
      </c>
      <c r="C393" t="str">
        <f>"047"</f>
        <v>047</v>
      </c>
      <c r="D393" t="s">
        <v>173</v>
      </c>
      <c r="E393" t="str">
        <f t="shared" si="61"/>
        <v>01</v>
      </c>
      <c r="F393" t="str">
        <f t="shared" si="59"/>
        <v>001</v>
      </c>
      <c r="G393" t="str">
        <f>""</f>
        <v/>
      </c>
      <c r="H393" t="s">
        <v>1</v>
      </c>
      <c r="I393" t="s">
        <v>1050</v>
      </c>
      <c r="J393" t="s">
        <v>4169</v>
      </c>
      <c r="K393" t="str">
        <f>"04560"</f>
        <v>04560</v>
      </c>
    </row>
    <row r="394" spans="1:11" customFormat="1" x14ac:dyDescent="0.25">
      <c r="A394" t="str">
        <f t="shared" si="60"/>
        <v>04</v>
      </c>
      <c r="B394" t="s">
        <v>130</v>
      </c>
      <c r="C394" t="str">
        <f>"047"</f>
        <v>047</v>
      </c>
      <c r="D394" t="s">
        <v>173</v>
      </c>
      <c r="E394" t="str">
        <f t="shared" si="61"/>
        <v>01</v>
      </c>
      <c r="F394" t="str">
        <f t="shared" si="59"/>
        <v>001</v>
      </c>
      <c r="G394" t="str">
        <f>""</f>
        <v/>
      </c>
      <c r="H394" t="s">
        <v>0</v>
      </c>
      <c r="I394" t="s">
        <v>1050</v>
      </c>
      <c r="J394" t="s">
        <v>4169</v>
      </c>
      <c r="K394" t="str">
        <f>"04560"</f>
        <v>04560</v>
      </c>
    </row>
    <row r="395" spans="1:11" customFormat="1" x14ac:dyDescent="0.25">
      <c r="A395" t="str">
        <f t="shared" si="60"/>
        <v>04</v>
      </c>
      <c r="B395" t="s">
        <v>130</v>
      </c>
      <c r="C395" t="str">
        <f>"047"</f>
        <v>047</v>
      </c>
      <c r="D395" t="s">
        <v>173</v>
      </c>
      <c r="E395" t="str">
        <f t="shared" si="61"/>
        <v>01</v>
      </c>
      <c r="F395" t="str">
        <f>"002"</f>
        <v>002</v>
      </c>
      <c r="G395" t="str">
        <f>""</f>
        <v/>
      </c>
      <c r="H395" t="s">
        <v>1</v>
      </c>
      <c r="I395" t="s">
        <v>1051</v>
      </c>
      <c r="J395" t="s">
        <v>4170</v>
      </c>
      <c r="K395" t="str">
        <f>"04560"</f>
        <v>04560</v>
      </c>
    </row>
    <row r="396" spans="1:11" customFormat="1" x14ac:dyDescent="0.25">
      <c r="A396" t="str">
        <f t="shared" si="60"/>
        <v>04</v>
      </c>
      <c r="B396" t="s">
        <v>130</v>
      </c>
      <c r="C396" t="str">
        <f>"047"</f>
        <v>047</v>
      </c>
      <c r="D396" t="s">
        <v>173</v>
      </c>
      <c r="E396" t="str">
        <f t="shared" si="61"/>
        <v>01</v>
      </c>
      <c r="F396" t="str">
        <f>"002"</f>
        <v>002</v>
      </c>
      <c r="G396" t="str">
        <f>""</f>
        <v/>
      </c>
      <c r="H396" t="s">
        <v>0</v>
      </c>
      <c r="I396" t="s">
        <v>1051</v>
      </c>
      <c r="J396" t="s">
        <v>4170</v>
      </c>
      <c r="K396" t="str">
        <f>"04560"</f>
        <v>04560</v>
      </c>
    </row>
    <row r="397" spans="1:11" customFormat="1" x14ac:dyDescent="0.25">
      <c r="A397" t="str">
        <f t="shared" si="60"/>
        <v>04</v>
      </c>
      <c r="B397" t="s">
        <v>130</v>
      </c>
      <c r="C397" t="str">
        <f>"048"</f>
        <v>048</v>
      </c>
      <c r="D397" t="s">
        <v>174</v>
      </c>
      <c r="E397" t="str">
        <f t="shared" si="61"/>
        <v>01</v>
      </c>
      <c r="F397" t="str">
        <f>"001"</f>
        <v>001</v>
      </c>
      <c r="G397" t="str">
        <f>"01"</f>
        <v>01</v>
      </c>
      <c r="H397" t="s">
        <v>1</v>
      </c>
      <c r="I397" t="s">
        <v>1052</v>
      </c>
      <c r="J397" t="s">
        <v>4171</v>
      </c>
      <c r="K397" t="str">
        <f>"04280"</f>
        <v>04280</v>
      </c>
    </row>
    <row r="398" spans="1:11" customFormat="1" x14ac:dyDescent="0.25">
      <c r="A398" t="str">
        <f t="shared" si="60"/>
        <v>04</v>
      </c>
      <c r="B398" t="s">
        <v>130</v>
      </c>
      <c r="C398" t="str">
        <f>"048"</f>
        <v>048</v>
      </c>
      <c r="D398" t="s">
        <v>174</v>
      </c>
      <c r="E398" t="str">
        <f t="shared" si="61"/>
        <v>01</v>
      </c>
      <c r="F398" t="str">
        <f>"001"</f>
        <v>001</v>
      </c>
      <c r="G398" t="str">
        <f>"01"</f>
        <v>01</v>
      </c>
      <c r="H398" t="s">
        <v>0</v>
      </c>
      <c r="I398" t="s">
        <v>1052</v>
      </c>
      <c r="J398" t="s">
        <v>4171</v>
      </c>
      <c r="K398" t="str">
        <f>"04280"</f>
        <v>04280</v>
      </c>
    </row>
    <row r="399" spans="1:11" customFormat="1" x14ac:dyDescent="0.25">
      <c r="A399" t="str">
        <f t="shared" si="60"/>
        <v>04</v>
      </c>
      <c r="B399" t="s">
        <v>130</v>
      </c>
      <c r="C399" t="str">
        <f>"048"</f>
        <v>048</v>
      </c>
      <c r="D399" t="s">
        <v>174</v>
      </c>
      <c r="E399" t="str">
        <f t="shared" si="61"/>
        <v>01</v>
      </c>
      <c r="F399" t="str">
        <f>"001"</f>
        <v>001</v>
      </c>
      <c r="G399" t="str">
        <f>"02"</f>
        <v>02</v>
      </c>
      <c r="H399" t="s">
        <v>2</v>
      </c>
      <c r="I399" t="s">
        <v>1053</v>
      </c>
      <c r="J399" t="s">
        <v>4172</v>
      </c>
      <c r="K399" t="str">
        <f>"04288"</f>
        <v>04288</v>
      </c>
    </row>
    <row r="400" spans="1:11" customFormat="1" x14ac:dyDescent="0.25">
      <c r="A400" t="str">
        <f t="shared" si="60"/>
        <v>04</v>
      </c>
      <c r="B400" t="s">
        <v>130</v>
      </c>
      <c r="C400" t="str">
        <f t="shared" ref="C400:C408" si="62">"049"</f>
        <v>049</v>
      </c>
      <c r="D400" t="s">
        <v>175</v>
      </c>
      <c r="E400" t="str">
        <f t="shared" si="61"/>
        <v>01</v>
      </c>
      <c r="F400" t="str">
        <f>"001"</f>
        <v>001</v>
      </c>
      <c r="G400" t="str">
        <f>""</f>
        <v/>
      </c>
      <c r="H400" t="s">
        <v>1</v>
      </c>
      <c r="I400" t="s">
        <v>1054</v>
      </c>
      <c r="J400" t="s">
        <v>4173</v>
      </c>
      <c r="K400" t="str">
        <f t="shared" ref="K400:K408" si="63">"04630"</f>
        <v>04630</v>
      </c>
    </row>
    <row r="401" spans="1:11" customFormat="1" x14ac:dyDescent="0.25">
      <c r="A401" t="str">
        <f t="shared" si="60"/>
        <v>04</v>
      </c>
      <c r="B401" t="s">
        <v>130</v>
      </c>
      <c r="C401" t="str">
        <f t="shared" si="62"/>
        <v>049</v>
      </c>
      <c r="D401" t="s">
        <v>175</v>
      </c>
      <c r="E401" t="str">
        <f t="shared" si="61"/>
        <v>01</v>
      </c>
      <c r="F401" t="str">
        <f>"001"</f>
        <v>001</v>
      </c>
      <c r="G401" t="str">
        <f>""</f>
        <v/>
      </c>
      <c r="H401" t="s">
        <v>0</v>
      </c>
      <c r="I401" t="s">
        <v>1054</v>
      </c>
      <c r="J401" t="s">
        <v>4173</v>
      </c>
      <c r="K401" t="str">
        <f t="shared" si="63"/>
        <v>04630</v>
      </c>
    </row>
    <row r="402" spans="1:11" customFormat="1" x14ac:dyDescent="0.25">
      <c r="A402" t="str">
        <f t="shared" si="60"/>
        <v>04</v>
      </c>
      <c r="B402" t="s">
        <v>130</v>
      </c>
      <c r="C402" t="str">
        <f t="shared" si="62"/>
        <v>049</v>
      </c>
      <c r="D402" t="s">
        <v>175</v>
      </c>
      <c r="E402" t="str">
        <f t="shared" si="61"/>
        <v>01</v>
      </c>
      <c r="F402" t="str">
        <f>"002"</f>
        <v>002</v>
      </c>
      <c r="G402" t="str">
        <f>""</f>
        <v/>
      </c>
      <c r="H402" t="s">
        <v>1</v>
      </c>
      <c r="I402" t="s">
        <v>1054</v>
      </c>
      <c r="J402" t="s">
        <v>4173</v>
      </c>
      <c r="K402" t="str">
        <f t="shared" si="63"/>
        <v>04630</v>
      </c>
    </row>
    <row r="403" spans="1:11" customFormat="1" x14ac:dyDescent="0.25">
      <c r="A403" t="str">
        <f t="shared" si="60"/>
        <v>04</v>
      </c>
      <c r="B403" t="s">
        <v>130</v>
      </c>
      <c r="C403" t="str">
        <f t="shared" si="62"/>
        <v>049</v>
      </c>
      <c r="D403" t="s">
        <v>175</v>
      </c>
      <c r="E403" t="str">
        <f t="shared" si="61"/>
        <v>01</v>
      </c>
      <c r="F403" t="str">
        <f>"002"</f>
        <v>002</v>
      </c>
      <c r="G403" t="str">
        <f>""</f>
        <v/>
      </c>
      <c r="H403" t="s">
        <v>0</v>
      </c>
      <c r="I403" t="s">
        <v>1054</v>
      </c>
      <c r="J403" t="s">
        <v>4173</v>
      </c>
      <c r="K403" t="str">
        <f t="shared" si="63"/>
        <v>04630</v>
      </c>
    </row>
    <row r="404" spans="1:11" customFormat="1" x14ac:dyDescent="0.25">
      <c r="A404" t="str">
        <f t="shared" si="60"/>
        <v>04</v>
      </c>
      <c r="B404" t="s">
        <v>130</v>
      </c>
      <c r="C404" t="str">
        <f t="shared" si="62"/>
        <v>049</v>
      </c>
      <c r="D404" t="s">
        <v>175</v>
      </c>
      <c r="E404" t="str">
        <f t="shared" si="61"/>
        <v>01</v>
      </c>
      <c r="F404" t="str">
        <f>"002"</f>
        <v>002</v>
      </c>
      <c r="G404" t="str">
        <f>""</f>
        <v/>
      </c>
      <c r="H404" t="s">
        <v>2</v>
      </c>
      <c r="I404" t="s">
        <v>1054</v>
      </c>
      <c r="J404" t="s">
        <v>4173</v>
      </c>
      <c r="K404" t="str">
        <f t="shared" si="63"/>
        <v>04630</v>
      </c>
    </row>
    <row r="405" spans="1:11" customFormat="1" x14ac:dyDescent="0.25">
      <c r="A405" t="str">
        <f t="shared" si="60"/>
        <v>04</v>
      </c>
      <c r="B405" t="s">
        <v>130</v>
      </c>
      <c r="C405" t="str">
        <f t="shared" si="62"/>
        <v>049</v>
      </c>
      <c r="D405" t="s">
        <v>175</v>
      </c>
      <c r="E405" t="str">
        <f>"02"</f>
        <v>02</v>
      </c>
      <c r="F405" t="str">
        <f>"001"</f>
        <v>001</v>
      </c>
      <c r="G405" t="str">
        <f>""</f>
        <v/>
      </c>
      <c r="H405" t="s">
        <v>1</v>
      </c>
      <c r="I405" t="s">
        <v>27</v>
      </c>
      <c r="J405" t="s">
        <v>4174</v>
      </c>
      <c r="K405" t="str">
        <f t="shared" si="63"/>
        <v>04630</v>
      </c>
    </row>
    <row r="406" spans="1:11" customFormat="1" x14ac:dyDescent="0.25">
      <c r="A406" t="str">
        <f t="shared" si="60"/>
        <v>04</v>
      </c>
      <c r="B406" t="s">
        <v>130</v>
      </c>
      <c r="C406" t="str">
        <f t="shared" si="62"/>
        <v>049</v>
      </c>
      <c r="D406" t="s">
        <v>175</v>
      </c>
      <c r="E406" t="str">
        <f>"02"</f>
        <v>02</v>
      </c>
      <c r="F406" t="str">
        <f>"001"</f>
        <v>001</v>
      </c>
      <c r="G406" t="str">
        <f>""</f>
        <v/>
      </c>
      <c r="H406" t="s">
        <v>0</v>
      </c>
      <c r="I406" t="s">
        <v>27</v>
      </c>
      <c r="J406" t="s">
        <v>4174</v>
      </c>
      <c r="K406" t="str">
        <f t="shared" si="63"/>
        <v>04630</v>
      </c>
    </row>
    <row r="407" spans="1:11" customFormat="1" x14ac:dyDescent="0.25">
      <c r="A407" t="str">
        <f t="shared" si="60"/>
        <v>04</v>
      </c>
      <c r="B407" t="s">
        <v>130</v>
      </c>
      <c r="C407" t="str">
        <f t="shared" si="62"/>
        <v>049</v>
      </c>
      <c r="D407" t="s">
        <v>175</v>
      </c>
      <c r="E407" t="str">
        <f>"02"</f>
        <v>02</v>
      </c>
      <c r="F407" t="str">
        <f>"002"</f>
        <v>002</v>
      </c>
      <c r="G407" t="str">
        <f>""</f>
        <v/>
      </c>
      <c r="H407" t="s">
        <v>1</v>
      </c>
      <c r="I407" t="s">
        <v>27</v>
      </c>
      <c r="J407" t="s">
        <v>4174</v>
      </c>
      <c r="K407" t="str">
        <f t="shared" si="63"/>
        <v>04630</v>
      </c>
    </row>
    <row r="408" spans="1:11" customFormat="1" x14ac:dyDescent="0.25">
      <c r="A408" t="str">
        <f t="shared" si="60"/>
        <v>04</v>
      </c>
      <c r="B408" t="s">
        <v>130</v>
      </c>
      <c r="C408" t="str">
        <f t="shared" si="62"/>
        <v>049</v>
      </c>
      <c r="D408" t="s">
        <v>175</v>
      </c>
      <c r="E408" t="str">
        <f>"02"</f>
        <v>02</v>
      </c>
      <c r="F408" t="str">
        <f>"002"</f>
        <v>002</v>
      </c>
      <c r="G408" t="str">
        <f>""</f>
        <v/>
      </c>
      <c r="H408" t="s">
        <v>0</v>
      </c>
      <c r="I408" t="s">
        <v>27</v>
      </c>
      <c r="J408" t="s">
        <v>4174</v>
      </c>
      <c r="K408" t="str">
        <f t="shared" si="63"/>
        <v>04630</v>
      </c>
    </row>
    <row r="409" spans="1:11" customFormat="1" x14ac:dyDescent="0.25">
      <c r="A409" t="str">
        <f t="shared" si="60"/>
        <v>04</v>
      </c>
      <c r="B409" t="s">
        <v>130</v>
      </c>
      <c r="C409" t="str">
        <f>"050"</f>
        <v>050</v>
      </c>
      <c r="D409" t="s">
        <v>176</v>
      </c>
      <c r="E409" t="str">
        <f t="shared" ref="E409:E435" si="64">"01"</f>
        <v>01</v>
      </c>
      <c r="F409" t="str">
        <f>"001"</f>
        <v>001</v>
      </c>
      <c r="G409" t="str">
        <f>""</f>
        <v/>
      </c>
      <c r="H409" t="s">
        <v>3</v>
      </c>
      <c r="I409" t="s">
        <v>1055</v>
      </c>
      <c r="J409" t="s">
        <v>4175</v>
      </c>
      <c r="K409" t="str">
        <f>"04550"</f>
        <v>04550</v>
      </c>
    </row>
    <row r="410" spans="1:11" customFormat="1" x14ac:dyDescent="0.25">
      <c r="A410" t="str">
        <f t="shared" si="60"/>
        <v>04</v>
      </c>
      <c r="B410" t="s">
        <v>130</v>
      </c>
      <c r="C410" t="str">
        <f>"051"</f>
        <v>051</v>
      </c>
      <c r="D410" t="s">
        <v>177</v>
      </c>
      <c r="E410" t="str">
        <f t="shared" si="64"/>
        <v>01</v>
      </c>
      <c r="F410" t="str">
        <f>"001"</f>
        <v>001</v>
      </c>
      <c r="G410" t="str">
        <f>""</f>
        <v/>
      </c>
      <c r="H410" t="s">
        <v>3</v>
      </c>
      <c r="I410" t="s">
        <v>1056</v>
      </c>
      <c r="J410" t="s">
        <v>4176</v>
      </c>
      <c r="K410" t="str">
        <f>"04409"</f>
        <v>04409</v>
      </c>
    </row>
    <row r="411" spans="1:11" customFormat="1" x14ac:dyDescent="0.25">
      <c r="A411" t="str">
        <f t="shared" si="60"/>
        <v>04</v>
      </c>
      <c r="B411" t="s">
        <v>130</v>
      </c>
      <c r="C411" t="str">
        <f t="shared" ref="C411:C433" si="65">"052"</f>
        <v>052</v>
      </c>
      <c r="D411" t="s">
        <v>178</v>
      </c>
      <c r="E411" t="str">
        <f t="shared" si="64"/>
        <v>01</v>
      </c>
      <c r="F411" t="str">
        <f>"001"</f>
        <v>001</v>
      </c>
      <c r="G411" t="str">
        <f>""</f>
        <v/>
      </c>
      <c r="H411" t="s">
        <v>1</v>
      </c>
      <c r="I411" t="s">
        <v>45</v>
      </c>
      <c r="J411" t="s">
        <v>4177</v>
      </c>
      <c r="K411" t="str">
        <f t="shared" ref="K411:K433" si="66">"04230"</f>
        <v>04230</v>
      </c>
    </row>
    <row r="412" spans="1:11" customFormat="1" x14ac:dyDescent="0.25">
      <c r="A412" t="str">
        <f t="shared" si="60"/>
        <v>04</v>
      </c>
      <c r="B412" t="s">
        <v>130</v>
      </c>
      <c r="C412" t="str">
        <f t="shared" si="65"/>
        <v>052</v>
      </c>
      <c r="D412" t="s">
        <v>178</v>
      </c>
      <c r="E412" t="str">
        <f t="shared" si="64"/>
        <v>01</v>
      </c>
      <c r="F412" t="str">
        <f>"001"</f>
        <v>001</v>
      </c>
      <c r="G412" t="str">
        <f>""</f>
        <v/>
      </c>
      <c r="H412" t="s">
        <v>0</v>
      </c>
      <c r="I412" t="s">
        <v>45</v>
      </c>
      <c r="J412" t="s">
        <v>4177</v>
      </c>
      <c r="K412" t="str">
        <f t="shared" si="66"/>
        <v>04230</v>
      </c>
    </row>
    <row r="413" spans="1:11" customFormat="1" x14ac:dyDescent="0.25">
      <c r="A413" t="str">
        <f t="shared" si="60"/>
        <v>04</v>
      </c>
      <c r="B413" t="s">
        <v>130</v>
      </c>
      <c r="C413" t="str">
        <f t="shared" si="65"/>
        <v>052</v>
      </c>
      <c r="D413" t="s">
        <v>178</v>
      </c>
      <c r="E413" t="str">
        <f t="shared" si="64"/>
        <v>01</v>
      </c>
      <c r="F413" t="str">
        <f>"002"</f>
        <v>002</v>
      </c>
      <c r="G413" t="str">
        <f>""</f>
        <v/>
      </c>
      <c r="H413" t="s">
        <v>3</v>
      </c>
      <c r="I413" t="s">
        <v>1057</v>
      </c>
      <c r="J413" t="s">
        <v>4178</v>
      </c>
      <c r="K413" t="str">
        <f t="shared" si="66"/>
        <v>04230</v>
      </c>
    </row>
    <row r="414" spans="1:11" customFormat="1" x14ac:dyDescent="0.25">
      <c r="A414" t="str">
        <f t="shared" si="60"/>
        <v>04</v>
      </c>
      <c r="B414" t="s">
        <v>130</v>
      </c>
      <c r="C414" t="str">
        <f t="shared" si="65"/>
        <v>052</v>
      </c>
      <c r="D414" t="s">
        <v>178</v>
      </c>
      <c r="E414" t="str">
        <f t="shared" si="64"/>
        <v>01</v>
      </c>
      <c r="F414" t="str">
        <f>"003"</f>
        <v>003</v>
      </c>
      <c r="G414" t="str">
        <f>"01"</f>
        <v>01</v>
      </c>
      <c r="H414" t="s">
        <v>1</v>
      </c>
      <c r="I414" t="s">
        <v>45</v>
      </c>
      <c r="J414" t="s">
        <v>4177</v>
      </c>
      <c r="K414" t="str">
        <f t="shared" si="66"/>
        <v>04230</v>
      </c>
    </row>
    <row r="415" spans="1:11" customFormat="1" x14ac:dyDescent="0.25">
      <c r="A415" t="str">
        <f t="shared" si="60"/>
        <v>04</v>
      </c>
      <c r="B415" t="s">
        <v>130</v>
      </c>
      <c r="C415" t="str">
        <f t="shared" si="65"/>
        <v>052</v>
      </c>
      <c r="D415" t="s">
        <v>178</v>
      </c>
      <c r="E415" t="str">
        <f t="shared" si="64"/>
        <v>01</v>
      </c>
      <c r="F415" t="str">
        <f>"003"</f>
        <v>003</v>
      </c>
      <c r="G415" t="str">
        <f>"01"</f>
        <v>01</v>
      </c>
      <c r="H415" t="s">
        <v>0</v>
      </c>
      <c r="I415" t="s">
        <v>45</v>
      </c>
      <c r="J415" t="s">
        <v>4177</v>
      </c>
      <c r="K415" t="str">
        <f t="shared" si="66"/>
        <v>04230</v>
      </c>
    </row>
    <row r="416" spans="1:11" customFormat="1" x14ac:dyDescent="0.25">
      <c r="A416" t="str">
        <f t="shared" si="60"/>
        <v>04</v>
      </c>
      <c r="B416" t="s">
        <v>130</v>
      </c>
      <c r="C416" t="str">
        <f t="shared" si="65"/>
        <v>052</v>
      </c>
      <c r="D416" t="s">
        <v>178</v>
      </c>
      <c r="E416" t="str">
        <f t="shared" si="64"/>
        <v>01</v>
      </c>
      <c r="F416" t="str">
        <f>"003"</f>
        <v>003</v>
      </c>
      <c r="G416" t="str">
        <f>"02"</f>
        <v>02</v>
      </c>
      <c r="H416" t="s">
        <v>2</v>
      </c>
      <c r="I416" t="s">
        <v>1058</v>
      </c>
      <c r="J416" t="s">
        <v>4179</v>
      </c>
      <c r="K416" t="str">
        <f t="shared" si="66"/>
        <v>04230</v>
      </c>
    </row>
    <row r="417" spans="1:11" customFormat="1" x14ac:dyDescent="0.25">
      <c r="A417" t="str">
        <f t="shared" si="60"/>
        <v>04</v>
      </c>
      <c r="B417" t="s">
        <v>130</v>
      </c>
      <c r="C417" t="str">
        <f t="shared" si="65"/>
        <v>052</v>
      </c>
      <c r="D417" t="s">
        <v>178</v>
      </c>
      <c r="E417" t="str">
        <f t="shared" si="64"/>
        <v>01</v>
      </c>
      <c r="F417" t="str">
        <f>"004"</f>
        <v>004</v>
      </c>
      <c r="G417" t="str">
        <f>""</f>
        <v/>
      </c>
      <c r="H417" t="s">
        <v>1</v>
      </c>
      <c r="I417" t="s">
        <v>1059</v>
      </c>
      <c r="J417" t="s">
        <v>4180</v>
      </c>
      <c r="K417" t="str">
        <f t="shared" si="66"/>
        <v>04230</v>
      </c>
    </row>
    <row r="418" spans="1:11" customFormat="1" x14ac:dyDescent="0.25">
      <c r="A418" t="str">
        <f t="shared" si="60"/>
        <v>04</v>
      </c>
      <c r="B418" t="s">
        <v>130</v>
      </c>
      <c r="C418" t="str">
        <f t="shared" si="65"/>
        <v>052</v>
      </c>
      <c r="D418" t="s">
        <v>178</v>
      </c>
      <c r="E418" t="str">
        <f t="shared" si="64"/>
        <v>01</v>
      </c>
      <c r="F418" t="str">
        <f>"004"</f>
        <v>004</v>
      </c>
      <c r="G418" t="str">
        <f>""</f>
        <v/>
      </c>
      <c r="H418" t="s">
        <v>0</v>
      </c>
      <c r="I418" t="s">
        <v>1059</v>
      </c>
      <c r="J418" t="s">
        <v>4180</v>
      </c>
      <c r="K418" t="str">
        <f t="shared" si="66"/>
        <v>04230</v>
      </c>
    </row>
    <row r="419" spans="1:11" customFormat="1" x14ac:dyDescent="0.25">
      <c r="A419" t="str">
        <f t="shared" si="60"/>
        <v>04</v>
      </c>
      <c r="B419" t="s">
        <v>130</v>
      </c>
      <c r="C419" t="str">
        <f t="shared" si="65"/>
        <v>052</v>
      </c>
      <c r="D419" t="s">
        <v>178</v>
      </c>
      <c r="E419" t="str">
        <f t="shared" si="64"/>
        <v>01</v>
      </c>
      <c r="F419" t="str">
        <f>"004"</f>
        <v>004</v>
      </c>
      <c r="G419" t="str">
        <f>""</f>
        <v/>
      </c>
      <c r="H419" t="s">
        <v>2</v>
      </c>
      <c r="I419" t="s">
        <v>1059</v>
      </c>
      <c r="J419" t="s">
        <v>4180</v>
      </c>
      <c r="K419" t="str">
        <f t="shared" si="66"/>
        <v>04230</v>
      </c>
    </row>
    <row r="420" spans="1:11" customFormat="1" x14ac:dyDescent="0.25">
      <c r="A420" t="str">
        <f t="shared" si="60"/>
        <v>04</v>
      </c>
      <c r="B420" t="s">
        <v>130</v>
      </c>
      <c r="C420" t="str">
        <f t="shared" si="65"/>
        <v>052</v>
      </c>
      <c r="D420" t="s">
        <v>178</v>
      </c>
      <c r="E420" t="str">
        <f t="shared" si="64"/>
        <v>01</v>
      </c>
      <c r="F420" t="str">
        <f>"005"</f>
        <v>005</v>
      </c>
      <c r="G420" t="str">
        <f>""</f>
        <v/>
      </c>
      <c r="H420" t="s">
        <v>1</v>
      </c>
      <c r="I420" t="s">
        <v>1060</v>
      </c>
      <c r="J420" t="s">
        <v>4181</v>
      </c>
      <c r="K420" t="str">
        <f t="shared" si="66"/>
        <v>04230</v>
      </c>
    </row>
    <row r="421" spans="1:11" customFormat="1" x14ac:dyDescent="0.25">
      <c r="A421" t="str">
        <f t="shared" si="60"/>
        <v>04</v>
      </c>
      <c r="B421" t="s">
        <v>130</v>
      </c>
      <c r="C421" t="str">
        <f t="shared" si="65"/>
        <v>052</v>
      </c>
      <c r="D421" t="s">
        <v>178</v>
      </c>
      <c r="E421" t="str">
        <f t="shared" si="64"/>
        <v>01</v>
      </c>
      <c r="F421" t="str">
        <f>"005"</f>
        <v>005</v>
      </c>
      <c r="G421" t="str">
        <f>""</f>
        <v/>
      </c>
      <c r="H421" t="s">
        <v>0</v>
      </c>
      <c r="I421" t="s">
        <v>1060</v>
      </c>
      <c r="J421" t="s">
        <v>4181</v>
      </c>
      <c r="K421" t="str">
        <f t="shared" si="66"/>
        <v>04230</v>
      </c>
    </row>
    <row r="422" spans="1:11" customFormat="1" x14ac:dyDescent="0.25">
      <c r="A422" t="str">
        <f t="shared" si="60"/>
        <v>04</v>
      </c>
      <c r="B422" t="s">
        <v>130</v>
      </c>
      <c r="C422" t="str">
        <f t="shared" si="65"/>
        <v>052</v>
      </c>
      <c r="D422" t="s">
        <v>178</v>
      </c>
      <c r="E422" t="str">
        <f t="shared" si="64"/>
        <v>01</v>
      </c>
      <c r="F422" t="str">
        <f>"006"</f>
        <v>006</v>
      </c>
      <c r="G422" t="str">
        <f>""</f>
        <v/>
      </c>
      <c r="H422" t="s">
        <v>1</v>
      </c>
      <c r="I422" t="s">
        <v>1061</v>
      </c>
      <c r="J422" t="s">
        <v>4182</v>
      </c>
      <c r="K422" t="str">
        <f t="shared" si="66"/>
        <v>04230</v>
      </c>
    </row>
    <row r="423" spans="1:11" customFormat="1" x14ac:dyDescent="0.25">
      <c r="A423" t="str">
        <f t="shared" si="60"/>
        <v>04</v>
      </c>
      <c r="B423" t="s">
        <v>130</v>
      </c>
      <c r="C423" t="str">
        <f t="shared" si="65"/>
        <v>052</v>
      </c>
      <c r="D423" t="s">
        <v>178</v>
      </c>
      <c r="E423" t="str">
        <f t="shared" si="64"/>
        <v>01</v>
      </c>
      <c r="F423" t="str">
        <f>"006"</f>
        <v>006</v>
      </c>
      <c r="G423" t="str">
        <f>""</f>
        <v/>
      </c>
      <c r="H423" t="s">
        <v>0</v>
      </c>
      <c r="I423" t="s">
        <v>1061</v>
      </c>
      <c r="J423" t="s">
        <v>4182</v>
      </c>
      <c r="K423" t="str">
        <f t="shared" si="66"/>
        <v>04230</v>
      </c>
    </row>
    <row r="424" spans="1:11" customFormat="1" x14ac:dyDescent="0.25">
      <c r="A424" t="str">
        <f t="shared" si="60"/>
        <v>04</v>
      </c>
      <c r="B424" t="s">
        <v>130</v>
      </c>
      <c r="C424" t="str">
        <f t="shared" si="65"/>
        <v>052</v>
      </c>
      <c r="D424" t="s">
        <v>178</v>
      </c>
      <c r="E424" t="str">
        <f t="shared" si="64"/>
        <v>01</v>
      </c>
      <c r="F424" t="str">
        <f>"006"</f>
        <v>006</v>
      </c>
      <c r="G424" t="str">
        <f>""</f>
        <v/>
      </c>
      <c r="H424" t="s">
        <v>2</v>
      </c>
      <c r="I424" t="s">
        <v>1061</v>
      </c>
      <c r="J424" t="s">
        <v>4182</v>
      </c>
      <c r="K424" t="str">
        <f t="shared" si="66"/>
        <v>04230</v>
      </c>
    </row>
    <row r="425" spans="1:11" customFormat="1" x14ac:dyDescent="0.25">
      <c r="A425" t="str">
        <f t="shared" si="60"/>
        <v>04</v>
      </c>
      <c r="B425" t="s">
        <v>130</v>
      </c>
      <c r="C425" t="str">
        <f t="shared" si="65"/>
        <v>052</v>
      </c>
      <c r="D425" t="s">
        <v>178</v>
      </c>
      <c r="E425" t="str">
        <f t="shared" si="64"/>
        <v>01</v>
      </c>
      <c r="F425" t="str">
        <f>"007"</f>
        <v>007</v>
      </c>
      <c r="G425" t="str">
        <f>""</f>
        <v/>
      </c>
      <c r="H425" t="s">
        <v>1</v>
      </c>
      <c r="I425" t="s">
        <v>45</v>
      </c>
      <c r="J425" t="s">
        <v>4177</v>
      </c>
      <c r="K425" t="str">
        <f t="shared" si="66"/>
        <v>04230</v>
      </c>
    </row>
    <row r="426" spans="1:11" customFormat="1" x14ac:dyDescent="0.25">
      <c r="A426" t="str">
        <f t="shared" si="60"/>
        <v>04</v>
      </c>
      <c r="B426" t="s">
        <v>130</v>
      </c>
      <c r="C426" t="str">
        <f t="shared" si="65"/>
        <v>052</v>
      </c>
      <c r="D426" t="s">
        <v>178</v>
      </c>
      <c r="E426" t="str">
        <f t="shared" si="64"/>
        <v>01</v>
      </c>
      <c r="F426" t="str">
        <f>"007"</f>
        <v>007</v>
      </c>
      <c r="G426" t="str">
        <f>""</f>
        <v/>
      </c>
      <c r="H426" t="s">
        <v>0</v>
      </c>
      <c r="I426" t="s">
        <v>45</v>
      </c>
      <c r="J426" t="s">
        <v>4177</v>
      </c>
      <c r="K426" t="str">
        <f t="shared" si="66"/>
        <v>04230</v>
      </c>
    </row>
    <row r="427" spans="1:11" customFormat="1" x14ac:dyDescent="0.25">
      <c r="A427" t="str">
        <f t="shared" si="60"/>
        <v>04</v>
      </c>
      <c r="B427" t="s">
        <v>130</v>
      </c>
      <c r="C427" t="str">
        <f t="shared" si="65"/>
        <v>052</v>
      </c>
      <c r="D427" t="s">
        <v>178</v>
      </c>
      <c r="E427" t="str">
        <f t="shared" si="64"/>
        <v>01</v>
      </c>
      <c r="F427" t="str">
        <f>"008"</f>
        <v>008</v>
      </c>
      <c r="G427" t="str">
        <f>""</f>
        <v/>
      </c>
      <c r="H427" t="s">
        <v>1</v>
      </c>
      <c r="I427" t="s">
        <v>1062</v>
      </c>
      <c r="J427" t="s">
        <v>4183</v>
      </c>
      <c r="K427" t="str">
        <f t="shared" si="66"/>
        <v>04230</v>
      </c>
    </row>
    <row r="428" spans="1:11" customFormat="1" x14ac:dyDescent="0.25">
      <c r="A428" t="str">
        <f t="shared" si="60"/>
        <v>04</v>
      </c>
      <c r="B428" t="s">
        <v>130</v>
      </c>
      <c r="C428" t="str">
        <f t="shared" si="65"/>
        <v>052</v>
      </c>
      <c r="D428" t="s">
        <v>178</v>
      </c>
      <c r="E428" t="str">
        <f t="shared" si="64"/>
        <v>01</v>
      </c>
      <c r="F428" t="str">
        <f>"008"</f>
        <v>008</v>
      </c>
      <c r="G428" t="str">
        <f>""</f>
        <v/>
      </c>
      <c r="H428" t="s">
        <v>0</v>
      </c>
      <c r="I428" t="s">
        <v>1062</v>
      </c>
      <c r="J428" t="s">
        <v>4183</v>
      </c>
      <c r="K428" t="str">
        <f t="shared" si="66"/>
        <v>04230</v>
      </c>
    </row>
    <row r="429" spans="1:11" customFormat="1" x14ac:dyDescent="0.25">
      <c r="A429" t="str">
        <f t="shared" si="60"/>
        <v>04</v>
      </c>
      <c r="B429" t="s">
        <v>130</v>
      </c>
      <c r="C429" t="str">
        <f t="shared" si="65"/>
        <v>052</v>
      </c>
      <c r="D429" t="s">
        <v>178</v>
      </c>
      <c r="E429" t="str">
        <f t="shared" si="64"/>
        <v>01</v>
      </c>
      <c r="F429" t="str">
        <f>"009"</f>
        <v>009</v>
      </c>
      <c r="G429" t="str">
        <f>""</f>
        <v/>
      </c>
      <c r="H429" t="s">
        <v>1</v>
      </c>
      <c r="I429" t="s">
        <v>1060</v>
      </c>
      <c r="J429" t="s">
        <v>4181</v>
      </c>
      <c r="K429" t="str">
        <f t="shared" si="66"/>
        <v>04230</v>
      </c>
    </row>
    <row r="430" spans="1:11" customFormat="1" x14ac:dyDescent="0.25">
      <c r="A430" t="str">
        <f t="shared" si="60"/>
        <v>04</v>
      </c>
      <c r="B430" t="s">
        <v>130</v>
      </c>
      <c r="C430" t="str">
        <f t="shared" si="65"/>
        <v>052</v>
      </c>
      <c r="D430" t="s">
        <v>178</v>
      </c>
      <c r="E430" t="str">
        <f t="shared" si="64"/>
        <v>01</v>
      </c>
      <c r="F430" t="str">
        <f>"009"</f>
        <v>009</v>
      </c>
      <c r="G430" t="str">
        <f>""</f>
        <v/>
      </c>
      <c r="H430" t="s">
        <v>0</v>
      </c>
      <c r="I430" t="s">
        <v>1060</v>
      </c>
      <c r="J430" t="s">
        <v>4181</v>
      </c>
      <c r="K430" t="str">
        <f t="shared" si="66"/>
        <v>04230</v>
      </c>
    </row>
    <row r="431" spans="1:11" customFormat="1" x14ac:dyDescent="0.25">
      <c r="A431" t="str">
        <f t="shared" si="60"/>
        <v>04</v>
      </c>
      <c r="B431" t="s">
        <v>130</v>
      </c>
      <c r="C431" t="str">
        <f t="shared" si="65"/>
        <v>052</v>
      </c>
      <c r="D431" t="s">
        <v>178</v>
      </c>
      <c r="E431" t="str">
        <f t="shared" si="64"/>
        <v>01</v>
      </c>
      <c r="F431" t="str">
        <f>"010"</f>
        <v>010</v>
      </c>
      <c r="G431" t="str">
        <f>""</f>
        <v/>
      </c>
      <c r="H431" t="s">
        <v>3</v>
      </c>
      <c r="I431" t="s">
        <v>1061</v>
      </c>
      <c r="J431" t="s">
        <v>4182</v>
      </c>
      <c r="K431" t="str">
        <f t="shared" si="66"/>
        <v>04230</v>
      </c>
    </row>
    <row r="432" spans="1:11" customFormat="1" x14ac:dyDescent="0.25">
      <c r="A432" t="str">
        <f t="shared" si="60"/>
        <v>04</v>
      </c>
      <c r="B432" t="s">
        <v>130</v>
      </c>
      <c r="C432" t="str">
        <f t="shared" si="65"/>
        <v>052</v>
      </c>
      <c r="D432" t="s">
        <v>178</v>
      </c>
      <c r="E432" t="str">
        <f t="shared" si="64"/>
        <v>01</v>
      </c>
      <c r="F432" t="str">
        <f>"011"</f>
        <v>011</v>
      </c>
      <c r="G432" t="str">
        <f>""</f>
        <v/>
      </c>
      <c r="H432" t="s">
        <v>1</v>
      </c>
      <c r="I432" t="s">
        <v>1057</v>
      </c>
      <c r="J432" t="s">
        <v>4178</v>
      </c>
      <c r="K432" t="str">
        <f t="shared" si="66"/>
        <v>04230</v>
      </c>
    </row>
    <row r="433" spans="1:11" customFormat="1" x14ac:dyDescent="0.25">
      <c r="A433" t="str">
        <f t="shared" si="60"/>
        <v>04</v>
      </c>
      <c r="B433" t="s">
        <v>130</v>
      </c>
      <c r="C433" t="str">
        <f t="shared" si="65"/>
        <v>052</v>
      </c>
      <c r="D433" t="s">
        <v>178</v>
      </c>
      <c r="E433" t="str">
        <f t="shared" si="64"/>
        <v>01</v>
      </c>
      <c r="F433" t="str">
        <f>"011"</f>
        <v>011</v>
      </c>
      <c r="G433" t="str">
        <f>""</f>
        <v/>
      </c>
      <c r="H433" t="s">
        <v>0</v>
      </c>
      <c r="I433" t="s">
        <v>1057</v>
      </c>
      <c r="J433" t="s">
        <v>4178</v>
      </c>
      <c r="K433" t="str">
        <f t="shared" si="66"/>
        <v>04230</v>
      </c>
    </row>
    <row r="434" spans="1:11" customFormat="1" x14ac:dyDescent="0.25">
      <c r="A434" t="str">
        <f t="shared" si="60"/>
        <v>04</v>
      </c>
      <c r="B434" t="s">
        <v>130</v>
      </c>
      <c r="C434" t="str">
        <f t="shared" ref="C434:C458" si="67">"053"</f>
        <v>053</v>
      </c>
      <c r="D434" t="s">
        <v>179</v>
      </c>
      <c r="E434" t="str">
        <f t="shared" si="64"/>
        <v>01</v>
      </c>
      <c r="F434" t="str">
        <f>"001"</f>
        <v>001</v>
      </c>
      <c r="G434" t="str">
        <f>""</f>
        <v/>
      </c>
      <c r="H434" t="s">
        <v>1</v>
      </c>
      <c r="I434" t="s">
        <v>1063</v>
      </c>
      <c r="J434" t="s">
        <v>4184</v>
      </c>
      <c r="K434" t="str">
        <f t="shared" ref="K434:K450" si="68">"04600"</f>
        <v>04600</v>
      </c>
    </row>
    <row r="435" spans="1:11" customFormat="1" x14ac:dyDescent="0.25">
      <c r="A435" t="str">
        <f t="shared" si="60"/>
        <v>04</v>
      </c>
      <c r="B435" t="s">
        <v>130</v>
      </c>
      <c r="C435" t="str">
        <f t="shared" si="67"/>
        <v>053</v>
      </c>
      <c r="D435" t="s">
        <v>179</v>
      </c>
      <c r="E435" t="str">
        <f t="shared" si="64"/>
        <v>01</v>
      </c>
      <c r="F435" t="str">
        <f>"001"</f>
        <v>001</v>
      </c>
      <c r="G435" t="str">
        <f>""</f>
        <v/>
      </c>
      <c r="H435" t="s">
        <v>0</v>
      </c>
      <c r="I435" t="s">
        <v>1063</v>
      </c>
      <c r="J435" t="s">
        <v>4184</v>
      </c>
      <c r="K435" t="str">
        <f t="shared" si="68"/>
        <v>04600</v>
      </c>
    </row>
    <row r="436" spans="1:11" customFormat="1" x14ac:dyDescent="0.25">
      <c r="A436" t="str">
        <f t="shared" si="60"/>
        <v>04</v>
      </c>
      <c r="B436" t="s">
        <v>130</v>
      </c>
      <c r="C436" t="str">
        <f t="shared" si="67"/>
        <v>053</v>
      </c>
      <c r="D436" t="s">
        <v>179</v>
      </c>
      <c r="E436" t="str">
        <f t="shared" ref="E436:E443" si="69">"02"</f>
        <v>02</v>
      </c>
      <c r="F436" t="str">
        <f>"001"</f>
        <v>001</v>
      </c>
      <c r="G436" t="str">
        <f>""</f>
        <v/>
      </c>
      <c r="H436" t="s">
        <v>1</v>
      </c>
      <c r="I436" t="s">
        <v>1064</v>
      </c>
      <c r="J436" t="s">
        <v>4185</v>
      </c>
      <c r="K436" t="str">
        <f t="shared" si="68"/>
        <v>04600</v>
      </c>
    </row>
    <row r="437" spans="1:11" customFormat="1" x14ac:dyDescent="0.25">
      <c r="A437" t="str">
        <f t="shared" si="60"/>
        <v>04</v>
      </c>
      <c r="B437" t="s">
        <v>130</v>
      </c>
      <c r="C437" t="str">
        <f t="shared" si="67"/>
        <v>053</v>
      </c>
      <c r="D437" t="s">
        <v>179</v>
      </c>
      <c r="E437" t="str">
        <f t="shared" si="69"/>
        <v>02</v>
      </c>
      <c r="F437" t="str">
        <f>"001"</f>
        <v>001</v>
      </c>
      <c r="G437" t="str">
        <f>""</f>
        <v/>
      </c>
      <c r="H437" t="s">
        <v>0</v>
      </c>
      <c r="I437" t="s">
        <v>1064</v>
      </c>
      <c r="J437" t="s">
        <v>4185</v>
      </c>
      <c r="K437" t="str">
        <f t="shared" si="68"/>
        <v>04600</v>
      </c>
    </row>
    <row r="438" spans="1:11" customFormat="1" x14ac:dyDescent="0.25">
      <c r="A438" t="str">
        <f t="shared" si="60"/>
        <v>04</v>
      </c>
      <c r="B438" t="s">
        <v>130</v>
      </c>
      <c r="C438" t="str">
        <f t="shared" si="67"/>
        <v>053</v>
      </c>
      <c r="D438" t="s">
        <v>179</v>
      </c>
      <c r="E438" t="str">
        <f t="shared" si="69"/>
        <v>02</v>
      </c>
      <c r="F438" t="str">
        <f>"002"</f>
        <v>002</v>
      </c>
      <c r="G438" t="str">
        <f>""</f>
        <v/>
      </c>
      <c r="H438" t="s">
        <v>1</v>
      </c>
      <c r="I438" t="s">
        <v>1065</v>
      </c>
      <c r="J438" t="s">
        <v>4186</v>
      </c>
      <c r="K438" t="str">
        <f t="shared" si="68"/>
        <v>04600</v>
      </c>
    </row>
    <row r="439" spans="1:11" customFormat="1" x14ac:dyDescent="0.25">
      <c r="A439" t="str">
        <f t="shared" si="60"/>
        <v>04</v>
      </c>
      <c r="B439" t="s">
        <v>130</v>
      </c>
      <c r="C439" t="str">
        <f t="shared" si="67"/>
        <v>053</v>
      </c>
      <c r="D439" t="s">
        <v>179</v>
      </c>
      <c r="E439" t="str">
        <f t="shared" si="69"/>
        <v>02</v>
      </c>
      <c r="F439" t="str">
        <f>"002"</f>
        <v>002</v>
      </c>
      <c r="G439" t="str">
        <f>""</f>
        <v/>
      </c>
      <c r="H439" t="s">
        <v>0</v>
      </c>
      <c r="I439" t="s">
        <v>1065</v>
      </c>
      <c r="J439" t="s">
        <v>4186</v>
      </c>
      <c r="K439" t="str">
        <f t="shared" si="68"/>
        <v>04600</v>
      </c>
    </row>
    <row r="440" spans="1:11" customFormat="1" x14ac:dyDescent="0.25">
      <c r="A440" t="str">
        <f t="shared" si="60"/>
        <v>04</v>
      </c>
      <c r="B440" t="s">
        <v>130</v>
      </c>
      <c r="C440" t="str">
        <f t="shared" si="67"/>
        <v>053</v>
      </c>
      <c r="D440" t="s">
        <v>179</v>
      </c>
      <c r="E440" t="str">
        <f t="shared" si="69"/>
        <v>02</v>
      </c>
      <c r="F440" t="str">
        <f>"002"</f>
        <v>002</v>
      </c>
      <c r="G440" t="str">
        <f>""</f>
        <v/>
      </c>
      <c r="H440" t="s">
        <v>2</v>
      </c>
      <c r="I440" t="s">
        <v>1065</v>
      </c>
      <c r="J440" t="s">
        <v>4186</v>
      </c>
      <c r="K440" t="str">
        <f t="shared" si="68"/>
        <v>04600</v>
      </c>
    </row>
    <row r="441" spans="1:11" customFormat="1" x14ac:dyDescent="0.25">
      <c r="A441" t="str">
        <f t="shared" si="60"/>
        <v>04</v>
      </c>
      <c r="B441" t="s">
        <v>130</v>
      </c>
      <c r="C441" t="str">
        <f t="shared" si="67"/>
        <v>053</v>
      </c>
      <c r="D441" t="s">
        <v>179</v>
      </c>
      <c r="E441" t="str">
        <f t="shared" si="69"/>
        <v>02</v>
      </c>
      <c r="F441" t="str">
        <f>"003"</f>
        <v>003</v>
      </c>
      <c r="G441" t="str">
        <f>""</f>
        <v/>
      </c>
      <c r="H441" t="s">
        <v>1</v>
      </c>
      <c r="I441" t="s">
        <v>1066</v>
      </c>
      <c r="J441" t="s">
        <v>4187</v>
      </c>
      <c r="K441" t="str">
        <f t="shared" si="68"/>
        <v>04600</v>
      </c>
    </row>
    <row r="442" spans="1:11" customFormat="1" x14ac:dyDescent="0.25">
      <c r="A442" t="str">
        <f t="shared" si="60"/>
        <v>04</v>
      </c>
      <c r="B442" t="s">
        <v>130</v>
      </c>
      <c r="C442" t="str">
        <f t="shared" si="67"/>
        <v>053</v>
      </c>
      <c r="D442" t="s">
        <v>179</v>
      </c>
      <c r="E442" t="str">
        <f t="shared" si="69"/>
        <v>02</v>
      </c>
      <c r="F442" t="str">
        <f>"003"</f>
        <v>003</v>
      </c>
      <c r="G442" t="str">
        <f>""</f>
        <v/>
      </c>
      <c r="H442" t="s">
        <v>0</v>
      </c>
      <c r="I442" t="s">
        <v>1066</v>
      </c>
      <c r="J442" t="s">
        <v>4187</v>
      </c>
      <c r="K442" t="str">
        <f t="shared" si="68"/>
        <v>04600</v>
      </c>
    </row>
    <row r="443" spans="1:11" customFormat="1" x14ac:dyDescent="0.25">
      <c r="A443" t="str">
        <f t="shared" si="60"/>
        <v>04</v>
      </c>
      <c r="B443" t="s">
        <v>130</v>
      </c>
      <c r="C443" t="str">
        <f t="shared" si="67"/>
        <v>053</v>
      </c>
      <c r="D443" t="s">
        <v>179</v>
      </c>
      <c r="E443" t="str">
        <f t="shared" si="69"/>
        <v>02</v>
      </c>
      <c r="F443" t="str">
        <f>"003"</f>
        <v>003</v>
      </c>
      <c r="G443" t="str">
        <f>""</f>
        <v/>
      </c>
      <c r="H443" t="s">
        <v>2</v>
      </c>
      <c r="I443" t="s">
        <v>1066</v>
      </c>
      <c r="J443" t="s">
        <v>4187</v>
      </c>
      <c r="K443" t="str">
        <f t="shared" si="68"/>
        <v>04600</v>
      </c>
    </row>
    <row r="444" spans="1:11" customFormat="1" x14ac:dyDescent="0.25">
      <c r="A444" t="str">
        <f t="shared" si="60"/>
        <v>04</v>
      </c>
      <c r="B444" t="s">
        <v>130</v>
      </c>
      <c r="C444" t="str">
        <f t="shared" si="67"/>
        <v>053</v>
      </c>
      <c r="D444" t="s">
        <v>179</v>
      </c>
      <c r="E444" t="str">
        <f t="shared" ref="E444:E450" si="70">"03"</f>
        <v>03</v>
      </c>
      <c r="F444" t="str">
        <f>"002"</f>
        <v>002</v>
      </c>
      <c r="G444" t="str">
        <f>""</f>
        <v/>
      </c>
      <c r="H444" t="s">
        <v>1</v>
      </c>
      <c r="I444" t="s">
        <v>1067</v>
      </c>
      <c r="J444" t="s">
        <v>4188</v>
      </c>
      <c r="K444" t="str">
        <f t="shared" si="68"/>
        <v>04600</v>
      </c>
    </row>
    <row r="445" spans="1:11" customFormat="1" x14ac:dyDescent="0.25">
      <c r="A445" t="str">
        <f t="shared" si="60"/>
        <v>04</v>
      </c>
      <c r="B445" t="s">
        <v>130</v>
      </c>
      <c r="C445" t="str">
        <f t="shared" si="67"/>
        <v>053</v>
      </c>
      <c r="D445" t="s">
        <v>179</v>
      </c>
      <c r="E445" t="str">
        <f t="shared" si="70"/>
        <v>03</v>
      </c>
      <c r="F445" t="str">
        <f>"002"</f>
        <v>002</v>
      </c>
      <c r="G445" t="str">
        <f>""</f>
        <v/>
      </c>
      <c r="H445" t="s">
        <v>0</v>
      </c>
      <c r="I445" t="s">
        <v>1067</v>
      </c>
      <c r="J445" t="s">
        <v>4188</v>
      </c>
      <c r="K445" t="str">
        <f t="shared" si="68"/>
        <v>04600</v>
      </c>
    </row>
    <row r="446" spans="1:11" customFormat="1" x14ac:dyDescent="0.25">
      <c r="A446" t="str">
        <f t="shared" si="60"/>
        <v>04</v>
      </c>
      <c r="B446" t="s">
        <v>130</v>
      </c>
      <c r="C446" t="str">
        <f t="shared" si="67"/>
        <v>053</v>
      </c>
      <c r="D446" t="s">
        <v>179</v>
      </c>
      <c r="E446" t="str">
        <f t="shared" si="70"/>
        <v>03</v>
      </c>
      <c r="F446" t="str">
        <f>"003"</f>
        <v>003</v>
      </c>
      <c r="G446" t="str">
        <f>""</f>
        <v/>
      </c>
      <c r="H446" t="s">
        <v>1</v>
      </c>
      <c r="I446" t="s">
        <v>1068</v>
      </c>
      <c r="J446" t="s">
        <v>4189</v>
      </c>
      <c r="K446" t="str">
        <f t="shared" si="68"/>
        <v>04600</v>
      </c>
    </row>
    <row r="447" spans="1:11" customFormat="1" x14ac:dyDescent="0.25">
      <c r="A447" t="str">
        <f t="shared" si="60"/>
        <v>04</v>
      </c>
      <c r="B447" t="s">
        <v>130</v>
      </c>
      <c r="C447" t="str">
        <f t="shared" si="67"/>
        <v>053</v>
      </c>
      <c r="D447" t="s">
        <v>179</v>
      </c>
      <c r="E447" t="str">
        <f t="shared" si="70"/>
        <v>03</v>
      </c>
      <c r="F447" t="str">
        <f>"003"</f>
        <v>003</v>
      </c>
      <c r="G447" t="str">
        <f>""</f>
        <v/>
      </c>
      <c r="H447" t="s">
        <v>0</v>
      </c>
      <c r="I447" t="s">
        <v>1068</v>
      </c>
      <c r="J447" t="s">
        <v>4189</v>
      </c>
      <c r="K447" t="str">
        <f t="shared" si="68"/>
        <v>04600</v>
      </c>
    </row>
    <row r="448" spans="1:11" customFormat="1" x14ac:dyDescent="0.25">
      <c r="A448" t="str">
        <f t="shared" si="60"/>
        <v>04</v>
      </c>
      <c r="B448" t="s">
        <v>130</v>
      </c>
      <c r="C448" t="str">
        <f t="shared" si="67"/>
        <v>053</v>
      </c>
      <c r="D448" t="s">
        <v>179</v>
      </c>
      <c r="E448" t="str">
        <f t="shared" si="70"/>
        <v>03</v>
      </c>
      <c r="F448" t="str">
        <f>"003"</f>
        <v>003</v>
      </c>
      <c r="G448" t="str">
        <f>""</f>
        <v/>
      </c>
      <c r="H448" t="s">
        <v>2</v>
      </c>
      <c r="I448" t="s">
        <v>1068</v>
      </c>
      <c r="J448" t="s">
        <v>4189</v>
      </c>
      <c r="K448" t="str">
        <f t="shared" si="68"/>
        <v>04600</v>
      </c>
    </row>
    <row r="449" spans="1:11" customFormat="1" x14ac:dyDescent="0.25">
      <c r="A449" t="str">
        <f t="shared" si="60"/>
        <v>04</v>
      </c>
      <c r="B449" t="s">
        <v>130</v>
      </c>
      <c r="C449" t="str">
        <f t="shared" si="67"/>
        <v>053</v>
      </c>
      <c r="D449" t="s">
        <v>179</v>
      </c>
      <c r="E449" t="str">
        <f t="shared" si="70"/>
        <v>03</v>
      </c>
      <c r="F449" t="str">
        <f>"004"</f>
        <v>004</v>
      </c>
      <c r="G449" t="str">
        <f>""</f>
        <v/>
      </c>
      <c r="H449" t="s">
        <v>1</v>
      </c>
      <c r="I449" t="s">
        <v>1069</v>
      </c>
      <c r="J449" t="s">
        <v>4190</v>
      </c>
      <c r="K449" t="str">
        <f t="shared" si="68"/>
        <v>04600</v>
      </c>
    </row>
    <row r="450" spans="1:11" customFormat="1" x14ac:dyDescent="0.25">
      <c r="A450" t="str">
        <f t="shared" si="60"/>
        <v>04</v>
      </c>
      <c r="B450" t="s">
        <v>130</v>
      </c>
      <c r="C450" t="str">
        <f t="shared" si="67"/>
        <v>053</v>
      </c>
      <c r="D450" t="s">
        <v>179</v>
      </c>
      <c r="E450" t="str">
        <f t="shared" si="70"/>
        <v>03</v>
      </c>
      <c r="F450" t="str">
        <f>"004"</f>
        <v>004</v>
      </c>
      <c r="G450" t="str">
        <f>""</f>
        <v/>
      </c>
      <c r="H450" t="s">
        <v>0</v>
      </c>
      <c r="I450" t="s">
        <v>1069</v>
      </c>
      <c r="J450" t="s">
        <v>4190</v>
      </c>
      <c r="K450" t="str">
        <f t="shared" si="68"/>
        <v>04600</v>
      </c>
    </row>
    <row r="451" spans="1:11" customFormat="1" x14ac:dyDescent="0.25">
      <c r="A451" t="str">
        <f t="shared" ref="A451:A514" si="71">"04"</f>
        <v>04</v>
      </c>
      <c r="B451" t="s">
        <v>130</v>
      </c>
      <c r="C451" t="str">
        <f t="shared" si="67"/>
        <v>053</v>
      </c>
      <c r="D451" t="s">
        <v>179</v>
      </c>
      <c r="E451" t="str">
        <f>"04"</f>
        <v>04</v>
      </c>
      <c r="F451" t="str">
        <f>"001"</f>
        <v>001</v>
      </c>
      <c r="G451" t="str">
        <f>"01"</f>
        <v>01</v>
      </c>
      <c r="H451" t="s">
        <v>1</v>
      </c>
      <c r="I451" t="s">
        <v>1070</v>
      </c>
      <c r="J451" t="s">
        <v>4191</v>
      </c>
      <c r="K451" t="str">
        <f>"04662"</f>
        <v>04662</v>
      </c>
    </row>
    <row r="452" spans="1:11" customFormat="1" x14ac:dyDescent="0.25">
      <c r="A452" t="str">
        <f t="shared" si="71"/>
        <v>04</v>
      </c>
      <c r="B452" t="s">
        <v>130</v>
      </c>
      <c r="C452" t="str">
        <f t="shared" si="67"/>
        <v>053</v>
      </c>
      <c r="D452" t="s">
        <v>179</v>
      </c>
      <c r="E452" t="str">
        <f>"04"</f>
        <v>04</v>
      </c>
      <c r="F452" t="str">
        <f>"001"</f>
        <v>001</v>
      </c>
      <c r="G452" t="str">
        <f>"02"</f>
        <v>02</v>
      </c>
      <c r="H452" t="s">
        <v>0</v>
      </c>
      <c r="I452" t="s">
        <v>1071</v>
      </c>
      <c r="J452" t="s">
        <v>4192</v>
      </c>
      <c r="K452" t="str">
        <f>"04662"</f>
        <v>04662</v>
      </c>
    </row>
    <row r="453" spans="1:11" customFormat="1" x14ac:dyDescent="0.25">
      <c r="A453" t="str">
        <f t="shared" si="71"/>
        <v>04</v>
      </c>
      <c r="B453" t="s">
        <v>130</v>
      </c>
      <c r="C453" t="str">
        <f t="shared" si="67"/>
        <v>053</v>
      </c>
      <c r="D453" t="s">
        <v>179</v>
      </c>
      <c r="E453" t="str">
        <f>"04"</f>
        <v>04</v>
      </c>
      <c r="F453" t="str">
        <f t="shared" ref="F453:F458" si="72">"002"</f>
        <v>002</v>
      </c>
      <c r="G453" t="str">
        <f>"01"</f>
        <v>01</v>
      </c>
      <c r="H453" t="s">
        <v>1</v>
      </c>
      <c r="I453" t="s">
        <v>1072</v>
      </c>
      <c r="J453" t="s">
        <v>4193</v>
      </c>
      <c r="K453" t="str">
        <f>"04693"</f>
        <v>04693</v>
      </c>
    </row>
    <row r="454" spans="1:11" customFormat="1" x14ac:dyDescent="0.25">
      <c r="A454" t="str">
        <f t="shared" si="71"/>
        <v>04</v>
      </c>
      <c r="B454" t="s">
        <v>130</v>
      </c>
      <c r="C454" t="str">
        <f t="shared" si="67"/>
        <v>053</v>
      </c>
      <c r="D454" t="s">
        <v>179</v>
      </c>
      <c r="E454" t="str">
        <f>"04"</f>
        <v>04</v>
      </c>
      <c r="F454" t="str">
        <f t="shared" si="72"/>
        <v>002</v>
      </c>
      <c r="G454" t="str">
        <f>"02"</f>
        <v>02</v>
      </c>
      <c r="H454" t="s">
        <v>0</v>
      </c>
      <c r="I454" t="s">
        <v>1073</v>
      </c>
      <c r="J454" t="s">
        <v>4194</v>
      </c>
      <c r="K454" t="str">
        <f>"04691"</f>
        <v>04691</v>
      </c>
    </row>
    <row r="455" spans="1:11" customFormat="1" x14ac:dyDescent="0.25">
      <c r="A455" t="str">
        <f t="shared" si="71"/>
        <v>04</v>
      </c>
      <c r="B455" t="s">
        <v>130</v>
      </c>
      <c r="C455" t="str">
        <f t="shared" si="67"/>
        <v>053</v>
      </c>
      <c r="D455" t="s">
        <v>179</v>
      </c>
      <c r="E455" t="str">
        <f>"04"</f>
        <v>04</v>
      </c>
      <c r="F455" t="str">
        <f t="shared" si="72"/>
        <v>002</v>
      </c>
      <c r="G455" t="str">
        <f>"03"</f>
        <v>03</v>
      </c>
      <c r="H455" t="s">
        <v>2</v>
      </c>
      <c r="I455" t="s">
        <v>1074</v>
      </c>
      <c r="J455" t="s">
        <v>4195</v>
      </c>
      <c r="K455" t="str">
        <f>"04691"</f>
        <v>04691</v>
      </c>
    </row>
    <row r="456" spans="1:11" customFormat="1" x14ac:dyDescent="0.25">
      <c r="A456" t="str">
        <f t="shared" si="71"/>
        <v>04</v>
      </c>
      <c r="B456" t="s">
        <v>130</v>
      </c>
      <c r="C456" t="str">
        <f t="shared" si="67"/>
        <v>053</v>
      </c>
      <c r="D456" t="s">
        <v>179</v>
      </c>
      <c r="E456" t="str">
        <f>"05"</f>
        <v>05</v>
      </c>
      <c r="F456" t="str">
        <f t="shared" si="72"/>
        <v>002</v>
      </c>
      <c r="G456" t="str">
        <f>"01"</f>
        <v>01</v>
      </c>
      <c r="H456" t="s">
        <v>1</v>
      </c>
      <c r="I456" t="s">
        <v>1075</v>
      </c>
      <c r="J456" t="s">
        <v>4196</v>
      </c>
      <c r="K456" t="str">
        <f>"04694"</f>
        <v>04694</v>
      </c>
    </row>
    <row r="457" spans="1:11" customFormat="1" x14ac:dyDescent="0.25">
      <c r="A457" t="str">
        <f t="shared" si="71"/>
        <v>04</v>
      </c>
      <c r="B457" t="s">
        <v>130</v>
      </c>
      <c r="C457" t="str">
        <f t="shared" si="67"/>
        <v>053</v>
      </c>
      <c r="D457" t="s">
        <v>179</v>
      </c>
      <c r="E457" t="str">
        <f>"05"</f>
        <v>05</v>
      </c>
      <c r="F457" t="str">
        <f t="shared" si="72"/>
        <v>002</v>
      </c>
      <c r="G457" t="str">
        <f>"02"</f>
        <v>02</v>
      </c>
      <c r="H457" t="s">
        <v>0</v>
      </c>
      <c r="I457" t="s">
        <v>1076</v>
      </c>
      <c r="J457" t="s">
        <v>4197</v>
      </c>
      <c r="K457" t="str">
        <f>"04690"</f>
        <v>04690</v>
      </c>
    </row>
    <row r="458" spans="1:11" customFormat="1" x14ac:dyDescent="0.25">
      <c r="A458" t="str">
        <f t="shared" si="71"/>
        <v>04</v>
      </c>
      <c r="B458" t="s">
        <v>130</v>
      </c>
      <c r="C458" t="str">
        <f t="shared" si="67"/>
        <v>053</v>
      </c>
      <c r="D458" t="s">
        <v>179</v>
      </c>
      <c r="E458" t="str">
        <f>"05"</f>
        <v>05</v>
      </c>
      <c r="F458" t="str">
        <f t="shared" si="72"/>
        <v>002</v>
      </c>
      <c r="G458" t="str">
        <f>"03"</f>
        <v>03</v>
      </c>
      <c r="H458" t="s">
        <v>2</v>
      </c>
      <c r="I458" t="s">
        <v>1077</v>
      </c>
      <c r="J458" t="s">
        <v>4198</v>
      </c>
      <c r="K458" t="str">
        <f>"04694"</f>
        <v>04694</v>
      </c>
    </row>
    <row r="459" spans="1:11" customFormat="1" x14ac:dyDescent="0.25">
      <c r="A459" t="str">
        <f t="shared" si="71"/>
        <v>04</v>
      </c>
      <c r="B459" t="s">
        <v>130</v>
      </c>
      <c r="C459" t="str">
        <f>"054"</f>
        <v>054</v>
      </c>
      <c r="D459" t="s">
        <v>181</v>
      </c>
      <c r="E459" t="str">
        <f>"01"</f>
        <v>01</v>
      </c>
      <c r="F459" t="str">
        <f t="shared" ref="F459:F472" si="73">"001"</f>
        <v>001</v>
      </c>
      <c r="G459" t="str">
        <f>""</f>
        <v/>
      </c>
      <c r="H459" t="s">
        <v>3</v>
      </c>
      <c r="I459" t="s">
        <v>1078</v>
      </c>
      <c r="J459" t="s">
        <v>4199</v>
      </c>
      <c r="K459" t="str">
        <f>"04431"</f>
        <v>04431</v>
      </c>
    </row>
    <row r="460" spans="1:11" customFormat="1" x14ac:dyDescent="0.25">
      <c r="A460" t="str">
        <f t="shared" si="71"/>
        <v>04</v>
      </c>
      <c r="B460" t="s">
        <v>130</v>
      </c>
      <c r="C460" t="str">
        <f>"055"</f>
        <v>055</v>
      </c>
      <c r="D460" t="s">
        <v>182</v>
      </c>
      <c r="E460" t="str">
        <f>"01"</f>
        <v>01</v>
      </c>
      <c r="F460" t="str">
        <f t="shared" si="73"/>
        <v>001</v>
      </c>
      <c r="G460" t="str">
        <f>""</f>
        <v/>
      </c>
      <c r="H460" t="s">
        <v>3</v>
      </c>
      <c r="I460" t="s">
        <v>44</v>
      </c>
      <c r="J460" t="s">
        <v>4199</v>
      </c>
      <c r="K460" t="str">
        <f>"04430"</f>
        <v>04430</v>
      </c>
    </row>
    <row r="461" spans="1:11" customFormat="1" x14ac:dyDescent="0.25">
      <c r="A461" t="str">
        <f t="shared" si="71"/>
        <v>04</v>
      </c>
      <c r="B461" t="s">
        <v>130</v>
      </c>
      <c r="C461" t="str">
        <f>"056"</f>
        <v>056</v>
      </c>
      <c r="D461" t="s">
        <v>183</v>
      </c>
      <c r="E461" t="str">
        <f>"01"</f>
        <v>01</v>
      </c>
      <c r="F461" t="str">
        <f t="shared" si="73"/>
        <v>001</v>
      </c>
      <c r="G461" t="str">
        <f>""</f>
        <v/>
      </c>
      <c r="H461" t="s">
        <v>3</v>
      </c>
      <c r="I461" t="s">
        <v>1079</v>
      </c>
      <c r="J461" t="s">
        <v>4200</v>
      </c>
      <c r="K461" t="str">
        <f>"04868"</f>
        <v>04868</v>
      </c>
    </row>
    <row r="462" spans="1:11" customFormat="1" x14ac:dyDescent="0.25">
      <c r="A462" t="str">
        <f t="shared" si="71"/>
        <v>04</v>
      </c>
      <c r="B462" t="s">
        <v>130</v>
      </c>
      <c r="C462" t="str">
        <f>"057"</f>
        <v>057</v>
      </c>
      <c r="D462" t="s">
        <v>184</v>
      </c>
      <c r="E462" t="str">
        <f>"01"</f>
        <v>01</v>
      </c>
      <c r="F462" t="str">
        <f t="shared" si="73"/>
        <v>001</v>
      </c>
      <c r="G462" t="str">
        <f>""</f>
        <v/>
      </c>
      <c r="H462" t="s">
        <v>3</v>
      </c>
      <c r="I462" t="s">
        <v>1080</v>
      </c>
      <c r="J462" t="s">
        <v>4201</v>
      </c>
      <c r="K462" t="str">
        <f>"04470"</f>
        <v>04470</v>
      </c>
    </row>
    <row r="463" spans="1:11" customFormat="1" x14ac:dyDescent="0.25">
      <c r="A463" t="str">
        <f t="shared" si="71"/>
        <v>04</v>
      </c>
      <c r="B463" t="s">
        <v>130</v>
      </c>
      <c r="C463" t="str">
        <f>"057"</f>
        <v>057</v>
      </c>
      <c r="D463" t="s">
        <v>184</v>
      </c>
      <c r="E463" t="str">
        <f>"02"</f>
        <v>02</v>
      </c>
      <c r="F463" t="str">
        <f t="shared" si="73"/>
        <v>001</v>
      </c>
      <c r="G463" t="str">
        <f>""</f>
        <v/>
      </c>
      <c r="H463" t="s">
        <v>1</v>
      </c>
      <c r="I463" t="s">
        <v>1081</v>
      </c>
      <c r="J463" t="s">
        <v>4202</v>
      </c>
      <c r="K463" t="str">
        <f>"04470"</f>
        <v>04470</v>
      </c>
    </row>
    <row r="464" spans="1:11" customFormat="1" x14ac:dyDescent="0.25">
      <c r="A464" t="str">
        <f t="shared" si="71"/>
        <v>04</v>
      </c>
      <c r="B464" t="s">
        <v>130</v>
      </c>
      <c r="C464" t="str">
        <f>"057"</f>
        <v>057</v>
      </c>
      <c r="D464" t="s">
        <v>184</v>
      </c>
      <c r="E464" t="str">
        <f>"02"</f>
        <v>02</v>
      </c>
      <c r="F464" t="str">
        <f t="shared" si="73"/>
        <v>001</v>
      </c>
      <c r="G464" t="str">
        <f>""</f>
        <v/>
      </c>
      <c r="H464" t="s">
        <v>0</v>
      </c>
      <c r="I464" t="s">
        <v>1081</v>
      </c>
      <c r="J464" t="s">
        <v>4202</v>
      </c>
      <c r="K464" t="str">
        <f>"04470"</f>
        <v>04470</v>
      </c>
    </row>
    <row r="465" spans="1:11" customFormat="1" x14ac:dyDescent="0.25">
      <c r="A465" t="str">
        <f t="shared" si="71"/>
        <v>04</v>
      </c>
      <c r="B465" t="s">
        <v>130</v>
      </c>
      <c r="C465" t="str">
        <f>"058"</f>
        <v>058</v>
      </c>
      <c r="D465" t="s">
        <v>185</v>
      </c>
      <c r="E465" t="str">
        <f t="shared" ref="E465:E505" si="74">"01"</f>
        <v>01</v>
      </c>
      <c r="F465" t="str">
        <f t="shared" si="73"/>
        <v>001</v>
      </c>
      <c r="G465" t="str">
        <f>""</f>
        <v/>
      </c>
      <c r="H465" t="s">
        <v>3</v>
      </c>
      <c r="I465" t="s">
        <v>1082</v>
      </c>
      <c r="J465" t="s">
        <v>4203</v>
      </c>
      <c r="K465" t="str">
        <f>"04859"</f>
        <v>04859</v>
      </c>
    </row>
    <row r="466" spans="1:11" customFormat="1" x14ac:dyDescent="0.25">
      <c r="A466" t="str">
        <f t="shared" si="71"/>
        <v>04</v>
      </c>
      <c r="B466" t="s">
        <v>130</v>
      </c>
      <c r="C466" t="str">
        <f>"059"</f>
        <v>059</v>
      </c>
      <c r="D466" t="s">
        <v>186</v>
      </c>
      <c r="E466" t="str">
        <f t="shared" si="74"/>
        <v>01</v>
      </c>
      <c r="F466" t="str">
        <f t="shared" si="73"/>
        <v>001</v>
      </c>
      <c r="G466" t="str">
        <f>"01"</f>
        <v>01</v>
      </c>
      <c r="H466" t="s">
        <v>1</v>
      </c>
      <c r="I466" t="s">
        <v>1083</v>
      </c>
      <c r="J466" t="s">
        <v>4204</v>
      </c>
      <c r="K466" t="str">
        <f>"04271"</f>
        <v>04271</v>
      </c>
    </row>
    <row r="467" spans="1:11" customFormat="1" x14ac:dyDescent="0.25">
      <c r="A467" t="str">
        <f t="shared" si="71"/>
        <v>04</v>
      </c>
      <c r="B467" t="s">
        <v>130</v>
      </c>
      <c r="C467" t="str">
        <f>"059"</f>
        <v>059</v>
      </c>
      <c r="D467" t="s">
        <v>186</v>
      </c>
      <c r="E467" t="str">
        <f t="shared" si="74"/>
        <v>01</v>
      </c>
      <c r="F467" t="str">
        <f t="shared" si="73"/>
        <v>001</v>
      </c>
      <c r="G467" t="str">
        <f>"02"</f>
        <v>02</v>
      </c>
      <c r="H467" t="s">
        <v>0</v>
      </c>
      <c r="I467" t="s">
        <v>1084</v>
      </c>
      <c r="J467" t="s">
        <v>4205</v>
      </c>
      <c r="K467" t="str">
        <f>"04271"</f>
        <v>04271</v>
      </c>
    </row>
    <row r="468" spans="1:11" customFormat="1" x14ac:dyDescent="0.25">
      <c r="A468" t="str">
        <f t="shared" si="71"/>
        <v>04</v>
      </c>
      <c r="B468" t="s">
        <v>130</v>
      </c>
      <c r="C468" t="str">
        <f>"060"</f>
        <v>060</v>
      </c>
      <c r="D468" t="s">
        <v>187</v>
      </c>
      <c r="E468" t="str">
        <f t="shared" si="74"/>
        <v>01</v>
      </c>
      <c r="F468" t="str">
        <f t="shared" si="73"/>
        <v>001</v>
      </c>
      <c r="G468" t="str">
        <f>""</f>
        <v/>
      </c>
      <c r="H468" t="s">
        <v>3</v>
      </c>
      <c r="I468" t="s">
        <v>1085</v>
      </c>
      <c r="J468" t="s">
        <v>4206</v>
      </c>
      <c r="K468" t="str">
        <f>"04210"</f>
        <v>04210</v>
      </c>
    </row>
    <row r="469" spans="1:11" customFormat="1" x14ac:dyDescent="0.25">
      <c r="A469" t="str">
        <f t="shared" si="71"/>
        <v>04</v>
      </c>
      <c r="B469" t="s">
        <v>130</v>
      </c>
      <c r="C469" t="str">
        <f>"061"</f>
        <v>061</v>
      </c>
      <c r="D469" t="s">
        <v>188</v>
      </c>
      <c r="E469" t="str">
        <f t="shared" si="74"/>
        <v>01</v>
      </c>
      <c r="F469" t="str">
        <f t="shared" si="73"/>
        <v>001</v>
      </c>
      <c r="G469" t="str">
        <f>"01"</f>
        <v>01</v>
      </c>
      <c r="H469" t="s">
        <v>1</v>
      </c>
      <c r="I469" t="s">
        <v>1086</v>
      </c>
      <c r="J469" t="s">
        <v>4207</v>
      </c>
      <c r="K469" t="str">
        <f>"04887"</f>
        <v>04887</v>
      </c>
    </row>
    <row r="470" spans="1:11" customFormat="1" x14ac:dyDescent="0.25">
      <c r="A470" t="str">
        <f t="shared" si="71"/>
        <v>04</v>
      </c>
      <c r="B470" t="s">
        <v>130</v>
      </c>
      <c r="C470" t="str">
        <f>"061"</f>
        <v>061</v>
      </c>
      <c r="D470" t="s">
        <v>188</v>
      </c>
      <c r="E470" t="str">
        <f t="shared" si="74"/>
        <v>01</v>
      </c>
      <c r="F470" t="str">
        <f t="shared" si="73"/>
        <v>001</v>
      </c>
      <c r="G470" t="str">
        <f>"02"</f>
        <v>02</v>
      </c>
      <c r="H470" t="s">
        <v>0</v>
      </c>
      <c r="I470" t="s">
        <v>1087</v>
      </c>
      <c r="J470" t="s">
        <v>4208</v>
      </c>
      <c r="K470" t="str">
        <f>"04887"</f>
        <v>04887</v>
      </c>
    </row>
    <row r="471" spans="1:11" customFormat="1" x14ac:dyDescent="0.25">
      <c r="A471" t="str">
        <f t="shared" si="71"/>
        <v>04</v>
      </c>
      <c r="B471" t="s">
        <v>130</v>
      </c>
      <c r="C471" t="str">
        <f t="shared" ref="C471:C478" si="75">"062"</f>
        <v>062</v>
      </c>
      <c r="D471" t="s">
        <v>189</v>
      </c>
      <c r="E471" t="str">
        <f t="shared" si="74"/>
        <v>01</v>
      </c>
      <c r="F471" t="str">
        <f t="shared" si="73"/>
        <v>001</v>
      </c>
      <c r="G471" t="str">
        <f>""</f>
        <v/>
      </c>
      <c r="H471" t="s">
        <v>1</v>
      </c>
      <c r="I471" t="s">
        <v>1088</v>
      </c>
      <c r="J471" t="s">
        <v>4209</v>
      </c>
      <c r="K471" t="str">
        <f t="shared" ref="K471:K478" si="76">"04867"</f>
        <v>04867</v>
      </c>
    </row>
    <row r="472" spans="1:11" customFormat="1" x14ac:dyDescent="0.25">
      <c r="A472" t="str">
        <f t="shared" si="71"/>
        <v>04</v>
      </c>
      <c r="B472" t="s">
        <v>130</v>
      </c>
      <c r="C472" t="str">
        <f t="shared" si="75"/>
        <v>062</v>
      </c>
      <c r="D472" t="s">
        <v>189</v>
      </c>
      <c r="E472" t="str">
        <f t="shared" si="74"/>
        <v>01</v>
      </c>
      <c r="F472" t="str">
        <f t="shared" si="73"/>
        <v>001</v>
      </c>
      <c r="G472" t="str">
        <f>""</f>
        <v/>
      </c>
      <c r="H472" t="s">
        <v>0</v>
      </c>
      <c r="I472" t="s">
        <v>1088</v>
      </c>
      <c r="J472" t="s">
        <v>4209</v>
      </c>
      <c r="K472" t="str">
        <f t="shared" si="76"/>
        <v>04867</v>
      </c>
    </row>
    <row r="473" spans="1:11" customFormat="1" x14ac:dyDescent="0.25">
      <c r="A473" t="str">
        <f t="shared" si="71"/>
        <v>04</v>
      </c>
      <c r="B473" t="s">
        <v>130</v>
      </c>
      <c r="C473" t="str">
        <f t="shared" si="75"/>
        <v>062</v>
      </c>
      <c r="D473" t="s">
        <v>189</v>
      </c>
      <c r="E473" t="str">
        <f t="shared" si="74"/>
        <v>01</v>
      </c>
      <c r="F473" t="str">
        <f>"002"</f>
        <v>002</v>
      </c>
      <c r="G473" t="str">
        <f>""</f>
        <v/>
      </c>
      <c r="H473" t="s">
        <v>1</v>
      </c>
      <c r="I473" t="s">
        <v>1089</v>
      </c>
      <c r="J473" t="s">
        <v>4210</v>
      </c>
      <c r="K473" t="str">
        <f t="shared" si="76"/>
        <v>04867</v>
      </c>
    </row>
    <row r="474" spans="1:11" customFormat="1" x14ac:dyDescent="0.25">
      <c r="A474" t="str">
        <f t="shared" si="71"/>
        <v>04</v>
      </c>
      <c r="B474" t="s">
        <v>130</v>
      </c>
      <c r="C474" t="str">
        <f t="shared" si="75"/>
        <v>062</v>
      </c>
      <c r="D474" t="s">
        <v>189</v>
      </c>
      <c r="E474" t="str">
        <f t="shared" si="74"/>
        <v>01</v>
      </c>
      <c r="F474" t="str">
        <f>"002"</f>
        <v>002</v>
      </c>
      <c r="G474" t="str">
        <f>""</f>
        <v/>
      </c>
      <c r="H474" t="s">
        <v>0</v>
      </c>
      <c r="I474" t="s">
        <v>1089</v>
      </c>
      <c r="J474" t="s">
        <v>4210</v>
      </c>
      <c r="K474" t="str">
        <f t="shared" si="76"/>
        <v>04867</v>
      </c>
    </row>
    <row r="475" spans="1:11" customFormat="1" x14ac:dyDescent="0.25">
      <c r="A475" t="str">
        <f t="shared" si="71"/>
        <v>04</v>
      </c>
      <c r="B475" t="s">
        <v>130</v>
      </c>
      <c r="C475" t="str">
        <f t="shared" si="75"/>
        <v>062</v>
      </c>
      <c r="D475" t="s">
        <v>189</v>
      </c>
      <c r="E475" t="str">
        <f t="shared" si="74"/>
        <v>01</v>
      </c>
      <c r="F475" t="str">
        <f>"003"</f>
        <v>003</v>
      </c>
      <c r="G475" t="str">
        <f>""</f>
        <v/>
      </c>
      <c r="H475" t="s">
        <v>1</v>
      </c>
      <c r="I475" t="s">
        <v>1090</v>
      </c>
      <c r="J475" t="s">
        <v>4211</v>
      </c>
      <c r="K475" t="str">
        <f t="shared" si="76"/>
        <v>04867</v>
      </c>
    </row>
    <row r="476" spans="1:11" customFormat="1" x14ac:dyDescent="0.25">
      <c r="A476" t="str">
        <f t="shared" si="71"/>
        <v>04</v>
      </c>
      <c r="B476" t="s">
        <v>130</v>
      </c>
      <c r="C476" t="str">
        <f t="shared" si="75"/>
        <v>062</v>
      </c>
      <c r="D476" t="s">
        <v>189</v>
      </c>
      <c r="E476" t="str">
        <f t="shared" si="74"/>
        <v>01</v>
      </c>
      <c r="F476" t="str">
        <f>"003"</f>
        <v>003</v>
      </c>
      <c r="G476" t="str">
        <f>""</f>
        <v/>
      </c>
      <c r="H476" t="s">
        <v>0</v>
      </c>
      <c r="I476" t="s">
        <v>1090</v>
      </c>
      <c r="J476" t="s">
        <v>4211</v>
      </c>
      <c r="K476" t="str">
        <f t="shared" si="76"/>
        <v>04867</v>
      </c>
    </row>
    <row r="477" spans="1:11" customFormat="1" x14ac:dyDescent="0.25">
      <c r="A477" t="str">
        <f t="shared" si="71"/>
        <v>04</v>
      </c>
      <c r="B477" t="s">
        <v>130</v>
      </c>
      <c r="C477" t="str">
        <f t="shared" si="75"/>
        <v>062</v>
      </c>
      <c r="D477" t="s">
        <v>189</v>
      </c>
      <c r="E477" t="str">
        <f t="shared" si="74"/>
        <v>01</v>
      </c>
      <c r="F477" t="str">
        <f>"004"</f>
        <v>004</v>
      </c>
      <c r="G477" t="str">
        <f>""</f>
        <v/>
      </c>
      <c r="H477" t="s">
        <v>1</v>
      </c>
      <c r="I477" t="s">
        <v>1091</v>
      </c>
      <c r="J477" t="s">
        <v>4212</v>
      </c>
      <c r="K477" t="str">
        <f t="shared" si="76"/>
        <v>04867</v>
      </c>
    </row>
    <row r="478" spans="1:11" customFormat="1" x14ac:dyDescent="0.25">
      <c r="A478" t="str">
        <f t="shared" si="71"/>
        <v>04</v>
      </c>
      <c r="B478" t="s">
        <v>130</v>
      </c>
      <c r="C478" t="str">
        <f t="shared" si="75"/>
        <v>062</v>
      </c>
      <c r="D478" t="s">
        <v>189</v>
      </c>
      <c r="E478" t="str">
        <f t="shared" si="74"/>
        <v>01</v>
      </c>
      <c r="F478" t="str">
        <f>"004"</f>
        <v>004</v>
      </c>
      <c r="G478" t="str">
        <f>""</f>
        <v/>
      </c>
      <c r="H478" t="s">
        <v>0</v>
      </c>
      <c r="I478" t="s">
        <v>1091</v>
      </c>
      <c r="J478" t="s">
        <v>4212</v>
      </c>
      <c r="K478" t="str">
        <f t="shared" si="76"/>
        <v>04867</v>
      </c>
    </row>
    <row r="479" spans="1:11" customFormat="1" x14ac:dyDescent="0.25">
      <c r="A479" t="str">
        <f t="shared" si="71"/>
        <v>04</v>
      </c>
      <c r="B479" t="s">
        <v>130</v>
      </c>
      <c r="C479" t="str">
        <f>"063"</f>
        <v>063</v>
      </c>
      <c r="D479" t="s">
        <v>190</v>
      </c>
      <c r="E479" t="str">
        <f t="shared" si="74"/>
        <v>01</v>
      </c>
      <c r="F479" t="str">
        <f>"001"</f>
        <v>001</v>
      </c>
      <c r="G479" t="str">
        <f>""</f>
        <v/>
      </c>
      <c r="H479" t="s">
        <v>1</v>
      </c>
      <c r="I479" t="s">
        <v>1092</v>
      </c>
      <c r="J479" t="s">
        <v>4213</v>
      </c>
      <c r="K479" t="str">
        <f>"04838"</f>
        <v>04838</v>
      </c>
    </row>
    <row r="480" spans="1:11" customFormat="1" x14ac:dyDescent="0.25">
      <c r="A480" t="str">
        <f t="shared" si="71"/>
        <v>04</v>
      </c>
      <c r="B480" t="s">
        <v>130</v>
      </c>
      <c r="C480" t="str">
        <f>"063"</f>
        <v>063</v>
      </c>
      <c r="D480" t="s">
        <v>190</v>
      </c>
      <c r="E480" t="str">
        <f t="shared" si="74"/>
        <v>01</v>
      </c>
      <c r="F480" t="str">
        <f>"001"</f>
        <v>001</v>
      </c>
      <c r="G480" t="str">
        <f>""</f>
        <v/>
      </c>
      <c r="H480" t="s">
        <v>0</v>
      </c>
      <c r="I480" t="s">
        <v>1092</v>
      </c>
      <c r="J480" t="s">
        <v>4213</v>
      </c>
      <c r="K480" t="str">
        <f>"04838"</f>
        <v>04838</v>
      </c>
    </row>
    <row r="481" spans="1:11" customFormat="1" x14ac:dyDescent="0.25">
      <c r="A481" t="str">
        <f t="shared" si="71"/>
        <v>04</v>
      </c>
      <c r="B481" t="s">
        <v>130</v>
      </c>
      <c r="C481" t="str">
        <f t="shared" ref="C481:C486" si="77">"064"</f>
        <v>064</v>
      </c>
      <c r="D481" t="s">
        <v>191</v>
      </c>
      <c r="E481" t="str">
        <f t="shared" si="74"/>
        <v>01</v>
      </c>
      <c r="F481" t="str">
        <f>"001"</f>
        <v>001</v>
      </c>
      <c r="G481" t="str">
        <f>""</f>
        <v/>
      </c>
      <c r="H481" t="s">
        <v>1</v>
      </c>
      <c r="I481" t="s">
        <v>1093</v>
      </c>
      <c r="J481" t="s">
        <v>4214</v>
      </c>
      <c r="K481" t="str">
        <f t="shared" ref="K481:K486" si="78">"04638"</f>
        <v>04638</v>
      </c>
    </row>
    <row r="482" spans="1:11" customFormat="1" x14ac:dyDescent="0.25">
      <c r="A482" t="str">
        <f t="shared" si="71"/>
        <v>04</v>
      </c>
      <c r="B482" t="s">
        <v>130</v>
      </c>
      <c r="C482" t="str">
        <f t="shared" si="77"/>
        <v>064</v>
      </c>
      <c r="D482" t="s">
        <v>191</v>
      </c>
      <c r="E482" t="str">
        <f t="shared" si="74"/>
        <v>01</v>
      </c>
      <c r="F482" t="str">
        <f>"001"</f>
        <v>001</v>
      </c>
      <c r="G482" t="str">
        <f>""</f>
        <v/>
      </c>
      <c r="H482" t="s">
        <v>0</v>
      </c>
      <c r="I482" t="s">
        <v>1093</v>
      </c>
      <c r="J482" t="s">
        <v>4214</v>
      </c>
      <c r="K482" t="str">
        <f t="shared" si="78"/>
        <v>04638</v>
      </c>
    </row>
    <row r="483" spans="1:11" customFormat="1" x14ac:dyDescent="0.25">
      <c r="A483" t="str">
        <f t="shared" si="71"/>
        <v>04</v>
      </c>
      <c r="B483" t="s">
        <v>130</v>
      </c>
      <c r="C483" t="str">
        <f t="shared" si="77"/>
        <v>064</v>
      </c>
      <c r="D483" t="s">
        <v>191</v>
      </c>
      <c r="E483" t="str">
        <f t="shared" si="74"/>
        <v>01</v>
      </c>
      <c r="F483" t="str">
        <f>"002"</f>
        <v>002</v>
      </c>
      <c r="G483" t="str">
        <f>""</f>
        <v/>
      </c>
      <c r="H483" t="s">
        <v>1</v>
      </c>
      <c r="I483" t="s">
        <v>1093</v>
      </c>
      <c r="J483" t="s">
        <v>4214</v>
      </c>
      <c r="K483" t="str">
        <f t="shared" si="78"/>
        <v>04638</v>
      </c>
    </row>
    <row r="484" spans="1:11" customFormat="1" x14ac:dyDescent="0.25">
      <c r="A484" t="str">
        <f t="shared" si="71"/>
        <v>04</v>
      </c>
      <c r="B484" t="s">
        <v>130</v>
      </c>
      <c r="C484" t="str">
        <f t="shared" si="77"/>
        <v>064</v>
      </c>
      <c r="D484" t="s">
        <v>191</v>
      </c>
      <c r="E484" t="str">
        <f t="shared" si="74"/>
        <v>01</v>
      </c>
      <c r="F484" t="str">
        <f>"002"</f>
        <v>002</v>
      </c>
      <c r="G484" t="str">
        <f>""</f>
        <v/>
      </c>
      <c r="H484" t="s">
        <v>0</v>
      </c>
      <c r="I484" t="s">
        <v>1093</v>
      </c>
      <c r="J484" t="s">
        <v>4214</v>
      </c>
      <c r="K484" t="str">
        <f t="shared" si="78"/>
        <v>04638</v>
      </c>
    </row>
    <row r="485" spans="1:11" customFormat="1" x14ac:dyDescent="0.25">
      <c r="A485" t="str">
        <f t="shared" si="71"/>
        <v>04</v>
      </c>
      <c r="B485" t="s">
        <v>130</v>
      </c>
      <c r="C485" t="str">
        <f t="shared" si="77"/>
        <v>064</v>
      </c>
      <c r="D485" t="s">
        <v>191</v>
      </c>
      <c r="E485" t="str">
        <f t="shared" si="74"/>
        <v>01</v>
      </c>
      <c r="F485" t="str">
        <f>"003"</f>
        <v>003</v>
      </c>
      <c r="G485" t="str">
        <f>""</f>
        <v/>
      </c>
      <c r="H485" t="s">
        <v>1</v>
      </c>
      <c r="I485" t="s">
        <v>1093</v>
      </c>
      <c r="J485" t="s">
        <v>4214</v>
      </c>
      <c r="K485" t="str">
        <f t="shared" si="78"/>
        <v>04638</v>
      </c>
    </row>
    <row r="486" spans="1:11" customFormat="1" x14ac:dyDescent="0.25">
      <c r="A486" t="str">
        <f t="shared" si="71"/>
        <v>04</v>
      </c>
      <c r="B486" t="s">
        <v>130</v>
      </c>
      <c r="C486" t="str">
        <f t="shared" si="77"/>
        <v>064</v>
      </c>
      <c r="D486" t="s">
        <v>191</v>
      </c>
      <c r="E486" t="str">
        <f t="shared" si="74"/>
        <v>01</v>
      </c>
      <c r="F486" t="str">
        <f>"003"</f>
        <v>003</v>
      </c>
      <c r="G486" t="str">
        <f>""</f>
        <v/>
      </c>
      <c r="H486" t="s">
        <v>0</v>
      </c>
      <c r="I486" t="s">
        <v>1093</v>
      </c>
      <c r="J486" t="s">
        <v>4214</v>
      </c>
      <c r="K486" t="str">
        <f t="shared" si="78"/>
        <v>04638</v>
      </c>
    </row>
    <row r="487" spans="1:11" customFormat="1" x14ac:dyDescent="0.25">
      <c r="A487" t="str">
        <f t="shared" si="71"/>
        <v>04</v>
      </c>
      <c r="B487" t="s">
        <v>130</v>
      </c>
      <c r="C487" t="str">
        <f>"065"</f>
        <v>065</v>
      </c>
      <c r="D487" t="s">
        <v>192</v>
      </c>
      <c r="E487" t="str">
        <f t="shared" si="74"/>
        <v>01</v>
      </c>
      <c r="F487" t="str">
        <f>"001"</f>
        <v>001</v>
      </c>
      <c r="G487" t="str">
        <f>""</f>
        <v/>
      </c>
      <c r="H487" t="s">
        <v>3</v>
      </c>
      <c r="I487" t="s">
        <v>35</v>
      </c>
      <c r="J487" t="s">
        <v>4215</v>
      </c>
      <c r="K487" t="str">
        <f>"04540"</f>
        <v>04540</v>
      </c>
    </row>
    <row r="488" spans="1:11" customFormat="1" x14ac:dyDescent="0.25">
      <c r="A488" t="str">
        <f t="shared" si="71"/>
        <v>04</v>
      </c>
      <c r="B488" t="s">
        <v>130</v>
      </c>
      <c r="C488" t="str">
        <f t="shared" ref="C488:C513" si="79">"066"</f>
        <v>066</v>
      </c>
      <c r="D488" t="s">
        <v>193</v>
      </c>
      <c r="E488" t="str">
        <f t="shared" si="74"/>
        <v>01</v>
      </c>
      <c r="F488" t="str">
        <f>"001"</f>
        <v>001</v>
      </c>
      <c r="G488" t="str">
        <f>""</f>
        <v/>
      </c>
      <c r="H488" t="s">
        <v>3</v>
      </c>
      <c r="I488" t="s">
        <v>107</v>
      </c>
      <c r="J488" t="s">
        <v>4216</v>
      </c>
      <c r="K488" t="str">
        <f>"04100"</f>
        <v>04100</v>
      </c>
    </row>
    <row r="489" spans="1:11" customFormat="1" x14ac:dyDescent="0.25">
      <c r="A489" t="str">
        <f t="shared" si="71"/>
        <v>04</v>
      </c>
      <c r="B489" t="s">
        <v>130</v>
      </c>
      <c r="C489" t="str">
        <f t="shared" si="79"/>
        <v>066</v>
      </c>
      <c r="D489" t="s">
        <v>193</v>
      </c>
      <c r="E489" t="str">
        <f t="shared" si="74"/>
        <v>01</v>
      </c>
      <c r="F489" t="str">
        <f>"002"</f>
        <v>002</v>
      </c>
      <c r="G489" t="str">
        <f>""</f>
        <v/>
      </c>
      <c r="H489" t="s">
        <v>1</v>
      </c>
      <c r="I489" t="s">
        <v>107</v>
      </c>
      <c r="J489" t="s">
        <v>4216</v>
      </c>
      <c r="K489" t="str">
        <f>"04100"</f>
        <v>04100</v>
      </c>
    </row>
    <row r="490" spans="1:11" customFormat="1" x14ac:dyDescent="0.25">
      <c r="A490" t="str">
        <f t="shared" si="71"/>
        <v>04</v>
      </c>
      <c r="B490" t="s">
        <v>130</v>
      </c>
      <c r="C490" t="str">
        <f t="shared" si="79"/>
        <v>066</v>
      </c>
      <c r="D490" t="s">
        <v>193</v>
      </c>
      <c r="E490" t="str">
        <f t="shared" si="74"/>
        <v>01</v>
      </c>
      <c r="F490" t="str">
        <f>"002"</f>
        <v>002</v>
      </c>
      <c r="G490" t="str">
        <f>""</f>
        <v/>
      </c>
      <c r="H490" t="s">
        <v>0</v>
      </c>
      <c r="I490" t="s">
        <v>107</v>
      </c>
      <c r="J490" t="s">
        <v>4216</v>
      </c>
      <c r="K490" t="str">
        <f>"04100"</f>
        <v>04100</v>
      </c>
    </row>
    <row r="491" spans="1:11" customFormat="1" x14ac:dyDescent="0.25">
      <c r="A491" t="str">
        <f t="shared" si="71"/>
        <v>04</v>
      </c>
      <c r="B491" t="s">
        <v>130</v>
      </c>
      <c r="C491" t="str">
        <f t="shared" si="79"/>
        <v>066</v>
      </c>
      <c r="D491" t="s">
        <v>193</v>
      </c>
      <c r="E491" t="str">
        <f t="shared" si="74"/>
        <v>01</v>
      </c>
      <c r="F491" t="str">
        <f>"003"</f>
        <v>003</v>
      </c>
      <c r="G491" t="str">
        <f>""</f>
        <v/>
      </c>
      <c r="H491" t="s">
        <v>3</v>
      </c>
      <c r="I491" t="s">
        <v>1094</v>
      </c>
      <c r="J491" t="s">
        <v>4217</v>
      </c>
      <c r="K491" t="str">
        <f>"04117"</f>
        <v>04117</v>
      </c>
    </row>
    <row r="492" spans="1:11" customFormat="1" x14ac:dyDescent="0.25">
      <c r="A492" t="str">
        <f t="shared" si="71"/>
        <v>04</v>
      </c>
      <c r="B492" t="s">
        <v>130</v>
      </c>
      <c r="C492" t="str">
        <f t="shared" si="79"/>
        <v>066</v>
      </c>
      <c r="D492" t="s">
        <v>193</v>
      </c>
      <c r="E492" t="str">
        <f t="shared" si="74"/>
        <v>01</v>
      </c>
      <c r="F492" t="str">
        <f>"004"</f>
        <v>004</v>
      </c>
      <c r="G492" t="str">
        <f>""</f>
        <v/>
      </c>
      <c r="H492" t="s">
        <v>1</v>
      </c>
      <c r="I492" t="s">
        <v>1095</v>
      </c>
      <c r="J492" t="s">
        <v>4218</v>
      </c>
      <c r="K492" t="str">
        <f>"04110"</f>
        <v>04110</v>
      </c>
    </row>
    <row r="493" spans="1:11" customFormat="1" x14ac:dyDescent="0.25">
      <c r="A493" t="str">
        <f t="shared" si="71"/>
        <v>04</v>
      </c>
      <c r="B493" t="s">
        <v>130</v>
      </c>
      <c r="C493" t="str">
        <f t="shared" si="79"/>
        <v>066</v>
      </c>
      <c r="D493" t="s">
        <v>193</v>
      </c>
      <c r="E493" t="str">
        <f t="shared" si="74"/>
        <v>01</v>
      </c>
      <c r="F493" t="str">
        <f>"004"</f>
        <v>004</v>
      </c>
      <c r="G493" t="str">
        <f>""</f>
        <v/>
      </c>
      <c r="H493" t="s">
        <v>0</v>
      </c>
      <c r="I493" t="s">
        <v>1095</v>
      </c>
      <c r="J493" t="s">
        <v>4218</v>
      </c>
      <c r="K493" t="str">
        <f>"04110"</f>
        <v>04110</v>
      </c>
    </row>
    <row r="494" spans="1:11" customFormat="1" x14ac:dyDescent="0.25">
      <c r="A494" t="str">
        <f t="shared" si="71"/>
        <v>04</v>
      </c>
      <c r="B494" t="s">
        <v>130</v>
      </c>
      <c r="C494" t="str">
        <f t="shared" si="79"/>
        <v>066</v>
      </c>
      <c r="D494" t="s">
        <v>193</v>
      </c>
      <c r="E494" t="str">
        <f t="shared" si="74"/>
        <v>01</v>
      </c>
      <c r="F494" t="str">
        <f>"005"</f>
        <v>005</v>
      </c>
      <c r="G494" t="str">
        <f>"01"</f>
        <v>01</v>
      </c>
      <c r="H494" t="s">
        <v>1</v>
      </c>
      <c r="I494" t="s">
        <v>1096</v>
      </c>
      <c r="J494" t="s">
        <v>4219</v>
      </c>
      <c r="K494" t="str">
        <f>"04113"</f>
        <v>04113</v>
      </c>
    </row>
    <row r="495" spans="1:11" customFormat="1" x14ac:dyDescent="0.25">
      <c r="A495" t="str">
        <f t="shared" si="71"/>
        <v>04</v>
      </c>
      <c r="B495" t="s">
        <v>130</v>
      </c>
      <c r="C495" t="str">
        <f t="shared" si="79"/>
        <v>066</v>
      </c>
      <c r="D495" t="s">
        <v>193</v>
      </c>
      <c r="E495" t="str">
        <f t="shared" si="74"/>
        <v>01</v>
      </c>
      <c r="F495" t="str">
        <f>"005"</f>
        <v>005</v>
      </c>
      <c r="G495" t="str">
        <f>"02"</f>
        <v>02</v>
      </c>
      <c r="H495" t="s">
        <v>0</v>
      </c>
      <c r="I495" t="s">
        <v>1097</v>
      </c>
      <c r="J495" t="s">
        <v>4220</v>
      </c>
      <c r="K495" t="str">
        <f>"04117"</f>
        <v>04117</v>
      </c>
    </row>
    <row r="496" spans="1:11" customFormat="1" x14ac:dyDescent="0.25">
      <c r="A496" t="str">
        <f t="shared" si="71"/>
        <v>04</v>
      </c>
      <c r="B496" t="s">
        <v>130</v>
      </c>
      <c r="C496" t="str">
        <f t="shared" si="79"/>
        <v>066</v>
      </c>
      <c r="D496" t="s">
        <v>193</v>
      </c>
      <c r="E496" t="str">
        <f t="shared" si="74"/>
        <v>01</v>
      </c>
      <c r="F496" t="str">
        <f>"005"</f>
        <v>005</v>
      </c>
      <c r="G496" t="str">
        <f>"03"</f>
        <v>03</v>
      </c>
      <c r="H496" t="s">
        <v>2</v>
      </c>
      <c r="I496" t="s">
        <v>1098</v>
      </c>
      <c r="J496" t="s">
        <v>4221</v>
      </c>
      <c r="K496" t="str">
        <f>"04113"</f>
        <v>04113</v>
      </c>
    </row>
    <row r="497" spans="1:11" customFormat="1" x14ac:dyDescent="0.25">
      <c r="A497" t="str">
        <f t="shared" si="71"/>
        <v>04</v>
      </c>
      <c r="B497" t="s">
        <v>130</v>
      </c>
      <c r="C497" t="str">
        <f t="shared" si="79"/>
        <v>066</v>
      </c>
      <c r="D497" t="s">
        <v>193</v>
      </c>
      <c r="E497" t="str">
        <f t="shared" si="74"/>
        <v>01</v>
      </c>
      <c r="F497" t="str">
        <f>"006"</f>
        <v>006</v>
      </c>
      <c r="G497" t="str">
        <f>""</f>
        <v/>
      </c>
      <c r="H497" t="s">
        <v>1</v>
      </c>
      <c r="I497" t="s">
        <v>1095</v>
      </c>
      <c r="J497" t="s">
        <v>4218</v>
      </c>
      <c r="K497" t="str">
        <f>"04110"</f>
        <v>04110</v>
      </c>
    </row>
    <row r="498" spans="1:11" customFormat="1" x14ac:dyDescent="0.25">
      <c r="A498" t="str">
        <f t="shared" si="71"/>
        <v>04</v>
      </c>
      <c r="B498" t="s">
        <v>130</v>
      </c>
      <c r="C498" t="str">
        <f t="shared" si="79"/>
        <v>066</v>
      </c>
      <c r="D498" t="s">
        <v>193</v>
      </c>
      <c r="E498" t="str">
        <f t="shared" si="74"/>
        <v>01</v>
      </c>
      <c r="F498" t="str">
        <f>"006"</f>
        <v>006</v>
      </c>
      <c r="G498" t="str">
        <f>""</f>
        <v/>
      </c>
      <c r="H498" t="s">
        <v>0</v>
      </c>
      <c r="I498" t="s">
        <v>1095</v>
      </c>
      <c r="J498" t="s">
        <v>4218</v>
      </c>
      <c r="K498" t="str">
        <f>"04110"</f>
        <v>04110</v>
      </c>
    </row>
    <row r="499" spans="1:11" customFormat="1" x14ac:dyDescent="0.25">
      <c r="A499" t="str">
        <f t="shared" si="71"/>
        <v>04</v>
      </c>
      <c r="B499" t="s">
        <v>130</v>
      </c>
      <c r="C499" t="str">
        <f t="shared" si="79"/>
        <v>066</v>
      </c>
      <c r="D499" t="s">
        <v>193</v>
      </c>
      <c r="E499" t="str">
        <f t="shared" si="74"/>
        <v>01</v>
      </c>
      <c r="F499" t="str">
        <f>"008"</f>
        <v>008</v>
      </c>
      <c r="G499" t="str">
        <f>""</f>
        <v/>
      </c>
      <c r="H499" t="s">
        <v>1</v>
      </c>
      <c r="I499" t="s">
        <v>1094</v>
      </c>
      <c r="J499" t="s">
        <v>4217</v>
      </c>
      <c r="K499" t="str">
        <f>"04117"</f>
        <v>04117</v>
      </c>
    </row>
    <row r="500" spans="1:11" customFormat="1" x14ac:dyDescent="0.25">
      <c r="A500" t="str">
        <f t="shared" si="71"/>
        <v>04</v>
      </c>
      <c r="B500" t="s">
        <v>130</v>
      </c>
      <c r="C500" t="str">
        <f t="shared" si="79"/>
        <v>066</v>
      </c>
      <c r="D500" t="s">
        <v>193</v>
      </c>
      <c r="E500" t="str">
        <f t="shared" si="74"/>
        <v>01</v>
      </c>
      <c r="F500" t="str">
        <f>"008"</f>
        <v>008</v>
      </c>
      <c r="G500" t="str">
        <f>""</f>
        <v/>
      </c>
      <c r="H500" t="s">
        <v>0</v>
      </c>
      <c r="I500" t="s">
        <v>1094</v>
      </c>
      <c r="J500" t="s">
        <v>4217</v>
      </c>
      <c r="K500" t="str">
        <f>"04117"</f>
        <v>04117</v>
      </c>
    </row>
    <row r="501" spans="1:11" customFormat="1" x14ac:dyDescent="0.25">
      <c r="A501" t="str">
        <f t="shared" si="71"/>
        <v>04</v>
      </c>
      <c r="B501" t="s">
        <v>130</v>
      </c>
      <c r="C501" t="str">
        <f t="shared" si="79"/>
        <v>066</v>
      </c>
      <c r="D501" t="s">
        <v>193</v>
      </c>
      <c r="E501" t="str">
        <f t="shared" si="74"/>
        <v>01</v>
      </c>
      <c r="F501" t="str">
        <f>"009"</f>
        <v>009</v>
      </c>
      <c r="G501" t="str">
        <f>""</f>
        <v/>
      </c>
      <c r="H501" t="s">
        <v>1</v>
      </c>
      <c r="I501" t="s">
        <v>1095</v>
      </c>
      <c r="J501" t="s">
        <v>4218</v>
      </c>
      <c r="K501" t="str">
        <f>"04110"</f>
        <v>04110</v>
      </c>
    </row>
    <row r="502" spans="1:11" customFormat="1" x14ac:dyDescent="0.25">
      <c r="A502" t="str">
        <f t="shared" si="71"/>
        <v>04</v>
      </c>
      <c r="B502" t="s">
        <v>130</v>
      </c>
      <c r="C502" t="str">
        <f t="shared" si="79"/>
        <v>066</v>
      </c>
      <c r="D502" t="s">
        <v>193</v>
      </c>
      <c r="E502" t="str">
        <f t="shared" si="74"/>
        <v>01</v>
      </c>
      <c r="F502" t="str">
        <f>"009"</f>
        <v>009</v>
      </c>
      <c r="G502" t="str">
        <f>""</f>
        <v/>
      </c>
      <c r="H502" t="s">
        <v>0</v>
      </c>
      <c r="I502" t="s">
        <v>1095</v>
      </c>
      <c r="J502" t="s">
        <v>4218</v>
      </c>
      <c r="K502" t="str">
        <f>"04110"</f>
        <v>04110</v>
      </c>
    </row>
    <row r="503" spans="1:11" customFormat="1" x14ac:dyDescent="0.25">
      <c r="A503" t="str">
        <f t="shared" si="71"/>
        <v>04</v>
      </c>
      <c r="B503" t="s">
        <v>130</v>
      </c>
      <c r="C503" t="str">
        <f t="shared" si="79"/>
        <v>066</v>
      </c>
      <c r="D503" t="s">
        <v>193</v>
      </c>
      <c r="E503" t="str">
        <f t="shared" si="74"/>
        <v>01</v>
      </c>
      <c r="F503" t="str">
        <f>"009"</f>
        <v>009</v>
      </c>
      <c r="G503" t="str">
        <f>""</f>
        <v/>
      </c>
      <c r="H503" t="s">
        <v>2</v>
      </c>
      <c r="I503" t="s">
        <v>1095</v>
      </c>
      <c r="J503" t="s">
        <v>4218</v>
      </c>
      <c r="K503" t="str">
        <f>"04110"</f>
        <v>04110</v>
      </c>
    </row>
    <row r="504" spans="1:11" customFormat="1" x14ac:dyDescent="0.25">
      <c r="A504" t="str">
        <f t="shared" si="71"/>
        <v>04</v>
      </c>
      <c r="B504" t="s">
        <v>130</v>
      </c>
      <c r="C504" t="str">
        <f t="shared" si="79"/>
        <v>066</v>
      </c>
      <c r="D504" t="s">
        <v>193</v>
      </c>
      <c r="E504" t="str">
        <f t="shared" si="74"/>
        <v>01</v>
      </c>
      <c r="F504" t="str">
        <f>"010"</f>
        <v>010</v>
      </c>
      <c r="G504" t="str">
        <f>""</f>
        <v/>
      </c>
      <c r="H504" t="s">
        <v>1</v>
      </c>
      <c r="I504" t="s">
        <v>1094</v>
      </c>
      <c r="J504" t="s">
        <v>4217</v>
      </c>
      <c r="K504" t="str">
        <f>"04117"</f>
        <v>04117</v>
      </c>
    </row>
    <row r="505" spans="1:11" customFormat="1" x14ac:dyDescent="0.25">
      <c r="A505" t="str">
        <f t="shared" si="71"/>
        <v>04</v>
      </c>
      <c r="B505" t="s">
        <v>130</v>
      </c>
      <c r="C505" t="str">
        <f t="shared" si="79"/>
        <v>066</v>
      </c>
      <c r="D505" t="s">
        <v>193</v>
      </c>
      <c r="E505" t="str">
        <f t="shared" si="74"/>
        <v>01</v>
      </c>
      <c r="F505" t="str">
        <f>"010"</f>
        <v>010</v>
      </c>
      <c r="G505" t="str">
        <f>""</f>
        <v/>
      </c>
      <c r="H505" t="s">
        <v>0</v>
      </c>
      <c r="I505" t="s">
        <v>1094</v>
      </c>
      <c r="J505" t="s">
        <v>4217</v>
      </c>
      <c r="K505" t="str">
        <f>"04117"</f>
        <v>04117</v>
      </c>
    </row>
    <row r="506" spans="1:11" customFormat="1" x14ac:dyDescent="0.25">
      <c r="A506" t="str">
        <f t="shared" si="71"/>
        <v>04</v>
      </c>
      <c r="B506" t="s">
        <v>130</v>
      </c>
      <c r="C506" t="str">
        <f t="shared" si="79"/>
        <v>066</v>
      </c>
      <c r="D506" t="s">
        <v>193</v>
      </c>
      <c r="E506" t="str">
        <f>"02"</f>
        <v>02</v>
      </c>
      <c r="F506" t="str">
        <f t="shared" ref="F506:F511" si="80">"001"</f>
        <v>001</v>
      </c>
      <c r="G506" t="str">
        <f>"01"</f>
        <v>01</v>
      </c>
      <c r="H506" t="s">
        <v>1</v>
      </c>
      <c r="I506" t="s">
        <v>1099</v>
      </c>
      <c r="J506" t="s">
        <v>4222</v>
      </c>
      <c r="K506" t="str">
        <f>"04149"</f>
        <v>04149</v>
      </c>
    </row>
    <row r="507" spans="1:11" customFormat="1" x14ac:dyDescent="0.25">
      <c r="A507" t="str">
        <f t="shared" si="71"/>
        <v>04</v>
      </c>
      <c r="B507" t="s">
        <v>130</v>
      </c>
      <c r="C507" t="str">
        <f t="shared" si="79"/>
        <v>066</v>
      </c>
      <c r="D507" t="s">
        <v>193</v>
      </c>
      <c r="E507" t="str">
        <f>"02"</f>
        <v>02</v>
      </c>
      <c r="F507" t="str">
        <f t="shared" si="80"/>
        <v>001</v>
      </c>
      <c r="G507" t="str">
        <f>"02"</f>
        <v>02</v>
      </c>
      <c r="H507" t="s">
        <v>0</v>
      </c>
      <c r="I507" t="s">
        <v>1100</v>
      </c>
      <c r="J507" t="s">
        <v>4223</v>
      </c>
      <c r="K507" t="str">
        <f>"04116"</f>
        <v>04116</v>
      </c>
    </row>
    <row r="508" spans="1:11" customFormat="1" x14ac:dyDescent="0.25">
      <c r="A508" t="str">
        <f t="shared" si="71"/>
        <v>04</v>
      </c>
      <c r="B508" t="s">
        <v>130</v>
      </c>
      <c r="C508" t="str">
        <f t="shared" si="79"/>
        <v>066</v>
      </c>
      <c r="D508" t="s">
        <v>193</v>
      </c>
      <c r="E508" t="str">
        <f>"02"</f>
        <v>02</v>
      </c>
      <c r="F508" t="str">
        <f t="shared" si="80"/>
        <v>001</v>
      </c>
      <c r="G508" t="str">
        <f>"03"</f>
        <v>03</v>
      </c>
      <c r="H508" t="s">
        <v>2</v>
      </c>
      <c r="I508" t="s">
        <v>24</v>
      </c>
      <c r="J508" t="s">
        <v>4224</v>
      </c>
      <c r="K508" t="str">
        <f>"04116"</f>
        <v>04116</v>
      </c>
    </row>
    <row r="509" spans="1:11" customFormat="1" x14ac:dyDescent="0.25">
      <c r="A509" t="str">
        <f t="shared" si="71"/>
        <v>04</v>
      </c>
      <c r="B509" t="s">
        <v>130</v>
      </c>
      <c r="C509" t="str">
        <f t="shared" si="79"/>
        <v>066</v>
      </c>
      <c r="D509" t="s">
        <v>193</v>
      </c>
      <c r="E509" t="str">
        <f>"02"</f>
        <v>02</v>
      </c>
      <c r="F509" t="str">
        <f t="shared" si="80"/>
        <v>001</v>
      </c>
      <c r="G509" t="str">
        <f>"04"</f>
        <v>04</v>
      </c>
      <c r="H509" t="s">
        <v>4</v>
      </c>
      <c r="I509" t="s">
        <v>1101</v>
      </c>
      <c r="J509" t="s">
        <v>4225</v>
      </c>
      <c r="K509" t="str">
        <f>"04114"</f>
        <v>04114</v>
      </c>
    </row>
    <row r="510" spans="1:11" customFormat="1" x14ac:dyDescent="0.25">
      <c r="A510" t="str">
        <f t="shared" si="71"/>
        <v>04</v>
      </c>
      <c r="B510" t="s">
        <v>130</v>
      </c>
      <c r="C510" t="str">
        <f t="shared" si="79"/>
        <v>066</v>
      </c>
      <c r="D510" t="s">
        <v>193</v>
      </c>
      <c r="E510" t="str">
        <f>"03"</f>
        <v>03</v>
      </c>
      <c r="F510" t="str">
        <f t="shared" si="80"/>
        <v>001</v>
      </c>
      <c r="G510" t="str">
        <f>"01"</f>
        <v>01</v>
      </c>
      <c r="H510" t="s">
        <v>1</v>
      </c>
      <c r="I510" t="s">
        <v>1102</v>
      </c>
      <c r="J510" t="s">
        <v>4226</v>
      </c>
      <c r="K510" t="str">
        <f>"04117"</f>
        <v>04117</v>
      </c>
    </row>
    <row r="511" spans="1:11" customFormat="1" x14ac:dyDescent="0.25">
      <c r="A511" t="str">
        <f t="shared" si="71"/>
        <v>04</v>
      </c>
      <c r="B511" t="s">
        <v>130</v>
      </c>
      <c r="C511" t="str">
        <f t="shared" si="79"/>
        <v>066</v>
      </c>
      <c r="D511" t="s">
        <v>193</v>
      </c>
      <c r="E511" t="str">
        <f>"03"</f>
        <v>03</v>
      </c>
      <c r="F511" t="str">
        <f t="shared" si="80"/>
        <v>001</v>
      </c>
      <c r="G511" t="str">
        <f>"02"</f>
        <v>02</v>
      </c>
      <c r="H511" t="s">
        <v>0</v>
      </c>
      <c r="I511" t="s">
        <v>79</v>
      </c>
      <c r="J511" t="s">
        <v>4227</v>
      </c>
      <c r="K511" t="str">
        <f>"04118"</f>
        <v>04118</v>
      </c>
    </row>
    <row r="512" spans="1:11" customFormat="1" x14ac:dyDescent="0.25">
      <c r="A512" t="str">
        <f t="shared" si="71"/>
        <v>04</v>
      </c>
      <c r="B512" t="s">
        <v>130</v>
      </c>
      <c r="C512" t="str">
        <f t="shared" si="79"/>
        <v>066</v>
      </c>
      <c r="D512" t="s">
        <v>193</v>
      </c>
      <c r="E512" t="str">
        <f>"03"</f>
        <v>03</v>
      </c>
      <c r="F512" t="str">
        <f>"002"</f>
        <v>002</v>
      </c>
      <c r="G512" t="str">
        <f>"01"</f>
        <v>01</v>
      </c>
      <c r="H512" t="s">
        <v>1</v>
      </c>
      <c r="I512" t="s">
        <v>1103</v>
      </c>
      <c r="J512" t="s">
        <v>4228</v>
      </c>
      <c r="K512" t="str">
        <f>"04117"</f>
        <v>04117</v>
      </c>
    </row>
    <row r="513" spans="1:11" customFormat="1" x14ac:dyDescent="0.25">
      <c r="A513" t="str">
        <f t="shared" si="71"/>
        <v>04</v>
      </c>
      <c r="B513" t="s">
        <v>130</v>
      </c>
      <c r="C513" t="str">
        <f t="shared" si="79"/>
        <v>066</v>
      </c>
      <c r="D513" t="s">
        <v>193</v>
      </c>
      <c r="E513" t="str">
        <f>"03"</f>
        <v>03</v>
      </c>
      <c r="F513" t="str">
        <f>"002"</f>
        <v>002</v>
      </c>
      <c r="G513" t="str">
        <f>"02"</f>
        <v>02</v>
      </c>
      <c r="H513" t="s">
        <v>0</v>
      </c>
      <c r="I513" t="s">
        <v>1104</v>
      </c>
      <c r="J513" t="s">
        <v>4229</v>
      </c>
      <c r="K513" t="str">
        <f>"04151"</f>
        <v>04151</v>
      </c>
    </row>
    <row r="514" spans="1:11" customFormat="1" x14ac:dyDescent="0.25">
      <c r="A514" t="str">
        <f t="shared" si="71"/>
        <v>04</v>
      </c>
      <c r="B514" t="s">
        <v>130</v>
      </c>
      <c r="C514" t="str">
        <f>"067"</f>
        <v>067</v>
      </c>
      <c r="D514" t="s">
        <v>195</v>
      </c>
      <c r="E514" t="str">
        <f t="shared" ref="E514:E533" si="81">"01"</f>
        <v>01</v>
      </c>
      <c r="F514" t="str">
        <f>"001"</f>
        <v>001</v>
      </c>
      <c r="G514" t="str">
        <f>""</f>
        <v/>
      </c>
      <c r="H514" t="s">
        <v>3</v>
      </c>
      <c r="I514" t="s">
        <v>50</v>
      </c>
      <c r="J514" t="s">
        <v>4230</v>
      </c>
      <c r="K514" t="str">
        <f>"04459"</f>
        <v>04459</v>
      </c>
    </row>
    <row r="515" spans="1:11" customFormat="1" x14ac:dyDescent="0.25">
      <c r="A515" t="str">
        <f t="shared" ref="A515:A578" si="82">"04"</f>
        <v>04</v>
      </c>
      <c r="B515" t="s">
        <v>130</v>
      </c>
      <c r="C515" t="str">
        <f>"068"</f>
        <v>068</v>
      </c>
      <c r="D515" t="s">
        <v>196</v>
      </c>
      <c r="E515" t="str">
        <f t="shared" si="81"/>
        <v>01</v>
      </c>
      <c r="F515" t="str">
        <f>"001"</f>
        <v>001</v>
      </c>
      <c r="G515" t="str">
        <f>""</f>
        <v/>
      </c>
      <c r="H515" t="s">
        <v>3</v>
      </c>
      <c r="I515" t="s">
        <v>1105</v>
      </c>
      <c r="J515" t="s">
        <v>4231</v>
      </c>
      <c r="K515" t="str">
        <f>"04212"</f>
        <v>04212</v>
      </c>
    </row>
    <row r="516" spans="1:11" customFormat="1" x14ac:dyDescent="0.25">
      <c r="A516" t="str">
        <f t="shared" si="82"/>
        <v>04</v>
      </c>
      <c r="B516" t="s">
        <v>130</v>
      </c>
      <c r="C516" t="str">
        <f t="shared" ref="C516:C523" si="83">"069"</f>
        <v>069</v>
      </c>
      <c r="D516" t="s">
        <v>197</v>
      </c>
      <c r="E516" t="str">
        <f t="shared" si="81"/>
        <v>01</v>
      </c>
      <c r="F516" t="str">
        <f>"001"</f>
        <v>001</v>
      </c>
      <c r="G516" t="str">
        <f>""</f>
        <v/>
      </c>
      <c r="H516" t="s">
        <v>1</v>
      </c>
      <c r="I516" t="s">
        <v>1106</v>
      </c>
      <c r="J516" t="s">
        <v>4232</v>
      </c>
      <c r="K516" t="str">
        <f t="shared" ref="K516:K523" si="84">"04860"</f>
        <v>04860</v>
      </c>
    </row>
    <row r="517" spans="1:11" customFormat="1" x14ac:dyDescent="0.25">
      <c r="A517" t="str">
        <f t="shared" si="82"/>
        <v>04</v>
      </c>
      <c r="B517" t="s">
        <v>130</v>
      </c>
      <c r="C517" t="str">
        <f t="shared" si="83"/>
        <v>069</v>
      </c>
      <c r="D517" t="s">
        <v>197</v>
      </c>
      <c r="E517" t="str">
        <f t="shared" si="81"/>
        <v>01</v>
      </c>
      <c r="F517" t="str">
        <f>"001"</f>
        <v>001</v>
      </c>
      <c r="G517" t="str">
        <f>""</f>
        <v/>
      </c>
      <c r="H517" t="s">
        <v>0</v>
      </c>
      <c r="I517" t="s">
        <v>1106</v>
      </c>
      <c r="J517" t="s">
        <v>4232</v>
      </c>
      <c r="K517" t="str">
        <f t="shared" si="84"/>
        <v>04860</v>
      </c>
    </row>
    <row r="518" spans="1:11" customFormat="1" x14ac:dyDescent="0.25">
      <c r="A518" t="str">
        <f t="shared" si="82"/>
        <v>04</v>
      </c>
      <c r="B518" t="s">
        <v>130</v>
      </c>
      <c r="C518" t="str">
        <f t="shared" si="83"/>
        <v>069</v>
      </c>
      <c r="D518" t="s">
        <v>197</v>
      </c>
      <c r="E518" t="str">
        <f t="shared" si="81"/>
        <v>01</v>
      </c>
      <c r="F518" t="str">
        <f>"002"</f>
        <v>002</v>
      </c>
      <c r="G518" t="str">
        <f>""</f>
        <v/>
      </c>
      <c r="H518" t="s">
        <v>1</v>
      </c>
      <c r="I518" t="s">
        <v>1107</v>
      </c>
      <c r="J518" t="s">
        <v>4233</v>
      </c>
      <c r="K518" t="str">
        <f t="shared" si="84"/>
        <v>04860</v>
      </c>
    </row>
    <row r="519" spans="1:11" customFormat="1" x14ac:dyDescent="0.25">
      <c r="A519" t="str">
        <f t="shared" si="82"/>
        <v>04</v>
      </c>
      <c r="B519" t="s">
        <v>130</v>
      </c>
      <c r="C519" t="str">
        <f t="shared" si="83"/>
        <v>069</v>
      </c>
      <c r="D519" t="s">
        <v>197</v>
      </c>
      <c r="E519" t="str">
        <f t="shared" si="81"/>
        <v>01</v>
      </c>
      <c r="F519" t="str">
        <f>"002"</f>
        <v>002</v>
      </c>
      <c r="G519" t="str">
        <f>""</f>
        <v/>
      </c>
      <c r="H519" t="s">
        <v>0</v>
      </c>
      <c r="I519" t="s">
        <v>1107</v>
      </c>
      <c r="J519" t="s">
        <v>4233</v>
      </c>
      <c r="K519" t="str">
        <f t="shared" si="84"/>
        <v>04860</v>
      </c>
    </row>
    <row r="520" spans="1:11" customFormat="1" x14ac:dyDescent="0.25">
      <c r="A520" t="str">
        <f t="shared" si="82"/>
        <v>04</v>
      </c>
      <c r="B520" t="s">
        <v>130</v>
      </c>
      <c r="C520" t="str">
        <f t="shared" si="83"/>
        <v>069</v>
      </c>
      <c r="D520" t="s">
        <v>197</v>
      </c>
      <c r="E520" t="str">
        <f t="shared" si="81"/>
        <v>01</v>
      </c>
      <c r="F520" t="str">
        <f>"003"</f>
        <v>003</v>
      </c>
      <c r="G520" t="str">
        <f>""</f>
        <v/>
      </c>
      <c r="H520" t="s">
        <v>1</v>
      </c>
      <c r="I520" t="s">
        <v>1008</v>
      </c>
      <c r="J520" t="s">
        <v>4234</v>
      </c>
      <c r="K520" t="str">
        <f t="shared" si="84"/>
        <v>04860</v>
      </c>
    </row>
    <row r="521" spans="1:11" customFormat="1" x14ac:dyDescent="0.25">
      <c r="A521" t="str">
        <f t="shared" si="82"/>
        <v>04</v>
      </c>
      <c r="B521" t="s">
        <v>130</v>
      </c>
      <c r="C521" t="str">
        <f t="shared" si="83"/>
        <v>069</v>
      </c>
      <c r="D521" t="s">
        <v>197</v>
      </c>
      <c r="E521" t="str">
        <f t="shared" si="81"/>
        <v>01</v>
      </c>
      <c r="F521" t="str">
        <f>"003"</f>
        <v>003</v>
      </c>
      <c r="G521" t="str">
        <f>""</f>
        <v/>
      </c>
      <c r="H521" t="s">
        <v>0</v>
      </c>
      <c r="I521" t="s">
        <v>1008</v>
      </c>
      <c r="J521" t="s">
        <v>4234</v>
      </c>
      <c r="K521" t="str">
        <f t="shared" si="84"/>
        <v>04860</v>
      </c>
    </row>
    <row r="522" spans="1:11" customFormat="1" x14ac:dyDescent="0.25">
      <c r="A522" t="str">
        <f t="shared" si="82"/>
        <v>04</v>
      </c>
      <c r="B522" t="s">
        <v>130</v>
      </c>
      <c r="C522" t="str">
        <f t="shared" si="83"/>
        <v>069</v>
      </c>
      <c r="D522" t="s">
        <v>197</v>
      </c>
      <c r="E522" t="str">
        <f t="shared" si="81"/>
        <v>01</v>
      </c>
      <c r="F522" t="str">
        <f>"004"</f>
        <v>004</v>
      </c>
      <c r="G522" t="str">
        <f>""</f>
        <v/>
      </c>
      <c r="H522" t="s">
        <v>3</v>
      </c>
      <c r="I522" t="s">
        <v>1107</v>
      </c>
      <c r="J522" t="s">
        <v>4233</v>
      </c>
      <c r="K522" t="str">
        <f t="shared" si="84"/>
        <v>04860</v>
      </c>
    </row>
    <row r="523" spans="1:11" customFormat="1" x14ac:dyDescent="0.25">
      <c r="A523" t="str">
        <f t="shared" si="82"/>
        <v>04</v>
      </c>
      <c r="B523" t="s">
        <v>130</v>
      </c>
      <c r="C523" t="str">
        <f t="shared" si="83"/>
        <v>069</v>
      </c>
      <c r="D523" t="s">
        <v>197</v>
      </c>
      <c r="E523" t="str">
        <f t="shared" si="81"/>
        <v>01</v>
      </c>
      <c r="F523" t="str">
        <f>"005"</f>
        <v>005</v>
      </c>
      <c r="G523" t="str">
        <f>""</f>
        <v/>
      </c>
      <c r="H523" t="s">
        <v>3</v>
      </c>
      <c r="I523" t="s">
        <v>1107</v>
      </c>
      <c r="J523" t="s">
        <v>4233</v>
      </c>
      <c r="K523" t="str">
        <f t="shared" si="84"/>
        <v>04860</v>
      </c>
    </row>
    <row r="524" spans="1:11" customFormat="1" x14ac:dyDescent="0.25">
      <c r="A524" t="str">
        <f t="shared" si="82"/>
        <v>04</v>
      </c>
      <c r="B524" t="s">
        <v>130</v>
      </c>
      <c r="C524" t="str">
        <f>"070"</f>
        <v>070</v>
      </c>
      <c r="D524" t="s">
        <v>198</v>
      </c>
      <c r="E524" t="str">
        <f t="shared" si="81"/>
        <v>01</v>
      </c>
      <c r="F524" t="str">
        <f t="shared" ref="F524:F538" si="85">"001"</f>
        <v>001</v>
      </c>
      <c r="G524" t="str">
        <f>"01"</f>
        <v>01</v>
      </c>
      <c r="H524" t="s">
        <v>1</v>
      </c>
      <c r="I524" t="s">
        <v>1108</v>
      </c>
      <c r="J524" t="s">
        <v>4235</v>
      </c>
      <c r="K524" t="str">
        <f>"04810"</f>
        <v>04810</v>
      </c>
    </row>
    <row r="525" spans="1:11" customFormat="1" x14ac:dyDescent="0.25">
      <c r="A525" t="str">
        <f t="shared" si="82"/>
        <v>04</v>
      </c>
      <c r="B525" t="s">
        <v>130</v>
      </c>
      <c r="C525" t="str">
        <f>"070"</f>
        <v>070</v>
      </c>
      <c r="D525" t="s">
        <v>198</v>
      </c>
      <c r="E525" t="str">
        <f t="shared" si="81"/>
        <v>01</v>
      </c>
      <c r="F525" t="str">
        <f t="shared" si="85"/>
        <v>001</v>
      </c>
      <c r="G525" t="str">
        <f>"01"</f>
        <v>01</v>
      </c>
      <c r="H525" t="s">
        <v>0</v>
      </c>
      <c r="I525" t="s">
        <v>1108</v>
      </c>
      <c r="J525" t="s">
        <v>4235</v>
      </c>
      <c r="K525" t="str">
        <f>"04810"</f>
        <v>04810</v>
      </c>
    </row>
    <row r="526" spans="1:11" customFormat="1" x14ac:dyDescent="0.25">
      <c r="A526" t="str">
        <f t="shared" si="82"/>
        <v>04</v>
      </c>
      <c r="B526" t="s">
        <v>130</v>
      </c>
      <c r="C526" t="str">
        <f>"070"</f>
        <v>070</v>
      </c>
      <c r="D526" t="s">
        <v>198</v>
      </c>
      <c r="E526" t="str">
        <f t="shared" si="81"/>
        <v>01</v>
      </c>
      <c r="F526" t="str">
        <f t="shared" si="85"/>
        <v>001</v>
      </c>
      <c r="G526" t="str">
        <f>"02"</f>
        <v>02</v>
      </c>
      <c r="H526" t="s">
        <v>2</v>
      </c>
      <c r="I526" t="s">
        <v>1109</v>
      </c>
      <c r="J526" t="s">
        <v>4236</v>
      </c>
      <c r="K526" t="str">
        <f>"04810"</f>
        <v>04810</v>
      </c>
    </row>
    <row r="527" spans="1:11" customFormat="1" x14ac:dyDescent="0.25">
      <c r="A527" t="str">
        <f t="shared" si="82"/>
        <v>04</v>
      </c>
      <c r="B527" t="s">
        <v>130</v>
      </c>
      <c r="C527" t="str">
        <f>"070"</f>
        <v>070</v>
      </c>
      <c r="D527" t="s">
        <v>198</v>
      </c>
      <c r="E527" t="str">
        <f t="shared" si="81"/>
        <v>01</v>
      </c>
      <c r="F527" t="str">
        <f t="shared" si="85"/>
        <v>001</v>
      </c>
      <c r="G527" t="str">
        <f>"03"</f>
        <v>03</v>
      </c>
      <c r="H527" t="s">
        <v>4</v>
      </c>
      <c r="I527" t="s">
        <v>1110</v>
      </c>
      <c r="J527" t="s">
        <v>4237</v>
      </c>
      <c r="K527" t="str">
        <f>"04813"</f>
        <v>04813</v>
      </c>
    </row>
    <row r="528" spans="1:11" customFormat="1" x14ac:dyDescent="0.25">
      <c r="A528" t="str">
        <f t="shared" si="82"/>
        <v>04</v>
      </c>
      <c r="B528" t="s">
        <v>130</v>
      </c>
      <c r="C528" t="str">
        <f>"071"</f>
        <v>071</v>
      </c>
      <c r="D528" t="s">
        <v>199</v>
      </c>
      <c r="E528" t="str">
        <f t="shared" si="81"/>
        <v>01</v>
      </c>
      <c r="F528" t="str">
        <f t="shared" si="85"/>
        <v>001</v>
      </c>
      <c r="G528" t="str">
        <f>""</f>
        <v/>
      </c>
      <c r="H528" t="s">
        <v>3</v>
      </c>
      <c r="I528" t="s">
        <v>1111</v>
      </c>
      <c r="J528" t="s">
        <v>4238</v>
      </c>
      <c r="K528" t="str">
        <f>"04458"</f>
        <v>04458</v>
      </c>
    </row>
    <row r="529" spans="1:11" customFormat="1" x14ac:dyDescent="0.25">
      <c r="A529" t="str">
        <f t="shared" si="82"/>
        <v>04</v>
      </c>
      <c r="B529" t="s">
        <v>130</v>
      </c>
      <c r="C529" t="str">
        <f>"072"</f>
        <v>072</v>
      </c>
      <c r="D529" t="s">
        <v>200</v>
      </c>
      <c r="E529" t="str">
        <f t="shared" si="81"/>
        <v>01</v>
      </c>
      <c r="F529" t="str">
        <f t="shared" si="85"/>
        <v>001</v>
      </c>
      <c r="G529" t="str">
        <f>""</f>
        <v/>
      </c>
      <c r="H529" t="s">
        <v>3</v>
      </c>
      <c r="I529" t="s">
        <v>1112</v>
      </c>
      <c r="J529" t="s">
        <v>4239</v>
      </c>
      <c r="K529" t="str">
        <f>"04810"</f>
        <v>04810</v>
      </c>
    </row>
    <row r="530" spans="1:11" customFormat="1" x14ac:dyDescent="0.25">
      <c r="A530" t="str">
        <f t="shared" si="82"/>
        <v>04</v>
      </c>
      <c r="B530" t="s">
        <v>130</v>
      </c>
      <c r="C530" t="str">
        <f>"073"</f>
        <v>073</v>
      </c>
      <c r="D530" t="s">
        <v>201</v>
      </c>
      <c r="E530" t="str">
        <f t="shared" si="81"/>
        <v>01</v>
      </c>
      <c r="F530" t="str">
        <f t="shared" si="85"/>
        <v>001</v>
      </c>
      <c r="G530" t="str">
        <f>""</f>
        <v/>
      </c>
      <c r="H530" t="s">
        <v>3</v>
      </c>
      <c r="I530" t="s">
        <v>1113</v>
      </c>
      <c r="J530" t="s">
        <v>4240</v>
      </c>
      <c r="K530" t="str">
        <f>"04479"</f>
        <v>04479</v>
      </c>
    </row>
    <row r="531" spans="1:11" customFormat="1" x14ac:dyDescent="0.25">
      <c r="A531" t="str">
        <f t="shared" si="82"/>
        <v>04</v>
      </c>
      <c r="B531" t="s">
        <v>130</v>
      </c>
      <c r="C531" t="str">
        <f t="shared" ref="C531:C536" si="86">"074"</f>
        <v>074</v>
      </c>
      <c r="D531" t="s">
        <v>202</v>
      </c>
      <c r="E531" t="str">
        <f t="shared" si="81"/>
        <v>01</v>
      </c>
      <c r="F531" t="str">
        <f t="shared" si="85"/>
        <v>001</v>
      </c>
      <c r="G531" t="str">
        <f>""</f>
        <v/>
      </c>
      <c r="H531" t="s">
        <v>1</v>
      </c>
      <c r="I531" t="s">
        <v>1114</v>
      </c>
      <c r="J531" t="s">
        <v>4241</v>
      </c>
      <c r="K531" t="str">
        <f t="shared" ref="K531:K536" si="87">"04250"</f>
        <v>04250</v>
      </c>
    </row>
    <row r="532" spans="1:11" customFormat="1" x14ac:dyDescent="0.25">
      <c r="A532" t="str">
        <f t="shared" si="82"/>
        <v>04</v>
      </c>
      <c r="B532" t="s">
        <v>130</v>
      </c>
      <c r="C532" t="str">
        <f t="shared" si="86"/>
        <v>074</v>
      </c>
      <c r="D532" t="s">
        <v>202</v>
      </c>
      <c r="E532" t="str">
        <f t="shared" si="81"/>
        <v>01</v>
      </c>
      <c r="F532" t="str">
        <f t="shared" si="85"/>
        <v>001</v>
      </c>
      <c r="G532" t="str">
        <f>""</f>
        <v/>
      </c>
      <c r="H532" t="s">
        <v>0</v>
      </c>
      <c r="I532" t="s">
        <v>1114</v>
      </c>
      <c r="J532" t="s">
        <v>4241</v>
      </c>
      <c r="K532" t="str">
        <f t="shared" si="87"/>
        <v>04250</v>
      </c>
    </row>
    <row r="533" spans="1:11" customFormat="1" x14ac:dyDescent="0.25">
      <c r="A533" t="str">
        <f t="shared" si="82"/>
        <v>04</v>
      </c>
      <c r="B533" t="s">
        <v>130</v>
      </c>
      <c r="C533" t="str">
        <f t="shared" si="86"/>
        <v>074</v>
      </c>
      <c r="D533" t="s">
        <v>202</v>
      </c>
      <c r="E533" t="str">
        <f t="shared" si="81"/>
        <v>01</v>
      </c>
      <c r="F533" t="str">
        <f t="shared" si="85"/>
        <v>001</v>
      </c>
      <c r="G533" t="str">
        <f>""</f>
        <v/>
      </c>
      <c r="H533" t="s">
        <v>2</v>
      </c>
      <c r="I533" t="s">
        <v>1114</v>
      </c>
      <c r="J533" t="s">
        <v>4241</v>
      </c>
      <c r="K533" t="str">
        <f t="shared" si="87"/>
        <v>04250</v>
      </c>
    </row>
    <row r="534" spans="1:11" customFormat="1" x14ac:dyDescent="0.25">
      <c r="A534" t="str">
        <f t="shared" si="82"/>
        <v>04</v>
      </c>
      <c r="B534" t="s">
        <v>130</v>
      </c>
      <c r="C534" t="str">
        <f t="shared" si="86"/>
        <v>074</v>
      </c>
      <c r="D534" t="s">
        <v>202</v>
      </c>
      <c r="E534" t="str">
        <f>"02"</f>
        <v>02</v>
      </c>
      <c r="F534" t="str">
        <f t="shared" si="85"/>
        <v>001</v>
      </c>
      <c r="G534" t="str">
        <f>""</f>
        <v/>
      </c>
      <c r="H534" t="s">
        <v>1</v>
      </c>
      <c r="I534" t="s">
        <v>1114</v>
      </c>
      <c r="J534" t="s">
        <v>4241</v>
      </c>
      <c r="K534" t="str">
        <f t="shared" si="87"/>
        <v>04250</v>
      </c>
    </row>
    <row r="535" spans="1:11" customFormat="1" x14ac:dyDescent="0.25">
      <c r="A535" t="str">
        <f t="shared" si="82"/>
        <v>04</v>
      </c>
      <c r="B535" t="s">
        <v>130</v>
      </c>
      <c r="C535" t="str">
        <f t="shared" si="86"/>
        <v>074</v>
      </c>
      <c r="D535" t="s">
        <v>202</v>
      </c>
      <c r="E535" t="str">
        <f>"02"</f>
        <v>02</v>
      </c>
      <c r="F535" t="str">
        <f t="shared" si="85"/>
        <v>001</v>
      </c>
      <c r="G535" t="str">
        <f>""</f>
        <v/>
      </c>
      <c r="H535" t="s">
        <v>0</v>
      </c>
      <c r="I535" t="s">
        <v>1114</v>
      </c>
      <c r="J535" t="s">
        <v>4241</v>
      </c>
      <c r="K535" t="str">
        <f t="shared" si="87"/>
        <v>04250</v>
      </c>
    </row>
    <row r="536" spans="1:11" customFormat="1" x14ac:dyDescent="0.25">
      <c r="A536" t="str">
        <f t="shared" si="82"/>
        <v>04</v>
      </c>
      <c r="B536" t="s">
        <v>130</v>
      </c>
      <c r="C536" t="str">
        <f t="shared" si="86"/>
        <v>074</v>
      </c>
      <c r="D536" t="s">
        <v>202</v>
      </c>
      <c r="E536" t="str">
        <f>"02"</f>
        <v>02</v>
      </c>
      <c r="F536" t="str">
        <f t="shared" si="85"/>
        <v>001</v>
      </c>
      <c r="G536" t="str">
        <f>""</f>
        <v/>
      </c>
      <c r="H536" t="s">
        <v>2</v>
      </c>
      <c r="I536" t="s">
        <v>1114</v>
      </c>
      <c r="J536" t="s">
        <v>4241</v>
      </c>
      <c r="K536" t="str">
        <f t="shared" si="87"/>
        <v>04250</v>
      </c>
    </row>
    <row r="537" spans="1:11" customFormat="1" x14ac:dyDescent="0.25">
      <c r="A537" t="str">
        <f t="shared" si="82"/>
        <v>04</v>
      </c>
      <c r="B537" t="s">
        <v>130</v>
      </c>
      <c r="C537" t="str">
        <f t="shared" ref="C537:C547" si="88">"075"</f>
        <v>075</v>
      </c>
      <c r="D537" t="s">
        <v>203</v>
      </c>
      <c r="E537" t="str">
        <f t="shared" ref="E537:E542" si="89">"01"</f>
        <v>01</v>
      </c>
      <c r="F537" t="str">
        <f t="shared" si="85"/>
        <v>001</v>
      </c>
      <c r="G537" t="str">
        <f>""</f>
        <v/>
      </c>
      <c r="H537" t="s">
        <v>1</v>
      </c>
      <c r="I537" t="s">
        <v>23</v>
      </c>
      <c r="J537" t="s">
        <v>4242</v>
      </c>
      <c r="K537" t="str">
        <f>"04640"</f>
        <v>04640</v>
      </c>
    </row>
    <row r="538" spans="1:11" customFormat="1" x14ac:dyDescent="0.25">
      <c r="A538" t="str">
        <f t="shared" si="82"/>
        <v>04</v>
      </c>
      <c r="B538" t="s">
        <v>130</v>
      </c>
      <c r="C538" t="str">
        <f t="shared" si="88"/>
        <v>075</v>
      </c>
      <c r="D538" t="s">
        <v>203</v>
      </c>
      <c r="E538" t="str">
        <f t="shared" si="89"/>
        <v>01</v>
      </c>
      <c r="F538" t="str">
        <f t="shared" si="85"/>
        <v>001</v>
      </c>
      <c r="G538" t="str">
        <f>""</f>
        <v/>
      </c>
      <c r="H538" t="s">
        <v>0</v>
      </c>
      <c r="I538" t="s">
        <v>23</v>
      </c>
      <c r="J538" t="s">
        <v>4242</v>
      </c>
      <c r="K538" t="str">
        <f>"04640"</f>
        <v>04640</v>
      </c>
    </row>
    <row r="539" spans="1:11" customFormat="1" x14ac:dyDescent="0.25">
      <c r="A539" t="str">
        <f t="shared" si="82"/>
        <v>04</v>
      </c>
      <c r="B539" t="s">
        <v>130</v>
      </c>
      <c r="C539" t="str">
        <f t="shared" si="88"/>
        <v>075</v>
      </c>
      <c r="D539" t="s">
        <v>203</v>
      </c>
      <c r="E539" t="str">
        <f t="shared" si="89"/>
        <v>01</v>
      </c>
      <c r="F539" t="str">
        <f>"002"</f>
        <v>002</v>
      </c>
      <c r="G539" t="str">
        <f>"01"</f>
        <v>01</v>
      </c>
      <c r="H539" t="s">
        <v>1</v>
      </c>
      <c r="I539" t="s">
        <v>118</v>
      </c>
      <c r="J539" t="s">
        <v>4243</v>
      </c>
      <c r="K539" t="str">
        <f>"04640"</f>
        <v>04640</v>
      </c>
    </row>
    <row r="540" spans="1:11" customFormat="1" x14ac:dyDescent="0.25">
      <c r="A540" t="str">
        <f t="shared" si="82"/>
        <v>04</v>
      </c>
      <c r="B540" t="s">
        <v>130</v>
      </c>
      <c r="C540" t="str">
        <f t="shared" si="88"/>
        <v>075</v>
      </c>
      <c r="D540" t="s">
        <v>203</v>
      </c>
      <c r="E540" t="str">
        <f t="shared" si="89"/>
        <v>01</v>
      </c>
      <c r="F540" t="str">
        <f>"002"</f>
        <v>002</v>
      </c>
      <c r="G540" t="str">
        <f>"01"</f>
        <v>01</v>
      </c>
      <c r="H540" t="s">
        <v>0</v>
      </c>
      <c r="I540" t="s">
        <v>118</v>
      </c>
      <c r="J540" t="s">
        <v>4243</v>
      </c>
      <c r="K540" t="str">
        <f>"04640"</f>
        <v>04640</v>
      </c>
    </row>
    <row r="541" spans="1:11" customFormat="1" x14ac:dyDescent="0.25">
      <c r="A541" t="str">
        <f t="shared" si="82"/>
        <v>04</v>
      </c>
      <c r="B541" t="s">
        <v>130</v>
      </c>
      <c r="C541" t="str">
        <f t="shared" si="88"/>
        <v>075</v>
      </c>
      <c r="D541" t="s">
        <v>203</v>
      </c>
      <c r="E541" t="str">
        <f t="shared" si="89"/>
        <v>01</v>
      </c>
      <c r="F541" t="str">
        <f>"002"</f>
        <v>002</v>
      </c>
      <c r="G541" t="str">
        <f>"02"</f>
        <v>02</v>
      </c>
      <c r="H541" t="s">
        <v>2</v>
      </c>
      <c r="I541" t="s">
        <v>1115</v>
      </c>
      <c r="J541" t="s">
        <v>4244</v>
      </c>
      <c r="K541" t="str">
        <f>"04647"</f>
        <v>04647</v>
      </c>
    </row>
    <row r="542" spans="1:11" customFormat="1" x14ac:dyDescent="0.25">
      <c r="A542" t="str">
        <f t="shared" si="82"/>
        <v>04</v>
      </c>
      <c r="B542" t="s">
        <v>130</v>
      </c>
      <c r="C542" t="str">
        <f t="shared" si="88"/>
        <v>075</v>
      </c>
      <c r="D542" t="s">
        <v>203</v>
      </c>
      <c r="E542" t="str">
        <f t="shared" si="89"/>
        <v>01</v>
      </c>
      <c r="F542" t="str">
        <f>"003"</f>
        <v>003</v>
      </c>
      <c r="G542" t="str">
        <f>""</f>
        <v/>
      </c>
      <c r="H542" t="s">
        <v>3</v>
      </c>
      <c r="I542" t="s">
        <v>23</v>
      </c>
      <c r="J542" t="s">
        <v>4242</v>
      </c>
      <c r="K542" t="str">
        <f>"04640"</f>
        <v>04640</v>
      </c>
    </row>
    <row r="543" spans="1:11" customFormat="1" x14ac:dyDescent="0.25">
      <c r="A543" t="str">
        <f t="shared" si="82"/>
        <v>04</v>
      </c>
      <c r="B543" t="s">
        <v>130</v>
      </c>
      <c r="C543" t="str">
        <f t="shared" si="88"/>
        <v>075</v>
      </c>
      <c r="D543" t="s">
        <v>203</v>
      </c>
      <c r="E543" t="str">
        <f>"02"</f>
        <v>02</v>
      </c>
      <c r="F543" t="str">
        <f>"001"</f>
        <v>001</v>
      </c>
      <c r="G543" t="str">
        <f>"01"</f>
        <v>01</v>
      </c>
      <c r="H543" t="s">
        <v>1</v>
      </c>
      <c r="I543" t="s">
        <v>1116</v>
      </c>
      <c r="J543" t="s">
        <v>4245</v>
      </c>
      <c r="K543" t="str">
        <f>"04647"</f>
        <v>04647</v>
      </c>
    </row>
    <row r="544" spans="1:11" customFormat="1" x14ac:dyDescent="0.25">
      <c r="A544" t="str">
        <f t="shared" si="82"/>
        <v>04</v>
      </c>
      <c r="B544" t="s">
        <v>130</v>
      </c>
      <c r="C544" t="str">
        <f t="shared" si="88"/>
        <v>075</v>
      </c>
      <c r="D544" t="s">
        <v>203</v>
      </c>
      <c r="E544" t="str">
        <f>"02"</f>
        <v>02</v>
      </c>
      <c r="F544" t="str">
        <f>"001"</f>
        <v>001</v>
      </c>
      <c r="G544" t="str">
        <f>"01"</f>
        <v>01</v>
      </c>
      <c r="H544" t="s">
        <v>0</v>
      </c>
      <c r="I544" t="s">
        <v>1116</v>
      </c>
      <c r="J544" t="s">
        <v>4245</v>
      </c>
      <c r="K544" t="str">
        <f>"04647"</f>
        <v>04647</v>
      </c>
    </row>
    <row r="545" spans="1:11" customFormat="1" x14ac:dyDescent="0.25">
      <c r="A545" t="str">
        <f t="shared" si="82"/>
        <v>04</v>
      </c>
      <c r="B545" t="s">
        <v>130</v>
      </c>
      <c r="C545" t="str">
        <f t="shared" si="88"/>
        <v>075</v>
      </c>
      <c r="D545" t="s">
        <v>203</v>
      </c>
      <c r="E545" t="str">
        <f>"02"</f>
        <v>02</v>
      </c>
      <c r="F545" t="str">
        <f>"001"</f>
        <v>001</v>
      </c>
      <c r="G545" t="str">
        <f>"02"</f>
        <v>02</v>
      </c>
      <c r="H545" t="s">
        <v>2</v>
      </c>
      <c r="I545" t="s">
        <v>1117</v>
      </c>
      <c r="J545" t="s">
        <v>4246</v>
      </c>
      <c r="K545" t="str">
        <f>"04647"</f>
        <v>04647</v>
      </c>
    </row>
    <row r="546" spans="1:11" customFormat="1" x14ac:dyDescent="0.25">
      <c r="A546" t="str">
        <f t="shared" si="82"/>
        <v>04</v>
      </c>
      <c r="B546" t="s">
        <v>130</v>
      </c>
      <c r="C546" t="str">
        <f t="shared" si="88"/>
        <v>075</v>
      </c>
      <c r="D546" t="s">
        <v>203</v>
      </c>
      <c r="E546" t="str">
        <f>"02"</f>
        <v>02</v>
      </c>
      <c r="F546" t="str">
        <f>"002"</f>
        <v>002</v>
      </c>
      <c r="G546" t="str">
        <f>""</f>
        <v/>
      </c>
      <c r="H546" t="s">
        <v>1</v>
      </c>
      <c r="I546" t="s">
        <v>1118</v>
      </c>
      <c r="J546" t="s">
        <v>4247</v>
      </c>
      <c r="K546" t="str">
        <f>"04648"</f>
        <v>04648</v>
      </c>
    </row>
    <row r="547" spans="1:11" customFormat="1" x14ac:dyDescent="0.25">
      <c r="A547" t="str">
        <f t="shared" si="82"/>
        <v>04</v>
      </c>
      <c r="B547" t="s">
        <v>130</v>
      </c>
      <c r="C547" t="str">
        <f t="shared" si="88"/>
        <v>075</v>
      </c>
      <c r="D547" t="s">
        <v>203</v>
      </c>
      <c r="E547" t="str">
        <f>"02"</f>
        <v>02</v>
      </c>
      <c r="F547" t="str">
        <f>"002"</f>
        <v>002</v>
      </c>
      <c r="G547" t="str">
        <f>""</f>
        <v/>
      </c>
      <c r="H547" t="s">
        <v>0</v>
      </c>
      <c r="I547" t="s">
        <v>1118</v>
      </c>
      <c r="J547" t="s">
        <v>4247</v>
      </c>
      <c r="K547" t="str">
        <f>"04648"</f>
        <v>04648</v>
      </c>
    </row>
    <row r="548" spans="1:11" customFormat="1" x14ac:dyDescent="0.25">
      <c r="A548" t="str">
        <f t="shared" si="82"/>
        <v>04</v>
      </c>
      <c r="B548" t="s">
        <v>130</v>
      </c>
      <c r="C548" t="str">
        <f>"076"</f>
        <v>076</v>
      </c>
      <c r="D548" t="s">
        <v>204</v>
      </c>
      <c r="E548" t="str">
        <f t="shared" ref="E548:E587" si="90">"01"</f>
        <v>01</v>
      </c>
      <c r="F548" t="str">
        <f t="shared" ref="F548:F554" si="91">"001"</f>
        <v>001</v>
      </c>
      <c r="G548" t="str">
        <f>""</f>
        <v/>
      </c>
      <c r="H548" t="s">
        <v>1</v>
      </c>
      <c r="I548" t="s">
        <v>1119</v>
      </c>
      <c r="J548" t="s">
        <v>4248</v>
      </c>
      <c r="K548" t="str">
        <f>"04870"</f>
        <v>04870</v>
      </c>
    </row>
    <row r="549" spans="1:11" customFormat="1" x14ac:dyDescent="0.25">
      <c r="A549" t="str">
        <f t="shared" si="82"/>
        <v>04</v>
      </c>
      <c r="B549" t="s">
        <v>130</v>
      </c>
      <c r="C549" t="str">
        <f>"076"</f>
        <v>076</v>
      </c>
      <c r="D549" t="s">
        <v>204</v>
      </c>
      <c r="E549" t="str">
        <f t="shared" si="90"/>
        <v>01</v>
      </c>
      <c r="F549" t="str">
        <f t="shared" si="91"/>
        <v>001</v>
      </c>
      <c r="G549" t="str">
        <f>""</f>
        <v/>
      </c>
      <c r="H549" t="s">
        <v>0</v>
      </c>
      <c r="I549" t="s">
        <v>1120</v>
      </c>
      <c r="J549" t="s">
        <v>4249</v>
      </c>
      <c r="K549" t="str">
        <f>"04870"</f>
        <v>04870</v>
      </c>
    </row>
    <row r="550" spans="1:11" customFormat="1" x14ac:dyDescent="0.25">
      <c r="A550" t="str">
        <f t="shared" si="82"/>
        <v>04</v>
      </c>
      <c r="B550" t="s">
        <v>130</v>
      </c>
      <c r="C550" t="str">
        <f>"077"</f>
        <v>077</v>
      </c>
      <c r="D550" t="s">
        <v>205</v>
      </c>
      <c r="E550" t="str">
        <f t="shared" si="90"/>
        <v>01</v>
      </c>
      <c r="F550" t="str">
        <f t="shared" si="91"/>
        <v>001</v>
      </c>
      <c r="G550" t="str">
        <f>""</f>
        <v/>
      </c>
      <c r="H550" t="s">
        <v>3</v>
      </c>
      <c r="I550" t="s">
        <v>56</v>
      </c>
      <c r="J550" t="s">
        <v>4250</v>
      </c>
      <c r="K550" t="str">
        <f>"04440"</f>
        <v>04440</v>
      </c>
    </row>
    <row r="551" spans="1:11" customFormat="1" x14ac:dyDescent="0.25">
      <c r="A551" t="str">
        <f t="shared" si="82"/>
        <v>04</v>
      </c>
      <c r="B551" t="s">
        <v>130</v>
      </c>
      <c r="C551" t="str">
        <f>"078"</f>
        <v>078</v>
      </c>
      <c r="D551" t="s">
        <v>206</v>
      </c>
      <c r="E551" t="str">
        <f t="shared" si="90"/>
        <v>01</v>
      </c>
      <c r="F551" t="str">
        <f t="shared" si="91"/>
        <v>001</v>
      </c>
      <c r="G551" t="str">
        <f>""</f>
        <v/>
      </c>
      <c r="H551" t="s">
        <v>1</v>
      </c>
      <c r="I551" t="s">
        <v>1121</v>
      </c>
      <c r="J551" t="s">
        <v>4251</v>
      </c>
      <c r="K551" t="str">
        <f>"04260"</f>
        <v>04260</v>
      </c>
    </row>
    <row r="552" spans="1:11" customFormat="1" x14ac:dyDescent="0.25">
      <c r="A552" t="str">
        <f t="shared" si="82"/>
        <v>04</v>
      </c>
      <c r="B552" t="s">
        <v>130</v>
      </c>
      <c r="C552" t="str">
        <f>"078"</f>
        <v>078</v>
      </c>
      <c r="D552" t="s">
        <v>206</v>
      </c>
      <c r="E552" t="str">
        <f t="shared" si="90"/>
        <v>01</v>
      </c>
      <c r="F552" t="str">
        <f t="shared" si="91"/>
        <v>001</v>
      </c>
      <c r="G552" t="str">
        <f>""</f>
        <v/>
      </c>
      <c r="H552" t="s">
        <v>0</v>
      </c>
      <c r="I552" t="s">
        <v>1121</v>
      </c>
      <c r="J552" t="s">
        <v>4251</v>
      </c>
      <c r="K552" t="str">
        <f>"04260"</f>
        <v>04260</v>
      </c>
    </row>
    <row r="553" spans="1:11" customFormat="1" x14ac:dyDescent="0.25">
      <c r="A553" t="str">
        <f t="shared" si="82"/>
        <v>04</v>
      </c>
      <c r="B553" t="s">
        <v>130</v>
      </c>
      <c r="C553" t="str">
        <f t="shared" ref="C553:C616" si="92">"079"</f>
        <v>079</v>
      </c>
      <c r="D553" t="s">
        <v>207</v>
      </c>
      <c r="E553" t="str">
        <f t="shared" si="90"/>
        <v>01</v>
      </c>
      <c r="F553" t="str">
        <f t="shared" si="91"/>
        <v>001</v>
      </c>
      <c r="G553" t="str">
        <f>""</f>
        <v/>
      </c>
      <c r="H553" t="s">
        <v>1</v>
      </c>
      <c r="I553" t="s">
        <v>1122</v>
      </c>
      <c r="J553" t="s">
        <v>4252</v>
      </c>
      <c r="K553" t="str">
        <f>"04740"</f>
        <v>04740</v>
      </c>
    </row>
    <row r="554" spans="1:11" customFormat="1" x14ac:dyDescent="0.25">
      <c r="A554" t="str">
        <f t="shared" si="82"/>
        <v>04</v>
      </c>
      <c r="B554" t="s">
        <v>130</v>
      </c>
      <c r="C554" t="str">
        <f t="shared" si="92"/>
        <v>079</v>
      </c>
      <c r="D554" t="s">
        <v>207</v>
      </c>
      <c r="E554" t="str">
        <f t="shared" si="90"/>
        <v>01</v>
      </c>
      <c r="F554" t="str">
        <f t="shared" si="91"/>
        <v>001</v>
      </c>
      <c r="G554" t="str">
        <f>""</f>
        <v/>
      </c>
      <c r="H554" t="s">
        <v>0</v>
      </c>
      <c r="I554" t="s">
        <v>1122</v>
      </c>
      <c r="J554" t="s">
        <v>4252</v>
      </c>
      <c r="K554" t="str">
        <f>"04740"</f>
        <v>04740</v>
      </c>
    </row>
    <row r="555" spans="1:11" customFormat="1" x14ac:dyDescent="0.25">
      <c r="A555" t="str">
        <f t="shared" si="82"/>
        <v>04</v>
      </c>
      <c r="B555" t="s">
        <v>130</v>
      </c>
      <c r="C555" t="str">
        <f t="shared" si="92"/>
        <v>079</v>
      </c>
      <c r="D555" t="s">
        <v>207</v>
      </c>
      <c r="E555" t="str">
        <f t="shared" si="90"/>
        <v>01</v>
      </c>
      <c r="F555" t="str">
        <f>"002"</f>
        <v>002</v>
      </c>
      <c r="G555" t="str">
        <f>""</f>
        <v/>
      </c>
      <c r="H555" t="s">
        <v>1</v>
      </c>
      <c r="I555" t="s">
        <v>1123</v>
      </c>
      <c r="J555" t="s">
        <v>4253</v>
      </c>
      <c r="K555" t="str">
        <f>"04740"</f>
        <v>04740</v>
      </c>
    </row>
    <row r="556" spans="1:11" customFormat="1" x14ac:dyDescent="0.25">
      <c r="A556" t="str">
        <f t="shared" si="82"/>
        <v>04</v>
      </c>
      <c r="B556" t="s">
        <v>130</v>
      </c>
      <c r="C556" t="str">
        <f t="shared" si="92"/>
        <v>079</v>
      </c>
      <c r="D556" t="s">
        <v>207</v>
      </c>
      <c r="E556" t="str">
        <f t="shared" si="90"/>
        <v>01</v>
      </c>
      <c r="F556" t="str">
        <f>"002"</f>
        <v>002</v>
      </c>
      <c r="G556" t="str">
        <f>""</f>
        <v/>
      </c>
      <c r="H556" t="s">
        <v>0</v>
      </c>
      <c r="I556" t="s">
        <v>1123</v>
      </c>
      <c r="J556" t="s">
        <v>4253</v>
      </c>
      <c r="K556" t="str">
        <f>"04740"</f>
        <v>04740</v>
      </c>
    </row>
    <row r="557" spans="1:11" customFormat="1" x14ac:dyDescent="0.25">
      <c r="A557" t="str">
        <f t="shared" si="82"/>
        <v>04</v>
      </c>
      <c r="B557" t="s">
        <v>130</v>
      </c>
      <c r="C557" t="str">
        <f t="shared" si="92"/>
        <v>079</v>
      </c>
      <c r="D557" t="s">
        <v>207</v>
      </c>
      <c r="E557" t="str">
        <f t="shared" si="90"/>
        <v>01</v>
      </c>
      <c r="F557" t="str">
        <f>"003"</f>
        <v>003</v>
      </c>
      <c r="G557" t="str">
        <f>""</f>
        <v/>
      </c>
      <c r="H557" t="s">
        <v>3</v>
      </c>
      <c r="I557" t="s">
        <v>1124</v>
      </c>
      <c r="J557" t="s">
        <v>4254</v>
      </c>
      <c r="K557" t="str">
        <f>"04740"</f>
        <v>04740</v>
      </c>
    </row>
    <row r="558" spans="1:11" customFormat="1" x14ac:dyDescent="0.25">
      <c r="A558" t="str">
        <f t="shared" si="82"/>
        <v>04</v>
      </c>
      <c r="B558" t="s">
        <v>130</v>
      </c>
      <c r="C558" t="str">
        <f t="shared" si="92"/>
        <v>079</v>
      </c>
      <c r="D558" t="s">
        <v>207</v>
      </c>
      <c r="E558" t="str">
        <f t="shared" si="90"/>
        <v>01</v>
      </c>
      <c r="F558" t="str">
        <f>"004"</f>
        <v>004</v>
      </c>
      <c r="G558" t="str">
        <f>""</f>
        <v/>
      </c>
      <c r="H558" t="s">
        <v>1</v>
      </c>
      <c r="I558" t="s">
        <v>1125</v>
      </c>
      <c r="J558" t="s">
        <v>4255</v>
      </c>
      <c r="K558" t="str">
        <f>"04741"</f>
        <v>04741</v>
      </c>
    </row>
    <row r="559" spans="1:11" customFormat="1" x14ac:dyDescent="0.25">
      <c r="A559" t="str">
        <f t="shared" si="82"/>
        <v>04</v>
      </c>
      <c r="B559" t="s">
        <v>130</v>
      </c>
      <c r="C559" t="str">
        <f t="shared" si="92"/>
        <v>079</v>
      </c>
      <c r="D559" t="s">
        <v>207</v>
      </c>
      <c r="E559" t="str">
        <f t="shared" si="90"/>
        <v>01</v>
      </c>
      <c r="F559" t="str">
        <f>"004"</f>
        <v>004</v>
      </c>
      <c r="G559" t="str">
        <f>""</f>
        <v/>
      </c>
      <c r="H559" t="s">
        <v>0</v>
      </c>
      <c r="I559" t="s">
        <v>1125</v>
      </c>
      <c r="J559" t="s">
        <v>4255</v>
      </c>
      <c r="K559" t="str">
        <f>"04741"</f>
        <v>04741</v>
      </c>
    </row>
    <row r="560" spans="1:11" customFormat="1" x14ac:dyDescent="0.25">
      <c r="A560" t="str">
        <f t="shared" si="82"/>
        <v>04</v>
      </c>
      <c r="B560" t="s">
        <v>130</v>
      </c>
      <c r="C560" t="str">
        <f t="shared" si="92"/>
        <v>079</v>
      </c>
      <c r="D560" t="s">
        <v>207</v>
      </c>
      <c r="E560" t="str">
        <f t="shared" si="90"/>
        <v>01</v>
      </c>
      <c r="F560" t="str">
        <f>"006"</f>
        <v>006</v>
      </c>
      <c r="G560" t="str">
        <f>""</f>
        <v/>
      </c>
      <c r="H560" t="s">
        <v>3</v>
      </c>
      <c r="I560" t="s">
        <v>1124</v>
      </c>
      <c r="J560" t="s">
        <v>4254</v>
      </c>
      <c r="K560" t="str">
        <f t="shared" ref="K560:K591" si="93">"04740"</f>
        <v>04740</v>
      </c>
    </row>
    <row r="561" spans="1:11" customFormat="1" x14ac:dyDescent="0.25">
      <c r="A561" t="str">
        <f t="shared" si="82"/>
        <v>04</v>
      </c>
      <c r="B561" t="s">
        <v>130</v>
      </c>
      <c r="C561" t="str">
        <f t="shared" si="92"/>
        <v>079</v>
      </c>
      <c r="D561" t="s">
        <v>207</v>
      </c>
      <c r="E561" t="str">
        <f t="shared" si="90"/>
        <v>01</v>
      </c>
      <c r="F561" t="str">
        <f>"007"</f>
        <v>007</v>
      </c>
      <c r="G561" t="str">
        <f>""</f>
        <v/>
      </c>
      <c r="H561" t="s">
        <v>1</v>
      </c>
      <c r="I561" t="s">
        <v>1126</v>
      </c>
      <c r="J561" t="s">
        <v>4256</v>
      </c>
      <c r="K561" t="str">
        <f t="shared" si="93"/>
        <v>04740</v>
      </c>
    </row>
    <row r="562" spans="1:11" customFormat="1" x14ac:dyDescent="0.25">
      <c r="A562" t="str">
        <f t="shared" si="82"/>
        <v>04</v>
      </c>
      <c r="B562" t="s">
        <v>130</v>
      </c>
      <c r="C562" t="str">
        <f t="shared" si="92"/>
        <v>079</v>
      </c>
      <c r="D562" t="s">
        <v>207</v>
      </c>
      <c r="E562" t="str">
        <f t="shared" si="90"/>
        <v>01</v>
      </c>
      <c r="F562" t="str">
        <f>"007"</f>
        <v>007</v>
      </c>
      <c r="G562" t="str">
        <f>""</f>
        <v/>
      </c>
      <c r="H562" t="s">
        <v>0</v>
      </c>
      <c r="I562" t="s">
        <v>1126</v>
      </c>
      <c r="J562" t="s">
        <v>4256</v>
      </c>
      <c r="K562" t="str">
        <f t="shared" si="93"/>
        <v>04740</v>
      </c>
    </row>
    <row r="563" spans="1:11" customFormat="1" x14ac:dyDescent="0.25">
      <c r="A563" t="str">
        <f t="shared" si="82"/>
        <v>04</v>
      </c>
      <c r="B563" t="s">
        <v>130</v>
      </c>
      <c r="C563" t="str">
        <f t="shared" si="92"/>
        <v>079</v>
      </c>
      <c r="D563" t="s">
        <v>207</v>
      </c>
      <c r="E563" t="str">
        <f t="shared" si="90"/>
        <v>01</v>
      </c>
      <c r="F563" t="str">
        <f>"008"</f>
        <v>008</v>
      </c>
      <c r="G563" t="str">
        <f>""</f>
        <v/>
      </c>
      <c r="H563" t="s">
        <v>3</v>
      </c>
      <c r="I563" t="s">
        <v>1124</v>
      </c>
      <c r="J563" t="s">
        <v>4254</v>
      </c>
      <c r="K563" t="str">
        <f t="shared" si="93"/>
        <v>04740</v>
      </c>
    </row>
    <row r="564" spans="1:11" customFormat="1" x14ac:dyDescent="0.25">
      <c r="A564" t="str">
        <f t="shared" si="82"/>
        <v>04</v>
      </c>
      <c r="B564" t="s">
        <v>130</v>
      </c>
      <c r="C564" t="str">
        <f t="shared" si="92"/>
        <v>079</v>
      </c>
      <c r="D564" t="s">
        <v>207</v>
      </c>
      <c r="E564" t="str">
        <f t="shared" si="90"/>
        <v>01</v>
      </c>
      <c r="F564" t="str">
        <f>"009"</f>
        <v>009</v>
      </c>
      <c r="G564" t="str">
        <f>""</f>
        <v/>
      </c>
      <c r="H564" t="s">
        <v>1</v>
      </c>
      <c r="I564" t="s">
        <v>1126</v>
      </c>
      <c r="J564" t="s">
        <v>4256</v>
      </c>
      <c r="K564" t="str">
        <f t="shared" si="93"/>
        <v>04740</v>
      </c>
    </row>
    <row r="565" spans="1:11" customFormat="1" x14ac:dyDescent="0.25">
      <c r="A565" t="str">
        <f t="shared" si="82"/>
        <v>04</v>
      </c>
      <c r="B565" t="s">
        <v>130</v>
      </c>
      <c r="C565" t="str">
        <f t="shared" si="92"/>
        <v>079</v>
      </c>
      <c r="D565" t="s">
        <v>207</v>
      </c>
      <c r="E565" t="str">
        <f t="shared" si="90"/>
        <v>01</v>
      </c>
      <c r="F565" t="str">
        <f>"009"</f>
        <v>009</v>
      </c>
      <c r="G565" t="str">
        <f>""</f>
        <v/>
      </c>
      <c r="H565" t="s">
        <v>0</v>
      </c>
      <c r="I565" t="s">
        <v>1126</v>
      </c>
      <c r="J565" t="s">
        <v>4256</v>
      </c>
      <c r="K565" t="str">
        <f t="shared" si="93"/>
        <v>04740</v>
      </c>
    </row>
    <row r="566" spans="1:11" customFormat="1" x14ac:dyDescent="0.25">
      <c r="A566" t="str">
        <f t="shared" si="82"/>
        <v>04</v>
      </c>
      <c r="B566" t="s">
        <v>130</v>
      </c>
      <c r="C566" t="str">
        <f t="shared" si="92"/>
        <v>079</v>
      </c>
      <c r="D566" t="s">
        <v>207</v>
      </c>
      <c r="E566" t="str">
        <f t="shared" si="90"/>
        <v>01</v>
      </c>
      <c r="F566" t="str">
        <f>"010"</f>
        <v>010</v>
      </c>
      <c r="G566" t="str">
        <f>""</f>
        <v/>
      </c>
      <c r="H566" t="s">
        <v>1</v>
      </c>
      <c r="I566" t="s">
        <v>1127</v>
      </c>
      <c r="J566" t="s">
        <v>4257</v>
      </c>
      <c r="K566" t="str">
        <f t="shared" si="93"/>
        <v>04740</v>
      </c>
    </row>
    <row r="567" spans="1:11" customFormat="1" x14ac:dyDescent="0.25">
      <c r="A567" t="str">
        <f t="shared" si="82"/>
        <v>04</v>
      </c>
      <c r="B567" t="s">
        <v>130</v>
      </c>
      <c r="C567" t="str">
        <f t="shared" si="92"/>
        <v>079</v>
      </c>
      <c r="D567" t="s">
        <v>207</v>
      </c>
      <c r="E567" t="str">
        <f t="shared" si="90"/>
        <v>01</v>
      </c>
      <c r="F567" t="str">
        <f>"010"</f>
        <v>010</v>
      </c>
      <c r="G567" t="str">
        <f>""</f>
        <v/>
      </c>
      <c r="H567" t="s">
        <v>0</v>
      </c>
      <c r="I567" t="s">
        <v>1127</v>
      </c>
      <c r="J567" t="s">
        <v>4257</v>
      </c>
      <c r="K567" t="str">
        <f t="shared" si="93"/>
        <v>04740</v>
      </c>
    </row>
    <row r="568" spans="1:11" customFormat="1" x14ac:dyDescent="0.25">
      <c r="A568" t="str">
        <f t="shared" si="82"/>
        <v>04</v>
      </c>
      <c r="B568" t="s">
        <v>130</v>
      </c>
      <c r="C568" t="str">
        <f t="shared" si="92"/>
        <v>079</v>
      </c>
      <c r="D568" t="s">
        <v>207</v>
      </c>
      <c r="E568" t="str">
        <f t="shared" si="90"/>
        <v>01</v>
      </c>
      <c r="F568" t="str">
        <f>"011"</f>
        <v>011</v>
      </c>
      <c r="G568" t="str">
        <f>""</f>
        <v/>
      </c>
      <c r="H568" t="s">
        <v>1</v>
      </c>
      <c r="I568" t="s">
        <v>1123</v>
      </c>
      <c r="J568" t="s">
        <v>4253</v>
      </c>
      <c r="K568" t="str">
        <f t="shared" si="93"/>
        <v>04740</v>
      </c>
    </row>
    <row r="569" spans="1:11" customFormat="1" x14ac:dyDescent="0.25">
      <c r="A569" t="str">
        <f t="shared" si="82"/>
        <v>04</v>
      </c>
      <c r="B569" t="s">
        <v>130</v>
      </c>
      <c r="C569" t="str">
        <f t="shared" si="92"/>
        <v>079</v>
      </c>
      <c r="D569" t="s">
        <v>207</v>
      </c>
      <c r="E569" t="str">
        <f t="shared" si="90"/>
        <v>01</v>
      </c>
      <c r="F569" t="str">
        <f>"011"</f>
        <v>011</v>
      </c>
      <c r="G569" t="str">
        <f>""</f>
        <v/>
      </c>
      <c r="H569" t="s">
        <v>0</v>
      </c>
      <c r="I569" t="s">
        <v>1123</v>
      </c>
      <c r="J569" t="s">
        <v>4253</v>
      </c>
      <c r="K569" t="str">
        <f t="shared" si="93"/>
        <v>04740</v>
      </c>
    </row>
    <row r="570" spans="1:11" customFormat="1" x14ac:dyDescent="0.25">
      <c r="A570" t="str">
        <f t="shared" si="82"/>
        <v>04</v>
      </c>
      <c r="B570" t="s">
        <v>130</v>
      </c>
      <c r="C570" t="str">
        <f t="shared" si="92"/>
        <v>079</v>
      </c>
      <c r="D570" t="s">
        <v>207</v>
      </c>
      <c r="E570" t="str">
        <f t="shared" si="90"/>
        <v>01</v>
      </c>
      <c r="F570" t="str">
        <f>"012"</f>
        <v>012</v>
      </c>
      <c r="G570" t="str">
        <f>""</f>
        <v/>
      </c>
      <c r="H570" t="s">
        <v>1</v>
      </c>
      <c r="I570" t="s">
        <v>1126</v>
      </c>
      <c r="J570" t="s">
        <v>4256</v>
      </c>
      <c r="K570" t="str">
        <f t="shared" si="93"/>
        <v>04740</v>
      </c>
    </row>
    <row r="571" spans="1:11" customFormat="1" x14ac:dyDescent="0.25">
      <c r="A571" t="str">
        <f t="shared" si="82"/>
        <v>04</v>
      </c>
      <c r="B571" t="s">
        <v>130</v>
      </c>
      <c r="C571" t="str">
        <f t="shared" si="92"/>
        <v>079</v>
      </c>
      <c r="D571" t="s">
        <v>207</v>
      </c>
      <c r="E571" t="str">
        <f t="shared" si="90"/>
        <v>01</v>
      </c>
      <c r="F571" t="str">
        <f>"012"</f>
        <v>012</v>
      </c>
      <c r="G571" t="str">
        <f>""</f>
        <v/>
      </c>
      <c r="H571" t="s">
        <v>0</v>
      </c>
      <c r="I571" t="s">
        <v>1126</v>
      </c>
      <c r="J571" t="s">
        <v>4256</v>
      </c>
      <c r="K571" t="str">
        <f t="shared" si="93"/>
        <v>04740</v>
      </c>
    </row>
    <row r="572" spans="1:11" customFormat="1" x14ac:dyDescent="0.25">
      <c r="A572" t="str">
        <f t="shared" si="82"/>
        <v>04</v>
      </c>
      <c r="B572" t="s">
        <v>130</v>
      </c>
      <c r="C572" t="str">
        <f t="shared" si="92"/>
        <v>079</v>
      </c>
      <c r="D572" t="s">
        <v>207</v>
      </c>
      <c r="E572" t="str">
        <f t="shared" si="90"/>
        <v>01</v>
      </c>
      <c r="F572" t="str">
        <f>"013"</f>
        <v>013</v>
      </c>
      <c r="G572" t="str">
        <f>""</f>
        <v/>
      </c>
      <c r="H572" t="s">
        <v>1</v>
      </c>
      <c r="I572" t="s">
        <v>1127</v>
      </c>
      <c r="J572" t="s">
        <v>4257</v>
      </c>
      <c r="K572" t="str">
        <f t="shared" si="93"/>
        <v>04740</v>
      </c>
    </row>
    <row r="573" spans="1:11" customFormat="1" x14ac:dyDescent="0.25">
      <c r="A573" t="str">
        <f t="shared" si="82"/>
        <v>04</v>
      </c>
      <c r="B573" t="s">
        <v>130</v>
      </c>
      <c r="C573" t="str">
        <f t="shared" si="92"/>
        <v>079</v>
      </c>
      <c r="D573" t="s">
        <v>207</v>
      </c>
      <c r="E573" t="str">
        <f t="shared" si="90"/>
        <v>01</v>
      </c>
      <c r="F573" t="str">
        <f>"013"</f>
        <v>013</v>
      </c>
      <c r="G573" t="str">
        <f>""</f>
        <v/>
      </c>
      <c r="H573" t="s">
        <v>0</v>
      </c>
      <c r="I573" t="s">
        <v>1127</v>
      </c>
      <c r="J573" t="s">
        <v>4257</v>
      </c>
      <c r="K573" t="str">
        <f t="shared" si="93"/>
        <v>04740</v>
      </c>
    </row>
    <row r="574" spans="1:11" customFormat="1" x14ac:dyDescent="0.25">
      <c r="A574" t="str">
        <f t="shared" si="82"/>
        <v>04</v>
      </c>
      <c r="B574" t="s">
        <v>130</v>
      </c>
      <c r="C574" t="str">
        <f t="shared" si="92"/>
        <v>079</v>
      </c>
      <c r="D574" t="s">
        <v>207</v>
      </c>
      <c r="E574" t="str">
        <f t="shared" si="90"/>
        <v>01</v>
      </c>
      <c r="F574" t="str">
        <f>"014"</f>
        <v>014</v>
      </c>
      <c r="G574" t="str">
        <f>""</f>
        <v/>
      </c>
      <c r="H574" t="s">
        <v>1</v>
      </c>
      <c r="I574" t="s">
        <v>1127</v>
      </c>
      <c r="J574" t="s">
        <v>4257</v>
      </c>
      <c r="K574" t="str">
        <f t="shared" si="93"/>
        <v>04740</v>
      </c>
    </row>
    <row r="575" spans="1:11" customFormat="1" x14ac:dyDescent="0.25">
      <c r="A575" t="str">
        <f t="shared" si="82"/>
        <v>04</v>
      </c>
      <c r="B575" t="s">
        <v>130</v>
      </c>
      <c r="C575" t="str">
        <f t="shared" si="92"/>
        <v>079</v>
      </c>
      <c r="D575" t="s">
        <v>207</v>
      </c>
      <c r="E575" t="str">
        <f t="shared" si="90"/>
        <v>01</v>
      </c>
      <c r="F575" t="str">
        <f>"014"</f>
        <v>014</v>
      </c>
      <c r="G575" t="str">
        <f>""</f>
        <v/>
      </c>
      <c r="H575" t="s">
        <v>0</v>
      </c>
      <c r="I575" t="s">
        <v>1127</v>
      </c>
      <c r="J575" t="s">
        <v>4257</v>
      </c>
      <c r="K575" t="str">
        <f t="shared" si="93"/>
        <v>04740</v>
      </c>
    </row>
    <row r="576" spans="1:11" customFormat="1" x14ac:dyDescent="0.25">
      <c r="A576" t="str">
        <f t="shared" si="82"/>
        <v>04</v>
      </c>
      <c r="B576" t="s">
        <v>130</v>
      </c>
      <c r="C576" t="str">
        <f t="shared" si="92"/>
        <v>079</v>
      </c>
      <c r="D576" t="s">
        <v>207</v>
      </c>
      <c r="E576" t="str">
        <f t="shared" si="90"/>
        <v>01</v>
      </c>
      <c r="F576" t="str">
        <f>"015"</f>
        <v>015</v>
      </c>
      <c r="G576" t="str">
        <f>""</f>
        <v/>
      </c>
      <c r="H576" t="s">
        <v>1</v>
      </c>
      <c r="I576" t="s">
        <v>1126</v>
      </c>
      <c r="J576" t="s">
        <v>4256</v>
      </c>
      <c r="K576" t="str">
        <f t="shared" si="93"/>
        <v>04740</v>
      </c>
    </row>
    <row r="577" spans="1:11" customFormat="1" x14ac:dyDescent="0.25">
      <c r="A577" t="str">
        <f t="shared" si="82"/>
        <v>04</v>
      </c>
      <c r="B577" t="s">
        <v>130</v>
      </c>
      <c r="C577" t="str">
        <f t="shared" si="92"/>
        <v>079</v>
      </c>
      <c r="D577" t="s">
        <v>207</v>
      </c>
      <c r="E577" t="str">
        <f t="shared" si="90"/>
        <v>01</v>
      </c>
      <c r="F577" t="str">
        <f>"015"</f>
        <v>015</v>
      </c>
      <c r="G577" t="str">
        <f>""</f>
        <v/>
      </c>
      <c r="H577" t="s">
        <v>0</v>
      </c>
      <c r="I577" t="s">
        <v>1126</v>
      </c>
      <c r="J577" t="s">
        <v>4256</v>
      </c>
      <c r="K577" t="str">
        <f t="shared" si="93"/>
        <v>04740</v>
      </c>
    </row>
    <row r="578" spans="1:11" customFormat="1" x14ac:dyDescent="0.25">
      <c r="A578" t="str">
        <f t="shared" si="82"/>
        <v>04</v>
      </c>
      <c r="B578" t="s">
        <v>130</v>
      </c>
      <c r="C578" t="str">
        <f t="shared" si="92"/>
        <v>079</v>
      </c>
      <c r="D578" t="s">
        <v>207</v>
      </c>
      <c r="E578" t="str">
        <f t="shared" si="90"/>
        <v>01</v>
      </c>
      <c r="F578" t="str">
        <f>"016"</f>
        <v>016</v>
      </c>
      <c r="G578" t="str">
        <f>""</f>
        <v/>
      </c>
      <c r="H578" t="s">
        <v>1</v>
      </c>
      <c r="I578" t="s">
        <v>1127</v>
      </c>
      <c r="J578" t="s">
        <v>4257</v>
      </c>
      <c r="K578" t="str">
        <f t="shared" si="93"/>
        <v>04740</v>
      </c>
    </row>
    <row r="579" spans="1:11" customFormat="1" x14ac:dyDescent="0.25">
      <c r="A579" t="str">
        <f t="shared" ref="A579:A642" si="94">"04"</f>
        <v>04</v>
      </c>
      <c r="B579" t="s">
        <v>130</v>
      </c>
      <c r="C579" t="str">
        <f t="shared" si="92"/>
        <v>079</v>
      </c>
      <c r="D579" t="s">
        <v>207</v>
      </c>
      <c r="E579" t="str">
        <f t="shared" si="90"/>
        <v>01</v>
      </c>
      <c r="F579" t="str">
        <f>"016"</f>
        <v>016</v>
      </c>
      <c r="G579" t="str">
        <f>""</f>
        <v/>
      </c>
      <c r="H579" t="s">
        <v>0</v>
      </c>
      <c r="I579" t="s">
        <v>1127</v>
      </c>
      <c r="J579" t="s">
        <v>4257</v>
      </c>
      <c r="K579" t="str">
        <f t="shared" si="93"/>
        <v>04740</v>
      </c>
    </row>
    <row r="580" spans="1:11" customFormat="1" x14ac:dyDescent="0.25">
      <c r="A580" t="str">
        <f t="shared" si="94"/>
        <v>04</v>
      </c>
      <c r="B580" t="s">
        <v>130</v>
      </c>
      <c r="C580" t="str">
        <f t="shared" si="92"/>
        <v>079</v>
      </c>
      <c r="D580" t="s">
        <v>207</v>
      </c>
      <c r="E580" t="str">
        <f t="shared" si="90"/>
        <v>01</v>
      </c>
      <c r="F580" t="str">
        <f>"017"</f>
        <v>017</v>
      </c>
      <c r="G580" t="str">
        <f>""</f>
        <v/>
      </c>
      <c r="H580" t="s">
        <v>1</v>
      </c>
      <c r="I580" t="s">
        <v>1123</v>
      </c>
      <c r="J580" t="s">
        <v>4253</v>
      </c>
      <c r="K580" t="str">
        <f t="shared" si="93"/>
        <v>04740</v>
      </c>
    </row>
    <row r="581" spans="1:11" customFormat="1" x14ac:dyDescent="0.25">
      <c r="A581" t="str">
        <f t="shared" si="94"/>
        <v>04</v>
      </c>
      <c r="B581" t="s">
        <v>130</v>
      </c>
      <c r="C581" t="str">
        <f t="shared" si="92"/>
        <v>079</v>
      </c>
      <c r="D581" t="s">
        <v>207</v>
      </c>
      <c r="E581" t="str">
        <f t="shared" si="90"/>
        <v>01</v>
      </c>
      <c r="F581" t="str">
        <f>"017"</f>
        <v>017</v>
      </c>
      <c r="G581" t="str">
        <f>""</f>
        <v/>
      </c>
      <c r="H581" t="s">
        <v>0</v>
      </c>
      <c r="I581" t="s">
        <v>1123</v>
      </c>
      <c r="J581" t="s">
        <v>4253</v>
      </c>
      <c r="K581" t="str">
        <f t="shared" si="93"/>
        <v>04740</v>
      </c>
    </row>
    <row r="582" spans="1:11" customFormat="1" x14ac:dyDescent="0.25">
      <c r="A582" t="str">
        <f t="shared" si="94"/>
        <v>04</v>
      </c>
      <c r="B582" t="s">
        <v>130</v>
      </c>
      <c r="C582" t="str">
        <f t="shared" si="92"/>
        <v>079</v>
      </c>
      <c r="D582" t="s">
        <v>207</v>
      </c>
      <c r="E582" t="str">
        <f t="shared" si="90"/>
        <v>01</v>
      </c>
      <c r="F582" t="str">
        <f>"018"</f>
        <v>018</v>
      </c>
      <c r="G582" t="str">
        <f>""</f>
        <v/>
      </c>
      <c r="H582" t="s">
        <v>1</v>
      </c>
      <c r="I582" t="s">
        <v>1126</v>
      </c>
      <c r="J582" t="s">
        <v>4256</v>
      </c>
      <c r="K582" t="str">
        <f t="shared" si="93"/>
        <v>04740</v>
      </c>
    </row>
    <row r="583" spans="1:11" customFormat="1" x14ac:dyDescent="0.25">
      <c r="A583" t="str">
        <f t="shared" si="94"/>
        <v>04</v>
      </c>
      <c r="B583" t="s">
        <v>130</v>
      </c>
      <c r="C583" t="str">
        <f t="shared" si="92"/>
        <v>079</v>
      </c>
      <c r="D583" t="s">
        <v>207</v>
      </c>
      <c r="E583" t="str">
        <f t="shared" si="90"/>
        <v>01</v>
      </c>
      <c r="F583" t="str">
        <f>"018"</f>
        <v>018</v>
      </c>
      <c r="G583" t="str">
        <f>""</f>
        <v/>
      </c>
      <c r="H583" t="s">
        <v>0</v>
      </c>
      <c r="I583" t="s">
        <v>1126</v>
      </c>
      <c r="J583" t="s">
        <v>4256</v>
      </c>
      <c r="K583" t="str">
        <f t="shared" si="93"/>
        <v>04740</v>
      </c>
    </row>
    <row r="584" spans="1:11" customFormat="1" x14ac:dyDescent="0.25">
      <c r="A584" t="str">
        <f t="shared" si="94"/>
        <v>04</v>
      </c>
      <c r="B584" t="s">
        <v>130</v>
      </c>
      <c r="C584" t="str">
        <f t="shared" si="92"/>
        <v>079</v>
      </c>
      <c r="D584" t="s">
        <v>207</v>
      </c>
      <c r="E584" t="str">
        <f t="shared" si="90"/>
        <v>01</v>
      </c>
      <c r="F584" t="str">
        <f>"019"</f>
        <v>019</v>
      </c>
      <c r="G584" t="str">
        <f>""</f>
        <v/>
      </c>
      <c r="H584" t="s">
        <v>1</v>
      </c>
      <c r="I584" t="s">
        <v>1127</v>
      </c>
      <c r="J584" t="s">
        <v>4257</v>
      </c>
      <c r="K584" t="str">
        <f t="shared" si="93"/>
        <v>04740</v>
      </c>
    </row>
    <row r="585" spans="1:11" customFormat="1" x14ac:dyDescent="0.25">
      <c r="A585" t="str">
        <f t="shared" si="94"/>
        <v>04</v>
      </c>
      <c r="B585" t="s">
        <v>130</v>
      </c>
      <c r="C585" t="str">
        <f t="shared" si="92"/>
        <v>079</v>
      </c>
      <c r="D585" t="s">
        <v>207</v>
      </c>
      <c r="E585" t="str">
        <f t="shared" si="90"/>
        <v>01</v>
      </c>
      <c r="F585" t="str">
        <f>"019"</f>
        <v>019</v>
      </c>
      <c r="G585" t="str">
        <f>""</f>
        <v/>
      </c>
      <c r="H585" t="s">
        <v>0</v>
      </c>
      <c r="I585" t="s">
        <v>1127</v>
      </c>
      <c r="J585" t="s">
        <v>4257</v>
      </c>
      <c r="K585" t="str">
        <f t="shared" si="93"/>
        <v>04740</v>
      </c>
    </row>
    <row r="586" spans="1:11" customFormat="1" x14ac:dyDescent="0.25">
      <c r="A586" t="str">
        <f t="shared" si="94"/>
        <v>04</v>
      </c>
      <c r="B586" t="s">
        <v>130</v>
      </c>
      <c r="C586" t="str">
        <f t="shared" si="92"/>
        <v>079</v>
      </c>
      <c r="D586" t="s">
        <v>207</v>
      </c>
      <c r="E586" t="str">
        <f t="shared" si="90"/>
        <v>01</v>
      </c>
      <c r="F586" t="str">
        <f>"020"</f>
        <v>020</v>
      </c>
      <c r="G586" t="str">
        <f>""</f>
        <v/>
      </c>
      <c r="H586" t="s">
        <v>1</v>
      </c>
      <c r="I586" t="s">
        <v>1127</v>
      </c>
      <c r="J586" t="s">
        <v>4257</v>
      </c>
      <c r="K586" t="str">
        <f t="shared" si="93"/>
        <v>04740</v>
      </c>
    </row>
    <row r="587" spans="1:11" customFormat="1" x14ac:dyDescent="0.25">
      <c r="A587" t="str">
        <f t="shared" si="94"/>
        <v>04</v>
      </c>
      <c r="B587" t="s">
        <v>130</v>
      </c>
      <c r="C587" t="str">
        <f t="shared" si="92"/>
        <v>079</v>
      </c>
      <c r="D587" t="s">
        <v>207</v>
      </c>
      <c r="E587" t="str">
        <f t="shared" si="90"/>
        <v>01</v>
      </c>
      <c r="F587" t="str">
        <f>"020"</f>
        <v>020</v>
      </c>
      <c r="G587" t="str">
        <f>""</f>
        <v/>
      </c>
      <c r="H587" t="s">
        <v>0</v>
      </c>
      <c r="I587" t="s">
        <v>1127</v>
      </c>
      <c r="J587" t="s">
        <v>4257</v>
      </c>
      <c r="K587" t="str">
        <f t="shared" si="93"/>
        <v>04740</v>
      </c>
    </row>
    <row r="588" spans="1:11" customFormat="1" x14ac:dyDescent="0.25">
      <c r="A588" t="str">
        <f t="shared" si="94"/>
        <v>04</v>
      </c>
      <c r="B588" t="s">
        <v>130</v>
      </c>
      <c r="C588" t="str">
        <f t="shared" si="92"/>
        <v>079</v>
      </c>
      <c r="D588" t="s">
        <v>207</v>
      </c>
      <c r="E588" t="str">
        <f t="shared" ref="E588:E651" si="95">"02"</f>
        <v>02</v>
      </c>
      <c r="F588" t="str">
        <f>"001"</f>
        <v>001</v>
      </c>
      <c r="G588" t="str">
        <f>""</f>
        <v/>
      </c>
      <c r="H588" t="s">
        <v>1</v>
      </c>
      <c r="I588" t="s">
        <v>1128</v>
      </c>
      <c r="J588" t="s">
        <v>4258</v>
      </c>
      <c r="K588" t="str">
        <f t="shared" si="93"/>
        <v>04740</v>
      </c>
    </row>
    <row r="589" spans="1:11" customFormat="1" x14ac:dyDescent="0.25">
      <c r="A589" t="str">
        <f t="shared" si="94"/>
        <v>04</v>
      </c>
      <c r="B589" t="s">
        <v>130</v>
      </c>
      <c r="C589" t="str">
        <f t="shared" si="92"/>
        <v>079</v>
      </c>
      <c r="D589" t="s">
        <v>207</v>
      </c>
      <c r="E589" t="str">
        <f t="shared" si="95"/>
        <v>02</v>
      </c>
      <c r="F589" t="str">
        <f>"001"</f>
        <v>001</v>
      </c>
      <c r="G589" t="str">
        <f>""</f>
        <v/>
      </c>
      <c r="H589" t="s">
        <v>0</v>
      </c>
      <c r="I589" t="s">
        <v>1128</v>
      </c>
      <c r="J589" t="s">
        <v>4258</v>
      </c>
      <c r="K589" t="str">
        <f t="shared" si="93"/>
        <v>04740</v>
      </c>
    </row>
    <row r="590" spans="1:11" customFormat="1" x14ac:dyDescent="0.25">
      <c r="A590" t="str">
        <f t="shared" si="94"/>
        <v>04</v>
      </c>
      <c r="B590" t="s">
        <v>130</v>
      </c>
      <c r="C590" t="str">
        <f t="shared" si="92"/>
        <v>079</v>
      </c>
      <c r="D590" t="s">
        <v>207</v>
      </c>
      <c r="E590" t="str">
        <f t="shared" si="95"/>
        <v>02</v>
      </c>
      <c r="F590" t="str">
        <f>"002"</f>
        <v>002</v>
      </c>
      <c r="G590" t="str">
        <f>"01"</f>
        <v>01</v>
      </c>
      <c r="H590" t="s">
        <v>1</v>
      </c>
      <c r="I590" t="s">
        <v>1129</v>
      </c>
      <c r="J590" t="s">
        <v>4259</v>
      </c>
      <c r="K590" t="str">
        <f t="shared" si="93"/>
        <v>04740</v>
      </c>
    </row>
    <row r="591" spans="1:11" customFormat="1" x14ac:dyDescent="0.25">
      <c r="A591" t="str">
        <f t="shared" si="94"/>
        <v>04</v>
      </c>
      <c r="B591" t="s">
        <v>130</v>
      </c>
      <c r="C591" t="str">
        <f t="shared" si="92"/>
        <v>079</v>
      </c>
      <c r="D591" t="s">
        <v>207</v>
      </c>
      <c r="E591" t="str">
        <f t="shared" si="95"/>
        <v>02</v>
      </c>
      <c r="F591" t="str">
        <f>"002"</f>
        <v>002</v>
      </c>
      <c r="G591" t="str">
        <f>"01"</f>
        <v>01</v>
      </c>
      <c r="H591" t="s">
        <v>0</v>
      </c>
      <c r="I591" t="s">
        <v>1129</v>
      </c>
      <c r="J591" t="s">
        <v>4259</v>
      </c>
      <c r="K591" t="str">
        <f t="shared" si="93"/>
        <v>04740</v>
      </c>
    </row>
    <row r="592" spans="1:11" customFormat="1" x14ac:dyDescent="0.25">
      <c r="A592" t="str">
        <f t="shared" si="94"/>
        <v>04</v>
      </c>
      <c r="B592" t="s">
        <v>130</v>
      </c>
      <c r="C592" t="str">
        <f t="shared" si="92"/>
        <v>079</v>
      </c>
      <c r="D592" t="s">
        <v>207</v>
      </c>
      <c r="E592" t="str">
        <f t="shared" si="95"/>
        <v>02</v>
      </c>
      <c r="F592" t="str">
        <f>"002"</f>
        <v>002</v>
      </c>
      <c r="G592" t="str">
        <f>"02"</f>
        <v>02</v>
      </c>
      <c r="H592" t="s">
        <v>2</v>
      </c>
      <c r="I592" t="s">
        <v>1130</v>
      </c>
      <c r="J592" t="s">
        <v>4260</v>
      </c>
      <c r="K592" t="str">
        <f>"04743"</f>
        <v>04743</v>
      </c>
    </row>
    <row r="593" spans="1:11" customFormat="1" x14ac:dyDescent="0.25">
      <c r="A593" t="str">
        <f t="shared" si="94"/>
        <v>04</v>
      </c>
      <c r="B593" t="s">
        <v>130</v>
      </c>
      <c r="C593" t="str">
        <f t="shared" si="92"/>
        <v>079</v>
      </c>
      <c r="D593" t="s">
        <v>207</v>
      </c>
      <c r="E593" t="str">
        <f t="shared" si="95"/>
        <v>02</v>
      </c>
      <c r="F593" t="str">
        <f>"003"</f>
        <v>003</v>
      </c>
      <c r="G593" t="str">
        <f>""</f>
        <v/>
      </c>
      <c r="H593" t="s">
        <v>1</v>
      </c>
      <c r="I593" t="s">
        <v>1131</v>
      </c>
      <c r="J593" t="s">
        <v>4261</v>
      </c>
      <c r="K593" t="str">
        <f>"04720"</f>
        <v>04720</v>
      </c>
    </row>
    <row r="594" spans="1:11" customFormat="1" x14ac:dyDescent="0.25">
      <c r="A594" t="str">
        <f t="shared" si="94"/>
        <v>04</v>
      </c>
      <c r="B594" t="s">
        <v>130</v>
      </c>
      <c r="C594" t="str">
        <f t="shared" si="92"/>
        <v>079</v>
      </c>
      <c r="D594" t="s">
        <v>207</v>
      </c>
      <c r="E594" t="str">
        <f t="shared" si="95"/>
        <v>02</v>
      </c>
      <c r="F594" t="str">
        <f>"003"</f>
        <v>003</v>
      </c>
      <c r="G594" t="str">
        <f>""</f>
        <v/>
      </c>
      <c r="H594" t="s">
        <v>0</v>
      </c>
      <c r="I594" t="s">
        <v>1131</v>
      </c>
      <c r="J594" t="s">
        <v>4261</v>
      </c>
      <c r="K594" t="str">
        <f>"04720"</f>
        <v>04720</v>
      </c>
    </row>
    <row r="595" spans="1:11" customFormat="1" x14ac:dyDescent="0.25">
      <c r="A595" t="str">
        <f t="shared" si="94"/>
        <v>04</v>
      </c>
      <c r="B595" t="s">
        <v>130</v>
      </c>
      <c r="C595" t="str">
        <f t="shared" si="92"/>
        <v>079</v>
      </c>
      <c r="D595" t="s">
        <v>207</v>
      </c>
      <c r="E595" t="str">
        <f t="shared" si="95"/>
        <v>02</v>
      </c>
      <c r="F595" t="str">
        <f>"004"</f>
        <v>004</v>
      </c>
      <c r="G595" t="str">
        <f>""</f>
        <v/>
      </c>
      <c r="H595" t="s">
        <v>1</v>
      </c>
      <c r="I595" t="s">
        <v>1131</v>
      </c>
      <c r="J595" t="s">
        <v>4261</v>
      </c>
      <c r="K595" t="str">
        <f>"04720"</f>
        <v>04720</v>
      </c>
    </row>
    <row r="596" spans="1:11" customFormat="1" x14ac:dyDescent="0.25">
      <c r="A596" t="str">
        <f t="shared" si="94"/>
        <v>04</v>
      </c>
      <c r="B596" t="s">
        <v>130</v>
      </c>
      <c r="C596" t="str">
        <f t="shared" si="92"/>
        <v>079</v>
      </c>
      <c r="D596" t="s">
        <v>207</v>
      </c>
      <c r="E596" t="str">
        <f t="shared" si="95"/>
        <v>02</v>
      </c>
      <c r="F596" t="str">
        <f>"004"</f>
        <v>004</v>
      </c>
      <c r="G596" t="str">
        <f>""</f>
        <v/>
      </c>
      <c r="H596" t="s">
        <v>0</v>
      </c>
      <c r="I596" t="s">
        <v>1131</v>
      </c>
      <c r="J596" t="s">
        <v>4261</v>
      </c>
      <c r="K596" t="str">
        <f>"04720"</f>
        <v>04720</v>
      </c>
    </row>
    <row r="597" spans="1:11" customFormat="1" x14ac:dyDescent="0.25">
      <c r="A597" t="str">
        <f t="shared" si="94"/>
        <v>04</v>
      </c>
      <c r="B597" t="s">
        <v>130</v>
      </c>
      <c r="C597" t="str">
        <f t="shared" si="92"/>
        <v>079</v>
      </c>
      <c r="D597" t="s">
        <v>207</v>
      </c>
      <c r="E597" t="str">
        <f t="shared" si="95"/>
        <v>02</v>
      </c>
      <c r="F597" t="str">
        <f>"005"</f>
        <v>005</v>
      </c>
      <c r="G597" t="str">
        <f>""</f>
        <v/>
      </c>
      <c r="H597" t="s">
        <v>3</v>
      </c>
      <c r="I597" t="s">
        <v>1132</v>
      </c>
      <c r="J597" t="s">
        <v>4262</v>
      </c>
      <c r="K597" t="str">
        <f>"04720"</f>
        <v>04720</v>
      </c>
    </row>
    <row r="598" spans="1:11" customFormat="1" x14ac:dyDescent="0.25">
      <c r="A598" t="str">
        <f t="shared" si="94"/>
        <v>04</v>
      </c>
      <c r="B598" t="s">
        <v>130</v>
      </c>
      <c r="C598" t="str">
        <f t="shared" si="92"/>
        <v>079</v>
      </c>
      <c r="D598" t="s">
        <v>207</v>
      </c>
      <c r="E598" t="str">
        <f t="shared" si="95"/>
        <v>02</v>
      </c>
      <c r="F598" t="str">
        <f>"006"</f>
        <v>006</v>
      </c>
      <c r="G598" t="str">
        <f>""</f>
        <v/>
      </c>
      <c r="H598" t="s">
        <v>1</v>
      </c>
      <c r="I598" t="s">
        <v>1128</v>
      </c>
      <c r="J598" t="s">
        <v>4258</v>
      </c>
      <c r="K598" t="str">
        <f>"04740"</f>
        <v>04740</v>
      </c>
    </row>
    <row r="599" spans="1:11" customFormat="1" x14ac:dyDescent="0.25">
      <c r="A599" t="str">
        <f t="shared" si="94"/>
        <v>04</v>
      </c>
      <c r="B599" t="s">
        <v>130</v>
      </c>
      <c r="C599" t="str">
        <f t="shared" si="92"/>
        <v>079</v>
      </c>
      <c r="D599" t="s">
        <v>207</v>
      </c>
      <c r="E599" t="str">
        <f t="shared" si="95"/>
        <v>02</v>
      </c>
      <c r="F599" t="str">
        <f>"006"</f>
        <v>006</v>
      </c>
      <c r="G599" t="str">
        <f>""</f>
        <v/>
      </c>
      <c r="H599" t="s">
        <v>0</v>
      </c>
      <c r="I599" t="s">
        <v>1128</v>
      </c>
      <c r="J599" t="s">
        <v>4258</v>
      </c>
      <c r="K599" t="str">
        <f>"04740"</f>
        <v>04740</v>
      </c>
    </row>
    <row r="600" spans="1:11" customFormat="1" x14ac:dyDescent="0.25">
      <c r="A600" t="str">
        <f t="shared" si="94"/>
        <v>04</v>
      </c>
      <c r="B600" t="s">
        <v>130</v>
      </c>
      <c r="C600" t="str">
        <f t="shared" si="92"/>
        <v>079</v>
      </c>
      <c r="D600" t="s">
        <v>207</v>
      </c>
      <c r="E600" t="str">
        <f t="shared" si="95"/>
        <v>02</v>
      </c>
      <c r="F600" t="str">
        <f>"007"</f>
        <v>007</v>
      </c>
      <c r="G600" t="str">
        <f>""</f>
        <v/>
      </c>
      <c r="H600" t="s">
        <v>1</v>
      </c>
      <c r="I600" t="s">
        <v>1133</v>
      </c>
      <c r="J600" t="s">
        <v>4263</v>
      </c>
      <c r="K600" t="str">
        <f>"04720"</f>
        <v>04720</v>
      </c>
    </row>
    <row r="601" spans="1:11" customFormat="1" x14ac:dyDescent="0.25">
      <c r="A601" t="str">
        <f t="shared" si="94"/>
        <v>04</v>
      </c>
      <c r="B601" t="s">
        <v>130</v>
      </c>
      <c r="C601" t="str">
        <f t="shared" si="92"/>
        <v>079</v>
      </c>
      <c r="D601" t="s">
        <v>207</v>
      </c>
      <c r="E601" t="str">
        <f t="shared" si="95"/>
        <v>02</v>
      </c>
      <c r="F601" t="str">
        <f>"007"</f>
        <v>007</v>
      </c>
      <c r="G601" t="str">
        <f>""</f>
        <v/>
      </c>
      <c r="H601" t="s">
        <v>0</v>
      </c>
      <c r="I601" t="s">
        <v>1133</v>
      </c>
      <c r="J601" t="s">
        <v>4263</v>
      </c>
      <c r="K601" t="str">
        <f>"04720"</f>
        <v>04720</v>
      </c>
    </row>
    <row r="602" spans="1:11" customFormat="1" x14ac:dyDescent="0.25">
      <c r="A602" t="str">
        <f t="shared" si="94"/>
        <v>04</v>
      </c>
      <c r="B602" t="s">
        <v>130</v>
      </c>
      <c r="C602" t="str">
        <f t="shared" si="92"/>
        <v>079</v>
      </c>
      <c r="D602" t="s">
        <v>207</v>
      </c>
      <c r="E602" t="str">
        <f t="shared" si="95"/>
        <v>02</v>
      </c>
      <c r="F602" t="str">
        <f>"008"</f>
        <v>008</v>
      </c>
      <c r="G602" t="str">
        <f>""</f>
        <v/>
      </c>
      <c r="H602" t="s">
        <v>1</v>
      </c>
      <c r="I602" t="s">
        <v>1132</v>
      </c>
      <c r="J602" t="s">
        <v>4262</v>
      </c>
      <c r="K602" t="str">
        <f>"04720"</f>
        <v>04720</v>
      </c>
    </row>
    <row r="603" spans="1:11" customFormat="1" x14ac:dyDescent="0.25">
      <c r="A603" t="str">
        <f t="shared" si="94"/>
        <v>04</v>
      </c>
      <c r="B603" t="s">
        <v>130</v>
      </c>
      <c r="C603" t="str">
        <f t="shared" si="92"/>
        <v>079</v>
      </c>
      <c r="D603" t="s">
        <v>207</v>
      </c>
      <c r="E603" t="str">
        <f t="shared" si="95"/>
        <v>02</v>
      </c>
      <c r="F603" t="str">
        <f>"008"</f>
        <v>008</v>
      </c>
      <c r="G603" t="str">
        <f>""</f>
        <v/>
      </c>
      <c r="H603" t="s">
        <v>0</v>
      </c>
      <c r="I603" t="s">
        <v>1132</v>
      </c>
      <c r="J603" t="s">
        <v>4262</v>
      </c>
      <c r="K603" t="str">
        <f>"04720"</f>
        <v>04720</v>
      </c>
    </row>
    <row r="604" spans="1:11" customFormat="1" x14ac:dyDescent="0.25">
      <c r="A604" t="str">
        <f t="shared" si="94"/>
        <v>04</v>
      </c>
      <c r="B604" t="s">
        <v>130</v>
      </c>
      <c r="C604" t="str">
        <f t="shared" si="92"/>
        <v>079</v>
      </c>
      <c r="D604" t="s">
        <v>207</v>
      </c>
      <c r="E604" t="str">
        <f t="shared" si="95"/>
        <v>02</v>
      </c>
      <c r="F604" t="str">
        <f>"009"</f>
        <v>009</v>
      </c>
      <c r="G604" t="str">
        <f>""</f>
        <v/>
      </c>
      <c r="H604" t="s">
        <v>1</v>
      </c>
      <c r="I604" t="s">
        <v>1129</v>
      </c>
      <c r="J604" t="s">
        <v>4259</v>
      </c>
      <c r="K604" t="str">
        <f>"04740"</f>
        <v>04740</v>
      </c>
    </row>
    <row r="605" spans="1:11" customFormat="1" x14ac:dyDescent="0.25">
      <c r="A605" t="str">
        <f t="shared" si="94"/>
        <v>04</v>
      </c>
      <c r="B605" t="s">
        <v>130</v>
      </c>
      <c r="C605" t="str">
        <f t="shared" si="92"/>
        <v>079</v>
      </c>
      <c r="D605" t="s">
        <v>207</v>
      </c>
      <c r="E605" t="str">
        <f t="shared" si="95"/>
        <v>02</v>
      </c>
      <c r="F605" t="str">
        <f>"009"</f>
        <v>009</v>
      </c>
      <c r="G605" t="str">
        <f>""</f>
        <v/>
      </c>
      <c r="H605" t="s">
        <v>0</v>
      </c>
      <c r="I605" t="s">
        <v>1129</v>
      </c>
      <c r="J605" t="s">
        <v>4259</v>
      </c>
      <c r="K605" t="str">
        <f>"04740"</f>
        <v>04740</v>
      </c>
    </row>
    <row r="606" spans="1:11" customFormat="1" x14ac:dyDescent="0.25">
      <c r="A606" t="str">
        <f t="shared" si="94"/>
        <v>04</v>
      </c>
      <c r="B606" t="s">
        <v>130</v>
      </c>
      <c r="C606" t="str">
        <f t="shared" si="92"/>
        <v>079</v>
      </c>
      <c r="D606" t="s">
        <v>207</v>
      </c>
      <c r="E606" t="str">
        <f t="shared" si="95"/>
        <v>02</v>
      </c>
      <c r="F606" t="str">
        <f>"010"</f>
        <v>010</v>
      </c>
      <c r="G606" t="str">
        <f>""</f>
        <v/>
      </c>
      <c r="H606" t="s">
        <v>1</v>
      </c>
      <c r="I606" t="s">
        <v>1131</v>
      </c>
      <c r="J606" t="s">
        <v>4261</v>
      </c>
      <c r="K606" t="str">
        <f t="shared" ref="K606:K616" si="96">"04720"</f>
        <v>04720</v>
      </c>
    </row>
    <row r="607" spans="1:11" customFormat="1" x14ac:dyDescent="0.25">
      <c r="A607" t="str">
        <f t="shared" si="94"/>
        <v>04</v>
      </c>
      <c r="B607" t="s">
        <v>130</v>
      </c>
      <c r="C607" t="str">
        <f t="shared" si="92"/>
        <v>079</v>
      </c>
      <c r="D607" t="s">
        <v>207</v>
      </c>
      <c r="E607" t="str">
        <f t="shared" si="95"/>
        <v>02</v>
      </c>
      <c r="F607" t="str">
        <f>"010"</f>
        <v>010</v>
      </c>
      <c r="G607" t="str">
        <f>""</f>
        <v/>
      </c>
      <c r="H607" t="s">
        <v>0</v>
      </c>
      <c r="I607" t="s">
        <v>1131</v>
      </c>
      <c r="J607" t="s">
        <v>4261</v>
      </c>
      <c r="K607" t="str">
        <f t="shared" si="96"/>
        <v>04720</v>
      </c>
    </row>
    <row r="608" spans="1:11" customFormat="1" x14ac:dyDescent="0.25">
      <c r="A608" t="str">
        <f t="shared" si="94"/>
        <v>04</v>
      </c>
      <c r="B608" t="s">
        <v>130</v>
      </c>
      <c r="C608" t="str">
        <f t="shared" si="92"/>
        <v>079</v>
      </c>
      <c r="D608" t="s">
        <v>207</v>
      </c>
      <c r="E608" t="str">
        <f t="shared" si="95"/>
        <v>02</v>
      </c>
      <c r="F608" t="str">
        <f>"011"</f>
        <v>011</v>
      </c>
      <c r="G608" t="str">
        <f>""</f>
        <v/>
      </c>
      <c r="H608" t="s">
        <v>1</v>
      </c>
      <c r="I608" t="s">
        <v>1134</v>
      </c>
      <c r="J608" t="s">
        <v>4264</v>
      </c>
      <c r="K608" t="str">
        <f t="shared" si="96"/>
        <v>04720</v>
      </c>
    </row>
    <row r="609" spans="1:11" customFormat="1" x14ac:dyDescent="0.25">
      <c r="A609" t="str">
        <f t="shared" si="94"/>
        <v>04</v>
      </c>
      <c r="B609" t="s">
        <v>130</v>
      </c>
      <c r="C609" t="str">
        <f t="shared" si="92"/>
        <v>079</v>
      </c>
      <c r="D609" t="s">
        <v>207</v>
      </c>
      <c r="E609" t="str">
        <f t="shared" si="95"/>
        <v>02</v>
      </c>
      <c r="F609" t="str">
        <f>"011"</f>
        <v>011</v>
      </c>
      <c r="G609" t="str">
        <f>""</f>
        <v/>
      </c>
      <c r="H609" t="s">
        <v>0</v>
      </c>
      <c r="I609" t="s">
        <v>1134</v>
      </c>
      <c r="J609" t="s">
        <v>4264</v>
      </c>
      <c r="K609" t="str">
        <f t="shared" si="96"/>
        <v>04720</v>
      </c>
    </row>
    <row r="610" spans="1:11" customFormat="1" x14ac:dyDescent="0.25">
      <c r="A610" t="str">
        <f t="shared" si="94"/>
        <v>04</v>
      </c>
      <c r="B610" t="s">
        <v>130</v>
      </c>
      <c r="C610" t="str">
        <f t="shared" si="92"/>
        <v>079</v>
      </c>
      <c r="D610" t="s">
        <v>207</v>
      </c>
      <c r="E610" t="str">
        <f t="shared" si="95"/>
        <v>02</v>
      </c>
      <c r="F610" t="str">
        <f>"012"</f>
        <v>012</v>
      </c>
      <c r="G610" t="str">
        <f>""</f>
        <v/>
      </c>
      <c r="H610" t="s">
        <v>1</v>
      </c>
      <c r="I610" t="s">
        <v>1131</v>
      </c>
      <c r="J610" t="s">
        <v>4261</v>
      </c>
      <c r="K610" t="str">
        <f t="shared" si="96"/>
        <v>04720</v>
      </c>
    </row>
    <row r="611" spans="1:11" customFormat="1" x14ac:dyDescent="0.25">
      <c r="A611" t="str">
        <f t="shared" si="94"/>
        <v>04</v>
      </c>
      <c r="B611" t="s">
        <v>130</v>
      </c>
      <c r="C611" t="str">
        <f t="shared" si="92"/>
        <v>079</v>
      </c>
      <c r="D611" t="s">
        <v>207</v>
      </c>
      <c r="E611" t="str">
        <f t="shared" si="95"/>
        <v>02</v>
      </c>
      <c r="F611" t="str">
        <f>"012"</f>
        <v>012</v>
      </c>
      <c r="G611" t="str">
        <f>""</f>
        <v/>
      </c>
      <c r="H611" t="s">
        <v>0</v>
      </c>
      <c r="I611" t="s">
        <v>1131</v>
      </c>
      <c r="J611" t="s">
        <v>4261</v>
      </c>
      <c r="K611" t="str">
        <f t="shared" si="96"/>
        <v>04720</v>
      </c>
    </row>
    <row r="612" spans="1:11" customFormat="1" x14ac:dyDescent="0.25">
      <c r="A612" t="str">
        <f t="shared" si="94"/>
        <v>04</v>
      </c>
      <c r="B612" t="s">
        <v>130</v>
      </c>
      <c r="C612" t="str">
        <f t="shared" si="92"/>
        <v>079</v>
      </c>
      <c r="D612" t="s">
        <v>207</v>
      </c>
      <c r="E612" t="str">
        <f t="shared" si="95"/>
        <v>02</v>
      </c>
      <c r="F612" t="str">
        <f>"012"</f>
        <v>012</v>
      </c>
      <c r="G612" t="str">
        <f>""</f>
        <v/>
      </c>
      <c r="H612" t="s">
        <v>2</v>
      </c>
      <c r="I612" t="s">
        <v>1131</v>
      </c>
      <c r="J612" t="s">
        <v>4261</v>
      </c>
      <c r="K612" t="str">
        <f t="shared" si="96"/>
        <v>04720</v>
      </c>
    </row>
    <row r="613" spans="1:11" customFormat="1" x14ac:dyDescent="0.25">
      <c r="A613" t="str">
        <f t="shared" si="94"/>
        <v>04</v>
      </c>
      <c r="B613" t="s">
        <v>130</v>
      </c>
      <c r="C613" t="str">
        <f t="shared" si="92"/>
        <v>079</v>
      </c>
      <c r="D613" t="s">
        <v>207</v>
      </c>
      <c r="E613" t="str">
        <f t="shared" si="95"/>
        <v>02</v>
      </c>
      <c r="F613" t="str">
        <f>"013"</f>
        <v>013</v>
      </c>
      <c r="G613" t="str">
        <f>""</f>
        <v/>
      </c>
      <c r="H613" t="s">
        <v>1</v>
      </c>
      <c r="I613" t="s">
        <v>1133</v>
      </c>
      <c r="J613" t="s">
        <v>4263</v>
      </c>
      <c r="K613" t="str">
        <f t="shared" si="96"/>
        <v>04720</v>
      </c>
    </row>
    <row r="614" spans="1:11" customFormat="1" x14ac:dyDescent="0.25">
      <c r="A614" t="str">
        <f t="shared" si="94"/>
        <v>04</v>
      </c>
      <c r="B614" t="s">
        <v>130</v>
      </c>
      <c r="C614" t="str">
        <f t="shared" si="92"/>
        <v>079</v>
      </c>
      <c r="D614" t="s">
        <v>207</v>
      </c>
      <c r="E614" t="str">
        <f t="shared" si="95"/>
        <v>02</v>
      </c>
      <c r="F614" t="str">
        <f>"013"</f>
        <v>013</v>
      </c>
      <c r="G614" t="str">
        <f>""</f>
        <v/>
      </c>
      <c r="H614" t="s">
        <v>0</v>
      </c>
      <c r="I614" t="s">
        <v>1133</v>
      </c>
      <c r="J614" t="s">
        <v>4263</v>
      </c>
      <c r="K614" t="str">
        <f t="shared" si="96"/>
        <v>04720</v>
      </c>
    </row>
    <row r="615" spans="1:11" customFormat="1" x14ac:dyDescent="0.25">
      <c r="A615" t="str">
        <f t="shared" si="94"/>
        <v>04</v>
      </c>
      <c r="B615" t="s">
        <v>130</v>
      </c>
      <c r="C615" t="str">
        <f t="shared" si="92"/>
        <v>079</v>
      </c>
      <c r="D615" t="s">
        <v>207</v>
      </c>
      <c r="E615" t="str">
        <f t="shared" si="95"/>
        <v>02</v>
      </c>
      <c r="F615" t="str">
        <f>"014"</f>
        <v>014</v>
      </c>
      <c r="G615" t="str">
        <f>""</f>
        <v/>
      </c>
      <c r="H615" t="s">
        <v>1</v>
      </c>
      <c r="I615" t="s">
        <v>1131</v>
      </c>
      <c r="J615" t="s">
        <v>4261</v>
      </c>
      <c r="K615" t="str">
        <f t="shared" si="96"/>
        <v>04720</v>
      </c>
    </row>
    <row r="616" spans="1:11" customFormat="1" x14ac:dyDescent="0.25">
      <c r="A616" t="str">
        <f t="shared" si="94"/>
        <v>04</v>
      </c>
      <c r="B616" t="s">
        <v>130</v>
      </c>
      <c r="C616" t="str">
        <f t="shared" si="92"/>
        <v>079</v>
      </c>
      <c r="D616" t="s">
        <v>207</v>
      </c>
      <c r="E616" t="str">
        <f t="shared" si="95"/>
        <v>02</v>
      </c>
      <c r="F616" t="str">
        <f>"014"</f>
        <v>014</v>
      </c>
      <c r="G616" t="str">
        <f>""</f>
        <v/>
      </c>
      <c r="H616" t="s">
        <v>0</v>
      </c>
      <c r="I616" t="s">
        <v>1131</v>
      </c>
      <c r="J616" t="s">
        <v>4261</v>
      </c>
      <c r="K616" t="str">
        <f t="shared" si="96"/>
        <v>04720</v>
      </c>
    </row>
    <row r="617" spans="1:11" customFormat="1" x14ac:dyDescent="0.25">
      <c r="A617" t="str">
        <f t="shared" si="94"/>
        <v>04</v>
      </c>
      <c r="B617" t="s">
        <v>130</v>
      </c>
      <c r="C617" t="str">
        <f t="shared" ref="C617:C653" si="97">"079"</f>
        <v>079</v>
      </c>
      <c r="D617" t="s">
        <v>207</v>
      </c>
      <c r="E617" t="str">
        <f t="shared" si="95"/>
        <v>02</v>
      </c>
      <c r="F617" t="str">
        <f>"015"</f>
        <v>015</v>
      </c>
      <c r="G617" t="str">
        <f>""</f>
        <v/>
      </c>
      <c r="H617" t="s">
        <v>1</v>
      </c>
      <c r="I617" t="s">
        <v>1128</v>
      </c>
      <c r="J617" t="s">
        <v>4258</v>
      </c>
      <c r="K617" t="str">
        <f>"04740"</f>
        <v>04740</v>
      </c>
    </row>
    <row r="618" spans="1:11" customFormat="1" x14ac:dyDescent="0.25">
      <c r="A618" t="str">
        <f t="shared" si="94"/>
        <v>04</v>
      </c>
      <c r="B618" t="s">
        <v>130</v>
      </c>
      <c r="C618" t="str">
        <f t="shared" si="97"/>
        <v>079</v>
      </c>
      <c r="D618" t="s">
        <v>207</v>
      </c>
      <c r="E618" t="str">
        <f t="shared" si="95"/>
        <v>02</v>
      </c>
      <c r="F618" t="str">
        <f>"015"</f>
        <v>015</v>
      </c>
      <c r="G618" t="str">
        <f>""</f>
        <v/>
      </c>
      <c r="H618" t="s">
        <v>0</v>
      </c>
      <c r="I618" t="s">
        <v>1128</v>
      </c>
      <c r="J618" t="s">
        <v>4258</v>
      </c>
      <c r="K618" t="str">
        <f>"04740"</f>
        <v>04740</v>
      </c>
    </row>
    <row r="619" spans="1:11" customFormat="1" x14ac:dyDescent="0.25">
      <c r="A619" t="str">
        <f t="shared" si="94"/>
        <v>04</v>
      </c>
      <c r="B619" t="s">
        <v>130</v>
      </c>
      <c r="C619" t="str">
        <f t="shared" si="97"/>
        <v>079</v>
      </c>
      <c r="D619" t="s">
        <v>207</v>
      </c>
      <c r="E619" t="str">
        <f t="shared" si="95"/>
        <v>02</v>
      </c>
      <c r="F619" t="str">
        <f>"016"</f>
        <v>016</v>
      </c>
      <c r="G619" t="str">
        <f>""</f>
        <v/>
      </c>
      <c r="H619" t="s">
        <v>1</v>
      </c>
      <c r="I619" t="s">
        <v>1131</v>
      </c>
      <c r="J619" t="s">
        <v>4261</v>
      </c>
      <c r="K619" t="str">
        <f t="shared" ref="K619:K629" si="98">"04720"</f>
        <v>04720</v>
      </c>
    </row>
    <row r="620" spans="1:11" customFormat="1" x14ac:dyDescent="0.25">
      <c r="A620" t="str">
        <f t="shared" si="94"/>
        <v>04</v>
      </c>
      <c r="B620" t="s">
        <v>130</v>
      </c>
      <c r="C620" t="str">
        <f t="shared" si="97"/>
        <v>079</v>
      </c>
      <c r="D620" t="s">
        <v>207</v>
      </c>
      <c r="E620" t="str">
        <f t="shared" si="95"/>
        <v>02</v>
      </c>
      <c r="F620" t="str">
        <f>"016"</f>
        <v>016</v>
      </c>
      <c r="G620" t="str">
        <f>""</f>
        <v/>
      </c>
      <c r="H620" t="s">
        <v>0</v>
      </c>
      <c r="I620" t="s">
        <v>1131</v>
      </c>
      <c r="J620" t="s">
        <v>4261</v>
      </c>
      <c r="K620" t="str">
        <f t="shared" si="98"/>
        <v>04720</v>
      </c>
    </row>
    <row r="621" spans="1:11" customFormat="1" x14ac:dyDescent="0.25">
      <c r="A621" t="str">
        <f t="shared" si="94"/>
        <v>04</v>
      </c>
      <c r="B621" t="s">
        <v>130</v>
      </c>
      <c r="C621" t="str">
        <f t="shared" si="97"/>
        <v>079</v>
      </c>
      <c r="D621" t="s">
        <v>207</v>
      </c>
      <c r="E621" t="str">
        <f t="shared" si="95"/>
        <v>02</v>
      </c>
      <c r="F621" t="str">
        <f>"017"</f>
        <v>017</v>
      </c>
      <c r="G621" t="str">
        <f>""</f>
        <v/>
      </c>
      <c r="H621" t="s">
        <v>1</v>
      </c>
      <c r="I621" t="s">
        <v>1134</v>
      </c>
      <c r="J621" t="s">
        <v>4264</v>
      </c>
      <c r="K621" t="str">
        <f t="shared" si="98"/>
        <v>04720</v>
      </c>
    </row>
    <row r="622" spans="1:11" customFormat="1" x14ac:dyDescent="0.25">
      <c r="A622" t="str">
        <f t="shared" si="94"/>
        <v>04</v>
      </c>
      <c r="B622" t="s">
        <v>130</v>
      </c>
      <c r="C622" t="str">
        <f t="shared" si="97"/>
        <v>079</v>
      </c>
      <c r="D622" t="s">
        <v>207</v>
      </c>
      <c r="E622" t="str">
        <f t="shared" si="95"/>
        <v>02</v>
      </c>
      <c r="F622" t="str">
        <f>"017"</f>
        <v>017</v>
      </c>
      <c r="G622" t="str">
        <f>""</f>
        <v/>
      </c>
      <c r="H622" t="s">
        <v>0</v>
      </c>
      <c r="I622" t="s">
        <v>1134</v>
      </c>
      <c r="J622" t="s">
        <v>4264</v>
      </c>
      <c r="K622" t="str">
        <f t="shared" si="98"/>
        <v>04720</v>
      </c>
    </row>
    <row r="623" spans="1:11" customFormat="1" x14ac:dyDescent="0.25">
      <c r="A623" t="str">
        <f t="shared" si="94"/>
        <v>04</v>
      </c>
      <c r="B623" t="s">
        <v>130</v>
      </c>
      <c r="C623" t="str">
        <f t="shared" si="97"/>
        <v>079</v>
      </c>
      <c r="D623" t="s">
        <v>207</v>
      </c>
      <c r="E623" t="str">
        <f t="shared" si="95"/>
        <v>02</v>
      </c>
      <c r="F623" t="str">
        <f>"018"</f>
        <v>018</v>
      </c>
      <c r="G623" t="str">
        <f>""</f>
        <v/>
      </c>
      <c r="H623" t="s">
        <v>1</v>
      </c>
      <c r="I623" t="s">
        <v>1131</v>
      </c>
      <c r="J623" t="s">
        <v>4261</v>
      </c>
      <c r="K623" t="str">
        <f t="shared" si="98"/>
        <v>04720</v>
      </c>
    </row>
    <row r="624" spans="1:11" customFormat="1" x14ac:dyDescent="0.25">
      <c r="A624" t="str">
        <f t="shared" si="94"/>
        <v>04</v>
      </c>
      <c r="B624" t="s">
        <v>130</v>
      </c>
      <c r="C624" t="str">
        <f t="shared" si="97"/>
        <v>079</v>
      </c>
      <c r="D624" t="s">
        <v>207</v>
      </c>
      <c r="E624" t="str">
        <f t="shared" si="95"/>
        <v>02</v>
      </c>
      <c r="F624" t="str">
        <f>"018"</f>
        <v>018</v>
      </c>
      <c r="G624" t="str">
        <f>""</f>
        <v/>
      </c>
      <c r="H624" t="s">
        <v>0</v>
      </c>
      <c r="I624" t="s">
        <v>1131</v>
      </c>
      <c r="J624" t="s">
        <v>4261</v>
      </c>
      <c r="K624" t="str">
        <f t="shared" si="98"/>
        <v>04720</v>
      </c>
    </row>
    <row r="625" spans="1:11" customFormat="1" x14ac:dyDescent="0.25">
      <c r="A625" t="str">
        <f t="shared" si="94"/>
        <v>04</v>
      </c>
      <c r="B625" t="s">
        <v>130</v>
      </c>
      <c r="C625" t="str">
        <f t="shared" si="97"/>
        <v>079</v>
      </c>
      <c r="D625" t="s">
        <v>207</v>
      </c>
      <c r="E625" t="str">
        <f t="shared" si="95"/>
        <v>02</v>
      </c>
      <c r="F625" t="str">
        <f>"019"</f>
        <v>019</v>
      </c>
      <c r="G625" t="str">
        <f>""</f>
        <v/>
      </c>
      <c r="H625" t="s">
        <v>1</v>
      </c>
      <c r="I625" t="s">
        <v>1132</v>
      </c>
      <c r="J625" t="s">
        <v>4262</v>
      </c>
      <c r="K625" t="str">
        <f t="shared" si="98"/>
        <v>04720</v>
      </c>
    </row>
    <row r="626" spans="1:11" customFormat="1" x14ac:dyDescent="0.25">
      <c r="A626" t="str">
        <f t="shared" si="94"/>
        <v>04</v>
      </c>
      <c r="B626" t="s">
        <v>130</v>
      </c>
      <c r="C626" t="str">
        <f t="shared" si="97"/>
        <v>079</v>
      </c>
      <c r="D626" t="s">
        <v>207</v>
      </c>
      <c r="E626" t="str">
        <f t="shared" si="95"/>
        <v>02</v>
      </c>
      <c r="F626" t="str">
        <f>"019"</f>
        <v>019</v>
      </c>
      <c r="G626" t="str">
        <f>""</f>
        <v/>
      </c>
      <c r="H626" t="s">
        <v>0</v>
      </c>
      <c r="I626" t="s">
        <v>1132</v>
      </c>
      <c r="J626" t="s">
        <v>4262</v>
      </c>
      <c r="K626" t="str">
        <f t="shared" si="98"/>
        <v>04720</v>
      </c>
    </row>
    <row r="627" spans="1:11" customFormat="1" x14ac:dyDescent="0.25">
      <c r="A627" t="str">
        <f t="shared" si="94"/>
        <v>04</v>
      </c>
      <c r="B627" t="s">
        <v>130</v>
      </c>
      <c r="C627" t="str">
        <f t="shared" si="97"/>
        <v>079</v>
      </c>
      <c r="D627" t="s">
        <v>207</v>
      </c>
      <c r="E627" t="str">
        <f t="shared" si="95"/>
        <v>02</v>
      </c>
      <c r="F627" t="str">
        <f>"020"</f>
        <v>020</v>
      </c>
      <c r="G627" t="str">
        <f>""</f>
        <v/>
      </c>
      <c r="H627" t="s">
        <v>1</v>
      </c>
      <c r="I627" t="s">
        <v>1131</v>
      </c>
      <c r="J627" t="s">
        <v>4261</v>
      </c>
      <c r="K627" t="str">
        <f t="shared" si="98"/>
        <v>04720</v>
      </c>
    </row>
    <row r="628" spans="1:11" customFormat="1" x14ac:dyDescent="0.25">
      <c r="A628" t="str">
        <f t="shared" si="94"/>
        <v>04</v>
      </c>
      <c r="B628" t="s">
        <v>130</v>
      </c>
      <c r="C628" t="str">
        <f t="shared" si="97"/>
        <v>079</v>
      </c>
      <c r="D628" t="s">
        <v>207</v>
      </c>
      <c r="E628" t="str">
        <f t="shared" si="95"/>
        <v>02</v>
      </c>
      <c r="F628" t="str">
        <f>"020"</f>
        <v>020</v>
      </c>
      <c r="G628" t="str">
        <f>""</f>
        <v/>
      </c>
      <c r="H628" t="s">
        <v>0</v>
      </c>
      <c r="I628" t="s">
        <v>1131</v>
      </c>
      <c r="J628" t="s">
        <v>4261</v>
      </c>
      <c r="K628" t="str">
        <f t="shared" si="98"/>
        <v>04720</v>
      </c>
    </row>
    <row r="629" spans="1:11" customFormat="1" x14ac:dyDescent="0.25">
      <c r="A629" t="str">
        <f t="shared" si="94"/>
        <v>04</v>
      </c>
      <c r="B629" t="s">
        <v>130</v>
      </c>
      <c r="C629" t="str">
        <f t="shared" si="97"/>
        <v>079</v>
      </c>
      <c r="D629" t="s">
        <v>207</v>
      </c>
      <c r="E629" t="str">
        <f t="shared" si="95"/>
        <v>02</v>
      </c>
      <c r="F629" t="str">
        <f>"020"</f>
        <v>020</v>
      </c>
      <c r="G629" t="str">
        <f>""</f>
        <v/>
      </c>
      <c r="H629" t="s">
        <v>2</v>
      </c>
      <c r="I629" t="s">
        <v>1131</v>
      </c>
      <c r="J629" t="s">
        <v>4261</v>
      </c>
      <c r="K629" t="str">
        <f t="shared" si="98"/>
        <v>04720</v>
      </c>
    </row>
    <row r="630" spans="1:11" customFormat="1" x14ac:dyDescent="0.25">
      <c r="A630" t="str">
        <f t="shared" si="94"/>
        <v>04</v>
      </c>
      <c r="B630" t="s">
        <v>130</v>
      </c>
      <c r="C630" t="str">
        <f t="shared" si="97"/>
        <v>079</v>
      </c>
      <c r="D630" t="s">
        <v>207</v>
      </c>
      <c r="E630" t="str">
        <f t="shared" si="95"/>
        <v>02</v>
      </c>
      <c r="F630" t="str">
        <f>"021"</f>
        <v>021</v>
      </c>
      <c r="G630" t="str">
        <f>""</f>
        <v/>
      </c>
      <c r="H630" t="s">
        <v>1</v>
      </c>
      <c r="I630" t="s">
        <v>1129</v>
      </c>
      <c r="J630" t="s">
        <v>4259</v>
      </c>
      <c r="K630" t="str">
        <f>"04740"</f>
        <v>04740</v>
      </c>
    </row>
    <row r="631" spans="1:11" customFormat="1" x14ac:dyDescent="0.25">
      <c r="A631" t="str">
        <f t="shared" si="94"/>
        <v>04</v>
      </c>
      <c r="B631" t="s">
        <v>130</v>
      </c>
      <c r="C631" t="str">
        <f t="shared" si="97"/>
        <v>079</v>
      </c>
      <c r="D631" t="s">
        <v>207</v>
      </c>
      <c r="E631" t="str">
        <f t="shared" si="95"/>
        <v>02</v>
      </c>
      <c r="F631" t="str">
        <f>"021"</f>
        <v>021</v>
      </c>
      <c r="G631" t="str">
        <f>""</f>
        <v/>
      </c>
      <c r="H631" t="s">
        <v>0</v>
      </c>
      <c r="I631" t="s">
        <v>1129</v>
      </c>
      <c r="J631" t="s">
        <v>4259</v>
      </c>
      <c r="K631" t="str">
        <f>"04740"</f>
        <v>04740</v>
      </c>
    </row>
    <row r="632" spans="1:11" customFormat="1" x14ac:dyDescent="0.25">
      <c r="A632" t="str">
        <f t="shared" si="94"/>
        <v>04</v>
      </c>
      <c r="B632" t="s">
        <v>130</v>
      </c>
      <c r="C632" t="str">
        <f t="shared" si="97"/>
        <v>079</v>
      </c>
      <c r="D632" t="s">
        <v>207</v>
      </c>
      <c r="E632" t="str">
        <f t="shared" si="95"/>
        <v>02</v>
      </c>
      <c r="F632" t="str">
        <f>"022"</f>
        <v>022</v>
      </c>
      <c r="G632" t="str">
        <f>""</f>
        <v/>
      </c>
      <c r="H632" t="s">
        <v>1</v>
      </c>
      <c r="I632" t="s">
        <v>1131</v>
      </c>
      <c r="J632" t="s">
        <v>4261</v>
      </c>
      <c r="K632" t="str">
        <f t="shared" ref="K632:K638" si="99">"04720"</f>
        <v>04720</v>
      </c>
    </row>
    <row r="633" spans="1:11" customFormat="1" x14ac:dyDescent="0.25">
      <c r="A633" t="str">
        <f t="shared" si="94"/>
        <v>04</v>
      </c>
      <c r="B633" t="s">
        <v>130</v>
      </c>
      <c r="C633" t="str">
        <f t="shared" si="97"/>
        <v>079</v>
      </c>
      <c r="D633" t="s">
        <v>207</v>
      </c>
      <c r="E633" t="str">
        <f t="shared" si="95"/>
        <v>02</v>
      </c>
      <c r="F633" t="str">
        <f>"022"</f>
        <v>022</v>
      </c>
      <c r="G633" t="str">
        <f>""</f>
        <v/>
      </c>
      <c r="H633" t="s">
        <v>0</v>
      </c>
      <c r="I633" t="s">
        <v>1131</v>
      </c>
      <c r="J633" t="s">
        <v>4261</v>
      </c>
      <c r="K633" t="str">
        <f t="shared" si="99"/>
        <v>04720</v>
      </c>
    </row>
    <row r="634" spans="1:11" customFormat="1" x14ac:dyDescent="0.25">
      <c r="A634" t="str">
        <f t="shared" si="94"/>
        <v>04</v>
      </c>
      <c r="B634" t="s">
        <v>130</v>
      </c>
      <c r="C634" t="str">
        <f t="shared" si="97"/>
        <v>079</v>
      </c>
      <c r="D634" t="s">
        <v>207</v>
      </c>
      <c r="E634" t="str">
        <f t="shared" si="95"/>
        <v>02</v>
      </c>
      <c r="F634" t="str">
        <f>"023"</f>
        <v>023</v>
      </c>
      <c r="G634" t="str">
        <f>""</f>
        <v/>
      </c>
      <c r="H634" t="s">
        <v>1</v>
      </c>
      <c r="I634" t="s">
        <v>1131</v>
      </c>
      <c r="J634" t="s">
        <v>4261</v>
      </c>
      <c r="K634" t="str">
        <f t="shared" si="99"/>
        <v>04720</v>
      </c>
    </row>
    <row r="635" spans="1:11" customFormat="1" x14ac:dyDescent="0.25">
      <c r="A635" t="str">
        <f t="shared" si="94"/>
        <v>04</v>
      </c>
      <c r="B635" t="s">
        <v>130</v>
      </c>
      <c r="C635" t="str">
        <f t="shared" si="97"/>
        <v>079</v>
      </c>
      <c r="D635" t="s">
        <v>207</v>
      </c>
      <c r="E635" t="str">
        <f t="shared" si="95"/>
        <v>02</v>
      </c>
      <c r="F635" t="str">
        <f>"023"</f>
        <v>023</v>
      </c>
      <c r="G635" t="str">
        <f>""</f>
        <v/>
      </c>
      <c r="H635" t="s">
        <v>0</v>
      </c>
      <c r="I635" t="s">
        <v>1131</v>
      </c>
      <c r="J635" t="s">
        <v>4261</v>
      </c>
      <c r="K635" t="str">
        <f t="shared" si="99"/>
        <v>04720</v>
      </c>
    </row>
    <row r="636" spans="1:11" customFormat="1" x14ac:dyDescent="0.25">
      <c r="A636" t="str">
        <f t="shared" si="94"/>
        <v>04</v>
      </c>
      <c r="B636" t="s">
        <v>130</v>
      </c>
      <c r="C636" t="str">
        <f t="shared" si="97"/>
        <v>079</v>
      </c>
      <c r="D636" t="s">
        <v>207</v>
      </c>
      <c r="E636" t="str">
        <f t="shared" si="95"/>
        <v>02</v>
      </c>
      <c r="F636" t="str">
        <f>"023"</f>
        <v>023</v>
      </c>
      <c r="G636" t="str">
        <f>""</f>
        <v/>
      </c>
      <c r="H636" t="s">
        <v>2</v>
      </c>
      <c r="I636" t="s">
        <v>1131</v>
      </c>
      <c r="J636" t="s">
        <v>4261</v>
      </c>
      <c r="K636" t="str">
        <f t="shared" si="99"/>
        <v>04720</v>
      </c>
    </row>
    <row r="637" spans="1:11" customFormat="1" x14ac:dyDescent="0.25">
      <c r="A637" t="str">
        <f t="shared" si="94"/>
        <v>04</v>
      </c>
      <c r="B637" t="s">
        <v>130</v>
      </c>
      <c r="C637" t="str">
        <f t="shared" si="97"/>
        <v>079</v>
      </c>
      <c r="D637" t="s">
        <v>207</v>
      </c>
      <c r="E637" t="str">
        <f t="shared" si="95"/>
        <v>02</v>
      </c>
      <c r="F637" t="str">
        <f>"024"</f>
        <v>024</v>
      </c>
      <c r="G637" t="str">
        <f>""</f>
        <v/>
      </c>
      <c r="H637" t="s">
        <v>1</v>
      </c>
      <c r="I637" t="s">
        <v>1132</v>
      </c>
      <c r="J637" t="s">
        <v>4262</v>
      </c>
      <c r="K637" t="str">
        <f t="shared" si="99"/>
        <v>04720</v>
      </c>
    </row>
    <row r="638" spans="1:11" customFormat="1" x14ac:dyDescent="0.25">
      <c r="A638" t="str">
        <f t="shared" si="94"/>
        <v>04</v>
      </c>
      <c r="B638" t="s">
        <v>130</v>
      </c>
      <c r="C638" t="str">
        <f t="shared" si="97"/>
        <v>079</v>
      </c>
      <c r="D638" t="s">
        <v>207</v>
      </c>
      <c r="E638" t="str">
        <f t="shared" si="95"/>
        <v>02</v>
      </c>
      <c r="F638" t="str">
        <f>"024"</f>
        <v>024</v>
      </c>
      <c r="G638" t="str">
        <f>""</f>
        <v/>
      </c>
      <c r="H638" t="s">
        <v>0</v>
      </c>
      <c r="I638" t="s">
        <v>1132</v>
      </c>
      <c r="J638" t="s">
        <v>4262</v>
      </c>
      <c r="K638" t="str">
        <f t="shared" si="99"/>
        <v>04720</v>
      </c>
    </row>
    <row r="639" spans="1:11" customFormat="1" x14ac:dyDescent="0.25">
      <c r="A639" t="str">
        <f t="shared" si="94"/>
        <v>04</v>
      </c>
      <c r="B639" t="s">
        <v>130</v>
      </c>
      <c r="C639" t="str">
        <f t="shared" si="97"/>
        <v>079</v>
      </c>
      <c r="D639" t="s">
        <v>207</v>
      </c>
      <c r="E639" t="str">
        <f t="shared" si="95"/>
        <v>02</v>
      </c>
      <c r="F639" t="str">
        <f>"025"</f>
        <v>025</v>
      </c>
      <c r="G639" t="str">
        <f>""</f>
        <v/>
      </c>
      <c r="H639" t="s">
        <v>1</v>
      </c>
      <c r="I639" t="s">
        <v>1128</v>
      </c>
      <c r="J639" t="s">
        <v>4258</v>
      </c>
      <c r="K639" t="str">
        <f>"04740"</f>
        <v>04740</v>
      </c>
    </row>
    <row r="640" spans="1:11" customFormat="1" x14ac:dyDescent="0.25">
      <c r="A640" t="str">
        <f t="shared" si="94"/>
        <v>04</v>
      </c>
      <c r="B640" t="s">
        <v>130</v>
      </c>
      <c r="C640" t="str">
        <f t="shared" si="97"/>
        <v>079</v>
      </c>
      <c r="D640" t="s">
        <v>207</v>
      </c>
      <c r="E640" t="str">
        <f t="shared" si="95"/>
        <v>02</v>
      </c>
      <c r="F640" t="str">
        <f>"025"</f>
        <v>025</v>
      </c>
      <c r="G640" t="str">
        <f>""</f>
        <v/>
      </c>
      <c r="H640" t="s">
        <v>0</v>
      </c>
      <c r="I640" t="s">
        <v>1128</v>
      </c>
      <c r="J640" t="s">
        <v>4258</v>
      </c>
      <c r="K640" t="str">
        <f>"04740"</f>
        <v>04740</v>
      </c>
    </row>
    <row r="641" spans="1:11" customFormat="1" x14ac:dyDescent="0.25">
      <c r="A641" t="str">
        <f t="shared" si="94"/>
        <v>04</v>
      </c>
      <c r="B641" t="s">
        <v>130</v>
      </c>
      <c r="C641" t="str">
        <f t="shared" si="97"/>
        <v>079</v>
      </c>
      <c r="D641" t="s">
        <v>207</v>
      </c>
      <c r="E641" t="str">
        <f t="shared" si="95"/>
        <v>02</v>
      </c>
      <c r="F641" t="str">
        <f>"026"</f>
        <v>026</v>
      </c>
      <c r="G641" t="str">
        <f>""</f>
        <v/>
      </c>
      <c r="H641" t="s">
        <v>1</v>
      </c>
      <c r="I641" t="s">
        <v>1132</v>
      </c>
      <c r="J641" t="s">
        <v>4262</v>
      </c>
      <c r="K641" t="str">
        <f>"04720"</f>
        <v>04720</v>
      </c>
    </row>
    <row r="642" spans="1:11" customFormat="1" x14ac:dyDescent="0.25">
      <c r="A642" t="str">
        <f t="shared" si="94"/>
        <v>04</v>
      </c>
      <c r="B642" t="s">
        <v>130</v>
      </c>
      <c r="C642" t="str">
        <f t="shared" si="97"/>
        <v>079</v>
      </c>
      <c r="D642" t="s">
        <v>207</v>
      </c>
      <c r="E642" t="str">
        <f t="shared" si="95"/>
        <v>02</v>
      </c>
      <c r="F642" t="str">
        <f>"026"</f>
        <v>026</v>
      </c>
      <c r="G642" t="str">
        <f>""</f>
        <v/>
      </c>
      <c r="H642" t="s">
        <v>0</v>
      </c>
      <c r="I642" t="s">
        <v>1132</v>
      </c>
      <c r="J642" t="s">
        <v>4262</v>
      </c>
      <c r="K642" t="str">
        <f>"04720"</f>
        <v>04720</v>
      </c>
    </row>
    <row r="643" spans="1:11" customFormat="1" x14ac:dyDescent="0.25">
      <c r="A643" t="str">
        <f t="shared" ref="A643:A706" si="100">"04"</f>
        <v>04</v>
      </c>
      <c r="B643" t="s">
        <v>130</v>
      </c>
      <c r="C643" t="str">
        <f t="shared" si="97"/>
        <v>079</v>
      </c>
      <c r="D643" t="s">
        <v>207</v>
      </c>
      <c r="E643" t="str">
        <f t="shared" si="95"/>
        <v>02</v>
      </c>
      <c r="F643" t="str">
        <f>"027"</f>
        <v>027</v>
      </c>
      <c r="G643" t="str">
        <f>""</f>
        <v/>
      </c>
      <c r="H643" t="s">
        <v>1</v>
      </c>
      <c r="I643" t="s">
        <v>1129</v>
      </c>
      <c r="J643" t="s">
        <v>4259</v>
      </c>
      <c r="K643" t="str">
        <f>"04740"</f>
        <v>04740</v>
      </c>
    </row>
    <row r="644" spans="1:11" customFormat="1" x14ac:dyDescent="0.25">
      <c r="A644" t="str">
        <f t="shared" si="100"/>
        <v>04</v>
      </c>
      <c r="B644" t="s">
        <v>130</v>
      </c>
      <c r="C644" t="str">
        <f t="shared" si="97"/>
        <v>079</v>
      </c>
      <c r="D644" t="s">
        <v>207</v>
      </c>
      <c r="E644" t="str">
        <f t="shared" si="95"/>
        <v>02</v>
      </c>
      <c r="F644" t="str">
        <f>"027"</f>
        <v>027</v>
      </c>
      <c r="G644" t="str">
        <f>""</f>
        <v/>
      </c>
      <c r="H644" t="s">
        <v>0</v>
      </c>
      <c r="I644" t="s">
        <v>1129</v>
      </c>
      <c r="J644" t="s">
        <v>4259</v>
      </c>
      <c r="K644" t="str">
        <f>"04740"</f>
        <v>04740</v>
      </c>
    </row>
    <row r="645" spans="1:11" customFormat="1" x14ac:dyDescent="0.25">
      <c r="A645" t="str">
        <f t="shared" si="100"/>
        <v>04</v>
      </c>
      <c r="B645" t="s">
        <v>130</v>
      </c>
      <c r="C645" t="str">
        <f t="shared" si="97"/>
        <v>079</v>
      </c>
      <c r="D645" t="s">
        <v>207</v>
      </c>
      <c r="E645" t="str">
        <f t="shared" si="95"/>
        <v>02</v>
      </c>
      <c r="F645" t="str">
        <f>"027"</f>
        <v>027</v>
      </c>
      <c r="G645" t="str">
        <f>""</f>
        <v/>
      </c>
      <c r="H645" t="s">
        <v>2</v>
      </c>
      <c r="I645" t="s">
        <v>1129</v>
      </c>
      <c r="J645" t="s">
        <v>4259</v>
      </c>
      <c r="K645" t="str">
        <f>"04740"</f>
        <v>04740</v>
      </c>
    </row>
    <row r="646" spans="1:11" customFormat="1" x14ac:dyDescent="0.25">
      <c r="A646" t="str">
        <f t="shared" si="100"/>
        <v>04</v>
      </c>
      <c r="B646" t="s">
        <v>130</v>
      </c>
      <c r="C646" t="str">
        <f t="shared" si="97"/>
        <v>079</v>
      </c>
      <c r="D646" t="s">
        <v>207</v>
      </c>
      <c r="E646" t="str">
        <f t="shared" si="95"/>
        <v>02</v>
      </c>
      <c r="F646" t="str">
        <f>"028"</f>
        <v>028</v>
      </c>
      <c r="G646" t="str">
        <f>""</f>
        <v/>
      </c>
      <c r="H646" t="s">
        <v>1</v>
      </c>
      <c r="I646" t="s">
        <v>1131</v>
      </c>
      <c r="J646" t="s">
        <v>4261</v>
      </c>
      <c r="K646" t="str">
        <f>"04720"</f>
        <v>04720</v>
      </c>
    </row>
    <row r="647" spans="1:11" customFormat="1" x14ac:dyDescent="0.25">
      <c r="A647" t="str">
        <f t="shared" si="100"/>
        <v>04</v>
      </c>
      <c r="B647" t="s">
        <v>130</v>
      </c>
      <c r="C647" t="str">
        <f t="shared" si="97"/>
        <v>079</v>
      </c>
      <c r="D647" t="s">
        <v>207</v>
      </c>
      <c r="E647" t="str">
        <f t="shared" si="95"/>
        <v>02</v>
      </c>
      <c r="F647" t="str">
        <f>"028"</f>
        <v>028</v>
      </c>
      <c r="G647" t="str">
        <f>""</f>
        <v/>
      </c>
      <c r="H647" t="s">
        <v>0</v>
      </c>
      <c r="I647" t="s">
        <v>1131</v>
      </c>
      <c r="J647" t="s">
        <v>4261</v>
      </c>
      <c r="K647" t="str">
        <f>"04720"</f>
        <v>04720</v>
      </c>
    </row>
    <row r="648" spans="1:11" customFormat="1" x14ac:dyDescent="0.25">
      <c r="A648" t="str">
        <f t="shared" si="100"/>
        <v>04</v>
      </c>
      <c r="B648" t="s">
        <v>130</v>
      </c>
      <c r="C648" t="str">
        <f t="shared" si="97"/>
        <v>079</v>
      </c>
      <c r="D648" t="s">
        <v>207</v>
      </c>
      <c r="E648" t="str">
        <f t="shared" si="95"/>
        <v>02</v>
      </c>
      <c r="F648" t="str">
        <f>"029"</f>
        <v>029</v>
      </c>
      <c r="G648" t="str">
        <f>""</f>
        <v/>
      </c>
      <c r="H648" t="s">
        <v>1</v>
      </c>
      <c r="I648" t="s">
        <v>1128</v>
      </c>
      <c r="J648" t="s">
        <v>4258</v>
      </c>
      <c r="K648" t="str">
        <f>"04740"</f>
        <v>04740</v>
      </c>
    </row>
    <row r="649" spans="1:11" customFormat="1" x14ac:dyDescent="0.25">
      <c r="A649" t="str">
        <f t="shared" si="100"/>
        <v>04</v>
      </c>
      <c r="B649" t="s">
        <v>130</v>
      </c>
      <c r="C649" t="str">
        <f t="shared" si="97"/>
        <v>079</v>
      </c>
      <c r="D649" t="s">
        <v>207</v>
      </c>
      <c r="E649" t="str">
        <f t="shared" si="95"/>
        <v>02</v>
      </c>
      <c r="F649" t="str">
        <f>"029"</f>
        <v>029</v>
      </c>
      <c r="G649" t="str">
        <f>""</f>
        <v/>
      </c>
      <c r="H649" t="s">
        <v>0</v>
      </c>
      <c r="I649" t="s">
        <v>1128</v>
      </c>
      <c r="J649" t="s">
        <v>4258</v>
      </c>
      <c r="K649" t="str">
        <f>"04740"</f>
        <v>04740</v>
      </c>
    </row>
    <row r="650" spans="1:11" customFormat="1" x14ac:dyDescent="0.25">
      <c r="A650" t="str">
        <f t="shared" si="100"/>
        <v>04</v>
      </c>
      <c r="B650" t="s">
        <v>130</v>
      </c>
      <c r="C650" t="str">
        <f t="shared" si="97"/>
        <v>079</v>
      </c>
      <c r="D650" t="s">
        <v>207</v>
      </c>
      <c r="E650" t="str">
        <f t="shared" si="95"/>
        <v>02</v>
      </c>
      <c r="F650" t="str">
        <f>"030"</f>
        <v>030</v>
      </c>
      <c r="G650" t="str">
        <f>""</f>
        <v/>
      </c>
      <c r="H650" t="s">
        <v>1</v>
      </c>
      <c r="I650" t="s">
        <v>1131</v>
      </c>
      <c r="J650" t="s">
        <v>4261</v>
      </c>
      <c r="K650" t="str">
        <f>"04720"</f>
        <v>04720</v>
      </c>
    </row>
    <row r="651" spans="1:11" customFormat="1" x14ac:dyDescent="0.25">
      <c r="A651" t="str">
        <f t="shared" si="100"/>
        <v>04</v>
      </c>
      <c r="B651" t="s">
        <v>130</v>
      </c>
      <c r="C651" t="str">
        <f t="shared" si="97"/>
        <v>079</v>
      </c>
      <c r="D651" t="s">
        <v>207</v>
      </c>
      <c r="E651" t="str">
        <f t="shared" si="95"/>
        <v>02</v>
      </c>
      <c r="F651" t="str">
        <f>"030"</f>
        <v>030</v>
      </c>
      <c r="G651" t="str">
        <f>""</f>
        <v/>
      </c>
      <c r="H651" t="s">
        <v>0</v>
      </c>
      <c r="I651" t="s">
        <v>1131</v>
      </c>
      <c r="J651" t="s">
        <v>4261</v>
      </c>
      <c r="K651" t="str">
        <f>"04720"</f>
        <v>04720</v>
      </c>
    </row>
    <row r="652" spans="1:11" customFormat="1" x14ac:dyDescent="0.25">
      <c r="A652" t="str">
        <f t="shared" si="100"/>
        <v>04</v>
      </c>
      <c r="B652" t="s">
        <v>130</v>
      </c>
      <c r="C652" t="str">
        <f t="shared" si="97"/>
        <v>079</v>
      </c>
      <c r="D652" t="s">
        <v>207</v>
      </c>
      <c r="E652" t="str">
        <f t="shared" ref="E652:E653" si="101">"02"</f>
        <v>02</v>
      </c>
      <c r="F652" t="str">
        <f>"031"</f>
        <v>031</v>
      </c>
      <c r="G652" t="str">
        <f>""</f>
        <v/>
      </c>
      <c r="H652" t="s">
        <v>1</v>
      </c>
      <c r="I652" t="s">
        <v>1131</v>
      </c>
      <c r="J652" t="s">
        <v>4261</v>
      </c>
      <c r="K652" t="str">
        <f>"04720"</f>
        <v>04720</v>
      </c>
    </row>
    <row r="653" spans="1:11" customFormat="1" x14ac:dyDescent="0.25">
      <c r="A653" t="str">
        <f t="shared" si="100"/>
        <v>04</v>
      </c>
      <c r="B653" t="s">
        <v>130</v>
      </c>
      <c r="C653" t="str">
        <f t="shared" si="97"/>
        <v>079</v>
      </c>
      <c r="D653" t="s">
        <v>207</v>
      </c>
      <c r="E653" t="str">
        <f t="shared" si="101"/>
        <v>02</v>
      </c>
      <c r="F653" t="str">
        <f>"031"</f>
        <v>031</v>
      </c>
      <c r="G653" t="str">
        <f>""</f>
        <v/>
      </c>
      <c r="H653" t="s">
        <v>0</v>
      </c>
      <c r="I653" t="s">
        <v>1131</v>
      </c>
      <c r="J653" t="s">
        <v>4261</v>
      </c>
      <c r="K653" t="str">
        <f>"04720"</f>
        <v>04720</v>
      </c>
    </row>
    <row r="654" spans="1:11" customFormat="1" x14ac:dyDescent="0.25">
      <c r="A654" t="str">
        <f t="shared" si="100"/>
        <v>04</v>
      </c>
      <c r="B654" t="s">
        <v>130</v>
      </c>
      <c r="C654" t="str">
        <f>"080"</f>
        <v>080</v>
      </c>
      <c r="D654" t="s">
        <v>209</v>
      </c>
      <c r="E654" t="str">
        <f>"01"</f>
        <v>01</v>
      </c>
      <c r="F654" t="str">
        <f t="shared" ref="F654:F677" si="102">"001"</f>
        <v>001</v>
      </c>
      <c r="G654" t="str">
        <f>""</f>
        <v/>
      </c>
      <c r="H654" t="s">
        <v>3</v>
      </c>
      <c r="I654" t="s">
        <v>1135</v>
      </c>
      <c r="J654" t="s">
        <v>4265</v>
      </c>
      <c r="K654" t="str">
        <f>"04568"</f>
        <v>04568</v>
      </c>
    </row>
    <row r="655" spans="1:11" customFormat="1" x14ac:dyDescent="0.25">
      <c r="A655" t="str">
        <f t="shared" si="100"/>
        <v>04</v>
      </c>
      <c r="B655" t="s">
        <v>130</v>
      </c>
      <c r="C655" t="str">
        <f>"081"</f>
        <v>081</v>
      </c>
      <c r="D655" t="s">
        <v>210</v>
      </c>
      <c r="E655" t="str">
        <f>"01"</f>
        <v>01</v>
      </c>
      <c r="F655" t="str">
        <f t="shared" si="102"/>
        <v>001</v>
      </c>
      <c r="G655" t="str">
        <f>""</f>
        <v/>
      </c>
      <c r="H655" t="s">
        <v>3</v>
      </c>
      <c r="I655" t="s">
        <v>35</v>
      </c>
      <c r="J655" t="s">
        <v>4266</v>
      </c>
      <c r="K655" t="str">
        <f>"04420"</f>
        <v>04420</v>
      </c>
    </row>
    <row r="656" spans="1:11" customFormat="1" x14ac:dyDescent="0.25">
      <c r="A656" t="str">
        <f t="shared" si="100"/>
        <v>04</v>
      </c>
      <c r="B656" t="s">
        <v>130</v>
      </c>
      <c r="C656" t="str">
        <f>"082"</f>
        <v>082</v>
      </c>
      <c r="D656" t="s">
        <v>211</v>
      </c>
      <c r="E656" t="str">
        <f>"01"</f>
        <v>01</v>
      </c>
      <c r="F656" t="str">
        <f t="shared" si="102"/>
        <v>001</v>
      </c>
      <c r="G656" t="str">
        <f>""</f>
        <v/>
      </c>
      <c r="H656" t="s">
        <v>3</v>
      </c>
      <c r="I656" t="s">
        <v>1136</v>
      </c>
      <c r="J656" t="s">
        <v>4162</v>
      </c>
      <c r="K656" t="str">
        <f>"04213"</f>
        <v>04213</v>
      </c>
    </row>
    <row r="657" spans="1:11" customFormat="1" x14ac:dyDescent="0.25">
      <c r="A657" t="str">
        <f t="shared" si="100"/>
        <v>04</v>
      </c>
      <c r="B657" t="s">
        <v>130</v>
      </c>
      <c r="C657" t="str">
        <f>"083"</f>
        <v>083</v>
      </c>
      <c r="D657" t="s">
        <v>212</v>
      </c>
      <c r="E657" t="str">
        <f>"01"</f>
        <v>01</v>
      </c>
      <c r="F657" t="str">
        <f t="shared" si="102"/>
        <v>001</v>
      </c>
      <c r="G657" t="str">
        <f>""</f>
        <v/>
      </c>
      <c r="H657" t="s">
        <v>1</v>
      </c>
      <c r="I657" t="s">
        <v>1137</v>
      </c>
      <c r="J657" t="s">
        <v>4267</v>
      </c>
      <c r="K657" t="str">
        <f>"04890"</f>
        <v>04890</v>
      </c>
    </row>
    <row r="658" spans="1:11" customFormat="1" x14ac:dyDescent="0.25">
      <c r="A658" t="str">
        <f t="shared" si="100"/>
        <v>04</v>
      </c>
      <c r="B658" t="s">
        <v>130</v>
      </c>
      <c r="C658" t="str">
        <f>"083"</f>
        <v>083</v>
      </c>
      <c r="D658" t="s">
        <v>212</v>
      </c>
      <c r="E658" t="str">
        <f>"01"</f>
        <v>01</v>
      </c>
      <c r="F658" t="str">
        <f t="shared" si="102"/>
        <v>001</v>
      </c>
      <c r="G658" t="str">
        <f>""</f>
        <v/>
      </c>
      <c r="H658" t="s">
        <v>0</v>
      </c>
      <c r="I658" t="s">
        <v>1137</v>
      </c>
      <c r="J658" t="s">
        <v>4267</v>
      </c>
      <c r="K658" t="str">
        <f>"04890"</f>
        <v>04890</v>
      </c>
    </row>
    <row r="659" spans="1:11" customFormat="1" x14ac:dyDescent="0.25">
      <c r="A659" t="str">
        <f t="shared" si="100"/>
        <v>04</v>
      </c>
      <c r="B659" t="s">
        <v>130</v>
      </c>
      <c r="C659" t="str">
        <f>"083"</f>
        <v>083</v>
      </c>
      <c r="D659" t="s">
        <v>212</v>
      </c>
      <c r="E659" t="str">
        <f>"02"</f>
        <v>02</v>
      </c>
      <c r="F659" t="str">
        <f t="shared" si="102"/>
        <v>001</v>
      </c>
      <c r="G659" t="str">
        <f>"01"</f>
        <v>01</v>
      </c>
      <c r="H659" t="s">
        <v>1</v>
      </c>
      <c r="I659" t="s">
        <v>1138</v>
      </c>
      <c r="J659" t="s">
        <v>4268</v>
      </c>
      <c r="K659" t="str">
        <f>"04890"</f>
        <v>04890</v>
      </c>
    </row>
    <row r="660" spans="1:11" customFormat="1" x14ac:dyDescent="0.25">
      <c r="A660" t="str">
        <f t="shared" si="100"/>
        <v>04</v>
      </c>
      <c r="B660" t="s">
        <v>130</v>
      </c>
      <c r="C660" t="str">
        <f>"083"</f>
        <v>083</v>
      </c>
      <c r="D660" t="s">
        <v>212</v>
      </c>
      <c r="E660" t="str">
        <f>"02"</f>
        <v>02</v>
      </c>
      <c r="F660" t="str">
        <f t="shared" si="102"/>
        <v>001</v>
      </c>
      <c r="G660" t="str">
        <f>"02"</f>
        <v>02</v>
      </c>
      <c r="H660" t="s">
        <v>0</v>
      </c>
      <c r="I660" t="s">
        <v>1139</v>
      </c>
      <c r="J660" t="s">
        <v>4269</v>
      </c>
      <c r="K660" t="str">
        <f>"04899"</f>
        <v>04899</v>
      </c>
    </row>
    <row r="661" spans="1:11" customFormat="1" x14ac:dyDescent="0.25">
      <c r="A661" t="str">
        <f t="shared" si="100"/>
        <v>04</v>
      </c>
      <c r="B661" t="s">
        <v>130</v>
      </c>
      <c r="C661" t="str">
        <f>"084"</f>
        <v>084</v>
      </c>
      <c r="D661" t="s">
        <v>213</v>
      </c>
      <c r="E661" t="str">
        <f t="shared" ref="E661:E669" si="103">"01"</f>
        <v>01</v>
      </c>
      <c r="F661" t="str">
        <f t="shared" si="102"/>
        <v>001</v>
      </c>
      <c r="G661" t="str">
        <f>""</f>
        <v/>
      </c>
      <c r="H661" t="s">
        <v>3</v>
      </c>
      <c r="I661" t="s">
        <v>1140</v>
      </c>
      <c r="J661" t="s">
        <v>4270</v>
      </c>
      <c r="K661" t="str">
        <f>"04878"</f>
        <v>04878</v>
      </c>
    </row>
    <row r="662" spans="1:11" customFormat="1" x14ac:dyDescent="0.25">
      <c r="A662" t="str">
        <f t="shared" si="100"/>
        <v>04</v>
      </c>
      <c r="B662" t="s">
        <v>130</v>
      </c>
      <c r="C662" t="str">
        <f>"085"</f>
        <v>085</v>
      </c>
      <c r="D662" t="s">
        <v>214</v>
      </c>
      <c r="E662" t="str">
        <f t="shared" si="103"/>
        <v>01</v>
      </c>
      <c r="F662" t="str">
        <f t="shared" si="102"/>
        <v>001</v>
      </c>
      <c r="G662" t="str">
        <f>""</f>
        <v/>
      </c>
      <c r="H662" t="s">
        <v>3</v>
      </c>
      <c r="I662" t="s">
        <v>1141</v>
      </c>
      <c r="J662" t="s">
        <v>4271</v>
      </c>
      <c r="K662" t="str">
        <f>"04877"</f>
        <v>04877</v>
      </c>
    </row>
    <row r="663" spans="1:11" customFormat="1" x14ac:dyDescent="0.25">
      <c r="A663" t="str">
        <f t="shared" si="100"/>
        <v>04</v>
      </c>
      <c r="B663" t="s">
        <v>130</v>
      </c>
      <c r="C663" t="str">
        <f>"086"</f>
        <v>086</v>
      </c>
      <c r="D663" t="s">
        <v>215</v>
      </c>
      <c r="E663" t="str">
        <f t="shared" si="103"/>
        <v>01</v>
      </c>
      <c r="F663" t="str">
        <f t="shared" si="102"/>
        <v>001</v>
      </c>
      <c r="G663" t="str">
        <f>"01"</f>
        <v>01</v>
      </c>
      <c r="H663" t="s">
        <v>1</v>
      </c>
      <c r="I663" t="s">
        <v>1142</v>
      </c>
      <c r="J663" t="s">
        <v>4272</v>
      </c>
      <c r="K663" t="str">
        <f>"04277"</f>
        <v>04277</v>
      </c>
    </row>
    <row r="664" spans="1:11" customFormat="1" x14ac:dyDescent="0.25">
      <c r="A664" t="str">
        <f t="shared" si="100"/>
        <v>04</v>
      </c>
      <c r="B664" t="s">
        <v>130</v>
      </c>
      <c r="C664" t="str">
        <f>"086"</f>
        <v>086</v>
      </c>
      <c r="D664" t="s">
        <v>215</v>
      </c>
      <c r="E664" t="str">
        <f t="shared" si="103"/>
        <v>01</v>
      </c>
      <c r="F664" t="str">
        <f t="shared" si="102"/>
        <v>001</v>
      </c>
      <c r="G664" t="str">
        <f>"02"</f>
        <v>02</v>
      </c>
      <c r="H664" t="s">
        <v>0</v>
      </c>
      <c r="I664" t="s">
        <v>1143</v>
      </c>
      <c r="J664" t="s">
        <v>4273</v>
      </c>
      <c r="K664" t="str">
        <f>"04278"</f>
        <v>04278</v>
      </c>
    </row>
    <row r="665" spans="1:11" customFormat="1" x14ac:dyDescent="0.25">
      <c r="A665" t="str">
        <f t="shared" si="100"/>
        <v>04</v>
      </c>
      <c r="B665" t="s">
        <v>130</v>
      </c>
      <c r="C665" t="str">
        <f>"086"</f>
        <v>086</v>
      </c>
      <c r="D665" t="s">
        <v>215</v>
      </c>
      <c r="E665" t="str">
        <f t="shared" si="103"/>
        <v>01</v>
      </c>
      <c r="F665" t="str">
        <f t="shared" si="102"/>
        <v>001</v>
      </c>
      <c r="G665" t="str">
        <f>"03"</f>
        <v>03</v>
      </c>
      <c r="H665" t="s">
        <v>2</v>
      </c>
      <c r="I665" t="s">
        <v>1144</v>
      </c>
      <c r="J665" t="s">
        <v>4274</v>
      </c>
      <c r="K665" t="str">
        <f>"04270"</f>
        <v>04270</v>
      </c>
    </row>
    <row r="666" spans="1:11" customFormat="1" x14ac:dyDescent="0.25">
      <c r="A666" t="str">
        <f t="shared" si="100"/>
        <v>04</v>
      </c>
      <c r="B666" t="s">
        <v>130</v>
      </c>
      <c r="C666" t="str">
        <f>"086"</f>
        <v>086</v>
      </c>
      <c r="D666" t="s">
        <v>215</v>
      </c>
      <c r="E666" t="str">
        <f t="shared" si="103"/>
        <v>01</v>
      </c>
      <c r="F666" t="str">
        <f t="shared" si="102"/>
        <v>001</v>
      </c>
      <c r="G666" t="str">
        <f>"03"</f>
        <v>03</v>
      </c>
      <c r="H666" t="s">
        <v>4</v>
      </c>
      <c r="I666" t="s">
        <v>1144</v>
      </c>
      <c r="J666" t="s">
        <v>4274</v>
      </c>
      <c r="K666" t="str">
        <f>"04270"</f>
        <v>04270</v>
      </c>
    </row>
    <row r="667" spans="1:11" customFormat="1" x14ac:dyDescent="0.25">
      <c r="A667" t="str">
        <f t="shared" si="100"/>
        <v>04</v>
      </c>
      <c r="B667" t="s">
        <v>130</v>
      </c>
      <c r="C667" t="str">
        <f>"087"</f>
        <v>087</v>
      </c>
      <c r="D667" t="s">
        <v>216</v>
      </c>
      <c r="E667" t="str">
        <f t="shared" si="103"/>
        <v>01</v>
      </c>
      <c r="F667" t="str">
        <f t="shared" si="102"/>
        <v>001</v>
      </c>
      <c r="G667" t="str">
        <f>""</f>
        <v/>
      </c>
      <c r="H667" t="s">
        <v>3</v>
      </c>
      <c r="I667" t="s">
        <v>1145</v>
      </c>
      <c r="J667" t="s">
        <v>4275</v>
      </c>
      <c r="K667" t="str">
        <f>"04878"</f>
        <v>04878</v>
      </c>
    </row>
    <row r="668" spans="1:11" customFormat="1" x14ac:dyDescent="0.25">
      <c r="A668" t="str">
        <f t="shared" si="100"/>
        <v>04</v>
      </c>
      <c r="B668" t="s">
        <v>130</v>
      </c>
      <c r="C668" t="str">
        <f>"088"</f>
        <v>088</v>
      </c>
      <c r="D668" t="s">
        <v>217</v>
      </c>
      <c r="E668" t="str">
        <f t="shared" si="103"/>
        <v>01</v>
      </c>
      <c r="F668" t="str">
        <f t="shared" si="102"/>
        <v>001</v>
      </c>
      <c r="G668" t="str">
        <f>""</f>
        <v/>
      </c>
      <c r="H668" t="s">
        <v>1</v>
      </c>
      <c r="I668" t="s">
        <v>1146</v>
      </c>
      <c r="J668" t="s">
        <v>4276</v>
      </c>
      <c r="K668" t="str">
        <f>"04200"</f>
        <v>04200</v>
      </c>
    </row>
    <row r="669" spans="1:11" customFormat="1" x14ac:dyDescent="0.25">
      <c r="A669" t="str">
        <f t="shared" si="100"/>
        <v>04</v>
      </c>
      <c r="B669" t="s">
        <v>130</v>
      </c>
      <c r="C669" t="str">
        <f>"088"</f>
        <v>088</v>
      </c>
      <c r="D669" t="s">
        <v>217</v>
      </c>
      <c r="E669" t="str">
        <f t="shared" si="103"/>
        <v>01</v>
      </c>
      <c r="F669" t="str">
        <f t="shared" si="102"/>
        <v>001</v>
      </c>
      <c r="G669" t="str">
        <f>""</f>
        <v/>
      </c>
      <c r="H669" t="s">
        <v>0</v>
      </c>
      <c r="I669" t="s">
        <v>1146</v>
      </c>
      <c r="J669" t="s">
        <v>4276</v>
      </c>
      <c r="K669" t="str">
        <f>"04200"</f>
        <v>04200</v>
      </c>
    </row>
    <row r="670" spans="1:11" customFormat="1" x14ac:dyDescent="0.25">
      <c r="A670" t="str">
        <f t="shared" si="100"/>
        <v>04</v>
      </c>
      <c r="B670" t="s">
        <v>130</v>
      </c>
      <c r="C670" t="str">
        <f>"088"</f>
        <v>088</v>
      </c>
      <c r="D670" t="s">
        <v>217</v>
      </c>
      <c r="E670" t="str">
        <f>"02"</f>
        <v>02</v>
      </c>
      <c r="F670" t="str">
        <f t="shared" si="102"/>
        <v>001</v>
      </c>
      <c r="G670" t="str">
        <f>""</f>
        <v/>
      </c>
      <c r="H670" t="s">
        <v>1</v>
      </c>
      <c r="I670" t="s">
        <v>1146</v>
      </c>
      <c r="J670" t="s">
        <v>4276</v>
      </c>
      <c r="K670" t="str">
        <f>"04200"</f>
        <v>04200</v>
      </c>
    </row>
    <row r="671" spans="1:11" customFormat="1" x14ac:dyDescent="0.25">
      <c r="A671" t="str">
        <f t="shared" si="100"/>
        <v>04</v>
      </c>
      <c r="B671" t="s">
        <v>130</v>
      </c>
      <c r="C671" t="str">
        <f>"088"</f>
        <v>088</v>
      </c>
      <c r="D671" t="s">
        <v>217</v>
      </c>
      <c r="E671" t="str">
        <f>"02"</f>
        <v>02</v>
      </c>
      <c r="F671" t="str">
        <f t="shared" si="102"/>
        <v>001</v>
      </c>
      <c r="G671" t="str">
        <f>""</f>
        <v/>
      </c>
      <c r="H671" t="s">
        <v>0</v>
      </c>
      <c r="I671" t="s">
        <v>1146</v>
      </c>
      <c r="J671" t="s">
        <v>4276</v>
      </c>
      <c r="K671" t="str">
        <f>"04200"</f>
        <v>04200</v>
      </c>
    </row>
    <row r="672" spans="1:11" customFormat="1" x14ac:dyDescent="0.25">
      <c r="A672" t="str">
        <f t="shared" si="100"/>
        <v>04</v>
      </c>
      <c r="B672" t="s">
        <v>130</v>
      </c>
      <c r="C672" t="str">
        <f>"089"</f>
        <v>089</v>
      </c>
      <c r="D672" t="s">
        <v>218</v>
      </c>
      <c r="E672" t="str">
        <f t="shared" ref="E672:E689" si="104">"01"</f>
        <v>01</v>
      </c>
      <c r="F672" t="str">
        <f t="shared" si="102"/>
        <v>001</v>
      </c>
      <c r="G672" t="str">
        <f>""</f>
        <v/>
      </c>
      <c r="H672" t="s">
        <v>3</v>
      </c>
      <c r="I672" t="s">
        <v>26</v>
      </c>
      <c r="J672" t="s">
        <v>4277</v>
      </c>
      <c r="K672" t="str">
        <f>"04692"</f>
        <v>04692</v>
      </c>
    </row>
    <row r="673" spans="1:11" customFormat="1" x14ac:dyDescent="0.25">
      <c r="A673" t="str">
        <f t="shared" si="100"/>
        <v>04</v>
      </c>
      <c r="B673" t="s">
        <v>130</v>
      </c>
      <c r="C673" t="str">
        <f>"090"</f>
        <v>090</v>
      </c>
      <c r="D673" t="s">
        <v>219</v>
      </c>
      <c r="E673" t="str">
        <f t="shared" si="104"/>
        <v>01</v>
      </c>
      <c r="F673" t="str">
        <f t="shared" si="102"/>
        <v>001</v>
      </c>
      <c r="G673" t="str">
        <f>""</f>
        <v/>
      </c>
      <c r="H673" t="s">
        <v>3</v>
      </c>
      <c r="I673" t="s">
        <v>1147</v>
      </c>
      <c r="J673" t="s">
        <v>4278</v>
      </c>
      <c r="K673" t="str">
        <f>"04275"</f>
        <v>04275</v>
      </c>
    </row>
    <row r="674" spans="1:11" customFormat="1" x14ac:dyDescent="0.25">
      <c r="A674" t="str">
        <f t="shared" si="100"/>
        <v>04</v>
      </c>
      <c r="B674" t="s">
        <v>130</v>
      </c>
      <c r="C674" t="str">
        <f>"091"</f>
        <v>091</v>
      </c>
      <c r="D674" t="s">
        <v>220</v>
      </c>
      <c r="E674" t="str">
        <f t="shared" si="104"/>
        <v>01</v>
      </c>
      <c r="F674" t="str">
        <f t="shared" si="102"/>
        <v>001</v>
      </c>
      <c r="G674" t="str">
        <f>""</f>
        <v/>
      </c>
      <c r="H674" t="s">
        <v>3</v>
      </c>
      <c r="I674" t="s">
        <v>1148</v>
      </c>
      <c r="J674" t="s">
        <v>4279</v>
      </c>
      <c r="K674" t="str">
        <f>"04569"</f>
        <v>04569</v>
      </c>
    </row>
    <row r="675" spans="1:11" customFormat="1" x14ac:dyDescent="0.25">
      <c r="A675" t="str">
        <f t="shared" si="100"/>
        <v>04</v>
      </c>
      <c r="B675" t="s">
        <v>130</v>
      </c>
      <c r="C675" t="str">
        <f t="shared" ref="C675:C680" si="105">"092"</f>
        <v>092</v>
      </c>
      <c r="D675" t="s">
        <v>221</v>
      </c>
      <c r="E675" t="str">
        <f t="shared" si="104"/>
        <v>01</v>
      </c>
      <c r="F675" t="str">
        <f t="shared" si="102"/>
        <v>001</v>
      </c>
      <c r="G675" t="str">
        <f>""</f>
        <v/>
      </c>
      <c r="H675" t="s">
        <v>1</v>
      </c>
      <c r="I675" t="s">
        <v>1149</v>
      </c>
      <c r="J675" t="s">
        <v>4280</v>
      </c>
      <c r="K675" t="str">
        <f>"04880"</f>
        <v>04880</v>
      </c>
    </row>
    <row r="676" spans="1:11" customFormat="1" x14ac:dyDescent="0.25">
      <c r="A676" t="str">
        <f t="shared" si="100"/>
        <v>04</v>
      </c>
      <c r="B676" t="s">
        <v>130</v>
      </c>
      <c r="C676" t="str">
        <f t="shared" si="105"/>
        <v>092</v>
      </c>
      <c r="D676" t="s">
        <v>221</v>
      </c>
      <c r="E676" t="str">
        <f t="shared" si="104"/>
        <v>01</v>
      </c>
      <c r="F676" t="str">
        <f t="shared" si="102"/>
        <v>001</v>
      </c>
      <c r="G676" t="str">
        <f>""</f>
        <v/>
      </c>
      <c r="H676" t="s">
        <v>0</v>
      </c>
      <c r="I676" t="s">
        <v>1149</v>
      </c>
      <c r="J676" t="s">
        <v>4280</v>
      </c>
      <c r="K676" t="str">
        <f>"04880"</f>
        <v>04880</v>
      </c>
    </row>
    <row r="677" spans="1:11" customFormat="1" x14ac:dyDescent="0.25">
      <c r="A677" t="str">
        <f t="shared" si="100"/>
        <v>04</v>
      </c>
      <c r="B677" t="s">
        <v>130</v>
      </c>
      <c r="C677" t="str">
        <f t="shared" si="105"/>
        <v>092</v>
      </c>
      <c r="D677" t="s">
        <v>221</v>
      </c>
      <c r="E677" t="str">
        <f t="shared" si="104"/>
        <v>01</v>
      </c>
      <c r="F677" t="str">
        <f t="shared" si="102"/>
        <v>001</v>
      </c>
      <c r="G677" t="str">
        <f>""</f>
        <v/>
      </c>
      <c r="H677" t="s">
        <v>2</v>
      </c>
      <c r="I677" t="s">
        <v>1149</v>
      </c>
      <c r="J677" t="s">
        <v>4280</v>
      </c>
      <c r="K677" t="str">
        <f>"04880"</f>
        <v>04880</v>
      </c>
    </row>
    <row r="678" spans="1:11" customFormat="1" x14ac:dyDescent="0.25">
      <c r="A678" t="str">
        <f t="shared" si="100"/>
        <v>04</v>
      </c>
      <c r="B678" t="s">
        <v>130</v>
      </c>
      <c r="C678" t="str">
        <f t="shared" si="105"/>
        <v>092</v>
      </c>
      <c r="D678" t="s">
        <v>221</v>
      </c>
      <c r="E678" t="str">
        <f t="shared" si="104"/>
        <v>01</v>
      </c>
      <c r="F678" t="str">
        <f>"002"</f>
        <v>002</v>
      </c>
      <c r="G678" t="str">
        <f>"01"</f>
        <v>01</v>
      </c>
      <c r="H678" t="s">
        <v>1</v>
      </c>
      <c r="I678" t="s">
        <v>1150</v>
      </c>
      <c r="J678" t="s">
        <v>4232</v>
      </c>
      <c r="K678" t="str">
        <f>"04880"</f>
        <v>04880</v>
      </c>
    </row>
    <row r="679" spans="1:11" customFormat="1" x14ac:dyDescent="0.25">
      <c r="A679" t="str">
        <f t="shared" si="100"/>
        <v>04</v>
      </c>
      <c r="B679" t="s">
        <v>130</v>
      </c>
      <c r="C679" t="str">
        <f t="shared" si="105"/>
        <v>092</v>
      </c>
      <c r="D679" t="s">
        <v>221</v>
      </c>
      <c r="E679" t="str">
        <f t="shared" si="104"/>
        <v>01</v>
      </c>
      <c r="F679" t="str">
        <f>"002"</f>
        <v>002</v>
      </c>
      <c r="G679" t="str">
        <f>"01"</f>
        <v>01</v>
      </c>
      <c r="H679" t="s">
        <v>0</v>
      </c>
      <c r="I679" t="s">
        <v>1150</v>
      </c>
      <c r="J679" t="s">
        <v>4232</v>
      </c>
      <c r="K679" t="str">
        <f>"04880"</f>
        <v>04880</v>
      </c>
    </row>
    <row r="680" spans="1:11" customFormat="1" x14ac:dyDescent="0.25">
      <c r="A680" t="str">
        <f t="shared" si="100"/>
        <v>04</v>
      </c>
      <c r="B680" t="s">
        <v>130</v>
      </c>
      <c r="C680" t="str">
        <f t="shared" si="105"/>
        <v>092</v>
      </c>
      <c r="D680" t="s">
        <v>221</v>
      </c>
      <c r="E680" t="str">
        <f t="shared" si="104"/>
        <v>01</v>
      </c>
      <c r="F680" t="str">
        <f>"002"</f>
        <v>002</v>
      </c>
      <c r="G680" t="str">
        <f>"02"</f>
        <v>02</v>
      </c>
      <c r="H680" t="s">
        <v>2</v>
      </c>
      <c r="I680" t="s">
        <v>1151</v>
      </c>
      <c r="J680" t="s">
        <v>4281</v>
      </c>
      <c r="K680" t="str">
        <f>"04887"</f>
        <v>04887</v>
      </c>
    </row>
    <row r="681" spans="1:11" customFormat="1" x14ac:dyDescent="0.25">
      <c r="A681" t="str">
        <f t="shared" si="100"/>
        <v>04</v>
      </c>
      <c r="B681" t="s">
        <v>130</v>
      </c>
      <c r="C681" t="str">
        <f>"093"</f>
        <v>093</v>
      </c>
      <c r="D681" t="s">
        <v>222</v>
      </c>
      <c r="E681" t="str">
        <f t="shared" si="104"/>
        <v>01</v>
      </c>
      <c r="F681" t="str">
        <f>"001"</f>
        <v>001</v>
      </c>
      <c r="G681" t="str">
        <f>""</f>
        <v/>
      </c>
      <c r="H681" t="s">
        <v>1</v>
      </c>
      <c r="I681" t="s">
        <v>1152</v>
      </c>
      <c r="J681" t="s">
        <v>4282</v>
      </c>
      <c r="K681" t="str">
        <f>"04639"</f>
        <v>04639</v>
      </c>
    </row>
    <row r="682" spans="1:11" customFormat="1" x14ac:dyDescent="0.25">
      <c r="A682" t="str">
        <f t="shared" si="100"/>
        <v>04</v>
      </c>
      <c r="B682" t="s">
        <v>130</v>
      </c>
      <c r="C682" t="str">
        <f>"093"</f>
        <v>093</v>
      </c>
      <c r="D682" t="s">
        <v>222</v>
      </c>
      <c r="E682" t="str">
        <f t="shared" si="104"/>
        <v>01</v>
      </c>
      <c r="F682" t="str">
        <f>"001"</f>
        <v>001</v>
      </c>
      <c r="G682" t="str">
        <f>""</f>
        <v/>
      </c>
      <c r="H682" t="s">
        <v>0</v>
      </c>
      <c r="I682" t="s">
        <v>1152</v>
      </c>
      <c r="J682" t="s">
        <v>4282</v>
      </c>
      <c r="K682" t="str">
        <f>"04639"</f>
        <v>04639</v>
      </c>
    </row>
    <row r="683" spans="1:11" customFormat="1" x14ac:dyDescent="0.25">
      <c r="A683" t="str">
        <f t="shared" si="100"/>
        <v>04</v>
      </c>
      <c r="B683" t="s">
        <v>130</v>
      </c>
      <c r="C683" t="str">
        <f>"093"</f>
        <v>093</v>
      </c>
      <c r="D683" t="s">
        <v>222</v>
      </c>
      <c r="E683" t="str">
        <f t="shared" si="104"/>
        <v>01</v>
      </c>
      <c r="F683" t="str">
        <f>"002"</f>
        <v>002</v>
      </c>
      <c r="G683" t="str">
        <f>""</f>
        <v/>
      </c>
      <c r="H683" t="s">
        <v>1</v>
      </c>
      <c r="I683" t="s">
        <v>1152</v>
      </c>
      <c r="J683" t="s">
        <v>4282</v>
      </c>
      <c r="K683" t="str">
        <f>"04639"</f>
        <v>04639</v>
      </c>
    </row>
    <row r="684" spans="1:11" customFormat="1" x14ac:dyDescent="0.25">
      <c r="A684" t="str">
        <f t="shared" si="100"/>
        <v>04</v>
      </c>
      <c r="B684" t="s">
        <v>130</v>
      </c>
      <c r="C684" t="str">
        <f>"093"</f>
        <v>093</v>
      </c>
      <c r="D684" t="s">
        <v>222</v>
      </c>
      <c r="E684" t="str">
        <f t="shared" si="104"/>
        <v>01</v>
      </c>
      <c r="F684" t="str">
        <f>"002"</f>
        <v>002</v>
      </c>
      <c r="G684" t="str">
        <f>""</f>
        <v/>
      </c>
      <c r="H684" t="s">
        <v>0</v>
      </c>
      <c r="I684" t="s">
        <v>1152</v>
      </c>
      <c r="J684" t="s">
        <v>4282</v>
      </c>
      <c r="K684" t="str">
        <f>"04639"</f>
        <v>04639</v>
      </c>
    </row>
    <row r="685" spans="1:11" customFormat="1" x14ac:dyDescent="0.25">
      <c r="A685" t="str">
        <f t="shared" si="100"/>
        <v>04</v>
      </c>
      <c r="B685" t="s">
        <v>130</v>
      </c>
      <c r="C685" t="str">
        <f>"094"</f>
        <v>094</v>
      </c>
      <c r="D685" t="s">
        <v>223</v>
      </c>
      <c r="E685" t="str">
        <f t="shared" si="104"/>
        <v>01</v>
      </c>
      <c r="F685" t="str">
        <f t="shared" ref="F685:F694" si="106">"001"</f>
        <v>001</v>
      </c>
      <c r="G685" t="str">
        <f>""</f>
        <v/>
      </c>
      <c r="H685" t="s">
        <v>3</v>
      </c>
      <c r="I685" t="s">
        <v>1153</v>
      </c>
      <c r="J685" t="s">
        <v>4283</v>
      </c>
      <c r="K685" t="str">
        <f>"04211"</f>
        <v>04211</v>
      </c>
    </row>
    <row r="686" spans="1:11" customFormat="1" x14ac:dyDescent="0.25">
      <c r="A686" t="str">
        <f t="shared" si="100"/>
        <v>04</v>
      </c>
      <c r="B686" t="s">
        <v>130</v>
      </c>
      <c r="C686" t="str">
        <f>"095"</f>
        <v>095</v>
      </c>
      <c r="D686" t="s">
        <v>224</v>
      </c>
      <c r="E686" t="str">
        <f t="shared" si="104"/>
        <v>01</v>
      </c>
      <c r="F686" t="str">
        <f t="shared" si="106"/>
        <v>001</v>
      </c>
      <c r="G686" t="str">
        <f>""</f>
        <v/>
      </c>
      <c r="H686" t="s">
        <v>3</v>
      </c>
      <c r="I686" t="s">
        <v>1154</v>
      </c>
      <c r="J686" t="s">
        <v>4284</v>
      </c>
      <c r="K686" t="str">
        <f>"04279"</f>
        <v>04279</v>
      </c>
    </row>
    <row r="687" spans="1:11" customFormat="1" x14ac:dyDescent="0.25">
      <c r="A687" t="str">
        <f t="shared" si="100"/>
        <v>04</v>
      </c>
      <c r="B687" t="s">
        <v>130</v>
      </c>
      <c r="C687" t="str">
        <f>"096"</f>
        <v>096</v>
      </c>
      <c r="D687" t="s">
        <v>225</v>
      </c>
      <c r="E687" t="str">
        <f t="shared" si="104"/>
        <v>01</v>
      </c>
      <c r="F687" t="str">
        <f t="shared" si="106"/>
        <v>001</v>
      </c>
      <c r="G687" t="str">
        <f>""</f>
        <v/>
      </c>
      <c r="H687" t="s">
        <v>3</v>
      </c>
      <c r="I687" t="s">
        <v>1155</v>
      </c>
      <c r="J687" t="s">
        <v>4285</v>
      </c>
      <c r="K687" t="str">
        <f>"04879"</f>
        <v>04879</v>
      </c>
    </row>
    <row r="688" spans="1:11" customFormat="1" x14ac:dyDescent="0.25">
      <c r="A688" t="str">
        <f t="shared" si="100"/>
        <v>04</v>
      </c>
      <c r="B688" t="s">
        <v>130</v>
      </c>
      <c r="C688" t="str">
        <f>"097"</f>
        <v>097</v>
      </c>
      <c r="D688" t="s">
        <v>226</v>
      </c>
      <c r="E688" t="str">
        <f t="shared" si="104"/>
        <v>01</v>
      </c>
      <c r="F688" t="str">
        <f t="shared" si="106"/>
        <v>001</v>
      </c>
      <c r="G688" t="str">
        <f>""</f>
        <v/>
      </c>
      <c r="H688" t="s">
        <v>3</v>
      </c>
      <c r="I688" t="s">
        <v>64</v>
      </c>
      <c r="J688" t="s">
        <v>4286</v>
      </c>
      <c r="K688" t="str">
        <f>"04212"</f>
        <v>04212</v>
      </c>
    </row>
    <row r="689" spans="1:11" customFormat="1" x14ac:dyDescent="0.25">
      <c r="A689" t="str">
        <f t="shared" si="100"/>
        <v>04</v>
      </c>
      <c r="B689" t="s">
        <v>130</v>
      </c>
      <c r="C689" t="str">
        <f>"098"</f>
        <v>098</v>
      </c>
      <c r="D689" t="s">
        <v>227</v>
      </c>
      <c r="E689" t="str">
        <f t="shared" si="104"/>
        <v>01</v>
      </c>
      <c r="F689" t="str">
        <f t="shared" si="106"/>
        <v>001</v>
      </c>
      <c r="G689" t="str">
        <f>""</f>
        <v/>
      </c>
      <c r="H689" t="s">
        <v>3</v>
      </c>
      <c r="I689" t="s">
        <v>1156</v>
      </c>
      <c r="J689" t="s">
        <v>4287</v>
      </c>
      <c r="K689" t="str">
        <f>"04830"</f>
        <v>04830</v>
      </c>
    </row>
    <row r="690" spans="1:11" customFormat="1" x14ac:dyDescent="0.25">
      <c r="A690" t="str">
        <f t="shared" si="100"/>
        <v>04</v>
      </c>
      <c r="B690" t="s">
        <v>130</v>
      </c>
      <c r="C690" t="str">
        <f>"098"</f>
        <v>098</v>
      </c>
      <c r="D690" t="s">
        <v>227</v>
      </c>
      <c r="E690" t="str">
        <f>"02"</f>
        <v>02</v>
      </c>
      <c r="F690" t="str">
        <f t="shared" si="106"/>
        <v>001</v>
      </c>
      <c r="G690" t="str">
        <f>"01"</f>
        <v>01</v>
      </c>
      <c r="H690" t="s">
        <v>1</v>
      </c>
      <c r="I690" t="s">
        <v>1156</v>
      </c>
      <c r="J690" t="s">
        <v>4287</v>
      </c>
      <c r="K690" t="str">
        <f>"04830"</f>
        <v>04830</v>
      </c>
    </row>
    <row r="691" spans="1:11" customFormat="1" x14ac:dyDescent="0.25">
      <c r="A691" t="str">
        <f t="shared" si="100"/>
        <v>04</v>
      </c>
      <c r="B691" t="s">
        <v>130</v>
      </c>
      <c r="C691" t="str">
        <f>"098"</f>
        <v>098</v>
      </c>
      <c r="D691" t="s">
        <v>227</v>
      </c>
      <c r="E691" t="str">
        <f>"02"</f>
        <v>02</v>
      </c>
      <c r="F691" t="str">
        <f t="shared" si="106"/>
        <v>001</v>
      </c>
      <c r="G691" t="str">
        <f>"02"</f>
        <v>02</v>
      </c>
      <c r="H691" t="s">
        <v>0</v>
      </c>
      <c r="I691" t="s">
        <v>1157</v>
      </c>
      <c r="J691" t="s">
        <v>4288</v>
      </c>
      <c r="K691" t="str">
        <f>"04839"</f>
        <v>04839</v>
      </c>
    </row>
    <row r="692" spans="1:11" customFormat="1" x14ac:dyDescent="0.25">
      <c r="A692" t="str">
        <f t="shared" si="100"/>
        <v>04</v>
      </c>
      <c r="B692" t="s">
        <v>130</v>
      </c>
      <c r="C692" t="str">
        <f t="shared" ref="C692:C701" si="107">"099"</f>
        <v>099</v>
      </c>
      <c r="D692" t="s">
        <v>228</v>
      </c>
      <c r="E692" t="str">
        <f t="shared" ref="E692:E705" si="108">"01"</f>
        <v>01</v>
      </c>
      <c r="F692" t="str">
        <f t="shared" si="106"/>
        <v>001</v>
      </c>
      <c r="G692" t="str">
        <f>"01"</f>
        <v>01</v>
      </c>
      <c r="H692" t="s">
        <v>1</v>
      </c>
      <c r="I692" t="s">
        <v>1158</v>
      </c>
      <c r="J692" t="s">
        <v>4289</v>
      </c>
      <c r="K692" t="str">
        <f t="shared" ref="K692:K701" si="109">"04820"</f>
        <v>04820</v>
      </c>
    </row>
    <row r="693" spans="1:11" customFormat="1" x14ac:dyDescent="0.25">
      <c r="A693" t="str">
        <f t="shared" si="100"/>
        <v>04</v>
      </c>
      <c r="B693" t="s">
        <v>130</v>
      </c>
      <c r="C693" t="str">
        <f t="shared" si="107"/>
        <v>099</v>
      </c>
      <c r="D693" t="s">
        <v>228</v>
      </c>
      <c r="E693" t="str">
        <f t="shared" si="108"/>
        <v>01</v>
      </c>
      <c r="F693" t="str">
        <f t="shared" si="106"/>
        <v>001</v>
      </c>
      <c r="G693" t="str">
        <f>"01"</f>
        <v>01</v>
      </c>
      <c r="H693" t="s">
        <v>0</v>
      </c>
      <c r="I693" t="s">
        <v>1158</v>
      </c>
      <c r="J693" t="s">
        <v>4289</v>
      </c>
      <c r="K693" t="str">
        <f t="shared" si="109"/>
        <v>04820</v>
      </c>
    </row>
    <row r="694" spans="1:11" customFormat="1" x14ac:dyDescent="0.25">
      <c r="A694" t="str">
        <f t="shared" si="100"/>
        <v>04</v>
      </c>
      <c r="B694" t="s">
        <v>130</v>
      </c>
      <c r="C694" t="str">
        <f t="shared" si="107"/>
        <v>099</v>
      </c>
      <c r="D694" t="s">
        <v>228</v>
      </c>
      <c r="E694" t="str">
        <f t="shared" si="108"/>
        <v>01</v>
      </c>
      <c r="F694" t="str">
        <f t="shared" si="106"/>
        <v>001</v>
      </c>
      <c r="G694" t="str">
        <f>"02"</f>
        <v>02</v>
      </c>
      <c r="H694" t="s">
        <v>2</v>
      </c>
      <c r="I694" t="s">
        <v>1159</v>
      </c>
      <c r="J694" t="s">
        <v>4290</v>
      </c>
      <c r="K694" t="str">
        <f t="shared" si="109"/>
        <v>04820</v>
      </c>
    </row>
    <row r="695" spans="1:11" customFormat="1" x14ac:dyDescent="0.25">
      <c r="A695" t="str">
        <f t="shared" si="100"/>
        <v>04</v>
      </c>
      <c r="B695" t="s">
        <v>130</v>
      </c>
      <c r="C695" t="str">
        <f t="shared" si="107"/>
        <v>099</v>
      </c>
      <c r="D695" t="s">
        <v>228</v>
      </c>
      <c r="E695" t="str">
        <f t="shared" si="108"/>
        <v>01</v>
      </c>
      <c r="F695" t="str">
        <f>"002"</f>
        <v>002</v>
      </c>
      <c r="G695" t="str">
        <f>""</f>
        <v/>
      </c>
      <c r="H695" t="s">
        <v>1</v>
      </c>
      <c r="I695" t="s">
        <v>1160</v>
      </c>
      <c r="J695" t="s">
        <v>4291</v>
      </c>
      <c r="K695" t="str">
        <f t="shared" si="109"/>
        <v>04820</v>
      </c>
    </row>
    <row r="696" spans="1:11" customFormat="1" x14ac:dyDescent="0.25">
      <c r="A696" t="str">
        <f t="shared" si="100"/>
        <v>04</v>
      </c>
      <c r="B696" t="s">
        <v>130</v>
      </c>
      <c r="C696" t="str">
        <f t="shared" si="107"/>
        <v>099</v>
      </c>
      <c r="D696" t="s">
        <v>228</v>
      </c>
      <c r="E696" t="str">
        <f t="shared" si="108"/>
        <v>01</v>
      </c>
      <c r="F696" t="str">
        <f>"002"</f>
        <v>002</v>
      </c>
      <c r="G696" t="str">
        <f>""</f>
        <v/>
      </c>
      <c r="H696" t="s">
        <v>0</v>
      </c>
      <c r="I696" t="s">
        <v>1160</v>
      </c>
      <c r="J696" t="s">
        <v>4291</v>
      </c>
      <c r="K696" t="str">
        <f t="shared" si="109"/>
        <v>04820</v>
      </c>
    </row>
    <row r="697" spans="1:11" customFormat="1" x14ac:dyDescent="0.25">
      <c r="A697" t="str">
        <f t="shared" si="100"/>
        <v>04</v>
      </c>
      <c r="B697" t="s">
        <v>130</v>
      </c>
      <c r="C697" t="str">
        <f t="shared" si="107"/>
        <v>099</v>
      </c>
      <c r="D697" t="s">
        <v>228</v>
      </c>
      <c r="E697" t="str">
        <f t="shared" si="108"/>
        <v>01</v>
      </c>
      <c r="F697" t="str">
        <f>"003"</f>
        <v>003</v>
      </c>
      <c r="G697" t="str">
        <f>""</f>
        <v/>
      </c>
      <c r="H697" t="s">
        <v>1</v>
      </c>
      <c r="I697" t="s">
        <v>1161</v>
      </c>
      <c r="J697" t="s">
        <v>4292</v>
      </c>
      <c r="K697" t="str">
        <f t="shared" si="109"/>
        <v>04820</v>
      </c>
    </row>
    <row r="698" spans="1:11" customFormat="1" x14ac:dyDescent="0.25">
      <c r="A698" t="str">
        <f t="shared" si="100"/>
        <v>04</v>
      </c>
      <c r="B698" t="s">
        <v>130</v>
      </c>
      <c r="C698" t="str">
        <f t="shared" si="107"/>
        <v>099</v>
      </c>
      <c r="D698" t="s">
        <v>228</v>
      </c>
      <c r="E698" t="str">
        <f t="shared" si="108"/>
        <v>01</v>
      </c>
      <c r="F698" t="str">
        <f>"003"</f>
        <v>003</v>
      </c>
      <c r="G698" t="str">
        <f>""</f>
        <v/>
      </c>
      <c r="H698" t="s">
        <v>0</v>
      </c>
      <c r="I698" t="s">
        <v>1161</v>
      </c>
      <c r="J698" t="s">
        <v>4292</v>
      </c>
      <c r="K698" t="str">
        <f t="shared" si="109"/>
        <v>04820</v>
      </c>
    </row>
    <row r="699" spans="1:11" customFormat="1" x14ac:dyDescent="0.25">
      <c r="A699" t="str">
        <f t="shared" si="100"/>
        <v>04</v>
      </c>
      <c r="B699" t="s">
        <v>130</v>
      </c>
      <c r="C699" t="str">
        <f t="shared" si="107"/>
        <v>099</v>
      </c>
      <c r="D699" t="s">
        <v>228</v>
      </c>
      <c r="E699" t="str">
        <f t="shared" si="108"/>
        <v>01</v>
      </c>
      <c r="F699" t="str">
        <f>"004"</f>
        <v>004</v>
      </c>
      <c r="G699" t="str">
        <f>""</f>
        <v/>
      </c>
      <c r="H699" t="s">
        <v>1</v>
      </c>
      <c r="I699" t="s">
        <v>1162</v>
      </c>
      <c r="J699" t="s">
        <v>4293</v>
      </c>
      <c r="K699" t="str">
        <f t="shared" si="109"/>
        <v>04820</v>
      </c>
    </row>
    <row r="700" spans="1:11" customFormat="1" x14ac:dyDescent="0.25">
      <c r="A700" t="str">
        <f t="shared" si="100"/>
        <v>04</v>
      </c>
      <c r="B700" t="s">
        <v>130</v>
      </c>
      <c r="C700" t="str">
        <f t="shared" si="107"/>
        <v>099</v>
      </c>
      <c r="D700" t="s">
        <v>228</v>
      </c>
      <c r="E700" t="str">
        <f t="shared" si="108"/>
        <v>01</v>
      </c>
      <c r="F700" t="str">
        <f>"004"</f>
        <v>004</v>
      </c>
      <c r="G700" t="str">
        <f>""</f>
        <v/>
      </c>
      <c r="H700" t="s">
        <v>0</v>
      </c>
      <c r="I700" t="s">
        <v>1162</v>
      </c>
      <c r="J700" t="s">
        <v>4293</v>
      </c>
      <c r="K700" t="str">
        <f t="shared" si="109"/>
        <v>04820</v>
      </c>
    </row>
    <row r="701" spans="1:11" customFormat="1" x14ac:dyDescent="0.25">
      <c r="A701" t="str">
        <f t="shared" si="100"/>
        <v>04</v>
      </c>
      <c r="B701" t="s">
        <v>130</v>
      </c>
      <c r="C701" t="str">
        <f t="shared" si="107"/>
        <v>099</v>
      </c>
      <c r="D701" t="s">
        <v>228</v>
      </c>
      <c r="E701" t="str">
        <f t="shared" si="108"/>
        <v>01</v>
      </c>
      <c r="F701" t="str">
        <f>"004"</f>
        <v>004</v>
      </c>
      <c r="G701" t="str">
        <f>""</f>
        <v/>
      </c>
      <c r="H701" t="s">
        <v>2</v>
      </c>
      <c r="I701" t="s">
        <v>1162</v>
      </c>
      <c r="J701" t="s">
        <v>4293</v>
      </c>
      <c r="K701" t="str">
        <f t="shared" si="109"/>
        <v>04820</v>
      </c>
    </row>
    <row r="702" spans="1:11" customFormat="1" x14ac:dyDescent="0.25">
      <c r="A702" t="str">
        <f t="shared" si="100"/>
        <v>04</v>
      </c>
      <c r="B702" t="s">
        <v>130</v>
      </c>
      <c r="C702" t="str">
        <f t="shared" ref="C702:C718" si="110">"100"</f>
        <v>100</v>
      </c>
      <c r="D702" t="s">
        <v>229</v>
      </c>
      <c r="E702" t="str">
        <f t="shared" si="108"/>
        <v>01</v>
      </c>
      <c r="F702" t="str">
        <f>"001"</f>
        <v>001</v>
      </c>
      <c r="G702" t="str">
        <f>""</f>
        <v/>
      </c>
      <c r="H702" t="s">
        <v>1</v>
      </c>
      <c r="I702" t="s">
        <v>1163</v>
      </c>
      <c r="J702" t="s">
        <v>4294</v>
      </c>
      <c r="K702" t="str">
        <f t="shared" ref="K702:K718" si="111">"04620"</f>
        <v>04620</v>
      </c>
    </row>
    <row r="703" spans="1:11" customFormat="1" x14ac:dyDescent="0.25">
      <c r="A703" t="str">
        <f t="shared" si="100"/>
        <v>04</v>
      </c>
      <c r="B703" t="s">
        <v>130</v>
      </c>
      <c r="C703" t="str">
        <f t="shared" si="110"/>
        <v>100</v>
      </c>
      <c r="D703" t="s">
        <v>229</v>
      </c>
      <c r="E703" t="str">
        <f t="shared" si="108"/>
        <v>01</v>
      </c>
      <c r="F703" t="str">
        <f>"001"</f>
        <v>001</v>
      </c>
      <c r="G703" t="str">
        <f>""</f>
        <v/>
      </c>
      <c r="H703" t="s">
        <v>0</v>
      </c>
      <c r="I703" t="s">
        <v>1163</v>
      </c>
      <c r="J703" t="s">
        <v>4294</v>
      </c>
      <c r="K703" t="str">
        <f t="shared" si="111"/>
        <v>04620</v>
      </c>
    </row>
    <row r="704" spans="1:11" customFormat="1" x14ac:dyDescent="0.25">
      <c r="A704" t="str">
        <f t="shared" si="100"/>
        <v>04</v>
      </c>
      <c r="B704" t="s">
        <v>130</v>
      </c>
      <c r="C704" t="str">
        <f t="shared" si="110"/>
        <v>100</v>
      </c>
      <c r="D704" t="s">
        <v>229</v>
      </c>
      <c r="E704" t="str">
        <f t="shared" si="108"/>
        <v>01</v>
      </c>
      <c r="F704" t="str">
        <f>"002"</f>
        <v>002</v>
      </c>
      <c r="G704" t="str">
        <f>""</f>
        <v/>
      </c>
      <c r="H704" t="s">
        <v>1</v>
      </c>
      <c r="I704" t="s">
        <v>1163</v>
      </c>
      <c r="J704" t="s">
        <v>4294</v>
      </c>
      <c r="K704" t="str">
        <f t="shared" si="111"/>
        <v>04620</v>
      </c>
    </row>
    <row r="705" spans="1:11" customFormat="1" x14ac:dyDescent="0.25">
      <c r="A705" t="str">
        <f t="shared" si="100"/>
        <v>04</v>
      </c>
      <c r="B705" t="s">
        <v>130</v>
      </c>
      <c r="C705" t="str">
        <f t="shared" si="110"/>
        <v>100</v>
      </c>
      <c r="D705" t="s">
        <v>229</v>
      </c>
      <c r="E705" t="str">
        <f t="shared" si="108"/>
        <v>01</v>
      </c>
      <c r="F705" t="str">
        <f>"002"</f>
        <v>002</v>
      </c>
      <c r="G705" t="str">
        <f>""</f>
        <v/>
      </c>
      <c r="H705" t="s">
        <v>0</v>
      </c>
      <c r="I705" t="s">
        <v>1163</v>
      </c>
      <c r="J705" t="s">
        <v>4294</v>
      </c>
      <c r="K705" t="str">
        <f t="shared" si="111"/>
        <v>04620</v>
      </c>
    </row>
    <row r="706" spans="1:11" customFormat="1" x14ac:dyDescent="0.25">
      <c r="A706" t="str">
        <f t="shared" si="100"/>
        <v>04</v>
      </c>
      <c r="B706" t="s">
        <v>130</v>
      </c>
      <c r="C706" t="str">
        <f t="shared" si="110"/>
        <v>100</v>
      </c>
      <c r="D706" t="s">
        <v>229</v>
      </c>
      <c r="E706" t="str">
        <f>"02"</f>
        <v>02</v>
      </c>
      <c r="F706" t="str">
        <f>"001"</f>
        <v>001</v>
      </c>
      <c r="G706" t="str">
        <f>""</f>
        <v/>
      </c>
      <c r="H706" t="s">
        <v>1</v>
      </c>
      <c r="I706" t="s">
        <v>1164</v>
      </c>
      <c r="J706" t="s">
        <v>4295</v>
      </c>
      <c r="K706" t="str">
        <f t="shared" si="111"/>
        <v>04620</v>
      </c>
    </row>
    <row r="707" spans="1:11" customFormat="1" x14ac:dyDescent="0.25">
      <c r="A707" t="str">
        <f t="shared" ref="A707:A770" si="112">"04"</f>
        <v>04</v>
      </c>
      <c r="B707" t="s">
        <v>130</v>
      </c>
      <c r="C707" t="str">
        <f t="shared" si="110"/>
        <v>100</v>
      </c>
      <c r="D707" t="s">
        <v>229</v>
      </c>
      <c r="E707" t="str">
        <f>"02"</f>
        <v>02</v>
      </c>
      <c r="F707" t="str">
        <f>"001"</f>
        <v>001</v>
      </c>
      <c r="G707" t="str">
        <f>""</f>
        <v/>
      </c>
      <c r="H707" t="s">
        <v>0</v>
      </c>
      <c r="I707" t="s">
        <v>1164</v>
      </c>
      <c r="J707" t="s">
        <v>4295</v>
      </c>
      <c r="K707" t="str">
        <f t="shared" si="111"/>
        <v>04620</v>
      </c>
    </row>
    <row r="708" spans="1:11" customFormat="1" x14ac:dyDescent="0.25">
      <c r="A708" t="str">
        <f t="shared" si="112"/>
        <v>04</v>
      </c>
      <c r="B708" t="s">
        <v>130</v>
      </c>
      <c r="C708" t="str">
        <f t="shared" si="110"/>
        <v>100</v>
      </c>
      <c r="D708" t="s">
        <v>229</v>
      </c>
      <c r="E708" t="str">
        <f>"02"</f>
        <v>02</v>
      </c>
      <c r="F708" t="str">
        <f>"002"</f>
        <v>002</v>
      </c>
      <c r="G708" t="str">
        <f>""</f>
        <v/>
      </c>
      <c r="H708" t="s">
        <v>3</v>
      </c>
      <c r="I708" t="s">
        <v>1164</v>
      </c>
      <c r="J708" t="s">
        <v>4295</v>
      </c>
      <c r="K708" t="str">
        <f t="shared" si="111"/>
        <v>04620</v>
      </c>
    </row>
    <row r="709" spans="1:11" customFormat="1" x14ac:dyDescent="0.25">
      <c r="A709" t="str">
        <f t="shared" si="112"/>
        <v>04</v>
      </c>
      <c r="B709" t="s">
        <v>130</v>
      </c>
      <c r="C709" t="str">
        <f t="shared" si="110"/>
        <v>100</v>
      </c>
      <c r="D709" t="s">
        <v>229</v>
      </c>
      <c r="E709" t="str">
        <f t="shared" ref="E709:E715" si="113">"03"</f>
        <v>03</v>
      </c>
      <c r="F709" t="str">
        <f>"001"</f>
        <v>001</v>
      </c>
      <c r="G709" t="str">
        <f>""</f>
        <v/>
      </c>
      <c r="H709" t="s">
        <v>1</v>
      </c>
      <c r="I709" t="s">
        <v>1164</v>
      </c>
      <c r="J709" t="s">
        <v>4295</v>
      </c>
      <c r="K709" t="str">
        <f t="shared" si="111"/>
        <v>04620</v>
      </c>
    </row>
    <row r="710" spans="1:11" customFormat="1" x14ac:dyDescent="0.25">
      <c r="A710" t="str">
        <f t="shared" si="112"/>
        <v>04</v>
      </c>
      <c r="B710" t="s">
        <v>130</v>
      </c>
      <c r="C710" t="str">
        <f t="shared" si="110"/>
        <v>100</v>
      </c>
      <c r="D710" t="s">
        <v>229</v>
      </c>
      <c r="E710" t="str">
        <f t="shared" si="113"/>
        <v>03</v>
      </c>
      <c r="F710" t="str">
        <f>"001"</f>
        <v>001</v>
      </c>
      <c r="G710" t="str">
        <f>""</f>
        <v/>
      </c>
      <c r="H710" t="s">
        <v>0</v>
      </c>
      <c r="I710" t="s">
        <v>1164</v>
      </c>
      <c r="J710" t="s">
        <v>4295</v>
      </c>
      <c r="K710" t="str">
        <f t="shared" si="111"/>
        <v>04620</v>
      </c>
    </row>
    <row r="711" spans="1:11" customFormat="1" x14ac:dyDescent="0.25">
      <c r="A711" t="str">
        <f t="shared" si="112"/>
        <v>04</v>
      </c>
      <c r="B711" t="s">
        <v>130</v>
      </c>
      <c r="C711" t="str">
        <f t="shared" si="110"/>
        <v>100</v>
      </c>
      <c r="D711" t="s">
        <v>229</v>
      </c>
      <c r="E711" t="str">
        <f t="shared" si="113"/>
        <v>03</v>
      </c>
      <c r="F711" t="str">
        <f>"002"</f>
        <v>002</v>
      </c>
      <c r="G711" t="str">
        <f>""</f>
        <v/>
      </c>
      <c r="H711" t="s">
        <v>3</v>
      </c>
      <c r="I711" t="s">
        <v>1165</v>
      </c>
      <c r="J711" t="s">
        <v>4296</v>
      </c>
      <c r="K711" t="str">
        <f t="shared" si="111"/>
        <v>04620</v>
      </c>
    </row>
    <row r="712" spans="1:11" customFormat="1" x14ac:dyDescent="0.25">
      <c r="A712" t="str">
        <f t="shared" si="112"/>
        <v>04</v>
      </c>
      <c r="B712" t="s">
        <v>130</v>
      </c>
      <c r="C712" t="str">
        <f t="shared" si="110"/>
        <v>100</v>
      </c>
      <c r="D712" t="s">
        <v>229</v>
      </c>
      <c r="E712" t="str">
        <f t="shared" si="113"/>
        <v>03</v>
      </c>
      <c r="F712" t="str">
        <f>"003"</f>
        <v>003</v>
      </c>
      <c r="G712" t="str">
        <f>""</f>
        <v/>
      </c>
      <c r="H712" t="s">
        <v>1</v>
      </c>
      <c r="I712" t="s">
        <v>1166</v>
      </c>
      <c r="J712" t="s">
        <v>4297</v>
      </c>
      <c r="K712" t="str">
        <f t="shared" si="111"/>
        <v>04620</v>
      </c>
    </row>
    <row r="713" spans="1:11" customFormat="1" x14ac:dyDescent="0.25">
      <c r="A713" t="str">
        <f t="shared" si="112"/>
        <v>04</v>
      </c>
      <c r="B713" t="s">
        <v>130</v>
      </c>
      <c r="C713" t="str">
        <f t="shared" si="110"/>
        <v>100</v>
      </c>
      <c r="D713" t="s">
        <v>229</v>
      </c>
      <c r="E713" t="str">
        <f t="shared" si="113"/>
        <v>03</v>
      </c>
      <c r="F713" t="str">
        <f>"003"</f>
        <v>003</v>
      </c>
      <c r="G713" t="str">
        <f>""</f>
        <v/>
      </c>
      <c r="H713" t="s">
        <v>0</v>
      </c>
      <c r="I713" t="s">
        <v>1166</v>
      </c>
      <c r="J713" t="s">
        <v>4297</v>
      </c>
      <c r="K713" t="str">
        <f t="shared" si="111"/>
        <v>04620</v>
      </c>
    </row>
    <row r="714" spans="1:11" customFormat="1" x14ac:dyDescent="0.25">
      <c r="A714" t="str">
        <f t="shared" si="112"/>
        <v>04</v>
      </c>
      <c r="B714" t="s">
        <v>130</v>
      </c>
      <c r="C714" t="str">
        <f t="shared" si="110"/>
        <v>100</v>
      </c>
      <c r="D714" t="s">
        <v>229</v>
      </c>
      <c r="E714" t="str">
        <f t="shared" si="113"/>
        <v>03</v>
      </c>
      <c r="F714" t="str">
        <f>"004"</f>
        <v>004</v>
      </c>
      <c r="G714" t="str">
        <f>""</f>
        <v/>
      </c>
      <c r="H714" t="s">
        <v>1</v>
      </c>
      <c r="I714" t="s">
        <v>1166</v>
      </c>
      <c r="J714" t="s">
        <v>4297</v>
      </c>
      <c r="K714" t="str">
        <f t="shared" si="111"/>
        <v>04620</v>
      </c>
    </row>
    <row r="715" spans="1:11" customFormat="1" x14ac:dyDescent="0.25">
      <c r="A715" t="str">
        <f t="shared" si="112"/>
        <v>04</v>
      </c>
      <c r="B715" t="s">
        <v>130</v>
      </c>
      <c r="C715" t="str">
        <f t="shared" si="110"/>
        <v>100</v>
      </c>
      <c r="D715" t="s">
        <v>229</v>
      </c>
      <c r="E715" t="str">
        <f t="shared" si="113"/>
        <v>03</v>
      </c>
      <c r="F715" t="str">
        <f>"004"</f>
        <v>004</v>
      </c>
      <c r="G715" t="str">
        <f>""</f>
        <v/>
      </c>
      <c r="H715" t="s">
        <v>0</v>
      </c>
      <c r="I715" t="s">
        <v>1166</v>
      </c>
      <c r="J715" t="s">
        <v>4297</v>
      </c>
      <c r="K715" t="str">
        <f t="shared" si="111"/>
        <v>04620</v>
      </c>
    </row>
    <row r="716" spans="1:11" customFormat="1" x14ac:dyDescent="0.25">
      <c r="A716" t="str">
        <f t="shared" si="112"/>
        <v>04</v>
      </c>
      <c r="B716" t="s">
        <v>130</v>
      </c>
      <c r="C716" t="str">
        <f t="shared" si="110"/>
        <v>100</v>
      </c>
      <c r="D716" t="s">
        <v>229</v>
      </c>
      <c r="E716" t="str">
        <f>"04"</f>
        <v>04</v>
      </c>
      <c r="F716" t="str">
        <f>"001"</f>
        <v>001</v>
      </c>
      <c r="G716" t="str">
        <f>""</f>
        <v/>
      </c>
      <c r="H716" t="s">
        <v>1</v>
      </c>
      <c r="I716" t="s">
        <v>1165</v>
      </c>
      <c r="J716" t="s">
        <v>4296</v>
      </c>
      <c r="K716" t="str">
        <f t="shared" si="111"/>
        <v>04620</v>
      </c>
    </row>
    <row r="717" spans="1:11" customFormat="1" x14ac:dyDescent="0.25">
      <c r="A717" t="str">
        <f t="shared" si="112"/>
        <v>04</v>
      </c>
      <c r="B717" t="s">
        <v>130</v>
      </c>
      <c r="C717" t="str">
        <f t="shared" si="110"/>
        <v>100</v>
      </c>
      <c r="D717" t="s">
        <v>229</v>
      </c>
      <c r="E717" t="str">
        <f>"04"</f>
        <v>04</v>
      </c>
      <c r="F717" t="str">
        <f>"001"</f>
        <v>001</v>
      </c>
      <c r="G717" t="str">
        <f>""</f>
        <v/>
      </c>
      <c r="H717" t="s">
        <v>0</v>
      </c>
      <c r="I717" t="s">
        <v>1165</v>
      </c>
      <c r="J717" t="s">
        <v>4296</v>
      </c>
      <c r="K717" t="str">
        <f t="shared" si="111"/>
        <v>04620</v>
      </c>
    </row>
    <row r="718" spans="1:11" customFormat="1" x14ac:dyDescent="0.25">
      <c r="A718" t="str">
        <f t="shared" si="112"/>
        <v>04</v>
      </c>
      <c r="B718" t="s">
        <v>130</v>
      </c>
      <c r="C718" t="str">
        <f t="shared" si="110"/>
        <v>100</v>
      </c>
      <c r="D718" t="s">
        <v>229</v>
      </c>
      <c r="E718" t="str">
        <f>"04"</f>
        <v>04</v>
      </c>
      <c r="F718" t="str">
        <f>"002"</f>
        <v>002</v>
      </c>
      <c r="G718" t="str">
        <f>""</f>
        <v/>
      </c>
      <c r="H718" t="s">
        <v>3</v>
      </c>
      <c r="I718" t="s">
        <v>1165</v>
      </c>
      <c r="J718" t="s">
        <v>4296</v>
      </c>
      <c r="K718" t="str">
        <f t="shared" si="111"/>
        <v>04620</v>
      </c>
    </row>
    <row r="719" spans="1:11" customFormat="1" x14ac:dyDescent="0.25">
      <c r="A719" t="str">
        <f t="shared" si="112"/>
        <v>04</v>
      </c>
      <c r="B719" t="s">
        <v>130</v>
      </c>
      <c r="C719" t="str">
        <f t="shared" ref="C719:C724" si="114">"101"</f>
        <v>101</v>
      </c>
      <c r="D719" t="s">
        <v>230</v>
      </c>
      <c r="E719" t="str">
        <f>"01"</f>
        <v>01</v>
      </c>
      <c r="F719" t="str">
        <f>"001"</f>
        <v>001</v>
      </c>
      <c r="G719" t="str">
        <f>""</f>
        <v/>
      </c>
      <c r="H719" t="s">
        <v>1</v>
      </c>
      <c r="I719" t="s">
        <v>1167</v>
      </c>
      <c r="J719" t="s">
        <v>4298</v>
      </c>
      <c r="K719" t="str">
        <f t="shared" ref="K719:K724" si="115">"04240"</f>
        <v>04240</v>
      </c>
    </row>
    <row r="720" spans="1:11" customFormat="1" x14ac:dyDescent="0.25">
      <c r="A720" t="str">
        <f t="shared" si="112"/>
        <v>04</v>
      </c>
      <c r="B720" t="s">
        <v>130</v>
      </c>
      <c r="C720" t="str">
        <f t="shared" si="114"/>
        <v>101</v>
      </c>
      <c r="D720" t="s">
        <v>230</v>
      </c>
      <c r="E720" t="str">
        <f>"01"</f>
        <v>01</v>
      </c>
      <c r="F720" t="str">
        <f>"001"</f>
        <v>001</v>
      </c>
      <c r="G720" t="str">
        <f>""</f>
        <v/>
      </c>
      <c r="H720" t="s">
        <v>0</v>
      </c>
      <c r="I720" t="s">
        <v>1167</v>
      </c>
      <c r="J720" t="s">
        <v>4298</v>
      </c>
      <c r="K720" t="str">
        <f t="shared" si="115"/>
        <v>04240</v>
      </c>
    </row>
    <row r="721" spans="1:11" customFormat="1" x14ac:dyDescent="0.25">
      <c r="A721" t="str">
        <f t="shared" si="112"/>
        <v>04</v>
      </c>
      <c r="B721" t="s">
        <v>130</v>
      </c>
      <c r="C721" t="str">
        <f t="shared" si="114"/>
        <v>101</v>
      </c>
      <c r="D721" t="s">
        <v>230</v>
      </c>
      <c r="E721" t="str">
        <f>"01"</f>
        <v>01</v>
      </c>
      <c r="F721" t="str">
        <f>"002"</f>
        <v>002</v>
      </c>
      <c r="G721" t="str">
        <f>""</f>
        <v/>
      </c>
      <c r="H721" t="s">
        <v>1</v>
      </c>
      <c r="I721" t="s">
        <v>1168</v>
      </c>
      <c r="J721" t="s">
        <v>4299</v>
      </c>
      <c r="K721" t="str">
        <f t="shared" si="115"/>
        <v>04240</v>
      </c>
    </row>
    <row r="722" spans="1:11" customFormat="1" x14ac:dyDescent="0.25">
      <c r="A722" t="str">
        <f t="shared" si="112"/>
        <v>04</v>
      </c>
      <c r="B722" t="s">
        <v>130</v>
      </c>
      <c r="C722" t="str">
        <f t="shared" si="114"/>
        <v>101</v>
      </c>
      <c r="D722" t="s">
        <v>230</v>
      </c>
      <c r="E722" t="str">
        <f>"01"</f>
        <v>01</v>
      </c>
      <c r="F722" t="str">
        <f>"002"</f>
        <v>002</v>
      </c>
      <c r="G722" t="str">
        <f>""</f>
        <v/>
      </c>
      <c r="H722" t="s">
        <v>0</v>
      </c>
      <c r="I722" t="s">
        <v>1168</v>
      </c>
      <c r="J722" t="s">
        <v>4299</v>
      </c>
      <c r="K722" t="str">
        <f t="shared" si="115"/>
        <v>04240</v>
      </c>
    </row>
    <row r="723" spans="1:11" customFormat="1" x14ac:dyDescent="0.25">
      <c r="A723" t="str">
        <f t="shared" si="112"/>
        <v>04</v>
      </c>
      <c r="B723" t="s">
        <v>130</v>
      </c>
      <c r="C723" t="str">
        <f t="shared" si="114"/>
        <v>101</v>
      </c>
      <c r="D723" t="s">
        <v>230</v>
      </c>
      <c r="E723" t="str">
        <f>"02"</f>
        <v>02</v>
      </c>
      <c r="F723" t="str">
        <f>"001"</f>
        <v>001</v>
      </c>
      <c r="G723" t="str">
        <f>""</f>
        <v/>
      </c>
      <c r="H723" t="s">
        <v>1</v>
      </c>
      <c r="I723" t="s">
        <v>1169</v>
      </c>
      <c r="J723" t="s">
        <v>4300</v>
      </c>
      <c r="K723" t="str">
        <f t="shared" si="115"/>
        <v>04240</v>
      </c>
    </row>
    <row r="724" spans="1:11" customFormat="1" x14ac:dyDescent="0.25">
      <c r="A724" t="str">
        <f t="shared" si="112"/>
        <v>04</v>
      </c>
      <c r="B724" t="s">
        <v>130</v>
      </c>
      <c r="C724" t="str">
        <f t="shared" si="114"/>
        <v>101</v>
      </c>
      <c r="D724" t="s">
        <v>230</v>
      </c>
      <c r="E724" t="str">
        <f>"02"</f>
        <v>02</v>
      </c>
      <c r="F724" t="str">
        <f>"001"</f>
        <v>001</v>
      </c>
      <c r="G724" t="str">
        <f>""</f>
        <v/>
      </c>
      <c r="H724" t="s">
        <v>0</v>
      </c>
      <c r="I724" t="s">
        <v>1169</v>
      </c>
      <c r="J724" t="s">
        <v>4300</v>
      </c>
      <c r="K724" t="str">
        <f t="shared" si="115"/>
        <v>04240</v>
      </c>
    </row>
    <row r="725" spans="1:11" customFormat="1" x14ac:dyDescent="0.25">
      <c r="A725" t="str">
        <f t="shared" si="112"/>
        <v>04</v>
      </c>
      <c r="B725" t="s">
        <v>130</v>
      </c>
      <c r="C725" t="str">
        <f t="shared" ref="C725:C752" si="116">"102"</f>
        <v>102</v>
      </c>
      <c r="D725" t="s">
        <v>231</v>
      </c>
      <c r="E725" t="str">
        <f t="shared" ref="E725:E788" si="117">"01"</f>
        <v>01</v>
      </c>
      <c r="F725" t="str">
        <f>"001"</f>
        <v>001</v>
      </c>
      <c r="G725" t="str">
        <f>""</f>
        <v/>
      </c>
      <c r="H725" t="s">
        <v>1</v>
      </c>
      <c r="I725" t="s">
        <v>1170</v>
      </c>
      <c r="J725" t="s">
        <v>4301</v>
      </c>
      <c r="K725" t="str">
        <f t="shared" ref="K725:K745" si="118">"04738"</f>
        <v>04738</v>
      </c>
    </row>
    <row r="726" spans="1:11" customFormat="1" x14ac:dyDescent="0.25">
      <c r="A726" t="str">
        <f t="shared" si="112"/>
        <v>04</v>
      </c>
      <c r="B726" t="s">
        <v>130</v>
      </c>
      <c r="C726" t="str">
        <f t="shared" si="116"/>
        <v>102</v>
      </c>
      <c r="D726" t="s">
        <v>231</v>
      </c>
      <c r="E726" t="str">
        <f t="shared" si="117"/>
        <v>01</v>
      </c>
      <c r="F726" t="str">
        <f>"001"</f>
        <v>001</v>
      </c>
      <c r="G726" t="str">
        <f>""</f>
        <v/>
      </c>
      <c r="H726" t="s">
        <v>0</v>
      </c>
      <c r="I726" t="s">
        <v>1170</v>
      </c>
      <c r="J726" t="s">
        <v>4301</v>
      </c>
      <c r="K726" t="str">
        <f t="shared" si="118"/>
        <v>04738</v>
      </c>
    </row>
    <row r="727" spans="1:11" customFormat="1" x14ac:dyDescent="0.25">
      <c r="A727" t="str">
        <f t="shared" si="112"/>
        <v>04</v>
      </c>
      <c r="B727" t="s">
        <v>130</v>
      </c>
      <c r="C727" t="str">
        <f t="shared" si="116"/>
        <v>102</v>
      </c>
      <c r="D727" t="s">
        <v>231</v>
      </c>
      <c r="E727" t="str">
        <f t="shared" si="117"/>
        <v>01</v>
      </c>
      <c r="F727" t="str">
        <f>"002"</f>
        <v>002</v>
      </c>
      <c r="G727" t="str">
        <f>""</f>
        <v/>
      </c>
      <c r="H727" t="s">
        <v>1</v>
      </c>
      <c r="I727" t="s">
        <v>1171</v>
      </c>
      <c r="J727" t="s">
        <v>4302</v>
      </c>
      <c r="K727" t="str">
        <f t="shared" si="118"/>
        <v>04738</v>
      </c>
    </row>
    <row r="728" spans="1:11" customFormat="1" x14ac:dyDescent="0.25">
      <c r="A728" t="str">
        <f t="shared" si="112"/>
        <v>04</v>
      </c>
      <c r="B728" t="s">
        <v>130</v>
      </c>
      <c r="C728" t="str">
        <f t="shared" si="116"/>
        <v>102</v>
      </c>
      <c r="D728" t="s">
        <v>231</v>
      </c>
      <c r="E728" t="str">
        <f t="shared" si="117"/>
        <v>01</v>
      </c>
      <c r="F728" t="str">
        <f>"002"</f>
        <v>002</v>
      </c>
      <c r="G728" t="str">
        <f>""</f>
        <v/>
      </c>
      <c r="H728" t="s">
        <v>0</v>
      </c>
      <c r="I728" t="s">
        <v>1171</v>
      </c>
      <c r="J728" t="s">
        <v>4302</v>
      </c>
      <c r="K728" t="str">
        <f t="shared" si="118"/>
        <v>04738</v>
      </c>
    </row>
    <row r="729" spans="1:11" customFormat="1" x14ac:dyDescent="0.25">
      <c r="A729" t="str">
        <f t="shared" si="112"/>
        <v>04</v>
      </c>
      <c r="B729" t="s">
        <v>130</v>
      </c>
      <c r="C729" t="str">
        <f t="shared" si="116"/>
        <v>102</v>
      </c>
      <c r="D729" t="s">
        <v>231</v>
      </c>
      <c r="E729" t="str">
        <f t="shared" si="117"/>
        <v>01</v>
      </c>
      <c r="F729" t="str">
        <f>"003"</f>
        <v>003</v>
      </c>
      <c r="G729" t="str">
        <f>""</f>
        <v/>
      </c>
      <c r="H729" t="s">
        <v>1</v>
      </c>
      <c r="I729" t="s">
        <v>1172</v>
      </c>
      <c r="J729" t="s">
        <v>4303</v>
      </c>
      <c r="K729" t="str">
        <f t="shared" si="118"/>
        <v>04738</v>
      </c>
    </row>
    <row r="730" spans="1:11" customFormat="1" x14ac:dyDescent="0.25">
      <c r="A730" t="str">
        <f t="shared" si="112"/>
        <v>04</v>
      </c>
      <c r="B730" t="s">
        <v>130</v>
      </c>
      <c r="C730" t="str">
        <f t="shared" si="116"/>
        <v>102</v>
      </c>
      <c r="D730" t="s">
        <v>231</v>
      </c>
      <c r="E730" t="str">
        <f t="shared" si="117"/>
        <v>01</v>
      </c>
      <c r="F730" t="str">
        <f>"003"</f>
        <v>003</v>
      </c>
      <c r="G730" t="str">
        <f>""</f>
        <v/>
      </c>
      <c r="H730" t="s">
        <v>0</v>
      </c>
      <c r="I730" t="s">
        <v>1172</v>
      </c>
      <c r="J730" t="s">
        <v>4303</v>
      </c>
      <c r="K730" t="str">
        <f t="shared" si="118"/>
        <v>04738</v>
      </c>
    </row>
    <row r="731" spans="1:11" customFormat="1" x14ac:dyDescent="0.25">
      <c r="A731" t="str">
        <f t="shared" si="112"/>
        <v>04</v>
      </c>
      <c r="B731" t="s">
        <v>130</v>
      </c>
      <c r="C731" t="str">
        <f t="shared" si="116"/>
        <v>102</v>
      </c>
      <c r="D731" t="s">
        <v>231</v>
      </c>
      <c r="E731" t="str">
        <f t="shared" si="117"/>
        <v>01</v>
      </c>
      <c r="F731" t="str">
        <f>"003"</f>
        <v>003</v>
      </c>
      <c r="G731" t="str">
        <f>""</f>
        <v/>
      </c>
      <c r="H731" t="s">
        <v>2</v>
      </c>
      <c r="I731" t="s">
        <v>1172</v>
      </c>
      <c r="J731" t="s">
        <v>4303</v>
      </c>
      <c r="K731" t="str">
        <f t="shared" si="118"/>
        <v>04738</v>
      </c>
    </row>
    <row r="732" spans="1:11" customFormat="1" x14ac:dyDescent="0.25">
      <c r="A732" t="str">
        <f t="shared" si="112"/>
        <v>04</v>
      </c>
      <c r="B732" t="s">
        <v>130</v>
      </c>
      <c r="C732" t="str">
        <f t="shared" si="116"/>
        <v>102</v>
      </c>
      <c r="D732" t="s">
        <v>231</v>
      </c>
      <c r="E732" t="str">
        <f t="shared" si="117"/>
        <v>01</v>
      </c>
      <c r="F732" t="str">
        <f>"004"</f>
        <v>004</v>
      </c>
      <c r="G732" t="str">
        <f>"01"</f>
        <v>01</v>
      </c>
      <c r="H732" t="s">
        <v>1</v>
      </c>
      <c r="I732" t="s">
        <v>1173</v>
      </c>
      <c r="J732" t="s">
        <v>4304</v>
      </c>
      <c r="K732" t="str">
        <f t="shared" si="118"/>
        <v>04738</v>
      </c>
    </row>
    <row r="733" spans="1:11" customFormat="1" x14ac:dyDescent="0.25">
      <c r="A733" t="str">
        <f t="shared" si="112"/>
        <v>04</v>
      </c>
      <c r="B733" t="s">
        <v>130</v>
      </c>
      <c r="C733" t="str">
        <f t="shared" si="116"/>
        <v>102</v>
      </c>
      <c r="D733" t="s">
        <v>231</v>
      </c>
      <c r="E733" t="str">
        <f t="shared" si="117"/>
        <v>01</v>
      </c>
      <c r="F733" t="str">
        <f>"004"</f>
        <v>004</v>
      </c>
      <c r="G733" t="str">
        <f>"02"</f>
        <v>02</v>
      </c>
      <c r="H733" t="s">
        <v>0</v>
      </c>
      <c r="I733" t="s">
        <v>1174</v>
      </c>
      <c r="J733" t="s">
        <v>4305</v>
      </c>
      <c r="K733" t="str">
        <f t="shared" si="118"/>
        <v>04738</v>
      </c>
    </row>
    <row r="734" spans="1:11" customFormat="1" x14ac:dyDescent="0.25">
      <c r="A734" t="str">
        <f t="shared" si="112"/>
        <v>04</v>
      </c>
      <c r="B734" t="s">
        <v>130</v>
      </c>
      <c r="C734" t="str">
        <f t="shared" si="116"/>
        <v>102</v>
      </c>
      <c r="D734" t="s">
        <v>231</v>
      </c>
      <c r="E734" t="str">
        <f t="shared" si="117"/>
        <v>01</v>
      </c>
      <c r="F734" t="str">
        <f>"005"</f>
        <v>005</v>
      </c>
      <c r="G734" t="str">
        <f>""</f>
        <v/>
      </c>
      <c r="H734" t="s">
        <v>3</v>
      </c>
      <c r="I734" t="s">
        <v>1175</v>
      </c>
      <c r="J734" t="s">
        <v>4306</v>
      </c>
      <c r="K734" t="str">
        <f t="shared" si="118"/>
        <v>04738</v>
      </c>
    </row>
    <row r="735" spans="1:11" customFormat="1" x14ac:dyDescent="0.25">
      <c r="A735" t="str">
        <f t="shared" si="112"/>
        <v>04</v>
      </c>
      <c r="B735" t="s">
        <v>130</v>
      </c>
      <c r="C735" t="str">
        <f t="shared" si="116"/>
        <v>102</v>
      </c>
      <c r="D735" t="s">
        <v>231</v>
      </c>
      <c r="E735" t="str">
        <f t="shared" si="117"/>
        <v>01</v>
      </c>
      <c r="F735" t="str">
        <f>"006"</f>
        <v>006</v>
      </c>
      <c r="G735" t="str">
        <f>""</f>
        <v/>
      </c>
      <c r="H735" t="s">
        <v>1</v>
      </c>
      <c r="I735" t="s">
        <v>1176</v>
      </c>
      <c r="J735" t="s">
        <v>4307</v>
      </c>
      <c r="K735" t="str">
        <f t="shared" si="118"/>
        <v>04738</v>
      </c>
    </row>
    <row r="736" spans="1:11" customFormat="1" x14ac:dyDescent="0.25">
      <c r="A736" t="str">
        <f t="shared" si="112"/>
        <v>04</v>
      </c>
      <c r="B736" t="s">
        <v>130</v>
      </c>
      <c r="C736" t="str">
        <f t="shared" si="116"/>
        <v>102</v>
      </c>
      <c r="D736" t="s">
        <v>231</v>
      </c>
      <c r="E736" t="str">
        <f t="shared" si="117"/>
        <v>01</v>
      </c>
      <c r="F736" t="str">
        <f>"006"</f>
        <v>006</v>
      </c>
      <c r="G736" t="str">
        <f>""</f>
        <v/>
      </c>
      <c r="H736" t="s">
        <v>0</v>
      </c>
      <c r="I736" t="s">
        <v>1176</v>
      </c>
      <c r="J736" t="s">
        <v>4307</v>
      </c>
      <c r="K736" t="str">
        <f t="shared" si="118"/>
        <v>04738</v>
      </c>
    </row>
    <row r="737" spans="1:11" customFormat="1" x14ac:dyDescent="0.25">
      <c r="A737" t="str">
        <f t="shared" si="112"/>
        <v>04</v>
      </c>
      <c r="B737" t="s">
        <v>130</v>
      </c>
      <c r="C737" t="str">
        <f t="shared" si="116"/>
        <v>102</v>
      </c>
      <c r="D737" t="s">
        <v>231</v>
      </c>
      <c r="E737" t="str">
        <f t="shared" si="117"/>
        <v>01</v>
      </c>
      <c r="F737" t="str">
        <f>"007"</f>
        <v>007</v>
      </c>
      <c r="G737" t="str">
        <f>""</f>
        <v/>
      </c>
      <c r="H737" t="s">
        <v>1</v>
      </c>
      <c r="I737" t="s">
        <v>1177</v>
      </c>
      <c r="J737" t="s">
        <v>4308</v>
      </c>
      <c r="K737" t="str">
        <f t="shared" si="118"/>
        <v>04738</v>
      </c>
    </row>
    <row r="738" spans="1:11" customFormat="1" x14ac:dyDescent="0.25">
      <c r="A738" t="str">
        <f t="shared" si="112"/>
        <v>04</v>
      </c>
      <c r="B738" t="s">
        <v>130</v>
      </c>
      <c r="C738" t="str">
        <f t="shared" si="116"/>
        <v>102</v>
      </c>
      <c r="D738" t="s">
        <v>231</v>
      </c>
      <c r="E738" t="str">
        <f t="shared" si="117"/>
        <v>01</v>
      </c>
      <c r="F738" t="str">
        <f>"007"</f>
        <v>007</v>
      </c>
      <c r="G738" t="str">
        <f>""</f>
        <v/>
      </c>
      <c r="H738" t="s">
        <v>0</v>
      </c>
      <c r="I738" t="s">
        <v>1177</v>
      </c>
      <c r="J738" t="s">
        <v>4308</v>
      </c>
      <c r="K738" t="str">
        <f t="shared" si="118"/>
        <v>04738</v>
      </c>
    </row>
    <row r="739" spans="1:11" customFormat="1" x14ac:dyDescent="0.25">
      <c r="A739" t="str">
        <f t="shared" si="112"/>
        <v>04</v>
      </c>
      <c r="B739" t="s">
        <v>130</v>
      </c>
      <c r="C739" t="str">
        <f t="shared" si="116"/>
        <v>102</v>
      </c>
      <c r="D739" t="s">
        <v>231</v>
      </c>
      <c r="E739" t="str">
        <f t="shared" si="117"/>
        <v>01</v>
      </c>
      <c r="F739" t="str">
        <f>"007"</f>
        <v>007</v>
      </c>
      <c r="G739" t="str">
        <f>""</f>
        <v/>
      </c>
      <c r="H739" t="s">
        <v>2</v>
      </c>
      <c r="I739" t="s">
        <v>1177</v>
      </c>
      <c r="J739" t="s">
        <v>4308</v>
      </c>
      <c r="K739" t="str">
        <f t="shared" si="118"/>
        <v>04738</v>
      </c>
    </row>
    <row r="740" spans="1:11" customFormat="1" x14ac:dyDescent="0.25">
      <c r="A740" t="str">
        <f t="shared" si="112"/>
        <v>04</v>
      </c>
      <c r="B740" t="s">
        <v>130</v>
      </c>
      <c r="C740" t="str">
        <f t="shared" si="116"/>
        <v>102</v>
      </c>
      <c r="D740" t="s">
        <v>231</v>
      </c>
      <c r="E740" t="str">
        <f t="shared" si="117"/>
        <v>01</v>
      </c>
      <c r="F740" t="str">
        <f>"008"</f>
        <v>008</v>
      </c>
      <c r="G740" t="str">
        <f>""</f>
        <v/>
      </c>
      <c r="H740" t="s">
        <v>1</v>
      </c>
      <c r="I740" t="s">
        <v>1174</v>
      </c>
      <c r="J740" t="s">
        <v>4305</v>
      </c>
      <c r="K740" t="str">
        <f t="shared" si="118"/>
        <v>04738</v>
      </c>
    </row>
    <row r="741" spans="1:11" customFormat="1" x14ac:dyDescent="0.25">
      <c r="A741" t="str">
        <f t="shared" si="112"/>
        <v>04</v>
      </c>
      <c r="B741" t="s">
        <v>130</v>
      </c>
      <c r="C741" t="str">
        <f t="shared" si="116"/>
        <v>102</v>
      </c>
      <c r="D741" t="s">
        <v>231</v>
      </c>
      <c r="E741" t="str">
        <f t="shared" si="117"/>
        <v>01</v>
      </c>
      <c r="F741" t="str">
        <f>"008"</f>
        <v>008</v>
      </c>
      <c r="G741" t="str">
        <f>""</f>
        <v/>
      </c>
      <c r="H741" t="s">
        <v>0</v>
      </c>
      <c r="I741" t="s">
        <v>1174</v>
      </c>
      <c r="J741" t="s">
        <v>4305</v>
      </c>
      <c r="K741" t="str">
        <f t="shared" si="118"/>
        <v>04738</v>
      </c>
    </row>
    <row r="742" spans="1:11" customFormat="1" x14ac:dyDescent="0.25">
      <c r="A742" t="str">
        <f t="shared" si="112"/>
        <v>04</v>
      </c>
      <c r="B742" t="s">
        <v>130</v>
      </c>
      <c r="C742" t="str">
        <f t="shared" si="116"/>
        <v>102</v>
      </c>
      <c r="D742" t="s">
        <v>231</v>
      </c>
      <c r="E742" t="str">
        <f t="shared" si="117"/>
        <v>01</v>
      </c>
      <c r="F742" t="str">
        <f>"009"</f>
        <v>009</v>
      </c>
      <c r="G742" t="str">
        <f>""</f>
        <v/>
      </c>
      <c r="H742" t="s">
        <v>1</v>
      </c>
      <c r="I742" t="s">
        <v>1178</v>
      </c>
      <c r="J742" t="s">
        <v>4309</v>
      </c>
      <c r="K742" t="str">
        <f t="shared" si="118"/>
        <v>04738</v>
      </c>
    </row>
    <row r="743" spans="1:11" customFormat="1" x14ac:dyDescent="0.25">
      <c r="A743" t="str">
        <f t="shared" si="112"/>
        <v>04</v>
      </c>
      <c r="B743" t="s">
        <v>130</v>
      </c>
      <c r="C743" t="str">
        <f t="shared" si="116"/>
        <v>102</v>
      </c>
      <c r="D743" t="s">
        <v>231</v>
      </c>
      <c r="E743" t="str">
        <f t="shared" si="117"/>
        <v>01</v>
      </c>
      <c r="F743" t="str">
        <f>"009"</f>
        <v>009</v>
      </c>
      <c r="G743" t="str">
        <f>""</f>
        <v/>
      </c>
      <c r="H743" t="s">
        <v>0</v>
      </c>
      <c r="I743" t="s">
        <v>1178</v>
      </c>
      <c r="J743" t="s">
        <v>4309</v>
      </c>
      <c r="K743" t="str">
        <f t="shared" si="118"/>
        <v>04738</v>
      </c>
    </row>
    <row r="744" spans="1:11" customFormat="1" x14ac:dyDescent="0.25">
      <c r="A744" t="str">
        <f t="shared" si="112"/>
        <v>04</v>
      </c>
      <c r="B744" t="s">
        <v>130</v>
      </c>
      <c r="C744" t="str">
        <f t="shared" si="116"/>
        <v>102</v>
      </c>
      <c r="D744" t="s">
        <v>231</v>
      </c>
      <c r="E744" t="str">
        <f t="shared" si="117"/>
        <v>01</v>
      </c>
      <c r="F744" t="str">
        <f>"010"</f>
        <v>010</v>
      </c>
      <c r="G744" t="str">
        <f>""</f>
        <v/>
      </c>
      <c r="H744" t="s">
        <v>1</v>
      </c>
      <c r="I744" t="s">
        <v>1179</v>
      </c>
      <c r="J744" t="s">
        <v>4310</v>
      </c>
      <c r="K744" t="str">
        <f t="shared" si="118"/>
        <v>04738</v>
      </c>
    </row>
    <row r="745" spans="1:11" customFormat="1" x14ac:dyDescent="0.25">
      <c r="A745" t="str">
        <f t="shared" si="112"/>
        <v>04</v>
      </c>
      <c r="B745" t="s">
        <v>130</v>
      </c>
      <c r="C745" t="str">
        <f t="shared" si="116"/>
        <v>102</v>
      </c>
      <c r="D745" t="s">
        <v>231</v>
      </c>
      <c r="E745" t="str">
        <f t="shared" si="117"/>
        <v>01</v>
      </c>
      <c r="F745" t="str">
        <f>"010"</f>
        <v>010</v>
      </c>
      <c r="G745" t="str">
        <f>""</f>
        <v/>
      </c>
      <c r="H745" t="s">
        <v>0</v>
      </c>
      <c r="I745" t="s">
        <v>1179</v>
      </c>
      <c r="J745" t="s">
        <v>4310</v>
      </c>
      <c r="K745" t="str">
        <f t="shared" si="118"/>
        <v>04738</v>
      </c>
    </row>
    <row r="746" spans="1:11" customFormat="1" x14ac:dyDescent="0.25">
      <c r="A746" t="str">
        <f t="shared" si="112"/>
        <v>04</v>
      </c>
      <c r="B746" t="s">
        <v>130</v>
      </c>
      <c r="C746" t="str">
        <f t="shared" si="116"/>
        <v>102</v>
      </c>
      <c r="D746" t="s">
        <v>231</v>
      </c>
      <c r="E746" t="str">
        <f t="shared" si="117"/>
        <v>01</v>
      </c>
      <c r="F746" t="str">
        <f>"011"</f>
        <v>011</v>
      </c>
      <c r="G746" t="str">
        <f>"01"</f>
        <v>01</v>
      </c>
      <c r="H746" t="s">
        <v>1</v>
      </c>
      <c r="I746" t="s">
        <v>1180</v>
      </c>
      <c r="J746" t="s">
        <v>4311</v>
      </c>
      <c r="K746" t="str">
        <f>"04721"</f>
        <v>04721</v>
      </c>
    </row>
    <row r="747" spans="1:11" customFormat="1" x14ac:dyDescent="0.25">
      <c r="A747" t="str">
        <f t="shared" si="112"/>
        <v>04</v>
      </c>
      <c r="B747" t="s">
        <v>130</v>
      </c>
      <c r="C747" t="str">
        <f t="shared" si="116"/>
        <v>102</v>
      </c>
      <c r="D747" t="s">
        <v>231</v>
      </c>
      <c r="E747" t="str">
        <f t="shared" si="117"/>
        <v>01</v>
      </c>
      <c r="F747" t="str">
        <f>"011"</f>
        <v>011</v>
      </c>
      <c r="G747" t="str">
        <f>"02"</f>
        <v>02</v>
      </c>
      <c r="H747" t="s">
        <v>0</v>
      </c>
      <c r="I747" t="s">
        <v>1181</v>
      </c>
      <c r="J747" t="s">
        <v>4312</v>
      </c>
      <c r="K747" t="str">
        <f>"04727"</f>
        <v>04727</v>
      </c>
    </row>
    <row r="748" spans="1:11" customFormat="1" x14ac:dyDescent="0.25">
      <c r="A748" t="str">
        <f t="shared" si="112"/>
        <v>04</v>
      </c>
      <c r="B748" t="s">
        <v>130</v>
      </c>
      <c r="C748" t="str">
        <f t="shared" si="116"/>
        <v>102</v>
      </c>
      <c r="D748" t="s">
        <v>231</v>
      </c>
      <c r="E748" t="str">
        <f t="shared" si="117"/>
        <v>01</v>
      </c>
      <c r="F748" t="str">
        <f>"011"</f>
        <v>011</v>
      </c>
      <c r="G748" t="str">
        <f>"02"</f>
        <v>02</v>
      </c>
      <c r="H748" t="s">
        <v>2</v>
      </c>
      <c r="I748" t="s">
        <v>1181</v>
      </c>
      <c r="J748" t="s">
        <v>4312</v>
      </c>
      <c r="K748" t="str">
        <f>"04727"</f>
        <v>04727</v>
      </c>
    </row>
    <row r="749" spans="1:11" customFormat="1" x14ac:dyDescent="0.25">
      <c r="A749" t="str">
        <f t="shared" si="112"/>
        <v>04</v>
      </c>
      <c r="B749" t="s">
        <v>130</v>
      </c>
      <c r="C749" t="str">
        <f t="shared" si="116"/>
        <v>102</v>
      </c>
      <c r="D749" t="s">
        <v>231</v>
      </c>
      <c r="E749" t="str">
        <f t="shared" si="117"/>
        <v>01</v>
      </c>
      <c r="F749" t="str">
        <f>"012"</f>
        <v>012</v>
      </c>
      <c r="G749" t="str">
        <f>""</f>
        <v/>
      </c>
      <c r="H749" t="s">
        <v>1</v>
      </c>
      <c r="I749" t="s">
        <v>1182</v>
      </c>
      <c r="J749" t="s">
        <v>4313</v>
      </c>
      <c r="K749" t="str">
        <f>"04738"</f>
        <v>04738</v>
      </c>
    </row>
    <row r="750" spans="1:11" customFormat="1" x14ac:dyDescent="0.25">
      <c r="A750" t="str">
        <f t="shared" si="112"/>
        <v>04</v>
      </c>
      <c r="B750" t="s">
        <v>130</v>
      </c>
      <c r="C750" t="str">
        <f t="shared" si="116"/>
        <v>102</v>
      </c>
      <c r="D750" t="s">
        <v>231</v>
      </c>
      <c r="E750" t="str">
        <f t="shared" si="117"/>
        <v>01</v>
      </c>
      <c r="F750" t="str">
        <f>"012"</f>
        <v>012</v>
      </c>
      <c r="G750" t="str">
        <f>""</f>
        <v/>
      </c>
      <c r="H750" t="s">
        <v>0</v>
      </c>
      <c r="I750" t="s">
        <v>1182</v>
      </c>
      <c r="J750" t="s">
        <v>4313</v>
      </c>
      <c r="K750" t="str">
        <f>"04738"</f>
        <v>04738</v>
      </c>
    </row>
    <row r="751" spans="1:11" customFormat="1" x14ac:dyDescent="0.25">
      <c r="A751" t="str">
        <f t="shared" si="112"/>
        <v>04</v>
      </c>
      <c r="B751" t="s">
        <v>130</v>
      </c>
      <c r="C751" t="str">
        <f t="shared" si="116"/>
        <v>102</v>
      </c>
      <c r="D751" t="s">
        <v>231</v>
      </c>
      <c r="E751" t="str">
        <f t="shared" si="117"/>
        <v>01</v>
      </c>
      <c r="F751" t="str">
        <f>"013"</f>
        <v>013</v>
      </c>
      <c r="G751" t="str">
        <f>"01"</f>
        <v>01</v>
      </c>
      <c r="H751" t="s">
        <v>1</v>
      </c>
      <c r="I751" t="s">
        <v>1183</v>
      </c>
      <c r="J751" t="s">
        <v>4314</v>
      </c>
      <c r="K751" t="str">
        <f>"04738"</f>
        <v>04738</v>
      </c>
    </row>
    <row r="752" spans="1:11" customFormat="1" x14ac:dyDescent="0.25">
      <c r="A752" t="str">
        <f t="shared" si="112"/>
        <v>04</v>
      </c>
      <c r="B752" t="s">
        <v>130</v>
      </c>
      <c r="C752" t="str">
        <f t="shared" si="116"/>
        <v>102</v>
      </c>
      <c r="D752" t="s">
        <v>231</v>
      </c>
      <c r="E752" t="str">
        <f t="shared" si="117"/>
        <v>01</v>
      </c>
      <c r="F752" t="str">
        <f>"013"</f>
        <v>013</v>
      </c>
      <c r="G752" t="str">
        <f>"02"</f>
        <v>02</v>
      </c>
      <c r="H752" t="s">
        <v>0</v>
      </c>
      <c r="I752" t="s">
        <v>1176</v>
      </c>
      <c r="J752" t="s">
        <v>4307</v>
      </c>
      <c r="K752" t="str">
        <f>"04738"</f>
        <v>04738</v>
      </c>
    </row>
    <row r="753" spans="1:11" customFormat="1" x14ac:dyDescent="0.25">
      <c r="A753" t="str">
        <f t="shared" si="112"/>
        <v>04</v>
      </c>
      <c r="B753" t="s">
        <v>130</v>
      </c>
      <c r="C753" t="str">
        <f>"103"</f>
        <v>103</v>
      </c>
      <c r="D753" t="s">
        <v>232</v>
      </c>
      <c r="E753" t="str">
        <f t="shared" si="117"/>
        <v>01</v>
      </c>
      <c r="F753" t="str">
        <f t="shared" ref="F753:F758" si="119">"001"</f>
        <v>001</v>
      </c>
      <c r="G753" t="str">
        <f>"01"</f>
        <v>01</v>
      </c>
      <c r="H753" t="s">
        <v>1</v>
      </c>
      <c r="I753" t="s">
        <v>39</v>
      </c>
      <c r="J753" t="s">
        <v>4315</v>
      </c>
      <c r="K753" t="str">
        <f>"04650"</f>
        <v>04650</v>
      </c>
    </row>
    <row r="754" spans="1:11" customFormat="1" x14ac:dyDescent="0.25">
      <c r="A754" t="str">
        <f t="shared" si="112"/>
        <v>04</v>
      </c>
      <c r="B754" t="s">
        <v>130</v>
      </c>
      <c r="C754" t="str">
        <f>"103"</f>
        <v>103</v>
      </c>
      <c r="D754" t="s">
        <v>232</v>
      </c>
      <c r="E754" t="str">
        <f t="shared" si="117"/>
        <v>01</v>
      </c>
      <c r="F754" t="str">
        <f t="shared" si="119"/>
        <v>001</v>
      </c>
      <c r="G754" t="str">
        <f>"02"</f>
        <v>02</v>
      </c>
      <c r="H754" t="s">
        <v>0</v>
      </c>
      <c r="I754" t="s">
        <v>1184</v>
      </c>
      <c r="J754" t="s">
        <v>4316</v>
      </c>
      <c r="K754" t="str">
        <f>"04661"</f>
        <v>04661</v>
      </c>
    </row>
    <row r="755" spans="1:11" customFormat="1" x14ac:dyDescent="0.25">
      <c r="A755" t="str">
        <f t="shared" si="112"/>
        <v>04</v>
      </c>
      <c r="B755" t="s">
        <v>130</v>
      </c>
      <c r="C755" t="str">
        <f>"103"</f>
        <v>103</v>
      </c>
      <c r="D755" t="s">
        <v>232</v>
      </c>
      <c r="E755" t="str">
        <f t="shared" si="117"/>
        <v>01</v>
      </c>
      <c r="F755" t="str">
        <f t="shared" si="119"/>
        <v>001</v>
      </c>
      <c r="G755" t="str">
        <f>"02"</f>
        <v>02</v>
      </c>
      <c r="H755" t="s">
        <v>2</v>
      </c>
      <c r="I755" t="s">
        <v>1184</v>
      </c>
      <c r="J755" t="s">
        <v>4316</v>
      </c>
      <c r="K755" t="str">
        <f>"04661"</f>
        <v>04661</v>
      </c>
    </row>
    <row r="756" spans="1:11" customFormat="1" x14ac:dyDescent="0.25">
      <c r="A756" t="str">
        <f t="shared" si="112"/>
        <v>04</v>
      </c>
      <c r="B756" t="s">
        <v>130</v>
      </c>
      <c r="C756" t="str">
        <f>"901"</f>
        <v>901</v>
      </c>
      <c r="D756" t="s">
        <v>233</v>
      </c>
      <c r="E756" t="str">
        <f t="shared" si="117"/>
        <v>01</v>
      </c>
      <c r="F756" t="str">
        <f t="shared" si="119"/>
        <v>001</v>
      </c>
      <c r="G756" t="str">
        <f>""</f>
        <v/>
      </c>
      <c r="H756" t="s">
        <v>3</v>
      </c>
      <c r="I756" t="s">
        <v>936</v>
      </c>
      <c r="J756" t="s">
        <v>4317</v>
      </c>
      <c r="K756" t="str">
        <f>"04530"</f>
        <v>04530</v>
      </c>
    </row>
    <row r="757" spans="1:11" customFormat="1" x14ac:dyDescent="0.25">
      <c r="A757" t="str">
        <f t="shared" si="112"/>
        <v>04</v>
      </c>
      <c r="B757" t="s">
        <v>130</v>
      </c>
      <c r="C757" t="str">
        <f t="shared" ref="C757:C820" si="120">"902"</f>
        <v>902</v>
      </c>
      <c r="D757" t="s">
        <v>234</v>
      </c>
      <c r="E757" t="str">
        <f t="shared" si="117"/>
        <v>01</v>
      </c>
      <c r="F757" t="str">
        <f t="shared" si="119"/>
        <v>001</v>
      </c>
      <c r="G757" t="str">
        <f>"01"</f>
        <v>01</v>
      </c>
      <c r="H757" t="s">
        <v>1</v>
      </c>
      <c r="I757" t="s">
        <v>1185</v>
      </c>
      <c r="J757" t="s">
        <v>4318</v>
      </c>
      <c r="K757" t="str">
        <f>"04715"</f>
        <v>04715</v>
      </c>
    </row>
    <row r="758" spans="1:11" customFormat="1" x14ac:dyDescent="0.25">
      <c r="A758" t="str">
        <f t="shared" si="112"/>
        <v>04</v>
      </c>
      <c r="B758" t="s">
        <v>130</v>
      </c>
      <c r="C758" t="str">
        <f t="shared" si="120"/>
        <v>902</v>
      </c>
      <c r="D758" t="s">
        <v>234</v>
      </c>
      <c r="E758" t="str">
        <f t="shared" si="117"/>
        <v>01</v>
      </c>
      <c r="F758" t="str">
        <f t="shared" si="119"/>
        <v>001</v>
      </c>
      <c r="G758" t="str">
        <f>"02"</f>
        <v>02</v>
      </c>
      <c r="H758" t="s">
        <v>0</v>
      </c>
      <c r="I758" t="s">
        <v>1186</v>
      </c>
      <c r="J758" t="s">
        <v>4319</v>
      </c>
      <c r="K758" t="str">
        <f>"04715"</f>
        <v>04715</v>
      </c>
    </row>
    <row r="759" spans="1:11" customFormat="1" x14ac:dyDescent="0.25">
      <c r="A759" t="str">
        <f t="shared" si="112"/>
        <v>04</v>
      </c>
      <c r="B759" t="s">
        <v>130</v>
      </c>
      <c r="C759" t="str">
        <f t="shared" si="120"/>
        <v>902</v>
      </c>
      <c r="D759" t="s">
        <v>234</v>
      </c>
      <c r="E759" t="str">
        <f t="shared" si="117"/>
        <v>01</v>
      </c>
      <c r="F759" t="str">
        <f>"002"</f>
        <v>002</v>
      </c>
      <c r="G759" t="str">
        <f>""</f>
        <v/>
      </c>
      <c r="H759" t="s">
        <v>1</v>
      </c>
      <c r="I759" t="s">
        <v>1187</v>
      </c>
      <c r="J759" t="s">
        <v>4320</v>
      </c>
      <c r="K759" t="str">
        <f t="shared" ref="K759:K769" si="121">"04700"</f>
        <v>04700</v>
      </c>
    </row>
    <row r="760" spans="1:11" customFormat="1" x14ac:dyDescent="0.25">
      <c r="A760" t="str">
        <f t="shared" si="112"/>
        <v>04</v>
      </c>
      <c r="B760" t="s">
        <v>130</v>
      </c>
      <c r="C760" t="str">
        <f t="shared" si="120"/>
        <v>902</v>
      </c>
      <c r="D760" t="s">
        <v>234</v>
      </c>
      <c r="E760" t="str">
        <f t="shared" si="117"/>
        <v>01</v>
      </c>
      <c r="F760" t="str">
        <f>"002"</f>
        <v>002</v>
      </c>
      <c r="G760" t="str">
        <f>""</f>
        <v/>
      </c>
      <c r="H760" t="s">
        <v>0</v>
      </c>
      <c r="I760" t="s">
        <v>1187</v>
      </c>
      <c r="J760" t="s">
        <v>4320</v>
      </c>
      <c r="K760" t="str">
        <f t="shared" si="121"/>
        <v>04700</v>
      </c>
    </row>
    <row r="761" spans="1:11" customFormat="1" x14ac:dyDescent="0.25">
      <c r="A761" t="str">
        <f t="shared" si="112"/>
        <v>04</v>
      </c>
      <c r="B761" t="s">
        <v>130</v>
      </c>
      <c r="C761" t="str">
        <f t="shared" si="120"/>
        <v>902</v>
      </c>
      <c r="D761" t="s">
        <v>234</v>
      </c>
      <c r="E761" t="str">
        <f t="shared" si="117"/>
        <v>01</v>
      </c>
      <c r="F761" t="str">
        <f>"003"</f>
        <v>003</v>
      </c>
      <c r="G761" t="str">
        <f>""</f>
        <v/>
      </c>
      <c r="H761" t="s">
        <v>1</v>
      </c>
      <c r="I761" t="s">
        <v>1188</v>
      </c>
      <c r="J761" t="s">
        <v>4321</v>
      </c>
      <c r="K761" t="str">
        <f t="shared" si="121"/>
        <v>04700</v>
      </c>
    </row>
    <row r="762" spans="1:11" customFormat="1" x14ac:dyDescent="0.25">
      <c r="A762" t="str">
        <f t="shared" si="112"/>
        <v>04</v>
      </c>
      <c r="B762" t="s">
        <v>130</v>
      </c>
      <c r="C762" t="str">
        <f t="shared" si="120"/>
        <v>902</v>
      </c>
      <c r="D762" t="s">
        <v>234</v>
      </c>
      <c r="E762" t="str">
        <f t="shared" si="117"/>
        <v>01</v>
      </c>
      <c r="F762" t="str">
        <f>"003"</f>
        <v>003</v>
      </c>
      <c r="G762" t="str">
        <f>""</f>
        <v/>
      </c>
      <c r="H762" t="s">
        <v>0</v>
      </c>
      <c r="I762" t="s">
        <v>1188</v>
      </c>
      <c r="J762" t="s">
        <v>4321</v>
      </c>
      <c r="K762" t="str">
        <f t="shared" si="121"/>
        <v>04700</v>
      </c>
    </row>
    <row r="763" spans="1:11" customFormat="1" x14ac:dyDescent="0.25">
      <c r="A763" t="str">
        <f t="shared" si="112"/>
        <v>04</v>
      </c>
      <c r="B763" t="s">
        <v>130</v>
      </c>
      <c r="C763" t="str">
        <f t="shared" si="120"/>
        <v>902</v>
      </c>
      <c r="D763" t="s">
        <v>234</v>
      </c>
      <c r="E763" t="str">
        <f t="shared" si="117"/>
        <v>01</v>
      </c>
      <c r="F763" t="str">
        <f>"004"</f>
        <v>004</v>
      </c>
      <c r="G763" t="str">
        <f>""</f>
        <v/>
      </c>
      <c r="H763" t="s">
        <v>3</v>
      </c>
      <c r="I763" t="s">
        <v>1189</v>
      </c>
      <c r="J763" t="s">
        <v>4322</v>
      </c>
      <c r="K763" t="str">
        <f t="shared" si="121"/>
        <v>04700</v>
      </c>
    </row>
    <row r="764" spans="1:11" customFormat="1" x14ac:dyDescent="0.25">
      <c r="A764" t="str">
        <f t="shared" si="112"/>
        <v>04</v>
      </c>
      <c r="B764" t="s">
        <v>130</v>
      </c>
      <c r="C764" t="str">
        <f t="shared" si="120"/>
        <v>902</v>
      </c>
      <c r="D764" t="s">
        <v>234</v>
      </c>
      <c r="E764" t="str">
        <f t="shared" si="117"/>
        <v>01</v>
      </c>
      <c r="F764" t="str">
        <f>"005"</f>
        <v>005</v>
      </c>
      <c r="G764" t="str">
        <f>""</f>
        <v/>
      </c>
      <c r="H764" t="s">
        <v>1</v>
      </c>
      <c r="I764" t="s">
        <v>1190</v>
      </c>
      <c r="J764" t="s">
        <v>4323</v>
      </c>
      <c r="K764" t="str">
        <f t="shared" si="121"/>
        <v>04700</v>
      </c>
    </row>
    <row r="765" spans="1:11" customFormat="1" x14ac:dyDescent="0.25">
      <c r="A765" t="str">
        <f t="shared" si="112"/>
        <v>04</v>
      </c>
      <c r="B765" t="s">
        <v>130</v>
      </c>
      <c r="C765" t="str">
        <f t="shared" si="120"/>
        <v>902</v>
      </c>
      <c r="D765" t="s">
        <v>234</v>
      </c>
      <c r="E765" t="str">
        <f t="shared" si="117"/>
        <v>01</v>
      </c>
      <c r="F765" t="str">
        <f>"005"</f>
        <v>005</v>
      </c>
      <c r="G765" t="str">
        <f>""</f>
        <v/>
      </c>
      <c r="H765" t="s">
        <v>0</v>
      </c>
      <c r="I765" t="s">
        <v>1190</v>
      </c>
      <c r="J765" t="s">
        <v>4323</v>
      </c>
      <c r="K765" t="str">
        <f t="shared" si="121"/>
        <v>04700</v>
      </c>
    </row>
    <row r="766" spans="1:11" customFormat="1" x14ac:dyDescent="0.25">
      <c r="A766" t="str">
        <f t="shared" si="112"/>
        <v>04</v>
      </c>
      <c r="B766" t="s">
        <v>130</v>
      </c>
      <c r="C766" t="str">
        <f t="shared" si="120"/>
        <v>902</v>
      </c>
      <c r="D766" t="s">
        <v>234</v>
      </c>
      <c r="E766" t="str">
        <f t="shared" si="117"/>
        <v>01</v>
      </c>
      <c r="F766" t="str">
        <f>"006"</f>
        <v>006</v>
      </c>
      <c r="G766" t="str">
        <f>""</f>
        <v/>
      </c>
      <c r="H766" t="s">
        <v>1</v>
      </c>
      <c r="I766" t="s">
        <v>1191</v>
      </c>
      <c r="J766" t="s">
        <v>4324</v>
      </c>
      <c r="K766" t="str">
        <f t="shared" si="121"/>
        <v>04700</v>
      </c>
    </row>
    <row r="767" spans="1:11" customFormat="1" x14ac:dyDescent="0.25">
      <c r="A767" t="str">
        <f t="shared" si="112"/>
        <v>04</v>
      </c>
      <c r="B767" t="s">
        <v>130</v>
      </c>
      <c r="C767" t="str">
        <f t="shared" si="120"/>
        <v>902</v>
      </c>
      <c r="D767" t="s">
        <v>234</v>
      </c>
      <c r="E767" t="str">
        <f t="shared" si="117"/>
        <v>01</v>
      </c>
      <c r="F767" t="str">
        <f>"006"</f>
        <v>006</v>
      </c>
      <c r="G767" t="str">
        <f>""</f>
        <v/>
      </c>
      <c r="H767" t="s">
        <v>0</v>
      </c>
      <c r="I767" t="s">
        <v>1191</v>
      </c>
      <c r="J767" t="s">
        <v>4324</v>
      </c>
      <c r="K767" t="str">
        <f t="shared" si="121"/>
        <v>04700</v>
      </c>
    </row>
    <row r="768" spans="1:11" customFormat="1" x14ac:dyDescent="0.25">
      <c r="A768" t="str">
        <f t="shared" si="112"/>
        <v>04</v>
      </c>
      <c r="B768" t="s">
        <v>130</v>
      </c>
      <c r="C768" t="str">
        <f t="shared" si="120"/>
        <v>902</v>
      </c>
      <c r="D768" t="s">
        <v>234</v>
      </c>
      <c r="E768" t="str">
        <f t="shared" si="117"/>
        <v>01</v>
      </c>
      <c r="F768" t="str">
        <f>"007"</f>
        <v>007</v>
      </c>
      <c r="G768" t="str">
        <f>""</f>
        <v/>
      </c>
      <c r="H768" t="s">
        <v>1</v>
      </c>
      <c r="I768" t="s">
        <v>1192</v>
      </c>
      <c r="J768" t="s">
        <v>4325</v>
      </c>
      <c r="K768" t="str">
        <f t="shared" si="121"/>
        <v>04700</v>
      </c>
    </row>
    <row r="769" spans="1:11" customFormat="1" x14ac:dyDescent="0.25">
      <c r="A769" t="str">
        <f t="shared" si="112"/>
        <v>04</v>
      </c>
      <c r="B769" t="s">
        <v>130</v>
      </c>
      <c r="C769" t="str">
        <f t="shared" si="120"/>
        <v>902</v>
      </c>
      <c r="D769" t="s">
        <v>234</v>
      </c>
      <c r="E769" t="str">
        <f t="shared" si="117"/>
        <v>01</v>
      </c>
      <c r="F769" t="str">
        <f>"007"</f>
        <v>007</v>
      </c>
      <c r="G769" t="str">
        <f>""</f>
        <v/>
      </c>
      <c r="H769" t="s">
        <v>0</v>
      </c>
      <c r="I769" t="s">
        <v>1192</v>
      </c>
      <c r="J769" t="s">
        <v>4325</v>
      </c>
      <c r="K769" t="str">
        <f t="shared" si="121"/>
        <v>04700</v>
      </c>
    </row>
    <row r="770" spans="1:11" customFormat="1" x14ac:dyDescent="0.25">
      <c r="A770" t="str">
        <f t="shared" si="112"/>
        <v>04</v>
      </c>
      <c r="B770" t="s">
        <v>130</v>
      </c>
      <c r="C770" t="str">
        <f t="shared" si="120"/>
        <v>902</v>
      </c>
      <c r="D770" t="s">
        <v>234</v>
      </c>
      <c r="E770" t="str">
        <f t="shared" si="117"/>
        <v>01</v>
      </c>
      <c r="F770" t="str">
        <f>"008"</f>
        <v>008</v>
      </c>
      <c r="G770" t="str">
        <f>""</f>
        <v/>
      </c>
      <c r="H770" t="s">
        <v>3</v>
      </c>
      <c r="I770" t="s">
        <v>1193</v>
      </c>
      <c r="J770" t="s">
        <v>4326</v>
      </c>
      <c r="K770" t="str">
        <f>"04710"</f>
        <v>04710</v>
      </c>
    </row>
    <row r="771" spans="1:11" customFormat="1" x14ac:dyDescent="0.25">
      <c r="A771" t="str">
        <f t="shared" ref="A771:A834" si="122">"04"</f>
        <v>04</v>
      </c>
      <c r="B771" t="s">
        <v>130</v>
      </c>
      <c r="C771" t="str">
        <f t="shared" si="120"/>
        <v>902</v>
      </c>
      <c r="D771" t="s">
        <v>234</v>
      </c>
      <c r="E771" t="str">
        <f t="shared" si="117"/>
        <v>01</v>
      </c>
      <c r="F771" t="str">
        <f>"009"</f>
        <v>009</v>
      </c>
      <c r="G771" t="str">
        <f>""</f>
        <v/>
      </c>
      <c r="H771" t="s">
        <v>3</v>
      </c>
      <c r="I771" t="s">
        <v>1194</v>
      </c>
      <c r="J771" t="s">
        <v>4327</v>
      </c>
      <c r="K771" t="str">
        <f>"04710"</f>
        <v>04710</v>
      </c>
    </row>
    <row r="772" spans="1:11" customFormat="1" x14ac:dyDescent="0.25">
      <c r="A772" t="str">
        <f t="shared" si="122"/>
        <v>04</v>
      </c>
      <c r="B772" t="s">
        <v>130</v>
      </c>
      <c r="C772" t="str">
        <f t="shared" si="120"/>
        <v>902</v>
      </c>
      <c r="D772" t="s">
        <v>234</v>
      </c>
      <c r="E772" t="str">
        <f t="shared" si="117"/>
        <v>01</v>
      </c>
      <c r="F772" t="str">
        <f>"010"</f>
        <v>010</v>
      </c>
      <c r="G772" t="str">
        <f>""</f>
        <v/>
      </c>
      <c r="H772" t="s">
        <v>1</v>
      </c>
      <c r="I772" t="s">
        <v>1195</v>
      </c>
      <c r="J772" t="s">
        <v>4328</v>
      </c>
      <c r="K772" t="str">
        <f>"04710"</f>
        <v>04710</v>
      </c>
    </row>
    <row r="773" spans="1:11" customFormat="1" x14ac:dyDescent="0.25">
      <c r="A773" t="str">
        <f t="shared" si="122"/>
        <v>04</v>
      </c>
      <c r="B773" t="s">
        <v>130</v>
      </c>
      <c r="C773" t="str">
        <f t="shared" si="120"/>
        <v>902</v>
      </c>
      <c r="D773" t="s">
        <v>234</v>
      </c>
      <c r="E773" t="str">
        <f t="shared" si="117"/>
        <v>01</v>
      </c>
      <c r="F773" t="str">
        <f>"010"</f>
        <v>010</v>
      </c>
      <c r="G773" t="str">
        <f>""</f>
        <v/>
      </c>
      <c r="H773" t="s">
        <v>0</v>
      </c>
      <c r="I773" t="s">
        <v>1195</v>
      </c>
      <c r="J773" t="s">
        <v>4328</v>
      </c>
      <c r="K773" t="str">
        <f>"04710"</f>
        <v>04710</v>
      </c>
    </row>
    <row r="774" spans="1:11" customFormat="1" x14ac:dyDescent="0.25">
      <c r="A774" t="str">
        <f t="shared" si="122"/>
        <v>04</v>
      </c>
      <c r="B774" t="s">
        <v>130</v>
      </c>
      <c r="C774" t="str">
        <f t="shared" si="120"/>
        <v>902</v>
      </c>
      <c r="D774" t="s">
        <v>234</v>
      </c>
      <c r="E774" t="str">
        <f t="shared" si="117"/>
        <v>01</v>
      </c>
      <c r="F774" t="str">
        <f>"011"</f>
        <v>011</v>
      </c>
      <c r="G774" t="str">
        <f>""</f>
        <v/>
      </c>
      <c r="H774" t="s">
        <v>3</v>
      </c>
      <c r="I774" t="s">
        <v>1196</v>
      </c>
      <c r="J774" t="s">
        <v>4329</v>
      </c>
      <c r="K774" t="str">
        <f>"04716"</f>
        <v>04716</v>
      </c>
    </row>
    <row r="775" spans="1:11" customFormat="1" x14ac:dyDescent="0.25">
      <c r="A775" t="str">
        <f t="shared" si="122"/>
        <v>04</v>
      </c>
      <c r="B775" t="s">
        <v>130</v>
      </c>
      <c r="C775" t="str">
        <f t="shared" si="120"/>
        <v>902</v>
      </c>
      <c r="D775" t="s">
        <v>234</v>
      </c>
      <c r="E775" t="str">
        <f t="shared" si="117"/>
        <v>01</v>
      </c>
      <c r="F775" t="str">
        <f>"012"</f>
        <v>012</v>
      </c>
      <c r="G775" t="str">
        <f>""</f>
        <v/>
      </c>
      <c r="H775" t="s">
        <v>1</v>
      </c>
      <c r="I775" t="s">
        <v>1196</v>
      </c>
      <c r="J775" t="s">
        <v>4329</v>
      </c>
      <c r="K775" t="str">
        <f>"04716"</f>
        <v>04716</v>
      </c>
    </row>
    <row r="776" spans="1:11" customFormat="1" x14ac:dyDescent="0.25">
      <c r="A776" t="str">
        <f t="shared" si="122"/>
        <v>04</v>
      </c>
      <c r="B776" t="s">
        <v>130</v>
      </c>
      <c r="C776" t="str">
        <f t="shared" si="120"/>
        <v>902</v>
      </c>
      <c r="D776" t="s">
        <v>234</v>
      </c>
      <c r="E776" t="str">
        <f t="shared" si="117"/>
        <v>01</v>
      </c>
      <c r="F776" t="str">
        <f>"012"</f>
        <v>012</v>
      </c>
      <c r="G776" t="str">
        <f>""</f>
        <v/>
      </c>
      <c r="H776" t="s">
        <v>0</v>
      </c>
      <c r="I776" t="s">
        <v>1196</v>
      </c>
      <c r="J776" t="s">
        <v>4329</v>
      </c>
      <c r="K776" t="str">
        <f>"04716"</f>
        <v>04716</v>
      </c>
    </row>
    <row r="777" spans="1:11" customFormat="1" x14ac:dyDescent="0.25">
      <c r="A777" t="str">
        <f t="shared" si="122"/>
        <v>04</v>
      </c>
      <c r="B777" t="s">
        <v>130</v>
      </c>
      <c r="C777" t="str">
        <f t="shared" si="120"/>
        <v>902</v>
      </c>
      <c r="D777" t="s">
        <v>234</v>
      </c>
      <c r="E777" t="str">
        <f t="shared" si="117"/>
        <v>01</v>
      </c>
      <c r="F777" t="str">
        <f>"013"</f>
        <v>013</v>
      </c>
      <c r="G777" t="str">
        <f>""</f>
        <v/>
      </c>
      <c r="H777" t="s">
        <v>1</v>
      </c>
      <c r="I777" t="s">
        <v>1197</v>
      </c>
      <c r="J777" t="s">
        <v>4330</v>
      </c>
      <c r="K777" t="str">
        <f>"04716"</f>
        <v>04716</v>
      </c>
    </row>
    <row r="778" spans="1:11" customFormat="1" x14ac:dyDescent="0.25">
      <c r="A778" t="str">
        <f t="shared" si="122"/>
        <v>04</v>
      </c>
      <c r="B778" t="s">
        <v>130</v>
      </c>
      <c r="C778" t="str">
        <f t="shared" si="120"/>
        <v>902</v>
      </c>
      <c r="D778" t="s">
        <v>234</v>
      </c>
      <c r="E778" t="str">
        <f t="shared" si="117"/>
        <v>01</v>
      </c>
      <c r="F778" t="str">
        <f>"013"</f>
        <v>013</v>
      </c>
      <c r="G778" t="str">
        <f>""</f>
        <v/>
      </c>
      <c r="H778" t="s">
        <v>0</v>
      </c>
      <c r="I778" t="s">
        <v>1197</v>
      </c>
      <c r="J778" t="s">
        <v>4330</v>
      </c>
      <c r="K778" t="str">
        <f>"04716"</f>
        <v>04716</v>
      </c>
    </row>
    <row r="779" spans="1:11" customFormat="1" x14ac:dyDescent="0.25">
      <c r="A779" t="str">
        <f t="shared" si="122"/>
        <v>04</v>
      </c>
      <c r="B779" t="s">
        <v>130</v>
      </c>
      <c r="C779" t="str">
        <f t="shared" si="120"/>
        <v>902</v>
      </c>
      <c r="D779" t="s">
        <v>234</v>
      </c>
      <c r="E779" t="str">
        <f t="shared" si="117"/>
        <v>01</v>
      </c>
      <c r="F779" t="str">
        <f>"014"</f>
        <v>014</v>
      </c>
      <c r="G779" t="str">
        <f>""</f>
        <v/>
      </c>
      <c r="H779" t="s">
        <v>1</v>
      </c>
      <c r="I779" t="s">
        <v>1104</v>
      </c>
      <c r="J779" t="s">
        <v>4331</v>
      </c>
      <c r="K779" t="str">
        <f t="shared" ref="K779:K784" si="123">"04700"</f>
        <v>04700</v>
      </c>
    </row>
    <row r="780" spans="1:11" customFormat="1" x14ac:dyDescent="0.25">
      <c r="A780" t="str">
        <f t="shared" si="122"/>
        <v>04</v>
      </c>
      <c r="B780" t="s">
        <v>130</v>
      </c>
      <c r="C780" t="str">
        <f t="shared" si="120"/>
        <v>902</v>
      </c>
      <c r="D780" t="s">
        <v>234</v>
      </c>
      <c r="E780" t="str">
        <f t="shared" si="117"/>
        <v>01</v>
      </c>
      <c r="F780" t="str">
        <f>"014"</f>
        <v>014</v>
      </c>
      <c r="G780" t="str">
        <f>""</f>
        <v/>
      </c>
      <c r="H780" t="s">
        <v>0</v>
      </c>
      <c r="I780" t="s">
        <v>1104</v>
      </c>
      <c r="J780" t="s">
        <v>4331</v>
      </c>
      <c r="K780" t="str">
        <f t="shared" si="123"/>
        <v>04700</v>
      </c>
    </row>
    <row r="781" spans="1:11" customFormat="1" x14ac:dyDescent="0.25">
      <c r="A781" t="str">
        <f t="shared" si="122"/>
        <v>04</v>
      </c>
      <c r="B781" t="s">
        <v>130</v>
      </c>
      <c r="C781" t="str">
        <f t="shared" si="120"/>
        <v>902</v>
      </c>
      <c r="D781" t="s">
        <v>234</v>
      </c>
      <c r="E781" t="str">
        <f t="shared" si="117"/>
        <v>01</v>
      </c>
      <c r="F781" t="str">
        <f>"015"</f>
        <v>015</v>
      </c>
      <c r="G781" t="str">
        <f>""</f>
        <v/>
      </c>
      <c r="H781" t="s">
        <v>1</v>
      </c>
      <c r="I781" t="s">
        <v>1198</v>
      </c>
      <c r="J781" t="s">
        <v>4332</v>
      </c>
      <c r="K781" t="str">
        <f t="shared" si="123"/>
        <v>04700</v>
      </c>
    </row>
    <row r="782" spans="1:11" customFormat="1" x14ac:dyDescent="0.25">
      <c r="A782" t="str">
        <f t="shared" si="122"/>
        <v>04</v>
      </c>
      <c r="B782" t="s">
        <v>130</v>
      </c>
      <c r="C782" t="str">
        <f t="shared" si="120"/>
        <v>902</v>
      </c>
      <c r="D782" t="s">
        <v>234</v>
      </c>
      <c r="E782" t="str">
        <f t="shared" si="117"/>
        <v>01</v>
      </c>
      <c r="F782" t="str">
        <f>"015"</f>
        <v>015</v>
      </c>
      <c r="G782" t="str">
        <f>""</f>
        <v/>
      </c>
      <c r="H782" t="s">
        <v>0</v>
      </c>
      <c r="I782" t="s">
        <v>1198</v>
      </c>
      <c r="J782" t="s">
        <v>4332</v>
      </c>
      <c r="K782" t="str">
        <f t="shared" si="123"/>
        <v>04700</v>
      </c>
    </row>
    <row r="783" spans="1:11" customFormat="1" x14ac:dyDescent="0.25">
      <c r="A783" t="str">
        <f t="shared" si="122"/>
        <v>04</v>
      </c>
      <c r="B783" t="s">
        <v>130</v>
      </c>
      <c r="C783" t="str">
        <f t="shared" si="120"/>
        <v>902</v>
      </c>
      <c r="D783" t="s">
        <v>234</v>
      </c>
      <c r="E783" t="str">
        <f t="shared" si="117"/>
        <v>01</v>
      </c>
      <c r="F783" t="str">
        <f>"016"</f>
        <v>016</v>
      </c>
      <c r="G783" t="str">
        <f>""</f>
        <v/>
      </c>
      <c r="H783" t="s">
        <v>3</v>
      </c>
      <c r="I783" t="s">
        <v>1199</v>
      </c>
      <c r="J783" t="s">
        <v>4333</v>
      </c>
      <c r="K783" t="str">
        <f t="shared" si="123"/>
        <v>04700</v>
      </c>
    </row>
    <row r="784" spans="1:11" customFormat="1" x14ac:dyDescent="0.25">
      <c r="A784" t="str">
        <f t="shared" si="122"/>
        <v>04</v>
      </c>
      <c r="B784" t="s">
        <v>130</v>
      </c>
      <c r="C784" t="str">
        <f t="shared" si="120"/>
        <v>902</v>
      </c>
      <c r="D784" t="s">
        <v>234</v>
      </c>
      <c r="E784" t="str">
        <f t="shared" si="117"/>
        <v>01</v>
      </c>
      <c r="F784" t="str">
        <f>"017"</f>
        <v>017</v>
      </c>
      <c r="G784" t="str">
        <f>""</f>
        <v/>
      </c>
      <c r="H784" t="s">
        <v>3</v>
      </c>
      <c r="I784" t="s">
        <v>1189</v>
      </c>
      <c r="J784" t="s">
        <v>4322</v>
      </c>
      <c r="K784" t="str">
        <f t="shared" si="123"/>
        <v>04700</v>
      </c>
    </row>
    <row r="785" spans="1:11" customFormat="1" x14ac:dyDescent="0.25">
      <c r="A785" t="str">
        <f t="shared" si="122"/>
        <v>04</v>
      </c>
      <c r="B785" t="s">
        <v>130</v>
      </c>
      <c r="C785" t="str">
        <f t="shared" si="120"/>
        <v>902</v>
      </c>
      <c r="D785" t="s">
        <v>234</v>
      </c>
      <c r="E785" t="str">
        <f t="shared" si="117"/>
        <v>01</v>
      </c>
      <c r="F785" t="str">
        <f>"018"</f>
        <v>018</v>
      </c>
      <c r="G785" t="str">
        <f>""</f>
        <v/>
      </c>
      <c r="H785" t="s">
        <v>1</v>
      </c>
      <c r="I785" t="s">
        <v>1200</v>
      </c>
      <c r="J785" t="s">
        <v>4334</v>
      </c>
      <c r="K785" t="str">
        <f>"04715"</f>
        <v>04715</v>
      </c>
    </row>
    <row r="786" spans="1:11" customFormat="1" x14ac:dyDescent="0.25">
      <c r="A786" t="str">
        <f t="shared" si="122"/>
        <v>04</v>
      </c>
      <c r="B786" t="s">
        <v>130</v>
      </c>
      <c r="C786" t="str">
        <f t="shared" si="120"/>
        <v>902</v>
      </c>
      <c r="D786" t="s">
        <v>234</v>
      </c>
      <c r="E786" t="str">
        <f t="shared" si="117"/>
        <v>01</v>
      </c>
      <c r="F786" t="str">
        <f>"018"</f>
        <v>018</v>
      </c>
      <c r="G786" t="str">
        <f>""</f>
        <v/>
      </c>
      <c r="H786" t="s">
        <v>0</v>
      </c>
      <c r="I786" t="s">
        <v>1200</v>
      </c>
      <c r="J786" t="s">
        <v>4334</v>
      </c>
      <c r="K786" t="str">
        <f>"04715"</f>
        <v>04715</v>
      </c>
    </row>
    <row r="787" spans="1:11" customFormat="1" x14ac:dyDescent="0.25">
      <c r="A787" t="str">
        <f t="shared" si="122"/>
        <v>04</v>
      </c>
      <c r="B787" t="s">
        <v>130</v>
      </c>
      <c r="C787" t="str">
        <f t="shared" si="120"/>
        <v>902</v>
      </c>
      <c r="D787" t="s">
        <v>234</v>
      </c>
      <c r="E787" t="str">
        <f t="shared" si="117"/>
        <v>01</v>
      </c>
      <c r="F787" t="str">
        <f>"019"</f>
        <v>019</v>
      </c>
      <c r="G787" t="str">
        <f>""</f>
        <v/>
      </c>
      <c r="H787" t="s">
        <v>1</v>
      </c>
      <c r="I787" t="s">
        <v>1201</v>
      </c>
      <c r="J787" t="s">
        <v>4335</v>
      </c>
      <c r="K787" t="str">
        <f>"04712"</f>
        <v>04712</v>
      </c>
    </row>
    <row r="788" spans="1:11" customFormat="1" x14ac:dyDescent="0.25">
      <c r="A788" t="str">
        <f t="shared" si="122"/>
        <v>04</v>
      </c>
      <c r="B788" t="s">
        <v>130</v>
      </c>
      <c r="C788" t="str">
        <f t="shared" si="120"/>
        <v>902</v>
      </c>
      <c r="D788" t="s">
        <v>234</v>
      </c>
      <c r="E788" t="str">
        <f t="shared" si="117"/>
        <v>01</v>
      </c>
      <c r="F788" t="str">
        <f>"019"</f>
        <v>019</v>
      </c>
      <c r="G788" t="str">
        <f>""</f>
        <v/>
      </c>
      <c r="H788" t="s">
        <v>0</v>
      </c>
      <c r="I788" t="s">
        <v>1201</v>
      </c>
      <c r="J788" t="s">
        <v>4335</v>
      </c>
      <c r="K788" t="str">
        <f>"04712"</f>
        <v>04712</v>
      </c>
    </row>
    <row r="789" spans="1:11" customFormat="1" x14ac:dyDescent="0.25">
      <c r="A789" t="str">
        <f t="shared" si="122"/>
        <v>04</v>
      </c>
      <c r="B789" t="s">
        <v>130</v>
      </c>
      <c r="C789" t="str">
        <f t="shared" si="120"/>
        <v>902</v>
      </c>
      <c r="D789" t="s">
        <v>234</v>
      </c>
      <c r="E789" t="str">
        <f t="shared" ref="E789:E852" si="124">"01"</f>
        <v>01</v>
      </c>
      <c r="F789" t="str">
        <f>"020"</f>
        <v>020</v>
      </c>
      <c r="G789" t="str">
        <f>""</f>
        <v/>
      </c>
      <c r="H789" t="s">
        <v>1</v>
      </c>
      <c r="I789" t="s">
        <v>1202</v>
      </c>
      <c r="J789" t="s">
        <v>4336</v>
      </c>
      <c r="K789" t="str">
        <f>"04712"</f>
        <v>04712</v>
      </c>
    </row>
    <row r="790" spans="1:11" customFormat="1" x14ac:dyDescent="0.25">
      <c r="A790" t="str">
        <f t="shared" si="122"/>
        <v>04</v>
      </c>
      <c r="B790" t="s">
        <v>130</v>
      </c>
      <c r="C790" t="str">
        <f t="shared" si="120"/>
        <v>902</v>
      </c>
      <c r="D790" t="s">
        <v>234</v>
      </c>
      <c r="E790" t="str">
        <f t="shared" si="124"/>
        <v>01</v>
      </c>
      <c r="F790" t="str">
        <f>"020"</f>
        <v>020</v>
      </c>
      <c r="G790" t="str">
        <f>""</f>
        <v/>
      </c>
      <c r="H790" t="s">
        <v>0</v>
      </c>
      <c r="I790" t="s">
        <v>1202</v>
      </c>
      <c r="J790" t="s">
        <v>4336</v>
      </c>
      <c r="K790" t="str">
        <f>"04712"</f>
        <v>04712</v>
      </c>
    </row>
    <row r="791" spans="1:11" customFormat="1" x14ac:dyDescent="0.25">
      <c r="A791" t="str">
        <f t="shared" si="122"/>
        <v>04</v>
      </c>
      <c r="B791" t="s">
        <v>130</v>
      </c>
      <c r="C791" t="str">
        <f t="shared" si="120"/>
        <v>902</v>
      </c>
      <c r="D791" t="s">
        <v>234</v>
      </c>
      <c r="E791" t="str">
        <f t="shared" si="124"/>
        <v>01</v>
      </c>
      <c r="F791" t="str">
        <f>"021"</f>
        <v>021</v>
      </c>
      <c r="G791" t="str">
        <f>""</f>
        <v/>
      </c>
      <c r="H791" t="s">
        <v>1</v>
      </c>
      <c r="I791" t="s">
        <v>1203</v>
      </c>
      <c r="J791" t="s">
        <v>4337</v>
      </c>
      <c r="K791" t="str">
        <f t="shared" ref="K791:K797" si="125">"04700"</f>
        <v>04700</v>
      </c>
    </row>
    <row r="792" spans="1:11" customFormat="1" x14ac:dyDescent="0.25">
      <c r="A792" t="str">
        <f t="shared" si="122"/>
        <v>04</v>
      </c>
      <c r="B792" t="s">
        <v>130</v>
      </c>
      <c r="C792" t="str">
        <f t="shared" si="120"/>
        <v>902</v>
      </c>
      <c r="D792" t="s">
        <v>234</v>
      </c>
      <c r="E792" t="str">
        <f t="shared" si="124"/>
        <v>01</v>
      </c>
      <c r="F792" t="str">
        <f>"021"</f>
        <v>021</v>
      </c>
      <c r="G792" t="str">
        <f>""</f>
        <v/>
      </c>
      <c r="H792" t="s">
        <v>0</v>
      </c>
      <c r="I792" t="s">
        <v>1203</v>
      </c>
      <c r="J792" t="s">
        <v>4337</v>
      </c>
      <c r="K792" t="str">
        <f t="shared" si="125"/>
        <v>04700</v>
      </c>
    </row>
    <row r="793" spans="1:11" customFormat="1" x14ac:dyDescent="0.25">
      <c r="A793" t="str">
        <f t="shared" si="122"/>
        <v>04</v>
      </c>
      <c r="B793" t="s">
        <v>130</v>
      </c>
      <c r="C793" t="str">
        <f t="shared" si="120"/>
        <v>902</v>
      </c>
      <c r="D793" t="s">
        <v>234</v>
      </c>
      <c r="E793" t="str">
        <f t="shared" si="124"/>
        <v>01</v>
      </c>
      <c r="F793" t="str">
        <f>"022"</f>
        <v>022</v>
      </c>
      <c r="G793" t="str">
        <f>""</f>
        <v/>
      </c>
      <c r="H793" t="s">
        <v>1</v>
      </c>
      <c r="I793" t="s">
        <v>1204</v>
      </c>
      <c r="J793" t="s">
        <v>4338</v>
      </c>
      <c r="K793" t="str">
        <f t="shared" si="125"/>
        <v>04700</v>
      </c>
    </row>
    <row r="794" spans="1:11" customFormat="1" x14ac:dyDescent="0.25">
      <c r="A794" t="str">
        <f t="shared" si="122"/>
        <v>04</v>
      </c>
      <c r="B794" t="s">
        <v>130</v>
      </c>
      <c r="C794" t="str">
        <f t="shared" si="120"/>
        <v>902</v>
      </c>
      <c r="D794" t="s">
        <v>234</v>
      </c>
      <c r="E794" t="str">
        <f t="shared" si="124"/>
        <v>01</v>
      </c>
      <c r="F794" t="str">
        <f>"022"</f>
        <v>022</v>
      </c>
      <c r="G794" t="str">
        <f>""</f>
        <v/>
      </c>
      <c r="H794" t="s">
        <v>0</v>
      </c>
      <c r="I794" t="s">
        <v>1204</v>
      </c>
      <c r="J794" t="s">
        <v>4338</v>
      </c>
      <c r="K794" t="str">
        <f t="shared" si="125"/>
        <v>04700</v>
      </c>
    </row>
    <row r="795" spans="1:11" customFormat="1" x14ac:dyDescent="0.25">
      <c r="A795" t="str">
        <f t="shared" si="122"/>
        <v>04</v>
      </c>
      <c r="B795" t="s">
        <v>130</v>
      </c>
      <c r="C795" t="str">
        <f t="shared" si="120"/>
        <v>902</v>
      </c>
      <c r="D795" t="s">
        <v>234</v>
      </c>
      <c r="E795" t="str">
        <f t="shared" si="124"/>
        <v>01</v>
      </c>
      <c r="F795" t="str">
        <f>"023"</f>
        <v>023</v>
      </c>
      <c r="G795" t="str">
        <f>""</f>
        <v/>
      </c>
      <c r="H795" t="s">
        <v>3</v>
      </c>
      <c r="I795" t="s">
        <v>1189</v>
      </c>
      <c r="J795" t="s">
        <v>4322</v>
      </c>
      <c r="K795" t="str">
        <f t="shared" si="125"/>
        <v>04700</v>
      </c>
    </row>
    <row r="796" spans="1:11" customFormat="1" x14ac:dyDescent="0.25">
      <c r="A796" t="str">
        <f t="shared" si="122"/>
        <v>04</v>
      </c>
      <c r="B796" t="s">
        <v>130</v>
      </c>
      <c r="C796" t="str">
        <f t="shared" si="120"/>
        <v>902</v>
      </c>
      <c r="D796" t="s">
        <v>234</v>
      </c>
      <c r="E796" t="str">
        <f t="shared" si="124"/>
        <v>01</v>
      </c>
      <c r="F796" t="str">
        <f>"024"</f>
        <v>024</v>
      </c>
      <c r="G796" t="str">
        <f>""</f>
        <v/>
      </c>
      <c r="H796" t="s">
        <v>1</v>
      </c>
      <c r="I796" t="s">
        <v>1191</v>
      </c>
      <c r="J796" t="s">
        <v>4324</v>
      </c>
      <c r="K796" t="str">
        <f t="shared" si="125"/>
        <v>04700</v>
      </c>
    </row>
    <row r="797" spans="1:11" customFormat="1" x14ac:dyDescent="0.25">
      <c r="A797" t="str">
        <f t="shared" si="122"/>
        <v>04</v>
      </c>
      <c r="B797" t="s">
        <v>130</v>
      </c>
      <c r="C797" t="str">
        <f t="shared" si="120"/>
        <v>902</v>
      </c>
      <c r="D797" t="s">
        <v>234</v>
      </c>
      <c r="E797" t="str">
        <f t="shared" si="124"/>
        <v>01</v>
      </c>
      <c r="F797" t="str">
        <f>"024"</f>
        <v>024</v>
      </c>
      <c r="G797" t="str">
        <f>""</f>
        <v/>
      </c>
      <c r="H797" t="s">
        <v>0</v>
      </c>
      <c r="I797" t="s">
        <v>1191</v>
      </c>
      <c r="J797" t="s">
        <v>4324</v>
      </c>
      <c r="K797" t="str">
        <f t="shared" si="125"/>
        <v>04700</v>
      </c>
    </row>
    <row r="798" spans="1:11" customFormat="1" x14ac:dyDescent="0.25">
      <c r="A798" t="str">
        <f t="shared" si="122"/>
        <v>04</v>
      </c>
      <c r="B798" t="s">
        <v>130</v>
      </c>
      <c r="C798" t="str">
        <f t="shared" si="120"/>
        <v>902</v>
      </c>
      <c r="D798" t="s">
        <v>234</v>
      </c>
      <c r="E798" t="str">
        <f t="shared" si="124"/>
        <v>01</v>
      </c>
      <c r="F798" t="str">
        <f>"025"</f>
        <v>025</v>
      </c>
      <c r="G798" t="str">
        <f>""</f>
        <v/>
      </c>
      <c r="H798" t="s">
        <v>1</v>
      </c>
      <c r="I798" t="s">
        <v>1194</v>
      </c>
      <c r="J798" t="s">
        <v>4327</v>
      </c>
      <c r="K798" t="str">
        <f>"04710"</f>
        <v>04710</v>
      </c>
    </row>
    <row r="799" spans="1:11" customFormat="1" x14ac:dyDescent="0.25">
      <c r="A799" t="str">
        <f t="shared" si="122"/>
        <v>04</v>
      </c>
      <c r="B799" t="s">
        <v>130</v>
      </c>
      <c r="C799" t="str">
        <f t="shared" si="120"/>
        <v>902</v>
      </c>
      <c r="D799" t="s">
        <v>234</v>
      </c>
      <c r="E799" t="str">
        <f t="shared" si="124"/>
        <v>01</v>
      </c>
      <c r="F799" t="str">
        <f>"025"</f>
        <v>025</v>
      </c>
      <c r="G799" t="str">
        <f>""</f>
        <v/>
      </c>
      <c r="H799" t="s">
        <v>0</v>
      </c>
      <c r="I799" t="s">
        <v>1194</v>
      </c>
      <c r="J799" t="s">
        <v>4327</v>
      </c>
      <c r="K799" t="str">
        <f>"04710"</f>
        <v>04710</v>
      </c>
    </row>
    <row r="800" spans="1:11" customFormat="1" x14ac:dyDescent="0.25">
      <c r="A800" t="str">
        <f t="shared" si="122"/>
        <v>04</v>
      </c>
      <c r="B800" t="s">
        <v>130</v>
      </c>
      <c r="C800" t="str">
        <f t="shared" si="120"/>
        <v>902</v>
      </c>
      <c r="D800" t="s">
        <v>234</v>
      </c>
      <c r="E800" t="str">
        <f t="shared" si="124"/>
        <v>01</v>
      </c>
      <c r="F800" t="str">
        <f>"026"</f>
        <v>026</v>
      </c>
      <c r="G800" t="str">
        <f>""</f>
        <v/>
      </c>
      <c r="H800" t="s">
        <v>3</v>
      </c>
      <c r="I800" t="s">
        <v>1198</v>
      </c>
      <c r="J800" t="s">
        <v>4332</v>
      </c>
      <c r="K800" t="str">
        <f>"04700"</f>
        <v>04700</v>
      </c>
    </row>
    <row r="801" spans="1:11" customFormat="1" x14ac:dyDescent="0.25">
      <c r="A801" t="str">
        <f t="shared" si="122"/>
        <v>04</v>
      </c>
      <c r="B801" t="s">
        <v>130</v>
      </c>
      <c r="C801" t="str">
        <f t="shared" si="120"/>
        <v>902</v>
      </c>
      <c r="D801" t="s">
        <v>234</v>
      </c>
      <c r="E801" t="str">
        <f t="shared" si="124"/>
        <v>01</v>
      </c>
      <c r="F801" t="str">
        <f>"027"</f>
        <v>027</v>
      </c>
      <c r="G801" t="str">
        <f>""</f>
        <v/>
      </c>
      <c r="H801" t="s">
        <v>3</v>
      </c>
      <c r="I801" t="s">
        <v>1189</v>
      </c>
      <c r="J801" t="s">
        <v>4322</v>
      </c>
      <c r="K801" t="str">
        <f>"04700"</f>
        <v>04700</v>
      </c>
    </row>
    <row r="802" spans="1:11" customFormat="1" x14ac:dyDescent="0.25">
      <c r="A802" t="str">
        <f t="shared" si="122"/>
        <v>04</v>
      </c>
      <c r="B802" t="s">
        <v>130</v>
      </c>
      <c r="C802" t="str">
        <f t="shared" si="120"/>
        <v>902</v>
      </c>
      <c r="D802" t="s">
        <v>234</v>
      </c>
      <c r="E802" t="str">
        <f t="shared" si="124"/>
        <v>01</v>
      </c>
      <c r="F802" t="str">
        <f>"028"</f>
        <v>028</v>
      </c>
      <c r="G802" t="str">
        <f>""</f>
        <v/>
      </c>
      <c r="H802" t="s">
        <v>1</v>
      </c>
      <c r="I802" t="s">
        <v>1204</v>
      </c>
      <c r="J802" t="s">
        <v>4338</v>
      </c>
      <c r="K802" t="str">
        <f>"04700"</f>
        <v>04700</v>
      </c>
    </row>
    <row r="803" spans="1:11" customFormat="1" x14ac:dyDescent="0.25">
      <c r="A803" t="str">
        <f t="shared" si="122"/>
        <v>04</v>
      </c>
      <c r="B803" t="s">
        <v>130</v>
      </c>
      <c r="C803" t="str">
        <f t="shared" si="120"/>
        <v>902</v>
      </c>
      <c r="D803" t="s">
        <v>234</v>
      </c>
      <c r="E803" t="str">
        <f t="shared" si="124"/>
        <v>01</v>
      </c>
      <c r="F803" t="str">
        <f>"028"</f>
        <v>028</v>
      </c>
      <c r="G803" t="str">
        <f>""</f>
        <v/>
      </c>
      <c r="H803" t="s">
        <v>0</v>
      </c>
      <c r="I803" t="s">
        <v>1204</v>
      </c>
      <c r="J803" t="s">
        <v>4338</v>
      </c>
      <c r="K803" t="str">
        <f>"04700"</f>
        <v>04700</v>
      </c>
    </row>
    <row r="804" spans="1:11" customFormat="1" x14ac:dyDescent="0.25">
      <c r="A804" t="str">
        <f t="shared" si="122"/>
        <v>04</v>
      </c>
      <c r="B804" t="s">
        <v>130</v>
      </c>
      <c r="C804" t="str">
        <f t="shared" si="120"/>
        <v>902</v>
      </c>
      <c r="D804" t="s">
        <v>234</v>
      </c>
      <c r="E804" t="str">
        <f t="shared" si="124"/>
        <v>01</v>
      </c>
      <c r="F804" t="str">
        <f>"029"</f>
        <v>029</v>
      </c>
      <c r="G804" t="str">
        <f>""</f>
        <v/>
      </c>
      <c r="H804" t="s">
        <v>3</v>
      </c>
      <c r="I804" t="s">
        <v>1205</v>
      </c>
      <c r="J804" t="s">
        <v>4339</v>
      </c>
      <c r="K804" t="str">
        <f>"04716"</f>
        <v>04716</v>
      </c>
    </row>
    <row r="805" spans="1:11" customFormat="1" x14ac:dyDescent="0.25">
      <c r="A805" t="str">
        <f t="shared" si="122"/>
        <v>04</v>
      </c>
      <c r="B805" t="s">
        <v>130</v>
      </c>
      <c r="C805" t="str">
        <f t="shared" si="120"/>
        <v>902</v>
      </c>
      <c r="D805" t="s">
        <v>234</v>
      </c>
      <c r="E805" t="str">
        <f t="shared" si="124"/>
        <v>01</v>
      </c>
      <c r="F805" t="str">
        <f>"030"</f>
        <v>030</v>
      </c>
      <c r="G805" t="str">
        <f>""</f>
        <v/>
      </c>
      <c r="H805" t="s">
        <v>3</v>
      </c>
      <c r="I805" t="s">
        <v>1199</v>
      </c>
      <c r="J805" t="s">
        <v>4333</v>
      </c>
      <c r="K805" t="str">
        <f>"04700"</f>
        <v>04700</v>
      </c>
    </row>
    <row r="806" spans="1:11" customFormat="1" x14ac:dyDescent="0.25">
      <c r="A806" t="str">
        <f t="shared" si="122"/>
        <v>04</v>
      </c>
      <c r="B806" t="s">
        <v>130</v>
      </c>
      <c r="C806" t="str">
        <f t="shared" si="120"/>
        <v>902</v>
      </c>
      <c r="D806" t="s">
        <v>234</v>
      </c>
      <c r="E806" t="str">
        <f t="shared" si="124"/>
        <v>01</v>
      </c>
      <c r="F806" t="str">
        <f>"032"</f>
        <v>032</v>
      </c>
      <c r="G806" t="str">
        <f>""</f>
        <v/>
      </c>
      <c r="H806" t="s">
        <v>1</v>
      </c>
      <c r="I806" t="s">
        <v>1206</v>
      </c>
      <c r="J806" t="s">
        <v>4340</v>
      </c>
      <c r="K806" t="str">
        <f>"04711"</f>
        <v>04711</v>
      </c>
    </row>
    <row r="807" spans="1:11" customFormat="1" x14ac:dyDescent="0.25">
      <c r="A807" t="str">
        <f t="shared" si="122"/>
        <v>04</v>
      </c>
      <c r="B807" t="s">
        <v>130</v>
      </c>
      <c r="C807" t="str">
        <f t="shared" si="120"/>
        <v>902</v>
      </c>
      <c r="D807" t="s">
        <v>234</v>
      </c>
      <c r="E807" t="str">
        <f t="shared" si="124"/>
        <v>01</v>
      </c>
      <c r="F807" t="str">
        <f>"032"</f>
        <v>032</v>
      </c>
      <c r="G807" t="str">
        <f>""</f>
        <v/>
      </c>
      <c r="H807" t="s">
        <v>0</v>
      </c>
      <c r="I807" t="s">
        <v>1206</v>
      </c>
      <c r="J807" t="s">
        <v>4340</v>
      </c>
      <c r="K807" t="str">
        <f>"04711"</f>
        <v>04711</v>
      </c>
    </row>
    <row r="808" spans="1:11" customFormat="1" x14ac:dyDescent="0.25">
      <c r="A808" t="str">
        <f t="shared" si="122"/>
        <v>04</v>
      </c>
      <c r="B808" t="s">
        <v>130</v>
      </c>
      <c r="C808" t="str">
        <f t="shared" si="120"/>
        <v>902</v>
      </c>
      <c r="D808" t="s">
        <v>234</v>
      </c>
      <c r="E808" t="str">
        <f t="shared" si="124"/>
        <v>01</v>
      </c>
      <c r="F808" t="str">
        <f>"032"</f>
        <v>032</v>
      </c>
      <c r="G808" t="str">
        <f>""</f>
        <v/>
      </c>
      <c r="H808" t="s">
        <v>2</v>
      </c>
      <c r="I808" t="s">
        <v>1206</v>
      </c>
      <c r="J808" t="s">
        <v>4340</v>
      </c>
      <c r="K808" t="str">
        <f>"04711"</f>
        <v>04711</v>
      </c>
    </row>
    <row r="809" spans="1:11" customFormat="1" x14ac:dyDescent="0.25">
      <c r="A809" t="str">
        <f t="shared" si="122"/>
        <v>04</v>
      </c>
      <c r="B809" t="s">
        <v>130</v>
      </c>
      <c r="C809" t="str">
        <f t="shared" si="120"/>
        <v>902</v>
      </c>
      <c r="D809" t="s">
        <v>234</v>
      </c>
      <c r="E809" t="str">
        <f t="shared" si="124"/>
        <v>01</v>
      </c>
      <c r="F809" t="str">
        <f>"033"</f>
        <v>033</v>
      </c>
      <c r="G809" t="str">
        <f>""</f>
        <v/>
      </c>
      <c r="H809" t="s">
        <v>3</v>
      </c>
      <c r="I809" t="s">
        <v>1207</v>
      </c>
      <c r="J809" t="s">
        <v>4341</v>
      </c>
      <c r="K809" t="str">
        <f>"04700"</f>
        <v>04700</v>
      </c>
    </row>
    <row r="810" spans="1:11" customFormat="1" x14ac:dyDescent="0.25">
      <c r="A810" t="str">
        <f t="shared" si="122"/>
        <v>04</v>
      </c>
      <c r="B810" t="s">
        <v>130</v>
      </c>
      <c r="C810" t="str">
        <f t="shared" si="120"/>
        <v>902</v>
      </c>
      <c r="D810" t="s">
        <v>234</v>
      </c>
      <c r="E810" t="str">
        <f t="shared" si="124"/>
        <v>01</v>
      </c>
      <c r="F810" t="str">
        <f>"034"</f>
        <v>034</v>
      </c>
      <c r="G810" t="str">
        <f>""</f>
        <v/>
      </c>
      <c r="H810" t="s">
        <v>1</v>
      </c>
      <c r="I810" t="s">
        <v>1190</v>
      </c>
      <c r="J810" t="s">
        <v>4323</v>
      </c>
      <c r="K810" t="str">
        <f>"04700"</f>
        <v>04700</v>
      </c>
    </row>
    <row r="811" spans="1:11" customFormat="1" x14ac:dyDescent="0.25">
      <c r="A811" t="str">
        <f t="shared" si="122"/>
        <v>04</v>
      </c>
      <c r="B811" t="s">
        <v>130</v>
      </c>
      <c r="C811" t="str">
        <f t="shared" si="120"/>
        <v>902</v>
      </c>
      <c r="D811" t="s">
        <v>234</v>
      </c>
      <c r="E811" t="str">
        <f t="shared" si="124"/>
        <v>01</v>
      </c>
      <c r="F811" t="str">
        <f>"034"</f>
        <v>034</v>
      </c>
      <c r="G811" t="str">
        <f>""</f>
        <v/>
      </c>
      <c r="H811" t="s">
        <v>0</v>
      </c>
      <c r="I811" t="s">
        <v>1190</v>
      </c>
      <c r="J811" t="s">
        <v>4323</v>
      </c>
      <c r="K811" t="str">
        <f>"04700"</f>
        <v>04700</v>
      </c>
    </row>
    <row r="812" spans="1:11" customFormat="1" x14ac:dyDescent="0.25">
      <c r="A812" t="str">
        <f t="shared" si="122"/>
        <v>04</v>
      </c>
      <c r="B812" t="s">
        <v>130</v>
      </c>
      <c r="C812" t="str">
        <f t="shared" si="120"/>
        <v>902</v>
      </c>
      <c r="D812" t="s">
        <v>234</v>
      </c>
      <c r="E812" t="str">
        <f t="shared" si="124"/>
        <v>01</v>
      </c>
      <c r="F812" t="str">
        <f>"035"</f>
        <v>035</v>
      </c>
      <c r="G812" t="str">
        <f>""</f>
        <v/>
      </c>
      <c r="H812" t="s">
        <v>1</v>
      </c>
      <c r="I812" t="s">
        <v>1203</v>
      </c>
      <c r="J812" t="s">
        <v>4337</v>
      </c>
      <c r="K812" t="str">
        <f>"04700"</f>
        <v>04700</v>
      </c>
    </row>
    <row r="813" spans="1:11" customFormat="1" x14ac:dyDescent="0.25">
      <c r="A813" t="str">
        <f t="shared" si="122"/>
        <v>04</v>
      </c>
      <c r="B813" t="s">
        <v>130</v>
      </c>
      <c r="C813" t="str">
        <f t="shared" si="120"/>
        <v>902</v>
      </c>
      <c r="D813" t="s">
        <v>234</v>
      </c>
      <c r="E813" t="str">
        <f t="shared" si="124"/>
        <v>01</v>
      </c>
      <c r="F813" t="str">
        <f>"035"</f>
        <v>035</v>
      </c>
      <c r="G813" t="str">
        <f>""</f>
        <v/>
      </c>
      <c r="H813" t="s">
        <v>0</v>
      </c>
      <c r="I813" t="s">
        <v>1203</v>
      </c>
      <c r="J813" t="s">
        <v>4337</v>
      </c>
      <c r="K813" t="str">
        <f>"04700"</f>
        <v>04700</v>
      </c>
    </row>
    <row r="814" spans="1:11" customFormat="1" x14ac:dyDescent="0.25">
      <c r="A814" t="str">
        <f t="shared" si="122"/>
        <v>04</v>
      </c>
      <c r="B814" t="s">
        <v>130</v>
      </c>
      <c r="C814" t="str">
        <f t="shared" si="120"/>
        <v>902</v>
      </c>
      <c r="D814" t="s">
        <v>234</v>
      </c>
      <c r="E814" t="str">
        <f t="shared" si="124"/>
        <v>01</v>
      </c>
      <c r="F814" t="str">
        <f>"036"</f>
        <v>036</v>
      </c>
      <c r="G814" t="str">
        <f>""</f>
        <v/>
      </c>
      <c r="H814" t="s">
        <v>1</v>
      </c>
      <c r="I814" t="s">
        <v>1208</v>
      </c>
      <c r="J814" t="s">
        <v>4342</v>
      </c>
      <c r="K814" t="str">
        <f>"04711"</f>
        <v>04711</v>
      </c>
    </row>
    <row r="815" spans="1:11" customFormat="1" x14ac:dyDescent="0.25">
      <c r="A815" t="str">
        <f t="shared" si="122"/>
        <v>04</v>
      </c>
      <c r="B815" t="s">
        <v>130</v>
      </c>
      <c r="C815" t="str">
        <f t="shared" si="120"/>
        <v>902</v>
      </c>
      <c r="D815" t="s">
        <v>234</v>
      </c>
      <c r="E815" t="str">
        <f t="shared" si="124"/>
        <v>01</v>
      </c>
      <c r="F815" t="str">
        <f>"036"</f>
        <v>036</v>
      </c>
      <c r="G815" t="str">
        <f>""</f>
        <v/>
      </c>
      <c r="H815" t="s">
        <v>0</v>
      </c>
      <c r="I815" t="s">
        <v>1208</v>
      </c>
      <c r="J815" t="s">
        <v>4342</v>
      </c>
      <c r="K815" t="str">
        <f>"04711"</f>
        <v>04711</v>
      </c>
    </row>
    <row r="816" spans="1:11" customFormat="1" x14ac:dyDescent="0.25">
      <c r="A816" t="str">
        <f t="shared" si="122"/>
        <v>04</v>
      </c>
      <c r="B816" t="s">
        <v>130</v>
      </c>
      <c r="C816" t="str">
        <f t="shared" si="120"/>
        <v>902</v>
      </c>
      <c r="D816" t="s">
        <v>234</v>
      </c>
      <c r="E816" t="str">
        <f t="shared" si="124"/>
        <v>01</v>
      </c>
      <c r="F816" t="str">
        <f>"037"</f>
        <v>037</v>
      </c>
      <c r="G816" t="str">
        <f>""</f>
        <v/>
      </c>
      <c r="H816" t="s">
        <v>1</v>
      </c>
      <c r="I816" t="s">
        <v>1187</v>
      </c>
      <c r="J816" t="s">
        <v>4320</v>
      </c>
      <c r="K816" t="str">
        <f>"04700"</f>
        <v>04700</v>
      </c>
    </row>
    <row r="817" spans="1:11" customFormat="1" x14ac:dyDescent="0.25">
      <c r="A817" t="str">
        <f t="shared" si="122"/>
        <v>04</v>
      </c>
      <c r="B817" t="s">
        <v>130</v>
      </c>
      <c r="C817" t="str">
        <f t="shared" si="120"/>
        <v>902</v>
      </c>
      <c r="D817" t="s">
        <v>234</v>
      </c>
      <c r="E817" t="str">
        <f t="shared" si="124"/>
        <v>01</v>
      </c>
      <c r="F817" t="str">
        <f>"037"</f>
        <v>037</v>
      </c>
      <c r="G817" t="str">
        <f>""</f>
        <v/>
      </c>
      <c r="H817" t="s">
        <v>0</v>
      </c>
      <c r="I817" t="s">
        <v>1187</v>
      </c>
      <c r="J817" t="s">
        <v>4320</v>
      </c>
      <c r="K817" t="str">
        <f>"04700"</f>
        <v>04700</v>
      </c>
    </row>
    <row r="818" spans="1:11" customFormat="1" x14ac:dyDescent="0.25">
      <c r="A818" t="str">
        <f t="shared" si="122"/>
        <v>04</v>
      </c>
      <c r="B818" t="s">
        <v>130</v>
      </c>
      <c r="C818" t="str">
        <f t="shared" si="120"/>
        <v>902</v>
      </c>
      <c r="D818" t="s">
        <v>234</v>
      </c>
      <c r="E818" t="str">
        <f t="shared" si="124"/>
        <v>01</v>
      </c>
      <c r="F818" t="str">
        <f>"038"</f>
        <v>038</v>
      </c>
      <c r="G818" t="str">
        <f>""</f>
        <v/>
      </c>
      <c r="H818" t="s">
        <v>1</v>
      </c>
      <c r="I818" t="s">
        <v>1188</v>
      </c>
      <c r="J818" t="s">
        <v>4321</v>
      </c>
      <c r="K818" t="str">
        <f>"04700"</f>
        <v>04700</v>
      </c>
    </row>
    <row r="819" spans="1:11" customFormat="1" x14ac:dyDescent="0.25">
      <c r="A819" t="str">
        <f t="shared" si="122"/>
        <v>04</v>
      </c>
      <c r="B819" t="s">
        <v>130</v>
      </c>
      <c r="C819" t="str">
        <f t="shared" si="120"/>
        <v>902</v>
      </c>
      <c r="D819" t="s">
        <v>234</v>
      </c>
      <c r="E819" t="str">
        <f t="shared" si="124"/>
        <v>01</v>
      </c>
      <c r="F819" t="str">
        <f>"038"</f>
        <v>038</v>
      </c>
      <c r="G819" t="str">
        <f>""</f>
        <v/>
      </c>
      <c r="H819" t="s">
        <v>0</v>
      </c>
      <c r="I819" t="s">
        <v>1188</v>
      </c>
      <c r="J819" t="s">
        <v>4321</v>
      </c>
      <c r="K819" t="str">
        <f>"04700"</f>
        <v>04700</v>
      </c>
    </row>
    <row r="820" spans="1:11" customFormat="1" x14ac:dyDescent="0.25">
      <c r="A820" t="str">
        <f t="shared" si="122"/>
        <v>04</v>
      </c>
      <c r="B820" t="s">
        <v>130</v>
      </c>
      <c r="C820" t="str">
        <f t="shared" si="120"/>
        <v>902</v>
      </c>
      <c r="D820" t="s">
        <v>234</v>
      </c>
      <c r="E820" t="str">
        <f t="shared" si="124"/>
        <v>01</v>
      </c>
      <c r="F820" t="str">
        <f>"039"</f>
        <v>039</v>
      </c>
      <c r="G820" t="str">
        <f>""</f>
        <v/>
      </c>
      <c r="H820" t="s">
        <v>1</v>
      </c>
      <c r="I820" t="s">
        <v>1209</v>
      </c>
      <c r="J820" t="s">
        <v>4343</v>
      </c>
      <c r="K820" t="str">
        <f>"04711"</f>
        <v>04711</v>
      </c>
    </row>
    <row r="821" spans="1:11" customFormat="1" x14ac:dyDescent="0.25">
      <c r="A821" t="str">
        <f t="shared" si="122"/>
        <v>04</v>
      </c>
      <c r="B821" t="s">
        <v>130</v>
      </c>
      <c r="C821" t="str">
        <f t="shared" ref="C821:C840" si="126">"902"</f>
        <v>902</v>
      </c>
      <c r="D821" t="s">
        <v>234</v>
      </c>
      <c r="E821" t="str">
        <f t="shared" si="124"/>
        <v>01</v>
      </c>
      <c r="F821" t="str">
        <f>"039"</f>
        <v>039</v>
      </c>
      <c r="G821" t="str">
        <f>""</f>
        <v/>
      </c>
      <c r="H821" t="s">
        <v>0</v>
      </c>
      <c r="I821" t="s">
        <v>1209</v>
      </c>
      <c r="J821" t="s">
        <v>4343</v>
      </c>
      <c r="K821" t="str">
        <f>"04711"</f>
        <v>04711</v>
      </c>
    </row>
    <row r="822" spans="1:11" customFormat="1" x14ac:dyDescent="0.25">
      <c r="A822" t="str">
        <f t="shared" si="122"/>
        <v>04</v>
      </c>
      <c r="B822" t="s">
        <v>130</v>
      </c>
      <c r="C822" t="str">
        <f t="shared" si="126"/>
        <v>902</v>
      </c>
      <c r="D822" t="s">
        <v>234</v>
      </c>
      <c r="E822" t="str">
        <f t="shared" si="124"/>
        <v>01</v>
      </c>
      <c r="F822" t="str">
        <f>"040"</f>
        <v>040</v>
      </c>
      <c r="G822" t="str">
        <f>""</f>
        <v/>
      </c>
      <c r="H822" t="s">
        <v>1</v>
      </c>
      <c r="I822" t="s">
        <v>1188</v>
      </c>
      <c r="J822" t="s">
        <v>4321</v>
      </c>
      <c r="K822" t="str">
        <f>"04700"</f>
        <v>04700</v>
      </c>
    </row>
    <row r="823" spans="1:11" customFormat="1" x14ac:dyDescent="0.25">
      <c r="A823" t="str">
        <f t="shared" si="122"/>
        <v>04</v>
      </c>
      <c r="B823" t="s">
        <v>130</v>
      </c>
      <c r="C823" t="str">
        <f t="shared" si="126"/>
        <v>902</v>
      </c>
      <c r="D823" t="s">
        <v>234</v>
      </c>
      <c r="E823" t="str">
        <f t="shared" si="124"/>
        <v>01</v>
      </c>
      <c r="F823" t="str">
        <f>"040"</f>
        <v>040</v>
      </c>
      <c r="G823" t="str">
        <f>""</f>
        <v/>
      </c>
      <c r="H823" t="s">
        <v>0</v>
      </c>
      <c r="I823" t="s">
        <v>1188</v>
      </c>
      <c r="J823" t="s">
        <v>4321</v>
      </c>
      <c r="K823" t="str">
        <f>"04700"</f>
        <v>04700</v>
      </c>
    </row>
    <row r="824" spans="1:11" customFormat="1" x14ac:dyDescent="0.25">
      <c r="A824" t="str">
        <f t="shared" si="122"/>
        <v>04</v>
      </c>
      <c r="B824" t="s">
        <v>130</v>
      </c>
      <c r="C824" t="str">
        <f t="shared" si="126"/>
        <v>902</v>
      </c>
      <c r="D824" t="s">
        <v>234</v>
      </c>
      <c r="E824" t="str">
        <f t="shared" si="124"/>
        <v>01</v>
      </c>
      <c r="F824" t="str">
        <f>"041"</f>
        <v>041</v>
      </c>
      <c r="G824" t="str">
        <f>""</f>
        <v/>
      </c>
      <c r="H824" t="s">
        <v>3</v>
      </c>
      <c r="I824" t="s">
        <v>1192</v>
      </c>
      <c r="J824" t="s">
        <v>4325</v>
      </c>
      <c r="K824" t="str">
        <f>"04700"</f>
        <v>04700</v>
      </c>
    </row>
    <row r="825" spans="1:11" customFormat="1" x14ac:dyDescent="0.25">
      <c r="A825" t="str">
        <f t="shared" si="122"/>
        <v>04</v>
      </c>
      <c r="B825" t="s">
        <v>130</v>
      </c>
      <c r="C825" t="str">
        <f t="shared" si="126"/>
        <v>902</v>
      </c>
      <c r="D825" t="s">
        <v>234</v>
      </c>
      <c r="E825" t="str">
        <f t="shared" si="124"/>
        <v>01</v>
      </c>
      <c r="F825" t="str">
        <f>"042"</f>
        <v>042</v>
      </c>
      <c r="G825" t="str">
        <f>""</f>
        <v/>
      </c>
      <c r="H825" t="s">
        <v>3</v>
      </c>
      <c r="I825" t="s">
        <v>1193</v>
      </c>
      <c r="J825" t="s">
        <v>4326</v>
      </c>
      <c r="K825" t="str">
        <f>"04710"</f>
        <v>04710</v>
      </c>
    </row>
    <row r="826" spans="1:11" customFormat="1" x14ac:dyDescent="0.25">
      <c r="A826" t="str">
        <f t="shared" si="122"/>
        <v>04</v>
      </c>
      <c r="B826" t="s">
        <v>130</v>
      </c>
      <c r="C826" t="str">
        <f t="shared" si="126"/>
        <v>902</v>
      </c>
      <c r="D826" t="s">
        <v>234</v>
      </c>
      <c r="E826" t="str">
        <f t="shared" si="124"/>
        <v>01</v>
      </c>
      <c r="F826" t="str">
        <f>"043"</f>
        <v>043</v>
      </c>
      <c r="G826" t="str">
        <f>""</f>
        <v/>
      </c>
      <c r="H826" t="s">
        <v>3</v>
      </c>
      <c r="I826" t="s">
        <v>1104</v>
      </c>
      <c r="J826" t="s">
        <v>4331</v>
      </c>
      <c r="K826" t="str">
        <f>"04700"</f>
        <v>04700</v>
      </c>
    </row>
    <row r="827" spans="1:11" customFormat="1" x14ac:dyDescent="0.25">
      <c r="A827" t="str">
        <f t="shared" si="122"/>
        <v>04</v>
      </c>
      <c r="B827" t="s">
        <v>130</v>
      </c>
      <c r="C827" t="str">
        <f t="shared" si="126"/>
        <v>902</v>
      </c>
      <c r="D827" t="s">
        <v>234</v>
      </c>
      <c r="E827" t="str">
        <f t="shared" si="124"/>
        <v>01</v>
      </c>
      <c r="F827" t="str">
        <f>"044"</f>
        <v>044</v>
      </c>
      <c r="G827" t="str">
        <f>""</f>
        <v/>
      </c>
      <c r="H827" t="s">
        <v>3</v>
      </c>
      <c r="I827" t="s">
        <v>1194</v>
      </c>
      <c r="J827" t="s">
        <v>4327</v>
      </c>
      <c r="K827" t="str">
        <f>"04710"</f>
        <v>04710</v>
      </c>
    </row>
    <row r="828" spans="1:11" customFormat="1" x14ac:dyDescent="0.25">
      <c r="A828" t="str">
        <f t="shared" si="122"/>
        <v>04</v>
      </c>
      <c r="B828" t="s">
        <v>130</v>
      </c>
      <c r="C828" t="str">
        <f t="shared" si="126"/>
        <v>902</v>
      </c>
      <c r="D828" t="s">
        <v>234</v>
      </c>
      <c r="E828" t="str">
        <f t="shared" si="124"/>
        <v>01</v>
      </c>
      <c r="F828" t="str">
        <f>"045"</f>
        <v>045</v>
      </c>
      <c r="G828" t="str">
        <f>""</f>
        <v/>
      </c>
      <c r="H828" t="s">
        <v>1</v>
      </c>
      <c r="I828" t="s">
        <v>1204</v>
      </c>
      <c r="J828" t="s">
        <v>4338</v>
      </c>
      <c r="K828" t="str">
        <f>"04700"</f>
        <v>04700</v>
      </c>
    </row>
    <row r="829" spans="1:11" customFormat="1" x14ac:dyDescent="0.25">
      <c r="A829" t="str">
        <f t="shared" si="122"/>
        <v>04</v>
      </c>
      <c r="B829" t="s">
        <v>130</v>
      </c>
      <c r="C829" t="str">
        <f t="shared" si="126"/>
        <v>902</v>
      </c>
      <c r="D829" t="s">
        <v>234</v>
      </c>
      <c r="E829" t="str">
        <f t="shared" si="124"/>
        <v>01</v>
      </c>
      <c r="F829" t="str">
        <f>"045"</f>
        <v>045</v>
      </c>
      <c r="G829" t="str">
        <f>""</f>
        <v/>
      </c>
      <c r="H829" t="s">
        <v>0</v>
      </c>
      <c r="I829" t="s">
        <v>1204</v>
      </c>
      <c r="J829" t="s">
        <v>4338</v>
      </c>
      <c r="K829" t="str">
        <f>"04700"</f>
        <v>04700</v>
      </c>
    </row>
    <row r="830" spans="1:11" customFormat="1" x14ac:dyDescent="0.25">
      <c r="A830" t="str">
        <f t="shared" si="122"/>
        <v>04</v>
      </c>
      <c r="B830" t="s">
        <v>130</v>
      </c>
      <c r="C830" t="str">
        <f t="shared" si="126"/>
        <v>902</v>
      </c>
      <c r="D830" t="s">
        <v>234</v>
      </c>
      <c r="E830" t="str">
        <f t="shared" si="124"/>
        <v>01</v>
      </c>
      <c r="F830" t="str">
        <f>"046"</f>
        <v>046</v>
      </c>
      <c r="G830" t="str">
        <f>""</f>
        <v/>
      </c>
      <c r="H830" t="s">
        <v>1</v>
      </c>
      <c r="I830" t="s">
        <v>1209</v>
      </c>
      <c r="J830" t="s">
        <v>4343</v>
      </c>
      <c r="K830" t="str">
        <f>"04711"</f>
        <v>04711</v>
      </c>
    </row>
    <row r="831" spans="1:11" customFormat="1" x14ac:dyDescent="0.25">
      <c r="A831" t="str">
        <f t="shared" si="122"/>
        <v>04</v>
      </c>
      <c r="B831" t="s">
        <v>130</v>
      </c>
      <c r="C831" t="str">
        <f t="shared" si="126"/>
        <v>902</v>
      </c>
      <c r="D831" t="s">
        <v>234</v>
      </c>
      <c r="E831" t="str">
        <f t="shared" si="124"/>
        <v>01</v>
      </c>
      <c r="F831" t="str">
        <f>"046"</f>
        <v>046</v>
      </c>
      <c r="G831" t="str">
        <f>""</f>
        <v/>
      </c>
      <c r="H831" t="s">
        <v>0</v>
      </c>
      <c r="I831" t="s">
        <v>1209</v>
      </c>
      <c r="J831" t="s">
        <v>4343</v>
      </c>
      <c r="K831" t="str">
        <f>"04711"</f>
        <v>04711</v>
      </c>
    </row>
    <row r="832" spans="1:11" customFormat="1" x14ac:dyDescent="0.25">
      <c r="A832" t="str">
        <f t="shared" si="122"/>
        <v>04</v>
      </c>
      <c r="B832" t="s">
        <v>130</v>
      </c>
      <c r="C832" t="str">
        <f t="shared" si="126"/>
        <v>902</v>
      </c>
      <c r="D832" t="s">
        <v>234</v>
      </c>
      <c r="E832" t="str">
        <f t="shared" si="124"/>
        <v>01</v>
      </c>
      <c r="F832" t="str">
        <f>"046"</f>
        <v>046</v>
      </c>
      <c r="G832" t="str">
        <f>""</f>
        <v/>
      </c>
      <c r="H832" t="s">
        <v>2</v>
      </c>
      <c r="I832" t="s">
        <v>1209</v>
      </c>
      <c r="J832" t="s">
        <v>4343</v>
      </c>
      <c r="K832" t="str">
        <f>"04711"</f>
        <v>04711</v>
      </c>
    </row>
    <row r="833" spans="1:11" customFormat="1" x14ac:dyDescent="0.25">
      <c r="A833" t="str">
        <f t="shared" si="122"/>
        <v>04</v>
      </c>
      <c r="B833" t="s">
        <v>130</v>
      </c>
      <c r="C833" t="str">
        <f t="shared" si="126"/>
        <v>902</v>
      </c>
      <c r="D833" t="s">
        <v>234</v>
      </c>
      <c r="E833" t="str">
        <f t="shared" si="124"/>
        <v>01</v>
      </c>
      <c r="F833" t="str">
        <f>"047"</f>
        <v>047</v>
      </c>
      <c r="G833" t="str">
        <f>""</f>
        <v/>
      </c>
      <c r="H833" t="s">
        <v>1</v>
      </c>
      <c r="I833" t="s">
        <v>1208</v>
      </c>
      <c r="J833" t="s">
        <v>4342</v>
      </c>
      <c r="K833" t="str">
        <f>"04711"</f>
        <v>04711</v>
      </c>
    </row>
    <row r="834" spans="1:11" customFormat="1" x14ac:dyDescent="0.25">
      <c r="A834" t="str">
        <f t="shared" si="122"/>
        <v>04</v>
      </c>
      <c r="B834" t="s">
        <v>130</v>
      </c>
      <c r="C834" t="str">
        <f t="shared" si="126"/>
        <v>902</v>
      </c>
      <c r="D834" t="s">
        <v>234</v>
      </c>
      <c r="E834" t="str">
        <f t="shared" si="124"/>
        <v>01</v>
      </c>
      <c r="F834" t="str">
        <f>"047"</f>
        <v>047</v>
      </c>
      <c r="G834" t="str">
        <f>""</f>
        <v/>
      </c>
      <c r="H834" t="s">
        <v>0</v>
      </c>
      <c r="I834" t="s">
        <v>1208</v>
      </c>
      <c r="J834" t="s">
        <v>4342</v>
      </c>
      <c r="K834" t="str">
        <f>"04711"</f>
        <v>04711</v>
      </c>
    </row>
    <row r="835" spans="1:11" customFormat="1" x14ac:dyDescent="0.25">
      <c r="A835" t="str">
        <f t="shared" ref="A835:A851" si="127">"04"</f>
        <v>04</v>
      </c>
      <c r="B835" t="s">
        <v>130</v>
      </c>
      <c r="C835" t="str">
        <f t="shared" si="126"/>
        <v>902</v>
      </c>
      <c r="D835" t="s">
        <v>234</v>
      </c>
      <c r="E835" t="str">
        <f t="shared" si="124"/>
        <v>01</v>
      </c>
      <c r="F835" t="str">
        <f>"048"</f>
        <v>048</v>
      </c>
      <c r="G835" t="str">
        <f>""</f>
        <v/>
      </c>
      <c r="H835" t="s">
        <v>3</v>
      </c>
      <c r="I835" t="s">
        <v>1187</v>
      </c>
      <c r="J835" t="s">
        <v>4320</v>
      </c>
      <c r="K835" t="str">
        <f>"04700"</f>
        <v>04700</v>
      </c>
    </row>
    <row r="836" spans="1:11" customFormat="1" x14ac:dyDescent="0.25">
      <c r="A836" t="str">
        <f t="shared" si="127"/>
        <v>04</v>
      </c>
      <c r="B836" t="s">
        <v>130</v>
      </c>
      <c r="C836" t="str">
        <f t="shared" si="126"/>
        <v>902</v>
      </c>
      <c r="D836" t="s">
        <v>234</v>
      </c>
      <c r="E836" t="str">
        <f t="shared" si="124"/>
        <v>01</v>
      </c>
      <c r="F836" t="str">
        <f>"049"</f>
        <v>049</v>
      </c>
      <c r="G836" t="str">
        <f>""</f>
        <v/>
      </c>
      <c r="H836" t="s">
        <v>3</v>
      </c>
      <c r="I836" t="s">
        <v>1191</v>
      </c>
      <c r="J836" t="s">
        <v>4324</v>
      </c>
      <c r="K836" t="str">
        <f>"04700"</f>
        <v>04700</v>
      </c>
    </row>
    <row r="837" spans="1:11" customFormat="1" x14ac:dyDescent="0.25">
      <c r="A837" t="str">
        <f t="shared" si="127"/>
        <v>04</v>
      </c>
      <c r="B837" t="s">
        <v>130</v>
      </c>
      <c r="C837" t="str">
        <f t="shared" si="126"/>
        <v>902</v>
      </c>
      <c r="D837" t="s">
        <v>234</v>
      </c>
      <c r="E837" t="str">
        <f t="shared" si="124"/>
        <v>01</v>
      </c>
      <c r="F837" t="str">
        <f>"050"</f>
        <v>050</v>
      </c>
      <c r="G837" t="str">
        <f>""</f>
        <v/>
      </c>
      <c r="H837" t="s">
        <v>1</v>
      </c>
      <c r="I837" t="s">
        <v>1201</v>
      </c>
      <c r="J837" t="s">
        <v>4335</v>
      </c>
      <c r="K837" t="str">
        <f>"04712"</f>
        <v>04712</v>
      </c>
    </row>
    <row r="838" spans="1:11" customFormat="1" x14ac:dyDescent="0.25">
      <c r="A838" t="str">
        <f t="shared" si="127"/>
        <v>04</v>
      </c>
      <c r="B838" t="s">
        <v>130</v>
      </c>
      <c r="C838" t="str">
        <f t="shared" si="126"/>
        <v>902</v>
      </c>
      <c r="D838" t="s">
        <v>234</v>
      </c>
      <c r="E838" t="str">
        <f t="shared" si="124"/>
        <v>01</v>
      </c>
      <c r="F838" t="str">
        <f>"050"</f>
        <v>050</v>
      </c>
      <c r="G838" t="str">
        <f>""</f>
        <v/>
      </c>
      <c r="H838" t="s">
        <v>0</v>
      </c>
      <c r="I838" t="s">
        <v>1201</v>
      </c>
      <c r="J838" t="s">
        <v>4335</v>
      </c>
      <c r="K838" t="str">
        <f>"04712"</f>
        <v>04712</v>
      </c>
    </row>
    <row r="839" spans="1:11" customFormat="1" x14ac:dyDescent="0.25">
      <c r="A839" t="str">
        <f t="shared" si="127"/>
        <v>04</v>
      </c>
      <c r="B839" t="s">
        <v>130</v>
      </c>
      <c r="C839" t="str">
        <f t="shared" si="126"/>
        <v>902</v>
      </c>
      <c r="D839" t="s">
        <v>234</v>
      </c>
      <c r="E839" t="str">
        <f t="shared" si="124"/>
        <v>01</v>
      </c>
      <c r="F839" t="str">
        <f>"051"</f>
        <v>051</v>
      </c>
      <c r="G839" t="str">
        <f>""</f>
        <v/>
      </c>
      <c r="H839" t="s">
        <v>1</v>
      </c>
      <c r="I839" t="s">
        <v>1210</v>
      </c>
      <c r="J839" t="s">
        <v>4344</v>
      </c>
      <c r="K839" t="str">
        <f>"04711"</f>
        <v>04711</v>
      </c>
    </row>
    <row r="840" spans="1:11" customFormat="1" x14ac:dyDescent="0.25">
      <c r="A840" t="str">
        <f t="shared" si="127"/>
        <v>04</v>
      </c>
      <c r="B840" t="s">
        <v>130</v>
      </c>
      <c r="C840" t="str">
        <f t="shared" si="126"/>
        <v>902</v>
      </c>
      <c r="D840" t="s">
        <v>234</v>
      </c>
      <c r="E840" t="str">
        <f t="shared" si="124"/>
        <v>01</v>
      </c>
      <c r="F840" t="str">
        <f>"051"</f>
        <v>051</v>
      </c>
      <c r="G840" t="str">
        <f>""</f>
        <v/>
      </c>
      <c r="H840" t="s">
        <v>0</v>
      </c>
      <c r="I840" t="s">
        <v>1210</v>
      </c>
      <c r="J840" t="s">
        <v>4344</v>
      </c>
      <c r="K840" t="str">
        <f>"04711"</f>
        <v>04711</v>
      </c>
    </row>
    <row r="841" spans="1:11" customFormat="1" x14ac:dyDescent="0.25">
      <c r="A841" t="str">
        <f t="shared" si="127"/>
        <v>04</v>
      </c>
      <c r="B841" t="s">
        <v>130</v>
      </c>
      <c r="C841" t="str">
        <f t="shared" ref="C841:C847" si="128">"903"</f>
        <v>903</v>
      </c>
      <c r="D841" t="s">
        <v>235</v>
      </c>
      <c r="E841" t="str">
        <f t="shared" si="124"/>
        <v>01</v>
      </c>
      <c r="F841" t="str">
        <f>"001"</f>
        <v>001</v>
      </c>
      <c r="G841" t="str">
        <f>""</f>
        <v/>
      </c>
      <c r="H841" t="s">
        <v>1</v>
      </c>
      <c r="I841" t="s">
        <v>1211</v>
      </c>
      <c r="J841" t="s">
        <v>4345</v>
      </c>
      <c r="K841" t="str">
        <f>"04746"</f>
        <v>04746</v>
      </c>
    </row>
    <row r="842" spans="1:11" customFormat="1" x14ac:dyDescent="0.25">
      <c r="A842" t="str">
        <f t="shared" si="127"/>
        <v>04</v>
      </c>
      <c r="B842" t="s">
        <v>130</v>
      </c>
      <c r="C842" t="str">
        <f t="shared" si="128"/>
        <v>903</v>
      </c>
      <c r="D842" t="s">
        <v>235</v>
      </c>
      <c r="E842" t="str">
        <f t="shared" si="124"/>
        <v>01</v>
      </c>
      <c r="F842" t="str">
        <f>"001"</f>
        <v>001</v>
      </c>
      <c r="G842" t="str">
        <f>""</f>
        <v/>
      </c>
      <c r="H842" t="s">
        <v>0</v>
      </c>
      <c r="I842" t="s">
        <v>1211</v>
      </c>
      <c r="J842" t="s">
        <v>4345</v>
      </c>
      <c r="K842" t="str">
        <f>"04746"</f>
        <v>04746</v>
      </c>
    </row>
    <row r="843" spans="1:11" customFormat="1" x14ac:dyDescent="0.25">
      <c r="A843" t="str">
        <f t="shared" si="127"/>
        <v>04</v>
      </c>
      <c r="B843" t="s">
        <v>130</v>
      </c>
      <c r="C843" t="str">
        <f t="shared" si="128"/>
        <v>903</v>
      </c>
      <c r="D843" t="s">
        <v>235</v>
      </c>
      <c r="E843" t="str">
        <f t="shared" si="124"/>
        <v>01</v>
      </c>
      <c r="F843" t="str">
        <f>"002"</f>
        <v>002</v>
      </c>
      <c r="G843" t="str">
        <f>""</f>
        <v/>
      </c>
      <c r="H843" t="s">
        <v>1</v>
      </c>
      <c r="I843" t="s">
        <v>1212</v>
      </c>
      <c r="J843" t="s">
        <v>4346</v>
      </c>
      <c r="K843" t="str">
        <f>"04745"</f>
        <v>04745</v>
      </c>
    </row>
    <row r="844" spans="1:11" customFormat="1" x14ac:dyDescent="0.25">
      <c r="A844" t="str">
        <f t="shared" si="127"/>
        <v>04</v>
      </c>
      <c r="B844" t="s">
        <v>130</v>
      </c>
      <c r="C844" t="str">
        <f t="shared" si="128"/>
        <v>903</v>
      </c>
      <c r="D844" t="s">
        <v>235</v>
      </c>
      <c r="E844" t="str">
        <f t="shared" si="124"/>
        <v>01</v>
      </c>
      <c r="F844" t="str">
        <f>"002"</f>
        <v>002</v>
      </c>
      <c r="G844" t="str">
        <f>""</f>
        <v/>
      </c>
      <c r="H844" t="s">
        <v>0</v>
      </c>
      <c r="I844" t="s">
        <v>1212</v>
      </c>
      <c r="J844" t="s">
        <v>4346</v>
      </c>
      <c r="K844" t="str">
        <f>"04745"</f>
        <v>04745</v>
      </c>
    </row>
    <row r="845" spans="1:11" customFormat="1" x14ac:dyDescent="0.25">
      <c r="A845" t="str">
        <f t="shared" si="127"/>
        <v>04</v>
      </c>
      <c r="B845" t="s">
        <v>130</v>
      </c>
      <c r="C845" t="str">
        <f t="shared" si="128"/>
        <v>903</v>
      </c>
      <c r="D845" t="s">
        <v>235</v>
      </c>
      <c r="E845" t="str">
        <f t="shared" si="124"/>
        <v>01</v>
      </c>
      <c r="F845" t="str">
        <f>"003"</f>
        <v>003</v>
      </c>
      <c r="G845" t="str">
        <f>""</f>
        <v/>
      </c>
      <c r="H845" t="s">
        <v>3</v>
      </c>
      <c r="I845" t="s">
        <v>1213</v>
      </c>
      <c r="J845" t="s">
        <v>4347</v>
      </c>
      <c r="K845" t="str">
        <f>"04745"</f>
        <v>04745</v>
      </c>
    </row>
    <row r="846" spans="1:11" customFormat="1" x14ac:dyDescent="0.25">
      <c r="A846" t="str">
        <f t="shared" si="127"/>
        <v>04</v>
      </c>
      <c r="B846" t="s">
        <v>130</v>
      </c>
      <c r="C846" t="str">
        <f t="shared" si="128"/>
        <v>903</v>
      </c>
      <c r="D846" t="s">
        <v>235</v>
      </c>
      <c r="E846" t="str">
        <f t="shared" si="124"/>
        <v>01</v>
      </c>
      <c r="F846" t="str">
        <f>"004"</f>
        <v>004</v>
      </c>
      <c r="G846" t="str">
        <f>""</f>
        <v/>
      </c>
      <c r="H846" t="s">
        <v>3</v>
      </c>
      <c r="I846" t="s">
        <v>1213</v>
      </c>
      <c r="J846" t="s">
        <v>4347</v>
      </c>
      <c r="K846" t="str">
        <f>"04745"</f>
        <v>04745</v>
      </c>
    </row>
    <row r="847" spans="1:11" customFormat="1" x14ac:dyDescent="0.25">
      <c r="A847" t="str">
        <f t="shared" si="127"/>
        <v>04</v>
      </c>
      <c r="B847" t="s">
        <v>130</v>
      </c>
      <c r="C847" t="str">
        <f t="shared" si="128"/>
        <v>903</v>
      </c>
      <c r="D847" t="s">
        <v>235</v>
      </c>
      <c r="E847" t="str">
        <f t="shared" si="124"/>
        <v>01</v>
      </c>
      <c r="F847" t="str">
        <f>"005"</f>
        <v>005</v>
      </c>
      <c r="G847" t="str">
        <f>""</f>
        <v/>
      </c>
      <c r="H847" t="s">
        <v>3</v>
      </c>
      <c r="I847" t="s">
        <v>1212</v>
      </c>
      <c r="J847" t="s">
        <v>4346</v>
      </c>
      <c r="K847" t="str">
        <f>"04745"</f>
        <v>04745</v>
      </c>
    </row>
    <row r="848" spans="1:11" customFormat="1" x14ac:dyDescent="0.25">
      <c r="A848" t="str">
        <f t="shared" si="127"/>
        <v>04</v>
      </c>
      <c r="B848" t="s">
        <v>130</v>
      </c>
      <c r="C848" t="str">
        <f>"904"</f>
        <v>904</v>
      </c>
      <c r="D848" t="s">
        <v>236</v>
      </c>
      <c r="E848" t="str">
        <f t="shared" si="124"/>
        <v>01</v>
      </c>
      <c r="F848" t="str">
        <f>"001"</f>
        <v>001</v>
      </c>
      <c r="G848" t="str">
        <f>""</f>
        <v/>
      </c>
      <c r="H848" t="s">
        <v>1</v>
      </c>
      <c r="I848" t="s">
        <v>1214</v>
      </c>
      <c r="J848" t="s">
        <v>4348</v>
      </c>
      <c r="K848" t="str">
        <f>"04713"</f>
        <v>04713</v>
      </c>
    </row>
    <row r="849" spans="1:11" customFormat="1" x14ac:dyDescent="0.25">
      <c r="A849" t="str">
        <f t="shared" si="127"/>
        <v>04</v>
      </c>
      <c r="B849" t="s">
        <v>130</v>
      </c>
      <c r="C849" t="str">
        <f>"904"</f>
        <v>904</v>
      </c>
      <c r="D849" t="s">
        <v>236</v>
      </c>
      <c r="E849" t="str">
        <f t="shared" si="124"/>
        <v>01</v>
      </c>
      <c r="F849" t="str">
        <f>"001"</f>
        <v>001</v>
      </c>
      <c r="G849" t="str">
        <f>""</f>
        <v/>
      </c>
      <c r="H849" t="s">
        <v>0</v>
      </c>
      <c r="I849" t="s">
        <v>1214</v>
      </c>
      <c r="J849" t="s">
        <v>4348</v>
      </c>
      <c r="K849" t="str">
        <f>"04713"</f>
        <v>04713</v>
      </c>
    </row>
    <row r="850" spans="1:11" customFormat="1" x14ac:dyDescent="0.25">
      <c r="A850" t="str">
        <f t="shared" si="127"/>
        <v>04</v>
      </c>
      <c r="B850" t="s">
        <v>130</v>
      </c>
      <c r="C850" t="str">
        <f>"904"</f>
        <v>904</v>
      </c>
      <c r="D850" t="s">
        <v>236</v>
      </c>
      <c r="E850" t="str">
        <f t="shared" si="124"/>
        <v>01</v>
      </c>
      <c r="F850" t="str">
        <f>"002"</f>
        <v>002</v>
      </c>
      <c r="G850" t="str">
        <f>""</f>
        <v/>
      </c>
      <c r="H850" t="s">
        <v>1</v>
      </c>
      <c r="I850" t="s">
        <v>1214</v>
      </c>
      <c r="J850" t="s">
        <v>4348</v>
      </c>
      <c r="K850" t="str">
        <f>"04713"</f>
        <v>04713</v>
      </c>
    </row>
    <row r="851" spans="1:11" customFormat="1" x14ac:dyDescent="0.25">
      <c r="A851" t="str">
        <f t="shared" si="127"/>
        <v>04</v>
      </c>
      <c r="B851" t="s">
        <v>130</v>
      </c>
      <c r="C851" t="str">
        <f>"904"</f>
        <v>904</v>
      </c>
      <c r="D851" t="s">
        <v>236</v>
      </c>
      <c r="E851" t="str">
        <f t="shared" si="124"/>
        <v>01</v>
      </c>
      <c r="F851" t="str">
        <f>"002"</f>
        <v>002</v>
      </c>
      <c r="G851" t="str">
        <f>""</f>
        <v/>
      </c>
      <c r="H851" t="s">
        <v>0</v>
      </c>
      <c r="I851" t="s">
        <v>1214</v>
      </c>
      <c r="J851" t="s">
        <v>4348</v>
      </c>
      <c r="K851" t="str">
        <f>"04713"</f>
        <v>04713</v>
      </c>
    </row>
    <row r="852" spans="1:11" customFormat="1" x14ac:dyDescent="0.25">
      <c r="A852" t="str">
        <f t="shared" ref="A852:A915" si="129">"11"</f>
        <v>11</v>
      </c>
      <c r="B852" t="s">
        <v>237</v>
      </c>
      <c r="C852" t="str">
        <f t="shared" ref="C852:C858" si="130">"001"</f>
        <v>001</v>
      </c>
      <c r="D852" t="s">
        <v>238</v>
      </c>
      <c r="E852" t="str">
        <f t="shared" si="124"/>
        <v>01</v>
      </c>
      <c r="F852" t="str">
        <f>"001"</f>
        <v>001</v>
      </c>
      <c r="G852" t="str">
        <f>"01"</f>
        <v>01</v>
      </c>
      <c r="H852" t="s">
        <v>1</v>
      </c>
      <c r="I852" t="s">
        <v>1215</v>
      </c>
      <c r="J852" t="s">
        <v>4349</v>
      </c>
      <c r="K852" t="str">
        <f t="shared" ref="K852:K858" si="131">"11180"</f>
        <v>11180</v>
      </c>
    </row>
    <row r="853" spans="1:11" customFormat="1" x14ac:dyDescent="0.25">
      <c r="A853" t="str">
        <f t="shared" si="129"/>
        <v>11</v>
      </c>
      <c r="B853" t="s">
        <v>237</v>
      </c>
      <c r="C853" t="str">
        <f t="shared" si="130"/>
        <v>001</v>
      </c>
      <c r="D853" t="s">
        <v>238</v>
      </c>
      <c r="E853" t="str">
        <f t="shared" ref="E853:E855" si="132">"01"</f>
        <v>01</v>
      </c>
      <c r="F853" t="str">
        <f>"001"</f>
        <v>001</v>
      </c>
      <c r="G853" t="str">
        <f>"02"</f>
        <v>02</v>
      </c>
      <c r="H853" t="s">
        <v>0</v>
      </c>
      <c r="I853" t="s">
        <v>1216</v>
      </c>
      <c r="J853" t="s">
        <v>4350</v>
      </c>
      <c r="K853" t="str">
        <f t="shared" si="131"/>
        <v>11180</v>
      </c>
    </row>
    <row r="854" spans="1:11" customFormat="1" x14ac:dyDescent="0.25">
      <c r="A854" t="str">
        <f t="shared" si="129"/>
        <v>11</v>
      </c>
      <c r="B854" t="s">
        <v>237</v>
      </c>
      <c r="C854" t="str">
        <f t="shared" si="130"/>
        <v>001</v>
      </c>
      <c r="D854" t="s">
        <v>238</v>
      </c>
      <c r="E854" t="str">
        <f t="shared" si="132"/>
        <v>01</v>
      </c>
      <c r="F854" t="str">
        <f>"002"</f>
        <v>002</v>
      </c>
      <c r="G854" t="str">
        <f>""</f>
        <v/>
      </c>
      <c r="H854" t="s">
        <v>1</v>
      </c>
      <c r="I854" t="s">
        <v>1216</v>
      </c>
      <c r="J854" t="s">
        <v>4350</v>
      </c>
      <c r="K854" t="str">
        <f t="shared" si="131"/>
        <v>11180</v>
      </c>
    </row>
    <row r="855" spans="1:11" customFormat="1" x14ac:dyDescent="0.25">
      <c r="A855" t="str">
        <f t="shared" si="129"/>
        <v>11</v>
      </c>
      <c r="B855" t="s">
        <v>237</v>
      </c>
      <c r="C855" t="str">
        <f t="shared" si="130"/>
        <v>001</v>
      </c>
      <c r="D855" t="s">
        <v>238</v>
      </c>
      <c r="E855" t="str">
        <f t="shared" si="132"/>
        <v>01</v>
      </c>
      <c r="F855" t="str">
        <f>"002"</f>
        <v>002</v>
      </c>
      <c r="G855" t="str">
        <f>""</f>
        <v/>
      </c>
      <c r="H855" t="s">
        <v>0</v>
      </c>
      <c r="I855" t="s">
        <v>1216</v>
      </c>
      <c r="J855" t="s">
        <v>4350</v>
      </c>
      <c r="K855" t="str">
        <f t="shared" si="131"/>
        <v>11180</v>
      </c>
    </row>
    <row r="856" spans="1:11" customFormat="1" x14ac:dyDescent="0.25">
      <c r="A856" t="str">
        <f t="shared" si="129"/>
        <v>11</v>
      </c>
      <c r="B856" t="s">
        <v>237</v>
      </c>
      <c r="C856" t="str">
        <f t="shared" si="130"/>
        <v>001</v>
      </c>
      <c r="D856" t="s">
        <v>238</v>
      </c>
      <c r="E856" t="str">
        <f>"02"</f>
        <v>02</v>
      </c>
      <c r="F856" t="str">
        <f>"001"</f>
        <v>001</v>
      </c>
      <c r="G856" t="str">
        <f>""</f>
        <v/>
      </c>
      <c r="H856" t="s">
        <v>1</v>
      </c>
      <c r="I856" t="s">
        <v>1217</v>
      </c>
      <c r="J856" t="s">
        <v>4351</v>
      </c>
      <c r="K856" t="str">
        <f t="shared" si="131"/>
        <v>11180</v>
      </c>
    </row>
    <row r="857" spans="1:11" customFormat="1" x14ac:dyDescent="0.25">
      <c r="A857" t="str">
        <f t="shared" si="129"/>
        <v>11</v>
      </c>
      <c r="B857" t="s">
        <v>237</v>
      </c>
      <c r="C857" t="str">
        <f t="shared" si="130"/>
        <v>001</v>
      </c>
      <c r="D857" t="s">
        <v>238</v>
      </c>
      <c r="E857" t="str">
        <f>"02"</f>
        <v>02</v>
      </c>
      <c r="F857" t="str">
        <f>"001"</f>
        <v>001</v>
      </c>
      <c r="G857" t="str">
        <f>""</f>
        <v/>
      </c>
      <c r="H857" t="s">
        <v>0</v>
      </c>
      <c r="I857" t="s">
        <v>1217</v>
      </c>
      <c r="J857" t="s">
        <v>4351</v>
      </c>
      <c r="K857" t="str">
        <f t="shared" si="131"/>
        <v>11180</v>
      </c>
    </row>
    <row r="858" spans="1:11" customFormat="1" x14ac:dyDescent="0.25">
      <c r="A858" t="str">
        <f t="shared" si="129"/>
        <v>11</v>
      </c>
      <c r="B858" t="s">
        <v>237</v>
      </c>
      <c r="C858" t="str">
        <f t="shared" si="130"/>
        <v>001</v>
      </c>
      <c r="D858" t="s">
        <v>238</v>
      </c>
      <c r="E858" t="str">
        <f>"02"</f>
        <v>02</v>
      </c>
      <c r="F858" t="str">
        <f>"002"</f>
        <v>002</v>
      </c>
      <c r="G858" t="str">
        <f>""</f>
        <v/>
      </c>
      <c r="H858" t="s">
        <v>3</v>
      </c>
      <c r="I858" t="s">
        <v>1218</v>
      </c>
      <c r="J858" t="s">
        <v>4352</v>
      </c>
      <c r="K858" t="str">
        <f t="shared" si="131"/>
        <v>11180</v>
      </c>
    </row>
    <row r="859" spans="1:11" customFormat="1" x14ac:dyDescent="0.25">
      <c r="A859" t="str">
        <f t="shared" si="129"/>
        <v>11</v>
      </c>
      <c r="B859" t="s">
        <v>237</v>
      </c>
      <c r="C859" t="str">
        <f t="shared" ref="C859:C865" si="133">"002"</f>
        <v>002</v>
      </c>
      <c r="D859" t="s">
        <v>239</v>
      </c>
      <c r="E859" t="str">
        <f t="shared" ref="E859:E911" si="134">"01"</f>
        <v>01</v>
      </c>
      <c r="F859" t="str">
        <f>"001"</f>
        <v>001</v>
      </c>
      <c r="G859" t="str">
        <f>""</f>
        <v/>
      </c>
      <c r="H859" t="s">
        <v>1</v>
      </c>
      <c r="I859" t="s">
        <v>1219</v>
      </c>
      <c r="J859" t="s">
        <v>4353</v>
      </c>
      <c r="K859" t="str">
        <f t="shared" ref="K859:K865" si="135">"11693"</f>
        <v>11693</v>
      </c>
    </row>
    <row r="860" spans="1:11" customFormat="1" x14ac:dyDescent="0.25">
      <c r="A860" t="str">
        <f t="shared" si="129"/>
        <v>11</v>
      </c>
      <c r="B860" t="s">
        <v>237</v>
      </c>
      <c r="C860" t="str">
        <f t="shared" si="133"/>
        <v>002</v>
      </c>
      <c r="D860" t="s">
        <v>239</v>
      </c>
      <c r="E860" t="str">
        <f t="shared" si="134"/>
        <v>01</v>
      </c>
      <c r="F860" t="str">
        <f>"001"</f>
        <v>001</v>
      </c>
      <c r="G860" t="str">
        <f>""</f>
        <v/>
      </c>
      <c r="H860" t="s">
        <v>0</v>
      </c>
      <c r="I860" t="s">
        <v>1219</v>
      </c>
      <c r="J860" t="s">
        <v>4353</v>
      </c>
      <c r="K860" t="str">
        <f t="shared" si="135"/>
        <v>11693</v>
      </c>
    </row>
    <row r="861" spans="1:11" customFormat="1" x14ac:dyDescent="0.25">
      <c r="A861" t="str">
        <f t="shared" si="129"/>
        <v>11</v>
      </c>
      <c r="B861" t="s">
        <v>237</v>
      </c>
      <c r="C861" t="str">
        <f t="shared" si="133"/>
        <v>002</v>
      </c>
      <c r="D861" t="s">
        <v>239</v>
      </c>
      <c r="E861" t="str">
        <f t="shared" si="134"/>
        <v>01</v>
      </c>
      <c r="F861" t="str">
        <f>"002"</f>
        <v>002</v>
      </c>
      <c r="G861" t="str">
        <f>""</f>
        <v/>
      </c>
      <c r="H861" t="s">
        <v>1</v>
      </c>
      <c r="I861" t="s">
        <v>1220</v>
      </c>
      <c r="J861" t="s">
        <v>4354</v>
      </c>
      <c r="K861" t="str">
        <f t="shared" si="135"/>
        <v>11693</v>
      </c>
    </row>
    <row r="862" spans="1:11" customFormat="1" x14ac:dyDescent="0.25">
      <c r="A862" t="str">
        <f t="shared" si="129"/>
        <v>11</v>
      </c>
      <c r="B862" t="s">
        <v>237</v>
      </c>
      <c r="C862" t="str">
        <f t="shared" si="133"/>
        <v>002</v>
      </c>
      <c r="D862" t="s">
        <v>239</v>
      </c>
      <c r="E862" t="str">
        <f t="shared" si="134"/>
        <v>01</v>
      </c>
      <c r="F862" t="str">
        <f>"002"</f>
        <v>002</v>
      </c>
      <c r="G862" t="str">
        <f>""</f>
        <v/>
      </c>
      <c r="H862" t="s">
        <v>0</v>
      </c>
      <c r="I862" t="s">
        <v>1220</v>
      </c>
      <c r="J862" t="s">
        <v>4354</v>
      </c>
      <c r="K862" t="str">
        <f t="shared" si="135"/>
        <v>11693</v>
      </c>
    </row>
    <row r="863" spans="1:11" customFormat="1" x14ac:dyDescent="0.25">
      <c r="A863" t="str">
        <f t="shared" si="129"/>
        <v>11</v>
      </c>
      <c r="B863" t="s">
        <v>237</v>
      </c>
      <c r="C863" t="str">
        <f t="shared" si="133"/>
        <v>002</v>
      </c>
      <c r="D863" t="s">
        <v>239</v>
      </c>
      <c r="E863" t="str">
        <f t="shared" si="134"/>
        <v>01</v>
      </c>
      <c r="F863" t="str">
        <f>"003"</f>
        <v>003</v>
      </c>
      <c r="G863" t="str">
        <f>""</f>
        <v/>
      </c>
      <c r="H863" t="s">
        <v>1</v>
      </c>
      <c r="I863" t="s">
        <v>1221</v>
      </c>
      <c r="J863" t="s">
        <v>4355</v>
      </c>
      <c r="K863" t="str">
        <f t="shared" si="135"/>
        <v>11693</v>
      </c>
    </row>
    <row r="864" spans="1:11" customFormat="1" x14ac:dyDescent="0.25">
      <c r="A864" t="str">
        <f t="shared" si="129"/>
        <v>11</v>
      </c>
      <c r="B864" t="s">
        <v>237</v>
      </c>
      <c r="C864" t="str">
        <f t="shared" si="133"/>
        <v>002</v>
      </c>
      <c r="D864" t="s">
        <v>239</v>
      </c>
      <c r="E864" t="str">
        <f t="shared" si="134"/>
        <v>01</v>
      </c>
      <c r="F864" t="str">
        <f>"003"</f>
        <v>003</v>
      </c>
      <c r="G864" t="str">
        <f>""</f>
        <v/>
      </c>
      <c r="H864" t="s">
        <v>0</v>
      </c>
      <c r="I864" t="s">
        <v>1221</v>
      </c>
      <c r="J864" t="s">
        <v>4355</v>
      </c>
      <c r="K864" t="str">
        <f t="shared" si="135"/>
        <v>11693</v>
      </c>
    </row>
    <row r="865" spans="1:11" customFormat="1" x14ac:dyDescent="0.25">
      <c r="A865" t="str">
        <f t="shared" si="129"/>
        <v>11</v>
      </c>
      <c r="B865" t="s">
        <v>237</v>
      </c>
      <c r="C865" t="str">
        <f t="shared" si="133"/>
        <v>002</v>
      </c>
      <c r="D865" t="s">
        <v>239</v>
      </c>
      <c r="E865" t="str">
        <f t="shared" si="134"/>
        <v>01</v>
      </c>
      <c r="F865" t="str">
        <f>"004"</f>
        <v>004</v>
      </c>
      <c r="G865" t="str">
        <f>""</f>
        <v/>
      </c>
      <c r="H865" t="s">
        <v>3</v>
      </c>
      <c r="I865" t="s">
        <v>1147</v>
      </c>
      <c r="J865" t="s">
        <v>4356</v>
      </c>
      <c r="K865" t="str">
        <f t="shared" si="135"/>
        <v>11693</v>
      </c>
    </row>
    <row r="866" spans="1:11" customFormat="1" x14ac:dyDescent="0.25">
      <c r="A866" t="str">
        <f t="shared" si="129"/>
        <v>11</v>
      </c>
      <c r="B866" t="s">
        <v>237</v>
      </c>
      <c r="C866" t="str">
        <f>"003"</f>
        <v>003</v>
      </c>
      <c r="D866" t="s">
        <v>240</v>
      </c>
      <c r="E866" t="str">
        <f t="shared" si="134"/>
        <v>01</v>
      </c>
      <c r="F866" t="str">
        <f>"001"</f>
        <v>001</v>
      </c>
      <c r="G866" t="str">
        <f>""</f>
        <v/>
      </c>
      <c r="H866" t="s">
        <v>1</v>
      </c>
      <c r="I866" t="s">
        <v>1222</v>
      </c>
      <c r="J866" t="s">
        <v>4357</v>
      </c>
      <c r="K866" t="str">
        <f>"11639"</f>
        <v>11639</v>
      </c>
    </row>
    <row r="867" spans="1:11" customFormat="1" x14ac:dyDescent="0.25">
      <c r="A867" t="str">
        <f t="shared" si="129"/>
        <v>11</v>
      </c>
      <c r="B867" t="s">
        <v>237</v>
      </c>
      <c r="C867" t="str">
        <f>"003"</f>
        <v>003</v>
      </c>
      <c r="D867" t="s">
        <v>240</v>
      </c>
      <c r="E867" t="str">
        <f t="shared" si="134"/>
        <v>01</v>
      </c>
      <c r="F867" t="str">
        <f>"001"</f>
        <v>001</v>
      </c>
      <c r="G867" t="str">
        <f>""</f>
        <v/>
      </c>
      <c r="H867" t="s">
        <v>0</v>
      </c>
      <c r="I867" t="s">
        <v>1222</v>
      </c>
      <c r="J867" t="s">
        <v>4357</v>
      </c>
      <c r="K867" t="str">
        <f>"11639"</f>
        <v>11639</v>
      </c>
    </row>
    <row r="868" spans="1:11" customFormat="1" x14ac:dyDescent="0.25">
      <c r="A868" t="str">
        <f t="shared" si="129"/>
        <v>11</v>
      </c>
      <c r="B868" t="s">
        <v>237</v>
      </c>
      <c r="C868" t="str">
        <f t="shared" ref="C868:C931" si="136">"004"</f>
        <v>004</v>
      </c>
      <c r="D868" t="s">
        <v>241</v>
      </c>
      <c r="E868" t="str">
        <f t="shared" si="134"/>
        <v>01</v>
      </c>
      <c r="F868" t="str">
        <f>"001"</f>
        <v>001</v>
      </c>
      <c r="G868" t="str">
        <f>""</f>
        <v/>
      </c>
      <c r="H868" t="s">
        <v>3</v>
      </c>
      <c r="I868" t="s">
        <v>1223</v>
      </c>
      <c r="J868" t="s">
        <v>4358</v>
      </c>
      <c r="K868" t="str">
        <f t="shared" ref="K868:K875" si="137">"11201"</f>
        <v>11201</v>
      </c>
    </row>
    <row r="869" spans="1:11" customFormat="1" x14ac:dyDescent="0.25">
      <c r="A869" t="str">
        <f t="shared" si="129"/>
        <v>11</v>
      </c>
      <c r="B869" t="s">
        <v>237</v>
      </c>
      <c r="C869" t="str">
        <f t="shared" si="136"/>
        <v>004</v>
      </c>
      <c r="D869" t="s">
        <v>241</v>
      </c>
      <c r="E869" t="str">
        <f t="shared" si="134"/>
        <v>01</v>
      </c>
      <c r="F869" t="str">
        <f>"002"</f>
        <v>002</v>
      </c>
      <c r="G869" t="str">
        <f>""</f>
        <v/>
      </c>
      <c r="H869" t="s">
        <v>1</v>
      </c>
      <c r="I869" t="s">
        <v>1224</v>
      </c>
      <c r="J869" t="s">
        <v>4359</v>
      </c>
      <c r="K869" t="str">
        <f t="shared" si="137"/>
        <v>11201</v>
      </c>
    </row>
    <row r="870" spans="1:11" customFormat="1" x14ac:dyDescent="0.25">
      <c r="A870" t="str">
        <f t="shared" si="129"/>
        <v>11</v>
      </c>
      <c r="B870" t="s">
        <v>237</v>
      </c>
      <c r="C870" t="str">
        <f t="shared" si="136"/>
        <v>004</v>
      </c>
      <c r="D870" t="s">
        <v>241</v>
      </c>
      <c r="E870" t="str">
        <f t="shared" si="134"/>
        <v>01</v>
      </c>
      <c r="F870" t="str">
        <f>"002"</f>
        <v>002</v>
      </c>
      <c r="G870" t="str">
        <f>""</f>
        <v/>
      </c>
      <c r="H870" t="s">
        <v>0</v>
      </c>
      <c r="I870" t="s">
        <v>1224</v>
      </c>
      <c r="J870" t="s">
        <v>4359</v>
      </c>
      <c r="K870" t="str">
        <f t="shared" si="137"/>
        <v>11201</v>
      </c>
    </row>
    <row r="871" spans="1:11" customFormat="1" x14ac:dyDescent="0.25">
      <c r="A871" t="str">
        <f t="shared" si="129"/>
        <v>11</v>
      </c>
      <c r="B871" t="s">
        <v>237</v>
      </c>
      <c r="C871" t="str">
        <f t="shared" si="136"/>
        <v>004</v>
      </c>
      <c r="D871" t="s">
        <v>241</v>
      </c>
      <c r="E871" t="str">
        <f t="shared" si="134"/>
        <v>01</v>
      </c>
      <c r="F871" t="str">
        <f>"003"</f>
        <v>003</v>
      </c>
      <c r="G871" t="str">
        <f>""</f>
        <v/>
      </c>
      <c r="H871" t="s">
        <v>1</v>
      </c>
      <c r="I871" t="s">
        <v>1225</v>
      </c>
      <c r="J871" t="s">
        <v>4360</v>
      </c>
      <c r="K871" t="str">
        <f t="shared" si="137"/>
        <v>11201</v>
      </c>
    </row>
    <row r="872" spans="1:11" customFormat="1" x14ac:dyDescent="0.25">
      <c r="A872" t="str">
        <f t="shared" si="129"/>
        <v>11</v>
      </c>
      <c r="B872" t="s">
        <v>237</v>
      </c>
      <c r="C872" t="str">
        <f t="shared" si="136"/>
        <v>004</v>
      </c>
      <c r="D872" t="s">
        <v>241</v>
      </c>
      <c r="E872" t="str">
        <f t="shared" si="134"/>
        <v>01</v>
      </c>
      <c r="F872" t="str">
        <f>"003"</f>
        <v>003</v>
      </c>
      <c r="G872" t="str">
        <f>""</f>
        <v/>
      </c>
      <c r="H872" t="s">
        <v>0</v>
      </c>
      <c r="I872" t="s">
        <v>1225</v>
      </c>
      <c r="J872" t="s">
        <v>4360</v>
      </c>
      <c r="K872" t="str">
        <f t="shared" si="137"/>
        <v>11201</v>
      </c>
    </row>
    <row r="873" spans="1:11" customFormat="1" x14ac:dyDescent="0.25">
      <c r="A873" t="str">
        <f t="shared" si="129"/>
        <v>11</v>
      </c>
      <c r="B873" t="s">
        <v>237</v>
      </c>
      <c r="C873" t="str">
        <f t="shared" si="136"/>
        <v>004</v>
      </c>
      <c r="D873" t="s">
        <v>241</v>
      </c>
      <c r="E873" t="str">
        <f t="shared" si="134"/>
        <v>01</v>
      </c>
      <c r="F873" t="str">
        <f>"004"</f>
        <v>004</v>
      </c>
      <c r="G873" t="str">
        <f>""</f>
        <v/>
      </c>
      <c r="H873" t="s">
        <v>1</v>
      </c>
      <c r="I873" t="s">
        <v>1224</v>
      </c>
      <c r="J873" t="s">
        <v>4359</v>
      </c>
      <c r="K873" t="str">
        <f t="shared" si="137"/>
        <v>11201</v>
      </c>
    </row>
    <row r="874" spans="1:11" customFormat="1" x14ac:dyDescent="0.25">
      <c r="A874" t="str">
        <f t="shared" si="129"/>
        <v>11</v>
      </c>
      <c r="B874" t="s">
        <v>237</v>
      </c>
      <c r="C874" t="str">
        <f t="shared" si="136"/>
        <v>004</v>
      </c>
      <c r="D874" t="s">
        <v>241</v>
      </c>
      <c r="E874" t="str">
        <f t="shared" si="134"/>
        <v>01</v>
      </c>
      <c r="F874" t="str">
        <f>"004"</f>
        <v>004</v>
      </c>
      <c r="G874" t="str">
        <f>""</f>
        <v/>
      </c>
      <c r="H874" t="s">
        <v>0</v>
      </c>
      <c r="I874" t="s">
        <v>1224</v>
      </c>
      <c r="J874" t="s">
        <v>4359</v>
      </c>
      <c r="K874" t="str">
        <f t="shared" si="137"/>
        <v>11201</v>
      </c>
    </row>
    <row r="875" spans="1:11" customFormat="1" x14ac:dyDescent="0.25">
      <c r="A875" t="str">
        <f t="shared" si="129"/>
        <v>11</v>
      </c>
      <c r="B875" t="s">
        <v>237</v>
      </c>
      <c r="C875" t="str">
        <f t="shared" si="136"/>
        <v>004</v>
      </c>
      <c r="D875" t="s">
        <v>241</v>
      </c>
      <c r="E875" t="str">
        <f t="shared" si="134"/>
        <v>01</v>
      </c>
      <c r="F875" t="str">
        <f>"005"</f>
        <v>005</v>
      </c>
      <c r="G875" t="str">
        <f>""</f>
        <v/>
      </c>
      <c r="H875" t="s">
        <v>3</v>
      </c>
      <c r="I875" t="s">
        <v>1225</v>
      </c>
      <c r="J875" t="s">
        <v>4360</v>
      </c>
      <c r="K875" t="str">
        <f t="shared" si="137"/>
        <v>11201</v>
      </c>
    </row>
    <row r="876" spans="1:11" customFormat="1" x14ac:dyDescent="0.25">
      <c r="A876" t="str">
        <f t="shared" si="129"/>
        <v>11</v>
      </c>
      <c r="B876" t="s">
        <v>237</v>
      </c>
      <c r="C876" t="str">
        <f t="shared" si="136"/>
        <v>004</v>
      </c>
      <c r="D876" t="s">
        <v>241</v>
      </c>
      <c r="E876" t="str">
        <f t="shared" si="134"/>
        <v>01</v>
      </c>
      <c r="F876" t="str">
        <f>"006"</f>
        <v>006</v>
      </c>
      <c r="G876" t="str">
        <f>""</f>
        <v/>
      </c>
      <c r="H876" t="s">
        <v>1</v>
      </c>
      <c r="I876" t="s">
        <v>1226</v>
      </c>
      <c r="J876" t="s">
        <v>4361</v>
      </c>
      <c r="K876" t="str">
        <f>"11204"</f>
        <v>11204</v>
      </c>
    </row>
    <row r="877" spans="1:11" customFormat="1" x14ac:dyDescent="0.25">
      <c r="A877" t="str">
        <f t="shared" si="129"/>
        <v>11</v>
      </c>
      <c r="B877" t="s">
        <v>237</v>
      </c>
      <c r="C877" t="str">
        <f t="shared" si="136"/>
        <v>004</v>
      </c>
      <c r="D877" t="s">
        <v>241</v>
      </c>
      <c r="E877" t="str">
        <f t="shared" si="134"/>
        <v>01</v>
      </c>
      <c r="F877" t="str">
        <f>"006"</f>
        <v>006</v>
      </c>
      <c r="G877" t="str">
        <f>""</f>
        <v/>
      </c>
      <c r="H877" t="s">
        <v>0</v>
      </c>
      <c r="I877" t="s">
        <v>1226</v>
      </c>
      <c r="J877" t="s">
        <v>4361</v>
      </c>
      <c r="K877" t="str">
        <f>"11204"</f>
        <v>11204</v>
      </c>
    </row>
    <row r="878" spans="1:11" customFormat="1" x14ac:dyDescent="0.25">
      <c r="A878" t="str">
        <f t="shared" si="129"/>
        <v>11</v>
      </c>
      <c r="B878" t="s">
        <v>237</v>
      </c>
      <c r="C878" t="str">
        <f t="shared" si="136"/>
        <v>004</v>
      </c>
      <c r="D878" t="s">
        <v>241</v>
      </c>
      <c r="E878" t="str">
        <f t="shared" si="134"/>
        <v>01</v>
      </c>
      <c r="F878" t="str">
        <f>"007"</f>
        <v>007</v>
      </c>
      <c r="G878" t="str">
        <f>""</f>
        <v/>
      </c>
      <c r="H878" t="s">
        <v>1</v>
      </c>
      <c r="I878" t="s">
        <v>1227</v>
      </c>
      <c r="J878" t="s">
        <v>4362</v>
      </c>
      <c r="K878" t="str">
        <f>"11205"</f>
        <v>11205</v>
      </c>
    </row>
    <row r="879" spans="1:11" customFormat="1" x14ac:dyDescent="0.25">
      <c r="A879" t="str">
        <f t="shared" si="129"/>
        <v>11</v>
      </c>
      <c r="B879" t="s">
        <v>237</v>
      </c>
      <c r="C879" t="str">
        <f t="shared" si="136"/>
        <v>004</v>
      </c>
      <c r="D879" t="s">
        <v>241</v>
      </c>
      <c r="E879" t="str">
        <f t="shared" si="134"/>
        <v>01</v>
      </c>
      <c r="F879" t="str">
        <f>"007"</f>
        <v>007</v>
      </c>
      <c r="G879" t="str">
        <f>""</f>
        <v/>
      </c>
      <c r="H879" t="s">
        <v>0</v>
      </c>
      <c r="I879" t="s">
        <v>1227</v>
      </c>
      <c r="J879" t="s">
        <v>4362</v>
      </c>
      <c r="K879" t="str">
        <f>"11205"</f>
        <v>11205</v>
      </c>
    </row>
    <row r="880" spans="1:11" customFormat="1" x14ac:dyDescent="0.25">
      <c r="A880" t="str">
        <f t="shared" si="129"/>
        <v>11</v>
      </c>
      <c r="B880" t="s">
        <v>237</v>
      </c>
      <c r="C880" t="str">
        <f t="shared" si="136"/>
        <v>004</v>
      </c>
      <c r="D880" t="s">
        <v>241</v>
      </c>
      <c r="E880" t="str">
        <f t="shared" si="134"/>
        <v>01</v>
      </c>
      <c r="F880" t="str">
        <f>"008"</f>
        <v>008</v>
      </c>
      <c r="G880" t="str">
        <f>""</f>
        <v/>
      </c>
      <c r="H880" t="s">
        <v>3</v>
      </c>
      <c r="I880" t="s">
        <v>1228</v>
      </c>
      <c r="J880" t="s">
        <v>4363</v>
      </c>
      <c r="K880" t="str">
        <f>"11202"</f>
        <v>11202</v>
      </c>
    </row>
    <row r="881" spans="1:11" customFormat="1" x14ac:dyDescent="0.25">
      <c r="A881" t="str">
        <f t="shared" si="129"/>
        <v>11</v>
      </c>
      <c r="B881" t="s">
        <v>237</v>
      </c>
      <c r="C881" t="str">
        <f t="shared" si="136"/>
        <v>004</v>
      </c>
      <c r="D881" t="s">
        <v>241</v>
      </c>
      <c r="E881" t="str">
        <f t="shared" si="134"/>
        <v>01</v>
      </c>
      <c r="F881" t="str">
        <f>"009"</f>
        <v>009</v>
      </c>
      <c r="G881" t="str">
        <f>""</f>
        <v/>
      </c>
      <c r="H881" t="s">
        <v>3</v>
      </c>
      <c r="I881" t="s">
        <v>1229</v>
      </c>
      <c r="J881" t="s">
        <v>4364</v>
      </c>
      <c r="K881" t="str">
        <f>"11202"</f>
        <v>11202</v>
      </c>
    </row>
    <row r="882" spans="1:11" customFormat="1" x14ac:dyDescent="0.25">
      <c r="A882" t="str">
        <f t="shared" si="129"/>
        <v>11</v>
      </c>
      <c r="B882" t="s">
        <v>237</v>
      </c>
      <c r="C882" t="str">
        <f t="shared" si="136"/>
        <v>004</v>
      </c>
      <c r="D882" t="s">
        <v>241</v>
      </c>
      <c r="E882" t="str">
        <f t="shared" si="134"/>
        <v>01</v>
      </c>
      <c r="F882" t="str">
        <f>"011"</f>
        <v>011</v>
      </c>
      <c r="G882" t="str">
        <f>""</f>
        <v/>
      </c>
      <c r="H882" t="s">
        <v>1</v>
      </c>
      <c r="I882" t="s">
        <v>1229</v>
      </c>
      <c r="J882" t="s">
        <v>4364</v>
      </c>
      <c r="K882" t="str">
        <f>"11202"</f>
        <v>11202</v>
      </c>
    </row>
    <row r="883" spans="1:11" customFormat="1" x14ac:dyDescent="0.25">
      <c r="A883" t="str">
        <f t="shared" si="129"/>
        <v>11</v>
      </c>
      <c r="B883" t="s">
        <v>237</v>
      </c>
      <c r="C883" t="str">
        <f t="shared" si="136"/>
        <v>004</v>
      </c>
      <c r="D883" t="s">
        <v>241</v>
      </c>
      <c r="E883" t="str">
        <f t="shared" si="134"/>
        <v>01</v>
      </c>
      <c r="F883" t="str">
        <f>"011"</f>
        <v>011</v>
      </c>
      <c r="G883" t="str">
        <f>""</f>
        <v/>
      </c>
      <c r="H883" t="s">
        <v>0</v>
      </c>
      <c r="I883" t="s">
        <v>1229</v>
      </c>
      <c r="J883" t="s">
        <v>4364</v>
      </c>
      <c r="K883" t="str">
        <f>"11202"</f>
        <v>11202</v>
      </c>
    </row>
    <row r="884" spans="1:11" customFormat="1" x14ac:dyDescent="0.25">
      <c r="A884" t="str">
        <f t="shared" si="129"/>
        <v>11</v>
      </c>
      <c r="B884" t="s">
        <v>237</v>
      </c>
      <c r="C884" t="str">
        <f t="shared" si="136"/>
        <v>004</v>
      </c>
      <c r="D884" t="s">
        <v>241</v>
      </c>
      <c r="E884" t="str">
        <f t="shared" si="134"/>
        <v>01</v>
      </c>
      <c r="F884" t="str">
        <f>"012"</f>
        <v>012</v>
      </c>
      <c r="G884" t="str">
        <f>""</f>
        <v/>
      </c>
      <c r="H884" t="s">
        <v>1</v>
      </c>
      <c r="I884" t="s">
        <v>1230</v>
      </c>
      <c r="J884" t="s">
        <v>4365</v>
      </c>
      <c r="K884" t="str">
        <f>"11205"</f>
        <v>11205</v>
      </c>
    </row>
    <row r="885" spans="1:11" customFormat="1" x14ac:dyDescent="0.25">
      <c r="A885" t="str">
        <f t="shared" si="129"/>
        <v>11</v>
      </c>
      <c r="B885" t="s">
        <v>237</v>
      </c>
      <c r="C885" t="str">
        <f t="shared" si="136"/>
        <v>004</v>
      </c>
      <c r="D885" t="s">
        <v>241</v>
      </c>
      <c r="E885" t="str">
        <f t="shared" si="134"/>
        <v>01</v>
      </c>
      <c r="F885" t="str">
        <f>"012"</f>
        <v>012</v>
      </c>
      <c r="G885" t="str">
        <f>""</f>
        <v/>
      </c>
      <c r="H885" t="s">
        <v>0</v>
      </c>
      <c r="I885" t="s">
        <v>1230</v>
      </c>
      <c r="J885" t="s">
        <v>4365</v>
      </c>
      <c r="K885" t="str">
        <f>"11205"</f>
        <v>11205</v>
      </c>
    </row>
    <row r="886" spans="1:11" customFormat="1" x14ac:dyDescent="0.25">
      <c r="A886" t="str">
        <f t="shared" si="129"/>
        <v>11</v>
      </c>
      <c r="B886" t="s">
        <v>237</v>
      </c>
      <c r="C886" t="str">
        <f t="shared" si="136"/>
        <v>004</v>
      </c>
      <c r="D886" t="s">
        <v>241</v>
      </c>
      <c r="E886" t="str">
        <f t="shared" si="134"/>
        <v>01</v>
      </c>
      <c r="F886" t="str">
        <f>"014"</f>
        <v>014</v>
      </c>
      <c r="G886" t="str">
        <f>""</f>
        <v/>
      </c>
      <c r="H886" t="s">
        <v>3</v>
      </c>
      <c r="I886" t="s">
        <v>1223</v>
      </c>
      <c r="J886" t="s">
        <v>4358</v>
      </c>
      <c r="K886" t="str">
        <f>"11201"</f>
        <v>11201</v>
      </c>
    </row>
    <row r="887" spans="1:11" customFormat="1" x14ac:dyDescent="0.25">
      <c r="A887" t="str">
        <f t="shared" si="129"/>
        <v>11</v>
      </c>
      <c r="B887" t="s">
        <v>237</v>
      </c>
      <c r="C887" t="str">
        <f t="shared" si="136"/>
        <v>004</v>
      </c>
      <c r="D887" t="s">
        <v>241</v>
      </c>
      <c r="E887" t="str">
        <f t="shared" si="134"/>
        <v>01</v>
      </c>
      <c r="F887" t="str">
        <f>"015"</f>
        <v>015</v>
      </c>
      <c r="G887" t="str">
        <f>""</f>
        <v/>
      </c>
      <c r="H887" t="s">
        <v>3</v>
      </c>
      <c r="I887" t="s">
        <v>1231</v>
      </c>
      <c r="J887" t="s">
        <v>4366</v>
      </c>
      <c r="K887" t="str">
        <f>"11202"</f>
        <v>11202</v>
      </c>
    </row>
    <row r="888" spans="1:11" customFormat="1" x14ac:dyDescent="0.25">
      <c r="A888" t="str">
        <f t="shared" si="129"/>
        <v>11</v>
      </c>
      <c r="B888" t="s">
        <v>237</v>
      </c>
      <c r="C888" t="str">
        <f t="shared" si="136"/>
        <v>004</v>
      </c>
      <c r="D888" t="s">
        <v>241</v>
      </c>
      <c r="E888" t="str">
        <f t="shared" si="134"/>
        <v>01</v>
      </c>
      <c r="F888" t="str">
        <f>"016"</f>
        <v>016</v>
      </c>
      <c r="G888" t="str">
        <f>""</f>
        <v/>
      </c>
      <c r="H888" t="s">
        <v>1</v>
      </c>
      <c r="I888" t="s">
        <v>1232</v>
      </c>
      <c r="J888" t="s">
        <v>4367</v>
      </c>
      <c r="K888" t="str">
        <f>"11204"</f>
        <v>11204</v>
      </c>
    </row>
    <row r="889" spans="1:11" customFormat="1" x14ac:dyDescent="0.25">
      <c r="A889" t="str">
        <f t="shared" si="129"/>
        <v>11</v>
      </c>
      <c r="B889" t="s">
        <v>237</v>
      </c>
      <c r="C889" t="str">
        <f t="shared" si="136"/>
        <v>004</v>
      </c>
      <c r="D889" t="s">
        <v>241</v>
      </c>
      <c r="E889" t="str">
        <f t="shared" si="134"/>
        <v>01</v>
      </c>
      <c r="F889" t="str">
        <f>"016"</f>
        <v>016</v>
      </c>
      <c r="G889" t="str">
        <f>""</f>
        <v/>
      </c>
      <c r="H889" t="s">
        <v>0</v>
      </c>
      <c r="I889" t="s">
        <v>1232</v>
      </c>
      <c r="J889" t="s">
        <v>4367</v>
      </c>
      <c r="K889" t="str">
        <f>"11204"</f>
        <v>11204</v>
      </c>
    </row>
    <row r="890" spans="1:11" customFormat="1" x14ac:dyDescent="0.25">
      <c r="A890" t="str">
        <f t="shared" si="129"/>
        <v>11</v>
      </c>
      <c r="B890" t="s">
        <v>237</v>
      </c>
      <c r="C890" t="str">
        <f t="shared" si="136"/>
        <v>004</v>
      </c>
      <c r="D890" t="s">
        <v>241</v>
      </c>
      <c r="E890" t="str">
        <f t="shared" si="134"/>
        <v>01</v>
      </c>
      <c r="F890" t="str">
        <f>"017"</f>
        <v>017</v>
      </c>
      <c r="G890" t="str">
        <f>""</f>
        <v/>
      </c>
      <c r="H890" t="s">
        <v>1</v>
      </c>
      <c r="I890" t="s">
        <v>1232</v>
      </c>
      <c r="J890" t="s">
        <v>4367</v>
      </c>
      <c r="K890" t="str">
        <f>"11204"</f>
        <v>11204</v>
      </c>
    </row>
    <row r="891" spans="1:11" customFormat="1" x14ac:dyDescent="0.25">
      <c r="A891" t="str">
        <f t="shared" si="129"/>
        <v>11</v>
      </c>
      <c r="B891" t="s">
        <v>237</v>
      </c>
      <c r="C891" t="str">
        <f t="shared" si="136"/>
        <v>004</v>
      </c>
      <c r="D891" t="s">
        <v>241</v>
      </c>
      <c r="E891" t="str">
        <f t="shared" si="134"/>
        <v>01</v>
      </c>
      <c r="F891" t="str">
        <f>"017"</f>
        <v>017</v>
      </c>
      <c r="G891" t="str">
        <f>""</f>
        <v/>
      </c>
      <c r="H891" t="s">
        <v>0</v>
      </c>
      <c r="I891" t="s">
        <v>1232</v>
      </c>
      <c r="J891" t="s">
        <v>4367</v>
      </c>
      <c r="K891" t="str">
        <f>"11204"</f>
        <v>11204</v>
      </c>
    </row>
    <row r="892" spans="1:11" customFormat="1" x14ac:dyDescent="0.25">
      <c r="A892" t="str">
        <f t="shared" si="129"/>
        <v>11</v>
      </c>
      <c r="B892" t="s">
        <v>237</v>
      </c>
      <c r="C892" t="str">
        <f t="shared" si="136"/>
        <v>004</v>
      </c>
      <c r="D892" t="s">
        <v>241</v>
      </c>
      <c r="E892" t="str">
        <f t="shared" si="134"/>
        <v>01</v>
      </c>
      <c r="F892" t="str">
        <f>"018"</f>
        <v>018</v>
      </c>
      <c r="G892" t="str">
        <f>""</f>
        <v/>
      </c>
      <c r="H892" t="s">
        <v>1</v>
      </c>
      <c r="I892" t="s">
        <v>1230</v>
      </c>
      <c r="J892" t="s">
        <v>4365</v>
      </c>
      <c r="K892" t="str">
        <f>"11205"</f>
        <v>11205</v>
      </c>
    </row>
    <row r="893" spans="1:11" customFormat="1" x14ac:dyDescent="0.25">
      <c r="A893" t="str">
        <f t="shared" si="129"/>
        <v>11</v>
      </c>
      <c r="B893" t="s">
        <v>237</v>
      </c>
      <c r="C893" t="str">
        <f t="shared" si="136"/>
        <v>004</v>
      </c>
      <c r="D893" t="s">
        <v>241</v>
      </c>
      <c r="E893" t="str">
        <f t="shared" si="134"/>
        <v>01</v>
      </c>
      <c r="F893" t="str">
        <f>"018"</f>
        <v>018</v>
      </c>
      <c r="G893" t="str">
        <f>""</f>
        <v/>
      </c>
      <c r="H893" t="s">
        <v>0</v>
      </c>
      <c r="I893" t="s">
        <v>1230</v>
      </c>
      <c r="J893" t="s">
        <v>4365</v>
      </c>
      <c r="K893" t="str">
        <f>"11205"</f>
        <v>11205</v>
      </c>
    </row>
    <row r="894" spans="1:11" customFormat="1" x14ac:dyDescent="0.25">
      <c r="A894" t="str">
        <f t="shared" si="129"/>
        <v>11</v>
      </c>
      <c r="B894" t="s">
        <v>237</v>
      </c>
      <c r="C894" t="str">
        <f t="shared" si="136"/>
        <v>004</v>
      </c>
      <c r="D894" t="s">
        <v>241</v>
      </c>
      <c r="E894" t="str">
        <f t="shared" si="134"/>
        <v>01</v>
      </c>
      <c r="F894" t="str">
        <f>"019"</f>
        <v>019</v>
      </c>
      <c r="G894" t="str">
        <f>""</f>
        <v/>
      </c>
      <c r="H894" t="s">
        <v>1</v>
      </c>
      <c r="I894" t="s">
        <v>1227</v>
      </c>
      <c r="J894" t="s">
        <v>4362</v>
      </c>
      <c r="K894" t="str">
        <f>"11205"</f>
        <v>11205</v>
      </c>
    </row>
    <row r="895" spans="1:11" customFormat="1" x14ac:dyDescent="0.25">
      <c r="A895" t="str">
        <f t="shared" si="129"/>
        <v>11</v>
      </c>
      <c r="B895" t="s">
        <v>237</v>
      </c>
      <c r="C895" t="str">
        <f t="shared" si="136"/>
        <v>004</v>
      </c>
      <c r="D895" t="s">
        <v>241</v>
      </c>
      <c r="E895" t="str">
        <f t="shared" si="134"/>
        <v>01</v>
      </c>
      <c r="F895" t="str">
        <f>"019"</f>
        <v>019</v>
      </c>
      <c r="G895" t="str">
        <f>""</f>
        <v/>
      </c>
      <c r="H895" t="s">
        <v>0</v>
      </c>
      <c r="I895" t="s">
        <v>1227</v>
      </c>
      <c r="J895" t="s">
        <v>4362</v>
      </c>
      <c r="K895" t="str">
        <f>"11205"</f>
        <v>11205</v>
      </c>
    </row>
    <row r="896" spans="1:11" customFormat="1" x14ac:dyDescent="0.25">
      <c r="A896" t="str">
        <f t="shared" si="129"/>
        <v>11</v>
      </c>
      <c r="B896" t="s">
        <v>237</v>
      </c>
      <c r="C896" t="str">
        <f t="shared" si="136"/>
        <v>004</v>
      </c>
      <c r="D896" t="s">
        <v>241</v>
      </c>
      <c r="E896" t="str">
        <f t="shared" si="134"/>
        <v>01</v>
      </c>
      <c r="F896" t="str">
        <f>"020"</f>
        <v>020</v>
      </c>
      <c r="G896" t="str">
        <f>""</f>
        <v/>
      </c>
      <c r="H896" t="s">
        <v>3</v>
      </c>
      <c r="I896" t="s">
        <v>1231</v>
      </c>
      <c r="J896" t="s">
        <v>4366</v>
      </c>
      <c r="K896" t="str">
        <f>"11202"</f>
        <v>11202</v>
      </c>
    </row>
    <row r="897" spans="1:11" customFormat="1" x14ac:dyDescent="0.25">
      <c r="A897" t="str">
        <f t="shared" si="129"/>
        <v>11</v>
      </c>
      <c r="B897" t="s">
        <v>237</v>
      </c>
      <c r="C897" t="str">
        <f t="shared" si="136"/>
        <v>004</v>
      </c>
      <c r="D897" t="s">
        <v>241</v>
      </c>
      <c r="E897" t="str">
        <f t="shared" si="134"/>
        <v>01</v>
      </c>
      <c r="F897" t="str">
        <f>"021"</f>
        <v>021</v>
      </c>
      <c r="G897" t="str">
        <f>""</f>
        <v/>
      </c>
      <c r="H897" t="s">
        <v>1</v>
      </c>
      <c r="I897" t="s">
        <v>1233</v>
      </c>
      <c r="J897" t="s">
        <v>4368</v>
      </c>
      <c r="K897" t="str">
        <f>"11205"</f>
        <v>11205</v>
      </c>
    </row>
    <row r="898" spans="1:11" customFormat="1" x14ac:dyDescent="0.25">
      <c r="A898" t="str">
        <f t="shared" si="129"/>
        <v>11</v>
      </c>
      <c r="B898" t="s">
        <v>237</v>
      </c>
      <c r="C898" t="str">
        <f t="shared" si="136"/>
        <v>004</v>
      </c>
      <c r="D898" t="s">
        <v>241</v>
      </c>
      <c r="E898" t="str">
        <f t="shared" si="134"/>
        <v>01</v>
      </c>
      <c r="F898" t="str">
        <f>"021"</f>
        <v>021</v>
      </c>
      <c r="G898" t="str">
        <f>""</f>
        <v/>
      </c>
      <c r="H898" t="s">
        <v>0</v>
      </c>
      <c r="I898" t="s">
        <v>1233</v>
      </c>
      <c r="J898" t="s">
        <v>4368</v>
      </c>
      <c r="K898" t="str">
        <f>"11205"</f>
        <v>11205</v>
      </c>
    </row>
    <row r="899" spans="1:11" customFormat="1" x14ac:dyDescent="0.25">
      <c r="A899" t="str">
        <f t="shared" si="129"/>
        <v>11</v>
      </c>
      <c r="B899" t="s">
        <v>237</v>
      </c>
      <c r="C899" t="str">
        <f t="shared" si="136"/>
        <v>004</v>
      </c>
      <c r="D899" t="s">
        <v>241</v>
      </c>
      <c r="E899" t="str">
        <f t="shared" si="134"/>
        <v>01</v>
      </c>
      <c r="F899" t="str">
        <f>"022"</f>
        <v>022</v>
      </c>
      <c r="G899" t="str">
        <f>""</f>
        <v/>
      </c>
      <c r="H899" t="s">
        <v>1</v>
      </c>
      <c r="I899" t="s">
        <v>1226</v>
      </c>
      <c r="J899" t="s">
        <v>4361</v>
      </c>
      <c r="K899" t="str">
        <f>"11204"</f>
        <v>11204</v>
      </c>
    </row>
    <row r="900" spans="1:11" customFormat="1" x14ac:dyDescent="0.25">
      <c r="A900" t="str">
        <f t="shared" si="129"/>
        <v>11</v>
      </c>
      <c r="B900" t="s">
        <v>237</v>
      </c>
      <c r="C900" t="str">
        <f t="shared" si="136"/>
        <v>004</v>
      </c>
      <c r="D900" t="s">
        <v>241</v>
      </c>
      <c r="E900" t="str">
        <f t="shared" si="134"/>
        <v>01</v>
      </c>
      <c r="F900" t="str">
        <f>"022"</f>
        <v>022</v>
      </c>
      <c r="G900" t="str">
        <f>""</f>
        <v/>
      </c>
      <c r="H900" t="s">
        <v>0</v>
      </c>
      <c r="I900" t="s">
        <v>1226</v>
      </c>
      <c r="J900" t="s">
        <v>4361</v>
      </c>
      <c r="K900" t="str">
        <f>"11204"</f>
        <v>11204</v>
      </c>
    </row>
    <row r="901" spans="1:11" customFormat="1" x14ac:dyDescent="0.25">
      <c r="A901" t="str">
        <f t="shared" si="129"/>
        <v>11</v>
      </c>
      <c r="B901" t="s">
        <v>237</v>
      </c>
      <c r="C901" t="str">
        <f t="shared" si="136"/>
        <v>004</v>
      </c>
      <c r="D901" t="s">
        <v>241</v>
      </c>
      <c r="E901" t="str">
        <f t="shared" si="134"/>
        <v>01</v>
      </c>
      <c r="F901" t="str">
        <f>"023"</f>
        <v>023</v>
      </c>
      <c r="G901" t="str">
        <f>""</f>
        <v/>
      </c>
      <c r="H901" t="s">
        <v>1</v>
      </c>
      <c r="I901" t="s">
        <v>1227</v>
      </c>
      <c r="J901" t="s">
        <v>4362</v>
      </c>
      <c r="K901" t="str">
        <f t="shared" ref="K901:K907" si="138">"11205"</f>
        <v>11205</v>
      </c>
    </row>
    <row r="902" spans="1:11" customFormat="1" x14ac:dyDescent="0.25">
      <c r="A902" t="str">
        <f t="shared" si="129"/>
        <v>11</v>
      </c>
      <c r="B902" t="s">
        <v>237</v>
      </c>
      <c r="C902" t="str">
        <f t="shared" si="136"/>
        <v>004</v>
      </c>
      <c r="D902" t="s">
        <v>241</v>
      </c>
      <c r="E902" t="str">
        <f t="shared" si="134"/>
        <v>01</v>
      </c>
      <c r="F902" t="str">
        <f>"023"</f>
        <v>023</v>
      </c>
      <c r="G902" t="str">
        <f>""</f>
        <v/>
      </c>
      <c r="H902" t="s">
        <v>0</v>
      </c>
      <c r="I902" t="s">
        <v>1227</v>
      </c>
      <c r="J902" t="s">
        <v>4362</v>
      </c>
      <c r="K902" t="str">
        <f t="shared" si="138"/>
        <v>11205</v>
      </c>
    </row>
    <row r="903" spans="1:11" customFormat="1" x14ac:dyDescent="0.25">
      <c r="A903" t="str">
        <f t="shared" si="129"/>
        <v>11</v>
      </c>
      <c r="B903" t="s">
        <v>237</v>
      </c>
      <c r="C903" t="str">
        <f t="shared" si="136"/>
        <v>004</v>
      </c>
      <c r="D903" t="s">
        <v>241</v>
      </c>
      <c r="E903" t="str">
        <f t="shared" si="134"/>
        <v>01</v>
      </c>
      <c r="F903" t="str">
        <f>"024"</f>
        <v>024</v>
      </c>
      <c r="G903" t="str">
        <f>""</f>
        <v/>
      </c>
      <c r="H903" t="s">
        <v>1</v>
      </c>
      <c r="I903" t="s">
        <v>1230</v>
      </c>
      <c r="J903" t="s">
        <v>4365</v>
      </c>
      <c r="K903" t="str">
        <f t="shared" si="138"/>
        <v>11205</v>
      </c>
    </row>
    <row r="904" spans="1:11" customFormat="1" x14ac:dyDescent="0.25">
      <c r="A904" t="str">
        <f t="shared" si="129"/>
        <v>11</v>
      </c>
      <c r="B904" t="s">
        <v>237</v>
      </c>
      <c r="C904" t="str">
        <f t="shared" si="136"/>
        <v>004</v>
      </c>
      <c r="D904" t="s">
        <v>241</v>
      </c>
      <c r="E904" t="str">
        <f t="shared" si="134"/>
        <v>01</v>
      </c>
      <c r="F904" t="str">
        <f>"024"</f>
        <v>024</v>
      </c>
      <c r="G904" t="str">
        <f>""</f>
        <v/>
      </c>
      <c r="H904" t="s">
        <v>0</v>
      </c>
      <c r="I904" t="s">
        <v>1230</v>
      </c>
      <c r="J904" t="s">
        <v>4365</v>
      </c>
      <c r="K904" t="str">
        <f t="shared" si="138"/>
        <v>11205</v>
      </c>
    </row>
    <row r="905" spans="1:11" customFormat="1" x14ac:dyDescent="0.25">
      <c r="A905" t="str">
        <f t="shared" si="129"/>
        <v>11</v>
      </c>
      <c r="B905" t="s">
        <v>237</v>
      </c>
      <c r="C905" t="str">
        <f t="shared" si="136"/>
        <v>004</v>
      </c>
      <c r="D905" t="s">
        <v>241</v>
      </c>
      <c r="E905" t="str">
        <f t="shared" si="134"/>
        <v>01</v>
      </c>
      <c r="F905" t="str">
        <f>"025"</f>
        <v>025</v>
      </c>
      <c r="G905" t="str">
        <f>""</f>
        <v/>
      </c>
      <c r="H905" t="s">
        <v>3</v>
      </c>
      <c r="I905" t="s">
        <v>1233</v>
      </c>
      <c r="J905" t="s">
        <v>4368</v>
      </c>
      <c r="K905" t="str">
        <f t="shared" si="138"/>
        <v>11205</v>
      </c>
    </row>
    <row r="906" spans="1:11" customFormat="1" x14ac:dyDescent="0.25">
      <c r="A906" t="str">
        <f t="shared" si="129"/>
        <v>11</v>
      </c>
      <c r="B906" t="s">
        <v>237</v>
      </c>
      <c r="C906" t="str">
        <f t="shared" si="136"/>
        <v>004</v>
      </c>
      <c r="D906" t="s">
        <v>241</v>
      </c>
      <c r="E906" t="str">
        <f t="shared" si="134"/>
        <v>01</v>
      </c>
      <c r="F906" t="str">
        <f>"026"</f>
        <v>026</v>
      </c>
      <c r="G906" t="str">
        <f>""</f>
        <v/>
      </c>
      <c r="H906" t="s">
        <v>1</v>
      </c>
      <c r="I906" t="s">
        <v>1227</v>
      </c>
      <c r="J906" t="s">
        <v>4362</v>
      </c>
      <c r="K906" t="str">
        <f t="shared" si="138"/>
        <v>11205</v>
      </c>
    </row>
    <row r="907" spans="1:11" customFormat="1" x14ac:dyDescent="0.25">
      <c r="A907" t="str">
        <f t="shared" si="129"/>
        <v>11</v>
      </c>
      <c r="B907" t="s">
        <v>237</v>
      </c>
      <c r="C907" t="str">
        <f t="shared" si="136"/>
        <v>004</v>
      </c>
      <c r="D907" t="s">
        <v>241</v>
      </c>
      <c r="E907" t="str">
        <f t="shared" si="134"/>
        <v>01</v>
      </c>
      <c r="F907" t="str">
        <f>"026"</f>
        <v>026</v>
      </c>
      <c r="G907" t="str">
        <f>""</f>
        <v/>
      </c>
      <c r="H907" t="s">
        <v>0</v>
      </c>
      <c r="I907" t="s">
        <v>1227</v>
      </c>
      <c r="J907" t="s">
        <v>4362</v>
      </c>
      <c r="K907" t="str">
        <f t="shared" si="138"/>
        <v>11205</v>
      </c>
    </row>
    <row r="908" spans="1:11" customFormat="1" x14ac:dyDescent="0.25">
      <c r="A908" t="str">
        <f t="shared" si="129"/>
        <v>11</v>
      </c>
      <c r="B908" t="s">
        <v>237</v>
      </c>
      <c r="C908" t="str">
        <f t="shared" si="136"/>
        <v>004</v>
      </c>
      <c r="D908" t="s">
        <v>241</v>
      </c>
      <c r="E908" t="str">
        <f t="shared" si="134"/>
        <v>01</v>
      </c>
      <c r="F908" t="str">
        <f>"027"</f>
        <v>027</v>
      </c>
      <c r="G908" t="str">
        <f>""</f>
        <v/>
      </c>
      <c r="H908" t="s">
        <v>1</v>
      </c>
      <c r="I908" t="s">
        <v>1226</v>
      </c>
      <c r="J908" t="s">
        <v>4361</v>
      </c>
      <c r="K908" t="str">
        <f>"11204"</f>
        <v>11204</v>
      </c>
    </row>
    <row r="909" spans="1:11" customFormat="1" x14ac:dyDescent="0.25">
      <c r="A909" t="str">
        <f t="shared" si="129"/>
        <v>11</v>
      </c>
      <c r="B909" t="s">
        <v>237</v>
      </c>
      <c r="C909" t="str">
        <f t="shared" si="136"/>
        <v>004</v>
      </c>
      <c r="D909" t="s">
        <v>241</v>
      </c>
      <c r="E909" t="str">
        <f t="shared" si="134"/>
        <v>01</v>
      </c>
      <c r="F909" t="str">
        <f>"027"</f>
        <v>027</v>
      </c>
      <c r="G909" t="str">
        <f>""</f>
        <v/>
      </c>
      <c r="H909" t="s">
        <v>0</v>
      </c>
      <c r="I909" t="s">
        <v>1226</v>
      </c>
      <c r="J909" t="s">
        <v>4361</v>
      </c>
      <c r="K909" t="str">
        <f>"11204"</f>
        <v>11204</v>
      </c>
    </row>
    <row r="910" spans="1:11" customFormat="1" x14ac:dyDescent="0.25">
      <c r="A910" t="str">
        <f t="shared" si="129"/>
        <v>11</v>
      </c>
      <c r="B910" t="s">
        <v>237</v>
      </c>
      <c r="C910" t="str">
        <f t="shared" si="136"/>
        <v>004</v>
      </c>
      <c r="D910" t="s">
        <v>241</v>
      </c>
      <c r="E910" t="str">
        <f t="shared" si="134"/>
        <v>01</v>
      </c>
      <c r="F910" t="str">
        <f>"028"</f>
        <v>028</v>
      </c>
      <c r="G910" t="str">
        <f>""</f>
        <v/>
      </c>
      <c r="H910" t="s">
        <v>1</v>
      </c>
      <c r="I910" t="s">
        <v>1233</v>
      </c>
      <c r="J910" t="s">
        <v>4368</v>
      </c>
      <c r="K910" t="str">
        <f>"11205"</f>
        <v>11205</v>
      </c>
    </row>
    <row r="911" spans="1:11" customFormat="1" x14ac:dyDescent="0.25">
      <c r="A911" t="str">
        <f t="shared" si="129"/>
        <v>11</v>
      </c>
      <c r="B911" t="s">
        <v>237</v>
      </c>
      <c r="C911" t="str">
        <f t="shared" si="136"/>
        <v>004</v>
      </c>
      <c r="D911" t="s">
        <v>241</v>
      </c>
      <c r="E911" t="str">
        <f t="shared" si="134"/>
        <v>01</v>
      </c>
      <c r="F911" t="str">
        <f>"028"</f>
        <v>028</v>
      </c>
      <c r="G911" t="str">
        <f>""</f>
        <v/>
      </c>
      <c r="H911" t="s">
        <v>0</v>
      </c>
      <c r="I911" t="s">
        <v>1233</v>
      </c>
      <c r="J911" t="s">
        <v>4368</v>
      </c>
      <c r="K911" t="str">
        <f>"11205"</f>
        <v>11205</v>
      </c>
    </row>
    <row r="912" spans="1:11" customFormat="1" x14ac:dyDescent="0.25">
      <c r="A912" t="str">
        <f t="shared" si="129"/>
        <v>11</v>
      </c>
      <c r="B912" t="s">
        <v>237</v>
      </c>
      <c r="C912" t="str">
        <f t="shared" si="136"/>
        <v>004</v>
      </c>
      <c r="D912" t="s">
        <v>241</v>
      </c>
      <c r="E912" t="str">
        <f t="shared" ref="E912:E944" si="139">"02"</f>
        <v>02</v>
      </c>
      <c r="F912" t="str">
        <f>"001"</f>
        <v>001</v>
      </c>
      <c r="G912" t="str">
        <f>""</f>
        <v/>
      </c>
      <c r="H912" t="s">
        <v>1</v>
      </c>
      <c r="I912" t="s">
        <v>1234</v>
      </c>
      <c r="J912" t="s">
        <v>4369</v>
      </c>
      <c r="K912" t="str">
        <f>"11201"</f>
        <v>11201</v>
      </c>
    </row>
    <row r="913" spans="1:11" customFormat="1" x14ac:dyDescent="0.25">
      <c r="A913" t="str">
        <f t="shared" si="129"/>
        <v>11</v>
      </c>
      <c r="B913" t="s">
        <v>237</v>
      </c>
      <c r="C913" t="str">
        <f t="shared" si="136"/>
        <v>004</v>
      </c>
      <c r="D913" t="s">
        <v>241</v>
      </c>
      <c r="E913" t="str">
        <f t="shared" si="139"/>
        <v>02</v>
      </c>
      <c r="F913" t="str">
        <f>"001"</f>
        <v>001</v>
      </c>
      <c r="G913" t="str">
        <f>""</f>
        <v/>
      </c>
      <c r="H913" t="s">
        <v>0</v>
      </c>
      <c r="I913" t="s">
        <v>1234</v>
      </c>
      <c r="J913" t="s">
        <v>4369</v>
      </c>
      <c r="K913" t="str">
        <f>"11201"</f>
        <v>11201</v>
      </c>
    </row>
    <row r="914" spans="1:11" customFormat="1" x14ac:dyDescent="0.25">
      <c r="A914" t="str">
        <f t="shared" si="129"/>
        <v>11</v>
      </c>
      <c r="B914" t="s">
        <v>237</v>
      </c>
      <c r="C914" t="str">
        <f t="shared" si="136"/>
        <v>004</v>
      </c>
      <c r="D914" t="s">
        <v>241</v>
      </c>
      <c r="E914" t="str">
        <f t="shared" si="139"/>
        <v>02</v>
      </c>
      <c r="F914" t="str">
        <f>"002"</f>
        <v>002</v>
      </c>
      <c r="G914" t="str">
        <f>""</f>
        <v/>
      </c>
      <c r="H914" t="s">
        <v>1</v>
      </c>
      <c r="I914" t="s">
        <v>1235</v>
      </c>
      <c r="J914" t="s">
        <v>4370</v>
      </c>
      <c r="K914" t="str">
        <f t="shared" ref="K914:K944" si="140">"11207"</f>
        <v>11207</v>
      </c>
    </row>
    <row r="915" spans="1:11" customFormat="1" x14ac:dyDescent="0.25">
      <c r="A915" t="str">
        <f t="shared" si="129"/>
        <v>11</v>
      </c>
      <c r="B915" t="s">
        <v>237</v>
      </c>
      <c r="C915" t="str">
        <f t="shared" si="136"/>
        <v>004</v>
      </c>
      <c r="D915" t="s">
        <v>241</v>
      </c>
      <c r="E915" t="str">
        <f t="shared" si="139"/>
        <v>02</v>
      </c>
      <c r="F915" t="str">
        <f>"002"</f>
        <v>002</v>
      </c>
      <c r="G915" t="str">
        <f>""</f>
        <v/>
      </c>
      <c r="H915" t="s">
        <v>0</v>
      </c>
      <c r="I915" t="s">
        <v>1235</v>
      </c>
      <c r="J915" t="s">
        <v>4370</v>
      </c>
      <c r="K915" t="str">
        <f t="shared" si="140"/>
        <v>11207</v>
      </c>
    </row>
    <row r="916" spans="1:11" customFormat="1" x14ac:dyDescent="0.25">
      <c r="A916" t="str">
        <f t="shared" ref="A916:A979" si="141">"11"</f>
        <v>11</v>
      </c>
      <c r="B916" t="s">
        <v>237</v>
      </c>
      <c r="C916" t="str">
        <f t="shared" si="136"/>
        <v>004</v>
      </c>
      <c r="D916" t="s">
        <v>241</v>
      </c>
      <c r="E916" t="str">
        <f t="shared" si="139"/>
        <v>02</v>
      </c>
      <c r="F916" t="str">
        <f>"003"</f>
        <v>003</v>
      </c>
      <c r="G916" t="str">
        <f>""</f>
        <v/>
      </c>
      <c r="H916" t="s">
        <v>3</v>
      </c>
      <c r="I916" t="s">
        <v>1236</v>
      </c>
      <c r="J916" t="s">
        <v>4371</v>
      </c>
      <c r="K916" t="str">
        <f t="shared" si="140"/>
        <v>11207</v>
      </c>
    </row>
    <row r="917" spans="1:11" customFormat="1" x14ac:dyDescent="0.25">
      <c r="A917" t="str">
        <f t="shared" si="141"/>
        <v>11</v>
      </c>
      <c r="B917" t="s">
        <v>237</v>
      </c>
      <c r="C917" t="str">
        <f t="shared" si="136"/>
        <v>004</v>
      </c>
      <c r="D917" t="s">
        <v>241</v>
      </c>
      <c r="E917" t="str">
        <f t="shared" si="139"/>
        <v>02</v>
      </c>
      <c r="F917" t="str">
        <f>"004"</f>
        <v>004</v>
      </c>
      <c r="G917" t="str">
        <f>""</f>
        <v/>
      </c>
      <c r="H917" t="s">
        <v>1</v>
      </c>
      <c r="I917" t="s">
        <v>1237</v>
      </c>
      <c r="J917" t="s">
        <v>4372</v>
      </c>
      <c r="K917" t="str">
        <f t="shared" si="140"/>
        <v>11207</v>
      </c>
    </row>
    <row r="918" spans="1:11" customFormat="1" x14ac:dyDescent="0.25">
      <c r="A918" t="str">
        <f t="shared" si="141"/>
        <v>11</v>
      </c>
      <c r="B918" t="s">
        <v>237</v>
      </c>
      <c r="C918" t="str">
        <f t="shared" si="136"/>
        <v>004</v>
      </c>
      <c r="D918" t="s">
        <v>241</v>
      </c>
      <c r="E918" t="str">
        <f t="shared" si="139"/>
        <v>02</v>
      </c>
      <c r="F918" t="str">
        <f>"004"</f>
        <v>004</v>
      </c>
      <c r="G918" t="str">
        <f>""</f>
        <v/>
      </c>
      <c r="H918" t="s">
        <v>0</v>
      </c>
      <c r="I918" t="s">
        <v>1237</v>
      </c>
      <c r="J918" t="s">
        <v>4372</v>
      </c>
      <c r="K918" t="str">
        <f t="shared" si="140"/>
        <v>11207</v>
      </c>
    </row>
    <row r="919" spans="1:11" customFormat="1" x14ac:dyDescent="0.25">
      <c r="A919" t="str">
        <f t="shared" si="141"/>
        <v>11</v>
      </c>
      <c r="B919" t="s">
        <v>237</v>
      </c>
      <c r="C919" t="str">
        <f t="shared" si="136"/>
        <v>004</v>
      </c>
      <c r="D919" t="s">
        <v>241</v>
      </c>
      <c r="E919" t="str">
        <f t="shared" si="139"/>
        <v>02</v>
      </c>
      <c r="F919" t="str">
        <f>"005"</f>
        <v>005</v>
      </c>
      <c r="G919" t="str">
        <f>""</f>
        <v/>
      </c>
      <c r="H919" t="s">
        <v>3</v>
      </c>
      <c r="I919" t="s">
        <v>1238</v>
      </c>
      <c r="J919" t="s">
        <v>4373</v>
      </c>
      <c r="K919" t="str">
        <f t="shared" si="140"/>
        <v>11207</v>
      </c>
    </row>
    <row r="920" spans="1:11" customFormat="1" x14ac:dyDescent="0.25">
      <c r="A920" t="str">
        <f t="shared" si="141"/>
        <v>11</v>
      </c>
      <c r="B920" t="s">
        <v>237</v>
      </c>
      <c r="C920" t="str">
        <f t="shared" si="136"/>
        <v>004</v>
      </c>
      <c r="D920" t="s">
        <v>241</v>
      </c>
      <c r="E920" t="str">
        <f t="shared" si="139"/>
        <v>02</v>
      </c>
      <c r="F920" t="str">
        <f>"006"</f>
        <v>006</v>
      </c>
      <c r="G920" t="str">
        <f>""</f>
        <v/>
      </c>
      <c r="H920" t="s">
        <v>3</v>
      </c>
      <c r="I920" t="s">
        <v>1237</v>
      </c>
      <c r="J920" t="s">
        <v>4372</v>
      </c>
      <c r="K920" t="str">
        <f t="shared" si="140"/>
        <v>11207</v>
      </c>
    </row>
    <row r="921" spans="1:11" customFormat="1" x14ac:dyDescent="0.25">
      <c r="A921" t="str">
        <f t="shared" si="141"/>
        <v>11</v>
      </c>
      <c r="B921" t="s">
        <v>237</v>
      </c>
      <c r="C921" t="str">
        <f t="shared" si="136"/>
        <v>004</v>
      </c>
      <c r="D921" t="s">
        <v>241</v>
      </c>
      <c r="E921" t="str">
        <f t="shared" si="139"/>
        <v>02</v>
      </c>
      <c r="F921" t="str">
        <f>"007"</f>
        <v>007</v>
      </c>
      <c r="G921" t="str">
        <f>""</f>
        <v/>
      </c>
      <c r="H921" t="s">
        <v>1</v>
      </c>
      <c r="I921" t="s">
        <v>1239</v>
      </c>
      <c r="J921" t="s">
        <v>4374</v>
      </c>
      <c r="K921" t="str">
        <f t="shared" si="140"/>
        <v>11207</v>
      </c>
    </row>
    <row r="922" spans="1:11" customFormat="1" x14ac:dyDescent="0.25">
      <c r="A922" t="str">
        <f t="shared" si="141"/>
        <v>11</v>
      </c>
      <c r="B922" t="s">
        <v>237</v>
      </c>
      <c r="C922" t="str">
        <f t="shared" si="136"/>
        <v>004</v>
      </c>
      <c r="D922" t="s">
        <v>241</v>
      </c>
      <c r="E922" t="str">
        <f t="shared" si="139"/>
        <v>02</v>
      </c>
      <c r="F922" t="str">
        <f>"007"</f>
        <v>007</v>
      </c>
      <c r="G922" t="str">
        <f>""</f>
        <v/>
      </c>
      <c r="H922" t="s">
        <v>0</v>
      </c>
      <c r="I922" t="s">
        <v>1239</v>
      </c>
      <c r="J922" t="s">
        <v>4374</v>
      </c>
      <c r="K922" t="str">
        <f t="shared" si="140"/>
        <v>11207</v>
      </c>
    </row>
    <row r="923" spans="1:11" customFormat="1" x14ac:dyDescent="0.25">
      <c r="A923" t="str">
        <f t="shared" si="141"/>
        <v>11</v>
      </c>
      <c r="B923" t="s">
        <v>237</v>
      </c>
      <c r="C923" t="str">
        <f t="shared" si="136"/>
        <v>004</v>
      </c>
      <c r="D923" t="s">
        <v>241</v>
      </c>
      <c r="E923" t="str">
        <f t="shared" si="139"/>
        <v>02</v>
      </c>
      <c r="F923" t="str">
        <f>"008"</f>
        <v>008</v>
      </c>
      <c r="G923" t="str">
        <f>""</f>
        <v/>
      </c>
      <c r="H923" t="s">
        <v>1</v>
      </c>
      <c r="I923" t="s">
        <v>1238</v>
      </c>
      <c r="J923" t="s">
        <v>4373</v>
      </c>
      <c r="K923" t="str">
        <f t="shared" si="140"/>
        <v>11207</v>
      </c>
    </row>
    <row r="924" spans="1:11" customFormat="1" x14ac:dyDescent="0.25">
      <c r="A924" t="str">
        <f t="shared" si="141"/>
        <v>11</v>
      </c>
      <c r="B924" t="s">
        <v>237</v>
      </c>
      <c r="C924" t="str">
        <f t="shared" si="136"/>
        <v>004</v>
      </c>
      <c r="D924" t="s">
        <v>241</v>
      </c>
      <c r="E924" t="str">
        <f t="shared" si="139"/>
        <v>02</v>
      </c>
      <c r="F924" t="str">
        <f>"008"</f>
        <v>008</v>
      </c>
      <c r="G924" t="str">
        <f>""</f>
        <v/>
      </c>
      <c r="H924" t="s">
        <v>0</v>
      </c>
      <c r="I924" t="s">
        <v>1238</v>
      </c>
      <c r="J924" t="s">
        <v>4373</v>
      </c>
      <c r="K924" t="str">
        <f t="shared" si="140"/>
        <v>11207</v>
      </c>
    </row>
    <row r="925" spans="1:11" customFormat="1" x14ac:dyDescent="0.25">
      <c r="A925" t="str">
        <f t="shared" si="141"/>
        <v>11</v>
      </c>
      <c r="B925" t="s">
        <v>237</v>
      </c>
      <c r="C925" t="str">
        <f t="shared" si="136"/>
        <v>004</v>
      </c>
      <c r="D925" t="s">
        <v>241</v>
      </c>
      <c r="E925" t="str">
        <f t="shared" si="139"/>
        <v>02</v>
      </c>
      <c r="F925" t="str">
        <f>"009"</f>
        <v>009</v>
      </c>
      <c r="G925" t="str">
        <f>""</f>
        <v/>
      </c>
      <c r="H925" t="s">
        <v>3</v>
      </c>
      <c r="I925" t="s">
        <v>1240</v>
      </c>
      <c r="J925" t="s">
        <v>4375</v>
      </c>
      <c r="K925" t="str">
        <f t="shared" si="140"/>
        <v>11207</v>
      </c>
    </row>
    <row r="926" spans="1:11" customFormat="1" x14ac:dyDescent="0.25">
      <c r="A926" t="str">
        <f t="shared" si="141"/>
        <v>11</v>
      </c>
      <c r="B926" t="s">
        <v>237</v>
      </c>
      <c r="C926" t="str">
        <f t="shared" si="136"/>
        <v>004</v>
      </c>
      <c r="D926" t="s">
        <v>241</v>
      </c>
      <c r="E926" t="str">
        <f t="shared" si="139"/>
        <v>02</v>
      </c>
      <c r="F926" t="str">
        <f>"010"</f>
        <v>010</v>
      </c>
      <c r="G926" t="str">
        <f>""</f>
        <v/>
      </c>
      <c r="H926" t="s">
        <v>1</v>
      </c>
      <c r="I926" t="s">
        <v>1241</v>
      </c>
      <c r="J926" t="s">
        <v>4376</v>
      </c>
      <c r="K926" t="str">
        <f t="shared" si="140"/>
        <v>11207</v>
      </c>
    </row>
    <row r="927" spans="1:11" customFormat="1" x14ac:dyDescent="0.25">
      <c r="A927" t="str">
        <f t="shared" si="141"/>
        <v>11</v>
      </c>
      <c r="B927" t="s">
        <v>237</v>
      </c>
      <c r="C927" t="str">
        <f t="shared" si="136"/>
        <v>004</v>
      </c>
      <c r="D927" t="s">
        <v>241</v>
      </c>
      <c r="E927" t="str">
        <f t="shared" si="139"/>
        <v>02</v>
      </c>
      <c r="F927" t="str">
        <f>"010"</f>
        <v>010</v>
      </c>
      <c r="G927" t="str">
        <f>""</f>
        <v/>
      </c>
      <c r="H927" t="s">
        <v>0</v>
      </c>
      <c r="I927" t="s">
        <v>1241</v>
      </c>
      <c r="J927" t="s">
        <v>4376</v>
      </c>
      <c r="K927" t="str">
        <f t="shared" si="140"/>
        <v>11207</v>
      </c>
    </row>
    <row r="928" spans="1:11" customFormat="1" x14ac:dyDescent="0.25">
      <c r="A928" t="str">
        <f t="shared" si="141"/>
        <v>11</v>
      </c>
      <c r="B928" t="s">
        <v>237</v>
      </c>
      <c r="C928" t="str">
        <f t="shared" si="136"/>
        <v>004</v>
      </c>
      <c r="D928" t="s">
        <v>241</v>
      </c>
      <c r="E928" t="str">
        <f t="shared" si="139"/>
        <v>02</v>
      </c>
      <c r="F928" t="str">
        <f>"011"</f>
        <v>011</v>
      </c>
      <c r="G928" t="str">
        <f>""</f>
        <v/>
      </c>
      <c r="H928" t="s">
        <v>1</v>
      </c>
      <c r="I928" t="s">
        <v>1242</v>
      </c>
      <c r="J928" t="s">
        <v>4377</v>
      </c>
      <c r="K928" t="str">
        <f t="shared" si="140"/>
        <v>11207</v>
      </c>
    </row>
    <row r="929" spans="1:11" customFormat="1" x14ac:dyDescent="0.25">
      <c r="A929" t="str">
        <f t="shared" si="141"/>
        <v>11</v>
      </c>
      <c r="B929" t="s">
        <v>237</v>
      </c>
      <c r="C929" t="str">
        <f t="shared" si="136"/>
        <v>004</v>
      </c>
      <c r="D929" t="s">
        <v>241</v>
      </c>
      <c r="E929" t="str">
        <f t="shared" si="139"/>
        <v>02</v>
      </c>
      <c r="F929" t="str">
        <f>"011"</f>
        <v>011</v>
      </c>
      <c r="G929" t="str">
        <f>""</f>
        <v/>
      </c>
      <c r="H929" t="s">
        <v>0</v>
      </c>
      <c r="I929" t="s">
        <v>1242</v>
      </c>
      <c r="J929" t="s">
        <v>4377</v>
      </c>
      <c r="K929" t="str">
        <f t="shared" si="140"/>
        <v>11207</v>
      </c>
    </row>
    <row r="930" spans="1:11" customFormat="1" x14ac:dyDescent="0.25">
      <c r="A930" t="str">
        <f t="shared" si="141"/>
        <v>11</v>
      </c>
      <c r="B930" t="s">
        <v>237</v>
      </c>
      <c r="C930" t="str">
        <f t="shared" si="136"/>
        <v>004</v>
      </c>
      <c r="D930" t="s">
        <v>241</v>
      </c>
      <c r="E930" t="str">
        <f t="shared" si="139"/>
        <v>02</v>
      </c>
      <c r="F930" t="str">
        <f>"012"</f>
        <v>012</v>
      </c>
      <c r="G930" t="str">
        <f>""</f>
        <v/>
      </c>
      <c r="H930" t="s">
        <v>1</v>
      </c>
      <c r="I930" t="s">
        <v>1241</v>
      </c>
      <c r="J930" t="s">
        <v>4376</v>
      </c>
      <c r="K930" t="str">
        <f t="shared" si="140"/>
        <v>11207</v>
      </c>
    </row>
    <row r="931" spans="1:11" customFormat="1" x14ac:dyDescent="0.25">
      <c r="A931" t="str">
        <f t="shared" si="141"/>
        <v>11</v>
      </c>
      <c r="B931" t="s">
        <v>237</v>
      </c>
      <c r="C931" t="str">
        <f t="shared" si="136"/>
        <v>004</v>
      </c>
      <c r="D931" t="s">
        <v>241</v>
      </c>
      <c r="E931" t="str">
        <f t="shared" si="139"/>
        <v>02</v>
      </c>
      <c r="F931" t="str">
        <f>"012"</f>
        <v>012</v>
      </c>
      <c r="G931" t="str">
        <f>""</f>
        <v/>
      </c>
      <c r="H931" t="s">
        <v>0</v>
      </c>
      <c r="I931" t="s">
        <v>1241</v>
      </c>
      <c r="J931" t="s">
        <v>4376</v>
      </c>
      <c r="K931" t="str">
        <f t="shared" si="140"/>
        <v>11207</v>
      </c>
    </row>
    <row r="932" spans="1:11" customFormat="1" x14ac:dyDescent="0.25">
      <c r="A932" t="str">
        <f t="shared" si="141"/>
        <v>11</v>
      </c>
      <c r="B932" t="s">
        <v>237</v>
      </c>
      <c r="C932" t="str">
        <f t="shared" ref="C932:C995" si="142">"004"</f>
        <v>004</v>
      </c>
      <c r="D932" t="s">
        <v>241</v>
      </c>
      <c r="E932" t="str">
        <f t="shared" si="139"/>
        <v>02</v>
      </c>
      <c r="F932" t="str">
        <f>"014"</f>
        <v>014</v>
      </c>
      <c r="G932" t="str">
        <f>""</f>
        <v/>
      </c>
      <c r="H932" t="s">
        <v>3</v>
      </c>
      <c r="I932" t="s">
        <v>1243</v>
      </c>
      <c r="J932" t="s">
        <v>4378</v>
      </c>
      <c r="K932" t="str">
        <f t="shared" si="140"/>
        <v>11207</v>
      </c>
    </row>
    <row r="933" spans="1:11" customFormat="1" x14ac:dyDescent="0.25">
      <c r="A933" t="str">
        <f t="shared" si="141"/>
        <v>11</v>
      </c>
      <c r="B933" t="s">
        <v>237</v>
      </c>
      <c r="C933" t="str">
        <f t="shared" si="142"/>
        <v>004</v>
      </c>
      <c r="D933" t="s">
        <v>241</v>
      </c>
      <c r="E933" t="str">
        <f t="shared" si="139"/>
        <v>02</v>
      </c>
      <c r="F933" t="str">
        <f>"015"</f>
        <v>015</v>
      </c>
      <c r="G933" t="str">
        <f>""</f>
        <v/>
      </c>
      <c r="H933" t="s">
        <v>1</v>
      </c>
      <c r="I933" t="s">
        <v>1242</v>
      </c>
      <c r="J933" t="s">
        <v>4377</v>
      </c>
      <c r="K933" t="str">
        <f t="shared" si="140"/>
        <v>11207</v>
      </c>
    </row>
    <row r="934" spans="1:11" customFormat="1" x14ac:dyDescent="0.25">
      <c r="A934" t="str">
        <f t="shared" si="141"/>
        <v>11</v>
      </c>
      <c r="B934" t="s">
        <v>237</v>
      </c>
      <c r="C934" t="str">
        <f t="shared" si="142"/>
        <v>004</v>
      </c>
      <c r="D934" t="s">
        <v>241</v>
      </c>
      <c r="E934" t="str">
        <f t="shared" si="139"/>
        <v>02</v>
      </c>
      <c r="F934" t="str">
        <f>"015"</f>
        <v>015</v>
      </c>
      <c r="G934" t="str">
        <f>""</f>
        <v/>
      </c>
      <c r="H934" t="s">
        <v>0</v>
      </c>
      <c r="I934" t="s">
        <v>1242</v>
      </c>
      <c r="J934" t="s">
        <v>4377</v>
      </c>
      <c r="K934" t="str">
        <f t="shared" si="140"/>
        <v>11207</v>
      </c>
    </row>
    <row r="935" spans="1:11" customFormat="1" x14ac:dyDescent="0.25">
      <c r="A935" t="str">
        <f t="shared" si="141"/>
        <v>11</v>
      </c>
      <c r="B935" t="s">
        <v>237</v>
      </c>
      <c r="C935" t="str">
        <f t="shared" si="142"/>
        <v>004</v>
      </c>
      <c r="D935" t="s">
        <v>241</v>
      </c>
      <c r="E935" t="str">
        <f t="shared" si="139"/>
        <v>02</v>
      </c>
      <c r="F935" t="str">
        <f>"016"</f>
        <v>016</v>
      </c>
      <c r="G935" t="str">
        <f>""</f>
        <v/>
      </c>
      <c r="H935" t="s">
        <v>1</v>
      </c>
      <c r="I935" t="s">
        <v>1244</v>
      </c>
      <c r="J935" t="s">
        <v>4379</v>
      </c>
      <c r="K935" t="str">
        <f t="shared" si="140"/>
        <v>11207</v>
      </c>
    </row>
    <row r="936" spans="1:11" customFormat="1" x14ac:dyDescent="0.25">
      <c r="A936" t="str">
        <f t="shared" si="141"/>
        <v>11</v>
      </c>
      <c r="B936" t="s">
        <v>237</v>
      </c>
      <c r="C936" t="str">
        <f t="shared" si="142"/>
        <v>004</v>
      </c>
      <c r="D936" t="s">
        <v>241</v>
      </c>
      <c r="E936" t="str">
        <f t="shared" si="139"/>
        <v>02</v>
      </c>
      <c r="F936" t="str">
        <f>"016"</f>
        <v>016</v>
      </c>
      <c r="G936" t="str">
        <f>""</f>
        <v/>
      </c>
      <c r="H936" t="s">
        <v>0</v>
      </c>
      <c r="I936" t="s">
        <v>1244</v>
      </c>
      <c r="J936" t="s">
        <v>4379</v>
      </c>
      <c r="K936" t="str">
        <f t="shared" si="140"/>
        <v>11207</v>
      </c>
    </row>
    <row r="937" spans="1:11" customFormat="1" x14ac:dyDescent="0.25">
      <c r="A937" t="str">
        <f t="shared" si="141"/>
        <v>11</v>
      </c>
      <c r="B937" t="s">
        <v>237</v>
      </c>
      <c r="C937" t="str">
        <f t="shared" si="142"/>
        <v>004</v>
      </c>
      <c r="D937" t="s">
        <v>241</v>
      </c>
      <c r="E937" t="str">
        <f t="shared" si="139"/>
        <v>02</v>
      </c>
      <c r="F937" t="str">
        <f>"017"</f>
        <v>017</v>
      </c>
      <c r="G937" t="str">
        <f>""</f>
        <v/>
      </c>
      <c r="H937" t="s">
        <v>1</v>
      </c>
      <c r="I937" t="s">
        <v>1243</v>
      </c>
      <c r="J937" t="s">
        <v>4378</v>
      </c>
      <c r="K937" t="str">
        <f t="shared" si="140"/>
        <v>11207</v>
      </c>
    </row>
    <row r="938" spans="1:11" customFormat="1" x14ac:dyDescent="0.25">
      <c r="A938" t="str">
        <f t="shared" si="141"/>
        <v>11</v>
      </c>
      <c r="B938" t="s">
        <v>237</v>
      </c>
      <c r="C938" t="str">
        <f t="shared" si="142"/>
        <v>004</v>
      </c>
      <c r="D938" t="s">
        <v>241</v>
      </c>
      <c r="E938" t="str">
        <f t="shared" si="139"/>
        <v>02</v>
      </c>
      <c r="F938" t="str">
        <f>"017"</f>
        <v>017</v>
      </c>
      <c r="G938" t="str">
        <f>""</f>
        <v/>
      </c>
      <c r="H938" t="s">
        <v>0</v>
      </c>
      <c r="I938" t="s">
        <v>1243</v>
      </c>
      <c r="J938" t="s">
        <v>4378</v>
      </c>
      <c r="K938" t="str">
        <f t="shared" si="140"/>
        <v>11207</v>
      </c>
    </row>
    <row r="939" spans="1:11" customFormat="1" x14ac:dyDescent="0.25">
      <c r="A939" t="str">
        <f t="shared" si="141"/>
        <v>11</v>
      </c>
      <c r="B939" t="s">
        <v>237</v>
      </c>
      <c r="C939" t="str">
        <f t="shared" si="142"/>
        <v>004</v>
      </c>
      <c r="D939" t="s">
        <v>241</v>
      </c>
      <c r="E939" t="str">
        <f t="shared" si="139"/>
        <v>02</v>
      </c>
      <c r="F939" t="str">
        <f>"018"</f>
        <v>018</v>
      </c>
      <c r="G939" t="str">
        <f>""</f>
        <v/>
      </c>
      <c r="H939" t="s">
        <v>3</v>
      </c>
      <c r="I939" t="s">
        <v>1240</v>
      </c>
      <c r="J939" t="s">
        <v>4375</v>
      </c>
      <c r="K939" t="str">
        <f t="shared" si="140"/>
        <v>11207</v>
      </c>
    </row>
    <row r="940" spans="1:11" customFormat="1" x14ac:dyDescent="0.25">
      <c r="A940" t="str">
        <f t="shared" si="141"/>
        <v>11</v>
      </c>
      <c r="B940" t="s">
        <v>237</v>
      </c>
      <c r="C940" t="str">
        <f t="shared" si="142"/>
        <v>004</v>
      </c>
      <c r="D940" t="s">
        <v>241</v>
      </c>
      <c r="E940" t="str">
        <f t="shared" si="139"/>
        <v>02</v>
      </c>
      <c r="F940" t="str">
        <f>"019"</f>
        <v>019</v>
      </c>
      <c r="G940" t="str">
        <f>""</f>
        <v/>
      </c>
      <c r="H940" t="s">
        <v>1</v>
      </c>
      <c r="I940" t="s">
        <v>1244</v>
      </c>
      <c r="J940" t="s">
        <v>4379</v>
      </c>
      <c r="K940" t="str">
        <f t="shared" si="140"/>
        <v>11207</v>
      </c>
    </row>
    <row r="941" spans="1:11" customFormat="1" x14ac:dyDescent="0.25">
      <c r="A941" t="str">
        <f t="shared" si="141"/>
        <v>11</v>
      </c>
      <c r="B941" t="s">
        <v>237</v>
      </c>
      <c r="C941" t="str">
        <f t="shared" si="142"/>
        <v>004</v>
      </c>
      <c r="D941" t="s">
        <v>241</v>
      </c>
      <c r="E941" t="str">
        <f t="shared" si="139"/>
        <v>02</v>
      </c>
      <c r="F941" t="str">
        <f>"019"</f>
        <v>019</v>
      </c>
      <c r="G941" t="str">
        <f>""</f>
        <v/>
      </c>
      <c r="H941" t="s">
        <v>0</v>
      </c>
      <c r="I941" t="s">
        <v>1244</v>
      </c>
      <c r="J941" t="s">
        <v>4379</v>
      </c>
      <c r="K941" t="str">
        <f t="shared" si="140"/>
        <v>11207</v>
      </c>
    </row>
    <row r="942" spans="1:11" customFormat="1" x14ac:dyDescent="0.25">
      <c r="A942" t="str">
        <f t="shared" si="141"/>
        <v>11</v>
      </c>
      <c r="B942" t="s">
        <v>237</v>
      </c>
      <c r="C942" t="str">
        <f t="shared" si="142"/>
        <v>004</v>
      </c>
      <c r="D942" t="s">
        <v>241</v>
      </c>
      <c r="E942" t="str">
        <f t="shared" si="139"/>
        <v>02</v>
      </c>
      <c r="F942" t="str">
        <f>"019"</f>
        <v>019</v>
      </c>
      <c r="G942" t="str">
        <f>""</f>
        <v/>
      </c>
      <c r="H942" t="s">
        <v>2</v>
      </c>
      <c r="I942" t="s">
        <v>1244</v>
      </c>
      <c r="J942" t="s">
        <v>4379</v>
      </c>
      <c r="K942" t="str">
        <f t="shared" si="140"/>
        <v>11207</v>
      </c>
    </row>
    <row r="943" spans="1:11" customFormat="1" x14ac:dyDescent="0.25">
      <c r="A943" t="str">
        <f t="shared" si="141"/>
        <v>11</v>
      </c>
      <c r="B943" t="s">
        <v>237</v>
      </c>
      <c r="C943" t="str">
        <f t="shared" si="142"/>
        <v>004</v>
      </c>
      <c r="D943" t="s">
        <v>241</v>
      </c>
      <c r="E943" t="str">
        <f t="shared" si="139"/>
        <v>02</v>
      </c>
      <c r="F943" t="str">
        <f>"020"</f>
        <v>020</v>
      </c>
      <c r="G943" t="str">
        <f>""</f>
        <v/>
      </c>
      <c r="H943" t="s">
        <v>1</v>
      </c>
      <c r="I943" t="s">
        <v>1243</v>
      </c>
      <c r="J943" t="s">
        <v>4378</v>
      </c>
      <c r="K943" t="str">
        <f t="shared" si="140"/>
        <v>11207</v>
      </c>
    </row>
    <row r="944" spans="1:11" customFormat="1" x14ac:dyDescent="0.25">
      <c r="A944" t="str">
        <f t="shared" si="141"/>
        <v>11</v>
      </c>
      <c r="B944" t="s">
        <v>237</v>
      </c>
      <c r="C944" t="str">
        <f t="shared" si="142"/>
        <v>004</v>
      </c>
      <c r="D944" t="s">
        <v>241</v>
      </c>
      <c r="E944" t="str">
        <f t="shared" si="139"/>
        <v>02</v>
      </c>
      <c r="F944" t="str">
        <f>"020"</f>
        <v>020</v>
      </c>
      <c r="G944" t="str">
        <f>""</f>
        <v/>
      </c>
      <c r="H944" t="s">
        <v>0</v>
      </c>
      <c r="I944" t="s">
        <v>1243</v>
      </c>
      <c r="J944" t="s">
        <v>4378</v>
      </c>
      <c r="K944" t="str">
        <f t="shared" si="140"/>
        <v>11207</v>
      </c>
    </row>
    <row r="945" spans="1:11" customFormat="1" x14ac:dyDescent="0.25">
      <c r="A945" t="str">
        <f t="shared" si="141"/>
        <v>11</v>
      </c>
      <c r="B945" t="s">
        <v>237</v>
      </c>
      <c r="C945" t="str">
        <f t="shared" si="142"/>
        <v>004</v>
      </c>
      <c r="D945" t="s">
        <v>241</v>
      </c>
      <c r="E945" t="str">
        <f t="shared" ref="E945:E968" si="143">"03"</f>
        <v>03</v>
      </c>
      <c r="F945" t="str">
        <f>"001"</f>
        <v>001</v>
      </c>
      <c r="G945" t="str">
        <f>""</f>
        <v/>
      </c>
      <c r="H945" t="s">
        <v>3</v>
      </c>
      <c r="I945" t="s">
        <v>1234</v>
      </c>
      <c r="J945" t="s">
        <v>4369</v>
      </c>
      <c r="K945" t="str">
        <f>"11201"</f>
        <v>11201</v>
      </c>
    </row>
    <row r="946" spans="1:11" customFormat="1" x14ac:dyDescent="0.25">
      <c r="A946" t="str">
        <f t="shared" si="141"/>
        <v>11</v>
      </c>
      <c r="B946" t="s">
        <v>237</v>
      </c>
      <c r="C946" t="str">
        <f t="shared" si="142"/>
        <v>004</v>
      </c>
      <c r="D946" t="s">
        <v>241</v>
      </c>
      <c r="E946" t="str">
        <f t="shared" si="143"/>
        <v>03</v>
      </c>
      <c r="F946" t="str">
        <f>"002"</f>
        <v>002</v>
      </c>
      <c r="G946" t="str">
        <f>""</f>
        <v/>
      </c>
      <c r="H946" t="s">
        <v>3</v>
      </c>
      <c r="I946" t="s">
        <v>1245</v>
      </c>
      <c r="J946" t="s">
        <v>4380</v>
      </c>
      <c r="K946" t="str">
        <f>"11203"</f>
        <v>11203</v>
      </c>
    </row>
    <row r="947" spans="1:11" customFormat="1" x14ac:dyDescent="0.25">
      <c r="A947" t="str">
        <f t="shared" si="141"/>
        <v>11</v>
      </c>
      <c r="B947" t="s">
        <v>237</v>
      </c>
      <c r="C947" t="str">
        <f t="shared" si="142"/>
        <v>004</v>
      </c>
      <c r="D947" t="s">
        <v>241</v>
      </c>
      <c r="E947" t="str">
        <f t="shared" si="143"/>
        <v>03</v>
      </c>
      <c r="F947" t="str">
        <f>"003"</f>
        <v>003</v>
      </c>
      <c r="G947" t="str">
        <f>""</f>
        <v/>
      </c>
      <c r="H947" t="s">
        <v>1</v>
      </c>
      <c r="I947" t="s">
        <v>1245</v>
      </c>
      <c r="J947" t="s">
        <v>4380</v>
      </c>
      <c r="K947" t="str">
        <f>"11203"</f>
        <v>11203</v>
      </c>
    </row>
    <row r="948" spans="1:11" customFormat="1" x14ac:dyDescent="0.25">
      <c r="A948" t="str">
        <f t="shared" si="141"/>
        <v>11</v>
      </c>
      <c r="B948" t="s">
        <v>237</v>
      </c>
      <c r="C948" t="str">
        <f t="shared" si="142"/>
        <v>004</v>
      </c>
      <c r="D948" t="s">
        <v>241</v>
      </c>
      <c r="E948" t="str">
        <f t="shared" si="143"/>
        <v>03</v>
      </c>
      <c r="F948" t="str">
        <f>"003"</f>
        <v>003</v>
      </c>
      <c r="G948" t="str">
        <f>""</f>
        <v/>
      </c>
      <c r="H948" t="s">
        <v>0</v>
      </c>
      <c r="I948" t="s">
        <v>1245</v>
      </c>
      <c r="J948" t="s">
        <v>4380</v>
      </c>
      <c r="K948" t="str">
        <f>"11203"</f>
        <v>11203</v>
      </c>
    </row>
    <row r="949" spans="1:11" customFormat="1" x14ac:dyDescent="0.25">
      <c r="A949" t="str">
        <f t="shared" si="141"/>
        <v>11</v>
      </c>
      <c r="B949" t="s">
        <v>237</v>
      </c>
      <c r="C949" t="str">
        <f t="shared" si="142"/>
        <v>004</v>
      </c>
      <c r="D949" t="s">
        <v>241</v>
      </c>
      <c r="E949" t="str">
        <f t="shared" si="143"/>
        <v>03</v>
      </c>
      <c r="F949" t="str">
        <f>"004"</f>
        <v>004</v>
      </c>
      <c r="G949" t="str">
        <f>""</f>
        <v/>
      </c>
      <c r="H949" t="s">
        <v>3</v>
      </c>
      <c r="I949" t="s">
        <v>1246</v>
      </c>
      <c r="J949" t="s">
        <v>4381</v>
      </c>
      <c r="K949" t="str">
        <f t="shared" ref="K949:K963" si="144">"11206"</f>
        <v>11206</v>
      </c>
    </row>
    <row r="950" spans="1:11" customFormat="1" x14ac:dyDescent="0.25">
      <c r="A950" t="str">
        <f t="shared" si="141"/>
        <v>11</v>
      </c>
      <c r="B950" t="s">
        <v>237</v>
      </c>
      <c r="C950" t="str">
        <f t="shared" si="142"/>
        <v>004</v>
      </c>
      <c r="D950" t="s">
        <v>241</v>
      </c>
      <c r="E950" t="str">
        <f t="shared" si="143"/>
        <v>03</v>
      </c>
      <c r="F950" t="str">
        <f>"006"</f>
        <v>006</v>
      </c>
      <c r="G950" t="str">
        <f>""</f>
        <v/>
      </c>
      <c r="H950" t="s">
        <v>1</v>
      </c>
      <c r="I950" t="s">
        <v>1246</v>
      </c>
      <c r="J950" t="s">
        <v>4381</v>
      </c>
      <c r="K950" t="str">
        <f t="shared" si="144"/>
        <v>11206</v>
      </c>
    </row>
    <row r="951" spans="1:11" customFormat="1" x14ac:dyDescent="0.25">
      <c r="A951" t="str">
        <f t="shared" si="141"/>
        <v>11</v>
      </c>
      <c r="B951" t="s">
        <v>237</v>
      </c>
      <c r="C951" t="str">
        <f t="shared" si="142"/>
        <v>004</v>
      </c>
      <c r="D951" t="s">
        <v>241</v>
      </c>
      <c r="E951" t="str">
        <f t="shared" si="143"/>
        <v>03</v>
      </c>
      <c r="F951" t="str">
        <f>"006"</f>
        <v>006</v>
      </c>
      <c r="G951" t="str">
        <f>""</f>
        <v/>
      </c>
      <c r="H951" t="s">
        <v>0</v>
      </c>
      <c r="I951" t="s">
        <v>1246</v>
      </c>
      <c r="J951" t="s">
        <v>4381</v>
      </c>
      <c r="K951" t="str">
        <f t="shared" si="144"/>
        <v>11206</v>
      </c>
    </row>
    <row r="952" spans="1:11" customFormat="1" x14ac:dyDescent="0.25">
      <c r="A952" t="str">
        <f t="shared" si="141"/>
        <v>11</v>
      </c>
      <c r="B952" t="s">
        <v>237</v>
      </c>
      <c r="C952" t="str">
        <f t="shared" si="142"/>
        <v>004</v>
      </c>
      <c r="D952" t="s">
        <v>241</v>
      </c>
      <c r="E952" t="str">
        <f t="shared" si="143"/>
        <v>03</v>
      </c>
      <c r="F952" t="str">
        <f>"007"</f>
        <v>007</v>
      </c>
      <c r="G952" t="str">
        <f>""</f>
        <v/>
      </c>
      <c r="H952" t="s">
        <v>1</v>
      </c>
      <c r="I952" t="s">
        <v>1247</v>
      </c>
      <c r="J952" t="s">
        <v>4382</v>
      </c>
      <c r="K952" t="str">
        <f t="shared" si="144"/>
        <v>11206</v>
      </c>
    </row>
    <row r="953" spans="1:11" customFormat="1" x14ac:dyDescent="0.25">
      <c r="A953" t="str">
        <f t="shared" si="141"/>
        <v>11</v>
      </c>
      <c r="B953" t="s">
        <v>237</v>
      </c>
      <c r="C953" t="str">
        <f t="shared" si="142"/>
        <v>004</v>
      </c>
      <c r="D953" t="s">
        <v>241</v>
      </c>
      <c r="E953" t="str">
        <f t="shared" si="143"/>
        <v>03</v>
      </c>
      <c r="F953" t="str">
        <f>"007"</f>
        <v>007</v>
      </c>
      <c r="G953" t="str">
        <f>""</f>
        <v/>
      </c>
      <c r="H953" t="s">
        <v>0</v>
      </c>
      <c r="I953" t="s">
        <v>1247</v>
      </c>
      <c r="J953" t="s">
        <v>4382</v>
      </c>
      <c r="K953" t="str">
        <f t="shared" si="144"/>
        <v>11206</v>
      </c>
    </row>
    <row r="954" spans="1:11" customFormat="1" x14ac:dyDescent="0.25">
      <c r="A954" t="str">
        <f t="shared" si="141"/>
        <v>11</v>
      </c>
      <c r="B954" t="s">
        <v>237</v>
      </c>
      <c r="C954" t="str">
        <f t="shared" si="142"/>
        <v>004</v>
      </c>
      <c r="D954" t="s">
        <v>241</v>
      </c>
      <c r="E954" t="str">
        <f t="shared" si="143"/>
        <v>03</v>
      </c>
      <c r="F954" t="str">
        <f>"008"</f>
        <v>008</v>
      </c>
      <c r="G954" t="str">
        <f>""</f>
        <v/>
      </c>
      <c r="H954" t="s">
        <v>3</v>
      </c>
      <c r="I954" t="s">
        <v>1247</v>
      </c>
      <c r="J954" t="s">
        <v>4382</v>
      </c>
      <c r="K954" t="str">
        <f t="shared" si="144"/>
        <v>11206</v>
      </c>
    </row>
    <row r="955" spans="1:11" customFormat="1" x14ac:dyDescent="0.25">
      <c r="A955" t="str">
        <f t="shared" si="141"/>
        <v>11</v>
      </c>
      <c r="B955" t="s">
        <v>237</v>
      </c>
      <c r="C955" t="str">
        <f t="shared" si="142"/>
        <v>004</v>
      </c>
      <c r="D955" t="s">
        <v>241</v>
      </c>
      <c r="E955" t="str">
        <f t="shared" si="143"/>
        <v>03</v>
      </c>
      <c r="F955" t="str">
        <f>"009"</f>
        <v>009</v>
      </c>
      <c r="G955" t="str">
        <f>""</f>
        <v/>
      </c>
      <c r="H955" t="s">
        <v>3</v>
      </c>
      <c r="I955" t="s">
        <v>1247</v>
      </c>
      <c r="J955" t="s">
        <v>4382</v>
      </c>
      <c r="K955" t="str">
        <f t="shared" si="144"/>
        <v>11206</v>
      </c>
    </row>
    <row r="956" spans="1:11" customFormat="1" x14ac:dyDescent="0.25">
      <c r="A956" t="str">
        <f t="shared" si="141"/>
        <v>11</v>
      </c>
      <c r="B956" t="s">
        <v>237</v>
      </c>
      <c r="C956" t="str">
        <f t="shared" si="142"/>
        <v>004</v>
      </c>
      <c r="D956" t="s">
        <v>241</v>
      </c>
      <c r="E956" t="str">
        <f t="shared" si="143"/>
        <v>03</v>
      </c>
      <c r="F956" t="str">
        <f>"010"</f>
        <v>010</v>
      </c>
      <c r="G956" t="str">
        <f>""</f>
        <v/>
      </c>
      <c r="H956" t="s">
        <v>3</v>
      </c>
      <c r="I956" t="s">
        <v>1248</v>
      </c>
      <c r="J956" t="s">
        <v>4383</v>
      </c>
      <c r="K956" t="str">
        <f t="shared" si="144"/>
        <v>11206</v>
      </c>
    </row>
    <row r="957" spans="1:11" customFormat="1" x14ac:dyDescent="0.25">
      <c r="A957" t="str">
        <f t="shared" si="141"/>
        <v>11</v>
      </c>
      <c r="B957" t="s">
        <v>237</v>
      </c>
      <c r="C957" t="str">
        <f t="shared" si="142"/>
        <v>004</v>
      </c>
      <c r="D957" t="s">
        <v>241</v>
      </c>
      <c r="E957" t="str">
        <f t="shared" si="143"/>
        <v>03</v>
      </c>
      <c r="F957" t="str">
        <f>"011"</f>
        <v>011</v>
      </c>
      <c r="G957" t="str">
        <f>""</f>
        <v/>
      </c>
      <c r="H957" t="s">
        <v>3</v>
      </c>
      <c r="I957" t="s">
        <v>1248</v>
      </c>
      <c r="J957" t="s">
        <v>4383</v>
      </c>
      <c r="K957" t="str">
        <f t="shared" si="144"/>
        <v>11206</v>
      </c>
    </row>
    <row r="958" spans="1:11" customFormat="1" x14ac:dyDescent="0.25">
      <c r="A958" t="str">
        <f t="shared" si="141"/>
        <v>11</v>
      </c>
      <c r="B958" t="s">
        <v>237</v>
      </c>
      <c r="C958" t="str">
        <f t="shared" si="142"/>
        <v>004</v>
      </c>
      <c r="D958" t="s">
        <v>241</v>
      </c>
      <c r="E958" t="str">
        <f t="shared" si="143"/>
        <v>03</v>
      </c>
      <c r="F958" t="str">
        <f>"012"</f>
        <v>012</v>
      </c>
      <c r="G958" t="str">
        <f>""</f>
        <v/>
      </c>
      <c r="H958" t="s">
        <v>1</v>
      </c>
      <c r="I958" t="s">
        <v>1249</v>
      </c>
      <c r="J958" t="s">
        <v>4384</v>
      </c>
      <c r="K958" t="str">
        <f t="shared" si="144"/>
        <v>11206</v>
      </c>
    </row>
    <row r="959" spans="1:11" customFormat="1" x14ac:dyDescent="0.25">
      <c r="A959" t="str">
        <f t="shared" si="141"/>
        <v>11</v>
      </c>
      <c r="B959" t="s">
        <v>237</v>
      </c>
      <c r="C959" t="str">
        <f t="shared" si="142"/>
        <v>004</v>
      </c>
      <c r="D959" t="s">
        <v>241</v>
      </c>
      <c r="E959" t="str">
        <f t="shared" si="143"/>
        <v>03</v>
      </c>
      <c r="F959" t="str">
        <f>"012"</f>
        <v>012</v>
      </c>
      <c r="G959" t="str">
        <f>""</f>
        <v/>
      </c>
      <c r="H959" t="s">
        <v>0</v>
      </c>
      <c r="I959" t="s">
        <v>1249</v>
      </c>
      <c r="J959" t="s">
        <v>4384</v>
      </c>
      <c r="K959" t="str">
        <f t="shared" si="144"/>
        <v>11206</v>
      </c>
    </row>
    <row r="960" spans="1:11" customFormat="1" x14ac:dyDescent="0.25">
      <c r="A960" t="str">
        <f t="shared" si="141"/>
        <v>11</v>
      </c>
      <c r="B960" t="s">
        <v>237</v>
      </c>
      <c r="C960" t="str">
        <f t="shared" si="142"/>
        <v>004</v>
      </c>
      <c r="D960" t="s">
        <v>241</v>
      </c>
      <c r="E960" t="str">
        <f t="shared" si="143"/>
        <v>03</v>
      </c>
      <c r="F960" t="str">
        <f>"013"</f>
        <v>013</v>
      </c>
      <c r="G960" t="str">
        <f>""</f>
        <v/>
      </c>
      <c r="H960" t="s">
        <v>1</v>
      </c>
      <c r="I960" t="s">
        <v>1250</v>
      </c>
      <c r="J960" t="s">
        <v>4385</v>
      </c>
      <c r="K960" t="str">
        <f t="shared" si="144"/>
        <v>11206</v>
      </c>
    </row>
    <row r="961" spans="1:11" customFormat="1" x14ac:dyDescent="0.25">
      <c r="A961" t="str">
        <f t="shared" si="141"/>
        <v>11</v>
      </c>
      <c r="B961" t="s">
        <v>237</v>
      </c>
      <c r="C961" t="str">
        <f t="shared" si="142"/>
        <v>004</v>
      </c>
      <c r="D961" t="s">
        <v>241</v>
      </c>
      <c r="E961" t="str">
        <f t="shared" si="143"/>
        <v>03</v>
      </c>
      <c r="F961" t="str">
        <f>"013"</f>
        <v>013</v>
      </c>
      <c r="G961" t="str">
        <f>""</f>
        <v/>
      </c>
      <c r="H961" t="s">
        <v>0</v>
      </c>
      <c r="I961" t="s">
        <v>1250</v>
      </c>
      <c r="J961" t="s">
        <v>4385</v>
      </c>
      <c r="K961" t="str">
        <f t="shared" si="144"/>
        <v>11206</v>
      </c>
    </row>
    <row r="962" spans="1:11" customFormat="1" x14ac:dyDescent="0.25">
      <c r="A962" t="str">
        <f t="shared" si="141"/>
        <v>11</v>
      </c>
      <c r="B962" t="s">
        <v>237</v>
      </c>
      <c r="C962" t="str">
        <f t="shared" si="142"/>
        <v>004</v>
      </c>
      <c r="D962" t="s">
        <v>241</v>
      </c>
      <c r="E962" t="str">
        <f t="shared" si="143"/>
        <v>03</v>
      </c>
      <c r="F962" t="str">
        <f>"014"</f>
        <v>014</v>
      </c>
      <c r="G962" t="str">
        <f>""</f>
        <v/>
      </c>
      <c r="H962" t="s">
        <v>1</v>
      </c>
      <c r="I962" t="s">
        <v>1251</v>
      </c>
      <c r="J962" t="s">
        <v>4386</v>
      </c>
      <c r="K962" t="str">
        <f t="shared" si="144"/>
        <v>11206</v>
      </c>
    </row>
    <row r="963" spans="1:11" customFormat="1" x14ac:dyDescent="0.25">
      <c r="A963" t="str">
        <f t="shared" si="141"/>
        <v>11</v>
      </c>
      <c r="B963" t="s">
        <v>237</v>
      </c>
      <c r="C963" t="str">
        <f t="shared" si="142"/>
        <v>004</v>
      </c>
      <c r="D963" t="s">
        <v>241</v>
      </c>
      <c r="E963" t="str">
        <f t="shared" si="143"/>
        <v>03</v>
      </c>
      <c r="F963" t="str">
        <f>"014"</f>
        <v>014</v>
      </c>
      <c r="G963" t="str">
        <f>""</f>
        <v/>
      </c>
      <c r="H963" t="s">
        <v>0</v>
      </c>
      <c r="I963" t="s">
        <v>1251</v>
      </c>
      <c r="J963" t="s">
        <v>4386</v>
      </c>
      <c r="K963" t="str">
        <f t="shared" si="144"/>
        <v>11206</v>
      </c>
    </row>
    <row r="964" spans="1:11" customFormat="1" x14ac:dyDescent="0.25">
      <c r="A964" t="str">
        <f t="shared" si="141"/>
        <v>11</v>
      </c>
      <c r="B964" t="s">
        <v>237</v>
      </c>
      <c r="C964" t="str">
        <f t="shared" si="142"/>
        <v>004</v>
      </c>
      <c r="D964" t="s">
        <v>241</v>
      </c>
      <c r="E964" t="str">
        <f t="shared" si="143"/>
        <v>03</v>
      </c>
      <c r="F964" t="str">
        <f>"015"</f>
        <v>015</v>
      </c>
      <c r="G964" t="str">
        <f>""</f>
        <v/>
      </c>
      <c r="H964" t="s">
        <v>3</v>
      </c>
      <c r="I964" t="s">
        <v>1252</v>
      </c>
      <c r="J964" t="s">
        <v>4387</v>
      </c>
      <c r="K964" t="str">
        <f>"11203"</f>
        <v>11203</v>
      </c>
    </row>
    <row r="965" spans="1:11" customFormat="1" x14ac:dyDescent="0.25">
      <c r="A965" t="str">
        <f t="shared" si="141"/>
        <v>11</v>
      </c>
      <c r="B965" t="s">
        <v>237</v>
      </c>
      <c r="C965" t="str">
        <f t="shared" si="142"/>
        <v>004</v>
      </c>
      <c r="D965" t="s">
        <v>241</v>
      </c>
      <c r="E965" t="str">
        <f t="shared" si="143"/>
        <v>03</v>
      </c>
      <c r="F965" t="str">
        <f>"016"</f>
        <v>016</v>
      </c>
      <c r="G965" t="str">
        <f>""</f>
        <v/>
      </c>
      <c r="H965" t="s">
        <v>3</v>
      </c>
      <c r="I965" t="s">
        <v>1249</v>
      </c>
      <c r="J965" t="s">
        <v>4384</v>
      </c>
      <c r="K965" t="str">
        <f>"11206"</f>
        <v>11206</v>
      </c>
    </row>
    <row r="966" spans="1:11" customFormat="1" x14ac:dyDescent="0.25">
      <c r="A966" t="str">
        <f t="shared" si="141"/>
        <v>11</v>
      </c>
      <c r="B966" t="s">
        <v>237</v>
      </c>
      <c r="C966" t="str">
        <f t="shared" si="142"/>
        <v>004</v>
      </c>
      <c r="D966" t="s">
        <v>241</v>
      </c>
      <c r="E966" t="str">
        <f t="shared" si="143"/>
        <v>03</v>
      </c>
      <c r="F966" t="str">
        <f>"017"</f>
        <v>017</v>
      </c>
      <c r="G966" t="str">
        <f>"01"</f>
        <v>01</v>
      </c>
      <c r="H966" t="s">
        <v>1</v>
      </c>
      <c r="I966" t="s">
        <v>1253</v>
      </c>
      <c r="J966" t="s">
        <v>4388</v>
      </c>
      <c r="K966" t="str">
        <f>"11390"</f>
        <v>11390</v>
      </c>
    </row>
    <row r="967" spans="1:11" customFormat="1" x14ac:dyDescent="0.25">
      <c r="A967" t="str">
        <f t="shared" si="141"/>
        <v>11</v>
      </c>
      <c r="B967" t="s">
        <v>237</v>
      </c>
      <c r="C967" t="str">
        <f t="shared" si="142"/>
        <v>004</v>
      </c>
      <c r="D967" t="s">
        <v>241</v>
      </c>
      <c r="E967" t="str">
        <f t="shared" si="143"/>
        <v>03</v>
      </c>
      <c r="F967" t="str">
        <f>"017"</f>
        <v>017</v>
      </c>
      <c r="G967" t="str">
        <f>"02"</f>
        <v>02</v>
      </c>
      <c r="H967" t="s">
        <v>0</v>
      </c>
      <c r="I967" t="s">
        <v>1254</v>
      </c>
      <c r="J967" t="s">
        <v>4389</v>
      </c>
      <c r="K967" t="str">
        <f>"11206"</f>
        <v>11206</v>
      </c>
    </row>
    <row r="968" spans="1:11" customFormat="1" x14ac:dyDescent="0.25">
      <c r="A968" t="str">
        <f t="shared" si="141"/>
        <v>11</v>
      </c>
      <c r="B968" t="s">
        <v>237</v>
      </c>
      <c r="C968" t="str">
        <f t="shared" si="142"/>
        <v>004</v>
      </c>
      <c r="D968" t="s">
        <v>241</v>
      </c>
      <c r="E968" t="str">
        <f t="shared" si="143"/>
        <v>03</v>
      </c>
      <c r="F968" t="str">
        <f>"018"</f>
        <v>018</v>
      </c>
      <c r="G968" t="str">
        <f>""</f>
        <v/>
      </c>
      <c r="H968" t="s">
        <v>3</v>
      </c>
      <c r="I968" t="s">
        <v>1250</v>
      </c>
      <c r="J968" t="s">
        <v>4385</v>
      </c>
      <c r="K968" t="str">
        <f>"11206"</f>
        <v>11206</v>
      </c>
    </row>
    <row r="969" spans="1:11" customFormat="1" x14ac:dyDescent="0.25">
      <c r="A969" t="str">
        <f t="shared" si="141"/>
        <v>11</v>
      </c>
      <c r="B969" t="s">
        <v>237</v>
      </c>
      <c r="C969" t="str">
        <f t="shared" si="142"/>
        <v>004</v>
      </c>
      <c r="D969" t="s">
        <v>241</v>
      </c>
      <c r="E969" t="str">
        <f t="shared" ref="E969:E1010" si="145">"04"</f>
        <v>04</v>
      </c>
      <c r="F969" t="str">
        <f>"001"</f>
        <v>001</v>
      </c>
      <c r="G969" t="str">
        <f>""</f>
        <v/>
      </c>
      <c r="H969" t="s">
        <v>1</v>
      </c>
      <c r="I969" t="s">
        <v>1223</v>
      </c>
      <c r="J969" t="s">
        <v>4358</v>
      </c>
      <c r="K969" t="str">
        <f>"11201"</f>
        <v>11201</v>
      </c>
    </row>
    <row r="970" spans="1:11" customFormat="1" x14ac:dyDescent="0.25">
      <c r="A970" t="str">
        <f t="shared" si="141"/>
        <v>11</v>
      </c>
      <c r="B970" t="s">
        <v>237</v>
      </c>
      <c r="C970" t="str">
        <f t="shared" si="142"/>
        <v>004</v>
      </c>
      <c r="D970" t="s">
        <v>241</v>
      </c>
      <c r="E970" t="str">
        <f t="shared" si="145"/>
        <v>04</v>
      </c>
      <c r="F970" t="str">
        <f>"001"</f>
        <v>001</v>
      </c>
      <c r="G970" t="str">
        <f>""</f>
        <v/>
      </c>
      <c r="H970" t="s">
        <v>0</v>
      </c>
      <c r="I970" t="s">
        <v>1223</v>
      </c>
      <c r="J970" t="s">
        <v>4358</v>
      </c>
      <c r="K970" t="str">
        <f>"11201"</f>
        <v>11201</v>
      </c>
    </row>
    <row r="971" spans="1:11" customFormat="1" x14ac:dyDescent="0.25">
      <c r="A971" t="str">
        <f t="shared" si="141"/>
        <v>11</v>
      </c>
      <c r="B971" t="s">
        <v>237</v>
      </c>
      <c r="C971" t="str">
        <f t="shared" si="142"/>
        <v>004</v>
      </c>
      <c r="D971" t="s">
        <v>241</v>
      </c>
      <c r="E971" t="str">
        <f t="shared" si="145"/>
        <v>04</v>
      </c>
      <c r="F971" t="str">
        <f>"002"</f>
        <v>002</v>
      </c>
      <c r="G971" t="str">
        <f>""</f>
        <v/>
      </c>
      <c r="H971" t="s">
        <v>1</v>
      </c>
      <c r="I971" t="s">
        <v>1255</v>
      </c>
      <c r="J971" t="s">
        <v>4390</v>
      </c>
      <c r="K971" t="str">
        <f>"11204"</f>
        <v>11204</v>
      </c>
    </row>
    <row r="972" spans="1:11" customFormat="1" x14ac:dyDescent="0.25">
      <c r="A972" t="str">
        <f t="shared" si="141"/>
        <v>11</v>
      </c>
      <c r="B972" t="s">
        <v>237</v>
      </c>
      <c r="C972" t="str">
        <f t="shared" si="142"/>
        <v>004</v>
      </c>
      <c r="D972" t="s">
        <v>241</v>
      </c>
      <c r="E972" t="str">
        <f t="shared" si="145"/>
        <v>04</v>
      </c>
      <c r="F972" t="str">
        <f>"002"</f>
        <v>002</v>
      </c>
      <c r="G972" t="str">
        <f>""</f>
        <v/>
      </c>
      <c r="H972" t="s">
        <v>0</v>
      </c>
      <c r="I972" t="s">
        <v>1255</v>
      </c>
      <c r="J972" t="s">
        <v>4390</v>
      </c>
      <c r="K972" t="str">
        <f>"11204"</f>
        <v>11204</v>
      </c>
    </row>
    <row r="973" spans="1:11" customFormat="1" x14ac:dyDescent="0.25">
      <c r="A973" t="str">
        <f t="shared" si="141"/>
        <v>11</v>
      </c>
      <c r="B973" t="s">
        <v>237</v>
      </c>
      <c r="C973" t="str">
        <f t="shared" si="142"/>
        <v>004</v>
      </c>
      <c r="D973" t="s">
        <v>241</v>
      </c>
      <c r="E973" t="str">
        <f t="shared" si="145"/>
        <v>04</v>
      </c>
      <c r="F973" t="str">
        <f>"003"</f>
        <v>003</v>
      </c>
      <c r="G973" t="str">
        <f>""</f>
        <v/>
      </c>
      <c r="H973" t="s">
        <v>3</v>
      </c>
      <c r="I973" t="s">
        <v>1252</v>
      </c>
      <c r="J973" t="s">
        <v>4387</v>
      </c>
      <c r="K973" t="str">
        <f t="shared" ref="K973:K980" si="146">"11203"</f>
        <v>11203</v>
      </c>
    </row>
    <row r="974" spans="1:11" customFormat="1" x14ac:dyDescent="0.25">
      <c r="A974" t="str">
        <f t="shared" si="141"/>
        <v>11</v>
      </c>
      <c r="B974" t="s">
        <v>237</v>
      </c>
      <c r="C974" t="str">
        <f t="shared" si="142"/>
        <v>004</v>
      </c>
      <c r="D974" t="s">
        <v>241</v>
      </c>
      <c r="E974" t="str">
        <f t="shared" si="145"/>
        <v>04</v>
      </c>
      <c r="F974" t="str">
        <f>"004"</f>
        <v>004</v>
      </c>
      <c r="G974" t="str">
        <f>""</f>
        <v/>
      </c>
      <c r="H974" t="s">
        <v>1</v>
      </c>
      <c r="I974" t="s">
        <v>1256</v>
      </c>
      <c r="J974" t="s">
        <v>4391</v>
      </c>
      <c r="K974" t="str">
        <f t="shared" si="146"/>
        <v>11203</v>
      </c>
    </row>
    <row r="975" spans="1:11" customFormat="1" x14ac:dyDescent="0.25">
      <c r="A975" t="str">
        <f t="shared" si="141"/>
        <v>11</v>
      </c>
      <c r="B975" t="s">
        <v>237</v>
      </c>
      <c r="C975" t="str">
        <f t="shared" si="142"/>
        <v>004</v>
      </c>
      <c r="D975" t="s">
        <v>241</v>
      </c>
      <c r="E975" t="str">
        <f t="shared" si="145"/>
        <v>04</v>
      </c>
      <c r="F975" t="str">
        <f>"004"</f>
        <v>004</v>
      </c>
      <c r="G975" t="str">
        <f>""</f>
        <v/>
      </c>
      <c r="H975" t="s">
        <v>0</v>
      </c>
      <c r="I975" t="s">
        <v>1256</v>
      </c>
      <c r="J975" t="s">
        <v>4391</v>
      </c>
      <c r="K975" t="str">
        <f t="shared" si="146"/>
        <v>11203</v>
      </c>
    </row>
    <row r="976" spans="1:11" customFormat="1" x14ac:dyDescent="0.25">
      <c r="A976" t="str">
        <f t="shared" si="141"/>
        <v>11</v>
      </c>
      <c r="B976" t="s">
        <v>237</v>
      </c>
      <c r="C976" t="str">
        <f t="shared" si="142"/>
        <v>004</v>
      </c>
      <c r="D976" t="s">
        <v>241</v>
      </c>
      <c r="E976" t="str">
        <f t="shared" si="145"/>
        <v>04</v>
      </c>
      <c r="F976" t="str">
        <f>"005"</f>
        <v>005</v>
      </c>
      <c r="G976" t="str">
        <f>""</f>
        <v/>
      </c>
      <c r="H976" t="s">
        <v>3</v>
      </c>
      <c r="I976" t="s">
        <v>1257</v>
      </c>
      <c r="J976" t="s">
        <v>4392</v>
      </c>
      <c r="K976" t="str">
        <f t="shared" si="146"/>
        <v>11203</v>
      </c>
    </row>
    <row r="977" spans="1:11" customFormat="1" x14ac:dyDescent="0.25">
      <c r="A977" t="str">
        <f t="shared" si="141"/>
        <v>11</v>
      </c>
      <c r="B977" t="s">
        <v>237</v>
      </c>
      <c r="C977" t="str">
        <f t="shared" si="142"/>
        <v>004</v>
      </c>
      <c r="D977" t="s">
        <v>241</v>
      </c>
      <c r="E977" t="str">
        <f t="shared" si="145"/>
        <v>04</v>
      </c>
      <c r="F977" t="str">
        <f>"006"</f>
        <v>006</v>
      </c>
      <c r="G977" t="str">
        <f>""</f>
        <v/>
      </c>
      <c r="H977" t="s">
        <v>1</v>
      </c>
      <c r="I977" t="s">
        <v>1256</v>
      </c>
      <c r="J977" t="s">
        <v>4391</v>
      </c>
      <c r="K977" t="str">
        <f t="shared" si="146"/>
        <v>11203</v>
      </c>
    </row>
    <row r="978" spans="1:11" customFormat="1" x14ac:dyDescent="0.25">
      <c r="A978" t="str">
        <f t="shared" si="141"/>
        <v>11</v>
      </c>
      <c r="B978" t="s">
        <v>237</v>
      </c>
      <c r="C978" t="str">
        <f t="shared" si="142"/>
        <v>004</v>
      </c>
      <c r="D978" t="s">
        <v>241</v>
      </c>
      <c r="E978" t="str">
        <f t="shared" si="145"/>
        <v>04</v>
      </c>
      <c r="F978" t="str">
        <f>"006"</f>
        <v>006</v>
      </c>
      <c r="G978" t="str">
        <f>""</f>
        <v/>
      </c>
      <c r="H978" t="s">
        <v>0</v>
      </c>
      <c r="I978" t="s">
        <v>1256</v>
      </c>
      <c r="J978" t="s">
        <v>4391</v>
      </c>
      <c r="K978" t="str">
        <f t="shared" si="146"/>
        <v>11203</v>
      </c>
    </row>
    <row r="979" spans="1:11" customFormat="1" x14ac:dyDescent="0.25">
      <c r="A979" t="str">
        <f t="shared" si="141"/>
        <v>11</v>
      </c>
      <c r="B979" t="s">
        <v>237</v>
      </c>
      <c r="C979" t="str">
        <f t="shared" si="142"/>
        <v>004</v>
      </c>
      <c r="D979" t="s">
        <v>241</v>
      </c>
      <c r="E979" t="str">
        <f t="shared" si="145"/>
        <v>04</v>
      </c>
      <c r="F979" t="str">
        <f>"008"</f>
        <v>008</v>
      </c>
      <c r="G979" t="str">
        <f>""</f>
        <v/>
      </c>
      <c r="H979" t="s">
        <v>1</v>
      </c>
      <c r="I979" t="s">
        <v>1257</v>
      </c>
      <c r="J979" t="s">
        <v>4392</v>
      </c>
      <c r="K979" t="str">
        <f t="shared" si="146"/>
        <v>11203</v>
      </c>
    </row>
    <row r="980" spans="1:11" customFormat="1" x14ac:dyDescent="0.25">
      <c r="A980" t="str">
        <f t="shared" ref="A980:A1043" si="147">"11"</f>
        <v>11</v>
      </c>
      <c r="B980" t="s">
        <v>237</v>
      </c>
      <c r="C980" t="str">
        <f t="shared" si="142"/>
        <v>004</v>
      </c>
      <c r="D980" t="s">
        <v>241</v>
      </c>
      <c r="E980" t="str">
        <f t="shared" si="145"/>
        <v>04</v>
      </c>
      <c r="F980" t="str">
        <f>"008"</f>
        <v>008</v>
      </c>
      <c r="G980" t="str">
        <f>""</f>
        <v/>
      </c>
      <c r="H980" t="s">
        <v>0</v>
      </c>
      <c r="I980" t="s">
        <v>1257</v>
      </c>
      <c r="J980" t="s">
        <v>4392</v>
      </c>
      <c r="K980" t="str">
        <f t="shared" si="146"/>
        <v>11203</v>
      </c>
    </row>
    <row r="981" spans="1:11" customFormat="1" x14ac:dyDescent="0.25">
      <c r="A981" t="str">
        <f t="shared" si="147"/>
        <v>11</v>
      </c>
      <c r="B981" t="s">
        <v>237</v>
      </c>
      <c r="C981" t="str">
        <f t="shared" si="142"/>
        <v>004</v>
      </c>
      <c r="D981" t="s">
        <v>241</v>
      </c>
      <c r="E981" t="str">
        <f t="shared" si="145"/>
        <v>04</v>
      </c>
      <c r="F981" t="str">
        <f>"009"</f>
        <v>009</v>
      </c>
      <c r="G981" t="str">
        <f>""</f>
        <v/>
      </c>
      <c r="H981" t="s">
        <v>1</v>
      </c>
      <c r="I981" t="s">
        <v>1258</v>
      </c>
      <c r="J981" t="s">
        <v>4393</v>
      </c>
      <c r="K981" t="str">
        <f>"11204"</f>
        <v>11204</v>
      </c>
    </row>
    <row r="982" spans="1:11" customFormat="1" x14ac:dyDescent="0.25">
      <c r="A982" t="str">
        <f t="shared" si="147"/>
        <v>11</v>
      </c>
      <c r="B982" t="s">
        <v>237</v>
      </c>
      <c r="C982" t="str">
        <f t="shared" si="142"/>
        <v>004</v>
      </c>
      <c r="D982" t="s">
        <v>241</v>
      </c>
      <c r="E982" t="str">
        <f t="shared" si="145"/>
        <v>04</v>
      </c>
      <c r="F982" t="str">
        <f>"009"</f>
        <v>009</v>
      </c>
      <c r="G982" t="str">
        <f>""</f>
        <v/>
      </c>
      <c r="H982" t="s">
        <v>0</v>
      </c>
      <c r="I982" t="s">
        <v>1258</v>
      </c>
      <c r="J982" t="s">
        <v>4393</v>
      </c>
      <c r="K982" t="str">
        <f>"11204"</f>
        <v>11204</v>
      </c>
    </row>
    <row r="983" spans="1:11" customFormat="1" x14ac:dyDescent="0.25">
      <c r="A983" t="str">
        <f t="shared" si="147"/>
        <v>11</v>
      </c>
      <c r="B983" t="s">
        <v>237</v>
      </c>
      <c r="C983" t="str">
        <f t="shared" si="142"/>
        <v>004</v>
      </c>
      <c r="D983" t="s">
        <v>241</v>
      </c>
      <c r="E983" t="str">
        <f t="shared" si="145"/>
        <v>04</v>
      </c>
      <c r="F983" t="str">
        <f>"010"</f>
        <v>010</v>
      </c>
      <c r="G983" t="str">
        <f>""</f>
        <v/>
      </c>
      <c r="H983" t="s">
        <v>1</v>
      </c>
      <c r="I983" t="s">
        <v>1259</v>
      </c>
      <c r="J983" t="s">
        <v>4394</v>
      </c>
      <c r="K983" t="str">
        <f>"11204"</f>
        <v>11204</v>
      </c>
    </row>
    <row r="984" spans="1:11" customFormat="1" x14ac:dyDescent="0.25">
      <c r="A984" t="str">
        <f t="shared" si="147"/>
        <v>11</v>
      </c>
      <c r="B984" t="s">
        <v>237</v>
      </c>
      <c r="C984" t="str">
        <f t="shared" si="142"/>
        <v>004</v>
      </c>
      <c r="D984" t="s">
        <v>241</v>
      </c>
      <c r="E984" t="str">
        <f t="shared" si="145"/>
        <v>04</v>
      </c>
      <c r="F984" t="str">
        <f>"010"</f>
        <v>010</v>
      </c>
      <c r="G984" t="str">
        <f>""</f>
        <v/>
      </c>
      <c r="H984" t="s">
        <v>0</v>
      </c>
      <c r="I984" t="s">
        <v>1259</v>
      </c>
      <c r="J984" t="s">
        <v>4394</v>
      </c>
      <c r="K984" t="str">
        <f>"11204"</f>
        <v>11204</v>
      </c>
    </row>
    <row r="985" spans="1:11" customFormat="1" x14ac:dyDescent="0.25">
      <c r="A985" t="str">
        <f t="shared" si="147"/>
        <v>11</v>
      </c>
      <c r="B985" t="s">
        <v>237</v>
      </c>
      <c r="C985" t="str">
        <f t="shared" si="142"/>
        <v>004</v>
      </c>
      <c r="D985" t="s">
        <v>241</v>
      </c>
      <c r="E985" t="str">
        <f t="shared" si="145"/>
        <v>04</v>
      </c>
      <c r="F985" t="str">
        <f>"011"</f>
        <v>011</v>
      </c>
      <c r="G985" t="str">
        <f>""</f>
        <v/>
      </c>
      <c r="H985" t="s">
        <v>3</v>
      </c>
      <c r="I985" t="s">
        <v>1257</v>
      </c>
      <c r="J985" t="s">
        <v>4392</v>
      </c>
      <c r="K985" t="str">
        <f>"11203"</f>
        <v>11203</v>
      </c>
    </row>
    <row r="986" spans="1:11" customFormat="1" x14ac:dyDescent="0.25">
      <c r="A986" t="str">
        <f t="shared" si="147"/>
        <v>11</v>
      </c>
      <c r="B986" t="s">
        <v>237</v>
      </c>
      <c r="C986" t="str">
        <f t="shared" si="142"/>
        <v>004</v>
      </c>
      <c r="D986" t="s">
        <v>241</v>
      </c>
      <c r="E986" t="str">
        <f t="shared" si="145"/>
        <v>04</v>
      </c>
      <c r="F986" t="str">
        <f>"012"</f>
        <v>012</v>
      </c>
      <c r="G986" t="str">
        <f>""</f>
        <v/>
      </c>
      <c r="H986" t="s">
        <v>1</v>
      </c>
      <c r="I986" t="s">
        <v>1260</v>
      </c>
      <c r="J986" t="s">
        <v>4395</v>
      </c>
      <c r="K986" t="str">
        <f>"11204"</f>
        <v>11204</v>
      </c>
    </row>
    <row r="987" spans="1:11" customFormat="1" x14ac:dyDescent="0.25">
      <c r="A987" t="str">
        <f t="shared" si="147"/>
        <v>11</v>
      </c>
      <c r="B987" t="s">
        <v>237</v>
      </c>
      <c r="C987" t="str">
        <f t="shared" si="142"/>
        <v>004</v>
      </c>
      <c r="D987" t="s">
        <v>241</v>
      </c>
      <c r="E987" t="str">
        <f t="shared" si="145"/>
        <v>04</v>
      </c>
      <c r="F987" t="str">
        <f>"012"</f>
        <v>012</v>
      </c>
      <c r="G987" t="str">
        <f>""</f>
        <v/>
      </c>
      <c r="H987" t="s">
        <v>0</v>
      </c>
      <c r="I987" t="s">
        <v>1260</v>
      </c>
      <c r="J987" t="s">
        <v>4395</v>
      </c>
      <c r="K987" t="str">
        <f>"11204"</f>
        <v>11204</v>
      </c>
    </row>
    <row r="988" spans="1:11" customFormat="1" x14ac:dyDescent="0.25">
      <c r="A988" t="str">
        <f t="shared" si="147"/>
        <v>11</v>
      </c>
      <c r="B988" t="s">
        <v>237</v>
      </c>
      <c r="C988" t="str">
        <f t="shared" si="142"/>
        <v>004</v>
      </c>
      <c r="D988" t="s">
        <v>241</v>
      </c>
      <c r="E988" t="str">
        <f t="shared" si="145"/>
        <v>04</v>
      </c>
      <c r="F988" t="str">
        <f>"014"</f>
        <v>014</v>
      </c>
      <c r="G988" t="str">
        <f>""</f>
        <v/>
      </c>
      <c r="H988" t="s">
        <v>1</v>
      </c>
      <c r="I988" t="s">
        <v>1261</v>
      </c>
      <c r="J988" t="s">
        <v>4396</v>
      </c>
      <c r="K988" t="str">
        <f>"11204"</f>
        <v>11204</v>
      </c>
    </row>
    <row r="989" spans="1:11" customFormat="1" x14ac:dyDescent="0.25">
      <c r="A989" t="str">
        <f t="shared" si="147"/>
        <v>11</v>
      </c>
      <c r="B989" t="s">
        <v>237</v>
      </c>
      <c r="C989" t="str">
        <f t="shared" si="142"/>
        <v>004</v>
      </c>
      <c r="D989" t="s">
        <v>241</v>
      </c>
      <c r="E989" t="str">
        <f t="shared" si="145"/>
        <v>04</v>
      </c>
      <c r="F989" t="str">
        <f>"014"</f>
        <v>014</v>
      </c>
      <c r="G989" t="str">
        <f>""</f>
        <v/>
      </c>
      <c r="H989" t="s">
        <v>0</v>
      </c>
      <c r="I989" t="s">
        <v>1261</v>
      </c>
      <c r="J989" t="s">
        <v>4396</v>
      </c>
      <c r="K989" t="str">
        <f>"11204"</f>
        <v>11204</v>
      </c>
    </row>
    <row r="990" spans="1:11" customFormat="1" x14ac:dyDescent="0.25">
      <c r="A990" t="str">
        <f t="shared" si="147"/>
        <v>11</v>
      </c>
      <c r="B990" t="s">
        <v>237</v>
      </c>
      <c r="C990" t="str">
        <f t="shared" si="142"/>
        <v>004</v>
      </c>
      <c r="D990" t="s">
        <v>241</v>
      </c>
      <c r="E990" t="str">
        <f t="shared" si="145"/>
        <v>04</v>
      </c>
      <c r="F990" t="str">
        <f>"015"</f>
        <v>015</v>
      </c>
      <c r="G990" t="str">
        <f>""</f>
        <v/>
      </c>
      <c r="H990" t="s">
        <v>1</v>
      </c>
      <c r="I990" t="s">
        <v>1257</v>
      </c>
      <c r="J990" t="s">
        <v>4392</v>
      </c>
      <c r="K990" t="str">
        <f>"11203"</f>
        <v>11203</v>
      </c>
    </row>
    <row r="991" spans="1:11" customFormat="1" x14ac:dyDescent="0.25">
      <c r="A991" t="str">
        <f t="shared" si="147"/>
        <v>11</v>
      </c>
      <c r="B991" t="s">
        <v>237</v>
      </c>
      <c r="C991" t="str">
        <f t="shared" si="142"/>
        <v>004</v>
      </c>
      <c r="D991" t="s">
        <v>241</v>
      </c>
      <c r="E991" t="str">
        <f t="shared" si="145"/>
        <v>04</v>
      </c>
      <c r="F991" t="str">
        <f>"015"</f>
        <v>015</v>
      </c>
      <c r="G991" t="str">
        <f>""</f>
        <v/>
      </c>
      <c r="H991" t="s">
        <v>0</v>
      </c>
      <c r="I991" t="s">
        <v>1257</v>
      </c>
      <c r="J991" t="s">
        <v>4392</v>
      </c>
      <c r="K991" t="str">
        <f>"11203"</f>
        <v>11203</v>
      </c>
    </row>
    <row r="992" spans="1:11" customFormat="1" x14ac:dyDescent="0.25">
      <c r="A992" t="str">
        <f t="shared" si="147"/>
        <v>11</v>
      </c>
      <c r="B992" t="s">
        <v>237</v>
      </c>
      <c r="C992" t="str">
        <f t="shared" si="142"/>
        <v>004</v>
      </c>
      <c r="D992" t="s">
        <v>241</v>
      </c>
      <c r="E992" t="str">
        <f t="shared" si="145"/>
        <v>04</v>
      </c>
      <c r="F992" t="str">
        <f>"016"</f>
        <v>016</v>
      </c>
      <c r="G992" t="str">
        <f>""</f>
        <v/>
      </c>
      <c r="H992" t="s">
        <v>1</v>
      </c>
      <c r="I992" t="s">
        <v>1261</v>
      </c>
      <c r="J992" t="s">
        <v>4396</v>
      </c>
      <c r="K992" t="str">
        <f>"11204"</f>
        <v>11204</v>
      </c>
    </row>
    <row r="993" spans="1:11" customFormat="1" x14ac:dyDescent="0.25">
      <c r="A993" t="str">
        <f t="shared" si="147"/>
        <v>11</v>
      </c>
      <c r="B993" t="s">
        <v>237</v>
      </c>
      <c r="C993" t="str">
        <f t="shared" si="142"/>
        <v>004</v>
      </c>
      <c r="D993" t="s">
        <v>241</v>
      </c>
      <c r="E993" t="str">
        <f t="shared" si="145"/>
        <v>04</v>
      </c>
      <c r="F993" t="str">
        <f>"016"</f>
        <v>016</v>
      </c>
      <c r="G993" t="str">
        <f>""</f>
        <v/>
      </c>
      <c r="H993" t="s">
        <v>0</v>
      </c>
      <c r="I993" t="s">
        <v>1261</v>
      </c>
      <c r="J993" t="s">
        <v>4396</v>
      </c>
      <c r="K993" t="str">
        <f>"11204"</f>
        <v>11204</v>
      </c>
    </row>
    <row r="994" spans="1:11" customFormat="1" x14ac:dyDescent="0.25">
      <c r="A994" t="str">
        <f t="shared" si="147"/>
        <v>11</v>
      </c>
      <c r="B994" t="s">
        <v>237</v>
      </c>
      <c r="C994" t="str">
        <f t="shared" si="142"/>
        <v>004</v>
      </c>
      <c r="D994" t="s">
        <v>241</v>
      </c>
      <c r="E994" t="str">
        <f t="shared" si="145"/>
        <v>04</v>
      </c>
      <c r="F994" t="str">
        <f>"017"</f>
        <v>017</v>
      </c>
      <c r="G994" t="str">
        <f>""</f>
        <v/>
      </c>
      <c r="H994" t="s">
        <v>1</v>
      </c>
      <c r="I994" t="s">
        <v>1262</v>
      </c>
      <c r="J994" t="s">
        <v>4397</v>
      </c>
      <c r="K994" t="str">
        <f>"11205"</f>
        <v>11205</v>
      </c>
    </row>
    <row r="995" spans="1:11" customFormat="1" x14ac:dyDescent="0.25">
      <c r="A995" t="str">
        <f t="shared" si="147"/>
        <v>11</v>
      </c>
      <c r="B995" t="s">
        <v>237</v>
      </c>
      <c r="C995" t="str">
        <f t="shared" si="142"/>
        <v>004</v>
      </c>
      <c r="D995" t="s">
        <v>241</v>
      </c>
      <c r="E995" t="str">
        <f t="shared" si="145"/>
        <v>04</v>
      </c>
      <c r="F995" t="str">
        <f>"017"</f>
        <v>017</v>
      </c>
      <c r="G995" t="str">
        <f>""</f>
        <v/>
      </c>
      <c r="H995" t="s">
        <v>0</v>
      </c>
      <c r="I995" t="s">
        <v>1262</v>
      </c>
      <c r="J995" t="s">
        <v>4397</v>
      </c>
      <c r="K995" t="str">
        <f>"11205"</f>
        <v>11205</v>
      </c>
    </row>
    <row r="996" spans="1:11" customFormat="1" x14ac:dyDescent="0.25">
      <c r="A996" t="str">
        <f t="shared" si="147"/>
        <v>11</v>
      </c>
      <c r="B996" t="s">
        <v>237</v>
      </c>
      <c r="C996" t="str">
        <f t="shared" ref="C996:C1010" si="148">"004"</f>
        <v>004</v>
      </c>
      <c r="D996" t="s">
        <v>241</v>
      </c>
      <c r="E996" t="str">
        <f t="shared" si="145"/>
        <v>04</v>
      </c>
      <c r="F996" t="str">
        <f>"018"</f>
        <v>018</v>
      </c>
      <c r="G996" t="str">
        <f>""</f>
        <v/>
      </c>
      <c r="H996" t="s">
        <v>1</v>
      </c>
      <c r="I996" t="s">
        <v>1259</v>
      </c>
      <c r="J996" t="s">
        <v>4394</v>
      </c>
      <c r="K996" t="str">
        <f t="shared" ref="K996:K1004" si="149">"11204"</f>
        <v>11204</v>
      </c>
    </row>
    <row r="997" spans="1:11" customFormat="1" x14ac:dyDescent="0.25">
      <c r="A997" t="str">
        <f t="shared" si="147"/>
        <v>11</v>
      </c>
      <c r="B997" t="s">
        <v>237</v>
      </c>
      <c r="C997" t="str">
        <f t="shared" si="148"/>
        <v>004</v>
      </c>
      <c r="D997" t="s">
        <v>241</v>
      </c>
      <c r="E997" t="str">
        <f t="shared" si="145"/>
        <v>04</v>
      </c>
      <c r="F997" t="str">
        <f>"018"</f>
        <v>018</v>
      </c>
      <c r="G997" t="str">
        <f>""</f>
        <v/>
      </c>
      <c r="H997" t="s">
        <v>0</v>
      </c>
      <c r="I997" t="s">
        <v>1259</v>
      </c>
      <c r="J997" t="s">
        <v>4394</v>
      </c>
      <c r="K997" t="str">
        <f t="shared" si="149"/>
        <v>11204</v>
      </c>
    </row>
    <row r="998" spans="1:11" customFormat="1" x14ac:dyDescent="0.25">
      <c r="A998" t="str">
        <f t="shared" si="147"/>
        <v>11</v>
      </c>
      <c r="B998" t="s">
        <v>237</v>
      </c>
      <c r="C998" t="str">
        <f t="shared" si="148"/>
        <v>004</v>
      </c>
      <c r="D998" t="s">
        <v>241</v>
      </c>
      <c r="E998" t="str">
        <f t="shared" si="145"/>
        <v>04</v>
      </c>
      <c r="F998" t="str">
        <f>"019"</f>
        <v>019</v>
      </c>
      <c r="G998" t="str">
        <f>""</f>
        <v/>
      </c>
      <c r="H998" t="s">
        <v>1</v>
      </c>
      <c r="I998" t="s">
        <v>1263</v>
      </c>
      <c r="J998" t="s">
        <v>4398</v>
      </c>
      <c r="K998" t="str">
        <f t="shared" si="149"/>
        <v>11204</v>
      </c>
    </row>
    <row r="999" spans="1:11" customFormat="1" x14ac:dyDescent="0.25">
      <c r="A999" t="str">
        <f t="shared" si="147"/>
        <v>11</v>
      </c>
      <c r="B999" t="s">
        <v>237</v>
      </c>
      <c r="C999" t="str">
        <f t="shared" si="148"/>
        <v>004</v>
      </c>
      <c r="D999" t="s">
        <v>241</v>
      </c>
      <c r="E999" t="str">
        <f t="shared" si="145"/>
        <v>04</v>
      </c>
      <c r="F999" t="str">
        <f>"019"</f>
        <v>019</v>
      </c>
      <c r="G999" t="str">
        <f>""</f>
        <v/>
      </c>
      <c r="H999" t="s">
        <v>0</v>
      </c>
      <c r="I999" t="s">
        <v>1263</v>
      </c>
      <c r="J999" t="s">
        <v>4398</v>
      </c>
      <c r="K999" t="str">
        <f t="shared" si="149"/>
        <v>11204</v>
      </c>
    </row>
    <row r="1000" spans="1:11" customFormat="1" x14ac:dyDescent="0.25">
      <c r="A1000" t="str">
        <f t="shared" si="147"/>
        <v>11</v>
      </c>
      <c r="B1000" t="s">
        <v>237</v>
      </c>
      <c r="C1000" t="str">
        <f t="shared" si="148"/>
        <v>004</v>
      </c>
      <c r="D1000" t="s">
        <v>241</v>
      </c>
      <c r="E1000" t="str">
        <f t="shared" si="145"/>
        <v>04</v>
      </c>
      <c r="F1000" t="str">
        <f>"020"</f>
        <v>020</v>
      </c>
      <c r="G1000" t="str">
        <f>""</f>
        <v/>
      </c>
      <c r="H1000" t="s">
        <v>1</v>
      </c>
      <c r="I1000" t="s">
        <v>1258</v>
      </c>
      <c r="J1000" t="s">
        <v>4393</v>
      </c>
      <c r="K1000" t="str">
        <f t="shared" si="149"/>
        <v>11204</v>
      </c>
    </row>
    <row r="1001" spans="1:11" customFormat="1" x14ac:dyDescent="0.25">
      <c r="A1001" t="str">
        <f t="shared" si="147"/>
        <v>11</v>
      </c>
      <c r="B1001" t="s">
        <v>237</v>
      </c>
      <c r="C1001" t="str">
        <f t="shared" si="148"/>
        <v>004</v>
      </c>
      <c r="D1001" t="s">
        <v>241</v>
      </c>
      <c r="E1001" t="str">
        <f t="shared" si="145"/>
        <v>04</v>
      </c>
      <c r="F1001" t="str">
        <f>"020"</f>
        <v>020</v>
      </c>
      <c r="G1001" t="str">
        <f>""</f>
        <v/>
      </c>
      <c r="H1001" t="s">
        <v>0</v>
      </c>
      <c r="I1001" t="s">
        <v>1258</v>
      </c>
      <c r="J1001" t="s">
        <v>4393</v>
      </c>
      <c r="K1001" t="str">
        <f t="shared" si="149"/>
        <v>11204</v>
      </c>
    </row>
    <row r="1002" spans="1:11" customFormat="1" x14ac:dyDescent="0.25">
      <c r="A1002" t="str">
        <f t="shared" si="147"/>
        <v>11</v>
      </c>
      <c r="B1002" t="s">
        <v>237</v>
      </c>
      <c r="C1002" t="str">
        <f t="shared" si="148"/>
        <v>004</v>
      </c>
      <c r="D1002" t="s">
        <v>241</v>
      </c>
      <c r="E1002" t="str">
        <f t="shared" si="145"/>
        <v>04</v>
      </c>
      <c r="F1002" t="str">
        <f>"021"</f>
        <v>021</v>
      </c>
      <c r="G1002" t="str">
        <f>""</f>
        <v/>
      </c>
      <c r="H1002" t="s">
        <v>3</v>
      </c>
      <c r="I1002" t="s">
        <v>1258</v>
      </c>
      <c r="J1002" t="s">
        <v>4393</v>
      </c>
      <c r="K1002" t="str">
        <f t="shared" si="149"/>
        <v>11204</v>
      </c>
    </row>
    <row r="1003" spans="1:11" customFormat="1" x14ac:dyDescent="0.25">
      <c r="A1003" t="str">
        <f t="shared" si="147"/>
        <v>11</v>
      </c>
      <c r="B1003" t="s">
        <v>237</v>
      </c>
      <c r="C1003" t="str">
        <f t="shared" si="148"/>
        <v>004</v>
      </c>
      <c r="D1003" t="s">
        <v>241</v>
      </c>
      <c r="E1003" t="str">
        <f t="shared" si="145"/>
        <v>04</v>
      </c>
      <c r="F1003" t="str">
        <f>"022"</f>
        <v>022</v>
      </c>
      <c r="G1003" t="str">
        <f>""</f>
        <v/>
      </c>
      <c r="H1003" t="s">
        <v>1</v>
      </c>
      <c r="I1003" t="s">
        <v>1263</v>
      </c>
      <c r="J1003" t="s">
        <v>4398</v>
      </c>
      <c r="K1003" t="str">
        <f t="shared" si="149"/>
        <v>11204</v>
      </c>
    </row>
    <row r="1004" spans="1:11" customFormat="1" x14ac:dyDescent="0.25">
      <c r="A1004" t="str">
        <f t="shared" si="147"/>
        <v>11</v>
      </c>
      <c r="B1004" t="s">
        <v>237</v>
      </c>
      <c r="C1004" t="str">
        <f t="shared" si="148"/>
        <v>004</v>
      </c>
      <c r="D1004" t="s">
        <v>241</v>
      </c>
      <c r="E1004" t="str">
        <f t="shared" si="145"/>
        <v>04</v>
      </c>
      <c r="F1004" t="str">
        <f>"022"</f>
        <v>022</v>
      </c>
      <c r="G1004" t="str">
        <f>""</f>
        <v/>
      </c>
      <c r="H1004" t="s">
        <v>0</v>
      </c>
      <c r="I1004" t="s">
        <v>1263</v>
      </c>
      <c r="J1004" t="s">
        <v>4398</v>
      </c>
      <c r="K1004" t="str">
        <f t="shared" si="149"/>
        <v>11204</v>
      </c>
    </row>
    <row r="1005" spans="1:11" customFormat="1" x14ac:dyDescent="0.25">
      <c r="A1005" t="str">
        <f t="shared" si="147"/>
        <v>11</v>
      </c>
      <c r="B1005" t="s">
        <v>237</v>
      </c>
      <c r="C1005" t="str">
        <f t="shared" si="148"/>
        <v>004</v>
      </c>
      <c r="D1005" t="s">
        <v>241</v>
      </c>
      <c r="E1005" t="str">
        <f t="shared" si="145"/>
        <v>04</v>
      </c>
      <c r="F1005" t="str">
        <f>"023"</f>
        <v>023</v>
      </c>
      <c r="G1005" t="str">
        <f>""</f>
        <v/>
      </c>
      <c r="H1005" t="s">
        <v>1</v>
      </c>
      <c r="I1005" t="s">
        <v>1231</v>
      </c>
      <c r="J1005" t="s">
        <v>4366</v>
      </c>
      <c r="K1005" t="str">
        <f>"11202"</f>
        <v>11202</v>
      </c>
    </row>
    <row r="1006" spans="1:11" customFormat="1" x14ac:dyDescent="0.25">
      <c r="A1006" t="str">
        <f t="shared" si="147"/>
        <v>11</v>
      </c>
      <c r="B1006" t="s">
        <v>237</v>
      </c>
      <c r="C1006" t="str">
        <f t="shared" si="148"/>
        <v>004</v>
      </c>
      <c r="D1006" t="s">
        <v>241</v>
      </c>
      <c r="E1006" t="str">
        <f t="shared" si="145"/>
        <v>04</v>
      </c>
      <c r="F1006" t="str">
        <f>"023"</f>
        <v>023</v>
      </c>
      <c r="G1006" t="str">
        <f>""</f>
        <v/>
      </c>
      <c r="H1006" t="s">
        <v>0</v>
      </c>
      <c r="I1006" t="s">
        <v>1231</v>
      </c>
      <c r="J1006" t="s">
        <v>4366</v>
      </c>
      <c r="K1006" t="str">
        <f>"11202"</f>
        <v>11202</v>
      </c>
    </row>
    <row r="1007" spans="1:11" customFormat="1" x14ac:dyDescent="0.25">
      <c r="A1007" t="str">
        <f t="shared" si="147"/>
        <v>11</v>
      </c>
      <c r="B1007" t="s">
        <v>237</v>
      </c>
      <c r="C1007" t="str">
        <f t="shared" si="148"/>
        <v>004</v>
      </c>
      <c r="D1007" t="s">
        <v>241</v>
      </c>
      <c r="E1007" t="str">
        <f t="shared" si="145"/>
        <v>04</v>
      </c>
      <c r="F1007" t="str">
        <f>"024"</f>
        <v>024</v>
      </c>
      <c r="G1007" t="str">
        <f>""</f>
        <v/>
      </c>
      <c r="H1007" t="s">
        <v>1</v>
      </c>
      <c r="I1007" t="s">
        <v>1258</v>
      </c>
      <c r="J1007" t="s">
        <v>4393</v>
      </c>
      <c r="K1007" t="str">
        <f>"11204"</f>
        <v>11204</v>
      </c>
    </row>
    <row r="1008" spans="1:11" customFormat="1" x14ac:dyDescent="0.25">
      <c r="A1008" t="str">
        <f t="shared" si="147"/>
        <v>11</v>
      </c>
      <c r="B1008" t="s">
        <v>237</v>
      </c>
      <c r="C1008" t="str">
        <f t="shared" si="148"/>
        <v>004</v>
      </c>
      <c r="D1008" t="s">
        <v>241</v>
      </c>
      <c r="E1008" t="str">
        <f t="shared" si="145"/>
        <v>04</v>
      </c>
      <c r="F1008" t="str">
        <f>"024"</f>
        <v>024</v>
      </c>
      <c r="G1008" t="str">
        <f>""</f>
        <v/>
      </c>
      <c r="H1008" t="s">
        <v>0</v>
      </c>
      <c r="I1008" t="s">
        <v>1258</v>
      </c>
      <c r="J1008" t="s">
        <v>4393</v>
      </c>
      <c r="K1008" t="str">
        <f>"11204"</f>
        <v>11204</v>
      </c>
    </row>
    <row r="1009" spans="1:11" customFormat="1" x14ac:dyDescent="0.25">
      <c r="A1009" t="str">
        <f t="shared" si="147"/>
        <v>11</v>
      </c>
      <c r="B1009" t="s">
        <v>237</v>
      </c>
      <c r="C1009" t="str">
        <f t="shared" si="148"/>
        <v>004</v>
      </c>
      <c r="D1009" t="s">
        <v>241</v>
      </c>
      <c r="E1009" t="str">
        <f t="shared" si="145"/>
        <v>04</v>
      </c>
      <c r="F1009" t="str">
        <f>"025"</f>
        <v>025</v>
      </c>
      <c r="G1009" t="str">
        <f>""</f>
        <v/>
      </c>
      <c r="H1009" t="s">
        <v>1</v>
      </c>
      <c r="I1009" t="s">
        <v>1252</v>
      </c>
      <c r="J1009" t="s">
        <v>4387</v>
      </c>
      <c r="K1009" t="str">
        <f>"11203"</f>
        <v>11203</v>
      </c>
    </row>
    <row r="1010" spans="1:11" customFormat="1" x14ac:dyDescent="0.25">
      <c r="A1010" t="str">
        <f t="shared" si="147"/>
        <v>11</v>
      </c>
      <c r="B1010" t="s">
        <v>237</v>
      </c>
      <c r="C1010" t="str">
        <f t="shared" si="148"/>
        <v>004</v>
      </c>
      <c r="D1010" t="s">
        <v>241</v>
      </c>
      <c r="E1010" t="str">
        <f t="shared" si="145"/>
        <v>04</v>
      </c>
      <c r="F1010" t="str">
        <f>"025"</f>
        <v>025</v>
      </c>
      <c r="G1010" t="str">
        <f>""</f>
        <v/>
      </c>
      <c r="H1010" t="s">
        <v>0</v>
      </c>
      <c r="I1010" t="s">
        <v>1252</v>
      </c>
      <c r="J1010" t="s">
        <v>4387</v>
      </c>
      <c r="K1010" t="str">
        <f>"11203"</f>
        <v>11203</v>
      </c>
    </row>
    <row r="1011" spans="1:11" customFormat="1" x14ac:dyDescent="0.25">
      <c r="A1011" t="str">
        <f t="shared" si="147"/>
        <v>11</v>
      </c>
      <c r="B1011" t="s">
        <v>237</v>
      </c>
      <c r="C1011" t="str">
        <f t="shared" ref="C1011:C1018" si="150">"005"</f>
        <v>005</v>
      </c>
      <c r="D1011" t="s">
        <v>242</v>
      </c>
      <c r="E1011" t="str">
        <f>"01"</f>
        <v>01</v>
      </c>
      <c r="F1011" t="str">
        <f>"001"</f>
        <v>001</v>
      </c>
      <c r="G1011" t="str">
        <f>""</f>
        <v/>
      </c>
      <c r="H1011" t="s">
        <v>1</v>
      </c>
      <c r="I1011" t="s">
        <v>1264</v>
      </c>
      <c r="J1011" t="s">
        <v>4399</v>
      </c>
      <c r="K1011" t="str">
        <f>"11680"</f>
        <v>11680</v>
      </c>
    </row>
    <row r="1012" spans="1:11" customFormat="1" x14ac:dyDescent="0.25">
      <c r="A1012" t="str">
        <f t="shared" si="147"/>
        <v>11</v>
      </c>
      <c r="B1012" t="s">
        <v>237</v>
      </c>
      <c r="C1012" t="str">
        <f t="shared" si="150"/>
        <v>005</v>
      </c>
      <c r="D1012" t="s">
        <v>242</v>
      </c>
      <c r="E1012" t="str">
        <f>"01"</f>
        <v>01</v>
      </c>
      <c r="F1012" t="str">
        <f>"001"</f>
        <v>001</v>
      </c>
      <c r="G1012" t="str">
        <f>""</f>
        <v/>
      </c>
      <c r="H1012" t="s">
        <v>0</v>
      </c>
      <c r="I1012" t="s">
        <v>1265</v>
      </c>
      <c r="J1012" t="s">
        <v>4400</v>
      </c>
      <c r="K1012" t="str">
        <f>"11680"</f>
        <v>11680</v>
      </c>
    </row>
    <row r="1013" spans="1:11" customFormat="1" x14ac:dyDescent="0.25">
      <c r="A1013" t="str">
        <f t="shared" si="147"/>
        <v>11</v>
      </c>
      <c r="B1013" t="s">
        <v>237</v>
      </c>
      <c r="C1013" t="str">
        <f t="shared" si="150"/>
        <v>005</v>
      </c>
      <c r="D1013" t="s">
        <v>242</v>
      </c>
      <c r="E1013" t="str">
        <f>"01"</f>
        <v>01</v>
      </c>
      <c r="F1013" t="str">
        <f>"003"</f>
        <v>003</v>
      </c>
      <c r="G1013" t="str">
        <f>""</f>
        <v/>
      </c>
      <c r="H1013" t="s">
        <v>1</v>
      </c>
      <c r="I1013" t="s">
        <v>1266</v>
      </c>
      <c r="J1013" t="s">
        <v>4401</v>
      </c>
      <c r="K1013" t="str">
        <f>"11680"</f>
        <v>11680</v>
      </c>
    </row>
    <row r="1014" spans="1:11" customFormat="1" x14ac:dyDescent="0.25">
      <c r="A1014" t="str">
        <f t="shared" si="147"/>
        <v>11</v>
      </c>
      <c r="B1014" t="s">
        <v>237</v>
      </c>
      <c r="C1014" t="str">
        <f t="shared" si="150"/>
        <v>005</v>
      </c>
      <c r="D1014" t="s">
        <v>242</v>
      </c>
      <c r="E1014" t="str">
        <f>"01"</f>
        <v>01</v>
      </c>
      <c r="F1014" t="str">
        <f>"003"</f>
        <v>003</v>
      </c>
      <c r="G1014" t="str">
        <f>""</f>
        <v/>
      </c>
      <c r="H1014" t="s">
        <v>0</v>
      </c>
      <c r="I1014" t="s">
        <v>1266</v>
      </c>
      <c r="J1014" t="s">
        <v>4401</v>
      </c>
      <c r="K1014" t="str">
        <f>"11680"</f>
        <v>11680</v>
      </c>
    </row>
    <row r="1015" spans="1:11" customFormat="1" x14ac:dyDescent="0.25">
      <c r="A1015" t="str">
        <f t="shared" si="147"/>
        <v>11</v>
      </c>
      <c r="B1015" t="s">
        <v>237</v>
      </c>
      <c r="C1015" t="str">
        <f t="shared" si="150"/>
        <v>005</v>
      </c>
      <c r="D1015" t="s">
        <v>242</v>
      </c>
      <c r="E1015" t="str">
        <f>"01"</f>
        <v>01</v>
      </c>
      <c r="F1015" t="str">
        <f>"004"</f>
        <v>004</v>
      </c>
      <c r="G1015" t="str">
        <f>""</f>
        <v/>
      </c>
      <c r="H1015" t="s">
        <v>3</v>
      </c>
      <c r="I1015" t="s">
        <v>1267</v>
      </c>
      <c r="J1015" t="s">
        <v>4402</v>
      </c>
      <c r="K1015" t="str">
        <f>"11680"</f>
        <v>11680</v>
      </c>
    </row>
    <row r="1016" spans="1:11" customFormat="1" x14ac:dyDescent="0.25">
      <c r="A1016" t="str">
        <f t="shared" si="147"/>
        <v>11</v>
      </c>
      <c r="B1016" t="s">
        <v>237</v>
      </c>
      <c r="C1016" t="str">
        <f t="shared" si="150"/>
        <v>005</v>
      </c>
      <c r="D1016" t="s">
        <v>242</v>
      </c>
      <c r="E1016" t="str">
        <f>"02"</f>
        <v>02</v>
      </c>
      <c r="F1016" t="str">
        <f>"001"</f>
        <v>001</v>
      </c>
      <c r="G1016" t="str">
        <f>"01"</f>
        <v>01</v>
      </c>
      <c r="H1016" t="s">
        <v>1</v>
      </c>
      <c r="I1016" t="s">
        <v>1268</v>
      </c>
      <c r="J1016" t="s">
        <v>4403</v>
      </c>
      <c r="K1016" t="str">
        <f>"11689"</f>
        <v>11689</v>
      </c>
    </row>
    <row r="1017" spans="1:11" customFormat="1" x14ac:dyDescent="0.25">
      <c r="A1017" t="str">
        <f t="shared" si="147"/>
        <v>11</v>
      </c>
      <c r="B1017" t="s">
        <v>237</v>
      </c>
      <c r="C1017" t="str">
        <f t="shared" si="150"/>
        <v>005</v>
      </c>
      <c r="D1017" t="s">
        <v>242</v>
      </c>
      <c r="E1017" t="str">
        <f>"02"</f>
        <v>02</v>
      </c>
      <c r="F1017" t="str">
        <f>"001"</f>
        <v>001</v>
      </c>
      <c r="G1017" t="str">
        <f>"02"</f>
        <v>02</v>
      </c>
      <c r="H1017" t="s">
        <v>0</v>
      </c>
      <c r="I1017" t="s">
        <v>1269</v>
      </c>
      <c r="J1017" t="s">
        <v>4404</v>
      </c>
      <c r="K1017" t="str">
        <f>"11680"</f>
        <v>11680</v>
      </c>
    </row>
    <row r="1018" spans="1:11" customFormat="1" x14ac:dyDescent="0.25">
      <c r="A1018" t="str">
        <f t="shared" si="147"/>
        <v>11</v>
      </c>
      <c r="B1018" t="s">
        <v>237</v>
      </c>
      <c r="C1018" t="str">
        <f t="shared" si="150"/>
        <v>005</v>
      </c>
      <c r="D1018" t="s">
        <v>242</v>
      </c>
      <c r="E1018" t="str">
        <f>"02"</f>
        <v>02</v>
      </c>
      <c r="F1018" t="str">
        <f>"001"</f>
        <v>001</v>
      </c>
      <c r="G1018" t="str">
        <f>"02"</f>
        <v>02</v>
      </c>
      <c r="H1018" t="s">
        <v>2</v>
      </c>
      <c r="I1018" t="s">
        <v>1269</v>
      </c>
      <c r="J1018" t="s">
        <v>4404</v>
      </c>
      <c r="K1018" t="str">
        <f>"11680"</f>
        <v>11680</v>
      </c>
    </row>
    <row r="1019" spans="1:11" customFormat="1" x14ac:dyDescent="0.25">
      <c r="A1019" t="str">
        <f t="shared" si="147"/>
        <v>11</v>
      </c>
      <c r="B1019" t="s">
        <v>237</v>
      </c>
      <c r="C1019" t="str">
        <f t="shared" ref="C1019:C1061" si="151">"006"</f>
        <v>006</v>
      </c>
      <c r="D1019" t="s">
        <v>243</v>
      </c>
      <c r="E1019" t="str">
        <f t="shared" ref="E1019:E1026" si="152">"01"</f>
        <v>01</v>
      </c>
      <c r="F1019" t="str">
        <f>"001"</f>
        <v>001</v>
      </c>
      <c r="G1019" t="str">
        <f>""</f>
        <v/>
      </c>
      <c r="H1019" t="s">
        <v>1</v>
      </c>
      <c r="I1019" t="s">
        <v>1270</v>
      </c>
      <c r="J1019" t="s">
        <v>4405</v>
      </c>
      <c r="K1019" t="str">
        <f t="shared" ref="K1019:K1048" si="153">"11630"</f>
        <v>11630</v>
      </c>
    </row>
    <row r="1020" spans="1:11" customFormat="1" x14ac:dyDescent="0.25">
      <c r="A1020" t="str">
        <f t="shared" si="147"/>
        <v>11</v>
      </c>
      <c r="B1020" t="s">
        <v>237</v>
      </c>
      <c r="C1020" t="str">
        <f t="shared" si="151"/>
        <v>006</v>
      </c>
      <c r="D1020" t="s">
        <v>243</v>
      </c>
      <c r="E1020" t="str">
        <f t="shared" si="152"/>
        <v>01</v>
      </c>
      <c r="F1020" t="str">
        <f>"001"</f>
        <v>001</v>
      </c>
      <c r="G1020" t="str">
        <f>""</f>
        <v/>
      </c>
      <c r="H1020" t="s">
        <v>0</v>
      </c>
      <c r="I1020" t="s">
        <v>1270</v>
      </c>
      <c r="J1020" t="s">
        <v>4405</v>
      </c>
      <c r="K1020" t="str">
        <f t="shared" si="153"/>
        <v>11630</v>
      </c>
    </row>
    <row r="1021" spans="1:11" customFormat="1" x14ac:dyDescent="0.25">
      <c r="A1021" t="str">
        <f t="shared" si="147"/>
        <v>11</v>
      </c>
      <c r="B1021" t="s">
        <v>237</v>
      </c>
      <c r="C1021" t="str">
        <f t="shared" si="151"/>
        <v>006</v>
      </c>
      <c r="D1021" t="s">
        <v>243</v>
      </c>
      <c r="E1021" t="str">
        <f t="shared" si="152"/>
        <v>01</v>
      </c>
      <c r="F1021" t="str">
        <f>"003"</f>
        <v>003</v>
      </c>
      <c r="G1021" t="str">
        <f>""</f>
        <v/>
      </c>
      <c r="H1021" t="s">
        <v>3</v>
      </c>
      <c r="I1021" t="s">
        <v>1271</v>
      </c>
      <c r="J1021" t="s">
        <v>4406</v>
      </c>
      <c r="K1021" t="str">
        <f t="shared" si="153"/>
        <v>11630</v>
      </c>
    </row>
    <row r="1022" spans="1:11" customFormat="1" x14ac:dyDescent="0.25">
      <c r="A1022" t="str">
        <f t="shared" si="147"/>
        <v>11</v>
      </c>
      <c r="B1022" t="s">
        <v>237</v>
      </c>
      <c r="C1022" t="str">
        <f t="shared" si="151"/>
        <v>006</v>
      </c>
      <c r="D1022" t="s">
        <v>243</v>
      </c>
      <c r="E1022" t="str">
        <f t="shared" si="152"/>
        <v>01</v>
      </c>
      <c r="F1022" t="str">
        <f>"004"</f>
        <v>004</v>
      </c>
      <c r="G1022" t="str">
        <f>""</f>
        <v/>
      </c>
      <c r="H1022" t="s">
        <v>1</v>
      </c>
      <c r="I1022" t="s">
        <v>1272</v>
      </c>
      <c r="J1022" t="s">
        <v>4407</v>
      </c>
      <c r="K1022" t="str">
        <f t="shared" si="153"/>
        <v>11630</v>
      </c>
    </row>
    <row r="1023" spans="1:11" customFormat="1" x14ac:dyDescent="0.25">
      <c r="A1023" t="str">
        <f t="shared" si="147"/>
        <v>11</v>
      </c>
      <c r="B1023" t="s">
        <v>237</v>
      </c>
      <c r="C1023" t="str">
        <f t="shared" si="151"/>
        <v>006</v>
      </c>
      <c r="D1023" t="s">
        <v>243</v>
      </c>
      <c r="E1023" t="str">
        <f t="shared" si="152"/>
        <v>01</v>
      </c>
      <c r="F1023" t="str">
        <f>"004"</f>
        <v>004</v>
      </c>
      <c r="G1023" t="str">
        <f>""</f>
        <v/>
      </c>
      <c r="H1023" t="s">
        <v>0</v>
      </c>
      <c r="I1023" t="s">
        <v>1272</v>
      </c>
      <c r="J1023" t="s">
        <v>4407</v>
      </c>
      <c r="K1023" t="str">
        <f t="shared" si="153"/>
        <v>11630</v>
      </c>
    </row>
    <row r="1024" spans="1:11" customFormat="1" x14ac:dyDescent="0.25">
      <c r="A1024" t="str">
        <f t="shared" si="147"/>
        <v>11</v>
      </c>
      <c r="B1024" t="s">
        <v>237</v>
      </c>
      <c r="C1024" t="str">
        <f t="shared" si="151"/>
        <v>006</v>
      </c>
      <c r="D1024" t="s">
        <v>243</v>
      </c>
      <c r="E1024" t="str">
        <f t="shared" si="152"/>
        <v>01</v>
      </c>
      <c r="F1024" t="str">
        <f>"005"</f>
        <v>005</v>
      </c>
      <c r="G1024" t="str">
        <f>""</f>
        <v/>
      </c>
      <c r="H1024" t="s">
        <v>3</v>
      </c>
      <c r="I1024" t="s">
        <v>1271</v>
      </c>
      <c r="J1024" t="s">
        <v>4406</v>
      </c>
      <c r="K1024" t="str">
        <f t="shared" si="153"/>
        <v>11630</v>
      </c>
    </row>
    <row r="1025" spans="1:11" customFormat="1" x14ac:dyDescent="0.25">
      <c r="A1025" t="str">
        <f t="shared" si="147"/>
        <v>11</v>
      </c>
      <c r="B1025" t="s">
        <v>237</v>
      </c>
      <c r="C1025" t="str">
        <f t="shared" si="151"/>
        <v>006</v>
      </c>
      <c r="D1025" t="s">
        <v>243</v>
      </c>
      <c r="E1025" t="str">
        <f t="shared" si="152"/>
        <v>01</v>
      </c>
      <c r="F1025" t="str">
        <f>"006"</f>
        <v>006</v>
      </c>
      <c r="G1025" t="str">
        <f>""</f>
        <v/>
      </c>
      <c r="H1025" t="s">
        <v>1</v>
      </c>
      <c r="I1025" t="s">
        <v>1272</v>
      </c>
      <c r="J1025" t="s">
        <v>4407</v>
      </c>
      <c r="K1025" t="str">
        <f t="shared" si="153"/>
        <v>11630</v>
      </c>
    </row>
    <row r="1026" spans="1:11" customFormat="1" x14ac:dyDescent="0.25">
      <c r="A1026" t="str">
        <f t="shared" si="147"/>
        <v>11</v>
      </c>
      <c r="B1026" t="s">
        <v>237</v>
      </c>
      <c r="C1026" t="str">
        <f t="shared" si="151"/>
        <v>006</v>
      </c>
      <c r="D1026" t="s">
        <v>243</v>
      </c>
      <c r="E1026" t="str">
        <f t="shared" si="152"/>
        <v>01</v>
      </c>
      <c r="F1026" t="str">
        <f>"006"</f>
        <v>006</v>
      </c>
      <c r="G1026" t="str">
        <f>""</f>
        <v/>
      </c>
      <c r="H1026" t="s">
        <v>0</v>
      </c>
      <c r="I1026" t="s">
        <v>1272</v>
      </c>
      <c r="J1026" t="s">
        <v>4407</v>
      </c>
      <c r="K1026" t="str">
        <f t="shared" si="153"/>
        <v>11630</v>
      </c>
    </row>
    <row r="1027" spans="1:11" customFormat="1" x14ac:dyDescent="0.25">
      <c r="A1027" t="str">
        <f t="shared" si="147"/>
        <v>11</v>
      </c>
      <c r="B1027" t="s">
        <v>237</v>
      </c>
      <c r="C1027" t="str">
        <f t="shared" si="151"/>
        <v>006</v>
      </c>
      <c r="D1027" t="s">
        <v>243</v>
      </c>
      <c r="E1027" t="str">
        <f t="shared" ref="E1027:E1046" si="154">"02"</f>
        <v>02</v>
      </c>
      <c r="F1027" t="str">
        <f>"001"</f>
        <v>001</v>
      </c>
      <c r="G1027" t="str">
        <f>""</f>
        <v/>
      </c>
      <c r="H1027" t="s">
        <v>1</v>
      </c>
      <c r="I1027" t="s">
        <v>1273</v>
      </c>
      <c r="J1027" t="s">
        <v>4408</v>
      </c>
      <c r="K1027" t="str">
        <f t="shared" si="153"/>
        <v>11630</v>
      </c>
    </row>
    <row r="1028" spans="1:11" customFormat="1" x14ac:dyDescent="0.25">
      <c r="A1028" t="str">
        <f t="shared" si="147"/>
        <v>11</v>
      </c>
      <c r="B1028" t="s">
        <v>237</v>
      </c>
      <c r="C1028" t="str">
        <f t="shared" si="151"/>
        <v>006</v>
      </c>
      <c r="D1028" t="s">
        <v>243</v>
      </c>
      <c r="E1028" t="str">
        <f t="shared" si="154"/>
        <v>02</v>
      </c>
      <c r="F1028" t="str">
        <f>"001"</f>
        <v>001</v>
      </c>
      <c r="G1028" t="str">
        <f>""</f>
        <v/>
      </c>
      <c r="H1028" t="s">
        <v>0</v>
      </c>
      <c r="I1028" t="s">
        <v>1273</v>
      </c>
      <c r="J1028" t="s">
        <v>4408</v>
      </c>
      <c r="K1028" t="str">
        <f t="shared" si="153"/>
        <v>11630</v>
      </c>
    </row>
    <row r="1029" spans="1:11" customFormat="1" x14ac:dyDescent="0.25">
      <c r="A1029" t="str">
        <f t="shared" si="147"/>
        <v>11</v>
      </c>
      <c r="B1029" t="s">
        <v>237</v>
      </c>
      <c r="C1029" t="str">
        <f t="shared" si="151"/>
        <v>006</v>
      </c>
      <c r="D1029" t="s">
        <v>243</v>
      </c>
      <c r="E1029" t="str">
        <f t="shared" si="154"/>
        <v>02</v>
      </c>
      <c r="F1029" t="str">
        <f>"002"</f>
        <v>002</v>
      </c>
      <c r="G1029" t="str">
        <f>""</f>
        <v/>
      </c>
      <c r="H1029" t="s">
        <v>1</v>
      </c>
      <c r="I1029" t="s">
        <v>19</v>
      </c>
      <c r="J1029" t="s">
        <v>4409</v>
      </c>
      <c r="K1029" t="str">
        <f t="shared" si="153"/>
        <v>11630</v>
      </c>
    </row>
    <row r="1030" spans="1:11" customFormat="1" x14ac:dyDescent="0.25">
      <c r="A1030" t="str">
        <f t="shared" si="147"/>
        <v>11</v>
      </c>
      <c r="B1030" t="s">
        <v>237</v>
      </c>
      <c r="C1030" t="str">
        <f t="shared" si="151"/>
        <v>006</v>
      </c>
      <c r="D1030" t="s">
        <v>243</v>
      </c>
      <c r="E1030" t="str">
        <f t="shared" si="154"/>
        <v>02</v>
      </c>
      <c r="F1030" t="str">
        <f>"002"</f>
        <v>002</v>
      </c>
      <c r="G1030" t="str">
        <f>""</f>
        <v/>
      </c>
      <c r="H1030" t="s">
        <v>0</v>
      </c>
      <c r="I1030" t="s">
        <v>19</v>
      </c>
      <c r="J1030" t="s">
        <v>4409</v>
      </c>
      <c r="K1030" t="str">
        <f t="shared" si="153"/>
        <v>11630</v>
      </c>
    </row>
    <row r="1031" spans="1:11" customFormat="1" x14ac:dyDescent="0.25">
      <c r="A1031" t="str">
        <f t="shared" si="147"/>
        <v>11</v>
      </c>
      <c r="B1031" t="s">
        <v>237</v>
      </c>
      <c r="C1031" t="str">
        <f t="shared" si="151"/>
        <v>006</v>
      </c>
      <c r="D1031" t="s">
        <v>243</v>
      </c>
      <c r="E1031" t="str">
        <f t="shared" si="154"/>
        <v>02</v>
      </c>
      <c r="F1031" t="str">
        <f>"003"</f>
        <v>003</v>
      </c>
      <c r="G1031" t="str">
        <f>""</f>
        <v/>
      </c>
      <c r="H1031" t="s">
        <v>1</v>
      </c>
      <c r="I1031" t="s">
        <v>1274</v>
      </c>
      <c r="J1031" t="s">
        <v>4410</v>
      </c>
      <c r="K1031" t="str">
        <f t="shared" si="153"/>
        <v>11630</v>
      </c>
    </row>
    <row r="1032" spans="1:11" customFormat="1" x14ac:dyDescent="0.25">
      <c r="A1032" t="str">
        <f t="shared" si="147"/>
        <v>11</v>
      </c>
      <c r="B1032" t="s">
        <v>237</v>
      </c>
      <c r="C1032" t="str">
        <f t="shared" si="151"/>
        <v>006</v>
      </c>
      <c r="D1032" t="s">
        <v>243</v>
      </c>
      <c r="E1032" t="str">
        <f t="shared" si="154"/>
        <v>02</v>
      </c>
      <c r="F1032" t="str">
        <f>"003"</f>
        <v>003</v>
      </c>
      <c r="G1032" t="str">
        <f>""</f>
        <v/>
      </c>
      <c r="H1032" t="s">
        <v>0</v>
      </c>
      <c r="I1032" t="s">
        <v>1274</v>
      </c>
      <c r="J1032" t="s">
        <v>4410</v>
      </c>
      <c r="K1032" t="str">
        <f t="shared" si="153"/>
        <v>11630</v>
      </c>
    </row>
    <row r="1033" spans="1:11" customFormat="1" x14ac:dyDescent="0.25">
      <c r="A1033" t="str">
        <f t="shared" si="147"/>
        <v>11</v>
      </c>
      <c r="B1033" t="s">
        <v>237</v>
      </c>
      <c r="C1033" t="str">
        <f t="shared" si="151"/>
        <v>006</v>
      </c>
      <c r="D1033" t="s">
        <v>243</v>
      </c>
      <c r="E1033" t="str">
        <f t="shared" si="154"/>
        <v>02</v>
      </c>
      <c r="F1033" t="str">
        <f>"004"</f>
        <v>004</v>
      </c>
      <c r="G1033" t="str">
        <f>""</f>
        <v/>
      </c>
      <c r="H1033" t="s">
        <v>3</v>
      </c>
      <c r="I1033" t="s">
        <v>1275</v>
      </c>
      <c r="J1033" t="s">
        <v>4410</v>
      </c>
      <c r="K1033" t="str">
        <f t="shared" si="153"/>
        <v>11630</v>
      </c>
    </row>
    <row r="1034" spans="1:11" customFormat="1" x14ac:dyDescent="0.25">
      <c r="A1034" t="str">
        <f t="shared" si="147"/>
        <v>11</v>
      </c>
      <c r="B1034" t="s">
        <v>237</v>
      </c>
      <c r="C1034" t="str">
        <f t="shared" si="151"/>
        <v>006</v>
      </c>
      <c r="D1034" t="s">
        <v>243</v>
      </c>
      <c r="E1034" t="str">
        <f t="shared" si="154"/>
        <v>02</v>
      </c>
      <c r="F1034" t="str">
        <f>"005"</f>
        <v>005</v>
      </c>
      <c r="G1034" t="str">
        <f>""</f>
        <v/>
      </c>
      <c r="H1034" t="s">
        <v>1</v>
      </c>
      <c r="I1034" t="s">
        <v>1276</v>
      </c>
      <c r="J1034" t="s">
        <v>4411</v>
      </c>
      <c r="K1034" t="str">
        <f t="shared" si="153"/>
        <v>11630</v>
      </c>
    </row>
    <row r="1035" spans="1:11" customFormat="1" x14ac:dyDescent="0.25">
      <c r="A1035" t="str">
        <f t="shared" si="147"/>
        <v>11</v>
      </c>
      <c r="B1035" t="s">
        <v>237</v>
      </c>
      <c r="C1035" t="str">
        <f t="shared" si="151"/>
        <v>006</v>
      </c>
      <c r="D1035" t="s">
        <v>243</v>
      </c>
      <c r="E1035" t="str">
        <f t="shared" si="154"/>
        <v>02</v>
      </c>
      <c r="F1035" t="str">
        <f>"005"</f>
        <v>005</v>
      </c>
      <c r="G1035" t="str">
        <f>""</f>
        <v/>
      </c>
      <c r="H1035" t="s">
        <v>0</v>
      </c>
      <c r="I1035" t="s">
        <v>1276</v>
      </c>
      <c r="J1035" t="s">
        <v>4411</v>
      </c>
      <c r="K1035" t="str">
        <f t="shared" si="153"/>
        <v>11630</v>
      </c>
    </row>
    <row r="1036" spans="1:11" customFormat="1" x14ac:dyDescent="0.25">
      <c r="A1036" t="str">
        <f t="shared" si="147"/>
        <v>11</v>
      </c>
      <c r="B1036" t="s">
        <v>237</v>
      </c>
      <c r="C1036" t="str">
        <f t="shared" si="151"/>
        <v>006</v>
      </c>
      <c r="D1036" t="s">
        <v>243</v>
      </c>
      <c r="E1036" t="str">
        <f t="shared" si="154"/>
        <v>02</v>
      </c>
      <c r="F1036" t="str">
        <f>"006"</f>
        <v>006</v>
      </c>
      <c r="G1036" t="str">
        <f>""</f>
        <v/>
      </c>
      <c r="H1036" t="s">
        <v>3</v>
      </c>
      <c r="I1036" t="s">
        <v>1277</v>
      </c>
      <c r="J1036" t="s">
        <v>4412</v>
      </c>
      <c r="K1036" t="str">
        <f t="shared" si="153"/>
        <v>11630</v>
      </c>
    </row>
    <row r="1037" spans="1:11" customFormat="1" x14ac:dyDescent="0.25">
      <c r="A1037" t="str">
        <f t="shared" si="147"/>
        <v>11</v>
      </c>
      <c r="B1037" t="s">
        <v>237</v>
      </c>
      <c r="C1037" t="str">
        <f t="shared" si="151"/>
        <v>006</v>
      </c>
      <c r="D1037" t="s">
        <v>243</v>
      </c>
      <c r="E1037" t="str">
        <f t="shared" si="154"/>
        <v>02</v>
      </c>
      <c r="F1037" t="str">
        <f>"007"</f>
        <v>007</v>
      </c>
      <c r="G1037" t="str">
        <f>""</f>
        <v/>
      </c>
      <c r="H1037" t="s">
        <v>1</v>
      </c>
      <c r="I1037" t="s">
        <v>1278</v>
      </c>
      <c r="J1037" t="s">
        <v>4413</v>
      </c>
      <c r="K1037" t="str">
        <f t="shared" si="153"/>
        <v>11630</v>
      </c>
    </row>
    <row r="1038" spans="1:11" customFormat="1" x14ac:dyDescent="0.25">
      <c r="A1038" t="str">
        <f t="shared" si="147"/>
        <v>11</v>
      </c>
      <c r="B1038" t="s">
        <v>237</v>
      </c>
      <c r="C1038" t="str">
        <f t="shared" si="151"/>
        <v>006</v>
      </c>
      <c r="D1038" t="s">
        <v>243</v>
      </c>
      <c r="E1038" t="str">
        <f t="shared" si="154"/>
        <v>02</v>
      </c>
      <c r="F1038" t="str">
        <f>"007"</f>
        <v>007</v>
      </c>
      <c r="G1038" t="str">
        <f>""</f>
        <v/>
      </c>
      <c r="H1038" t="s">
        <v>0</v>
      </c>
      <c r="I1038" t="s">
        <v>1278</v>
      </c>
      <c r="J1038" t="s">
        <v>4413</v>
      </c>
      <c r="K1038" t="str">
        <f t="shared" si="153"/>
        <v>11630</v>
      </c>
    </row>
    <row r="1039" spans="1:11" customFormat="1" x14ac:dyDescent="0.25">
      <c r="A1039" t="str">
        <f t="shared" si="147"/>
        <v>11</v>
      </c>
      <c r="B1039" t="s">
        <v>237</v>
      </c>
      <c r="C1039" t="str">
        <f t="shared" si="151"/>
        <v>006</v>
      </c>
      <c r="D1039" t="s">
        <v>243</v>
      </c>
      <c r="E1039" t="str">
        <f t="shared" si="154"/>
        <v>02</v>
      </c>
      <c r="F1039" t="str">
        <f>"008"</f>
        <v>008</v>
      </c>
      <c r="G1039" t="str">
        <f>""</f>
        <v/>
      </c>
      <c r="H1039" t="s">
        <v>1</v>
      </c>
      <c r="I1039" t="s">
        <v>1278</v>
      </c>
      <c r="J1039" t="s">
        <v>4413</v>
      </c>
      <c r="K1039" t="str">
        <f t="shared" si="153"/>
        <v>11630</v>
      </c>
    </row>
    <row r="1040" spans="1:11" customFormat="1" x14ac:dyDescent="0.25">
      <c r="A1040" t="str">
        <f t="shared" si="147"/>
        <v>11</v>
      </c>
      <c r="B1040" t="s">
        <v>237</v>
      </c>
      <c r="C1040" t="str">
        <f t="shared" si="151"/>
        <v>006</v>
      </c>
      <c r="D1040" t="s">
        <v>243</v>
      </c>
      <c r="E1040" t="str">
        <f t="shared" si="154"/>
        <v>02</v>
      </c>
      <c r="F1040" t="str">
        <f>"008"</f>
        <v>008</v>
      </c>
      <c r="G1040" t="str">
        <f>""</f>
        <v/>
      </c>
      <c r="H1040" t="s">
        <v>0</v>
      </c>
      <c r="I1040" t="s">
        <v>1278</v>
      </c>
      <c r="J1040" t="s">
        <v>4413</v>
      </c>
      <c r="K1040" t="str">
        <f t="shared" si="153"/>
        <v>11630</v>
      </c>
    </row>
    <row r="1041" spans="1:11" customFormat="1" x14ac:dyDescent="0.25">
      <c r="A1041" t="str">
        <f t="shared" si="147"/>
        <v>11</v>
      </c>
      <c r="B1041" t="s">
        <v>237</v>
      </c>
      <c r="C1041" t="str">
        <f t="shared" si="151"/>
        <v>006</v>
      </c>
      <c r="D1041" t="s">
        <v>243</v>
      </c>
      <c r="E1041" t="str">
        <f t="shared" si="154"/>
        <v>02</v>
      </c>
      <c r="F1041" t="str">
        <f>"009"</f>
        <v>009</v>
      </c>
      <c r="G1041" t="str">
        <f>""</f>
        <v/>
      </c>
      <c r="H1041" t="s">
        <v>1</v>
      </c>
      <c r="I1041" t="s">
        <v>1276</v>
      </c>
      <c r="J1041" t="s">
        <v>4411</v>
      </c>
      <c r="K1041" t="str">
        <f t="shared" si="153"/>
        <v>11630</v>
      </c>
    </row>
    <row r="1042" spans="1:11" customFormat="1" x14ac:dyDescent="0.25">
      <c r="A1042" t="str">
        <f t="shared" si="147"/>
        <v>11</v>
      </c>
      <c r="B1042" t="s">
        <v>237</v>
      </c>
      <c r="C1042" t="str">
        <f t="shared" si="151"/>
        <v>006</v>
      </c>
      <c r="D1042" t="s">
        <v>243</v>
      </c>
      <c r="E1042" t="str">
        <f t="shared" si="154"/>
        <v>02</v>
      </c>
      <c r="F1042" t="str">
        <f>"009"</f>
        <v>009</v>
      </c>
      <c r="G1042" t="str">
        <f>""</f>
        <v/>
      </c>
      <c r="H1042" t="s">
        <v>0</v>
      </c>
      <c r="I1042" t="s">
        <v>1276</v>
      </c>
      <c r="J1042" t="s">
        <v>4411</v>
      </c>
      <c r="K1042" t="str">
        <f t="shared" si="153"/>
        <v>11630</v>
      </c>
    </row>
    <row r="1043" spans="1:11" customFormat="1" x14ac:dyDescent="0.25">
      <c r="A1043" t="str">
        <f t="shared" si="147"/>
        <v>11</v>
      </c>
      <c r="B1043" t="s">
        <v>237</v>
      </c>
      <c r="C1043" t="str">
        <f t="shared" si="151"/>
        <v>006</v>
      </c>
      <c r="D1043" t="s">
        <v>243</v>
      </c>
      <c r="E1043" t="str">
        <f t="shared" si="154"/>
        <v>02</v>
      </c>
      <c r="F1043" t="str">
        <f>"010"</f>
        <v>010</v>
      </c>
      <c r="G1043" t="str">
        <f>""</f>
        <v/>
      </c>
      <c r="H1043" t="s">
        <v>1</v>
      </c>
      <c r="I1043" t="s">
        <v>1276</v>
      </c>
      <c r="J1043" t="s">
        <v>4411</v>
      </c>
      <c r="K1043" t="str">
        <f t="shared" si="153"/>
        <v>11630</v>
      </c>
    </row>
    <row r="1044" spans="1:11" customFormat="1" x14ac:dyDescent="0.25">
      <c r="A1044" t="str">
        <f t="shared" ref="A1044:A1107" si="155">"11"</f>
        <v>11</v>
      </c>
      <c r="B1044" t="s">
        <v>237</v>
      </c>
      <c r="C1044" t="str">
        <f t="shared" si="151"/>
        <v>006</v>
      </c>
      <c r="D1044" t="s">
        <v>243</v>
      </c>
      <c r="E1044" t="str">
        <f t="shared" si="154"/>
        <v>02</v>
      </c>
      <c r="F1044" t="str">
        <f>"010"</f>
        <v>010</v>
      </c>
      <c r="G1044" t="str">
        <f>""</f>
        <v/>
      </c>
      <c r="H1044" t="s">
        <v>0</v>
      </c>
      <c r="I1044" t="s">
        <v>1276</v>
      </c>
      <c r="J1044" t="s">
        <v>4411</v>
      </c>
      <c r="K1044" t="str">
        <f t="shared" si="153"/>
        <v>11630</v>
      </c>
    </row>
    <row r="1045" spans="1:11" customFormat="1" x14ac:dyDescent="0.25">
      <c r="A1045" t="str">
        <f t="shared" si="155"/>
        <v>11</v>
      </c>
      <c r="B1045" t="s">
        <v>237</v>
      </c>
      <c r="C1045" t="str">
        <f t="shared" si="151"/>
        <v>006</v>
      </c>
      <c r="D1045" t="s">
        <v>243</v>
      </c>
      <c r="E1045" t="str">
        <f t="shared" si="154"/>
        <v>02</v>
      </c>
      <c r="F1045" t="str">
        <f>"011"</f>
        <v>011</v>
      </c>
      <c r="G1045" t="str">
        <f>""</f>
        <v/>
      </c>
      <c r="H1045" t="s">
        <v>1</v>
      </c>
      <c r="I1045" t="s">
        <v>1278</v>
      </c>
      <c r="J1045" t="s">
        <v>4413</v>
      </c>
      <c r="K1045" t="str">
        <f t="shared" si="153"/>
        <v>11630</v>
      </c>
    </row>
    <row r="1046" spans="1:11" customFormat="1" x14ac:dyDescent="0.25">
      <c r="A1046" t="str">
        <f t="shared" si="155"/>
        <v>11</v>
      </c>
      <c r="B1046" t="s">
        <v>237</v>
      </c>
      <c r="C1046" t="str">
        <f t="shared" si="151"/>
        <v>006</v>
      </c>
      <c r="D1046" t="s">
        <v>243</v>
      </c>
      <c r="E1046" t="str">
        <f t="shared" si="154"/>
        <v>02</v>
      </c>
      <c r="F1046" t="str">
        <f>"011"</f>
        <v>011</v>
      </c>
      <c r="G1046" t="str">
        <f>""</f>
        <v/>
      </c>
      <c r="H1046" t="s">
        <v>0</v>
      </c>
      <c r="I1046" t="s">
        <v>1278</v>
      </c>
      <c r="J1046" t="s">
        <v>4413</v>
      </c>
      <c r="K1046" t="str">
        <f t="shared" si="153"/>
        <v>11630</v>
      </c>
    </row>
    <row r="1047" spans="1:11" customFormat="1" x14ac:dyDescent="0.25">
      <c r="A1047" t="str">
        <f t="shared" si="155"/>
        <v>11</v>
      </c>
      <c r="B1047" t="s">
        <v>237</v>
      </c>
      <c r="C1047" t="str">
        <f t="shared" si="151"/>
        <v>006</v>
      </c>
      <c r="D1047" t="s">
        <v>243</v>
      </c>
      <c r="E1047" t="str">
        <f t="shared" ref="E1047:E1053" si="156">"03"</f>
        <v>03</v>
      </c>
      <c r="F1047" t="str">
        <f>"001"</f>
        <v>001</v>
      </c>
      <c r="G1047" t="str">
        <f>""</f>
        <v/>
      </c>
      <c r="H1047" t="s">
        <v>1</v>
      </c>
      <c r="I1047" t="s">
        <v>1276</v>
      </c>
      <c r="J1047" t="s">
        <v>4411</v>
      </c>
      <c r="K1047" t="str">
        <f t="shared" si="153"/>
        <v>11630</v>
      </c>
    </row>
    <row r="1048" spans="1:11" customFormat="1" x14ac:dyDescent="0.25">
      <c r="A1048" t="str">
        <f t="shared" si="155"/>
        <v>11</v>
      </c>
      <c r="B1048" t="s">
        <v>237</v>
      </c>
      <c r="C1048" t="str">
        <f t="shared" si="151"/>
        <v>006</v>
      </c>
      <c r="D1048" t="s">
        <v>243</v>
      </c>
      <c r="E1048" t="str">
        <f t="shared" si="156"/>
        <v>03</v>
      </c>
      <c r="F1048" t="str">
        <f>"001"</f>
        <v>001</v>
      </c>
      <c r="G1048" t="str">
        <f>""</f>
        <v/>
      </c>
      <c r="H1048" t="s">
        <v>0</v>
      </c>
      <c r="I1048" t="s">
        <v>1276</v>
      </c>
      <c r="J1048" t="s">
        <v>4411</v>
      </c>
      <c r="K1048" t="str">
        <f t="shared" si="153"/>
        <v>11630</v>
      </c>
    </row>
    <row r="1049" spans="1:11" customFormat="1" x14ac:dyDescent="0.25">
      <c r="A1049" t="str">
        <f t="shared" si="155"/>
        <v>11</v>
      </c>
      <c r="B1049" t="s">
        <v>237</v>
      </c>
      <c r="C1049" t="str">
        <f t="shared" si="151"/>
        <v>006</v>
      </c>
      <c r="D1049" t="s">
        <v>243</v>
      </c>
      <c r="E1049" t="str">
        <f t="shared" si="156"/>
        <v>03</v>
      </c>
      <c r="F1049" t="str">
        <f>"002"</f>
        <v>002</v>
      </c>
      <c r="G1049" t="str">
        <f>""</f>
        <v/>
      </c>
      <c r="H1049" t="s">
        <v>1</v>
      </c>
      <c r="I1049" t="s">
        <v>1279</v>
      </c>
      <c r="J1049" t="s">
        <v>4414</v>
      </c>
      <c r="K1049" t="str">
        <f>"11620"</f>
        <v>11620</v>
      </c>
    </row>
    <row r="1050" spans="1:11" customFormat="1" x14ac:dyDescent="0.25">
      <c r="A1050" t="str">
        <f t="shared" si="155"/>
        <v>11</v>
      </c>
      <c r="B1050" t="s">
        <v>237</v>
      </c>
      <c r="C1050" t="str">
        <f t="shared" si="151"/>
        <v>006</v>
      </c>
      <c r="D1050" t="s">
        <v>243</v>
      </c>
      <c r="E1050" t="str">
        <f t="shared" si="156"/>
        <v>03</v>
      </c>
      <c r="F1050" t="str">
        <f>"002"</f>
        <v>002</v>
      </c>
      <c r="G1050" t="str">
        <f>""</f>
        <v/>
      </c>
      <c r="H1050" t="s">
        <v>0</v>
      </c>
      <c r="I1050" t="s">
        <v>1279</v>
      </c>
      <c r="J1050" t="s">
        <v>4414</v>
      </c>
      <c r="K1050" t="str">
        <f>"11620"</f>
        <v>11620</v>
      </c>
    </row>
    <row r="1051" spans="1:11" customFormat="1" x14ac:dyDescent="0.25">
      <c r="A1051" t="str">
        <f t="shared" si="155"/>
        <v>11</v>
      </c>
      <c r="B1051" t="s">
        <v>237</v>
      </c>
      <c r="C1051" t="str">
        <f t="shared" si="151"/>
        <v>006</v>
      </c>
      <c r="D1051" t="s">
        <v>243</v>
      </c>
      <c r="E1051" t="str">
        <f t="shared" si="156"/>
        <v>03</v>
      </c>
      <c r="F1051" t="str">
        <f>"003"</f>
        <v>003</v>
      </c>
      <c r="G1051" t="str">
        <f>""</f>
        <v/>
      </c>
      <c r="H1051" t="s">
        <v>3</v>
      </c>
      <c r="I1051" t="s">
        <v>1280</v>
      </c>
      <c r="J1051" t="s">
        <v>4415</v>
      </c>
      <c r="K1051" t="str">
        <f>"11620"</f>
        <v>11620</v>
      </c>
    </row>
    <row r="1052" spans="1:11" customFormat="1" x14ac:dyDescent="0.25">
      <c r="A1052" t="str">
        <f t="shared" si="155"/>
        <v>11</v>
      </c>
      <c r="B1052" t="s">
        <v>237</v>
      </c>
      <c r="C1052" t="str">
        <f t="shared" si="151"/>
        <v>006</v>
      </c>
      <c r="D1052" t="s">
        <v>243</v>
      </c>
      <c r="E1052" t="str">
        <f t="shared" si="156"/>
        <v>03</v>
      </c>
      <c r="F1052" t="str">
        <f>"004"</f>
        <v>004</v>
      </c>
      <c r="G1052" t="str">
        <f>""</f>
        <v/>
      </c>
      <c r="H1052" t="s">
        <v>1</v>
      </c>
      <c r="I1052" t="s">
        <v>1279</v>
      </c>
      <c r="J1052" t="s">
        <v>4414</v>
      </c>
      <c r="K1052" t="str">
        <f>"11620"</f>
        <v>11620</v>
      </c>
    </row>
    <row r="1053" spans="1:11" customFormat="1" x14ac:dyDescent="0.25">
      <c r="A1053" t="str">
        <f t="shared" si="155"/>
        <v>11</v>
      </c>
      <c r="B1053" t="s">
        <v>237</v>
      </c>
      <c r="C1053" t="str">
        <f t="shared" si="151"/>
        <v>006</v>
      </c>
      <c r="D1053" t="s">
        <v>243</v>
      </c>
      <c r="E1053" t="str">
        <f t="shared" si="156"/>
        <v>03</v>
      </c>
      <c r="F1053" t="str">
        <f>"004"</f>
        <v>004</v>
      </c>
      <c r="G1053" t="str">
        <f>""</f>
        <v/>
      </c>
      <c r="H1053" t="s">
        <v>0</v>
      </c>
      <c r="I1053" t="s">
        <v>1279</v>
      </c>
      <c r="J1053" t="s">
        <v>4414</v>
      </c>
      <c r="K1053" t="str">
        <f>"11620"</f>
        <v>11620</v>
      </c>
    </row>
    <row r="1054" spans="1:11" customFormat="1" x14ac:dyDescent="0.25">
      <c r="A1054" t="str">
        <f t="shared" si="155"/>
        <v>11</v>
      </c>
      <c r="B1054" t="s">
        <v>237</v>
      </c>
      <c r="C1054" t="str">
        <f t="shared" si="151"/>
        <v>006</v>
      </c>
      <c r="D1054" t="s">
        <v>243</v>
      </c>
      <c r="E1054" t="str">
        <f t="shared" ref="E1054:E1061" si="157">"04"</f>
        <v>04</v>
      </c>
      <c r="F1054" t="str">
        <f>"001"</f>
        <v>001</v>
      </c>
      <c r="G1054" t="str">
        <f>""</f>
        <v/>
      </c>
      <c r="H1054" t="s">
        <v>1</v>
      </c>
      <c r="I1054" t="s">
        <v>1281</v>
      </c>
      <c r="J1054" t="s">
        <v>4416</v>
      </c>
      <c r="K1054" t="str">
        <f t="shared" ref="K1054:K1061" si="158">"11630"</f>
        <v>11630</v>
      </c>
    </row>
    <row r="1055" spans="1:11" customFormat="1" x14ac:dyDescent="0.25">
      <c r="A1055" t="str">
        <f t="shared" si="155"/>
        <v>11</v>
      </c>
      <c r="B1055" t="s">
        <v>237</v>
      </c>
      <c r="C1055" t="str">
        <f t="shared" si="151"/>
        <v>006</v>
      </c>
      <c r="D1055" t="s">
        <v>243</v>
      </c>
      <c r="E1055" t="str">
        <f t="shared" si="157"/>
        <v>04</v>
      </c>
      <c r="F1055" t="str">
        <f>"001"</f>
        <v>001</v>
      </c>
      <c r="G1055" t="str">
        <f>""</f>
        <v/>
      </c>
      <c r="H1055" t="s">
        <v>0</v>
      </c>
      <c r="I1055" t="s">
        <v>1281</v>
      </c>
      <c r="J1055" t="s">
        <v>4416</v>
      </c>
      <c r="K1055" t="str">
        <f t="shared" si="158"/>
        <v>11630</v>
      </c>
    </row>
    <row r="1056" spans="1:11" customFormat="1" x14ac:dyDescent="0.25">
      <c r="A1056" t="str">
        <f t="shared" si="155"/>
        <v>11</v>
      </c>
      <c r="B1056" t="s">
        <v>237</v>
      </c>
      <c r="C1056" t="str">
        <f t="shared" si="151"/>
        <v>006</v>
      </c>
      <c r="D1056" t="s">
        <v>243</v>
      </c>
      <c r="E1056" t="str">
        <f t="shared" si="157"/>
        <v>04</v>
      </c>
      <c r="F1056" t="str">
        <f>"002"</f>
        <v>002</v>
      </c>
      <c r="G1056" t="str">
        <f>""</f>
        <v/>
      </c>
      <c r="H1056" t="s">
        <v>1</v>
      </c>
      <c r="I1056" t="s">
        <v>1282</v>
      </c>
      <c r="J1056" t="s">
        <v>4417</v>
      </c>
      <c r="K1056" t="str">
        <f t="shared" si="158"/>
        <v>11630</v>
      </c>
    </row>
    <row r="1057" spans="1:11" customFormat="1" x14ac:dyDescent="0.25">
      <c r="A1057" t="str">
        <f t="shared" si="155"/>
        <v>11</v>
      </c>
      <c r="B1057" t="s">
        <v>237</v>
      </c>
      <c r="C1057" t="str">
        <f t="shared" si="151"/>
        <v>006</v>
      </c>
      <c r="D1057" t="s">
        <v>243</v>
      </c>
      <c r="E1057" t="str">
        <f t="shared" si="157"/>
        <v>04</v>
      </c>
      <c r="F1057" t="str">
        <f>"002"</f>
        <v>002</v>
      </c>
      <c r="G1057" t="str">
        <f>""</f>
        <v/>
      </c>
      <c r="H1057" t="s">
        <v>0</v>
      </c>
      <c r="I1057" t="s">
        <v>1282</v>
      </c>
      <c r="J1057" t="s">
        <v>4417</v>
      </c>
      <c r="K1057" t="str">
        <f t="shared" si="158"/>
        <v>11630</v>
      </c>
    </row>
    <row r="1058" spans="1:11" customFormat="1" x14ac:dyDescent="0.25">
      <c r="A1058" t="str">
        <f t="shared" si="155"/>
        <v>11</v>
      </c>
      <c r="B1058" t="s">
        <v>237</v>
      </c>
      <c r="C1058" t="str">
        <f t="shared" si="151"/>
        <v>006</v>
      </c>
      <c r="D1058" t="s">
        <v>243</v>
      </c>
      <c r="E1058" t="str">
        <f t="shared" si="157"/>
        <v>04</v>
      </c>
      <c r="F1058" t="str">
        <f>"003"</f>
        <v>003</v>
      </c>
      <c r="G1058" t="str">
        <f>""</f>
        <v/>
      </c>
      <c r="H1058" t="s">
        <v>1</v>
      </c>
      <c r="I1058" t="s">
        <v>1283</v>
      </c>
      <c r="J1058" t="s">
        <v>4418</v>
      </c>
      <c r="K1058" t="str">
        <f t="shared" si="158"/>
        <v>11630</v>
      </c>
    </row>
    <row r="1059" spans="1:11" customFormat="1" x14ac:dyDescent="0.25">
      <c r="A1059" t="str">
        <f t="shared" si="155"/>
        <v>11</v>
      </c>
      <c r="B1059" t="s">
        <v>237</v>
      </c>
      <c r="C1059" t="str">
        <f t="shared" si="151"/>
        <v>006</v>
      </c>
      <c r="D1059" t="s">
        <v>243</v>
      </c>
      <c r="E1059" t="str">
        <f t="shared" si="157"/>
        <v>04</v>
      </c>
      <c r="F1059" t="str">
        <f>"003"</f>
        <v>003</v>
      </c>
      <c r="G1059" t="str">
        <f>""</f>
        <v/>
      </c>
      <c r="H1059" t="s">
        <v>0</v>
      </c>
      <c r="I1059" t="s">
        <v>1283</v>
      </c>
      <c r="J1059" t="s">
        <v>4418</v>
      </c>
      <c r="K1059" t="str">
        <f t="shared" si="158"/>
        <v>11630</v>
      </c>
    </row>
    <row r="1060" spans="1:11" customFormat="1" x14ac:dyDescent="0.25">
      <c r="A1060" t="str">
        <f t="shared" si="155"/>
        <v>11</v>
      </c>
      <c r="B1060" t="s">
        <v>237</v>
      </c>
      <c r="C1060" t="str">
        <f t="shared" si="151"/>
        <v>006</v>
      </c>
      <c r="D1060" t="s">
        <v>243</v>
      </c>
      <c r="E1060" t="str">
        <f t="shared" si="157"/>
        <v>04</v>
      </c>
      <c r="F1060" t="str">
        <f>"004"</f>
        <v>004</v>
      </c>
      <c r="G1060" t="str">
        <f>""</f>
        <v/>
      </c>
      <c r="H1060" t="s">
        <v>1</v>
      </c>
      <c r="I1060" t="s">
        <v>1281</v>
      </c>
      <c r="J1060" t="s">
        <v>4416</v>
      </c>
      <c r="K1060" t="str">
        <f t="shared" si="158"/>
        <v>11630</v>
      </c>
    </row>
    <row r="1061" spans="1:11" customFormat="1" x14ac:dyDescent="0.25">
      <c r="A1061" t="str">
        <f t="shared" si="155"/>
        <v>11</v>
      </c>
      <c r="B1061" t="s">
        <v>237</v>
      </c>
      <c r="C1061" t="str">
        <f t="shared" si="151"/>
        <v>006</v>
      </c>
      <c r="D1061" t="s">
        <v>243</v>
      </c>
      <c r="E1061" t="str">
        <f t="shared" si="157"/>
        <v>04</v>
      </c>
      <c r="F1061" t="str">
        <f>"004"</f>
        <v>004</v>
      </c>
      <c r="G1061" t="str">
        <f>""</f>
        <v/>
      </c>
      <c r="H1061" t="s">
        <v>0</v>
      </c>
      <c r="I1061" t="s">
        <v>1281</v>
      </c>
      <c r="J1061" t="s">
        <v>4416</v>
      </c>
      <c r="K1061" t="str">
        <f t="shared" si="158"/>
        <v>11630</v>
      </c>
    </row>
    <row r="1062" spans="1:11" customFormat="1" x14ac:dyDescent="0.25">
      <c r="A1062" t="str">
        <f t="shared" si="155"/>
        <v>11</v>
      </c>
      <c r="B1062" t="s">
        <v>237</v>
      </c>
      <c r="C1062" t="str">
        <f t="shared" ref="C1062:C1089" si="159">"007"</f>
        <v>007</v>
      </c>
      <c r="D1062" t="s">
        <v>245</v>
      </c>
      <c r="E1062" t="str">
        <f t="shared" ref="E1062:E1068" si="160">"01"</f>
        <v>01</v>
      </c>
      <c r="F1062" t="str">
        <f>"001"</f>
        <v>001</v>
      </c>
      <c r="G1062" t="str">
        <f>""</f>
        <v/>
      </c>
      <c r="H1062" t="s">
        <v>1</v>
      </c>
      <c r="I1062" t="s">
        <v>1284</v>
      </c>
      <c r="J1062" t="s">
        <v>4419</v>
      </c>
      <c r="K1062" t="str">
        <f t="shared" ref="K1062:K1085" si="161">"11160"</f>
        <v>11160</v>
      </c>
    </row>
    <row r="1063" spans="1:11" customFormat="1" x14ac:dyDescent="0.25">
      <c r="A1063" t="str">
        <f t="shared" si="155"/>
        <v>11</v>
      </c>
      <c r="B1063" t="s">
        <v>237</v>
      </c>
      <c r="C1063" t="str">
        <f t="shared" si="159"/>
        <v>007</v>
      </c>
      <c r="D1063" t="s">
        <v>245</v>
      </c>
      <c r="E1063" t="str">
        <f t="shared" si="160"/>
        <v>01</v>
      </c>
      <c r="F1063" t="str">
        <f>"001"</f>
        <v>001</v>
      </c>
      <c r="G1063" t="str">
        <f>""</f>
        <v/>
      </c>
      <c r="H1063" t="s">
        <v>0</v>
      </c>
      <c r="I1063" t="s">
        <v>1284</v>
      </c>
      <c r="J1063" t="s">
        <v>4419</v>
      </c>
      <c r="K1063" t="str">
        <f t="shared" si="161"/>
        <v>11160</v>
      </c>
    </row>
    <row r="1064" spans="1:11" customFormat="1" x14ac:dyDescent="0.25">
      <c r="A1064" t="str">
        <f t="shared" si="155"/>
        <v>11</v>
      </c>
      <c r="B1064" t="s">
        <v>237</v>
      </c>
      <c r="C1064" t="str">
        <f t="shared" si="159"/>
        <v>007</v>
      </c>
      <c r="D1064" t="s">
        <v>245</v>
      </c>
      <c r="E1064" t="str">
        <f t="shared" si="160"/>
        <v>01</v>
      </c>
      <c r="F1064" t="str">
        <f>"003"</f>
        <v>003</v>
      </c>
      <c r="G1064" t="str">
        <f>""</f>
        <v/>
      </c>
      <c r="H1064" t="s">
        <v>3</v>
      </c>
      <c r="I1064" t="s">
        <v>1285</v>
      </c>
      <c r="J1064" t="s">
        <v>4420</v>
      </c>
      <c r="K1064" t="str">
        <f t="shared" si="161"/>
        <v>11160</v>
      </c>
    </row>
    <row r="1065" spans="1:11" customFormat="1" x14ac:dyDescent="0.25">
      <c r="A1065" t="str">
        <f t="shared" si="155"/>
        <v>11</v>
      </c>
      <c r="B1065" t="s">
        <v>237</v>
      </c>
      <c r="C1065" t="str">
        <f t="shared" si="159"/>
        <v>007</v>
      </c>
      <c r="D1065" t="s">
        <v>245</v>
      </c>
      <c r="E1065" t="str">
        <f t="shared" si="160"/>
        <v>01</v>
      </c>
      <c r="F1065" t="str">
        <f>"004"</f>
        <v>004</v>
      </c>
      <c r="G1065" t="str">
        <f>""</f>
        <v/>
      </c>
      <c r="H1065" t="s">
        <v>1</v>
      </c>
      <c r="I1065" t="s">
        <v>1286</v>
      </c>
      <c r="J1065" t="s">
        <v>4421</v>
      </c>
      <c r="K1065" t="str">
        <f t="shared" si="161"/>
        <v>11160</v>
      </c>
    </row>
    <row r="1066" spans="1:11" customFormat="1" x14ac:dyDescent="0.25">
      <c r="A1066" t="str">
        <f t="shared" si="155"/>
        <v>11</v>
      </c>
      <c r="B1066" t="s">
        <v>237</v>
      </c>
      <c r="C1066" t="str">
        <f t="shared" si="159"/>
        <v>007</v>
      </c>
      <c r="D1066" t="s">
        <v>245</v>
      </c>
      <c r="E1066" t="str">
        <f t="shared" si="160"/>
        <v>01</v>
      </c>
      <c r="F1066" t="str">
        <f>"004"</f>
        <v>004</v>
      </c>
      <c r="G1066" t="str">
        <f>""</f>
        <v/>
      </c>
      <c r="H1066" t="s">
        <v>0</v>
      </c>
      <c r="I1066" t="s">
        <v>1286</v>
      </c>
      <c r="J1066" t="s">
        <v>4421</v>
      </c>
      <c r="K1066" t="str">
        <f t="shared" si="161"/>
        <v>11160</v>
      </c>
    </row>
    <row r="1067" spans="1:11" customFormat="1" x14ac:dyDescent="0.25">
      <c r="A1067" t="str">
        <f t="shared" si="155"/>
        <v>11</v>
      </c>
      <c r="B1067" t="s">
        <v>237</v>
      </c>
      <c r="C1067" t="str">
        <f t="shared" si="159"/>
        <v>007</v>
      </c>
      <c r="D1067" t="s">
        <v>245</v>
      </c>
      <c r="E1067" t="str">
        <f t="shared" si="160"/>
        <v>01</v>
      </c>
      <c r="F1067" t="str">
        <f>"005"</f>
        <v>005</v>
      </c>
      <c r="G1067" t="str">
        <f>""</f>
        <v/>
      </c>
      <c r="H1067" t="s">
        <v>1</v>
      </c>
      <c r="I1067" t="s">
        <v>1287</v>
      </c>
      <c r="J1067" t="s">
        <v>4422</v>
      </c>
      <c r="K1067" t="str">
        <f t="shared" si="161"/>
        <v>11160</v>
      </c>
    </row>
    <row r="1068" spans="1:11" customFormat="1" x14ac:dyDescent="0.25">
      <c r="A1068" t="str">
        <f t="shared" si="155"/>
        <v>11</v>
      </c>
      <c r="B1068" t="s">
        <v>237</v>
      </c>
      <c r="C1068" t="str">
        <f t="shared" si="159"/>
        <v>007</v>
      </c>
      <c r="D1068" t="s">
        <v>245</v>
      </c>
      <c r="E1068" t="str">
        <f t="shared" si="160"/>
        <v>01</v>
      </c>
      <c r="F1068" t="str">
        <f>"005"</f>
        <v>005</v>
      </c>
      <c r="G1068" t="str">
        <f>""</f>
        <v/>
      </c>
      <c r="H1068" t="s">
        <v>0</v>
      </c>
      <c r="I1068" t="s">
        <v>1287</v>
      </c>
      <c r="J1068" t="s">
        <v>4422</v>
      </c>
      <c r="K1068" t="str">
        <f t="shared" si="161"/>
        <v>11160</v>
      </c>
    </row>
    <row r="1069" spans="1:11" customFormat="1" x14ac:dyDescent="0.25">
      <c r="A1069" t="str">
        <f t="shared" si="155"/>
        <v>11</v>
      </c>
      <c r="B1069" t="s">
        <v>237</v>
      </c>
      <c r="C1069" t="str">
        <f t="shared" si="159"/>
        <v>007</v>
      </c>
      <c r="D1069" t="s">
        <v>245</v>
      </c>
      <c r="E1069" t="str">
        <f t="shared" ref="E1069:E1081" si="162">"02"</f>
        <v>02</v>
      </c>
      <c r="F1069" t="str">
        <f>"001"</f>
        <v>001</v>
      </c>
      <c r="G1069" t="str">
        <f>""</f>
        <v/>
      </c>
      <c r="H1069" t="s">
        <v>3</v>
      </c>
      <c r="I1069" t="s">
        <v>1288</v>
      </c>
      <c r="J1069" t="s">
        <v>4423</v>
      </c>
      <c r="K1069" t="str">
        <f t="shared" si="161"/>
        <v>11160</v>
      </c>
    </row>
    <row r="1070" spans="1:11" customFormat="1" x14ac:dyDescent="0.25">
      <c r="A1070" t="str">
        <f t="shared" si="155"/>
        <v>11</v>
      </c>
      <c r="B1070" t="s">
        <v>237</v>
      </c>
      <c r="C1070" t="str">
        <f t="shared" si="159"/>
        <v>007</v>
      </c>
      <c r="D1070" t="s">
        <v>245</v>
      </c>
      <c r="E1070" t="str">
        <f t="shared" si="162"/>
        <v>02</v>
      </c>
      <c r="F1070" t="str">
        <f>"002"</f>
        <v>002</v>
      </c>
      <c r="G1070" t="str">
        <f>""</f>
        <v/>
      </c>
      <c r="H1070" t="s">
        <v>3</v>
      </c>
      <c r="I1070" t="s">
        <v>1289</v>
      </c>
      <c r="J1070" t="s">
        <v>4424</v>
      </c>
      <c r="K1070" t="str">
        <f t="shared" si="161"/>
        <v>11160</v>
      </c>
    </row>
    <row r="1071" spans="1:11" customFormat="1" x14ac:dyDescent="0.25">
      <c r="A1071" t="str">
        <f t="shared" si="155"/>
        <v>11</v>
      </c>
      <c r="B1071" t="s">
        <v>237</v>
      </c>
      <c r="C1071" t="str">
        <f t="shared" si="159"/>
        <v>007</v>
      </c>
      <c r="D1071" t="s">
        <v>245</v>
      </c>
      <c r="E1071" t="str">
        <f t="shared" si="162"/>
        <v>02</v>
      </c>
      <c r="F1071" t="str">
        <f>"003"</f>
        <v>003</v>
      </c>
      <c r="G1071" t="str">
        <f>""</f>
        <v/>
      </c>
      <c r="H1071" t="s">
        <v>1</v>
      </c>
      <c r="I1071" t="s">
        <v>1290</v>
      </c>
      <c r="J1071" t="s">
        <v>4425</v>
      </c>
      <c r="K1071" t="str">
        <f t="shared" si="161"/>
        <v>11160</v>
      </c>
    </row>
    <row r="1072" spans="1:11" customFormat="1" x14ac:dyDescent="0.25">
      <c r="A1072" t="str">
        <f t="shared" si="155"/>
        <v>11</v>
      </c>
      <c r="B1072" t="s">
        <v>237</v>
      </c>
      <c r="C1072" t="str">
        <f t="shared" si="159"/>
        <v>007</v>
      </c>
      <c r="D1072" t="s">
        <v>245</v>
      </c>
      <c r="E1072" t="str">
        <f t="shared" si="162"/>
        <v>02</v>
      </c>
      <c r="F1072" t="str">
        <f>"003"</f>
        <v>003</v>
      </c>
      <c r="G1072" t="str">
        <f>""</f>
        <v/>
      </c>
      <c r="H1072" t="s">
        <v>0</v>
      </c>
      <c r="I1072" t="s">
        <v>1290</v>
      </c>
      <c r="J1072" t="s">
        <v>4425</v>
      </c>
      <c r="K1072" t="str">
        <f t="shared" si="161"/>
        <v>11160</v>
      </c>
    </row>
    <row r="1073" spans="1:11" customFormat="1" x14ac:dyDescent="0.25">
      <c r="A1073" t="str">
        <f t="shared" si="155"/>
        <v>11</v>
      </c>
      <c r="B1073" t="s">
        <v>237</v>
      </c>
      <c r="C1073" t="str">
        <f t="shared" si="159"/>
        <v>007</v>
      </c>
      <c r="D1073" t="s">
        <v>245</v>
      </c>
      <c r="E1073" t="str">
        <f t="shared" si="162"/>
        <v>02</v>
      </c>
      <c r="F1073" t="str">
        <f>"004"</f>
        <v>004</v>
      </c>
      <c r="G1073" t="str">
        <f>""</f>
        <v/>
      </c>
      <c r="H1073" t="s">
        <v>1</v>
      </c>
      <c r="I1073" t="s">
        <v>1291</v>
      </c>
      <c r="J1073" t="s">
        <v>4426</v>
      </c>
      <c r="K1073" t="str">
        <f t="shared" si="161"/>
        <v>11160</v>
      </c>
    </row>
    <row r="1074" spans="1:11" customFormat="1" x14ac:dyDescent="0.25">
      <c r="A1074" t="str">
        <f t="shared" si="155"/>
        <v>11</v>
      </c>
      <c r="B1074" t="s">
        <v>237</v>
      </c>
      <c r="C1074" t="str">
        <f t="shared" si="159"/>
        <v>007</v>
      </c>
      <c r="D1074" t="s">
        <v>245</v>
      </c>
      <c r="E1074" t="str">
        <f t="shared" si="162"/>
        <v>02</v>
      </c>
      <c r="F1074" t="str">
        <f>"004"</f>
        <v>004</v>
      </c>
      <c r="G1074" t="str">
        <f>""</f>
        <v/>
      </c>
      <c r="H1074" t="s">
        <v>0</v>
      </c>
      <c r="I1074" t="s">
        <v>1291</v>
      </c>
      <c r="J1074" t="s">
        <v>4426</v>
      </c>
      <c r="K1074" t="str">
        <f t="shared" si="161"/>
        <v>11160</v>
      </c>
    </row>
    <row r="1075" spans="1:11" customFormat="1" x14ac:dyDescent="0.25">
      <c r="A1075" t="str">
        <f t="shared" si="155"/>
        <v>11</v>
      </c>
      <c r="B1075" t="s">
        <v>237</v>
      </c>
      <c r="C1075" t="str">
        <f t="shared" si="159"/>
        <v>007</v>
      </c>
      <c r="D1075" t="s">
        <v>245</v>
      </c>
      <c r="E1075" t="str">
        <f t="shared" si="162"/>
        <v>02</v>
      </c>
      <c r="F1075" t="str">
        <f>"005"</f>
        <v>005</v>
      </c>
      <c r="G1075" t="str">
        <f>""</f>
        <v/>
      </c>
      <c r="H1075" t="s">
        <v>1</v>
      </c>
      <c r="I1075" t="s">
        <v>1292</v>
      </c>
      <c r="J1075" t="s">
        <v>4427</v>
      </c>
      <c r="K1075" t="str">
        <f t="shared" si="161"/>
        <v>11160</v>
      </c>
    </row>
    <row r="1076" spans="1:11" customFormat="1" x14ac:dyDescent="0.25">
      <c r="A1076" t="str">
        <f t="shared" si="155"/>
        <v>11</v>
      </c>
      <c r="B1076" t="s">
        <v>237</v>
      </c>
      <c r="C1076" t="str">
        <f t="shared" si="159"/>
        <v>007</v>
      </c>
      <c r="D1076" t="s">
        <v>245</v>
      </c>
      <c r="E1076" t="str">
        <f t="shared" si="162"/>
        <v>02</v>
      </c>
      <c r="F1076" t="str">
        <f>"005"</f>
        <v>005</v>
      </c>
      <c r="G1076" t="str">
        <f>""</f>
        <v/>
      </c>
      <c r="H1076" t="s">
        <v>0</v>
      </c>
      <c r="I1076" t="s">
        <v>1292</v>
      </c>
      <c r="J1076" t="s">
        <v>4427</v>
      </c>
      <c r="K1076" t="str">
        <f t="shared" si="161"/>
        <v>11160</v>
      </c>
    </row>
    <row r="1077" spans="1:11" customFormat="1" x14ac:dyDescent="0.25">
      <c r="A1077" t="str">
        <f t="shared" si="155"/>
        <v>11</v>
      </c>
      <c r="B1077" t="s">
        <v>237</v>
      </c>
      <c r="C1077" t="str">
        <f t="shared" si="159"/>
        <v>007</v>
      </c>
      <c r="D1077" t="s">
        <v>245</v>
      </c>
      <c r="E1077" t="str">
        <f t="shared" si="162"/>
        <v>02</v>
      </c>
      <c r="F1077" t="str">
        <f>"006"</f>
        <v>006</v>
      </c>
      <c r="G1077" t="str">
        <f>""</f>
        <v/>
      </c>
      <c r="H1077" t="s">
        <v>1</v>
      </c>
      <c r="I1077" t="s">
        <v>1289</v>
      </c>
      <c r="J1077" t="s">
        <v>4424</v>
      </c>
      <c r="K1077" t="str">
        <f t="shared" si="161"/>
        <v>11160</v>
      </c>
    </row>
    <row r="1078" spans="1:11" customFormat="1" x14ac:dyDescent="0.25">
      <c r="A1078" t="str">
        <f t="shared" si="155"/>
        <v>11</v>
      </c>
      <c r="B1078" t="s">
        <v>237</v>
      </c>
      <c r="C1078" t="str">
        <f t="shared" si="159"/>
        <v>007</v>
      </c>
      <c r="D1078" t="s">
        <v>245</v>
      </c>
      <c r="E1078" t="str">
        <f t="shared" si="162"/>
        <v>02</v>
      </c>
      <c r="F1078" t="str">
        <f>"006"</f>
        <v>006</v>
      </c>
      <c r="G1078" t="str">
        <f>""</f>
        <v/>
      </c>
      <c r="H1078" t="s">
        <v>0</v>
      </c>
      <c r="I1078" t="s">
        <v>1289</v>
      </c>
      <c r="J1078" t="s">
        <v>4424</v>
      </c>
      <c r="K1078" t="str">
        <f t="shared" si="161"/>
        <v>11160</v>
      </c>
    </row>
    <row r="1079" spans="1:11" customFormat="1" x14ac:dyDescent="0.25">
      <c r="A1079" t="str">
        <f t="shared" si="155"/>
        <v>11</v>
      </c>
      <c r="B1079" t="s">
        <v>237</v>
      </c>
      <c r="C1079" t="str">
        <f t="shared" si="159"/>
        <v>007</v>
      </c>
      <c r="D1079" t="s">
        <v>245</v>
      </c>
      <c r="E1079" t="str">
        <f t="shared" si="162"/>
        <v>02</v>
      </c>
      <c r="F1079" t="str">
        <f>"007"</f>
        <v>007</v>
      </c>
      <c r="G1079" t="str">
        <f>""</f>
        <v/>
      </c>
      <c r="H1079" t="s">
        <v>1</v>
      </c>
      <c r="I1079" t="s">
        <v>1293</v>
      </c>
      <c r="J1079" t="s">
        <v>4428</v>
      </c>
      <c r="K1079" t="str">
        <f t="shared" si="161"/>
        <v>11160</v>
      </c>
    </row>
    <row r="1080" spans="1:11" customFormat="1" x14ac:dyDescent="0.25">
      <c r="A1080" t="str">
        <f t="shared" si="155"/>
        <v>11</v>
      </c>
      <c r="B1080" t="s">
        <v>237</v>
      </c>
      <c r="C1080" t="str">
        <f t="shared" si="159"/>
        <v>007</v>
      </c>
      <c r="D1080" t="s">
        <v>245</v>
      </c>
      <c r="E1080" t="str">
        <f t="shared" si="162"/>
        <v>02</v>
      </c>
      <c r="F1080" t="str">
        <f>"007"</f>
        <v>007</v>
      </c>
      <c r="G1080" t="str">
        <f>""</f>
        <v/>
      </c>
      <c r="H1080" t="s">
        <v>0</v>
      </c>
      <c r="I1080" t="s">
        <v>1293</v>
      </c>
      <c r="J1080" t="s">
        <v>4428</v>
      </c>
      <c r="K1080" t="str">
        <f t="shared" si="161"/>
        <v>11160</v>
      </c>
    </row>
    <row r="1081" spans="1:11" customFormat="1" x14ac:dyDescent="0.25">
      <c r="A1081" t="str">
        <f t="shared" si="155"/>
        <v>11</v>
      </c>
      <c r="B1081" t="s">
        <v>237</v>
      </c>
      <c r="C1081" t="str">
        <f t="shared" si="159"/>
        <v>007</v>
      </c>
      <c r="D1081" t="s">
        <v>245</v>
      </c>
      <c r="E1081" t="str">
        <f t="shared" si="162"/>
        <v>02</v>
      </c>
      <c r="F1081" t="str">
        <f>"009"</f>
        <v>009</v>
      </c>
      <c r="G1081" t="str">
        <f>""</f>
        <v/>
      </c>
      <c r="H1081" t="s">
        <v>3</v>
      </c>
      <c r="I1081" t="s">
        <v>1291</v>
      </c>
      <c r="J1081" t="s">
        <v>4426</v>
      </c>
      <c r="K1081" t="str">
        <f t="shared" si="161"/>
        <v>11160</v>
      </c>
    </row>
    <row r="1082" spans="1:11" customFormat="1" x14ac:dyDescent="0.25">
      <c r="A1082" t="str">
        <f t="shared" si="155"/>
        <v>11</v>
      </c>
      <c r="B1082" t="s">
        <v>237</v>
      </c>
      <c r="C1082" t="str">
        <f t="shared" si="159"/>
        <v>007</v>
      </c>
      <c r="D1082" t="s">
        <v>245</v>
      </c>
      <c r="E1082" t="str">
        <f>"03"</f>
        <v>03</v>
      </c>
      <c r="F1082" t="str">
        <f>"001"</f>
        <v>001</v>
      </c>
      <c r="G1082" t="str">
        <f>""</f>
        <v/>
      </c>
      <c r="H1082" t="s">
        <v>1</v>
      </c>
      <c r="I1082" t="s">
        <v>1279</v>
      </c>
      <c r="J1082" t="s">
        <v>4429</v>
      </c>
      <c r="K1082" t="str">
        <f t="shared" si="161"/>
        <v>11160</v>
      </c>
    </row>
    <row r="1083" spans="1:11" customFormat="1" x14ac:dyDescent="0.25">
      <c r="A1083" t="str">
        <f t="shared" si="155"/>
        <v>11</v>
      </c>
      <c r="B1083" t="s">
        <v>237</v>
      </c>
      <c r="C1083" t="str">
        <f t="shared" si="159"/>
        <v>007</v>
      </c>
      <c r="D1083" t="s">
        <v>245</v>
      </c>
      <c r="E1083" t="str">
        <f>"03"</f>
        <v>03</v>
      </c>
      <c r="F1083" t="str">
        <f>"001"</f>
        <v>001</v>
      </c>
      <c r="G1083" t="str">
        <f>""</f>
        <v/>
      </c>
      <c r="H1083" t="s">
        <v>0</v>
      </c>
      <c r="I1083" t="s">
        <v>1279</v>
      </c>
      <c r="J1083" t="s">
        <v>4429</v>
      </c>
      <c r="K1083" t="str">
        <f t="shared" si="161"/>
        <v>11160</v>
      </c>
    </row>
    <row r="1084" spans="1:11" customFormat="1" x14ac:dyDescent="0.25">
      <c r="A1084" t="str">
        <f t="shared" si="155"/>
        <v>11</v>
      </c>
      <c r="B1084" t="s">
        <v>237</v>
      </c>
      <c r="C1084" t="str">
        <f t="shared" si="159"/>
        <v>007</v>
      </c>
      <c r="D1084" t="s">
        <v>245</v>
      </c>
      <c r="E1084" t="str">
        <f>"03"</f>
        <v>03</v>
      </c>
      <c r="F1084" t="str">
        <f>"002"</f>
        <v>002</v>
      </c>
      <c r="G1084" t="str">
        <f>""</f>
        <v/>
      </c>
      <c r="H1084" t="s">
        <v>1</v>
      </c>
      <c r="I1084" t="s">
        <v>1294</v>
      </c>
      <c r="J1084" t="s">
        <v>4430</v>
      </c>
      <c r="K1084" t="str">
        <f t="shared" si="161"/>
        <v>11160</v>
      </c>
    </row>
    <row r="1085" spans="1:11" customFormat="1" x14ac:dyDescent="0.25">
      <c r="A1085" t="str">
        <f t="shared" si="155"/>
        <v>11</v>
      </c>
      <c r="B1085" t="s">
        <v>237</v>
      </c>
      <c r="C1085" t="str">
        <f t="shared" si="159"/>
        <v>007</v>
      </c>
      <c r="D1085" t="s">
        <v>245</v>
      </c>
      <c r="E1085" t="str">
        <f>"03"</f>
        <v>03</v>
      </c>
      <c r="F1085" t="str">
        <f>"002"</f>
        <v>002</v>
      </c>
      <c r="G1085" t="str">
        <f>""</f>
        <v/>
      </c>
      <c r="H1085" t="s">
        <v>0</v>
      </c>
      <c r="I1085" t="s">
        <v>1294</v>
      </c>
      <c r="J1085" t="s">
        <v>4430</v>
      </c>
      <c r="K1085" t="str">
        <f t="shared" si="161"/>
        <v>11160</v>
      </c>
    </row>
    <row r="1086" spans="1:11" customFormat="1" x14ac:dyDescent="0.25">
      <c r="A1086" t="str">
        <f t="shared" si="155"/>
        <v>11</v>
      </c>
      <c r="B1086" t="s">
        <v>237</v>
      </c>
      <c r="C1086" t="str">
        <f t="shared" si="159"/>
        <v>007</v>
      </c>
      <c r="D1086" t="s">
        <v>245</v>
      </c>
      <c r="E1086" t="str">
        <f>"04"</f>
        <v>04</v>
      </c>
      <c r="F1086" t="str">
        <f>"001"</f>
        <v>001</v>
      </c>
      <c r="G1086" t="str">
        <f>"01"</f>
        <v>01</v>
      </c>
      <c r="H1086" t="s">
        <v>1</v>
      </c>
      <c r="I1086" t="s">
        <v>1295</v>
      </c>
      <c r="J1086" t="s">
        <v>4431</v>
      </c>
      <c r="K1086" t="str">
        <f>"11393"</f>
        <v>11393</v>
      </c>
    </row>
    <row r="1087" spans="1:11" customFormat="1" x14ac:dyDescent="0.25">
      <c r="A1087" t="str">
        <f t="shared" si="155"/>
        <v>11</v>
      </c>
      <c r="B1087" t="s">
        <v>237</v>
      </c>
      <c r="C1087" t="str">
        <f t="shared" si="159"/>
        <v>007</v>
      </c>
      <c r="D1087" t="s">
        <v>245</v>
      </c>
      <c r="E1087" t="str">
        <f>"04"</f>
        <v>04</v>
      </c>
      <c r="F1087" t="str">
        <f>"001"</f>
        <v>001</v>
      </c>
      <c r="G1087" t="str">
        <f>"02"</f>
        <v>02</v>
      </c>
      <c r="H1087" t="s">
        <v>0</v>
      </c>
      <c r="I1087" t="s">
        <v>1284</v>
      </c>
      <c r="J1087" t="s">
        <v>4419</v>
      </c>
      <c r="K1087" t="str">
        <f>"11160"</f>
        <v>11160</v>
      </c>
    </row>
    <row r="1088" spans="1:11" customFormat="1" x14ac:dyDescent="0.25">
      <c r="A1088" t="str">
        <f t="shared" si="155"/>
        <v>11</v>
      </c>
      <c r="B1088" t="s">
        <v>237</v>
      </c>
      <c r="C1088" t="str">
        <f t="shared" si="159"/>
        <v>007</v>
      </c>
      <c r="D1088" t="s">
        <v>245</v>
      </c>
      <c r="E1088" t="str">
        <f>"04"</f>
        <v>04</v>
      </c>
      <c r="F1088" t="str">
        <f>"002"</f>
        <v>002</v>
      </c>
      <c r="G1088" t="str">
        <f>"01"</f>
        <v>01</v>
      </c>
      <c r="H1088" t="s">
        <v>1</v>
      </c>
      <c r="I1088" t="s">
        <v>1284</v>
      </c>
      <c r="J1088" t="s">
        <v>4419</v>
      </c>
      <c r="K1088" t="str">
        <f>"11160"</f>
        <v>11160</v>
      </c>
    </row>
    <row r="1089" spans="1:11" customFormat="1" x14ac:dyDescent="0.25">
      <c r="A1089" t="str">
        <f t="shared" si="155"/>
        <v>11</v>
      </c>
      <c r="B1089" t="s">
        <v>237</v>
      </c>
      <c r="C1089" t="str">
        <f t="shared" si="159"/>
        <v>007</v>
      </c>
      <c r="D1089" t="s">
        <v>245</v>
      </c>
      <c r="E1089" t="str">
        <f>"04"</f>
        <v>04</v>
      </c>
      <c r="F1089" t="str">
        <f>"002"</f>
        <v>002</v>
      </c>
      <c r="G1089" t="str">
        <f>"02"</f>
        <v>02</v>
      </c>
      <c r="H1089" t="s">
        <v>0</v>
      </c>
      <c r="I1089" t="s">
        <v>1296</v>
      </c>
      <c r="J1089" t="s">
        <v>4432</v>
      </c>
      <c r="K1089" t="str">
        <f>"11159"</f>
        <v>11159</v>
      </c>
    </row>
    <row r="1090" spans="1:11" customFormat="1" x14ac:dyDescent="0.25">
      <c r="A1090" t="str">
        <f t="shared" si="155"/>
        <v>11</v>
      </c>
      <c r="B1090" t="s">
        <v>237</v>
      </c>
      <c r="C1090" t="str">
        <f t="shared" ref="C1090:C1116" si="163">"008"</f>
        <v>008</v>
      </c>
      <c r="D1090" t="s">
        <v>246</v>
      </c>
      <c r="E1090" t="str">
        <f t="shared" ref="E1090:E1108" si="164">"01"</f>
        <v>01</v>
      </c>
      <c r="F1090" t="str">
        <f>"001"</f>
        <v>001</v>
      </c>
      <c r="G1090" t="str">
        <f>""</f>
        <v/>
      </c>
      <c r="H1090" t="s">
        <v>1</v>
      </c>
      <c r="I1090" t="s">
        <v>73</v>
      </c>
      <c r="J1090" t="s">
        <v>4433</v>
      </c>
      <c r="K1090" t="str">
        <f t="shared" ref="K1090:K1108" si="165">"11370"</f>
        <v>11370</v>
      </c>
    </row>
    <row r="1091" spans="1:11" customFormat="1" x14ac:dyDescent="0.25">
      <c r="A1091" t="str">
        <f t="shared" si="155"/>
        <v>11</v>
      </c>
      <c r="B1091" t="s">
        <v>237</v>
      </c>
      <c r="C1091" t="str">
        <f t="shared" si="163"/>
        <v>008</v>
      </c>
      <c r="D1091" t="s">
        <v>246</v>
      </c>
      <c r="E1091" t="str">
        <f t="shared" si="164"/>
        <v>01</v>
      </c>
      <c r="F1091" t="str">
        <f>"001"</f>
        <v>001</v>
      </c>
      <c r="G1091" t="str">
        <f>""</f>
        <v/>
      </c>
      <c r="H1091" t="s">
        <v>0</v>
      </c>
      <c r="I1091" t="s">
        <v>73</v>
      </c>
      <c r="J1091" t="s">
        <v>4433</v>
      </c>
      <c r="K1091" t="str">
        <f t="shared" si="165"/>
        <v>11370</v>
      </c>
    </row>
    <row r="1092" spans="1:11" customFormat="1" x14ac:dyDescent="0.25">
      <c r="A1092" t="str">
        <f t="shared" si="155"/>
        <v>11</v>
      </c>
      <c r="B1092" t="s">
        <v>237</v>
      </c>
      <c r="C1092" t="str">
        <f t="shared" si="163"/>
        <v>008</v>
      </c>
      <c r="D1092" t="s">
        <v>246</v>
      </c>
      <c r="E1092" t="str">
        <f t="shared" si="164"/>
        <v>01</v>
      </c>
      <c r="F1092" t="str">
        <f>"002"</f>
        <v>002</v>
      </c>
      <c r="G1092" t="str">
        <f>""</f>
        <v/>
      </c>
      <c r="H1092" t="s">
        <v>3</v>
      </c>
      <c r="I1092" t="s">
        <v>19</v>
      </c>
      <c r="J1092" t="s">
        <v>4434</v>
      </c>
      <c r="K1092" t="str">
        <f t="shared" si="165"/>
        <v>11370</v>
      </c>
    </row>
    <row r="1093" spans="1:11" customFormat="1" x14ac:dyDescent="0.25">
      <c r="A1093" t="str">
        <f t="shared" si="155"/>
        <v>11</v>
      </c>
      <c r="B1093" t="s">
        <v>237</v>
      </c>
      <c r="C1093" t="str">
        <f t="shared" si="163"/>
        <v>008</v>
      </c>
      <c r="D1093" t="s">
        <v>246</v>
      </c>
      <c r="E1093" t="str">
        <f t="shared" si="164"/>
        <v>01</v>
      </c>
      <c r="F1093" t="str">
        <f>"003"</f>
        <v>003</v>
      </c>
      <c r="G1093" t="str">
        <f>""</f>
        <v/>
      </c>
      <c r="H1093" t="s">
        <v>1</v>
      </c>
      <c r="I1093" t="s">
        <v>1297</v>
      </c>
      <c r="J1093" t="s">
        <v>4435</v>
      </c>
      <c r="K1093" t="str">
        <f t="shared" si="165"/>
        <v>11370</v>
      </c>
    </row>
    <row r="1094" spans="1:11" customFormat="1" x14ac:dyDescent="0.25">
      <c r="A1094" t="str">
        <f t="shared" si="155"/>
        <v>11</v>
      </c>
      <c r="B1094" t="s">
        <v>237</v>
      </c>
      <c r="C1094" t="str">
        <f t="shared" si="163"/>
        <v>008</v>
      </c>
      <c r="D1094" t="s">
        <v>246</v>
      </c>
      <c r="E1094" t="str">
        <f t="shared" si="164"/>
        <v>01</v>
      </c>
      <c r="F1094" t="str">
        <f>"003"</f>
        <v>003</v>
      </c>
      <c r="G1094" t="str">
        <f>""</f>
        <v/>
      </c>
      <c r="H1094" t="s">
        <v>0</v>
      </c>
      <c r="I1094" t="s">
        <v>1297</v>
      </c>
      <c r="J1094" t="s">
        <v>4435</v>
      </c>
      <c r="K1094" t="str">
        <f t="shared" si="165"/>
        <v>11370</v>
      </c>
    </row>
    <row r="1095" spans="1:11" customFormat="1" x14ac:dyDescent="0.25">
      <c r="A1095" t="str">
        <f t="shared" si="155"/>
        <v>11</v>
      </c>
      <c r="B1095" t="s">
        <v>237</v>
      </c>
      <c r="C1095" t="str">
        <f t="shared" si="163"/>
        <v>008</v>
      </c>
      <c r="D1095" t="s">
        <v>246</v>
      </c>
      <c r="E1095" t="str">
        <f t="shared" si="164"/>
        <v>01</v>
      </c>
      <c r="F1095" t="str">
        <f>"004"</f>
        <v>004</v>
      </c>
      <c r="G1095" t="str">
        <f>""</f>
        <v/>
      </c>
      <c r="H1095" t="s">
        <v>1</v>
      </c>
      <c r="I1095" t="s">
        <v>1298</v>
      </c>
      <c r="J1095" t="s">
        <v>4436</v>
      </c>
      <c r="K1095" t="str">
        <f t="shared" si="165"/>
        <v>11370</v>
      </c>
    </row>
    <row r="1096" spans="1:11" customFormat="1" x14ac:dyDescent="0.25">
      <c r="A1096" t="str">
        <f t="shared" si="155"/>
        <v>11</v>
      </c>
      <c r="B1096" t="s">
        <v>237</v>
      </c>
      <c r="C1096" t="str">
        <f t="shared" si="163"/>
        <v>008</v>
      </c>
      <c r="D1096" t="s">
        <v>246</v>
      </c>
      <c r="E1096" t="str">
        <f t="shared" si="164"/>
        <v>01</v>
      </c>
      <c r="F1096" t="str">
        <f>"004"</f>
        <v>004</v>
      </c>
      <c r="G1096" t="str">
        <f>""</f>
        <v/>
      </c>
      <c r="H1096" t="s">
        <v>0</v>
      </c>
      <c r="I1096" t="s">
        <v>1299</v>
      </c>
      <c r="J1096" t="s">
        <v>4436</v>
      </c>
      <c r="K1096" t="str">
        <f t="shared" si="165"/>
        <v>11370</v>
      </c>
    </row>
    <row r="1097" spans="1:11" customFormat="1" x14ac:dyDescent="0.25">
      <c r="A1097" t="str">
        <f t="shared" si="155"/>
        <v>11</v>
      </c>
      <c r="B1097" t="s">
        <v>237</v>
      </c>
      <c r="C1097" t="str">
        <f t="shared" si="163"/>
        <v>008</v>
      </c>
      <c r="D1097" t="s">
        <v>246</v>
      </c>
      <c r="E1097" t="str">
        <f t="shared" si="164"/>
        <v>01</v>
      </c>
      <c r="F1097" t="str">
        <f>"005"</f>
        <v>005</v>
      </c>
      <c r="G1097" t="str">
        <f>""</f>
        <v/>
      </c>
      <c r="H1097" t="s">
        <v>1</v>
      </c>
      <c r="I1097" t="s">
        <v>1300</v>
      </c>
      <c r="J1097" t="s">
        <v>4437</v>
      </c>
      <c r="K1097" t="str">
        <f t="shared" si="165"/>
        <v>11370</v>
      </c>
    </row>
    <row r="1098" spans="1:11" customFormat="1" x14ac:dyDescent="0.25">
      <c r="A1098" t="str">
        <f t="shared" si="155"/>
        <v>11</v>
      </c>
      <c r="B1098" t="s">
        <v>237</v>
      </c>
      <c r="C1098" t="str">
        <f t="shared" si="163"/>
        <v>008</v>
      </c>
      <c r="D1098" t="s">
        <v>246</v>
      </c>
      <c r="E1098" t="str">
        <f t="shared" si="164"/>
        <v>01</v>
      </c>
      <c r="F1098" t="str">
        <f>"005"</f>
        <v>005</v>
      </c>
      <c r="G1098" t="str">
        <f>""</f>
        <v/>
      </c>
      <c r="H1098" t="s">
        <v>0</v>
      </c>
      <c r="I1098" t="s">
        <v>1300</v>
      </c>
      <c r="J1098" t="s">
        <v>4437</v>
      </c>
      <c r="K1098" t="str">
        <f t="shared" si="165"/>
        <v>11370</v>
      </c>
    </row>
    <row r="1099" spans="1:11" customFormat="1" x14ac:dyDescent="0.25">
      <c r="A1099" t="str">
        <f t="shared" si="155"/>
        <v>11</v>
      </c>
      <c r="B1099" t="s">
        <v>237</v>
      </c>
      <c r="C1099" t="str">
        <f t="shared" si="163"/>
        <v>008</v>
      </c>
      <c r="D1099" t="s">
        <v>246</v>
      </c>
      <c r="E1099" t="str">
        <f t="shared" si="164"/>
        <v>01</v>
      </c>
      <c r="F1099" t="str">
        <f>"006"</f>
        <v>006</v>
      </c>
      <c r="G1099" t="str">
        <f>""</f>
        <v/>
      </c>
      <c r="H1099" t="s">
        <v>1</v>
      </c>
      <c r="I1099" t="s">
        <v>1301</v>
      </c>
      <c r="J1099" t="s">
        <v>4438</v>
      </c>
      <c r="K1099" t="str">
        <f t="shared" si="165"/>
        <v>11370</v>
      </c>
    </row>
    <row r="1100" spans="1:11" customFormat="1" x14ac:dyDescent="0.25">
      <c r="A1100" t="str">
        <f t="shared" si="155"/>
        <v>11</v>
      </c>
      <c r="B1100" t="s">
        <v>237</v>
      </c>
      <c r="C1100" t="str">
        <f t="shared" si="163"/>
        <v>008</v>
      </c>
      <c r="D1100" t="s">
        <v>246</v>
      </c>
      <c r="E1100" t="str">
        <f t="shared" si="164"/>
        <v>01</v>
      </c>
      <c r="F1100" t="str">
        <f>"006"</f>
        <v>006</v>
      </c>
      <c r="G1100" t="str">
        <f>""</f>
        <v/>
      </c>
      <c r="H1100" t="s">
        <v>0</v>
      </c>
      <c r="I1100" t="s">
        <v>1301</v>
      </c>
      <c r="J1100" t="s">
        <v>4438</v>
      </c>
      <c r="K1100" t="str">
        <f t="shared" si="165"/>
        <v>11370</v>
      </c>
    </row>
    <row r="1101" spans="1:11" customFormat="1" x14ac:dyDescent="0.25">
      <c r="A1101" t="str">
        <f t="shared" si="155"/>
        <v>11</v>
      </c>
      <c r="B1101" t="s">
        <v>237</v>
      </c>
      <c r="C1101" t="str">
        <f t="shared" si="163"/>
        <v>008</v>
      </c>
      <c r="D1101" t="s">
        <v>246</v>
      </c>
      <c r="E1101" t="str">
        <f t="shared" si="164"/>
        <v>01</v>
      </c>
      <c r="F1101" t="str">
        <f>"007"</f>
        <v>007</v>
      </c>
      <c r="G1101" t="str">
        <f>""</f>
        <v/>
      </c>
      <c r="H1101" t="s">
        <v>1</v>
      </c>
      <c r="I1101" t="s">
        <v>1302</v>
      </c>
      <c r="J1101" t="s">
        <v>4439</v>
      </c>
      <c r="K1101" t="str">
        <f t="shared" si="165"/>
        <v>11370</v>
      </c>
    </row>
    <row r="1102" spans="1:11" customFormat="1" x14ac:dyDescent="0.25">
      <c r="A1102" t="str">
        <f t="shared" si="155"/>
        <v>11</v>
      </c>
      <c r="B1102" t="s">
        <v>237</v>
      </c>
      <c r="C1102" t="str">
        <f t="shared" si="163"/>
        <v>008</v>
      </c>
      <c r="D1102" t="s">
        <v>246</v>
      </c>
      <c r="E1102" t="str">
        <f t="shared" si="164"/>
        <v>01</v>
      </c>
      <c r="F1102" t="str">
        <f>"007"</f>
        <v>007</v>
      </c>
      <c r="G1102" t="str">
        <f>""</f>
        <v/>
      </c>
      <c r="H1102" t="s">
        <v>0</v>
      </c>
      <c r="I1102" t="s">
        <v>1302</v>
      </c>
      <c r="J1102" t="s">
        <v>4439</v>
      </c>
      <c r="K1102" t="str">
        <f t="shared" si="165"/>
        <v>11370</v>
      </c>
    </row>
    <row r="1103" spans="1:11" customFormat="1" x14ac:dyDescent="0.25">
      <c r="A1103" t="str">
        <f t="shared" si="155"/>
        <v>11</v>
      </c>
      <c r="B1103" t="s">
        <v>237</v>
      </c>
      <c r="C1103" t="str">
        <f t="shared" si="163"/>
        <v>008</v>
      </c>
      <c r="D1103" t="s">
        <v>246</v>
      </c>
      <c r="E1103" t="str">
        <f t="shared" si="164"/>
        <v>01</v>
      </c>
      <c r="F1103" t="str">
        <f>"008"</f>
        <v>008</v>
      </c>
      <c r="G1103" t="str">
        <f>""</f>
        <v/>
      </c>
      <c r="H1103" t="s">
        <v>1</v>
      </c>
      <c r="I1103" t="s">
        <v>1303</v>
      </c>
      <c r="J1103" t="s">
        <v>4440</v>
      </c>
      <c r="K1103" t="str">
        <f t="shared" si="165"/>
        <v>11370</v>
      </c>
    </row>
    <row r="1104" spans="1:11" customFormat="1" x14ac:dyDescent="0.25">
      <c r="A1104" t="str">
        <f t="shared" si="155"/>
        <v>11</v>
      </c>
      <c r="B1104" t="s">
        <v>237</v>
      </c>
      <c r="C1104" t="str">
        <f t="shared" si="163"/>
        <v>008</v>
      </c>
      <c r="D1104" t="s">
        <v>246</v>
      </c>
      <c r="E1104" t="str">
        <f t="shared" si="164"/>
        <v>01</v>
      </c>
      <c r="F1104" t="str">
        <f>"008"</f>
        <v>008</v>
      </c>
      <c r="G1104" t="str">
        <f>""</f>
        <v/>
      </c>
      <c r="H1104" t="s">
        <v>0</v>
      </c>
      <c r="I1104" t="s">
        <v>1303</v>
      </c>
      <c r="J1104" t="s">
        <v>4440</v>
      </c>
      <c r="K1104" t="str">
        <f t="shared" si="165"/>
        <v>11370</v>
      </c>
    </row>
    <row r="1105" spans="1:11" customFormat="1" x14ac:dyDescent="0.25">
      <c r="A1105" t="str">
        <f t="shared" si="155"/>
        <v>11</v>
      </c>
      <c r="B1105" t="s">
        <v>237</v>
      </c>
      <c r="C1105" t="str">
        <f t="shared" si="163"/>
        <v>008</v>
      </c>
      <c r="D1105" t="s">
        <v>246</v>
      </c>
      <c r="E1105" t="str">
        <f t="shared" si="164"/>
        <v>01</v>
      </c>
      <c r="F1105" t="str">
        <f>"009"</f>
        <v>009</v>
      </c>
      <c r="G1105" t="str">
        <f>""</f>
        <v/>
      </c>
      <c r="H1105" t="s">
        <v>1</v>
      </c>
      <c r="I1105" t="s">
        <v>1300</v>
      </c>
      <c r="J1105" t="s">
        <v>4437</v>
      </c>
      <c r="K1105" t="str">
        <f t="shared" si="165"/>
        <v>11370</v>
      </c>
    </row>
    <row r="1106" spans="1:11" customFormat="1" x14ac:dyDescent="0.25">
      <c r="A1106" t="str">
        <f t="shared" si="155"/>
        <v>11</v>
      </c>
      <c r="B1106" t="s">
        <v>237</v>
      </c>
      <c r="C1106" t="str">
        <f t="shared" si="163"/>
        <v>008</v>
      </c>
      <c r="D1106" t="s">
        <v>246</v>
      </c>
      <c r="E1106" t="str">
        <f t="shared" si="164"/>
        <v>01</v>
      </c>
      <c r="F1106" t="str">
        <f>"009"</f>
        <v>009</v>
      </c>
      <c r="G1106" t="str">
        <f>""</f>
        <v/>
      </c>
      <c r="H1106" t="s">
        <v>0</v>
      </c>
      <c r="I1106" t="s">
        <v>1300</v>
      </c>
      <c r="J1106" t="s">
        <v>4437</v>
      </c>
      <c r="K1106" t="str">
        <f t="shared" si="165"/>
        <v>11370</v>
      </c>
    </row>
    <row r="1107" spans="1:11" customFormat="1" x14ac:dyDescent="0.25">
      <c r="A1107" t="str">
        <f t="shared" si="155"/>
        <v>11</v>
      </c>
      <c r="B1107" t="s">
        <v>237</v>
      </c>
      <c r="C1107" t="str">
        <f t="shared" si="163"/>
        <v>008</v>
      </c>
      <c r="D1107" t="s">
        <v>246</v>
      </c>
      <c r="E1107" t="str">
        <f t="shared" si="164"/>
        <v>01</v>
      </c>
      <c r="F1107" t="str">
        <f>"010"</f>
        <v>010</v>
      </c>
      <c r="G1107" t="str">
        <f>""</f>
        <v/>
      </c>
      <c r="H1107" t="s">
        <v>1</v>
      </c>
      <c r="I1107" t="s">
        <v>1304</v>
      </c>
      <c r="J1107" t="s">
        <v>4438</v>
      </c>
      <c r="K1107" t="str">
        <f t="shared" si="165"/>
        <v>11370</v>
      </c>
    </row>
    <row r="1108" spans="1:11" customFormat="1" x14ac:dyDescent="0.25">
      <c r="A1108" t="str">
        <f t="shared" ref="A1108:A1171" si="166">"11"</f>
        <v>11</v>
      </c>
      <c r="B1108" t="s">
        <v>237</v>
      </c>
      <c r="C1108" t="str">
        <f t="shared" si="163"/>
        <v>008</v>
      </c>
      <c r="D1108" t="s">
        <v>246</v>
      </c>
      <c r="E1108" t="str">
        <f t="shared" si="164"/>
        <v>01</v>
      </c>
      <c r="F1108" t="str">
        <f>"010"</f>
        <v>010</v>
      </c>
      <c r="G1108" t="str">
        <f>""</f>
        <v/>
      </c>
      <c r="H1108" t="s">
        <v>0</v>
      </c>
      <c r="I1108" t="s">
        <v>1304</v>
      </c>
      <c r="J1108" t="s">
        <v>4438</v>
      </c>
      <c r="K1108" t="str">
        <f t="shared" si="165"/>
        <v>11370</v>
      </c>
    </row>
    <row r="1109" spans="1:11" customFormat="1" x14ac:dyDescent="0.25">
      <c r="A1109" t="str">
        <f t="shared" si="166"/>
        <v>11</v>
      </c>
      <c r="B1109" t="s">
        <v>237</v>
      </c>
      <c r="C1109" t="str">
        <f t="shared" si="163"/>
        <v>008</v>
      </c>
      <c r="D1109" t="s">
        <v>246</v>
      </c>
      <c r="E1109" t="str">
        <f>"02"</f>
        <v>02</v>
      </c>
      <c r="F1109" t="str">
        <f>"001"</f>
        <v>001</v>
      </c>
      <c r="G1109" t="str">
        <f>""</f>
        <v/>
      </c>
      <c r="H1109" t="s">
        <v>1</v>
      </c>
      <c r="I1109" t="s">
        <v>1305</v>
      </c>
      <c r="J1109" t="s">
        <v>4441</v>
      </c>
      <c r="K1109" t="str">
        <f t="shared" ref="K1109:K1116" si="167">"11379"</f>
        <v>11379</v>
      </c>
    </row>
    <row r="1110" spans="1:11" customFormat="1" x14ac:dyDescent="0.25">
      <c r="A1110" t="str">
        <f t="shared" si="166"/>
        <v>11</v>
      </c>
      <c r="B1110" t="s">
        <v>237</v>
      </c>
      <c r="C1110" t="str">
        <f t="shared" si="163"/>
        <v>008</v>
      </c>
      <c r="D1110" t="s">
        <v>246</v>
      </c>
      <c r="E1110" t="str">
        <f>"02"</f>
        <v>02</v>
      </c>
      <c r="F1110" t="str">
        <f>"001"</f>
        <v>001</v>
      </c>
      <c r="G1110" t="str">
        <f>""</f>
        <v/>
      </c>
      <c r="H1110" t="s">
        <v>0</v>
      </c>
      <c r="I1110" t="s">
        <v>1306</v>
      </c>
      <c r="J1110" t="s">
        <v>4442</v>
      </c>
      <c r="K1110" t="str">
        <f t="shared" si="167"/>
        <v>11379</v>
      </c>
    </row>
    <row r="1111" spans="1:11" customFormat="1" x14ac:dyDescent="0.25">
      <c r="A1111" t="str">
        <f t="shared" si="166"/>
        <v>11</v>
      </c>
      <c r="B1111" t="s">
        <v>237</v>
      </c>
      <c r="C1111" t="str">
        <f t="shared" si="163"/>
        <v>008</v>
      </c>
      <c r="D1111" t="s">
        <v>246</v>
      </c>
      <c r="E1111" t="str">
        <f t="shared" ref="E1111:E1116" si="168">"03"</f>
        <v>03</v>
      </c>
      <c r="F1111" t="str">
        <f>"001"</f>
        <v>001</v>
      </c>
      <c r="G1111" t="str">
        <f>""</f>
        <v/>
      </c>
      <c r="H1111" t="s">
        <v>1</v>
      </c>
      <c r="I1111" t="s">
        <v>46</v>
      </c>
      <c r="J1111" t="s">
        <v>4443</v>
      </c>
      <c r="K1111" t="str">
        <f t="shared" si="167"/>
        <v>11379</v>
      </c>
    </row>
    <row r="1112" spans="1:11" customFormat="1" x14ac:dyDescent="0.25">
      <c r="A1112" t="str">
        <f t="shared" si="166"/>
        <v>11</v>
      </c>
      <c r="B1112" t="s">
        <v>237</v>
      </c>
      <c r="C1112" t="str">
        <f t="shared" si="163"/>
        <v>008</v>
      </c>
      <c r="D1112" t="s">
        <v>246</v>
      </c>
      <c r="E1112" t="str">
        <f t="shared" si="168"/>
        <v>03</v>
      </c>
      <c r="F1112" t="str">
        <f>"001"</f>
        <v>001</v>
      </c>
      <c r="G1112" t="str">
        <f>""</f>
        <v/>
      </c>
      <c r="H1112" t="s">
        <v>0</v>
      </c>
      <c r="I1112" t="s">
        <v>46</v>
      </c>
      <c r="J1112" t="s">
        <v>4443</v>
      </c>
      <c r="K1112" t="str">
        <f t="shared" si="167"/>
        <v>11379</v>
      </c>
    </row>
    <row r="1113" spans="1:11" customFormat="1" x14ac:dyDescent="0.25">
      <c r="A1113" t="str">
        <f t="shared" si="166"/>
        <v>11</v>
      </c>
      <c r="B1113" t="s">
        <v>237</v>
      </c>
      <c r="C1113" t="str">
        <f t="shared" si="163"/>
        <v>008</v>
      </c>
      <c r="D1113" t="s">
        <v>246</v>
      </c>
      <c r="E1113" t="str">
        <f t="shared" si="168"/>
        <v>03</v>
      </c>
      <c r="F1113" t="str">
        <f>"002"</f>
        <v>002</v>
      </c>
      <c r="G1113" t="str">
        <f>""</f>
        <v/>
      </c>
      <c r="H1113" t="s">
        <v>1</v>
      </c>
      <c r="I1113" t="s">
        <v>1307</v>
      </c>
      <c r="J1113" t="s">
        <v>4444</v>
      </c>
      <c r="K1113" t="str">
        <f t="shared" si="167"/>
        <v>11379</v>
      </c>
    </row>
    <row r="1114" spans="1:11" customFormat="1" x14ac:dyDescent="0.25">
      <c r="A1114" t="str">
        <f t="shared" si="166"/>
        <v>11</v>
      </c>
      <c r="B1114" t="s">
        <v>237</v>
      </c>
      <c r="C1114" t="str">
        <f t="shared" si="163"/>
        <v>008</v>
      </c>
      <c r="D1114" t="s">
        <v>246</v>
      </c>
      <c r="E1114" t="str">
        <f t="shared" si="168"/>
        <v>03</v>
      </c>
      <c r="F1114" t="str">
        <f>"002"</f>
        <v>002</v>
      </c>
      <c r="G1114" t="str">
        <f>""</f>
        <v/>
      </c>
      <c r="H1114" t="s">
        <v>0</v>
      </c>
      <c r="I1114" t="s">
        <v>1307</v>
      </c>
      <c r="J1114" t="s">
        <v>4444</v>
      </c>
      <c r="K1114" t="str">
        <f t="shared" si="167"/>
        <v>11379</v>
      </c>
    </row>
    <row r="1115" spans="1:11" customFormat="1" x14ac:dyDescent="0.25">
      <c r="A1115" t="str">
        <f t="shared" si="166"/>
        <v>11</v>
      </c>
      <c r="B1115" t="s">
        <v>237</v>
      </c>
      <c r="C1115" t="str">
        <f t="shared" si="163"/>
        <v>008</v>
      </c>
      <c r="D1115" t="s">
        <v>246</v>
      </c>
      <c r="E1115" t="str">
        <f t="shared" si="168"/>
        <v>03</v>
      </c>
      <c r="F1115" t="str">
        <f>"003"</f>
        <v>003</v>
      </c>
      <c r="G1115" t="str">
        <f>""</f>
        <v/>
      </c>
      <c r="H1115" t="s">
        <v>1</v>
      </c>
      <c r="I1115" t="s">
        <v>1307</v>
      </c>
      <c r="J1115" t="s">
        <v>4444</v>
      </c>
      <c r="K1115" t="str">
        <f t="shared" si="167"/>
        <v>11379</v>
      </c>
    </row>
    <row r="1116" spans="1:11" customFormat="1" x14ac:dyDescent="0.25">
      <c r="A1116" t="str">
        <f t="shared" si="166"/>
        <v>11</v>
      </c>
      <c r="B1116" t="s">
        <v>237</v>
      </c>
      <c r="C1116" t="str">
        <f t="shared" si="163"/>
        <v>008</v>
      </c>
      <c r="D1116" t="s">
        <v>246</v>
      </c>
      <c r="E1116" t="str">
        <f t="shared" si="168"/>
        <v>03</v>
      </c>
      <c r="F1116" t="str">
        <f>"003"</f>
        <v>003</v>
      </c>
      <c r="G1116" t="str">
        <f>""</f>
        <v/>
      </c>
      <c r="H1116" t="s">
        <v>0</v>
      </c>
      <c r="I1116" t="s">
        <v>1307</v>
      </c>
      <c r="J1116" t="s">
        <v>4444</v>
      </c>
      <c r="K1116" t="str">
        <f t="shared" si="167"/>
        <v>11379</v>
      </c>
    </row>
    <row r="1117" spans="1:11" customFormat="1" x14ac:dyDescent="0.25">
      <c r="A1117" t="str">
        <f t="shared" si="166"/>
        <v>11</v>
      </c>
      <c r="B1117" t="s">
        <v>237</v>
      </c>
      <c r="C1117" t="str">
        <f>"009"</f>
        <v>009</v>
      </c>
      <c r="D1117" t="s">
        <v>247</v>
      </c>
      <c r="E1117" t="str">
        <f>"01"</f>
        <v>01</v>
      </c>
      <c r="F1117" t="str">
        <f>"001"</f>
        <v>001</v>
      </c>
      <c r="G1117" t="str">
        <f>""</f>
        <v/>
      </c>
      <c r="H1117" t="s">
        <v>3</v>
      </c>
      <c r="I1117" t="s">
        <v>1284</v>
      </c>
      <c r="J1117" t="s">
        <v>4445</v>
      </c>
      <c r="K1117" t="str">
        <f>"11612"</f>
        <v>11612</v>
      </c>
    </row>
    <row r="1118" spans="1:11" customFormat="1" x14ac:dyDescent="0.25">
      <c r="A1118" t="str">
        <f t="shared" si="166"/>
        <v>11</v>
      </c>
      <c r="B1118" t="s">
        <v>237</v>
      </c>
      <c r="C1118" t="str">
        <f t="shared" ref="C1118:C1127" si="169">"010"</f>
        <v>010</v>
      </c>
      <c r="D1118" t="s">
        <v>248</v>
      </c>
      <c r="E1118" t="str">
        <f>"01"</f>
        <v>01</v>
      </c>
      <c r="F1118" t="str">
        <f>"001"</f>
        <v>001</v>
      </c>
      <c r="G1118" t="str">
        <f>""</f>
        <v/>
      </c>
      <c r="H1118" t="s">
        <v>3</v>
      </c>
      <c r="I1118" t="s">
        <v>1308</v>
      </c>
      <c r="J1118" t="s">
        <v>4446</v>
      </c>
      <c r="K1118" t="str">
        <f t="shared" ref="K1118:K1126" si="170">"11640"</f>
        <v>11640</v>
      </c>
    </row>
    <row r="1119" spans="1:11" customFormat="1" x14ac:dyDescent="0.25">
      <c r="A1119" t="str">
        <f t="shared" si="166"/>
        <v>11</v>
      </c>
      <c r="B1119" t="s">
        <v>237</v>
      </c>
      <c r="C1119" t="str">
        <f t="shared" si="169"/>
        <v>010</v>
      </c>
      <c r="D1119" t="s">
        <v>248</v>
      </c>
      <c r="E1119" t="str">
        <f>"01"</f>
        <v>01</v>
      </c>
      <c r="F1119" t="str">
        <f>"002"</f>
        <v>002</v>
      </c>
      <c r="G1119" t="str">
        <f>""</f>
        <v/>
      </c>
      <c r="H1119" t="s">
        <v>3</v>
      </c>
      <c r="I1119" t="s">
        <v>1309</v>
      </c>
      <c r="J1119" t="s">
        <v>4447</v>
      </c>
      <c r="K1119" t="str">
        <f t="shared" si="170"/>
        <v>11640</v>
      </c>
    </row>
    <row r="1120" spans="1:11" customFormat="1" x14ac:dyDescent="0.25">
      <c r="A1120" t="str">
        <f t="shared" si="166"/>
        <v>11</v>
      </c>
      <c r="B1120" t="s">
        <v>237</v>
      </c>
      <c r="C1120" t="str">
        <f t="shared" si="169"/>
        <v>010</v>
      </c>
      <c r="D1120" t="s">
        <v>248</v>
      </c>
      <c r="E1120" t="str">
        <f>"01"</f>
        <v>01</v>
      </c>
      <c r="F1120" t="str">
        <f>"003"</f>
        <v>003</v>
      </c>
      <c r="G1120" t="str">
        <f>""</f>
        <v/>
      </c>
      <c r="H1120" t="s">
        <v>3</v>
      </c>
      <c r="I1120" t="s">
        <v>1309</v>
      </c>
      <c r="J1120" t="s">
        <v>4447</v>
      </c>
      <c r="K1120" t="str">
        <f t="shared" si="170"/>
        <v>11640</v>
      </c>
    </row>
    <row r="1121" spans="1:11" customFormat="1" x14ac:dyDescent="0.25">
      <c r="A1121" t="str">
        <f t="shared" si="166"/>
        <v>11</v>
      </c>
      <c r="B1121" t="s">
        <v>237</v>
      </c>
      <c r="C1121" t="str">
        <f t="shared" si="169"/>
        <v>010</v>
      </c>
      <c r="D1121" t="s">
        <v>248</v>
      </c>
      <c r="E1121" t="str">
        <f t="shared" ref="E1121:E1126" si="171">"02"</f>
        <v>02</v>
      </c>
      <c r="F1121" t="str">
        <f>"001"</f>
        <v>001</v>
      </c>
      <c r="G1121" t="str">
        <f>""</f>
        <v/>
      </c>
      <c r="H1121" t="s">
        <v>1</v>
      </c>
      <c r="I1121" t="s">
        <v>1310</v>
      </c>
      <c r="J1121" t="s">
        <v>4448</v>
      </c>
      <c r="K1121" t="str">
        <f t="shared" si="170"/>
        <v>11640</v>
      </c>
    </row>
    <row r="1122" spans="1:11" customFormat="1" x14ac:dyDescent="0.25">
      <c r="A1122" t="str">
        <f t="shared" si="166"/>
        <v>11</v>
      </c>
      <c r="B1122" t="s">
        <v>237</v>
      </c>
      <c r="C1122" t="str">
        <f t="shared" si="169"/>
        <v>010</v>
      </c>
      <c r="D1122" t="s">
        <v>248</v>
      </c>
      <c r="E1122" t="str">
        <f t="shared" si="171"/>
        <v>02</v>
      </c>
      <c r="F1122" t="str">
        <f>"001"</f>
        <v>001</v>
      </c>
      <c r="G1122" t="str">
        <f>""</f>
        <v/>
      </c>
      <c r="H1122" t="s">
        <v>0</v>
      </c>
      <c r="I1122" t="s">
        <v>1310</v>
      </c>
      <c r="J1122" t="s">
        <v>4448</v>
      </c>
      <c r="K1122" t="str">
        <f t="shared" si="170"/>
        <v>11640</v>
      </c>
    </row>
    <row r="1123" spans="1:11" customFormat="1" x14ac:dyDescent="0.25">
      <c r="A1123" t="str">
        <f t="shared" si="166"/>
        <v>11</v>
      </c>
      <c r="B1123" t="s">
        <v>237</v>
      </c>
      <c r="C1123" t="str">
        <f t="shared" si="169"/>
        <v>010</v>
      </c>
      <c r="D1123" t="s">
        <v>248</v>
      </c>
      <c r="E1123" t="str">
        <f t="shared" si="171"/>
        <v>02</v>
      </c>
      <c r="F1123" t="str">
        <f>"002"</f>
        <v>002</v>
      </c>
      <c r="G1123" t="str">
        <f>""</f>
        <v/>
      </c>
      <c r="H1123" t="s">
        <v>1</v>
      </c>
      <c r="I1123" t="s">
        <v>1311</v>
      </c>
      <c r="J1123" t="s">
        <v>4449</v>
      </c>
      <c r="K1123" t="str">
        <f t="shared" si="170"/>
        <v>11640</v>
      </c>
    </row>
    <row r="1124" spans="1:11" customFormat="1" x14ac:dyDescent="0.25">
      <c r="A1124" t="str">
        <f t="shared" si="166"/>
        <v>11</v>
      </c>
      <c r="B1124" t="s">
        <v>237</v>
      </c>
      <c r="C1124" t="str">
        <f t="shared" si="169"/>
        <v>010</v>
      </c>
      <c r="D1124" t="s">
        <v>248</v>
      </c>
      <c r="E1124" t="str">
        <f t="shared" si="171"/>
        <v>02</v>
      </c>
      <c r="F1124" t="str">
        <f>"002"</f>
        <v>002</v>
      </c>
      <c r="G1124" t="str">
        <f>""</f>
        <v/>
      </c>
      <c r="H1124" t="s">
        <v>0</v>
      </c>
      <c r="I1124" t="s">
        <v>1311</v>
      </c>
      <c r="J1124" t="s">
        <v>4449</v>
      </c>
      <c r="K1124" t="str">
        <f t="shared" si="170"/>
        <v>11640</v>
      </c>
    </row>
    <row r="1125" spans="1:11" customFormat="1" x14ac:dyDescent="0.25">
      <c r="A1125" t="str">
        <f t="shared" si="166"/>
        <v>11</v>
      </c>
      <c r="B1125" t="s">
        <v>237</v>
      </c>
      <c r="C1125" t="str">
        <f t="shared" si="169"/>
        <v>010</v>
      </c>
      <c r="D1125" t="s">
        <v>248</v>
      </c>
      <c r="E1125" t="str">
        <f t="shared" si="171"/>
        <v>02</v>
      </c>
      <c r="F1125" t="str">
        <f>"003"</f>
        <v>003</v>
      </c>
      <c r="G1125" t="str">
        <f>""</f>
        <v/>
      </c>
      <c r="H1125" t="s">
        <v>1</v>
      </c>
      <c r="I1125" t="s">
        <v>1312</v>
      </c>
      <c r="J1125" t="s">
        <v>4450</v>
      </c>
      <c r="K1125" t="str">
        <f t="shared" si="170"/>
        <v>11640</v>
      </c>
    </row>
    <row r="1126" spans="1:11" customFormat="1" x14ac:dyDescent="0.25">
      <c r="A1126" t="str">
        <f t="shared" si="166"/>
        <v>11</v>
      </c>
      <c r="B1126" t="s">
        <v>237</v>
      </c>
      <c r="C1126" t="str">
        <f t="shared" si="169"/>
        <v>010</v>
      </c>
      <c r="D1126" t="s">
        <v>248</v>
      </c>
      <c r="E1126" t="str">
        <f t="shared" si="171"/>
        <v>02</v>
      </c>
      <c r="F1126" t="str">
        <f>"003"</f>
        <v>003</v>
      </c>
      <c r="G1126" t="str">
        <f>""</f>
        <v/>
      </c>
      <c r="H1126" t="s">
        <v>0</v>
      </c>
      <c r="I1126" t="s">
        <v>1312</v>
      </c>
      <c r="J1126" t="s">
        <v>4450</v>
      </c>
      <c r="K1126" t="str">
        <f t="shared" si="170"/>
        <v>11640</v>
      </c>
    </row>
    <row r="1127" spans="1:11" customFormat="1" x14ac:dyDescent="0.25">
      <c r="A1127" t="str">
        <f t="shared" si="166"/>
        <v>11</v>
      </c>
      <c r="B1127" t="s">
        <v>237</v>
      </c>
      <c r="C1127" t="str">
        <f t="shared" si="169"/>
        <v>010</v>
      </c>
      <c r="D1127" t="s">
        <v>248</v>
      </c>
      <c r="E1127" t="str">
        <f>"03"</f>
        <v>03</v>
      </c>
      <c r="F1127" t="str">
        <f>"001"</f>
        <v>001</v>
      </c>
      <c r="G1127" t="str">
        <f>""</f>
        <v/>
      </c>
      <c r="H1127" t="s">
        <v>3</v>
      </c>
      <c r="I1127" t="s">
        <v>1313</v>
      </c>
      <c r="J1127" t="s">
        <v>4451</v>
      </c>
      <c r="K1127" t="str">
        <f>"11649"</f>
        <v>11649</v>
      </c>
    </row>
    <row r="1128" spans="1:11" customFormat="1" x14ac:dyDescent="0.25">
      <c r="A1128" t="str">
        <f t="shared" si="166"/>
        <v>11</v>
      </c>
      <c r="B1128" t="s">
        <v>237</v>
      </c>
      <c r="C1128" t="str">
        <f>"011"</f>
        <v>011</v>
      </c>
      <c r="D1128" t="s">
        <v>249</v>
      </c>
      <c r="E1128" t="str">
        <f t="shared" ref="E1128:E1137" si="172">"01"</f>
        <v>01</v>
      </c>
      <c r="F1128" t="str">
        <f>"001"</f>
        <v>001</v>
      </c>
      <c r="G1128" t="str">
        <f>""</f>
        <v/>
      </c>
      <c r="H1128" t="s">
        <v>1</v>
      </c>
      <c r="I1128" t="s">
        <v>1314</v>
      </c>
      <c r="J1128" t="s">
        <v>4452</v>
      </c>
      <c r="K1128" t="str">
        <f>"11670"</f>
        <v>11670</v>
      </c>
    </row>
    <row r="1129" spans="1:11" customFormat="1" x14ac:dyDescent="0.25">
      <c r="A1129" t="str">
        <f t="shared" si="166"/>
        <v>11</v>
      </c>
      <c r="B1129" t="s">
        <v>237</v>
      </c>
      <c r="C1129" t="str">
        <f>"011"</f>
        <v>011</v>
      </c>
      <c r="D1129" t="s">
        <v>249</v>
      </c>
      <c r="E1129" t="str">
        <f t="shared" si="172"/>
        <v>01</v>
      </c>
      <c r="F1129" t="str">
        <f>"001"</f>
        <v>001</v>
      </c>
      <c r="G1129" t="str">
        <f>""</f>
        <v/>
      </c>
      <c r="H1129" t="s">
        <v>0</v>
      </c>
      <c r="I1129" t="s">
        <v>1314</v>
      </c>
      <c r="J1129" t="s">
        <v>4452</v>
      </c>
      <c r="K1129" t="str">
        <f>"11670"</f>
        <v>11670</v>
      </c>
    </row>
    <row r="1130" spans="1:11" customFormat="1" x14ac:dyDescent="0.25">
      <c r="A1130" t="str">
        <f t="shared" si="166"/>
        <v>11</v>
      </c>
      <c r="B1130" t="s">
        <v>237</v>
      </c>
      <c r="C1130" t="str">
        <f t="shared" ref="C1130:C1193" si="173">"012"</f>
        <v>012</v>
      </c>
      <c r="D1130" t="s">
        <v>237</v>
      </c>
      <c r="E1130" t="str">
        <f t="shared" si="172"/>
        <v>01</v>
      </c>
      <c r="F1130" t="str">
        <f>"001"</f>
        <v>001</v>
      </c>
      <c r="G1130" t="str">
        <f>""</f>
        <v/>
      </c>
      <c r="H1130" t="s">
        <v>3</v>
      </c>
      <c r="I1130" t="s">
        <v>1315</v>
      </c>
      <c r="J1130" t="s">
        <v>4453</v>
      </c>
      <c r="K1130" t="str">
        <f>"11003"</f>
        <v>11003</v>
      </c>
    </row>
    <row r="1131" spans="1:11" customFormat="1" x14ac:dyDescent="0.25">
      <c r="A1131" t="str">
        <f t="shared" si="166"/>
        <v>11</v>
      </c>
      <c r="B1131" t="s">
        <v>237</v>
      </c>
      <c r="C1131" t="str">
        <f t="shared" si="173"/>
        <v>012</v>
      </c>
      <c r="D1131" t="s">
        <v>237</v>
      </c>
      <c r="E1131" t="str">
        <f t="shared" si="172"/>
        <v>01</v>
      </c>
      <c r="F1131" t="str">
        <f>"002"</f>
        <v>002</v>
      </c>
      <c r="G1131" t="str">
        <f>""</f>
        <v/>
      </c>
      <c r="H1131" t="s">
        <v>3</v>
      </c>
      <c r="I1131" t="s">
        <v>1316</v>
      </c>
      <c r="J1131" t="s">
        <v>4454</v>
      </c>
      <c r="K1131" t="str">
        <f>"11003"</f>
        <v>11003</v>
      </c>
    </row>
    <row r="1132" spans="1:11" customFormat="1" x14ac:dyDescent="0.25">
      <c r="A1132" t="str">
        <f t="shared" si="166"/>
        <v>11</v>
      </c>
      <c r="B1132" t="s">
        <v>237</v>
      </c>
      <c r="C1132" t="str">
        <f t="shared" si="173"/>
        <v>012</v>
      </c>
      <c r="D1132" t="s">
        <v>237</v>
      </c>
      <c r="E1132" t="str">
        <f t="shared" si="172"/>
        <v>01</v>
      </c>
      <c r="F1132" t="str">
        <f>"003"</f>
        <v>003</v>
      </c>
      <c r="G1132" t="str">
        <f>""</f>
        <v/>
      </c>
      <c r="H1132" t="s">
        <v>1</v>
      </c>
      <c r="I1132" t="s">
        <v>1316</v>
      </c>
      <c r="J1132" t="s">
        <v>4454</v>
      </c>
      <c r="K1132" t="str">
        <f>"11003"</f>
        <v>11003</v>
      </c>
    </row>
    <row r="1133" spans="1:11" customFormat="1" x14ac:dyDescent="0.25">
      <c r="A1133" t="str">
        <f t="shared" si="166"/>
        <v>11</v>
      </c>
      <c r="B1133" t="s">
        <v>237</v>
      </c>
      <c r="C1133" t="str">
        <f t="shared" si="173"/>
        <v>012</v>
      </c>
      <c r="D1133" t="s">
        <v>237</v>
      </c>
      <c r="E1133" t="str">
        <f t="shared" si="172"/>
        <v>01</v>
      </c>
      <c r="F1133" t="str">
        <f>"003"</f>
        <v>003</v>
      </c>
      <c r="G1133" t="str">
        <f>""</f>
        <v/>
      </c>
      <c r="H1133" t="s">
        <v>0</v>
      </c>
      <c r="I1133" t="s">
        <v>1316</v>
      </c>
      <c r="J1133" t="s">
        <v>4454</v>
      </c>
      <c r="K1133" t="str">
        <f>"11003"</f>
        <v>11003</v>
      </c>
    </row>
    <row r="1134" spans="1:11" customFormat="1" x14ac:dyDescent="0.25">
      <c r="A1134" t="str">
        <f t="shared" si="166"/>
        <v>11</v>
      </c>
      <c r="B1134" t="s">
        <v>237</v>
      </c>
      <c r="C1134" t="str">
        <f t="shared" si="173"/>
        <v>012</v>
      </c>
      <c r="D1134" t="s">
        <v>237</v>
      </c>
      <c r="E1134" t="str">
        <f t="shared" si="172"/>
        <v>01</v>
      </c>
      <c r="F1134" t="str">
        <f>"004"</f>
        <v>004</v>
      </c>
      <c r="G1134" t="str">
        <f>""</f>
        <v/>
      </c>
      <c r="H1134" t="s">
        <v>1</v>
      </c>
      <c r="I1134" t="s">
        <v>1317</v>
      </c>
      <c r="J1134" t="s">
        <v>4455</v>
      </c>
      <c r="K1134" t="str">
        <f>"11006"</f>
        <v>11006</v>
      </c>
    </row>
    <row r="1135" spans="1:11" customFormat="1" x14ac:dyDescent="0.25">
      <c r="A1135" t="str">
        <f t="shared" si="166"/>
        <v>11</v>
      </c>
      <c r="B1135" t="s">
        <v>237</v>
      </c>
      <c r="C1135" t="str">
        <f t="shared" si="173"/>
        <v>012</v>
      </c>
      <c r="D1135" t="s">
        <v>237</v>
      </c>
      <c r="E1135" t="str">
        <f t="shared" si="172"/>
        <v>01</v>
      </c>
      <c r="F1135" t="str">
        <f>"004"</f>
        <v>004</v>
      </c>
      <c r="G1135" t="str">
        <f>""</f>
        <v/>
      </c>
      <c r="H1135" t="s">
        <v>0</v>
      </c>
      <c r="I1135" t="s">
        <v>1317</v>
      </c>
      <c r="J1135" t="s">
        <v>4455</v>
      </c>
      <c r="K1135" t="str">
        <f>"11006"</f>
        <v>11006</v>
      </c>
    </row>
    <row r="1136" spans="1:11" customFormat="1" x14ac:dyDescent="0.25">
      <c r="A1136" t="str">
        <f t="shared" si="166"/>
        <v>11</v>
      </c>
      <c r="B1136" t="s">
        <v>237</v>
      </c>
      <c r="C1136" t="str">
        <f t="shared" si="173"/>
        <v>012</v>
      </c>
      <c r="D1136" t="s">
        <v>237</v>
      </c>
      <c r="E1136" t="str">
        <f t="shared" si="172"/>
        <v>01</v>
      </c>
      <c r="F1136" t="str">
        <f>"005"</f>
        <v>005</v>
      </c>
      <c r="G1136" t="str">
        <f>""</f>
        <v/>
      </c>
      <c r="H1136" t="s">
        <v>3</v>
      </c>
      <c r="I1136" t="s">
        <v>1318</v>
      </c>
      <c r="J1136" t="s">
        <v>4456</v>
      </c>
      <c r="K1136" t="str">
        <f>"11004"</f>
        <v>11004</v>
      </c>
    </row>
    <row r="1137" spans="1:11" customFormat="1" x14ac:dyDescent="0.25">
      <c r="A1137" t="str">
        <f t="shared" si="166"/>
        <v>11</v>
      </c>
      <c r="B1137" t="s">
        <v>237</v>
      </c>
      <c r="C1137" t="str">
        <f t="shared" si="173"/>
        <v>012</v>
      </c>
      <c r="D1137" t="s">
        <v>237</v>
      </c>
      <c r="E1137" t="str">
        <f t="shared" si="172"/>
        <v>01</v>
      </c>
      <c r="F1137" t="str">
        <f>"006"</f>
        <v>006</v>
      </c>
      <c r="G1137" t="str">
        <f>""</f>
        <v/>
      </c>
      <c r="H1137" t="s">
        <v>3</v>
      </c>
      <c r="I1137" t="s">
        <v>1318</v>
      </c>
      <c r="J1137" t="s">
        <v>4456</v>
      </c>
      <c r="K1137" t="str">
        <f>"11004"</f>
        <v>11004</v>
      </c>
    </row>
    <row r="1138" spans="1:11" customFormat="1" x14ac:dyDescent="0.25">
      <c r="A1138" t="str">
        <f t="shared" si="166"/>
        <v>11</v>
      </c>
      <c r="B1138" t="s">
        <v>237</v>
      </c>
      <c r="C1138" t="str">
        <f t="shared" si="173"/>
        <v>012</v>
      </c>
      <c r="D1138" t="s">
        <v>237</v>
      </c>
      <c r="E1138" t="str">
        <f t="shared" ref="E1138:E1144" si="174">"02"</f>
        <v>02</v>
      </c>
      <c r="F1138" t="str">
        <f>"001"</f>
        <v>001</v>
      </c>
      <c r="G1138" t="str">
        <f>""</f>
        <v/>
      </c>
      <c r="H1138" t="s">
        <v>1</v>
      </c>
      <c r="I1138" t="s">
        <v>1319</v>
      </c>
      <c r="J1138" t="s">
        <v>4457</v>
      </c>
      <c r="K1138" t="str">
        <f>"11003"</f>
        <v>11003</v>
      </c>
    </row>
    <row r="1139" spans="1:11" customFormat="1" x14ac:dyDescent="0.25">
      <c r="A1139" t="str">
        <f t="shared" si="166"/>
        <v>11</v>
      </c>
      <c r="B1139" t="s">
        <v>237</v>
      </c>
      <c r="C1139" t="str">
        <f t="shared" si="173"/>
        <v>012</v>
      </c>
      <c r="D1139" t="s">
        <v>237</v>
      </c>
      <c r="E1139" t="str">
        <f t="shared" si="174"/>
        <v>02</v>
      </c>
      <c r="F1139" t="str">
        <f>"001"</f>
        <v>001</v>
      </c>
      <c r="G1139" t="str">
        <f>""</f>
        <v/>
      </c>
      <c r="H1139" t="s">
        <v>0</v>
      </c>
      <c r="I1139" t="s">
        <v>1319</v>
      </c>
      <c r="J1139" t="s">
        <v>4457</v>
      </c>
      <c r="K1139" t="str">
        <f>"11003"</f>
        <v>11003</v>
      </c>
    </row>
    <row r="1140" spans="1:11" customFormat="1" x14ac:dyDescent="0.25">
      <c r="A1140" t="str">
        <f t="shared" si="166"/>
        <v>11</v>
      </c>
      <c r="B1140" t="s">
        <v>237</v>
      </c>
      <c r="C1140" t="str">
        <f t="shared" si="173"/>
        <v>012</v>
      </c>
      <c r="D1140" t="s">
        <v>237</v>
      </c>
      <c r="E1140" t="str">
        <f t="shared" si="174"/>
        <v>02</v>
      </c>
      <c r="F1140" t="str">
        <f>"002"</f>
        <v>002</v>
      </c>
      <c r="G1140" t="str">
        <f>""</f>
        <v/>
      </c>
      <c r="H1140" t="s">
        <v>1</v>
      </c>
      <c r="I1140" t="s">
        <v>1320</v>
      </c>
      <c r="J1140" t="s">
        <v>4458</v>
      </c>
      <c r="K1140" t="str">
        <f>"11001"</f>
        <v>11001</v>
      </c>
    </row>
    <row r="1141" spans="1:11" customFormat="1" x14ac:dyDescent="0.25">
      <c r="A1141" t="str">
        <f t="shared" si="166"/>
        <v>11</v>
      </c>
      <c r="B1141" t="s">
        <v>237</v>
      </c>
      <c r="C1141" t="str">
        <f t="shared" si="173"/>
        <v>012</v>
      </c>
      <c r="D1141" t="s">
        <v>237</v>
      </c>
      <c r="E1141" t="str">
        <f t="shared" si="174"/>
        <v>02</v>
      </c>
      <c r="F1141" t="str">
        <f>"002"</f>
        <v>002</v>
      </c>
      <c r="G1141" t="str">
        <f>""</f>
        <v/>
      </c>
      <c r="H1141" t="s">
        <v>0</v>
      </c>
      <c r="I1141" t="s">
        <v>1320</v>
      </c>
      <c r="J1141" t="s">
        <v>4458</v>
      </c>
      <c r="K1141" t="str">
        <f>"11001"</f>
        <v>11001</v>
      </c>
    </row>
    <row r="1142" spans="1:11" customFormat="1" x14ac:dyDescent="0.25">
      <c r="A1142" t="str">
        <f t="shared" si="166"/>
        <v>11</v>
      </c>
      <c r="B1142" t="s">
        <v>237</v>
      </c>
      <c r="C1142" t="str">
        <f t="shared" si="173"/>
        <v>012</v>
      </c>
      <c r="D1142" t="s">
        <v>237</v>
      </c>
      <c r="E1142" t="str">
        <f t="shared" si="174"/>
        <v>02</v>
      </c>
      <c r="F1142" t="str">
        <f>"003"</f>
        <v>003</v>
      </c>
      <c r="G1142" t="str">
        <f>""</f>
        <v/>
      </c>
      <c r="H1142" t="s">
        <v>3</v>
      </c>
      <c r="I1142" t="s">
        <v>1321</v>
      </c>
      <c r="J1142" t="s">
        <v>4459</v>
      </c>
      <c r="K1142" t="str">
        <f>"11001"</f>
        <v>11001</v>
      </c>
    </row>
    <row r="1143" spans="1:11" customFormat="1" x14ac:dyDescent="0.25">
      <c r="A1143" t="str">
        <f t="shared" si="166"/>
        <v>11</v>
      </c>
      <c r="B1143" t="s">
        <v>237</v>
      </c>
      <c r="C1143" t="str">
        <f t="shared" si="173"/>
        <v>012</v>
      </c>
      <c r="D1143" t="s">
        <v>237</v>
      </c>
      <c r="E1143" t="str">
        <f t="shared" si="174"/>
        <v>02</v>
      </c>
      <c r="F1143" t="str">
        <f>"004"</f>
        <v>004</v>
      </c>
      <c r="G1143" t="str">
        <f>""</f>
        <v/>
      </c>
      <c r="H1143" t="s">
        <v>3</v>
      </c>
      <c r="I1143" t="s">
        <v>1317</v>
      </c>
      <c r="J1143" t="s">
        <v>4455</v>
      </c>
      <c r="K1143" t="str">
        <f>"11006"</f>
        <v>11006</v>
      </c>
    </row>
    <row r="1144" spans="1:11" customFormat="1" x14ac:dyDescent="0.25">
      <c r="A1144" t="str">
        <f t="shared" si="166"/>
        <v>11</v>
      </c>
      <c r="B1144" t="s">
        <v>237</v>
      </c>
      <c r="C1144" t="str">
        <f t="shared" si="173"/>
        <v>012</v>
      </c>
      <c r="D1144" t="s">
        <v>237</v>
      </c>
      <c r="E1144" t="str">
        <f t="shared" si="174"/>
        <v>02</v>
      </c>
      <c r="F1144" t="str">
        <f>"005"</f>
        <v>005</v>
      </c>
      <c r="G1144" t="str">
        <f>""</f>
        <v/>
      </c>
      <c r="H1144" t="s">
        <v>3</v>
      </c>
      <c r="I1144" t="s">
        <v>1322</v>
      </c>
      <c r="J1144" t="s">
        <v>4460</v>
      </c>
      <c r="K1144" t="str">
        <f>"11006"</f>
        <v>11006</v>
      </c>
    </row>
    <row r="1145" spans="1:11" customFormat="1" x14ac:dyDescent="0.25">
      <c r="A1145" t="str">
        <f t="shared" si="166"/>
        <v>11</v>
      </c>
      <c r="B1145" t="s">
        <v>237</v>
      </c>
      <c r="C1145" t="str">
        <f t="shared" si="173"/>
        <v>012</v>
      </c>
      <c r="D1145" t="s">
        <v>237</v>
      </c>
      <c r="E1145" t="str">
        <f t="shared" ref="E1145:E1152" si="175">"03"</f>
        <v>03</v>
      </c>
      <c r="F1145" t="str">
        <f>"001"</f>
        <v>001</v>
      </c>
      <c r="G1145" t="str">
        <f>""</f>
        <v/>
      </c>
      <c r="H1145" t="s">
        <v>1</v>
      </c>
      <c r="I1145" t="s">
        <v>1323</v>
      </c>
      <c r="J1145" t="s">
        <v>4461</v>
      </c>
      <c r="K1145" t="str">
        <f>"11003"</f>
        <v>11003</v>
      </c>
    </row>
    <row r="1146" spans="1:11" customFormat="1" x14ac:dyDescent="0.25">
      <c r="A1146" t="str">
        <f t="shared" si="166"/>
        <v>11</v>
      </c>
      <c r="B1146" t="s">
        <v>237</v>
      </c>
      <c r="C1146" t="str">
        <f t="shared" si="173"/>
        <v>012</v>
      </c>
      <c r="D1146" t="s">
        <v>237</v>
      </c>
      <c r="E1146" t="str">
        <f t="shared" si="175"/>
        <v>03</v>
      </c>
      <c r="F1146" t="str">
        <f>"001"</f>
        <v>001</v>
      </c>
      <c r="G1146" t="str">
        <f>""</f>
        <v/>
      </c>
      <c r="H1146" t="s">
        <v>0</v>
      </c>
      <c r="I1146" t="s">
        <v>1323</v>
      </c>
      <c r="J1146" t="s">
        <v>4461</v>
      </c>
      <c r="K1146" t="str">
        <f>"11003"</f>
        <v>11003</v>
      </c>
    </row>
    <row r="1147" spans="1:11" customFormat="1" x14ac:dyDescent="0.25">
      <c r="A1147" t="str">
        <f t="shared" si="166"/>
        <v>11</v>
      </c>
      <c r="B1147" t="s">
        <v>237</v>
      </c>
      <c r="C1147" t="str">
        <f t="shared" si="173"/>
        <v>012</v>
      </c>
      <c r="D1147" t="s">
        <v>237</v>
      </c>
      <c r="E1147" t="str">
        <f t="shared" si="175"/>
        <v>03</v>
      </c>
      <c r="F1147" t="str">
        <f>"002"</f>
        <v>002</v>
      </c>
      <c r="G1147" t="str">
        <f>""</f>
        <v/>
      </c>
      <c r="H1147" t="s">
        <v>3</v>
      </c>
      <c r="I1147" t="s">
        <v>1324</v>
      </c>
      <c r="J1147" t="s">
        <v>4462</v>
      </c>
      <c r="K1147" t="str">
        <f>"11003"</f>
        <v>11003</v>
      </c>
    </row>
    <row r="1148" spans="1:11" customFormat="1" x14ac:dyDescent="0.25">
      <c r="A1148" t="str">
        <f t="shared" si="166"/>
        <v>11</v>
      </c>
      <c r="B1148" t="s">
        <v>237</v>
      </c>
      <c r="C1148" t="str">
        <f t="shared" si="173"/>
        <v>012</v>
      </c>
      <c r="D1148" t="s">
        <v>237</v>
      </c>
      <c r="E1148" t="str">
        <f t="shared" si="175"/>
        <v>03</v>
      </c>
      <c r="F1148" t="str">
        <f>"003"</f>
        <v>003</v>
      </c>
      <c r="G1148" t="str">
        <f>""</f>
        <v/>
      </c>
      <c r="H1148" t="s">
        <v>3</v>
      </c>
      <c r="I1148" t="s">
        <v>1325</v>
      </c>
      <c r="J1148" t="s">
        <v>4463</v>
      </c>
      <c r="K1148" t="str">
        <f t="shared" ref="K1148:K1157" si="176">"11002"</f>
        <v>11002</v>
      </c>
    </row>
    <row r="1149" spans="1:11" customFormat="1" x14ac:dyDescent="0.25">
      <c r="A1149" t="str">
        <f t="shared" si="166"/>
        <v>11</v>
      </c>
      <c r="B1149" t="s">
        <v>237</v>
      </c>
      <c r="C1149" t="str">
        <f t="shared" si="173"/>
        <v>012</v>
      </c>
      <c r="D1149" t="s">
        <v>237</v>
      </c>
      <c r="E1149" t="str">
        <f t="shared" si="175"/>
        <v>03</v>
      </c>
      <c r="F1149" t="str">
        <f>"004"</f>
        <v>004</v>
      </c>
      <c r="G1149" t="str">
        <f>""</f>
        <v/>
      </c>
      <c r="H1149" t="s">
        <v>1</v>
      </c>
      <c r="I1149" t="s">
        <v>1326</v>
      </c>
      <c r="J1149" t="s">
        <v>4464</v>
      </c>
      <c r="K1149" t="str">
        <f t="shared" si="176"/>
        <v>11002</v>
      </c>
    </row>
    <row r="1150" spans="1:11" customFormat="1" x14ac:dyDescent="0.25">
      <c r="A1150" t="str">
        <f t="shared" si="166"/>
        <v>11</v>
      </c>
      <c r="B1150" t="s">
        <v>237</v>
      </c>
      <c r="C1150" t="str">
        <f t="shared" si="173"/>
        <v>012</v>
      </c>
      <c r="D1150" t="s">
        <v>237</v>
      </c>
      <c r="E1150" t="str">
        <f t="shared" si="175"/>
        <v>03</v>
      </c>
      <c r="F1150" t="str">
        <f>"004"</f>
        <v>004</v>
      </c>
      <c r="G1150" t="str">
        <f>""</f>
        <v/>
      </c>
      <c r="H1150" t="s">
        <v>0</v>
      </c>
      <c r="I1150" t="s">
        <v>1326</v>
      </c>
      <c r="J1150" t="s">
        <v>4464</v>
      </c>
      <c r="K1150" t="str">
        <f t="shared" si="176"/>
        <v>11002</v>
      </c>
    </row>
    <row r="1151" spans="1:11" customFormat="1" x14ac:dyDescent="0.25">
      <c r="A1151" t="str">
        <f t="shared" si="166"/>
        <v>11</v>
      </c>
      <c r="B1151" t="s">
        <v>237</v>
      </c>
      <c r="C1151" t="str">
        <f t="shared" si="173"/>
        <v>012</v>
      </c>
      <c r="D1151" t="s">
        <v>237</v>
      </c>
      <c r="E1151" t="str">
        <f t="shared" si="175"/>
        <v>03</v>
      </c>
      <c r="F1151" t="str">
        <f>"006"</f>
        <v>006</v>
      </c>
      <c r="G1151" t="str">
        <f>""</f>
        <v/>
      </c>
      <c r="H1151" t="s">
        <v>1</v>
      </c>
      <c r="I1151" t="s">
        <v>1327</v>
      </c>
      <c r="J1151" t="s">
        <v>4465</v>
      </c>
      <c r="K1151" t="str">
        <f t="shared" si="176"/>
        <v>11002</v>
      </c>
    </row>
    <row r="1152" spans="1:11" customFormat="1" x14ac:dyDescent="0.25">
      <c r="A1152" t="str">
        <f t="shared" si="166"/>
        <v>11</v>
      </c>
      <c r="B1152" t="s">
        <v>237</v>
      </c>
      <c r="C1152" t="str">
        <f t="shared" si="173"/>
        <v>012</v>
      </c>
      <c r="D1152" t="s">
        <v>237</v>
      </c>
      <c r="E1152" t="str">
        <f t="shared" si="175"/>
        <v>03</v>
      </c>
      <c r="F1152" t="str">
        <f>"006"</f>
        <v>006</v>
      </c>
      <c r="G1152" t="str">
        <f>""</f>
        <v/>
      </c>
      <c r="H1152" t="s">
        <v>0</v>
      </c>
      <c r="I1152" t="s">
        <v>1327</v>
      </c>
      <c r="J1152" t="s">
        <v>4465</v>
      </c>
      <c r="K1152" t="str">
        <f t="shared" si="176"/>
        <v>11002</v>
      </c>
    </row>
    <row r="1153" spans="1:11" customFormat="1" x14ac:dyDescent="0.25">
      <c r="A1153" t="str">
        <f t="shared" si="166"/>
        <v>11</v>
      </c>
      <c r="B1153" t="s">
        <v>237</v>
      </c>
      <c r="C1153" t="str">
        <f t="shared" si="173"/>
        <v>012</v>
      </c>
      <c r="D1153" t="s">
        <v>237</v>
      </c>
      <c r="E1153" t="str">
        <f>"04"</f>
        <v>04</v>
      </c>
      <c r="F1153" t="str">
        <f>"001"</f>
        <v>001</v>
      </c>
      <c r="G1153" t="str">
        <f>""</f>
        <v/>
      </c>
      <c r="H1153" t="s">
        <v>1</v>
      </c>
      <c r="I1153" t="s">
        <v>1328</v>
      </c>
      <c r="J1153" t="s">
        <v>4466</v>
      </c>
      <c r="K1153" t="str">
        <f t="shared" si="176"/>
        <v>11002</v>
      </c>
    </row>
    <row r="1154" spans="1:11" customFormat="1" x14ac:dyDescent="0.25">
      <c r="A1154" t="str">
        <f t="shared" si="166"/>
        <v>11</v>
      </c>
      <c r="B1154" t="s">
        <v>237</v>
      </c>
      <c r="C1154" t="str">
        <f t="shared" si="173"/>
        <v>012</v>
      </c>
      <c r="D1154" t="s">
        <v>237</v>
      </c>
      <c r="E1154" t="str">
        <f>"04"</f>
        <v>04</v>
      </c>
      <c r="F1154" t="str">
        <f>"001"</f>
        <v>001</v>
      </c>
      <c r="G1154" t="str">
        <f>""</f>
        <v/>
      </c>
      <c r="H1154" t="s">
        <v>0</v>
      </c>
      <c r="I1154" t="s">
        <v>1328</v>
      </c>
      <c r="J1154" t="s">
        <v>4466</v>
      </c>
      <c r="K1154" t="str">
        <f t="shared" si="176"/>
        <v>11002</v>
      </c>
    </row>
    <row r="1155" spans="1:11" customFormat="1" x14ac:dyDescent="0.25">
      <c r="A1155" t="str">
        <f t="shared" si="166"/>
        <v>11</v>
      </c>
      <c r="B1155" t="s">
        <v>237</v>
      </c>
      <c r="C1155" t="str">
        <f t="shared" si="173"/>
        <v>012</v>
      </c>
      <c r="D1155" t="s">
        <v>237</v>
      </c>
      <c r="E1155" t="str">
        <f>"04"</f>
        <v>04</v>
      </c>
      <c r="F1155" t="str">
        <f>"004"</f>
        <v>004</v>
      </c>
      <c r="G1155" t="str">
        <f>""</f>
        <v/>
      </c>
      <c r="H1155" t="s">
        <v>1</v>
      </c>
      <c r="I1155" t="s">
        <v>1329</v>
      </c>
      <c r="J1155" t="s">
        <v>4467</v>
      </c>
      <c r="K1155" t="str">
        <f t="shared" si="176"/>
        <v>11002</v>
      </c>
    </row>
    <row r="1156" spans="1:11" customFormat="1" x14ac:dyDescent="0.25">
      <c r="A1156" t="str">
        <f t="shared" si="166"/>
        <v>11</v>
      </c>
      <c r="B1156" t="s">
        <v>237</v>
      </c>
      <c r="C1156" t="str">
        <f t="shared" si="173"/>
        <v>012</v>
      </c>
      <c r="D1156" t="s">
        <v>237</v>
      </c>
      <c r="E1156" t="str">
        <f>"04"</f>
        <v>04</v>
      </c>
      <c r="F1156" t="str">
        <f>"004"</f>
        <v>004</v>
      </c>
      <c r="G1156" t="str">
        <f>""</f>
        <v/>
      </c>
      <c r="H1156" t="s">
        <v>0</v>
      </c>
      <c r="I1156" t="s">
        <v>1329</v>
      </c>
      <c r="J1156" t="s">
        <v>4467</v>
      </c>
      <c r="K1156" t="str">
        <f t="shared" si="176"/>
        <v>11002</v>
      </c>
    </row>
    <row r="1157" spans="1:11" customFormat="1" x14ac:dyDescent="0.25">
      <c r="A1157" t="str">
        <f t="shared" si="166"/>
        <v>11</v>
      </c>
      <c r="B1157" t="s">
        <v>237</v>
      </c>
      <c r="C1157" t="str">
        <f t="shared" si="173"/>
        <v>012</v>
      </c>
      <c r="D1157" t="s">
        <v>237</v>
      </c>
      <c r="E1157" t="str">
        <f>"04"</f>
        <v>04</v>
      </c>
      <c r="F1157" t="str">
        <f>"006"</f>
        <v>006</v>
      </c>
      <c r="G1157" t="str">
        <f>""</f>
        <v/>
      </c>
      <c r="H1157" t="s">
        <v>3</v>
      </c>
      <c r="I1157" t="s">
        <v>1330</v>
      </c>
      <c r="J1157" t="s">
        <v>4468</v>
      </c>
      <c r="K1157" t="str">
        <f t="shared" si="176"/>
        <v>11002</v>
      </c>
    </row>
    <row r="1158" spans="1:11" customFormat="1" x14ac:dyDescent="0.25">
      <c r="A1158" t="str">
        <f t="shared" si="166"/>
        <v>11</v>
      </c>
      <c r="B1158" t="s">
        <v>237</v>
      </c>
      <c r="C1158" t="str">
        <f t="shared" si="173"/>
        <v>012</v>
      </c>
      <c r="D1158" t="s">
        <v>237</v>
      </c>
      <c r="E1158" t="str">
        <f t="shared" ref="E1158:E1163" si="177">"05"</f>
        <v>05</v>
      </c>
      <c r="F1158" t="str">
        <f>"001"</f>
        <v>001</v>
      </c>
      <c r="G1158" t="str">
        <f>""</f>
        <v/>
      </c>
      <c r="H1158" t="s">
        <v>3</v>
      </c>
      <c r="I1158" t="s">
        <v>1331</v>
      </c>
      <c r="J1158" t="s">
        <v>4469</v>
      </c>
      <c r="K1158" t="str">
        <f>"11001"</f>
        <v>11001</v>
      </c>
    </row>
    <row r="1159" spans="1:11" customFormat="1" x14ac:dyDescent="0.25">
      <c r="A1159" t="str">
        <f t="shared" si="166"/>
        <v>11</v>
      </c>
      <c r="B1159" t="s">
        <v>237</v>
      </c>
      <c r="C1159" t="str">
        <f t="shared" si="173"/>
        <v>012</v>
      </c>
      <c r="D1159" t="s">
        <v>237</v>
      </c>
      <c r="E1159" t="str">
        <f t="shared" si="177"/>
        <v>05</v>
      </c>
      <c r="F1159" t="str">
        <f>"002"</f>
        <v>002</v>
      </c>
      <c r="G1159" t="str">
        <f>""</f>
        <v/>
      </c>
      <c r="H1159" t="s">
        <v>3</v>
      </c>
      <c r="I1159" t="s">
        <v>1331</v>
      </c>
      <c r="J1159" t="s">
        <v>4469</v>
      </c>
      <c r="K1159" t="str">
        <f>"11001"</f>
        <v>11001</v>
      </c>
    </row>
    <row r="1160" spans="1:11" customFormat="1" x14ac:dyDescent="0.25">
      <c r="A1160" t="str">
        <f t="shared" si="166"/>
        <v>11</v>
      </c>
      <c r="B1160" t="s">
        <v>237</v>
      </c>
      <c r="C1160" t="str">
        <f t="shared" si="173"/>
        <v>012</v>
      </c>
      <c r="D1160" t="s">
        <v>237</v>
      </c>
      <c r="E1160" t="str">
        <f t="shared" si="177"/>
        <v>05</v>
      </c>
      <c r="F1160" t="str">
        <f>"004"</f>
        <v>004</v>
      </c>
      <c r="G1160" t="str">
        <f>""</f>
        <v/>
      </c>
      <c r="H1160" t="s">
        <v>3</v>
      </c>
      <c r="I1160" t="s">
        <v>1332</v>
      </c>
      <c r="J1160" t="s">
        <v>4470</v>
      </c>
      <c r="K1160" t="str">
        <f>"11002"</f>
        <v>11002</v>
      </c>
    </row>
    <row r="1161" spans="1:11" customFormat="1" x14ac:dyDescent="0.25">
      <c r="A1161" t="str">
        <f t="shared" si="166"/>
        <v>11</v>
      </c>
      <c r="B1161" t="s">
        <v>237</v>
      </c>
      <c r="C1161" t="str">
        <f t="shared" si="173"/>
        <v>012</v>
      </c>
      <c r="D1161" t="s">
        <v>237</v>
      </c>
      <c r="E1161" t="str">
        <f t="shared" si="177"/>
        <v>05</v>
      </c>
      <c r="F1161" t="str">
        <f>"005"</f>
        <v>005</v>
      </c>
      <c r="G1161" t="str">
        <f>""</f>
        <v/>
      </c>
      <c r="H1161" t="s">
        <v>1</v>
      </c>
      <c r="I1161" t="s">
        <v>1330</v>
      </c>
      <c r="J1161" t="s">
        <v>4468</v>
      </c>
      <c r="K1161" t="str">
        <f>"11002"</f>
        <v>11002</v>
      </c>
    </row>
    <row r="1162" spans="1:11" customFormat="1" x14ac:dyDescent="0.25">
      <c r="A1162" t="str">
        <f t="shared" si="166"/>
        <v>11</v>
      </c>
      <c r="B1162" t="s">
        <v>237</v>
      </c>
      <c r="C1162" t="str">
        <f t="shared" si="173"/>
        <v>012</v>
      </c>
      <c r="D1162" t="s">
        <v>237</v>
      </c>
      <c r="E1162" t="str">
        <f t="shared" si="177"/>
        <v>05</v>
      </c>
      <c r="F1162" t="str">
        <f>"005"</f>
        <v>005</v>
      </c>
      <c r="G1162" t="str">
        <f>""</f>
        <v/>
      </c>
      <c r="H1162" t="s">
        <v>0</v>
      </c>
      <c r="I1162" t="s">
        <v>1330</v>
      </c>
      <c r="J1162" t="s">
        <v>4468</v>
      </c>
      <c r="K1162" t="str">
        <f>"11002"</f>
        <v>11002</v>
      </c>
    </row>
    <row r="1163" spans="1:11" customFormat="1" x14ac:dyDescent="0.25">
      <c r="A1163" t="str">
        <f t="shared" si="166"/>
        <v>11</v>
      </c>
      <c r="B1163" t="s">
        <v>237</v>
      </c>
      <c r="C1163" t="str">
        <f t="shared" si="173"/>
        <v>012</v>
      </c>
      <c r="D1163" t="s">
        <v>237</v>
      </c>
      <c r="E1163" t="str">
        <f t="shared" si="177"/>
        <v>05</v>
      </c>
      <c r="F1163" t="str">
        <f>"006"</f>
        <v>006</v>
      </c>
      <c r="G1163" t="str">
        <f>""</f>
        <v/>
      </c>
      <c r="H1163" t="s">
        <v>3</v>
      </c>
      <c r="I1163" t="s">
        <v>1332</v>
      </c>
      <c r="J1163" t="s">
        <v>4470</v>
      </c>
      <c r="K1163" t="str">
        <f>"11002"</f>
        <v>11002</v>
      </c>
    </row>
    <row r="1164" spans="1:11" customFormat="1" x14ac:dyDescent="0.25">
      <c r="A1164" t="str">
        <f t="shared" si="166"/>
        <v>11</v>
      </c>
      <c r="B1164" t="s">
        <v>237</v>
      </c>
      <c r="C1164" t="str">
        <f t="shared" si="173"/>
        <v>012</v>
      </c>
      <c r="D1164" t="s">
        <v>237</v>
      </c>
      <c r="E1164" t="str">
        <f>"06"</f>
        <v>06</v>
      </c>
      <c r="F1164" t="str">
        <f>"001"</f>
        <v>001</v>
      </c>
      <c r="G1164" t="str">
        <f>""</f>
        <v/>
      </c>
      <c r="H1164" t="s">
        <v>3</v>
      </c>
      <c r="I1164" t="s">
        <v>1321</v>
      </c>
      <c r="J1164" t="s">
        <v>4459</v>
      </c>
      <c r="K1164" t="str">
        <f>"11001"</f>
        <v>11001</v>
      </c>
    </row>
    <row r="1165" spans="1:11" customFormat="1" x14ac:dyDescent="0.25">
      <c r="A1165" t="str">
        <f t="shared" si="166"/>
        <v>11</v>
      </c>
      <c r="B1165" t="s">
        <v>237</v>
      </c>
      <c r="C1165" t="str">
        <f t="shared" si="173"/>
        <v>012</v>
      </c>
      <c r="D1165" t="s">
        <v>237</v>
      </c>
      <c r="E1165" t="str">
        <f>"06"</f>
        <v>06</v>
      </c>
      <c r="F1165" t="str">
        <f>"002"</f>
        <v>002</v>
      </c>
      <c r="G1165" t="str">
        <f>""</f>
        <v/>
      </c>
      <c r="H1165" t="s">
        <v>3</v>
      </c>
      <c r="I1165" t="s">
        <v>1333</v>
      </c>
      <c r="J1165" t="s">
        <v>4471</v>
      </c>
      <c r="K1165" t="str">
        <f>"11005"</f>
        <v>11005</v>
      </c>
    </row>
    <row r="1166" spans="1:11" customFormat="1" x14ac:dyDescent="0.25">
      <c r="A1166" t="str">
        <f t="shared" si="166"/>
        <v>11</v>
      </c>
      <c r="B1166" t="s">
        <v>237</v>
      </c>
      <c r="C1166" t="str">
        <f t="shared" si="173"/>
        <v>012</v>
      </c>
      <c r="D1166" t="s">
        <v>237</v>
      </c>
      <c r="E1166" t="str">
        <f>"06"</f>
        <v>06</v>
      </c>
      <c r="F1166" t="str">
        <f>"003"</f>
        <v>003</v>
      </c>
      <c r="G1166" t="str">
        <f>""</f>
        <v/>
      </c>
      <c r="H1166" t="s">
        <v>3</v>
      </c>
      <c r="I1166" t="s">
        <v>25</v>
      </c>
      <c r="J1166" t="s">
        <v>4472</v>
      </c>
      <c r="K1166" t="str">
        <f>"11005"</f>
        <v>11005</v>
      </c>
    </row>
    <row r="1167" spans="1:11" customFormat="1" x14ac:dyDescent="0.25">
      <c r="A1167" t="str">
        <f t="shared" si="166"/>
        <v>11</v>
      </c>
      <c r="B1167" t="s">
        <v>237</v>
      </c>
      <c r="C1167" t="str">
        <f t="shared" si="173"/>
        <v>012</v>
      </c>
      <c r="D1167" t="s">
        <v>237</v>
      </c>
      <c r="E1167" t="str">
        <f>"06"</f>
        <v>06</v>
      </c>
      <c r="F1167" t="str">
        <f>"005"</f>
        <v>005</v>
      </c>
      <c r="G1167" t="str">
        <f>""</f>
        <v/>
      </c>
      <c r="H1167" t="s">
        <v>3</v>
      </c>
      <c r="I1167" t="s">
        <v>1334</v>
      </c>
      <c r="J1167" t="s">
        <v>4473</v>
      </c>
      <c r="K1167" t="str">
        <f>"11006"</f>
        <v>11006</v>
      </c>
    </row>
    <row r="1168" spans="1:11" customFormat="1" x14ac:dyDescent="0.25">
      <c r="A1168" t="str">
        <f t="shared" si="166"/>
        <v>11</v>
      </c>
      <c r="B1168" t="s">
        <v>237</v>
      </c>
      <c r="C1168" t="str">
        <f t="shared" si="173"/>
        <v>012</v>
      </c>
      <c r="D1168" t="s">
        <v>237</v>
      </c>
      <c r="E1168" t="str">
        <f>"07"</f>
        <v>07</v>
      </c>
      <c r="F1168" t="str">
        <f>"001"</f>
        <v>001</v>
      </c>
      <c r="G1168" t="str">
        <f>""</f>
        <v/>
      </c>
      <c r="H1168" t="s">
        <v>3</v>
      </c>
      <c r="I1168" t="s">
        <v>1335</v>
      </c>
      <c r="J1168" t="s">
        <v>4474</v>
      </c>
      <c r="K1168" t="str">
        <f>"11005"</f>
        <v>11005</v>
      </c>
    </row>
    <row r="1169" spans="1:11" customFormat="1" x14ac:dyDescent="0.25">
      <c r="A1169" t="str">
        <f t="shared" si="166"/>
        <v>11</v>
      </c>
      <c r="B1169" t="s">
        <v>237</v>
      </c>
      <c r="C1169" t="str">
        <f t="shared" si="173"/>
        <v>012</v>
      </c>
      <c r="D1169" t="s">
        <v>237</v>
      </c>
      <c r="E1169" t="str">
        <f>"07"</f>
        <v>07</v>
      </c>
      <c r="F1169" t="str">
        <f>"002"</f>
        <v>002</v>
      </c>
      <c r="G1169" t="str">
        <f>""</f>
        <v/>
      </c>
      <c r="H1169" t="s">
        <v>1</v>
      </c>
      <c r="I1169" t="s">
        <v>1336</v>
      </c>
      <c r="J1169" t="s">
        <v>4475</v>
      </c>
      <c r="K1169" t="str">
        <f>"11006"</f>
        <v>11006</v>
      </c>
    </row>
    <row r="1170" spans="1:11" customFormat="1" x14ac:dyDescent="0.25">
      <c r="A1170" t="str">
        <f t="shared" si="166"/>
        <v>11</v>
      </c>
      <c r="B1170" t="s">
        <v>237</v>
      </c>
      <c r="C1170" t="str">
        <f t="shared" si="173"/>
        <v>012</v>
      </c>
      <c r="D1170" t="s">
        <v>237</v>
      </c>
      <c r="E1170" t="str">
        <f>"07"</f>
        <v>07</v>
      </c>
      <c r="F1170" t="str">
        <f>"002"</f>
        <v>002</v>
      </c>
      <c r="G1170" t="str">
        <f>""</f>
        <v/>
      </c>
      <c r="H1170" t="s">
        <v>0</v>
      </c>
      <c r="I1170" t="s">
        <v>1336</v>
      </c>
      <c r="J1170" t="s">
        <v>4475</v>
      </c>
      <c r="K1170" t="str">
        <f>"11006"</f>
        <v>11006</v>
      </c>
    </row>
    <row r="1171" spans="1:11" customFormat="1" x14ac:dyDescent="0.25">
      <c r="A1171" t="str">
        <f t="shared" si="166"/>
        <v>11</v>
      </c>
      <c r="B1171" t="s">
        <v>237</v>
      </c>
      <c r="C1171" t="str">
        <f t="shared" si="173"/>
        <v>012</v>
      </c>
      <c r="D1171" t="s">
        <v>237</v>
      </c>
      <c r="E1171" t="str">
        <f>"07"</f>
        <v>07</v>
      </c>
      <c r="F1171" t="str">
        <f>"005"</f>
        <v>005</v>
      </c>
      <c r="G1171" t="str">
        <f>""</f>
        <v/>
      </c>
      <c r="H1171" t="s">
        <v>3</v>
      </c>
      <c r="I1171" t="s">
        <v>1334</v>
      </c>
      <c r="J1171" t="s">
        <v>4473</v>
      </c>
      <c r="K1171" t="str">
        <f>"11006"</f>
        <v>11006</v>
      </c>
    </row>
    <row r="1172" spans="1:11" customFormat="1" x14ac:dyDescent="0.25">
      <c r="A1172" t="str">
        <f t="shared" ref="A1172:A1235" si="178">"11"</f>
        <v>11</v>
      </c>
      <c r="B1172" t="s">
        <v>237</v>
      </c>
      <c r="C1172" t="str">
        <f t="shared" si="173"/>
        <v>012</v>
      </c>
      <c r="D1172" t="s">
        <v>237</v>
      </c>
      <c r="E1172" t="str">
        <f>"07"</f>
        <v>07</v>
      </c>
      <c r="F1172" t="str">
        <f>"006"</f>
        <v>006</v>
      </c>
      <c r="G1172" t="str">
        <f>""</f>
        <v/>
      </c>
      <c r="H1172" t="s">
        <v>3</v>
      </c>
      <c r="I1172" t="s">
        <v>1337</v>
      </c>
      <c r="J1172" t="s">
        <v>4476</v>
      </c>
      <c r="K1172" t="str">
        <f>"11006"</f>
        <v>11006</v>
      </c>
    </row>
    <row r="1173" spans="1:11" customFormat="1" x14ac:dyDescent="0.25">
      <c r="A1173" t="str">
        <f t="shared" si="178"/>
        <v>11</v>
      </c>
      <c r="B1173" t="s">
        <v>237</v>
      </c>
      <c r="C1173" t="str">
        <f t="shared" si="173"/>
        <v>012</v>
      </c>
      <c r="D1173" t="s">
        <v>237</v>
      </c>
      <c r="E1173" t="str">
        <f t="shared" ref="E1173:E1204" si="179">"08"</f>
        <v>08</v>
      </c>
      <c r="F1173" t="str">
        <f>"001"</f>
        <v>001</v>
      </c>
      <c r="G1173" t="str">
        <f>""</f>
        <v/>
      </c>
      <c r="H1173" t="s">
        <v>3</v>
      </c>
      <c r="I1173" t="s">
        <v>1338</v>
      </c>
      <c r="J1173" t="s">
        <v>4477</v>
      </c>
      <c r="K1173" t="str">
        <f>"11008"</f>
        <v>11008</v>
      </c>
    </row>
    <row r="1174" spans="1:11" customFormat="1" x14ac:dyDescent="0.25">
      <c r="A1174" t="str">
        <f t="shared" si="178"/>
        <v>11</v>
      </c>
      <c r="B1174" t="s">
        <v>237</v>
      </c>
      <c r="C1174" t="str">
        <f t="shared" si="173"/>
        <v>012</v>
      </c>
      <c r="D1174" t="s">
        <v>237</v>
      </c>
      <c r="E1174" t="str">
        <f t="shared" si="179"/>
        <v>08</v>
      </c>
      <c r="F1174" t="str">
        <f>"002"</f>
        <v>002</v>
      </c>
      <c r="G1174" t="str">
        <f>""</f>
        <v/>
      </c>
      <c r="H1174" t="s">
        <v>3</v>
      </c>
      <c r="I1174" t="s">
        <v>1339</v>
      </c>
      <c r="J1174" t="s">
        <v>4478</v>
      </c>
      <c r="K1174" t="str">
        <f>"11007"</f>
        <v>11007</v>
      </c>
    </row>
    <row r="1175" spans="1:11" customFormat="1" x14ac:dyDescent="0.25">
      <c r="A1175" t="str">
        <f t="shared" si="178"/>
        <v>11</v>
      </c>
      <c r="B1175" t="s">
        <v>237</v>
      </c>
      <c r="C1175" t="str">
        <f t="shared" si="173"/>
        <v>012</v>
      </c>
      <c r="D1175" t="s">
        <v>237</v>
      </c>
      <c r="E1175" t="str">
        <f t="shared" si="179"/>
        <v>08</v>
      </c>
      <c r="F1175" t="str">
        <f>"003"</f>
        <v>003</v>
      </c>
      <c r="G1175" t="str">
        <f>""</f>
        <v/>
      </c>
      <c r="H1175" t="s">
        <v>1</v>
      </c>
      <c r="I1175" t="s">
        <v>124</v>
      </c>
      <c r="J1175" t="s">
        <v>4479</v>
      </c>
      <c r="K1175" t="str">
        <f>"11007"</f>
        <v>11007</v>
      </c>
    </row>
    <row r="1176" spans="1:11" customFormat="1" x14ac:dyDescent="0.25">
      <c r="A1176" t="str">
        <f t="shared" si="178"/>
        <v>11</v>
      </c>
      <c r="B1176" t="s">
        <v>237</v>
      </c>
      <c r="C1176" t="str">
        <f t="shared" si="173"/>
        <v>012</v>
      </c>
      <c r="D1176" t="s">
        <v>237</v>
      </c>
      <c r="E1176" t="str">
        <f t="shared" si="179"/>
        <v>08</v>
      </c>
      <c r="F1176" t="str">
        <f>"003"</f>
        <v>003</v>
      </c>
      <c r="G1176" t="str">
        <f>""</f>
        <v/>
      </c>
      <c r="H1176" t="s">
        <v>0</v>
      </c>
      <c r="I1176" t="s">
        <v>124</v>
      </c>
      <c r="J1176" t="s">
        <v>4479</v>
      </c>
      <c r="K1176" t="str">
        <f>"11007"</f>
        <v>11007</v>
      </c>
    </row>
    <row r="1177" spans="1:11" customFormat="1" x14ac:dyDescent="0.25">
      <c r="A1177" t="str">
        <f t="shared" si="178"/>
        <v>11</v>
      </c>
      <c r="B1177" t="s">
        <v>237</v>
      </c>
      <c r="C1177" t="str">
        <f t="shared" si="173"/>
        <v>012</v>
      </c>
      <c r="D1177" t="s">
        <v>237</v>
      </c>
      <c r="E1177" t="str">
        <f t="shared" si="179"/>
        <v>08</v>
      </c>
      <c r="F1177" t="str">
        <f>"004"</f>
        <v>004</v>
      </c>
      <c r="G1177" t="str">
        <f>""</f>
        <v/>
      </c>
      <c r="H1177" t="s">
        <v>3</v>
      </c>
      <c r="I1177" t="s">
        <v>124</v>
      </c>
      <c r="J1177" t="s">
        <v>4479</v>
      </c>
      <c r="K1177" t="str">
        <f>"11007"</f>
        <v>11007</v>
      </c>
    </row>
    <row r="1178" spans="1:11" customFormat="1" x14ac:dyDescent="0.25">
      <c r="A1178" t="str">
        <f t="shared" si="178"/>
        <v>11</v>
      </c>
      <c r="B1178" t="s">
        <v>237</v>
      </c>
      <c r="C1178" t="str">
        <f t="shared" si="173"/>
        <v>012</v>
      </c>
      <c r="D1178" t="s">
        <v>237</v>
      </c>
      <c r="E1178" t="str">
        <f t="shared" si="179"/>
        <v>08</v>
      </c>
      <c r="F1178" t="str">
        <f>"005"</f>
        <v>005</v>
      </c>
      <c r="G1178" t="str">
        <f>""</f>
        <v/>
      </c>
      <c r="H1178" t="s">
        <v>3</v>
      </c>
      <c r="I1178" t="s">
        <v>1340</v>
      </c>
      <c r="J1178" t="s">
        <v>4480</v>
      </c>
      <c r="K1178" t="str">
        <f>"11008"</f>
        <v>11008</v>
      </c>
    </row>
    <row r="1179" spans="1:11" customFormat="1" x14ac:dyDescent="0.25">
      <c r="A1179" t="str">
        <f t="shared" si="178"/>
        <v>11</v>
      </c>
      <c r="B1179" t="s">
        <v>237</v>
      </c>
      <c r="C1179" t="str">
        <f t="shared" si="173"/>
        <v>012</v>
      </c>
      <c r="D1179" t="s">
        <v>237</v>
      </c>
      <c r="E1179" t="str">
        <f t="shared" si="179"/>
        <v>08</v>
      </c>
      <c r="F1179" t="str">
        <f>"006"</f>
        <v>006</v>
      </c>
      <c r="G1179" t="str">
        <f>""</f>
        <v/>
      </c>
      <c r="H1179" t="s">
        <v>1</v>
      </c>
      <c r="I1179" t="s">
        <v>1341</v>
      </c>
      <c r="J1179" t="s">
        <v>4481</v>
      </c>
      <c r="K1179" t="str">
        <f>"11008"</f>
        <v>11008</v>
      </c>
    </row>
    <row r="1180" spans="1:11" customFormat="1" x14ac:dyDescent="0.25">
      <c r="A1180" t="str">
        <f t="shared" si="178"/>
        <v>11</v>
      </c>
      <c r="B1180" t="s">
        <v>237</v>
      </c>
      <c r="C1180" t="str">
        <f t="shared" si="173"/>
        <v>012</v>
      </c>
      <c r="D1180" t="s">
        <v>237</v>
      </c>
      <c r="E1180" t="str">
        <f t="shared" si="179"/>
        <v>08</v>
      </c>
      <c r="F1180" t="str">
        <f>"006"</f>
        <v>006</v>
      </c>
      <c r="G1180" t="str">
        <f>""</f>
        <v/>
      </c>
      <c r="H1180" t="s">
        <v>0</v>
      </c>
      <c r="I1180" t="s">
        <v>1341</v>
      </c>
      <c r="J1180" t="s">
        <v>4481</v>
      </c>
      <c r="K1180" t="str">
        <f>"11008"</f>
        <v>11008</v>
      </c>
    </row>
    <row r="1181" spans="1:11" customFormat="1" x14ac:dyDescent="0.25">
      <c r="A1181" t="str">
        <f t="shared" si="178"/>
        <v>11</v>
      </c>
      <c r="B1181" t="s">
        <v>237</v>
      </c>
      <c r="C1181" t="str">
        <f t="shared" si="173"/>
        <v>012</v>
      </c>
      <c r="D1181" t="s">
        <v>237</v>
      </c>
      <c r="E1181" t="str">
        <f t="shared" si="179"/>
        <v>08</v>
      </c>
      <c r="F1181" t="str">
        <f>"007"</f>
        <v>007</v>
      </c>
      <c r="G1181" t="str">
        <f>""</f>
        <v/>
      </c>
      <c r="H1181" t="s">
        <v>3</v>
      </c>
      <c r="I1181" t="s">
        <v>1342</v>
      </c>
      <c r="J1181" t="s">
        <v>4482</v>
      </c>
      <c r="K1181" t="str">
        <f>"11007"</f>
        <v>11007</v>
      </c>
    </row>
    <row r="1182" spans="1:11" customFormat="1" x14ac:dyDescent="0.25">
      <c r="A1182" t="str">
        <f t="shared" si="178"/>
        <v>11</v>
      </c>
      <c r="B1182" t="s">
        <v>237</v>
      </c>
      <c r="C1182" t="str">
        <f t="shared" si="173"/>
        <v>012</v>
      </c>
      <c r="D1182" t="s">
        <v>237</v>
      </c>
      <c r="E1182" t="str">
        <f t="shared" si="179"/>
        <v>08</v>
      </c>
      <c r="F1182" t="str">
        <f>"008"</f>
        <v>008</v>
      </c>
      <c r="G1182" t="str">
        <f>""</f>
        <v/>
      </c>
      <c r="H1182" t="s">
        <v>3</v>
      </c>
      <c r="I1182" t="s">
        <v>1342</v>
      </c>
      <c r="J1182" t="s">
        <v>4482</v>
      </c>
      <c r="K1182" t="str">
        <f>"11007"</f>
        <v>11007</v>
      </c>
    </row>
    <row r="1183" spans="1:11" customFormat="1" x14ac:dyDescent="0.25">
      <c r="A1183" t="str">
        <f t="shared" si="178"/>
        <v>11</v>
      </c>
      <c r="B1183" t="s">
        <v>237</v>
      </c>
      <c r="C1183" t="str">
        <f t="shared" si="173"/>
        <v>012</v>
      </c>
      <c r="D1183" t="s">
        <v>237</v>
      </c>
      <c r="E1183" t="str">
        <f t="shared" si="179"/>
        <v>08</v>
      </c>
      <c r="F1183" t="str">
        <f>"009"</f>
        <v>009</v>
      </c>
      <c r="G1183" t="str">
        <f>""</f>
        <v/>
      </c>
      <c r="H1183" t="s">
        <v>3</v>
      </c>
      <c r="I1183" t="s">
        <v>1343</v>
      </c>
      <c r="J1183" t="s">
        <v>4483</v>
      </c>
      <c r="K1183" t="str">
        <f>"11008"</f>
        <v>11008</v>
      </c>
    </row>
    <row r="1184" spans="1:11" customFormat="1" x14ac:dyDescent="0.25">
      <c r="A1184" t="str">
        <f t="shared" si="178"/>
        <v>11</v>
      </c>
      <c r="B1184" t="s">
        <v>237</v>
      </c>
      <c r="C1184" t="str">
        <f t="shared" si="173"/>
        <v>012</v>
      </c>
      <c r="D1184" t="s">
        <v>237</v>
      </c>
      <c r="E1184" t="str">
        <f t="shared" si="179"/>
        <v>08</v>
      </c>
      <c r="F1184" t="str">
        <f>"010"</f>
        <v>010</v>
      </c>
      <c r="G1184" t="str">
        <f>""</f>
        <v/>
      </c>
      <c r="H1184" t="s">
        <v>3</v>
      </c>
      <c r="I1184" t="s">
        <v>1344</v>
      </c>
      <c r="J1184" t="s">
        <v>4484</v>
      </c>
      <c r="K1184" t="str">
        <f>"11007"</f>
        <v>11007</v>
      </c>
    </row>
    <row r="1185" spans="1:11" customFormat="1" x14ac:dyDescent="0.25">
      <c r="A1185" t="str">
        <f t="shared" si="178"/>
        <v>11</v>
      </c>
      <c r="B1185" t="s">
        <v>237</v>
      </c>
      <c r="C1185" t="str">
        <f t="shared" si="173"/>
        <v>012</v>
      </c>
      <c r="D1185" t="s">
        <v>237</v>
      </c>
      <c r="E1185" t="str">
        <f t="shared" si="179"/>
        <v>08</v>
      </c>
      <c r="F1185" t="str">
        <f>"011"</f>
        <v>011</v>
      </c>
      <c r="G1185" t="str">
        <f>""</f>
        <v/>
      </c>
      <c r="H1185" t="s">
        <v>3</v>
      </c>
      <c r="I1185" t="s">
        <v>1345</v>
      </c>
      <c r="J1185" t="s">
        <v>4485</v>
      </c>
      <c r="K1185" t="str">
        <f>"11012"</f>
        <v>11012</v>
      </c>
    </row>
    <row r="1186" spans="1:11" customFormat="1" x14ac:dyDescent="0.25">
      <c r="A1186" t="str">
        <f t="shared" si="178"/>
        <v>11</v>
      </c>
      <c r="B1186" t="s">
        <v>237</v>
      </c>
      <c r="C1186" t="str">
        <f t="shared" si="173"/>
        <v>012</v>
      </c>
      <c r="D1186" t="s">
        <v>237</v>
      </c>
      <c r="E1186" t="str">
        <f t="shared" si="179"/>
        <v>08</v>
      </c>
      <c r="F1186" t="str">
        <f>"012"</f>
        <v>012</v>
      </c>
      <c r="G1186" t="str">
        <f>""</f>
        <v/>
      </c>
      <c r="H1186" t="s">
        <v>1</v>
      </c>
      <c r="I1186" t="s">
        <v>1346</v>
      </c>
      <c r="J1186" t="s">
        <v>4486</v>
      </c>
      <c r="K1186" t="str">
        <f>"11007"</f>
        <v>11007</v>
      </c>
    </row>
    <row r="1187" spans="1:11" customFormat="1" x14ac:dyDescent="0.25">
      <c r="A1187" t="str">
        <f t="shared" si="178"/>
        <v>11</v>
      </c>
      <c r="B1187" t="s">
        <v>237</v>
      </c>
      <c r="C1187" t="str">
        <f t="shared" si="173"/>
        <v>012</v>
      </c>
      <c r="D1187" t="s">
        <v>237</v>
      </c>
      <c r="E1187" t="str">
        <f t="shared" si="179"/>
        <v>08</v>
      </c>
      <c r="F1187" t="str">
        <f>"012"</f>
        <v>012</v>
      </c>
      <c r="G1187" t="str">
        <f>""</f>
        <v/>
      </c>
      <c r="H1187" t="s">
        <v>0</v>
      </c>
      <c r="I1187" t="s">
        <v>1346</v>
      </c>
      <c r="J1187" t="s">
        <v>4486</v>
      </c>
      <c r="K1187" t="str">
        <f>"11007"</f>
        <v>11007</v>
      </c>
    </row>
    <row r="1188" spans="1:11" customFormat="1" x14ac:dyDescent="0.25">
      <c r="A1188" t="str">
        <f t="shared" si="178"/>
        <v>11</v>
      </c>
      <c r="B1188" t="s">
        <v>237</v>
      </c>
      <c r="C1188" t="str">
        <f t="shared" si="173"/>
        <v>012</v>
      </c>
      <c r="D1188" t="s">
        <v>237</v>
      </c>
      <c r="E1188" t="str">
        <f t="shared" si="179"/>
        <v>08</v>
      </c>
      <c r="F1188" t="str">
        <f>"013"</f>
        <v>013</v>
      </c>
      <c r="G1188" t="str">
        <f>""</f>
        <v/>
      </c>
      <c r="H1188" t="s">
        <v>1</v>
      </c>
      <c r="I1188" t="s">
        <v>1347</v>
      </c>
      <c r="J1188" t="s">
        <v>4487</v>
      </c>
      <c r="K1188" t="str">
        <f>"11008"</f>
        <v>11008</v>
      </c>
    </row>
    <row r="1189" spans="1:11" customFormat="1" x14ac:dyDescent="0.25">
      <c r="A1189" t="str">
        <f t="shared" si="178"/>
        <v>11</v>
      </c>
      <c r="B1189" t="s">
        <v>237</v>
      </c>
      <c r="C1189" t="str">
        <f t="shared" si="173"/>
        <v>012</v>
      </c>
      <c r="D1189" t="s">
        <v>237</v>
      </c>
      <c r="E1189" t="str">
        <f t="shared" si="179"/>
        <v>08</v>
      </c>
      <c r="F1189" t="str">
        <f>"013"</f>
        <v>013</v>
      </c>
      <c r="G1189" t="str">
        <f>""</f>
        <v/>
      </c>
      <c r="H1189" t="s">
        <v>0</v>
      </c>
      <c r="I1189" t="s">
        <v>1347</v>
      </c>
      <c r="J1189" t="s">
        <v>4487</v>
      </c>
      <c r="K1189" t="str">
        <f>"11008"</f>
        <v>11008</v>
      </c>
    </row>
    <row r="1190" spans="1:11" customFormat="1" x14ac:dyDescent="0.25">
      <c r="A1190" t="str">
        <f t="shared" si="178"/>
        <v>11</v>
      </c>
      <c r="B1190" t="s">
        <v>237</v>
      </c>
      <c r="C1190" t="str">
        <f t="shared" si="173"/>
        <v>012</v>
      </c>
      <c r="D1190" t="s">
        <v>237</v>
      </c>
      <c r="E1190" t="str">
        <f t="shared" si="179"/>
        <v>08</v>
      </c>
      <c r="F1190" t="str">
        <f>"014"</f>
        <v>014</v>
      </c>
      <c r="G1190" t="str">
        <f>""</f>
        <v/>
      </c>
      <c r="H1190" t="s">
        <v>3</v>
      </c>
      <c r="I1190" t="s">
        <v>1346</v>
      </c>
      <c r="J1190" t="s">
        <v>4486</v>
      </c>
      <c r="K1190" t="str">
        <f>"11007"</f>
        <v>11007</v>
      </c>
    </row>
    <row r="1191" spans="1:11" customFormat="1" x14ac:dyDescent="0.25">
      <c r="A1191" t="str">
        <f t="shared" si="178"/>
        <v>11</v>
      </c>
      <c r="B1191" t="s">
        <v>237</v>
      </c>
      <c r="C1191" t="str">
        <f t="shared" si="173"/>
        <v>012</v>
      </c>
      <c r="D1191" t="s">
        <v>237</v>
      </c>
      <c r="E1191" t="str">
        <f t="shared" si="179"/>
        <v>08</v>
      </c>
      <c r="F1191" t="str">
        <f>"015"</f>
        <v>015</v>
      </c>
      <c r="G1191" t="str">
        <f>""</f>
        <v/>
      </c>
      <c r="H1191" t="s">
        <v>3</v>
      </c>
      <c r="I1191" t="s">
        <v>1345</v>
      </c>
      <c r="J1191" t="s">
        <v>4485</v>
      </c>
      <c r="K1191" t="str">
        <f>"11012"</f>
        <v>11012</v>
      </c>
    </row>
    <row r="1192" spans="1:11" customFormat="1" x14ac:dyDescent="0.25">
      <c r="A1192" t="str">
        <f t="shared" si="178"/>
        <v>11</v>
      </c>
      <c r="B1192" t="s">
        <v>237</v>
      </c>
      <c r="C1192" t="str">
        <f t="shared" si="173"/>
        <v>012</v>
      </c>
      <c r="D1192" t="s">
        <v>237</v>
      </c>
      <c r="E1192" t="str">
        <f t="shared" si="179"/>
        <v>08</v>
      </c>
      <c r="F1192" t="str">
        <f>"016"</f>
        <v>016</v>
      </c>
      <c r="G1192" t="str">
        <f>""</f>
        <v/>
      </c>
      <c r="H1192" t="s">
        <v>3</v>
      </c>
      <c r="I1192" t="s">
        <v>1348</v>
      </c>
      <c r="J1192" t="s">
        <v>4488</v>
      </c>
      <c r="K1192" t="str">
        <f>"11012"</f>
        <v>11012</v>
      </c>
    </row>
    <row r="1193" spans="1:11" customFormat="1" x14ac:dyDescent="0.25">
      <c r="A1193" t="str">
        <f t="shared" si="178"/>
        <v>11</v>
      </c>
      <c r="B1193" t="s">
        <v>237</v>
      </c>
      <c r="C1193" t="str">
        <f t="shared" si="173"/>
        <v>012</v>
      </c>
      <c r="D1193" t="s">
        <v>237</v>
      </c>
      <c r="E1193" t="str">
        <f t="shared" si="179"/>
        <v>08</v>
      </c>
      <c r="F1193" t="str">
        <f>"017"</f>
        <v>017</v>
      </c>
      <c r="G1193" t="str">
        <f>""</f>
        <v/>
      </c>
      <c r="H1193" t="s">
        <v>1</v>
      </c>
      <c r="I1193" t="s">
        <v>1343</v>
      </c>
      <c r="J1193" t="s">
        <v>4483</v>
      </c>
      <c r="K1193" t="str">
        <f>"11008"</f>
        <v>11008</v>
      </c>
    </row>
    <row r="1194" spans="1:11" customFormat="1" x14ac:dyDescent="0.25">
      <c r="A1194" t="str">
        <f t="shared" si="178"/>
        <v>11</v>
      </c>
      <c r="B1194" t="s">
        <v>237</v>
      </c>
      <c r="C1194" t="str">
        <f t="shared" ref="C1194:C1257" si="180">"012"</f>
        <v>012</v>
      </c>
      <c r="D1194" t="s">
        <v>237</v>
      </c>
      <c r="E1194" t="str">
        <f t="shared" si="179"/>
        <v>08</v>
      </c>
      <c r="F1194" t="str">
        <f>"017"</f>
        <v>017</v>
      </c>
      <c r="G1194" t="str">
        <f>""</f>
        <v/>
      </c>
      <c r="H1194" t="s">
        <v>0</v>
      </c>
      <c r="I1194" t="s">
        <v>1343</v>
      </c>
      <c r="J1194" t="s">
        <v>4483</v>
      </c>
      <c r="K1194" t="str">
        <f>"11008"</f>
        <v>11008</v>
      </c>
    </row>
    <row r="1195" spans="1:11" customFormat="1" x14ac:dyDescent="0.25">
      <c r="A1195" t="str">
        <f t="shared" si="178"/>
        <v>11</v>
      </c>
      <c r="B1195" t="s">
        <v>237</v>
      </c>
      <c r="C1195" t="str">
        <f t="shared" si="180"/>
        <v>012</v>
      </c>
      <c r="D1195" t="s">
        <v>237</v>
      </c>
      <c r="E1195" t="str">
        <f t="shared" si="179"/>
        <v>08</v>
      </c>
      <c r="F1195" t="str">
        <f>"018"</f>
        <v>018</v>
      </c>
      <c r="G1195" t="str">
        <f>""</f>
        <v/>
      </c>
      <c r="H1195" t="s">
        <v>3</v>
      </c>
      <c r="I1195" t="s">
        <v>1349</v>
      </c>
      <c r="J1195" t="s">
        <v>4489</v>
      </c>
      <c r="K1195" t="str">
        <f>"11012"</f>
        <v>11012</v>
      </c>
    </row>
    <row r="1196" spans="1:11" customFormat="1" x14ac:dyDescent="0.25">
      <c r="A1196" t="str">
        <f t="shared" si="178"/>
        <v>11</v>
      </c>
      <c r="B1196" t="s">
        <v>237</v>
      </c>
      <c r="C1196" t="str">
        <f t="shared" si="180"/>
        <v>012</v>
      </c>
      <c r="D1196" t="s">
        <v>237</v>
      </c>
      <c r="E1196" t="str">
        <f t="shared" si="179"/>
        <v>08</v>
      </c>
      <c r="F1196" t="str">
        <f>"019"</f>
        <v>019</v>
      </c>
      <c r="G1196" t="str">
        <f>""</f>
        <v/>
      </c>
      <c r="H1196" t="s">
        <v>1</v>
      </c>
      <c r="I1196" t="s">
        <v>1339</v>
      </c>
      <c r="J1196" t="s">
        <v>4478</v>
      </c>
      <c r="K1196" t="str">
        <f>"11007"</f>
        <v>11007</v>
      </c>
    </row>
    <row r="1197" spans="1:11" customFormat="1" x14ac:dyDescent="0.25">
      <c r="A1197" t="str">
        <f t="shared" si="178"/>
        <v>11</v>
      </c>
      <c r="B1197" t="s">
        <v>237</v>
      </c>
      <c r="C1197" t="str">
        <f t="shared" si="180"/>
        <v>012</v>
      </c>
      <c r="D1197" t="s">
        <v>237</v>
      </c>
      <c r="E1197" t="str">
        <f t="shared" si="179"/>
        <v>08</v>
      </c>
      <c r="F1197" t="str">
        <f>"019"</f>
        <v>019</v>
      </c>
      <c r="G1197" t="str">
        <f>""</f>
        <v/>
      </c>
      <c r="H1197" t="s">
        <v>0</v>
      </c>
      <c r="I1197" t="s">
        <v>1339</v>
      </c>
      <c r="J1197" t="s">
        <v>4478</v>
      </c>
      <c r="K1197" t="str">
        <f>"11007"</f>
        <v>11007</v>
      </c>
    </row>
    <row r="1198" spans="1:11" customFormat="1" x14ac:dyDescent="0.25">
      <c r="A1198" t="str">
        <f t="shared" si="178"/>
        <v>11</v>
      </c>
      <c r="B1198" t="s">
        <v>237</v>
      </c>
      <c r="C1198" t="str">
        <f t="shared" si="180"/>
        <v>012</v>
      </c>
      <c r="D1198" t="s">
        <v>237</v>
      </c>
      <c r="E1198" t="str">
        <f t="shared" si="179"/>
        <v>08</v>
      </c>
      <c r="F1198" t="str">
        <f>"020"</f>
        <v>020</v>
      </c>
      <c r="G1198" t="str">
        <f>""</f>
        <v/>
      </c>
      <c r="H1198" t="s">
        <v>3</v>
      </c>
      <c r="I1198" t="s">
        <v>124</v>
      </c>
      <c r="J1198" t="s">
        <v>4479</v>
      </c>
      <c r="K1198" t="str">
        <f>"11007"</f>
        <v>11007</v>
      </c>
    </row>
    <row r="1199" spans="1:11" customFormat="1" x14ac:dyDescent="0.25">
      <c r="A1199" t="str">
        <f t="shared" si="178"/>
        <v>11</v>
      </c>
      <c r="B1199" t="s">
        <v>237</v>
      </c>
      <c r="C1199" t="str">
        <f t="shared" si="180"/>
        <v>012</v>
      </c>
      <c r="D1199" t="s">
        <v>237</v>
      </c>
      <c r="E1199" t="str">
        <f t="shared" si="179"/>
        <v>08</v>
      </c>
      <c r="F1199" t="str">
        <f>"021"</f>
        <v>021</v>
      </c>
      <c r="G1199" t="str">
        <f>""</f>
        <v/>
      </c>
      <c r="H1199" t="s">
        <v>3</v>
      </c>
      <c r="I1199" t="s">
        <v>1340</v>
      </c>
      <c r="J1199" t="s">
        <v>4480</v>
      </c>
      <c r="K1199" t="str">
        <f>"11008"</f>
        <v>11008</v>
      </c>
    </row>
    <row r="1200" spans="1:11" customFormat="1" x14ac:dyDescent="0.25">
      <c r="A1200" t="str">
        <f t="shared" si="178"/>
        <v>11</v>
      </c>
      <c r="B1200" t="s">
        <v>237</v>
      </c>
      <c r="C1200" t="str">
        <f t="shared" si="180"/>
        <v>012</v>
      </c>
      <c r="D1200" t="s">
        <v>237</v>
      </c>
      <c r="E1200" t="str">
        <f t="shared" si="179"/>
        <v>08</v>
      </c>
      <c r="F1200" t="str">
        <f>"022"</f>
        <v>022</v>
      </c>
      <c r="G1200" t="str">
        <f>""</f>
        <v/>
      </c>
      <c r="H1200" t="s">
        <v>3</v>
      </c>
      <c r="I1200" t="s">
        <v>1345</v>
      </c>
      <c r="J1200" t="s">
        <v>4485</v>
      </c>
      <c r="K1200" t="str">
        <f>"11012"</f>
        <v>11012</v>
      </c>
    </row>
    <row r="1201" spans="1:11" customFormat="1" x14ac:dyDescent="0.25">
      <c r="A1201" t="str">
        <f t="shared" si="178"/>
        <v>11</v>
      </c>
      <c r="B1201" t="s">
        <v>237</v>
      </c>
      <c r="C1201" t="str">
        <f t="shared" si="180"/>
        <v>012</v>
      </c>
      <c r="D1201" t="s">
        <v>237</v>
      </c>
      <c r="E1201" t="str">
        <f t="shared" si="179"/>
        <v>08</v>
      </c>
      <c r="F1201" t="str">
        <f>"023"</f>
        <v>023</v>
      </c>
      <c r="G1201" t="str">
        <f>""</f>
        <v/>
      </c>
      <c r="H1201" t="s">
        <v>1</v>
      </c>
      <c r="I1201" t="s">
        <v>122</v>
      </c>
      <c r="J1201" t="s">
        <v>4490</v>
      </c>
      <c r="K1201" t="str">
        <f>"11012"</f>
        <v>11012</v>
      </c>
    </row>
    <row r="1202" spans="1:11" customFormat="1" x14ac:dyDescent="0.25">
      <c r="A1202" t="str">
        <f t="shared" si="178"/>
        <v>11</v>
      </c>
      <c r="B1202" t="s">
        <v>237</v>
      </c>
      <c r="C1202" t="str">
        <f t="shared" si="180"/>
        <v>012</v>
      </c>
      <c r="D1202" t="s">
        <v>237</v>
      </c>
      <c r="E1202" t="str">
        <f t="shared" si="179"/>
        <v>08</v>
      </c>
      <c r="F1202" t="str">
        <f>"023"</f>
        <v>023</v>
      </c>
      <c r="G1202" t="str">
        <f>""</f>
        <v/>
      </c>
      <c r="H1202" t="s">
        <v>0</v>
      </c>
      <c r="I1202" t="s">
        <v>122</v>
      </c>
      <c r="J1202" t="s">
        <v>4490</v>
      </c>
      <c r="K1202" t="str">
        <f>"11012"</f>
        <v>11012</v>
      </c>
    </row>
    <row r="1203" spans="1:11" customFormat="1" x14ac:dyDescent="0.25">
      <c r="A1203" t="str">
        <f t="shared" si="178"/>
        <v>11</v>
      </c>
      <c r="B1203" t="s">
        <v>237</v>
      </c>
      <c r="C1203" t="str">
        <f t="shared" si="180"/>
        <v>012</v>
      </c>
      <c r="D1203" t="s">
        <v>237</v>
      </c>
      <c r="E1203" t="str">
        <f t="shared" si="179"/>
        <v>08</v>
      </c>
      <c r="F1203" t="str">
        <f>"024"</f>
        <v>024</v>
      </c>
      <c r="G1203" t="str">
        <f>""</f>
        <v/>
      </c>
      <c r="H1203" t="s">
        <v>1</v>
      </c>
      <c r="I1203" t="s">
        <v>122</v>
      </c>
      <c r="J1203" t="s">
        <v>4490</v>
      </c>
      <c r="K1203" t="str">
        <f>"11012"</f>
        <v>11012</v>
      </c>
    </row>
    <row r="1204" spans="1:11" customFormat="1" x14ac:dyDescent="0.25">
      <c r="A1204" t="str">
        <f t="shared" si="178"/>
        <v>11</v>
      </c>
      <c r="B1204" t="s">
        <v>237</v>
      </c>
      <c r="C1204" t="str">
        <f t="shared" si="180"/>
        <v>012</v>
      </c>
      <c r="D1204" t="s">
        <v>237</v>
      </c>
      <c r="E1204" t="str">
        <f t="shared" si="179"/>
        <v>08</v>
      </c>
      <c r="F1204" t="str">
        <f>"024"</f>
        <v>024</v>
      </c>
      <c r="G1204" t="str">
        <f>""</f>
        <v/>
      </c>
      <c r="H1204" t="s">
        <v>0</v>
      </c>
      <c r="I1204" t="s">
        <v>122</v>
      </c>
      <c r="J1204" t="s">
        <v>4490</v>
      </c>
      <c r="K1204" t="str">
        <f>"11012"</f>
        <v>11012</v>
      </c>
    </row>
    <row r="1205" spans="1:11" customFormat="1" x14ac:dyDescent="0.25">
      <c r="A1205" t="str">
        <f t="shared" si="178"/>
        <v>11</v>
      </c>
      <c r="B1205" t="s">
        <v>237</v>
      </c>
      <c r="C1205" t="str">
        <f t="shared" si="180"/>
        <v>012</v>
      </c>
      <c r="D1205" t="s">
        <v>237</v>
      </c>
      <c r="E1205" t="str">
        <f t="shared" ref="E1205:E1237" si="181">"09"</f>
        <v>09</v>
      </c>
      <c r="F1205" t="str">
        <f>"001"</f>
        <v>001</v>
      </c>
      <c r="G1205" t="str">
        <f>""</f>
        <v/>
      </c>
      <c r="H1205" t="s">
        <v>1</v>
      </c>
      <c r="I1205" t="s">
        <v>1350</v>
      </c>
      <c r="J1205" t="s">
        <v>4491</v>
      </c>
      <c r="K1205" t="str">
        <f>"11008"</f>
        <v>11008</v>
      </c>
    </row>
    <row r="1206" spans="1:11" customFormat="1" x14ac:dyDescent="0.25">
      <c r="A1206" t="str">
        <f t="shared" si="178"/>
        <v>11</v>
      </c>
      <c r="B1206" t="s">
        <v>237</v>
      </c>
      <c r="C1206" t="str">
        <f t="shared" si="180"/>
        <v>012</v>
      </c>
      <c r="D1206" t="s">
        <v>237</v>
      </c>
      <c r="E1206" t="str">
        <f t="shared" si="181"/>
        <v>09</v>
      </c>
      <c r="F1206" t="str">
        <f>"001"</f>
        <v>001</v>
      </c>
      <c r="G1206" t="str">
        <f>""</f>
        <v/>
      </c>
      <c r="H1206" t="s">
        <v>0</v>
      </c>
      <c r="I1206" t="s">
        <v>1350</v>
      </c>
      <c r="J1206" t="s">
        <v>4491</v>
      </c>
      <c r="K1206" t="str">
        <f>"11008"</f>
        <v>11008</v>
      </c>
    </row>
    <row r="1207" spans="1:11" customFormat="1" x14ac:dyDescent="0.25">
      <c r="A1207" t="str">
        <f t="shared" si="178"/>
        <v>11</v>
      </c>
      <c r="B1207" t="s">
        <v>237</v>
      </c>
      <c r="C1207" t="str">
        <f t="shared" si="180"/>
        <v>012</v>
      </c>
      <c r="D1207" t="s">
        <v>237</v>
      </c>
      <c r="E1207" t="str">
        <f t="shared" si="181"/>
        <v>09</v>
      </c>
      <c r="F1207" t="str">
        <f>"002"</f>
        <v>002</v>
      </c>
      <c r="G1207" t="str">
        <f>""</f>
        <v/>
      </c>
      <c r="H1207" t="s">
        <v>3</v>
      </c>
      <c r="I1207" t="s">
        <v>1351</v>
      </c>
      <c r="J1207" t="s">
        <v>4492</v>
      </c>
      <c r="K1207" t="str">
        <f>"11009"</f>
        <v>11009</v>
      </c>
    </row>
    <row r="1208" spans="1:11" customFormat="1" x14ac:dyDescent="0.25">
      <c r="A1208" t="str">
        <f t="shared" si="178"/>
        <v>11</v>
      </c>
      <c r="B1208" t="s">
        <v>237</v>
      </c>
      <c r="C1208" t="str">
        <f t="shared" si="180"/>
        <v>012</v>
      </c>
      <c r="D1208" t="s">
        <v>237</v>
      </c>
      <c r="E1208" t="str">
        <f t="shared" si="181"/>
        <v>09</v>
      </c>
      <c r="F1208" t="str">
        <f>"003"</f>
        <v>003</v>
      </c>
      <c r="G1208" t="str">
        <f>""</f>
        <v/>
      </c>
      <c r="H1208" t="s">
        <v>1</v>
      </c>
      <c r="I1208" t="s">
        <v>1352</v>
      </c>
      <c r="J1208" t="s">
        <v>4493</v>
      </c>
      <c r="K1208" t="str">
        <f>"11012"</f>
        <v>11012</v>
      </c>
    </row>
    <row r="1209" spans="1:11" customFormat="1" x14ac:dyDescent="0.25">
      <c r="A1209" t="str">
        <f t="shared" si="178"/>
        <v>11</v>
      </c>
      <c r="B1209" t="s">
        <v>237</v>
      </c>
      <c r="C1209" t="str">
        <f t="shared" si="180"/>
        <v>012</v>
      </c>
      <c r="D1209" t="s">
        <v>237</v>
      </c>
      <c r="E1209" t="str">
        <f t="shared" si="181"/>
        <v>09</v>
      </c>
      <c r="F1209" t="str">
        <f>"003"</f>
        <v>003</v>
      </c>
      <c r="G1209" t="str">
        <f>""</f>
        <v/>
      </c>
      <c r="H1209" t="s">
        <v>0</v>
      </c>
      <c r="I1209" t="s">
        <v>1352</v>
      </c>
      <c r="J1209" t="s">
        <v>4493</v>
      </c>
      <c r="K1209" t="str">
        <f>"11012"</f>
        <v>11012</v>
      </c>
    </row>
    <row r="1210" spans="1:11" customFormat="1" x14ac:dyDescent="0.25">
      <c r="A1210" t="str">
        <f t="shared" si="178"/>
        <v>11</v>
      </c>
      <c r="B1210" t="s">
        <v>237</v>
      </c>
      <c r="C1210" t="str">
        <f t="shared" si="180"/>
        <v>012</v>
      </c>
      <c r="D1210" t="s">
        <v>237</v>
      </c>
      <c r="E1210" t="str">
        <f t="shared" si="181"/>
        <v>09</v>
      </c>
      <c r="F1210" t="str">
        <f>"004"</f>
        <v>004</v>
      </c>
      <c r="G1210" t="str">
        <f>""</f>
        <v/>
      </c>
      <c r="H1210" t="s">
        <v>1</v>
      </c>
      <c r="I1210" t="s">
        <v>1353</v>
      </c>
      <c r="J1210" t="s">
        <v>4494</v>
      </c>
      <c r="K1210" t="str">
        <f t="shared" ref="K1210:K1219" si="182">"11009"</f>
        <v>11009</v>
      </c>
    </row>
    <row r="1211" spans="1:11" customFormat="1" x14ac:dyDescent="0.25">
      <c r="A1211" t="str">
        <f t="shared" si="178"/>
        <v>11</v>
      </c>
      <c r="B1211" t="s">
        <v>237</v>
      </c>
      <c r="C1211" t="str">
        <f t="shared" si="180"/>
        <v>012</v>
      </c>
      <c r="D1211" t="s">
        <v>237</v>
      </c>
      <c r="E1211" t="str">
        <f t="shared" si="181"/>
        <v>09</v>
      </c>
      <c r="F1211" t="str">
        <f>"004"</f>
        <v>004</v>
      </c>
      <c r="G1211" t="str">
        <f>""</f>
        <v/>
      </c>
      <c r="H1211" t="s">
        <v>0</v>
      </c>
      <c r="I1211" t="s">
        <v>1353</v>
      </c>
      <c r="J1211" t="s">
        <v>4494</v>
      </c>
      <c r="K1211" t="str">
        <f t="shared" si="182"/>
        <v>11009</v>
      </c>
    </row>
    <row r="1212" spans="1:11" customFormat="1" x14ac:dyDescent="0.25">
      <c r="A1212" t="str">
        <f t="shared" si="178"/>
        <v>11</v>
      </c>
      <c r="B1212" t="s">
        <v>237</v>
      </c>
      <c r="C1212" t="str">
        <f t="shared" si="180"/>
        <v>012</v>
      </c>
      <c r="D1212" t="s">
        <v>237</v>
      </c>
      <c r="E1212" t="str">
        <f t="shared" si="181"/>
        <v>09</v>
      </c>
      <c r="F1212" t="str">
        <f>"005"</f>
        <v>005</v>
      </c>
      <c r="G1212" t="str">
        <f>""</f>
        <v/>
      </c>
      <c r="H1212" t="s">
        <v>1</v>
      </c>
      <c r="I1212" t="s">
        <v>1354</v>
      </c>
      <c r="J1212" t="s">
        <v>4495</v>
      </c>
      <c r="K1212" t="str">
        <f t="shared" si="182"/>
        <v>11009</v>
      </c>
    </row>
    <row r="1213" spans="1:11" customFormat="1" x14ac:dyDescent="0.25">
      <c r="A1213" t="str">
        <f t="shared" si="178"/>
        <v>11</v>
      </c>
      <c r="B1213" t="s">
        <v>237</v>
      </c>
      <c r="C1213" t="str">
        <f t="shared" si="180"/>
        <v>012</v>
      </c>
      <c r="D1213" t="s">
        <v>237</v>
      </c>
      <c r="E1213" t="str">
        <f t="shared" si="181"/>
        <v>09</v>
      </c>
      <c r="F1213" t="str">
        <f>"005"</f>
        <v>005</v>
      </c>
      <c r="G1213" t="str">
        <f>""</f>
        <v/>
      </c>
      <c r="H1213" t="s">
        <v>0</v>
      </c>
      <c r="I1213" t="s">
        <v>1354</v>
      </c>
      <c r="J1213" t="s">
        <v>4495</v>
      </c>
      <c r="K1213" t="str">
        <f t="shared" si="182"/>
        <v>11009</v>
      </c>
    </row>
    <row r="1214" spans="1:11" customFormat="1" x14ac:dyDescent="0.25">
      <c r="A1214" t="str">
        <f t="shared" si="178"/>
        <v>11</v>
      </c>
      <c r="B1214" t="s">
        <v>237</v>
      </c>
      <c r="C1214" t="str">
        <f t="shared" si="180"/>
        <v>012</v>
      </c>
      <c r="D1214" t="s">
        <v>237</v>
      </c>
      <c r="E1214" t="str">
        <f t="shared" si="181"/>
        <v>09</v>
      </c>
      <c r="F1214" t="str">
        <f>"006"</f>
        <v>006</v>
      </c>
      <c r="G1214" t="str">
        <f>""</f>
        <v/>
      </c>
      <c r="H1214" t="s">
        <v>3</v>
      </c>
      <c r="I1214" t="s">
        <v>1355</v>
      </c>
      <c r="J1214" t="s">
        <v>4496</v>
      </c>
      <c r="K1214" t="str">
        <f t="shared" si="182"/>
        <v>11009</v>
      </c>
    </row>
    <row r="1215" spans="1:11" customFormat="1" x14ac:dyDescent="0.25">
      <c r="A1215" t="str">
        <f t="shared" si="178"/>
        <v>11</v>
      </c>
      <c r="B1215" t="s">
        <v>237</v>
      </c>
      <c r="C1215" t="str">
        <f t="shared" si="180"/>
        <v>012</v>
      </c>
      <c r="D1215" t="s">
        <v>237</v>
      </c>
      <c r="E1215" t="str">
        <f t="shared" si="181"/>
        <v>09</v>
      </c>
      <c r="F1215" t="str">
        <f>"007"</f>
        <v>007</v>
      </c>
      <c r="G1215" t="str">
        <f>""</f>
        <v/>
      </c>
      <c r="H1215" t="s">
        <v>1</v>
      </c>
      <c r="I1215" t="s">
        <v>1356</v>
      </c>
      <c r="J1215" t="s">
        <v>4497</v>
      </c>
      <c r="K1215" t="str">
        <f t="shared" si="182"/>
        <v>11009</v>
      </c>
    </row>
    <row r="1216" spans="1:11" customFormat="1" x14ac:dyDescent="0.25">
      <c r="A1216" t="str">
        <f t="shared" si="178"/>
        <v>11</v>
      </c>
      <c r="B1216" t="s">
        <v>237</v>
      </c>
      <c r="C1216" t="str">
        <f t="shared" si="180"/>
        <v>012</v>
      </c>
      <c r="D1216" t="s">
        <v>237</v>
      </c>
      <c r="E1216" t="str">
        <f t="shared" si="181"/>
        <v>09</v>
      </c>
      <c r="F1216" t="str">
        <f>"007"</f>
        <v>007</v>
      </c>
      <c r="G1216" t="str">
        <f>""</f>
        <v/>
      </c>
      <c r="H1216" t="s">
        <v>0</v>
      </c>
      <c r="I1216" t="s">
        <v>1356</v>
      </c>
      <c r="J1216" t="s">
        <v>4497</v>
      </c>
      <c r="K1216" t="str">
        <f t="shared" si="182"/>
        <v>11009</v>
      </c>
    </row>
    <row r="1217" spans="1:11" customFormat="1" x14ac:dyDescent="0.25">
      <c r="A1217" t="str">
        <f t="shared" si="178"/>
        <v>11</v>
      </c>
      <c r="B1217" t="s">
        <v>237</v>
      </c>
      <c r="C1217" t="str">
        <f t="shared" si="180"/>
        <v>012</v>
      </c>
      <c r="D1217" t="s">
        <v>237</v>
      </c>
      <c r="E1217" t="str">
        <f t="shared" si="181"/>
        <v>09</v>
      </c>
      <c r="F1217" t="str">
        <f>"008"</f>
        <v>008</v>
      </c>
      <c r="G1217" t="str">
        <f>""</f>
        <v/>
      </c>
      <c r="H1217" t="s">
        <v>3</v>
      </c>
      <c r="I1217" t="s">
        <v>1357</v>
      </c>
      <c r="J1217" t="s">
        <v>4498</v>
      </c>
      <c r="K1217" t="str">
        <f t="shared" si="182"/>
        <v>11009</v>
      </c>
    </row>
    <row r="1218" spans="1:11" customFormat="1" x14ac:dyDescent="0.25">
      <c r="A1218" t="str">
        <f t="shared" si="178"/>
        <v>11</v>
      </c>
      <c r="B1218" t="s">
        <v>237</v>
      </c>
      <c r="C1218" t="str">
        <f t="shared" si="180"/>
        <v>012</v>
      </c>
      <c r="D1218" t="s">
        <v>237</v>
      </c>
      <c r="E1218" t="str">
        <f t="shared" si="181"/>
        <v>09</v>
      </c>
      <c r="F1218" t="str">
        <f>"009"</f>
        <v>009</v>
      </c>
      <c r="G1218" t="str">
        <f>""</f>
        <v/>
      </c>
      <c r="H1218" t="s">
        <v>3</v>
      </c>
      <c r="I1218" t="s">
        <v>1355</v>
      </c>
      <c r="J1218" t="s">
        <v>4496</v>
      </c>
      <c r="K1218" t="str">
        <f t="shared" si="182"/>
        <v>11009</v>
      </c>
    </row>
    <row r="1219" spans="1:11" customFormat="1" x14ac:dyDescent="0.25">
      <c r="A1219" t="str">
        <f t="shared" si="178"/>
        <v>11</v>
      </c>
      <c r="B1219" t="s">
        <v>237</v>
      </c>
      <c r="C1219" t="str">
        <f t="shared" si="180"/>
        <v>012</v>
      </c>
      <c r="D1219" t="s">
        <v>237</v>
      </c>
      <c r="E1219" t="str">
        <f t="shared" si="181"/>
        <v>09</v>
      </c>
      <c r="F1219" t="str">
        <f>"010"</f>
        <v>010</v>
      </c>
      <c r="G1219" t="str">
        <f>""</f>
        <v/>
      </c>
      <c r="H1219" t="s">
        <v>3</v>
      </c>
      <c r="I1219" t="s">
        <v>1358</v>
      </c>
      <c r="J1219" t="s">
        <v>4499</v>
      </c>
      <c r="K1219" t="str">
        <f t="shared" si="182"/>
        <v>11009</v>
      </c>
    </row>
    <row r="1220" spans="1:11" customFormat="1" x14ac:dyDescent="0.25">
      <c r="A1220" t="str">
        <f t="shared" si="178"/>
        <v>11</v>
      </c>
      <c r="B1220" t="s">
        <v>237</v>
      </c>
      <c r="C1220" t="str">
        <f t="shared" si="180"/>
        <v>012</v>
      </c>
      <c r="D1220" t="s">
        <v>237</v>
      </c>
      <c r="E1220" t="str">
        <f t="shared" si="181"/>
        <v>09</v>
      </c>
      <c r="F1220" t="str">
        <f>"011"</f>
        <v>011</v>
      </c>
      <c r="G1220" t="str">
        <f>""</f>
        <v/>
      </c>
      <c r="H1220" t="s">
        <v>1</v>
      </c>
      <c r="I1220" t="s">
        <v>1359</v>
      </c>
      <c r="J1220" t="s">
        <v>4500</v>
      </c>
      <c r="K1220" t="str">
        <f>"11012"</f>
        <v>11012</v>
      </c>
    </row>
    <row r="1221" spans="1:11" customFormat="1" x14ac:dyDescent="0.25">
      <c r="A1221" t="str">
        <f t="shared" si="178"/>
        <v>11</v>
      </c>
      <c r="B1221" t="s">
        <v>237</v>
      </c>
      <c r="C1221" t="str">
        <f t="shared" si="180"/>
        <v>012</v>
      </c>
      <c r="D1221" t="s">
        <v>237</v>
      </c>
      <c r="E1221" t="str">
        <f t="shared" si="181"/>
        <v>09</v>
      </c>
      <c r="F1221" t="str">
        <f>"011"</f>
        <v>011</v>
      </c>
      <c r="G1221" t="str">
        <f>""</f>
        <v/>
      </c>
      <c r="H1221" t="s">
        <v>0</v>
      </c>
      <c r="I1221" t="s">
        <v>1359</v>
      </c>
      <c r="J1221" t="s">
        <v>4500</v>
      </c>
      <c r="K1221" t="str">
        <f>"11012"</f>
        <v>11012</v>
      </c>
    </row>
    <row r="1222" spans="1:11" customFormat="1" x14ac:dyDescent="0.25">
      <c r="A1222" t="str">
        <f t="shared" si="178"/>
        <v>11</v>
      </c>
      <c r="B1222" t="s">
        <v>237</v>
      </c>
      <c r="C1222" t="str">
        <f t="shared" si="180"/>
        <v>012</v>
      </c>
      <c r="D1222" t="s">
        <v>237</v>
      </c>
      <c r="E1222" t="str">
        <f t="shared" si="181"/>
        <v>09</v>
      </c>
      <c r="F1222" t="str">
        <f>"012"</f>
        <v>012</v>
      </c>
      <c r="G1222" t="str">
        <f>""</f>
        <v/>
      </c>
      <c r="H1222" t="s">
        <v>3</v>
      </c>
      <c r="I1222" t="s">
        <v>1353</v>
      </c>
      <c r="J1222" t="s">
        <v>4494</v>
      </c>
      <c r="K1222" t="str">
        <f>"11009"</f>
        <v>11009</v>
      </c>
    </row>
    <row r="1223" spans="1:11" customFormat="1" x14ac:dyDescent="0.25">
      <c r="A1223" t="str">
        <f t="shared" si="178"/>
        <v>11</v>
      </c>
      <c r="B1223" t="s">
        <v>237</v>
      </c>
      <c r="C1223" t="str">
        <f t="shared" si="180"/>
        <v>012</v>
      </c>
      <c r="D1223" t="s">
        <v>237</v>
      </c>
      <c r="E1223" t="str">
        <f t="shared" si="181"/>
        <v>09</v>
      </c>
      <c r="F1223" t="str">
        <f>"013"</f>
        <v>013</v>
      </c>
      <c r="G1223" t="str">
        <f>""</f>
        <v/>
      </c>
      <c r="H1223" t="s">
        <v>1</v>
      </c>
      <c r="I1223" t="s">
        <v>1360</v>
      </c>
      <c r="J1223" t="s">
        <v>4501</v>
      </c>
      <c r="K1223" t="str">
        <f t="shared" ref="K1223:K1232" si="183">"11012"</f>
        <v>11012</v>
      </c>
    </row>
    <row r="1224" spans="1:11" customFormat="1" x14ac:dyDescent="0.25">
      <c r="A1224" t="str">
        <f t="shared" si="178"/>
        <v>11</v>
      </c>
      <c r="B1224" t="s">
        <v>237</v>
      </c>
      <c r="C1224" t="str">
        <f t="shared" si="180"/>
        <v>012</v>
      </c>
      <c r="D1224" t="s">
        <v>237</v>
      </c>
      <c r="E1224" t="str">
        <f t="shared" si="181"/>
        <v>09</v>
      </c>
      <c r="F1224" t="str">
        <f>"013"</f>
        <v>013</v>
      </c>
      <c r="G1224" t="str">
        <f>""</f>
        <v/>
      </c>
      <c r="H1224" t="s">
        <v>0</v>
      </c>
      <c r="I1224" t="s">
        <v>1360</v>
      </c>
      <c r="J1224" t="s">
        <v>4501</v>
      </c>
      <c r="K1224" t="str">
        <f t="shared" si="183"/>
        <v>11012</v>
      </c>
    </row>
    <row r="1225" spans="1:11" customFormat="1" x14ac:dyDescent="0.25">
      <c r="A1225" t="str">
        <f t="shared" si="178"/>
        <v>11</v>
      </c>
      <c r="B1225" t="s">
        <v>237</v>
      </c>
      <c r="C1225" t="str">
        <f t="shared" si="180"/>
        <v>012</v>
      </c>
      <c r="D1225" t="s">
        <v>237</v>
      </c>
      <c r="E1225" t="str">
        <f t="shared" si="181"/>
        <v>09</v>
      </c>
      <c r="F1225" t="str">
        <f>"014"</f>
        <v>014</v>
      </c>
      <c r="G1225" t="str">
        <f>""</f>
        <v/>
      </c>
      <c r="H1225" t="s">
        <v>1</v>
      </c>
      <c r="I1225" t="s">
        <v>1359</v>
      </c>
      <c r="J1225" t="s">
        <v>4500</v>
      </c>
      <c r="K1225" t="str">
        <f t="shared" si="183"/>
        <v>11012</v>
      </c>
    </row>
    <row r="1226" spans="1:11" customFormat="1" x14ac:dyDescent="0.25">
      <c r="A1226" t="str">
        <f t="shared" si="178"/>
        <v>11</v>
      </c>
      <c r="B1226" t="s">
        <v>237</v>
      </c>
      <c r="C1226" t="str">
        <f t="shared" si="180"/>
        <v>012</v>
      </c>
      <c r="D1226" t="s">
        <v>237</v>
      </c>
      <c r="E1226" t="str">
        <f t="shared" si="181"/>
        <v>09</v>
      </c>
      <c r="F1226" t="str">
        <f>"014"</f>
        <v>014</v>
      </c>
      <c r="G1226" t="str">
        <f>""</f>
        <v/>
      </c>
      <c r="H1226" t="s">
        <v>0</v>
      </c>
      <c r="I1226" t="s">
        <v>1359</v>
      </c>
      <c r="J1226" t="s">
        <v>4500</v>
      </c>
      <c r="K1226" t="str">
        <f t="shared" si="183"/>
        <v>11012</v>
      </c>
    </row>
    <row r="1227" spans="1:11" customFormat="1" x14ac:dyDescent="0.25">
      <c r="A1227" t="str">
        <f t="shared" si="178"/>
        <v>11</v>
      </c>
      <c r="B1227" t="s">
        <v>237</v>
      </c>
      <c r="C1227" t="str">
        <f t="shared" si="180"/>
        <v>012</v>
      </c>
      <c r="D1227" t="s">
        <v>237</v>
      </c>
      <c r="E1227" t="str">
        <f t="shared" si="181"/>
        <v>09</v>
      </c>
      <c r="F1227" t="str">
        <f>"015"</f>
        <v>015</v>
      </c>
      <c r="G1227" t="str">
        <f>""</f>
        <v/>
      </c>
      <c r="H1227" t="s">
        <v>1</v>
      </c>
      <c r="I1227" t="s">
        <v>1361</v>
      </c>
      <c r="J1227" t="s">
        <v>4502</v>
      </c>
      <c r="K1227" t="str">
        <f t="shared" si="183"/>
        <v>11012</v>
      </c>
    </row>
    <row r="1228" spans="1:11" customFormat="1" x14ac:dyDescent="0.25">
      <c r="A1228" t="str">
        <f t="shared" si="178"/>
        <v>11</v>
      </c>
      <c r="B1228" t="s">
        <v>237</v>
      </c>
      <c r="C1228" t="str">
        <f t="shared" si="180"/>
        <v>012</v>
      </c>
      <c r="D1228" t="s">
        <v>237</v>
      </c>
      <c r="E1228" t="str">
        <f t="shared" si="181"/>
        <v>09</v>
      </c>
      <c r="F1228" t="str">
        <f>"015"</f>
        <v>015</v>
      </c>
      <c r="G1228" t="str">
        <f>""</f>
        <v/>
      </c>
      <c r="H1228" t="s">
        <v>0</v>
      </c>
      <c r="I1228" t="s">
        <v>1361</v>
      </c>
      <c r="J1228" t="s">
        <v>4502</v>
      </c>
      <c r="K1228" t="str">
        <f t="shared" si="183"/>
        <v>11012</v>
      </c>
    </row>
    <row r="1229" spans="1:11" customFormat="1" x14ac:dyDescent="0.25">
      <c r="A1229" t="str">
        <f t="shared" si="178"/>
        <v>11</v>
      </c>
      <c r="B1229" t="s">
        <v>237</v>
      </c>
      <c r="C1229" t="str">
        <f t="shared" si="180"/>
        <v>012</v>
      </c>
      <c r="D1229" t="s">
        <v>237</v>
      </c>
      <c r="E1229" t="str">
        <f t="shared" si="181"/>
        <v>09</v>
      </c>
      <c r="F1229" t="str">
        <f>"016"</f>
        <v>016</v>
      </c>
      <c r="G1229" t="str">
        <f>""</f>
        <v/>
      </c>
      <c r="H1229" t="s">
        <v>1</v>
      </c>
      <c r="I1229" t="s">
        <v>1362</v>
      </c>
      <c r="J1229" t="s">
        <v>4503</v>
      </c>
      <c r="K1229" t="str">
        <f t="shared" si="183"/>
        <v>11012</v>
      </c>
    </row>
    <row r="1230" spans="1:11" customFormat="1" x14ac:dyDescent="0.25">
      <c r="A1230" t="str">
        <f t="shared" si="178"/>
        <v>11</v>
      </c>
      <c r="B1230" t="s">
        <v>237</v>
      </c>
      <c r="C1230" t="str">
        <f t="shared" si="180"/>
        <v>012</v>
      </c>
      <c r="D1230" t="s">
        <v>237</v>
      </c>
      <c r="E1230" t="str">
        <f t="shared" si="181"/>
        <v>09</v>
      </c>
      <c r="F1230" t="str">
        <f>"016"</f>
        <v>016</v>
      </c>
      <c r="G1230" t="str">
        <f>""</f>
        <v/>
      </c>
      <c r="H1230" t="s">
        <v>0</v>
      </c>
      <c r="I1230" t="s">
        <v>1362</v>
      </c>
      <c r="J1230" t="s">
        <v>4503</v>
      </c>
      <c r="K1230" t="str">
        <f t="shared" si="183"/>
        <v>11012</v>
      </c>
    </row>
    <row r="1231" spans="1:11" customFormat="1" x14ac:dyDescent="0.25">
      <c r="A1231" t="str">
        <f t="shared" si="178"/>
        <v>11</v>
      </c>
      <c r="B1231" t="s">
        <v>237</v>
      </c>
      <c r="C1231" t="str">
        <f t="shared" si="180"/>
        <v>012</v>
      </c>
      <c r="D1231" t="s">
        <v>237</v>
      </c>
      <c r="E1231" t="str">
        <f t="shared" si="181"/>
        <v>09</v>
      </c>
      <c r="F1231" t="str">
        <f>"017"</f>
        <v>017</v>
      </c>
      <c r="G1231" t="str">
        <f>""</f>
        <v/>
      </c>
      <c r="H1231" t="s">
        <v>3</v>
      </c>
      <c r="I1231" t="s">
        <v>1363</v>
      </c>
      <c r="J1231" t="s">
        <v>4504</v>
      </c>
      <c r="K1231" t="str">
        <f t="shared" si="183"/>
        <v>11012</v>
      </c>
    </row>
    <row r="1232" spans="1:11" customFormat="1" x14ac:dyDescent="0.25">
      <c r="A1232" t="str">
        <f t="shared" si="178"/>
        <v>11</v>
      </c>
      <c r="B1232" t="s">
        <v>237</v>
      </c>
      <c r="C1232" t="str">
        <f t="shared" si="180"/>
        <v>012</v>
      </c>
      <c r="D1232" t="s">
        <v>237</v>
      </c>
      <c r="E1232" t="str">
        <f t="shared" si="181"/>
        <v>09</v>
      </c>
      <c r="F1232" t="str">
        <f>"018"</f>
        <v>018</v>
      </c>
      <c r="G1232" t="str">
        <f>""</f>
        <v/>
      </c>
      <c r="H1232" t="s">
        <v>3</v>
      </c>
      <c r="I1232" t="s">
        <v>1360</v>
      </c>
      <c r="J1232" t="s">
        <v>4501</v>
      </c>
      <c r="K1232" t="str">
        <f t="shared" si="183"/>
        <v>11012</v>
      </c>
    </row>
    <row r="1233" spans="1:11" customFormat="1" x14ac:dyDescent="0.25">
      <c r="A1233" t="str">
        <f t="shared" si="178"/>
        <v>11</v>
      </c>
      <c r="B1233" t="s">
        <v>237</v>
      </c>
      <c r="C1233" t="str">
        <f t="shared" si="180"/>
        <v>012</v>
      </c>
      <c r="D1233" t="s">
        <v>237</v>
      </c>
      <c r="E1233" t="str">
        <f t="shared" si="181"/>
        <v>09</v>
      </c>
      <c r="F1233" t="str">
        <f>"019"</f>
        <v>019</v>
      </c>
      <c r="G1233" t="str">
        <f>""</f>
        <v/>
      </c>
      <c r="H1233" t="s">
        <v>3</v>
      </c>
      <c r="I1233" t="s">
        <v>1358</v>
      </c>
      <c r="J1233" t="s">
        <v>4499</v>
      </c>
      <c r="K1233" t="str">
        <f>"11009"</f>
        <v>11009</v>
      </c>
    </row>
    <row r="1234" spans="1:11" customFormat="1" x14ac:dyDescent="0.25">
      <c r="A1234" t="str">
        <f t="shared" si="178"/>
        <v>11</v>
      </c>
      <c r="B1234" t="s">
        <v>237</v>
      </c>
      <c r="C1234" t="str">
        <f t="shared" si="180"/>
        <v>012</v>
      </c>
      <c r="D1234" t="s">
        <v>237</v>
      </c>
      <c r="E1234" t="str">
        <f t="shared" si="181"/>
        <v>09</v>
      </c>
      <c r="F1234" t="str">
        <f>"020"</f>
        <v>020</v>
      </c>
      <c r="G1234" t="str">
        <f>""</f>
        <v/>
      </c>
      <c r="H1234" t="s">
        <v>3</v>
      </c>
      <c r="I1234" t="s">
        <v>1352</v>
      </c>
      <c r="J1234" t="s">
        <v>4493</v>
      </c>
      <c r="K1234" t="str">
        <f>"11012"</f>
        <v>11012</v>
      </c>
    </row>
    <row r="1235" spans="1:11" customFormat="1" x14ac:dyDescent="0.25">
      <c r="A1235" t="str">
        <f t="shared" si="178"/>
        <v>11</v>
      </c>
      <c r="B1235" t="s">
        <v>237</v>
      </c>
      <c r="C1235" t="str">
        <f t="shared" si="180"/>
        <v>012</v>
      </c>
      <c r="D1235" t="s">
        <v>237</v>
      </c>
      <c r="E1235" t="str">
        <f t="shared" si="181"/>
        <v>09</v>
      </c>
      <c r="F1235" t="str">
        <f>"021"</f>
        <v>021</v>
      </c>
      <c r="G1235" t="str">
        <f>""</f>
        <v/>
      </c>
      <c r="H1235" t="s">
        <v>3</v>
      </c>
      <c r="I1235" t="s">
        <v>1351</v>
      </c>
      <c r="J1235" t="s">
        <v>4492</v>
      </c>
      <c r="K1235" t="str">
        <f t="shared" ref="K1235:K1240" si="184">"11009"</f>
        <v>11009</v>
      </c>
    </row>
    <row r="1236" spans="1:11" customFormat="1" x14ac:dyDescent="0.25">
      <c r="A1236" t="str">
        <f t="shared" ref="A1236:A1299" si="185">"11"</f>
        <v>11</v>
      </c>
      <c r="B1236" t="s">
        <v>237</v>
      </c>
      <c r="C1236" t="str">
        <f t="shared" si="180"/>
        <v>012</v>
      </c>
      <c r="D1236" t="s">
        <v>237</v>
      </c>
      <c r="E1236" t="str">
        <f t="shared" si="181"/>
        <v>09</v>
      </c>
      <c r="F1236" t="str">
        <f>"022"</f>
        <v>022</v>
      </c>
      <c r="G1236" t="str">
        <f>""</f>
        <v/>
      </c>
      <c r="H1236" t="s">
        <v>3</v>
      </c>
      <c r="I1236" t="s">
        <v>1355</v>
      </c>
      <c r="J1236" t="s">
        <v>4496</v>
      </c>
      <c r="K1236" t="str">
        <f t="shared" si="184"/>
        <v>11009</v>
      </c>
    </row>
    <row r="1237" spans="1:11" customFormat="1" x14ac:dyDescent="0.25">
      <c r="A1237" t="str">
        <f t="shared" si="185"/>
        <v>11</v>
      </c>
      <c r="B1237" t="s">
        <v>237</v>
      </c>
      <c r="C1237" t="str">
        <f t="shared" si="180"/>
        <v>012</v>
      </c>
      <c r="D1237" t="s">
        <v>237</v>
      </c>
      <c r="E1237" t="str">
        <f t="shared" si="181"/>
        <v>09</v>
      </c>
      <c r="F1237" t="str">
        <f>"023"</f>
        <v>023</v>
      </c>
      <c r="G1237" t="str">
        <f>""</f>
        <v/>
      </c>
      <c r="H1237" t="s">
        <v>3</v>
      </c>
      <c r="I1237" t="s">
        <v>1356</v>
      </c>
      <c r="J1237" t="s">
        <v>4497</v>
      </c>
      <c r="K1237" t="str">
        <f t="shared" si="184"/>
        <v>11009</v>
      </c>
    </row>
    <row r="1238" spans="1:11" customFormat="1" x14ac:dyDescent="0.25">
      <c r="A1238" t="str">
        <f t="shared" si="185"/>
        <v>11</v>
      </c>
      <c r="B1238" t="s">
        <v>237</v>
      </c>
      <c r="C1238" t="str">
        <f t="shared" si="180"/>
        <v>012</v>
      </c>
      <c r="D1238" t="s">
        <v>237</v>
      </c>
      <c r="E1238" t="str">
        <f t="shared" ref="E1238:E1275" si="186">"10"</f>
        <v>10</v>
      </c>
      <c r="F1238" t="str">
        <f>"001"</f>
        <v>001</v>
      </c>
      <c r="G1238" t="str">
        <f>""</f>
        <v/>
      </c>
      <c r="H1238" t="s">
        <v>1</v>
      </c>
      <c r="I1238" t="s">
        <v>1357</v>
      </c>
      <c r="J1238" t="s">
        <v>4498</v>
      </c>
      <c r="K1238" t="str">
        <f t="shared" si="184"/>
        <v>11009</v>
      </c>
    </row>
    <row r="1239" spans="1:11" customFormat="1" x14ac:dyDescent="0.25">
      <c r="A1239" t="str">
        <f t="shared" si="185"/>
        <v>11</v>
      </c>
      <c r="B1239" t="s">
        <v>237</v>
      </c>
      <c r="C1239" t="str">
        <f t="shared" si="180"/>
        <v>012</v>
      </c>
      <c r="D1239" t="s">
        <v>237</v>
      </c>
      <c r="E1239" t="str">
        <f t="shared" si="186"/>
        <v>10</v>
      </c>
      <c r="F1239" t="str">
        <f>"001"</f>
        <v>001</v>
      </c>
      <c r="G1239" t="str">
        <f>""</f>
        <v/>
      </c>
      <c r="H1239" t="s">
        <v>0</v>
      </c>
      <c r="I1239" t="s">
        <v>1357</v>
      </c>
      <c r="J1239" t="s">
        <v>4498</v>
      </c>
      <c r="K1239" t="str">
        <f t="shared" si="184"/>
        <v>11009</v>
      </c>
    </row>
    <row r="1240" spans="1:11" customFormat="1" x14ac:dyDescent="0.25">
      <c r="A1240" t="str">
        <f t="shared" si="185"/>
        <v>11</v>
      </c>
      <c r="B1240" t="s">
        <v>237</v>
      </c>
      <c r="C1240" t="str">
        <f t="shared" si="180"/>
        <v>012</v>
      </c>
      <c r="D1240" t="s">
        <v>237</v>
      </c>
      <c r="E1240" t="str">
        <f t="shared" si="186"/>
        <v>10</v>
      </c>
      <c r="F1240" t="str">
        <f>"002"</f>
        <v>002</v>
      </c>
      <c r="G1240" t="str">
        <f>""</f>
        <v/>
      </c>
      <c r="H1240" t="s">
        <v>3</v>
      </c>
      <c r="I1240" t="s">
        <v>1358</v>
      </c>
      <c r="J1240" t="s">
        <v>4499</v>
      </c>
      <c r="K1240" t="str">
        <f t="shared" si="184"/>
        <v>11009</v>
      </c>
    </row>
    <row r="1241" spans="1:11" customFormat="1" x14ac:dyDescent="0.25">
      <c r="A1241" t="str">
        <f t="shared" si="185"/>
        <v>11</v>
      </c>
      <c r="B1241" t="s">
        <v>237</v>
      </c>
      <c r="C1241" t="str">
        <f t="shared" si="180"/>
        <v>012</v>
      </c>
      <c r="D1241" t="s">
        <v>237</v>
      </c>
      <c r="E1241" t="str">
        <f t="shared" si="186"/>
        <v>10</v>
      </c>
      <c r="F1241" t="str">
        <f>"003"</f>
        <v>003</v>
      </c>
      <c r="G1241" t="str">
        <f>""</f>
        <v/>
      </c>
      <c r="H1241" t="s">
        <v>1</v>
      </c>
      <c r="I1241" t="s">
        <v>1364</v>
      </c>
      <c r="J1241" t="s">
        <v>4500</v>
      </c>
      <c r="K1241" t="str">
        <f>"11012"</f>
        <v>11012</v>
      </c>
    </row>
    <row r="1242" spans="1:11" customFormat="1" x14ac:dyDescent="0.25">
      <c r="A1242" t="str">
        <f t="shared" si="185"/>
        <v>11</v>
      </c>
      <c r="B1242" t="s">
        <v>237</v>
      </c>
      <c r="C1242" t="str">
        <f t="shared" si="180"/>
        <v>012</v>
      </c>
      <c r="D1242" t="s">
        <v>237</v>
      </c>
      <c r="E1242" t="str">
        <f t="shared" si="186"/>
        <v>10</v>
      </c>
      <c r="F1242" t="str">
        <f>"003"</f>
        <v>003</v>
      </c>
      <c r="G1242" t="str">
        <f>""</f>
        <v/>
      </c>
      <c r="H1242" t="s">
        <v>0</v>
      </c>
      <c r="I1242" t="s">
        <v>1364</v>
      </c>
      <c r="J1242" t="s">
        <v>4500</v>
      </c>
      <c r="K1242" t="str">
        <f>"11012"</f>
        <v>11012</v>
      </c>
    </row>
    <row r="1243" spans="1:11" customFormat="1" x14ac:dyDescent="0.25">
      <c r="A1243" t="str">
        <f t="shared" si="185"/>
        <v>11</v>
      </c>
      <c r="B1243" t="s">
        <v>237</v>
      </c>
      <c r="C1243" t="str">
        <f t="shared" si="180"/>
        <v>012</v>
      </c>
      <c r="D1243" t="s">
        <v>237</v>
      </c>
      <c r="E1243" t="str">
        <f t="shared" si="186"/>
        <v>10</v>
      </c>
      <c r="F1243" t="str">
        <f>"004"</f>
        <v>004</v>
      </c>
      <c r="G1243" t="str">
        <f>""</f>
        <v/>
      </c>
      <c r="H1243" t="s">
        <v>3</v>
      </c>
      <c r="I1243" t="s">
        <v>1365</v>
      </c>
      <c r="J1243" t="s">
        <v>4505</v>
      </c>
      <c r="K1243" t="str">
        <f>"11011"</f>
        <v>11011</v>
      </c>
    </row>
    <row r="1244" spans="1:11" customFormat="1" x14ac:dyDescent="0.25">
      <c r="A1244" t="str">
        <f t="shared" si="185"/>
        <v>11</v>
      </c>
      <c r="B1244" t="s">
        <v>237</v>
      </c>
      <c r="C1244" t="str">
        <f t="shared" si="180"/>
        <v>012</v>
      </c>
      <c r="D1244" t="s">
        <v>237</v>
      </c>
      <c r="E1244" t="str">
        <f t="shared" si="186"/>
        <v>10</v>
      </c>
      <c r="F1244" t="str">
        <f>"005"</f>
        <v>005</v>
      </c>
      <c r="G1244" t="str">
        <f>""</f>
        <v/>
      </c>
      <c r="H1244" t="s">
        <v>3</v>
      </c>
      <c r="I1244" t="s">
        <v>1365</v>
      </c>
      <c r="J1244" t="s">
        <v>4505</v>
      </c>
      <c r="K1244" t="str">
        <f>"11011"</f>
        <v>11011</v>
      </c>
    </row>
    <row r="1245" spans="1:11" customFormat="1" x14ac:dyDescent="0.25">
      <c r="A1245" t="str">
        <f t="shared" si="185"/>
        <v>11</v>
      </c>
      <c r="B1245" t="s">
        <v>237</v>
      </c>
      <c r="C1245" t="str">
        <f t="shared" si="180"/>
        <v>012</v>
      </c>
      <c r="D1245" t="s">
        <v>237</v>
      </c>
      <c r="E1245" t="str">
        <f t="shared" si="186"/>
        <v>10</v>
      </c>
      <c r="F1245" t="str">
        <f>"006"</f>
        <v>006</v>
      </c>
      <c r="G1245" t="str">
        <f>""</f>
        <v/>
      </c>
      <c r="H1245" t="s">
        <v>3</v>
      </c>
      <c r="I1245" t="s">
        <v>1365</v>
      </c>
      <c r="J1245" t="s">
        <v>4505</v>
      </c>
      <c r="K1245" t="str">
        <f>"11011"</f>
        <v>11011</v>
      </c>
    </row>
    <row r="1246" spans="1:11" customFormat="1" x14ac:dyDescent="0.25">
      <c r="A1246" t="str">
        <f t="shared" si="185"/>
        <v>11</v>
      </c>
      <c r="B1246" t="s">
        <v>237</v>
      </c>
      <c r="C1246" t="str">
        <f t="shared" si="180"/>
        <v>012</v>
      </c>
      <c r="D1246" t="s">
        <v>237</v>
      </c>
      <c r="E1246" t="str">
        <f t="shared" si="186"/>
        <v>10</v>
      </c>
      <c r="F1246" t="str">
        <f>"007"</f>
        <v>007</v>
      </c>
      <c r="G1246" t="str">
        <f>""</f>
        <v/>
      </c>
      <c r="H1246" t="s">
        <v>3</v>
      </c>
      <c r="I1246" t="s">
        <v>84</v>
      </c>
      <c r="J1246" t="s">
        <v>4506</v>
      </c>
      <c r="K1246" t="str">
        <f>"11010"</f>
        <v>11010</v>
      </c>
    </row>
    <row r="1247" spans="1:11" customFormat="1" x14ac:dyDescent="0.25">
      <c r="A1247" t="str">
        <f t="shared" si="185"/>
        <v>11</v>
      </c>
      <c r="B1247" t="s">
        <v>237</v>
      </c>
      <c r="C1247" t="str">
        <f t="shared" si="180"/>
        <v>012</v>
      </c>
      <c r="D1247" t="s">
        <v>237</v>
      </c>
      <c r="E1247" t="str">
        <f t="shared" si="186"/>
        <v>10</v>
      </c>
      <c r="F1247" t="str">
        <f>"008"</f>
        <v>008</v>
      </c>
      <c r="G1247" t="str">
        <f>""</f>
        <v/>
      </c>
      <c r="H1247" t="s">
        <v>1</v>
      </c>
      <c r="I1247" t="s">
        <v>1366</v>
      </c>
      <c r="J1247" t="s">
        <v>4507</v>
      </c>
      <c r="K1247" t="str">
        <f>"11011"</f>
        <v>11011</v>
      </c>
    </row>
    <row r="1248" spans="1:11" customFormat="1" x14ac:dyDescent="0.25">
      <c r="A1248" t="str">
        <f t="shared" si="185"/>
        <v>11</v>
      </c>
      <c r="B1248" t="s">
        <v>237</v>
      </c>
      <c r="C1248" t="str">
        <f t="shared" si="180"/>
        <v>012</v>
      </c>
      <c r="D1248" t="s">
        <v>237</v>
      </c>
      <c r="E1248" t="str">
        <f t="shared" si="186"/>
        <v>10</v>
      </c>
      <c r="F1248" t="str">
        <f>"008"</f>
        <v>008</v>
      </c>
      <c r="G1248" t="str">
        <f>""</f>
        <v/>
      </c>
      <c r="H1248" t="s">
        <v>0</v>
      </c>
      <c r="I1248" t="s">
        <v>1366</v>
      </c>
      <c r="J1248" t="s">
        <v>4507</v>
      </c>
      <c r="K1248" t="str">
        <f>"11011"</f>
        <v>11011</v>
      </c>
    </row>
    <row r="1249" spans="1:11" customFormat="1" x14ac:dyDescent="0.25">
      <c r="A1249" t="str">
        <f t="shared" si="185"/>
        <v>11</v>
      </c>
      <c r="B1249" t="s">
        <v>237</v>
      </c>
      <c r="C1249" t="str">
        <f t="shared" si="180"/>
        <v>012</v>
      </c>
      <c r="D1249" t="s">
        <v>237</v>
      </c>
      <c r="E1249" t="str">
        <f t="shared" si="186"/>
        <v>10</v>
      </c>
      <c r="F1249" t="str">
        <f>"009"</f>
        <v>009</v>
      </c>
      <c r="G1249" t="str">
        <f>""</f>
        <v/>
      </c>
      <c r="H1249" t="s">
        <v>1</v>
      </c>
      <c r="I1249" t="s">
        <v>1367</v>
      </c>
      <c r="J1249" t="s">
        <v>4508</v>
      </c>
      <c r="K1249" t="str">
        <f>"11011"</f>
        <v>11011</v>
      </c>
    </row>
    <row r="1250" spans="1:11" customFormat="1" x14ac:dyDescent="0.25">
      <c r="A1250" t="str">
        <f t="shared" si="185"/>
        <v>11</v>
      </c>
      <c r="B1250" t="s">
        <v>237</v>
      </c>
      <c r="C1250" t="str">
        <f t="shared" si="180"/>
        <v>012</v>
      </c>
      <c r="D1250" t="s">
        <v>237</v>
      </c>
      <c r="E1250" t="str">
        <f t="shared" si="186"/>
        <v>10</v>
      </c>
      <c r="F1250" t="str">
        <f>"009"</f>
        <v>009</v>
      </c>
      <c r="G1250" t="str">
        <f>""</f>
        <v/>
      </c>
      <c r="H1250" t="s">
        <v>0</v>
      </c>
      <c r="I1250" t="s">
        <v>1367</v>
      </c>
      <c r="J1250" t="s">
        <v>4508</v>
      </c>
      <c r="K1250" t="str">
        <f>"11011"</f>
        <v>11011</v>
      </c>
    </row>
    <row r="1251" spans="1:11" customFormat="1" x14ac:dyDescent="0.25">
      <c r="A1251" t="str">
        <f t="shared" si="185"/>
        <v>11</v>
      </c>
      <c r="B1251" t="s">
        <v>237</v>
      </c>
      <c r="C1251" t="str">
        <f t="shared" si="180"/>
        <v>012</v>
      </c>
      <c r="D1251" t="s">
        <v>237</v>
      </c>
      <c r="E1251" t="str">
        <f t="shared" si="186"/>
        <v>10</v>
      </c>
      <c r="F1251" t="str">
        <f>"010"</f>
        <v>010</v>
      </c>
      <c r="G1251" t="str">
        <f>""</f>
        <v/>
      </c>
      <c r="H1251" t="s">
        <v>3</v>
      </c>
      <c r="I1251" t="s">
        <v>1361</v>
      </c>
      <c r="J1251" t="s">
        <v>4502</v>
      </c>
      <c r="K1251" t="str">
        <f>"11012"</f>
        <v>11012</v>
      </c>
    </row>
    <row r="1252" spans="1:11" customFormat="1" x14ac:dyDescent="0.25">
      <c r="A1252" t="str">
        <f t="shared" si="185"/>
        <v>11</v>
      </c>
      <c r="B1252" t="s">
        <v>237</v>
      </c>
      <c r="C1252" t="str">
        <f t="shared" si="180"/>
        <v>012</v>
      </c>
      <c r="D1252" t="s">
        <v>237</v>
      </c>
      <c r="E1252" t="str">
        <f t="shared" si="186"/>
        <v>10</v>
      </c>
      <c r="F1252" t="str">
        <f>"011"</f>
        <v>011</v>
      </c>
      <c r="G1252" t="str">
        <f>""</f>
        <v/>
      </c>
      <c r="H1252" t="s">
        <v>1</v>
      </c>
      <c r="I1252" t="s">
        <v>1368</v>
      </c>
      <c r="J1252" t="s">
        <v>4502</v>
      </c>
      <c r="K1252" t="str">
        <f>"11012"</f>
        <v>11012</v>
      </c>
    </row>
    <row r="1253" spans="1:11" customFormat="1" x14ac:dyDescent="0.25">
      <c r="A1253" t="str">
        <f t="shared" si="185"/>
        <v>11</v>
      </c>
      <c r="B1253" t="s">
        <v>237</v>
      </c>
      <c r="C1253" t="str">
        <f t="shared" si="180"/>
        <v>012</v>
      </c>
      <c r="D1253" t="s">
        <v>237</v>
      </c>
      <c r="E1253" t="str">
        <f t="shared" si="186"/>
        <v>10</v>
      </c>
      <c r="F1253" t="str">
        <f>"011"</f>
        <v>011</v>
      </c>
      <c r="G1253" t="str">
        <f>""</f>
        <v/>
      </c>
      <c r="H1253" t="s">
        <v>0</v>
      </c>
      <c r="I1253" t="s">
        <v>1368</v>
      </c>
      <c r="J1253" t="s">
        <v>4502</v>
      </c>
      <c r="K1253" t="str">
        <f>"11012"</f>
        <v>11012</v>
      </c>
    </row>
    <row r="1254" spans="1:11" customFormat="1" x14ac:dyDescent="0.25">
      <c r="A1254" t="str">
        <f t="shared" si="185"/>
        <v>11</v>
      </c>
      <c r="B1254" t="s">
        <v>237</v>
      </c>
      <c r="C1254" t="str">
        <f t="shared" si="180"/>
        <v>012</v>
      </c>
      <c r="D1254" t="s">
        <v>237</v>
      </c>
      <c r="E1254" t="str">
        <f t="shared" si="186"/>
        <v>10</v>
      </c>
      <c r="F1254" t="str">
        <f>"012"</f>
        <v>012</v>
      </c>
      <c r="G1254" t="str">
        <f>""</f>
        <v/>
      </c>
      <c r="H1254" t="s">
        <v>1</v>
      </c>
      <c r="I1254" t="s">
        <v>1369</v>
      </c>
      <c r="J1254" t="s">
        <v>4509</v>
      </c>
      <c r="K1254" t="str">
        <f t="shared" ref="K1254:K1260" si="187">"11011"</f>
        <v>11011</v>
      </c>
    </row>
    <row r="1255" spans="1:11" customFormat="1" x14ac:dyDescent="0.25">
      <c r="A1255" t="str">
        <f t="shared" si="185"/>
        <v>11</v>
      </c>
      <c r="B1255" t="s">
        <v>237</v>
      </c>
      <c r="C1255" t="str">
        <f t="shared" si="180"/>
        <v>012</v>
      </c>
      <c r="D1255" t="s">
        <v>237</v>
      </c>
      <c r="E1255" t="str">
        <f t="shared" si="186"/>
        <v>10</v>
      </c>
      <c r="F1255" t="str">
        <f>"012"</f>
        <v>012</v>
      </c>
      <c r="G1255" t="str">
        <f>""</f>
        <v/>
      </c>
      <c r="H1255" t="s">
        <v>0</v>
      </c>
      <c r="I1255" t="s">
        <v>1369</v>
      </c>
      <c r="J1255" t="s">
        <v>4509</v>
      </c>
      <c r="K1255" t="str">
        <f t="shared" si="187"/>
        <v>11011</v>
      </c>
    </row>
    <row r="1256" spans="1:11" customFormat="1" x14ac:dyDescent="0.25">
      <c r="A1256" t="str">
        <f t="shared" si="185"/>
        <v>11</v>
      </c>
      <c r="B1256" t="s">
        <v>237</v>
      </c>
      <c r="C1256" t="str">
        <f t="shared" si="180"/>
        <v>012</v>
      </c>
      <c r="D1256" t="s">
        <v>237</v>
      </c>
      <c r="E1256" t="str">
        <f t="shared" si="186"/>
        <v>10</v>
      </c>
      <c r="F1256" t="str">
        <f>"013"</f>
        <v>013</v>
      </c>
      <c r="G1256" t="str">
        <f>""</f>
        <v/>
      </c>
      <c r="H1256" t="s">
        <v>1</v>
      </c>
      <c r="I1256" t="s">
        <v>1370</v>
      </c>
      <c r="J1256" t="s">
        <v>4510</v>
      </c>
      <c r="K1256" t="str">
        <f t="shared" si="187"/>
        <v>11011</v>
      </c>
    </row>
    <row r="1257" spans="1:11" customFormat="1" x14ac:dyDescent="0.25">
      <c r="A1257" t="str">
        <f t="shared" si="185"/>
        <v>11</v>
      </c>
      <c r="B1257" t="s">
        <v>237</v>
      </c>
      <c r="C1257" t="str">
        <f t="shared" si="180"/>
        <v>012</v>
      </c>
      <c r="D1257" t="s">
        <v>237</v>
      </c>
      <c r="E1257" t="str">
        <f t="shared" si="186"/>
        <v>10</v>
      </c>
      <c r="F1257" t="str">
        <f>"013"</f>
        <v>013</v>
      </c>
      <c r="G1257" t="str">
        <f>""</f>
        <v/>
      </c>
      <c r="H1257" t="s">
        <v>0</v>
      </c>
      <c r="I1257" t="s">
        <v>1370</v>
      </c>
      <c r="J1257" t="s">
        <v>4510</v>
      </c>
      <c r="K1257" t="str">
        <f t="shared" si="187"/>
        <v>11011</v>
      </c>
    </row>
    <row r="1258" spans="1:11" customFormat="1" x14ac:dyDescent="0.25">
      <c r="A1258" t="str">
        <f t="shared" si="185"/>
        <v>11</v>
      </c>
      <c r="B1258" t="s">
        <v>237</v>
      </c>
      <c r="C1258" t="str">
        <f t="shared" ref="C1258:C1275" si="188">"012"</f>
        <v>012</v>
      </c>
      <c r="D1258" t="s">
        <v>237</v>
      </c>
      <c r="E1258" t="str">
        <f t="shared" si="186"/>
        <v>10</v>
      </c>
      <c r="F1258" t="str">
        <f>"014"</f>
        <v>014</v>
      </c>
      <c r="G1258" t="str">
        <f>""</f>
        <v/>
      </c>
      <c r="H1258" t="s">
        <v>1</v>
      </c>
      <c r="I1258" t="s">
        <v>1370</v>
      </c>
      <c r="J1258" t="s">
        <v>4510</v>
      </c>
      <c r="K1258" t="str">
        <f t="shared" si="187"/>
        <v>11011</v>
      </c>
    </row>
    <row r="1259" spans="1:11" customFormat="1" x14ac:dyDescent="0.25">
      <c r="A1259" t="str">
        <f t="shared" si="185"/>
        <v>11</v>
      </c>
      <c r="B1259" t="s">
        <v>237</v>
      </c>
      <c r="C1259" t="str">
        <f t="shared" si="188"/>
        <v>012</v>
      </c>
      <c r="D1259" t="s">
        <v>237</v>
      </c>
      <c r="E1259" t="str">
        <f t="shared" si="186"/>
        <v>10</v>
      </c>
      <c r="F1259" t="str">
        <f>"014"</f>
        <v>014</v>
      </c>
      <c r="G1259" t="str">
        <f>""</f>
        <v/>
      </c>
      <c r="H1259" t="s">
        <v>0</v>
      </c>
      <c r="I1259" t="s">
        <v>1370</v>
      </c>
      <c r="J1259" t="s">
        <v>4510</v>
      </c>
      <c r="K1259" t="str">
        <f t="shared" si="187"/>
        <v>11011</v>
      </c>
    </row>
    <row r="1260" spans="1:11" customFormat="1" x14ac:dyDescent="0.25">
      <c r="A1260" t="str">
        <f t="shared" si="185"/>
        <v>11</v>
      </c>
      <c r="B1260" t="s">
        <v>237</v>
      </c>
      <c r="C1260" t="str">
        <f t="shared" si="188"/>
        <v>012</v>
      </c>
      <c r="D1260" t="s">
        <v>237</v>
      </c>
      <c r="E1260" t="str">
        <f t="shared" si="186"/>
        <v>10</v>
      </c>
      <c r="F1260" t="str">
        <f>"015"</f>
        <v>015</v>
      </c>
      <c r="G1260" t="str">
        <f>""</f>
        <v/>
      </c>
      <c r="H1260" t="s">
        <v>3</v>
      </c>
      <c r="I1260" t="s">
        <v>1371</v>
      </c>
      <c r="J1260" t="s">
        <v>4511</v>
      </c>
      <c r="K1260" t="str">
        <f t="shared" si="187"/>
        <v>11011</v>
      </c>
    </row>
    <row r="1261" spans="1:11" customFormat="1" x14ac:dyDescent="0.25">
      <c r="A1261" t="str">
        <f t="shared" si="185"/>
        <v>11</v>
      </c>
      <c r="B1261" t="s">
        <v>237</v>
      </c>
      <c r="C1261" t="str">
        <f t="shared" si="188"/>
        <v>012</v>
      </c>
      <c r="D1261" t="s">
        <v>237</v>
      </c>
      <c r="E1261" t="str">
        <f t="shared" si="186"/>
        <v>10</v>
      </c>
      <c r="F1261" t="str">
        <f>"017"</f>
        <v>017</v>
      </c>
      <c r="G1261" t="str">
        <f>""</f>
        <v/>
      </c>
      <c r="H1261" t="s">
        <v>1</v>
      </c>
      <c r="I1261" t="s">
        <v>84</v>
      </c>
      <c r="J1261" t="s">
        <v>4506</v>
      </c>
      <c r="K1261" t="str">
        <f>"11010"</f>
        <v>11010</v>
      </c>
    </row>
    <row r="1262" spans="1:11" customFormat="1" x14ac:dyDescent="0.25">
      <c r="A1262" t="str">
        <f t="shared" si="185"/>
        <v>11</v>
      </c>
      <c r="B1262" t="s">
        <v>237</v>
      </c>
      <c r="C1262" t="str">
        <f t="shared" si="188"/>
        <v>012</v>
      </c>
      <c r="D1262" t="s">
        <v>237</v>
      </c>
      <c r="E1262" t="str">
        <f t="shared" si="186"/>
        <v>10</v>
      </c>
      <c r="F1262" t="str">
        <f>"017"</f>
        <v>017</v>
      </c>
      <c r="G1262" t="str">
        <f>""</f>
        <v/>
      </c>
      <c r="H1262" t="s">
        <v>0</v>
      </c>
      <c r="I1262" t="s">
        <v>84</v>
      </c>
      <c r="J1262" t="s">
        <v>4506</v>
      </c>
      <c r="K1262" t="str">
        <f>"11010"</f>
        <v>11010</v>
      </c>
    </row>
    <row r="1263" spans="1:11" customFormat="1" x14ac:dyDescent="0.25">
      <c r="A1263" t="str">
        <f t="shared" si="185"/>
        <v>11</v>
      </c>
      <c r="B1263" t="s">
        <v>237</v>
      </c>
      <c r="C1263" t="str">
        <f t="shared" si="188"/>
        <v>012</v>
      </c>
      <c r="D1263" t="s">
        <v>237</v>
      </c>
      <c r="E1263" t="str">
        <f t="shared" si="186"/>
        <v>10</v>
      </c>
      <c r="F1263" t="str">
        <f>"018"</f>
        <v>018</v>
      </c>
      <c r="G1263" t="str">
        <f>""</f>
        <v/>
      </c>
      <c r="H1263" t="s">
        <v>1</v>
      </c>
      <c r="I1263" t="s">
        <v>1372</v>
      </c>
      <c r="J1263" t="s">
        <v>4512</v>
      </c>
      <c r="K1263" t="str">
        <f>"11011"</f>
        <v>11011</v>
      </c>
    </row>
    <row r="1264" spans="1:11" customFormat="1" x14ac:dyDescent="0.25">
      <c r="A1264" t="str">
        <f t="shared" si="185"/>
        <v>11</v>
      </c>
      <c r="B1264" t="s">
        <v>237</v>
      </c>
      <c r="C1264" t="str">
        <f t="shared" si="188"/>
        <v>012</v>
      </c>
      <c r="D1264" t="s">
        <v>237</v>
      </c>
      <c r="E1264" t="str">
        <f t="shared" si="186"/>
        <v>10</v>
      </c>
      <c r="F1264" t="str">
        <f>"018"</f>
        <v>018</v>
      </c>
      <c r="G1264" t="str">
        <f>""</f>
        <v/>
      </c>
      <c r="H1264" t="s">
        <v>0</v>
      </c>
      <c r="I1264" t="s">
        <v>1372</v>
      </c>
      <c r="J1264" t="s">
        <v>4512</v>
      </c>
      <c r="K1264" t="str">
        <f>"11011"</f>
        <v>11011</v>
      </c>
    </row>
    <row r="1265" spans="1:11" customFormat="1" x14ac:dyDescent="0.25">
      <c r="A1265" t="str">
        <f t="shared" si="185"/>
        <v>11</v>
      </c>
      <c r="B1265" t="s">
        <v>237</v>
      </c>
      <c r="C1265" t="str">
        <f t="shared" si="188"/>
        <v>012</v>
      </c>
      <c r="D1265" t="s">
        <v>237</v>
      </c>
      <c r="E1265" t="str">
        <f t="shared" si="186"/>
        <v>10</v>
      </c>
      <c r="F1265" t="str">
        <f>"019"</f>
        <v>019</v>
      </c>
      <c r="G1265" t="str">
        <f>""</f>
        <v/>
      </c>
      <c r="H1265" t="s">
        <v>1</v>
      </c>
      <c r="I1265" t="s">
        <v>1366</v>
      </c>
      <c r="J1265" t="s">
        <v>4507</v>
      </c>
      <c r="K1265" t="str">
        <f>"11011"</f>
        <v>11011</v>
      </c>
    </row>
    <row r="1266" spans="1:11" customFormat="1" x14ac:dyDescent="0.25">
      <c r="A1266" t="str">
        <f t="shared" si="185"/>
        <v>11</v>
      </c>
      <c r="B1266" t="s">
        <v>237</v>
      </c>
      <c r="C1266" t="str">
        <f t="shared" si="188"/>
        <v>012</v>
      </c>
      <c r="D1266" t="s">
        <v>237</v>
      </c>
      <c r="E1266" t="str">
        <f t="shared" si="186"/>
        <v>10</v>
      </c>
      <c r="F1266" t="str">
        <f>"019"</f>
        <v>019</v>
      </c>
      <c r="G1266" t="str">
        <f>""</f>
        <v/>
      </c>
      <c r="H1266" t="s">
        <v>0</v>
      </c>
      <c r="I1266" t="s">
        <v>1366</v>
      </c>
      <c r="J1266" t="s">
        <v>4507</v>
      </c>
      <c r="K1266" t="str">
        <f>"11011"</f>
        <v>11011</v>
      </c>
    </row>
    <row r="1267" spans="1:11" customFormat="1" x14ac:dyDescent="0.25">
      <c r="A1267" t="str">
        <f t="shared" si="185"/>
        <v>11</v>
      </c>
      <c r="B1267" t="s">
        <v>237</v>
      </c>
      <c r="C1267" t="str">
        <f t="shared" si="188"/>
        <v>012</v>
      </c>
      <c r="D1267" t="s">
        <v>237</v>
      </c>
      <c r="E1267" t="str">
        <f t="shared" si="186"/>
        <v>10</v>
      </c>
      <c r="F1267" t="str">
        <f>"020"</f>
        <v>020</v>
      </c>
      <c r="G1267" t="str">
        <f>""</f>
        <v/>
      </c>
      <c r="H1267" t="s">
        <v>3</v>
      </c>
      <c r="I1267" t="s">
        <v>1371</v>
      </c>
      <c r="J1267" t="s">
        <v>4511</v>
      </c>
      <c r="K1267" t="str">
        <f>"11011"</f>
        <v>11011</v>
      </c>
    </row>
    <row r="1268" spans="1:11" customFormat="1" x14ac:dyDescent="0.25">
      <c r="A1268" t="str">
        <f t="shared" si="185"/>
        <v>11</v>
      </c>
      <c r="B1268" t="s">
        <v>237</v>
      </c>
      <c r="C1268" t="str">
        <f t="shared" si="188"/>
        <v>012</v>
      </c>
      <c r="D1268" t="s">
        <v>237</v>
      </c>
      <c r="E1268" t="str">
        <f t="shared" si="186"/>
        <v>10</v>
      </c>
      <c r="F1268" t="str">
        <f>"021"</f>
        <v>021</v>
      </c>
      <c r="G1268" t="str">
        <f>""</f>
        <v/>
      </c>
      <c r="H1268" t="s">
        <v>1</v>
      </c>
      <c r="I1268" t="s">
        <v>1364</v>
      </c>
      <c r="J1268" t="s">
        <v>4500</v>
      </c>
      <c r="K1268" t="str">
        <f>"11012"</f>
        <v>11012</v>
      </c>
    </row>
    <row r="1269" spans="1:11" customFormat="1" x14ac:dyDescent="0.25">
      <c r="A1269" t="str">
        <f t="shared" si="185"/>
        <v>11</v>
      </c>
      <c r="B1269" t="s">
        <v>237</v>
      </c>
      <c r="C1269" t="str">
        <f t="shared" si="188"/>
        <v>012</v>
      </c>
      <c r="D1269" t="s">
        <v>237</v>
      </c>
      <c r="E1269" t="str">
        <f t="shared" si="186"/>
        <v>10</v>
      </c>
      <c r="F1269" t="str">
        <f>"021"</f>
        <v>021</v>
      </c>
      <c r="G1269" t="str">
        <f>""</f>
        <v/>
      </c>
      <c r="H1269" t="s">
        <v>0</v>
      </c>
      <c r="I1269" t="s">
        <v>1364</v>
      </c>
      <c r="J1269" t="s">
        <v>4500</v>
      </c>
      <c r="K1269" t="str">
        <f>"11012"</f>
        <v>11012</v>
      </c>
    </row>
    <row r="1270" spans="1:11" customFormat="1" x14ac:dyDescent="0.25">
      <c r="A1270" t="str">
        <f t="shared" si="185"/>
        <v>11</v>
      </c>
      <c r="B1270" t="s">
        <v>237</v>
      </c>
      <c r="C1270" t="str">
        <f t="shared" si="188"/>
        <v>012</v>
      </c>
      <c r="D1270" t="s">
        <v>237</v>
      </c>
      <c r="E1270" t="str">
        <f t="shared" si="186"/>
        <v>10</v>
      </c>
      <c r="F1270" t="str">
        <f>"022"</f>
        <v>022</v>
      </c>
      <c r="G1270" t="str">
        <f>""</f>
        <v/>
      </c>
      <c r="H1270" t="s">
        <v>3</v>
      </c>
      <c r="I1270" t="s">
        <v>1365</v>
      </c>
      <c r="J1270" t="s">
        <v>4505</v>
      </c>
      <c r="K1270" t="str">
        <f>"11011"</f>
        <v>11011</v>
      </c>
    </row>
    <row r="1271" spans="1:11" customFormat="1" x14ac:dyDescent="0.25">
      <c r="A1271" t="str">
        <f t="shared" si="185"/>
        <v>11</v>
      </c>
      <c r="B1271" t="s">
        <v>237</v>
      </c>
      <c r="C1271" t="str">
        <f t="shared" si="188"/>
        <v>012</v>
      </c>
      <c r="D1271" t="s">
        <v>237</v>
      </c>
      <c r="E1271" t="str">
        <f t="shared" si="186"/>
        <v>10</v>
      </c>
      <c r="F1271" t="str">
        <f>"023"</f>
        <v>023</v>
      </c>
      <c r="G1271" t="str">
        <f>""</f>
        <v/>
      </c>
      <c r="H1271" t="s">
        <v>1</v>
      </c>
      <c r="I1271" t="s">
        <v>1373</v>
      </c>
      <c r="J1271" t="s">
        <v>4513</v>
      </c>
      <c r="K1271" t="str">
        <f>"11011"</f>
        <v>11011</v>
      </c>
    </row>
    <row r="1272" spans="1:11" customFormat="1" x14ac:dyDescent="0.25">
      <c r="A1272" t="str">
        <f t="shared" si="185"/>
        <v>11</v>
      </c>
      <c r="B1272" t="s">
        <v>237</v>
      </c>
      <c r="C1272" t="str">
        <f t="shared" si="188"/>
        <v>012</v>
      </c>
      <c r="D1272" t="s">
        <v>237</v>
      </c>
      <c r="E1272" t="str">
        <f t="shared" si="186"/>
        <v>10</v>
      </c>
      <c r="F1272" t="str">
        <f>"023"</f>
        <v>023</v>
      </c>
      <c r="G1272" t="str">
        <f>""</f>
        <v/>
      </c>
      <c r="H1272" t="s">
        <v>0</v>
      </c>
      <c r="I1272" t="s">
        <v>1373</v>
      </c>
      <c r="J1272" t="s">
        <v>4513</v>
      </c>
      <c r="K1272" t="str">
        <f>"11011"</f>
        <v>11011</v>
      </c>
    </row>
    <row r="1273" spans="1:11" customFormat="1" x14ac:dyDescent="0.25">
      <c r="A1273" t="str">
        <f t="shared" si="185"/>
        <v>11</v>
      </c>
      <c r="B1273" t="s">
        <v>237</v>
      </c>
      <c r="C1273" t="str">
        <f t="shared" si="188"/>
        <v>012</v>
      </c>
      <c r="D1273" t="s">
        <v>237</v>
      </c>
      <c r="E1273" t="str">
        <f t="shared" si="186"/>
        <v>10</v>
      </c>
      <c r="F1273" t="str">
        <f>"024"</f>
        <v>024</v>
      </c>
      <c r="G1273" t="str">
        <f>""</f>
        <v/>
      </c>
      <c r="H1273" t="s">
        <v>3</v>
      </c>
      <c r="I1273" t="s">
        <v>1372</v>
      </c>
      <c r="J1273" t="s">
        <v>4512</v>
      </c>
      <c r="K1273" t="str">
        <f>"11011"</f>
        <v>11011</v>
      </c>
    </row>
    <row r="1274" spans="1:11" customFormat="1" x14ac:dyDescent="0.25">
      <c r="A1274" t="str">
        <f t="shared" si="185"/>
        <v>11</v>
      </c>
      <c r="B1274" t="s">
        <v>237</v>
      </c>
      <c r="C1274" t="str">
        <f t="shared" si="188"/>
        <v>012</v>
      </c>
      <c r="D1274" t="s">
        <v>237</v>
      </c>
      <c r="E1274" t="str">
        <f t="shared" si="186"/>
        <v>10</v>
      </c>
      <c r="F1274" t="str">
        <f>"025"</f>
        <v>025</v>
      </c>
      <c r="G1274" t="str">
        <f>""</f>
        <v/>
      </c>
      <c r="H1274" t="s">
        <v>3</v>
      </c>
      <c r="I1274" t="s">
        <v>1374</v>
      </c>
      <c r="J1274" t="s">
        <v>4514</v>
      </c>
      <c r="K1274" t="str">
        <f>"11010"</f>
        <v>11010</v>
      </c>
    </row>
    <row r="1275" spans="1:11" customFormat="1" x14ac:dyDescent="0.25">
      <c r="A1275" t="str">
        <f t="shared" si="185"/>
        <v>11</v>
      </c>
      <c r="B1275" t="s">
        <v>237</v>
      </c>
      <c r="C1275" t="str">
        <f t="shared" si="188"/>
        <v>012</v>
      </c>
      <c r="D1275" t="s">
        <v>237</v>
      </c>
      <c r="E1275" t="str">
        <f t="shared" si="186"/>
        <v>10</v>
      </c>
      <c r="F1275" t="str">
        <f>"026"</f>
        <v>026</v>
      </c>
      <c r="G1275" t="str">
        <f>""</f>
        <v/>
      </c>
      <c r="H1275" t="s">
        <v>3</v>
      </c>
      <c r="I1275" t="s">
        <v>1373</v>
      </c>
      <c r="J1275" t="s">
        <v>4513</v>
      </c>
      <c r="K1275" t="str">
        <f>"11011"</f>
        <v>11011</v>
      </c>
    </row>
    <row r="1276" spans="1:11" customFormat="1" x14ac:dyDescent="0.25">
      <c r="A1276" t="str">
        <f t="shared" si="185"/>
        <v>11</v>
      </c>
      <c r="B1276" t="s">
        <v>237</v>
      </c>
      <c r="C1276" t="str">
        <f>"013"</f>
        <v>013</v>
      </c>
      <c r="D1276" t="s">
        <v>250</v>
      </c>
      <c r="E1276" t="str">
        <f t="shared" ref="E1276:E1290" si="189">"01"</f>
        <v>01</v>
      </c>
      <c r="F1276" t="str">
        <f>"001"</f>
        <v>001</v>
      </c>
      <c r="G1276" t="str">
        <f>""</f>
        <v/>
      </c>
      <c r="H1276" t="s">
        <v>1</v>
      </c>
      <c r="I1276" t="s">
        <v>1375</v>
      </c>
      <c r="J1276" t="s">
        <v>4515</v>
      </c>
      <c r="K1276" t="str">
        <f>"11350"</f>
        <v>11350</v>
      </c>
    </row>
    <row r="1277" spans="1:11" customFormat="1" x14ac:dyDescent="0.25">
      <c r="A1277" t="str">
        <f t="shared" si="185"/>
        <v>11</v>
      </c>
      <c r="B1277" t="s">
        <v>237</v>
      </c>
      <c r="C1277" t="str">
        <f>"013"</f>
        <v>013</v>
      </c>
      <c r="D1277" t="s">
        <v>250</v>
      </c>
      <c r="E1277" t="str">
        <f t="shared" si="189"/>
        <v>01</v>
      </c>
      <c r="F1277" t="str">
        <f>"001"</f>
        <v>001</v>
      </c>
      <c r="G1277" t="str">
        <f>""</f>
        <v/>
      </c>
      <c r="H1277" t="s">
        <v>0</v>
      </c>
      <c r="I1277" t="s">
        <v>1375</v>
      </c>
      <c r="J1277" t="s">
        <v>4515</v>
      </c>
      <c r="K1277" t="str">
        <f>"11350"</f>
        <v>11350</v>
      </c>
    </row>
    <row r="1278" spans="1:11" customFormat="1" x14ac:dyDescent="0.25">
      <c r="A1278" t="str">
        <f t="shared" si="185"/>
        <v>11</v>
      </c>
      <c r="B1278" t="s">
        <v>237</v>
      </c>
      <c r="C1278" t="str">
        <f>"013"</f>
        <v>013</v>
      </c>
      <c r="D1278" t="s">
        <v>250</v>
      </c>
      <c r="E1278" t="str">
        <f t="shared" si="189"/>
        <v>01</v>
      </c>
      <c r="F1278" t="str">
        <f>"002"</f>
        <v>002</v>
      </c>
      <c r="G1278" t="str">
        <f>""</f>
        <v/>
      </c>
      <c r="H1278" t="s">
        <v>1</v>
      </c>
      <c r="I1278" t="s">
        <v>1376</v>
      </c>
      <c r="J1278" t="s">
        <v>4516</v>
      </c>
      <c r="K1278" t="str">
        <f>"11350"</f>
        <v>11350</v>
      </c>
    </row>
    <row r="1279" spans="1:11" customFormat="1" x14ac:dyDescent="0.25">
      <c r="A1279" t="str">
        <f t="shared" si="185"/>
        <v>11</v>
      </c>
      <c r="B1279" t="s">
        <v>237</v>
      </c>
      <c r="C1279" t="str">
        <f>"013"</f>
        <v>013</v>
      </c>
      <c r="D1279" t="s">
        <v>250</v>
      </c>
      <c r="E1279" t="str">
        <f t="shared" si="189"/>
        <v>01</v>
      </c>
      <c r="F1279" t="str">
        <f>"002"</f>
        <v>002</v>
      </c>
      <c r="G1279" t="str">
        <f>""</f>
        <v/>
      </c>
      <c r="H1279" t="s">
        <v>0</v>
      </c>
      <c r="I1279" t="s">
        <v>1376</v>
      </c>
      <c r="J1279" t="s">
        <v>4516</v>
      </c>
      <c r="K1279" t="str">
        <f>"11350"</f>
        <v>11350</v>
      </c>
    </row>
    <row r="1280" spans="1:11" customFormat="1" x14ac:dyDescent="0.25">
      <c r="A1280" t="str">
        <f t="shared" si="185"/>
        <v>11</v>
      </c>
      <c r="B1280" t="s">
        <v>237</v>
      </c>
      <c r="C1280" t="str">
        <f t="shared" ref="C1280:C1308" si="190">"014"</f>
        <v>014</v>
      </c>
      <c r="D1280" t="s">
        <v>251</v>
      </c>
      <c r="E1280" t="str">
        <f t="shared" si="189"/>
        <v>01</v>
      </c>
      <c r="F1280" t="str">
        <f>"001"</f>
        <v>001</v>
      </c>
      <c r="G1280" t="str">
        <f>""</f>
        <v/>
      </c>
      <c r="H1280" t="s">
        <v>1</v>
      </c>
      <c r="I1280" t="s">
        <v>1377</v>
      </c>
      <c r="J1280" t="s">
        <v>4517</v>
      </c>
      <c r="K1280" t="str">
        <f>"11140"</f>
        <v>11140</v>
      </c>
    </row>
    <row r="1281" spans="1:11" customFormat="1" x14ac:dyDescent="0.25">
      <c r="A1281" t="str">
        <f t="shared" si="185"/>
        <v>11</v>
      </c>
      <c r="B1281" t="s">
        <v>237</v>
      </c>
      <c r="C1281" t="str">
        <f t="shared" si="190"/>
        <v>014</v>
      </c>
      <c r="D1281" t="s">
        <v>251</v>
      </c>
      <c r="E1281" t="str">
        <f t="shared" si="189"/>
        <v>01</v>
      </c>
      <c r="F1281" t="str">
        <f>"001"</f>
        <v>001</v>
      </c>
      <c r="G1281" t="str">
        <f>""</f>
        <v/>
      </c>
      <c r="H1281" t="s">
        <v>0</v>
      </c>
      <c r="I1281" t="s">
        <v>1377</v>
      </c>
      <c r="J1281" t="s">
        <v>4517</v>
      </c>
      <c r="K1281" t="str">
        <f>"11140"</f>
        <v>11140</v>
      </c>
    </row>
    <row r="1282" spans="1:11" customFormat="1" x14ac:dyDescent="0.25">
      <c r="A1282" t="str">
        <f t="shared" si="185"/>
        <v>11</v>
      </c>
      <c r="B1282" t="s">
        <v>237</v>
      </c>
      <c r="C1282" t="str">
        <f t="shared" si="190"/>
        <v>014</v>
      </c>
      <c r="D1282" t="s">
        <v>251</v>
      </c>
      <c r="E1282" t="str">
        <f t="shared" si="189"/>
        <v>01</v>
      </c>
      <c r="F1282" t="str">
        <f>"003"</f>
        <v>003</v>
      </c>
      <c r="G1282" t="str">
        <f>""</f>
        <v/>
      </c>
      <c r="H1282" t="s">
        <v>3</v>
      </c>
      <c r="I1282" t="s">
        <v>1378</v>
      </c>
      <c r="J1282" t="s">
        <v>4518</v>
      </c>
      <c r="K1282" t="str">
        <f>"11149"</f>
        <v>11149</v>
      </c>
    </row>
    <row r="1283" spans="1:11" customFormat="1" x14ac:dyDescent="0.25">
      <c r="A1283" t="str">
        <f t="shared" si="185"/>
        <v>11</v>
      </c>
      <c r="B1283" t="s">
        <v>237</v>
      </c>
      <c r="C1283" t="str">
        <f t="shared" si="190"/>
        <v>014</v>
      </c>
      <c r="D1283" t="s">
        <v>251</v>
      </c>
      <c r="E1283" t="str">
        <f t="shared" si="189"/>
        <v>01</v>
      </c>
      <c r="F1283" t="str">
        <f>"004"</f>
        <v>004</v>
      </c>
      <c r="G1283" t="str">
        <f>""</f>
        <v/>
      </c>
      <c r="H1283" t="s">
        <v>1</v>
      </c>
      <c r="I1283" t="s">
        <v>1379</v>
      </c>
      <c r="J1283" t="s">
        <v>4519</v>
      </c>
      <c r="K1283" t="str">
        <f>"11149"</f>
        <v>11149</v>
      </c>
    </row>
    <row r="1284" spans="1:11" customFormat="1" x14ac:dyDescent="0.25">
      <c r="A1284" t="str">
        <f t="shared" si="185"/>
        <v>11</v>
      </c>
      <c r="B1284" t="s">
        <v>237</v>
      </c>
      <c r="C1284" t="str">
        <f t="shared" si="190"/>
        <v>014</v>
      </c>
      <c r="D1284" t="s">
        <v>251</v>
      </c>
      <c r="E1284" t="str">
        <f t="shared" si="189"/>
        <v>01</v>
      </c>
      <c r="F1284" t="str">
        <f>"004"</f>
        <v>004</v>
      </c>
      <c r="G1284" t="str">
        <f>""</f>
        <v/>
      </c>
      <c r="H1284" t="s">
        <v>0</v>
      </c>
      <c r="I1284" t="s">
        <v>1379</v>
      </c>
      <c r="J1284" t="s">
        <v>4519</v>
      </c>
      <c r="K1284" t="str">
        <f>"11149"</f>
        <v>11149</v>
      </c>
    </row>
    <row r="1285" spans="1:11" customFormat="1" x14ac:dyDescent="0.25">
      <c r="A1285" t="str">
        <f t="shared" si="185"/>
        <v>11</v>
      </c>
      <c r="B1285" t="s">
        <v>237</v>
      </c>
      <c r="C1285" t="str">
        <f t="shared" si="190"/>
        <v>014</v>
      </c>
      <c r="D1285" t="s">
        <v>251</v>
      </c>
      <c r="E1285" t="str">
        <f t="shared" si="189"/>
        <v>01</v>
      </c>
      <c r="F1285" t="str">
        <f>"005"</f>
        <v>005</v>
      </c>
      <c r="G1285" t="str">
        <f>""</f>
        <v/>
      </c>
      <c r="H1285" t="s">
        <v>1</v>
      </c>
      <c r="I1285" t="s">
        <v>1380</v>
      </c>
      <c r="J1285" t="s">
        <v>4520</v>
      </c>
      <c r="K1285" t="str">
        <f>"11140"</f>
        <v>11140</v>
      </c>
    </row>
    <row r="1286" spans="1:11" customFormat="1" x14ac:dyDescent="0.25">
      <c r="A1286" t="str">
        <f t="shared" si="185"/>
        <v>11</v>
      </c>
      <c r="B1286" t="s">
        <v>237</v>
      </c>
      <c r="C1286" t="str">
        <f t="shared" si="190"/>
        <v>014</v>
      </c>
      <c r="D1286" t="s">
        <v>251</v>
      </c>
      <c r="E1286" t="str">
        <f t="shared" si="189"/>
        <v>01</v>
      </c>
      <c r="F1286" t="str">
        <f>"005"</f>
        <v>005</v>
      </c>
      <c r="G1286" t="str">
        <f>""</f>
        <v/>
      </c>
      <c r="H1286" t="s">
        <v>0</v>
      </c>
      <c r="I1286" t="s">
        <v>1380</v>
      </c>
      <c r="J1286" t="s">
        <v>4520</v>
      </c>
      <c r="K1286" t="str">
        <f>"11140"</f>
        <v>11140</v>
      </c>
    </row>
    <row r="1287" spans="1:11" customFormat="1" x14ac:dyDescent="0.25">
      <c r="A1287" t="str">
        <f t="shared" si="185"/>
        <v>11</v>
      </c>
      <c r="B1287" t="s">
        <v>237</v>
      </c>
      <c r="C1287" t="str">
        <f t="shared" si="190"/>
        <v>014</v>
      </c>
      <c r="D1287" t="s">
        <v>251</v>
      </c>
      <c r="E1287" t="str">
        <f t="shared" si="189"/>
        <v>01</v>
      </c>
      <c r="F1287" t="str">
        <f>"006"</f>
        <v>006</v>
      </c>
      <c r="G1287" t="str">
        <f>""</f>
        <v/>
      </c>
      <c r="H1287" t="s">
        <v>1</v>
      </c>
      <c r="I1287" t="s">
        <v>1381</v>
      </c>
      <c r="J1287" t="s">
        <v>4521</v>
      </c>
      <c r="K1287" t="str">
        <f>"11149"</f>
        <v>11149</v>
      </c>
    </row>
    <row r="1288" spans="1:11" customFormat="1" x14ac:dyDescent="0.25">
      <c r="A1288" t="str">
        <f t="shared" si="185"/>
        <v>11</v>
      </c>
      <c r="B1288" t="s">
        <v>237</v>
      </c>
      <c r="C1288" t="str">
        <f t="shared" si="190"/>
        <v>014</v>
      </c>
      <c r="D1288" t="s">
        <v>251</v>
      </c>
      <c r="E1288" t="str">
        <f t="shared" si="189"/>
        <v>01</v>
      </c>
      <c r="F1288" t="str">
        <f>"006"</f>
        <v>006</v>
      </c>
      <c r="G1288" t="str">
        <f>""</f>
        <v/>
      </c>
      <c r="H1288" t="s">
        <v>0</v>
      </c>
      <c r="I1288" t="s">
        <v>1381</v>
      </c>
      <c r="J1288" t="s">
        <v>4521</v>
      </c>
      <c r="K1288" t="str">
        <f>"11149"</f>
        <v>11149</v>
      </c>
    </row>
    <row r="1289" spans="1:11" customFormat="1" x14ac:dyDescent="0.25">
      <c r="A1289" t="str">
        <f t="shared" si="185"/>
        <v>11</v>
      </c>
      <c r="B1289" t="s">
        <v>237</v>
      </c>
      <c r="C1289" t="str">
        <f t="shared" si="190"/>
        <v>014</v>
      </c>
      <c r="D1289" t="s">
        <v>251</v>
      </c>
      <c r="E1289" t="str">
        <f t="shared" si="189"/>
        <v>01</v>
      </c>
      <c r="F1289" t="str">
        <f>"007"</f>
        <v>007</v>
      </c>
      <c r="G1289" t="str">
        <f>""</f>
        <v/>
      </c>
      <c r="H1289" t="s">
        <v>1</v>
      </c>
      <c r="I1289" t="s">
        <v>1378</v>
      </c>
      <c r="J1289" t="s">
        <v>4518</v>
      </c>
      <c r="K1289" t="str">
        <f>"11149"</f>
        <v>11149</v>
      </c>
    </row>
    <row r="1290" spans="1:11" customFormat="1" x14ac:dyDescent="0.25">
      <c r="A1290" t="str">
        <f t="shared" si="185"/>
        <v>11</v>
      </c>
      <c r="B1290" t="s">
        <v>237</v>
      </c>
      <c r="C1290" t="str">
        <f t="shared" si="190"/>
        <v>014</v>
      </c>
      <c r="D1290" t="s">
        <v>251</v>
      </c>
      <c r="E1290" t="str">
        <f t="shared" si="189"/>
        <v>01</v>
      </c>
      <c r="F1290" t="str">
        <f>"007"</f>
        <v>007</v>
      </c>
      <c r="G1290" t="str">
        <f>""</f>
        <v/>
      </c>
      <c r="H1290" t="s">
        <v>0</v>
      </c>
      <c r="I1290" t="s">
        <v>1378</v>
      </c>
      <c r="J1290" t="s">
        <v>4518</v>
      </c>
      <c r="K1290" t="str">
        <f>"11149"</f>
        <v>11149</v>
      </c>
    </row>
    <row r="1291" spans="1:11" customFormat="1" x14ac:dyDescent="0.25">
      <c r="A1291" t="str">
        <f t="shared" si="185"/>
        <v>11</v>
      </c>
      <c r="B1291" t="s">
        <v>237</v>
      </c>
      <c r="C1291" t="str">
        <f t="shared" si="190"/>
        <v>014</v>
      </c>
      <c r="D1291" t="s">
        <v>251</v>
      </c>
      <c r="E1291" t="str">
        <f t="shared" ref="E1291:E1301" si="191">"02"</f>
        <v>02</v>
      </c>
      <c r="F1291" t="str">
        <f>"001"</f>
        <v>001</v>
      </c>
      <c r="G1291" t="str">
        <f>""</f>
        <v/>
      </c>
      <c r="H1291" t="s">
        <v>1</v>
      </c>
      <c r="I1291" t="s">
        <v>1333</v>
      </c>
      <c r="J1291" t="s">
        <v>4522</v>
      </c>
      <c r="K1291" t="str">
        <f>"11140"</f>
        <v>11140</v>
      </c>
    </row>
    <row r="1292" spans="1:11" customFormat="1" x14ac:dyDescent="0.25">
      <c r="A1292" t="str">
        <f t="shared" si="185"/>
        <v>11</v>
      </c>
      <c r="B1292" t="s">
        <v>237</v>
      </c>
      <c r="C1292" t="str">
        <f t="shared" si="190"/>
        <v>014</v>
      </c>
      <c r="D1292" t="s">
        <v>251</v>
      </c>
      <c r="E1292" t="str">
        <f t="shared" si="191"/>
        <v>02</v>
      </c>
      <c r="F1292" t="str">
        <f>"001"</f>
        <v>001</v>
      </c>
      <c r="G1292" t="str">
        <f>""</f>
        <v/>
      </c>
      <c r="H1292" t="s">
        <v>0</v>
      </c>
      <c r="I1292" t="s">
        <v>1333</v>
      </c>
      <c r="J1292" t="s">
        <v>4522</v>
      </c>
      <c r="K1292" t="str">
        <f>"11140"</f>
        <v>11140</v>
      </c>
    </row>
    <row r="1293" spans="1:11" customFormat="1" x14ac:dyDescent="0.25">
      <c r="A1293" t="str">
        <f t="shared" si="185"/>
        <v>11</v>
      </c>
      <c r="B1293" t="s">
        <v>237</v>
      </c>
      <c r="C1293" t="str">
        <f t="shared" si="190"/>
        <v>014</v>
      </c>
      <c r="D1293" t="s">
        <v>251</v>
      </c>
      <c r="E1293" t="str">
        <f t="shared" si="191"/>
        <v>02</v>
      </c>
      <c r="F1293" t="str">
        <f>"002"</f>
        <v>002</v>
      </c>
      <c r="G1293" t="str">
        <f>""</f>
        <v/>
      </c>
      <c r="H1293" t="s">
        <v>3</v>
      </c>
      <c r="I1293" t="s">
        <v>1382</v>
      </c>
      <c r="J1293" t="s">
        <v>4523</v>
      </c>
      <c r="K1293" t="str">
        <f>"11149"</f>
        <v>11149</v>
      </c>
    </row>
    <row r="1294" spans="1:11" customFormat="1" x14ac:dyDescent="0.25">
      <c r="A1294" t="str">
        <f t="shared" si="185"/>
        <v>11</v>
      </c>
      <c r="B1294" t="s">
        <v>237</v>
      </c>
      <c r="C1294" t="str">
        <f t="shared" si="190"/>
        <v>014</v>
      </c>
      <c r="D1294" t="s">
        <v>251</v>
      </c>
      <c r="E1294" t="str">
        <f t="shared" si="191"/>
        <v>02</v>
      </c>
      <c r="F1294" t="str">
        <f>"003"</f>
        <v>003</v>
      </c>
      <c r="G1294" t="str">
        <f>""</f>
        <v/>
      </c>
      <c r="H1294" t="s">
        <v>1</v>
      </c>
      <c r="I1294" t="s">
        <v>1383</v>
      </c>
      <c r="J1294" t="s">
        <v>4524</v>
      </c>
      <c r="K1294" t="str">
        <f>"11140"</f>
        <v>11140</v>
      </c>
    </row>
    <row r="1295" spans="1:11" customFormat="1" x14ac:dyDescent="0.25">
      <c r="A1295" t="str">
        <f t="shared" si="185"/>
        <v>11</v>
      </c>
      <c r="B1295" t="s">
        <v>237</v>
      </c>
      <c r="C1295" t="str">
        <f t="shared" si="190"/>
        <v>014</v>
      </c>
      <c r="D1295" t="s">
        <v>251</v>
      </c>
      <c r="E1295" t="str">
        <f t="shared" si="191"/>
        <v>02</v>
      </c>
      <c r="F1295" t="str">
        <f>"003"</f>
        <v>003</v>
      </c>
      <c r="G1295" t="str">
        <f>""</f>
        <v/>
      </c>
      <c r="H1295" t="s">
        <v>0</v>
      </c>
      <c r="I1295" t="s">
        <v>1383</v>
      </c>
      <c r="J1295" t="s">
        <v>4524</v>
      </c>
      <c r="K1295" t="str">
        <f>"11140"</f>
        <v>11140</v>
      </c>
    </row>
    <row r="1296" spans="1:11" customFormat="1" x14ac:dyDescent="0.25">
      <c r="A1296" t="str">
        <f t="shared" si="185"/>
        <v>11</v>
      </c>
      <c r="B1296" t="s">
        <v>237</v>
      </c>
      <c r="C1296" t="str">
        <f t="shared" si="190"/>
        <v>014</v>
      </c>
      <c r="D1296" t="s">
        <v>251</v>
      </c>
      <c r="E1296" t="str">
        <f t="shared" si="191"/>
        <v>02</v>
      </c>
      <c r="F1296" t="str">
        <f>"004"</f>
        <v>004</v>
      </c>
      <c r="G1296" t="str">
        <f>""</f>
        <v/>
      </c>
      <c r="H1296" t="s">
        <v>3</v>
      </c>
      <c r="I1296" t="s">
        <v>1384</v>
      </c>
      <c r="J1296" t="s">
        <v>4525</v>
      </c>
      <c r="K1296" t="str">
        <f>"11149"</f>
        <v>11149</v>
      </c>
    </row>
    <row r="1297" spans="1:11" customFormat="1" x14ac:dyDescent="0.25">
      <c r="A1297" t="str">
        <f t="shared" si="185"/>
        <v>11</v>
      </c>
      <c r="B1297" t="s">
        <v>237</v>
      </c>
      <c r="C1297" t="str">
        <f t="shared" si="190"/>
        <v>014</v>
      </c>
      <c r="D1297" t="s">
        <v>251</v>
      </c>
      <c r="E1297" t="str">
        <f t="shared" si="191"/>
        <v>02</v>
      </c>
      <c r="F1297" t="str">
        <f>"005"</f>
        <v>005</v>
      </c>
      <c r="G1297" t="str">
        <f>""</f>
        <v/>
      </c>
      <c r="H1297" t="s">
        <v>1</v>
      </c>
      <c r="I1297" t="s">
        <v>1385</v>
      </c>
      <c r="J1297" t="s">
        <v>4526</v>
      </c>
      <c r="K1297" t="str">
        <f>"11140"</f>
        <v>11140</v>
      </c>
    </row>
    <row r="1298" spans="1:11" customFormat="1" x14ac:dyDescent="0.25">
      <c r="A1298" t="str">
        <f t="shared" si="185"/>
        <v>11</v>
      </c>
      <c r="B1298" t="s">
        <v>237</v>
      </c>
      <c r="C1298" t="str">
        <f t="shared" si="190"/>
        <v>014</v>
      </c>
      <c r="D1298" t="s">
        <v>251</v>
      </c>
      <c r="E1298" t="str">
        <f t="shared" si="191"/>
        <v>02</v>
      </c>
      <c r="F1298" t="str">
        <f>"005"</f>
        <v>005</v>
      </c>
      <c r="G1298" t="str">
        <f>""</f>
        <v/>
      </c>
      <c r="H1298" t="s">
        <v>0</v>
      </c>
      <c r="I1298" t="s">
        <v>1385</v>
      </c>
      <c r="J1298" t="s">
        <v>4526</v>
      </c>
      <c r="K1298" t="str">
        <f>"11140"</f>
        <v>11140</v>
      </c>
    </row>
    <row r="1299" spans="1:11" customFormat="1" x14ac:dyDescent="0.25">
      <c r="A1299" t="str">
        <f t="shared" si="185"/>
        <v>11</v>
      </c>
      <c r="B1299" t="s">
        <v>237</v>
      </c>
      <c r="C1299" t="str">
        <f t="shared" si="190"/>
        <v>014</v>
      </c>
      <c r="D1299" t="s">
        <v>251</v>
      </c>
      <c r="E1299" t="str">
        <f t="shared" si="191"/>
        <v>02</v>
      </c>
      <c r="F1299" t="str">
        <f>"005"</f>
        <v>005</v>
      </c>
      <c r="G1299" t="str">
        <f>""</f>
        <v/>
      </c>
      <c r="H1299" t="s">
        <v>2</v>
      </c>
      <c r="I1299" t="s">
        <v>1385</v>
      </c>
      <c r="J1299" t="s">
        <v>4526</v>
      </c>
      <c r="K1299" t="str">
        <f>"11140"</f>
        <v>11140</v>
      </c>
    </row>
    <row r="1300" spans="1:11" customFormat="1" x14ac:dyDescent="0.25">
      <c r="A1300" t="str">
        <f t="shared" ref="A1300:A1363" si="192">"11"</f>
        <v>11</v>
      </c>
      <c r="B1300" t="s">
        <v>237</v>
      </c>
      <c r="C1300" t="str">
        <f t="shared" si="190"/>
        <v>014</v>
      </c>
      <c r="D1300" t="s">
        <v>251</v>
      </c>
      <c r="E1300" t="str">
        <f t="shared" si="191"/>
        <v>02</v>
      </c>
      <c r="F1300" t="str">
        <f>"006"</f>
        <v>006</v>
      </c>
      <c r="G1300" t="str">
        <f>""</f>
        <v/>
      </c>
      <c r="H1300" t="s">
        <v>1</v>
      </c>
      <c r="I1300" t="s">
        <v>1382</v>
      </c>
      <c r="J1300" t="s">
        <v>4523</v>
      </c>
      <c r="K1300" t="str">
        <f>"11149"</f>
        <v>11149</v>
      </c>
    </row>
    <row r="1301" spans="1:11" customFormat="1" x14ac:dyDescent="0.25">
      <c r="A1301" t="str">
        <f t="shared" si="192"/>
        <v>11</v>
      </c>
      <c r="B1301" t="s">
        <v>237</v>
      </c>
      <c r="C1301" t="str">
        <f t="shared" si="190"/>
        <v>014</v>
      </c>
      <c r="D1301" t="s">
        <v>251</v>
      </c>
      <c r="E1301" t="str">
        <f t="shared" si="191"/>
        <v>02</v>
      </c>
      <c r="F1301" t="str">
        <f>"006"</f>
        <v>006</v>
      </c>
      <c r="G1301" t="str">
        <f>""</f>
        <v/>
      </c>
      <c r="H1301" t="s">
        <v>0</v>
      </c>
      <c r="I1301" t="s">
        <v>1382</v>
      </c>
      <c r="J1301" t="s">
        <v>4523</v>
      </c>
      <c r="K1301" t="str">
        <f>"11149"</f>
        <v>11149</v>
      </c>
    </row>
    <row r="1302" spans="1:11" customFormat="1" x14ac:dyDescent="0.25">
      <c r="A1302" t="str">
        <f t="shared" si="192"/>
        <v>11</v>
      </c>
      <c r="B1302" t="s">
        <v>237</v>
      </c>
      <c r="C1302" t="str">
        <f t="shared" si="190"/>
        <v>014</v>
      </c>
      <c r="D1302" t="s">
        <v>251</v>
      </c>
      <c r="E1302" t="str">
        <f t="shared" ref="E1302:E1308" si="193">"03"</f>
        <v>03</v>
      </c>
      <c r="F1302" t="str">
        <f>"001"</f>
        <v>001</v>
      </c>
      <c r="G1302" t="str">
        <f>""</f>
        <v/>
      </c>
      <c r="H1302" t="s">
        <v>1</v>
      </c>
      <c r="I1302" t="s">
        <v>1386</v>
      </c>
      <c r="J1302" t="s">
        <v>4527</v>
      </c>
      <c r="K1302" t="str">
        <f t="shared" ref="K1302:K1308" si="194">"11140"</f>
        <v>11140</v>
      </c>
    </row>
    <row r="1303" spans="1:11" customFormat="1" x14ac:dyDescent="0.25">
      <c r="A1303" t="str">
        <f t="shared" si="192"/>
        <v>11</v>
      </c>
      <c r="B1303" t="s">
        <v>237</v>
      </c>
      <c r="C1303" t="str">
        <f t="shared" si="190"/>
        <v>014</v>
      </c>
      <c r="D1303" t="s">
        <v>251</v>
      </c>
      <c r="E1303" t="str">
        <f t="shared" si="193"/>
        <v>03</v>
      </c>
      <c r="F1303" t="str">
        <f>"001"</f>
        <v>001</v>
      </c>
      <c r="G1303" t="str">
        <f>""</f>
        <v/>
      </c>
      <c r="H1303" t="s">
        <v>0</v>
      </c>
      <c r="I1303" t="s">
        <v>1386</v>
      </c>
      <c r="J1303" t="s">
        <v>4527</v>
      </c>
      <c r="K1303" t="str">
        <f t="shared" si="194"/>
        <v>11140</v>
      </c>
    </row>
    <row r="1304" spans="1:11" customFormat="1" x14ac:dyDescent="0.25">
      <c r="A1304" t="str">
        <f t="shared" si="192"/>
        <v>11</v>
      </c>
      <c r="B1304" t="s">
        <v>237</v>
      </c>
      <c r="C1304" t="str">
        <f t="shared" si="190"/>
        <v>014</v>
      </c>
      <c r="D1304" t="s">
        <v>251</v>
      </c>
      <c r="E1304" t="str">
        <f t="shared" si="193"/>
        <v>03</v>
      </c>
      <c r="F1304" t="str">
        <f>"002"</f>
        <v>002</v>
      </c>
      <c r="G1304" t="str">
        <f>""</f>
        <v/>
      </c>
      <c r="H1304" t="s">
        <v>3</v>
      </c>
      <c r="I1304" t="s">
        <v>1387</v>
      </c>
      <c r="J1304" t="s">
        <v>4528</v>
      </c>
      <c r="K1304" t="str">
        <f t="shared" si="194"/>
        <v>11140</v>
      </c>
    </row>
    <row r="1305" spans="1:11" customFormat="1" x14ac:dyDescent="0.25">
      <c r="A1305" t="str">
        <f t="shared" si="192"/>
        <v>11</v>
      </c>
      <c r="B1305" t="s">
        <v>237</v>
      </c>
      <c r="C1305" t="str">
        <f t="shared" si="190"/>
        <v>014</v>
      </c>
      <c r="D1305" t="s">
        <v>251</v>
      </c>
      <c r="E1305" t="str">
        <f t="shared" si="193"/>
        <v>03</v>
      </c>
      <c r="F1305" t="str">
        <f>"003"</f>
        <v>003</v>
      </c>
      <c r="G1305" t="str">
        <f>""</f>
        <v/>
      </c>
      <c r="H1305" t="s">
        <v>1</v>
      </c>
      <c r="I1305" t="s">
        <v>1388</v>
      </c>
      <c r="J1305" t="s">
        <v>4529</v>
      </c>
      <c r="K1305" t="str">
        <f t="shared" si="194"/>
        <v>11140</v>
      </c>
    </row>
    <row r="1306" spans="1:11" customFormat="1" x14ac:dyDescent="0.25">
      <c r="A1306" t="str">
        <f t="shared" si="192"/>
        <v>11</v>
      </c>
      <c r="B1306" t="s">
        <v>237</v>
      </c>
      <c r="C1306" t="str">
        <f t="shared" si="190"/>
        <v>014</v>
      </c>
      <c r="D1306" t="s">
        <v>251</v>
      </c>
      <c r="E1306" t="str">
        <f t="shared" si="193"/>
        <v>03</v>
      </c>
      <c r="F1306" t="str">
        <f>"003"</f>
        <v>003</v>
      </c>
      <c r="G1306" t="str">
        <f>""</f>
        <v/>
      </c>
      <c r="H1306" t="s">
        <v>0</v>
      </c>
      <c r="I1306" t="s">
        <v>1388</v>
      </c>
      <c r="J1306" t="s">
        <v>4529</v>
      </c>
      <c r="K1306" t="str">
        <f t="shared" si="194"/>
        <v>11140</v>
      </c>
    </row>
    <row r="1307" spans="1:11" customFormat="1" x14ac:dyDescent="0.25">
      <c r="A1307" t="str">
        <f t="shared" si="192"/>
        <v>11</v>
      </c>
      <c r="B1307" t="s">
        <v>237</v>
      </c>
      <c r="C1307" t="str">
        <f t="shared" si="190"/>
        <v>014</v>
      </c>
      <c r="D1307" t="s">
        <v>251</v>
      </c>
      <c r="E1307" t="str">
        <f t="shared" si="193"/>
        <v>03</v>
      </c>
      <c r="F1307" t="str">
        <f>"004"</f>
        <v>004</v>
      </c>
      <c r="G1307" t="str">
        <f>""</f>
        <v/>
      </c>
      <c r="H1307" t="s">
        <v>1</v>
      </c>
      <c r="I1307" t="s">
        <v>1389</v>
      </c>
      <c r="J1307" t="s">
        <v>4530</v>
      </c>
      <c r="K1307" t="str">
        <f t="shared" si="194"/>
        <v>11140</v>
      </c>
    </row>
    <row r="1308" spans="1:11" customFormat="1" x14ac:dyDescent="0.25">
      <c r="A1308" t="str">
        <f t="shared" si="192"/>
        <v>11</v>
      </c>
      <c r="B1308" t="s">
        <v>237</v>
      </c>
      <c r="C1308" t="str">
        <f t="shared" si="190"/>
        <v>014</v>
      </c>
      <c r="D1308" t="s">
        <v>251</v>
      </c>
      <c r="E1308" t="str">
        <f t="shared" si="193"/>
        <v>03</v>
      </c>
      <c r="F1308" t="str">
        <f>"004"</f>
        <v>004</v>
      </c>
      <c r="G1308" t="str">
        <f>""</f>
        <v/>
      </c>
      <c r="H1308" t="s">
        <v>0</v>
      </c>
      <c r="I1308" t="s">
        <v>1389</v>
      </c>
      <c r="J1308" t="s">
        <v>4530</v>
      </c>
      <c r="K1308" t="str">
        <f t="shared" si="194"/>
        <v>11140</v>
      </c>
    </row>
    <row r="1309" spans="1:11" customFormat="1" x14ac:dyDescent="0.25">
      <c r="A1309" t="str">
        <f t="shared" si="192"/>
        <v>11</v>
      </c>
      <c r="B1309" t="s">
        <v>237</v>
      </c>
      <c r="C1309" t="str">
        <f t="shared" ref="C1309:C1372" si="195">"015"</f>
        <v>015</v>
      </c>
      <c r="D1309" t="s">
        <v>252</v>
      </c>
      <c r="E1309" t="str">
        <f t="shared" ref="E1309:E1328" si="196">"01"</f>
        <v>01</v>
      </c>
      <c r="F1309" t="str">
        <f>"001"</f>
        <v>001</v>
      </c>
      <c r="G1309" t="str">
        <f>""</f>
        <v/>
      </c>
      <c r="H1309" t="s">
        <v>1</v>
      </c>
      <c r="I1309" t="s">
        <v>1390</v>
      </c>
      <c r="J1309" t="s">
        <v>4531</v>
      </c>
      <c r="K1309" t="str">
        <f t="shared" ref="K1309:K1372" si="197">"11130"</f>
        <v>11130</v>
      </c>
    </row>
    <row r="1310" spans="1:11" customFormat="1" x14ac:dyDescent="0.25">
      <c r="A1310" t="str">
        <f t="shared" si="192"/>
        <v>11</v>
      </c>
      <c r="B1310" t="s">
        <v>237</v>
      </c>
      <c r="C1310" t="str">
        <f t="shared" si="195"/>
        <v>015</v>
      </c>
      <c r="D1310" t="s">
        <v>252</v>
      </c>
      <c r="E1310" t="str">
        <f t="shared" si="196"/>
        <v>01</v>
      </c>
      <c r="F1310" t="str">
        <f>"001"</f>
        <v>001</v>
      </c>
      <c r="G1310" t="str">
        <f>""</f>
        <v/>
      </c>
      <c r="H1310" t="s">
        <v>0</v>
      </c>
      <c r="I1310" t="s">
        <v>1390</v>
      </c>
      <c r="J1310" t="s">
        <v>4531</v>
      </c>
      <c r="K1310" t="str">
        <f t="shared" si="197"/>
        <v>11130</v>
      </c>
    </row>
    <row r="1311" spans="1:11" customFormat="1" x14ac:dyDescent="0.25">
      <c r="A1311" t="str">
        <f t="shared" si="192"/>
        <v>11</v>
      </c>
      <c r="B1311" t="s">
        <v>237</v>
      </c>
      <c r="C1311" t="str">
        <f t="shared" si="195"/>
        <v>015</v>
      </c>
      <c r="D1311" t="s">
        <v>252</v>
      </c>
      <c r="E1311" t="str">
        <f t="shared" si="196"/>
        <v>01</v>
      </c>
      <c r="F1311" t="str">
        <f>"002"</f>
        <v>002</v>
      </c>
      <c r="G1311" t="str">
        <f>""</f>
        <v/>
      </c>
      <c r="H1311" t="s">
        <v>1</v>
      </c>
      <c r="I1311" t="s">
        <v>1391</v>
      </c>
      <c r="J1311" t="s">
        <v>4532</v>
      </c>
      <c r="K1311" t="str">
        <f t="shared" si="197"/>
        <v>11130</v>
      </c>
    </row>
    <row r="1312" spans="1:11" customFormat="1" x14ac:dyDescent="0.25">
      <c r="A1312" t="str">
        <f t="shared" si="192"/>
        <v>11</v>
      </c>
      <c r="B1312" t="s">
        <v>237</v>
      </c>
      <c r="C1312" t="str">
        <f t="shared" si="195"/>
        <v>015</v>
      </c>
      <c r="D1312" t="s">
        <v>252</v>
      </c>
      <c r="E1312" t="str">
        <f t="shared" si="196"/>
        <v>01</v>
      </c>
      <c r="F1312" t="str">
        <f>"002"</f>
        <v>002</v>
      </c>
      <c r="G1312" t="str">
        <f>""</f>
        <v/>
      </c>
      <c r="H1312" t="s">
        <v>0</v>
      </c>
      <c r="I1312" t="s">
        <v>1391</v>
      </c>
      <c r="J1312" t="s">
        <v>4532</v>
      </c>
      <c r="K1312" t="str">
        <f t="shared" si="197"/>
        <v>11130</v>
      </c>
    </row>
    <row r="1313" spans="1:11" customFormat="1" x14ac:dyDescent="0.25">
      <c r="A1313" t="str">
        <f t="shared" si="192"/>
        <v>11</v>
      </c>
      <c r="B1313" t="s">
        <v>237</v>
      </c>
      <c r="C1313" t="str">
        <f t="shared" si="195"/>
        <v>015</v>
      </c>
      <c r="D1313" t="s">
        <v>252</v>
      </c>
      <c r="E1313" t="str">
        <f t="shared" si="196"/>
        <v>01</v>
      </c>
      <c r="F1313" t="str">
        <f>"003"</f>
        <v>003</v>
      </c>
      <c r="G1313" t="str">
        <f>""</f>
        <v/>
      </c>
      <c r="H1313" t="s">
        <v>1</v>
      </c>
      <c r="I1313" t="s">
        <v>1392</v>
      </c>
      <c r="J1313" t="s">
        <v>4533</v>
      </c>
      <c r="K1313" t="str">
        <f t="shared" si="197"/>
        <v>11130</v>
      </c>
    </row>
    <row r="1314" spans="1:11" customFormat="1" x14ac:dyDescent="0.25">
      <c r="A1314" t="str">
        <f t="shared" si="192"/>
        <v>11</v>
      </c>
      <c r="B1314" t="s">
        <v>237</v>
      </c>
      <c r="C1314" t="str">
        <f t="shared" si="195"/>
        <v>015</v>
      </c>
      <c r="D1314" t="s">
        <v>252</v>
      </c>
      <c r="E1314" t="str">
        <f t="shared" si="196"/>
        <v>01</v>
      </c>
      <c r="F1314" t="str">
        <f>"003"</f>
        <v>003</v>
      </c>
      <c r="G1314" t="str">
        <f>""</f>
        <v/>
      </c>
      <c r="H1314" t="s">
        <v>0</v>
      </c>
      <c r="I1314" t="s">
        <v>1392</v>
      </c>
      <c r="J1314" t="s">
        <v>4533</v>
      </c>
      <c r="K1314" t="str">
        <f t="shared" si="197"/>
        <v>11130</v>
      </c>
    </row>
    <row r="1315" spans="1:11" customFormat="1" x14ac:dyDescent="0.25">
      <c r="A1315" t="str">
        <f t="shared" si="192"/>
        <v>11</v>
      </c>
      <c r="B1315" t="s">
        <v>237</v>
      </c>
      <c r="C1315" t="str">
        <f t="shared" si="195"/>
        <v>015</v>
      </c>
      <c r="D1315" t="s">
        <v>252</v>
      </c>
      <c r="E1315" t="str">
        <f t="shared" si="196"/>
        <v>01</v>
      </c>
      <c r="F1315" t="str">
        <f>"004"</f>
        <v>004</v>
      </c>
      <c r="G1315" t="str">
        <f>""</f>
        <v/>
      </c>
      <c r="H1315" t="s">
        <v>1</v>
      </c>
      <c r="I1315" t="s">
        <v>1393</v>
      </c>
      <c r="J1315" t="s">
        <v>4534</v>
      </c>
      <c r="K1315" t="str">
        <f t="shared" si="197"/>
        <v>11130</v>
      </c>
    </row>
    <row r="1316" spans="1:11" customFormat="1" x14ac:dyDescent="0.25">
      <c r="A1316" t="str">
        <f t="shared" si="192"/>
        <v>11</v>
      </c>
      <c r="B1316" t="s">
        <v>237</v>
      </c>
      <c r="C1316" t="str">
        <f t="shared" si="195"/>
        <v>015</v>
      </c>
      <c r="D1316" t="s">
        <v>252</v>
      </c>
      <c r="E1316" t="str">
        <f t="shared" si="196"/>
        <v>01</v>
      </c>
      <c r="F1316" t="str">
        <f>"004"</f>
        <v>004</v>
      </c>
      <c r="G1316" t="str">
        <f>""</f>
        <v/>
      </c>
      <c r="H1316" t="s">
        <v>0</v>
      </c>
      <c r="I1316" t="s">
        <v>1393</v>
      </c>
      <c r="J1316" t="s">
        <v>4534</v>
      </c>
      <c r="K1316" t="str">
        <f t="shared" si="197"/>
        <v>11130</v>
      </c>
    </row>
    <row r="1317" spans="1:11" customFormat="1" x14ac:dyDescent="0.25">
      <c r="A1317" t="str">
        <f t="shared" si="192"/>
        <v>11</v>
      </c>
      <c r="B1317" t="s">
        <v>237</v>
      </c>
      <c r="C1317" t="str">
        <f t="shared" si="195"/>
        <v>015</v>
      </c>
      <c r="D1317" t="s">
        <v>252</v>
      </c>
      <c r="E1317" t="str">
        <f t="shared" si="196"/>
        <v>01</v>
      </c>
      <c r="F1317" t="str">
        <f>"005"</f>
        <v>005</v>
      </c>
      <c r="G1317" t="str">
        <f>""</f>
        <v/>
      </c>
      <c r="H1317" t="s">
        <v>3</v>
      </c>
      <c r="I1317" t="s">
        <v>1393</v>
      </c>
      <c r="J1317" t="s">
        <v>4534</v>
      </c>
      <c r="K1317" t="str">
        <f t="shared" si="197"/>
        <v>11130</v>
      </c>
    </row>
    <row r="1318" spans="1:11" customFormat="1" x14ac:dyDescent="0.25">
      <c r="A1318" t="str">
        <f t="shared" si="192"/>
        <v>11</v>
      </c>
      <c r="B1318" t="s">
        <v>237</v>
      </c>
      <c r="C1318" t="str">
        <f t="shared" si="195"/>
        <v>015</v>
      </c>
      <c r="D1318" t="s">
        <v>252</v>
      </c>
      <c r="E1318" t="str">
        <f t="shared" si="196"/>
        <v>01</v>
      </c>
      <c r="F1318" t="str">
        <f>"006"</f>
        <v>006</v>
      </c>
      <c r="G1318" t="str">
        <f>""</f>
        <v/>
      </c>
      <c r="H1318" t="s">
        <v>1</v>
      </c>
      <c r="I1318" t="s">
        <v>1394</v>
      </c>
      <c r="J1318" t="s">
        <v>4535</v>
      </c>
      <c r="K1318" t="str">
        <f t="shared" si="197"/>
        <v>11130</v>
      </c>
    </row>
    <row r="1319" spans="1:11" customFormat="1" x14ac:dyDescent="0.25">
      <c r="A1319" t="str">
        <f t="shared" si="192"/>
        <v>11</v>
      </c>
      <c r="B1319" t="s">
        <v>237</v>
      </c>
      <c r="C1319" t="str">
        <f t="shared" si="195"/>
        <v>015</v>
      </c>
      <c r="D1319" t="s">
        <v>252</v>
      </c>
      <c r="E1319" t="str">
        <f t="shared" si="196"/>
        <v>01</v>
      </c>
      <c r="F1319" t="str">
        <f>"006"</f>
        <v>006</v>
      </c>
      <c r="G1319" t="str">
        <f>""</f>
        <v/>
      </c>
      <c r="H1319" t="s">
        <v>0</v>
      </c>
      <c r="I1319" t="s">
        <v>1394</v>
      </c>
      <c r="J1319" t="s">
        <v>4535</v>
      </c>
      <c r="K1319" t="str">
        <f t="shared" si="197"/>
        <v>11130</v>
      </c>
    </row>
    <row r="1320" spans="1:11" customFormat="1" x14ac:dyDescent="0.25">
      <c r="A1320" t="str">
        <f t="shared" si="192"/>
        <v>11</v>
      </c>
      <c r="B1320" t="s">
        <v>237</v>
      </c>
      <c r="C1320" t="str">
        <f t="shared" si="195"/>
        <v>015</v>
      </c>
      <c r="D1320" t="s">
        <v>252</v>
      </c>
      <c r="E1320" t="str">
        <f t="shared" si="196"/>
        <v>01</v>
      </c>
      <c r="F1320" t="str">
        <f>"007"</f>
        <v>007</v>
      </c>
      <c r="G1320" t="str">
        <f>""</f>
        <v/>
      </c>
      <c r="H1320" t="s">
        <v>1</v>
      </c>
      <c r="I1320" t="s">
        <v>84</v>
      </c>
      <c r="J1320" t="s">
        <v>4536</v>
      </c>
      <c r="K1320" t="str">
        <f t="shared" si="197"/>
        <v>11130</v>
      </c>
    </row>
    <row r="1321" spans="1:11" customFormat="1" x14ac:dyDescent="0.25">
      <c r="A1321" t="str">
        <f t="shared" si="192"/>
        <v>11</v>
      </c>
      <c r="B1321" t="s">
        <v>237</v>
      </c>
      <c r="C1321" t="str">
        <f t="shared" si="195"/>
        <v>015</v>
      </c>
      <c r="D1321" t="s">
        <v>252</v>
      </c>
      <c r="E1321" t="str">
        <f t="shared" si="196"/>
        <v>01</v>
      </c>
      <c r="F1321" t="str">
        <f>"007"</f>
        <v>007</v>
      </c>
      <c r="G1321" t="str">
        <f>""</f>
        <v/>
      </c>
      <c r="H1321" t="s">
        <v>0</v>
      </c>
      <c r="I1321" t="s">
        <v>84</v>
      </c>
      <c r="J1321" t="s">
        <v>4536</v>
      </c>
      <c r="K1321" t="str">
        <f t="shared" si="197"/>
        <v>11130</v>
      </c>
    </row>
    <row r="1322" spans="1:11" customFormat="1" x14ac:dyDescent="0.25">
      <c r="A1322" t="str">
        <f t="shared" si="192"/>
        <v>11</v>
      </c>
      <c r="B1322" t="s">
        <v>237</v>
      </c>
      <c r="C1322" t="str">
        <f t="shared" si="195"/>
        <v>015</v>
      </c>
      <c r="D1322" t="s">
        <v>252</v>
      </c>
      <c r="E1322" t="str">
        <f t="shared" si="196"/>
        <v>01</v>
      </c>
      <c r="F1322" t="str">
        <f>"007"</f>
        <v>007</v>
      </c>
      <c r="G1322" t="str">
        <f>""</f>
        <v/>
      </c>
      <c r="H1322" t="s">
        <v>2</v>
      </c>
      <c r="I1322" t="s">
        <v>84</v>
      </c>
      <c r="J1322" t="s">
        <v>4536</v>
      </c>
      <c r="K1322" t="str">
        <f t="shared" si="197"/>
        <v>11130</v>
      </c>
    </row>
    <row r="1323" spans="1:11" customFormat="1" x14ac:dyDescent="0.25">
      <c r="A1323" t="str">
        <f t="shared" si="192"/>
        <v>11</v>
      </c>
      <c r="B1323" t="s">
        <v>237</v>
      </c>
      <c r="C1323" t="str">
        <f t="shared" si="195"/>
        <v>015</v>
      </c>
      <c r="D1323" t="s">
        <v>252</v>
      </c>
      <c r="E1323" t="str">
        <f t="shared" si="196"/>
        <v>01</v>
      </c>
      <c r="F1323" t="str">
        <f>"008"</f>
        <v>008</v>
      </c>
      <c r="G1323" t="str">
        <f>""</f>
        <v/>
      </c>
      <c r="H1323" t="s">
        <v>1</v>
      </c>
      <c r="I1323" t="s">
        <v>1395</v>
      </c>
      <c r="J1323" t="s">
        <v>4537</v>
      </c>
      <c r="K1323" t="str">
        <f t="shared" si="197"/>
        <v>11130</v>
      </c>
    </row>
    <row r="1324" spans="1:11" customFormat="1" x14ac:dyDescent="0.25">
      <c r="A1324" t="str">
        <f t="shared" si="192"/>
        <v>11</v>
      </c>
      <c r="B1324" t="s">
        <v>237</v>
      </c>
      <c r="C1324" t="str">
        <f t="shared" si="195"/>
        <v>015</v>
      </c>
      <c r="D1324" t="s">
        <v>252</v>
      </c>
      <c r="E1324" t="str">
        <f t="shared" si="196"/>
        <v>01</v>
      </c>
      <c r="F1324" t="str">
        <f>"008"</f>
        <v>008</v>
      </c>
      <c r="G1324" t="str">
        <f>""</f>
        <v/>
      </c>
      <c r="H1324" t="s">
        <v>0</v>
      </c>
      <c r="I1324" t="s">
        <v>1395</v>
      </c>
      <c r="J1324" t="s">
        <v>4537</v>
      </c>
      <c r="K1324" t="str">
        <f t="shared" si="197"/>
        <v>11130</v>
      </c>
    </row>
    <row r="1325" spans="1:11" customFormat="1" x14ac:dyDescent="0.25">
      <c r="A1325" t="str">
        <f t="shared" si="192"/>
        <v>11</v>
      </c>
      <c r="B1325" t="s">
        <v>237</v>
      </c>
      <c r="C1325" t="str">
        <f t="shared" si="195"/>
        <v>015</v>
      </c>
      <c r="D1325" t="s">
        <v>252</v>
      </c>
      <c r="E1325" t="str">
        <f t="shared" si="196"/>
        <v>01</v>
      </c>
      <c r="F1325" t="str">
        <f>"009"</f>
        <v>009</v>
      </c>
      <c r="G1325" t="str">
        <f>""</f>
        <v/>
      </c>
      <c r="H1325" t="s">
        <v>1</v>
      </c>
      <c r="I1325" t="s">
        <v>1392</v>
      </c>
      <c r="J1325" t="s">
        <v>4533</v>
      </c>
      <c r="K1325" t="str">
        <f t="shared" si="197"/>
        <v>11130</v>
      </c>
    </row>
    <row r="1326" spans="1:11" customFormat="1" x14ac:dyDescent="0.25">
      <c r="A1326" t="str">
        <f t="shared" si="192"/>
        <v>11</v>
      </c>
      <c r="B1326" t="s">
        <v>237</v>
      </c>
      <c r="C1326" t="str">
        <f t="shared" si="195"/>
        <v>015</v>
      </c>
      <c r="D1326" t="s">
        <v>252</v>
      </c>
      <c r="E1326" t="str">
        <f t="shared" si="196"/>
        <v>01</v>
      </c>
      <c r="F1326" t="str">
        <f>"009"</f>
        <v>009</v>
      </c>
      <c r="G1326" t="str">
        <f>""</f>
        <v/>
      </c>
      <c r="H1326" t="s">
        <v>0</v>
      </c>
      <c r="I1326" t="s">
        <v>1392</v>
      </c>
      <c r="J1326" t="s">
        <v>4533</v>
      </c>
      <c r="K1326" t="str">
        <f t="shared" si="197"/>
        <v>11130</v>
      </c>
    </row>
    <row r="1327" spans="1:11" customFormat="1" x14ac:dyDescent="0.25">
      <c r="A1327" t="str">
        <f t="shared" si="192"/>
        <v>11</v>
      </c>
      <c r="B1327" t="s">
        <v>237</v>
      </c>
      <c r="C1327" t="str">
        <f t="shared" si="195"/>
        <v>015</v>
      </c>
      <c r="D1327" t="s">
        <v>252</v>
      </c>
      <c r="E1327" t="str">
        <f t="shared" si="196"/>
        <v>01</v>
      </c>
      <c r="F1327" t="str">
        <f>"010"</f>
        <v>010</v>
      </c>
      <c r="G1327" t="str">
        <f>""</f>
        <v/>
      </c>
      <c r="H1327" t="s">
        <v>1</v>
      </c>
      <c r="I1327" t="s">
        <v>1395</v>
      </c>
      <c r="J1327" t="s">
        <v>4537</v>
      </c>
      <c r="K1327" t="str">
        <f t="shared" si="197"/>
        <v>11130</v>
      </c>
    </row>
    <row r="1328" spans="1:11" customFormat="1" x14ac:dyDescent="0.25">
      <c r="A1328" t="str">
        <f t="shared" si="192"/>
        <v>11</v>
      </c>
      <c r="B1328" t="s">
        <v>237</v>
      </c>
      <c r="C1328" t="str">
        <f t="shared" si="195"/>
        <v>015</v>
      </c>
      <c r="D1328" t="s">
        <v>252</v>
      </c>
      <c r="E1328" t="str">
        <f t="shared" si="196"/>
        <v>01</v>
      </c>
      <c r="F1328" t="str">
        <f>"010"</f>
        <v>010</v>
      </c>
      <c r="G1328" t="str">
        <f>""</f>
        <v/>
      </c>
      <c r="H1328" t="s">
        <v>0</v>
      </c>
      <c r="I1328" t="s">
        <v>1395</v>
      </c>
      <c r="J1328" t="s">
        <v>4537</v>
      </c>
      <c r="K1328" t="str">
        <f t="shared" si="197"/>
        <v>11130</v>
      </c>
    </row>
    <row r="1329" spans="1:11" customFormat="1" x14ac:dyDescent="0.25">
      <c r="A1329" t="str">
        <f t="shared" si="192"/>
        <v>11</v>
      </c>
      <c r="B1329" t="s">
        <v>237</v>
      </c>
      <c r="C1329" t="str">
        <f t="shared" si="195"/>
        <v>015</v>
      </c>
      <c r="D1329" t="s">
        <v>252</v>
      </c>
      <c r="E1329" t="str">
        <f t="shared" ref="E1329:E1340" si="198">"02"</f>
        <v>02</v>
      </c>
      <c r="F1329" t="str">
        <f>"001"</f>
        <v>001</v>
      </c>
      <c r="G1329" t="str">
        <f>""</f>
        <v/>
      </c>
      <c r="H1329" t="s">
        <v>1</v>
      </c>
      <c r="I1329" t="s">
        <v>1396</v>
      </c>
      <c r="J1329" t="s">
        <v>4538</v>
      </c>
      <c r="K1329" t="str">
        <f t="shared" si="197"/>
        <v>11130</v>
      </c>
    </row>
    <row r="1330" spans="1:11" customFormat="1" x14ac:dyDescent="0.25">
      <c r="A1330" t="str">
        <f t="shared" si="192"/>
        <v>11</v>
      </c>
      <c r="B1330" t="s">
        <v>237</v>
      </c>
      <c r="C1330" t="str">
        <f t="shared" si="195"/>
        <v>015</v>
      </c>
      <c r="D1330" t="s">
        <v>252</v>
      </c>
      <c r="E1330" t="str">
        <f t="shared" si="198"/>
        <v>02</v>
      </c>
      <c r="F1330" t="str">
        <f>"001"</f>
        <v>001</v>
      </c>
      <c r="G1330" t="str">
        <f>""</f>
        <v/>
      </c>
      <c r="H1330" t="s">
        <v>0</v>
      </c>
      <c r="I1330" t="s">
        <v>1396</v>
      </c>
      <c r="J1330" t="s">
        <v>4538</v>
      </c>
      <c r="K1330" t="str">
        <f t="shared" si="197"/>
        <v>11130</v>
      </c>
    </row>
    <row r="1331" spans="1:11" customFormat="1" x14ac:dyDescent="0.25">
      <c r="A1331" t="str">
        <f t="shared" si="192"/>
        <v>11</v>
      </c>
      <c r="B1331" t="s">
        <v>237</v>
      </c>
      <c r="C1331" t="str">
        <f t="shared" si="195"/>
        <v>015</v>
      </c>
      <c r="D1331" t="s">
        <v>252</v>
      </c>
      <c r="E1331" t="str">
        <f t="shared" si="198"/>
        <v>02</v>
      </c>
      <c r="F1331" t="str">
        <f>"002"</f>
        <v>002</v>
      </c>
      <c r="G1331" t="str">
        <f>""</f>
        <v/>
      </c>
      <c r="H1331" t="s">
        <v>1</v>
      </c>
      <c r="I1331" t="s">
        <v>1397</v>
      </c>
      <c r="J1331" t="s">
        <v>4539</v>
      </c>
      <c r="K1331" t="str">
        <f t="shared" si="197"/>
        <v>11130</v>
      </c>
    </row>
    <row r="1332" spans="1:11" customFormat="1" x14ac:dyDescent="0.25">
      <c r="A1332" t="str">
        <f t="shared" si="192"/>
        <v>11</v>
      </c>
      <c r="B1332" t="s">
        <v>237</v>
      </c>
      <c r="C1332" t="str">
        <f t="shared" si="195"/>
        <v>015</v>
      </c>
      <c r="D1332" t="s">
        <v>252</v>
      </c>
      <c r="E1332" t="str">
        <f t="shared" si="198"/>
        <v>02</v>
      </c>
      <c r="F1332" t="str">
        <f>"002"</f>
        <v>002</v>
      </c>
      <c r="G1332" t="str">
        <f>""</f>
        <v/>
      </c>
      <c r="H1332" t="s">
        <v>0</v>
      </c>
      <c r="I1332" t="s">
        <v>1397</v>
      </c>
      <c r="J1332" t="s">
        <v>4539</v>
      </c>
      <c r="K1332" t="str">
        <f t="shared" si="197"/>
        <v>11130</v>
      </c>
    </row>
    <row r="1333" spans="1:11" customFormat="1" x14ac:dyDescent="0.25">
      <c r="A1333" t="str">
        <f t="shared" si="192"/>
        <v>11</v>
      </c>
      <c r="B1333" t="s">
        <v>237</v>
      </c>
      <c r="C1333" t="str">
        <f t="shared" si="195"/>
        <v>015</v>
      </c>
      <c r="D1333" t="s">
        <v>252</v>
      </c>
      <c r="E1333" t="str">
        <f t="shared" si="198"/>
        <v>02</v>
      </c>
      <c r="F1333" t="str">
        <f>"003"</f>
        <v>003</v>
      </c>
      <c r="G1333" t="str">
        <f>""</f>
        <v/>
      </c>
      <c r="H1333" t="s">
        <v>3</v>
      </c>
      <c r="I1333" t="s">
        <v>19</v>
      </c>
      <c r="J1333" t="s">
        <v>4540</v>
      </c>
      <c r="K1333" t="str">
        <f t="shared" si="197"/>
        <v>11130</v>
      </c>
    </row>
    <row r="1334" spans="1:11" customFormat="1" x14ac:dyDescent="0.25">
      <c r="A1334" t="str">
        <f t="shared" si="192"/>
        <v>11</v>
      </c>
      <c r="B1334" t="s">
        <v>237</v>
      </c>
      <c r="C1334" t="str">
        <f t="shared" si="195"/>
        <v>015</v>
      </c>
      <c r="D1334" t="s">
        <v>252</v>
      </c>
      <c r="E1334" t="str">
        <f t="shared" si="198"/>
        <v>02</v>
      </c>
      <c r="F1334" t="str">
        <f>"004"</f>
        <v>004</v>
      </c>
      <c r="G1334" t="str">
        <f>""</f>
        <v/>
      </c>
      <c r="H1334" t="s">
        <v>1</v>
      </c>
      <c r="I1334" t="s">
        <v>1398</v>
      </c>
      <c r="J1334" t="s">
        <v>4541</v>
      </c>
      <c r="K1334" t="str">
        <f t="shared" si="197"/>
        <v>11130</v>
      </c>
    </row>
    <row r="1335" spans="1:11" customFormat="1" x14ac:dyDescent="0.25">
      <c r="A1335" t="str">
        <f t="shared" si="192"/>
        <v>11</v>
      </c>
      <c r="B1335" t="s">
        <v>237</v>
      </c>
      <c r="C1335" t="str">
        <f t="shared" si="195"/>
        <v>015</v>
      </c>
      <c r="D1335" t="s">
        <v>252</v>
      </c>
      <c r="E1335" t="str">
        <f t="shared" si="198"/>
        <v>02</v>
      </c>
      <c r="F1335" t="str">
        <f>"004"</f>
        <v>004</v>
      </c>
      <c r="G1335" t="str">
        <f>""</f>
        <v/>
      </c>
      <c r="H1335" t="s">
        <v>0</v>
      </c>
      <c r="I1335" t="s">
        <v>1398</v>
      </c>
      <c r="J1335" t="s">
        <v>4541</v>
      </c>
      <c r="K1335" t="str">
        <f t="shared" si="197"/>
        <v>11130</v>
      </c>
    </row>
    <row r="1336" spans="1:11" customFormat="1" x14ac:dyDescent="0.25">
      <c r="A1336" t="str">
        <f t="shared" si="192"/>
        <v>11</v>
      </c>
      <c r="B1336" t="s">
        <v>237</v>
      </c>
      <c r="C1336" t="str">
        <f t="shared" si="195"/>
        <v>015</v>
      </c>
      <c r="D1336" t="s">
        <v>252</v>
      </c>
      <c r="E1336" t="str">
        <f t="shared" si="198"/>
        <v>02</v>
      </c>
      <c r="F1336" t="str">
        <f>"005"</f>
        <v>005</v>
      </c>
      <c r="G1336" t="str">
        <f>""</f>
        <v/>
      </c>
      <c r="H1336" t="s">
        <v>1</v>
      </c>
      <c r="I1336" t="s">
        <v>1399</v>
      </c>
      <c r="J1336" t="s">
        <v>4542</v>
      </c>
      <c r="K1336" t="str">
        <f t="shared" si="197"/>
        <v>11130</v>
      </c>
    </row>
    <row r="1337" spans="1:11" customFormat="1" x14ac:dyDescent="0.25">
      <c r="A1337" t="str">
        <f t="shared" si="192"/>
        <v>11</v>
      </c>
      <c r="B1337" t="s">
        <v>237</v>
      </c>
      <c r="C1337" t="str">
        <f t="shared" si="195"/>
        <v>015</v>
      </c>
      <c r="D1337" t="s">
        <v>252</v>
      </c>
      <c r="E1337" t="str">
        <f t="shared" si="198"/>
        <v>02</v>
      </c>
      <c r="F1337" t="str">
        <f>"005"</f>
        <v>005</v>
      </c>
      <c r="G1337" t="str">
        <f>""</f>
        <v/>
      </c>
      <c r="H1337" t="s">
        <v>0</v>
      </c>
      <c r="I1337" t="s">
        <v>1399</v>
      </c>
      <c r="J1337" t="s">
        <v>4542</v>
      </c>
      <c r="K1337" t="str">
        <f t="shared" si="197"/>
        <v>11130</v>
      </c>
    </row>
    <row r="1338" spans="1:11" customFormat="1" x14ac:dyDescent="0.25">
      <c r="A1338" t="str">
        <f t="shared" si="192"/>
        <v>11</v>
      </c>
      <c r="B1338" t="s">
        <v>237</v>
      </c>
      <c r="C1338" t="str">
        <f t="shared" si="195"/>
        <v>015</v>
      </c>
      <c r="D1338" t="s">
        <v>252</v>
      </c>
      <c r="E1338" t="str">
        <f t="shared" si="198"/>
        <v>02</v>
      </c>
      <c r="F1338" t="str">
        <f>"006"</f>
        <v>006</v>
      </c>
      <c r="G1338" t="str">
        <f>""</f>
        <v/>
      </c>
      <c r="H1338" t="s">
        <v>3</v>
      </c>
      <c r="I1338" t="s">
        <v>1399</v>
      </c>
      <c r="J1338" t="s">
        <v>4542</v>
      </c>
      <c r="K1338" t="str">
        <f t="shared" si="197"/>
        <v>11130</v>
      </c>
    </row>
    <row r="1339" spans="1:11" customFormat="1" x14ac:dyDescent="0.25">
      <c r="A1339" t="str">
        <f t="shared" si="192"/>
        <v>11</v>
      </c>
      <c r="B1339" t="s">
        <v>237</v>
      </c>
      <c r="C1339" t="str">
        <f t="shared" si="195"/>
        <v>015</v>
      </c>
      <c r="D1339" t="s">
        <v>252</v>
      </c>
      <c r="E1339" t="str">
        <f t="shared" si="198"/>
        <v>02</v>
      </c>
      <c r="F1339" t="str">
        <f>"007"</f>
        <v>007</v>
      </c>
      <c r="G1339" t="str">
        <f>""</f>
        <v/>
      </c>
      <c r="H1339" t="s">
        <v>1</v>
      </c>
      <c r="I1339" t="s">
        <v>1397</v>
      </c>
      <c r="J1339" t="s">
        <v>4539</v>
      </c>
      <c r="K1339" t="str">
        <f t="shared" si="197"/>
        <v>11130</v>
      </c>
    </row>
    <row r="1340" spans="1:11" customFormat="1" x14ac:dyDescent="0.25">
      <c r="A1340" t="str">
        <f t="shared" si="192"/>
        <v>11</v>
      </c>
      <c r="B1340" t="s">
        <v>237</v>
      </c>
      <c r="C1340" t="str">
        <f t="shared" si="195"/>
        <v>015</v>
      </c>
      <c r="D1340" t="s">
        <v>252</v>
      </c>
      <c r="E1340" t="str">
        <f t="shared" si="198"/>
        <v>02</v>
      </c>
      <c r="F1340" t="str">
        <f>"007"</f>
        <v>007</v>
      </c>
      <c r="G1340" t="str">
        <f>""</f>
        <v/>
      </c>
      <c r="H1340" t="s">
        <v>0</v>
      </c>
      <c r="I1340" t="s">
        <v>1397</v>
      </c>
      <c r="J1340" t="s">
        <v>4539</v>
      </c>
      <c r="K1340" t="str">
        <f t="shared" si="197"/>
        <v>11130</v>
      </c>
    </row>
    <row r="1341" spans="1:11" customFormat="1" x14ac:dyDescent="0.25">
      <c r="A1341" t="str">
        <f t="shared" si="192"/>
        <v>11</v>
      </c>
      <c r="B1341" t="s">
        <v>237</v>
      </c>
      <c r="C1341" t="str">
        <f t="shared" si="195"/>
        <v>015</v>
      </c>
      <c r="D1341" t="s">
        <v>252</v>
      </c>
      <c r="E1341" t="str">
        <f t="shared" ref="E1341:E1351" si="199">"03"</f>
        <v>03</v>
      </c>
      <c r="F1341" t="str">
        <f>"001"</f>
        <v>001</v>
      </c>
      <c r="G1341" t="str">
        <f>""</f>
        <v/>
      </c>
      <c r="H1341" t="s">
        <v>1</v>
      </c>
      <c r="I1341" t="s">
        <v>1400</v>
      </c>
      <c r="J1341" t="s">
        <v>4543</v>
      </c>
      <c r="K1341" t="str">
        <f t="shared" si="197"/>
        <v>11130</v>
      </c>
    </row>
    <row r="1342" spans="1:11" customFormat="1" x14ac:dyDescent="0.25">
      <c r="A1342" t="str">
        <f t="shared" si="192"/>
        <v>11</v>
      </c>
      <c r="B1342" t="s">
        <v>237</v>
      </c>
      <c r="C1342" t="str">
        <f t="shared" si="195"/>
        <v>015</v>
      </c>
      <c r="D1342" t="s">
        <v>252</v>
      </c>
      <c r="E1342" t="str">
        <f t="shared" si="199"/>
        <v>03</v>
      </c>
      <c r="F1342" t="str">
        <f>"001"</f>
        <v>001</v>
      </c>
      <c r="G1342" t="str">
        <f>""</f>
        <v/>
      </c>
      <c r="H1342" t="s">
        <v>0</v>
      </c>
      <c r="I1342" t="s">
        <v>1400</v>
      </c>
      <c r="J1342" t="s">
        <v>4543</v>
      </c>
      <c r="K1342" t="str">
        <f t="shared" si="197"/>
        <v>11130</v>
      </c>
    </row>
    <row r="1343" spans="1:11" customFormat="1" x14ac:dyDescent="0.25">
      <c r="A1343" t="str">
        <f t="shared" si="192"/>
        <v>11</v>
      </c>
      <c r="B1343" t="s">
        <v>237</v>
      </c>
      <c r="C1343" t="str">
        <f t="shared" si="195"/>
        <v>015</v>
      </c>
      <c r="D1343" t="s">
        <v>252</v>
      </c>
      <c r="E1343" t="str">
        <f t="shared" si="199"/>
        <v>03</v>
      </c>
      <c r="F1343" t="str">
        <f>"002"</f>
        <v>002</v>
      </c>
      <c r="G1343" t="str">
        <f>""</f>
        <v/>
      </c>
      <c r="H1343" t="s">
        <v>3</v>
      </c>
      <c r="I1343" t="s">
        <v>1400</v>
      </c>
      <c r="J1343" t="s">
        <v>4543</v>
      </c>
      <c r="K1343" t="str">
        <f t="shared" si="197"/>
        <v>11130</v>
      </c>
    </row>
    <row r="1344" spans="1:11" customFormat="1" x14ac:dyDescent="0.25">
      <c r="A1344" t="str">
        <f t="shared" si="192"/>
        <v>11</v>
      </c>
      <c r="B1344" t="s">
        <v>237</v>
      </c>
      <c r="C1344" t="str">
        <f t="shared" si="195"/>
        <v>015</v>
      </c>
      <c r="D1344" t="s">
        <v>252</v>
      </c>
      <c r="E1344" t="str">
        <f t="shared" si="199"/>
        <v>03</v>
      </c>
      <c r="F1344" t="str">
        <f>"003"</f>
        <v>003</v>
      </c>
      <c r="G1344" t="str">
        <f>""</f>
        <v/>
      </c>
      <c r="H1344" t="s">
        <v>1</v>
      </c>
      <c r="I1344" t="s">
        <v>1401</v>
      </c>
      <c r="J1344" t="s">
        <v>4544</v>
      </c>
      <c r="K1344" t="str">
        <f t="shared" si="197"/>
        <v>11130</v>
      </c>
    </row>
    <row r="1345" spans="1:11" customFormat="1" x14ac:dyDescent="0.25">
      <c r="A1345" t="str">
        <f t="shared" si="192"/>
        <v>11</v>
      </c>
      <c r="B1345" t="s">
        <v>237</v>
      </c>
      <c r="C1345" t="str">
        <f t="shared" si="195"/>
        <v>015</v>
      </c>
      <c r="D1345" t="s">
        <v>252</v>
      </c>
      <c r="E1345" t="str">
        <f t="shared" si="199"/>
        <v>03</v>
      </c>
      <c r="F1345" t="str">
        <f>"003"</f>
        <v>003</v>
      </c>
      <c r="G1345" t="str">
        <f>""</f>
        <v/>
      </c>
      <c r="H1345" t="s">
        <v>0</v>
      </c>
      <c r="I1345" t="s">
        <v>1401</v>
      </c>
      <c r="J1345" t="s">
        <v>4544</v>
      </c>
      <c r="K1345" t="str">
        <f t="shared" si="197"/>
        <v>11130</v>
      </c>
    </row>
    <row r="1346" spans="1:11" customFormat="1" x14ac:dyDescent="0.25">
      <c r="A1346" t="str">
        <f t="shared" si="192"/>
        <v>11</v>
      </c>
      <c r="B1346" t="s">
        <v>237</v>
      </c>
      <c r="C1346" t="str">
        <f t="shared" si="195"/>
        <v>015</v>
      </c>
      <c r="D1346" t="s">
        <v>252</v>
      </c>
      <c r="E1346" t="str">
        <f t="shared" si="199"/>
        <v>03</v>
      </c>
      <c r="F1346" t="str">
        <f>"004"</f>
        <v>004</v>
      </c>
      <c r="G1346" t="str">
        <f>""</f>
        <v/>
      </c>
      <c r="H1346" t="s">
        <v>1</v>
      </c>
      <c r="I1346" t="s">
        <v>1402</v>
      </c>
      <c r="J1346" t="s">
        <v>4545</v>
      </c>
      <c r="K1346" t="str">
        <f t="shared" si="197"/>
        <v>11130</v>
      </c>
    </row>
    <row r="1347" spans="1:11" customFormat="1" x14ac:dyDescent="0.25">
      <c r="A1347" t="str">
        <f t="shared" si="192"/>
        <v>11</v>
      </c>
      <c r="B1347" t="s">
        <v>237</v>
      </c>
      <c r="C1347" t="str">
        <f t="shared" si="195"/>
        <v>015</v>
      </c>
      <c r="D1347" t="s">
        <v>252</v>
      </c>
      <c r="E1347" t="str">
        <f t="shared" si="199"/>
        <v>03</v>
      </c>
      <c r="F1347" t="str">
        <f>"004"</f>
        <v>004</v>
      </c>
      <c r="G1347" t="str">
        <f>""</f>
        <v/>
      </c>
      <c r="H1347" t="s">
        <v>0</v>
      </c>
      <c r="I1347" t="s">
        <v>1402</v>
      </c>
      <c r="J1347" t="s">
        <v>4545</v>
      </c>
      <c r="K1347" t="str">
        <f t="shared" si="197"/>
        <v>11130</v>
      </c>
    </row>
    <row r="1348" spans="1:11" customFormat="1" x14ac:dyDescent="0.25">
      <c r="A1348" t="str">
        <f t="shared" si="192"/>
        <v>11</v>
      </c>
      <c r="B1348" t="s">
        <v>237</v>
      </c>
      <c r="C1348" t="str">
        <f t="shared" si="195"/>
        <v>015</v>
      </c>
      <c r="D1348" t="s">
        <v>252</v>
      </c>
      <c r="E1348" t="str">
        <f t="shared" si="199"/>
        <v>03</v>
      </c>
      <c r="F1348" t="str">
        <f>"005"</f>
        <v>005</v>
      </c>
      <c r="G1348" t="str">
        <f>""</f>
        <v/>
      </c>
      <c r="H1348" t="s">
        <v>3</v>
      </c>
      <c r="I1348" t="s">
        <v>1401</v>
      </c>
      <c r="J1348" t="s">
        <v>4544</v>
      </c>
      <c r="K1348" t="str">
        <f t="shared" si="197"/>
        <v>11130</v>
      </c>
    </row>
    <row r="1349" spans="1:11" customFormat="1" x14ac:dyDescent="0.25">
      <c r="A1349" t="str">
        <f t="shared" si="192"/>
        <v>11</v>
      </c>
      <c r="B1349" t="s">
        <v>237</v>
      </c>
      <c r="C1349" t="str">
        <f t="shared" si="195"/>
        <v>015</v>
      </c>
      <c r="D1349" t="s">
        <v>252</v>
      </c>
      <c r="E1349" t="str">
        <f t="shared" si="199"/>
        <v>03</v>
      </c>
      <c r="F1349" t="str">
        <f>"006"</f>
        <v>006</v>
      </c>
      <c r="G1349" t="str">
        <f>""</f>
        <v/>
      </c>
      <c r="H1349" t="s">
        <v>1</v>
      </c>
      <c r="I1349" t="s">
        <v>1372</v>
      </c>
      <c r="J1349" t="s">
        <v>4546</v>
      </c>
      <c r="K1349" t="str">
        <f t="shared" si="197"/>
        <v>11130</v>
      </c>
    </row>
    <row r="1350" spans="1:11" customFormat="1" x14ac:dyDescent="0.25">
      <c r="A1350" t="str">
        <f t="shared" si="192"/>
        <v>11</v>
      </c>
      <c r="B1350" t="s">
        <v>237</v>
      </c>
      <c r="C1350" t="str">
        <f t="shared" si="195"/>
        <v>015</v>
      </c>
      <c r="D1350" t="s">
        <v>252</v>
      </c>
      <c r="E1350" t="str">
        <f t="shared" si="199"/>
        <v>03</v>
      </c>
      <c r="F1350" t="str">
        <f>"006"</f>
        <v>006</v>
      </c>
      <c r="G1350" t="str">
        <f>""</f>
        <v/>
      </c>
      <c r="H1350" t="s">
        <v>0</v>
      </c>
      <c r="I1350" t="s">
        <v>1372</v>
      </c>
      <c r="J1350" t="s">
        <v>4546</v>
      </c>
      <c r="K1350" t="str">
        <f t="shared" si="197"/>
        <v>11130</v>
      </c>
    </row>
    <row r="1351" spans="1:11" customFormat="1" x14ac:dyDescent="0.25">
      <c r="A1351" t="str">
        <f t="shared" si="192"/>
        <v>11</v>
      </c>
      <c r="B1351" t="s">
        <v>237</v>
      </c>
      <c r="C1351" t="str">
        <f t="shared" si="195"/>
        <v>015</v>
      </c>
      <c r="D1351" t="s">
        <v>252</v>
      </c>
      <c r="E1351" t="str">
        <f t="shared" si="199"/>
        <v>03</v>
      </c>
      <c r="F1351" t="str">
        <f>"007"</f>
        <v>007</v>
      </c>
      <c r="G1351" t="str">
        <f>""</f>
        <v/>
      </c>
      <c r="H1351" t="s">
        <v>3</v>
      </c>
      <c r="I1351" t="s">
        <v>1402</v>
      </c>
      <c r="J1351" t="s">
        <v>4545</v>
      </c>
      <c r="K1351" t="str">
        <f t="shared" si="197"/>
        <v>11130</v>
      </c>
    </row>
    <row r="1352" spans="1:11" customFormat="1" x14ac:dyDescent="0.25">
      <c r="A1352" t="str">
        <f t="shared" si="192"/>
        <v>11</v>
      </c>
      <c r="B1352" t="s">
        <v>237</v>
      </c>
      <c r="C1352" t="str">
        <f t="shared" si="195"/>
        <v>015</v>
      </c>
      <c r="D1352" t="s">
        <v>252</v>
      </c>
      <c r="E1352" t="str">
        <f t="shared" ref="E1352:E1381" si="200">"04"</f>
        <v>04</v>
      </c>
      <c r="F1352" t="str">
        <f>"001"</f>
        <v>001</v>
      </c>
      <c r="G1352" t="str">
        <f>""</f>
        <v/>
      </c>
      <c r="H1352" t="s">
        <v>1</v>
      </c>
      <c r="I1352" t="s">
        <v>1286</v>
      </c>
      <c r="J1352" t="s">
        <v>4547</v>
      </c>
      <c r="K1352" t="str">
        <f t="shared" si="197"/>
        <v>11130</v>
      </c>
    </row>
    <row r="1353" spans="1:11" customFormat="1" x14ac:dyDescent="0.25">
      <c r="A1353" t="str">
        <f t="shared" si="192"/>
        <v>11</v>
      </c>
      <c r="B1353" t="s">
        <v>237</v>
      </c>
      <c r="C1353" t="str">
        <f t="shared" si="195"/>
        <v>015</v>
      </c>
      <c r="D1353" t="s">
        <v>252</v>
      </c>
      <c r="E1353" t="str">
        <f t="shared" si="200"/>
        <v>04</v>
      </c>
      <c r="F1353" t="str">
        <f>"001"</f>
        <v>001</v>
      </c>
      <c r="G1353" t="str">
        <f>""</f>
        <v/>
      </c>
      <c r="H1353" t="s">
        <v>0</v>
      </c>
      <c r="I1353" t="s">
        <v>1286</v>
      </c>
      <c r="J1353" t="s">
        <v>4547</v>
      </c>
      <c r="K1353" t="str">
        <f t="shared" si="197"/>
        <v>11130</v>
      </c>
    </row>
    <row r="1354" spans="1:11" customFormat="1" x14ac:dyDescent="0.25">
      <c r="A1354" t="str">
        <f t="shared" si="192"/>
        <v>11</v>
      </c>
      <c r="B1354" t="s">
        <v>237</v>
      </c>
      <c r="C1354" t="str">
        <f t="shared" si="195"/>
        <v>015</v>
      </c>
      <c r="D1354" t="s">
        <v>252</v>
      </c>
      <c r="E1354" t="str">
        <f t="shared" si="200"/>
        <v>04</v>
      </c>
      <c r="F1354" t="str">
        <f>"002"</f>
        <v>002</v>
      </c>
      <c r="G1354" t="str">
        <f>""</f>
        <v/>
      </c>
      <c r="H1354" t="s">
        <v>1</v>
      </c>
      <c r="I1354" t="s">
        <v>1403</v>
      </c>
      <c r="J1354" t="s">
        <v>4548</v>
      </c>
      <c r="K1354" t="str">
        <f t="shared" si="197"/>
        <v>11130</v>
      </c>
    </row>
    <row r="1355" spans="1:11" customFormat="1" x14ac:dyDescent="0.25">
      <c r="A1355" t="str">
        <f t="shared" si="192"/>
        <v>11</v>
      </c>
      <c r="B1355" t="s">
        <v>237</v>
      </c>
      <c r="C1355" t="str">
        <f t="shared" si="195"/>
        <v>015</v>
      </c>
      <c r="D1355" t="s">
        <v>252</v>
      </c>
      <c r="E1355" t="str">
        <f t="shared" si="200"/>
        <v>04</v>
      </c>
      <c r="F1355" t="str">
        <f>"002"</f>
        <v>002</v>
      </c>
      <c r="G1355" t="str">
        <f>""</f>
        <v/>
      </c>
      <c r="H1355" t="s">
        <v>0</v>
      </c>
      <c r="I1355" t="s">
        <v>1403</v>
      </c>
      <c r="J1355" t="s">
        <v>4548</v>
      </c>
      <c r="K1355" t="str">
        <f t="shared" si="197"/>
        <v>11130</v>
      </c>
    </row>
    <row r="1356" spans="1:11" customFormat="1" x14ac:dyDescent="0.25">
      <c r="A1356" t="str">
        <f t="shared" si="192"/>
        <v>11</v>
      </c>
      <c r="B1356" t="s">
        <v>237</v>
      </c>
      <c r="C1356" t="str">
        <f t="shared" si="195"/>
        <v>015</v>
      </c>
      <c r="D1356" t="s">
        <v>252</v>
      </c>
      <c r="E1356" t="str">
        <f t="shared" si="200"/>
        <v>04</v>
      </c>
      <c r="F1356" t="str">
        <f>"003"</f>
        <v>003</v>
      </c>
      <c r="G1356" t="str">
        <f>""</f>
        <v/>
      </c>
      <c r="H1356" t="s">
        <v>1</v>
      </c>
      <c r="I1356" t="s">
        <v>1404</v>
      </c>
      <c r="J1356" t="s">
        <v>4549</v>
      </c>
      <c r="K1356" t="str">
        <f t="shared" si="197"/>
        <v>11130</v>
      </c>
    </row>
    <row r="1357" spans="1:11" customFormat="1" x14ac:dyDescent="0.25">
      <c r="A1357" t="str">
        <f t="shared" si="192"/>
        <v>11</v>
      </c>
      <c r="B1357" t="s">
        <v>237</v>
      </c>
      <c r="C1357" t="str">
        <f t="shared" si="195"/>
        <v>015</v>
      </c>
      <c r="D1357" t="s">
        <v>252</v>
      </c>
      <c r="E1357" t="str">
        <f t="shared" si="200"/>
        <v>04</v>
      </c>
      <c r="F1357" t="str">
        <f>"003"</f>
        <v>003</v>
      </c>
      <c r="G1357" t="str">
        <f>""</f>
        <v/>
      </c>
      <c r="H1357" t="s">
        <v>0</v>
      </c>
      <c r="I1357" t="s">
        <v>1404</v>
      </c>
      <c r="J1357" t="s">
        <v>4549</v>
      </c>
      <c r="K1357" t="str">
        <f t="shared" si="197"/>
        <v>11130</v>
      </c>
    </row>
    <row r="1358" spans="1:11" customFormat="1" x14ac:dyDescent="0.25">
      <c r="A1358" t="str">
        <f t="shared" si="192"/>
        <v>11</v>
      </c>
      <c r="B1358" t="s">
        <v>237</v>
      </c>
      <c r="C1358" t="str">
        <f t="shared" si="195"/>
        <v>015</v>
      </c>
      <c r="D1358" t="s">
        <v>252</v>
      </c>
      <c r="E1358" t="str">
        <f t="shared" si="200"/>
        <v>04</v>
      </c>
      <c r="F1358" t="str">
        <f>"004"</f>
        <v>004</v>
      </c>
      <c r="G1358" t="str">
        <f>""</f>
        <v/>
      </c>
      <c r="H1358" t="s">
        <v>1</v>
      </c>
      <c r="I1358" t="s">
        <v>1405</v>
      </c>
      <c r="J1358" t="s">
        <v>4550</v>
      </c>
      <c r="K1358" t="str">
        <f t="shared" si="197"/>
        <v>11130</v>
      </c>
    </row>
    <row r="1359" spans="1:11" customFormat="1" x14ac:dyDescent="0.25">
      <c r="A1359" t="str">
        <f t="shared" si="192"/>
        <v>11</v>
      </c>
      <c r="B1359" t="s">
        <v>237</v>
      </c>
      <c r="C1359" t="str">
        <f t="shared" si="195"/>
        <v>015</v>
      </c>
      <c r="D1359" t="s">
        <v>252</v>
      </c>
      <c r="E1359" t="str">
        <f t="shared" si="200"/>
        <v>04</v>
      </c>
      <c r="F1359" t="str">
        <f>"004"</f>
        <v>004</v>
      </c>
      <c r="G1359" t="str">
        <f>""</f>
        <v/>
      </c>
      <c r="H1359" t="s">
        <v>0</v>
      </c>
      <c r="I1359" t="s">
        <v>1405</v>
      </c>
      <c r="J1359" t="s">
        <v>4550</v>
      </c>
      <c r="K1359" t="str">
        <f t="shared" si="197"/>
        <v>11130</v>
      </c>
    </row>
    <row r="1360" spans="1:11" customFormat="1" x14ac:dyDescent="0.25">
      <c r="A1360" t="str">
        <f t="shared" si="192"/>
        <v>11</v>
      </c>
      <c r="B1360" t="s">
        <v>237</v>
      </c>
      <c r="C1360" t="str">
        <f t="shared" si="195"/>
        <v>015</v>
      </c>
      <c r="D1360" t="s">
        <v>252</v>
      </c>
      <c r="E1360" t="str">
        <f t="shared" si="200"/>
        <v>04</v>
      </c>
      <c r="F1360" t="str">
        <f>"005"</f>
        <v>005</v>
      </c>
      <c r="G1360" t="str">
        <f>""</f>
        <v/>
      </c>
      <c r="H1360" t="s">
        <v>1</v>
      </c>
      <c r="I1360" t="s">
        <v>1406</v>
      </c>
      <c r="J1360" t="s">
        <v>4551</v>
      </c>
      <c r="K1360" t="str">
        <f t="shared" si="197"/>
        <v>11130</v>
      </c>
    </row>
    <row r="1361" spans="1:11" customFormat="1" x14ac:dyDescent="0.25">
      <c r="A1361" t="str">
        <f t="shared" si="192"/>
        <v>11</v>
      </c>
      <c r="B1361" t="s">
        <v>237</v>
      </c>
      <c r="C1361" t="str">
        <f t="shared" si="195"/>
        <v>015</v>
      </c>
      <c r="D1361" t="s">
        <v>252</v>
      </c>
      <c r="E1361" t="str">
        <f t="shared" si="200"/>
        <v>04</v>
      </c>
      <c r="F1361" t="str">
        <f>"005"</f>
        <v>005</v>
      </c>
      <c r="G1361" t="str">
        <f>""</f>
        <v/>
      </c>
      <c r="H1361" t="s">
        <v>0</v>
      </c>
      <c r="I1361" t="s">
        <v>1406</v>
      </c>
      <c r="J1361" t="s">
        <v>4551</v>
      </c>
      <c r="K1361" t="str">
        <f t="shared" si="197"/>
        <v>11130</v>
      </c>
    </row>
    <row r="1362" spans="1:11" customFormat="1" x14ac:dyDescent="0.25">
      <c r="A1362" t="str">
        <f t="shared" si="192"/>
        <v>11</v>
      </c>
      <c r="B1362" t="s">
        <v>237</v>
      </c>
      <c r="C1362" t="str">
        <f t="shared" si="195"/>
        <v>015</v>
      </c>
      <c r="D1362" t="s">
        <v>252</v>
      </c>
      <c r="E1362" t="str">
        <f t="shared" si="200"/>
        <v>04</v>
      </c>
      <c r="F1362" t="str">
        <f>"006"</f>
        <v>006</v>
      </c>
      <c r="G1362" t="str">
        <f>""</f>
        <v/>
      </c>
      <c r="H1362" t="s">
        <v>3</v>
      </c>
      <c r="I1362" t="s">
        <v>1407</v>
      </c>
      <c r="J1362" t="s">
        <v>4552</v>
      </c>
      <c r="K1362" t="str">
        <f t="shared" si="197"/>
        <v>11130</v>
      </c>
    </row>
    <row r="1363" spans="1:11" customFormat="1" x14ac:dyDescent="0.25">
      <c r="A1363" t="str">
        <f t="shared" si="192"/>
        <v>11</v>
      </c>
      <c r="B1363" t="s">
        <v>237</v>
      </c>
      <c r="C1363" t="str">
        <f t="shared" si="195"/>
        <v>015</v>
      </c>
      <c r="D1363" t="s">
        <v>252</v>
      </c>
      <c r="E1363" t="str">
        <f t="shared" si="200"/>
        <v>04</v>
      </c>
      <c r="F1363" t="str">
        <f>"007"</f>
        <v>007</v>
      </c>
      <c r="G1363" t="str">
        <f>""</f>
        <v/>
      </c>
      <c r="H1363" t="s">
        <v>1</v>
      </c>
      <c r="I1363" t="s">
        <v>1408</v>
      </c>
      <c r="J1363" t="s">
        <v>4553</v>
      </c>
      <c r="K1363" t="str">
        <f t="shared" si="197"/>
        <v>11130</v>
      </c>
    </row>
    <row r="1364" spans="1:11" customFormat="1" x14ac:dyDescent="0.25">
      <c r="A1364" t="str">
        <f t="shared" ref="A1364:A1427" si="201">"11"</f>
        <v>11</v>
      </c>
      <c r="B1364" t="s">
        <v>237</v>
      </c>
      <c r="C1364" t="str">
        <f t="shared" si="195"/>
        <v>015</v>
      </c>
      <c r="D1364" t="s">
        <v>252</v>
      </c>
      <c r="E1364" t="str">
        <f t="shared" si="200"/>
        <v>04</v>
      </c>
      <c r="F1364" t="str">
        <f>"007"</f>
        <v>007</v>
      </c>
      <c r="G1364" t="str">
        <f>""</f>
        <v/>
      </c>
      <c r="H1364" t="s">
        <v>0</v>
      </c>
      <c r="I1364" t="s">
        <v>1408</v>
      </c>
      <c r="J1364" t="s">
        <v>4553</v>
      </c>
      <c r="K1364" t="str">
        <f t="shared" si="197"/>
        <v>11130</v>
      </c>
    </row>
    <row r="1365" spans="1:11" customFormat="1" x14ac:dyDescent="0.25">
      <c r="A1365" t="str">
        <f t="shared" si="201"/>
        <v>11</v>
      </c>
      <c r="B1365" t="s">
        <v>237</v>
      </c>
      <c r="C1365" t="str">
        <f t="shared" si="195"/>
        <v>015</v>
      </c>
      <c r="D1365" t="s">
        <v>252</v>
      </c>
      <c r="E1365" t="str">
        <f t="shared" si="200"/>
        <v>04</v>
      </c>
      <c r="F1365" t="str">
        <f>"008"</f>
        <v>008</v>
      </c>
      <c r="G1365" t="str">
        <f>""</f>
        <v/>
      </c>
      <c r="H1365" t="s">
        <v>1</v>
      </c>
      <c r="I1365" t="s">
        <v>1409</v>
      </c>
      <c r="J1365" t="s">
        <v>4554</v>
      </c>
      <c r="K1365" t="str">
        <f t="shared" si="197"/>
        <v>11130</v>
      </c>
    </row>
    <row r="1366" spans="1:11" customFormat="1" x14ac:dyDescent="0.25">
      <c r="A1366" t="str">
        <f t="shared" si="201"/>
        <v>11</v>
      </c>
      <c r="B1366" t="s">
        <v>237</v>
      </c>
      <c r="C1366" t="str">
        <f t="shared" si="195"/>
        <v>015</v>
      </c>
      <c r="D1366" t="s">
        <v>252</v>
      </c>
      <c r="E1366" t="str">
        <f t="shared" si="200"/>
        <v>04</v>
      </c>
      <c r="F1366" t="str">
        <f>"008"</f>
        <v>008</v>
      </c>
      <c r="G1366" t="str">
        <f>""</f>
        <v/>
      </c>
      <c r="H1366" t="s">
        <v>0</v>
      </c>
      <c r="I1366" t="s">
        <v>1409</v>
      </c>
      <c r="J1366" t="s">
        <v>4554</v>
      </c>
      <c r="K1366" t="str">
        <f t="shared" si="197"/>
        <v>11130</v>
      </c>
    </row>
    <row r="1367" spans="1:11" customFormat="1" x14ac:dyDescent="0.25">
      <c r="A1367" t="str">
        <f t="shared" si="201"/>
        <v>11</v>
      </c>
      <c r="B1367" t="s">
        <v>237</v>
      </c>
      <c r="C1367" t="str">
        <f t="shared" si="195"/>
        <v>015</v>
      </c>
      <c r="D1367" t="s">
        <v>252</v>
      </c>
      <c r="E1367" t="str">
        <f t="shared" si="200"/>
        <v>04</v>
      </c>
      <c r="F1367" t="str">
        <f>"009"</f>
        <v>009</v>
      </c>
      <c r="G1367" t="str">
        <f>""</f>
        <v/>
      </c>
      <c r="H1367" t="s">
        <v>1</v>
      </c>
      <c r="I1367" t="s">
        <v>1410</v>
      </c>
      <c r="J1367" t="s">
        <v>4555</v>
      </c>
      <c r="K1367" t="str">
        <f t="shared" si="197"/>
        <v>11130</v>
      </c>
    </row>
    <row r="1368" spans="1:11" customFormat="1" x14ac:dyDescent="0.25">
      <c r="A1368" t="str">
        <f t="shared" si="201"/>
        <v>11</v>
      </c>
      <c r="B1368" t="s">
        <v>237</v>
      </c>
      <c r="C1368" t="str">
        <f t="shared" si="195"/>
        <v>015</v>
      </c>
      <c r="D1368" t="s">
        <v>252</v>
      </c>
      <c r="E1368" t="str">
        <f t="shared" si="200"/>
        <v>04</v>
      </c>
      <c r="F1368" t="str">
        <f>"009"</f>
        <v>009</v>
      </c>
      <c r="G1368" t="str">
        <f>""</f>
        <v/>
      </c>
      <c r="H1368" t="s">
        <v>0</v>
      </c>
      <c r="I1368" t="s">
        <v>1410</v>
      </c>
      <c r="J1368" t="s">
        <v>4555</v>
      </c>
      <c r="K1368" t="str">
        <f t="shared" si="197"/>
        <v>11130</v>
      </c>
    </row>
    <row r="1369" spans="1:11" customFormat="1" x14ac:dyDescent="0.25">
      <c r="A1369" t="str">
        <f t="shared" si="201"/>
        <v>11</v>
      </c>
      <c r="B1369" t="s">
        <v>237</v>
      </c>
      <c r="C1369" t="str">
        <f t="shared" si="195"/>
        <v>015</v>
      </c>
      <c r="D1369" t="s">
        <v>252</v>
      </c>
      <c r="E1369" t="str">
        <f t="shared" si="200"/>
        <v>04</v>
      </c>
      <c r="F1369" t="str">
        <f>"010"</f>
        <v>010</v>
      </c>
      <c r="G1369" t="str">
        <f>""</f>
        <v/>
      </c>
      <c r="H1369" t="s">
        <v>1</v>
      </c>
      <c r="I1369" t="s">
        <v>1411</v>
      </c>
      <c r="J1369" t="s">
        <v>4556</v>
      </c>
      <c r="K1369" t="str">
        <f t="shared" si="197"/>
        <v>11130</v>
      </c>
    </row>
    <row r="1370" spans="1:11" customFormat="1" x14ac:dyDescent="0.25">
      <c r="A1370" t="str">
        <f t="shared" si="201"/>
        <v>11</v>
      </c>
      <c r="B1370" t="s">
        <v>237</v>
      </c>
      <c r="C1370" t="str">
        <f t="shared" si="195"/>
        <v>015</v>
      </c>
      <c r="D1370" t="s">
        <v>252</v>
      </c>
      <c r="E1370" t="str">
        <f t="shared" si="200"/>
        <v>04</v>
      </c>
      <c r="F1370" t="str">
        <f>"010"</f>
        <v>010</v>
      </c>
      <c r="G1370" t="str">
        <f>""</f>
        <v/>
      </c>
      <c r="H1370" t="s">
        <v>0</v>
      </c>
      <c r="I1370" t="s">
        <v>1411</v>
      </c>
      <c r="J1370" t="s">
        <v>4556</v>
      </c>
      <c r="K1370" t="str">
        <f t="shared" si="197"/>
        <v>11130</v>
      </c>
    </row>
    <row r="1371" spans="1:11" customFormat="1" x14ac:dyDescent="0.25">
      <c r="A1371" t="str">
        <f t="shared" si="201"/>
        <v>11</v>
      </c>
      <c r="B1371" t="s">
        <v>237</v>
      </c>
      <c r="C1371" t="str">
        <f t="shared" si="195"/>
        <v>015</v>
      </c>
      <c r="D1371" t="s">
        <v>252</v>
      </c>
      <c r="E1371" t="str">
        <f t="shared" si="200"/>
        <v>04</v>
      </c>
      <c r="F1371" t="str">
        <f>"011"</f>
        <v>011</v>
      </c>
      <c r="G1371" t="str">
        <f>""</f>
        <v/>
      </c>
      <c r="H1371" t="s">
        <v>3</v>
      </c>
      <c r="I1371" t="s">
        <v>1407</v>
      </c>
      <c r="J1371" t="s">
        <v>4552</v>
      </c>
      <c r="K1371" t="str">
        <f t="shared" si="197"/>
        <v>11130</v>
      </c>
    </row>
    <row r="1372" spans="1:11" customFormat="1" x14ac:dyDescent="0.25">
      <c r="A1372" t="str">
        <f t="shared" si="201"/>
        <v>11</v>
      </c>
      <c r="B1372" t="s">
        <v>237</v>
      </c>
      <c r="C1372" t="str">
        <f t="shared" si="195"/>
        <v>015</v>
      </c>
      <c r="D1372" t="s">
        <v>252</v>
      </c>
      <c r="E1372" t="str">
        <f t="shared" si="200"/>
        <v>04</v>
      </c>
      <c r="F1372" t="str">
        <f>"012"</f>
        <v>012</v>
      </c>
      <c r="G1372" t="str">
        <f>""</f>
        <v/>
      </c>
      <c r="H1372" t="s">
        <v>1</v>
      </c>
      <c r="I1372" t="s">
        <v>1409</v>
      </c>
      <c r="J1372" t="s">
        <v>4554</v>
      </c>
      <c r="K1372" t="str">
        <f t="shared" si="197"/>
        <v>11130</v>
      </c>
    </row>
    <row r="1373" spans="1:11" customFormat="1" x14ac:dyDescent="0.25">
      <c r="A1373" t="str">
        <f t="shared" si="201"/>
        <v>11</v>
      </c>
      <c r="B1373" t="s">
        <v>237</v>
      </c>
      <c r="C1373" t="str">
        <f t="shared" ref="C1373:C1413" si="202">"015"</f>
        <v>015</v>
      </c>
      <c r="D1373" t="s">
        <v>252</v>
      </c>
      <c r="E1373" t="str">
        <f t="shared" si="200"/>
        <v>04</v>
      </c>
      <c r="F1373" t="str">
        <f>"012"</f>
        <v>012</v>
      </c>
      <c r="G1373" t="str">
        <f>""</f>
        <v/>
      </c>
      <c r="H1373" t="s">
        <v>0</v>
      </c>
      <c r="I1373" t="s">
        <v>1409</v>
      </c>
      <c r="J1373" t="s">
        <v>4554</v>
      </c>
      <c r="K1373" t="str">
        <f t="shared" ref="K1373:K1381" si="203">"11130"</f>
        <v>11130</v>
      </c>
    </row>
    <row r="1374" spans="1:11" customFormat="1" x14ac:dyDescent="0.25">
      <c r="A1374" t="str">
        <f t="shared" si="201"/>
        <v>11</v>
      </c>
      <c r="B1374" t="s">
        <v>237</v>
      </c>
      <c r="C1374" t="str">
        <f t="shared" si="202"/>
        <v>015</v>
      </c>
      <c r="D1374" t="s">
        <v>252</v>
      </c>
      <c r="E1374" t="str">
        <f t="shared" si="200"/>
        <v>04</v>
      </c>
      <c r="F1374" t="str">
        <f>"013"</f>
        <v>013</v>
      </c>
      <c r="G1374" t="str">
        <f>""</f>
        <v/>
      </c>
      <c r="H1374" t="s">
        <v>1</v>
      </c>
      <c r="I1374" t="s">
        <v>1412</v>
      </c>
      <c r="J1374" t="s">
        <v>4557</v>
      </c>
      <c r="K1374" t="str">
        <f t="shared" si="203"/>
        <v>11130</v>
      </c>
    </row>
    <row r="1375" spans="1:11" customFormat="1" x14ac:dyDescent="0.25">
      <c r="A1375" t="str">
        <f t="shared" si="201"/>
        <v>11</v>
      </c>
      <c r="B1375" t="s">
        <v>237</v>
      </c>
      <c r="C1375" t="str">
        <f t="shared" si="202"/>
        <v>015</v>
      </c>
      <c r="D1375" t="s">
        <v>252</v>
      </c>
      <c r="E1375" t="str">
        <f t="shared" si="200"/>
        <v>04</v>
      </c>
      <c r="F1375" t="str">
        <f>"013"</f>
        <v>013</v>
      </c>
      <c r="G1375" t="str">
        <f>""</f>
        <v/>
      </c>
      <c r="H1375" t="s">
        <v>0</v>
      </c>
      <c r="I1375" t="s">
        <v>1412</v>
      </c>
      <c r="J1375" t="s">
        <v>4557</v>
      </c>
      <c r="K1375" t="str">
        <f t="shared" si="203"/>
        <v>11130</v>
      </c>
    </row>
    <row r="1376" spans="1:11" customFormat="1" x14ac:dyDescent="0.25">
      <c r="A1376" t="str">
        <f t="shared" si="201"/>
        <v>11</v>
      </c>
      <c r="B1376" t="s">
        <v>237</v>
      </c>
      <c r="C1376" t="str">
        <f t="shared" si="202"/>
        <v>015</v>
      </c>
      <c r="D1376" t="s">
        <v>252</v>
      </c>
      <c r="E1376" t="str">
        <f t="shared" si="200"/>
        <v>04</v>
      </c>
      <c r="F1376" t="str">
        <f>"014"</f>
        <v>014</v>
      </c>
      <c r="G1376" t="str">
        <f>""</f>
        <v/>
      </c>
      <c r="H1376" t="s">
        <v>3</v>
      </c>
      <c r="I1376" t="s">
        <v>1286</v>
      </c>
      <c r="J1376" t="s">
        <v>4547</v>
      </c>
      <c r="K1376" t="str">
        <f t="shared" si="203"/>
        <v>11130</v>
      </c>
    </row>
    <row r="1377" spans="1:11" customFormat="1" x14ac:dyDescent="0.25">
      <c r="A1377" t="str">
        <f t="shared" si="201"/>
        <v>11</v>
      </c>
      <c r="B1377" t="s">
        <v>237</v>
      </c>
      <c r="C1377" t="str">
        <f t="shared" si="202"/>
        <v>015</v>
      </c>
      <c r="D1377" t="s">
        <v>252</v>
      </c>
      <c r="E1377" t="str">
        <f t="shared" si="200"/>
        <v>04</v>
      </c>
      <c r="F1377" t="str">
        <f>"015"</f>
        <v>015</v>
      </c>
      <c r="G1377" t="str">
        <f>""</f>
        <v/>
      </c>
      <c r="H1377" t="s">
        <v>1</v>
      </c>
      <c r="I1377" t="s">
        <v>1413</v>
      </c>
      <c r="J1377" t="s">
        <v>4558</v>
      </c>
      <c r="K1377" t="str">
        <f t="shared" si="203"/>
        <v>11130</v>
      </c>
    </row>
    <row r="1378" spans="1:11" customFormat="1" x14ac:dyDescent="0.25">
      <c r="A1378" t="str">
        <f t="shared" si="201"/>
        <v>11</v>
      </c>
      <c r="B1378" t="s">
        <v>237</v>
      </c>
      <c r="C1378" t="str">
        <f t="shared" si="202"/>
        <v>015</v>
      </c>
      <c r="D1378" t="s">
        <v>252</v>
      </c>
      <c r="E1378" t="str">
        <f t="shared" si="200"/>
        <v>04</v>
      </c>
      <c r="F1378" t="str">
        <f>"015"</f>
        <v>015</v>
      </c>
      <c r="G1378" t="str">
        <f>""</f>
        <v/>
      </c>
      <c r="H1378" t="s">
        <v>0</v>
      </c>
      <c r="I1378" t="s">
        <v>1413</v>
      </c>
      <c r="J1378" t="s">
        <v>4558</v>
      </c>
      <c r="K1378" t="str">
        <f t="shared" si="203"/>
        <v>11130</v>
      </c>
    </row>
    <row r="1379" spans="1:11" customFormat="1" x14ac:dyDescent="0.25">
      <c r="A1379" t="str">
        <f t="shared" si="201"/>
        <v>11</v>
      </c>
      <c r="B1379" t="s">
        <v>237</v>
      </c>
      <c r="C1379" t="str">
        <f t="shared" si="202"/>
        <v>015</v>
      </c>
      <c r="D1379" t="s">
        <v>252</v>
      </c>
      <c r="E1379" t="str">
        <f t="shared" si="200"/>
        <v>04</v>
      </c>
      <c r="F1379" t="str">
        <f>"016"</f>
        <v>016</v>
      </c>
      <c r="G1379" t="str">
        <f>""</f>
        <v/>
      </c>
      <c r="H1379" t="s">
        <v>1</v>
      </c>
      <c r="I1379" t="s">
        <v>1408</v>
      </c>
      <c r="J1379" t="s">
        <v>4553</v>
      </c>
      <c r="K1379" t="str">
        <f t="shared" si="203"/>
        <v>11130</v>
      </c>
    </row>
    <row r="1380" spans="1:11" customFormat="1" x14ac:dyDescent="0.25">
      <c r="A1380" t="str">
        <f t="shared" si="201"/>
        <v>11</v>
      </c>
      <c r="B1380" t="s">
        <v>237</v>
      </c>
      <c r="C1380" t="str">
        <f t="shared" si="202"/>
        <v>015</v>
      </c>
      <c r="D1380" t="s">
        <v>252</v>
      </c>
      <c r="E1380" t="str">
        <f t="shared" si="200"/>
        <v>04</v>
      </c>
      <c r="F1380" t="str">
        <f>"016"</f>
        <v>016</v>
      </c>
      <c r="G1380" t="str">
        <f>""</f>
        <v/>
      </c>
      <c r="H1380" t="s">
        <v>0</v>
      </c>
      <c r="I1380" t="s">
        <v>1408</v>
      </c>
      <c r="J1380" t="s">
        <v>4553</v>
      </c>
      <c r="K1380" t="str">
        <f t="shared" si="203"/>
        <v>11130</v>
      </c>
    </row>
    <row r="1381" spans="1:11" customFormat="1" x14ac:dyDescent="0.25">
      <c r="A1381" t="str">
        <f t="shared" si="201"/>
        <v>11</v>
      </c>
      <c r="B1381" t="s">
        <v>237</v>
      </c>
      <c r="C1381" t="str">
        <f t="shared" si="202"/>
        <v>015</v>
      </c>
      <c r="D1381" t="s">
        <v>252</v>
      </c>
      <c r="E1381" t="str">
        <f t="shared" si="200"/>
        <v>04</v>
      </c>
      <c r="F1381" t="str">
        <f>"017"</f>
        <v>017</v>
      </c>
      <c r="G1381" t="str">
        <f>""</f>
        <v/>
      </c>
      <c r="H1381" t="s">
        <v>3</v>
      </c>
      <c r="I1381" t="s">
        <v>1413</v>
      </c>
      <c r="J1381" t="s">
        <v>4558</v>
      </c>
      <c r="K1381" t="str">
        <f t="shared" si="203"/>
        <v>11130</v>
      </c>
    </row>
    <row r="1382" spans="1:11" customFormat="1" x14ac:dyDescent="0.25">
      <c r="A1382" t="str">
        <f t="shared" si="201"/>
        <v>11</v>
      </c>
      <c r="B1382" t="s">
        <v>237</v>
      </c>
      <c r="C1382" t="str">
        <f t="shared" si="202"/>
        <v>015</v>
      </c>
      <c r="D1382" t="s">
        <v>252</v>
      </c>
      <c r="E1382" t="str">
        <f t="shared" ref="E1382:E1413" si="204">"05"</f>
        <v>05</v>
      </c>
      <c r="F1382" t="str">
        <f>"001"</f>
        <v>001</v>
      </c>
      <c r="G1382" t="str">
        <f>""</f>
        <v/>
      </c>
      <c r="H1382" t="s">
        <v>1</v>
      </c>
      <c r="I1382" t="s">
        <v>1414</v>
      </c>
      <c r="J1382" t="s">
        <v>4559</v>
      </c>
      <c r="K1382" t="str">
        <f>"11139"</f>
        <v>11139</v>
      </c>
    </row>
    <row r="1383" spans="1:11" customFormat="1" x14ac:dyDescent="0.25">
      <c r="A1383" t="str">
        <f t="shared" si="201"/>
        <v>11</v>
      </c>
      <c r="B1383" t="s">
        <v>237</v>
      </c>
      <c r="C1383" t="str">
        <f t="shared" si="202"/>
        <v>015</v>
      </c>
      <c r="D1383" t="s">
        <v>252</v>
      </c>
      <c r="E1383" t="str">
        <f t="shared" si="204"/>
        <v>05</v>
      </c>
      <c r="F1383" t="str">
        <f>"001"</f>
        <v>001</v>
      </c>
      <c r="G1383" t="str">
        <f>""</f>
        <v/>
      </c>
      <c r="H1383" t="s">
        <v>0</v>
      </c>
      <c r="I1383" t="s">
        <v>1414</v>
      </c>
      <c r="J1383" t="s">
        <v>4559</v>
      </c>
      <c r="K1383" t="str">
        <f>"11139"</f>
        <v>11139</v>
      </c>
    </row>
    <row r="1384" spans="1:11" customFormat="1" x14ac:dyDescent="0.25">
      <c r="A1384" t="str">
        <f t="shared" si="201"/>
        <v>11</v>
      </c>
      <c r="B1384" t="s">
        <v>237</v>
      </c>
      <c r="C1384" t="str">
        <f t="shared" si="202"/>
        <v>015</v>
      </c>
      <c r="D1384" t="s">
        <v>252</v>
      </c>
      <c r="E1384" t="str">
        <f t="shared" si="204"/>
        <v>05</v>
      </c>
      <c r="F1384" t="str">
        <f>"002"</f>
        <v>002</v>
      </c>
      <c r="G1384" t="str">
        <f>""</f>
        <v/>
      </c>
      <c r="H1384" t="s">
        <v>1</v>
      </c>
      <c r="I1384" t="s">
        <v>1411</v>
      </c>
      <c r="J1384" t="s">
        <v>4556</v>
      </c>
      <c r="K1384" t="str">
        <f t="shared" ref="K1384:K1413" si="205">"11130"</f>
        <v>11130</v>
      </c>
    </row>
    <row r="1385" spans="1:11" customFormat="1" x14ac:dyDescent="0.25">
      <c r="A1385" t="str">
        <f t="shared" si="201"/>
        <v>11</v>
      </c>
      <c r="B1385" t="s">
        <v>237</v>
      </c>
      <c r="C1385" t="str">
        <f t="shared" si="202"/>
        <v>015</v>
      </c>
      <c r="D1385" t="s">
        <v>252</v>
      </c>
      <c r="E1385" t="str">
        <f t="shared" si="204"/>
        <v>05</v>
      </c>
      <c r="F1385" t="str">
        <f>"002"</f>
        <v>002</v>
      </c>
      <c r="G1385" t="str">
        <f>""</f>
        <v/>
      </c>
      <c r="H1385" t="s">
        <v>0</v>
      </c>
      <c r="I1385" t="s">
        <v>1411</v>
      </c>
      <c r="J1385" t="s">
        <v>4556</v>
      </c>
      <c r="K1385" t="str">
        <f t="shared" si="205"/>
        <v>11130</v>
      </c>
    </row>
    <row r="1386" spans="1:11" customFormat="1" x14ac:dyDescent="0.25">
      <c r="A1386" t="str">
        <f t="shared" si="201"/>
        <v>11</v>
      </c>
      <c r="B1386" t="s">
        <v>237</v>
      </c>
      <c r="C1386" t="str">
        <f t="shared" si="202"/>
        <v>015</v>
      </c>
      <c r="D1386" t="s">
        <v>252</v>
      </c>
      <c r="E1386" t="str">
        <f t="shared" si="204"/>
        <v>05</v>
      </c>
      <c r="F1386" t="str">
        <f>"003"</f>
        <v>003</v>
      </c>
      <c r="G1386" t="str">
        <f>""</f>
        <v/>
      </c>
      <c r="H1386" t="s">
        <v>1</v>
      </c>
      <c r="I1386" t="s">
        <v>1411</v>
      </c>
      <c r="J1386" t="s">
        <v>4556</v>
      </c>
      <c r="K1386" t="str">
        <f t="shared" si="205"/>
        <v>11130</v>
      </c>
    </row>
    <row r="1387" spans="1:11" customFormat="1" x14ac:dyDescent="0.25">
      <c r="A1387" t="str">
        <f t="shared" si="201"/>
        <v>11</v>
      </c>
      <c r="B1387" t="s">
        <v>237</v>
      </c>
      <c r="C1387" t="str">
        <f t="shared" si="202"/>
        <v>015</v>
      </c>
      <c r="D1387" t="s">
        <v>252</v>
      </c>
      <c r="E1387" t="str">
        <f t="shared" si="204"/>
        <v>05</v>
      </c>
      <c r="F1387" t="str">
        <f>"003"</f>
        <v>003</v>
      </c>
      <c r="G1387" t="str">
        <f>""</f>
        <v/>
      </c>
      <c r="H1387" t="s">
        <v>0</v>
      </c>
      <c r="I1387" t="s">
        <v>1411</v>
      </c>
      <c r="J1387" t="s">
        <v>4556</v>
      </c>
      <c r="K1387" t="str">
        <f t="shared" si="205"/>
        <v>11130</v>
      </c>
    </row>
    <row r="1388" spans="1:11" customFormat="1" x14ac:dyDescent="0.25">
      <c r="A1388" t="str">
        <f t="shared" si="201"/>
        <v>11</v>
      </c>
      <c r="B1388" t="s">
        <v>237</v>
      </c>
      <c r="C1388" t="str">
        <f t="shared" si="202"/>
        <v>015</v>
      </c>
      <c r="D1388" t="s">
        <v>252</v>
      </c>
      <c r="E1388" t="str">
        <f t="shared" si="204"/>
        <v>05</v>
      </c>
      <c r="F1388" t="str">
        <f>"004"</f>
        <v>004</v>
      </c>
      <c r="G1388" t="str">
        <f>""</f>
        <v/>
      </c>
      <c r="H1388" t="s">
        <v>1</v>
      </c>
      <c r="I1388" t="s">
        <v>1400</v>
      </c>
      <c r="J1388" t="s">
        <v>4543</v>
      </c>
      <c r="K1388" t="str">
        <f t="shared" si="205"/>
        <v>11130</v>
      </c>
    </row>
    <row r="1389" spans="1:11" customFormat="1" x14ac:dyDescent="0.25">
      <c r="A1389" t="str">
        <f t="shared" si="201"/>
        <v>11</v>
      </c>
      <c r="B1389" t="s">
        <v>237</v>
      </c>
      <c r="C1389" t="str">
        <f t="shared" si="202"/>
        <v>015</v>
      </c>
      <c r="D1389" t="s">
        <v>252</v>
      </c>
      <c r="E1389" t="str">
        <f t="shared" si="204"/>
        <v>05</v>
      </c>
      <c r="F1389" t="str">
        <f>"004"</f>
        <v>004</v>
      </c>
      <c r="G1389" t="str">
        <f>""</f>
        <v/>
      </c>
      <c r="H1389" t="s">
        <v>0</v>
      </c>
      <c r="I1389" t="s">
        <v>1400</v>
      </c>
      <c r="J1389" t="s">
        <v>4543</v>
      </c>
      <c r="K1389" t="str">
        <f t="shared" si="205"/>
        <v>11130</v>
      </c>
    </row>
    <row r="1390" spans="1:11" customFormat="1" x14ac:dyDescent="0.25">
      <c r="A1390" t="str">
        <f t="shared" si="201"/>
        <v>11</v>
      </c>
      <c r="B1390" t="s">
        <v>237</v>
      </c>
      <c r="C1390" t="str">
        <f t="shared" si="202"/>
        <v>015</v>
      </c>
      <c r="D1390" t="s">
        <v>252</v>
      </c>
      <c r="E1390" t="str">
        <f t="shared" si="204"/>
        <v>05</v>
      </c>
      <c r="F1390" t="str">
        <f>"005"</f>
        <v>005</v>
      </c>
      <c r="G1390" t="str">
        <f>""</f>
        <v/>
      </c>
      <c r="H1390" t="s">
        <v>1</v>
      </c>
      <c r="I1390" t="s">
        <v>1415</v>
      </c>
      <c r="J1390" t="s">
        <v>4560</v>
      </c>
      <c r="K1390" t="str">
        <f t="shared" si="205"/>
        <v>11130</v>
      </c>
    </row>
    <row r="1391" spans="1:11" customFormat="1" x14ac:dyDescent="0.25">
      <c r="A1391" t="str">
        <f t="shared" si="201"/>
        <v>11</v>
      </c>
      <c r="B1391" t="s">
        <v>237</v>
      </c>
      <c r="C1391" t="str">
        <f t="shared" si="202"/>
        <v>015</v>
      </c>
      <c r="D1391" t="s">
        <v>252</v>
      </c>
      <c r="E1391" t="str">
        <f t="shared" si="204"/>
        <v>05</v>
      </c>
      <c r="F1391" t="str">
        <f>"005"</f>
        <v>005</v>
      </c>
      <c r="G1391" t="str">
        <f>""</f>
        <v/>
      </c>
      <c r="H1391" t="s">
        <v>0</v>
      </c>
      <c r="I1391" t="s">
        <v>1415</v>
      </c>
      <c r="J1391" t="s">
        <v>4560</v>
      </c>
      <c r="K1391" t="str">
        <f t="shared" si="205"/>
        <v>11130</v>
      </c>
    </row>
    <row r="1392" spans="1:11" customFormat="1" x14ac:dyDescent="0.25">
      <c r="A1392" t="str">
        <f t="shared" si="201"/>
        <v>11</v>
      </c>
      <c r="B1392" t="s">
        <v>237</v>
      </c>
      <c r="C1392" t="str">
        <f t="shared" si="202"/>
        <v>015</v>
      </c>
      <c r="D1392" t="s">
        <v>252</v>
      </c>
      <c r="E1392" t="str">
        <f t="shared" si="204"/>
        <v>05</v>
      </c>
      <c r="F1392" t="str">
        <f>"006"</f>
        <v>006</v>
      </c>
      <c r="G1392" t="str">
        <f>""</f>
        <v/>
      </c>
      <c r="H1392" t="s">
        <v>1</v>
      </c>
      <c r="I1392" t="s">
        <v>1416</v>
      </c>
      <c r="J1392" t="s">
        <v>4561</v>
      </c>
      <c r="K1392" t="str">
        <f t="shared" si="205"/>
        <v>11130</v>
      </c>
    </row>
    <row r="1393" spans="1:11" customFormat="1" x14ac:dyDescent="0.25">
      <c r="A1393" t="str">
        <f t="shared" si="201"/>
        <v>11</v>
      </c>
      <c r="B1393" t="s">
        <v>237</v>
      </c>
      <c r="C1393" t="str">
        <f t="shared" si="202"/>
        <v>015</v>
      </c>
      <c r="D1393" t="s">
        <v>252</v>
      </c>
      <c r="E1393" t="str">
        <f t="shared" si="204"/>
        <v>05</v>
      </c>
      <c r="F1393" t="str">
        <f>"006"</f>
        <v>006</v>
      </c>
      <c r="G1393" t="str">
        <f>""</f>
        <v/>
      </c>
      <c r="H1393" t="s">
        <v>0</v>
      </c>
      <c r="I1393" t="s">
        <v>1416</v>
      </c>
      <c r="J1393" t="s">
        <v>4561</v>
      </c>
      <c r="K1393" t="str">
        <f t="shared" si="205"/>
        <v>11130</v>
      </c>
    </row>
    <row r="1394" spans="1:11" customFormat="1" x14ac:dyDescent="0.25">
      <c r="A1394" t="str">
        <f t="shared" si="201"/>
        <v>11</v>
      </c>
      <c r="B1394" t="s">
        <v>237</v>
      </c>
      <c r="C1394" t="str">
        <f t="shared" si="202"/>
        <v>015</v>
      </c>
      <c r="D1394" t="s">
        <v>252</v>
      </c>
      <c r="E1394" t="str">
        <f t="shared" si="204"/>
        <v>05</v>
      </c>
      <c r="F1394" t="str">
        <f>"007"</f>
        <v>007</v>
      </c>
      <c r="G1394" t="str">
        <f>""</f>
        <v/>
      </c>
      <c r="H1394" t="s">
        <v>1</v>
      </c>
      <c r="I1394" t="s">
        <v>1417</v>
      </c>
      <c r="J1394" t="s">
        <v>4562</v>
      </c>
      <c r="K1394" t="str">
        <f t="shared" si="205"/>
        <v>11130</v>
      </c>
    </row>
    <row r="1395" spans="1:11" customFormat="1" x14ac:dyDescent="0.25">
      <c r="A1395" t="str">
        <f t="shared" si="201"/>
        <v>11</v>
      </c>
      <c r="B1395" t="s">
        <v>237</v>
      </c>
      <c r="C1395" t="str">
        <f t="shared" si="202"/>
        <v>015</v>
      </c>
      <c r="D1395" t="s">
        <v>252</v>
      </c>
      <c r="E1395" t="str">
        <f t="shared" si="204"/>
        <v>05</v>
      </c>
      <c r="F1395" t="str">
        <f>"007"</f>
        <v>007</v>
      </c>
      <c r="G1395" t="str">
        <f>""</f>
        <v/>
      </c>
      <c r="H1395" t="s">
        <v>0</v>
      </c>
      <c r="I1395" t="s">
        <v>1417</v>
      </c>
      <c r="J1395" t="s">
        <v>4562</v>
      </c>
      <c r="K1395" t="str">
        <f t="shared" si="205"/>
        <v>11130</v>
      </c>
    </row>
    <row r="1396" spans="1:11" customFormat="1" x14ac:dyDescent="0.25">
      <c r="A1396" t="str">
        <f t="shared" si="201"/>
        <v>11</v>
      </c>
      <c r="B1396" t="s">
        <v>237</v>
      </c>
      <c r="C1396" t="str">
        <f t="shared" si="202"/>
        <v>015</v>
      </c>
      <c r="D1396" t="s">
        <v>252</v>
      </c>
      <c r="E1396" t="str">
        <f t="shared" si="204"/>
        <v>05</v>
      </c>
      <c r="F1396" t="str">
        <f>"007"</f>
        <v>007</v>
      </c>
      <c r="G1396" t="str">
        <f>""</f>
        <v/>
      </c>
      <c r="H1396" t="s">
        <v>2</v>
      </c>
      <c r="I1396" t="s">
        <v>1417</v>
      </c>
      <c r="J1396" t="s">
        <v>4562</v>
      </c>
      <c r="K1396" t="str">
        <f t="shared" si="205"/>
        <v>11130</v>
      </c>
    </row>
    <row r="1397" spans="1:11" customFormat="1" x14ac:dyDescent="0.25">
      <c r="A1397" t="str">
        <f t="shared" si="201"/>
        <v>11</v>
      </c>
      <c r="B1397" t="s">
        <v>237</v>
      </c>
      <c r="C1397" t="str">
        <f t="shared" si="202"/>
        <v>015</v>
      </c>
      <c r="D1397" t="s">
        <v>252</v>
      </c>
      <c r="E1397" t="str">
        <f t="shared" si="204"/>
        <v>05</v>
      </c>
      <c r="F1397" t="str">
        <f>"008"</f>
        <v>008</v>
      </c>
      <c r="G1397" t="str">
        <f>""</f>
        <v/>
      </c>
      <c r="H1397" t="s">
        <v>3</v>
      </c>
      <c r="I1397" t="s">
        <v>1418</v>
      </c>
      <c r="J1397" t="s">
        <v>4563</v>
      </c>
      <c r="K1397" t="str">
        <f t="shared" si="205"/>
        <v>11130</v>
      </c>
    </row>
    <row r="1398" spans="1:11" customFormat="1" x14ac:dyDescent="0.25">
      <c r="A1398" t="str">
        <f t="shared" si="201"/>
        <v>11</v>
      </c>
      <c r="B1398" t="s">
        <v>237</v>
      </c>
      <c r="C1398" t="str">
        <f t="shared" si="202"/>
        <v>015</v>
      </c>
      <c r="D1398" t="s">
        <v>252</v>
      </c>
      <c r="E1398" t="str">
        <f t="shared" si="204"/>
        <v>05</v>
      </c>
      <c r="F1398" t="str">
        <f>"009"</f>
        <v>009</v>
      </c>
      <c r="G1398" t="str">
        <f>"01"</f>
        <v>01</v>
      </c>
      <c r="H1398" t="s">
        <v>1</v>
      </c>
      <c r="I1398" t="s">
        <v>1417</v>
      </c>
      <c r="J1398" t="s">
        <v>4562</v>
      </c>
      <c r="K1398" t="str">
        <f t="shared" si="205"/>
        <v>11130</v>
      </c>
    </row>
    <row r="1399" spans="1:11" customFormat="1" x14ac:dyDescent="0.25">
      <c r="A1399" t="str">
        <f t="shared" si="201"/>
        <v>11</v>
      </c>
      <c r="B1399" t="s">
        <v>237</v>
      </c>
      <c r="C1399" t="str">
        <f t="shared" si="202"/>
        <v>015</v>
      </c>
      <c r="D1399" t="s">
        <v>252</v>
      </c>
      <c r="E1399" t="str">
        <f t="shared" si="204"/>
        <v>05</v>
      </c>
      <c r="F1399" t="str">
        <f>"009"</f>
        <v>009</v>
      </c>
      <c r="G1399" t="str">
        <f>"02"</f>
        <v>02</v>
      </c>
      <c r="H1399" t="s">
        <v>0</v>
      </c>
      <c r="I1399" t="s">
        <v>1417</v>
      </c>
      <c r="J1399" t="s">
        <v>4562</v>
      </c>
      <c r="K1399" t="str">
        <f t="shared" si="205"/>
        <v>11130</v>
      </c>
    </row>
    <row r="1400" spans="1:11" customFormat="1" x14ac:dyDescent="0.25">
      <c r="A1400" t="str">
        <f t="shared" si="201"/>
        <v>11</v>
      </c>
      <c r="B1400" t="s">
        <v>237</v>
      </c>
      <c r="C1400" t="str">
        <f t="shared" si="202"/>
        <v>015</v>
      </c>
      <c r="D1400" t="s">
        <v>252</v>
      </c>
      <c r="E1400" t="str">
        <f t="shared" si="204"/>
        <v>05</v>
      </c>
      <c r="F1400" t="str">
        <f>"010"</f>
        <v>010</v>
      </c>
      <c r="G1400" t="str">
        <f>""</f>
        <v/>
      </c>
      <c r="H1400" t="s">
        <v>1</v>
      </c>
      <c r="I1400" t="s">
        <v>1398</v>
      </c>
      <c r="J1400" t="s">
        <v>4541</v>
      </c>
      <c r="K1400" t="str">
        <f t="shared" si="205"/>
        <v>11130</v>
      </c>
    </row>
    <row r="1401" spans="1:11" customFormat="1" x14ac:dyDescent="0.25">
      <c r="A1401" t="str">
        <f t="shared" si="201"/>
        <v>11</v>
      </c>
      <c r="B1401" t="s">
        <v>237</v>
      </c>
      <c r="C1401" t="str">
        <f t="shared" si="202"/>
        <v>015</v>
      </c>
      <c r="D1401" t="s">
        <v>252</v>
      </c>
      <c r="E1401" t="str">
        <f t="shared" si="204"/>
        <v>05</v>
      </c>
      <c r="F1401" t="str">
        <f>"010"</f>
        <v>010</v>
      </c>
      <c r="G1401" t="str">
        <f>""</f>
        <v/>
      </c>
      <c r="H1401" t="s">
        <v>0</v>
      </c>
      <c r="I1401" t="s">
        <v>1398</v>
      </c>
      <c r="J1401" t="s">
        <v>4541</v>
      </c>
      <c r="K1401" t="str">
        <f t="shared" si="205"/>
        <v>11130</v>
      </c>
    </row>
    <row r="1402" spans="1:11" customFormat="1" x14ac:dyDescent="0.25">
      <c r="A1402" t="str">
        <f t="shared" si="201"/>
        <v>11</v>
      </c>
      <c r="B1402" t="s">
        <v>237</v>
      </c>
      <c r="C1402" t="str">
        <f t="shared" si="202"/>
        <v>015</v>
      </c>
      <c r="D1402" t="s">
        <v>252</v>
      </c>
      <c r="E1402" t="str">
        <f t="shared" si="204"/>
        <v>05</v>
      </c>
      <c r="F1402" t="str">
        <f>"011"</f>
        <v>011</v>
      </c>
      <c r="G1402" t="str">
        <f>""</f>
        <v/>
      </c>
      <c r="H1402" t="s">
        <v>1</v>
      </c>
      <c r="I1402" t="s">
        <v>1415</v>
      </c>
      <c r="J1402" t="s">
        <v>4560</v>
      </c>
      <c r="K1402" t="str">
        <f t="shared" si="205"/>
        <v>11130</v>
      </c>
    </row>
    <row r="1403" spans="1:11" customFormat="1" x14ac:dyDescent="0.25">
      <c r="A1403" t="str">
        <f t="shared" si="201"/>
        <v>11</v>
      </c>
      <c r="B1403" t="s">
        <v>237</v>
      </c>
      <c r="C1403" t="str">
        <f t="shared" si="202"/>
        <v>015</v>
      </c>
      <c r="D1403" t="s">
        <v>252</v>
      </c>
      <c r="E1403" t="str">
        <f t="shared" si="204"/>
        <v>05</v>
      </c>
      <c r="F1403" t="str">
        <f>"011"</f>
        <v>011</v>
      </c>
      <c r="G1403" t="str">
        <f>""</f>
        <v/>
      </c>
      <c r="H1403" t="s">
        <v>0</v>
      </c>
      <c r="I1403" t="s">
        <v>1415</v>
      </c>
      <c r="J1403" t="s">
        <v>4560</v>
      </c>
      <c r="K1403" t="str">
        <f t="shared" si="205"/>
        <v>11130</v>
      </c>
    </row>
    <row r="1404" spans="1:11" customFormat="1" x14ac:dyDescent="0.25">
      <c r="A1404" t="str">
        <f t="shared" si="201"/>
        <v>11</v>
      </c>
      <c r="B1404" t="s">
        <v>237</v>
      </c>
      <c r="C1404" t="str">
        <f t="shared" si="202"/>
        <v>015</v>
      </c>
      <c r="D1404" t="s">
        <v>252</v>
      </c>
      <c r="E1404" t="str">
        <f t="shared" si="204"/>
        <v>05</v>
      </c>
      <c r="F1404" t="str">
        <f>"012"</f>
        <v>012</v>
      </c>
      <c r="G1404" t="str">
        <f>""</f>
        <v/>
      </c>
      <c r="H1404" t="s">
        <v>1</v>
      </c>
      <c r="I1404" t="s">
        <v>1419</v>
      </c>
      <c r="J1404" t="s">
        <v>4564</v>
      </c>
      <c r="K1404" t="str">
        <f t="shared" si="205"/>
        <v>11130</v>
      </c>
    </row>
    <row r="1405" spans="1:11" customFormat="1" x14ac:dyDescent="0.25">
      <c r="A1405" t="str">
        <f t="shared" si="201"/>
        <v>11</v>
      </c>
      <c r="B1405" t="s">
        <v>237</v>
      </c>
      <c r="C1405" t="str">
        <f t="shared" si="202"/>
        <v>015</v>
      </c>
      <c r="D1405" t="s">
        <v>252</v>
      </c>
      <c r="E1405" t="str">
        <f t="shared" si="204"/>
        <v>05</v>
      </c>
      <c r="F1405" t="str">
        <f>"012"</f>
        <v>012</v>
      </c>
      <c r="G1405" t="str">
        <f>""</f>
        <v/>
      </c>
      <c r="H1405" t="s">
        <v>0</v>
      </c>
      <c r="I1405" t="s">
        <v>1419</v>
      </c>
      <c r="J1405" t="s">
        <v>4564</v>
      </c>
      <c r="K1405" t="str">
        <f t="shared" si="205"/>
        <v>11130</v>
      </c>
    </row>
    <row r="1406" spans="1:11" customFormat="1" x14ac:dyDescent="0.25">
      <c r="A1406" t="str">
        <f t="shared" si="201"/>
        <v>11</v>
      </c>
      <c r="B1406" t="s">
        <v>237</v>
      </c>
      <c r="C1406" t="str">
        <f t="shared" si="202"/>
        <v>015</v>
      </c>
      <c r="D1406" t="s">
        <v>252</v>
      </c>
      <c r="E1406" t="str">
        <f t="shared" si="204"/>
        <v>05</v>
      </c>
      <c r="F1406" t="str">
        <f>"013"</f>
        <v>013</v>
      </c>
      <c r="G1406" t="str">
        <f>""</f>
        <v/>
      </c>
      <c r="H1406" t="s">
        <v>1</v>
      </c>
      <c r="I1406" t="s">
        <v>1400</v>
      </c>
      <c r="J1406" t="s">
        <v>4543</v>
      </c>
      <c r="K1406" t="str">
        <f t="shared" si="205"/>
        <v>11130</v>
      </c>
    </row>
    <row r="1407" spans="1:11" customFormat="1" x14ac:dyDescent="0.25">
      <c r="A1407" t="str">
        <f t="shared" si="201"/>
        <v>11</v>
      </c>
      <c r="B1407" t="s">
        <v>237</v>
      </c>
      <c r="C1407" t="str">
        <f t="shared" si="202"/>
        <v>015</v>
      </c>
      <c r="D1407" t="s">
        <v>252</v>
      </c>
      <c r="E1407" t="str">
        <f t="shared" si="204"/>
        <v>05</v>
      </c>
      <c r="F1407" t="str">
        <f>"013"</f>
        <v>013</v>
      </c>
      <c r="G1407" t="str">
        <f>""</f>
        <v/>
      </c>
      <c r="H1407" t="s">
        <v>0</v>
      </c>
      <c r="I1407" t="s">
        <v>1400</v>
      </c>
      <c r="J1407" t="s">
        <v>4543</v>
      </c>
      <c r="K1407" t="str">
        <f t="shared" si="205"/>
        <v>11130</v>
      </c>
    </row>
    <row r="1408" spans="1:11" customFormat="1" x14ac:dyDescent="0.25">
      <c r="A1408" t="str">
        <f t="shared" si="201"/>
        <v>11</v>
      </c>
      <c r="B1408" t="s">
        <v>237</v>
      </c>
      <c r="C1408" t="str">
        <f t="shared" si="202"/>
        <v>015</v>
      </c>
      <c r="D1408" t="s">
        <v>252</v>
      </c>
      <c r="E1408" t="str">
        <f t="shared" si="204"/>
        <v>05</v>
      </c>
      <c r="F1408" t="str">
        <f>"014"</f>
        <v>014</v>
      </c>
      <c r="G1408" t="str">
        <f>""</f>
        <v/>
      </c>
      <c r="H1408" t="s">
        <v>1</v>
      </c>
      <c r="I1408" t="s">
        <v>1418</v>
      </c>
      <c r="J1408" t="s">
        <v>4563</v>
      </c>
      <c r="K1408" t="str">
        <f t="shared" si="205"/>
        <v>11130</v>
      </c>
    </row>
    <row r="1409" spans="1:11" customFormat="1" x14ac:dyDescent="0.25">
      <c r="A1409" t="str">
        <f t="shared" si="201"/>
        <v>11</v>
      </c>
      <c r="B1409" t="s">
        <v>237</v>
      </c>
      <c r="C1409" t="str">
        <f t="shared" si="202"/>
        <v>015</v>
      </c>
      <c r="D1409" t="s">
        <v>252</v>
      </c>
      <c r="E1409" t="str">
        <f t="shared" si="204"/>
        <v>05</v>
      </c>
      <c r="F1409" t="str">
        <f>"014"</f>
        <v>014</v>
      </c>
      <c r="G1409" t="str">
        <f>""</f>
        <v/>
      </c>
      <c r="H1409" t="s">
        <v>0</v>
      </c>
      <c r="I1409" t="s">
        <v>1418</v>
      </c>
      <c r="J1409" t="s">
        <v>4563</v>
      </c>
      <c r="K1409" t="str">
        <f t="shared" si="205"/>
        <v>11130</v>
      </c>
    </row>
    <row r="1410" spans="1:11" customFormat="1" x14ac:dyDescent="0.25">
      <c r="A1410" t="str">
        <f t="shared" si="201"/>
        <v>11</v>
      </c>
      <c r="B1410" t="s">
        <v>237</v>
      </c>
      <c r="C1410" t="str">
        <f t="shared" si="202"/>
        <v>015</v>
      </c>
      <c r="D1410" t="s">
        <v>252</v>
      </c>
      <c r="E1410" t="str">
        <f t="shared" si="204"/>
        <v>05</v>
      </c>
      <c r="F1410" t="str">
        <f>"015"</f>
        <v>015</v>
      </c>
      <c r="G1410" t="str">
        <f>""</f>
        <v/>
      </c>
      <c r="H1410" t="s">
        <v>1</v>
      </c>
      <c r="I1410" t="s">
        <v>1418</v>
      </c>
      <c r="J1410" t="s">
        <v>4563</v>
      </c>
      <c r="K1410" t="str">
        <f t="shared" si="205"/>
        <v>11130</v>
      </c>
    </row>
    <row r="1411" spans="1:11" customFormat="1" x14ac:dyDescent="0.25">
      <c r="A1411" t="str">
        <f t="shared" si="201"/>
        <v>11</v>
      </c>
      <c r="B1411" t="s">
        <v>237</v>
      </c>
      <c r="C1411" t="str">
        <f t="shared" si="202"/>
        <v>015</v>
      </c>
      <c r="D1411" t="s">
        <v>252</v>
      </c>
      <c r="E1411" t="str">
        <f t="shared" si="204"/>
        <v>05</v>
      </c>
      <c r="F1411" t="str">
        <f>"015"</f>
        <v>015</v>
      </c>
      <c r="G1411" t="str">
        <f>""</f>
        <v/>
      </c>
      <c r="H1411" t="s">
        <v>0</v>
      </c>
      <c r="I1411" t="s">
        <v>1418</v>
      </c>
      <c r="J1411" t="s">
        <v>4563</v>
      </c>
      <c r="K1411" t="str">
        <f t="shared" si="205"/>
        <v>11130</v>
      </c>
    </row>
    <row r="1412" spans="1:11" customFormat="1" x14ac:dyDescent="0.25">
      <c r="A1412" t="str">
        <f t="shared" si="201"/>
        <v>11</v>
      </c>
      <c r="B1412" t="s">
        <v>237</v>
      </c>
      <c r="C1412" t="str">
        <f t="shared" si="202"/>
        <v>015</v>
      </c>
      <c r="D1412" t="s">
        <v>252</v>
      </c>
      <c r="E1412" t="str">
        <f t="shared" si="204"/>
        <v>05</v>
      </c>
      <c r="F1412" t="str">
        <f>"016"</f>
        <v>016</v>
      </c>
      <c r="G1412" t="str">
        <f>""</f>
        <v/>
      </c>
      <c r="H1412" t="s">
        <v>1</v>
      </c>
      <c r="I1412" t="s">
        <v>1398</v>
      </c>
      <c r="J1412" t="s">
        <v>4541</v>
      </c>
      <c r="K1412" t="str">
        <f t="shared" si="205"/>
        <v>11130</v>
      </c>
    </row>
    <row r="1413" spans="1:11" customFormat="1" x14ac:dyDescent="0.25">
      <c r="A1413" t="str">
        <f t="shared" si="201"/>
        <v>11</v>
      </c>
      <c r="B1413" t="s">
        <v>237</v>
      </c>
      <c r="C1413" t="str">
        <f t="shared" si="202"/>
        <v>015</v>
      </c>
      <c r="D1413" t="s">
        <v>252</v>
      </c>
      <c r="E1413" t="str">
        <f t="shared" si="204"/>
        <v>05</v>
      </c>
      <c r="F1413" t="str">
        <f>"016"</f>
        <v>016</v>
      </c>
      <c r="G1413" t="str">
        <f>""</f>
        <v/>
      </c>
      <c r="H1413" t="s">
        <v>0</v>
      </c>
      <c r="I1413" t="s">
        <v>1398</v>
      </c>
      <c r="J1413" t="s">
        <v>4541</v>
      </c>
      <c r="K1413" t="str">
        <f t="shared" si="205"/>
        <v>11130</v>
      </c>
    </row>
    <row r="1414" spans="1:11" customFormat="1" x14ac:dyDescent="0.25">
      <c r="A1414" t="str">
        <f t="shared" si="201"/>
        <v>11</v>
      </c>
      <c r="B1414" t="s">
        <v>237</v>
      </c>
      <c r="C1414" t="str">
        <f t="shared" ref="C1414:C1435" si="206">"016"</f>
        <v>016</v>
      </c>
      <c r="D1414" t="s">
        <v>253</v>
      </c>
      <c r="E1414" t="str">
        <f>"01"</f>
        <v>01</v>
      </c>
      <c r="F1414" t="str">
        <f>"001"</f>
        <v>001</v>
      </c>
      <c r="G1414" t="str">
        <f>""</f>
        <v/>
      </c>
      <c r="H1414" t="s">
        <v>1</v>
      </c>
      <c r="I1414" t="s">
        <v>1420</v>
      </c>
      <c r="J1414" t="s">
        <v>4565</v>
      </c>
      <c r="K1414" t="str">
        <f t="shared" ref="K1414:K1435" si="207">"11550"</f>
        <v>11550</v>
      </c>
    </row>
    <row r="1415" spans="1:11" customFormat="1" x14ac:dyDescent="0.25">
      <c r="A1415" t="str">
        <f t="shared" si="201"/>
        <v>11</v>
      </c>
      <c r="B1415" t="s">
        <v>237</v>
      </c>
      <c r="C1415" t="str">
        <f t="shared" si="206"/>
        <v>016</v>
      </c>
      <c r="D1415" t="s">
        <v>253</v>
      </c>
      <c r="E1415" t="str">
        <f>"01"</f>
        <v>01</v>
      </c>
      <c r="F1415" t="str">
        <f>"001"</f>
        <v>001</v>
      </c>
      <c r="G1415" t="str">
        <f>""</f>
        <v/>
      </c>
      <c r="H1415" t="s">
        <v>0</v>
      </c>
      <c r="I1415" t="s">
        <v>1420</v>
      </c>
      <c r="J1415" t="s">
        <v>4565</v>
      </c>
      <c r="K1415" t="str">
        <f t="shared" si="207"/>
        <v>11550</v>
      </c>
    </row>
    <row r="1416" spans="1:11" customFormat="1" x14ac:dyDescent="0.25">
      <c r="A1416" t="str">
        <f t="shared" si="201"/>
        <v>11</v>
      </c>
      <c r="B1416" t="s">
        <v>237</v>
      </c>
      <c r="C1416" t="str">
        <f t="shared" si="206"/>
        <v>016</v>
      </c>
      <c r="D1416" t="s">
        <v>253</v>
      </c>
      <c r="E1416" t="str">
        <f t="shared" ref="E1416:E1425" si="208">"02"</f>
        <v>02</v>
      </c>
      <c r="F1416" t="str">
        <f>"001"</f>
        <v>001</v>
      </c>
      <c r="G1416" t="str">
        <f>""</f>
        <v/>
      </c>
      <c r="H1416" t="s">
        <v>3</v>
      </c>
      <c r="I1416" t="s">
        <v>1421</v>
      </c>
      <c r="J1416" t="s">
        <v>4566</v>
      </c>
      <c r="K1416" t="str">
        <f t="shared" si="207"/>
        <v>11550</v>
      </c>
    </row>
    <row r="1417" spans="1:11" customFormat="1" x14ac:dyDescent="0.25">
      <c r="A1417" t="str">
        <f t="shared" si="201"/>
        <v>11</v>
      </c>
      <c r="B1417" t="s">
        <v>237</v>
      </c>
      <c r="C1417" t="str">
        <f t="shared" si="206"/>
        <v>016</v>
      </c>
      <c r="D1417" t="s">
        <v>253</v>
      </c>
      <c r="E1417" t="str">
        <f t="shared" si="208"/>
        <v>02</v>
      </c>
      <c r="F1417" t="str">
        <f>"002"</f>
        <v>002</v>
      </c>
      <c r="G1417" t="str">
        <f>""</f>
        <v/>
      </c>
      <c r="H1417" t="s">
        <v>1</v>
      </c>
      <c r="I1417" t="s">
        <v>45</v>
      </c>
      <c r="J1417" t="s">
        <v>4567</v>
      </c>
      <c r="K1417" t="str">
        <f t="shared" si="207"/>
        <v>11550</v>
      </c>
    </row>
    <row r="1418" spans="1:11" customFormat="1" x14ac:dyDescent="0.25">
      <c r="A1418" t="str">
        <f t="shared" si="201"/>
        <v>11</v>
      </c>
      <c r="B1418" t="s">
        <v>237</v>
      </c>
      <c r="C1418" t="str">
        <f t="shared" si="206"/>
        <v>016</v>
      </c>
      <c r="D1418" t="s">
        <v>253</v>
      </c>
      <c r="E1418" t="str">
        <f t="shared" si="208"/>
        <v>02</v>
      </c>
      <c r="F1418" t="str">
        <f>"002"</f>
        <v>002</v>
      </c>
      <c r="G1418" t="str">
        <f>""</f>
        <v/>
      </c>
      <c r="H1418" t="s">
        <v>0</v>
      </c>
      <c r="I1418" t="s">
        <v>45</v>
      </c>
      <c r="J1418" t="s">
        <v>4567</v>
      </c>
      <c r="K1418" t="str">
        <f t="shared" si="207"/>
        <v>11550</v>
      </c>
    </row>
    <row r="1419" spans="1:11" customFormat="1" x14ac:dyDescent="0.25">
      <c r="A1419" t="str">
        <f t="shared" si="201"/>
        <v>11</v>
      </c>
      <c r="B1419" t="s">
        <v>237</v>
      </c>
      <c r="C1419" t="str">
        <f t="shared" si="206"/>
        <v>016</v>
      </c>
      <c r="D1419" t="s">
        <v>253</v>
      </c>
      <c r="E1419" t="str">
        <f t="shared" si="208"/>
        <v>02</v>
      </c>
      <c r="F1419" t="str">
        <f>"003"</f>
        <v>003</v>
      </c>
      <c r="G1419" t="str">
        <f>""</f>
        <v/>
      </c>
      <c r="H1419" t="s">
        <v>1</v>
      </c>
      <c r="I1419" t="s">
        <v>1422</v>
      </c>
      <c r="J1419" t="s">
        <v>4568</v>
      </c>
      <c r="K1419" t="str">
        <f t="shared" si="207"/>
        <v>11550</v>
      </c>
    </row>
    <row r="1420" spans="1:11" customFormat="1" x14ac:dyDescent="0.25">
      <c r="A1420" t="str">
        <f t="shared" si="201"/>
        <v>11</v>
      </c>
      <c r="B1420" t="s">
        <v>237</v>
      </c>
      <c r="C1420" t="str">
        <f t="shared" si="206"/>
        <v>016</v>
      </c>
      <c r="D1420" t="s">
        <v>253</v>
      </c>
      <c r="E1420" t="str">
        <f t="shared" si="208"/>
        <v>02</v>
      </c>
      <c r="F1420" t="str">
        <f>"003"</f>
        <v>003</v>
      </c>
      <c r="G1420" t="str">
        <f>""</f>
        <v/>
      </c>
      <c r="H1420" t="s">
        <v>0</v>
      </c>
      <c r="I1420" t="s">
        <v>1422</v>
      </c>
      <c r="J1420" t="s">
        <v>4568</v>
      </c>
      <c r="K1420" t="str">
        <f t="shared" si="207"/>
        <v>11550</v>
      </c>
    </row>
    <row r="1421" spans="1:11" customFormat="1" x14ac:dyDescent="0.25">
      <c r="A1421" t="str">
        <f t="shared" si="201"/>
        <v>11</v>
      </c>
      <c r="B1421" t="s">
        <v>237</v>
      </c>
      <c r="C1421" t="str">
        <f t="shared" si="206"/>
        <v>016</v>
      </c>
      <c r="D1421" t="s">
        <v>253</v>
      </c>
      <c r="E1421" t="str">
        <f t="shared" si="208"/>
        <v>02</v>
      </c>
      <c r="F1421" t="str">
        <f>"004"</f>
        <v>004</v>
      </c>
      <c r="G1421" t="str">
        <f>""</f>
        <v/>
      </c>
      <c r="H1421" t="s">
        <v>1</v>
      </c>
      <c r="I1421" t="s">
        <v>1423</v>
      </c>
      <c r="J1421" t="s">
        <v>4569</v>
      </c>
      <c r="K1421" t="str">
        <f t="shared" si="207"/>
        <v>11550</v>
      </c>
    </row>
    <row r="1422" spans="1:11" customFormat="1" x14ac:dyDescent="0.25">
      <c r="A1422" t="str">
        <f t="shared" si="201"/>
        <v>11</v>
      </c>
      <c r="B1422" t="s">
        <v>237</v>
      </c>
      <c r="C1422" t="str">
        <f t="shared" si="206"/>
        <v>016</v>
      </c>
      <c r="D1422" t="s">
        <v>253</v>
      </c>
      <c r="E1422" t="str">
        <f t="shared" si="208"/>
        <v>02</v>
      </c>
      <c r="F1422" t="str">
        <f>"004"</f>
        <v>004</v>
      </c>
      <c r="G1422" t="str">
        <f>""</f>
        <v/>
      </c>
      <c r="H1422" t="s">
        <v>0</v>
      </c>
      <c r="I1422" t="s">
        <v>1423</v>
      </c>
      <c r="J1422" t="s">
        <v>4569</v>
      </c>
      <c r="K1422" t="str">
        <f t="shared" si="207"/>
        <v>11550</v>
      </c>
    </row>
    <row r="1423" spans="1:11" customFormat="1" x14ac:dyDescent="0.25">
      <c r="A1423" t="str">
        <f t="shared" si="201"/>
        <v>11</v>
      </c>
      <c r="B1423" t="s">
        <v>237</v>
      </c>
      <c r="C1423" t="str">
        <f t="shared" si="206"/>
        <v>016</v>
      </c>
      <c r="D1423" t="s">
        <v>253</v>
      </c>
      <c r="E1423" t="str">
        <f t="shared" si="208"/>
        <v>02</v>
      </c>
      <c r="F1423" t="str">
        <f>"005"</f>
        <v>005</v>
      </c>
      <c r="G1423" t="str">
        <f>""</f>
        <v/>
      </c>
      <c r="H1423" t="s">
        <v>1</v>
      </c>
      <c r="I1423" t="s">
        <v>1422</v>
      </c>
      <c r="J1423" t="s">
        <v>4568</v>
      </c>
      <c r="K1423" t="str">
        <f t="shared" si="207"/>
        <v>11550</v>
      </c>
    </row>
    <row r="1424" spans="1:11" customFormat="1" x14ac:dyDescent="0.25">
      <c r="A1424" t="str">
        <f t="shared" si="201"/>
        <v>11</v>
      </c>
      <c r="B1424" t="s">
        <v>237</v>
      </c>
      <c r="C1424" t="str">
        <f t="shared" si="206"/>
        <v>016</v>
      </c>
      <c r="D1424" t="s">
        <v>253</v>
      </c>
      <c r="E1424" t="str">
        <f t="shared" si="208"/>
        <v>02</v>
      </c>
      <c r="F1424" t="str">
        <f>"005"</f>
        <v>005</v>
      </c>
      <c r="G1424" t="str">
        <f>""</f>
        <v/>
      </c>
      <c r="H1424" t="s">
        <v>0</v>
      </c>
      <c r="I1424" t="s">
        <v>1422</v>
      </c>
      <c r="J1424" t="s">
        <v>4568</v>
      </c>
      <c r="K1424" t="str">
        <f t="shared" si="207"/>
        <v>11550</v>
      </c>
    </row>
    <row r="1425" spans="1:11" customFormat="1" x14ac:dyDescent="0.25">
      <c r="A1425" t="str">
        <f t="shared" si="201"/>
        <v>11</v>
      </c>
      <c r="B1425" t="s">
        <v>237</v>
      </c>
      <c r="C1425" t="str">
        <f t="shared" si="206"/>
        <v>016</v>
      </c>
      <c r="D1425" t="s">
        <v>253</v>
      </c>
      <c r="E1425" t="str">
        <f t="shared" si="208"/>
        <v>02</v>
      </c>
      <c r="F1425" t="str">
        <f>"006"</f>
        <v>006</v>
      </c>
      <c r="G1425" t="str">
        <f>""</f>
        <v/>
      </c>
      <c r="H1425" t="s">
        <v>3</v>
      </c>
      <c r="I1425" t="s">
        <v>1421</v>
      </c>
      <c r="J1425" t="s">
        <v>4566</v>
      </c>
      <c r="K1425" t="str">
        <f t="shared" si="207"/>
        <v>11550</v>
      </c>
    </row>
    <row r="1426" spans="1:11" customFormat="1" x14ac:dyDescent="0.25">
      <c r="A1426" t="str">
        <f t="shared" si="201"/>
        <v>11</v>
      </c>
      <c r="B1426" t="s">
        <v>237</v>
      </c>
      <c r="C1426" t="str">
        <f t="shared" si="206"/>
        <v>016</v>
      </c>
      <c r="D1426" t="s">
        <v>253</v>
      </c>
      <c r="E1426" t="str">
        <f t="shared" ref="E1426:E1435" si="209">"03"</f>
        <v>03</v>
      </c>
      <c r="F1426" t="str">
        <f>"001"</f>
        <v>001</v>
      </c>
      <c r="G1426" t="str">
        <f>""</f>
        <v/>
      </c>
      <c r="H1426" t="s">
        <v>1</v>
      </c>
      <c r="I1426" t="s">
        <v>1424</v>
      </c>
      <c r="J1426" t="s">
        <v>4570</v>
      </c>
      <c r="K1426" t="str">
        <f t="shared" si="207"/>
        <v>11550</v>
      </c>
    </row>
    <row r="1427" spans="1:11" customFormat="1" x14ac:dyDescent="0.25">
      <c r="A1427" t="str">
        <f t="shared" si="201"/>
        <v>11</v>
      </c>
      <c r="B1427" t="s">
        <v>237</v>
      </c>
      <c r="C1427" t="str">
        <f t="shared" si="206"/>
        <v>016</v>
      </c>
      <c r="D1427" t="s">
        <v>253</v>
      </c>
      <c r="E1427" t="str">
        <f t="shared" si="209"/>
        <v>03</v>
      </c>
      <c r="F1427" t="str">
        <f>"001"</f>
        <v>001</v>
      </c>
      <c r="G1427" t="str">
        <f>""</f>
        <v/>
      </c>
      <c r="H1427" t="s">
        <v>0</v>
      </c>
      <c r="I1427" t="s">
        <v>1424</v>
      </c>
      <c r="J1427" t="s">
        <v>4570</v>
      </c>
      <c r="K1427" t="str">
        <f t="shared" si="207"/>
        <v>11550</v>
      </c>
    </row>
    <row r="1428" spans="1:11" customFormat="1" x14ac:dyDescent="0.25">
      <c r="A1428" t="str">
        <f t="shared" ref="A1428:A1491" si="210">"11"</f>
        <v>11</v>
      </c>
      <c r="B1428" t="s">
        <v>237</v>
      </c>
      <c r="C1428" t="str">
        <f t="shared" si="206"/>
        <v>016</v>
      </c>
      <c r="D1428" t="s">
        <v>253</v>
      </c>
      <c r="E1428" t="str">
        <f t="shared" si="209"/>
        <v>03</v>
      </c>
      <c r="F1428" t="str">
        <f>"002"</f>
        <v>002</v>
      </c>
      <c r="G1428" t="str">
        <f>""</f>
        <v/>
      </c>
      <c r="H1428" t="s">
        <v>1</v>
      </c>
      <c r="I1428" t="s">
        <v>1424</v>
      </c>
      <c r="J1428" t="s">
        <v>4570</v>
      </c>
      <c r="K1428" t="str">
        <f t="shared" si="207"/>
        <v>11550</v>
      </c>
    </row>
    <row r="1429" spans="1:11" customFormat="1" x14ac:dyDescent="0.25">
      <c r="A1429" t="str">
        <f t="shared" si="210"/>
        <v>11</v>
      </c>
      <c r="B1429" t="s">
        <v>237</v>
      </c>
      <c r="C1429" t="str">
        <f t="shared" si="206"/>
        <v>016</v>
      </c>
      <c r="D1429" t="s">
        <v>253</v>
      </c>
      <c r="E1429" t="str">
        <f t="shared" si="209"/>
        <v>03</v>
      </c>
      <c r="F1429" t="str">
        <f>"002"</f>
        <v>002</v>
      </c>
      <c r="G1429" t="str">
        <f>""</f>
        <v/>
      </c>
      <c r="H1429" t="s">
        <v>0</v>
      </c>
      <c r="I1429" t="s">
        <v>1424</v>
      </c>
      <c r="J1429" t="s">
        <v>4570</v>
      </c>
      <c r="K1429" t="str">
        <f t="shared" si="207"/>
        <v>11550</v>
      </c>
    </row>
    <row r="1430" spans="1:11" customFormat="1" x14ac:dyDescent="0.25">
      <c r="A1430" t="str">
        <f t="shared" si="210"/>
        <v>11</v>
      </c>
      <c r="B1430" t="s">
        <v>237</v>
      </c>
      <c r="C1430" t="str">
        <f t="shared" si="206"/>
        <v>016</v>
      </c>
      <c r="D1430" t="s">
        <v>253</v>
      </c>
      <c r="E1430" t="str">
        <f t="shared" si="209"/>
        <v>03</v>
      </c>
      <c r="F1430" t="str">
        <f>"003"</f>
        <v>003</v>
      </c>
      <c r="G1430" t="str">
        <f>""</f>
        <v/>
      </c>
      <c r="H1430" t="s">
        <v>1</v>
      </c>
      <c r="I1430" t="s">
        <v>1425</v>
      </c>
      <c r="J1430" t="s">
        <v>4571</v>
      </c>
      <c r="K1430" t="str">
        <f t="shared" si="207"/>
        <v>11550</v>
      </c>
    </row>
    <row r="1431" spans="1:11" customFormat="1" x14ac:dyDescent="0.25">
      <c r="A1431" t="str">
        <f t="shared" si="210"/>
        <v>11</v>
      </c>
      <c r="B1431" t="s">
        <v>237</v>
      </c>
      <c r="C1431" t="str">
        <f t="shared" si="206"/>
        <v>016</v>
      </c>
      <c r="D1431" t="s">
        <v>253</v>
      </c>
      <c r="E1431" t="str">
        <f t="shared" si="209"/>
        <v>03</v>
      </c>
      <c r="F1431" t="str">
        <f>"003"</f>
        <v>003</v>
      </c>
      <c r="G1431" t="str">
        <f>""</f>
        <v/>
      </c>
      <c r="H1431" t="s">
        <v>0</v>
      </c>
      <c r="I1431" t="s">
        <v>1425</v>
      </c>
      <c r="J1431" t="s">
        <v>4571</v>
      </c>
      <c r="K1431" t="str">
        <f t="shared" si="207"/>
        <v>11550</v>
      </c>
    </row>
    <row r="1432" spans="1:11" customFormat="1" x14ac:dyDescent="0.25">
      <c r="A1432" t="str">
        <f t="shared" si="210"/>
        <v>11</v>
      </c>
      <c r="B1432" t="s">
        <v>237</v>
      </c>
      <c r="C1432" t="str">
        <f t="shared" si="206"/>
        <v>016</v>
      </c>
      <c r="D1432" t="s">
        <v>253</v>
      </c>
      <c r="E1432" t="str">
        <f t="shared" si="209"/>
        <v>03</v>
      </c>
      <c r="F1432" t="str">
        <f>"004"</f>
        <v>004</v>
      </c>
      <c r="G1432" t="str">
        <f>""</f>
        <v/>
      </c>
      <c r="H1432" t="s">
        <v>1</v>
      </c>
      <c r="I1432" t="s">
        <v>1426</v>
      </c>
      <c r="J1432" t="s">
        <v>4572</v>
      </c>
      <c r="K1432" t="str">
        <f t="shared" si="207"/>
        <v>11550</v>
      </c>
    </row>
    <row r="1433" spans="1:11" customFormat="1" x14ac:dyDescent="0.25">
      <c r="A1433" t="str">
        <f t="shared" si="210"/>
        <v>11</v>
      </c>
      <c r="B1433" t="s">
        <v>237</v>
      </c>
      <c r="C1433" t="str">
        <f t="shared" si="206"/>
        <v>016</v>
      </c>
      <c r="D1433" t="s">
        <v>253</v>
      </c>
      <c r="E1433" t="str">
        <f t="shared" si="209"/>
        <v>03</v>
      </c>
      <c r="F1433" t="str">
        <f>"004"</f>
        <v>004</v>
      </c>
      <c r="G1433" t="str">
        <f>""</f>
        <v/>
      </c>
      <c r="H1433" t="s">
        <v>0</v>
      </c>
      <c r="I1433" t="s">
        <v>1426</v>
      </c>
      <c r="J1433" t="s">
        <v>4572</v>
      </c>
      <c r="K1433" t="str">
        <f t="shared" si="207"/>
        <v>11550</v>
      </c>
    </row>
    <row r="1434" spans="1:11" customFormat="1" x14ac:dyDescent="0.25">
      <c r="A1434" t="str">
        <f t="shared" si="210"/>
        <v>11</v>
      </c>
      <c r="B1434" t="s">
        <v>237</v>
      </c>
      <c r="C1434" t="str">
        <f t="shared" si="206"/>
        <v>016</v>
      </c>
      <c r="D1434" t="s">
        <v>253</v>
      </c>
      <c r="E1434" t="str">
        <f t="shared" si="209"/>
        <v>03</v>
      </c>
      <c r="F1434" t="str">
        <f>"005"</f>
        <v>005</v>
      </c>
      <c r="G1434" t="str">
        <f>""</f>
        <v/>
      </c>
      <c r="H1434" t="s">
        <v>1</v>
      </c>
      <c r="I1434" t="s">
        <v>1424</v>
      </c>
      <c r="J1434" t="s">
        <v>4570</v>
      </c>
      <c r="K1434" t="str">
        <f t="shared" si="207"/>
        <v>11550</v>
      </c>
    </row>
    <row r="1435" spans="1:11" customFormat="1" x14ac:dyDescent="0.25">
      <c r="A1435" t="str">
        <f t="shared" si="210"/>
        <v>11</v>
      </c>
      <c r="B1435" t="s">
        <v>237</v>
      </c>
      <c r="C1435" t="str">
        <f t="shared" si="206"/>
        <v>016</v>
      </c>
      <c r="D1435" t="s">
        <v>253</v>
      </c>
      <c r="E1435" t="str">
        <f t="shared" si="209"/>
        <v>03</v>
      </c>
      <c r="F1435" t="str">
        <f>"005"</f>
        <v>005</v>
      </c>
      <c r="G1435" t="str">
        <f>""</f>
        <v/>
      </c>
      <c r="H1435" t="s">
        <v>0</v>
      </c>
      <c r="I1435" t="s">
        <v>1424</v>
      </c>
      <c r="J1435" t="s">
        <v>4570</v>
      </c>
      <c r="K1435" t="str">
        <f t="shared" si="207"/>
        <v>11550</v>
      </c>
    </row>
    <row r="1436" spans="1:11" customFormat="1" x14ac:dyDescent="0.25">
      <c r="A1436" t="str">
        <f t="shared" si="210"/>
        <v>11</v>
      </c>
      <c r="B1436" t="s">
        <v>237</v>
      </c>
      <c r="C1436" t="str">
        <f>"017"</f>
        <v>017</v>
      </c>
      <c r="D1436" t="s">
        <v>254</v>
      </c>
      <c r="E1436" t="str">
        <f t="shared" ref="E1436:E1451" si="211">"01"</f>
        <v>01</v>
      </c>
      <c r="F1436" t="str">
        <f>"001"</f>
        <v>001</v>
      </c>
      <c r="G1436" t="str">
        <f>""</f>
        <v/>
      </c>
      <c r="H1436" t="s">
        <v>3</v>
      </c>
      <c r="I1436" t="s">
        <v>25</v>
      </c>
      <c r="J1436" t="s">
        <v>4573</v>
      </c>
      <c r="K1436" t="str">
        <f>"11648"</f>
        <v>11648</v>
      </c>
    </row>
    <row r="1437" spans="1:11" customFormat="1" x14ac:dyDescent="0.25">
      <c r="A1437" t="str">
        <f t="shared" si="210"/>
        <v>11</v>
      </c>
      <c r="B1437" t="s">
        <v>237</v>
      </c>
      <c r="C1437" t="str">
        <f>"017"</f>
        <v>017</v>
      </c>
      <c r="D1437" t="s">
        <v>254</v>
      </c>
      <c r="E1437" t="str">
        <f t="shared" si="211"/>
        <v>01</v>
      </c>
      <c r="F1437" t="str">
        <f>"002"</f>
        <v>002</v>
      </c>
      <c r="G1437" t="str">
        <f>""</f>
        <v/>
      </c>
      <c r="H1437" t="s">
        <v>1</v>
      </c>
      <c r="I1437" t="s">
        <v>1427</v>
      </c>
      <c r="J1437" t="s">
        <v>4574</v>
      </c>
      <c r="K1437" t="str">
        <f>"11648"</f>
        <v>11648</v>
      </c>
    </row>
    <row r="1438" spans="1:11" customFormat="1" x14ac:dyDescent="0.25">
      <c r="A1438" t="str">
        <f t="shared" si="210"/>
        <v>11</v>
      </c>
      <c r="B1438" t="s">
        <v>237</v>
      </c>
      <c r="C1438" t="str">
        <f>"017"</f>
        <v>017</v>
      </c>
      <c r="D1438" t="s">
        <v>254</v>
      </c>
      <c r="E1438" t="str">
        <f t="shared" si="211"/>
        <v>01</v>
      </c>
      <c r="F1438" t="str">
        <f>"002"</f>
        <v>002</v>
      </c>
      <c r="G1438" t="str">
        <f>""</f>
        <v/>
      </c>
      <c r="H1438" t="s">
        <v>0</v>
      </c>
      <c r="I1438" t="s">
        <v>1427</v>
      </c>
      <c r="J1438" t="s">
        <v>4574</v>
      </c>
      <c r="K1438" t="str">
        <f>"11648"</f>
        <v>11648</v>
      </c>
    </row>
    <row r="1439" spans="1:11" customFormat="1" x14ac:dyDescent="0.25">
      <c r="A1439" t="str">
        <f t="shared" si="210"/>
        <v>11</v>
      </c>
      <c r="B1439" t="s">
        <v>237</v>
      </c>
      <c r="C1439" t="str">
        <f>"017"</f>
        <v>017</v>
      </c>
      <c r="D1439" t="s">
        <v>254</v>
      </c>
      <c r="E1439" t="str">
        <f t="shared" si="211"/>
        <v>01</v>
      </c>
      <c r="F1439" t="str">
        <f>"003"</f>
        <v>003</v>
      </c>
      <c r="G1439" t="str">
        <f>""</f>
        <v/>
      </c>
      <c r="H1439" t="s">
        <v>1</v>
      </c>
      <c r="I1439" t="s">
        <v>1428</v>
      </c>
      <c r="J1439" t="s">
        <v>4575</v>
      </c>
      <c r="K1439" t="str">
        <f>"11648"</f>
        <v>11648</v>
      </c>
    </row>
    <row r="1440" spans="1:11" customFormat="1" x14ac:dyDescent="0.25">
      <c r="A1440" t="str">
        <f t="shared" si="210"/>
        <v>11</v>
      </c>
      <c r="B1440" t="s">
        <v>237</v>
      </c>
      <c r="C1440" t="str">
        <f>"017"</f>
        <v>017</v>
      </c>
      <c r="D1440" t="s">
        <v>254</v>
      </c>
      <c r="E1440" t="str">
        <f t="shared" si="211"/>
        <v>01</v>
      </c>
      <c r="F1440" t="str">
        <f>"003"</f>
        <v>003</v>
      </c>
      <c r="G1440" t="str">
        <f>""</f>
        <v/>
      </c>
      <c r="H1440" t="s">
        <v>0</v>
      </c>
      <c r="I1440" t="s">
        <v>1428</v>
      </c>
      <c r="J1440" t="s">
        <v>4575</v>
      </c>
      <c r="K1440" t="str">
        <f>"11648"</f>
        <v>11648</v>
      </c>
    </row>
    <row r="1441" spans="1:11" customFormat="1" x14ac:dyDescent="0.25">
      <c r="A1441" t="str">
        <f t="shared" si="210"/>
        <v>11</v>
      </c>
      <c r="B1441" t="s">
        <v>237</v>
      </c>
      <c r="C1441" t="str">
        <f>"018"</f>
        <v>018</v>
      </c>
      <c r="D1441" t="s">
        <v>255</v>
      </c>
      <c r="E1441" t="str">
        <f t="shared" si="211"/>
        <v>01</v>
      </c>
      <c r="F1441" t="str">
        <f>"001"</f>
        <v>001</v>
      </c>
      <c r="G1441" t="str">
        <f>""</f>
        <v/>
      </c>
      <c r="H1441" t="s">
        <v>1</v>
      </c>
      <c r="I1441" t="s">
        <v>1429</v>
      </c>
      <c r="J1441" t="s">
        <v>4576</v>
      </c>
      <c r="K1441" t="str">
        <f>"11687"</f>
        <v>11687</v>
      </c>
    </row>
    <row r="1442" spans="1:11" customFormat="1" x14ac:dyDescent="0.25">
      <c r="A1442" t="str">
        <f t="shared" si="210"/>
        <v>11</v>
      </c>
      <c r="B1442" t="s">
        <v>237</v>
      </c>
      <c r="C1442" t="str">
        <f>"018"</f>
        <v>018</v>
      </c>
      <c r="D1442" t="s">
        <v>255</v>
      </c>
      <c r="E1442" t="str">
        <f t="shared" si="211"/>
        <v>01</v>
      </c>
      <c r="F1442" t="str">
        <f>"001"</f>
        <v>001</v>
      </c>
      <c r="G1442" t="str">
        <f>""</f>
        <v/>
      </c>
      <c r="H1442" t="s">
        <v>0</v>
      </c>
      <c r="I1442" t="s">
        <v>1429</v>
      </c>
      <c r="J1442" t="s">
        <v>4576</v>
      </c>
      <c r="K1442" t="str">
        <f>"11687"</f>
        <v>11687</v>
      </c>
    </row>
    <row r="1443" spans="1:11" customFormat="1" x14ac:dyDescent="0.25">
      <c r="A1443" t="str">
        <f t="shared" si="210"/>
        <v>11</v>
      </c>
      <c r="B1443" t="s">
        <v>237</v>
      </c>
      <c r="C1443" t="str">
        <f>"019"</f>
        <v>019</v>
      </c>
      <c r="D1443" t="s">
        <v>256</v>
      </c>
      <c r="E1443" t="str">
        <f t="shared" si="211"/>
        <v>01</v>
      </c>
      <c r="F1443" t="str">
        <f>"001"</f>
        <v>001</v>
      </c>
      <c r="G1443" t="str">
        <f>"01"</f>
        <v>01</v>
      </c>
      <c r="H1443" t="s">
        <v>1</v>
      </c>
      <c r="I1443" t="s">
        <v>17</v>
      </c>
      <c r="J1443" t="s">
        <v>4232</v>
      </c>
      <c r="K1443" t="str">
        <f>"11610"</f>
        <v>11610</v>
      </c>
    </row>
    <row r="1444" spans="1:11" customFormat="1" x14ac:dyDescent="0.25">
      <c r="A1444" t="str">
        <f t="shared" si="210"/>
        <v>11</v>
      </c>
      <c r="B1444" t="s">
        <v>237</v>
      </c>
      <c r="C1444" t="str">
        <f>"019"</f>
        <v>019</v>
      </c>
      <c r="D1444" t="s">
        <v>256</v>
      </c>
      <c r="E1444" t="str">
        <f t="shared" si="211"/>
        <v>01</v>
      </c>
      <c r="F1444" t="str">
        <f>"001"</f>
        <v>001</v>
      </c>
      <c r="G1444" t="str">
        <f>"02"</f>
        <v>02</v>
      </c>
      <c r="H1444" t="s">
        <v>0</v>
      </c>
      <c r="I1444" t="s">
        <v>1430</v>
      </c>
      <c r="J1444" t="s">
        <v>4577</v>
      </c>
      <c r="K1444" t="str">
        <f>"11679"</f>
        <v>11679</v>
      </c>
    </row>
    <row r="1445" spans="1:11" customFormat="1" x14ac:dyDescent="0.25">
      <c r="A1445" t="str">
        <f t="shared" si="210"/>
        <v>11</v>
      </c>
      <c r="B1445" t="s">
        <v>237</v>
      </c>
      <c r="C1445" t="str">
        <f>"019"</f>
        <v>019</v>
      </c>
      <c r="D1445" t="s">
        <v>256</v>
      </c>
      <c r="E1445" t="str">
        <f t="shared" si="211"/>
        <v>01</v>
      </c>
      <c r="F1445" t="str">
        <f>"002"</f>
        <v>002</v>
      </c>
      <c r="G1445" t="str">
        <f>""</f>
        <v/>
      </c>
      <c r="H1445" t="s">
        <v>3</v>
      </c>
      <c r="I1445" t="s">
        <v>1431</v>
      </c>
      <c r="J1445" t="s">
        <v>4578</v>
      </c>
      <c r="K1445" t="str">
        <f>"11610"</f>
        <v>11610</v>
      </c>
    </row>
    <row r="1446" spans="1:11" customFormat="1" x14ac:dyDescent="0.25">
      <c r="A1446" t="str">
        <f t="shared" si="210"/>
        <v>11</v>
      </c>
      <c r="B1446" t="s">
        <v>237</v>
      </c>
      <c r="C1446" t="str">
        <f t="shared" ref="C1446:C1509" si="212">"020"</f>
        <v>020</v>
      </c>
      <c r="D1446" t="s">
        <v>257</v>
      </c>
      <c r="E1446" t="str">
        <f t="shared" si="211"/>
        <v>01</v>
      </c>
      <c r="F1446" t="str">
        <f>"001"</f>
        <v>001</v>
      </c>
      <c r="G1446" t="str">
        <f>""</f>
        <v/>
      </c>
      <c r="H1446" t="s">
        <v>3</v>
      </c>
      <c r="I1446" t="s">
        <v>1432</v>
      </c>
      <c r="J1446" t="s">
        <v>4579</v>
      </c>
      <c r="K1446" t="str">
        <f t="shared" ref="K1446:K1451" si="213">"11403"</f>
        <v>11403</v>
      </c>
    </row>
    <row r="1447" spans="1:11" customFormat="1" x14ac:dyDescent="0.25">
      <c r="A1447" t="str">
        <f t="shared" si="210"/>
        <v>11</v>
      </c>
      <c r="B1447" t="s">
        <v>237</v>
      </c>
      <c r="C1447" t="str">
        <f t="shared" si="212"/>
        <v>020</v>
      </c>
      <c r="D1447" t="s">
        <v>257</v>
      </c>
      <c r="E1447" t="str">
        <f t="shared" si="211"/>
        <v>01</v>
      </c>
      <c r="F1447" t="str">
        <f>"002"</f>
        <v>002</v>
      </c>
      <c r="G1447" t="str">
        <f>""</f>
        <v/>
      </c>
      <c r="H1447" t="s">
        <v>3</v>
      </c>
      <c r="I1447" t="s">
        <v>1433</v>
      </c>
      <c r="J1447" t="s">
        <v>4580</v>
      </c>
      <c r="K1447" t="str">
        <f t="shared" si="213"/>
        <v>11403</v>
      </c>
    </row>
    <row r="1448" spans="1:11" customFormat="1" x14ac:dyDescent="0.25">
      <c r="A1448" t="str">
        <f t="shared" si="210"/>
        <v>11</v>
      </c>
      <c r="B1448" t="s">
        <v>237</v>
      </c>
      <c r="C1448" t="str">
        <f t="shared" si="212"/>
        <v>020</v>
      </c>
      <c r="D1448" t="s">
        <v>257</v>
      </c>
      <c r="E1448" t="str">
        <f t="shared" si="211"/>
        <v>01</v>
      </c>
      <c r="F1448" t="str">
        <f>"003"</f>
        <v>003</v>
      </c>
      <c r="G1448" t="str">
        <f>""</f>
        <v/>
      </c>
      <c r="H1448" t="s">
        <v>1</v>
      </c>
      <c r="I1448" t="s">
        <v>1434</v>
      </c>
      <c r="J1448" t="s">
        <v>4581</v>
      </c>
      <c r="K1448" t="str">
        <f t="shared" si="213"/>
        <v>11403</v>
      </c>
    </row>
    <row r="1449" spans="1:11" customFormat="1" x14ac:dyDescent="0.25">
      <c r="A1449" t="str">
        <f t="shared" si="210"/>
        <v>11</v>
      </c>
      <c r="B1449" t="s">
        <v>237</v>
      </c>
      <c r="C1449" t="str">
        <f t="shared" si="212"/>
        <v>020</v>
      </c>
      <c r="D1449" t="s">
        <v>257</v>
      </c>
      <c r="E1449" t="str">
        <f t="shared" si="211"/>
        <v>01</v>
      </c>
      <c r="F1449" t="str">
        <f>"003"</f>
        <v>003</v>
      </c>
      <c r="G1449" t="str">
        <f>""</f>
        <v/>
      </c>
      <c r="H1449" t="s">
        <v>0</v>
      </c>
      <c r="I1449" t="s">
        <v>1434</v>
      </c>
      <c r="J1449" t="s">
        <v>4581</v>
      </c>
      <c r="K1449" t="str">
        <f t="shared" si="213"/>
        <v>11403</v>
      </c>
    </row>
    <row r="1450" spans="1:11" customFormat="1" x14ac:dyDescent="0.25">
      <c r="A1450" t="str">
        <f t="shared" si="210"/>
        <v>11</v>
      </c>
      <c r="B1450" t="s">
        <v>237</v>
      </c>
      <c r="C1450" t="str">
        <f t="shared" si="212"/>
        <v>020</v>
      </c>
      <c r="D1450" t="s">
        <v>257</v>
      </c>
      <c r="E1450" t="str">
        <f t="shared" si="211"/>
        <v>01</v>
      </c>
      <c r="F1450" t="str">
        <f>"004"</f>
        <v>004</v>
      </c>
      <c r="G1450" t="str">
        <f>""</f>
        <v/>
      </c>
      <c r="H1450" t="s">
        <v>1</v>
      </c>
      <c r="I1450" t="s">
        <v>1435</v>
      </c>
      <c r="J1450" t="s">
        <v>4582</v>
      </c>
      <c r="K1450" t="str">
        <f t="shared" si="213"/>
        <v>11403</v>
      </c>
    </row>
    <row r="1451" spans="1:11" customFormat="1" x14ac:dyDescent="0.25">
      <c r="A1451" t="str">
        <f t="shared" si="210"/>
        <v>11</v>
      </c>
      <c r="B1451" t="s">
        <v>237</v>
      </c>
      <c r="C1451" t="str">
        <f t="shared" si="212"/>
        <v>020</v>
      </c>
      <c r="D1451" t="s">
        <v>257</v>
      </c>
      <c r="E1451" t="str">
        <f t="shared" si="211"/>
        <v>01</v>
      </c>
      <c r="F1451" t="str">
        <f>"004"</f>
        <v>004</v>
      </c>
      <c r="G1451" t="str">
        <f>""</f>
        <v/>
      </c>
      <c r="H1451" t="s">
        <v>0</v>
      </c>
      <c r="I1451" t="s">
        <v>1435</v>
      </c>
      <c r="J1451" t="s">
        <v>4582</v>
      </c>
      <c r="K1451" t="str">
        <f t="shared" si="213"/>
        <v>11403</v>
      </c>
    </row>
    <row r="1452" spans="1:11" customFormat="1" x14ac:dyDescent="0.25">
      <c r="A1452" t="str">
        <f t="shared" si="210"/>
        <v>11</v>
      </c>
      <c r="B1452" t="s">
        <v>237</v>
      </c>
      <c r="C1452" t="str">
        <f t="shared" si="212"/>
        <v>020</v>
      </c>
      <c r="D1452" t="s">
        <v>257</v>
      </c>
      <c r="E1452" t="str">
        <f t="shared" ref="E1452:E1484" si="214">"02"</f>
        <v>02</v>
      </c>
      <c r="F1452" t="str">
        <f>"001"</f>
        <v>001</v>
      </c>
      <c r="G1452" t="str">
        <f>""</f>
        <v/>
      </c>
      <c r="H1452" t="s">
        <v>3</v>
      </c>
      <c r="I1452" t="s">
        <v>1436</v>
      </c>
      <c r="J1452" t="s">
        <v>4583</v>
      </c>
      <c r="K1452" t="str">
        <f>"11402"</f>
        <v>11402</v>
      </c>
    </row>
    <row r="1453" spans="1:11" customFormat="1" x14ac:dyDescent="0.25">
      <c r="A1453" t="str">
        <f t="shared" si="210"/>
        <v>11</v>
      </c>
      <c r="B1453" t="s">
        <v>237</v>
      </c>
      <c r="C1453" t="str">
        <f t="shared" si="212"/>
        <v>020</v>
      </c>
      <c r="D1453" t="s">
        <v>257</v>
      </c>
      <c r="E1453" t="str">
        <f t="shared" si="214"/>
        <v>02</v>
      </c>
      <c r="F1453" t="str">
        <f>"002"</f>
        <v>002</v>
      </c>
      <c r="G1453" t="str">
        <f>""</f>
        <v/>
      </c>
      <c r="H1453" t="s">
        <v>3</v>
      </c>
      <c r="I1453" t="s">
        <v>1437</v>
      </c>
      <c r="J1453" t="s">
        <v>4584</v>
      </c>
      <c r="K1453" t="str">
        <f>"11402"</f>
        <v>11402</v>
      </c>
    </row>
    <row r="1454" spans="1:11" customFormat="1" x14ac:dyDescent="0.25">
      <c r="A1454" t="str">
        <f t="shared" si="210"/>
        <v>11</v>
      </c>
      <c r="B1454" t="s">
        <v>237</v>
      </c>
      <c r="C1454" t="str">
        <f t="shared" si="212"/>
        <v>020</v>
      </c>
      <c r="D1454" t="s">
        <v>257</v>
      </c>
      <c r="E1454" t="str">
        <f t="shared" si="214"/>
        <v>02</v>
      </c>
      <c r="F1454" t="str">
        <f>"003"</f>
        <v>003</v>
      </c>
      <c r="G1454" t="str">
        <f>""</f>
        <v/>
      </c>
      <c r="H1454" t="s">
        <v>3</v>
      </c>
      <c r="I1454" t="s">
        <v>1438</v>
      </c>
      <c r="J1454" t="s">
        <v>4585</v>
      </c>
      <c r="K1454" t="str">
        <f>"11405"</f>
        <v>11405</v>
      </c>
    </row>
    <row r="1455" spans="1:11" customFormat="1" x14ac:dyDescent="0.25">
      <c r="A1455" t="str">
        <f t="shared" si="210"/>
        <v>11</v>
      </c>
      <c r="B1455" t="s">
        <v>237</v>
      </c>
      <c r="C1455" t="str">
        <f t="shared" si="212"/>
        <v>020</v>
      </c>
      <c r="D1455" t="s">
        <v>257</v>
      </c>
      <c r="E1455" t="str">
        <f t="shared" si="214"/>
        <v>02</v>
      </c>
      <c r="F1455" t="str">
        <f>"004"</f>
        <v>004</v>
      </c>
      <c r="G1455" t="str">
        <f>""</f>
        <v/>
      </c>
      <c r="H1455" t="s">
        <v>1</v>
      </c>
      <c r="I1455" t="s">
        <v>1439</v>
      </c>
      <c r="J1455" t="s">
        <v>4586</v>
      </c>
      <c r="K1455" t="str">
        <f>"11402"</f>
        <v>11402</v>
      </c>
    </row>
    <row r="1456" spans="1:11" customFormat="1" x14ac:dyDescent="0.25">
      <c r="A1456" t="str">
        <f t="shared" si="210"/>
        <v>11</v>
      </c>
      <c r="B1456" t="s">
        <v>237</v>
      </c>
      <c r="C1456" t="str">
        <f t="shared" si="212"/>
        <v>020</v>
      </c>
      <c r="D1456" t="s">
        <v>257</v>
      </c>
      <c r="E1456" t="str">
        <f t="shared" si="214"/>
        <v>02</v>
      </c>
      <c r="F1456" t="str">
        <f>"004"</f>
        <v>004</v>
      </c>
      <c r="G1456" t="str">
        <f>""</f>
        <v/>
      </c>
      <c r="H1456" t="s">
        <v>0</v>
      </c>
      <c r="I1456" t="s">
        <v>1439</v>
      </c>
      <c r="J1456" t="s">
        <v>4586</v>
      </c>
      <c r="K1456" t="str">
        <f>"11402"</f>
        <v>11402</v>
      </c>
    </row>
    <row r="1457" spans="1:11" customFormat="1" x14ac:dyDescent="0.25">
      <c r="A1457" t="str">
        <f t="shared" si="210"/>
        <v>11</v>
      </c>
      <c r="B1457" t="s">
        <v>237</v>
      </c>
      <c r="C1457" t="str">
        <f t="shared" si="212"/>
        <v>020</v>
      </c>
      <c r="D1457" t="s">
        <v>257</v>
      </c>
      <c r="E1457" t="str">
        <f t="shared" si="214"/>
        <v>02</v>
      </c>
      <c r="F1457" t="str">
        <f>"005"</f>
        <v>005</v>
      </c>
      <c r="G1457" t="str">
        <f>""</f>
        <v/>
      </c>
      <c r="H1457" t="s">
        <v>1</v>
      </c>
      <c r="I1457" t="s">
        <v>1440</v>
      </c>
      <c r="J1457" t="s">
        <v>4587</v>
      </c>
      <c r="K1457" t="str">
        <f t="shared" ref="K1457:K1466" si="215">"11401"</f>
        <v>11401</v>
      </c>
    </row>
    <row r="1458" spans="1:11" customFormat="1" x14ac:dyDescent="0.25">
      <c r="A1458" t="str">
        <f t="shared" si="210"/>
        <v>11</v>
      </c>
      <c r="B1458" t="s">
        <v>237</v>
      </c>
      <c r="C1458" t="str">
        <f t="shared" si="212"/>
        <v>020</v>
      </c>
      <c r="D1458" t="s">
        <v>257</v>
      </c>
      <c r="E1458" t="str">
        <f t="shared" si="214"/>
        <v>02</v>
      </c>
      <c r="F1458" t="str">
        <f>"005"</f>
        <v>005</v>
      </c>
      <c r="G1458" t="str">
        <f>""</f>
        <v/>
      </c>
      <c r="H1458" t="s">
        <v>0</v>
      </c>
      <c r="I1458" t="s">
        <v>1440</v>
      </c>
      <c r="J1458" t="s">
        <v>4587</v>
      </c>
      <c r="K1458" t="str">
        <f t="shared" si="215"/>
        <v>11401</v>
      </c>
    </row>
    <row r="1459" spans="1:11" customFormat="1" x14ac:dyDescent="0.25">
      <c r="A1459" t="str">
        <f t="shared" si="210"/>
        <v>11</v>
      </c>
      <c r="B1459" t="s">
        <v>237</v>
      </c>
      <c r="C1459" t="str">
        <f t="shared" si="212"/>
        <v>020</v>
      </c>
      <c r="D1459" t="s">
        <v>257</v>
      </c>
      <c r="E1459" t="str">
        <f t="shared" si="214"/>
        <v>02</v>
      </c>
      <c r="F1459" t="str">
        <f>"006"</f>
        <v>006</v>
      </c>
      <c r="G1459" t="str">
        <f>""</f>
        <v/>
      </c>
      <c r="H1459" t="s">
        <v>3</v>
      </c>
      <c r="I1459" t="s">
        <v>1441</v>
      </c>
      <c r="J1459" t="s">
        <v>4588</v>
      </c>
      <c r="K1459" t="str">
        <f t="shared" si="215"/>
        <v>11401</v>
      </c>
    </row>
    <row r="1460" spans="1:11" customFormat="1" x14ac:dyDescent="0.25">
      <c r="A1460" t="str">
        <f t="shared" si="210"/>
        <v>11</v>
      </c>
      <c r="B1460" t="s">
        <v>237</v>
      </c>
      <c r="C1460" t="str">
        <f t="shared" si="212"/>
        <v>020</v>
      </c>
      <c r="D1460" t="s">
        <v>257</v>
      </c>
      <c r="E1460" t="str">
        <f t="shared" si="214"/>
        <v>02</v>
      </c>
      <c r="F1460" t="str">
        <f>"007"</f>
        <v>007</v>
      </c>
      <c r="G1460" t="str">
        <f>""</f>
        <v/>
      </c>
      <c r="H1460" t="s">
        <v>3</v>
      </c>
      <c r="I1460" t="s">
        <v>1442</v>
      </c>
      <c r="J1460" t="s">
        <v>4589</v>
      </c>
      <c r="K1460" t="str">
        <f t="shared" si="215"/>
        <v>11401</v>
      </c>
    </row>
    <row r="1461" spans="1:11" customFormat="1" x14ac:dyDescent="0.25">
      <c r="A1461" t="str">
        <f t="shared" si="210"/>
        <v>11</v>
      </c>
      <c r="B1461" t="s">
        <v>237</v>
      </c>
      <c r="C1461" t="str">
        <f t="shared" si="212"/>
        <v>020</v>
      </c>
      <c r="D1461" t="s">
        <v>257</v>
      </c>
      <c r="E1461" t="str">
        <f t="shared" si="214"/>
        <v>02</v>
      </c>
      <c r="F1461" t="str">
        <f>"008"</f>
        <v>008</v>
      </c>
      <c r="G1461" t="str">
        <f>""</f>
        <v/>
      </c>
      <c r="H1461" t="s">
        <v>3</v>
      </c>
      <c r="I1461" t="s">
        <v>1442</v>
      </c>
      <c r="J1461" t="s">
        <v>4589</v>
      </c>
      <c r="K1461" t="str">
        <f t="shared" si="215"/>
        <v>11401</v>
      </c>
    </row>
    <row r="1462" spans="1:11" customFormat="1" x14ac:dyDescent="0.25">
      <c r="A1462" t="str">
        <f t="shared" si="210"/>
        <v>11</v>
      </c>
      <c r="B1462" t="s">
        <v>237</v>
      </c>
      <c r="C1462" t="str">
        <f t="shared" si="212"/>
        <v>020</v>
      </c>
      <c r="D1462" t="s">
        <v>257</v>
      </c>
      <c r="E1462" t="str">
        <f t="shared" si="214"/>
        <v>02</v>
      </c>
      <c r="F1462" t="str">
        <f>"009"</f>
        <v>009</v>
      </c>
      <c r="G1462" t="str">
        <f>""</f>
        <v/>
      </c>
      <c r="H1462" t="s">
        <v>3</v>
      </c>
      <c r="I1462" t="s">
        <v>1442</v>
      </c>
      <c r="J1462" t="s">
        <v>4589</v>
      </c>
      <c r="K1462" t="str">
        <f t="shared" si="215"/>
        <v>11401</v>
      </c>
    </row>
    <row r="1463" spans="1:11" customFormat="1" x14ac:dyDescent="0.25">
      <c r="A1463" t="str">
        <f t="shared" si="210"/>
        <v>11</v>
      </c>
      <c r="B1463" t="s">
        <v>237</v>
      </c>
      <c r="C1463" t="str">
        <f t="shared" si="212"/>
        <v>020</v>
      </c>
      <c r="D1463" t="s">
        <v>257</v>
      </c>
      <c r="E1463" t="str">
        <f t="shared" si="214"/>
        <v>02</v>
      </c>
      <c r="F1463" t="str">
        <f>"010"</f>
        <v>010</v>
      </c>
      <c r="G1463" t="str">
        <f>""</f>
        <v/>
      </c>
      <c r="H1463" t="s">
        <v>3</v>
      </c>
      <c r="I1463" t="s">
        <v>1443</v>
      </c>
      <c r="J1463" t="s">
        <v>4590</v>
      </c>
      <c r="K1463" t="str">
        <f t="shared" si="215"/>
        <v>11401</v>
      </c>
    </row>
    <row r="1464" spans="1:11" customFormat="1" x14ac:dyDescent="0.25">
      <c r="A1464" t="str">
        <f t="shared" si="210"/>
        <v>11</v>
      </c>
      <c r="B1464" t="s">
        <v>237</v>
      </c>
      <c r="C1464" t="str">
        <f t="shared" si="212"/>
        <v>020</v>
      </c>
      <c r="D1464" t="s">
        <v>257</v>
      </c>
      <c r="E1464" t="str">
        <f t="shared" si="214"/>
        <v>02</v>
      </c>
      <c r="F1464" t="str">
        <f>"011"</f>
        <v>011</v>
      </c>
      <c r="G1464" t="str">
        <f>""</f>
        <v/>
      </c>
      <c r="H1464" t="s">
        <v>3</v>
      </c>
      <c r="I1464" t="s">
        <v>1443</v>
      </c>
      <c r="J1464" t="s">
        <v>4590</v>
      </c>
      <c r="K1464" t="str">
        <f t="shared" si="215"/>
        <v>11401</v>
      </c>
    </row>
    <row r="1465" spans="1:11" customFormat="1" x14ac:dyDescent="0.25">
      <c r="A1465" t="str">
        <f t="shared" si="210"/>
        <v>11</v>
      </c>
      <c r="B1465" t="s">
        <v>237</v>
      </c>
      <c r="C1465" t="str">
        <f t="shared" si="212"/>
        <v>020</v>
      </c>
      <c r="D1465" t="s">
        <v>257</v>
      </c>
      <c r="E1465" t="str">
        <f t="shared" si="214"/>
        <v>02</v>
      </c>
      <c r="F1465" t="str">
        <f>"012"</f>
        <v>012</v>
      </c>
      <c r="G1465" t="str">
        <f>""</f>
        <v/>
      </c>
      <c r="H1465" t="s">
        <v>3</v>
      </c>
      <c r="I1465" t="s">
        <v>1392</v>
      </c>
      <c r="J1465" t="s">
        <v>4591</v>
      </c>
      <c r="K1465" t="str">
        <f t="shared" si="215"/>
        <v>11401</v>
      </c>
    </row>
    <row r="1466" spans="1:11" customFormat="1" x14ac:dyDescent="0.25">
      <c r="A1466" t="str">
        <f t="shared" si="210"/>
        <v>11</v>
      </c>
      <c r="B1466" t="s">
        <v>237</v>
      </c>
      <c r="C1466" t="str">
        <f t="shared" si="212"/>
        <v>020</v>
      </c>
      <c r="D1466" t="s">
        <v>257</v>
      </c>
      <c r="E1466" t="str">
        <f t="shared" si="214"/>
        <v>02</v>
      </c>
      <c r="F1466" t="str">
        <f>"013"</f>
        <v>013</v>
      </c>
      <c r="G1466" t="str">
        <f>""</f>
        <v/>
      </c>
      <c r="H1466" t="s">
        <v>3</v>
      </c>
      <c r="I1466" t="s">
        <v>1392</v>
      </c>
      <c r="J1466" t="s">
        <v>4591</v>
      </c>
      <c r="K1466" t="str">
        <f t="shared" si="215"/>
        <v>11401</v>
      </c>
    </row>
    <row r="1467" spans="1:11" customFormat="1" x14ac:dyDescent="0.25">
      <c r="A1467" t="str">
        <f t="shared" si="210"/>
        <v>11</v>
      </c>
      <c r="B1467" t="s">
        <v>237</v>
      </c>
      <c r="C1467" t="str">
        <f t="shared" si="212"/>
        <v>020</v>
      </c>
      <c r="D1467" t="s">
        <v>257</v>
      </c>
      <c r="E1467" t="str">
        <f t="shared" si="214"/>
        <v>02</v>
      </c>
      <c r="F1467" t="str">
        <f>"014"</f>
        <v>014</v>
      </c>
      <c r="G1467" t="str">
        <f>""</f>
        <v/>
      </c>
      <c r="H1467" t="s">
        <v>1</v>
      </c>
      <c r="I1467" t="s">
        <v>1444</v>
      </c>
      <c r="J1467" t="s">
        <v>4592</v>
      </c>
      <c r="K1467" t="str">
        <f>"11402"</f>
        <v>11402</v>
      </c>
    </row>
    <row r="1468" spans="1:11" customFormat="1" x14ac:dyDescent="0.25">
      <c r="A1468" t="str">
        <f t="shared" si="210"/>
        <v>11</v>
      </c>
      <c r="B1468" t="s">
        <v>237</v>
      </c>
      <c r="C1468" t="str">
        <f t="shared" si="212"/>
        <v>020</v>
      </c>
      <c r="D1468" t="s">
        <v>257</v>
      </c>
      <c r="E1468" t="str">
        <f t="shared" si="214"/>
        <v>02</v>
      </c>
      <c r="F1468" t="str">
        <f>"014"</f>
        <v>014</v>
      </c>
      <c r="G1468" t="str">
        <f>""</f>
        <v/>
      </c>
      <c r="H1468" t="s">
        <v>0</v>
      </c>
      <c r="I1468" t="s">
        <v>1444</v>
      </c>
      <c r="J1468" t="s">
        <v>4592</v>
      </c>
      <c r="K1468" t="str">
        <f>"11402"</f>
        <v>11402</v>
      </c>
    </row>
    <row r="1469" spans="1:11" customFormat="1" x14ac:dyDescent="0.25">
      <c r="A1469" t="str">
        <f t="shared" si="210"/>
        <v>11</v>
      </c>
      <c r="B1469" t="s">
        <v>237</v>
      </c>
      <c r="C1469" t="str">
        <f t="shared" si="212"/>
        <v>020</v>
      </c>
      <c r="D1469" t="s">
        <v>257</v>
      </c>
      <c r="E1469" t="str">
        <f t="shared" si="214"/>
        <v>02</v>
      </c>
      <c r="F1469" t="str">
        <f>"015"</f>
        <v>015</v>
      </c>
      <c r="G1469" t="str">
        <f>""</f>
        <v/>
      </c>
      <c r="H1469" t="s">
        <v>1</v>
      </c>
      <c r="I1469" t="s">
        <v>1445</v>
      </c>
      <c r="J1469" t="s">
        <v>4593</v>
      </c>
      <c r="K1469" t="str">
        <f>"11401"</f>
        <v>11401</v>
      </c>
    </row>
    <row r="1470" spans="1:11" customFormat="1" x14ac:dyDescent="0.25">
      <c r="A1470" t="str">
        <f t="shared" si="210"/>
        <v>11</v>
      </c>
      <c r="B1470" t="s">
        <v>237</v>
      </c>
      <c r="C1470" t="str">
        <f t="shared" si="212"/>
        <v>020</v>
      </c>
      <c r="D1470" t="s">
        <v>257</v>
      </c>
      <c r="E1470" t="str">
        <f t="shared" si="214"/>
        <v>02</v>
      </c>
      <c r="F1470" t="str">
        <f>"015"</f>
        <v>015</v>
      </c>
      <c r="G1470" t="str">
        <f>""</f>
        <v/>
      </c>
      <c r="H1470" t="s">
        <v>0</v>
      </c>
      <c r="I1470" t="s">
        <v>1445</v>
      </c>
      <c r="J1470" t="s">
        <v>4593</v>
      </c>
      <c r="K1470" t="str">
        <f>"11401"</f>
        <v>11401</v>
      </c>
    </row>
    <row r="1471" spans="1:11" customFormat="1" x14ac:dyDescent="0.25">
      <c r="A1471" t="str">
        <f t="shared" si="210"/>
        <v>11</v>
      </c>
      <c r="B1471" t="s">
        <v>237</v>
      </c>
      <c r="C1471" t="str">
        <f t="shared" si="212"/>
        <v>020</v>
      </c>
      <c r="D1471" t="s">
        <v>257</v>
      </c>
      <c r="E1471" t="str">
        <f t="shared" si="214"/>
        <v>02</v>
      </c>
      <c r="F1471" t="str">
        <f>"016"</f>
        <v>016</v>
      </c>
      <c r="G1471" t="str">
        <f>""</f>
        <v/>
      </c>
      <c r="H1471" t="s">
        <v>3</v>
      </c>
      <c r="I1471" t="s">
        <v>1445</v>
      </c>
      <c r="J1471" t="s">
        <v>4593</v>
      </c>
      <c r="K1471" t="str">
        <f>"11401"</f>
        <v>11401</v>
      </c>
    </row>
    <row r="1472" spans="1:11" customFormat="1" x14ac:dyDescent="0.25">
      <c r="A1472" t="str">
        <f t="shared" si="210"/>
        <v>11</v>
      </c>
      <c r="B1472" t="s">
        <v>237</v>
      </c>
      <c r="C1472" t="str">
        <f t="shared" si="212"/>
        <v>020</v>
      </c>
      <c r="D1472" t="s">
        <v>257</v>
      </c>
      <c r="E1472" t="str">
        <f t="shared" si="214"/>
        <v>02</v>
      </c>
      <c r="F1472" t="str">
        <f>"017"</f>
        <v>017</v>
      </c>
      <c r="G1472" t="str">
        <f>""</f>
        <v/>
      </c>
      <c r="H1472" t="s">
        <v>1</v>
      </c>
      <c r="I1472" t="s">
        <v>1295</v>
      </c>
      <c r="J1472" t="s">
        <v>4594</v>
      </c>
      <c r="K1472" t="str">
        <f>"11403"</f>
        <v>11403</v>
      </c>
    </row>
    <row r="1473" spans="1:11" customFormat="1" x14ac:dyDescent="0.25">
      <c r="A1473" t="str">
        <f t="shared" si="210"/>
        <v>11</v>
      </c>
      <c r="B1473" t="s">
        <v>237</v>
      </c>
      <c r="C1473" t="str">
        <f t="shared" si="212"/>
        <v>020</v>
      </c>
      <c r="D1473" t="s">
        <v>257</v>
      </c>
      <c r="E1473" t="str">
        <f t="shared" si="214"/>
        <v>02</v>
      </c>
      <c r="F1473" t="str">
        <f>"017"</f>
        <v>017</v>
      </c>
      <c r="G1473" t="str">
        <f>""</f>
        <v/>
      </c>
      <c r="H1473" t="s">
        <v>0</v>
      </c>
      <c r="I1473" t="s">
        <v>1295</v>
      </c>
      <c r="J1473" t="s">
        <v>4594</v>
      </c>
      <c r="K1473" t="str">
        <f>"11403"</f>
        <v>11403</v>
      </c>
    </row>
    <row r="1474" spans="1:11" customFormat="1" x14ac:dyDescent="0.25">
      <c r="A1474" t="str">
        <f t="shared" si="210"/>
        <v>11</v>
      </c>
      <c r="B1474" t="s">
        <v>237</v>
      </c>
      <c r="C1474" t="str">
        <f t="shared" si="212"/>
        <v>020</v>
      </c>
      <c r="D1474" t="s">
        <v>257</v>
      </c>
      <c r="E1474" t="str">
        <f t="shared" si="214"/>
        <v>02</v>
      </c>
      <c r="F1474" t="str">
        <f>"021"</f>
        <v>021</v>
      </c>
      <c r="G1474" t="str">
        <f>""</f>
        <v/>
      </c>
      <c r="H1474" t="s">
        <v>3</v>
      </c>
      <c r="I1474" t="s">
        <v>1446</v>
      </c>
      <c r="J1474" t="s">
        <v>4595</v>
      </c>
      <c r="K1474" t="str">
        <f>"11402"</f>
        <v>11402</v>
      </c>
    </row>
    <row r="1475" spans="1:11" customFormat="1" x14ac:dyDescent="0.25">
      <c r="A1475" t="str">
        <f t="shared" si="210"/>
        <v>11</v>
      </c>
      <c r="B1475" t="s">
        <v>237</v>
      </c>
      <c r="C1475" t="str">
        <f t="shared" si="212"/>
        <v>020</v>
      </c>
      <c r="D1475" t="s">
        <v>257</v>
      </c>
      <c r="E1475" t="str">
        <f t="shared" si="214"/>
        <v>02</v>
      </c>
      <c r="F1475" t="str">
        <f>"022"</f>
        <v>022</v>
      </c>
      <c r="G1475" t="str">
        <f>""</f>
        <v/>
      </c>
      <c r="H1475" t="s">
        <v>3</v>
      </c>
      <c r="I1475" t="s">
        <v>1433</v>
      </c>
      <c r="J1475" t="s">
        <v>4580</v>
      </c>
      <c r="K1475" t="str">
        <f>"11403"</f>
        <v>11403</v>
      </c>
    </row>
    <row r="1476" spans="1:11" customFormat="1" x14ac:dyDescent="0.25">
      <c r="A1476" t="str">
        <f t="shared" si="210"/>
        <v>11</v>
      </c>
      <c r="B1476" t="s">
        <v>237</v>
      </c>
      <c r="C1476" t="str">
        <f t="shared" si="212"/>
        <v>020</v>
      </c>
      <c r="D1476" t="s">
        <v>257</v>
      </c>
      <c r="E1476" t="str">
        <f t="shared" si="214"/>
        <v>02</v>
      </c>
      <c r="F1476" t="str">
        <f>"023"</f>
        <v>023</v>
      </c>
      <c r="G1476" t="str">
        <f>""</f>
        <v/>
      </c>
      <c r="H1476" t="s">
        <v>1</v>
      </c>
      <c r="I1476" t="s">
        <v>1447</v>
      </c>
      <c r="J1476" t="s">
        <v>4596</v>
      </c>
      <c r="K1476" t="str">
        <f>"11402"</f>
        <v>11402</v>
      </c>
    </row>
    <row r="1477" spans="1:11" customFormat="1" x14ac:dyDescent="0.25">
      <c r="A1477" t="str">
        <f t="shared" si="210"/>
        <v>11</v>
      </c>
      <c r="B1477" t="s">
        <v>237</v>
      </c>
      <c r="C1477" t="str">
        <f t="shared" si="212"/>
        <v>020</v>
      </c>
      <c r="D1477" t="s">
        <v>257</v>
      </c>
      <c r="E1477" t="str">
        <f t="shared" si="214"/>
        <v>02</v>
      </c>
      <c r="F1477" t="str">
        <f>"023"</f>
        <v>023</v>
      </c>
      <c r="G1477" t="str">
        <f>""</f>
        <v/>
      </c>
      <c r="H1477" t="s">
        <v>0</v>
      </c>
      <c r="I1477" t="s">
        <v>1447</v>
      </c>
      <c r="J1477" t="s">
        <v>4596</v>
      </c>
      <c r="K1477" t="str">
        <f>"11402"</f>
        <v>11402</v>
      </c>
    </row>
    <row r="1478" spans="1:11" customFormat="1" x14ac:dyDescent="0.25">
      <c r="A1478" t="str">
        <f t="shared" si="210"/>
        <v>11</v>
      </c>
      <c r="B1478" t="s">
        <v>237</v>
      </c>
      <c r="C1478" t="str">
        <f t="shared" si="212"/>
        <v>020</v>
      </c>
      <c r="D1478" t="s">
        <v>257</v>
      </c>
      <c r="E1478" t="str">
        <f t="shared" si="214"/>
        <v>02</v>
      </c>
      <c r="F1478" t="str">
        <f>"024"</f>
        <v>024</v>
      </c>
      <c r="G1478" t="str">
        <f>""</f>
        <v/>
      </c>
      <c r="H1478" t="s">
        <v>3</v>
      </c>
      <c r="I1478" t="s">
        <v>1441</v>
      </c>
      <c r="J1478" t="s">
        <v>4588</v>
      </c>
      <c r="K1478" t="str">
        <f>"11401"</f>
        <v>11401</v>
      </c>
    </row>
    <row r="1479" spans="1:11" customFormat="1" x14ac:dyDescent="0.25">
      <c r="A1479" t="str">
        <f t="shared" si="210"/>
        <v>11</v>
      </c>
      <c r="B1479" t="s">
        <v>237</v>
      </c>
      <c r="C1479" t="str">
        <f t="shared" si="212"/>
        <v>020</v>
      </c>
      <c r="D1479" t="s">
        <v>257</v>
      </c>
      <c r="E1479" t="str">
        <f t="shared" si="214"/>
        <v>02</v>
      </c>
      <c r="F1479" t="str">
        <f>"025"</f>
        <v>025</v>
      </c>
      <c r="G1479" t="str">
        <f>""</f>
        <v/>
      </c>
      <c r="H1479" t="s">
        <v>1</v>
      </c>
      <c r="I1479" t="s">
        <v>1448</v>
      </c>
      <c r="J1479" t="s">
        <v>4597</v>
      </c>
      <c r="K1479" t="str">
        <f>"11405"</f>
        <v>11405</v>
      </c>
    </row>
    <row r="1480" spans="1:11" customFormat="1" x14ac:dyDescent="0.25">
      <c r="A1480" t="str">
        <f t="shared" si="210"/>
        <v>11</v>
      </c>
      <c r="B1480" t="s">
        <v>237</v>
      </c>
      <c r="C1480" t="str">
        <f t="shared" si="212"/>
        <v>020</v>
      </c>
      <c r="D1480" t="s">
        <v>257</v>
      </c>
      <c r="E1480" t="str">
        <f t="shared" si="214"/>
        <v>02</v>
      </c>
      <c r="F1480" t="str">
        <f>"025"</f>
        <v>025</v>
      </c>
      <c r="G1480" t="str">
        <f>""</f>
        <v/>
      </c>
      <c r="H1480" t="s">
        <v>0</v>
      </c>
      <c r="I1480" t="s">
        <v>1448</v>
      </c>
      <c r="J1480" t="s">
        <v>4597</v>
      </c>
      <c r="K1480" t="str">
        <f>"11405"</f>
        <v>11405</v>
      </c>
    </row>
    <row r="1481" spans="1:11" customFormat="1" x14ac:dyDescent="0.25">
      <c r="A1481" t="str">
        <f t="shared" si="210"/>
        <v>11</v>
      </c>
      <c r="B1481" t="s">
        <v>237</v>
      </c>
      <c r="C1481" t="str">
        <f t="shared" si="212"/>
        <v>020</v>
      </c>
      <c r="D1481" t="s">
        <v>257</v>
      </c>
      <c r="E1481" t="str">
        <f t="shared" si="214"/>
        <v>02</v>
      </c>
      <c r="F1481" t="str">
        <f>"026"</f>
        <v>026</v>
      </c>
      <c r="G1481" t="str">
        <f>""</f>
        <v/>
      </c>
      <c r="H1481" t="s">
        <v>3</v>
      </c>
      <c r="I1481" t="s">
        <v>1449</v>
      </c>
      <c r="J1481" t="s">
        <v>4598</v>
      </c>
      <c r="K1481" t="str">
        <f>"11402"</f>
        <v>11402</v>
      </c>
    </row>
    <row r="1482" spans="1:11" customFormat="1" x14ac:dyDescent="0.25">
      <c r="A1482" t="str">
        <f t="shared" si="210"/>
        <v>11</v>
      </c>
      <c r="B1482" t="s">
        <v>237</v>
      </c>
      <c r="C1482" t="str">
        <f t="shared" si="212"/>
        <v>020</v>
      </c>
      <c r="D1482" t="s">
        <v>257</v>
      </c>
      <c r="E1482" t="str">
        <f t="shared" si="214"/>
        <v>02</v>
      </c>
      <c r="F1482" t="str">
        <f>"027"</f>
        <v>027</v>
      </c>
      <c r="G1482" t="str">
        <f>""</f>
        <v/>
      </c>
      <c r="H1482" t="s">
        <v>1</v>
      </c>
      <c r="I1482" t="s">
        <v>1450</v>
      </c>
      <c r="J1482" t="s">
        <v>4599</v>
      </c>
      <c r="K1482" t="str">
        <f>"11408"</f>
        <v>11408</v>
      </c>
    </row>
    <row r="1483" spans="1:11" customFormat="1" x14ac:dyDescent="0.25">
      <c r="A1483" t="str">
        <f t="shared" si="210"/>
        <v>11</v>
      </c>
      <c r="B1483" t="s">
        <v>237</v>
      </c>
      <c r="C1483" t="str">
        <f t="shared" si="212"/>
        <v>020</v>
      </c>
      <c r="D1483" t="s">
        <v>257</v>
      </c>
      <c r="E1483" t="str">
        <f t="shared" si="214"/>
        <v>02</v>
      </c>
      <c r="F1483" t="str">
        <f>"027"</f>
        <v>027</v>
      </c>
      <c r="G1483" t="str">
        <f>""</f>
        <v/>
      </c>
      <c r="H1483" t="s">
        <v>0</v>
      </c>
      <c r="I1483" t="s">
        <v>1450</v>
      </c>
      <c r="J1483" t="s">
        <v>4599</v>
      </c>
      <c r="K1483" t="str">
        <f>"11408"</f>
        <v>11408</v>
      </c>
    </row>
    <row r="1484" spans="1:11" customFormat="1" x14ac:dyDescent="0.25">
      <c r="A1484" t="str">
        <f t="shared" si="210"/>
        <v>11</v>
      </c>
      <c r="B1484" t="s">
        <v>237</v>
      </c>
      <c r="C1484" t="str">
        <f t="shared" si="212"/>
        <v>020</v>
      </c>
      <c r="D1484" t="s">
        <v>257</v>
      </c>
      <c r="E1484" t="str">
        <f t="shared" si="214"/>
        <v>02</v>
      </c>
      <c r="F1484" t="str">
        <f>"028"</f>
        <v>028</v>
      </c>
      <c r="G1484" t="str">
        <f>""</f>
        <v/>
      </c>
      <c r="H1484" t="s">
        <v>3</v>
      </c>
      <c r="I1484" t="s">
        <v>1448</v>
      </c>
      <c r="J1484" t="s">
        <v>4597</v>
      </c>
      <c r="K1484" t="str">
        <f>"11405"</f>
        <v>11405</v>
      </c>
    </row>
    <row r="1485" spans="1:11" customFormat="1" x14ac:dyDescent="0.25">
      <c r="A1485" t="str">
        <f t="shared" si="210"/>
        <v>11</v>
      </c>
      <c r="B1485" t="s">
        <v>237</v>
      </c>
      <c r="C1485" t="str">
        <f t="shared" si="212"/>
        <v>020</v>
      </c>
      <c r="D1485" t="s">
        <v>257</v>
      </c>
      <c r="E1485" t="str">
        <f t="shared" ref="E1485:E1514" si="216">"03"</f>
        <v>03</v>
      </c>
      <c r="F1485" t="str">
        <f>"001"</f>
        <v>001</v>
      </c>
      <c r="G1485" t="str">
        <f>""</f>
        <v/>
      </c>
      <c r="H1485" t="s">
        <v>3</v>
      </c>
      <c r="I1485" t="s">
        <v>1451</v>
      </c>
      <c r="J1485" t="s">
        <v>4600</v>
      </c>
      <c r="K1485" t="str">
        <f t="shared" ref="K1485:K1491" si="217">"11408"</f>
        <v>11408</v>
      </c>
    </row>
    <row r="1486" spans="1:11" customFormat="1" x14ac:dyDescent="0.25">
      <c r="A1486" t="str">
        <f t="shared" si="210"/>
        <v>11</v>
      </c>
      <c r="B1486" t="s">
        <v>237</v>
      </c>
      <c r="C1486" t="str">
        <f t="shared" si="212"/>
        <v>020</v>
      </c>
      <c r="D1486" t="s">
        <v>257</v>
      </c>
      <c r="E1486" t="str">
        <f t="shared" si="216"/>
        <v>03</v>
      </c>
      <c r="F1486" t="str">
        <f>"002"</f>
        <v>002</v>
      </c>
      <c r="G1486" t="str">
        <f>""</f>
        <v/>
      </c>
      <c r="H1486" t="s">
        <v>1</v>
      </c>
      <c r="I1486" t="s">
        <v>1452</v>
      </c>
      <c r="J1486" t="s">
        <v>4601</v>
      </c>
      <c r="K1486" t="str">
        <f t="shared" si="217"/>
        <v>11408</v>
      </c>
    </row>
    <row r="1487" spans="1:11" customFormat="1" x14ac:dyDescent="0.25">
      <c r="A1487" t="str">
        <f t="shared" si="210"/>
        <v>11</v>
      </c>
      <c r="B1487" t="s">
        <v>237</v>
      </c>
      <c r="C1487" t="str">
        <f t="shared" si="212"/>
        <v>020</v>
      </c>
      <c r="D1487" t="s">
        <v>257</v>
      </c>
      <c r="E1487" t="str">
        <f t="shared" si="216"/>
        <v>03</v>
      </c>
      <c r="F1487" t="str">
        <f>"002"</f>
        <v>002</v>
      </c>
      <c r="G1487" t="str">
        <f>""</f>
        <v/>
      </c>
      <c r="H1487" t="s">
        <v>0</v>
      </c>
      <c r="I1487" t="s">
        <v>1452</v>
      </c>
      <c r="J1487" t="s">
        <v>4601</v>
      </c>
      <c r="K1487" t="str">
        <f t="shared" si="217"/>
        <v>11408</v>
      </c>
    </row>
    <row r="1488" spans="1:11" customFormat="1" x14ac:dyDescent="0.25">
      <c r="A1488" t="str">
        <f t="shared" si="210"/>
        <v>11</v>
      </c>
      <c r="B1488" t="s">
        <v>237</v>
      </c>
      <c r="C1488" t="str">
        <f t="shared" si="212"/>
        <v>020</v>
      </c>
      <c r="D1488" t="s">
        <v>257</v>
      </c>
      <c r="E1488" t="str">
        <f t="shared" si="216"/>
        <v>03</v>
      </c>
      <c r="F1488" t="str">
        <f>"003"</f>
        <v>003</v>
      </c>
      <c r="G1488" t="str">
        <f>""</f>
        <v/>
      </c>
      <c r="H1488" t="s">
        <v>1</v>
      </c>
      <c r="I1488" t="s">
        <v>1453</v>
      </c>
      <c r="J1488" t="s">
        <v>4602</v>
      </c>
      <c r="K1488" t="str">
        <f t="shared" si="217"/>
        <v>11408</v>
      </c>
    </row>
    <row r="1489" spans="1:11" customFormat="1" x14ac:dyDescent="0.25">
      <c r="A1489" t="str">
        <f t="shared" si="210"/>
        <v>11</v>
      </c>
      <c r="B1489" t="s">
        <v>237</v>
      </c>
      <c r="C1489" t="str">
        <f t="shared" si="212"/>
        <v>020</v>
      </c>
      <c r="D1489" t="s">
        <v>257</v>
      </c>
      <c r="E1489" t="str">
        <f t="shared" si="216"/>
        <v>03</v>
      </c>
      <c r="F1489" t="str">
        <f>"003"</f>
        <v>003</v>
      </c>
      <c r="G1489" t="str">
        <f>""</f>
        <v/>
      </c>
      <c r="H1489" t="s">
        <v>0</v>
      </c>
      <c r="I1489" t="s">
        <v>1453</v>
      </c>
      <c r="J1489" t="s">
        <v>4602</v>
      </c>
      <c r="K1489" t="str">
        <f t="shared" si="217"/>
        <v>11408</v>
      </c>
    </row>
    <row r="1490" spans="1:11" customFormat="1" x14ac:dyDescent="0.25">
      <c r="A1490" t="str">
        <f t="shared" si="210"/>
        <v>11</v>
      </c>
      <c r="B1490" t="s">
        <v>237</v>
      </c>
      <c r="C1490" t="str">
        <f t="shared" si="212"/>
        <v>020</v>
      </c>
      <c r="D1490" t="s">
        <v>257</v>
      </c>
      <c r="E1490" t="str">
        <f t="shared" si="216"/>
        <v>03</v>
      </c>
      <c r="F1490" t="str">
        <f>"004"</f>
        <v>004</v>
      </c>
      <c r="G1490" t="str">
        <f>""</f>
        <v/>
      </c>
      <c r="H1490" t="s">
        <v>1</v>
      </c>
      <c r="I1490" t="s">
        <v>1454</v>
      </c>
      <c r="J1490" t="s">
        <v>4603</v>
      </c>
      <c r="K1490" t="str">
        <f t="shared" si="217"/>
        <v>11408</v>
      </c>
    </row>
    <row r="1491" spans="1:11" customFormat="1" x14ac:dyDescent="0.25">
      <c r="A1491" t="str">
        <f t="shared" si="210"/>
        <v>11</v>
      </c>
      <c r="B1491" t="s">
        <v>237</v>
      </c>
      <c r="C1491" t="str">
        <f t="shared" si="212"/>
        <v>020</v>
      </c>
      <c r="D1491" t="s">
        <v>257</v>
      </c>
      <c r="E1491" t="str">
        <f t="shared" si="216"/>
        <v>03</v>
      </c>
      <c r="F1491" t="str">
        <f>"004"</f>
        <v>004</v>
      </c>
      <c r="G1491" t="str">
        <f>""</f>
        <v/>
      </c>
      <c r="H1491" t="s">
        <v>0</v>
      </c>
      <c r="I1491" t="s">
        <v>1454</v>
      </c>
      <c r="J1491" t="s">
        <v>4603</v>
      </c>
      <c r="K1491" t="str">
        <f t="shared" si="217"/>
        <v>11408</v>
      </c>
    </row>
    <row r="1492" spans="1:11" customFormat="1" x14ac:dyDescent="0.25">
      <c r="A1492" t="str">
        <f t="shared" ref="A1492:A1555" si="218">"11"</f>
        <v>11</v>
      </c>
      <c r="B1492" t="s">
        <v>237</v>
      </c>
      <c r="C1492" t="str">
        <f t="shared" si="212"/>
        <v>020</v>
      </c>
      <c r="D1492" t="s">
        <v>257</v>
      </c>
      <c r="E1492" t="str">
        <f t="shared" si="216"/>
        <v>03</v>
      </c>
      <c r="F1492" t="str">
        <f>"005"</f>
        <v>005</v>
      </c>
      <c r="G1492" t="str">
        <f>""</f>
        <v/>
      </c>
      <c r="H1492" t="s">
        <v>3</v>
      </c>
      <c r="I1492" t="s">
        <v>1455</v>
      </c>
      <c r="J1492" t="s">
        <v>4604</v>
      </c>
      <c r="K1492" t="str">
        <f t="shared" ref="K1492:K1499" si="219">"11404"</f>
        <v>11404</v>
      </c>
    </row>
    <row r="1493" spans="1:11" customFormat="1" x14ac:dyDescent="0.25">
      <c r="A1493" t="str">
        <f t="shared" si="218"/>
        <v>11</v>
      </c>
      <c r="B1493" t="s">
        <v>237</v>
      </c>
      <c r="C1493" t="str">
        <f t="shared" si="212"/>
        <v>020</v>
      </c>
      <c r="D1493" t="s">
        <v>257</v>
      </c>
      <c r="E1493" t="str">
        <f t="shared" si="216"/>
        <v>03</v>
      </c>
      <c r="F1493" t="str">
        <f>"006"</f>
        <v>006</v>
      </c>
      <c r="G1493" t="str">
        <f>""</f>
        <v/>
      </c>
      <c r="H1493" t="s">
        <v>1</v>
      </c>
      <c r="I1493" t="s">
        <v>1455</v>
      </c>
      <c r="J1493" t="s">
        <v>4604</v>
      </c>
      <c r="K1493" t="str">
        <f t="shared" si="219"/>
        <v>11404</v>
      </c>
    </row>
    <row r="1494" spans="1:11" customFormat="1" x14ac:dyDescent="0.25">
      <c r="A1494" t="str">
        <f t="shared" si="218"/>
        <v>11</v>
      </c>
      <c r="B1494" t="s">
        <v>237</v>
      </c>
      <c r="C1494" t="str">
        <f t="shared" si="212"/>
        <v>020</v>
      </c>
      <c r="D1494" t="s">
        <v>257</v>
      </c>
      <c r="E1494" t="str">
        <f t="shared" si="216"/>
        <v>03</v>
      </c>
      <c r="F1494" t="str">
        <f>"006"</f>
        <v>006</v>
      </c>
      <c r="G1494" t="str">
        <f>""</f>
        <v/>
      </c>
      <c r="H1494" t="s">
        <v>0</v>
      </c>
      <c r="I1494" t="s">
        <v>1455</v>
      </c>
      <c r="J1494" t="s">
        <v>4604</v>
      </c>
      <c r="K1494" t="str">
        <f t="shared" si="219"/>
        <v>11404</v>
      </c>
    </row>
    <row r="1495" spans="1:11" customFormat="1" x14ac:dyDescent="0.25">
      <c r="A1495" t="str">
        <f t="shared" si="218"/>
        <v>11</v>
      </c>
      <c r="B1495" t="s">
        <v>237</v>
      </c>
      <c r="C1495" t="str">
        <f t="shared" si="212"/>
        <v>020</v>
      </c>
      <c r="D1495" t="s">
        <v>257</v>
      </c>
      <c r="E1495" t="str">
        <f t="shared" si="216"/>
        <v>03</v>
      </c>
      <c r="F1495" t="str">
        <f>"007"</f>
        <v>007</v>
      </c>
      <c r="G1495" t="str">
        <f>""</f>
        <v/>
      </c>
      <c r="H1495" t="s">
        <v>3</v>
      </c>
      <c r="I1495" t="s">
        <v>1455</v>
      </c>
      <c r="J1495" t="s">
        <v>4604</v>
      </c>
      <c r="K1495" t="str">
        <f t="shared" si="219"/>
        <v>11404</v>
      </c>
    </row>
    <row r="1496" spans="1:11" customFormat="1" x14ac:dyDescent="0.25">
      <c r="A1496" t="str">
        <f t="shared" si="218"/>
        <v>11</v>
      </c>
      <c r="B1496" t="s">
        <v>237</v>
      </c>
      <c r="C1496" t="str">
        <f t="shared" si="212"/>
        <v>020</v>
      </c>
      <c r="D1496" t="s">
        <v>257</v>
      </c>
      <c r="E1496" t="str">
        <f t="shared" si="216"/>
        <v>03</v>
      </c>
      <c r="F1496" t="str">
        <f>"008"</f>
        <v>008</v>
      </c>
      <c r="G1496" t="str">
        <f>""</f>
        <v/>
      </c>
      <c r="H1496" t="s">
        <v>1</v>
      </c>
      <c r="I1496" t="s">
        <v>1407</v>
      </c>
      <c r="J1496" t="s">
        <v>4605</v>
      </c>
      <c r="K1496" t="str">
        <f t="shared" si="219"/>
        <v>11404</v>
      </c>
    </row>
    <row r="1497" spans="1:11" customFormat="1" x14ac:dyDescent="0.25">
      <c r="A1497" t="str">
        <f t="shared" si="218"/>
        <v>11</v>
      </c>
      <c r="B1497" t="s">
        <v>237</v>
      </c>
      <c r="C1497" t="str">
        <f t="shared" si="212"/>
        <v>020</v>
      </c>
      <c r="D1497" t="s">
        <v>257</v>
      </c>
      <c r="E1497" t="str">
        <f t="shared" si="216"/>
        <v>03</v>
      </c>
      <c r="F1497" t="str">
        <f>"008"</f>
        <v>008</v>
      </c>
      <c r="G1497" t="str">
        <f>""</f>
        <v/>
      </c>
      <c r="H1497" t="s">
        <v>0</v>
      </c>
      <c r="I1497" t="s">
        <v>1407</v>
      </c>
      <c r="J1497" t="s">
        <v>4605</v>
      </c>
      <c r="K1497" t="str">
        <f t="shared" si="219"/>
        <v>11404</v>
      </c>
    </row>
    <row r="1498" spans="1:11" customFormat="1" x14ac:dyDescent="0.25">
      <c r="A1498" t="str">
        <f t="shared" si="218"/>
        <v>11</v>
      </c>
      <c r="B1498" t="s">
        <v>237</v>
      </c>
      <c r="C1498" t="str">
        <f t="shared" si="212"/>
        <v>020</v>
      </c>
      <c r="D1498" t="s">
        <v>257</v>
      </c>
      <c r="E1498" t="str">
        <f t="shared" si="216"/>
        <v>03</v>
      </c>
      <c r="F1498" t="str">
        <f>"009"</f>
        <v>009</v>
      </c>
      <c r="G1498" t="str">
        <f>""</f>
        <v/>
      </c>
      <c r="H1498" t="s">
        <v>1</v>
      </c>
      <c r="I1498" t="s">
        <v>1407</v>
      </c>
      <c r="J1498" t="s">
        <v>4605</v>
      </c>
      <c r="K1498" t="str">
        <f t="shared" si="219"/>
        <v>11404</v>
      </c>
    </row>
    <row r="1499" spans="1:11" customFormat="1" x14ac:dyDescent="0.25">
      <c r="A1499" t="str">
        <f t="shared" si="218"/>
        <v>11</v>
      </c>
      <c r="B1499" t="s">
        <v>237</v>
      </c>
      <c r="C1499" t="str">
        <f t="shared" si="212"/>
        <v>020</v>
      </c>
      <c r="D1499" t="s">
        <v>257</v>
      </c>
      <c r="E1499" t="str">
        <f t="shared" si="216"/>
        <v>03</v>
      </c>
      <c r="F1499" t="str">
        <f>"009"</f>
        <v>009</v>
      </c>
      <c r="G1499" t="str">
        <f>""</f>
        <v/>
      </c>
      <c r="H1499" t="s">
        <v>0</v>
      </c>
      <c r="I1499" t="s">
        <v>1407</v>
      </c>
      <c r="J1499" t="s">
        <v>4605</v>
      </c>
      <c r="K1499" t="str">
        <f t="shared" si="219"/>
        <v>11404</v>
      </c>
    </row>
    <row r="1500" spans="1:11" customFormat="1" x14ac:dyDescent="0.25">
      <c r="A1500" t="str">
        <f t="shared" si="218"/>
        <v>11</v>
      </c>
      <c r="B1500" t="s">
        <v>237</v>
      </c>
      <c r="C1500" t="str">
        <f t="shared" si="212"/>
        <v>020</v>
      </c>
      <c r="D1500" t="s">
        <v>257</v>
      </c>
      <c r="E1500" t="str">
        <f t="shared" si="216"/>
        <v>03</v>
      </c>
      <c r="F1500" t="str">
        <f>"010"</f>
        <v>010</v>
      </c>
      <c r="G1500" t="str">
        <f>""</f>
        <v/>
      </c>
      <c r="H1500" t="s">
        <v>3</v>
      </c>
      <c r="I1500" t="s">
        <v>1456</v>
      </c>
      <c r="J1500" t="s">
        <v>4606</v>
      </c>
      <c r="K1500" t="str">
        <f>"11405"</f>
        <v>11405</v>
      </c>
    </row>
    <row r="1501" spans="1:11" customFormat="1" x14ac:dyDescent="0.25">
      <c r="A1501" t="str">
        <f t="shared" si="218"/>
        <v>11</v>
      </c>
      <c r="B1501" t="s">
        <v>237</v>
      </c>
      <c r="C1501" t="str">
        <f t="shared" si="212"/>
        <v>020</v>
      </c>
      <c r="D1501" t="s">
        <v>257</v>
      </c>
      <c r="E1501" t="str">
        <f t="shared" si="216"/>
        <v>03</v>
      </c>
      <c r="F1501" t="str">
        <f>"011"</f>
        <v>011</v>
      </c>
      <c r="G1501" t="str">
        <f>""</f>
        <v/>
      </c>
      <c r="H1501" t="s">
        <v>1</v>
      </c>
      <c r="I1501" t="s">
        <v>1272</v>
      </c>
      <c r="J1501" t="s">
        <v>4607</v>
      </c>
      <c r="K1501" t="str">
        <f t="shared" ref="K1501:K1506" si="220">"11404"</f>
        <v>11404</v>
      </c>
    </row>
    <row r="1502" spans="1:11" customFormat="1" x14ac:dyDescent="0.25">
      <c r="A1502" t="str">
        <f t="shared" si="218"/>
        <v>11</v>
      </c>
      <c r="B1502" t="s">
        <v>237</v>
      </c>
      <c r="C1502" t="str">
        <f t="shared" si="212"/>
        <v>020</v>
      </c>
      <c r="D1502" t="s">
        <v>257</v>
      </c>
      <c r="E1502" t="str">
        <f t="shared" si="216"/>
        <v>03</v>
      </c>
      <c r="F1502" t="str">
        <f>"011"</f>
        <v>011</v>
      </c>
      <c r="G1502" t="str">
        <f>""</f>
        <v/>
      </c>
      <c r="H1502" t="s">
        <v>0</v>
      </c>
      <c r="I1502" t="s">
        <v>1272</v>
      </c>
      <c r="J1502" t="s">
        <v>4607</v>
      </c>
      <c r="K1502" t="str">
        <f t="shared" si="220"/>
        <v>11404</v>
      </c>
    </row>
    <row r="1503" spans="1:11" customFormat="1" x14ac:dyDescent="0.25">
      <c r="A1503" t="str">
        <f t="shared" si="218"/>
        <v>11</v>
      </c>
      <c r="B1503" t="s">
        <v>237</v>
      </c>
      <c r="C1503" t="str">
        <f t="shared" si="212"/>
        <v>020</v>
      </c>
      <c r="D1503" t="s">
        <v>257</v>
      </c>
      <c r="E1503" t="str">
        <f t="shared" si="216"/>
        <v>03</v>
      </c>
      <c r="F1503" t="str">
        <f>"012"</f>
        <v>012</v>
      </c>
      <c r="G1503" t="str">
        <f>""</f>
        <v/>
      </c>
      <c r="H1503" t="s">
        <v>3</v>
      </c>
      <c r="I1503" t="s">
        <v>1272</v>
      </c>
      <c r="J1503" t="s">
        <v>4607</v>
      </c>
      <c r="K1503" t="str">
        <f t="shared" si="220"/>
        <v>11404</v>
      </c>
    </row>
    <row r="1504" spans="1:11" customFormat="1" x14ac:dyDescent="0.25">
      <c r="A1504" t="str">
        <f t="shared" si="218"/>
        <v>11</v>
      </c>
      <c r="B1504" t="s">
        <v>237</v>
      </c>
      <c r="C1504" t="str">
        <f t="shared" si="212"/>
        <v>020</v>
      </c>
      <c r="D1504" t="s">
        <v>257</v>
      </c>
      <c r="E1504" t="str">
        <f t="shared" si="216"/>
        <v>03</v>
      </c>
      <c r="F1504" t="str">
        <f>"013"</f>
        <v>013</v>
      </c>
      <c r="G1504" t="str">
        <f>""</f>
        <v/>
      </c>
      <c r="H1504" t="s">
        <v>3</v>
      </c>
      <c r="I1504" t="s">
        <v>1407</v>
      </c>
      <c r="J1504" t="s">
        <v>4605</v>
      </c>
      <c r="K1504" t="str">
        <f t="shared" si="220"/>
        <v>11404</v>
      </c>
    </row>
    <row r="1505" spans="1:11" customFormat="1" x14ac:dyDescent="0.25">
      <c r="A1505" t="str">
        <f t="shared" si="218"/>
        <v>11</v>
      </c>
      <c r="B1505" t="s">
        <v>237</v>
      </c>
      <c r="C1505" t="str">
        <f t="shared" si="212"/>
        <v>020</v>
      </c>
      <c r="D1505" t="s">
        <v>257</v>
      </c>
      <c r="E1505" t="str">
        <f t="shared" si="216"/>
        <v>03</v>
      </c>
      <c r="F1505" t="str">
        <f>"014"</f>
        <v>014</v>
      </c>
      <c r="G1505" t="str">
        <f>""</f>
        <v/>
      </c>
      <c r="H1505" t="s">
        <v>1</v>
      </c>
      <c r="I1505" t="s">
        <v>1272</v>
      </c>
      <c r="J1505" t="s">
        <v>4607</v>
      </c>
      <c r="K1505" t="str">
        <f t="shared" si="220"/>
        <v>11404</v>
      </c>
    </row>
    <row r="1506" spans="1:11" customFormat="1" x14ac:dyDescent="0.25">
      <c r="A1506" t="str">
        <f t="shared" si="218"/>
        <v>11</v>
      </c>
      <c r="B1506" t="s">
        <v>237</v>
      </c>
      <c r="C1506" t="str">
        <f t="shared" si="212"/>
        <v>020</v>
      </c>
      <c r="D1506" t="s">
        <v>257</v>
      </c>
      <c r="E1506" t="str">
        <f t="shared" si="216"/>
        <v>03</v>
      </c>
      <c r="F1506" t="str">
        <f>"014"</f>
        <v>014</v>
      </c>
      <c r="G1506" t="str">
        <f>""</f>
        <v/>
      </c>
      <c r="H1506" t="s">
        <v>0</v>
      </c>
      <c r="I1506" t="s">
        <v>1272</v>
      </c>
      <c r="J1506" t="s">
        <v>4607</v>
      </c>
      <c r="K1506" t="str">
        <f t="shared" si="220"/>
        <v>11404</v>
      </c>
    </row>
    <row r="1507" spans="1:11" customFormat="1" x14ac:dyDescent="0.25">
      <c r="A1507" t="str">
        <f t="shared" si="218"/>
        <v>11</v>
      </c>
      <c r="B1507" t="s">
        <v>237</v>
      </c>
      <c r="C1507" t="str">
        <f t="shared" si="212"/>
        <v>020</v>
      </c>
      <c r="D1507" t="s">
        <v>257</v>
      </c>
      <c r="E1507" t="str">
        <f t="shared" si="216"/>
        <v>03</v>
      </c>
      <c r="F1507" t="str">
        <f>"015"</f>
        <v>015</v>
      </c>
      <c r="G1507" t="str">
        <f>""</f>
        <v/>
      </c>
      <c r="H1507" t="s">
        <v>1</v>
      </c>
      <c r="I1507" t="s">
        <v>1457</v>
      </c>
      <c r="J1507" t="s">
        <v>4608</v>
      </c>
      <c r="K1507" t="str">
        <f t="shared" ref="K1507:K1514" si="221">"11408"</f>
        <v>11408</v>
      </c>
    </row>
    <row r="1508" spans="1:11" customFormat="1" x14ac:dyDescent="0.25">
      <c r="A1508" t="str">
        <f t="shared" si="218"/>
        <v>11</v>
      </c>
      <c r="B1508" t="s">
        <v>237</v>
      </c>
      <c r="C1508" t="str">
        <f t="shared" si="212"/>
        <v>020</v>
      </c>
      <c r="D1508" t="s">
        <v>257</v>
      </c>
      <c r="E1508" t="str">
        <f t="shared" si="216"/>
        <v>03</v>
      </c>
      <c r="F1508" t="str">
        <f>"015"</f>
        <v>015</v>
      </c>
      <c r="G1508" t="str">
        <f>""</f>
        <v/>
      </c>
      <c r="H1508" t="s">
        <v>0</v>
      </c>
      <c r="I1508" t="s">
        <v>1457</v>
      </c>
      <c r="J1508" t="s">
        <v>4608</v>
      </c>
      <c r="K1508" t="str">
        <f t="shared" si="221"/>
        <v>11408</v>
      </c>
    </row>
    <row r="1509" spans="1:11" customFormat="1" x14ac:dyDescent="0.25">
      <c r="A1509" t="str">
        <f t="shared" si="218"/>
        <v>11</v>
      </c>
      <c r="B1509" t="s">
        <v>237</v>
      </c>
      <c r="C1509" t="str">
        <f t="shared" si="212"/>
        <v>020</v>
      </c>
      <c r="D1509" t="s">
        <v>257</v>
      </c>
      <c r="E1509" t="str">
        <f t="shared" si="216"/>
        <v>03</v>
      </c>
      <c r="F1509" t="str">
        <f>"016"</f>
        <v>016</v>
      </c>
      <c r="G1509" t="str">
        <f>""</f>
        <v/>
      </c>
      <c r="H1509" t="s">
        <v>3</v>
      </c>
      <c r="I1509" t="s">
        <v>1457</v>
      </c>
      <c r="J1509" t="s">
        <v>4608</v>
      </c>
      <c r="K1509" t="str">
        <f t="shared" si="221"/>
        <v>11408</v>
      </c>
    </row>
    <row r="1510" spans="1:11" customFormat="1" x14ac:dyDescent="0.25">
      <c r="A1510" t="str">
        <f t="shared" si="218"/>
        <v>11</v>
      </c>
      <c r="B1510" t="s">
        <v>237</v>
      </c>
      <c r="C1510" t="str">
        <f t="shared" ref="C1510:C1573" si="222">"020"</f>
        <v>020</v>
      </c>
      <c r="D1510" t="s">
        <v>257</v>
      </c>
      <c r="E1510" t="str">
        <f t="shared" si="216"/>
        <v>03</v>
      </c>
      <c r="F1510" t="str">
        <f>"018"</f>
        <v>018</v>
      </c>
      <c r="G1510" t="str">
        <f>""</f>
        <v/>
      </c>
      <c r="H1510" t="s">
        <v>1</v>
      </c>
      <c r="I1510" t="s">
        <v>1457</v>
      </c>
      <c r="J1510" t="s">
        <v>4608</v>
      </c>
      <c r="K1510" t="str">
        <f t="shared" si="221"/>
        <v>11408</v>
      </c>
    </row>
    <row r="1511" spans="1:11" customFormat="1" x14ac:dyDescent="0.25">
      <c r="A1511" t="str">
        <f t="shared" si="218"/>
        <v>11</v>
      </c>
      <c r="B1511" t="s">
        <v>237</v>
      </c>
      <c r="C1511" t="str">
        <f t="shared" si="222"/>
        <v>020</v>
      </c>
      <c r="D1511" t="s">
        <v>257</v>
      </c>
      <c r="E1511" t="str">
        <f t="shared" si="216"/>
        <v>03</v>
      </c>
      <c r="F1511" t="str">
        <f>"018"</f>
        <v>018</v>
      </c>
      <c r="G1511" t="str">
        <f>""</f>
        <v/>
      </c>
      <c r="H1511" t="s">
        <v>0</v>
      </c>
      <c r="I1511" t="s">
        <v>1457</v>
      </c>
      <c r="J1511" t="s">
        <v>4608</v>
      </c>
      <c r="K1511" t="str">
        <f t="shared" si="221"/>
        <v>11408</v>
      </c>
    </row>
    <row r="1512" spans="1:11" customFormat="1" x14ac:dyDescent="0.25">
      <c r="A1512" t="str">
        <f t="shared" si="218"/>
        <v>11</v>
      </c>
      <c r="B1512" t="s">
        <v>237</v>
      </c>
      <c r="C1512" t="str">
        <f t="shared" si="222"/>
        <v>020</v>
      </c>
      <c r="D1512" t="s">
        <v>257</v>
      </c>
      <c r="E1512" t="str">
        <f t="shared" si="216"/>
        <v>03</v>
      </c>
      <c r="F1512" t="str">
        <f>"020"</f>
        <v>020</v>
      </c>
      <c r="G1512" t="str">
        <f>""</f>
        <v/>
      </c>
      <c r="H1512" t="s">
        <v>1</v>
      </c>
      <c r="I1512" t="s">
        <v>1457</v>
      </c>
      <c r="J1512" t="s">
        <v>4608</v>
      </c>
      <c r="K1512" t="str">
        <f t="shared" si="221"/>
        <v>11408</v>
      </c>
    </row>
    <row r="1513" spans="1:11" customFormat="1" x14ac:dyDescent="0.25">
      <c r="A1513" t="str">
        <f t="shared" si="218"/>
        <v>11</v>
      </c>
      <c r="B1513" t="s">
        <v>237</v>
      </c>
      <c r="C1513" t="str">
        <f t="shared" si="222"/>
        <v>020</v>
      </c>
      <c r="D1513" t="s">
        <v>257</v>
      </c>
      <c r="E1513" t="str">
        <f t="shared" si="216"/>
        <v>03</v>
      </c>
      <c r="F1513" t="str">
        <f>"020"</f>
        <v>020</v>
      </c>
      <c r="G1513" t="str">
        <f>""</f>
        <v/>
      </c>
      <c r="H1513" t="s">
        <v>0</v>
      </c>
      <c r="I1513" t="s">
        <v>1457</v>
      </c>
      <c r="J1513" t="s">
        <v>4608</v>
      </c>
      <c r="K1513" t="str">
        <f t="shared" si="221"/>
        <v>11408</v>
      </c>
    </row>
    <row r="1514" spans="1:11" customFormat="1" x14ac:dyDescent="0.25">
      <c r="A1514" t="str">
        <f t="shared" si="218"/>
        <v>11</v>
      </c>
      <c r="B1514" t="s">
        <v>237</v>
      </c>
      <c r="C1514" t="str">
        <f t="shared" si="222"/>
        <v>020</v>
      </c>
      <c r="D1514" t="s">
        <v>257</v>
      </c>
      <c r="E1514" t="str">
        <f t="shared" si="216"/>
        <v>03</v>
      </c>
      <c r="F1514" t="str">
        <f>"021"</f>
        <v>021</v>
      </c>
      <c r="G1514" t="str">
        <f>""</f>
        <v/>
      </c>
      <c r="H1514" t="s">
        <v>3</v>
      </c>
      <c r="I1514" t="s">
        <v>1457</v>
      </c>
      <c r="J1514" t="s">
        <v>4608</v>
      </c>
      <c r="K1514" t="str">
        <f t="shared" si="221"/>
        <v>11408</v>
      </c>
    </row>
    <row r="1515" spans="1:11" customFormat="1" x14ac:dyDescent="0.25">
      <c r="A1515" t="str">
        <f t="shared" si="218"/>
        <v>11</v>
      </c>
      <c r="B1515" t="s">
        <v>237</v>
      </c>
      <c r="C1515" t="str">
        <f t="shared" si="222"/>
        <v>020</v>
      </c>
      <c r="D1515" t="s">
        <v>257</v>
      </c>
      <c r="E1515" t="str">
        <f t="shared" ref="E1515:E1541" si="223">"04"</f>
        <v>04</v>
      </c>
      <c r="F1515" t="str">
        <f>"001"</f>
        <v>001</v>
      </c>
      <c r="G1515" t="str">
        <f>""</f>
        <v/>
      </c>
      <c r="H1515" t="s">
        <v>1</v>
      </c>
      <c r="I1515" t="s">
        <v>1458</v>
      </c>
      <c r="J1515" t="s">
        <v>4609</v>
      </c>
      <c r="K1515" t="str">
        <f>"11402"</f>
        <v>11402</v>
      </c>
    </row>
    <row r="1516" spans="1:11" customFormat="1" x14ac:dyDescent="0.25">
      <c r="A1516" t="str">
        <f t="shared" si="218"/>
        <v>11</v>
      </c>
      <c r="B1516" t="s">
        <v>237</v>
      </c>
      <c r="C1516" t="str">
        <f t="shared" si="222"/>
        <v>020</v>
      </c>
      <c r="D1516" t="s">
        <v>257</v>
      </c>
      <c r="E1516" t="str">
        <f t="shared" si="223"/>
        <v>04</v>
      </c>
      <c r="F1516" t="str">
        <f>"001"</f>
        <v>001</v>
      </c>
      <c r="G1516" t="str">
        <f>""</f>
        <v/>
      </c>
      <c r="H1516" t="s">
        <v>0</v>
      </c>
      <c r="I1516" t="s">
        <v>1458</v>
      </c>
      <c r="J1516" t="s">
        <v>4609</v>
      </c>
      <c r="K1516" t="str">
        <f>"11402"</f>
        <v>11402</v>
      </c>
    </row>
    <row r="1517" spans="1:11" customFormat="1" x14ac:dyDescent="0.25">
      <c r="A1517" t="str">
        <f t="shared" si="218"/>
        <v>11</v>
      </c>
      <c r="B1517" t="s">
        <v>237</v>
      </c>
      <c r="C1517" t="str">
        <f t="shared" si="222"/>
        <v>020</v>
      </c>
      <c r="D1517" t="s">
        <v>257</v>
      </c>
      <c r="E1517" t="str">
        <f t="shared" si="223"/>
        <v>04</v>
      </c>
      <c r="F1517" t="str">
        <f>"002"</f>
        <v>002</v>
      </c>
      <c r="G1517" t="str">
        <f>""</f>
        <v/>
      </c>
      <c r="H1517" t="s">
        <v>1</v>
      </c>
      <c r="I1517" t="s">
        <v>1459</v>
      </c>
      <c r="J1517" t="s">
        <v>4610</v>
      </c>
      <c r="K1517" t="str">
        <f>"11407"</f>
        <v>11407</v>
      </c>
    </row>
    <row r="1518" spans="1:11" customFormat="1" x14ac:dyDescent="0.25">
      <c r="A1518" t="str">
        <f t="shared" si="218"/>
        <v>11</v>
      </c>
      <c r="B1518" t="s">
        <v>237</v>
      </c>
      <c r="C1518" t="str">
        <f t="shared" si="222"/>
        <v>020</v>
      </c>
      <c r="D1518" t="s">
        <v>257</v>
      </c>
      <c r="E1518" t="str">
        <f t="shared" si="223"/>
        <v>04</v>
      </c>
      <c r="F1518" t="str">
        <f>"002"</f>
        <v>002</v>
      </c>
      <c r="G1518" t="str">
        <f>""</f>
        <v/>
      </c>
      <c r="H1518" t="s">
        <v>0</v>
      </c>
      <c r="I1518" t="s">
        <v>1459</v>
      </c>
      <c r="J1518" t="s">
        <v>4610</v>
      </c>
      <c r="K1518" t="str">
        <f>"11407"</f>
        <v>11407</v>
      </c>
    </row>
    <row r="1519" spans="1:11" customFormat="1" x14ac:dyDescent="0.25">
      <c r="A1519" t="str">
        <f t="shared" si="218"/>
        <v>11</v>
      </c>
      <c r="B1519" t="s">
        <v>237</v>
      </c>
      <c r="C1519" t="str">
        <f t="shared" si="222"/>
        <v>020</v>
      </c>
      <c r="D1519" t="s">
        <v>257</v>
      </c>
      <c r="E1519" t="str">
        <f t="shared" si="223"/>
        <v>04</v>
      </c>
      <c r="F1519" t="str">
        <f>"003"</f>
        <v>003</v>
      </c>
      <c r="G1519" t="str">
        <f>""</f>
        <v/>
      </c>
      <c r="H1519" t="s">
        <v>1</v>
      </c>
      <c r="I1519" t="s">
        <v>1460</v>
      </c>
      <c r="J1519" t="s">
        <v>4611</v>
      </c>
      <c r="K1519" t="str">
        <f>"11408"</f>
        <v>11408</v>
      </c>
    </row>
    <row r="1520" spans="1:11" customFormat="1" x14ac:dyDescent="0.25">
      <c r="A1520" t="str">
        <f t="shared" si="218"/>
        <v>11</v>
      </c>
      <c r="B1520" t="s">
        <v>237</v>
      </c>
      <c r="C1520" t="str">
        <f t="shared" si="222"/>
        <v>020</v>
      </c>
      <c r="D1520" t="s">
        <v>257</v>
      </c>
      <c r="E1520" t="str">
        <f t="shared" si="223"/>
        <v>04</v>
      </c>
      <c r="F1520" t="str">
        <f>"003"</f>
        <v>003</v>
      </c>
      <c r="G1520" t="str">
        <f>""</f>
        <v/>
      </c>
      <c r="H1520" t="s">
        <v>0</v>
      </c>
      <c r="I1520" t="s">
        <v>1460</v>
      </c>
      <c r="J1520" t="s">
        <v>4611</v>
      </c>
      <c r="K1520" t="str">
        <f>"11408"</f>
        <v>11408</v>
      </c>
    </row>
    <row r="1521" spans="1:11" customFormat="1" x14ac:dyDescent="0.25">
      <c r="A1521" t="str">
        <f t="shared" si="218"/>
        <v>11</v>
      </c>
      <c r="B1521" t="s">
        <v>237</v>
      </c>
      <c r="C1521" t="str">
        <f t="shared" si="222"/>
        <v>020</v>
      </c>
      <c r="D1521" t="s">
        <v>257</v>
      </c>
      <c r="E1521" t="str">
        <f t="shared" si="223"/>
        <v>04</v>
      </c>
      <c r="F1521" t="str">
        <f>"004"</f>
        <v>004</v>
      </c>
      <c r="G1521" t="str">
        <f>""</f>
        <v/>
      </c>
      <c r="H1521" t="s">
        <v>1</v>
      </c>
      <c r="I1521" t="s">
        <v>1461</v>
      </c>
      <c r="J1521" t="s">
        <v>4612</v>
      </c>
      <c r="K1521" t="str">
        <f>"11405"</f>
        <v>11405</v>
      </c>
    </row>
    <row r="1522" spans="1:11" customFormat="1" x14ac:dyDescent="0.25">
      <c r="A1522" t="str">
        <f t="shared" si="218"/>
        <v>11</v>
      </c>
      <c r="B1522" t="s">
        <v>237</v>
      </c>
      <c r="C1522" t="str">
        <f t="shared" si="222"/>
        <v>020</v>
      </c>
      <c r="D1522" t="s">
        <v>257</v>
      </c>
      <c r="E1522" t="str">
        <f t="shared" si="223"/>
        <v>04</v>
      </c>
      <c r="F1522" t="str">
        <f>"004"</f>
        <v>004</v>
      </c>
      <c r="G1522" t="str">
        <f>""</f>
        <v/>
      </c>
      <c r="H1522" t="s">
        <v>0</v>
      </c>
      <c r="I1522" t="s">
        <v>1461</v>
      </c>
      <c r="J1522" t="s">
        <v>4612</v>
      </c>
      <c r="K1522" t="str">
        <f>"11405"</f>
        <v>11405</v>
      </c>
    </row>
    <row r="1523" spans="1:11" customFormat="1" x14ac:dyDescent="0.25">
      <c r="A1523" t="str">
        <f t="shared" si="218"/>
        <v>11</v>
      </c>
      <c r="B1523" t="s">
        <v>237</v>
      </c>
      <c r="C1523" t="str">
        <f t="shared" si="222"/>
        <v>020</v>
      </c>
      <c r="D1523" t="s">
        <v>257</v>
      </c>
      <c r="E1523" t="str">
        <f t="shared" si="223"/>
        <v>04</v>
      </c>
      <c r="F1523" t="str">
        <f>"005"</f>
        <v>005</v>
      </c>
      <c r="G1523" t="str">
        <f>""</f>
        <v/>
      </c>
      <c r="H1523" t="s">
        <v>1</v>
      </c>
      <c r="I1523" t="s">
        <v>1459</v>
      </c>
      <c r="J1523" t="s">
        <v>4610</v>
      </c>
      <c r="K1523" t="str">
        <f>"11407"</f>
        <v>11407</v>
      </c>
    </row>
    <row r="1524" spans="1:11" customFormat="1" x14ac:dyDescent="0.25">
      <c r="A1524" t="str">
        <f t="shared" si="218"/>
        <v>11</v>
      </c>
      <c r="B1524" t="s">
        <v>237</v>
      </c>
      <c r="C1524" t="str">
        <f t="shared" si="222"/>
        <v>020</v>
      </c>
      <c r="D1524" t="s">
        <v>257</v>
      </c>
      <c r="E1524" t="str">
        <f t="shared" si="223"/>
        <v>04</v>
      </c>
      <c r="F1524" t="str">
        <f>"005"</f>
        <v>005</v>
      </c>
      <c r="G1524" t="str">
        <f>""</f>
        <v/>
      </c>
      <c r="H1524" t="s">
        <v>0</v>
      </c>
      <c r="I1524" t="s">
        <v>1459</v>
      </c>
      <c r="J1524" t="s">
        <v>4610</v>
      </c>
      <c r="K1524" t="str">
        <f>"11407"</f>
        <v>11407</v>
      </c>
    </row>
    <row r="1525" spans="1:11" customFormat="1" x14ac:dyDescent="0.25">
      <c r="A1525" t="str">
        <f t="shared" si="218"/>
        <v>11</v>
      </c>
      <c r="B1525" t="s">
        <v>237</v>
      </c>
      <c r="C1525" t="str">
        <f t="shared" si="222"/>
        <v>020</v>
      </c>
      <c r="D1525" t="s">
        <v>257</v>
      </c>
      <c r="E1525" t="str">
        <f t="shared" si="223"/>
        <v>04</v>
      </c>
      <c r="F1525" t="str">
        <f>"006"</f>
        <v>006</v>
      </c>
      <c r="G1525" t="str">
        <f>""</f>
        <v/>
      </c>
      <c r="H1525" t="s">
        <v>1</v>
      </c>
      <c r="I1525" t="s">
        <v>1458</v>
      </c>
      <c r="J1525" t="s">
        <v>4609</v>
      </c>
      <c r="K1525" t="str">
        <f>"11402"</f>
        <v>11402</v>
      </c>
    </row>
    <row r="1526" spans="1:11" customFormat="1" x14ac:dyDescent="0.25">
      <c r="A1526" t="str">
        <f t="shared" si="218"/>
        <v>11</v>
      </c>
      <c r="B1526" t="s">
        <v>237</v>
      </c>
      <c r="C1526" t="str">
        <f t="shared" si="222"/>
        <v>020</v>
      </c>
      <c r="D1526" t="s">
        <v>257</v>
      </c>
      <c r="E1526" t="str">
        <f t="shared" si="223"/>
        <v>04</v>
      </c>
      <c r="F1526" t="str">
        <f>"006"</f>
        <v>006</v>
      </c>
      <c r="G1526" t="str">
        <f>""</f>
        <v/>
      </c>
      <c r="H1526" t="s">
        <v>0</v>
      </c>
      <c r="I1526" t="s">
        <v>1458</v>
      </c>
      <c r="J1526" t="s">
        <v>4609</v>
      </c>
      <c r="K1526" t="str">
        <f>"11402"</f>
        <v>11402</v>
      </c>
    </row>
    <row r="1527" spans="1:11" customFormat="1" x14ac:dyDescent="0.25">
      <c r="A1527" t="str">
        <f t="shared" si="218"/>
        <v>11</v>
      </c>
      <c r="B1527" t="s">
        <v>237</v>
      </c>
      <c r="C1527" t="str">
        <f t="shared" si="222"/>
        <v>020</v>
      </c>
      <c r="D1527" t="s">
        <v>257</v>
      </c>
      <c r="E1527" t="str">
        <f t="shared" si="223"/>
        <v>04</v>
      </c>
      <c r="F1527" t="str">
        <f>"007"</f>
        <v>007</v>
      </c>
      <c r="G1527" t="str">
        <f>""</f>
        <v/>
      </c>
      <c r="H1527" t="s">
        <v>1</v>
      </c>
      <c r="I1527" t="s">
        <v>1462</v>
      </c>
      <c r="J1527" t="s">
        <v>4613</v>
      </c>
      <c r="K1527" t="str">
        <f>"11407"</f>
        <v>11407</v>
      </c>
    </row>
    <row r="1528" spans="1:11" customFormat="1" x14ac:dyDescent="0.25">
      <c r="A1528" t="str">
        <f t="shared" si="218"/>
        <v>11</v>
      </c>
      <c r="B1528" t="s">
        <v>237</v>
      </c>
      <c r="C1528" t="str">
        <f t="shared" si="222"/>
        <v>020</v>
      </c>
      <c r="D1528" t="s">
        <v>257</v>
      </c>
      <c r="E1528" t="str">
        <f t="shared" si="223"/>
        <v>04</v>
      </c>
      <c r="F1528" t="str">
        <f>"007"</f>
        <v>007</v>
      </c>
      <c r="G1528" t="str">
        <f>""</f>
        <v/>
      </c>
      <c r="H1528" t="s">
        <v>0</v>
      </c>
      <c r="I1528" t="s">
        <v>1462</v>
      </c>
      <c r="J1528" t="s">
        <v>4613</v>
      </c>
      <c r="K1528" t="str">
        <f>"11407"</f>
        <v>11407</v>
      </c>
    </row>
    <row r="1529" spans="1:11" customFormat="1" x14ac:dyDescent="0.25">
      <c r="A1529" t="str">
        <f t="shared" si="218"/>
        <v>11</v>
      </c>
      <c r="B1529" t="s">
        <v>237</v>
      </c>
      <c r="C1529" t="str">
        <f t="shared" si="222"/>
        <v>020</v>
      </c>
      <c r="D1529" t="s">
        <v>257</v>
      </c>
      <c r="E1529" t="str">
        <f t="shared" si="223"/>
        <v>04</v>
      </c>
      <c r="F1529" t="str">
        <f>"008"</f>
        <v>008</v>
      </c>
      <c r="G1529" t="str">
        <f>""</f>
        <v/>
      </c>
      <c r="H1529" t="s">
        <v>1</v>
      </c>
      <c r="I1529" t="s">
        <v>1463</v>
      </c>
      <c r="J1529" t="s">
        <v>4614</v>
      </c>
      <c r="K1529" t="str">
        <f>"11405"</f>
        <v>11405</v>
      </c>
    </row>
    <row r="1530" spans="1:11" customFormat="1" x14ac:dyDescent="0.25">
      <c r="A1530" t="str">
        <f t="shared" si="218"/>
        <v>11</v>
      </c>
      <c r="B1530" t="s">
        <v>237</v>
      </c>
      <c r="C1530" t="str">
        <f t="shared" si="222"/>
        <v>020</v>
      </c>
      <c r="D1530" t="s">
        <v>257</v>
      </c>
      <c r="E1530" t="str">
        <f t="shared" si="223"/>
        <v>04</v>
      </c>
      <c r="F1530" t="str">
        <f>"008"</f>
        <v>008</v>
      </c>
      <c r="G1530" t="str">
        <f>""</f>
        <v/>
      </c>
      <c r="H1530" t="s">
        <v>0</v>
      </c>
      <c r="I1530" t="s">
        <v>1463</v>
      </c>
      <c r="J1530" t="s">
        <v>4614</v>
      </c>
      <c r="K1530" t="str">
        <f>"11405"</f>
        <v>11405</v>
      </c>
    </row>
    <row r="1531" spans="1:11" customFormat="1" x14ac:dyDescent="0.25">
      <c r="A1531" t="str">
        <f t="shared" si="218"/>
        <v>11</v>
      </c>
      <c r="B1531" t="s">
        <v>237</v>
      </c>
      <c r="C1531" t="str">
        <f t="shared" si="222"/>
        <v>020</v>
      </c>
      <c r="D1531" t="s">
        <v>257</v>
      </c>
      <c r="E1531" t="str">
        <f t="shared" si="223"/>
        <v>04</v>
      </c>
      <c r="F1531" t="str">
        <f>"009"</f>
        <v>009</v>
      </c>
      <c r="G1531" t="str">
        <f>""</f>
        <v/>
      </c>
      <c r="H1531" t="s">
        <v>1</v>
      </c>
      <c r="I1531" t="s">
        <v>1464</v>
      </c>
      <c r="J1531" t="s">
        <v>4615</v>
      </c>
      <c r="K1531" t="str">
        <f>"11407"</f>
        <v>11407</v>
      </c>
    </row>
    <row r="1532" spans="1:11" customFormat="1" x14ac:dyDescent="0.25">
      <c r="A1532" t="str">
        <f t="shared" si="218"/>
        <v>11</v>
      </c>
      <c r="B1532" t="s">
        <v>237</v>
      </c>
      <c r="C1532" t="str">
        <f t="shared" si="222"/>
        <v>020</v>
      </c>
      <c r="D1532" t="s">
        <v>257</v>
      </c>
      <c r="E1532" t="str">
        <f t="shared" si="223"/>
        <v>04</v>
      </c>
      <c r="F1532" t="str">
        <f>"009"</f>
        <v>009</v>
      </c>
      <c r="G1532" t="str">
        <f>""</f>
        <v/>
      </c>
      <c r="H1532" t="s">
        <v>0</v>
      </c>
      <c r="I1532" t="s">
        <v>1464</v>
      </c>
      <c r="J1532" t="s">
        <v>4615</v>
      </c>
      <c r="K1532" t="str">
        <f>"11407"</f>
        <v>11407</v>
      </c>
    </row>
    <row r="1533" spans="1:11" customFormat="1" x14ac:dyDescent="0.25">
      <c r="A1533" t="str">
        <f t="shared" si="218"/>
        <v>11</v>
      </c>
      <c r="B1533" t="s">
        <v>237</v>
      </c>
      <c r="C1533" t="str">
        <f t="shared" si="222"/>
        <v>020</v>
      </c>
      <c r="D1533" t="s">
        <v>257</v>
      </c>
      <c r="E1533" t="str">
        <f t="shared" si="223"/>
        <v>04</v>
      </c>
      <c r="F1533" t="str">
        <f>"010"</f>
        <v>010</v>
      </c>
      <c r="G1533" t="str">
        <f>""</f>
        <v/>
      </c>
      <c r="H1533" t="s">
        <v>1</v>
      </c>
      <c r="I1533" t="s">
        <v>1464</v>
      </c>
      <c r="J1533" t="s">
        <v>4615</v>
      </c>
      <c r="K1533" t="str">
        <f>"11407"</f>
        <v>11407</v>
      </c>
    </row>
    <row r="1534" spans="1:11" customFormat="1" x14ac:dyDescent="0.25">
      <c r="A1534" t="str">
        <f t="shared" si="218"/>
        <v>11</v>
      </c>
      <c r="B1534" t="s">
        <v>237</v>
      </c>
      <c r="C1534" t="str">
        <f t="shared" si="222"/>
        <v>020</v>
      </c>
      <c r="D1534" t="s">
        <v>257</v>
      </c>
      <c r="E1534" t="str">
        <f t="shared" si="223"/>
        <v>04</v>
      </c>
      <c r="F1534" t="str">
        <f>"010"</f>
        <v>010</v>
      </c>
      <c r="G1534" t="str">
        <f>""</f>
        <v/>
      </c>
      <c r="H1534" t="s">
        <v>0</v>
      </c>
      <c r="I1534" t="s">
        <v>1464</v>
      </c>
      <c r="J1534" t="s">
        <v>4615</v>
      </c>
      <c r="K1534" t="str">
        <f>"11407"</f>
        <v>11407</v>
      </c>
    </row>
    <row r="1535" spans="1:11" customFormat="1" x14ac:dyDescent="0.25">
      <c r="A1535" t="str">
        <f t="shared" si="218"/>
        <v>11</v>
      </c>
      <c r="B1535" t="s">
        <v>237</v>
      </c>
      <c r="C1535" t="str">
        <f t="shared" si="222"/>
        <v>020</v>
      </c>
      <c r="D1535" t="s">
        <v>257</v>
      </c>
      <c r="E1535" t="str">
        <f t="shared" si="223"/>
        <v>04</v>
      </c>
      <c r="F1535" t="str">
        <f>"011"</f>
        <v>011</v>
      </c>
      <c r="G1535" t="str">
        <f>""</f>
        <v/>
      </c>
      <c r="H1535" t="s">
        <v>1</v>
      </c>
      <c r="I1535" t="s">
        <v>1465</v>
      </c>
      <c r="J1535" t="s">
        <v>4616</v>
      </c>
      <c r="K1535" t="str">
        <f t="shared" ref="K1535:K1541" si="224">"11405"</f>
        <v>11405</v>
      </c>
    </row>
    <row r="1536" spans="1:11" customFormat="1" x14ac:dyDescent="0.25">
      <c r="A1536" t="str">
        <f t="shared" si="218"/>
        <v>11</v>
      </c>
      <c r="B1536" t="s">
        <v>237</v>
      </c>
      <c r="C1536" t="str">
        <f t="shared" si="222"/>
        <v>020</v>
      </c>
      <c r="D1536" t="s">
        <v>257</v>
      </c>
      <c r="E1536" t="str">
        <f t="shared" si="223"/>
        <v>04</v>
      </c>
      <c r="F1536" t="str">
        <f>"011"</f>
        <v>011</v>
      </c>
      <c r="G1536" t="str">
        <f>""</f>
        <v/>
      </c>
      <c r="H1536" t="s">
        <v>0</v>
      </c>
      <c r="I1536" t="s">
        <v>1465</v>
      </c>
      <c r="J1536" t="s">
        <v>4616</v>
      </c>
      <c r="K1536" t="str">
        <f t="shared" si="224"/>
        <v>11405</v>
      </c>
    </row>
    <row r="1537" spans="1:11" customFormat="1" x14ac:dyDescent="0.25">
      <c r="A1537" t="str">
        <f t="shared" si="218"/>
        <v>11</v>
      </c>
      <c r="B1537" t="s">
        <v>237</v>
      </c>
      <c r="C1537" t="str">
        <f t="shared" si="222"/>
        <v>020</v>
      </c>
      <c r="D1537" t="s">
        <v>257</v>
      </c>
      <c r="E1537" t="str">
        <f t="shared" si="223"/>
        <v>04</v>
      </c>
      <c r="F1537" t="str">
        <f>"012"</f>
        <v>012</v>
      </c>
      <c r="G1537" t="str">
        <f>""</f>
        <v/>
      </c>
      <c r="H1537" t="s">
        <v>3</v>
      </c>
      <c r="I1537" t="s">
        <v>1461</v>
      </c>
      <c r="J1537" t="s">
        <v>4612</v>
      </c>
      <c r="K1537" t="str">
        <f t="shared" si="224"/>
        <v>11405</v>
      </c>
    </row>
    <row r="1538" spans="1:11" customFormat="1" x14ac:dyDescent="0.25">
      <c r="A1538" t="str">
        <f t="shared" si="218"/>
        <v>11</v>
      </c>
      <c r="B1538" t="s">
        <v>237</v>
      </c>
      <c r="C1538" t="str">
        <f t="shared" si="222"/>
        <v>020</v>
      </c>
      <c r="D1538" t="s">
        <v>257</v>
      </c>
      <c r="E1538" t="str">
        <f t="shared" si="223"/>
        <v>04</v>
      </c>
      <c r="F1538" t="str">
        <f>"013"</f>
        <v>013</v>
      </c>
      <c r="G1538" t="str">
        <f>""</f>
        <v/>
      </c>
      <c r="H1538" t="s">
        <v>1</v>
      </c>
      <c r="I1538" t="s">
        <v>1465</v>
      </c>
      <c r="J1538" t="s">
        <v>4616</v>
      </c>
      <c r="K1538" t="str">
        <f t="shared" si="224"/>
        <v>11405</v>
      </c>
    </row>
    <row r="1539" spans="1:11" customFormat="1" x14ac:dyDescent="0.25">
      <c r="A1539" t="str">
        <f t="shared" si="218"/>
        <v>11</v>
      </c>
      <c r="B1539" t="s">
        <v>237</v>
      </c>
      <c r="C1539" t="str">
        <f t="shared" si="222"/>
        <v>020</v>
      </c>
      <c r="D1539" t="s">
        <v>257</v>
      </c>
      <c r="E1539" t="str">
        <f t="shared" si="223"/>
        <v>04</v>
      </c>
      <c r="F1539" t="str">
        <f>"013"</f>
        <v>013</v>
      </c>
      <c r="G1539" t="str">
        <f>""</f>
        <v/>
      </c>
      <c r="H1539" t="s">
        <v>0</v>
      </c>
      <c r="I1539" t="s">
        <v>1465</v>
      </c>
      <c r="J1539" t="s">
        <v>4616</v>
      </c>
      <c r="K1539" t="str">
        <f t="shared" si="224"/>
        <v>11405</v>
      </c>
    </row>
    <row r="1540" spans="1:11" customFormat="1" x14ac:dyDescent="0.25">
      <c r="A1540" t="str">
        <f t="shared" si="218"/>
        <v>11</v>
      </c>
      <c r="B1540" t="s">
        <v>237</v>
      </c>
      <c r="C1540" t="str">
        <f t="shared" si="222"/>
        <v>020</v>
      </c>
      <c r="D1540" t="s">
        <v>257</v>
      </c>
      <c r="E1540" t="str">
        <f t="shared" si="223"/>
        <v>04</v>
      </c>
      <c r="F1540" t="str">
        <f>"014"</f>
        <v>014</v>
      </c>
      <c r="G1540" t="str">
        <f>""</f>
        <v/>
      </c>
      <c r="H1540" t="s">
        <v>1</v>
      </c>
      <c r="I1540" t="s">
        <v>1461</v>
      </c>
      <c r="J1540" t="s">
        <v>4612</v>
      </c>
      <c r="K1540" t="str">
        <f t="shared" si="224"/>
        <v>11405</v>
      </c>
    </row>
    <row r="1541" spans="1:11" customFormat="1" x14ac:dyDescent="0.25">
      <c r="A1541" t="str">
        <f t="shared" si="218"/>
        <v>11</v>
      </c>
      <c r="B1541" t="s">
        <v>237</v>
      </c>
      <c r="C1541" t="str">
        <f t="shared" si="222"/>
        <v>020</v>
      </c>
      <c r="D1541" t="s">
        <v>257</v>
      </c>
      <c r="E1541" t="str">
        <f t="shared" si="223"/>
        <v>04</v>
      </c>
      <c r="F1541" t="str">
        <f>"014"</f>
        <v>014</v>
      </c>
      <c r="G1541" t="str">
        <f>""</f>
        <v/>
      </c>
      <c r="H1541" t="s">
        <v>0</v>
      </c>
      <c r="I1541" t="s">
        <v>1461</v>
      </c>
      <c r="J1541" t="s">
        <v>4612</v>
      </c>
      <c r="K1541" t="str">
        <f t="shared" si="224"/>
        <v>11405</v>
      </c>
    </row>
    <row r="1542" spans="1:11" customFormat="1" x14ac:dyDescent="0.25">
      <c r="A1542" t="str">
        <f t="shared" si="218"/>
        <v>11</v>
      </c>
      <c r="B1542" t="s">
        <v>237</v>
      </c>
      <c r="C1542" t="str">
        <f t="shared" si="222"/>
        <v>020</v>
      </c>
      <c r="D1542" t="s">
        <v>257</v>
      </c>
      <c r="E1542" t="str">
        <f t="shared" ref="E1542:E1557" si="225">"05"</f>
        <v>05</v>
      </c>
      <c r="F1542" t="str">
        <f>"001"</f>
        <v>001</v>
      </c>
      <c r="G1542" t="str">
        <f>""</f>
        <v/>
      </c>
      <c r="H1542" t="s">
        <v>1</v>
      </c>
      <c r="I1542" t="s">
        <v>1466</v>
      </c>
      <c r="J1542" t="s">
        <v>4617</v>
      </c>
      <c r="K1542" t="str">
        <f t="shared" ref="K1542:K1557" si="226">"11407"</f>
        <v>11407</v>
      </c>
    </row>
    <row r="1543" spans="1:11" customFormat="1" x14ac:dyDescent="0.25">
      <c r="A1543" t="str">
        <f t="shared" si="218"/>
        <v>11</v>
      </c>
      <c r="B1543" t="s">
        <v>237</v>
      </c>
      <c r="C1543" t="str">
        <f t="shared" si="222"/>
        <v>020</v>
      </c>
      <c r="D1543" t="s">
        <v>257</v>
      </c>
      <c r="E1543" t="str">
        <f t="shared" si="225"/>
        <v>05</v>
      </c>
      <c r="F1543" t="str">
        <f>"001"</f>
        <v>001</v>
      </c>
      <c r="G1543" t="str">
        <f>""</f>
        <v/>
      </c>
      <c r="H1543" t="s">
        <v>0</v>
      </c>
      <c r="I1543" t="s">
        <v>1466</v>
      </c>
      <c r="J1543" t="s">
        <v>4617</v>
      </c>
      <c r="K1543" t="str">
        <f t="shared" si="226"/>
        <v>11407</v>
      </c>
    </row>
    <row r="1544" spans="1:11" customFormat="1" x14ac:dyDescent="0.25">
      <c r="A1544" t="str">
        <f t="shared" si="218"/>
        <v>11</v>
      </c>
      <c r="B1544" t="s">
        <v>237</v>
      </c>
      <c r="C1544" t="str">
        <f t="shared" si="222"/>
        <v>020</v>
      </c>
      <c r="D1544" t="s">
        <v>257</v>
      </c>
      <c r="E1544" t="str">
        <f t="shared" si="225"/>
        <v>05</v>
      </c>
      <c r="F1544" t="str">
        <f>"002"</f>
        <v>002</v>
      </c>
      <c r="G1544" t="str">
        <f>""</f>
        <v/>
      </c>
      <c r="H1544" t="s">
        <v>3</v>
      </c>
      <c r="I1544" t="s">
        <v>1467</v>
      </c>
      <c r="J1544" t="s">
        <v>4618</v>
      </c>
      <c r="K1544" t="str">
        <f t="shared" si="226"/>
        <v>11407</v>
      </c>
    </row>
    <row r="1545" spans="1:11" customFormat="1" x14ac:dyDescent="0.25">
      <c r="A1545" t="str">
        <f t="shared" si="218"/>
        <v>11</v>
      </c>
      <c r="B1545" t="s">
        <v>237</v>
      </c>
      <c r="C1545" t="str">
        <f t="shared" si="222"/>
        <v>020</v>
      </c>
      <c r="D1545" t="s">
        <v>257</v>
      </c>
      <c r="E1545" t="str">
        <f t="shared" si="225"/>
        <v>05</v>
      </c>
      <c r="F1545" t="str">
        <f>"003"</f>
        <v>003</v>
      </c>
      <c r="G1545" t="str">
        <f>""</f>
        <v/>
      </c>
      <c r="H1545" t="s">
        <v>3</v>
      </c>
      <c r="I1545" t="s">
        <v>1467</v>
      </c>
      <c r="J1545" t="s">
        <v>4618</v>
      </c>
      <c r="K1545" t="str">
        <f t="shared" si="226"/>
        <v>11407</v>
      </c>
    </row>
    <row r="1546" spans="1:11" customFormat="1" x14ac:dyDescent="0.25">
      <c r="A1546" t="str">
        <f t="shared" si="218"/>
        <v>11</v>
      </c>
      <c r="B1546" t="s">
        <v>237</v>
      </c>
      <c r="C1546" t="str">
        <f t="shared" si="222"/>
        <v>020</v>
      </c>
      <c r="D1546" t="s">
        <v>257</v>
      </c>
      <c r="E1546" t="str">
        <f t="shared" si="225"/>
        <v>05</v>
      </c>
      <c r="F1546" t="str">
        <f>"004"</f>
        <v>004</v>
      </c>
      <c r="G1546" t="str">
        <f>""</f>
        <v/>
      </c>
      <c r="H1546" t="s">
        <v>3</v>
      </c>
      <c r="I1546" t="s">
        <v>1468</v>
      </c>
      <c r="J1546" t="s">
        <v>4619</v>
      </c>
      <c r="K1546" t="str">
        <f t="shared" si="226"/>
        <v>11407</v>
      </c>
    </row>
    <row r="1547" spans="1:11" customFormat="1" x14ac:dyDescent="0.25">
      <c r="A1547" t="str">
        <f t="shared" si="218"/>
        <v>11</v>
      </c>
      <c r="B1547" t="s">
        <v>237</v>
      </c>
      <c r="C1547" t="str">
        <f t="shared" si="222"/>
        <v>020</v>
      </c>
      <c r="D1547" t="s">
        <v>257</v>
      </c>
      <c r="E1547" t="str">
        <f t="shared" si="225"/>
        <v>05</v>
      </c>
      <c r="F1547" t="str">
        <f>"005"</f>
        <v>005</v>
      </c>
      <c r="G1547" t="str">
        <f>""</f>
        <v/>
      </c>
      <c r="H1547" t="s">
        <v>3</v>
      </c>
      <c r="I1547" t="s">
        <v>1468</v>
      </c>
      <c r="J1547" t="s">
        <v>4619</v>
      </c>
      <c r="K1547" t="str">
        <f t="shared" si="226"/>
        <v>11407</v>
      </c>
    </row>
    <row r="1548" spans="1:11" customFormat="1" x14ac:dyDescent="0.25">
      <c r="A1548" t="str">
        <f t="shared" si="218"/>
        <v>11</v>
      </c>
      <c r="B1548" t="s">
        <v>237</v>
      </c>
      <c r="C1548" t="str">
        <f t="shared" si="222"/>
        <v>020</v>
      </c>
      <c r="D1548" t="s">
        <v>257</v>
      </c>
      <c r="E1548" t="str">
        <f t="shared" si="225"/>
        <v>05</v>
      </c>
      <c r="F1548" t="str">
        <f>"006"</f>
        <v>006</v>
      </c>
      <c r="G1548" t="str">
        <f>""</f>
        <v/>
      </c>
      <c r="H1548" t="s">
        <v>1</v>
      </c>
      <c r="I1548" t="s">
        <v>1469</v>
      </c>
      <c r="J1548" t="s">
        <v>4620</v>
      </c>
      <c r="K1548" t="str">
        <f t="shared" si="226"/>
        <v>11407</v>
      </c>
    </row>
    <row r="1549" spans="1:11" customFormat="1" x14ac:dyDescent="0.25">
      <c r="A1549" t="str">
        <f t="shared" si="218"/>
        <v>11</v>
      </c>
      <c r="B1549" t="s">
        <v>237</v>
      </c>
      <c r="C1549" t="str">
        <f t="shared" si="222"/>
        <v>020</v>
      </c>
      <c r="D1549" t="s">
        <v>257</v>
      </c>
      <c r="E1549" t="str">
        <f t="shared" si="225"/>
        <v>05</v>
      </c>
      <c r="F1549" t="str">
        <f>"006"</f>
        <v>006</v>
      </c>
      <c r="G1549" t="str">
        <f>""</f>
        <v/>
      </c>
      <c r="H1549" t="s">
        <v>0</v>
      </c>
      <c r="I1549" t="s">
        <v>1469</v>
      </c>
      <c r="J1549" t="s">
        <v>4620</v>
      </c>
      <c r="K1549" t="str">
        <f t="shared" si="226"/>
        <v>11407</v>
      </c>
    </row>
    <row r="1550" spans="1:11" customFormat="1" x14ac:dyDescent="0.25">
      <c r="A1550" t="str">
        <f t="shared" si="218"/>
        <v>11</v>
      </c>
      <c r="B1550" t="s">
        <v>237</v>
      </c>
      <c r="C1550" t="str">
        <f t="shared" si="222"/>
        <v>020</v>
      </c>
      <c r="D1550" t="s">
        <v>257</v>
      </c>
      <c r="E1550" t="str">
        <f t="shared" si="225"/>
        <v>05</v>
      </c>
      <c r="F1550" t="str">
        <f>"007"</f>
        <v>007</v>
      </c>
      <c r="G1550" t="str">
        <f>""</f>
        <v/>
      </c>
      <c r="H1550" t="s">
        <v>3</v>
      </c>
      <c r="I1550" t="s">
        <v>1470</v>
      </c>
      <c r="J1550" t="s">
        <v>4621</v>
      </c>
      <c r="K1550" t="str">
        <f t="shared" si="226"/>
        <v>11407</v>
      </c>
    </row>
    <row r="1551" spans="1:11" customFormat="1" x14ac:dyDescent="0.25">
      <c r="A1551" t="str">
        <f t="shared" si="218"/>
        <v>11</v>
      </c>
      <c r="B1551" t="s">
        <v>237</v>
      </c>
      <c r="C1551" t="str">
        <f t="shared" si="222"/>
        <v>020</v>
      </c>
      <c r="D1551" t="s">
        <v>257</v>
      </c>
      <c r="E1551" t="str">
        <f t="shared" si="225"/>
        <v>05</v>
      </c>
      <c r="F1551" t="str">
        <f>"008"</f>
        <v>008</v>
      </c>
      <c r="G1551" t="str">
        <f>""</f>
        <v/>
      </c>
      <c r="H1551" t="s">
        <v>1</v>
      </c>
      <c r="I1551" t="s">
        <v>1470</v>
      </c>
      <c r="J1551" t="s">
        <v>4621</v>
      </c>
      <c r="K1551" t="str">
        <f t="shared" si="226"/>
        <v>11407</v>
      </c>
    </row>
    <row r="1552" spans="1:11" customFormat="1" x14ac:dyDescent="0.25">
      <c r="A1552" t="str">
        <f t="shared" si="218"/>
        <v>11</v>
      </c>
      <c r="B1552" t="s">
        <v>237</v>
      </c>
      <c r="C1552" t="str">
        <f t="shared" si="222"/>
        <v>020</v>
      </c>
      <c r="D1552" t="s">
        <v>257</v>
      </c>
      <c r="E1552" t="str">
        <f t="shared" si="225"/>
        <v>05</v>
      </c>
      <c r="F1552" t="str">
        <f>"008"</f>
        <v>008</v>
      </c>
      <c r="G1552" t="str">
        <f>""</f>
        <v/>
      </c>
      <c r="H1552" t="s">
        <v>0</v>
      </c>
      <c r="I1552" t="s">
        <v>1470</v>
      </c>
      <c r="J1552" t="s">
        <v>4621</v>
      </c>
      <c r="K1552" t="str">
        <f t="shared" si="226"/>
        <v>11407</v>
      </c>
    </row>
    <row r="1553" spans="1:11" customFormat="1" x14ac:dyDescent="0.25">
      <c r="A1553" t="str">
        <f t="shared" si="218"/>
        <v>11</v>
      </c>
      <c r="B1553" t="s">
        <v>237</v>
      </c>
      <c r="C1553" t="str">
        <f t="shared" si="222"/>
        <v>020</v>
      </c>
      <c r="D1553" t="s">
        <v>257</v>
      </c>
      <c r="E1553" t="str">
        <f t="shared" si="225"/>
        <v>05</v>
      </c>
      <c r="F1553" t="str">
        <f>"010"</f>
        <v>010</v>
      </c>
      <c r="G1553" t="str">
        <f>""</f>
        <v/>
      </c>
      <c r="H1553" t="s">
        <v>3</v>
      </c>
      <c r="I1553" t="s">
        <v>1471</v>
      </c>
      <c r="J1553" t="s">
        <v>4622</v>
      </c>
      <c r="K1553" t="str">
        <f t="shared" si="226"/>
        <v>11407</v>
      </c>
    </row>
    <row r="1554" spans="1:11" customFormat="1" x14ac:dyDescent="0.25">
      <c r="A1554" t="str">
        <f t="shared" si="218"/>
        <v>11</v>
      </c>
      <c r="B1554" t="s">
        <v>237</v>
      </c>
      <c r="C1554" t="str">
        <f t="shared" si="222"/>
        <v>020</v>
      </c>
      <c r="D1554" t="s">
        <v>257</v>
      </c>
      <c r="E1554" t="str">
        <f t="shared" si="225"/>
        <v>05</v>
      </c>
      <c r="F1554" t="str">
        <f>"011"</f>
        <v>011</v>
      </c>
      <c r="G1554" t="str">
        <f>""</f>
        <v/>
      </c>
      <c r="H1554" t="s">
        <v>3</v>
      </c>
      <c r="I1554" t="s">
        <v>1472</v>
      </c>
      <c r="J1554" t="s">
        <v>4623</v>
      </c>
      <c r="K1554" t="str">
        <f t="shared" si="226"/>
        <v>11407</v>
      </c>
    </row>
    <row r="1555" spans="1:11" customFormat="1" x14ac:dyDescent="0.25">
      <c r="A1555" t="str">
        <f t="shared" si="218"/>
        <v>11</v>
      </c>
      <c r="B1555" t="s">
        <v>237</v>
      </c>
      <c r="C1555" t="str">
        <f t="shared" si="222"/>
        <v>020</v>
      </c>
      <c r="D1555" t="s">
        <v>257</v>
      </c>
      <c r="E1555" t="str">
        <f t="shared" si="225"/>
        <v>05</v>
      </c>
      <c r="F1555" t="str">
        <f>"012"</f>
        <v>012</v>
      </c>
      <c r="G1555" t="str">
        <f>""</f>
        <v/>
      </c>
      <c r="H1555" t="s">
        <v>3</v>
      </c>
      <c r="I1555" t="s">
        <v>1473</v>
      </c>
      <c r="J1555" t="s">
        <v>4624</v>
      </c>
      <c r="K1555" t="str">
        <f t="shared" si="226"/>
        <v>11407</v>
      </c>
    </row>
    <row r="1556" spans="1:11" customFormat="1" x14ac:dyDescent="0.25">
      <c r="A1556" t="str">
        <f t="shared" ref="A1556:A1619" si="227">"11"</f>
        <v>11</v>
      </c>
      <c r="B1556" t="s">
        <v>237</v>
      </c>
      <c r="C1556" t="str">
        <f t="shared" si="222"/>
        <v>020</v>
      </c>
      <c r="D1556" t="s">
        <v>257</v>
      </c>
      <c r="E1556" t="str">
        <f t="shared" si="225"/>
        <v>05</v>
      </c>
      <c r="F1556" t="str">
        <f>"013"</f>
        <v>013</v>
      </c>
      <c r="G1556" t="str">
        <f>""</f>
        <v/>
      </c>
      <c r="H1556" t="s">
        <v>1</v>
      </c>
      <c r="I1556" t="s">
        <v>1467</v>
      </c>
      <c r="J1556" t="s">
        <v>4618</v>
      </c>
      <c r="K1556" t="str">
        <f t="shared" si="226"/>
        <v>11407</v>
      </c>
    </row>
    <row r="1557" spans="1:11" customFormat="1" x14ac:dyDescent="0.25">
      <c r="A1557" t="str">
        <f t="shared" si="227"/>
        <v>11</v>
      </c>
      <c r="B1557" t="s">
        <v>237</v>
      </c>
      <c r="C1557" t="str">
        <f t="shared" si="222"/>
        <v>020</v>
      </c>
      <c r="D1557" t="s">
        <v>257</v>
      </c>
      <c r="E1557" t="str">
        <f t="shared" si="225"/>
        <v>05</v>
      </c>
      <c r="F1557" t="str">
        <f>"013"</f>
        <v>013</v>
      </c>
      <c r="G1557" t="str">
        <f>""</f>
        <v/>
      </c>
      <c r="H1557" t="s">
        <v>0</v>
      </c>
      <c r="I1557" t="s">
        <v>1467</v>
      </c>
      <c r="J1557" t="s">
        <v>4618</v>
      </c>
      <c r="K1557" t="str">
        <f t="shared" si="226"/>
        <v>11407</v>
      </c>
    </row>
    <row r="1558" spans="1:11" customFormat="1" x14ac:dyDescent="0.25">
      <c r="A1558" t="str">
        <f t="shared" si="227"/>
        <v>11</v>
      </c>
      <c r="B1558" t="s">
        <v>237</v>
      </c>
      <c r="C1558" t="str">
        <f t="shared" si="222"/>
        <v>020</v>
      </c>
      <c r="D1558" t="s">
        <v>257</v>
      </c>
      <c r="E1558" t="str">
        <f t="shared" ref="E1558:E1621" si="228">"06"</f>
        <v>06</v>
      </c>
      <c r="F1558" t="str">
        <f>"001"</f>
        <v>001</v>
      </c>
      <c r="G1558" t="str">
        <f>""</f>
        <v/>
      </c>
      <c r="H1558" t="s">
        <v>1</v>
      </c>
      <c r="I1558" t="s">
        <v>1474</v>
      </c>
      <c r="J1558" t="s">
        <v>4625</v>
      </c>
      <c r="K1558" t="str">
        <f t="shared" ref="K1558:K1570" si="229">"11405"</f>
        <v>11405</v>
      </c>
    </row>
    <row r="1559" spans="1:11" customFormat="1" x14ac:dyDescent="0.25">
      <c r="A1559" t="str">
        <f t="shared" si="227"/>
        <v>11</v>
      </c>
      <c r="B1559" t="s">
        <v>237</v>
      </c>
      <c r="C1559" t="str">
        <f t="shared" si="222"/>
        <v>020</v>
      </c>
      <c r="D1559" t="s">
        <v>257</v>
      </c>
      <c r="E1559" t="str">
        <f t="shared" si="228"/>
        <v>06</v>
      </c>
      <c r="F1559" t="str">
        <f>"001"</f>
        <v>001</v>
      </c>
      <c r="G1559" t="str">
        <f>""</f>
        <v/>
      </c>
      <c r="H1559" t="s">
        <v>0</v>
      </c>
      <c r="I1559" t="s">
        <v>1474</v>
      </c>
      <c r="J1559" t="s">
        <v>4625</v>
      </c>
      <c r="K1559" t="str">
        <f t="shared" si="229"/>
        <v>11405</v>
      </c>
    </row>
    <row r="1560" spans="1:11" customFormat="1" x14ac:dyDescent="0.25">
      <c r="A1560" t="str">
        <f t="shared" si="227"/>
        <v>11</v>
      </c>
      <c r="B1560" t="s">
        <v>237</v>
      </c>
      <c r="C1560" t="str">
        <f t="shared" si="222"/>
        <v>020</v>
      </c>
      <c r="D1560" t="s">
        <v>257</v>
      </c>
      <c r="E1560" t="str">
        <f t="shared" si="228"/>
        <v>06</v>
      </c>
      <c r="F1560" t="str">
        <f>"002"</f>
        <v>002</v>
      </c>
      <c r="G1560" t="str">
        <f>""</f>
        <v/>
      </c>
      <c r="H1560" t="s">
        <v>1</v>
      </c>
      <c r="I1560" t="s">
        <v>1475</v>
      </c>
      <c r="J1560" t="s">
        <v>4626</v>
      </c>
      <c r="K1560" t="str">
        <f t="shared" si="229"/>
        <v>11405</v>
      </c>
    </row>
    <row r="1561" spans="1:11" customFormat="1" x14ac:dyDescent="0.25">
      <c r="A1561" t="str">
        <f t="shared" si="227"/>
        <v>11</v>
      </c>
      <c r="B1561" t="s">
        <v>237</v>
      </c>
      <c r="C1561" t="str">
        <f t="shared" si="222"/>
        <v>020</v>
      </c>
      <c r="D1561" t="s">
        <v>257</v>
      </c>
      <c r="E1561" t="str">
        <f t="shared" si="228"/>
        <v>06</v>
      </c>
      <c r="F1561" t="str">
        <f>"002"</f>
        <v>002</v>
      </c>
      <c r="G1561" t="str">
        <f>""</f>
        <v/>
      </c>
      <c r="H1561" t="s">
        <v>0</v>
      </c>
      <c r="I1561" t="s">
        <v>1475</v>
      </c>
      <c r="J1561" t="s">
        <v>4626</v>
      </c>
      <c r="K1561" t="str">
        <f t="shared" si="229"/>
        <v>11405</v>
      </c>
    </row>
    <row r="1562" spans="1:11" customFormat="1" x14ac:dyDescent="0.25">
      <c r="A1562" t="str">
        <f t="shared" si="227"/>
        <v>11</v>
      </c>
      <c r="B1562" t="s">
        <v>237</v>
      </c>
      <c r="C1562" t="str">
        <f t="shared" si="222"/>
        <v>020</v>
      </c>
      <c r="D1562" t="s">
        <v>257</v>
      </c>
      <c r="E1562" t="str">
        <f t="shared" si="228"/>
        <v>06</v>
      </c>
      <c r="F1562" t="str">
        <f>"003"</f>
        <v>003</v>
      </c>
      <c r="G1562" t="str">
        <f>""</f>
        <v/>
      </c>
      <c r="H1562" t="s">
        <v>3</v>
      </c>
      <c r="I1562" t="s">
        <v>1476</v>
      </c>
      <c r="J1562" t="s">
        <v>4627</v>
      </c>
      <c r="K1562" t="str">
        <f t="shared" si="229"/>
        <v>11405</v>
      </c>
    </row>
    <row r="1563" spans="1:11" customFormat="1" x14ac:dyDescent="0.25">
      <c r="A1563" t="str">
        <f t="shared" si="227"/>
        <v>11</v>
      </c>
      <c r="B1563" t="s">
        <v>237</v>
      </c>
      <c r="C1563" t="str">
        <f t="shared" si="222"/>
        <v>020</v>
      </c>
      <c r="D1563" t="s">
        <v>257</v>
      </c>
      <c r="E1563" t="str">
        <f t="shared" si="228"/>
        <v>06</v>
      </c>
      <c r="F1563" t="str">
        <f>"004"</f>
        <v>004</v>
      </c>
      <c r="G1563" t="str">
        <f>""</f>
        <v/>
      </c>
      <c r="H1563" t="s">
        <v>3</v>
      </c>
      <c r="I1563" t="s">
        <v>1477</v>
      </c>
      <c r="J1563" t="s">
        <v>4628</v>
      </c>
      <c r="K1563" t="str">
        <f t="shared" si="229"/>
        <v>11405</v>
      </c>
    </row>
    <row r="1564" spans="1:11" customFormat="1" x14ac:dyDescent="0.25">
      <c r="A1564" t="str">
        <f t="shared" si="227"/>
        <v>11</v>
      </c>
      <c r="B1564" t="s">
        <v>237</v>
      </c>
      <c r="C1564" t="str">
        <f t="shared" si="222"/>
        <v>020</v>
      </c>
      <c r="D1564" t="s">
        <v>257</v>
      </c>
      <c r="E1564" t="str">
        <f t="shared" si="228"/>
        <v>06</v>
      </c>
      <c r="F1564" t="str">
        <f>"005"</f>
        <v>005</v>
      </c>
      <c r="G1564" t="str">
        <f>""</f>
        <v/>
      </c>
      <c r="H1564" t="s">
        <v>3</v>
      </c>
      <c r="I1564" t="s">
        <v>1478</v>
      </c>
      <c r="J1564" t="s">
        <v>4629</v>
      </c>
      <c r="K1564" t="str">
        <f t="shared" si="229"/>
        <v>11405</v>
      </c>
    </row>
    <row r="1565" spans="1:11" customFormat="1" x14ac:dyDescent="0.25">
      <c r="A1565" t="str">
        <f t="shared" si="227"/>
        <v>11</v>
      </c>
      <c r="B1565" t="s">
        <v>237</v>
      </c>
      <c r="C1565" t="str">
        <f t="shared" si="222"/>
        <v>020</v>
      </c>
      <c r="D1565" t="s">
        <v>257</v>
      </c>
      <c r="E1565" t="str">
        <f t="shared" si="228"/>
        <v>06</v>
      </c>
      <c r="F1565" t="str">
        <f>"006"</f>
        <v>006</v>
      </c>
      <c r="G1565" t="str">
        <f>""</f>
        <v/>
      </c>
      <c r="H1565" t="s">
        <v>3</v>
      </c>
      <c r="I1565" t="s">
        <v>1479</v>
      </c>
      <c r="J1565" t="s">
        <v>4630</v>
      </c>
      <c r="K1565" t="str">
        <f t="shared" si="229"/>
        <v>11405</v>
      </c>
    </row>
    <row r="1566" spans="1:11" customFormat="1" x14ac:dyDescent="0.25">
      <c r="A1566" t="str">
        <f t="shared" si="227"/>
        <v>11</v>
      </c>
      <c r="B1566" t="s">
        <v>237</v>
      </c>
      <c r="C1566" t="str">
        <f t="shared" si="222"/>
        <v>020</v>
      </c>
      <c r="D1566" t="s">
        <v>257</v>
      </c>
      <c r="E1566" t="str">
        <f t="shared" si="228"/>
        <v>06</v>
      </c>
      <c r="F1566" t="str">
        <f>"007"</f>
        <v>007</v>
      </c>
      <c r="G1566" t="str">
        <f>""</f>
        <v/>
      </c>
      <c r="H1566" t="s">
        <v>1</v>
      </c>
      <c r="I1566" t="s">
        <v>1480</v>
      </c>
      <c r="J1566" t="s">
        <v>4631</v>
      </c>
      <c r="K1566" t="str">
        <f t="shared" si="229"/>
        <v>11405</v>
      </c>
    </row>
    <row r="1567" spans="1:11" customFormat="1" x14ac:dyDescent="0.25">
      <c r="A1567" t="str">
        <f t="shared" si="227"/>
        <v>11</v>
      </c>
      <c r="B1567" t="s">
        <v>237</v>
      </c>
      <c r="C1567" t="str">
        <f t="shared" si="222"/>
        <v>020</v>
      </c>
      <c r="D1567" t="s">
        <v>257</v>
      </c>
      <c r="E1567" t="str">
        <f t="shared" si="228"/>
        <v>06</v>
      </c>
      <c r="F1567" t="str">
        <f>"007"</f>
        <v>007</v>
      </c>
      <c r="G1567" t="str">
        <f>""</f>
        <v/>
      </c>
      <c r="H1567" t="s">
        <v>0</v>
      </c>
      <c r="I1567" t="s">
        <v>1480</v>
      </c>
      <c r="J1567" t="s">
        <v>4631</v>
      </c>
      <c r="K1567" t="str">
        <f t="shared" si="229"/>
        <v>11405</v>
      </c>
    </row>
    <row r="1568" spans="1:11" customFormat="1" x14ac:dyDescent="0.25">
      <c r="A1568" t="str">
        <f t="shared" si="227"/>
        <v>11</v>
      </c>
      <c r="B1568" t="s">
        <v>237</v>
      </c>
      <c r="C1568" t="str">
        <f t="shared" si="222"/>
        <v>020</v>
      </c>
      <c r="D1568" t="s">
        <v>257</v>
      </c>
      <c r="E1568" t="str">
        <f t="shared" si="228"/>
        <v>06</v>
      </c>
      <c r="F1568" t="str">
        <f>"008"</f>
        <v>008</v>
      </c>
      <c r="G1568" t="str">
        <f>""</f>
        <v/>
      </c>
      <c r="H1568" t="s">
        <v>3</v>
      </c>
      <c r="I1568" t="s">
        <v>1477</v>
      </c>
      <c r="J1568" t="s">
        <v>4628</v>
      </c>
      <c r="K1568" t="str">
        <f t="shared" si="229"/>
        <v>11405</v>
      </c>
    </row>
    <row r="1569" spans="1:11" customFormat="1" x14ac:dyDescent="0.25">
      <c r="A1569" t="str">
        <f t="shared" si="227"/>
        <v>11</v>
      </c>
      <c r="B1569" t="s">
        <v>237</v>
      </c>
      <c r="C1569" t="str">
        <f t="shared" si="222"/>
        <v>020</v>
      </c>
      <c r="D1569" t="s">
        <v>257</v>
      </c>
      <c r="E1569" t="str">
        <f t="shared" si="228"/>
        <v>06</v>
      </c>
      <c r="F1569" t="str">
        <f>"009"</f>
        <v>009</v>
      </c>
      <c r="G1569" t="str">
        <f>""</f>
        <v/>
      </c>
      <c r="H1569" t="s">
        <v>3</v>
      </c>
      <c r="I1569" t="s">
        <v>1477</v>
      </c>
      <c r="J1569" t="s">
        <v>4628</v>
      </c>
      <c r="K1569" t="str">
        <f t="shared" si="229"/>
        <v>11405</v>
      </c>
    </row>
    <row r="1570" spans="1:11" customFormat="1" x14ac:dyDescent="0.25">
      <c r="A1570" t="str">
        <f t="shared" si="227"/>
        <v>11</v>
      </c>
      <c r="B1570" t="s">
        <v>237</v>
      </c>
      <c r="C1570" t="str">
        <f t="shared" si="222"/>
        <v>020</v>
      </c>
      <c r="D1570" t="s">
        <v>257</v>
      </c>
      <c r="E1570" t="str">
        <f t="shared" si="228"/>
        <v>06</v>
      </c>
      <c r="F1570" t="str">
        <f>"010"</f>
        <v>010</v>
      </c>
      <c r="G1570" t="str">
        <f>""</f>
        <v/>
      </c>
      <c r="H1570" t="s">
        <v>3</v>
      </c>
      <c r="I1570" t="s">
        <v>1479</v>
      </c>
      <c r="J1570" t="s">
        <v>4630</v>
      </c>
      <c r="K1570" t="str">
        <f t="shared" si="229"/>
        <v>11405</v>
      </c>
    </row>
    <row r="1571" spans="1:11" customFormat="1" x14ac:dyDescent="0.25">
      <c r="A1571" t="str">
        <f t="shared" si="227"/>
        <v>11</v>
      </c>
      <c r="B1571" t="s">
        <v>237</v>
      </c>
      <c r="C1571" t="str">
        <f t="shared" si="222"/>
        <v>020</v>
      </c>
      <c r="D1571" t="s">
        <v>257</v>
      </c>
      <c r="E1571" t="str">
        <f t="shared" si="228"/>
        <v>06</v>
      </c>
      <c r="F1571" t="str">
        <f>"011"</f>
        <v>011</v>
      </c>
      <c r="G1571" t="str">
        <f>""</f>
        <v/>
      </c>
      <c r="H1571" t="s">
        <v>1</v>
      </c>
      <c r="I1571" t="s">
        <v>1481</v>
      </c>
      <c r="J1571" t="s">
        <v>4632</v>
      </c>
      <c r="K1571" t="str">
        <f t="shared" ref="K1571:K1597" si="230">"11406"</f>
        <v>11406</v>
      </c>
    </row>
    <row r="1572" spans="1:11" customFormat="1" x14ac:dyDescent="0.25">
      <c r="A1572" t="str">
        <f t="shared" si="227"/>
        <v>11</v>
      </c>
      <c r="B1572" t="s">
        <v>237</v>
      </c>
      <c r="C1572" t="str">
        <f t="shared" si="222"/>
        <v>020</v>
      </c>
      <c r="D1572" t="s">
        <v>257</v>
      </c>
      <c r="E1572" t="str">
        <f t="shared" si="228"/>
        <v>06</v>
      </c>
      <c r="F1572" t="str">
        <f>"011"</f>
        <v>011</v>
      </c>
      <c r="G1572" t="str">
        <f>""</f>
        <v/>
      </c>
      <c r="H1572" t="s">
        <v>0</v>
      </c>
      <c r="I1572" t="s">
        <v>1481</v>
      </c>
      <c r="J1572" t="s">
        <v>4632</v>
      </c>
      <c r="K1572" t="str">
        <f t="shared" si="230"/>
        <v>11406</v>
      </c>
    </row>
    <row r="1573" spans="1:11" customFormat="1" x14ac:dyDescent="0.25">
      <c r="A1573" t="str">
        <f t="shared" si="227"/>
        <v>11</v>
      </c>
      <c r="B1573" t="s">
        <v>237</v>
      </c>
      <c r="C1573" t="str">
        <f t="shared" si="222"/>
        <v>020</v>
      </c>
      <c r="D1573" t="s">
        <v>257</v>
      </c>
      <c r="E1573" t="str">
        <f t="shared" si="228"/>
        <v>06</v>
      </c>
      <c r="F1573" t="str">
        <f>"013"</f>
        <v>013</v>
      </c>
      <c r="G1573" t="str">
        <f>""</f>
        <v/>
      </c>
      <c r="H1573" t="s">
        <v>3</v>
      </c>
      <c r="I1573" t="s">
        <v>1482</v>
      </c>
      <c r="J1573" t="s">
        <v>4633</v>
      </c>
      <c r="K1573" t="str">
        <f t="shared" si="230"/>
        <v>11406</v>
      </c>
    </row>
    <row r="1574" spans="1:11" customFormat="1" x14ac:dyDescent="0.25">
      <c r="A1574" t="str">
        <f t="shared" si="227"/>
        <v>11</v>
      </c>
      <c r="B1574" t="s">
        <v>237</v>
      </c>
      <c r="C1574" t="str">
        <f t="shared" ref="C1574:C1637" si="231">"020"</f>
        <v>020</v>
      </c>
      <c r="D1574" t="s">
        <v>257</v>
      </c>
      <c r="E1574" t="str">
        <f t="shared" si="228"/>
        <v>06</v>
      </c>
      <c r="F1574" t="str">
        <f>"014"</f>
        <v>014</v>
      </c>
      <c r="G1574" t="str">
        <f>""</f>
        <v/>
      </c>
      <c r="H1574" t="s">
        <v>1</v>
      </c>
      <c r="I1574" t="s">
        <v>1483</v>
      </c>
      <c r="J1574" t="s">
        <v>4634</v>
      </c>
      <c r="K1574" t="str">
        <f t="shared" si="230"/>
        <v>11406</v>
      </c>
    </row>
    <row r="1575" spans="1:11" customFormat="1" x14ac:dyDescent="0.25">
      <c r="A1575" t="str">
        <f t="shared" si="227"/>
        <v>11</v>
      </c>
      <c r="B1575" t="s">
        <v>237</v>
      </c>
      <c r="C1575" t="str">
        <f t="shared" si="231"/>
        <v>020</v>
      </c>
      <c r="D1575" t="s">
        <v>257</v>
      </c>
      <c r="E1575" t="str">
        <f t="shared" si="228"/>
        <v>06</v>
      </c>
      <c r="F1575" t="str">
        <f>"014"</f>
        <v>014</v>
      </c>
      <c r="G1575" t="str">
        <f>""</f>
        <v/>
      </c>
      <c r="H1575" t="s">
        <v>0</v>
      </c>
      <c r="I1575" t="s">
        <v>1483</v>
      </c>
      <c r="J1575" t="s">
        <v>4634</v>
      </c>
      <c r="K1575" t="str">
        <f t="shared" si="230"/>
        <v>11406</v>
      </c>
    </row>
    <row r="1576" spans="1:11" customFormat="1" x14ac:dyDescent="0.25">
      <c r="A1576" t="str">
        <f t="shared" si="227"/>
        <v>11</v>
      </c>
      <c r="B1576" t="s">
        <v>237</v>
      </c>
      <c r="C1576" t="str">
        <f t="shared" si="231"/>
        <v>020</v>
      </c>
      <c r="D1576" t="s">
        <v>257</v>
      </c>
      <c r="E1576" t="str">
        <f t="shared" si="228"/>
        <v>06</v>
      </c>
      <c r="F1576" t="str">
        <f>"016"</f>
        <v>016</v>
      </c>
      <c r="G1576" t="str">
        <f>""</f>
        <v/>
      </c>
      <c r="H1576" t="s">
        <v>1</v>
      </c>
      <c r="I1576" t="s">
        <v>1484</v>
      </c>
      <c r="J1576" t="s">
        <v>4635</v>
      </c>
      <c r="K1576" t="str">
        <f t="shared" si="230"/>
        <v>11406</v>
      </c>
    </row>
    <row r="1577" spans="1:11" customFormat="1" x14ac:dyDescent="0.25">
      <c r="A1577" t="str">
        <f t="shared" si="227"/>
        <v>11</v>
      </c>
      <c r="B1577" t="s">
        <v>237</v>
      </c>
      <c r="C1577" t="str">
        <f t="shared" si="231"/>
        <v>020</v>
      </c>
      <c r="D1577" t="s">
        <v>257</v>
      </c>
      <c r="E1577" t="str">
        <f t="shared" si="228"/>
        <v>06</v>
      </c>
      <c r="F1577" t="str">
        <f>"016"</f>
        <v>016</v>
      </c>
      <c r="G1577" t="str">
        <f>""</f>
        <v/>
      </c>
      <c r="H1577" t="s">
        <v>0</v>
      </c>
      <c r="I1577" t="s">
        <v>1484</v>
      </c>
      <c r="J1577" t="s">
        <v>4635</v>
      </c>
      <c r="K1577" t="str">
        <f t="shared" si="230"/>
        <v>11406</v>
      </c>
    </row>
    <row r="1578" spans="1:11" customFormat="1" x14ac:dyDescent="0.25">
      <c r="A1578" t="str">
        <f t="shared" si="227"/>
        <v>11</v>
      </c>
      <c r="B1578" t="s">
        <v>237</v>
      </c>
      <c r="C1578" t="str">
        <f t="shared" si="231"/>
        <v>020</v>
      </c>
      <c r="D1578" t="s">
        <v>257</v>
      </c>
      <c r="E1578" t="str">
        <f t="shared" si="228"/>
        <v>06</v>
      </c>
      <c r="F1578" t="str">
        <f>"017"</f>
        <v>017</v>
      </c>
      <c r="G1578" t="str">
        <f>""</f>
        <v/>
      </c>
      <c r="H1578" t="s">
        <v>1</v>
      </c>
      <c r="I1578" t="s">
        <v>1485</v>
      </c>
      <c r="J1578" t="s">
        <v>4636</v>
      </c>
      <c r="K1578" t="str">
        <f t="shared" si="230"/>
        <v>11406</v>
      </c>
    </row>
    <row r="1579" spans="1:11" customFormat="1" x14ac:dyDescent="0.25">
      <c r="A1579" t="str">
        <f t="shared" si="227"/>
        <v>11</v>
      </c>
      <c r="B1579" t="s">
        <v>237</v>
      </c>
      <c r="C1579" t="str">
        <f t="shared" si="231"/>
        <v>020</v>
      </c>
      <c r="D1579" t="s">
        <v>257</v>
      </c>
      <c r="E1579" t="str">
        <f t="shared" si="228"/>
        <v>06</v>
      </c>
      <c r="F1579" t="str">
        <f>"017"</f>
        <v>017</v>
      </c>
      <c r="G1579" t="str">
        <f>""</f>
        <v/>
      </c>
      <c r="H1579" t="s">
        <v>0</v>
      </c>
      <c r="I1579" t="s">
        <v>1485</v>
      </c>
      <c r="J1579" t="s">
        <v>4636</v>
      </c>
      <c r="K1579" t="str">
        <f t="shared" si="230"/>
        <v>11406</v>
      </c>
    </row>
    <row r="1580" spans="1:11" customFormat="1" x14ac:dyDescent="0.25">
      <c r="A1580" t="str">
        <f t="shared" si="227"/>
        <v>11</v>
      </c>
      <c r="B1580" t="s">
        <v>237</v>
      </c>
      <c r="C1580" t="str">
        <f t="shared" si="231"/>
        <v>020</v>
      </c>
      <c r="D1580" t="s">
        <v>257</v>
      </c>
      <c r="E1580" t="str">
        <f t="shared" si="228"/>
        <v>06</v>
      </c>
      <c r="F1580" t="str">
        <f>"018"</f>
        <v>018</v>
      </c>
      <c r="G1580" t="str">
        <f>""</f>
        <v/>
      </c>
      <c r="H1580" t="s">
        <v>1</v>
      </c>
      <c r="I1580" t="s">
        <v>1486</v>
      </c>
      <c r="J1580" t="s">
        <v>4637</v>
      </c>
      <c r="K1580" t="str">
        <f t="shared" si="230"/>
        <v>11406</v>
      </c>
    </row>
    <row r="1581" spans="1:11" customFormat="1" x14ac:dyDescent="0.25">
      <c r="A1581" t="str">
        <f t="shared" si="227"/>
        <v>11</v>
      </c>
      <c r="B1581" t="s">
        <v>237</v>
      </c>
      <c r="C1581" t="str">
        <f t="shared" si="231"/>
        <v>020</v>
      </c>
      <c r="D1581" t="s">
        <v>257</v>
      </c>
      <c r="E1581" t="str">
        <f t="shared" si="228"/>
        <v>06</v>
      </c>
      <c r="F1581" t="str">
        <f>"018"</f>
        <v>018</v>
      </c>
      <c r="G1581" t="str">
        <f>""</f>
        <v/>
      </c>
      <c r="H1581" t="s">
        <v>0</v>
      </c>
      <c r="I1581" t="s">
        <v>1486</v>
      </c>
      <c r="J1581" t="s">
        <v>4637</v>
      </c>
      <c r="K1581" t="str">
        <f t="shared" si="230"/>
        <v>11406</v>
      </c>
    </row>
    <row r="1582" spans="1:11" customFormat="1" x14ac:dyDescent="0.25">
      <c r="A1582" t="str">
        <f t="shared" si="227"/>
        <v>11</v>
      </c>
      <c r="B1582" t="s">
        <v>237</v>
      </c>
      <c r="C1582" t="str">
        <f t="shared" si="231"/>
        <v>020</v>
      </c>
      <c r="D1582" t="s">
        <v>257</v>
      </c>
      <c r="E1582" t="str">
        <f t="shared" si="228"/>
        <v>06</v>
      </c>
      <c r="F1582" t="str">
        <f>"019"</f>
        <v>019</v>
      </c>
      <c r="G1582" t="str">
        <f>""</f>
        <v/>
      </c>
      <c r="H1582" t="s">
        <v>1</v>
      </c>
      <c r="I1582" t="s">
        <v>1487</v>
      </c>
      <c r="J1582" t="s">
        <v>4638</v>
      </c>
      <c r="K1582" t="str">
        <f t="shared" si="230"/>
        <v>11406</v>
      </c>
    </row>
    <row r="1583" spans="1:11" customFormat="1" x14ac:dyDescent="0.25">
      <c r="A1583" t="str">
        <f t="shared" si="227"/>
        <v>11</v>
      </c>
      <c r="B1583" t="s">
        <v>237</v>
      </c>
      <c r="C1583" t="str">
        <f t="shared" si="231"/>
        <v>020</v>
      </c>
      <c r="D1583" t="s">
        <v>257</v>
      </c>
      <c r="E1583" t="str">
        <f t="shared" si="228"/>
        <v>06</v>
      </c>
      <c r="F1583" t="str">
        <f>"019"</f>
        <v>019</v>
      </c>
      <c r="G1583" t="str">
        <f>""</f>
        <v/>
      </c>
      <c r="H1583" t="s">
        <v>0</v>
      </c>
      <c r="I1583" t="s">
        <v>1487</v>
      </c>
      <c r="J1583" t="s">
        <v>4638</v>
      </c>
      <c r="K1583" t="str">
        <f t="shared" si="230"/>
        <v>11406</v>
      </c>
    </row>
    <row r="1584" spans="1:11" customFormat="1" x14ac:dyDescent="0.25">
      <c r="A1584" t="str">
        <f t="shared" si="227"/>
        <v>11</v>
      </c>
      <c r="B1584" t="s">
        <v>237</v>
      </c>
      <c r="C1584" t="str">
        <f t="shared" si="231"/>
        <v>020</v>
      </c>
      <c r="D1584" t="s">
        <v>257</v>
      </c>
      <c r="E1584" t="str">
        <f t="shared" si="228"/>
        <v>06</v>
      </c>
      <c r="F1584" t="str">
        <f>"020"</f>
        <v>020</v>
      </c>
      <c r="G1584" t="str">
        <f>""</f>
        <v/>
      </c>
      <c r="H1584" t="s">
        <v>1</v>
      </c>
      <c r="I1584" t="s">
        <v>1481</v>
      </c>
      <c r="J1584" t="s">
        <v>4632</v>
      </c>
      <c r="K1584" t="str">
        <f t="shared" si="230"/>
        <v>11406</v>
      </c>
    </row>
    <row r="1585" spans="1:11" customFormat="1" x14ac:dyDescent="0.25">
      <c r="A1585" t="str">
        <f t="shared" si="227"/>
        <v>11</v>
      </c>
      <c r="B1585" t="s">
        <v>237</v>
      </c>
      <c r="C1585" t="str">
        <f t="shared" si="231"/>
        <v>020</v>
      </c>
      <c r="D1585" t="s">
        <v>257</v>
      </c>
      <c r="E1585" t="str">
        <f t="shared" si="228"/>
        <v>06</v>
      </c>
      <c r="F1585" t="str">
        <f>"020"</f>
        <v>020</v>
      </c>
      <c r="G1585" t="str">
        <f>""</f>
        <v/>
      </c>
      <c r="H1585" t="s">
        <v>0</v>
      </c>
      <c r="I1585" t="s">
        <v>1481</v>
      </c>
      <c r="J1585" t="s">
        <v>4632</v>
      </c>
      <c r="K1585" t="str">
        <f t="shared" si="230"/>
        <v>11406</v>
      </c>
    </row>
    <row r="1586" spans="1:11" customFormat="1" x14ac:dyDescent="0.25">
      <c r="A1586" t="str">
        <f t="shared" si="227"/>
        <v>11</v>
      </c>
      <c r="B1586" t="s">
        <v>237</v>
      </c>
      <c r="C1586" t="str">
        <f t="shared" si="231"/>
        <v>020</v>
      </c>
      <c r="D1586" t="s">
        <v>257</v>
      </c>
      <c r="E1586" t="str">
        <f t="shared" si="228"/>
        <v>06</v>
      </c>
      <c r="F1586" t="str">
        <f>"021"</f>
        <v>021</v>
      </c>
      <c r="G1586" t="str">
        <f>""</f>
        <v/>
      </c>
      <c r="H1586" t="s">
        <v>1</v>
      </c>
      <c r="I1586" t="s">
        <v>1487</v>
      </c>
      <c r="J1586" t="s">
        <v>4638</v>
      </c>
      <c r="K1586" t="str">
        <f t="shared" si="230"/>
        <v>11406</v>
      </c>
    </row>
    <row r="1587" spans="1:11" customFormat="1" x14ac:dyDescent="0.25">
      <c r="A1587" t="str">
        <f t="shared" si="227"/>
        <v>11</v>
      </c>
      <c r="B1587" t="s">
        <v>237</v>
      </c>
      <c r="C1587" t="str">
        <f t="shared" si="231"/>
        <v>020</v>
      </c>
      <c r="D1587" t="s">
        <v>257</v>
      </c>
      <c r="E1587" t="str">
        <f t="shared" si="228"/>
        <v>06</v>
      </c>
      <c r="F1587" t="str">
        <f>"021"</f>
        <v>021</v>
      </c>
      <c r="G1587" t="str">
        <f>""</f>
        <v/>
      </c>
      <c r="H1587" t="s">
        <v>0</v>
      </c>
      <c r="I1587" t="s">
        <v>1487</v>
      </c>
      <c r="J1587" t="s">
        <v>4638</v>
      </c>
      <c r="K1587" t="str">
        <f t="shared" si="230"/>
        <v>11406</v>
      </c>
    </row>
    <row r="1588" spans="1:11" customFormat="1" x14ac:dyDescent="0.25">
      <c r="A1588" t="str">
        <f t="shared" si="227"/>
        <v>11</v>
      </c>
      <c r="B1588" t="s">
        <v>237</v>
      </c>
      <c r="C1588" t="str">
        <f t="shared" si="231"/>
        <v>020</v>
      </c>
      <c r="D1588" t="s">
        <v>257</v>
      </c>
      <c r="E1588" t="str">
        <f t="shared" si="228"/>
        <v>06</v>
      </c>
      <c r="F1588" t="str">
        <f>"022"</f>
        <v>022</v>
      </c>
      <c r="G1588" t="str">
        <f>""</f>
        <v/>
      </c>
      <c r="H1588" t="s">
        <v>3</v>
      </c>
      <c r="I1588" t="s">
        <v>1487</v>
      </c>
      <c r="J1588" t="s">
        <v>4638</v>
      </c>
      <c r="K1588" t="str">
        <f t="shared" si="230"/>
        <v>11406</v>
      </c>
    </row>
    <row r="1589" spans="1:11" customFormat="1" x14ac:dyDescent="0.25">
      <c r="A1589" t="str">
        <f t="shared" si="227"/>
        <v>11</v>
      </c>
      <c r="B1589" t="s">
        <v>237</v>
      </c>
      <c r="C1589" t="str">
        <f t="shared" si="231"/>
        <v>020</v>
      </c>
      <c r="D1589" t="s">
        <v>257</v>
      </c>
      <c r="E1589" t="str">
        <f t="shared" si="228"/>
        <v>06</v>
      </c>
      <c r="F1589" t="str">
        <f>"023"</f>
        <v>023</v>
      </c>
      <c r="G1589" t="str">
        <f>""</f>
        <v/>
      </c>
      <c r="H1589" t="s">
        <v>1</v>
      </c>
      <c r="I1589" t="s">
        <v>1488</v>
      </c>
      <c r="J1589" t="s">
        <v>4639</v>
      </c>
      <c r="K1589" t="str">
        <f t="shared" si="230"/>
        <v>11406</v>
      </c>
    </row>
    <row r="1590" spans="1:11" customFormat="1" x14ac:dyDescent="0.25">
      <c r="A1590" t="str">
        <f t="shared" si="227"/>
        <v>11</v>
      </c>
      <c r="B1590" t="s">
        <v>237</v>
      </c>
      <c r="C1590" t="str">
        <f t="shared" si="231"/>
        <v>020</v>
      </c>
      <c r="D1590" t="s">
        <v>257</v>
      </c>
      <c r="E1590" t="str">
        <f t="shared" si="228"/>
        <v>06</v>
      </c>
      <c r="F1590" t="str">
        <f>"023"</f>
        <v>023</v>
      </c>
      <c r="G1590" t="str">
        <f>""</f>
        <v/>
      </c>
      <c r="H1590" t="s">
        <v>0</v>
      </c>
      <c r="I1590" t="s">
        <v>1488</v>
      </c>
      <c r="J1590" t="s">
        <v>4639</v>
      </c>
      <c r="K1590" t="str">
        <f t="shared" si="230"/>
        <v>11406</v>
      </c>
    </row>
    <row r="1591" spans="1:11" customFormat="1" x14ac:dyDescent="0.25">
      <c r="A1591" t="str">
        <f t="shared" si="227"/>
        <v>11</v>
      </c>
      <c r="B1591" t="s">
        <v>237</v>
      </c>
      <c r="C1591" t="str">
        <f t="shared" si="231"/>
        <v>020</v>
      </c>
      <c r="D1591" t="s">
        <v>257</v>
      </c>
      <c r="E1591" t="str">
        <f t="shared" si="228"/>
        <v>06</v>
      </c>
      <c r="F1591" t="str">
        <f>"024"</f>
        <v>024</v>
      </c>
      <c r="G1591" t="str">
        <f>""</f>
        <v/>
      </c>
      <c r="H1591" t="s">
        <v>1</v>
      </c>
      <c r="I1591" t="s">
        <v>1489</v>
      </c>
      <c r="J1591" t="s">
        <v>4640</v>
      </c>
      <c r="K1591" t="str">
        <f t="shared" si="230"/>
        <v>11406</v>
      </c>
    </row>
    <row r="1592" spans="1:11" customFormat="1" x14ac:dyDescent="0.25">
      <c r="A1592" t="str">
        <f t="shared" si="227"/>
        <v>11</v>
      </c>
      <c r="B1592" t="s">
        <v>237</v>
      </c>
      <c r="C1592" t="str">
        <f t="shared" si="231"/>
        <v>020</v>
      </c>
      <c r="D1592" t="s">
        <v>257</v>
      </c>
      <c r="E1592" t="str">
        <f t="shared" si="228"/>
        <v>06</v>
      </c>
      <c r="F1592" t="str">
        <f>"024"</f>
        <v>024</v>
      </c>
      <c r="G1592" t="str">
        <f>""</f>
        <v/>
      </c>
      <c r="H1592" t="s">
        <v>0</v>
      </c>
      <c r="I1592" t="s">
        <v>1489</v>
      </c>
      <c r="J1592" t="s">
        <v>4640</v>
      </c>
      <c r="K1592" t="str">
        <f t="shared" si="230"/>
        <v>11406</v>
      </c>
    </row>
    <row r="1593" spans="1:11" customFormat="1" x14ac:dyDescent="0.25">
      <c r="A1593" t="str">
        <f t="shared" si="227"/>
        <v>11</v>
      </c>
      <c r="B1593" t="s">
        <v>237</v>
      </c>
      <c r="C1593" t="str">
        <f t="shared" si="231"/>
        <v>020</v>
      </c>
      <c r="D1593" t="s">
        <v>257</v>
      </c>
      <c r="E1593" t="str">
        <f t="shared" si="228"/>
        <v>06</v>
      </c>
      <c r="F1593" t="str">
        <f>"025"</f>
        <v>025</v>
      </c>
      <c r="G1593" t="str">
        <f>""</f>
        <v/>
      </c>
      <c r="H1593" t="s">
        <v>1</v>
      </c>
      <c r="I1593" t="s">
        <v>1490</v>
      </c>
      <c r="J1593" t="s">
        <v>4641</v>
      </c>
      <c r="K1593" t="str">
        <f t="shared" si="230"/>
        <v>11406</v>
      </c>
    </row>
    <row r="1594" spans="1:11" customFormat="1" x14ac:dyDescent="0.25">
      <c r="A1594" t="str">
        <f t="shared" si="227"/>
        <v>11</v>
      </c>
      <c r="B1594" t="s">
        <v>237</v>
      </c>
      <c r="C1594" t="str">
        <f t="shared" si="231"/>
        <v>020</v>
      </c>
      <c r="D1594" t="s">
        <v>257</v>
      </c>
      <c r="E1594" t="str">
        <f t="shared" si="228"/>
        <v>06</v>
      </c>
      <c r="F1594" t="str">
        <f>"025"</f>
        <v>025</v>
      </c>
      <c r="G1594" t="str">
        <f>""</f>
        <v/>
      </c>
      <c r="H1594" t="s">
        <v>0</v>
      </c>
      <c r="I1594" t="s">
        <v>1490</v>
      </c>
      <c r="J1594" t="s">
        <v>4641</v>
      </c>
      <c r="K1594" t="str">
        <f t="shared" si="230"/>
        <v>11406</v>
      </c>
    </row>
    <row r="1595" spans="1:11" customFormat="1" x14ac:dyDescent="0.25">
      <c r="A1595" t="str">
        <f t="shared" si="227"/>
        <v>11</v>
      </c>
      <c r="B1595" t="s">
        <v>237</v>
      </c>
      <c r="C1595" t="str">
        <f t="shared" si="231"/>
        <v>020</v>
      </c>
      <c r="D1595" t="s">
        <v>257</v>
      </c>
      <c r="E1595" t="str">
        <f t="shared" si="228"/>
        <v>06</v>
      </c>
      <c r="F1595" t="str">
        <f>"026"</f>
        <v>026</v>
      </c>
      <c r="G1595" t="str">
        <f>""</f>
        <v/>
      </c>
      <c r="H1595" t="s">
        <v>3</v>
      </c>
      <c r="I1595" t="s">
        <v>1482</v>
      </c>
      <c r="J1595" t="s">
        <v>4633</v>
      </c>
      <c r="K1595" t="str">
        <f t="shared" si="230"/>
        <v>11406</v>
      </c>
    </row>
    <row r="1596" spans="1:11" customFormat="1" x14ac:dyDescent="0.25">
      <c r="A1596" t="str">
        <f t="shared" si="227"/>
        <v>11</v>
      </c>
      <c r="B1596" t="s">
        <v>237</v>
      </c>
      <c r="C1596" t="str">
        <f t="shared" si="231"/>
        <v>020</v>
      </c>
      <c r="D1596" t="s">
        <v>257</v>
      </c>
      <c r="E1596" t="str">
        <f t="shared" si="228"/>
        <v>06</v>
      </c>
      <c r="F1596" t="str">
        <f>"028"</f>
        <v>028</v>
      </c>
      <c r="G1596" t="str">
        <f>""</f>
        <v/>
      </c>
      <c r="H1596" t="s">
        <v>1</v>
      </c>
      <c r="I1596" t="s">
        <v>1491</v>
      </c>
      <c r="J1596" t="s">
        <v>4642</v>
      </c>
      <c r="K1596" t="str">
        <f t="shared" si="230"/>
        <v>11406</v>
      </c>
    </row>
    <row r="1597" spans="1:11" customFormat="1" x14ac:dyDescent="0.25">
      <c r="A1597" t="str">
        <f t="shared" si="227"/>
        <v>11</v>
      </c>
      <c r="B1597" t="s">
        <v>237</v>
      </c>
      <c r="C1597" t="str">
        <f t="shared" si="231"/>
        <v>020</v>
      </c>
      <c r="D1597" t="s">
        <v>257</v>
      </c>
      <c r="E1597" t="str">
        <f t="shared" si="228"/>
        <v>06</v>
      </c>
      <c r="F1597" t="str">
        <f>"028"</f>
        <v>028</v>
      </c>
      <c r="G1597" t="str">
        <f>""</f>
        <v/>
      </c>
      <c r="H1597" t="s">
        <v>0</v>
      </c>
      <c r="I1597" t="s">
        <v>1491</v>
      </c>
      <c r="J1597" t="s">
        <v>4642</v>
      </c>
      <c r="K1597" t="str">
        <f t="shared" si="230"/>
        <v>11406</v>
      </c>
    </row>
    <row r="1598" spans="1:11" customFormat="1" x14ac:dyDescent="0.25">
      <c r="A1598" t="str">
        <f t="shared" si="227"/>
        <v>11</v>
      </c>
      <c r="B1598" t="s">
        <v>237</v>
      </c>
      <c r="C1598" t="str">
        <f t="shared" si="231"/>
        <v>020</v>
      </c>
      <c r="D1598" t="s">
        <v>257</v>
      </c>
      <c r="E1598" t="str">
        <f t="shared" si="228"/>
        <v>06</v>
      </c>
      <c r="F1598" t="str">
        <f>"029"</f>
        <v>029</v>
      </c>
      <c r="G1598" t="str">
        <f>""</f>
        <v/>
      </c>
      <c r="H1598" t="s">
        <v>1</v>
      </c>
      <c r="I1598" t="s">
        <v>1492</v>
      </c>
      <c r="J1598" t="s">
        <v>4643</v>
      </c>
      <c r="K1598" t="str">
        <f>"11405"</f>
        <v>11405</v>
      </c>
    </row>
    <row r="1599" spans="1:11" customFormat="1" x14ac:dyDescent="0.25">
      <c r="A1599" t="str">
        <f t="shared" si="227"/>
        <v>11</v>
      </c>
      <c r="B1599" t="s">
        <v>237</v>
      </c>
      <c r="C1599" t="str">
        <f t="shared" si="231"/>
        <v>020</v>
      </c>
      <c r="D1599" t="s">
        <v>257</v>
      </c>
      <c r="E1599" t="str">
        <f t="shared" si="228"/>
        <v>06</v>
      </c>
      <c r="F1599" t="str">
        <f>"029"</f>
        <v>029</v>
      </c>
      <c r="G1599" t="str">
        <f>""</f>
        <v/>
      </c>
      <c r="H1599" t="s">
        <v>0</v>
      </c>
      <c r="I1599" t="s">
        <v>1492</v>
      </c>
      <c r="J1599" t="s">
        <v>4643</v>
      </c>
      <c r="K1599" t="str">
        <f>"11405"</f>
        <v>11405</v>
      </c>
    </row>
    <row r="1600" spans="1:11" customFormat="1" x14ac:dyDescent="0.25">
      <c r="A1600" t="str">
        <f t="shared" si="227"/>
        <v>11</v>
      </c>
      <c r="B1600" t="s">
        <v>237</v>
      </c>
      <c r="C1600" t="str">
        <f t="shared" si="231"/>
        <v>020</v>
      </c>
      <c r="D1600" t="s">
        <v>257</v>
      </c>
      <c r="E1600" t="str">
        <f t="shared" si="228"/>
        <v>06</v>
      </c>
      <c r="F1600" t="str">
        <f>"030"</f>
        <v>030</v>
      </c>
      <c r="G1600" t="str">
        <f>""</f>
        <v/>
      </c>
      <c r="H1600" t="s">
        <v>1</v>
      </c>
      <c r="I1600" t="s">
        <v>1493</v>
      </c>
      <c r="J1600" t="s">
        <v>4644</v>
      </c>
      <c r="K1600" t="str">
        <f>"11405"</f>
        <v>11405</v>
      </c>
    </row>
    <row r="1601" spans="1:11" customFormat="1" x14ac:dyDescent="0.25">
      <c r="A1601" t="str">
        <f t="shared" si="227"/>
        <v>11</v>
      </c>
      <c r="B1601" t="s">
        <v>237</v>
      </c>
      <c r="C1601" t="str">
        <f t="shared" si="231"/>
        <v>020</v>
      </c>
      <c r="D1601" t="s">
        <v>257</v>
      </c>
      <c r="E1601" t="str">
        <f t="shared" si="228"/>
        <v>06</v>
      </c>
      <c r="F1601" t="str">
        <f>"030"</f>
        <v>030</v>
      </c>
      <c r="G1601" t="str">
        <f>""</f>
        <v/>
      </c>
      <c r="H1601" t="s">
        <v>0</v>
      </c>
      <c r="I1601" t="s">
        <v>1493</v>
      </c>
      <c r="J1601" t="s">
        <v>4644</v>
      </c>
      <c r="K1601" t="str">
        <f>"11405"</f>
        <v>11405</v>
      </c>
    </row>
    <row r="1602" spans="1:11" customFormat="1" x14ac:dyDescent="0.25">
      <c r="A1602" t="str">
        <f t="shared" si="227"/>
        <v>11</v>
      </c>
      <c r="B1602" t="s">
        <v>237</v>
      </c>
      <c r="C1602" t="str">
        <f t="shared" si="231"/>
        <v>020</v>
      </c>
      <c r="D1602" t="s">
        <v>257</v>
      </c>
      <c r="E1602" t="str">
        <f t="shared" si="228"/>
        <v>06</v>
      </c>
      <c r="F1602" t="str">
        <f>"031"</f>
        <v>031</v>
      </c>
      <c r="G1602" t="str">
        <f>""</f>
        <v/>
      </c>
      <c r="H1602" t="s">
        <v>1</v>
      </c>
      <c r="I1602" t="s">
        <v>1485</v>
      </c>
      <c r="J1602" t="s">
        <v>4636</v>
      </c>
      <c r="K1602" t="str">
        <f t="shared" ref="K1602:K1608" si="232">"11406"</f>
        <v>11406</v>
      </c>
    </row>
    <row r="1603" spans="1:11" customFormat="1" x14ac:dyDescent="0.25">
      <c r="A1603" t="str">
        <f t="shared" si="227"/>
        <v>11</v>
      </c>
      <c r="B1603" t="s">
        <v>237</v>
      </c>
      <c r="C1603" t="str">
        <f t="shared" si="231"/>
        <v>020</v>
      </c>
      <c r="D1603" t="s">
        <v>257</v>
      </c>
      <c r="E1603" t="str">
        <f t="shared" si="228"/>
        <v>06</v>
      </c>
      <c r="F1603" t="str">
        <f>"031"</f>
        <v>031</v>
      </c>
      <c r="G1603" t="str">
        <f>""</f>
        <v/>
      </c>
      <c r="H1603" t="s">
        <v>0</v>
      </c>
      <c r="I1603" t="s">
        <v>1485</v>
      </c>
      <c r="J1603" t="s">
        <v>4636</v>
      </c>
      <c r="K1603" t="str">
        <f t="shared" si="232"/>
        <v>11406</v>
      </c>
    </row>
    <row r="1604" spans="1:11" customFormat="1" x14ac:dyDescent="0.25">
      <c r="A1604" t="str">
        <f t="shared" si="227"/>
        <v>11</v>
      </c>
      <c r="B1604" t="s">
        <v>237</v>
      </c>
      <c r="C1604" t="str">
        <f t="shared" si="231"/>
        <v>020</v>
      </c>
      <c r="D1604" t="s">
        <v>257</v>
      </c>
      <c r="E1604" t="str">
        <f t="shared" si="228"/>
        <v>06</v>
      </c>
      <c r="F1604" t="str">
        <f>"032"</f>
        <v>032</v>
      </c>
      <c r="G1604" t="str">
        <f>""</f>
        <v/>
      </c>
      <c r="H1604" t="s">
        <v>1</v>
      </c>
      <c r="I1604" t="s">
        <v>1494</v>
      </c>
      <c r="J1604" t="s">
        <v>4645</v>
      </c>
      <c r="K1604" t="str">
        <f t="shared" si="232"/>
        <v>11406</v>
      </c>
    </row>
    <row r="1605" spans="1:11" customFormat="1" x14ac:dyDescent="0.25">
      <c r="A1605" t="str">
        <f t="shared" si="227"/>
        <v>11</v>
      </c>
      <c r="B1605" t="s">
        <v>237</v>
      </c>
      <c r="C1605" t="str">
        <f t="shared" si="231"/>
        <v>020</v>
      </c>
      <c r="D1605" t="s">
        <v>257</v>
      </c>
      <c r="E1605" t="str">
        <f t="shared" si="228"/>
        <v>06</v>
      </c>
      <c r="F1605" t="str">
        <f>"032"</f>
        <v>032</v>
      </c>
      <c r="G1605" t="str">
        <f>""</f>
        <v/>
      </c>
      <c r="H1605" t="s">
        <v>0</v>
      </c>
      <c r="I1605" t="s">
        <v>1494</v>
      </c>
      <c r="J1605" t="s">
        <v>4645</v>
      </c>
      <c r="K1605" t="str">
        <f t="shared" si="232"/>
        <v>11406</v>
      </c>
    </row>
    <row r="1606" spans="1:11" customFormat="1" x14ac:dyDescent="0.25">
      <c r="A1606" t="str">
        <f t="shared" si="227"/>
        <v>11</v>
      </c>
      <c r="B1606" t="s">
        <v>237</v>
      </c>
      <c r="C1606" t="str">
        <f t="shared" si="231"/>
        <v>020</v>
      </c>
      <c r="D1606" t="s">
        <v>257</v>
      </c>
      <c r="E1606" t="str">
        <f t="shared" si="228"/>
        <v>06</v>
      </c>
      <c r="F1606" t="str">
        <f>"033"</f>
        <v>033</v>
      </c>
      <c r="G1606" t="str">
        <f>""</f>
        <v/>
      </c>
      <c r="H1606" t="s">
        <v>1</v>
      </c>
      <c r="I1606" t="s">
        <v>1486</v>
      </c>
      <c r="J1606" t="s">
        <v>4637</v>
      </c>
      <c r="K1606" t="str">
        <f t="shared" si="232"/>
        <v>11406</v>
      </c>
    </row>
    <row r="1607" spans="1:11" customFormat="1" x14ac:dyDescent="0.25">
      <c r="A1607" t="str">
        <f t="shared" si="227"/>
        <v>11</v>
      </c>
      <c r="B1607" t="s">
        <v>237</v>
      </c>
      <c r="C1607" t="str">
        <f t="shared" si="231"/>
        <v>020</v>
      </c>
      <c r="D1607" t="s">
        <v>257</v>
      </c>
      <c r="E1607" t="str">
        <f t="shared" si="228"/>
        <v>06</v>
      </c>
      <c r="F1607" t="str">
        <f>"033"</f>
        <v>033</v>
      </c>
      <c r="G1607" t="str">
        <f>""</f>
        <v/>
      </c>
      <c r="H1607" t="s">
        <v>0</v>
      </c>
      <c r="I1607" t="s">
        <v>1486</v>
      </c>
      <c r="J1607" t="s">
        <v>4637</v>
      </c>
      <c r="K1607" t="str">
        <f t="shared" si="232"/>
        <v>11406</v>
      </c>
    </row>
    <row r="1608" spans="1:11" customFormat="1" x14ac:dyDescent="0.25">
      <c r="A1608" t="str">
        <f t="shared" si="227"/>
        <v>11</v>
      </c>
      <c r="B1608" t="s">
        <v>237</v>
      </c>
      <c r="C1608" t="str">
        <f t="shared" si="231"/>
        <v>020</v>
      </c>
      <c r="D1608" t="s">
        <v>257</v>
      </c>
      <c r="E1608" t="str">
        <f t="shared" si="228"/>
        <v>06</v>
      </c>
      <c r="F1608" t="str">
        <f>"034"</f>
        <v>034</v>
      </c>
      <c r="G1608" t="str">
        <f>""</f>
        <v/>
      </c>
      <c r="H1608" t="s">
        <v>3</v>
      </c>
      <c r="I1608" t="s">
        <v>1488</v>
      </c>
      <c r="J1608" t="s">
        <v>4639</v>
      </c>
      <c r="K1608" t="str">
        <f t="shared" si="232"/>
        <v>11406</v>
      </c>
    </row>
    <row r="1609" spans="1:11" customFormat="1" x14ac:dyDescent="0.25">
      <c r="A1609" t="str">
        <f t="shared" si="227"/>
        <v>11</v>
      </c>
      <c r="B1609" t="s">
        <v>237</v>
      </c>
      <c r="C1609" t="str">
        <f t="shared" si="231"/>
        <v>020</v>
      </c>
      <c r="D1609" t="s">
        <v>257</v>
      </c>
      <c r="E1609" t="str">
        <f t="shared" si="228"/>
        <v>06</v>
      </c>
      <c r="F1609" t="str">
        <f>"035"</f>
        <v>035</v>
      </c>
      <c r="G1609" t="str">
        <f>""</f>
        <v/>
      </c>
      <c r="H1609" t="s">
        <v>1</v>
      </c>
      <c r="I1609" t="s">
        <v>1476</v>
      </c>
      <c r="J1609" t="s">
        <v>4627</v>
      </c>
      <c r="K1609" t="str">
        <f t="shared" ref="K1609:K1615" si="233">"11405"</f>
        <v>11405</v>
      </c>
    </row>
    <row r="1610" spans="1:11" customFormat="1" x14ac:dyDescent="0.25">
      <c r="A1610" t="str">
        <f t="shared" si="227"/>
        <v>11</v>
      </c>
      <c r="B1610" t="s">
        <v>237</v>
      </c>
      <c r="C1610" t="str">
        <f t="shared" si="231"/>
        <v>020</v>
      </c>
      <c r="D1610" t="s">
        <v>257</v>
      </c>
      <c r="E1610" t="str">
        <f t="shared" si="228"/>
        <v>06</v>
      </c>
      <c r="F1610" t="str">
        <f>"035"</f>
        <v>035</v>
      </c>
      <c r="G1610" t="str">
        <f>""</f>
        <v/>
      </c>
      <c r="H1610" t="s">
        <v>0</v>
      </c>
      <c r="I1610" t="s">
        <v>1476</v>
      </c>
      <c r="J1610" t="s">
        <v>4627</v>
      </c>
      <c r="K1610" t="str">
        <f t="shared" si="233"/>
        <v>11405</v>
      </c>
    </row>
    <row r="1611" spans="1:11" customFormat="1" x14ac:dyDescent="0.25">
      <c r="A1611" t="str">
        <f t="shared" si="227"/>
        <v>11</v>
      </c>
      <c r="B1611" t="s">
        <v>237</v>
      </c>
      <c r="C1611" t="str">
        <f t="shared" si="231"/>
        <v>020</v>
      </c>
      <c r="D1611" t="s">
        <v>257</v>
      </c>
      <c r="E1611" t="str">
        <f t="shared" si="228"/>
        <v>06</v>
      </c>
      <c r="F1611" t="str">
        <f>"036"</f>
        <v>036</v>
      </c>
      <c r="G1611" t="str">
        <f>""</f>
        <v/>
      </c>
      <c r="H1611" t="s">
        <v>1</v>
      </c>
      <c r="I1611" t="s">
        <v>1495</v>
      </c>
      <c r="J1611" t="s">
        <v>4646</v>
      </c>
      <c r="K1611" t="str">
        <f t="shared" si="233"/>
        <v>11405</v>
      </c>
    </row>
    <row r="1612" spans="1:11" customFormat="1" x14ac:dyDescent="0.25">
      <c r="A1612" t="str">
        <f t="shared" si="227"/>
        <v>11</v>
      </c>
      <c r="B1612" t="s">
        <v>237</v>
      </c>
      <c r="C1612" t="str">
        <f t="shared" si="231"/>
        <v>020</v>
      </c>
      <c r="D1612" t="s">
        <v>257</v>
      </c>
      <c r="E1612" t="str">
        <f t="shared" si="228"/>
        <v>06</v>
      </c>
      <c r="F1612" t="str">
        <f>"036"</f>
        <v>036</v>
      </c>
      <c r="G1612" t="str">
        <f>""</f>
        <v/>
      </c>
      <c r="H1612" t="s">
        <v>0</v>
      </c>
      <c r="I1612" t="s">
        <v>1495</v>
      </c>
      <c r="J1612" t="s">
        <v>4646</v>
      </c>
      <c r="K1612" t="str">
        <f t="shared" si="233"/>
        <v>11405</v>
      </c>
    </row>
    <row r="1613" spans="1:11" customFormat="1" x14ac:dyDescent="0.25">
      <c r="A1613" t="str">
        <f t="shared" si="227"/>
        <v>11</v>
      </c>
      <c r="B1613" t="s">
        <v>237</v>
      </c>
      <c r="C1613" t="str">
        <f t="shared" si="231"/>
        <v>020</v>
      </c>
      <c r="D1613" t="s">
        <v>257</v>
      </c>
      <c r="E1613" t="str">
        <f t="shared" si="228"/>
        <v>06</v>
      </c>
      <c r="F1613" t="str">
        <f>"036"</f>
        <v>036</v>
      </c>
      <c r="G1613" t="str">
        <f>""</f>
        <v/>
      </c>
      <c r="H1613" t="s">
        <v>2</v>
      </c>
      <c r="I1613" t="s">
        <v>1495</v>
      </c>
      <c r="J1613" t="s">
        <v>4646</v>
      </c>
      <c r="K1613" t="str">
        <f t="shared" si="233"/>
        <v>11405</v>
      </c>
    </row>
    <row r="1614" spans="1:11" customFormat="1" x14ac:dyDescent="0.25">
      <c r="A1614" t="str">
        <f t="shared" si="227"/>
        <v>11</v>
      </c>
      <c r="B1614" t="s">
        <v>237</v>
      </c>
      <c r="C1614" t="str">
        <f t="shared" si="231"/>
        <v>020</v>
      </c>
      <c r="D1614" t="s">
        <v>257</v>
      </c>
      <c r="E1614" t="str">
        <f t="shared" si="228"/>
        <v>06</v>
      </c>
      <c r="F1614" t="str">
        <f>"037"</f>
        <v>037</v>
      </c>
      <c r="G1614" t="str">
        <f>""</f>
        <v/>
      </c>
      <c r="H1614" t="s">
        <v>1</v>
      </c>
      <c r="I1614" t="s">
        <v>1475</v>
      </c>
      <c r="J1614" t="s">
        <v>4626</v>
      </c>
      <c r="K1614" t="str">
        <f t="shared" si="233"/>
        <v>11405</v>
      </c>
    </row>
    <row r="1615" spans="1:11" customFormat="1" x14ac:dyDescent="0.25">
      <c r="A1615" t="str">
        <f t="shared" si="227"/>
        <v>11</v>
      </c>
      <c r="B1615" t="s">
        <v>237</v>
      </c>
      <c r="C1615" t="str">
        <f t="shared" si="231"/>
        <v>020</v>
      </c>
      <c r="D1615" t="s">
        <v>257</v>
      </c>
      <c r="E1615" t="str">
        <f t="shared" si="228"/>
        <v>06</v>
      </c>
      <c r="F1615" t="str">
        <f>"037"</f>
        <v>037</v>
      </c>
      <c r="G1615" t="str">
        <f>""</f>
        <v/>
      </c>
      <c r="H1615" t="s">
        <v>0</v>
      </c>
      <c r="I1615" t="s">
        <v>1475</v>
      </c>
      <c r="J1615" t="s">
        <v>4626</v>
      </c>
      <c r="K1615" t="str">
        <f t="shared" si="233"/>
        <v>11405</v>
      </c>
    </row>
    <row r="1616" spans="1:11" customFormat="1" x14ac:dyDescent="0.25">
      <c r="A1616" t="str">
        <f t="shared" si="227"/>
        <v>11</v>
      </c>
      <c r="B1616" t="s">
        <v>237</v>
      </c>
      <c r="C1616" t="str">
        <f t="shared" si="231"/>
        <v>020</v>
      </c>
      <c r="D1616" t="s">
        <v>257</v>
      </c>
      <c r="E1616" t="str">
        <f t="shared" si="228"/>
        <v>06</v>
      </c>
      <c r="F1616" t="str">
        <f>"038"</f>
        <v>038</v>
      </c>
      <c r="G1616" t="str">
        <f>""</f>
        <v/>
      </c>
      <c r="H1616" t="s">
        <v>1</v>
      </c>
      <c r="I1616" t="s">
        <v>1494</v>
      </c>
      <c r="J1616" t="s">
        <v>4645</v>
      </c>
      <c r="K1616" t="str">
        <f>"11406"</f>
        <v>11406</v>
      </c>
    </row>
    <row r="1617" spans="1:11" customFormat="1" x14ac:dyDescent="0.25">
      <c r="A1617" t="str">
        <f t="shared" si="227"/>
        <v>11</v>
      </c>
      <c r="B1617" t="s">
        <v>237</v>
      </c>
      <c r="C1617" t="str">
        <f t="shared" si="231"/>
        <v>020</v>
      </c>
      <c r="D1617" t="s">
        <v>257</v>
      </c>
      <c r="E1617" t="str">
        <f t="shared" si="228"/>
        <v>06</v>
      </c>
      <c r="F1617" t="str">
        <f>"038"</f>
        <v>038</v>
      </c>
      <c r="G1617" t="str">
        <f>""</f>
        <v/>
      </c>
      <c r="H1617" t="s">
        <v>0</v>
      </c>
      <c r="I1617" t="s">
        <v>1494</v>
      </c>
      <c r="J1617" t="s">
        <v>4645</v>
      </c>
      <c r="K1617" t="str">
        <f>"11406"</f>
        <v>11406</v>
      </c>
    </row>
    <row r="1618" spans="1:11" customFormat="1" x14ac:dyDescent="0.25">
      <c r="A1618" t="str">
        <f t="shared" si="227"/>
        <v>11</v>
      </c>
      <c r="B1618" t="s">
        <v>237</v>
      </c>
      <c r="C1618" t="str">
        <f t="shared" si="231"/>
        <v>020</v>
      </c>
      <c r="D1618" t="s">
        <v>257</v>
      </c>
      <c r="E1618" t="str">
        <f t="shared" si="228"/>
        <v>06</v>
      </c>
      <c r="F1618" t="str">
        <f>"039"</f>
        <v>039</v>
      </c>
      <c r="G1618" t="str">
        <f>""</f>
        <v/>
      </c>
      <c r="H1618" t="s">
        <v>1</v>
      </c>
      <c r="I1618" t="s">
        <v>1496</v>
      </c>
      <c r="J1618" t="s">
        <v>4647</v>
      </c>
      <c r="K1618" t="str">
        <f>"11406"</f>
        <v>11406</v>
      </c>
    </row>
    <row r="1619" spans="1:11" customFormat="1" x14ac:dyDescent="0.25">
      <c r="A1619" t="str">
        <f t="shared" si="227"/>
        <v>11</v>
      </c>
      <c r="B1619" t="s">
        <v>237</v>
      </c>
      <c r="C1619" t="str">
        <f t="shared" si="231"/>
        <v>020</v>
      </c>
      <c r="D1619" t="s">
        <v>257</v>
      </c>
      <c r="E1619" t="str">
        <f t="shared" si="228"/>
        <v>06</v>
      </c>
      <c r="F1619" t="str">
        <f>"039"</f>
        <v>039</v>
      </c>
      <c r="G1619" t="str">
        <f>""</f>
        <v/>
      </c>
      <c r="H1619" t="s">
        <v>0</v>
      </c>
      <c r="I1619" t="s">
        <v>1496</v>
      </c>
      <c r="J1619" t="s">
        <v>4647</v>
      </c>
      <c r="K1619" t="str">
        <f>"11406"</f>
        <v>11406</v>
      </c>
    </row>
    <row r="1620" spans="1:11" customFormat="1" x14ac:dyDescent="0.25">
      <c r="A1620" t="str">
        <f t="shared" ref="A1620:A1683" si="234">"11"</f>
        <v>11</v>
      </c>
      <c r="B1620" t="s">
        <v>237</v>
      </c>
      <c r="C1620" t="str">
        <f t="shared" si="231"/>
        <v>020</v>
      </c>
      <c r="D1620" t="s">
        <v>257</v>
      </c>
      <c r="E1620" t="str">
        <f t="shared" si="228"/>
        <v>06</v>
      </c>
      <c r="F1620" t="str">
        <f>"040"</f>
        <v>040</v>
      </c>
      <c r="G1620" t="str">
        <f>""</f>
        <v/>
      </c>
      <c r="H1620" t="s">
        <v>1</v>
      </c>
      <c r="I1620" t="s">
        <v>1493</v>
      </c>
      <c r="J1620" t="s">
        <v>4644</v>
      </c>
      <c r="K1620" t="str">
        <f>"11405"</f>
        <v>11405</v>
      </c>
    </row>
    <row r="1621" spans="1:11" customFormat="1" x14ac:dyDescent="0.25">
      <c r="A1621" t="str">
        <f t="shared" si="234"/>
        <v>11</v>
      </c>
      <c r="B1621" t="s">
        <v>237</v>
      </c>
      <c r="C1621" t="str">
        <f t="shared" si="231"/>
        <v>020</v>
      </c>
      <c r="D1621" t="s">
        <v>257</v>
      </c>
      <c r="E1621" t="str">
        <f t="shared" si="228"/>
        <v>06</v>
      </c>
      <c r="F1621" t="str">
        <f>"040"</f>
        <v>040</v>
      </c>
      <c r="G1621" t="str">
        <f>""</f>
        <v/>
      </c>
      <c r="H1621" t="s">
        <v>0</v>
      </c>
      <c r="I1621" t="s">
        <v>1493</v>
      </c>
      <c r="J1621" t="s">
        <v>4644</v>
      </c>
      <c r="K1621" t="str">
        <f>"11405"</f>
        <v>11405</v>
      </c>
    </row>
    <row r="1622" spans="1:11" customFormat="1" x14ac:dyDescent="0.25">
      <c r="A1622" t="str">
        <f t="shared" si="234"/>
        <v>11</v>
      </c>
      <c r="B1622" t="s">
        <v>237</v>
      </c>
      <c r="C1622" t="str">
        <f t="shared" si="231"/>
        <v>020</v>
      </c>
      <c r="D1622" t="s">
        <v>257</v>
      </c>
      <c r="E1622" t="str">
        <f t="shared" ref="E1622:E1645" si="235">"06"</f>
        <v>06</v>
      </c>
      <c r="F1622" t="str">
        <f>"041"</f>
        <v>041</v>
      </c>
      <c r="G1622" t="str">
        <f>""</f>
        <v/>
      </c>
      <c r="H1622" t="s">
        <v>1</v>
      </c>
      <c r="I1622" t="s">
        <v>1484</v>
      </c>
      <c r="J1622" t="s">
        <v>4635</v>
      </c>
      <c r="K1622" t="str">
        <f t="shared" ref="K1622:K1628" si="236">"11406"</f>
        <v>11406</v>
      </c>
    </row>
    <row r="1623" spans="1:11" customFormat="1" x14ac:dyDescent="0.25">
      <c r="A1623" t="str">
        <f t="shared" si="234"/>
        <v>11</v>
      </c>
      <c r="B1623" t="s">
        <v>237</v>
      </c>
      <c r="C1623" t="str">
        <f t="shared" si="231"/>
        <v>020</v>
      </c>
      <c r="D1623" t="s">
        <v>257</v>
      </c>
      <c r="E1623" t="str">
        <f t="shared" si="235"/>
        <v>06</v>
      </c>
      <c r="F1623" t="str">
        <f>"041"</f>
        <v>041</v>
      </c>
      <c r="G1623" t="str">
        <f>""</f>
        <v/>
      </c>
      <c r="H1623" t="s">
        <v>0</v>
      </c>
      <c r="I1623" t="s">
        <v>1484</v>
      </c>
      <c r="J1623" t="s">
        <v>4635</v>
      </c>
      <c r="K1623" t="str">
        <f t="shared" si="236"/>
        <v>11406</v>
      </c>
    </row>
    <row r="1624" spans="1:11" customFormat="1" x14ac:dyDescent="0.25">
      <c r="A1624" t="str">
        <f t="shared" si="234"/>
        <v>11</v>
      </c>
      <c r="B1624" t="s">
        <v>237</v>
      </c>
      <c r="C1624" t="str">
        <f t="shared" si="231"/>
        <v>020</v>
      </c>
      <c r="D1624" t="s">
        <v>257</v>
      </c>
      <c r="E1624" t="str">
        <f t="shared" si="235"/>
        <v>06</v>
      </c>
      <c r="F1624" t="str">
        <f>"042"</f>
        <v>042</v>
      </c>
      <c r="G1624" t="str">
        <f>""</f>
        <v/>
      </c>
      <c r="H1624" t="s">
        <v>1</v>
      </c>
      <c r="I1624" t="s">
        <v>1490</v>
      </c>
      <c r="J1624" t="s">
        <v>4641</v>
      </c>
      <c r="K1624" t="str">
        <f t="shared" si="236"/>
        <v>11406</v>
      </c>
    </row>
    <row r="1625" spans="1:11" customFormat="1" x14ac:dyDescent="0.25">
      <c r="A1625" t="str">
        <f t="shared" si="234"/>
        <v>11</v>
      </c>
      <c r="B1625" t="s">
        <v>237</v>
      </c>
      <c r="C1625" t="str">
        <f t="shared" si="231"/>
        <v>020</v>
      </c>
      <c r="D1625" t="s">
        <v>257</v>
      </c>
      <c r="E1625" t="str">
        <f t="shared" si="235"/>
        <v>06</v>
      </c>
      <c r="F1625" t="str">
        <f>"042"</f>
        <v>042</v>
      </c>
      <c r="G1625" t="str">
        <f>""</f>
        <v/>
      </c>
      <c r="H1625" t="s">
        <v>0</v>
      </c>
      <c r="I1625" t="s">
        <v>1490</v>
      </c>
      <c r="J1625" t="s">
        <v>4641</v>
      </c>
      <c r="K1625" t="str">
        <f t="shared" si="236"/>
        <v>11406</v>
      </c>
    </row>
    <row r="1626" spans="1:11" customFormat="1" x14ac:dyDescent="0.25">
      <c r="A1626" t="str">
        <f t="shared" si="234"/>
        <v>11</v>
      </c>
      <c r="B1626" t="s">
        <v>237</v>
      </c>
      <c r="C1626" t="str">
        <f t="shared" si="231"/>
        <v>020</v>
      </c>
      <c r="D1626" t="s">
        <v>257</v>
      </c>
      <c r="E1626" t="str">
        <f t="shared" si="235"/>
        <v>06</v>
      </c>
      <c r="F1626" t="str">
        <f>"043"</f>
        <v>043</v>
      </c>
      <c r="G1626" t="str">
        <f>""</f>
        <v/>
      </c>
      <c r="H1626" t="s">
        <v>3</v>
      </c>
      <c r="I1626" t="s">
        <v>1496</v>
      </c>
      <c r="J1626" t="s">
        <v>4647</v>
      </c>
      <c r="K1626" t="str">
        <f t="shared" si="236"/>
        <v>11406</v>
      </c>
    </row>
    <row r="1627" spans="1:11" customFormat="1" x14ac:dyDescent="0.25">
      <c r="A1627" t="str">
        <f t="shared" si="234"/>
        <v>11</v>
      </c>
      <c r="B1627" t="s">
        <v>237</v>
      </c>
      <c r="C1627" t="str">
        <f t="shared" si="231"/>
        <v>020</v>
      </c>
      <c r="D1627" t="s">
        <v>257</v>
      </c>
      <c r="E1627" t="str">
        <f t="shared" si="235"/>
        <v>06</v>
      </c>
      <c r="F1627" t="str">
        <f>"044"</f>
        <v>044</v>
      </c>
      <c r="G1627" t="str">
        <f>""</f>
        <v/>
      </c>
      <c r="H1627" t="s">
        <v>1</v>
      </c>
      <c r="I1627" t="s">
        <v>1491</v>
      </c>
      <c r="J1627" t="s">
        <v>4642</v>
      </c>
      <c r="K1627" t="str">
        <f t="shared" si="236"/>
        <v>11406</v>
      </c>
    </row>
    <row r="1628" spans="1:11" customFormat="1" x14ac:dyDescent="0.25">
      <c r="A1628" t="str">
        <f t="shared" si="234"/>
        <v>11</v>
      </c>
      <c r="B1628" t="s">
        <v>237</v>
      </c>
      <c r="C1628" t="str">
        <f t="shared" si="231"/>
        <v>020</v>
      </c>
      <c r="D1628" t="s">
        <v>257</v>
      </c>
      <c r="E1628" t="str">
        <f t="shared" si="235"/>
        <v>06</v>
      </c>
      <c r="F1628" t="str">
        <f>"044"</f>
        <v>044</v>
      </c>
      <c r="G1628" t="str">
        <f>""</f>
        <v/>
      </c>
      <c r="H1628" t="s">
        <v>0</v>
      </c>
      <c r="I1628" t="s">
        <v>1491</v>
      </c>
      <c r="J1628" t="s">
        <v>4642</v>
      </c>
      <c r="K1628" t="str">
        <f t="shared" si="236"/>
        <v>11406</v>
      </c>
    </row>
    <row r="1629" spans="1:11" customFormat="1" x14ac:dyDescent="0.25">
      <c r="A1629" t="str">
        <f t="shared" si="234"/>
        <v>11</v>
      </c>
      <c r="B1629" t="s">
        <v>237</v>
      </c>
      <c r="C1629" t="str">
        <f t="shared" si="231"/>
        <v>020</v>
      </c>
      <c r="D1629" t="s">
        <v>257</v>
      </c>
      <c r="E1629" t="str">
        <f t="shared" si="235"/>
        <v>06</v>
      </c>
      <c r="F1629" t="str">
        <f>"045"</f>
        <v>045</v>
      </c>
      <c r="G1629" t="str">
        <f>""</f>
        <v/>
      </c>
      <c r="H1629" t="s">
        <v>3</v>
      </c>
      <c r="I1629" t="s">
        <v>1497</v>
      </c>
      <c r="J1629" t="s">
        <v>4648</v>
      </c>
      <c r="K1629" t="str">
        <f>"11405"</f>
        <v>11405</v>
      </c>
    </row>
    <row r="1630" spans="1:11" customFormat="1" x14ac:dyDescent="0.25">
      <c r="A1630" t="str">
        <f t="shared" si="234"/>
        <v>11</v>
      </c>
      <c r="B1630" t="s">
        <v>237</v>
      </c>
      <c r="C1630" t="str">
        <f t="shared" si="231"/>
        <v>020</v>
      </c>
      <c r="D1630" t="s">
        <v>257</v>
      </c>
      <c r="E1630" t="str">
        <f t="shared" si="235"/>
        <v>06</v>
      </c>
      <c r="F1630" t="str">
        <f>"046"</f>
        <v>046</v>
      </c>
      <c r="G1630" t="str">
        <f>""</f>
        <v/>
      </c>
      <c r="H1630" t="s">
        <v>1</v>
      </c>
      <c r="I1630" t="s">
        <v>1478</v>
      </c>
      <c r="J1630" t="s">
        <v>4629</v>
      </c>
      <c r="K1630" t="str">
        <f>"11405"</f>
        <v>11405</v>
      </c>
    </row>
    <row r="1631" spans="1:11" customFormat="1" x14ac:dyDescent="0.25">
      <c r="A1631" t="str">
        <f t="shared" si="234"/>
        <v>11</v>
      </c>
      <c r="B1631" t="s">
        <v>237</v>
      </c>
      <c r="C1631" t="str">
        <f t="shared" si="231"/>
        <v>020</v>
      </c>
      <c r="D1631" t="s">
        <v>257</v>
      </c>
      <c r="E1631" t="str">
        <f t="shared" si="235"/>
        <v>06</v>
      </c>
      <c r="F1631" t="str">
        <f>"046"</f>
        <v>046</v>
      </c>
      <c r="G1631" t="str">
        <f>""</f>
        <v/>
      </c>
      <c r="H1631" t="s">
        <v>0</v>
      </c>
      <c r="I1631" t="s">
        <v>1478</v>
      </c>
      <c r="J1631" t="s">
        <v>4629</v>
      </c>
      <c r="K1631" t="str">
        <f>"11405"</f>
        <v>11405</v>
      </c>
    </row>
    <row r="1632" spans="1:11" customFormat="1" x14ac:dyDescent="0.25">
      <c r="A1632" t="str">
        <f t="shared" si="234"/>
        <v>11</v>
      </c>
      <c r="B1632" t="s">
        <v>237</v>
      </c>
      <c r="C1632" t="str">
        <f t="shared" si="231"/>
        <v>020</v>
      </c>
      <c r="D1632" t="s">
        <v>257</v>
      </c>
      <c r="E1632" t="str">
        <f t="shared" si="235"/>
        <v>06</v>
      </c>
      <c r="F1632" t="str">
        <f>"047"</f>
        <v>047</v>
      </c>
      <c r="G1632" t="str">
        <f>""</f>
        <v/>
      </c>
      <c r="H1632" t="s">
        <v>1</v>
      </c>
      <c r="I1632" t="s">
        <v>1460</v>
      </c>
      <c r="J1632" t="s">
        <v>4611</v>
      </c>
      <c r="K1632" t="str">
        <f>"11408"</f>
        <v>11408</v>
      </c>
    </row>
    <row r="1633" spans="1:11" customFormat="1" x14ac:dyDescent="0.25">
      <c r="A1633" t="str">
        <f t="shared" si="234"/>
        <v>11</v>
      </c>
      <c r="B1633" t="s">
        <v>237</v>
      </c>
      <c r="C1633" t="str">
        <f t="shared" si="231"/>
        <v>020</v>
      </c>
      <c r="D1633" t="s">
        <v>257</v>
      </c>
      <c r="E1633" t="str">
        <f t="shared" si="235"/>
        <v>06</v>
      </c>
      <c r="F1633" t="str">
        <f>"047"</f>
        <v>047</v>
      </c>
      <c r="G1633" t="str">
        <f>""</f>
        <v/>
      </c>
      <c r="H1633" t="s">
        <v>0</v>
      </c>
      <c r="I1633" t="s">
        <v>1460</v>
      </c>
      <c r="J1633" t="s">
        <v>4611</v>
      </c>
      <c r="K1633" t="str">
        <f>"11408"</f>
        <v>11408</v>
      </c>
    </row>
    <row r="1634" spans="1:11" customFormat="1" x14ac:dyDescent="0.25">
      <c r="A1634" t="str">
        <f t="shared" si="234"/>
        <v>11</v>
      </c>
      <c r="B1634" t="s">
        <v>237</v>
      </c>
      <c r="C1634" t="str">
        <f t="shared" si="231"/>
        <v>020</v>
      </c>
      <c r="D1634" t="s">
        <v>257</v>
      </c>
      <c r="E1634" t="str">
        <f t="shared" si="235"/>
        <v>06</v>
      </c>
      <c r="F1634" t="str">
        <f>"048"</f>
        <v>048</v>
      </c>
      <c r="G1634" t="str">
        <f>""</f>
        <v/>
      </c>
      <c r="H1634" t="s">
        <v>1</v>
      </c>
      <c r="I1634" t="s">
        <v>1491</v>
      </c>
      <c r="J1634" t="s">
        <v>4642</v>
      </c>
      <c r="K1634" t="str">
        <f>"11406"</f>
        <v>11406</v>
      </c>
    </row>
    <row r="1635" spans="1:11" customFormat="1" x14ac:dyDescent="0.25">
      <c r="A1635" t="str">
        <f t="shared" si="234"/>
        <v>11</v>
      </c>
      <c r="B1635" t="s">
        <v>237</v>
      </c>
      <c r="C1635" t="str">
        <f t="shared" si="231"/>
        <v>020</v>
      </c>
      <c r="D1635" t="s">
        <v>257</v>
      </c>
      <c r="E1635" t="str">
        <f t="shared" si="235"/>
        <v>06</v>
      </c>
      <c r="F1635" t="str">
        <f>"048"</f>
        <v>048</v>
      </c>
      <c r="G1635" t="str">
        <f>""</f>
        <v/>
      </c>
      <c r="H1635" t="s">
        <v>0</v>
      </c>
      <c r="I1635" t="s">
        <v>1491</v>
      </c>
      <c r="J1635" t="s">
        <v>4642</v>
      </c>
      <c r="K1635" t="str">
        <f>"11406"</f>
        <v>11406</v>
      </c>
    </row>
    <row r="1636" spans="1:11" customFormat="1" x14ac:dyDescent="0.25">
      <c r="A1636" t="str">
        <f t="shared" si="234"/>
        <v>11</v>
      </c>
      <c r="B1636" t="s">
        <v>237</v>
      </c>
      <c r="C1636" t="str">
        <f t="shared" si="231"/>
        <v>020</v>
      </c>
      <c r="D1636" t="s">
        <v>257</v>
      </c>
      <c r="E1636" t="str">
        <f t="shared" si="235"/>
        <v>06</v>
      </c>
      <c r="F1636" t="str">
        <f>"049"</f>
        <v>049</v>
      </c>
      <c r="G1636" t="str">
        <f>""</f>
        <v/>
      </c>
      <c r="H1636" t="s">
        <v>1</v>
      </c>
      <c r="I1636" t="s">
        <v>1490</v>
      </c>
      <c r="J1636" t="s">
        <v>4641</v>
      </c>
      <c r="K1636" t="str">
        <f>"11406"</f>
        <v>11406</v>
      </c>
    </row>
    <row r="1637" spans="1:11" customFormat="1" x14ac:dyDescent="0.25">
      <c r="A1637" t="str">
        <f t="shared" si="234"/>
        <v>11</v>
      </c>
      <c r="B1637" t="s">
        <v>237</v>
      </c>
      <c r="C1637" t="str">
        <f t="shared" si="231"/>
        <v>020</v>
      </c>
      <c r="D1637" t="s">
        <v>257</v>
      </c>
      <c r="E1637" t="str">
        <f t="shared" si="235"/>
        <v>06</v>
      </c>
      <c r="F1637" t="str">
        <f>"049"</f>
        <v>049</v>
      </c>
      <c r="G1637" t="str">
        <f>""</f>
        <v/>
      </c>
      <c r="H1637" t="s">
        <v>0</v>
      </c>
      <c r="I1637" t="s">
        <v>1490</v>
      </c>
      <c r="J1637" t="s">
        <v>4641</v>
      </c>
      <c r="K1637" t="str">
        <f>"11406"</f>
        <v>11406</v>
      </c>
    </row>
    <row r="1638" spans="1:11" customFormat="1" x14ac:dyDescent="0.25">
      <c r="A1638" t="str">
        <f t="shared" si="234"/>
        <v>11</v>
      </c>
      <c r="B1638" t="s">
        <v>237</v>
      </c>
      <c r="C1638" t="str">
        <f t="shared" ref="C1638:C1701" si="237">"020"</f>
        <v>020</v>
      </c>
      <c r="D1638" t="s">
        <v>257</v>
      </c>
      <c r="E1638" t="str">
        <f t="shared" si="235"/>
        <v>06</v>
      </c>
      <c r="F1638" t="str">
        <f>"050"</f>
        <v>050</v>
      </c>
      <c r="G1638" t="str">
        <f>""</f>
        <v/>
      </c>
      <c r="H1638" t="s">
        <v>1</v>
      </c>
      <c r="I1638" t="s">
        <v>1497</v>
      </c>
      <c r="J1638" t="s">
        <v>4648</v>
      </c>
      <c r="K1638" t="str">
        <f>"11405"</f>
        <v>11405</v>
      </c>
    </row>
    <row r="1639" spans="1:11" customFormat="1" x14ac:dyDescent="0.25">
      <c r="A1639" t="str">
        <f t="shared" si="234"/>
        <v>11</v>
      </c>
      <c r="B1639" t="s">
        <v>237</v>
      </c>
      <c r="C1639" t="str">
        <f t="shared" si="237"/>
        <v>020</v>
      </c>
      <c r="D1639" t="s">
        <v>257</v>
      </c>
      <c r="E1639" t="str">
        <f t="shared" si="235"/>
        <v>06</v>
      </c>
      <c r="F1639" t="str">
        <f>"050"</f>
        <v>050</v>
      </c>
      <c r="G1639" t="str">
        <f>""</f>
        <v/>
      </c>
      <c r="H1639" t="s">
        <v>0</v>
      </c>
      <c r="I1639" t="s">
        <v>1497</v>
      </c>
      <c r="J1639" t="s">
        <v>4648</v>
      </c>
      <c r="K1639" t="str">
        <f>"11405"</f>
        <v>11405</v>
      </c>
    </row>
    <row r="1640" spans="1:11" customFormat="1" x14ac:dyDescent="0.25">
      <c r="A1640" t="str">
        <f t="shared" si="234"/>
        <v>11</v>
      </c>
      <c r="B1640" t="s">
        <v>237</v>
      </c>
      <c r="C1640" t="str">
        <f t="shared" si="237"/>
        <v>020</v>
      </c>
      <c r="D1640" t="s">
        <v>257</v>
      </c>
      <c r="E1640" t="str">
        <f t="shared" si="235"/>
        <v>06</v>
      </c>
      <c r="F1640" t="str">
        <f>"051"</f>
        <v>051</v>
      </c>
      <c r="G1640" t="str">
        <f>""</f>
        <v/>
      </c>
      <c r="H1640" t="s">
        <v>3</v>
      </c>
      <c r="I1640" t="s">
        <v>1491</v>
      </c>
      <c r="J1640" t="s">
        <v>4642</v>
      </c>
      <c r="K1640" t="str">
        <f>"11406"</f>
        <v>11406</v>
      </c>
    </row>
    <row r="1641" spans="1:11" customFormat="1" x14ac:dyDescent="0.25">
      <c r="A1641" t="str">
        <f t="shared" si="234"/>
        <v>11</v>
      </c>
      <c r="B1641" t="s">
        <v>237</v>
      </c>
      <c r="C1641" t="str">
        <f t="shared" si="237"/>
        <v>020</v>
      </c>
      <c r="D1641" t="s">
        <v>257</v>
      </c>
      <c r="E1641" t="str">
        <f t="shared" si="235"/>
        <v>06</v>
      </c>
      <c r="F1641" t="str">
        <f>"052"</f>
        <v>052</v>
      </c>
      <c r="G1641" t="str">
        <f>""</f>
        <v/>
      </c>
      <c r="H1641" t="s">
        <v>1</v>
      </c>
      <c r="I1641" t="s">
        <v>1479</v>
      </c>
      <c r="J1641" t="s">
        <v>4630</v>
      </c>
      <c r="K1641" t="str">
        <f>"11405"</f>
        <v>11405</v>
      </c>
    </row>
    <row r="1642" spans="1:11" customFormat="1" x14ac:dyDescent="0.25">
      <c r="A1642" t="str">
        <f t="shared" si="234"/>
        <v>11</v>
      </c>
      <c r="B1642" t="s">
        <v>237</v>
      </c>
      <c r="C1642" t="str">
        <f t="shared" si="237"/>
        <v>020</v>
      </c>
      <c r="D1642" t="s">
        <v>257</v>
      </c>
      <c r="E1642" t="str">
        <f t="shared" si="235"/>
        <v>06</v>
      </c>
      <c r="F1642" t="str">
        <f>"052"</f>
        <v>052</v>
      </c>
      <c r="G1642" t="str">
        <f>""</f>
        <v/>
      </c>
      <c r="H1642" t="s">
        <v>0</v>
      </c>
      <c r="I1642" t="s">
        <v>1479</v>
      </c>
      <c r="J1642" t="s">
        <v>4630</v>
      </c>
      <c r="K1642" t="str">
        <f>"11405"</f>
        <v>11405</v>
      </c>
    </row>
    <row r="1643" spans="1:11" customFormat="1" x14ac:dyDescent="0.25">
      <c r="A1643" t="str">
        <f t="shared" si="234"/>
        <v>11</v>
      </c>
      <c r="B1643" t="s">
        <v>237</v>
      </c>
      <c r="C1643" t="str">
        <f t="shared" si="237"/>
        <v>020</v>
      </c>
      <c r="D1643" t="s">
        <v>257</v>
      </c>
      <c r="E1643" t="str">
        <f t="shared" si="235"/>
        <v>06</v>
      </c>
      <c r="F1643" t="str">
        <f>"053"</f>
        <v>053</v>
      </c>
      <c r="G1643" t="str">
        <f>""</f>
        <v/>
      </c>
      <c r="H1643" t="s">
        <v>3</v>
      </c>
      <c r="I1643" t="s">
        <v>1488</v>
      </c>
      <c r="J1643" t="s">
        <v>4639</v>
      </c>
      <c r="K1643" t="str">
        <f>"11406"</f>
        <v>11406</v>
      </c>
    </row>
    <row r="1644" spans="1:11" customFormat="1" x14ac:dyDescent="0.25">
      <c r="A1644" t="str">
        <f t="shared" si="234"/>
        <v>11</v>
      </c>
      <c r="B1644" t="s">
        <v>237</v>
      </c>
      <c r="C1644" t="str">
        <f t="shared" si="237"/>
        <v>020</v>
      </c>
      <c r="D1644" t="s">
        <v>257</v>
      </c>
      <c r="E1644" t="str">
        <f t="shared" si="235"/>
        <v>06</v>
      </c>
      <c r="F1644" t="str">
        <f>"054"</f>
        <v>054</v>
      </c>
      <c r="G1644" t="str">
        <f>""</f>
        <v/>
      </c>
      <c r="H1644" t="s">
        <v>1</v>
      </c>
      <c r="I1644" t="s">
        <v>1476</v>
      </c>
      <c r="J1644" t="s">
        <v>4627</v>
      </c>
      <c r="K1644" t="str">
        <f>"11405"</f>
        <v>11405</v>
      </c>
    </row>
    <row r="1645" spans="1:11" customFormat="1" x14ac:dyDescent="0.25">
      <c r="A1645" t="str">
        <f t="shared" si="234"/>
        <v>11</v>
      </c>
      <c r="B1645" t="s">
        <v>237</v>
      </c>
      <c r="C1645" t="str">
        <f t="shared" si="237"/>
        <v>020</v>
      </c>
      <c r="D1645" t="s">
        <v>257</v>
      </c>
      <c r="E1645" t="str">
        <f t="shared" si="235"/>
        <v>06</v>
      </c>
      <c r="F1645" t="str">
        <f>"054"</f>
        <v>054</v>
      </c>
      <c r="G1645" t="str">
        <f>""</f>
        <v/>
      </c>
      <c r="H1645" t="s">
        <v>0</v>
      </c>
      <c r="I1645" t="s">
        <v>1476</v>
      </c>
      <c r="J1645" t="s">
        <v>4627</v>
      </c>
      <c r="K1645" t="str">
        <f>"11405"</f>
        <v>11405</v>
      </c>
    </row>
    <row r="1646" spans="1:11" customFormat="1" x14ac:dyDescent="0.25">
      <c r="A1646" t="str">
        <f t="shared" si="234"/>
        <v>11</v>
      </c>
      <c r="B1646" t="s">
        <v>237</v>
      </c>
      <c r="C1646" t="str">
        <f t="shared" si="237"/>
        <v>020</v>
      </c>
      <c r="D1646" t="s">
        <v>257</v>
      </c>
      <c r="E1646" t="str">
        <f t="shared" ref="E1646:E1682" si="238">"07"</f>
        <v>07</v>
      </c>
      <c r="F1646" t="str">
        <f>"001"</f>
        <v>001</v>
      </c>
      <c r="G1646" t="str">
        <f>""</f>
        <v/>
      </c>
      <c r="H1646" t="s">
        <v>3</v>
      </c>
      <c r="I1646" t="s">
        <v>1498</v>
      </c>
      <c r="J1646" t="s">
        <v>4649</v>
      </c>
      <c r="K1646" t="str">
        <f t="shared" ref="K1646:K1682" si="239">"11408"</f>
        <v>11408</v>
      </c>
    </row>
    <row r="1647" spans="1:11" customFormat="1" x14ac:dyDescent="0.25">
      <c r="A1647" t="str">
        <f t="shared" si="234"/>
        <v>11</v>
      </c>
      <c r="B1647" t="s">
        <v>237</v>
      </c>
      <c r="C1647" t="str">
        <f t="shared" si="237"/>
        <v>020</v>
      </c>
      <c r="D1647" t="s">
        <v>257</v>
      </c>
      <c r="E1647" t="str">
        <f t="shared" si="238"/>
        <v>07</v>
      </c>
      <c r="F1647" t="str">
        <f>"002"</f>
        <v>002</v>
      </c>
      <c r="G1647" t="str">
        <f>""</f>
        <v/>
      </c>
      <c r="H1647" t="s">
        <v>1</v>
      </c>
      <c r="I1647" t="s">
        <v>1499</v>
      </c>
      <c r="J1647" t="s">
        <v>4650</v>
      </c>
      <c r="K1647" t="str">
        <f t="shared" si="239"/>
        <v>11408</v>
      </c>
    </row>
    <row r="1648" spans="1:11" customFormat="1" x14ac:dyDescent="0.25">
      <c r="A1648" t="str">
        <f t="shared" si="234"/>
        <v>11</v>
      </c>
      <c r="B1648" t="s">
        <v>237</v>
      </c>
      <c r="C1648" t="str">
        <f t="shared" si="237"/>
        <v>020</v>
      </c>
      <c r="D1648" t="s">
        <v>257</v>
      </c>
      <c r="E1648" t="str">
        <f t="shared" si="238"/>
        <v>07</v>
      </c>
      <c r="F1648" t="str">
        <f>"002"</f>
        <v>002</v>
      </c>
      <c r="G1648" t="str">
        <f>""</f>
        <v/>
      </c>
      <c r="H1648" t="s">
        <v>0</v>
      </c>
      <c r="I1648" t="s">
        <v>1499</v>
      </c>
      <c r="J1648" t="s">
        <v>4650</v>
      </c>
      <c r="K1648" t="str">
        <f t="shared" si="239"/>
        <v>11408</v>
      </c>
    </row>
    <row r="1649" spans="1:11" customFormat="1" x14ac:dyDescent="0.25">
      <c r="A1649" t="str">
        <f t="shared" si="234"/>
        <v>11</v>
      </c>
      <c r="B1649" t="s">
        <v>237</v>
      </c>
      <c r="C1649" t="str">
        <f t="shared" si="237"/>
        <v>020</v>
      </c>
      <c r="D1649" t="s">
        <v>257</v>
      </c>
      <c r="E1649" t="str">
        <f t="shared" si="238"/>
        <v>07</v>
      </c>
      <c r="F1649" t="str">
        <f>"003"</f>
        <v>003</v>
      </c>
      <c r="G1649" t="str">
        <f>""</f>
        <v/>
      </c>
      <c r="H1649" t="s">
        <v>1</v>
      </c>
      <c r="I1649" t="s">
        <v>1499</v>
      </c>
      <c r="J1649" t="s">
        <v>4650</v>
      </c>
      <c r="K1649" t="str">
        <f t="shared" si="239"/>
        <v>11408</v>
      </c>
    </row>
    <row r="1650" spans="1:11" customFormat="1" x14ac:dyDescent="0.25">
      <c r="A1650" t="str">
        <f t="shared" si="234"/>
        <v>11</v>
      </c>
      <c r="B1650" t="s">
        <v>237</v>
      </c>
      <c r="C1650" t="str">
        <f t="shared" si="237"/>
        <v>020</v>
      </c>
      <c r="D1650" t="s">
        <v>257</v>
      </c>
      <c r="E1650" t="str">
        <f t="shared" si="238"/>
        <v>07</v>
      </c>
      <c r="F1650" t="str">
        <f>"003"</f>
        <v>003</v>
      </c>
      <c r="G1650" t="str">
        <f>""</f>
        <v/>
      </c>
      <c r="H1650" t="s">
        <v>0</v>
      </c>
      <c r="I1650" t="s">
        <v>1499</v>
      </c>
      <c r="J1650" t="s">
        <v>4650</v>
      </c>
      <c r="K1650" t="str">
        <f t="shared" si="239"/>
        <v>11408</v>
      </c>
    </row>
    <row r="1651" spans="1:11" customFormat="1" x14ac:dyDescent="0.25">
      <c r="A1651" t="str">
        <f t="shared" si="234"/>
        <v>11</v>
      </c>
      <c r="B1651" t="s">
        <v>237</v>
      </c>
      <c r="C1651" t="str">
        <f t="shared" si="237"/>
        <v>020</v>
      </c>
      <c r="D1651" t="s">
        <v>257</v>
      </c>
      <c r="E1651" t="str">
        <f t="shared" si="238"/>
        <v>07</v>
      </c>
      <c r="F1651" t="str">
        <f>"004"</f>
        <v>004</v>
      </c>
      <c r="G1651" t="str">
        <f>""</f>
        <v/>
      </c>
      <c r="H1651" t="s">
        <v>3</v>
      </c>
      <c r="I1651" t="s">
        <v>1500</v>
      </c>
      <c r="J1651" t="s">
        <v>4651</v>
      </c>
      <c r="K1651" t="str">
        <f t="shared" si="239"/>
        <v>11408</v>
      </c>
    </row>
    <row r="1652" spans="1:11" customFormat="1" x14ac:dyDescent="0.25">
      <c r="A1652" t="str">
        <f t="shared" si="234"/>
        <v>11</v>
      </c>
      <c r="B1652" t="s">
        <v>237</v>
      </c>
      <c r="C1652" t="str">
        <f t="shared" si="237"/>
        <v>020</v>
      </c>
      <c r="D1652" t="s">
        <v>257</v>
      </c>
      <c r="E1652" t="str">
        <f t="shared" si="238"/>
        <v>07</v>
      </c>
      <c r="F1652" t="str">
        <f>"005"</f>
        <v>005</v>
      </c>
      <c r="G1652" t="str">
        <f>""</f>
        <v/>
      </c>
      <c r="H1652" t="s">
        <v>3</v>
      </c>
      <c r="I1652" t="s">
        <v>1501</v>
      </c>
      <c r="J1652" t="s">
        <v>4652</v>
      </c>
      <c r="K1652" t="str">
        <f t="shared" si="239"/>
        <v>11408</v>
      </c>
    </row>
    <row r="1653" spans="1:11" customFormat="1" x14ac:dyDescent="0.25">
      <c r="A1653" t="str">
        <f t="shared" si="234"/>
        <v>11</v>
      </c>
      <c r="B1653" t="s">
        <v>237</v>
      </c>
      <c r="C1653" t="str">
        <f t="shared" si="237"/>
        <v>020</v>
      </c>
      <c r="D1653" t="s">
        <v>257</v>
      </c>
      <c r="E1653" t="str">
        <f t="shared" si="238"/>
        <v>07</v>
      </c>
      <c r="F1653" t="str">
        <f>"006"</f>
        <v>006</v>
      </c>
      <c r="G1653" t="str">
        <f>""</f>
        <v/>
      </c>
      <c r="H1653" t="s">
        <v>1</v>
      </c>
      <c r="I1653" t="s">
        <v>1502</v>
      </c>
      <c r="J1653" t="s">
        <v>4653</v>
      </c>
      <c r="K1653" t="str">
        <f t="shared" si="239"/>
        <v>11408</v>
      </c>
    </row>
    <row r="1654" spans="1:11" customFormat="1" x14ac:dyDescent="0.25">
      <c r="A1654" t="str">
        <f t="shared" si="234"/>
        <v>11</v>
      </c>
      <c r="B1654" t="s">
        <v>237</v>
      </c>
      <c r="C1654" t="str">
        <f t="shared" si="237"/>
        <v>020</v>
      </c>
      <c r="D1654" t="s">
        <v>257</v>
      </c>
      <c r="E1654" t="str">
        <f t="shared" si="238"/>
        <v>07</v>
      </c>
      <c r="F1654" t="str">
        <f>"006"</f>
        <v>006</v>
      </c>
      <c r="G1654" t="str">
        <f>""</f>
        <v/>
      </c>
      <c r="H1654" t="s">
        <v>0</v>
      </c>
      <c r="I1654" t="s">
        <v>1502</v>
      </c>
      <c r="J1654" t="s">
        <v>4653</v>
      </c>
      <c r="K1654" t="str">
        <f t="shared" si="239"/>
        <v>11408</v>
      </c>
    </row>
    <row r="1655" spans="1:11" customFormat="1" x14ac:dyDescent="0.25">
      <c r="A1655" t="str">
        <f t="shared" si="234"/>
        <v>11</v>
      </c>
      <c r="B1655" t="s">
        <v>237</v>
      </c>
      <c r="C1655" t="str">
        <f t="shared" si="237"/>
        <v>020</v>
      </c>
      <c r="D1655" t="s">
        <v>257</v>
      </c>
      <c r="E1655" t="str">
        <f t="shared" si="238"/>
        <v>07</v>
      </c>
      <c r="F1655" t="str">
        <f>"009"</f>
        <v>009</v>
      </c>
      <c r="G1655" t="str">
        <f>""</f>
        <v/>
      </c>
      <c r="H1655" t="s">
        <v>3</v>
      </c>
      <c r="I1655" t="s">
        <v>1502</v>
      </c>
      <c r="J1655" t="s">
        <v>4653</v>
      </c>
      <c r="K1655" t="str">
        <f t="shared" si="239"/>
        <v>11408</v>
      </c>
    </row>
    <row r="1656" spans="1:11" customFormat="1" x14ac:dyDescent="0.25">
      <c r="A1656" t="str">
        <f t="shared" si="234"/>
        <v>11</v>
      </c>
      <c r="B1656" t="s">
        <v>237</v>
      </c>
      <c r="C1656" t="str">
        <f t="shared" si="237"/>
        <v>020</v>
      </c>
      <c r="D1656" t="s">
        <v>257</v>
      </c>
      <c r="E1656" t="str">
        <f t="shared" si="238"/>
        <v>07</v>
      </c>
      <c r="F1656" t="str">
        <f>"010"</f>
        <v>010</v>
      </c>
      <c r="G1656" t="str">
        <f>""</f>
        <v/>
      </c>
      <c r="H1656" t="s">
        <v>3</v>
      </c>
      <c r="I1656" t="s">
        <v>1410</v>
      </c>
      <c r="J1656" t="s">
        <v>4654</v>
      </c>
      <c r="K1656" t="str">
        <f t="shared" si="239"/>
        <v>11408</v>
      </c>
    </row>
    <row r="1657" spans="1:11" customFormat="1" x14ac:dyDescent="0.25">
      <c r="A1657" t="str">
        <f t="shared" si="234"/>
        <v>11</v>
      </c>
      <c r="B1657" t="s">
        <v>237</v>
      </c>
      <c r="C1657" t="str">
        <f t="shared" si="237"/>
        <v>020</v>
      </c>
      <c r="D1657" t="s">
        <v>257</v>
      </c>
      <c r="E1657" t="str">
        <f t="shared" si="238"/>
        <v>07</v>
      </c>
      <c r="F1657" t="str">
        <f>"011"</f>
        <v>011</v>
      </c>
      <c r="G1657" t="str">
        <f>""</f>
        <v/>
      </c>
      <c r="H1657" t="s">
        <v>3</v>
      </c>
      <c r="I1657" t="s">
        <v>1503</v>
      </c>
      <c r="J1657" t="s">
        <v>4655</v>
      </c>
      <c r="K1657" t="str">
        <f t="shared" si="239"/>
        <v>11408</v>
      </c>
    </row>
    <row r="1658" spans="1:11" customFormat="1" x14ac:dyDescent="0.25">
      <c r="A1658" t="str">
        <f t="shared" si="234"/>
        <v>11</v>
      </c>
      <c r="B1658" t="s">
        <v>237</v>
      </c>
      <c r="C1658" t="str">
        <f t="shared" si="237"/>
        <v>020</v>
      </c>
      <c r="D1658" t="s">
        <v>257</v>
      </c>
      <c r="E1658" t="str">
        <f t="shared" si="238"/>
        <v>07</v>
      </c>
      <c r="F1658" t="str">
        <f>"012"</f>
        <v>012</v>
      </c>
      <c r="G1658" t="str">
        <f>""</f>
        <v/>
      </c>
      <c r="H1658" t="s">
        <v>1</v>
      </c>
      <c r="I1658" t="s">
        <v>1504</v>
      </c>
      <c r="J1658" t="s">
        <v>4656</v>
      </c>
      <c r="K1658" t="str">
        <f t="shared" si="239"/>
        <v>11408</v>
      </c>
    </row>
    <row r="1659" spans="1:11" customFormat="1" x14ac:dyDescent="0.25">
      <c r="A1659" t="str">
        <f t="shared" si="234"/>
        <v>11</v>
      </c>
      <c r="B1659" t="s">
        <v>237</v>
      </c>
      <c r="C1659" t="str">
        <f t="shared" si="237"/>
        <v>020</v>
      </c>
      <c r="D1659" t="s">
        <v>257</v>
      </c>
      <c r="E1659" t="str">
        <f t="shared" si="238"/>
        <v>07</v>
      </c>
      <c r="F1659" t="str">
        <f>"012"</f>
        <v>012</v>
      </c>
      <c r="G1659" t="str">
        <f>""</f>
        <v/>
      </c>
      <c r="H1659" t="s">
        <v>0</v>
      </c>
      <c r="I1659" t="s">
        <v>1504</v>
      </c>
      <c r="J1659" t="s">
        <v>4656</v>
      </c>
      <c r="K1659" t="str">
        <f t="shared" si="239"/>
        <v>11408</v>
      </c>
    </row>
    <row r="1660" spans="1:11" customFormat="1" x14ac:dyDescent="0.25">
      <c r="A1660" t="str">
        <f t="shared" si="234"/>
        <v>11</v>
      </c>
      <c r="B1660" t="s">
        <v>237</v>
      </c>
      <c r="C1660" t="str">
        <f t="shared" si="237"/>
        <v>020</v>
      </c>
      <c r="D1660" t="s">
        <v>257</v>
      </c>
      <c r="E1660" t="str">
        <f t="shared" si="238"/>
        <v>07</v>
      </c>
      <c r="F1660" t="str">
        <f>"013"</f>
        <v>013</v>
      </c>
      <c r="G1660" t="str">
        <f>""</f>
        <v/>
      </c>
      <c r="H1660" t="s">
        <v>1</v>
      </c>
      <c r="I1660" t="s">
        <v>1410</v>
      </c>
      <c r="J1660" t="s">
        <v>4654</v>
      </c>
      <c r="K1660" t="str">
        <f t="shared" si="239"/>
        <v>11408</v>
      </c>
    </row>
    <row r="1661" spans="1:11" customFormat="1" x14ac:dyDescent="0.25">
      <c r="A1661" t="str">
        <f t="shared" si="234"/>
        <v>11</v>
      </c>
      <c r="B1661" t="s">
        <v>237</v>
      </c>
      <c r="C1661" t="str">
        <f t="shared" si="237"/>
        <v>020</v>
      </c>
      <c r="D1661" t="s">
        <v>257</v>
      </c>
      <c r="E1661" t="str">
        <f t="shared" si="238"/>
        <v>07</v>
      </c>
      <c r="F1661" t="str">
        <f>"013"</f>
        <v>013</v>
      </c>
      <c r="G1661" t="str">
        <f>""</f>
        <v/>
      </c>
      <c r="H1661" t="s">
        <v>0</v>
      </c>
      <c r="I1661" t="s">
        <v>1410</v>
      </c>
      <c r="J1661" t="s">
        <v>4654</v>
      </c>
      <c r="K1661" t="str">
        <f t="shared" si="239"/>
        <v>11408</v>
      </c>
    </row>
    <row r="1662" spans="1:11" customFormat="1" x14ac:dyDescent="0.25">
      <c r="A1662" t="str">
        <f t="shared" si="234"/>
        <v>11</v>
      </c>
      <c r="B1662" t="s">
        <v>237</v>
      </c>
      <c r="C1662" t="str">
        <f t="shared" si="237"/>
        <v>020</v>
      </c>
      <c r="D1662" t="s">
        <v>257</v>
      </c>
      <c r="E1662" t="str">
        <f t="shared" si="238"/>
        <v>07</v>
      </c>
      <c r="F1662" t="str">
        <f>"014"</f>
        <v>014</v>
      </c>
      <c r="G1662" t="str">
        <f>""</f>
        <v/>
      </c>
      <c r="H1662" t="s">
        <v>1</v>
      </c>
      <c r="I1662" t="s">
        <v>1505</v>
      </c>
      <c r="J1662" t="s">
        <v>4657</v>
      </c>
      <c r="K1662" t="str">
        <f t="shared" si="239"/>
        <v>11408</v>
      </c>
    </row>
    <row r="1663" spans="1:11" customFormat="1" x14ac:dyDescent="0.25">
      <c r="A1663" t="str">
        <f t="shared" si="234"/>
        <v>11</v>
      </c>
      <c r="B1663" t="s">
        <v>237</v>
      </c>
      <c r="C1663" t="str">
        <f t="shared" si="237"/>
        <v>020</v>
      </c>
      <c r="D1663" t="s">
        <v>257</v>
      </c>
      <c r="E1663" t="str">
        <f t="shared" si="238"/>
        <v>07</v>
      </c>
      <c r="F1663" t="str">
        <f>"014"</f>
        <v>014</v>
      </c>
      <c r="G1663" t="str">
        <f>""</f>
        <v/>
      </c>
      <c r="H1663" t="s">
        <v>0</v>
      </c>
      <c r="I1663" t="s">
        <v>1505</v>
      </c>
      <c r="J1663" t="s">
        <v>4657</v>
      </c>
      <c r="K1663" t="str">
        <f t="shared" si="239"/>
        <v>11408</v>
      </c>
    </row>
    <row r="1664" spans="1:11" customFormat="1" x14ac:dyDescent="0.25">
      <c r="A1664" t="str">
        <f t="shared" si="234"/>
        <v>11</v>
      </c>
      <c r="B1664" t="s">
        <v>237</v>
      </c>
      <c r="C1664" t="str">
        <f t="shared" si="237"/>
        <v>020</v>
      </c>
      <c r="D1664" t="s">
        <v>257</v>
      </c>
      <c r="E1664" t="str">
        <f t="shared" si="238"/>
        <v>07</v>
      </c>
      <c r="F1664" t="str">
        <f>"015"</f>
        <v>015</v>
      </c>
      <c r="G1664" t="str">
        <f>""</f>
        <v/>
      </c>
      <c r="H1664" t="s">
        <v>1</v>
      </c>
      <c r="I1664" t="s">
        <v>1505</v>
      </c>
      <c r="J1664" t="s">
        <v>4657</v>
      </c>
      <c r="K1664" t="str">
        <f t="shared" si="239"/>
        <v>11408</v>
      </c>
    </row>
    <row r="1665" spans="1:11" customFormat="1" x14ac:dyDescent="0.25">
      <c r="A1665" t="str">
        <f t="shared" si="234"/>
        <v>11</v>
      </c>
      <c r="B1665" t="s">
        <v>237</v>
      </c>
      <c r="C1665" t="str">
        <f t="shared" si="237"/>
        <v>020</v>
      </c>
      <c r="D1665" t="s">
        <v>257</v>
      </c>
      <c r="E1665" t="str">
        <f t="shared" si="238"/>
        <v>07</v>
      </c>
      <c r="F1665" t="str">
        <f>"015"</f>
        <v>015</v>
      </c>
      <c r="G1665" t="str">
        <f>""</f>
        <v/>
      </c>
      <c r="H1665" t="s">
        <v>0</v>
      </c>
      <c r="I1665" t="s">
        <v>1505</v>
      </c>
      <c r="J1665" t="s">
        <v>4657</v>
      </c>
      <c r="K1665" t="str">
        <f t="shared" si="239"/>
        <v>11408</v>
      </c>
    </row>
    <row r="1666" spans="1:11" customFormat="1" x14ac:dyDescent="0.25">
      <c r="A1666" t="str">
        <f t="shared" si="234"/>
        <v>11</v>
      </c>
      <c r="B1666" t="s">
        <v>237</v>
      </c>
      <c r="C1666" t="str">
        <f t="shared" si="237"/>
        <v>020</v>
      </c>
      <c r="D1666" t="s">
        <v>257</v>
      </c>
      <c r="E1666" t="str">
        <f t="shared" si="238"/>
        <v>07</v>
      </c>
      <c r="F1666" t="str">
        <f>"016"</f>
        <v>016</v>
      </c>
      <c r="G1666" t="str">
        <f>""</f>
        <v/>
      </c>
      <c r="H1666" t="s">
        <v>1</v>
      </c>
      <c r="I1666" t="s">
        <v>1498</v>
      </c>
      <c r="J1666" t="s">
        <v>4649</v>
      </c>
      <c r="K1666" t="str">
        <f t="shared" si="239"/>
        <v>11408</v>
      </c>
    </row>
    <row r="1667" spans="1:11" customFormat="1" x14ac:dyDescent="0.25">
      <c r="A1667" t="str">
        <f t="shared" si="234"/>
        <v>11</v>
      </c>
      <c r="B1667" t="s">
        <v>237</v>
      </c>
      <c r="C1667" t="str">
        <f t="shared" si="237"/>
        <v>020</v>
      </c>
      <c r="D1667" t="s">
        <v>257</v>
      </c>
      <c r="E1667" t="str">
        <f t="shared" si="238"/>
        <v>07</v>
      </c>
      <c r="F1667" t="str">
        <f>"016"</f>
        <v>016</v>
      </c>
      <c r="G1667" t="str">
        <f>""</f>
        <v/>
      </c>
      <c r="H1667" t="s">
        <v>0</v>
      </c>
      <c r="I1667" t="s">
        <v>1498</v>
      </c>
      <c r="J1667" t="s">
        <v>4649</v>
      </c>
      <c r="K1667" t="str">
        <f t="shared" si="239"/>
        <v>11408</v>
      </c>
    </row>
    <row r="1668" spans="1:11" customFormat="1" x14ac:dyDescent="0.25">
      <c r="A1668" t="str">
        <f t="shared" si="234"/>
        <v>11</v>
      </c>
      <c r="B1668" t="s">
        <v>237</v>
      </c>
      <c r="C1668" t="str">
        <f t="shared" si="237"/>
        <v>020</v>
      </c>
      <c r="D1668" t="s">
        <v>257</v>
      </c>
      <c r="E1668" t="str">
        <f t="shared" si="238"/>
        <v>07</v>
      </c>
      <c r="F1668" t="str">
        <f>"017"</f>
        <v>017</v>
      </c>
      <c r="G1668" t="str">
        <f>""</f>
        <v/>
      </c>
      <c r="H1668" t="s">
        <v>1</v>
      </c>
      <c r="I1668" t="s">
        <v>1504</v>
      </c>
      <c r="J1668" t="s">
        <v>4656</v>
      </c>
      <c r="K1668" t="str">
        <f t="shared" si="239"/>
        <v>11408</v>
      </c>
    </row>
    <row r="1669" spans="1:11" customFormat="1" x14ac:dyDescent="0.25">
      <c r="A1669" t="str">
        <f t="shared" si="234"/>
        <v>11</v>
      </c>
      <c r="B1669" t="s">
        <v>237</v>
      </c>
      <c r="C1669" t="str">
        <f t="shared" si="237"/>
        <v>020</v>
      </c>
      <c r="D1669" t="s">
        <v>257</v>
      </c>
      <c r="E1669" t="str">
        <f t="shared" si="238"/>
        <v>07</v>
      </c>
      <c r="F1669" t="str">
        <f>"017"</f>
        <v>017</v>
      </c>
      <c r="G1669" t="str">
        <f>""</f>
        <v/>
      </c>
      <c r="H1669" t="s">
        <v>0</v>
      </c>
      <c r="I1669" t="s">
        <v>1504</v>
      </c>
      <c r="J1669" t="s">
        <v>4656</v>
      </c>
      <c r="K1669" t="str">
        <f t="shared" si="239"/>
        <v>11408</v>
      </c>
    </row>
    <row r="1670" spans="1:11" customFormat="1" x14ac:dyDescent="0.25">
      <c r="A1670" t="str">
        <f t="shared" si="234"/>
        <v>11</v>
      </c>
      <c r="B1670" t="s">
        <v>237</v>
      </c>
      <c r="C1670" t="str">
        <f t="shared" si="237"/>
        <v>020</v>
      </c>
      <c r="D1670" t="s">
        <v>257</v>
      </c>
      <c r="E1670" t="str">
        <f t="shared" si="238"/>
        <v>07</v>
      </c>
      <c r="F1670" t="str">
        <f>"018"</f>
        <v>018</v>
      </c>
      <c r="G1670" t="str">
        <f>""</f>
        <v/>
      </c>
      <c r="H1670" t="s">
        <v>3</v>
      </c>
      <c r="I1670" t="s">
        <v>1503</v>
      </c>
      <c r="J1670" t="s">
        <v>4655</v>
      </c>
      <c r="K1670" t="str">
        <f t="shared" si="239"/>
        <v>11408</v>
      </c>
    </row>
    <row r="1671" spans="1:11" customFormat="1" x14ac:dyDescent="0.25">
      <c r="A1671" t="str">
        <f t="shared" si="234"/>
        <v>11</v>
      </c>
      <c r="B1671" t="s">
        <v>237</v>
      </c>
      <c r="C1671" t="str">
        <f t="shared" si="237"/>
        <v>020</v>
      </c>
      <c r="D1671" t="s">
        <v>257</v>
      </c>
      <c r="E1671" t="str">
        <f t="shared" si="238"/>
        <v>07</v>
      </c>
      <c r="F1671" t="str">
        <f>"019"</f>
        <v>019</v>
      </c>
      <c r="G1671" t="str">
        <f>""</f>
        <v/>
      </c>
      <c r="H1671" t="s">
        <v>1</v>
      </c>
      <c r="I1671" t="s">
        <v>1503</v>
      </c>
      <c r="J1671" t="s">
        <v>4655</v>
      </c>
      <c r="K1671" t="str">
        <f t="shared" si="239"/>
        <v>11408</v>
      </c>
    </row>
    <row r="1672" spans="1:11" customFormat="1" x14ac:dyDescent="0.25">
      <c r="A1672" t="str">
        <f t="shared" si="234"/>
        <v>11</v>
      </c>
      <c r="B1672" t="s">
        <v>237</v>
      </c>
      <c r="C1672" t="str">
        <f t="shared" si="237"/>
        <v>020</v>
      </c>
      <c r="D1672" t="s">
        <v>257</v>
      </c>
      <c r="E1672" t="str">
        <f t="shared" si="238"/>
        <v>07</v>
      </c>
      <c r="F1672" t="str">
        <f>"019"</f>
        <v>019</v>
      </c>
      <c r="G1672" t="str">
        <f>""</f>
        <v/>
      </c>
      <c r="H1672" t="s">
        <v>0</v>
      </c>
      <c r="I1672" t="s">
        <v>1503</v>
      </c>
      <c r="J1672" t="s">
        <v>4655</v>
      </c>
      <c r="K1672" t="str">
        <f t="shared" si="239"/>
        <v>11408</v>
      </c>
    </row>
    <row r="1673" spans="1:11" customFormat="1" x14ac:dyDescent="0.25">
      <c r="A1673" t="str">
        <f t="shared" si="234"/>
        <v>11</v>
      </c>
      <c r="B1673" t="s">
        <v>237</v>
      </c>
      <c r="C1673" t="str">
        <f t="shared" si="237"/>
        <v>020</v>
      </c>
      <c r="D1673" t="s">
        <v>257</v>
      </c>
      <c r="E1673" t="str">
        <f t="shared" si="238"/>
        <v>07</v>
      </c>
      <c r="F1673" t="str">
        <f>"019"</f>
        <v>019</v>
      </c>
      <c r="G1673" t="str">
        <f>""</f>
        <v/>
      </c>
      <c r="H1673" t="s">
        <v>2</v>
      </c>
      <c r="I1673" t="s">
        <v>1503</v>
      </c>
      <c r="J1673" t="s">
        <v>4655</v>
      </c>
      <c r="K1673" t="str">
        <f t="shared" si="239"/>
        <v>11408</v>
      </c>
    </row>
    <row r="1674" spans="1:11" customFormat="1" x14ac:dyDescent="0.25">
      <c r="A1674" t="str">
        <f t="shared" si="234"/>
        <v>11</v>
      </c>
      <c r="B1674" t="s">
        <v>237</v>
      </c>
      <c r="C1674" t="str">
        <f t="shared" si="237"/>
        <v>020</v>
      </c>
      <c r="D1674" t="s">
        <v>257</v>
      </c>
      <c r="E1674" t="str">
        <f t="shared" si="238"/>
        <v>07</v>
      </c>
      <c r="F1674" t="str">
        <f>"020"</f>
        <v>020</v>
      </c>
      <c r="G1674" t="str">
        <f>""</f>
        <v/>
      </c>
      <c r="H1674" t="s">
        <v>1</v>
      </c>
      <c r="I1674" t="s">
        <v>1498</v>
      </c>
      <c r="J1674" t="s">
        <v>4649</v>
      </c>
      <c r="K1674" t="str">
        <f t="shared" si="239"/>
        <v>11408</v>
      </c>
    </row>
    <row r="1675" spans="1:11" customFormat="1" x14ac:dyDescent="0.25">
      <c r="A1675" t="str">
        <f t="shared" si="234"/>
        <v>11</v>
      </c>
      <c r="B1675" t="s">
        <v>237</v>
      </c>
      <c r="C1675" t="str">
        <f t="shared" si="237"/>
        <v>020</v>
      </c>
      <c r="D1675" t="s">
        <v>257</v>
      </c>
      <c r="E1675" t="str">
        <f t="shared" si="238"/>
        <v>07</v>
      </c>
      <c r="F1675" t="str">
        <f>"020"</f>
        <v>020</v>
      </c>
      <c r="G1675" t="str">
        <f>""</f>
        <v/>
      </c>
      <c r="H1675" t="s">
        <v>0</v>
      </c>
      <c r="I1675" t="s">
        <v>1498</v>
      </c>
      <c r="J1675" t="s">
        <v>4649</v>
      </c>
      <c r="K1675" t="str">
        <f t="shared" si="239"/>
        <v>11408</v>
      </c>
    </row>
    <row r="1676" spans="1:11" customFormat="1" x14ac:dyDescent="0.25">
      <c r="A1676" t="str">
        <f t="shared" si="234"/>
        <v>11</v>
      </c>
      <c r="B1676" t="s">
        <v>237</v>
      </c>
      <c r="C1676" t="str">
        <f t="shared" si="237"/>
        <v>020</v>
      </c>
      <c r="D1676" t="s">
        <v>257</v>
      </c>
      <c r="E1676" t="str">
        <f t="shared" si="238"/>
        <v>07</v>
      </c>
      <c r="F1676" t="str">
        <f>"021"</f>
        <v>021</v>
      </c>
      <c r="G1676" t="str">
        <f>""</f>
        <v/>
      </c>
      <c r="H1676" t="s">
        <v>1</v>
      </c>
      <c r="I1676" t="s">
        <v>1506</v>
      </c>
      <c r="J1676" t="s">
        <v>4658</v>
      </c>
      <c r="K1676" t="str">
        <f t="shared" si="239"/>
        <v>11408</v>
      </c>
    </row>
    <row r="1677" spans="1:11" customFormat="1" x14ac:dyDescent="0.25">
      <c r="A1677" t="str">
        <f t="shared" si="234"/>
        <v>11</v>
      </c>
      <c r="B1677" t="s">
        <v>237</v>
      </c>
      <c r="C1677" t="str">
        <f t="shared" si="237"/>
        <v>020</v>
      </c>
      <c r="D1677" t="s">
        <v>257</v>
      </c>
      <c r="E1677" t="str">
        <f t="shared" si="238"/>
        <v>07</v>
      </c>
      <c r="F1677" t="str">
        <f>"021"</f>
        <v>021</v>
      </c>
      <c r="G1677" t="str">
        <f>""</f>
        <v/>
      </c>
      <c r="H1677" t="s">
        <v>0</v>
      </c>
      <c r="I1677" t="s">
        <v>1506</v>
      </c>
      <c r="J1677" t="s">
        <v>4658</v>
      </c>
      <c r="K1677" t="str">
        <f t="shared" si="239"/>
        <v>11408</v>
      </c>
    </row>
    <row r="1678" spans="1:11" customFormat="1" x14ac:dyDescent="0.25">
      <c r="A1678" t="str">
        <f t="shared" si="234"/>
        <v>11</v>
      </c>
      <c r="B1678" t="s">
        <v>237</v>
      </c>
      <c r="C1678" t="str">
        <f t="shared" si="237"/>
        <v>020</v>
      </c>
      <c r="D1678" t="s">
        <v>257</v>
      </c>
      <c r="E1678" t="str">
        <f t="shared" si="238"/>
        <v>07</v>
      </c>
      <c r="F1678" t="str">
        <f>"022"</f>
        <v>022</v>
      </c>
      <c r="G1678" t="str">
        <f>""</f>
        <v/>
      </c>
      <c r="H1678" t="s">
        <v>1</v>
      </c>
      <c r="I1678" t="s">
        <v>1498</v>
      </c>
      <c r="J1678" t="s">
        <v>4649</v>
      </c>
      <c r="K1678" t="str">
        <f t="shared" si="239"/>
        <v>11408</v>
      </c>
    </row>
    <row r="1679" spans="1:11" customFormat="1" x14ac:dyDescent="0.25">
      <c r="A1679" t="str">
        <f t="shared" si="234"/>
        <v>11</v>
      </c>
      <c r="B1679" t="s">
        <v>237</v>
      </c>
      <c r="C1679" t="str">
        <f t="shared" si="237"/>
        <v>020</v>
      </c>
      <c r="D1679" t="s">
        <v>257</v>
      </c>
      <c r="E1679" t="str">
        <f t="shared" si="238"/>
        <v>07</v>
      </c>
      <c r="F1679" t="str">
        <f>"022"</f>
        <v>022</v>
      </c>
      <c r="G1679" t="str">
        <f>""</f>
        <v/>
      </c>
      <c r="H1679" t="s">
        <v>0</v>
      </c>
      <c r="I1679" t="s">
        <v>1498</v>
      </c>
      <c r="J1679" t="s">
        <v>4649</v>
      </c>
      <c r="K1679" t="str">
        <f t="shared" si="239"/>
        <v>11408</v>
      </c>
    </row>
    <row r="1680" spans="1:11" customFormat="1" x14ac:dyDescent="0.25">
      <c r="A1680" t="str">
        <f t="shared" si="234"/>
        <v>11</v>
      </c>
      <c r="B1680" t="s">
        <v>237</v>
      </c>
      <c r="C1680" t="str">
        <f t="shared" si="237"/>
        <v>020</v>
      </c>
      <c r="D1680" t="s">
        <v>257</v>
      </c>
      <c r="E1680" t="str">
        <f t="shared" si="238"/>
        <v>07</v>
      </c>
      <c r="F1680" t="str">
        <f>"023"</f>
        <v>023</v>
      </c>
      <c r="G1680" t="str">
        <f>""</f>
        <v/>
      </c>
      <c r="H1680" t="s">
        <v>1</v>
      </c>
      <c r="I1680" t="s">
        <v>1503</v>
      </c>
      <c r="J1680" t="s">
        <v>4655</v>
      </c>
      <c r="K1680" t="str">
        <f t="shared" si="239"/>
        <v>11408</v>
      </c>
    </row>
    <row r="1681" spans="1:11" customFormat="1" x14ac:dyDescent="0.25">
      <c r="A1681" t="str">
        <f t="shared" si="234"/>
        <v>11</v>
      </c>
      <c r="B1681" t="s">
        <v>237</v>
      </c>
      <c r="C1681" t="str">
        <f t="shared" si="237"/>
        <v>020</v>
      </c>
      <c r="D1681" t="s">
        <v>257</v>
      </c>
      <c r="E1681" t="str">
        <f t="shared" si="238"/>
        <v>07</v>
      </c>
      <c r="F1681" t="str">
        <f>"023"</f>
        <v>023</v>
      </c>
      <c r="G1681" t="str">
        <f>""</f>
        <v/>
      </c>
      <c r="H1681" t="s">
        <v>0</v>
      </c>
      <c r="I1681" t="s">
        <v>1503</v>
      </c>
      <c r="J1681" t="s">
        <v>4655</v>
      </c>
      <c r="K1681" t="str">
        <f t="shared" si="239"/>
        <v>11408</v>
      </c>
    </row>
    <row r="1682" spans="1:11" customFormat="1" x14ac:dyDescent="0.25">
      <c r="A1682" t="str">
        <f t="shared" si="234"/>
        <v>11</v>
      </c>
      <c r="B1682" t="s">
        <v>237</v>
      </c>
      <c r="C1682" t="str">
        <f t="shared" si="237"/>
        <v>020</v>
      </c>
      <c r="D1682" t="s">
        <v>257</v>
      </c>
      <c r="E1682" t="str">
        <f t="shared" si="238"/>
        <v>07</v>
      </c>
      <c r="F1682" t="str">
        <f>"024"</f>
        <v>024</v>
      </c>
      <c r="G1682" t="str">
        <f>""</f>
        <v/>
      </c>
      <c r="H1682" t="s">
        <v>3</v>
      </c>
      <c r="I1682" t="s">
        <v>1507</v>
      </c>
      <c r="J1682" t="s">
        <v>4658</v>
      </c>
      <c r="K1682" t="str">
        <f t="shared" si="239"/>
        <v>11408</v>
      </c>
    </row>
    <row r="1683" spans="1:11" customFormat="1" x14ac:dyDescent="0.25">
      <c r="A1683" t="str">
        <f t="shared" si="234"/>
        <v>11</v>
      </c>
      <c r="B1683" t="s">
        <v>237</v>
      </c>
      <c r="C1683" t="str">
        <f t="shared" si="237"/>
        <v>020</v>
      </c>
      <c r="D1683" t="s">
        <v>257</v>
      </c>
      <c r="E1683" t="str">
        <f>"08"</f>
        <v>08</v>
      </c>
      <c r="F1683" t="str">
        <f>"001"</f>
        <v>001</v>
      </c>
      <c r="G1683" t="str">
        <f>"01"</f>
        <v>01</v>
      </c>
      <c r="H1683" t="s">
        <v>1</v>
      </c>
      <c r="I1683" t="s">
        <v>1508</v>
      </c>
      <c r="J1683" t="s">
        <v>4659</v>
      </c>
      <c r="K1683" t="str">
        <f>"11406"</f>
        <v>11406</v>
      </c>
    </row>
    <row r="1684" spans="1:11" customFormat="1" x14ac:dyDescent="0.25">
      <c r="A1684" t="str">
        <f t="shared" ref="A1684:A1747" si="240">"11"</f>
        <v>11</v>
      </c>
      <c r="B1684" t="s">
        <v>237</v>
      </c>
      <c r="C1684" t="str">
        <f t="shared" si="237"/>
        <v>020</v>
      </c>
      <c r="D1684" t="s">
        <v>257</v>
      </c>
      <c r="E1684" t="str">
        <f>"08"</f>
        <v>08</v>
      </c>
      <c r="F1684" t="str">
        <f>"001"</f>
        <v>001</v>
      </c>
      <c r="G1684" t="str">
        <f>"01"</f>
        <v>01</v>
      </c>
      <c r="H1684" t="s">
        <v>0</v>
      </c>
      <c r="I1684" t="s">
        <v>1508</v>
      </c>
      <c r="J1684" t="s">
        <v>4659</v>
      </c>
      <c r="K1684" t="str">
        <f>"11406"</f>
        <v>11406</v>
      </c>
    </row>
    <row r="1685" spans="1:11" customFormat="1" x14ac:dyDescent="0.25">
      <c r="A1685" t="str">
        <f t="shared" si="240"/>
        <v>11</v>
      </c>
      <c r="B1685" t="s">
        <v>237</v>
      </c>
      <c r="C1685" t="str">
        <f t="shared" si="237"/>
        <v>020</v>
      </c>
      <c r="D1685" t="s">
        <v>257</v>
      </c>
      <c r="E1685" t="str">
        <f>"08"</f>
        <v>08</v>
      </c>
      <c r="F1685" t="str">
        <f>"001"</f>
        <v>001</v>
      </c>
      <c r="G1685" t="str">
        <f>"02"</f>
        <v>02</v>
      </c>
      <c r="H1685" t="s">
        <v>2</v>
      </c>
      <c r="I1685" t="s">
        <v>1509</v>
      </c>
      <c r="J1685" t="s">
        <v>4660</v>
      </c>
      <c r="K1685" t="str">
        <f>"11596"</f>
        <v>11596</v>
      </c>
    </row>
    <row r="1686" spans="1:11" customFormat="1" x14ac:dyDescent="0.25">
      <c r="A1686" t="str">
        <f t="shared" si="240"/>
        <v>11</v>
      </c>
      <c r="B1686" t="s">
        <v>237</v>
      </c>
      <c r="C1686" t="str">
        <f t="shared" si="237"/>
        <v>020</v>
      </c>
      <c r="D1686" t="s">
        <v>257</v>
      </c>
      <c r="E1686" t="str">
        <f>"08"</f>
        <v>08</v>
      </c>
      <c r="F1686" t="str">
        <f>"002"</f>
        <v>002</v>
      </c>
      <c r="G1686" t="str">
        <f>""</f>
        <v/>
      </c>
      <c r="H1686" t="s">
        <v>1</v>
      </c>
      <c r="I1686" t="s">
        <v>1489</v>
      </c>
      <c r="J1686" t="s">
        <v>4640</v>
      </c>
      <c r="K1686" t="str">
        <f>"11406"</f>
        <v>11406</v>
      </c>
    </row>
    <row r="1687" spans="1:11" customFormat="1" x14ac:dyDescent="0.25">
      <c r="A1687" t="str">
        <f t="shared" si="240"/>
        <v>11</v>
      </c>
      <c r="B1687" t="s">
        <v>237</v>
      </c>
      <c r="C1687" t="str">
        <f t="shared" si="237"/>
        <v>020</v>
      </c>
      <c r="D1687" t="s">
        <v>257</v>
      </c>
      <c r="E1687" t="str">
        <f>"08"</f>
        <v>08</v>
      </c>
      <c r="F1687" t="str">
        <f>"002"</f>
        <v>002</v>
      </c>
      <c r="G1687" t="str">
        <f>""</f>
        <v/>
      </c>
      <c r="H1687" t="s">
        <v>0</v>
      </c>
      <c r="I1687" t="s">
        <v>1489</v>
      </c>
      <c r="J1687" t="s">
        <v>4640</v>
      </c>
      <c r="K1687" t="str">
        <f>"11406"</f>
        <v>11406</v>
      </c>
    </row>
    <row r="1688" spans="1:11" customFormat="1" x14ac:dyDescent="0.25">
      <c r="A1688" t="str">
        <f t="shared" si="240"/>
        <v>11</v>
      </c>
      <c r="B1688" t="s">
        <v>237</v>
      </c>
      <c r="C1688" t="str">
        <f t="shared" si="237"/>
        <v>020</v>
      </c>
      <c r="D1688" t="s">
        <v>257</v>
      </c>
      <c r="E1688" t="str">
        <f t="shared" ref="E1688:E1710" si="241">"09"</f>
        <v>09</v>
      </c>
      <c r="F1688" t="str">
        <f>"002"</f>
        <v>002</v>
      </c>
      <c r="G1688" t="str">
        <f>"01"</f>
        <v>01</v>
      </c>
      <c r="H1688" t="s">
        <v>1</v>
      </c>
      <c r="I1688" t="s">
        <v>1510</v>
      </c>
      <c r="J1688" t="s">
        <v>4661</v>
      </c>
      <c r="K1688" t="str">
        <f>"11400"</f>
        <v>11400</v>
      </c>
    </row>
    <row r="1689" spans="1:11" customFormat="1" x14ac:dyDescent="0.25">
      <c r="A1689" t="str">
        <f t="shared" si="240"/>
        <v>11</v>
      </c>
      <c r="B1689" t="s">
        <v>237</v>
      </c>
      <c r="C1689" t="str">
        <f t="shared" si="237"/>
        <v>020</v>
      </c>
      <c r="D1689" t="s">
        <v>257</v>
      </c>
      <c r="E1689" t="str">
        <f t="shared" si="241"/>
        <v>09</v>
      </c>
      <c r="F1689" t="str">
        <f>"002"</f>
        <v>002</v>
      </c>
      <c r="G1689" t="str">
        <f>"02"</f>
        <v>02</v>
      </c>
      <c r="H1689" t="s">
        <v>0</v>
      </c>
      <c r="I1689" t="s">
        <v>1511</v>
      </c>
      <c r="J1689" t="s">
        <v>4662</v>
      </c>
      <c r="K1689" t="str">
        <f>"11590"</f>
        <v>11590</v>
      </c>
    </row>
    <row r="1690" spans="1:11" customFormat="1" x14ac:dyDescent="0.25">
      <c r="A1690" t="str">
        <f t="shared" si="240"/>
        <v>11</v>
      </c>
      <c r="B1690" t="s">
        <v>237</v>
      </c>
      <c r="C1690" t="str">
        <f t="shared" si="237"/>
        <v>020</v>
      </c>
      <c r="D1690" t="s">
        <v>257</v>
      </c>
      <c r="E1690" t="str">
        <f t="shared" si="241"/>
        <v>09</v>
      </c>
      <c r="F1690" t="str">
        <f>"002"</f>
        <v>002</v>
      </c>
      <c r="G1690" t="str">
        <f>"03"</f>
        <v>03</v>
      </c>
      <c r="H1690" t="s">
        <v>2</v>
      </c>
      <c r="I1690" t="s">
        <v>1512</v>
      </c>
      <c r="J1690" t="s">
        <v>4663</v>
      </c>
      <c r="K1690" t="str">
        <f>"11592"</f>
        <v>11592</v>
      </c>
    </row>
    <row r="1691" spans="1:11" customFormat="1" x14ac:dyDescent="0.25">
      <c r="A1691" t="str">
        <f t="shared" si="240"/>
        <v>11</v>
      </c>
      <c r="B1691" t="s">
        <v>237</v>
      </c>
      <c r="C1691" t="str">
        <f t="shared" si="237"/>
        <v>020</v>
      </c>
      <c r="D1691" t="s">
        <v>257</v>
      </c>
      <c r="E1691" t="str">
        <f t="shared" si="241"/>
        <v>09</v>
      </c>
      <c r="F1691" t="str">
        <f>"004"</f>
        <v>004</v>
      </c>
      <c r="G1691" t="str">
        <f>""</f>
        <v/>
      </c>
      <c r="H1691" t="s">
        <v>1</v>
      </c>
      <c r="I1691" t="s">
        <v>1513</v>
      </c>
      <c r="J1691" t="s">
        <v>4664</v>
      </c>
      <c r="K1691" t="str">
        <f>"11591"</f>
        <v>11591</v>
      </c>
    </row>
    <row r="1692" spans="1:11" customFormat="1" x14ac:dyDescent="0.25">
      <c r="A1692" t="str">
        <f t="shared" si="240"/>
        <v>11</v>
      </c>
      <c r="B1692" t="s">
        <v>237</v>
      </c>
      <c r="C1692" t="str">
        <f t="shared" si="237"/>
        <v>020</v>
      </c>
      <c r="D1692" t="s">
        <v>257</v>
      </c>
      <c r="E1692" t="str">
        <f t="shared" si="241"/>
        <v>09</v>
      </c>
      <c r="F1692" t="str">
        <f>"004"</f>
        <v>004</v>
      </c>
      <c r="G1692" t="str">
        <f>""</f>
        <v/>
      </c>
      <c r="H1692" t="s">
        <v>0</v>
      </c>
      <c r="I1692" t="s">
        <v>1513</v>
      </c>
      <c r="J1692" t="s">
        <v>4664</v>
      </c>
      <c r="K1692" t="str">
        <f>"11591"</f>
        <v>11591</v>
      </c>
    </row>
    <row r="1693" spans="1:11" customFormat="1" x14ac:dyDescent="0.25">
      <c r="A1693" t="str">
        <f t="shared" si="240"/>
        <v>11</v>
      </c>
      <c r="B1693" t="s">
        <v>237</v>
      </c>
      <c r="C1693" t="str">
        <f t="shared" si="237"/>
        <v>020</v>
      </c>
      <c r="D1693" t="s">
        <v>257</v>
      </c>
      <c r="E1693" t="str">
        <f t="shared" si="241"/>
        <v>09</v>
      </c>
      <c r="F1693" t="str">
        <f>"005"</f>
        <v>005</v>
      </c>
      <c r="G1693" t="str">
        <f>""</f>
        <v/>
      </c>
      <c r="H1693" t="s">
        <v>1</v>
      </c>
      <c r="I1693" t="s">
        <v>1513</v>
      </c>
      <c r="J1693" t="s">
        <v>4664</v>
      </c>
      <c r="K1693" t="str">
        <f>"11591"</f>
        <v>11591</v>
      </c>
    </row>
    <row r="1694" spans="1:11" customFormat="1" x14ac:dyDescent="0.25">
      <c r="A1694" t="str">
        <f t="shared" si="240"/>
        <v>11</v>
      </c>
      <c r="B1694" t="s">
        <v>237</v>
      </c>
      <c r="C1694" t="str">
        <f t="shared" si="237"/>
        <v>020</v>
      </c>
      <c r="D1694" t="s">
        <v>257</v>
      </c>
      <c r="E1694" t="str">
        <f t="shared" si="241"/>
        <v>09</v>
      </c>
      <c r="F1694" t="str">
        <f>"005"</f>
        <v>005</v>
      </c>
      <c r="G1694" t="str">
        <f>""</f>
        <v/>
      </c>
      <c r="H1694" t="s">
        <v>0</v>
      </c>
      <c r="I1694" t="s">
        <v>1513</v>
      </c>
      <c r="J1694" t="s">
        <v>4664</v>
      </c>
      <c r="K1694" t="str">
        <f>"11591"</f>
        <v>11591</v>
      </c>
    </row>
    <row r="1695" spans="1:11" customFormat="1" x14ac:dyDescent="0.25">
      <c r="A1695" t="str">
        <f t="shared" si="240"/>
        <v>11</v>
      </c>
      <c r="B1695" t="s">
        <v>237</v>
      </c>
      <c r="C1695" t="str">
        <f t="shared" si="237"/>
        <v>020</v>
      </c>
      <c r="D1695" t="s">
        <v>257</v>
      </c>
      <c r="E1695" t="str">
        <f t="shared" si="241"/>
        <v>09</v>
      </c>
      <c r="F1695" t="str">
        <f>"006"</f>
        <v>006</v>
      </c>
      <c r="G1695" t="str">
        <f>""</f>
        <v/>
      </c>
      <c r="H1695" t="s">
        <v>1</v>
      </c>
      <c r="I1695" t="s">
        <v>1514</v>
      </c>
      <c r="J1695" t="s">
        <v>4665</v>
      </c>
      <c r="K1695" t="str">
        <f>"11592"</f>
        <v>11592</v>
      </c>
    </row>
    <row r="1696" spans="1:11" customFormat="1" x14ac:dyDescent="0.25">
      <c r="A1696" t="str">
        <f t="shared" si="240"/>
        <v>11</v>
      </c>
      <c r="B1696" t="s">
        <v>237</v>
      </c>
      <c r="C1696" t="str">
        <f t="shared" si="237"/>
        <v>020</v>
      </c>
      <c r="D1696" t="s">
        <v>257</v>
      </c>
      <c r="E1696" t="str">
        <f t="shared" si="241"/>
        <v>09</v>
      </c>
      <c r="F1696" t="str">
        <f>"006"</f>
        <v>006</v>
      </c>
      <c r="G1696" t="str">
        <f>""</f>
        <v/>
      </c>
      <c r="H1696" t="s">
        <v>0</v>
      </c>
      <c r="I1696" t="s">
        <v>1514</v>
      </c>
      <c r="J1696" t="s">
        <v>4665</v>
      </c>
      <c r="K1696" t="str">
        <f>"11592"</f>
        <v>11592</v>
      </c>
    </row>
    <row r="1697" spans="1:11" customFormat="1" x14ac:dyDescent="0.25">
      <c r="A1697" t="str">
        <f t="shared" si="240"/>
        <v>11</v>
      </c>
      <c r="B1697" t="s">
        <v>237</v>
      </c>
      <c r="C1697" t="str">
        <f t="shared" si="237"/>
        <v>020</v>
      </c>
      <c r="D1697" t="s">
        <v>257</v>
      </c>
      <c r="E1697" t="str">
        <f t="shared" si="241"/>
        <v>09</v>
      </c>
      <c r="F1697" t="str">
        <f>"007"</f>
        <v>007</v>
      </c>
      <c r="G1697" t="str">
        <f>"01"</f>
        <v>01</v>
      </c>
      <c r="H1697" t="s">
        <v>1</v>
      </c>
      <c r="I1697" t="s">
        <v>1515</v>
      </c>
      <c r="J1697" t="s">
        <v>4666</v>
      </c>
      <c r="K1697" t="str">
        <f>"11592"</f>
        <v>11592</v>
      </c>
    </row>
    <row r="1698" spans="1:11" customFormat="1" x14ac:dyDescent="0.25">
      <c r="A1698" t="str">
        <f t="shared" si="240"/>
        <v>11</v>
      </c>
      <c r="B1698" t="s">
        <v>237</v>
      </c>
      <c r="C1698" t="str">
        <f t="shared" si="237"/>
        <v>020</v>
      </c>
      <c r="D1698" t="s">
        <v>257</v>
      </c>
      <c r="E1698" t="str">
        <f t="shared" si="241"/>
        <v>09</v>
      </c>
      <c r="F1698" t="str">
        <f>"007"</f>
        <v>007</v>
      </c>
      <c r="G1698" t="str">
        <f>"02"</f>
        <v>02</v>
      </c>
      <c r="H1698" t="s">
        <v>0</v>
      </c>
      <c r="I1698" t="s">
        <v>1516</v>
      </c>
      <c r="J1698" t="s">
        <v>4667</v>
      </c>
      <c r="K1698" t="str">
        <f>"11593"</f>
        <v>11593</v>
      </c>
    </row>
    <row r="1699" spans="1:11" customFormat="1" x14ac:dyDescent="0.25">
      <c r="A1699" t="str">
        <f t="shared" si="240"/>
        <v>11</v>
      </c>
      <c r="B1699" t="s">
        <v>237</v>
      </c>
      <c r="C1699" t="str">
        <f t="shared" si="237"/>
        <v>020</v>
      </c>
      <c r="D1699" t="s">
        <v>257</v>
      </c>
      <c r="E1699" t="str">
        <f t="shared" si="241"/>
        <v>09</v>
      </c>
      <c r="F1699" t="str">
        <f>"007"</f>
        <v>007</v>
      </c>
      <c r="G1699" t="str">
        <f>"03"</f>
        <v>03</v>
      </c>
      <c r="H1699" t="s">
        <v>2</v>
      </c>
      <c r="I1699" t="s">
        <v>1517</v>
      </c>
      <c r="J1699" t="s">
        <v>4668</v>
      </c>
      <c r="K1699" t="str">
        <f>"11594"</f>
        <v>11594</v>
      </c>
    </row>
    <row r="1700" spans="1:11" customFormat="1" x14ac:dyDescent="0.25">
      <c r="A1700" t="str">
        <f t="shared" si="240"/>
        <v>11</v>
      </c>
      <c r="B1700" t="s">
        <v>237</v>
      </c>
      <c r="C1700" t="str">
        <f t="shared" si="237"/>
        <v>020</v>
      </c>
      <c r="D1700" t="s">
        <v>257</v>
      </c>
      <c r="E1700" t="str">
        <f t="shared" si="241"/>
        <v>09</v>
      </c>
      <c r="F1700" t="str">
        <f>"008"</f>
        <v>008</v>
      </c>
      <c r="G1700" t="str">
        <f>""</f>
        <v/>
      </c>
      <c r="H1700" t="s">
        <v>1</v>
      </c>
      <c r="I1700" t="s">
        <v>1518</v>
      </c>
      <c r="J1700" t="s">
        <v>4669</v>
      </c>
      <c r="K1700" t="str">
        <f>"11591"</f>
        <v>11591</v>
      </c>
    </row>
    <row r="1701" spans="1:11" customFormat="1" x14ac:dyDescent="0.25">
      <c r="A1701" t="str">
        <f t="shared" si="240"/>
        <v>11</v>
      </c>
      <c r="B1701" t="s">
        <v>237</v>
      </c>
      <c r="C1701" t="str">
        <f t="shared" si="237"/>
        <v>020</v>
      </c>
      <c r="D1701" t="s">
        <v>257</v>
      </c>
      <c r="E1701" t="str">
        <f t="shared" si="241"/>
        <v>09</v>
      </c>
      <c r="F1701" t="str">
        <f>"008"</f>
        <v>008</v>
      </c>
      <c r="G1701" t="str">
        <f>""</f>
        <v/>
      </c>
      <c r="H1701" t="s">
        <v>0</v>
      </c>
      <c r="I1701" t="s">
        <v>1518</v>
      </c>
      <c r="J1701" t="s">
        <v>4669</v>
      </c>
      <c r="K1701" t="str">
        <f>"11591"</f>
        <v>11591</v>
      </c>
    </row>
    <row r="1702" spans="1:11" customFormat="1" x14ac:dyDescent="0.25">
      <c r="A1702" t="str">
        <f t="shared" si="240"/>
        <v>11</v>
      </c>
      <c r="B1702" t="s">
        <v>237</v>
      </c>
      <c r="C1702" t="str">
        <f t="shared" ref="C1702:C1716" si="242">"020"</f>
        <v>020</v>
      </c>
      <c r="D1702" t="s">
        <v>257</v>
      </c>
      <c r="E1702" t="str">
        <f t="shared" si="241"/>
        <v>09</v>
      </c>
      <c r="F1702" t="str">
        <f>"009"</f>
        <v>009</v>
      </c>
      <c r="G1702" t="str">
        <f>""</f>
        <v/>
      </c>
      <c r="H1702" t="s">
        <v>3</v>
      </c>
      <c r="I1702" t="s">
        <v>1519</v>
      </c>
      <c r="J1702" t="s">
        <v>4670</v>
      </c>
      <c r="K1702" t="str">
        <f>"11570"</f>
        <v>11570</v>
      </c>
    </row>
    <row r="1703" spans="1:11" customFormat="1" x14ac:dyDescent="0.25">
      <c r="A1703" t="str">
        <f t="shared" si="240"/>
        <v>11</v>
      </c>
      <c r="B1703" t="s">
        <v>237</v>
      </c>
      <c r="C1703" t="str">
        <f t="shared" si="242"/>
        <v>020</v>
      </c>
      <c r="D1703" t="s">
        <v>257</v>
      </c>
      <c r="E1703" t="str">
        <f t="shared" si="241"/>
        <v>09</v>
      </c>
      <c r="F1703" t="str">
        <f>"010"</f>
        <v>010</v>
      </c>
      <c r="G1703" t="str">
        <f>""</f>
        <v/>
      </c>
      <c r="H1703" t="s">
        <v>3</v>
      </c>
      <c r="I1703" t="s">
        <v>1519</v>
      </c>
      <c r="J1703" t="s">
        <v>4670</v>
      </c>
      <c r="K1703" t="str">
        <f>"11570"</f>
        <v>11570</v>
      </c>
    </row>
    <row r="1704" spans="1:11" customFormat="1" x14ac:dyDescent="0.25">
      <c r="A1704" t="str">
        <f t="shared" si="240"/>
        <v>11</v>
      </c>
      <c r="B1704" t="s">
        <v>237</v>
      </c>
      <c r="C1704" t="str">
        <f t="shared" si="242"/>
        <v>020</v>
      </c>
      <c r="D1704" t="s">
        <v>257</v>
      </c>
      <c r="E1704" t="str">
        <f t="shared" si="241"/>
        <v>09</v>
      </c>
      <c r="F1704" t="str">
        <f>"011"</f>
        <v>011</v>
      </c>
      <c r="G1704" t="str">
        <f>""</f>
        <v/>
      </c>
      <c r="H1704" t="s">
        <v>1</v>
      </c>
      <c r="I1704" t="s">
        <v>1520</v>
      </c>
      <c r="J1704" t="s">
        <v>4671</v>
      </c>
      <c r="K1704" t="str">
        <f>"11594"</f>
        <v>11594</v>
      </c>
    </row>
    <row r="1705" spans="1:11" customFormat="1" x14ac:dyDescent="0.25">
      <c r="A1705" t="str">
        <f t="shared" si="240"/>
        <v>11</v>
      </c>
      <c r="B1705" t="s">
        <v>237</v>
      </c>
      <c r="C1705" t="str">
        <f t="shared" si="242"/>
        <v>020</v>
      </c>
      <c r="D1705" t="s">
        <v>257</v>
      </c>
      <c r="E1705" t="str">
        <f t="shared" si="241"/>
        <v>09</v>
      </c>
      <c r="F1705" t="str">
        <f>"011"</f>
        <v>011</v>
      </c>
      <c r="G1705" t="str">
        <f>""</f>
        <v/>
      </c>
      <c r="H1705" t="s">
        <v>0</v>
      </c>
      <c r="I1705" t="s">
        <v>1520</v>
      </c>
      <c r="J1705" t="s">
        <v>4671</v>
      </c>
      <c r="K1705" t="str">
        <f>"11594"</f>
        <v>11594</v>
      </c>
    </row>
    <row r="1706" spans="1:11" customFormat="1" x14ac:dyDescent="0.25">
      <c r="A1706" t="str">
        <f t="shared" si="240"/>
        <v>11</v>
      </c>
      <c r="B1706" t="s">
        <v>237</v>
      </c>
      <c r="C1706" t="str">
        <f t="shared" si="242"/>
        <v>020</v>
      </c>
      <c r="D1706" t="s">
        <v>257</v>
      </c>
      <c r="E1706" t="str">
        <f t="shared" si="241"/>
        <v>09</v>
      </c>
      <c r="F1706" t="str">
        <f>"012"</f>
        <v>012</v>
      </c>
      <c r="G1706" t="str">
        <f>""</f>
        <v/>
      </c>
      <c r="H1706" t="s">
        <v>3</v>
      </c>
      <c r="I1706" t="s">
        <v>1519</v>
      </c>
      <c r="J1706" t="s">
        <v>4670</v>
      </c>
      <c r="K1706" t="str">
        <f>"11570"</f>
        <v>11570</v>
      </c>
    </row>
    <row r="1707" spans="1:11" customFormat="1" x14ac:dyDescent="0.25">
      <c r="A1707" t="str">
        <f t="shared" si="240"/>
        <v>11</v>
      </c>
      <c r="B1707" t="s">
        <v>237</v>
      </c>
      <c r="C1707" t="str">
        <f t="shared" si="242"/>
        <v>020</v>
      </c>
      <c r="D1707" t="s">
        <v>257</v>
      </c>
      <c r="E1707" t="str">
        <f t="shared" si="241"/>
        <v>09</v>
      </c>
      <c r="F1707" t="str">
        <f>"013"</f>
        <v>013</v>
      </c>
      <c r="G1707" t="str">
        <f>""</f>
        <v/>
      </c>
      <c r="H1707" t="s">
        <v>1</v>
      </c>
      <c r="I1707" t="s">
        <v>1521</v>
      </c>
      <c r="J1707" t="s">
        <v>4672</v>
      </c>
      <c r="K1707" t="str">
        <f>"11593"</f>
        <v>11593</v>
      </c>
    </row>
    <row r="1708" spans="1:11" customFormat="1" x14ac:dyDescent="0.25">
      <c r="A1708" t="str">
        <f t="shared" si="240"/>
        <v>11</v>
      </c>
      <c r="B1708" t="s">
        <v>237</v>
      </c>
      <c r="C1708" t="str">
        <f t="shared" si="242"/>
        <v>020</v>
      </c>
      <c r="D1708" t="s">
        <v>257</v>
      </c>
      <c r="E1708" t="str">
        <f t="shared" si="241"/>
        <v>09</v>
      </c>
      <c r="F1708" t="str">
        <f>"013"</f>
        <v>013</v>
      </c>
      <c r="G1708" t="str">
        <f>""</f>
        <v/>
      </c>
      <c r="H1708" t="s">
        <v>0</v>
      </c>
      <c r="I1708" t="s">
        <v>1521</v>
      </c>
      <c r="J1708" t="s">
        <v>4672</v>
      </c>
      <c r="K1708" t="str">
        <f>"11593"</f>
        <v>11593</v>
      </c>
    </row>
    <row r="1709" spans="1:11" customFormat="1" x14ac:dyDescent="0.25">
      <c r="A1709" t="str">
        <f t="shared" si="240"/>
        <v>11</v>
      </c>
      <c r="B1709" t="s">
        <v>237</v>
      </c>
      <c r="C1709" t="str">
        <f t="shared" si="242"/>
        <v>020</v>
      </c>
      <c r="D1709" t="s">
        <v>257</v>
      </c>
      <c r="E1709" t="str">
        <f t="shared" si="241"/>
        <v>09</v>
      </c>
      <c r="F1709" t="str">
        <f>"014"</f>
        <v>014</v>
      </c>
      <c r="G1709" t="str">
        <f>""</f>
        <v/>
      </c>
      <c r="H1709" t="s">
        <v>1</v>
      </c>
      <c r="I1709" t="s">
        <v>1519</v>
      </c>
      <c r="J1709" t="s">
        <v>4670</v>
      </c>
      <c r="K1709" t="str">
        <f>"11570"</f>
        <v>11570</v>
      </c>
    </row>
    <row r="1710" spans="1:11" customFormat="1" x14ac:dyDescent="0.25">
      <c r="A1710" t="str">
        <f t="shared" si="240"/>
        <v>11</v>
      </c>
      <c r="B1710" t="s">
        <v>237</v>
      </c>
      <c r="C1710" t="str">
        <f t="shared" si="242"/>
        <v>020</v>
      </c>
      <c r="D1710" t="s">
        <v>257</v>
      </c>
      <c r="E1710" t="str">
        <f t="shared" si="241"/>
        <v>09</v>
      </c>
      <c r="F1710" t="str">
        <f>"014"</f>
        <v>014</v>
      </c>
      <c r="G1710" t="str">
        <f>""</f>
        <v/>
      </c>
      <c r="H1710" t="s">
        <v>0</v>
      </c>
      <c r="I1710" t="s">
        <v>1519</v>
      </c>
      <c r="J1710" t="s">
        <v>4670</v>
      </c>
      <c r="K1710" t="str">
        <f>"11570"</f>
        <v>11570</v>
      </c>
    </row>
    <row r="1711" spans="1:11" customFormat="1" x14ac:dyDescent="0.25">
      <c r="A1711" t="str">
        <f t="shared" si="240"/>
        <v>11</v>
      </c>
      <c r="B1711" t="s">
        <v>237</v>
      </c>
      <c r="C1711" t="str">
        <f t="shared" si="242"/>
        <v>020</v>
      </c>
      <c r="D1711" t="s">
        <v>257</v>
      </c>
      <c r="E1711" t="str">
        <f t="shared" ref="E1711:E1716" si="243">"10"</f>
        <v>10</v>
      </c>
      <c r="F1711" t="str">
        <f>"001"</f>
        <v>001</v>
      </c>
      <c r="G1711" t="str">
        <f>""</f>
        <v/>
      </c>
      <c r="H1711" t="s">
        <v>3</v>
      </c>
      <c r="I1711" t="s">
        <v>1522</v>
      </c>
      <c r="J1711" t="s">
        <v>4673</v>
      </c>
      <c r="K1711" t="str">
        <f>"11400"</f>
        <v>11400</v>
      </c>
    </row>
    <row r="1712" spans="1:11" customFormat="1" x14ac:dyDescent="0.25">
      <c r="A1712" t="str">
        <f t="shared" si="240"/>
        <v>11</v>
      </c>
      <c r="B1712" t="s">
        <v>237</v>
      </c>
      <c r="C1712" t="str">
        <f t="shared" si="242"/>
        <v>020</v>
      </c>
      <c r="D1712" t="s">
        <v>257</v>
      </c>
      <c r="E1712" t="str">
        <f t="shared" si="243"/>
        <v>10</v>
      </c>
      <c r="F1712" t="str">
        <f>"002"</f>
        <v>002</v>
      </c>
      <c r="G1712" t="str">
        <f>""</f>
        <v/>
      </c>
      <c r="H1712" t="s">
        <v>3</v>
      </c>
      <c r="I1712" t="s">
        <v>1523</v>
      </c>
      <c r="J1712" t="s">
        <v>4674</v>
      </c>
      <c r="K1712" t="str">
        <f>"11595"</f>
        <v>11595</v>
      </c>
    </row>
    <row r="1713" spans="1:11" customFormat="1" x14ac:dyDescent="0.25">
      <c r="A1713" t="str">
        <f t="shared" si="240"/>
        <v>11</v>
      </c>
      <c r="B1713" t="s">
        <v>237</v>
      </c>
      <c r="C1713" t="str">
        <f t="shared" si="242"/>
        <v>020</v>
      </c>
      <c r="D1713" t="s">
        <v>257</v>
      </c>
      <c r="E1713" t="str">
        <f t="shared" si="243"/>
        <v>10</v>
      </c>
      <c r="F1713" t="str">
        <f>"003"</f>
        <v>003</v>
      </c>
      <c r="G1713" t="str">
        <f>""</f>
        <v/>
      </c>
      <c r="H1713" t="s">
        <v>1</v>
      </c>
      <c r="I1713" t="s">
        <v>1524</v>
      </c>
      <c r="J1713" t="s">
        <v>4675</v>
      </c>
      <c r="K1713" t="str">
        <f>"11595"</f>
        <v>11595</v>
      </c>
    </row>
    <row r="1714" spans="1:11" customFormat="1" x14ac:dyDescent="0.25">
      <c r="A1714" t="str">
        <f t="shared" si="240"/>
        <v>11</v>
      </c>
      <c r="B1714" t="s">
        <v>237</v>
      </c>
      <c r="C1714" t="str">
        <f t="shared" si="242"/>
        <v>020</v>
      </c>
      <c r="D1714" t="s">
        <v>257</v>
      </c>
      <c r="E1714" t="str">
        <f t="shared" si="243"/>
        <v>10</v>
      </c>
      <c r="F1714" t="str">
        <f>"003"</f>
        <v>003</v>
      </c>
      <c r="G1714" t="str">
        <f>""</f>
        <v/>
      </c>
      <c r="H1714" t="s">
        <v>0</v>
      </c>
      <c r="I1714" t="s">
        <v>1524</v>
      </c>
      <c r="J1714" t="s">
        <v>4675</v>
      </c>
      <c r="K1714" t="str">
        <f>"11595"</f>
        <v>11595</v>
      </c>
    </row>
    <row r="1715" spans="1:11" customFormat="1" x14ac:dyDescent="0.25">
      <c r="A1715" t="str">
        <f t="shared" si="240"/>
        <v>11</v>
      </c>
      <c r="B1715" t="s">
        <v>237</v>
      </c>
      <c r="C1715" t="str">
        <f t="shared" si="242"/>
        <v>020</v>
      </c>
      <c r="D1715" t="s">
        <v>257</v>
      </c>
      <c r="E1715" t="str">
        <f t="shared" si="243"/>
        <v>10</v>
      </c>
      <c r="F1715" t="str">
        <f>"004"</f>
        <v>004</v>
      </c>
      <c r="G1715" t="str">
        <f>"01"</f>
        <v>01</v>
      </c>
      <c r="H1715" t="s">
        <v>1</v>
      </c>
      <c r="I1715" t="s">
        <v>1525</v>
      </c>
      <c r="J1715" t="s">
        <v>4676</v>
      </c>
      <c r="K1715" t="str">
        <f>"11579"</f>
        <v>11579</v>
      </c>
    </row>
    <row r="1716" spans="1:11" customFormat="1" x14ac:dyDescent="0.25">
      <c r="A1716" t="str">
        <f t="shared" si="240"/>
        <v>11</v>
      </c>
      <c r="B1716" t="s">
        <v>237</v>
      </c>
      <c r="C1716" t="str">
        <f t="shared" si="242"/>
        <v>020</v>
      </c>
      <c r="D1716" t="s">
        <v>257</v>
      </c>
      <c r="E1716" t="str">
        <f t="shared" si="243"/>
        <v>10</v>
      </c>
      <c r="F1716" t="str">
        <f>"004"</f>
        <v>004</v>
      </c>
      <c r="G1716" t="str">
        <f>"02"</f>
        <v>02</v>
      </c>
      <c r="H1716" t="s">
        <v>0</v>
      </c>
      <c r="I1716" t="s">
        <v>1526</v>
      </c>
      <c r="J1716" t="s">
        <v>4677</v>
      </c>
      <c r="K1716" t="str">
        <f>"11579"</f>
        <v>11579</v>
      </c>
    </row>
    <row r="1717" spans="1:11" customFormat="1" x14ac:dyDescent="0.25">
      <c r="A1717" t="str">
        <f t="shared" si="240"/>
        <v>11</v>
      </c>
      <c r="B1717" t="s">
        <v>237</v>
      </c>
      <c r="C1717" t="str">
        <f t="shared" ref="C1717:C1723" si="244">"021"</f>
        <v>021</v>
      </c>
      <c r="D1717" t="s">
        <v>258</v>
      </c>
      <c r="E1717" t="str">
        <f>"01"</f>
        <v>01</v>
      </c>
      <c r="F1717" t="str">
        <f>"001"</f>
        <v>001</v>
      </c>
      <c r="G1717" t="str">
        <f>""</f>
        <v/>
      </c>
      <c r="H1717" t="s">
        <v>1</v>
      </c>
      <c r="I1717" t="s">
        <v>1527</v>
      </c>
      <c r="J1717" t="s">
        <v>4678</v>
      </c>
      <c r="K1717" t="str">
        <f>"11330"</f>
        <v>11330</v>
      </c>
    </row>
    <row r="1718" spans="1:11" customFormat="1" x14ac:dyDescent="0.25">
      <c r="A1718" t="str">
        <f t="shared" si="240"/>
        <v>11</v>
      </c>
      <c r="B1718" t="s">
        <v>237</v>
      </c>
      <c r="C1718" t="str">
        <f t="shared" si="244"/>
        <v>021</v>
      </c>
      <c r="D1718" t="s">
        <v>258</v>
      </c>
      <c r="E1718" t="str">
        <f>"01"</f>
        <v>01</v>
      </c>
      <c r="F1718" t="str">
        <f>"001"</f>
        <v>001</v>
      </c>
      <c r="G1718" t="str">
        <f>""</f>
        <v/>
      </c>
      <c r="H1718" t="s">
        <v>0</v>
      </c>
      <c r="I1718" t="s">
        <v>1527</v>
      </c>
      <c r="J1718" t="s">
        <v>4678</v>
      </c>
      <c r="K1718" t="str">
        <f>"11330"</f>
        <v>11330</v>
      </c>
    </row>
    <row r="1719" spans="1:11" customFormat="1" x14ac:dyDescent="0.25">
      <c r="A1719" t="str">
        <f t="shared" si="240"/>
        <v>11</v>
      </c>
      <c r="B1719" t="s">
        <v>237</v>
      </c>
      <c r="C1719" t="str">
        <f t="shared" si="244"/>
        <v>021</v>
      </c>
      <c r="D1719" t="s">
        <v>258</v>
      </c>
      <c r="E1719" t="str">
        <f>"01"</f>
        <v>01</v>
      </c>
      <c r="F1719" t="str">
        <f>"002"</f>
        <v>002</v>
      </c>
      <c r="G1719" t="str">
        <f>""</f>
        <v/>
      </c>
      <c r="H1719" t="s">
        <v>3</v>
      </c>
      <c r="I1719" t="s">
        <v>23</v>
      </c>
      <c r="J1719" t="s">
        <v>4679</v>
      </c>
      <c r="K1719" t="str">
        <f>"11330"</f>
        <v>11330</v>
      </c>
    </row>
    <row r="1720" spans="1:11" customFormat="1" x14ac:dyDescent="0.25">
      <c r="A1720" t="str">
        <f t="shared" si="240"/>
        <v>11</v>
      </c>
      <c r="B1720" t="s">
        <v>237</v>
      </c>
      <c r="C1720" t="str">
        <f t="shared" si="244"/>
        <v>021</v>
      </c>
      <c r="D1720" t="s">
        <v>258</v>
      </c>
      <c r="E1720" t="str">
        <f>"02"</f>
        <v>02</v>
      </c>
      <c r="F1720" t="str">
        <f t="shared" ref="F1720:F1725" si="245">"001"</f>
        <v>001</v>
      </c>
      <c r="G1720" t="str">
        <f>""</f>
        <v/>
      </c>
      <c r="H1720" t="s">
        <v>1</v>
      </c>
      <c r="I1720" t="s">
        <v>1528</v>
      </c>
      <c r="J1720" t="s">
        <v>4680</v>
      </c>
      <c r="K1720" t="str">
        <f>"11339"</f>
        <v>11339</v>
      </c>
    </row>
    <row r="1721" spans="1:11" customFormat="1" x14ac:dyDescent="0.25">
      <c r="A1721" t="str">
        <f t="shared" si="240"/>
        <v>11</v>
      </c>
      <c r="B1721" t="s">
        <v>237</v>
      </c>
      <c r="C1721" t="str">
        <f t="shared" si="244"/>
        <v>021</v>
      </c>
      <c r="D1721" t="s">
        <v>258</v>
      </c>
      <c r="E1721" t="str">
        <f>"02"</f>
        <v>02</v>
      </c>
      <c r="F1721" t="str">
        <f t="shared" si="245"/>
        <v>001</v>
      </c>
      <c r="G1721" t="str">
        <f>""</f>
        <v/>
      </c>
      <c r="H1721" t="s">
        <v>0</v>
      </c>
      <c r="I1721" t="s">
        <v>1528</v>
      </c>
      <c r="J1721" t="s">
        <v>4680</v>
      </c>
      <c r="K1721" t="str">
        <f>"11339"</f>
        <v>11339</v>
      </c>
    </row>
    <row r="1722" spans="1:11" customFormat="1" x14ac:dyDescent="0.25">
      <c r="A1722" t="str">
        <f t="shared" si="240"/>
        <v>11</v>
      </c>
      <c r="B1722" t="s">
        <v>237</v>
      </c>
      <c r="C1722" t="str">
        <f t="shared" si="244"/>
        <v>021</v>
      </c>
      <c r="D1722" t="s">
        <v>258</v>
      </c>
      <c r="E1722" t="str">
        <f>"03"</f>
        <v>03</v>
      </c>
      <c r="F1722" t="str">
        <f t="shared" si="245"/>
        <v>001</v>
      </c>
      <c r="G1722" t="str">
        <f>""</f>
        <v/>
      </c>
      <c r="H1722" t="s">
        <v>1</v>
      </c>
      <c r="I1722" t="s">
        <v>23</v>
      </c>
      <c r="J1722" t="s">
        <v>4681</v>
      </c>
      <c r="K1722" t="str">
        <f>"11320"</f>
        <v>11320</v>
      </c>
    </row>
    <row r="1723" spans="1:11" customFormat="1" x14ac:dyDescent="0.25">
      <c r="A1723" t="str">
        <f t="shared" si="240"/>
        <v>11</v>
      </c>
      <c r="B1723" t="s">
        <v>237</v>
      </c>
      <c r="C1723" t="str">
        <f t="shared" si="244"/>
        <v>021</v>
      </c>
      <c r="D1723" t="s">
        <v>258</v>
      </c>
      <c r="E1723" t="str">
        <f>"03"</f>
        <v>03</v>
      </c>
      <c r="F1723" t="str">
        <f t="shared" si="245"/>
        <v>001</v>
      </c>
      <c r="G1723" t="str">
        <f>""</f>
        <v/>
      </c>
      <c r="H1723" t="s">
        <v>0</v>
      </c>
      <c r="I1723" t="s">
        <v>23</v>
      </c>
      <c r="J1723" t="s">
        <v>4681</v>
      </c>
      <c r="K1723" t="str">
        <f>"11320"</f>
        <v>11320</v>
      </c>
    </row>
    <row r="1724" spans="1:11" customFormat="1" x14ac:dyDescent="0.25">
      <c r="A1724" t="str">
        <f t="shared" si="240"/>
        <v>11</v>
      </c>
      <c r="B1724" t="s">
        <v>237</v>
      </c>
      <c r="C1724" t="str">
        <f t="shared" ref="C1724:C1787" si="246">"022"</f>
        <v>022</v>
      </c>
      <c r="D1724" t="s">
        <v>259</v>
      </c>
      <c r="E1724" t="str">
        <f t="shared" ref="E1724:E1734" si="247">"01"</f>
        <v>01</v>
      </c>
      <c r="F1724" t="str">
        <f t="shared" si="245"/>
        <v>001</v>
      </c>
      <c r="G1724" t="str">
        <f>""</f>
        <v/>
      </c>
      <c r="H1724" t="s">
        <v>1</v>
      </c>
      <c r="I1724" t="s">
        <v>1529</v>
      </c>
      <c r="J1724" t="s">
        <v>4682</v>
      </c>
      <c r="K1724" t="str">
        <f t="shared" ref="K1724:K1787" si="248">"11300"</f>
        <v>11300</v>
      </c>
    </row>
    <row r="1725" spans="1:11" customFormat="1" x14ac:dyDescent="0.25">
      <c r="A1725" t="str">
        <f t="shared" si="240"/>
        <v>11</v>
      </c>
      <c r="B1725" t="s">
        <v>237</v>
      </c>
      <c r="C1725" t="str">
        <f t="shared" si="246"/>
        <v>022</v>
      </c>
      <c r="D1725" t="s">
        <v>259</v>
      </c>
      <c r="E1725" t="str">
        <f t="shared" si="247"/>
        <v>01</v>
      </c>
      <c r="F1725" t="str">
        <f t="shared" si="245"/>
        <v>001</v>
      </c>
      <c r="G1725" t="str">
        <f>""</f>
        <v/>
      </c>
      <c r="H1725" t="s">
        <v>0</v>
      </c>
      <c r="I1725" t="s">
        <v>1529</v>
      </c>
      <c r="J1725" t="s">
        <v>4682</v>
      </c>
      <c r="K1725" t="str">
        <f t="shared" si="248"/>
        <v>11300</v>
      </c>
    </row>
    <row r="1726" spans="1:11" customFormat="1" x14ac:dyDescent="0.25">
      <c r="A1726" t="str">
        <f t="shared" si="240"/>
        <v>11</v>
      </c>
      <c r="B1726" t="s">
        <v>237</v>
      </c>
      <c r="C1726" t="str">
        <f t="shared" si="246"/>
        <v>022</v>
      </c>
      <c r="D1726" t="s">
        <v>259</v>
      </c>
      <c r="E1726" t="str">
        <f t="shared" si="247"/>
        <v>01</v>
      </c>
      <c r="F1726" t="str">
        <f>"002"</f>
        <v>002</v>
      </c>
      <c r="G1726" t="str">
        <f>""</f>
        <v/>
      </c>
      <c r="H1726" t="s">
        <v>1</v>
      </c>
      <c r="I1726" t="s">
        <v>1529</v>
      </c>
      <c r="J1726" t="s">
        <v>4682</v>
      </c>
      <c r="K1726" t="str">
        <f t="shared" si="248"/>
        <v>11300</v>
      </c>
    </row>
    <row r="1727" spans="1:11" customFormat="1" x14ac:dyDescent="0.25">
      <c r="A1727" t="str">
        <f t="shared" si="240"/>
        <v>11</v>
      </c>
      <c r="B1727" t="s">
        <v>237</v>
      </c>
      <c r="C1727" t="str">
        <f t="shared" si="246"/>
        <v>022</v>
      </c>
      <c r="D1727" t="s">
        <v>259</v>
      </c>
      <c r="E1727" t="str">
        <f t="shared" si="247"/>
        <v>01</v>
      </c>
      <c r="F1727" t="str">
        <f>"002"</f>
        <v>002</v>
      </c>
      <c r="G1727" t="str">
        <f>""</f>
        <v/>
      </c>
      <c r="H1727" t="s">
        <v>0</v>
      </c>
      <c r="I1727" t="s">
        <v>1529</v>
      </c>
      <c r="J1727" t="s">
        <v>4682</v>
      </c>
      <c r="K1727" t="str">
        <f t="shared" si="248"/>
        <v>11300</v>
      </c>
    </row>
    <row r="1728" spans="1:11" customFormat="1" x14ac:dyDescent="0.25">
      <c r="A1728" t="str">
        <f t="shared" si="240"/>
        <v>11</v>
      </c>
      <c r="B1728" t="s">
        <v>237</v>
      </c>
      <c r="C1728" t="str">
        <f t="shared" si="246"/>
        <v>022</v>
      </c>
      <c r="D1728" t="s">
        <v>259</v>
      </c>
      <c r="E1728" t="str">
        <f t="shared" si="247"/>
        <v>01</v>
      </c>
      <c r="F1728" t="str">
        <f>"003"</f>
        <v>003</v>
      </c>
      <c r="G1728" t="str">
        <f>""</f>
        <v/>
      </c>
      <c r="H1728" t="s">
        <v>3</v>
      </c>
      <c r="I1728" t="s">
        <v>1529</v>
      </c>
      <c r="J1728" t="s">
        <v>4682</v>
      </c>
      <c r="K1728" t="str">
        <f t="shared" si="248"/>
        <v>11300</v>
      </c>
    </row>
    <row r="1729" spans="1:11" customFormat="1" x14ac:dyDescent="0.25">
      <c r="A1729" t="str">
        <f t="shared" si="240"/>
        <v>11</v>
      </c>
      <c r="B1729" t="s">
        <v>237</v>
      </c>
      <c r="C1729" t="str">
        <f t="shared" si="246"/>
        <v>022</v>
      </c>
      <c r="D1729" t="s">
        <v>259</v>
      </c>
      <c r="E1729" t="str">
        <f t="shared" si="247"/>
        <v>01</v>
      </c>
      <c r="F1729" t="str">
        <f>"004"</f>
        <v>004</v>
      </c>
      <c r="G1729" t="str">
        <f>""</f>
        <v/>
      </c>
      <c r="H1729" t="s">
        <v>1</v>
      </c>
      <c r="I1729" t="s">
        <v>1320</v>
      </c>
      <c r="J1729" t="s">
        <v>4683</v>
      </c>
      <c r="K1729" t="str">
        <f t="shared" si="248"/>
        <v>11300</v>
      </c>
    </row>
    <row r="1730" spans="1:11" customFormat="1" x14ac:dyDescent="0.25">
      <c r="A1730" t="str">
        <f t="shared" si="240"/>
        <v>11</v>
      </c>
      <c r="B1730" t="s">
        <v>237</v>
      </c>
      <c r="C1730" t="str">
        <f t="shared" si="246"/>
        <v>022</v>
      </c>
      <c r="D1730" t="s">
        <v>259</v>
      </c>
      <c r="E1730" t="str">
        <f t="shared" si="247"/>
        <v>01</v>
      </c>
      <c r="F1730" t="str">
        <f>"004"</f>
        <v>004</v>
      </c>
      <c r="G1730" t="str">
        <f>""</f>
        <v/>
      </c>
      <c r="H1730" t="s">
        <v>0</v>
      </c>
      <c r="I1730" t="s">
        <v>1320</v>
      </c>
      <c r="J1730" t="s">
        <v>4683</v>
      </c>
      <c r="K1730" t="str">
        <f t="shared" si="248"/>
        <v>11300</v>
      </c>
    </row>
    <row r="1731" spans="1:11" customFormat="1" x14ac:dyDescent="0.25">
      <c r="A1731" t="str">
        <f t="shared" si="240"/>
        <v>11</v>
      </c>
      <c r="B1731" t="s">
        <v>237</v>
      </c>
      <c r="C1731" t="str">
        <f t="shared" si="246"/>
        <v>022</v>
      </c>
      <c r="D1731" t="s">
        <v>259</v>
      </c>
      <c r="E1731" t="str">
        <f t="shared" si="247"/>
        <v>01</v>
      </c>
      <c r="F1731" t="str">
        <f>"005"</f>
        <v>005</v>
      </c>
      <c r="G1731" t="str">
        <f>""</f>
        <v/>
      </c>
      <c r="H1731" t="s">
        <v>1</v>
      </c>
      <c r="I1731" t="s">
        <v>1320</v>
      </c>
      <c r="J1731" t="s">
        <v>4683</v>
      </c>
      <c r="K1731" t="str">
        <f t="shared" si="248"/>
        <v>11300</v>
      </c>
    </row>
    <row r="1732" spans="1:11" customFormat="1" x14ac:dyDescent="0.25">
      <c r="A1732" t="str">
        <f t="shared" si="240"/>
        <v>11</v>
      </c>
      <c r="B1732" t="s">
        <v>237</v>
      </c>
      <c r="C1732" t="str">
        <f t="shared" si="246"/>
        <v>022</v>
      </c>
      <c r="D1732" t="s">
        <v>259</v>
      </c>
      <c r="E1732" t="str">
        <f t="shared" si="247"/>
        <v>01</v>
      </c>
      <c r="F1732" t="str">
        <f>"005"</f>
        <v>005</v>
      </c>
      <c r="G1732" t="str">
        <f>""</f>
        <v/>
      </c>
      <c r="H1732" t="s">
        <v>0</v>
      </c>
      <c r="I1732" t="s">
        <v>1320</v>
      </c>
      <c r="J1732" t="s">
        <v>4683</v>
      </c>
      <c r="K1732" t="str">
        <f t="shared" si="248"/>
        <v>11300</v>
      </c>
    </row>
    <row r="1733" spans="1:11" customFormat="1" x14ac:dyDescent="0.25">
      <c r="A1733" t="str">
        <f t="shared" si="240"/>
        <v>11</v>
      </c>
      <c r="B1733" t="s">
        <v>237</v>
      </c>
      <c r="C1733" t="str">
        <f t="shared" si="246"/>
        <v>022</v>
      </c>
      <c r="D1733" t="s">
        <v>259</v>
      </c>
      <c r="E1733" t="str">
        <f t="shared" si="247"/>
        <v>01</v>
      </c>
      <c r="F1733" t="str">
        <f>"006"</f>
        <v>006</v>
      </c>
      <c r="G1733" t="str">
        <f>""</f>
        <v/>
      </c>
      <c r="H1733" t="s">
        <v>1</v>
      </c>
      <c r="I1733" t="s">
        <v>1320</v>
      </c>
      <c r="J1733" t="s">
        <v>4683</v>
      </c>
      <c r="K1733" t="str">
        <f t="shared" si="248"/>
        <v>11300</v>
      </c>
    </row>
    <row r="1734" spans="1:11" customFormat="1" x14ac:dyDescent="0.25">
      <c r="A1734" t="str">
        <f t="shared" si="240"/>
        <v>11</v>
      </c>
      <c r="B1734" t="s">
        <v>237</v>
      </c>
      <c r="C1734" t="str">
        <f t="shared" si="246"/>
        <v>022</v>
      </c>
      <c r="D1734" t="s">
        <v>259</v>
      </c>
      <c r="E1734" t="str">
        <f t="shared" si="247"/>
        <v>01</v>
      </c>
      <c r="F1734" t="str">
        <f>"006"</f>
        <v>006</v>
      </c>
      <c r="G1734" t="str">
        <f>""</f>
        <v/>
      </c>
      <c r="H1734" t="s">
        <v>0</v>
      </c>
      <c r="I1734" t="s">
        <v>1320</v>
      </c>
      <c r="J1734" t="s">
        <v>4683</v>
      </c>
      <c r="K1734" t="str">
        <f t="shared" si="248"/>
        <v>11300</v>
      </c>
    </row>
    <row r="1735" spans="1:11" customFormat="1" x14ac:dyDescent="0.25">
      <c r="A1735" t="str">
        <f t="shared" si="240"/>
        <v>11</v>
      </c>
      <c r="B1735" t="s">
        <v>237</v>
      </c>
      <c r="C1735" t="str">
        <f t="shared" si="246"/>
        <v>022</v>
      </c>
      <c r="D1735" t="s">
        <v>259</v>
      </c>
      <c r="E1735" t="str">
        <f t="shared" ref="E1735:E1746" si="249">"02"</f>
        <v>02</v>
      </c>
      <c r="F1735" t="str">
        <f>"001"</f>
        <v>001</v>
      </c>
      <c r="G1735" t="str">
        <f>""</f>
        <v/>
      </c>
      <c r="H1735" t="s">
        <v>1</v>
      </c>
      <c r="I1735" t="s">
        <v>1530</v>
      </c>
      <c r="J1735" t="s">
        <v>4684</v>
      </c>
      <c r="K1735" t="str">
        <f t="shared" si="248"/>
        <v>11300</v>
      </c>
    </row>
    <row r="1736" spans="1:11" customFormat="1" x14ac:dyDescent="0.25">
      <c r="A1736" t="str">
        <f t="shared" si="240"/>
        <v>11</v>
      </c>
      <c r="B1736" t="s">
        <v>237</v>
      </c>
      <c r="C1736" t="str">
        <f t="shared" si="246"/>
        <v>022</v>
      </c>
      <c r="D1736" t="s">
        <v>259</v>
      </c>
      <c r="E1736" t="str">
        <f t="shared" si="249"/>
        <v>02</v>
      </c>
      <c r="F1736" t="str">
        <f>"001"</f>
        <v>001</v>
      </c>
      <c r="G1736" t="str">
        <f>""</f>
        <v/>
      </c>
      <c r="H1736" t="s">
        <v>0</v>
      </c>
      <c r="I1736" t="s">
        <v>1530</v>
      </c>
      <c r="J1736" t="s">
        <v>4684</v>
      </c>
      <c r="K1736" t="str">
        <f t="shared" si="248"/>
        <v>11300</v>
      </c>
    </row>
    <row r="1737" spans="1:11" customFormat="1" x14ac:dyDescent="0.25">
      <c r="A1737" t="str">
        <f t="shared" si="240"/>
        <v>11</v>
      </c>
      <c r="B1737" t="s">
        <v>237</v>
      </c>
      <c r="C1737" t="str">
        <f t="shared" si="246"/>
        <v>022</v>
      </c>
      <c r="D1737" t="s">
        <v>259</v>
      </c>
      <c r="E1737" t="str">
        <f t="shared" si="249"/>
        <v>02</v>
      </c>
      <c r="F1737" t="str">
        <f>"002"</f>
        <v>002</v>
      </c>
      <c r="G1737" t="str">
        <f>""</f>
        <v/>
      </c>
      <c r="H1737" t="s">
        <v>1</v>
      </c>
      <c r="I1737" t="s">
        <v>1531</v>
      </c>
      <c r="J1737" t="s">
        <v>4685</v>
      </c>
      <c r="K1737" t="str">
        <f t="shared" si="248"/>
        <v>11300</v>
      </c>
    </row>
    <row r="1738" spans="1:11" customFormat="1" x14ac:dyDescent="0.25">
      <c r="A1738" t="str">
        <f t="shared" si="240"/>
        <v>11</v>
      </c>
      <c r="B1738" t="s">
        <v>237</v>
      </c>
      <c r="C1738" t="str">
        <f t="shared" si="246"/>
        <v>022</v>
      </c>
      <c r="D1738" t="s">
        <v>259</v>
      </c>
      <c r="E1738" t="str">
        <f t="shared" si="249"/>
        <v>02</v>
      </c>
      <c r="F1738" t="str">
        <f>"002"</f>
        <v>002</v>
      </c>
      <c r="G1738" t="str">
        <f>""</f>
        <v/>
      </c>
      <c r="H1738" t="s">
        <v>0</v>
      </c>
      <c r="I1738" t="s">
        <v>1531</v>
      </c>
      <c r="J1738" t="s">
        <v>4685</v>
      </c>
      <c r="K1738" t="str">
        <f t="shared" si="248"/>
        <v>11300</v>
      </c>
    </row>
    <row r="1739" spans="1:11" customFormat="1" x14ac:dyDescent="0.25">
      <c r="A1739" t="str">
        <f t="shared" si="240"/>
        <v>11</v>
      </c>
      <c r="B1739" t="s">
        <v>237</v>
      </c>
      <c r="C1739" t="str">
        <f t="shared" si="246"/>
        <v>022</v>
      </c>
      <c r="D1739" t="s">
        <v>259</v>
      </c>
      <c r="E1739" t="str">
        <f t="shared" si="249"/>
        <v>02</v>
      </c>
      <c r="F1739" t="str">
        <f>"003"</f>
        <v>003</v>
      </c>
      <c r="G1739" t="str">
        <f>""</f>
        <v/>
      </c>
      <c r="H1739" t="s">
        <v>3</v>
      </c>
      <c r="I1739" t="s">
        <v>1531</v>
      </c>
      <c r="J1739" t="s">
        <v>4685</v>
      </c>
      <c r="K1739" t="str">
        <f t="shared" si="248"/>
        <v>11300</v>
      </c>
    </row>
    <row r="1740" spans="1:11" customFormat="1" x14ac:dyDescent="0.25">
      <c r="A1740" t="str">
        <f t="shared" si="240"/>
        <v>11</v>
      </c>
      <c r="B1740" t="s">
        <v>237</v>
      </c>
      <c r="C1740" t="str">
        <f t="shared" si="246"/>
        <v>022</v>
      </c>
      <c r="D1740" t="s">
        <v>259</v>
      </c>
      <c r="E1740" t="str">
        <f t="shared" si="249"/>
        <v>02</v>
      </c>
      <c r="F1740" t="str">
        <f>"004"</f>
        <v>004</v>
      </c>
      <c r="G1740" t="str">
        <f>""</f>
        <v/>
      </c>
      <c r="H1740" t="s">
        <v>3</v>
      </c>
      <c r="I1740" t="s">
        <v>1531</v>
      </c>
      <c r="J1740" t="s">
        <v>4685</v>
      </c>
      <c r="K1740" t="str">
        <f t="shared" si="248"/>
        <v>11300</v>
      </c>
    </row>
    <row r="1741" spans="1:11" customFormat="1" x14ac:dyDescent="0.25">
      <c r="A1741" t="str">
        <f t="shared" si="240"/>
        <v>11</v>
      </c>
      <c r="B1741" t="s">
        <v>237</v>
      </c>
      <c r="C1741" t="str">
        <f t="shared" si="246"/>
        <v>022</v>
      </c>
      <c r="D1741" t="s">
        <v>259</v>
      </c>
      <c r="E1741" t="str">
        <f t="shared" si="249"/>
        <v>02</v>
      </c>
      <c r="F1741" t="str">
        <f>"005"</f>
        <v>005</v>
      </c>
      <c r="G1741" t="str">
        <f>""</f>
        <v/>
      </c>
      <c r="H1741" t="s">
        <v>1</v>
      </c>
      <c r="I1741" t="s">
        <v>1532</v>
      </c>
      <c r="J1741" t="s">
        <v>4686</v>
      </c>
      <c r="K1741" t="str">
        <f t="shared" si="248"/>
        <v>11300</v>
      </c>
    </row>
    <row r="1742" spans="1:11" customFormat="1" x14ac:dyDescent="0.25">
      <c r="A1742" t="str">
        <f t="shared" si="240"/>
        <v>11</v>
      </c>
      <c r="B1742" t="s">
        <v>237</v>
      </c>
      <c r="C1742" t="str">
        <f t="shared" si="246"/>
        <v>022</v>
      </c>
      <c r="D1742" t="s">
        <v>259</v>
      </c>
      <c r="E1742" t="str">
        <f t="shared" si="249"/>
        <v>02</v>
      </c>
      <c r="F1742" t="str">
        <f>"005"</f>
        <v>005</v>
      </c>
      <c r="G1742" t="str">
        <f>""</f>
        <v/>
      </c>
      <c r="H1742" t="s">
        <v>0</v>
      </c>
      <c r="I1742" t="s">
        <v>1532</v>
      </c>
      <c r="J1742" t="s">
        <v>4686</v>
      </c>
      <c r="K1742" t="str">
        <f t="shared" si="248"/>
        <v>11300</v>
      </c>
    </row>
    <row r="1743" spans="1:11" customFormat="1" x14ac:dyDescent="0.25">
      <c r="A1743" t="str">
        <f t="shared" si="240"/>
        <v>11</v>
      </c>
      <c r="B1743" t="s">
        <v>237</v>
      </c>
      <c r="C1743" t="str">
        <f t="shared" si="246"/>
        <v>022</v>
      </c>
      <c r="D1743" t="s">
        <v>259</v>
      </c>
      <c r="E1743" t="str">
        <f t="shared" si="249"/>
        <v>02</v>
      </c>
      <c r="F1743" t="str">
        <f>"006"</f>
        <v>006</v>
      </c>
      <c r="G1743" t="str">
        <f>""</f>
        <v/>
      </c>
      <c r="H1743" t="s">
        <v>1</v>
      </c>
      <c r="I1743" t="s">
        <v>1532</v>
      </c>
      <c r="J1743" t="s">
        <v>4686</v>
      </c>
      <c r="K1743" t="str">
        <f t="shared" si="248"/>
        <v>11300</v>
      </c>
    </row>
    <row r="1744" spans="1:11" customFormat="1" x14ac:dyDescent="0.25">
      <c r="A1744" t="str">
        <f t="shared" si="240"/>
        <v>11</v>
      </c>
      <c r="B1744" t="s">
        <v>237</v>
      </c>
      <c r="C1744" t="str">
        <f t="shared" si="246"/>
        <v>022</v>
      </c>
      <c r="D1744" t="s">
        <v>259</v>
      </c>
      <c r="E1744" t="str">
        <f t="shared" si="249"/>
        <v>02</v>
      </c>
      <c r="F1744" t="str">
        <f>"006"</f>
        <v>006</v>
      </c>
      <c r="G1744" t="str">
        <f>""</f>
        <v/>
      </c>
      <c r="H1744" t="s">
        <v>0</v>
      </c>
      <c r="I1744" t="s">
        <v>1532</v>
      </c>
      <c r="J1744" t="s">
        <v>4686</v>
      </c>
      <c r="K1744" t="str">
        <f t="shared" si="248"/>
        <v>11300</v>
      </c>
    </row>
    <row r="1745" spans="1:11" customFormat="1" x14ac:dyDescent="0.25">
      <c r="A1745" t="str">
        <f t="shared" si="240"/>
        <v>11</v>
      </c>
      <c r="B1745" t="s">
        <v>237</v>
      </c>
      <c r="C1745" t="str">
        <f t="shared" si="246"/>
        <v>022</v>
      </c>
      <c r="D1745" t="s">
        <v>259</v>
      </c>
      <c r="E1745" t="str">
        <f t="shared" si="249"/>
        <v>02</v>
      </c>
      <c r="F1745" t="str">
        <f>"007"</f>
        <v>007</v>
      </c>
      <c r="G1745" t="str">
        <f>""</f>
        <v/>
      </c>
      <c r="H1745" t="s">
        <v>1</v>
      </c>
      <c r="I1745" t="s">
        <v>1532</v>
      </c>
      <c r="J1745" t="s">
        <v>4686</v>
      </c>
      <c r="K1745" t="str">
        <f t="shared" si="248"/>
        <v>11300</v>
      </c>
    </row>
    <row r="1746" spans="1:11" customFormat="1" x14ac:dyDescent="0.25">
      <c r="A1746" t="str">
        <f t="shared" si="240"/>
        <v>11</v>
      </c>
      <c r="B1746" t="s">
        <v>237</v>
      </c>
      <c r="C1746" t="str">
        <f t="shared" si="246"/>
        <v>022</v>
      </c>
      <c r="D1746" t="s">
        <v>259</v>
      </c>
      <c r="E1746" t="str">
        <f t="shared" si="249"/>
        <v>02</v>
      </c>
      <c r="F1746" t="str">
        <f>"007"</f>
        <v>007</v>
      </c>
      <c r="G1746" t="str">
        <f>""</f>
        <v/>
      </c>
      <c r="H1746" t="s">
        <v>0</v>
      </c>
      <c r="I1746" t="s">
        <v>1532</v>
      </c>
      <c r="J1746" t="s">
        <v>4686</v>
      </c>
      <c r="K1746" t="str">
        <f t="shared" si="248"/>
        <v>11300</v>
      </c>
    </row>
    <row r="1747" spans="1:11" customFormat="1" x14ac:dyDescent="0.25">
      <c r="A1747" t="str">
        <f t="shared" si="240"/>
        <v>11</v>
      </c>
      <c r="B1747" t="s">
        <v>237</v>
      </c>
      <c r="C1747" t="str">
        <f t="shared" si="246"/>
        <v>022</v>
      </c>
      <c r="D1747" t="s">
        <v>259</v>
      </c>
      <c r="E1747" t="str">
        <f t="shared" ref="E1747:E1766" si="250">"03"</f>
        <v>03</v>
      </c>
      <c r="F1747" t="str">
        <f>"001"</f>
        <v>001</v>
      </c>
      <c r="G1747" t="str">
        <f>""</f>
        <v/>
      </c>
      <c r="H1747" t="s">
        <v>1</v>
      </c>
      <c r="I1747" t="s">
        <v>1533</v>
      </c>
      <c r="J1747" t="s">
        <v>4687</v>
      </c>
      <c r="K1747" t="str">
        <f t="shared" si="248"/>
        <v>11300</v>
      </c>
    </row>
    <row r="1748" spans="1:11" customFormat="1" x14ac:dyDescent="0.25">
      <c r="A1748" t="str">
        <f t="shared" ref="A1748:A1811" si="251">"11"</f>
        <v>11</v>
      </c>
      <c r="B1748" t="s">
        <v>237</v>
      </c>
      <c r="C1748" t="str">
        <f t="shared" si="246"/>
        <v>022</v>
      </c>
      <c r="D1748" t="s">
        <v>259</v>
      </c>
      <c r="E1748" t="str">
        <f t="shared" si="250"/>
        <v>03</v>
      </c>
      <c r="F1748" t="str">
        <f>"001"</f>
        <v>001</v>
      </c>
      <c r="G1748" t="str">
        <f>""</f>
        <v/>
      </c>
      <c r="H1748" t="s">
        <v>0</v>
      </c>
      <c r="I1748" t="s">
        <v>1533</v>
      </c>
      <c r="J1748" t="s">
        <v>4687</v>
      </c>
      <c r="K1748" t="str">
        <f t="shared" si="248"/>
        <v>11300</v>
      </c>
    </row>
    <row r="1749" spans="1:11" customFormat="1" x14ac:dyDescent="0.25">
      <c r="A1749" t="str">
        <f t="shared" si="251"/>
        <v>11</v>
      </c>
      <c r="B1749" t="s">
        <v>237</v>
      </c>
      <c r="C1749" t="str">
        <f t="shared" si="246"/>
        <v>022</v>
      </c>
      <c r="D1749" t="s">
        <v>259</v>
      </c>
      <c r="E1749" t="str">
        <f t="shared" si="250"/>
        <v>03</v>
      </c>
      <c r="F1749" t="str">
        <f>"002"</f>
        <v>002</v>
      </c>
      <c r="G1749" t="str">
        <f>""</f>
        <v/>
      </c>
      <c r="H1749" t="s">
        <v>3</v>
      </c>
      <c r="I1749" t="s">
        <v>1533</v>
      </c>
      <c r="J1749" t="s">
        <v>4687</v>
      </c>
      <c r="K1749" t="str">
        <f t="shared" si="248"/>
        <v>11300</v>
      </c>
    </row>
    <row r="1750" spans="1:11" customFormat="1" x14ac:dyDescent="0.25">
      <c r="A1750" t="str">
        <f t="shared" si="251"/>
        <v>11</v>
      </c>
      <c r="B1750" t="s">
        <v>237</v>
      </c>
      <c r="C1750" t="str">
        <f t="shared" si="246"/>
        <v>022</v>
      </c>
      <c r="D1750" t="s">
        <v>259</v>
      </c>
      <c r="E1750" t="str">
        <f t="shared" si="250"/>
        <v>03</v>
      </c>
      <c r="F1750" t="str">
        <f>"003"</f>
        <v>003</v>
      </c>
      <c r="G1750" t="str">
        <f>""</f>
        <v/>
      </c>
      <c r="H1750" t="s">
        <v>3</v>
      </c>
      <c r="I1750" t="s">
        <v>1534</v>
      </c>
      <c r="J1750" t="s">
        <v>4688</v>
      </c>
      <c r="K1750" t="str">
        <f t="shared" si="248"/>
        <v>11300</v>
      </c>
    </row>
    <row r="1751" spans="1:11" customFormat="1" x14ac:dyDescent="0.25">
      <c r="A1751" t="str">
        <f t="shared" si="251"/>
        <v>11</v>
      </c>
      <c r="B1751" t="s">
        <v>237</v>
      </c>
      <c r="C1751" t="str">
        <f t="shared" si="246"/>
        <v>022</v>
      </c>
      <c r="D1751" t="s">
        <v>259</v>
      </c>
      <c r="E1751" t="str">
        <f t="shared" si="250"/>
        <v>03</v>
      </c>
      <c r="F1751" t="str">
        <f>"004"</f>
        <v>004</v>
      </c>
      <c r="G1751" t="str">
        <f>""</f>
        <v/>
      </c>
      <c r="H1751" t="s">
        <v>1</v>
      </c>
      <c r="I1751" t="s">
        <v>1534</v>
      </c>
      <c r="J1751" t="s">
        <v>4688</v>
      </c>
      <c r="K1751" t="str">
        <f t="shared" si="248"/>
        <v>11300</v>
      </c>
    </row>
    <row r="1752" spans="1:11" customFormat="1" x14ac:dyDescent="0.25">
      <c r="A1752" t="str">
        <f t="shared" si="251"/>
        <v>11</v>
      </c>
      <c r="B1752" t="s">
        <v>237</v>
      </c>
      <c r="C1752" t="str">
        <f t="shared" si="246"/>
        <v>022</v>
      </c>
      <c r="D1752" t="s">
        <v>259</v>
      </c>
      <c r="E1752" t="str">
        <f t="shared" si="250"/>
        <v>03</v>
      </c>
      <c r="F1752" t="str">
        <f>"004"</f>
        <v>004</v>
      </c>
      <c r="G1752" t="str">
        <f>""</f>
        <v/>
      </c>
      <c r="H1752" t="s">
        <v>0</v>
      </c>
      <c r="I1752" t="s">
        <v>1534</v>
      </c>
      <c r="J1752" t="s">
        <v>4688</v>
      </c>
      <c r="K1752" t="str">
        <f t="shared" si="248"/>
        <v>11300</v>
      </c>
    </row>
    <row r="1753" spans="1:11" customFormat="1" x14ac:dyDescent="0.25">
      <c r="A1753" t="str">
        <f t="shared" si="251"/>
        <v>11</v>
      </c>
      <c r="B1753" t="s">
        <v>237</v>
      </c>
      <c r="C1753" t="str">
        <f t="shared" si="246"/>
        <v>022</v>
      </c>
      <c r="D1753" t="s">
        <v>259</v>
      </c>
      <c r="E1753" t="str">
        <f t="shared" si="250"/>
        <v>03</v>
      </c>
      <c r="F1753" t="str">
        <f>"005"</f>
        <v>005</v>
      </c>
      <c r="G1753" t="str">
        <f>""</f>
        <v/>
      </c>
      <c r="H1753" t="s">
        <v>3</v>
      </c>
      <c r="I1753" t="s">
        <v>1533</v>
      </c>
      <c r="J1753" t="s">
        <v>4687</v>
      </c>
      <c r="K1753" t="str">
        <f t="shared" si="248"/>
        <v>11300</v>
      </c>
    </row>
    <row r="1754" spans="1:11" customFormat="1" x14ac:dyDescent="0.25">
      <c r="A1754" t="str">
        <f t="shared" si="251"/>
        <v>11</v>
      </c>
      <c r="B1754" t="s">
        <v>237</v>
      </c>
      <c r="C1754" t="str">
        <f t="shared" si="246"/>
        <v>022</v>
      </c>
      <c r="D1754" t="s">
        <v>259</v>
      </c>
      <c r="E1754" t="str">
        <f t="shared" si="250"/>
        <v>03</v>
      </c>
      <c r="F1754" t="str">
        <f>"006"</f>
        <v>006</v>
      </c>
      <c r="G1754" t="str">
        <f>""</f>
        <v/>
      </c>
      <c r="H1754" t="s">
        <v>1</v>
      </c>
      <c r="I1754" t="s">
        <v>1535</v>
      </c>
      <c r="J1754" t="s">
        <v>4689</v>
      </c>
      <c r="K1754" t="str">
        <f t="shared" si="248"/>
        <v>11300</v>
      </c>
    </row>
    <row r="1755" spans="1:11" customFormat="1" x14ac:dyDescent="0.25">
      <c r="A1755" t="str">
        <f t="shared" si="251"/>
        <v>11</v>
      </c>
      <c r="B1755" t="s">
        <v>237</v>
      </c>
      <c r="C1755" t="str">
        <f t="shared" si="246"/>
        <v>022</v>
      </c>
      <c r="D1755" t="s">
        <v>259</v>
      </c>
      <c r="E1755" t="str">
        <f t="shared" si="250"/>
        <v>03</v>
      </c>
      <c r="F1755" t="str">
        <f>"006"</f>
        <v>006</v>
      </c>
      <c r="G1755" t="str">
        <f>""</f>
        <v/>
      </c>
      <c r="H1755" t="s">
        <v>0</v>
      </c>
      <c r="I1755" t="s">
        <v>1535</v>
      </c>
      <c r="J1755" t="s">
        <v>4689</v>
      </c>
      <c r="K1755" t="str">
        <f t="shared" si="248"/>
        <v>11300</v>
      </c>
    </row>
    <row r="1756" spans="1:11" customFormat="1" x14ac:dyDescent="0.25">
      <c r="A1756" t="str">
        <f t="shared" si="251"/>
        <v>11</v>
      </c>
      <c r="B1756" t="s">
        <v>237</v>
      </c>
      <c r="C1756" t="str">
        <f t="shared" si="246"/>
        <v>022</v>
      </c>
      <c r="D1756" t="s">
        <v>259</v>
      </c>
      <c r="E1756" t="str">
        <f t="shared" si="250"/>
        <v>03</v>
      </c>
      <c r="F1756" t="str">
        <f>"007"</f>
        <v>007</v>
      </c>
      <c r="G1756" t="str">
        <f>""</f>
        <v/>
      </c>
      <c r="H1756" t="s">
        <v>1</v>
      </c>
      <c r="I1756" t="s">
        <v>1535</v>
      </c>
      <c r="J1756" t="s">
        <v>4689</v>
      </c>
      <c r="K1756" t="str">
        <f t="shared" si="248"/>
        <v>11300</v>
      </c>
    </row>
    <row r="1757" spans="1:11" customFormat="1" x14ac:dyDescent="0.25">
      <c r="A1757" t="str">
        <f t="shared" si="251"/>
        <v>11</v>
      </c>
      <c r="B1757" t="s">
        <v>237</v>
      </c>
      <c r="C1757" t="str">
        <f t="shared" si="246"/>
        <v>022</v>
      </c>
      <c r="D1757" t="s">
        <v>259</v>
      </c>
      <c r="E1757" t="str">
        <f t="shared" si="250"/>
        <v>03</v>
      </c>
      <c r="F1757" t="str">
        <f>"007"</f>
        <v>007</v>
      </c>
      <c r="G1757" t="str">
        <f>""</f>
        <v/>
      </c>
      <c r="H1757" t="s">
        <v>0</v>
      </c>
      <c r="I1757" t="s">
        <v>1535</v>
      </c>
      <c r="J1757" t="s">
        <v>4689</v>
      </c>
      <c r="K1757" t="str">
        <f t="shared" si="248"/>
        <v>11300</v>
      </c>
    </row>
    <row r="1758" spans="1:11" customFormat="1" x14ac:dyDescent="0.25">
      <c r="A1758" t="str">
        <f t="shared" si="251"/>
        <v>11</v>
      </c>
      <c r="B1758" t="s">
        <v>237</v>
      </c>
      <c r="C1758" t="str">
        <f t="shared" si="246"/>
        <v>022</v>
      </c>
      <c r="D1758" t="s">
        <v>259</v>
      </c>
      <c r="E1758" t="str">
        <f t="shared" si="250"/>
        <v>03</v>
      </c>
      <c r="F1758" t="str">
        <f>"008"</f>
        <v>008</v>
      </c>
      <c r="G1758" t="str">
        <f>""</f>
        <v/>
      </c>
      <c r="H1758" t="s">
        <v>1</v>
      </c>
      <c r="I1758" t="s">
        <v>1535</v>
      </c>
      <c r="J1758" t="s">
        <v>4689</v>
      </c>
      <c r="K1758" t="str">
        <f t="shared" si="248"/>
        <v>11300</v>
      </c>
    </row>
    <row r="1759" spans="1:11" customFormat="1" x14ac:dyDescent="0.25">
      <c r="A1759" t="str">
        <f t="shared" si="251"/>
        <v>11</v>
      </c>
      <c r="B1759" t="s">
        <v>237</v>
      </c>
      <c r="C1759" t="str">
        <f t="shared" si="246"/>
        <v>022</v>
      </c>
      <c r="D1759" t="s">
        <v>259</v>
      </c>
      <c r="E1759" t="str">
        <f t="shared" si="250"/>
        <v>03</v>
      </c>
      <c r="F1759" t="str">
        <f>"008"</f>
        <v>008</v>
      </c>
      <c r="G1759" t="str">
        <f>""</f>
        <v/>
      </c>
      <c r="H1759" t="s">
        <v>0</v>
      </c>
      <c r="I1759" t="s">
        <v>1535</v>
      </c>
      <c r="J1759" t="s">
        <v>4689</v>
      </c>
      <c r="K1759" t="str">
        <f t="shared" si="248"/>
        <v>11300</v>
      </c>
    </row>
    <row r="1760" spans="1:11" customFormat="1" x14ac:dyDescent="0.25">
      <c r="A1760" t="str">
        <f t="shared" si="251"/>
        <v>11</v>
      </c>
      <c r="B1760" t="s">
        <v>237</v>
      </c>
      <c r="C1760" t="str">
        <f t="shared" si="246"/>
        <v>022</v>
      </c>
      <c r="D1760" t="s">
        <v>259</v>
      </c>
      <c r="E1760" t="str">
        <f t="shared" si="250"/>
        <v>03</v>
      </c>
      <c r="F1760" t="str">
        <f>"009"</f>
        <v>009</v>
      </c>
      <c r="G1760" t="str">
        <f>""</f>
        <v/>
      </c>
      <c r="H1760" t="s">
        <v>3</v>
      </c>
      <c r="I1760" t="s">
        <v>1534</v>
      </c>
      <c r="J1760" t="s">
        <v>4688</v>
      </c>
      <c r="K1760" t="str">
        <f t="shared" si="248"/>
        <v>11300</v>
      </c>
    </row>
    <row r="1761" spans="1:11" customFormat="1" x14ac:dyDescent="0.25">
      <c r="A1761" t="str">
        <f t="shared" si="251"/>
        <v>11</v>
      </c>
      <c r="B1761" t="s">
        <v>237</v>
      </c>
      <c r="C1761" t="str">
        <f t="shared" si="246"/>
        <v>022</v>
      </c>
      <c r="D1761" t="s">
        <v>259</v>
      </c>
      <c r="E1761" t="str">
        <f t="shared" si="250"/>
        <v>03</v>
      </c>
      <c r="F1761" t="str">
        <f>"010"</f>
        <v>010</v>
      </c>
      <c r="G1761" t="str">
        <f>""</f>
        <v/>
      </c>
      <c r="H1761" t="s">
        <v>3</v>
      </c>
      <c r="I1761" t="s">
        <v>1536</v>
      </c>
      <c r="J1761" t="s">
        <v>4690</v>
      </c>
      <c r="K1761" t="str">
        <f t="shared" si="248"/>
        <v>11300</v>
      </c>
    </row>
    <row r="1762" spans="1:11" customFormat="1" x14ac:dyDescent="0.25">
      <c r="A1762" t="str">
        <f t="shared" si="251"/>
        <v>11</v>
      </c>
      <c r="B1762" t="s">
        <v>237</v>
      </c>
      <c r="C1762" t="str">
        <f t="shared" si="246"/>
        <v>022</v>
      </c>
      <c r="D1762" t="s">
        <v>259</v>
      </c>
      <c r="E1762" t="str">
        <f t="shared" si="250"/>
        <v>03</v>
      </c>
      <c r="F1762" t="str">
        <f>"011"</f>
        <v>011</v>
      </c>
      <c r="G1762" t="str">
        <f>""</f>
        <v/>
      </c>
      <c r="H1762" t="s">
        <v>1</v>
      </c>
      <c r="I1762" t="s">
        <v>1521</v>
      </c>
      <c r="J1762" t="s">
        <v>4691</v>
      </c>
      <c r="K1762" t="str">
        <f t="shared" si="248"/>
        <v>11300</v>
      </c>
    </row>
    <row r="1763" spans="1:11" customFormat="1" x14ac:dyDescent="0.25">
      <c r="A1763" t="str">
        <f t="shared" si="251"/>
        <v>11</v>
      </c>
      <c r="B1763" t="s">
        <v>237</v>
      </c>
      <c r="C1763" t="str">
        <f t="shared" si="246"/>
        <v>022</v>
      </c>
      <c r="D1763" t="s">
        <v>259</v>
      </c>
      <c r="E1763" t="str">
        <f t="shared" si="250"/>
        <v>03</v>
      </c>
      <c r="F1763" t="str">
        <f>"011"</f>
        <v>011</v>
      </c>
      <c r="G1763" t="str">
        <f>""</f>
        <v/>
      </c>
      <c r="H1763" t="s">
        <v>0</v>
      </c>
      <c r="I1763" t="s">
        <v>1521</v>
      </c>
      <c r="J1763" t="s">
        <v>4691</v>
      </c>
      <c r="K1763" t="str">
        <f t="shared" si="248"/>
        <v>11300</v>
      </c>
    </row>
    <row r="1764" spans="1:11" customFormat="1" x14ac:dyDescent="0.25">
      <c r="A1764" t="str">
        <f t="shared" si="251"/>
        <v>11</v>
      </c>
      <c r="B1764" t="s">
        <v>237</v>
      </c>
      <c r="C1764" t="str">
        <f t="shared" si="246"/>
        <v>022</v>
      </c>
      <c r="D1764" t="s">
        <v>259</v>
      </c>
      <c r="E1764" t="str">
        <f t="shared" si="250"/>
        <v>03</v>
      </c>
      <c r="F1764" t="str">
        <f>"012"</f>
        <v>012</v>
      </c>
      <c r="G1764" t="str">
        <f>""</f>
        <v/>
      </c>
      <c r="H1764" t="s">
        <v>1</v>
      </c>
      <c r="I1764" t="s">
        <v>1521</v>
      </c>
      <c r="J1764" t="s">
        <v>4691</v>
      </c>
      <c r="K1764" t="str">
        <f t="shared" si="248"/>
        <v>11300</v>
      </c>
    </row>
    <row r="1765" spans="1:11" customFormat="1" x14ac:dyDescent="0.25">
      <c r="A1765" t="str">
        <f t="shared" si="251"/>
        <v>11</v>
      </c>
      <c r="B1765" t="s">
        <v>237</v>
      </c>
      <c r="C1765" t="str">
        <f t="shared" si="246"/>
        <v>022</v>
      </c>
      <c r="D1765" t="s">
        <v>259</v>
      </c>
      <c r="E1765" t="str">
        <f t="shared" si="250"/>
        <v>03</v>
      </c>
      <c r="F1765" t="str">
        <f>"012"</f>
        <v>012</v>
      </c>
      <c r="G1765" t="str">
        <f>""</f>
        <v/>
      </c>
      <c r="H1765" t="s">
        <v>0</v>
      </c>
      <c r="I1765" t="s">
        <v>1521</v>
      </c>
      <c r="J1765" t="s">
        <v>4691</v>
      </c>
      <c r="K1765" t="str">
        <f t="shared" si="248"/>
        <v>11300</v>
      </c>
    </row>
    <row r="1766" spans="1:11" customFormat="1" x14ac:dyDescent="0.25">
      <c r="A1766" t="str">
        <f t="shared" si="251"/>
        <v>11</v>
      </c>
      <c r="B1766" t="s">
        <v>237</v>
      </c>
      <c r="C1766" t="str">
        <f t="shared" si="246"/>
        <v>022</v>
      </c>
      <c r="D1766" t="s">
        <v>259</v>
      </c>
      <c r="E1766" t="str">
        <f t="shared" si="250"/>
        <v>03</v>
      </c>
      <c r="F1766" t="str">
        <f>"013"</f>
        <v>013</v>
      </c>
      <c r="G1766" t="str">
        <f>""</f>
        <v/>
      </c>
      <c r="H1766" t="s">
        <v>3</v>
      </c>
      <c r="I1766" t="s">
        <v>1536</v>
      </c>
      <c r="J1766" t="s">
        <v>4690</v>
      </c>
      <c r="K1766" t="str">
        <f t="shared" si="248"/>
        <v>11300</v>
      </c>
    </row>
    <row r="1767" spans="1:11" customFormat="1" x14ac:dyDescent="0.25">
      <c r="A1767" t="str">
        <f t="shared" si="251"/>
        <v>11</v>
      </c>
      <c r="B1767" t="s">
        <v>237</v>
      </c>
      <c r="C1767" t="str">
        <f t="shared" si="246"/>
        <v>022</v>
      </c>
      <c r="D1767" t="s">
        <v>259</v>
      </c>
      <c r="E1767" t="str">
        <f t="shared" ref="E1767:E1775" si="252">"04"</f>
        <v>04</v>
      </c>
      <c r="F1767" t="str">
        <f>"001"</f>
        <v>001</v>
      </c>
      <c r="G1767" t="str">
        <f>""</f>
        <v/>
      </c>
      <c r="H1767" t="s">
        <v>1</v>
      </c>
      <c r="I1767" t="s">
        <v>1537</v>
      </c>
      <c r="J1767" t="s">
        <v>4692</v>
      </c>
      <c r="K1767" t="str">
        <f t="shared" si="248"/>
        <v>11300</v>
      </c>
    </row>
    <row r="1768" spans="1:11" customFormat="1" x14ac:dyDescent="0.25">
      <c r="A1768" t="str">
        <f t="shared" si="251"/>
        <v>11</v>
      </c>
      <c r="B1768" t="s">
        <v>237</v>
      </c>
      <c r="C1768" t="str">
        <f t="shared" si="246"/>
        <v>022</v>
      </c>
      <c r="D1768" t="s">
        <v>259</v>
      </c>
      <c r="E1768" t="str">
        <f t="shared" si="252"/>
        <v>04</v>
      </c>
      <c r="F1768" t="str">
        <f>"001"</f>
        <v>001</v>
      </c>
      <c r="G1768" t="str">
        <f>""</f>
        <v/>
      </c>
      <c r="H1768" t="s">
        <v>0</v>
      </c>
      <c r="I1768" t="s">
        <v>1537</v>
      </c>
      <c r="J1768" t="s">
        <v>4692</v>
      </c>
      <c r="K1768" t="str">
        <f t="shared" si="248"/>
        <v>11300</v>
      </c>
    </row>
    <row r="1769" spans="1:11" customFormat="1" x14ac:dyDescent="0.25">
      <c r="A1769" t="str">
        <f t="shared" si="251"/>
        <v>11</v>
      </c>
      <c r="B1769" t="s">
        <v>237</v>
      </c>
      <c r="C1769" t="str">
        <f t="shared" si="246"/>
        <v>022</v>
      </c>
      <c r="D1769" t="s">
        <v>259</v>
      </c>
      <c r="E1769" t="str">
        <f t="shared" si="252"/>
        <v>04</v>
      </c>
      <c r="F1769" t="str">
        <f>"002"</f>
        <v>002</v>
      </c>
      <c r="G1769" t="str">
        <f>""</f>
        <v/>
      </c>
      <c r="H1769" t="s">
        <v>1</v>
      </c>
      <c r="I1769" t="s">
        <v>1538</v>
      </c>
      <c r="J1769" t="s">
        <v>4693</v>
      </c>
      <c r="K1769" t="str">
        <f t="shared" si="248"/>
        <v>11300</v>
      </c>
    </row>
    <row r="1770" spans="1:11" customFormat="1" x14ac:dyDescent="0.25">
      <c r="A1770" t="str">
        <f t="shared" si="251"/>
        <v>11</v>
      </c>
      <c r="B1770" t="s">
        <v>237</v>
      </c>
      <c r="C1770" t="str">
        <f t="shared" si="246"/>
        <v>022</v>
      </c>
      <c r="D1770" t="s">
        <v>259</v>
      </c>
      <c r="E1770" t="str">
        <f t="shared" si="252"/>
        <v>04</v>
      </c>
      <c r="F1770" t="str">
        <f>"002"</f>
        <v>002</v>
      </c>
      <c r="G1770" t="str">
        <f>""</f>
        <v/>
      </c>
      <c r="H1770" t="s">
        <v>0</v>
      </c>
      <c r="I1770" t="s">
        <v>1538</v>
      </c>
      <c r="J1770" t="s">
        <v>4693</v>
      </c>
      <c r="K1770" t="str">
        <f t="shared" si="248"/>
        <v>11300</v>
      </c>
    </row>
    <row r="1771" spans="1:11" customFormat="1" x14ac:dyDescent="0.25">
      <c r="A1771" t="str">
        <f t="shared" si="251"/>
        <v>11</v>
      </c>
      <c r="B1771" t="s">
        <v>237</v>
      </c>
      <c r="C1771" t="str">
        <f t="shared" si="246"/>
        <v>022</v>
      </c>
      <c r="D1771" t="s">
        <v>259</v>
      </c>
      <c r="E1771" t="str">
        <f t="shared" si="252"/>
        <v>04</v>
      </c>
      <c r="F1771" t="str">
        <f>"003"</f>
        <v>003</v>
      </c>
      <c r="G1771" t="str">
        <f>""</f>
        <v/>
      </c>
      <c r="H1771" t="s">
        <v>3</v>
      </c>
      <c r="I1771" t="s">
        <v>1539</v>
      </c>
      <c r="J1771" t="s">
        <v>4694</v>
      </c>
      <c r="K1771" t="str">
        <f t="shared" si="248"/>
        <v>11300</v>
      </c>
    </row>
    <row r="1772" spans="1:11" customFormat="1" x14ac:dyDescent="0.25">
      <c r="A1772" t="str">
        <f t="shared" si="251"/>
        <v>11</v>
      </c>
      <c r="B1772" t="s">
        <v>237</v>
      </c>
      <c r="C1772" t="str">
        <f t="shared" si="246"/>
        <v>022</v>
      </c>
      <c r="D1772" t="s">
        <v>259</v>
      </c>
      <c r="E1772" t="str">
        <f t="shared" si="252"/>
        <v>04</v>
      </c>
      <c r="F1772" t="str">
        <f>"004"</f>
        <v>004</v>
      </c>
      <c r="G1772" t="str">
        <f>""</f>
        <v/>
      </c>
      <c r="H1772" t="s">
        <v>1</v>
      </c>
      <c r="I1772" t="s">
        <v>1540</v>
      </c>
      <c r="J1772" t="s">
        <v>4695</v>
      </c>
      <c r="K1772" t="str">
        <f t="shared" si="248"/>
        <v>11300</v>
      </c>
    </row>
    <row r="1773" spans="1:11" customFormat="1" x14ac:dyDescent="0.25">
      <c r="A1773" t="str">
        <f t="shared" si="251"/>
        <v>11</v>
      </c>
      <c r="B1773" t="s">
        <v>237</v>
      </c>
      <c r="C1773" t="str">
        <f t="shared" si="246"/>
        <v>022</v>
      </c>
      <c r="D1773" t="s">
        <v>259</v>
      </c>
      <c r="E1773" t="str">
        <f t="shared" si="252"/>
        <v>04</v>
      </c>
      <c r="F1773" t="str">
        <f>"004"</f>
        <v>004</v>
      </c>
      <c r="G1773" t="str">
        <f>""</f>
        <v/>
      </c>
      <c r="H1773" t="s">
        <v>0</v>
      </c>
      <c r="I1773" t="s">
        <v>1540</v>
      </c>
      <c r="J1773" t="s">
        <v>4695</v>
      </c>
      <c r="K1773" t="str">
        <f t="shared" si="248"/>
        <v>11300</v>
      </c>
    </row>
    <row r="1774" spans="1:11" customFormat="1" x14ac:dyDescent="0.25">
      <c r="A1774" t="str">
        <f t="shared" si="251"/>
        <v>11</v>
      </c>
      <c r="B1774" t="s">
        <v>237</v>
      </c>
      <c r="C1774" t="str">
        <f t="shared" si="246"/>
        <v>022</v>
      </c>
      <c r="D1774" t="s">
        <v>259</v>
      </c>
      <c r="E1774" t="str">
        <f t="shared" si="252"/>
        <v>04</v>
      </c>
      <c r="F1774" t="str">
        <f>"005"</f>
        <v>005</v>
      </c>
      <c r="G1774" t="str">
        <f>""</f>
        <v/>
      </c>
      <c r="H1774" t="s">
        <v>3</v>
      </c>
      <c r="I1774" t="s">
        <v>1539</v>
      </c>
      <c r="J1774" t="s">
        <v>4694</v>
      </c>
      <c r="K1774" t="str">
        <f t="shared" si="248"/>
        <v>11300</v>
      </c>
    </row>
    <row r="1775" spans="1:11" customFormat="1" x14ac:dyDescent="0.25">
      <c r="A1775" t="str">
        <f t="shared" si="251"/>
        <v>11</v>
      </c>
      <c r="B1775" t="s">
        <v>237</v>
      </c>
      <c r="C1775" t="str">
        <f t="shared" si="246"/>
        <v>022</v>
      </c>
      <c r="D1775" t="s">
        <v>259</v>
      </c>
      <c r="E1775" t="str">
        <f t="shared" si="252"/>
        <v>04</v>
      </c>
      <c r="F1775" t="str">
        <f>"006"</f>
        <v>006</v>
      </c>
      <c r="G1775" t="str">
        <f>""</f>
        <v/>
      </c>
      <c r="H1775" t="s">
        <v>3</v>
      </c>
      <c r="I1775" t="s">
        <v>1537</v>
      </c>
      <c r="J1775" t="s">
        <v>4692</v>
      </c>
      <c r="K1775" t="str">
        <f t="shared" si="248"/>
        <v>11300</v>
      </c>
    </row>
    <row r="1776" spans="1:11" customFormat="1" x14ac:dyDescent="0.25">
      <c r="A1776" t="str">
        <f t="shared" si="251"/>
        <v>11</v>
      </c>
      <c r="B1776" t="s">
        <v>237</v>
      </c>
      <c r="C1776" t="str">
        <f t="shared" si="246"/>
        <v>022</v>
      </c>
      <c r="D1776" t="s">
        <v>259</v>
      </c>
      <c r="E1776" t="str">
        <f t="shared" ref="E1776:E1784" si="253">"05"</f>
        <v>05</v>
      </c>
      <c r="F1776" t="str">
        <f>"001"</f>
        <v>001</v>
      </c>
      <c r="G1776" t="str">
        <f>""</f>
        <v/>
      </c>
      <c r="H1776" t="s">
        <v>3</v>
      </c>
      <c r="I1776" t="s">
        <v>1540</v>
      </c>
      <c r="J1776" t="s">
        <v>4695</v>
      </c>
      <c r="K1776" t="str">
        <f t="shared" si="248"/>
        <v>11300</v>
      </c>
    </row>
    <row r="1777" spans="1:11" customFormat="1" x14ac:dyDescent="0.25">
      <c r="A1777" t="str">
        <f t="shared" si="251"/>
        <v>11</v>
      </c>
      <c r="B1777" t="s">
        <v>237</v>
      </c>
      <c r="C1777" t="str">
        <f t="shared" si="246"/>
        <v>022</v>
      </c>
      <c r="D1777" t="s">
        <v>259</v>
      </c>
      <c r="E1777" t="str">
        <f t="shared" si="253"/>
        <v>05</v>
      </c>
      <c r="F1777" t="str">
        <f>"002"</f>
        <v>002</v>
      </c>
      <c r="G1777" t="str">
        <f>""</f>
        <v/>
      </c>
      <c r="H1777" t="s">
        <v>3</v>
      </c>
      <c r="I1777" t="s">
        <v>1539</v>
      </c>
      <c r="J1777" t="s">
        <v>4694</v>
      </c>
      <c r="K1777" t="str">
        <f t="shared" si="248"/>
        <v>11300</v>
      </c>
    </row>
    <row r="1778" spans="1:11" customFormat="1" x14ac:dyDescent="0.25">
      <c r="A1778" t="str">
        <f t="shared" si="251"/>
        <v>11</v>
      </c>
      <c r="B1778" t="s">
        <v>237</v>
      </c>
      <c r="C1778" t="str">
        <f t="shared" si="246"/>
        <v>022</v>
      </c>
      <c r="D1778" t="s">
        <v>259</v>
      </c>
      <c r="E1778" t="str">
        <f t="shared" si="253"/>
        <v>05</v>
      </c>
      <c r="F1778" t="str">
        <f>"003"</f>
        <v>003</v>
      </c>
      <c r="G1778" t="str">
        <f>""</f>
        <v/>
      </c>
      <c r="H1778" t="s">
        <v>1</v>
      </c>
      <c r="I1778" t="s">
        <v>1540</v>
      </c>
      <c r="J1778" t="s">
        <v>4695</v>
      </c>
      <c r="K1778" t="str">
        <f t="shared" si="248"/>
        <v>11300</v>
      </c>
    </row>
    <row r="1779" spans="1:11" customFormat="1" x14ac:dyDescent="0.25">
      <c r="A1779" t="str">
        <f t="shared" si="251"/>
        <v>11</v>
      </c>
      <c r="B1779" t="s">
        <v>237</v>
      </c>
      <c r="C1779" t="str">
        <f t="shared" si="246"/>
        <v>022</v>
      </c>
      <c r="D1779" t="s">
        <v>259</v>
      </c>
      <c r="E1779" t="str">
        <f t="shared" si="253"/>
        <v>05</v>
      </c>
      <c r="F1779" t="str">
        <f>"003"</f>
        <v>003</v>
      </c>
      <c r="G1779" t="str">
        <f>""</f>
        <v/>
      </c>
      <c r="H1779" t="s">
        <v>0</v>
      </c>
      <c r="I1779" t="s">
        <v>1540</v>
      </c>
      <c r="J1779" t="s">
        <v>4695</v>
      </c>
      <c r="K1779" t="str">
        <f t="shared" si="248"/>
        <v>11300</v>
      </c>
    </row>
    <row r="1780" spans="1:11" customFormat="1" x14ac:dyDescent="0.25">
      <c r="A1780" t="str">
        <f t="shared" si="251"/>
        <v>11</v>
      </c>
      <c r="B1780" t="s">
        <v>237</v>
      </c>
      <c r="C1780" t="str">
        <f t="shared" si="246"/>
        <v>022</v>
      </c>
      <c r="D1780" t="s">
        <v>259</v>
      </c>
      <c r="E1780" t="str">
        <f t="shared" si="253"/>
        <v>05</v>
      </c>
      <c r="F1780" t="str">
        <f>"004"</f>
        <v>004</v>
      </c>
      <c r="G1780" t="str">
        <f>""</f>
        <v/>
      </c>
      <c r="H1780" t="s">
        <v>3</v>
      </c>
      <c r="I1780" t="s">
        <v>1540</v>
      </c>
      <c r="J1780" t="s">
        <v>4695</v>
      </c>
      <c r="K1780" t="str">
        <f t="shared" si="248"/>
        <v>11300</v>
      </c>
    </row>
    <row r="1781" spans="1:11" customFormat="1" x14ac:dyDescent="0.25">
      <c r="A1781" t="str">
        <f t="shared" si="251"/>
        <v>11</v>
      </c>
      <c r="B1781" t="s">
        <v>237</v>
      </c>
      <c r="C1781" t="str">
        <f t="shared" si="246"/>
        <v>022</v>
      </c>
      <c r="D1781" t="s">
        <v>259</v>
      </c>
      <c r="E1781" t="str">
        <f t="shared" si="253"/>
        <v>05</v>
      </c>
      <c r="F1781" t="str">
        <f>"005"</f>
        <v>005</v>
      </c>
      <c r="G1781" t="str">
        <f>""</f>
        <v/>
      </c>
      <c r="H1781" t="s">
        <v>1</v>
      </c>
      <c r="I1781" t="s">
        <v>1538</v>
      </c>
      <c r="J1781" t="s">
        <v>4693</v>
      </c>
      <c r="K1781" t="str">
        <f t="shared" si="248"/>
        <v>11300</v>
      </c>
    </row>
    <row r="1782" spans="1:11" customFormat="1" x14ac:dyDescent="0.25">
      <c r="A1782" t="str">
        <f t="shared" si="251"/>
        <v>11</v>
      </c>
      <c r="B1782" t="s">
        <v>237</v>
      </c>
      <c r="C1782" t="str">
        <f t="shared" si="246"/>
        <v>022</v>
      </c>
      <c r="D1782" t="s">
        <v>259</v>
      </c>
      <c r="E1782" t="str">
        <f t="shared" si="253"/>
        <v>05</v>
      </c>
      <c r="F1782" t="str">
        <f>"005"</f>
        <v>005</v>
      </c>
      <c r="G1782" t="str">
        <f>""</f>
        <v/>
      </c>
      <c r="H1782" t="s">
        <v>0</v>
      </c>
      <c r="I1782" t="s">
        <v>1538</v>
      </c>
      <c r="J1782" t="s">
        <v>4693</v>
      </c>
      <c r="K1782" t="str">
        <f t="shared" si="248"/>
        <v>11300</v>
      </c>
    </row>
    <row r="1783" spans="1:11" customFormat="1" x14ac:dyDescent="0.25">
      <c r="A1783" t="str">
        <f t="shared" si="251"/>
        <v>11</v>
      </c>
      <c r="B1783" t="s">
        <v>237</v>
      </c>
      <c r="C1783" t="str">
        <f t="shared" si="246"/>
        <v>022</v>
      </c>
      <c r="D1783" t="s">
        <v>259</v>
      </c>
      <c r="E1783" t="str">
        <f t="shared" si="253"/>
        <v>05</v>
      </c>
      <c r="F1783" t="str">
        <f>"007"</f>
        <v>007</v>
      </c>
      <c r="G1783" t="str">
        <f>""</f>
        <v/>
      </c>
      <c r="H1783" t="s">
        <v>1</v>
      </c>
      <c r="I1783" t="s">
        <v>1539</v>
      </c>
      <c r="J1783" t="s">
        <v>4694</v>
      </c>
      <c r="K1783" t="str">
        <f t="shared" si="248"/>
        <v>11300</v>
      </c>
    </row>
    <row r="1784" spans="1:11" customFormat="1" x14ac:dyDescent="0.25">
      <c r="A1784" t="str">
        <f t="shared" si="251"/>
        <v>11</v>
      </c>
      <c r="B1784" t="s">
        <v>237</v>
      </c>
      <c r="C1784" t="str">
        <f t="shared" si="246"/>
        <v>022</v>
      </c>
      <c r="D1784" t="s">
        <v>259</v>
      </c>
      <c r="E1784" t="str">
        <f t="shared" si="253"/>
        <v>05</v>
      </c>
      <c r="F1784" t="str">
        <f>"007"</f>
        <v>007</v>
      </c>
      <c r="G1784" t="str">
        <f>""</f>
        <v/>
      </c>
      <c r="H1784" t="s">
        <v>0</v>
      </c>
      <c r="I1784" t="s">
        <v>1539</v>
      </c>
      <c r="J1784" t="s">
        <v>4694</v>
      </c>
      <c r="K1784" t="str">
        <f t="shared" si="248"/>
        <v>11300</v>
      </c>
    </row>
    <row r="1785" spans="1:11" customFormat="1" x14ac:dyDescent="0.25">
      <c r="A1785" t="str">
        <f t="shared" si="251"/>
        <v>11</v>
      </c>
      <c r="B1785" t="s">
        <v>237</v>
      </c>
      <c r="C1785" t="str">
        <f t="shared" si="246"/>
        <v>022</v>
      </c>
      <c r="D1785" t="s">
        <v>259</v>
      </c>
      <c r="E1785" t="str">
        <f t="shared" ref="E1785:E1792" si="254">"06"</f>
        <v>06</v>
      </c>
      <c r="F1785" t="str">
        <f>"001"</f>
        <v>001</v>
      </c>
      <c r="G1785" t="str">
        <f>""</f>
        <v/>
      </c>
      <c r="H1785" t="s">
        <v>3</v>
      </c>
      <c r="I1785" t="s">
        <v>1541</v>
      </c>
      <c r="J1785" t="s">
        <v>4696</v>
      </c>
      <c r="K1785" t="str">
        <f t="shared" si="248"/>
        <v>11300</v>
      </c>
    </row>
    <row r="1786" spans="1:11" customFormat="1" x14ac:dyDescent="0.25">
      <c r="A1786" t="str">
        <f t="shared" si="251"/>
        <v>11</v>
      </c>
      <c r="B1786" t="s">
        <v>237</v>
      </c>
      <c r="C1786" t="str">
        <f t="shared" si="246"/>
        <v>022</v>
      </c>
      <c r="D1786" t="s">
        <v>259</v>
      </c>
      <c r="E1786" t="str">
        <f t="shared" si="254"/>
        <v>06</v>
      </c>
      <c r="F1786" t="str">
        <f>"002"</f>
        <v>002</v>
      </c>
      <c r="G1786" t="str">
        <f>""</f>
        <v/>
      </c>
      <c r="H1786" t="s">
        <v>3</v>
      </c>
      <c r="I1786" t="s">
        <v>1541</v>
      </c>
      <c r="J1786" t="s">
        <v>4696</v>
      </c>
      <c r="K1786" t="str">
        <f t="shared" si="248"/>
        <v>11300</v>
      </c>
    </row>
    <row r="1787" spans="1:11" customFormat="1" x14ac:dyDescent="0.25">
      <c r="A1787" t="str">
        <f t="shared" si="251"/>
        <v>11</v>
      </c>
      <c r="B1787" t="s">
        <v>237</v>
      </c>
      <c r="C1787" t="str">
        <f t="shared" si="246"/>
        <v>022</v>
      </c>
      <c r="D1787" t="s">
        <v>259</v>
      </c>
      <c r="E1787" t="str">
        <f t="shared" si="254"/>
        <v>06</v>
      </c>
      <c r="F1787" t="str">
        <f>"003"</f>
        <v>003</v>
      </c>
      <c r="G1787" t="str">
        <f>""</f>
        <v/>
      </c>
      <c r="H1787" t="s">
        <v>3</v>
      </c>
      <c r="I1787" t="s">
        <v>1541</v>
      </c>
      <c r="J1787" t="s">
        <v>4696</v>
      </c>
      <c r="K1787" t="str">
        <f t="shared" si="248"/>
        <v>11300</v>
      </c>
    </row>
    <row r="1788" spans="1:11" customFormat="1" x14ac:dyDescent="0.25">
      <c r="A1788" t="str">
        <f t="shared" si="251"/>
        <v>11</v>
      </c>
      <c r="B1788" t="s">
        <v>237</v>
      </c>
      <c r="C1788" t="str">
        <f t="shared" ref="C1788:C1800" si="255">"022"</f>
        <v>022</v>
      </c>
      <c r="D1788" t="s">
        <v>259</v>
      </c>
      <c r="E1788" t="str">
        <f t="shared" si="254"/>
        <v>06</v>
      </c>
      <c r="F1788" t="str">
        <f>"004"</f>
        <v>004</v>
      </c>
      <c r="G1788" t="str">
        <f>""</f>
        <v/>
      </c>
      <c r="H1788" t="s">
        <v>3</v>
      </c>
      <c r="I1788" t="s">
        <v>1541</v>
      </c>
      <c r="J1788" t="s">
        <v>4696</v>
      </c>
      <c r="K1788" t="str">
        <f t="shared" ref="K1788:K1800" si="256">"11300"</f>
        <v>11300</v>
      </c>
    </row>
    <row r="1789" spans="1:11" customFormat="1" x14ac:dyDescent="0.25">
      <c r="A1789" t="str">
        <f t="shared" si="251"/>
        <v>11</v>
      </c>
      <c r="B1789" t="s">
        <v>237</v>
      </c>
      <c r="C1789" t="str">
        <f t="shared" si="255"/>
        <v>022</v>
      </c>
      <c r="D1789" t="s">
        <v>259</v>
      </c>
      <c r="E1789" t="str">
        <f t="shared" si="254"/>
        <v>06</v>
      </c>
      <c r="F1789" t="str">
        <f>"005"</f>
        <v>005</v>
      </c>
      <c r="G1789" t="str">
        <f>""</f>
        <v/>
      </c>
      <c r="H1789" t="s">
        <v>3</v>
      </c>
      <c r="I1789" t="s">
        <v>1530</v>
      </c>
      <c r="J1789" t="s">
        <v>4684</v>
      </c>
      <c r="K1789" t="str">
        <f t="shared" si="256"/>
        <v>11300</v>
      </c>
    </row>
    <row r="1790" spans="1:11" customFormat="1" x14ac:dyDescent="0.25">
      <c r="A1790" t="str">
        <f t="shared" si="251"/>
        <v>11</v>
      </c>
      <c r="B1790" t="s">
        <v>237</v>
      </c>
      <c r="C1790" t="str">
        <f t="shared" si="255"/>
        <v>022</v>
      </c>
      <c r="D1790" t="s">
        <v>259</v>
      </c>
      <c r="E1790" t="str">
        <f t="shared" si="254"/>
        <v>06</v>
      </c>
      <c r="F1790" t="str">
        <f>"006"</f>
        <v>006</v>
      </c>
      <c r="G1790" t="str">
        <f>""</f>
        <v/>
      </c>
      <c r="H1790" t="s">
        <v>3</v>
      </c>
      <c r="I1790" t="s">
        <v>1530</v>
      </c>
      <c r="J1790" t="s">
        <v>4684</v>
      </c>
      <c r="K1790" t="str">
        <f t="shared" si="256"/>
        <v>11300</v>
      </c>
    </row>
    <row r="1791" spans="1:11" customFormat="1" x14ac:dyDescent="0.25">
      <c r="A1791" t="str">
        <f t="shared" si="251"/>
        <v>11</v>
      </c>
      <c r="B1791" t="s">
        <v>237</v>
      </c>
      <c r="C1791" t="str">
        <f t="shared" si="255"/>
        <v>022</v>
      </c>
      <c r="D1791" t="s">
        <v>259</v>
      </c>
      <c r="E1791" t="str">
        <f t="shared" si="254"/>
        <v>06</v>
      </c>
      <c r="F1791" t="str">
        <f>"007"</f>
        <v>007</v>
      </c>
      <c r="G1791" t="str">
        <f>""</f>
        <v/>
      </c>
      <c r="H1791" t="s">
        <v>1</v>
      </c>
      <c r="I1791" t="s">
        <v>1530</v>
      </c>
      <c r="J1791" t="s">
        <v>4684</v>
      </c>
      <c r="K1791" t="str">
        <f t="shared" si="256"/>
        <v>11300</v>
      </c>
    </row>
    <row r="1792" spans="1:11" customFormat="1" x14ac:dyDescent="0.25">
      <c r="A1792" t="str">
        <f t="shared" si="251"/>
        <v>11</v>
      </c>
      <c r="B1792" t="s">
        <v>237</v>
      </c>
      <c r="C1792" t="str">
        <f t="shared" si="255"/>
        <v>022</v>
      </c>
      <c r="D1792" t="s">
        <v>259</v>
      </c>
      <c r="E1792" t="str">
        <f t="shared" si="254"/>
        <v>06</v>
      </c>
      <c r="F1792" t="str">
        <f>"007"</f>
        <v>007</v>
      </c>
      <c r="G1792" t="str">
        <f>""</f>
        <v/>
      </c>
      <c r="H1792" t="s">
        <v>0</v>
      </c>
      <c r="I1792" t="s">
        <v>1530</v>
      </c>
      <c r="J1792" t="s">
        <v>4684</v>
      </c>
      <c r="K1792" t="str">
        <f t="shared" si="256"/>
        <v>11300</v>
      </c>
    </row>
    <row r="1793" spans="1:11" customFormat="1" x14ac:dyDescent="0.25">
      <c r="A1793" t="str">
        <f t="shared" si="251"/>
        <v>11</v>
      </c>
      <c r="B1793" t="s">
        <v>237</v>
      </c>
      <c r="C1793" t="str">
        <f t="shared" si="255"/>
        <v>022</v>
      </c>
      <c r="D1793" t="s">
        <v>259</v>
      </c>
      <c r="E1793" t="str">
        <f t="shared" ref="E1793:E1800" si="257">"07"</f>
        <v>07</v>
      </c>
      <c r="F1793" t="str">
        <f>"001"</f>
        <v>001</v>
      </c>
      <c r="G1793" t="str">
        <f>""</f>
        <v/>
      </c>
      <c r="H1793" t="s">
        <v>1</v>
      </c>
      <c r="I1793" t="s">
        <v>1541</v>
      </c>
      <c r="J1793" t="s">
        <v>4696</v>
      </c>
      <c r="K1793" t="str">
        <f t="shared" si="256"/>
        <v>11300</v>
      </c>
    </row>
    <row r="1794" spans="1:11" customFormat="1" x14ac:dyDescent="0.25">
      <c r="A1794" t="str">
        <f t="shared" si="251"/>
        <v>11</v>
      </c>
      <c r="B1794" t="s">
        <v>237</v>
      </c>
      <c r="C1794" t="str">
        <f t="shared" si="255"/>
        <v>022</v>
      </c>
      <c r="D1794" t="s">
        <v>259</v>
      </c>
      <c r="E1794" t="str">
        <f t="shared" si="257"/>
        <v>07</v>
      </c>
      <c r="F1794" t="str">
        <f>"001"</f>
        <v>001</v>
      </c>
      <c r="G1794" t="str">
        <f>""</f>
        <v/>
      </c>
      <c r="H1794" t="s">
        <v>0</v>
      </c>
      <c r="I1794" t="s">
        <v>1541</v>
      </c>
      <c r="J1794" t="s">
        <v>4696</v>
      </c>
      <c r="K1794" t="str">
        <f t="shared" si="256"/>
        <v>11300</v>
      </c>
    </row>
    <row r="1795" spans="1:11" customFormat="1" x14ac:dyDescent="0.25">
      <c r="A1795" t="str">
        <f t="shared" si="251"/>
        <v>11</v>
      </c>
      <c r="B1795" t="s">
        <v>237</v>
      </c>
      <c r="C1795" t="str">
        <f t="shared" si="255"/>
        <v>022</v>
      </c>
      <c r="D1795" t="s">
        <v>259</v>
      </c>
      <c r="E1795" t="str">
        <f t="shared" si="257"/>
        <v>07</v>
      </c>
      <c r="F1795" t="str">
        <f>"002"</f>
        <v>002</v>
      </c>
      <c r="G1795" t="str">
        <f>""</f>
        <v/>
      </c>
      <c r="H1795" t="s">
        <v>1</v>
      </c>
      <c r="I1795" t="s">
        <v>1541</v>
      </c>
      <c r="J1795" t="s">
        <v>4696</v>
      </c>
      <c r="K1795" t="str">
        <f t="shared" si="256"/>
        <v>11300</v>
      </c>
    </row>
    <row r="1796" spans="1:11" customFormat="1" x14ac:dyDescent="0.25">
      <c r="A1796" t="str">
        <f t="shared" si="251"/>
        <v>11</v>
      </c>
      <c r="B1796" t="s">
        <v>237</v>
      </c>
      <c r="C1796" t="str">
        <f t="shared" si="255"/>
        <v>022</v>
      </c>
      <c r="D1796" t="s">
        <v>259</v>
      </c>
      <c r="E1796" t="str">
        <f t="shared" si="257"/>
        <v>07</v>
      </c>
      <c r="F1796" t="str">
        <f>"002"</f>
        <v>002</v>
      </c>
      <c r="G1796" t="str">
        <f>""</f>
        <v/>
      </c>
      <c r="H1796" t="s">
        <v>0</v>
      </c>
      <c r="I1796" t="s">
        <v>1541</v>
      </c>
      <c r="J1796" t="s">
        <v>4696</v>
      </c>
      <c r="K1796" t="str">
        <f t="shared" si="256"/>
        <v>11300</v>
      </c>
    </row>
    <row r="1797" spans="1:11" customFormat="1" x14ac:dyDescent="0.25">
      <c r="A1797" t="str">
        <f t="shared" si="251"/>
        <v>11</v>
      </c>
      <c r="B1797" t="s">
        <v>237</v>
      </c>
      <c r="C1797" t="str">
        <f t="shared" si="255"/>
        <v>022</v>
      </c>
      <c r="D1797" t="s">
        <v>259</v>
      </c>
      <c r="E1797" t="str">
        <f t="shared" si="257"/>
        <v>07</v>
      </c>
      <c r="F1797" t="str">
        <f>"003"</f>
        <v>003</v>
      </c>
      <c r="G1797" t="str">
        <f>""</f>
        <v/>
      </c>
      <c r="H1797" t="s">
        <v>1</v>
      </c>
      <c r="I1797" t="s">
        <v>1542</v>
      </c>
      <c r="J1797" t="s">
        <v>4697</v>
      </c>
      <c r="K1797" t="str">
        <f t="shared" si="256"/>
        <v>11300</v>
      </c>
    </row>
    <row r="1798" spans="1:11" customFormat="1" x14ac:dyDescent="0.25">
      <c r="A1798" t="str">
        <f t="shared" si="251"/>
        <v>11</v>
      </c>
      <c r="B1798" t="s">
        <v>237</v>
      </c>
      <c r="C1798" t="str">
        <f t="shared" si="255"/>
        <v>022</v>
      </c>
      <c r="D1798" t="s">
        <v>259</v>
      </c>
      <c r="E1798" t="str">
        <f t="shared" si="257"/>
        <v>07</v>
      </c>
      <c r="F1798" t="str">
        <f>"003"</f>
        <v>003</v>
      </c>
      <c r="G1798" t="str">
        <f>""</f>
        <v/>
      </c>
      <c r="H1798" t="s">
        <v>0</v>
      </c>
      <c r="I1798" t="s">
        <v>1542</v>
      </c>
      <c r="J1798" t="s">
        <v>4697</v>
      </c>
      <c r="K1798" t="str">
        <f t="shared" si="256"/>
        <v>11300</v>
      </c>
    </row>
    <row r="1799" spans="1:11" customFormat="1" x14ac:dyDescent="0.25">
      <c r="A1799" t="str">
        <f t="shared" si="251"/>
        <v>11</v>
      </c>
      <c r="B1799" t="s">
        <v>237</v>
      </c>
      <c r="C1799" t="str">
        <f t="shared" si="255"/>
        <v>022</v>
      </c>
      <c r="D1799" t="s">
        <v>259</v>
      </c>
      <c r="E1799" t="str">
        <f t="shared" si="257"/>
        <v>07</v>
      </c>
      <c r="F1799" t="str">
        <f>"004"</f>
        <v>004</v>
      </c>
      <c r="G1799" t="str">
        <f>""</f>
        <v/>
      </c>
      <c r="H1799" t="s">
        <v>1</v>
      </c>
      <c r="I1799" t="s">
        <v>1542</v>
      </c>
      <c r="J1799" t="s">
        <v>4697</v>
      </c>
      <c r="K1799" t="str">
        <f t="shared" si="256"/>
        <v>11300</v>
      </c>
    </row>
    <row r="1800" spans="1:11" customFormat="1" x14ac:dyDescent="0.25">
      <c r="A1800" t="str">
        <f t="shared" si="251"/>
        <v>11</v>
      </c>
      <c r="B1800" t="s">
        <v>237</v>
      </c>
      <c r="C1800" t="str">
        <f t="shared" si="255"/>
        <v>022</v>
      </c>
      <c r="D1800" t="s">
        <v>259</v>
      </c>
      <c r="E1800" t="str">
        <f t="shared" si="257"/>
        <v>07</v>
      </c>
      <c r="F1800" t="str">
        <f>"004"</f>
        <v>004</v>
      </c>
      <c r="G1800" t="str">
        <f>""</f>
        <v/>
      </c>
      <c r="H1800" t="s">
        <v>0</v>
      </c>
      <c r="I1800" t="s">
        <v>1542</v>
      </c>
      <c r="J1800" t="s">
        <v>4697</v>
      </c>
      <c r="K1800" t="str">
        <f t="shared" si="256"/>
        <v>11300</v>
      </c>
    </row>
    <row r="1801" spans="1:11" customFormat="1" x14ac:dyDescent="0.25">
      <c r="A1801" t="str">
        <f t="shared" si="251"/>
        <v>11</v>
      </c>
      <c r="B1801" t="s">
        <v>237</v>
      </c>
      <c r="C1801" t="str">
        <f t="shared" ref="C1801:C1814" si="258">"023"</f>
        <v>023</v>
      </c>
      <c r="D1801" t="s">
        <v>260</v>
      </c>
      <c r="E1801" t="str">
        <f>"01"</f>
        <v>01</v>
      </c>
      <c r="F1801" t="str">
        <f t="shared" ref="F1801:F1806" si="259">"001"</f>
        <v>001</v>
      </c>
      <c r="G1801" t="str">
        <f>""</f>
        <v/>
      </c>
      <c r="H1801" t="s">
        <v>3</v>
      </c>
      <c r="I1801" t="s">
        <v>37</v>
      </c>
      <c r="J1801" t="s">
        <v>4698</v>
      </c>
      <c r="K1801" t="str">
        <f t="shared" ref="K1801:K1813" si="260">"11170"</f>
        <v>11170</v>
      </c>
    </row>
    <row r="1802" spans="1:11" customFormat="1" x14ac:dyDescent="0.25">
      <c r="A1802" t="str">
        <f t="shared" si="251"/>
        <v>11</v>
      </c>
      <c r="B1802" t="s">
        <v>237</v>
      </c>
      <c r="C1802" t="str">
        <f t="shared" si="258"/>
        <v>023</v>
      </c>
      <c r="D1802" t="s">
        <v>260</v>
      </c>
      <c r="E1802" t="str">
        <f>"02"</f>
        <v>02</v>
      </c>
      <c r="F1802" t="str">
        <f t="shared" si="259"/>
        <v>001</v>
      </c>
      <c r="G1802" t="str">
        <f>""</f>
        <v/>
      </c>
      <c r="H1802" t="s">
        <v>3</v>
      </c>
      <c r="I1802" t="s">
        <v>1543</v>
      </c>
      <c r="J1802" t="s">
        <v>4699</v>
      </c>
      <c r="K1802" t="str">
        <f t="shared" si="260"/>
        <v>11170</v>
      </c>
    </row>
    <row r="1803" spans="1:11" customFormat="1" x14ac:dyDescent="0.25">
      <c r="A1803" t="str">
        <f t="shared" si="251"/>
        <v>11</v>
      </c>
      <c r="B1803" t="s">
        <v>237</v>
      </c>
      <c r="C1803" t="str">
        <f t="shared" si="258"/>
        <v>023</v>
      </c>
      <c r="D1803" t="s">
        <v>260</v>
      </c>
      <c r="E1803" t="str">
        <f>"03"</f>
        <v>03</v>
      </c>
      <c r="F1803" t="str">
        <f t="shared" si="259"/>
        <v>001</v>
      </c>
      <c r="G1803" t="str">
        <f>""</f>
        <v/>
      </c>
      <c r="H1803" t="s">
        <v>3</v>
      </c>
      <c r="I1803" t="s">
        <v>1544</v>
      </c>
      <c r="J1803" t="s">
        <v>4700</v>
      </c>
      <c r="K1803" t="str">
        <f t="shared" si="260"/>
        <v>11170</v>
      </c>
    </row>
    <row r="1804" spans="1:11" customFormat="1" x14ac:dyDescent="0.25">
      <c r="A1804" t="str">
        <f t="shared" si="251"/>
        <v>11</v>
      </c>
      <c r="B1804" t="s">
        <v>237</v>
      </c>
      <c r="C1804" t="str">
        <f t="shared" si="258"/>
        <v>023</v>
      </c>
      <c r="D1804" t="s">
        <v>260</v>
      </c>
      <c r="E1804" t="str">
        <f>"04"</f>
        <v>04</v>
      </c>
      <c r="F1804" t="str">
        <f t="shared" si="259"/>
        <v>001</v>
      </c>
      <c r="G1804" t="str">
        <f>""</f>
        <v/>
      </c>
      <c r="H1804" t="s">
        <v>3</v>
      </c>
      <c r="I1804" t="s">
        <v>1545</v>
      </c>
      <c r="J1804" t="s">
        <v>4701</v>
      </c>
      <c r="K1804" t="str">
        <f t="shared" si="260"/>
        <v>11170</v>
      </c>
    </row>
    <row r="1805" spans="1:11" customFormat="1" x14ac:dyDescent="0.25">
      <c r="A1805" t="str">
        <f t="shared" si="251"/>
        <v>11</v>
      </c>
      <c r="B1805" t="s">
        <v>237</v>
      </c>
      <c r="C1805" t="str">
        <f t="shared" si="258"/>
        <v>023</v>
      </c>
      <c r="D1805" t="s">
        <v>260</v>
      </c>
      <c r="E1805" t="str">
        <f t="shared" ref="E1805:E1812" si="261">"05"</f>
        <v>05</v>
      </c>
      <c r="F1805" t="str">
        <f t="shared" si="259"/>
        <v>001</v>
      </c>
      <c r="G1805" t="str">
        <f>""</f>
        <v/>
      </c>
      <c r="H1805" t="s">
        <v>1</v>
      </c>
      <c r="I1805" t="s">
        <v>1546</v>
      </c>
      <c r="J1805" t="s">
        <v>4702</v>
      </c>
      <c r="K1805" t="str">
        <f t="shared" si="260"/>
        <v>11170</v>
      </c>
    </row>
    <row r="1806" spans="1:11" customFormat="1" x14ac:dyDescent="0.25">
      <c r="A1806" t="str">
        <f t="shared" si="251"/>
        <v>11</v>
      </c>
      <c r="B1806" t="s">
        <v>237</v>
      </c>
      <c r="C1806" t="str">
        <f t="shared" si="258"/>
        <v>023</v>
      </c>
      <c r="D1806" t="s">
        <v>260</v>
      </c>
      <c r="E1806" t="str">
        <f t="shared" si="261"/>
        <v>05</v>
      </c>
      <c r="F1806" t="str">
        <f t="shared" si="259"/>
        <v>001</v>
      </c>
      <c r="G1806" t="str">
        <f>""</f>
        <v/>
      </c>
      <c r="H1806" t="s">
        <v>0</v>
      </c>
      <c r="I1806" t="s">
        <v>1546</v>
      </c>
      <c r="J1806" t="s">
        <v>4702</v>
      </c>
      <c r="K1806" t="str">
        <f t="shared" si="260"/>
        <v>11170</v>
      </c>
    </row>
    <row r="1807" spans="1:11" customFormat="1" x14ac:dyDescent="0.25">
      <c r="A1807" t="str">
        <f t="shared" si="251"/>
        <v>11</v>
      </c>
      <c r="B1807" t="s">
        <v>237</v>
      </c>
      <c r="C1807" t="str">
        <f t="shared" si="258"/>
        <v>023</v>
      </c>
      <c r="D1807" t="s">
        <v>260</v>
      </c>
      <c r="E1807" t="str">
        <f t="shared" si="261"/>
        <v>05</v>
      </c>
      <c r="F1807" t="str">
        <f>"002"</f>
        <v>002</v>
      </c>
      <c r="G1807" t="str">
        <f>""</f>
        <v/>
      </c>
      <c r="H1807" t="s">
        <v>1</v>
      </c>
      <c r="I1807" t="s">
        <v>1546</v>
      </c>
      <c r="J1807" t="s">
        <v>4702</v>
      </c>
      <c r="K1807" t="str">
        <f t="shared" si="260"/>
        <v>11170</v>
      </c>
    </row>
    <row r="1808" spans="1:11" customFormat="1" x14ac:dyDescent="0.25">
      <c r="A1808" t="str">
        <f t="shared" si="251"/>
        <v>11</v>
      </c>
      <c r="B1808" t="s">
        <v>237</v>
      </c>
      <c r="C1808" t="str">
        <f t="shared" si="258"/>
        <v>023</v>
      </c>
      <c r="D1808" t="s">
        <v>260</v>
      </c>
      <c r="E1808" t="str">
        <f t="shared" si="261"/>
        <v>05</v>
      </c>
      <c r="F1808" t="str">
        <f>"002"</f>
        <v>002</v>
      </c>
      <c r="G1808" t="str">
        <f>""</f>
        <v/>
      </c>
      <c r="H1808" t="s">
        <v>0</v>
      </c>
      <c r="I1808" t="s">
        <v>1546</v>
      </c>
      <c r="J1808" t="s">
        <v>4702</v>
      </c>
      <c r="K1808" t="str">
        <f t="shared" si="260"/>
        <v>11170</v>
      </c>
    </row>
    <row r="1809" spans="1:11" customFormat="1" x14ac:dyDescent="0.25">
      <c r="A1809" t="str">
        <f t="shared" si="251"/>
        <v>11</v>
      </c>
      <c r="B1809" t="s">
        <v>237</v>
      </c>
      <c r="C1809" t="str">
        <f t="shared" si="258"/>
        <v>023</v>
      </c>
      <c r="D1809" t="s">
        <v>260</v>
      </c>
      <c r="E1809" t="str">
        <f t="shared" si="261"/>
        <v>05</v>
      </c>
      <c r="F1809" t="str">
        <f>"003"</f>
        <v>003</v>
      </c>
      <c r="G1809" t="str">
        <f>""</f>
        <v/>
      </c>
      <c r="H1809" t="s">
        <v>3</v>
      </c>
      <c r="I1809" t="s">
        <v>1547</v>
      </c>
      <c r="J1809" t="s">
        <v>4703</v>
      </c>
      <c r="K1809" t="str">
        <f t="shared" si="260"/>
        <v>11170</v>
      </c>
    </row>
    <row r="1810" spans="1:11" customFormat="1" x14ac:dyDescent="0.25">
      <c r="A1810" t="str">
        <f t="shared" si="251"/>
        <v>11</v>
      </c>
      <c r="B1810" t="s">
        <v>237</v>
      </c>
      <c r="C1810" t="str">
        <f t="shared" si="258"/>
        <v>023</v>
      </c>
      <c r="D1810" t="s">
        <v>260</v>
      </c>
      <c r="E1810" t="str">
        <f t="shared" si="261"/>
        <v>05</v>
      </c>
      <c r="F1810" t="str">
        <f>"004"</f>
        <v>004</v>
      </c>
      <c r="G1810" t="str">
        <f>""</f>
        <v/>
      </c>
      <c r="H1810" t="s">
        <v>3</v>
      </c>
      <c r="I1810" t="s">
        <v>22</v>
      </c>
      <c r="J1810" t="s">
        <v>4704</v>
      </c>
      <c r="K1810" t="str">
        <f t="shared" si="260"/>
        <v>11170</v>
      </c>
    </row>
    <row r="1811" spans="1:11" customFormat="1" x14ac:dyDescent="0.25">
      <c r="A1811" t="str">
        <f t="shared" si="251"/>
        <v>11</v>
      </c>
      <c r="B1811" t="s">
        <v>237</v>
      </c>
      <c r="C1811" t="str">
        <f t="shared" si="258"/>
        <v>023</v>
      </c>
      <c r="D1811" t="s">
        <v>260</v>
      </c>
      <c r="E1811" t="str">
        <f t="shared" si="261"/>
        <v>05</v>
      </c>
      <c r="F1811" t="str">
        <f>"005"</f>
        <v>005</v>
      </c>
      <c r="G1811" t="str">
        <f>""</f>
        <v/>
      </c>
      <c r="H1811" t="s">
        <v>1</v>
      </c>
      <c r="I1811" t="s">
        <v>22</v>
      </c>
      <c r="J1811" t="s">
        <v>4704</v>
      </c>
      <c r="K1811" t="str">
        <f t="shared" si="260"/>
        <v>11170</v>
      </c>
    </row>
    <row r="1812" spans="1:11" customFormat="1" x14ac:dyDescent="0.25">
      <c r="A1812" t="str">
        <f t="shared" ref="A1812:A1875" si="262">"11"</f>
        <v>11</v>
      </c>
      <c r="B1812" t="s">
        <v>237</v>
      </c>
      <c r="C1812" t="str">
        <f t="shared" si="258"/>
        <v>023</v>
      </c>
      <c r="D1812" t="s">
        <v>260</v>
      </c>
      <c r="E1812" t="str">
        <f t="shared" si="261"/>
        <v>05</v>
      </c>
      <c r="F1812" t="str">
        <f>"005"</f>
        <v>005</v>
      </c>
      <c r="G1812" t="str">
        <f>""</f>
        <v/>
      </c>
      <c r="H1812" t="s">
        <v>0</v>
      </c>
      <c r="I1812" t="s">
        <v>22</v>
      </c>
      <c r="J1812" t="s">
        <v>4704</v>
      </c>
      <c r="K1812" t="str">
        <f t="shared" si="260"/>
        <v>11170</v>
      </c>
    </row>
    <row r="1813" spans="1:11" customFormat="1" x14ac:dyDescent="0.25">
      <c r="A1813" t="str">
        <f t="shared" si="262"/>
        <v>11</v>
      </c>
      <c r="B1813" t="s">
        <v>237</v>
      </c>
      <c r="C1813" t="str">
        <f t="shared" si="258"/>
        <v>023</v>
      </c>
      <c r="D1813" t="s">
        <v>260</v>
      </c>
      <c r="E1813" t="str">
        <f>"06"</f>
        <v>06</v>
      </c>
      <c r="F1813" t="str">
        <f>"001"</f>
        <v>001</v>
      </c>
      <c r="G1813" t="str">
        <f>"01"</f>
        <v>01</v>
      </c>
      <c r="H1813" t="s">
        <v>1</v>
      </c>
      <c r="I1813" t="s">
        <v>1548</v>
      </c>
      <c r="J1813" t="s">
        <v>4705</v>
      </c>
      <c r="K1813" t="str">
        <f t="shared" si="260"/>
        <v>11170</v>
      </c>
    </row>
    <row r="1814" spans="1:11" customFormat="1" x14ac:dyDescent="0.25">
      <c r="A1814" t="str">
        <f t="shared" si="262"/>
        <v>11</v>
      </c>
      <c r="B1814" t="s">
        <v>237</v>
      </c>
      <c r="C1814" t="str">
        <f t="shared" si="258"/>
        <v>023</v>
      </c>
      <c r="D1814" t="s">
        <v>260</v>
      </c>
      <c r="E1814" t="str">
        <f>"06"</f>
        <v>06</v>
      </c>
      <c r="F1814" t="str">
        <f>"001"</f>
        <v>001</v>
      </c>
      <c r="G1814" t="str">
        <f>"02"</f>
        <v>02</v>
      </c>
      <c r="H1814" t="s">
        <v>0</v>
      </c>
      <c r="I1814" t="s">
        <v>1549</v>
      </c>
      <c r="J1814" t="s">
        <v>4706</v>
      </c>
      <c r="K1814" t="str">
        <f>"11179"</f>
        <v>11179</v>
      </c>
    </row>
    <row r="1815" spans="1:11" customFormat="1" x14ac:dyDescent="0.25">
      <c r="A1815" t="str">
        <f t="shared" si="262"/>
        <v>11</v>
      </c>
      <c r="B1815" t="s">
        <v>237</v>
      </c>
      <c r="C1815" t="str">
        <f t="shared" ref="C1815:C1825" si="263">"024"</f>
        <v>024</v>
      </c>
      <c r="D1815" t="s">
        <v>261</v>
      </c>
      <c r="E1815" t="str">
        <f>"01"</f>
        <v>01</v>
      </c>
      <c r="F1815" t="str">
        <f>"001"</f>
        <v>001</v>
      </c>
      <c r="G1815" t="str">
        <f>""</f>
        <v/>
      </c>
      <c r="H1815" t="s">
        <v>3</v>
      </c>
      <c r="I1815" t="s">
        <v>1550</v>
      </c>
      <c r="J1815" t="s">
        <v>4707</v>
      </c>
      <c r="K1815" t="str">
        <f t="shared" ref="K1815:K1825" si="264">"11690"</f>
        <v>11690</v>
      </c>
    </row>
    <row r="1816" spans="1:11" customFormat="1" x14ac:dyDescent="0.25">
      <c r="A1816" t="str">
        <f t="shared" si="262"/>
        <v>11</v>
      </c>
      <c r="B1816" t="s">
        <v>237</v>
      </c>
      <c r="C1816" t="str">
        <f t="shared" si="263"/>
        <v>024</v>
      </c>
      <c r="D1816" t="s">
        <v>261</v>
      </c>
      <c r="E1816" t="str">
        <f>"02"</f>
        <v>02</v>
      </c>
      <c r="F1816" t="str">
        <f>"001"</f>
        <v>001</v>
      </c>
      <c r="G1816" t="str">
        <f>""</f>
        <v/>
      </c>
      <c r="H1816" t="s">
        <v>3</v>
      </c>
      <c r="I1816" t="s">
        <v>1551</v>
      </c>
      <c r="J1816" t="s">
        <v>4708</v>
      </c>
      <c r="K1816" t="str">
        <f t="shared" si="264"/>
        <v>11690</v>
      </c>
    </row>
    <row r="1817" spans="1:11" customFormat="1" x14ac:dyDescent="0.25">
      <c r="A1817" t="str">
        <f t="shared" si="262"/>
        <v>11</v>
      </c>
      <c r="B1817" t="s">
        <v>237</v>
      </c>
      <c r="C1817" t="str">
        <f t="shared" si="263"/>
        <v>024</v>
      </c>
      <c r="D1817" t="s">
        <v>261</v>
      </c>
      <c r="E1817" t="str">
        <f>"02"</f>
        <v>02</v>
      </c>
      <c r="F1817" t="str">
        <f>"002"</f>
        <v>002</v>
      </c>
      <c r="G1817" t="str">
        <f>""</f>
        <v/>
      </c>
      <c r="H1817" t="s">
        <v>3</v>
      </c>
      <c r="I1817" t="s">
        <v>1552</v>
      </c>
      <c r="J1817" t="s">
        <v>4709</v>
      </c>
      <c r="K1817" t="str">
        <f t="shared" si="264"/>
        <v>11690</v>
      </c>
    </row>
    <row r="1818" spans="1:11" customFormat="1" x14ac:dyDescent="0.25">
      <c r="A1818" t="str">
        <f t="shared" si="262"/>
        <v>11</v>
      </c>
      <c r="B1818" t="s">
        <v>237</v>
      </c>
      <c r="C1818" t="str">
        <f t="shared" si="263"/>
        <v>024</v>
      </c>
      <c r="D1818" t="s">
        <v>261</v>
      </c>
      <c r="E1818" t="str">
        <f>"03"</f>
        <v>03</v>
      </c>
      <c r="F1818" t="str">
        <f>"001"</f>
        <v>001</v>
      </c>
      <c r="G1818" t="str">
        <f>""</f>
        <v/>
      </c>
      <c r="H1818" t="s">
        <v>3</v>
      </c>
      <c r="I1818" t="s">
        <v>1551</v>
      </c>
      <c r="J1818" t="s">
        <v>4710</v>
      </c>
      <c r="K1818" t="str">
        <f t="shared" si="264"/>
        <v>11690</v>
      </c>
    </row>
    <row r="1819" spans="1:11" customFormat="1" x14ac:dyDescent="0.25">
      <c r="A1819" t="str">
        <f t="shared" si="262"/>
        <v>11</v>
      </c>
      <c r="B1819" t="s">
        <v>237</v>
      </c>
      <c r="C1819" t="str">
        <f t="shared" si="263"/>
        <v>024</v>
      </c>
      <c r="D1819" t="s">
        <v>261</v>
      </c>
      <c r="E1819" t="str">
        <f t="shared" ref="E1819:E1825" si="265">"04"</f>
        <v>04</v>
      </c>
      <c r="F1819" t="str">
        <f>"001"</f>
        <v>001</v>
      </c>
      <c r="G1819" t="str">
        <f>""</f>
        <v/>
      </c>
      <c r="H1819" t="s">
        <v>1</v>
      </c>
      <c r="I1819" t="s">
        <v>1553</v>
      </c>
      <c r="J1819" t="s">
        <v>4711</v>
      </c>
      <c r="K1819" t="str">
        <f t="shared" si="264"/>
        <v>11690</v>
      </c>
    </row>
    <row r="1820" spans="1:11" customFormat="1" x14ac:dyDescent="0.25">
      <c r="A1820" t="str">
        <f t="shared" si="262"/>
        <v>11</v>
      </c>
      <c r="B1820" t="s">
        <v>237</v>
      </c>
      <c r="C1820" t="str">
        <f t="shared" si="263"/>
        <v>024</v>
      </c>
      <c r="D1820" t="s">
        <v>261</v>
      </c>
      <c r="E1820" t="str">
        <f t="shared" si="265"/>
        <v>04</v>
      </c>
      <c r="F1820" t="str">
        <f>"001"</f>
        <v>001</v>
      </c>
      <c r="G1820" t="str">
        <f>""</f>
        <v/>
      </c>
      <c r="H1820" t="s">
        <v>0</v>
      </c>
      <c r="I1820" t="s">
        <v>1553</v>
      </c>
      <c r="J1820" t="s">
        <v>4711</v>
      </c>
      <c r="K1820" t="str">
        <f t="shared" si="264"/>
        <v>11690</v>
      </c>
    </row>
    <row r="1821" spans="1:11" customFormat="1" x14ac:dyDescent="0.25">
      <c r="A1821" t="str">
        <f t="shared" si="262"/>
        <v>11</v>
      </c>
      <c r="B1821" t="s">
        <v>237</v>
      </c>
      <c r="C1821" t="str">
        <f t="shared" si="263"/>
        <v>024</v>
      </c>
      <c r="D1821" t="s">
        <v>261</v>
      </c>
      <c r="E1821" t="str">
        <f t="shared" si="265"/>
        <v>04</v>
      </c>
      <c r="F1821" t="str">
        <f>"002"</f>
        <v>002</v>
      </c>
      <c r="G1821" t="str">
        <f>""</f>
        <v/>
      </c>
      <c r="H1821" t="s">
        <v>1</v>
      </c>
      <c r="I1821" t="s">
        <v>1295</v>
      </c>
      <c r="J1821" t="s">
        <v>4712</v>
      </c>
      <c r="K1821" t="str">
        <f t="shared" si="264"/>
        <v>11690</v>
      </c>
    </row>
    <row r="1822" spans="1:11" customFormat="1" x14ac:dyDescent="0.25">
      <c r="A1822" t="str">
        <f t="shared" si="262"/>
        <v>11</v>
      </c>
      <c r="B1822" t="s">
        <v>237</v>
      </c>
      <c r="C1822" t="str">
        <f t="shared" si="263"/>
        <v>024</v>
      </c>
      <c r="D1822" t="s">
        <v>261</v>
      </c>
      <c r="E1822" t="str">
        <f t="shared" si="265"/>
        <v>04</v>
      </c>
      <c r="F1822" t="str">
        <f>"002"</f>
        <v>002</v>
      </c>
      <c r="G1822" t="str">
        <f>""</f>
        <v/>
      </c>
      <c r="H1822" t="s">
        <v>0</v>
      </c>
      <c r="I1822" t="s">
        <v>1295</v>
      </c>
      <c r="J1822" t="s">
        <v>4712</v>
      </c>
      <c r="K1822" t="str">
        <f t="shared" si="264"/>
        <v>11690</v>
      </c>
    </row>
    <row r="1823" spans="1:11" customFormat="1" x14ac:dyDescent="0.25">
      <c r="A1823" t="str">
        <f t="shared" si="262"/>
        <v>11</v>
      </c>
      <c r="B1823" t="s">
        <v>237</v>
      </c>
      <c r="C1823" t="str">
        <f t="shared" si="263"/>
        <v>024</v>
      </c>
      <c r="D1823" t="s">
        <v>261</v>
      </c>
      <c r="E1823" t="str">
        <f t="shared" si="265"/>
        <v>04</v>
      </c>
      <c r="F1823" t="str">
        <f>"003"</f>
        <v>003</v>
      </c>
      <c r="G1823" t="str">
        <f>""</f>
        <v/>
      </c>
      <c r="H1823" t="s">
        <v>1</v>
      </c>
      <c r="I1823" t="s">
        <v>1554</v>
      </c>
      <c r="J1823" t="s">
        <v>4713</v>
      </c>
      <c r="K1823" t="str">
        <f t="shared" si="264"/>
        <v>11690</v>
      </c>
    </row>
    <row r="1824" spans="1:11" customFormat="1" x14ac:dyDescent="0.25">
      <c r="A1824" t="str">
        <f t="shared" si="262"/>
        <v>11</v>
      </c>
      <c r="B1824" t="s">
        <v>237</v>
      </c>
      <c r="C1824" t="str">
        <f t="shared" si="263"/>
        <v>024</v>
      </c>
      <c r="D1824" t="s">
        <v>261</v>
      </c>
      <c r="E1824" t="str">
        <f t="shared" si="265"/>
        <v>04</v>
      </c>
      <c r="F1824" t="str">
        <f>"003"</f>
        <v>003</v>
      </c>
      <c r="G1824" t="str">
        <f>""</f>
        <v/>
      </c>
      <c r="H1824" t="s">
        <v>0</v>
      </c>
      <c r="I1824" t="s">
        <v>1554</v>
      </c>
      <c r="J1824" t="s">
        <v>4713</v>
      </c>
      <c r="K1824" t="str">
        <f t="shared" si="264"/>
        <v>11690</v>
      </c>
    </row>
    <row r="1825" spans="1:11" customFormat="1" x14ac:dyDescent="0.25">
      <c r="A1825" t="str">
        <f t="shared" si="262"/>
        <v>11</v>
      </c>
      <c r="B1825" t="s">
        <v>237</v>
      </c>
      <c r="C1825" t="str">
        <f t="shared" si="263"/>
        <v>024</v>
      </c>
      <c r="D1825" t="s">
        <v>261</v>
      </c>
      <c r="E1825" t="str">
        <f t="shared" si="265"/>
        <v>04</v>
      </c>
      <c r="F1825" t="str">
        <f>"004"</f>
        <v>004</v>
      </c>
      <c r="G1825" t="str">
        <f>""</f>
        <v/>
      </c>
      <c r="H1825" t="s">
        <v>3</v>
      </c>
      <c r="I1825" t="s">
        <v>1555</v>
      </c>
      <c r="J1825" t="s">
        <v>4714</v>
      </c>
      <c r="K1825" t="str">
        <f t="shared" si="264"/>
        <v>11690</v>
      </c>
    </row>
    <row r="1826" spans="1:11" customFormat="1" x14ac:dyDescent="0.25">
      <c r="A1826" t="str">
        <f t="shared" si="262"/>
        <v>11</v>
      </c>
      <c r="B1826" t="s">
        <v>237</v>
      </c>
      <c r="C1826" t="str">
        <f t="shared" ref="C1826:C1831" si="266">"025"</f>
        <v>025</v>
      </c>
      <c r="D1826" t="s">
        <v>262</v>
      </c>
      <c r="E1826" t="str">
        <f t="shared" ref="E1826:E1834" si="267">"01"</f>
        <v>01</v>
      </c>
      <c r="F1826" t="str">
        <f>"001"</f>
        <v>001</v>
      </c>
      <c r="G1826" t="str">
        <f>""</f>
        <v/>
      </c>
      <c r="H1826" t="s">
        <v>1</v>
      </c>
      <c r="I1826" t="s">
        <v>1556</v>
      </c>
      <c r="J1826" t="s">
        <v>4715</v>
      </c>
      <c r="K1826" t="str">
        <f t="shared" ref="K1826:K1831" si="268">"11178"</f>
        <v>11178</v>
      </c>
    </row>
    <row r="1827" spans="1:11" customFormat="1" x14ac:dyDescent="0.25">
      <c r="A1827" t="str">
        <f t="shared" si="262"/>
        <v>11</v>
      </c>
      <c r="B1827" t="s">
        <v>237</v>
      </c>
      <c r="C1827" t="str">
        <f t="shared" si="266"/>
        <v>025</v>
      </c>
      <c r="D1827" t="s">
        <v>262</v>
      </c>
      <c r="E1827" t="str">
        <f t="shared" si="267"/>
        <v>01</v>
      </c>
      <c r="F1827" t="str">
        <f>"001"</f>
        <v>001</v>
      </c>
      <c r="G1827" t="str">
        <f>""</f>
        <v/>
      </c>
      <c r="H1827" t="s">
        <v>0</v>
      </c>
      <c r="I1827" t="s">
        <v>1556</v>
      </c>
      <c r="J1827" t="s">
        <v>4715</v>
      </c>
      <c r="K1827" t="str">
        <f t="shared" si="268"/>
        <v>11178</v>
      </c>
    </row>
    <row r="1828" spans="1:11" customFormat="1" x14ac:dyDescent="0.25">
      <c r="A1828" t="str">
        <f t="shared" si="262"/>
        <v>11</v>
      </c>
      <c r="B1828" t="s">
        <v>237</v>
      </c>
      <c r="C1828" t="str">
        <f t="shared" si="266"/>
        <v>025</v>
      </c>
      <c r="D1828" t="s">
        <v>262</v>
      </c>
      <c r="E1828" t="str">
        <f t="shared" si="267"/>
        <v>01</v>
      </c>
      <c r="F1828" t="str">
        <f>"002"</f>
        <v>002</v>
      </c>
      <c r="G1828" t="str">
        <f>""</f>
        <v/>
      </c>
      <c r="H1828" t="s">
        <v>1</v>
      </c>
      <c r="I1828" t="s">
        <v>1557</v>
      </c>
      <c r="J1828" t="s">
        <v>4716</v>
      </c>
      <c r="K1828" t="str">
        <f t="shared" si="268"/>
        <v>11178</v>
      </c>
    </row>
    <row r="1829" spans="1:11" customFormat="1" x14ac:dyDescent="0.25">
      <c r="A1829" t="str">
        <f t="shared" si="262"/>
        <v>11</v>
      </c>
      <c r="B1829" t="s">
        <v>237</v>
      </c>
      <c r="C1829" t="str">
        <f t="shared" si="266"/>
        <v>025</v>
      </c>
      <c r="D1829" t="s">
        <v>262</v>
      </c>
      <c r="E1829" t="str">
        <f t="shared" si="267"/>
        <v>01</v>
      </c>
      <c r="F1829" t="str">
        <f>"002"</f>
        <v>002</v>
      </c>
      <c r="G1829" t="str">
        <f>""</f>
        <v/>
      </c>
      <c r="H1829" t="s">
        <v>0</v>
      </c>
      <c r="I1829" t="s">
        <v>1557</v>
      </c>
      <c r="J1829" t="s">
        <v>4716</v>
      </c>
      <c r="K1829" t="str">
        <f t="shared" si="268"/>
        <v>11178</v>
      </c>
    </row>
    <row r="1830" spans="1:11" customFormat="1" x14ac:dyDescent="0.25">
      <c r="A1830" t="str">
        <f t="shared" si="262"/>
        <v>11</v>
      </c>
      <c r="B1830" t="s">
        <v>237</v>
      </c>
      <c r="C1830" t="str">
        <f t="shared" si="266"/>
        <v>025</v>
      </c>
      <c r="D1830" t="s">
        <v>262</v>
      </c>
      <c r="E1830" t="str">
        <f t="shared" si="267"/>
        <v>01</v>
      </c>
      <c r="F1830" t="str">
        <f>"003"</f>
        <v>003</v>
      </c>
      <c r="G1830" t="str">
        <f>""</f>
        <v/>
      </c>
      <c r="H1830" t="s">
        <v>1</v>
      </c>
      <c r="I1830" t="s">
        <v>1557</v>
      </c>
      <c r="J1830" t="s">
        <v>4716</v>
      </c>
      <c r="K1830" t="str">
        <f t="shared" si="268"/>
        <v>11178</v>
      </c>
    </row>
    <row r="1831" spans="1:11" customFormat="1" x14ac:dyDescent="0.25">
      <c r="A1831" t="str">
        <f t="shared" si="262"/>
        <v>11</v>
      </c>
      <c r="B1831" t="s">
        <v>237</v>
      </c>
      <c r="C1831" t="str">
        <f t="shared" si="266"/>
        <v>025</v>
      </c>
      <c r="D1831" t="s">
        <v>262</v>
      </c>
      <c r="E1831" t="str">
        <f t="shared" si="267"/>
        <v>01</v>
      </c>
      <c r="F1831" t="str">
        <f>"003"</f>
        <v>003</v>
      </c>
      <c r="G1831" t="str">
        <f>""</f>
        <v/>
      </c>
      <c r="H1831" t="s">
        <v>0</v>
      </c>
      <c r="I1831" t="s">
        <v>1557</v>
      </c>
      <c r="J1831" t="s">
        <v>4716</v>
      </c>
      <c r="K1831" t="str">
        <f t="shared" si="268"/>
        <v>11178</v>
      </c>
    </row>
    <row r="1832" spans="1:11" customFormat="1" x14ac:dyDescent="0.25">
      <c r="A1832" t="str">
        <f t="shared" si="262"/>
        <v>11</v>
      </c>
      <c r="B1832" t="s">
        <v>237</v>
      </c>
      <c r="C1832" t="str">
        <f t="shared" ref="C1832:C1838" si="269">"026"</f>
        <v>026</v>
      </c>
      <c r="D1832" t="s">
        <v>263</v>
      </c>
      <c r="E1832" t="str">
        <f t="shared" si="267"/>
        <v>01</v>
      </c>
      <c r="F1832" t="str">
        <f>"001"</f>
        <v>001</v>
      </c>
      <c r="G1832" t="str">
        <f>""</f>
        <v/>
      </c>
      <c r="H1832" t="s">
        <v>1</v>
      </c>
      <c r="I1832" t="s">
        <v>1558</v>
      </c>
      <c r="J1832" t="s">
        <v>4717</v>
      </c>
      <c r="K1832" t="str">
        <f t="shared" ref="K1832:K1838" si="270">"11660"</f>
        <v>11660</v>
      </c>
    </row>
    <row r="1833" spans="1:11" customFormat="1" x14ac:dyDescent="0.25">
      <c r="A1833" t="str">
        <f t="shared" si="262"/>
        <v>11</v>
      </c>
      <c r="B1833" t="s">
        <v>237</v>
      </c>
      <c r="C1833" t="str">
        <f t="shared" si="269"/>
        <v>026</v>
      </c>
      <c r="D1833" t="s">
        <v>263</v>
      </c>
      <c r="E1833" t="str">
        <f t="shared" si="267"/>
        <v>01</v>
      </c>
      <c r="F1833" t="str">
        <f>"001"</f>
        <v>001</v>
      </c>
      <c r="G1833" t="str">
        <f>""</f>
        <v/>
      </c>
      <c r="H1833" t="s">
        <v>0</v>
      </c>
      <c r="I1833" t="s">
        <v>1558</v>
      </c>
      <c r="J1833" t="s">
        <v>4717</v>
      </c>
      <c r="K1833" t="str">
        <f t="shared" si="270"/>
        <v>11660</v>
      </c>
    </row>
    <row r="1834" spans="1:11" customFormat="1" x14ac:dyDescent="0.25">
      <c r="A1834" t="str">
        <f t="shared" si="262"/>
        <v>11</v>
      </c>
      <c r="B1834" t="s">
        <v>237</v>
      </c>
      <c r="C1834" t="str">
        <f t="shared" si="269"/>
        <v>026</v>
      </c>
      <c r="D1834" t="s">
        <v>263</v>
      </c>
      <c r="E1834" t="str">
        <f t="shared" si="267"/>
        <v>01</v>
      </c>
      <c r="F1834" t="str">
        <f>"002"</f>
        <v>002</v>
      </c>
      <c r="G1834" t="str">
        <f>""</f>
        <v/>
      </c>
      <c r="H1834" t="s">
        <v>3</v>
      </c>
      <c r="I1834" t="s">
        <v>25</v>
      </c>
      <c r="J1834" t="s">
        <v>4163</v>
      </c>
      <c r="K1834" t="str">
        <f t="shared" si="270"/>
        <v>11660</v>
      </c>
    </row>
    <row r="1835" spans="1:11" customFormat="1" x14ac:dyDescent="0.25">
      <c r="A1835" t="str">
        <f t="shared" si="262"/>
        <v>11</v>
      </c>
      <c r="B1835" t="s">
        <v>237</v>
      </c>
      <c r="C1835" t="str">
        <f t="shared" si="269"/>
        <v>026</v>
      </c>
      <c r="D1835" t="s">
        <v>263</v>
      </c>
      <c r="E1835" t="str">
        <f>"02"</f>
        <v>02</v>
      </c>
      <c r="F1835" t="str">
        <f>"001"</f>
        <v>001</v>
      </c>
      <c r="G1835" t="str">
        <f>""</f>
        <v/>
      </c>
      <c r="H1835" t="s">
        <v>1</v>
      </c>
      <c r="I1835" t="s">
        <v>1559</v>
      </c>
      <c r="J1835" t="s">
        <v>4718</v>
      </c>
      <c r="K1835" t="str">
        <f t="shared" si="270"/>
        <v>11660</v>
      </c>
    </row>
    <row r="1836" spans="1:11" customFormat="1" x14ac:dyDescent="0.25">
      <c r="A1836" t="str">
        <f t="shared" si="262"/>
        <v>11</v>
      </c>
      <c r="B1836" t="s">
        <v>237</v>
      </c>
      <c r="C1836" t="str">
        <f t="shared" si="269"/>
        <v>026</v>
      </c>
      <c r="D1836" t="s">
        <v>263</v>
      </c>
      <c r="E1836" t="str">
        <f>"02"</f>
        <v>02</v>
      </c>
      <c r="F1836" t="str">
        <f>"001"</f>
        <v>001</v>
      </c>
      <c r="G1836" t="str">
        <f>""</f>
        <v/>
      </c>
      <c r="H1836" t="s">
        <v>0</v>
      </c>
      <c r="I1836" t="s">
        <v>1559</v>
      </c>
      <c r="J1836" t="s">
        <v>4718</v>
      </c>
      <c r="K1836" t="str">
        <f t="shared" si="270"/>
        <v>11660</v>
      </c>
    </row>
    <row r="1837" spans="1:11" customFormat="1" x14ac:dyDescent="0.25">
      <c r="A1837" t="str">
        <f t="shared" si="262"/>
        <v>11</v>
      </c>
      <c r="B1837" t="s">
        <v>237</v>
      </c>
      <c r="C1837" t="str">
        <f t="shared" si="269"/>
        <v>026</v>
      </c>
      <c r="D1837" t="s">
        <v>263</v>
      </c>
      <c r="E1837" t="str">
        <f>"02"</f>
        <v>02</v>
      </c>
      <c r="F1837" t="str">
        <f>"002"</f>
        <v>002</v>
      </c>
      <c r="G1837" t="str">
        <f>""</f>
        <v/>
      </c>
      <c r="H1837" t="s">
        <v>1</v>
      </c>
      <c r="I1837" t="s">
        <v>1560</v>
      </c>
      <c r="J1837" t="s">
        <v>4719</v>
      </c>
      <c r="K1837" t="str">
        <f t="shared" si="270"/>
        <v>11660</v>
      </c>
    </row>
    <row r="1838" spans="1:11" customFormat="1" x14ac:dyDescent="0.25">
      <c r="A1838" t="str">
        <f t="shared" si="262"/>
        <v>11</v>
      </c>
      <c r="B1838" t="s">
        <v>237</v>
      </c>
      <c r="C1838" t="str">
        <f t="shared" si="269"/>
        <v>026</v>
      </c>
      <c r="D1838" t="s">
        <v>263</v>
      </c>
      <c r="E1838" t="str">
        <f>"02"</f>
        <v>02</v>
      </c>
      <c r="F1838" t="str">
        <f>"002"</f>
        <v>002</v>
      </c>
      <c r="G1838" t="str">
        <f>""</f>
        <v/>
      </c>
      <c r="H1838" t="s">
        <v>0</v>
      </c>
      <c r="I1838" t="s">
        <v>1560</v>
      </c>
      <c r="J1838" t="s">
        <v>4719</v>
      </c>
      <c r="K1838" t="str">
        <f t="shared" si="270"/>
        <v>11660</v>
      </c>
    </row>
    <row r="1839" spans="1:11" customFormat="1" x14ac:dyDescent="0.25">
      <c r="A1839" t="str">
        <f t="shared" si="262"/>
        <v>11</v>
      </c>
      <c r="B1839" t="s">
        <v>237</v>
      </c>
      <c r="C1839" t="str">
        <f t="shared" ref="C1839:C1902" si="271">"027"</f>
        <v>027</v>
      </c>
      <c r="D1839" t="s">
        <v>264</v>
      </c>
      <c r="E1839" t="str">
        <f t="shared" ref="E1839:E1892" si="272">"01"</f>
        <v>01</v>
      </c>
      <c r="F1839" t="str">
        <f>"001"</f>
        <v>001</v>
      </c>
      <c r="G1839" t="str">
        <f>""</f>
        <v/>
      </c>
      <c r="H1839" t="s">
        <v>1</v>
      </c>
      <c r="I1839" t="s">
        <v>1561</v>
      </c>
      <c r="J1839" t="s">
        <v>4720</v>
      </c>
      <c r="K1839" t="str">
        <f t="shared" ref="K1839:K1902" si="273">"11500"</f>
        <v>11500</v>
      </c>
    </row>
    <row r="1840" spans="1:11" customFormat="1" x14ac:dyDescent="0.25">
      <c r="A1840" t="str">
        <f t="shared" si="262"/>
        <v>11</v>
      </c>
      <c r="B1840" t="s">
        <v>237</v>
      </c>
      <c r="C1840" t="str">
        <f t="shared" si="271"/>
        <v>027</v>
      </c>
      <c r="D1840" t="s">
        <v>264</v>
      </c>
      <c r="E1840" t="str">
        <f t="shared" si="272"/>
        <v>01</v>
      </c>
      <c r="F1840" t="str">
        <f>"001"</f>
        <v>001</v>
      </c>
      <c r="G1840" t="str">
        <f>""</f>
        <v/>
      </c>
      <c r="H1840" t="s">
        <v>0</v>
      </c>
      <c r="I1840" t="s">
        <v>1561</v>
      </c>
      <c r="J1840" t="s">
        <v>4720</v>
      </c>
      <c r="K1840" t="str">
        <f t="shared" si="273"/>
        <v>11500</v>
      </c>
    </row>
    <row r="1841" spans="1:11" customFormat="1" x14ac:dyDescent="0.25">
      <c r="A1841" t="str">
        <f t="shared" si="262"/>
        <v>11</v>
      </c>
      <c r="B1841" t="s">
        <v>237</v>
      </c>
      <c r="C1841" t="str">
        <f t="shared" si="271"/>
        <v>027</v>
      </c>
      <c r="D1841" t="s">
        <v>264</v>
      </c>
      <c r="E1841" t="str">
        <f t="shared" si="272"/>
        <v>01</v>
      </c>
      <c r="F1841" t="str">
        <f>"002"</f>
        <v>002</v>
      </c>
      <c r="G1841" t="str">
        <f>""</f>
        <v/>
      </c>
      <c r="H1841" t="s">
        <v>3</v>
      </c>
      <c r="I1841" t="s">
        <v>1562</v>
      </c>
      <c r="J1841" t="s">
        <v>4721</v>
      </c>
      <c r="K1841" t="str">
        <f t="shared" si="273"/>
        <v>11500</v>
      </c>
    </row>
    <row r="1842" spans="1:11" customFormat="1" x14ac:dyDescent="0.25">
      <c r="A1842" t="str">
        <f t="shared" si="262"/>
        <v>11</v>
      </c>
      <c r="B1842" t="s">
        <v>237</v>
      </c>
      <c r="C1842" t="str">
        <f t="shared" si="271"/>
        <v>027</v>
      </c>
      <c r="D1842" t="s">
        <v>264</v>
      </c>
      <c r="E1842" t="str">
        <f t="shared" si="272"/>
        <v>01</v>
      </c>
      <c r="F1842" t="str">
        <f>"003"</f>
        <v>003</v>
      </c>
      <c r="G1842" t="str">
        <f>""</f>
        <v/>
      </c>
      <c r="H1842" t="s">
        <v>1</v>
      </c>
      <c r="I1842" t="s">
        <v>1563</v>
      </c>
      <c r="J1842" t="s">
        <v>4722</v>
      </c>
      <c r="K1842" t="str">
        <f t="shared" si="273"/>
        <v>11500</v>
      </c>
    </row>
    <row r="1843" spans="1:11" customFormat="1" x14ac:dyDescent="0.25">
      <c r="A1843" t="str">
        <f t="shared" si="262"/>
        <v>11</v>
      </c>
      <c r="B1843" t="s">
        <v>237</v>
      </c>
      <c r="C1843" t="str">
        <f t="shared" si="271"/>
        <v>027</v>
      </c>
      <c r="D1843" t="s">
        <v>264</v>
      </c>
      <c r="E1843" t="str">
        <f t="shared" si="272"/>
        <v>01</v>
      </c>
      <c r="F1843" t="str">
        <f>"003"</f>
        <v>003</v>
      </c>
      <c r="G1843" t="str">
        <f>""</f>
        <v/>
      </c>
      <c r="H1843" t="s">
        <v>0</v>
      </c>
      <c r="I1843" t="s">
        <v>1563</v>
      </c>
      <c r="J1843" t="s">
        <v>4722</v>
      </c>
      <c r="K1843" t="str">
        <f t="shared" si="273"/>
        <v>11500</v>
      </c>
    </row>
    <row r="1844" spans="1:11" customFormat="1" x14ac:dyDescent="0.25">
      <c r="A1844" t="str">
        <f t="shared" si="262"/>
        <v>11</v>
      </c>
      <c r="B1844" t="s">
        <v>237</v>
      </c>
      <c r="C1844" t="str">
        <f t="shared" si="271"/>
        <v>027</v>
      </c>
      <c r="D1844" t="s">
        <v>264</v>
      </c>
      <c r="E1844" t="str">
        <f t="shared" si="272"/>
        <v>01</v>
      </c>
      <c r="F1844" t="str">
        <f>"004"</f>
        <v>004</v>
      </c>
      <c r="G1844" t="str">
        <f>""</f>
        <v/>
      </c>
      <c r="H1844" t="s">
        <v>1</v>
      </c>
      <c r="I1844" t="s">
        <v>1563</v>
      </c>
      <c r="J1844" t="s">
        <v>4722</v>
      </c>
      <c r="K1844" t="str">
        <f t="shared" si="273"/>
        <v>11500</v>
      </c>
    </row>
    <row r="1845" spans="1:11" customFormat="1" x14ac:dyDescent="0.25">
      <c r="A1845" t="str">
        <f t="shared" si="262"/>
        <v>11</v>
      </c>
      <c r="B1845" t="s">
        <v>237</v>
      </c>
      <c r="C1845" t="str">
        <f t="shared" si="271"/>
        <v>027</v>
      </c>
      <c r="D1845" t="s">
        <v>264</v>
      </c>
      <c r="E1845" t="str">
        <f t="shared" si="272"/>
        <v>01</v>
      </c>
      <c r="F1845" t="str">
        <f>"004"</f>
        <v>004</v>
      </c>
      <c r="G1845" t="str">
        <f>""</f>
        <v/>
      </c>
      <c r="H1845" t="s">
        <v>0</v>
      </c>
      <c r="I1845" t="s">
        <v>1563</v>
      </c>
      <c r="J1845" t="s">
        <v>4722</v>
      </c>
      <c r="K1845" t="str">
        <f t="shared" si="273"/>
        <v>11500</v>
      </c>
    </row>
    <row r="1846" spans="1:11" customFormat="1" x14ac:dyDescent="0.25">
      <c r="A1846" t="str">
        <f t="shared" si="262"/>
        <v>11</v>
      </c>
      <c r="B1846" t="s">
        <v>237</v>
      </c>
      <c r="C1846" t="str">
        <f t="shared" si="271"/>
        <v>027</v>
      </c>
      <c r="D1846" t="s">
        <v>264</v>
      </c>
      <c r="E1846" t="str">
        <f t="shared" si="272"/>
        <v>01</v>
      </c>
      <c r="F1846" t="str">
        <f>"005"</f>
        <v>005</v>
      </c>
      <c r="G1846" t="str">
        <f>""</f>
        <v/>
      </c>
      <c r="H1846" t="s">
        <v>1</v>
      </c>
      <c r="I1846" t="s">
        <v>1446</v>
      </c>
      <c r="J1846" t="s">
        <v>4723</v>
      </c>
      <c r="K1846" t="str">
        <f t="shared" si="273"/>
        <v>11500</v>
      </c>
    </row>
    <row r="1847" spans="1:11" customFormat="1" x14ac:dyDescent="0.25">
      <c r="A1847" t="str">
        <f t="shared" si="262"/>
        <v>11</v>
      </c>
      <c r="B1847" t="s">
        <v>237</v>
      </c>
      <c r="C1847" t="str">
        <f t="shared" si="271"/>
        <v>027</v>
      </c>
      <c r="D1847" t="s">
        <v>264</v>
      </c>
      <c r="E1847" t="str">
        <f t="shared" si="272"/>
        <v>01</v>
      </c>
      <c r="F1847" t="str">
        <f>"005"</f>
        <v>005</v>
      </c>
      <c r="G1847" t="str">
        <f>""</f>
        <v/>
      </c>
      <c r="H1847" t="s">
        <v>0</v>
      </c>
      <c r="I1847" t="s">
        <v>1446</v>
      </c>
      <c r="J1847" t="s">
        <v>4723</v>
      </c>
      <c r="K1847" t="str">
        <f t="shared" si="273"/>
        <v>11500</v>
      </c>
    </row>
    <row r="1848" spans="1:11" customFormat="1" x14ac:dyDescent="0.25">
      <c r="A1848" t="str">
        <f t="shared" si="262"/>
        <v>11</v>
      </c>
      <c r="B1848" t="s">
        <v>237</v>
      </c>
      <c r="C1848" t="str">
        <f t="shared" si="271"/>
        <v>027</v>
      </c>
      <c r="D1848" t="s">
        <v>264</v>
      </c>
      <c r="E1848" t="str">
        <f t="shared" si="272"/>
        <v>01</v>
      </c>
      <c r="F1848" t="str">
        <f>"006"</f>
        <v>006</v>
      </c>
      <c r="G1848" t="str">
        <f>""</f>
        <v/>
      </c>
      <c r="H1848" t="s">
        <v>1</v>
      </c>
      <c r="I1848" t="s">
        <v>1446</v>
      </c>
      <c r="J1848" t="s">
        <v>4723</v>
      </c>
      <c r="K1848" t="str">
        <f t="shared" si="273"/>
        <v>11500</v>
      </c>
    </row>
    <row r="1849" spans="1:11" customFormat="1" x14ac:dyDescent="0.25">
      <c r="A1849" t="str">
        <f t="shared" si="262"/>
        <v>11</v>
      </c>
      <c r="B1849" t="s">
        <v>237</v>
      </c>
      <c r="C1849" t="str">
        <f t="shared" si="271"/>
        <v>027</v>
      </c>
      <c r="D1849" t="s">
        <v>264</v>
      </c>
      <c r="E1849" t="str">
        <f t="shared" si="272"/>
        <v>01</v>
      </c>
      <c r="F1849" t="str">
        <f>"006"</f>
        <v>006</v>
      </c>
      <c r="G1849" t="str">
        <f>""</f>
        <v/>
      </c>
      <c r="H1849" t="s">
        <v>0</v>
      </c>
      <c r="I1849" t="s">
        <v>1446</v>
      </c>
      <c r="J1849" t="s">
        <v>4723</v>
      </c>
      <c r="K1849" t="str">
        <f t="shared" si="273"/>
        <v>11500</v>
      </c>
    </row>
    <row r="1850" spans="1:11" customFormat="1" x14ac:dyDescent="0.25">
      <c r="A1850" t="str">
        <f t="shared" si="262"/>
        <v>11</v>
      </c>
      <c r="B1850" t="s">
        <v>237</v>
      </c>
      <c r="C1850" t="str">
        <f t="shared" si="271"/>
        <v>027</v>
      </c>
      <c r="D1850" t="s">
        <v>264</v>
      </c>
      <c r="E1850" t="str">
        <f t="shared" si="272"/>
        <v>01</v>
      </c>
      <c r="F1850" t="str">
        <f>"007"</f>
        <v>007</v>
      </c>
      <c r="G1850" t="str">
        <f>""</f>
        <v/>
      </c>
      <c r="H1850" t="s">
        <v>3</v>
      </c>
      <c r="I1850" t="s">
        <v>1564</v>
      </c>
      <c r="J1850" t="s">
        <v>4724</v>
      </c>
      <c r="K1850" t="str">
        <f t="shared" si="273"/>
        <v>11500</v>
      </c>
    </row>
    <row r="1851" spans="1:11" customFormat="1" x14ac:dyDescent="0.25">
      <c r="A1851" t="str">
        <f t="shared" si="262"/>
        <v>11</v>
      </c>
      <c r="B1851" t="s">
        <v>237</v>
      </c>
      <c r="C1851" t="str">
        <f t="shared" si="271"/>
        <v>027</v>
      </c>
      <c r="D1851" t="s">
        <v>264</v>
      </c>
      <c r="E1851" t="str">
        <f t="shared" si="272"/>
        <v>01</v>
      </c>
      <c r="F1851" t="str">
        <f>"008"</f>
        <v>008</v>
      </c>
      <c r="G1851" t="str">
        <f>""</f>
        <v/>
      </c>
      <c r="H1851" t="s">
        <v>1</v>
      </c>
      <c r="I1851" t="s">
        <v>1565</v>
      </c>
      <c r="J1851" t="s">
        <v>4725</v>
      </c>
      <c r="K1851" t="str">
        <f t="shared" si="273"/>
        <v>11500</v>
      </c>
    </row>
    <row r="1852" spans="1:11" customFormat="1" x14ac:dyDescent="0.25">
      <c r="A1852" t="str">
        <f t="shared" si="262"/>
        <v>11</v>
      </c>
      <c r="B1852" t="s">
        <v>237</v>
      </c>
      <c r="C1852" t="str">
        <f t="shared" si="271"/>
        <v>027</v>
      </c>
      <c r="D1852" t="s">
        <v>264</v>
      </c>
      <c r="E1852" t="str">
        <f t="shared" si="272"/>
        <v>01</v>
      </c>
      <c r="F1852" t="str">
        <f>"008"</f>
        <v>008</v>
      </c>
      <c r="G1852" t="str">
        <f>""</f>
        <v/>
      </c>
      <c r="H1852" t="s">
        <v>0</v>
      </c>
      <c r="I1852" t="s">
        <v>1565</v>
      </c>
      <c r="J1852" t="s">
        <v>4725</v>
      </c>
      <c r="K1852" t="str">
        <f t="shared" si="273"/>
        <v>11500</v>
      </c>
    </row>
    <row r="1853" spans="1:11" customFormat="1" x14ac:dyDescent="0.25">
      <c r="A1853" t="str">
        <f t="shared" si="262"/>
        <v>11</v>
      </c>
      <c r="B1853" t="s">
        <v>237</v>
      </c>
      <c r="C1853" t="str">
        <f t="shared" si="271"/>
        <v>027</v>
      </c>
      <c r="D1853" t="s">
        <v>264</v>
      </c>
      <c r="E1853" t="str">
        <f t="shared" si="272"/>
        <v>01</v>
      </c>
      <c r="F1853" t="str">
        <f>"009"</f>
        <v>009</v>
      </c>
      <c r="G1853" t="str">
        <f>""</f>
        <v/>
      </c>
      <c r="H1853" t="s">
        <v>3</v>
      </c>
      <c r="I1853" t="s">
        <v>1566</v>
      </c>
      <c r="J1853" t="s">
        <v>4726</v>
      </c>
      <c r="K1853" t="str">
        <f t="shared" si="273"/>
        <v>11500</v>
      </c>
    </row>
    <row r="1854" spans="1:11" customFormat="1" x14ac:dyDescent="0.25">
      <c r="A1854" t="str">
        <f t="shared" si="262"/>
        <v>11</v>
      </c>
      <c r="B1854" t="s">
        <v>237</v>
      </c>
      <c r="C1854" t="str">
        <f t="shared" si="271"/>
        <v>027</v>
      </c>
      <c r="D1854" t="s">
        <v>264</v>
      </c>
      <c r="E1854" t="str">
        <f t="shared" si="272"/>
        <v>01</v>
      </c>
      <c r="F1854" t="str">
        <f>"010"</f>
        <v>010</v>
      </c>
      <c r="G1854" t="str">
        <f>""</f>
        <v/>
      </c>
      <c r="H1854" t="s">
        <v>3</v>
      </c>
      <c r="I1854" t="s">
        <v>1565</v>
      </c>
      <c r="J1854" t="s">
        <v>4725</v>
      </c>
      <c r="K1854" t="str">
        <f t="shared" si="273"/>
        <v>11500</v>
      </c>
    </row>
    <row r="1855" spans="1:11" customFormat="1" x14ac:dyDescent="0.25">
      <c r="A1855" t="str">
        <f t="shared" si="262"/>
        <v>11</v>
      </c>
      <c r="B1855" t="s">
        <v>237</v>
      </c>
      <c r="C1855" t="str">
        <f t="shared" si="271"/>
        <v>027</v>
      </c>
      <c r="D1855" t="s">
        <v>264</v>
      </c>
      <c r="E1855" t="str">
        <f t="shared" si="272"/>
        <v>01</v>
      </c>
      <c r="F1855" t="str">
        <f>"011"</f>
        <v>011</v>
      </c>
      <c r="G1855" t="str">
        <f>""</f>
        <v/>
      </c>
      <c r="H1855" t="s">
        <v>3</v>
      </c>
      <c r="I1855" t="s">
        <v>1566</v>
      </c>
      <c r="J1855" t="s">
        <v>4726</v>
      </c>
      <c r="K1855" t="str">
        <f t="shared" si="273"/>
        <v>11500</v>
      </c>
    </row>
    <row r="1856" spans="1:11" customFormat="1" x14ac:dyDescent="0.25">
      <c r="A1856" t="str">
        <f t="shared" si="262"/>
        <v>11</v>
      </c>
      <c r="B1856" t="s">
        <v>237</v>
      </c>
      <c r="C1856" t="str">
        <f t="shared" si="271"/>
        <v>027</v>
      </c>
      <c r="D1856" t="s">
        <v>264</v>
      </c>
      <c r="E1856" t="str">
        <f t="shared" si="272"/>
        <v>01</v>
      </c>
      <c r="F1856" t="str">
        <f>"012"</f>
        <v>012</v>
      </c>
      <c r="G1856" t="str">
        <f>""</f>
        <v/>
      </c>
      <c r="H1856" t="s">
        <v>3</v>
      </c>
      <c r="I1856" t="s">
        <v>1567</v>
      </c>
      <c r="J1856" t="s">
        <v>4727</v>
      </c>
      <c r="K1856" t="str">
        <f t="shared" si="273"/>
        <v>11500</v>
      </c>
    </row>
    <row r="1857" spans="1:11" customFormat="1" x14ac:dyDescent="0.25">
      <c r="A1857" t="str">
        <f t="shared" si="262"/>
        <v>11</v>
      </c>
      <c r="B1857" t="s">
        <v>237</v>
      </c>
      <c r="C1857" t="str">
        <f t="shared" si="271"/>
        <v>027</v>
      </c>
      <c r="D1857" t="s">
        <v>264</v>
      </c>
      <c r="E1857" t="str">
        <f t="shared" si="272"/>
        <v>01</v>
      </c>
      <c r="F1857" t="str">
        <f>"013"</f>
        <v>013</v>
      </c>
      <c r="G1857" t="str">
        <f>""</f>
        <v/>
      </c>
      <c r="H1857" t="s">
        <v>3</v>
      </c>
      <c r="I1857" t="s">
        <v>1568</v>
      </c>
      <c r="J1857" t="s">
        <v>4728</v>
      </c>
      <c r="K1857" t="str">
        <f t="shared" si="273"/>
        <v>11500</v>
      </c>
    </row>
    <row r="1858" spans="1:11" customFormat="1" x14ac:dyDescent="0.25">
      <c r="A1858" t="str">
        <f t="shared" si="262"/>
        <v>11</v>
      </c>
      <c r="B1858" t="s">
        <v>237</v>
      </c>
      <c r="C1858" t="str">
        <f t="shared" si="271"/>
        <v>027</v>
      </c>
      <c r="D1858" t="s">
        <v>264</v>
      </c>
      <c r="E1858" t="str">
        <f t="shared" si="272"/>
        <v>01</v>
      </c>
      <c r="F1858" t="str">
        <f>"014"</f>
        <v>014</v>
      </c>
      <c r="G1858" t="str">
        <f>""</f>
        <v/>
      </c>
      <c r="H1858" t="s">
        <v>3</v>
      </c>
      <c r="I1858" t="s">
        <v>1569</v>
      </c>
      <c r="J1858" t="s">
        <v>4729</v>
      </c>
      <c r="K1858" t="str">
        <f t="shared" si="273"/>
        <v>11500</v>
      </c>
    </row>
    <row r="1859" spans="1:11" customFormat="1" x14ac:dyDescent="0.25">
      <c r="A1859" t="str">
        <f t="shared" si="262"/>
        <v>11</v>
      </c>
      <c r="B1859" t="s">
        <v>237</v>
      </c>
      <c r="C1859" t="str">
        <f t="shared" si="271"/>
        <v>027</v>
      </c>
      <c r="D1859" t="s">
        <v>264</v>
      </c>
      <c r="E1859" t="str">
        <f t="shared" si="272"/>
        <v>01</v>
      </c>
      <c r="F1859" t="str">
        <f>"015"</f>
        <v>015</v>
      </c>
      <c r="G1859" t="str">
        <f>""</f>
        <v/>
      </c>
      <c r="H1859" t="s">
        <v>3</v>
      </c>
      <c r="I1859" t="s">
        <v>1569</v>
      </c>
      <c r="J1859" t="s">
        <v>4729</v>
      </c>
      <c r="K1859" t="str">
        <f t="shared" si="273"/>
        <v>11500</v>
      </c>
    </row>
    <row r="1860" spans="1:11" customFormat="1" x14ac:dyDescent="0.25">
      <c r="A1860" t="str">
        <f t="shared" si="262"/>
        <v>11</v>
      </c>
      <c r="B1860" t="s">
        <v>237</v>
      </c>
      <c r="C1860" t="str">
        <f t="shared" si="271"/>
        <v>027</v>
      </c>
      <c r="D1860" t="s">
        <v>264</v>
      </c>
      <c r="E1860" t="str">
        <f t="shared" si="272"/>
        <v>01</v>
      </c>
      <c r="F1860" t="str">
        <f>"016"</f>
        <v>016</v>
      </c>
      <c r="G1860" t="str">
        <f>""</f>
        <v/>
      </c>
      <c r="H1860" t="s">
        <v>3</v>
      </c>
      <c r="I1860" t="s">
        <v>1567</v>
      </c>
      <c r="J1860" t="s">
        <v>4727</v>
      </c>
      <c r="K1860" t="str">
        <f t="shared" si="273"/>
        <v>11500</v>
      </c>
    </row>
    <row r="1861" spans="1:11" customFormat="1" x14ac:dyDescent="0.25">
      <c r="A1861" t="str">
        <f t="shared" si="262"/>
        <v>11</v>
      </c>
      <c r="B1861" t="s">
        <v>237</v>
      </c>
      <c r="C1861" t="str">
        <f t="shared" si="271"/>
        <v>027</v>
      </c>
      <c r="D1861" t="s">
        <v>264</v>
      </c>
      <c r="E1861" t="str">
        <f t="shared" si="272"/>
        <v>01</v>
      </c>
      <c r="F1861" t="str">
        <f>"017"</f>
        <v>017</v>
      </c>
      <c r="G1861" t="str">
        <f>""</f>
        <v/>
      </c>
      <c r="H1861" t="s">
        <v>1</v>
      </c>
      <c r="I1861" t="s">
        <v>1570</v>
      </c>
      <c r="J1861" t="s">
        <v>4730</v>
      </c>
      <c r="K1861" t="str">
        <f t="shared" si="273"/>
        <v>11500</v>
      </c>
    </row>
    <row r="1862" spans="1:11" customFormat="1" x14ac:dyDescent="0.25">
      <c r="A1862" t="str">
        <f t="shared" si="262"/>
        <v>11</v>
      </c>
      <c r="B1862" t="s">
        <v>237</v>
      </c>
      <c r="C1862" t="str">
        <f t="shared" si="271"/>
        <v>027</v>
      </c>
      <c r="D1862" t="s">
        <v>264</v>
      </c>
      <c r="E1862" t="str">
        <f t="shared" si="272"/>
        <v>01</v>
      </c>
      <c r="F1862" t="str">
        <f>"017"</f>
        <v>017</v>
      </c>
      <c r="G1862" t="str">
        <f>""</f>
        <v/>
      </c>
      <c r="H1862" t="s">
        <v>0</v>
      </c>
      <c r="I1862" t="s">
        <v>1570</v>
      </c>
      <c r="J1862" t="s">
        <v>4730</v>
      </c>
      <c r="K1862" t="str">
        <f t="shared" si="273"/>
        <v>11500</v>
      </c>
    </row>
    <row r="1863" spans="1:11" customFormat="1" x14ac:dyDescent="0.25">
      <c r="A1863" t="str">
        <f t="shared" si="262"/>
        <v>11</v>
      </c>
      <c r="B1863" t="s">
        <v>237</v>
      </c>
      <c r="C1863" t="str">
        <f t="shared" si="271"/>
        <v>027</v>
      </c>
      <c r="D1863" t="s">
        <v>264</v>
      </c>
      <c r="E1863" t="str">
        <f t="shared" si="272"/>
        <v>01</v>
      </c>
      <c r="F1863" t="str">
        <f>"018"</f>
        <v>018</v>
      </c>
      <c r="G1863" t="str">
        <f>""</f>
        <v/>
      </c>
      <c r="H1863" t="s">
        <v>3</v>
      </c>
      <c r="I1863" t="s">
        <v>1567</v>
      </c>
      <c r="J1863" t="s">
        <v>4727</v>
      </c>
      <c r="K1863" t="str">
        <f t="shared" si="273"/>
        <v>11500</v>
      </c>
    </row>
    <row r="1864" spans="1:11" customFormat="1" x14ac:dyDescent="0.25">
      <c r="A1864" t="str">
        <f t="shared" si="262"/>
        <v>11</v>
      </c>
      <c r="B1864" t="s">
        <v>237</v>
      </c>
      <c r="C1864" t="str">
        <f t="shared" si="271"/>
        <v>027</v>
      </c>
      <c r="D1864" t="s">
        <v>264</v>
      </c>
      <c r="E1864" t="str">
        <f t="shared" si="272"/>
        <v>01</v>
      </c>
      <c r="F1864" t="str">
        <f>"019"</f>
        <v>019</v>
      </c>
      <c r="G1864" t="str">
        <f>""</f>
        <v/>
      </c>
      <c r="H1864" t="s">
        <v>3</v>
      </c>
      <c r="I1864" t="s">
        <v>1570</v>
      </c>
      <c r="J1864" t="s">
        <v>4730</v>
      </c>
      <c r="K1864" t="str">
        <f t="shared" si="273"/>
        <v>11500</v>
      </c>
    </row>
    <row r="1865" spans="1:11" customFormat="1" x14ac:dyDescent="0.25">
      <c r="A1865" t="str">
        <f t="shared" si="262"/>
        <v>11</v>
      </c>
      <c r="B1865" t="s">
        <v>237</v>
      </c>
      <c r="C1865" t="str">
        <f t="shared" si="271"/>
        <v>027</v>
      </c>
      <c r="D1865" t="s">
        <v>264</v>
      </c>
      <c r="E1865" t="str">
        <f t="shared" si="272"/>
        <v>01</v>
      </c>
      <c r="F1865" t="str">
        <f>"020"</f>
        <v>020</v>
      </c>
      <c r="G1865" t="str">
        <f>""</f>
        <v/>
      </c>
      <c r="H1865" t="s">
        <v>1</v>
      </c>
      <c r="I1865" t="s">
        <v>1571</v>
      </c>
      <c r="J1865" t="s">
        <v>4731</v>
      </c>
      <c r="K1865" t="str">
        <f t="shared" si="273"/>
        <v>11500</v>
      </c>
    </row>
    <row r="1866" spans="1:11" customFormat="1" x14ac:dyDescent="0.25">
      <c r="A1866" t="str">
        <f t="shared" si="262"/>
        <v>11</v>
      </c>
      <c r="B1866" t="s">
        <v>237</v>
      </c>
      <c r="C1866" t="str">
        <f t="shared" si="271"/>
        <v>027</v>
      </c>
      <c r="D1866" t="s">
        <v>264</v>
      </c>
      <c r="E1866" t="str">
        <f t="shared" si="272"/>
        <v>01</v>
      </c>
      <c r="F1866" t="str">
        <f>"020"</f>
        <v>020</v>
      </c>
      <c r="G1866" t="str">
        <f>""</f>
        <v/>
      </c>
      <c r="H1866" t="s">
        <v>0</v>
      </c>
      <c r="I1866" t="s">
        <v>1571</v>
      </c>
      <c r="J1866" t="s">
        <v>4731</v>
      </c>
      <c r="K1866" t="str">
        <f t="shared" si="273"/>
        <v>11500</v>
      </c>
    </row>
    <row r="1867" spans="1:11" customFormat="1" x14ac:dyDescent="0.25">
      <c r="A1867" t="str">
        <f t="shared" si="262"/>
        <v>11</v>
      </c>
      <c r="B1867" t="s">
        <v>237</v>
      </c>
      <c r="C1867" t="str">
        <f t="shared" si="271"/>
        <v>027</v>
      </c>
      <c r="D1867" t="s">
        <v>264</v>
      </c>
      <c r="E1867" t="str">
        <f t="shared" si="272"/>
        <v>01</v>
      </c>
      <c r="F1867" t="str">
        <f>"021"</f>
        <v>021</v>
      </c>
      <c r="G1867" t="str">
        <f>""</f>
        <v/>
      </c>
      <c r="H1867" t="s">
        <v>1</v>
      </c>
      <c r="I1867" t="s">
        <v>1571</v>
      </c>
      <c r="J1867" t="s">
        <v>4731</v>
      </c>
      <c r="K1867" t="str">
        <f t="shared" si="273"/>
        <v>11500</v>
      </c>
    </row>
    <row r="1868" spans="1:11" customFormat="1" x14ac:dyDescent="0.25">
      <c r="A1868" t="str">
        <f t="shared" si="262"/>
        <v>11</v>
      </c>
      <c r="B1868" t="s">
        <v>237</v>
      </c>
      <c r="C1868" t="str">
        <f t="shared" si="271"/>
        <v>027</v>
      </c>
      <c r="D1868" t="s">
        <v>264</v>
      </c>
      <c r="E1868" t="str">
        <f t="shared" si="272"/>
        <v>01</v>
      </c>
      <c r="F1868" t="str">
        <f>"021"</f>
        <v>021</v>
      </c>
      <c r="G1868" t="str">
        <f>""</f>
        <v/>
      </c>
      <c r="H1868" t="s">
        <v>0</v>
      </c>
      <c r="I1868" t="s">
        <v>1571</v>
      </c>
      <c r="J1868" t="s">
        <v>4731</v>
      </c>
      <c r="K1868" t="str">
        <f t="shared" si="273"/>
        <v>11500</v>
      </c>
    </row>
    <row r="1869" spans="1:11" customFormat="1" x14ac:dyDescent="0.25">
      <c r="A1869" t="str">
        <f t="shared" si="262"/>
        <v>11</v>
      </c>
      <c r="B1869" t="s">
        <v>237</v>
      </c>
      <c r="C1869" t="str">
        <f t="shared" si="271"/>
        <v>027</v>
      </c>
      <c r="D1869" t="s">
        <v>264</v>
      </c>
      <c r="E1869" t="str">
        <f t="shared" si="272"/>
        <v>01</v>
      </c>
      <c r="F1869" t="str">
        <f>"022"</f>
        <v>022</v>
      </c>
      <c r="G1869" t="str">
        <f>""</f>
        <v/>
      </c>
      <c r="H1869" t="s">
        <v>1</v>
      </c>
      <c r="I1869" t="s">
        <v>1572</v>
      </c>
      <c r="J1869" t="s">
        <v>4732</v>
      </c>
      <c r="K1869" t="str">
        <f t="shared" si="273"/>
        <v>11500</v>
      </c>
    </row>
    <row r="1870" spans="1:11" customFormat="1" x14ac:dyDescent="0.25">
      <c r="A1870" t="str">
        <f t="shared" si="262"/>
        <v>11</v>
      </c>
      <c r="B1870" t="s">
        <v>237</v>
      </c>
      <c r="C1870" t="str">
        <f t="shared" si="271"/>
        <v>027</v>
      </c>
      <c r="D1870" t="s">
        <v>264</v>
      </c>
      <c r="E1870" t="str">
        <f t="shared" si="272"/>
        <v>01</v>
      </c>
      <c r="F1870" t="str">
        <f>"022"</f>
        <v>022</v>
      </c>
      <c r="G1870" t="str">
        <f>""</f>
        <v/>
      </c>
      <c r="H1870" t="s">
        <v>0</v>
      </c>
      <c r="I1870" t="s">
        <v>1572</v>
      </c>
      <c r="J1870" t="s">
        <v>4732</v>
      </c>
      <c r="K1870" t="str">
        <f t="shared" si="273"/>
        <v>11500</v>
      </c>
    </row>
    <row r="1871" spans="1:11" customFormat="1" x14ac:dyDescent="0.25">
      <c r="A1871" t="str">
        <f t="shared" si="262"/>
        <v>11</v>
      </c>
      <c r="B1871" t="s">
        <v>237</v>
      </c>
      <c r="C1871" t="str">
        <f t="shared" si="271"/>
        <v>027</v>
      </c>
      <c r="D1871" t="s">
        <v>264</v>
      </c>
      <c r="E1871" t="str">
        <f t="shared" si="272"/>
        <v>01</v>
      </c>
      <c r="F1871" t="str">
        <f>"023"</f>
        <v>023</v>
      </c>
      <c r="G1871" t="str">
        <f>""</f>
        <v/>
      </c>
      <c r="H1871" t="s">
        <v>1</v>
      </c>
      <c r="I1871" t="s">
        <v>1573</v>
      </c>
      <c r="J1871" t="s">
        <v>4733</v>
      </c>
      <c r="K1871" t="str">
        <f t="shared" si="273"/>
        <v>11500</v>
      </c>
    </row>
    <row r="1872" spans="1:11" customFormat="1" x14ac:dyDescent="0.25">
      <c r="A1872" t="str">
        <f t="shared" si="262"/>
        <v>11</v>
      </c>
      <c r="B1872" t="s">
        <v>237</v>
      </c>
      <c r="C1872" t="str">
        <f t="shared" si="271"/>
        <v>027</v>
      </c>
      <c r="D1872" t="s">
        <v>264</v>
      </c>
      <c r="E1872" t="str">
        <f t="shared" si="272"/>
        <v>01</v>
      </c>
      <c r="F1872" t="str">
        <f>"023"</f>
        <v>023</v>
      </c>
      <c r="G1872" t="str">
        <f>""</f>
        <v/>
      </c>
      <c r="H1872" t="s">
        <v>0</v>
      </c>
      <c r="I1872" t="s">
        <v>1573</v>
      </c>
      <c r="J1872" t="s">
        <v>4733</v>
      </c>
      <c r="K1872" t="str">
        <f t="shared" si="273"/>
        <v>11500</v>
      </c>
    </row>
    <row r="1873" spans="1:11" customFormat="1" x14ac:dyDescent="0.25">
      <c r="A1873" t="str">
        <f t="shared" si="262"/>
        <v>11</v>
      </c>
      <c r="B1873" t="s">
        <v>237</v>
      </c>
      <c r="C1873" t="str">
        <f t="shared" si="271"/>
        <v>027</v>
      </c>
      <c r="D1873" t="s">
        <v>264</v>
      </c>
      <c r="E1873" t="str">
        <f t="shared" si="272"/>
        <v>01</v>
      </c>
      <c r="F1873" t="str">
        <f>"024"</f>
        <v>024</v>
      </c>
      <c r="G1873" t="str">
        <f>""</f>
        <v/>
      </c>
      <c r="H1873" t="s">
        <v>1</v>
      </c>
      <c r="I1873" t="s">
        <v>1574</v>
      </c>
      <c r="J1873" t="s">
        <v>4734</v>
      </c>
      <c r="K1873" t="str">
        <f t="shared" si="273"/>
        <v>11500</v>
      </c>
    </row>
    <row r="1874" spans="1:11" customFormat="1" x14ac:dyDescent="0.25">
      <c r="A1874" t="str">
        <f t="shared" si="262"/>
        <v>11</v>
      </c>
      <c r="B1874" t="s">
        <v>237</v>
      </c>
      <c r="C1874" t="str">
        <f t="shared" si="271"/>
        <v>027</v>
      </c>
      <c r="D1874" t="s">
        <v>264</v>
      </c>
      <c r="E1874" t="str">
        <f t="shared" si="272"/>
        <v>01</v>
      </c>
      <c r="F1874" t="str">
        <f>"024"</f>
        <v>024</v>
      </c>
      <c r="G1874" t="str">
        <f>""</f>
        <v/>
      </c>
      <c r="H1874" t="s">
        <v>0</v>
      </c>
      <c r="I1874" t="s">
        <v>1574</v>
      </c>
      <c r="J1874" t="s">
        <v>4734</v>
      </c>
      <c r="K1874" t="str">
        <f t="shared" si="273"/>
        <v>11500</v>
      </c>
    </row>
    <row r="1875" spans="1:11" customFormat="1" x14ac:dyDescent="0.25">
      <c r="A1875" t="str">
        <f t="shared" si="262"/>
        <v>11</v>
      </c>
      <c r="B1875" t="s">
        <v>237</v>
      </c>
      <c r="C1875" t="str">
        <f t="shared" si="271"/>
        <v>027</v>
      </c>
      <c r="D1875" t="s">
        <v>264</v>
      </c>
      <c r="E1875" t="str">
        <f t="shared" si="272"/>
        <v>01</v>
      </c>
      <c r="F1875" t="str">
        <f>"025"</f>
        <v>025</v>
      </c>
      <c r="G1875" t="str">
        <f>""</f>
        <v/>
      </c>
      <c r="H1875" t="s">
        <v>3</v>
      </c>
      <c r="I1875" t="s">
        <v>1575</v>
      </c>
      <c r="J1875" t="s">
        <v>4735</v>
      </c>
      <c r="K1875" t="str">
        <f t="shared" si="273"/>
        <v>11500</v>
      </c>
    </row>
    <row r="1876" spans="1:11" customFormat="1" x14ac:dyDescent="0.25">
      <c r="A1876" t="str">
        <f t="shared" ref="A1876:A1939" si="274">"11"</f>
        <v>11</v>
      </c>
      <c r="B1876" t="s">
        <v>237</v>
      </c>
      <c r="C1876" t="str">
        <f t="shared" si="271"/>
        <v>027</v>
      </c>
      <c r="D1876" t="s">
        <v>264</v>
      </c>
      <c r="E1876" t="str">
        <f t="shared" si="272"/>
        <v>01</v>
      </c>
      <c r="F1876" t="str">
        <f>"026"</f>
        <v>026</v>
      </c>
      <c r="G1876" t="str">
        <f>""</f>
        <v/>
      </c>
      <c r="H1876" t="s">
        <v>1</v>
      </c>
      <c r="I1876" t="s">
        <v>1575</v>
      </c>
      <c r="J1876" t="s">
        <v>4735</v>
      </c>
      <c r="K1876" t="str">
        <f t="shared" si="273"/>
        <v>11500</v>
      </c>
    </row>
    <row r="1877" spans="1:11" customFormat="1" x14ac:dyDescent="0.25">
      <c r="A1877" t="str">
        <f t="shared" si="274"/>
        <v>11</v>
      </c>
      <c r="B1877" t="s">
        <v>237</v>
      </c>
      <c r="C1877" t="str">
        <f t="shared" si="271"/>
        <v>027</v>
      </c>
      <c r="D1877" t="s">
        <v>264</v>
      </c>
      <c r="E1877" t="str">
        <f t="shared" si="272"/>
        <v>01</v>
      </c>
      <c r="F1877" t="str">
        <f>"026"</f>
        <v>026</v>
      </c>
      <c r="G1877" t="str">
        <f>""</f>
        <v/>
      </c>
      <c r="H1877" t="s">
        <v>0</v>
      </c>
      <c r="I1877" t="s">
        <v>1575</v>
      </c>
      <c r="J1877" t="s">
        <v>4735</v>
      </c>
      <c r="K1877" t="str">
        <f t="shared" si="273"/>
        <v>11500</v>
      </c>
    </row>
    <row r="1878" spans="1:11" customFormat="1" x14ac:dyDescent="0.25">
      <c r="A1878" t="str">
        <f t="shared" si="274"/>
        <v>11</v>
      </c>
      <c r="B1878" t="s">
        <v>237</v>
      </c>
      <c r="C1878" t="str">
        <f t="shared" si="271"/>
        <v>027</v>
      </c>
      <c r="D1878" t="s">
        <v>264</v>
      </c>
      <c r="E1878" t="str">
        <f t="shared" si="272"/>
        <v>01</v>
      </c>
      <c r="F1878" t="str">
        <f>"027"</f>
        <v>027</v>
      </c>
      <c r="G1878" t="str">
        <f>""</f>
        <v/>
      </c>
      <c r="H1878" t="s">
        <v>3</v>
      </c>
      <c r="I1878" t="s">
        <v>1575</v>
      </c>
      <c r="J1878" t="s">
        <v>4735</v>
      </c>
      <c r="K1878" t="str">
        <f t="shared" si="273"/>
        <v>11500</v>
      </c>
    </row>
    <row r="1879" spans="1:11" customFormat="1" x14ac:dyDescent="0.25">
      <c r="A1879" t="str">
        <f t="shared" si="274"/>
        <v>11</v>
      </c>
      <c r="B1879" t="s">
        <v>237</v>
      </c>
      <c r="C1879" t="str">
        <f t="shared" si="271"/>
        <v>027</v>
      </c>
      <c r="D1879" t="s">
        <v>264</v>
      </c>
      <c r="E1879" t="str">
        <f t="shared" si="272"/>
        <v>01</v>
      </c>
      <c r="F1879" t="str">
        <f>"028"</f>
        <v>028</v>
      </c>
      <c r="G1879" t="str">
        <f>""</f>
        <v/>
      </c>
      <c r="H1879" t="s">
        <v>1</v>
      </c>
      <c r="I1879" t="s">
        <v>1575</v>
      </c>
      <c r="J1879" t="s">
        <v>4735</v>
      </c>
      <c r="K1879" t="str">
        <f t="shared" si="273"/>
        <v>11500</v>
      </c>
    </row>
    <row r="1880" spans="1:11" customFormat="1" x14ac:dyDescent="0.25">
      <c r="A1880" t="str">
        <f t="shared" si="274"/>
        <v>11</v>
      </c>
      <c r="B1880" t="s">
        <v>237</v>
      </c>
      <c r="C1880" t="str">
        <f t="shared" si="271"/>
        <v>027</v>
      </c>
      <c r="D1880" t="s">
        <v>264</v>
      </c>
      <c r="E1880" t="str">
        <f t="shared" si="272"/>
        <v>01</v>
      </c>
      <c r="F1880" t="str">
        <f>"028"</f>
        <v>028</v>
      </c>
      <c r="G1880" t="str">
        <f>""</f>
        <v/>
      </c>
      <c r="H1880" t="s">
        <v>0</v>
      </c>
      <c r="I1880" t="s">
        <v>1575</v>
      </c>
      <c r="J1880" t="s">
        <v>4735</v>
      </c>
      <c r="K1880" t="str">
        <f t="shared" si="273"/>
        <v>11500</v>
      </c>
    </row>
    <row r="1881" spans="1:11" customFormat="1" x14ac:dyDescent="0.25">
      <c r="A1881" t="str">
        <f t="shared" si="274"/>
        <v>11</v>
      </c>
      <c r="B1881" t="s">
        <v>237</v>
      </c>
      <c r="C1881" t="str">
        <f t="shared" si="271"/>
        <v>027</v>
      </c>
      <c r="D1881" t="s">
        <v>264</v>
      </c>
      <c r="E1881" t="str">
        <f t="shared" si="272"/>
        <v>01</v>
      </c>
      <c r="F1881" t="str">
        <f>"029"</f>
        <v>029</v>
      </c>
      <c r="G1881" t="str">
        <f>""</f>
        <v/>
      </c>
      <c r="H1881" t="s">
        <v>1</v>
      </c>
      <c r="I1881" t="s">
        <v>1576</v>
      </c>
      <c r="J1881" t="s">
        <v>4736</v>
      </c>
      <c r="K1881" t="str">
        <f t="shared" si="273"/>
        <v>11500</v>
      </c>
    </row>
    <row r="1882" spans="1:11" customFormat="1" x14ac:dyDescent="0.25">
      <c r="A1882" t="str">
        <f t="shared" si="274"/>
        <v>11</v>
      </c>
      <c r="B1882" t="s">
        <v>237</v>
      </c>
      <c r="C1882" t="str">
        <f t="shared" si="271"/>
        <v>027</v>
      </c>
      <c r="D1882" t="s">
        <v>264</v>
      </c>
      <c r="E1882" t="str">
        <f t="shared" si="272"/>
        <v>01</v>
      </c>
      <c r="F1882" t="str">
        <f>"029"</f>
        <v>029</v>
      </c>
      <c r="G1882" t="str">
        <f>""</f>
        <v/>
      </c>
      <c r="H1882" t="s">
        <v>0</v>
      </c>
      <c r="I1882" t="s">
        <v>1576</v>
      </c>
      <c r="J1882" t="s">
        <v>4736</v>
      </c>
      <c r="K1882" t="str">
        <f t="shared" si="273"/>
        <v>11500</v>
      </c>
    </row>
    <row r="1883" spans="1:11" customFormat="1" x14ac:dyDescent="0.25">
      <c r="A1883" t="str">
        <f t="shared" si="274"/>
        <v>11</v>
      </c>
      <c r="B1883" t="s">
        <v>237</v>
      </c>
      <c r="C1883" t="str">
        <f t="shared" si="271"/>
        <v>027</v>
      </c>
      <c r="D1883" t="s">
        <v>264</v>
      </c>
      <c r="E1883" t="str">
        <f t="shared" si="272"/>
        <v>01</v>
      </c>
      <c r="F1883" t="str">
        <f>"030"</f>
        <v>030</v>
      </c>
      <c r="G1883" t="str">
        <f>""</f>
        <v/>
      </c>
      <c r="H1883" t="s">
        <v>3</v>
      </c>
      <c r="I1883" t="s">
        <v>1572</v>
      </c>
      <c r="J1883" t="s">
        <v>4732</v>
      </c>
      <c r="K1883" t="str">
        <f t="shared" si="273"/>
        <v>11500</v>
      </c>
    </row>
    <row r="1884" spans="1:11" customFormat="1" x14ac:dyDescent="0.25">
      <c r="A1884" t="str">
        <f t="shared" si="274"/>
        <v>11</v>
      </c>
      <c r="B1884" t="s">
        <v>237</v>
      </c>
      <c r="C1884" t="str">
        <f t="shared" si="271"/>
        <v>027</v>
      </c>
      <c r="D1884" t="s">
        <v>264</v>
      </c>
      <c r="E1884" t="str">
        <f t="shared" si="272"/>
        <v>01</v>
      </c>
      <c r="F1884" t="str">
        <f>"031"</f>
        <v>031</v>
      </c>
      <c r="G1884" t="str">
        <f>""</f>
        <v/>
      </c>
      <c r="H1884" t="s">
        <v>3</v>
      </c>
      <c r="I1884" t="s">
        <v>1575</v>
      </c>
      <c r="J1884" t="s">
        <v>4735</v>
      </c>
      <c r="K1884" t="str">
        <f t="shared" si="273"/>
        <v>11500</v>
      </c>
    </row>
    <row r="1885" spans="1:11" customFormat="1" x14ac:dyDescent="0.25">
      <c r="A1885" t="str">
        <f t="shared" si="274"/>
        <v>11</v>
      </c>
      <c r="B1885" t="s">
        <v>237</v>
      </c>
      <c r="C1885" t="str">
        <f t="shared" si="271"/>
        <v>027</v>
      </c>
      <c r="D1885" t="s">
        <v>264</v>
      </c>
      <c r="E1885" t="str">
        <f t="shared" si="272"/>
        <v>01</v>
      </c>
      <c r="F1885" t="str">
        <f>"032"</f>
        <v>032</v>
      </c>
      <c r="G1885" t="str">
        <f>""</f>
        <v/>
      </c>
      <c r="H1885" t="s">
        <v>1</v>
      </c>
      <c r="I1885" t="s">
        <v>1574</v>
      </c>
      <c r="J1885" t="s">
        <v>4734</v>
      </c>
      <c r="K1885" t="str">
        <f t="shared" si="273"/>
        <v>11500</v>
      </c>
    </row>
    <row r="1886" spans="1:11" customFormat="1" x14ac:dyDescent="0.25">
      <c r="A1886" t="str">
        <f t="shared" si="274"/>
        <v>11</v>
      </c>
      <c r="B1886" t="s">
        <v>237</v>
      </c>
      <c r="C1886" t="str">
        <f t="shared" si="271"/>
        <v>027</v>
      </c>
      <c r="D1886" t="s">
        <v>264</v>
      </c>
      <c r="E1886" t="str">
        <f t="shared" si="272"/>
        <v>01</v>
      </c>
      <c r="F1886" t="str">
        <f>"032"</f>
        <v>032</v>
      </c>
      <c r="G1886" t="str">
        <f>""</f>
        <v/>
      </c>
      <c r="H1886" t="s">
        <v>0</v>
      </c>
      <c r="I1886" t="s">
        <v>1574</v>
      </c>
      <c r="J1886" t="s">
        <v>4734</v>
      </c>
      <c r="K1886" t="str">
        <f t="shared" si="273"/>
        <v>11500</v>
      </c>
    </row>
    <row r="1887" spans="1:11" customFormat="1" x14ac:dyDescent="0.25">
      <c r="A1887" t="str">
        <f t="shared" si="274"/>
        <v>11</v>
      </c>
      <c r="B1887" t="s">
        <v>237</v>
      </c>
      <c r="C1887" t="str">
        <f t="shared" si="271"/>
        <v>027</v>
      </c>
      <c r="D1887" t="s">
        <v>264</v>
      </c>
      <c r="E1887" t="str">
        <f t="shared" si="272"/>
        <v>01</v>
      </c>
      <c r="F1887" t="str">
        <f>"033"</f>
        <v>033</v>
      </c>
      <c r="G1887" t="str">
        <f>""</f>
        <v/>
      </c>
      <c r="H1887" t="s">
        <v>3</v>
      </c>
      <c r="I1887" t="s">
        <v>1569</v>
      </c>
      <c r="J1887" t="s">
        <v>4729</v>
      </c>
      <c r="K1887" t="str">
        <f t="shared" si="273"/>
        <v>11500</v>
      </c>
    </row>
    <row r="1888" spans="1:11" customFormat="1" x14ac:dyDescent="0.25">
      <c r="A1888" t="str">
        <f t="shared" si="274"/>
        <v>11</v>
      </c>
      <c r="B1888" t="s">
        <v>237</v>
      </c>
      <c r="C1888" t="str">
        <f t="shared" si="271"/>
        <v>027</v>
      </c>
      <c r="D1888" t="s">
        <v>264</v>
      </c>
      <c r="E1888" t="str">
        <f t="shared" si="272"/>
        <v>01</v>
      </c>
      <c r="F1888" t="str">
        <f>"034"</f>
        <v>034</v>
      </c>
      <c r="G1888" t="str">
        <f>""</f>
        <v/>
      </c>
      <c r="H1888" t="s">
        <v>1</v>
      </c>
      <c r="I1888" t="s">
        <v>1570</v>
      </c>
      <c r="J1888" t="s">
        <v>4730</v>
      </c>
      <c r="K1888" t="str">
        <f t="shared" si="273"/>
        <v>11500</v>
      </c>
    </row>
    <row r="1889" spans="1:11" customFormat="1" x14ac:dyDescent="0.25">
      <c r="A1889" t="str">
        <f t="shared" si="274"/>
        <v>11</v>
      </c>
      <c r="B1889" t="s">
        <v>237</v>
      </c>
      <c r="C1889" t="str">
        <f t="shared" si="271"/>
        <v>027</v>
      </c>
      <c r="D1889" t="s">
        <v>264</v>
      </c>
      <c r="E1889" t="str">
        <f t="shared" si="272"/>
        <v>01</v>
      </c>
      <c r="F1889" t="str">
        <f>"034"</f>
        <v>034</v>
      </c>
      <c r="G1889" t="str">
        <f>""</f>
        <v/>
      </c>
      <c r="H1889" t="s">
        <v>0</v>
      </c>
      <c r="I1889" t="s">
        <v>1570</v>
      </c>
      <c r="J1889" t="s">
        <v>4730</v>
      </c>
      <c r="K1889" t="str">
        <f t="shared" si="273"/>
        <v>11500</v>
      </c>
    </row>
    <row r="1890" spans="1:11" customFormat="1" x14ac:dyDescent="0.25">
      <c r="A1890" t="str">
        <f t="shared" si="274"/>
        <v>11</v>
      </c>
      <c r="B1890" t="s">
        <v>237</v>
      </c>
      <c r="C1890" t="str">
        <f t="shared" si="271"/>
        <v>027</v>
      </c>
      <c r="D1890" t="s">
        <v>264</v>
      </c>
      <c r="E1890" t="str">
        <f t="shared" si="272"/>
        <v>01</v>
      </c>
      <c r="F1890" t="str">
        <f>"035"</f>
        <v>035</v>
      </c>
      <c r="G1890" t="str">
        <f>""</f>
        <v/>
      </c>
      <c r="H1890" t="s">
        <v>1</v>
      </c>
      <c r="I1890" t="s">
        <v>1562</v>
      </c>
      <c r="J1890" t="s">
        <v>4721</v>
      </c>
      <c r="K1890" t="str">
        <f t="shared" si="273"/>
        <v>11500</v>
      </c>
    </row>
    <row r="1891" spans="1:11" customFormat="1" x14ac:dyDescent="0.25">
      <c r="A1891" t="str">
        <f t="shared" si="274"/>
        <v>11</v>
      </c>
      <c r="B1891" t="s">
        <v>237</v>
      </c>
      <c r="C1891" t="str">
        <f t="shared" si="271"/>
        <v>027</v>
      </c>
      <c r="D1891" t="s">
        <v>264</v>
      </c>
      <c r="E1891" t="str">
        <f t="shared" si="272"/>
        <v>01</v>
      </c>
      <c r="F1891" t="str">
        <f>"035"</f>
        <v>035</v>
      </c>
      <c r="G1891" t="str">
        <f>""</f>
        <v/>
      </c>
      <c r="H1891" t="s">
        <v>0</v>
      </c>
      <c r="I1891" t="s">
        <v>1562</v>
      </c>
      <c r="J1891" t="s">
        <v>4721</v>
      </c>
      <c r="K1891" t="str">
        <f t="shared" si="273"/>
        <v>11500</v>
      </c>
    </row>
    <row r="1892" spans="1:11" customFormat="1" x14ac:dyDescent="0.25">
      <c r="A1892" t="str">
        <f t="shared" si="274"/>
        <v>11</v>
      </c>
      <c r="B1892" t="s">
        <v>237</v>
      </c>
      <c r="C1892" t="str">
        <f t="shared" si="271"/>
        <v>027</v>
      </c>
      <c r="D1892" t="s">
        <v>264</v>
      </c>
      <c r="E1892" t="str">
        <f t="shared" si="272"/>
        <v>01</v>
      </c>
      <c r="F1892" t="str">
        <f>"036"</f>
        <v>036</v>
      </c>
      <c r="G1892" t="str">
        <f>""</f>
        <v/>
      </c>
      <c r="H1892" t="s">
        <v>3</v>
      </c>
      <c r="I1892" t="s">
        <v>1573</v>
      </c>
      <c r="J1892" t="s">
        <v>4733</v>
      </c>
      <c r="K1892" t="str">
        <f t="shared" si="273"/>
        <v>11500</v>
      </c>
    </row>
    <row r="1893" spans="1:11" customFormat="1" x14ac:dyDescent="0.25">
      <c r="A1893" t="str">
        <f t="shared" si="274"/>
        <v>11</v>
      </c>
      <c r="B1893" t="s">
        <v>237</v>
      </c>
      <c r="C1893" t="str">
        <f t="shared" si="271"/>
        <v>027</v>
      </c>
      <c r="D1893" t="s">
        <v>264</v>
      </c>
      <c r="E1893" t="str">
        <f t="shared" ref="E1893:E1912" si="275">"02"</f>
        <v>02</v>
      </c>
      <c r="F1893" t="str">
        <f>"001"</f>
        <v>001</v>
      </c>
      <c r="G1893" t="str">
        <f>""</f>
        <v/>
      </c>
      <c r="H1893" t="s">
        <v>1</v>
      </c>
      <c r="I1893" t="s">
        <v>1577</v>
      </c>
      <c r="J1893" t="s">
        <v>4737</v>
      </c>
      <c r="K1893" t="str">
        <f t="shared" si="273"/>
        <v>11500</v>
      </c>
    </row>
    <row r="1894" spans="1:11" customFormat="1" x14ac:dyDescent="0.25">
      <c r="A1894" t="str">
        <f t="shared" si="274"/>
        <v>11</v>
      </c>
      <c r="B1894" t="s">
        <v>237</v>
      </c>
      <c r="C1894" t="str">
        <f t="shared" si="271"/>
        <v>027</v>
      </c>
      <c r="D1894" t="s">
        <v>264</v>
      </c>
      <c r="E1894" t="str">
        <f t="shared" si="275"/>
        <v>02</v>
      </c>
      <c r="F1894" t="str">
        <f>"001"</f>
        <v>001</v>
      </c>
      <c r="G1894" t="str">
        <f>""</f>
        <v/>
      </c>
      <c r="H1894" t="s">
        <v>0</v>
      </c>
      <c r="I1894" t="s">
        <v>1577</v>
      </c>
      <c r="J1894" t="s">
        <v>4737</v>
      </c>
      <c r="K1894" t="str">
        <f t="shared" si="273"/>
        <v>11500</v>
      </c>
    </row>
    <row r="1895" spans="1:11" customFormat="1" x14ac:dyDescent="0.25">
      <c r="A1895" t="str">
        <f t="shared" si="274"/>
        <v>11</v>
      </c>
      <c r="B1895" t="s">
        <v>237</v>
      </c>
      <c r="C1895" t="str">
        <f t="shared" si="271"/>
        <v>027</v>
      </c>
      <c r="D1895" t="s">
        <v>264</v>
      </c>
      <c r="E1895" t="str">
        <f t="shared" si="275"/>
        <v>02</v>
      </c>
      <c r="F1895" t="str">
        <f>"002"</f>
        <v>002</v>
      </c>
      <c r="G1895" t="str">
        <f>""</f>
        <v/>
      </c>
      <c r="H1895" t="s">
        <v>1</v>
      </c>
      <c r="I1895" t="s">
        <v>1578</v>
      </c>
      <c r="J1895" t="s">
        <v>4738</v>
      </c>
      <c r="K1895" t="str">
        <f t="shared" si="273"/>
        <v>11500</v>
      </c>
    </row>
    <row r="1896" spans="1:11" customFormat="1" x14ac:dyDescent="0.25">
      <c r="A1896" t="str">
        <f t="shared" si="274"/>
        <v>11</v>
      </c>
      <c r="B1896" t="s">
        <v>237</v>
      </c>
      <c r="C1896" t="str">
        <f t="shared" si="271"/>
        <v>027</v>
      </c>
      <c r="D1896" t="s">
        <v>264</v>
      </c>
      <c r="E1896" t="str">
        <f t="shared" si="275"/>
        <v>02</v>
      </c>
      <c r="F1896" t="str">
        <f>"002"</f>
        <v>002</v>
      </c>
      <c r="G1896" t="str">
        <f>""</f>
        <v/>
      </c>
      <c r="H1896" t="s">
        <v>0</v>
      </c>
      <c r="I1896" t="s">
        <v>1578</v>
      </c>
      <c r="J1896" t="s">
        <v>4738</v>
      </c>
      <c r="K1896" t="str">
        <f t="shared" si="273"/>
        <v>11500</v>
      </c>
    </row>
    <row r="1897" spans="1:11" customFormat="1" x14ac:dyDescent="0.25">
      <c r="A1897" t="str">
        <f t="shared" si="274"/>
        <v>11</v>
      </c>
      <c r="B1897" t="s">
        <v>237</v>
      </c>
      <c r="C1897" t="str">
        <f t="shared" si="271"/>
        <v>027</v>
      </c>
      <c r="D1897" t="s">
        <v>264</v>
      </c>
      <c r="E1897" t="str">
        <f t="shared" si="275"/>
        <v>02</v>
      </c>
      <c r="F1897" t="str">
        <f>"003"</f>
        <v>003</v>
      </c>
      <c r="G1897" t="str">
        <f>""</f>
        <v/>
      </c>
      <c r="H1897" t="s">
        <v>1</v>
      </c>
      <c r="I1897" t="s">
        <v>1579</v>
      </c>
      <c r="J1897" t="s">
        <v>4739</v>
      </c>
      <c r="K1897" t="str">
        <f t="shared" si="273"/>
        <v>11500</v>
      </c>
    </row>
    <row r="1898" spans="1:11" customFormat="1" x14ac:dyDescent="0.25">
      <c r="A1898" t="str">
        <f t="shared" si="274"/>
        <v>11</v>
      </c>
      <c r="B1898" t="s">
        <v>237</v>
      </c>
      <c r="C1898" t="str">
        <f t="shared" si="271"/>
        <v>027</v>
      </c>
      <c r="D1898" t="s">
        <v>264</v>
      </c>
      <c r="E1898" t="str">
        <f t="shared" si="275"/>
        <v>02</v>
      </c>
      <c r="F1898" t="str">
        <f>"003"</f>
        <v>003</v>
      </c>
      <c r="G1898" t="str">
        <f>""</f>
        <v/>
      </c>
      <c r="H1898" t="s">
        <v>0</v>
      </c>
      <c r="I1898" t="s">
        <v>1579</v>
      </c>
      <c r="J1898" t="s">
        <v>4739</v>
      </c>
      <c r="K1898" t="str">
        <f t="shared" si="273"/>
        <v>11500</v>
      </c>
    </row>
    <row r="1899" spans="1:11" customFormat="1" x14ac:dyDescent="0.25">
      <c r="A1899" t="str">
        <f t="shared" si="274"/>
        <v>11</v>
      </c>
      <c r="B1899" t="s">
        <v>237</v>
      </c>
      <c r="C1899" t="str">
        <f t="shared" si="271"/>
        <v>027</v>
      </c>
      <c r="D1899" t="s">
        <v>264</v>
      </c>
      <c r="E1899" t="str">
        <f t="shared" si="275"/>
        <v>02</v>
      </c>
      <c r="F1899" t="str">
        <f>"004"</f>
        <v>004</v>
      </c>
      <c r="G1899" t="str">
        <f>""</f>
        <v/>
      </c>
      <c r="H1899" t="s">
        <v>1</v>
      </c>
      <c r="I1899" t="s">
        <v>1580</v>
      </c>
      <c r="J1899" t="s">
        <v>4740</v>
      </c>
      <c r="K1899" t="str">
        <f t="shared" si="273"/>
        <v>11500</v>
      </c>
    </row>
    <row r="1900" spans="1:11" customFormat="1" x14ac:dyDescent="0.25">
      <c r="A1900" t="str">
        <f t="shared" si="274"/>
        <v>11</v>
      </c>
      <c r="B1900" t="s">
        <v>237</v>
      </c>
      <c r="C1900" t="str">
        <f t="shared" si="271"/>
        <v>027</v>
      </c>
      <c r="D1900" t="s">
        <v>264</v>
      </c>
      <c r="E1900" t="str">
        <f t="shared" si="275"/>
        <v>02</v>
      </c>
      <c r="F1900" t="str">
        <f>"004"</f>
        <v>004</v>
      </c>
      <c r="G1900" t="str">
        <f>""</f>
        <v/>
      </c>
      <c r="H1900" t="s">
        <v>0</v>
      </c>
      <c r="I1900" t="s">
        <v>1580</v>
      </c>
      <c r="J1900" t="s">
        <v>4740</v>
      </c>
      <c r="K1900" t="str">
        <f t="shared" si="273"/>
        <v>11500</v>
      </c>
    </row>
    <row r="1901" spans="1:11" customFormat="1" x14ac:dyDescent="0.25">
      <c r="A1901" t="str">
        <f t="shared" si="274"/>
        <v>11</v>
      </c>
      <c r="B1901" t="s">
        <v>237</v>
      </c>
      <c r="C1901" t="str">
        <f t="shared" si="271"/>
        <v>027</v>
      </c>
      <c r="D1901" t="s">
        <v>264</v>
      </c>
      <c r="E1901" t="str">
        <f t="shared" si="275"/>
        <v>02</v>
      </c>
      <c r="F1901" t="str">
        <f>"005"</f>
        <v>005</v>
      </c>
      <c r="G1901" t="str">
        <f>""</f>
        <v/>
      </c>
      <c r="H1901" t="s">
        <v>1</v>
      </c>
      <c r="I1901" t="s">
        <v>1581</v>
      </c>
      <c r="J1901" t="s">
        <v>4741</v>
      </c>
      <c r="K1901" t="str">
        <f t="shared" si="273"/>
        <v>11500</v>
      </c>
    </row>
    <row r="1902" spans="1:11" customFormat="1" x14ac:dyDescent="0.25">
      <c r="A1902" t="str">
        <f t="shared" si="274"/>
        <v>11</v>
      </c>
      <c r="B1902" t="s">
        <v>237</v>
      </c>
      <c r="C1902" t="str">
        <f t="shared" si="271"/>
        <v>027</v>
      </c>
      <c r="D1902" t="s">
        <v>264</v>
      </c>
      <c r="E1902" t="str">
        <f t="shared" si="275"/>
        <v>02</v>
      </c>
      <c r="F1902" t="str">
        <f>"005"</f>
        <v>005</v>
      </c>
      <c r="G1902" t="str">
        <f>""</f>
        <v/>
      </c>
      <c r="H1902" t="s">
        <v>0</v>
      </c>
      <c r="I1902" t="s">
        <v>1581</v>
      </c>
      <c r="J1902" t="s">
        <v>4741</v>
      </c>
      <c r="K1902" t="str">
        <f t="shared" si="273"/>
        <v>11500</v>
      </c>
    </row>
    <row r="1903" spans="1:11" customFormat="1" x14ac:dyDescent="0.25">
      <c r="A1903" t="str">
        <f t="shared" si="274"/>
        <v>11</v>
      </c>
      <c r="B1903" t="s">
        <v>237</v>
      </c>
      <c r="C1903" t="str">
        <f t="shared" ref="C1903:C1948" si="276">"027"</f>
        <v>027</v>
      </c>
      <c r="D1903" t="s">
        <v>264</v>
      </c>
      <c r="E1903" t="str">
        <f t="shared" si="275"/>
        <v>02</v>
      </c>
      <c r="F1903" t="str">
        <f>"006"</f>
        <v>006</v>
      </c>
      <c r="G1903" t="str">
        <f>""</f>
        <v/>
      </c>
      <c r="H1903" t="s">
        <v>1</v>
      </c>
      <c r="I1903" t="s">
        <v>1578</v>
      </c>
      <c r="J1903" t="s">
        <v>4738</v>
      </c>
      <c r="K1903" t="str">
        <f t="shared" ref="K1903:K1948" si="277">"11500"</f>
        <v>11500</v>
      </c>
    </row>
    <row r="1904" spans="1:11" customFormat="1" x14ac:dyDescent="0.25">
      <c r="A1904" t="str">
        <f t="shared" si="274"/>
        <v>11</v>
      </c>
      <c r="B1904" t="s">
        <v>237</v>
      </c>
      <c r="C1904" t="str">
        <f t="shared" si="276"/>
        <v>027</v>
      </c>
      <c r="D1904" t="s">
        <v>264</v>
      </c>
      <c r="E1904" t="str">
        <f t="shared" si="275"/>
        <v>02</v>
      </c>
      <c r="F1904" t="str">
        <f>"006"</f>
        <v>006</v>
      </c>
      <c r="G1904" t="str">
        <f>""</f>
        <v/>
      </c>
      <c r="H1904" t="s">
        <v>0</v>
      </c>
      <c r="I1904" t="s">
        <v>1578</v>
      </c>
      <c r="J1904" t="s">
        <v>4738</v>
      </c>
      <c r="K1904" t="str">
        <f t="shared" si="277"/>
        <v>11500</v>
      </c>
    </row>
    <row r="1905" spans="1:11" customFormat="1" x14ac:dyDescent="0.25">
      <c r="A1905" t="str">
        <f t="shared" si="274"/>
        <v>11</v>
      </c>
      <c r="B1905" t="s">
        <v>237</v>
      </c>
      <c r="C1905" t="str">
        <f t="shared" si="276"/>
        <v>027</v>
      </c>
      <c r="D1905" t="s">
        <v>264</v>
      </c>
      <c r="E1905" t="str">
        <f t="shared" si="275"/>
        <v>02</v>
      </c>
      <c r="F1905" t="str">
        <f>"007"</f>
        <v>007</v>
      </c>
      <c r="G1905" t="str">
        <f>""</f>
        <v/>
      </c>
      <c r="H1905" t="s">
        <v>1</v>
      </c>
      <c r="I1905" t="s">
        <v>1579</v>
      </c>
      <c r="J1905" t="s">
        <v>4739</v>
      </c>
      <c r="K1905" t="str">
        <f t="shared" si="277"/>
        <v>11500</v>
      </c>
    </row>
    <row r="1906" spans="1:11" customFormat="1" x14ac:dyDescent="0.25">
      <c r="A1906" t="str">
        <f t="shared" si="274"/>
        <v>11</v>
      </c>
      <c r="B1906" t="s">
        <v>237</v>
      </c>
      <c r="C1906" t="str">
        <f t="shared" si="276"/>
        <v>027</v>
      </c>
      <c r="D1906" t="s">
        <v>264</v>
      </c>
      <c r="E1906" t="str">
        <f t="shared" si="275"/>
        <v>02</v>
      </c>
      <c r="F1906" t="str">
        <f>"007"</f>
        <v>007</v>
      </c>
      <c r="G1906" t="str">
        <f>""</f>
        <v/>
      </c>
      <c r="H1906" t="s">
        <v>0</v>
      </c>
      <c r="I1906" t="s">
        <v>1579</v>
      </c>
      <c r="J1906" t="s">
        <v>4739</v>
      </c>
      <c r="K1906" t="str">
        <f t="shared" si="277"/>
        <v>11500</v>
      </c>
    </row>
    <row r="1907" spans="1:11" customFormat="1" x14ac:dyDescent="0.25">
      <c r="A1907" t="str">
        <f t="shared" si="274"/>
        <v>11</v>
      </c>
      <c r="B1907" t="s">
        <v>237</v>
      </c>
      <c r="C1907" t="str">
        <f t="shared" si="276"/>
        <v>027</v>
      </c>
      <c r="D1907" t="s">
        <v>264</v>
      </c>
      <c r="E1907" t="str">
        <f t="shared" si="275"/>
        <v>02</v>
      </c>
      <c r="F1907" t="str">
        <f>"008"</f>
        <v>008</v>
      </c>
      <c r="G1907" t="str">
        <f>""</f>
        <v/>
      </c>
      <c r="H1907" t="s">
        <v>1</v>
      </c>
      <c r="I1907" t="s">
        <v>1578</v>
      </c>
      <c r="J1907" t="s">
        <v>4738</v>
      </c>
      <c r="K1907" t="str">
        <f t="shared" si="277"/>
        <v>11500</v>
      </c>
    </row>
    <row r="1908" spans="1:11" customFormat="1" x14ac:dyDescent="0.25">
      <c r="A1908" t="str">
        <f t="shared" si="274"/>
        <v>11</v>
      </c>
      <c r="B1908" t="s">
        <v>237</v>
      </c>
      <c r="C1908" t="str">
        <f t="shared" si="276"/>
        <v>027</v>
      </c>
      <c r="D1908" t="s">
        <v>264</v>
      </c>
      <c r="E1908" t="str">
        <f t="shared" si="275"/>
        <v>02</v>
      </c>
      <c r="F1908" t="str">
        <f>"008"</f>
        <v>008</v>
      </c>
      <c r="G1908" t="str">
        <f>""</f>
        <v/>
      </c>
      <c r="H1908" t="s">
        <v>0</v>
      </c>
      <c r="I1908" t="s">
        <v>1578</v>
      </c>
      <c r="J1908" t="s">
        <v>4738</v>
      </c>
      <c r="K1908" t="str">
        <f t="shared" si="277"/>
        <v>11500</v>
      </c>
    </row>
    <row r="1909" spans="1:11" customFormat="1" x14ac:dyDescent="0.25">
      <c r="A1909" t="str">
        <f t="shared" si="274"/>
        <v>11</v>
      </c>
      <c r="B1909" t="s">
        <v>237</v>
      </c>
      <c r="C1909" t="str">
        <f t="shared" si="276"/>
        <v>027</v>
      </c>
      <c r="D1909" t="s">
        <v>264</v>
      </c>
      <c r="E1909" t="str">
        <f t="shared" si="275"/>
        <v>02</v>
      </c>
      <c r="F1909" t="str">
        <f>"009"</f>
        <v>009</v>
      </c>
      <c r="G1909" t="str">
        <f>""</f>
        <v/>
      </c>
      <c r="H1909" t="s">
        <v>1</v>
      </c>
      <c r="I1909" t="s">
        <v>1580</v>
      </c>
      <c r="J1909" t="s">
        <v>4740</v>
      </c>
      <c r="K1909" t="str">
        <f t="shared" si="277"/>
        <v>11500</v>
      </c>
    </row>
    <row r="1910" spans="1:11" customFormat="1" x14ac:dyDescent="0.25">
      <c r="A1910" t="str">
        <f t="shared" si="274"/>
        <v>11</v>
      </c>
      <c r="B1910" t="s">
        <v>237</v>
      </c>
      <c r="C1910" t="str">
        <f t="shared" si="276"/>
        <v>027</v>
      </c>
      <c r="D1910" t="s">
        <v>264</v>
      </c>
      <c r="E1910" t="str">
        <f t="shared" si="275"/>
        <v>02</v>
      </c>
      <c r="F1910" t="str">
        <f>"009"</f>
        <v>009</v>
      </c>
      <c r="G1910" t="str">
        <f>""</f>
        <v/>
      </c>
      <c r="H1910" t="s">
        <v>0</v>
      </c>
      <c r="I1910" t="s">
        <v>1580</v>
      </c>
      <c r="J1910" t="s">
        <v>4740</v>
      </c>
      <c r="K1910" t="str">
        <f t="shared" si="277"/>
        <v>11500</v>
      </c>
    </row>
    <row r="1911" spans="1:11" customFormat="1" x14ac:dyDescent="0.25">
      <c r="A1911" t="str">
        <f t="shared" si="274"/>
        <v>11</v>
      </c>
      <c r="B1911" t="s">
        <v>237</v>
      </c>
      <c r="C1911" t="str">
        <f t="shared" si="276"/>
        <v>027</v>
      </c>
      <c r="D1911" t="s">
        <v>264</v>
      </c>
      <c r="E1911" t="str">
        <f t="shared" si="275"/>
        <v>02</v>
      </c>
      <c r="F1911" t="str">
        <f>"010"</f>
        <v>010</v>
      </c>
      <c r="G1911" t="str">
        <f>""</f>
        <v/>
      </c>
      <c r="H1911" t="s">
        <v>1</v>
      </c>
      <c r="I1911" t="s">
        <v>1579</v>
      </c>
      <c r="J1911" t="s">
        <v>4739</v>
      </c>
      <c r="K1911" t="str">
        <f t="shared" si="277"/>
        <v>11500</v>
      </c>
    </row>
    <row r="1912" spans="1:11" customFormat="1" x14ac:dyDescent="0.25">
      <c r="A1912" t="str">
        <f t="shared" si="274"/>
        <v>11</v>
      </c>
      <c r="B1912" t="s">
        <v>237</v>
      </c>
      <c r="C1912" t="str">
        <f t="shared" si="276"/>
        <v>027</v>
      </c>
      <c r="D1912" t="s">
        <v>264</v>
      </c>
      <c r="E1912" t="str">
        <f t="shared" si="275"/>
        <v>02</v>
      </c>
      <c r="F1912" t="str">
        <f>"010"</f>
        <v>010</v>
      </c>
      <c r="G1912" t="str">
        <f>""</f>
        <v/>
      </c>
      <c r="H1912" t="s">
        <v>0</v>
      </c>
      <c r="I1912" t="s">
        <v>1579</v>
      </c>
      <c r="J1912" t="s">
        <v>4739</v>
      </c>
      <c r="K1912" t="str">
        <f t="shared" si="277"/>
        <v>11500</v>
      </c>
    </row>
    <row r="1913" spans="1:11" customFormat="1" x14ac:dyDescent="0.25">
      <c r="A1913" t="str">
        <f t="shared" si="274"/>
        <v>11</v>
      </c>
      <c r="B1913" t="s">
        <v>237</v>
      </c>
      <c r="C1913" t="str">
        <f t="shared" si="276"/>
        <v>027</v>
      </c>
      <c r="D1913" t="s">
        <v>264</v>
      </c>
      <c r="E1913" t="str">
        <f t="shared" ref="E1913:E1940" si="278">"03"</f>
        <v>03</v>
      </c>
      <c r="F1913" t="str">
        <f>"001"</f>
        <v>001</v>
      </c>
      <c r="G1913" t="str">
        <f>""</f>
        <v/>
      </c>
      <c r="H1913" t="s">
        <v>3</v>
      </c>
      <c r="I1913" t="s">
        <v>1525</v>
      </c>
      <c r="J1913" t="s">
        <v>4742</v>
      </c>
      <c r="K1913" t="str">
        <f t="shared" si="277"/>
        <v>11500</v>
      </c>
    </row>
    <row r="1914" spans="1:11" customFormat="1" x14ac:dyDescent="0.25">
      <c r="A1914" t="str">
        <f t="shared" si="274"/>
        <v>11</v>
      </c>
      <c r="B1914" t="s">
        <v>237</v>
      </c>
      <c r="C1914" t="str">
        <f t="shared" si="276"/>
        <v>027</v>
      </c>
      <c r="D1914" t="s">
        <v>264</v>
      </c>
      <c r="E1914" t="str">
        <f t="shared" si="278"/>
        <v>03</v>
      </c>
      <c r="F1914" t="str">
        <f>"002"</f>
        <v>002</v>
      </c>
      <c r="G1914" t="str">
        <f>""</f>
        <v/>
      </c>
      <c r="H1914" t="s">
        <v>1</v>
      </c>
      <c r="I1914" t="s">
        <v>1525</v>
      </c>
      <c r="J1914" t="s">
        <v>4742</v>
      </c>
      <c r="K1914" t="str">
        <f t="shared" si="277"/>
        <v>11500</v>
      </c>
    </row>
    <row r="1915" spans="1:11" customFormat="1" x14ac:dyDescent="0.25">
      <c r="A1915" t="str">
        <f t="shared" si="274"/>
        <v>11</v>
      </c>
      <c r="B1915" t="s">
        <v>237</v>
      </c>
      <c r="C1915" t="str">
        <f t="shared" si="276"/>
        <v>027</v>
      </c>
      <c r="D1915" t="s">
        <v>264</v>
      </c>
      <c r="E1915" t="str">
        <f t="shared" si="278"/>
        <v>03</v>
      </c>
      <c r="F1915" t="str">
        <f>"002"</f>
        <v>002</v>
      </c>
      <c r="G1915" t="str">
        <f>""</f>
        <v/>
      </c>
      <c r="H1915" t="s">
        <v>0</v>
      </c>
      <c r="I1915" t="s">
        <v>1525</v>
      </c>
      <c r="J1915" t="s">
        <v>4742</v>
      </c>
      <c r="K1915" t="str">
        <f t="shared" si="277"/>
        <v>11500</v>
      </c>
    </row>
    <row r="1916" spans="1:11" customFormat="1" x14ac:dyDescent="0.25">
      <c r="A1916" t="str">
        <f t="shared" si="274"/>
        <v>11</v>
      </c>
      <c r="B1916" t="s">
        <v>237</v>
      </c>
      <c r="C1916" t="str">
        <f t="shared" si="276"/>
        <v>027</v>
      </c>
      <c r="D1916" t="s">
        <v>264</v>
      </c>
      <c r="E1916" t="str">
        <f t="shared" si="278"/>
        <v>03</v>
      </c>
      <c r="F1916" t="str">
        <f>"003"</f>
        <v>003</v>
      </c>
      <c r="G1916" t="str">
        <f>"01"</f>
        <v>01</v>
      </c>
      <c r="H1916" t="s">
        <v>1</v>
      </c>
      <c r="I1916" t="s">
        <v>1582</v>
      </c>
      <c r="J1916" t="s">
        <v>4743</v>
      </c>
      <c r="K1916" t="str">
        <f t="shared" si="277"/>
        <v>11500</v>
      </c>
    </row>
    <row r="1917" spans="1:11" customFormat="1" x14ac:dyDescent="0.25">
      <c r="A1917" t="str">
        <f t="shared" si="274"/>
        <v>11</v>
      </c>
      <c r="B1917" t="s">
        <v>237</v>
      </c>
      <c r="C1917" t="str">
        <f t="shared" si="276"/>
        <v>027</v>
      </c>
      <c r="D1917" t="s">
        <v>264</v>
      </c>
      <c r="E1917" t="str">
        <f t="shared" si="278"/>
        <v>03</v>
      </c>
      <c r="F1917" t="str">
        <f>"003"</f>
        <v>003</v>
      </c>
      <c r="G1917" t="str">
        <f>"02"</f>
        <v>02</v>
      </c>
      <c r="H1917" t="s">
        <v>0</v>
      </c>
      <c r="I1917" t="s">
        <v>1583</v>
      </c>
      <c r="J1917" t="s">
        <v>4744</v>
      </c>
      <c r="K1917" t="str">
        <f t="shared" si="277"/>
        <v>11500</v>
      </c>
    </row>
    <row r="1918" spans="1:11" customFormat="1" x14ac:dyDescent="0.25">
      <c r="A1918" t="str">
        <f t="shared" si="274"/>
        <v>11</v>
      </c>
      <c r="B1918" t="s">
        <v>237</v>
      </c>
      <c r="C1918" t="str">
        <f t="shared" si="276"/>
        <v>027</v>
      </c>
      <c r="D1918" t="s">
        <v>264</v>
      </c>
      <c r="E1918" t="str">
        <f t="shared" si="278"/>
        <v>03</v>
      </c>
      <c r="F1918" t="str">
        <f>"003"</f>
        <v>003</v>
      </c>
      <c r="G1918" t="str">
        <f>"03"</f>
        <v>03</v>
      </c>
      <c r="H1918" t="s">
        <v>2</v>
      </c>
      <c r="I1918" t="s">
        <v>1583</v>
      </c>
      <c r="J1918" t="s">
        <v>4744</v>
      </c>
      <c r="K1918" t="str">
        <f t="shared" si="277"/>
        <v>11500</v>
      </c>
    </row>
    <row r="1919" spans="1:11" customFormat="1" x14ac:dyDescent="0.25">
      <c r="A1919" t="str">
        <f t="shared" si="274"/>
        <v>11</v>
      </c>
      <c r="B1919" t="s">
        <v>237</v>
      </c>
      <c r="C1919" t="str">
        <f t="shared" si="276"/>
        <v>027</v>
      </c>
      <c r="D1919" t="s">
        <v>264</v>
      </c>
      <c r="E1919" t="str">
        <f t="shared" si="278"/>
        <v>03</v>
      </c>
      <c r="F1919" t="str">
        <f>"004"</f>
        <v>004</v>
      </c>
      <c r="G1919" t="str">
        <f>""</f>
        <v/>
      </c>
      <c r="H1919" t="s">
        <v>1</v>
      </c>
      <c r="I1919" t="s">
        <v>1525</v>
      </c>
      <c r="J1919" t="s">
        <v>4742</v>
      </c>
      <c r="K1919" t="str">
        <f t="shared" si="277"/>
        <v>11500</v>
      </c>
    </row>
    <row r="1920" spans="1:11" customFormat="1" x14ac:dyDescent="0.25">
      <c r="A1920" t="str">
        <f t="shared" si="274"/>
        <v>11</v>
      </c>
      <c r="B1920" t="s">
        <v>237</v>
      </c>
      <c r="C1920" t="str">
        <f t="shared" si="276"/>
        <v>027</v>
      </c>
      <c r="D1920" t="s">
        <v>264</v>
      </c>
      <c r="E1920" t="str">
        <f t="shared" si="278"/>
        <v>03</v>
      </c>
      <c r="F1920" t="str">
        <f>"004"</f>
        <v>004</v>
      </c>
      <c r="G1920" t="str">
        <f>""</f>
        <v/>
      </c>
      <c r="H1920" t="s">
        <v>0</v>
      </c>
      <c r="I1920" t="s">
        <v>1525</v>
      </c>
      <c r="J1920" t="s">
        <v>4742</v>
      </c>
      <c r="K1920" t="str">
        <f t="shared" si="277"/>
        <v>11500</v>
      </c>
    </row>
    <row r="1921" spans="1:11" customFormat="1" x14ac:dyDescent="0.25">
      <c r="A1921" t="str">
        <f t="shared" si="274"/>
        <v>11</v>
      </c>
      <c r="B1921" t="s">
        <v>237</v>
      </c>
      <c r="C1921" t="str">
        <f t="shared" si="276"/>
        <v>027</v>
      </c>
      <c r="D1921" t="s">
        <v>264</v>
      </c>
      <c r="E1921" t="str">
        <f t="shared" si="278"/>
        <v>03</v>
      </c>
      <c r="F1921" t="str">
        <f>"004"</f>
        <v>004</v>
      </c>
      <c r="G1921" t="str">
        <f>""</f>
        <v/>
      </c>
      <c r="H1921" t="s">
        <v>2</v>
      </c>
      <c r="I1921" t="s">
        <v>1525</v>
      </c>
      <c r="J1921" t="s">
        <v>4742</v>
      </c>
      <c r="K1921" t="str">
        <f t="shared" si="277"/>
        <v>11500</v>
      </c>
    </row>
    <row r="1922" spans="1:11" customFormat="1" x14ac:dyDescent="0.25">
      <c r="A1922" t="str">
        <f t="shared" si="274"/>
        <v>11</v>
      </c>
      <c r="B1922" t="s">
        <v>237</v>
      </c>
      <c r="C1922" t="str">
        <f t="shared" si="276"/>
        <v>027</v>
      </c>
      <c r="D1922" t="s">
        <v>264</v>
      </c>
      <c r="E1922" t="str">
        <f t="shared" si="278"/>
        <v>03</v>
      </c>
      <c r="F1922" t="str">
        <f>"005"</f>
        <v>005</v>
      </c>
      <c r="G1922" t="str">
        <f>""</f>
        <v/>
      </c>
      <c r="H1922" t="s">
        <v>3</v>
      </c>
      <c r="I1922" t="s">
        <v>1584</v>
      </c>
      <c r="J1922" t="s">
        <v>4745</v>
      </c>
      <c r="K1922" t="str">
        <f t="shared" si="277"/>
        <v>11500</v>
      </c>
    </row>
    <row r="1923" spans="1:11" customFormat="1" x14ac:dyDescent="0.25">
      <c r="A1923" t="str">
        <f t="shared" si="274"/>
        <v>11</v>
      </c>
      <c r="B1923" t="s">
        <v>237</v>
      </c>
      <c r="C1923" t="str">
        <f t="shared" si="276"/>
        <v>027</v>
      </c>
      <c r="D1923" t="s">
        <v>264</v>
      </c>
      <c r="E1923" t="str">
        <f t="shared" si="278"/>
        <v>03</v>
      </c>
      <c r="F1923" t="str">
        <f>"006"</f>
        <v>006</v>
      </c>
      <c r="G1923" t="str">
        <f>""</f>
        <v/>
      </c>
      <c r="H1923" t="s">
        <v>1</v>
      </c>
      <c r="I1923" t="s">
        <v>1582</v>
      </c>
      <c r="J1923" t="s">
        <v>4743</v>
      </c>
      <c r="K1923" t="str">
        <f t="shared" si="277"/>
        <v>11500</v>
      </c>
    </row>
    <row r="1924" spans="1:11" customFormat="1" x14ac:dyDescent="0.25">
      <c r="A1924" t="str">
        <f t="shared" si="274"/>
        <v>11</v>
      </c>
      <c r="B1924" t="s">
        <v>237</v>
      </c>
      <c r="C1924" t="str">
        <f t="shared" si="276"/>
        <v>027</v>
      </c>
      <c r="D1924" t="s">
        <v>264</v>
      </c>
      <c r="E1924" t="str">
        <f t="shared" si="278"/>
        <v>03</v>
      </c>
      <c r="F1924" t="str">
        <f>"006"</f>
        <v>006</v>
      </c>
      <c r="G1924" t="str">
        <f>""</f>
        <v/>
      </c>
      <c r="H1924" t="s">
        <v>0</v>
      </c>
      <c r="I1924" t="s">
        <v>1582</v>
      </c>
      <c r="J1924" t="s">
        <v>4743</v>
      </c>
      <c r="K1924" t="str">
        <f t="shared" si="277"/>
        <v>11500</v>
      </c>
    </row>
    <row r="1925" spans="1:11" customFormat="1" x14ac:dyDescent="0.25">
      <c r="A1925" t="str">
        <f t="shared" si="274"/>
        <v>11</v>
      </c>
      <c r="B1925" t="s">
        <v>237</v>
      </c>
      <c r="C1925" t="str">
        <f t="shared" si="276"/>
        <v>027</v>
      </c>
      <c r="D1925" t="s">
        <v>264</v>
      </c>
      <c r="E1925" t="str">
        <f t="shared" si="278"/>
        <v>03</v>
      </c>
      <c r="F1925" t="str">
        <f>"007"</f>
        <v>007</v>
      </c>
      <c r="G1925" t="str">
        <f>""</f>
        <v/>
      </c>
      <c r="H1925" t="s">
        <v>1</v>
      </c>
      <c r="I1925" t="s">
        <v>1568</v>
      </c>
      <c r="J1925" t="s">
        <v>4728</v>
      </c>
      <c r="K1925" t="str">
        <f t="shared" si="277"/>
        <v>11500</v>
      </c>
    </row>
    <row r="1926" spans="1:11" customFormat="1" x14ac:dyDescent="0.25">
      <c r="A1926" t="str">
        <f t="shared" si="274"/>
        <v>11</v>
      </c>
      <c r="B1926" t="s">
        <v>237</v>
      </c>
      <c r="C1926" t="str">
        <f t="shared" si="276"/>
        <v>027</v>
      </c>
      <c r="D1926" t="s">
        <v>264</v>
      </c>
      <c r="E1926" t="str">
        <f t="shared" si="278"/>
        <v>03</v>
      </c>
      <c r="F1926" t="str">
        <f>"007"</f>
        <v>007</v>
      </c>
      <c r="G1926" t="str">
        <f>""</f>
        <v/>
      </c>
      <c r="H1926" t="s">
        <v>0</v>
      </c>
      <c r="I1926" t="s">
        <v>1568</v>
      </c>
      <c r="J1926" t="s">
        <v>4728</v>
      </c>
      <c r="K1926" t="str">
        <f t="shared" si="277"/>
        <v>11500</v>
      </c>
    </row>
    <row r="1927" spans="1:11" customFormat="1" x14ac:dyDescent="0.25">
      <c r="A1927" t="str">
        <f t="shared" si="274"/>
        <v>11</v>
      </c>
      <c r="B1927" t="s">
        <v>237</v>
      </c>
      <c r="C1927" t="str">
        <f t="shared" si="276"/>
        <v>027</v>
      </c>
      <c r="D1927" t="s">
        <v>264</v>
      </c>
      <c r="E1927" t="str">
        <f t="shared" si="278"/>
        <v>03</v>
      </c>
      <c r="F1927" t="str">
        <f>"008"</f>
        <v>008</v>
      </c>
      <c r="G1927" t="str">
        <f>""</f>
        <v/>
      </c>
      <c r="H1927" t="s">
        <v>1</v>
      </c>
      <c r="I1927" t="s">
        <v>1582</v>
      </c>
      <c r="J1927" t="s">
        <v>4743</v>
      </c>
      <c r="K1927" t="str">
        <f t="shared" si="277"/>
        <v>11500</v>
      </c>
    </row>
    <row r="1928" spans="1:11" customFormat="1" x14ac:dyDescent="0.25">
      <c r="A1928" t="str">
        <f t="shared" si="274"/>
        <v>11</v>
      </c>
      <c r="B1928" t="s">
        <v>237</v>
      </c>
      <c r="C1928" t="str">
        <f t="shared" si="276"/>
        <v>027</v>
      </c>
      <c r="D1928" t="s">
        <v>264</v>
      </c>
      <c r="E1928" t="str">
        <f t="shared" si="278"/>
        <v>03</v>
      </c>
      <c r="F1928" t="str">
        <f>"008"</f>
        <v>008</v>
      </c>
      <c r="G1928" t="str">
        <f>""</f>
        <v/>
      </c>
      <c r="H1928" t="s">
        <v>0</v>
      </c>
      <c r="I1928" t="s">
        <v>1582</v>
      </c>
      <c r="J1928" t="s">
        <v>4743</v>
      </c>
      <c r="K1928" t="str">
        <f t="shared" si="277"/>
        <v>11500</v>
      </c>
    </row>
    <row r="1929" spans="1:11" customFormat="1" x14ac:dyDescent="0.25">
      <c r="A1929" t="str">
        <f t="shared" si="274"/>
        <v>11</v>
      </c>
      <c r="B1929" t="s">
        <v>237</v>
      </c>
      <c r="C1929" t="str">
        <f t="shared" si="276"/>
        <v>027</v>
      </c>
      <c r="D1929" t="s">
        <v>264</v>
      </c>
      <c r="E1929" t="str">
        <f t="shared" si="278"/>
        <v>03</v>
      </c>
      <c r="F1929" t="str">
        <f>"009"</f>
        <v>009</v>
      </c>
      <c r="G1929" t="str">
        <f>""</f>
        <v/>
      </c>
      <c r="H1929" t="s">
        <v>1</v>
      </c>
      <c r="I1929" t="s">
        <v>1585</v>
      </c>
      <c r="J1929" t="s">
        <v>4746</v>
      </c>
      <c r="K1929" t="str">
        <f t="shared" si="277"/>
        <v>11500</v>
      </c>
    </row>
    <row r="1930" spans="1:11" customFormat="1" x14ac:dyDescent="0.25">
      <c r="A1930" t="str">
        <f t="shared" si="274"/>
        <v>11</v>
      </c>
      <c r="B1930" t="s">
        <v>237</v>
      </c>
      <c r="C1930" t="str">
        <f t="shared" si="276"/>
        <v>027</v>
      </c>
      <c r="D1930" t="s">
        <v>264</v>
      </c>
      <c r="E1930" t="str">
        <f t="shared" si="278"/>
        <v>03</v>
      </c>
      <c r="F1930" t="str">
        <f>"009"</f>
        <v>009</v>
      </c>
      <c r="G1930" t="str">
        <f>""</f>
        <v/>
      </c>
      <c r="H1930" t="s">
        <v>0</v>
      </c>
      <c r="I1930" t="s">
        <v>1585</v>
      </c>
      <c r="J1930" t="s">
        <v>4746</v>
      </c>
      <c r="K1930" t="str">
        <f t="shared" si="277"/>
        <v>11500</v>
      </c>
    </row>
    <row r="1931" spans="1:11" customFormat="1" x14ac:dyDescent="0.25">
      <c r="A1931" t="str">
        <f t="shared" si="274"/>
        <v>11</v>
      </c>
      <c r="B1931" t="s">
        <v>237</v>
      </c>
      <c r="C1931" t="str">
        <f t="shared" si="276"/>
        <v>027</v>
      </c>
      <c r="D1931" t="s">
        <v>264</v>
      </c>
      <c r="E1931" t="str">
        <f t="shared" si="278"/>
        <v>03</v>
      </c>
      <c r="F1931" t="str">
        <f>"010"</f>
        <v>010</v>
      </c>
      <c r="G1931" t="str">
        <f>""</f>
        <v/>
      </c>
      <c r="H1931" t="s">
        <v>1</v>
      </c>
      <c r="I1931" t="s">
        <v>1585</v>
      </c>
      <c r="J1931" t="s">
        <v>4746</v>
      </c>
      <c r="K1931" t="str">
        <f t="shared" si="277"/>
        <v>11500</v>
      </c>
    </row>
    <row r="1932" spans="1:11" customFormat="1" x14ac:dyDescent="0.25">
      <c r="A1932" t="str">
        <f t="shared" si="274"/>
        <v>11</v>
      </c>
      <c r="B1932" t="s">
        <v>237</v>
      </c>
      <c r="C1932" t="str">
        <f t="shared" si="276"/>
        <v>027</v>
      </c>
      <c r="D1932" t="s">
        <v>264</v>
      </c>
      <c r="E1932" t="str">
        <f t="shared" si="278"/>
        <v>03</v>
      </c>
      <c r="F1932" t="str">
        <f>"010"</f>
        <v>010</v>
      </c>
      <c r="G1932" t="str">
        <f>""</f>
        <v/>
      </c>
      <c r="H1932" t="s">
        <v>0</v>
      </c>
      <c r="I1932" t="s">
        <v>1585</v>
      </c>
      <c r="J1932" t="s">
        <v>4746</v>
      </c>
      <c r="K1932" t="str">
        <f t="shared" si="277"/>
        <v>11500</v>
      </c>
    </row>
    <row r="1933" spans="1:11" customFormat="1" x14ac:dyDescent="0.25">
      <c r="A1933" t="str">
        <f t="shared" si="274"/>
        <v>11</v>
      </c>
      <c r="B1933" t="s">
        <v>237</v>
      </c>
      <c r="C1933" t="str">
        <f t="shared" si="276"/>
        <v>027</v>
      </c>
      <c r="D1933" t="s">
        <v>264</v>
      </c>
      <c r="E1933" t="str">
        <f t="shared" si="278"/>
        <v>03</v>
      </c>
      <c r="F1933" t="str">
        <f>"011"</f>
        <v>011</v>
      </c>
      <c r="G1933" t="str">
        <f>""</f>
        <v/>
      </c>
      <c r="H1933" t="s">
        <v>3</v>
      </c>
      <c r="I1933" t="s">
        <v>1584</v>
      </c>
      <c r="J1933" t="s">
        <v>4745</v>
      </c>
      <c r="K1933" t="str">
        <f t="shared" si="277"/>
        <v>11500</v>
      </c>
    </row>
    <row r="1934" spans="1:11" customFormat="1" x14ac:dyDescent="0.25">
      <c r="A1934" t="str">
        <f t="shared" si="274"/>
        <v>11</v>
      </c>
      <c r="B1934" t="s">
        <v>237</v>
      </c>
      <c r="C1934" t="str">
        <f t="shared" si="276"/>
        <v>027</v>
      </c>
      <c r="D1934" t="s">
        <v>264</v>
      </c>
      <c r="E1934" t="str">
        <f t="shared" si="278"/>
        <v>03</v>
      </c>
      <c r="F1934" t="str">
        <f>"012"</f>
        <v>012</v>
      </c>
      <c r="G1934" t="str">
        <f>""</f>
        <v/>
      </c>
      <c r="H1934" t="s">
        <v>1</v>
      </c>
      <c r="I1934" t="s">
        <v>1525</v>
      </c>
      <c r="J1934" t="s">
        <v>4742</v>
      </c>
      <c r="K1934" t="str">
        <f t="shared" si="277"/>
        <v>11500</v>
      </c>
    </row>
    <row r="1935" spans="1:11" customFormat="1" x14ac:dyDescent="0.25">
      <c r="A1935" t="str">
        <f t="shared" si="274"/>
        <v>11</v>
      </c>
      <c r="B1935" t="s">
        <v>237</v>
      </c>
      <c r="C1935" t="str">
        <f t="shared" si="276"/>
        <v>027</v>
      </c>
      <c r="D1935" t="s">
        <v>264</v>
      </c>
      <c r="E1935" t="str">
        <f t="shared" si="278"/>
        <v>03</v>
      </c>
      <c r="F1935" t="str">
        <f>"012"</f>
        <v>012</v>
      </c>
      <c r="G1935" t="str">
        <f>""</f>
        <v/>
      </c>
      <c r="H1935" t="s">
        <v>0</v>
      </c>
      <c r="I1935" t="s">
        <v>1525</v>
      </c>
      <c r="J1935" t="s">
        <v>4742</v>
      </c>
      <c r="K1935" t="str">
        <f t="shared" si="277"/>
        <v>11500</v>
      </c>
    </row>
    <row r="1936" spans="1:11" customFormat="1" x14ac:dyDescent="0.25">
      <c r="A1936" t="str">
        <f t="shared" si="274"/>
        <v>11</v>
      </c>
      <c r="B1936" t="s">
        <v>237</v>
      </c>
      <c r="C1936" t="str">
        <f t="shared" si="276"/>
        <v>027</v>
      </c>
      <c r="D1936" t="s">
        <v>264</v>
      </c>
      <c r="E1936" t="str">
        <f t="shared" si="278"/>
        <v>03</v>
      </c>
      <c r="F1936" t="str">
        <f>"013"</f>
        <v>013</v>
      </c>
      <c r="G1936" t="str">
        <f>""</f>
        <v/>
      </c>
      <c r="H1936" t="s">
        <v>1</v>
      </c>
      <c r="I1936" t="s">
        <v>1582</v>
      </c>
      <c r="J1936" t="s">
        <v>4743</v>
      </c>
      <c r="K1936" t="str">
        <f t="shared" si="277"/>
        <v>11500</v>
      </c>
    </row>
    <row r="1937" spans="1:11" customFormat="1" x14ac:dyDescent="0.25">
      <c r="A1937" t="str">
        <f t="shared" si="274"/>
        <v>11</v>
      </c>
      <c r="B1937" t="s">
        <v>237</v>
      </c>
      <c r="C1937" t="str">
        <f t="shared" si="276"/>
        <v>027</v>
      </c>
      <c r="D1937" t="s">
        <v>264</v>
      </c>
      <c r="E1937" t="str">
        <f t="shared" si="278"/>
        <v>03</v>
      </c>
      <c r="F1937" t="str">
        <f>"013"</f>
        <v>013</v>
      </c>
      <c r="G1937" t="str">
        <f>""</f>
        <v/>
      </c>
      <c r="H1937" t="s">
        <v>0</v>
      </c>
      <c r="I1937" t="s">
        <v>1582</v>
      </c>
      <c r="J1937" t="s">
        <v>4743</v>
      </c>
      <c r="K1937" t="str">
        <f t="shared" si="277"/>
        <v>11500</v>
      </c>
    </row>
    <row r="1938" spans="1:11" customFormat="1" x14ac:dyDescent="0.25">
      <c r="A1938" t="str">
        <f t="shared" si="274"/>
        <v>11</v>
      </c>
      <c r="B1938" t="s">
        <v>237</v>
      </c>
      <c r="C1938" t="str">
        <f t="shared" si="276"/>
        <v>027</v>
      </c>
      <c r="D1938" t="s">
        <v>264</v>
      </c>
      <c r="E1938" t="str">
        <f t="shared" si="278"/>
        <v>03</v>
      </c>
      <c r="F1938" t="str">
        <f>"014"</f>
        <v>014</v>
      </c>
      <c r="G1938" t="str">
        <f>""</f>
        <v/>
      </c>
      <c r="H1938" t="s">
        <v>3</v>
      </c>
      <c r="I1938" t="s">
        <v>1568</v>
      </c>
      <c r="J1938" t="s">
        <v>4728</v>
      </c>
      <c r="K1938" t="str">
        <f t="shared" si="277"/>
        <v>11500</v>
      </c>
    </row>
    <row r="1939" spans="1:11" customFormat="1" x14ac:dyDescent="0.25">
      <c r="A1939" t="str">
        <f t="shared" si="274"/>
        <v>11</v>
      </c>
      <c r="B1939" t="s">
        <v>237</v>
      </c>
      <c r="C1939" t="str">
        <f t="shared" si="276"/>
        <v>027</v>
      </c>
      <c r="D1939" t="s">
        <v>264</v>
      </c>
      <c r="E1939" t="str">
        <f t="shared" si="278"/>
        <v>03</v>
      </c>
      <c r="F1939" t="str">
        <f>"015"</f>
        <v>015</v>
      </c>
      <c r="G1939" t="str">
        <f>""</f>
        <v/>
      </c>
      <c r="H1939" t="s">
        <v>1</v>
      </c>
      <c r="I1939" t="s">
        <v>1568</v>
      </c>
      <c r="J1939" t="s">
        <v>4728</v>
      </c>
      <c r="K1939" t="str">
        <f t="shared" si="277"/>
        <v>11500</v>
      </c>
    </row>
    <row r="1940" spans="1:11" customFormat="1" x14ac:dyDescent="0.25">
      <c r="A1940" t="str">
        <f t="shared" ref="A1940:A2003" si="279">"11"</f>
        <v>11</v>
      </c>
      <c r="B1940" t="s">
        <v>237</v>
      </c>
      <c r="C1940" t="str">
        <f t="shared" si="276"/>
        <v>027</v>
      </c>
      <c r="D1940" t="s">
        <v>264</v>
      </c>
      <c r="E1940" t="str">
        <f t="shared" si="278"/>
        <v>03</v>
      </c>
      <c r="F1940" t="str">
        <f>"015"</f>
        <v>015</v>
      </c>
      <c r="G1940" t="str">
        <f>""</f>
        <v/>
      </c>
      <c r="H1940" t="s">
        <v>0</v>
      </c>
      <c r="I1940" t="s">
        <v>1568</v>
      </c>
      <c r="J1940" t="s">
        <v>4728</v>
      </c>
      <c r="K1940" t="str">
        <f t="shared" si="277"/>
        <v>11500</v>
      </c>
    </row>
    <row r="1941" spans="1:11" customFormat="1" x14ac:dyDescent="0.25">
      <c r="A1941" t="str">
        <f t="shared" si="279"/>
        <v>11</v>
      </c>
      <c r="B1941" t="s">
        <v>237</v>
      </c>
      <c r="C1941" t="str">
        <f t="shared" si="276"/>
        <v>027</v>
      </c>
      <c r="D1941" t="s">
        <v>264</v>
      </c>
      <c r="E1941" t="str">
        <f t="shared" ref="E1941:E1948" si="280">"04"</f>
        <v>04</v>
      </c>
      <c r="F1941" t="str">
        <f>"001"</f>
        <v>001</v>
      </c>
      <c r="G1941" t="str">
        <f>""</f>
        <v/>
      </c>
      <c r="H1941" t="s">
        <v>1</v>
      </c>
      <c r="I1941" t="s">
        <v>1586</v>
      </c>
      <c r="J1941" t="s">
        <v>4747</v>
      </c>
      <c r="K1941" t="str">
        <f t="shared" si="277"/>
        <v>11500</v>
      </c>
    </row>
    <row r="1942" spans="1:11" customFormat="1" x14ac:dyDescent="0.25">
      <c r="A1942" t="str">
        <f t="shared" si="279"/>
        <v>11</v>
      </c>
      <c r="B1942" t="s">
        <v>237</v>
      </c>
      <c r="C1942" t="str">
        <f t="shared" si="276"/>
        <v>027</v>
      </c>
      <c r="D1942" t="s">
        <v>264</v>
      </c>
      <c r="E1942" t="str">
        <f t="shared" si="280"/>
        <v>04</v>
      </c>
      <c r="F1942" t="str">
        <f>"001"</f>
        <v>001</v>
      </c>
      <c r="G1942" t="str">
        <f>""</f>
        <v/>
      </c>
      <c r="H1942" t="s">
        <v>0</v>
      </c>
      <c r="I1942" t="s">
        <v>1586</v>
      </c>
      <c r="J1942" t="s">
        <v>4747</v>
      </c>
      <c r="K1942" t="str">
        <f t="shared" si="277"/>
        <v>11500</v>
      </c>
    </row>
    <row r="1943" spans="1:11" customFormat="1" x14ac:dyDescent="0.25">
      <c r="A1943" t="str">
        <f t="shared" si="279"/>
        <v>11</v>
      </c>
      <c r="B1943" t="s">
        <v>237</v>
      </c>
      <c r="C1943" t="str">
        <f t="shared" si="276"/>
        <v>027</v>
      </c>
      <c r="D1943" t="s">
        <v>264</v>
      </c>
      <c r="E1943" t="str">
        <f t="shared" si="280"/>
        <v>04</v>
      </c>
      <c r="F1943" t="str">
        <f>"002"</f>
        <v>002</v>
      </c>
      <c r="G1943" t="str">
        <f>""</f>
        <v/>
      </c>
      <c r="H1943" t="s">
        <v>1</v>
      </c>
      <c r="I1943" t="s">
        <v>1586</v>
      </c>
      <c r="J1943" t="s">
        <v>4747</v>
      </c>
      <c r="K1943" t="str">
        <f t="shared" si="277"/>
        <v>11500</v>
      </c>
    </row>
    <row r="1944" spans="1:11" customFormat="1" x14ac:dyDescent="0.25">
      <c r="A1944" t="str">
        <f t="shared" si="279"/>
        <v>11</v>
      </c>
      <c r="B1944" t="s">
        <v>237</v>
      </c>
      <c r="C1944" t="str">
        <f t="shared" si="276"/>
        <v>027</v>
      </c>
      <c r="D1944" t="s">
        <v>264</v>
      </c>
      <c r="E1944" t="str">
        <f t="shared" si="280"/>
        <v>04</v>
      </c>
      <c r="F1944" t="str">
        <f>"002"</f>
        <v>002</v>
      </c>
      <c r="G1944" t="str">
        <f>""</f>
        <v/>
      </c>
      <c r="H1944" t="s">
        <v>0</v>
      </c>
      <c r="I1944" t="s">
        <v>1586</v>
      </c>
      <c r="J1944" t="s">
        <v>4747</v>
      </c>
      <c r="K1944" t="str">
        <f t="shared" si="277"/>
        <v>11500</v>
      </c>
    </row>
    <row r="1945" spans="1:11" customFormat="1" x14ac:dyDescent="0.25">
      <c r="A1945" t="str">
        <f t="shared" si="279"/>
        <v>11</v>
      </c>
      <c r="B1945" t="s">
        <v>237</v>
      </c>
      <c r="C1945" t="str">
        <f t="shared" si="276"/>
        <v>027</v>
      </c>
      <c r="D1945" t="s">
        <v>264</v>
      </c>
      <c r="E1945" t="str">
        <f t="shared" si="280"/>
        <v>04</v>
      </c>
      <c r="F1945" t="str">
        <f>"003"</f>
        <v>003</v>
      </c>
      <c r="G1945" t="str">
        <f>""</f>
        <v/>
      </c>
      <c r="H1945" t="s">
        <v>1</v>
      </c>
      <c r="I1945" t="s">
        <v>1586</v>
      </c>
      <c r="J1945" t="s">
        <v>4747</v>
      </c>
      <c r="K1945" t="str">
        <f t="shared" si="277"/>
        <v>11500</v>
      </c>
    </row>
    <row r="1946" spans="1:11" customFormat="1" x14ac:dyDescent="0.25">
      <c r="A1946" t="str">
        <f t="shared" si="279"/>
        <v>11</v>
      </c>
      <c r="B1946" t="s">
        <v>237</v>
      </c>
      <c r="C1946" t="str">
        <f t="shared" si="276"/>
        <v>027</v>
      </c>
      <c r="D1946" t="s">
        <v>264</v>
      </c>
      <c r="E1946" t="str">
        <f t="shared" si="280"/>
        <v>04</v>
      </c>
      <c r="F1946" t="str">
        <f>"003"</f>
        <v>003</v>
      </c>
      <c r="G1946" t="str">
        <f>""</f>
        <v/>
      </c>
      <c r="H1946" t="s">
        <v>0</v>
      </c>
      <c r="I1946" t="s">
        <v>1586</v>
      </c>
      <c r="J1946" t="s">
        <v>4747</v>
      </c>
      <c r="K1946" t="str">
        <f t="shared" si="277"/>
        <v>11500</v>
      </c>
    </row>
    <row r="1947" spans="1:11" customFormat="1" x14ac:dyDescent="0.25">
      <c r="A1947" t="str">
        <f t="shared" si="279"/>
        <v>11</v>
      </c>
      <c r="B1947" t="s">
        <v>237</v>
      </c>
      <c r="C1947" t="str">
        <f t="shared" si="276"/>
        <v>027</v>
      </c>
      <c r="D1947" t="s">
        <v>264</v>
      </c>
      <c r="E1947" t="str">
        <f t="shared" si="280"/>
        <v>04</v>
      </c>
      <c r="F1947" t="str">
        <f>"004"</f>
        <v>004</v>
      </c>
      <c r="G1947" t="str">
        <f>""</f>
        <v/>
      </c>
      <c r="H1947" t="s">
        <v>1</v>
      </c>
      <c r="I1947" t="s">
        <v>1586</v>
      </c>
      <c r="J1947" t="s">
        <v>4747</v>
      </c>
      <c r="K1947" t="str">
        <f t="shared" si="277"/>
        <v>11500</v>
      </c>
    </row>
    <row r="1948" spans="1:11" customFormat="1" x14ac:dyDescent="0.25">
      <c r="A1948" t="str">
        <f t="shared" si="279"/>
        <v>11</v>
      </c>
      <c r="B1948" t="s">
        <v>237</v>
      </c>
      <c r="C1948" t="str">
        <f t="shared" si="276"/>
        <v>027</v>
      </c>
      <c r="D1948" t="s">
        <v>264</v>
      </c>
      <c r="E1948" t="str">
        <f t="shared" si="280"/>
        <v>04</v>
      </c>
      <c r="F1948" t="str">
        <f>"004"</f>
        <v>004</v>
      </c>
      <c r="G1948" t="str">
        <f>""</f>
        <v/>
      </c>
      <c r="H1948" t="s">
        <v>0</v>
      </c>
      <c r="I1948" t="s">
        <v>1586</v>
      </c>
      <c r="J1948" t="s">
        <v>4747</v>
      </c>
      <c r="K1948" t="str">
        <f t="shared" si="277"/>
        <v>11500</v>
      </c>
    </row>
    <row r="1949" spans="1:11" customFormat="1" x14ac:dyDescent="0.25">
      <c r="A1949" t="str">
        <f t="shared" si="279"/>
        <v>11</v>
      </c>
      <c r="B1949" t="s">
        <v>237</v>
      </c>
      <c r="C1949" t="str">
        <f t="shared" ref="C1949:C2003" si="281">"028"</f>
        <v>028</v>
      </c>
      <c r="D1949" t="s">
        <v>265</v>
      </c>
      <c r="E1949" t="str">
        <f t="shared" ref="E1949:E1960" si="282">"01"</f>
        <v>01</v>
      </c>
      <c r="F1949" t="str">
        <f>"001"</f>
        <v>001</v>
      </c>
      <c r="G1949" t="str">
        <f>""</f>
        <v/>
      </c>
      <c r="H1949" t="s">
        <v>1</v>
      </c>
      <c r="I1949" t="s">
        <v>1587</v>
      </c>
      <c r="J1949" t="s">
        <v>4748</v>
      </c>
      <c r="K1949" t="str">
        <f t="shared" ref="K1949:K1981" si="283">"11510"</f>
        <v>11510</v>
      </c>
    </row>
    <row r="1950" spans="1:11" customFormat="1" x14ac:dyDescent="0.25">
      <c r="A1950" t="str">
        <f t="shared" si="279"/>
        <v>11</v>
      </c>
      <c r="B1950" t="s">
        <v>237</v>
      </c>
      <c r="C1950" t="str">
        <f t="shared" si="281"/>
        <v>028</v>
      </c>
      <c r="D1950" t="s">
        <v>265</v>
      </c>
      <c r="E1950" t="str">
        <f t="shared" si="282"/>
        <v>01</v>
      </c>
      <c r="F1950" t="str">
        <f>"001"</f>
        <v>001</v>
      </c>
      <c r="G1950" t="str">
        <f>""</f>
        <v/>
      </c>
      <c r="H1950" t="s">
        <v>0</v>
      </c>
      <c r="I1950" t="s">
        <v>1587</v>
      </c>
      <c r="J1950" t="s">
        <v>4748</v>
      </c>
      <c r="K1950" t="str">
        <f t="shared" si="283"/>
        <v>11510</v>
      </c>
    </row>
    <row r="1951" spans="1:11" customFormat="1" x14ac:dyDescent="0.25">
      <c r="A1951" t="str">
        <f t="shared" si="279"/>
        <v>11</v>
      </c>
      <c r="B1951" t="s">
        <v>237</v>
      </c>
      <c r="C1951" t="str">
        <f t="shared" si="281"/>
        <v>028</v>
      </c>
      <c r="D1951" t="s">
        <v>265</v>
      </c>
      <c r="E1951" t="str">
        <f t="shared" si="282"/>
        <v>01</v>
      </c>
      <c r="F1951" t="str">
        <f>"002"</f>
        <v>002</v>
      </c>
      <c r="G1951" t="str">
        <f>""</f>
        <v/>
      </c>
      <c r="H1951" t="s">
        <v>3</v>
      </c>
      <c r="I1951" t="s">
        <v>1588</v>
      </c>
      <c r="J1951" t="s">
        <v>4749</v>
      </c>
      <c r="K1951" t="str">
        <f t="shared" si="283"/>
        <v>11510</v>
      </c>
    </row>
    <row r="1952" spans="1:11" customFormat="1" x14ac:dyDescent="0.25">
      <c r="A1952" t="str">
        <f t="shared" si="279"/>
        <v>11</v>
      </c>
      <c r="B1952" t="s">
        <v>237</v>
      </c>
      <c r="C1952" t="str">
        <f t="shared" si="281"/>
        <v>028</v>
      </c>
      <c r="D1952" t="s">
        <v>265</v>
      </c>
      <c r="E1952" t="str">
        <f t="shared" si="282"/>
        <v>01</v>
      </c>
      <c r="F1952" t="str">
        <f>"003"</f>
        <v>003</v>
      </c>
      <c r="G1952" t="str">
        <f>""</f>
        <v/>
      </c>
      <c r="H1952" t="s">
        <v>3</v>
      </c>
      <c r="I1952" t="s">
        <v>1587</v>
      </c>
      <c r="J1952" t="s">
        <v>4748</v>
      </c>
      <c r="K1952" t="str">
        <f t="shared" si="283"/>
        <v>11510</v>
      </c>
    </row>
    <row r="1953" spans="1:11" customFormat="1" x14ac:dyDescent="0.25">
      <c r="A1953" t="str">
        <f t="shared" si="279"/>
        <v>11</v>
      </c>
      <c r="B1953" t="s">
        <v>237</v>
      </c>
      <c r="C1953" t="str">
        <f t="shared" si="281"/>
        <v>028</v>
      </c>
      <c r="D1953" t="s">
        <v>265</v>
      </c>
      <c r="E1953" t="str">
        <f t="shared" si="282"/>
        <v>01</v>
      </c>
      <c r="F1953" t="str">
        <f>"004"</f>
        <v>004</v>
      </c>
      <c r="G1953" t="str">
        <f>""</f>
        <v/>
      </c>
      <c r="H1953" t="s">
        <v>1</v>
      </c>
      <c r="I1953" t="s">
        <v>1589</v>
      </c>
      <c r="J1953" t="s">
        <v>4750</v>
      </c>
      <c r="K1953" t="str">
        <f t="shared" si="283"/>
        <v>11510</v>
      </c>
    </row>
    <row r="1954" spans="1:11" customFormat="1" x14ac:dyDescent="0.25">
      <c r="A1954" t="str">
        <f t="shared" si="279"/>
        <v>11</v>
      </c>
      <c r="B1954" t="s">
        <v>237</v>
      </c>
      <c r="C1954" t="str">
        <f t="shared" si="281"/>
        <v>028</v>
      </c>
      <c r="D1954" t="s">
        <v>265</v>
      </c>
      <c r="E1954" t="str">
        <f t="shared" si="282"/>
        <v>01</v>
      </c>
      <c r="F1954" t="str">
        <f>"004"</f>
        <v>004</v>
      </c>
      <c r="G1954" t="str">
        <f>""</f>
        <v/>
      </c>
      <c r="H1954" t="s">
        <v>0</v>
      </c>
      <c r="I1954" t="s">
        <v>1589</v>
      </c>
      <c r="J1954" t="s">
        <v>4750</v>
      </c>
      <c r="K1954" t="str">
        <f t="shared" si="283"/>
        <v>11510</v>
      </c>
    </row>
    <row r="1955" spans="1:11" customFormat="1" x14ac:dyDescent="0.25">
      <c r="A1955" t="str">
        <f t="shared" si="279"/>
        <v>11</v>
      </c>
      <c r="B1955" t="s">
        <v>237</v>
      </c>
      <c r="C1955" t="str">
        <f t="shared" si="281"/>
        <v>028</v>
      </c>
      <c r="D1955" t="s">
        <v>265</v>
      </c>
      <c r="E1955" t="str">
        <f t="shared" si="282"/>
        <v>01</v>
      </c>
      <c r="F1955" t="str">
        <f>"005"</f>
        <v>005</v>
      </c>
      <c r="G1955" t="str">
        <f>""</f>
        <v/>
      </c>
      <c r="H1955" t="s">
        <v>1</v>
      </c>
      <c r="I1955" t="s">
        <v>1588</v>
      </c>
      <c r="J1955" t="s">
        <v>4749</v>
      </c>
      <c r="K1955" t="str">
        <f t="shared" si="283"/>
        <v>11510</v>
      </c>
    </row>
    <row r="1956" spans="1:11" customFormat="1" x14ac:dyDescent="0.25">
      <c r="A1956" t="str">
        <f t="shared" si="279"/>
        <v>11</v>
      </c>
      <c r="B1956" t="s">
        <v>237</v>
      </c>
      <c r="C1956" t="str">
        <f t="shared" si="281"/>
        <v>028</v>
      </c>
      <c r="D1956" t="s">
        <v>265</v>
      </c>
      <c r="E1956" t="str">
        <f t="shared" si="282"/>
        <v>01</v>
      </c>
      <c r="F1956" t="str">
        <f>"005"</f>
        <v>005</v>
      </c>
      <c r="G1956" t="str">
        <f>""</f>
        <v/>
      </c>
      <c r="H1956" t="s">
        <v>0</v>
      </c>
      <c r="I1956" t="s">
        <v>1588</v>
      </c>
      <c r="J1956" t="s">
        <v>4749</v>
      </c>
      <c r="K1956" t="str">
        <f t="shared" si="283"/>
        <v>11510</v>
      </c>
    </row>
    <row r="1957" spans="1:11" customFormat="1" x14ac:dyDescent="0.25">
      <c r="A1957" t="str">
        <f t="shared" si="279"/>
        <v>11</v>
      </c>
      <c r="B1957" t="s">
        <v>237</v>
      </c>
      <c r="C1957" t="str">
        <f t="shared" si="281"/>
        <v>028</v>
      </c>
      <c r="D1957" t="s">
        <v>265</v>
      </c>
      <c r="E1957" t="str">
        <f t="shared" si="282"/>
        <v>01</v>
      </c>
      <c r="F1957" t="str">
        <f>"006"</f>
        <v>006</v>
      </c>
      <c r="G1957" t="str">
        <f>""</f>
        <v/>
      </c>
      <c r="H1957" t="s">
        <v>3</v>
      </c>
      <c r="I1957" t="s">
        <v>1587</v>
      </c>
      <c r="J1957" t="s">
        <v>4748</v>
      </c>
      <c r="K1957" t="str">
        <f t="shared" si="283"/>
        <v>11510</v>
      </c>
    </row>
    <row r="1958" spans="1:11" customFormat="1" x14ac:dyDescent="0.25">
      <c r="A1958" t="str">
        <f t="shared" si="279"/>
        <v>11</v>
      </c>
      <c r="B1958" t="s">
        <v>237</v>
      </c>
      <c r="C1958" t="str">
        <f t="shared" si="281"/>
        <v>028</v>
      </c>
      <c r="D1958" t="s">
        <v>265</v>
      </c>
      <c r="E1958" t="str">
        <f t="shared" si="282"/>
        <v>01</v>
      </c>
      <c r="F1958" t="str">
        <f>"007"</f>
        <v>007</v>
      </c>
      <c r="G1958" t="str">
        <f>""</f>
        <v/>
      </c>
      <c r="H1958" t="s">
        <v>1</v>
      </c>
      <c r="I1958" t="s">
        <v>1590</v>
      </c>
      <c r="J1958" t="s">
        <v>4751</v>
      </c>
      <c r="K1958" t="str">
        <f t="shared" si="283"/>
        <v>11510</v>
      </c>
    </row>
    <row r="1959" spans="1:11" customFormat="1" x14ac:dyDescent="0.25">
      <c r="A1959" t="str">
        <f t="shared" si="279"/>
        <v>11</v>
      </c>
      <c r="B1959" t="s">
        <v>237</v>
      </c>
      <c r="C1959" t="str">
        <f t="shared" si="281"/>
        <v>028</v>
      </c>
      <c r="D1959" t="s">
        <v>265</v>
      </c>
      <c r="E1959" t="str">
        <f t="shared" si="282"/>
        <v>01</v>
      </c>
      <c r="F1959" t="str">
        <f>"007"</f>
        <v>007</v>
      </c>
      <c r="G1959" t="str">
        <f>""</f>
        <v/>
      </c>
      <c r="H1959" t="s">
        <v>0</v>
      </c>
      <c r="I1959" t="s">
        <v>1590</v>
      </c>
      <c r="J1959" t="s">
        <v>4751</v>
      </c>
      <c r="K1959" t="str">
        <f t="shared" si="283"/>
        <v>11510</v>
      </c>
    </row>
    <row r="1960" spans="1:11" customFormat="1" x14ac:dyDescent="0.25">
      <c r="A1960" t="str">
        <f t="shared" si="279"/>
        <v>11</v>
      </c>
      <c r="B1960" t="s">
        <v>237</v>
      </c>
      <c r="C1960" t="str">
        <f t="shared" si="281"/>
        <v>028</v>
      </c>
      <c r="D1960" t="s">
        <v>265</v>
      </c>
      <c r="E1960" t="str">
        <f t="shared" si="282"/>
        <v>01</v>
      </c>
      <c r="F1960" t="str">
        <f>"008"</f>
        <v>008</v>
      </c>
      <c r="G1960" t="str">
        <f>""</f>
        <v/>
      </c>
      <c r="H1960" t="s">
        <v>3</v>
      </c>
      <c r="I1960" t="s">
        <v>1590</v>
      </c>
      <c r="J1960" t="s">
        <v>4751</v>
      </c>
      <c r="K1960" t="str">
        <f t="shared" si="283"/>
        <v>11510</v>
      </c>
    </row>
    <row r="1961" spans="1:11" customFormat="1" x14ac:dyDescent="0.25">
      <c r="A1961" t="str">
        <f t="shared" si="279"/>
        <v>11</v>
      </c>
      <c r="B1961" t="s">
        <v>237</v>
      </c>
      <c r="C1961" t="str">
        <f t="shared" si="281"/>
        <v>028</v>
      </c>
      <c r="D1961" t="s">
        <v>265</v>
      </c>
      <c r="E1961" t="str">
        <f>"02"</f>
        <v>02</v>
      </c>
      <c r="F1961" t="str">
        <f>"001"</f>
        <v>001</v>
      </c>
      <c r="G1961" t="str">
        <f>""</f>
        <v/>
      </c>
      <c r="H1961" t="s">
        <v>3</v>
      </c>
      <c r="I1961" t="s">
        <v>1587</v>
      </c>
      <c r="J1961" t="s">
        <v>4748</v>
      </c>
      <c r="K1961" t="str">
        <f t="shared" si="283"/>
        <v>11510</v>
      </c>
    </row>
    <row r="1962" spans="1:11" customFormat="1" x14ac:dyDescent="0.25">
      <c r="A1962" t="str">
        <f t="shared" si="279"/>
        <v>11</v>
      </c>
      <c r="B1962" t="s">
        <v>237</v>
      </c>
      <c r="C1962" t="str">
        <f t="shared" si="281"/>
        <v>028</v>
      </c>
      <c r="D1962" t="s">
        <v>265</v>
      </c>
      <c r="E1962" t="str">
        <f>"02"</f>
        <v>02</v>
      </c>
      <c r="F1962" t="str">
        <f>"002"</f>
        <v>002</v>
      </c>
      <c r="G1962" t="str">
        <f>""</f>
        <v/>
      </c>
      <c r="H1962" t="s">
        <v>3</v>
      </c>
      <c r="I1962" t="s">
        <v>1587</v>
      </c>
      <c r="J1962" t="s">
        <v>4748</v>
      </c>
      <c r="K1962" t="str">
        <f t="shared" si="283"/>
        <v>11510</v>
      </c>
    </row>
    <row r="1963" spans="1:11" customFormat="1" x14ac:dyDescent="0.25">
      <c r="A1963" t="str">
        <f t="shared" si="279"/>
        <v>11</v>
      </c>
      <c r="B1963" t="s">
        <v>237</v>
      </c>
      <c r="C1963" t="str">
        <f t="shared" si="281"/>
        <v>028</v>
      </c>
      <c r="D1963" t="s">
        <v>265</v>
      </c>
      <c r="E1963" t="str">
        <f>"02"</f>
        <v>02</v>
      </c>
      <c r="F1963" t="str">
        <f>"003"</f>
        <v>003</v>
      </c>
      <c r="G1963" t="str">
        <f>""</f>
        <v/>
      </c>
      <c r="H1963" t="s">
        <v>3</v>
      </c>
      <c r="I1963" t="s">
        <v>1589</v>
      </c>
      <c r="J1963" t="s">
        <v>4750</v>
      </c>
      <c r="K1963" t="str">
        <f t="shared" si="283"/>
        <v>11510</v>
      </c>
    </row>
    <row r="1964" spans="1:11" customFormat="1" x14ac:dyDescent="0.25">
      <c r="A1964" t="str">
        <f t="shared" si="279"/>
        <v>11</v>
      </c>
      <c r="B1964" t="s">
        <v>237</v>
      </c>
      <c r="C1964" t="str">
        <f t="shared" si="281"/>
        <v>028</v>
      </c>
      <c r="D1964" t="s">
        <v>265</v>
      </c>
      <c r="E1964" t="str">
        <f t="shared" ref="E1964:E1981" si="284">"03"</f>
        <v>03</v>
      </c>
      <c r="F1964" t="str">
        <f>"001"</f>
        <v>001</v>
      </c>
      <c r="G1964" t="str">
        <f>""</f>
        <v/>
      </c>
      <c r="H1964" t="s">
        <v>1</v>
      </c>
      <c r="I1964" t="s">
        <v>1587</v>
      </c>
      <c r="J1964" t="s">
        <v>4748</v>
      </c>
      <c r="K1964" t="str">
        <f t="shared" si="283"/>
        <v>11510</v>
      </c>
    </row>
    <row r="1965" spans="1:11" customFormat="1" x14ac:dyDescent="0.25">
      <c r="A1965" t="str">
        <f t="shared" si="279"/>
        <v>11</v>
      </c>
      <c r="B1965" t="s">
        <v>237</v>
      </c>
      <c r="C1965" t="str">
        <f t="shared" si="281"/>
        <v>028</v>
      </c>
      <c r="D1965" t="s">
        <v>265</v>
      </c>
      <c r="E1965" t="str">
        <f t="shared" si="284"/>
        <v>03</v>
      </c>
      <c r="F1965" t="str">
        <f>"001"</f>
        <v>001</v>
      </c>
      <c r="G1965" t="str">
        <f>""</f>
        <v/>
      </c>
      <c r="H1965" t="s">
        <v>0</v>
      </c>
      <c r="I1965" t="s">
        <v>1587</v>
      </c>
      <c r="J1965" t="s">
        <v>4748</v>
      </c>
      <c r="K1965" t="str">
        <f t="shared" si="283"/>
        <v>11510</v>
      </c>
    </row>
    <row r="1966" spans="1:11" customFormat="1" x14ac:dyDescent="0.25">
      <c r="A1966" t="str">
        <f t="shared" si="279"/>
        <v>11</v>
      </c>
      <c r="B1966" t="s">
        <v>237</v>
      </c>
      <c r="C1966" t="str">
        <f t="shared" si="281"/>
        <v>028</v>
      </c>
      <c r="D1966" t="s">
        <v>265</v>
      </c>
      <c r="E1966" t="str">
        <f t="shared" si="284"/>
        <v>03</v>
      </c>
      <c r="F1966" t="str">
        <f>"003"</f>
        <v>003</v>
      </c>
      <c r="G1966" t="str">
        <f>""</f>
        <v/>
      </c>
      <c r="H1966" t="s">
        <v>1</v>
      </c>
      <c r="I1966" t="s">
        <v>1591</v>
      </c>
      <c r="J1966" t="s">
        <v>4752</v>
      </c>
      <c r="K1966" t="str">
        <f t="shared" si="283"/>
        <v>11510</v>
      </c>
    </row>
    <row r="1967" spans="1:11" customFormat="1" x14ac:dyDescent="0.25">
      <c r="A1967" t="str">
        <f t="shared" si="279"/>
        <v>11</v>
      </c>
      <c r="B1967" t="s">
        <v>237</v>
      </c>
      <c r="C1967" t="str">
        <f t="shared" si="281"/>
        <v>028</v>
      </c>
      <c r="D1967" t="s">
        <v>265</v>
      </c>
      <c r="E1967" t="str">
        <f t="shared" si="284"/>
        <v>03</v>
      </c>
      <c r="F1967" t="str">
        <f>"003"</f>
        <v>003</v>
      </c>
      <c r="G1967" t="str">
        <f>""</f>
        <v/>
      </c>
      <c r="H1967" t="s">
        <v>0</v>
      </c>
      <c r="I1967" t="s">
        <v>1591</v>
      </c>
      <c r="J1967" t="s">
        <v>4752</v>
      </c>
      <c r="K1967" t="str">
        <f t="shared" si="283"/>
        <v>11510</v>
      </c>
    </row>
    <row r="1968" spans="1:11" customFormat="1" x14ac:dyDescent="0.25">
      <c r="A1968" t="str">
        <f t="shared" si="279"/>
        <v>11</v>
      </c>
      <c r="B1968" t="s">
        <v>237</v>
      </c>
      <c r="C1968" t="str">
        <f t="shared" si="281"/>
        <v>028</v>
      </c>
      <c r="D1968" t="s">
        <v>265</v>
      </c>
      <c r="E1968" t="str">
        <f t="shared" si="284"/>
        <v>03</v>
      </c>
      <c r="F1968" t="str">
        <f>"004"</f>
        <v>004</v>
      </c>
      <c r="G1968" t="str">
        <f>""</f>
        <v/>
      </c>
      <c r="H1968" t="s">
        <v>1</v>
      </c>
      <c r="I1968" t="s">
        <v>1591</v>
      </c>
      <c r="J1968" t="s">
        <v>4752</v>
      </c>
      <c r="K1968" t="str">
        <f t="shared" si="283"/>
        <v>11510</v>
      </c>
    </row>
    <row r="1969" spans="1:11" customFormat="1" x14ac:dyDescent="0.25">
      <c r="A1969" t="str">
        <f t="shared" si="279"/>
        <v>11</v>
      </c>
      <c r="B1969" t="s">
        <v>237</v>
      </c>
      <c r="C1969" t="str">
        <f t="shared" si="281"/>
        <v>028</v>
      </c>
      <c r="D1969" t="s">
        <v>265</v>
      </c>
      <c r="E1969" t="str">
        <f t="shared" si="284"/>
        <v>03</v>
      </c>
      <c r="F1969" t="str">
        <f>"004"</f>
        <v>004</v>
      </c>
      <c r="G1969" t="str">
        <f>""</f>
        <v/>
      </c>
      <c r="H1969" t="s">
        <v>0</v>
      </c>
      <c r="I1969" t="s">
        <v>1591</v>
      </c>
      <c r="J1969" t="s">
        <v>4752</v>
      </c>
      <c r="K1969" t="str">
        <f t="shared" si="283"/>
        <v>11510</v>
      </c>
    </row>
    <row r="1970" spans="1:11" customFormat="1" x14ac:dyDescent="0.25">
      <c r="A1970" t="str">
        <f t="shared" si="279"/>
        <v>11</v>
      </c>
      <c r="B1970" t="s">
        <v>237</v>
      </c>
      <c r="C1970" t="str">
        <f t="shared" si="281"/>
        <v>028</v>
      </c>
      <c r="D1970" t="s">
        <v>265</v>
      </c>
      <c r="E1970" t="str">
        <f t="shared" si="284"/>
        <v>03</v>
      </c>
      <c r="F1970" t="str">
        <f>"005"</f>
        <v>005</v>
      </c>
      <c r="G1970" t="str">
        <f>""</f>
        <v/>
      </c>
      <c r="H1970" t="s">
        <v>1</v>
      </c>
      <c r="I1970" t="s">
        <v>1592</v>
      </c>
      <c r="J1970" t="s">
        <v>4753</v>
      </c>
      <c r="K1970" t="str">
        <f t="shared" si="283"/>
        <v>11510</v>
      </c>
    </row>
    <row r="1971" spans="1:11" customFormat="1" x14ac:dyDescent="0.25">
      <c r="A1971" t="str">
        <f t="shared" si="279"/>
        <v>11</v>
      </c>
      <c r="B1971" t="s">
        <v>237</v>
      </c>
      <c r="C1971" t="str">
        <f t="shared" si="281"/>
        <v>028</v>
      </c>
      <c r="D1971" t="s">
        <v>265</v>
      </c>
      <c r="E1971" t="str">
        <f t="shared" si="284"/>
        <v>03</v>
      </c>
      <c r="F1971" t="str">
        <f>"005"</f>
        <v>005</v>
      </c>
      <c r="G1971" t="str">
        <f>""</f>
        <v/>
      </c>
      <c r="H1971" t="s">
        <v>0</v>
      </c>
      <c r="I1971" t="s">
        <v>1592</v>
      </c>
      <c r="J1971" t="s">
        <v>4753</v>
      </c>
      <c r="K1971" t="str">
        <f t="shared" si="283"/>
        <v>11510</v>
      </c>
    </row>
    <row r="1972" spans="1:11" customFormat="1" x14ac:dyDescent="0.25">
      <c r="A1972" t="str">
        <f t="shared" si="279"/>
        <v>11</v>
      </c>
      <c r="B1972" t="s">
        <v>237</v>
      </c>
      <c r="C1972" t="str">
        <f t="shared" si="281"/>
        <v>028</v>
      </c>
      <c r="D1972" t="s">
        <v>265</v>
      </c>
      <c r="E1972" t="str">
        <f t="shared" si="284"/>
        <v>03</v>
      </c>
      <c r="F1972" t="str">
        <f>"006"</f>
        <v>006</v>
      </c>
      <c r="G1972" t="str">
        <f>""</f>
        <v/>
      </c>
      <c r="H1972" t="s">
        <v>1</v>
      </c>
      <c r="I1972" t="s">
        <v>1593</v>
      </c>
      <c r="J1972" t="s">
        <v>4754</v>
      </c>
      <c r="K1972" t="str">
        <f t="shared" si="283"/>
        <v>11510</v>
      </c>
    </row>
    <row r="1973" spans="1:11" customFormat="1" x14ac:dyDescent="0.25">
      <c r="A1973" t="str">
        <f t="shared" si="279"/>
        <v>11</v>
      </c>
      <c r="B1973" t="s">
        <v>237</v>
      </c>
      <c r="C1973" t="str">
        <f t="shared" si="281"/>
        <v>028</v>
      </c>
      <c r="D1973" t="s">
        <v>265</v>
      </c>
      <c r="E1973" t="str">
        <f t="shared" si="284"/>
        <v>03</v>
      </c>
      <c r="F1973" t="str">
        <f>"006"</f>
        <v>006</v>
      </c>
      <c r="G1973" t="str">
        <f>""</f>
        <v/>
      </c>
      <c r="H1973" t="s">
        <v>0</v>
      </c>
      <c r="I1973" t="s">
        <v>1593</v>
      </c>
      <c r="J1973" t="s">
        <v>4754</v>
      </c>
      <c r="K1973" t="str">
        <f t="shared" si="283"/>
        <v>11510</v>
      </c>
    </row>
    <row r="1974" spans="1:11" customFormat="1" x14ac:dyDescent="0.25">
      <c r="A1974" t="str">
        <f t="shared" si="279"/>
        <v>11</v>
      </c>
      <c r="B1974" t="s">
        <v>237</v>
      </c>
      <c r="C1974" t="str">
        <f t="shared" si="281"/>
        <v>028</v>
      </c>
      <c r="D1974" t="s">
        <v>265</v>
      </c>
      <c r="E1974" t="str">
        <f t="shared" si="284"/>
        <v>03</v>
      </c>
      <c r="F1974" t="str">
        <f>"007"</f>
        <v>007</v>
      </c>
      <c r="G1974" t="str">
        <f>""</f>
        <v/>
      </c>
      <c r="H1974" t="s">
        <v>1</v>
      </c>
      <c r="I1974" t="s">
        <v>1591</v>
      </c>
      <c r="J1974" t="s">
        <v>4752</v>
      </c>
      <c r="K1974" t="str">
        <f t="shared" si="283"/>
        <v>11510</v>
      </c>
    </row>
    <row r="1975" spans="1:11" customFormat="1" x14ac:dyDescent="0.25">
      <c r="A1975" t="str">
        <f t="shared" si="279"/>
        <v>11</v>
      </c>
      <c r="B1975" t="s">
        <v>237</v>
      </c>
      <c r="C1975" t="str">
        <f t="shared" si="281"/>
        <v>028</v>
      </c>
      <c r="D1975" t="s">
        <v>265</v>
      </c>
      <c r="E1975" t="str">
        <f t="shared" si="284"/>
        <v>03</v>
      </c>
      <c r="F1975" t="str">
        <f>"007"</f>
        <v>007</v>
      </c>
      <c r="G1975" t="str">
        <f>""</f>
        <v/>
      </c>
      <c r="H1975" t="s">
        <v>0</v>
      </c>
      <c r="I1975" t="s">
        <v>1591</v>
      </c>
      <c r="J1975" t="s">
        <v>4752</v>
      </c>
      <c r="K1975" t="str">
        <f t="shared" si="283"/>
        <v>11510</v>
      </c>
    </row>
    <row r="1976" spans="1:11" customFormat="1" x14ac:dyDescent="0.25">
      <c r="A1976" t="str">
        <f t="shared" si="279"/>
        <v>11</v>
      </c>
      <c r="B1976" t="s">
        <v>237</v>
      </c>
      <c r="C1976" t="str">
        <f t="shared" si="281"/>
        <v>028</v>
      </c>
      <c r="D1976" t="s">
        <v>265</v>
      </c>
      <c r="E1976" t="str">
        <f t="shared" si="284"/>
        <v>03</v>
      </c>
      <c r="F1976" t="str">
        <f>"008"</f>
        <v>008</v>
      </c>
      <c r="G1976" t="str">
        <f>""</f>
        <v/>
      </c>
      <c r="H1976" t="s">
        <v>1</v>
      </c>
      <c r="I1976" t="s">
        <v>1589</v>
      </c>
      <c r="J1976" t="s">
        <v>4750</v>
      </c>
      <c r="K1976" t="str">
        <f t="shared" si="283"/>
        <v>11510</v>
      </c>
    </row>
    <row r="1977" spans="1:11" customFormat="1" x14ac:dyDescent="0.25">
      <c r="A1977" t="str">
        <f t="shared" si="279"/>
        <v>11</v>
      </c>
      <c r="B1977" t="s">
        <v>237</v>
      </c>
      <c r="C1977" t="str">
        <f t="shared" si="281"/>
        <v>028</v>
      </c>
      <c r="D1977" t="s">
        <v>265</v>
      </c>
      <c r="E1977" t="str">
        <f t="shared" si="284"/>
        <v>03</v>
      </c>
      <c r="F1977" t="str">
        <f>"008"</f>
        <v>008</v>
      </c>
      <c r="G1977" t="str">
        <f>""</f>
        <v/>
      </c>
      <c r="H1977" t="s">
        <v>0</v>
      </c>
      <c r="I1977" t="s">
        <v>1589</v>
      </c>
      <c r="J1977" t="s">
        <v>4750</v>
      </c>
      <c r="K1977" t="str">
        <f t="shared" si="283"/>
        <v>11510</v>
      </c>
    </row>
    <row r="1978" spans="1:11" customFormat="1" x14ac:dyDescent="0.25">
      <c r="A1978" t="str">
        <f t="shared" si="279"/>
        <v>11</v>
      </c>
      <c r="B1978" t="s">
        <v>237</v>
      </c>
      <c r="C1978" t="str">
        <f t="shared" si="281"/>
        <v>028</v>
      </c>
      <c r="D1978" t="s">
        <v>265</v>
      </c>
      <c r="E1978" t="str">
        <f t="shared" si="284"/>
        <v>03</v>
      </c>
      <c r="F1978" t="str">
        <f>"009"</f>
        <v>009</v>
      </c>
      <c r="G1978" t="str">
        <f>""</f>
        <v/>
      </c>
      <c r="H1978" t="s">
        <v>1</v>
      </c>
      <c r="I1978" t="s">
        <v>1587</v>
      </c>
      <c r="J1978" t="s">
        <v>4748</v>
      </c>
      <c r="K1978" t="str">
        <f t="shared" si="283"/>
        <v>11510</v>
      </c>
    </row>
    <row r="1979" spans="1:11" customFormat="1" x14ac:dyDescent="0.25">
      <c r="A1979" t="str">
        <f t="shared" si="279"/>
        <v>11</v>
      </c>
      <c r="B1979" t="s">
        <v>237</v>
      </c>
      <c r="C1979" t="str">
        <f t="shared" si="281"/>
        <v>028</v>
      </c>
      <c r="D1979" t="s">
        <v>265</v>
      </c>
      <c r="E1979" t="str">
        <f t="shared" si="284"/>
        <v>03</v>
      </c>
      <c r="F1979" t="str">
        <f>"009"</f>
        <v>009</v>
      </c>
      <c r="G1979" t="str">
        <f>""</f>
        <v/>
      </c>
      <c r="H1979" t="s">
        <v>0</v>
      </c>
      <c r="I1979" t="s">
        <v>1587</v>
      </c>
      <c r="J1979" t="s">
        <v>4748</v>
      </c>
      <c r="K1979" t="str">
        <f t="shared" si="283"/>
        <v>11510</v>
      </c>
    </row>
    <row r="1980" spans="1:11" customFormat="1" x14ac:dyDescent="0.25">
      <c r="A1980" t="str">
        <f t="shared" si="279"/>
        <v>11</v>
      </c>
      <c r="B1980" t="s">
        <v>237</v>
      </c>
      <c r="C1980" t="str">
        <f t="shared" si="281"/>
        <v>028</v>
      </c>
      <c r="D1980" t="s">
        <v>265</v>
      </c>
      <c r="E1980" t="str">
        <f t="shared" si="284"/>
        <v>03</v>
      </c>
      <c r="F1980" t="str">
        <f>"010"</f>
        <v>010</v>
      </c>
      <c r="G1980" t="str">
        <f>""</f>
        <v/>
      </c>
      <c r="H1980" t="s">
        <v>1</v>
      </c>
      <c r="I1980" t="s">
        <v>1592</v>
      </c>
      <c r="J1980" t="s">
        <v>4753</v>
      </c>
      <c r="K1980" t="str">
        <f t="shared" si="283"/>
        <v>11510</v>
      </c>
    </row>
    <row r="1981" spans="1:11" customFormat="1" x14ac:dyDescent="0.25">
      <c r="A1981" t="str">
        <f t="shared" si="279"/>
        <v>11</v>
      </c>
      <c r="B1981" t="s">
        <v>237</v>
      </c>
      <c r="C1981" t="str">
        <f t="shared" si="281"/>
        <v>028</v>
      </c>
      <c r="D1981" t="s">
        <v>265</v>
      </c>
      <c r="E1981" t="str">
        <f t="shared" si="284"/>
        <v>03</v>
      </c>
      <c r="F1981" t="str">
        <f>"010"</f>
        <v>010</v>
      </c>
      <c r="G1981" t="str">
        <f>""</f>
        <v/>
      </c>
      <c r="H1981" t="s">
        <v>0</v>
      </c>
      <c r="I1981" t="s">
        <v>1592</v>
      </c>
      <c r="J1981" t="s">
        <v>4753</v>
      </c>
      <c r="K1981" t="str">
        <f t="shared" si="283"/>
        <v>11510</v>
      </c>
    </row>
    <row r="1982" spans="1:11" customFormat="1" x14ac:dyDescent="0.25">
      <c r="A1982" t="str">
        <f t="shared" si="279"/>
        <v>11</v>
      </c>
      <c r="B1982" t="s">
        <v>237</v>
      </c>
      <c r="C1982" t="str">
        <f t="shared" si="281"/>
        <v>028</v>
      </c>
      <c r="D1982" t="s">
        <v>265</v>
      </c>
      <c r="E1982" t="str">
        <f t="shared" ref="E1982:E2003" si="285">"04"</f>
        <v>04</v>
      </c>
      <c r="F1982" t="str">
        <f>"001"</f>
        <v>001</v>
      </c>
      <c r="G1982" t="str">
        <f>""</f>
        <v/>
      </c>
      <c r="H1982" t="s">
        <v>1</v>
      </c>
      <c r="I1982" t="s">
        <v>1594</v>
      </c>
      <c r="J1982" t="s">
        <v>4755</v>
      </c>
      <c r="K1982" t="str">
        <f>"11518"</f>
        <v>11518</v>
      </c>
    </row>
    <row r="1983" spans="1:11" customFormat="1" x14ac:dyDescent="0.25">
      <c r="A1983" t="str">
        <f t="shared" si="279"/>
        <v>11</v>
      </c>
      <c r="B1983" t="s">
        <v>237</v>
      </c>
      <c r="C1983" t="str">
        <f t="shared" si="281"/>
        <v>028</v>
      </c>
      <c r="D1983" t="s">
        <v>265</v>
      </c>
      <c r="E1983" t="str">
        <f t="shared" si="285"/>
        <v>04</v>
      </c>
      <c r="F1983" t="str">
        <f>"001"</f>
        <v>001</v>
      </c>
      <c r="G1983" t="str">
        <f>""</f>
        <v/>
      </c>
      <c r="H1983" t="s">
        <v>0</v>
      </c>
      <c r="I1983" t="s">
        <v>1594</v>
      </c>
      <c r="J1983" t="s">
        <v>4755</v>
      </c>
      <c r="K1983" t="str">
        <f>"11518"</f>
        <v>11518</v>
      </c>
    </row>
    <row r="1984" spans="1:11" customFormat="1" x14ac:dyDescent="0.25">
      <c r="A1984" t="str">
        <f t="shared" si="279"/>
        <v>11</v>
      </c>
      <c r="B1984" t="s">
        <v>237</v>
      </c>
      <c r="C1984" t="str">
        <f t="shared" si="281"/>
        <v>028</v>
      </c>
      <c r="D1984" t="s">
        <v>265</v>
      </c>
      <c r="E1984" t="str">
        <f t="shared" si="285"/>
        <v>04</v>
      </c>
      <c r="F1984" t="str">
        <f>"002"</f>
        <v>002</v>
      </c>
      <c r="G1984" t="str">
        <f>""</f>
        <v/>
      </c>
      <c r="H1984" t="s">
        <v>1</v>
      </c>
      <c r="I1984" t="s">
        <v>1595</v>
      </c>
      <c r="J1984" t="s">
        <v>4756</v>
      </c>
      <c r="K1984" t="str">
        <f>"11510"</f>
        <v>11510</v>
      </c>
    </row>
    <row r="1985" spans="1:11" customFormat="1" x14ac:dyDescent="0.25">
      <c r="A1985" t="str">
        <f t="shared" si="279"/>
        <v>11</v>
      </c>
      <c r="B1985" t="s">
        <v>237</v>
      </c>
      <c r="C1985" t="str">
        <f t="shared" si="281"/>
        <v>028</v>
      </c>
      <c r="D1985" t="s">
        <v>265</v>
      </c>
      <c r="E1985" t="str">
        <f t="shared" si="285"/>
        <v>04</v>
      </c>
      <c r="F1985" t="str">
        <f>"002"</f>
        <v>002</v>
      </c>
      <c r="G1985" t="str">
        <f>""</f>
        <v/>
      </c>
      <c r="H1985" t="s">
        <v>0</v>
      </c>
      <c r="I1985" t="s">
        <v>1595</v>
      </c>
      <c r="J1985" t="s">
        <v>4756</v>
      </c>
      <c r="K1985" t="str">
        <f>"11510"</f>
        <v>11510</v>
      </c>
    </row>
    <row r="1986" spans="1:11" customFormat="1" x14ac:dyDescent="0.25">
      <c r="A1986" t="str">
        <f t="shared" si="279"/>
        <v>11</v>
      </c>
      <c r="B1986" t="s">
        <v>237</v>
      </c>
      <c r="C1986" t="str">
        <f t="shared" si="281"/>
        <v>028</v>
      </c>
      <c r="D1986" t="s">
        <v>265</v>
      </c>
      <c r="E1986" t="str">
        <f t="shared" si="285"/>
        <v>04</v>
      </c>
      <c r="F1986" t="str">
        <f>"003"</f>
        <v>003</v>
      </c>
      <c r="G1986" t="str">
        <f>""</f>
        <v/>
      </c>
      <c r="H1986" t="s">
        <v>1</v>
      </c>
      <c r="I1986" t="s">
        <v>1596</v>
      </c>
      <c r="J1986" t="s">
        <v>4757</v>
      </c>
      <c r="K1986" t="str">
        <f>"11519"</f>
        <v>11519</v>
      </c>
    </row>
    <row r="1987" spans="1:11" customFormat="1" x14ac:dyDescent="0.25">
      <c r="A1987" t="str">
        <f t="shared" si="279"/>
        <v>11</v>
      </c>
      <c r="B1987" t="s">
        <v>237</v>
      </c>
      <c r="C1987" t="str">
        <f t="shared" si="281"/>
        <v>028</v>
      </c>
      <c r="D1987" t="s">
        <v>265</v>
      </c>
      <c r="E1987" t="str">
        <f t="shared" si="285"/>
        <v>04</v>
      </c>
      <c r="F1987" t="str">
        <f>"003"</f>
        <v>003</v>
      </c>
      <c r="G1987" t="str">
        <f>""</f>
        <v/>
      </c>
      <c r="H1987" t="s">
        <v>0</v>
      </c>
      <c r="I1987" t="s">
        <v>1596</v>
      </c>
      <c r="J1987" t="s">
        <v>4757</v>
      </c>
      <c r="K1987" t="str">
        <f>"11519"</f>
        <v>11519</v>
      </c>
    </row>
    <row r="1988" spans="1:11" customFormat="1" x14ac:dyDescent="0.25">
      <c r="A1988" t="str">
        <f t="shared" si="279"/>
        <v>11</v>
      </c>
      <c r="B1988" t="s">
        <v>237</v>
      </c>
      <c r="C1988" t="str">
        <f t="shared" si="281"/>
        <v>028</v>
      </c>
      <c r="D1988" t="s">
        <v>265</v>
      </c>
      <c r="E1988" t="str">
        <f t="shared" si="285"/>
        <v>04</v>
      </c>
      <c r="F1988" t="str">
        <f>"004"</f>
        <v>004</v>
      </c>
      <c r="G1988" t="str">
        <f>""</f>
        <v/>
      </c>
      <c r="H1988" t="s">
        <v>1</v>
      </c>
      <c r="I1988" t="s">
        <v>1596</v>
      </c>
      <c r="J1988" t="s">
        <v>4757</v>
      </c>
      <c r="K1988" t="str">
        <f>"11519"</f>
        <v>11519</v>
      </c>
    </row>
    <row r="1989" spans="1:11" customFormat="1" x14ac:dyDescent="0.25">
      <c r="A1989" t="str">
        <f t="shared" si="279"/>
        <v>11</v>
      </c>
      <c r="B1989" t="s">
        <v>237</v>
      </c>
      <c r="C1989" t="str">
        <f t="shared" si="281"/>
        <v>028</v>
      </c>
      <c r="D1989" t="s">
        <v>265</v>
      </c>
      <c r="E1989" t="str">
        <f t="shared" si="285"/>
        <v>04</v>
      </c>
      <c r="F1989" t="str">
        <f>"004"</f>
        <v>004</v>
      </c>
      <c r="G1989" t="str">
        <f>""</f>
        <v/>
      </c>
      <c r="H1989" t="s">
        <v>0</v>
      </c>
      <c r="I1989" t="s">
        <v>1596</v>
      </c>
      <c r="J1989" t="s">
        <v>4757</v>
      </c>
      <c r="K1989" t="str">
        <f>"11519"</f>
        <v>11519</v>
      </c>
    </row>
    <row r="1990" spans="1:11" customFormat="1" x14ac:dyDescent="0.25">
      <c r="A1990" t="str">
        <f t="shared" si="279"/>
        <v>11</v>
      </c>
      <c r="B1990" t="s">
        <v>237</v>
      </c>
      <c r="C1990" t="str">
        <f t="shared" si="281"/>
        <v>028</v>
      </c>
      <c r="D1990" t="s">
        <v>265</v>
      </c>
      <c r="E1990" t="str">
        <f t="shared" si="285"/>
        <v>04</v>
      </c>
      <c r="F1990" t="str">
        <f>"005"</f>
        <v>005</v>
      </c>
      <c r="G1990" t="str">
        <f>""</f>
        <v/>
      </c>
      <c r="H1990" t="s">
        <v>1</v>
      </c>
      <c r="I1990" t="s">
        <v>1595</v>
      </c>
      <c r="J1990" t="s">
        <v>4756</v>
      </c>
      <c r="K1990" t="str">
        <f>"11510"</f>
        <v>11510</v>
      </c>
    </row>
    <row r="1991" spans="1:11" customFormat="1" x14ac:dyDescent="0.25">
      <c r="A1991" t="str">
        <f t="shared" si="279"/>
        <v>11</v>
      </c>
      <c r="B1991" t="s">
        <v>237</v>
      </c>
      <c r="C1991" t="str">
        <f t="shared" si="281"/>
        <v>028</v>
      </c>
      <c r="D1991" t="s">
        <v>265</v>
      </c>
      <c r="E1991" t="str">
        <f t="shared" si="285"/>
        <v>04</v>
      </c>
      <c r="F1991" t="str">
        <f>"005"</f>
        <v>005</v>
      </c>
      <c r="G1991" t="str">
        <f>""</f>
        <v/>
      </c>
      <c r="H1991" t="s">
        <v>0</v>
      </c>
      <c r="I1991" t="s">
        <v>1595</v>
      </c>
      <c r="J1991" t="s">
        <v>4756</v>
      </c>
      <c r="K1991" t="str">
        <f>"11510"</f>
        <v>11510</v>
      </c>
    </row>
    <row r="1992" spans="1:11" customFormat="1" x14ac:dyDescent="0.25">
      <c r="A1992" t="str">
        <f t="shared" si="279"/>
        <v>11</v>
      </c>
      <c r="B1992" t="s">
        <v>237</v>
      </c>
      <c r="C1992" t="str">
        <f t="shared" si="281"/>
        <v>028</v>
      </c>
      <c r="D1992" t="s">
        <v>265</v>
      </c>
      <c r="E1992" t="str">
        <f t="shared" si="285"/>
        <v>04</v>
      </c>
      <c r="F1992" t="str">
        <f>"006"</f>
        <v>006</v>
      </c>
      <c r="G1992" t="str">
        <f>""</f>
        <v/>
      </c>
      <c r="H1992" t="s">
        <v>1</v>
      </c>
      <c r="I1992" t="s">
        <v>1596</v>
      </c>
      <c r="J1992" t="s">
        <v>4757</v>
      </c>
      <c r="K1992" t="str">
        <f>"11519"</f>
        <v>11519</v>
      </c>
    </row>
    <row r="1993" spans="1:11" customFormat="1" x14ac:dyDescent="0.25">
      <c r="A1993" t="str">
        <f t="shared" si="279"/>
        <v>11</v>
      </c>
      <c r="B1993" t="s">
        <v>237</v>
      </c>
      <c r="C1993" t="str">
        <f t="shared" si="281"/>
        <v>028</v>
      </c>
      <c r="D1993" t="s">
        <v>265</v>
      </c>
      <c r="E1993" t="str">
        <f t="shared" si="285"/>
        <v>04</v>
      </c>
      <c r="F1993" t="str">
        <f>"006"</f>
        <v>006</v>
      </c>
      <c r="G1993" t="str">
        <f>""</f>
        <v/>
      </c>
      <c r="H1993" t="s">
        <v>0</v>
      </c>
      <c r="I1993" t="s">
        <v>1596</v>
      </c>
      <c r="J1993" t="s">
        <v>4757</v>
      </c>
      <c r="K1993" t="str">
        <f>"11519"</f>
        <v>11519</v>
      </c>
    </row>
    <row r="1994" spans="1:11" customFormat="1" x14ac:dyDescent="0.25">
      <c r="A1994" t="str">
        <f t="shared" si="279"/>
        <v>11</v>
      </c>
      <c r="B1994" t="s">
        <v>237</v>
      </c>
      <c r="C1994" t="str">
        <f t="shared" si="281"/>
        <v>028</v>
      </c>
      <c r="D1994" t="s">
        <v>265</v>
      </c>
      <c r="E1994" t="str">
        <f t="shared" si="285"/>
        <v>04</v>
      </c>
      <c r="F1994" t="str">
        <f>"007"</f>
        <v>007</v>
      </c>
      <c r="G1994" t="str">
        <f>""</f>
        <v/>
      </c>
      <c r="H1994" t="s">
        <v>1</v>
      </c>
      <c r="I1994" t="s">
        <v>1595</v>
      </c>
      <c r="J1994" t="s">
        <v>4756</v>
      </c>
      <c r="K1994" t="str">
        <f t="shared" ref="K1994:K2001" si="286">"11510"</f>
        <v>11510</v>
      </c>
    </row>
    <row r="1995" spans="1:11" customFormat="1" x14ac:dyDescent="0.25">
      <c r="A1995" t="str">
        <f t="shared" si="279"/>
        <v>11</v>
      </c>
      <c r="B1995" t="s">
        <v>237</v>
      </c>
      <c r="C1995" t="str">
        <f t="shared" si="281"/>
        <v>028</v>
      </c>
      <c r="D1995" t="s">
        <v>265</v>
      </c>
      <c r="E1995" t="str">
        <f t="shared" si="285"/>
        <v>04</v>
      </c>
      <c r="F1995" t="str">
        <f>"007"</f>
        <v>007</v>
      </c>
      <c r="G1995" t="str">
        <f>""</f>
        <v/>
      </c>
      <c r="H1995" t="s">
        <v>0</v>
      </c>
      <c r="I1995" t="s">
        <v>1595</v>
      </c>
      <c r="J1995" t="s">
        <v>4756</v>
      </c>
      <c r="K1995" t="str">
        <f t="shared" si="286"/>
        <v>11510</v>
      </c>
    </row>
    <row r="1996" spans="1:11" customFormat="1" x14ac:dyDescent="0.25">
      <c r="A1996" t="str">
        <f t="shared" si="279"/>
        <v>11</v>
      </c>
      <c r="B1996" t="s">
        <v>237</v>
      </c>
      <c r="C1996" t="str">
        <f t="shared" si="281"/>
        <v>028</v>
      </c>
      <c r="D1996" t="s">
        <v>265</v>
      </c>
      <c r="E1996" t="str">
        <f t="shared" si="285"/>
        <v>04</v>
      </c>
      <c r="F1996" t="str">
        <f>"008"</f>
        <v>008</v>
      </c>
      <c r="G1996" t="str">
        <f>""</f>
        <v/>
      </c>
      <c r="H1996" t="s">
        <v>1</v>
      </c>
      <c r="I1996" t="s">
        <v>1593</v>
      </c>
      <c r="J1996" t="s">
        <v>4754</v>
      </c>
      <c r="K1996" t="str">
        <f t="shared" si="286"/>
        <v>11510</v>
      </c>
    </row>
    <row r="1997" spans="1:11" customFormat="1" x14ac:dyDescent="0.25">
      <c r="A1997" t="str">
        <f t="shared" si="279"/>
        <v>11</v>
      </c>
      <c r="B1997" t="s">
        <v>237</v>
      </c>
      <c r="C1997" t="str">
        <f t="shared" si="281"/>
        <v>028</v>
      </c>
      <c r="D1997" t="s">
        <v>265</v>
      </c>
      <c r="E1997" t="str">
        <f t="shared" si="285"/>
        <v>04</v>
      </c>
      <c r="F1997" t="str">
        <f>"008"</f>
        <v>008</v>
      </c>
      <c r="G1997" t="str">
        <f>""</f>
        <v/>
      </c>
      <c r="H1997" t="s">
        <v>0</v>
      </c>
      <c r="I1997" t="s">
        <v>1593</v>
      </c>
      <c r="J1997" t="s">
        <v>4754</v>
      </c>
      <c r="K1997" t="str">
        <f t="shared" si="286"/>
        <v>11510</v>
      </c>
    </row>
    <row r="1998" spans="1:11" customFormat="1" x14ac:dyDescent="0.25">
      <c r="A1998" t="str">
        <f t="shared" si="279"/>
        <v>11</v>
      </c>
      <c r="B1998" t="s">
        <v>237</v>
      </c>
      <c r="C1998" t="str">
        <f t="shared" si="281"/>
        <v>028</v>
      </c>
      <c r="D1998" t="s">
        <v>265</v>
      </c>
      <c r="E1998" t="str">
        <f t="shared" si="285"/>
        <v>04</v>
      </c>
      <c r="F1998" t="str">
        <f>"009"</f>
        <v>009</v>
      </c>
      <c r="G1998" t="str">
        <f>""</f>
        <v/>
      </c>
      <c r="H1998" t="s">
        <v>1</v>
      </c>
      <c r="I1998" t="s">
        <v>1595</v>
      </c>
      <c r="J1998" t="s">
        <v>4756</v>
      </c>
      <c r="K1998" t="str">
        <f t="shared" si="286"/>
        <v>11510</v>
      </c>
    </row>
    <row r="1999" spans="1:11" customFormat="1" x14ac:dyDescent="0.25">
      <c r="A1999" t="str">
        <f t="shared" si="279"/>
        <v>11</v>
      </c>
      <c r="B1999" t="s">
        <v>237</v>
      </c>
      <c r="C1999" t="str">
        <f t="shared" si="281"/>
        <v>028</v>
      </c>
      <c r="D1999" t="s">
        <v>265</v>
      </c>
      <c r="E1999" t="str">
        <f t="shared" si="285"/>
        <v>04</v>
      </c>
      <c r="F1999" t="str">
        <f>"009"</f>
        <v>009</v>
      </c>
      <c r="G1999" t="str">
        <f>""</f>
        <v/>
      </c>
      <c r="H1999" t="s">
        <v>0</v>
      </c>
      <c r="I1999" t="s">
        <v>1595</v>
      </c>
      <c r="J1999" t="s">
        <v>4756</v>
      </c>
      <c r="K1999" t="str">
        <f t="shared" si="286"/>
        <v>11510</v>
      </c>
    </row>
    <row r="2000" spans="1:11" customFormat="1" x14ac:dyDescent="0.25">
      <c r="A2000" t="str">
        <f t="shared" si="279"/>
        <v>11</v>
      </c>
      <c r="B2000" t="s">
        <v>237</v>
      </c>
      <c r="C2000" t="str">
        <f t="shared" si="281"/>
        <v>028</v>
      </c>
      <c r="D2000" t="s">
        <v>265</v>
      </c>
      <c r="E2000" t="str">
        <f t="shared" si="285"/>
        <v>04</v>
      </c>
      <c r="F2000" t="str">
        <f>"010"</f>
        <v>010</v>
      </c>
      <c r="G2000" t="str">
        <f>""</f>
        <v/>
      </c>
      <c r="H2000" t="s">
        <v>1</v>
      </c>
      <c r="I2000" t="s">
        <v>1593</v>
      </c>
      <c r="J2000" t="s">
        <v>4754</v>
      </c>
      <c r="K2000" t="str">
        <f t="shared" si="286"/>
        <v>11510</v>
      </c>
    </row>
    <row r="2001" spans="1:11" customFormat="1" x14ac:dyDescent="0.25">
      <c r="A2001" t="str">
        <f t="shared" si="279"/>
        <v>11</v>
      </c>
      <c r="B2001" t="s">
        <v>237</v>
      </c>
      <c r="C2001" t="str">
        <f t="shared" si="281"/>
        <v>028</v>
      </c>
      <c r="D2001" t="s">
        <v>265</v>
      </c>
      <c r="E2001" t="str">
        <f t="shared" si="285"/>
        <v>04</v>
      </c>
      <c r="F2001" t="str">
        <f>"010"</f>
        <v>010</v>
      </c>
      <c r="G2001" t="str">
        <f>""</f>
        <v/>
      </c>
      <c r="H2001" t="s">
        <v>0</v>
      </c>
      <c r="I2001" t="s">
        <v>1593</v>
      </c>
      <c r="J2001" t="s">
        <v>4754</v>
      </c>
      <c r="K2001" t="str">
        <f t="shared" si="286"/>
        <v>11510</v>
      </c>
    </row>
    <row r="2002" spans="1:11" customFormat="1" x14ac:dyDescent="0.25">
      <c r="A2002" t="str">
        <f t="shared" si="279"/>
        <v>11</v>
      </c>
      <c r="B2002" t="s">
        <v>237</v>
      </c>
      <c r="C2002" t="str">
        <f t="shared" si="281"/>
        <v>028</v>
      </c>
      <c r="D2002" t="s">
        <v>265</v>
      </c>
      <c r="E2002" t="str">
        <f t="shared" si="285"/>
        <v>04</v>
      </c>
      <c r="F2002" t="str">
        <f>"011"</f>
        <v>011</v>
      </c>
      <c r="G2002" t="str">
        <f>""</f>
        <v/>
      </c>
      <c r="H2002" t="s">
        <v>1</v>
      </c>
      <c r="I2002" t="s">
        <v>1594</v>
      </c>
      <c r="J2002" t="s">
        <v>4755</v>
      </c>
      <c r="K2002" t="str">
        <f>"11518"</f>
        <v>11518</v>
      </c>
    </row>
    <row r="2003" spans="1:11" customFormat="1" x14ac:dyDescent="0.25">
      <c r="A2003" t="str">
        <f t="shared" si="279"/>
        <v>11</v>
      </c>
      <c r="B2003" t="s">
        <v>237</v>
      </c>
      <c r="C2003" t="str">
        <f t="shared" si="281"/>
        <v>028</v>
      </c>
      <c r="D2003" t="s">
        <v>265</v>
      </c>
      <c r="E2003" t="str">
        <f t="shared" si="285"/>
        <v>04</v>
      </c>
      <c r="F2003" t="str">
        <f>"011"</f>
        <v>011</v>
      </c>
      <c r="G2003" t="str">
        <f>""</f>
        <v/>
      </c>
      <c r="H2003" t="s">
        <v>0</v>
      </c>
      <c r="I2003" t="s">
        <v>1594</v>
      </c>
      <c r="J2003" t="s">
        <v>4755</v>
      </c>
      <c r="K2003" t="str">
        <f>"11518"</f>
        <v>11518</v>
      </c>
    </row>
    <row r="2004" spans="1:11" customFormat="1" x14ac:dyDescent="0.25">
      <c r="A2004" t="str">
        <f t="shared" ref="A2004:A2067" si="287">"11"</f>
        <v>11</v>
      </c>
      <c r="B2004" t="s">
        <v>237</v>
      </c>
      <c r="C2004" t="str">
        <f t="shared" ref="C2004:C2011" si="288">"029"</f>
        <v>029</v>
      </c>
      <c r="D2004" t="s">
        <v>266</v>
      </c>
      <c r="E2004" t="str">
        <f t="shared" ref="E2004:E2021" si="289">"01"</f>
        <v>01</v>
      </c>
      <c r="F2004" t="str">
        <f>"001"</f>
        <v>001</v>
      </c>
      <c r="G2004" t="str">
        <f>""</f>
        <v/>
      </c>
      <c r="H2004" t="s">
        <v>3</v>
      </c>
      <c r="I2004" t="s">
        <v>19</v>
      </c>
      <c r="J2004" t="s">
        <v>4758</v>
      </c>
      <c r="K2004" t="str">
        <f t="shared" ref="K2004:K2011" si="290">"11659"</f>
        <v>11659</v>
      </c>
    </row>
    <row r="2005" spans="1:11" customFormat="1" x14ac:dyDescent="0.25">
      <c r="A2005" t="str">
        <f t="shared" si="287"/>
        <v>11</v>
      </c>
      <c r="B2005" t="s">
        <v>237</v>
      </c>
      <c r="C2005" t="str">
        <f t="shared" si="288"/>
        <v>029</v>
      </c>
      <c r="D2005" t="s">
        <v>266</v>
      </c>
      <c r="E2005" t="str">
        <f t="shared" si="289"/>
        <v>01</v>
      </c>
      <c r="F2005" t="str">
        <f>"002"</f>
        <v>002</v>
      </c>
      <c r="G2005" t="str">
        <f>""</f>
        <v/>
      </c>
      <c r="H2005" t="s">
        <v>3</v>
      </c>
      <c r="I2005" t="s">
        <v>1597</v>
      </c>
      <c r="J2005" t="s">
        <v>4759</v>
      </c>
      <c r="K2005" t="str">
        <f t="shared" si="290"/>
        <v>11659</v>
      </c>
    </row>
    <row r="2006" spans="1:11" customFormat="1" x14ac:dyDescent="0.25">
      <c r="A2006" t="str">
        <f t="shared" si="287"/>
        <v>11</v>
      </c>
      <c r="B2006" t="s">
        <v>237</v>
      </c>
      <c r="C2006" t="str">
        <f t="shared" si="288"/>
        <v>029</v>
      </c>
      <c r="D2006" t="s">
        <v>266</v>
      </c>
      <c r="E2006" t="str">
        <f t="shared" si="289"/>
        <v>01</v>
      </c>
      <c r="F2006" t="str">
        <f>"003"</f>
        <v>003</v>
      </c>
      <c r="G2006" t="str">
        <f>""</f>
        <v/>
      </c>
      <c r="H2006" t="s">
        <v>3</v>
      </c>
      <c r="I2006" t="s">
        <v>1597</v>
      </c>
      <c r="J2006" t="s">
        <v>4759</v>
      </c>
      <c r="K2006" t="str">
        <f t="shared" si="290"/>
        <v>11659</v>
      </c>
    </row>
    <row r="2007" spans="1:11" customFormat="1" x14ac:dyDescent="0.25">
      <c r="A2007" t="str">
        <f t="shared" si="287"/>
        <v>11</v>
      </c>
      <c r="B2007" t="s">
        <v>237</v>
      </c>
      <c r="C2007" t="str">
        <f t="shared" si="288"/>
        <v>029</v>
      </c>
      <c r="D2007" t="s">
        <v>266</v>
      </c>
      <c r="E2007" t="str">
        <f t="shared" si="289"/>
        <v>01</v>
      </c>
      <c r="F2007" t="str">
        <f>"004"</f>
        <v>004</v>
      </c>
      <c r="G2007" t="str">
        <f>""</f>
        <v/>
      </c>
      <c r="H2007" t="s">
        <v>3</v>
      </c>
      <c r="I2007" t="s">
        <v>1598</v>
      </c>
      <c r="J2007" t="s">
        <v>4760</v>
      </c>
      <c r="K2007" t="str">
        <f t="shared" si="290"/>
        <v>11659</v>
      </c>
    </row>
    <row r="2008" spans="1:11" customFormat="1" x14ac:dyDescent="0.25">
      <c r="A2008" t="str">
        <f t="shared" si="287"/>
        <v>11</v>
      </c>
      <c r="B2008" t="s">
        <v>237</v>
      </c>
      <c r="C2008" t="str">
        <f t="shared" si="288"/>
        <v>029</v>
      </c>
      <c r="D2008" t="s">
        <v>266</v>
      </c>
      <c r="E2008" t="str">
        <f t="shared" si="289"/>
        <v>01</v>
      </c>
      <c r="F2008" t="str">
        <f>"005"</f>
        <v>005</v>
      </c>
      <c r="G2008" t="str">
        <f>""</f>
        <v/>
      </c>
      <c r="H2008" t="s">
        <v>1</v>
      </c>
      <c r="I2008" t="s">
        <v>19</v>
      </c>
      <c r="J2008" t="s">
        <v>4758</v>
      </c>
      <c r="K2008" t="str">
        <f t="shared" si="290"/>
        <v>11659</v>
      </c>
    </row>
    <row r="2009" spans="1:11" customFormat="1" x14ac:dyDescent="0.25">
      <c r="A2009" t="str">
        <f t="shared" si="287"/>
        <v>11</v>
      </c>
      <c r="B2009" t="s">
        <v>237</v>
      </c>
      <c r="C2009" t="str">
        <f t="shared" si="288"/>
        <v>029</v>
      </c>
      <c r="D2009" t="s">
        <v>266</v>
      </c>
      <c r="E2009" t="str">
        <f t="shared" si="289"/>
        <v>01</v>
      </c>
      <c r="F2009" t="str">
        <f>"005"</f>
        <v>005</v>
      </c>
      <c r="G2009" t="str">
        <f>""</f>
        <v/>
      </c>
      <c r="H2009" t="s">
        <v>0</v>
      </c>
      <c r="I2009" t="s">
        <v>19</v>
      </c>
      <c r="J2009" t="s">
        <v>4758</v>
      </c>
      <c r="K2009" t="str">
        <f t="shared" si="290"/>
        <v>11659</v>
      </c>
    </row>
    <row r="2010" spans="1:11" customFormat="1" x14ac:dyDescent="0.25">
      <c r="A2010" t="str">
        <f t="shared" si="287"/>
        <v>11</v>
      </c>
      <c r="B2010" t="s">
        <v>237</v>
      </c>
      <c r="C2010" t="str">
        <f t="shared" si="288"/>
        <v>029</v>
      </c>
      <c r="D2010" t="s">
        <v>266</v>
      </c>
      <c r="E2010" t="str">
        <f t="shared" si="289"/>
        <v>01</v>
      </c>
      <c r="F2010" t="str">
        <f>"006"</f>
        <v>006</v>
      </c>
      <c r="G2010" t="str">
        <f>""</f>
        <v/>
      </c>
      <c r="H2010" t="s">
        <v>1</v>
      </c>
      <c r="I2010" t="s">
        <v>1598</v>
      </c>
      <c r="J2010" t="s">
        <v>4760</v>
      </c>
      <c r="K2010" t="str">
        <f t="shared" si="290"/>
        <v>11659</v>
      </c>
    </row>
    <row r="2011" spans="1:11" customFormat="1" x14ac:dyDescent="0.25">
      <c r="A2011" t="str">
        <f t="shared" si="287"/>
        <v>11</v>
      </c>
      <c r="B2011" t="s">
        <v>237</v>
      </c>
      <c r="C2011" t="str">
        <f t="shared" si="288"/>
        <v>029</v>
      </c>
      <c r="D2011" t="s">
        <v>266</v>
      </c>
      <c r="E2011" t="str">
        <f t="shared" si="289"/>
        <v>01</v>
      </c>
      <c r="F2011" t="str">
        <f>"006"</f>
        <v>006</v>
      </c>
      <c r="G2011" t="str">
        <f>""</f>
        <v/>
      </c>
      <c r="H2011" t="s">
        <v>0</v>
      </c>
      <c r="I2011" t="s">
        <v>1598</v>
      </c>
      <c r="J2011" t="s">
        <v>4760</v>
      </c>
      <c r="K2011" t="str">
        <f t="shared" si="290"/>
        <v>11659</v>
      </c>
    </row>
    <row r="2012" spans="1:11" customFormat="1" x14ac:dyDescent="0.25">
      <c r="A2012" t="str">
        <f t="shared" si="287"/>
        <v>11</v>
      </c>
      <c r="B2012" t="s">
        <v>237</v>
      </c>
      <c r="C2012" t="str">
        <f t="shared" ref="C2012:C2049" si="291">"030"</f>
        <v>030</v>
      </c>
      <c r="D2012" t="s">
        <v>267</v>
      </c>
      <c r="E2012" t="str">
        <f t="shared" si="289"/>
        <v>01</v>
      </c>
      <c r="F2012" t="str">
        <f>"001"</f>
        <v>001</v>
      </c>
      <c r="G2012" t="str">
        <f>""</f>
        <v/>
      </c>
      <c r="H2012" t="s">
        <v>1</v>
      </c>
      <c r="I2012" t="s">
        <v>1599</v>
      </c>
      <c r="J2012" t="s">
        <v>4761</v>
      </c>
      <c r="K2012" t="str">
        <f t="shared" ref="K2012:K2049" si="292">"11520"</f>
        <v>11520</v>
      </c>
    </row>
    <row r="2013" spans="1:11" customFormat="1" x14ac:dyDescent="0.25">
      <c r="A2013" t="str">
        <f t="shared" si="287"/>
        <v>11</v>
      </c>
      <c r="B2013" t="s">
        <v>237</v>
      </c>
      <c r="C2013" t="str">
        <f t="shared" si="291"/>
        <v>030</v>
      </c>
      <c r="D2013" t="s">
        <v>267</v>
      </c>
      <c r="E2013" t="str">
        <f t="shared" si="289"/>
        <v>01</v>
      </c>
      <c r="F2013" t="str">
        <f>"001"</f>
        <v>001</v>
      </c>
      <c r="G2013" t="str">
        <f>""</f>
        <v/>
      </c>
      <c r="H2013" t="s">
        <v>0</v>
      </c>
      <c r="I2013" t="s">
        <v>1599</v>
      </c>
      <c r="J2013" t="s">
        <v>4761</v>
      </c>
      <c r="K2013" t="str">
        <f t="shared" si="292"/>
        <v>11520</v>
      </c>
    </row>
    <row r="2014" spans="1:11" customFormat="1" x14ac:dyDescent="0.25">
      <c r="A2014" t="str">
        <f t="shared" si="287"/>
        <v>11</v>
      </c>
      <c r="B2014" t="s">
        <v>237</v>
      </c>
      <c r="C2014" t="str">
        <f t="shared" si="291"/>
        <v>030</v>
      </c>
      <c r="D2014" t="s">
        <v>267</v>
      </c>
      <c r="E2014" t="str">
        <f t="shared" si="289"/>
        <v>01</v>
      </c>
      <c r="F2014" t="str">
        <f>"003"</f>
        <v>003</v>
      </c>
      <c r="G2014" t="str">
        <f>""</f>
        <v/>
      </c>
      <c r="H2014" t="s">
        <v>1</v>
      </c>
      <c r="I2014" t="s">
        <v>1600</v>
      </c>
      <c r="J2014" t="s">
        <v>4762</v>
      </c>
      <c r="K2014" t="str">
        <f t="shared" si="292"/>
        <v>11520</v>
      </c>
    </row>
    <row r="2015" spans="1:11" customFormat="1" x14ac:dyDescent="0.25">
      <c r="A2015" t="str">
        <f t="shared" si="287"/>
        <v>11</v>
      </c>
      <c r="B2015" t="s">
        <v>237</v>
      </c>
      <c r="C2015" t="str">
        <f t="shared" si="291"/>
        <v>030</v>
      </c>
      <c r="D2015" t="s">
        <v>267</v>
      </c>
      <c r="E2015" t="str">
        <f t="shared" si="289"/>
        <v>01</v>
      </c>
      <c r="F2015" t="str">
        <f>"003"</f>
        <v>003</v>
      </c>
      <c r="G2015" t="str">
        <f>""</f>
        <v/>
      </c>
      <c r="H2015" t="s">
        <v>0</v>
      </c>
      <c r="I2015" t="s">
        <v>1600</v>
      </c>
      <c r="J2015" t="s">
        <v>4762</v>
      </c>
      <c r="K2015" t="str">
        <f t="shared" si="292"/>
        <v>11520</v>
      </c>
    </row>
    <row r="2016" spans="1:11" customFormat="1" x14ac:dyDescent="0.25">
      <c r="A2016" t="str">
        <f t="shared" si="287"/>
        <v>11</v>
      </c>
      <c r="B2016" t="s">
        <v>237</v>
      </c>
      <c r="C2016" t="str">
        <f t="shared" si="291"/>
        <v>030</v>
      </c>
      <c r="D2016" t="s">
        <v>267</v>
      </c>
      <c r="E2016" t="str">
        <f t="shared" si="289"/>
        <v>01</v>
      </c>
      <c r="F2016" t="str">
        <f>"004"</f>
        <v>004</v>
      </c>
      <c r="G2016" t="str">
        <f>""</f>
        <v/>
      </c>
      <c r="H2016" t="s">
        <v>1</v>
      </c>
      <c r="I2016" t="s">
        <v>1601</v>
      </c>
      <c r="J2016" t="s">
        <v>4763</v>
      </c>
      <c r="K2016" t="str">
        <f t="shared" si="292"/>
        <v>11520</v>
      </c>
    </row>
    <row r="2017" spans="1:11" customFormat="1" x14ac:dyDescent="0.25">
      <c r="A2017" t="str">
        <f t="shared" si="287"/>
        <v>11</v>
      </c>
      <c r="B2017" t="s">
        <v>237</v>
      </c>
      <c r="C2017" t="str">
        <f t="shared" si="291"/>
        <v>030</v>
      </c>
      <c r="D2017" t="s">
        <v>267</v>
      </c>
      <c r="E2017" t="str">
        <f t="shared" si="289"/>
        <v>01</v>
      </c>
      <c r="F2017" t="str">
        <f>"004"</f>
        <v>004</v>
      </c>
      <c r="G2017" t="str">
        <f>""</f>
        <v/>
      </c>
      <c r="H2017" t="s">
        <v>0</v>
      </c>
      <c r="I2017" t="s">
        <v>1601</v>
      </c>
      <c r="J2017" t="s">
        <v>4763</v>
      </c>
      <c r="K2017" t="str">
        <f t="shared" si="292"/>
        <v>11520</v>
      </c>
    </row>
    <row r="2018" spans="1:11" customFormat="1" x14ac:dyDescent="0.25">
      <c r="A2018" t="str">
        <f t="shared" si="287"/>
        <v>11</v>
      </c>
      <c r="B2018" t="s">
        <v>237</v>
      </c>
      <c r="C2018" t="str">
        <f t="shared" si="291"/>
        <v>030</v>
      </c>
      <c r="D2018" t="s">
        <v>267</v>
      </c>
      <c r="E2018" t="str">
        <f t="shared" si="289"/>
        <v>01</v>
      </c>
      <c r="F2018" t="str">
        <f>"005"</f>
        <v>005</v>
      </c>
      <c r="G2018" t="str">
        <f>""</f>
        <v/>
      </c>
      <c r="H2018" t="s">
        <v>1</v>
      </c>
      <c r="I2018" t="s">
        <v>1602</v>
      </c>
      <c r="J2018" t="s">
        <v>4764</v>
      </c>
      <c r="K2018" t="str">
        <f t="shared" si="292"/>
        <v>11520</v>
      </c>
    </row>
    <row r="2019" spans="1:11" customFormat="1" x14ac:dyDescent="0.25">
      <c r="A2019" t="str">
        <f t="shared" si="287"/>
        <v>11</v>
      </c>
      <c r="B2019" t="s">
        <v>237</v>
      </c>
      <c r="C2019" t="str">
        <f t="shared" si="291"/>
        <v>030</v>
      </c>
      <c r="D2019" t="s">
        <v>267</v>
      </c>
      <c r="E2019" t="str">
        <f t="shared" si="289"/>
        <v>01</v>
      </c>
      <c r="F2019" t="str">
        <f>"005"</f>
        <v>005</v>
      </c>
      <c r="G2019" t="str">
        <f>""</f>
        <v/>
      </c>
      <c r="H2019" t="s">
        <v>0</v>
      </c>
      <c r="I2019" t="s">
        <v>1602</v>
      </c>
      <c r="J2019" t="s">
        <v>4764</v>
      </c>
      <c r="K2019" t="str">
        <f t="shared" si="292"/>
        <v>11520</v>
      </c>
    </row>
    <row r="2020" spans="1:11" customFormat="1" x14ac:dyDescent="0.25">
      <c r="A2020" t="str">
        <f t="shared" si="287"/>
        <v>11</v>
      </c>
      <c r="B2020" t="s">
        <v>237</v>
      </c>
      <c r="C2020" t="str">
        <f t="shared" si="291"/>
        <v>030</v>
      </c>
      <c r="D2020" t="s">
        <v>267</v>
      </c>
      <c r="E2020" t="str">
        <f t="shared" si="289"/>
        <v>01</v>
      </c>
      <c r="F2020" t="str">
        <f>"006"</f>
        <v>006</v>
      </c>
      <c r="G2020" t="str">
        <f>""</f>
        <v/>
      </c>
      <c r="H2020" t="s">
        <v>1</v>
      </c>
      <c r="I2020" t="s">
        <v>1603</v>
      </c>
      <c r="J2020" t="s">
        <v>4765</v>
      </c>
      <c r="K2020" t="str">
        <f t="shared" si="292"/>
        <v>11520</v>
      </c>
    </row>
    <row r="2021" spans="1:11" customFormat="1" x14ac:dyDescent="0.25">
      <c r="A2021" t="str">
        <f t="shared" si="287"/>
        <v>11</v>
      </c>
      <c r="B2021" t="s">
        <v>237</v>
      </c>
      <c r="C2021" t="str">
        <f t="shared" si="291"/>
        <v>030</v>
      </c>
      <c r="D2021" t="s">
        <v>267</v>
      </c>
      <c r="E2021" t="str">
        <f t="shared" si="289"/>
        <v>01</v>
      </c>
      <c r="F2021" t="str">
        <f>"006"</f>
        <v>006</v>
      </c>
      <c r="G2021" t="str">
        <f>""</f>
        <v/>
      </c>
      <c r="H2021" t="s">
        <v>0</v>
      </c>
      <c r="I2021" t="s">
        <v>1603</v>
      </c>
      <c r="J2021" t="s">
        <v>4765</v>
      </c>
      <c r="K2021" t="str">
        <f t="shared" si="292"/>
        <v>11520</v>
      </c>
    </row>
    <row r="2022" spans="1:11" customFormat="1" x14ac:dyDescent="0.25">
      <c r="A2022" t="str">
        <f t="shared" si="287"/>
        <v>11</v>
      </c>
      <c r="B2022" t="s">
        <v>237</v>
      </c>
      <c r="C2022" t="str">
        <f t="shared" si="291"/>
        <v>030</v>
      </c>
      <c r="D2022" t="s">
        <v>267</v>
      </c>
      <c r="E2022" t="str">
        <f t="shared" ref="E2022:E2028" si="293">"02"</f>
        <v>02</v>
      </c>
      <c r="F2022" t="str">
        <f>"001"</f>
        <v>001</v>
      </c>
      <c r="G2022" t="str">
        <f>""</f>
        <v/>
      </c>
      <c r="H2022" t="s">
        <v>1</v>
      </c>
      <c r="I2022" t="s">
        <v>1604</v>
      </c>
      <c r="J2022" t="s">
        <v>4761</v>
      </c>
      <c r="K2022" t="str">
        <f t="shared" si="292"/>
        <v>11520</v>
      </c>
    </row>
    <row r="2023" spans="1:11" customFormat="1" x14ac:dyDescent="0.25">
      <c r="A2023" t="str">
        <f t="shared" si="287"/>
        <v>11</v>
      </c>
      <c r="B2023" t="s">
        <v>237</v>
      </c>
      <c r="C2023" t="str">
        <f t="shared" si="291"/>
        <v>030</v>
      </c>
      <c r="D2023" t="s">
        <v>267</v>
      </c>
      <c r="E2023" t="str">
        <f t="shared" si="293"/>
        <v>02</v>
      </c>
      <c r="F2023" t="str">
        <f>"001"</f>
        <v>001</v>
      </c>
      <c r="G2023" t="str">
        <f>""</f>
        <v/>
      </c>
      <c r="H2023" t="s">
        <v>0</v>
      </c>
      <c r="I2023" t="s">
        <v>1604</v>
      </c>
      <c r="J2023" t="s">
        <v>4761</v>
      </c>
      <c r="K2023" t="str">
        <f t="shared" si="292"/>
        <v>11520</v>
      </c>
    </row>
    <row r="2024" spans="1:11" customFormat="1" x14ac:dyDescent="0.25">
      <c r="A2024" t="str">
        <f t="shared" si="287"/>
        <v>11</v>
      </c>
      <c r="B2024" t="s">
        <v>237</v>
      </c>
      <c r="C2024" t="str">
        <f t="shared" si="291"/>
        <v>030</v>
      </c>
      <c r="D2024" t="s">
        <v>267</v>
      </c>
      <c r="E2024" t="str">
        <f t="shared" si="293"/>
        <v>02</v>
      </c>
      <c r="F2024" t="str">
        <f>"002"</f>
        <v>002</v>
      </c>
      <c r="G2024" t="str">
        <f>""</f>
        <v/>
      </c>
      <c r="H2024" t="s">
        <v>1</v>
      </c>
      <c r="I2024" t="s">
        <v>1605</v>
      </c>
      <c r="J2024" t="s">
        <v>4766</v>
      </c>
      <c r="K2024" t="str">
        <f t="shared" si="292"/>
        <v>11520</v>
      </c>
    </row>
    <row r="2025" spans="1:11" customFormat="1" x14ac:dyDescent="0.25">
      <c r="A2025" t="str">
        <f t="shared" si="287"/>
        <v>11</v>
      </c>
      <c r="B2025" t="s">
        <v>237</v>
      </c>
      <c r="C2025" t="str">
        <f t="shared" si="291"/>
        <v>030</v>
      </c>
      <c r="D2025" t="s">
        <v>267</v>
      </c>
      <c r="E2025" t="str">
        <f t="shared" si="293"/>
        <v>02</v>
      </c>
      <c r="F2025" t="str">
        <f>"002"</f>
        <v>002</v>
      </c>
      <c r="G2025" t="str">
        <f>""</f>
        <v/>
      </c>
      <c r="H2025" t="s">
        <v>0</v>
      </c>
      <c r="I2025" t="s">
        <v>1605</v>
      </c>
      <c r="J2025" t="s">
        <v>4766</v>
      </c>
      <c r="K2025" t="str">
        <f t="shared" si="292"/>
        <v>11520</v>
      </c>
    </row>
    <row r="2026" spans="1:11" customFormat="1" x14ac:dyDescent="0.25">
      <c r="A2026" t="str">
        <f t="shared" si="287"/>
        <v>11</v>
      </c>
      <c r="B2026" t="s">
        <v>237</v>
      </c>
      <c r="C2026" t="str">
        <f t="shared" si="291"/>
        <v>030</v>
      </c>
      <c r="D2026" t="s">
        <v>267</v>
      </c>
      <c r="E2026" t="str">
        <f t="shared" si="293"/>
        <v>02</v>
      </c>
      <c r="F2026" t="str">
        <f>"003"</f>
        <v>003</v>
      </c>
      <c r="G2026" t="str">
        <f>""</f>
        <v/>
      </c>
      <c r="H2026" t="s">
        <v>3</v>
      </c>
      <c r="I2026" t="s">
        <v>1606</v>
      </c>
      <c r="J2026" t="s">
        <v>4767</v>
      </c>
      <c r="K2026" t="str">
        <f t="shared" si="292"/>
        <v>11520</v>
      </c>
    </row>
    <row r="2027" spans="1:11" customFormat="1" x14ac:dyDescent="0.25">
      <c r="A2027" t="str">
        <f t="shared" si="287"/>
        <v>11</v>
      </c>
      <c r="B2027" t="s">
        <v>237</v>
      </c>
      <c r="C2027" t="str">
        <f t="shared" si="291"/>
        <v>030</v>
      </c>
      <c r="D2027" t="s">
        <v>267</v>
      </c>
      <c r="E2027" t="str">
        <f t="shared" si="293"/>
        <v>02</v>
      </c>
      <c r="F2027" t="str">
        <f>"004"</f>
        <v>004</v>
      </c>
      <c r="G2027" t="str">
        <f>""</f>
        <v/>
      </c>
      <c r="H2027" t="s">
        <v>1</v>
      </c>
      <c r="I2027" t="s">
        <v>1607</v>
      </c>
      <c r="J2027" t="s">
        <v>4768</v>
      </c>
      <c r="K2027" t="str">
        <f t="shared" si="292"/>
        <v>11520</v>
      </c>
    </row>
    <row r="2028" spans="1:11" customFormat="1" x14ac:dyDescent="0.25">
      <c r="A2028" t="str">
        <f t="shared" si="287"/>
        <v>11</v>
      </c>
      <c r="B2028" t="s">
        <v>237</v>
      </c>
      <c r="C2028" t="str">
        <f t="shared" si="291"/>
        <v>030</v>
      </c>
      <c r="D2028" t="s">
        <v>267</v>
      </c>
      <c r="E2028" t="str">
        <f t="shared" si="293"/>
        <v>02</v>
      </c>
      <c r="F2028" t="str">
        <f>"004"</f>
        <v>004</v>
      </c>
      <c r="G2028" t="str">
        <f>""</f>
        <v/>
      </c>
      <c r="H2028" t="s">
        <v>0</v>
      </c>
      <c r="I2028" t="s">
        <v>1607</v>
      </c>
      <c r="J2028" t="s">
        <v>4768</v>
      </c>
      <c r="K2028" t="str">
        <f t="shared" si="292"/>
        <v>11520</v>
      </c>
    </row>
    <row r="2029" spans="1:11" customFormat="1" x14ac:dyDescent="0.25">
      <c r="A2029" t="str">
        <f t="shared" si="287"/>
        <v>11</v>
      </c>
      <c r="B2029" t="s">
        <v>237</v>
      </c>
      <c r="C2029" t="str">
        <f t="shared" si="291"/>
        <v>030</v>
      </c>
      <c r="D2029" t="s">
        <v>267</v>
      </c>
      <c r="E2029" t="str">
        <f t="shared" ref="E2029:E2049" si="294">"03"</f>
        <v>03</v>
      </c>
      <c r="F2029" t="str">
        <f>"001"</f>
        <v>001</v>
      </c>
      <c r="G2029" t="str">
        <f>""</f>
        <v/>
      </c>
      <c r="H2029" t="s">
        <v>1</v>
      </c>
      <c r="I2029" t="s">
        <v>1608</v>
      </c>
      <c r="J2029" t="s">
        <v>4769</v>
      </c>
      <c r="K2029" t="str">
        <f t="shared" si="292"/>
        <v>11520</v>
      </c>
    </row>
    <row r="2030" spans="1:11" customFormat="1" x14ac:dyDescent="0.25">
      <c r="A2030" t="str">
        <f t="shared" si="287"/>
        <v>11</v>
      </c>
      <c r="B2030" t="s">
        <v>237</v>
      </c>
      <c r="C2030" t="str">
        <f t="shared" si="291"/>
        <v>030</v>
      </c>
      <c r="D2030" t="s">
        <v>267</v>
      </c>
      <c r="E2030" t="str">
        <f t="shared" si="294"/>
        <v>03</v>
      </c>
      <c r="F2030" t="str">
        <f>"001"</f>
        <v>001</v>
      </c>
      <c r="G2030" t="str">
        <f>""</f>
        <v/>
      </c>
      <c r="H2030" t="s">
        <v>0</v>
      </c>
      <c r="I2030" t="s">
        <v>1608</v>
      </c>
      <c r="J2030" t="s">
        <v>4769</v>
      </c>
      <c r="K2030" t="str">
        <f t="shared" si="292"/>
        <v>11520</v>
      </c>
    </row>
    <row r="2031" spans="1:11" customFormat="1" x14ac:dyDescent="0.25">
      <c r="A2031" t="str">
        <f t="shared" si="287"/>
        <v>11</v>
      </c>
      <c r="B2031" t="s">
        <v>237</v>
      </c>
      <c r="C2031" t="str">
        <f t="shared" si="291"/>
        <v>030</v>
      </c>
      <c r="D2031" t="s">
        <v>267</v>
      </c>
      <c r="E2031" t="str">
        <f t="shared" si="294"/>
        <v>03</v>
      </c>
      <c r="F2031" t="str">
        <f>"002"</f>
        <v>002</v>
      </c>
      <c r="G2031" t="str">
        <f>""</f>
        <v/>
      </c>
      <c r="H2031" t="s">
        <v>1</v>
      </c>
      <c r="I2031" t="s">
        <v>1554</v>
      </c>
      <c r="J2031" t="s">
        <v>4770</v>
      </c>
      <c r="K2031" t="str">
        <f t="shared" si="292"/>
        <v>11520</v>
      </c>
    </row>
    <row r="2032" spans="1:11" customFormat="1" x14ac:dyDescent="0.25">
      <c r="A2032" t="str">
        <f t="shared" si="287"/>
        <v>11</v>
      </c>
      <c r="B2032" t="s">
        <v>237</v>
      </c>
      <c r="C2032" t="str">
        <f t="shared" si="291"/>
        <v>030</v>
      </c>
      <c r="D2032" t="s">
        <v>267</v>
      </c>
      <c r="E2032" t="str">
        <f t="shared" si="294"/>
        <v>03</v>
      </c>
      <c r="F2032" t="str">
        <f>"002"</f>
        <v>002</v>
      </c>
      <c r="G2032" t="str">
        <f>""</f>
        <v/>
      </c>
      <c r="H2032" t="s">
        <v>0</v>
      </c>
      <c r="I2032" t="s">
        <v>1554</v>
      </c>
      <c r="J2032" t="s">
        <v>4770</v>
      </c>
      <c r="K2032" t="str">
        <f t="shared" si="292"/>
        <v>11520</v>
      </c>
    </row>
    <row r="2033" spans="1:11" customFormat="1" x14ac:dyDescent="0.25">
      <c r="A2033" t="str">
        <f t="shared" si="287"/>
        <v>11</v>
      </c>
      <c r="B2033" t="s">
        <v>237</v>
      </c>
      <c r="C2033" t="str">
        <f t="shared" si="291"/>
        <v>030</v>
      </c>
      <c r="D2033" t="s">
        <v>267</v>
      </c>
      <c r="E2033" t="str">
        <f t="shared" si="294"/>
        <v>03</v>
      </c>
      <c r="F2033" t="str">
        <f>"003"</f>
        <v>003</v>
      </c>
      <c r="G2033" t="str">
        <f>""</f>
        <v/>
      </c>
      <c r="H2033" t="s">
        <v>1</v>
      </c>
      <c r="I2033" t="s">
        <v>1609</v>
      </c>
      <c r="J2033" t="s">
        <v>4771</v>
      </c>
      <c r="K2033" t="str">
        <f t="shared" si="292"/>
        <v>11520</v>
      </c>
    </row>
    <row r="2034" spans="1:11" customFormat="1" x14ac:dyDescent="0.25">
      <c r="A2034" t="str">
        <f t="shared" si="287"/>
        <v>11</v>
      </c>
      <c r="B2034" t="s">
        <v>237</v>
      </c>
      <c r="C2034" t="str">
        <f t="shared" si="291"/>
        <v>030</v>
      </c>
      <c r="D2034" t="s">
        <v>267</v>
      </c>
      <c r="E2034" t="str">
        <f t="shared" si="294"/>
        <v>03</v>
      </c>
      <c r="F2034" t="str">
        <f>"003"</f>
        <v>003</v>
      </c>
      <c r="G2034" t="str">
        <f>""</f>
        <v/>
      </c>
      <c r="H2034" t="s">
        <v>0</v>
      </c>
      <c r="I2034" t="s">
        <v>1609</v>
      </c>
      <c r="J2034" t="s">
        <v>4771</v>
      </c>
      <c r="K2034" t="str">
        <f t="shared" si="292"/>
        <v>11520</v>
      </c>
    </row>
    <row r="2035" spans="1:11" customFormat="1" x14ac:dyDescent="0.25">
      <c r="A2035" t="str">
        <f t="shared" si="287"/>
        <v>11</v>
      </c>
      <c r="B2035" t="s">
        <v>237</v>
      </c>
      <c r="C2035" t="str">
        <f t="shared" si="291"/>
        <v>030</v>
      </c>
      <c r="D2035" t="s">
        <v>267</v>
      </c>
      <c r="E2035" t="str">
        <f t="shared" si="294"/>
        <v>03</v>
      </c>
      <c r="F2035" t="str">
        <f>"004"</f>
        <v>004</v>
      </c>
      <c r="G2035" t="str">
        <f>""</f>
        <v/>
      </c>
      <c r="H2035" t="s">
        <v>1</v>
      </c>
      <c r="I2035" t="s">
        <v>1610</v>
      </c>
      <c r="J2035" t="s">
        <v>4772</v>
      </c>
      <c r="K2035" t="str">
        <f t="shared" si="292"/>
        <v>11520</v>
      </c>
    </row>
    <row r="2036" spans="1:11" customFormat="1" x14ac:dyDescent="0.25">
      <c r="A2036" t="str">
        <f t="shared" si="287"/>
        <v>11</v>
      </c>
      <c r="B2036" t="s">
        <v>237</v>
      </c>
      <c r="C2036" t="str">
        <f t="shared" si="291"/>
        <v>030</v>
      </c>
      <c r="D2036" t="s">
        <v>267</v>
      </c>
      <c r="E2036" t="str">
        <f t="shared" si="294"/>
        <v>03</v>
      </c>
      <c r="F2036" t="str">
        <f>"004"</f>
        <v>004</v>
      </c>
      <c r="G2036" t="str">
        <f>""</f>
        <v/>
      </c>
      <c r="H2036" t="s">
        <v>0</v>
      </c>
      <c r="I2036" t="s">
        <v>1610</v>
      </c>
      <c r="J2036" t="s">
        <v>4772</v>
      </c>
      <c r="K2036" t="str">
        <f t="shared" si="292"/>
        <v>11520</v>
      </c>
    </row>
    <row r="2037" spans="1:11" customFormat="1" x14ac:dyDescent="0.25">
      <c r="A2037" t="str">
        <f t="shared" si="287"/>
        <v>11</v>
      </c>
      <c r="B2037" t="s">
        <v>237</v>
      </c>
      <c r="C2037" t="str">
        <f t="shared" si="291"/>
        <v>030</v>
      </c>
      <c r="D2037" t="s">
        <v>267</v>
      </c>
      <c r="E2037" t="str">
        <f t="shared" si="294"/>
        <v>03</v>
      </c>
      <c r="F2037" t="str">
        <f>"005"</f>
        <v>005</v>
      </c>
      <c r="G2037" t="str">
        <f>""</f>
        <v/>
      </c>
      <c r="H2037" t="s">
        <v>1</v>
      </c>
      <c r="I2037" t="s">
        <v>1611</v>
      </c>
      <c r="J2037" t="s">
        <v>4773</v>
      </c>
      <c r="K2037" t="str">
        <f t="shared" si="292"/>
        <v>11520</v>
      </c>
    </row>
    <row r="2038" spans="1:11" customFormat="1" x14ac:dyDescent="0.25">
      <c r="A2038" t="str">
        <f t="shared" si="287"/>
        <v>11</v>
      </c>
      <c r="B2038" t="s">
        <v>237</v>
      </c>
      <c r="C2038" t="str">
        <f t="shared" si="291"/>
        <v>030</v>
      </c>
      <c r="D2038" t="s">
        <v>267</v>
      </c>
      <c r="E2038" t="str">
        <f t="shared" si="294"/>
        <v>03</v>
      </c>
      <c r="F2038" t="str">
        <f>"005"</f>
        <v>005</v>
      </c>
      <c r="G2038" t="str">
        <f>""</f>
        <v/>
      </c>
      <c r="H2038" t="s">
        <v>0</v>
      </c>
      <c r="I2038" t="s">
        <v>1611</v>
      </c>
      <c r="J2038" t="s">
        <v>4773</v>
      </c>
      <c r="K2038" t="str">
        <f t="shared" si="292"/>
        <v>11520</v>
      </c>
    </row>
    <row r="2039" spans="1:11" customFormat="1" x14ac:dyDescent="0.25">
      <c r="A2039" t="str">
        <f t="shared" si="287"/>
        <v>11</v>
      </c>
      <c r="B2039" t="s">
        <v>237</v>
      </c>
      <c r="C2039" t="str">
        <f t="shared" si="291"/>
        <v>030</v>
      </c>
      <c r="D2039" t="s">
        <v>267</v>
      </c>
      <c r="E2039" t="str">
        <f t="shared" si="294"/>
        <v>03</v>
      </c>
      <c r="F2039" t="str">
        <f>"006"</f>
        <v>006</v>
      </c>
      <c r="G2039" t="str">
        <f>""</f>
        <v/>
      </c>
      <c r="H2039" t="s">
        <v>1</v>
      </c>
      <c r="I2039" t="s">
        <v>1612</v>
      </c>
      <c r="J2039" t="s">
        <v>4774</v>
      </c>
      <c r="K2039" t="str">
        <f t="shared" si="292"/>
        <v>11520</v>
      </c>
    </row>
    <row r="2040" spans="1:11" customFormat="1" x14ac:dyDescent="0.25">
      <c r="A2040" t="str">
        <f t="shared" si="287"/>
        <v>11</v>
      </c>
      <c r="B2040" t="s">
        <v>237</v>
      </c>
      <c r="C2040" t="str">
        <f t="shared" si="291"/>
        <v>030</v>
      </c>
      <c r="D2040" t="s">
        <v>267</v>
      </c>
      <c r="E2040" t="str">
        <f t="shared" si="294"/>
        <v>03</v>
      </c>
      <c r="F2040" t="str">
        <f>"006"</f>
        <v>006</v>
      </c>
      <c r="G2040" t="str">
        <f>""</f>
        <v/>
      </c>
      <c r="H2040" t="s">
        <v>0</v>
      </c>
      <c r="I2040" t="s">
        <v>1612</v>
      </c>
      <c r="J2040" t="s">
        <v>4774</v>
      </c>
      <c r="K2040" t="str">
        <f t="shared" si="292"/>
        <v>11520</v>
      </c>
    </row>
    <row r="2041" spans="1:11" customFormat="1" x14ac:dyDescent="0.25">
      <c r="A2041" t="str">
        <f t="shared" si="287"/>
        <v>11</v>
      </c>
      <c r="B2041" t="s">
        <v>237</v>
      </c>
      <c r="C2041" t="str">
        <f t="shared" si="291"/>
        <v>030</v>
      </c>
      <c r="D2041" t="s">
        <v>267</v>
      </c>
      <c r="E2041" t="str">
        <f t="shared" si="294"/>
        <v>03</v>
      </c>
      <c r="F2041" t="str">
        <f>"007"</f>
        <v>007</v>
      </c>
      <c r="G2041" t="str">
        <f>""</f>
        <v/>
      </c>
      <c r="H2041" t="s">
        <v>3</v>
      </c>
      <c r="I2041" t="s">
        <v>1613</v>
      </c>
      <c r="J2041" t="s">
        <v>4775</v>
      </c>
      <c r="K2041" t="str">
        <f t="shared" si="292"/>
        <v>11520</v>
      </c>
    </row>
    <row r="2042" spans="1:11" customFormat="1" x14ac:dyDescent="0.25">
      <c r="A2042" t="str">
        <f t="shared" si="287"/>
        <v>11</v>
      </c>
      <c r="B2042" t="s">
        <v>237</v>
      </c>
      <c r="C2042" t="str">
        <f t="shared" si="291"/>
        <v>030</v>
      </c>
      <c r="D2042" t="s">
        <v>267</v>
      </c>
      <c r="E2042" t="str">
        <f t="shared" si="294"/>
        <v>03</v>
      </c>
      <c r="F2042" t="str">
        <f>"008"</f>
        <v>008</v>
      </c>
      <c r="G2042" t="str">
        <f>""</f>
        <v/>
      </c>
      <c r="H2042" t="s">
        <v>1</v>
      </c>
      <c r="I2042" t="s">
        <v>1614</v>
      </c>
      <c r="J2042" t="s">
        <v>4776</v>
      </c>
      <c r="K2042" t="str">
        <f t="shared" si="292"/>
        <v>11520</v>
      </c>
    </row>
    <row r="2043" spans="1:11" customFormat="1" x14ac:dyDescent="0.25">
      <c r="A2043" t="str">
        <f t="shared" si="287"/>
        <v>11</v>
      </c>
      <c r="B2043" t="s">
        <v>237</v>
      </c>
      <c r="C2043" t="str">
        <f t="shared" si="291"/>
        <v>030</v>
      </c>
      <c r="D2043" t="s">
        <v>267</v>
      </c>
      <c r="E2043" t="str">
        <f t="shared" si="294"/>
        <v>03</v>
      </c>
      <c r="F2043" t="str">
        <f>"008"</f>
        <v>008</v>
      </c>
      <c r="G2043" t="str">
        <f>""</f>
        <v/>
      </c>
      <c r="H2043" t="s">
        <v>0</v>
      </c>
      <c r="I2043" t="s">
        <v>1614</v>
      </c>
      <c r="J2043" t="s">
        <v>4776</v>
      </c>
      <c r="K2043" t="str">
        <f t="shared" si="292"/>
        <v>11520</v>
      </c>
    </row>
    <row r="2044" spans="1:11" customFormat="1" x14ac:dyDescent="0.25">
      <c r="A2044" t="str">
        <f t="shared" si="287"/>
        <v>11</v>
      </c>
      <c r="B2044" t="s">
        <v>237</v>
      </c>
      <c r="C2044" t="str">
        <f t="shared" si="291"/>
        <v>030</v>
      </c>
      <c r="D2044" t="s">
        <v>267</v>
      </c>
      <c r="E2044" t="str">
        <f t="shared" si="294"/>
        <v>03</v>
      </c>
      <c r="F2044" t="str">
        <f>"009"</f>
        <v>009</v>
      </c>
      <c r="G2044" t="str">
        <f>""</f>
        <v/>
      </c>
      <c r="H2044" t="s">
        <v>1</v>
      </c>
      <c r="I2044" t="s">
        <v>1615</v>
      </c>
      <c r="J2044" t="s">
        <v>4777</v>
      </c>
      <c r="K2044" t="str">
        <f t="shared" si="292"/>
        <v>11520</v>
      </c>
    </row>
    <row r="2045" spans="1:11" customFormat="1" x14ac:dyDescent="0.25">
      <c r="A2045" t="str">
        <f t="shared" si="287"/>
        <v>11</v>
      </c>
      <c r="B2045" t="s">
        <v>237</v>
      </c>
      <c r="C2045" t="str">
        <f t="shared" si="291"/>
        <v>030</v>
      </c>
      <c r="D2045" t="s">
        <v>267</v>
      </c>
      <c r="E2045" t="str">
        <f t="shared" si="294"/>
        <v>03</v>
      </c>
      <c r="F2045" t="str">
        <f>"009"</f>
        <v>009</v>
      </c>
      <c r="G2045" t="str">
        <f>""</f>
        <v/>
      </c>
      <c r="H2045" t="s">
        <v>0</v>
      </c>
      <c r="I2045" t="s">
        <v>1615</v>
      </c>
      <c r="J2045" t="s">
        <v>4777</v>
      </c>
      <c r="K2045" t="str">
        <f t="shared" si="292"/>
        <v>11520</v>
      </c>
    </row>
    <row r="2046" spans="1:11" customFormat="1" x14ac:dyDescent="0.25">
      <c r="A2046" t="str">
        <f t="shared" si="287"/>
        <v>11</v>
      </c>
      <c r="B2046" t="s">
        <v>237</v>
      </c>
      <c r="C2046" t="str">
        <f t="shared" si="291"/>
        <v>030</v>
      </c>
      <c r="D2046" t="s">
        <v>267</v>
      </c>
      <c r="E2046" t="str">
        <f t="shared" si="294"/>
        <v>03</v>
      </c>
      <c r="F2046" t="str">
        <f>"010"</f>
        <v>010</v>
      </c>
      <c r="G2046" t="str">
        <f>""</f>
        <v/>
      </c>
      <c r="H2046" t="s">
        <v>1</v>
      </c>
      <c r="I2046" t="s">
        <v>1616</v>
      </c>
      <c r="J2046" t="s">
        <v>4778</v>
      </c>
      <c r="K2046" t="str">
        <f t="shared" si="292"/>
        <v>11520</v>
      </c>
    </row>
    <row r="2047" spans="1:11" customFormat="1" x14ac:dyDescent="0.25">
      <c r="A2047" t="str">
        <f t="shared" si="287"/>
        <v>11</v>
      </c>
      <c r="B2047" t="s">
        <v>237</v>
      </c>
      <c r="C2047" t="str">
        <f t="shared" si="291"/>
        <v>030</v>
      </c>
      <c r="D2047" t="s">
        <v>267</v>
      </c>
      <c r="E2047" t="str">
        <f t="shared" si="294"/>
        <v>03</v>
      </c>
      <c r="F2047" t="str">
        <f>"010"</f>
        <v>010</v>
      </c>
      <c r="G2047" t="str">
        <f>""</f>
        <v/>
      </c>
      <c r="H2047" t="s">
        <v>0</v>
      </c>
      <c r="I2047" t="s">
        <v>1616</v>
      </c>
      <c r="J2047" t="s">
        <v>4778</v>
      </c>
      <c r="K2047" t="str">
        <f t="shared" si="292"/>
        <v>11520</v>
      </c>
    </row>
    <row r="2048" spans="1:11" customFormat="1" x14ac:dyDescent="0.25">
      <c r="A2048" t="str">
        <f t="shared" si="287"/>
        <v>11</v>
      </c>
      <c r="B2048" t="s">
        <v>237</v>
      </c>
      <c r="C2048" t="str">
        <f t="shared" si="291"/>
        <v>030</v>
      </c>
      <c r="D2048" t="s">
        <v>267</v>
      </c>
      <c r="E2048" t="str">
        <f t="shared" si="294"/>
        <v>03</v>
      </c>
      <c r="F2048" t="str">
        <f>"011"</f>
        <v>011</v>
      </c>
      <c r="G2048" t="str">
        <f>""</f>
        <v/>
      </c>
      <c r="H2048" t="s">
        <v>1</v>
      </c>
      <c r="I2048" t="s">
        <v>1617</v>
      </c>
      <c r="J2048" t="s">
        <v>4779</v>
      </c>
      <c r="K2048" t="str">
        <f t="shared" si="292"/>
        <v>11520</v>
      </c>
    </row>
    <row r="2049" spans="1:11" customFormat="1" x14ac:dyDescent="0.25">
      <c r="A2049" t="str">
        <f t="shared" si="287"/>
        <v>11</v>
      </c>
      <c r="B2049" t="s">
        <v>237</v>
      </c>
      <c r="C2049" t="str">
        <f t="shared" si="291"/>
        <v>030</v>
      </c>
      <c r="D2049" t="s">
        <v>267</v>
      </c>
      <c r="E2049" t="str">
        <f t="shared" si="294"/>
        <v>03</v>
      </c>
      <c r="F2049" t="str">
        <f>"011"</f>
        <v>011</v>
      </c>
      <c r="G2049" t="str">
        <f>""</f>
        <v/>
      </c>
      <c r="H2049" t="s">
        <v>0</v>
      </c>
      <c r="I2049" t="s">
        <v>1617</v>
      </c>
      <c r="J2049" t="s">
        <v>4779</v>
      </c>
      <c r="K2049" t="str">
        <f t="shared" si="292"/>
        <v>11520</v>
      </c>
    </row>
    <row r="2050" spans="1:11" customFormat="1" x14ac:dyDescent="0.25">
      <c r="A2050" t="str">
        <f t="shared" si="287"/>
        <v>11</v>
      </c>
      <c r="B2050" t="s">
        <v>237</v>
      </c>
      <c r="C2050" t="str">
        <f t="shared" ref="C2050:C2113" si="295">"031"</f>
        <v>031</v>
      </c>
      <c r="D2050" t="s">
        <v>268</v>
      </c>
      <c r="E2050" t="str">
        <f t="shared" ref="E2050:E2075" si="296">"01"</f>
        <v>01</v>
      </c>
      <c r="F2050" t="str">
        <f>"001"</f>
        <v>001</v>
      </c>
      <c r="G2050" t="str">
        <f>""</f>
        <v/>
      </c>
      <c r="H2050" t="s">
        <v>1</v>
      </c>
      <c r="I2050" t="s">
        <v>1618</v>
      </c>
      <c r="J2050" t="s">
        <v>4780</v>
      </c>
      <c r="K2050" t="str">
        <f t="shared" ref="K2050:K2113" si="297">"11100"</f>
        <v>11100</v>
      </c>
    </row>
    <row r="2051" spans="1:11" customFormat="1" x14ac:dyDescent="0.25">
      <c r="A2051" t="str">
        <f t="shared" si="287"/>
        <v>11</v>
      </c>
      <c r="B2051" t="s">
        <v>237</v>
      </c>
      <c r="C2051" t="str">
        <f t="shared" si="295"/>
        <v>031</v>
      </c>
      <c r="D2051" t="s">
        <v>268</v>
      </c>
      <c r="E2051" t="str">
        <f t="shared" si="296"/>
        <v>01</v>
      </c>
      <c r="F2051" t="str">
        <f>"001"</f>
        <v>001</v>
      </c>
      <c r="G2051" t="str">
        <f>""</f>
        <v/>
      </c>
      <c r="H2051" t="s">
        <v>0</v>
      </c>
      <c r="I2051" t="s">
        <v>1618</v>
      </c>
      <c r="J2051" t="s">
        <v>4780</v>
      </c>
      <c r="K2051" t="str">
        <f t="shared" si="297"/>
        <v>11100</v>
      </c>
    </row>
    <row r="2052" spans="1:11" customFormat="1" x14ac:dyDescent="0.25">
      <c r="A2052" t="str">
        <f t="shared" si="287"/>
        <v>11</v>
      </c>
      <c r="B2052" t="s">
        <v>237</v>
      </c>
      <c r="C2052" t="str">
        <f t="shared" si="295"/>
        <v>031</v>
      </c>
      <c r="D2052" t="s">
        <v>268</v>
      </c>
      <c r="E2052" t="str">
        <f t="shared" si="296"/>
        <v>01</v>
      </c>
      <c r="F2052" t="str">
        <f>"002"</f>
        <v>002</v>
      </c>
      <c r="G2052" t="str">
        <f>""</f>
        <v/>
      </c>
      <c r="H2052" t="s">
        <v>3</v>
      </c>
      <c r="I2052" t="s">
        <v>1619</v>
      </c>
      <c r="J2052" t="s">
        <v>4781</v>
      </c>
      <c r="K2052" t="str">
        <f t="shared" si="297"/>
        <v>11100</v>
      </c>
    </row>
    <row r="2053" spans="1:11" customFormat="1" x14ac:dyDescent="0.25">
      <c r="A2053" t="str">
        <f t="shared" si="287"/>
        <v>11</v>
      </c>
      <c r="B2053" t="s">
        <v>237</v>
      </c>
      <c r="C2053" t="str">
        <f t="shared" si="295"/>
        <v>031</v>
      </c>
      <c r="D2053" t="s">
        <v>268</v>
      </c>
      <c r="E2053" t="str">
        <f t="shared" si="296"/>
        <v>01</v>
      </c>
      <c r="F2053" t="str">
        <f>"003"</f>
        <v>003</v>
      </c>
      <c r="G2053" t="str">
        <f>""</f>
        <v/>
      </c>
      <c r="H2053" t="s">
        <v>3</v>
      </c>
      <c r="I2053" t="s">
        <v>1619</v>
      </c>
      <c r="J2053" t="s">
        <v>4781</v>
      </c>
      <c r="K2053" t="str">
        <f t="shared" si="297"/>
        <v>11100</v>
      </c>
    </row>
    <row r="2054" spans="1:11" customFormat="1" x14ac:dyDescent="0.25">
      <c r="A2054" t="str">
        <f t="shared" si="287"/>
        <v>11</v>
      </c>
      <c r="B2054" t="s">
        <v>237</v>
      </c>
      <c r="C2054" t="str">
        <f t="shared" si="295"/>
        <v>031</v>
      </c>
      <c r="D2054" t="s">
        <v>268</v>
      </c>
      <c r="E2054" t="str">
        <f t="shared" si="296"/>
        <v>01</v>
      </c>
      <c r="F2054" t="str">
        <f>"004"</f>
        <v>004</v>
      </c>
      <c r="G2054" t="str">
        <f>""</f>
        <v/>
      </c>
      <c r="H2054" t="s">
        <v>1</v>
      </c>
      <c r="I2054" t="s">
        <v>1618</v>
      </c>
      <c r="J2054" t="s">
        <v>4780</v>
      </c>
      <c r="K2054" t="str">
        <f t="shared" si="297"/>
        <v>11100</v>
      </c>
    </row>
    <row r="2055" spans="1:11" customFormat="1" x14ac:dyDescent="0.25">
      <c r="A2055" t="str">
        <f t="shared" si="287"/>
        <v>11</v>
      </c>
      <c r="B2055" t="s">
        <v>237</v>
      </c>
      <c r="C2055" t="str">
        <f t="shared" si="295"/>
        <v>031</v>
      </c>
      <c r="D2055" t="s">
        <v>268</v>
      </c>
      <c r="E2055" t="str">
        <f t="shared" si="296"/>
        <v>01</v>
      </c>
      <c r="F2055" t="str">
        <f>"004"</f>
        <v>004</v>
      </c>
      <c r="G2055" t="str">
        <f>""</f>
        <v/>
      </c>
      <c r="H2055" t="s">
        <v>0</v>
      </c>
      <c r="I2055" t="s">
        <v>1618</v>
      </c>
      <c r="J2055" t="s">
        <v>4780</v>
      </c>
      <c r="K2055" t="str">
        <f t="shared" si="297"/>
        <v>11100</v>
      </c>
    </row>
    <row r="2056" spans="1:11" customFormat="1" x14ac:dyDescent="0.25">
      <c r="A2056" t="str">
        <f t="shared" si="287"/>
        <v>11</v>
      </c>
      <c r="B2056" t="s">
        <v>237</v>
      </c>
      <c r="C2056" t="str">
        <f t="shared" si="295"/>
        <v>031</v>
      </c>
      <c r="D2056" t="s">
        <v>268</v>
      </c>
      <c r="E2056" t="str">
        <f t="shared" si="296"/>
        <v>01</v>
      </c>
      <c r="F2056" t="str">
        <f>"005"</f>
        <v>005</v>
      </c>
      <c r="G2056" t="str">
        <f>""</f>
        <v/>
      </c>
      <c r="H2056" t="s">
        <v>1</v>
      </c>
      <c r="I2056" t="s">
        <v>1620</v>
      </c>
      <c r="J2056" t="s">
        <v>4782</v>
      </c>
      <c r="K2056" t="str">
        <f t="shared" si="297"/>
        <v>11100</v>
      </c>
    </row>
    <row r="2057" spans="1:11" customFormat="1" x14ac:dyDescent="0.25">
      <c r="A2057" t="str">
        <f t="shared" si="287"/>
        <v>11</v>
      </c>
      <c r="B2057" t="s">
        <v>237</v>
      </c>
      <c r="C2057" t="str">
        <f t="shared" si="295"/>
        <v>031</v>
      </c>
      <c r="D2057" t="s">
        <v>268</v>
      </c>
      <c r="E2057" t="str">
        <f t="shared" si="296"/>
        <v>01</v>
      </c>
      <c r="F2057" t="str">
        <f>"005"</f>
        <v>005</v>
      </c>
      <c r="G2057" t="str">
        <f>""</f>
        <v/>
      </c>
      <c r="H2057" t="s">
        <v>0</v>
      </c>
      <c r="I2057" t="s">
        <v>1620</v>
      </c>
      <c r="J2057" t="s">
        <v>4782</v>
      </c>
      <c r="K2057" t="str">
        <f t="shared" si="297"/>
        <v>11100</v>
      </c>
    </row>
    <row r="2058" spans="1:11" customFormat="1" x14ac:dyDescent="0.25">
      <c r="A2058" t="str">
        <f t="shared" si="287"/>
        <v>11</v>
      </c>
      <c r="B2058" t="s">
        <v>237</v>
      </c>
      <c r="C2058" t="str">
        <f t="shared" si="295"/>
        <v>031</v>
      </c>
      <c r="D2058" t="s">
        <v>268</v>
      </c>
      <c r="E2058" t="str">
        <f t="shared" si="296"/>
        <v>01</v>
      </c>
      <c r="F2058" t="str">
        <f>"006"</f>
        <v>006</v>
      </c>
      <c r="G2058" t="str">
        <f>""</f>
        <v/>
      </c>
      <c r="H2058" t="s">
        <v>3</v>
      </c>
      <c r="I2058" t="s">
        <v>1621</v>
      </c>
      <c r="J2058" t="s">
        <v>4783</v>
      </c>
      <c r="K2058" t="str">
        <f t="shared" si="297"/>
        <v>11100</v>
      </c>
    </row>
    <row r="2059" spans="1:11" customFormat="1" x14ac:dyDescent="0.25">
      <c r="A2059" t="str">
        <f t="shared" si="287"/>
        <v>11</v>
      </c>
      <c r="B2059" t="s">
        <v>237</v>
      </c>
      <c r="C2059" t="str">
        <f t="shared" si="295"/>
        <v>031</v>
      </c>
      <c r="D2059" t="s">
        <v>268</v>
      </c>
      <c r="E2059" t="str">
        <f t="shared" si="296"/>
        <v>01</v>
      </c>
      <c r="F2059" t="str">
        <f>"007"</f>
        <v>007</v>
      </c>
      <c r="G2059" t="str">
        <f>""</f>
        <v/>
      </c>
      <c r="H2059" t="s">
        <v>1</v>
      </c>
      <c r="I2059" t="s">
        <v>1622</v>
      </c>
      <c r="J2059" t="s">
        <v>4784</v>
      </c>
      <c r="K2059" t="str">
        <f t="shared" si="297"/>
        <v>11100</v>
      </c>
    </row>
    <row r="2060" spans="1:11" customFormat="1" x14ac:dyDescent="0.25">
      <c r="A2060" t="str">
        <f t="shared" si="287"/>
        <v>11</v>
      </c>
      <c r="B2060" t="s">
        <v>237</v>
      </c>
      <c r="C2060" t="str">
        <f t="shared" si="295"/>
        <v>031</v>
      </c>
      <c r="D2060" t="s">
        <v>268</v>
      </c>
      <c r="E2060" t="str">
        <f t="shared" si="296"/>
        <v>01</v>
      </c>
      <c r="F2060" t="str">
        <f>"007"</f>
        <v>007</v>
      </c>
      <c r="G2060" t="str">
        <f>""</f>
        <v/>
      </c>
      <c r="H2060" t="s">
        <v>0</v>
      </c>
      <c r="I2060" t="s">
        <v>1622</v>
      </c>
      <c r="J2060" t="s">
        <v>4784</v>
      </c>
      <c r="K2060" t="str">
        <f t="shared" si="297"/>
        <v>11100</v>
      </c>
    </row>
    <row r="2061" spans="1:11" customFormat="1" x14ac:dyDescent="0.25">
      <c r="A2061" t="str">
        <f t="shared" si="287"/>
        <v>11</v>
      </c>
      <c r="B2061" t="s">
        <v>237</v>
      </c>
      <c r="C2061" t="str">
        <f t="shared" si="295"/>
        <v>031</v>
      </c>
      <c r="D2061" t="s">
        <v>268</v>
      </c>
      <c r="E2061" t="str">
        <f t="shared" si="296"/>
        <v>01</v>
      </c>
      <c r="F2061" t="str">
        <f>"008"</f>
        <v>008</v>
      </c>
      <c r="G2061" t="str">
        <f>""</f>
        <v/>
      </c>
      <c r="H2061" t="s">
        <v>1</v>
      </c>
      <c r="I2061" t="s">
        <v>1623</v>
      </c>
      <c r="J2061" t="s">
        <v>4785</v>
      </c>
      <c r="K2061" t="str">
        <f t="shared" si="297"/>
        <v>11100</v>
      </c>
    </row>
    <row r="2062" spans="1:11" customFormat="1" x14ac:dyDescent="0.25">
      <c r="A2062" t="str">
        <f t="shared" si="287"/>
        <v>11</v>
      </c>
      <c r="B2062" t="s">
        <v>237</v>
      </c>
      <c r="C2062" t="str">
        <f t="shared" si="295"/>
        <v>031</v>
      </c>
      <c r="D2062" t="s">
        <v>268</v>
      </c>
      <c r="E2062" t="str">
        <f t="shared" si="296"/>
        <v>01</v>
      </c>
      <c r="F2062" t="str">
        <f>"008"</f>
        <v>008</v>
      </c>
      <c r="G2062" t="str">
        <f>""</f>
        <v/>
      </c>
      <c r="H2062" t="s">
        <v>0</v>
      </c>
      <c r="I2062" t="s">
        <v>1623</v>
      </c>
      <c r="J2062" t="s">
        <v>4785</v>
      </c>
      <c r="K2062" t="str">
        <f t="shared" si="297"/>
        <v>11100</v>
      </c>
    </row>
    <row r="2063" spans="1:11" customFormat="1" x14ac:dyDescent="0.25">
      <c r="A2063" t="str">
        <f t="shared" si="287"/>
        <v>11</v>
      </c>
      <c r="B2063" t="s">
        <v>237</v>
      </c>
      <c r="C2063" t="str">
        <f t="shared" si="295"/>
        <v>031</v>
      </c>
      <c r="D2063" t="s">
        <v>268</v>
      </c>
      <c r="E2063" t="str">
        <f t="shared" si="296"/>
        <v>01</v>
      </c>
      <c r="F2063" t="str">
        <f>"009"</f>
        <v>009</v>
      </c>
      <c r="G2063" t="str">
        <f>""</f>
        <v/>
      </c>
      <c r="H2063" t="s">
        <v>1</v>
      </c>
      <c r="I2063" t="s">
        <v>1624</v>
      </c>
      <c r="J2063" t="s">
        <v>4786</v>
      </c>
      <c r="K2063" t="str">
        <f t="shared" si="297"/>
        <v>11100</v>
      </c>
    </row>
    <row r="2064" spans="1:11" customFormat="1" x14ac:dyDescent="0.25">
      <c r="A2064" t="str">
        <f t="shared" si="287"/>
        <v>11</v>
      </c>
      <c r="B2064" t="s">
        <v>237</v>
      </c>
      <c r="C2064" t="str">
        <f t="shared" si="295"/>
        <v>031</v>
      </c>
      <c r="D2064" t="s">
        <v>268</v>
      </c>
      <c r="E2064" t="str">
        <f t="shared" si="296"/>
        <v>01</v>
      </c>
      <c r="F2064" t="str">
        <f>"009"</f>
        <v>009</v>
      </c>
      <c r="G2064" t="str">
        <f>""</f>
        <v/>
      </c>
      <c r="H2064" t="s">
        <v>0</v>
      </c>
      <c r="I2064" t="s">
        <v>1624</v>
      </c>
      <c r="J2064" t="s">
        <v>4786</v>
      </c>
      <c r="K2064" t="str">
        <f t="shared" si="297"/>
        <v>11100</v>
      </c>
    </row>
    <row r="2065" spans="1:11" customFormat="1" x14ac:dyDescent="0.25">
      <c r="A2065" t="str">
        <f t="shared" si="287"/>
        <v>11</v>
      </c>
      <c r="B2065" t="s">
        <v>237</v>
      </c>
      <c r="C2065" t="str">
        <f t="shared" si="295"/>
        <v>031</v>
      </c>
      <c r="D2065" t="s">
        <v>268</v>
      </c>
      <c r="E2065" t="str">
        <f t="shared" si="296"/>
        <v>01</v>
      </c>
      <c r="F2065" t="str">
        <f>"010"</f>
        <v>010</v>
      </c>
      <c r="G2065" t="str">
        <f>""</f>
        <v/>
      </c>
      <c r="H2065" t="s">
        <v>3</v>
      </c>
      <c r="I2065" t="s">
        <v>1621</v>
      </c>
      <c r="J2065" t="s">
        <v>4783</v>
      </c>
      <c r="K2065" t="str">
        <f t="shared" si="297"/>
        <v>11100</v>
      </c>
    </row>
    <row r="2066" spans="1:11" customFormat="1" x14ac:dyDescent="0.25">
      <c r="A2066" t="str">
        <f t="shared" si="287"/>
        <v>11</v>
      </c>
      <c r="B2066" t="s">
        <v>237</v>
      </c>
      <c r="C2066" t="str">
        <f t="shared" si="295"/>
        <v>031</v>
      </c>
      <c r="D2066" t="s">
        <v>268</v>
      </c>
      <c r="E2066" t="str">
        <f t="shared" si="296"/>
        <v>01</v>
      </c>
      <c r="F2066" t="str">
        <f>"011"</f>
        <v>011</v>
      </c>
      <c r="G2066" t="str">
        <f>""</f>
        <v/>
      </c>
      <c r="H2066" t="s">
        <v>1</v>
      </c>
      <c r="I2066" t="s">
        <v>1623</v>
      </c>
      <c r="J2066" t="s">
        <v>4785</v>
      </c>
      <c r="K2066" t="str">
        <f t="shared" si="297"/>
        <v>11100</v>
      </c>
    </row>
    <row r="2067" spans="1:11" customFormat="1" x14ac:dyDescent="0.25">
      <c r="A2067" t="str">
        <f t="shared" si="287"/>
        <v>11</v>
      </c>
      <c r="B2067" t="s">
        <v>237</v>
      </c>
      <c r="C2067" t="str">
        <f t="shared" si="295"/>
        <v>031</v>
      </c>
      <c r="D2067" t="s">
        <v>268</v>
      </c>
      <c r="E2067" t="str">
        <f t="shared" si="296"/>
        <v>01</v>
      </c>
      <c r="F2067" t="str">
        <f>"011"</f>
        <v>011</v>
      </c>
      <c r="G2067" t="str">
        <f>""</f>
        <v/>
      </c>
      <c r="H2067" t="s">
        <v>0</v>
      </c>
      <c r="I2067" t="s">
        <v>1623</v>
      </c>
      <c r="J2067" t="s">
        <v>4785</v>
      </c>
      <c r="K2067" t="str">
        <f t="shared" si="297"/>
        <v>11100</v>
      </c>
    </row>
    <row r="2068" spans="1:11" customFormat="1" x14ac:dyDescent="0.25">
      <c r="A2068" t="str">
        <f t="shared" ref="A2068:A2131" si="298">"11"</f>
        <v>11</v>
      </c>
      <c r="B2068" t="s">
        <v>237</v>
      </c>
      <c r="C2068" t="str">
        <f t="shared" si="295"/>
        <v>031</v>
      </c>
      <c r="D2068" t="s">
        <v>268</v>
      </c>
      <c r="E2068" t="str">
        <f t="shared" si="296"/>
        <v>01</v>
      </c>
      <c r="F2068" t="str">
        <f>"012"</f>
        <v>012</v>
      </c>
      <c r="G2068" t="str">
        <f>""</f>
        <v/>
      </c>
      <c r="H2068" t="s">
        <v>1</v>
      </c>
      <c r="I2068" t="s">
        <v>1622</v>
      </c>
      <c r="J2068" t="s">
        <v>4784</v>
      </c>
      <c r="K2068" t="str">
        <f t="shared" si="297"/>
        <v>11100</v>
      </c>
    </row>
    <row r="2069" spans="1:11" customFormat="1" x14ac:dyDescent="0.25">
      <c r="A2069" t="str">
        <f t="shared" si="298"/>
        <v>11</v>
      </c>
      <c r="B2069" t="s">
        <v>237</v>
      </c>
      <c r="C2069" t="str">
        <f t="shared" si="295"/>
        <v>031</v>
      </c>
      <c r="D2069" t="s">
        <v>268</v>
      </c>
      <c r="E2069" t="str">
        <f t="shared" si="296"/>
        <v>01</v>
      </c>
      <c r="F2069" t="str">
        <f>"012"</f>
        <v>012</v>
      </c>
      <c r="G2069" t="str">
        <f>""</f>
        <v/>
      </c>
      <c r="H2069" t="s">
        <v>0</v>
      </c>
      <c r="I2069" t="s">
        <v>1622</v>
      </c>
      <c r="J2069" t="s">
        <v>4784</v>
      </c>
      <c r="K2069" t="str">
        <f t="shared" si="297"/>
        <v>11100</v>
      </c>
    </row>
    <row r="2070" spans="1:11" customFormat="1" x14ac:dyDescent="0.25">
      <c r="A2070" t="str">
        <f t="shared" si="298"/>
        <v>11</v>
      </c>
      <c r="B2070" t="s">
        <v>237</v>
      </c>
      <c r="C2070" t="str">
        <f t="shared" si="295"/>
        <v>031</v>
      </c>
      <c r="D2070" t="s">
        <v>268</v>
      </c>
      <c r="E2070" t="str">
        <f t="shared" si="296"/>
        <v>01</v>
      </c>
      <c r="F2070" t="str">
        <f>"014"</f>
        <v>014</v>
      </c>
      <c r="G2070" t="str">
        <f>""</f>
        <v/>
      </c>
      <c r="H2070" t="s">
        <v>1</v>
      </c>
      <c r="I2070" t="s">
        <v>1620</v>
      </c>
      <c r="J2070" t="s">
        <v>4782</v>
      </c>
      <c r="K2070" t="str">
        <f t="shared" si="297"/>
        <v>11100</v>
      </c>
    </row>
    <row r="2071" spans="1:11" customFormat="1" x14ac:dyDescent="0.25">
      <c r="A2071" t="str">
        <f t="shared" si="298"/>
        <v>11</v>
      </c>
      <c r="B2071" t="s">
        <v>237</v>
      </c>
      <c r="C2071" t="str">
        <f t="shared" si="295"/>
        <v>031</v>
      </c>
      <c r="D2071" t="s">
        <v>268</v>
      </c>
      <c r="E2071" t="str">
        <f t="shared" si="296"/>
        <v>01</v>
      </c>
      <c r="F2071" t="str">
        <f>"014"</f>
        <v>014</v>
      </c>
      <c r="G2071" t="str">
        <f>""</f>
        <v/>
      </c>
      <c r="H2071" t="s">
        <v>0</v>
      </c>
      <c r="I2071" t="s">
        <v>1620</v>
      </c>
      <c r="J2071" t="s">
        <v>4782</v>
      </c>
      <c r="K2071" t="str">
        <f t="shared" si="297"/>
        <v>11100</v>
      </c>
    </row>
    <row r="2072" spans="1:11" customFormat="1" x14ac:dyDescent="0.25">
      <c r="A2072" t="str">
        <f t="shared" si="298"/>
        <v>11</v>
      </c>
      <c r="B2072" t="s">
        <v>237</v>
      </c>
      <c r="C2072" t="str">
        <f t="shared" si="295"/>
        <v>031</v>
      </c>
      <c r="D2072" t="s">
        <v>268</v>
      </c>
      <c r="E2072" t="str">
        <f t="shared" si="296"/>
        <v>01</v>
      </c>
      <c r="F2072" t="str">
        <f>"015"</f>
        <v>015</v>
      </c>
      <c r="G2072" t="str">
        <f>""</f>
        <v/>
      </c>
      <c r="H2072" t="s">
        <v>1</v>
      </c>
      <c r="I2072" t="s">
        <v>1620</v>
      </c>
      <c r="J2072" t="s">
        <v>4782</v>
      </c>
      <c r="K2072" t="str">
        <f t="shared" si="297"/>
        <v>11100</v>
      </c>
    </row>
    <row r="2073" spans="1:11" customFormat="1" x14ac:dyDescent="0.25">
      <c r="A2073" t="str">
        <f t="shared" si="298"/>
        <v>11</v>
      </c>
      <c r="B2073" t="s">
        <v>237</v>
      </c>
      <c r="C2073" t="str">
        <f t="shared" si="295"/>
        <v>031</v>
      </c>
      <c r="D2073" t="s">
        <v>268</v>
      </c>
      <c r="E2073" t="str">
        <f t="shared" si="296"/>
        <v>01</v>
      </c>
      <c r="F2073" t="str">
        <f>"015"</f>
        <v>015</v>
      </c>
      <c r="G2073" t="str">
        <f>""</f>
        <v/>
      </c>
      <c r="H2073" t="s">
        <v>0</v>
      </c>
      <c r="I2073" t="s">
        <v>1620</v>
      </c>
      <c r="J2073" t="s">
        <v>4782</v>
      </c>
      <c r="K2073" t="str">
        <f t="shared" si="297"/>
        <v>11100</v>
      </c>
    </row>
    <row r="2074" spans="1:11" customFormat="1" x14ac:dyDescent="0.25">
      <c r="A2074" t="str">
        <f t="shared" si="298"/>
        <v>11</v>
      </c>
      <c r="B2074" t="s">
        <v>237</v>
      </c>
      <c r="C2074" t="str">
        <f t="shared" si="295"/>
        <v>031</v>
      </c>
      <c r="D2074" t="s">
        <v>268</v>
      </c>
      <c r="E2074" t="str">
        <f t="shared" si="296"/>
        <v>01</v>
      </c>
      <c r="F2074" t="str">
        <f>"016"</f>
        <v>016</v>
      </c>
      <c r="G2074" t="str">
        <f>""</f>
        <v/>
      </c>
      <c r="H2074" t="s">
        <v>3</v>
      </c>
      <c r="I2074" t="s">
        <v>1621</v>
      </c>
      <c r="J2074" t="s">
        <v>4783</v>
      </c>
      <c r="K2074" t="str">
        <f t="shared" si="297"/>
        <v>11100</v>
      </c>
    </row>
    <row r="2075" spans="1:11" customFormat="1" x14ac:dyDescent="0.25">
      <c r="A2075" t="str">
        <f t="shared" si="298"/>
        <v>11</v>
      </c>
      <c r="B2075" t="s">
        <v>237</v>
      </c>
      <c r="C2075" t="str">
        <f t="shared" si="295"/>
        <v>031</v>
      </c>
      <c r="D2075" t="s">
        <v>268</v>
      </c>
      <c r="E2075" t="str">
        <f t="shared" si="296"/>
        <v>01</v>
      </c>
      <c r="F2075" t="str">
        <f>"017"</f>
        <v>017</v>
      </c>
      <c r="G2075" t="str">
        <f>""</f>
        <v/>
      </c>
      <c r="H2075" t="s">
        <v>3</v>
      </c>
      <c r="I2075" t="s">
        <v>1620</v>
      </c>
      <c r="J2075" t="s">
        <v>4782</v>
      </c>
      <c r="K2075" t="str">
        <f t="shared" si="297"/>
        <v>11100</v>
      </c>
    </row>
    <row r="2076" spans="1:11" customFormat="1" x14ac:dyDescent="0.25">
      <c r="A2076" t="str">
        <f t="shared" si="298"/>
        <v>11</v>
      </c>
      <c r="B2076" t="s">
        <v>237</v>
      </c>
      <c r="C2076" t="str">
        <f t="shared" si="295"/>
        <v>031</v>
      </c>
      <c r="D2076" t="s">
        <v>268</v>
      </c>
      <c r="E2076" t="str">
        <f>"02"</f>
        <v>02</v>
      </c>
      <c r="F2076" t="str">
        <f>"001"</f>
        <v>001</v>
      </c>
      <c r="G2076" t="str">
        <f>""</f>
        <v/>
      </c>
      <c r="H2076" t="s">
        <v>3</v>
      </c>
      <c r="I2076" t="s">
        <v>23</v>
      </c>
      <c r="J2076" t="s">
        <v>4787</v>
      </c>
      <c r="K2076" t="str">
        <f t="shared" si="297"/>
        <v>11100</v>
      </c>
    </row>
    <row r="2077" spans="1:11" customFormat="1" x14ac:dyDescent="0.25">
      <c r="A2077" t="str">
        <f t="shared" si="298"/>
        <v>11</v>
      </c>
      <c r="B2077" t="s">
        <v>237</v>
      </c>
      <c r="C2077" t="str">
        <f t="shared" si="295"/>
        <v>031</v>
      </c>
      <c r="D2077" t="s">
        <v>268</v>
      </c>
      <c r="E2077" t="str">
        <f t="shared" ref="E2077:E2087" si="299">"03"</f>
        <v>03</v>
      </c>
      <c r="F2077" t="str">
        <f>"001"</f>
        <v>001</v>
      </c>
      <c r="G2077" t="str">
        <f>""</f>
        <v/>
      </c>
      <c r="H2077" t="s">
        <v>1</v>
      </c>
      <c r="I2077" t="s">
        <v>23</v>
      </c>
      <c r="J2077" t="s">
        <v>4787</v>
      </c>
      <c r="K2077" t="str">
        <f t="shared" si="297"/>
        <v>11100</v>
      </c>
    </row>
    <row r="2078" spans="1:11" customFormat="1" x14ac:dyDescent="0.25">
      <c r="A2078" t="str">
        <f t="shared" si="298"/>
        <v>11</v>
      </c>
      <c r="B2078" t="s">
        <v>237</v>
      </c>
      <c r="C2078" t="str">
        <f t="shared" si="295"/>
        <v>031</v>
      </c>
      <c r="D2078" t="s">
        <v>268</v>
      </c>
      <c r="E2078" t="str">
        <f t="shared" si="299"/>
        <v>03</v>
      </c>
      <c r="F2078" t="str">
        <f>"001"</f>
        <v>001</v>
      </c>
      <c r="G2078" t="str">
        <f>""</f>
        <v/>
      </c>
      <c r="H2078" t="s">
        <v>0</v>
      </c>
      <c r="I2078" t="s">
        <v>23</v>
      </c>
      <c r="J2078" t="s">
        <v>4787</v>
      </c>
      <c r="K2078" t="str">
        <f t="shared" si="297"/>
        <v>11100</v>
      </c>
    </row>
    <row r="2079" spans="1:11" customFormat="1" x14ac:dyDescent="0.25">
      <c r="A2079" t="str">
        <f t="shared" si="298"/>
        <v>11</v>
      </c>
      <c r="B2079" t="s">
        <v>237</v>
      </c>
      <c r="C2079" t="str">
        <f t="shared" si="295"/>
        <v>031</v>
      </c>
      <c r="D2079" t="s">
        <v>268</v>
      </c>
      <c r="E2079" t="str">
        <f t="shared" si="299"/>
        <v>03</v>
      </c>
      <c r="F2079" t="str">
        <f>"002"</f>
        <v>002</v>
      </c>
      <c r="G2079" t="str">
        <f>""</f>
        <v/>
      </c>
      <c r="H2079" t="s">
        <v>1</v>
      </c>
      <c r="I2079" t="s">
        <v>1625</v>
      </c>
      <c r="J2079" t="s">
        <v>4788</v>
      </c>
      <c r="K2079" t="str">
        <f t="shared" si="297"/>
        <v>11100</v>
      </c>
    </row>
    <row r="2080" spans="1:11" customFormat="1" x14ac:dyDescent="0.25">
      <c r="A2080" t="str">
        <f t="shared" si="298"/>
        <v>11</v>
      </c>
      <c r="B2080" t="s">
        <v>237</v>
      </c>
      <c r="C2080" t="str">
        <f t="shared" si="295"/>
        <v>031</v>
      </c>
      <c r="D2080" t="s">
        <v>268</v>
      </c>
      <c r="E2080" t="str">
        <f t="shared" si="299"/>
        <v>03</v>
      </c>
      <c r="F2080" t="str">
        <f>"002"</f>
        <v>002</v>
      </c>
      <c r="G2080" t="str">
        <f>""</f>
        <v/>
      </c>
      <c r="H2080" t="s">
        <v>0</v>
      </c>
      <c r="I2080" t="s">
        <v>1625</v>
      </c>
      <c r="J2080" t="s">
        <v>4788</v>
      </c>
      <c r="K2080" t="str">
        <f t="shared" si="297"/>
        <v>11100</v>
      </c>
    </row>
    <row r="2081" spans="1:11" customFormat="1" x14ac:dyDescent="0.25">
      <c r="A2081" t="str">
        <f t="shared" si="298"/>
        <v>11</v>
      </c>
      <c r="B2081" t="s">
        <v>237</v>
      </c>
      <c r="C2081" t="str">
        <f t="shared" si="295"/>
        <v>031</v>
      </c>
      <c r="D2081" t="s">
        <v>268</v>
      </c>
      <c r="E2081" t="str">
        <f t="shared" si="299"/>
        <v>03</v>
      </c>
      <c r="F2081" t="str">
        <f>"004"</f>
        <v>004</v>
      </c>
      <c r="G2081" t="str">
        <f>""</f>
        <v/>
      </c>
      <c r="H2081" t="s">
        <v>3</v>
      </c>
      <c r="I2081" t="s">
        <v>1626</v>
      </c>
      <c r="J2081" t="s">
        <v>4789</v>
      </c>
      <c r="K2081" t="str">
        <f t="shared" si="297"/>
        <v>11100</v>
      </c>
    </row>
    <row r="2082" spans="1:11" customFormat="1" x14ac:dyDescent="0.25">
      <c r="A2082" t="str">
        <f t="shared" si="298"/>
        <v>11</v>
      </c>
      <c r="B2082" t="s">
        <v>237</v>
      </c>
      <c r="C2082" t="str">
        <f t="shared" si="295"/>
        <v>031</v>
      </c>
      <c r="D2082" t="s">
        <v>268</v>
      </c>
      <c r="E2082" t="str">
        <f t="shared" si="299"/>
        <v>03</v>
      </c>
      <c r="F2082" t="str">
        <f>"005"</f>
        <v>005</v>
      </c>
      <c r="G2082" t="str">
        <f>""</f>
        <v/>
      </c>
      <c r="H2082" t="s">
        <v>1</v>
      </c>
      <c r="I2082" t="s">
        <v>1624</v>
      </c>
      <c r="J2082" t="s">
        <v>4786</v>
      </c>
      <c r="K2082" t="str">
        <f t="shared" si="297"/>
        <v>11100</v>
      </c>
    </row>
    <row r="2083" spans="1:11" customFormat="1" x14ac:dyDescent="0.25">
      <c r="A2083" t="str">
        <f t="shared" si="298"/>
        <v>11</v>
      </c>
      <c r="B2083" t="s">
        <v>237</v>
      </c>
      <c r="C2083" t="str">
        <f t="shared" si="295"/>
        <v>031</v>
      </c>
      <c r="D2083" t="s">
        <v>268</v>
      </c>
      <c r="E2083" t="str">
        <f t="shared" si="299"/>
        <v>03</v>
      </c>
      <c r="F2083" t="str">
        <f>"005"</f>
        <v>005</v>
      </c>
      <c r="G2083" t="str">
        <f>""</f>
        <v/>
      </c>
      <c r="H2083" t="s">
        <v>0</v>
      </c>
      <c r="I2083" t="s">
        <v>1624</v>
      </c>
      <c r="J2083" t="s">
        <v>4786</v>
      </c>
      <c r="K2083" t="str">
        <f t="shared" si="297"/>
        <v>11100</v>
      </c>
    </row>
    <row r="2084" spans="1:11" customFormat="1" x14ac:dyDescent="0.25">
      <c r="A2084" t="str">
        <f t="shared" si="298"/>
        <v>11</v>
      </c>
      <c r="B2084" t="s">
        <v>237</v>
      </c>
      <c r="C2084" t="str">
        <f t="shared" si="295"/>
        <v>031</v>
      </c>
      <c r="D2084" t="s">
        <v>268</v>
      </c>
      <c r="E2084" t="str">
        <f t="shared" si="299"/>
        <v>03</v>
      </c>
      <c r="F2084" t="str">
        <f>"006"</f>
        <v>006</v>
      </c>
      <c r="G2084" t="str">
        <f>""</f>
        <v/>
      </c>
      <c r="H2084" t="s">
        <v>3</v>
      </c>
      <c r="I2084" t="s">
        <v>23</v>
      </c>
      <c r="J2084" t="s">
        <v>4787</v>
      </c>
      <c r="K2084" t="str">
        <f t="shared" si="297"/>
        <v>11100</v>
      </c>
    </row>
    <row r="2085" spans="1:11" customFormat="1" x14ac:dyDescent="0.25">
      <c r="A2085" t="str">
        <f t="shared" si="298"/>
        <v>11</v>
      </c>
      <c r="B2085" t="s">
        <v>237</v>
      </c>
      <c r="C2085" t="str">
        <f t="shared" si="295"/>
        <v>031</v>
      </c>
      <c r="D2085" t="s">
        <v>268</v>
      </c>
      <c r="E2085" t="str">
        <f t="shared" si="299"/>
        <v>03</v>
      </c>
      <c r="F2085" t="str">
        <f>"007"</f>
        <v>007</v>
      </c>
      <c r="G2085" t="str">
        <f>""</f>
        <v/>
      </c>
      <c r="H2085" t="s">
        <v>1</v>
      </c>
      <c r="I2085" t="s">
        <v>1626</v>
      </c>
      <c r="J2085" t="s">
        <v>4789</v>
      </c>
      <c r="K2085" t="str">
        <f t="shared" si="297"/>
        <v>11100</v>
      </c>
    </row>
    <row r="2086" spans="1:11" customFormat="1" x14ac:dyDescent="0.25">
      <c r="A2086" t="str">
        <f t="shared" si="298"/>
        <v>11</v>
      </c>
      <c r="B2086" t="s">
        <v>237</v>
      </c>
      <c r="C2086" t="str">
        <f t="shared" si="295"/>
        <v>031</v>
      </c>
      <c r="D2086" t="s">
        <v>268</v>
      </c>
      <c r="E2086" t="str">
        <f t="shared" si="299"/>
        <v>03</v>
      </c>
      <c r="F2086" t="str">
        <f>"007"</f>
        <v>007</v>
      </c>
      <c r="G2086" t="str">
        <f>""</f>
        <v/>
      </c>
      <c r="H2086" t="s">
        <v>0</v>
      </c>
      <c r="I2086" t="s">
        <v>1626</v>
      </c>
      <c r="J2086" t="s">
        <v>4789</v>
      </c>
      <c r="K2086" t="str">
        <f t="shared" si="297"/>
        <v>11100</v>
      </c>
    </row>
    <row r="2087" spans="1:11" customFormat="1" x14ac:dyDescent="0.25">
      <c r="A2087" t="str">
        <f t="shared" si="298"/>
        <v>11</v>
      </c>
      <c r="B2087" t="s">
        <v>237</v>
      </c>
      <c r="C2087" t="str">
        <f t="shared" si="295"/>
        <v>031</v>
      </c>
      <c r="D2087" t="s">
        <v>268</v>
      </c>
      <c r="E2087" t="str">
        <f t="shared" si="299"/>
        <v>03</v>
      </c>
      <c r="F2087" t="str">
        <f>"008"</f>
        <v>008</v>
      </c>
      <c r="G2087" t="str">
        <f>""</f>
        <v/>
      </c>
      <c r="H2087" t="s">
        <v>3</v>
      </c>
      <c r="I2087" t="s">
        <v>1626</v>
      </c>
      <c r="J2087" t="s">
        <v>4789</v>
      </c>
      <c r="K2087" t="str">
        <f t="shared" si="297"/>
        <v>11100</v>
      </c>
    </row>
    <row r="2088" spans="1:11" customFormat="1" x14ac:dyDescent="0.25">
      <c r="A2088" t="str">
        <f t="shared" si="298"/>
        <v>11</v>
      </c>
      <c r="B2088" t="s">
        <v>237</v>
      </c>
      <c r="C2088" t="str">
        <f t="shared" si="295"/>
        <v>031</v>
      </c>
      <c r="D2088" t="s">
        <v>268</v>
      </c>
      <c r="E2088" t="str">
        <f t="shared" ref="E2088:E2097" si="300">"04"</f>
        <v>04</v>
      </c>
      <c r="F2088" t="str">
        <f>"001"</f>
        <v>001</v>
      </c>
      <c r="G2088" t="str">
        <f>""</f>
        <v/>
      </c>
      <c r="H2088" t="s">
        <v>3</v>
      </c>
      <c r="I2088" t="s">
        <v>1627</v>
      </c>
      <c r="J2088" t="s">
        <v>4790</v>
      </c>
      <c r="K2088" t="str">
        <f t="shared" si="297"/>
        <v>11100</v>
      </c>
    </row>
    <row r="2089" spans="1:11" customFormat="1" x14ac:dyDescent="0.25">
      <c r="A2089" t="str">
        <f t="shared" si="298"/>
        <v>11</v>
      </c>
      <c r="B2089" t="s">
        <v>237</v>
      </c>
      <c r="C2089" t="str">
        <f t="shared" si="295"/>
        <v>031</v>
      </c>
      <c r="D2089" t="s">
        <v>268</v>
      </c>
      <c r="E2089" t="str">
        <f t="shared" si="300"/>
        <v>04</v>
      </c>
      <c r="F2089" t="str">
        <f>"002"</f>
        <v>002</v>
      </c>
      <c r="G2089" t="str">
        <f>""</f>
        <v/>
      </c>
      <c r="H2089" t="s">
        <v>1</v>
      </c>
      <c r="I2089" t="s">
        <v>1627</v>
      </c>
      <c r="J2089" t="s">
        <v>4791</v>
      </c>
      <c r="K2089" t="str">
        <f t="shared" si="297"/>
        <v>11100</v>
      </c>
    </row>
    <row r="2090" spans="1:11" customFormat="1" x14ac:dyDescent="0.25">
      <c r="A2090" t="str">
        <f t="shared" si="298"/>
        <v>11</v>
      </c>
      <c r="B2090" t="s">
        <v>237</v>
      </c>
      <c r="C2090" t="str">
        <f t="shared" si="295"/>
        <v>031</v>
      </c>
      <c r="D2090" t="s">
        <v>268</v>
      </c>
      <c r="E2090" t="str">
        <f t="shared" si="300"/>
        <v>04</v>
      </c>
      <c r="F2090" t="str">
        <f>"002"</f>
        <v>002</v>
      </c>
      <c r="G2090" t="str">
        <f>""</f>
        <v/>
      </c>
      <c r="H2090" t="s">
        <v>0</v>
      </c>
      <c r="I2090" t="s">
        <v>1627</v>
      </c>
      <c r="J2090" t="s">
        <v>4791</v>
      </c>
      <c r="K2090" t="str">
        <f t="shared" si="297"/>
        <v>11100</v>
      </c>
    </row>
    <row r="2091" spans="1:11" customFormat="1" x14ac:dyDescent="0.25">
      <c r="A2091" t="str">
        <f t="shared" si="298"/>
        <v>11</v>
      </c>
      <c r="B2091" t="s">
        <v>237</v>
      </c>
      <c r="C2091" t="str">
        <f t="shared" si="295"/>
        <v>031</v>
      </c>
      <c r="D2091" t="s">
        <v>268</v>
      </c>
      <c r="E2091" t="str">
        <f t="shared" si="300"/>
        <v>04</v>
      </c>
      <c r="F2091" t="str">
        <f>"003"</f>
        <v>003</v>
      </c>
      <c r="G2091" t="str">
        <f>""</f>
        <v/>
      </c>
      <c r="H2091" t="s">
        <v>1</v>
      </c>
      <c r="I2091" t="s">
        <v>1628</v>
      </c>
      <c r="J2091" t="s">
        <v>4792</v>
      </c>
      <c r="K2091" t="str">
        <f t="shared" si="297"/>
        <v>11100</v>
      </c>
    </row>
    <row r="2092" spans="1:11" customFormat="1" x14ac:dyDescent="0.25">
      <c r="A2092" t="str">
        <f t="shared" si="298"/>
        <v>11</v>
      </c>
      <c r="B2092" t="s">
        <v>237</v>
      </c>
      <c r="C2092" t="str">
        <f t="shared" si="295"/>
        <v>031</v>
      </c>
      <c r="D2092" t="s">
        <v>268</v>
      </c>
      <c r="E2092" t="str">
        <f t="shared" si="300"/>
        <v>04</v>
      </c>
      <c r="F2092" t="str">
        <f>"003"</f>
        <v>003</v>
      </c>
      <c r="G2092" t="str">
        <f>""</f>
        <v/>
      </c>
      <c r="H2092" t="s">
        <v>0</v>
      </c>
      <c r="I2092" t="s">
        <v>1628</v>
      </c>
      <c r="J2092" t="s">
        <v>4792</v>
      </c>
      <c r="K2092" t="str">
        <f t="shared" si="297"/>
        <v>11100</v>
      </c>
    </row>
    <row r="2093" spans="1:11" customFormat="1" x14ac:dyDescent="0.25">
      <c r="A2093" t="str">
        <f t="shared" si="298"/>
        <v>11</v>
      </c>
      <c r="B2093" t="s">
        <v>237</v>
      </c>
      <c r="C2093" t="str">
        <f t="shared" si="295"/>
        <v>031</v>
      </c>
      <c r="D2093" t="s">
        <v>268</v>
      </c>
      <c r="E2093" t="str">
        <f t="shared" si="300"/>
        <v>04</v>
      </c>
      <c r="F2093" t="str">
        <f>"004"</f>
        <v>004</v>
      </c>
      <c r="G2093" t="str">
        <f>""</f>
        <v/>
      </c>
      <c r="H2093" t="s">
        <v>1</v>
      </c>
      <c r="I2093" t="s">
        <v>1629</v>
      </c>
      <c r="J2093" t="s">
        <v>4793</v>
      </c>
      <c r="K2093" t="str">
        <f t="shared" si="297"/>
        <v>11100</v>
      </c>
    </row>
    <row r="2094" spans="1:11" customFormat="1" x14ac:dyDescent="0.25">
      <c r="A2094" t="str">
        <f t="shared" si="298"/>
        <v>11</v>
      </c>
      <c r="B2094" t="s">
        <v>237</v>
      </c>
      <c r="C2094" t="str">
        <f t="shared" si="295"/>
        <v>031</v>
      </c>
      <c r="D2094" t="s">
        <v>268</v>
      </c>
      <c r="E2094" t="str">
        <f t="shared" si="300"/>
        <v>04</v>
      </c>
      <c r="F2094" t="str">
        <f>"004"</f>
        <v>004</v>
      </c>
      <c r="G2094" t="str">
        <f>""</f>
        <v/>
      </c>
      <c r="H2094" t="s">
        <v>0</v>
      </c>
      <c r="I2094" t="s">
        <v>1629</v>
      </c>
      <c r="J2094" t="s">
        <v>4793</v>
      </c>
      <c r="K2094" t="str">
        <f t="shared" si="297"/>
        <v>11100</v>
      </c>
    </row>
    <row r="2095" spans="1:11" customFormat="1" x14ac:dyDescent="0.25">
      <c r="A2095" t="str">
        <f t="shared" si="298"/>
        <v>11</v>
      </c>
      <c r="B2095" t="s">
        <v>237</v>
      </c>
      <c r="C2095" t="str">
        <f t="shared" si="295"/>
        <v>031</v>
      </c>
      <c r="D2095" t="s">
        <v>268</v>
      </c>
      <c r="E2095" t="str">
        <f t="shared" si="300"/>
        <v>04</v>
      </c>
      <c r="F2095" t="str">
        <f>"005"</f>
        <v>005</v>
      </c>
      <c r="G2095" t="str">
        <f>""</f>
        <v/>
      </c>
      <c r="H2095" t="s">
        <v>3</v>
      </c>
      <c r="I2095" t="s">
        <v>1627</v>
      </c>
      <c r="J2095" t="s">
        <v>4790</v>
      </c>
      <c r="K2095" t="str">
        <f t="shared" si="297"/>
        <v>11100</v>
      </c>
    </row>
    <row r="2096" spans="1:11" customFormat="1" x14ac:dyDescent="0.25">
      <c r="A2096" t="str">
        <f t="shared" si="298"/>
        <v>11</v>
      </c>
      <c r="B2096" t="s">
        <v>237</v>
      </c>
      <c r="C2096" t="str">
        <f t="shared" si="295"/>
        <v>031</v>
      </c>
      <c r="D2096" t="s">
        <v>268</v>
      </c>
      <c r="E2096" t="str">
        <f t="shared" si="300"/>
        <v>04</v>
      </c>
      <c r="F2096" t="str">
        <f>"006"</f>
        <v>006</v>
      </c>
      <c r="G2096" t="str">
        <f>""</f>
        <v/>
      </c>
      <c r="H2096" t="s">
        <v>1</v>
      </c>
      <c r="I2096" t="s">
        <v>1627</v>
      </c>
      <c r="J2096" t="s">
        <v>4790</v>
      </c>
      <c r="K2096" t="str">
        <f t="shared" si="297"/>
        <v>11100</v>
      </c>
    </row>
    <row r="2097" spans="1:11" customFormat="1" x14ac:dyDescent="0.25">
      <c r="A2097" t="str">
        <f t="shared" si="298"/>
        <v>11</v>
      </c>
      <c r="B2097" t="s">
        <v>237</v>
      </c>
      <c r="C2097" t="str">
        <f t="shared" si="295"/>
        <v>031</v>
      </c>
      <c r="D2097" t="s">
        <v>268</v>
      </c>
      <c r="E2097" t="str">
        <f t="shared" si="300"/>
        <v>04</v>
      </c>
      <c r="F2097" t="str">
        <f>"006"</f>
        <v>006</v>
      </c>
      <c r="G2097" t="str">
        <f>""</f>
        <v/>
      </c>
      <c r="H2097" t="s">
        <v>0</v>
      </c>
      <c r="I2097" t="s">
        <v>1627</v>
      </c>
      <c r="J2097" t="s">
        <v>4790</v>
      </c>
      <c r="K2097" t="str">
        <f t="shared" si="297"/>
        <v>11100</v>
      </c>
    </row>
    <row r="2098" spans="1:11" customFormat="1" x14ac:dyDescent="0.25">
      <c r="A2098" t="str">
        <f t="shared" si="298"/>
        <v>11</v>
      </c>
      <c r="B2098" t="s">
        <v>237</v>
      </c>
      <c r="C2098" t="str">
        <f t="shared" si="295"/>
        <v>031</v>
      </c>
      <c r="D2098" t="s">
        <v>268</v>
      </c>
      <c r="E2098" t="str">
        <f t="shared" ref="E2098:E2109" si="301">"05"</f>
        <v>05</v>
      </c>
      <c r="F2098" t="str">
        <f>"001"</f>
        <v>001</v>
      </c>
      <c r="G2098" t="str">
        <f>""</f>
        <v/>
      </c>
      <c r="H2098" t="s">
        <v>1</v>
      </c>
      <c r="I2098" t="s">
        <v>1630</v>
      </c>
      <c r="J2098" t="s">
        <v>4794</v>
      </c>
      <c r="K2098" t="str">
        <f t="shared" si="297"/>
        <v>11100</v>
      </c>
    </row>
    <row r="2099" spans="1:11" customFormat="1" x14ac:dyDescent="0.25">
      <c r="A2099" t="str">
        <f t="shared" si="298"/>
        <v>11</v>
      </c>
      <c r="B2099" t="s">
        <v>237</v>
      </c>
      <c r="C2099" t="str">
        <f t="shared" si="295"/>
        <v>031</v>
      </c>
      <c r="D2099" t="s">
        <v>268</v>
      </c>
      <c r="E2099" t="str">
        <f t="shared" si="301"/>
        <v>05</v>
      </c>
      <c r="F2099" t="str">
        <f>"001"</f>
        <v>001</v>
      </c>
      <c r="G2099" t="str">
        <f>""</f>
        <v/>
      </c>
      <c r="H2099" t="s">
        <v>0</v>
      </c>
      <c r="I2099" t="s">
        <v>1630</v>
      </c>
      <c r="J2099" t="s">
        <v>4794</v>
      </c>
      <c r="K2099" t="str">
        <f t="shared" si="297"/>
        <v>11100</v>
      </c>
    </row>
    <row r="2100" spans="1:11" customFormat="1" x14ac:dyDescent="0.25">
      <c r="A2100" t="str">
        <f t="shared" si="298"/>
        <v>11</v>
      </c>
      <c r="B2100" t="s">
        <v>237</v>
      </c>
      <c r="C2100" t="str">
        <f t="shared" si="295"/>
        <v>031</v>
      </c>
      <c r="D2100" t="s">
        <v>268</v>
      </c>
      <c r="E2100" t="str">
        <f t="shared" si="301"/>
        <v>05</v>
      </c>
      <c r="F2100" t="str">
        <f>"002"</f>
        <v>002</v>
      </c>
      <c r="G2100" t="str">
        <f>""</f>
        <v/>
      </c>
      <c r="H2100" t="s">
        <v>3</v>
      </c>
      <c r="I2100" t="s">
        <v>1630</v>
      </c>
      <c r="J2100" t="s">
        <v>4794</v>
      </c>
      <c r="K2100" t="str">
        <f t="shared" si="297"/>
        <v>11100</v>
      </c>
    </row>
    <row r="2101" spans="1:11" customFormat="1" x14ac:dyDescent="0.25">
      <c r="A2101" t="str">
        <f t="shared" si="298"/>
        <v>11</v>
      </c>
      <c r="B2101" t="s">
        <v>237</v>
      </c>
      <c r="C2101" t="str">
        <f t="shared" si="295"/>
        <v>031</v>
      </c>
      <c r="D2101" t="s">
        <v>268</v>
      </c>
      <c r="E2101" t="str">
        <f t="shared" si="301"/>
        <v>05</v>
      </c>
      <c r="F2101" t="str">
        <f>"003"</f>
        <v>003</v>
      </c>
      <c r="G2101" t="str">
        <f>""</f>
        <v/>
      </c>
      <c r="H2101" t="s">
        <v>3</v>
      </c>
      <c r="I2101" t="s">
        <v>1628</v>
      </c>
      <c r="J2101" t="s">
        <v>4792</v>
      </c>
      <c r="K2101" t="str">
        <f t="shared" si="297"/>
        <v>11100</v>
      </c>
    </row>
    <row r="2102" spans="1:11" customFormat="1" x14ac:dyDescent="0.25">
      <c r="A2102" t="str">
        <f t="shared" si="298"/>
        <v>11</v>
      </c>
      <c r="B2102" t="s">
        <v>237</v>
      </c>
      <c r="C2102" t="str">
        <f t="shared" si="295"/>
        <v>031</v>
      </c>
      <c r="D2102" t="s">
        <v>268</v>
      </c>
      <c r="E2102" t="str">
        <f t="shared" si="301"/>
        <v>05</v>
      </c>
      <c r="F2102" t="str">
        <f>"004"</f>
        <v>004</v>
      </c>
      <c r="G2102" t="str">
        <f>""</f>
        <v/>
      </c>
      <c r="H2102" t="s">
        <v>1</v>
      </c>
      <c r="I2102" t="s">
        <v>1631</v>
      </c>
      <c r="J2102" t="s">
        <v>4795</v>
      </c>
      <c r="K2102" t="str">
        <f t="shared" si="297"/>
        <v>11100</v>
      </c>
    </row>
    <row r="2103" spans="1:11" customFormat="1" x14ac:dyDescent="0.25">
      <c r="A2103" t="str">
        <f t="shared" si="298"/>
        <v>11</v>
      </c>
      <c r="B2103" t="s">
        <v>237</v>
      </c>
      <c r="C2103" t="str">
        <f t="shared" si="295"/>
        <v>031</v>
      </c>
      <c r="D2103" t="s">
        <v>268</v>
      </c>
      <c r="E2103" t="str">
        <f t="shared" si="301"/>
        <v>05</v>
      </c>
      <c r="F2103" t="str">
        <f>"004"</f>
        <v>004</v>
      </c>
      <c r="G2103" t="str">
        <f>""</f>
        <v/>
      </c>
      <c r="H2103" t="s">
        <v>0</v>
      </c>
      <c r="I2103" t="s">
        <v>1631</v>
      </c>
      <c r="J2103" t="s">
        <v>4795</v>
      </c>
      <c r="K2103" t="str">
        <f t="shared" si="297"/>
        <v>11100</v>
      </c>
    </row>
    <row r="2104" spans="1:11" customFormat="1" x14ac:dyDescent="0.25">
      <c r="A2104" t="str">
        <f t="shared" si="298"/>
        <v>11</v>
      </c>
      <c r="B2104" t="s">
        <v>237</v>
      </c>
      <c r="C2104" t="str">
        <f t="shared" si="295"/>
        <v>031</v>
      </c>
      <c r="D2104" t="s">
        <v>268</v>
      </c>
      <c r="E2104" t="str">
        <f t="shared" si="301"/>
        <v>05</v>
      </c>
      <c r="F2104" t="str">
        <f>"005"</f>
        <v>005</v>
      </c>
      <c r="G2104" t="str">
        <f>""</f>
        <v/>
      </c>
      <c r="H2104" t="s">
        <v>1</v>
      </c>
      <c r="I2104" t="s">
        <v>1632</v>
      </c>
      <c r="J2104" t="s">
        <v>4796</v>
      </c>
      <c r="K2104" t="str">
        <f t="shared" si="297"/>
        <v>11100</v>
      </c>
    </row>
    <row r="2105" spans="1:11" customFormat="1" x14ac:dyDescent="0.25">
      <c r="A2105" t="str">
        <f t="shared" si="298"/>
        <v>11</v>
      </c>
      <c r="B2105" t="s">
        <v>237</v>
      </c>
      <c r="C2105" t="str">
        <f t="shared" si="295"/>
        <v>031</v>
      </c>
      <c r="D2105" t="s">
        <v>268</v>
      </c>
      <c r="E2105" t="str">
        <f t="shared" si="301"/>
        <v>05</v>
      </c>
      <c r="F2105" t="str">
        <f>"005"</f>
        <v>005</v>
      </c>
      <c r="G2105" t="str">
        <f>""</f>
        <v/>
      </c>
      <c r="H2105" t="s">
        <v>0</v>
      </c>
      <c r="I2105" t="s">
        <v>1632</v>
      </c>
      <c r="J2105" t="s">
        <v>4796</v>
      </c>
      <c r="K2105" t="str">
        <f t="shared" si="297"/>
        <v>11100</v>
      </c>
    </row>
    <row r="2106" spans="1:11" customFormat="1" x14ac:dyDescent="0.25">
      <c r="A2106" t="str">
        <f t="shared" si="298"/>
        <v>11</v>
      </c>
      <c r="B2106" t="s">
        <v>237</v>
      </c>
      <c r="C2106" t="str">
        <f t="shared" si="295"/>
        <v>031</v>
      </c>
      <c r="D2106" t="s">
        <v>268</v>
      </c>
      <c r="E2106" t="str">
        <f t="shared" si="301"/>
        <v>05</v>
      </c>
      <c r="F2106" t="str">
        <f>"006"</f>
        <v>006</v>
      </c>
      <c r="G2106" t="str">
        <f>""</f>
        <v/>
      </c>
      <c r="H2106" t="s">
        <v>1</v>
      </c>
      <c r="I2106" t="s">
        <v>1633</v>
      </c>
      <c r="J2106" t="s">
        <v>4797</v>
      </c>
      <c r="K2106" t="str">
        <f t="shared" si="297"/>
        <v>11100</v>
      </c>
    </row>
    <row r="2107" spans="1:11" customFormat="1" x14ac:dyDescent="0.25">
      <c r="A2107" t="str">
        <f t="shared" si="298"/>
        <v>11</v>
      </c>
      <c r="B2107" t="s">
        <v>237</v>
      </c>
      <c r="C2107" t="str">
        <f t="shared" si="295"/>
        <v>031</v>
      </c>
      <c r="D2107" t="s">
        <v>268</v>
      </c>
      <c r="E2107" t="str">
        <f t="shared" si="301"/>
        <v>05</v>
      </c>
      <c r="F2107" t="str">
        <f>"006"</f>
        <v>006</v>
      </c>
      <c r="G2107" t="str">
        <f>""</f>
        <v/>
      </c>
      <c r="H2107" t="s">
        <v>0</v>
      </c>
      <c r="I2107" t="s">
        <v>1633</v>
      </c>
      <c r="J2107" t="s">
        <v>4797</v>
      </c>
      <c r="K2107" t="str">
        <f t="shared" si="297"/>
        <v>11100</v>
      </c>
    </row>
    <row r="2108" spans="1:11" customFormat="1" x14ac:dyDescent="0.25">
      <c r="A2108" t="str">
        <f t="shared" si="298"/>
        <v>11</v>
      </c>
      <c r="B2108" t="s">
        <v>237</v>
      </c>
      <c r="C2108" t="str">
        <f t="shared" si="295"/>
        <v>031</v>
      </c>
      <c r="D2108" t="s">
        <v>268</v>
      </c>
      <c r="E2108" t="str">
        <f t="shared" si="301"/>
        <v>05</v>
      </c>
      <c r="F2108" t="str">
        <f>"007"</f>
        <v>007</v>
      </c>
      <c r="G2108" t="str">
        <f>""</f>
        <v/>
      </c>
      <c r="H2108" t="s">
        <v>1</v>
      </c>
      <c r="I2108" t="s">
        <v>1630</v>
      </c>
      <c r="J2108" t="s">
        <v>4794</v>
      </c>
      <c r="K2108" t="str">
        <f t="shared" si="297"/>
        <v>11100</v>
      </c>
    </row>
    <row r="2109" spans="1:11" customFormat="1" x14ac:dyDescent="0.25">
      <c r="A2109" t="str">
        <f t="shared" si="298"/>
        <v>11</v>
      </c>
      <c r="B2109" t="s">
        <v>237</v>
      </c>
      <c r="C2109" t="str">
        <f t="shared" si="295"/>
        <v>031</v>
      </c>
      <c r="D2109" t="s">
        <v>268</v>
      </c>
      <c r="E2109" t="str">
        <f t="shared" si="301"/>
        <v>05</v>
      </c>
      <c r="F2109" t="str">
        <f>"007"</f>
        <v>007</v>
      </c>
      <c r="G2109" t="str">
        <f>""</f>
        <v/>
      </c>
      <c r="H2109" t="s">
        <v>0</v>
      </c>
      <c r="I2109" t="s">
        <v>1630</v>
      </c>
      <c r="J2109" t="s">
        <v>4794</v>
      </c>
      <c r="K2109" t="str">
        <f t="shared" si="297"/>
        <v>11100</v>
      </c>
    </row>
    <row r="2110" spans="1:11" customFormat="1" x14ac:dyDescent="0.25">
      <c r="A2110" t="str">
        <f t="shared" si="298"/>
        <v>11</v>
      </c>
      <c r="B2110" t="s">
        <v>237</v>
      </c>
      <c r="C2110" t="str">
        <f t="shared" si="295"/>
        <v>031</v>
      </c>
      <c r="D2110" t="s">
        <v>268</v>
      </c>
      <c r="E2110" t="str">
        <f t="shared" ref="E2110:E2163" si="302">"06"</f>
        <v>06</v>
      </c>
      <c r="F2110" t="str">
        <f>"001"</f>
        <v>001</v>
      </c>
      <c r="G2110" t="str">
        <f>""</f>
        <v/>
      </c>
      <c r="H2110" t="s">
        <v>1</v>
      </c>
      <c r="I2110" t="s">
        <v>1634</v>
      </c>
      <c r="J2110" t="s">
        <v>4798</v>
      </c>
      <c r="K2110" t="str">
        <f t="shared" si="297"/>
        <v>11100</v>
      </c>
    </row>
    <row r="2111" spans="1:11" customFormat="1" x14ac:dyDescent="0.25">
      <c r="A2111" t="str">
        <f t="shared" si="298"/>
        <v>11</v>
      </c>
      <c r="B2111" t="s">
        <v>237</v>
      </c>
      <c r="C2111" t="str">
        <f t="shared" si="295"/>
        <v>031</v>
      </c>
      <c r="D2111" t="s">
        <v>268</v>
      </c>
      <c r="E2111" t="str">
        <f t="shared" si="302"/>
        <v>06</v>
      </c>
      <c r="F2111" t="str">
        <f>"001"</f>
        <v>001</v>
      </c>
      <c r="G2111" t="str">
        <f>""</f>
        <v/>
      </c>
      <c r="H2111" t="s">
        <v>0</v>
      </c>
      <c r="I2111" t="s">
        <v>1634</v>
      </c>
      <c r="J2111" t="s">
        <v>4798</v>
      </c>
      <c r="K2111" t="str">
        <f t="shared" si="297"/>
        <v>11100</v>
      </c>
    </row>
    <row r="2112" spans="1:11" customFormat="1" x14ac:dyDescent="0.25">
      <c r="A2112" t="str">
        <f t="shared" si="298"/>
        <v>11</v>
      </c>
      <c r="B2112" t="s">
        <v>237</v>
      </c>
      <c r="C2112" t="str">
        <f t="shared" si="295"/>
        <v>031</v>
      </c>
      <c r="D2112" t="s">
        <v>268</v>
      </c>
      <c r="E2112" t="str">
        <f t="shared" si="302"/>
        <v>06</v>
      </c>
      <c r="F2112" t="str">
        <f>"002"</f>
        <v>002</v>
      </c>
      <c r="G2112" t="str">
        <f>""</f>
        <v/>
      </c>
      <c r="H2112" t="s">
        <v>1</v>
      </c>
      <c r="I2112" t="s">
        <v>1635</v>
      </c>
      <c r="J2112" t="s">
        <v>4799</v>
      </c>
      <c r="K2112" t="str">
        <f t="shared" si="297"/>
        <v>11100</v>
      </c>
    </row>
    <row r="2113" spans="1:11" customFormat="1" x14ac:dyDescent="0.25">
      <c r="A2113" t="str">
        <f t="shared" si="298"/>
        <v>11</v>
      </c>
      <c r="B2113" t="s">
        <v>237</v>
      </c>
      <c r="C2113" t="str">
        <f t="shared" si="295"/>
        <v>031</v>
      </c>
      <c r="D2113" t="s">
        <v>268</v>
      </c>
      <c r="E2113" t="str">
        <f t="shared" si="302"/>
        <v>06</v>
      </c>
      <c r="F2113" t="str">
        <f>"002"</f>
        <v>002</v>
      </c>
      <c r="G2113" t="str">
        <f>""</f>
        <v/>
      </c>
      <c r="H2113" t="s">
        <v>0</v>
      </c>
      <c r="I2113" t="s">
        <v>1635</v>
      </c>
      <c r="J2113" t="s">
        <v>4799</v>
      </c>
      <c r="K2113" t="str">
        <f t="shared" si="297"/>
        <v>11100</v>
      </c>
    </row>
    <row r="2114" spans="1:11" customFormat="1" x14ac:dyDescent="0.25">
      <c r="A2114" t="str">
        <f t="shared" si="298"/>
        <v>11</v>
      </c>
      <c r="B2114" t="s">
        <v>237</v>
      </c>
      <c r="C2114" t="str">
        <f t="shared" ref="C2114:C2163" si="303">"031"</f>
        <v>031</v>
      </c>
      <c r="D2114" t="s">
        <v>268</v>
      </c>
      <c r="E2114" t="str">
        <f t="shared" si="302"/>
        <v>06</v>
      </c>
      <c r="F2114" t="str">
        <f>"003"</f>
        <v>003</v>
      </c>
      <c r="G2114" t="str">
        <f>""</f>
        <v/>
      </c>
      <c r="H2114" t="s">
        <v>3</v>
      </c>
      <c r="I2114" t="s">
        <v>1635</v>
      </c>
      <c r="J2114" t="s">
        <v>4799</v>
      </c>
      <c r="K2114" t="str">
        <f t="shared" ref="K2114:K2163" si="304">"11100"</f>
        <v>11100</v>
      </c>
    </row>
    <row r="2115" spans="1:11" customFormat="1" x14ac:dyDescent="0.25">
      <c r="A2115" t="str">
        <f t="shared" si="298"/>
        <v>11</v>
      </c>
      <c r="B2115" t="s">
        <v>237</v>
      </c>
      <c r="C2115" t="str">
        <f t="shared" si="303"/>
        <v>031</v>
      </c>
      <c r="D2115" t="s">
        <v>268</v>
      </c>
      <c r="E2115" t="str">
        <f t="shared" si="302"/>
        <v>06</v>
      </c>
      <c r="F2115" t="str">
        <f>"004"</f>
        <v>004</v>
      </c>
      <c r="G2115" t="str">
        <f>""</f>
        <v/>
      </c>
      <c r="H2115" t="s">
        <v>3</v>
      </c>
      <c r="I2115" t="s">
        <v>1636</v>
      </c>
      <c r="J2115" t="s">
        <v>4800</v>
      </c>
      <c r="K2115" t="str">
        <f t="shared" si="304"/>
        <v>11100</v>
      </c>
    </row>
    <row r="2116" spans="1:11" customFormat="1" x14ac:dyDescent="0.25">
      <c r="A2116" t="str">
        <f t="shared" si="298"/>
        <v>11</v>
      </c>
      <c r="B2116" t="s">
        <v>237</v>
      </c>
      <c r="C2116" t="str">
        <f t="shared" si="303"/>
        <v>031</v>
      </c>
      <c r="D2116" t="s">
        <v>268</v>
      </c>
      <c r="E2116" t="str">
        <f t="shared" si="302"/>
        <v>06</v>
      </c>
      <c r="F2116" t="str">
        <f>"005"</f>
        <v>005</v>
      </c>
      <c r="G2116" t="str">
        <f>""</f>
        <v/>
      </c>
      <c r="H2116" t="s">
        <v>1</v>
      </c>
      <c r="I2116" t="s">
        <v>1636</v>
      </c>
      <c r="J2116" t="s">
        <v>4800</v>
      </c>
      <c r="K2116" t="str">
        <f t="shared" si="304"/>
        <v>11100</v>
      </c>
    </row>
    <row r="2117" spans="1:11" customFormat="1" x14ac:dyDescent="0.25">
      <c r="A2117" t="str">
        <f t="shared" si="298"/>
        <v>11</v>
      </c>
      <c r="B2117" t="s">
        <v>237</v>
      </c>
      <c r="C2117" t="str">
        <f t="shared" si="303"/>
        <v>031</v>
      </c>
      <c r="D2117" t="s">
        <v>268</v>
      </c>
      <c r="E2117" t="str">
        <f t="shared" si="302"/>
        <v>06</v>
      </c>
      <c r="F2117" t="str">
        <f>"005"</f>
        <v>005</v>
      </c>
      <c r="G2117" t="str">
        <f>""</f>
        <v/>
      </c>
      <c r="H2117" t="s">
        <v>0</v>
      </c>
      <c r="I2117" t="s">
        <v>1636</v>
      </c>
      <c r="J2117" t="s">
        <v>4800</v>
      </c>
      <c r="K2117" t="str">
        <f t="shared" si="304"/>
        <v>11100</v>
      </c>
    </row>
    <row r="2118" spans="1:11" customFormat="1" x14ac:dyDescent="0.25">
      <c r="A2118" t="str">
        <f t="shared" si="298"/>
        <v>11</v>
      </c>
      <c r="B2118" t="s">
        <v>237</v>
      </c>
      <c r="C2118" t="str">
        <f t="shared" si="303"/>
        <v>031</v>
      </c>
      <c r="D2118" t="s">
        <v>268</v>
      </c>
      <c r="E2118" t="str">
        <f t="shared" si="302"/>
        <v>06</v>
      </c>
      <c r="F2118" t="str">
        <f>"006"</f>
        <v>006</v>
      </c>
      <c r="G2118" t="str">
        <f>""</f>
        <v/>
      </c>
      <c r="H2118" t="s">
        <v>3</v>
      </c>
      <c r="I2118" t="s">
        <v>1637</v>
      </c>
      <c r="J2118" t="s">
        <v>4801</v>
      </c>
      <c r="K2118" t="str">
        <f t="shared" si="304"/>
        <v>11100</v>
      </c>
    </row>
    <row r="2119" spans="1:11" customFormat="1" x14ac:dyDescent="0.25">
      <c r="A2119" t="str">
        <f t="shared" si="298"/>
        <v>11</v>
      </c>
      <c r="B2119" t="s">
        <v>237</v>
      </c>
      <c r="C2119" t="str">
        <f t="shared" si="303"/>
        <v>031</v>
      </c>
      <c r="D2119" t="s">
        <v>268</v>
      </c>
      <c r="E2119" t="str">
        <f t="shared" si="302"/>
        <v>06</v>
      </c>
      <c r="F2119" t="str">
        <f>"007"</f>
        <v>007</v>
      </c>
      <c r="G2119" t="str">
        <f>""</f>
        <v/>
      </c>
      <c r="H2119" t="s">
        <v>1</v>
      </c>
      <c r="I2119" t="s">
        <v>1638</v>
      </c>
      <c r="J2119" t="s">
        <v>4802</v>
      </c>
      <c r="K2119" t="str">
        <f t="shared" si="304"/>
        <v>11100</v>
      </c>
    </row>
    <row r="2120" spans="1:11" customFormat="1" x14ac:dyDescent="0.25">
      <c r="A2120" t="str">
        <f t="shared" si="298"/>
        <v>11</v>
      </c>
      <c r="B2120" t="s">
        <v>237</v>
      </c>
      <c r="C2120" t="str">
        <f t="shared" si="303"/>
        <v>031</v>
      </c>
      <c r="D2120" t="s">
        <v>268</v>
      </c>
      <c r="E2120" t="str">
        <f t="shared" si="302"/>
        <v>06</v>
      </c>
      <c r="F2120" t="str">
        <f>"007"</f>
        <v>007</v>
      </c>
      <c r="G2120" t="str">
        <f>""</f>
        <v/>
      </c>
      <c r="H2120" t="s">
        <v>0</v>
      </c>
      <c r="I2120" t="s">
        <v>1638</v>
      </c>
      <c r="J2120" t="s">
        <v>4802</v>
      </c>
      <c r="K2120" t="str">
        <f t="shared" si="304"/>
        <v>11100</v>
      </c>
    </row>
    <row r="2121" spans="1:11" customFormat="1" x14ac:dyDescent="0.25">
      <c r="A2121" t="str">
        <f t="shared" si="298"/>
        <v>11</v>
      </c>
      <c r="B2121" t="s">
        <v>237</v>
      </c>
      <c r="C2121" t="str">
        <f t="shared" si="303"/>
        <v>031</v>
      </c>
      <c r="D2121" t="s">
        <v>268</v>
      </c>
      <c r="E2121" t="str">
        <f t="shared" si="302"/>
        <v>06</v>
      </c>
      <c r="F2121" t="str">
        <f>"008"</f>
        <v>008</v>
      </c>
      <c r="G2121" t="str">
        <f>""</f>
        <v/>
      </c>
      <c r="H2121" t="s">
        <v>1</v>
      </c>
      <c r="I2121" t="s">
        <v>1639</v>
      </c>
      <c r="J2121" t="s">
        <v>4803</v>
      </c>
      <c r="K2121" t="str">
        <f t="shared" si="304"/>
        <v>11100</v>
      </c>
    </row>
    <row r="2122" spans="1:11" customFormat="1" x14ac:dyDescent="0.25">
      <c r="A2122" t="str">
        <f t="shared" si="298"/>
        <v>11</v>
      </c>
      <c r="B2122" t="s">
        <v>237</v>
      </c>
      <c r="C2122" t="str">
        <f t="shared" si="303"/>
        <v>031</v>
      </c>
      <c r="D2122" t="s">
        <v>268</v>
      </c>
      <c r="E2122" t="str">
        <f t="shared" si="302"/>
        <v>06</v>
      </c>
      <c r="F2122" t="str">
        <f>"008"</f>
        <v>008</v>
      </c>
      <c r="G2122" t="str">
        <f>""</f>
        <v/>
      </c>
      <c r="H2122" t="s">
        <v>0</v>
      </c>
      <c r="I2122" t="s">
        <v>1639</v>
      </c>
      <c r="J2122" t="s">
        <v>4803</v>
      </c>
      <c r="K2122" t="str">
        <f t="shared" si="304"/>
        <v>11100</v>
      </c>
    </row>
    <row r="2123" spans="1:11" customFormat="1" x14ac:dyDescent="0.25">
      <c r="A2123" t="str">
        <f t="shared" si="298"/>
        <v>11</v>
      </c>
      <c r="B2123" t="s">
        <v>237</v>
      </c>
      <c r="C2123" t="str">
        <f t="shared" si="303"/>
        <v>031</v>
      </c>
      <c r="D2123" t="s">
        <v>268</v>
      </c>
      <c r="E2123" t="str">
        <f t="shared" si="302"/>
        <v>06</v>
      </c>
      <c r="F2123" t="str">
        <f>"009"</f>
        <v>009</v>
      </c>
      <c r="G2123" t="str">
        <f>""</f>
        <v/>
      </c>
      <c r="H2123" t="s">
        <v>3</v>
      </c>
      <c r="I2123" t="s">
        <v>1640</v>
      </c>
      <c r="J2123" t="s">
        <v>4804</v>
      </c>
      <c r="K2123" t="str">
        <f t="shared" si="304"/>
        <v>11100</v>
      </c>
    </row>
    <row r="2124" spans="1:11" customFormat="1" x14ac:dyDescent="0.25">
      <c r="A2124" t="str">
        <f t="shared" si="298"/>
        <v>11</v>
      </c>
      <c r="B2124" t="s">
        <v>237</v>
      </c>
      <c r="C2124" t="str">
        <f t="shared" si="303"/>
        <v>031</v>
      </c>
      <c r="D2124" t="s">
        <v>268</v>
      </c>
      <c r="E2124" t="str">
        <f t="shared" si="302"/>
        <v>06</v>
      </c>
      <c r="F2124" t="str">
        <f>"010"</f>
        <v>010</v>
      </c>
      <c r="G2124" t="str">
        <f>""</f>
        <v/>
      </c>
      <c r="H2124" t="s">
        <v>1</v>
      </c>
      <c r="I2124" t="s">
        <v>1008</v>
      </c>
      <c r="J2124" t="s">
        <v>4805</v>
      </c>
      <c r="K2124" t="str">
        <f t="shared" si="304"/>
        <v>11100</v>
      </c>
    </row>
    <row r="2125" spans="1:11" customFormat="1" x14ac:dyDescent="0.25">
      <c r="A2125" t="str">
        <f t="shared" si="298"/>
        <v>11</v>
      </c>
      <c r="B2125" t="s">
        <v>237</v>
      </c>
      <c r="C2125" t="str">
        <f t="shared" si="303"/>
        <v>031</v>
      </c>
      <c r="D2125" t="s">
        <v>268</v>
      </c>
      <c r="E2125" t="str">
        <f t="shared" si="302"/>
        <v>06</v>
      </c>
      <c r="F2125" t="str">
        <f>"010"</f>
        <v>010</v>
      </c>
      <c r="G2125" t="str">
        <f>""</f>
        <v/>
      </c>
      <c r="H2125" t="s">
        <v>0</v>
      </c>
      <c r="I2125" t="s">
        <v>1008</v>
      </c>
      <c r="J2125" t="s">
        <v>4805</v>
      </c>
      <c r="K2125" t="str">
        <f t="shared" si="304"/>
        <v>11100</v>
      </c>
    </row>
    <row r="2126" spans="1:11" customFormat="1" x14ac:dyDescent="0.25">
      <c r="A2126" t="str">
        <f t="shared" si="298"/>
        <v>11</v>
      </c>
      <c r="B2126" t="s">
        <v>237</v>
      </c>
      <c r="C2126" t="str">
        <f t="shared" si="303"/>
        <v>031</v>
      </c>
      <c r="D2126" t="s">
        <v>268</v>
      </c>
      <c r="E2126" t="str">
        <f t="shared" si="302"/>
        <v>06</v>
      </c>
      <c r="F2126" t="str">
        <f>"011"</f>
        <v>011</v>
      </c>
      <c r="G2126" t="str">
        <f>""</f>
        <v/>
      </c>
      <c r="H2126" t="s">
        <v>1</v>
      </c>
      <c r="I2126" t="s">
        <v>1638</v>
      </c>
      <c r="J2126" t="s">
        <v>4802</v>
      </c>
      <c r="K2126" t="str">
        <f t="shared" si="304"/>
        <v>11100</v>
      </c>
    </row>
    <row r="2127" spans="1:11" customFormat="1" x14ac:dyDescent="0.25">
      <c r="A2127" t="str">
        <f t="shared" si="298"/>
        <v>11</v>
      </c>
      <c r="B2127" t="s">
        <v>237</v>
      </c>
      <c r="C2127" t="str">
        <f t="shared" si="303"/>
        <v>031</v>
      </c>
      <c r="D2127" t="s">
        <v>268</v>
      </c>
      <c r="E2127" t="str">
        <f t="shared" si="302"/>
        <v>06</v>
      </c>
      <c r="F2127" t="str">
        <f>"011"</f>
        <v>011</v>
      </c>
      <c r="G2127" t="str">
        <f>""</f>
        <v/>
      </c>
      <c r="H2127" t="s">
        <v>0</v>
      </c>
      <c r="I2127" t="s">
        <v>1638</v>
      </c>
      <c r="J2127" t="s">
        <v>4802</v>
      </c>
      <c r="K2127" t="str">
        <f t="shared" si="304"/>
        <v>11100</v>
      </c>
    </row>
    <row r="2128" spans="1:11" customFormat="1" x14ac:dyDescent="0.25">
      <c r="A2128" t="str">
        <f t="shared" si="298"/>
        <v>11</v>
      </c>
      <c r="B2128" t="s">
        <v>237</v>
      </c>
      <c r="C2128" t="str">
        <f t="shared" si="303"/>
        <v>031</v>
      </c>
      <c r="D2128" t="s">
        <v>268</v>
      </c>
      <c r="E2128" t="str">
        <f t="shared" si="302"/>
        <v>06</v>
      </c>
      <c r="F2128" t="str">
        <f>"012"</f>
        <v>012</v>
      </c>
      <c r="G2128" t="str">
        <f>""</f>
        <v/>
      </c>
      <c r="H2128" t="s">
        <v>3</v>
      </c>
      <c r="I2128" t="s">
        <v>1641</v>
      </c>
      <c r="J2128" t="s">
        <v>4806</v>
      </c>
      <c r="K2128" t="str">
        <f t="shared" si="304"/>
        <v>11100</v>
      </c>
    </row>
    <row r="2129" spans="1:11" customFormat="1" x14ac:dyDescent="0.25">
      <c r="A2129" t="str">
        <f t="shared" si="298"/>
        <v>11</v>
      </c>
      <c r="B2129" t="s">
        <v>237</v>
      </c>
      <c r="C2129" t="str">
        <f t="shared" si="303"/>
        <v>031</v>
      </c>
      <c r="D2129" t="s">
        <v>268</v>
      </c>
      <c r="E2129" t="str">
        <f t="shared" si="302"/>
        <v>06</v>
      </c>
      <c r="F2129" t="str">
        <f>"013"</f>
        <v>013</v>
      </c>
      <c r="G2129" t="str">
        <f>""</f>
        <v/>
      </c>
      <c r="H2129" t="s">
        <v>1</v>
      </c>
      <c r="I2129" t="s">
        <v>1641</v>
      </c>
      <c r="J2129" t="s">
        <v>4806</v>
      </c>
      <c r="K2129" t="str">
        <f t="shared" si="304"/>
        <v>11100</v>
      </c>
    </row>
    <row r="2130" spans="1:11" customFormat="1" x14ac:dyDescent="0.25">
      <c r="A2130" t="str">
        <f t="shared" si="298"/>
        <v>11</v>
      </c>
      <c r="B2130" t="s">
        <v>237</v>
      </c>
      <c r="C2130" t="str">
        <f t="shared" si="303"/>
        <v>031</v>
      </c>
      <c r="D2130" t="s">
        <v>268</v>
      </c>
      <c r="E2130" t="str">
        <f t="shared" si="302"/>
        <v>06</v>
      </c>
      <c r="F2130" t="str">
        <f>"013"</f>
        <v>013</v>
      </c>
      <c r="G2130" t="str">
        <f>""</f>
        <v/>
      </c>
      <c r="H2130" t="s">
        <v>0</v>
      </c>
      <c r="I2130" t="s">
        <v>1641</v>
      </c>
      <c r="J2130" t="s">
        <v>4806</v>
      </c>
      <c r="K2130" t="str">
        <f t="shared" si="304"/>
        <v>11100</v>
      </c>
    </row>
    <row r="2131" spans="1:11" customFormat="1" x14ac:dyDescent="0.25">
      <c r="A2131" t="str">
        <f t="shared" si="298"/>
        <v>11</v>
      </c>
      <c r="B2131" t="s">
        <v>237</v>
      </c>
      <c r="C2131" t="str">
        <f t="shared" si="303"/>
        <v>031</v>
      </c>
      <c r="D2131" t="s">
        <v>268</v>
      </c>
      <c r="E2131" t="str">
        <f t="shared" si="302"/>
        <v>06</v>
      </c>
      <c r="F2131" t="str">
        <f>"014"</f>
        <v>014</v>
      </c>
      <c r="G2131" t="str">
        <f>""</f>
        <v/>
      </c>
      <c r="H2131" t="s">
        <v>1</v>
      </c>
      <c r="I2131" t="s">
        <v>1642</v>
      </c>
      <c r="J2131" t="s">
        <v>4807</v>
      </c>
      <c r="K2131" t="str">
        <f t="shared" si="304"/>
        <v>11100</v>
      </c>
    </row>
    <row r="2132" spans="1:11" customFormat="1" x14ac:dyDescent="0.25">
      <c r="A2132" t="str">
        <f t="shared" ref="A2132:A2195" si="305">"11"</f>
        <v>11</v>
      </c>
      <c r="B2132" t="s">
        <v>237</v>
      </c>
      <c r="C2132" t="str">
        <f t="shared" si="303"/>
        <v>031</v>
      </c>
      <c r="D2132" t="s">
        <v>268</v>
      </c>
      <c r="E2132" t="str">
        <f t="shared" si="302"/>
        <v>06</v>
      </c>
      <c r="F2132" t="str">
        <f>"014"</f>
        <v>014</v>
      </c>
      <c r="G2132" t="str">
        <f>""</f>
        <v/>
      </c>
      <c r="H2132" t="s">
        <v>0</v>
      </c>
      <c r="I2132" t="s">
        <v>1642</v>
      </c>
      <c r="J2132" t="s">
        <v>4807</v>
      </c>
      <c r="K2132" t="str">
        <f t="shared" si="304"/>
        <v>11100</v>
      </c>
    </row>
    <row r="2133" spans="1:11" customFormat="1" x14ac:dyDescent="0.25">
      <c r="A2133" t="str">
        <f t="shared" si="305"/>
        <v>11</v>
      </c>
      <c r="B2133" t="s">
        <v>237</v>
      </c>
      <c r="C2133" t="str">
        <f t="shared" si="303"/>
        <v>031</v>
      </c>
      <c r="D2133" t="s">
        <v>268</v>
      </c>
      <c r="E2133" t="str">
        <f t="shared" si="302"/>
        <v>06</v>
      </c>
      <c r="F2133" t="str">
        <f>"015"</f>
        <v>015</v>
      </c>
      <c r="G2133" t="str">
        <f>""</f>
        <v/>
      </c>
      <c r="H2133" t="s">
        <v>1</v>
      </c>
      <c r="I2133" t="s">
        <v>1637</v>
      </c>
      <c r="J2133" t="s">
        <v>4801</v>
      </c>
      <c r="K2133" t="str">
        <f t="shared" si="304"/>
        <v>11100</v>
      </c>
    </row>
    <row r="2134" spans="1:11" customFormat="1" x14ac:dyDescent="0.25">
      <c r="A2134" t="str">
        <f t="shared" si="305"/>
        <v>11</v>
      </c>
      <c r="B2134" t="s">
        <v>237</v>
      </c>
      <c r="C2134" t="str">
        <f t="shared" si="303"/>
        <v>031</v>
      </c>
      <c r="D2134" t="s">
        <v>268</v>
      </c>
      <c r="E2134" t="str">
        <f t="shared" si="302"/>
        <v>06</v>
      </c>
      <c r="F2134" t="str">
        <f>"015"</f>
        <v>015</v>
      </c>
      <c r="G2134" t="str">
        <f>""</f>
        <v/>
      </c>
      <c r="H2134" t="s">
        <v>0</v>
      </c>
      <c r="I2134" t="s">
        <v>1637</v>
      </c>
      <c r="J2134" t="s">
        <v>4801</v>
      </c>
      <c r="K2134" t="str">
        <f t="shared" si="304"/>
        <v>11100</v>
      </c>
    </row>
    <row r="2135" spans="1:11" customFormat="1" x14ac:dyDescent="0.25">
      <c r="A2135" t="str">
        <f t="shared" si="305"/>
        <v>11</v>
      </c>
      <c r="B2135" t="s">
        <v>237</v>
      </c>
      <c r="C2135" t="str">
        <f t="shared" si="303"/>
        <v>031</v>
      </c>
      <c r="D2135" t="s">
        <v>268</v>
      </c>
      <c r="E2135" t="str">
        <f t="shared" si="302"/>
        <v>06</v>
      </c>
      <c r="F2135" t="str">
        <f>"016"</f>
        <v>016</v>
      </c>
      <c r="G2135" t="str">
        <f>""</f>
        <v/>
      </c>
      <c r="H2135" t="s">
        <v>1</v>
      </c>
      <c r="I2135" t="s">
        <v>1643</v>
      </c>
      <c r="J2135" t="s">
        <v>4808</v>
      </c>
      <c r="K2135" t="str">
        <f t="shared" si="304"/>
        <v>11100</v>
      </c>
    </row>
    <row r="2136" spans="1:11" customFormat="1" x14ac:dyDescent="0.25">
      <c r="A2136" t="str">
        <f t="shared" si="305"/>
        <v>11</v>
      </c>
      <c r="B2136" t="s">
        <v>237</v>
      </c>
      <c r="C2136" t="str">
        <f t="shared" si="303"/>
        <v>031</v>
      </c>
      <c r="D2136" t="s">
        <v>268</v>
      </c>
      <c r="E2136" t="str">
        <f t="shared" si="302"/>
        <v>06</v>
      </c>
      <c r="F2136" t="str">
        <f>"016"</f>
        <v>016</v>
      </c>
      <c r="G2136" t="str">
        <f>""</f>
        <v/>
      </c>
      <c r="H2136" t="s">
        <v>0</v>
      </c>
      <c r="I2136" t="s">
        <v>1643</v>
      </c>
      <c r="J2136" t="s">
        <v>4808</v>
      </c>
      <c r="K2136" t="str">
        <f t="shared" si="304"/>
        <v>11100</v>
      </c>
    </row>
    <row r="2137" spans="1:11" customFormat="1" x14ac:dyDescent="0.25">
      <c r="A2137" t="str">
        <f t="shared" si="305"/>
        <v>11</v>
      </c>
      <c r="B2137" t="s">
        <v>237</v>
      </c>
      <c r="C2137" t="str">
        <f t="shared" si="303"/>
        <v>031</v>
      </c>
      <c r="D2137" t="s">
        <v>268</v>
      </c>
      <c r="E2137" t="str">
        <f t="shared" si="302"/>
        <v>06</v>
      </c>
      <c r="F2137" t="str">
        <f>"017"</f>
        <v>017</v>
      </c>
      <c r="G2137" t="str">
        <f>""</f>
        <v/>
      </c>
      <c r="H2137" t="s">
        <v>1</v>
      </c>
      <c r="I2137" t="s">
        <v>1639</v>
      </c>
      <c r="J2137" t="s">
        <v>4803</v>
      </c>
      <c r="K2137" t="str">
        <f t="shared" si="304"/>
        <v>11100</v>
      </c>
    </row>
    <row r="2138" spans="1:11" customFormat="1" x14ac:dyDescent="0.25">
      <c r="A2138" t="str">
        <f t="shared" si="305"/>
        <v>11</v>
      </c>
      <c r="B2138" t="s">
        <v>237</v>
      </c>
      <c r="C2138" t="str">
        <f t="shared" si="303"/>
        <v>031</v>
      </c>
      <c r="D2138" t="s">
        <v>268</v>
      </c>
      <c r="E2138" t="str">
        <f t="shared" si="302"/>
        <v>06</v>
      </c>
      <c r="F2138" t="str">
        <f>"017"</f>
        <v>017</v>
      </c>
      <c r="G2138" t="str">
        <f>""</f>
        <v/>
      </c>
      <c r="H2138" t="s">
        <v>0</v>
      </c>
      <c r="I2138" t="s">
        <v>1639</v>
      </c>
      <c r="J2138" t="s">
        <v>4803</v>
      </c>
      <c r="K2138" t="str">
        <f t="shared" si="304"/>
        <v>11100</v>
      </c>
    </row>
    <row r="2139" spans="1:11" customFormat="1" x14ac:dyDescent="0.25">
      <c r="A2139" t="str">
        <f t="shared" si="305"/>
        <v>11</v>
      </c>
      <c r="B2139" t="s">
        <v>237</v>
      </c>
      <c r="C2139" t="str">
        <f t="shared" si="303"/>
        <v>031</v>
      </c>
      <c r="D2139" t="s">
        <v>268</v>
      </c>
      <c r="E2139" t="str">
        <f t="shared" si="302"/>
        <v>06</v>
      </c>
      <c r="F2139" t="str">
        <f>"017"</f>
        <v>017</v>
      </c>
      <c r="G2139" t="str">
        <f>""</f>
        <v/>
      </c>
      <c r="H2139" t="s">
        <v>2</v>
      </c>
      <c r="I2139" t="s">
        <v>1639</v>
      </c>
      <c r="J2139" t="s">
        <v>4803</v>
      </c>
      <c r="K2139" t="str">
        <f t="shared" si="304"/>
        <v>11100</v>
      </c>
    </row>
    <row r="2140" spans="1:11" customFormat="1" x14ac:dyDescent="0.25">
      <c r="A2140" t="str">
        <f t="shared" si="305"/>
        <v>11</v>
      </c>
      <c r="B2140" t="s">
        <v>237</v>
      </c>
      <c r="C2140" t="str">
        <f t="shared" si="303"/>
        <v>031</v>
      </c>
      <c r="D2140" t="s">
        <v>268</v>
      </c>
      <c r="E2140" t="str">
        <f t="shared" si="302"/>
        <v>06</v>
      </c>
      <c r="F2140" t="str">
        <f>"018"</f>
        <v>018</v>
      </c>
      <c r="G2140" t="str">
        <f>""</f>
        <v/>
      </c>
      <c r="H2140" t="s">
        <v>3</v>
      </c>
      <c r="I2140" t="s">
        <v>1635</v>
      </c>
      <c r="J2140" t="s">
        <v>4799</v>
      </c>
      <c r="K2140" t="str">
        <f t="shared" si="304"/>
        <v>11100</v>
      </c>
    </row>
    <row r="2141" spans="1:11" customFormat="1" x14ac:dyDescent="0.25">
      <c r="A2141" t="str">
        <f t="shared" si="305"/>
        <v>11</v>
      </c>
      <c r="B2141" t="s">
        <v>237</v>
      </c>
      <c r="C2141" t="str">
        <f t="shared" si="303"/>
        <v>031</v>
      </c>
      <c r="D2141" t="s">
        <v>268</v>
      </c>
      <c r="E2141" t="str">
        <f t="shared" si="302"/>
        <v>06</v>
      </c>
      <c r="F2141" t="str">
        <f>"019"</f>
        <v>019</v>
      </c>
      <c r="G2141" t="str">
        <f>""</f>
        <v/>
      </c>
      <c r="H2141" t="s">
        <v>3</v>
      </c>
      <c r="I2141" t="s">
        <v>1640</v>
      </c>
      <c r="J2141" t="s">
        <v>4804</v>
      </c>
      <c r="K2141" t="str">
        <f t="shared" si="304"/>
        <v>11100</v>
      </c>
    </row>
    <row r="2142" spans="1:11" customFormat="1" x14ac:dyDescent="0.25">
      <c r="A2142" t="str">
        <f t="shared" si="305"/>
        <v>11</v>
      </c>
      <c r="B2142" t="s">
        <v>237</v>
      </c>
      <c r="C2142" t="str">
        <f t="shared" si="303"/>
        <v>031</v>
      </c>
      <c r="D2142" t="s">
        <v>268</v>
      </c>
      <c r="E2142" t="str">
        <f t="shared" si="302"/>
        <v>06</v>
      </c>
      <c r="F2142" t="str">
        <f>"020"</f>
        <v>020</v>
      </c>
      <c r="G2142" t="str">
        <f>""</f>
        <v/>
      </c>
      <c r="H2142" t="s">
        <v>1</v>
      </c>
      <c r="I2142" t="s">
        <v>1637</v>
      </c>
      <c r="J2142" t="s">
        <v>4801</v>
      </c>
      <c r="K2142" t="str">
        <f t="shared" si="304"/>
        <v>11100</v>
      </c>
    </row>
    <row r="2143" spans="1:11" customFormat="1" x14ac:dyDescent="0.25">
      <c r="A2143" t="str">
        <f t="shared" si="305"/>
        <v>11</v>
      </c>
      <c r="B2143" t="s">
        <v>237</v>
      </c>
      <c r="C2143" t="str">
        <f t="shared" si="303"/>
        <v>031</v>
      </c>
      <c r="D2143" t="s">
        <v>268</v>
      </c>
      <c r="E2143" t="str">
        <f t="shared" si="302"/>
        <v>06</v>
      </c>
      <c r="F2143" t="str">
        <f>"020"</f>
        <v>020</v>
      </c>
      <c r="G2143" t="str">
        <f>""</f>
        <v/>
      </c>
      <c r="H2143" t="s">
        <v>0</v>
      </c>
      <c r="I2143" t="s">
        <v>1637</v>
      </c>
      <c r="J2143" t="s">
        <v>4801</v>
      </c>
      <c r="K2143" t="str">
        <f t="shared" si="304"/>
        <v>11100</v>
      </c>
    </row>
    <row r="2144" spans="1:11" customFormat="1" x14ac:dyDescent="0.25">
      <c r="A2144" t="str">
        <f t="shared" si="305"/>
        <v>11</v>
      </c>
      <c r="B2144" t="s">
        <v>237</v>
      </c>
      <c r="C2144" t="str">
        <f t="shared" si="303"/>
        <v>031</v>
      </c>
      <c r="D2144" t="s">
        <v>268</v>
      </c>
      <c r="E2144" t="str">
        <f t="shared" si="302"/>
        <v>06</v>
      </c>
      <c r="F2144" t="str">
        <f>"021"</f>
        <v>021</v>
      </c>
      <c r="G2144" t="str">
        <f>""</f>
        <v/>
      </c>
      <c r="H2144" t="s">
        <v>3</v>
      </c>
      <c r="I2144" t="s">
        <v>1634</v>
      </c>
      <c r="J2144" t="s">
        <v>4798</v>
      </c>
      <c r="K2144" t="str">
        <f t="shared" si="304"/>
        <v>11100</v>
      </c>
    </row>
    <row r="2145" spans="1:11" customFormat="1" x14ac:dyDescent="0.25">
      <c r="A2145" t="str">
        <f t="shared" si="305"/>
        <v>11</v>
      </c>
      <c r="B2145" t="s">
        <v>237</v>
      </c>
      <c r="C2145" t="str">
        <f t="shared" si="303"/>
        <v>031</v>
      </c>
      <c r="D2145" t="s">
        <v>268</v>
      </c>
      <c r="E2145" t="str">
        <f t="shared" si="302"/>
        <v>06</v>
      </c>
      <c r="F2145" t="str">
        <f>"022"</f>
        <v>022</v>
      </c>
      <c r="G2145" t="str">
        <f>""</f>
        <v/>
      </c>
      <c r="H2145" t="s">
        <v>3</v>
      </c>
      <c r="I2145" t="s">
        <v>1008</v>
      </c>
      <c r="J2145" t="s">
        <v>4805</v>
      </c>
      <c r="K2145" t="str">
        <f t="shared" si="304"/>
        <v>11100</v>
      </c>
    </row>
    <row r="2146" spans="1:11" customFormat="1" x14ac:dyDescent="0.25">
      <c r="A2146" t="str">
        <f t="shared" si="305"/>
        <v>11</v>
      </c>
      <c r="B2146" t="s">
        <v>237</v>
      </c>
      <c r="C2146" t="str">
        <f t="shared" si="303"/>
        <v>031</v>
      </c>
      <c r="D2146" t="s">
        <v>268</v>
      </c>
      <c r="E2146" t="str">
        <f t="shared" si="302"/>
        <v>06</v>
      </c>
      <c r="F2146" t="str">
        <f>"023"</f>
        <v>023</v>
      </c>
      <c r="G2146" t="str">
        <f>""</f>
        <v/>
      </c>
      <c r="H2146" t="s">
        <v>3</v>
      </c>
      <c r="I2146" t="s">
        <v>1642</v>
      </c>
      <c r="J2146" t="s">
        <v>4807</v>
      </c>
      <c r="K2146" t="str">
        <f t="shared" si="304"/>
        <v>11100</v>
      </c>
    </row>
    <row r="2147" spans="1:11" customFormat="1" x14ac:dyDescent="0.25">
      <c r="A2147" t="str">
        <f t="shared" si="305"/>
        <v>11</v>
      </c>
      <c r="B2147" t="s">
        <v>237</v>
      </c>
      <c r="C2147" t="str">
        <f t="shared" si="303"/>
        <v>031</v>
      </c>
      <c r="D2147" t="s">
        <v>268</v>
      </c>
      <c r="E2147" t="str">
        <f t="shared" si="302"/>
        <v>06</v>
      </c>
      <c r="F2147" t="str">
        <f>"024"</f>
        <v>024</v>
      </c>
      <c r="G2147" t="str">
        <f>""</f>
        <v/>
      </c>
      <c r="H2147" t="s">
        <v>1</v>
      </c>
      <c r="I2147" t="s">
        <v>1644</v>
      </c>
      <c r="J2147" t="s">
        <v>4809</v>
      </c>
      <c r="K2147" t="str">
        <f t="shared" si="304"/>
        <v>11100</v>
      </c>
    </row>
    <row r="2148" spans="1:11" customFormat="1" x14ac:dyDescent="0.25">
      <c r="A2148" t="str">
        <f t="shared" si="305"/>
        <v>11</v>
      </c>
      <c r="B2148" t="s">
        <v>237</v>
      </c>
      <c r="C2148" t="str">
        <f t="shared" si="303"/>
        <v>031</v>
      </c>
      <c r="D2148" t="s">
        <v>268</v>
      </c>
      <c r="E2148" t="str">
        <f t="shared" si="302"/>
        <v>06</v>
      </c>
      <c r="F2148" t="str">
        <f>"024"</f>
        <v>024</v>
      </c>
      <c r="G2148" t="str">
        <f>""</f>
        <v/>
      </c>
      <c r="H2148" t="s">
        <v>0</v>
      </c>
      <c r="I2148" t="s">
        <v>1644</v>
      </c>
      <c r="J2148" t="s">
        <v>4809</v>
      </c>
      <c r="K2148" t="str">
        <f t="shared" si="304"/>
        <v>11100</v>
      </c>
    </row>
    <row r="2149" spans="1:11" customFormat="1" x14ac:dyDescent="0.25">
      <c r="A2149" t="str">
        <f t="shared" si="305"/>
        <v>11</v>
      </c>
      <c r="B2149" t="s">
        <v>237</v>
      </c>
      <c r="C2149" t="str">
        <f t="shared" si="303"/>
        <v>031</v>
      </c>
      <c r="D2149" t="s">
        <v>268</v>
      </c>
      <c r="E2149" t="str">
        <f t="shared" si="302"/>
        <v>06</v>
      </c>
      <c r="F2149" t="str">
        <f>"025"</f>
        <v>025</v>
      </c>
      <c r="G2149" t="str">
        <f>""</f>
        <v/>
      </c>
      <c r="H2149" t="s">
        <v>1</v>
      </c>
      <c r="I2149" t="s">
        <v>1643</v>
      </c>
      <c r="J2149" t="s">
        <v>4808</v>
      </c>
      <c r="K2149" t="str">
        <f t="shared" si="304"/>
        <v>11100</v>
      </c>
    </row>
    <row r="2150" spans="1:11" customFormat="1" x14ac:dyDescent="0.25">
      <c r="A2150" t="str">
        <f t="shared" si="305"/>
        <v>11</v>
      </c>
      <c r="B2150" t="s">
        <v>237</v>
      </c>
      <c r="C2150" t="str">
        <f t="shared" si="303"/>
        <v>031</v>
      </c>
      <c r="D2150" t="s">
        <v>268</v>
      </c>
      <c r="E2150" t="str">
        <f t="shared" si="302"/>
        <v>06</v>
      </c>
      <c r="F2150" t="str">
        <f>"025"</f>
        <v>025</v>
      </c>
      <c r="G2150" t="str">
        <f>""</f>
        <v/>
      </c>
      <c r="H2150" t="s">
        <v>0</v>
      </c>
      <c r="I2150" t="s">
        <v>1643</v>
      </c>
      <c r="J2150" t="s">
        <v>4808</v>
      </c>
      <c r="K2150" t="str">
        <f t="shared" si="304"/>
        <v>11100</v>
      </c>
    </row>
    <row r="2151" spans="1:11" customFormat="1" x14ac:dyDescent="0.25">
      <c r="A2151" t="str">
        <f t="shared" si="305"/>
        <v>11</v>
      </c>
      <c r="B2151" t="s">
        <v>237</v>
      </c>
      <c r="C2151" t="str">
        <f t="shared" si="303"/>
        <v>031</v>
      </c>
      <c r="D2151" t="s">
        <v>268</v>
      </c>
      <c r="E2151" t="str">
        <f t="shared" si="302"/>
        <v>06</v>
      </c>
      <c r="F2151" t="str">
        <f>"026"</f>
        <v>026</v>
      </c>
      <c r="G2151" t="str">
        <f>""</f>
        <v/>
      </c>
      <c r="H2151" t="s">
        <v>1</v>
      </c>
      <c r="I2151" t="s">
        <v>1645</v>
      </c>
      <c r="J2151" t="s">
        <v>4810</v>
      </c>
      <c r="K2151" t="str">
        <f t="shared" si="304"/>
        <v>11100</v>
      </c>
    </row>
    <row r="2152" spans="1:11" customFormat="1" x14ac:dyDescent="0.25">
      <c r="A2152" t="str">
        <f t="shared" si="305"/>
        <v>11</v>
      </c>
      <c r="B2152" t="s">
        <v>237</v>
      </c>
      <c r="C2152" t="str">
        <f t="shared" si="303"/>
        <v>031</v>
      </c>
      <c r="D2152" t="s">
        <v>268</v>
      </c>
      <c r="E2152" t="str">
        <f t="shared" si="302"/>
        <v>06</v>
      </c>
      <c r="F2152" t="str">
        <f>"026"</f>
        <v>026</v>
      </c>
      <c r="G2152" t="str">
        <f>""</f>
        <v/>
      </c>
      <c r="H2152" t="s">
        <v>0</v>
      </c>
      <c r="I2152" t="s">
        <v>1645</v>
      </c>
      <c r="J2152" t="s">
        <v>4810</v>
      </c>
      <c r="K2152" t="str">
        <f t="shared" si="304"/>
        <v>11100</v>
      </c>
    </row>
    <row r="2153" spans="1:11" customFormat="1" x14ac:dyDescent="0.25">
      <c r="A2153" t="str">
        <f t="shared" si="305"/>
        <v>11</v>
      </c>
      <c r="B2153" t="s">
        <v>237</v>
      </c>
      <c r="C2153" t="str">
        <f t="shared" si="303"/>
        <v>031</v>
      </c>
      <c r="D2153" t="s">
        <v>268</v>
      </c>
      <c r="E2153" t="str">
        <f t="shared" si="302"/>
        <v>06</v>
      </c>
      <c r="F2153" t="str">
        <f>"027"</f>
        <v>027</v>
      </c>
      <c r="G2153" t="str">
        <f>""</f>
        <v/>
      </c>
      <c r="H2153" t="s">
        <v>1</v>
      </c>
      <c r="I2153" t="s">
        <v>1643</v>
      </c>
      <c r="J2153" t="s">
        <v>4808</v>
      </c>
      <c r="K2153" t="str">
        <f t="shared" si="304"/>
        <v>11100</v>
      </c>
    </row>
    <row r="2154" spans="1:11" customFormat="1" x14ac:dyDescent="0.25">
      <c r="A2154" t="str">
        <f t="shared" si="305"/>
        <v>11</v>
      </c>
      <c r="B2154" t="s">
        <v>237</v>
      </c>
      <c r="C2154" t="str">
        <f t="shared" si="303"/>
        <v>031</v>
      </c>
      <c r="D2154" t="s">
        <v>268</v>
      </c>
      <c r="E2154" t="str">
        <f t="shared" si="302"/>
        <v>06</v>
      </c>
      <c r="F2154" t="str">
        <f>"027"</f>
        <v>027</v>
      </c>
      <c r="G2154" t="str">
        <f>""</f>
        <v/>
      </c>
      <c r="H2154" t="s">
        <v>0</v>
      </c>
      <c r="I2154" t="s">
        <v>1643</v>
      </c>
      <c r="J2154" t="s">
        <v>4808</v>
      </c>
      <c r="K2154" t="str">
        <f t="shared" si="304"/>
        <v>11100</v>
      </c>
    </row>
    <row r="2155" spans="1:11" customFormat="1" x14ac:dyDescent="0.25">
      <c r="A2155" t="str">
        <f t="shared" si="305"/>
        <v>11</v>
      </c>
      <c r="B2155" t="s">
        <v>237</v>
      </c>
      <c r="C2155" t="str">
        <f t="shared" si="303"/>
        <v>031</v>
      </c>
      <c r="D2155" t="s">
        <v>268</v>
      </c>
      <c r="E2155" t="str">
        <f t="shared" si="302"/>
        <v>06</v>
      </c>
      <c r="F2155" t="str">
        <f>"028"</f>
        <v>028</v>
      </c>
      <c r="G2155" t="str">
        <f>""</f>
        <v/>
      </c>
      <c r="H2155" t="s">
        <v>1</v>
      </c>
      <c r="I2155" t="s">
        <v>1008</v>
      </c>
      <c r="J2155" t="s">
        <v>4805</v>
      </c>
      <c r="K2155" t="str">
        <f t="shared" si="304"/>
        <v>11100</v>
      </c>
    </row>
    <row r="2156" spans="1:11" customFormat="1" x14ac:dyDescent="0.25">
      <c r="A2156" t="str">
        <f t="shared" si="305"/>
        <v>11</v>
      </c>
      <c r="B2156" t="s">
        <v>237</v>
      </c>
      <c r="C2156" t="str">
        <f t="shared" si="303"/>
        <v>031</v>
      </c>
      <c r="D2156" t="s">
        <v>268</v>
      </c>
      <c r="E2156" t="str">
        <f t="shared" si="302"/>
        <v>06</v>
      </c>
      <c r="F2156" t="str">
        <f>"028"</f>
        <v>028</v>
      </c>
      <c r="G2156" t="str">
        <f>""</f>
        <v/>
      </c>
      <c r="H2156" t="s">
        <v>0</v>
      </c>
      <c r="I2156" t="s">
        <v>1008</v>
      </c>
      <c r="J2156" t="s">
        <v>4805</v>
      </c>
      <c r="K2156" t="str">
        <f t="shared" si="304"/>
        <v>11100</v>
      </c>
    </row>
    <row r="2157" spans="1:11" customFormat="1" x14ac:dyDescent="0.25">
      <c r="A2157" t="str">
        <f t="shared" si="305"/>
        <v>11</v>
      </c>
      <c r="B2157" t="s">
        <v>237</v>
      </c>
      <c r="C2157" t="str">
        <f t="shared" si="303"/>
        <v>031</v>
      </c>
      <c r="D2157" t="s">
        <v>268</v>
      </c>
      <c r="E2157" t="str">
        <f t="shared" si="302"/>
        <v>06</v>
      </c>
      <c r="F2157" t="str">
        <f>"029"</f>
        <v>029</v>
      </c>
      <c r="G2157" t="str">
        <f>""</f>
        <v/>
      </c>
      <c r="H2157" t="s">
        <v>1</v>
      </c>
      <c r="I2157" t="s">
        <v>1642</v>
      </c>
      <c r="J2157" t="s">
        <v>4807</v>
      </c>
      <c r="K2157" t="str">
        <f t="shared" si="304"/>
        <v>11100</v>
      </c>
    </row>
    <row r="2158" spans="1:11" customFormat="1" x14ac:dyDescent="0.25">
      <c r="A2158" t="str">
        <f t="shared" si="305"/>
        <v>11</v>
      </c>
      <c r="B2158" t="s">
        <v>237</v>
      </c>
      <c r="C2158" t="str">
        <f t="shared" si="303"/>
        <v>031</v>
      </c>
      <c r="D2158" t="s">
        <v>268</v>
      </c>
      <c r="E2158" t="str">
        <f t="shared" si="302"/>
        <v>06</v>
      </c>
      <c r="F2158" t="str">
        <f>"029"</f>
        <v>029</v>
      </c>
      <c r="G2158" t="str">
        <f>""</f>
        <v/>
      </c>
      <c r="H2158" t="s">
        <v>0</v>
      </c>
      <c r="I2158" t="s">
        <v>1642</v>
      </c>
      <c r="J2158" t="s">
        <v>4807</v>
      </c>
      <c r="K2158" t="str">
        <f t="shared" si="304"/>
        <v>11100</v>
      </c>
    </row>
    <row r="2159" spans="1:11" customFormat="1" x14ac:dyDescent="0.25">
      <c r="A2159" t="str">
        <f t="shared" si="305"/>
        <v>11</v>
      </c>
      <c r="B2159" t="s">
        <v>237</v>
      </c>
      <c r="C2159" t="str">
        <f t="shared" si="303"/>
        <v>031</v>
      </c>
      <c r="D2159" t="s">
        <v>268</v>
      </c>
      <c r="E2159" t="str">
        <f t="shared" si="302"/>
        <v>06</v>
      </c>
      <c r="F2159" t="str">
        <f>"030"</f>
        <v>030</v>
      </c>
      <c r="G2159" t="str">
        <f>""</f>
        <v/>
      </c>
      <c r="H2159" t="s">
        <v>1</v>
      </c>
      <c r="I2159" t="s">
        <v>1645</v>
      </c>
      <c r="J2159" t="s">
        <v>4810</v>
      </c>
      <c r="K2159" t="str">
        <f t="shared" si="304"/>
        <v>11100</v>
      </c>
    </row>
    <row r="2160" spans="1:11" customFormat="1" x14ac:dyDescent="0.25">
      <c r="A2160" t="str">
        <f t="shared" si="305"/>
        <v>11</v>
      </c>
      <c r="B2160" t="s">
        <v>237</v>
      </c>
      <c r="C2160" t="str">
        <f t="shared" si="303"/>
        <v>031</v>
      </c>
      <c r="D2160" t="s">
        <v>268</v>
      </c>
      <c r="E2160" t="str">
        <f t="shared" si="302"/>
        <v>06</v>
      </c>
      <c r="F2160" t="str">
        <f>"030"</f>
        <v>030</v>
      </c>
      <c r="G2160" t="str">
        <f>""</f>
        <v/>
      </c>
      <c r="H2160" t="s">
        <v>0</v>
      </c>
      <c r="I2160" t="s">
        <v>1645</v>
      </c>
      <c r="J2160" t="s">
        <v>4810</v>
      </c>
      <c r="K2160" t="str">
        <f t="shared" si="304"/>
        <v>11100</v>
      </c>
    </row>
    <row r="2161" spans="1:11" customFormat="1" x14ac:dyDescent="0.25">
      <c r="A2161" t="str">
        <f t="shared" si="305"/>
        <v>11</v>
      </c>
      <c r="B2161" t="s">
        <v>237</v>
      </c>
      <c r="C2161" t="str">
        <f t="shared" si="303"/>
        <v>031</v>
      </c>
      <c r="D2161" t="s">
        <v>268</v>
      </c>
      <c r="E2161" t="str">
        <f t="shared" si="302"/>
        <v>06</v>
      </c>
      <c r="F2161" t="str">
        <f>"031"</f>
        <v>031</v>
      </c>
      <c r="G2161" t="str">
        <f>""</f>
        <v/>
      </c>
      <c r="H2161" t="s">
        <v>1</v>
      </c>
      <c r="I2161" t="s">
        <v>1644</v>
      </c>
      <c r="J2161" t="s">
        <v>4809</v>
      </c>
      <c r="K2161" t="str">
        <f t="shared" si="304"/>
        <v>11100</v>
      </c>
    </row>
    <row r="2162" spans="1:11" customFormat="1" x14ac:dyDescent="0.25">
      <c r="A2162" t="str">
        <f t="shared" si="305"/>
        <v>11</v>
      </c>
      <c r="B2162" t="s">
        <v>237</v>
      </c>
      <c r="C2162" t="str">
        <f t="shared" si="303"/>
        <v>031</v>
      </c>
      <c r="D2162" t="s">
        <v>268</v>
      </c>
      <c r="E2162" t="str">
        <f t="shared" si="302"/>
        <v>06</v>
      </c>
      <c r="F2162" t="str">
        <f>"031"</f>
        <v>031</v>
      </c>
      <c r="G2162" t="str">
        <f>""</f>
        <v/>
      </c>
      <c r="H2162" t="s">
        <v>0</v>
      </c>
      <c r="I2162" t="s">
        <v>1644</v>
      </c>
      <c r="J2162" t="s">
        <v>4809</v>
      </c>
      <c r="K2162" t="str">
        <f t="shared" si="304"/>
        <v>11100</v>
      </c>
    </row>
    <row r="2163" spans="1:11" customFormat="1" x14ac:dyDescent="0.25">
      <c r="A2163" t="str">
        <f t="shared" si="305"/>
        <v>11</v>
      </c>
      <c r="B2163" t="s">
        <v>237</v>
      </c>
      <c r="C2163" t="str">
        <f t="shared" si="303"/>
        <v>031</v>
      </c>
      <c r="D2163" t="s">
        <v>268</v>
      </c>
      <c r="E2163" t="str">
        <f t="shared" si="302"/>
        <v>06</v>
      </c>
      <c r="F2163" t="str">
        <f>"032"</f>
        <v>032</v>
      </c>
      <c r="G2163" t="str">
        <f>""</f>
        <v/>
      </c>
      <c r="H2163" t="s">
        <v>3</v>
      </c>
      <c r="I2163" t="s">
        <v>1638</v>
      </c>
      <c r="J2163" t="s">
        <v>4802</v>
      </c>
      <c r="K2163" t="str">
        <f t="shared" si="304"/>
        <v>11100</v>
      </c>
    </row>
    <row r="2164" spans="1:11" customFormat="1" x14ac:dyDescent="0.25">
      <c r="A2164" t="str">
        <f t="shared" si="305"/>
        <v>11</v>
      </c>
      <c r="B2164" t="s">
        <v>237</v>
      </c>
      <c r="C2164" t="str">
        <f t="shared" ref="C2164:C2227" si="306">"032"</f>
        <v>032</v>
      </c>
      <c r="D2164" t="s">
        <v>269</v>
      </c>
      <c r="E2164" t="str">
        <f t="shared" ref="E2164:E2198" si="307">"01"</f>
        <v>01</v>
      </c>
      <c r="F2164" t="str">
        <f>"001"</f>
        <v>001</v>
      </c>
      <c r="G2164" t="str">
        <f>""</f>
        <v/>
      </c>
      <c r="H2164" t="s">
        <v>1</v>
      </c>
      <c r="I2164" t="s">
        <v>1646</v>
      </c>
      <c r="J2164" t="s">
        <v>4811</v>
      </c>
      <c r="K2164" t="str">
        <f t="shared" ref="K2164:K2227" si="308">"11540"</f>
        <v>11540</v>
      </c>
    </row>
    <row r="2165" spans="1:11" customFormat="1" x14ac:dyDescent="0.25">
      <c r="A2165" t="str">
        <f t="shared" si="305"/>
        <v>11</v>
      </c>
      <c r="B2165" t="s">
        <v>237</v>
      </c>
      <c r="C2165" t="str">
        <f t="shared" si="306"/>
        <v>032</v>
      </c>
      <c r="D2165" t="s">
        <v>269</v>
      </c>
      <c r="E2165" t="str">
        <f t="shared" si="307"/>
        <v>01</v>
      </c>
      <c r="F2165" t="str">
        <f>"001"</f>
        <v>001</v>
      </c>
      <c r="G2165" t="str">
        <f>""</f>
        <v/>
      </c>
      <c r="H2165" t="s">
        <v>0</v>
      </c>
      <c r="I2165" t="s">
        <v>1646</v>
      </c>
      <c r="J2165" t="s">
        <v>4811</v>
      </c>
      <c r="K2165" t="str">
        <f t="shared" si="308"/>
        <v>11540</v>
      </c>
    </row>
    <row r="2166" spans="1:11" customFormat="1" x14ac:dyDescent="0.25">
      <c r="A2166" t="str">
        <f t="shared" si="305"/>
        <v>11</v>
      </c>
      <c r="B2166" t="s">
        <v>237</v>
      </c>
      <c r="C2166" t="str">
        <f t="shared" si="306"/>
        <v>032</v>
      </c>
      <c r="D2166" t="s">
        <v>269</v>
      </c>
      <c r="E2166" t="str">
        <f t="shared" si="307"/>
        <v>01</v>
      </c>
      <c r="F2166" t="str">
        <f>"002"</f>
        <v>002</v>
      </c>
      <c r="G2166" t="str">
        <f>""</f>
        <v/>
      </c>
      <c r="H2166" t="s">
        <v>1</v>
      </c>
      <c r="I2166" t="s">
        <v>1647</v>
      </c>
      <c r="J2166" t="s">
        <v>4812</v>
      </c>
      <c r="K2166" t="str">
        <f t="shared" si="308"/>
        <v>11540</v>
      </c>
    </row>
    <row r="2167" spans="1:11" customFormat="1" x14ac:dyDescent="0.25">
      <c r="A2167" t="str">
        <f t="shared" si="305"/>
        <v>11</v>
      </c>
      <c r="B2167" t="s">
        <v>237</v>
      </c>
      <c r="C2167" t="str">
        <f t="shared" si="306"/>
        <v>032</v>
      </c>
      <c r="D2167" t="s">
        <v>269</v>
      </c>
      <c r="E2167" t="str">
        <f t="shared" si="307"/>
        <v>01</v>
      </c>
      <c r="F2167" t="str">
        <f>"002"</f>
        <v>002</v>
      </c>
      <c r="G2167" t="str">
        <f>""</f>
        <v/>
      </c>
      <c r="H2167" t="s">
        <v>0</v>
      </c>
      <c r="I2167" t="s">
        <v>1647</v>
      </c>
      <c r="J2167" t="s">
        <v>4812</v>
      </c>
      <c r="K2167" t="str">
        <f t="shared" si="308"/>
        <v>11540</v>
      </c>
    </row>
    <row r="2168" spans="1:11" customFormat="1" x14ac:dyDescent="0.25">
      <c r="A2168" t="str">
        <f t="shared" si="305"/>
        <v>11</v>
      </c>
      <c r="B2168" t="s">
        <v>237</v>
      </c>
      <c r="C2168" t="str">
        <f t="shared" si="306"/>
        <v>032</v>
      </c>
      <c r="D2168" t="s">
        <v>269</v>
      </c>
      <c r="E2168" t="str">
        <f t="shared" si="307"/>
        <v>01</v>
      </c>
      <c r="F2168" t="str">
        <f>"003"</f>
        <v>003</v>
      </c>
      <c r="G2168" t="str">
        <f>""</f>
        <v/>
      </c>
      <c r="H2168" t="s">
        <v>1</v>
      </c>
      <c r="I2168" t="s">
        <v>1648</v>
      </c>
      <c r="J2168" t="s">
        <v>4813</v>
      </c>
      <c r="K2168" t="str">
        <f t="shared" si="308"/>
        <v>11540</v>
      </c>
    </row>
    <row r="2169" spans="1:11" customFormat="1" x14ac:dyDescent="0.25">
      <c r="A2169" t="str">
        <f t="shared" si="305"/>
        <v>11</v>
      </c>
      <c r="B2169" t="s">
        <v>237</v>
      </c>
      <c r="C2169" t="str">
        <f t="shared" si="306"/>
        <v>032</v>
      </c>
      <c r="D2169" t="s">
        <v>269</v>
      </c>
      <c r="E2169" t="str">
        <f t="shared" si="307"/>
        <v>01</v>
      </c>
      <c r="F2169" t="str">
        <f>"003"</f>
        <v>003</v>
      </c>
      <c r="G2169" t="str">
        <f>""</f>
        <v/>
      </c>
      <c r="H2169" t="s">
        <v>0</v>
      </c>
      <c r="I2169" t="s">
        <v>1648</v>
      </c>
      <c r="J2169" t="s">
        <v>4813</v>
      </c>
      <c r="K2169" t="str">
        <f t="shared" si="308"/>
        <v>11540</v>
      </c>
    </row>
    <row r="2170" spans="1:11" customFormat="1" x14ac:dyDescent="0.25">
      <c r="A2170" t="str">
        <f t="shared" si="305"/>
        <v>11</v>
      </c>
      <c r="B2170" t="s">
        <v>237</v>
      </c>
      <c r="C2170" t="str">
        <f t="shared" si="306"/>
        <v>032</v>
      </c>
      <c r="D2170" t="s">
        <v>269</v>
      </c>
      <c r="E2170" t="str">
        <f t="shared" si="307"/>
        <v>01</v>
      </c>
      <c r="F2170" t="str">
        <f>"004"</f>
        <v>004</v>
      </c>
      <c r="G2170" t="str">
        <f>""</f>
        <v/>
      </c>
      <c r="H2170" t="s">
        <v>1</v>
      </c>
      <c r="I2170" t="s">
        <v>1647</v>
      </c>
      <c r="J2170" t="s">
        <v>4812</v>
      </c>
      <c r="K2170" t="str">
        <f t="shared" si="308"/>
        <v>11540</v>
      </c>
    </row>
    <row r="2171" spans="1:11" customFormat="1" x14ac:dyDescent="0.25">
      <c r="A2171" t="str">
        <f t="shared" si="305"/>
        <v>11</v>
      </c>
      <c r="B2171" t="s">
        <v>237</v>
      </c>
      <c r="C2171" t="str">
        <f t="shared" si="306"/>
        <v>032</v>
      </c>
      <c r="D2171" t="s">
        <v>269</v>
      </c>
      <c r="E2171" t="str">
        <f t="shared" si="307"/>
        <v>01</v>
      </c>
      <c r="F2171" t="str">
        <f>"004"</f>
        <v>004</v>
      </c>
      <c r="G2171" t="str">
        <f>""</f>
        <v/>
      </c>
      <c r="H2171" t="s">
        <v>0</v>
      </c>
      <c r="I2171" t="s">
        <v>1647</v>
      </c>
      <c r="J2171" t="s">
        <v>4812</v>
      </c>
      <c r="K2171" t="str">
        <f t="shared" si="308"/>
        <v>11540</v>
      </c>
    </row>
    <row r="2172" spans="1:11" customFormat="1" x14ac:dyDescent="0.25">
      <c r="A2172" t="str">
        <f t="shared" si="305"/>
        <v>11</v>
      </c>
      <c r="B2172" t="s">
        <v>237</v>
      </c>
      <c r="C2172" t="str">
        <f t="shared" si="306"/>
        <v>032</v>
      </c>
      <c r="D2172" t="s">
        <v>269</v>
      </c>
      <c r="E2172" t="str">
        <f t="shared" si="307"/>
        <v>01</v>
      </c>
      <c r="F2172" t="str">
        <f>"006"</f>
        <v>006</v>
      </c>
      <c r="G2172" t="str">
        <f>""</f>
        <v/>
      </c>
      <c r="H2172" t="s">
        <v>1</v>
      </c>
      <c r="I2172" t="s">
        <v>1649</v>
      </c>
      <c r="J2172" t="s">
        <v>4814</v>
      </c>
      <c r="K2172" t="str">
        <f t="shared" si="308"/>
        <v>11540</v>
      </c>
    </row>
    <row r="2173" spans="1:11" customFormat="1" x14ac:dyDescent="0.25">
      <c r="A2173" t="str">
        <f t="shared" si="305"/>
        <v>11</v>
      </c>
      <c r="B2173" t="s">
        <v>237</v>
      </c>
      <c r="C2173" t="str">
        <f t="shared" si="306"/>
        <v>032</v>
      </c>
      <c r="D2173" t="s">
        <v>269</v>
      </c>
      <c r="E2173" t="str">
        <f t="shared" si="307"/>
        <v>01</v>
      </c>
      <c r="F2173" t="str">
        <f>"006"</f>
        <v>006</v>
      </c>
      <c r="G2173" t="str">
        <f>""</f>
        <v/>
      </c>
      <c r="H2173" t="s">
        <v>0</v>
      </c>
      <c r="I2173" t="s">
        <v>1649</v>
      </c>
      <c r="J2173" t="s">
        <v>4814</v>
      </c>
      <c r="K2173" t="str">
        <f t="shared" si="308"/>
        <v>11540</v>
      </c>
    </row>
    <row r="2174" spans="1:11" customFormat="1" x14ac:dyDescent="0.25">
      <c r="A2174" t="str">
        <f t="shared" si="305"/>
        <v>11</v>
      </c>
      <c r="B2174" t="s">
        <v>237</v>
      </c>
      <c r="C2174" t="str">
        <f t="shared" si="306"/>
        <v>032</v>
      </c>
      <c r="D2174" t="s">
        <v>269</v>
      </c>
      <c r="E2174" t="str">
        <f t="shared" si="307"/>
        <v>01</v>
      </c>
      <c r="F2174" t="str">
        <f>"007"</f>
        <v>007</v>
      </c>
      <c r="G2174" t="str">
        <f>""</f>
        <v/>
      </c>
      <c r="H2174" t="s">
        <v>1</v>
      </c>
      <c r="I2174" t="s">
        <v>1648</v>
      </c>
      <c r="J2174" t="s">
        <v>4813</v>
      </c>
      <c r="K2174" t="str">
        <f t="shared" si="308"/>
        <v>11540</v>
      </c>
    </row>
    <row r="2175" spans="1:11" customFormat="1" x14ac:dyDescent="0.25">
      <c r="A2175" t="str">
        <f t="shared" si="305"/>
        <v>11</v>
      </c>
      <c r="B2175" t="s">
        <v>237</v>
      </c>
      <c r="C2175" t="str">
        <f t="shared" si="306"/>
        <v>032</v>
      </c>
      <c r="D2175" t="s">
        <v>269</v>
      </c>
      <c r="E2175" t="str">
        <f t="shared" si="307"/>
        <v>01</v>
      </c>
      <c r="F2175" t="str">
        <f>"007"</f>
        <v>007</v>
      </c>
      <c r="G2175" t="str">
        <f>""</f>
        <v/>
      </c>
      <c r="H2175" t="s">
        <v>0</v>
      </c>
      <c r="I2175" t="s">
        <v>1648</v>
      </c>
      <c r="J2175" t="s">
        <v>4813</v>
      </c>
      <c r="K2175" t="str">
        <f t="shared" si="308"/>
        <v>11540</v>
      </c>
    </row>
    <row r="2176" spans="1:11" customFormat="1" x14ac:dyDescent="0.25">
      <c r="A2176" t="str">
        <f t="shared" si="305"/>
        <v>11</v>
      </c>
      <c r="B2176" t="s">
        <v>237</v>
      </c>
      <c r="C2176" t="str">
        <f t="shared" si="306"/>
        <v>032</v>
      </c>
      <c r="D2176" t="s">
        <v>269</v>
      </c>
      <c r="E2176" t="str">
        <f t="shared" si="307"/>
        <v>01</v>
      </c>
      <c r="F2176" t="str">
        <f>"008"</f>
        <v>008</v>
      </c>
      <c r="G2176" t="str">
        <f>""</f>
        <v/>
      </c>
      <c r="H2176" t="s">
        <v>1</v>
      </c>
      <c r="I2176" t="s">
        <v>1650</v>
      </c>
      <c r="J2176" t="s">
        <v>4815</v>
      </c>
      <c r="K2176" t="str">
        <f t="shared" si="308"/>
        <v>11540</v>
      </c>
    </row>
    <row r="2177" spans="1:11" customFormat="1" x14ac:dyDescent="0.25">
      <c r="A2177" t="str">
        <f t="shared" si="305"/>
        <v>11</v>
      </c>
      <c r="B2177" t="s">
        <v>237</v>
      </c>
      <c r="C2177" t="str">
        <f t="shared" si="306"/>
        <v>032</v>
      </c>
      <c r="D2177" t="s">
        <v>269</v>
      </c>
      <c r="E2177" t="str">
        <f t="shared" si="307"/>
        <v>01</v>
      </c>
      <c r="F2177" t="str">
        <f>"008"</f>
        <v>008</v>
      </c>
      <c r="G2177" t="str">
        <f>""</f>
        <v/>
      </c>
      <c r="H2177" t="s">
        <v>0</v>
      </c>
      <c r="I2177" t="s">
        <v>1650</v>
      </c>
      <c r="J2177" t="s">
        <v>4815</v>
      </c>
      <c r="K2177" t="str">
        <f t="shared" si="308"/>
        <v>11540</v>
      </c>
    </row>
    <row r="2178" spans="1:11" customFormat="1" x14ac:dyDescent="0.25">
      <c r="A2178" t="str">
        <f t="shared" si="305"/>
        <v>11</v>
      </c>
      <c r="B2178" t="s">
        <v>237</v>
      </c>
      <c r="C2178" t="str">
        <f t="shared" si="306"/>
        <v>032</v>
      </c>
      <c r="D2178" t="s">
        <v>269</v>
      </c>
      <c r="E2178" t="str">
        <f t="shared" si="307"/>
        <v>01</v>
      </c>
      <c r="F2178" t="str">
        <f>"009"</f>
        <v>009</v>
      </c>
      <c r="G2178" t="str">
        <f>""</f>
        <v/>
      </c>
      <c r="H2178" t="s">
        <v>1</v>
      </c>
      <c r="I2178" t="s">
        <v>1651</v>
      </c>
      <c r="J2178" t="s">
        <v>4816</v>
      </c>
      <c r="K2178" t="str">
        <f t="shared" si="308"/>
        <v>11540</v>
      </c>
    </row>
    <row r="2179" spans="1:11" customFormat="1" x14ac:dyDescent="0.25">
      <c r="A2179" t="str">
        <f t="shared" si="305"/>
        <v>11</v>
      </c>
      <c r="B2179" t="s">
        <v>237</v>
      </c>
      <c r="C2179" t="str">
        <f t="shared" si="306"/>
        <v>032</v>
      </c>
      <c r="D2179" t="s">
        <v>269</v>
      </c>
      <c r="E2179" t="str">
        <f t="shared" si="307"/>
        <v>01</v>
      </c>
      <c r="F2179" t="str">
        <f>"009"</f>
        <v>009</v>
      </c>
      <c r="G2179" t="str">
        <f>""</f>
        <v/>
      </c>
      <c r="H2179" t="s">
        <v>0</v>
      </c>
      <c r="I2179" t="s">
        <v>1651</v>
      </c>
      <c r="J2179" t="s">
        <v>4816</v>
      </c>
      <c r="K2179" t="str">
        <f t="shared" si="308"/>
        <v>11540</v>
      </c>
    </row>
    <row r="2180" spans="1:11" customFormat="1" x14ac:dyDescent="0.25">
      <c r="A2180" t="str">
        <f t="shared" si="305"/>
        <v>11</v>
      </c>
      <c r="B2180" t="s">
        <v>237</v>
      </c>
      <c r="C2180" t="str">
        <f t="shared" si="306"/>
        <v>032</v>
      </c>
      <c r="D2180" t="s">
        <v>269</v>
      </c>
      <c r="E2180" t="str">
        <f t="shared" si="307"/>
        <v>01</v>
      </c>
      <c r="F2180" t="str">
        <f>"010"</f>
        <v>010</v>
      </c>
      <c r="G2180" t="str">
        <f>""</f>
        <v/>
      </c>
      <c r="H2180" t="s">
        <v>1</v>
      </c>
      <c r="I2180" t="s">
        <v>1649</v>
      </c>
      <c r="J2180" t="s">
        <v>4814</v>
      </c>
      <c r="K2180" t="str">
        <f t="shared" si="308"/>
        <v>11540</v>
      </c>
    </row>
    <row r="2181" spans="1:11" customFormat="1" x14ac:dyDescent="0.25">
      <c r="A2181" t="str">
        <f t="shared" si="305"/>
        <v>11</v>
      </c>
      <c r="B2181" t="s">
        <v>237</v>
      </c>
      <c r="C2181" t="str">
        <f t="shared" si="306"/>
        <v>032</v>
      </c>
      <c r="D2181" t="s">
        <v>269</v>
      </c>
      <c r="E2181" t="str">
        <f t="shared" si="307"/>
        <v>01</v>
      </c>
      <c r="F2181" t="str">
        <f>"010"</f>
        <v>010</v>
      </c>
      <c r="G2181" t="str">
        <f>""</f>
        <v/>
      </c>
      <c r="H2181" t="s">
        <v>0</v>
      </c>
      <c r="I2181" t="s">
        <v>1649</v>
      </c>
      <c r="J2181" t="s">
        <v>4814</v>
      </c>
      <c r="K2181" t="str">
        <f t="shared" si="308"/>
        <v>11540</v>
      </c>
    </row>
    <row r="2182" spans="1:11" customFormat="1" x14ac:dyDescent="0.25">
      <c r="A2182" t="str">
        <f t="shared" si="305"/>
        <v>11</v>
      </c>
      <c r="B2182" t="s">
        <v>237</v>
      </c>
      <c r="C2182" t="str">
        <f t="shared" si="306"/>
        <v>032</v>
      </c>
      <c r="D2182" t="s">
        <v>269</v>
      </c>
      <c r="E2182" t="str">
        <f t="shared" si="307"/>
        <v>01</v>
      </c>
      <c r="F2182" t="str">
        <f>"012"</f>
        <v>012</v>
      </c>
      <c r="G2182" t="str">
        <f>""</f>
        <v/>
      </c>
      <c r="H2182" t="s">
        <v>3</v>
      </c>
      <c r="I2182" t="s">
        <v>1652</v>
      </c>
      <c r="J2182" t="s">
        <v>4817</v>
      </c>
      <c r="K2182" t="str">
        <f t="shared" si="308"/>
        <v>11540</v>
      </c>
    </row>
    <row r="2183" spans="1:11" customFormat="1" x14ac:dyDescent="0.25">
      <c r="A2183" t="str">
        <f t="shared" si="305"/>
        <v>11</v>
      </c>
      <c r="B2183" t="s">
        <v>237</v>
      </c>
      <c r="C2183" t="str">
        <f t="shared" si="306"/>
        <v>032</v>
      </c>
      <c r="D2183" t="s">
        <v>269</v>
      </c>
      <c r="E2183" t="str">
        <f t="shared" si="307"/>
        <v>01</v>
      </c>
      <c r="F2183" t="str">
        <f>"013"</f>
        <v>013</v>
      </c>
      <c r="G2183" t="str">
        <f>""</f>
        <v/>
      </c>
      <c r="H2183" t="s">
        <v>1</v>
      </c>
      <c r="I2183" t="s">
        <v>1653</v>
      </c>
      <c r="J2183" t="s">
        <v>4818</v>
      </c>
      <c r="K2183" t="str">
        <f t="shared" si="308"/>
        <v>11540</v>
      </c>
    </row>
    <row r="2184" spans="1:11" customFormat="1" x14ac:dyDescent="0.25">
      <c r="A2184" t="str">
        <f t="shared" si="305"/>
        <v>11</v>
      </c>
      <c r="B2184" t="s">
        <v>237</v>
      </c>
      <c r="C2184" t="str">
        <f t="shared" si="306"/>
        <v>032</v>
      </c>
      <c r="D2184" t="s">
        <v>269</v>
      </c>
      <c r="E2184" t="str">
        <f t="shared" si="307"/>
        <v>01</v>
      </c>
      <c r="F2184" t="str">
        <f>"013"</f>
        <v>013</v>
      </c>
      <c r="G2184" t="str">
        <f>""</f>
        <v/>
      </c>
      <c r="H2184" t="s">
        <v>0</v>
      </c>
      <c r="I2184" t="s">
        <v>1653</v>
      </c>
      <c r="J2184" t="s">
        <v>4818</v>
      </c>
      <c r="K2184" t="str">
        <f t="shared" si="308"/>
        <v>11540</v>
      </c>
    </row>
    <row r="2185" spans="1:11" customFormat="1" x14ac:dyDescent="0.25">
      <c r="A2185" t="str">
        <f t="shared" si="305"/>
        <v>11</v>
      </c>
      <c r="B2185" t="s">
        <v>237</v>
      </c>
      <c r="C2185" t="str">
        <f t="shared" si="306"/>
        <v>032</v>
      </c>
      <c r="D2185" t="s">
        <v>269</v>
      </c>
      <c r="E2185" t="str">
        <f t="shared" si="307"/>
        <v>01</v>
      </c>
      <c r="F2185" t="str">
        <f>"014"</f>
        <v>014</v>
      </c>
      <c r="G2185" t="str">
        <f>""</f>
        <v/>
      </c>
      <c r="H2185" t="s">
        <v>1</v>
      </c>
      <c r="I2185" t="s">
        <v>1651</v>
      </c>
      <c r="J2185" t="s">
        <v>4816</v>
      </c>
      <c r="K2185" t="str">
        <f t="shared" si="308"/>
        <v>11540</v>
      </c>
    </row>
    <row r="2186" spans="1:11" customFormat="1" x14ac:dyDescent="0.25">
      <c r="A2186" t="str">
        <f t="shared" si="305"/>
        <v>11</v>
      </c>
      <c r="B2186" t="s">
        <v>237</v>
      </c>
      <c r="C2186" t="str">
        <f t="shared" si="306"/>
        <v>032</v>
      </c>
      <c r="D2186" t="s">
        <v>269</v>
      </c>
      <c r="E2186" t="str">
        <f t="shared" si="307"/>
        <v>01</v>
      </c>
      <c r="F2186" t="str">
        <f>"014"</f>
        <v>014</v>
      </c>
      <c r="G2186" t="str">
        <f>""</f>
        <v/>
      </c>
      <c r="H2186" t="s">
        <v>0</v>
      </c>
      <c r="I2186" t="s">
        <v>1651</v>
      </c>
      <c r="J2186" t="s">
        <v>4816</v>
      </c>
      <c r="K2186" t="str">
        <f t="shared" si="308"/>
        <v>11540</v>
      </c>
    </row>
    <row r="2187" spans="1:11" customFormat="1" x14ac:dyDescent="0.25">
      <c r="A2187" t="str">
        <f t="shared" si="305"/>
        <v>11</v>
      </c>
      <c r="B2187" t="s">
        <v>237</v>
      </c>
      <c r="C2187" t="str">
        <f t="shared" si="306"/>
        <v>032</v>
      </c>
      <c r="D2187" t="s">
        <v>269</v>
      </c>
      <c r="E2187" t="str">
        <f t="shared" si="307"/>
        <v>01</v>
      </c>
      <c r="F2187" t="str">
        <f>"015"</f>
        <v>015</v>
      </c>
      <c r="G2187" t="str">
        <f>""</f>
        <v/>
      </c>
      <c r="H2187" t="s">
        <v>3</v>
      </c>
      <c r="I2187" t="s">
        <v>1652</v>
      </c>
      <c r="J2187" t="s">
        <v>4817</v>
      </c>
      <c r="K2187" t="str">
        <f t="shared" si="308"/>
        <v>11540</v>
      </c>
    </row>
    <row r="2188" spans="1:11" customFormat="1" x14ac:dyDescent="0.25">
      <c r="A2188" t="str">
        <f t="shared" si="305"/>
        <v>11</v>
      </c>
      <c r="B2188" t="s">
        <v>237</v>
      </c>
      <c r="C2188" t="str">
        <f t="shared" si="306"/>
        <v>032</v>
      </c>
      <c r="D2188" t="s">
        <v>269</v>
      </c>
      <c r="E2188" t="str">
        <f t="shared" si="307"/>
        <v>01</v>
      </c>
      <c r="F2188" t="str">
        <f>"016"</f>
        <v>016</v>
      </c>
      <c r="G2188" t="str">
        <f>""</f>
        <v/>
      </c>
      <c r="H2188" t="s">
        <v>1</v>
      </c>
      <c r="I2188" t="s">
        <v>1652</v>
      </c>
      <c r="J2188" t="s">
        <v>4817</v>
      </c>
      <c r="K2188" t="str">
        <f t="shared" si="308"/>
        <v>11540</v>
      </c>
    </row>
    <row r="2189" spans="1:11" customFormat="1" x14ac:dyDescent="0.25">
      <c r="A2189" t="str">
        <f t="shared" si="305"/>
        <v>11</v>
      </c>
      <c r="B2189" t="s">
        <v>237</v>
      </c>
      <c r="C2189" t="str">
        <f t="shared" si="306"/>
        <v>032</v>
      </c>
      <c r="D2189" t="s">
        <v>269</v>
      </c>
      <c r="E2189" t="str">
        <f t="shared" si="307"/>
        <v>01</v>
      </c>
      <c r="F2189" t="str">
        <f>"016"</f>
        <v>016</v>
      </c>
      <c r="G2189" t="str">
        <f>""</f>
        <v/>
      </c>
      <c r="H2189" t="s">
        <v>0</v>
      </c>
      <c r="I2189" t="s">
        <v>1652</v>
      </c>
      <c r="J2189" t="s">
        <v>4817</v>
      </c>
      <c r="K2189" t="str">
        <f t="shared" si="308"/>
        <v>11540</v>
      </c>
    </row>
    <row r="2190" spans="1:11" customFormat="1" x14ac:dyDescent="0.25">
      <c r="A2190" t="str">
        <f t="shared" si="305"/>
        <v>11</v>
      </c>
      <c r="B2190" t="s">
        <v>237</v>
      </c>
      <c r="C2190" t="str">
        <f t="shared" si="306"/>
        <v>032</v>
      </c>
      <c r="D2190" t="s">
        <v>269</v>
      </c>
      <c r="E2190" t="str">
        <f t="shared" si="307"/>
        <v>01</v>
      </c>
      <c r="F2190" t="str">
        <f>"017"</f>
        <v>017</v>
      </c>
      <c r="G2190" t="str">
        <f>""</f>
        <v/>
      </c>
      <c r="H2190" t="s">
        <v>1</v>
      </c>
      <c r="I2190" t="s">
        <v>1650</v>
      </c>
      <c r="J2190" t="s">
        <v>4815</v>
      </c>
      <c r="K2190" t="str">
        <f t="shared" si="308"/>
        <v>11540</v>
      </c>
    </row>
    <row r="2191" spans="1:11" customFormat="1" x14ac:dyDescent="0.25">
      <c r="A2191" t="str">
        <f t="shared" si="305"/>
        <v>11</v>
      </c>
      <c r="B2191" t="s">
        <v>237</v>
      </c>
      <c r="C2191" t="str">
        <f t="shared" si="306"/>
        <v>032</v>
      </c>
      <c r="D2191" t="s">
        <v>269</v>
      </c>
      <c r="E2191" t="str">
        <f t="shared" si="307"/>
        <v>01</v>
      </c>
      <c r="F2191" t="str">
        <f>"017"</f>
        <v>017</v>
      </c>
      <c r="G2191" t="str">
        <f>""</f>
        <v/>
      </c>
      <c r="H2191" t="s">
        <v>0</v>
      </c>
      <c r="I2191" t="s">
        <v>1650</v>
      </c>
      <c r="J2191" t="s">
        <v>4815</v>
      </c>
      <c r="K2191" t="str">
        <f t="shared" si="308"/>
        <v>11540</v>
      </c>
    </row>
    <row r="2192" spans="1:11" customFormat="1" x14ac:dyDescent="0.25">
      <c r="A2192" t="str">
        <f t="shared" si="305"/>
        <v>11</v>
      </c>
      <c r="B2192" t="s">
        <v>237</v>
      </c>
      <c r="C2192" t="str">
        <f t="shared" si="306"/>
        <v>032</v>
      </c>
      <c r="D2192" t="s">
        <v>269</v>
      </c>
      <c r="E2192" t="str">
        <f t="shared" si="307"/>
        <v>01</v>
      </c>
      <c r="F2192" t="str">
        <f>"018"</f>
        <v>018</v>
      </c>
      <c r="G2192" t="str">
        <f>""</f>
        <v/>
      </c>
      <c r="H2192" t="s">
        <v>1</v>
      </c>
      <c r="I2192" t="s">
        <v>1654</v>
      </c>
      <c r="J2192" t="s">
        <v>4819</v>
      </c>
      <c r="K2192" t="str">
        <f t="shared" si="308"/>
        <v>11540</v>
      </c>
    </row>
    <row r="2193" spans="1:11" customFormat="1" x14ac:dyDescent="0.25">
      <c r="A2193" t="str">
        <f t="shared" si="305"/>
        <v>11</v>
      </c>
      <c r="B2193" t="s">
        <v>237</v>
      </c>
      <c r="C2193" t="str">
        <f t="shared" si="306"/>
        <v>032</v>
      </c>
      <c r="D2193" t="s">
        <v>269</v>
      </c>
      <c r="E2193" t="str">
        <f t="shared" si="307"/>
        <v>01</v>
      </c>
      <c r="F2193" t="str">
        <f>"018"</f>
        <v>018</v>
      </c>
      <c r="G2193" t="str">
        <f>""</f>
        <v/>
      </c>
      <c r="H2193" t="s">
        <v>0</v>
      </c>
      <c r="I2193" t="s">
        <v>1654</v>
      </c>
      <c r="J2193" t="s">
        <v>4819</v>
      </c>
      <c r="K2193" t="str">
        <f t="shared" si="308"/>
        <v>11540</v>
      </c>
    </row>
    <row r="2194" spans="1:11" customFormat="1" x14ac:dyDescent="0.25">
      <c r="A2194" t="str">
        <f t="shared" si="305"/>
        <v>11</v>
      </c>
      <c r="B2194" t="s">
        <v>237</v>
      </c>
      <c r="C2194" t="str">
        <f t="shared" si="306"/>
        <v>032</v>
      </c>
      <c r="D2194" t="s">
        <v>269</v>
      </c>
      <c r="E2194" t="str">
        <f t="shared" si="307"/>
        <v>01</v>
      </c>
      <c r="F2194" t="str">
        <f>"019"</f>
        <v>019</v>
      </c>
      <c r="G2194" t="str">
        <f>""</f>
        <v/>
      </c>
      <c r="H2194" t="s">
        <v>3</v>
      </c>
      <c r="I2194" t="s">
        <v>1653</v>
      </c>
      <c r="J2194" t="s">
        <v>4818</v>
      </c>
      <c r="K2194" t="str">
        <f t="shared" si="308"/>
        <v>11540</v>
      </c>
    </row>
    <row r="2195" spans="1:11" customFormat="1" x14ac:dyDescent="0.25">
      <c r="A2195" t="str">
        <f t="shared" si="305"/>
        <v>11</v>
      </c>
      <c r="B2195" t="s">
        <v>237</v>
      </c>
      <c r="C2195" t="str">
        <f t="shared" si="306"/>
        <v>032</v>
      </c>
      <c r="D2195" t="s">
        <v>269</v>
      </c>
      <c r="E2195" t="str">
        <f t="shared" si="307"/>
        <v>01</v>
      </c>
      <c r="F2195" t="str">
        <f>"020"</f>
        <v>020</v>
      </c>
      <c r="G2195" t="str">
        <f>""</f>
        <v/>
      </c>
      <c r="H2195" t="s">
        <v>1</v>
      </c>
      <c r="I2195" t="s">
        <v>1648</v>
      </c>
      <c r="J2195" t="s">
        <v>4813</v>
      </c>
      <c r="K2195" t="str">
        <f t="shared" si="308"/>
        <v>11540</v>
      </c>
    </row>
    <row r="2196" spans="1:11" customFormat="1" x14ac:dyDescent="0.25">
      <c r="A2196" t="str">
        <f t="shared" ref="A2196:A2259" si="309">"11"</f>
        <v>11</v>
      </c>
      <c r="B2196" t="s">
        <v>237</v>
      </c>
      <c r="C2196" t="str">
        <f t="shared" si="306"/>
        <v>032</v>
      </c>
      <c r="D2196" t="s">
        <v>269</v>
      </c>
      <c r="E2196" t="str">
        <f t="shared" si="307"/>
        <v>01</v>
      </c>
      <c r="F2196" t="str">
        <f>"020"</f>
        <v>020</v>
      </c>
      <c r="G2196" t="str">
        <f>""</f>
        <v/>
      </c>
      <c r="H2196" t="s">
        <v>0</v>
      </c>
      <c r="I2196" t="s">
        <v>1648</v>
      </c>
      <c r="J2196" t="s">
        <v>4813</v>
      </c>
      <c r="K2196" t="str">
        <f t="shared" si="308"/>
        <v>11540</v>
      </c>
    </row>
    <row r="2197" spans="1:11" customFormat="1" x14ac:dyDescent="0.25">
      <c r="A2197" t="str">
        <f t="shared" si="309"/>
        <v>11</v>
      </c>
      <c r="B2197" t="s">
        <v>237</v>
      </c>
      <c r="C2197" t="str">
        <f t="shared" si="306"/>
        <v>032</v>
      </c>
      <c r="D2197" t="s">
        <v>269</v>
      </c>
      <c r="E2197" t="str">
        <f t="shared" si="307"/>
        <v>01</v>
      </c>
      <c r="F2197" t="str">
        <f>"021"</f>
        <v>021</v>
      </c>
      <c r="G2197" t="str">
        <f>""</f>
        <v/>
      </c>
      <c r="H2197" t="s">
        <v>1</v>
      </c>
      <c r="I2197" t="s">
        <v>1654</v>
      </c>
      <c r="J2197" t="s">
        <v>4819</v>
      </c>
      <c r="K2197" t="str">
        <f t="shared" si="308"/>
        <v>11540</v>
      </c>
    </row>
    <row r="2198" spans="1:11" customFormat="1" x14ac:dyDescent="0.25">
      <c r="A2198" t="str">
        <f t="shared" si="309"/>
        <v>11</v>
      </c>
      <c r="B2198" t="s">
        <v>237</v>
      </c>
      <c r="C2198" t="str">
        <f t="shared" si="306"/>
        <v>032</v>
      </c>
      <c r="D2198" t="s">
        <v>269</v>
      </c>
      <c r="E2198" t="str">
        <f t="shared" si="307"/>
        <v>01</v>
      </c>
      <c r="F2198" t="str">
        <f>"021"</f>
        <v>021</v>
      </c>
      <c r="G2198" t="str">
        <f>""</f>
        <v/>
      </c>
      <c r="H2198" t="s">
        <v>0</v>
      </c>
      <c r="I2198" t="s">
        <v>1654</v>
      </c>
      <c r="J2198" t="s">
        <v>4819</v>
      </c>
      <c r="K2198" t="str">
        <f t="shared" si="308"/>
        <v>11540</v>
      </c>
    </row>
    <row r="2199" spans="1:11" customFormat="1" x14ac:dyDescent="0.25">
      <c r="A2199" t="str">
        <f t="shared" si="309"/>
        <v>11</v>
      </c>
      <c r="B2199" t="s">
        <v>237</v>
      </c>
      <c r="C2199" t="str">
        <f t="shared" si="306"/>
        <v>032</v>
      </c>
      <c r="D2199" t="s">
        <v>269</v>
      </c>
      <c r="E2199" t="str">
        <f t="shared" ref="E2199:E2207" si="310">"02"</f>
        <v>02</v>
      </c>
      <c r="F2199" t="str">
        <f>"001"</f>
        <v>001</v>
      </c>
      <c r="G2199" t="str">
        <f>""</f>
        <v/>
      </c>
      <c r="H2199" t="s">
        <v>3</v>
      </c>
      <c r="I2199" t="s">
        <v>1655</v>
      </c>
      <c r="J2199" t="s">
        <v>4820</v>
      </c>
      <c r="K2199" t="str">
        <f t="shared" si="308"/>
        <v>11540</v>
      </c>
    </row>
    <row r="2200" spans="1:11" customFormat="1" x14ac:dyDescent="0.25">
      <c r="A2200" t="str">
        <f t="shared" si="309"/>
        <v>11</v>
      </c>
      <c r="B2200" t="s">
        <v>237</v>
      </c>
      <c r="C2200" t="str">
        <f t="shared" si="306"/>
        <v>032</v>
      </c>
      <c r="D2200" t="s">
        <v>269</v>
      </c>
      <c r="E2200" t="str">
        <f t="shared" si="310"/>
        <v>02</v>
      </c>
      <c r="F2200" t="str">
        <f>"002"</f>
        <v>002</v>
      </c>
      <c r="G2200" t="str">
        <f>""</f>
        <v/>
      </c>
      <c r="H2200" t="s">
        <v>1</v>
      </c>
      <c r="I2200" t="s">
        <v>1656</v>
      </c>
      <c r="J2200" t="s">
        <v>4821</v>
      </c>
      <c r="K2200" t="str">
        <f t="shared" si="308"/>
        <v>11540</v>
      </c>
    </row>
    <row r="2201" spans="1:11" customFormat="1" x14ac:dyDescent="0.25">
      <c r="A2201" t="str">
        <f t="shared" si="309"/>
        <v>11</v>
      </c>
      <c r="B2201" t="s">
        <v>237</v>
      </c>
      <c r="C2201" t="str">
        <f t="shared" si="306"/>
        <v>032</v>
      </c>
      <c r="D2201" t="s">
        <v>269</v>
      </c>
      <c r="E2201" t="str">
        <f t="shared" si="310"/>
        <v>02</v>
      </c>
      <c r="F2201" t="str">
        <f>"002"</f>
        <v>002</v>
      </c>
      <c r="G2201" t="str">
        <f>""</f>
        <v/>
      </c>
      <c r="H2201" t="s">
        <v>0</v>
      </c>
      <c r="I2201" t="s">
        <v>1656</v>
      </c>
      <c r="J2201" t="s">
        <v>4821</v>
      </c>
      <c r="K2201" t="str">
        <f t="shared" si="308"/>
        <v>11540</v>
      </c>
    </row>
    <row r="2202" spans="1:11" customFormat="1" x14ac:dyDescent="0.25">
      <c r="A2202" t="str">
        <f t="shared" si="309"/>
        <v>11</v>
      </c>
      <c r="B2202" t="s">
        <v>237</v>
      </c>
      <c r="C2202" t="str">
        <f t="shared" si="306"/>
        <v>032</v>
      </c>
      <c r="D2202" t="s">
        <v>269</v>
      </c>
      <c r="E2202" t="str">
        <f t="shared" si="310"/>
        <v>02</v>
      </c>
      <c r="F2202" t="str">
        <f>"003"</f>
        <v>003</v>
      </c>
      <c r="G2202" t="str">
        <f>""</f>
        <v/>
      </c>
      <c r="H2202" t="s">
        <v>1</v>
      </c>
      <c r="I2202" t="s">
        <v>1655</v>
      </c>
      <c r="J2202" t="s">
        <v>4820</v>
      </c>
      <c r="K2202" t="str">
        <f t="shared" si="308"/>
        <v>11540</v>
      </c>
    </row>
    <row r="2203" spans="1:11" customFormat="1" x14ac:dyDescent="0.25">
      <c r="A2203" t="str">
        <f t="shared" si="309"/>
        <v>11</v>
      </c>
      <c r="B2203" t="s">
        <v>237</v>
      </c>
      <c r="C2203" t="str">
        <f t="shared" si="306"/>
        <v>032</v>
      </c>
      <c r="D2203" t="s">
        <v>269</v>
      </c>
      <c r="E2203" t="str">
        <f t="shared" si="310"/>
        <v>02</v>
      </c>
      <c r="F2203" t="str">
        <f>"003"</f>
        <v>003</v>
      </c>
      <c r="G2203" t="str">
        <f>""</f>
        <v/>
      </c>
      <c r="H2203" t="s">
        <v>0</v>
      </c>
      <c r="I2203" t="s">
        <v>1655</v>
      </c>
      <c r="J2203" t="s">
        <v>4820</v>
      </c>
      <c r="K2203" t="str">
        <f t="shared" si="308"/>
        <v>11540</v>
      </c>
    </row>
    <row r="2204" spans="1:11" customFormat="1" x14ac:dyDescent="0.25">
      <c r="A2204" t="str">
        <f t="shared" si="309"/>
        <v>11</v>
      </c>
      <c r="B2204" t="s">
        <v>237</v>
      </c>
      <c r="C2204" t="str">
        <f t="shared" si="306"/>
        <v>032</v>
      </c>
      <c r="D2204" t="s">
        <v>269</v>
      </c>
      <c r="E2204" t="str">
        <f t="shared" si="310"/>
        <v>02</v>
      </c>
      <c r="F2204" t="str">
        <f>"004"</f>
        <v>004</v>
      </c>
      <c r="G2204" t="str">
        <f>""</f>
        <v/>
      </c>
      <c r="H2204" t="s">
        <v>1</v>
      </c>
      <c r="I2204" t="s">
        <v>1657</v>
      </c>
      <c r="J2204" t="s">
        <v>4822</v>
      </c>
      <c r="K2204" t="str">
        <f t="shared" si="308"/>
        <v>11540</v>
      </c>
    </row>
    <row r="2205" spans="1:11" customFormat="1" x14ac:dyDescent="0.25">
      <c r="A2205" t="str">
        <f t="shared" si="309"/>
        <v>11</v>
      </c>
      <c r="B2205" t="s">
        <v>237</v>
      </c>
      <c r="C2205" t="str">
        <f t="shared" si="306"/>
        <v>032</v>
      </c>
      <c r="D2205" t="s">
        <v>269</v>
      </c>
      <c r="E2205" t="str">
        <f t="shared" si="310"/>
        <v>02</v>
      </c>
      <c r="F2205" t="str">
        <f>"004"</f>
        <v>004</v>
      </c>
      <c r="G2205" t="str">
        <f>""</f>
        <v/>
      </c>
      <c r="H2205" t="s">
        <v>0</v>
      </c>
      <c r="I2205" t="s">
        <v>1657</v>
      </c>
      <c r="J2205" t="s">
        <v>4822</v>
      </c>
      <c r="K2205" t="str">
        <f t="shared" si="308"/>
        <v>11540</v>
      </c>
    </row>
    <row r="2206" spans="1:11" customFormat="1" x14ac:dyDescent="0.25">
      <c r="A2206" t="str">
        <f t="shared" si="309"/>
        <v>11</v>
      </c>
      <c r="B2206" t="s">
        <v>237</v>
      </c>
      <c r="C2206" t="str">
        <f t="shared" si="306"/>
        <v>032</v>
      </c>
      <c r="D2206" t="s">
        <v>269</v>
      </c>
      <c r="E2206" t="str">
        <f t="shared" si="310"/>
        <v>02</v>
      </c>
      <c r="F2206" t="str">
        <f>"005"</f>
        <v>005</v>
      </c>
      <c r="G2206" t="str">
        <f>""</f>
        <v/>
      </c>
      <c r="H2206" t="s">
        <v>1</v>
      </c>
      <c r="I2206" t="s">
        <v>1657</v>
      </c>
      <c r="J2206" t="s">
        <v>4822</v>
      </c>
      <c r="K2206" t="str">
        <f t="shared" si="308"/>
        <v>11540</v>
      </c>
    </row>
    <row r="2207" spans="1:11" customFormat="1" x14ac:dyDescent="0.25">
      <c r="A2207" t="str">
        <f t="shared" si="309"/>
        <v>11</v>
      </c>
      <c r="B2207" t="s">
        <v>237</v>
      </c>
      <c r="C2207" t="str">
        <f t="shared" si="306"/>
        <v>032</v>
      </c>
      <c r="D2207" t="s">
        <v>269</v>
      </c>
      <c r="E2207" t="str">
        <f t="shared" si="310"/>
        <v>02</v>
      </c>
      <c r="F2207" t="str">
        <f>"005"</f>
        <v>005</v>
      </c>
      <c r="G2207" t="str">
        <f>""</f>
        <v/>
      </c>
      <c r="H2207" t="s">
        <v>0</v>
      </c>
      <c r="I2207" t="s">
        <v>1657</v>
      </c>
      <c r="J2207" t="s">
        <v>4822</v>
      </c>
      <c r="K2207" t="str">
        <f t="shared" si="308"/>
        <v>11540</v>
      </c>
    </row>
    <row r="2208" spans="1:11" customFormat="1" x14ac:dyDescent="0.25">
      <c r="A2208" t="str">
        <f t="shared" si="309"/>
        <v>11</v>
      </c>
      <c r="B2208" t="s">
        <v>237</v>
      </c>
      <c r="C2208" t="str">
        <f t="shared" si="306"/>
        <v>032</v>
      </c>
      <c r="D2208" t="s">
        <v>269</v>
      </c>
      <c r="E2208" t="str">
        <f t="shared" ref="E2208:E2218" si="311">"03"</f>
        <v>03</v>
      </c>
      <c r="F2208" t="str">
        <f>"001"</f>
        <v>001</v>
      </c>
      <c r="G2208" t="str">
        <f>""</f>
        <v/>
      </c>
      <c r="H2208" t="s">
        <v>1</v>
      </c>
      <c r="I2208" t="s">
        <v>1658</v>
      </c>
      <c r="J2208" t="s">
        <v>4823</v>
      </c>
      <c r="K2208" t="str">
        <f t="shared" si="308"/>
        <v>11540</v>
      </c>
    </row>
    <row r="2209" spans="1:11" customFormat="1" x14ac:dyDescent="0.25">
      <c r="A2209" t="str">
        <f t="shared" si="309"/>
        <v>11</v>
      </c>
      <c r="B2209" t="s">
        <v>237</v>
      </c>
      <c r="C2209" t="str">
        <f t="shared" si="306"/>
        <v>032</v>
      </c>
      <c r="D2209" t="s">
        <v>269</v>
      </c>
      <c r="E2209" t="str">
        <f t="shared" si="311"/>
        <v>03</v>
      </c>
      <c r="F2209" t="str">
        <f>"001"</f>
        <v>001</v>
      </c>
      <c r="G2209" t="str">
        <f>""</f>
        <v/>
      </c>
      <c r="H2209" t="s">
        <v>0</v>
      </c>
      <c r="I2209" t="s">
        <v>1658</v>
      </c>
      <c r="J2209" t="s">
        <v>4823</v>
      </c>
      <c r="K2209" t="str">
        <f t="shared" si="308"/>
        <v>11540</v>
      </c>
    </row>
    <row r="2210" spans="1:11" customFormat="1" x14ac:dyDescent="0.25">
      <c r="A2210" t="str">
        <f t="shared" si="309"/>
        <v>11</v>
      </c>
      <c r="B2210" t="s">
        <v>237</v>
      </c>
      <c r="C2210" t="str">
        <f t="shared" si="306"/>
        <v>032</v>
      </c>
      <c r="D2210" t="s">
        <v>269</v>
      </c>
      <c r="E2210" t="str">
        <f t="shared" si="311"/>
        <v>03</v>
      </c>
      <c r="F2210" t="str">
        <f>"002"</f>
        <v>002</v>
      </c>
      <c r="G2210" t="str">
        <f>""</f>
        <v/>
      </c>
      <c r="H2210" t="s">
        <v>1</v>
      </c>
      <c r="I2210" t="s">
        <v>1659</v>
      </c>
      <c r="J2210" t="s">
        <v>4824</v>
      </c>
      <c r="K2210" t="str">
        <f t="shared" si="308"/>
        <v>11540</v>
      </c>
    </row>
    <row r="2211" spans="1:11" customFormat="1" x14ac:dyDescent="0.25">
      <c r="A2211" t="str">
        <f t="shared" si="309"/>
        <v>11</v>
      </c>
      <c r="B2211" t="s">
        <v>237</v>
      </c>
      <c r="C2211" t="str">
        <f t="shared" si="306"/>
        <v>032</v>
      </c>
      <c r="D2211" t="s">
        <v>269</v>
      </c>
      <c r="E2211" t="str">
        <f t="shared" si="311"/>
        <v>03</v>
      </c>
      <c r="F2211" t="str">
        <f>"002"</f>
        <v>002</v>
      </c>
      <c r="G2211" t="str">
        <f>""</f>
        <v/>
      </c>
      <c r="H2211" t="s">
        <v>0</v>
      </c>
      <c r="I2211" t="s">
        <v>1659</v>
      </c>
      <c r="J2211" t="s">
        <v>4824</v>
      </c>
      <c r="K2211" t="str">
        <f t="shared" si="308"/>
        <v>11540</v>
      </c>
    </row>
    <row r="2212" spans="1:11" customFormat="1" x14ac:dyDescent="0.25">
      <c r="A2212" t="str">
        <f t="shared" si="309"/>
        <v>11</v>
      </c>
      <c r="B2212" t="s">
        <v>237</v>
      </c>
      <c r="C2212" t="str">
        <f t="shared" si="306"/>
        <v>032</v>
      </c>
      <c r="D2212" t="s">
        <v>269</v>
      </c>
      <c r="E2212" t="str">
        <f t="shared" si="311"/>
        <v>03</v>
      </c>
      <c r="F2212" t="str">
        <f>"003"</f>
        <v>003</v>
      </c>
      <c r="G2212" t="str">
        <f>""</f>
        <v/>
      </c>
      <c r="H2212" t="s">
        <v>1</v>
      </c>
      <c r="I2212" t="s">
        <v>1655</v>
      </c>
      <c r="J2212" t="s">
        <v>4820</v>
      </c>
      <c r="K2212" t="str">
        <f t="shared" si="308"/>
        <v>11540</v>
      </c>
    </row>
    <row r="2213" spans="1:11" customFormat="1" x14ac:dyDescent="0.25">
      <c r="A2213" t="str">
        <f t="shared" si="309"/>
        <v>11</v>
      </c>
      <c r="B2213" t="s">
        <v>237</v>
      </c>
      <c r="C2213" t="str">
        <f t="shared" si="306"/>
        <v>032</v>
      </c>
      <c r="D2213" t="s">
        <v>269</v>
      </c>
      <c r="E2213" t="str">
        <f t="shared" si="311"/>
        <v>03</v>
      </c>
      <c r="F2213" t="str">
        <f>"003"</f>
        <v>003</v>
      </c>
      <c r="G2213" t="str">
        <f>""</f>
        <v/>
      </c>
      <c r="H2213" t="s">
        <v>0</v>
      </c>
      <c r="I2213" t="s">
        <v>1655</v>
      </c>
      <c r="J2213" t="s">
        <v>4820</v>
      </c>
      <c r="K2213" t="str">
        <f t="shared" si="308"/>
        <v>11540</v>
      </c>
    </row>
    <row r="2214" spans="1:11" customFormat="1" x14ac:dyDescent="0.25">
      <c r="A2214" t="str">
        <f t="shared" si="309"/>
        <v>11</v>
      </c>
      <c r="B2214" t="s">
        <v>237</v>
      </c>
      <c r="C2214" t="str">
        <f t="shared" si="306"/>
        <v>032</v>
      </c>
      <c r="D2214" t="s">
        <v>269</v>
      </c>
      <c r="E2214" t="str">
        <f t="shared" si="311"/>
        <v>03</v>
      </c>
      <c r="F2214" t="str">
        <f>"004"</f>
        <v>004</v>
      </c>
      <c r="G2214" t="str">
        <f>""</f>
        <v/>
      </c>
      <c r="H2214" t="s">
        <v>1</v>
      </c>
      <c r="I2214" t="s">
        <v>1656</v>
      </c>
      <c r="J2214" t="s">
        <v>4821</v>
      </c>
      <c r="K2214" t="str">
        <f t="shared" si="308"/>
        <v>11540</v>
      </c>
    </row>
    <row r="2215" spans="1:11" customFormat="1" x14ac:dyDescent="0.25">
      <c r="A2215" t="str">
        <f t="shared" si="309"/>
        <v>11</v>
      </c>
      <c r="B2215" t="s">
        <v>237</v>
      </c>
      <c r="C2215" t="str">
        <f t="shared" si="306"/>
        <v>032</v>
      </c>
      <c r="D2215" t="s">
        <v>269</v>
      </c>
      <c r="E2215" t="str">
        <f t="shared" si="311"/>
        <v>03</v>
      </c>
      <c r="F2215" t="str">
        <f>"004"</f>
        <v>004</v>
      </c>
      <c r="G2215" t="str">
        <f>""</f>
        <v/>
      </c>
      <c r="H2215" t="s">
        <v>0</v>
      </c>
      <c r="I2215" t="s">
        <v>1656</v>
      </c>
      <c r="J2215" t="s">
        <v>4821</v>
      </c>
      <c r="K2215" t="str">
        <f t="shared" si="308"/>
        <v>11540</v>
      </c>
    </row>
    <row r="2216" spans="1:11" customFormat="1" x14ac:dyDescent="0.25">
      <c r="A2216" t="str">
        <f t="shared" si="309"/>
        <v>11</v>
      </c>
      <c r="B2216" t="s">
        <v>237</v>
      </c>
      <c r="C2216" t="str">
        <f t="shared" si="306"/>
        <v>032</v>
      </c>
      <c r="D2216" t="s">
        <v>269</v>
      </c>
      <c r="E2216" t="str">
        <f t="shared" si="311"/>
        <v>03</v>
      </c>
      <c r="F2216" t="str">
        <f>"005"</f>
        <v>005</v>
      </c>
      <c r="G2216" t="str">
        <f>""</f>
        <v/>
      </c>
      <c r="H2216" t="s">
        <v>3</v>
      </c>
      <c r="I2216" t="s">
        <v>1659</v>
      </c>
      <c r="J2216" t="s">
        <v>4824</v>
      </c>
      <c r="K2216" t="str">
        <f t="shared" si="308"/>
        <v>11540</v>
      </c>
    </row>
    <row r="2217" spans="1:11" customFormat="1" x14ac:dyDescent="0.25">
      <c r="A2217" t="str">
        <f t="shared" si="309"/>
        <v>11</v>
      </c>
      <c r="B2217" t="s">
        <v>237</v>
      </c>
      <c r="C2217" t="str">
        <f t="shared" si="306"/>
        <v>032</v>
      </c>
      <c r="D2217" t="s">
        <v>269</v>
      </c>
      <c r="E2217" t="str">
        <f t="shared" si="311"/>
        <v>03</v>
      </c>
      <c r="F2217" t="str">
        <f>"006"</f>
        <v>006</v>
      </c>
      <c r="G2217" t="str">
        <f>""</f>
        <v/>
      </c>
      <c r="H2217" t="s">
        <v>1</v>
      </c>
      <c r="I2217" t="s">
        <v>1655</v>
      </c>
      <c r="J2217" t="s">
        <v>4820</v>
      </c>
      <c r="K2217" t="str">
        <f t="shared" si="308"/>
        <v>11540</v>
      </c>
    </row>
    <row r="2218" spans="1:11" customFormat="1" x14ac:dyDescent="0.25">
      <c r="A2218" t="str">
        <f t="shared" si="309"/>
        <v>11</v>
      </c>
      <c r="B2218" t="s">
        <v>237</v>
      </c>
      <c r="C2218" t="str">
        <f t="shared" si="306"/>
        <v>032</v>
      </c>
      <c r="D2218" t="s">
        <v>269</v>
      </c>
      <c r="E2218" t="str">
        <f t="shared" si="311"/>
        <v>03</v>
      </c>
      <c r="F2218" t="str">
        <f>"006"</f>
        <v>006</v>
      </c>
      <c r="G2218" t="str">
        <f>""</f>
        <v/>
      </c>
      <c r="H2218" t="s">
        <v>0</v>
      </c>
      <c r="I2218" t="s">
        <v>1655</v>
      </c>
      <c r="J2218" t="s">
        <v>4820</v>
      </c>
      <c r="K2218" t="str">
        <f t="shared" si="308"/>
        <v>11540</v>
      </c>
    </row>
    <row r="2219" spans="1:11" customFormat="1" x14ac:dyDescent="0.25">
      <c r="A2219" t="str">
        <f t="shared" si="309"/>
        <v>11</v>
      </c>
      <c r="B2219" t="s">
        <v>237</v>
      </c>
      <c r="C2219" t="str">
        <f t="shared" si="306"/>
        <v>032</v>
      </c>
      <c r="D2219" t="s">
        <v>269</v>
      </c>
      <c r="E2219" t="str">
        <f>"04"</f>
        <v>04</v>
      </c>
      <c r="F2219" t="str">
        <f>"001"</f>
        <v>001</v>
      </c>
      <c r="G2219" t="str">
        <f>""</f>
        <v/>
      </c>
      <c r="H2219" t="s">
        <v>1</v>
      </c>
      <c r="I2219" t="s">
        <v>1658</v>
      </c>
      <c r="J2219" t="s">
        <v>4823</v>
      </c>
      <c r="K2219" t="str">
        <f t="shared" si="308"/>
        <v>11540</v>
      </c>
    </row>
    <row r="2220" spans="1:11" customFormat="1" x14ac:dyDescent="0.25">
      <c r="A2220" t="str">
        <f t="shared" si="309"/>
        <v>11</v>
      </c>
      <c r="B2220" t="s">
        <v>237</v>
      </c>
      <c r="C2220" t="str">
        <f t="shared" si="306"/>
        <v>032</v>
      </c>
      <c r="D2220" t="s">
        <v>269</v>
      </c>
      <c r="E2220" t="str">
        <f>"04"</f>
        <v>04</v>
      </c>
      <c r="F2220" t="str">
        <f>"001"</f>
        <v>001</v>
      </c>
      <c r="G2220" t="str">
        <f>""</f>
        <v/>
      </c>
      <c r="H2220" t="s">
        <v>0</v>
      </c>
      <c r="I2220" t="s">
        <v>1658</v>
      </c>
      <c r="J2220" t="s">
        <v>4823</v>
      </c>
      <c r="K2220" t="str">
        <f t="shared" si="308"/>
        <v>11540</v>
      </c>
    </row>
    <row r="2221" spans="1:11" customFormat="1" x14ac:dyDescent="0.25">
      <c r="A2221" t="str">
        <f t="shared" si="309"/>
        <v>11</v>
      </c>
      <c r="B2221" t="s">
        <v>237</v>
      </c>
      <c r="C2221" t="str">
        <f t="shared" si="306"/>
        <v>032</v>
      </c>
      <c r="D2221" t="s">
        <v>269</v>
      </c>
      <c r="E2221" t="str">
        <f>"04"</f>
        <v>04</v>
      </c>
      <c r="F2221" t="str">
        <f>"002"</f>
        <v>002</v>
      </c>
      <c r="G2221" t="str">
        <f>""</f>
        <v/>
      </c>
      <c r="H2221" t="s">
        <v>1</v>
      </c>
      <c r="I2221" t="s">
        <v>1646</v>
      </c>
      <c r="J2221" t="s">
        <v>4811</v>
      </c>
      <c r="K2221" t="str">
        <f t="shared" si="308"/>
        <v>11540</v>
      </c>
    </row>
    <row r="2222" spans="1:11" customFormat="1" x14ac:dyDescent="0.25">
      <c r="A2222" t="str">
        <f t="shared" si="309"/>
        <v>11</v>
      </c>
      <c r="B2222" t="s">
        <v>237</v>
      </c>
      <c r="C2222" t="str">
        <f t="shared" si="306"/>
        <v>032</v>
      </c>
      <c r="D2222" t="s">
        <v>269</v>
      </c>
      <c r="E2222" t="str">
        <f>"04"</f>
        <v>04</v>
      </c>
      <c r="F2222" t="str">
        <f>"002"</f>
        <v>002</v>
      </c>
      <c r="G2222" t="str">
        <f>""</f>
        <v/>
      </c>
      <c r="H2222" t="s">
        <v>0</v>
      </c>
      <c r="I2222" t="s">
        <v>1646</v>
      </c>
      <c r="J2222" t="s">
        <v>4811</v>
      </c>
      <c r="K2222" t="str">
        <f t="shared" si="308"/>
        <v>11540</v>
      </c>
    </row>
    <row r="2223" spans="1:11" customFormat="1" x14ac:dyDescent="0.25">
      <c r="A2223" t="str">
        <f t="shared" si="309"/>
        <v>11</v>
      </c>
      <c r="B2223" t="s">
        <v>237</v>
      </c>
      <c r="C2223" t="str">
        <f t="shared" si="306"/>
        <v>032</v>
      </c>
      <c r="D2223" t="s">
        <v>269</v>
      </c>
      <c r="E2223" t="str">
        <f t="shared" ref="E2223:E2246" si="312">"05"</f>
        <v>05</v>
      </c>
      <c r="F2223" t="str">
        <f>"001"</f>
        <v>001</v>
      </c>
      <c r="G2223" t="str">
        <f>""</f>
        <v/>
      </c>
      <c r="H2223" t="s">
        <v>1</v>
      </c>
      <c r="I2223" t="s">
        <v>1659</v>
      </c>
      <c r="J2223" t="s">
        <v>4824</v>
      </c>
      <c r="K2223" t="str">
        <f t="shared" si="308"/>
        <v>11540</v>
      </c>
    </row>
    <row r="2224" spans="1:11" customFormat="1" x14ac:dyDescent="0.25">
      <c r="A2224" t="str">
        <f t="shared" si="309"/>
        <v>11</v>
      </c>
      <c r="B2224" t="s">
        <v>237</v>
      </c>
      <c r="C2224" t="str">
        <f t="shared" si="306"/>
        <v>032</v>
      </c>
      <c r="D2224" t="s">
        <v>269</v>
      </c>
      <c r="E2224" t="str">
        <f t="shared" si="312"/>
        <v>05</v>
      </c>
      <c r="F2224" t="str">
        <f>"001"</f>
        <v>001</v>
      </c>
      <c r="G2224" t="str">
        <f>""</f>
        <v/>
      </c>
      <c r="H2224" t="s">
        <v>0</v>
      </c>
      <c r="I2224" t="s">
        <v>1659</v>
      </c>
      <c r="J2224" t="s">
        <v>4824</v>
      </c>
      <c r="K2224" t="str">
        <f t="shared" si="308"/>
        <v>11540</v>
      </c>
    </row>
    <row r="2225" spans="1:11" customFormat="1" x14ac:dyDescent="0.25">
      <c r="A2225" t="str">
        <f t="shared" si="309"/>
        <v>11</v>
      </c>
      <c r="B2225" t="s">
        <v>237</v>
      </c>
      <c r="C2225" t="str">
        <f t="shared" si="306"/>
        <v>032</v>
      </c>
      <c r="D2225" t="s">
        <v>269</v>
      </c>
      <c r="E2225" t="str">
        <f t="shared" si="312"/>
        <v>05</v>
      </c>
      <c r="F2225" t="str">
        <f>"002"</f>
        <v>002</v>
      </c>
      <c r="G2225" t="str">
        <f>""</f>
        <v/>
      </c>
      <c r="H2225" t="s">
        <v>3</v>
      </c>
      <c r="I2225" t="s">
        <v>1660</v>
      </c>
      <c r="J2225" t="s">
        <v>4825</v>
      </c>
      <c r="K2225" t="str">
        <f t="shared" si="308"/>
        <v>11540</v>
      </c>
    </row>
    <row r="2226" spans="1:11" customFormat="1" x14ac:dyDescent="0.25">
      <c r="A2226" t="str">
        <f t="shared" si="309"/>
        <v>11</v>
      </c>
      <c r="B2226" t="s">
        <v>237</v>
      </c>
      <c r="C2226" t="str">
        <f t="shared" si="306"/>
        <v>032</v>
      </c>
      <c r="D2226" t="s">
        <v>269</v>
      </c>
      <c r="E2226" t="str">
        <f t="shared" si="312"/>
        <v>05</v>
      </c>
      <c r="F2226" t="str">
        <f>"004"</f>
        <v>004</v>
      </c>
      <c r="G2226" t="str">
        <f>""</f>
        <v/>
      </c>
      <c r="H2226" t="s">
        <v>3</v>
      </c>
      <c r="I2226" t="s">
        <v>1661</v>
      </c>
      <c r="J2226" t="s">
        <v>4826</v>
      </c>
      <c r="K2226" t="str">
        <f t="shared" si="308"/>
        <v>11540</v>
      </c>
    </row>
    <row r="2227" spans="1:11" customFormat="1" x14ac:dyDescent="0.25">
      <c r="A2227" t="str">
        <f t="shared" si="309"/>
        <v>11</v>
      </c>
      <c r="B2227" t="s">
        <v>237</v>
      </c>
      <c r="C2227" t="str">
        <f t="shared" si="306"/>
        <v>032</v>
      </c>
      <c r="D2227" t="s">
        <v>269</v>
      </c>
      <c r="E2227" t="str">
        <f t="shared" si="312"/>
        <v>05</v>
      </c>
      <c r="F2227" t="str">
        <f>"005"</f>
        <v>005</v>
      </c>
      <c r="G2227" t="str">
        <f>""</f>
        <v/>
      </c>
      <c r="H2227" t="s">
        <v>3</v>
      </c>
      <c r="I2227" t="s">
        <v>1662</v>
      </c>
      <c r="J2227" t="s">
        <v>4827</v>
      </c>
      <c r="K2227" t="str">
        <f t="shared" si="308"/>
        <v>11540</v>
      </c>
    </row>
    <row r="2228" spans="1:11" customFormat="1" x14ac:dyDescent="0.25">
      <c r="A2228" t="str">
        <f t="shared" si="309"/>
        <v>11</v>
      </c>
      <c r="B2228" t="s">
        <v>237</v>
      </c>
      <c r="C2228" t="str">
        <f t="shared" ref="C2228:C2246" si="313">"032"</f>
        <v>032</v>
      </c>
      <c r="D2228" t="s">
        <v>269</v>
      </c>
      <c r="E2228" t="str">
        <f t="shared" si="312"/>
        <v>05</v>
      </c>
      <c r="F2228" t="str">
        <f>"007"</f>
        <v>007</v>
      </c>
      <c r="G2228" t="str">
        <f>""</f>
        <v/>
      </c>
      <c r="H2228" t="s">
        <v>1</v>
      </c>
      <c r="I2228" t="s">
        <v>1660</v>
      </c>
      <c r="J2228" t="s">
        <v>4825</v>
      </c>
      <c r="K2228" t="str">
        <f t="shared" ref="K2228:K2246" si="314">"11540"</f>
        <v>11540</v>
      </c>
    </row>
    <row r="2229" spans="1:11" customFormat="1" x14ac:dyDescent="0.25">
      <c r="A2229" t="str">
        <f t="shared" si="309"/>
        <v>11</v>
      </c>
      <c r="B2229" t="s">
        <v>237</v>
      </c>
      <c r="C2229" t="str">
        <f t="shared" si="313"/>
        <v>032</v>
      </c>
      <c r="D2229" t="s">
        <v>269</v>
      </c>
      <c r="E2229" t="str">
        <f t="shared" si="312"/>
        <v>05</v>
      </c>
      <c r="F2229" t="str">
        <f>"007"</f>
        <v>007</v>
      </c>
      <c r="G2229" t="str">
        <f>""</f>
        <v/>
      </c>
      <c r="H2229" t="s">
        <v>0</v>
      </c>
      <c r="I2229" t="s">
        <v>1660</v>
      </c>
      <c r="J2229" t="s">
        <v>4825</v>
      </c>
      <c r="K2229" t="str">
        <f t="shared" si="314"/>
        <v>11540</v>
      </c>
    </row>
    <row r="2230" spans="1:11" customFormat="1" x14ac:dyDescent="0.25">
      <c r="A2230" t="str">
        <f t="shared" si="309"/>
        <v>11</v>
      </c>
      <c r="B2230" t="s">
        <v>237</v>
      </c>
      <c r="C2230" t="str">
        <f t="shared" si="313"/>
        <v>032</v>
      </c>
      <c r="D2230" t="s">
        <v>269</v>
      </c>
      <c r="E2230" t="str">
        <f t="shared" si="312"/>
        <v>05</v>
      </c>
      <c r="F2230" t="str">
        <f>"008"</f>
        <v>008</v>
      </c>
      <c r="G2230" t="str">
        <f>""</f>
        <v/>
      </c>
      <c r="H2230" t="s">
        <v>1</v>
      </c>
      <c r="I2230" t="s">
        <v>1663</v>
      </c>
      <c r="J2230" t="s">
        <v>4828</v>
      </c>
      <c r="K2230" t="str">
        <f t="shared" si="314"/>
        <v>11540</v>
      </c>
    </row>
    <row r="2231" spans="1:11" customFormat="1" x14ac:dyDescent="0.25">
      <c r="A2231" t="str">
        <f t="shared" si="309"/>
        <v>11</v>
      </c>
      <c r="B2231" t="s">
        <v>237</v>
      </c>
      <c r="C2231" t="str">
        <f t="shared" si="313"/>
        <v>032</v>
      </c>
      <c r="D2231" t="s">
        <v>269</v>
      </c>
      <c r="E2231" t="str">
        <f t="shared" si="312"/>
        <v>05</v>
      </c>
      <c r="F2231" t="str">
        <f>"008"</f>
        <v>008</v>
      </c>
      <c r="G2231" t="str">
        <f>""</f>
        <v/>
      </c>
      <c r="H2231" t="s">
        <v>0</v>
      </c>
      <c r="I2231" t="s">
        <v>1663</v>
      </c>
      <c r="J2231" t="s">
        <v>4828</v>
      </c>
      <c r="K2231" t="str">
        <f t="shared" si="314"/>
        <v>11540</v>
      </c>
    </row>
    <row r="2232" spans="1:11" customFormat="1" x14ac:dyDescent="0.25">
      <c r="A2232" t="str">
        <f t="shared" si="309"/>
        <v>11</v>
      </c>
      <c r="B2232" t="s">
        <v>237</v>
      </c>
      <c r="C2232" t="str">
        <f t="shared" si="313"/>
        <v>032</v>
      </c>
      <c r="D2232" t="s">
        <v>269</v>
      </c>
      <c r="E2232" t="str">
        <f t="shared" si="312"/>
        <v>05</v>
      </c>
      <c r="F2232" t="str">
        <f>"009"</f>
        <v>009</v>
      </c>
      <c r="G2232" t="str">
        <f>""</f>
        <v/>
      </c>
      <c r="H2232" t="s">
        <v>1</v>
      </c>
      <c r="I2232" t="s">
        <v>1664</v>
      </c>
      <c r="J2232" t="s">
        <v>4829</v>
      </c>
      <c r="K2232" t="str">
        <f t="shared" si="314"/>
        <v>11540</v>
      </c>
    </row>
    <row r="2233" spans="1:11" customFormat="1" x14ac:dyDescent="0.25">
      <c r="A2233" t="str">
        <f t="shared" si="309"/>
        <v>11</v>
      </c>
      <c r="B2233" t="s">
        <v>237</v>
      </c>
      <c r="C2233" t="str">
        <f t="shared" si="313"/>
        <v>032</v>
      </c>
      <c r="D2233" t="s">
        <v>269</v>
      </c>
      <c r="E2233" t="str">
        <f t="shared" si="312"/>
        <v>05</v>
      </c>
      <c r="F2233" t="str">
        <f>"009"</f>
        <v>009</v>
      </c>
      <c r="G2233" t="str">
        <f>""</f>
        <v/>
      </c>
      <c r="H2233" t="s">
        <v>0</v>
      </c>
      <c r="I2233" t="s">
        <v>1664</v>
      </c>
      <c r="J2233" t="s">
        <v>4829</v>
      </c>
      <c r="K2233" t="str">
        <f t="shared" si="314"/>
        <v>11540</v>
      </c>
    </row>
    <row r="2234" spans="1:11" customFormat="1" x14ac:dyDescent="0.25">
      <c r="A2234" t="str">
        <f t="shared" si="309"/>
        <v>11</v>
      </c>
      <c r="B2234" t="s">
        <v>237</v>
      </c>
      <c r="C2234" t="str">
        <f t="shared" si="313"/>
        <v>032</v>
      </c>
      <c r="D2234" t="s">
        <v>269</v>
      </c>
      <c r="E2234" t="str">
        <f t="shared" si="312"/>
        <v>05</v>
      </c>
      <c r="F2234" t="str">
        <f>"010"</f>
        <v>010</v>
      </c>
      <c r="G2234" t="str">
        <f>""</f>
        <v/>
      </c>
      <c r="H2234" t="s">
        <v>1</v>
      </c>
      <c r="I2234" t="s">
        <v>1663</v>
      </c>
      <c r="J2234" t="s">
        <v>4828</v>
      </c>
      <c r="K2234" t="str">
        <f t="shared" si="314"/>
        <v>11540</v>
      </c>
    </row>
    <row r="2235" spans="1:11" customFormat="1" x14ac:dyDescent="0.25">
      <c r="A2235" t="str">
        <f t="shared" si="309"/>
        <v>11</v>
      </c>
      <c r="B2235" t="s">
        <v>237</v>
      </c>
      <c r="C2235" t="str">
        <f t="shared" si="313"/>
        <v>032</v>
      </c>
      <c r="D2235" t="s">
        <v>269</v>
      </c>
      <c r="E2235" t="str">
        <f t="shared" si="312"/>
        <v>05</v>
      </c>
      <c r="F2235" t="str">
        <f>"010"</f>
        <v>010</v>
      </c>
      <c r="G2235" t="str">
        <f>""</f>
        <v/>
      </c>
      <c r="H2235" t="s">
        <v>0</v>
      </c>
      <c r="I2235" t="s">
        <v>1663</v>
      </c>
      <c r="J2235" t="s">
        <v>4828</v>
      </c>
      <c r="K2235" t="str">
        <f t="shared" si="314"/>
        <v>11540</v>
      </c>
    </row>
    <row r="2236" spans="1:11" customFormat="1" x14ac:dyDescent="0.25">
      <c r="A2236" t="str">
        <f t="shared" si="309"/>
        <v>11</v>
      </c>
      <c r="B2236" t="s">
        <v>237</v>
      </c>
      <c r="C2236" t="str">
        <f t="shared" si="313"/>
        <v>032</v>
      </c>
      <c r="D2236" t="s">
        <v>269</v>
      </c>
      <c r="E2236" t="str">
        <f t="shared" si="312"/>
        <v>05</v>
      </c>
      <c r="F2236" t="str">
        <f>"011"</f>
        <v>011</v>
      </c>
      <c r="G2236" t="str">
        <f>""</f>
        <v/>
      </c>
      <c r="H2236" t="s">
        <v>1</v>
      </c>
      <c r="I2236" t="s">
        <v>1662</v>
      </c>
      <c r="J2236" t="s">
        <v>4827</v>
      </c>
      <c r="K2236" t="str">
        <f t="shared" si="314"/>
        <v>11540</v>
      </c>
    </row>
    <row r="2237" spans="1:11" customFormat="1" x14ac:dyDescent="0.25">
      <c r="A2237" t="str">
        <f t="shared" si="309"/>
        <v>11</v>
      </c>
      <c r="B2237" t="s">
        <v>237</v>
      </c>
      <c r="C2237" t="str">
        <f t="shared" si="313"/>
        <v>032</v>
      </c>
      <c r="D2237" t="s">
        <v>269</v>
      </c>
      <c r="E2237" t="str">
        <f t="shared" si="312"/>
        <v>05</v>
      </c>
      <c r="F2237" t="str">
        <f>"011"</f>
        <v>011</v>
      </c>
      <c r="G2237" t="str">
        <f>""</f>
        <v/>
      </c>
      <c r="H2237" t="s">
        <v>0</v>
      </c>
      <c r="I2237" t="s">
        <v>1662</v>
      </c>
      <c r="J2237" t="s">
        <v>4827</v>
      </c>
      <c r="K2237" t="str">
        <f t="shared" si="314"/>
        <v>11540</v>
      </c>
    </row>
    <row r="2238" spans="1:11" customFormat="1" x14ac:dyDescent="0.25">
      <c r="A2238" t="str">
        <f t="shared" si="309"/>
        <v>11</v>
      </c>
      <c r="B2238" t="s">
        <v>237</v>
      </c>
      <c r="C2238" t="str">
        <f t="shared" si="313"/>
        <v>032</v>
      </c>
      <c r="D2238" t="s">
        <v>269</v>
      </c>
      <c r="E2238" t="str">
        <f t="shared" si="312"/>
        <v>05</v>
      </c>
      <c r="F2238" t="str">
        <f>"012"</f>
        <v>012</v>
      </c>
      <c r="G2238" t="str">
        <f>""</f>
        <v/>
      </c>
      <c r="H2238" t="s">
        <v>3</v>
      </c>
      <c r="I2238" t="s">
        <v>1660</v>
      </c>
      <c r="J2238" t="s">
        <v>4825</v>
      </c>
      <c r="K2238" t="str">
        <f t="shared" si="314"/>
        <v>11540</v>
      </c>
    </row>
    <row r="2239" spans="1:11" customFormat="1" x14ac:dyDescent="0.25">
      <c r="A2239" t="str">
        <f t="shared" si="309"/>
        <v>11</v>
      </c>
      <c r="B2239" t="s">
        <v>237</v>
      </c>
      <c r="C2239" t="str">
        <f t="shared" si="313"/>
        <v>032</v>
      </c>
      <c r="D2239" t="s">
        <v>269</v>
      </c>
      <c r="E2239" t="str">
        <f t="shared" si="312"/>
        <v>05</v>
      </c>
      <c r="F2239" t="str">
        <f>"013"</f>
        <v>013</v>
      </c>
      <c r="G2239" t="str">
        <f>""</f>
        <v/>
      </c>
      <c r="H2239" t="s">
        <v>1</v>
      </c>
      <c r="I2239" t="s">
        <v>1661</v>
      </c>
      <c r="J2239" t="s">
        <v>4826</v>
      </c>
      <c r="K2239" t="str">
        <f t="shared" si="314"/>
        <v>11540</v>
      </c>
    </row>
    <row r="2240" spans="1:11" customFormat="1" x14ac:dyDescent="0.25">
      <c r="A2240" t="str">
        <f t="shared" si="309"/>
        <v>11</v>
      </c>
      <c r="B2240" t="s">
        <v>237</v>
      </c>
      <c r="C2240" t="str">
        <f t="shared" si="313"/>
        <v>032</v>
      </c>
      <c r="D2240" t="s">
        <v>269</v>
      </c>
      <c r="E2240" t="str">
        <f t="shared" si="312"/>
        <v>05</v>
      </c>
      <c r="F2240" t="str">
        <f>"013"</f>
        <v>013</v>
      </c>
      <c r="G2240" t="str">
        <f>""</f>
        <v/>
      </c>
      <c r="H2240" t="s">
        <v>0</v>
      </c>
      <c r="I2240" t="s">
        <v>1661</v>
      </c>
      <c r="J2240" t="s">
        <v>4826</v>
      </c>
      <c r="K2240" t="str">
        <f t="shared" si="314"/>
        <v>11540</v>
      </c>
    </row>
    <row r="2241" spans="1:11" customFormat="1" x14ac:dyDescent="0.25">
      <c r="A2241" t="str">
        <f t="shared" si="309"/>
        <v>11</v>
      </c>
      <c r="B2241" t="s">
        <v>237</v>
      </c>
      <c r="C2241" t="str">
        <f t="shared" si="313"/>
        <v>032</v>
      </c>
      <c r="D2241" t="s">
        <v>269</v>
      </c>
      <c r="E2241" t="str">
        <f t="shared" si="312"/>
        <v>05</v>
      </c>
      <c r="F2241" t="str">
        <f>"014"</f>
        <v>014</v>
      </c>
      <c r="G2241" t="str">
        <f>""</f>
        <v/>
      </c>
      <c r="H2241" t="s">
        <v>1</v>
      </c>
      <c r="I2241" t="s">
        <v>1653</v>
      </c>
      <c r="J2241" t="s">
        <v>4818</v>
      </c>
      <c r="K2241" t="str">
        <f t="shared" si="314"/>
        <v>11540</v>
      </c>
    </row>
    <row r="2242" spans="1:11" customFormat="1" x14ac:dyDescent="0.25">
      <c r="A2242" t="str">
        <f t="shared" si="309"/>
        <v>11</v>
      </c>
      <c r="B2242" t="s">
        <v>237</v>
      </c>
      <c r="C2242" t="str">
        <f t="shared" si="313"/>
        <v>032</v>
      </c>
      <c r="D2242" t="s">
        <v>269</v>
      </c>
      <c r="E2242" t="str">
        <f t="shared" si="312"/>
        <v>05</v>
      </c>
      <c r="F2242" t="str">
        <f>"014"</f>
        <v>014</v>
      </c>
      <c r="G2242" t="str">
        <f>""</f>
        <v/>
      </c>
      <c r="H2242" t="s">
        <v>0</v>
      </c>
      <c r="I2242" t="s">
        <v>1653</v>
      </c>
      <c r="J2242" t="s">
        <v>4818</v>
      </c>
      <c r="K2242" t="str">
        <f t="shared" si="314"/>
        <v>11540</v>
      </c>
    </row>
    <row r="2243" spans="1:11" customFormat="1" x14ac:dyDescent="0.25">
      <c r="A2243" t="str">
        <f t="shared" si="309"/>
        <v>11</v>
      </c>
      <c r="B2243" t="s">
        <v>237</v>
      </c>
      <c r="C2243" t="str">
        <f t="shared" si="313"/>
        <v>032</v>
      </c>
      <c r="D2243" t="s">
        <v>269</v>
      </c>
      <c r="E2243" t="str">
        <f t="shared" si="312"/>
        <v>05</v>
      </c>
      <c r="F2243" t="str">
        <f>"015"</f>
        <v>015</v>
      </c>
      <c r="G2243" t="str">
        <f>""</f>
        <v/>
      </c>
      <c r="H2243" t="s">
        <v>1</v>
      </c>
      <c r="I2243" t="s">
        <v>1660</v>
      </c>
      <c r="J2243" t="s">
        <v>4825</v>
      </c>
      <c r="K2243" t="str">
        <f t="shared" si="314"/>
        <v>11540</v>
      </c>
    </row>
    <row r="2244" spans="1:11" customFormat="1" x14ac:dyDescent="0.25">
      <c r="A2244" t="str">
        <f t="shared" si="309"/>
        <v>11</v>
      </c>
      <c r="B2244" t="s">
        <v>237</v>
      </c>
      <c r="C2244" t="str">
        <f t="shared" si="313"/>
        <v>032</v>
      </c>
      <c r="D2244" t="s">
        <v>269</v>
      </c>
      <c r="E2244" t="str">
        <f t="shared" si="312"/>
        <v>05</v>
      </c>
      <c r="F2244" t="str">
        <f>"015"</f>
        <v>015</v>
      </c>
      <c r="G2244" t="str">
        <f>""</f>
        <v/>
      </c>
      <c r="H2244" t="s">
        <v>0</v>
      </c>
      <c r="I2244" t="s">
        <v>1660</v>
      </c>
      <c r="J2244" t="s">
        <v>4825</v>
      </c>
      <c r="K2244" t="str">
        <f t="shared" si="314"/>
        <v>11540</v>
      </c>
    </row>
    <row r="2245" spans="1:11" customFormat="1" x14ac:dyDescent="0.25">
      <c r="A2245" t="str">
        <f t="shared" si="309"/>
        <v>11</v>
      </c>
      <c r="B2245" t="s">
        <v>237</v>
      </c>
      <c r="C2245" t="str">
        <f t="shared" si="313"/>
        <v>032</v>
      </c>
      <c r="D2245" t="s">
        <v>269</v>
      </c>
      <c r="E2245" t="str">
        <f t="shared" si="312"/>
        <v>05</v>
      </c>
      <c r="F2245" t="str">
        <f>"016"</f>
        <v>016</v>
      </c>
      <c r="G2245" t="str">
        <f>""</f>
        <v/>
      </c>
      <c r="H2245" t="s">
        <v>1</v>
      </c>
      <c r="I2245" t="s">
        <v>1662</v>
      </c>
      <c r="J2245" t="s">
        <v>4827</v>
      </c>
      <c r="K2245" t="str">
        <f t="shared" si="314"/>
        <v>11540</v>
      </c>
    </row>
    <row r="2246" spans="1:11" customFormat="1" x14ac:dyDescent="0.25">
      <c r="A2246" t="str">
        <f t="shared" si="309"/>
        <v>11</v>
      </c>
      <c r="B2246" t="s">
        <v>237</v>
      </c>
      <c r="C2246" t="str">
        <f t="shared" si="313"/>
        <v>032</v>
      </c>
      <c r="D2246" t="s">
        <v>269</v>
      </c>
      <c r="E2246" t="str">
        <f t="shared" si="312"/>
        <v>05</v>
      </c>
      <c r="F2246" t="str">
        <f>"016"</f>
        <v>016</v>
      </c>
      <c r="G2246" t="str">
        <f>""</f>
        <v/>
      </c>
      <c r="H2246" t="s">
        <v>0</v>
      </c>
      <c r="I2246" t="s">
        <v>1662</v>
      </c>
      <c r="J2246" t="s">
        <v>4827</v>
      </c>
      <c r="K2246" t="str">
        <f t="shared" si="314"/>
        <v>11540</v>
      </c>
    </row>
    <row r="2247" spans="1:11" customFormat="1" x14ac:dyDescent="0.25">
      <c r="A2247" t="str">
        <f t="shared" si="309"/>
        <v>11</v>
      </c>
      <c r="B2247" t="s">
        <v>237</v>
      </c>
      <c r="C2247" t="str">
        <f t="shared" ref="C2247:C2281" si="315">"033"</f>
        <v>033</v>
      </c>
      <c r="D2247" t="s">
        <v>158</v>
      </c>
      <c r="E2247" t="str">
        <f>"01"</f>
        <v>01</v>
      </c>
      <c r="F2247" t="str">
        <f>"001"</f>
        <v>001</v>
      </c>
      <c r="G2247" t="str">
        <f>""</f>
        <v/>
      </c>
      <c r="H2247" t="s">
        <v>1</v>
      </c>
      <c r="I2247" t="s">
        <v>1665</v>
      </c>
      <c r="J2247" t="s">
        <v>4830</v>
      </c>
      <c r="K2247" t="str">
        <f t="shared" ref="K2247:K2260" si="316">"11360"</f>
        <v>11360</v>
      </c>
    </row>
    <row r="2248" spans="1:11" customFormat="1" x14ac:dyDescent="0.25">
      <c r="A2248" t="str">
        <f t="shared" si="309"/>
        <v>11</v>
      </c>
      <c r="B2248" t="s">
        <v>237</v>
      </c>
      <c r="C2248" t="str">
        <f t="shared" si="315"/>
        <v>033</v>
      </c>
      <c r="D2248" t="s">
        <v>158</v>
      </c>
      <c r="E2248" t="str">
        <f>"01"</f>
        <v>01</v>
      </c>
      <c r="F2248" t="str">
        <f>"001"</f>
        <v>001</v>
      </c>
      <c r="G2248" t="str">
        <f>""</f>
        <v/>
      </c>
      <c r="H2248" t="s">
        <v>0</v>
      </c>
      <c r="I2248" t="s">
        <v>1665</v>
      </c>
      <c r="J2248" t="s">
        <v>4830</v>
      </c>
      <c r="K2248" t="str">
        <f t="shared" si="316"/>
        <v>11360</v>
      </c>
    </row>
    <row r="2249" spans="1:11" customFormat="1" x14ac:dyDescent="0.25">
      <c r="A2249" t="str">
        <f t="shared" si="309"/>
        <v>11</v>
      </c>
      <c r="B2249" t="s">
        <v>237</v>
      </c>
      <c r="C2249" t="str">
        <f t="shared" si="315"/>
        <v>033</v>
      </c>
      <c r="D2249" t="s">
        <v>158</v>
      </c>
      <c r="E2249" t="str">
        <f>"01"</f>
        <v>01</v>
      </c>
      <c r="F2249" t="str">
        <f>"002"</f>
        <v>002</v>
      </c>
      <c r="G2249" t="str">
        <f>""</f>
        <v/>
      </c>
      <c r="H2249" t="s">
        <v>3</v>
      </c>
      <c r="I2249" t="s">
        <v>1666</v>
      </c>
      <c r="J2249" t="s">
        <v>4831</v>
      </c>
      <c r="K2249" t="str">
        <f t="shared" si="316"/>
        <v>11360</v>
      </c>
    </row>
    <row r="2250" spans="1:11" customFormat="1" x14ac:dyDescent="0.25">
      <c r="A2250" t="str">
        <f t="shared" si="309"/>
        <v>11</v>
      </c>
      <c r="B2250" t="s">
        <v>237</v>
      </c>
      <c r="C2250" t="str">
        <f t="shared" si="315"/>
        <v>033</v>
      </c>
      <c r="D2250" t="s">
        <v>158</v>
      </c>
      <c r="E2250" t="str">
        <f>"01"</f>
        <v>01</v>
      </c>
      <c r="F2250" t="str">
        <f>"003"</f>
        <v>003</v>
      </c>
      <c r="G2250" t="str">
        <f>""</f>
        <v/>
      </c>
      <c r="H2250" t="s">
        <v>3</v>
      </c>
      <c r="I2250" t="s">
        <v>1666</v>
      </c>
      <c r="J2250" t="s">
        <v>4831</v>
      </c>
      <c r="K2250" t="str">
        <f t="shared" si="316"/>
        <v>11360</v>
      </c>
    </row>
    <row r="2251" spans="1:11" customFormat="1" x14ac:dyDescent="0.25">
      <c r="A2251" t="str">
        <f t="shared" si="309"/>
        <v>11</v>
      </c>
      <c r="B2251" t="s">
        <v>237</v>
      </c>
      <c r="C2251" t="str">
        <f t="shared" si="315"/>
        <v>033</v>
      </c>
      <c r="D2251" t="s">
        <v>158</v>
      </c>
      <c r="E2251" t="str">
        <f t="shared" ref="E2251:E2260" si="317">"02"</f>
        <v>02</v>
      </c>
      <c r="F2251" t="str">
        <f>"001"</f>
        <v>001</v>
      </c>
      <c r="G2251" t="str">
        <f>""</f>
        <v/>
      </c>
      <c r="H2251" t="s">
        <v>1</v>
      </c>
      <c r="I2251" t="s">
        <v>1667</v>
      </c>
      <c r="J2251" t="s">
        <v>4832</v>
      </c>
      <c r="K2251" t="str">
        <f t="shared" si="316"/>
        <v>11360</v>
      </c>
    </row>
    <row r="2252" spans="1:11" customFormat="1" x14ac:dyDescent="0.25">
      <c r="A2252" t="str">
        <f t="shared" si="309"/>
        <v>11</v>
      </c>
      <c r="B2252" t="s">
        <v>237</v>
      </c>
      <c r="C2252" t="str">
        <f t="shared" si="315"/>
        <v>033</v>
      </c>
      <c r="D2252" t="s">
        <v>158</v>
      </c>
      <c r="E2252" t="str">
        <f t="shared" si="317"/>
        <v>02</v>
      </c>
      <c r="F2252" t="str">
        <f>"001"</f>
        <v>001</v>
      </c>
      <c r="G2252" t="str">
        <f>""</f>
        <v/>
      </c>
      <c r="H2252" t="s">
        <v>0</v>
      </c>
      <c r="I2252" t="s">
        <v>1667</v>
      </c>
      <c r="J2252" t="s">
        <v>4832</v>
      </c>
      <c r="K2252" t="str">
        <f t="shared" si="316"/>
        <v>11360</v>
      </c>
    </row>
    <row r="2253" spans="1:11" customFormat="1" x14ac:dyDescent="0.25">
      <c r="A2253" t="str">
        <f t="shared" si="309"/>
        <v>11</v>
      </c>
      <c r="B2253" t="s">
        <v>237</v>
      </c>
      <c r="C2253" t="str">
        <f t="shared" si="315"/>
        <v>033</v>
      </c>
      <c r="D2253" t="s">
        <v>158</v>
      </c>
      <c r="E2253" t="str">
        <f t="shared" si="317"/>
        <v>02</v>
      </c>
      <c r="F2253" t="str">
        <f>"002"</f>
        <v>002</v>
      </c>
      <c r="G2253" t="str">
        <f>""</f>
        <v/>
      </c>
      <c r="H2253" t="s">
        <v>1</v>
      </c>
      <c r="I2253" t="s">
        <v>1668</v>
      </c>
      <c r="J2253" t="s">
        <v>4833</v>
      </c>
      <c r="K2253" t="str">
        <f t="shared" si="316"/>
        <v>11360</v>
      </c>
    </row>
    <row r="2254" spans="1:11" customFormat="1" x14ac:dyDescent="0.25">
      <c r="A2254" t="str">
        <f t="shared" si="309"/>
        <v>11</v>
      </c>
      <c r="B2254" t="s">
        <v>237</v>
      </c>
      <c r="C2254" t="str">
        <f t="shared" si="315"/>
        <v>033</v>
      </c>
      <c r="D2254" t="s">
        <v>158</v>
      </c>
      <c r="E2254" t="str">
        <f t="shared" si="317"/>
        <v>02</v>
      </c>
      <c r="F2254" t="str">
        <f>"002"</f>
        <v>002</v>
      </c>
      <c r="G2254" t="str">
        <f>""</f>
        <v/>
      </c>
      <c r="H2254" t="s">
        <v>0</v>
      </c>
      <c r="I2254" t="s">
        <v>1668</v>
      </c>
      <c r="J2254" t="s">
        <v>4833</v>
      </c>
      <c r="K2254" t="str">
        <f t="shared" si="316"/>
        <v>11360</v>
      </c>
    </row>
    <row r="2255" spans="1:11" customFormat="1" x14ac:dyDescent="0.25">
      <c r="A2255" t="str">
        <f t="shared" si="309"/>
        <v>11</v>
      </c>
      <c r="B2255" t="s">
        <v>237</v>
      </c>
      <c r="C2255" t="str">
        <f t="shared" si="315"/>
        <v>033</v>
      </c>
      <c r="D2255" t="s">
        <v>158</v>
      </c>
      <c r="E2255" t="str">
        <f t="shared" si="317"/>
        <v>02</v>
      </c>
      <c r="F2255" t="str">
        <f>"003"</f>
        <v>003</v>
      </c>
      <c r="G2255" t="str">
        <f>""</f>
        <v/>
      </c>
      <c r="H2255" t="s">
        <v>1</v>
      </c>
      <c r="I2255" t="s">
        <v>1669</v>
      </c>
      <c r="J2255" t="s">
        <v>4834</v>
      </c>
      <c r="K2255" t="str">
        <f t="shared" si="316"/>
        <v>11360</v>
      </c>
    </row>
    <row r="2256" spans="1:11" customFormat="1" x14ac:dyDescent="0.25">
      <c r="A2256" t="str">
        <f t="shared" si="309"/>
        <v>11</v>
      </c>
      <c r="B2256" t="s">
        <v>237</v>
      </c>
      <c r="C2256" t="str">
        <f t="shared" si="315"/>
        <v>033</v>
      </c>
      <c r="D2256" t="s">
        <v>158</v>
      </c>
      <c r="E2256" t="str">
        <f t="shared" si="317"/>
        <v>02</v>
      </c>
      <c r="F2256" t="str">
        <f>"003"</f>
        <v>003</v>
      </c>
      <c r="G2256" t="str">
        <f>""</f>
        <v/>
      </c>
      <c r="H2256" t="s">
        <v>0</v>
      </c>
      <c r="I2256" t="s">
        <v>1669</v>
      </c>
      <c r="J2256" t="s">
        <v>4834</v>
      </c>
      <c r="K2256" t="str">
        <f t="shared" si="316"/>
        <v>11360</v>
      </c>
    </row>
    <row r="2257" spans="1:11" customFormat="1" x14ac:dyDescent="0.25">
      <c r="A2257" t="str">
        <f t="shared" si="309"/>
        <v>11</v>
      </c>
      <c r="B2257" t="s">
        <v>237</v>
      </c>
      <c r="C2257" t="str">
        <f t="shared" si="315"/>
        <v>033</v>
      </c>
      <c r="D2257" t="s">
        <v>158</v>
      </c>
      <c r="E2257" t="str">
        <f t="shared" si="317"/>
        <v>02</v>
      </c>
      <c r="F2257" t="str">
        <f>"004"</f>
        <v>004</v>
      </c>
      <c r="G2257" t="str">
        <f>""</f>
        <v/>
      </c>
      <c r="H2257" t="s">
        <v>1</v>
      </c>
      <c r="I2257" t="s">
        <v>1670</v>
      </c>
      <c r="J2257" t="s">
        <v>4835</v>
      </c>
      <c r="K2257" t="str">
        <f t="shared" si="316"/>
        <v>11360</v>
      </c>
    </row>
    <row r="2258" spans="1:11" customFormat="1" x14ac:dyDescent="0.25">
      <c r="A2258" t="str">
        <f t="shared" si="309"/>
        <v>11</v>
      </c>
      <c r="B2258" t="s">
        <v>237</v>
      </c>
      <c r="C2258" t="str">
        <f t="shared" si="315"/>
        <v>033</v>
      </c>
      <c r="D2258" t="s">
        <v>158</v>
      </c>
      <c r="E2258" t="str">
        <f t="shared" si="317"/>
        <v>02</v>
      </c>
      <c r="F2258" t="str">
        <f>"004"</f>
        <v>004</v>
      </c>
      <c r="G2258" t="str">
        <f>""</f>
        <v/>
      </c>
      <c r="H2258" t="s">
        <v>0</v>
      </c>
      <c r="I2258" t="s">
        <v>1670</v>
      </c>
      <c r="J2258" t="s">
        <v>4835</v>
      </c>
      <c r="K2258" t="str">
        <f t="shared" si="316"/>
        <v>11360</v>
      </c>
    </row>
    <row r="2259" spans="1:11" customFormat="1" x14ac:dyDescent="0.25">
      <c r="A2259" t="str">
        <f t="shared" si="309"/>
        <v>11</v>
      </c>
      <c r="B2259" t="s">
        <v>237</v>
      </c>
      <c r="C2259" t="str">
        <f t="shared" si="315"/>
        <v>033</v>
      </c>
      <c r="D2259" t="s">
        <v>158</v>
      </c>
      <c r="E2259" t="str">
        <f t="shared" si="317"/>
        <v>02</v>
      </c>
      <c r="F2259" t="str">
        <f>"005"</f>
        <v>005</v>
      </c>
      <c r="G2259" t="str">
        <f>""</f>
        <v/>
      </c>
      <c r="H2259" t="s">
        <v>1</v>
      </c>
      <c r="I2259" t="s">
        <v>1669</v>
      </c>
      <c r="J2259" t="s">
        <v>4834</v>
      </c>
      <c r="K2259" t="str">
        <f t="shared" si="316"/>
        <v>11360</v>
      </c>
    </row>
    <row r="2260" spans="1:11" customFormat="1" x14ac:dyDescent="0.25">
      <c r="A2260" t="str">
        <f t="shared" ref="A2260:A2323" si="318">"11"</f>
        <v>11</v>
      </c>
      <c r="B2260" t="s">
        <v>237</v>
      </c>
      <c r="C2260" t="str">
        <f t="shared" si="315"/>
        <v>033</v>
      </c>
      <c r="D2260" t="s">
        <v>158</v>
      </c>
      <c r="E2260" t="str">
        <f t="shared" si="317"/>
        <v>02</v>
      </c>
      <c r="F2260" t="str">
        <f>"005"</f>
        <v>005</v>
      </c>
      <c r="G2260" t="str">
        <f>""</f>
        <v/>
      </c>
      <c r="H2260" t="s">
        <v>0</v>
      </c>
      <c r="I2260" t="s">
        <v>1669</v>
      </c>
      <c r="J2260" t="s">
        <v>4834</v>
      </c>
      <c r="K2260" t="str">
        <f t="shared" si="316"/>
        <v>11360</v>
      </c>
    </row>
    <row r="2261" spans="1:11" customFormat="1" x14ac:dyDescent="0.25">
      <c r="A2261" t="str">
        <f t="shared" si="318"/>
        <v>11</v>
      </c>
      <c r="B2261" t="s">
        <v>237</v>
      </c>
      <c r="C2261" t="str">
        <f t="shared" si="315"/>
        <v>033</v>
      </c>
      <c r="D2261" t="s">
        <v>158</v>
      </c>
      <c r="E2261" t="str">
        <f>"03"</f>
        <v>03</v>
      </c>
      <c r="F2261" t="str">
        <f>"001"</f>
        <v>001</v>
      </c>
      <c r="G2261" t="str">
        <f>""</f>
        <v/>
      </c>
      <c r="H2261" t="s">
        <v>1</v>
      </c>
      <c r="I2261" t="s">
        <v>1671</v>
      </c>
      <c r="J2261" t="s">
        <v>4836</v>
      </c>
      <c r="K2261" t="str">
        <f>"11314"</f>
        <v>11314</v>
      </c>
    </row>
    <row r="2262" spans="1:11" customFormat="1" x14ac:dyDescent="0.25">
      <c r="A2262" t="str">
        <f t="shared" si="318"/>
        <v>11</v>
      </c>
      <c r="B2262" t="s">
        <v>237</v>
      </c>
      <c r="C2262" t="str">
        <f t="shared" si="315"/>
        <v>033</v>
      </c>
      <c r="D2262" t="s">
        <v>158</v>
      </c>
      <c r="E2262" t="str">
        <f>"03"</f>
        <v>03</v>
      </c>
      <c r="F2262" t="str">
        <f>"001"</f>
        <v>001</v>
      </c>
      <c r="G2262" t="str">
        <f>""</f>
        <v/>
      </c>
      <c r="H2262" t="s">
        <v>0</v>
      </c>
      <c r="I2262" t="s">
        <v>1671</v>
      </c>
      <c r="J2262" t="s">
        <v>4836</v>
      </c>
      <c r="K2262" t="str">
        <f>"11314"</f>
        <v>11314</v>
      </c>
    </row>
    <row r="2263" spans="1:11" customFormat="1" x14ac:dyDescent="0.25">
      <c r="A2263" t="str">
        <f t="shared" si="318"/>
        <v>11</v>
      </c>
      <c r="B2263" t="s">
        <v>237</v>
      </c>
      <c r="C2263" t="str">
        <f t="shared" si="315"/>
        <v>033</v>
      </c>
      <c r="D2263" t="s">
        <v>158</v>
      </c>
      <c r="E2263" t="str">
        <f>"03"</f>
        <v>03</v>
      </c>
      <c r="F2263" t="str">
        <f>"002"</f>
        <v>002</v>
      </c>
      <c r="G2263" t="str">
        <f>""</f>
        <v/>
      </c>
      <c r="H2263" t="s">
        <v>3</v>
      </c>
      <c r="I2263" t="s">
        <v>1672</v>
      </c>
      <c r="J2263" t="s">
        <v>4837</v>
      </c>
      <c r="K2263" t="str">
        <f>"11313"</f>
        <v>11313</v>
      </c>
    </row>
    <row r="2264" spans="1:11" customFormat="1" x14ac:dyDescent="0.25">
      <c r="A2264" t="str">
        <f t="shared" si="318"/>
        <v>11</v>
      </c>
      <c r="B2264" t="s">
        <v>237</v>
      </c>
      <c r="C2264" t="str">
        <f t="shared" si="315"/>
        <v>033</v>
      </c>
      <c r="D2264" t="s">
        <v>158</v>
      </c>
      <c r="E2264" t="str">
        <f>"03"</f>
        <v>03</v>
      </c>
      <c r="F2264" t="str">
        <f>"003"</f>
        <v>003</v>
      </c>
      <c r="G2264" t="str">
        <f>""</f>
        <v/>
      </c>
      <c r="H2264" t="s">
        <v>1</v>
      </c>
      <c r="I2264" t="s">
        <v>1672</v>
      </c>
      <c r="J2264" t="s">
        <v>4837</v>
      </c>
      <c r="K2264" t="str">
        <f>"11313"</f>
        <v>11313</v>
      </c>
    </row>
    <row r="2265" spans="1:11" customFormat="1" x14ac:dyDescent="0.25">
      <c r="A2265" t="str">
        <f t="shared" si="318"/>
        <v>11</v>
      </c>
      <c r="B2265" t="s">
        <v>237</v>
      </c>
      <c r="C2265" t="str">
        <f t="shared" si="315"/>
        <v>033</v>
      </c>
      <c r="D2265" t="s">
        <v>158</v>
      </c>
      <c r="E2265" t="str">
        <f>"03"</f>
        <v>03</v>
      </c>
      <c r="F2265" t="str">
        <f>"003"</f>
        <v>003</v>
      </c>
      <c r="G2265" t="str">
        <f>""</f>
        <v/>
      </c>
      <c r="H2265" t="s">
        <v>0</v>
      </c>
      <c r="I2265" t="s">
        <v>1672</v>
      </c>
      <c r="J2265" t="s">
        <v>4837</v>
      </c>
      <c r="K2265" t="str">
        <f>"11313"</f>
        <v>11313</v>
      </c>
    </row>
    <row r="2266" spans="1:11" customFormat="1" x14ac:dyDescent="0.25">
      <c r="A2266" t="str">
        <f t="shared" si="318"/>
        <v>11</v>
      </c>
      <c r="B2266" t="s">
        <v>237</v>
      </c>
      <c r="C2266" t="str">
        <f t="shared" si="315"/>
        <v>033</v>
      </c>
      <c r="D2266" t="s">
        <v>158</v>
      </c>
      <c r="E2266" t="str">
        <f t="shared" ref="E2266:E2272" si="319">"04"</f>
        <v>04</v>
      </c>
      <c r="F2266" t="str">
        <f>"001"</f>
        <v>001</v>
      </c>
      <c r="G2266" t="str">
        <f>""</f>
        <v/>
      </c>
      <c r="H2266" t="s">
        <v>1</v>
      </c>
      <c r="I2266" t="s">
        <v>1673</v>
      </c>
      <c r="J2266" t="s">
        <v>4838</v>
      </c>
      <c r="K2266" t="str">
        <f>"11369"</f>
        <v>11369</v>
      </c>
    </row>
    <row r="2267" spans="1:11" customFormat="1" x14ac:dyDescent="0.25">
      <c r="A2267" t="str">
        <f t="shared" si="318"/>
        <v>11</v>
      </c>
      <c r="B2267" t="s">
        <v>237</v>
      </c>
      <c r="C2267" t="str">
        <f t="shared" si="315"/>
        <v>033</v>
      </c>
      <c r="D2267" t="s">
        <v>158</v>
      </c>
      <c r="E2267" t="str">
        <f t="shared" si="319"/>
        <v>04</v>
      </c>
      <c r="F2267" t="str">
        <f>"001"</f>
        <v>001</v>
      </c>
      <c r="G2267" t="str">
        <f>""</f>
        <v/>
      </c>
      <c r="H2267" t="s">
        <v>0</v>
      </c>
      <c r="I2267" t="s">
        <v>1673</v>
      </c>
      <c r="J2267" t="s">
        <v>4838</v>
      </c>
      <c r="K2267" t="str">
        <f>"11369"</f>
        <v>11369</v>
      </c>
    </row>
    <row r="2268" spans="1:11" customFormat="1" x14ac:dyDescent="0.25">
      <c r="A2268" t="str">
        <f t="shared" si="318"/>
        <v>11</v>
      </c>
      <c r="B2268" t="s">
        <v>237</v>
      </c>
      <c r="C2268" t="str">
        <f t="shared" si="315"/>
        <v>033</v>
      </c>
      <c r="D2268" t="s">
        <v>158</v>
      </c>
      <c r="E2268" t="str">
        <f t="shared" si="319"/>
        <v>04</v>
      </c>
      <c r="F2268" t="str">
        <f>"002"</f>
        <v>002</v>
      </c>
      <c r="G2268" t="str">
        <f>""</f>
        <v/>
      </c>
      <c r="H2268" t="s">
        <v>1</v>
      </c>
      <c r="I2268" t="s">
        <v>1674</v>
      </c>
      <c r="J2268" t="s">
        <v>4839</v>
      </c>
      <c r="K2268" t="str">
        <f>"11368"</f>
        <v>11368</v>
      </c>
    </row>
    <row r="2269" spans="1:11" customFormat="1" x14ac:dyDescent="0.25">
      <c r="A2269" t="str">
        <f t="shared" si="318"/>
        <v>11</v>
      </c>
      <c r="B2269" t="s">
        <v>237</v>
      </c>
      <c r="C2269" t="str">
        <f t="shared" si="315"/>
        <v>033</v>
      </c>
      <c r="D2269" t="s">
        <v>158</v>
      </c>
      <c r="E2269" t="str">
        <f t="shared" si="319"/>
        <v>04</v>
      </c>
      <c r="F2269" t="str">
        <f>"002"</f>
        <v>002</v>
      </c>
      <c r="G2269" t="str">
        <f>""</f>
        <v/>
      </c>
      <c r="H2269" t="s">
        <v>0</v>
      </c>
      <c r="I2269" t="s">
        <v>1674</v>
      </c>
      <c r="J2269" t="s">
        <v>4839</v>
      </c>
      <c r="K2269" t="str">
        <f>"11368"</f>
        <v>11368</v>
      </c>
    </row>
    <row r="2270" spans="1:11" customFormat="1" x14ac:dyDescent="0.25">
      <c r="A2270" t="str">
        <f t="shared" si="318"/>
        <v>11</v>
      </c>
      <c r="B2270" t="s">
        <v>237</v>
      </c>
      <c r="C2270" t="str">
        <f t="shared" si="315"/>
        <v>033</v>
      </c>
      <c r="D2270" t="s">
        <v>158</v>
      </c>
      <c r="E2270" t="str">
        <f t="shared" si="319"/>
        <v>04</v>
      </c>
      <c r="F2270" t="str">
        <f>"003"</f>
        <v>003</v>
      </c>
      <c r="G2270" t="str">
        <f>""</f>
        <v/>
      </c>
      <c r="H2270" t="s">
        <v>3</v>
      </c>
      <c r="I2270" t="s">
        <v>1254</v>
      </c>
      <c r="J2270" t="s">
        <v>4840</v>
      </c>
      <c r="K2270" t="str">
        <f>"11369"</f>
        <v>11369</v>
      </c>
    </row>
    <row r="2271" spans="1:11" customFormat="1" x14ac:dyDescent="0.25">
      <c r="A2271" t="str">
        <f t="shared" si="318"/>
        <v>11</v>
      </c>
      <c r="B2271" t="s">
        <v>237</v>
      </c>
      <c r="C2271" t="str">
        <f t="shared" si="315"/>
        <v>033</v>
      </c>
      <c r="D2271" t="s">
        <v>158</v>
      </c>
      <c r="E2271" t="str">
        <f t="shared" si="319"/>
        <v>04</v>
      </c>
      <c r="F2271" t="str">
        <f>"004"</f>
        <v>004</v>
      </c>
      <c r="G2271" t="str">
        <f>""</f>
        <v/>
      </c>
      <c r="H2271" t="s">
        <v>1</v>
      </c>
      <c r="I2271" t="s">
        <v>1674</v>
      </c>
      <c r="J2271" t="s">
        <v>4839</v>
      </c>
      <c r="K2271" t="str">
        <f>"11368"</f>
        <v>11368</v>
      </c>
    </row>
    <row r="2272" spans="1:11" customFormat="1" x14ac:dyDescent="0.25">
      <c r="A2272" t="str">
        <f t="shared" si="318"/>
        <v>11</v>
      </c>
      <c r="B2272" t="s">
        <v>237</v>
      </c>
      <c r="C2272" t="str">
        <f t="shared" si="315"/>
        <v>033</v>
      </c>
      <c r="D2272" t="s">
        <v>158</v>
      </c>
      <c r="E2272" t="str">
        <f t="shared" si="319"/>
        <v>04</v>
      </c>
      <c r="F2272" t="str">
        <f>"004"</f>
        <v>004</v>
      </c>
      <c r="G2272" t="str">
        <f>""</f>
        <v/>
      </c>
      <c r="H2272" t="s">
        <v>0</v>
      </c>
      <c r="I2272" t="s">
        <v>1674</v>
      </c>
      <c r="J2272" t="s">
        <v>4839</v>
      </c>
      <c r="K2272" t="str">
        <f>"11368"</f>
        <v>11368</v>
      </c>
    </row>
    <row r="2273" spans="1:11" customFormat="1" x14ac:dyDescent="0.25">
      <c r="A2273" t="str">
        <f t="shared" si="318"/>
        <v>11</v>
      </c>
      <c r="B2273" t="s">
        <v>237</v>
      </c>
      <c r="C2273" t="str">
        <f t="shared" si="315"/>
        <v>033</v>
      </c>
      <c r="D2273" t="s">
        <v>158</v>
      </c>
      <c r="E2273" t="str">
        <f t="shared" ref="E2273:E2281" si="320">"05"</f>
        <v>05</v>
      </c>
      <c r="F2273" t="str">
        <f>"001"</f>
        <v>001</v>
      </c>
      <c r="G2273" t="str">
        <f>""</f>
        <v/>
      </c>
      <c r="H2273" t="s">
        <v>1</v>
      </c>
      <c r="I2273" t="s">
        <v>1675</v>
      </c>
      <c r="J2273" t="s">
        <v>4841</v>
      </c>
      <c r="K2273" t="str">
        <f>"11311"</f>
        <v>11311</v>
      </c>
    </row>
    <row r="2274" spans="1:11" customFormat="1" x14ac:dyDescent="0.25">
      <c r="A2274" t="str">
        <f t="shared" si="318"/>
        <v>11</v>
      </c>
      <c r="B2274" t="s">
        <v>237</v>
      </c>
      <c r="C2274" t="str">
        <f t="shared" si="315"/>
        <v>033</v>
      </c>
      <c r="D2274" t="s">
        <v>158</v>
      </c>
      <c r="E2274" t="str">
        <f t="shared" si="320"/>
        <v>05</v>
      </c>
      <c r="F2274" t="str">
        <f>"001"</f>
        <v>001</v>
      </c>
      <c r="G2274" t="str">
        <f>""</f>
        <v/>
      </c>
      <c r="H2274" t="s">
        <v>0</v>
      </c>
      <c r="I2274" t="s">
        <v>1675</v>
      </c>
      <c r="J2274" t="s">
        <v>4841</v>
      </c>
      <c r="K2274" t="str">
        <f>"11311"</f>
        <v>11311</v>
      </c>
    </row>
    <row r="2275" spans="1:11" customFormat="1" x14ac:dyDescent="0.25">
      <c r="A2275" t="str">
        <f t="shared" si="318"/>
        <v>11</v>
      </c>
      <c r="B2275" t="s">
        <v>237</v>
      </c>
      <c r="C2275" t="str">
        <f t="shared" si="315"/>
        <v>033</v>
      </c>
      <c r="D2275" t="s">
        <v>158</v>
      </c>
      <c r="E2275" t="str">
        <f t="shared" si="320"/>
        <v>05</v>
      </c>
      <c r="F2275" t="str">
        <f>"002"</f>
        <v>002</v>
      </c>
      <c r="G2275" t="str">
        <f>"01"</f>
        <v>01</v>
      </c>
      <c r="H2275" t="s">
        <v>1</v>
      </c>
      <c r="I2275" t="s">
        <v>1676</v>
      </c>
      <c r="J2275" t="s">
        <v>4842</v>
      </c>
      <c r="K2275" t="str">
        <f>"11312"</f>
        <v>11312</v>
      </c>
    </row>
    <row r="2276" spans="1:11" customFormat="1" x14ac:dyDescent="0.25">
      <c r="A2276" t="str">
        <f t="shared" si="318"/>
        <v>11</v>
      </c>
      <c r="B2276" t="s">
        <v>237</v>
      </c>
      <c r="C2276" t="str">
        <f t="shared" si="315"/>
        <v>033</v>
      </c>
      <c r="D2276" t="s">
        <v>158</v>
      </c>
      <c r="E2276" t="str">
        <f t="shared" si="320"/>
        <v>05</v>
      </c>
      <c r="F2276" t="str">
        <f>"002"</f>
        <v>002</v>
      </c>
      <c r="G2276" t="str">
        <f>"02"</f>
        <v>02</v>
      </c>
      <c r="H2276" t="s">
        <v>0</v>
      </c>
      <c r="I2276" t="s">
        <v>1677</v>
      </c>
      <c r="J2276" t="s">
        <v>4843</v>
      </c>
      <c r="K2276" t="str">
        <f>"11312"</f>
        <v>11312</v>
      </c>
    </row>
    <row r="2277" spans="1:11" customFormat="1" x14ac:dyDescent="0.25">
      <c r="A2277" t="str">
        <f t="shared" si="318"/>
        <v>11</v>
      </c>
      <c r="B2277" t="s">
        <v>237</v>
      </c>
      <c r="C2277" t="str">
        <f t="shared" si="315"/>
        <v>033</v>
      </c>
      <c r="D2277" t="s">
        <v>158</v>
      </c>
      <c r="E2277" t="str">
        <f t="shared" si="320"/>
        <v>05</v>
      </c>
      <c r="F2277" t="str">
        <f>"002"</f>
        <v>002</v>
      </c>
      <c r="G2277" t="str">
        <f>"02"</f>
        <v>02</v>
      </c>
      <c r="H2277" t="s">
        <v>2</v>
      </c>
      <c r="I2277" t="s">
        <v>1677</v>
      </c>
      <c r="J2277" t="s">
        <v>4843</v>
      </c>
      <c r="K2277" t="str">
        <f>"11312"</f>
        <v>11312</v>
      </c>
    </row>
    <row r="2278" spans="1:11" customFormat="1" x14ac:dyDescent="0.25">
      <c r="A2278" t="str">
        <f t="shared" si="318"/>
        <v>11</v>
      </c>
      <c r="B2278" t="s">
        <v>237</v>
      </c>
      <c r="C2278" t="str">
        <f t="shared" si="315"/>
        <v>033</v>
      </c>
      <c r="D2278" t="s">
        <v>158</v>
      </c>
      <c r="E2278" t="str">
        <f t="shared" si="320"/>
        <v>05</v>
      </c>
      <c r="F2278" t="str">
        <f>"003"</f>
        <v>003</v>
      </c>
      <c r="G2278" t="str">
        <f>""</f>
        <v/>
      </c>
      <c r="H2278" t="s">
        <v>1</v>
      </c>
      <c r="I2278" t="s">
        <v>1675</v>
      </c>
      <c r="J2278" t="s">
        <v>4844</v>
      </c>
      <c r="K2278" t="str">
        <f>"11311"</f>
        <v>11311</v>
      </c>
    </row>
    <row r="2279" spans="1:11" customFormat="1" x14ac:dyDescent="0.25">
      <c r="A2279" t="str">
        <f t="shared" si="318"/>
        <v>11</v>
      </c>
      <c r="B2279" t="s">
        <v>237</v>
      </c>
      <c r="C2279" t="str">
        <f t="shared" si="315"/>
        <v>033</v>
      </c>
      <c r="D2279" t="s">
        <v>158</v>
      </c>
      <c r="E2279" t="str">
        <f t="shared" si="320"/>
        <v>05</v>
      </c>
      <c r="F2279" t="str">
        <f>"003"</f>
        <v>003</v>
      </c>
      <c r="G2279" t="str">
        <f>""</f>
        <v/>
      </c>
      <c r="H2279" t="s">
        <v>0</v>
      </c>
      <c r="I2279" t="s">
        <v>1675</v>
      </c>
      <c r="J2279" t="s">
        <v>4844</v>
      </c>
      <c r="K2279" t="str">
        <f>"11311"</f>
        <v>11311</v>
      </c>
    </row>
    <row r="2280" spans="1:11" customFormat="1" x14ac:dyDescent="0.25">
      <c r="A2280" t="str">
        <f t="shared" si="318"/>
        <v>11</v>
      </c>
      <c r="B2280" t="s">
        <v>237</v>
      </c>
      <c r="C2280" t="str">
        <f t="shared" si="315"/>
        <v>033</v>
      </c>
      <c r="D2280" t="s">
        <v>158</v>
      </c>
      <c r="E2280" t="str">
        <f t="shared" si="320"/>
        <v>05</v>
      </c>
      <c r="F2280" t="str">
        <f>"004"</f>
        <v>004</v>
      </c>
      <c r="G2280" t="str">
        <f>""</f>
        <v/>
      </c>
      <c r="H2280" t="s">
        <v>1</v>
      </c>
      <c r="I2280" t="s">
        <v>1675</v>
      </c>
      <c r="J2280" t="s">
        <v>4844</v>
      </c>
      <c r="K2280" t="str">
        <f>"11311"</f>
        <v>11311</v>
      </c>
    </row>
    <row r="2281" spans="1:11" customFormat="1" x14ac:dyDescent="0.25">
      <c r="A2281" t="str">
        <f t="shared" si="318"/>
        <v>11</v>
      </c>
      <c r="B2281" t="s">
        <v>237</v>
      </c>
      <c r="C2281" t="str">
        <f t="shared" si="315"/>
        <v>033</v>
      </c>
      <c r="D2281" t="s">
        <v>158</v>
      </c>
      <c r="E2281" t="str">
        <f t="shared" si="320"/>
        <v>05</v>
      </c>
      <c r="F2281" t="str">
        <f>"004"</f>
        <v>004</v>
      </c>
      <c r="G2281" t="str">
        <f>""</f>
        <v/>
      </c>
      <c r="H2281" t="s">
        <v>0</v>
      </c>
      <c r="I2281" t="s">
        <v>1675</v>
      </c>
      <c r="J2281" t="s">
        <v>4844</v>
      </c>
      <c r="K2281" t="str">
        <f>"11311"</f>
        <v>11311</v>
      </c>
    </row>
    <row r="2282" spans="1:11" customFormat="1" x14ac:dyDescent="0.25">
      <c r="A2282" t="str">
        <f t="shared" si="318"/>
        <v>11</v>
      </c>
      <c r="B2282" t="s">
        <v>237</v>
      </c>
      <c r="C2282" t="str">
        <f>"034"</f>
        <v>034</v>
      </c>
      <c r="D2282" t="s">
        <v>270</v>
      </c>
      <c r="E2282" t="str">
        <f t="shared" ref="E2282:E2301" si="321">"01"</f>
        <v>01</v>
      </c>
      <c r="F2282" t="str">
        <f>"001"</f>
        <v>001</v>
      </c>
      <c r="G2282" t="str">
        <f>""</f>
        <v/>
      </c>
      <c r="H2282" t="s">
        <v>1</v>
      </c>
      <c r="I2282" t="s">
        <v>25</v>
      </c>
      <c r="J2282" t="s">
        <v>4845</v>
      </c>
      <c r="K2282" t="str">
        <f>"11692"</f>
        <v>11692</v>
      </c>
    </row>
    <row r="2283" spans="1:11" customFormat="1" x14ac:dyDescent="0.25">
      <c r="A2283" t="str">
        <f t="shared" si="318"/>
        <v>11</v>
      </c>
      <c r="B2283" t="s">
        <v>237</v>
      </c>
      <c r="C2283" t="str">
        <f>"034"</f>
        <v>034</v>
      </c>
      <c r="D2283" t="s">
        <v>270</v>
      </c>
      <c r="E2283" t="str">
        <f t="shared" si="321"/>
        <v>01</v>
      </c>
      <c r="F2283" t="str">
        <f>"001"</f>
        <v>001</v>
      </c>
      <c r="G2283" t="str">
        <f>""</f>
        <v/>
      </c>
      <c r="H2283" t="s">
        <v>0</v>
      </c>
      <c r="I2283" t="s">
        <v>25</v>
      </c>
      <c r="J2283" t="s">
        <v>4845</v>
      </c>
      <c r="K2283" t="str">
        <f>"11692"</f>
        <v>11692</v>
      </c>
    </row>
    <row r="2284" spans="1:11" customFormat="1" x14ac:dyDescent="0.25">
      <c r="A2284" t="str">
        <f t="shared" si="318"/>
        <v>11</v>
      </c>
      <c r="B2284" t="s">
        <v>237</v>
      </c>
      <c r="C2284" t="str">
        <f>"034"</f>
        <v>034</v>
      </c>
      <c r="D2284" t="s">
        <v>270</v>
      </c>
      <c r="E2284" t="str">
        <f t="shared" si="321"/>
        <v>01</v>
      </c>
      <c r="F2284" t="str">
        <f>"002"</f>
        <v>002</v>
      </c>
      <c r="G2284" t="str">
        <f>""</f>
        <v/>
      </c>
      <c r="H2284" t="s">
        <v>1</v>
      </c>
      <c r="I2284" t="s">
        <v>1678</v>
      </c>
      <c r="J2284" t="s">
        <v>4846</v>
      </c>
      <c r="K2284" t="str">
        <f>"11692"</f>
        <v>11692</v>
      </c>
    </row>
    <row r="2285" spans="1:11" customFormat="1" x14ac:dyDescent="0.25">
      <c r="A2285" t="str">
        <f t="shared" si="318"/>
        <v>11</v>
      </c>
      <c r="B2285" t="s">
        <v>237</v>
      </c>
      <c r="C2285" t="str">
        <f>"034"</f>
        <v>034</v>
      </c>
      <c r="D2285" t="s">
        <v>270</v>
      </c>
      <c r="E2285" t="str">
        <f t="shared" si="321"/>
        <v>01</v>
      </c>
      <c r="F2285" t="str">
        <f>"002"</f>
        <v>002</v>
      </c>
      <c r="G2285" t="str">
        <f>""</f>
        <v/>
      </c>
      <c r="H2285" t="s">
        <v>0</v>
      </c>
      <c r="I2285" t="s">
        <v>1678</v>
      </c>
      <c r="J2285" t="s">
        <v>4846</v>
      </c>
      <c r="K2285" t="str">
        <f>"11692"</f>
        <v>11692</v>
      </c>
    </row>
    <row r="2286" spans="1:11" customFormat="1" x14ac:dyDescent="0.25">
      <c r="A2286" t="str">
        <f t="shared" si="318"/>
        <v>11</v>
      </c>
      <c r="B2286" t="s">
        <v>237</v>
      </c>
      <c r="C2286" t="str">
        <f t="shared" ref="C2286:C2310" si="322">"035"</f>
        <v>035</v>
      </c>
      <c r="D2286" t="s">
        <v>271</v>
      </c>
      <c r="E2286" t="str">
        <f t="shared" si="321"/>
        <v>01</v>
      </c>
      <c r="F2286" t="str">
        <f>"001"</f>
        <v>001</v>
      </c>
      <c r="G2286" t="str">
        <f>""</f>
        <v/>
      </c>
      <c r="H2286" t="s">
        <v>3</v>
      </c>
      <c r="I2286" t="s">
        <v>1679</v>
      </c>
      <c r="J2286" t="s">
        <v>4847</v>
      </c>
      <c r="K2286" t="str">
        <f t="shared" ref="K2286:K2303" si="323">"11380"</f>
        <v>11380</v>
      </c>
    </row>
    <row r="2287" spans="1:11" customFormat="1" x14ac:dyDescent="0.25">
      <c r="A2287" t="str">
        <f t="shared" si="318"/>
        <v>11</v>
      </c>
      <c r="B2287" t="s">
        <v>237</v>
      </c>
      <c r="C2287" t="str">
        <f t="shared" si="322"/>
        <v>035</v>
      </c>
      <c r="D2287" t="s">
        <v>271</v>
      </c>
      <c r="E2287" t="str">
        <f t="shared" si="321"/>
        <v>01</v>
      </c>
      <c r="F2287" t="str">
        <f>"002"</f>
        <v>002</v>
      </c>
      <c r="G2287" t="str">
        <f>""</f>
        <v/>
      </c>
      <c r="H2287" t="s">
        <v>1</v>
      </c>
      <c r="I2287" t="s">
        <v>1680</v>
      </c>
      <c r="J2287" t="s">
        <v>4848</v>
      </c>
      <c r="K2287" t="str">
        <f t="shared" si="323"/>
        <v>11380</v>
      </c>
    </row>
    <row r="2288" spans="1:11" customFormat="1" x14ac:dyDescent="0.25">
      <c r="A2288" t="str">
        <f t="shared" si="318"/>
        <v>11</v>
      </c>
      <c r="B2288" t="s">
        <v>237</v>
      </c>
      <c r="C2288" t="str">
        <f t="shared" si="322"/>
        <v>035</v>
      </c>
      <c r="D2288" t="s">
        <v>271</v>
      </c>
      <c r="E2288" t="str">
        <f t="shared" si="321"/>
        <v>01</v>
      </c>
      <c r="F2288" t="str">
        <f>"002"</f>
        <v>002</v>
      </c>
      <c r="G2288" t="str">
        <f>""</f>
        <v/>
      </c>
      <c r="H2288" t="s">
        <v>0</v>
      </c>
      <c r="I2288" t="s">
        <v>1680</v>
      </c>
      <c r="J2288" t="s">
        <v>4848</v>
      </c>
      <c r="K2288" t="str">
        <f t="shared" si="323"/>
        <v>11380</v>
      </c>
    </row>
    <row r="2289" spans="1:11" customFormat="1" x14ac:dyDescent="0.25">
      <c r="A2289" t="str">
        <f t="shared" si="318"/>
        <v>11</v>
      </c>
      <c r="B2289" t="s">
        <v>237</v>
      </c>
      <c r="C2289" t="str">
        <f t="shared" si="322"/>
        <v>035</v>
      </c>
      <c r="D2289" t="s">
        <v>271</v>
      </c>
      <c r="E2289" t="str">
        <f t="shared" si="321"/>
        <v>01</v>
      </c>
      <c r="F2289" t="str">
        <f>"004"</f>
        <v>004</v>
      </c>
      <c r="G2289" t="str">
        <f>""</f>
        <v/>
      </c>
      <c r="H2289" t="s">
        <v>1</v>
      </c>
      <c r="I2289" t="s">
        <v>1681</v>
      </c>
      <c r="J2289" t="s">
        <v>4849</v>
      </c>
      <c r="K2289" t="str">
        <f t="shared" si="323"/>
        <v>11380</v>
      </c>
    </row>
    <row r="2290" spans="1:11" customFormat="1" x14ac:dyDescent="0.25">
      <c r="A2290" t="str">
        <f t="shared" si="318"/>
        <v>11</v>
      </c>
      <c r="B2290" t="s">
        <v>237</v>
      </c>
      <c r="C2290" t="str">
        <f t="shared" si="322"/>
        <v>035</v>
      </c>
      <c r="D2290" t="s">
        <v>271</v>
      </c>
      <c r="E2290" t="str">
        <f t="shared" si="321"/>
        <v>01</v>
      </c>
      <c r="F2290" t="str">
        <f>"004"</f>
        <v>004</v>
      </c>
      <c r="G2290" t="str">
        <f>""</f>
        <v/>
      </c>
      <c r="H2290" t="s">
        <v>0</v>
      </c>
      <c r="I2290" t="s">
        <v>1681</v>
      </c>
      <c r="J2290" t="s">
        <v>4849</v>
      </c>
      <c r="K2290" t="str">
        <f t="shared" si="323"/>
        <v>11380</v>
      </c>
    </row>
    <row r="2291" spans="1:11" customFormat="1" x14ac:dyDescent="0.25">
      <c r="A2291" t="str">
        <f t="shared" si="318"/>
        <v>11</v>
      </c>
      <c r="B2291" t="s">
        <v>237</v>
      </c>
      <c r="C2291" t="str">
        <f t="shared" si="322"/>
        <v>035</v>
      </c>
      <c r="D2291" t="s">
        <v>271</v>
      </c>
      <c r="E2291" t="str">
        <f t="shared" si="321"/>
        <v>01</v>
      </c>
      <c r="F2291" t="str">
        <f>"005"</f>
        <v>005</v>
      </c>
      <c r="G2291" t="str">
        <f>""</f>
        <v/>
      </c>
      <c r="H2291" t="s">
        <v>3</v>
      </c>
      <c r="I2291" t="s">
        <v>1682</v>
      </c>
      <c r="J2291" t="s">
        <v>4850</v>
      </c>
      <c r="K2291" t="str">
        <f t="shared" si="323"/>
        <v>11380</v>
      </c>
    </row>
    <row r="2292" spans="1:11" customFormat="1" x14ac:dyDescent="0.25">
      <c r="A2292" t="str">
        <f t="shared" si="318"/>
        <v>11</v>
      </c>
      <c r="B2292" t="s">
        <v>237</v>
      </c>
      <c r="C2292" t="str">
        <f t="shared" si="322"/>
        <v>035</v>
      </c>
      <c r="D2292" t="s">
        <v>271</v>
      </c>
      <c r="E2292" t="str">
        <f t="shared" si="321"/>
        <v>01</v>
      </c>
      <c r="F2292" t="str">
        <f>"006"</f>
        <v>006</v>
      </c>
      <c r="G2292" t="str">
        <f>""</f>
        <v/>
      </c>
      <c r="H2292" t="s">
        <v>1</v>
      </c>
      <c r="I2292" t="s">
        <v>1683</v>
      </c>
      <c r="J2292" t="s">
        <v>4851</v>
      </c>
      <c r="K2292" t="str">
        <f t="shared" si="323"/>
        <v>11380</v>
      </c>
    </row>
    <row r="2293" spans="1:11" customFormat="1" x14ac:dyDescent="0.25">
      <c r="A2293" t="str">
        <f t="shared" si="318"/>
        <v>11</v>
      </c>
      <c r="B2293" t="s">
        <v>237</v>
      </c>
      <c r="C2293" t="str">
        <f t="shared" si="322"/>
        <v>035</v>
      </c>
      <c r="D2293" t="s">
        <v>271</v>
      </c>
      <c r="E2293" t="str">
        <f t="shared" si="321"/>
        <v>01</v>
      </c>
      <c r="F2293" t="str">
        <f>"006"</f>
        <v>006</v>
      </c>
      <c r="G2293" t="str">
        <f>""</f>
        <v/>
      </c>
      <c r="H2293" t="s">
        <v>0</v>
      </c>
      <c r="I2293" t="s">
        <v>1683</v>
      </c>
      <c r="J2293" t="s">
        <v>4851</v>
      </c>
      <c r="K2293" t="str">
        <f t="shared" si="323"/>
        <v>11380</v>
      </c>
    </row>
    <row r="2294" spans="1:11" customFormat="1" x14ac:dyDescent="0.25">
      <c r="A2294" t="str">
        <f t="shared" si="318"/>
        <v>11</v>
      </c>
      <c r="B2294" t="s">
        <v>237</v>
      </c>
      <c r="C2294" t="str">
        <f t="shared" si="322"/>
        <v>035</v>
      </c>
      <c r="D2294" t="s">
        <v>271</v>
      </c>
      <c r="E2294" t="str">
        <f t="shared" si="321"/>
        <v>01</v>
      </c>
      <c r="F2294" t="str">
        <f>"007"</f>
        <v>007</v>
      </c>
      <c r="G2294" t="str">
        <f>""</f>
        <v/>
      </c>
      <c r="H2294" t="s">
        <v>1</v>
      </c>
      <c r="I2294" t="s">
        <v>1684</v>
      </c>
      <c r="J2294" t="s">
        <v>4852</v>
      </c>
      <c r="K2294" t="str">
        <f t="shared" si="323"/>
        <v>11380</v>
      </c>
    </row>
    <row r="2295" spans="1:11" customFormat="1" x14ac:dyDescent="0.25">
      <c r="A2295" t="str">
        <f t="shared" si="318"/>
        <v>11</v>
      </c>
      <c r="B2295" t="s">
        <v>237</v>
      </c>
      <c r="C2295" t="str">
        <f t="shared" si="322"/>
        <v>035</v>
      </c>
      <c r="D2295" t="s">
        <v>271</v>
      </c>
      <c r="E2295" t="str">
        <f t="shared" si="321"/>
        <v>01</v>
      </c>
      <c r="F2295" t="str">
        <f>"007"</f>
        <v>007</v>
      </c>
      <c r="G2295" t="str">
        <f>""</f>
        <v/>
      </c>
      <c r="H2295" t="s">
        <v>0</v>
      </c>
      <c r="I2295" t="s">
        <v>1684</v>
      </c>
      <c r="J2295" t="s">
        <v>4852</v>
      </c>
      <c r="K2295" t="str">
        <f t="shared" si="323"/>
        <v>11380</v>
      </c>
    </row>
    <row r="2296" spans="1:11" customFormat="1" x14ac:dyDescent="0.25">
      <c r="A2296" t="str">
        <f t="shared" si="318"/>
        <v>11</v>
      </c>
      <c r="B2296" t="s">
        <v>237</v>
      </c>
      <c r="C2296" t="str">
        <f t="shared" si="322"/>
        <v>035</v>
      </c>
      <c r="D2296" t="s">
        <v>271</v>
      </c>
      <c r="E2296" t="str">
        <f t="shared" si="321"/>
        <v>01</v>
      </c>
      <c r="F2296" t="str">
        <f>"008"</f>
        <v>008</v>
      </c>
      <c r="G2296" t="str">
        <f>""</f>
        <v/>
      </c>
      <c r="H2296" t="s">
        <v>3</v>
      </c>
      <c r="I2296" t="s">
        <v>1682</v>
      </c>
      <c r="J2296" t="s">
        <v>4850</v>
      </c>
      <c r="K2296" t="str">
        <f t="shared" si="323"/>
        <v>11380</v>
      </c>
    </row>
    <row r="2297" spans="1:11" customFormat="1" x14ac:dyDescent="0.25">
      <c r="A2297" t="str">
        <f t="shared" si="318"/>
        <v>11</v>
      </c>
      <c r="B2297" t="s">
        <v>237</v>
      </c>
      <c r="C2297" t="str">
        <f t="shared" si="322"/>
        <v>035</v>
      </c>
      <c r="D2297" t="s">
        <v>271</v>
      </c>
      <c r="E2297" t="str">
        <f t="shared" si="321"/>
        <v>01</v>
      </c>
      <c r="F2297" t="str">
        <f>"009"</f>
        <v>009</v>
      </c>
      <c r="G2297" t="str">
        <f>""</f>
        <v/>
      </c>
      <c r="H2297" t="s">
        <v>3</v>
      </c>
      <c r="I2297" t="s">
        <v>1685</v>
      </c>
      <c r="J2297" t="s">
        <v>4853</v>
      </c>
      <c r="K2297" t="str">
        <f t="shared" si="323"/>
        <v>11380</v>
      </c>
    </row>
    <row r="2298" spans="1:11" customFormat="1" x14ac:dyDescent="0.25">
      <c r="A2298" t="str">
        <f t="shared" si="318"/>
        <v>11</v>
      </c>
      <c r="B2298" t="s">
        <v>237</v>
      </c>
      <c r="C2298" t="str">
        <f t="shared" si="322"/>
        <v>035</v>
      </c>
      <c r="D2298" t="s">
        <v>271</v>
      </c>
      <c r="E2298" t="str">
        <f t="shared" si="321"/>
        <v>01</v>
      </c>
      <c r="F2298" t="str">
        <f>"010"</f>
        <v>010</v>
      </c>
      <c r="G2298" t="str">
        <f>""</f>
        <v/>
      </c>
      <c r="H2298" t="s">
        <v>1</v>
      </c>
      <c r="I2298" t="s">
        <v>1260</v>
      </c>
      <c r="J2298" t="s">
        <v>4854</v>
      </c>
      <c r="K2298" t="str">
        <f t="shared" si="323"/>
        <v>11380</v>
      </c>
    </row>
    <row r="2299" spans="1:11" customFormat="1" x14ac:dyDescent="0.25">
      <c r="A2299" t="str">
        <f t="shared" si="318"/>
        <v>11</v>
      </c>
      <c r="B2299" t="s">
        <v>237</v>
      </c>
      <c r="C2299" t="str">
        <f t="shared" si="322"/>
        <v>035</v>
      </c>
      <c r="D2299" t="s">
        <v>271</v>
      </c>
      <c r="E2299" t="str">
        <f t="shared" si="321"/>
        <v>01</v>
      </c>
      <c r="F2299" t="str">
        <f>"010"</f>
        <v>010</v>
      </c>
      <c r="G2299" t="str">
        <f>""</f>
        <v/>
      </c>
      <c r="H2299" t="s">
        <v>0</v>
      </c>
      <c r="I2299" t="s">
        <v>1260</v>
      </c>
      <c r="J2299" t="s">
        <v>4854</v>
      </c>
      <c r="K2299" t="str">
        <f t="shared" si="323"/>
        <v>11380</v>
      </c>
    </row>
    <row r="2300" spans="1:11" customFormat="1" x14ac:dyDescent="0.25">
      <c r="A2300" t="str">
        <f t="shared" si="318"/>
        <v>11</v>
      </c>
      <c r="B2300" t="s">
        <v>237</v>
      </c>
      <c r="C2300" t="str">
        <f t="shared" si="322"/>
        <v>035</v>
      </c>
      <c r="D2300" t="s">
        <v>271</v>
      </c>
      <c r="E2300" t="str">
        <f t="shared" si="321"/>
        <v>01</v>
      </c>
      <c r="F2300" t="str">
        <f>"011"</f>
        <v>011</v>
      </c>
      <c r="G2300" t="str">
        <f>""</f>
        <v/>
      </c>
      <c r="H2300" t="s">
        <v>1</v>
      </c>
      <c r="I2300" t="s">
        <v>1260</v>
      </c>
      <c r="J2300" t="s">
        <v>4854</v>
      </c>
      <c r="K2300" t="str">
        <f t="shared" si="323"/>
        <v>11380</v>
      </c>
    </row>
    <row r="2301" spans="1:11" customFormat="1" x14ac:dyDescent="0.25">
      <c r="A2301" t="str">
        <f t="shared" si="318"/>
        <v>11</v>
      </c>
      <c r="B2301" t="s">
        <v>237</v>
      </c>
      <c r="C2301" t="str">
        <f t="shared" si="322"/>
        <v>035</v>
      </c>
      <c r="D2301" t="s">
        <v>271</v>
      </c>
      <c r="E2301" t="str">
        <f t="shared" si="321"/>
        <v>01</v>
      </c>
      <c r="F2301" t="str">
        <f>"011"</f>
        <v>011</v>
      </c>
      <c r="G2301" t="str">
        <f>""</f>
        <v/>
      </c>
      <c r="H2301" t="s">
        <v>0</v>
      </c>
      <c r="I2301" t="s">
        <v>1260</v>
      </c>
      <c r="J2301" t="s">
        <v>4854</v>
      </c>
      <c r="K2301" t="str">
        <f t="shared" si="323"/>
        <v>11380</v>
      </c>
    </row>
    <row r="2302" spans="1:11" customFormat="1" x14ac:dyDescent="0.25">
      <c r="A2302" t="str">
        <f t="shared" si="318"/>
        <v>11</v>
      </c>
      <c r="B2302" t="s">
        <v>237</v>
      </c>
      <c r="C2302" t="str">
        <f t="shared" si="322"/>
        <v>035</v>
      </c>
      <c r="D2302" t="s">
        <v>271</v>
      </c>
      <c r="E2302" t="str">
        <f t="shared" ref="E2302:E2310" si="324">"02"</f>
        <v>02</v>
      </c>
      <c r="F2302" t="str">
        <f>"001"</f>
        <v>001</v>
      </c>
      <c r="G2302" t="str">
        <f>"01"</f>
        <v>01</v>
      </c>
      <c r="H2302" t="s">
        <v>1</v>
      </c>
      <c r="I2302" t="s">
        <v>1686</v>
      </c>
      <c r="J2302" t="s">
        <v>4855</v>
      </c>
      <c r="K2302" t="str">
        <f t="shared" si="323"/>
        <v>11380</v>
      </c>
    </row>
    <row r="2303" spans="1:11" customFormat="1" x14ac:dyDescent="0.25">
      <c r="A2303" t="str">
        <f t="shared" si="318"/>
        <v>11</v>
      </c>
      <c r="B2303" t="s">
        <v>237</v>
      </c>
      <c r="C2303" t="str">
        <f t="shared" si="322"/>
        <v>035</v>
      </c>
      <c r="D2303" t="s">
        <v>271</v>
      </c>
      <c r="E2303" t="str">
        <f t="shared" si="324"/>
        <v>02</v>
      </c>
      <c r="F2303" t="str">
        <f>"001"</f>
        <v>001</v>
      </c>
      <c r="G2303" t="str">
        <f>"02"</f>
        <v>02</v>
      </c>
      <c r="H2303" t="s">
        <v>0</v>
      </c>
      <c r="I2303" t="s">
        <v>1687</v>
      </c>
      <c r="J2303" t="s">
        <v>4856</v>
      </c>
      <c r="K2303" t="str">
        <f t="shared" si="323"/>
        <v>11380</v>
      </c>
    </row>
    <row r="2304" spans="1:11" customFormat="1" x14ac:dyDescent="0.25">
      <c r="A2304" t="str">
        <f t="shared" si="318"/>
        <v>11</v>
      </c>
      <c r="B2304" t="s">
        <v>237</v>
      </c>
      <c r="C2304" t="str">
        <f t="shared" si="322"/>
        <v>035</v>
      </c>
      <c r="D2304" t="s">
        <v>271</v>
      </c>
      <c r="E2304" t="str">
        <f t="shared" si="324"/>
        <v>02</v>
      </c>
      <c r="F2304" t="str">
        <f>"001"</f>
        <v>001</v>
      </c>
      <c r="G2304" t="str">
        <f>"03"</f>
        <v>03</v>
      </c>
      <c r="H2304" t="s">
        <v>2</v>
      </c>
      <c r="I2304" t="s">
        <v>1688</v>
      </c>
      <c r="J2304" t="s">
        <v>4857</v>
      </c>
      <c r="K2304" t="str">
        <f>"11390"</f>
        <v>11390</v>
      </c>
    </row>
    <row r="2305" spans="1:11" customFormat="1" x14ac:dyDescent="0.25">
      <c r="A2305" t="str">
        <f t="shared" si="318"/>
        <v>11</v>
      </c>
      <c r="B2305" t="s">
        <v>237</v>
      </c>
      <c r="C2305" t="str">
        <f t="shared" si="322"/>
        <v>035</v>
      </c>
      <c r="D2305" t="s">
        <v>271</v>
      </c>
      <c r="E2305" t="str">
        <f t="shared" si="324"/>
        <v>02</v>
      </c>
      <c r="F2305" t="str">
        <f>"002"</f>
        <v>002</v>
      </c>
      <c r="G2305" t="str">
        <f>"01"</f>
        <v>01</v>
      </c>
      <c r="H2305" t="s">
        <v>1</v>
      </c>
      <c r="I2305" t="s">
        <v>1689</v>
      </c>
      <c r="J2305" t="s">
        <v>4858</v>
      </c>
      <c r="K2305" t="str">
        <f>"11391"</f>
        <v>11391</v>
      </c>
    </row>
    <row r="2306" spans="1:11" customFormat="1" x14ac:dyDescent="0.25">
      <c r="A2306" t="str">
        <f t="shared" si="318"/>
        <v>11</v>
      </c>
      <c r="B2306" t="s">
        <v>237</v>
      </c>
      <c r="C2306" t="str">
        <f t="shared" si="322"/>
        <v>035</v>
      </c>
      <c r="D2306" t="s">
        <v>271</v>
      </c>
      <c r="E2306" t="str">
        <f t="shared" si="324"/>
        <v>02</v>
      </c>
      <c r="F2306" t="str">
        <f>"002"</f>
        <v>002</v>
      </c>
      <c r="G2306" t="str">
        <f>"02"</f>
        <v>02</v>
      </c>
      <c r="H2306" t="s">
        <v>0</v>
      </c>
      <c r="I2306" t="s">
        <v>1690</v>
      </c>
      <c r="J2306" t="s">
        <v>4859</v>
      </c>
      <c r="K2306" t="str">
        <f>"11391"</f>
        <v>11391</v>
      </c>
    </row>
    <row r="2307" spans="1:11" customFormat="1" x14ac:dyDescent="0.25">
      <c r="A2307" t="str">
        <f t="shared" si="318"/>
        <v>11</v>
      </c>
      <c r="B2307" t="s">
        <v>237</v>
      </c>
      <c r="C2307" t="str">
        <f t="shared" si="322"/>
        <v>035</v>
      </c>
      <c r="D2307" t="s">
        <v>271</v>
      </c>
      <c r="E2307" t="str">
        <f t="shared" si="324"/>
        <v>02</v>
      </c>
      <c r="F2307" t="str">
        <f>"003"</f>
        <v>003</v>
      </c>
      <c r="G2307" t="str">
        <f>"01"</f>
        <v>01</v>
      </c>
      <c r="H2307" t="s">
        <v>1</v>
      </c>
      <c r="I2307" t="s">
        <v>1691</v>
      </c>
      <c r="J2307" t="s">
        <v>4860</v>
      </c>
      <c r="K2307" t="str">
        <f>"11391"</f>
        <v>11391</v>
      </c>
    </row>
    <row r="2308" spans="1:11" customFormat="1" x14ac:dyDescent="0.25">
      <c r="A2308" t="str">
        <f t="shared" si="318"/>
        <v>11</v>
      </c>
      <c r="B2308" t="s">
        <v>237</v>
      </c>
      <c r="C2308" t="str">
        <f t="shared" si="322"/>
        <v>035</v>
      </c>
      <c r="D2308" t="s">
        <v>271</v>
      </c>
      <c r="E2308" t="str">
        <f t="shared" si="324"/>
        <v>02</v>
      </c>
      <c r="F2308" t="str">
        <f>"003"</f>
        <v>003</v>
      </c>
      <c r="G2308" t="str">
        <f>"02"</f>
        <v>02</v>
      </c>
      <c r="H2308" t="s">
        <v>0</v>
      </c>
      <c r="I2308" t="s">
        <v>1692</v>
      </c>
      <c r="J2308" t="s">
        <v>4861</v>
      </c>
      <c r="K2308" t="str">
        <f>"11391"</f>
        <v>11391</v>
      </c>
    </row>
    <row r="2309" spans="1:11" customFormat="1" x14ac:dyDescent="0.25">
      <c r="A2309" t="str">
        <f t="shared" si="318"/>
        <v>11</v>
      </c>
      <c r="B2309" t="s">
        <v>237</v>
      </c>
      <c r="C2309" t="str">
        <f t="shared" si="322"/>
        <v>035</v>
      </c>
      <c r="D2309" t="s">
        <v>271</v>
      </c>
      <c r="E2309" t="str">
        <f t="shared" si="324"/>
        <v>02</v>
      </c>
      <c r="F2309" t="str">
        <f>"003"</f>
        <v>003</v>
      </c>
      <c r="G2309" t="str">
        <f>"03"</f>
        <v>03</v>
      </c>
      <c r="H2309" t="s">
        <v>2</v>
      </c>
      <c r="I2309" t="s">
        <v>1693</v>
      </c>
      <c r="J2309" t="s">
        <v>4862</v>
      </c>
      <c r="K2309" t="str">
        <f>"11392"</f>
        <v>11392</v>
      </c>
    </row>
    <row r="2310" spans="1:11" customFormat="1" x14ac:dyDescent="0.25">
      <c r="A2310" t="str">
        <f t="shared" si="318"/>
        <v>11</v>
      </c>
      <c r="B2310" t="s">
        <v>237</v>
      </c>
      <c r="C2310" t="str">
        <f t="shared" si="322"/>
        <v>035</v>
      </c>
      <c r="D2310" t="s">
        <v>271</v>
      </c>
      <c r="E2310" t="str">
        <f t="shared" si="324"/>
        <v>02</v>
      </c>
      <c r="F2310" t="str">
        <f>"003"</f>
        <v>003</v>
      </c>
      <c r="G2310" t="str">
        <f>"04"</f>
        <v>04</v>
      </c>
      <c r="H2310" t="s">
        <v>4</v>
      </c>
      <c r="I2310" t="s">
        <v>1694</v>
      </c>
      <c r="J2310" t="s">
        <v>4863</v>
      </c>
      <c r="K2310" t="str">
        <f>"11393"</f>
        <v>11393</v>
      </c>
    </row>
    <row r="2311" spans="1:11" customFormat="1" x14ac:dyDescent="0.25">
      <c r="A2311" t="str">
        <f t="shared" si="318"/>
        <v>11</v>
      </c>
      <c r="B2311" t="s">
        <v>237</v>
      </c>
      <c r="C2311" t="str">
        <f>"036"</f>
        <v>036</v>
      </c>
      <c r="D2311" t="s">
        <v>272</v>
      </c>
      <c r="E2311" t="str">
        <f t="shared" ref="E2311:E2345" si="325">"01"</f>
        <v>01</v>
      </c>
      <c r="F2311" t="str">
        <f>"001"</f>
        <v>001</v>
      </c>
      <c r="G2311" t="str">
        <f>""</f>
        <v/>
      </c>
      <c r="H2311" t="s">
        <v>3</v>
      </c>
      <c r="I2311" t="s">
        <v>1695</v>
      </c>
      <c r="J2311" t="s">
        <v>4864</v>
      </c>
      <c r="K2311" t="str">
        <f>"11691"</f>
        <v>11691</v>
      </c>
    </row>
    <row r="2312" spans="1:11" customFormat="1" x14ac:dyDescent="0.25">
      <c r="A2312" t="str">
        <f t="shared" si="318"/>
        <v>11</v>
      </c>
      <c r="B2312" t="s">
        <v>237</v>
      </c>
      <c r="C2312" t="str">
        <f t="shared" ref="C2312:C2319" si="326">"037"</f>
        <v>037</v>
      </c>
      <c r="D2312" t="s">
        <v>273</v>
      </c>
      <c r="E2312" t="str">
        <f t="shared" si="325"/>
        <v>01</v>
      </c>
      <c r="F2312" t="str">
        <f>"001"</f>
        <v>001</v>
      </c>
      <c r="G2312" t="str">
        <f>""</f>
        <v/>
      </c>
      <c r="H2312" t="s">
        <v>1</v>
      </c>
      <c r="I2312" t="s">
        <v>1651</v>
      </c>
      <c r="J2312" t="s">
        <v>4865</v>
      </c>
      <c r="K2312" t="str">
        <f t="shared" ref="K2312:K2319" si="327">"11560"</f>
        <v>11560</v>
      </c>
    </row>
    <row r="2313" spans="1:11" customFormat="1" x14ac:dyDescent="0.25">
      <c r="A2313" t="str">
        <f t="shared" si="318"/>
        <v>11</v>
      </c>
      <c r="B2313" t="s">
        <v>237</v>
      </c>
      <c r="C2313" t="str">
        <f t="shared" si="326"/>
        <v>037</v>
      </c>
      <c r="D2313" t="s">
        <v>273</v>
      </c>
      <c r="E2313" t="str">
        <f t="shared" si="325"/>
        <v>01</v>
      </c>
      <c r="F2313" t="str">
        <f>"001"</f>
        <v>001</v>
      </c>
      <c r="G2313" t="str">
        <f>""</f>
        <v/>
      </c>
      <c r="H2313" t="s">
        <v>0</v>
      </c>
      <c r="I2313" t="s">
        <v>1651</v>
      </c>
      <c r="J2313" t="s">
        <v>4865</v>
      </c>
      <c r="K2313" t="str">
        <f t="shared" si="327"/>
        <v>11560</v>
      </c>
    </row>
    <row r="2314" spans="1:11" customFormat="1" x14ac:dyDescent="0.25">
      <c r="A2314" t="str">
        <f t="shared" si="318"/>
        <v>11</v>
      </c>
      <c r="B2314" t="s">
        <v>237</v>
      </c>
      <c r="C2314" t="str">
        <f t="shared" si="326"/>
        <v>037</v>
      </c>
      <c r="D2314" t="s">
        <v>273</v>
      </c>
      <c r="E2314" t="str">
        <f t="shared" si="325"/>
        <v>01</v>
      </c>
      <c r="F2314" t="str">
        <f>"002"</f>
        <v>002</v>
      </c>
      <c r="G2314" t="str">
        <f>""</f>
        <v/>
      </c>
      <c r="H2314" t="s">
        <v>1</v>
      </c>
      <c r="I2314" t="s">
        <v>1696</v>
      </c>
      <c r="J2314" t="s">
        <v>4232</v>
      </c>
      <c r="K2314" t="str">
        <f t="shared" si="327"/>
        <v>11560</v>
      </c>
    </row>
    <row r="2315" spans="1:11" customFormat="1" x14ac:dyDescent="0.25">
      <c r="A2315" t="str">
        <f t="shared" si="318"/>
        <v>11</v>
      </c>
      <c r="B2315" t="s">
        <v>237</v>
      </c>
      <c r="C2315" t="str">
        <f t="shared" si="326"/>
        <v>037</v>
      </c>
      <c r="D2315" t="s">
        <v>273</v>
      </c>
      <c r="E2315" t="str">
        <f t="shared" si="325"/>
        <v>01</v>
      </c>
      <c r="F2315" t="str">
        <f>"002"</f>
        <v>002</v>
      </c>
      <c r="G2315" t="str">
        <f>""</f>
        <v/>
      </c>
      <c r="H2315" t="s">
        <v>0</v>
      </c>
      <c r="I2315" t="s">
        <v>1696</v>
      </c>
      <c r="J2315" t="s">
        <v>4232</v>
      </c>
      <c r="K2315" t="str">
        <f t="shared" si="327"/>
        <v>11560</v>
      </c>
    </row>
    <row r="2316" spans="1:11" customFormat="1" x14ac:dyDescent="0.25">
      <c r="A2316" t="str">
        <f t="shared" si="318"/>
        <v>11</v>
      </c>
      <c r="B2316" t="s">
        <v>237</v>
      </c>
      <c r="C2316" t="str">
        <f t="shared" si="326"/>
        <v>037</v>
      </c>
      <c r="D2316" t="s">
        <v>273</v>
      </c>
      <c r="E2316" t="str">
        <f t="shared" si="325"/>
        <v>01</v>
      </c>
      <c r="F2316" t="str">
        <f>"003"</f>
        <v>003</v>
      </c>
      <c r="G2316" t="str">
        <f>""</f>
        <v/>
      </c>
      <c r="H2316" t="s">
        <v>3</v>
      </c>
      <c r="I2316" t="s">
        <v>1697</v>
      </c>
      <c r="J2316" t="s">
        <v>4866</v>
      </c>
      <c r="K2316" t="str">
        <f t="shared" si="327"/>
        <v>11560</v>
      </c>
    </row>
    <row r="2317" spans="1:11" customFormat="1" x14ac:dyDescent="0.25">
      <c r="A2317" t="str">
        <f t="shared" si="318"/>
        <v>11</v>
      </c>
      <c r="B2317" t="s">
        <v>237</v>
      </c>
      <c r="C2317" t="str">
        <f t="shared" si="326"/>
        <v>037</v>
      </c>
      <c r="D2317" t="s">
        <v>273</v>
      </c>
      <c r="E2317" t="str">
        <f t="shared" si="325"/>
        <v>01</v>
      </c>
      <c r="F2317" t="str">
        <f>"004"</f>
        <v>004</v>
      </c>
      <c r="G2317" t="str">
        <f>""</f>
        <v/>
      </c>
      <c r="H2317" t="s">
        <v>1</v>
      </c>
      <c r="I2317" t="s">
        <v>1698</v>
      </c>
      <c r="J2317" t="s">
        <v>4867</v>
      </c>
      <c r="K2317" t="str">
        <f t="shared" si="327"/>
        <v>11560</v>
      </c>
    </row>
    <row r="2318" spans="1:11" customFormat="1" x14ac:dyDescent="0.25">
      <c r="A2318" t="str">
        <f t="shared" si="318"/>
        <v>11</v>
      </c>
      <c r="B2318" t="s">
        <v>237</v>
      </c>
      <c r="C2318" t="str">
        <f t="shared" si="326"/>
        <v>037</v>
      </c>
      <c r="D2318" t="s">
        <v>273</v>
      </c>
      <c r="E2318" t="str">
        <f t="shared" si="325"/>
        <v>01</v>
      </c>
      <c r="F2318" t="str">
        <f>"004"</f>
        <v>004</v>
      </c>
      <c r="G2318" t="str">
        <f>""</f>
        <v/>
      </c>
      <c r="H2318" t="s">
        <v>0</v>
      </c>
      <c r="I2318" t="s">
        <v>1698</v>
      </c>
      <c r="J2318" t="s">
        <v>4867</v>
      </c>
      <c r="K2318" t="str">
        <f t="shared" si="327"/>
        <v>11560</v>
      </c>
    </row>
    <row r="2319" spans="1:11" customFormat="1" x14ac:dyDescent="0.25">
      <c r="A2319" t="str">
        <f t="shared" si="318"/>
        <v>11</v>
      </c>
      <c r="B2319" t="s">
        <v>237</v>
      </c>
      <c r="C2319" t="str">
        <f t="shared" si="326"/>
        <v>037</v>
      </c>
      <c r="D2319" t="s">
        <v>273</v>
      </c>
      <c r="E2319" t="str">
        <f t="shared" si="325"/>
        <v>01</v>
      </c>
      <c r="F2319" t="str">
        <f>"004"</f>
        <v>004</v>
      </c>
      <c r="G2319" t="str">
        <f>""</f>
        <v/>
      </c>
      <c r="H2319" t="s">
        <v>2</v>
      </c>
      <c r="I2319" t="s">
        <v>1698</v>
      </c>
      <c r="J2319" t="s">
        <v>4867</v>
      </c>
      <c r="K2319" t="str">
        <f t="shared" si="327"/>
        <v>11560</v>
      </c>
    </row>
    <row r="2320" spans="1:11" customFormat="1" x14ac:dyDescent="0.25">
      <c r="A2320" t="str">
        <f t="shared" si="318"/>
        <v>11</v>
      </c>
      <c r="B2320" t="s">
        <v>237</v>
      </c>
      <c r="C2320" t="str">
        <f t="shared" ref="C2320:C2343" si="328">"038"</f>
        <v>038</v>
      </c>
      <c r="D2320" t="s">
        <v>274</v>
      </c>
      <c r="E2320" t="str">
        <f t="shared" si="325"/>
        <v>01</v>
      </c>
      <c r="F2320" t="str">
        <f>"001"</f>
        <v>001</v>
      </c>
      <c r="G2320" t="str">
        <f>""</f>
        <v/>
      </c>
      <c r="H2320" t="s">
        <v>3</v>
      </c>
      <c r="I2320" t="s">
        <v>1699</v>
      </c>
      <c r="J2320" t="s">
        <v>4868</v>
      </c>
      <c r="K2320" t="str">
        <f t="shared" ref="K2320:K2343" si="329">"11600"</f>
        <v>11600</v>
      </c>
    </row>
    <row r="2321" spans="1:11" customFormat="1" x14ac:dyDescent="0.25">
      <c r="A2321" t="str">
        <f t="shared" si="318"/>
        <v>11</v>
      </c>
      <c r="B2321" t="s">
        <v>237</v>
      </c>
      <c r="C2321" t="str">
        <f t="shared" si="328"/>
        <v>038</v>
      </c>
      <c r="D2321" t="s">
        <v>274</v>
      </c>
      <c r="E2321" t="str">
        <f t="shared" si="325"/>
        <v>01</v>
      </c>
      <c r="F2321" t="str">
        <f>"002"</f>
        <v>002</v>
      </c>
      <c r="G2321" t="str">
        <f>""</f>
        <v/>
      </c>
      <c r="H2321" t="s">
        <v>1</v>
      </c>
      <c r="I2321" t="s">
        <v>1700</v>
      </c>
      <c r="J2321" t="s">
        <v>4869</v>
      </c>
      <c r="K2321" t="str">
        <f t="shared" si="329"/>
        <v>11600</v>
      </c>
    </row>
    <row r="2322" spans="1:11" customFormat="1" x14ac:dyDescent="0.25">
      <c r="A2322" t="str">
        <f t="shared" si="318"/>
        <v>11</v>
      </c>
      <c r="B2322" t="s">
        <v>237</v>
      </c>
      <c r="C2322" t="str">
        <f t="shared" si="328"/>
        <v>038</v>
      </c>
      <c r="D2322" t="s">
        <v>274</v>
      </c>
      <c r="E2322" t="str">
        <f t="shared" si="325"/>
        <v>01</v>
      </c>
      <c r="F2322" t="str">
        <f>"002"</f>
        <v>002</v>
      </c>
      <c r="G2322" t="str">
        <f>""</f>
        <v/>
      </c>
      <c r="H2322" t="s">
        <v>0</v>
      </c>
      <c r="I2322" t="s">
        <v>1700</v>
      </c>
      <c r="J2322" t="s">
        <v>4869</v>
      </c>
      <c r="K2322" t="str">
        <f t="shared" si="329"/>
        <v>11600</v>
      </c>
    </row>
    <row r="2323" spans="1:11" customFormat="1" x14ac:dyDescent="0.25">
      <c r="A2323" t="str">
        <f t="shared" si="318"/>
        <v>11</v>
      </c>
      <c r="B2323" t="s">
        <v>237</v>
      </c>
      <c r="C2323" t="str">
        <f t="shared" si="328"/>
        <v>038</v>
      </c>
      <c r="D2323" t="s">
        <v>274</v>
      </c>
      <c r="E2323" t="str">
        <f t="shared" si="325"/>
        <v>01</v>
      </c>
      <c r="F2323" t="str">
        <f>"003"</f>
        <v>003</v>
      </c>
      <c r="G2323" t="str">
        <f>""</f>
        <v/>
      </c>
      <c r="H2323" t="s">
        <v>1</v>
      </c>
      <c r="I2323" t="s">
        <v>1701</v>
      </c>
      <c r="J2323" t="s">
        <v>4870</v>
      </c>
      <c r="K2323" t="str">
        <f t="shared" si="329"/>
        <v>11600</v>
      </c>
    </row>
    <row r="2324" spans="1:11" customFormat="1" x14ac:dyDescent="0.25">
      <c r="A2324" t="str">
        <f t="shared" ref="A2324:A2387" si="330">"11"</f>
        <v>11</v>
      </c>
      <c r="B2324" t="s">
        <v>237</v>
      </c>
      <c r="C2324" t="str">
        <f t="shared" si="328"/>
        <v>038</v>
      </c>
      <c r="D2324" t="s">
        <v>274</v>
      </c>
      <c r="E2324" t="str">
        <f t="shared" si="325"/>
        <v>01</v>
      </c>
      <c r="F2324" t="str">
        <f>"003"</f>
        <v>003</v>
      </c>
      <c r="G2324" t="str">
        <f>""</f>
        <v/>
      </c>
      <c r="H2324" t="s">
        <v>0</v>
      </c>
      <c r="I2324" t="s">
        <v>1701</v>
      </c>
      <c r="J2324" t="s">
        <v>4870</v>
      </c>
      <c r="K2324" t="str">
        <f t="shared" si="329"/>
        <v>11600</v>
      </c>
    </row>
    <row r="2325" spans="1:11" customFormat="1" x14ac:dyDescent="0.25">
      <c r="A2325" t="str">
        <f t="shared" si="330"/>
        <v>11</v>
      </c>
      <c r="B2325" t="s">
        <v>237</v>
      </c>
      <c r="C2325" t="str">
        <f t="shared" si="328"/>
        <v>038</v>
      </c>
      <c r="D2325" t="s">
        <v>274</v>
      </c>
      <c r="E2325" t="str">
        <f t="shared" si="325"/>
        <v>01</v>
      </c>
      <c r="F2325" t="str">
        <f>"004"</f>
        <v>004</v>
      </c>
      <c r="G2325" t="str">
        <f>""</f>
        <v/>
      </c>
      <c r="H2325" t="s">
        <v>1</v>
      </c>
      <c r="I2325" t="s">
        <v>1702</v>
      </c>
      <c r="J2325" t="s">
        <v>4871</v>
      </c>
      <c r="K2325" t="str">
        <f t="shared" si="329"/>
        <v>11600</v>
      </c>
    </row>
    <row r="2326" spans="1:11" customFormat="1" x14ac:dyDescent="0.25">
      <c r="A2326" t="str">
        <f t="shared" si="330"/>
        <v>11</v>
      </c>
      <c r="B2326" t="s">
        <v>237</v>
      </c>
      <c r="C2326" t="str">
        <f t="shared" si="328"/>
        <v>038</v>
      </c>
      <c r="D2326" t="s">
        <v>274</v>
      </c>
      <c r="E2326" t="str">
        <f t="shared" si="325"/>
        <v>01</v>
      </c>
      <c r="F2326" t="str">
        <f>"004"</f>
        <v>004</v>
      </c>
      <c r="G2326" t="str">
        <f>""</f>
        <v/>
      </c>
      <c r="H2326" t="s">
        <v>0</v>
      </c>
      <c r="I2326" t="s">
        <v>1702</v>
      </c>
      <c r="J2326" t="s">
        <v>4871</v>
      </c>
      <c r="K2326" t="str">
        <f t="shared" si="329"/>
        <v>11600</v>
      </c>
    </row>
    <row r="2327" spans="1:11" customFormat="1" x14ac:dyDescent="0.25">
      <c r="A2327" t="str">
        <f t="shared" si="330"/>
        <v>11</v>
      </c>
      <c r="B2327" t="s">
        <v>237</v>
      </c>
      <c r="C2327" t="str">
        <f t="shared" si="328"/>
        <v>038</v>
      </c>
      <c r="D2327" t="s">
        <v>274</v>
      </c>
      <c r="E2327" t="str">
        <f t="shared" si="325"/>
        <v>01</v>
      </c>
      <c r="F2327" t="str">
        <f>"005"</f>
        <v>005</v>
      </c>
      <c r="G2327" t="str">
        <f>""</f>
        <v/>
      </c>
      <c r="H2327" t="s">
        <v>1</v>
      </c>
      <c r="I2327" t="s">
        <v>1703</v>
      </c>
      <c r="J2327" t="s">
        <v>4872</v>
      </c>
      <c r="K2327" t="str">
        <f t="shared" si="329"/>
        <v>11600</v>
      </c>
    </row>
    <row r="2328" spans="1:11" customFormat="1" x14ac:dyDescent="0.25">
      <c r="A2328" t="str">
        <f t="shared" si="330"/>
        <v>11</v>
      </c>
      <c r="B2328" t="s">
        <v>237</v>
      </c>
      <c r="C2328" t="str">
        <f t="shared" si="328"/>
        <v>038</v>
      </c>
      <c r="D2328" t="s">
        <v>274</v>
      </c>
      <c r="E2328" t="str">
        <f t="shared" si="325"/>
        <v>01</v>
      </c>
      <c r="F2328" t="str">
        <f>"005"</f>
        <v>005</v>
      </c>
      <c r="G2328" t="str">
        <f>""</f>
        <v/>
      </c>
      <c r="H2328" t="s">
        <v>0</v>
      </c>
      <c r="I2328" t="s">
        <v>1703</v>
      </c>
      <c r="J2328" t="s">
        <v>4872</v>
      </c>
      <c r="K2328" t="str">
        <f t="shared" si="329"/>
        <v>11600</v>
      </c>
    </row>
    <row r="2329" spans="1:11" customFormat="1" x14ac:dyDescent="0.25">
      <c r="A2329" t="str">
        <f t="shared" si="330"/>
        <v>11</v>
      </c>
      <c r="B2329" t="s">
        <v>237</v>
      </c>
      <c r="C2329" t="str">
        <f t="shared" si="328"/>
        <v>038</v>
      </c>
      <c r="D2329" t="s">
        <v>274</v>
      </c>
      <c r="E2329" t="str">
        <f t="shared" si="325"/>
        <v>01</v>
      </c>
      <c r="F2329" t="str">
        <f>"006"</f>
        <v>006</v>
      </c>
      <c r="G2329" t="str">
        <f>""</f>
        <v/>
      </c>
      <c r="H2329" t="s">
        <v>3</v>
      </c>
      <c r="I2329" t="s">
        <v>23</v>
      </c>
      <c r="J2329" t="s">
        <v>4873</v>
      </c>
      <c r="K2329" t="str">
        <f t="shared" si="329"/>
        <v>11600</v>
      </c>
    </row>
    <row r="2330" spans="1:11" customFormat="1" x14ac:dyDescent="0.25">
      <c r="A2330" t="str">
        <f t="shared" si="330"/>
        <v>11</v>
      </c>
      <c r="B2330" t="s">
        <v>237</v>
      </c>
      <c r="C2330" t="str">
        <f t="shared" si="328"/>
        <v>038</v>
      </c>
      <c r="D2330" t="s">
        <v>274</v>
      </c>
      <c r="E2330" t="str">
        <f t="shared" si="325"/>
        <v>01</v>
      </c>
      <c r="F2330" t="str">
        <f>"007"</f>
        <v>007</v>
      </c>
      <c r="G2330" t="str">
        <f>""</f>
        <v/>
      </c>
      <c r="H2330" t="s">
        <v>1</v>
      </c>
      <c r="I2330" t="s">
        <v>1704</v>
      </c>
      <c r="J2330" t="s">
        <v>4874</v>
      </c>
      <c r="K2330" t="str">
        <f t="shared" si="329"/>
        <v>11600</v>
      </c>
    </row>
    <row r="2331" spans="1:11" customFormat="1" x14ac:dyDescent="0.25">
      <c r="A2331" t="str">
        <f t="shared" si="330"/>
        <v>11</v>
      </c>
      <c r="B2331" t="s">
        <v>237</v>
      </c>
      <c r="C2331" t="str">
        <f t="shared" si="328"/>
        <v>038</v>
      </c>
      <c r="D2331" t="s">
        <v>274</v>
      </c>
      <c r="E2331" t="str">
        <f t="shared" si="325"/>
        <v>01</v>
      </c>
      <c r="F2331" t="str">
        <f>"007"</f>
        <v>007</v>
      </c>
      <c r="G2331" t="str">
        <f>""</f>
        <v/>
      </c>
      <c r="H2331" t="s">
        <v>0</v>
      </c>
      <c r="I2331" t="s">
        <v>1704</v>
      </c>
      <c r="J2331" t="s">
        <v>4874</v>
      </c>
      <c r="K2331" t="str">
        <f t="shared" si="329"/>
        <v>11600</v>
      </c>
    </row>
    <row r="2332" spans="1:11" customFormat="1" x14ac:dyDescent="0.25">
      <c r="A2332" t="str">
        <f t="shared" si="330"/>
        <v>11</v>
      </c>
      <c r="B2332" t="s">
        <v>237</v>
      </c>
      <c r="C2332" t="str">
        <f t="shared" si="328"/>
        <v>038</v>
      </c>
      <c r="D2332" t="s">
        <v>274</v>
      </c>
      <c r="E2332" t="str">
        <f t="shared" si="325"/>
        <v>01</v>
      </c>
      <c r="F2332" t="str">
        <f>"008"</f>
        <v>008</v>
      </c>
      <c r="G2332" t="str">
        <f>""</f>
        <v/>
      </c>
      <c r="H2332" t="s">
        <v>1</v>
      </c>
      <c r="I2332" t="s">
        <v>1705</v>
      </c>
      <c r="J2332" t="s">
        <v>4875</v>
      </c>
      <c r="K2332" t="str">
        <f t="shared" si="329"/>
        <v>11600</v>
      </c>
    </row>
    <row r="2333" spans="1:11" customFormat="1" x14ac:dyDescent="0.25">
      <c r="A2333" t="str">
        <f t="shared" si="330"/>
        <v>11</v>
      </c>
      <c r="B2333" t="s">
        <v>237</v>
      </c>
      <c r="C2333" t="str">
        <f t="shared" si="328"/>
        <v>038</v>
      </c>
      <c r="D2333" t="s">
        <v>274</v>
      </c>
      <c r="E2333" t="str">
        <f t="shared" si="325"/>
        <v>01</v>
      </c>
      <c r="F2333" t="str">
        <f>"008"</f>
        <v>008</v>
      </c>
      <c r="G2333" t="str">
        <f>""</f>
        <v/>
      </c>
      <c r="H2333" t="s">
        <v>0</v>
      </c>
      <c r="I2333" t="s">
        <v>1705</v>
      </c>
      <c r="J2333" t="s">
        <v>4875</v>
      </c>
      <c r="K2333" t="str">
        <f t="shared" si="329"/>
        <v>11600</v>
      </c>
    </row>
    <row r="2334" spans="1:11" customFormat="1" x14ac:dyDescent="0.25">
      <c r="A2334" t="str">
        <f t="shared" si="330"/>
        <v>11</v>
      </c>
      <c r="B2334" t="s">
        <v>237</v>
      </c>
      <c r="C2334" t="str">
        <f t="shared" si="328"/>
        <v>038</v>
      </c>
      <c r="D2334" t="s">
        <v>274</v>
      </c>
      <c r="E2334" t="str">
        <f t="shared" si="325"/>
        <v>01</v>
      </c>
      <c r="F2334" t="str">
        <f>"009"</f>
        <v>009</v>
      </c>
      <c r="G2334" t="str">
        <f>""</f>
        <v/>
      </c>
      <c r="H2334" t="s">
        <v>3</v>
      </c>
      <c r="I2334" t="s">
        <v>1706</v>
      </c>
      <c r="J2334" t="s">
        <v>4876</v>
      </c>
      <c r="K2334" t="str">
        <f t="shared" si="329"/>
        <v>11600</v>
      </c>
    </row>
    <row r="2335" spans="1:11" customFormat="1" x14ac:dyDescent="0.25">
      <c r="A2335" t="str">
        <f t="shared" si="330"/>
        <v>11</v>
      </c>
      <c r="B2335" t="s">
        <v>237</v>
      </c>
      <c r="C2335" t="str">
        <f t="shared" si="328"/>
        <v>038</v>
      </c>
      <c r="D2335" t="s">
        <v>274</v>
      </c>
      <c r="E2335" t="str">
        <f t="shared" si="325"/>
        <v>01</v>
      </c>
      <c r="F2335" t="str">
        <f>"010"</f>
        <v>010</v>
      </c>
      <c r="G2335" t="str">
        <f>""</f>
        <v/>
      </c>
      <c r="H2335" t="s">
        <v>3</v>
      </c>
      <c r="I2335" t="s">
        <v>1707</v>
      </c>
      <c r="J2335" t="s">
        <v>4877</v>
      </c>
      <c r="K2335" t="str">
        <f t="shared" si="329"/>
        <v>11600</v>
      </c>
    </row>
    <row r="2336" spans="1:11" customFormat="1" x14ac:dyDescent="0.25">
      <c r="A2336" t="str">
        <f t="shared" si="330"/>
        <v>11</v>
      </c>
      <c r="B2336" t="s">
        <v>237</v>
      </c>
      <c r="C2336" t="str">
        <f t="shared" si="328"/>
        <v>038</v>
      </c>
      <c r="D2336" t="s">
        <v>274</v>
      </c>
      <c r="E2336" t="str">
        <f t="shared" si="325"/>
        <v>01</v>
      </c>
      <c r="F2336" t="str">
        <f>"011"</f>
        <v>011</v>
      </c>
      <c r="G2336" t="str">
        <f>""</f>
        <v/>
      </c>
      <c r="H2336" t="s">
        <v>1</v>
      </c>
      <c r="I2336" t="s">
        <v>1708</v>
      </c>
      <c r="J2336" t="s">
        <v>4878</v>
      </c>
      <c r="K2336" t="str">
        <f t="shared" si="329"/>
        <v>11600</v>
      </c>
    </row>
    <row r="2337" spans="1:11" customFormat="1" x14ac:dyDescent="0.25">
      <c r="A2337" t="str">
        <f t="shared" si="330"/>
        <v>11</v>
      </c>
      <c r="B2337" t="s">
        <v>237</v>
      </c>
      <c r="C2337" t="str">
        <f t="shared" si="328"/>
        <v>038</v>
      </c>
      <c r="D2337" t="s">
        <v>274</v>
      </c>
      <c r="E2337" t="str">
        <f t="shared" si="325"/>
        <v>01</v>
      </c>
      <c r="F2337" t="str">
        <f>"011"</f>
        <v>011</v>
      </c>
      <c r="G2337" t="str">
        <f>""</f>
        <v/>
      </c>
      <c r="H2337" t="s">
        <v>0</v>
      </c>
      <c r="I2337" t="s">
        <v>1708</v>
      </c>
      <c r="J2337" t="s">
        <v>4878</v>
      </c>
      <c r="K2337" t="str">
        <f t="shared" si="329"/>
        <v>11600</v>
      </c>
    </row>
    <row r="2338" spans="1:11" customFormat="1" x14ac:dyDescent="0.25">
      <c r="A2338" t="str">
        <f t="shared" si="330"/>
        <v>11</v>
      </c>
      <c r="B2338" t="s">
        <v>237</v>
      </c>
      <c r="C2338" t="str">
        <f t="shared" si="328"/>
        <v>038</v>
      </c>
      <c r="D2338" t="s">
        <v>274</v>
      </c>
      <c r="E2338" t="str">
        <f t="shared" si="325"/>
        <v>01</v>
      </c>
      <c r="F2338" t="str">
        <f>"012"</f>
        <v>012</v>
      </c>
      <c r="G2338" t="str">
        <f>""</f>
        <v/>
      </c>
      <c r="H2338" t="s">
        <v>1</v>
      </c>
      <c r="I2338" t="s">
        <v>1709</v>
      </c>
      <c r="J2338" t="s">
        <v>4879</v>
      </c>
      <c r="K2338" t="str">
        <f t="shared" si="329"/>
        <v>11600</v>
      </c>
    </row>
    <row r="2339" spans="1:11" customFormat="1" x14ac:dyDescent="0.25">
      <c r="A2339" t="str">
        <f t="shared" si="330"/>
        <v>11</v>
      </c>
      <c r="B2339" t="s">
        <v>237</v>
      </c>
      <c r="C2339" t="str">
        <f t="shared" si="328"/>
        <v>038</v>
      </c>
      <c r="D2339" t="s">
        <v>274</v>
      </c>
      <c r="E2339" t="str">
        <f t="shared" si="325"/>
        <v>01</v>
      </c>
      <c r="F2339" t="str">
        <f>"012"</f>
        <v>012</v>
      </c>
      <c r="G2339" t="str">
        <f>""</f>
        <v/>
      </c>
      <c r="H2339" t="s">
        <v>0</v>
      </c>
      <c r="I2339" t="s">
        <v>1709</v>
      </c>
      <c r="J2339" t="s">
        <v>4879</v>
      </c>
      <c r="K2339" t="str">
        <f t="shared" si="329"/>
        <v>11600</v>
      </c>
    </row>
    <row r="2340" spans="1:11" customFormat="1" x14ac:dyDescent="0.25">
      <c r="A2340" t="str">
        <f t="shared" si="330"/>
        <v>11</v>
      </c>
      <c r="B2340" t="s">
        <v>237</v>
      </c>
      <c r="C2340" t="str">
        <f t="shared" si="328"/>
        <v>038</v>
      </c>
      <c r="D2340" t="s">
        <v>274</v>
      </c>
      <c r="E2340" t="str">
        <f t="shared" si="325"/>
        <v>01</v>
      </c>
      <c r="F2340" t="str">
        <f>"013"</f>
        <v>013</v>
      </c>
      <c r="G2340" t="str">
        <f>""</f>
        <v/>
      </c>
      <c r="H2340" t="s">
        <v>1</v>
      </c>
      <c r="I2340" t="s">
        <v>1710</v>
      </c>
      <c r="J2340" t="s">
        <v>4880</v>
      </c>
      <c r="K2340" t="str">
        <f t="shared" si="329"/>
        <v>11600</v>
      </c>
    </row>
    <row r="2341" spans="1:11" customFormat="1" x14ac:dyDescent="0.25">
      <c r="A2341" t="str">
        <f t="shared" si="330"/>
        <v>11</v>
      </c>
      <c r="B2341" t="s">
        <v>237</v>
      </c>
      <c r="C2341" t="str">
        <f t="shared" si="328"/>
        <v>038</v>
      </c>
      <c r="D2341" t="s">
        <v>274</v>
      </c>
      <c r="E2341" t="str">
        <f t="shared" si="325"/>
        <v>01</v>
      </c>
      <c r="F2341" t="str">
        <f>"013"</f>
        <v>013</v>
      </c>
      <c r="G2341" t="str">
        <f>""</f>
        <v/>
      </c>
      <c r="H2341" t="s">
        <v>0</v>
      </c>
      <c r="I2341" t="s">
        <v>1710</v>
      </c>
      <c r="J2341" t="s">
        <v>4880</v>
      </c>
      <c r="K2341" t="str">
        <f t="shared" si="329"/>
        <v>11600</v>
      </c>
    </row>
    <row r="2342" spans="1:11" customFormat="1" x14ac:dyDescent="0.25">
      <c r="A2342" t="str">
        <f t="shared" si="330"/>
        <v>11</v>
      </c>
      <c r="B2342" t="s">
        <v>237</v>
      </c>
      <c r="C2342" t="str">
        <f t="shared" si="328"/>
        <v>038</v>
      </c>
      <c r="D2342" t="s">
        <v>274</v>
      </c>
      <c r="E2342" t="str">
        <f t="shared" si="325"/>
        <v>01</v>
      </c>
      <c r="F2342" t="str">
        <f>"014"</f>
        <v>014</v>
      </c>
      <c r="G2342" t="str">
        <f>""</f>
        <v/>
      </c>
      <c r="H2342" t="s">
        <v>1</v>
      </c>
      <c r="I2342" t="s">
        <v>1711</v>
      </c>
      <c r="J2342" t="s">
        <v>4881</v>
      </c>
      <c r="K2342" t="str">
        <f t="shared" si="329"/>
        <v>11600</v>
      </c>
    </row>
    <row r="2343" spans="1:11" customFormat="1" x14ac:dyDescent="0.25">
      <c r="A2343" t="str">
        <f t="shared" si="330"/>
        <v>11</v>
      </c>
      <c r="B2343" t="s">
        <v>237</v>
      </c>
      <c r="C2343" t="str">
        <f t="shared" si="328"/>
        <v>038</v>
      </c>
      <c r="D2343" t="s">
        <v>274</v>
      </c>
      <c r="E2343" t="str">
        <f t="shared" si="325"/>
        <v>01</v>
      </c>
      <c r="F2343" t="str">
        <f>"014"</f>
        <v>014</v>
      </c>
      <c r="G2343" t="str">
        <f>""</f>
        <v/>
      </c>
      <c r="H2343" t="s">
        <v>0</v>
      </c>
      <c r="I2343" t="s">
        <v>1711</v>
      </c>
      <c r="J2343" t="s">
        <v>4881</v>
      </c>
      <c r="K2343" t="str">
        <f t="shared" si="329"/>
        <v>11600</v>
      </c>
    </row>
    <row r="2344" spans="1:11" customFormat="1" x14ac:dyDescent="0.25">
      <c r="A2344" t="str">
        <f t="shared" si="330"/>
        <v>11</v>
      </c>
      <c r="B2344" t="s">
        <v>237</v>
      </c>
      <c r="C2344" t="str">
        <f t="shared" ref="C2344:C2362" si="331">"039"</f>
        <v>039</v>
      </c>
      <c r="D2344" t="s">
        <v>275</v>
      </c>
      <c r="E2344" t="str">
        <f t="shared" si="325"/>
        <v>01</v>
      </c>
      <c r="F2344" t="str">
        <f>"001"</f>
        <v>001</v>
      </c>
      <c r="G2344" t="str">
        <f>""</f>
        <v/>
      </c>
      <c r="H2344" t="s">
        <v>1</v>
      </c>
      <c r="I2344" t="s">
        <v>1008</v>
      </c>
      <c r="J2344" t="s">
        <v>4882</v>
      </c>
      <c r="K2344" t="str">
        <f t="shared" ref="K2344:K2355" si="332">"11150"</f>
        <v>11150</v>
      </c>
    </row>
    <row r="2345" spans="1:11" customFormat="1" x14ac:dyDescent="0.25">
      <c r="A2345" t="str">
        <f t="shared" si="330"/>
        <v>11</v>
      </c>
      <c r="B2345" t="s">
        <v>237</v>
      </c>
      <c r="C2345" t="str">
        <f t="shared" si="331"/>
        <v>039</v>
      </c>
      <c r="D2345" t="s">
        <v>275</v>
      </c>
      <c r="E2345" t="str">
        <f t="shared" si="325"/>
        <v>01</v>
      </c>
      <c r="F2345" t="str">
        <f>"001"</f>
        <v>001</v>
      </c>
      <c r="G2345" t="str">
        <f>""</f>
        <v/>
      </c>
      <c r="H2345" t="s">
        <v>0</v>
      </c>
      <c r="I2345" t="s">
        <v>1008</v>
      </c>
      <c r="J2345" t="s">
        <v>4882</v>
      </c>
      <c r="K2345" t="str">
        <f t="shared" si="332"/>
        <v>11150</v>
      </c>
    </row>
    <row r="2346" spans="1:11" customFormat="1" x14ac:dyDescent="0.25">
      <c r="A2346" t="str">
        <f t="shared" si="330"/>
        <v>11</v>
      </c>
      <c r="B2346" t="s">
        <v>237</v>
      </c>
      <c r="C2346" t="str">
        <f t="shared" si="331"/>
        <v>039</v>
      </c>
      <c r="D2346" t="s">
        <v>275</v>
      </c>
      <c r="E2346" t="str">
        <f t="shared" ref="E2346:E2355" si="333">"02"</f>
        <v>02</v>
      </c>
      <c r="F2346" t="str">
        <f>"002"</f>
        <v>002</v>
      </c>
      <c r="G2346" t="str">
        <f>""</f>
        <v/>
      </c>
      <c r="H2346" t="s">
        <v>1</v>
      </c>
      <c r="I2346" t="s">
        <v>1712</v>
      </c>
      <c r="J2346" t="s">
        <v>4883</v>
      </c>
      <c r="K2346" t="str">
        <f t="shared" si="332"/>
        <v>11150</v>
      </c>
    </row>
    <row r="2347" spans="1:11" customFormat="1" x14ac:dyDescent="0.25">
      <c r="A2347" t="str">
        <f t="shared" si="330"/>
        <v>11</v>
      </c>
      <c r="B2347" t="s">
        <v>237</v>
      </c>
      <c r="C2347" t="str">
        <f t="shared" si="331"/>
        <v>039</v>
      </c>
      <c r="D2347" t="s">
        <v>275</v>
      </c>
      <c r="E2347" t="str">
        <f t="shared" si="333"/>
        <v>02</v>
      </c>
      <c r="F2347" t="str">
        <f>"002"</f>
        <v>002</v>
      </c>
      <c r="G2347" t="str">
        <f>""</f>
        <v/>
      </c>
      <c r="H2347" t="s">
        <v>0</v>
      </c>
      <c r="I2347" t="s">
        <v>1712</v>
      </c>
      <c r="J2347" t="s">
        <v>4883</v>
      </c>
      <c r="K2347" t="str">
        <f t="shared" si="332"/>
        <v>11150</v>
      </c>
    </row>
    <row r="2348" spans="1:11" customFormat="1" x14ac:dyDescent="0.25">
      <c r="A2348" t="str">
        <f t="shared" si="330"/>
        <v>11</v>
      </c>
      <c r="B2348" t="s">
        <v>237</v>
      </c>
      <c r="C2348" t="str">
        <f t="shared" si="331"/>
        <v>039</v>
      </c>
      <c r="D2348" t="s">
        <v>275</v>
      </c>
      <c r="E2348" t="str">
        <f t="shared" si="333"/>
        <v>02</v>
      </c>
      <c r="F2348" t="str">
        <f>"003"</f>
        <v>003</v>
      </c>
      <c r="G2348" t="str">
        <f>""</f>
        <v/>
      </c>
      <c r="H2348" t="s">
        <v>1</v>
      </c>
      <c r="I2348" t="s">
        <v>1713</v>
      </c>
      <c r="J2348" t="s">
        <v>4884</v>
      </c>
      <c r="K2348" t="str">
        <f t="shared" si="332"/>
        <v>11150</v>
      </c>
    </row>
    <row r="2349" spans="1:11" customFormat="1" x14ac:dyDescent="0.25">
      <c r="A2349" t="str">
        <f t="shared" si="330"/>
        <v>11</v>
      </c>
      <c r="B2349" t="s">
        <v>237</v>
      </c>
      <c r="C2349" t="str">
        <f t="shared" si="331"/>
        <v>039</v>
      </c>
      <c r="D2349" t="s">
        <v>275</v>
      </c>
      <c r="E2349" t="str">
        <f t="shared" si="333"/>
        <v>02</v>
      </c>
      <c r="F2349" t="str">
        <f>"003"</f>
        <v>003</v>
      </c>
      <c r="G2349" t="str">
        <f>""</f>
        <v/>
      </c>
      <c r="H2349" t="s">
        <v>0</v>
      </c>
      <c r="I2349" t="s">
        <v>1713</v>
      </c>
      <c r="J2349" t="s">
        <v>4884</v>
      </c>
      <c r="K2349" t="str">
        <f t="shared" si="332"/>
        <v>11150</v>
      </c>
    </row>
    <row r="2350" spans="1:11" customFormat="1" x14ac:dyDescent="0.25">
      <c r="A2350" t="str">
        <f t="shared" si="330"/>
        <v>11</v>
      </c>
      <c r="B2350" t="s">
        <v>237</v>
      </c>
      <c r="C2350" t="str">
        <f t="shared" si="331"/>
        <v>039</v>
      </c>
      <c r="D2350" t="s">
        <v>275</v>
      </c>
      <c r="E2350" t="str">
        <f t="shared" si="333"/>
        <v>02</v>
      </c>
      <c r="F2350" t="str">
        <f>"004"</f>
        <v>004</v>
      </c>
      <c r="G2350" t="str">
        <f>""</f>
        <v/>
      </c>
      <c r="H2350" t="s">
        <v>1</v>
      </c>
      <c r="I2350" t="s">
        <v>1714</v>
      </c>
      <c r="J2350" t="s">
        <v>4885</v>
      </c>
      <c r="K2350" t="str">
        <f t="shared" si="332"/>
        <v>11150</v>
      </c>
    </row>
    <row r="2351" spans="1:11" customFormat="1" x14ac:dyDescent="0.25">
      <c r="A2351" t="str">
        <f t="shared" si="330"/>
        <v>11</v>
      </c>
      <c r="B2351" t="s">
        <v>237</v>
      </c>
      <c r="C2351" t="str">
        <f t="shared" si="331"/>
        <v>039</v>
      </c>
      <c r="D2351" t="s">
        <v>275</v>
      </c>
      <c r="E2351" t="str">
        <f t="shared" si="333"/>
        <v>02</v>
      </c>
      <c r="F2351" t="str">
        <f>"004"</f>
        <v>004</v>
      </c>
      <c r="G2351" t="str">
        <f>""</f>
        <v/>
      </c>
      <c r="H2351" t="s">
        <v>0</v>
      </c>
      <c r="I2351" t="s">
        <v>1714</v>
      </c>
      <c r="J2351" t="s">
        <v>4885</v>
      </c>
      <c r="K2351" t="str">
        <f t="shared" si="332"/>
        <v>11150</v>
      </c>
    </row>
    <row r="2352" spans="1:11" customFormat="1" x14ac:dyDescent="0.25">
      <c r="A2352" t="str">
        <f t="shared" si="330"/>
        <v>11</v>
      </c>
      <c r="B2352" t="s">
        <v>237</v>
      </c>
      <c r="C2352" t="str">
        <f t="shared" si="331"/>
        <v>039</v>
      </c>
      <c r="D2352" t="s">
        <v>275</v>
      </c>
      <c r="E2352" t="str">
        <f t="shared" si="333"/>
        <v>02</v>
      </c>
      <c r="F2352" t="str">
        <f>"005"</f>
        <v>005</v>
      </c>
      <c r="G2352" t="str">
        <f>""</f>
        <v/>
      </c>
      <c r="H2352" t="s">
        <v>1</v>
      </c>
      <c r="I2352" t="s">
        <v>1715</v>
      </c>
      <c r="J2352" t="s">
        <v>4886</v>
      </c>
      <c r="K2352" t="str">
        <f t="shared" si="332"/>
        <v>11150</v>
      </c>
    </row>
    <row r="2353" spans="1:11" customFormat="1" x14ac:dyDescent="0.25">
      <c r="A2353" t="str">
        <f t="shared" si="330"/>
        <v>11</v>
      </c>
      <c r="B2353" t="s">
        <v>237</v>
      </c>
      <c r="C2353" t="str">
        <f t="shared" si="331"/>
        <v>039</v>
      </c>
      <c r="D2353" t="s">
        <v>275</v>
      </c>
      <c r="E2353" t="str">
        <f t="shared" si="333"/>
        <v>02</v>
      </c>
      <c r="F2353" t="str">
        <f>"005"</f>
        <v>005</v>
      </c>
      <c r="G2353" t="str">
        <f>""</f>
        <v/>
      </c>
      <c r="H2353" t="s">
        <v>0</v>
      </c>
      <c r="I2353" t="s">
        <v>1715</v>
      </c>
      <c r="J2353" t="s">
        <v>4886</v>
      </c>
      <c r="K2353" t="str">
        <f t="shared" si="332"/>
        <v>11150</v>
      </c>
    </row>
    <row r="2354" spans="1:11" customFormat="1" x14ac:dyDescent="0.25">
      <c r="A2354" t="str">
        <f t="shared" si="330"/>
        <v>11</v>
      </c>
      <c r="B2354" t="s">
        <v>237</v>
      </c>
      <c r="C2354" t="str">
        <f t="shared" si="331"/>
        <v>039</v>
      </c>
      <c r="D2354" t="s">
        <v>275</v>
      </c>
      <c r="E2354" t="str">
        <f t="shared" si="333"/>
        <v>02</v>
      </c>
      <c r="F2354" t="str">
        <f>"006"</f>
        <v>006</v>
      </c>
      <c r="G2354" t="str">
        <f>""</f>
        <v/>
      </c>
      <c r="H2354" t="s">
        <v>1</v>
      </c>
      <c r="I2354" t="s">
        <v>1713</v>
      </c>
      <c r="J2354" t="s">
        <v>4884</v>
      </c>
      <c r="K2354" t="str">
        <f t="shared" si="332"/>
        <v>11150</v>
      </c>
    </row>
    <row r="2355" spans="1:11" customFormat="1" x14ac:dyDescent="0.25">
      <c r="A2355" t="str">
        <f t="shared" si="330"/>
        <v>11</v>
      </c>
      <c r="B2355" t="s">
        <v>237</v>
      </c>
      <c r="C2355" t="str">
        <f t="shared" si="331"/>
        <v>039</v>
      </c>
      <c r="D2355" t="s">
        <v>275</v>
      </c>
      <c r="E2355" t="str">
        <f t="shared" si="333"/>
        <v>02</v>
      </c>
      <c r="F2355" t="str">
        <f>"006"</f>
        <v>006</v>
      </c>
      <c r="G2355" t="str">
        <f>""</f>
        <v/>
      </c>
      <c r="H2355" t="s">
        <v>0</v>
      </c>
      <c r="I2355" t="s">
        <v>1713</v>
      </c>
      <c r="J2355" t="s">
        <v>4884</v>
      </c>
      <c r="K2355" t="str">
        <f t="shared" si="332"/>
        <v>11150</v>
      </c>
    </row>
    <row r="2356" spans="1:11" customFormat="1" x14ac:dyDescent="0.25">
      <c r="A2356" t="str">
        <f t="shared" si="330"/>
        <v>11</v>
      </c>
      <c r="B2356" t="s">
        <v>237</v>
      </c>
      <c r="C2356" t="str">
        <f t="shared" si="331"/>
        <v>039</v>
      </c>
      <c r="D2356" t="s">
        <v>275</v>
      </c>
      <c r="E2356" t="str">
        <f t="shared" ref="E2356:E2362" si="334">"03"</f>
        <v>03</v>
      </c>
      <c r="F2356" t="str">
        <f>"001"</f>
        <v>001</v>
      </c>
      <c r="G2356" t="str">
        <f>"01"</f>
        <v>01</v>
      </c>
      <c r="H2356" t="s">
        <v>1</v>
      </c>
      <c r="I2356" t="s">
        <v>1716</v>
      </c>
      <c r="J2356" t="s">
        <v>4887</v>
      </c>
      <c r="K2356" t="str">
        <f>"11159"</f>
        <v>11159</v>
      </c>
    </row>
    <row r="2357" spans="1:11" customFormat="1" x14ac:dyDescent="0.25">
      <c r="A2357" t="str">
        <f t="shared" si="330"/>
        <v>11</v>
      </c>
      <c r="B2357" t="s">
        <v>237</v>
      </c>
      <c r="C2357" t="str">
        <f t="shared" si="331"/>
        <v>039</v>
      </c>
      <c r="D2357" t="s">
        <v>275</v>
      </c>
      <c r="E2357" t="str">
        <f t="shared" si="334"/>
        <v>03</v>
      </c>
      <c r="F2357" t="str">
        <f>"001"</f>
        <v>001</v>
      </c>
      <c r="G2357" t="str">
        <f>"02"</f>
        <v>02</v>
      </c>
      <c r="H2357" t="s">
        <v>0</v>
      </c>
      <c r="I2357" t="s">
        <v>1717</v>
      </c>
      <c r="J2357" t="s">
        <v>4888</v>
      </c>
      <c r="K2357" t="str">
        <f>"11158"</f>
        <v>11158</v>
      </c>
    </row>
    <row r="2358" spans="1:11" customFormat="1" x14ac:dyDescent="0.25">
      <c r="A2358" t="str">
        <f t="shared" si="330"/>
        <v>11</v>
      </c>
      <c r="B2358" t="s">
        <v>237</v>
      </c>
      <c r="C2358" t="str">
        <f t="shared" si="331"/>
        <v>039</v>
      </c>
      <c r="D2358" t="s">
        <v>275</v>
      </c>
      <c r="E2358" t="str">
        <f t="shared" si="334"/>
        <v>03</v>
      </c>
      <c r="F2358" t="str">
        <f>"002"</f>
        <v>002</v>
      </c>
      <c r="G2358" t="str">
        <f>"01"</f>
        <v>01</v>
      </c>
      <c r="H2358" t="s">
        <v>1</v>
      </c>
      <c r="I2358" t="s">
        <v>1718</v>
      </c>
      <c r="J2358" t="s">
        <v>4889</v>
      </c>
      <c r="K2358" t="str">
        <f>"11179"</f>
        <v>11179</v>
      </c>
    </row>
    <row r="2359" spans="1:11" customFormat="1" x14ac:dyDescent="0.25">
      <c r="A2359" t="str">
        <f t="shared" si="330"/>
        <v>11</v>
      </c>
      <c r="B2359" t="s">
        <v>237</v>
      </c>
      <c r="C2359" t="str">
        <f t="shared" si="331"/>
        <v>039</v>
      </c>
      <c r="D2359" t="s">
        <v>275</v>
      </c>
      <c r="E2359" t="str">
        <f t="shared" si="334"/>
        <v>03</v>
      </c>
      <c r="F2359" t="str">
        <f>"002"</f>
        <v>002</v>
      </c>
      <c r="G2359" t="str">
        <f>"02"</f>
        <v>02</v>
      </c>
      <c r="H2359" t="s">
        <v>0</v>
      </c>
      <c r="I2359" t="s">
        <v>1719</v>
      </c>
      <c r="J2359" t="s">
        <v>4890</v>
      </c>
      <c r="K2359" t="str">
        <f>"11150"</f>
        <v>11150</v>
      </c>
    </row>
    <row r="2360" spans="1:11" customFormat="1" x14ac:dyDescent="0.25">
      <c r="A2360" t="str">
        <f t="shared" si="330"/>
        <v>11</v>
      </c>
      <c r="B2360" t="s">
        <v>237</v>
      </c>
      <c r="C2360" t="str">
        <f t="shared" si="331"/>
        <v>039</v>
      </c>
      <c r="D2360" t="s">
        <v>275</v>
      </c>
      <c r="E2360" t="str">
        <f t="shared" si="334"/>
        <v>03</v>
      </c>
      <c r="F2360" t="str">
        <f>"002"</f>
        <v>002</v>
      </c>
      <c r="G2360" t="str">
        <f>"03"</f>
        <v>03</v>
      </c>
      <c r="H2360" t="s">
        <v>2</v>
      </c>
      <c r="I2360" t="s">
        <v>1720</v>
      </c>
      <c r="J2360" t="s">
        <v>4891</v>
      </c>
      <c r="K2360" t="str">
        <f>"11158"</f>
        <v>11158</v>
      </c>
    </row>
    <row r="2361" spans="1:11" customFormat="1" x14ac:dyDescent="0.25">
      <c r="A2361" t="str">
        <f t="shared" si="330"/>
        <v>11</v>
      </c>
      <c r="B2361" t="s">
        <v>237</v>
      </c>
      <c r="C2361" t="str">
        <f t="shared" si="331"/>
        <v>039</v>
      </c>
      <c r="D2361" t="s">
        <v>275</v>
      </c>
      <c r="E2361" t="str">
        <f t="shared" si="334"/>
        <v>03</v>
      </c>
      <c r="F2361" t="str">
        <f>"003"</f>
        <v>003</v>
      </c>
      <c r="G2361" t="str">
        <f>""</f>
        <v/>
      </c>
      <c r="H2361" t="s">
        <v>1</v>
      </c>
      <c r="I2361" t="s">
        <v>1721</v>
      </c>
      <c r="J2361" t="s">
        <v>4892</v>
      </c>
      <c r="K2361" t="str">
        <f>"11150"</f>
        <v>11150</v>
      </c>
    </row>
    <row r="2362" spans="1:11" customFormat="1" x14ac:dyDescent="0.25">
      <c r="A2362" t="str">
        <f t="shared" si="330"/>
        <v>11</v>
      </c>
      <c r="B2362" t="s">
        <v>237</v>
      </c>
      <c r="C2362" t="str">
        <f t="shared" si="331"/>
        <v>039</v>
      </c>
      <c r="D2362" t="s">
        <v>275</v>
      </c>
      <c r="E2362" t="str">
        <f t="shared" si="334"/>
        <v>03</v>
      </c>
      <c r="F2362" t="str">
        <f>"003"</f>
        <v>003</v>
      </c>
      <c r="G2362" t="str">
        <f>""</f>
        <v/>
      </c>
      <c r="H2362" t="s">
        <v>0</v>
      </c>
      <c r="I2362" t="s">
        <v>1721</v>
      </c>
      <c r="J2362" t="s">
        <v>4892</v>
      </c>
      <c r="K2362" t="str">
        <f>"11150"</f>
        <v>11150</v>
      </c>
    </row>
    <row r="2363" spans="1:11" customFormat="1" x14ac:dyDescent="0.25">
      <c r="A2363" t="str">
        <f t="shared" si="330"/>
        <v>11</v>
      </c>
      <c r="B2363" t="s">
        <v>237</v>
      </c>
      <c r="C2363" t="str">
        <f>"040"</f>
        <v>040</v>
      </c>
      <c r="D2363" t="s">
        <v>276</v>
      </c>
      <c r="E2363" t="str">
        <f t="shared" ref="E2363:E2368" si="335">"01"</f>
        <v>01</v>
      </c>
      <c r="F2363" t="str">
        <f>"001"</f>
        <v>001</v>
      </c>
      <c r="G2363" t="str">
        <f>""</f>
        <v/>
      </c>
      <c r="H2363" t="s">
        <v>3</v>
      </c>
      <c r="I2363" t="s">
        <v>1722</v>
      </c>
      <c r="J2363" t="s">
        <v>4893</v>
      </c>
      <c r="K2363" t="str">
        <f>"11611"</f>
        <v>11611</v>
      </c>
    </row>
    <row r="2364" spans="1:11" customFormat="1" x14ac:dyDescent="0.25">
      <c r="A2364" t="str">
        <f t="shared" si="330"/>
        <v>11</v>
      </c>
      <c r="B2364" t="s">
        <v>237</v>
      </c>
      <c r="C2364" t="str">
        <f t="shared" ref="C2364:C2379" si="336">"041"</f>
        <v>041</v>
      </c>
      <c r="D2364" t="s">
        <v>277</v>
      </c>
      <c r="E2364" t="str">
        <f t="shared" si="335"/>
        <v>01</v>
      </c>
      <c r="F2364" t="str">
        <f>"001"</f>
        <v>001</v>
      </c>
      <c r="G2364" t="str">
        <f>""</f>
        <v/>
      </c>
      <c r="H2364" t="s">
        <v>1</v>
      </c>
      <c r="I2364" t="s">
        <v>1723</v>
      </c>
      <c r="J2364" t="s">
        <v>4894</v>
      </c>
      <c r="K2364" t="str">
        <f t="shared" ref="K2364:K2379" si="337">"11650"</f>
        <v>11650</v>
      </c>
    </row>
    <row r="2365" spans="1:11" customFormat="1" x14ac:dyDescent="0.25">
      <c r="A2365" t="str">
        <f t="shared" si="330"/>
        <v>11</v>
      </c>
      <c r="B2365" t="s">
        <v>237</v>
      </c>
      <c r="C2365" t="str">
        <f t="shared" si="336"/>
        <v>041</v>
      </c>
      <c r="D2365" t="s">
        <v>277</v>
      </c>
      <c r="E2365" t="str">
        <f t="shared" si="335"/>
        <v>01</v>
      </c>
      <c r="F2365" t="str">
        <f>"001"</f>
        <v>001</v>
      </c>
      <c r="G2365" t="str">
        <f>""</f>
        <v/>
      </c>
      <c r="H2365" t="s">
        <v>0</v>
      </c>
      <c r="I2365" t="s">
        <v>1723</v>
      </c>
      <c r="J2365" t="s">
        <v>4894</v>
      </c>
      <c r="K2365" t="str">
        <f t="shared" si="337"/>
        <v>11650</v>
      </c>
    </row>
    <row r="2366" spans="1:11" customFormat="1" x14ac:dyDescent="0.25">
      <c r="A2366" t="str">
        <f t="shared" si="330"/>
        <v>11</v>
      </c>
      <c r="B2366" t="s">
        <v>237</v>
      </c>
      <c r="C2366" t="str">
        <f t="shared" si="336"/>
        <v>041</v>
      </c>
      <c r="D2366" t="s">
        <v>277</v>
      </c>
      <c r="E2366" t="str">
        <f t="shared" si="335"/>
        <v>01</v>
      </c>
      <c r="F2366" t="str">
        <f>"002"</f>
        <v>002</v>
      </c>
      <c r="G2366" t="str">
        <f>""</f>
        <v/>
      </c>
      <c r="H2366" t="s">
        <v>3</v>
      </c>
      <c r="I2366" t="s">
        <v>1724</v>
      </c>
      <c r="J2366" t="s">
        <v>4895</v>
      </c>
      <c r="K2366" t="str">
        <f t="shared" si="337"/>
        <v>11650</v>
      </c>
    </row>
    <row r="2367" spans="1:11" customFormat="1" x14ac:dyDescent="0.25">
      <c r="A2367" t="str">
        <f t="shared" si="330"/>
        <v>11</v>
      </c>
      <c r="B2367" t="s">
        <v>237</v>
      </c>
      <c r="C2367" t="str">
        <f t="shared" si="336"/>
        <v>041</v>
      </c>
      <c r="D2367" t="s">
        <v>277</v>
      </c>
      <c r="E2367" t="str">
        <f t="shared" si="335"/>
        <v>01</v>
      </c>
      <c r="F2367" t="str">
        <f>"003"</f>
        <v>003</v>
      </c>
      <c r="G2367" t="str">
        <f>""</f>
        <v/>
      </c>
      <c r="H2367" t="s">
        <v>1</v>
      </c>
      <c r="I2367" t="s">
        <v>1725</v>
      </c>
      <c r="J2367" t="s">
        <v>4896</v>
      </c>
      <c r="K2367" t="str">
        <f t="shared" si="337"/>
        <v>11650</v>
      </c>
    </row>
    <row r="2368" spans="1:11" customFormat="1" x14ac:dyDescent="0.25">
      <c r="A2368" t="str">
        <f t="shared" si="330"/>
        <v>11</v>
      </c>
      <c r="B2368" t="s">
        <v>237</v>
      </c>
      <c r="C2368" t="str">
        <f t="shared" si="336"/>
        <v>041</v>
      </c>
      <c r="D2368" t="s">
        <v>277</v>
      </c>
      <c r="E2368" t="str">
        <f t="shared" si="335"/>
        <v>01</v>
      </c>
      <c r="F2368" t="str">
        <f>"003"</f>
        <v>003</v>
      </c>
      <c r="G2368" t="str">
        <f>""</f>
        <v/>
      </c>
      <c r="H2368" t="s">
        <v>0</v>
      </c>
      <c r="I2368" t="s">
        <v>1725</v>
      </c>
      <c r="J2368" t="s">
        <v>4896</v>
      </c>
      <c r="K2368" t="str">
        <f t="shared" si="337"/>
        <v>11650</v>
      </c>
    </row>
    <row r="2369" spans="1:11" customFormat="1" x14ac:dyDescent="0.25">
      <c r="A2369" t="str">
        <f t="shared" si="330"/>
        <v>11</v>
      </c>
      <c r="B2369" t="s">
        <v>237</v>
      </c>
      <c r="C2369" t="str">
        <f t="shared" si="336"/>
        <v>041</v>
      </c>
      <c r="D2369" t="s">
        <v>277</v>
      </c>
      <c r="E2369" t="str">
        <f t="shared" ref="E2369:E2379" si="338">"02"</f>
        <v>02</v>
      </c>
      <c r="F2369" t="str">
        <f>"001"</f>
        <v>001</v>
      </c>
      <c r="G2369" t="str">
        <f>""</f>
        <v/>
      </c>
      <c r="H2369" t="s">
        <v>1</v>
      </c>
      <c r="I2369" t="s">
        <v>1726</v>
      </c>
      <c r="J2369" t="s">
        <v>4897</v>
      </c>
      <c r="K2369" t="str">
        <f t="shared" si="337"/>
        <v>11650</v>
      </c>
    </row>
    <row r="2370" spans="1:11" customFormat="1" x14ac:dyDescent="0.25">
      <c r="A2370" t="str">
        <f t="shared" si="330"/>
        <v>11</v>
      </c>
      <c r="B2370" t="s">
        <v>237</v>
      </c>
      <c r="C2370" t="str">
        <f t="shared" si="336"/>
        <v>041</v>
      </c>
      <c r="D2370" t="s">
        <v>277</v>
      </c>
      <c r="E2370" t="str">
        <f t="shared" si="338"/>
        <v>02</v>
      </c>
      <c r="F2370" t="str">
        <f>"001"</f>
        <v>001</v>
      </c>
      <c r="G2370" t="str">
        <f>""</f>
        <v/>
      </c>
      <c r="H2370" t="s">
        <v>0</v>
      </c>
      <c r="I2370" t="s">
        <v>1726</v>
      </c>
      <c r="J2370" t="s">
        <v>4897</v>
      </c>
      <c r="K2370" t="str">
        <f t="shared" si="337"/>
        <v>11650</v>
      </c>
    </row>
    <row r="2371" spans="1:11" customFormat="1" x14ac:dyDescent="0.25">
      <c r="A2371" t="str">
        <f t="shared" si="330"/>
        <v>11</v>
      </c>
      <c r="B2371" t="s">
        <v>237</v>
      </c>
      <c r="C2371" t="str">
        <f t="shared" si="336"/>
        <v>041</v>
      </c>
      <c r="D2371" t="s">
        <v>277</v>
      </c>
      <c r="E2371" t="str">
        <f t="shared" si="338"/>
        <v>02</v>
      </c>
      <c r="F2371" t="str">
        <f>"002"</f>
        <v>002</v>
      </c>
      <c r="G2371" t="str">
        <f>""</f>
        <v/>
      </c>
      <c r="H2371" t="s">
        <v>1</v>
      </c>
      <c r="I2371" t="s">
        <v>1727</v>
      </c>
      <c r="J2371" t="s">
        <v>4898</v>
      </c>
      <c r="K2371" t="str">
        <f t="shared" si="337"/>
        <v>11650</v>
      </c>
    </row>
    <row r="2372" spans="1:11" customFormat="1" x14ac:dyDescent="0.25">
      <c r="A2372" t="str">
        <f t="shared" si="330"/>
        <v>11</v>
      </c>
      <c r="B2372" t="s">
        <v>237</v>
      </c>
      <c r="C2372" t="str">
        <f t="shared" si="336"/>
        <v>041</v>
      </c>
      <c r="D2372" t="s">
        <v>277</v>
      </c>
      <c r="E2372" t="str">
        <f t="shared" si="338"/>
        <v>02</v>
      </c>
      <c r="F2372" t="str">
        <f>"002"</f>
        <v>002</v>
      </c>
      <c r="G2372" t="str">
        <f>""</f>
        <v/>
      </c>
      <c r="H2372" t="s">
        <v>0</v>
      </c>
      <c r="I2372" t="s">
        <v>1727</v>
      </c>
      <c r="J2372" t="s">
        <v>4898</v>
      </c>
      <c r="K2372" t="str">
        <f t="shared" si="337"/>
        <v>11650</v>
      </c>
    </row>
    <row r="2373" spans="1:11" customFormat="1" x14ac:dyDescent="0.25">
      <c r="A2373" t="str">
        <f t="shared" si="330"/>
        <v>11</v>
      </c>
      <c r="B2373" t="s">
        <v>237</v>
      </c>
      <c r="C2373" t="str">
        <f t="shared" si="336"/>
        <v>041</v>
      </c>
      <c r="D2373" t="s">
        <v>277</v>
      </c>
      <c r="E2373" t="str">
        <f t="shared" si="338"/>
        <v>02</v>
      </c>
      <c r="F2373" t="str">
        <f>"003"</f>
        <v>003</v>
      </c>
      <c r="G2373" t="str">
        <f>""</f>
        <v/>
      </c>
      <c r="H2373" t="s">
        <v>3</v>
      </c>
      <c r="I2373" t="s">
        <v>1728</v>
      </c>
      <c r="J2373" t="s">
        <v>4899</v>
      </c>
      <c r="K2373" t="str">
        <f t="shared" si="337"/>
        <v>11650</v>
      </c>
    </row>
    <row r="2374" spans="1:11" customFormat="1" x14ac:dyDescent="0.25">
      <c r="A2374" t="str">
        <f t="shared" si="330"/>
        <v>11</v>
      </c>
      <c r="B2374" t="s">
        <v>237</v>
      </c>
      <c r="C2374" t="str">
        <f t="shared" si="336"/>
        <v>041</v>
      </c>
      <c r="D2374" t="s">
        <v>277</v>
      </c>
      <c r="E2374" t="str">
        <f t="shared" si="338"/>
        <v>02</v>
      </c>
      <c r="F2374" t="str">
        <f>"004"</f>
        <v>004</v>
      </c>
      <c r="G2374" t="str">
        <f>""</f>
        <v/>
      </c>
      <c r="H2374" t="s">
        <v>3</v>
      </c>
      <c r="I2374" t="s">
        <v>1729</v>
      </c>
      <c r="J2374" t="s">
        <v>4900</v>
      </c>
      <c r="K2374" t="str">
        <f t="shared" si="337"/>
        <v>11650</v>
      </c>
    </row>
    <row r="2375" spans="1:11" customFormat="1" x14ac:dyDescent="0.25">
      <c r="A2375" t="str">
        <f t="shared" si="330"/>
        <v>11</v>
      </c>
      <c r="B2375" t="s">
        <v>237</v>
      </c>
      <c r="C2375" t="str">
        <f t="shared" si="336"/>
        <v>041</v>
      </c>
      <c r="D2375" t="s">
        <v>277</v>
      </c>
      <c r="E2375" t="str">
        <f t="shared" si="338"/>
        <v>02</v>
      </c>
      <c r="F2375" t="str">
        <f>"005"</f>
        <v>005</v>
      </c>
      <c r="G2375" t="str">
        <f>""</f>
        <v/>
      </c>
      <c r="H2375" t="s">
        <v>3</v>
      </c>
      <c r="I2375" t="s">
        <v>1730</v>
      </c>
      <c r="J2375" t="s">
        <v>4901</v>
      </c>
      <c r="K2375" t="str">
        <f t="shared" si="337"/>
        <v>11650</v>
      </c>
    </row>
    <row r="2376" spans="1:11" customFormat="1" x14ac:dyDescent="0.25">
      <c r="A2376" t="str">
        <f t="shared" si="330"/>
        <v>11</v>
      </c>
      <c r="B2376" t="s">
        <v>237</v>
      </c>
      <c r="C2376" t="str">
        <f t="shared" si="336"/>
        <v>041</v>
      </c>
      <c r="D2376" t="s">
        <v>277</v>
      </c>
      <c r="E2376" t="str">
        <f t="shared" si="338"/>
        <v>02</v>
      </c>
      <c r="F2376" t="str">
        <f>"006"</f>
        <v>006</v>
      </c>
      <c r="G2376" t="str">
        <f>""</f>
        <v/>
      </c>
      <c r="H2376" t="s">
        <v>1</v>
      </c>
      <c r="I2376" t="s">
        <v>1731</v>
      </c>
      <c r="J2376" t="s">
        <v>4902</v>
      </c>
      <c r="K2376" t="str">
        <f t="shared" si="337"/>
        <v>11650</v>
      </c>
    </row>
    <row r="2377" spans="1:11" customFormat="1" x14ac:dyDescent="0.25">
      <c r="A2377" t="str">
        <f t="shared" si="330"/>
        <v>11</v>
      </c>
      <c r="B2377" t="s">
        <v>237</v>
      </c>
      <c r="C2377" t="str">
        <f t="shared" si="336"/>
        <v>041</v>
      </c>
      <c r="D2377" t="s">
        <v>277</v>
      </c>
      <c r="E2377" t="str">
        <f t="shared" si="338"/>
        <v>02</v>
      </c>
      <c r="F2377" t="str">
        <f>"006"</f>
        <v>006</v>
      </c>
      <c r="G2377" t="str">
        <f>""</f>
        <v/>
      </c>
      <c r="H2377" t="s">
        <v>0</v>
      </c>
      <c r="I2377" t="s">
        <v>1731</v>
      </c>
      <c r="J2377" t="s">
        <v>4902</v>
      </c>
      <c r="K2377" t="str">
        <f t="shared" si="337"/>
        <v>11650</v>
      </c>
    </row>
    <row r="2378" spans="1:11" customFormat="1" x14ac:dyDescent="0.25">
      <c r="A2378" t="str">
        <f t="shared" si="330"/>
        <v>11</v>
      </c>
      <c r="B2378" t="s">
        <v>237</v>
      </c>
      <c r="C2378" t="str">
        <f t="shared" si="336"/>
        <v>041</v>
      </c>
      <c r="D2378" t="s">
        <v>277</v>
      </c>
      <c r="E2378" t="str">
        <f t="shared" si="338"/>
        <v>02</v>
      </c>
      <c r="F2378" t="str">
        <f>"007"</f>
        <v>007</v>
      </c>
      <c r="G2378" t="str">
        <f>""</f>
        <v/>
      </c>
      <c r="H2378" t="s">
        <v>1</v>
      </c>
      <c r="I2378" t="s">
        <v>19</v>
      </c>
      <c r="J2378" t="s">
        <v>4447</v>
      </c>
      <c r="K2378" t="str">
        <f t="shared" si="337"/>
        <v>11650</v>
      </c>
    </row>
    <row r="2379" spans="1:11" customFormat="1" x14ac:dyDescent="0.25">
      <c r="A2379" t="str">
        <f t="shared" si="330"/>
        <v>11</v>
      </c>
      <c r="B2379" t="s">
        <v>237</v>
      </c>
      <c r="C2379" t="str">
        <f t="shared" si="336"/>
        <v>041</v>
      </c>
      <c r="D2379" t="s">
        <v>277</v>
      </c>
      <c r="E2379" t="str">
        <f t="shared" si="338"/>
        <v>02</v>
      </c>
      <c r="F2379" t="str">
        <f>"007"</f>
        <v>007</v>
      </c>
      <c r="G2379" t="str">
        <f>""</f>
        <v/>
      </c>
      <c r="H2379" t="s">
        <v>0</v>
      </c>
      <c r="I2379" t="s">
        <v>19</v>
      </c>
      <c r="J2379" t="s">
        <v>4447</v>
      </c>
      <c r="K2379" t="str">
        <f t="shared" si="337"/>
        <v>11650</v>
      </c>
    </row>
    <row r="2380" spans="1:11" customFormat="1" x14ac:dyDescent="0.25">
      <c r="A2380" t="str">
        <f t="shared" si="330"/>
        <v>11</v>
      </c>
      <c r="B2380" t="s">
        <v>237</v>
      </c>
      <c r="C2380" t="str">
        <f>"042"</f>
        <v>042</v>
      </c>
      <c r="D2380" t="s">
        <v>278</v>
      </c>
      <c r="E2380" t="str">
        <f t="shared" ref="E2380:E2407" si="339">"01"</f>
        <v>01</v>
      </c>
      <c r="F2380" t="str">
        <f>"001"</f>
        <v>001</v>
      </c>
      <c r="G2380" t="str">
        <f>""</f>
        <v/>
      </c>
      <c r="H2380" t="s">
        <v>1</v>
      </c>
      <c r="I2380" t="s">
        <v>1732</v>
      </c>
      <c r="J2380" t="s">
        <v>4903</v>
      </c>
      <c r="K2380" t="str">
        <f>"11688"</f>
        <v>11688</v>
      </c>
    </row>
    <row r="2381" spans="1:11" customFormat="1" x14ac:dyDescent="0.25">
      <c r="A2381" t="str">
        <f t="shared" si="330"/>
        <v>11</v>
      </c>
      <c r="B2381" t="s">
        <v>237</v>
      </c>
      <c r="C2381" t="str">
        <f>"042"</f>
        <v>042</v>
      </c>
      <c r="D2381" t="s">
        <v>278</v>
      </c>
      <c r="E2381" t="str">
        <f t="shared" si="339"/>
        <v>01</v>
      </c>
      <c r="F2381" t="str">
        <f>"001"</f>
        <v>001</v>
      </c>
      <c r="G2381" t="str">
        <f>""</f>
        <v/>
      </c>
      <c r="H2381" t="s">
        <v>0</v>
      </c>
      <c r="I2381" t="s">
        <v>1732</v>
      </c>
      <c r="J2381" t="s">
        <v>4903</v>
      </c>
      <c r="K2381" t="str">
        <f>"11688"</f>
        <v>11688</v>
      </c>
    </row>
    <row r="2382" spans="1:11" customFormat="1" x14ac:dyDescent="0.25">
      <c r="A2382" t="str">
        <f t="shared" si="330"/>
        <v>11</v>
      </c>
      <c r="B2382" t="s">
        <v>237</v>
      </c>
      <c r="C2382" t="str">
        <f t="shared" ref="C2382:C2390" si="340">"901"</f>
        <v>901</v>
      </c>
      <c r="D2382" t="s">
        <v>279</v>
      </c>
      <c r="E2382" t="str">
        <f t="shared" si="339"/>
        <v>01</v>
      </c>
      <c r="F2382" t="str">
        <f>"001"</f>
        <v>001</v>
      </c>
      <c r="G2382" t="str">
        <f>""</f>
        <v/>
      </c>
      <c r="H2382" t="s">
        <v>1</v>
      </c>
      <c r="I2382" t="s">
        <v>23</v>
      </c>
      <c r="J2382" t="s">
        <v>4904</v>
      </c>
      <c r="K2382" t="str">
        <f t="shared" ref="K2382:K2390" si="341">"11190"</f>
        <v>11190</v>
      </c>
    </row>
    <row r="2383" spans="1:11" customFormat="1" x14ac:dyDescent="0.25">
      <c r="A2383" t="str">
        <f t="shared" si="330"/>
        <v>11</v>
      </c>
      <c r="B2383" t="s">
        <v>237</v>
      </c>
      <c r="C2383" t="str">
        <f t="shared" si="340"/>
        <v>901</v>
      </c>
      <c r="D2383" t="s">
        <v>279</v>
      </c>
      <c r="E2383" t="str">
        <f t="shared" si="339"/>
        <v>01</v>
      </c>
      <c r="F2383" t="str">
        <f>"001"</f>
        <v>001</v>
      </c>
      <c r="G2383" t="str">
        <f>""</f>
        <v/>
      </c>
      <c r="H2383" t="s">
        <v>0</v>
      </c>
      <c r="I2383" t="s">
        <v>23</v>
      </c>
      <c r="J2383" t="s">
        <v>4904</v>
      </c>
      <c r="K2383" t="str">
        <f t="shared" si="341"/>
        <v>11190</v>
      </c>
    </row>
    <row r="2384" spans="1:11" customFormat="1" x14ac:dyDescent="0.25">
      <c r="A2384" t="str">
        <f t="shared" si="330"/>
        <v>11</v>
      </c>
      <c r="B2384" t="s">
        <v>237</v>
      </c>
      <c r="C2384" t="str">
        <f t="shared" si="340"/>
        <v>901</v>
      </c>
      <c r="D2384" t="s">
        <v>279</v>
      </c>
      <c r="E2384" t="str">
        <f t="shared" si="339"/>
        <v>01</v>
      </c>
      <c r="F2384" t="str">
        <f>"003"</f>
        <v>003</v>
      </c>
      <c r="G2384" t="str">
        <f>""</f>
        <v/>
      </c>
      <c r="H2384" t="s">
        <v>3</v>
      </c>
      <c r="I2384" t="s">
        <v>1733</v>
      </c>
      <c r="J2384" t="s">
        <v>4905</v>
      </c>
      <c r="K2384" t="str">
        <f t="shared" si="341"/>
        <v>11190</v>
      </c>
    </row>
    <row r="2385" spans="1:11" customFormat="1" x14ac:dyDescent="0.25">
      <c r="A2385" t="str">
        <f t="shared" si="330"/>
        <v>11</v>
      </c>
      <c r="B2385" t="s">
        <v>237</v>
      </c>
      <c r="C2385" t="str">
        <f t="shared" si="340"/>
        <v>901</v>
      </c>
      <c r="D2385" t="s">
        <v>279</v>
      </c>
      <c r="E2385" t="str">
        <f t="shared" si="339"/>
        <v>01</v>
      </c>
      <c r="F2385" t="str">
        <f>"004"</f>
        <v>004</v>
      </c>
      <c r="G2385" t="str">
        <f>""</f>
        <v/>
      </c>
      <c r="H2385" t="s">
        <v>1</v>
      </c>
      <c r="I2385" t="s">
        <v>1734</v>
      </c>
      <c r="J2385" t="s">
        <v>4906</v>
      </c>
      <c r="K2385" t="str">
        <f t="shared" si="341"/>
        <v>11190</v>
      </c>
    </row>
    <row r="2386" spans="1:11" customFormat="1" x14ac:dyDescent="0.25">
      <c r="A2386" t="str">
        <f t="shared" si="330"/>
        <v>11</v>
      </c>
      <c r="B2386" t="s">
        <v>237</v>
      </c>
      <c r="C2386" t="str">
        <f t="shared" si="340"/>
        <v>901</v>
      </c>
      <c r="D2386" t="s">
        <v>279</v>
      </c>
      <c r="E2386" t="str">
        <f t="shared" si="339"/>
        <v>01</v>
      </c>
      <c r="F2386" t="str">
        <f>"004"</f>
        <v>004</v>
      </c>
      <c r="G2386" t="str">
        <f>""</f>
        <v/>
      </c>
      <c r="H2386" t="s">
        <v>0</v>
      </c>
      <c r="I2386" t="s">
        <v>1734</v>
      </c>
      <c r="J2386" t="s">
        <v>4906</v>
      </c>
      <c r="K2386" t="str">
        <f t="shared" si="341"/>
        <v>11190</v>
      </c>
    </row>
    <row r="2387" spans="1:11" customFormat="1" x14ac:dyDescent="0.25">
      <c r="A2387" t="str">
        <f t="shared" si="330"/>
        <v>11</v>
      </c>
      <c r="B2387" t="s">
        <v>237</v>
      </c>
      <c r="C2387" t="str">
        <f t="shared" si="340"/>
        <v>901</v>
      </c>
      <c r="D2387" t="s">
        <v>279</v>
      </c>
      <c r="E2387" t="str">
        <f t="shared" si="339"/>
        <v>01</v>
      </c>
      <c r="F2387" t="str">
        <f>"005"</f>
        <v>005</v>
      </c>
      <c r="G2387" t="str">
        <f>""</f>
        <v/>
      </c>
      <c r="H2387" t="s">
        <v>3</v>
      </c>
      <c r="I2387" t="s">
        <v>1733</v>
      </c>
      <c r="J2387" t="s">
        <v>4905</v>
      </c>
      <c r="K2387" t="str">
        <f t="shared" si="341"/>
        <v>11190</v>
      </c>
    </row>
    <row r="2388" spans="1:11" customFormat="1" x14ac:dyDescent="0.25">
      <c r="A2388" t="str">
        <f t="shared" ref="A2388:A2398" si="342">"11"</f>
        <v>11</v>
      </c>
      <c r="B2388" t="s">
        <v>237</v>
      </c>
      <c r="C2388" t="str">
        <f t="shared" si="340"/>
        <v>901</v>
      </c>
      <c r="D2388" t="s">
        <v>279</v>
      </c>
      <c r="E2388" t="str">
        <f t="shared" si="339"/>
        <v>01</v>
      </c>
      <c r="F2388" t="str">
        <f>"006"</f>
        <v>006</v>
      </c>
      <c r="G2388" t="str">
        <f>""</f>
        <v/>
      </c>
      <c r="H2388" t="s">
        <v>3</v>
      </c>
      <c r="I2388" t="s">
        <v>1735</v>
      </c>
      <c r="J2388" t="s">
        <v>4907</v>
      </c>
      <c r="K2388" t="str">
        <f t="shared" si="341"/>
        <v>11190</v>
      </c>
    </row>
    <row r="2389" spans="1:11" customFormat="1" x14ac:dyDescent="0.25">
      <c r="A2389" t="str">
        <f t="shared" si="342"/>
        <v>11</v>
      </c>
      <c r="B2389" t="s">
        <v>237</v>
      </c>
      <c r="C2389" t="str">
        <f t="shared" si="340"/>
        <v>901</v>
      </c>
      <c r="D2389" t="s">
        <v>279</v>
      </c>
      <c r="E2389" t="str">
        <f t="shared" si="339"/>
        <v>01</v>
      </c>
      <c r="F2389" t="str">
        <f>"007"</f>
        <v>007</v>
      </c>
      <c r="G2389" t="str">
        <f>""</f>
        <v/>
      </c>
      <c r="H2389" t="s">
        <v>1</v>
      </c>
      <c r="I2389" t="s">
        <v>1736</v>
      </c>
      <c r="J2389" t="s">
        <v>4908</v>
      </c>
      <c r="K2389" t="str">
        <f t="shared" si="341"/>
        <v>11190</v>
      </c>
    </row>
    <row r="2390" spans="1:11" customFormat="1" x14ac:dyDescent="0.25">
      <c r="A2390" t="str">
        <f t="shared" si="342"/>
        <v>11</v>
      </c>
      <c r="B2390" t="s">
        <v>237</v>
      </c>
      <c r="C2390" t="str">
        <f t="shared" si="340"/>
        <v>901</v>
      </c>
      <c r="D2390" t="s">
        <v>279</v>
      </c>
      <c r="E2390" t="str">
        <f t="shared" si="339"/>
        <v>01</v>
      </c>
      <c r="F2390" t="str">
        <f>"007"</f>
        <v>007</v>
      </c>
      <c r="G2390" t="str">
        <f>""</f>
        <v/>
      </c>
      <c r="H2390" t="s">
        <v>0</v>
      </c>
      <c r="I2390" t="s">
        <v>1736</v>
      </c>
      <c r="J2390" t="s">
        <v>4908</v>
      </c>
      <c r="K2390" t="str">
        <f t="shared" si="341"/>
        <v>11190</v>
      </c>
    </row>
    <row r="2391" spans="1:11" customFormat="1" x14ac:dyDescent="0.25">
      <c r="A2391" t="str">
        <f t="shared" si="342"/>
        <v>11</v>
      </c>
      <c r="B2391" t="s">
        <v>237</v>
      </c>
      <c r="C2391" t="str">
        <f>"902"</f>
        <v>902</v>
      </c>
      <c r="D2391" t="s">
        <v>280</v>
      </c>
      <c r="E2391" t="str">
        <f t="shared" si="339"/>
        <v>01</v>
      </c>
      <c r="F2391" t="str">
        <f>"001"</f>
        <v>001</v>
      </c>
      <c r="G2391" t="str">
        <f>""</f>
        <v/>
      </c>
      <c r="H2391" t="s">
        <v>1</v>
      </c>
      <c r="I2391" t="s">
        <v>1737</v>
      </c>
      <c r="J2391" t="s">
        <v>4909</v>
      </c>
      <c r="K2391" t="str">
        <f>"11580"</f>
        <v>11580</v>
      </c>
    </row>
    <row r="2392" spans="1:11" customFormat="1" x14ac:dyDescent="0.25">
      <c r="A2392" t="str">
        <f t="shared" si="342"/>
        <v>11</v>
      </c>
      <c r="B2392" t="s">
        <v>237</v>
      </c>
      <c r="C2392" t="str">
        <f>"902"</f>
        <v>902</v>
      </c>
      <c r="D2392" t="s">
        <v>280</v>
      </c>
      <c r="E2392" t="str">
        <f t="shared" si="339"/>
        <v>01</v>
      </c>
      <c r="F2392" t="str">
        <f>"001"</f>
        <v>001</v>
      </c>
      <c r="G2392" t="str">
        <f>""</f>
        <v/>
      </c>
      <c r="H2392" t="s">
        <v>0</v>
      </c>
      <c r="I2392" t="s">
        <v>1737</v>
      </c>
      <c r="J2392" t="s">
        <v>4909</v>
      </c>
      <c r="K2392" t="str">
        <f>"11580"</f>
        <v>11580</v>
      </c>
    </row>
    <row r="2393" spans="1:11" customFormat="1" x14ac:dyDescent="0.25">
      <c r="A2393" t="str">
        <f t="shared" si="342"/>
        <v>11</v>
      </c>
      <c r="B2393" t="s">
        <v>237</v>
      </c>
      <c r="C2393" t="str">
        <f>"902"</f>
        <v>902</v>
      </c>
      <c r="D2393" t="s">
        <v>280</v>
      </c>
      <c r="E2393" t="str">
        <f t="shared" si="339"/>
        <v>01</v>
      </c>
      <c r="F2393" t="str">
        <f>"002"</f>
        <v>002</v>
      </c>
      <c r="G2393" t="str">
        <f>""</f>
        <v/>
      </c>
      <c r="H2393" t="s">
        <v>1</v>
      </c>
      <c r="I2393" t="s">
        <v>1737</v>
      </c>
      <c r="J2393" t="s">
        <v>4909</v>
      </c>
      <c r="K2393" t="str">
        <f>"11580"</f>
        <v>11580</v>
      </c>
    </row>
    <row r="2394" spans="1:11" customFormat="1" x14ac:dyDescent="0.25">
      <c r="A2394" t="str">
        <f t="shared" si="342"/>
        <v>11</v>
      </c>
      <c r="B2394" t="s">
        <v>237</v>
      </c>
      <c r="C2394" t="str">
        <f>"902"</f>
        <v>902</v>
      </c>
      <c r="D2394" t="s">
        <v>280</v>
      </c>
      <c r="E2394" t="str">
        <f t="shared" si="339"/>
        <v>01</v>
      </c>
      <c r="F2394" t="str">
        <f>"002"</f>
        <v>002</v>
      </c>
      <c r="G2394" t="str">
        <f>""</f>
        <v/>
      </c>
      <c r="H2394" t="s">
        <v>0</v>
      </c>
      <c r="I2394" t="s">
        <v>1737</v>
      </c>
      <c r="J2394" t="s">
        <v>4909</v>
      </c>
      <c r="K2394" t="str">
        <f>"11580"</f>
        <v>11580</v>
      </c>
    </row>
    <row r="2395" spans="1:11" customFormat="1" x14ac:dyDescent="0.25">
      <c r="A2395" t="str">
        <f t="shared" si="342"/>
        <v>11</v>
      </c>
      <c r="B2395" t="s">
        <v>237</v>
      </c>
      <c r="C2395" t="str">
        <f>"902"</f>
        <v>902</v>
      </c>
      <c r="D2395" t="s">
        <v>280</v>
      </c>
      <c r="E2395" t="str">
        <f t="shared" si="339"/>
        <v>01</v>
      </c>
      <c r="F2395" t="str">
        <f>"003"</f>
        <v>003</v>
      </c>
      <c r="G2395" t="str">
        <f>""</f>
        <v/>
      </c>
      <c r="H2395" t="s">
        <v>3</v>
      </c>
      <c r="I2395" t="s">
        <v>1737</v>
      </c>
      <c r="J2395" t="s">
        <v>4909</v>
      </c>
      <c r="K2395" t="str">
        <f>"11580"</f>
        <v>11580</v>
      </c>
    </row>
    <row r="2396" spans="1:11" customFormat="1" x14ac:dyDescent="0.25">
      <c r="A2396" t="str">
        <f t="shared" si="342"/>
        <v>11</v>
      </c>
      <c r="B2396" t="s">
        <v>237</v>
      </c>
      <c r="C2396" t="str">
        <f>"903"</f>
        <v>903</v>
      </c>
      <c r="D2396" t="s">
        <v>281</v>
      </c>
      <c r="E2396" t="str">
        <f t="shared" si="339"/>
        <v>01</v>
      </c>
      <c r="F2396" t="str">
        <f>"001"</f>
        <v>001</v>
      </c>
      <c r="G2396" t="str">
        <f>""</f>
        <v/>
      </c>
      <c r="H2396" t="s">
        <v>1</v>
      </c>
      <c r="I2396" t="s">
        <v>1738</v>
      </c>
      <c r="J2396" t="s">
        <v>4910</v>
      </c>
      <c r="K2396" t="str">
        <f>"11340"</f>
        <v>11340</v>
      </c>
    </row>
    <row r="2397" spans="1:11" customFormat="1" x14ac:dyDescent="0.25">
      <c r="A2397" t="str">
        <f t="shared" si="342"/>
        <v>11</v>
      </c>
      <c r="B2397" t="s">
        <v>237</v>
      </c>
      <c r="C2397" t="str">
        <f>"903"</f>
        <v>903</v>
      </c>
      <c r="D2397" t="s">
        <v>281</v>
      </c>
      <c r="E2397" t="str">
        <f t="shared" si="339"/>
        <v>01</v>
      </c>
      <c r="F2397" t="str">
        <f>"001"</f>
        <v>001</v>
      </c>
      <c r="G2397" t="str">
        <f>""</f>
        <v/>
      </c>
      <c r="H2397" t="s">
        <v>0</v>
      </c>
      <c r="I2397" t="s">
        <v>1738</v>
      </c>
      <c r="J2397" t="s">
        <v>4910</v>
      </c>
      <c r="K2397" t="str">
        <f>"11340"</f>
        <v>11340</v>
      </c>
    </row>
    <row r="2398" spans="1:11" customFormat="1" x14ac:dyDescent="0.25">
      <c r="A2398" t="str">
        <f t="shared" si="342"/>
        <v>11</v>
      </c>
      <c r="B2398" t="s">
        <v>237</v>
      </c>
      <c r="C2398" t="str">
        <f>"903"</f>
        <v>903</v>
      </c>
      <c r="D2398" t="s">
        <v>281</v>
      </c>
      <c r="E2398" t="str">
        <f t="shared" si="339"/>
        <v>01</v>
      </c>
      <c r="F2398" t="str">
        <f>"002"</f>
        <v>002</v>
      </c>
      <c r="G2398" t="str">
        <f>""</f>
        <v/>
      </c>
      <c r="H2398" t="s">
        <v>3</v>
      </c>
      <c r="I2398" t="s">
        <v>1738</v>
      </c>
      <c r="J2398" t="s">
        <v>4911</v>
      </c>
      <c r="K2398" t="str">
        <f>"11340"</f>
        <v>11340</v>
      </c>
    </row>
    <row r="2399" spans="1:11" customFormat="1" x14ac:dyDescent="0.25">
      <c r="A2399" t="str">
        <f t="shared" ref="A2399:A2462" si="343">"14"</f>
        <v>14</v>
      </c>
      <c r="B2399" t="s">
        <v>282</v>
      </c>
      <c r="C2399" t="str">
        <f>"001"</f>
        <v>001</v>
      </c>
      <c r="D2399" t="s">
        <v>283</v>
      </c>
      <c r="E2399" t="str">
        <f t="shared" si="339"/>
        <v>01</v>
      </c>
      <c r="F2399" t="str">
        <f>"001"</f>
        <v>001</v>
      </c>
      <c r="G2399" t="str">
        <f>""</f>
        <v/>
      </c>
      <c r="H2399" t="s">
        <v>1</v>
      </c>
      <c r="I2399" t="s">
        <v>1739</v>
      </c>
      <c r="J2399" t="s">
        <v>4912</v>
      </c>
      <c r="K2399" t="str">
        <f>"14430"</f>
        <v>14430</v>
      </c>
    </row>
    <row r="2400" spans="1:11" customFormat="1" x14ac:dyDescent="0.25">
      <c r="A2400" t="str">
        <f t="shared" si="343"/>
        <v>14</v>
      </c>
      <c r="B2400" t="s">
        <v>282</v>
      </c>
      <c r="C2400" t="str">
        <f>"001"</f>
        <v>001</v>
      </c>
      <c r="D2400" t="s">
        <v>283</v>
      </c>
      <c r="E2400" t="str">
        <f t="shared" si="339"/>
        <v>01</v>
      </c>
      <c r="F2400" t="str">
        <f>"001"</f>
        <v>001</v>
      </c>
      <c r="G2400" t="str">
        <f>""</f>
        <v/>
      </c>
      <c r="H2400" t="s">
        <v>0</v>
      </c>
      <c r="I2400" t="s">
        <v>1739</v>
      </c>
      <c r="J2400" t="s">
        <v>4912</v>
      </c>
      <c r="K2400" t="str">
        <f>"14430"</f>
        <v>14430</v>
      </c>
    </row>
    <row r="2401" spans="1:11" customFormat="1" x14ac:dyDescent="0.25">
      <c r="A2401" t="str">
        <f t="shared" si="343"/>
        <v>14</v>
      </c>
      <c r="B2401" t="s">
        <v>282</v>
      </c>
      <c r="C2401" t="str">
        <f>"001"</f>
        <v>001</v>
      </c>
      <c r="D2401" t="s">
        <v>283</v>
      </c>
      <c r="E2401" t="str">
        <f t="shared" si="339"/>
        <v>01</v>
      </c>
      <c r="F2401" t="str">
        <f>"002"</f>
        <v>002</v>
      </c>
      <c r="G2401" t="str">
        <f>""</f>
        <v/>
      </c>
      <c r="H2401" t="s">
        <v>3</v>
      </c>
      <c r="I2401" t="s">
        <v>79</v>
      </c>
      <c r="J2401" t="s">
        <v>4913</v>
      </c>
      <c r="K2401" t="str">
        <f>"14430"</f>
        <v>14430</v>
      </c>
    </row>
    <row r="2402" spans="1:11" customFormat="1" x14ac:dyDescent="0.25">
      <c r="A2402" t="str">
        <f t="shared" si="343"/>
        <v>14</v>
      </c>
      <c r="B2402" t="s">
        <v>282</v>
      </c>
      <c r="C2402" t="str">
        <f>"001"</f>
        <v>001</v>
      </c>
      <c r="D2402" t="s">
        <v>283</v>
      </c>
      <c r="E2402" t="str">
        <f t="shared" si="339"/>
        <v>01</v>
      </c>
      <c r="F2402" t="str">
        <f>"003"</f>
        <v>003</v>
      </c>
      <c r="G2402" t="str">
        <f>"01"</f>
        <v>01</v>
      </c>
      <c r="H2402" t="s">
        <v>1</v>
      </c>
      <c r="I2402" t="s">
        <v>1740</v>
      </c>
      <c r="J2402" t="s">
        <v>4914</v>
      </c>
      <c r="K2402" t="str">
        <f>"14430"</f>
        <v>14430</v>
      </c>
    </row>
    <row r="2403" spans="1:11" customFormat="1" x14ac:dyDescent="0.25">
      <c r="A2403" t="str">
        <f t="shared" si="343"/>
        <v>14</v>
      </c>
      <c r="B2403" t="s">
        <v>282</v>
      </c>
      <c r="C2403" t="str">
        <f>"001"</f>
        <v>001</v>
      </c>
      <c r="D2403" t="s">
        <v>283</v>
      </c>
      <c r="E2403" t="str">
        <f t="shared" si="339"/>
        <v>01</v>
      </c>
      <c r="F2403" t="str">
        <f>"003"</f>
        <v>003</v>
      </c>
      <c r="G2403" t="str">
        <f>"02"</f>
        <v>02</v>
      </c>
      <c r="H2403" t="s">
        <v>0</v>
      </c>
      <c r="I2403" t="s">
        <v>1741</v>
      </c>
      <c r="J2403" t="s">
        <v>4915</v>
      </c>
      <c r="K2403" t="str">
        <f>"14439"</f>
        <v>14439</v>
      </c>
    </row>
    <row r="2404" spans="1:11" customFormat="1" x14ac:dyDescent="0.25">
      <c r="A2404" t="str">
        <f t="shared" si="343"/>
        <v>14</v>
      </c>
      <c r="B2404" t="s">
        <v>282</v>
      </c>
      <c r="C2404" t="str">
        <f t="shared" ref="C2404:C2420" si="344">"002"</f>
        <v>002</v>
      </c>
      <c r="D2404" t="s">
        <v>284</v>
      </c>
      <c r="E2404" t="str">
        <f t="shared" si="339"/>
        <v>01</v>
      </c>
      <c r="F2404" t="str">
        <f>"001"</f>
        <v>001</v>
      </c>
      <c r="G2404" t="str">
        <f>""</f>
        <v/>
      </c>
      <c r="H2404" t="s">
        <v>3</v>
      </c>
      <c r="I2404" t="s">
        <v>1742</v>
      </c>
      <c r="J2404" t="s">
        <v>4916</v>
      </c>
      <c r="K2404" t="str">
        <f t="shared" ref="K2404:K2420" si="345">"14920"</f>
        <v>14920</v>
      </c>
    </row>
    <row r="2405" spans="1:11" customFormat="1" x14ac:dyDescent="0.25">
      <c r="A2405" t="str">
        <f t="shared" si="343"/>
        <v>14</v>
      </c>
      <c r="B2405" t="s">
        <v>282</v>
      </c>
      <c r="C2405" t="str">
        <f t="shared" si="344"/>
        <v>002</v>
      </c>
      <c r="D2405" t="s">
        <v>284</v>
      </c>
      <c r="E2405" t="str">
        <f t="shared" si="339"/>
        <v>01</v>
      </c>
      <c r="F2405" t="str">
        <f>"002"</f>
        <v>002</v>
      </c>
      <c r="G2405" t="str">
        <f>""</f>
        <v/>
      </c>
      <c r="H2405" t="s">
        <v>3</v>
      </c>
      <c r="I2405" t="s">
        <v>1743</v>
      </c>
      <c r="J2405" t="s">
        <v>4917</v>
      </c>
      <c r="K2405" t="str">
        <f t="shared" si="345"/>
        <v>14920</v>
      </c>
    </row>
    <row r="2406" spans="1:11" customFormat="1" x14ac:dyDescent="0.25">
      <c r="A2406" t="str">
        <f t="shared" si="343"/>
        <v>14</v>
      </c>
      <c r="B2406" t="s">
        <v>282</v>
      </c>
      <c r="C2406" t="str">
        <f t="shared" si="344"/>
        <v>002</v>
      </c>
      <c r="D2406" t="s">
        <v>284</v>
      </c>
      <c r="E2406" t="str">
        <f t="shared" si="339"/>
        <v>01</v>
      </c>
      <c r="F2406" t="str">
        <f>"003"</f>
        <v>003</v>
      </c>
      <c r="G2406" t="str">
        <f>""</f>
        <v/>
      </c>
      <c r="H2406" t="s">
        <v>1</v>
      </c>
      <c r="I2406" t="s">
        <v>1744</v>
      </c>
      <c r="J2406" t="s">
        <v>4918</v>
      </c>
      <c r="K2406" t="str">
        <f t="shared" si="345"/>
        <v>14920</v>
      </c>
    </row>
    <row r="2407" spans="1:11" customFormat="1" x14ac:dyDescent="0.25">
      <c r="A2407" t="str">
        <f t="shared" si="343"/>
        <v>14</v>
      </c>
      <c r="B2407" t="s">
        <v>282</v>
      </c>
      <c r="C2407" t="str">
        <f t="shared" si="344"/>
        <v>002</v>
      </c>
      <c r="D2407" t="s">
        <v>284</v>
      </c>
      <c r="E2407" t="str">
        <f t="shared" si="339"/>
        <v>01</v>
      </c>
      <c r="F2407" t="str">
        <f>"003"</f>
        <v>003</v>
      </c>
      <c r="G2407" t="str">
        <f>""</f>
        <v/>
      </c>
      <c r="H2407" t="s">
        <v>0</v>
      </c>
      <c r="I2407" t="s">
        <v>1744</v>
      </c>
      <c r="J2407" t="s">
        <v>4918</v>
      </c>
      <c r="K2407" t="str">
        <f t="shared" si="345"/>
        <v>14920</v>
      </c>
    </row>
    <row r="2408" spans="1:11" customFormat="1" x14ac:dyDescent="0.25">
      <c r="A2408" t="str">
        <f t="shared" si="343"/>
        <v>14</v>
      </c>
      <c r="B2408" t="s">
        <v>282</v>
      </c>
      <c r="C2408" t="str">
        <f t="shared" si="344"/>
        <v>002</v>
      </c>
      <c r="D2408" t="s">
        <v>284</v>
      </c>
      <c r="E2408" t="str">
        <f>"02"</f>
        <v>02</v>
      </c>
      <c r="F2408" t="str">
        <f>"001"</f>
        <v>001</v>
      </c>
      <c r="G2408" t="str">
        <f>""</f>
        <v/>
      </c>
      <c r="H2408" t="s">
        <v>3</v>
      </c>
      <c r="I2408" t="s">
        <v>1745</v>
      </c>
      <c r="J2408" t="s">
        <v>4919</v>
      </c>
      <c r="K2408" t="str">
        <f t="shared" si="345"/>
        <v>14920</v>
      </c>
    </row>
    <row r="2409" spans="1:11" customFormat="1" x14ac:dyDescent="0.25">
      <c r="A2409" t="str">
        <f t="shared" si="343"/>
        <v>14</v>
      </c>
      <c r="B2409" t="s">
        <v>282</v>
      </c>
      <c r="C2409" t="str">
        <f t="shared" si="344"/>
        <v>002</v>
      </c>
      <c r="D2409" t="s">
        <v>284</v>
      </c>
      <c r="E2409" t="str">
        <f>"02"</f>
        <v>02</v>
      </c>
      <c r="F2409" t="str">
        <f>"002"</f>
        <v>002</v>
      </c>
      <c r="G2409" t="str">
        <f>""</f>
        <v/>
      </c>
      <c r="H2409" t="s">
        <v>3</v>
      </c>
      <c r="I2409" t="s">
        <v>1746</v>
      </c>
      <c r="J2409" t="s">
        <v>4920</v>
      </c>
      <c r="K2409" t="str">
        <f t="shared" si="345"/>
        <v>14920</v>
      </c>
    </row>
    <row r="2410" spans="1:11" customFormat="1" x14ac:dyDescent="0.25">
      <c r="A2410" t="str">
        <f t="shared" si="343"/>
        <v>14</v>
      </c>
      <c r="B2410" t="s">
        <v>282</v>
      </c>
      <c r="C2410" t="str">
        <f t="shared" si="344"/>
        <v>002</v>
      </c>
      <c r="D2410" t="s">
        <v>284</v>
      </c>
      <c r="E2410" t="str">
        <f>"02"</f>
        <v>02</v>
      </c>
      <c r="F2410" t="str">
        <f>"003"</f>
        <v>003</v>
      </c>
      <c r="G2410" t="str">
        <f>""</f>
        <v/>
      </c>
      <c r="H2410" t="s">
        <v>1</v>
      </c>
      <c r="I2410" t="s">
        <v>120</v>
      </c>
      <c r="J2410" t="s">
        <v>4921</v>
      </c>
      <c r="K2410" t="str">
        <f t="shared" si="345"/>
        <v>14920</v>
      </c>
    </row>
    <row r="2411" spans="1:11" customFormat="1" x14ac:dyDescent="0.25">
      <c r="A2411" t="str">
        <f t="shared" si="343"/>
        <v>14</v>
      </c>
      <c r="B2411" t="s">
        <v>282</v>
      </c>
      <c r="C2411" t="str">
        <f t="shared" si="344"/>
        <v>002</v>
      </c>
      <c r="D2411" t="s">
        <v>284</v>
      </c>
      <c r="E2411" t="str">
        <f>"02"</f>
        <v>02</v>
      </c>
      <c r="F2411" t="str">
        <f>"003"</f>
        <v>003</v>
      </c>
      <c r="G2411" t="str">
        <f>""</f>
        <v/>
      </c>
      <c r="H2411" t="s">
        <v>0</v>
      </c>
      <c r="I2411" t="s">
        <v>120</v>
      </c>
      <c r="J2411" t="s">
        <v>4921</v>
      </c>
      <c r="K2411" t="str">
        <f t="shared" si="345"/>
        <v>14920</v>
      </c>
    </row>
    <row r="2412" spans="1:11" customFormat="1" x14ac:dyDescent="0.25">
      <c r="A2412" t="str">
        <f t="shared" si="343"/>
        <v>14</v>
      </c>
      <c r="B2412" t="s">
        <v>282</v>
      </c>
      <c r="C2412" t="str">
        <f t="shared" si="344"/>
        <v>002</v>
      </c>
      <c r="D2412" t="s">
        <v>284</v>
      </c>
      <c r="E2412" t="str">
        <f>"02"</f>
        <v>02</v>
      </c>
      <c r="F2412" t="str">
        <f>"004"</f>
        <v>004</v>
      </c>
      <c r="G2412" t="str">
        <f>""</f>
        <v/>
      </c>
      <c r="H2412" t="s">
        <v>3</v>
      </c>
      <c r="I2412" t="s">
        <v>1747</v>
      </c>
      <c r="J2412" t="s">
        <v>4922</v>
      </c>
      <c r="K2412" t="str">
        <f t="shared" si="345"/>
        <v>14920</v>
      </c>
    </row>
    <row r="2413" spans="1:11" customFormat="1" x14ac:dyDescent="0.25">
      <c r="A2413" t="str">
        <f t="shared" si="343"/>
        <v>14</v>
      </c>
      <c r="B2413" t="s">
        <v>282</v>
      </c>
      <c r="C2413" t="str">
        <f t="shared" si="344"/>
        <v>002</v>
      </c>
      <c r="D2413" t="s">
        <v>284</v>
      </c>
      <c r="E2413" t="str">
        <f t="shared" ref="E2413:E2420" si="346">"03"</f>
        <v>03</v>
      </c>
      <c r="F2413" t="str">
        <f>"001"</f>
        <v>001</v>
      </c>
      <c r="G2413" t="str">
        <f>""</f>
        <v/>
      </c>
      <c r="H2413" t="s">
        <v>1</v>
      </c>
      <c r="I2413" t="s">
        <v>1748</v>
      </c>
      <c r="J2413" t="s">
        <v>4923</v>
      </c>
      <c r="K2413" t="str">
        <f t="shared" si="345"/>
        <v>14920</v>
      </c>
    </row>
    <row r="2414" spans="1:11" customFormat="1" x14ac:dyDescent="0.25">
      <c r="A2414" t="str">
        <f t="shared" si="343"/>
        <v>14</v>
      </c>
      <c r="B2414" t="s">
        <v>282</v>
      </c>
      <c r="C2414" t="str">
        <f t="shared" si="344"/>
        <v>002</v>
      </c>
      <c r="D2414" t="s">
        <v>284</v>
      </c>
      <c r="E2414" t="str">
        <f t="shared" si="346"/>
        <v>03</v>
      </c>
      <c r="F2414" t="str">
        <f>"001"</f>
        <v>001</v>
      </c>
      <c r="G2414" t="str">
        <f>""</f>
        <v/>
      </c>
      <c r="H2414" t="s">
        <v>0</v>
      </c>
      <c r="I2414" t="s">
        <v>1748</v>
      </c>
      <c r="J2414" t="s">
        <v>4923</v>
      </c>
      <c r="K2414" t="str">
        <f t="shared" si="345"/>
        <v>14920</v>
      </c>
    </row>
    <row r="2415" spans="1:11" customFormat="1" x14ac:dyDescent="0.25">
      <c r="A2415" t="str">
        <f t="shared" si="343"/>
        <v>14</v>
      </c>
      <c r="B2415" t="s">
        <v>282</v>
      </c>
      <c r="C2415" t="str">
        <f t="shared" si="344"/>
        <v>002</v>
      </c>
      <c r="D2415" t="s">
        <v>284</v>
      </c>
      <c r="E2415" t="str">
        <f t="shared" si="346"/>
        <v>03</v>
      </c>
      <c r="F2415" t="str">
        <f>"002"</f>
        <v>002</v>
      </c>
      <c r="G2415" t="str">
        <f>""</f>
        <v/>
      </c>
      <c r="H2415" t="s">
        <v>1</v>
      </c>
      <c r="I2415" t="s">
        <v>1749</v>
      </c>
      <c r="J2415" t="s">
        <v>4924</v>
      </c>
      <c r="K2415" t="str">
        <f t="shared" si="345"/>
        <v>14920</v>
      </c>
    </row>
    <row r="2416" spans="1:11" customFormat="1" x14ac:dyDescent="0.25">
      <c r="A2416" t="str">
        <f t="shared" si="343"/>
        <v>14</v>
      </c>
      <c r="B2416" t="s">
        <v>282</v>
      </c>
      <c r="C2416" t="str">
        <f t="shared" si="344"/>
        <v>002</v>
      </c>
      <c r="D2416" t="s">
        <v>284</v>
      </c>
      <c r="E2416" t="str">
        <f t="shared" si="346"/>
        <v>03</v>
      </c>
      <c r="F2416" t="str">
        <f>"002"</f>
        <v>002</v>
      </c>
      <c r="G2416" t="str">
        <f>""</f>
        <v/>
      </c>
      <c r="H2416" t="s">
        <v>0</v>
      </c>
      <c r="I2416" t="s">
        <v>1749</v>
      </c>
      <c r="J2416" t="s">
        <v>4924</v>
      </c>
      <c r="K2416" t="str">
        <f t="shared" si="345"/>
        <v>14920</v>
      </c>
    </row>
    <row r="2417" spans="1:11" customFormat="1" x14ac:dyDescent="0.25">
      <c r="A2417" t="str">
        <f t="shared" si="343"/>
        <v>14</v>
      </c>
      <c r="B2417" t="s">
        <v>282</v>
      </c>
      <c r="C2417" t="str">
        <f t="shared" si="344"/>
        <v>002</v>
      </c>
      <c r="D2417" t="s">
        <v>284</v>
      </c>
      <c r="E2417" t="str">
        <f t="shared" si="346"/>
        <v>03</v>
      </c>
      <c r="F2417" t="str">
        <f>"003"</f>
        <v>003</v>
      </c>
      <c r="G2417" t="str">
        <f>""</f>
        <v/>
      </c>
      <c r="H2417" t="s">
        <v>1</v>
      </c>
      <c r="I2417" t="s">
        <v>1750</v>
      </c>
      <c r="J2417" t="s">
        <v>4925</v>
      </c>
      <c r="K2417" t="str">
        <f t="shared" si="345"/>
        <v>14920</v>
      </c>
    </row>
    <row r="2418" spans="1:11" customFormat="1" x14ac:dyDescent="0.25">
      <c r="A2418" t="str">
        <f t="shared" si="343"/>
        <v>14</v>
      </c>
      <c r="B2418" t="s">
        <v>282</v>
      </c>
      <c r="C2418" t="str">
        <f t="shared" si="344"/>
        <v>002</v>
      </c>
      <c r="D2418" t="s">
        <v>284</v>
      </c>
      <c r="E2418" t="str">
        <f t="shared" si="346"/>
        <v>03</v>
      </c>
      <c r="F2418" t="str">
        <f>"003"</f>
        <v>003</v>
      </c>
      <c r="G2418" t="str">
        <f>""</f>
        <v/>
      </c>
      <c r="H2418" t="s">
        <v>0</v>
      </c>
      <c r="I2418" t="s">
        <v>1750</v>
      </c>
      <c r="J2418" t="s">
        <v>4925</v>
      </c>
      <c r="K2418" t="str">
        <f t="shared" si="345"/>
        <v>14920</v>
      </c>
    </row>
    <row r="2419" spans="1:11" customFormat="1" x14ac:dyDescent="0.25">
      <c r="A2419" t="str">
        <f t="shared" si="343"/>
        <v>14</v>
      </c>
      <c r="B2419" t="s">
        <v>282</v>
      </c>
      <c r="C2419" t="str">
        <f t="shared" si="344"/>
        <v>002</v>
      </c>
      <c r="D2419" t="s">
        <v>284</v>
      </c>
      <c r="E2419" t="str">
        <f t="shared" si="346"/>
        <v>03</v>
      </c>
      <c r="F2419" t="str">
        <f>"004"</f>
        <v>004</v>
      </c>
      <c r="G2419" t="str">
        <f>""</f>
        <v/>
      </c>
      <c r="H2419" t="s">
        <v>1</v>
      </c>
      <c r="I2419" t="s">
        <v>1751</v>
      </c>
      <c r="J2419" t="s">
        <v>4926</v>
      </c>
      <c r="K2419" t="str">
        <f t="shared" si="345"/>
        <v>14920</v>
      </c>
    </row>
    <row r="2420" spans="1:11" customFormat="1" x14ac:dyDescent="0.25">
      <c r="A2420" t="str">
        <f t="shared" si="343"/>
        <v>14</v>
      </c>
      <c r="B2420" t="s">
        <v>282</v>
      </c>
      <c r="C2420" t="str">
        <f t="shared" si="344"/>
        <v>002</v>
      </c>
      <c r="D2420" t="s">
        <v>284</v>
      </c>
      <c r="E2420" t="str">
        <f t="shared" si="346"/>
        <v>03</v>
      </c>
      <c r="F2420" t="str">
        <f>"004"</f>
        <v>004</v>
      </c>
      <c r="G2420" t="str">
        <f>""</f>
        <v/>
      </c>
      <c r="H2420" t="s">
        <v>0</v>
      </c>
      <c r="I2420" t="s">
        <v>1751</v>
      </c>
      <c r="J2420" t="s">
        <v>4926</v>
      </c>
      <c r="K2420" t="str">
        <f t="shared" si="345"/>
        <v>14920</v>
      </c>
    </row>
    <row r="2421" spans="1:11" customFormat="1" x14ac:dyDescent="0.25">
      <c r="A2421" t="str">
        <f t="shared" si="343"/>
        <v>14</v>
      </c>
      <c r="B2421" t="s">
        <v>282</v>
      </c>
      <c r="C2421" t="str">
        <f>"003"</f>
        <v>003</v>
      </c>
      <c r="D2421" t="s">
        <v>285</v>
      </c>
      <c r="E2421" t="str">
        <f>"01"</f>
        <v>01</v>
      </c>
      <c r="F2421" t="str">
        <f t="shared" ref="F2421:F2426" si="347">"001"</f>
        <v>001</v>
      </c>
      <c r="G2421" t="str">
        <f>""</f>
        <v/>
      </c>
      <c r="H2421" t="s">
        <v>1</v>
      </c>
      <c r="I2421" t="s">
        <v>47</v>
      </c>
      <c r="J2421" t="s">
        <v>4927</v>
      </c>
      <c r="K2421" t="str">
        <f>"14480"</f>
        <v>14480</v>
      </c>
    </row>
    <row r="2422" spans="1:11" customFormat="1" x14ac:dyDescent="0.25">
      <c r="A2422" t="str">
        <f t="shared" si="343"/>
        <v>14</v>
      </c>
      <c r="B2422" t="s">
        <v>282</v>
      </c>
      <c r="C2422" t="str">
        <f>"003"</f>
        <v>003</v>
      </c>
      <c r="D2422" t="s">
        <v>285</v>
      </c>
      <c r="E2422" t="str">
        <f>"01"</f>
        <v>01</v>
      </c>
      <c r="F2422" t="str">
        <f t="shared" si="347"/>
        <v>001</v>
      </c>
      <c r="G2422" t="str">
        <f>""</f>
        <v/>
      </c>
      <c r="H2422" t="s">
        <v>0</v>
      </c>
      <c r="I2422" t="s">
        <v>47</v>
      </c>
      <c r="J2422" t="s">
        <v>4927</v>
      </c>
      <c r="K2422" t="str">
        <f>"14480"</f>
        <v>14480</v>
      </c>
    </row>
    <row r="2423" spans="1:11" customFormat="1" x14ac:dyDescent="0.25">
      <c r="A2423" t="str">
        <f t="shared" si="343"/>
        <v>14</v>
      </c>
      <c r="B2423" t="s">
        <v>282</v>
      </c>
      <c r="C2423" t="str">
        <f>"004"</f>
        <v>004</v>
      </c>
      <c r="D2423" t="s">
        <v>286</v>
      </c>
      <c r="E2423" t="str">
        <f>"01"</f>
        <v>01</v>
      </c>
      <c r="F2423" t="str">
        <f t="shared" si="347"/>
        <v>001</v>
      </c>
      <c r="G2423" t="str">
        <f>""</f>
        <v/>
      </c>
      <c r="H2423" t="s">
        <v>1</v>
      </c>
      <c r="I2423" t="s">
        <v>1752</v>
      </c>
      <c r="J2423" t="s">
        <v>4928</v>
      </c>
      <c r="K2423" t="str">
        <f>"14812"</f>
        <v>14812</v>
      </c>
    </row>
    <row r="2424" spans="1:11" customFormat="1" x14ac:dyDescent="0.25">
      <c r="A2424" t="str">
        <f t="shared" si="343"/>
        <v>14</v>
      </c>
      <c r="B2424" t="s">
        <v>282</v>
      </c>
      <c r="C2424" t="str">
        <f>"004"</f>
        <v>004</v>
      </c>
      <c r="D2424" t="s">
        <v>286</v>
      </c>
      <c r="E2424" t="str">
        <f>"01"</f>
        <v>01</v>
      </c>
      <c r="F2424" t="str">
        <f t="shared" si="347"/>
        <v>001</v>
      </c>
      <c r="G2424" t="str">
        <f>""</f>
        <v/>
      </c>
      <c r="H2424" t="s">
        <v>0</v>
      </c>
      <c r="I2424" t="s">
        <v>1752</v>
      </c>
      <c r="J2424" t="s">
        <v>4928</v>
      </c>
      <c r="K2424" t="str">
        <f>"14812"</f>
        <v>14812</v>
      </c>
    </row>
    <row r="2425" spans="1:11" customFormat="1" x14ac:dyDescent="0.25">
      <c r="A2425" t="str">
        <f t="shared" si="343"/>
        <v>14</v>
      </c>
      <c r="B2425" t="s">
        <v>282</v>
      </c>
      <c r="C2425" t="str">
        <f>"004"</f>
        <v>004</v>
      </c>
      <c r="D2425" t="s">
        <v>286</v>
      </c>
      <c r="E2425" t="str">
        <f>"02"</f>
        <v>02</v>
      </c>
      <c r="F2425" t="str">
        <f t="shared" si="347"/>
        <v>001</v>
      </c>
      <c r="G2425" t="str">
        <f>""</f>
        <v/>
      </c>
      <c r="H2425" t="s">
        <v>3</v>
      </c>
      <c r="I2425" t="s">
        <v>1752</v>
      </c>
      <c r="J2425" t="s">
        <v>4928</v>
      </c>
      <c r="K2425" t="str">
        <f>"14812"</f>
        <v>14812</v>
      </c>
    </row>
    <row r="2426" spans="1:11" customFormat="1" x14ac:dyDescent="0.25">
      <c r="A2426" t="str">
        <f t="shared" si="343"/>
        <v>14</v>
      </c>
      <c r="B2426" t="s">
        <v>282</v>
      </c>
      <c r="C2426" t="str">
        <f t="shared" ref="C2426:C2435" si="348">"005"</f>
        <v>005</v>
      </c>
      <c r="D2426" t="s">
        <v>287</v>
      </c>
      <c r="E2426" t="str">
        <f t="shared" ref="E2426:E2441" si="349">"01"</f>
        <v>01</v>
      </c>
      <c r="F2426" t="str">
        <f t="shared" si="347"/>
        <v>001</v>
      </c>
      <c r="G2426" t="str">
        <f>""</f>
        <v/>
      </c>
      <c r="H2426" t="s">
        <v>3</v>
      </c>
      <c r="I2426" t="s">
        <v>1753</v>
      </c>
      <c r="J2426" t="s">
        <v>4929</v>
      </c>
      <c r="K2426" t="str">
        <f>"14720"</f>
        <v>14720</v>
      </c>
    </row>
    <row r="2427" spans="1:11" customFormat="1" x14ac:dyDescent="0.25">
      <c r="A2427" t="str">
        <f t="shared" si="343"/>
        <v>14</v>
      </c>
      <c r="B2427" t="s">
        <v>282</v>
      </c>
      <c r="C2427" t="str">
        <f t="shared" si="348"/>
        <v>005</v>
      </c>
      <c r="D2427" t="s">
        <v>287</v>
      </c>
      <c r="E2427" t="str">
        <f t="shared" si="349"/>
        <v>01</v>
      </c>
      <c r="F2427" t="str">
        <f>"002"</f>
        <v>002</v>
      </c>
      <c r="G2427" t="str">
        <f>""</f>
        <v/>
      </c>
      <c r="H2427" t="s">
        <v>1</v>
      </c>
      <c r="I2427" t="s">
        <v>1753</v>
      </c>
      <c r="J2427" t="s">
        <v>4929</v>
      </c>
      <c r="K2427" t="str">
        <f>"14720"</f>
        <v>14720</v>
      </c>
    </row>
    <row r="2428" spans="1:11" customFormat="1" x14ac:dyDescent="0.25">
      <c r="A2428" t="str">
        <f t="shared" si="343"/>
        <v>14</v>
      </c>
      <c r="B2428" t="s">
        <v>282</v>
      </c>
      <c r="C2428" t="str">
        <f t="shared" si="348"/>
        <v>005</v>
      </c>
      <c r="D2428" t="s">
        <v>287</v>
      </c>
      <c r="E2428" t="str">
        <f t="shared" si="349"/>
        <v>01</v>
      </c>
      <c r="F2428" t="str">
        <f>"002"</f>
        <v>002</v>
      </c>
      <c r="G2428" t="str">
        <f>""</f>
        <v/>
      </c>
      <c r="H2428" t="s">
        <v>0</v>
      </c>
      <c r="I2428" t="s">
        <v>1753</v>
      </c>
      <c r="J2428" t="s">
        <v>4929</v>
      </c>
      <c r="K2428" t="str">
        <f>"14720"</f>
        <v>14720</v>
      </c>
    </row>
    <row r="2429" spans="1:11" customFormat="1" x14ac:dyDescent="0.25">
      <c r="A2429" t="str">
        <f t="shared" si="343"/>
        <v>14</v>
      </c>
      <c r="B2429" t="s">
        <v>282</v>
      </c>
      <c r="C2429" t="str">
        <f t="shared" si="348"/>
        <v>005</v>
      </c>
      <c r="D2429" t="s">
        <v>287</v>
      </c>
      <c r="E2429" t="str">
        <f t="shared" si="349"/>
        <v>01</v>
      </c>
      <c r="F2429" t="str">
        <f>"003"</f>
        <v>003</v>
      </c>
      <c r="G2429" t="str">
        <f>""</f>
        <v/>
      </c>
      <c r="H2429" t="s">
        <v>3</v>
      </c>
      <c r="I2429" t="s">
        <v>1753</v>
      </c>
      <c r="J2429" t="s">
        <v>4929</v>
      </c>
      <c r="K2429" t="str">
        <f>"14720"</f>
        <v>14720</v>
      </c>
    </row>
    <row r="2430" spans="1:11" customFormat="1" x14ac:dyDescent="0.25">
      <c r="A2430" t="str">
        <f t="shared" si="343"/>
        <v>14</v>
      </c>
      <c r="B2430" t="s">
        <v>282</v>
      </c>
      <c r="C2430" t="str">
        <f t="shared" si="348"/>
        <v>005</v>
      </c>
      <c r="D2430" t="s">
        <v>287</v>
      </c>
      <c r="E2430" t="str">
        <f t="shared" si="349"/>
        <v>01</v>
      </c>
      <c r="F2430" t="str">
        <f>"004"</f>
        <v>004</v>
      </c>
      <c r="G2430" t="str">
        <f>""</f>
        <v/>
      </c>
      <c r="H2430" t="s">
        <v>3</v>
      </c>
      <c r="I2430" t="s">
        <v>1753</v>
      </c>
      <c r="J2430" t="s">
        <v>4929</v>
      </c>
      <c r="K2430" t="str">
        <f>"14720"</f>
        <v>14720</v>
      </c>
    </row>
    <row r="2431" spans="1:11" customFormat="1" x14ac:dyDescent="0.25">
      <c r="A2431" t="str">
        <f t="shared" si="343"/>
        <v>14</v>
      </c>
      <c r="B2431" t="s">
        <v>282</v>
      </c>
      <c r="C2431" t="str">
        <f t="shared" si="348"/>
        <v>005</v>
      </c>
      <c r="D2431" t="s">
        <v>287</v>
      </c>
      <c r="E2431" t="str">
        <f t="shared" si="349"/>
        <v>01</v>
      </c>
      <c r="F2431" t="str">
        <f>"005"</f>
        <v>005</v>
      </c>
      <c r="G2431" t="str">
        <f>""</f>
        <v/>
      </c>
      <c r="H2431" t="s">
        <v>1</v>
      </c>
      <c r="I2431" t="s">
        <v>1754</v>
      </c>
      <c r="J2431" t="s">
        <v>4930</v>
      </c>
      <c r="K2431" t="str">
        <f>"14729"</f>
        <v>14729</v>
      </c>
    </row>
    <row r="2432" spans="1:11" customFormat="1" x14ac:dyDescent="0.25">
      <c r="A2432" t="str">
        <f t="shared" si="343"/>
        <v>14</v>
      </c>
      <c r="B2432" t="s">
        <v>282</v>
      </c>
      <c r="C2432" t="str">
        <f t="shared" si="348"/>
        <v>005</v>
      </c>
      <c r="D2432" t="s">
        <v>287</v>
      </c>
      <c r="E2432" t="str">
        <f t="shared" si="349"/>
        <v>01</v>
      </c>
      <c r="F2432" t="str">
        <f>"005"</f>
        <v>005</v>
      </c>
      <c r="G2432" t="str">
        <f>""</f>
        <v/>
      </c>
      <c r="H2432" t="s">
        <v>0</v>
      </c>
      <c r="I2432" t="s">
        <v>1754</v>
      </c>
      <c r="J2432" t="s">
        <v>4930</v>
      </c>
      <c r="K2432" t="str">
        <f>"14729"</f>
        <v>14729</v>
      </c>
    </row>
    <row r="2433" spans="1:11" customFormat="1" x14ac:dyDescent="0.25">
      <c r="A2433" t="str">
        <f t="shared" si="343"/>
        <v>14</v>
      </c>
      <c r="B2433" t="s">
        <v>282</v>
      </c>
      <c r="C2433" t="str">
        <f t="shared" si="348"/>
        <v>005</v>
      </c>
      <c r="D2433" t="s">
        <v>287</v>
      </c>
      <c r="E2433" t="str">
        <f t="shared" si="349"/>
        <v>01</v>
      </c>
      <c r="F2433" t="str">
        <f>"006"</f>
        <v>006</v>
      </c>
      <c r="G2433" t="str">
        <f>""</f>
        <v/>
      </c>
      <c r="H2433" t="s">
        <v>3</v>
      </c>
      <c r="I2433" t="s">
        <v>1753</v>
      </c>
      <c r="J2433" t="s">
        <v>4929</v>
      </c>
      <c r="K2433" t="str">
        <f>"14720"</f>
        <v>14720</v>
      </c>
    </row>
    <row r="2434" spans="1:11" customFormat="1" x14ac:dyDescent="0.25">
      <c r="A2434" t="str">
        <f t="shared" si="343"/>
        <v>14</v>
      </c>
      <c r="B2434" t="s">
        <v>282</v>
      </c>
      <c r="C2434" t="str">
        <f t="shared" si="348"/>
        <v>005</v>
      </c>
      <c r="D2434" t="s">
        <v>287</v>
      </c>
      <c r="E2434" t="str">
        <f t="shared" si="349"/>
        <v>01</v>
      </c>
      <c r="F2434" t="str">
        <f>"007"</f>
        <v>007</v>
      </c>
      <c r="G2434" t="str">
        <f>""</f>
        <v/>
      </c>
      <c r="H2434" t="s">
        <v>1</v>
      </c>
      <c r="I2434" t="s">
        <v>1753</v>
      </c>
      <c r="J2434" t="s">
        <v>4929</v>
      </c>
      <c r="K2434" t="str">
        <f>"14720"</f>
        <v>14720</v>
      </c>
    </row>
    <row r="2435" spans="1:11" customFormat="1" x14ac:dyDescent="0.25">
      <c r="A2435" t="str">
        <f t="shared" si="343"/>
        <v>14</v>
      </c>
      <c r="B2435" t="s">
        <v>282</v>
      </c>
      <c r="C2435" t="str">
        <f t="shared" si="348"/>
        <v>005</v>
      </c>
      <c r="D2435" t="s">
        <v>287</v>
      </c>
      <c r="E2435" t="str">
        <f t="shared" si="349"/>
        <v>01</v>
      </c>
      <c r="F2435" t="str">
        <f>"007"</f>
        <v>007</v>
      </c>
      <c r="G2435" t="str">
        <f>""</f>
        <v/>
      </c>
      <c r="H2435" t="s">
        <v>0</v>
      </c>
      <c r="I2435" t="s">
        <v>1753</v>
      </c>
      <c r="J2435" t="s">
        <v>4929</v>
      </c>
      <c r="K2435" t="str">
        <f>"14720"</f>
        <v>14720</v>
      </c>
    </row>
    <row r="2436" spans="1:11" customFormat="1" x14ac:dyDescent="0.25">
      <c r="A2436" t="str">
        <f t="shared" si="343"/>
        <v>14</v>
      </c>
      <c r="B2436" t="s">
        <v>282</v>
      </c>
      <c r="C2436" t="str">
        <f>"006"</f>
        <v>006</v>
      </c>
      <c r="D2436" t="s">
        <v>288</v>
      </c>
      <c r="E2436" t="str">
        <f t="shared" si="349"/>
        <v>01</v>
      </c>
      <c r="F2436" t="str">
        <f>"001"</f>
        <v>001</v>
      </c>
      <c r="G2436" t="str">
        <f>""</f>
        <v/>
      </c>
      <c r="H2436" t="s">
        <v>3</v>
      </c>
      <c r="I2436" t="s">
        <v>1755</v>
      </c>
      <c r="J2436" t="s">
        <v>4833</v>
      </c>
      <c r="K2436" t="str">
        <f>"14450"</f>
        <v>14450</v>
      </c>
    </row>
    <row r="2437" spans="1:11" customFormat="1" x14ac:dyDescent="0.25">
      <c r="A2437" t="str">
        <f t="shared" si="343"/>
        <v>14</v>
      </c>
      <c r="B2437" t="s">
        <v>282</v>
      </c>
      <c r="C2437" t="str">
        <f>"006"</f>
        <v>006</v>
      </c>
      <c r="D2437" t="s">
        <v>288</v>
      </c>
      <c r="E2437" t="str">
        <f t="shared" si="349"/>
        <v>01</v>
      </c>
      <c r="F2437" t="str">
        <f>"002"</f>
        <v>002</v>
      </c>
      <c r="G2437" t="str">
        <f>""</f>
        <v/>
      </c>
      <c r="H2437" t="s">
        <v>3</v>
      </c>
      <c r="I2437" t="s">
        <v>1756</v>
      </c>
      <c r="J2437" t="s">
        <v>4931</v>
      </c>
      <c r="K2437" t="str">
        <f>"14450"</f>
        <v>14450</v>
      </c>
    </row>
    <row r="2438" spans="1:11" customFormat="1" x14ac:dyDescent="0.25">
      <c r="A2438" t="str">
        <f t="shared" si="343"/>
        <v>14</v>
      </c>
      <c r="B2438" t="s">
        <v>282</v>
      </c>
      <c r="C2438" t="str">
        <f t="shared" ref="C2438:C2458" si="350">"007"</f>
        <v>007</v>
      </c>
      <c r="D2438" t="s">
        <v>289</v>
      </c>
      <c r="E2438" t="str">
        <f t="shared" si="349"/>
        <v>01</v>
      </c>
      <c r="F2438" t="str">
        <f>"001"</f>
        <v>001</v>
      </c>
      <c r="G2438" t="str">
        <f>""</f>
        <v/>
      </c>
      <c r="H2438" t="s">
        <v>1</v>
      </c>
      <c r="I2438" t="s">
        <v>23</v>
      </c>
      <c r="J2438" t="s">
        <v>4932</v>
      </c>
      <c r="K2438" t="str">
        <f t="shared" ref="K2438:K2457" si="351">"14850"</f>
        <v>14850</v>
      </c>
    </row>
    <row r="2439" spans="1:11" customFormat="1" x14ac:dyDescent="0.25">
      <c r="A2439" t="str">
        <f t="shared" si="343"/>
        <v>14</v>
      </c>
      <c r="B2439" t="s">
        <v>282</v>
      </c>
      <c r="C2439" t="str">
        <f t="shared" si="350"/>
        <v>007</v>
      </c>
      <c r="D2439" t="s">
        <v>289</v>
      </c>
      <c r="E2439" t="str">
        <f t="shared" si="349"/>
        <v>01</v>
      </c>
      <c r="F2439" t="str">
        <f>"001"</f>
        <v>001</v>
      </c>
      <c r="G2439" t="str">
        <f>""</f>
        <v/>
      </c>
      <c r="H2439" t="s">
        <v>0</v>
      </c>
      <c r="I2439" t="s">
        <v>23</v>
      </c>
      <c r="J2439" t="s">
        <v>4932</v>
      </c>
      <c r="K2439" t="str">
        <f t="shared" si="351"/>
        <v>14850</v>
      </c>
    </row>
    <row r="2440" spans="1:11" customFormat="1" x14ac:dyDescent="0.25">
      <c r="A2440" t="str">
        <f t="shared" si="343"/>
        <v>14</v>
      </c>
      <c r="B2440" t="s">
        <v>282</v>
      </c>
      <c r="C2440" t="str">
        <f t="shared" si="350"/>
        <v>007</v>
      </c>
      <c r="D2440" t="s">
        <v>289</v>
      </c>
      <c r="E2440" t="str">
        <f t="shared" si="349"/>
        <v>01</v>
      </c>
      <c r="F2440" t="str">
        <f>"002"</f>
        <v>002</v>
      </c>
      <c r="G2440" t="str">
        <f>""</f>
        <v/>
      </c>
      <c r="H2440" t="s">
        <v>1</v>
      </c>
      <c r="I2440" t="s">
        <v>1757</v>
      </c>
      <c r="J2440" t="s">
        <v>4933</v>
      </c>
      <c r="K2440" t="str">
        <f t="shared" si="351"/>
        <v>14850</v>
      </c>
    </row>
    <row r="2441" spans="1:11" customFormat="1" x14ac:dyDescent="0.25">
      <c r="A2441" t="str">
        <f t="shared" si="343"/>
        <v>14</v>
      </c>
      <c r="B2441" t="s">
        <v>282</v>
      </c>
      <c r="C2441" t="str">
        <f t="shared" si="350"/>
        <v>007</v>
      </c>
      <c r="D2441" t="s">
        <v>289</v>
      </c>
      <c r="E2441" t="str">
        <f t="shared" si="349"/>
        <v>01</v>
      </c>
      <c r="F2441" t="str">
        <f>"002"</f>
        <v>002</v>
      </c>
      <c r="G2441" t="str">
        <f>""</f>
        <v/>
      </c>
      <c r="H2441" t="s">
        <v>0</v>
      </c>
      <c r="I2441" t="s">
        <v>1757</v>
      </c>
      <c r="J2441" t="s">
        <v>4933</v>
      </c>
      <c r="K2441" t="str">
        <f t="shared" si="351"/>
        <v>14850</v>
      </c>
    </row>
    <row r="2442" spans="1:11" customFormat="1" x14ac:dyDescent="0.25">
      <c r="A2442" t="str">
        <f t="shared" si="343"/>
        <v>14</v>
      </c>
      <c r="B2442" t="s">
        <v>282</v>
      </c>
      <c r="C2442" t="str">
        <f t="shared" si="350"/>
        <v>007</v>
      </c>
      <c r="D2442" t="s">
        <v>289</v>
      </c>
      <c r="E2442" t="str">
        <f>"02"</f>
        <v>02</v>
      </c>
      <c r="F2442" t="str">
        <f>"001"</f>
        <v>001</v>
      </c>
      <c r="G2442" t="str">
        <f>""</f>
        <v/>
      </c>
      <c r="H2442" t="s">
        <v>1</v>
      </c>
      <c r="I2442" t="s">
        <v>1286</v>
      </c>
      <c r="J2442" t="s">
        <v>4934</v>
      </c>
      <c r="K2442" t="str">
        <f t="shared" si="351"/>
        <v>14850</v>
      </c>
    </row>
    <row r="2443" spans="1:11" customFormat="1" x14ac:dyDescent="0.25">
      <c r="A2443" t="str">
        <f t="shared" si="343"/>
        <v>14</v>
      </c>
      <c r="B2443" t="s">
        <v>282</v>
      </c>
      <c r="C2443" t="str">
        <f t="shared" si="350"/>
        <v>007</v>
      </c>
      <c r="D2443" t="s">
        <v>289</v>
      </c>
      <c r="E2443" t="str">
        <f>"02"</f>
        <v>02</v>
      </c>
      <c r="F2443" t="str">
        <f>"001"</f>
        <v>001</v>
      </c>
      <c r="G2443" t="str">
        <f>""</f>
        <v/>
      </c>
      <c r="H2443" t="s">
        <v>0</v>
      </c>
      <c r="I2443" t="s">
        <v>1286</v>
      </c>
      <c r="J2443" t="s">
        <v>4934</v>
      </c>
      <c r="K2443" t="str">
        <f t="shared" si="351"/>
        <v>14850</v>
      </c>
    </row>
    <row r="2444" spans="1:11" customFormat="1" x14ac:dyDescent="0.25">
      <c r="A2444" t="str">
        <f t="shared" si="343"/>
        <v>14</v>
      </c>
      <c r="B2444" t="s">
        <v>282</v>
      </c>
      <c r="C2444" t="str">
        <f t="shared" si="350"/>
        <v>007</v>
      </c>
      <c r="D2444" t="s">
        <v>289</v>
      </c>
      <c r="E2444" t="str">
        <f t="shared" ref="E2444:E2455" si="352">"03"</f>
        <v>03</v>
      </c>
      <c r="F2444" t="str">
        <f>"001"</f>
        <v>001</v>
      </c>
      <c r="G2444" t="str">
        <f>""</f>
        <v/>
      </c>
      <c r="H2444" t="s">
        <v>3</v>
      </c>
      <c r="I2444" t="s">
        <v>1404</v>
      </c>
      <c r="J2444" t="s">
        <v>4935</v>
      </c>
      <c r="K2444" t="str">
        <f t="shared" si="351"/>
        <v>14850</v>
      </c>
    </row>
    <row r="2445" spans="1:11" customFormat="1" x14ac:dyDescent="0.25">
      <c r="A2445" t="str">
        <f t="shared" si="343"/>
        <v>14</v>
      </c>
      <c r="B2445" t="s">
        <v>282</v>
      </c>
      <c r="C2445" t="str">
        <f t="shared" si="350"/>
        <v>007</v>
      </c>
      <c r="D2445" t="s">
        <v>289</v>
      </c>
      <c r="E2445" t="str">
        <f t="shared" si="352"/>
        <v>03</v>
      </c>
      <c r="F2445" t="str">
        <f>"002"</f>
        <v>002</v>
      </c>
      <c r="G2445" t="str">
        <f>""</f>
        <v/>
      </c>
      <c r="H2445" t="s">
        <v>1</v>
      </c>
      <c r="I2445" t="s">
        <v>1758</v>
      </c>
      <c r="J2445" t="s">
        <v>4569</v>
      </c>
      <c r="K2445" t="str">
        <f t="shared" si="351"/>
        <v>14850</v>
      </c>
    </row>
    <row r="2446" spans="1:11" customFormat="1" x14ac:dyDescent="0.25">
      <c r="A2446" t="str">
        <f t="shared" si="343"/>
        <v>14</v>
      </c>
      <c r="B2446" t="s">
        <v>282</v>
      </c>
      <c r="C2446" t="str">
        <f t="shared" si="350"/>
        <v>007</v>
      </c>
      <c r="D2446" t="s">
        <v>289</v>
      </c>
      <c r="E2446" t="str">
        <f t="shared" si="352"/>
        <v>03</v>
      </c>
      <c r="F2446" t="str">
        <f>"002"</f>
        <v>002</v>
      </c>
      <c r="G2446" t="str">
        <f>""</f>
        <v/>
      </c>
      <c r="H2446" t="s">
        <v>0</v>
      </c>
      <c r="I2446" t="s">
        <v>1758</v>
      </c>
      <c r="J2446" t="s">
        <v>4569</v>
      </c>
      <c r="K2446" t="str">
        <f t="shared" si="351"/>
        <v>14850</v>
      </c>
    </row>
    <row r="2447" spans="1:11" customFormat="1" x14ac:dyDescent="0.25">
      <c r="A2447" t="str">
        <f t="shared" si="343"/>
        <v>14</v>
      </c>
      <c r="B2447" t="s">
        <v>282</v>
      </c>
      <c r="C2447" t="str">
        <f t="shared" si="350"/>
        <v>007</v>
      </c>
      <c r="D2447" t="s">
        <v>289</v>
      </c>
      <c r="E2447" t="str">
        <f t="shared" si="352"/>
        <v>03</v>
      </c>
      <c r="F2447" t="str">
        <f>"003"</f>
        <v>003</v>
      </c>
      <c r="G2447" t="str">
        <f>""</f>
        <v/>
      </c>
      <c r="H2447" t="s">
        <v>3</v>
      </c>
      <c r="I2447" t="s">
        <v>1187</v>
      </c>
      <c r="J2447" t="s">
        <v>4936</v>
      </c>
      <c r="K2447" t="str">
        <f t="shared" si="351"/>
        <v>14850</v>
      </c>
    </row>
    <row r="2448" spans="1:11" customFormat="1" x14ac:dyDescent="0.25">
      <c r="A2448" t="str">
        <f t="shared" si="343"/>
        <v>14</v>
      </c>
      <c r="B2448" t="s">
        <v>282</v>
      </c>
      <c r="C2448" t="str">
        <f t="shared" si="350"/>
        <v>007</v>
      </c>
      <c r="D2448" t="s">
        <v>289</v>
      </c>
      <c r="E2448" t="str">
        <f t="shared" si="352"/>
        <v>03</v>
      </c>
      <c r="F2448" t="str">
        <f>"004"</f>
        <v>004</v>
      </c>
      <c r="G2448" t="str">
        <f>""</f>
        <v/>
      </c>
      <c r="H2448" t="s">
        <v>1</v>
      </c>
      <c r="I2448" t="s">
        <v>1759</v>
      </c>
      <c r="J2448" t="s">
        <v>4937</v>
      </c>
      <c r="K2448" t="str">
        <f t="shared" si="351"/>
        <v>14850</v>
      </c>
    </row>
    <row r="2449" spans="1:11" customFormat="1" x14ac:dyDescent="0.25">
      <c r="A2449" t="str">
        <f t="shared" si="343"/>
        <v>14</v>
      </c>
      <c r="B2449" t="s">
        <v>282</v>
      </c>
      <c r="C2449" t="str">
        <f t="shared" si="350"/>
        <v>007</v>
      </c>
      <c r="D2449" t="s">
        <v>289</v>
      </c>
      <c r="E2449" t="str">
        <f t="shared" si="352"/>
        <v>03</v>
      </c>
      <c r="F2449" t="str">
        <f>"004"</f>
        <v>004</v>
      </c>
      <c r="G2449" t="str">
        <f>""</f>
        <v/>
      </c>
      <c r="H2449" t="s">
        <v>0</v>
      </c>
      <c r="I2449" t="s">
        <v>1759</v>
      </c>
      <c r="J2449" t="s">
        <v>4937</v>
      </c>
      <c r="K2449" t="str">
        <f t="shared" si="351"/>
        <v>14850</v>
      </c>
    </row>
    <row r="2450" spans="1:11" customFormat="1" x14ac:dyDescent="0.25">
      <c r="A2450" t="str">
        <f t="shared" si="343"/>
        <v>14</v>
      </c>
      <c r="B2450" t="s">
        <v>282</v>
      </c>
      <c r="C2450" t="str">
        <f t="shared" si="350"/>
        <v>007</v>
      </c>
      <c r="D2450" t="s">
        <v>289</v>
      </c>
      <c r="E2450" t="str">
        <f t="shared" si="352"/>
        <v>03</v>
      </c>
      <c r="F2450" t="str">
        <f>"005"</f>
        <v>005</v>
      </c>
      <c r="G2450" t="str">
        <f>""</f>
        <v/>
      </c>
      <c r="H2450" t="s">
        <v>1</v>
      </c>
      <c r="I2450" t="s">
        <v>1760</v>
      </c>
      <c r="J2450" t="s">
        <v>4298</v>
      </c>
      <c r="K2450" t="str">
        <f t="shared" si="351"/>
        <v>14850</v>
      </c>
    </row>
    <row r="2451" spans="1:11" customFormat="1" x14ac:dyDescent="0.25">
      <c r="A2451" t="str">
        <f t="shared" si="343"/>
        <v>14</v>
      </c>
      <c r="B2451" t="s">
        <v>282</v>
      </c>
      <c r="C2451" t="str">
        <f t="shared" si="350"/>
        <v>007</v>
      </c>
      <c r="D2451" t="s">
        <v>289</v>
      </c>
      <c r="E2451" t="str">
        <f t="shared" si="352"/>
        <v>03</v>
      </c>
      <c r="F2451" t="str">
        <f>"005"</f>
        <v>005</v>
      </c>
      <c r="G2451" t="str">
        <f>""</f>
        <v/>
      </c>
      <c r="H2451" t="s">
        <v>0</v>
      </c>
      <c r="I2451" t="s">
        <v>1760</v>
      </c>
      <c r="J2451" t="s">
        <v>4298</v>
      </c>
      <c r="K2451" t="str">
        <f t="shared" si="351"/>
        <v>14850</v>
      </c>
    </row>
    <row r="2452" spans="1:11" customFormat="1" x14ac:dyDescent="0.25">
      <c r="A2452" t="str">
        <f t="shared" si="343"/>
        <v>14</v>
      </c>
      <c r="B2452" t="s">
        <v>282</v>
      </c>
      <c r="C2452" t="str">
        <f t="shared" si="350"/>
        <v>007</v>
      </c>
      <c r="D2452" t="s">
        <v>289</v>
      </c>
      <c r="E2452" t="str">
        <f t="shared" si="352"/>
        <v>03</v>
      </c>
      <c r="F2452" t="str">
        <f>"006"</f>
        <v>006</v>
      </c>
      <c r="G2452" t="str">
        <f>""</f>
        <v/>
      </c>
      <c r="H2452" t="s">
        <v>1</v>
      </c>
      <c r="I2452" t="s">
        <v>1761</v>
      </c>
      <c r="J2452" t="s">
        <v>4938</v>
      </c>
      <c r="K2452" t="str">
        <f t="shared" si="351"/>
        <v>14850</v>
      </c>
    </row>
    <row r="2453" spans="1:11" customFormat="1" x14ac:dyDescent="0.25">
      <c r="A2453" t="str">
        <f t="shared" si="343"/>
        <v>14</v>
      </c>
      <c r="B2453" t="s">
        <v>282</v>
      </c>
      <c r="C2453" t="str">
        <f t="shared" si="350"/>
        <v>007</v>
      </c>
      <c r="D2453" t="s">
        <v>289</v>
      </c>
      <c r="E2453" t="str">
        <f t="shared" si="352"/>
        <v>03</v>
      </c>
      <c r="F2453" t="str">
        <f>"006"</f>
        <v>006</v>
      </c>
      <c r="G2453" t="str">
        <f>""</f>
        <v/>
      </c>
      <c r="H2453" t="s">
        <v>0</v>
      </c>
      <c r="I2453" t="s">
        <v>1761</v>
      </c>
      <c r="J2453" t="s">
        <v>4938</v>
      </c>
      <c r="K2453" t="str">
        <f t="shared" si="351"/>
        <v>14850</v>
      </c>
    </row>
    <row r="2454" spans="1:11" customFormat="1" x14ac:dyDescent="0.25">
      <c r="A2454" t="str">
        <f t="shared" si="343"/>
        <v>14</v>
      </c>
      <c r="B2454" t="s">
        <v>282</v>
      </c>
      <c r="C2454" t="str">
        <f t="shared" si="350"/>
        <v>007</v>
      </c>
      <c r="D2454" t="s">
        <v>289</v>
      </c>
      <c r="E2454" t="str">
        <f t="shared" si="352"/>
        <v>03</v>
      </c>
      <c r="F2454" t="str">
        <f>"007"</f>
        <v>007</v>
      </c>
      <c r="G2454" t="str">
        <f>""</f>
        <v/>
      </c>
      <c r="H2454" t="s">
        <v>1</v>
      </c>
      <c r="I2454" t="s">
        <v>1759</v>
      </c>
      <c r="J2454" t="s">
        <v>4937</v>
      </c>
      <c r="K2454" t="str">
        <f t="shared" si="351"/>
        <v>14850</v>
      </c>
    </row>
    <row r="2455" spans="1:11" customFormat="1" x14ac:dyDescent="0.25">
      <c r="A2455" t="str">
        <f t="shared" si="343"/>
        <v>14</v>
      </c>
      <c r="B2455" t="s">
        <v>282</v>
      </c>
      <c r="C2455" t="str">
        <f t="shared" si="350"/>
        <v>007</v>
      </c>
      <c r="D2455" t="s">
        <v>289</v>
      </c>
      <c r="E2455" t="str">
        <f t="shared" si="352"/>
        <v>03</v>
      </c>
      <c r="F2455" t="str">
        <f>"007"</f>
        <v>007</v>
      </c>
      <c r="G2455" t="str">
        <f>""</f>
        <v/>
      </c>
      <c r="H2455" t="s">
        <v>0</v>
      </c>
      <c r="I2455" t="s">
        <v>1759</v>
      </c>
      <c r="J2455" t="s">
        <v>4937</v>
      </c>
      <c r="K2455" t="str">
        <f t="shared" si="351"/>
        <v>14850</v>
      </c>
    </row>
    <row r="2456" spans="1:11" customFormat="1" x14ac:dyDescent="0.25">
      <c r="A2456" t="str">
        <f t="shared" si="343"/>
        <v>14</v>
      </c>
      <c r="B2456" t="s">
        <v>282</v>
      </c>
      <c r="C2456" t="str">
        <f t="shared" si="350"/>
        <v>007</v>
      </c>
      <c r="D2456" t="s">
        <v>289</v>
      </c>
      <c r="E2456" t="str">
        <f>"04"</f>
        <v>04</v>
      </c>
      <c r="F2456" t="str">
        <f>"001"</f>
        <v>001</v>
      </c>
      <c r="G2456" t="str">
        <f>""</f>
        <v/>
      </c>
      <c r="H2456" t="s">
        <v>3</v>
      </c>
      <c r="I2456" t="s">
        <v>1762</v>
      </c>
      <c r="J2456" t="s">
        <v>4939</v>
      </c>
      <c r="K2456" t="str">
        <f t="shared" si="351"/>
        <v>14850</v>
      </c>
    </row>
    <row r="2457" spans="1:11" customFormat="1" x14ac:dyDescent="0.25">
      <c r="A2457" t="str">
        <f t="shared" si="343"/>
        <v>14</v>
      </c>
      <c r="B2457" t="s">
        <v>282</v>
      </c>
      <c r="C2457" t="str">
        <f t="shared" si="350"/>
        <v>007</v>
      </c>
      <c r="D2457" t="s">
        <v>289</v>
      </c>
      <c r="E2457" t="str">
        <f>"04"</f>
        <v>04</v>
      </c>
      <c r="F2457" t="str">
        <f>"002"</f>
        <v>002</v>
      </c>
      <c r="G2457" t="str">
        <f>""</f>
        <v/>
      </c>
      <c r="H2457" t="s">
        <v>3</v>
      </c>
      <c r="I2457" t="s">
        <v>1763</v>
      </c>
      <c r="J2457" t="s">
        <v>4940</v>
      </c>
      <c r="K2457" t="str">
        <f t="shared" si="351"/>
        <v>14850</v>
      </c>
    </row>
    <row r="2458" spans="1:11" customFormat="1" x14ac:dyDescent="0.25">
      <c r="A2458" t="str">
        <f t="shared" si="343"/>
        <v>14</v>
      </c>
      <c r="B2458" t="s">
        <v>282</v>
      </c>
      <c r="C2458" t="str">
        <f t="shared" si="350"/>
        <v>007</v>
      </c>
      <c r="D2458" t="s">
        <v>289</v>
      </c>
      <c r="E2458" t="str">
        <f>"05"</f>
        <v>05</v>
      </c>
      <c r="F2458" t="str">
        <f t="shared" ref="F2458:F2463" si="353">"001"</f>
        <v>001</v>
      </c>
      <c r="G2458" t="str">
        <f>""</f>
        <v/>
      </c>
      <c r="H2458" t="s">
        <v>3</v>
      </c>
      <c r="I2458" t="s">
        <v>23</v>
      </c>
      <c r="J2458" t="s">
        <v>4941</v>
      </c>
      <c r="K2458" t="str">
        <f>"14859"</f>
        <v>14859</v>
      </c>
    </row>
    <row r="2459" spans="1:11" customFormat="1" x14ac:dyDescent="0.25">
      <c r="A2459" t="str">
        <f t="shared" si="343"/>
        <v>14</v>
      </c>
      <c r="B2459" t="s">
        <v>282</v>
      </c>
      <c r="C2459" t="str">
        <f>"008"</f>
        <v>008</v>
      </c>
      <c r="D2459" t="s">
        <v>290</v>
      </c>
      <c r="E2459" t="str">
        <f>"01"</f>
        <v>01</v>
      </c>
      <c r="F2459" t="str">
        <f t="shared" si="353"/>
        <v>001</v>
      </c>
      <c r="G2459" t="str">
        <f>""</f>
        <v/>
      </c>
      <c r="H2459" t="s">
        <v>3</v>
      </c>
      <c r="I2459" t="s">
        <v>1764</v>
      </c>
      <c r="J2459" t="s">
        <v>4942</v>
      </c>
      <c r="K2459" t="str">
        <f>"14280"</f>
        <v>14280</v>
      </c>
    </row>
    <row r="2460" spans="1:11" customFormat="1" x14ac:dyDescent="0.25">
      <c r="A2460" t="str">
        <f t="shared" si="343"/>
        <v>14</v>
      </c>
      <c r="B2460" t="s">
        <v>282</v>
      </c>
      <c r="C2460" t="str">
        <f>"008"</f>
        <v>008</v>
      </c>
      <c r="D2460" t="s">
        <v>290</v>
      </c>
      <c r="E2460" t="str">
        <f>"02"</f>
        <v>02</v>
      </c>
      <c r="F2460" t="str">
        <f t="shared" si="353"/>
        <v>001</v>
      </c>
      <c r="G2460" t="str">
        <f>""</f>
        <v/>
      </c>
      <c r="H2460" t="s">
        <v>3</v>
      </c>
      <c r="I2460" t="s">
        <v>1765</v>
      </c>
      <c r="J2460" t="s">
        <v>4943</v>
      </c>
      <c r="K2460" t="str">
        <f>"14280"</f>
        <v>14280</v>
      </c>
    </row>
    <row r="2461" spans="1:11" customFormat="1" x14ac:dyDescent="0.25">
      <c r="A2461" t="str">
        <f t="shared" si="343"/>
        <v>14</v>
      </c>
      <c r="B2461" t="s">
        <v>282</v>
      </c>
      <c r="C2461" t="str">
        <f>"008"</f>
        <v>008</v>
      </c>
      <c r="D2461" t="s">
        <v>290</v>
      </c>
      <c r="E2461" t="str">
        <f>"03"</f>
        <v>03</v>
      </c>
      <c r="F2461" t="str">
        <f t="shared" si="353"/>
        <v>001</v>
      </c>
      <c r="G2461" t="str">
        <f>""</f>
        <v/>
      </c>
      <c r="H2461" t="s">
        <v>3</v>
      </c>
      <c r="I2461" t="s">
        <v>1559</v>
      </c>
      <c r="J2461" t="s">
        <v>4944</v>
      </c>
      <c r="K2461" t="str">
        <f>"14280"</f>
        <v>14280</v>
      </c>
    </row>
    <row r="2462" spans="1:11" customFormat="1" x14ac:dyDescent="0.25">
      <c r="A2462" t="str">
        <f t="shared" si="343"/>
        <v>14</v>
      </c>
      <c r="B2462" t="s">
        <v>282</v>
      </c>
      <c r="C2462" t="str">
        <f>"008"</f>
        <v>008</v>
      </c>
      <c r="D2462" t="s">
        <v>290</v>
      </c>
      <c r="E2462" t="str">
        <f>"04"</f>
        <v>04</v>
      </c>
      <c r="F2462" t="str">
        <f t="shared" si="353"/>
        <v>001</v>
      </c>
      <c r="G2462" t="str">
        <f>""</f>
        <v/>
      </c>
      <c r="H2462" t="s">
        <v>3</v>
      </c>
      <c r="I2462" t="s">
        <v>1766</v>
      </c>
      <c r="J2462" t="s">
        <v>4945</v>
      </c>
      <c r="K2462" t="str">
        <f>"14280"</f>
        <v>14280</v>
      </c>
    </row>
    <row r="2463" spans="1:11" customFormat="1" x14ac:dyDescent="0.25">
      <c r="A2463" t="str">
        <f t="shared" ref="A2463:A2526" si="354">"14"</f>
        <v>14</v>
      </c>
      <c r="B2463" t="s">
        <v>282</v>
      </c>
      <c r="C2463" t="str">
        <f>"009"</f>
        <v>009</v>
      </c>
      <c r="D2463" t="s">
        <v>291</v>
      </c>
      <c r="E2463" t="str">
        <f>"01"</f>
        <v>01</v>
      </c>
      <c r="F2463" t="str">
        <f t="shared" si="353"/>
        <v>001</v>
      </c>
      <c r="G2463" t="str">
        <f>""</f>
        <v/>
      </c>
      <c r="H2463" t="s">
        <v>3</v>
      </c>
      <c r="I2463" t="s">
        <v>23</v>
      </c>
      <c r="J2463" t="s">
        <v>4946</v>
      </c>
      <c r="K2463" t="str">
        <f>"14240"</f>
        <v>14240</v>
      </c>
    </row>
    <row r="2464" spans="1:11" customFormat="1" x14ac:dyDescent="0.25">
      <c r="A2464" t="str">
        <f t="shared" si="354"/>
        <v>14</v>
      </c>
      <c r="B2464" t="s">
        <v>282</v>
      </c>
      <c r="C2464" t="str">
        <f>"009"</f>
        <v>009</v>
      </c>
      <c r="D2464" t="s">
        <v>291</v>
      </c>
      <c r="E2464" t="str">
        <f>"01"</f>
        <v>01</v>
      </c>
      <c r="F2464" t="str">
        <f>"002"</f>
        <v>002</v>
      </c>
      <c r="G2464" t="str">
        <f>""</f>
        <v/>
      </c>
      <c r="H2464" t="s">
        <v>3</v>
      </c>
      <c r="I2464" t="s">
        <v>1767</v>
      </c>
      <c r="J2464" t="s">
        <v>4947</v>
      </c>
      <c r="K2464" t="str">
        <f>"14240"</f>
        <v>14240</v>
      </c>
    </row>
    <row r="2465" spans="1:11" customFormat="1" x14ac:dyDescent="0.25">
      <c r="A2465" t="str">
        <f t="shared" si="354"/>
        <v>14</v>
      </c>
      <c r="B2465" t="s">
        <v>282</v>
      </c>
      <c r="C2465" t="str">
        <f>"009"</f>
        <v>009</v>
      </c>
      <c r="D2465" t="s">
        <v>291</v>
      </c>
      <c r="E2465" t="str">
        <f>"02"</f>
        <v>02</v>
      </c>
      <c r="F2465" t="str">
        <f>"001"</f>
        <v>001</v>
      </c>
      <c r="G2465" t="str">
        <f>""</f>
        <v/>
      </c>
      <c r="H2465" t="s">
        <v>3</v>
      </c>
      <c r="I2465" t="s">
        <v>50</v>
      </c>
      <c r="J2465" t="s">
        <v>4948</v>
      </c>
      <c r="K2465" t="str">
        <f>"14240"</f>
        <v>14240</v>
      </c>
    </row>
    <row r="2466" spans="1:11" customFormat="1" x14ac:dyDescent="0.25">
      <c r="A2466" t="str">
        <f t="shared" si="354"/>
        <v>14</v>
      </c>
      <c r="B2466" t="s">
        <v>282</v>
      </c>
      <c r="C2466" t="str">
        <f>"009"</f>
        <v>009</v>
      </c>
      <c r="D2466" t="s">
        <v>291</v>
      </c>
      <c r="E2466" t="str">
        <f>"03"</f>
        <v>03</v>
      </c>
      <c r="F2466" t="str">
        <f>"001"</f>
        <v>001</v>
      </c>
      <c r="G2466" t="str">
        <f>""</f>
        <v/>
      </c>
      <c r="H2466" t="s">
        <v>3</v>
      </c>
      <c r="I2466" t="s">
        <v>17</v>
      </c>
      <c r="J2466" t="s">
        <v>4949</v>
      </c>
      <c r="K2466" t="str">
        <f>"14240"</f>
        <v>14240</v>
      </c>
    </row>
    <row r="2467" spans="1:11" customFormat="1" x14ac:dyDescent="0.25">
      <c r="A2467" t="str">
        <f t="shared" si="354"/>
        <v>14</v>
      </c>
      <c r="B2467" t="s">
        <v>282</v>
      </c>
      <c r="C2467" t="str">
        <f t="shared" ref="C2467:C2472" si="355">"010"</f>
        <v>010</v>
      </c>
      <c r="D2467" t="s">
        <v>292</v>
      </c>
      <c r="E2467" t="str">
        <f>"01"</f>
        <v>01</v>
      </c>
      <c r="F2467" t="str">
        <f>"001"</f>
        <v>001</v>
      </c>
      <c r="G2467" t="str">
        <f>""</f>
        <v/>
      </c>
      <c r="H2467" t="s">
        <v>1</v>
      </c>
      <c r="I2467" t="s">
        <v>1768</v>
      </c>
      <c r="J2467" t="s">
        <v>4950</v>
      </c>
      <c r="K2467" t="str">
        <f t="shared" ref="K2467:K2472" si="356">"14910"</f>
        <v>14910</v>
      </c>
    </row>
    <row r="2468" spans="1:11" customFormat="1" x14ac:dyDescent="0.25">
      <c r="A2468" t="str">
        <f t="shared" si="354"/>
        <v>14</v>
      </c>
      <c r="B2468" t="s">
        <v>282</v>
      </c>
      <c r="C2468" t="str">
        <f t="shared" si="355"/>
        <v>010</v>
      </c>
      <c r="D2468" t="s">
        <v>292</v>
      </c>
      <c r="E2468" t="str">
        <f>"01"</f>
        <v>01</v>
      </c>
      <c r="F2468" t="str">
        <f>"001"</f>
        <v>001</v>
      </c>
      <c r="G2468" t="str">
        <f>""</f>
        <v/>
      </c>
      <c r="H2468" t="s">
        <v>0</v>
      </c>
      <c r="I2468" t="s">
        <v>1768</v>
      </c>
      <c r="J2468" t="s">
        <v>4950</v>
      </c>
      <c r="K2468" t="str">
        <f t="shared" si="356"/>
        <v>14910</v>
      </c>
    </row>
    <row r="2469" spans="1:11" customFormat="1" x14ac:dyDescent="0.25">
      <c r="A2469" t="str">
        <f t="shared" si="354"/>
        <v>14</v>
      </c>
      <c r="B2469" t="s">
        <v>282</v>
      </c>
      <c r="C2469" t="str">
        <f t="shared" si="355"/>
        <v>010</v>
      </c>
      <c r="D2469" t="s">
        <v>292</v>
      </c>
      <c r="E2469" t="str">
        <f>"02"</f>
        <v>02</v>
      </c>
      <c r="F2469" t="str">
        <f>"001"</f>
        <v>001</v>
      </c>
      <c r="G2469" t="str">
        <f>""</f>
        <v/>
      </c>
      <c r="H2469" t="s">
        <v>3</v>
      </c>
      <c r="I2469" t="s">
        <v>1768</v>
      </c>
      <c r="J2469" t="s">
        <v>4950</v>
      </c>
      <c r="K2469" t="str">
        <f t="shared" si="356"/>
        <v>14910</v>
      </c>
    </row>
    <row r="2470" spans="1:11" customFormat="1" x14ac:dyDescent="0.25">
      <c r="A2470" t="str">
        <f t="shared" si="354"/>
        <v>14</v>
      </c>
      <c r="B2470" t="s">
        <v>282</v>
      </c>
      <c r="C2470" t="str">
        <f t="shared" si="355"/>
        <v>010</v>
      </c>
      <c r="D2470" t="s">
        <v>292</v>
      </c>
      <c r="E2470" t="str">
        <f>"02"</f>
        <v>02</v>
      </c>
      <c r="F2470" t="str">
        <f>"002"</f>
        <v>002</v>
      </c>
      <c r="G2470" t="str">
        <f>""</f>
        <v/>
      </c>
      <c r="H2470" t="s">
        <v>1</v>
      </c>
      <c r="I2470" t="s">
        <v>1768</v>
      </c>
      <c r="J2470" t="s">
        <v>4950</v>
      </c>
      <c r="K2470" t="str">
        <f t="shared" si="356"/>
        <v>14910</v>
      </c>
    </row>
    <row r="2471" spans="1:11" customFormat="1" x14ac:dyDescent="0.25">
      <c r="A2471" t="str">
        <f t="shared" si="354"/>
        <v>14</v>
      </c>
      <c r="B2471" t="s">
        <v>282</v>
      </c>
      <c r="C2471" t="str">
        <f t="shared" si="355"/>
        <v>010</v>
      </c>
      <c r="D2471" t="s">
        <v>292</v>
      </c>
      <c r="E2471" t="str">
        <f>"02"</f>
        <v>02</v>
      </c>
      <c r="F2471" t="str">
        <f>"002"</f>
        <v>002</v>
      </c>
      <c r="G2471" t="str">
        <f>""</f>
        <v/>
      </c>
      <c r="H2471" t="s">
        <v>0</v>
      </c>
      <c r="I2471" t="s">
        <v>1768</v>
      </c>
      <c r="J2471" t="s">
        <v>4950</v>
      </c>
      <c r="K2471" t="str">
        <f t="shared" si="356"/>
        <v>14910</v>
      </c>
    </row>
    <row r="2472" spans="1:11" customFormat="1" x14ac:dyDescent="0.25">
      <c r="A2472" t="str">
        <f t="shared" si="354"/>
        <v>14</v>
      </c>
      <c r="B2472" t="s">
        <v>282</v>
      </c>
      <c r="C2472" t="str">
        <f t="shared" si="355"/>
        <v>010</v>
      </c>
      <c r="D2472" t="s">
        <v>292</v>
      </c>
      <c r="E2472" t="str">
        <f>"03"</f>
        <v>03</v>
      </c>
      <c r="F2472" t="str">
        <f>"001"</f>
        <v>001</v>
      </c>
      <c r="G2472" t="str">
        <f>""</f>
        <v/>
      </c>
      <c r="H2472" t="s">
        <v>3</v>
      </c>
      <c r="I2472" t="s">
        <v>1768</v>
      </c>
      <c r="J2472" t="s">
        <v>4950</v>
      </c>
      <c r="K2472" t="str">
        <f t="shared" si="356"/>
        <v>14910</v>
      </c>
    </row>
    <row r="2473" spans="1:11" customFormat="1" x14ac:dyDescent="0.25">
      <c r="A2473" t="str">
        <f t="shared" si="354"/>
        <v>14</v>
      </c>
      <c r="B2473" t="s">
        <v>282</v>
      </c>
      <c r="C2473" t="str">
        <f>"011"</f>
        <v>011</v>
      </c>
      <c r="D2473" t="s">
        <v>293</v>
      </c>
      <c r="E2473" t="str">
        <f>"01"</f>
        <v>01</v>
      </c>
      <c r="F2473" t="str">
        <f>"001"</f>
        <v>001</v>
      </c>
      <c r="G2473" t="str">
        <f>""</f>
        <v/>
      </c>
      <c r="H2473" t="s">
        <v>3</v>
      </c>
      <c r="I2473" t="s">
        <v>1769</v>
      </c>
      <c r="J2473" t="s">
        <v>4951</v>
      </c>
      <c r="K2473" t="str">
        <f>"14208"</f>
        <v>14208</v>
      </c>
    </row>
    <row r="2474" spans="1:11" customFormat="1" x14ac:dyDescent="0.25">
      <c r="A2474" t="str">
        <f t="shared" si="354"/>
        <v>14</v>
      </c>
      <c r="B2474" t="s">
        <v>282</v>
      </c>
      <c r="C2474" t="str">
        <f t="shared" ref="C2474:C2482" si="357">"012"</f>
        <v>012</v>
      </c>
      <c r="D2474" t="s">
        <v>294</v>
      </c>
      <c r="E2474" t="str">
        <f>"01"</f>
        <v>01</v>
      </c>
      <c r="F2474" t="str">
        <f>"001"</f>
        <v>001</v>
      </c>
      <c r="G2474" t="str">
        <f>""</f>
        <v/>
      </c>
      <c r="H2474" t="s">
        <v>3</v>
      </c>
      <c r="I2474" t="s">
        <v>1770</v>
      </c>
      <c r="J2474" t="s">
        <v>4124</v>
      </c>
      <c r="K2474" t="str">
        <f t="shared" ref="K2474:K2482" si="358">"14650"</f>
        <v>14650</v>
      </c>
    </row>
    <row r="2475" spans="1:11" customFormat="1" x14ac:dyDescent="0.25">
      <c r="A2475" t="str">
        <f t="shared" si="354"/>
        <v>14</v>
      </c>
      <c r="B2475" t="s">
        <v>282</v>
      </c>
      <c r="C2475" t="str">
        <f t="shared" si="357"/>
        <v>012</v>
      </c>
      <c r="D2475" t="s">
        <v>294</v>
      </c>
      <c r="E2475" t="str">
        <f>"01"</f>
        <v>01</v>
      </c>
      <c r="F2475" t="str">
        <f>"002"</f>
        <v>002</v>
      </c>
      <c r="G2475" t="str">
        <f>""</f>
        <v/>
      </c>
      <c r="H2475" t="s">
        <v>1</v>
      </c>
      <c r="I2475" t="s">
        <v>1771</v>
      </c>
      <c r="J2475" t="s">
        <v>4030</v>
      </c>
      <c r="K2475" t="str">
        <f t="shared" si="358"/>
        <v>14650</v>
      </c>
    </row>
    <row r="2476" spans="1:11" customFormat="1" x14ac:dyDescent="0.25">
      <c r="A2476" t="str">
        <f t="shared" si="354"/>
        <v>14</v>
      </c>
      <c r="B2476" t="s">
        <v>282</v>
      </c>
      <c r="C2476" t="str">
        <f t="shared" si="357"/>
        <v>012</v>
      </c>
      <c r="D2476" t="s">
        <v>294</v>
      </c>
      <c r="E2476" t="str">
        <f>"01"</f>
        <v>01</v>
      </c>
      <c r="F2476" t="str">
        <f>"002"</f>
        <v>002</v>
      </c>
      <c r="G2476" t="str">
        <f>""</f>
        <v/>
      </c>
      <c r="H2476" t="s">
        <v>0</v>
      </c>
      <c r="I2476" t="s">
        <v>1772</v>
      </c>
      <c r="J2476" t="s">
        <v>4030</v>
      </c>
      <c r="K2476" t="str">
        <f t="shared" si="358"/>
        <v>14650</v>
      </c>
    </row>
    <row r="2477" spans="1:11" customFormat="1" x14ac:dyDescent="0.25">
      <c r="A2477" t="str">
        <f t="shared" si="354"/>
        <v>14</v>
      </c>
      <c r="B2477" t="s">
        <v>282</v>
      </c>
      <c r="C2477" t="str">
        <f t="shared" si="357"/>
        <v>012</v>
      </c>
      <c r="D2477" t="s">
        <v>294</v>
      </c>
      <c r="E2477" t="str">
        <f>"02"</f>
        <v>02</v>
      </c>
      <c r="F2477" t="str">
        <f>"001"</f>
        <v>001</v>
      </c>
      <c r="G2477" t="str">
        <f>""</f>
        <v/>
      </c>
      <c r="H2477" t="s">
        <v>3</v>
      </c>
      <c r="I2477" t="s">
        <v>1773</v>
      </c>
      <c r="J2477" t="s">
        <v>4030</v>
      </c>
      <c r="K2477" t="str">
        <f t="shared" si="358"/>
        <v>14650</v>
      </c>
    </row>
    <row r="2478" spans="1:11" customFormat="1" x14ac:dyDescent="0.25">
      <c r="A2478" t="str">
        <f t="shared" si="354"/>
        <v>14</v>
      </c>
      <c r="B2478" t="s">
        <v>282</v>
      </c>
      <c r="C2478" t="str">
        <f t="shared" si="357"/>
        <v>012</v>
      </c>
      <c r="D2478" t="s">
        <v>294</v>
      </c>
      <c r="E2478" t="str">
        <f>"02"</f>
        <v>02</v>
      </c>
      <c r="F2478" t="str">
        <f>"002"</f>
        <v>002</v>
      </c>
      <c r="G2478" t="str">
        <f>""</f>
        <v/>
      </c>
      <c r="H2478" t="s">
        <v>3</v>
      </c>
      <c r="I2478" t="s">
        <v>1774</v>
      </c>
      <c r="J2478" t="s">
        <v>4952</v>
      </c>
      <c r="K2478" t="str">
        <f t="shared" si="358"/>
        <v>14650</v>
      </c>
    </row>
    <row r="2479" spans="1:11" customFormat="1" x14ac:dyDescent="0.25">
      <c r="A2479" t="str">
        <f t="shared" si="354"/>
        <v>14</v>
      </c>
      <c r="B2479" t="s">
        <v>282</v>
      </c>
      <c r="C2479" t="str">
        <f t="shared" si="357"/>
        <v>012</v>
      </c>
      <c r="D2479" t="s">
        <v>294</v>
      </c>
      <c r="E2479" t="str">
        <f>"03"</f>
        <v>03</v>
      </c>
      <c r="F2479" t="str">
        <f>"001"</f>
        <v>001</v>
      </c>
      <c r="G2479" t="str">
        <f>""</f>
        <v/>
      </c>
      <c r="H2479" t="s">
        <v>1</v>
      </c>
      <c r="I2479" t="s">
        <v>1774</v>
      </c>
      <c r="J2479" t="s">
        <v>4952</v>
      </c>
      <c r="K2479" t="str">
        <f t="shared" si="358"/>
        <v>14650</v>
      </c>
    </row>
    <row r="2480" spans="1:11" customFormat="1" x14ac:dyDescent="0.25">
      <c r="A2480" t="str">
        <f t="shared" si="354"/>
        <v>14</v>
      </c>
      <c r="B2480" t="s">
        <v>282</v>
      </c>
      <c r="C2480" t="str">
        <f t="shared" si="357"/>
        <v>012</v>
      </c>
      <c r="D2480" t="s">
        <v>294</v>
      </c>
      <c r="E2480" t="str">
        <f>"03"</f>
        <v>03</v>
      </c>
      <c r="F2480" t="str">
        <f>"001"</f>
        <v>001</v>
      </c>
      <c r="G2480" t="str">
        <f>""</f>
        <v/>
      </c>
      <c r="H2480" t="s">
        <v>0</v>
      </c>
      <c r="I2480" t="s">
        <v>1775</v>
      </c>
      <c r="J2480" t="s">
        <v>4952</v>
      </c>
      <c r="K2480" t="str">
        <f t="shared" si="358"/>
        <v>14650</v>
      </c>
    </row>
    <row r="2481" spans="1:11" customFormat="1" x14ac:dyDescent="0.25">
      <c r="A2481" t="str">
        <f t="shared" si="354"/>
        <v>14</v>
      </c>
      <c r="B2481" t="s">
        <v>282</v>
      </c>
      <c r="C2481" t="str">
        <f t="shared" si="357"/>
        <v>012</v>
      </c>
      <c r="D2481" t="s">
        <v>294</v>
      </c>
      <c r="E2481" t="str">
        <f>"04"</f>
        <v>04</v>
      </c>
      <c r="F2481" t="str">
        <f>"001"</f>
        <v>001</v>
      </c>
      <c r="G2481" t="str">
        <f>""</f>
        <v/>
      </c>
      <c r="H2481" t="s">
        <v>3</v>
      </c>
      <c r="I2481" t="s">
        <v>1775</v>
      </c>
      <c r="J2481" t="s">
        <v>4952</v>
      </c>
      <c r="K2481" t="str">
        <f t="shared" si="358"/>
        <v>14650</v>
      </c>
    </row>
    <row r="2482" spans="1:11" customFormat="1" x14ac:dyDescent="0.25">
      <c r="A2482" t="str">
        <f t="shared" si="354"/>
        <v>14</v>
      </c>
      <c r="B2482" t="s">
        <v>282</v>
      </c>
      <c r="C2482" t="str">
        <f t="shared" si="357"/>
        <v>012</v>
      </c>
      <c r="D2482" t="s">
        <v>294</v>
      </c>
      <c r="E2482" t="str">
        <f>"04"</f>
        <v>04</v>
      </c>
      <c r="F2482" t="str">
        <f>"002"</f>
        <v>002</v>
      </c>
      <c r="G2482" t="str">
        <f>""</f>
        <v/>
      </c>
      <c r="H2482" t="s">
        <v>3</v>
      </c>
      <c r="I2482" t="s">
        <v>956</v>
      </c>
      <c r="J2482" t="s">
        <v>4953</v>
      </c>
      <c r="K2482" t="str">
        <f t="shared" si="358"/>
        <v>14650</v>
      </c>
    </row>
    <row r="2483" spans="1:11" customFormat="1" x14ac:dyDescent="0.25">
      <c r="A2483" t="str">
        <f t="shared" si="354"/>
        <v>14</v>
      </c>
      <c r="B2483" t="s">
        <v>282</v>
      </c>
      <c r="C2483" t="str">
        <f t="shared" ref="C2483:C2507" si="359">"013"</f>
        <v>013</v>
      </c>
      <c r="D2483" t="s">
        <v>295</v>
      </c>
      <c r="E2483" t="str">
        <f t="shared" ref="E2483:E2495" si="360">"01"</f>
        <v>01</v>
      </c>
      <c r="F2483" t="str">
        <f>"001"</f>
        <v>001</v>
      </c>
      <c r="G2483" t="str">
        <f>""</f>
        <v/>
      </c>
      <c r="H2483" t="s">
        <v>1</v>
      </c>
      <c r="I2483" t="s">
        <v>1776</v>
      </c>
      <c r="J2483" t="s">
        <v>4954</v>
      </c>
      <c r="K2483" t="str">
        <f t="shared" ref="K2483:K2507" si="361">"14940"</f>
        <v>14940</v>
      </c>
    </row>
    <row r="2484" spans="1:11" customFormat="1" x14ac:dyDescent="0.25">
      <c r="A2484" t="str">
        <f t="shared" si="354"/>
        <v>14</v>
      </c>
      <c r="B2484" t="s">
        <v>282</v>
      </c>
      <c r="C2484" t="str">
        <f t="shared" si="359"/>
        <v>013</v>
      </c>
      <c r="D2484" t="s">
        <v>295</v>
      </c>
      <c r="E2484" t="str">
        <f t="shared" si="360"/>
        <v>01</v>
      </c>
      <c r="F2484" t="str">
        <f>"001"</f>
        <v>001</v>
      </c>
      <c r="G2484" t="str">
        <f>""</f>
        <v/>
      </c>
      <c r="H2484" t="s">
        <v>0</v>
      </c>
      <c r="I2484" t="s">
        <v>1776</v>
      </c>
      <c r="J2484" t="s">
        <v>4954</v>
      </c>
      <c r="K2484" t="str">
        <f t="shared" si="361"/>
        <v>14940</v>
      </c>
    </row>
    <row r="2485" spans="1:11" customFormat="1" x14ac:dyDescent="0.25">
      <c r="A2485" t="str">
        <f t="shared" si="354"/>
        <v>14</v>
      </c>
      <c r="B2485" t="s">
        <v>282</v>
      </c>
      <c r="C2485" t="str">
        <f t="shared" si="359"/>
        <v>013</v>
      </c>
      <c r="D2485" t="s">
        <v>295</v>
      </c>
      <c r="E2485" t="str">
        <f t="shared" si="360"/>
        <v>01</v>
      </c>
      <c r="F2485" t="str">
        <f>"002"</f>
        <v>002</v>
      </c>
      <c r="G2485" t="str">
        <f>""</f>
        <v/>
      </c>
      <c r="H2485" t="s">
        <v>1</v>
      </c>
      <c r="I2485" t="s">
        <v>1286</v>
      </c>
      <c r="J2485" t="s">
        <v>4955</v>
      </c>
      <c r="K2485" t="str">
        <f t="shared" si="361"/>
        <v>14940</v>
      </c>
    </row>
    <row r="2486" spans="1:11" customFormat="1" x14ac:dyDescent="0.25">
      <c r="A2486" t="str">
        <f t="shared" si="354"/>
        <v>14</v>
      </c>
      <c r="B2486" t="s">
        <v>282</v>
      </c>
      <c r="C2486" t="str">
        <f t="shared" si="359"/>
        <v>013</v>
      </c>
      <c r="D2486" t="s">
        <v>295</v>
      </c>
      <c r="E2486" t="str">
        <f t="shared" si="360"/>
        <v>01</v>
      </c>
      <c r="F2486" t="str">
        <f>"002"</f>
        <v>002</v>
      </c>
      <c r="G2486" t="str">
        <f>""</f>
        <v/>
      </c>
      <c r="H2486" t="s">
        <v>0</v>
      </c>
      <c r="I2486" t="s">
        <v>1286</v>
      </c>
      <c r="J2486" t="s">
        <v>4955</v>
      </c>
      <c r="K2486" t="str">
        <f t="shared" si="361"/>
        <v>14940</v>
      </c>
    </row>
    <row r="2487" spans="1:11" customFormat="1" x14ac:dyDescent="0.25">
      <c r="A2487" t="str">
        <f t="shared" si="354"/>
        <v>14</v>
      </c>
      <c r="B2487" t="s">
        <v>282</v>
      </c>
      <c r="C2487" t="str">
        <f t="shared" si="359"/>
        <v>013</v>
      </c>
      <c r="D2487" t="s">
        <v>295</v>
      </c>
      <c r="E2487" t="str">
        <f t="shared" si="360"/>
        <v>01</v>
      </c>
      <c r="F2487" t="str">
        <f>"003"</f>
        <v>003</v>
      </c>
      <c r="G2487" t="str">
        <f>""</f>
        <v/>
      </c>
      <c r="H2487" t="s">
        <v>1</v>
      </c>
      <c r="I2487" t="s">
        <v>1777</v>
      </c>
      <c r="J2487" t="s">
        <v>4956</v>
      </c>
      <c r="K2487" t="str">
        <f t="shared" si="361"/>
        <v>14940</v>
      </c>
    </row>
    <row r="2488" spans="1:11" customFormat="1" x14ac:dyDescent="0.25">
      <c r="A2488" t="str">
        <f t="shared" si="354"/>
        <v>14</v>
      </c>
      <c r="B2488" t="s">
        <v>282</v>
      </c>
      <c r="C2488" t="str">
        <f t="shared" si="359"/>
        <v>013</v>
      </c>
      <c r="D2488" t="s">
        <v>295</v>
      </c>
      <c r="E2488" t="str">
        <f t="shared" si="360"/>
        <v>01</v>
      </c>
      <c r="F2488" t="str">
        <f>"003"</f>
        <v>003</v>
      </c>
      <c r="G2488" t="str">
        <f>""</f>
        <v/>
      </c>
      <c r="H2488" t="s">
        <v>0</v>
      </c>
      <c r="I2488" t="s">
        <v>1777</v>
      </c>
      <c r="J2488" t="s">
        <v>4956</v>
      </c>
      <c r="K2488" t="str">
        <f t="shared" si="361"/>
        <v>14940</v>
      </c>
    </row>
    <row r="2489" spans="1:11" customFormat="1" x14ac:dyDescent="0.25">
      <c r="A2489" t="str">
        <f t="shared" si="354"/>
        <v>14</v>
      </c>
      <c r="B2489" t="s">
        <v>282</v>
      </c>
      <c r="C2489" t="str">
        <f t="shared" si="359"/>
        <v>013</v>
      </c>
      <c r="D2489" t="s">
        <v>295</v>
      </c>
      <c r="E2489" t="str">
        <f t="shared" si="360"/>
        <v>01</v>
      </c>
      <c r="F2489" t="str">
        <f>"004"</f>
        <v>004</v>
      </c>
      <c r="G2489" t="str">
        <f>""</f>
        <v/>
      </c>
      <c r="H2489" t="s">
        <v>1</v>
      </c>
      <c r="I2489" t="s">
        <v>57</v>
      </c>
      <c r="J2489" t="s">
        <v>4957</v>
      </c>
      <c r="K2489" t="str">
        <f t="shared" si="361"/>
        <v>14940</v>
      </c>
    </row>
    <row r="2490" spans="1:11" customFormat="1" x14ac:dyDescent="0.25">
      <c r="A2490" t="str">
        <f t="shared" si="354"/>
        <v>14</v>
      </c>
      <c r="B2490" t="s">
        <v>282</v>
      </c>
      <c r="C2490" t="str">
        <f t="shared" si="359"/>
        <v>013</v>
      </c>
      <c r="D2490" t="s">
        <v>295</v>
      </c>
      <c r="E2490" t="str">
        <f t="shared" si="360"/>
        <v>01</v>
      </c>
      <c r="F2490" t="str">
        <f>"004"</f>
        <v>004</v>
      </c>
      <c r="G2490" t="str">
        <f>""</f>
        <v/>
      </c>
      <c r="H2490" t="s">
        <v>0</v>
      </c>
      <c r="I2490" t="s">
        <v>57</v>
      </c>
      <c r="J2490" t="s">
        <v>4957</v>
      </c>
      <c r="K2490" t="str">
        <f t="shared" si="361"/>
        <v>14940</v>
      </c>
    </row>
    <row r="2491" spans="1:11" customFormat="1" x14ac:dyDescent="0.25">
      <c r="A2491" t="str">
        <f t="shared" si="354"/>
        <v>14</v>
      </c>
      <c r="B2491" t="s">
        <v>282</v>
      </c>
      <c r="C2491" t="str">
        <f t="shared" si="359"/>
        <v>013</v>
      </c>
      <c r="D2491" t="s">
        <v>295</v>
      </c>
      <c r="E2491" t="str">
        <f t="shared" si="360"/>
        <v>01</v>
      </c>
      <c r="F2491" t="str">
        <f>"005"</f>
        <v>005</v>
      </c>
      <c r="G2491" t="str">
        <f>""</f>
        <v/>
      </c>
      <c r="H2491" t="s">
        <v>1</v>
      </c>
      <c r="I2491" t="s">
        <v>1778</v>
      </c>
      <c r="J2491" t="s">
        <v>4958</v>
      </c>
      <c r="K2491" t="str">
        <f t="shared" si="361"/>
        <v>14940</v>
      </c>
    </row>
    <row r="2492" spans="1:11" customFormat="1" x14ac:dyDescent="0.25">
      <c r="A2492" t="str">
        <f t="shared" si="354"/>
        <v>14</v>
      </c>
      <c r="B2492" t="s">
        <v>282</v>
      </c>
      <c r="C2492" t="str">
        <f t="shared" si="359"/>
        <v>013</v>
      </c>
      <c r="D2492" t="s">
        <v>295</v>
      </c>
      <c r="E2492" t="str">
        <f t="shared" si="360"/>
        <v>01</v>
      </c>
      <c r="F2492" t="str">
        <f>"005"</f>
        <v>005</v>
      </c>
      <c r="G2492" t="str">
        <f>""</f>
        <v/>
      </c>
      <c r="H2492" t="s">
        <v>0</v>
      </c>
      <c r="I2492" t="s">
        <v>1778</v>
      </c>
      <c r="J2492" t="s">
        <v>4958</v>
      </c>
      <c r="K2492" t="str">
        <f t="shared" si="361"/>
        <v>14940</v>
      </c>
    </row>
    <row r="2493" spans="1:11" customFormat="1" x14ac:dyDescent="0.25">
      <c r="A2493" t="str">
        <f t="shared" si="354"/>
        <v>14</v>
      </c>
      <c r="B2493" t="s">
        <v>282</v>
      </c>
      <c r="C2493" t="str">
        <f t="shared" si="359"/>
        <v>013</v>
      </c>
      <c r="D2493" t="s">
        <v>295</v>
      </c>
      <c r="E2493" t="str">
        <f t="shared" si="360"/>
        <v>01</v>
      </c>
      <c r="F2493" t="str">
        <f>"006"</f>
        <v>006</v>
      </c>
      <c r="G2493" t="str">
        <f>""</f>
        <v/>
      </c>
      <c r="H2493" t="s">
        <v>1</v>
      </c>
      <c r="I2493" t="s">
        <v>1776</v>
      </c>
      <c r="J2493" t="s">
        <v>4954</v>
      </c>
      <c r="K2493" t="str">
        <f t="shared" si="361"/>
        <v>14940</v>
      </c>
    </row>
    <row r="2494" spans="1:11" customFormat="1" x14ac:dyDescent="0.25">
      <c r="A2494" t="str">
        <f t="shared" si="354"/>
        <v>14</v>
      </c>
      <c r="B2494" t="s">
        <v>282</v>
      </c>
      <c r="C2494" t="str">
        <f t="shared" si="359"/>
        <v>013</v>
      </c>
      <c r="D2494" t="s">
        <v>295</v>
      </c>
      <c r="E2494" t="str">
        <f t="shared" si="360"/>
        <v>01</v>
      </c>
      <c r="F2494" t="str">
        <f>"006"</f>
        <v>006</v>
      </c>
      <c r="G2494" t="str">
        <f>""</f>
        <v/>
      </c>
      <c r="H2494" t="s">
        <v>0</v>
      </c>
      <c r="I2494" t="s">
        <v>1776</v>
      </c>
      <c r="J2494" t="s">
        <v>4954</v>
      </c>
      <c r="K2494" t="str">
        <f t="shared" si="361"/>
        <v>14940</v>
      </c>
    </row>
    <row r="2495" spans="1:11" customFormat="1" x14ac:dyDescent="0.25">
      <c r="A2495" t="str">
        <f t="shared" si="354"/>
        <v>14</v>
      </c>
      <c r="B2495" t="s">
        <v>282</v>
      </c>
      <c r="C2495" t="str">
        <f t="shared" si="359"/>
        <v>013</v>
      </c>
      <c r="D2495" t="s">
        <v>295</v>
      </c>
      <c r="E2495" t="str">
        <f t="shared" si="360"/>
        <v>01</v>
      </c>
      <c r="F2495" t="str">
        <f>"007"</f>
        <v>007</v>
      </c>
      <c r="G2495" t="str">
        <f>""</f>
        <v/>
      </c>
      <c r="H2495" t="s">
        <v>3</v>
      </c>
      <c r="I2495" t="s">
        <v>1779</v>
      </c>
      <c r="J2495" t="s">
        <v>4959</v>
      </c>
      <c r="K2495" t="str">
        <f t="shared" si="361"/>
        <v>14940</v>
      </c>
    </row>
    <row r="2496" spans="1:11" customFormat="1" x14ac:dyDescent="0.25">
      <c r="A2496" t="str">
        <f t="shared" si="354"/>
        <v>14</v>
      </c>
      <c r="B2496" t="s">
        <v>282</v>
      </c>
      <c r="C2496" t="str">
        <f t="shared" si="359"/>
        <v>013</v>
      </c>
      <c r="D2496" t="s">
        <v>295</v>
      </c>
      <c r="E2496" t="str">
        <f>"02"</f>
        <v>02</v>
      </c>
      <c r="F2496" t="str">
        <f>"001"</f>
        <v>001</v>
      </c>
      <c r="G2496" t="str">
        <f>""</f>
        <v/>
      </c>
      <c r="H2496" t="s">
        <v>1</v>
      </c>
      <c r="I2496" t="s">
        <v>23</v>
      </c>
      <c r="J2496" t="s">
        <v>4960</v>
      </c>
      <c r="K2496" t="str">
        <f t="shared" si="361"/>
        <v>14940</v>
      </c>
    </row>
    <row r="2497" spans="1:11" customFormat="1" x14ac:dyDescent="0.25">
      <c r="A2497" t="str">
        <f t="shared" si="354"/>
        <v>14</v>
      </c>
      <c r="B2497" t="s">
        <v>282</v>
      </c>
      <c r="C2497" t="str">
        <f t="shared" si="359"/>
        <v>013</v>
      </c>
      <c r="D2497" t="s">
        <v>295</v>
      </c>
      <c r="E2497" t="str">
        <f>"02"</f>
        <v>02</v>
      </c>
      <c r="F2497" t="str">
        <f>"001"</f>
        <v>001</v>
      </c>
      <c r="G2497" t="str">
        <f>""</f>
        <v/>
      </c>
      <c r="H2497" t="s">
        <v>0</v>
      </c>
      <c r="I2497" t="s">
        <v>23</v>
      </c>
      <c r="J2497" t="s">
        <v>4960</v>
      </c>
      <c r="K2497" t="str">
        <f t="shared" si="361"/>
        <v>14940</v>
      </c>
    </row>
    <row r="2498" spans="1:11" customFormat="1" x14ac:dyDescent="0.25">
      <c r="A2498" t="str">
        <f t="shared" si="354"/>
        <v>14</v>
      </c>
      <c r="B2498" t="s">
        <v>282</v>
      </c>
      <c r="C2498" t="str">
        <f t="shared" si="359"/>
        <v>013</v>
      </c>
      <c r="D2498" t="s">
        <v>295</v>
      </c>
      <c r="E2498" t="str">
        <f>"02"</f>
        <v>02</v>
      </c>
      <c r="F2498" t="str">
        <f>"002"</f>
        <v>002</v>
      </c>
      <c r="G2498" t="str">
        <f>""</f>
        <v/>
      </c>
      <c r="H2498" t="s">
        <v>1</v>
      </c>
      <c r="I2498" t="s">
        <v>1780</v>
      </c>
      <c r="J2498" t="s">
        <v>4961</v>
      </c>
      <c r="K2498" t="str">
        <f t="shared" si="361"/>
        <v>14940</v>
      </c>
    </row>
    <row r="2499" spans="1:11" customFormat="1" x14ac:dyDescent="0.25">
      <c r="A2499" t="str">
        <f t="shared" si="354"/>
        <v>14</v>
      </c>
      <c r="B2499" t="s">
        <v>282</v>
      </c>
      <c r="C2499" t="str">
        <f t="shared" si="359"/>
        <v>013</v>
      </c>
      <c r="D2499" t="s">
        <v>295</v>
      </c>
      <c r="E2499" t="str">
        <f>"02"</f>
        <v>02</v>
      </c>
      <c r="F2499" t="str">
        <f>"002"</f>
        <v>002</v>
      </c>
      <c r="G2499" t="str">
        <f>""</f>
        <v/>
      </c>
      <c r="H2499" t="s">
        <v>0</v>
      </c>
      <c r="I2499" t="s">
        <v>1780</v>
      </c>
      <c r="J2499" t="s">
        <v>4961</v>
      </c>
      <c r="K2499" t="str">
        <f t="shared" si="361"/>
        <v>14940</v>
      </c>
    </row>
    <row r="2500" spans="1:11" customFormat="1" x14ac:dyDescent="0.25">
      <c r="A2500" t="str">
        <f t="shared" si="354"/>
        <v>14</v>
      </c>
      <c r="B2500" t="s">
        <v>282</v>
      </c>
      <c r="C2500" t="str">
        <f t="shared" si="359"/>
        <v>013</v>
      </c>
      <c r="D2500" t="s">
        <v>295</v>
      </c>
      <c r="E2500" t="str">
        <f>"02"</f>
        <v>02</v>
      </c>
      <c r="F2500" t="str">
        <f>"003"</f>
        <v>003</v>
      </c>
      <c r="G2500" t="str">
        <f>""</f>
        <v/>
      </c>
      <c r="H2500" t="s">
        <v>3</v>
      </c>
      <c r="I2500" t="s">
        <v>1781</v>
      </c>
      <c r="J2500" t="s">
        <v>4962</v>
      </c>
      <c r="K2500" t="str">
        <f t="shared" si="361"/>
        <v>14940</v>
      </c>
    </row>
    <row r="2501" spans="1:11" customFormat="1" x14ac:dyDescent="0.25">
      <c r="A2501" t="str">
        <f t="shared" si="354"/>
        <v>14</v>
      </c>
      <c r="B2501" t="s">
        <v>282</v>
      </c>
      <c r="C2501" t="str">
        <f t="shared" si="359"/>
        <v>013</v>
      </c>
      <c r="D2501" t="s">
        <v>295</v>
      </c>
      <c r="E2501" t="str">
        <f>"03"</f>
        <v>03</v>
      </c>
      <c r="F2501" t="str">
        <f>"001"</f>
        <v>001</v>
      </c>
      <c r="G2501" t="str">
        <f>""</f>
        <v/>
      </c>
      <c r="H2501" t="s">
        <v>3</v>
      </c>
      <c r="I2501" t="s">
        <v>1782</v>
      </c>
      <c r="J2501" t="s">
        <v>4963</v>
      </c>
      <c r="K2501" t="str">
        <f t="shared" si="361"/>
        <v>14940</v>
      </c>
    </row>
    <row r="2502" spans="1:11" customFormat="1" x14ac:dyDescent="0.25">
      <c r="A2502" t="str">
        <f t="shared" si="354"/>
        <v>14</v>
      </c>
      <c r="B2502" t="s">
        <v>282</v>
      </c>
      <c r="C2502" t="str">
        <f t="shared" si="359"/>
        <v>013</v>
      </c>
      <c r="D2502" t="s">
        <v>295</v>
      </c>
      <c r="E2502" t="str">
        <f>"03"</f>
        <v>03</v>
      </c>
      <c r="F2502" t="str">
        <f>"002"</f>
        <v>002</v>
      </c>
      <c r="G2502" t="str">
        <f>""</f>
        <v/>
      </c>
      <c r="H2502" t="s">
        <v>3</v>
      </c>
      <c r="I2502" t="s">
        <v>1783</v>
      </c>
      <c r="J2502" t="s">
        <v>4964</v>
      </c>
      <c r="K2502" t="str">
        <f t="shared" si="361"/>
        <v>14940</v>
      </c>
    </row>
    <row r="2503" spans="1:11" customFormat="1" x14ac:dyDescent="0.25">
      <c r="A2503" t="str">
        <f t="shared" si="354"/>
        <v>14</v>
      </c>
      <c r="B2503" t="s">
        <v>282</v>
      </c>
      <c r="C2503" t="str">
        <f t="shared" si="359"/>
        <v>013</v>
      </c>
      <c r="D2503" t="s">
        <v>295</v>
      </c>
      <c r="E2503" t="str">
        <f>"03"</f>
        <v>03</v>
      </c>
      <c r="F2503" t="str">
        <f>"003"</f>
        <v>003</v>
      </c>
      <c r="G2503" t="str">
        <f>""</f>
        <v/>
      </c>
      <c r="H2503" t="s">
        <v>3</v>
      </c>
      <c r="I2503" t="s">
        <v>1784</v>
      </c>
      <c r="J2503" t="s">
        <v>4965</v>
      </c>
      <c r="K2503" t="str">
        <f t="shared" si="361"/>
        <v>14940</v>
      </c>
    </row>
    <row r="2504" spans="1:11" customFormat="1" x14ac:dyDescent="0.25">
      <c r="A2504" t="str">
        <f t="shared" si="354"/>
        <v>14</v>
      </c>
      <c r="B2504" t="s">
        <v>282</v>
      </c>
      <c r="C2504" t="str">
        <f t="shared" si="359"/>
        <v>013</v>
      </c>
      <c r="D2504" t="s">
        <v>295</v>
      </c>
      <c r="E2504" t="str">
        <f>"03"</f>
        <v>03</v>
      </c>
      <c r="F2504" t="str">
        <f>"004"</f>
        <v>004</v>
      </c>
      <c r="G2504" t="str">
        <f>""</f>
        <v/>
      </c>
      <c r="H2504" t="s">
        <v>1</v>
      </c>
      <c r="I2504" t="s">
        <v>1785</v>
      </c>
      <c r="J2504" t="s">
        <v>4966</v>
      </c>
      <c r="K2504" t="str">
        <f t="shared" si="361"/>
        <v>14940</v>
      </c>
    </row>
    <row r="2505" spans="1:11" customFormat="1" x14ac:dyDescent="0.25">
      <c r="A2505" t="str">
        <f t="shared" si="354"/>
        <v>14</v>
      </c>
      <c r="B2505" t="s">
        <v>282</v>
      </c>
      <c r="C2505" t="str">
        <f t="shared" si="359"/>
        <v>013</v>
      </c>
      <c r="D2505" t="s">
        <v>295</v>
      </c>
      <c r="E2505" t="str">
        <f>"03"</f>
        <v>03</v>
      </c>
      <c r="F2505" t="str">
        <f>"004"</f>
        <v>004</v>
      </c>
      <c r="G2505" t="str">
        <f>""</f>
        <v/>
      </c>
      <c r="H2505" t="s">
        <v>0</v>
      </c>
      <c r="I2505" t="s">
        <v>1785</v>
      </c>
      <c r="J2505" t="s">
        <v>4966</v>
      </c>
      <c r="K2505" t="str">
        <f t="shared" si="361"/>
        <v>14940</v>
      </c>
    </row>
    <row r="2506" spans="1:11" customFormat="1" x14ac:dyDescent="0.25">
      <c r="A2506" t="str">
        <f t="shared" si="354"/>
        <v>14</v>
      </c>
      <c r="B2506" t="s">
        <v>282</v>
      </c>
      <c r="C2506" t="str">
        <f t="shared" si="359"/>
        <v>013</v>
      </c>
      <c r="D2506" t="s">
        <v>295</v>
      </c>
      <c r="E2506" t="str">
        <f>"04"</f>
        <v>04</v>
      </c>
      <c r="F2506" t="str">
        <f t="shared" ref="F2506:F2513" si="362">"001"</f>
        <v>001</v>
      </c>
      <c r="G2506" t="str">
        <f>"01"</f>
        <v>01</v>
      </c>
      <c r="H2506" t="s">
        <v>1</v>
      </c>
      <c r="I2506" t="s">
        <v>1786</v>
      </c>
      <c r="J2506" t="s">
        <v>4967</v>
      </c>
      <c r="K2506" t="str">
        <f t="shared" si="361"/>
        <v>14940</v>
      </c>
    </row>
    <row r="2507" spans="1:11" customFormat="1" x14ac:dyDescent="0.25">
      <c r="A2507" t="str">
        <f t="shared" si="354"/>
        <v>14</v>
      </c>
      <c r="B2507" t="s">
        <v>282</v>
      </c>
      <c r="C2507" t="str">
        <f t="shared" si="359"/>
        <v>013</v>
      </c>
      <c r="D2507" t="s">
        <v>295</v>
      </c>
      <c r="E2507" t="str">
        <f>"04"</f>
        <v>04</v>
      </c>
      <c r="F2507" t="str">
        <f t="shared" si="362"/>
        <v>001</v>
      </c>
      <c r="G2507" t="str">
        <f>"02"</f>
        <v>02</v>
      </c>
      <c r="H2507" t="s">
        <v>0</v>
      </c>
      <c r="I2507" t="s">
        <v>1787</v>
      </c>
      <c r="J2507" t="s">
        <v>4968</v>
      </c>
      <c r="K2507" t="str">
        <f t="shared" si="361"/>
        <v>14940</v>
      </c>
    </row>
    <row r="2508" spans="1:11" customFormat="1" x14ac:dyDescent="0.25">
      <c r="A2508" t="str">
        <f t="shared" si="354"/>
        <v>14</v>
      </c>
      <c r="B2508" t="s">
        <v>282</v>
      </c>
      <c r="C2508" t="str">
        <f>"014"</f>
        <v>014</v>
      </c>
      <c r="D2508" t="s">
        <v>296</v>
      </c>
      <c r="E2508" t="str">
        <f>"01"</f>
        <v>01</v>
      </c>
      <c r="F2508" t="str">
        <f t="shared" si="362"/>
        <v>001</v>
      </c>
      <c r="G2508" t="str">
        <f>""</f>
        <v/>
      </c>
      <c r="H2508" t="s">
        <v>1</v>
      </c>
      <c r="I2508" t="s">
        <v>25</v>
      </c>
      <c r="J2508" t="s">
        <v>4232</v>
      </c>
      <c r="K2508" t="str">
        <f>"14660"</f>
        <v>14660</v>
      </c>
    </row>
    <row r="2509" spans="1:11" customFormat="1" x14ac:dyDescent="0.25">
      <c r="A2509" t="str">
        <f t="shared" si="354"/>
        <v>14</v>
      </c>
      <c r="B2509" t="s">
        <v>282</v>
      </c>
      <c r="C2509" t="str">
        <f>"014"</f>
        <v>014</v>
      </c>
      <c r="D2509" t="s">
        <v>296</v>
      </c>
      <c r="E2509" t="str">
        <f>"01"</f>
        <v>01</v>
      </c>
      <c r="F2509" t="str">
        <f t="shared" si="362"/>
        <v>001</v>
      </c>
      <c r="G2509" t="str">
        <f>""</f>
        <v/>
      </c>
      <c r="H2509" t="s">
        <v>0</v>
      </c>
      <c r="I2509" t="s">
        <v>25</v>
      </c>
      <c r="J2509" t="s">
        <v>4232</v>
      </c>
      <c r="K2509" t="str">
        <f>"14660"</f>
        <v>14660</v>
      </c>
    </row>
    <row r="2510" spans="1:11" customFormat="1" x14ac:dyDescent="0.25">
      <c r="A2510" t="str">
        <f t="shared" si="354"/>
        <v>14</v>
      </c>
      <c r="B2510" t="s">
        <v>282</v>
      </c>
      <c r="C2510" t="str">
        <f>"014"</f>
        <v>014</v>
      </c>
      <c r="D2510" t="s">
        <v>296</v>
      </c>
      <c r="E2510" t="str">
        <f>"02"</f>
        <v>02</v>
      </c>
      <c r="F2510" t="str">
        <f t="shared" si="362"/>
        <v>001</v>
      </c>
      <c r="G2510" t="str">
        <f>""</f>
        <v/>
      </c>
      <c r="H2510" t="s">
        <v>1</v>
      </c>
      <c r="I2510" t="s">
        <v>1008</v>
      </c>
      <c r="J2510" t="s">
        <v>4969</v>
      </c>
      <c r="K2510" t="str">
        <f>"14660"</f>
        <v>14660</v>
      </c>
    </row>
    <row r="2511" spans="1:11" customFormat="1" x14ac:dyDescent="0.25">
      <c r="A2511" t="str">
        <f t="shared" si="354"/>
        <v>14</v>
      </c>
      <c r="B2511" t="s">
        <v>282</v>
      </c>
      <c r="C2511" t="str">
        <f>"014"</f>
        <v>014</v>
      </c>
      <c r="D2511" t="s">
        <v>296</v>
      </c>
      <c r="E2511" t="str">
        <f>"02"</f>
        <v>02</v>
      </c>
      <c r="F2511" t="str">
        <f t="shared" si="362"/>
        <v>001</v>
      </c>
      <c r="G2511" t="str">
        <f>""</f>
        <v/>
      </c>
      <c r="H2511" t="s">
        <v>0</v>
      </c>
      <c r="I2511" t="s">
        <v>1008</v>
      </c>
      <c r="J2511" t="s">
        <v>4969</v>
      </c>
      <c r="K2511" t="str">
        <f>"14660"</f>
        <v>14660</v>
      </c>
    </row>
    <row r="2512" spans="1:11" customFormat="1" x14ac:dyDescent="0.25">
      <c r="A2512" t="str">
        <f t="shared" si="354"/>
        <v>14</v>
      </c>
      <c r="B2512" t="s">
        <v>282</v>
      </c>
      <c r="C2512" t="str">
        <f>"015"</f>
        <v>015</v>
      </c>
      <c r="D2512" t="s">
        <v>297</v>
      </c>
      <c r="E2512" t="str">
        <f t="shared" ref="E2512:E2529" si="363">"01"</f>
        <v>01</v>
      </c>
      <c r="F2512" t="str">
        <f t="shared" si="362"/>
        <v>001</v>
      </c>
      <c r="G2512" t="str">
        <f>""</f>
        <v/>
      </c>
      <c r="H2512" t="s">
        <v>1</v>
      </c>
      <c r="I2512" t="s">
        <v>1788</v>
      </c>
      <c r="J2512" t="s">
        <v>4970</v>
      </c>
      <c r="K2512" t="str">
        <f>"14810"</f>
        <v>14810</v>
      </c>
    </row>
    <row r="2513" spans="1:11" customFormat="1" x14ac:dyDescent="0.25">
      <c r="A2513" t="str">
        <f t="shared" si="354"/>
        <v>14</v>
      </c>
      <c r="B2513" t="s">
        <v>282</v>
      </c>
      <c r="C2513" t="str">
        <f>"015"</f>
        <v>015</v>
      </c>
      <c r="D2513" t="s">
        <v>297</v>
      </c>
      <c r="E2513" t="str">
        <f t="shared" si="363"/>
        <v>01</v>
      </c>
      <c r="F2513" t="str">
        <f t="shared" si="362"/>
        <v>001</v>
      </c>
      <c r="G2513" t="str">
        <f>""</f>
        <v/>
      </c>
      <c r="H2513" t="s">
        <v>0</v>
      </c>
      <c r="I2513" t="s">
        <v>1788</v>
      </c>
      <c r="J2513" t="s">
        <v>4970</v>
      </c>
      <c r="K2513" t="str">
        <f>"14810"</f>
        <v>14810</v>
      </c>
    </row>
    <row r="2514" spans="1:11" customFormat="1" x14ac:dyDescent="0.25">
      <c r="A2514" t="str">
        <f t="shared" si="354"/>
        <v>14</v>
      </c>
      <c r="B2514" t="s">
        <v>282</v>
      </c>
      <c r="C2514" t="str">
        <f>"015"</f>
        <v>015</v>
      </c>
      <c r="D2514" t="s">
        <v>297</v>
      </c>
      <c r="E2514" t="str">
        <f t="shared" si="363"/>
        <v>01</v>
      </c>
      <c r="F2514" t="str">
        <f>"002"</f>
        <v>002</v>
      </c>
      <c r="G2514" t="str">
        <f>""</f>
        <v/>
      </c>
      <c r="H2514" t="s">
        <v>1</v>
      </c>
      <c r="I2514" t="s">
        <v>1788</v>
      </c>
      <c r="J2514" t="s">
        <v>4970</v>
      </c>
      <c r="K2514" t="str">
        <f>"14810"</f>
        <v>14810</v>
      </c>
    </row>
    <row r="2515" spans="1:11" customFormat="1" x14ac:dyDescent="0.25">
      <c r="A2515" t="str">
        <f t="shared" si="354"/>
        <v>14</v>
      </c>
      <c r="B2515" t="s">
        <v>282</v>
      </c>
      <c r="C2515" t="str">
        <f>"015"</f>
        <v>015</v>
      </c>
      <c r="D2515" t="s">
        <v>297</v>
      </c>
      <c r="E2515" t="str">
        <f t="shared" si="363"/>
        <v>01</v>
      </c>
      <c r="F2515" t="str">
        <f>"002"</f>
        <v>002</v>
      </c>
      <c r="G2515" t="str">
        <f>""</f>
        <v/>
      </c>
      <c r="H2515" t="s">
        <v>0</v>
      </c>
      <c r="I2515" t="s">
        <v>1788</v>
      </c>
      <c r="J2515" t="s">
        <v>4970</v>
      </c>
      <c r="K2515" t="str">
        <f>"14810"</f>
        <v>14810</v>
      </c>
    </row>
    <row r="2516" spans="1:11" customFormat="1" x14ac:dyDescent="0.25">
      <c r="A2516" t="str">
        <f t="shared" si="354"/>
        <v>14</v>
      </c>
      <c r="B2516" t="s">
        <v>282</v>
      </c>
      <c r="C2516" t="str">
        <f>"016"</f>
        <v>016</v>
      </c>
      <c r="D2516" t="s">
        <v>298</v>
      </c>
      <c r="E2516" t="str">
        <f t="shared" si="363"/>
        <v>01</v>
      </c>
      <c r="F2516" t="str">
        <f>"001"</f>
        <v>001</v>
      </c>
      <c r="G2516" t="str">
        <f>""</f>
        <v/>
      </c>
      <c r="H2516" t="s">
        <v>3</v>
      </c>
      <c r="I2516" t="s">
        <v>78</v>
      </c>
      <c r="J2516" t="s">
        <v>4971</v>
      </c>
      <c r="K2516" t="str">
        <f>"14445"</f>
        <v>14445</v>
      </c>
    </row>
    <row r="2517" spans="1:11" customFormat="1" x14ac:dyDescent="0.25">
      <c r="A2517" t="str">
        <f t="shared" si="354"/>
        <v>14</v>
      </c>
      <c r="B2517" t="s">
        <v>282</v>
      </c>
      <c r="C2517" t="str">
        <f>"016"</f>
        <v>016</v>
      </c>
      <c r="D2517" t="s">
        <v>298</v>
      </c>
      <c r="E2517" t="str">
        <f t="shared" si="363"/>
        <v>01</v>
      </c>
      <c r="F2517" t="str">
        <f>"002"</f>
        <v>002</v>
      </c>
      <c r="G2517" t="str">
        <f>""</f>
        <v/>
      </c>
      <c r="H2517" t="s">
        <v>3</v>
      </c>
      <c r="I2517" t="s">
        <v>78</v>
      </c>
      <c r="J2517" t="s">
        <v>4971</v>
      </c>
      <c r="K2517" t="str">
        <f>"14445"</f>
        <v>14445</v>
      </c>
    </row>
    <row r="2518" spans="1:11" customFormat="1" x14ac:dyDescent="0.25">
      <c r="A2518" t="str">
        <f t="shared" si="354"/>
        <v>14</v>
      </c>
      <c r="B2518" t="s">
        <v>282</v>
      </c>
      <c r="C2518" t="str">
        <f t="shared" ref="C2518:C2535" si="364">"017"</f>
        <v>017</v>
      </c>
      <c r="D2518" t="s">
        <v>299</v>
      </c>
      <c r="E2518" t="str">
        <f t="shared" si="363"/>
        <v>01</v>
      </c>
      <c r="F2518" t="str">
        <f>"001"</f>
        <v>001</v>
      </c>
      <c r="G2518" t="str">
        <f>""</f>
        <v/>
      </c>
      <c r="H2518" t="s">
        <v>1</v>
      </c>
      <c r="I2518" t="s">
        <v>1789</v>
      </c>
      <c r="J2518" t="s">
        <v>4972</v>
      </c>
      <c r="K2518" t="str">
        <f>"14100"</f>
        <v>14100</v>
      </c>
    </row>
    <row r="2519" spans="1:11" customFormat="1" x14ac:dyDescent="0.25">
      <c r="A2519" t="str">
        <f t="shared" si="354"/>
        <v>14</v>
      </c>
      <c r="B2519" t="s">
        <v>282</v>
      </c>
      <c r="C2519" t="str">
        <f t="shared" si="364"/>
        <v>017</v>
      </c>
      <c r="D2519" t="s">
        <v>299</v>
      </c>
      <c r="E2519" t="str">
        <f t="shared" si="363"/>
        <v>01</v>
      </c>
      <c r="F2519" t="str">
        <f>"001"</f>
        <v>001</v>
      </c>
      <c r="G2519" t="str">
        <f>""</f>
        <v/>
      </c>
      <c r="H2519" t="s">
        <v>0</v>
      </c>
      <c r="I2519" t="s">
        <v>1789</v>
      </c>
      <c r="J2519" t="s">
        <v>4972</v>
      </c>
      <c r="K2519" t="str">
        <f>"14100"</f>
        <v>14100</v>
      </c>
    </row>
    <row r="2520" spans="1:11" customFormat="1" x14ac:dyDescent="0.25">
      <c r="A2520" t="str">
        <f t="shared" si="354"/>
        <v>14</v>
      </c>
      <c r="B2520" t="s">
        <v>282</v>
      </c>
      <c r="C2520" t="str">
        <f t="shared" si="364"/>
        <v>017</v>
      </c>
      <c r="D2520" t="s">
        <v>299</v>
      </c>
      <c r="E2520" t="str">
        <f t="shared" si="363"/>
        <v>01</v>
      </c>
      <c r="F2520" t="str">
        <f>"002"</f>
        <v>002</v>
      </c>
      <c r="G2520" t="str">
        <f>""</f>
        <v/>
      </c>
      <c r="H2520" t="s">
        <v>3</v>
      </c>
      <c r="I2520" t="s">
        <v>26</v>
      </c>
      <c r="J2520" t="s">
        <v>4973</v>
      </c>
      <c r="K2520" t="str">
        <f>"14100"</f>
        <v>14100</v>
      </c>
    </row>
    <row r="2521" spans="1:11" customFormat="1" x14ac:dyDescent="0.25">
      <c r="A2521" t="str">
        <f t="shared" si="354"/>
        <v>14</v>
      </c>
      <c r="B2521" t="s">
        <v>282</v>
      </c>
      <c r="C2521" t="str">
        <f t="shared" si="364"/>
        <v>017</v>
      </c>
      <c r="D2521" t="s">
        <v>299</v>
      </c>
      <c r="E2521" t="str">
        <f t="shared" si="363"/>
        <v>01</v>
      </c>
      <c r="F2521" t="str">
        <f>"003"</f>
        <v>003</v>
      </c>
      <c r="G2521" t="str">
        <f>"01"</f>
        <v>01</v>
      </c>
      <c r="H2521" t="s">
        <v>1</v>
      </c>
      <c r="I2521" t="s">
        <v>1790</v>
      </c>
      <c r="J2521" t="s">
        <v>4974</v>
      </c>
      <c r="K2521" t="str">
        <f>"14191"</f>
        <v>14191</v>
      </c>
    </row>
    <row r="2522" spans="1:11" customFormat="1" x14ac:dyDescent="0.25">
      <c r="A2522" t="str">
        <f t="shared" si="354"/>
        <v>14</v>
      </c>
      <c r="B2522" t="s">
        <v>282</v>
      </c>
      <c r="C2522" t="str">
        <f t="shared" si="364"/>
        <v>017</v>
      </c>
      <c r="D2522" t="s">
        <v>299</v>
      </c>
      <c r="E2522" t="str">
        <f t="shared" si="363"/>
        <v>01</v>
      </c>
      <c r="F2522" t="str">
        <f>"003"</f>
        <v>003</v>
      </c>
      <c r="G2522" t="str">
        <f>"01"</f>
        <v>01</v>
      </c>
      <c r="H2522" t="s">
        <v>0</v>
      </c>
      <c r="I2522" t="s">
        <v>1790</v>
      </c>
      <c r="J2522" t="s">
        <v>4974</v>
      </c>
      <c r="K2522" t="str">
        <f>"14191"</f>
        <v>14191</v>
      </c>
    </row>
    <row r="2523" spans="1:11" customFormat="1" x14ac:dyDescent="0.25">
      <c r="A2523" t="str">
        <f t="shared" si="354"/>
        <v>14</v>
      </c>
      <c r="B2523" t="s">
        <v>282</v>
      </c>
      <c r="C2523" t="str">
        <f t="shared" si="364"/>
        <v>017</v>
      </c>
      <c r="D2523" t="s">
        <v>299</v>
      </c>
      <c r="E2523" t="str">
        <f t="shared" si="363"/>
        <v>01</v>
      </c>
      <c r="F2523" t="str">
        <f>"003"</f>
        <v>003</v>
      </c>
      <c r="G2523" t="str">
        <f>"02"</f>
        <v>02</v>
      </c>
      <c r="H2523" t="s">
        <v>2</v>
      </c>
      <c r="I2523" t="s">
        <v>1791</v>
      </c>
      <c r="J2523" t="s">
        <v>4975</v>
      </c>
      <c r="K2523" t="str">
        <f>"14191"</f>
        <v>14191</v>
      </c>
    </row>
    <row r="2524" spans="1:11" customFormat="1" x14ac:dyDescent="0.25">
      <c r="A2524" t="str">
        <f t="shared" si="354"/>
        <v>14</v>
      </c>
      <c r="B2524" t="s">
        <v>282</v>
      </c>
      <c r="C2524" t="str">
        <f t="shared" si="364"/>
        <v>017</v>
      </c>
      <c r="D2524" t="s">
        <v>299</v>
      </c>
      <c r="E2524" t="str">
        <f t="shared" si="363"/>
        <v>01</v>
      </c>
      <c r="F2524" t="str">
        <f>"004"</f>
        <v>004</v>
      </c>
      <c r="G2524" t="str">
        <f>""</f>
        <v/>
      </c>
      <c r="H2524" t="s">
        <v>1</v>
      </c>
      <c r="I2524" t="s">
        <v>1789</v>
      </c>
      <c r="J2524" t="s">
        <v>4972</v>
      </c>
      <c r="K2524" t="str">
        <f t="shared" ref="K2524:K2533" si="365">"14100"</f>
        <v>14100</v>
      </c>
    </row>
    <row r="2525" spans="1:11" customFormat="1" x14ac:dyDescent="0.25">
      <c r="A2525" t="str">
        <f t="shared" si="354"/>
        <v>14</v>
      </c>
      <c r="B2525" t="s">
        <v>282</v>
      </c>
      <c r="C2525" t="str">
        <f t="shared" si="364"/>
        <v>017</v>
      </c>
      <c r="D2525" t="s">
        <v>299</v>
      </c>
      <c r="E2525" t="str">
        <f t="shared" si="363"/>
        <v>01</v>
      </c>
      <c r="F2525" t="str">
        <f>"004"</f>
        <v>004</v>
      </c>
      <c r="G2525" t="str">
        <f>""</f>
        <v/>
      </c>
      <c r="H2525" t="s">
        <v>0</v>
      </c>
      <c r="I2525" t="s">
        <v>1789</v>
      </c>
      <c r="J2525" t="s">
        <v>4972</v>
      </c>
      <c r="K2525" t="str">
        <f t="shared" si="365"/>
        <v>14100</v>
      </c>
    </row>
    <row r="2526" spans="1:11" customFormat="1" x14ac:dyDescent="0.25">
      <c r="A2526" t="str">
        <f t="shared" si="354"/>
        <v>14</v>
      </c>
      <c r="B2526" t="s">
        <v>282</v>
      </c>
      <c r="C2526" t="str">
        <f t="shared" si="364"/>
        <v>017</v>
      </c>
      <c r="D2526" t="s">
        <v>299</v>
      </c>
      <c r="E2526" t="str">
        <f t="shared" si="363"/>
        <v>01</v>
      </c>
      <c r="F2526" t="str">
        <f>"004"</f>
        <v>004</v>
      </c>
      <c r="G2526" t="str">
        <f>""</f>
        <v/>
      </c>
      <c r="H2526" t="s">
        <v>2</v>
      </c>
      <c r="I2526" t="s">
        <v>1789</v>
      </c>
      <c r="J2526" t="s">
        <v>4972</v>
      </c>
      <c r="K2526" t="str">
        <f t="shared" si="365"/>
        <v>14100</v>
      </c>
    </row>
    <row r="2527" spans="1:11" customFormat="1" x14ac:dyDescent="0.25">
      <c r="A2527" t="str">
        <f t="shared" ref="A2527:A2590" si="366">"14"</f>
        <v>14</v>
      </c>
      <c r="B2527" t="s">
        <v>282</v>
      </c>
      <c r="C2527" t="str">
        <f t="shared" si="364"/>
        <v>017</v>
      </c>
      <c r="D2527" t="s">
        <v>299</v>
      </c>
      <c r="E2527" t="str">
        <f t="shared" si="363"/>
        <v>01</v>
      </c>
      <c r="F2527" t="str">
        <f>"005"</f>
        <v>005</v>
      </c>
      <c r="G2527" t="str">
        <f>""</f>
        <v/>
      </c>
      <c r="H2527" t="s">
        <v>1</v>
      </c>
      <c r="I2527" t="s">
        <v>1792</v>
      </c>
      <c r="J2527" t="s">
        <v>4976</v>
      </c>
      <c r="K2527" t="str">
        <f t="shared" si="365"/>
        <v>14100</v>
      </c>
    </row>
    <row r="2528" spans="1:11" customFormat="1" x14ac:dyDescent="0.25">
      <c r="A2528" t="str">
        <f t="shared" si="366"/>
        <v>14</v>
      </c>
      <c r="B2528" t="s">
        <v>282</v>
      </c>
      <c r="C2528" t="str">
        <f t="shared" si="364"/>
        <v>017</v>
      </c>
      <c r="D2528" t="s">
        <v>299</v>
      </c>
      <c r="E2528" t="str">
        <f t="shared" si="363"/>
        <v>01</v>
      </c>
      <c r="F2528" t="str">
        <f>"005"</f>
        <v>005</v>
      </c>
      <c r="G2528" t="str">
        <f>""</f>
        <v/>
      </c>
      <c r="H2528" t="s">
        <v>0</v>
      </c>
      <c r="I2528" t="s">
        <v>1792</v>
      </c>
      <c r="J2528" t="s">
        <v>4976</v>
      </c>
      <c r="K2528" t="str">
        <f t="shared" si="365"/>
        <v>14100</v>
      </c>
    </row>
    <row r="2529" spans="1:11" customFormat="1" x14ac:dyDescent="0.25">
      <c r="A2529" t="str">
        <f t="shared" si="366"/>
        <v>14</v>
      </c>
      <c r="B2529" t="s">
        <v>282</v>
      </c>
      <c r="C2529" t="str">
        <f t="shared" si="364"/>
        <v>017</v>
      </c>
      <c r="D2529" t="s">
        <v>299</v>
      </c>
      <c r="E2529" t="str">
        <f t="shared" si="363"/>
        <v>01</v>
      </c>
      <c r="F2529" t="str">
        <f>"006"</f>
        <v>006</v>
      </c>
      <c r="G2529" t="str">
        <f>""</f>
        <v/>
      </c>
      <c r="H2529" t="s">
        <v>3</v>
      </c>
      <c r="I2529" t="s">
        <v>1792</v>
      </c>
      <c r="J2529" t="s">
        <v>4976</v>
      </c>
      <c r="K2529" t="str">
        <f t="shared" si="365"/>
        <v>14100</v>
      </c>
    </row>
    <row r="2530" spans="1:11" customFormat="1" x14ac:dyDescent="0.25">
      <c r="A2530" t="str">
        <f t="shared" si="366"/>
        <v>14</v>
      </c>
      <c r="B2530" t="s">
        <v>282</v>
      </c>
      <c r="C2530" t="str">
        <f t="shared" si="364"/>
        <v>017</v>
      </c>
      <c r="D2530" t="s">
        <v>299</v>
      </c>
      <c r="E2530" t="str">
        <f>"02"</f>
        <v>02</v>
      </c>
      <c r="F2530" t="str">
        <f>"001"</f>
        <v>001</v>
      </c>
      <c r="G2530" t="str">
        <f>"01"</f>
        <v>01</v>
      </c>
      <c r="H2530" t="s">
        <v>1</v>
      </c>
      <c r="I2530" t="s">
        <v>1793</v>
      </c>
      <c r="J2530" t="s">
        <v>4977</v>
      </c>
      <c r="K2530" t="str">
        <f t="shared" si="365"/>
        <v>14100</v>
      </c>
    </row>
    <row r="2531" spans="1:11" customFormat="1" x14ac:dyDescent="0.25">
      <c r="A2531" t="str">
        <f t="shared" si="366"/>
        <v>14</v>
      </c>
      <c r="B2531" t="s">
        <v>282</v>
      </c>
      <c r="C2531" t="str">
        <f t="shared" si="364"/>
        <v>017</v>
      </c>
      <c r="D2531" t="s">
        <v>299</v>
      </c>
      <c r="E2531" t="str">
        <f>"02"</f>
        <v>02</v>
      </c>
      <c r="F2531" t="str">
        <f>"001"</f>
        <v>001</v>
      </c>
      <c r="G2531" t="str">
        <f>"02"</f>
        <v>02</v>
      </c>
      <c r="H2531" t="s">
        <v>0</v>
      </c>
      <c r="I2531" t="s">
        <v>1794</v>
      </c>
      <c r="J2531" t="s">
        <v>4978</v>
      </c>
      <c r="K2531" t="str">
        <f t="shared" si="365"/>
        <v>14100</v>
      </c>
    </row>
    <row r="2532" spans="1:11" customFormat="1" x14ac:dyDescent="0.25">
      <c r="A2532" t="str">
        <f t="shared" si="366"/>
        <v>14</v>
      </c>
      <c r="B2532" t="s">
        <v>282</v>
      </c>
      <c r="C2532" t="str">
        <f t="shared" si="364"/>
        <v>017</v>
      </c>
      <c r="D2532" t="s">
        <v>299</v>
      </c>
      <c r="E2532" t="str">
        <f>"02"</f>
        <v>02</v>
      </c>
      <c r="F2532" t="str">
        <f>"002"</f>
        <v>002</v>
      </c>
      <c r="G2532" t="str">
        <f>"01"</f>
        <v>01</v>
      </c>
      <c r="H2532" t="s">
        <v>1</v>
      </c>
      <c r="I2532" t="s">
        <v>1795</v>
      </c>
      <c r="J2532" t="s">
        <v>4979</v>
      </c>
      <c r="K2532" t="str">
        <f t="shared" si="365"/>
        <v>14100</v>
      </c>
    </row>
    <row r="2533" spans="1:11" customFormat="1" x14ac:dyDescent="0.25">
      <c r="A2533" t="str">
        <f t="shared" si="366"/>
        <v>14</v>
      </c>
      <c r="B2533" t="s">
        <v>282</v>
      </c>
      <c r="C2533" t="str">
        <f t="shared" si="364"/>
        <v>017</v>
      </c>
      <c r="D2533" t="s">
        <v>299</v>
      </c>
      <c r="E2533" t="str">
        <f>"02"</f>
        <v>02</v>
      </c>
      <c r="F2533" t="str">
        <f>"002"</f>
        <v>002</v>
      </c>
      <c r="G2533" t="str">
        <f>"02"</f>
        <v>02</v>
      </c>
      <c r="H2533" t="s">
        <v>0</v>
      </c>
      <c r="I2533" t="s">
        <v>1796</v>
      </c>
      <c r="J2533" t="s">
        <v>4980</v>
      </c>
      <c r="K2533" t="str">
        <f t="shared" si="365"/>
        <v>14100</v>
      </c>
    </row>
    <row r="2534" spans="1:11" customFormat="1" x14ac:dyDescent="0.25">
      <c r="A2534" t="str">
        <f t="shared" si="366"/>
        <v>14</v>
      </c>
      <c r="B2534" t="s">
        <v>282</v>
      </c>
      <c r="C2534" t="str">
        <f t="shared" si="364"/>
        <v>017</v>
      </c>
      <c r="D2534" t="s">
        <v>299</v>
      </c>
      <c r="E2534" t="str">
        <f>"03"</f>
        <v>03</v>
      </c>
      <c r="F2534" t="str">
        <f t="shared" ref="F2534:F2539" si="367">"001"</f>
        <v>001</v>
      </c>
      <c r="G2534" t="str">
        <f>"01"</f>
        <v>01</v>
      </c>
      <c r="H2534" t="s">
        <v>1</v>
      </c>
      <c r="I2534" t="s">
        <v>1797</v>
      </c>
      <c r="J2534" t="s">
        <v>4981</v>
      </c>
      <c r="K2534" t="str">
        <f>"14111"</f>
        <v>14111</v>
      </c>
    </row>
    <row r="2535" spans="1:11" customFormat="1" x14ac:dyDescent="0.25">
      <c r="A2535" t="str">
        <f t="shared" si="366"/>
        <v>14</v>
      </c>
      <c r="B2535" t="s">
        <v>282</v>
      </c>
      <c r="C2535" t="str">
        <f t="shared" si="364"/>
        <v>017</v>
      </c>
      <c r="D2535" t="s">
        <v>299</v>
      </c>
      <c r="E2535" t="str">
        <f>"03"</f>
        <v>03</v>
      </c>
      <c r="F2535" t="str">
        <f t="shared" si="367"/>
        <v>001</v>
      </c>
      <c r="G2535" t="str">
        <f>"02"</f>
        <v>02</v>
      </c>
      <c r="H2535" t="s">
        <v>0</v>
      </c>
      <c r="I2535" t="s">
        <v>1798</v>
      </c>
      <c r="J2535" t="s">
        <v>4982</v>
      </c>
      <c r="K2535" t="str">
        <f>"14111"</f>
        <v>14111</v>
      </c>
    </row>
    <row r="2536" spans="1:11" customFormat="1" x14ac:dyDescent="0.25">
      <c r="A2536" t="str">
        <f t="shared" si="366"/>
        <v>14</v>
      </c>
      <c r="B2536" t="s">
        <v>282</v>
      </c>
      <c r="C2536" t="str">
        <f t="shared" ref="C2536:C2542" si="368">"018"</f>
        <v>018</v>
      </c>
      <c r="D2536" t="s">
        <v>300</v>
      </c>
      <c r="E2536" t="str">
        <f>"01"</f>
        <v>01</v>
      </c>
      <c r="F2536" t="str">
        <f t="shared" si="367"/>
        <v>001</v>
      </c>
      <c r="G2536" t="str">
        <f>""</f>
        <v/>
      </c>
      <c r="H2536" t="s">
        <v>1</v>
      </c>
      <c r="I2536" t="s">
        <v>1799</v>
      </c>
      <c r="J2536" t="s">
        <v>4983</v>
      </c>
      <c r="K2536" t="str">
        <f t="shared" ref="K2536:K2542" si="369">"14620"</f>
        <v>14620</v>
      </c>
    </row>
    <row r="2537" spans="1:11" customFormat="1" x14ac:dyDescent="0.25">
      <c r="A2537" t="str">
        <f t="shared" si="366"/>
        <v>14</v>
      </c>
      <c r="B2537" t="s">
        <v>282</v>
      </c>
      <c r="C2537" t="str">
        <f t="shared" si="368"/>
        <v>018</v>
      </c>
      <c r="D2537" t="s">
        <v>300</v>
      </c>
      <c r="E2537" t="str">
        <f>"01"</f>
        <v>01</v>
      </c>
      <c r="F2537" t="str">
        <f t="shared" si="367"/>
        <v>001</v>
      </c>
      <c r="G2537" t="str">
        <f>""</f>
        <v/>
      </c>
      <c r="H2537" t="s">
        <v>0</v>
      </c>
      <c r="I2537" t="s">
        <v>1799</v>
      </c>
      <c r="J2537" t="s">
        <v>4983</v>
      </c>
      <c r="K2537" t="str">
        <f t="shared" si="369"/>
        <v>14620</v>
      </c>
    </row>
    <row r="2538" spans="1:11" customFormat="1" x14ac:dyDescent="0.25">
      <c r="A2538" t="str">
        <f t="shared" si="366"/>
        <v>14</v>
      </c>
      <c r="B2538" t="s">
        <v>282</v>
      </c>
      <c r="C2538" t="str">
        <f t="shared" si="368"/>
        <v>018</v>
      </c>
      <c r="D2538" t="s">
        <v>300</v>
      </c>
      <c r="E2538" t="str">
        <f>"02"</f>
        <v>02</v>
      </c>
      <c r="F2538" t="str">
        <f t="shared" si="367"/>
        <v>001</v>
      </c>
      <c r="G2538" t="str">
        <f>""</f>
        <v/>
      </c>
      <c r="H2538" t="s">
        <v>1</v>
      </c>
      <c r="I2538" t="s">
        <v>1800</v>
      </c>
      <c r="J2538" t="s">
        <v>4984</v>
      </c>
      <c r="K2538" t="str">
        <f t="shared" si="369"/>
        <v>14620</v>
      </c>
    </row>
    <row r="2539" spans="1:11" customFormat="1" x14ac:dyDescent="0.25">
      <c r="A2539" t="str">
        <f t="shared" si="366"/>
        <v>14</v>
      </c>
      <c r="B2539" t="s">
        <v>282</v>
      </c>
      <c r="C2539" t="str">
        <f t="shared" si="368"/>
        <v>018</v>
      </c>
      <c r="D2539" t="s">
        <v>300</v>
      </c>
      <c r="E2539" t="str">
        <f>"02"</f>
        <v>02</v>
      </c>
      <c r="F2539" t="str">
        <f t="shared" si="367"/>
        <v>001</v>
      </c>
      <c r="G2539" t="str">
        <f>""</f>
        <v/>
      </c>
      <c r="H2539" t="s">
        <v>0</v>
      </c>
      <c r="I2539" t="s">
        <v>1800</v>
      </c>
      <c r="J2539" t="s">
        <v>4984</v>
      </c>
      <c r="K2539" t="str">
        <f t="shared" si="369"/>
        <v>14620</v>
      </c>
    </row>
    <row r="2540" spans="1:11" customFormat="1" x14ac:dyDescent="0.25">
      <c r="A2540" t="str">
        <f t="shared" si="366"/>
        <v>14</v>
      </c>
      <c r="B2540" t="s">
        <v>282</v>
      </c>
      <c r="C2540" t="str">
        <f t="shared" si="368"/>
        <v>018</v>
      </c>
      <c r="D2540" t="s">
        <v>300</v>
      </c>
      <c r="E2540" t="str">
        <f>"02"</f>
        <v>02</v>
      </c>
      <c r="F2540" t="str">
        <f>"002"</f>
        <v>002</v>
      </c>
      <c r="G2540" t="str">
        <f>"01"</f>
        <v>01</v>
      </c>
      <c r="H2540" t="s">
        <v>1</v>
      </c>
      <c r="I2540" t="s">
        <v>44</v>
      </c>
      <c r="J2540" t="s">
        <v>4985</v>
      </c>
      <c r="K2540" t="str">
        <f t="shared" si="369"/>
        <v>14620</v>
      </c>
    </row>
    <row r="2541" spans="1:11" customFormat="1" x14ac:dyDescent="0.25">
      <c r="A2541" t="str">
        <f t="shared" si="366"/>
        <v>14</v>
      </c>
      <c r="B2541" t="s">
        <v>282</v>
      </c>
      <c r="C2541" t="str">
        <f t="shared" si="368"/>
        <v>018</v>
      </c>
      <c r="D2541" t="s">
        <v>300</v>
      </c>
      <c r="E2541" t="str">
        <f>"02"</f>
        <v>02</v>
      </c>
      <c r="F2541" t="str">
        <f>"002"</f>
        <v>002</v>
      </c>
      <c r="G2541" t="str">
        <f>"01"</f>
        <v>01</v>
      </c>
      <c r="H2541" t="s">
        <v>0</v>
      </c>
      <c r="I2541" t="s">
        <v>44</v>
      </c>
      <c r="J2541" t="s">
        <v>4985</v>
      </c>
      <c r="K2541" t="str">
        <f t="shared" si="369"/>
        <v>14620</v>
      </c>
    </row>
    <row r="2542" spans="1:11" customFormat="1" x14ac:dyDescent="0.25">
      <c r="A2542" t="str">
        <f t="shared" si="366"/>
        <v>14</v>
      </c>
      <c r="B2542" t="s">
        <v>282</v>
      </c>
      <c r="C2542" t="str">
        <f t="shared" si="368"/>
        <v>018</v>
      </c>
      <c r="D2542" t="s">
        <v>300</v>
      </c>
      <c r="E2542" t="str">
        <f>"02"</f>
        <v>02</v>
      </c>
      <c r="F2542" t="str">
        <f>"002"</f>
        <v>002</v>
      </c>
      <c r="G2542" t="str">
        <f>"02"</f>
        <v>02</v>
      </c>
      <c r="H2542" t="s">
        <v>2</v>
      </c>
      <c r="I2542" t="s">
        <v>1801</v>
      </c>
      <c r="J2542" t="s">
        <v>4986</v>
      </c>
      <c r="K2542" t="str">
        <f t="shared" si="369"/>
        <v>14620</v>
      </c>
    </row>
    <row r="2543" spans="1:11" customFormat="1" x14ac:dyDescent="0.25">
      <c r="A2543" t="str">
        <f t="shared" si="366"/>
        <v>14</v>
      </c>
      <c r="B2543" t="s">
        <v>282</v>
      </c>
      <c r="C2543" t="str">
        <f t="shared" ref="C2543:C2552" si="370">"019"</f>
        <v>019</v>
      </c>
      <c r="D2543" t="s">
        <v>301</v>
      </c>
      <c r="E2543" t="str">
        <f>"01"</f>
        <v>01</v>
      </c>
      <c r="F2543" t="str">
        <f t="shared" ref="F2543:F2549" si="371">"001"</f>
        <v>001</v>
      </c>
      <c r="G2543" t="str">
        <f>""</f>
        <v/>
      </c>
      <c r="H2543" t="s">
        <v>1</v>
      </c>
      <c r="I2543" t="s">
        <v>1802</v>
      </c>
      <c r="J2543" t="s">
        <v>4987</v>
      </c>
      <c r="K2543" t="str">
        <f>"14840"</f>
        <v>14840</v>
      </c>
    </row>
    <row r="2544" spans="1:11" customFormat="1" x14ac:dyDescent="0.25">
      <c r="A2544" t="str">
        <f t="shared" si="366"/>
        <v>14</v>
      </c>
      <c r="B2544" t="s">
        <v>282</v>
      </c>
      <c r="C2544" t="str">
        <f t="shared" si="370"/>
        <v>019</v>
      </c>
      <c r="D2544" t="s">
        <v>301</v>
      </c>
      <c r="E2544" t="str">
        <f>"01"</f>
        <v>01</v>
      </c>
      <c r="F2544" t="str">
        <f t="shared" si="371"/>
        <v>001</v>
      </c>
      <c r="G2544" t="str">
        <f>""</f>
        <v/>
      </c>
      <c r="H2544" t="s">
        <v>0</v>
      </c>
      <c r="I2544" t="s">
        <v>1802</v>
      </c>
      <c r="J2544" t="s">
        <v>4987</v>
      </c>
      <c r="K2544" t="str">
        <f>"14840"</f>
        <v>14840</v>
      </c>
    </row>
    <row r="2545" spans="1:11" customFormat="1" x14ac:dyDescent="0.25">
      <c r="A2545" t="str">
        <f t="shared" si="366"/>
        <v>14</v>
      </c>
      <c r="B2545" t="s">
        <v>282</v>
      </c>
      <c r="C2545" t="str">
        <f t="shared" si="370"/>
        <v>019</v>
      </c>
      <c r="D2545" t="s">
        <v>301</v>
      </c>
      <c r="E2545" t="str">
        <f>"02"</f>
        <v>02</v>
      </c>
      <c r="F2545" t="str">
        <f t="shared" si="371"/>
        <v>001</v>
      </c>
      <c r="G2545" t="str">
        <f>""</f>
        <v/>
      </c>
      <c r="H2545" t="s">
        <v>1</v>
      </c>
      <c r="I2545" t="s">
        <v>1803</v>
      </c>
      <c r="J2545" t="s">
        <v>4988</v>
      </c>
      <c r="K2545" t="str">
        <f>"14840"</f>
        <v>14840</v>
      </c>
    </row>
    <row r="2546" spans="1:11" customFormat="1" x14ac:dyDescent="0.25">
      <c r="A2546" t="str">
        <f t="shared" si="366"/>
        <v>14</v>
      </c>
      <c r="B2546" t="s">
        <v>282</v>
      </c>
      <c r="C2546" t="str">
        <f t="shared" si="370"/>
        <v>019</v>
      </c>
      <c r="D2546" t="s">
        <v>301</v>
      </c>
      <c r="E2546" t="str">
        <f>"02"</f>
        <v>02</v>
      </c>
      <c r="F2546" t="str">
        <f t="shared" si="371"/>
        <v>001</v>
      </c>
      <c r="G2546" t="str">
        <f>""</f>
        <v/>
      </c>
      <c r="H2546" t="s">
        <v>0</v>
      </c>
      <c r="I2546" t="s">
        <v>1803</v>
      </c>
      <c r="J2546" t="s">
        <v>4988</v>
      </c>
      <c r="K2546" t="str">
        <f>"14840"</f>
        <v>14840</v>
      </c>
    </row>
    <row r="2547" spans="1:11" customFormat="1" x14ac:dyDescent="0.25">
      <c r="A2547" t="str">
        <f t="shared" si="366"/>
        <v>14</v>
      </c>
      <c r="B2547" t="s">
        <v>282</v>
      </c>
      <c r="C2547" t="str">
        <f t="shared" si="370"/>
        <v>019</v>
      </c>
      <c r="D2547" t="s">
        <v>301</v>
      </c>
      <c r="E2547" t="str">
        <f>"03"</f>
        <v>03</v>
      </c>
      <c r="F2547" t="str">
        <f t="shared" si="371"/>
        <v>001</v>
      </c>
      <c r="G2547" t="str">
        <f>"01"</f>
        <v>01</v>
      </c>
      <c r="H2547" t="s">
        <v>1</v>
      </c>
      <c r="I2547" t="s">
        <v>1804</v>
      </c>
      <c r="J2547" t="s">
        <v>4989</v>
      </c>
      <c r="K2547" t="str">
        <f>"14840"</f>
        <v>14840</v>
      </c>
    </row>
    <row r="2548" spans="1:11" customFormat="1" x14ac:dyDescent="0.25">
      <c r="A2548" t="str">
        <f t="shared" si="366"/>
        <v>14</v>
      </c>
      <c r="B2548" t="s">
        <v>282</v>
      </c>
      <c r="C2548" t="str">
        <f t="shared" si="370"/>
        <v>019</v>
      </c>
      <c r="D2548" t="s">
        <v>301</v>
      </c>
      <c r="E2548" t="str">
        <f>"03"</f>
        <v>03</v>
      </c>
      <c r="F2548" t="str">
        <f t="shared" si="371"/>
        <v>001</v>
      </c>
      <c r="G2548" t="str">
        <f>"02"</f>
        <v>02</v>
      </c>
      <c r="H2548" t="s">
        <v>0</v>
      </c>
      <c r="I2548" t="s">
        <v>1805</v>
      </c>
      <c r="J2548" t="s">
        <v>4990</v>
      </c>
      <c r="K2548" t="str">
        <f>"14858"</f>
        <v>14858</v>
      </c>
    </row>
    <row r="2549" spans="1:11" customFormat="1" x14ac:dyDescent="0.25">
      <c r="A2549" t="str">
        <f t="shared" si="366"/>
        <v>14</v>
      </c>
      <c r="B2549" t="s">
        <v>282</v>
      </c>
      <c r="C2549" t="str">
        <f t="shared" si="370"/>
        <v>019</v>
      </c>
      <c r="D2549" t="s">
        <v>301</v>
      </c>
      <c r="E2549" t="str">
        <f>"04"</f>
        <v>04</v>
      </c>
      <c r="F2549" t="str">
        <f t="shared" si="371"/>
        <v>001</v>
      </c>
      <c r="G2549" t="str">
        <f>""</f>
        <v/>
      </c>
      <c r="H2549" t="s">
        <v>3</v>
      </c>
      <c r="I2549" t="s">
        <v>19</v>
      </c>
      <c r="J2549" t="s">
        <v>4991</v>
      </c>
      <c r="K2549" t="str">
        <f>"14840"</f>
        <v>14840</v>
      </c>
    </row>
    <row r="2550" spans="1:11" customFormat="1" x14ac:dyDescent="0.25">
      <c r="A2550" t="str">
        <f t="shared" si="366"/>
        <v>14</v>
      </c>
      <c r="B2550" t="s">
        <v>282</v>
      </c>
      <c r="C2550" t="str">
        <f t="shared" si="370"/>
        <v>019</v>
      </c>
      <c r="D2550" t="s">
        <v>301</v>
      </c>
      <c r="E2550" t="str">
        <f>"04"</f>
        <v>04</v>
      </c>
      <c r="F2550" t="str">
        <f>"002"</f>
        <v>002</v>
      </c>
      <c r="G2550" t="str">
        <f>""</f>
        <v/>
      </c>
      <c r="H2550" t="s">
        <v>3</v>
      </c>
      <c r="I2550" t="s">
        <v>1806</v>
      </c>
      <c r="J2550" t="s">
        <v>4992</v>
      </c>
      <c r="K2550" t="str">
        <f>"14840"</f>
        <v>14840</v>
      </c>
    </row>
    <row r="2551" spans="1:11" customFormat="1" x14ac:dyDescent="0.25">
      <c r="A2551" t="str">
        <f t="shared" si="366"/>
        <v>14</v>
      </c>
      <c r="B2551" t="s">
        <v>282</v>
      </c>
      <c r="C2551" t="str">
        <f t="shared" si="370"/>
        <v>019</v>
      </c>
      <c r="D2551" t="s">
        <v>301</v>
      </c>
      <c r="E2551" t="str">
        <f>"05"</f>
        <v>05</v>
      </c>
      <c r="F2551" t="str">
        <f>"001"</f>
        <v>001</v>
      </c>
      <c r="G2551" t="str">
        <f>""</f>
        <v/>
      </c>
      <c r="H2551" t="s">
        <v>1</v>
      </c>
      <c r="I2551" t="s">
        <v>1807</v>
      </c>
      <c r="J2551" t="s">
        <v>4993</v>
      </c>
      <c r="K2551" t="str">
        <f>"14840"</f>
        <v>14840</v>
      </c>
    </row>
    <row r="2552" spans="1:11" customFormat="1" x14ac:dyDescent="0.25">
      <c r="A2552" t="str">
        <f t="shared" si="366"/>
        <v>14</v>
      </c>
      <c r="B2552" t="s">
        <v>282</v>
      </c>
      <c r="C2552" t="str">
        <f t="shared" si="370"/>
        <v>019</v>
      </c>
      <c r="D2552" t="s">
        <v>301</v>
      </c>
      <c r="E2552" t="str">
        <f>"05"</f>
        <v>05</v>
      </c>
      <c r="F2552" t="str">
        <f>"001"</f>
        <v>001</v>
      </c>
      <c r="G2552" t="str">
        <f>""</f>
        <v/>
      </c>
      <c r="H2552" t="s">
        <v>0</v>
      </c>
      <c r="I2552" t="s">
        <v>1807</v>
      </c>
      <c r="J2552" t="s">
        <v>4993</v>
      </c>
      <c r="K2552" t="str">
        <f>"14840"</f>
        <v>14840</v>
      </c>
    </row>
    <row r="2553" spans="1:11" customFormat="1" x14ac:dyDescent="0.25">
      <c r="A2553" t="str">
        <f t="shared" si="366"/>
        <v>14</v>
      </c>
      <c r="B2553" t="s">
        <v>282</v>
      </c>
      <c r="C2553" t="str">
        <f>"020"</f>
        <v>020</v>
      </c>
      <c r="D2553" t="s">
        <v>302</v>
      </c>
      <c r="E2553" t="str">
        <f t="shared" ref="E2553:E2602" si="372">"01"</f>
        <v>01</v>
      </c>
      <c r="F2553" t="str">
        <f>"001"</f>
        <v>001</v>
      </c>
      <c r="G2553" t="str">
        <f>""</f>
        <v/>
      </c>
      <c r="H2553" t="s">
        <v>3</v>
      </c>
      <c r="I2553" t="s">
        <v>23</v>
      </c>
      <c r="J2553" t="s">
        <v>4994</v>
      </c>
      <c r="K2553" t="str">
        <f>"14448"</f>
        <v>14448</v>
      </c>
    </row>
    <row r="2554" spans="1:11" customFormat="1" x14ac:dyDescent="0.25">
      <c r="A2554" t="str">
        <f t="shared" si="366"/>
        <v>14</v>
      </c>
      <c r="B2554" t="s">
        <v>282</v>
      </c>
      <c r="C2554" t="str">
        <f t="shared" ref="C2554:C2617" si="373">"021"</f>
        <v>021</v>
      </c>
      <c r="D2554" t="s">
        <v>282</v>
      </c>
      <c r="E2554" t="str">
        <f t="shared" si="372"/>
        <v>01</v>
      </c>
      <c r="F2554" t="str">
        <f>"001"</f>
        <v>001</v>
      </c>
      <c r="G2554" t="str">
        <f>""</f>
        <v/>
      </c>
      <c r="H2554" t="s">
        <v>3</v>
      </c>
      <c r="I2554" t="s">
        <v>1808</v>
      </c>
      <c r="J2554" t="s">
        <v>4995</v>
      </c>
      <c r="K2554" t="str">
        <f>"14001"</f>
        <v>14001</v>
      </c>
    </row>
    <row r="2555" spans="1:11" customFormat="1" x14ac:dyDescent="0.25">
      <c r="A2555" t="str">
        <f t="shared" si="366"/>
        <v>14</v>
      </c>
      <c r="B2555" t="s">
        <v>282</v>
      </c>
      <c r="C2555" t="str">
        <f t="shared" si="373"/>
        <v>021</v>
      </c>
      <c r="D2555" t="s">
        <v>282</v>
      </c>
      <c r="E2555" t="str">
        <f t="shared" si="372"/>
        <v>01</v>
      </c>
      <c r="F2555" t="str">
        <f>"002"</f>
        <v>002</v>
      </c>
      <c r="G2555" t="str">
        <f>""</f>
        <v/>
      </c>
      <c r="H2555" t="s">
        <v>3</v>
      </c>
      <c r="I2555" t="s">
        <v>1809</v>
      </c>
      <c r="J2555" t="s">
        <v>4996</v>
      </c>
      <c r="K2555" t="str">
        <f>"14006"</f>
        <v>14006</v>
      </c>
    </row>
    <row r="2556" spans="1:11" customFormat="1" x14ac:dyDescent="0.25">
      <c r="A2556" t="str">
        <f t="shared" si="366"/>
        <v>14</v>
      </c>
      <c r="B2556" t="s">
        <v>282</v>
      </c>
      <c r="C2556" t="str">
        <f t="shared" si="373"/>
        <v>021</v>
      </c>
      <c r="D2556" t="s">
        <v>282</v>
      </c>
      <c r="E2556" t="str">
        <f t="shared" si="372"/>
        <v>01</v>
      </c>
      <c r="F2556" t="str">
        <f>"003"</f>
        <v>003</v>
      </c>
      <c r="G2556" t="str">
        <f>""</f>
        <v/>
      </c>
      <c r="H2556" t="s">
        <v>1</v>
      </c>
      <c r="I2556" t="s">
        <v>1810</v>
      </c>
      <c r="J2556" t="s">
        <v>4997</v>
      </c>
      <c r="K2556" t="str">
        <f>"14001"</f>
        <v>14001</v>
      </c>
    </row>
    <row r="2557" spans="1:11" customFormat="1" x14ac:dyDescent="0.25">
      <c r="A2557" t="str">
        <f t="shared" si="366"/>
        <v>14</v>
      </c>
      <c r="B2557" t="s">
        <v>282</v>
      </c>
      <c r="C2557" t="str">
        <f t="shared" si="373"/>
        <v>021</v>
      </c>
      <c r="D2557" t="s">
        <v>282</v>
      </c>
      <c r="E2557" t="str">
        <f t="shared" si="372"/>
        <v>01</v>
      </c>
      <c r="F2557" t="str">
        <f>"003"</f>
        <v>003</v>
      </c>
      <c r="G2557" t="str">
        <f>""</f>
        <v/>
      </c>
      <c r="H2557" t="s">
        <v>0</v>
      </c>
      <c r="I2557" t="s">
        <v>1810</v>
      </c>
      <c r="J2557" t="s">
        <v>4997</v>
      </c>
      <c r="K2557" t="str">
        <f>"14001"</f>
        <v>14001</v>
      </c>
    </row>
    <row r="2558" spans="1:11" customFormat="1" x14ac:dyDescent="0.25">
      <c r="A2558" t="str">
        <f t="shared" si="366"/>
        <v>14</v>
      </c>
      <c r="B2558" t="s">
        <v>282</v>
      </c>
      <c r="C2558" t="str">
        <f t="shared" si="373"/>
        <v>021</v>
      </c>
      <c r="D2558" t="s">
        <v>282</v>
      </c>
      <c r="E2558" t="str">
        <f t="shared" si="372"/>
        <v>01</v>
      </c>
      <c r="F2558" t="str">
        <f>"004"</f>
        <v>004</v>
      </c>
      <c r="G2558" t="str">
        <f>""</f>
        <v/>
      </c>
      <c r="H2558" t="s">
        <v>3</v>
      </c>
      <c r="I2558" t="s">
        <v>1809</v>
      </c>
      <c r="J2558" t="s">
        <v>4996</v>
      </c>
      <c r="K2558" t="str">
        <f>"14006"</f>
        <v>14006</v>
      </c>
    </row>
    <row r="2559" spans="1:11" customFormat="1" x14ac:dyDescent="0.25">
      <c r="A2559" t="str">
        <f t="shared" si="366"/>
        <v>14</v>
      </c>
      <c r="B2559" t="s">
        <v>282</v>
      </c>
      <c r="C2559" t="str">
        <f t="shared" si="373"/>
        <v>021</v>
      </c>
      <c r="D2559" t="s">
        <v>282</v>
      </c>
      <c r="E2559" t="str">
        <f t="shared" si="372"/>
        <v>01</v>
      </c>
      <c r="F2559" t="str">
        <f>"005"</f>
        <v>005</v>
      </c>
      <c r="G2559" t="str">
        <f>"01"</f>
        <v>01</v>
      </c>
      <c r="H2559" t="s">
        <v>1</v>
      </c>
      <c r="I2559" t="s">
        <v>1811</v>
      </c>
      <c r="J2559" t="s">
        <v>4998</v>
      </c>
      <c r="K2559" t="str">
        <f>"14350"</f>
        <v>14350</v>
      </c>
    </row>
    <row r="2560" spans="1:11" customFormat="1" x14ac:dyDescent="0.25">
      <c r="A2560" t="str">
        <f t="shared" si="366"/>
        <v>14</v>
      </c>
      <c r="B2560" t="s">
        <v>282</v>
      </c>
      <c r="C2560" t="str">
        <f t="shared" si="373"/>
        <v>021</v>
      </c>
      <c r="D2560" t="s">
        <v>282</v>
      </c>
      <c r="E2560" t="str">
        <f t="shared" si="372"/>
        <v>01</v>
      </c>
      <c r="F2560" t="str">
        <f>"005"</f>
        <v>005</v>
      </c>
      <c r="G2560" t="str">
        <f>"02"</f>
        <v>02</v>
      </c>
      <c r="H2560" t="s">
        <v>0</v>
      </c>
      <c r="I2560" t="s">
        <v>1812</v>
      </c>
      <c r="J2560" t="s">
        <v>4999</v>
      </c>
      <c r="K2560" t="str">
        <f>"14012"</f>
        <v>14012</v>
      </c>
    </row>
    <row r="2561" spans="1:11" customFormat="1" x14ac:dyDescent="0.25">
      <c r="A2561" t="str">
        <f t="shared" si="366"/>
        <v>14</v>
      </c>
      <c r="B2561" t="s">
        <v>282</v>
      </c>
      <c r="C2561" t="str">
        <f t="shared" si="373"/>
        <v>021</v>
      </c>
      <c r="D2561" t="s">
        <v>282</v>
      </c>
      <c r="E2561" t="str">
        <f t="shared" si="372"/>
        <v>01</v>
      </c>
      <c r="F2561" t="str">
        <f>"006"</f>
        <v>006</v>
      </c>
      <c r="G2561" t="str">
        <f>""</f>
        <v/>
      </c>
      <c r="H2561" t="s">
        <v>3</v>
      </c>
      <c r="I2561" t="s">
        <v>1813</v>
      </c>
      <c r="J2561" t="s">
        <v>5000</v>
      </c>
      <c r="K2561" t="str">
        <f>"14001"</f>
        <v>14001</v>
      </c>
    </row>
    <row r="2562" spans="1:11" customFormat="1" x14ac:dyDescent="0.25">
      <c r="A2562" t="str">
        <f t="shared" si="366"/>
        <v>14</v>
      </c>
      <c r="B2562" t="s">
        <v>282</v>
      </c>
      <c r="C2562" t="str">
        <f t="shared" si="373"/>
        <v>021</v>
      </c>
      <c r="D2562" t="s">
        <v>282</v>
      </c>
      <c r="E2562" t="str">
        <f t="shared" si="372"/>
        <v>01</v>
      </c>
      <c r="F2562" t="str">
        <f>"007"</f>
        <v>007</v>
      </c>
      <c r="G2562" t="str">
        <f>""</f>
        <v/>
      </c>
      <c r="H2562" t="s">
        <v>1</v>
      </c>
      <c r="I2562" t="s">
        <v>1814</v>
      </c>
      <c r="J2562" t="s">
        <v>5001</v>
      </c>
      <c r="K2562" t="str">
        <f>"14007"</f>
        <v>14007</v>
      </c>
    </row>
    <row r="2563" spans="1:11" customFormat="1" x14ac:dyDescent="0.25">
      <c r="A2563" t="str">
        <f t="shared" si="366"/>
        <v>14</v>
      </c>
      <c r="B2563" t="s">
        <v>282</v>
      </c>
      <c r="C2563" t="str">
        <f t="shared" si="373"/>
        <v>021</v>
      </c>
      <c r="D2563" t="s">
        <v>282</v>
      </c>
      <c r="E2563" t="str">
        <f t="shared" si="372"/>
        <v>01</v>
      </c>
      <c r="F2563" t="str">
        <f>"007"</f>
        <v>007</v>
      </c>
      <c r="G2563" t="str">
        <f>""</f>
        <v/>
      </c>
      <c r="H2563" t="s">
        <v>0</v>
      </c>
      <c r="I2563" t="s">
        <v>1814</v>
      </c>
      <c r="J2563" t="s">
        <v>5001</v>
      </c>
      <c r="K2563" t="str">
        <f>"14007"</f>
        <v>14007</v>
      </c>
    </row>
    <row r="2564" spans="1:11" customFormat="1" x14ac:dyDescent="0.25">
      <c r="A2564" t="str">
        <f t="shared" si="366"/>
        <v>14</v>
      </c>
      <c r="B2564" t="s">
        <v>282</v>
      </c>
      <c r="C2564" t="str">
        <f t="shared" si="373"/>
        <v>021</v>
      </c>
      <c r="D2564" t="s">
        <v>282</v>
      </c>
      <c r="E2564" t="str">
        <f t="shared" si="372"/>
        <v>01</v>
      </c>
      <c r="F2564" t="str">
        <f>"008"</f>
        <v>008</v>
      </c>
      <c r="G2564" t="str">
        <f>""</f>
        <v/>
      </c>
      <c r="H2564" t="s">
        <v>1</v>
      </c>
      <c r="I2564" t="s">
        <v>1815</v>
      </c>
      <c r="J2564" t="s">
        <v>5002</v>
      </c>
      <c r="K2564" t="str">
        <f>"14012"</f>
        <v>14012</v>
      </c>
    </row>
    <row r="2565" spans="1:11" customFormat="1" x14ac:dyDescent="0.25">
      <c r="A2565" t="str">
        <f t="shared" si="366"/>
        <v>14</v>
      </c>
      <c r="B2565" t="s">
        <v>282</v>
      </c>
      <c r="C2565" t="str">
        <f t="shared" si="373"/>
        <v>021</v>
      </c>
      <c r="D2565" t="s">
        <v>282</v>
      </c>
      <c r="E2565" t="str">
        <f t="shared" si="372"/>
        <v>01</v>
      </c>
      <c r="F2565" t="str">
        <f>"008"</f>
        <v>008</v>
      </c>
      <c r="G2565" t="str">
        <f>""</f>
        <v/>
      </c>
      <c r="H2565" t="s">
        <v>0</v>
      </c>
      <c r="I2565" t="s">
        <v>1815</v>
      </c>
      <c r="J2565" t="s">
        <v>5002</v>
      </c>
      <c r="K2565" t="str">
        <f>"14012"</f>
        <v>14012</v>
      </c>
    </row>
    <row r="2566" spans="1:11" customFormat="1" x14ac:dyDescent="0.25">
      <c r="A2566" t="str">
        <f t="shared" si="366"/>
        <v>14</v>
      </c>
      <c r="B2566" t="s">
        <v>282</v>
      </c>
      <c r="C2566" t="str">
        <f t="shared" si="373"/>
        <v>021</v>
      </c>
      <c r="D2566" t="s">
        <v>282</v>
      </c>
      <c r="E2566" t="str">
        <f t="shared" si="372"/>
        <v>01</v>
      </c>
      <c r="F2566" t="str">
        <f>"009"</f>
        <v>009</v>
      </c>
      <c r="G2566" t="str">
        <f>""</f>
        <v/>
      </c>
      <c r="H2566" t="s">
        <v>1</v>
      </c>
      <c r="I2566" t="s">
        <v>1816</v>
      </c>
      <c r="J2566" t="s">
        <v>5003</v>
      </c>
      <c r="K2566" t="str">
        <f t="shared" ref="K2566:K2574" si="374">"14006"</f>
        <v>14006</v>
      </c>
    </row>
    <row r="2567" spans="1:11" customFormat="1" x14ac:dyDescent="0.25">
      <c r="A2567" t="str">
        <f t="shared" si="366"/>
        <v>14</v>
      </c>
      <c r="B2567" t="s">
        <v>282</v>
      </c>
      <c r="C2567" t="str">
        <f t="shared" si="373"/>
        <v>021</v>
      </c>
      <c r="D2567" t="s">
        <v>282</v>
      </c>
      <c r="E2567" t="str">
        <f t="shared" si="372"/>
        <v>01</v>
      </c>
      <c r="F2567" t="str">
        <f>"009"</f>
        <v>009</v>
      </c>
      <c r="G2567" t="str">
        <f>""</f>
        <v/>
      </c>
      <c r="H2567" t="s">
        <v>0</v>
      </c>
      <c r="I2567" t="s">
        <v>1816</v>
      </c>
      <c r="J2567" t="s">
        <v>5003</v>
      </c>
      <c r="K2567" t="str">
        <f t="shared" si="374"/>
        <v>14006</v>
      </c>
    </row>
    <row r="2568" spans="1:11" customFormat="1" x14ac:dyDescent="0.25">
      <c r="A2568" t="str">
        <f t="shared" si="366"/>
        <v>14</v>
      </c>
      <c r="B2568" t="s">
        <v>282</v>
      </c>
      <c r="C2568" t="str">
        <f t="shared" si="373"/>
        <v>021</v>
      </c>
      <c r="D2568" t="s">
        <v>282</v>
      </c>
      <c r="E2568" t="str">
        <f t="shared" si="372"/>
        <v>01</v>
      </c>
      <c r="F2568" t="str">
        <f>"010"</f>
        <v>010</v>
      </c>
      <c r="G2568" t="str">
        <f>""</f>
        <v/>
      </c>
      <c r="H2568" t="s">
        <v>3</v>
      </c>
      <c r="I2568" t="s">
        <v>1817</v>
      </c>
      <c r="J2568" t="s">
        <v>5004</v>
      </c>
      <c r="K2568" t="str">
        <f t="shared" si="374"/>
        <v>14006</v>
      </c>
    </row>
    <row r="2569" spans="1:11" customFormat="1" x14ac:dyDescent="0.25">
      <c r="A2569" t="str">
        <f t="shared" si="366"/>
        <v>14</v>
      </c>
      <c r="B2569" t="s">
        <v>282</v>
      </c>
      <c r="C2569" t="str">
        <f t="shared" si="373"/>
        <v>021</v>
      </c>
      <c r="D2569" t="s">
        <v>282</v>
      </c>
      <c r="E2569" t="str">
        <f t="shared" si="372"/>
        <v>01</v>
      </c>
      <c r="F2569" t="str">
        <f>"011"</f>
        <v>011</v>
      </c>
      <c r="G2569" t="str">
        <f>""</f>
        <v/>
      </c>
      <c r="H2569" t="s">
        <v>1</v>
      </c>
      <c r="I2569" t="s">
        <v>1809</v>
      </c>
      <c r="J2569" t="s">
        <v>4996</v>
      </c>
      <c r="K2569" t="str">
        <f t="shared" si="374"/>
        <v>14006</v>
      </c>
    </row>
    <row r="2570" spans="1:11" customFormat="1" x14ac:dyDescent="0.25">
      <c r="A2570" t="str">
        <f t="shared" si="366"/>
        <v>14</v>
      </c>
      <c r="B2570" t="s">
        <v>282</v>
      </c>
      <c r="C2570" t="str">
        <f t="shared" si="373"/>
        <v>021</v>
      </c>
      <c r="D2570" t="s">
        <v>282</v>
      </c>
      <c r="E2570" t="str">
        <f t="shared" si="372"/>
        <v>01</v>
      </c>
      <c r="F2570" t="str">
        <f>"011"</f>
        <v>011</v>
      </c>
      <c r="G2570" t="str">
        <f>""</f>
        <v/>
      </c>
      <c r="H2570" t="s">
        <v>0</v>
      </c>
      <c r="I2570" t="s">
        <v>1809</v>
      </c>
      <c r="J2570" t="s">
        <v>4996</v>
      </c>
      <c r="K2570" t="str">
        <f t="shared" si="374"/>
        <v>14006</v>
      </c>
    </row>
    <row r="2571" spans="1:11" customFormat="1" x14ac:dyDescent="0.25">
      <c r="A2571" t="str">
        <f t="shared" si="366"/>
        <v>14</v>
      </c>
      <c r="B2571" t="s">
        <v>282</v>
      </c>
      <c r="C2571" t="str">
        <f t="shared" si="373"/>
        <v>021</v>
      </c>
      <c r="D2571" t="s">
        <v>282</v>
      </c>
      <c r="E2571" t="str">
        <f t="shared" si="372"/>
        <v>01</v>
      </c>
      <c r="F2571" t="str">
        <f>"012"</f>
        <v>012</v>
      </c>
      <c r="G2571" t="str">
        <f>""</f>
        <v/>
      </c>
      <c r="H2571" t="s">
        <v>3</v>
      </c>
      <c r="I2571" t="s">
        <v>1818</v>
      </c>
      <c r="J2571" t="s">
        <v>5005</v>
      </c>
      <c r="K2571" t="str">
        <f t="shared" si="374"/>
        <v>14006</v>
      </c>
    </row>
    <row r="2572" spans="1:11" customFormat="1" x14ac:dyDescent="0.25">
      <c r="A2572" t="str">
        <f t="shared" si="366"/>
        <v>14</v>
      </c>
      <c r="B2572" t="s">
        <v>282</v>
      </c>
      <c r="C2572" t="str">
        <f t="shared" si="373"/>
        <v>021</v>
      </c>
      <c r="D2572" t="s">
        <v>282</v>
      </c>
      <c r="E2572" t="str">
        <f t="shared" si="372"/>
        <v>01</v>
      </c>
      <c r="F2572" t="str">
        <f>"013"</f>
        <v>013</v>
      </c>
      <c r="G2572" t="str">
        <f>""</f>
        <v/>
      </c>
      <c r="H2572" t="s">
        <v>3</v>
      </c>
      <c r="I2572" t="s">
        <v>1818</v>
      </c>
      <c r="J2572" t="s">
        <v>5005</v>
      </c>
      <c r="K2572" t="str">
        <f t="shared" si="374"/>
        <v>14006</v>
      </c>
    </row>
    <row r="2573" spans="1:11" customFormat="1" x14ac:dyDescent="0.25">
      <c r="A2573" t="str">
        <f t="shared" si="366"/>
        <v>14</v>
      </c>
      <c r="B2573" t="s">
        <v>282</v>
      </c>
      <c r="C2573" t="str">
        <f t="shared" si="373"/>
        <v>021</v>
      </c>
      <c r="D2573" t="s">
        <v>282</v>
      </c>
      <c r="E2573" t="str">
        <f t="shared" si="372"/>
        <v>01</v>
      </c>
      <c r="F2573" t="str">
        <f>"014"</f>
        <v>014</v>
      </c>
      <c r="G2573" t="str">
        <f>""</f>
        <v/>
      </c>
      <c r="H2573" t="s">
        <v>3</v>
      </c>
      <c r="I2573" t="s">
        <v>1818</v>
      </c>
      <c r="J2573" t="s">
        <v>5005</v>
      </c>
      <c r="K2573" t="str">
        <f t="shared" si="374"/>
        <v>14006</v>
      </c>
    </row>
    <row r="2574" spans="1:11" customFormat="1" x14ac:dyDescent="0.25">
      <c r="A2574" t="str">
        <f t="shared" si="366"/>
        <v>14</v>
      </c>
      <c r="B2574" t="s">
        <v>282</v>
      </c>
      <c r="C2574" t="str">
        <f t="shared" si="373"/>
        <v>021</v>
      </c>
      <c r="D2574" t="s">
        <v>282</v>
      </c>
      <c r="E2574" t="str">
        <f t="shared" si="372"/>
        <v>01</v>
      </c>
      <c r="F2574" t="str">
        <f>"015"</f>
        <v>015</v>
      </c>
      <c r="G2574" t="str">
        <f>""</f>
        <v/>
      </c>
      <c r="H2574" t="s">
        <v>3</v>
      </c>
      <c r="I2574" t="s">
        <v>1819</v>
      </c>
      <c r="J2574" t="s">
        <v>5006</v>
      </c>
      <c r="K2574" t="str">
        <f t="shared" si="374"/>
        <v>14006</v>
      </c>
    </row>
    <row r="2575" spans="1:11" customFormat="1" x14ac:dyDescent="0.25">
      <c r="A2575" t="str">
        <f t="shared" si="366"/>
        <v>14</v>
      </c>
      <c r="B2575" t="s">
        <v>282</v>
      </c>
      <c r="C2575" t="str">
        <f t="shared" si="373"/>
        <v>021</v>
      </c>
      <c r="D2575" t="s">
        <v>282</v>
      </c>
      <c r="E2575" t="str">
        <f t="shared" si="372"/>
        <v>01</v>
      </c>
      <c r="F2575" t="str">
        <f>"016"</f>
        <v>016</v>
      </c>
      <c r="G2575" t="str">
        <f>""</f>
        <v/>
      </c>
      <c r="H2575" t="s">
        <v>3</v>
      </c>
      <c r="I2575" t="s">
        <v>1820</v>
      </c>
      <c r="J2575" t="s">
        <v>5007</v>
      </c>
      <c r="K2575" t="str">
        <f t="shared" ref="K2575:K2581" si="375">"14012"</f>
        <v>14012</v>
      </c>
    </row>
    <row r="2576" spans="1:11" customFormat="1" x14ac:dyDescent="0.25">
      <c r="A2576" t="str">
        <f t="shared" si="366"/>
        <v>14</v>
      </c>
      <c r="B2576" t="s">
        <v>282</v>
      </c>
      <c r="C2576" t="str">
        <f t="shared" si="373"/>
        <v>021</v>
      </c>
      <c r="D2576" t="s">
        <v>282</v>
      </c>
      <c r="E2576" t="str">
        <f t="shared" si="372"/>
        <v>01</v>
      </c>
      <c r="F2576" t="str">
        <f>"017"</f>
        <v>017</v>
      </c>
      <c r="G2576" t="str">
        <f>""</f>
        <v/>
      </c>
      <c r="H2576" t="s">
        <v>1</v>
      </c>
      <c r="I2576" t="s">
        <v>1820</v>
      </c>
      <c r="J2576" t="s">
        <v>5007</v>
      </c>
      <c r="K2576" t="str">
        <f t="shared" si="375"/>
        <v>14012</v>
      </c>
    </row>
    <row r="2577" spans="1:11" customFormat="1" x14ac:dyDescent="0.25">
      <c r="A2577" t="str">
        <f t="shared" si="366"/>
        <v>14</v>
      </c>
      <c r="B2577" t="s">
        <v>282</v>
      </c>
      <c r="C2577" t="str">
        <f t="shared" si="373"/>
        <v>021</v>
      </c>
      <c r="D2577" t="s">
        <v>282</v>
      </c>
      <c r="E2577" t="str">
        <f t="shared" si="372"/>
        <v>01</v>
      </c>
      <c r="F2577" t="str">
        <f>"017"</f>
        <v>017</v>
      </c>
      <c r="G2577" t="str">
        <f>""</f>
        <v/>
      </c>
      <c r="H2577" t="s">
        <v>0</v>
      </c>
      <c r="I2577" t="s">
        <v>1820</v>
      </c>
      <c r="J2577" t="s">
        <v>5007</v>
      </c>
      <c r="K2577" t="str">
        <f t="shared" si="375"/>
        <v>14012</v>
      </c>
    </row>
    <row r="2578" spans="1:11" customFormat="1" x14ac:dyDescent="0.25">
      <c r="A2578" t="str">
        <f t="shared" si="366"/>
        <v>14</v>
      </c>
      <c r="B2578" t="s">
        <v>282</v>
      </c>
      <c r="C2578" t="str">
        <f t="shared" si="373"/>
        <v>021</v>
      </c>
      <c r="D2578" t="s">
        <v>282</v>
      </c>
      <c r="E2578" t="str">
        <f t="shared" si="372"/>
        <v>01</v>
      </c>
      <c r="F2578" t="str">
        <f>"018"</f>
        <v>018</v>
      </c>
      <c r="G2578" t="str">
        <f>""</f>
        <v/>
      </c>
      <c r="H2578" t="s">
        <v>1</v>
      </c>
      <c r="I2578" t="s">
        <v>1821</v>
      </c>
      <c r="J2578" t="s">
        <v>5008</v>
      </c>
      <c r="K2578" t="str">
        <f t="shared" si="375"/>
        <v>14012</v>
      </c>
    </row>
    <row r="2579" spans="1:11" customFormat="1" x14ac:dyDescent="0.25">
      <c r="A2579" t="str">
        <f t="shared" si="366"/>
        <v>14</v>
      </c>
      <c r="B2579" t="s">
        <v>282</v>
      </c>
      <c r="C2579" t="str">
        <f t="shared" si="373"/>
        <v>021</v>
      </c>
      <c r="D2579" t="s">
        <v>282</v>
      </c>
      <c r="E2579" t="str">
        <f t="shared" si="372"/>
        <v>01</v>
      </c>
      <c r="F2579" t="str">
        <f>"018"</f>
        <v>018</v>
      </c>
      <c r="G2579" t="str">
        <f>""</f>
        <v/>
      </c>
      <c r="H2579" t="s">
        <v>0</v>
      </c>
      <c r="I2579" t="s">
        <v>1821</v>
      </c>
      <c r="J2579" t="s">
        <v>5008</v>
      </c>
      <c r="K2579" t="str">
        <f t="shared" si="375"/>
        <v>14012</v>
      </c>
    </row>
    <row r="2580" spans="1:11" customFormat="1" x14ac:dyDescent="0.25">
      <c r="A2580" t="str">
        <f t="shared" si="366"/>
        <v>14</v>
      </c>
      <c r="B2580" t="s">
        <v>282</v>
      </c>
      <c r="C2580" t="str">
        <f t="shared" si="373"/>
        <v>021</v>
      </c>
      <c r="D2580" t="s">
        <v>282</v>
      </c>
      <c r="E2580" t="str">
        <f t="shared" si="372"/>
        <v>01</v>
      </c>
      <c r="F2580" t="str">
        <f>"019"</f>
        <v>019</v>
      </c>
      <c r="G2580" t="str">
        <f>""</f>
        <v/>
      </c>
      <c r="H2580" t="s">
        <v>1</v>
      </c>
      <c r="I2580" t="s">
        <v>1815</v>
      </c>
      <c r="J2580" t="s">
        <v>5002</v>
      </c>
      <c r="K2580" t="str">
        <f t="shared" si="375"/>
        <v>14012</v>
      </c>
    </row>
    <row r="2581" spans="1:11" customFormat="1" x14ac:dyDescent="0.25">
      <c r="A2581" t="str">
        <f t="shared" si="366"/>
        <v>14</v>
      </c>
      <c r="B2581" t="s">
        <v>282</v>
      </c>
      <c r="C2581" t="str">
        <f t="shared" si="373"/>
        <v>021</v>
      </c>
      <c r="D2581" t="s">
        <v>282</v>
      </c>
      <c r="E2581" t="str">
        <f t="shared" si="372"/>
        <v>01</v>
      </c>
      <c r="F2581" t="str">
        <f>"019"</f>
        <v>019</v>
      </c>
      <c r="G2581" t="str">
        <f>""</f>
        <v/>
      </c>
      <c r="H2581" t="s">
        <v>0</v>
      </c>
      <c r="I2581" t="s">
        <v>1815</v>
      </c>
      <c r="J2581" t="s">
        <v>5002</v>
      </c>
      <c r="K2581" t="str">
        <f t="shared" si="375"/>
        <v>14012</v>
      </c>
    </row>
    <row r="2582" spans="1:11" customFormat="1" x14ac:dyDescent="0.25">
      <c r="A2582" t="str">
        <f t="shared" si="366"/>
        <v>14</v>
      </c>
      <c r="B2582" t="s">
        <v>282</v>
      </c>
      <c r="C2582" t="str">
        <f t="shared" si="373"/>
        <v>021</v>
      </c>
      <c r="D2582" t="s">
        <v>282</v>
      </c>
      <c r="E2582" t="str">
        <f t="shared" si="372"/>
        <v>01</v>
      </c>
      <c r="F2582" t="str">
        <f>"020"</f>
        <v>020</v>
      </c>
      <c r="G2582" t="str">
        <f>""</f>
        <v/>
      </c>
      <c r="H2582" t="s">
        <v>1</v>
      </c>
      <c r="I2582" t="s">
        <v>1808</v>
      </c>
      <c r="J2582" t="s">
        <v>4995</v>
      </c>
      <c r="K2582" t="str">
        <f>"14001"</f>
        <v>14001</v>
      </c>
    </row>
    <row r="2583" spans="1:11" customFormat="1" x14ac:dyDescent="0.25">
      <c r="A2583" t="str">
        <f t="shared" si="366"/>
        <v>14</v>
      </c>
      <c r="B2583" t="s">
        <v>282</v>
      </c>
      <c r="C2583" t="str">
        <f t="shared" si="373"/>
        <v>021</v>
      </c>
      <c r="D2583" t="s">
        <v>282</v>
      </c>
      <c r="E2583" t="str">
        <f t="shared" si="372"/>
        <v>01</v>
      </c>
      <c r="F2583" t="str">
        <f>"020"</f>
        <v>020</v>
      </c>
      <c r="G2583" t="str">
        <f>""</f>
        <v/>
      </c>
      <c r="H2583" t="s">
        <v>0</v>
      </c>
      <c r="I2583" t="s">
        <v>1808</v>
      </c>
      <c r="J2583" t="s">
        <v>4995</v>
      </c>
      <c r="K2583" t="str">
        <f>"14001"</f>
        <v>14001</v>
      </c>
    </row>
    <row r="2584" spans="1:11" customFormat="1" x14ac:dyDescent="0.25">
      <c r="A2584" t="str">
        <f t="shared" si="366"/>
        <v>14</v>
      </c>
      <c r="B2584" t="s">
        <v>282</v>
      </c>
      <c r="C2584" t="str">
        <f t="shared" si="373"/>
        <v>021</v>
      </c>
      <c r="D2584" t="s">
        <v>282</v>
      </c>
      <c r="E2584" t="str">
        <f t="shared" si="372"/>
        <v>01</v>
      </c>
      <c r="F2584" t="str">
        <f>"021"</f>
        <v>021</v>
      </c>
      <c r="G2584" t="str">
        <f>""</f>
        <v/>
      </c>
      <c r="H2584" t="s">
        <v>1</v>
      </c>
      <c r="I2584" t="s">
        <v>1809</v>
      </c>
      <c r="J2584" t="s">
        <v>4996</v>
      </c>
      <c r="K2584" t="str">
        <f>"14006"</f>
        <v>14006</v>
      </c>
    </row>
    <row r="2585" spans="1:11" customFormat="1" x14ac:dyDescent="0.25">
      <c r="A2585" t="str">
        <f t="shared" si="366"/>
        <v>14</v>
      </c>
      <c r="B2585" t="s">
        <v>282</v>
      </c>
      <c r="C2585" t="str">
        <f t="shared" si="373"/>
        <v>021</v>
      </c>
      <c r="D2585" t="s">
        <v>282</v>
      </c>
      <c r="E2585" t="str">
        <f t="shared" si="372"/>
        <v>01</v>
      </c>
      <c r="F2585" t="str">
        <f>"021"</f>
        <v>021</v>
      </c>
      <c r="G2585" t="str">
        <f>""</f>
        <v/>
      </c>
      <c r="H2585" t="s">
        <v>0</v>
      </c>
      <c r="I2585" t="s">
        <v>1809</v>
      </c>
      <c r="J2585" t="s">
        <v>4996</v>
      </c>
      <c r="K2585" t="str">
        <f>"14006"</f>
        <v>14006</v>
      </c>
    </row>
    <row r="2586" spans="1:11" customFormat="1" x14ac:dyDescent="0.25">
      <c r="A2586" t="str">
        <f t="shared" si="366"/>
        <v>14</v>
      </c>
      <c r="B2586" t="s">
        <v>282</v>
      </c>
      <c r="C2586" t="str">
        <f t="shared" si="373"/>
        <v>021</v>
      </c>
      <c r="D2586" t="s">
        <v>282</v>
      </c>
      <c r="E2586" t="str">
        <f t="shared" si="372"/>
        <v>01</v>
      </c>
      <c r="F2586" t="str">
        <f>"022"</f>
        <v>022</v>
      </c>
      <c r="G2586" t="str">
        <f>""</f>
        <v/>
      </c>
      <c r="H2586" t="s">
        <v>1</v>
      </c>
      <c r="I2586" t="s">
        <v>1816</v>
      </c>
      <c r="J2586" t="s">
        <v>5003</v>
      </c>
      <c r="K2586" t="str">
        <f>"14006"</f>
        <v>14006</v>
      </c>
    </row>
    <row r="2587" spans="1:11" customFormat="1" x14ac:dyDescent="0.25">
      <c r="A2587" t="str">
        <f t="shared" si="366"/>
        <v>14</v>
      </c>
      <c r="B2587" t="s">
        <v>282</v>
      </c>
      <c r="C2587" t="str">
        <f t="shared" si="373"/>
        <v>021</v>
      </c>
      <c r="D2587" t="s">
        <v>282</v>
      </c>
      <c r="E2587" t="str">
        <f t="shared" si="372"/>
        <v>01</v>
      </c>
      <c r="F2587" t="str">
        <f>"022"</f>
        <v>022</v>
      </c>
      <c r="G2587" t="str">
        <f>""</f>
        <v/>
      </c>
      <c r="H2587" t="s">
        <v>0</v>
      </c>
      <c r="I2587" t="s">
        <v>1816</v>
      </c>
      <c r="J2587" t="s">
        <v>5003</v>
      </c>
      <c r="K2587" t="str">
        <f>"14006"</f>
        <v>14006</v>
      </c>
    </row>
    <row r="2588" spans="1:11" customFormat="1" x14ac:dyDescent="0.25">
      <c r="A2588" t="str">
        <f t="shared" si="366"/>
        <v>14</v>
      </c>
      <c r="B2588" t="s">
        <v>282</v>
      </c>
      <c r="C2588" t="str">
        <f t="shared" si="373"/>
        <v>021</v>
      </c>
      <c r="D2588" t="s">
        <v>282</v>
      </c>
      <c r="E2588" t="str">
        <f t="shared" si="372"/>
        <v>01</v>
      </c>
      <c r="F2588" t="str">
        <f>"023"</f>
        <v>023</v>
      </c>
      <c r="G2588" t="str">
        <f>""</f>
        <v/>
      </c>
      <c r="H2588" t="s">
        <v>3</v>
      </c>
      <c r="I2588" t="s">
        <v>1819</v>
      </c>
      <c r="J2588" t="s">
        <v>5006</v>
      </c>
      <c r="K2588" t="str">
        <f>"14006"</f>
        <v>14006</v>
      </c>
    </row>
    <row r="2589" spans="1:11" customFormat="1" x14ac:dyDescent="0.25">
      <c r="A2589" t="str">
        <f t="shared" si="366"/>
        <v>14</v>
      </c>
      <c r="B2589" t="s">
        <v>282</v>
      </c>
      <c r="C2589" t="str">
        <f t="shared" si="373"/>
        <v>021</v>
      </c>
      <c r="D2589" t="s">
        <v>282</v>
      </c>
      <c r="E2589" t="str">
        <f t="shared" si="372"/>
        <v>01</v>
      </c>
      <c r="F2589" t="str">
        <f>"024"</f>
        <v>024</v>
      </c>
      <c r="G2589" t="str">
        <f>""</f>
        <v/>
      </c>
      <c r="H2589" t="s">
        <v>1</v>
      </c>
      <c r="I2589" t="s">
        <v>1821</v>
      </c>
      <c r="J2589" t="s">
        <v>5008</v>
      </c>
      <c r="K2589" t="str">
        <f>"14012"</f>
        <v>14012</v>
      </c>
    </row>
    <row r="2590" spans="1:11" customFormat="1" x14ac:dyDescent="0.25">
      <c r="A2590" t="str">
        <f t="shared" si="366"/>
        <v>14</v>
      </c>
      <c r="B2590" t="s">
        <v>282</v>
      </c>
      <c r="C2590" t="str">
        <f t="shared" si="373"/>
        <v>021</v>
      </c>
      <c r="D2590" t="s">
        <v>282</v>
      </c>
      <c r="E2590" t="str">
        <f t="shared" si="372"/>
        <v>01</v>
      </c>
      <c r="F2590" t="str">
        <f>"024"</f>
        <v>024</v>
      </c>
      <c r="G2590" t="str">
        <f>""</f>
        <v/>
      </c>
      <c r="H2590" t="s">
        <v>0</v>
      </c>
      <c r="I2590" t="s">
        <v>1821</v>
      </c>
      <c r="J2590" t="s">
        <v>5008</v>
      </c>
      <c r="K2590" t="str">
        <f>"14012"</f>
        <v>14012</v>
      </c>
    </row>
    <row r="2591" spans="1:11" customFormat="1" x14ac:dyDescent="0.25">
      <c r="A2591" t="str">
        <f t="shared" ref="A2591:A2654" si="376">"14"</f>
        <v>14</v>
      </c>
      <c r="B2591" t="s">
        <v>282</v>
      </c>
      <c r="C2591" t="str">
        <f t="shared" si="373"/>
        <v>021</v>
      </c>
      <c r="D2591" t="s">
        <v>282</v>
      </c>
      <c r="E2591" t="str">
        <f t="shared" si="372"/>
        <v>01</v>
      </c>
      <c r="F2591" t="str">
        <f>"025"</f>
        <v>025</v>
      </c>
      <c r="G2591" t="str">
        <f>""</f>
        <v/>
      </c>
      <c r="H2591" t="s">
        <v>3</v>
      </c>
      <c r="I2591" t="s">
        <v>1814</v>
      </c>
      <c r="J2591" t="s">
        <v>5001</v>
      </c>
      <c r="K2591" t="str">
        <f>"14007"</f>
        <v>14007</v>
      </c>
    </row>
    <row r="2592" spans="1:11" customFormat="1" x14ac:dyDescent="0.25">
      <c r="A2592" t="str">
        <f t="shared" si="376"/>
        <v>14</v>
      </c>
      <c r="B2592" t="s">
        <v>282</v>
      </c>
      <c r="C2592" t="str">
        <f t="shared" si="373"/>
        <v>021</v>
      </c>
      <c r="D2592" t="s">
        <v>282</v>
      </c>
      <c r="E2592" t="str">
        <f t="shared" si="372"/>
        <v>01</v>
      </c>
      <c r="F2592" t="str">
        <f>"026"</f>
        <v>026</v>
      </c>
      <c r="G2592" t="str">
        <f>""</f>
        <v/>
      </c>
      <c r="H2592" t="s">
        <v>3</v>
      </c>
      <c r="I2592" t="s">
        <v>1813</v>
      </c>
      <c r="J2592" t="s">
        <v>5000</v>
      </c>
      <c r="K2592" t="str">
        <f>"14001"</f>
        <v>14001</v>
      </c>
    </row>
    <row r="2593" spans="1:11" customFormat="1" x14ac:dyDescent="0.25">
      <c r="A2593" t="str">
        <f t="shared" si="376"/>
        <v>14</v>
      </c>
      <c r="B2593" t="s">
        <v>282</v>
      </c>
      <c r="C2593" t="str">
        <f t="shared" si="373"/>
        <v>021</v>
      </c>
      <c r="D2593" t="s">
        <v>282</v>
      </c>
      <c r="E2593" t="str">
        <f t="shared" si="372"/>
        <v>01</v>
      </c>
      <c r="F2593" t="str">
        <f>"027"</f>
        <v>027</v>
      </c>
      <c r="G2593" t="str">
        <f>""</f>
        <v/>
      </c>
      <c r="H2593" t="s">
        <v>1</v>
      </c>
      <c r="I2593" t="s">
        <v>1820</v>
      </c>
      <c r="J2593" t="s">
        <v>5007</v>
      </c>
      <c r="K2593" t="str">
        <f>"14012"</f>
        <v>14012</v>
      </c>
    </row>
    <row r="2594" spans="1:11" customFormat="1" x14ac:dyDescent="0.25">
      <c r="A2594" t="str">
        <f t="shared" si="376"/>
        <v>14</v>
      </c>
      <c r="B2594" t="s">
        <v>282</v>
      </c>
      <c r="C2594" t="str">
        <f t="shared" si="373"/>
        <v>021</v>
      </c>
      <c r="D2594" t="s">
        <v>282</v>
      </c>
      <c r="E2594" t="str">
        <f t="shared" si="372"/>
        <v>01</v>
      </c>
      <c r="F2594" t="str">
        <f>"027"</f>
        <v>027</v>
      </c>
      <c r="G2594" t="str">
        <f>""</f>
        <v/>
      </c>
      <c r="H2594" t="s">
        <v>0</v>
      </c>
      <c r="I2594" t="s">
        <v>1820</v>
      </c>
      <c r="J2594" t="s">
        <v>5007</v>
      </c>
      <c r="K2594" t="str">
        <f>"14012"</f>
        <v>14012</v>
      </c>
    </row>
    <row r="2595" spans="1:11" customFormat="1" x14ac:dyDescent="0.25">
      <c r="A2595" t="str">
        <f t="shared" si="376"/>
        <v>14</v>
      </c>
      <c r="B2595" t="s">
        <v>282</v>
      </c>
      <c r="C2595" t="str">
        <f t="shared" si="373"/>
        <v>021</v>
      </c>
      <c r="D2595" t="s">
        <v>282</v>
      </c>
      <c r="E2595" t="str">
        <f t="shared" si="372"/>
        <v>01</v>
      </c>
      <c r="F2595" t="str">
        <f>"028"</f>
        <v>028</v>
      </c>
      <c r="G2595" t="str">
        <f>""</f>
        <v/>
      </c>
      <c r="H2595" t="s">
        <v>3</v>
      </c>
      <c r="I2595" t="s">
        <v>1808</v>
      </c>
      <c r="J2595" t="s">
        <v>4995</v>
      </c>
      <c r="K2595" t="str">
        <f>"14001"</f>
        <v>14001</v>
      </c>
    </row>
    <row r="2596" spans="1:11" customFormat="1" x14ac:dyDescent="0.25">
      <c r="A2596" t="str">
        <f t="shared" si="376"/>
        <v>14</v>
      </c>
      <c r="B2596" t="s">
        <v>282</v>
      </c>
      <c r="C2596" t="str">
        <f t="shared" si="373"/>
        <v>021</v>
      </c>
      <c r="D2596" t="s">
        <v>282</v>
      </c>
      <c r="E2596" t="str">
        <f t="shared" si="372"/>
        <v>01</v>
      </c>
      <c r="F2596" t="str">
        <f>"029"</f>
        <v>029</v>
      </c>
      <c r="G2596" t="str">
        <f>""</f>
        <v/>
      </c>
      <c r="H2596" t="s">
        <v>3</v>
      </c>
      <c r="I2596" t="s">
        <v>1809</v>
      </c>
      <c r="J2596" t="s">
        <v>4996</v>
      </c>
      <c r="K2596" t="str">
        <f>"14006"</f>
        <v>14006</v>
      </c>
    </row>
    <row r="2597" spans="1:11" customFormat="1" x14ac:dyDescent="0.25">
      <c r="A2597" t="str">
        <f t="shared" si="376"/>
        <v>14</v>
      </c>
      <c r="B2597" t="s">
        <v>282</v>
      </c>
      <c r="C2597" t="str">
        <f t="shared" si="373"/>
        <v>021</v>
      </c>
      <c r="D2597" t="s">
        <v>282</v>
      </c>
      <c r="E2597" t="str">
        <f t="shared" si="372"/>
        <v>01</v>
      </c>
      <c r="F2597" t="str">
        <f>"030"</f>
        <v>030</v>
      </c>
      <c r="G2597" t="str">
        <f>""</f>
        <v/>
      </c>
      <c r="H2597" t="s">
        <v>1</v>
      </c>
      <c r="I2597" t="s">
        <v>1817</v>
      </c>
      <c r="J2597" t="s">
        <v>5004</v>
      </c>
      <c r="K2597" t="str">
        <f>"14006"</f>
        <v>14006</v>
      </c>
    </row>
    <row r="2598" spans="1:11" customFormat="1" x14ac:dyDescent="0.25">
      <c r="A2598" t="str">
        <f t="shared" si="376"/>
        <v>14</v>
      </c>
      <c r="B2598" t="s">
        <v>282</v>
      </c>
      <c r="C2598" t="str">
        <f t="shared" si="373"/>
        <v>021</v>
      </c>
      <c r="D2598" t="s">
        <v>282</v>
      </c>
      <c r="E2598" t="str">
        <f t="shared" si="372"/>
        <v>01</v>
      </c>
      <c r="F2598" t="str">
        <f>"030"</f>
        <v>030</v>
      </c>
      <c r="G2598" t="str">
        <f>""</f>
        <v/>
      </c>
      <c r="H2598" t="s">
        <v>0</v>
      </c>
      <c r="I2598" t="s">
        <v>1817</v>
      </c>
      <c r="J2598" t="s">
        <v>5004</v>
      </c>
      <c r="K2598" t="str">
        <f>"14006"</f>
        <v>14006</v>
      </c>
    </row>
    <row r="2599" spans="1:11" customFormat="1" x14ac:dyDescent="0.25">
      <c r="A2599" t="str">
        <f t="shared" si="376"/>
        <v>14</v>
      </c>
      <c r="B2599" t="s">
        <v>282</v>
      </c>
      <c r="C2599" t="str">
        <f t="shared" si="373"/>
        <v>021</v>
      </c>
      <c r="D2599" t="s">
        <v>282</v>
      </c>
      <c r="E2599" t="str">
        <f t="shared" si="372"/>
        <v>01</v>
      </c>
      <c r="F2599" t="str">
        <f>"031"</f>
        <v>031</v>
      </c>
      <c r="G2599" t="str">
        <f>""</f>
        <v/>
      </c>
      <c r="H2599" t="s">
        <v>1</v>
      </c>
      <c r="I2599" t="s">
        <v>1820</v>
      </c>
      <c r="J2599" t="s">
        <v>5007</v>
      </c>
      <c r="K2599" t="str">
        <f>"14012"</f>
        <v>14012</v>
      </c>
    </row>
    <row r="2600" spans="1:11" customFormat="1" x14ac:dyDescent="0.25">
      <c r="A2600" t="str">
        <f t="shared" si="376"/>
        <v>14</v>
      </c>
      <c r="B2600" t="s">
        <v>282</v>
      </c>
      <c r="C2600" t="str">
        <f t="shared" si="373"/>
        <v>021</v>
      </c>
      <c r="D2600" t="s">
        <v>282</v>
      </c>
      <c r="E2600" t="str">
        <f t="shared" si="372"/>
        <v>01</v>
      </c>
      <c r="F2600" t="str">
        <f>"031"</f>
        <v>031</v>
      </c>
      <c r="G2600" t="str">
        <f>""</f>
        <v/>
      </c>
      <c r="H2600" t="s">
        <v>0</v>
      </c>
      <c r="I2600" t="s">
        <v>1820</v>
      </c>
      <c r="J2600" t="s">
        <v>5007</v>
      </c>
      <c r="K2600" t="str">
        <f>"14012"</f>
        <v>14012</v>
      </c>
    </row>
    <row r="2601" spans="1:11" customFormat="1" x14ac:dyDescent="0.25">
      <c r="A2601" t="str">
        <f t="shared" si="376"/>
        <v>14</v>
      </c>
      <c r="B2601" t="s">
        <v>282</v>
      </c>
      <c r="C2601" t="str">
        <f t="shared" si="373"/>
        <v>021</v>
      </c>
      <c r="D2601" t="s">
        <v>282</v>
      </c>
      <c r="E2601" t="str">
        <f t="shared" si="372"/>
        <v>01</v>
      </c>
      <c r="F2601" t="str">
        <f>"032"</f>
        <v>032</v>
      </c>
      <c r="G2601" t="str">
        <f>""</f>
        <v/>
      </c>
      <c r="H2601" t="s">
        <v>1</v>
      </c>
      <c r="I2601" t="s">
        <v>1818</v>
      </c>
      <c r="J2601" t="s">
        <v>5005</v>
      </c>
      <c r="K2601" t="str">
        <f>"14006"</f>
        <v>14006</v>
      </c>
    </row>
    <row r="2602" spans="1:11" customFormat="1" x14ac:dyDescent="0.25">
      <c r="A2602" t="str">
        <f t="shared" si="376"/>
        <v>14</v>
      </c>
      <c r="B2602" t="s">
        <v>282</v>
      </c>
      <c r="C2602" t="str">
        <f t="shared" si="373"/>
        <v>021</v>
      </c>
      <c r="D2602" t="s">
        <v>282</v>
      </c>
      <c r="E2602" t="str">
        <f t="shared" si="372"/>
        <v>01</v>
      </c>
      <c r="F2602" t="str">
        <f>"032"</f>
        <v>032</v>
      </c>
      <c r="G2602" t="str">
        <f>""</f>
        <v/>
      </c>
      <c r="H2602" t="s">
        <v>0</v>
      </c>
      <c r="I2602" t="s">
        <v>1818</v>
      </c>
      <c r="J2602" t="s">
        <v>5005</v>
      </c>
      <c r="K2602" t="str">
        <f>"14006"</f>
        <v>14006</v>
      </c>
    </row>
    <row r="2603" spans="1:11" customFormat="1" x14ac:dyDescent="0.25">
      <c r="A2603" t="str">
        <f t="shared" si="376"/>
        <v>14</v>
      </c>
      <c r="B2603" t="s">
        <v>282</v>
      </c>
      <c r="C2603" t="str">
        <f t="shared" si="373"/>
        <v>021</v>
      </c>
      <c r="D2603" t="s">
        <v>282</v>
      </c>
      <c r="E2603" t="str">
        <f t="shared" ref="E2603:E2666" si="377">"02"</f>
        <v>02</v>
      </c>
      <c r="F2603" t="str">
        <f>"001"</f>
        <v>001</v>
      </c>
      <c r="G2603" t="str">
        <f>""</f>
        <v/>
      </c>
      <c r="H2603" t="s">
        <v>1</v>
      </c>
      <c r="I2603" t="s">
        <v>1822</v>
      </c>
      <c r="J2603" t="s">
        <v>5009</v>
      </c>
      <c r="K2603" t="str">
        <f>"14001"</f>
        <v>14001</v>
      </c>
    </row>
    <row r="2604" spans="1:11" customFormat="1" x14ac:dyDescent="0.25">
      <c r="A2604" t="str">
        <f t="shared" si="376"/>
        <v>14</v>
      </c>
      <c r="B2604" t="s">
        <v>282</v>
      </c>
      <c r="C2604" t="str">
        <f t="shared" si="373"/>
        <v>021</v>
      </c>
      <c r="D2604" t="s">
        <v>282</v>
      </c>
      <c r="E2604" t="str">
        <f t="shared" si="377"/>
        <v>02</v>
      </c>
      <c r="F2604" t="str">
        <f>"001"</f>
        <v>001</v>
      </c>
      <c r="G2604" t="str">
        <f>""</f>
        <v/>
      </c>
      <c r="H2604" t="s">
        <v>0</v>
      </c>
      <c r="I2604" t="s">
        <v>1822</v>
      </c>
      <c r="J2604" t="s">
        <v>5009</v>
      </c>
      <c r="K2604" t="str">
        <f>"14001"</f>
        <v>14001</v>
      </c>
    </row>
    <row r="2605" spans="1:11" customFormat="1" x14ac:dyDescent="0.25">
      <c r="A2605" t="str">
        <f t="shared" si="376"/>
        <v>14</v>
      </c>
      <c r="B2605" t="s">
        <v>282</v>
      </c>
      <c r="C2605" t="str">
        <f t="shared" si="373"/>
        <v>021</v>
      </c>
      <c r="D2605" t="s">
        <v>282</v>
      </c>
      <c r="E2605" t="str">
        <f t="shared" si="377"/>
        <v>02</v>
      </c>
      <c r="F2605" t="str">
        <f>"002"</f>
        <v>002</v>
      </c>
      <c r="G2605" t="str">
        <f>""</f>
        <v/>
      </c>
      <c r="H2605" t="s">
        <v>3</v>
      </c>
      <c r="I2605" t="s">
        <v>1823</v>
      </c>
      <c r="J2605" t="s">
        <v>5010</v>
      </c>
      <c r="K2605" t="str">
        <f>"14007"</f>
        <v>14007</v>
      </c>
    </row>
    <row r="2606" spans="1:11" customFormat="1" x14ac:dyDescent="0.25">
      <c r="A2606" t="str">
        <f t="shared" si="376"/>
        <v>14</v>
      </c>
      <c r="B2606" t="s">
        <v>282</v>
      </c>
      <c r="C2606" t="str">
        <f t="shared" si="373"/>
        <v>021</v>
      </c>
      <c r="D2606" t="s">
        <v>282</v>
      </c>
      <c r="E2606" t="str">
        <f t="shared" si="377"/>
        <v>02</v>
      </c>
      <c r="F2606" t="str">
        <f>"003"</f>
        <v>003</v>
      </c>
      <c r="G2606" t="str">
        <f>""</f>
        <v/>
      </c>
      <c r="H2606" t="s">
        <v>1</v>
      </c>
      <c r="I2606" t="s">
        <v>1824</v>
      </c>
      <c r="J2606" t="s">
        <v>5011</v>
      </c>
      <c r="K2606" t="str">
        <f>"14007"</f>
        <v>14007</v>
      </c>
    </row>
    <row r="2607" spans="1:11" customFormat="1" x14ac:dyDescent="0.25">
      <c r="A2607" t="str">
        <f t="shared" si="376"/>
        <v>14</v>
      </c>
      <c r="B2607" t="s">
        <v>282</v>
      </c>
      <c r="C2607" t="str">
        <f t="shared" si="373"/>
        <v>021</v>
      </c>
      <c r="D2607" t="s">
        <v>282</v>
      </c>
      <c r="E2607" t="str">
        <f t="shared" si="377"/>
        <v>02</v>
      </c>
      <c r="F2607" t="str">
        <f>"003"</f>
        <v>003</v>
      </c>
      <c r="G2607" t="str">
        <f>""</f>
        <v/>
      </c>
      <c r="H2607" t="s">
        <v>0</v>
      </c>
      <c r="I2607" t="s">
        <v>1824</v>
      </c>
      <c r="J2607" t="s">
        <v>5011</v>
      </c>
      <c r="K2607" t="str">
        <f>"14007"</f>
        <v>14007</v>
      </c>
    </row>
    <row r="2608" spans="1:11" customFormat="1" x14ac:dyDescent="0.25">
      <c r="A2608" t="str">
        <f t="shared" si="376"/>
        <v>14</v>
      </c>
      <c r="B2608" t="s">
        <v>282</v>
      </c>
      <c r="C2608" t="str">
        <f t="shared" si="373"/>
        <v>021</v>
      </c>
      <c r="D2608" t="s">
        <v>282</v>
      </c>
      <c r="E2608" t="str">
        <f t="shared" si="377"/>
        <v>02</v>
      </c>
      <c r="F2608" t="str">
        <f>"004"</f>
        <v>004</v>
      </c>
      <c r="G2608" t="str">
        <f>""</f>
        <v/>
      </c>
      <c r="H2608" t="s">
        <v>1</v>
      </c>
      <c r="I2608" t="s">
        <v>1810</v>
      </c>
      <c r="J2608" t="s">
        <v>4997</v>
      </c>
      <c r="K2608" t="str">
        <f>"14001"</f>
        <v>14001</v>
      </c>
    </row>
    <row r="2609" spans="1:11" customFormat="1" x14ac:dyDescent="0.25">
      <c r="A2609" t="str">
        <f t="shared" si="376"/>
        <v>14</v>
      </c>
      <c r="B2609" t="s">
        <v>282</v>
      </c>
      <c r="C2609" t="str">
        <f t="shared" si="373"/>
        <v>021</v>
      </c>
      <c r="D2609" t="s">
        <v>282</v>
      </c>
      <c r="E2609" t="str">
        <f t="shared" si="377"/>
        <v>02</v>
      </c>
      <c r="F2609" t="str">
        <f>"004"</f>
        <v>004</v>
      </c>
      <c r="G2609" t="str">
        <f>""</f>
        <v/>
      </c>
      <c r="H2609" t="s">
        <v>0</v>
      </c>
      <c r="I2609" t="s">
        <v>1810</v>
      </c>
      <c r="J2609" t="s">
        <v>4997</v>
      </c>
      <c r="K2609" t="str">
        <f>"14001"</f>
        <v>14001</v>
      </c>
    </row>
    <row r="2610" spans="1:11" customFormat="1" x14ac:dyDescent="0.25">
      <c r="A2610" t="str">
        <f t="shared" si="376"/>
        <v>14</v>
      </c>
      <c r="B2610" t="s">
        <v>282</v>
      </c>
      <c r="C2610" t="str">
        <f t="shared" si="373"/>
        <v>021</v>
      </c>
      <c r="D2610" t="s">
        <v>282</v>
      </c>
      <c r="E2610" t="str">
        <f t="shared" si="377"/>
        <v>02</v>
      </c>
      <c r="F2610" t="str">
        <f>"005"</f>
        <v>005</v>
      </c>
      <c r="G2610" t="str">
        <f>""</f>
        <v/>
      </c>
      <c r="H2610" t="s">
        <v>3</v>
      </c>
      <c r="I2610" t="s">
        <v>1825</v>
      </c>
      <c r="J2610" t="s">
        <v>5012</v>
      </c>
      <c r="K2610" t="str">
        <f>"14014"</f>
        <v>14014</v>
      </c>
    </row>
    <row r="2611" spans="1:11" customFormat="1" x14ac:dyDescent="0.25">
      <c r="A2611" t="str">
        <f t="shared" si="376"/>
        <v>14</v>
      </c>
      <c r="B2611" t="s">
        <v>282</v>
      </c>
      <c r="C2611" t="str">
        <f t="shared" si="373"/>
        <v>021</v>
      </c>
      <c r="D2611" t="s">
        <v>282</v>
      </c>
      <c r="E2611" t="str">
        <f t="shared" si="377"/>
        <v>02</v>
      </c>
      <c r="F2611" t="str">
        <f>"006"</f>
        <v>006</v>
      </c>
      <c r="G2611" t="str">
        <f>""</f>
        <v/>
      </c>
      <c r="H2611" t="s">
        <v>1</v>
      </c>
      <c r="I2611" t="s">
        <v>1824</v>
      </c>
      <c r="J2611" t="s">
        <v>5011</v>
      </c>
      <c r="K2611" t="str">
        <f>"14007"</f>
        <v>14007</v>
      </c>
    </row>
    <row r="2612" spans="1:11" customFormat="1" x14ac:dyDescent="0.25">
      <c r="A2612" t="str">
        <f t="shared" si="376"/>
        <v>14</v>
      </c>
      <c r="B2612" t="s">
        <v>282</v>
      </c>
      <c r="C2612" t="str">
        <f t="shared" si="373"/>
        <v>021</v>
      </c>
      <c r="D2612" t="s">
        <v>282</v>
      </c>
      <c r="E2612" t="str">
        <f t="shared" si="377"/>
        <v>02</v>
      </c>
      <c r="F2612" t="str">
        <f>"006"</f>
        <v>006</v>
      </c>
      <c r="G2612" t="str">
        <f>""</f>
        <v/>
      </c>
      <c r="H2612" t="s">
        <v>0</v>
      </c>
      <c r="I2612" t="s">
        <v>1824</v>
      </c>
      <c r="J2612" t="s">
        <v>5011</v>
      </c>
      <c r="K2612" t="str">
        <f>"14007"</f>
        <v>14007</v>
      </c>
    </row>
    <row r="2613" spans="1:11" customFormat="1" x14ac:dyDescent="0.25">
      <c r="A2613" t="str">
        <f t="shared" si="376"/>
        <v>14</v>
      </c>
      <c r="B2613" t="s">
        <v>282</v>
      </c>
      <c r="C2613" t="str">
        <f t="shared" si="373"/>
        <v>021</v>
      </c>
      <c r="D2613" t="s">
        <v>282</v>
      </c>
      <c r="E2613" t="str">
        <f t="shared" si="377"/>
        <v>02</v>
      </c>
      <c r="F2613" t="str">
        <f>"007"</f>
        <v>007</v>
      </c>
      <c r="G2613" t="str">
        <f>""</f>
        <v/>
      </c>
      <c r="H2613" t="s">
        <v>3</v>
      </c>
      <c r="I2613" t="s">
        <v>1826</v>
      </c>
      <c r="J2613" t="s">
        <v>5013</v>
      </c>
      <c r="K2613" t="str">
        <f>"14007"</f>
        <v>14007</v>
      </c>
    </row>
    <row r="2614" spans="1:11" customFormat="1" x14ac:dyDescent="0.25">
      <c r="A2614" t="str">
        <f t="shared" si="376"/>
        <v>14</v>
      </c>
      <c r="B2614" t="s">
        <v>282</v>
      </c>
      <c r="C2614" t="str">
        <f t="shared" si="373"/>
        <v>021</v>
      </c>
      <c r="D2614" t="s">
        <v>282</v>
      </c>
      <c r="E2614" t="str">
        <f t="shared" si="377"/>
        <v>02</v>
      </c>
      <c r="F2614" t="str">
        <f>"008"</f>
        <v>008</v>
      </c>
      <c r="G2614" t="str">
        <f>""</f>
        <v/>
      </c>
      <c r="H2614" t="s">
        <v>3</v>
      </c>
      <c r="I2614" t="s">
        <v>1827</v>
      </c>
      <c r="J2614" t="s">
        <v>5014</v>
      </c>
      <c r="K2614" t="str">
        <f>"14014"</f>
        <v>14014</v>
      </c>
    </row>
    <row r="2615" spans="1:11" customFormat="1" x14ac:dyDescent="0.25">
      <c r="A2615" t="str">
        <f t="shared" si="376"/>
        <v>14</v>
      </c>
      <c r="B2615" t="s">
        <v>282</v>
      </c>
      <c r="C2615" t="str">
        <f t="shared" si="373"/>
        <v>021</v>
      </c>
      <c r="D2615" t="s">
        <v>282</v>
      </c>
      <c r="E2615" t="str">
        <f t="shared" si="377"/>
        <v>02</v>
      </c>
      <c r="F2615" t="str">
        <f>"009"</f>
        <v>009</v>
      </c>
      <c r="G2615" t="str">
        <f>""</f>
        <v/>
      </c>
      <c r="H2615" t="s">
        <v>1</v>
      </c>
      <c r="I2615" t="s">
        <v>1823</v>
      </c>
      <c r="J2615" t="s">
        <v>5010</v>
      </c>
      <c r="K2615" t="str">
        <f>"14007"</f>
        <v>14007</v>
      </c>
    </row>
    <row r="2616" spans="1:11" customFormat="1" x14ac:dyDescent="0.25">
      <c r="A2616" t="str">
        <f t="shared" si="376"/>
        <v>14</v>
      </c>
      <c r="B2616" t="s">
        <v>282</v>
      </c>
      <c r="C2616" t="str">
        <f t="shared" si="373"/>
        <v>021</v>
      </c>
      <c r="D2616" t="s">
        <v>282</v>
      </c>
      <c r="E2616" t="str">
        <f t="shared" si="377"/>
        <v>02</v>
      </c>
      <c r="F2616" t="str">
        <f>"009"</f>
        <v>009</v>
      </c>
      <c r="G2616" t="str">
        <f>""</f>
        <v/>
      </c>
      <c r="H2616" t="s">
        <v>0</v>
      </c>
      <c r="I2616" t="s">
        <v>1823</v>
      </c>
      <c r="J2616" t="s">
        <v>5010</v>
      </c>
      <c r="K2616" t="str">
        <f>"14007"</f>
        <v>14007</v>
      </c>
    </row>
    <row r="2617" spans="1:11" customFormat="1" x14ac:dyDescent="0.25">
      <c r="A2617" t="str">
        <f t="shared" si="376"/>
        <v>14</v>
      </c>
      <c r="B2617" t="s">
        <v>282</v>
      </c>
      <c r="C2617" t="str">
        <f t="shared" si="373"/>
        <v>021</v>
      </c>
      <c r="D2617" t="s">
        <v>282</v>
      </c>
      <c r="E2617" t="str">
        <f t="shared" si="377"/>
        <v>02</v>
      </c>
      <c r="F2617" t="str">
        <f>"010"</f>
        <v>010</v>
      </c>
      <c r="G2617" t="str">
        <f>""</f>
        <v/>
      </c>
      <c r="H2617" t="s">
        <v>3</v>
      </c>
      <c r="I2617" t="s">
        <v>1823</v>
      </c>
      <c r="J2617" t="s">
        <v>5010</v>
      </c>
      <c r="K2617" t="str">
        <f>"14007"</f>
        <v>14007</v>
      </c>
    </row>
    <row r="2618" spans="1:11" customFormat="1" x14ac:dyDescent="0.25">
      <c r="A2618" t="str">
        <f t="shared" si="376"/>
        <v>14</v>
      </c>
      <c r="B2618" t="s">
        <v>282</v>
      </c>
      <c r="C2618" t="str">
        <f t="shared" ref="C2618:C2681" si="378">"021"</f>
        <v>021</v>
      </c>
      <c r="D2618" t="s">
        <v>282</v>
      </c>
      <c r="E2618" t="str">
        <f t="shared" si="377"/>
        <v>02</v>
      </c>
      <c r="F2618" t="str">
        <f>"011"</f>
        <v>011</v>
      </c>
      <c r="G2618" t="str">
        <f>""</f>
        <v/>
      </c>
      <c r="H2618" t="s">
        <v>3</v>
      </c>
      <c r="I2618" t="s">
        <v>1826</v>
      </c>
      <c r="J2618" t="s">
        <v>5013</v>
      </c>
      <c r="K2618" t="str">
        <f>"14007"</f>
        <v>14007</v>
      </c>
    </row>
    <row r="2619" spans="1:11" customFormat="1" x14ac:dyDescent="0.25">
      <c r="A2619" t="str">
        <f t="shared" si="376"/>
        <v>14</v>
      </c>
      <c r="B2619" t="s">
        <v>282</v>
      </c>
      <c r="C2619" t="str">
        <f t="shared" si="378"/>
        <v>021</v>
      </c>
      <c r="D2619" t="s">
        <v>282</v>
      </c>
      <c r="E2619" t="str">
        <f t="shared" si="377"/>
        <v>02</v>
      </c>
      <c r="F2619" t="str">
        <f>"012"</f>
        <v>012</v>
      </c>
      <c r="G2619" t="str">
        <f>""</f>
        <v/>
      </c>
      <c r="H2619" t="s">
        <v>3</v>
      </c>
      <c r="I2619" t="s">
        <v>1826</v>
      </c>
      <c r="J2619" t="s">
        <v>5013</v>
      </c>
      <c r="K2619" t="str">
        <f>"14007"</f>
        <v>14007</v>
      </c>
    </row>
    <row r="2620" spans="1:11" customFormat="1" x14ac:dyDescent="0.25">
      <c r="A2620" t="str">
        <f t="shared" si="376"/>
        <v>14</v>
      </c>
      <c r="B2620" t="s">
        <v>282</v>
      </c>
      <c r="C2620" t="str">
        <f t="shared" si="378"/>
        <v>021</v>
      </c>
      <c r="D2620" t="s">
        <v>282</v>
      </c>
      <c r="E2620" t="str">
        <f t="shared" si="377"/>
        <v>02</v>
      </c>
      <c r="F2620" t="str">
        <f>"013"</f>
        <v>013</v>
      </c>
      <c r="G2620" t="str">
        <f>""</f>
        <v/>
      </c>
      <c r="H2620" t="s">
        <v>3</v>
      </c>
      <c r="I2620" t="s">
        <v>1828</v>
      </c>
      <c r="J2620" t="s">
        <v>5015</v>
      </c>
      <c r="K2620" t="str">
        <f>"14002"</f>
        <v>14002</v>
      </c>
    </row>
    <row r="2621" spans="1:11" customFormat="1" x14ac:dyDescent="0.25">
      <c r="A2621" t="str">
        <f t="shared" si="376"/>
        <v>14</v>
      </c>
      <c r="B2621" t="s">
        <v>282</v>
      </c>
      <c r="C2621" t="str">
        <f t="shared" si="378"/>
        <v>021</v>
      </c>
      <c r="D2621" t="s">
        <v>282</v>
      </c>
      <c r="E2621" t="str">
        <f t="shared" si="377"/>
        <v>02</v>
      </c>
      <c r="F2621" t="str">
        <f>"014"</f>
        <v>014</v>
      </c>
      <c r="G2621" t="str">
        <f>""</f>
        <v/>
      </c>
      <c r="H2621" t="s">
        <v>1</v>
      </c>
      <c r="I2621" t="s">
        <v>1824</v>
      </c>
      <c r="J2621" t="s">
        <v>5011</v>
      </c>
      <c r="K2621" t="str">
        <f>"14007"</f>
        <v>14007</v>
      </c>
    </row>
    <row r="2622" spans="1:11" customFormat="1" x14ac:dyDescent="0.25">
      <c r="A2622" t="str">
        <f t="shared" si="376"/>
        <v>14</v>
      </c>
      <c r="B2622" t="s">
        <v>282</v>
      </c>
      <c r="C2622" t="str">
        <f t="shared" si="378"/>
        <v>021</v>
      </c>
      <c r="D2622" t="s">
        <v>282</v>
      </c>
      <c r="E2622" t="str">
        <f t="shared" si="377"/>
        <v>02</v>
      </c>
      <c r="F2622" t="str">
        <f>"014"</f>
        <v>014</v>
      </c>
      <c r="G2622" t="str">
        <f>""</f>
        <v/>
      </c>
      <c r="H2622" t="s">
        <v>0</v>
      </c>
      <c r="I2622" t="s">
        <v>1824</v>
      </c>
      <c r="J2622" t="s">
        <v>5011</v>
      </c>
      <c r="K2622" t="str">
        <f>"14007"</f>
        <v>14007</v>
      </c>
    </row>
    <row r="2623" spans="1:11" customFormat="1" x14ac:dyDescent="0.25">
      <c r="A2623" t="str">
        <f t="shared" si="376"/>
        <v>14</v>
      </c>
      <c r="B2623" t="s">
        <v>282</v>
      </c>
      <c r="C2623" t="str">
        <f t="shared" si="378"/>
        <v>021</v>
      </c>
      <c r="D2623" t="s">
        <v>282</v>
      </c>
      <c r="E2623" t="str">
        <f t="shared" si="377"/>
        <v>02</v>
      </c>
      <c r="F2623" t="str">
        <f>"015"</f>
        <v>015</v>
      </c>
      <c r="G2623" t="str">
        <f>""</f>
        <v/>
      </c>
      <c r="H2623" t="s">
        <v>3</v>
      </c>
      <c r="I2623" t="s">
        <v>1824</v>
      </c>
      <c r="J2623" t="s">
        <v>5011</v>
      </c>
      <c r="K2623" t="str">
        <f>"14007"</f>
        <v>14007</v>
      </c>
    </row>
    <row r="2624" spans="1:11" customFormat="1" x14ac:dyDescent="0.25">
      <c r="A2624" t="str">
        <f t="shared" si="376"/>
        <v>14</v>
      </c>
      <c r="B2624" t="s">
        <v>282</v>
      </c>
      <c r="C2624" t="str">
        <f t="shared" si="378"/>
        <v>021</v>
      </c>
      <c r="D2624" t="s">
        <v>282</v>
      </c>
      <c r="E2624" t="str">
        <f t="shared" si="377"/>
        <v>02</v>
      </c>
      <c r="F2624" t="str">
        <f>"016"</f>
        <v>016</v>
      </c>
      <c r="G2624" t="str">
        <f>""</f>
        <v/>
      </c>
      <c r="H2624" t="s">
        <v>1</v>
      </c>
      <c r="I2624" t="s">
        <v>1829</v>
      </c>
      <c r="J2624" t="s">
        <v>5016</v>
      </c>
      <c r="K2624" t="str">
        <f>"14007"</f>
        <v>14007</v>
      </c>
    </row>
    <row r="2625" spans="1:11" customFormat="1" x14ac:dyDescent="0.25">
      <c r="A2625" t="str">
        <f t="shared" si="376"/>
        <v>14</v>
      </c>
      <c r="B2625" t="s">
        <v>282</v>
      </c>
      <c r="C2625" t="str">
        <f t="shared" si="378"/>
        <v>021</v>
      </c>
      <c r="D2625" t="s">
        <v>282</v>
      </c>
      <c r="E2625" t="str">
        <f t="shared" si="377"/>
        <v>02</v>
      </c>
      <c r="F2625" t="str">
        <f>"016"</f>
        <v>016</v>
      </c>
      <c r="G2625" t="str">
        <f>""</f>
        <v/>
      </c>
      <c r="H2625" t="s">
        <v>0</v>
      </c>
      <c r="I2625" t="s">
        <v>1829</v>
      </c>
      <c r="J2625" t="s">
        <v>5016</v>
      </c>
      <c r="K2625" t="str">
        <f>"14007"</f>
        <v>14007</v>
      </c>
    </row>
    <row r="2626" spans="1:11" customFormat="1" x14ac:dyDescent="0.25">
      <c r="A2626" t="str">
        <f t="shared" si="376"/>
        <v>14</v>
      </c>
      <c r="B2626" t="s">
        <v>282</v>
      </c>
      <c r="C2626" t="str">
        <f t="shared" si="378"/>
        <v>021</v>
      </c>
      <c r="D2626" t="s">
        <v>282</v>
      </c>
      <c r="E2626" t="str">
        <f t="shared" si="377"/>
        <v>02</v>
      </c>
      <c r="F2626" t="str">
        <f>"017"</f>
        <v>017</v>
      </c>
      <c r="G2626" t="str">
        <f>""</f>
        <v/>
      </c>
      <c r="H2626" t="s">
        <v>1</v>
      </c>
      <c r="I2626" t="s">
        <v>1825</v>
      </c>
      <c r="J2626" t="s">
        <v>5012</v>
      </c>
      <c r="K2626" t="str">
        <f>"14014"</f>
        <v>14014</v>
      </c>
    </row>
    <row r="2627" spans="1:11" customFormat="1" x14ac:dyDescent="0.25">
      <c r="A2627" t="str">
        <f t="shared" si="376"/>
        <v>14</v>
      </c>
      <c r="B2627" t="s">
        <v>282</v>
      </c>
      <c r="C2627" t="str">
        <f t="shared" si="378"/>
        <v>021</v>
      </c>
      <c r="D2627" t="s">
        <v>282</v>
      </c>
      <c r="E2627" t="str">
        <f t="shared" si="377"/>
        <v>02</v>
      </c>
      <c r="F2627" t="str">
        <f>"017"</f>
        <v>017</v>
      </c>
      <c r="G2627" t="str">
        <f>""</f>
        <v/>
      </c>
      <c r="H2627" t="s">
        <v>0</v>
      </c>
      <c r="I2627" t="s">
        <v>1825</v>
      </c>
      <c r="J2627" t="s">
        <v>5012</v>
      </c>
      <c r="K2627" t="str">
        <f>"14014"</f>
        <v>14014</v>
      </c>
    </row>
    <row r="2628" spans="1:11" customFormat="1" x14ac:dyDescent="0.25">
      <c r="A2628" t="str">
        <f t="shared" si="376"/>
        <v>14</v>
      </c>
      <c r="B2628" t="s">
        <v>282</v>
      </c>
      <c r="C2628" t="str">
        <f t="shared" si="378"/>
        <v>021</v>
      </c>
      <c r="D2628" t="s">
        <v>282</v>
      </c>
      <c r="E2628" t="str">
        <f t="shared" si="377"/>
        <v>02</v>
      </c>
      <c r="F2628" t="str">
        <f>"018"</f>
        <v>018</v>
      </c>
      <c r="G2628" t="str">
        <f>""</f>
        <v/>
      </c>
      <c r="H2628" t="s">
        <v>1</v>
      </c>
      <c r="I2628" t="s">
        <v>1826</v>
      </c>
      <c r="J2628" t="s">
        <v>5013</v>
      </c>
      <c r="K2628" t="str">
        <f>"14007"</f>
        <v>14007</v>
      </c>
    </row>
    <row r="2629" spans="1:11" customFormat="1" x14ac:dyDescent="0.25">
      <c r="A2629" t="str">
        <f t="shared" si="376"/>
        <v>14</v>
      </c>
      <c r="B2629" t="s">
        <v>282</v>
      </c>
      <c r="C2629" t="str">
        <f t="shared" si="378"/>
        <v>021</v>
      </c>
      <c r="D2629" t="s">
        <v>282</v>
      </c>
      <c r="E2629" t="str">
        <f t="shared" si="377"/>
        <v>02</v>
      </c>
      <c r="F2629" t="str">
        <f>"018"</f>
        <v>018</v>
      </c>
      <c r="G2629" t="str">
        <f>""</f>
        <v/>
      </c>
      <c r="H2629" t="s">
        <v>0</v>
      </c>
      <c r="I2629" t="s">
        <v>1826</v>
      </c>
      <c r="J2629" t="s">
        <v>5013</v>
      </c>
      <c r="K2629" t="str">
        <f>"14007"</f>
        <v>14007</v>
      </c>
    </row>
    <row r="2630" spans="1:11" customFormat="1" x14ac:dyDescent="0.25">
      <c r="A2630" t="str">
        <f t="shared" si="376"/>
        <v>14</v>
      </c>
      <c r="B2630" t="s">
        <v>282</v>
      </c>
      <c r="C2630" t="str">
        <f t="shared" si="378"/>
        <v>021</v>
      </c>
      <c r="D2630" t="s">
        <v>282</v>
      </c>
      <c r="E2630" t="str">
        <f t="shared" si="377"/>
        <v>02</v>
      </c>
      <c r="F2630" t="str">
        <f>"019"</f>
        <v>019</v>
      </c>
      <c r="G2630" t="str">
        <f>""</f>
        <v/>
      </c>
      <c r="H2630" t="s">
        <v>1</v>
      </c>
      <c r="I2630" t="s">
        <v>1830</v>
      </c>
      <c r="J2630" t="s">
        <v>5017</v>
      </c>
      <c r="K2630" t="str">
        <f>"14014"</f>
        <v>14014</v>
      </c>
    </row>
    <row r="2631" spans="1:11" customFormat="1" x14ac:dyDescent="0.25">
      <c r="A2631" t="str">
        <f t="shared" si="376"/>
        <v>14</v>
      </c>
      <c r="B2631" t="s">
        <v>282</v>
      </c>
      <c r="C2631" t="str">
        <f t="shared" si="378"/>
        <v>021</v>
      </c>
      <c r="D2631" t="s">
        <v>282</v>
      </c>
      <c r="E2631" t="str">
        <f t="shared" si="377"/>
        <v>02</v>
      </c>
      <c r="F2631" t="str">
        <f>"019"</f>
        <v>019</v>
      </c>
      <c r="G2631" t="str">
        <f>""</f>
        <v/>
      </c>
      <c r="H2631" t="s">
        <v>0</v>
      </c>
      <c r="I2631" t="s">
        <v>1830</v>
      </c>
      <c r="J2631" t="s">
        <v>5017</v>
      </c>
      <c r="K2631" t="str">
        <f>"14014"</f>
        <v>14014</v>
      </c>
    </row>
    <row r="2632" spans="1:11" customFormat="1" x14ac:dyDescent="0.25">
      <c r="A2632" t="str">
        <f t="shared" si="376"/>
        <v>14</v>
      </c>
      <c r="B2632" t="s">
        <v>282</v>
      </c>
      <c r="C2632" t="str">
        <f t="shared" si="378"/>
        <v>021</v>
      </c>
      <c r="D2632" t="s">
        <v>282</v>
      </c>
      <c r="E2632" t="str">
        <f t="shared" si="377"/>
        <v>02</v>
      </c>
      <c r="F2632" t="str">
        <f>"020"</f>
        <v>020</v>
      </c>
      <c r="G2632" t="str">
        <f>""</f>
        <v/>
      </c>
      <c r="H2632" t="s">
        <v>1</v>
      </c>
      <c r="I2632" t="s">
        <v>1827</v>
      </c>
      <c r="J2632" t="s">
        <v>5014</v>
      </c>
      <c r="K2632" t="str">
        <f>"14014"</f>
        <v>14014</v>
      </c>
    </row>
    <row r="2633" spans="1:11" customFormat="1" x14ac:dyDescent="0.25">
      <c r="A2633" t="str">
        <f t="shared" si="376"/>
        <v>14</v>
      </c>
      <c r="B2633" t="s">
        <v>282</v>
      </c>
      <c r="C2633" t="str">
        <f t="shared" si="378"/>
        <v>021</v>
      </c>
      <c r="D2633" t="s">
        <v>282</v>
      </c>
      <c r="E2633" t="str">
        <f t="shared" si="377"/>
        <v>02</v>
      </c>
      <c r="F2633" t="str">
        <f>"020"</f>
        <v>020</v>
      </c>
      <c r="G2633" t="str">
        <f>""</f>
        <v/>
      </c>
      <c r="H2633" t="s">
        <v>0</v>
      </c>
      <c r="I2633" t="s">
        <v>1827</v>
      </c>
      <c r="J2633" t="s">
        <v>5014</v>
      </c>
      <c r="K2633" t="str">
        <f>"14014"</f>
        <v>14014</v>
      </c>
    </row>
    <row r="2634" spans="1:11" customFormat="1" x14ac:dyDescent="0.25">
      <c r="A2634" t="str">
        <f t="shared" si="376"/>
        <v>14</v>
      </c>
      <c r="B2634" t="s">
        <v>282</v>
      </c>
      <c r="C2634" t="str">
        <f t="shared" si="378"/>
        <v>021</v>
      </c>
      <c r="D2634" t="s">
        <v>282</v>
      </c>
      <c r="E2634" t="str">
        <f t="shared" si="377"/>
        <v>02</v>
      </c>
      <c r="F2634" t="str">
        <f>"021"</f>
        <v>021</v>
      </c>
      <c r="G2634" t="str">
        <f>""</f>
        <v/>
      </c>
      <c r="H2634" t="s">
        <v>1</v>
      </c>
      <c r="I2634" t="s">
        <v>1831</v>
      </c>
      <c r="J2634" t="s">
        <v>5018</v>
      </c>
      <c r="K2634" t="str">
        <f>"14610"</f>
        <v>14610</v>
      </c>
    </row>
    <row r="2635" spans="1:11" customFormat="1" x14ac:dyDescent="0.25">
      <c r="A2635" t="str">
        <f t="shared" si="376"/>
        <v>14</v>
      </c>
      <c r="B2635" t="s">
        <v>282</v>
      </c>
      <c r="C2635" t="str">
        <f t="shared" si="378"/>
        <v>021</v>
      </c>
      <c r="D2635" t="s">
        <v>282</v>
      </c>
      <c r="E2635" t="str">
        <f t="shared" si="377"/>
        <v>02</v>
      </c>
      <c r="F2635" t="str">
        <f>"021"</f>
        <v>021</v>
      </c>
      <c r="G2635" t="str">
        <f>""</f>
        <v/>
      </c>
      <c r="H2635" t="s">
        <v>0</v>
      </c>
      <c r="I2635" t="s">
        <v>1831</v>
      </c>
      <c r="J2635" t="s">
        <v>5018</v>
      </c>
      <c r="K2635" t="str">
        <f>"14610"</f>
        <v>14610</v>
      </c>
    </row>
    <row r="2636" spans="1:11" customFormat="1" x14ac:dyDescent="0.25">
      <c r="A2636" t="str">
        <f t="shared" si="376"/>
        <v>14</v>
      </c>
      <c r="B2636" t="s">
        <v>282</v>
      </c>
      <c r="C2636" t="str">
        <f t="shared" si="378"/>
        <v>021</v>
      </c>
      <c r="D2636" t="s">
        <v>282</v>
      </c>
      <c r="E2636" t="str">
        <f t="shared" si="377"/>
        <v>02</v>
      </c>
      <c r="F2636" t="str">
        <f>"022"</f>
        <v>022</v>
      </c>
      <c r="G2636" t="str">
        <f>""</f>
        <v/>
      </c>
      <c r="H2636" t="s">
        <v>3</v>
      </c>
      <c r="I2636" t="s">
        <v>1832</v>
      </c>
      <c r="J2636" t="s">
        <v>5012</v>
      </c>
      <c r="K2636" t="str">
        <f>"14014"</f>
        <v>14014</v>
      </c>
    </row>
    <row r="2637" spans="1:11" customFormat="1" x14ac:dyDescent="0.25">
      <c r="A2637" t="str">
        <f t="shared" si="376"/>
        <v>14</v>
      </c>
      <c r="B2637" t="s">
        <v>282</v>
      </c>
      <c r="C2637" t="str">
        <f t="shared" si="378"/>
        <v>021</v>
      </c>
      <c r="D2637" t="s">
        <v>282</v>
      </c>
      <c r="E2637" t="str">
        <f t="shared" si="377"/>
        <v>02</v>
      </c>
      <c r="F2637" t="str">
        <f>"023"</f>
        <v>023</v>
      </c>
      <c r="G2637" t="str">
        <f>""</f>
        <v/>
      </c>
      <c r="H2637" t="s">
        <v>1</v>
      </c>
      <c r="I2637" t="s">
        <v>1833</v>
      </c>
      <c r="J2637" t="s">
        <v>5019</v>
      </c>
      <c r="K2637" t="str">
        <f>"14014"</f>
        <v>14014</v>
      </c>
    </row>
    <row r="2638" spans="1:11" customFormat="1" x14ac:dyDescent="0.25">
      <c r="A2638" t="str">
        <f t="shared" si="376"/>
        <v>14</v>
      </c>
      <c r="B2638" t="s">
        <v>282</v>
      </c>
      <c r="C2638" t="str">
        <f t="shared" si="378"/>
        <v>021</v>
      </c>
      <c r="D2638" t="s">
        <v>282</v>
      </c>
      <c r="E2638" t="str">
        <f t="shared" si="377"/>
        <v>02</v>
      </c>
      <c r="F2638" t="str">
        <f>"023"</f>
        <v>023</v>
      </c>
      <c r="G2638" t="str">
        <f>""</f>
        <v/>
      </c>
      <c r="H2638" t="s">
        <v>0</v>
      </c>
      <c r="I2638" t="s">
        <v>1833</v>
      </c>
      <c r="J2638" t="s">
        <v>5019</v>
      </c>
      <c r="K2638" t="str">
        <f>"14014"</f>
        <v>14014</v>
      </c>
    </row>
    <row r="2639" spans="1:11" customFormat="1" x14ac:dyDescent="0.25">
      <c r="A2639" t="str">
        <f t="shared" si="376"/>
        <v>14</v>
      </c>
      <c r="B2639" t="s">
        <v>282</v>
      </c>
      <c r="C2639" t="str">
        <f t="shared" si="378"/>
        <v>021</v>
      </c>
      <c r="D2639" t="s">
        <v>282</v>
      </c>
      <c r="E2639" t="str">
        <f t="shared" si="377"/>
        <v>02</v>
      </c>
      <c r="F2639" t="str">
        <f>"024"</f>
        <v>024</v>
      </c>
      <c r="G2639" t="str">
        <f>""</f>
        <v/>
      </c>
      <c r="H2639" t="s">
        <v>3</v>
      </c>
      <c r="I2639" t="s">
        <v>1834</v>
      </c>
      <c r="J2639" t="s">
        <v>5020</v>
      </c>
      <c r="K2639" t="str">
        <f>"14010"</f>
        <v>14010</v>
      </c>
    </row>
    <row r="2640" spans="1:11" customFormat="1" x14ac:dyDescent="0.25">
      <c r="A2640" t="str">
        <f t="shared" si="376"/>
        <v>14</v>
      </c>
      <c r="B2640" t="s">
        <v>282</v>
      </c>
      <c r="C2640" t="str">
        <f t="shared" si="378"/>
        <v>021</v>
      </c>
      <c r="D2640" t="s">
        <v>282</v>
      </c>
      <c r="E2640" t="str">
        <f t="shared" si="377"/>
        <v>02</v>
      </c>
      <c r="F2640" t="str">
        <f>"025"</f>
        <v>025</v>
      </c>
      <c r="G2640" t="str">
        <f>""</f>
        <v/>
      </c>
      <c r="H2640" t="s">
        <v>1</v>
      </c>
      <c r="I2640" t="s">
        <v>1834</v>
      </c>
      <c r="J2640" t="s">
        <v>5020</v>
      </c>
      <c r="K2640" t="str">
        <f>"14010"</f>
        <v>14010</v>
      </c>
    </row>
    <row r="2641" spans="1:11" customFormat="1" x14ac:dyDescent="0.25">
      <c r="A2641" t="str">
        <f t="shared" si="376"/>
        <v>14</v>
      </c>
      <c r="B2641" t="s">
        <v>282</v>
      </c>
      <c r="C2641" t="str">
        <f t="shared" si="378"/>
        <v>021</v>
      </c>
      <c r="D2641" t="s">
        <v>282</v>
      </c>
      <c r="E2641" t="str">
        <f t="shared" si="377"/>
        <v>02</v>
      </c>
      <c r="F2641" t="str">
        <f>"025"</f>
        <v>025</v>
      </c>
      <c r="G2641" t="str">
        <f>""</f>
        <v/>
      </c>
      <c r="H2641" t="s">
        <v>0</v>
      </c>
      <c r="I2641" t="s">
        <v>1834</v>
      </c>
      <c r="J2641" t="s">
        <v>5020</v>
      </c>
      <c r="K2641" t="str">
        <f>"14010"</f>
        <v>14010</v>
      </c>
    </row>
    <row r="2642" spans="1:11" customFormat="1" x14ac:dyDescent="0.25">
      <c r="A2642" t="str">
        <f t="shared" si="376"/>
        <v>14</v>
      </c>
      <c r="B2642" t="s">
        <v>282</v>
      </c>
      <c r="C2642" t="str">
        <f t="shared" si="378"/>
        <v>021</v>
      </c>
      <c r="D2642" t="s">
        <v>282</v>
      </c>
      <c r="E2642" t="str">
        <f t="shared" si="377"/>
        <v>02</v>
      </c>
      <c r="F2642" t="str">
        <f>"026"</f>
        <v>026</v>
      </c>
      <c r="G2642" t="str">
        <f>""</f>
        <v/>
      </c>
      <c r="H2642" t="s">
        <v>1</v>
      </c>
      <c r="I2642" t="s">
        <v>1835</v>
      </c>
      <c r="J2642" t="s">
        <v>5021</v>
      </c>
      <c r="K2642" t="str">
        <f>"14014"</f>
        <v>14014</v>
      </c>
    </row>
    <row r="2643" spans="1:11" customFormat="1" x14ac:dyDescent="0.25">
      <c r="A2643" t="str">
        <f t="shared" si="376"/>
        <v>14</v>
      </c>
      <c r="B2643" t="s">
        <v>282</v>
      </c>
      <c r="C2643" t="str">
        <f t="shared" si="378"/>
        <v>021</v>
      </c>
      <c r="D2643" t="s">
        <v>282</v>
      </c>
      <c r="E2643" t="str">
        <f t="shared" si="377"/>
        <v>02</v>
      </c>
      <c r="F2643" t="str">
        <f>"026"</f>
        <v>026</v>
      </c>
      <c r="G2643" t="str">
        <f>""</f>
        <v/>
      </c>
      <c r="H2643" t="s">
        <v>0</v>
      </c>
      <c r="I2643" t="s">
        <v>1835</v>
      </c>
      <c r="J2643" t="s">
        <v>5021</v>
      </c>
      <c r="K2643" t="str">
        <f>"14014"</f>
        <v>14014</v>
      </c>
    </row>
    <row r="2644" spans="1:11" customFormat="1" x14ac:dyDescent="0.25">
      <c r="A2644" t="str">
        <f t="shared" si="376"/>
        <v>14</v>
      </c>
      <c r="B2644" t="s">
        <v>282</v>
      </c>
      <c r="C2644" t="str">
        <f t="shared" si="378"/>
        <v>021</v>
      </c>
      <c r="D2644" t="s">
        <v>282</v>
      </c>
      <c r="E2644" t="str">
        <f t="shared" si="377"/>
        <v>02</v>
      </c>
      <c r="F2644" t="str">
        <f>"027"</f>
        <v>027</v>
      </c>
      <c r="G2644" t="str">
        <f>""</f>
        <v/>
      </c>
      <c r="H2644" t="s">
        <v>3</v>
      </c>
      <c r="I2644" t="s">
        <v>1835</v>
      </c>
      <c r="J2644" t="s">
        <v>5021</v>
      </c>
      <c r="K2644" t="str">
        <f>"14014"</f>
        <v>14014</v>
      </c>
    </row>
    <row r="2645" spans="1:11" customFormat="1" x14ac:dyDescent="0.25">
      <c r="A2645" t="str">
        <f t="shared" si="376"/>
        <v>14</v>
      </c>
      <c r="B2645" t="s">
        <v>282</v>
      </c>
      <c r="C2645" t="str">
        <f t="shared" si="378"/>
        <v>021</v>
      </c>
      <c r="D2645" t="s">
        <v>282</v>
      </c>
      <c r="E2645" t="str">
        <f t="shared" si="377"/>
        <v>02</v>
      </c>
      <c r="F2645" t="str">
        <f>"028"</f>
        <v>028</v>
      </c>
      <c r="G2645" t="str">
        <f>""</f>
        <v/>
      </c>
      <c r="H2645" t="s">
        <v>1</v>
      </c>
      <c r="I2645" t="s">
        <v>1835</v>
      </c>
      <c r="J2645" t="s">
        <v>5021</v>
      </c>
      <c r="K2645" t="str">
        <f>"14014"</f>
        <v>14014</v>
      </c>
    </row>
    <row r="2646" spans="1:11" customFormat="1" x14ac:dyDescent="0.25">
      <c r="A2646" t="str">
        <f t="shared" si="376"/>
        <v>14</v>
      </c>
      <c r="B2646" t="s">
        <v>282</v>
      </c>
      <c r="C2646" t="str">
        <f t="shared" si="378"/>
        <v>021</v>
      </c>
      <c r="D2646" t="s">
        <v>282</v>
      </c>
      <c r="E2646" t="str">
        <f t="shared" si="377"/>
        <v>02</v>
      </c>
      <c r="F2646" t="str">
        <f>"028"</f>
        <v>028</v>
      </c>
      <c r="G2646" t="str">
        <f>""</f>
        <v/>
      </c>
      <c r="H2646" t="s">
        <v>0</v>
      </c>
      <c r="I2646" t="s">
        <v>1835</v>
      </c>
      <c r="J2646" t="s">
        <v>5021</v>
      </c>
      <c r="K2646" t="str">
        <f>"14014"</f>
        <v>14014</v>
      </c>
    </row>
    <row r="2647" spans="1:11" customFormat="1" x14ac:dyDescent="0.25">
      <c r="A2647" t="str">
        <f t="shared" si="376"/>
        <v>14</v>
      </c>
      <c r="B2647" t="s">
        <v>282</v>
      </c>
      <c r="C2647" t="str">
        <f t="shared" si="378"/>
        <v>021</v>
      </c>
      <c r="D2647" t="s">
        <v>282</v>
      </c>
      <c r="E2647" t="str">
        <f t="shared" si="377"/>
        <v>02</v>
      </c>
      <c r="F2647" t="str">
        <f>"029"</f>
        <v>029</v>
      </c>
      <c r="G2647" t="str">
        <f>""</f>
        <v/>
      </c>
      <c r="H2647" t="s">
        <v>3</v>
      </c>
      <c r="I2647" t="s">
        <v>1829</v>
      </c>
      <c r="J2647" t="s">
        <v>5016</v>
      </c>
      <c r="K2647" t="str">
        <f>"14007"</f>
        <v>14007</v>
      </c>
    </row>
    <row r="2648" spans="1:11" customFormat="1" x14ac:dyDescent="0.25">
      <c r="A2648" t="str">
        <f t="shared" si="376"/>
        <v>14</v>
      </c>
      <c r="B2648" t="s">
        <v>282</v>
      </c>
      <c r="C2648" t="str">
        <f t="shared" si="378"/>
        <v>021</v>
      </c>
      <c r="D2648" t="s">
        <v>282</v>
      </c>
      <c r="E2648" t="str">
        <f t="shared" si="377"/>
        <v>02</v>
      </c>
      <c r="F2648" t="str">
        <f>"030"</f>
        <v>030</v>
      </c>
      <c r="G2648" t="str">
        <f>""</f>
        <v/>
      </c>
      <c r="H2648" t="s">
        <v>1</v>
      </c>
      <c r="I2648" t="s">
        <v>1832</v>
      </c>
      <c r="J2648" t="s">
        <v>5012</v>
      </c>
      <c r="K2648" t="str">
        <f>"14014"</f>
        <v>14014</v>
      </c>
    </row>
    <row r="2649" spans="1:11" customFormat="1" x14ac:dyDescent="0.25">
      <c r="A2649" t="str">
        <f t="shared" si="376"/>
        <v>14</v>
      </c>
      <c r="B2649" t="s">
        <v>282</v>
      </c>
      <c r="C2649" t="str">
        <f t="shared" si="378"/>
        <v>021</v>
      </c>
      <c r="D2649" t="s">
        <v>282</v>
      </c>
      <c r="E2649" t="str">
        <f t="shared" si="377"/>
        <v>02</v>
      </c>
      <c r="F2649" t="str">
        <f>"030"</f>
        <v>030</v>
      </c>
      <c r="G2649" t="str">
        <f>""</f>
        <v/>
      </c>
      <c r="H2649" t="s">
        <v>0</v>
      </c>
      <c r="I2649" t="s">
        <v>1832</v>
      </c>
      <c r="J2649" t="s">
        <v>5012</v>
      </c>
      <c r="K2649" t="str">
        <f>"14014"</f>
        <v>14014</v>
      </c>
    </row>
    <row r="2650" spans="1:11" customFormat="1" x14ac:dyDescent="0.25">
      <c r="A2650" t="str">
        <f t="shared" si="376"/>
        <v>14</v>
      </c>
      <c r="B2650" t="s">
        <v>282</v>
      </c>
      <c r="C2650" t="str">
        <f t="shared" si="378"/>
        <v>021</v>
      </c>
      <c r="D2650" t="s">
        <v>282</v>
      </c>
      <c r="E2650" t="str">
        <f t="shared" si="377"/>
        <v>02</v>
      </c>
      <c r="F2650" t="str">
        <f>"031"</f>
        <v>031</v>
      </c>
      <c r="G2650" t="str">
        <f>""</f>
        <v/>
      </c>
      <c r="H2650" t="s">
        <v>3</v>
      </c>
      <c r="I2650" t="s">
        <v>1826</v>
      </c>
      <c r="J2650" t="s">
        <v>5013</v>
      </c>
      <c r="K2650" t="str">
        <f>"14007"</f>
        <v>14007</v>
      </c>
    </row>
    <row r="2651" spans="1:11" customFormat="1" x14ac:dyDescent="0.25">
      <c r="A2651" t="str">
        <f t="shared" si="376"/>
        <v>14</v>
      </c>
      <c r="B2651" t="s">
        <v>282</v>
      </c>
      <c r="C2651" t="str">
        <f t="shared" si="378"/>
        <v>021</v>
      </c>
      <c r="D2651" t="s">
        <v>282</v>
      </c>
      <c r="E2651" t="str">
        <f t="shared" si="377"/>
        <v>02</v>
      </c>
      <c r="F2651" t="str">
        <f>"032"</f>
        <v>032</v>
      </c>
      <c r="G2651" t="str">
        <f>""</f>
        <v/>
      </c>
      <c r="H2651" t="s">
        <v>3</v>
      </c>
      <c r="I2651" t="s">
        <v>1830</v>
      </c>
      <c r="J2651" t="s">
        <v>5017</v>
      </c>
      <c r="K2651" t="str">
        <f>"14014"</f>
        <v>14014</v>
      </c>
    </row>
    <row r="2652" spans="1:11" customFormat="1" x14ac:dyDescent="0.25">
      <c r="A2652" t="str">
        <f t="shared" si="376"/>
        <v>14</v>
      </c>
      <c r="B2652" t="s">
        <v>282</v>
      </c>
      <c r="C2652" t="str">
        <f t="shared" si="378"/>
        <v>021</v>
      </c>
      <c r="D2652" t="s">
        <v>282</v>
      </c>
      <c r="E2652" t="str">
        <f t="shared" si="377"/>
        <v>02</v>
      </c>
      <c r="F2652" t="str">
        <f>"033"</f>
        <v>033</v>
      </c>
      <c r="G2652" t="str">
        <f>""</f>
        <v/>
      </c>
      <c r="H2652" t="s">
        <v>1</v>
      </c>
      <c r="I2652" t="s">
        <v>1836</v>
      </c>
      <c r="J2652" t="s">
        <v>5014</v>
      </c>
      <c r="K2652" t="str">
        <f>"14014"</f>
        <v>14014</v>
      </c>
    </row>
    <row r="2653" spans="1:11" customFormat="1" x14ac:dyDescent="0.25">
      <c r="A2653" t="str">
        <f t="shared" si="376"/>
        <v>14</v>
      </c>
      <c r="B2653" t="s">
        <v>282</v>
      </c>
      <c r="C2653" t="str">
        <f t="shared" si="378"/>
        <v>021</v>
      </c>
      <c r="D2653" t="s">
        <v>282</v>
      </c>
      <c r="E2653" t="str">
        <f t="shared" si="377"/>
        <v>02</v>
      </c>
      <c r="F2653" t="str">
        <f>"033"</f>
        <v>033</v>
      </c>
      <c r="G2653" t="str">
        <f>""</f>
        <v/>
      </c>
      <c r="H2653" t="s">
        <v>0</v>
      </c>
      <c r="I2653" t="s">
        <v>1836</v>
      </c>
      <c r="J2653" t="s">
        <v>5014</v>
      </c>
      <c r="K2653" t="str">
        <f>"14014"</f>
        <v>14014</v>
      </c>
    </row>
    <row r="2654" spans="1:11" customFormat="1" x14ac:dyDescent="0.25">
      <c r="A2654" t="str">
        <f t="shared" si="376"/>
        <v>14</v>
      </c>
      <c r="B2654" t="s">
        <v>282</v>
      </c>
      <c r="C2654" t="str">
        <f t="shared" si="378"/>
        <v>021</v>
      </c>
      <c r="D2654" t="s">
        <v>282</v>
      </c>
      <c r="E2654" t="str">
        <f t="shared" si="377"/>
        <v>02</v>
      </c>
      <c r="F2654" t="str">
        <f>"034"</f>
        <v>034</v>
      </c>
      <c r="G2654" t="str">
        <f>""</f>
        <v/>
      </c>
      <c r="H2654" t="s">
        <v>3</v>
      </c>
      <c r="I2654" t="s">
        <v>1823</v>
      </c>
      <c r="J2654" t="s">
        <v>5010</v>
      </c>
      <c r="K2654" t="str">
        <f>"14007"</f>
        <v>14007</v>
      </c>
    </row>
    <row r="2655" spans="1:11" customFormat="1" x14ac:dyDescent="0.25">
      <c r="A2655" t="str">
        <f t="shared" ref="A2655:A2718" si="379">"14"</f>
        <v>14</v>
      </c>
      <c r="B2655" t="s">
        <v>282</v>
      </c>
      <c r="C2655" t="str">
        <f t="shared" si="378"/>
        <v>021</v>
      </c>
      <c r="D2655" t="s">
        <v>282</v>
      </c>
      <c r="E2655" t="str">
        <f t="shared" si="377"/>
        <v>02</v>
      </c>
      <c r="F2655" t="str">
        <f>"035"</f>
        <v>035</v>
      </c>
      <c r="G2655" t="str">
        <f>""</f>
        <v/>
      </c>
      <c r="H2655" t="s">
        <v>3</v>
      </c>
      <c r="I2655" t="s">
        <v>1834</v>
      </c>
      <c r="J2655" t="s">
        <v>5020</v>
      </c>
      <c r="K2655" t="str">
        <f>"14010"</f>
        <v>14010</v>
      </c>
    </row>
    <row r="2656" spans="1:11" customFormat="1" x14ac:dyDescent="0.25">
      <c r="A2656" t="str">
        <f t="shared" si="379"/>
        <v>14</v>
      </c>
      <c r="B2656" t="s">
        <v>282</v>
      </c>
      <c r="C2656" t="str">
        <f t="shared" si="378"/>
        <v>021</v>
      </c>
      <c r="D2656" t="s">
        <v>282</v>
      </c>
      <c r="E2656" t="str">
        <f t="shared" si="377"/>
        <v>02</v>
      </c>
      <c r="F2656" t="str">
        <f>"036"</f>
        <v>036</v>
      </c>
      <c r="G2656" t="str">
        <f>""</f>
        <v/>
      </c>
      <c r="H2656" t="s">
        <v>1</v>
      </c>
      <c r="I2656" t="s">
        <v>1829</v>
      </c>
      <c r="J2656" t="s">
        <v>5016</v>
      </c>
      <c r="K2656" t="str">
        <f>"14007"</f>
        <v>14007</v>
      </c>
    </row>
    <row r="2657" spans="1:11" customFormat="1" x14ac:dyDescent="0.25">
      <c r="A2657" t="str">
        <f t="shared" si="379"/>
        <v>14</v>
      </c>
      <c r="B2657" t="s">
        <v>282</v>
      </c>
      <c r="C2657" t="str">
        <f t="shared" si="378"/>
        <v>021</v>
      </c>
      <c r="D2657" t="s">
        <v>282</v>
      </c>
      <c r="E2657" t="str">
        <f t="shared" si="377"/>
        <v>02</v>
      </c>
      <c r="F2657" t="str">
        <f>"036"</f>
        <v>036</v>
      </c>
      <c r="G2657" t="str">
        <f>""</f>
        <v/>
      </c>
      <c r="H2657" t="s">
        <v>0</v>
      </c>
      <c r="I2657" t="s">
        <v>1829</v>
      </c>
      <c r="J2657" t="s">
        <v>5016</v>
      </c>
      <c r="K2657" t="str">
        <f>"14007"</f>
        <v>14007</v>
      </c>
    </row>
    <row r="2658" spans="1:11" customFormat="1" x14ac:dyDescent="0.25">
      <c r="A2658" t="str">
        <f t="shared" si="379"/>
        <v>14</v>
      </c>
      <c r="B2658" t="s">
        <v>282</v>
      </c>
      <c r="C2658" t="str">
        <f t="shared" si="378"/>
        <v>021</v>
      </c>
      <c r="D2658" t="s">
        <v>282</v>
      </c>
      <c r="E2658" t="str">
        <f t="shared" si="377"/>
        <v>02</v>
      </c>
      <c r="F2658" t="str">
        <f>"037"</f>
        <v>037</v>
      </c>
      <c r="G2658" t="str">
        <f>""</f>
        <v/>
      </c>
      <c r="H2658" t="s">
        <v>3</v>
      </c>
      <c r="I2658" t="s">
        <v>1830</v>
      </c>
      <c r="J2658" t="s">
        <v>5017</v>
      </c>
      <c r="K2658" t="str">
        <f>"14014"</f>
        <v>14014</v>
      </c>
    </row>
    <row r="2659" spans="1:11" customFormat="1" x14ac:dyDescent="0.25">
      <c r="A2659" t="str">
        <f t="shared" si="379"/>
        <v>14</v>
      </c>
      <c r="B2659" t="s">
        <v>282</v>
      </c>
      <c r="C2659" t="str">
        <f t="shared" si="378"/>
        <v>021</v>
      </c>
      <c r="D2659" t="s">
        <v>282</v>
      </c>
      <c r="E2659" t="str">
        <f t="shared" si="377"/>
        <v>02</v>
      </c>
      <c r="F2659" t="str">
        <f>"038"</f>
        <v>038</v>
      </c>
      <c r="G2659" t="str">
        <f>""</f>
        <v/>
      </c>
      <c r="H2659" t="s">
        <v>3</v>
      </c>
      <c r="I2659" t="s">
        <v>1825</v>
      </c>
      <c r="J2659" t="s">
        <v>5012</v>
      </c>
      <c r="K2659" t="str">
        <f>"14014"</f>
        <v>14014</v>
      </c>
    </row>
    <row r="2660" spans="1:11" customFormat="1" x14ac:dyDescent="0.25">
      <c r="A2660" t="str">
        <f t="shared" si="379"/>
        <v>14</v>
      </c>
      <c r="B2660" t="s">
        <v>282</v>
      </c>
      <c r="C2660" t="str">
        <f t="shared" si="378"/>
        <v>021</v>
      </c>
      <c r="D2660" t="s">
        <v>282</v>
      </c>
      <c r="E2660" t="str">
        <f t="shared" si="377"/>
        <v>02</v>
      </c>
      <c r="F2660" t="str">
        <f>"039"</f>
        <v>039</v>
      </c>
      <c r="G2660" t="str">
        <f>""</f>
        <v/>
      </c>
      <c r="H2660" t="s">
        <v>3</v>
      </c>
      <c r="I2660" t="s">
        <v>1826</v>
      </c>
      <c r="J2660" t="s">
        <v>5013</v>
      </c>
      <c r="K2660" t="str">
        <f>"14007"</f>
        <v>14007</v>
      </c>
    </row>
    <row r="2661" spans="1:11" customFormat="1" x14ac:dyDescent="0.25">
      <c r="A2661" t="str">
        <f t="shared" si="379"/>
        <v>14</v>
      </c>
      <c r="B2661" t="s">
        <v>282</v>
      </c>
      <c r="C2661" t="str">
        <f t="shared" si="378"/>
        <v>021</v>
      </c>
      <c r="D2661" t="s">
        <v>282</v>
      </c>
      <c r="E2661" t="str">
        <f t="shared" si="377"/>
        <v>02</v>
      </c>
      <c r="F2661" t="str">
        <f>"040"</f>
        <v>040</v>
      </c>
      <c r="G2661" t="str">
        <f>""</f>
        <v/>
      </c>
      <c r="H2661" t="s">
        <v>1</v>
      </c>
      <c r="I2661" t="s">
        <v>1836</v>
      </c>
      <c r="J2661" t="s">
        <v>5014</v>
      </c>
      <c r="K2661" t="str">
        <f>"14014"</f>
        <v>14014</v>
      </c>
    </row>
    <row r="2662" spans="1:11" customFormat="1" x14ac:dyDescent="0.25">
      <c r="A2662" t="str">
        <f t="shared" si="379"/>
        <v>14</v>
      </c>
      <c r="B2662" t="s">
        <v>282</v>
      </c>
      <c r="C2662" t="str">
        <f t="shared" si="378"/>
        <v>021</v>
      </c>
      <c r="D2662" t="s">
        <v>282</v>
      </c>
      <c r="E2662" t="str">
        <f t="shared" si="377"/>
        <v>02</v>
      </c>
      <c r="F2662" t="str">
        <f>"040"</f>
        <v>040</v>
      </c>
      <c r="G2662" t="str">
        <f>""</f>
        <v/>
      </c>
      <c r="H2662" t="s">
        <v>0</v>
      </c>
      <c r="I2662" t="s">
        <v>1836</v>
      </c>
      <c r="J2662" t="s">
        <v>5014</v>
      </c>
      <c r="K2662" t="str">
        <f>"14014"</f>
        <v>14014</v>
      </c>
    </row>
    <row r="2663" spans="1:11" customFormat="1" x14ac:dyDescent="0.25">
      <c r="A2663" t="str">
        <f t="shared" si="379"/>
        <v>14</v>
      </c>
      <c r="B2663" t="s">
        <v>282</v>
      </c>
      <c r="C2663" t="str">
        <f t="shared" si="378"/>
        <v>021</v>
      </c>
      <c r="D2663" t="s">
        <v>282</v>
      </c>
      <c r="E2663" t="str">
        <f t="shared" si="377"/>
        <v>02</v>
      </c>
      <c r="F2663" t="str">
        <f>"041"</f>
        <v>041</v>
      </c>
      <c r="G2663" t="str">
        <f>""</f>
        <v/>
      </c>
      <c r="H2663" t="s">
        <v>1</v>
      </c>
      <c r="I2663" t="s">
        <v>1830</v>
      </c>
      <c r="J2663" t="s">
        <v>5017</v>
      </c>
      <c r="K2663" t="str">
        <f>"14014"</f>
        <v>14014</v>
      </c>
    </row>
    <row r="2664" spans="1:11" customFormat="1" x14ac:dyDescent="0.25">
      <c r="A2664" t="str">
        <f t="shared" si="379"/>
        <v>14</v>
      </c>
      <c r="B2664" t="s">
        <v>282</v>
      </c>
      <c r="C2664" t="str">
        <f t="shared" si="378"/>
        <v>021</v>
      </c>
      <c r="D2664" t="s">
        <v>282</v>
      </c>
      <c r="E2664" t="str">
        <f t="shared" si="377"/>
        <v>02</v>
      </c>
      <c r="F2664" t="str">
        <f>"041"</f>
        <v>041</v>
      </c>
      <c r="G2664" t="str">
        <f>""</f>
        <v/>
      </c>
      <c r="H2664" t="s">
        <v>0</v>
      </c>
      <c r="I2664" t="s">
        <v>1830</v>
      </c>
      <c r="J2664" t="s">
        <v>5017</v>
      </c>
      <c r="K2664" t="str">
        <f>"14014"</f>
        <v>14014</v>
      </c>
    </row>
    <row r="2665" spans="1:11" customFormat="1" x14ac:dyDescent="0.25">
      <c r="A2665" t="str">
        <f t="shared" si="379"/>
        <v>14</v>
      </c>
      <c r="B2665" t="s">
        <v>282</v>
      </c>
      <c r="C2665" t="str">
        <f t="shared" si="378"/>
        <v>021</v>
      </c>
      <c r="D2665" t="s">
        <v>282</v>
      </c>
      <c r="E2665" t="str">
        <f t="shared" si="377"/>
        <v>02</v>
      </c>
      <c r="F2665" t="str">
        <f>"042"</f>
        <v>042</v>
      </c>
      <c r="G2665" t="str">
        <f>""</f>
        <v/>
      </c>
      <c r="H2665" t="s">
        <v>3</v>
      </c>
      <c r="I2665" t="s">
        <v>1836</v>
      </c>
      <c r="J2665" t="s">
        <v>5014</v>
      </c>
      <c r="K2665" t="str">
        <f>"14014"</f>
        <v>14014</v>
      </c>
    </row>
    <row r="2666" spans="1:11" customFormat="1" x14ac:dyDescent="0.25">
      <c r="A2666" t="str">
        <f t="shared" si="379"/>
        <v>14</v>
      </c>
      <c r="B2666" t="s">
        <v>282</v>
      </c>
      <c r="C2666" t="str">
        <f t="shared" si="378"/>
        <v>021</v>
      </c>
      <c r="D2666" t="s">
        <v>282</v>
      </c>
      <c r="E2666" t="str">
        <f t="shared" si="377"/>
        <v>02</v>
      </c>
      <c r="F2666" t="str">
        <f>"043"</f>
        <v>043</v>
      </c>
      <c r="G2666" t="str">
        <f>""</f>
        <v/>
      </c>
      <c r="H2666" t="s">
        <v>1</v>
      </c>
      <c r="I2666" t="s">
        <v>1837</v>
      </c>
      <c r="J2666" t="s">
        <v>5022</v>
      </c>
      <c r="K2666" t="str">
        <f>"14029"</f>
        <v>14029</v>
      </c>
    </row>
    <row r="2667" spans="1:11" customFormat="1" x14ac:dyDescent="0.25">
      <c r="A2667" t="str">
        <f t="shared" si="379"/>
        <v>14</v>
      </c>
      <c r="B2667" t="s">
        <v>282</v>
      </c>
      <c r="C2667" t="str">
        <f t="shared" si="378"/>
        <v>021</v>
      </c>
      <c r="D2667" t="s">
        <v>282</v>
      </c>
      <c r="E2667" t="str">
        <f t="shared" ref="E2667:E2670" si="380">"02"</f>
        <v>02</v>
      </c>
      <c r="F2667" t="str">
        <f>"043"</f>
        <v>043</v>
      </c>
      <c r="G2667" t="str">
        <f>""</f>
        <v/>
      </c>
      <c r="H2667" t="s">
        <v>0</v>
      </c>
      <c r="I2667" t="s">
        <v>1837</v>
      </c>
      <c r="J2667" t="s">
        <v>5022</v>
      </c>
      <c r="K2667" t="str">
        <f>"14029"</f>
        <v>14029</v>
      </c>
    </row>
    <row r="2668" spans="1:11" customFormat="1" x14ac:dyDescent="0.25">
      <c r="A2668" t="str">
        <f t="shared" si="379"/>
        <v>14</v>
      </c>
      <c r="B2668" t="s">
        <v>282</v>
      </c>
      <c r="C2668" t="str">
        <f t="shared" si="378"/>
        <v>021</v>
      </c>
      <c r="D2668" t="s">
        <v>282</v>
      </c>
      <c r="E2668" t="str">
        <f t="shared" si="380"/>
        <v>02</v>
      </c>
      <c r="F2668" t="str">
        <f>"044"</f>
        <v>044</v>
      </c>
      <c r="G2668" t="str">
        <f>"01"</f>
        <v>01</v>
      </c>
      <c r="H2668" t="s">
        <v>1</v>
      </c>
      <c r="I2668" t="s">
        <v>1836</v>
      </c>
      <c r="J2668" t="s">
        <v>5014</v>
      </c>
      <c r="K2668" t="str">
        <f>"14014"</f>
        <v>14014</v>
      </c>
    </row>
    <row r="2669" spans="1:11" customFormat="1" x14ac:dyDescent="0.25">
      <c r="A2669" t="str">
        <f t="shared" si="379"/>
        <v>14</v>
      </c>
      <c r="B2669" t="s">
        <v>282</v>
      </c>
      <c r="C2669" t="str">
        <f t="shared" si="378"/>
        <v>021</v>
      </c>
      <c r="D2669" t="s">
        <v>282</v>
      </c>
      <c r="E2669" t="str">
        <f t="shared" si="380"/>
        <v>02</v>
      </c>
      <c r="F2669" t="str">
        <f>"044"</f>
        <v>044</v>
      </c>
      <c r="G2669" t="str">
        <f>"02"</f>
        <v>02</v>
      </c>
      <c r="H2669" t="s">
        <v>0</v>
      </c>
      <c r="I2669" t="s">
        <v>1838</v>
      </c>
      <c r="J2669" t="s">
        <v>5023</v>
      </c>
      <c r="K2669" t="str">
        <f>"14014"</f>
        <v>14014</v>
      </c>
    </row>
    <row r="2670" spans="1:11" customFormat="1" x14ac:dyDescent="0.25">
      <c r="A2670" t="str">
        <f t="shared" si="379"/>
        <v>14</v>
      </c>
      <c r="B2670" t="s">
        <v>282</v>
      </c>
      <c r="C2670" t="str">
        <f t="shared" si="378"/>
        <v>021</v>
      </c>
      <c r="D2670" t="s">
        <v>282</v>
      </c>
      <c r="E2670" t="str">
        <f t="shared" si="380"/>
        <v>02</v>
      </c>
      <c r="F2670" t="str">
        <f>"045"</f>
        <v>045</v>
      </c>
      <c r="G2670" t="str">
        <f>""</f>
        <v/>
      </c>
      <c r="H2670" t="s">
        <v>3</v>
      </c>
      <c r="I2670" t="s">
        <v>1837</v>
      </c>
      <c r="J2670" t="s">
        <v>5022</v>
      </c>
      <c r="K2670" t="str">
        <f>"14029"</f>
        <v>14029</v>
      </c>
    </row>
    <row r="2671" spans="1:11" customFormat="1" x14ac:dyDescent="0.25">
      <c r="A2671" t="str">
        <f t="shared" si="379"/>
        <v>14</v>
      </c>
      <c r="B2671" t="s">
        <v>282</v>
      </c>
      <c r="C2671" t="str">
        <f t="shared" si="378"/>
        <v>021</v>
      </c>
      <c r="D2671" t="s">
        <v>282</v>
      </c>
      <c r="E2671" t="str">
        <f>"03"</f>
        <v>03</v>
      </c>
      <c r="F2671" t="str">
        <f>"001"</f>
        <v>001</v>
      </c>
      <c r="G2671" t="str">
        <f>""</f>
        <v/>
      </c>
      <c r="H2671" t="s">
        <v>1</v>
      </c>
      <c r="I2671" t="s">
        <v>1822</v>
      </c>
      <c r="J2671" t="s">
        <v>5009</v>
      </c>
      <c r="K2671" t="str">
        <f>"14001"</f>
        <v>14001</v>
      </c>
    </row>
    <row r="2672" spans="1:11" customFormat="1" x14ac:dyDescent="0.25">
      <c r="A2672" t="str">
        <f t="shared" si="379"/>
        <v>14</v>
      </c>
      <c r="B2672" t="s">
        <v>282</v>
      </c>
      <c r="C2672" t="str">
        <f t="shared" si="378"/>
        <v>021</v>
      </c>
      <c r="D2672" t="s">
        <v>282</v>
      </c>
      <c r="E2672" t="str">
        <f>"03"</f>
        <v>03</v>
      </c>
      <c r="F2672" t="str">
        <f>"001"</f>
        <v>001</v>
      </c>
      <c r="G2672" t="str">
        <f>""</f>
        <v/>
      </c>
      <c r="H2672" t="s">
        <v>0</v>
      </c>
      <c r="I2672" t="s">
        <v>1822</v>
      </c>
      <c r="J2672" t="s">
        <v>5009</v>
      </c>
      <c r="K2672" t="str">
        <f>"14001"</f>
        <v>14001</v>
      </c>
    </row>
    <row r="2673" spans="1:11" customFormat="1" x14ac:dyDescent="0.25">
      <c r="A2673" t="str">
        <f t="shared" si="379"/>
        <v>14</v>
      </c>
      <c r="B2673" t="s">
        <v>282</v>
      </c>
      <c r="C2673" t="str">
        <f t="shared" si="378"/>
        <v>021</v>
      </c>
      <c r="D2673" t="s">
        <v>282</v>
      </c>
      <c r="E2673" t="str">
        <f>"03"</f>
        <v>03</v>
      </c>
      <c r="F2673" t="str">
        <f>"002"</f>
        <v>002</v>
      </c>
      <c r="G2673" t="str">
        <f>""</f>
        <v/>
      </c>
      <c r="H2673" t="s">
        <v>1</v>
      </c>
      <c r="I2673" t="s">
        <v>1822</v>
      </c>
      <c r="J2673" t="s">
        <v>5009</v>
      </c>
      <c r="K2673" t="str">
        <f>"14001"</f>
        <v>14001</v>
      </c>
    </row>
    <row r="2674" spans="1:11" customFormat="1" x14ac:dyDescent="0.25">
      <c r="A2674" t="str">
        <f t="shared" si="379"/>
        <v>14</v>
      </c>
      <c r="B2674" t="s">
        <v>282</v>
      </c>
      <c r="C2674" t="str">
        <f t="shared" si="378"/>
        <v>021</v>
      </c>
      <c r="D2674" t="s">
        <v>282</v>
      </c>
      <c r="E2674" t="str">
        <f>"03"</f>
        <v>03</v>
      </c>
      <c r="F2674" t="str">
        <f>"002"</f>
        <v>002</v>
      </c>
      <c r="G2674" t="str">
        <f>""</f>
        <v/>
      </c>
      <c r="H2674" t="s">
        <v>0</v>
      </c>
      <c r="I2674" t="s">
        <v>1822</v>
      </c>
      <c r="J2674" t="s">
        <v>5009</v>
      </c>
      <c r="K2674" t="str">
        <f>"14001"</f>
        <v>14001</v>
      </c>
    </row>
    <row r="2675" spans="1:11" customFormat="1" x14ac:dyDescent="0.25">
      <c r="A2675" t="str">
        <f t="shared" si="379"/>
        <v>14</v>
      </c>
      <c r="B2675" t="s">
        <v>282</v>
      </c>
      <c r="C2675" t="str">
        <f t="shared" si="378"/>
        <v>021</v>
      </c>
      <c r="D2675" t="s">
        <v>282</v>
      </c>
      <c r="E2675" t="str">
        <f t="shared" ref="E2675:E2681" si="381">"04"</f>
        <v>04</v>
      </c>
      <c r="F2675" t="str">
        <f>"001"</f>
        <v>001</v>
      </c>
      <c r="G2675" t="str">
        <f>""</f>
        <v/>
      </c>
      <c r="H2675" t="s">
        <v>1</v>
      </c>
      <c r="I2675" t="s">
        <v>1839</v>
      </c>
      <c r="J2675" t="s">
        <v>5024</v>
      </c>
      <c r="K2675" t="str">
        <f t="shared" ref="K2675:K2682" si="382">"14002"</f>
        <v>14002</v>
      </c>
    </row>
    <row r="2676" spans="1:11" customFormat="1" x14ac:dyDescent="0.25">
      <c r="A2676" t="str">
        <f t="shared" si="379"/>
        <v>14</v>
      </c>
      <c r="B2676" t="s">
        <v>282</v>
      </c>
      <c r="C2676" t="str">
        <f t="shared" si="378"/>
        <v>021</v>
      </c>
      <c r="D2676" t="s">
        <v>282</v>
      </c>
      <c r="E2676" t="str">
        <f t="shared" si="381"/>
        <v>04</v>
      </c>
      <c r="F2676" t="str">
        <f>"001"</f>
        <v>001</v>
      </c>
      <c r="G2676" t="str">
        <f>""</f>
        <v/>
      </c>
      <c r="H2676" t="s">
        <v>0</v>
      </c>
      <c r="I2676" t="s">
        <v>1839</v>
      </c>
      <c r="J2676" t="s">
        <v>5024</v>
      </c>
      <c r="K2676" t="str">
        <f t="shared" si="382"/>
        <v>14002</v>
      </c>
    </row>
    <row r="2677" spans="1:11" customFormat="1" x14ac:dyDescent="0.25">
      <c r="A2677" t="str">
        <f t="shared" si="379"/>
        <v>14</v>
      </c>
      <c r="B2677" t="s">
        <v>282</v>
      </c>
      <c r="C2677" t="str">
        <f t="shared" si="378"/>
        <v>021</v>
      </c>
      <c r="D2677" t="s">
        <v>282</v>
      </c>
      <c r="E2677" t="str">
        <f t="shared" si="381"/>
        <v>04</v>
      </c>
      <c r="F2677" t="str">
        <f>"002"</f>
        <v>002</v>
      </c>
      <c r="G2677" t="str">
        <f>""</f>
        <v/>
      </c>
      <c r="H2677" t="s">
        <v>3</v>
      </c>
      <c r="I2677" t="s">
        <v>1839</v>
      </c>
      <c r="J2677" t="s">
        <v>5024</v>
      </c>
      <c r="K2677" t="str">
        <f t="shared" si="382"/>
        <v>14002</v>
      </c>
    </row>
    <row r="2678" spans="1:11" customFormat="1" x14ac:dyDescent="0.25">
      <c r="A2678" t="str">
        <f t="shared" si="379"/>
        <v>14</v>
      </c>
      <c r="B2678" t="s">
        <v>282</v>
      </c>
      <c r="C2678" t="str">
        <f t="shared" si="378"/>
        <v>021</v>
      </c>
      <c r="D2678" t="s">
        <v>282</v>
      </c>
      <c r="E2678" t="str">
        <f t="shared" si="381"/>
        <v>04</v>
      </c>
      <c r="F2678" t="str">
        <f>"003"</f>
        <v>003</v>
      </c>
      <c r="G2678" t="str">
        <f>""</f>
        <v/>
      </c>
      <c r="H2678" t="s">
        <v>1</v>
      </c>
      <c r="I2678" t="s">
        <v>1828</v>
      </c>
      <c r="J2678" t="s">
        <v>5015</v>
      </c>
      <c r="K2678" t="str">
        <f t="shared" si="382"/>
        <v>14002</v>
      </c>
    </row>
    <row r="2679" spans="1:11" customFormat="1" x14ac:dyDescent="0.25">
      <c r="A2679" t="str">
        <f t="shared" si="379"/>
        <v>14</v>
      </c>
      <c r="B2679" t="s">
        <v>282</v>
      </c>
      <c r="C2679" t="str">
        <f t="shared" si="378"/>
        <v>021</v>
      </c>
      <c r="D2679" t="s">
        <v>282</v>
      </c>
      <c r="E2679" t="str">
        <f t="shared" si="381"/>
        <v>04</v>
      </c>
      <c r="F2679" t="str">
        <f>"003"</f>
        <v>003</v>
      </c>
      <c r="G2679" t="str">
        <f>""</f>
        <v/>
      </c>
      <c r="H2679" t="s">
        <v>0</v>
      </c>
      <c r="I2679" t="s">
        <v>1828</v>
      </c>
      <c r="J2679" t="s">
        <v>5015</v>
      </c>
      <c r="K2679" t="str">
        <f t="shared" si="382"/>
        <v>14002</v>
      </c>
    </row>
    <row r="2680" spans="1:11" customFormat="1" x14ac:dyDescent="0.25">
      <c r="A2680" t="str">
        <f t="shared" si="379"/>
        <v>14</v>
      </c>
      <c r="B2680" t="s">
        <v>282</v>
      </c>
      <c r="C2680" t="str">
        <f t="shared" si="378"/>
        <v>021</v>
      </c>
      <c r="D2680" t="s">
        <v>282</v>
      </c>
      <c r="E2680" t="str">
        <f t="shared" si="381"/>
        <v>04</v>
      </c>
      <c r="F2680" t="str">
        <f>"004"</f>
        <v>004</v>
      </c>
      <c r="G2680" t="str">
        <f>""</f>
        <v/>
      </c>
      <c r="H2680" t="s">
        <v>1</v>
      </c>
      <c r="I2680" t="s">
        <v>1839</v>
      </c>
      <c r="J2680" t="s">
        <v>5024</v>
      </c>
      <c r="K2680" t="str">
        <f t="shared" si="382"/>
        <v>14002</v>
      </c>
    </row>
    <row r="2681" spans="1:11" customFormat="1" x14ac:dyDescent="0.25">
      <c r="A2681" t="str">
        <f t="shared" si="379"/>
        <v>14</v>
      </c>
      <c r="B2681" t="s">
        <v>282</v>
      </c>
      <c r="C2681" t="str">
        <f t="shared" si="378"/>
        <v>021</v>
      </c>
      <c r="D2681" t="s">
        <v>282</v>
      </c>
      <c r="E2681" t="str">
        <f t="shared" si="381"/>
        <v>04</v>
      </c>
      <c r="F2681" t="str">
        <f>"004"</f>
        <v>004</v>
      </c>
      <c r="G2681" t="str">
        <f>""</f>
        <v/>
      </c>
      <c r="H2681" t="s">
        <v>0</v>
      </c>
      <c r="I2681" t="s">
        <v>1839</v>
      </c>
      <c r="J2681" t="s">
        <v>5024</v>
      </c>
      <c r="K2681" t="str">
        <f t="shared" si="382"/>
        <v>14002</v>
      </c>
    </row>
    <row r="2682" spans="1:11" customFormat="1" x14ac:dyDescent="0.25">
      <c r="A2682" t="str">
        <f t="shared" si="379"/>
        <v>14</v>
      </c>
      <c r="B2682" t="s">
        <v>282</v>
      </c>
      <c r="C2682" t="str">
        <f t="shared" ref="C2682:C2745" si="383">"021"</f>
        <v>021</v>
      </c>
      <c r="D2682" t="s">
        <v>282</v>
      </c>
      <c r="E2682" t="str">
        <f t="shared" ref="E2682:E2723" si="384">"05"</f>
        <v>05</v>
      </c>
      <c r="F2682" t="str">
        <f>"001"</f>
        <v>001</v>
      </c>
      <c r="G2682" t="str">
        <f>""</f>
        <v/>
      </c>
      <c r="H2682" t="s">
        <v>3</v>
      </c>
      <c r="I2682" t="s">
        <v>1840</v>
      </c>
      <c r="J2682" t="s">
        <v>5025</v>
      </c>
      <c r="K2682" t="str">
        <f t="shared" si="382"/>
        <v>14002</v>
      </c>
    </row>
    <row r="2683" spans="1:11" customFormat="1" x14ac:dyDescent="0.25">
      <c r="A2683" t="str">
        <f t="shared" si="379"/>
        <v>14</v>
      </c>
      <c r="B2683" t="s">
        <v>282</v>
      </c>
      <c r="C2683" t="str">
        <f t="shared" si="383"/>
        <v>021</v>
      </c>
      <c r="D2683" t="s">
        <v>282</v>
      </c>
      <c r="E2683" t="str">
        <f t="shared" si="384"/>
        <v>05</v>
      </c>
      <c r="F2683" t="str">
        <f>"002"</f>
        <v>002</v>
      </c>
      <c r="G2683" t="str">
        <f>""</f>
        <v/>
      </c>
      <c r="H2683" t="s">
        <v>3</v>
      </c>
      <c r="I2683" t="s">
        <v>1008</v>
      </c>
      <c r="J2683" t="s">
        <v>5026</v>
      </c>
      <c r="K2683" t="str">
        <f>"14010"</f>
        <v>14010</v>
      </c>
    </row>
    <row r="2684" spans="1:11" customFormat="1" x14ac:dyDescent="0.25">
      <c r="A2684" t="str">
        <f t="shared" si="379"/>
        <v>14</v>
      </c>
      <c r="B2684" t="s">
        <v>282</v>
      </c>
      <c r="C2684" t="str">
        <f t="shared" si="383"/>
        <v>021</v>
      </c>
      <c r="D2684" t="s">
        <v>282</v>
      </c>
      <c r="E2684" t="str">
        <f t="shared" si="384"/>
        <v>05</v>
      </c>
      <c r="F2684" t="str">
        <f>"003"</f>
        <v>003</v>
      </c>
      <c r="G2684" t="str">
        <f>""</f>
        <v/>
      </c>
      <c r="H2684" t="s">
        <v>3</v>
      </c>
      <c r="I2684" t="s">
        <v>1840</v>
      </c>
      <c r="J2684" t="s">
        <v>5025</v>
      </c>
      <c r="K2684" t="str">
        <f>"14002"</f>
        <v>14002</v>
      </c>
    </row>
    <row r="2685" spans="1:11" customFormat="1" x14ac:dyDescent="0.25">
      <c r="A2685" t="str">
        <f t="shared" si="379"/>
        <v>14</v>
      </c>
      <c r="B2685" t="s">
        <v>282</v>
      </c>
      <c r="C2685" t="str">
        <f t="shared" si="383"/>
        <v>021</v>
      </c>
      <c r="D2685" t="s">
        <v>282</v>
      </c>
      <c r="E2685" t="str">
        <f t="shared" si="384"/>
        <v>05</v>
      </c>
      <c r="F2685" t="str">
        <f>"004"</f>
        <v>004</v>
      </c>
      <c r="G2685" t="str">
        <f>"01"</f>
        <v>01</v>
      </c>
      <c r="H2685" t="s">
        <v>1</v>
      </c>
      <c r="I2685" t="s">
        <v>1841</v>
      </c>
      <c r="J2685" t="s">
        <v>5027</v>
      </c>
      <c r="K2685" t="str">
        <f>"14010"</f>
        <v>14010</v>
      </c>
    </row>
    <row r="2686" spans="1:11" customFormat="1" x14ac:dyDescent="0.25">
      <c r="A2686" t="str">
        <f t="shared" si="379"/>
        <v>14</v>
      </c>
      <c r="B2686" t="s">
        <v>282</v>
      </c>
      <c r="C2686" t="str">
        <f t="shared" si="383"/>
        <v>021</v>
      </c>
      <c r="D2686" t="s">
        <v>282</v>
      </c>
      <c r="E2686" t="str">
        <f t="shared" si="384"/>
        <v>05</v>
      </c>
      <c r="F2686" t="str">
        <f>"004"</f>
        <v>004</v>
      </c>
      <c r="G2686" t="str">
        <f>"02"</f>
        <v>02</v>
      </c>
      <c r="H2686" t="s">
        <v>0</v>
      </c>
      <c r="I2686" t="s">
        <v>1838</v>
      </c>
      <c r="J2686" t="s">
        <v>5023</v>
      </c>
      <c r="K2686" t="str">
        <f>"14014"</f>
        <v>14014</v>
      </c>
    </row>
    <row r="2687" spans="1:11" customFormat="1" x14ac:dyDescent="0.25">
      <c r="A2687" t="str">
        <f t="shared" si="379"/>
        <v>14</v>
      </c>
      <c r="B2687" t="s">
        <v>282</v>
      </c>
      <c r="C2687" t="str">
        <f t="shared" si="383"/>
        <v>021</v>
      </c>
      <c r="D2687" t="s">
        <v>282</v>
      </c>
      <c r="E2687" t="str">
        <f t="shared" si="384"/>
        <v>05</v>
      </c>
      <c r="F2687" t="str">
        <f>"004"</f>
        <v>004</v>
      </c>
      <c r="G2687" t="str">
        <f>"02"</f>
        <v>02</v>
      </c>
      <c r="H2687" t="s">
        <v>2</v>
      </c>
      <c r="I2687" t="s">
        <v>1838</v>
      </c>
      <c r="J2687" t="s">
        <v>5023</v>
      </c>
      <c r="K2687" t="str">
        <f>"14014"</f>
        <v>14014</v>
      </c>
    </row>
    <row r="2688" spans="1:11" customFormat="1" x14ac:dyDescent="0.25">
      <c r="A2688" t="str">
        <f t="shared" si="379"/>
        <v>14</v>
      </c>
      <c r="B2688" t="s">
        <v>282</v>
      </c>
      <c r="C2688" t="str">
        <f t="shared" si="383"/>
        <v>021</v>
      </c>
      <c r="D2688" t="s">
        <v>282</v>
      </c>
      <c r="E2688" t="str">
        <f t="shared" si="384"/>
        <v>05</v>
      </c>
      <c r="F2688" t="str">
        <f>"005"</f>
        <v>005</v>
      </c>
      <c r="G2688" t="str">
        <f>""</f>
        <v/>
      </c>
      <c r="H2688" t="s">
        <v>3</v>
      </c>
      <c r="I2688" t="s">
        <v>1008</v>
      </c>
      <c r="J2688" t="s">
        <v>5026</v>
      </c>
      <c r="K2688" t="str">
        <f>"14010"</f>
        <v>14010</v>
      </c>
    </row>
    <row r="2689" spans="1:11" customFormat="1" x14ac:dyDescent="0.25">
      <c r="A2689" t="str">
        <f t="shared" si="379"/>
        <v>14</v>
      </c>
      <c r="B2689" t="s">
        <v>282</v>
      </c>
      <c r="C2689" t="str">
        <f t="shared" si="383"/>
        <v>021</v>
      </c>
      <c r="D2689" t="s">
        <v>282</v>
      </c>
      <c r="E2689" t="str">
        <f t="shared" si="384"/>
        <v>05</v>
      </c>
      <c r="F2689" t="str">
        <f>"006"</f>
        <v>006</v>
      </c>
      <c r="G2689" t="str">
        <f>""</f>
        <v/>
      </c>
      <c r="H2689" t="s">
        <v>1</v>
      </c>
      <c r="I2689" t="s">
        <v>1842</v>
      </c>
      <c r="J2689" t="s">
        <v>5028</v>
      </c>
      <c r="K2689" t="str">
        <f>"14014"</f>
        <v>14014</v>
      </c>
    </row>
    <row r="2690" spans="1:11" customFormat="1" x14ac:dyDescent="0.25">
      <c r="A2690" t="str">
        <f t="shared" si="379"/>
        <v>14</v>
      </c>
      <c r="B2690" t="s">
        <v>282</v>
      </c>
      <c r="C2690" t="str">
        <f t="shared" si="383"/>
        <v>021</v>
      </c>
      <c r="D2690" t="s">
        <v>282</v>
      </c>
      <c r="E2690" t="str">
        <f t="shared" si="384"/>
        <v>05</v>
      </c>
      <c r="F2690" t="str">
        <f>"006"</f>
        <v>006</v>
      </c>
      <c r="G2690" t="str">
        <f>""</f>
        <v/>
      </c>
      <c r="H2690" t="s">
        <v>0</v>
      </c>
      <c r="I2690" t="s">
        <v>1842</v>
      </c>
      <c r="J2690" t="s">
        <v>5028</v>
      </c>
      <c r="K2690" t="str">
        <f>"14014"</f>
        <v>14014</v>
      </c>
    </row>
    <row r="2691" spans="1:11" customFormat="1" x14ac:dyDescent="0.25">
      <c r="A2691" t="str">
        <f t="shared" si="379"/>
        <v>14</v>
      </c>
      <c r="B2691" t="s">
        <v>282</v>
      </c>
      <c r="C2691" t="str">
        <f t="shared" si="383"/>
        <v>021</v>
      </c>
      <c r="D2691" t="s">
        <v>282</v>
      </c>
      <c r="E2691" t="str">
        <f t="shared" si="384"/>
        <v>05</v>
      </c>
      <c r="F2691" t="str">
        <f>"007"</f>
        <v>007</v>
      </c>
      <c r="G2691" t="str">
        <f>""</f>
        <v/>
      </c>
      <c r="H2691" t="s">
        <v>3</v>
      </c>
      <c r="I2691" t="s">
        <v>1842</v>
      </c>
      <c r="J2691" t="s">
        <v>5028</v>
      </c>
      <c r="K2691" t="str">
        <f>"14014"</f>
        <v>14014</v>
      </c>
    </row>
    <row r="2692" spans="1:11" customFormat="1" x14ac:dyDescent="0.25">
      <c r="A2692" t="str">
        <f t="shared" si="379"/>
        <v>14</v>
      </c>
      <c r="B2692" t="s">
        <v>282</v>
      </c>
      <c r="C2692" t="str">
        <f t="shared" si="383"/>
        <v>021</v>
      </c>
      <c r="D2692" t="s">
        <v>282</v>
      </c>
      <c r="E2692" t="str">
        <f t="shared" si="384"/>
        <v>05</v>
      </c>
      <c r="F2692" t="str">
        <f>"008"</f>
        <v>008</v>
      </c>
      <c r="G2692" t="str">
        <f>""</f>
        <v/>
      </c>
      <c r="H2692" t="s">
        <v>3</v>
      </c>
      <c r="I2692" t="s">
        <v>1842</v>
      </c>
      <c r="J2692" t="s">
        <v>5028</v>
      </c>
      <c r="K2692" t="str">
        <f>"14014"</f>
        <v>14014</v>
      </c>
    </row>
    <row r="2693" spans="1:11" customFormat="1" x14ac:dyDescent="0.25">
      <c r="A2693" t="str">
        <f t="shared" si="379"/>
        <v>14</v>
      </c>
      <c r="B2693" t="s">
        <v>282</v>
      </c>
      <c r="C2693" t="str">
        <f t="shared" si="383"/>
        <v>021</v>
      </c>
      <c r="D2693" t="s">
        <v>282</v>
      </c>
      <c r="E2693" t="str">
        <f t="shared" si="384"/>
        <v>05</v>
      </c>
      <c r="F2693" t="str">
        <f>"009"</f>
        <v>009</v>
      </c>
      <c r="G2693" t="str">
        <f>""</f>
        <v/>
      </c>
      <c r="H2693" t="s">
        <v>3</v>
      </c>
      <c r="I2693" t="s">
        <v>1842</v>
      </c>
      <c r="J2693" t="s">
        <v>5028</v>
      </c>
      <c r="K2693" t="str">
        <f>"14014"</f>
        <v>14014</v>
      </c>
    </row>
    <row r="2694" spans="1:11" customFormat="1" x14ac:dyDescent="0.25">
      <c r="A2694" t="str">
        <f t="shared" si="379"/>
        <v>14</v>
      </c>
      <c r="B2694" t="s">
        <v>282</v>
      </c>
      <c r="C2694" t="str">
        <f t="shared" si="383"/>
        <v>021</v>
      </c>
      <c r="D2694" t="s">
        <v>282</v>
      </c>
      <c r="E2694" t="str">
        <f t="shared" si="384"/>
        <v>05</v>
      </c>
      <c r="F2694" t="str">
        <f>"010"</f>
        <v>010</v>
      </c>
      <c r="G2694" t="str">
        <f>""</f>
        <v/>
      </c>
      <c r="H2694" t="s">
        <v>3</v>
      </c>
      <c r="I2694" t="s">
        <v>1843</v>
      </c>
      <c r="J2694" t="s">
        <v>5029</v>
      </c>
      <c r="K2694" t="str">
        <f>"14010"</f>
        <v>14010</v>
      </c>
    </row>
    <row r="2695" spans="1:11" customFormat="1" x14ac:dyDescent="0.25">
      <c r="A2695" t="str">
        <f t="shared" si="379"/>
        <v>14</v>
      </c>
      <c r="B2695" t="s">
        <v>282</v>
      </c>
      <c r="C2695" t="str">
        <f t="shared" si="383"/>
        <v>021</v>
      </c>
      <c r="D2695" t="s">
        <v>282</v>
      </c>
      <c r="E2695" t="str">
        <f t="shared" si="384"/>
        <v>05</v>
      </c>
      <c r="F2695" t="str">
        <f>"011"</f>
        <v>011</v>
      </c>
      <c r="G2695" t="str">
        <f>""</f>
        <v/>
      </c>
      <c r="H2695" t="s">
        <v>3</v>
      </c>
      <c r="I2695" t="s">
        <v>1833</v>
      </c>
      <c r="J2695" t="s">
        <v>5019</v>
      </c>
      <c r="K2695" t="str">
        <f>"14014"</f>
        <v>14014</v>
      </c>
    </row>
    <row r="2696" spans="1:11" customFormat="1" x14ac:dyDescent="0.25">
      <c r="A2696" t="str">
        <f t="shared" si="379"/>
        <v>14</v>
      </c>
      <c r="B2696" t="s">
        <v>282</v>
      </c>
      <c r="C2696" t="str">
        <f t="shared" si="383"/>
        <v>021</v>
      </c>
      <c r="D2696" t="s">
        <v>282</v>
      </c>
      <c r="E2696" t="str">
        <f t="shared" si="384"/>
        <v>05</v>
      </c>
      <c r="F2696" t="str">
        <f>"012"</f>
        <v>012</v>
      </c>
      <c r="G2696" t="str">
        <f>""</f>
        <v/>
      </c>
      <c r="H2696" t="s">
        <v>3</v>
      </c>
      <c r="I2696" t="s">
        <v>1844</v>
      </c>
      <c r="J2696" t="s">
        <v>5030</v>
      </c>
      <c r="K2696" t="str">
        <f>"14010"</f>
        <v>14010</v>
      </c>
    </row>
    <row r="2697" spans="1:11" customFormat="1" x14ac:dyDescent="0.25">
      <c r="A2697" t="str">
        <f t="shared" si="379"/>
        <v>14</v>
      </c>
      <c r="B2697" t="s">
        <v>282</v>
      </c>
      <c r="C2697" t="str">
        <f t="shared" si="383"/>
        <v>021</v>
      </c>
      <c r="D2697" t="s">
        <v>282</v>
      </c>
      <c r="E2697" t="str">
        <f t="shared" si="384"/>
        <v>05</v>
      </c>
      <c r="F2697" t="str">
        <f>"013"</f>
        <v>013</v>
      </c>
      <c r="G2697" t="str">
        <f>""</f>
        <v/>
      </c>
      <c r="H2697" t="s">
        <v>3</v>
      </c>
      <c r="I2697" t="s">
        <v>1840</v>
      </c>
      <c r="J2697" t="s">
        <v>5025</v>
      </c>
      <c r="K2697" t="str">
        <f>"14002"</f>
        <v>14002</v>
      </c>
    </row>
    <row r="2698" spans="1:11" customFormat="1" x14ac:dyDescent="0.25">
      <c r="A2698" t="str">
        <f t="shared" si="379"/>
        <v>14</v>
      </c>
      <c r="B2698" t="s">
        <v>282</v>
      </c>
      <c r="C2698" t="str">
        <f t="shared" si="383"/>
        <v>021</v>
      </c>
      <c r="D2698" t="s">
        <v>282</v>
      </c>
      <c r="E2698" t="str">
        <f t="shared" si="384"/>
        <v>05</v>
      </c>
      <c r="F2698" t="str">
        <f>"014"</f>
        <v>014</v>
      </c>
      <c r="G2698" t="str">
        <f>""</f>
        <v/>
      </c>
      <c r="H2698" t="s">
        <v>1</v>
      </c>
      <c r="I2698" t="s">
        <v>1845</v>
      </c>
      <c r="J2698" t="s">
        <v>5031</v>
      </c>
      <c r="K2698" t="str">
        <f>"14010"</f>
        <v>14010</v>
      </c>
    </row>
    <row r="2699" spans="1:11" customFormat="1" x14ac:dyDescent="0.25">
      <c r="A2699" t="str">
        <f t="shared" si="379"/>
        <v>14</v>
      </c>
      <c r="B2699" t="s">
        <v>282</v>
      </c>
      <c r="C2699" t="str">
        <f t="shared" si="383"/>
        <v>021</v>
      </c>
      <c r="D2699" t="s">
        <v>282</v>
      </c>
      <c r="E2699" t="str">
        <f t="shared" si="384"/>
        <v>05</v>
      </c>
      <c r="F2699" t="str">
        <f>"014"</f>
        <v>014</v>
      </c>
      <c r="G2699" t="str">
        <f>""</f>
        <v/>
      </c>
      <c r="H2699" t="s">
        <v>0</v>
      </c>
      <c r="I2699" t="s">
        <v>1845</v>
      </c>
      <c r="J2699" t="s">
        <v>5031</v>
      </c>
      <c r="K2699" t="str">
        <f>"14010"</f>
        <v>14010</v>
      </c>
    </row>
    <row r="2700" spans="1:11" customFormat="1" x14ac:dyDescent="0.25">
      <c r="A2700" t="str">
        <f t="shared" si="379"/>
        <v>14</v>
      </c>
      <c r="B2700" t="s">
        <v>282</v>
      </c>
      <c r="C2700" t="str">
        <f t="shared" si="383"/>
        <v>021</v>
      </c>
      <c r="D2700" t="s">
        <v>282</v>
      </c>
      <c r="E2700" t="str">
        <f t="shared" si="384"/>
        <v>05</v>
      </c>
      <c r="F2700" t="str">
        <f>"015"</f>
        <v>015</v>
      </c>
      <c r="G2700" t="str">
        <f>""</f>
        <v/>
      </c>
      <c r="H2700" t="s">
        <v>1</v>
      </c>
      <c r="I2700" t="s">
        <v>1831</v>
      </c>
      <c r="J2700" t="s">
        <v>5018</v>
      </c>
      <c r="K2700" t="str">
        <f>"14610"</f>
        <v>14610</v>
      </c>
    </row>
    <row r="2701" spans="1:11" customFormat="1" x14ac:dyDescent="0.25">
      <c r="A2701" t="str">
        <f t="shared" si="379"/>
        <v>14</v>
      </c>
      <c r="B2701" t="s">
        <v>282</v>
      </c>
      <c r="C2701" t="str">
        <f t="shared" si="383"/>
        <v>021</v>
      </c>
      <c r="D2701" t="s">
        <v>282</v>
      </c>
      <c r="E2701" t="str">
        <f t="shared" si="384"/>
        <v>05</v>
      </c>
      <c r="F2701" t="str">
        <f>"015"</f>
        <v>015</v>
      </c>
      <c r="G2701" t="str">
        <f>""</f>
        <v/>
      </c>
      <c r="H2701" t="s">
        <v>0</v>
      </c>
      <c r="I2701" t="s">
        <v>1831</v>
      </c>
      <c r="J2701" t="s">
        <v>5018</v>
      </c>
      <c r="K2701" t="str">
        <f>"14610"</f>
        <v>14610</v>
      </c>
    </row>
    <row r="2702" spans="1:11" customFormat="1" x14ac:dyDescent="0.25">
      <c r="A2702" t="str">
        <f t="shared" si="379"/>
        <v>14</v>
      </c>
      <c r="B2702" t="s">
        <v>282</v>
      </c>
      <c r="C2702" t="str">
        <f t="shared" si="383"/>
        <v>021</v>
      </c>
      <c r="D2702" t="s">
        <v>282</v>
      </c>
      <c r="E2702" t="str">
        <f t="shared" si="384"/>
        <v>05</v>
      </c>
      <c r="F2702" t="str">
        <f>"016"</f>
        <v>016</v>
      </c>
      <c r="G2702" t="str">
        <f>""</f>
        <v/>
      </c>
      <c r="H2702" t="s">
        <v>3</v>
      </c>
      <c r="I2702" t="s">
        <v>1846</v>
      </c>
      <c r="J2702" t="s">
        <v>5032</v>
      </c>
      <c r="K2702" t="str">
        <f>"14610"</f>
        <v>14610</v>
      </c>
    </row>
    <row r="2703" spans="1:11" customFormat="1" x14ac:dyDescent="0.25">
      <c r="A2703" t="str">
        <f t="shared" si="379"/>
        <v>14</v>
      </c>
      <c r="B2703" t="s">
        <v>282</v>
      </c>
      <c r="C2703" t="str">
        <f t="shared" si="383"/>
        <v>021</v>
      </c>
      <c r="D2703" t="s">
        <v>282</v>
      </c>
      <c r="E2703" t="str">
        <f t="shared" si="384"/>
        <v>05</v>
      </c>
      <c r="F2703" t="str">
        <f>"017"</f>
        <v>017</v>
      </c>
      <c r="G2703" t="str">
        <f>""</f>
        <v/>
      </c>
      <c r="H2703" t="s">
        <v>3</v>
      </c>
      <c r="I2703" t="s">
        <v>1844</v>
      </c>
      <c r="J2703" t="s">
        <v>5030</v>
      </c>
      <c r="K2703" t="str">
        <f t="shared" ref="K2703:K2713" si="385">"14010"</f>
        <v>14010</v>
      </c>
    </row>
    <row r="2704" spans="1:11" customFormat="1" x14ac:dyDescent="0.25">
      <c r="A2704" t="str">
        <f t="shared" si="379"/>
        <v>14</v>
      </c>
      <c r="B2704" t="s">
        <v>282</v>
      </c>
      <c r="C2704" t="str">
        <f t="shared" si="383"/>
        <v>021</v>
      </c>
      <c r="D2704" t="s">
        <v>282</v>
      </c>
      <c r="E2704" t="str">
        <f t="shared" si="384"/>
        <v>05</v>
      </c>
      <c r="F2704" t="str">
        <f>"018"</f>
        <v>018</v>
      </c>
      <c r="G2704" t="str">
        <f>""</f>
        <v/>
      </c>
      <c r="H2704" t="s">
        <v>3</v>
      </c>
      <c r="I2704" t="s">
        <v>1844</v>
      </c>
      <c r="J2704" t="s">
        <v>5030</v>
      </c>
      <c r="K2704" t="str">
        <f t="shared" si="385"/>
        <v>14010</v>
      </c>
    </row>
    <row r="2705" spans="1:11" customFormat="1" x14ac:dyDescent="0.25">
      <c r="A2705" t="str">
        <f t="shared" si="379"/>
        <v>14</v>
      </c>
      <c r="B2705" t="s">
        <v>282</v>
      </c>
      <c r="C2705" t="str">
        <f t="shared" si="383"/>
        <v>021</v>
      </c>
      <c r="D2705" t="s">
        <v>282</v>
      </c>
      <c r="E2705" t="str">
        <f t="shared" si="384"/>
        <v>05</v>
      </c>
      <c r="F2705" t="str">
        <f>"019"</f>
        <v>019</v>
      </c>
      <c r="G2705" t="str">
        <f>""</f>
        <v/>
      </c>
      <c r="H2705" t="s">
        <v>3</v>
      </c>
      <c r="I2705" t="s">
        <v>1847</v>
      </c>
      <c r="J2705" t="s">
        <v>5033</v>
      </c>
      <c r="K2705" t="str">
        <f t="shared" si="385"/>
        <v>14010</v>
      </c>
    </row>
    <row r="2706" spans="1:11" customFormat="1" x14ac:dyDescent="0.25">
      <c r="A2706" t="str">
        <f t="shared" si="379"/>
        <v>14</v>
      </c>
      <c r="B2706" t="s">
        <v>282</v>
      </c>
      <c r="C2706" t="str">
        <f t="shared" si="383"/>
        <v>021</v>
      </c>
      <c r="D2706" t="s">
        <v>282</v>
      </c>
      <c r="E2706" t="str">
        <f t="shared" si="384"/>
        <v>05</v>
      </c>
      <c r="F2706" t="str">
        <f>"020"</f>
        <v>020</v>
      </c>
      <c r="G2706" t="str">
        <f>""</f>
        <v/>
      </c>
      <c r="H2706" t="s">
        <v>3</v>
      </c>
      <c r="I2706" t="s">
        <v>1843</v>
      </c>
      <c r="J2706" t="s">
        <v>5029</v>
      </c>
      <c r="K2706" t="str">
        <f t="shared" si="385"/>
        <v>14010</v>
      </c>
    </row>
    <row r="2707" spans="1:11" customFormat="1" x14ac:dyDescent="0.25">
      <c r="A2707" t="str">
        <f t="shared" si="379"/>
        <v>14</v>
      </c>
      <c r="B2707" t="s">
        <v>282</v>
      </c>
      <c r="C2707" t="str">
        <f t="shared" si="383"/>
        <v>021</v>
      </c>
      <c r="D2707" t="s">
        <v>282</v>
      </c>
      <c r="E2707" t="str">
        <f t="shared" si="384"/>
        <v>05</v>
      </c>
      <c r="F2707" t="str">
        <f>"021"</f>
        <v>021</v>
      </c>
      <c r="G2707" t="str">
        <f>""</f>
        <v/>
      </c>
      <c r="H2707" t="s">
        <v>1</v>
      </c>
      <c r="I2707" t="s">
        <v>1008</v>
      </c>
      <c r="J2707" t="s">
        <v>5026</v>
      </c>
      <c r="K2707" t="str">
        <f t="shared" si="385"/>
        <v>14010</v>
      </c>
    </row>
    <row r="2708" spans="1:11" customFormat="1" x14ac:dyDescent="0.25">
      <c r="A2708" t="str">
        <f t="shared" si="379"/>
        <v>14</v>
      </c>
      <c r="B2708" t="s">
        <v>282</v>
      </c>
      <c r="C2708" t="str">
        <f t="shared" si="383"/>
        <v>021</v>
      </c>
      <c r="D2708" t="s">
        <v>282</v>
      </c>
      <c r="E2708" t="str">
        <f t="shared" si="384"/>
        <v>05</v>
      </c>
      <c r="F2708" t="str">
        <f>"021"</f>
        <v>021</v>
      </c>
      <c r="G2708" t="str">
        <f>""</f>
        <v/>
      </c>
      <c r="H2708" t="s">
        <v>0</v>
      </c>
      <c r="I2708" t="s">
        <v>1008</v>
      </c>
      <c r="J2708" t="s">
        <v>5026</v>
      </c>
      <c r="K2708" t="str">
        <f t="shared" si="385"/>
        <v>14010</v>
      </c>
    </row>
    <row r="2709" spans="1:11" customFormat="1" x14ac:dyDescent="0.25">
      <c r="A2709" t="str">
        <f t="shared" si="379"/>
        <v>14</v>
      </c>
      <c r="B2709" t="s">
        <v>282</v>
      </c>
      <c r="C2709" t="str">
        <f t="shared" si="383"/>
        <v>021</v>
      </c>
      <c r="D2709" t="s">
        <v>282</v>
      </c>
      <c r="E2709" t="str">
        <f t="shared" si="384"/>
        <v>05</v>
      </c>
      <c r="F2709" t="str">
        <f>"022"</f>
        <v>022</v>
      </c>
      <c r="G2709" t="str">
        <f>""</f>
        <v/>
      </c>
      <c r="H2709" t="s">
        <v>3</v>
      </c>
      <c r="I2709" t="s">
        <v>1843</v>
      </c>
      <c r="J2709" t="s">
        <v>5029</v>
      </c>
      <c r="K2709" t="str">
        <f t="shared" si="385"/>
        <v>14010</v>
      </c>
    </row>
    <row r="2710" spans="1:11" customFormat="1" x14ac:dyDescent="0.25">
      <c r="A2710" t="str">
        <f t="shared" si="379"/>
        <v>14</v>
      </c>
      <c r="B2710" t="s">
        <v>282</v>
      </c>
      <c r="C2710" t="str">
        <f t="shared" si="383"/>
        <v>021</v>
      </c>
      <c r="D2710" t="s">
        <v>282</v>
      </c>
      <c r="E2710" t="str">
        <f t="shared" si="384"/>
        <v>05</v>
      </c>
      <c r="F2710" t="str">
        <f>"024"</f>
        <v>024</v>
      </c>
      <c r="G2710" t="str">
        <f>""</f>
        <v/>
      </c>
      <c r="H2710" t="s">
        <v>1</v>
      </c>
      <c r="I2710" t="s">
        <v>1847</v>
      </c>
      <c r="J2710" t="s">
        <v>5033</v>
      </c>
      <c r="K2710" t="str">
        <f t="shared" si="385"/>
        <v>14010</v>
      </c>
    </row>
    <row r="2711" spans="1:11" customFormat="1" x14ac:dyDescent="0.25">
      <c r="A2711" t="str">
        <f t="shared" si="379"/>
        <v>14</v>
      </c>
      <c r="B2711" t="s">
        <v>282</v>
      </c>
      <c r="C2711" t="str">
        <f t="shared" si="383"/>
        <v>021</v>
      </c>
      <c r="D2711" t="s">
        <v>282</v>
      </c>
      <c r="E2711" t="str">
        <f t="shared" si="384"/>
        <v>05</v>
      </c>
      <c r="F2711" t="str">
        <f>"024"</f>
        <v>024</v>
      </c>
      <c r="G2711" t="str">
        <f>""</f>
        <v/>
      </c>
      <c r="H2711" t="s">
        <v>0</v>
      </c>
      <c r="I2711" t="s">
        <v>1847</v>
      </c>
      <c r="J2711" t="s">
        <v>5033</v>
      </c>
      <c r="K2711" t="str">
        <f t="shared" si="385"/>
        <v>14010</v>
      </c>
    </row>
    <row r="2712" spans="1:11" customFormat="1" x14ac:dyDescent="0.25">
      <c r="A2712" t="str">
        <f t="shared" si="379"/>
        <v>14</v>
      </c>
      <c r="B2712" t="s">
        <v>282</v>
      </c>
      <c r="C2712" t="str">
        <f t="shared" si="383"/>
        <v>021</v>
      </c>
      <c r="D2712" t="s">
        <v>282</v>
      </c>
      <c r="E2712" t="str">
        <f t="shared" si="384"/>
        <v>05</v>
      </c>
      <c r="F2712" t="str">
        <f>"025"</f>
        <v>025</v>
      </c>
      <c r="G2712" t="str">
        <f>""</f>
        <v/>
      </c>
      <c r="H2712" t="s">
        <v>1</v>
      </c>
      <c r="I2712" t="s">
        <v>1841</v>
      </c>
      <c r="J2712" t="s">
        <v>5027</v>
      </c>
      <c r="K2712" t="str">
        <f t="shared" si="385"/>
        <v>14010</v>
      </c>
    </row>
    <row r="2713" spans="1:11" customFormat="1" x14ac:dyDescent="0.25">
      <c r="A2713" t="str">
        <f t="shared" si="379"/>
        <v>14</v>
      </c>
      <c r="B2713" t="s">
        <v>282</v>
      </c>
      <c r="C2713" t="str">
        <f t="shared" si="383"/>
        <v>021</v>
      </c>
      <c r="D2713" t="s">
        <v>282</v>
      </c>
      <c r="E2713" t="str">
        <f t="shared" si="384"/>
        <v>05</v>
      </c>
      <c r="F2713" t="str">
        <f>"025"</f>
        <v>025</v>
      </c>
      <c r="G2713" t="str">
        <f>""</f>
        <v/>
      </c>
      <c r="H2713" t="s">
        <v>0</v>
      </c>
      <c r="I2713" t="s">
        <v>1841</v>
      </c>
      <c r="J2713" t="s">
        <v>5027</v>
      </c>
      <c r="K2713" t="str">
        <f t="shared" si="385"/>
        <v>14010</v>
      </c>
    </row>
    <row r="2714" spans="1:11" customFormat="1" x14ac:dyDescent="0.25">
      <c r="A2714" t="str">
        <f t="shared" si="379"/>
        <v>14</v>
      </c>
      <c r="B2714" t="s">
        <v>282</v>
      </c>
      <c r="C2714" t="str">
        <f t="shared" si="383"/>
        <v>021</v>
      </c>
      <c r="D2714" t="s">
        <v>282</v>
      </c>
      <c r="E2714" t="str">
        <f t="shared" si="384"/>
        <v>05</v>
      </c>
      <c r="F2714" t="str">
        <f>"026"</f>
        <v>026</v>
      </c>
      <c r="G2714" t="str">
        <f>""</f>
        <v/>
      </c>
      <c r="H2714" t="s">
        <v>1</v>
      </c>
      <c r="I2714" t="s">
        <v>1831</v>
      </c>
      <c r="J2714" t="s">
        <v>5018</v>
      </c>
      <c r="K2714" t="str">
        <f>"14610"</f>
        <v>14610</v>
      </c>
    </row>
    <row r="2715" spans="1:11" customFormat="1" x14ac:dyDescent="0.25">
      <c r="A2715" t="str">
        <f t="shared" si="379"/>
        <v>14</v>
      </c>
      <c r="B2715" t="s">
        <v>282</v>
      </c>
      <c r="C2715" t="str">
        <f t="shared" si="383"/>
        <v>021</v>
      </c>
      <c r="D2715" t="s">
        <v>282</v>
      </c>
      <c r="E2715" t="str">
        <f t="shared" si="384"/>
        <v>05</v>
      </c>
      <c r="F2715" t="str">
        <f>"026"</f>
        <v>026</v>
      </c>
      <c r="G2715" t="str">
        <f>""</f>
        <v/>
      </c>
      <c r="H2715" t="s">
        <v>0</v>
      </c>
      <c r="I2715" t="s">
        <v>1831</v>
      </c>
      <c r="J2715" t="s">
        <v>5018</v>
      </c>
      <c r="K2715" t="str">
        <f>"14610"</f>
        <v>14610</v>
      </c>
    </row>
    <row r="2716" spans="1:11" customFormat="1" x14ac:dyDescent="0.25">
      <c r="A2716" t="str">
        <f t="shared" si="379"/>
        <v>14</v>
      </c>
      <c r="B2716" t="s">
        <v>282</v>
      </c>
      <c r="C2716" t="str">
        <f t="shared" si="383"/>
        <v>021</v>
      </c>
      <c r="D2716" t="s">
        <v>282</v>
      </c>
      <c r="E2716" t="str">
        <f t="shared" si="384"/>
        <v>05</v>
      </c>
      <c r="F2716" t="str">
        <f>"027"</f>
        <v>027</v>
      </c>
      <c r="G2716" t="str">
        <f>""</f>
        <v/>
      </c>
      <c r="H2716" t="s">
        <v>3</v>
      </c>
      <c r="I2716" t="s">
        <v>1842</v>
      </c>
      <c r="J2716" t="s">
        <v>5028</v>
      </c>
      <c r="K2716" t="str">
        <f>"14014"</f>
        <v>14014</v>
      </c>
    </row>
    <row r="2717" spans="1:11" customFormat="1" x14ac:dyDescent="0.25">
      <c r="A2717" t="str">
        <f t="shared" si="379"/>
        <v>14</v>
      </c>
      <c r="B2717" t="s">
        <v>282</v>
      </c>
      <c r="C2717" t="str">
        <f t="shared" si="383"/>
        <v>021</v>
      </c>
      <c r="D2717" t="s">
        <v>282</v>
      </c>
      <c r="E2717" t="str">
        <f t="shared" si="384"/>
        <v>05</v>
      </c>
      <c r="F2717" t="str">
        <f>"028"</f>
        <v>028</v>
      </c>
      <c r="G2717" t="str">
        <f>""</f>
        <v/>
      </c>
      <c r="H2717" t="s">
        <v>1</v>
      </c>
      <c r="I2717" t="s">
        <v>1845</v>
      </c>
      <c r="J2717" t="s">
        <v>5031</v>
      </c>
      <c r="K2717" t="str">
        <f>"14010"</f>
        <v>14010</v>
      </c>
    </row>
    <row r="2718" spans="1:11" customFormat="1" x14ac:dyDescent="0.25">
      <c r="A2718" t="str">
        <f t="shared" si="379"/>
        <v>14</v>
      </c>
      <c r="B2718" t="s">
        <v>282</v>
      </c>
      <c r="C2718" t="str">
        <f t="shared" si="383"/>
        <v>021</v>
      </c>
      <c r="D2718" t="s">
        <v>282</v>
      </c>
      <c r="E2718" t="str">
        <f t="shared" si="384"/>
        <v>05</v>
      </c>
      <c r="F2718" t="str">
        <f>"028"</f>
        <v>028</v>
      </c>
      <c r="G2718" t="str">
        <f>""</f>
        <v/>
      </c>
      <c r="H2718" t="s">
        <v>0</v>
      </c>
      <c r="I2718" t="s">
        <v>1845</v>
      </c>
      <c r="J2718" t="s">
        <v>5031</v>
      </c>
      <c r="K2718" t="str">
        <f>"14010"</f>
        <v>14010</v>
      </c>
    </row>
    <row r="2719" spans="1:11" customFormat="1" x14ac:dyDescent="0.25">
      <c r="A2719" t="str">
        <f t="shared" ref="A2719:A2782" si="386">"14"</f>
        <v>14</v>
      </c>
      <c r="B2719" t="s">
        <v>282</v>
      </c>
      <c r="C2719" t="str">
        <f t="shared" si="383"/>
        <v>021</v>
      </c>
      <c r="D2719" t="s">
        <v>282</v>
      </c>
      <c r="E2719" t="str">
        <f t="shared" si="384"/>
        <v>05</v>
      </c>
      <c r="F2719" t="str">
        <f>"029"</f>
        <v>029</v>
      </c>
      <c r="G2719" t="str">
        <f>""</f>
        <v/>
      </c>
      <c r="H2719" t="s">
        <v>3</v>
      </c>
      <c r="I2719" t="s">
        <v>1841</v>
      </c>
      <c r="J2719" t="s">
        <v>5027</v>
      </c>
      <c r="K2719" t="str">
        <f>"14010"</f>
        <v>14010</v>
      </c>
    </row>
    <row r="2720" spans="1:11" customFormat="1" x14ac:dyDescent="0.25">
      <c r="A2720" t="str">
        <f t="shared" si="386"/>
        <v>14</v>
      </c>
      <c r="B2720" t="s">
        <v>282</v>
      </c>
      <c r="C2720" t="str">
        <f t="shared" si="383"/>
        <v>021</v>
      </c>
      <c r="D2720" t="s">
        <v>282</v>
      </c>
      <c r="E2720" t="str">
        <f t="shared" si="384"/>
        <v>05</v>
      </c>
      <c r="F2720" t="str">
        <f>"030"</f>
        <v>030</v>
      </c>
      <c r="G2720" t="str">
        <f>""</f>
        <v/>
      </c>
      <c r="H2720" t="s">
        <v>3</v>
      </c>
      <c r="I2720" t="s">
        <v>1841</v>
      </c>
      <c r="J2720" t="s">
        <v>5027</v>
      </c>
      <c r="K2720" t="str">
        <f>"14010"</f>
        <v>14010</v>
      </c>
    </row>
    <row r="2721" spans="1:11" customFormat="1" x14ac:dyDescent="0.25">
      <c r="A2721" t="str">
        <f t="shared" si="386"/>
        <v>14</v>
      </c>
      <c r="B2721" t="s">
        <v>282</v>
      </c>
      <c r="C2721" t="str">
        <f t="shared" si="383"/>
        <v>021</v>
      </c>
      <c r="D2721" t="s">
        <v>282</v>
      </c>
      <c r="E2721" t="str">
        <f t="shared" si="384"/>
        <v>05</v>
      </c>
      <c r="F2721" t="str">
        <f>"031"</f>
        <v>031</v>
      </c>
      <c r="G2721" t="str">
        <f>""</f>
        <v/>
      </c>
      <c r="H2721" t="s">
        <v>3</v>
      </c>
      <c r="I2721" t="s">
        <v>1833</v>
      </c>
      <c r="J2721" t="s">
        <v>5019</v>
      </c>
      <c r="K2721" t="str">
        <f>"14014"</f>
        <v>14014</v>
      </c>
    </row>
    <row r="2722" spans="1:11" customFormat="1" x14ac:dyDescent="0.25">
      <c r="A2722" t="str">
        <f t="shared" si="386"/>
        <v>14</v>
      </c>
      <c r="B2722" t="s">
        <v>282</v>
      </c>
      <c r="C2722" t="str">
        <f t="shared" si="383"/>
        <v>021</v>
      </c>
      <c r="D2722" t="s">
        <v>282</v>
      </c>
      <c r="E2722" t="str">
        <f t="shared" si="384"/>
        <v>05</v>
      </c>
      <c r="F2722" t="str">
        <f>"032"</f>
        <v>032</v>
      </c>
      <c r="G2722" t="str">
        <f>""</f>
        <v/>
      </c>
      <c r="H2722" t="s">
        <v>1</v>
      </c>
      <c r="I2722" t="s">
        <v>1841</v>
      </c>
      <c r="J2722" t="s">
        <v>5027</v>
      </c>
      <c r="K2722" t="str">
        <f>"14010"</f>
        <v>14010</v>
      </c>
    </row>
    <row r="2723" spans="1:11" customFormat="1" x14ac:dyDescent="0.25">
      <c r="A2723" t="str">
        <f t="shared" si="386"/>
        <v>14</v>
      </c>
      <c r="B2723" t="s">
        <v>282</v>
      </c>
      <c r="C2723" t="str">
        <f t="shared" si="383"/>
        <v>021</v>
      </c>
      <c r="D2723" t="s">
        <v>282</v>
      </c>
      <c r="E2723" t="str">
        <f t="shared" si="384"/>
        <v>05</v>
      </c>
      <c r="F2723" t="str">
        <f>"032"</f>
        <v>032</v>
      </c>
      <c r="G2723" t="str">
        <f>""</f>
        <v/>
      </c>
      <c r="H2723" t="s">
        <v>0</v>
      </c>
      <c r="I2723" t="s">
        <v>1841</v>
      </c>
      <c r="J2723" t="s">
        <v>5027</v>
      </c>
      <c r="K2723" t="str">
        <f>"14010"</f>
        <v>14010</v>
      </c>
    </row>
    <row r="2724" spans="1:11" customFormat="1" x14ac:dyDescent="0.25">
      <c r="A2724" t="str">
        <f t="shared" si="386"/>
        <v>14</v>
      </c>
      <c r="B2724" t="s">
        <v>282</v>
      </c>
      <c r="C2724" t="str">
        <f t="shared" si="383"/>
        <v>021</v>
      </c>
      <c r="D2724" t="s">
        <v>282</v>
      </c>
      <c r="E2724" t="str">
        <f t="shared" ref="E2724:E2787" si="387">"06"</f>
        <v>06</v>
      </c>
      <c r="F2724" t="str">
        <f>"001"</f>
        <v>001</v>
      </c>
      <c r="G2724" t="str">
        <f>""</f>
        <v/>
      </c>
      <c r="H2724" t="s">
        <v>3</v>
      </c>
      <c r="I2724" t="s">
        <v>25</v>
      </c>
      <c r="J2724" t="s">
        <v>5034</v>
      </c>
      <c r="K2724" t="str">
        <f>"14008"</f>
        <v>14008</v>
      </c>
    </row>
    <row r="2725" spans="1:11" customFormat="1" x14ac:dyDescent="0.25">
      <c r="A2725" t="str">
        <f t="shared" si="386"/>
        <v>14</v>
      </c>
      <c r="B2725" t="s">
        <v>282</v>
      </c>
      <c r="C2725" t="str">
        <f t="shared" si="383"/>
        <v>021</v>
      </c>
      <c r="D2725" t="s">
        <v>282</v>
      </c>
      <c r="E2725" t="str">
        <f t="shared" si="387"/>
        <v>06</v>
      </c>
      <c r="F2725" t="str">
        <f>"002"</f>
        <v>002</v>
      </c>
      <c r="G2725" t="str">
        <f>""</f>
        <v/>
      </c>
      <c r="H2725" t="s">
        <v>3</v>
      </c>
      <c r="I2725" t="s">
        <v>1848</v>
      </c>
      <c r="J2725" t="s">
        <v>5035</v>
      </c>
      <c r="K2725" t="str">
        <f>"14008"</f>
        <v>14008</v>
      </c>
    </row>
    <row r="2726" spans="1:11" customFormat="1" x14ac:dyDescent="0.25">
      <c r="A2726" t="str">
        <f t="shared" si="386"/>
        <v>14</v>
      </c>
      <c r="B2726" t="s">
        <v>282</v>
      </c>
      <c r="C2726" t="str">
        <f t="shared" si="383"/>
        <v>021</v>
      </c>
      <c r="D2726" t="s">
        <v>282</v>
      </c>
      <c r="E2726" t="str">
        <f t="shared" si="387"/>
        <v>06</v>
      </c>
      <c r="F2726" t="str">
        <f>"003"</f>
        <v>003</v>
      </c>
      <c r="G2726" t="str">
        <f>""</f>
        <v/>
      </c>
      <c r="H2726" t="s">
        <v>3</v>
      </c>
      <c r="I2726" t="s">
        <v>1849</v>
      </c>
      <c r="J2726" t="s">
        <v>4995</v>
      </c>
      <c r="K2726" t="str">
        <f>"14001"</f>
        <v>14001</v>
      </c>
    </row>
    <row r="2727" spans="1:11" customFormat="1" x14ac:dyDescent="0.25">
      <c r="A2727" t="str">
        <f t="shared" si="386"/>
        <v>14</v>
      </c>
      <c r="B2727" t="s">
        <v>282</v>
      </c>
      <c r="C2727" t="str">
        <f t="shared" si="383"/>
        <v>021</v>
      </c>
      <c r="D2727" t="s">
        <v>282</v>
      </c>
      <c r="E2727" t="str">
        <f t="shared" si="387"/>
        <v>06</v>
      </c>
      <c r="F2727" t="str">
        <f>"004"</f>
        <v>004</v>
      </c>
      <c r="G2727" t="str">
        <f>""</f>
        <v/>
      </c>
      <c r="H2727" t="s">
        <v>1</v>
      </c>
      <c r="I2727" t="s">
        <v>1849</v>
      </c>
      <c r="J2727" t="s">
        <v>4995</v>
      </c>
      <c r="K2727" t="str">
        <f>"14001"</f>
        <v>14001</v>
      </c>
    </row>
    <row r="2728" spans="1:11" customFormat="1" x14ac:dyDescent="0.25">
      <c r="A2728" t="str">
        <f t="shared" si="386"/>
        <v>14</v>
      </c>
      <c r="B2728" t="s">
        <v>282</v>
      </c>
      <c r="C2728" t="str">
        <f t="shared" si="383"/>
        <v>021</v>
      </c>
      <c r="D2728" t="s">
        <v>282</v>
      </c>
      <c r="E2728" t="str">
        <f t="shared" si="387"/>
        <v>06</v>
      </c>
      <c r="F2728" t="str">
        <f>"004"</f>
        <v>004</v>
      </c>
      <c r="G2728" t="str">
        <f>""</f>
        <v/>
      </c>
      <c r="H2728" t="s">
        <v>0</v>
      </c>
      <c r="I2728" t="s">
        <v>1849</v>
      </c>
      <c r="J2728" t="s">
        <v>4995</v>
      </c>
      <c r="K2728" t="str">
        <f>"14001"</f>
        <v>14001</v>
      </c>
    </row>
    <row r="2729" spans="1:11" customFormat="1" x14ac:dyDescent="0.25">
      <c r="A2729" t="str">
        <f t="shared" si="386"/>
        <v>14</v>
      </c>
      <c r="B2729" t="s">
        <v>282</v>
      </c>
      <c r="C2729" t="str">
        <f t="shared" si="383"/>
        <v>021</v>
      </c>
      <c r="D2729" t="s">
        <v>282</v>
      </c>
      <c r="E2729" t="str">
        <f t="shared" si="387"/>
        <v>06</v>
      </c>
      <c r="F2729" t="str">
        <f>"005"</f>
        <v>005</v>
      </c>
      <c r="G2729" t="str">
        <f>""</f>
        <v/>
      </c>
      <c r="H2729" t="s">
        <v>3</v>
      </c>
      <c r="I2729" t="s">
        <v>1850</v>
      </c>
      <c r="J2729" t="s">
        <v>5036</v>
      </c>
      <c r="K2729" t="str">
        <f>"14005"</f>
        <v>14005</v>
      </c>
    </row>
    <row r="2730" spans="1:11" customFormat="1" x14ac:dyDescent="0.25">
      <c r="A2730" t="str">
        <f t="shared" si="386"/>
        <v>14</v>
      </c>
      <c r="B2730" t="s">
        <v>282</v>
      </c>
      <c r="C2730" t="str">
        <f t="shared" si="383"/>
        <v>021</v>
      </c>
      <c r="D2730" t="s">
        <v>282</v>
      </c>
      <c r="E2730" t="str">
        <f t="shared" si="387"/>
        <v>06</v>
      </c>
      <c r="F2730" t="str">
        <f>"006"</f>
        <v>006</v>
      </c>
      <c r="G2730" t="str">
        <f>""</f>
        <v/>
      </c>
      <c r="H2730" t="s">
        <v>1</v>
      </c>
      <c r="I2730" t="s">
        <v>1851</v>
      </c>
      <c r="J2730" t="s">
        <v>5037</v>
      </c>
      <c r="K2730" t="str">
        <f>"14011"</f>
        <v>14011</v>
      </c>
    </row>
    <row r="2731" spans="1:11" customFormat="1" x14ac:dyDescent="0.25">
      <c r="A2731" t="str">
        <f t="shared" si="386"/>
        <v>14</v>
      </c>
      <c r="B2731" t="s">
        <v>282</v>
      </c>
      <c r="C2731" t="str">
        <f t="shared" si="383"/>
        <v>021</v>
      </c>
      <c r="D2731" t="s">
        <v>282</v>
      </c>
      <c r="E2731" t="str">
        <f t="shared" si="387"/>
        <v>06</v>
      </c>
      <c r="F2731" t="str">
        <f>"006"</f>
        <v>006</v>
      </c>
      <c r="G2731" t="str">
        <f>""</f>
        <v/>
      </c>
      <c r="H2731" t="s">
        <v>0</v>
      </c>
      <c r="I2731" t="s">
        <v>1851</v>
      </c>
      <c r="J2731" t="s">
        <v>5037</v>
      </c>
      <c r="K2731" t="str">
        <f>"14011"</f>
        <v>14011</v>
      </c>
    </row>
    <row r="2732" spans="1:11" customFormat="1" x14ac:dyDescent="0.25">
      <c r="A2732" t="str">
        <f t="shared" si="386"/>
        <v>14</v>
      </c>
      <c r="B2732" t="s">
        <v>282</v>
      </c>
      <c r="C2732" t="str">
        <f t="shared" si="383"/>
        <v>021</v>
      </c>
      <c r="D2732" t="s">
        <v>282</v>
      </c>
      <c r="E2732" t="str">
        <f t="shared" si="387"/>
        <v>06</v>
      </c>
      <c r="F2732" t="str">
        <f>"007"</f>
        <v>007</v>
      </c>
      <c r="G2732" t="str">
        <f>""</f>
        <v/>
      </c>
      <c r="H2732" t="s">
        <v>1</v>
      </c>
      <c r="I2732" t="s">
        <v>1852</v>
      </c>
      <c r="J2732" t="s">
        <v>5038</v>
      </c>
      <c r="K2732" t="str">
        <f>"14005"</f>
        <v>14005</v>
      </c>
    </row>
    <row r="2733" spans="1:11" customFormat="1" x14ac:dyDescent="0.25">
      <c r="A2733" t="str">
        <f t="shared" si="386"/>
        <v>14</v>
      </c>
      <c r="B2733" t="s">
        <v>282</v>
      </c>
      <c r="C2733" t="str">
        <f t="shared" si="383"/>
        <v>021</v>
      </c>
      <c r="D2733" t="s">
        <v>282</v>
      </c>
      <c r="E2733" t="str">
        <f t="shared" si="387"/>
        <v>06</v>
      </c>
      <c r="F2733" t="str">
        <f>"007"</f>
        <v>007</v>
      </c>
      <c r="G2733" t="str">
        <f>""</f>
        <v/>
      </c>
      <c r="H2733" t="s">
        <v>0</v>
      </c>
      <c r="I2733" t="s">
        <v>1852</v>
      </c>
      <c r="J2733" t="s">
        <v>5038</v>
      </c>
      <c r="K2733" t="str">
        <f>"14005"</f>
        <v>14005</v>
      </c>
    </row>
    <row r="2734" spans="1:11" customFormat="1" x14ac:dyDescent="0.25">
      <c r="A2734" t="str">
        <f t="shared" si="386"/>
        <v>14</v>
      </c>
      <c r="B2734" t="s">
        <v>282</v>
      </c>
      <c r="C2734" t="str">
        <f t="shared" si="383"/>
        <v>021</v>
      </c>
      <c r="D2734" t="s">
        <v>282</v>
      </c>
      <c r="E2734" t="str">
        <f t="shared" si="387"/>
        <v>06</v>
      </c>
      <c r="F2734" t="str">
        <f>"008"</f>
        <v>008</v>
      </c>
      <c r="G2734" t="str">
        <f>""</f>
        <v/>
      </c>
      <c r="H2734" t="s">
        <v>1</v>
      </c>
      <c r="I2734" t="s">
        <v>1853</v>
      </c>
      <c r="J2734" t="s">
        <v>5039</v>
      </c>
      <c r="K2734" t="str">
        <f>"14011"</f>
        <v>14011</v>
      </c>
    </row>
    <row r="2735" spans="1:11" customFormat="1" x14ac:dyDescent="0.25">
      <c r="A2735" t="str">
        <f t="shared" si="386"/>
        <v>14</v>
      </c>
      <c r="B2735" t="s">
        <v>282</v>
      </c>
      <c r="C2735" t="str">
        <f t="shared" si="383"/>
        <v>021</v>
      </c>
      <c r="D2735" t="s">
        <v>282</v>
      </c>
      <c r="E2735" t="str">
        <f t="shared" si="387"/>
        <v>06</v>
      </c>
      <c r="F2735" t="str">
        <f>"008"</f>
        <v>008</v>
      </c>
      <c r="G2735" t="str">
        <f>""</f>
        <v/>
      </c>
      <c r="H2735" t="s">
        <v>0</v>
      </c>
      <c r="I2735" t="s">
        <v>1853</v>
      </c>
      <c r="J2735" t="s">
        <v>5039</v>
      </c>
      <c r="K2735" t="str">
        <f>"14011"</f>
        <v>14011</v>
      </c>
    </row>
    <row r="2736" spans="1:11" customFormat="1" x14ac:dyDescent="0.25">
      <c r="A2736" t="str">
        <f t="shared" si="386"/>
        <v>14</v>
      </c>
      <c r="B2736" t="s">
        <v>282</v>
      </c>
      <c r="C2736" t="str">
        <f t="shared" si="383"/>
        <v>021</v>
      </c>
      <c r="D2736" t="s">
        <v>282</v>
      </c>
      <c r="E2736" t="str">
        <f t="shared" si="387"/>
        <v>06</v>
      </c>
      <c r="F2736" t="str">
        <f>"009"</f>
        <v>009</v>
      </c>
      <c r="G2736" t="str">
        <f>""</f>
        <v/>
      </c>
      <c r="H2736" t="s">
        <v>1</v>
      </c>
      <c r="I2736" t="s">
        <v>1851</v>
      </c>
      <c r="J2736" t="s">
        <v>5037</v>
      </c>
      <c r="K2736" t="str">
        <f>"14011"</f>
        <v>14011</v>
      </c>
    </row>
    <row r="2737" spans="1:11" customFormat="1" x14ac:dyDescent="0.25">
      <c r="A2737" t="str">
        <f t="shared" si="386"/>
        <v>14</v>
      </c>
      <c r="B2737" t="s">
        <v>282</v>
      </c>
      <c r="C2737" t="str">
        <f t="shared" si="383"/>
        <v>021</v>
      </c>
      <c r="D2737" t="s">
        <v>282</v>
      </c>
      <c r="E2737" t="str">
        <f t="shared" si="387"/>
        <v>06</v>
      </c>
      <c r="F2737" t="str">
        <f>"009"</f>
        <v>009</v>
      </c>
      <c r="G2737" t="str">
        <f>""</f>
        <v/>
      </c>
      <c r="H2737" t="s">
        <v>0</v>
      </c>
      <c r="I2737" t="s">
        <v>1851</v>
      </c>
      <c r="J2737" t="s">
        <v>5037</v>
      </c>
      <c r="K2737" t="str">
        <f>"14011"</f>
        <v>14011</v>
      </c>
    </row>
    <row r="2738" spans="1:11" customFormat="1" x14ac:dyDescent="0.25">
      <c r="A2738" t="str">
        <f t="shared" si="386"/>
        <v>14</v>
      </c>
      <c r="B2738" t="s">
        <v>282</v>
      </c>
      <c r="C2738" t="str">
        <f t="shared" si="383"/>
        <v>021</v>
      </c>
      <c r="D2738" t="s">
        <v>282</v>
      </c>
      <c r="E2738" t="str">
        <f t="shared" si="387"/>
        <v>06</v>
      </c>
      <c r="F2738" t="str">
        <f>"010"</f>
        <v>010</v>
      </c>
      <c r="G2738" t="str">
        <f>""</f>
        <v/>
      </c>
      <c r="H2738" t="s">
        <v>1</v>
      </c>
      <c r="I2738" t="s">
        <v>1817</v>
      </c>
      <c r="J2738" t="s">
        <v>5004</v>
      </c>
      <c r="K2738" t="str">
        <f>"14006"</f>
        <v>14006</v>
      </c>
    </row>
    <row r="2739" spans="1:11" customFormat="1" x14ac:dyDescent="0.25">
      <c r="A2739" t="str">
        <f t="shared" si="386"/>
        <v>14</v>
      </c>
      <c r="B2739" t="s">
        <v>282</v>
      </c>
      <c r="C2739" t="str">
        <f t="shared" si="383"/>
        <v>021</v>
      </c>
      <c r="D2739" t="s">
        <v>282</v>
      </c>
      <c r="E2739" t="str">
        <f t="shared" si="387"/>
        <v>06</v>
      </c>
      <c r="F2739" t="str">
        <f>"010"</f>
        <v>010</v>
      </c>
      <c r="G2739" t="str">
        <f>""</f>
        <v/>
      </c>
      <c r="H2739" t="s">
        <v>0</v>
      </c>
      <c r="I2739" t="s">
        <v>1817</v>
      </c>
      <c r="J2739" t="s">
        <v>5004</v>
      </c>
      <c r="K2739" t="str">
        <f>"14006"</f>
        <v>14006</v>
      </c>
    </row>
    <row r="2740" spans="1:11" customFormat="1" x14ac:dyDescent="0.25">
      <c r="A2740" t="str">
        <f t="shared" si="386"/>
        <v>14</v>
      </c>
      <c r="B2740" t="s">
        <v>282</v>
      </c>
      <c r="C2740" t="str">
        <f t="shared" si="383"/>
        <v>021</v>
      </c>
      <c r="D2740" t="s">
        <v>282</v>
      </c>
      <c r="E2740" t="str">
        <f t="shared" si="387"/>
        <v>06</v>
      </c>
      <c r="F2740" t="str">
        <f>"011"</f>
        <v>011</v>
      </c>
      <c r="G2740" t="str">
        <f>""</f>
        <v/>
      </c>
      <c r="H2740" t="s">
        <v>3</v>
      </c>
      <c r="I2740" t="s">
        <v>1854</v>
      </c>
      <c r="J2740" t="s">
        <v>5040</v>
      </c>
      <c r="K2740" t="str">
        <f>"14011"</f>
        <v>14011</v>
      </c>
    </row>
    <row r="2741" spans="1:11" customFormat="1" x14ac:dyDescent="0.25">
      <c r="A2741" t="str">
        <f t="shared" si="386"/>
        <v>14</v>
      </c>
      <c r="B2741" t="s">
        <v>282</v>
      </c>
      <c r="C2741" t="str">
        <f t="shared" si="383"/>
        <v>021</v>
      </c>
      <c r="D2741" t="s">
        <v>282</v>
      </c>
      <c r="E2741" t="str">
        <f t="shared" si="387"/>
        <v>06</v>
      </c>
      <c r="F2741" t="str">
        <f>"012"</f>
        <v>012</v>
      </c>
      <c r="G2741" t="str">
        <f>""</f>
        <v/>
      </c>
      <c r="H2741" t="s">
        <v>1</v>
      </c>
      <c r="I2741" t="s">
        <v>1855</v>
      </c>
      <c r="J2741" t="s">
        <v>5041</v>
      </c>
      <c r="K2741" t="str">
        <f>"14006"</f>
        <v>14006</v>
      </c>
    </row>
    <row r="2742" spans="1:11" customFormat="1" x14ac:dyDescent="0.25">
      <c r="A2742" t="str">
        <f t="shared" si="386"/>
        <v>14</v>
      </c>
      <c r="B2742" t="s">
        <v>282</v>
      </c>
      <c r="C2742" t="str">
        <f t="shared" si="383"/>
        <v>021</v>
      </c>
      <c r="D2742" t="s">
        <v>282</v>
      </c>
      <c r="E2742" t="str">
        <f t="shared" si="387"/>
        <v>06</v>
      </c>
      <c r="F2742" t="str">
        <f>"012"</f>
        <v>012</v>
      </c>
      <c r="G2742" t="str">
        <f>""</f>
        <v/>
      </c>
      <c r="H2742" t="s">
        <v>0</v>
      </c>
      <c r="I2742" t="s">
        <v>1855</v>
      </c>
      <c r="J2742" t="s">
        <v>5041</v>
      </c>
      <c r="K2742" t="str">
        <f>"14006"</f>
        <v>14006</v>
      </c>
    </row>
    <row r="2743" spans="1:11" customFormat="1" x14ac:dyDescent="0.25">
      <c r="A2743" t="str">
        <f t="shared" si="386"/>
        <v>14</v>
      </c>
      <c r="B2743" t="s">
        <v>282</v>
      </c>
      <c r="C2743" t="str">
        <f t="shared" si="383"/>
        <v>021</v>
      </c>
      <c r="D2743" t="s">
        <v>282</v>
      </c>
      <c r="E2743" t="str">
        <f t="shared" si="387"/>
        <v>06</v>
      </c>
      <c r="F2743" t="str">
        <f>"013"</f>
        <v>013</v>
      </c>
      <c r="G2743" t="str">
        <f>""</f>
        <v/>
      </c>
      <c r="H2743" t="s">
        <v>3</v>
      </c>
      <c r="I2743" t="s">
        <v>1851</v>
      </c>
      <c r="J2743" t="s">
        <v>5037</v>
      </c>
      <c r="K2743" t="str">
        <f>"14011"</f>
        <v>14011</v>
      </c>
    </row>
    <row r="2744" spans="1:11" customFormat="1" x14ac:dyDescent="0.25">
      <c r="A2744" t="str">
        <f t="shared" si="386"/>
        <v>14</v>
      </c>
      <c r="B2744" t="s">
        <v>282</v>
      </c>
      <c r="C2744" t="str">
        <f t="shared" si="383"/>
        <v>021</v>
      </c>
      <c r="D2744" t="s">
        <v>282</v>
      </c>
      <c r="E2744" t="str">
        <f t="shared" si="387"/>
        <v>06</v>
      </c>
      <c r="F2744" t="str">
        <f>"014"</f>
        <v>014</v>
      </c>
      <c r="G2744" t="str">
        <f>""</f>
        <v/>
      </c>
      <c r="H2744" t="s">
        <v>3</v>
      </c>
      <c r="I2744" t="s">
        <v>1855</v>
      </c>
      <c r="J2744" t="s">
        <v>5041</v>
      </c>
      <c r="K2744" t="str">
        <f>"14006"</f>
        <v>14006</v>
      </c>
    </row>
    <row r="2745" spans="1:11" customFormat="1" x14ac:dyDescent="0.25">
      <c r="A2745" t="str">
        <f t="shared" si="386"/>
        <v>14</v>
      </c>
      <c r="B2745" t="s">
        <v>282</v>
      </c>
      <c r="C2745" t="str">
        <f t="shared" si="383"/>
        <v>021</v>
      </c>
      <c r="D2745" t="s">
        <v>282</v>
      </c>
      <c r="E2745" t="str">
        <f t="shared" si="387"/>
        <v>06</v>
      </c>
      <c r="F2745" t="str">
        <f>"015"</f>
        <v>015</v>
      </c>
      <c r="G2745" t="str">
        <f>""</f>
        <v/>
      </c>
      <c r="H2745" t="s">
        <v>3</v>
      </c>
      <c r="I2745" t="s">
        <v>1848</v>
      </c>
      <c r="J2745" t="s">
        <v>5035</v>
      </c>
      <c r="K2745" t="str">
        <f>"14008"</f>
        <v>14008</v>
      </c>
    </row>
    <row r="2746" spans="1:11" customFormat="1" x14ac:dyDescent="0.25">
      <c r="A2746" t="str">
        <f t="shared" si="386"/>
        <v>14</v>
      </c>
      <c r="B2746" t="s">
        <v>282</v>
      </c>
      <c r="C2746" t="str">
        <f t="shared" ref="C2746:C2809" si="388">"021"</f>
        <v>021</v>
      </c>
      <c r="D2746" t="s">
        <v>282</v>
      </c>
      <c r="E2746" t="str">
        <f t="shared" si="387"/>
        <v>06</v>
      </c>
      <c r="F2746" t="str">
        <f>"016"</f>
        <v>016</v>
      </c>
      <c r="G2746" t="str">
        <f>""</f>
        <v/>
      </c>
      <c r="H2746" t="s">
        <v>3</v>
      </c>
      <c r="I2746" t="s">
        <v>25</v>
      </c>
      <c r="J2746" t="s">
        <v>5034</v>
      </c>
      <c r="K2746" t="str">
        <f>"14008"</f>
        <v>14008</v>
      </c>
    </row>
    <row r="2747" spans="1:11" customFormat="1" x14ac:dyDescent="0.25">
      <c r="A2747" t="str">
        <f t="shared" si="386"/>
        <v>14</v>
      </c>
      <c r="B2747" t="s">
        <v>282</v>
      </c>
      <c r="C2747" t="str">
        <f t="shared" si="388"/>
        <v>021</v>
      </c>
      <c r="D2747" t="s">
        <v>282</v>
      </c>
      <c r="E2747" t="str">
        <f t="shared" si="387"/>
        <v>06</v>
      </c>
      <c r="F2747" t="str">
        <f>"017"</f>
        <v>017</v>
      </c>
      <c r="G2747" t="str">
        <f>""</f>
        <v/>
      </c>
      <c r="H2747" t="s">
        <v>1</v>
      </c>
      <c r="I2747" t="s">
        <v>1856</v>
      </c>
      <c r="J2747" t="s">
        <v>5042</v>
      </c>
      <c r="K2747" t="str">
        <f t="shared" ref="K2747:K2755" si="389">"14011"</f>
        <v>14011</v>
      </c>
    </row>
    <row r="2748" spans="1:11" customFormat="1" x14ac:dyDescent="0.25">
      <c r="A2748" t="str">
        <f t="shared" si="386"/>
        <v>14</v>
      </c>
      <c r="B2748" t="s">
        <v>282</v>
      </c>
      <c r="C2748" t="str">
        <f t="shared" si="388"/>
        <v>021</v>
      </c>
      <c r="D2748" t="s">
        <v>282</v>
      </c>
      <c r="E2748" t="str">
        <f t="shared" si="387"/>
        <v>06</v>
      </c>
      <c r="F2748" t="str">
        <f>"017"</f>
        <v>017</v>
      </c>
      <c r="G2748" t="str">
        <f>""</f>
        <v/>
      </c>
      <c r="H2748" t="s">
        <v>0</v>
      </c>
      <c r="I2748" t="s">
        <v>1856</v>
      </c>
      <c r="J2748" t="s">
        <v>5042</v>
      </c>
      <c r="K2748" t="str">
        <f t="shared" si="389"/>
        <v>14011</v>
      </c>
    </row>
    <row r="2749" spans="1:11" customFormat="1" x14ac:dyDescent="0.25">
      <c r="A2749" t="str">
        <f t="shared" si="386"/>
        <v>14</v>
      </c>
      <c r="B2749" t="s">
        <v>282</v>
      </c>
      <c r="C2749" t="str">
        <f t="shared" si="388"/>
        <v>021</v>
      </c>
      <c r="D2749" t="s">
        <v>282</v>
      </c>
      <c r="E2749" t="str">
        <f t="shared" si="387"/>
        <v>06</v>
      </c>
      <c r="F2749" t="str">
        <f>"018"</f>
        <v>018</v>
      </c>
      <c r="G2749" t="str">
        <f>""</f>
        <v/>
      </c>
      <c r="H2749" t="s">
        <v>1</v>
      </c>
      <c r="I2749" t="s">
        <v>1856</v>
      </c>
      <c r="J2749" t="s">
        <v>5042</v>
      </c>
      <c r="K2749" t="str">
        <f t="shared" si="389"/>
        <v>14011</v>
      </c>
    </row>
    <row r="2750" spans="1:11" customFormat="1" x14ac:dyDescent="0.25">
      <c r="A2750" t="str">
        <f t="shared" si="386"/>
        <v>14</v>
      </c>
      <c r="B2750" t="s">
        <v>282</v>
      </c>
      <c r="C2750" t="str">
        <f t="shared" si="388"/>
        <v>021</v>
      </c>
      <c r="D2750" t="s">
        <v>282</v>
      </c>
      <c r="E2750" t="str">
        <f t="shared" si="387"/>
        <v>06</v>
      </c>
      <c r="F2750" t="str">
        <f>"018"</f>
        <v>018</v>
      </c>
      <c r="G2750" t="str">
        <f>""</f>
        <v/>
      </c>
      <c r="H2750" t="s">
        <v>0</v>
      </c>
      <c r="I2750" t="s">
        <v>1856</v>
      </c>
      <c r="J2750" t="s">
        <v>5042</v>
      </c>
      <c r="K2750" t="str">
        <f t="shared" si="389"/>
        <v>14011</v>
      </c>
    </row>
    <row r="2751" spans="1:11" customFormat="1" x14ac:dyDescent="0.25">
      <c r="A2751" t="str">
        <f t="shared" si="386"/>
        <v>14</v>
      </c>
      <c r="B2751" t="s">
        <v>282</v>
      </c>
      <c r="C2751" t="str">
        <f t="shared" si="388"/>
        <v>021</v>
      </c>
      <c r="D2751" t="s">
        <v>282</v>
      </c>
      <c r="E2751" t="str">
        <f t="shared" si="387"/>
        <v>06</v>
      </c>
      <c r="F2751" t="str">
        <f>"019"</f>
        <v>019</v>
      </c>
      <c r="G2751" t="str">
        <f>""</f>
        <v/>
      </c>
      <c r="H2751" t="s">
        <v>1</v>
      </c>
      <c r="I2751" t="s">
        <v>1857</v>
      </c>
      <c r="J2751" t="s">
        <v>5043</v>
      </c>
      <c r="K2751" t="str">
        <f t="shared" si="389"/>
        <v>14011</v>
      </c>
    </row>
    <row r="2752" spans="1:11" customFormat="1" x14ac:dyDescent="0.25">
      <c r="A2752" t="str">
        <f t="shared" si="386"/>
        <v>14</v>
      </c>
      <c r="B2752" t="s">
        <v>282</v>
      </c>
      <c r="C2752" t="str">
        <f t="shared" si="388"/>
        <v>021</v>
      </c>
      <c r="D2752" t="s">
        <v>282</v>
      </c>
      <c r="E2752" t="str">
        <f t="shared" si="387"/>
        <v>06</v>
      </c>
      <c r="F2752" t="str">
        <f>"019"</f>
        <v>019</v>
      </c>
      <c r="G2752" t="str">
        <f>""</f>
        <v/>
      </c>
      <c r="H2752" t="s">
        <v>0</v>
      </c>
      <c r="I2752" t="s">
        <v>1857</v>
      </c>
      <c r="J2752" t="s">
        <v>5043</v>
      </c>
      <c r="K2752" t="str">
        <f t="shared" si="389"/>
        <v>14011</v>
      </c>
    </row>
    <row r="2753" spans="1:11" customFormat="1" x14ac:dyDescent="0.25">
      <c r="A2753" t="str">
        <f t="shared" si="386"/>
        <v>14</v>
      </c>
      <c r="B2753" t="s">
        <v>282</v>
      </c>
      <c r="C2753" t="str">
        <f t="shared" si="388"/>
        <v>021</v>
      </c>
      <c r="D2753" t="s">
        <v>282</v>
      </c>
      <c r="E2753" t="str">
        <f t="shared" si="387"/>
        <v>06</v>
      </c>
      <c r="F2753" t="str">
        <f>"020"</f>
        <v>020</v>
      </c>
      <c r="G2753" t="str">
        <f>""</f>
        <v/>
      </c>
      <c r="H2753" t="s">
        <v>3</v>
      </c>
      <c r="I2753" t="s">
        <v>1857</v>
      </c>
      <c r="J2753" t="s">
        <v>5043</v>
      </c>
      <c r="K2753" t="str">
        <f t="shared" si="389"/>
        <v>14011</v>
      </c>
    </row>
    <row r="2754" spans="1:11" customFormat="1" x14ac:dyDescent="0.25">
      <c r="A2754" t="str">
        <f t="shared" si="386"/>
        <v>14</v>
      </c>
      <c r="B2754" t="s">
        <v>282</v>
      </c>
      <c r="C2754" t="str">
        <f t="shared" si="388"/>
        <v>021</v>
      </c>
      <c r="D2754" t="s">
        <v>282</v>
      </c>
      <c r="E2754" t="str">
        <f t="shared" si="387"/>
        <v>06</v>
      </c>
      <c r="F2754" t="str">
        <f>"021"</f>
        <v>021</v>
      </c>
      <c r="G2754" t="str">
        <f>""</f>
        <v/>
      </c>
      <c r="H2754" t="s">
        <v>3</v>
      </c>
      <c r="I2754" t="s">
        <v>1858</v>
      </c>
      <c r="J2754" t="s">
        <v>5044</v>
      </c>
      <c r="K2754" t="str">
        <f t="shared" si="389"/>
        <v>14011</v>
      </c>
    </row>
    <row r="2755" spans="1:11" customFormat="1" x14ac:dyDescent="0.25">
      <c r="A2755" t="str">
        <f t="shared" si="386"/>
        <v>14</v>
      </c>
      <c r="B2755" t="s">
        <v>282</v>
      </c>
      <c r="C2755" t="str">
        <f t="shared" si="388"/>
        <v>021</v>
      </c>
      <c r="D2755" t="s">
        <v>282</v>
      </c>
      <c r="E2755" t="str">
        <f t="shared" si="387"/>
        <v>06</v>
      </c>
      <c r="F2755" t="str">
        <f>"022"</f>
        <v>022</v>
      </c>
      <c r="G2755" t="str">
        <f>""</f>
        <v/>
      </c>
      <c r="H2755" t="s">
        <v>3</v>
      </c>
      <c r="I2755" t="s">
        <v>1858</v>
      </c>
      <c r="J2755" t="s">
        <v>5044</v>
      </c>
      <c r="K2755" t="str">
        <f t="shared" si="389"/>
        <v>14011</v>
      </c>
    </row>
    <row r="2756" spans="1:11" customFormat="1" x14ac:dyDescent="0.25">
      <c r="A2756" t="str">
        <f t="shared" si="386"/>
        <v>14</v>
      </c>
      <c r="B2756" t="s">
        <v>282</v>
      </c>
      <c r="C2756" t="str">
        <f t="shared" si="388"/>
        <v>021</v>
      </c>
      <c r="D2756" t="s">
        <v>282</v>
      </c>
      <c r="E2756" t="str">
        <f t="shared" si="387"/>
        <v>06</v>
      </c>
      <c r="F2756" t="str">
        <f>"023"</f>
        <v>023</v>
      </c>
      <c r="G2756" t="str">
        <f>""</f>
        <v/>
      </c>
      <c r="H2756" t="s">
        <v>3</v>
      </c>
      <c r="I2756" t="s">
        <v>74</v>
      </c>
      <c r="J2756" t="s">
        <v>5045</v>
      </c>
      <c r="K2756" t="str">
        <f>"14012"</f>
        <v>14012</v>
      </c>
    </row>
    <row r="2757" spans="1:11" customFormat="1" x14ac:dyDescent="0.25">
      <c r="A2757" t="str">
        <f t="shared" si="386"/>
        <v>14</v>
      </c>
      <c r="B2757" t="s">
        <v>282</v>
      </c>
      <c r="C2757" t="str">
        <f t="shared" si="388"/>
        <v>021</v>
      </c>
      <c r="D2757" t="s">
        <v>282</v>
      </c>
      <c r="E2757" t="str">
        <f t="shared" si="387"/>
        <v>06</v>
      </c>
      <c r="F2757" t="str">
        <f>"024"</f>
        <v>024</v>
      </c>
      <c r="G2757" t="str">
        <f>""</f>
        <v/>
      </c>
      <c r="H2757" t="s">
        <v>1</v>
      </c>
      <c r="I2757" t="s">
        <v>1857</v>
      </c>
      <c r="J2757" t="s">
        <v>5043</v>
      </c>
      <c r="K2757" t="str">
        <f>"14011"</f>
        <v>14011</v>
      </c>
    </row>
    <row r="2758" spans="1:11" customFormat="1" x14ac:dyDescent="0.25">
      <c r="A2758" t="str">
        <f t="shared" si="386"/>
        <v>14</v>
      </c>
      <c r="B2758" t="s">
        <v>282</v>
      </c>
      <c r="C2758" t="str">
        <f t="shared" si="388"/>
        <v>021</v>
      </c>
      <c r="D2758" t="s">
        <v>282</v>
      </c>
      <c r="E2758" t="str">
        <f t="shared" si="387"/>
        <v>06</v>
      </c>
      <c r="F2758" t="str">
        <f>"024"</f>
        <v>024</v>
      </c>
      <c r="G2758" t="str">
        <f>""</f>
        <v/>
      </c>
      <c r="H2758" t="s">
        <v>0</v>
      </c>
      <c r="I2758" t="s">
        <v>1857</v>
      </c>
      <c r="J2758" t="s">
        <v>5043</v>
      </c>
      <c r="K2758" t="str">
        <f>"14011"</f>
        <v>14011</v>
      </c>
    </row>
    <row r="2759" spans="1:11" customFormat="1" x14ac:dyDescent="0.25">
      <c r="A2759" t="str">
        <f t="shared" si="386"/>
        <v>14</v>
      </c>
      <c r="B2759" t="s">
        <v>282</v>
      </c>
      <c r="C2759" t="str">
        <f t="shared" si="388"/>
        <v>021</v>
      </c>
      <c r="D2759" t="s">
        <v>282</v>
      </c>
      <c r="E2759" t="str">
        <f t="shared" si="387"/>
        <v>06</v>
      </c>
      <c r="F2759" t="str">
        <f>"025"</f>
        <v>025</v>
      </c>
      <c r="G2759" t="str">
        <f>""</f>
        <v/>
      </c>
      <c r="H2759" t="s">
        <v>3</v>
      </c>
      <c r="I2759" t="s">
        <v>1812</v>
      </c>
      <c r="J2759" t="s">
        <v>4999</v>
      </c>
      <c r="K2759" t="str">
        <f>"14012"</f>
        <v>14012</v>
      </c>
    </row>
    <row r="2760" spans="1:11" customFormat="1" x14ac:dyDescent="0.25">
      <c r="A2760" t="str">
        <f t="shared" si="386"/>
        <v>14</v>
      </c>
      <c r="B2760" t="s">
        <v>282</v>
      </c>
      <c r="C2760" t="str">
        <f t="shared" si="388"/>
        <v>021</v>
      </c>
      <c r="D2760" t="s">
        <v>282</v>
      </c>
      <c r="E2760" t="str">
        <f t="shared" si="387"/>
        <v>06</v>
      </c>
      <c r="F2760" t="str">
        <f>"026"</f>
        <v>026</v>
      </c>
      <c r="G2760" t="str">
        <f>""</f>
        <v/>
      </c>
      <c r="H2760" t="s">
        <v>3</v>
      </c>
      <c r="I2760" t="s">
        <v>1859</v>
      </c>
      <c r="J2760" t="s">
        <v>5046</v>
      </c>
      <c r="K2760" t="str">
        <f>"14005"</f>
        <v>14005</v>
      </c>
    </row>
    <row r="2761" spans="1:11" customFormat="1" x14ac:dyDescent="0.25">
      <c r="A2761" t="str">
        <f t="shared" si="386"/>
        <v>14</v>
      </c>
      <c r="B2761" t="s">
        <v>282</v>
      </c>
      <c r="C2761" t="str">
        <f t="shared" si="388"/>
        <v>021</v>
      </c>
      <c r="D2761" t="s">
        <v>282</v>
      </c>
      <c r="E2761" t="str">
        <f t="shared" si="387"/>
        <v>06</v>
      </c>
      <c r="F2761" t="str">
        <f>"027"</f>
        <v>027</v>
      </c>
      <c r="G2761" t="str">
        <f>""</f>
        <v/>
      </c>
      <c r="H2761" t="s">
        <v>3</v>
      </c>
      <c r="I2761" t="s">
        <v>1850</v>
      </c>
      <c r="J2761" t="s">
        <v>5036</v>
      </c>
      <c r="K2761" t="str">
        <f>"14005"</f>
        <v>14005</v>
      </c>
    </row>
    <row r="2762" spans="1:11" customFormat="1" x14ac:dyDescent="0.25">
      <c r="A2762" t="str">
        <f t="shared" si="386"/>
        <v>14</v>
      </c>
      <c r="B2762" t="s">
        <v>282</v>
      </c>
      <c r="C2762" t="str">
        <f t="shared" si="388"/>
        <v>021</v>
      </c>
      <c r="D2762" t="s">
        <v>282</v>
      </c>
      <c r="E2762" t="str">
        <f t="shared" si="387"/>
        <v>06</v>
      </c>
      <c r="F2762" t="str">
        <f>"028"</f>
        <v>028</v>
      </c>
      <c r="G2762" t="str">
        <f>""</f>
        <v/>
      </c>
      <c r="H2762" t="s">
        <v>3</v>
      </c>
      <c r="I2762" t="s">
        <v>1860</v>
      </c>
      <c r="J2762" t="s">
        <v>5047</v>
      </c>
      <c r="K2762" t="str">
        <f>"14005"</f>
        <v>14005</v>
      </c>
    </row>
    <row r="2763" spans="1:11" customFormat="1" x14ac:dyDescent="0.25">
      <c r="A2763" t="str">
        <f t="shared" si="386"/>
        <v>14</v>
      </c>
      <c r="B2763" t="s">
        <v>282</v>
      </c>
      <c r="C2763" t="str">
        <f t="shared" si="388"/>
        <v>021</v>
      </c>
      <c r="D2763" t="s">
        <v>282</v>
      </c>
      <c r="E2763" t="str">
        <f t="shared" si="387"/>
        <v>06</v>
      </c>
      <c r="F2763" t="str">
        <f>"029"</f>
        <v>029</v>
      </c>
      <c r="G2763" t="str">
        <f>""</f>
        <v/>
      </c>
      <c r="H2763" t="s">
        <v>3</v>
      </c>
      <c r="I2763" t="s">
        <v>1852</v>
      </c>
      <c r="J2763" t="s">
        <v>5038</v>
      </c>
      <c r="K2763" t="str">
        <f>"14005"</f>
        <v>14005</v>
      </c>
    </row>
    <row r="2764" spans="1:11" customFormat="1" x14ac:dyDescent="0.25">
      <c r="A2764" t="str">
        <f t="shared" si="386"/>
        <v>14</v>
      </c>
      <c r="B2764" t="s">
        <v>282</v>
      </c>
      <c r="C2764" t="str">
        <f t="shared" si="388"/>
        <v>021</v>
      </c>
      <c r="D2764" t="s">
        <v>282</v>
      </c>
      <c r="E2764" t="str">
        <f t="shared" si="387"/>
        <v>06</v>
      </c>
      <c r="F2764" t="str">
        <f>"030"</f>
        <v>030</v>
      </c>
      <c r="G2764" t="str">
        <f>""</f>
        <v/>
      </c>
      <c r="H2764" t="s">
        <v>3</v>
      </c>
      <c r="I2764" t="s">
        <v>1852</v>
      </c>
      <c r="J2764" t="s">
        <v>5038</v>
      </c>
      <c r="K2764" t="str">
        <f>"14005"</f>
        <v>14005</v>
      </c>
    </row>
    <row r="2765" spans="1:11" customFormat="1" x14ac:dyDescent="0.25">
      <c r="A2765" t="str">
        <f t="shared" si="386"/>
        <v>14</v>
      </c>
      <c r="B2765" t="s">
        <v>282</v>
      </c>
      <c r="C2765" t="str">
        <f t="shared" si="388"/>
        <v>021</v>
      </c>
      <c r="D2765" t="s">
        <v>282</v>
      </c>
      <c r="E2765" t="str">
        <f t="shared" si="387"/>
        <v>06</v>
      </c>
      <c r="F2765" t="str">
        <f>"031"</f>
        <v>031</v>
      </c>
      <c r="G2765" t="str">
        <f>""</f>
        <v/>
      </c>
      <c r="H2765" t="s">
        <v>1</v>
      </c>
      <c r="I2765" t="s">
        <v>74</v>
      </c>
      <c r="J2765" t="s">
        <v>5045</v>
      </c>
      <c r="K2765" t="str">
        <f>"14012"</f>
        <v>14012</v>
      </c>
    </row>
    <row r="2766" spans="1:11" customFormat="1" x14ac:dyDescent="0.25">
      <c r="A2766" t="str">
        <f t="shared" si="386"/>
        <v>14</v>
      </c>
      <c r="B2766" t="s">
        <v>282</v>
      </c>
      <c r="C2766" t="str">
        <f t="shared" si="388"/>
        <v>021</v>
      </c>
      <c r="D2766" t="s">
        <v>282</v>
      </c>
      <c r="E2766" t="str">
        <f t="shared" si="387"/>
        <v>06</v>
      </c>
      <c r="F2766" t="str">
        <f>"031"</f>
        <v>031</v>
      </c>
      <c r="G2766" t="str">
        <f>""</f>
        <v/>
      </c>
      <c r="H2766" t="s">
        <v>0</v>
      </c>
      <c r="I2766" t="s">
        <v>74</v>
      </c>
      <c r="J2766" t="s">
        <v>5045</v>
      </c>
      <c r="K2766" t="str">
        <f>"14012"</f>
        <v>14012</v>
      </c>
    </row>
    <row r="2767" spans="1:11" customFormat="1" x14ac:dyDescent="0.25">
      <c r="A2767" t="str">
        <f t="shared" si="386"/>
        <v>14</v>
      </c>
      <c r="B2767" t="s">
        <v>282</v>
      </c>
      <c r="C2767" t="str">
        <f t="shared" si="388"/>
        <v>021</v>
      </c>
      <c r="D2767" t="s">
        <v>282</v>
      </c>
      <c r="E2767" t="str">
        <f t="shared" si="387"/>
        <v>06</v>
      </c>
      <c r="F2767" t="str">
        <f>"032"</f>
        <v>032</v>
      </c>
      <c r="G2767" t="str">
        <f>""</f>
        <v/>
      </c>
      <c r="H2767" t="s">
        <v>1</v>
      </c>
      <c r="I2767" t="s">
        <v>1850</v>
      </c>
      <c r="J2767" t="s">
        <v>5036</v>
      </c>
      <c r="K2767" t="str">
        <f>"14005"</f>
        <v>14005</v>
      </c>
    </row>
    <row r="2768" spans="1:11" customFormat="1" x14ac:dyDescent="0.25">
      <c r="A2768" t="str">
        <f t="shared" si="386"/>
        <v>14</v>
      </c>
      <c r="B2768" t="s">
        <v>282</v>
      </c>
      <c r="C2768" t="str">
        <f t="shared" si="388"/>
        <v>021</v>
      </c>
      <c r="D2768" t="s">
        <v>282</v>
      </c>
      <c r="E2768" t="str">
        <f t="shared" si="387"/>
        <v>06</v>
      </c>
      <c r="F2768" t="str">
        <f>"032"</f>
        <v>032</v>
      </c>
      <c r="G2768" t="str">
        <f>""</f>
        <v/>
      </c>
      <c r="H2768" t="s">
        <v>0</v>
      </c>
      <c r="I2768" t="s">
        <v>1850</v>
      </c>
      <c r="J2768" t="s">
        <v>5036</v>
      </c>
      <c r="K2768" t="str">
        <f>"14005"</f>
        <v>14005</v>
      </c>
    </row>
    <row r="2769" spans="1:11" customFormat="1" x14ac:dyDescent="0.25">
      <c r="A2769" t="str">
        <f t="shared" si="386"/>
        <v>14</v>
      </c>
      <c r="B2769" t="s">
        <v>282</v>
      </c>
      <c r="C2769" t="str">
        <f t="shared" si="388"/>
        <v>021</v>
      </c>
      <c r="D2769" t="s">
        <v>282</v>
      </c>
      <c r="E2769" t="str">
        <f t="shared" si="387"/>
        <v>06</v>
      </c>
      <c r="F2769" t="str">
        <f>"033"</f>
        <v>033</v>
      </c>
      <c r="G2769" t="str">
        <f>""</f>
        <v/>
      </c>
      <c r="H2769" t="s">
        <v>3</v>
      </c>
      <c r="I2769" t="s">
        <v>1853</v>
      </c>
      <c r="J2769" t="s">
        <v>5039</v>
      </c>
      <c r="K2769" t="str">
        <f>"14011"</f>
        <v>14011</v>
      </c>
    </row>
    <row r="2770" spans="1:11" customFormat="1" x14ac:dyDescent="0.25">
      <c r="A2770" t="str">
        <f t="shared" si="386"/>
        <v>14</v>
      </c>
      <c r="B2770" t="s">
        <v>282</v>
      </c>
      <c r="C2770" t="str">
        <f t="shared" si="388"/>
        <v>021</v>
      </c>
      <c r="D2770" t="s">
        <v>282</v>
      </c>
      <c r="E2770" t="str">
        <f t="shared" si="387"/>
        <v>06</v>
      </c>
      <c r="F2770" t="str">
        <f>"034"</f>
        <v>034</v>
      </c>
      <c r="G2770" t="str">
        <f>""</f>
        <v/>
      </c>
      <c r="H2770" t="s">
        <v>1</v>
      </c>
      <c r="I2770" t="s">
        <v>1852</v>
      </c>
      <c r="J2770" t="s">
        <v>5038</v>
      </c>
      <c r="K2770" t="str">
        <f>"14005"</f>
        <v>14005</v>
      </c>
    </row>
    <row r="2771" spans="1:11" customFormat="1" x14ac:dyDescent="0.25">
      <c r="A2771" t="str">
        <f t="shared" si="386"/>
        <v>14</v>
      </c>
      <c r="B2771" t="s">
        <v>282</v>
      </c>
      <c r="C2771" t="str">
        <f t="shared" si="388"/>
        <v>021</v>
      </c>
      <c r="D2771" t="s">
        <v>282</v>
      </c>
      <c r="E2771" t="str">
        <f t="shared" si="387"/>
        <v>06</v>
      </c>
      <c r="F2771" t="str">
        <f>"034"</f>
        <v>034</v>
      </c>
      <c r="G2771" t="str">
        <f>""</f>
        <v/>
      </c>
      <c r="H2771" t="s">
        <v>0</v>
      </c>
      <c r="I2771" t="s">
        <v>1852</v>
      </c>
      <c r="J2771" t="s">
        <v>5038</v>
      </c>
      <c r="K2771" t="str">
        <f>"14005"</f>
        <v>14005</v>
      </c>
    </row>
    <row r="2772" spans="1:11" customFormat="1" x14ac:dyDescent="0.25">
      <c r="A2772" t="str">
        <f t="shared" si="386"/>
        <v>14</v>
      </c>
      <c r="B2772" t="s">
        <v>282</v>
      </c>
      <c r="C2772" t="str">
        <f t="shared" si="388"/>
        <v>021</v>
      </c>
      <c r="D2772" t="s">
        <v>282</v>
      </c>
      <c r="E2772" t="str">
        <f t="shared" si="387"/>
        <v>06</v>
      </c>
      <c r="F2772" t="str">
        <f>"035"</f>
        <v>035</v>
      </c>
      <c r="G2772" t="str">
        <f>""</f>
        <v/>
      </c>
      <c r="H2772" t="s">
        <v>3</v>
      </c>
      <c r="I2772" t="s">
        <v>84</v>
      </c>
      <c r="J2772" t="s">
        <v>5048</v>
      </c>
      <c r="K2772" t="str">
        <f>"14011"</f>
        <v>14011</v>
      </c>
    </row>
    <row r="2773" spans="1:11" customFormat="1" x14ac:dyDescent="0.25">
      <c r="A2773" t="str">
        <f t="shared" si="386"/>
        <v>14</v>
      </c>
      <c r="B2773" t="s">
        <v>282</v>
      </c>
      <c r="C2773" t="str">
        <f t="shared" si="388"/>
        <v>021</v>
      </c>
      <c r="D2773" t="s">
        <v>282</v>
      </c>
      <c r="E2773" t="str">
        <f t="shared" si="387"/>
        <v>06</v>
      </c>
      <c r="F2773" t="str">
        <f>"036"</f>
        <v>036</v>
      </c>
      <c r="G2773" t="str">
        <f>""</f>
        <v/>
      </c>
      <c r="H2773" t="s">
        <v>3</v>
      </c>
      <c r="I2773" t="s">
        <v>74</v>
      </c>
      <c r="J2773" t="s">
        <v>5045</v>
      </c>
      <c r="K2773" t="str">
        <f>"14012"</f>
        <v>14012</v>
      </c>
    </row>
    <row r="2774" spans="1:11" customFormat="1" x14ac:dyDescent="0.25">
      <c r="A2774" t="str">
        <f t="shared" si="386"/>
        <v>14</v>
      </c>
      <c r="B2774" t="s">
        <v>282</v>
      </c>
      <c r="C2774" t="str">
        <f t="shared" si="388"/>
        <v>021</v>
      </c>
      <c r="D2774" t="s">
        <v>282</v>
      </c>
      <c r="E2774" t="str">
        <f t="shared" si="387"/>
        <v>06</v>
      </c>
      <c r="F2774" t="str">
        <f>"037"</f>
        <v>037</v>
      </c>
      <c r="G2774" t="str">
        <f>""</f>
        <v/>
      </c>
      <c r="H2774" t="s">
        <v>3</v>
      </c>
      <c r="I2774" t="s">
        <v>1859</v>
      </c>
      <c r="J2774" t="s">
        <v>5046</v>
      </c>
      <c r="K2774" t="str">
        <f>"14005"</f>
        <v>14005</v>
      </c>
    </row>
    <row r="2775" spans="1:11" customFormat="1" x14ac:dyDescent="0.25">
      <c r="A2775" t="str">
        <f t="shared" si="386"/>
        <v>14</v>
      </c>
      <c r="B2775" t="s">
        <v>282</v>
      </c>
      <c r="C2775" t="str">
        <f t="shared" si="388"/>
        <v>021</v>
      </c>
      <c r="D2775" t="s">
        <v>282</v>
      </c>
      <c r="E2775" t="str">
        <f t="shared" si="387"/>
        <v>06</v>
      </c>
      <c r="F2775" t="str">
        <f>"038"</f>
        <v>038</v>
      </c>
      <c r="G2775" t="str">
        <f>""</f>
        <v/>
      </c>
      <c r="H2775" t="s">
        <v>1</v>
      </c>
      <c r="I2775" t="s">
        <v>84</v>
      </c>
      <c r="J2775" t="s">
        <v>5048</v>
      </c>
      <c r="K2775" t="str">
        <f>"14011"</f>
        <v>14011</v>
      </c>
    </row>
    <row r="2776" spans="1:11" customFormat="1" x14ac:dyDescent="0.25">
      <c r="A2776" t="str">
        <f t="shared" si="386"/>
        <v>14</v>
      </c>
      <c r="B2776" t="s">
        <v>282</v>
      </c>
      <c r="C2776" t="str">
        <f t="shared" si="388"/>
        <v>021</v>
      </c>
      <c r="D2776" t="s">
        <v>282</v>
      </c>
      <c r="E2776" t="str">
        <f t="shared" si="387"/>
        <v>06</v>
      </c>
      <c r="F2776" t="str">
        <f>"038"</f>
        <v>038</v>
      </c>
      <c r="G2776" t="str">
        <f>""</f>
        <v/>
      </c>
      <c r="H2776" t="s">
        <v>0</v>
      </c>
      <c r="I2776" t="s">
        <v>84</v>
      </c>
      <c r="J2776" t="s">
        <v>5048</v>
      </c>
      <c r="K2776" t="str">
        <f>"14011"</f>
        <v>14011</v>
      </c>
    </row>
    <row r="2777" spans="1:11" customFormat="1" x14ac:dyDescent="0.25">
      <c r="A2777" t="str">
        <f t="shared" si="386"/>
        <v>14</v>
      </c>
      <c r="B2777" t="s">
        <v>282</v>
      </c>
      <c r="C2777" t="str">
        <f t="shared" si="388"/>
        <v>021</v>
      </c>
      <c r="D2777" t="s">
        <v>282</v>
      </c>
      <c r="E2777" t="str">
        <f t="shared" si="387"/>
        <v>06</v>
      </c>
      <c r="F2777" t="str">
        <f>"039"</f>
        <v>039</v>
      </c>
      <c r="G2777" t="str">
        <f>""</f>
        <v/>
      </c>
      <c r="H2777" t="s">
        <v>1</v>
      </c>
      <c r="I2777" t="s">
        <v>1861</v>
      </c>
      <c r="J2777" t="s">
        <v>5044</v>
      </c>
      <c r="K2777" t="str">
        <f>"14011"</f>
        <v>14011</v>
      </c>
    </row>
    <row r="2778" spans="1:11" customFormat="1" x14ac:dyDescent="0.25">
      <c r="A2778" t="str">
        <f t="shared" si="386"/>
        <v>14</v>
      </c>
      <c r="B2778" t="s">
        <v>282</v>
      </c>
      <c r="C2778" t="str">
        <f t="shared" si="388"/>
        <v>021</v>
      </c>
      <c r="D2778" t="s">
        <v>282</v>
      </c>
      <c r="E2778" t="str">
        <f t="shared" si="387"/>
        <v>06</v>
      </c>
      <c r="F2778" t="str">
        <f>"039"</f>
        <v>039</v>
      </c>
      <c r="G2778" t="str">
        <f>""</f>
        <v/>
      </c>
      <c r="H2778" t="s">
        <v>0</v>
      </c>
      <c r="I2778" t="s">
        <v>1861</v>
      </c>
      <c r="J2778" t="s">
        <v>5044</v>
      </c>
      <c r="K2778" t="str">
        <f>"14011"</f>
        <v>14011</v>
      </c>
    </row>
    <row r="2779" spans="1:11" customFormat="1" x14ac:dyDescent="0.25">
      <c r="A2779" t="str">
        <f t="shared" si="386"/>
        <v>14</v>
      </c>
      <c r="B2779" t="s">
        <v>282</v>
      </c>
      <c r="C2779" t="str">
        <f t="shared" si="388"/>
        <v>021</v>
      </c>
      <c r="D2779" t="s">
        <v>282</v>
      </c>
      <c r="E2779" t="str">
        <f t="shared" si="387"/>
        <v>06</v>
      </c>
      <c r="F2779" t="str">
        <f>"040"</f>
        <v>040</v>
      </c>
      <c r="G2779" t="str">
        <f>""</f>
        <v/>
      </c>
      <c r="H2779" t="s">
        <v>1</v>
      </c>
      <c r="I2779" t="s">
        <v>1855</v>
      </c>
      <c r="J2779" t="s">
        <v>5041</v>
      </c>
      <c r="K2779" t="str">
        <f>"14006"</f>
        <v>14006</v>
      </c>
    </row>
    <row r="2780" spans="1:11" customFormat="1" x14ac:dyDescent="0.25">
      <c r="A2780" t="str">
        <f t="shared" si="386"/>
        <v>14</v>
      </c>
      <c r="B2780" t="s">
        <v>282</v>
      </c>
      <c r="C2780" t="str">
        <f t="shared" si="388"/>
        <v>021</v>
      </c>
      <c r="D2780" t="s">
        <v>282</v>
      </c>
      <c r="E2780" t="str">
        <f t="shared" si="387"/>
        <v>06</v>
      </c>
      <c r="F2780" t="str">
        <f>"040"</f>
        <v>040</v>
      </c>
      <c r="G2780" t="str">
        <f>""</f>
        <v/>
      </c>
      <c r="H2780" t="s">
        <v>0</v>
      </c>
      <c r="I2780" t="s">
        <v>1855</v>
      </c>
      <c r="J2780" t="s">
        <v>5041</v>
      </c>
      <c r="K2780" t="str">
        <f>"14006"</f>
        <v>14006</v>
      </c>
    </row>
    <row r="2781" spans="1:11" customFormat="1" x14ac:dyDescent="0.25">
      <c r="A2781" t="str">
        <f t="shared" si="386"/>
        <v>14</v>
      </c>
      <c r="B2781" t="s">
        <v>282</v>
      </c>
      <c r="C2781" t="str">
        <f t="shared" si="388"/>
        <v>021</v>
      </c>
      <c r="D2781" t="s">
        <v>282</v>
      </c>
      <c r="E2781" t="str">
        <f t="shared" si="387"/>
        <v>06</v>
      </c>
      <c r="F2781" t="str">
        <f>"041"</f>
        <v>041</v>
      </c>
      <c r="G2781" t="str">
        <f>""</f>
        <v/>
      </c>
      <c r="H2781" t="s">
        <v>3</v>
      </c>
      <c r="I2781" t="s">
        <v>84</v>
      </c>
      <c r="J2781" t="s">
        <v>5048</v>
      </c>
      <c r="K2781" t="str">
        <f>"14011"</f>
        <v>14011</v>
      </c>
    </row>
    <row r="2782" spans="1:11" customFormat="1" x14ac:dyDescent="0.25">
      <c r="A2782" t="str">
        <f t="shared" si="386"/>
        <v>14</v>
      </c>
      <c r="B2782" t="s">
        <v>282</v>
      </c>
      <c r="C2782" t="str">
        <f t="shared" si="388"/>
        <v>021</v>
      </c>
      <c r="D2782" t="s">
        <v>282</v>
      </c>
      <c r="E2782" t="str">
        <f t="shared" si="387"/>
        <v>06</v>
      </c>
      <c r="F2782" t="str">
        <f>"042"</f>
        <v>042</v>
      </c>
      <c r="G2782" t="str">
        <f>""</f>
        <v/>
      </c>
      <c r="H2782" t="s">
        <v>1</v>
      </c>
      <c r="I2782" t="s">
        <v>74</v>
      </c>
      <c r="J2782" t="s">
        <v>5045</v>
      </c>
      <c r="K2782" t="str">
        <f>"14012"</f>
        <v>14012</v>
      </c>
    </row>
    <row r="2783" spans="1:11" customFormat="1" x14ac:dyDescent="0.25">
      <c r="A2783" t="str">
        <f t="shared" ref="A2783:A2846" si="390">"14"</f>
        <v>14</v>
      </c>
      <c r="B2783" t="s">
        <v>282</v>
      </c>
      <c r="C2783" t="str">
        <f t="shared" si="388"/>
        <v>021</v>
      </c>
      <c r="D2783" t="s">
        <v>282</v>
      </c>
      <c r="E2783" t="str">
        <f t="shared" si="387"/>
        <v>06</v>
      </c>
      <c r="F2783" t="str">
        <f>"042"</f>
        <v>042</v>
      </c>
      <c r="G2783" t="str">
        <f>""</f>
        <v/>
      </c>
      <c r="H2783" t="s">
        <v>0</v>
      </c>
      <c r="I2783" t="s">
        <v>74</v>
      </c>
      <c r="J2783" t="s">
        <v>5045</v>
      </c>
      <c r="K2783" t="str">
        <f>"14012"</f>
        <v>14012</v>
      </c>
    </row>
    <row r="2784" spans="1:11" customFormat="1" x14ac:dyDescent="0.25">
      <c r="A2784" t="str">
        <f t="shared" si="390"/>
        <v>14</v>
      </c>
      <c r="B2784" t="s">
        <v>282</v>
      </c>
      <c r="C2784" t="str">
        <f t="shared" si="388"/>
        <v>021</v>
      </c>
      <c r="D2784" t="s">
        <v>282</v>
      </c>
      <c r="E2784" t="str">
        <f t="shared" si="387"/>
        <v>06</v>
      </c>
      <c r="F2784" t="str">
        <f>"043"</f>
        <v>043</v>
      </c>
      <c r="G2784" t="str">
        <f>""</f>
        <v/>
      </c>
      <c r="H2784" t="s">
        <v>1</v>
      </c>
      <c r="I2784" t="s">
        <v>1858</v>
      </c>
      <c r="J2784" t="s">
        <v>5044</v>
      </c>
      <c r="K2784" t="str">
        <f>"14011"</f>
        <v>14011</v>
      </c>
    </row>
    <row r="2785" spans="1:11" customFormat="1" x14ac:dyDescent="0.25">
      <c r="A2785" t="str">
        <f t="shared" si="390"/>
        <v>14</v>
      </c>
      <c r="B2785" t="s">
        <v>282</v>
      </c>
      <c r="C2785" t="str">
        <f t="shared" si="388"/>
        <v>021</v>
      </c>
      <c r="D2785" t="s">
        <v>282</v>
      </c>
      <c r="E2785" t="str">
        <f t="shared" si="387"/>
        <v>06</v>
      </c>
      <c r="F2785" t="str">
        <f>"043"</f>
        <v>043</v>
      </c>
      <c r="G2785" t="str">
        <f>""</f>
        <v/>
      </c>
      <c r="H2785" t="s">
        <v>0</v>
      </c>
      <c r="I2785" t="s">
        <v>1858</v>
      </c>
      <c r="J2785" t="s">
        <v>5044</v>
      </c>
      <c r="K2785" t="str">
        <f>"14011"</f>
        <v>14011</v>
      </c>
    </row>
    <row r="2786" spans="1:11" customFormat="1" x14ac:dyDescent="0.25">
      <c r="A2786" t="str">
        <f t="shared" si="390"/>
        <v>14</v>
      </c>
      <c r="B2786" t="s">
        <v>282</v>
      </c>
      <c r="C2786" t="str">
        <f t="shared" si="388"/>
        <v>021</v>
      </c>
      <c r="D2786" t="s">
        <v>282</v>
      </c>
      <c r="E2786" t="str">
        <f t="shared" si="387"/>
        <v>06</v>
      </c>
      <c r="F2786" t="str">
        <f>"044"</f>
        <v>044</v>
      </c>
      <c r="G2786" t="str">
        <f>""</f>
        <v/>
      </c>
      <c r="H2786" t="s">
        <v>1</v>
      </c>
      <c r="I2786" t="s">
        <v>1862</v>
      </c>
      <c r="J2786" t="s">
        <v>5049</v>
      </c>
      <c r="K2786" t="str">
        <f>"14011"</f>
        <v>14011</v>
      </c>
    </row>
    <row r="2787" spans="1:11" customFormat="1" x14ac:dyDescent="0.25">
      <c r="A2787" t="str">
        <f t="shared" si="390"/>
        <v>14</v>
      </c>
      <c r="B2787" t="s">
        <v>282</v>
      </c>
      <c r="C2787" t="str">
        <f t="shared" si="388"/>
        <v>021</v>
      </c>
      <c r="D2787" t="s">
        <v>282</v>
      </c>
      <c r="E2787" t="str">
        <f t="shared" si="387"/>
        <v>06</v>
      </c>
      <c r="F2787" t="str">
        <f>"044"</f>
        <v>044</v>
      </c>
      <c r="G2787" t="str">
        <f>""</f>
        <v/>
      </c>
      <c r="H2787" t="s">
        <v>0</v>
      </c>
      <c r="I2787" t="s">
        <v>1862</v>
      </c>
      <c r="J2787" t="s">
        <v>5049</v>
      </c>
      <c r="K2787" t="str">
        <f>"14011"</f>
        <v>14011</v>
      </c>
    </row>
    <row r="2788" spans="1:11" customFormat="1" x14ac:dyDescent="0.25">
      <c r="A2788" t="str">
        <f t="shared" si="390"/>
        <v>14</v>
      </c>
      <c r="B2788" t="s">
        <v>282</v>
      </c>
      <c r="C2788" t="str">
        <f t="shared" si="388"/>
        <v>021</v>
      </c>
      <c r="D2788" t="s">
        <v>282</v>
      </c>
      <c r="E2788" t="str">
        <f t="shared" ref="E2788:E2807" si="391">"06"</f>
        <v>06</v>
      </c>
      <c r="F2788" t="str">
        <f>"045"</f>
        <v>045</v>
      </c>
      <c r="G2788" t="str">
        <f>"01"</f>
        <v>01</v>
      </c>
      <c r="H2788" t="s">
        <v>1</v>
      </c>
      <c r="I2788" t="s">
        <v>1863</v>
      </c>
      <c r="J2788" t="s">
        <v>5050</v>
      </c>
      <c r="K2788" t="str">
        <f>"14005"</f>
        <v>14005</v>
      </c>
    </row>
    <row r="2789" spans="1:11" customFormat="1" x14ac:dyDescent="0.25">
      <c r="A2789" t="str">
        <f t="shared" si="390"/>
        <v>14</v>
      </c>
      <c r="B2789" t="s">
        <v>282</v>
      </c>
      <c r="C2789" t="str">
        <f t="shared" si="388"/>
        <v>021</v>
      </c>
      <c r="D2789" t="s">
        <v>282</v>
      </c>
      <c r="E2789" t="str">
        <f t="shared" si="391"/>
        <v>06</v>
      </c>
      <c r="F2789" t="str">
        <f>"045"</f>
        <v>045</v>
      </c>
      <c r="G2789" t="str">
        <f>"02"</f>
        <v>02</v>
      </c>
      <c r="H2789" t="s">
        <v>0</v>
      </c>
      <c r="I2789" t="s">
        <v>1864</v>
      </c>
      <c r="J2789" t="s">
        <v>5051</v>
      </c>
      <c r="K2789" t="str">
        <f>"14710"</f>
        <v>14710</v>
      </c>
    </row>
    <row r="2790" spans="1:11" customFormat="1" x14ac:dyDescent="0.25">
      <c r="A2790" t="str">
        <f t="shared" si="390"/>
        <v>14</v>
      </c>
      <c r="B2790" t="s">
        <v>282</v>
      </c>
      <c r="C2790" t="str">
        <f t="shared" si="388"/>
        <v>021</v>
      </c>
      <c r="D2790" t="s">
        <v>282</v>
      </c>
      <c r="E2790" t="str">
        <f t="shared" si="391"/>
        <v>06</v>
      </c>
      <c r="F2790" t="str">
        <f>"046"</f>
        <v>046</v>
      </c>
      <c r="G2790" t="str">
        <f>""</f>
        <v/>
      </c>
      <c r="H2790" t="s">
        <v>1</v>
      </c>
      <c r="I2790" t="s">
        <v>1862</v>
      </c>
      <c r="J2790" t="s">
        <v>5049</v>
      </c>
      <c r="K2790" t="str">
        <f>"14011"</f>
        <v>14011</v>
      </c>
    </row>
    <row r="2791" spans="1:11" customFormat="1" x14ac:dyDescent="0.25">
      <c r="A2791" t="str">
        <f t="shared" si="390"/>
        <v>14</v>
      </c>
      <c r="B2791" t="s">
        <v>282</v>
      </c>
      <c r="C2791" t="str">
        <f t="shared" si="388"/>
        <v>021</v>
      </c>
      <c r="D2791" t="s">
        <v>282</v>
      </c>
      <c r="E2791" t="str">
        <f t="shared" si="391"/>
        <v>06</v>
      </c>
      <c r="F2791" t="str">
        <f>"046"</f>
        <v>046</v>
      </c>
      <c r="G2791" t="str">
        <f>""</f>
        <v/>
      </c>
      <c r="H2791" t="s">
        <v>0</v>
      </c>
      <c r="I2791" t="s">
        <v>1862</v>
      </c>
      <c r="J2791" t="s">
        <v>5049</v>
      </c>
      <c r="K2791" t="str">
        <f>"14011"</f>
        <v>14011</v>
      </c>
    </row>
    <row r="2792" spans="1:11" customFormat="1" x14ac:dyDescent="0.25">
      <c r="A2792" t="str">
        <f t="shared" si="390"/>
        <v>14</v>
      </c>
      <c r="B2792" t="s">
        <v>282</v>
      </c>
      <c r="C2792" t="str">
        <f t="shared" si="388"/>
        <v>021</v>
      </c>
      <c r="D2792" t="s">
        <v>282</v>
      </c>
      <c r="E2792" t="str">
        <f t="shared" si="391"/>
        <v>06</v>
      </c>
      <c r="F2792" t="str">
        <f>"047"</f>
        <v>047</v>
      </c>
      <c r="G2792" t="str">
        <f>""</f>
        <v/>
      </c>
      <c r="H2792" t="s">
        <v>1</v>
      </c>
      <c r="I2792" t="s">
        <v>84</v>
      </c>
      <c r="J2792" t="s">
        <v>5048</v>
      </c>
      <c r="K2792" t="str">
        <f>"14011"</f>
        <v>14011</v>
      </c>
    </row>
    <row r="2793" spans="1:11" customFormat="1" x14ac:dyDescent="0.25">
      <c r="A2793" t="str">
        <f t="shared" si="390"/>
        <v>14</v>
      </c>
      <c r="B2793" t="s">
        <v>282</v>
      </c>
      <c r="C2793" t="str">
        <f t="shared" si="388"/>
        <v>021</v>
      </c>
      <c r="D2793" t="s">
        <v>282</v>
      </c>
      <c r="E2793" t="str">
        <f t="shared" si="391"/>
        <v>06</v>
      </c>
      <c r="F2793" t="str">
        <f>"047"</f>
        <v>047</v>
      </c>
      <c r="G2793" t="str">
        <f>""</f>
        <v/>
      </c>
      <c r="H2793" t="s">
        <v>0</v>
      </c>
      <c r="I2793" t="s">
        <v>84</v>
      </c>
      <c r="J2793" t="s">
        <v>5048</v>
      </c>
      <c r="K2793" t="str">
        <f>"14011"</f>
        <v>14011</v>
      </c>
    </row>
    <row r="2794" spans="1:11" customFormat="1" x14ac:dyDescent="0.25">
      <c r="A2794" t="str">
        <f t="shared" si="390"/>
        <v>14</v>
      </c>
      <c r="B2794" t="s">
        <v>282</v>
      </c>
      <c r="C2794" t="str">
        <f t="shared" si="388"/>
        <v>021</v>
      </c>
      <c r="D2794" t="s">
        <v>282</v>
      </c>
      <c r="E2794" t="str">
        <f t="shared" si="391"/>
        <v>06</v>
      </c>
      <c r="F2794" t="str">
        <f>"048"</f>
        <v>048</v>
      </c>
      <c r="G2794" t="str">
        <f>""</f>
        <v/>
      </c>
      <c r="H2794" t="s">
        <v>3</v>
      </c>
      <c r="I2794" t="s">
        <v>1855</v>
      </c>
      <c r="J2794" t="s">
        <v>5041</v>
      </c>
      <c r="K2794" t="str">
        <f>"14006"</f>
        <v>14006</v>
      </c>
    </row>
    <row r="2795" spans="1:11" customFormat="1" x14ac:dyDescent="0.25">
      <c r="A2795" t="str">
        <f t="shared" si="390"/>
        <v>14</v>
      </c>
      <c r="B2795" t="s">
        <v>282</v>
      </c>
      <c r="C2795" t="str">
        <f t="shared" si="388"/>
        <v>021</v>
      </c>
      <c r="D2795" t="s">
        <v>282</v>
      </c>
      <c r="E2795" t="str">
        <f t="shared" si="391"/>
        <v>06</v>
      </c>
      <c r="F2795" t="str">
        <f>"049"</f>
        <v>049</v>
      </c>
      <c r="G2795" t="str">
        <f>""</f>
        <v/>
      </c>
      <c r="H2795" t="s">
        <v>1</v>
      </c>
      <c r="I2795" t="s">
        <v>1862</v>
      </c>
      <c r="J2795" t="s">
        <v>5049</v>
      </c>
      <c r="K2795" t="str">
        <f>"14011"</f>
        <v>14011</v>
      </c>
    </row>
    <row r="2796" spans="1:11" customFormat="1" x14ac:dyDescent="0.25">
      <c r="A2796" t="str">
        <f t="shared" si="390"/>
        <v>14</v>
      </c>
      <c r="B2796" t="s">
        <v>282</v>
      </c>
      <c r="C2796" t="str">
        <f t="shared" si="388"/>
        <v>021</v>
      </c>
      <c r="D2796" t="s">
        <v>282</v>
      </c>
      <c r="E2796" t="str">
        <f t="shared" si="391"/>
        <v>06</v>
      </c>
      <c r="F2796" t="str">
        <f>"049"</f>
        <v>049</v>
      </c>
      <c r="G2796" t="str">
        <f>""</f>
        <v/>
      </c>
      <c r="H2796" t="s">
        <v>0</v>
      </c>
      <c r="I2796" t="s">
        <v>1862</v>
      </c>
      <c r="J2796" t="s">
        <v>5049</v>
      </c>
      <c r="K2796" t="str">
        <f>"14011"</f>
        <v>14011</v>
      </c>
    </row>
    <row r="2797" spans="1:11" customFormat="1" x14ac:dyDescent="0.25">
      <c r="A2797" t="str">
        <f t="shared" si="390"/>
        <v>14</v>
      </c>
      <c r="B2797" t="s">
        <v>282</v>
      </c>
      <c r="C2797" t="str">
        <f t="shared" si="388"/>
        <v>021</v>
      </c>
      <c r="D2797" t="s">
        <v>282</v>
      </c>
      <c r="E2797" t="str">
        <f t="shared" si="391"/>
        <v>06</v>
      </c>
      <c r="F2797" t="str">
        <f>"050"</f>
        <v>050</v>
      </c>
      <c r="G2797" t="str">
        <f>""</f>
        <v/>
      </c>
      <c r="H2797" t="s">
        <v>1</v>
      </c>
      <c r="I2797" t="s">
        <v>1856</v>
      </c>
      <c r="J2797" t="s">
        <v>5042</v>
      </c>
      <c r="K2797" t="str">
        <f>"14011"</f>
        <v>14011</v>
      </c>
    </row>
    <row r="2798" spans="1:11" customFormat="1" x14ac:dyDescent="0.25">
      <c r="A2798" t="str">
        <f t="shared" si="390"/>
        <v>14</v>
      </c>
      <c r="B2798" t="s">
        <v>282</v>
      </c>
      <c r="C2798" t="str">
        <f t="shared" si="388"/>
        <v>021</v>
      </c>
      <c r="D2798" t="s">
        <v>282</v>
      </c>
      <c r="E2798" t="str">
        <f t="shared" si="391"/>
        <v>06</v>
      </c>
      <c r="F2798" t="str">
        <f>"050"</f>
        <v>050</v>
      </c>
      <c r="G2798" t="str">
        <f>""</f>
        <v/>
      </c>
      <c r="H2798" t="s">
        <v>0</v>
      </c>
      <c r="I2798" t="s">
        <v>1856</v>
      </c>
      <c r="J2798" t="s">
        <v>5042</v>
      </c>
      <c r="K2798" t="str">
        <f>"14011"</f>
        <v>14011</v>
      </c>
    </row>
    <row r="2799" spans="1:11" customFormat="1" x14ac:dyDescent="0.25">
      <c r="A2799" t="str">
        <f t="shared" si="390"/>
        <v>14</v>
      </c>
      <c r="B2799" t="s">
        <v>282</v>
      </c>
      <c r="C2799" t="str">
        <f t="shared" si="388"/>
        <v>021</v>
      </c>
      <c r="D2799" t="s">
        <v>282</v>
      </c>
      <c r="E2799" t="str">
        <f t="shared" si="391"/>
        <v>06</v>
      </c>
      <c r="F2799" t="str">
        <f>"051"</f>
        <v>051</v>
      </c>
      <c r="G2799" t="str">
        <f>""</f>
        <v/>
      </c>
      <c r="H2799" t="s">
        <v>3</v>
      </c>
      <c r="I2799" t="s">
        <v>1865</v>
      </c>
      <c r="J2799" t="s">
        <v>5052</v>
      </c>
      <c r="K2799" t="str">
        <f>"14192"</f>
        <v>14192</v>
      </c>
    </row>
    <row r="2800" spans="1:11" customFormat="1" x14ac:dyDescent="0.25">
      <c r="A2800" t="str">
        <f t="shared" si="390"/>
        <v>14</v>
      </c>
      <c r="B2800" t="s">
        <v>282</v>
      </c>
      <c r="C2800" t="str">
        <f t="shared" si="388"/>
        <v>021</v>
      </c>
      <c r="D2800" t="s">
        <v>282</v>
      </c>
      <c r="E2800" t="str">
        <f t="shared" si="391"/>
        <v>06</v>
      </c>
      <c r="F2800" t="str">
        <f>"052"</f>
        <v>052</v>
      </c>
      <c r="G2800" t="str">
        <f>""</f>
        <v/>
      </c>
      <c r="H2800" t="s">
        <v>1</v>
      </c>
      <c r="I2800" t="s">
        <v>74</v>
      </c>
      <c r="J2800" t="s">
        <v>5045</v>
      </c>
      <c r="K2800" t="str">
        <f>"14012"</f>
        <v>14012</v>
      </c>
    </row>
    <row r="2801" spans="1:11" customFormat="1" x14ac:dyDescent="0.25">
      <c r="A2801" t="str">
        <f t="shared" si="390"/>
        <v>14</v>
      </c>
      <c r="B2801" t="s">
        <v>282</v>
      </c>
      <c r="C2801" t="str">
        <f t="shared" si="388"/>
        <v>021</v>
      </c>
      <c r="D2801" t="s">
        <v>282</v>
      </c>
      <c r="E2801" t="str">
        <f t="shared" si="391"/>
        <v>06</v>
      </c>
      <c r="F2801" t="str">
        <f>"052"</f>
        <v>052</v>
      </c>
      <c r="G2801" t="str">
        <f>""</f>
        <v/>
      </c>
      <c r="H2801" t="s">
        <v>0</v>
      </c>
      <c r="I2801" t="s">
        <v>74</v>
      </c>
      <c r="J2801" t="s">
        <v>5045</v>
      </c>
      <c r="K2801" t="str">
        <f>"14012"</f>
        <v>14012</v>
      </c>
    </row>
    <row r="2802" spans="1:11" customFormat="1" x14ac:dyDescent="0.25">
      <c r="A2802" t="str">
        <f t="shared" si="390"/>
        <v>14</v>
      </c>
      <c r="B2802" t="s">
        <v>282</v>
      </c>
      <c r="C2802" t="str">
        <f t="shared" si="388"/>
        <v>021</v>
      </c>
      <c r="D2802" t="s">
        <v>282</v>
      </c>
      <c r="E2802" t="str">
        <f t="shared" si="391"/>
        <v>06</v>
      </c>
      <c r="F2802" t="str">
        <f>"053"</f>
        <v>053</v>
      </c>
      <c r="G2802" t="str">
        <f>""</f>
        <v/>
      </c>
      <c r="H2802" t="s">
        <v>1</v>
      </c>
      <c r="I2802" t="s">
        <v>1863</v>
      </c>
      <c r="J2802" t="s">
        <v>5050</v>
      </c>
      <c r="K2802" t="str">
        <f t="shared" ref="K2802:K2807" si="392">"14005"</f>
        <v>14005</v>
      </c>
    </row>
    <row r="2803" spans="1:11" customFormat="1" x14ac:dyDescent="0.25">
      <c r="A2803" t="str">
        <f t="shared" si="390"/>
        <v>14</v>
      </c>
      <c r="B2803" t="s">
        <v>282</v>
      </c>
      <c r="C2803" t="str">
        <f t="shared" si="388"/>
        <v>021</v>
      </c>
      <c r="D2803" t="s">
        <v>282</v>
      </c>
      <c r="E2803" t="str">
        <f t="shared" si="391"/>
        <v>06</v>
      </c>
      <c r="F2803" t="str">
        <f>"053"</f>
        <v>053</v>
      </c>
      <c r="G2803" t="str">
        <f>""</f>
        <v/>
      </c>
      <c r="H2803" t="s">
        <v>0</v>
      </c>
      <c r="I2803" t="s">
        <v>1863</v>
      </c>
      <c r="J2803" t="s">
        <v>5050</v>
      </c>
      <c r="K2803" t="str">
        <f t="shared" si="392"/>
        <v>14005</v>
      </c>
    </row>
    <row r="2804" spans="1:11" customFormat="1" x14ac:dyDescent="0.25">
      <c r="A2804" t="str">
        <f t="shared" si="390"/>
        <v>14</v>
      </c>
      <c r="B2804" t="s">
        <v>282</v>
      </c>
      <c r="C2804" t="str">
        <f t="shared" si="388"/>
        <v>021</v>
      </c>
      <c r="D2804" t="s">
        <v>282</v>
      </c>
      <c r="E2804" t="str">
        <f t="shared" si="391"/>
        <v>06</v>
      </c>
      <c r="F2804" t="str">
        <f>"054"</f>
        <v>054</v>
      </c>
      <c r="G2804" t="str">
        <f>""</f>
        <v/>
      </c>
      <c r="H2804" t="s">
        <v>1</v>
      </c>
      <c r="I2804" t="s">
        <v>1863</v>
      </c>
      <c r="J2804" t="s">
        <v>5050</v>
      </c>
      <c r="K2804" t="str">
        <f t="shared" si="392"/>
        <v>14005</v>
      </c>
    </row>
    <row r="2805" spans="1:11" customFormat="1" x14ac:dyDescent="0.25">
      <c r="A2805" t="str">
        <f t="shared" si="390"/>
        <v>14</v>
      </c>
      <c r="B2805" t="s">
        <v>282</v>
      </c>
      <c r="C2805" t="str">
        <f t="shared" si="388"/>
        <v>021</v>
      </c>
      <c r="D2805" t="s">
        <v>282</v>
      </c>
      <c r="E2805" t="str">
        <f t="shared" si="391"/>
        <v>06</v>
      </c>
      <c r="F2805" t="str">
        <f>"054"</f>
        <v>054</v>
      </c>
      <c r="G2805" t="str">
        <f>""</f>
        <v/>
      </c>
      <c r="H2805" t="s">
        <v>0</v>
      </c>
      <c r="I2805" t="s">
        <v>1863</v>
      </c>
      <c r="J2805" t="s">
        <v>5050</v>
      </c>
      <c r="K2805" t="str">
        <f t="shared" si="392"/>
        <v>14005</v>
      </c>
    </row>
    <row r="2806" spans="1:11" customFormat="1" x14ac:dyDescent="0.25">
      <c r="A2806" t="str">
        <f t="shared" si="390"/>
        <v>14</v>
      </c>
      <c r="B2806" t="s">
        <v>282</v>
      </c>
      <c r="C2806" t="str">
        <f t="shared" si="388"/>
        <v>021</v>
      </c>
      <c r="D2806" t="s">
        <v>282</v>
      </c>
      <c r="E2806" t="str">
        <f t="shared" si="391"/>
        <v>06</v>
      </c>
      <c r="F2806" t="str">
        <f>"055"</f>
        <v>055</v>
      </c>
      <c r="G2806" t="str">
        <f>""</f>
        <v/>
      </c>
      <c r="H2806" t="s">
        <v>1</v>
      </c>
      <c r="I2806" t="s">
        <v>1863</v>
      </c>
      <c r="J2806" t="s">
        <v>5050</v>
      </c>
      <c r="K2806" t="str">
        <f t="shared" si="392"/>
        <v>14005</v>
      </c>
    </row>
    <row r="2807" spans="1:11" customFormat="1" x14ac:dyDescent="0.25">
      <c r="A2807" t="str">
        <f t="shared" si="390"/>
        <v>14</v>
      </c>
      <c r="B2807" t="s">
        <v>282</v>
      </c>
      <c r="C2807" t="str">
        <f t="shared" si="388"/>
        <v>021</v>
      </c>
      <c r="D2807" t="s">
        <v>282</v>
      </c>
      <c r="E2807" t="str">
        <f t="shared" si="391"/>
        <v>06</v>
      </c>
      <c r="F2807" t="str">
        <f>"055"</f>
        <v>055</v>
      </c>
      <c r="G2807" t="str">
        <f>""</f>
        <v/>
      </c>
      <c r="H2807" t="s">
        <v>0</v>
      </c>
      <c r="I2807" t="s">
        <v>1863</v>
      </c>
      <c r="J2807" t="s">
        <v>5050</v>
      </c>
      <c r="K2807" t="str">
        <f t="shared" si="392"/>
        <v>14005</v>
      </c>
    </row>
    <row r="2808" spans="1:11" customFormat="1" x14ac:dyDescent="0.25">
      <c r="A2808" t="str">
        <f t="shared" si="390"/>
        <v>14</v>
      </c>
      <c r="B2808" t="s">
        <v>282</v>
      </c>
      <c r="C2808" t="str">
        <f t="shared" si="388"/>
        <v>021</v>
      </c>
      <c r="D2808" t="s">
        <v>282</v>
      </c>
      <c r="E2808" t="str">
        <f t="shared" ref="E2808:E2813" si="393">"07"</f>
        <v>07</v>
      </c>
      <c r="F2808" t="str">
        <f>"001"</f>
        <v>001</v>
      </c>
      <c r="G2808" t="str">
        <f>""</f>
        <v/>
      </c>
      <c r="H2808" t="s">
        <v>3</v>
      </c>
      <c r="I2808" t="s">
        <v>25</v>
      </c>
      <c r="J2808" t="s">
        <v>5053</v>
      </c>
      <c r="K2808" t="str">
        <f>"14002"</f>
        <v>14002</v>
      </c>
    </row>
    <row r="2809" spans="1:11" customFormat="1" x14ac:dyDescent="0.25">
      <c r="A2809" t="str">
        <f t="shared" si="390"/>
        <v>14</v>
      </c>
      <c r="B2809" t="s">
        <v>282</v>
      </c>
      <c r="C2809" t="str">
        <f t="shared" si="388"/>
        <v>021</v>
      </c>
      <c r="D2809" t="s">
        <v>282</v>
      </c>
      <c r="E2809" t="str">
        <f t="shared" si="393"/>
        <v>07</v>
      </c>
      <c r="F2809" t="str">
        <f>"002"</f>
        <v>002</v>
      </c>
      <c r="G2809" t="str">
        <f>""</f>
        <v/>
      </c>
      <c r="H2809" t="s">
        <v>3</v>
      </c>
      <c r="I2809" t="s">
        <v>1866</v>
      </c>
      <c r="J2809" t="s">
        <v>5054</v>
      </c>
      <c r="K2809" t="str">
        <f>"14003"</f>
        <v>14003</v>
      </c>
    </row>
    <row r="2810" spans="1:11" customFormat="1" x14ac:dyDescent="0.25">
      <c r="A2810" t="str">
        <f t="shared" si="390"/>
        <v>14</v>
      </c>
      <c r="B2810" t="s">
        <v>282</v>
      </c>
      <c r="C2810" t="str">
        <f t="shared" ref="C2810:C2873" si="394">"021"</f>
        <v>021</v>
      </c>
      <c r="D2810" t="s">
        <v>282</v>
      </c>
      <c r="E2810" t="str">
        <f t="shared" si="393"/>
        <v>07</v>
      </c>
      <c r="F2810" t="str">
        <f>"003"</f>
        <v>003</v>
      </c>
      <c r="G2810" t="str">
        <f>""</f>
        <v/>
      </c>
      <c r="H2810" t="s">
        <v>1</v>
      </c>
      <c r="I2810" t="s">
        <v>1866</v>
      </c>
      <c r="J2810" t="s">
        <v>5054</v>
      </c>
      <c r="K2810" t="str">
        <f>"14003"</f>
        <v>14003</v>
      </c>
    </row>
    <row r="2811" spans="1:11" customFormat="1" x14ac:dyDescent="0.25">
      <c r="A2811" t="str">
        <f t="shared" si="390"/>
        <v>14</v>
      </c>
      <c r="B2811" t="s">
        <v>282</v>
      </c>
      <c r="C2811" t="str">
        <f t="shared" si="394"/>
        <v>021</v>
      </c>
      <c r="D2811" t="s">
        <v>282</v>
      </c>
      <c r="E2811" t="str">
        <f t="shared" si="393"/>
        <v>07</v>
      </c>
      <c r="F2811" t="str">
        <f>"003"</f>
        <v>003</v>
      </c>
      <c r="G2811" t="str">
        <f>""</f>
        <v/>
      </c>
      <c r="H2811" t="s">
        <v>0</v>
      </c>
      <c r="I2811" t="s">
        <v>1866</v>
      </c>
      <c r="J2811" t="s">
        <v>5054</v>
      </c>
      <c r="K2811" t="str">
        <f>"14003"</f>
        <v>14003</v>
      </c>
    </row>
    <row r="2812" spans="1:11" customFormat="1" x14ac:dyDescent="0.25">
      <c r="A2812" t="str">
        <f t="shared" si="390"/>
        <v>14</v>
      </c>
      <c r="B2812" t="s">
        <v>282</v>
      </c>
      <c r="C2812" t="str">
        <f t="shared" si="394"/>
        <v>021</v>
      </c>
      <c r="D2812" t="s">
        <v>282</v>
      </c>
      <c r="E2812" t="str">
        <f t="shared" si="393"/>
        <v>07</v>
      </c>
      <c r="F2812" t="str">
        <f>"004"</f>
        <v>004</v>
      </c>
      <c r="G2812" t="str">
        <f>""</f>
        <v/>
      </c>
      <c r="H2812" t="s">
        <v>3</v>
      </c>
      <c r="I2812" t="s">
        <v>1808</v>
      </c>
      <c r="J2812" t="s">
        <v>4995</v>
      </c>
      <c r="K2812" t="str">
        <f>"14001"</f>
        <v>14001</v>
      </c>
    </row>
    <row r="2813" spans="1:11" customFormat="1" x14ac:dyDescent="0.25">
      <c r="A2813" t="str">
        <f t="shared" si="390"/>
        <v>14</v>
      </c>
      <c r="B2813" t="s">
        <v>282</v>
      </c>
      <c r="C2813" t="str">
        <f t="shared" si="394"/>
        <v>021</v>
      </c>
      <c r="D2813" t="s">
        <v>282</v>
      </c>
      <c r="E2813" t="str">
        <f t="shared" si="393"/>
        <v>07</v>
      </c>
      <c r="F2813" t="str">
        <f>"005"</f>
        <v>005</v>
      </c>
      <c r="G2813" t="str">
        <f>""</f>
        <v/>
      </c>
      <c r="H2813" t="s">
        <v>3</v>
      </c>
      <c r="I2813" t="s">
        <v>25</v>
      </c>
      <c r="J2813" t="s">
        <v>5053</v>
      </c>
      <c r="K2813" t="str">
        <f>"14002"</f>
        <v>14002</v>
      </c>
    </row>
    <row r="2814" spans="1:11" customFormat="1" x14ac:dyDescent="0.25">
      <c r="A2814" t="str">
        <f t="shared" si="390"/>
        <v>14</v>
      </c>
      <c r="B2814" t="s">
        <v>282</v>
      </c>
      <c r="C2814" t="str">
        <f t="shared" si="394"/>
        <v>021</v>
      </c>
      <c r="D2814" t="s">
        <v>282</v>
      </c>
      <c r="E2814" t="str">
        <f>"08"</f>
        <v>08</v>
      </c>
      <c r="F2814" t="str">
        <f>"001"</f>
        <v>001</v>
      </c>
      <c r="G2814" t="str">
        <f>""</f>
        <v/>
      </c>
      <c r="H2814" t="s">
        <v>3</v>
      </c>
      <c r="I2814" t="s">
        <v>1867</v>
      </c>
      <c r="J2814" t="s">
        <v>5055</v>
      </c>
      <c r="K2814" t="str">
        <f>"14002"</f>
        <v>14002</v>
      </c>
    </row>
    <row r="2815" spans="1:11" customFormat="1" x14ac:dyDescent="0.25">
      <c r="A2815" t="str">
        <f t="shared" si="390"/>
        <v>14</v>
      </c>
      <c r="B2815" t="s">
        <v>282</v>
      </c>
      <c r="C2815" t="str">
        <f t="shared" si="394"/>
        <v>021</v>
      </c>
      <c r="D2815" t="s">
        <v>282</v>
      </c>
      <c r="E2815" t="str">
        <f>"08"</f>
        <v>08</v>
      </c>
      <c r="F2815" t="str">
        <f>"002"</f>
        <v>002</v>
      </c>
      <c r="G2815" t="str">
        <f>""</f>
        <v/>
      </c>
      <c r="H2815" t="s">
        <v>3</v>
      </c>
      <c r="I2815" t="s">
        <v>1866</v>
      </c>
      <c r="J2815" t="s">
        <v>5054</v>
      </c>
      <c r="K2815" t="str">
        <f>"14003"</f>
        <v>14003</v>
      </c>
    </row>
    <row r="2816" spans="1:11" customFormat="1" x14ac:dyDescent="0.25">
      <c r="A2816" t="str">
        <f t="shared" si="390"/>
        <v>14</v>
      </c>
      <c r="B2816" t="s">
        <v>282</v>
      </c>
      <c r="C2816" t="str">
        <f t="shared" si="394"/>
        <v>021</v>
      </c>
      <c r="D2816" t="s">
        <v>282</v>
      </c>
      <c r="E2816" t="str">
        <f>"08"</f>
        <v>08</v>
      </c>
      <c r="F2816" t="str">
        <f>"003"</f>
        <v>003</v>
      </c>
      <c r="G2816" t="str">
        <f>""</f>
        <v/>
      </c>
      <c r="H2816" t="s">
        <v>3</v>
      </c>
      <c r="I2816" t="s">
        <v>1867</v>
      </c>
      <c r="J2816" t="s">
        <v>5055</v>
      </c>
      <c r="K2816" t="str">
        <f>"14002"</f>
        <v>14002</v>
      </c>
    </row>
    <row r="2817" spans="1:11" customFormat="1" x14ac:dyDescent="0.25">
      <c r="A2817" t="str">
        <f t="shared" si="390"/>
        <v>14</v>
      </c>
      <c r="B2817" t="s">
        <v>282</v>
      </c>
      <c r="C2817" t="str">
        <f t="shared" si="394"/>
        <v>021</v>
      </c>
      <c r="D2817" t="s">
        <v>282</v>
      </c>
      <c r="E2817" t="str">
        <f>"08"</f>
        <v>08</v>
      </c>
      <c r="F2817" t="str">
        <f>"004"</f>
        <v>004</v>
      </c>
      <c r="G2817" t="str">
        <f>""</f>
        <v/>
      </c>
      <c r="H2817" t="s">
        <v>3</v>
      </c>
      <c r="I2817" t="s">
        <v>1840</v>
      </c>
      <c r="J2817" t="s">
        <v>5025</v>
      </c>
      <c r="K2817" t="str">
        <f>"14002"</f>
        <v>14002</v>
      </c>
    </row>
    <row r="2818" spans="1:11" customFormat="1" x14ac:dyDescent="0.25">
      <c r="A2818" t="str">
        <f t="shared" si="390"/>
        <v>14</v>
      </c>
      <c r="B2818" t="s">
        <v>282</v>
      </c>
      <c r="C2818" t="str">
        <f t="shared" si="394"/>
        <v>021</v>
      </c>
      <c r="D2818" t="s">
        <v>282</v>
      </c>
      <c r="E2818" t="str">
        <f t="shared" ref="E2818:E2867" si="395">"09"</f>
        <v>09</v>
      </c>
      <c r="F2818" t="str">
        <f>"001"</f>
        <v>001</v>
      </c>
      <c r="G2818" t="str">
        <f>""</f>
        <v/>
      </c>
      <c r="H2818" t="s">
        <v>3</v>
      </c>
      <c r="I2818" t="s">
        <v>1868</v>
      </c>
      <c r="J2818" t="s">
        <v>5056</v>
      </c>
      <c r="K2818" t="str">
        <f>"14003"</f>
        <v>14003</v>
      </c>
    </row>
    <row r="2819" spans="1:11" customFormat="1" x14ac:dyDescent="0.25">
      <c r="A2819" t="str">
        <f t="shared" si="390"/>
        <v>14</v>
      </c>
      <c r="B2819" t="s">
        <v>282</v>
      </c>
      <c r="C2819" t="str">
        <f t="shared" si="394"/>
        <v>021</v>
      </c>
      <c r="D2819" t="s">
        <v>282</v>
      </c>
      <c r="E2819" t="str">
        <f t="shared" si="395"/>
        <v>09</v>
      </c>
      <c r="F2819" t="str">
        <f>"002"</f>
        <v>002</v>
      </c>
      <c r="G2819" t="str">
        <f>""</f>
        <v/>
      </c>
      <c r="H2819" t="s">
        <v>1</v>
      </c>
      <c r="I2819" t="s">
        <v>1194</v>
      </c>
      <c r="J2819" t="s">
        <v>5057</v>
      </c>
      <c r="K2819" t="str">
        <f>"14013"</f>
        <v>14013</v>
      </c>
    </row>
    <row r="2820" spans="1:11" customFormat="1" x14ac:dyDescent="0.25">
      <c r="A2820" t="str">
        <f t="shared" si="390"/>
        <v>14</v>
      </c>
      <c r="B2820" t="s">
        <v>282</v>
      </c>
      <c r="C2820" t="str">
        <f t="shared" si="394"/>
        <v>021</v>
      </c>
      <c r="D2820" t="s">
        <v>282</v>
      </c>
      <c r="E2820" t="str">
        <f t="shared" si="395"/>
        <v>09</v>
      </c>
      <c r="F2820" t="str">
        <f>"002"</f>
        <v>002</v>
      </c>
      <c r="G2820" t="str">
        <f>""</f>
        <v/>
      </c>
      <c r="H2820" t="s">
        <v>0</v>
      </c>
      <c r="I2820" t="s">
        <v>1194</v>
      </c>
      <c r="J2820" t="s">
        <v>5057</v>
      </c>
      <c r="K2820" t="str">
        <f>"14013"</f>
        <v>14013</v>
      </c>
    </row>
    <row r="2821" spans="1:11" customFormat="1" x14ac:dyDescent="0.25">
      <c r="A2821" t="str">
        <f t="shared" si="390"/>
        <v>14</v>
      </c>
      <c r="B2821" t="s">
        <v>282</v>
      </c>
      <c r="C2821" t="str">
        <f t="shared" si="394"/>
        <v>021</v>
      </c>
      <c r="D2821" t="s">
        <v>282</v>
      </c>
      <c r="E2821" t="str">
        <f t="shared" si="395"/>
        <v>09</v>
      </c>
      <c r="F2821" t="str">
        <f>"003"</f>
        <v>003</v>
      </c>
      <c r="G2821" t="str">
        <f>""</f>
        <v/>
      </c>
      <c r="H2821" t="s">
        <v>3</v>
      </c>
      <c r="I2821" t="s">
        <v>1025</v>
      </c>
      <c r="J2821" t="s">
        <v>5058</v>
      </c>
      <c r="K2821" t="str">
        <f>"14013"</f>
        <v>14013</v>
      </c>
    </row>
    <row r="2822" spans="1:11" customFormat="1" x14ac:dyDescent="0.25">
      <c r="A2822" t="str">
        <f t="shared" si="390"/>
        <v>14</v>
      </c>
      <c r="B2822" t="s">
        <v>282</v>
      </c>
      <c r="C2822" t="str">
        <f t="shared" si="394"/>
        <v>021</v>
      </c>
      <c r="D2822" t="s">
        <v>282</v>
      </c>
      <c r="E2822" t="str">
        <f t="shared" si="395"/>
        <v>09</v>
      </c>
      <c r="F2822" t="str">
        <f>"004"</f>
        <v>004</v>
      </c>
      <c r="G2822" t="str">
        <f>""</f>
        <v/>
      </c>
      <c r="H2822" t="s">
        <v>3</v>
      </c>
      <c r="I2822" t="s">
        <v>1025</v>
      </c>
      <c r="J2822" t="s">
        <v>5058</v>
      </c>
      <c r="K2822" t="str">
        <f>"14013"</f>
        <v>14013</v>
      </c>
    </row>
    <row r="2823" spans="1:11" customFormat="1" x14ac:dyDescent="0.25">
      <c r="A2823" t="str">
        <f t="shared" si="390"/>
        <v>14</v>
      </c>
      <c r="B2823" t="s">
        <v>282</v>
      </c>
      <c r="C2823" t="str">
        <f t="shared" si="394"/>
        <v>021</v>
      </c>
      <c r="D2823" t="s">
        <v>282</v>
      </c>
      <c r="E2823" t="str">
        <f t="shared" si="395"/>
        <v>09</v>
      </c>
      <c r="F2823" t="str">
        <f>"005"</f>
        <v>005</v>
      </c>
      <c r="G2823" t="str">
        <f>""</f>
        <v/>
      </c>
      <c r="H2823" t="s">
        <v>1</v>
      </c>
      <c r="I2823" t="s">
        <v>1869</v>
      </c>
      <c r="J2823" t="s">
        <v>5059</v>
      </c>
      <c r="K2823" t="str">
        <f>"14004"</f>
        <v>14004</v>
      </c>
    </row>
    <row r="2824" spans="1:11" customFormat="1" x14ac:dyDescent="0.25">
      <c r="A2824" t="str">
        <f t="shared" si="390"/>
        <v>14</v>
      </c>
      <c r="B2824" t="s">
        <v>282</v>
      </c>
      <c r="C2824" t="str">
        <f t="shared" si="394"/>
        <v>021</v>
      </c>
      <c r="D2824" t="s">
        <v>282</v>
      </c>
      <c r="E2824" t="str">
        <f t="shared" si="395"/>
        <v>09</v>
      </c>
      <c r="F2824" t="str">
        <f>"005"</f>
        <v>005</v>
      </c>
      <c r="G2824" t="str">
        <f>""</f>
        <v/>
      </c>
      <c r="H2824" t="s">
        <v>0</v>
      </c>
      <c r="I2824" t="s">
        <v>1869</v>
      </c>
      <c r="J2824" t="s">
        <v>5059</v>
      </c>
      <c r="K2824" t="str">
        <f>"14004"</f>
        <v>14004</v>
      </c>
    </row>
    <row r="2825" spans="1:11" customFormat="1" x14ac:dyDescent="0.25">
      <c r="A2825" t="str">
        <f t="shared" si="390"/>
        <v>14</v>
      </c>
      <c r="B2825" t="s">
        <v>282</v>
      </c>
      <c r="C2825" t="str">
        <f t="shared" si="394"/>
        <v>021</v>
      </c>
      <c r="D2825" t="s">
        <v>282</v>
      </c>
      <c r="E2825" t="str">
        <f t="shared" si="395"/>
        <v>09</v>
      </c>
      <c r="F2825" t="str">
        <f>"006"</f>
        <v>006</v>
      </c>
      <c r="G2825" t="str">
        <f>""</f>
        <v/>
      </c>
      <c r="H2825" t="s">
        <v>3</v>
      </c>
      <c r="I2825" t="s">
        <v>1869</v>
      </c>
      <c r="J2825" t="s">
        <v>5059</v>
      </c>
      <c r="K2825" t="str">
        <f>"14004"</f>
        <v>14004</v>
      </c>
    </row>
    <row r="2826" spans="1:11" customFormat="1" x14ac:dyDescent="0.25">
      <c r="A2826" t="str">
        <f t="shared" si="390"/>
        <v>14</v>
      </c>
      <c r="B2826" t="s">
        <v>282</v>
      </c>
      <c r="C2826" t="str">
        <f t="shared" si="394"/>
        <v>021</v>
      </c>
      <c r="D2826" t="s">
        <v>282</v>
      </c>
      <c r="E2826" t="str">
        <f t="shared" si="395"/>
        <v>09</v>
      </c>
      <c r="F2826" t="str">
        <f>"007"</f>
        <v>007</v>
      </c>
      <c r="G2826" t="str">
        <f>""</f>
        <v/>
      </c>
      <c r="H2826" t="s">
        <v>3</v>
      </c>
      <c r="I2826" t="s">
        <v>1869</v>
      </c>
      <c r="J2826" t="s">
        <v>5059</v>
      </c>
      <c r="K2826" t="str">
        <f>"14004"</f>
        <v>14004</v>
      </c>
    </row>
    <row r="2827" spans="1:11" customFormat="1" x14ac:dyDescent="0.25">
      <c r="A2827" t="str">
        <f t="shared" si="390"/>
        <v>14</v>
      </c>
      <c r="B2827" t="s">
        <v>282</v>
      </c>
      <c r="C2827" t="str">
        <f t="shared" si="394"/>
        <v>021</v>
      </c>
      <c r="D2827" t="s">
        <v>282</v>
      </c>
      <c r="E2827" t="str">
        <f t="shared" si="395"/>
        <v>09</v>
      </c>
      <c r="F2827" t="str">
        <f>"008"</f>
        <v>008</v>
      </c>
      <c r="G2827" t="str">
        <f>""</f>
        <v/>
      </c>
      <c r="H2827" t="s">
        <v>1</v>
      </c>
      <c r="I2827" t="s">
        <v>920</v>
      </c>
      <c r="J2827" t="s">
        <v>4850</v>
      </c>
      <c r="K2827" t="str">
        <f>"14013"</f>
        <v>14013</v>
      </c>
    </row>
    <row r="2828" spans="1:11" customFormat="1" x14ac:dyDescent="0.25">
      <c r="A2828" t="str">
        <f t="shared" si="390"/>
        <v>14</v>
      </c>
      <c r="B2828" t="s">
        <v>282</v>
      </c>
      <c r="C2828" t="str">
        <f t="shared" si="394"/>
        <v>021</v>
      </c>
      <c r="D2828" t="s">
        <v>282</v>
      </c>
      <c r="E2828" t="str">
        <f t="shared" si="395"/>
        <v>09</v>
      </c>
      <c r="F2828" t="str">
        <f>"008"</f>
        <v>008</v>
      </c>
      <c r="G2828" t="str">
        <f>""</f>
        <v/>
      </c>
      <c r="H2828" t="s">
        <v>0</v>
      </c>
      <c r="I2828" t="s">
        <v>920</v>
      </c>
      <c r="J2828" t="s">
        <v>4850</v>
      </c>
      <c r="K2828" t="str">
        <f>"14013"</f>
        <v>14013</v>
      </c>
    </row>
    <row r="2829" spans="1:11" customFormat="1" x14ac:dyDescent="0.25">
      <c r="A2829" t="str">
        <f t="shared" si="390"/>
        <v>14</v>
      </c>
      <c r="B2829" t="s">
        <v>282</v>
      </c>
      <c r="C2829" t="str">
        <f t="shared" si="394"/>
        <v>021</v>
      </c>
      <c r="D2829" t="s">
        <v>282</v>
      </c>
      <c r="E2829" t="str">
        <f t="shared" si="395"/>
        <v>09</v>
      </c>
      <c r="F2829" t="str">
        <f>"009"</f>
        <v>009</v>
      </c>
      <c r="G2829" t="str">
        <f>""</f>
        <v/>
      </c>
      <c r="H2829" t="s">
        <v>1</v>
      </c>
      <c r="I2829" t="s">
        <v>1741</v>
      </c>
      <c r="J2829" t="s">
        <v>5060</v>
      </c>
      <c r="K2829" t="str">
        <f>"14009"</f>
        <v>14009</v>
      </c>
    </row>
    <row r="2830" spans="1:11" customFormat="1" x14ac:dyDescent="0.25">
      <c r="A2830" t="str">
        <f t="shared" si="390"/>
        <v>14</v>
      </c>
      <c r="B2830" t="s">
        <v>282</v>
      </c>
      <c r="C2830" t="str">
        <f t="shared" si="394"/>
        <v>021</v>
      </c>
      <c r="D2830" t="s">
        <v>282</v>
      </c>
      <c r="E2830" t="str">
        <f t="shared" si="395"/>
        <v>09</v>
      </c>
      <c r="F2830" t="str">
        <f>"009"</f>
        <v>009</v>
      </c>
      <c r="G2830" t="str">
        <f>""</f>
        <v/>
      </c>
      <c r="H2830" t="s">
        <v>0</v>
      </c>
      <c r="I2830" t="s">
        <v>1741</v>
      </c>
      <c r="J2830" t="s">
        <v>5060</v>
      </c>
      <c r="K2830" t="str">
        <f>"14009"</f>
        <v>14009</v>
      </c>
    </row>
    <row r="2831" spans="1:11" customFormat="1" x14ac:dyDescent="0.25">
      <c r="A2831" t="str">
        <f t="shared" si="390"/>
        <v>14</v>
      </c>
      <c r="B2831" t="s">
        <v>282</v>
      </c>
      <c r="C2831" t="str">
        <f t="shared" si="394"/>
        <v>021</v>
      </c>
      <c r="D2831" t="s">
        <v>282</v>
      </c>
      <c r="E2831" t="str">
        <f t="shared" si="395"/>
        <v>09</v>
      </c>
      <c r="F2831" t="str">
        <f>"010"</f>
        <v>010</v>
      </c>
      <c r="G2831" t="str">
        <f>""</f>
        <v/>
      </c>
      <c r="H2831" t="s">
        <v>1</v>
      </c>
      <c r="I2831" t="s">
        <v>1870</v>
      </c>
      <c r="J2831" t="s">
        <v>5061</v>
      </c>
      <c r="K2831" t="str">
        <f>"14013"</f>
        <v>14013</v>
      </c>
    </row>
    <row r="2832" spans="1:11" customFormat="1" x14ac:dyDescent="0.25">
      <c r="A2832" t="str">
        <f t="shared" si="390"/>
        <v>14</v>
      </c>
      <c r="B2832" t="s">
        <v>282</v>
      </c>
      <c r="C2832" t="str">
        <f t="shared" si="394"/>
        <v>021</v>
      </c>
      <c r="D2832" t="s">
        <v>282</v>
      </c>
      <c r="E2832" t="str">
        <f t="shared" si="395"/>
        <v>09</v>
      </c>
      <c r="F2832" t="str">
        <f>"010"</f>
        <v>010</v>
      </c>
      <c r="G2832" t="str">
        <f>""</f>
        <v/>
      </c>
      <c r="H2832" t="s">
        <v>0</v>
      </c>
      <c r="I2832" t="s">
        <v>1870</v>
      </c>
      <c r="J2832" t="s">
        <v>5061</v>
      </c>
      <c r="K2832" t="str">
        <f>"14013"</f>
        <v>14013</v>
      </c>
    </row>
    <row r="2833" spans="1:11" customFormat="1" x14ac:dyDescent="0.25">
      <c r="A2833" t="str">
        <f t="shared" si="390"/>
        <v>14</v>
      </c>
      <c r="B2833" t="s">
        <v>282</v>
      </c>
      <c r="C2833" t="str">
        <f t="shared" si="394"/>
        <v>021</v>
      </c>
      <c r="D2833" t="s">
        <v>282</v>
      </c>
      <c r="E2833" t="str">
        <f t="shared" si="395"/>
        <v>09</v>
      </c>
      <c r="F2833" t="str">
        <f>"011"</f>
        <v>011</v>
      </c>
      <c r="G2833" t="str">
        <f>""</f>
        <v/>
      </c>
      <c r="H2833" t="s">
        <v>1</v>
      </c>
      <c r="I2833" t="s">
        <v>1870</v>
      </c>
      <c r="J2833" t="s">
        <v>5061</v>
      </c>
      <c r="K2833" t="str">
        <f>"14013"</f>
        <v>14013</v>
      </c>
    </row>
    <row r="2834" spans="1:11" customFormat="1" x14ac:dyDescent="0.25">
      <c r="A2834" t="str">
        <f t="shared" si="390"/>
        <v>14</v>
      </c>
      <c r="B2834" t="s">
        <v>282</v>
      </c>
      <c r="C2834" t="str">
        <f t="shared" si="394"/>
        <v>021</v>
      </c>
      <c r="D2834" t="s">
        <v>282</v>
      </c>
      <c r="E2834" t="str">
        <f t="shared" si="395"/>
        <v>09</v>
      </c>
      <c r="F2834" t="str">
        <f>"011"</f>
        <v>011</v>
      </c>
      <c r="G2834" t="str">
        <f>""</f>
        <v/>
      </c>
      <c r="H2834" t="s">
        <v>0</v>
      </c>
      <c r="I2834" t="s">
        <v>1870</v>
      </c>
      <c r="J2834" t="s">
        <v>5061</v>
      </c>
      <c r="K2834" t="str">
        <f>"14013"</f>
        <v>14013</v>
      </c>
    </row>
    <row r="2835" spans="1:11" customFormat="1" x14ac:dyDescent="0.25">
      <c r="A2835" t="str">
        <f t="shared" si="390"/>
        <v>14</v>
      </c>
      <c r="B2835" t="s">
        <v>282</v>
      </c>
      <c r="C2835" t="str">
        <f t="shared" si="394"/>
        <v>021</v>
      </c>
      <c r="D2835" t="s">
        <v>282</v>
      </c>
      <c r="E2835" t="str">
        <f t="shared" si="395"/>
        <v>09</v>
      </c>
      <c r="F2835" t="str">
        <f>"012"</f>
        <v>012</v>
      </c>
      <c r="G2835" t="str">
        <f>""</f>
        <v/>
      </c>
      <c r="H2835" t="s">
        <v>3</v>
      </c>
      <c r="I2835" t="s">
        <v>1871</v>
      </c>
      <c r="J2835" t="s">
        <v>5062</v>
      </c>
      <c r="K2835" t="str">
        <f>"14013"</f>
        <v>14013</v>
      </c>
    </row>
    <row r="2836" spans="1:11" customFormat="1" x14ac:dyDescent="0.25">
      <c r="A2836" t="str">
        <f t="shared" si="390"/>
        <v>14</v>
      </c>
      <c r="B2836" t="s">
        <v>282</v>
      </c>
      <c r="C2836" t="str">
        <f t="shared" si="394"/>
        <v>021</v>
      </c>
      <c r="D2836" t="s">
        <v>282</v>
      </c>
      <c r="E2836" t="str">
        <f t="shared" si="395"/>
        <v>09</v>
      </c>
      <c r="F2836" t="str">
        <f>"013"</f>
        <v>013</v>
      </c>
      <c r="G2836" t="str">
        <f>""</f>
        <v/>
      </c>
      <c r="H2836" t="s">
        <v>1</v>
      </c>
      <c r="I2836" t="s">
        <v>1741</v>
      </c>
      <c r="J2836" t="s">
        <v>5060</v>
      </c>
      <c r="K2836" t="str">
        <f>"14009"</f>
        <v>14009</v>
      </c>
    </row>
    <row r="2837" spans="1:11" customFormat="1" x14ac:dyDescent="0.25">
      <c r="A2837" t="str">
        <f t="shared" si="390"/>
        <v>14</v>
      </c>
      <c r="B2837" t="s">
        <v>282</v>
      </c>
      <c r="C2837" t="str">
        <f t="shared" si="394"/>
        <v>021</v>
      </c>
      <c r="D2837" t="s">
        <v>282</v>
      </c>
      <c r="E2837" t="str">
        <f t="shared" si="395"/>
        <v>09</v>
      </c>
      <c r="F2837" t="str">
        <f>"013"</f>
        <v>013</v>
      </c>
      <c r="G2837" t="str">
        <f>""</f>
        <v/>
      </c>
      <c r="H2837" t="s">
        <v>0</v>
      </c>
      <c r="I2837" t="s">
        <v>1741</v>
      </c>
      <c r="J2837" t="s">
        <v>5060</v>
      </c>
      <c r="K2837" t="str">
        <f>"14009"</f>
        <v>14009</v>
      </c>
    </row>
    <row r="2838" spans="1:11" customFormat="1" x14ac:dyDescent="0.25">
      <c r="A2838" t="str">
        <f t="shared" si="390"/>
        <v>14</v>
      </c>
      <c r="B2838" t="s">
        <v>282</v>
      </c>
      <c r="C2838" t="str">
        <f t="shared" si="394"/>
        <v>021</v>
      </c>
      <c r="D2838" t="s">
        <v>282</v>
      </c>
      <c r="E2838" t="str">
        <f t="shared" si="395"/>
        <v>09</v>
      </c>
      <c r="F2838" t="str">
        <f>"014"</f>
        <v>014</v>
      </c>
      <c r="G2838" t="str">
        <f>""</f>
        <v/>
      </c>
      <c r="H2838" t="s">
        <v>1</v>
      </c>
      <c r="I2838" t="s">
        <v>1872</v>
      </c>
      <c r="J2838" t="s">
        <v>5063</v>
      </c>
      <c r="K2838" t="str">
        <f>"14013"</f>
        <v>14013</v>
      </c>
    </row>
    <row r="2839" spans="1:11" customFormat="1" x14ac:dyDescent="0.25">
      <c r="A2839" t="str">
        <f t="shared" si="390"/>
        <v>14</v>
      </c>
      <c r="B2839" t="s">
        <v>282</v>
      </c>
      <c r="C2839" t="str">
        <f t="shared" si="394"/>
        <v>021</v>
      </c>
      <c r="D2839" t="s">
        <v>282</v>
      </c>
      <c r="E2839" t="str">
        <f t="shared" si="395"/>
        <v>09</v>
      </c>
      <c r="F2839" t="str">
        <f>"014"</f>
        <v>014</v>
      </c>
      <c r="G2839" t="str">
        <f>""</f>
        <v/>
      </c>
      <c r="H2839" t="s">
        <v>0</v>
      </c>
      <c r="I2839" t="s">
        <v>1872</v>
      </c>
      <c r="J2839" t="s">
        <v>5063</v>
      </c>
      <c r="K2839" t="str">
        <f>"14013"</f>
        <v>14013</v>
      </c>
    </row>
    <row r="2840" spans="1:11" customFormat="1" x14ac:dyDescent="0.25">
      <c r="A2840" t="str">
        <f t="shared" si="390"/>
        <v>14</v>
      </c>
      <c r="B2840" t="s">
        <v>282</v>
      </c>
      <c r="C2840" t="str">
        <f t="shared" si="394"/>
        <v>021</v>
      </c>
      <c r="D2840" t="s">
        <v>282</v>
      </c>
      <c r="E2840" t="str">
        <f t="shared" si="395"/>
        <v>09</v>
      </c>
      <c r="F2840" t="str">
        <f>"015"</f>
        <v>015</v>
      </c>
      <c r="G2840" t="str">
        <f>""</f>
        <v/>
      </c>
      <c r="H2840" t="s">
        <v>3</v>
      </c>
      <c r="I2840" t="s">
        <v>1741</v>
      </c>
      <c r="J2840" t="s">
        <v>5060</v>
      </c>
      <c r="K2840" t="str">
        <f t="shared" ref="K2840:K2848" si="396">"14009"</f>
        <v>14009</v>
      </c>
    </row>
    <row r="2841" spans="1:11" customFormat="1" x14ac:dyDescent="0.25">
      <c r="A2841" t="str">
        <f t="shared" si="390"/>
        <v>14</v>
      </c>
      <c r="B2841" t="s">
        <v>282</v>
      </c>
      <c r="C2841" t="str">
        <f t="shared" si="394"/>
        <v>021</v>
      </c>
      <c r="D2841" t="s">
        <v>282</v>
      </c>
      <c r="E2841" t="str">
        <f t="shared" si="395"/>
        <v>09</v>
      </c>
      <c r="F2841" t="str">
        <f>"016"</f>
        <v>016</v>
      </c>
      <c r="G2841" t="str">
        <f>""</f>
        <v/>
      </c>
      <c r="H2841" t="s">
        <v>1</v>
      </c>
      <c r="I2841" t="s">
        <v>1873</v>
      </c>
      <c r="J2841" t="s">
        <v>5064</v>
      </c>
      <c r="K2841" t="str">
        <f t="shared" si="396"/>
        <v>14009</v>
      </c>
    </row>
    <row r="2842" spans="1:11" customFormat="1" x14ac:dyDescent="0.25">
      <c r="A2842" t="str">
        <f t="shared" si="390"/>
        <v>14</v>
      </c>
      <c r="B2842" t="s">
        <v>282</v>
      </c>
      <c r="C2842" t="str">
        <f t="shared" si="394"/>
        <v>021</v>
      </c>
      <c r="D2842" t="s">
        <v>282</v>
      </c>
      <c r="E2842" t="str">
        <f t="shared" si="395"/>
        <v>09</v>
      </c>
      <c r="F2842" t="str">
        <f>"016"</f>
        <v>016</v>
      </c>
      <c r="G2842" t="str">
        <f>""</f>
        <v/>
      </c>
      <c r="H2842" t="s">
        <v>0</v>
      </c>
      <c r="I2842" t="s">
        <v>1873</v>
      </c>
      <c r="J2842" t="s">
        <v>5064</v>
      </c>
      <c r="K2842" t="str">
        <f t="shared" si="396"/>
        <v>14009</v>
      </c>
    </row>
    <row r="2843" spans="1:11" customFormat="1" x14ac:dyDescent="0.25">
      <c r="A2843" t="str">
        <f t="shared" si="390"/>
        <v>14</v>
      </c>
      <c r="B2843" t="s">
        <v>282</v>
      </c>
      <c r="C2843" t="str">
        <f t="shared" si="394"/>
        <v>021</v>
      </c>
      <c r="D2843" t="s">
        <v>282</v>
      </c>
      <c r="E2843" t="str">
        <f t="shared" si="395"/>
        <v>09</v>
      </c>
      <c r="F2843" t="str">
        <f>"017"</f>
        <v>017</v>
      </c>
      <c r="G2843" t="str">
        <f>""</f>
        <v/>
      </c>
      <c r="H2843" t="s">
        <v>1</v>
      </c>
      <c r="I2843" t="s">
        <v>1873</v>
      </c>
      <c r="J2843" t="s">
        <v>5064</v>
      </c>
      <c r="K2843" t="str">
        <f t="shared" si="396"/>
        <v>14009</v>
      </c>
    </row>
    <row r="2844" spans="1:11" customFormat="1" x14ac:dyDescent="0.25">
      <c r="A2844" t="str">
        <f t="shared" si="390"/>
        <v>14</v>
      </c>
      <c r="B2844" t="s">
        <v>282</v>
      </c>
      <c r="C2844" t="str">
        <f t="shared" si="394"/>
        <v>021</v>
      </c>
      <c r="D2844" t="s">
        <v>282</v>
      </c>
      <c r="E2844" t="str">
        <f t="shared" si="395"/>
        <v>09</v>
      </c>
      <c r="F2844" t="str">
        <f>"017"</f>
        <v>017</v>
      </c>
      <c r="G2844" t="str">
        <f>""</f>
        <v/>
      </c>
      <c r="H2844" t="s">
        <v>0</v>
      </c>
      <c r="I2844" t="s">
        <v>1873</v>
      </c>
      <c r="J2844" t="s">
        <v>5064</v>
      </c>
      <c r="K2844" t="str">
        <f t="shared" si="396"/>
        <v>14009</v>
      </c>
    </row>
    <row r="2845" spans="1:11" customFormat="1" x14ac:dyDescent="0.25">
      <c r="A2845" t="str">
        <f t="shared" si="390"/>
        <v>14</v>
      </c>
      <c r="B2845" t="s">
        <v>282</v>
      </c>
      <c r="C2845" t="str">
        <f t="shared" si="394"/>
        <v>021</v>
      </c>
      <c r="D2845" t="s">
        <v>282</v>
      </c>
      <c r="E2845" t="str">
        <f t="shared" si="395"/>
        <v>09</v>
      </c>
      <c r="F2845" t="str">
        <f>"018"</f>
        <v>018</v>
      </c>
      <c r="G2845" t="str">
        <f>""</f>
        <v/>
      </c>
      <c r="H2845" t="s">
        <v>1</v>
      </c>
      <c r="I2845" t="s">
        <v>1874</v>
      </c>
      <c r="J2845" t="s">
        <v>5065</v>
      </c>
      <c r="K2845" t="str">
        <f t="shared" si="396"/>
        <v>14009</v>
      </c>
    </row>
    <row r="2846" spans="1:11" customFormat="1" x14ac:dyDescent="0.25">
      <c r="A2846" t="str">
        <f t="shared" si="390"/>
        <v>14</v>
      </c>
      <c r="B2846" t="s">
        <v>282</v>
      </c>
      <c r="C2846" t="str">
        <f t="shared" si="394"/>
        <v>021</v>
      </c>
      <c r="D2846" t="s">
        <v>282</v>
      </c>
      <c r="E2846" t="str">
        <f t="shared" si="395"/>
        <v>09</v>
      </c>
      <c r="F2846" t="str">
        <f>"018"</f>
        <v>018</v>
      </c>
      <c r="G2846" t="str">
        <f>""</f>
        <v/>
      </c>
      <c r="H2846" t="s">
        <v>0</v>
      </c>
      <c r="I2846" t="s">
        <v>1874</v>
      </c>
      <c r="J2846" t="s">
        <v>5065</v>
      </c>
      <c r="K2846" t="str">
        <f t="shared" si="396"/>
        <v>14009</v>
      </c>
    </row>
    <row r="2847" spans="1:11" customFormat="1" x14ac:dyDescent="0.25">
      <c r="A2847" t="str">
        <f t="shared" ref="A2847:A2910" si="397">"14"</f>
        <v>14</v>
      </c>
      <c r="B2847" t="s">
        <v>282</v>
      </c>
      <c r="C2847" t="str">
        <f t="shared" si="394"/>
        <v>021</v>
      </c>
      <c r="D2847" t="s">
        <v>282</v>
      </c>
      <c r="E2847" t="str">
        <f t="shared" si="395"/>
        <v>09</v>
      </c>
      <c r="F2847" t="str">
        <f>"021"</f>
        <v>021</v>
      </c>
      <c r="G2847" t="str">
        <f>""</f>
        <v/>
      </c>
      <c r="H2847" t="s">
        <v>1</v>
      </c>
      <c r="I2847" t="s">
        <v>1874</v>
      </c>
      <c r="J2847" t="s">
        <v>5065</v>
      </c>
      <c r="K2847" t="str">
        <f t="shared" si="396"/>
        <v>14009</v>
      </c>
    </row>
    <row r="2848" spans="1:11" customFormat="1" x14ac:dyDescent="0.25">
      <c r="A2848" t="str">
        <f t="shared" si="397"/>
        <v>14</v>
      </c>
      <c r="B2848" t="s">
        <v>282</v>
      </c>
      <c r="C2848" t="str">
        <f t="shared" si="394"/>
        <v>021</v>
      </c>
      <c r="D2848" t="s">
        <v>282</v>
      </c>
      <c r="E2848" t="str">
        <f t="shared" si="395"/>
        <v>09</v>
      </c>
      <c r="F2848" t="str">
        <f>"021"</f>
        <v>021</v>
      </c>
      <c r="G2848" t="str">
        <f>""</f>
        <v/>
      </c>
      <c r="H2848" t="s">
        <v>0</v>
      </c>
      <c r="I2848" t="s">
        <v>1874</v>
      </c>
      <c r="J2848" t="s">
        <v>5065</v>
      </c>
      <c r="K2848" t="str">
        <f t="shared" si="396"/>
        <v>14009</v>
      </c>
    </row>
    <row r="2849" spans="1:11" customFormat="1" x14ac:dyDescent="0.25">
      <c r="A2849" t="str">
        <f t="shared" si="397"/>
        <v>14</v>
      </c>
      <c r="B2849" t="s">
        <v>282</v>
      </c>
      <c r="C2849" t="str">
        <f t="shared" si="394"/>
        <v>021</v>
      </c>
      <c r="D2849" t="s">
        <v>282</v>
      </c>
      <c r="E2849" t="str">
        <f t="shared" si="395"/>
        <v>09</v>
      </c>
      <c r="F2849" t="str">
        <f>"022"</f>
        <v>022</v>
      </c>
      <c r="G2849" t="str">
        <f>""</f>
        <v/>
      </c>
      <c r="H2849" t="s">
        <v>3</v>
      </c>
      <c r="I2849" t="s">
        <v>1871</v>
      </c>
      <c r="J2849" t="s">
        <v>5062</v>
      </c>
      <c r="K2849" t="str">
        <f>"14013"</f>
        <v>14013</v>
      </c>
    </row>
    <row r="2850" spans="1:11" customFormat="1" x14ac:dyDescent="0.25">
      <c r="A2850" t="str">
        <f t="shared" si="397"/>
        <v>14</v>
      </c>
      <c r="B2850" t="s">
        <v>282</v>
      </c>
      <c r="C2850" t="str">
        <f t="shared" si="394"/>
        <v>021</v>
      </c>
      <c r="D2850" t="s">
        <v>282</v>
      </c>
      <c r="E2850" t="str">
        <f t="shared" si="395"/>
        <v>09</v>
      </c>
      <c r="F2850" t="str">
        <f>"023"</f>
        <v>023</v>
      </c>
      <c r="G2850" t="str">
        <f>""</f>
        <v/>
      </c>
      <c r="H2850" t="s">
        <v>1</v>
      </c>
      <c r="I2850" t="s">
        <v>1741</v>
      </c>
      <c r="J2850" t="s">
        <v>5060</v>
      </c>
      <c r="K2850" t="str">
        <f>"14009"</f>
        <v>14009</v>
      </c>
    </row>
    <row r="2851" spans="1:11" customFormat="1" x14ac:dyDescent="0.25">
      <c r="A2851" t="str">
        <f t="shared" si="397"/>
        <v>14</v>
      </c>
      <c r="B2851" t="s">
        <v>282</v>
      </c>
      <c r="C2851" t="str">
        <f t="shared" si="394"/>
        <v>021</v>
      </c>
      <c r="D2851" t="s">
        <v>282</v>
      </c>
      <c r="E2851" t="str">
        <f t="shared" si="395"/>
        <v>09</v>
      </c>
      <c r="F2851" t="str">
        <f>"023"</f>
        <v>023</v>
      </c>
      <c r="G2851" t="str">
        <f>""</f>
        <v/>
      </c>
      <c r="H2851" t="s">
        <v>0</v>
      </c>
      <c r="I2851" t="s">
        <v>1741</v>
      </c>
      <c r="J2851" t="s">
        <v>5060</v>
      </c>
      <c r="K2851" t="str">
        <f>"14009"</f>
        <v>14009</v>
      </c>
    </row>
    <row r="2852" spans="1:11" customFormat="1" x14ac:dyDescent="0.25">
      <c r="A2852" t="str">
        <f t="shared" si="397"/>
        <v>14</v>
      </c>
      <c r="B2852" t="s">
        <v>282</v>
      </c>
      <c r="C2852" t="str">
        <f t="shared" si="394"/>
        <v>021</v>
      </c>
      <c r="D2852" t="s">
        <v>282</v>
      </c>
      <c r="E2852" t="str">
        <f t="shared" si="395"/>
        <v>09</v>
      </c>
      <c r="F2852" t="str">
        <f>"024"</f>
        <v>024</v>
      </c>
      <c r="G2852" t="str">
        <f>""</f>
        <v/>
      </c>
      <c r="H2852" t="s">
        <v>1</v>
      </c>
      <c r="I2852" t="s">
        <v>1875</v>
      </c>
      <c r="J2852" t="s">
        <v>5066</v>
      </c>
      <c r="K2852" t="str">
        <f>"14013"</f>
        <v>14013</v>
      </c>
    </row>
    <row r="2853" spans="1:11" customFormat="1" x14ac:dyDescent="0.25">
      <c r="A2853" t="str">
        <f t="shared" si="397"/>
        <v>14</v>
      </c>
      <c r="B2853" t="s">
        <v>282</v>
      </c>
      <c r="C2853" t="str">
        <f t="shared" si="394"/>
        <v>021</v>
      </c>
      <c r="D2853" t="s">
        <v>282</v>
      </c>
      <c r="E2853" t="str">
        <f t="shared" si="395"/>
        <v>09</v>
      </c>
      <c r="F2853" t="str">
        <f>"024"</f>
        <v>024</v>
      </c>
      <c r="G2853" t="str">
        <f>""</f>
        <v/>
      </c>
      <c r="H2853" t="s">
        <v>0</v>
      </c>
      <c r="I2853" t="s">
        <v>1875</v>
      </c>
      <c r="J2853" t="s">
        <v>5066</v>
      </c>
      <c r="K2853" t="str">
        <f>"14013"</f>
        <v>14013</v>
      </c>
    </row>
    <row r="2854" spans="1:11" customFormat="1" x14ac:dyDescent="0.25">
      <c r="A2854" t="str">
        <f t="shared" si="397"/>
        <v>14</v>
      </c>
      <c r="B2854" t="s">
        <v>282</v>
      </c>
      <c r="C2854" t="str">
        <f t="shared" si="394"/>
        <v>021</v>
      </c>
      <c r="D2854" t="s">
        <v>282</v>
      </c>
      <c r="E2854" t="str">
        <f t="shared" si="395"/>
        <v>09</v>
      </c>
      <c r="F2854" t="str">
        <f>"025"</f>
        <v>025</v>
      </c>
      <c r="G2854" t="str">
        <f>""</f>
        <v/>
      </c>
      <c r="H2854" t="s">
        <v>1</v>
      </c>
      <c r="I2854" t="s">
        <v>1741</v>
      </c>
      <c r="J2854" t="s">
        <v>5060</v>
      </c>
      <c r="K2854" t="str">
        <f>"14009"</f>
        <v>14009</v>
      </c>
    </row>
    <row r="2855" spans="1:11" customFormat="1" x14ac:dyDescent="0.25">
      <c r="A2855" t="str">
        <f t="shared" si="397"/>
        <v>14</v>
      </c>
      <c r="B2855" t="s">
        <v>282</v>
      </c>
      <c r="C2855" t="str">
        <f t="shared" si="394"/>
        <v>021</v>
      </c>
      <c r="D2855" t="s">
        <v>282</v>
      </c>
      <c r="E2855" t="str">
        <f t="shared" si="395"/>
        <v>09</v>
      </c>
      <c r="F2855" t="str">
        <f>"025"</f>
        <v>025</v>
      </c>
      <c r="G2855" t="str">
        <f>""</f>
        <v/>
      </c>
      <c r="H2855" t="s">
        <v>0</v>
      </c>
      <c r="I2855" t="s">
        <v>1741</v>
      </c>
      <c r="J2855" t="s">
        <v>5060</v>
      </c>
      <c r="K2855" t="str">
        <f>"14009"</f>
        <v>14009</v>
      </c>
    </row>
    <row r="2856" spans="1:11" customFormat="1" x14ac:dyDescent="0.25">
      <c r="A2856" t="str">
        <f t="shared" si="397"/>
        <v>14</v>
      </c>
      <c r="B2856" t="s">
        <v>282</v>
      </c>
      <c r="C2856" t="str">
        <f t="shared" si="394"/>
        <v>021</v>
      </c>
      <c r="D2856" t="s">
        <v>282</v>
      </c>
      <c r="E2856" t="str">
        <f t="shared" si="395"/>
        <v>09</v>
      </c>
      <c r="F2856" t="str">
        <f>"028"</f>
        <v>028</v>
      </c>
      <c r="G2856" t="str">
        <f>""</f>
        <v/>
      </c>
      <c r="H2856" t="s">
        <v>3</v>
      </c>
      <c r="I2856" t="s">
        <v>920</v>
      </c>
      <c r="J2856" t="s">
        <v>4850</v>
      </c>
      <c r="K2856" t="str">
        <f t="shared" ref="K2856:K2864" si="398">"14013"</f>
        <v>14013</v>
      </c>
    </row>
    <row r="2857" spans="1:11" customFormat="1" x14ac:dyDescent="0.25">
      <c r="A2857" t="str">
        <f t="shared" si="397"/>
        <v>14</v>
      </c>
      <c r="B2857" t="s">
        <v>282</v>
      </c>
      <c r="C2857" t="str">
        <f t="shared" si="394"/>
        <v>021</v>
      </c>
      <c r="D2857" t="s">
        <v>282</v>
      </c>
      <c r="E2857" t="str">
        <f t="shared" si="395"/>
        <v>09</v>
      </c>
      <c r="F2857" t="str">
        <f>"029"</f>
        <v>029</v>
      </c>
      <c r="G2857" t="str">
        <f>""</f>
        <v/>
      </c>
      <c r="H2857" t="s">
        <v>3</v>
      </c>
      <c r="I2857" t="s">
        <v>1875</v>
      </c>
      <c r="J2857" t="s">
        <v>5066</v>
      </c>
      <c r="K2857" t="str">
        <f t="shared" si="398"/>
        <v>14013</v>
      </c>
    </row>
    <row r="2858" spans="1:11" customFormat="1" x14ac:dyDescent="0.25">
      <c r="A2858" t="str">
        <f t="shared" si="397"/>
        <v>14</v>
      </c>
      <c r="B2858" t="s">
        <v>282</v>
      </c>
      <c r="C2858" t="str">
        <f t="shared" si="394"/>
        <v>021</v>
      </c>
      <c r="D2858" t="s">
        <v>282</v>
      </c>
      <c r="E2858" t="str">
        <f t="shared" si="395"/>
        <v>09</v>
      </c>
      <c r="F2858" t="str">
        <f>"030"</f>
        <v>030</v>
      </c>
      <c r="G2858" t="str">
        <f>""</f>
        <v/>
      </c>
      <c r="H2858" t="s">
        <v>3</v>
      </c>
      <c r="I2858" t="s">
        <v>1194</v>
      </c>
      <c r="J2858" t="s">
        <v>5057</v>
      </c>
      <c r="K2858" t="str">
        <f t="shared" si="398"/>
        <v>14013</v>
      </c>
    </row>
    <row r="2859" spans="1:11" customFormat="1" x14ac:dyDescent="0.25">
      <c r="A2859" t="str">
        <f t="shared" si="397"/>
        <v>14</v>
      </c>
      <c r="B2859" t="s">
        <v>282</v>
      </c>
      <c r="C2859" t="str">
        <f t="shared" si="394"/>
        <v>021</v>
      </c>
      <c r="D2859" t="s">
        <v>282</v>
      </c>
      <c r="E2859" t="str">
        <f t="shared" si="395"/>
        <v>09</v>
      </c>
      <c r="F2859" t="str">
        <f>"031"</f>
        <v>031</v>
      </c>
      <c r="G2859" t="str">
        <f>""</f>
        <v/>
      </c>
      <c r="H2859" t="s">
        <v>3</v>
      </c>
      <c r="I2859" t="s">
        <v>1871</v>
      </c>
      <c r="J2859" t="s">
        <v>5062</v>
      </c>
      <c r="K2859" t="str">
        <f t="shared" si="398"/>
        <v>14013</v>
      </c>
    </row>
    <row r="2860" spans="1:11" customFormat="1" x14ac:dyDescent="0.25">
      <c r="A2860" t="str">
        <f t="shared" si="397"/>
        <v>14</v>
      </c>
      <c r="B2860" t="s">
        <v>282</v>
      </c>
      <c r="C2860" t="str">
        <f t="shared" si="394"/>
        <v>021</v>
      </c>
      <c r="D2860" t="s">
        <v>282</v>
      </c>
      <c r="E2860" t="str">
        <f t="shared" si="395"/>
        <v>09</v>
      </c>
      <c r="F2860" t="str">
        <f>"032"</f>
        <v>032</v>
      </c>
      <c r="G2860" t="str">
        <f>""</f>
        <v/>
      </c>
      <c r="H2860" t="s">
        <v>3</v>
      </c>
      <c r="I2860" t="s">
        <v>1025</v>
      </c>
      <c r="J2860" t="s">
        <v>5058</v>
      </c>
      <c r="K2860" t="str">
        <f t="shared" si="398"/>
        <v>14013</v>
      </c>
    </row>
    <row r="2861" spans="1:11" customFormat="1" x14ac:dyDescent="0.25">
      <c r="A2861" t="str">
        <f t="shared" si="397"/>
        <v>14</v>
      </c>
      <c r="B2861" t="s">
        <v>282</v>
      </c>
      <c r="C2861" t="str">
        <f t="shared" si="394"/>
        <v>021</v>
      </c>
      <c r="D2861" t="s">
        <v>282</v>
      </c>
      <c r="E2861" t="str">
        <f t="shared" si="395"/>
        <v>09</v>
      </c>
      <c r="F2861" t="str">
        <f>"033"</f>
        <v>033</v>
      </c>
      <c r="G2861" t="str">
        <f>""</f>
        <v/>
      </c>
      <c r="H2861" t="s">
        <v>1</v>
      </c>
      <c r="I2861" t="s">
        <v>1194</v>
      </c>
      <c r="J2861" t="s">
        <v>5057</v>
      </c>
      <c r="K2861" t="str">
        <f t="shared" si="398"/>
        <v>14013</v>
      </c>
    </row>
    <row r="2862" spans="1:11" customFormat="1" x14ac:dyDescent="0.25">
      <c r="A2862" t="str">
        <f t="shared" si="397"/>
        <v>14</v>
      </c>
      <c r="B2862" t="s">
        <v>282</v>
      </c>
      <c r="C2862" t="str">
        <f t="shared" si="394"/>
        <v>021</v>
      </c>
      <c r="D2862" t="s">
        <v>282</v>
      </c>
      <c r="E2862" t="str">
        <f t="shared" si="395"/>
        <v>09</v>
      </c>
      <c r="F2862" t="str">
        <f>"033"</f>
        <v>033</v>
      </c>
      <c r="G2862" t="str">
        <f>""</f>
        <v/>
      </c>
      <c r="H2862" t="s">
        <v>0</v>
      </c>
      <c r="I2862" t="s">
        <v>1194</v>
      </c>
      <c r="J2862" t="s">
        <v>5057</v>
      </c>
      <c r="K2862" t="str">
        <f t="shared" si="398"/>
        <v>14013</v>
      </c>
    </row>
    <row r="2863" spans="1:11" customFormat="1" x14ac:dyDescent="0.25">
      <c r="A2863" t="str">
        <f t="shared" si="397"/>
        <v>14</v>
      </c>
      <c r="B2863" t="s">
        <v>282</v>
      </c>
      <c r="C2863" t="str">
        <f t="shared" si="394"/>
        <v>021</v>
      </c>
      <c r="D2863" t="s">
        <v>282</v>
      </c>
      <c r="E2863" t="str">
        <f t="shared" si="395"/>
        <v>09</v>
      </c>
      <c r="F2863" t="str">
        <f>"034"</f>
        <v>034</v>
      </c>
      <c r="G2863" t="str">
        <f>""</f>
        <v/>
      </c>
      <c r="H2863" t="s">
        <v>1</v>
      </c>
      <c r="I2863" t="s">
        <v>1025</v>
      </c>
      <c r="J2863" t="s">
        <v>5058</v>
      </c>
      <c r="K2863" t="str">
        <f t="shared" si="398"/>
        <v>14013</v>
      </c>
    </row>
    <row r="2864" spans="1:11" customFormat="1" x14ac:dyDescent="0.25">
      <c r="A2864" t="str">
        <f t="shared" si="397"/>
        <v>14</v>
      </c>
      <c r="B2864" t="s">
        <v>282</v>
      </c>
      <c r="C2864" t="str">
        <f t="shared" si="394"/>
        <v>021</v>
      </c>
      <c r="D2864" t="s">
        <v>282</v>
      </c>
      <c r="E2864" t="str">
        <f t="shared" si="395"/>
        <v>09</v>
      </c>
      <c r="F2864" t="str">
        <f>"034"</f>
        <v>034</v>
      </c>
      <c r="G2864" t="str">
        <f>""</f>
        <v/>
      </c>
      <c r="H2864" t="s">
        <v>0</v>
      </c>
      <c r="I2864" t="s">
        <v>1025</v>
      </c>
      <c r="J2864" t="s">
        <v>5058</v>
      </c>
      <c r="K2864" t="str">
        <f t="shared" si="398"/>
        <v>14013</v>
      </c>
    </row>
    <row r="2865" spans="1:11" customFormat="1" x14ac:dyDescent="0.25">
      <c r="A2865" t="str">
        <f t="shared" si="397"/>
        <v>14</v>
      </c>
      <c r="B2865" t="s">
        <v>282</v>
      </c>
      <c r="C2865" t="str">
        <f t="shared" si="394"/>
        <v>021</v>
      </c>
      <c r="D2865" t="s">
        <v>282</v>
      </c>
      <c r="E2865" t="str">
        <f t="shared" si="395"/>
        <v>09</v>
      </c>
      <c r="F2865" t="str">
        <f>"035"</f>
        <v>035</v>
      </c>
      <c r="G2865" t="str">
        <f>""</f>
        <v/>
      </c>
      <c r="H2865" t="s">
        <v>3</v>
      </c>
      <c r="I2865" t="s">
        <v>1876</v>
      </c>
      <c r="J2865" t="s">
        <v>5067</v>
      </c>
      <c r="K2865" t="str">
        <f>"14820"</f>
        <v>14820</v>
      </c>
    </row>
    <row r="2866" spans="1:11" customFormat="1" x14ac:dyDescent="0.25">
      <c r="A2866" t="str">
        <f t="shared" si="397"/>
        <v>14</v>
      </c>
      <c r="B2866" t="s">
        <v>282</v>
      </c>
      <c r="C2866" t="str">
        <f t="shared" si="394"/>
        <v>021</v>
      </c>
      <c r="D2866" t="s">
        <v>282</v>
      </c>
      <c r="E2866" t="str">
        <f t="shared" si="395"/>
        <v>09</v>
      </c>
      <c r="F2866" t="str">
        <f>"036"</f>
        <v>036</v>
      </c>
      <c r="G2866" t="str">
        <f>""</f>
        <v/>
      </c>
      <c r="H2866" t="s">
        <v>1</v>
      </c>
      <c r="I2866" t="s">
        <v>1025</v>
      </c>
      <c r="J2866" t="s">
        <v>5058</v>
      </c>
      <c r="K2866" t="str">
        <f>"14013"</f>
        <v>14013</v>
      </c>
    </row>
    <row r="2867" spans="1:11" customFormat="1" x14ac:dyDescent="0.25">
      <c r="A2867" t="str">
        <f t="shared" si="397"/>
        <v>14</v>
      </c>
      <c r="B2867" t="s">
        <v>282</v>
      </c>
      <c r="C2867" t="str">
        <f t="shared" si="394"/>
        <v>021</v>
      </c>
      <c r="D2867" t="s">
        <v>282</v>
      </c>
      <c r="E2867" t="str">
        <f t="shared" si="395"/>
        <v>09</v>
      </c>
      <c r="F2867" t="str">
        <f>"036"</f>
        <v>036</v>
      </c>
      <c r="G2867" t="str">
        <f>""</f>
        <v/>
      </c>
      <c r="H2867" t="s">
        <v>0</v>
      </c>
      <c r="I2867" t="s">
        <v>1025</v>
      </c>
      <c r="J2867" t="s">
        <v>5058</v>
      </c>
      <c r="K2867" t="str">
        <f>"14013"</f>
        <v>14013</v>
      </c>
    </row>
    <row r="2868" spans="1:11" customFormat="1" x14ac:dyDescent="0.25">
      <c r="A2868" t="str">
        <f t="shared" si="397"/>
        <v>14</v>
      </c>
      <c r="B2868" t="s">
        <v>282</v>
      </c>
      <c r="C2868" t="str">
        <f t="shared" si="394"/>
        <v>021</v>
      </c>
      <c r="D2868" t="s">
        <v>282</v>
      </c>
      <c r="E2868" t="str">
        <f t="shared" ref="E2868:E2931" si="399">"10"</f>
        <v>10</v>
      </c>
      <c r="F2868" t="str">
        <f>"001"</f>
        <v>001</v>
      </c>
      <c r="G2868" t="str">
        <f>""</f>
        <v/>
      </c>
      <c r="H2868" t="s">
        <v>1</v>
      </c>
      <c r="I2868" t="s">
        <v>25</v>
      </c>
      <c r="J2868" t="s">
        <v>5034</v>
      </c>
      <c r="K2868" t="str">
        <f>"14008"</f>
        <v>14008</v>
      </c>
    </row>
    <row r="2869" spans="1:11" customFormat="1" x14ac:dyDescent="0.25">
      <c r="A2869" t="str">
        <f t="shared" si="397"/>
        <v>14</v>
      </c>
      <c r="B2869" t="s">
        <v>282</v>
      </c>
      <c r="C2869" t="str">
        <f t="shared" si="394"/>
        <v>021</v>
      </c>
      <c r="D2869" t="s">
        <v>282</v>
      </c>
      <c r="E2869" t="str">
        <f t="shared" si="399"/>
        <v>10</v>
      </c>
      <c r="F2869" t="str">
        <f>"001"</f>
        <v>001</v>
      </c>
      <c r="G2869" t="str">
        <f>""</f>
        <v/>
      </c>
      <c r="H2869" t="s">
        <v>0</v>
      </c>
      <c r="I2869" t="s">
        <v>25</v>
      </c>
      <c r="J2869" t="s">
        <v>5034</v>
      </c>
      <c r="K2869" t="str">
        <f>"14008"</f>
        <v>14008</v>
      </c>
    </row>
    <row r="2870" spans="1:11" customFormat="1" x14ac:dyDescent="0.25">
      <c r="A2870" t="str">
        <f t="shared" si="397"/>
        <v>14</v>
      </c>
      <c r="B2870" t="s">
        <v>282</v>
      </c>
      <c r="C2870" t="str">
        <f t="shared" si="394"/>
        <v>021</v>
      </c>
      <c r="D2870" t="s">
        <v>282</v>
      </c>
      <c r="E2870" t="str">
        <f t="shared" si="399"/>
        <v>10</v>
      </c>
      <c r="F2870" t="str">
        <f>"002"</f>
        <v>002</v>
      </c>
      <c r="G2870" t="str">
        <f>""</f>
        <v/>
      </c>
      <c r="H2870" t="s">
        <v>1</v>
      </c>
      <c r="I2870" t="s">
        <v>1877</v>
      </c>
      <c r="J2870" t="s">
        <v>5068</v>
      </c>
      <c r="K2870" t="str">
        <f>"14005"</f>
        <v>14005</v>
      </c>
    </row>
    <row r="2871" spans="1:11" customFormat="1" x14ac:dyDescent="0.25">
      <c r="A2871" t="str">
        <f t="shared" si="397"/>
        <v>14</v>
      </c>
      <c r="B2871" t="s">
        <v>282</v>
      </c>
      <c r="C2871" t="str">
        <f t="shared" si="394"/>
        <v>021</v>
      </c>
      <c r="D2871" t="s">
        <v>282</v>
      </c>
      <c r="E2871" t="str">
        <f t="shared" si="399"/>
        <v>10</v>
      </c>
      <c r="F2871" t="str">
        <f>"002"</f>
        <v>002</v>
      </c>
      <c r="G2871" t="str">
        <f>""</f>
        <v/>
      </c>
      <c r="H2871" t="s">
        <v>0</v>
      </c>
      <c r="I2871" t="s">
        <v>1877</v>
      </c>
      <c r="J2871" t="s">
        <v>5068</v>
      </c>
      <c r="K2871" t="str">
        <f>"14005"</f>
        <v>14005</v>
      </c>
    </row>
    <row r="2872" spans="1:11" customFormat="1" x14ac:dyDescent="0.25">
      <c r="A2872" t="str">
        <f t="shared" si="397"/>
        <v>14</v>
      </c>
      <c r="B2872" t="s">
        <v>282</v>
      </c>
      <c r="C2872" t="str">
        <f t="shared" si="394"/>
        <v>021</v>
      </c>
      <c r="D2872" t="s">
        <v>282</v>
      </c>
      <c r="E2872" t="str">
        <f t="shared" si="399"/>
        <v>10</v>
      </c>
      <c r="F2872" t="str">
        <f>"003"</f>
        <v>003</v>
      </c>
      <c r="G2872" t="str">
        <f>""</f>
        <v/>
      </c>
      <c r="H2872" t="s">
        <v>3</v>
      </c>
      <c r="I2872" t="s">
        <v>1860</v>
      </c>
      <c r="J2872" t="s">
        <v>5047</v>
      </c>
      <c r="K2872" t="str">
        <f>"14005"</f>
        <v>14005</v>
      </c>
    </row>
    <row r="2873" spans="1:11" customFormat="1" x14ac:dyDescent="0.25">
      <c r="A2873" t="str">
        <f t="shared" si="397"/>
        <v>14</v>
      </c>
      <c r="B2873" t="s">
        <v>282</v>
      </c>
      <c r="C2873" t="str">
        <f t="shared" si="394"/>
        <v>021</v>
      </c>
      <c r="D2873" t="s">
        <v>282</v>
      </c>
      <c r="E2873" t="str">
        <f t="shared" si="399"/>
        <v>10</v>
      </c>
      <c r="F2873" t="str">
        <f>"004"</f>
        <v>004</v>
      </c>
      <c r="G2873" t="str">
        <f>""</f>
        <v/>
      </c>
      <c r="H2873" t="s">
        <v>3</v>
      </c>
      <c r="I2873" t="s">
        <v>1878</v>
      </c>
      <c r="J2873" t="s">
        <v>5069</v>
      </c>
      <c r="K2873" t="str">
        <f>"14004"</f>
        <v>14004</v>
      </c>
    </row>
    <row r="2874" spans="1:11" customFormat="1" x14ac:dyDescent="0.25">
      <c r="A2874" t="str">
        <f t="shared" si="397"/>
        <v>14</v>
      </c>
      <c r="B2874" t="s">
        <v>282</v>
      </c>
      <c r="C2874" t="str">
        <f t="shared" ref="C2874:C2940" si="400">"021"</f>
        <v>021</v>
      </c>
      <c r="D2874" t="s">
        <v>282</v>
      </c>
      <c r="E2874" t="str">
        <f t="shared" si="399"/>
        <v>10</v>
      </c>
      <c r="F2874" t="str">
        <f>"005"</f>
        <v>005</v>
      </c>
      <c r="G2874" t="str">
        <f>""</f>
        <v/>
      </c>
      <c r="H2874" t="s">
        <v>3</v>
      </c>
      <c r="I2874" t="s">
        <v>1878</v>
      </c>
      <c r="J2874" t="s">
        <v>5069</v>
      </c>
      <c r="K2874" t="str">
        <f>"14004"</f>
        <v>14004</v>
      </c>
    </row>
    <row r="2875" spans="1:11" customFormat="1" x14ac:dyDescent="0.25">
      <c r="A2875" t="str">
        <f t="shared" si="397"/>
        <v>14</v>
      </c>
      <c r="B2875" t="s">
        <v>282</v>
      </c>
      <c r="C2875" t="str">
        <f t="shared" si="400"/>
        <v>021</v>
      </c>
      <c r="D2875" t="s">
        <v>282</v>
      </c>
      <c r="E2875" t="str">
        <f t="shared" si="399"/>
        <v>10</v>
      </c>
      <c r="F2875" t="str">
        <f>"006"</f>
        <v>006</v>
      </c>
      <c r="G2875" t="str">
        <f>""</f>
        <v/>
      </c>
      <c r="H2875" t="s">
        <v>1</v>
      </c>
      <c r="I2875" t="s">
        <v>1879</v>
      </c>
      <c r="J2875" t="s">
        <v>5070</v>
      </c>
      <c r="K2875" t="str">
        <f>"14004"</f>
        <v>14004</v>
      </c>
    </row>
    <row r="2876" spans="1:11" customFormat="1" x14ac:dyDescent="0.25">
      <c r="A2876" t="str">
        <f t="shared" si="397"/>
        <v>14</v>
      </c>
      <c r="B2876" t="s">
        <v>282</v>
      </c>
      <c r="C2876" t="str">
        <f t="shared" si="400"/>
        <v>021</v>
      </c>
      <c r="D2876" t="s">
        <v>282</v>
      </c>
      <c r="E2876" t="str">
        <f t="shared" si="399"/>
        <v>10</v>
      </c>
      <c r="F2876" t="str">
        <f>"006"</f>
        <v>006</v>
      </c>
      <c r="G2876" t="str">
        <f>""</f>
        <v/>
      </c>
      <c r="H2876" t="s">
        <v>0</v>
      </c>
      <c r="I2876" t="s">
        <v>1879</v>
      </c>
      <c r="J2876" t="s">
        <v>5070</v>
      </c>
      <c r="K2876" t="str">
        <f>"14004"</f>
        <v>14004</v>
      </c>
    </row>
    <row r="2877" spans="1:11" customFormat="1" x14ac:dyDescent="0.25">
      <c r="A2877" t="str">
        <f t="shared" si="397"/>
        <v>14</v>
      </c>
      <c r="B2877" t="s">
        <v>282</v>
      </c>
      <c r="C2877" t="str">
        <f t="shared" si="400"/>
        <v>021</v>
      </c>
      <c r="D2877" t="s">
        <v>282</v>
      </c>
      <c r="E2877" t="str">
        <f t="shared" si="399"/>
        <v>10</v>
      </c>
      <c r="F2877" t="str">
        <f>"007"</f>
        <v>007</v>
      </c>
      <c r="G2877" t="str">
        <f>""</f>
        <v/>
      </c>
      <c r="H2877" t="s">
        <v>3</v>
      </c>
      <c r="I2877" t="s">
        <v>1879</v>
      </c>
      <c r="J2877" t="s">
        <v>5070</v>
      </c>
      <c r="K2877" t="str">
        <f>"14004"</f>
        <v>14004</v>
      </c>
    </row>
    <row r="2878" spans="1:11" customFormat="1" x14ac:dyDescent="0.25">
      <c r="A2878" t="str">
        <f t="shared" si="397"/>
        <v>14</v>
      </c>
      <c r="B2878" t="s">
        <v>282</v>
      </c>
      <c r="C2878" t="str">
        <f t="shared" si="400"/>
        <v>021</v>
      </c>
      <c r="D2878" t="s">
        <v>282</v>
      </c>
      <c r="E2878" t="str">
        <f t="shared" si="399"/>
        <v>10</v>
      </c>
      <c r="F2878" t="str">
        <f>"008"</f>
        <v>008</v>
      </c>
      <c r="G2878" t="str">
        <f>""</f>
        <v/>
      </c>
      <c r="H2878" t="s">
        <v>3</v>
      </c>
      <c r="I2878" t="s">
        <v>1880</v>
      </c>
      <c r="J2878" t="s">
        <v>5071</v>
      </c>
      <c r="K2878" t="str">
        <f t="shared" ref="K2878:K2885" si="401">"14005"</f>
        <v>14005</v>
      </c>
    </row>
    <row r="2879" spans="1:11" customFormat="1" x14ac:dyDescent="0.25">
      <c r="A2879" t="str">
        <f t="shared" si="397"/>
        <v>14</v>
      </c>
      <c r="B2879" t="s">
        <v>282</v>
      </c>
      <c r="C2879" t="str">
        <f t="shared" si="400"/>
        <v>021</v>
      </c>
      <c r="D2879" t="s">
        <v>282</v>
      </c>
      <c r="E2879" t="str">
        <f t="shared" si="399"/>
        <v>10</v>
      </c>
      <c r="F2879" t="str">
        <f>"009"</f>
        <v>009</v>
      </c>
      <c r="G2879" t="str">
        <f>""</f>
        <v/>
      </c>
      <c r="H2879" t="s">
        <v>1</v>
      </c>
      <c r="I2879" t="s">
        <v>1880</v>
      </c>
      <c r="J2879" t="s">
        <v>5071</v>
      </c>
      <c r="K2879" t="str">
        <f t="shared" si="401"/>
        <v>14005</v>
      </c>
    </row>
    <row r="2880" spans="1:11" customFormat="1" x14ac:dyDescent="0.25">
      <c r="A2880" t="str">
        <f t="shared" si="397"/>
        <v>14</v>
      </c>
      <c r="B2880" t="s">
        <v>282</v>
      </c>
      <c r="C2880" t="str">
        <f t="shared" si="400"/>
        <v>021</v>
      </c>
      <c r="D2880" t="s">
        <v>282</v>
      </c>
      <c r="E2880" t="str">
        <f t="shared" si="399"/>
        <v>10</v>
      </c>
      <c r="F2880" t="str">
        <f>"009"</f>
        <v>009</v>
      </c>
      <c r="G2880" t="str">
        <f>""</f>
        <v/>
      </c>
      <c r="H2880" t="s">
        <v>0</v>
      </c>
      <c r="I2880" t="s">
        <v>1880</v>
      </c>
      <c r="J2880" t="s">
        <v>5071</v>
      </c>
      <c r="K2880" t="str">
        <f t="shared" si="401"/>
        <v>14005</v>
      </c>
    </row>
    <row r="2881" spans="1:11" customFormat="1" x14ac:dyDescent="0.25">
      <c r="A2881" t="str">
        <f t="shared" si="397"/>
        <v>14</v>
      </c>
      <c r="B2881" t="s">
        <v>282</v>
      </c>
      <c r="C2881" t="str">
        <f t="shared" si="400"/>
        <v>021</v>
      </c>
      <c r="D2881" t="s">
        <v>282</v>
      </c>
      <c r="E2881" t="str">
        <f t="shared" si="399"/>
        <v>10</v>
      </c>
      <c r="F2881" t="str">
        <f>"010"</f>
        <v>010</v>
      </c>
      <c r="G2881" t="str">
        <f>""</f>
        <v/>
      </c>
      <c r="H2881" t="s">
        <v>1</v>
      </c>
      <c r="I2881" t="s">
        <v>1881</v>
      </c>
      <c r="J2881" t="s">
        <v>5072</v>
      </c>
      <c r="K2881" t="str">
        <f t="shared" si="401"/>
        <v>14005</v>
      </c>
    </row>
    <row r="2882" spans="1:11" customFormat="1" x14ac:dyDescent="0.25">
      <c r="A2882" t="str">
        <f t="shared" si="397"/>
        <v>14</v>
      </c>
      <c r="B2882" t="s">
        <v>282</v>
      </c>
      <c r="C2882" t="str">
        <f t="shared" si="400"/>
        <v>021</v>
      </c>
      <c r="D2882" t="s">
        <v>282</v>
      </c>
      <c r="E2882" t="str">
        <f t="shared" si="399"/>
        <v>10</v>
      </c>
      <c r="F2882" t="str">
        <f>"010"</f>
        <v>010</v>
      </c>
      <c r="G2882" t="str">
        <f>""</f>
        <v/>
      </c>
      <c r="H2882" t="s">
        <v>0</v>
      </c>
      <c r="I2882" t="s">
        <v>1881</v>
      </c>
      <c r="J2882" t="s">
        <v>5072</v>
      </c>
      <c r="K2882" t="str">
        <f t="shared" si="401"/>
        <v>14005</v>
      </c>
    </row>
    <row r="2883" spans="1:11" customFormat="1" x14ac:dyDescent="0.25">
      <c r="A2883" t="str">
        <f t="shared" si="397"/>
        <v>14</v>
      </c>
      <c r="B2883" t="s">
        <v>282</v>
      </c>
      <c r="C2883" t="str">
        <f t="shared" si="400"/>
        <v>021</v>
      </c>
      <c r="D2883" t="s">
        <v>282</v>
      </c>
      <c r="E2883" t="str">
        <f t="shared" si="399"/>
        <v>10</v>
      </c>
      <c r="F2883" t="str">
        <f>"011"</f>
        <v>011</v>
      </c>
      <c r="G2883" t="str">
        <f>""</f>
        <v/>
      </c>
      <c r="H2883" t="s">
        <v>3</v>
      </c>
      <c r="I2883" t="s">
        <v>1877</v>
      </c>
      <c r="J2883" t="s">
        <v>5068</v>
      </c>
      <c r="K2883" t="str">
        <f t="shared" si="401"/>
        <v>14005</v>
      </c>
    </row>
    <row r="2884" spans="1:11" customFormat="1" x14ac:dyDescent="0.25">
      <c r="A2884" t="str">
        <f t="shared" si="397"/>
        <v>14</v>
      </c>
      <c r="B2884" t="s">
        <v>282</v>
      </c>
      <c r="C2884" t="str">
        <f t="shared" si="400"/>
        <v>021</v>
      </c>
      <c r="D2884" t="s">
        <v>282</v>
      </c>
      <c r="E2884" t="str">
        <f t="shared" si="399"/>
        <v>10</v>
      </c>
      <c r="F2884" t="str">
        <f>"012"</f>
        <v>012</v>
      </c>
      <c r="G2884" t="str">
        <f>""</f>
        <v/>
      </c>
      <c r="H2884" t="s">
        <v>3</v>
      </c>
      <c r="I2884" t="s">
        <v>1880</v>
      </c>
      <c r="J2884" t="s">
        <v>5071</v>
      </c>
      <c r="K2884" t="str">
        <f t="shared" si="401"/>
        <v>14005</v>
      </c>
    </row>
    <row r="2885" spans="1:11" customFormat="1" x14ac:dyDescent="0.25">
      <c r="A2885" t="str">
        <f t="shared" si="397"/>
        <v>14</v>
      </c>
      <c r="B2885" t="s">
        <v>282</v>
      </c>
      <c r="C2885" t="str">
        <f t="shared" si="400"/>
        <v>021</v>
      </c>
      <c r="D2885" t="s">
        <v>282</v>
      </c>
      <c r="E2885" t="str">
        <f t="shared" si="399"/>
        <v>10</v>
      </c>
      <c r="F2885" t="str">
        <f>"013"</f>
        <v>013</v>
      </c>
      <c r="G2885" t="str">
        <f>""</f>
        <v/>
      </c>
      <c r="H2885" t="s">
        <v>3</v>
      </c>
      <c r="I2885" t="s">
        <v>1880</v>
      </c>
      <c r="J2885" t="s">
        <v>5071</v>
      </c>
      <c r="K2885" t="str">
        <f t="shared" si="401"/>
        <v>14005</v>
      </c>
    </row>
    <row r="2886" spans="1:11" customFormat="1" x14ac:dyDescent="0.25">
      <c r="A2886" t="str">
        <f t="shared" si="397"/>
        <v>14</v>
      </c>
      <c r="B2886" t="s">
        <v>282</v>
      </c>
      <c r="C2886" t="str">
        <f t="shared" si="400"/>
        <v>021</v>
      </c>
      <c r="D2886" t="s">
        <v>282</v>
      </c>
      <c r="E2886" t="str">
        <f t="shared" si="399"/>
        <v>10</v>
      </c>
      <c r="F2886" t="str">
        <f>"014"</f>
        <v>014</v>
      </c>
      <c r="G2886" t="str">
        <f>""</f>
        <v/>
      </c>
      <c r="H2886" t="s">
        <v>3</v>
      </c>
      <c r="I2886" t="s">
        <v>1878</v>
      </c>
      <c r="J2886" t="s">
        <v>5069</v>
      </c>
      <c r="K2886" t="str">
        <f t="shared" ref="K2886:K2891" si="402">"14004"</f>
        <v>14004</v>
      </c>
    </row>
    <row r="2887" spans="1:11" customFormat="1" x14ac:dyDescent="0.25">
      <c r="A2887" t="str">
        <f t="shared" si="397"/>
        <v>14</v>
      </c>
      <c r="B2887" t="s">
        <v>282</v>
      </c>
      <c r="C2887" t="str">
        <f t="shared" si="400"/>
        <v>021</v>
      </c>
      <c r="D2887" t="s">
        <v>282</v>
      </c>
      <c r="E2887" t="str">
        <f t="shared" si="399"/>
        <v>10</v>
      </c>
      <c r="F2887" t="str">
        <f>"015"</f>
        <v>015</v>
      </c>
      <c r="G2887" t="str">
        <f>""</f>
        <v/>
      </c>
      <c r="H2887" t="s">
        <v>3</v>
      </c>
      <c r="I2887" t="s">
        <v>1879</v>
      </c>
      <c r="J2887" t="s">
        <v>5070</v>
      </c>
      <c r="K2887" t="str">
        <f t="shared" si="402"/>
        <v>14004</v>
      </c>
    </row>
    <row r="2888" spans="1:11" customFormat="1" x14ac:dyDescent="0.25">
      <c r="A2888" t="str">
        <f t="shared" si="397"/>
        <v>14</v>
      </c>
      <c r="B2888" t="s">
        <v>282</v>
      </c>
      <c r="C2888" t="str">
        <f t="shared" si="400"/>
        <v>021</v>
      </c>
      <c r="D2888" t="s">
        <v>282</v>
      </c>
      <c r="E2888" t="str">
        <f t="shared" si="399"/>
        <v>10</v>
      </c>
      <c r="F2888" t="str">
        <f>"016"</f>
        <v>016</v>
      </c>
      <c r="G2888" t="str">
        <f>""</f>
        <v/>
      </c>
      <c r="H2888" t="s">
        <v>1</v>
      </c>
      <c r="I2888" t="s">
        <v>1882</v>
      </c>
      <c r="J2888" t="s">
        <v>5073</v>
      </c>
      <c r="K2888" t="str">
        <f t="shared" si="402"/>
        <v>14004</v>
      </c>
    </row>
    <row r="2889" spans="1:11" customFormat="1" x14ac:dyDescent="0.25">
      <c r="A2889" t="str">
        <f t="shared" si="397"/>
        <v>14</v>
      </c>
      <c r="B2889" t="s">
        <v>282</v>
      </c>
      <c r="C2889" t="str">
        <f t="shared" si="400"/>
        <v>021</v>
      </c>
      <c r="D2889" t="s">
        <v>282</v>
      </c>
      <c r="E2889" t="str">
        <f t="shared" si="399"/>
        <v>10</v>
      </c>
      <c r="F2889" t="str">
        <f>"016"</f>
        <v>016</v>
      </c>
      <c r="G2889" t="str">
        <f>""</f>
        <v/>
      </c>
      <c r="H2889" t="s">
        <v>0</v>
      </c>
      <c r="I2889" t="s">
        <v>1882</v>
      </c>
      <c r="J2889" t="s">
        <v>5073</v>
      </c>
      <c r="K2889" t="str">
        <f t="shared" si="402"/>
        <v>14004</v>
      </c>
    </row>
    <row r="2890" spans="1:11" customFormat="1" x14ac:dyDescent="0.25">
      <c r="A2890" t="str">
        <f t="shared" si="397"/>
        <v>14</v>
      </c>
      <c r="B2890" t="s">
        <v>282</v>
      </c>
      <c r="C2890" t="str">
        <f t="shared" si="400"/>
        <v>021</v>
      </c>
      <c r="D2890" t="s">
        <v>282</v>
      </c>
      <c r="E2890" t="str">
        <f t="shared" si="399"/>
        <v>10</v>
      </c>
      <c r="F2890" t="str">
        <f>"017"</f>
        <v>017</v>
      </c>
      <c r="G2890" t="str">
        <f>""</f>
        <v/>
      </c>
      <c r="H2890" t="s">
        <v>3</v>
      </c>
      <c r="I2890" t="s">
        <v>1883</v>
      </c>
      <c r="J2890" t="s">
        <v>5074</v>
      </c>
      <c r="K2890" t="str">
        <f t="shared" si="402"/>
        <v>14004</v>
      </c>
    </row>
    <row r="2891" spans="1:11" customFormat="1" x14ac:dyDescent="0.25">
      <c r="A2891" t="str">
        <f t="shared" si="397"/>
        <v>14</v>
      </c>
      <c r="B2891" t="s">
        <v>282</v>
      </c>
      <c r="C2891" t="str">
        <f t="shared" si="400"/>
        <v>021</v>
      </c>
      <c r="D2891" t="s">
        <v>282</v>
      </c>
      <c r="E2891" t="str">
        <f t="shared" si="399"/>
        <v>10</v>
      </c>
      <c r="F2891" t="str">
        <f>"018"</f>
        <v>018</v>
      </c>
      <c r="G2891" t="str">
        <f>""</f>
        <v/>
      </c>
      <c r="H2891" t="s">
        <v>3</v>
      </c>
      <c r="I2891" t="s">
        <v>1883</v>
      </c>
      <c r="J2891" t="s">
        <v>5074</v>
      </c>
      <c r="K2891" t="str">
        <f t="shared" si="402"/>
        <v>14004</v>
      </c>
    </row>
    <row r="2892" spans="1:11" customFormat="1" x14ac:dyDescent="0.25">
      <c r="A2892" t="str">
        <f t="shared" si="397"/>
        <v>14</v>
      </c>
      <c r="B2892" t="s">
        <v>282</v>
      </c>
      <c r="C2892" t="str">
        <f t="shared" si="400"/>
        <v>021</v>
      </c>
      <c r="D2892" t="s">
        <v>282</v>
      </c>
      <c r="E2892" t="str">
        <f t="shared" si="399"/>
        <v>10</v>
      </c>
      <c r="F2892" t="str">
        <f>"019"</f>
        <v>019</v>
      </c>
      <c r="G2892" t="str">
        <f>""</f>
        <v/>
      </c>
      <c r="H2892" t="s">
        <v>1</v>
      </c>
      <c r="I2892" t="s">
        <v>1881</v>
      </c>
      <c r="J2892" t="s">
        <v>5072</v>
      </c>
      <c r="K2892" t="str">
        <f>"14005"</f>
        <v>14005</v>
      </c>
    </row>
    <row r="2893" spans="1:11" customFormat="1" x14ac:dyDescent="0.25">
      <c r="A2893" t="str">
        <f t="shared" si="397"/>
        <v>14</v>
      </c>
      <c r="B2893" t="s">
        <v>282</v>
      </c>
      <c r="C2893" t="str">
        <f t="shared" si="400"/>
        <v>021</v>
      </c>
      <c r="D2893" t="s">
        <v>282</v>
      </c>
      <c r="E2893" t="str">
        <f t="shared" si="399"/>
        <v>10</v>
      </c>
      <c r="F2893" t="str">
        <f>"019"</f>
        <v>019</v>
      </c>
      <c r="G2893" t="str">
        <f>""</f>
        <v/>
      </c>
      <c r="H2893" t="s">
        <v>0</v>
      </c>
      <c r="I2893" t="s">
        <v>1881</v>
      </c>
      <c r="J2893" t="s">
        <v>5072</v>
      </c>
      <c r="K2893" t="str">
        <f>"14005"</f>
        <v>14005</v>
      </c>
    </row>
    <row r="2894" spans="1:11" customFormat="1" x14ac:dyDescent="0.25">
      <c r="A2894" t="str">
        <f t="shared" si="397"/>
        <v>14</v>
      </c>
      <c r="B2894" t="s">
        <v>282</v>
      </c>
      <c r="C2894" t="str">
        <f t="shared" si="400"/>
        <v>021</v>
      </c>
      <c r="D2894" t="s">
        <v>282</v>
      </c>
      <c r="E2894" t="str">
        <f t="shared" si="399"/>
        <v>10</v>
      </c>
      <c r="F2894" t="str">
        <f>"020"</f>
        <v>020</v>
      </c>
      <c r="G2894" t="str">
        <f>""</f>
        <v/>
      </c>
      <c r="H2894" t="s">
        <v>1</v>
      </c>
      <c r="I2894" t="s">
        <v>1884</v>
      </c>
      <c r="J2894" t="s">
        <v>5075</v>
      </c>
      <c r="K2894" t="str">
        <f>"14005"</f>
        <v>14005</v>
      </c>
    </row>
    <row r="2895" spans="1:11" customFormat="1" x14ac:dyDescent="0.25">
      <c r="A2895" t="str">
        <f t="shared" si="397"/>
        <v>14</v>
      </c>
      <c r="B2895" t="s">
        <v>282</v>
      </c>
      <c r="C2895" t="str">
        <f t="shared" si="400"/>
        <v>021</v>
      </c>
      <c r="D2895" t="s">
        <v>282</v>
      </c>
      <c r="E2895" t="str">
        <f t="shared" si="399"/>
        <v>10</v>
      </c>
      <c r="F2895" t="str">
        <f>"020"</f>
        <v>020</v>
      </c>
      <c r="G2895" t="str">
        <f>""</f>
        <v/>
      </c>
      <c r="H2895" t="s">
        <v>0</v>
      </c>
      <c r="I2895" t="s">
        <v>1884</v>
      </c>
      <c r="J2895" t="s">
        <v>5075</v>
      </c>
      <c r="K2895" t="str">
        <f>"14005"</f>
        <v>14005</v>
      </c>
    </row>
    <row r="2896" spans="1:11" customFormat="1" x14ac:dyDescent="0.25">
      <c r="A2896" t="str">
        <f t="shared" si="397"/>
        <v>14</v>
      </c>
      <c r="B2896" t="s">
        <v>282</v>
      </c>
      <c r="C2896" t="str">
        <f t="shared" si="400"/>
        <v>021</v>
      </c>
      <c r="D2896" t="s">
        <v>282</v>
      </c>
      <c r="E2896" t="str">
        <f t="shared" si="399"/>
        <v>10</v>
      </c>
      <c r="F2896" t="str">
        <f>"021"</f>
        <v>021</v>
      </c>
      <c r="G2896" t="str">
        <f>""</f>
        <v/>
      </c>
      <c r="H2896" t="s">
        <v>3</v>
      </c>
      <c r="I2896" t="s">
        <v>971</v>
      </c>
      <c r="J2896" t="s">
        <v>5076</v>
      </c>
      <c r="K2896" t="str">
        <f>"14004"</f>
        <v>14004</v>
      </c>
    </row>
    <row r="2897" spans="1:11" customFormat="1" x14ac:dyDescent="0.25">
      <c r="A2897" t="str">
        <f t="shared" si="397"/>
        <v>14</v>
      </c>
      <c r="B2897" t="s">
        <v>282</v>
      </c>
      <c r="C2897" t="str">
        <f t="shared" si="400"/>
        <v>021</v>
      </c>
      <c r="D2897" t="s">
        <v>282</v>
      </c>
      <c r="E2897" t="str">
        <f t="shared" si="399"/>
        <v>10</v>
      </c>
      <c r="F2897" t="str">
        <f>"022"</f>
        <v>022</v>
      </c>
      <c r="G2897" t="str">
        <f>""</f>
        <v/>
      </c>
      <c r="H2897" t="s">
        <v>3</v>
      </c>
      <c r="I2897" t="s">
        <v>1885</v>
      </c>
      <c r="J2897" t="s">
        <v>5077</v>
      </c>
      <c r="K2897" t="str">
        <f>"14004"</f>
        <v>14004</v>
      </c>
    </row>
    <row r="2898" spans="1:11" customFormat="1" x14ac:dyDescent="0.25">
      <c r="A2898" t="str">
        <f t="shared" si="397"/>
        <v>14</v>
      </c>
      <c r="B2898" t="s">
        <v>282</v>
      </c>
      <c r="C2898" t="str">
        <f t="shared" si="400"/>
        <v>021</v>
      </c>
      <c r="D2898" t="s">
        <v>282</v>
      </c>
      <c r="E2898" t="str">
        <f t="shared" si="399"/>
        <v>10</v>
      </c>
      <c r="F2898" t="str">
        <f>"023"</f>
        <v>023</v>
      </c>
      <c r="G2898" t="str">
        <f>""</f>
        <v/>
      </c>
      <c r="H2898" t="s">
        <v>1</v>
      </c>
      <c r="I2898" t="s">
        <v>1885</v>
      </c>
      <c r="J2898" t="s">
        <v>5077</v>
      </c>
      <c r="K2898" t="str">
        <f>"14004"</f>
        <v>14004</v>
      </c>
    </row>
    <row r="2899" spans="1:11" customFormat="1" x14ac:dyDescent="0.25">
      <c r="A2899" t="str">
        <f t="shared" si="397"/>
        <v>14</v>
      </c>
      <c r="B2899" t="s">
        <v>282</v>
      </c>
      <c r="C2899" t="str">
        <f t="shared" si="400"/>
        <v>021</v>
      </c>
      <c r="D2899" t="s">
        <v>282</v>
      </c>
      <c r="E2899" t="str">
        <f t="shared" si="399"/>
        <v>10</v>
      </c>
      <c r="F2899" t="str">
        <f>"023"</f>
        <v>023</v>
      </c>
      <c r="G2899" t="str">
        <f>""</f>
        <v/>
      </c>
      <c r="H2899" t="s">
        <v>0</v>
      </c>
      <c r="I2899" t="s">
        <v>1885</v>
      </c>
      <c r="J2899" t="s">
        <v>5077</v>
      </c>
      <c r="K2899" t="str">
        <f>"14004"</f>
        <v>14004</v>
      </c>
    </row>
    <row r="2900" spans="1:11" customFormat="1" x14ac:dyDescent="0.25">
      <c r="A2900" t="str">
        <f t="shared" si="397"/>
        <v>14</v>
      </c>
      <c r="B2900" t="s">
        <v>282</v>
      </c>
      <c r="C2900" t="str">
        <f t="shared" si="400"/>
        <v>021</v>
      </c>
      <c r="D2900" t="s">
        <v>282</v>
      </c>
      <c r="E2900" t="str">
        <f t="shared" si="399"/>
        <v>10</v>
      </c>
      <c r="F2900" t="str">
        <f>"024"</f>
        <v>024</v>
      </c>
      <c r="G2900" t="str">
        <f>""</f>
        <v/>
      </c>
      <c r="H2900" t="s">
        <v>1</v>
      </c>
      <c r="I2900" t="s">
        <v>1886</v>
      </c>
      <c r="J2900" t="s">
        <v>5078</v>
      </c>
      <c r="K2900" t="str">
        <f>"14711"</f>
        <v>14711</v>
      </c>
    </row>
    <row r="2901" spans="1:11" customFormat="1" x14ac:dyDescent="0.25">
      <c r="A2901" t="str">
        <f t="shared" si="397"/>
        <v>14</v>
      </c>
      <c r="B2901" t="s">
        <v>282</v>
      </c>
      <c r="C2901" t="str">
        <f t="shared" si="400"/>
        <v>021</v>
      </c>
      <c r="D2901" t="s">
        <v>282</v>
      </c>
      <c r="E2901" t="str">
        <f t="shared" si="399"/>
        <v>10</v>
      </c>
      <c r="F2901" t="str">
        <f>"024"</f>
        <v>024</v>
      </c>
      <c r="G2901" t="str">
        <f>""</f>
        <v/>
      </c>
      <c r="H2901" t="s">
        <v>0</v>
      </c>
      <c r="I2901" t="s">
        <v>1886</v>
      </c>
      <c r="J2901" t="s">
        <v>5078</v>
      </c>
      <c r="K2901" t="str">
        <f>"14711"</f>
        <v>14711</v>
      </c>
    </row>
    <row r="2902" spans="1:11" customFormat="1" x14ac:dyDescent="0.25">
      <c r="A2902" t="str">
        <f t="shared" si="397"/>
        <v>14</v>
      </c>
      <c r="B2902" t="s">
        <v>282</v>
      </c>
      <c r="C2902" t="str">
        <f t="shared" si="400"/>
        <v>021</v>
      </c>
      <c r="D2902" t="s">
        <v>282</v>
      </c>
      <c r="E2902" t="str">
        <f t="shared" si="399"/>
        <v>10</v>
      </c>
      <c r="F2902" t="str">
        <f>"025"</f>
        <v>025</v>
      </c>
      <c r="G2902" t="str">
        <f>""</f>
        <v/>
      </c>
      <c r="H2902" t="s">
        <v>1</v>
      </c>
      <c r="I2902" t="s">
        <v>1877</v>
      </c>
      <c r="J2902" t="s">
        <v>5068</v>
      </c>
      <c r="K2902" t="str">
        <f>"14005"</f>
        <v>14005</v>
      </c>
    </row>
    <row r="2903" spans="1:11" customFormat="1" x14ac:dyDescent="0.25">
      <c r="A2903" t="str">
        <f t="shared" si="397"/>
        <v>14</v>
      </c>
      <c r="B2903" t="s">
        <v>282</v>
      </c>
      <c r="C2903" t="str">
        <f t="shared" si="400"/>
        <v>021</v>
      </c>
      <c r="D2903" t="s">
        <v>282</v>
      </c>
      <c r="E2903" t="str">
        <f t="shared" si="399"/>
        <v>10</v>
      </c>
      <c r="F2903" t="str">
        <f>"025"</f>
        <v>025</v>
      </c>
      <c r="G2903" t="str">
        <f>""</f>
        <v/>
      </c>
      <c r="H2903" t="s">
        <v>0</v>
      </c>
      <c r="I2903" t="s">
        <v>1877</v>
      </c>
      <c r="J2903" t="s">
        <v>5068</v>
      </c>
      <c r="K2903" t="str">
        <f>"14005"</f>
        <v>14005</v>
      </c>
    </row>
    <row r="2904" spans="1:11" customFormat="1" x14ac:dyDescent="0.25">
      <c r="A2904" t="str">
        <f t="shared" si="397"/>
        <v>14</v>
      </c>
      <c r="B2904" t="s">
        <v>282</v>
      </c>
      <c r="C2904" t="str">
        <f t="shared" si="400"/>
        <v>021</v>
      </c>
      <c r="D2904" t="s">
        <v>282</v>
      </c>
      <c r="E2904" t="str">
        <f t="shared" si="399"/>
        <v>10</v>
      </c>
      <c r="F2904" t="str">
        <f>"026"</f>
        <v>026</v>
      </c>
      <c r="G2904" t="str">
        <f>""</f>
        <v/>
      </c>
      <c r="H2904" t="s">
        <v>1</v>
      </c>
      <c r="I2904" t="s">
        <v>1881</v>
      </c>
      <c r="J2904" t="s">
        <v>5072</v>
      </c>
      <c r="K2904" t="str">
        <f>"14005"</f>
        <v>14005</v>
      </c>
    </row>
    <row r="2905" spans="1:11" customFormat="1" x14ac:dyDescent="0.25">
      <c r="A2905" t="str">
        <f t="shared" si="397"/>
        <v>14</v>
      </c>
      <c r="B2905" t="s">
        <v>282</v>
      </c>
      <c r="C2905" t="str">
        <f t="shared" si="400"/>
        <v>021</v>
      </c>
      <c r="D2905" t="s">
        <v>282</v>
      </c>
      <c r="E2905" t="str">
        <f t="shared" si="399"/>
        <v>10</v>
      </c>
      <c r="F2905" t="str">
        <f>"026"</f>
        <v>026</v>
      </c>
      <c r="G2905" t="str">
        <f>""</f>
        <v/>
      </c>
      <c r="H2905" t="s">
        <v>0</v>
      </c>
      <c r="I2905" t="s">
        <v>1881</v>
      </c>
      <c r="J2905" t="s">
        <v>5072</v>
      </c>
      <c r="K2905" t="str">
        <f>"14005"</f>
        <v>14005</v>
      </c>
    </row>
    <row r="2906" spans="1:11" customFormat="1" x14ac:dyDescent="0.25">
      <c r="A2906" t="str">
        <f t="shared" si="397"/>
        <v>14</v>
      </c>
      <c r="B2906" t="s">
        <v>282</v>
      </c>
      <c r="C2906" t="str">
        <f t="shared" si="400"/>
        <v>021</v>
      </c>
      <c r="D2906" t="s">
        <v>282</v>
      </c>
      <c r="E2906" t="str">
        <f t="shared" si="399"/>
        <v>10</v>
      </c>
      <c r="F2906" t="str">
        <f>"027"</f>
        <v>027</v>
      </c>
      <c r="G2906" t="str">
        <f>""</f>
        <v/>
      </c>
      <c r="H2906" t="s">
        <v>1</v>
      </c>
      <c r="I2906" t="s">
        <v>1887</v>
      </c>
      <c r="J2906" t="s">
        <v>5079</v>
      </c>
      <c r="K2906" t="str">
        <f>"14193"</f>
        <v>14193</v>
      </c>
    </row>
    <row r="2907" spans="1:11" customFormat="1" x14ac:dyDescent="0.25">
      <c r="A2907" t="str">
        <f t="shared" si="397"/>
        <v>14</v>
      </c>
      <c r="B2907" t="s">
        <v>282</v>
      </c>
      <c r="C2907" t="str">
        <f t="shared" si="400"/>
        <v>021</v>
      </c>
      <c r="D2907" t="s">
        <v>282</v>
      </c>
      <c r="E2907" t="str">
        <f t="shared" si="399"/>
        <v>10</v>
      </c>
      <c r="F2907" t="str">
        <f>"027"</f>
        <v>027</v>
      </c>
      <c r="G2907" t="str">
        <f>""</f>
        <v/>
      </c>
      <c r="H2907" t="s">
        <v>0</v>
      </c>
      <c r="I2907" t="s">
        <v>1887</v>
      </c>
      <c r="J2907" t="s">
        <v>5079</v>
      </c>
      <c r="K2907" t="str">
        <f>"14193"</f>
        <v>14193</v>
      </c>
    </row>
    <row r="2908" spans="1:11" customFormat="1" x14ac:dyDescent="0.25">
      <c r="A2908" t="str">
        <f t="shared" si="397"/>
        <v>14</v>
      </c>
      <c r="B2908" t="s">
        <v>282</v>
      </c>
      <c r="C2908" t="str">
        <f t="shared" si="400"/>
        <v>021</v>
      </c>
      <c r="D2908" t="s">
        <v>282</v>
      </c>
      <c r="E2908" t="str">
        <f t="shared" si="399"/>
        <v>10</v>
      </c>
      <c r="F2908" t="str">
        <f>"028"</f>
        <v>028</v>
      </c>
      <c r="G2908" t="str">
        <f>""</f>
        <v/>
      </c>
      <c r="H2908" t="s">
        <v>1</v>
      </c>
      <c r="I2908" t="s">
        <v>1888</v>
      </c>
      <c r="J2908" t="s">
        <v>5080</v>
      </c>
      <c r="K2908" t="str">
        <f>"14193"</f>
        <v>14193</v>
      </c>
    </row>
    <row r="2909" spans="1:11" customFormat="1" x14ac:dyDescent="0.25">
      <c r="A2909" t="str">
        <f t="shared" si="397"/>
        <v>14</v>
      </c>
      <c r="B2909" t="s">
        <v>282</v>
      </c>
      <c r="C2909" t="str">
        <f t="shared" si="400"/>
        <v>021</v>
      </c>
      <c r="D2909" t="s">
        <v>282</v>
      </c>
      <c r="E2909" t="str">
        <f t="shared" si="399"/>
        <v>10</v>
      </c>
      <c r="F2909" t="str">
        <f>"028"</f>
        <v>028</v>
      </c>
      <c r="G2909" t="str">
        <f>""</f>
        <v/>
      </c>
      <c r="H2909" t="s">
        <v>0</v>
      </c>
      <c r="I2909" t="s">
        <v>1888</v>
      </c>
      <c r="J2909" t="s">
        <v>5080</v>
      </c>
      <c r="K2909" t="str">
        <f>"14193"</f>
        <v>14193</v>
      </c>
    </row>
    <row r="2910" spans="1:11" customFormat="1" x14ac:dyDescent="0.25">
      <c r="A2910" t="str">
        <f t="shared" si="397"/>
        <v>14</v>
      </c>
      <c r="B2910" t="s">
        <v>282</v>
      </c>
      <c r="C2910" t="str">
        <f t="shared" si="400"/>
        <v>021</v>
      </c>
      <c r="D2910" t="s">
        <v>282</v>
      </c>
      <c r="E2910" t="str">
        <f t="shared" si="399"/>
        <v>10</v>
      </c>
      <c r="F2910" t="str">
        <f>"030"</f>
        <v>030</v>
      </c>
      <c r="G2910" t="str">
        <f>""</f>
        <v/>
      </c>
      <c r="H2910" t="s">
        <v>1</v>
      </c>
      <c r="I2910" t="s">
        <v>1864</v>
      </c>
      <c r="J2910" t="s">
        <v>5051</v>
      </c>
      <c r="K2910" t="str">
        <f>"14710"</f>
        <v>14710</v>
      </c>
    </row>
    <row r="2911" spans="1:11" customFormat="1" x14ac:dyDescent="0.25">
      <c r="A2911" t="str">
        <f t="shared" ref="A2911:A2974" si="403">"14"</f>
        <v>14</v>
      </c>
      <c r="B2911" t="s">
        <v>282</v>
      </c>
      <c r="C2911" t="str">
        <f t="shared" si="400"/>
        <v>021</v>
      </c>
      <c r="D2911" t="s">
        <v>282</v>
      </c>
      <c r="E2911" t="str">
        <f t="shared" si="399"/>
        <v>10</v>
      </c>
      <c r="F2911" t="str">
        <f>"030"</f>
        <v>030</v>
      </c>
      <c r="G2911" t="str">
        <f>""</f>
        <v/>
      </c>
      <c r="H2911" t="s">
        <v>0</v>
      </c>
      <c r="I2911" t="s">
        <v>1864</v>
      </c>
      <c r="J2911" t="s">
        <v>5051</v>
      </c>
      <c r="K2911" t="str">
        <f>"14710"</f>
        <v>14710</v>
      </c>
    </row>
    <row r="2912" spans="1:11" customFormat="1" x14ac:dyDescent="0.25">
      <c r="A2912" t="str">
        <f t="shared" si="403"/>
        <v>14</v>
      </c>
      <c r="B2912" t="s">
        <v>282</v>
      </c>
      <c r="C2912" t="str">
        <f t="shared" si="400"/>
        <v>021</v>
      </c>
      <c r="D2912" t="s">
        <v>282</v>
      </c>
      <c r="E2912" t="str">
        <f t="shared" si="399"/>
        <v>10</v>
      </c>
      <c r="F2912" t="str">
        <f>"031"</f>
        <v>031</v>
      </c>
      <c r="G2912" t="str">
        <f>""</f>
        <v/>
      </c>
      <c r="H2912" t="s">
        <v>3</v>
      </c>
      <c r="I2912" t="s">
        <v>1880</v>
      </c>
      <c r="J2912" t="s">
        <v>5071</v>
      </c>
      <c r="K2912" t="str">
        <f>"14005"</f>
        <v>14005</v>
      </c>
    </row>
    <row r="2913" spans="1:11" customFormat="1" x14ac:dyDescent="0.25">
      <c r="A2913" t="str">
        <f t="shared" si="403"/>
        <v>14</v>
      </c>
      <c r="B2913" t="s">
        <v>282</v>
      </c>
      <c r="C2913" t="str">
        <f t="shared" si="400"/>
        <v>021</v>
      </c>
      <c r="D2913" t="s">
        <v>282</v>
      </c>
      <c r="E2913" t="str">
        <f t="shared" si="399"/>
        <v>10</v>
      </c>
      <c r="F2913" t="str">
        <f>"032"</f>
        <v>032</v>
      </c>
      <c r="G2913" t="str">
        <f>""</f>
        <v/>
      </c>
      <c r="H2913" t="s">
        <v>3</v>
      </c>
      <c r="I2913" t="s">
        <v>1878</v>
      </c>
      <c r="J2913" t="s">
        <v>5069</v>
      </c>
      <c r="K2913" t="str">
        <f>"14004"</f>
        <v>14004</v>
      </c>
    </row>
    <row r="2914" spans="1:11" customFormat="1" x14ac:dyDescent="0.25">
      <c r="A2914" t="str">
        <f t="shared" si="403"/>
        <v>14</v>
      </c>
      <c r="B2914" t="s">
        <v>282</v>
      </c>
      <c r="C2914" t="str">
        <f t="shared" si="400"/>
        <v>021</v>
      </c>
      <c r="D2914" t="s">
        <v>282</v>
      </c>
      <c r="E2914" t="str">
        <f t="shared" si="399"/>
        <v>10</v>
      </c>
      <c r="F2914" t="str">
        <f>"033"</f>
        <v>033</v>
      </c>
      <c r="G2914" t="str">
        <f>""</f>
        <v/>
      </c>
      <c r="H2914" t="s">
        <v>1</v>
      </c>
      <c r="I2914" t="s">
        <v>971</v>
      </c>
      <c r="J2914" t="s">
        <v>5076</v>
      </c>
      <c r="K2914" t="str">
        <f>"14004"</f>
        <v>14004</v>
      </c>
    </row>
    <row r="2915" spans="1:11" customFormat="1" x14ac:dyDescent="0.25">
      <c r="A2915" t="str">
        <f t="shared" si="403"/>
        <v>14</v>
      </c>
      <c r="B2915" t="s">
        <v>282</v>
      </c>
      <c r="C2915" t="str">
        <f t="shared" si="400"/>
        <v>021</v>
      </c>
      <c r="D2915" t="s">
        <v>282</v>
      </c>
      <c r="E2915" t="str">
        <f t="shared" si="399"/>
        <v>10</v>
      </c>
      <c r="F2915" t="str">
        <f>"033"</f>
        <v>033</v>
      </c>
      <c r="G2915" t="str">
        <f>""</f>
        <v/>
      </c>
      <c r="H2915" t="s">
        <v>0</v>
      </c>
      <c r="I2915" t="s">
        <v>971</v>
      </c>
      <c r="J2915" t="s">
        <v>5076</v>
      </c>
      <c r="K2915" t="str">
        <f>"14004"</f>
        <v>14004</v>
      </c>
    </row>
    <row r="2916" spans="1:11" customFormat="1" x14ac:dyDescent="0.25">
      <c r="A2916" t="str">
        <f t="shared" si="403"/>
        <v>14</v>
      </c>
      <c r="B2916" t="s">
        <v>282</v>
      </c>
      <c r="C2916" t="str">
        <f t="shared" si="400"/>
        <v>021</v>
      </c>
      <c r="D2916" t="s">
        <v>282</v>
      </c>
      <c r="E2916" t="str">
        <f t="shared" si="399"/>
        <v>10</v>
      </c>
      <c r="F2916" t="str">
        <f>"034"</f>
        <v>034</v>
      </c>
      <c r="G2916" t="str">
        <f>""</f>
        <v/>
      </c>
      <c r="H2916" t="s">
        <v>3</v>
      </c>
      <c r="I2916" t="s">
        <v>1884</v>
      </c>
      <c r="J2916" t="s">
        <v>5075</v>
      </c>
      <c r="K2916" t="str">
        <f>"14005"</f>
        <v>14005</v>
      </c>
    </row>
    <row r="2917" spans="1:11" customFormat="1" x14ac:dyDescent="0.25">
      <c r="A2917" t="str">
        <f t="shared" si="403"/>
        <v>14</v>
      </c>
      <c r="B2917" t="s">
        <v>282</v>
      </c>
      <c r="C2917" t="str">
        <f t="shared" si="400"/>
        <v>021</v>
      </c>
      <c r="D2917" t="s">
        <v>282</v>
      </c>
      <c r="E2917" t="str">
        <f t="shared" si="399"/>
        <v>10</v>
      </c>
      <c r="F2917" t="str">
        <f>"035"</f>
        <v>035</v>
      </c>
      <c r="G2917" t="str">
        <f>""</f>
        <v/>
      </c>
      <c r="H2917" t="s">
        <v>3</v>
      </c>
      <c r="I2917" t="s">
        <v>1877</v>
      </c>
      <c r="J2917" t="s">
        <v>5068</v>
      </c>
      <c r="K2917" t="str">
        <f>"14005"</f>
        <v>14005</v>
      </c>
    </row>
    <row r="2918" spans="1:11" customFormat="1" x14ac:dyDescent="0.25">
      <c r="A2918" t="str">
        <f t="shared" si="403"/>
        <v>14</v>
      </c>
      <c r="B2918" t="s">
        <v>282</v>
      </c>
      <c r="C2918" t="str">
        <f t="shared" si="400"/>
        <v>021</v>
      </c>
      <c r="D2918" t="s">
        <v>282</v>
      </c>
      <c r="E2918" t="str">
        <f t="shared" si="399"/>
        <v>10</v>
      </c>
      <c r="F2918" t="str">
        <f>"036"</f>
        <v>036</v>
      </c>
      <c r="G2918" t="str">
        <f>""</f>
        <v/>
      </c>
      <c r="H2918" t="s">
        <v>1</v>
      </c>
      <c r="I2918" t="s">
        <v>1885</v>
      </c>
      <c r="J2918" t="s">
        <v>5077</v>
      </c>
      <c r="K2918" t="str">
        <f>"14004"</f>
        <v>14004</v>
      </c>
    </row>
    <row r="2919" spans="1:11" customFormat="1" x14ac:dyDescent="0.25">
      <c r="A2919" t="str">
        <f t="shared" si="403"/>
        <v>14</v>
      </c>
      <c r="B2919" t="s">
        <v>282</v>
      </c>
      <c r="C2919" t="str">
        <f t="shared" si="400"/>
        <v>021</v>
      </c>
      <c r="D2919" t="s">
        <v>282</v>
      </c>
      <c r="E2919" t="str">
        <f t="shared" si="399"/>
        <v>10</v>
      </c>
      <c r="F2919" t="str">
        <f>"036"</f>
        <v>036</v>
      </c>
      <c r="G2919" t="str">
        <f>""</f>
        <v/>
      </c>
      <c r="H2919" t="s">
        <v>0</v>
      </c>
      <c r="I2919" t="s">
        <v>1885</v>
      </c>
      <c r="J2919" t="s">
        <v>5077</v>
      </c>
      <c r="K2919" t="str">
        <f>"14004"</f>
        <v>14004</v>
      </c>
    </row>
    <row r="2920" spans="1:11" customFormat="1" x14ac:dyDescent="0.25">
      <c r="A2920" t="str">
        <f t="shared" si="403"/>
        <v>14</v>
      </c>
      <c r="B2920" t="s">
        <v>282</v>
      </c>
      <c r="C2920" t="str">
        <f t="shared" si="400"/>
        <v>021</v>
      </c>
      <c r="D2920" t="s">
        <v>282</v>
      </c>
      <c r="E2920" t="str">
        <f t="shared" si="399"/>
        <v>10</v>
      </c>
      <c r="F2920" t="str">
        <f>"037"</f>
        <v>037</v>
      </c>
      <c r="G2920" t="str">
        <f>""</f>
        <v/>
      </c>
      <c r="H2920" t="s">
        <v>1</v>
      </c>
      <c r="I2920" t="s">
        <v>1884</v>
      </c>
      <c r="J2920" t="s">
        <v>5075</v>
      </c>
      <c r="K2920" t="str">
        <f>"14005"</f>
        <v>14005</v>
      </c>
    </row>
    <row r="2921" spans="1:11" customFormat="1" x14ac:dyDescent="0.25">
      <c r="A2921" t="str">
        <f t="shared" si="403"/>
        <v>14</v>
      </c>
      <c r="B2921" t="s">
        <v>282</v>
      </c>
      <c r="C2921" t="str">
        <f t="shared" si="400"/>
        <v>021</v>
      </c>
      <c r="D2921" t="s">
        <v>282</v>
      </c>
      <c r="E2921" t="str">
        <f t="shared" si="399"/>
        <v>10</v>
      </c>
      <c r="F2921" t="str">
        <f>"037"</f>
        <v>037</v>
      </c>
      <c r="G2921" t="str">
        <f>""</f>
        <v/>
      </c>
      <c r="H2921" t="s">
        <v>0</v>
      </c>
      <c r="I2921" t="s">
        <v>1884</v>
      </c>
      <c r="J2921" t="s">
        <v>5075</v>
      </c>
      <c r="K2921" t="str">
        <f>"14005"</f>
        <v>14005</v>
      </c>
    </row>
    <row r="2922" spans="1:11" customFormat="1" x14ac:dyDescent="0.25">
      <c r="A2922" t="str">
        <f t="shared" si="403"/>
        <v>14</v>
      </c>
      <c r="B2922" t="s">
        <v>282</v>
      </c>
      <c r="C2922" t="str">
        <f t="shared" si="400"/>
        <v>021</v>
      </c>
      <c r="D2922" t="s">
        <v>282</v>
      </c>
      <c r="E2922" t="str">
        <f t="shared" si="399"/>
        <v>10</v>
      </c>
      <c r="F2922" t="str">
        <f>"038"</f>
        <v>038</v>
      </c>
      <c r="G2922" t="str">
        <f>""</f>
        <v/>
      </c>
      <c r="H2922" t="s">
        <v>1</v>
      </c>
      <c r="I2922" t="s">
        <v>1885</v>
      </c>
      <c r="J2922" t="s">
        <v>5077</v>
      </c>
      <c r="K2922" t="str">
        <f>"14004"</f>
        <v>14004</v>
      </c>
    </row>
    <row r="2923" spans="1:11" customFormat="1" x14ac:dyDescent="0.25">
      <c r="A2923" t="str">
        <f t="shared" si="403"/>
        <v>14</v>
      </c>
      <c r="B2923" t="s">
        <v>282</v>
      </c>
      <c r="C2923" t="str">
        <f t="shared" si="400"/>
        <v>021</v>
      </c>
      <c r="D2923" t="s">
        <v>282</v>
      </c>
      <c r="E2923" t="str">
        <f t="shared" si="399"/>
        <v>10</v>
      </c>
      <c r="F2923" t="str">
        <f>"038"</f>
        <v>038</v>
      </c>
      <c r="G2923" t="str">
        <f>""</f>
        <v/>
      </c>
      <c r="H2923" t="s">
        <v>0</v>
      </c>
      <c r="I2923" t="s">
        <v>1885</v>
      </c>
      <c r="J2923" t="s">
        <v>5077</v>
      </c>
      <c r="K2923" t="str">
        <f>"14004"</f>
        <v>14004</v>
      </c>
    </row>
    <row r="2924" spans="1:11" customFormat="1" x14ac:dyDescent="0.25">
      <c r="A2924" t="str">
        <f t="shared" si="403"/>
        <v>14</v>
      </c>
      <c r="B2924" t="s">
        <v>282</v>
      </c>
      <c r="C2924" t="str">
        <f t="shared" si="400"/>
        <v>021</v>
      </c>
      <c r="D2924" t="s">
        <v>282</v>
      </c>
      <c r="E2924" t="str">
        <f t="shared" si="399"/>
        <v>10</v>
      </c>
      <c r="F2924" t="str">
        <f>"039"</f>
        <v>039</v>
      </c>
      <c r="G2924" t="str">
        <f>""</f>
        <v/>
      </c>
      <c r="H2924" t="s">
        <v>3</v>
      </c>
      <c r="I2924" t="s">
        <v>1889</v>
      </c>
      <c r="J2924" t="s">
        <v>5081</v>
      </c>
      <c r="K2924" t="str">
        <f>"14719"</f>
        <v>14719</v>
      </c>
    </row>
    <row r="2925" spans="1:11" customFormat="1" x14ac:dyDescent="0.25">
      <c r="A2925" t="str">
        <f t="shared" si="403"/>
        <v>14</v>
      </c>
      <c r="B2925" t="s">
        <v>282</v>
      </c>
      <c r="C2925" t="str">
        <f t="shared" si="400"/>
        <v>021</v>
      </c>
      <c r="D2925" t="s">
        <v>282</v>
      </c>
      <c r="E2925" t="str">
        <f t="shared" si="399"/>
        <v>10</v>
      </c>
      <c r="F2925" t="str">
        <f>"040"</f>
        <v>040</v>
      </c>
      <c r="G2925" t="str">
        <f>""</f>
        <v/>
      </c>
      <c r="H2925" t="s">
        <v>3</v>
      </c>
      <c r="I2925" t="s">
        <v>1864</v>
      </c>
      <c r="J2925" t="s">
        <v>5051</v>
      </c>
      <c r="K2925" t="str">
        <f>"14710"</f>
        <v>14710</v>
      </c>
    </row>
    <row r="2926" spans="1:11" customFormat="1" x14ac:dyDescent="0.25">
      <c r="A2926" t="str">
        <f t="shared" si="403"/>
        <v>14</v>
      </c>
      <c r="B2926" t="s">
        <v>282</v>
      </c>
      <c r="C2926" t="str">
        <f t="shared" si="400"/>
        <v>021</v>
      </c>
      <c r="D2926" t="s">
        <v>282</v>
      </c>
      <c r="E2926" t="str">
        <f t="shared" si="399"/>
        <v>10</v>
      </c>
      <c r="F2926" t="str">
        <f>"041"</f>
        <v>041</v>
      </c>
      <c r="G2926" t="str">
        <f>""</f>
        <v/>
      </c>
      <c r="H2926" t="s">
        <v>1</v>
      </c>
      <c r="I2926" t="s">
        <v>1890</v>
      </c>
      <c r="J2926" t="s">
        <v>5082</v>
      </c>
      <c r="K2926" t="str">
        <f>"14710"</f>
        <v>14710</v>
      </c>
    </row>
    <row r="2927" spans="1:11" customFormat="1" x14ac:dyDescent="0.25">
      <c r="A2927" t="str">
        <f t="shared" si="403"/>
        <v>14</v>
      </c>
      <c r="B2927" t="s">
        <v>282</v>
      </c>
      <c r="C2927" t="str">
        <f t="shared" si="400"/>
        <v>021</v>
      </c>
      <c r="D2927" t="s">
        <v>282</v>
      </c>
      <c r="E2927" t="str">
        <f t="shared" si="399"/>
        <v>10</v>
      </c>
      <c r="F2927" t="str">
        <f>"041"</f>
        <v>041</v>
      </c>
      <c r="G2927" t="str">
        <f>""</f>
        <v/>
      </c>
      <c r="H2927" t="s">
        <v>0</v>
      </c>
      <c r="I2927" t="s">
        <v>1890</v>
      </c>
      <c r="J2927" t="s">
        <v>5082</v>
      </c>
      <c r="K2927" t="str">
        <f>"14710"</f>
        <v>14710</v>
      </c>
    </row>
    <row r="2928" spans="1:11" customFormat="1" x14ac:dyDescent="0.25">
      <c r="A2928" t="str">
        <f t="shared" si="403"/>
        <v>14</v>
      </c>
      <c r="B2928" t="s">
        <v>282</v>
      </c>
      <c r="C2928" t="str">
        <f t="shared" si="400"/>
        <v>021</v>
      </c>
      <c r="D2928" t="s">
        <v>282</v>
      </c>
      <c r="E2928" t="str">
        <f t="shared" si="399"/>
        <v>10</v>
      </c>
      <c r="F2928" t="str">
        <f>"042"</f>
        <v>042</v>
      </c>
      <c r="G2928" t="str">
        <f>""</f>
        <v/>
      </c>
      <c r="H2928" t="s">
        <v>1</v>
      </c>
      <c r="I2928" t="s">
        <v>1877</v>
      </c>
      <c r="J2928" t="s">
        <v>5068</v>
      </c>
      <c r="K2928" t="str">
        <f>"14005"</f>
        <v>14005</v>
      </c>
    </row>
    <row r="2929" spans="1:11" customFormat="1" x14ac:dyDescent="0.25">
      <c r="A2929" t="str">
        <f t="shared" si="403"/>
        <v>14</v>
      </c>
      <c r="B2929" t="s">
        <v>282</v>
      </c>
      <c r="C2929" t="str">
        <f t="shared" si="400"/>
        <v>021</v>
      </c>
      <c r="D2929" t="s">
        <v>282</v>
      </c>
      <c r="E2929" t="str">
        <f t="shared" si="399"/>
        <v>10</v>
      </c>
      <c r="F2929" t="str">
        <f>"042"</f>
        <v>042</v>
      </c>
      <c r="G2929" t="str">
        <f>""</f>
        <v/>
      </c>
      <c r="H2929" t="s">
        <v>0</v>
      </c>
      <c r="I2929" t="s">
        <v>1877</v>
      </c>
      <c r="J2929" t="s">
        <v>5068</v>
      </c>
      <c r="K2929" t="str">
        <f>"14005"</f>
        <v>14005</v>
      </c>
    </row>
    <row r="2930" spans="1:11" customFormat="1" x14ac:dyDescent="0.25">
      <c r="A2930" t="str">
        <f t="shared" si="403"/>
        <v>14</v>
      </c>
      <c r="B2930" t="s">
        <v>282</v>
      </c>
      <c r="C2930" t="str">
        <f t="shared" si="400"/>
        <v>021</v>
      </c>
      <c r="D2930" t="s">
        <v>282</v>
      </c>
      <c r="E2930" t="str">
        <f t="shared" si="399"/>
        <v>10</v>
      </c>
      <c r="F2930" t="str">
        <f>"043"</f>
        <v>043</v>
      </c>
      <c r="G2930" t="str">
        <f>""</f>
        <v/>
      </c>
      <c r="H2930" t="s">
        <v>1</v>
      </c>
      <c r="I2930" t="s">
        <v>1888</v>
      </c>
      <c r="J2930" t="s">
        <v>5080</v>
      </c>
      <c r="K2930" t="str">
        <f>"14193"</f>
        <v>14193</v>
      </c>
    </row>
    <row r="2931" spans="1:11" customFormat="1" x14ac:dyDescent="0.25">
      <c r="A2931" t="str">
        <f t="shared" si="403"/>
        <v>14</v>
      </c>
      <c r="B2931" t="s">
        <v>282</v>
      </c>
      <c r="C2931" t="str">
        <f t="shared" si="400"/>
        <v>021</v>
      </c>
      <c r="D2931" t="s">
        <v>282</v>
      </c>
      <c r="E2931" t="str">
        <f t="shared" si="399"/>
        <v>10</v>
      </c>
      <c r="F2931" t="str">
        <f>"043"</f>
        <v>043</v>
      </c>
      <c r="G2931" t="str">
        <f>""</f>
        <v/>
      </c>
      <c r="H2931" t="s">
        <v>0</v>
      </c>
      <c r="I2931" t="s">
        <v>1888</v>
      </c>
      <c r="J2931" t="s">
        <v>5080</v>
      </c>
      <c r="K2931" t="str">
        <f>"14193"</f>
        <v>14193</v>
      </c>
    </row>
    <row r="2932" spans="1:11" customFormat="1" x14ac:dyDescent="0.25">
      <c r="A2932" t="str">
        <f t="shared" si="403"/>
        <v>14</v>
      </c>
      <c r="B2932" t="s">
        <v>282</v>
      </c>
      <c r="C2932" t="str">
        <f t="shared" si="400"/>
        <v>021</v>
      </c>
      <c r="D2932" t="s">
        <v>282</v>
      </c>
      <c r="E2932" t="str">
        <f t="shared" ref="E2932:E2940" si="404">"10"</f>
        <v>10</v>
      </c>
      <c r="F2932" t="str">
        <f>"044"</f>
        <v>044</v>
      </c>
      <c r="G2932" t="str">
        <f>""</f>
        <v/>
      </c>
      <c r="H2932" t="s">
        <v>3</v>
      </c>
      <c r="I2932" t="s">
        <v>1890</v>
      </c>
      <c r="J2932" t="s">
        <v>5082</v>
      </c>
      <c r="K2932" t="str">
        <f>"14710"</f>
        <v>14710</v>
      </c>
    </row>
    <row r="2933" spans="1:11" customFormat="1" x14ac:dyDescent="0.25">
      <c r="A2933" t="str">
        <f t="shared" si="403"/>
        <v>14</v>
      </c>
      <c r="B2933" t="s">
        <v>282</v>
      </c>
      <c r="C2933" t="str">
        <f t="shared" si="400"/>
        <v>021</v>
      </c>
      <c r="D2933" t="s">
        <v>282</v>
      </c>
      <c r="E2933" t="str">
        <f t="shared" si="404"/>
        <v>10</v>
      </c>
      <c r="F2933" t="str">
        <f>"045"</f>
        <v>045</v>
      </c>
      <c r="G2933" t="str">
        <f>""</f>
        <v/>
      </c>
      <c r="H2933" t="s">
        <v>1</v>
      </c>
      <c r="I2933" t="s">
        <v>1864</v>
      </c>
      <c r="J2933" t="s">
        <v>5051</v>
      </c>
      <c r="K2933" t="str">
        <f>"14710"</f>
        <v>14710</v>
      </c>
    </row>
    <row r="2934" spans="1:11" customFormat="1" x14ac:dyDescent="0.25">
      <c r="A2934" t="str">
        <f t="shared" si="403"/>
        <v>14</v>
      </c>
      <c r="B2934" t="s">
        <v>282</v>
      </c>
      <c r="C2934" t="str">
        <f t="shared" si="400"/>
        <v>021</v>
      </c>
      <c r="D2934" t="s">
        <v>282</v>
      </c>
      <c r="E2934" t="str">
        <f t="shared" si="404"/>
        <v>10</v>
      </c>
      <c r="F2934" t="str">
        <f>"045"</f>
        <v>045</v>
      </c>
      <c r="G2934" t="str">
        <f>""</f>
        <v/>
      </c>
      <c r="H2934" t="s">
        <v>0</v>
      </c>
      <c r="I2934" t="s">
        <v>1864</v>
      </c>
      <c r="J2934" t="s">
        <v>5051</v>
      </c>
      <c r="K2934" t="str">
        <f>"14710"</f>
        <v>14710</v>
      </c>
    </row>
    <row r="2935" spans="1:11" customFormat="1" x14ac:dyDescent="0.25">
      <c r="A2935" t="str">
        <f t="shared" si="403"/>
        <v>14</v>
      </c>
      <c r="B2935" t="s">
        <v>282</v>
      </c>
      <c r="C2935" t="str">
        <f t="shared" si="400"/>
        <v>021</v>
      </c>
      <c r="D2935" t="s">
        <v>282</v>
      </c>
      <c r="E2935" t="str">
        <f t="shared" si="404"/>
        <v>10</v>
      </c>
      <c r="F2935" t="str">
        <f>"046"</f>
        <v>046</v>
      </c>
      <c r="G2935" t="str">
        <f>""</f>
        <v/>
      </c>
      <c r="H2935" t="s">
        <v>3</v>
      </c>
      <c r="I2935" t="s">
        <v>1887</v>
      </c>
      <c r="J2935" t="s">
        <v>5079</v>
      </c>
      <c r="K2935" t="str">
        <f>"14193"</f>
        <v>14193</v>
      </c>
    </row>
    <row r="2936" spans="1:11" customFormat="1" x14ac:dyDescent="0.25">
      <c r="A2936" t="str">
        <f t="shared" si="403"/>
        <v>14</v>
      </c>
      <c r="B2936" t="s">
        <v>282</v>
      </c>
      <c r="C2936" t="str">
        <f t="shared" si="400"/>
        <v>021</v>
      </c>
      <c r="D2936" t="s">
        <v>282</v>
      </c>
      <c r="E2936" t="str">
        <f t="shared" si="404"/>
        <v>10</v>
      </c>
      <c r="F2936" t="str">
        <f>"047"</f>
        <v>047</v>
      </c>
      <c r="G2936" t="str">
        <f>""</f>
        <v/>
      </c>
      <c r="H2936" t="s">
        <v>3</v>
      </c>
      <c r="I2936" t="s">
        <v>1881</v>
      </c>
      <c r="J2936" t="s">
        <v>5072</v>
      </c>
      <c r="K2936" t="str">
        <f>"14005"</f>
        <v>14005</v>
      </c>
    </row>
    <row r="2937" spans="1:11" customFormat="1" x14ac:dyDescent="0.25">
      <c r="A2937" t="str">
        <f t="shared" si="403"/>
        <v>14</v>
      </c>
      <c r="B2937" t="s">
        <v>282</v>
      </c>
      <c r="C2937" t="str">
        <f t="shared" si="400"/>
        <v>021</v>
      </c>
      <c r="D2937" t="s">
        <v>282</v>
      </c>
      <c r="E2937" t="str">
        <f t="shared" si="404"/>
        <v>10</v>
      </c>
      <c r="F2937" t="str">
        <f>"048"</f>
        <v>048</v>
      </c>
      <c r="G2937" t="str">
        <f>""</f>
        <v/>
      </c>
      <c r="H2937" t="s">
        <v>1</v>
      </c>
      <c r="I2937" t="s">
        <v>1885</v>
      </c>
      <c r="J2937" t="s">
        <v>5077</v>
      </c>
      <c r="K2937" t="str">
        <f>"14004"</f>
        <v>14004</v>
      </c>
    </row>
    <row r="2938" spans="1:11" customFormat="1" x14ac:dyDescent="0.25">
      <c r="A2938" t="str">
        <f t="shared" si="403"/>
        <v>14</v>
      </c>
      <c r="B2938" t="s">
        <v>282</v>
      </c>
      <c r="C2938" t="str">
        <f t="shared" si="400"/>
        <v>021</v>
      </c>
      <c r="D2938" t="s">
        <v>282</v>
      </c>
      <c r="E2938" t="str">
        <f t="shared" si="404"/>
        <v>10</v>
      </c>
      <c r="F2938" t="str">
        <f>"048"</f>
        <v>048</v>
      </c>
      <c r="G2938" t="str">
        <f>""</f>
        <v/>
      </c>
      <c r="H2938" t="s">
        <v>0</v>
      </c>
      <c r="I2938" t="s">
        <v>1885</v>
      </c>
      <c r="J2938" t="s">
        <v>5077</v>
      </c>
      <c r="K2938" t="str">
        <f>"14004"</f>
        <v>14004</v>
      </c>
    </row>
    <row r="2939" spans="1:11" customFormat="1" x14ac:dyDescent="0.25">
      <c r="A2939" t="str">
        <f t="shared" si="403"/>
        <v>14</v>
      </c>
      <c r="B2939" t="s">
        <v>282</v>
      </c>
      <c r="C2939" t="str">
        <f t="shared" si="400"/>
        <v>021</v>
      </c>
      <c r="D2939" t="s">
        <v>282</v>
      </c>
      <c r="E2939" t="str">
        <f t="shared" si="404"/>
        <v>10</v>
      </c>
      <c r="F2939" t="str">
        <f>"049"</f>
        <v>049</v>
      </c>
      <c r="G2939" t="str">
        <f>""</f>
        <v/>
      </c>
      <c r="H2939" t="s">
        <v>1</v>
      </c>
      <c r="I2939" t="s">
        <v>1881</v>
      </c>
      <c r="J2939" t="s">
        <v>5072</v>
      </c>
      <c r="K2939" t="str">
        <f>"14005"</f>
        <v>14005</v>
      </c>
    </row>
    <row r="2940" spans="1:11" customFormat="1" x14ac:dyDescent="0.25">
      <c r="A2940" t="str">
        <f t="shared" si="403"/>
        <v>14</v>
      </c>
      <c r="B2940" t="s">
        <v>282</v>
      </c>
      <c r="C2940" t="str">
        <f t="shared" si="400"/>
        <v>021</v>
      </c>
      <c r="D2940" t="s">
        <v>282</v>
      </c>
      <c r="E2940" t="str">
        <f t="shared" si="404"/>
        <v>10</v>
      </c>
      <c r="F2940" t="str">
        <f>"049"</f>
        <v>049</v>
      </c>
      <c r="G2940" t="str">
        <f>""</f>
        <v/>
      </c>
      <c r="H2940" t="s">
        <v>0</v>
      </c>
      <c r="I2940" t="s">
        <v>1881</v>
      </c>
      <c r="J2940" t="s">
        <v>5072</v>
      </c>
      <c r="K2940" t="str">
        <f>"14005"</f>
        <v>14005</v>
      </c>
    </row>
    <row r="2941" spans="1:11" customFormat="1" x14ac:dyDescent="0.25">
      <c r="A2941" t="str">
        <f t="shared" si="403"/>
        <v>14</v>
      </c>
      <c r="B2941" t="s">
        <v>282</v>
      </c>
      <c r="C2941" t="str">
        <f>"022"</f>
        <v>022</v>
      </c>
      <c r="D2941" t="s">
        <v>303</v>
      </c>
      <c r="E2941" t="str">
        <f>"01"</f>
        <v>01</v>
      </c>
      <c r="F2941" t="str">
        <f>"001"</f>
        <v>001</v>
      </c>
      <c r="G2941" t="str">
        <f>""</f>
        <v/>
      </c>
      <c r="H2941" t="s">
        <v>1</v>
      </c>
      <c r="I2941" t="s">
        <v>1891</v>
      </c>
      <c r="J2941" t="s">
        <v>5083</v>
      </c>
      <c r="K2941" t="str">
        <f>"14860"</f>
        <v>14860</v>
      </c>
    </row>
    <row r="2942" spans="1:11" customFormat="1" x14ac:dyDescent="0.25">
      <c r="A2942" t="str">
        <f t="shared" si="403"/>
        <v>14</v>
      </c>
      <c r="B2942" t="s">
        <v>282</v>
      </c>
      <c r="C2942" t="str">
        <f>"022"</f>
        <v>022</v>
      </c>
      <c r="D2942" t="s">
        <v>303</v>
      </c>
      <c r="E2942" t="str">
        <f>"01"</f>
        <v>01</v>
      </c>
      <c r="F2942" t="str">
        <f>"001"</f>
        <v>001</v>
      </c>
      <c r="G2942" t="str">
        <f>""</f>
        <v/>
      </c>
      <c r="H2942" t="s">
        <v>0</v>
      </c>
      <c r="I2942" t="s">
        <v>1891</v>
      </c>
      <c r="J2942" t="s">
        <v>5083</v>
      </c>
      <c r="K2942" t="str">
        <f>"14860"</f>
        <v>14860</v>
      </c>
    </row>
    <row r="2943" spans="1:11" customFormat="1" x14ac:dyDescent="0.25">
      <c r="A2943" t="str">
        <f t="shared" si="403"/>
        <v>14</v>
      </c>
      <c r="B2943" t="s">
        <v>282</v>
      </c>
      <c r="C2943" t="str">
        <f>"022"</f>
        <v>022</v>
      </c>
      <c r="D2943" t="s">
        <v>303</v>
      </c>
      <c r="E2943" t="str">
        <f>"01"</f>
        <v>01</v>
      </c>
      <c r="F2943" t="str">
        <f>"002"</f>
        <v>002</v>
      </c>
      <c r="G2943" t="str">
        <f>""</f>
        <v/>
      </c>
      <c r="H2943" t="s">
        <v>3</v>
      </c>
      <c r="I2943" t="s">
        <v>1891</v>
      </c>
      <c r="J2943" t="s">
        <v>5083</v>
      </c>
      <c r="K2943" t="str">
        <f>"14860"</f>
        <v>14860</v>
      </c>
    </row>
    <row r="2944" spans="1:11" customFormat="1" x14ac:dyDescent="0.25">
      <c r="A2944" t="str">
        <f t="shared" si="403"/>
        <v>14</v>
      </c>
      <c r="B2944" t="s">
        <v>282</v>
      </c>
      <c r="C2944" t="str">
        <f>"022"</f>
        <v>022</v>
      </c>
      <c r="D2944" t="s">
        <v>303</v>
      </c>
      <c r="E2944" t="str">
        <f>"02"</f>
        <v>02</v>
      </c>
      <c r="F2944" t="str">
        <f>"001"</f>
        <v>001</v>
      </c>
      <c r="G2944" t="str">
        <f>""</f>
        <v/>
      </c>
      <c r="H2944" t="s">
        <v>3</v>
      </c>
      <c r="I2944" t="s">
        <v>1892</v>
      </c>
      <c r="J2944" t="s">
        <v>5084</v>
      </c>
      <c r="K2944" t="str">
        <f>"14860"</f>
        <v>14860</v>
      </c>
    </row>
    <row r="2945" spans="1:11" customFormat="1" x14ac:dyDescent="0.25">
      <c r="A2945" t="str">
        <f t="shared" si="403"/>
        <v>14</v>
      </c>
      <c r="B2945" t="s">
        <v>282</v>
      </c>
      <c r="C2945" t="str">
        <f>"022"</f>
        <v>022</v>
      </c>
      <c r="D2945" t="s">
        <v>303</v>
      </c>
      <c r="E2945" t="str">
        <f>"02"</f>
        <v>02</v>
      </c>
      <c r="F2945" t="str">
        <f>"002"</f>
        <v>002</v>
      </c>
      <c r="G2945" t="str">
        <f>""</f>
        <v/>
      </c>
      <c r="H2945" t="s">
        <v>3</v>
      </c>
      <c r="I2945" t="s">
        <v>1892</v>
      </c>
      <c r="J2945" t="s">
        <v>5084</v>
      </c>
      <c r="K2945" t="str">
        <f>"14860"</f>
        <v>14860</v>
      </c>
    </row>
    <row r="2946" spans="1:11" customFormat="1" x14ac:dyDescent="0.25">
      <c r="A2946" t="str">
        <f t="shared" si="403"/>
        <v>14</v>
      </c>
      <c r="B2946" t="s">
        <v>282</v>
      </c>
      <c r="C2946" t="str">
        <f>"023"</f>
        <v>023</v>
      </c>
      <c r="D2946" t="s">
        <v>304</v>
      </c>
      <c r="E2946" t="str">
        <f>"01"</f>
        <v>01</v>
      </c>
      <c r="F2946" t="str">
        <f t="shared" ref="F2946:F2961" si="405">"001"</f>
        <v>001</v>
      </c>
      <c r="G2946" t="str">
        <f>""</f>
        <v/>
      </c>
      <c r="H2946" t="s">
        <v>1</v>
      </c>
      <c r="I2946" t="s">
        <v>18</v>
      </c>
      <c r="J2946" t="s">
        <v>5085</v>
      </c>
      <c r="K2946" t="str">
        <f>"14460"</f>
        <v>14460</v>
      </c>
    </row>
    <row r="2947" spans="1:11" customFormat="1" x14ac:dyDescent="0.25">
      <c r="A2947" t="str">
        <f t="shared" si="403"/>
        <v>14</v>
      </c>
      <c r="B2947" t="s">
        <v>282</v>
      </c>
      <c r="C2947" t="str">
        <f>"023"</f>
        <v>023</v>
      </c>
      <c r="D2947" t="s">
        <v>304</v>
      </c>
      <c r="E2947" t="str">
        <f>"01"</f>
        <v>01</v>
      </c>
      <c r="F2947" t="str">
        <f t="shared" si="405"/>
        <v>001</v>
      </c>
      <c r="G2947" t="str">
        <f>""</f>
        <v/>
      </c>
      <c r="H2947" t="s">
        <v>0</v>
      </c>
      <c r="I2947" t="s">
        <v>18</v>
      </c>
      <c r="J2947" t="s">
        <v>5085</v>
      </c>
      <c r="K2947" t="str">
        <f>"14460"</f>
        <v>14460</v>
      </c>
    </row>
    <row r="2948" spans="1:11" customFormat="1" x14ac:dyDescent="0.25">
      <c r="A2948" t="str">
        <f t="shared" si="403"/>
        <v>14</v>
      </c>
      <c r="B2948" t="s">
        <v>282</v>
      </c>
      <c r="C2948" t="str">
        <f>"023"</f>
        <v>023</v>
      </c>
      <c r="D2948" t="s">
        <v>304</v>
      </c>
      <c r="E2948" t="str">
        <f>"02"</f>
        <v>02</v>
      </c>
      <c r="F2948" t="str">
        <f t="shared" si="405"/>
        <v>001</v>
      </c>
      <c r="G2948" t="str">
        <f>""</f>
        <v/>
      </c>
      <c r="H2948" t="s">
        <v>3</v>
      </c>
      <c r="I2948" t="s">
        <v>53</v>
      </c>
      <c r="J2948" t="s">
        <v>5086</v>
      </c>
      <c r="K2948" t="str">
        <f>"14460"</f>
        <v>14460</v>
      </c>
    </row>
    <row r="2949" spans="1:11" customFormat="1" x14ac:dyDescent="0.25">
      <c r="A2949" t="str">
        <f t="shared" si="403"/>
        <v>14</v>
      </c>
      <c r="B2949" t="s">
        <v>282</v>
      </c>
      <c r="C2949" t="str">
        <f>"024"</f>
        <v>024</v>
      </c>
      <c r="D2949" t="s">
        <v>305</v>
      </c>
      <c r="E2949" t="str">
        <f>"01"</f>
        <v>01</v>
      </c>
      <c r="F2949" t="str">
        <f t="shared" si="405"/>
        <v>001</v>
      </c>
      <c r="G2949" t="str">
        <f>""</f>
        <v/>
      </c>
      <c r="H2949" t="s">
        <v>1</v>
      </c>
      <c r="I2949" t="s">
        <v>1893</v>
      </c>
      <c r="J2949" t="s">
        <v>5087</v>
      </c>
      <c r="K2949" t="str">
        <f>"14913"</f>
        <v>14913</v>
      </c>
    </row>
    <row r="2950" spans="1:11" customFormat="1" x14ac:dyDescent="0.25">
      <c r="A2950" t="str">
        <f t="shared" si="403"/>
        <v>14</v>
      </c>
      <c r="B2950" t="s">
        <v>282</v>
      </c>
      <c r="C2950" t="str">
        <f>"024"</f>
        <v>024</v>
      </c>
      <c r="D2950" t="s">
        <v>305</v>
      </c>
      <c r="E2950" t="str">
        <f>"01"</f>
        <v>01</v>
      </c>
      <c r="F2950" t="str">
        <f t="shared" si="405"/>
        <v>001</v>
      </c>
      <c r="G2950" t="str">
        <f>""</f>
        <v/>
      </c>
      <c r="H2950" t="s">
        <v>0</v>
      </c>
      <c r="I2950" t="s">
        <v>1893</v>
      </c>
      <c r="J2950" t="s">
        <v>5087</v>
      </c>
      <c r="K2950" t="str">
        <f>"14913"</f>
        <v>14913</v>
      </c>
    </row>
    <row r="2951" spans="1:11" customFormat="1" x14ac:dyDescent="0.25">
      <c r="A2951" t="str">
        <f t="shared" si="403"/>
        <v>14</v>
      </c>
      <c r="B2951" t="s">
        <v>282</v>
      </c>
      <c r="C2951" t="str">
        <f>"024"</f>
        <v>024</v>
      </c>
      <c r="D2951" t="s">
        <v>305</v>
      </c>
      <c r="E2951" t="str">
        <f>"02"</f>
        <v>02</v>
      </c>
      <c r="F2951" t="str">
        <f t="shared" si="405"/>
        <v>001</v>
      </c>
      <c r="G2951" t="str">
        <f>""</f>
        <v/>
      </c>
      <c r="H2951" t="s">
        <v>3</v>
      </c>
      <c r="I2951" t="s">
        <v>24</v>
      </c>
      <c r="J2951" t="s">
        <v>5088</v>
      </c>
      <c r="K2951" t="str">
        <f>"14913"</f>
        <v>14913</v>
      </c>
    </row>
    <row r="2952" spans="1:11" customFormat="1" x14ac:dyDescent="0.25">
      <c r="A2952" t="str">
        <f t="shared" si="403"/>
        <v>14</v>
      </c>
      <c r="B2952" t="s">
        <v>282</v>
      </c>
      <c r="C2952" t="str">
        <f>"025"</f>
        <v>025</v>
      </c>
      <c r="D2952" t="s">
        <v>306</v>
      </c>
      <c r="E2952" t="str">
        <f>"01"</f>
        <v>01</v>
      </c>
      <c r="F2952" t="str">
        <f t="shared" si="405"/>
        <v>001</v>
      </c>
      <c r="G2952" t="str">
        <f>""</f>
        <v/>
      </c>
      <c r="H2952" t="s">
        <v>1</v>
      </c>
      <c r="I2952" t="s">
        <v>1894</v>
      </c>
      <c r="J2952" t="s">
        <v>5089</v>
      </c>
      <c r="K2952" t="str">
        <f>"14830"</f>
        <v>14830</v>
      </c>
    </row>
    <row r="2953" spans="1:11" customFormat="1" x14ac:dyDescent="0.25">
      <c r="A2953" t="str">
        <f t="shared" si="403"/>
        <v>14</v>
      </c>
      <c r="B2953" t="s">
        <v>282</v>
      </c>
      <c r="C2953" t="str">
        <f>"025"</f>
        <v>025</v>
      </c>
      <c r="D2953" t="s">
        <v>306</v>
      </c>
      <c r="E2953" t="str">
        <f>"01"</f>
        <v>01</v>
      </c>
      <c r="F2953" t="str">
        <f t="shared" si="405"/>
        <v>001</v>
      </c>
      <c r="G2953" t="str">
        <f>""</f>
        <v/>
      </c>
      <c r="H2953" t="s">
        <v>0</v>
      </c>
      <c r="I2953" t="s">
        <v>1894</v>
      </c>
      <c r="J2953" t="s">
        <v>5089</v>
      </c>
      <c r="K2953" t="str">
        <f>"14830"</f>
        <v>14830</v>
      </c>
    </row>
    <row r="2954" spans="1:11" customFormat="1" x14ac:dyDescent="0.25">
      <c r="A2954" t="str">
        <f t="shared" si="403"/>
        <v>14</v>
      </c>
      <c r="B2954" t="s">
        <v>282</v>
      </c>
      <c r="C2954" t="str">
        <f>"025"</f>
        <v>025</v>
      </c>
      <c r="D2954" t="s">
        <v>306</v>
      </c>
      <c r="E2954" t="str">
        <f>"02"</f>
        <v>02</v>
      </c>
      <c r="F2954" t="str">
        <f t="shared" si="405"/>
        <v>001</v>
      </c>
      <c r="G2954" t="str">
        <f>""</f>
        <v/>
      </c>
      <c r="H2954" t="s">
        <v>3</v>
      </c>
      <c r="I2954" t="s">
        <v>1895</v>
      </c>
      <c r="J2954" t="s">
        <v>4914</v>
      </c>
      <c r="K2954" t="str">
        <f>"14830"</f>
        <v>14830</v>
      </c>
    </row>
    <row r="2955" spans="1:11" customFormat="1" x14ac:dyDescent="0.25">
      <c r="A2955" t="str">
        <f t="shared" si="403"/>
        <v>14</v>
      </c>
      <c r="B2955" t="s">
        <v>282</v>
      </c>
      <c r="C2955" t="str">
        <f>"025"</f>
        <v>025</v>
      </c>
      <c r="D2955" t="s">
        <v>306</v>
      </c>
      <c r="E2955" t="str">
        <f>"03"</f>
        <v>03</v>
      </c>
      <c r="F2955" t="str">
        <f t="shared" si="405"/>
        <v>001</v>
      </c>
      <c r="G2955" t="str">
        <f>""</f>
        <v/>
      </c>
      <c r="H2955" t="s">
        <v>1</v>
      </c>
      <c r="I2955" t="s">
        <v>1896</v>
      </c>
      <c r="J2955" t="s">
        <v>5090</v>
      </c>
      <c r="K2955" t="str">
        <f>"14830"</f>
        <v>14830</v>
      </c>
    </row>
    <row r="2956" spans="1:11" customFormat="1" x14ac:dyDescent="0.25">
      <c r="A2956" t="str">
        <f t="shared" si="403"/>
        <v>14</v>
      </c>
      <c r="B2956" t="s">
        <v>282</v>
      </c>
      <c r="C2956" t="str">
        <f>"025"</f>
        <v>025</v>
      </c>
      <c r="D2956" t="s">
        <v>306</v>
      </c>
      <c r="E2956" t="str">
        <f>"03"</f>
        <v>03</v>
      </c>
      <c r="F2956" t="str">
        <f t="shared" si="405"/>
        <v>001</v>
      </c>
      <c r="G2956" t="str">
        <f>""</f>
        <v/>
      </c>
      <c r="H2956" t="s">
        <v>0</v>
      </c>
      <c r="I2956" t="s">
        <v>1896</v>
      </c>
      <c r="J2956" t="s">
        <v>5090</v>
      </c>
      <c r="K2956" t="str">
        <f>"14830"</f>
        <v>14830</v>
      </c>
    </row>
    <row r="2957" spans="1:11" customFormat="1" x14ac:dyDescent="0.25">
      <c r="A2957" t="str">
        <f t="shared" si="403"/>
        <v>14</v>
      </c>
      <c r="B2957" t="s">
        <v>282</v>
      </c>
      <c r="C2957" t="str">
        <f>"026"</f>
        <v>026</v>
      </c>
      <c r="D2957" t="s">
        <v>307</v>
      </c>
      <c r="E2957" t="str">
        <f>"01"</f>
        <v>01</v>
      </c>
      <c r="F2957" t="str">
        <f t="shared" si="405"/>
        <v>001</v>
      </c>
      <c r="G2957" t="str">
        <f>""</f>
        <v/>
      </c>
      <c r="H2957" t="s">
        <v>3</v>
      </c>
      <c r="I2957" t="s">
        <v>1897</v>
      </c>
      <c r="J2957" t="s">
        <v>5091</v>
      </c>
      <c r="K2957" t="str">
        <f>"14220"</f>
        <v>14220</v>
      </c>
    </row>
    <row r="2958" spans="1:11" customFormat="1" x14ac:dyDescent="0.25">
      <c r="A2958" t="str">
        <f t="shared" si="403"/>
        <v>14</v>
      </c>
      <c r="B2958" t="s">
        <v>282</v>
      </c>
      <c r="C2958" t="str">
        <f>"026"</f>
        <v>026</v>
      </c>
      <c r="D2958" t="s">
        <v>307</v>
      </c>
      <c r="E2958" t="str">
        <f>"02"</f>
        <v>02</v>
      </c>
      <c r="F2958" t="str">
        <f t="shared" si="405"/>
        <v>001</v>
      </c>
      <c r="G2958" t="str">
        <f>""</f>
        <v/>
      </c>
      <c r="H2958" t="s">
        <v>3</v>
      </c>
      <c r="I2958" t="s">
        <v>1897</v>
      </c>
      <c r="J2958" t="s">
        <v>5091</v>
      </c>
      <c r="K2958" t="str">
        <f>"14220"</f>
        <v>14220</v>
      </c>
    </row>
    <row r="2959" spans="1:11" customFormat="1" x14ac:dyDescent="0.25">
      <c r="A2959" t="str">
        <f t="shared" si="403"/>
        <v>14</v>
      </c>
      <c r="B2959" t="s">
        <v>282</v>
      </c>
      <c r="C2959" t="str">
        <f>"026"</f>
        <v>026</v>
      </c>
      <c r="D2959" t="s">
        <v>307</v>
      </c>
      <c r="E2959" t="str">
        <f>"03"</f>
        <v>03</v>
      </c>
      <c r="F2959" t="str">
        <f t="shared" si="405"/>
        <v>001</v>
      </c>
      <c r="G2959" t="str">
        <f>""</f>
        <v/>
      </c>
      <c r="H2959" t="s">
        <v>3</v>
      </c>
      <c r="I2959" t="s">
        <v>1897</v>
      </c>
      <c r="J2959" t="s">
        <v>5091</v>
      </c>
      <c r="K2959" t="str">
        <f>"14220"</f>
        <v>14220</v>
      </c>
    </row>
    <row r="2960" spans="1:11" customFormat="1" x14ac:dyDescent="0.25">
      <c r="A2960" t="str">
        <f t="shared" si="403"/>
        <v>14</v>
      </c>
      <c r="B2960" t="s">
        <v>282</v>
      </c>
      <c r="C2960" t="str">
        <f t="shared" ref="C2960:C2972" si="406">"027"</f>
        <v>027</v>
      </c>
      <c r="D2960" t="s">
        <v>308</v>
      </c>
      <c r="E2960" t="str">
        <f t="shared" ref="E2960:E2965" si="407">"01"</f>
        <v>01</v>
      </c>
      <c r="F2960" t="str">
        <f t="shared" si="405"/>
        <v>001</v>
      </c>
      <c r="G2960" t="str">
        <f>""</f>
        <v/>
      </c>
      <c r="H2960" t="s">
        <v>1</v>
      </c>
      <c r="I2960" t="s">
        <v>23</v>
      </c>
      <c r="J2960" t="s">
        <v>5092</v>
      </c>
      <c r="K2960" t="str">
        <f t="shared" ref="K2960:K2972" si="408">"14520"</f>
        <v>14520</v>
      </c>
    </row>
    <row r="2961" spans="1:11" customFormat="1" x14ac:dyDescent="0.25">
      <c r="A2961" t="str">
        <f t="shared" si="403"/>
        <v>14</v>
      </c>
      <c r="B2961" t="s">
        <v>282</v>
      </c>
      <c r="C2961" t="str">
        <f t="shared" si="406"/>
        <v>027</v>
      </c>
      <c r="D2961" t="s">
        <v>308</v>
      </c>
      <c r="E2961" t="str">
        <f t="shared" si="407"/>
        <v>01</v>
      </c>
      <c r="F2961" t="str">
        <f t="shared" si="405"/>
        <v>001</v>
      </c>
      <c r="G2961" t="str">
        <f>""</f>
        <v/>
      </c>
      <c r="H2961" t="s">
        <v>0</v>
      </c>
      <c r="I2961" t="s">
        <v>23</v>
      </c>
      <c r="J2961" t="s">
        <v>5092</v>
      </c>
      <c r="K2961" t="str">
        <f t="shared" si="408"/>
        <v>14520</v>
      </c>
    </row>
    <row r="2962" spans="1:11" customFormat="1" x14ac:dyDescent="0.25">
      <c r="A2962" t="str">
        <f t="shared" si="403"/>
        <v>14</v>
      </c>
      <c r="B2962" t="s">
        <v>282</v>
      </c>
      <c r="C2962" t="str">
        <f t="shared" si="406"/>
        <v>027</v>
      </c>
      <c r="D2962" t="s">
        <v>308</v>
      </c>
      <c r="E2962" t="str">
        <f t="shared" si="407"/>
        <v>01</v>
      </c>
      <c r="F2962" t="str">
        <f>"002"</f>
        <v>002</v>
      </c>
      <c r="G2962" t="str">
        <f>""</f>
        <v/>
      </c>
      <c r="H2962" t="s">
        <v>3</v>
      </c>
      <c r="I2962" t="s">
        <v>1898</v>
      </c>
      <c r="J2962" t="s">
        <v>5093</v>
      </c>
      <c r="K2962" t="str">
        <f t="shared" si="408"/>
        <v>14520</v>
      </c>
    </row>
    <row r="2963" spans="1:11" customFormat="1" x14ac:dyDescent="0.25">
      <c r="A2963" t="str">
        <f t="shared" si="403"/>
        <v>14</v>
      </c>
      <c r="B2963" t="s">
        <v>282</v>
      </c>
      <c r="C2963" t="str">
        <f t="shared" si="406"/>
        <v>027</v>
      </c>
      <c r="D2963" t="s">
        <v>308</v>
      </c>
      <c r="E2963" t="str">
        <f t="shared" si="407"/>
        <v>01</v>
      </c>
      <c r="F2963" t="str">
        <f>"003"</f>
        <v>003</v>
      </c>
      <c r="G2963" t="str">
        <f>""</f>
        <v/>
      </c>
      <c r="H2963" t="s">
        <v>3</v>
      </c>
      <c r="I2963" t="s">
        <v>1898</v>
      </c>
      <c r="J2963" t="s">
        <v>5093</v>
      </c>
      <c r="K2963" t="str">
        <f t="shared" si="408"/>
        <v>14520</v>
      </c>
    </row>
    <row r="2964" spans="1:11" customFormat="1" x14ac:dyDescent="0.25">
      <c r="A2964" t="str">
        <f t="shared" si="403"/>
        <v>14</v>
      </c>
      <c r="B2964" t="s">
        <v>282</v>
      </c>
      <c r="C2964" t="str">
        <f t="shared" si="406"/>
        <v>027</v>
      </c>
      <c r="D2964" t="s">
        <v>308</v>
      </c>
      <c r="E2964" t="str">
        <f t="shared" si="407"/>
        <v>01</v>
      </c>
      <c r="F2964" t="str">
        <f>"004"</f>
        <v>004</v>
      </c>
      <c r="G2964" t="str">
        <f>""</f>
        <v/>
      </c>
      <c r="H2964" t="s">
        <v>1</v>
      </c>
      <c r="I2964" t="s">
        <v>1898</v>
      </c>
      <c r="J2964" t="s">
        <v>5094</v>
      </c>
      <c r="K2964" t="str">
        <f t="shared" si="408"/>
        <v>14520</v>
      </c>
    </row>
    <row r="2965" spans="1:11" customFormat="1" x14ac:dyDescent="0.25">
      <c r="A2965" t="str">
        <f t="shared" si="403"/>
        <v>14</v>
      </c>
      <c r="B2965" t="s">
        <v>282</v>
      </c>
      <c r="C2965" t="str">
        <f t="shared" si="406"/>
        <v>027</v>
      </c>
      <c r="D2965" t="s">
        <v>308</v>
      </c>
      <c r="E2965" t="str">
        <f t="shared" si="407"/>
        <v>01</v>
      </c>
      <c r="F2965" t="str">
        <f>"004"</f>
        <v>004</v>
      </c>
      <c r="G2965" t="str">
        <f>""</f>
        <v/>
      </c>
      <c r="H2965" t="s">
        <v>0</v>
      </c>
      <c r="I2965" t="s">
        <v>1898</v>
      </c>
      <c r="J2965" t="s">
        <v>5094</v>
      </c>
      <c r="K2965" t="str">
        <f t="shared" si="408"/>
        <v>14520</v>
      </c>
    </row>
    <row r="2966" spans="1:11" customFormat="1" x14ac:dyDescent="0.25">
      <c r="A2966" t="str">
        <f t="shared" si="403"/>
        <v>14</v>
      </c>
      <c r="B2966" t="s">
        <v>282</v>
      </c>
      <c r="C2966" t="str">
        <f t="shared" si="406"/>
        <v>027</v>
      </c>
      <c r="D2966" t="s">
        <v>308</v>
      </c>
      <c r="E2966" t="str">
        <f>"02"</f>
        <v>02</v>
      </c>
      <c r="F2966" t="str">
        <f>"001"</f>
        <v>001</v>
      </c>
      <c r="G2966" t="str">
        <f>""</f>
        <v/>
      </c>
      <c r="H2966" t="s">
        <v>1</v>
      </c>
      <c r="I2966" t="s">
        <v>1899</v>
      </c>
      <c r="J2966" t="s">
        <v>5095</v>
      </c>
      <c r="K2966" t="str">
        <f t="shared" si="408"/>
        <v>14520</v>
      </c>
    </row>
    <row r="2967" spans="1:11" customFormat="1" x14ac:dyDescent="0.25">
      <c r="A2967" t="str">
        <f t="shared" si="403"/>
        <v>14</v>
      </c>
      <c r="B2967" t="s">
        <v>282</v>
      </c>
      <c r="C2967" t="str">
        <f t="shared" si="406"/>
        <v>027</v>
      </c>
      <c r="D2967" t="s">
        <v>308</v>
      </c>
      <c r="E2967" t="str">
        <f>"02"</f>
        <v>02</v>
      </c>
      <c r="F2967" t="str">
        <f>"001"</f>
        <v>001</v>
      </c>
      <c r="G2967" t="str">
        <f>""</f>
        <v/>
      </c>
      <c r="H2967" t="s">
        <v>0</v>
      </c>
      <c r="I2967" t="s">
        <v>1899</v>
      </c>
      <c r="J2967" t="s">
        <v>5095</v>
      </c>
      <c r="K2967" t="str">
        <f t="shared" si="408"/>
        <v>14520</v>
      </c>
    </row>
    <row r="2968" spans="1:11" customFormat="1" x14ac:dyDescent="0.25">
      <c r="A2968" t="str">
        <f t="shared" si="403"/>
        <v>14</v>
      </c>
      <c r="B2968" t="s">
        <v>282</v>
      </c>
      <c r="C2968" t="str">
        <f t="shared" si="406"/>
        <v>027</v>
      </c>
      <c r="D2968" t="s">
        <v>308</v>
      </c>
      <c r="E2968" t="str">
        <f>"02"</f>
        <v>02</v>
      </c>
      <c r="F2968" t="str">
        <f>"002"</f>
        <v>002</v>
      </c>
      <c r="G2968" t="str">
        <f>""</f>
        <v/>
      </c>
      <c r="H2968" t="s">
        <v>1</v>
      </c>
      <c r="I2968" t="s">
        <v>1899</v>
      </c>
      <c r="J2968" t="s">
        <v>5095</v>
      </c>
      <c r="K2968" t="str">
        <f t="shared" si="408"/>
        <v>14520</v>
      </c>
    </row>
    <row r="2969" spans="1:11" customFormat="1" x14ac:dyDescent="0.25">
      <c r="A2969" t="str">
        <f t="shared" si="403"/>
        <v>14</v>
      </c>
      <c r="B2969" t="s">
        <v>282</v>
      </c>
      <c r="C2969" t="str">
        <f t="shared" si="406"/>
        <v>027</v>
      </c>
      <c r="D2969" t="s">
        <v>308</v>
      </c>
      <c r="E2969" t="str">
        <f>"02"</f>
        <v>02</v>
      </c>
      <c r="F2969" t="str">
        <f>"002"</f>
        <v>002</v>
      </c>
      <c r="G2969" t="str">
        <f>""</f>
        <v/>
      </c>
      <c r="H2969" t="s">
        <v>0</v>
      </c>
      <c r="I2969" t="s">
        <v>1899</v>
      </c>
      <c r="J2969" t="s">
        <v>5095</v>
      </c>
      <c r="K2969" t="str">
        <f t="shared" si="408"/>
        <v>14520</v>
      </c>
    </row>
    <row r="2970" spans="1:11" customFormat="1" x14ac:dyDescent="0.25">
      <c r="A2970" t="str">
        <f t="shared" si="403"/>
        <v>14</v>
      </c>
      <c r="B2970" t="s">
        <v>282</v>
      </c>
      <c r="C2970" t="str">
        <f t="shared" si="406"/>
        <v>027</v>
      </c>
      <c r="D2970" t="s">
        <v>308</v>
      </c>
      <c r="E2970" t="str">
        <f>"03"</f>
        <v>03</v>
      </c>
      <c r="F2970" t="str">
        <f>"001"</f>
        <v>001</v>
      </c>
      <c r="G2970" t="str">
        <f>""</f>
        <v/>
      </c>
      <c r="H2970" t="s">
        <v>1</v>
      </c>
      <c r="I2970" t="s">
        <v>1900</v>
      </c>
      <c r="J2970" t="s">
        <v>5096</v>
      </c>
      <c r="K2970" t="str">
        <f t="shared" si="408"/>
        <v>14520</v>
      </c>
    </row>
    <row r="2971" spans="1:11" customFormat="1" x14ac:dyDescent="0.25">
      <c r="A2971" t="str">
        <f t="shared" si="403"/>
        <v>14</v>
      </c>
      <c r="B2971" t="s">
        <v>282</v>
      </c>
      <c r="C2971" t="str">
        <f t="shared" si="406"/>
        <v>027</v>
      </c>
      <c r="D2971" t="s">
        <v>308</v>
      </c>
      <c r="E2971" t="str">
        <f>"03"</f>
        <v>03</v>
      </c>
      <c r="F2971" t="str">
        <f>"001"</f>
        <v>001</v>
      </c>
      <c r="G2971" t="str">
        <f>""</f>
        <v/>
      </c>
      <c r="H2971" t="s">
        <v>0</v>
      </c>
      <c r="I2971" t="s">
        <v>1900</v>
      </c>
      <c r="J2971" t="s">
        <v>5096</v>
      </c>
      <c r="K2971" t="str">
        <f t="shared" si="408"/>
        <v>14520</v>
      </c>
    </row>
    <row r="2972" spans="1:11" customFormat="1" x14ac:dyDescent="0.25">
      <c r="A2972" t="str">
        <f t="shared" si="403"/>
        <v>14</v>
      </c>
      <c r="B2972" t="s">
        <v>282</v>
      </c>
      <c r="C2972" t="str">
        <f t="shared" si="406"/>
        <v>027</v>
      </c>
      <c r="D2972" t="s">
        <v>308</v>
      </c>
      <c r="E2972" t="str">
        <f>"03"</f>
        <v>03</v>
      </c>
      <c r="F2972" t="str">
        <f>"002"</f>
        <v>002</v>
      </c>
      <c r="G2972" t="str">
        <f>""</f>
        <v/>
      </c>
      <c r="H2972" t="s">
        <v>3</v>
      </c>
      <c r="I2972" t="s">
        <v>1901</v>
      </c>
      <c r="J2972" t="s">
        <v>5097</v>
      </c>
      <c r="K2972" t="str">
        <f t="shared" si="408"/>
        <v>14520</v>
      </c>
    </row>
    <row r="2973" spans="1:11" customFormat="1" x14ac:dyDescent="0.25">
      <c r="A2973" t="str">
        <f t="shared" si="403"/>
        <v>14</v>
      </c>
      <c r="B2973" t="s">
        <v>282</v>
      </c>
      <c r="C2973" t="str">
        <f>"028"</f>
        <v>028</v>
      </c>
      <c r="D2973" t="s">
        <v>309</v>
      </c>
      <c r="E2973" t="str">
        <f>"01"</f>
        <v>01</v>
      </c>
      <c r="F2973" t="str">
        <f t="shared" ref="F2973:F2984" si="409">"001"</f>
        <v>001</v>
      </c>
      <c r="G2973" t="str">
        <f>""</f>
        <v/>
      </c>
      <c r="H2973" t="s">
        <v>3</v>
      </c>
      <c r="I2973" t="s">
        <v>60</v>
      </c>
      <c r="J2973" t="s">
        <v>5098</v>
      </c>
      <c r="K2973" t="str">
        <f>"14260"</f>
        <v>14260</v>
      </c>
    </row>
    <row r="2974" spans="1:11" customFormat="1" x14ac:dyDescent="0.25">
      <c r="A2974" t="str">
        <f t="shared" si="403"/>
        <v>14</v>
      </c>
      <c r="B2974" t="s">
        <v>282</v>
      </c>
      <c r="C2974" t="str">
        <f t="shared" ref="C2974:C2983" si="410">"029"</f>
        <v>029</v>
      </c>
      <c r="D2974" t="s">
        <v>310</v>
      </c>
      <c r="E2974" t="str">
        <f>"01"</f>
        <v>01</v>
      </c>
      <c r="F2974" t="str">
        <f t="shared" si="409"/>
        <v>001</v>
      </c>
      <c r="G2974" t="str">
        <f>""</f>
        <v/>
      </c>
      <c r="H2974" t="s">
        <v>1</v>
      </c>
      <c r="I2974" t="s">
        <v>1902</v>
      </c>
      <c r="J2974" t="s">
        <v>5099</v>
      </c>
      <c r="K2974" t="str">
        <f>"14290"</f>
        <v>14290</v>
      </c>
    </row>
    <row r="2975" spans="1:11" customFormat="1" x14ac:dyDescent="0.25">
      <c r="A2975" t="str">
        <f t="shared" ref="A2975:A3038" si="411">"14"</f>
        <v>14</v>
      </c>
      <c r="B2975" t="s">
        <v>282</v>
      </c>
      <c r="C2975" t="str">
        <f t="shared" si="410"/>
        <v>029</v>
      </c>
      <c r="D2975" t="s">
        <v>310</v>
      </c>
      <c r="E2975" t="str">
        <f>"01"</f>
        <v>01</v>
      </c>
      <c r="F2975" t="str">
        <f t="shared" si="409"/>
        <v>001</v>
      </c>
      <c r="G2975" t="str">
        <f>""</f>
        <v/>
      </c>
      <c r="H2975" t="s">
        <v>0</v>
      </c>
      <c r="I2975" t="s">
        <v>1902</v>
      </c>
      <c r="J2975" t="s">
        <v>5099</v>
      </c>
      <c r="K2975" t="str">
        <f>"14290"</f>
        <v>14290</v>
      </c>
    </row>
    <row r="2976" spans="1:11" customFormat="1" x14ac:dyDescent="0.25">
      <c r="A2976" t="str">
        <f t="shared" si="411"/>
        <v>14</v>
      </c>
      <c r="B2976" t="s">
        <v>282</v>
      </c>
      <c r="C2976" t="str">
        <f t="shared" si="410"/>
        <v>029</v>
      </c>
      <c r="D2976" t="s">
        <v>310</v>
      </c>
      <c r="E2976" t="str">
        <f>"02"</f>
        <v>02</v>
      </c>
      <c r="F2976" t="str">
        <f t="shared" si="409"/>
        <v>001</v>
      </c>
      <c r="G2976" t="str">
        <f>""</f>
        <v/>
      </c>
      <c r="H2976" t="s">
        <v>1</v>
      </c>
      <c r="I2976" t="s">
        <v>1902</v>
      </c>
      <c r="J2976" t="s">
        <v>5099</v>
      </c>
      <c r="K2976" t="str">
        <f>"14290"</f>
        <v>14290</v>
      </c>
    </row>
    <row r="2977" spans="1:11" customFormat="1" x14ac:dyDescent="0.25">
      <c r="A2977" t="str">
        <f t="shared" si="411"/>
        <v>14</v>
      </c>
      <c r="B2977" t="s">
        <v>282</v>
      </c>
      <c r="C2977" t="str">
        <f t="shared" si="410"/>
        <v>029</v>
      </c>
      <c r="D2977" t="s">
        <v>310</v>
      </c>
      <c r="E2977" t="str">
        <f>"02"</f>
        <v>02</v>
      </c>
      <c r="F2977" t="str">
        <f t="shared" si="409"/>
        <v>001</v>
      </c>
      <c r="G2977" t="str">
        <f>""</f>
        <v/>
      </c>
      <c r="H2977" t="s">
        <v>0</v>
      </c>
      <c r="I2977" t="s">
        <v>1902</v>
      </c>
      <c r="J2977" t="s">
        <v>5099</v>
      </c>
      <c r="K2977" t="str">
        <f>"14290"</f>
        <v>14290</v>
      </c>
    </row>
    <row r="2978" spans="1:11" customFormat="1" x14ac:dyDescent="0.25">
      <c r="A2978" t="str">
        <f t="shared" si="411"/>
        <v>14</v>
      </c>
      <c r="B2978" t="s">
        <v>282</v>
      </c>
      <c r="C2978" t="str">
        <f t="shared" si="410"/>
        <v>029</v>
      </c>
      <c r="D2978" t="s">
        <v>310</v>
      </c>
      <c r="E2978" t="str">
        <f>"03"</f>
        <v>03</v>
      </c>
      <c r="F2978" t="str">
        <f t="shared" si="409"/>
        <v>001</v>
      </c>
      <c r="G2978" t="str">
        <f>"01"</f>
        <v>01</v>
      </c>
      <c r="H2978" t="s">
        <v>1</v>
      </c>
      <c r="I2978" t="s">
        <v>81</v>
      </c>
      <c r="J2978" t="s">
        <v>5100</v>
      </c>
      <c r="K2978" t="str">
        <f>"14298"</f>
        <v>14298</v>
      </c>
    </row>
    <row r="2979" spans="1:11" customFormat="1" x14ac:dyDescent="0.25">
      <c r="A2979" t="str">
        <f t="shared" si="411"/>
        <v>14</v>
      </c>
      <c r="B2979" t="s">
        <v>282</v>
      </c>
      <c r="C2979" t="str">
        <f t="shared" si="410"/>
        <v>029</v>
      </c>
      <c r="D2979" t="s">
        <v>310</v>
      </c>
      <c r="E2979" t="str">
        <f>"03"</f>
        <v>03</v>
      </c>
      <c r="F2979" t="str">
        <f t="shared" si="409"/>
        <v>001</v>
      </c>
      <c r="G2979" t="str">
        <f>"02"</f>
        <v>02</v>
      </c>
      <c r="H2979" t="s">
        <v>0</v>
      </c>
      <c r="I2979" t="s">
        <v>30</v>
      </c>
      <c r="J2979" t="s">
        <v>5101</v>
      </c>
      <c r="K2979" t="str">
        <f>"14298"</f>
        <v>14298</v>
      </c>
    </row>
    <row r="2980" spans="1:11" customFormat="1" x14ac:dyDescent="0.25">
      <c r="A2980" t="str">
        <f t="shared" si="411"/>
        <v>14</v>
      </c>
      <c r="B2980" t="s">
        <v>282</v>
      </c>
      <c r="C2980" t="str">
        <f t="shared" si="410"/>
        <v>029</v>
      </c>
      <c r="D2980" t="s">
        <v>310</v>
      </c>
      <c r="E2980" t="str">
        <f>"04"</f>
        <v>04</v>
      </c>
      <c r="F2980" t="str">
        <f t="shared" si="409"/>
        <v>001</v>
      </c>
      <c r="G2980" t="str">
        <f>"01"</f>
        <v>01</v>
      </c>
      <c r="H2980" t="s">
        <v>1</v>
      </c>
      <c r="I2980" t="s">
        <v>81</v>
      </c>
      <c r="J2980" t="s">
        <v>5102</v>
      </c>
      <c r="K2980" t="str">
        <f>"14299"</f>
        <v>14299</v>
      </c>
    </row>
    <row r="2981" spans="1:11" customFormat="1" x14ac:dyDescent="0.25">
      <c r="A2981" t="str">
        <f t="shared" si="411"/>
        <v>14</v>
      </c>
      <c r="B2981" t="s">
        <v>282</v>
      </c>
      <c r="C2981" t="str">
        <f t="shared" si="410"/>
        <v>029</v>
      </c>
      <c r="D2981" t="s">
        <v>310</v>
      </c>
      <c r="E2981" t="str">
        <f>"04"</f>
        <v>04</v>
      </c>
      <c r="F2981" t="str">
        <f t="shared" si="409"/>
        <v>001</v>
      </c>
      <c r="G2981" t="str">
        <f>"02"</f>
        <v>02</v>
      </c>
      <c r="H2981" t="s">
        <v>0</v>
      </c>
      <c r="I2981" t="s">
        <v>81</v>
      </c>
      <c r="J2981" t="s">
        <v>5103</v>
      </c>
      <c r="K2981" t="str">
        <f>"14209"</f>
        <v>14209</v>
      </c>
    </row>
    <row r="2982" spans="1:11" customFormat="1" x14ac:dyDescent="0.25">
      <c r="A2982" t="str">
        <f t="shared" si="411"/>
        <v>14</v>
      </c>
      <c r="B2982" t="s">
        <v>282</v>
      </c>
      <c r="C2982" t="str">
        <f t="shared" si="410"/>
        <v>029</v>
      </c>
      <c r="D2982" t="s">
        <v>310</v>
      </c>
      <c r="E2982" t="str">
        <f>"04"</f>
        <v>04</v>
      </c>
      <c r="F2982" t="str">
        <f t="shared" si="409"/>
        <v>001</v>
      </c>
      <c r="G2982" t="str">
        <f>"03"</f>
        <v>03</v>
      </c>
      <c r="H2982" t="s">
        <v>2</v>
      </c>
      <c r="I2982" t="s">
        <v>81</v>
      </c>
      <c r="J2982" t="s">
        <v>5104</v>
      </c>
      <c r="K2982" t="str">
        <f>"14249"</f>
        <v>14249</v>
      </c>
    </row>
    <row r="2983" spans="1:11" customFormat="1" x14ac:dyDescent="0.25">
      <c r="A2983" t="str">
        <f t="shared" si="411"/>
        <v>14</v>
      </c>
      <c r="B2983" t="s">
        <v>282</v>
      </c>
      <c r="C2983" t="str">
        <f t="shared" si="410"/>
        <v>029</v>
      </c>
      <c r="D2983" t="s">
        <v>310</v>
      </c>
      <c r="E2983" t="str">
        <f>"04"</f>
        <v>04</v>
      </c>
      <c r="F2983" t="str">
        <f t="shared" si="409"/>
        <v>001</v>
      </c>
      <c r="G2983" t="str">
        <f>"04"</f>
        <v>04</v>
      </c>
      <c r="H2983" t="s">
        <v>4</v>
      </c>
      <c r="I2983" t="s">
        <v>81</v>
      </c>
      <c r="J2983" t="s">
        <v>5105</v>
      </c>
      <c r="K2983" t="str">
        <f>"14299"</f>
        <v>14299</v>
      </c>
    </row>
    <row r="2984" spans="1:11" customFormat="1" x14ac:dyDescent="0.25">
      <c r="A2984" t="str">
        <f t="shared" si="411"/>
        <v>14</v>
      </c>
      <c r="B2984" t="s">
        <v>282</v>
      </c>
      <c r="C2984" t="str">
        <f t="shared" ref="C2984:C2996" si="412">"030"</f>
        <v>030</v>
      </c>
      <c r="D2984" t="s">
        <v>311</v>
      </c>
      <c r="E2984" t="str">
        <f t="shared" ref="E2984:E2993" si="413">"01"</f>
        <v>01</v>
      </c>
      <c r="F2984" t="str">
        <f t="shared" si="409"/>
        <v>001</v>
      </c>
      <c r="G2984" t="str">
        <f>""</f>
        <v/>
      </c>
      <c r="H2984" t="s">
        <v>3</v>
      </c>
      <c r="I2984" t="s">
        <v>1903</v>
      </c>
      <c r="J2984" t="s">
        <v>5106</v>
      </c>
      <c r="K2984" t="str">
        <f>"14120"</f>
        <v>14120</v>
      </c>
    </row>
    <row r="2985" spans="1:11" customFormat="1" x14ac:dyDescent="0.25">
      <c r="A2985" t="str">
        <f t="shared" si="411"/>
        <v>14</v>
      </c>
      <c r="B2985" t="s">
        <v>282</v>
      </c>
      <c r="C2985" t="str">
        <f t="shared" si="412"/>
        <v>030</v>
      </c>
      <c r="D2985" t="s">
        <v>311</v>
      </c>
      <c r="E2985" t="str">
        <f t="shared" si="413"/>
        <v>01</v>
      </c>
      <c r="F2985" t="str">
        <f>"002"</f>
        <v>002</v>
      </c>
      <c r="G2985" t="str">
        <f>""</f>
        <v/>
      </c>
      <c r="H2985" t="s">
        <v>1</v>
      </c>
      <c r="I2985" t="s">
        <v>1904</v>
      </c>
      <c r="J2985" t="s">
        <v>5107</v>
      </c>
      <c r="K2985" t="str">
        <f>"14120"</f>
        <v>14120</v>
      </c>
    </row>
    <row r="2986" spans="1:11" customFormat="1" x14ac:dyDescent="0.25">
      <c r="A2986" t="str">
        <f t="shared" si="411"/>
        <v>14</v>
      </c>
      <c r="B2986" t="s">
        <v>282</v>
      </c>
      <c r="C2986" t="str">
        <f t="shared" si="412"/>
        <v>030</v>
      </c>
      <c r="D2986" t="s">
        <v>311</v>
      </c>
      <c r="E2986" t="str">
        <f t="shared" si="413"/>
        <v>01</v>
      </c>
      <c r="F2986" t="str">
        <f>"002"</f>
        <v>002</v>
      </c>
      <c r="G2986" t="str">
        <f>""</f>
        <v/>
      </c>
      <c r="H2986" t="s">
        <v>0</v>
      </c>
      <c r="I2986" t="s">
        <v>1904</v>
      </c>
      <c r="J2986" t="s">
        <v>5107</v>
      </c>
      <c r="K2986" t="str">
        <f>"14120"</f>
        <v>14120</v>
      </c>
    </row>
    <row r="2987" spans="1:11" customFormat="1" x14ac:dyDescent="0.25">
      <c r="A2987" t="str">
        <f t="shared" si="411"/>
        <v>14</v>
      </c>
      <c r="B2987" t="s">
        <v>282</v>
      </c>
      <c r="C2987" t="str">
        <f t="shared" si="412"/>
        <v>030</v>
      </c>
      <c r="D2987" t="s">
        <v>311</v>
      </c>
      <c r="E2987" t="str">
        <f t="shared" si="413"/>
        <v>01</v>
      </c>
      <c r="F2987" t="str">
        <f>"003"</f>
        <v>003</v>
      </c>
      <c r="G2987" t="str">
        <f>"01"</f>
        <v>01</v>
      </c>
      <c r="H2987" t="s">
        <v>1</v>
      </c>
      <c r="I2987" t="s">
        <v>1905</v>
      </c>
      <c r="J2987" t="s">
        <v>5108</v>
      </c>
      <c r="K2987" t="str">
        <f>"14129"</f>
        <v>14129</v>
      </c>
    </row>
    <row r="2988" spans="1:11" customFormat="1" x14ac:dyDescent="0.25">
      <c r="A2988" t="str">
        <f t="shared" si="411"/>
        <v>14</v>
      </c>
      <c r="B2988" t="s">
        <v>282</v>
      </c>
      <c r="C2988" t="str">
        <f t="shared" si="412"/>
        <v>030</v>
      </c>
      <c r="D2988" t="s">
        <v>311</v>
      </c>
      <c r="E2988" t="str">
        <f t="shared" si="413"/>
        <v>01</v>
      </c>
      <c r="F2988" t="str">
        <f>"003"</f>
        <v>003</v>
      </c>
      <c r="G2988" t="str">
        <f>"02"</f>
        <v>02</v>
      </c>
      <c r="H2988" t="s">
        <v>0</v>
      </c>
      <c r="I2988" t="s">
        <v>1286</v>
      </c>
      <c r="J2988" t="s">
        <v>5109</v>
      </c>
      <c r="K2988" t="str">
        <f>"14129"</f>
        <v>14129</v>
      </c>
    </row>
    <row r="2989" spans="1:11" customFormat="1" x14ac:dyDescent="0.25">
      <c r="A2989" t="str">
        <f t="shared" si="411"/>
        <v>14</v>
      </c>
      <c r="B2989" t="s">
        <v>282</v>
      </c>
      <c r="C2989" t="str">
        <f t="shared" si="412"/>
        <v>030</v>
      </c>
      <c r="D2989" t="s">
        <v>311</v>
      </c>
      <c r="E2989" t="str">
        <f t="shared" si="413"/>
        <v>01</v>
      </c>
      <c r="F2989" t="str">
        <f>"004"</f>
        <v>004</v>
      </c>
      <c r="G2989" t="str">
        <f>""</f>
        <v/>
      </c>
      <c r="H2989" t="s">
        <v>3</v>
      </c>
      <c r="I2989" t="s">
        <v>1906</v>
      </c>
      <c r="J2989" t="s">
        <v>5110</v>
      </c>
      <c r="K2989" t="str">
        <f>"14129"</f>
        <v>14129</v>
      </c>
    </row>
    <row r="2990" spans="1:11" customFormat="1" x14ac:dyDescent="0.25">
      <c r="A2990" t="str">
        <f t="shared" si="411"/>
        <v>14</v>
      </c>
      <c r="B2990" t="s">
        <v>282</v>
      </c>
      <c r="C2990" t="str">
        <f t="shared" si="412"/>
        <v>030</v>
      </c>
      <c r="D2990" t="s">
        <v>311</v>
      </c>
      <c r="E2990" t="str">
        <f t="shared" si="413"/>
        <v>01</v>
      </c>
      <c r="F2990" t="str">
        <f>"005"</f>
        <v>005</v>
      </c>
      <c r="G2990" t="str">
        <f>"01"</f>
        <v>01</v>
      </c>
      <c r="H2990" t="s">
        <v>1</v>
      </c>
      <c r="I2990" t="s">
        <v>1907</v>
      </c>
      <c r="J2990" t="s">
        <v>5111</v>
      </c>
      <c r="K2990" t="str">
        <f>"14120"</f>
        <v>14120</v>
      </c>
    </row>
    <row r="2991" spans="1:11" customFormat="1" x14ac:dyDescent="0.25">
      <c r="A2991" t="str">
        <f t="shared" si="411"/>
        <v>14</v>
      </c>
      <c r="B2991" t="s">
        <v>282</v>
      </c>
      <c r="C2991" t="str">
        <f t="shared" si="412"/>
        <v>030</v>
      </c>
      <c r="D2991" t="s">
        <v>311</v>
      </c>
      <c r="E2991" t="str">
        <f t="shared" si="413"/>
        <v>01</v>
      </c>
      <c r="F2991" t="str">
        <f>"005"</f>
        <v>005</v>
      </c>
      <c r="G2991" t="str">
        <f>"02"</f>
        <v>02</v>
      </c>
      <c r="H2991" t="s">
        <v>0</v>
      </c>
      <c r="I2991" t="s">
        <v>1908</v>
      </c>
      <c r="J2991" t="s">
        <v>5112</v>
      </c>
      <c r="K2991" t="str">
        <f>"14112"</f>
        <v>14112</v>
      </c>
    </row>
    <row r="2992" spans="1:11" customFormat="1" x14ac:dyDescent="0.25">
      <c r="A2992" t="str">
        <f t="shared" si="411"/>
        <v>14</v>
      </c>
      <c r="B2992" t="s">
        <v>282</v>
      </c>
      <c r="C2992" t="str">
        <f t="shared" si="412"/>
        <v>030</v>
      </c>
      <c r="D2992" t="s">
        <v>311</v>
      </c>
      <c r="E2992" t="str">
        <f t="shared" si="413"/>
        <v>01</v>
      </c>
      <c r="F2992" t="str">
        <f>"006"</f>
        <v>006</v>
      </c>
      <c r="G2992" t="str">
        <f>""</f>
        <v/>
      </c>
      <c r="H2992" t="s">
        <v>1</v>
      </c>
      <c r="I2992" t="s">
        <v>1286</v>
      </c>
      <c r="J2992" t="s">
        <v>5113</v>
      </c>
      <c r="K2992" t="str">
        <f>"14120"</f>
        <v>14120</v>
      </c>
    </row>
    <row r="2993" spans="1:11" customFormat="1" x14ac:dyDescent="0.25">
      <c r="A2993" t="str">
        <f t="shared" si="411"/>
        <v>14</v>
      </c>
      <c r="B2993" t="s">
        <v>282</v>
      </c>
      <c r="C2993" t="str">
        <f t="shared" si="412"/>
        <v>030</v>
      </c>
      <c r="D2993" t="s">
        <v>311</v>
      </c>
      <c r="E2993" t="str">
        <f t="shared" si="413"/>
        <v>01</v>
      </c>
      <c r="F2993" t="str">
        <f>"006"</f>
        <v>006</v>
      </c>
      <c r="G2993" t="str">
        <f>""</f>
        <v/>
      </c>
      <c r="H2993" t="s">
        <v>0</v>
      </c>
      <c r="I2993" t="s">
        <v>1286</v>
      </c>
      <c r="J2993" t="s">
        <v>5113</v>
      </c>
      <c r="K2993" t="str">
        <f>"14120"</f>
        <v>14120</v>
      </c>
    </row>
    <row r="2994" spans="1:11" customFormat="1" x14ac:dyDescent="0.25">
      <c r="A2994" t="str">
        <f t="shared" si="411"/>
        <v>14</v>
      </c>
      <c r="B2994" t="s">
        <v>282</v>
      </c>
      <c r="C2994" t="str">
        <f t="shared" si="412"/>
        <v>030</v>
      </c>
      <c r="D2994" t="s">
        <v>311</v>
      </c>
      <c r="E2994" t="str">
        <f>"02"</f>
        <v>02</v>
      </c>
      <c r="F2994" t="str">
        <f t="shared" ref="F2994:F3005" si="414">"001"</f>
        <v>001</v>
      </c>
      <c r="G2994" t="str">
        <f>"01"</f>
        <v>01</v>
      </c>
      <c r="H2994" t="s">
        <v>1</v>
      </c>
      <c r="I2994" t="s">
        <v>1909</v>
      </c>
      <c r="J2994" t="s">
        <v>5114</v>
      </c>
      <c r="K2994" t="str">
        <f>"14110"</f>
        <v>14110</v>
      </c>
    </row>
    <row r="2995" spans="1:11" customFormat="1" x14ac:dyDescent="0.25">
      <c r="A2995" t="str">
        <f t="shared" si="411"/>
        <v>14</v>
      </c>
      <c r="B2995" t="s">
        <v>282</v>
      </c>
      <c r="C2995" t="str">
        <f t="shared" si="412"/>
        <v>030</v>
      </c>
      <c r="D2995" t="s">
        <v>311</v>
      </c>
      <c r="E2995" t="str">
        <f>"02"</f>
        <v>02</v>
      </c>
      <c r="F2995" t="str">
        <f t="shared" si="414"/>
        <v>001</v>
      </c>
      <c r="G2995" t="str">
        <f>"02"</f>
        <v>02</v>
      </c>
      <c r="H2995" t="s">
        <v>0</v>
      </c>
      <c r="I2995" t="s">
        <v>1910</v>
      </c>
      <c r="J2995" t="s">
        <v>5115</v>
      </c>
      <c r="K2995" t="str">
        <f>"14113"</f>
        <v>14113</v>
      </c>
    </row>
    <row r="2996" spans="1:11" customFormat="1" x14ac:dyDescent="0.25">
      <c r="A2996" t="str">
        <f t="shared" si="411"/>
        <v>14</v>
      </c>
      <c r="B2996" t="s">
        <v>282</v>
      </c>
      <c r="C2996" t="str">
        <f t="shared" si="412"/>
        <v>030</v>
      </c>
      <c r="D2996" t="s">
        <v>311</v>
      </c>
      <c r="E2996" t="str">
        <f>"02"</f>
        <v>02</v>
      </c>
      <c r="F2996" t="str">
        <f t="shared" si="414"/>
        <v>001</v>
      </c>
      <c r="G2996" t="str">
        <f>"03"</f>
        <v>03</v>
      </c>
      <c r="H2996" t="s">
        <v>2</v>
      </c>
      <c r="I2996" t="s">
        <v>37</v>
      </c>
      <c r="J2996" t="s">
        <v>5116</v>
      </c>
      <c r="K2996" t="str">
        <f>"14115"</f>
        <v>14115</v>
      </c>
    </row>
    <row r="2997" spans="1:11" customFormat="1" x14ac:dyDescent="0.25">
      <c r="A2997" t="str">
        <f t="shared" si="411"/>
        <v>14</v>
      </c>
      <c r="B2997" t="s">
        <v>282</v>
      </c>
      <c r="C2997" t="str">
        <f>"031"</f>
        <v>031</v>
      </c>
      <c r="D2997" t="s">
        <v>312</v>
      </c>
      <c r="E2997" t="str">
        <f t="shared" ref="E2997:E3002" si="415">"01"</f>
        <v>01</v>
      </c>
      <c r="F2997" t="str">
        <f t="shared" si="414"/>
        <v>001</v>
      </c>
      <c r="G2997" t="str">
        <f>""</f>
        <v/>
      </c>
      <c r="H2997" t="s">
        <v>3</v>
      </c>
      <c r="I2997" t="s">
        <v>1911</v>
      </c>
      <c r="J2997" t="s">
        <v>5117</v>
      </c>
      <c r="K2997" t="str">
        <f>"14815"</f>
        <v>14815</v>
      </c>
    </row>
    <row r="2998" spans="1:11" customFormat="1" x14ac:dyDescent="0.25">
      <c r="A2998" t="str">
        <f t="shared" si="411"/>
        <v>14</v>
      </c>
      <c r="B2998" t="s">
        <v>282</v>
      </c>
      <c r="C2998" t="str">
        <f>"032"</f>
        <v>032</v>
      </c>
      <c r="D2998" t="s">
        <v>313</v>
      </c>
      <c r="E2998" t="str">
        <f t="shared" si="415"/>
        <v>01</v>
      </c>
      <c r="F2998" t="str">
        <f t="shared" si="414"/>
        <v>001</v>
      </c>
      <c r="G2998" t="str">
        <f>""</f>
        <v/>
      </c>
      <c r="H2998" t="s">
        <v>3</v>
      </c>
      <c r="I2998" t="s">
        <v>1286</v>
      </c>
      <c r="J2998" t="s">
        <v>5118</v>
      </c>
      <c r="K2998" t="str">
        <f>"14207"</f>
        <v>14207</v>
      </c>
    </row>
    <row r="2999" spans="1:11" customFormat="1" x14ac:dyDescent="0.25">
      <c r="A2999" t="str">
        <f t="shared" si="411"/>
        <v>14</v>
      </c>
      <c r="B2999" t="s">
        <v>282</v>
      </c>
      <c r="C2999" t="str">
        <f>"033"</f>
        <v>033</v>
      </c>
      <c r="D2999" t="s">
        <v>314</v>
      </c>
      <c r="E2999" t="str">
        <f t="shared" si="415"/>
        <v>01</v>
      </c>
      <c r="F2999" t="str">
        <f t="shared" si="414"/>
        <v>001</v>
      </c>
      <c r="G2999" t="str">
        <f>""</f>
        <v/>
      </c>
      <c r="H2999" t="s">
        <v>1</v>
      </c>
      <c r="I2999" t="s">
        <v>1912</v>
      </c>
      <c r="J2999" t="s">
        <v>5119</v>
      </c>
      <c r="K2999" t="str">
        <f>"14130"</f>
        <v>14130</v>
      </c>
    </row>
    <row r="3000" spans="1:11" customFormat="1" x14ac:dyDescent="0.25">
      <c r="A3000" t="str">
        <f t="shared" si="411"/>
        <v>14</v>
      </c>
      <c r="B3000" t="s">
        <v>282</v>
      </c>
      <c r="C3000" t="str">
        <f>"033"</f>
        <v>033</v>
      </c>
      <c r="D3000" t="s">
        <v>314</v>
      </c>
      <c r="E3000" t="str">
        <f t="shared" si="415"/>
        <v>01</v>
      </c>
      <c r="F3000" t="str">
        <f t="shared" si="414"/>
        <v>001</v>
      </c>
      <c r="G3000" t="str">
        <f>""</f>
        <v/>
      </c>
      <c r="H3000" t="s">
        <v>0</v>
      </c>
      <c r="I3000" t="s">
        <v>1912</v>
      </c>
      <c r="J3000" t="s">
        <v>5119</v>
      </c>
      <c r="K3000" t="str">
        <f>"14130"</f>
        <v>14130</v>
      </c>
    </row>
    <row r="3001" spans="1:11" customFormat="1" x14ac:dyDescent="0.25">
      <c r="A3001" t="str">
        <f t="shared" si="411"/>
        <v>14</v>
      </c>
      <c r="B3001" t="s">
        <v>282</v>
      </c>
      <c r="C3001" t="str">
        <f>"034"</f>
        <v>034</v>
      </c>
      <c r="D3001" t="s">
        <v>244</v>
      </c>
      <c r="E3001" t="str">
        <f t="shared" si="415"/>
        <v>01</v>
      </c>
      <c r="F3001" t="str">
        <f t="shared" si="414"/>
        <v>001</v>
      </c>
      <c r="G3001" t="str">
        <f>""</f>
        <v/>
      </c>
      <c r="H3001" t="s">
        <v>3</v>
      </c>
      <c r="I3001" t="s">
        <v>1913</v>
      </c>
      <c r="J3001" t="s">
        <v>5120</v>
      </c>
      <c r="K3001" t="str">
        <f>"14413"</f>
        <v>14413</v>
      </c>
    </row>
    <row r="3002" spans="1:11" customFormat="1" x14ac:dyDescent="0.25">
      <c r="A3002" t="str">
        <f t="shared" si="411"/>
        <v>14</v>
      </c>
      <c r="B3002" t="s">
        <v>282</v>
      </c>
      <c r="C3002" t="str">
        <f t="shared" ref="C3002:C3011" si="416">"035"</f>
        <v>035</v>
      </c>
      <c r="D3002" t="s">
        <v>315</v>
      </c>
      <c r="E3002" t="str">
        <f t="shared" si="415"/>
        <v>01</v>
      </c>
      <c r="F3002" t="str">
        <f t="shared" si="414"/>
        <v>001</v>
      </c>
      <c r="G3002" t="str">
        <f>""</f>
        <v/>
      </c>
      <c r="H3002" t="s">
        <v>3</v>
      </c>
      <c r="I3002" t="s">
        <v>1914</v>
      </c>
      <c r="J3002" t="s">
        <v>5121</v>
      </c>
      <c r="K3002" t="str">
        <f t="shared" ref="K3002:K3011" si="417">"14270"</f>
        <v>14270</v>
      </c>
    </row>
    <row r="3003" spans="1:11" customFormat="1" x14ac:dyDescent="0.25">
      <c r="A3003" t="str">
        <f t="shared" si="411"/>
        <v>14</v>
      </c>
      <c r="B3003" t="s">
        <v>282</v>
      </c>
      <c r="C3003" t="str">
        <f t="shared" si="416"/>
        <v>035</v>
      </c>
      <c r="D3003" t="s">
        <v>315</v>
      </c>
      <c r="E3003" t="str">
        <f>"02"</f>
        <v>02</v>
      </c>
      <c r="F3003" t="str">
        <f t="shared" si="414"/>
        <v>001</v>
      </c>
      <c r="G3003" t="str">
        <f>""</f>
        <v/>
      </c>
      <c r="H3003" t="s">
        <v>3</v>
      </c>
      <c r="I3003" t="s">
        <v>1915</v>
      </c>
      <c r="J3003" t="s">
        <v>5122</v>
      </c>
      <c r="K3003" t="str">
        <f t="shared" si="417"/>
        <v>14270</v>
      </c>
    </row>
    <row r="3004" spans="1:11" customFormat="1" x14ac:dyDescent="0.25">
      <c r="A3004" t="str">
        <f t="shared" si="411"/>
        <v>14</v>
      </c>
      <c r="B3004" t="s">
        <v>282</v>
      </c>
      <c r="C3004" t="str">
        <f t="shared" si="416"/>
        <v>035</v>
      </c>
      <c r="D3004" t="s">
        <v>315</v>
      </c>
      <c r="E3004" t="str">
        <f>"03"</f>
        <v>03</v>
      </c>
      <c r="F3004" t="str">
        <f t="shared" si="414"/>
        <v>001</v>
      </c>
      <c r="G3004" t="str">
        <f>""</f>
        <v/>
      </c>
      <c r="H3004" t="s">
        <v>1</v>
      </c>
      <c r="I3004" t="s">
        <v>1916</v>
      </c>
      <c r="J3004" t="s">
        <v>5123</v>
      </c>
      <c r="K3004" t="str">
        <f t="shared" si="417"/>
        <v>14270</v>
      </c>
    </row>
    <row r="3005" spans="1:11" customFormat="1" x14ac:dyDescent="0.25">
      <c r="A3005" t="str">
        <f t="shared" si="411"/>
        <v>14</v>
      </c>
      <c r="B3005" t="s">
        <v>282</v>
      </c>
      <c r="C3005" t="str">
        <f t="shared" si="416"/>
        <v>035</v>
      </c>
      <c r="D3005" t="s">
        <v>315</v>
      </c>
      <c r="E3005" t="str">
        <f>"03"</f>
        <v>03</v>
      </c>
      <c r="F3005" t="str">
        <f t="shared" si="414"/>
        <v>001</v>
      </c>
      <c r="G3005" t="str">
        <f>""</f>
        <v/>
      </c>
      <c r="H3005" t="s">
        <v>0</v>
      </c>
      <c r="I3005" t="s">
        <v>1916</v>
      </c>
      <c r="J3005" t="s">
        <v>5123</v>
      </c>
      <c r="K3005" t="str">
        <f t="shared" si="417"/>
        <v>14270</v>
      </c>
    </row>
    <row r="3006" spans="1:11" customFormat="1" x14ac:dyDescent="0.25">
      <c r="A3006" t="str">
        <f t="shared" si="411"/>
        <v>14</v>
      </c>
      <c r="B3006" t="s">
        <v>282</v>
      </c>
      <c r="C3006" t="str">
        <f t="shared" si="416"/>
        <v>035</v>
      </c>
      <c r="D3006" t="s">
        <v>315</v>
      </c>
      <c r="E3006" t="str">
        <f>"03"</f>
        <v>03</v>
      </c>
      <c r="F3006" t="str">
        <f>"002"</f>
        <v>002</v>
      </c>
      <c r="G3006" t="str">
        <f>""</f>
        <v/>
      </c>
      <c r="H3006" t="s">
        <v>3</v>
      </c>
      <c r="I3006" t="s">
        <v>1917</v>
      </c>
      <c r="J3006" t="s">
        <v>5124</v>
      </c>
      <c r="K3006" t="str">
        <f t="shared" si="417"/>
        <v>14270</v>
      </c>
    </row>
    <row r="3007" spans="1:11" customFormat="1" x14ac:dyDescent="0.25">
      <c r="A3007" t="str">
        <f t="shared" si="411"/>
        <v>14</v>
      </c>
      <c r="B3007" t="s">
        <v>282</v>
      </c>
      <c r="C3007" t="str">
        <f t="shared" si="416"/>
        <v>035</v>
      </c>
      <c r="D3007" t="s">
        <v>315</v>
      </c>
      <c r="E3007" t="str">
        <f>"03"</f>
        <v>03</v>
      </c>
      <c r="F3007" t="str">
        <f>"003"</f>
        <v>003</v>
      </c>
      <c r="G3007" t="str">
        <f>""</f>
        <v/>
      </c>
      <c r="H3007" t="s">
        <v>1</v>
      </c>
      <c r="I3007" t="s">
        <v>1917</v>
      </c>
      <c r="J3007" t="s">
        <v>5124</v>
      </c>
      <c r="K3007" t="str">
        <f t="shared" si="417"/>
        <v>14270</v>
      </c>
    </row>
    <row r="3008" spans="1:11" customFormat="1" x14ac:dyDescent="0.25">
      <c r="A3008" t="str">
        <f t="shared" si="411"/>
        <v>14</v>
      </c>
      <c r="B3008" t="s">
        <v>282</v>
      </c>
      <c r="C3008" t="str">
        <f t="shared" si="416"/>
        <v>035</v>
      </c>
      <c r="D3008" t="s">
        <v>315</v>
      </c>
      <c r="E3008" t="str">
        <f>"03"</f>
        <v>03</v>
      </c>
      <c r="F3008" t="str">
        <f>"003"</f>
        <v>003</v>
      </c>
      <c r="G3008" t="str">
        <f>""</f>
        <v/>
      </c>
      <c r="H3008" t="s">
        <v>0</v>
      </c>
      <c r="I3008" t="s">
        <v>1917</v>
      </c>
      <c r="J3008" t="s">
        <v>5124</v>
      </c>
      <c r="K3008" t="str">
        <f t="shared" si="417"/>
        <v>14270</v>
      </c>
    </row>
    <row r="3009" spans="1:11" customFormat="1" x14ac:dyDescent="0.25">
      <c r="A3009" t="str">
        <f t="shared" si="411"/>
        <v>14</v>
      </c>
      <c r="B3009" t="s">
        <v>282</v>
      </c>
      <c r="C3009" t="str">
        <f t="shared" si="416"/>
        <v>035</v>
      </c>
      <c r="D3009" t="s">
        <v>315</v>
      </c>
      <c r="E3009" t="str">
        <f>"04"</f>
        <v>04</v>
      </c>
      <c r="F3009" t="str">
        <f>"001"</f>
        <v>001</v>
      </c>
      <c r="G3009" t="str">
        <f>""</f>
        <v/>
      </c>
      <c r="H3009" t="s">
        <v>3</v>
      </c>
      <c r="I3009" t="s">
        <v>1915</v>
      </c>
      <c r="J3009" t="s">
        <v>5122</v>
      </c>
      <c r="K3009" t="str">
        <f t="shared" si="417"/>
        <v>14270</v>
      </c>
    </row>
    <row r="3010" spans="1:11" customFormat="1" x14ac:dyDescent="0.25">
      <c r="A3010" t="str">
        <f t="shared" si="411"/>
        <v>14</v>
      </c>
      <c r="B3010" t="s">
        <v>282</v>
      </c>
      <c r="C3010" t="str">
        <f t="shared" si="416"/>
        <v>035</v>
      </c>
      <c r="D3010" t="s">
        <v>315</v>
      </c>
      <c r="E3010" t="str">
        <f>"04"</f>
        <v>04</v>
      </c>
      <c r="F3010" t="str">
        <f>"002"</f>
        <v>002</v>
      </c>
      <c r="G3010" t="str">
        <f>""</f>
        <v/>
      </c>
      <c r="H3010" t="s">
        <v>1</v>
      </c>
      <c r="I3010" t="s">
        <v>1916</v>
      </c>
      <c r="J3010" t="s">
        <v>5123</v>
      </c>
      <c r="K3010" t="str">
        <f t="shared" si="417"/>
        <v>14270</v>
      </c>
    </row>
    <row r="3011" spans="1:11" customFormat="1" x14ac:dyDescent="0.25">
      <c r="A3011" t="str">
        <f t="shared" si="411"/>
        <v>14</v>
      </c>
      <c r="B3011" t="s">
        <v>282</v>
      </c>
      <c r="C3011" t="str">
        <f t="shared" si="416"/>
        <v>035</v>
      </c>
      <c r="D3011" t="s">
        <v>315</v>
      </c>
      <c r="E3011" t="str">
        <f>"04"</f>
        <v>04</v>
      </c>
      <c r="F3011" t="str">
        <f>"002"</f>
        <v>002</v>
      </c>
      <c r="G3011" t="str">
        <f>""</f>
        <v/>
      </c>
      <c r="H3011" t="s">
        <v>0</v>
      </c>
      <c r="I3011" t="s">
        <v>1916</v>
      </c>
      <c r="J3011" t="s">
        <v>5123</v>
      </c>
      <c r="K3011" t="str">
        <f t="shared" si="417"/>
        <v>14270</v>
      </c>
    </row>
    <row r="3012" spans="1:11" customFormat="1" x14ac:dyDescent="0.25">
      <c r="A3012" t="str">
        <f t="shared" si="411"/>
        <v>14</v>
      </c>
      <c r="B3012" t="s">
        <v>282</v>
      </c>
      <c r="C3012" t="str">
        <f t="shared" ref="C3012:C3018" si="418">"036"</f>
        <v>036</v>
      </c>
      <c r="D3012" t="s">
        <v>316</v>
      </c>
      <c r="E3012" t="str">
        <f>"01"</f>
        <v>01</v>
      </c>
      <c r="F3012" t="str">
        <f>"001"</f>
        <v>001</v>
      </c>
      <c r="G3012" t="str">
        <f>"01"</f>
        <v>01</v>
      </c>
      <c r="H3012" t="s">
        <v>1</v>
      </c>
      <c r="I3012" t="s">
        <v>92</v>
      </c>
      <c r="J3012" t="s">
        <v>5125</v>
      </c>
      <c r="K3012" t="str">
        <f>"14740"</f>
        <v>14740</v>
      </c>
    </row>
    <row r="3013" spans="1:11" customFormat="1" x14ac:dyDescent="0.25">
      <c r="A3013" t="str">
        <f t="shared" si="411"/>
        <v>14</v>
      </c>
      <c r="B3013" t="s">
        <v>282</v>
      </c>
      <c r="C3013" t="str">
        <f t="shared" si="418"/>
        <v>036</v>
      </c>
      <c r="D3013" t="s">
        <v>316</v>
      </c>
      <c r="E3013" t="str">
        <f>"01"</f>
        <v>01</v>
      </c>
      <c r="F3013" t="str">
        <f>"001"</f>
        <v>001</v>
      </c>
      <c r="G3013" t="str">
        <f>"02"</f>
        <v>02</v>
      </c>
      <c r="H3013" t="s">
        <v>0</v>
      </c>
      <c r="I3013" t="s">
        <v>1918</v>
      </c>
      <c r="J3013" t="s">
        <v>5126</v>
      </c>
      <c r="K3013" t="str">
        <f>"14740"</f>
        <v>14740</v>
      </c>
    </row>
    <row r="3014" spans="1:11" customFormat="1" x14ac:dyDescent="0.25">
      <c r="A3014" t="str">
        <f t="shared" si="411"/>
        <v>14</v>
      </c>
      <c r="B3014" t="s">
        <v>282</v>
      </c>
      <c r="C3014" t="str">
        <f t="shared" si="418"/>
        <v>036</v>
      </c>
      <c r="D3014" t="s">
        <v>316</v>
      </c>
      <c r="E3014" t="str">
        <f>"01"</f>
        <v>01</v>
      </c>
      <c r="F3014" t="str">
        <f>"002"</f>
        <v>002</v>
      </c>
      <c r="G3014" t="str">
        <f>"01"</f>
        <v>01</v>
      </c>
      <c r="H3014" t="s">
        <v>1</v>
      </c>
      <c r="I3014" t="s">
        <v>1919</v>
      </c>
      <c r="J3014" t="s">
        <v>5127</v>
      </c>
      <c r="K3014" t="str">
        <f>"14709"</f>
        <v>14709</v>
      </c>
    </row>
    <row r="3015" spans="1:11" customFormat="1" x14ac:dyDescent="0.25">
      <c r="A3015" t="str">
        <f t="shared" si="411"/>
        <v>14</v>
      </c>
      <c r="B3015" t="s">
        <v>282</v>
      </c>
      <c r="C3015" t="str">
        <f t="shared" si="418"/>
        <v>036</v>
      </c>
      <c r="D3015" t="s">
        <v>316</v>
      </c>
      <c r="E3015" t="str">
        <f>"01"</f>
        <v>01</v>
      </c>
      <c r="F3015" t="str">
        <f>"002"</f>
        <v>002</v>
      </c>
      <c r="G3015" t="str">
        <f>"02"</f>
        <v>02</v>
      </c>
      <c r="H3015" t="s">
        <v>0</v>
      </c>
      <c r="I3015" t="s">
        <v>1920</v>
      </c>
      <c r="J3015" t="s">
        <v>5128</v>
      </c>
      <c r="K3015" t="str">
        <f>"14709"</f>
        <v>14709</v>
      </c>
    </row>
    <row r="3016" spans="1:11" customFormat="1" x14ac:dyDescent="0.25">
      <c r="A3016" t="str">
        <f t="shared" si="411"/>
        <v>14</v>
      </c>
      <c r="B3016" t="s">
        <v>282</v>
      </c>
      <c r="C3016" t="str">
        <f t="shared" si="418"/>
        <v>036</v>
      </c>
      <c r="D3016" t="s">
        <v>316</v>
      </c>
      <c r="E3016" t="str">
        <f>"02"</f>
        <v>02</v>
      </c>
      <c r="F3016" t="str">
        <f>"001"</f>
        <v>001</v>
      </c>
      <c r="G3016" t="str">
        <f>""</f>
        <v/>
      </c>
      <c r="H3016" t="s">
        <v>3</v>
      </c>
      <c r="I3016" t="s">
        <v>82</v>
      </c>
      <c r="J3016" t="s">
        <v>5129</v>
      </c>
      <c r="K3016" t="str">
        <f>"14740"</f>
        <v>14740</v>
      </c>
    </row>
    <row r="3017" spans="1:11" customFormat="1" x14ac:dyDescent="0.25">
      <c r="A3017" t="str">
        <f t="shared" si="411"/>
        <v>14</v>
      </c>
      <c r="B3017" t="s">
        <v>282</v>
      </c>
      <c r="C3017" t="str">
        <f t="shared" si="418"/>
        <v>036</v>
      </c>
      <c r="D3017" t="s">
        <v>316</v>
      </c>
      <c r="E3017" t="str">
        <f>"02"</f>
        <v>02</v>
      </c>
      <c r="F3017" t="str">
        <f>"002"</f>
        <v>002</v>
      </c>
      <c r="G3017" t="str">
        <f>""</f>
        <v/>
      </c>
      <c r="H3017" t="s">
        <v>1</v>
      </c>
      <c r="I3017" t="s">
        <v>1286</v>
      </c>
      <c r="J3017" t="s">
        <v>5130</v>
      </c>
      <c r="K3017" t="str">
        <f>"14740"</f>
        <v>14740</v>
      </c>
    </row>
    <row r="3018" spans="1:11" customFormat="1" x14ac:dyDescent="0.25">
      <c r="A3018" t="str">
        <f t="shared" si="411"/>
        <v>14</v>
      </c>
      <c r="B3018" t="s">
        <v>282</v>
      </c>
      <c r="C3018" t="str">
        <f t="shared" si="418"/>
        <v>036</v>
      </c>
      <c r="D3018" t="s">
        <v>316</v>
      </c>
      <c r="E3018" t="str">
        <f>"02"</f>
        <v>02</v>
      </c>
      <c r="F3018" t="str">
        <f>"002"</f>
        <v>002</v>
      </c>
      <c r="G3018" t="str">
        <f>""</f>
        <v/>
      </c>
      <c r="H3018" t="s">
        <v>0</v>
      </c>
      <c r="I3018" t="s">
        <v>1286</v>
      </c>
      <c r="J3018" t="s">
        <v>5130</v>
      </c>
      <c r="K3018" t="str">
        <f>"14740"</f>
        <v>14740</v>
      </c>
    </row>
    <row r="3019" spans="1:11" customFormat="1" x14ac:dyDescent="0.25">
      <c r="A3019" t="str">
        <f t="shared" si="411"/>
        <v>14</v>
      </c>
      <c r="B3019" t="s">
        <v>282</v>
      </c>
      <c r="C3019" t="str">
        <f t="shared" ref="C3019:C3025" si="419">"037"</f>
        <v>037</v>
      </c>
      <c r="D3019" t="s">
        <v>317</v>
      </c>
      <c r="E3019" t="str">
        <f>"01"</f>
        <v>01</v>
      </c>
      <c r="F3019" t="str">
        <f t="shared" ref="F3019:F3026" si="420">"001"</f>
        <v>001</v>
      </c>
      <c r="G3019" t="str">
        <f>""</f>
        <v/>
      </c>
      <c r="H3019" t="s">
        <v>1</v>
      </c>
      <c r="I3019" t="s">
        <v>1921</v>
      </c>
      <c r="J3019" t="s">
        <v>5131</v>
      </c>
      <c r="K3019" t="str">
        <f>"14970"</f>
        <v>14970</v>
      </c>
    </row>
    <row r="3020" spans="1:11" customFormat="1" x14ac:dyDescent="0.25">
      <c r="A3020" t="str">
        <f t="shared" si="411"/>
        <v>14</v>
      </c>
      <c r="B3020" t="s">
        <v>282</v>
      </c>
      <c r="C3020" t="str">
        <f t="shared" si="419"/>
        <v>037</v>
      </c>
      <c r="D3020" t="s">
        <v>317</v>
      </c>
      <c r="E3020" t="str">
        <f>"01"</f>
        <v>01</v>
      </c>
      <c r="F3020" t="str">
        <f t="shared" si="420"/>
        <v>001</v>
      </c>
      <c r="G3020" t="str">
        <f>""</f>
        <v/>
      </c>
      <c r="H3020" t="s">
        <v>0</v>
      </c>
      <c r="I3020" t="s">
        <v>1921</v>
      </c>
      <c r="J3020" t="s">
        <v>5131</v>
      </c>
      <c r="K3020" t="str">
        <f>"14970"</f>
        <v>14970</v>
      </c>
    </row>
    <row r="3021" spans="1:11" customFormat="1" x14ac:dyDescent="0.25">
      <c r="A3021" t="str">
        <f t="shared" si="411"/>
        <v>14</v>
      </c>
      <c r="B3021" t="s">
        <v>282</v>
      </c>
      <c r="C3021" t="str">
        <f t="shared" si="419"/>
        <v>037</v>
      </c>
      <c r="D3021" t="s">
        <v>317</v>
      </c>
      <c r="E3021" t="str">
        <f>"02"</f>
        <v>02</v>
      </c>
      <c r="F3021" t="str">
        <f t="shared" si="420"/>
        <v>001</v>
      </c>
      <c r="G3021" t="str">
        <f>"01"</f>
        <v>01</v>
      </c>
      <c r="H3021" t="s">
        <v>1</v>
      </c>
      <c r="I3021" t="s">
        <v>1922</v>
      </c>
      <c r="J3021" t="s">
        <v>5132</v>
      </c>
      <c r="K3021" t="str">
        <f>"14970"</f>
        <v>14970</v>
      </c>
    </row>
    <row r="3022" spans="1:11" customFormat="1" x14ac:dyDescent="0.25">
      <c r="A3022" t="str">
        <f t="shared" si="411"/>
        <v>14</v>
      </c>
      <c r="B3022" t="s">
        <v>282</v>
      </c>
      <c r="C3022" t="str">
        <f t="shared" si="419"/>
        <v>037</v>
      </c>
      <c r="D3022" t="s">
        <v>317</v>
      </c>
      <c r="E3022" t="str">
        <f>"02"</f>
        <v>02</v>
      </c>
      <c r="F3022" t="str">
        <f t="shared" si="420"/>
        <v>001</v>
      </c>
      <c r="G3022" t="str">
        <f>"02"</f>
        <v>02</v>
      </c>
      <c r="H3022" t="s">
        <v>0</v>
      </c>
      <c r="I3022" t="s">
        <v>1923</v>
      </c>
      <c r="J3022" t="s">
        <v>5133</v>
      </c>
      <c r="K3022" t="str">
        <f>"14978"</f>
        <v>14978</v>
      </c>
    </row>
    <row r="3023" spans="1:11" customFormat="1" x14ac:dyDescent="0.25">
      <c r="A3023" t="str">
        <f t="shared" si="411"/>
        <v>14</v>
      </c>
      <c r="B3023" t="s">
        <v>282</v>
      </c>
      <c r="C3023" t="str">
        <f t="shared" si="419"/>
        <v>037</v>
      </c>
      <c r="D3023" t="s">
        <v>317</v>
      </c>
      <c r="E3023" t="str">
        <f>"03"</f>
        <v>03</v>
      </c>
      <c r="F3023" t="str">
        <f t="shared" si="420"/>
        <v>001</v>
      </c>
      <c r="G3023" t="str">
        <f>"01"</f>
        <v>01</v>
      </c>
      <c r="H3023" t="s">
        <v>1</v>
      </c>
      <c r="I3023" t="s">
        <v>1924</v>
      </c>
      <c r="J3023" t="s">
        <v>5134</v>
      </c>
      <c r="K3023" t="str">
        <f>"14979"</f>
        <v>14979</v>
      </c>
    </row>
    <row r="3024" spans="1:11" customFormat="1" x14ac:dyDescent="0.25">
      <c r="A3024" t="str">
        <f t="shared" si="411"/>
        <v>14</v>
      </c>
      <c r="B3024" t="s">
        <v>282</v>
      </c>
      <c r="C3024" t="str">
        <f t="shared" si="419"/>
        <v>037</v>
      </c>
      <c r="D3024" t="s">
        <v>317</v>
      </c>
      <c r="E3024" t="str">
        <f>"03"</f>
        <v>03</v>
      </c>
      <c r="F3024" t="str">
        <f t="shared" si="420"/>
        <v>001</v>
      </c>
      <c r="G3024" t="str">
        <f>"02"</f>
        <v>02</v>
      </c>
      <c r="H3024" t="s">
        <v>0</v>
      </c>
      <c r="I3024" t="s">
        <v>1925</v>
      </c>
      <c r="J3024" t="s">
        <v>5135</v>
      </c>
      <c r="K3024" t="str">
        <f>"14979"</f>
        <v>14979</v>
      </c>
    </row>
    <row r="3025" spans="1:11" customFormat="1" x14ac:dyDescent="0.25">
      <c r="A3025" t="str">
        <f t="shared" si="411"/>
        <v>14</v>
      </c>
      <c r="B3025" t="s">
        <v>282</v>
      </c>
      <c r="C3025" t="str">
        <f t="shared" si="419"/>
        <v>037</v>
      </c>
      <c r="D3025" t="s">
        <v>317</v>
      </c>
      <c r="E3025" t="str">
        <f>"03"</f>
        <v>03</v>
      </c>
      <c r="F3025" t="str">
        <f t="shared" si="420"/>
        <v>001</v>
      </c>
      <c r="G3025" t="str">
        <f>"03"</f>
        <v>03</v>
      </c>
      <c r="H3025" t="s">
        <v>2</v>
      </c>
      <c r="I3025" t="s">
        <v>1926</v>
      </c>
      <c r="J3025" t="s">
        <v>5136</v>
      </c>
      <c r="K3025" t="str">
        <f>"14979"</f>
        <v>14979</v>
      </c>
    </row>
    <row r="3026" spans="1:11" customFormat="1" x14ac:dyDescent="0.25">
      <c r="A3026" t="str">
        <f t="shared" si="411"/>
        <v>14</v>
      </c>
      <c r="B3026" t="s">
        <v>282</v>
      </c>
      <c r="C3026" t="str">
        <f t="shared" ref="C3026:C3069" si="421">"038"</f>
        <v>038</v>
      </c>
      <c r="D3026" t="s">
        <v>318</v>
      </c>
      <c r="E3026" t="str">
        <f t="shared" ref="E3026:E3034" si="422">"01"</f>
        <v>01</v>
      </c>
      <c r="F3026" t="str">
        <f t="shared" si="420"/>
        <v>001</v>
      </c>
      <c r="G3026" t="str">
        <f>""</f>
        <v/>
      </c>
      <c r="H3026" t="s">
        <v>3</v>
      </c>
      <c r="I3026" t="s">
        <v>1927</v>
      </c>
      <c r="J3026" t="s">
        <v>5137</v>
      </c>
      <c r="K3026" t="str">
        <f t="shared" ref="K3026:K3067" si="423">"14900"</f>
        <v>14900</v>
      </c>
    </row>
    <row r="3027" spans="1:11" customFormat="1" x14ac:dyDescent="0.25">
      <c r="A3027" t="str">
        <f t="shared" si="411"/>
        <v>14</v>
      </c>
      <c r="B3027" t="s">
        <v>282</v>
      </c>
      <c r="C3027" t="str">
        <f t="shared" si="421"/>
        <v>038</v>
      </c>
      <c r="D3027" t="s">
        <v>318</v>
      </c>
      <c r="E3027" t="str">
        <f t="shared" si="422"/>
        <v>01</v>
      </c>
      <c r="F3027" t="str">
        <f>"002"</f>
        <v>002</v>
      </c>
      <c r="G3027" t="str">
        <f>""</f>
        <v/>
      </c>
      <c r="H3027" t="s">
        <v>1</v>
      </c>
      <c r="I3027" t="s">
        <v>1928</v>
      </c>
      <c r="J3027" t="s">
        <v>5138</v>
      </c>
      <c r="K3027" t="str">
        <f t="shared" si="423"/>
        <v>14900</v>
      </c>
    </row>
    <row r="3028" spans="1:11" customFormat="1" x14ac:dyDescent="0.25">
      <c r="A3028" t="str">
        <f t="shared" si="411"/>
        <v>14</v>
      </c>
      <c r="B3028" t="s">
        <v>282</v>
      </c>
      <c r="C3028" t="str">
        <f t="shared" si="421"/>
        <v>038</v>
      </c>
      <c r="D3028" t="s">
        <v>318</v>
      </c>
      <c r="E3028" t="str">
        <f t="shared" si="422"/>
        <v>01</v>
      </c>
      <c r="F3028" t="str">
        <f>"002"</f>
        <v>002</v>
      </c>
      <c r="G3028" t="str">
        <f>""</f>
        <v/>
      </c>
      <c r="H3028" t="s">
        <v>0</v>
      </c>
      <c r="I3028" t="s">
        <v>1928</v>
      </c>
      <c r="J3028" t="s">
        <v>5138</v>
      </c>
      <c r="K3028" t="str">
        <f t="shared" si="423"/>
        <v>14900</v>
      </c>
    </row>
    <row r="3029" spans="1:11" customFormat="1" x14ac:dyDescent="0.25">
      <c r="A3029" t="str">
        <f t="shared" si="411"/>
        <v>14</v>
      </c>
      <c r="B3029" t="s">
        <v>282</v>
      </c>
      <c r="C3029" t="str">
        <f t="shared" si="421"/>
        <v>038</v>
      </c>
      <c r="D3029" t="s">
        <v>318</v>
      </c>
      <c r="E3029" t="str">
        <f t="shared" si="422"/>
        <v>01</v>
      </c>
      <c r="F3029" t="str">
        <f>"003"</f>
        <v>003</v>
      </c>
      <c r="G3029" t="str">
        <f>""</f>
        <v/>
      </c>
      <c r="H3029" t="s">
        <v>1</v>
      </c>
      <c r="I3029" t="s">
        <v>1929</v>
      </c>
      <c r="J3029" t="s">
        <v>5139</v>
      </c>
      <c r="K3029" t="str">
        <f t="shared" si="423"/>
        <v>14900</v>
      </c>
    </row>
    <row r="3030" spans="1:11" customFormat="1" x14ac:dyDescent="0.25">
      <c r="A3030" t="str">
        <f t="shared" si="411"/>
        <v>14</v>
      </c>
      <c r="B3030" t="s">
        <v>282</v>
      </c>
      <c r="C3030" t="str">
        <f t="shared" si="421"/>
        <v>038</v>
      </c>
      <c r="D3030" t="s">
        <v>318</v>
      </c>
      <c r="E3030" t="str">
        <f t="shared" si="422"/>
        <v>01</v>
      </c>
      <c r="F3030" t="str">
        <f>"003"</f>
        <v>003</v>
      </c>
      <c r="G3030" t="str">
        <f>""</f>
        <v/>
      </c>
      <c r="H3030" t="s">
        <v>0</v>
      </c>
      <c r="I3030" t="s">
        <v>1929</v>
      </c>
      <c r="J3030" t="s">
        <v>5139</v>
      </c>
      <c r="K3030" t="str">
        <f t="shared" si="423"/>
        <v>14900</v>
      </c>
    </row>
    <row r="3031" spans="1:11" customFormat="1" x14ac:dyDescent="0.25">
      <c r="A3031" t="str">
        <f t="shared" si="411"/>
        <v>14</v>
      </c>
      <c r="B3031" t="s">
        <v>282</v>
      </c>
      <c r="C3031" t="str">
        <f t="shared" si="421"/>
        <v>038</v>
      </c>
      <c r="D3031" t="s">
        <v>318</v>
      </c>
      <c r="E3031" t="str">
        <f t="shared" si="422"/>
        <v>01</v>
      </c>
      <c r="F3031" t="str">
        <f>"004"</f>
        <v>004</v>
      </c>
      <c r="G3031" t="str">
        <f>""</f>
        <v/>
      </c>
      <c r="H3031" t="s">
        <v>3</v>
      </c>
      <c r="I3031" t="s">
        <v>1929</v>
      </c>
      <c r="J3031" t="s">
        <v>5139</v>
      </c>
      <c r="K3031" t="str">
        <f t="shared" si="423"/>
        <v>14900</v>
      </c>
    </row>
    <row r="3032" spans="1:11" customFormat="1" x14ac:dyDescent="0.25">
      <c r="A3032" t="str">
        <f t="shared" si="411"/>
        <v>14</v>
      </c>
      <c r="B3032" t="s">
        <v>282</v>
      </c>
      <c r="C3032" t="str">
        <f t="shared" si="421"/>
        <v>038</v>
      </c>
      <c r="D3032" t="s">
        <v>318</v>
      </c>
      <c r="E3032" t="str">
        <f t="shared" si="422"/>
        <v>01</v>
      </c>
      <c r="F3032" t="str">
        <f>"005"</f>
        <v>005</v>
      </c>
      <c r="G3032" t="str">
        <f>""</f>
        <v/>
      </c>
      <c r="H3032" t="s">
        <v>3</v>
      </c>
      <c r="I3032" t="s">
        <v>1927</v>
      </c>
      <c r="J3032" t="s">
        <v>5137</v>
      </c>
      <c r="K3032" t="str">
        <f t="shared" si="423"/>
        <v>14900</v>
      </c>
    </row>
    <row r="3033" spans="1:11" customFormat="1" x14ac:dyDescent="0.25">
      <c r="A3033" t="str">
        <f t="shared" si="411"/>
        <v>14</v>
      </c>
      <c r="B3033" t="s">
        <v>282</v>
      </c>
      <c r="C3033" t="str">
        <f t="shared" si="421"/>
        <v>038</v>
      </c>
      <c r="D3033" t="s">
        <v>318</v>
      </c>
      <c r="E3033" t="str">
        <f t="shared" si="422"/>
        <v>01</v>
      </c>
      <c r="F3033" t="str">
        <f>"006"</f>
        <v>006</v>
      </c>
      <c r="G3033" t="str">
        <f>""</f>
        <v/>
      </c>
      <c r="H3033" t="s">
        <v>3</v>
      </c>
      <c r="I3033" t="s">
        <v>1928</v>
      </c>
      <c r="J3033" t="s">
        <v>5138</v>
      </c>
      <c r="K3033" t="str">
        <f t="shared" si="423"/>
        <v>14900</v>
      </c>
    </row>
    <row r="3034" spans="1:11" customFormat="1" x14ac:dyDescent="0.25">
      <c r="A3034" t="str">
        <f t="shared" si="411"/>
        <v>14</v>
      </c>
      <c r="B3034" t="s">
        <v>282</v>
      </c>
      <c r="C3034" t="str">
        <f t="shared" si="421"/>
        <v>038</v>
      </c>
      <c r="D3034" t="s">
        <v>318</v>
      </c>
      <c r="E3034" t="str">
        <f t="shared" si="422"/>
        <v>01</v>
      </c>
      <c r="F3034" t="str">
        <f>"007"</f>
        <v>007</v>
      </c>
      <c r="G3034" t="str">
        <f>""</f>
        <v/>
      </c>
      <c r="H3034" t="s">
        <v>3</v>
      </c>
      <c r="I3034" t="s">
        <v>1930</v>
      </c>
      <c r="J3034" t="s">
        <v>5139</v>
      </c>
      <c r="K3034" t="str">
        <f t="shared" si="423"/>
        <v>14900</v>
      </c>
    </row>
    <row r="3035" spans="1:11" customFormat="1" x14ac:dyDescent="0.25">
      <c r="A3035" t="str">
        <f t="shared" si="411"/>
        <v>14</v>
      </c>
      <c r="B3035" t="s">
        <v>282</v>
      </c>
      <c r="C3035" t="str">
        <f t="shared" si="421"/>
        <v>038</v>
      </c>
      <c r="D3035" t="s">
        <v>318</v>
      </c>
      <c r="E3035" t="str">
        <f t="shared" ref="E3035:E3051" si="424">"02"</f>
        <v>02</v>
      </c>
      <c r="F3035" t="str">
        <f>"001"</f>
        <v>001</v>
      </c>
      <c r="G3035" t="str">
        <f>""</f>
        <v/>
      </c>
      <c r="H3035" t="s">
        <v>3</v>
      </c>
      <c r="I3035" t="s">
        <v>1931</v>
      </c>
      <c r="J3035" t="s">
        <v>5140</v>
      </c>
      <c r="K3035" t="str">
        <f t="shared" si="423"/>
        <v>14900</v>
      </c>
    </row>
    <row r="3036" spans="1:11" customFormat="1" x14ac:dyDescent="0.25">
      <c r="A3036" t="str">
        <f t="shared" si="411"/>
        <v>14</v>
      </c>
      <c r="B3036" t="s">
        <v>282</v>
      </c>
      <c r="C3036" t="str">
        <f t="shared" si="421"/>
        <v>038</v>
      </c>
      <c r="D3036" t="s">
        <v>318</v>
      </c>
      <c r="E3036" t="str">
        <f t="shared" si="424"/>
        <v>02</v>
      </c>
      <c r="F3036" t="str">
        <f>"002"</f>
        <v>002</v>
      </c>
      <c r="G3036" t="str">
        <f>""</f>
        <v/>
      </c>
      <c r="H3036" t="s">
        <v>1</v>
      </c>
      <c r="I3036" t="s">
        <v>1932</v>
      </c>
      <c r="J3036" t="s">
        <v>5141</v>
      </c>
      <c r="K3036" t="str">
        <f t="shared" si="423"/>
        <v>14900</v>
      </c>
    </row>
    <row r="3037" spans="1:11" customFormat="1" x14ac:dyDescent="0.25">
      <c r="A3037" t="str">
        <f t="shared" si="411"/>
        <v>14</v>
      </c>
      <c r="B3037" t="s">
        <v>282</v>
      </c>
      <c r="C3037" t="str">
        <f t="shared" si="421"/>
        <v>038</v>
      </c>
      <c r="D3037" t="s">
        <v>318</v>
      </c>
      <c r="E3037" t="str">
        <f t="shared" si="424"/>
        <v>02</v>
      </c>
      <c r="F3037" t="str">
        <f>"002"</f>
        <v>002</v>
      </c>
      <c r="G3037" t="str">
        <f>""</f>
        <v/>
      </c>
      <c r="H3037" t="s">
        <v>0</v>
      </c>
      <c r="I3037" t="s">
        <v>1932</v>
      </c>
      <c r="J3037" t="s">
        <v>5141</v>
      </c>
      <c r="K3037" t="str">
        <f t="shared" si="423"/>
        <v>14900</v>
      </c>
    </row>
    <row r="3038" spans="1:11" customFormat="1" x14ac:dyDescent="0.25">
      <c r="A3038" t="str">
        <f t="shared" si="411"/>
        <v>14</v>
      </c>
      <c r="B3038" t="s">
        <v>282</v>
      </c>
      <c r="C3038" t="str">
        <f t="shared" si="421"/>
        <v>038</v>
      </c>
      <c r="D3038" t="s">
        <v>318</v>
      </c>
      <c r="E3038" t="str">
        <f t="shared" si="424"/>
        <v>02</v>
      </c>
      <c r="F3038" t="str">
        <f>"003"</f>
        <v>003</v>
      </c>
      <c r="G3038" t="str">
        <f>""</f>
        <v/>
      </c>
      <c r="H3038" t="s">
        <v>1</v>
      </c>
      <c r="I3038" t="s">
        <v>1933</v>
      </c>
      <c r="J3038" t="s">
        <v>5142</v>
      </c>
      <c r="K3038" t="str">
        <f t="shared" si="423"/>
        <v>14900</v>
      </c>
    </row>
    <row r="3039" spans="1:11" customFormat="1" x14ac:dyDescent="0.25">
      <c r="A3039" t="str">
        <f t="shared" ref="A3039:A3102" si="425">"14"</f>
        <v>14</v>
      </c>
      <c r="B3039" t="s">
        <v>282</v>
      </c>
      <c r="C3039" t="str">
        <f t="shared" si="421"/>
        <v>038</v>
      </c>
      <c r="D3039" t="s">
        <v>318</v>
      </c>
      <c r="E3039" t="str">
        <f t="shared" si="424"/>
        <v>02</v>
      </c>
      <c r="F3039" t="str">
        <f>"003"</f>
        <v>003</v>
      </c>
      <c r="G3039" t="str">
        <f>""</f>
        <v/>
      </c>
      <c r="H3039" t="s">
        <v>0</v>
      </c>
      <c r="I3039" t="s">
        <v>1933</v>
      </c>
      <c r="J3039" t="s">
        <v>5142</v>
      </c>
      <c r="K3039" t="str">
        <f t="shared" si="423"/>
        <v>14900</v>
      </c>
    </row>
    <row r="3040" spans="1:11" customFormat="1" x14ac:dyDescent="0.25">
      <c r="A3040" t="str">
        <f t="shared" si="425"/>
        <v>14</v>
      </c>
      <c r="B3040" t="s">
        <v>282</v>
      </c>
      <c r="C3040" t="str">
        <f t="shared" si="421"/>
        <v>038</v>
      </c>
      <c r="D3040" t="s">
        <v>318</v>
      </c>
      <c r="E3040" t="str">
        <f t="shared" si="424"/>
        <v>02</v>
      </c>
      <c r="F3040" t="str">
        <f>"004"</f>
        <v>004</v>
      </c>
      <c r="G3040" t="str">
        <f>""</f>
        <v/>
      </c>
      <c r="H3040" t="s">
        <v>1</v>
      </c>
      <c r="I3040" t="s">
        <v>1934</v>
      </c>
      <c r="J3040" t="s">
        <v>5143</v>
      </c>
      <c r="K3040" t="str">
        <f t="shared" si="423"/>
        <v>14900</v>
      </c>
    </row>
    <row r="3041" spans="1:11" customFormat="1" x14ac:dyDescent="0.25">
      <c r="A3041" t="str">
        <f t="shared" si="425"/>
        <v>14</v>
      </c>
      <c r="B3041" t="s">
        <v>282</v>
      </c>
      <c r="C3041" t="str">
        <f t="shared" si="421"/>
        <v>038</v>
      </c>
      <c r="D3041" t="s">
        <v>318</v>
      </c>
      <c r="E3041" t="str">
        <f t="shared" si="424"/>
        <v>02</v>
      </c>
      <c r="F3041" t="str">
        <f>"004"</f>
        <v>004</v>
      </c>
      <c r="G3041" t="str">
        <f>""</f>
        <v/>
      </c>
      <c r="H3041" t="s">
        <v>0</v>
      </c>
      <c r="I3041" t="s">
        <v>1934</v>
      </c>
      <c r="J3041" t="s">
        <v>5143</v>
      </c>
      <c r="K3041" t="str">
        <f t="shared" si="423"/>
        <v>14900</v>
      </c>
    </row>
    <row r="3042" spans="1:11" customFormat="1" x14ac:dyDescent="0.25">
      <c r="A3042" t="str">
        <f t="shared" si="425"/>
        <v>14</v>
      </c>
      <c r="B3042" t="s">
        <v>282</v>
      </c>
      <c r="C3042" t="str">
        <f t="shared" si="421"/>
        <v>038</v>
      </c>
      <c r="D3042" t="s">
        <v>318</v>
      </c>
      <c r="E3042" t="str">
        <f t="shared" si="424"/>
        <v>02</v>
      </c>
      <c r="F3042" t="str">
        <f>"005"</f>
        <v>005</v>
      </c>
      <c r="G3042" t="str">
        <f>""</f>
        <v/>
      </c>
      <c r="H3042" t="s">
        <v>1</v>
      </c>
      <c r="I3042" t="s">
        <v>1931</v>
      </c>
      <c r="J3042" t="s">
        <v>5140</v>
      </c>
      <c r="K3042" t="str">
        <f t="shared" si="423"/>
        <v>14900</v>
      </c>
    </row>
    <row r="3043" spans="1:11" customFormat="1" x14ac:dyDescent="0.25">
      <c r="A3043" t="str">
        <f t="shared" si="425"/>
        <v>14</v>
      </c>
      <c r="B3043" t="s">
        <v>282</v>
      </c>
      <c r="C3043" t="str">
        <f t="shared" si="421"/>
        <v>038</v>
      </c>
      <c r="D3043" t="s">
        <v>318</v>
      </c>
      <c r="E3043" t="str">
        <f t="shared" si="424"/>
        <v>02</v>
      </c>
      <c r="F3043" t="str">
        <f>"005"</f>
        <v>005</v>
      </c>
      <c r="G3043" t="str">
        <f>""</f>
        <v/>
      </c>
      <c r="H3043" t="s">
        <v>0</v>
      </c>
      <c r="I3043" t="s">
        <v>1931</v>
      </c>
      <c r="J3043" t="s">
        <v>5140</v>
      </c>
      <c r="K3043" t="str">
        <f t="shared" si="423"/>
        <v>14900</v>
      </c>
    </row>
    <row r="3044" spans="1:11" customFormat="1" x14ac:dyDescent="0.25">
      <c r="A3044" t="str">
        <f t="shared" si="425"/>
        <v>14</v>
      </c>
      <c r="B3044" t="s">
        <v>282</v>
      </c>
      <c r="C3044" t="str">
        <f t="shared" si="421"/>
        <v>038</v>
      </c>
      <c r="D3044" t="s">
        <v>318</v>
      </c>
      <c r="E3044" t="str">
        <f t="shared" si="424"/>
        <v>02</v>
      </c>
      <c r="F3044" t="str">
        <f>"006"</f>
        <v>006</v>
      </c>
      <c r="G3044" t="str">
        <f>""</f>
        <v/>
      </c>
      <c r="H3044" t="s">
        <v>3</v>
      </c>
      <c r="I3044" t="s">
        <v>1934</v>
      </c>
      <c r="J3044" t="s">
        <v>5143</v>
      </c>
      <c r="K3044" t="str">
        <f t="shared" si="423"/>
        <v>14900</v>
      </c>
    </row>
    <row r="3045" spans="1:11" customFormat="1" x14ac:dyDescent="0.25">
      <c r="A3045" t="str">
        <f t="shared" si="425"/>
        <v>14</v>
      </c>
      <c r="B3045" t="s">
        <v>282</v>
      </c>
      <c r="C3045" t="str">
        <f t="shared" si="421"/>
        <v>038</v>
      </c>
      <c r="D3045" t="s">
        <v>318</v>
      </c>
      <c r="E3045" t="str">
        <f t="shared" si="424"/>
        <v>02</v>
      </c>
      <c r="F3045" t="str">
        <f>"007"</f>
        <v>007</v>
      </c>
      <c r="G3045" t="str">
        <f>""</f>
        <v/>
      </c>
      <c r="H3045" t="s">
        <v>1</v>
      </c>
      <c r="I3045" t="s">
        <v>1935</v>
      </c>
      <c r="J3045" t="s">
        <v>5144</v>
      </c>
      <c r="K3045" t="str">
        <f t="shared" si="423"/>
        <v>14900</v>
      </c>
    </row>
    <row r="3046" spans="1:11" customFormat="1" x14ac:dyDescent="0.25">
      <c r="A3046" t="str">
        <f t="shared" si="425"/>
        <v>14</v>
      </c>
      <c r="B3046" t="s">
        <v>282</v>
      </c>
      <c r="C3046" t="str">
        <f t="shared" si="421"/>
        <v>038</v>
      </c>
      <c r="D3046" t="s">
        <v>318</v>
      </c>
      <c r="E3046" t="str">
        <f t="shared" si="424"/>
        <v>02</v>
      </c>
      <c r="F3046" t="str">
        <f>"007"</f>
        <v>007</v>
      </c>
      <c r="G3046" t="str">
        <f>""</f>
        <v/>
      </c>
      <c r="H3046" t="s">
        <v>0</v>
      </c>
      <c r="I3046" t="s">
        <v>1935</v>
      </c>
      <c r="J3046" t="s">
        <v>5144</v>
      </c>
      <c r="K3046" t="str">
        <f t="shared" si="423"/>
        <v>14900</v>
      </c>
    </row>
    <row r="3047" spans="1:11" customFormat="1" x14ac:dyDescent="0.25">
      <c r="A3047" t="str">
        <f t="shared" si="425"/>
        <v>14</v>
      </c>
      <c r="B3047" t="s">
        <v>282</v>
      </c>
      <c r="C3047" t="str">
        <f t="shared" si="421"/>
        <v>038</v>
      </c>
      <c r="D3047" t="s">
        <v>318</v>
      </c>
      <c r="E3047" t="str">
        <f t="shared" si="424"/>
        <v>02</v>
      </c>
      <c r="F3047" t="str">
        <f>"008"</f>
        <v>008</v>
      </c>
      <c r="G3047" t="str">
        <f>""</f>
        <v/>
      </c>
      <c r="H3047" t="s">
        <v>3</v>
      </c>
      <c r="I3047" t="s">
        <v>1933</v>
      </c>
      <c r="J3047" t="s">
        <v>5142</v>
      </c>
      <c r="K3047" t="str">
        <f t="shared" si="423"/>
        <v>14900</v>
      </c>
    </row>
    <row r="3048" spans="1:11" customFormat="1" x14ac:dyDescent="0.25">
      <c r="A3048" t="str">
        <f t="shared" si="425"/>
        <v>14</v>
      </c>
      <c r="B3048" t="s">
        <v>282</v>
      </c>
      <c r="C3048" t="str">
        <f t="shared" si="421"/>
        <v>038</v>
      </c>
      <c r="D3048" t="s">
        <v>318</v>
      </c>
      <c r="E3048" t="str">
        <f t="shared" si="424"/>
        <v>02</v>
      </c>
      <c r="F3048" t="str">
        <f>"009"</f>
        <v>009</v>
      </c>
      <c r="G3048" t="str">
        <f>""</f>
        <v/>
      </c>
      <c r="H3048" t="s">
        <v>1</v>
      </c>
      <c r="I3048" t="s">
        <v>1934</v>
      </c>
      <c r="J3048" t="s">
        <v>5143</v>
      </c>
      <c r="K3048" t="str">
        <f t="shared" si="423"/>
        <v>14900</v>
      </c>
    </row>
    <row r="3049" spans="1:11" customFormat="1" x14ac:dyDescent="0.25">
      <c r="A3049" t="str">
        <f t="shared" si="425"/>
        <v>14</v>
      </c>
      <c r="B3049" t="s">
        <v>282</v>
      </c>
      <c r="C3049" t="str">
        <f t="shared" si="421"/>
        <v>038</v>
      </c>
      <c r="D3049" t="s">
        <v>318</v>
      </c>
      <c r="E3049" t="str">
        <f t="shared" si="424"/>
        <v>02</v>
      </c>
      <c r="F3049" t="str">
        <f>"009"</f>
        <v>009</v>
      </c>
      <c r="G3049" t="str">
        <f>""</f>
        <v/>
      </c>
      <c r="H3049" t="s">
        <v>0</v>
      </c>
      <c r="I3049" t="s">
        <v>1934</v>
      </c>
      <c r="J3049" t="s">
        <v>5143</v>
      </c>
      <c r="K3049" t="str">
        <f t="shared" si="423"/>
        <v>14900</v>
      </c>
    </row>
    <row r="3050" spans="1:11" customFormat="1" x14ac:dyDescent="0.25">
      <c r="A3050" t="str">
        <f t="shared" si="425"/>
        <v>14</v>
      </c>
      <c r="B3050" t="s">
        <v>282</v>
      </c>
      <c r="C3050" t="str">
        <f t="shared" si="421"/>
        <v>038</v>
      </c>
      <c r="D3050" t="s">
        <v>318</v>
      </c>
      <c r="E3050" t="str">
        <f t="shared" si="424"/>
        <v>02</v>
      </c>
      <c r="F3050" t="str">
        <f>"010"</f>
        <v>010</v>
      </c>
      <c r="G3050" t="str">
        <f>""</f>
        <v/>
      </c>
      <c r="H3050" t="s">
        <v>1</v>
      </c>
      <c r="I3050" t="s">
        <v>1935</v>
      </c>
      <c r="J3050" t="s">
        <v>5144</v>
      </c>
      <c r="K3050" t="str">
        <f t="shared" si="423"/>
        <v>14900</v>
      </c>
    </row>
    <row r="3051" spans="1:11" customFormat="1" x14ac:dyDescent="0.25">
      <c r="A3051" t="str">
        <f t="shared" si="425"/>
        <v>14</v>
      </c>
      <c r="B3051" t="s">
        <v>282</v>
      </c>
      <c r="C3051" t="str">
        <f t="shared" si="421"/>
        <v>038</v>
      </c>
      <c r="D3051" t="s">
        <v>318</v>
      </c>
      <c r="E3051" t="str">
        <f t="shared" si="424"/>
        <v>02</v>
      </c>
      <c r="F3051" t="str">
        <f>"010"</f>
        <v>010</v>
      </c>
      <c r="G3051" t="str">
        <f>""</f>
        <v/>
      </c>
      <c r="H3051" t="s">
        <v>0</v>
      </c>
      <c r="I3051" t="s">
        <v>1935</v>
      </c>
      <c r="J3051" t="s">
        <v>5144</v>
      </c>
      <c r="K3051" t="str">
        <f t="shared" si="423"/>
        <v>14900</v>
      </c>
    </row>
    <row r="3052" spans="1:11" customFormat="1" x14ac:dyDescent="0.25">
      <c r="A3052" t="str">
        <f t="shared" si="425"/>
        <v>14</v>
      </c>
      <c r="B3052" t="s">
        <v>282</v>
      </c>
      <c r="C3052" t="str">
        <f t="shared" si="421"/>
        <v>038</v>
      </c>
      <c r="D3052" t="s">
        <v>318</v>
      </c>
      <c r="E3052" t="str">
        <f t="shared" ref="E3052:E3065" si="426">"03"</f>
        <v>03</v>
      </c>
      <c r="F3052" t="str">
        <f>"001"</f>
        <v>001</v>
      </c>
      <c r="G3052" t="str">
        <f>""</f>
        <v/>
      </c>
      <c r="H3052" t="s">
        <v>1</v>
      </c>
      <c r="I3052" t="s">
        <v>1936</v>
      </c>
      <c r="J3052" t="s">
        <v>5145</v>
      </c>
      <c r="K3052" t="str">
        <f t="shared" si="423"/>
        <v>14900</v>
      </c>
    </row>
    <row r="3053" spans="1:11" customFormat="1" x14ac:dyDescent="0.25">
      <c r="A3053" t="str">
        <f t="shared" si="425"/>
        <v>14</v>
      </c>
      <c r="B3053" t="s">
        <v>282</v>
      </c>
      <c r="C3053" t="str">
        <f t="shared" si="421"/>
        <v>038</v>
      </c>
      <c r="D3053" t="s">
        <v>318</v>
      </c>
      <c r="E3053" t="str">
        <f t="shared" si="426"/>
        <v>03</v>
      </c>
      <c r="F3053" t="str">
        <f>"001"</f>
        <v>001</v>
      </c>
      <c r="G3053" t="str">
        <f>""</f>
        <v/>
      </c>
      <c r="H3053" t="s">
        <v>0</v>
      </c>
      <c r="I3053" t="s">
        <v>1936</v>
      </c>
      <c r="J3053" t="s">
        <v>5145</v>
      </c>
      <c r="K3053" t="str">
        <f t="shared" si="423"/>
        <v>14900</v>
      </c>
    </row>
    <row r="3054" spans="1:11" customFormat="1" x14ac:dyDescent="0.25">
      <c r="A3054" t="str">
        <f t="shared" si="425"/>
        <v>14</v>
      </c>
      <c r="B3054" t="s">
        <v>282</v>
      </c>
      <c r="C3054" t="str">
        <f t="shared" si="421"/>
        <v>038</v>
      </c>
      <c r="D3054" t="s">
        <v>318</v>
      </c>
      <c r="E3054" t="str">
        <f t="shared" si="426"/>
        <v>03</v>
      </c>
      <c r="F3054" t="str">
        <f>"002"</f>
        <v>002</v>
      </c>
      <c r="G3054" t="str">
        <f>""</f>
        <v/>
      </c>
      <c r="H3054" t="s">
        <v>1</v>
      </c>
      <c r="I3054" t="s">
        <v>1936</v>
      </c>
      <c r="J3054" t="s">
        <v>5145</v>
      </c>
      <c r="K3054" t="str">
        <f t="shared" si="423"/>
        <v>14900</v>
      </c>
    </row>
    <row r="3055" spans="1:11" customFormat="1" x14ac:dyDescent="0.25">
      <c r="A3055" t="str">
        <f t="shared" si="425"/>
        <v>14</v>
      </c>
      <c r="B3055" t="s">
        <v>282</v>
      </c>
      <c r="C3055" t="str">
        <f t="shared" si="421"/>
        <v>038</v>
      </c>
      <c r="D3055" t="s">
        <v>318</v>
      </c>
      <c r="E3055" t="str">
        <f t="shared" si="426"/>
        <v>03</v>
      </c>
      <c r="F3055" t="str">
        <f>"002"</f>
        <v>002</v>
      </c>
      <c r="G3055" t="str">
        <f>""</f>
        <v/>
      </c>
      <c r="H3055" t="s">
        <v>0</v>
      </c>
      <c r="I3055" t="s">
        <v>1936</v>
      </c>
      <c r="J3055" t="s">
        <v>5145</v>
      </c>
      <c r="K3055" t="str">
        <f t="shared" si="423"/>
        <v>14900</v>
      </c>
    </row>
    <row r="3056" spans="1:11" customFormat="1" x14ac:dyDescent="0.25">
      <c r="A3056" t="str">
        <f t="shared" si="425"/>
        <v>14</v>
      </c>
      <c r="B3056" t="s">
        <v>282</v>
      </c>
      <c r="C3056" t="str">
        <f t="shared" si="421"/>
        <v>038</v>
      </c>
      <c r="D3056" t="s">
        <v>318</v>
      </c>
      <c r="E3056" t="str">
        <f t="shared" si="426"/>
        <v>03</v>
      </c>
      <c r="F3056" t="str">
        <f>"003"</f>
        <v>003</v>
      </c>
      <c r="G3056" t="str">
        <f>""</f>
        <v/>
      </c>
      <c r="H3056" t="s">
        <v>3</v>
      </c>
      <c r="I3056" t="s">
        <v>1937</v>
      </c>
      <c r="J3056" t="s">
        <v>5146</v>
      </c>
      <c r="K3056" t="str">
        <f t="shared" si="423"/>
        <v>14900</v>
      </c>
    </row>
    <row r="3057" spans="1:11" customFormat="1" x14ac:dyDescent="0.25">
      <c r="A3057" t="str">
        <f t="shared" si="425"/>
        <v>14</v>
      </c>
      <c r="B3057" t="s">
        <v>282</v>
      </c>
      <c r="C3057" t="str">
        <f t="shared" si="421"/>
        <v>038</v>
      </c>
      <c r="D3057" t="s">
        <v>318</v>
      </c>
      <c r="E3057" t="str">
        <f t="shared" si="426"/>
        <v>03</v>
      </c>
      <c r="F3057" t="str">
        <f>"004"</f>
        <v>004</v>
      </c>
      <c r="G3057" t="str">
        <f>""</f>
        <v/>
      </c>
      <c r="H3057" t="s">
        <v>1</v>
      </c>
      <c r="I3057" t="s">
        <v>1938</v>
      </c>
      <c r="J3057" t="s">
        <v>5147</v>
      </c>
      <c r="K3057" t="str">
        <f t="shared" si="423"/>
        <v>14900</v>
      </c>
    </row>
    <row r="3058" spans="1:11" customFormat="1" x14ac:dyDescent="0.25">
      <c r="A3058" t="str">
        <f t="shared" si="425"/>
        <v>14</v>
      </c>
      <c r="B3058" t="s">
        <v>282</v>
      </c>
      <c r="C3058" t="str">
        <f t="shared" si="421"/>
        <v>038</v>
      </c>
      <c r="D3058" t="s">
        <v>318</v>
      </c>
      <c r="E3058" t="str">
        <f t="shared" si="426"/>
        <v>03</v>
      </c>
      <c r="F3058" t="str">
        <f>"004"</f>
        <v>004</v>
      </c>
      <c r="G3058" t="str">
        <f>""</f>
        <v/>
      </c>
      <c r="H3058" t="s">
        <v>0</v>
      </c>
      <c r="I3058" t="s">
        <v>1938</v>
      </c>
      <c r="J3058" t="s">
        <v>5147</v>
      </c>
      <c r="K3058" t="str">
        <f t="shared" si="423"/>
        <v>14900</v>
      </c>
    </row>
    <row r="3059" spans="1:11" customFormat="1" x14ac:dyDescent="0.25">
      <c r="A3059" t="str">
        <f t="shared" si="425"/>
        <v>14</v>
      </c>
      <c r="B3059" t="s">
        <v>282</v>
      </c>
      <c r="C3059" t="str">
        <f t="shared" si="421"/>
        <v>038</v>
      </c>
      <c r="D3059" t="s">
        <v>318</v>
      </c>
      <c r="E3059" t="str">
        <f t="shared" si="426"/>
        <v>03</v>
      </c>
      <c r="F3059" t="str">
        <f>"005"</f>
        <v>005</v>
      </c>
      <c r="G3059" t="str">
        <f>""</f>
        <v/>
      </c>
      <c r="H3059" t="s">
        <v>1</v>
      </c>
      <c r="I3059" t="s">
        <v>1939</v>
      </c>
      <c r="J3059" t="s">
        <v>5148</v>
      </c>
      <c r="K3059" t="str">
        <f t="shared" si="423"/>
        <v>14900</v>
      </c>
    </row>
    <row r="3060" spans="1:11" customFormat="1" x14ac:dyDescent="0.25">
      <c r="A3060" t="str">
        <f t="shared" si="425"/>
        <v>14</v>
      </c>
      <c r="B3060" t="s">
        <v>282</v>
      </c>
      <c r="C3060" t="str">
        <f t="shared" si="421"/>
        <v>038</v>
      </c>
      <c r="D3060" t="s">
        <v>318</v>
      </c>
      <c r="E3060" t="str">
        <f t="shared" si="426"/>
        <v>03</v>
      </c>
      <c r="F3060" t="str">
        <f>"005"</f>
        <v>005</v>
      </c>
      <c r="G3060" t="str">
        <f>""</f>
        <v/>
      </c>
      <c r="H3060" t="s">
        <v>0</v>
      </c>
      <c r="I3060" t="s">
        <v>1939</v>
      </c>
      <c r="J3060" t="s">
        <v>5148</v>
      </c>
      <c r="K3060" t="str">
        <f t="shared" si="423"/>
        <v>14900</v>
      </c>
    </row>
    <row r="3061" spans="1:11" customFormat="1" x14ac:dyDescent="0.25">
      <c r="A3061" t="str">
        <f t="shared" si="425"/>
        <v>14</v>
      </c>
      <c r="B3061" t="s">
        <v>282</v>
      </c>
      <c r="C3061" t="str">
        <f t="shared" si="421"/>
        <v>038</v>
      </c>
      <c r="D3061" t="s">
        <v>318</v>
      </c>
      <c r="E3061" t="str">
        <f t="shared" si="426"/>
        <v>03</v>
      </c>
      <c r="F3061" t="str">
        <f>"006"</f>
        <v>006</v>
      </c>
      <c r="G3061" t="str">
        <f>""</f>
        <v/>
      </c>
      <c r="H3061" t="s">
        <v>3</v>
      </c>
      <c r="I3061" t="s">
        <v>1938</v>
      </c>
      <c r="J3061" t="s">
        <v>5147</v>
      </c>
      <c r="K3061" t="str">
        <f t="shared" si="423"/>
        <v>14900</v>
      </c>
    </row>
    <row r="3062" spans="1:11" customFormat="1" x14ac:dyDescent="0.25">
      <c r="A3062" t="str">
        <f t="shared" si="425"/>
        <v>14</v>
      </c>
      <c r="B3062" t="s">
        <v>282</v>
      </c>
      <c r="C3062" t="str">
        <f t="shared" si="421"/>
        <v>038</v>
      </c>
      <c r="D3062" t="s">
        <v>318</v>
      </c>
      <c r="E3062" t="str">
        <f t="shared" si="426"/>
        <v>03</v>
      </c>
      <c r="F3062" t="str">
        <f>"007"</f>
        <v>007</v>
      </c>
      <c r="G3062" t="str">
        <f>""</f>
        <v/>
      </c>
      <c r="H3062" t="s">
        <v>1</v>
      </c>
      <c r="I3062" t="s">
        <v>1939</v>
      </c>
      <c r="J3062" t="s">
        <v>5148</v>
      </c>
      <c r="K3062" t="str">
        <f t="shared" si="423"/>
        <v>14900</v>
      </c>
    </row>
    <row r="3063" spans="1:11" customFormat="1" x14ac:dyDescent="0.25">
      <c r="A3063" t="str">
        <f t="shared" si="425"/>
        <v>14</v>
      </c>
      <c r="B3063" t="s">
        <v>282</v>
      </c>
      <c r="C3063" t="str">
        <f t="shared" si="421"/>
        <v>038</v>
      </c>
      <c r="D3063" t="s">
        <v>318</v>
      </c>
      <c r="E3063" t="str">
        <f t="shared" si="426"/>
        <v>03</v>
      </c>
      <c r="F3063" t="str">
        <f>"007"</f>
        <v>007</v>
      </c>
      <c r="G3063" t="str">
        <f>""</f>
        <v/>
      </c>
      <c r="H3063" t="s">
        <v>0</v>
      </c>
      <c r="I3063" t="s">
        <v>1939</v>
      </c>
      <c r="J3063" t="s">
        <v>5148</v>
      </c>
      <c r="K3063" t="str">
        <f t="shared" si="423"/>
        <v>14900</v>
      </c>
    </row>
    <row r="3064" spans="1:11" customFormat="1" x14ac:dyDescent="0.25">
      <c r="A3064" t="str">
        <f t="shared" si="425"/>
        <v>14</v>
      </c>
      <c r="B3064" t="s">
        <v>282</v>
      </c>
      <c r="C3064" t="str">
        <f t="shared" si="421"/>
        <v>038</v>
      </c>
      <c r="D3064" t="s">
        <v>318</v>
      </c>
      <c r="E3064" t="str">
        <f t="shared" si="426"/>
        <v>03</v>
      </c>
      <c r="F3064" t="str">
        <f>"008"</f>
        <v>008</v>
      </c>
      <c r="G3064" t="str">
        <f>""</f>
        <v/>
      </c>
      <c r="H3064" t="s">
        <v>1</v>
      </c>
      <c r="I3064" t="s">
        <v>1940</v>
      </c>
      <c r="J3064" t="s">
        <v>5149</v>
      </c>
      <c r="K3064" t="str">
        <f t="shared" si="423"/>
        <v>14900</v>
      </c>
    </row>
    <row r="3065" spans="1:11" customFormat="1" x14ac:dyDescent="0.25">
      <c r="A3065" t="str">
        <f t="shared" si="425"/>
        <v>14</v>
      </c>
      <c r="B3065" t="s">
        <v>282</v>
      </c>
      <c r="C3065" t="str">
        <f t="shared" si="421"/>
        <v>038</v>
      </c>
      <c r="D3065" t="s">
        <v>318</v>
      </c>
      <c r="E3065" t="str">
        <f t="shared" si="426"/>
        <v>03</v>
      </c>
      <c r="F3065" t="str">
        <f>"008"</f>
        <v>008</v>
      </c>
      <c r="G3065" t="str">
        <f>""</f>
        <v/>
      </c>
      <c r="H3065" t="s">
        <v>0</v>
      </c>
      <c r="I3065" t="s">
        <v>1940</v>
      </c>
      <c r="J3065" t="s">
        <v>5149</v>
      </c>
      <c r="K3065" t="str">
        <f t="shared" si="423"/>
        <v>14900</v>
      </c>
    </row>
    <row r="3066" spans="1:11" customFormat="1" x14ac:dyDescent="0.25">
      <c r="A3066" t="str">
        <f t="shared" si="425"/>
        <v>14</v>
      </c>
      <c r="B3066" t="s">
        <v>282</v>
      </c>
      <c r="C3066" t="str">
        <f t="shared" si="421"/>
        <v>038</v>
      </c>
      <c r="D3066" t="s">
        <v>318</v>
      </c>
      <c r="E3066" t="str">
        <f>"04"</f>
        <v>04</v>
      </c>
      <c r="F3066" t="str">
        <f>"001"</f>
        <v>001</v>
      </c>
      <c r="G3066" t="str">
        <f>""</f>
        <v/>
      </c>
      <c r="H3066" t="s">
        <v>1</v>
      </c>
      <c r="I3066" t="s">
        <v>1940</v>
      </c>
      <c r="J3066" t="s">
        <v>5149</v>
      </c>
      <c r="K3066" t="str">
        <f t="shared" si="423"/>
        <v>14900</v>
      </c>
    </row>
    <row r="3067" spans="1:11" customFormat="1" x14ac:dyDescent="0.25">
      <c r="A3067" t="str">
        <f t="shared" si="425"/>
        <v>14</v>
      </c>
      <c r="B3067" t="s">
        <v>282</v>
      </c>
      <c r="C3067" t="str">
        <f t="shared" si="421"/>
        <v>038</v>
      </c>
      <c r="D3067" t="s">
        <v>318</v>
      </c>
      <c r="E3067" t="str">
        <f>"04"</f>
        <v>04</v>
      </c>
      <c r="F3067" t="str">
        <f>"001"</f>
        <v>001</v>
      </c>
      <c r="G3067" t="str">
        <f>""</f>
        <v/>
      </c>
      <c r="H3067" t="s">
        <v>0</v>
      </c>
      <c r="I3067" t="s">
        <v>1940</v>
      </c>
      <c r="J3067" t="s">
        <v>5149</v>
      </c>
      <c r="K3067" t="str">
        <f t="shared" si="423"/>
        <v>14900</v>
      </c>
    </row>
    <row r="3068" spans="1:11" customFormat="1" x14ac:dyDescent="0.25">
      <c r="A3068" t="str">
        <f t="shared" si="425"/>
        <v>14</v>
      </c>
      <c r="B3068" t="s">
        <v>282</v>
      </c>
      <c r="C3068" t="str">
        <f t="shared" si="421"/>
        <v>038</v>
      </c>
      <c r="D3068" t="s">
        <v>318</v>
      </c>
      <c r="E3068" t="str">
        <f>"05"</f>
        <v>05</v>
      </c>
      <c r="F3068" t="str">
        <f>"001"</f>
        <v>001</v>
      </c>
      <c r="G3068" t="str">
        <f>""</f>
        <v/>
      </c>
      <c r="H3068" t="s">
        <v>3</v>
      </c>
      <c r="I3068" t="s">
        <v>1941</v>
      </c>
      <c r="J3068" t="s">
        <v>5150</v>
      </c>
      <c r="K3068" t="str">
        <f>"14511"</f>
        <v>14511</v>
      </c>
    </row>
    <row r="3069" spans="1:11" customFormat="1" x14ac:dyDescent="0.25">
      <c r="A3069" t="str">
        <f t="shared" si="425"/>
        <v>14</v>
      </c>
      <c r="B3069" t="s">
        <v>282</v>
      </c>
      <c r="C3069" t="str">
        <f t="shared" si="421"/>
        <v>038</v>
      </c>
      <c r="D3069" t="s">
        <v>318</v>
      </c>
      <c r="E3069" t="str">
        <f>"05"</f>
        <v>05</v>
      </c>
      <c r="F3069" t="str">
        <f>"002"</f>
        <v>002</v>
      </c>
      <c r="G3069" t="str">
        <f>""</f>
        <v/>
      </c>
      <c r="H3069" t="s">
        <v>3</v>
      </c>
      <c r="I3069" t="s">
        <v>1942</v>
      </c>
      <c r="J3069" t="s">
        <v>5151</v>
      </c>
      <c r="K3069" t="str">
        <f>"14911"</f>
        <v>14911</v>
      </c>
    </row>
    <row r="3070" spans="1:11" customFormat="1" x14ac:dyDescent="0.25">
      <c r="A3070" t="str">
        <f t="shared" si="425"/>
        <v>14</v>
      </c>
      <c r="B3070" t="s">
        <v>282</v>
      </c>
      <c r="C3070" t="str">
        <f>"039"</f>
        <v>039</v>
      </c>
      <c r="D3070" t="s">
        <v>319</v>
      </c>
      <c r="E3070" t="str">
        <f>"01"</f>
        <v>01</v>
      </c>
      <c r="F3070" t="str">
        <f>"001"</f>
        <v>001</v>
      </c>
      <c r="G3070" t="str">
        <f>""</f>
        <v/>
      </c>
      <c r="H3070" t="s">
        <v>3</v>
      </c>
      <c r="I3070" t="s">
        <v>25</v>
      </c>
      <c r="J3070" t="s">
        <v>5152</v>
      </c>
      <c r="K3070" t="str">
        <f>"14880"</f>
        <v>14880</v>
      </c>
    </row>
    <row r="3071" spans="1:11" customFormat="1" x14ac:dyDescent="0.25">
      <c r="A3071" t="str">
        <f t="shared" si="425"/>
        <v>14</v>
      </c>
      <c r="B3071" t="s">
        <v>282</v>
      </c>
      <c r="C3071" t="str">
        <f>"039"</f>
        <v>039</v>
      </c>
      <c r="D3071" t="s">
        <v>319</v>
      </c>
      <c r="E3071" t="str">
        <f>"01"</f>
        <v>01</v>
      </c>
      <c r="F3071" t="str">
        <f>"002"</f>
        <v>002</v>
      </c>
      <c r="G3071" t="str">
        <f>""</f>
        <v/>
      </c>
      <c r="H3071" t="s">
        <v>3</v>
      </c>
      <c r="I3071" t="s">
        <v>23</v>
      </c>
      <c r="J3071" t="s">
        <v>5153</v>
      </c>
      <c r="K3071" t="str">
        <f>"14880"</f>
        <v>14880</v>
      </c>
    </row>
    <row r="3072" spans="1:11" customFormat="1" x14ac:dyDescent="0.25">
      <c r="A3072" t="str">
        <f t="shared" si="425"/>
        <v>14</v>
      </c>
      <c r="B3072" t="s">
        <v>282</v>
      </c>
      <c r="C3072" t="str">
        <f>"039"</f>
        <v>039</v>
      </c>
      <c r="D3072" t="s">
        <v>319</v>
      </c>
      <c r="E3072" t="str">
        <f>"01"</f>
        <v>01</v>
      </c>
      <c r="F3072" t="str">
        <f>"003"</f>
        <v>003</v>
      </c>
      <c r="G3072" t="str">
        <f>""</f>
        <v/>
      </c>
      <c r="H3072" t="s">
        <v>3</v>
      </c>
      <c r="I3072" t="s">
        <v>24</v>
      </c>
      <c r="J3072" t="s">
        <v>5154</v>
      </c>
      <c r="K3072" t="str">
        <f>"14880"</f>
        <v>14880</v>
      </c>
    </row>
    <row r="3073" spans="1:11" customFormat="1" x14ac:dyDescent="0.25">
      <c r="A3073" t="str">
        <f t="shared" si="425"/>
        <v>14</v>
      </c>
      <c r="B3073" t="s">
        <v>282</v>
      </c>
      <c r="C3073" t="str">
        <f>"040"</f>
        <v>040</v>
      </c>
      <c r="D3073" t="s">
        <v>320</v>
      </c>
      <c r="E3073" t="str">
        <f>"01"</f>
        <v>01</v>
      </c>
      <c r="F3073" t="str">
        <f>"001"</f>
        <v>001</v>
      </c>
      <c r="G3073" t="str">
        <f>""</f>
        <v/>
      </c>
      <c r="H3073" t="s">
        <v>1</v>
      </c>
      <c r="I3073" t="s">
        <v>1943</v>
      </c>
      <c r="J3073" t="s">
        <v>5155</v>
      </c>
      <c r="K3073" t="str">
        <f>"14548"</f>
        <v>14548</v>
      </c>
    </row>
    <row r="3074" spans="1:11" customFormat="1" x14ac:dyDescent="0.25">
      <c r="A3074" t="str">
        <f t="shared" si="425"/>
        <v>14</v>
      </c>
      <c r="B3074" t="s">
        <v>282</v>
      </c>
      <c r="C3074" t="str">
        <f>"040"</f>
        <v>040</v>
      </c>
      <c r="D3074" t="s">
        <v>320</v>
      </c>
      <c r="E3074" t="str">
        <f>"01"</f>
        <v>01</v>
      </c>
      <c r="F3074" t="str">
        <f>"001"</f>
        <v>001</v>
      </c>
      <c r="G3074" t="str">
        <f>""</f>
        <v/>
      </c>
      <c r="H3074" t="s">
        <v>0</v>
      </c>
      <c r="I3074" t="s">
        <v>1943</v>
      </c>
      <c r="J3074" t="s">
        <v>5155</v>
      </c>
      <c r="K3074" t="str">
        <f>"14548"</f>
        <v>14548</v>
      </c>
    </row>
    <row r="3075" spans="1:11" customFormat="1" x14ac:dyDescent="0.25">
      <c r="A3075" t="str">
        <f t="shared" si="425"/>
        <v>14</v>
      </c>
      <c r="B3075" t="s">
        <v>282</v>
      </c>
      <c r="C3075" t="str">
        <f>"040"</f>
        <v>040</v>
      </c>
      <c r="D3075" t="s">
        <v>320</v>
      </c>
      <c r="E3075" t="str">
        <f>"02"</f>
        <v>02</v>
      </c>
      <c r="F3075" t="str">
        <f>"001"</f>
        <v>001</v>
      </c>
      <c r="G3075" t="str">
        <f>""</f>
        <v/>
      </c>
      <c r="H3075" t="s">
        <v>3</v>
      </c>
      <c r="I3075" t="s">
        <v>1943</v>
      </c>
      <c r="J3075" t="s">
        <v>5155</v>
      </c>
      <c r="K3075" t="str">
        <f>"14548"</f>
        <v>14548</v>
      </c>
    </row>
    <row r="3076" spans="1:11" customFormat="1" x14ac:dyDescent="0.25">
      <c r="A3076" t="str">
        <f t="shared" si="425"/>
        <v>14</v>
      </c>
      <c r="B3076" t="s">
        <v>282</v>
      </c>
      <c r="C3076" t="str">
        <f>"040"</f>
        <v>040</v>
      </c>
      <c r="D3076" t="s">
        <v>320</v>
      </c>
      <c r="E3076" t="str">
        <f>"02"</f>
        <v>02</v>
      </c>
      <c r="F3076" t="str">
        <f>"002"</f>
        <v>002</v>
      </c>
      <c r="G3076" t="str">
        <f>""</f>
        <v/>
      </c>
      <c r="H3076" t="s">
        <v>1</v>
      </c>
      <c r="I3076" t="s">
        <v>1943</v>
      </c>
      <c r="J3076" t="s">
        <v>5155</v>
      </c>
      <c r="K3076" t="str">
        <f>"14548"</f>
        <v>14548</v>
      </c>
    </row>
    <row r="3077" spans="1:11" customFormat="1" x14ac:dyDescent="0.25">
      <c r="A3077" t="str">
        <f t="shared" si="425"/>
        <v>14</v>
      </c>
      <c r="B3077" t="s">
        <v>282</v>
      </c>
      <c r="C3077" t="str">
        <f>"040"</f>
        <v>040</v>
      </c>
      <c r="D3077" t="s">
        <v>320</v>
      </c>
      <c r="E3077" t="str">
        <f>"02"</f>
        <v>02</v>
      </c>
      <c r="F3077" t="str">
        <f>"002"</f>
        <v>002</v>
      </c>
      <c r="G3077" t="str">
        <f>""</f>
        <v/>
      </c>
      <c r="H3077" t="s">
        <v>0</v>
      </c>
      <c r="I3077" t="s">
        <v>1943</v>
      </c>
      <c r="J3077" t="s">
        <v>5155</v>
      </c>
      <c r="K3077" t="str">
        <f>"14548"</f>
        <v>14548</v>
      </c>
    </row>
    <row r="3078" spans="1:11" customFormat="1" x14ac:dyDescent="0.25">
      <c r="A3078" t="str">
        <f t="shared" si="425"/>
        <v>14</v>
      </c>
      <c r="B3078" t="s">
        <v>282</v>
      </c>
      <c r="C3078" t="str">
        <f>"041"</f>
        <v>041</v>
      </c>
      <c r="D3078" t="s">
        <v>321</v>
      </c>
      <c r="E3078" t="str">
        <f>"01"</f>
        <v>01</v>
      </c>
      <c r="F3078" t="str">
        <f>"001"</f>
        <v>001</v>
      </c>
      <c r="G3078" t="str">
        <f>""</f>
        <v/>
      </c>
      <c r="H3078" t="s">
        <v>1</v>
      </c>
      <c r="I3078" t="s">
        <v>1008</v>
      </c>
      <c r="J3078" t="s">
        <v>5156</v>
      </c>
      <c r="K3078" t="str">
        <f>"14530"</f>
        <v>14530</v>
      </c>
    </row>
    <row r="3079" spans="1:11" customFormat="1" x14ac:dyDescent="0.25">
      <c r="A3079" t="str">
        <f t="shared" si="425"/>
        <v>14</v>
      </c>
      <c r="B3079" t="s">
        <v>282</v>
      </c>
      <c r="C3079" t="str">
        <f>"041"</f>
        <v>041</v>
      </c>
      <c r="D3079" t="s">
        <v>321</v>
      </c>
      <c r="E3079" t="str">
        <f>"01"</f>
        <v>01</v>
      </c>
      <c r="F3079" t="str">
        <f>"001"</f>
        <v>001</v>
      </c>
      <c r="G3079" t="str">
        <f>""</f>
        <v/>
      </c>
      <c r="H3079" t="s">
        <v>0</v>
      </c>
      <c r="I3079" t="s">
        <v>1008</v>
      </c>
      <c r="J3079" t="s">
        <v>5156</v>
      </c>
      <c r="K3079" t="str">
        <f>"14530"</f>
        <v>14530</v>
      </c>
    </row>
    <row r="3080" spans="1:11" customFormat="1" x14ac:dyDescent="0.25">
      <c r="A3080" t="str">
        <f t="shared" si="425"/>
        <v>14</v>
      </c>
      <c r="B3080" t="s">
        <v>282</v>
      </c>
      <c r="C3080" t="str">
        <f>"041"</f>
        <v>041</v>
      </c>
      <c r="D3080" t="s">
        <v>321</v>
      </c>
      <c r="E3080" t="str">
        <f>"02"</f>
        <v>02</v>
      </c>
      <c r="F3080" t="str">
        <f>"001"</f>
        <v>001</v>
      </c>
      <c r="G3080" t="str">
        <f>""</f>
        <v/>
      </c>
      <c r="H3080" t="s">
        <v>3</v>
      </c>
      <c r="I3080" t="s">
        <v>123</v>
      </c>
      <c r="J3080" t="s">
        <v>5157</v>
      </c>
      <c r="K3080" t="str">
        <f>"14530"</f>
        <v>14530</v>
      </c>
    </row>
    <row r="3081" spans="1:11" customFormat="1" x14ac:dyDescent="0.25">
      <c r="A3081" t="str">
        <f t="shared" si="425"/>
        <v>14</v>
      </c>
      <c r="B3081" t="s">
        <v>282</v>
      </c>
      <c r="C3081" t="str">
        <f>"041"</f>
        <v>041</v>
      </c>
      <c r="D3081" t="s">
        <v>321</v>
      </c>
      <c r="E3081" t="str">
        <f>"02"</f>
        <v>02</v>
      </c>
      <c r="F3081" t="str">
        <f>"002"</f>
        <v>002</v>
      </c>
      <c r="G3081" t="str">
        <f>""</f>
        <v/>
      </c>
      <c r="H3081" t="s">
        <v>3</v>
      </c>
      <c r="I3081" t="s">
        <v>1008</v>
      </c>
      <c r="J3081" t="s">
        <v>5156</v>
      </c>
      <c r="K3081" t="str">
        <f>"14530"</f>
        <v>14530</v>
      </c>
    </row>
    <row r="3082" spans="1:11" customFormat="1" x14ac:dyDescent="0.25">
      <c r="A3082" t="str">
        <f t="shared" si="425"/>
        <v>14</v>
      </c>
      <c r="B3082" t="s">
        <v>282</v>
      </c>
      <c r="C3082" t="str">
        <f t="shared" ref="C3082:C3109" si="427">"042"</f>
        <v>042</v>
      </c>
      <c r="D3082" t="s">
        <v>322</v>
      </c>
      <c r="E3082" t="str">
        <f>"01"</f>
        <v>01</v>
      </c>
      <c r="F3082" t="str">
        <f>"001"</f>
        <v>001</v>
      </c>
      <c r="G3082" t="str">
        <f>""</f>
        <v/>
      </c>
      <c r="H3082" t="s">
        <v>3</v>
      </c>
      <c r="I3082" t="s">
        <v>98</v>
      </c>
      <c r="J3082" t="s">
        <v>5158</v>
      </c>
      <c r="K3082" t="str">
        <f t="shared" ref="K3082:K3109" si="428">"14550"</f>
        <v>14550</v>
      </c>
    </row>
    <row r="3083" spans="1:11" customFormat="1" x14ac:dyDescent="0.25">
      <c r="A3083" t="str">
        <f t="shared" si="425"/>
        <v>14</v>
      </c>
      <c r="B3083" t="s">
        <v>282</v>
      </c>
      <c r="C3083" t="str">
        <f t="shared" si="427"/>
        <v>042</v>
      </c>
      <c r="D3083" t="s">
        <v>322</v>
      </c>
      <c r="E3083" t="str">
        <f>"01"</f>
        <v>01</v>
      </c>
      <c r="F3083" t="str">
        <f>"002"</f>
        <v>002</v>
      </c>
      <c r="G3083" t="str">
        <f>""</f>
        <v/>
      </c>
      <c r="H3083" t="s">
        <v>3</v>
      </c>
      <c r="I3083" t="s">
        <v>1944</v>
      </c>
      <c r="J3083" t="s">
        <v>5159</v>
      </c>
      <c r="K3083" t="str">
        <f t="shared" si="428"/>
        <v>14550</v>
      </c>
    </row>
    <row r="3084" spans="1:11" customFormat="1" x14ac:dyDescent="0.25">
      <c r="A3084" t="str">
        <f t="shared" si="425"/>
        <v>14</v>
      </c>
      <c r="B3084" t="s">
        <v>282</v>
      </c>
      <c r="C3084" t="str">
        <f t="shared" si="427"/>
        <v>042</v>
      </c>
      <c r="D3084" t="s">
        <v>322</v>
      </c>
      <c r="E3084" t="str">
        <f>"01"</f>
        <v>01</v>
      </c>
      <c r="F3084" t="str">
        <f>"003"</f>
        <v>003</v>
      </c>
      <c r="G3084" t="str">
        <f>""</f>
        <v/>
      </c>
      <c r="H3084" t="s">
        <v>3</v>
      </c>
      <c r="I3084" t="s">
        <v>1944</v>
      </c>
      <c r="J3084" t="s">
        <v>5159</v>
      </c>
      <c r="K3084" t="str">
        <f t="shared" si="428"/>
        <v>14550</v>
      </c>
    </row>
    <row r="3085" spans="1:11" customFormat="1" x14ac:dyDescent="0.25">
      <c r="A3085" t="str">
        <f t="shared" si="425"/>
        <v>14</v>
      </c>
      <c r="B3085" t="s">
        <v>282</v>
      </c>
      <c r="C3085" t="str">
        <f t="shared" si="427"/>
        <v>042</v>
      </c>
      <c r="D3085" t="s">
        <v>322</v>
      </c>
      <c r="E3085" t="str">
        <f t="shared" ref="E3085:E3090" si="429">"02"</f>
        <v>02</v>
      </c>
      <c r="F3085" t="str">
        <f>"001"</f>
        <v>001</v>
      </c>
      <c r="G3085" t="str">
        <f>""</f>
        <v/>
      </c>
      <c r="H3085" t="s">
        <v>3</v>
      </c>
      <c r="I3085" t="s">
        <v>1945</v>
      </c>
      <c r="J3085" t="s">
        <v>5160</v>
      </c>
      <c r="K3085" t="str">
        <f t="shared" si="428"/>
        <v>14550</v>
      </c>
    </row>
    <row r="3086" spans="1:11" customFormat="1" x14ac:dyDescent="0.25">
      <c r="A3086" t="str">
        <f t="shared" si="425"/>
        <v>14</v>
      </c>
      <c r="B3086" t="s">
        <v>282</v>
      </c>
      <c r="C3086" t="str">
        <f t="shared" si="427"/>
        <v>042</v>
      </c>
      <c r="D3086" t="s">
        <v>322</v>
      </c>
      <c r="E3086" t="str">
        <f t="shared" si="429"/>
        <v>02</v>
      </c>
      <c r="F3086" t="str">
        <f>"002"</f>
        <v>002</v>
      </c>
      <c r="G3086" t="str">
        <f>""</f>
        <v/>
      </c>
      <c r="H3086" t="s">
        <v>3</v>
      </c>
      <c r="I3086" t="s">
        <v>1946</v>
      </c>
      <c r="J3086" t="s">
        <v>5161</v>
      </c>
      <c r="K3086" t="str">
        <f t="shared" si="428"/>
        <v>14550</v>
      </c>
    </row>
    <row r="3087" spans="1:11" customFormat="1" x14ac:dyDescent="0.25">
      <c r="A3087" t="str">
        <f t="shared" si="425"/>
        <v>14</v>
      </c>
      <c r="B3087" t="s">
        <v>282</v>
      </c>
      <c r="C3087" t="str">
        <f t="shared" si="427"/>
        <v>042</v>
      </c>
      <c r="D3087" t="s">
        <v>322</v>
      </c>
      <c r="E3087" t="str">
        <f t="shared" si="429"/>
        <v>02</v>
      </c>
      <c r="F3087" t="str">
        <f>"003"</f>
        <v>003</v>
      </c>
      <c r="G3087" t="str">
        <f>""</f>
        <v/>
      </c>
      <c r="H3087" t="s">
        <v>1</v>
      </c>
      <c r="I3087" t="s">
        <v>1946</v>
      </c>
      <c r="J3087" t="s">
        <v>5161</v>
      </c>
      <c r="K3087" t="str">
        <f t="shared" si="428"/>
        <v>14550</v>
      </c>
    </row>
    <row r="3088" spans="1:11" customFormat="1" x14ac:dyDescent="0.25">
      <c r="A3088" t="str">
        <f t="shared" si="425"/>
        <v>14</v>
      </c>
      <c r="B3088" t="s">
        <v>282</v>
      </c>
      <c r="C3088" t="str">
        <f t="shared" si="427"/>
        <v>042</v>
      </c>
      <c r="D3088" t="s">
        <v>322</v>
      </c>
      <c r="E3088" t="str">
        <f t="shared" si="429"/>
        <v>02</v>
      </c>
      <c r="F3088" t="str">
        <f>"003"</f>
        <v>003</v>
      </c>
      <c r="G3088" t="str">
        <f>""</f>
        <v/>
      </c>
      <c r="H3088" t="s">
        <v>0</v>
      </c>
      <c r="I3088" t="s">
        <v>1946</v>
      </c>
      <c r="J3088" t="s">
        <v>5161</v>
      </c>
      <c r="K3088" t="str">
        <f t="shared" si="428"/>
        <v>14550</v>
      </c>
    </row>
    <row r="3089" spans="1:11" customFormat="1" x14ac:dyDescent="0.25">
      <c r="A3089" t="str">
        <f t="shared" si="425"/>
        <v>14</v>
      </c>
      <c r="B3089" t="s">
        <v>282</v>
      </c>
      <c r="C3089" t="str">
        <f t="shared" si="427"/>
        <v>042</v>
      </c>
      <c r="D3089" t="s">
        <v>322</v>
      </c>
      <c r="E3089" t="str">
        <f t="shared" si="429"/>
        <v>02</v>
      </c>
      <c r="F3089" t="str">
        <f>"004"</f>
        <v>004</v>
      </c>
      <c r="G3089" t="str">
        <f>""</f>
        <v/>
      </c>
      <c r="H3089" t="s">
        <v>1</v>
      </c>
      <c r="I3089" t="s">
        <v>1946</v>
      </c>
      <c r="J3089" t="s">
        <v>5161</v>
      </c>
      <c r="K3089" t="str">
        <f t="shared" si="428"/>
        <v>14550</v>
      </c>
    </row>
    <row r="3090" spans="1:11" customFormat="1" x14ac:dyDescent="0.25">
      <c r="A3090" t="str">
        <f t="shared" si="425"/>
        <v>14</v>
      </c>
      <c r="B3090" t="s">
        <v>282</v>
      </c>
      <c r="C3090" t="str">
        <f t="shared" si="427"/>
        <v>042</v>
      </c>
      <c r="D3090" t="s">
        <v>322</v>
      </c>
      <c r="E3090" t="str">
        <f t="shared" si="429"/>
        <v>02</v>
      </c>
      <c r="F3090" t="str">
        <f>"004"</f>
        <v>004</v>
      </c>
      <c r="G3090" t="str">
        <f>""</f>
        <v/>
      </c>
      <c r="H3090" t="s">
        <v>0</v>
      </c>
      <c r="I3090" t="s">
        <v>1946</v>
      </c>
      <c r="J3090" t="s">
        <v>5161</v>
      </c>
      <c r="K3090" t="str">
        <f t="shared" si="428"/>
        <v>14550</v>
      </c>
    </row>
    <row r="3091" spans="1:11" customFormat="1" x14ac:dyDescent="0.25">
      <c r="A3091" t="str">
        <f t="shared" si="425"/>
        <v>14</v>
      </c>
      <c r="B3091" t="s">
        <v>282</v>
      </c>
      <c r="C3091" t="str">
        <f t="shared" si="427"/>
        <v>042</v>
      </c>
      <c r="D3091" t="s">
        <v>322</v>
      </c>
      <c r="E3091" t="str">
        <f t="shared" ref="E3091:E3099" si="430">"03"</f>
        <v>03</v>
      </c>
      <c r="F3091" t="str">
        <f>"001"</f>
        <v>001</v>
      </c>
      <c r="G3091" t="str">
        <f>""</f>
        <v/>
      </c>
      <c r="H3091" t="s">
        <v>1</v>
      </c>
      <c r="I3091" t="s">
        <v>98</v>
      </c>
      <c r="J3091" t="s">
        <v>5158</v>
      </c>
      <c r="K3091" t="str">
        <f t="shared" si="428"/>
        <v>14550</v>
      </c>
    </row>
    <row r="3092" spans="1:11" customFormat="1" x14ac:dyDescent="0.25">
      <c r="A3092" t="str">
        <f t="shared" si="425"/>
        <v>14</v>
      </c>
      <c r="B3092" t="s">
        <v>282</v>
      </c>
      <c r="C3092" t="str">
        <f t="shared" si="427"/>
        <v>042</v>
      </c>
      <c r="D3092" t="s">
        <v>322</v>
      </c>
      <c r="E3092" t="str">
        <f t="shared" si="430"/>
        <v>03</v>
      </c>
      <c r="F3092" t="str">
        <f>"001"</f>
        <v>001</v>
      </c>
      <c r="G3092" t="str">
        <f>""</f>
        <v/>
      </c>
      <c r="H3092" t="s">
        <v>0</v>
      </c>
      <c r="I3092" t="s">
        <v>98</v>
      </c>
      <c r="J3092" t="s">
        <v>5158</v>
      </c>
      <c r="K3092" t="str">
        <f t="shared" si="428"/>
        <v>14550</v>
      </c>
    </row>
    <row r="3093" spans="1:11" customFormat="1" x14ac:dyDescent="0.25">
      <c r="A3093" t="str">
        <f t="shared" si="425"/>
        <v>14</v>
      </c>
      <c r="B3093" t="s">
        <v>282</v>
      </c>
      <c r="C3093" t="str">
        <f t="shared" si="427"/>
        <v>042</v>
      </c>
      <c r="D3093" t="s">
        <v>322</v>
      </c>
      <c r="E3093" t="str">
        <f t="shared" si="430"/>
        <v>03</v>
      </c>
      <c r="F3093" t="str">
        <f>"002"</f>
        <v>002</v>
      </c>
      <c r="G3093" t="str">
        <f>""</f>
        <v/>
      </c>
      <c r="H3093" t="s">
        <v>3</v>
      </c>
      <c r="I3093" t="s">
        <v>1947</v>
      </c>
      <c r="J3093" t="s">
        <v>5162</v>
      </c>
      <c r="K3093" t="str">
        <f t="shared" si="428"/>
        <v>14550</v>
      </c>
    </row>
    <row r="3094" spans="1:11" customFormat="1" x14ac:dyDescent="0.25">
      <c r="A3094" t="str">
        <f t="shared" si="425"/>
        <v>14</v>
      </c>
      <c r="B3094" t="s">
        <v>282</v>
      </c>
      <c r="C3094" t="str">
        <f t="shared" si="427"/>
        <v>042</v>
      </c>
      <c r="D3094" t="s">
        <v>322</v>
      </c>
      <c r="E3094" t="str">
        <f t="shared" si="430"/>
        <v>03</v>
      </c>
      <c r="F3094" t="str">
        <f>"003"</f>
        <v>003</v>
      </c>
      <c r="G3094" t="str">
        <f>""</f>
        <v/>
      </c>
      <c r="H3094" t="s">
        <v>1</v>
      </c>
      <c r="I3094" t="s">
        <v>1947</v>
      </c>
      <c r="J3094" t="s">
        <v>5162</v>
      </c>
      <c r="K3094" t="str">
        <f t="shared" si="428"/>
        <v>14550</v>
      </c>
    </row>
    <row r="3095" spans="1:11" customFormat="1" x14ac:dyDescent="0.25">
      <c r="A3095" t="str">
        <f t="shared" si="425"/>
        <v>14</v>
      </c>
      <c r="B3095" t="s">
        <v>282</v>
      </c>
      <c r="C3095" t="str">
        <f t="shared" si="427"/>
        <v>042</v>
      </c>
      <c r="D3095" t="s">
        <v>322</v>
      </c>
      <c r="E3095" t="str">
        <f t="shared" si="430"/>
        <v>03</v>
      </c>
      <c r="F3095" t="str">
        <f>"003"</f>
        <v>003</v>
      </c>
      <c r="G3095" t="str">
        <f>""</f>
        <v/>
      </c>
      <c r="H3095" t="s">
        <v>0</v>
      </c>
      <c r="I3095" t="s">
        <v>1947</v>
      </c>
      <c r="J3095" t="s">
        <v>5162</v>
      </c>
      <c r="K3095" t="str">
        <f t="shared" si="428"/>
        <v>14550</v>
      </c>
    </row>
    <row r="3096" spans="1:11" customFormat="1" x14ac:dyDescent="0.25">
      <c r="A3096" t="str">
        <f t="shared" si="425"/>
        <v>14</v>
      </c>
      <c r="B3096" t="s">
        <v>282</v>
      </c>
      <c r="C3096" t="str">
        <f t="shared" si="427"/>
        <v>042</v>
      </c>
      <c r="D3096" t="s">
        <v>322</v>
      </c>
      <c r="E3096" t="str">
        <f t="shared" si="430"/>
        <v>03</v>
      </c>
      <c r="F3096" t="str">
        <f>"004"</f>
        <v>004</v>
      </c>
      <c r="G3096" t="str">
        <f>""</f>
        <v/>
      </c>
      <c r="H3096" t="s">
        <v>1</v>
      </c>
      <c r="I3096" t="s">
        <v>1947</v>
      </c>
      <c r="J3096" t="s">
        <v>5162</v>
      </c>
      <c r="K3096" t="str">
        <f t="shared" si="428"/>
        <v>14550</v>
      </c>
    </row>
    <row r="3097" spans="1:11" customFormat="1" x14ac:dyDescent="0.25">
      <c r="A3097" t="str">
        <f t="shared" si="425"/>
        <v>14</v>
      </c>
      <c r="B3097" t="s">
        <v>282</v>
      </c>
      <c r="C3097" t="str">
        <f t="shared" si="427"/>
        <v>042</v>
      </c>
      <c r="D3097" t="s">
        <v>322</v>
      </c>
      <c r="E3097" t="str">
        <f t="shared" si="430"/>
        <v>03</v>
      </c>
      <c r="F3097" t="str">
        <f>"004"</f>
        <v>004</v>
      </c>
      <c r="G3097" t="str">
        <f>""</f>
        <v/>
      </c>
      <c r="H3097" t="s">
        <v>0</v>
      </c>
      <c r="I3097" t="s">
        <v>1947</v>
      </c>
      <c r="J3097" t="s">
        <v>5162</v>
      </c>
      <c r="K3097" t="str">
        <f t="shared" si="428"/>
        <v>14550</v>
      </c>
    </row>
    <row r="3098" spans="1:11" customFormat="1" x14ac:dyDescent="0.25">
      <c r="A3098" t="str">
        <f t="shared" si="425"/>
        <v>14</v>
      </c>
      <c r="B3098" t="s">
        <v>282</v>
      </c>
      <c r="C3098" t="str">
        <f t="shared" si="427"/>
        <v>042</v>
      </c>
      <c r="D3098" t="s">
        <v>322</v>
      </c>
      <c r="E3098" t="str">
        <f t="shared" si="430"/>
        <v>03</v>
      </c>
      <c r="F3098" t="str">
        <f>"005"</f>
        <v>005</v>
      </c>
      <c r="G3098" t="str">
        <f>""</f>
        <v/>
      </c>
      <c r="H3098" t="s">
        <v>1</v>
      </c>
      <c r="I3098" t="s">
        <v>1947</v>
      </c>
      <c r="J3098" t="s">
        <v>5162</v>
      </c>
      <c r="K3098" t="str">
        <f t="shared" si="428"/>
        <v>14550</v>
      </c>
    </row>
    <row r="3099" spans="1:11" customFormat="1" x14ac:dyDescent="0.25">
      <c r="A3099" t="str">
        <f t="shared" si="425"/>
        <v>14</v>
      </c>
      <c r="B3099" t="s">
        <v>282</v>
      </c>
      <c r="C3099" t="str">
        <f t="shared" si="427"/>
        <v>042</v>
      </c>
      <c r="D3099" t="s">
        <v>322</v>
      </c>
      <c r="E3099" t="str">
        <f t="shared" si="430"/>
        <v>03</v>
      </c>
      <c r="F3099" t="str">
        <f>"005"</f>
        <v>005</v>
      </c>
      <c r="G3099" t="str">
        <f>""</f>
        <v/>
      </c>
      <c r="H3099" t="s">
        <v>0</v>
      </c>
      <c r="I3099" t="s">
        <v>1947</v>
      </c>
      <c r="J3099" t="s">
        <v>5162</v>
      </c>
      <c r="K3099" t="str">
        <f t="shared" si="428"/>
        <v>14550</v>
      </c>
    </row>
    <row r="3100" spans="1:11" customFormat="1" x14ac:dyDescent="0.25">
      <c r="A3100" t="str">
        <f t="shared" si="425"/>
        <v>14</v>
      </c>
      <c r="B3100" t="s">
        <v>282</v>
      </c>
      <c r="C3100" t="str">
        <f t="shared" si="427"/>
        <v>042</v>
      </c>
      <c r="D3100" t="s">
        <v>322</v>
      </c>
      <c r="E3100" t="str">
        <f t="shared" ref="E3100:E3107" si="431">"04"</f>
        <v>04</v>
      </c>
      <c r="F3100" t="str">
        <f>"001"</f>
        <v>001</v>
      </c>
      <c r="G3100" t="str">
        <f>""</f>
        <v/>
      </c>
      <c r="H3100" t="s">
        <v>1</v>
      </c>
      <c r="I3100" t="s">
        <v>1944</v>
      </c>
      <c r="J3100" t="s">
        <v>5159</v>
      </c>
      <c r="K3100" t="str">
        <f t="shared" si="428"/>
        <v>14550</v>
      </c>
    </row>
    <row r="3101" spans="1:11" customFormat="1" x14ac:dyDescent="0.25">
      <c r="A3101" t="str">
        <f t="shared" si="425"/>
        <v>14</v>
      </c>
      <c r="B3101" t="s">
        <v>282</v>
      </c>
      <c r="C3101" t="str">
        <f t="shared" si="427"/>
        <v>042</v>
      </c>
      <c r="D3101" t="s">
        <v>322</v>
      </c>
      <c r="E3101" t="str">
        <f t="shared" si="431"/>
        <v>04</v>
      </c>
      <c r="F3101" t="str">
        <f>"001"</f>
        <v>001</v>
      </c>
      <c r="G3101" t="str">
        <f>""</f>
        <v/>
      </c>
      <c r="H3101" t="s">
        <v>0</v>
      </c>
      <c r="I3101" t="s">
        <v>1944</v>
      </c>
      <c r="J3101" t="s">
        <v>5159</v>
      </c>
      <c r="K3101" t="str">
        <f t="shared" si="428"/>
        <v>14550</v>
      </c>
    </row>
    <row r="3102" spans="1:11" customFormat="1" x14ac:dyDescent="0.25">
      <c r="A3102" t="str">
        <f t="shared" si="425"/>
        <v>14</v>
      </c>
      <c r="B3102" t="s">
        <v>282</v>
      </c>
      <c r="C3102" t="str">
        <f t="shared" si="427"/>
        <v>042</v>
      </c>
      <c r="D3102" t="s">
        <v>322</v>
      </c>
      <c r="E3102" t="str">
        <f t="shared" si="431"/>
        <v>04</v>
      </c>
      <c r="F3102" t="str">
        <f>"002"</f>
        <v>002</v>
      </c>
      <c r="G3102" t="str">
        <f>""</f>
        <v/>
      </c>
      <c r="H3102" t="s">
        <v>1</v>
      </c>
      <c r="I3102" t="s">
        <v>1948</v>
      </c>
      <c r="J3102" t="s">
        <v>5163</v>
      </c>
      <c r="K3102" t="str">
        <f t="shared" si="428"/>
        <v>14550</v>
      </c>
    </row>
    <row r="3103" spans="1:11" customFormat="1" x14ac:dyDescent="0.25">
      <c r="A3103" t="str">
        <f t="shared" ref="A3103:A3166" si="432">"14"</f>
        <v>14</v>
      </c>
      <c r="B3103" t="s">
        <v>282</v>
      </c>
      <c r="C3103" t="str">
        <f t="shared" si="427"/>
        <v>042</v>
      </c>
      <c r="D3103" t="s">
        <v>322</v>
      </c>
      <c r="E3103" t="str">
        <f t="shared" si="431"/>
        <v>04</v>
      </c>
      <c r="F3103" t="str">
        <f>"002"</f>
        <v>002</v>
      </c>
      <c r="G3103" t="str">
        <f>""</f>
        <v/>
      </c>
      <c r="H3103" t="s">
        <v>0</v>
      </c>
      <c r="I3103" t="s">
        <v>1948</v>
      </c>
      <c r="J3103" t="s">
        <v>5163</v>
      </c>
      <c r="K3103" t="str">
        <f t="shared" si="428"/>
        <v>14550</v>
      </c>
    </row>
    <row r="3104" spans="1:11" customFormat="1" x14ac:dyDescent="0.25">
      <c r="A3104" t="str">
        <f t="shared" si="432"/>
        <v>14</v>
      </c>
      <c r="B3104" t="s">
        <v>282</v>
      </c>
      <c r="C3104" t="str">
        <f t="shared" si="427"/>
        <v>042</v>
      </c>
      <c r="D3104" t="s">
        <v>322</v>
      </c>
      <c r="E3104" t="str">
        <f t="shared" si="431"/>
        <v>04</v>
      </c>
      <c r="F3104" t="str">
        <f>"003"</f>
        <v>003</v>
      </c>
      <c r="G3104" t="str">
        <f>""</f>
        <v/>
      </c>
      <c r="H3104" t="s">
        <v>3</v>
      </c>
      <c r="I3104" t="s">
        <v>1945</v>
      </c>
      <c r="J3104" t="s">
        <v>5160</v>
      </c>
      <c r="K3104" t="str">
        <f t="shared" si="428"/>
        <v>14550</v>
      </c>
    </row>
    <row r="3105" spans="1:11" customFormat="1" x14ac:dyDescent="0.25">
      <c r="A3105" t="str">
        <f t="shared" si="432"/>
        <v>14</v>
      </c>
      <c r="B3105" t="s">
        <v>282</v>
      </c>
      <c r="C3105" t="str">
        <f t="shared" si="427"/>
        <v>042</v>
      </c>
      <c r="D3105" t="s">
        <v>322</v>
      </c>
      <c r="E3105" t="str">
        <f t="shared" si="431"/>
        <v>04</v>
      </c>
      <c r="F3105" t="str">
        <f>"004"</f>
        <v>004</v>
      </c>
      <c r="G3105" t="str">
        <f>""</f>
        <v/>
      </c>
      <c r="H3105" t="s">
        <v>1</v>
      </c>
      <c r="I3105" t="s">
        <v>1949</v>
      </c>
      <c r="J3105" t="s">
        <v>5164</v>
      </c>
      <c r="K3105" t="str">
        <f t="shared" si="428"/>
        <v>14550</v>
      </c>
    </row>
    <row r="3106" spans="1:11" customFormat="1" x14ac:dyDescent="0.25">
      <c r="A3106" t="str">
        <f t="shared" si="432"/>
        <v>14</v>
      </c>
      <c r="B3106" t="s">
        <v>282</v>
      </c>
      <c r="C3106" t="str">
        <f t="shared" si="427"/>
        <v>042</v>
      </c>
      <c r="D3106" t="s">
        <v>322</v>
      </c>
      <c r="E3106" t="str">
        <f t="shared" si="431"/>
        <v>04</v>
      </c>
      <c r="F3106" t="str">
        <f>"004"</f>
        <v>004</v>
      </c>
      <c r="G3106" t="str">
        <f>""</f>
        <v/>
      </c>
      <c r="H3106" t="s">
        <v>0</v>
      </c>
      <c r="I3106" t="s">
        <v>1949</v>
      </c>
      <c r="J3106" t="s">
        <v>5164</v>
      </c>
      <c r="K3106" t="str">
        <f t="shared" si="428"/>
        <v>14550</v>
      </c>
    </row>
    <row r="3107" spans="1:11" customFormat="1" x14ac:dyDescent="0.25">
      <c r="A3107" t="str">
        <f t="shared" si="432"/>
        <v>14</v>
      </c>
      <c r="B3107" t="s">
        <v>282</v>
      </c>
      <c r="C3107" t="str">
        <f t="shared" si="427"/>
        <v>042</v>
      </c>
      <c r="D3107" t="s">
        <v>322</v>
      </c>
      <c r="E3107" t="str">
        <f t="shared" si="431"/>
        <v>04</v>
      </c>
      <c r="F3107" t="str">
        <f>"005"</f>
        <v>005</v>
      </c>
      <c r="G3107" t="str">
        <f>""</f>
        <v/>
      </c>
      <c r="H3107" t="s">
        <v>3</v>
      </c>
      <c r="I3107" t="s">
        <v>1949</v>
      </c>
      <c r="J3107" t="s">
        <v>5164</v>
      </c>
      <c r="K3107" t="str">
        <f t="shared" si="428"/>
        <v>14550</v>
      </c>
    </row>
    <row r="3108" spans="1:11" customFormat="1" x14ac:dyDescent="0.25">
      <c r="A3108" t="str">
        <f t="shared" si="432"/>
        <v>14</v>
      </c>
      <c r="B3108" t="s">
        <v>282</v>
      </c>
      <c r="C3108" t="str">
        <f t="shared" si="427"/>
        <v>042</v>
      </c>
      <c r="D3108" t="s">
        <v>322</v>
      </c>
      <c r="E3108" t="str">
        <f>"05"</f>
        <v>05</v>
      </c>
      <c r="F3108" t="str">
        <f>"001"</f>
        <v>001</v>
      </c>
      <c r="G3108" t="str">
        <f>"01"</f>
        <v>01</v>
      </c>
      <c r="H3108" t="s">
        <v>1</v>
      </c>
      <c r="I3108" t="s">
        <v>1949</v>
      </c>
      <c r="J3108" t="s">
        <v>5164</v>
      </c>
      <c r="K3108" t="str">
        <f t="shared" si="428"/>
        <v>14550</v>
      </c>
    </row>
    <row r="3109" spans="1:11" customFormat="1" x14ac:dyDescent="0.25">
      <c r="A3109" t="str">
        <f t="shared" si="432"/>
        <v>14</v>
      </c>
      <c r="B3109" t="s">
        <v>282</v>
      </c>
      <c r="C3109" t="str">
        <f t="shared" si="427"/>
        <v>042</v>
      </c>
      <c r="D3109" t="s">
        <v>322</v>
      </c>
      <c r="E3109" t="str">
        <f>"05"</f>
        <v>05</v>
      </c>
      <c r="F3109" t="str">
        <f>"001"</f>
        <v>001</v>
      </c>
      <c r="G3109" t="str">
        <f>"02"</f>
        <v>02</v>
      </c>
      <c r="H3109" t="s">
        <v>0</v>
      </c>
      <c r="I3109" t="s">
        <v>1946</v>
      </c>
      <c r="J3109" t="s">
        <v>5161</v>
      </c>
      <c r="K3109" t="str">
        <f t="shared" si="428"/>
        <v>14550</v>
      </c>
    </row>
    <row r="3110" spans="1:11" customFormat="1" x14ac:dyDescent="0.25">
      <c r="A3110" t="str">
        <f t="shared" si="432"/>
        <v>14</v>
      </c>
      <c r="B3110" t="s">
        <v>282</v>
      </c>
      <c r="C3110" t="str">
        <f t="shared" ref="C3110:C3119" si="433">"043"</f>
        <v>043</v>
      </c>
      <c r="D3110" t="s">
        <v>323</v>
      </c>
      <c r="E3110" t="str">
        <f>"01"</f>
        <v>01</v>
      </c>
      <c r="F3110" t="str">
        <f>"001"</f>
        <v>001</v>
      </c>
      <c r="G3110" t="str">
        <f>""</f>
        <v/>
      </c>
      <c r="H3110" t="s">
        <v>3</v>
      </c>
      <c r="I3110" t="s">
        <v>1950</v>
      </c>
      <c r="J3110" t="s">
        <v>5165</v>
      </c>
      <c r="K3110" t="str">
        <f t="shared" ref="K3110:K3119" si="434">"14600"</f>
        <v>14600</v>
      </c>
    </row>
    <row r="3111" spans="1:11" customFormat="1" x14ac:dyDescent="0.25">
      <c r="A3111" t="str">
        <f t="shared" si="432"/>
        <v>14</v>
      </c>
      <c r="B3111" t="s">
        <v>282</v>
      </c>
      <c r="C3111" t="str">
        <f t="shared" si="433"/>
        <v>043</v>
      </c>
      <c r="D3111" t="s">
        <v>323</v>
      </c>
      <c r="E3111" t="str">
        <f>"01"</f>
        <v>01</v>
      </c>
      <c r="F3111" t="str">
        <f>"002"</f>
        <v>002</v>
      </c>
      <c r="G3111" t="str">
        <f>""</f>
        <v/>
      </c>
      <c r="H3111" t="s">
        <v>3</v>
      </c>
      <c r="I3111" t="s">
        <v>1951</v>
      </c>
      <c r="J3111" t="s">
        <v>5166</v>
      </c>
      <c r="K3111" t="str">
        <f t="shared" si="434"/>
        <v>14600</v>
      </c>
    </row>
    <row r="3112" spans="1:11" customFormat="1" x14ac:dyDescent="0.25">
      <c r="A3112" t="str">
        <f t="shared" si="432"/>
        <v>14</v>
      </c>
      <c r="B3112" t="s">
        <v>282</v>
      </c>
      <c r="C3112" t="str">
        <f t="shared" si="433"/>
        <v>043</v>
      </c>
      <c r="D3112" t="s">
        <v>323</v>
      </c>
      <c r="E3112" t="str">
        <f>"02"</f>
        <v>02</v>
      </c>
      <c r="F3112" t="str">
        <f>"001"</f>
        <v>001</v>
      </c>
      <c r="G3112" t="str">
        <f>""</f>
        <v/>
      </c>
      <c r="H3112" t="s">
        <v>3</v>
      </c>
      <c r="I3112" t="s">
        <v>1952</v>
      </c>
      <c r="J3112" t="s">
        <v>5167</v>
      </c>
      <c r="K3112" t="str">
        <f t="shared" si="434"/>
        <v>14600</v>
      </c>
    </row>
    <row r="3113" spans="1:11" customFormat="1" x14ac:dyDescent="0.25">
      <c r="A3113" t="str">
        <f t="shared" si="432"/>
        <v>14</v>
      </c>
      <c r="B3113" t="s">
        <v>282</v>
      </c>
      <c r="C3113" t="str">
        <f t="shared" si="433"/>
        <v>043</v>
      </c>
      <c r="D3113" t="s">
        <v>323</v>
      </c>
      <c r="E3113" t="str">
        <f>"03"</f>
        <v>03</v>
      </c>
      <c r="F3113" t="str">
        <f>"001"</f>
        <v>001</v>
      </c>
      <c r="G3113" t="str">
        <f>""</f>
        <v/>
      </c>
      <c r="H3113" t="s">
        <v>3</v>
      </c>
      <c r="I3113" t="s">
        <v>1953</v>
      </c>
      <c r="J3113" t="s">
        <v>5168</v>
      </c>
      <c r="K3113" t="str">
        <f t="shared" si="434"/>
        <v>14600</v>
      </c>
    </row>
    <row r="3114" spans="1:11" customFormat="1" x14ac:dyDescent="0.25">
      <c r="A3114" t="str">
        <f t="shared" si="432"/>
        <v>14</v>
      </c>
      <c r="B3114" t="s">
        <v>282</v>
      </c>
      <c r="C3114" t="str">
        <f t="shared" si="433"/>
        <v>043</v>
      </c>
      <c r="D3114" t="s">
        <v>323</v>
      </c>
      <c r="E3114" t="str">
        <f>"03"</f>
        <v>03</v>
      </c>
      <c r="F3114" t="str">
        <f>"002"</f>
        <v>002</v>
      </c>
      <c r="G3114" t="str">
        <f>""</f>
        <v/>
      </c>
      <c r="H3114" t="s">
        <v>3</v>
      </c>
      <c r="I3114" t="s">
        <v>1950</v>
      </c>
      <c r="J3114" t="s">
        <v>5165</v>
      </c>
      <c r="K3114" t="str">
        <f t="shared" si="434"/>
        <v>14600</v>
      </c>
    </row>
    <row r="3115" spans="1:11" customFormat="1" x14ac:dyDescent="0.25">
      <c r="A3115" t="str">
        <f t="shared" si="432"/>
        <v>14</v>
      </c>
      <c r="B3115" t="s">
        <v>282</v>
      </c>
      <c r="C3115" t="str">
        <f t="shared" si="433"/>
        <v>043</v>
      </c>
      <c r="D3115" t="s">
        <v>323</v>
      </c>
      <c r="E3115" t="str">
        <f>"04"</f>
        <v>04</v>
      </c>
      <c r="F3115" t="str">
        <f>"001"</f>
        <v>001</v>
      </c>
      <c r="G3115" t="str">
        <f>""</f>
        <v/>
      </c>
      <c r="H3115" t="s">
        <v>3</v>
      </c>
      <c r="I3115" t="s">
        <v>1946</v>
      </c>
      <c r="J3115" t="s">
        <v>5169</v>
      </c>
      <c r="K3115" t="str">
        <f t="shared" si="434"/>
        <v>14600</v>
      </c>
    </row>
    <row r="3116" spans="1:11" customFormat="1" x14ac:dyDescent="0.25">
      <c r="A3116" t="str">
        <f t="shared" si="432"/>
        <v>14</v>
      </c>
      <c r="B3116" t="s">
        <v>282</v>
      </c>
      <c r="C3116" t="str">
        <f t="shared" si="433"/>
        <v>043</v>
      </c>
      <c r="D3116" t="s">
        <v>323</v>
      </c>
      <c r="E3116" t="str">
        <f>"04"</f>
        <v>04</v>
      </c>
      <c r="F3116" t="str">
        <f>"002"</f>
        <v>002</v>
      </c>
      <c r="G3116" t="str">
        <f>""</f>
        <v/>
      </c>
      <c r="H3116" t="s">
        <v>1</v>
      </c>
      <c r="I3116" t="s">
        <v>1954</v>
      </c>
      <c r="J3116" t="s">
        <v>5170</v>
      </c>
      <c r="K3116" t="str">
        <f t="shared" si="434"/>
        <v>14600</v>
      </c>
    </row>
    <row r="3117" spans="1:11" customFormat="1" x14ac:dyDescent="0.25">
      <c r="A3117" t="str">
        <f t="shared" si="432"/>
        <v>14</v>
      </c>
      <c r="B3117" t="s">
        <v>282</v>
      </c>
      <c r="C3117" t="str">
        <f t="shared" si="433"/>
        <v>043</v>
      </c>
      <c r="D3117" t="s">
        <v>323</v>
      </c>
      <c r="E3117" t="str">
        <f>"04"</f>
        <v>04</v>
      </c>
      <c r="F3117" t="str">
        <f>"002"</f>
        <v>002</v>
      </c>
      <c r="G3117" t="str">
        <f>""</f>
        <v/>
      </c>
      <c r="H3117" t="s">
        <v>0</v>
      </c>
      <c r="I3117" t="s">
        <v>1954</v>
      </c>
      <c r="J3117" t="s">
        <v>5170</v>
      </c>
      <c r="K3117" t="str">
        <f t="shared" si="434"/>
        <v>14600</v>
      </c>
    </row>
    <row r="3118" spans="1:11" customFormat="1" x14ac:dyDescent="0.25">
      <c r="A3118" t="str">
        <f t="shared" si="432"/>
        <v>14</v>
      </c>
      <c r="B3118" t="s">
        <v>282</v>
      </c>
      <c r="C3118" t="str">
        <f t="shared" si="433"/>
        <v>043</v>
      </c>
      <c r="D3118" t="s">
        <v>323</v>
      </c>
      <c r="E3118" t="str">
        <f>"04"</f>
        <v>04</v>
      </c>
      <c r="F3118" t="str">
        <f>"003"</f>
        <v>003</v>
      </c>
      <c r="G3118" t="str">
        <f>""</f>
        <v/>
      </c>
      <c r="H3118" t="s">
        <v>1</v>
      </c>
      <c r="I3118" t="s">
        <v>1008</v>
      </c>
      <c r="J3118" t="s">
        <v>4211</v>
      </c>
      <c r="K3118" t="str">
        <f t="shared" si="434"/>
        <v>14600</v>
      </c>
    </row>
    <row r="3119" spans="1:11" customFormat="1" x14ac:dyDescent="0.25">
      <c r="A3119" t="str">
        <f t="shared" si="432"/>
        <v>14</v>
      </c>
      <c r="B3119" t="s">
        <v>282</v>
      </c>
      <c r="C3119" t="str">
        <f t="shared" si="433"/>
        <v>043</v>
      </c>
      <c r="D3119" t="s">
        <v>323</v>
      </c>
      <c r="E3119" t="str">
        <f>"04"</f>
        <v>04</v>
      </c>
      <c r="F3119" t="str">
        <f>"003"</f>
        <v>003</v>
      </c>
      <c r="G3119" t="str">
        <f>""</f>
        <v/>
      </c>
      <c r="H3119" t="s">
        <v>0</v>
      </c>
      <c r="I3119" t="s">
        <v>1008</v>
      </c>
      <c r="J3119" t="s">
        <v>4211</v>
      </c>
      <c r="K3119" t="str">
        <f t="shared" si="434"/>
        <v>14600</v>
      </c>
    </row>
    <row r="3120" spans="1:11" customFormat="1" x14ac:dyDescent="0.25">
      <c r="A3120" t="str">
        <f t="shared" si="432"/>
        <v>14</v>
      </c>
      <c r="B3120" t="s">
        <v>282</v>
      </c>
      <c r="C3120" t="str">
        <f>"044"</f>
        <v>044</v>
      </c>
      <c r="D3120" t="s">
        <v>324</v>
      </c>
      <c r="E3120" t="str">
        <f t="shared" ref="E3120:E3128" si="435">"01"</f>
        <v>01</v>
      </c>
      <c r="F3120" t="str">
        <f>"001"</f>
        <v>001</v>
      </c>
      <c r="G3120" t="str">
        <f>""</f>
        <v/>
      </c>
      <c r="H3120" t="s">
        <v>1</v>
      </c>
      <c r="I3120" t="s">
        <v>1955</v>
      </c>
      <c r="J3120" t="s">
        <v>4932</v>
      </c>
      <c r="K3120" t="str">
        <f>"14930"</f>
        <v>14930</v>
      </c>
    </row>
    <row r="3121" spans="1:11" customFormat="1" x14ac:dyDescent="0.25">
      <c r="A3121" t="str">
        <f t="shared" si="432"/>
        <v>14</v>
      </c>
      <c r="B3121" t="s">
        <v>282</v>
      </c>
      <c r="C3121" t="str">
        <f>"044"</f>
        <v>044</v>
      </c>
      <c r="D3121" t="s">
        <v>324</v>
      </c>
      <c r="E3121" t="str">
        <f t="shared" si="435"/>
        <v>01</v>
      </c>
      <c r="F3121" t="str">
        <f>"001"</f>
        <v>001</v>
      </c>
      <c r="G3121" t="str">
        <f>""</f>
        <v/>
      </c>
      <c r="H3121" t="s">
        <v>0</v>
      </c>
      <c r="I3121" t="s">
        <v>1955</v>
      </c>
      <c r="J3121" t="s">
        <v>4932</v>
      </c>
      <c r="K3121" t="str">
        <f>"14930"</f>
        <v>14930</v>
      </c>
    </row>
    <row r="3122" spans="1:11" customFormat="1" x14ac:dyDescent="0.25">
      <c r="A3122" t="str">
        <f t="shared" si="432"/>
        <v>14</v>
      </c>
      <c r="B3122" t="s">
        <v>282</v>
      </c>
      <c r="C3122" t="str">
        <f>"045"</f>
        <v>045</v>
      </c>
      <c r="D3122" t="s">
        <v>325</v>
      </c>
      <c r="E3122" t="str">
        <f t="shared" si="435"/>
        <v>01</v>
      </c>
      <c r="F3122" t="str">
        <f>"001"</f>
        <v>001</v>
      </c>
      <c r="G3122" t="str">
        <f>""</f>
        <v/>
      </c>
      <c r="H3122" t="s">
        <v>1</v>
      </c>
      <c r="I3122" t="s">
        <v>1956</v>
      </c>
      <c r="J3122" t="s">
        <v>5171</v>
      </c>
      <c r="K3122" t="str">
        <f>"14510"</f>
        <v>14510</v>
      </c>
    </row>
    <row r="3123" spans="1:11" customFormat="1" x14ac:dyDescent="0.25">
      <c r="A3123" t="str">
        <f t="shared" si="432"/>
        <v>14</v>
      </c>
      <c r="B3123" t="s">
        <v>282</v>
      </c>
      <c r="C3123" t="str">
        <f>"045"</f>
        <v>045</v>
      </c>
      <c r="D3123" t="s">
        <v>325</v>
      </c>
      <c r="E3123" t="str">
        <f t="shared" si="435"/>
        <v>01</v>
      </c>
      <c r="F3123" t="str">
        <f>"001"</f>
        <v>001</v>
      </c>
      <c r="G3123" t="str">
        <f>""</f>
        <v/>
      </c>
      <c r="H3123" t="s">
        <v>0</v>
      </c>
      <c r="I3123" t="s">
        <v>1956</v>
      </c>
      <c r="J3123" t="s">
        <v>5171</v>
      </c>
      <c r="K3123" t="str">
        <f>"14510"</f>
        <v>14510</v>
      </c>
    </row>
    <row r="3124" spans="1:11" customFormat="1" x14ac:dyDescent="0.25">
      <c r="A3124" t="str">
        <f t="shared" si="432"/>
        <v>14</v>
      </c>
      <c r="B3124" t="s">
        <v>282</v>
      </c>
      <c r="C3124" t="str">
        <f>"045"</f>
        <v>045</v>
      </c>
      <c r="D3124" t="s">
        <v>325</v>
      </c>
      <c r="E3124" t="str">
        <f t="shared" si="435"/>
        <v>01</v>
      </c>
      <c r="F3124" t="str">
        <f>"002"</f>
        <v>002</v>
      </c>
      <c r="G3124" t="str">
        <f>""</f>
        <v/>
      </c>
      <c r="H3124" t="s">
        <v>3</v>
      </c>
      <c r="I3124" t="s">
        <v>1957</v>
      </c>
      <c r="J3124" t="s">
        <v>5171</v>
      </c>
      <c r="K3124" t="str">
        <f>"14510"</f>
        <v>14510</v>
      </c>
    </row>
    <row r="3125" spans="1:11" customFormat="1" x14ac:dyDescent="0.25">
      <c r="A3125" t="str">
        <f t="shared" si="432"/>
        <v>14</v>
      </c>
      <c r="B3125" t="s">
        <v>282</v>
      </c>
      <c r="C3125" t="str">
        <f>"045"</f>
        <v>045</v>
      </c>
      <c r="D3125" t="s">
        <v>325</v>
      </c>
      <c r="E3125" t="str">
        <f t="shared" si="435"/>
        <v>01</v>
      </c>
      <c r="F3125" t="str">
        <f>"003"</f>
        <v>003</v>
      </c>
      <c r="G3125" t="str">
        <f>""</f>
        <v/>
      </c>
      <c r="H3125" t="s">
        <v>3</v>
      </c>
      <c r="I3125" t="s">
        <v>1958</v>
      </c>
      <c r="J3125" t="s">
        <v>5171</v>
      </c>
      <c r="K3125" t="str">
        <f>"14510"</f>
        <v>14510</v>
      </c>
    </row>
    <row r="3126" spans="1:11" customFormat="1" x14ac:dyDescent="0.25">
      <c r="A3126" t="str">
        <f t="shared" si="432"/>
        <v>14</v>
      </c>
      <c r="B3126" t="s">
        <v>282</v>
      </c>
      <c r="C3126" t="str">
        <f t="shared" ref="C3126:C3131" si="436">"046"</f>
        <v>046</v>
      </c>
      <c r="D3126" t="s">
        <v>326</v>
      </c>
      <c r="E3126" t="str">
        <f t="shared" si="435"/>
        <v>01</v>
      </c>
      <c r="F3126" t="str">
        <f>"001"</f>
        <v>001</v>
      </c>
      <c r="G3126" t="str">
        <f>""</f>
        <v/>
      </c>
      <c r="H3126" t="s">
        <v>1</v>
      </c>
      <c r="I3126" t="s">
        <v>1959</v>
      </c>
      <c r="J3126" t="s">
        <v>5172</v>
      </c>
      <c r="K3126" t="str">
        <f t="shared" ref="K3126:K3131" si="437">"14857"</f>
        <v>14857</v>
      </c>
    </row>
    <row r="3127" spans="1:11" customFormat="1" x14ac:dyDescent="0.25">
      <c r="A3127" t="str">
        <f t="shared" si="432"/>
        <v>14</v>
      </c>
      <c r="B3127" t="s">
        <v>282</v>
      </c>
      <c r="C3127" t="str">
        <f t="shared" si="436"/>
        <v>046</v>
      </c>
      <c r="D3127" t="s">
        <v>326</v>
      </c>
      <c r="E3127" t="str">
        <f t="shared" si="435"/>
        <v>01</v>
      </c>
      <c r="F3127" t="str">
        <f>"001"</f>
        <v>001</v>
      </c>
      <c r="G3127" t="str">
        <f>""</f>
        <v/>
      </c>
      <c r="H3127" t="s">
        <v>0</v>
      </c>
      <c r="I3127" t="s">
        <v>1959</v>
      </c>
      <c r="J3127" t="s">
        <v>5172</v>
      </c>
      <c r="K3127" t="str">
        <f t="shared" si="437"/>
        <v>14857</v>
      </c>
    </row>
    <row r="3128" spans="1:11" customFormat="1" x14ac:dyDescent="0.25">
      <c r="A3128" t="str">
        <f t="shared" si="432"/>
        <v>14</v>
      </c>
      <c r="B3128" t="s">
        <v>282</v>
      </c>
      <c r="C3128" t="str">
        <f t="shared" si="436"/>
        <v>046</v>
      </c>
      <c r="D3128" t="s">
        <v>326</v>
      </c>
      <c r="E3128" t="str">
        <f t="shared" si="435"/>
        <v>01</v>
      </c>
      <c r="F3128" t="str">
        <f>"002"</f>
        <v>002</v>
      </c>
      <c r="G3128" t="str">
        <f>""</f>
        <v/>
      </c>
      <c r="H3128" t="s">
        <v>3</v>
      </c>
      <c r="I3128" t="s">
        <v>1959</v>
      </c>
      <c r="J3128" t="s">
        <v>5172</v>
      </c>
      <c r="K3128" t="str">
        <f t="shared" si="437"/>
        <v>14857</v>
      </c>
    </row>
    <row r="3129" spans="1:11" customFormat="1" x14ac:dyDescent="0.25">
      <c r="A3129" t="str">
        <f t="shared" si="432"/>
        <v>14</v>
      </c>
      <c r="B3129" t="s">
        <v>282</v>
      </c>
      <c r="C3129" t="str">
        <f t="shared" si="436"/>
        <v>046</v>
      </c>
      <c r="D3129" t="s">
        <v>326</v>
      </c>
      <c r="E3129" t="str">
        <f>"02"</f>
        <v>02</v>
      </c>
      <c r="F3129" t="str">
        <f>"001"</f>
        <v>001</v>
      </c>
      <c r="G3129" t="str">
        <f>""</f>
        <v/>
      </c>
      <c r="H3129" t="s">
        <v>3</v>
      </c>
      <c r="I3129" t="s">
        <v>1959</v>
      </c>
      <c r="J3129" t="s">
        <v>5172</v>
      </c>
      <c r="K3129" t="str">
        <f t="shared" si="437"/>
        <v>14857</v>
      </c>
    </row>
    <row r="3130" spans="1:11" customFormat="1" x14ac:dyDescent="0.25">
      <c r="A3130" t="str">
        <f t="shared" si="432"/>
        <v>14</v>
      </c>
      <c r="B3130" t="s">
        <v>282</v>
      </c>
      <c r="C3130" t="str">
        <f t="shared" si="436"/>
        <v>046</v>
      </c>
      <c r="D3130" t="s">
        <v>326</v>
      </c>
      <c r="E3130" t="str">
        <f>"02"</f>
        <v>02</v>
      </c>
      <c r="F3130" t="str">
        <f>"002"</f>
        <v>002</v>
      </c>
      <c r="G3130" t="str">
        <f>""</f>
        <v/>
      </c>
      <c r="H3130" t="s">
        <v>1</v>
      </c>
      <c r="I3130" t="s">
        <v>1959</v>
      </c>
      <c r="J3130" t="s">
        <v>5172</v>
      </c>
      <c r="K3130" t="str">
        <f t="shared" si="437"/>
        <v>14857</v>
      </c>
    </row>
    <row r="3131" spans="1:11" customFormat="1" x14ac:dyDescent="0.25">
      <c r="A3131" t="str">
        <f t="shared" si="432"/>
        <v>14</v>
      </c>
      <c r="B3131" t="s">
        <v>282</v>
      </c>
      <c r="C3131" t="str">
        <f t="shared" si="436"/>
        <v>046</v>
      </c>
      <c r="D3131" t="s">
        <v>326</v>
      </c>
      <c r="E3131" t="str">
        <f>"02"</f>
        <v>02</v>
      </c>
      <c r="F3131" t="str">
        <f>"002"</f>
        <v>002</v>
      </c>
      <c r="G3131" t="str">
        <f>""</f>
        <v/>
      </c>
      <c r="H3131" t="s">
        <v>0</v>
      </c>
      <c r="I3131" t="s">
        <v>1959</v>
      </c>
      <c r="J3131" t="s">
        <v>5172</v>
      </c>
      <c r="K3131" t="str">
        <f t="shared" si="437"/>
        <v>14857</v>
      </c>
    </row>
    <row r="3132" spans="1:11" customFormat="1" x14ac:dyDescent="0.25">
      <c r="A3132" t="str">
        <f t="shared" si="432"/>
        <v>14</v>
      </c>
      <c r="B3132" t="s">
        <v>282</v>
      </c>
      <c r="C3132" t="str">
        <f>"047"</f>
        <v>047</v>
      </c>
      <c r="D3132" t="s">
        <v>327</v>
      </c>
      <c r="E3132" t="str">
        <f t="shared" ref="E3132:E3143" si="438">"01"</f>
        <v>01</v>
      </c>
      <c r="F3132" t="str">
        <f>"001"</f>
        <v>001</v>
      </c>
      <c r="G3132" t="str">
        <f>"01"</f>
        <v>01</v>
      </c>
      <c r="H3132" t="s">
        <v>1</v>
      </c>
      <c r="I3132" t="s">
        <v>23</v>
      </c>
      <c r="J3132" t="s">
        <v>5173</v>
      </c>
      <c r="K3132" t="str">
        <f>"14310"</f>
        <v>14310</v>
      </c>
    </row>
    <row r="3133" spans="1:11" customFormat="1" x14ac:dyDescent="0.25">
      <c r="A3133" t="str">
        <f t="shared" si="432"/>
        <v>14</v>
      </c>
      <c r="B3133" t="s">
        <v>282</v>
      </c>
      <c r="C3133" t="str">
        <f>"047"</f>
        <v>047</v>
      </c>
      <c r="D3133" t="s">
        <v>327</v>
      </c>
      <c r="E3133" t="str">
        <f t="shared" si="438"/>
        <v>01</v>
      </c>
      <c r="F3133" t="str">
        <f>"001"</f>
        <v>001</v>
      </c>
      <c r="G3133" t="str">
        <f>"02"</f>
        <v>02</v>
      </c>
      <c r="H3133" t="s">
        <v>0</v>
      </c>
      <c r="I3133" t="s">
        <v>1960</v>
      </c>
      <c r="J3133" t="s">
        <v>5174</v>
      </c>
      <c r="K3133" t="str">
        <f>"14350"</f>
        <v>14350</v>
      </c>
    </row>
    <row r="3134" spans="1:11" customFormat="1" x14ac:dyDescent="0.25">
      <c r="A3134" t="str">
        <f t="shared" si="432"/>
        <v>14</v>
      </c>
      <c r="B3134" t="s">
        <v>282</v>
      </c>
      <c r="C3134" t="str">
        <f>"047"</f>
        <v>047</v>
      </c>
      <c r="D3134" t="s">
        <v>327</v>
      </c>
      <c r="E3134" t="str">
        <f t="shared" si="438"/>
        <v>01</v>
      </c>
      <c r="F3134" t="str">
        <f>"001"</f>
        <v>001</v>
      </c>
      <c r="G3134" t="str">
        <f>"02"</f>
        <v>02</v>
      </c>
      <c r="H3134" t="s">
        <v>2</v>
      </c>
      <c r="I3134" t="s">
        <v>1960</v>
      </c>
      <c r="J3134" t="s">
        <v>5174</v>
      </c>
      <c r="K3134" t="str">
        <f>"14350"</f>
        <v>14350</v>
      </c>
    </row>
    <row r="3135" spans="1:11" customFormat="1" x14ac:dyDescent="0.25">
      <c r="A3135" t="str">
        <f t="shared" si="432"/>
        <v>14</v>
      </c>
      <c r="B3135" t="s">
        <v>282</v>
      </c>
      <c r="C3135" t="str">
        <f>"048"</f>
        <v>048</v>
      </c>
      <c r="D3135" t="s">
        <v>328</v>
      </c>
      <c r="E3135" t="str">
        <f t="shared" si="438"/>
        <v>01</v>
      </c>
      <c r="F3135" t="str">
        <f>"001"</f>
        <v>001</v>
      </c>
      <c r="G3135" t="str">
        <f>""</f>
        <v/>
      </c>
      <c r="H3135" t="s">
        <v>3</v>
      </c>
      <c r="I3135" t="s">
        <v>1286</v>
      </c>
      <c r="J3135" t="s">
        <v>5175</v>
      </c>
      <c r="K3135" t="str">
        <f>"14914"</f>
        <v>14914</v>
      </c>
    </row>
    <row r="3136" spans="1:11" customFormat="1" x14ac:dyDescent="0.25">
      <c r="A3136" t="str">
        <f t="shared" si="432"/>
        <v>14</v>
      </c>
      <c r="B3136" t="s">
        <v>282</v>
      </c>
      <c r="C3136" t="str">
        <f>"048"</f>
        <v>048</v>
      </c>
      <c r="D3136" t="s">
        <v>328</v>
      </c>
      <c r="E3136" t="str">
        <f t="shared" si="438"/>
        <v>01</v>
      </c>
      <c r="F3136" t="str">
        <f>"002"</f>
        <v>002</v>
      </c>
      <c r="G3136" t="str">
        <f>""</f>
        <v/>
      </c>
      <c r="H3136" t="s">
        <v>3</v>
      </c>
      <c r="I3136" t="s">
        <v>1961</v>
      </c>
      <c r="J3136" t="s">
        <v>5176</v>
      </c>
      <c r="K3136" t="str">
        <f>"14914"</f>
        <v>14914</v>
      </c>
    </row>
    <row r="3137" spans="1:11" customFormat="1" x14ac:dyDescent="0.25">
      <c r="A3137" t="str">
        <f t="shared" si="432"/>
        <v>14</v>
      </c>
      <c r="B3137" t="s">
        <v>282</v>
      </c>
      <c r="C3137" t="str">
        <f t="shared" ref="C3137:C3157" si="439">"049"</f>
        <v>049</v>
      </c>
      <c r="D3137" t="s">
        <v>329</v>
      </c>
      <c r="E3137" t="str">
        <f t="shared" si="438"/>
        <v>01</v>
      </c>
      <c r="F3137" t="str">
        <f>"001"</f>
        <v>001</v>
      </c>
      <c r="G3137" t="str">
        <f>""</f>
        <v/>
      </c>
      <c r="H3137" t="s">
        <v>1</v>
      </c>
      <c r="I3137" t="s">
        <v>1962</v>
      </c>
      <c r="J3137" t="s">
        <v>5177</v>
      </c>
      <c r="K3137" t="str">
        <f t="shared" ref="K3137:K3157" si="440">"14700"</f>
        <v>14700</v>
      </c>
    </row>
    <row r="3138" spans="1:11" customFormat="1" x14ac:dyDescent="0.25">
      <c r="A3138" t="str">
        <f t="shared" si="432"/>
        <v>14</v>
      </c>
      <c r="B3138" t="s">
        <v>282</v>
      </c>
      <c r="C3138" t="str">
        <f t="shared" si="439"/>
        <v>049</v>
      </c>
      <c r="D3138" t="s">
        <v>329</v>
      </c>
      <c r="E3138" t="str">
        <f t="shared" si="438"/>
        <v>01</v>
      </c>
      <c r="F3138" t="str">
        <f>"001"</f>
        <v>001</v>
      </c>
      <c r="G3138" t="str">
        <f>""</f>
        <v/>
      </c>
      <c r="H3138" t="s">
        <v>0</v>
      </c>
      <c r="I3138" t="s">
        <v>1962</v>
      </c>
      <c r="J3138" t="s">
        <v>5177</v>
      </c>
      <c r="K3138" t="str">
        <f t="shared" si="440"/>
        <v>14700</v>
      </c>
    </row>
    <row r="3139" spans="1:11" customFormat="1" x14ac:dyDescent="0.25">
      <c r="A3139" t="str">
        <f t="shared" si="432"/>
        <v>14</v>
      </c>
      <c r="B3139" t="s">
        <v>282</v>
      </c>
      <c r="C3139" t="str">
        <f t="shared" si="439"/>
        <v>049</v>
      </c>
      <c r="D3139" t="s">
        <v>329</v>
      </c>
      <c r="E3139" t="str">
        <f t="shared" si="438"/>
        <v>01</v>
      </c>
      <c r="F3139" t="str">
        <f>"002"</f>
        <v>002</v>
      </c>
      <c r="G3139" t="str">
        <f>""</f>
        <v/>
      </c>
      <c r="H3139" t="s">
        <v>3</v>
      </c>
      <c r="I3139" t="s">
        <v>1963</v>
      </c>
      <c r="J3139" t="s">
        <v>5178</v>
      </c>
      <c r="K3139" t="str">
        <f t="shared" si="440"/>
        <v>14700</v>
      </c>
    </row>
    <row r="3140" spans="1:11" customFormat="1" x14ac:dyDescent="0.25">
      <c r="A3140" t="str">
        <f t="shared" si="432"/>
        <v>14</v>
      </c>
      <c r="B3140" t="s">
        <v>282</v>
      </c>
      <c r="C3140" t="str">
        <f t="shared" si="439"/>
        <v>049</v>
      </c>
      <c r="D3140" t="s">
        <v>329</v>
      </c>
      <c r="E3140" t="str">
        <f t="shared" si="438"/>
        <v>01</v>
      </c>
      <c r="F3140" t="str">
        <f>"003"</f>
        <v>003</v>
      </c>
      <c r="G3140" t="str">
        <f>""</f>
        <v/>
      </c>
      <c r="H3140" t="s">
        <v>1</v>
      </c>
      <c r="I3140" t="s">
        <v>1964</v>
      </c>
      <c r="J3140" t="s">
        <v>5179</v>
      </c>
      <c r="K3140" t="str">
        <f t="shared" si="440"/>
        <v>14700</v>
      </c>
    </row>
    <row r="3141" spans="1:11" customFormat="1" x14ac:dyDescent="0.25">
      <c r="A3141" t="str">
        <f t="shared" si="432"/>
        <v>14</v>
      </c>
      <c r="B3141" t="s">
        <v>282</v>
      </c>
      <c r="C3141" t="str">
        <f t="shared" si="439"/>
        <v>049</v>
      </c>
      <c r="D3141" t="s">
        <v>329</v>
      </c>
      <c r="E3141" t="str">
        <f t="shared" si="438"/>
        <v>01</v>
      </c>
      <c r="F3141" t="str">
        <f>"003"</f>
        <v>003</v>
      </c>
      <c r="G3141" t="str">
        <f>""</f>
        <v/>
      </c>
      <c r="H3141" t="s">
        <v>0</v>
      </c>
      <c r="I3141" t="s">
        <v>1964</v>
      </c>
      <c r="J3141" t="s">
        <v>5179</v>
      </c>
      <c r="K3141" t="str">
        <f t="shared" si="440"/>
        <v>14700</v>
      </c>
    </row>
    <row r="3142" spans="1:11" customFormat="1" x14ac:dyDescent="0.25">
      <c r="A3142" t="str">
        <f t="shared" si="432"/>
        <v>14</v>
      </c>
      <c r="B3142" t="s">
        <v>282</v>
      </c>
      <c r="C3142" t="str">
        <f t="shared" si="439"/>
        <v>049</v>
      </c>
      <c r="D3142" t="s">
        <v>329</v>
      </c>
      <c r="E3142" t="str">
        <f t="shared" si="438"/>
        <v>01</v>
      </c>
      <c r="F3142" t="str">
        <f>"004"</f>
        <v>004</v>
      </c>
      <c r="G3142" t="str">
        <f>""</f>
        <v/>
      </c>
      <c r="H3142" t="s">
        <v>1</v>
      </c>
      <c r="I3142" t="s">
        <v>1965</v>
      </c>
      <c r="J3142" t="s">
        <v>5180</v>
      </c>
      <c r="K3142" t="str">
        <f t="shared" si="440"/>
        <v>14700</v>
      </c>
    </row>
    <row r="3143" spans="1:11" customFormat="1" x14ac:dyDescent="0.25">
      <c r="A3143" t="str">
        <f t="shared" si="432"/>
        <v>14</v>
      </c>
      <c r="B3143" t="s">
        <v>282</v>
      </c>
      <c r="C3143" t="str">
        <f t="shared" si="439"/>
        <v>049</v>
      </c>
      <c r="D3143" t="s">
        <v>329</v>
      </c>
      <c r="E3143" t="str">
        <f t="shared" si="438"/>
        <v>01</v>
      </c>
      <c r="F3143" t="str">
        <f>"004"</f>
        <v>004</v>
      </c>
      <c r="G3143" t="str">
        <f>""</f>
        <v/>
      </c>
      <c r="H3143" t="s">
        <v>0</v>
      </c>
      <c r="I3143" t="s">
        <v>1965</v>
      </c>
      <c r="J3143" t="s">
        <v>5180</v>
      </c>
      <c r="K3143" t="str">
        <f t="shared" si="440"/>
        <v>14700</v>
      </c>
    </row>
    <row r="3144" spans="1:11" customFormat="1" x14ac:dyDescent="0.25">
      <c r="A3144" t="str">
        <f t="shared" si="432"/>
        <v>14</v>
      </c>
      <c r="B3144" t="s">
        <v>282</v>
      </c>
      <c r="C3144" t="str">
        <f t="shared" si="439"/>
        <v>049</v>
      </c>
      <c r="D3144" t="s">
        <v>329</v>
      </c>
      <c r="E3144" t="str">
        <f>"02"</f>
        <v>02</v>
      </c>
      <c r="F3144" t="str">
        <f>"001"</f>
        <v>001</v>
      </c>
      <c r="G3144" t="str">
        <f>""</f>
        <v/>
      </c>
      <c r="H3144" t="s">
        <v>3</v>
      </c>
      <c r="I3144" t="s">
        <v>23</v>
      </c>
      <c r="J3144" t="s">
        <v>5181</v>
      </c>
      <c r="K3144" t="str">
        <f t="shared" si="440"/>
        <v>14700</v>
      </c>
    </row>
    <row r="3145" spans="1:11" customFormat="1" x14ac:dyDescent="0.25">
      <c r="A3145" t="str">
        <f t="shared" si="432"/>
        <v>14</v>
      </c>
      <c r="B3145" t="s">
        <v>282</v>
      </c>
      <c r="C3145" t="str">
        <f t="shared" si="439"/>
        <v>049</v>
      </c>
      <c r="D3145" t="s">
        <v>329</v>
      </c>
      <c r="E3145" t="str">
        <f>"02"</f>
        <v>02</v>
      </c>
      <c r="F3145" t="str">
        <f>"002"</f>
        <v>002</v>
      </c>
      <c r="G3145" t="str">
        <f>""</f>
        <v/>
      </c>
      <c r="H3145" t="s">
        <v>3</v>
      </c>
      <c r="I3145" t="s">
        <v>1966</v>
      </c>
      <c r="J3145" t="s">
        <v>5182</v>
      </c>
      <c r="K3145" t="str">
        <f t="shared" si="440"/>
        <v>14700</v>
      </c>
    </row>
    <row r="3146" spans="1:11" customFormat="1" x14ac:dyDescent="0.25">
      <c r="A3146" t="str">
        <f t="shared" si="432"/>
        <v>14</v>
      </c>
      <c r="B3146" t="s">
        <v>282</v>
      </c>
      <c r="C3146" t="str">
        <f t="shared" si="439"/>
        <v>049</v>
      </c>
      <c r="D3146" t="s">
        <v>329</v>
      </c>
      <c r="E3146" t="str">
        <f>"02"</f>
        <v>02</v>
      </c>
      <c r="F3146" t="str">
        <f>"003"</f>
        <v>003</v>
      </c>
      <c r="G3146" t="str">
        <f>""</f>
        <v/>
      </c>
      <c r="H3146" t="s">
        <v>3</v>
      </c>
      <c r="I3146" t="s">
        <v>1967</v>
      </c>
      <c r="J3146" t="s">
        <v>5183</v>
      </c>
      <c r="K3146" t="str">
        <f t="shared" si="440"/>
        <v>14700</v>
      </c>
    </row>
    <row r="3147" spans="1:11" customFormat="1" x14ac:dyDescent="0.25">
      <c r="A3147" t="str">
        <f t="shared" si="432"/>
        <v>14</v>
      </c>
      <c r="B3147" t="s">
        <v>282</v>
      </c>
      <c r="C3147" t="str">
        <f t="shared" si="439"/>
        <v>049</v>
      </c>
      <c r="D3147" t="s">
        <v>329</v>
      </c>
      <c r="E3147" t="str">
        <f>"02"</f>
        <v>02</v>
      </c>
      <c r="F3147" t="str">
        <f>"004"</f>
        <v>004</v>
      </c>
      <c r="G3147" t="str">
        <f>""</f>
        <v/>
      </c>
      <c r="H3147" t="s">
        <v>3</v>
      </c>
      <c r="I3147" t="s">
        <v>1008</v>
      </c>
      <c r="J3147" t="s">
        <v>5184</v>
      </c>
      <c r="K3147" t="str">
        <f t="shared" si="440"/>
        <v>14700</v>
      </c>
    </row>
    <row r="3148" spans="1:11" customFormat="1" x14ac:dyDescent="0.25">
      <c r="A3148" t="str">
        <f t="shared" si="432"/>
        <v>14</v>
      </c>
      <c r="B3148" t="s">
        <v>282</v>
      </c>
      <c r="C3148" t="str">
        <f t="shared" si="439"/>
        <v>049</v>
      </c>
      <c r="D3148" t="s">
        <v>329</v>
      </c>
      <c r="E3148" t="str">
        <f t="shared" ref="E3148:E3157" si="441">"03"</f>
        <v>03</v>
      </c>
      <c r="F3148" t="str">
        <f>"001"</f>
        <v>001</v>
      </c>
      <c r="G3148" t="str">
        <f>""</f>
        <v/>
      </c>
      <c r="H3148" t="s">
        <v>1</v>
      </c>
      <c r="I3148" t="s">
        <v>1968</v>
      </c>
      <c r="J3148" t="s">
        <v>5185</v>
      </c>
      <c r="K3148" t="str">
        <f t="shared" si="440"/>
        <v>14700</v>
      </c>
    </row>
    <row r="3149" spans="1:11" customFormat="1" x14ac:dyDescent="0.25">
      <c r="A3149" t="str">
        <f t="shared" si="432"/>
        <v>14</v>
      </c>
      <c r="B3149" t="s">
        <v>282</v>
      </c>
      <c r="C3149" t="str">
        <f t="shared" si="439"/>
        <v>049</v>
      </c>
      <c r="D3149" t="s">
        <v>329</v>
      </c>
      <c r="E3149" t="str">
        <f t="shared" si="441"/>
        <v>03</v>
      </c>
      <c r="F3149" t="str">
        <f>"001"</f>
        <v>001</v>
      </c>
      <c r="G3149" t="str">
        <f>""</f>
        <v/>
      </c>
      <c r="H3149" t="s">
        <v>0</v>
      </c>
      <c r="I3149" t="s">
        <v>1968</v>
      </c>
      <c r="J3149" t="s">
        <v>5185</v>
      </c>
      <c r="K3149" t="str">
        <f t="shared" si="440"/>
        <v>14700</v>
      </c>
    </row>
    <row r="3150" spans="1:11" customFormat="1" x14ac:dyDescent="0.25">
      <c r="A3150" t="str">
        <f t="shared" si="432"/>
        <v>14</v>
      </c>
      <c r="B3150" t="s">
        <v>282</v>
      </c>
      <c r="C3150" t="str">
        <f t="shared" si="439"/>
        <v>049</v>
      </c>
      <c r="D3150" t="s">
        <v>329</v>
      </c>
      <c r="E3150" t="str">
        <f t="shared" si="441"/>
        <v>03</v>
      </c>
      <c r="F3150" t="str">
        <f>"002"</f>
        <v>002</v>
      </c>
      <c r="G3150" t="str">
        <f>""</f>
        <v/>
      </c>
      <c r="H3150" t="s">
        <v>3</v>
      </c>
      <c r="I3150" t="s">
        <v>1969</v>
      </c>
      <c r="J3150" t="s">
        <v>4030</v>
      </c>
      <c r="K3150" t="str">
        <f t="shared" si="440"/>
        <v>14700</v>
      </c>
    </row>
    <row r="3151" spans="1:11" customFormat="1" x14ac:dyDescent="0.25">
      <c r="A3151" t="str">
        <f t="shared" si="432"/>
        <v>14</v>
      </c>
      <c r="B3151" t="s">
        <v>282</v>
      </c>
      <c r="C3151" t="str">
        <f t="shared" si="439"/>
        <v>049</v>
      </c>
      <c r="D3151" t="s">
        <v>329</v>
      </c>
      <c r="E3151" t="str">
        <f t="shared" si="441"/>
        <v>03</v>
      </c>
      <c r="F3151" t="str">
        <f>"003"</f>
        <v>003</v>
      </c>
      <c r="G3151" t="str">
        <f>""</f>
        <v/>
      </c>
      <c r="H3151" t="s">
        <v>3</v>
      </c>
      <c r="I3151" t="s">
        <v>1970</v>
      </c>
      <c r="J3151" t="s">
        <v>5186</v>
      </c>
      <c r="K3151" t="str">
        <f t="shared" si="440"/>
        <v>14700</v>
      </c>
    </row>
    <row r="3152" spans="1:11" customFormat="1" x14ac:dyDescent="0.25">
      <c r="A3152" t="str">
        <f t="shared" si="432"/>
        <v>14</v>
      </c>
      <c r="B3152" t="s">
        <v>282</v>
      </c>
      <c r="C3152" t="str">
        <f t="shared" si="439"/>
        <v>049</v>
      </c>
      <c r="D3152" t="s">
        <v>329</v>
      </c>
      <c r="E3152" t="str">
        <f t="shared" si="441"/>
        <v>03</v>
      </c>
      <c r="F3152" t="str">
        <f>"004"</f>
        <v>004</v>
      </c>
      <c r="G3152" t="str">
        <f>""</f>
        <v/>
      </c>
      <c r="H3152" t="s">
        <v>3</v>
      </c>
      <c r="I3152" t="s">
        <v>1970</v>
      </c>
      <c r="J3152" t="s">
        <v>5187</v>
      </c>
      <c r="K3152" t="str">
        <f t="shared" si="440"/>
        <v>14700</v>
      </c>
    </row>
    <row r="3153" spans="1:11" customFormat="1" x14ac:dyDescent="0.25">
      <c r="A3153" t="str">
        <f t="shared" si="432"/>
        <v>14</v>
      </c>
      <c r="B3153" t="s">
        <v>282</v>
      </c>
      <c r="C3153" t="str">
        <f t="shared" si="439"/>
        <v>049</v>
      </c>
      <c r="D3153" t="s">
        <v>329</v>
      </c>
      <c r="E3153" t="str">
        <f t="shared" si="441"/>
        <v>03</v>
      </c>
      <c r="F3153" t="str">
        <f>"005"</f>
        <v>005</v>
      </c>
      <c r="G3153" t="str">
        <f>""</f>
        <v/>
      </c>
      <c r="H3153" t="s">
        <v>1</v>
      </c>
      <c r="I3153" t="s">
        <v>1971</v>
      </c>
      <c r="J3153" t="s">
        <v>5188</v>
      </c>
      <c r="K3153" t="str">
        <f t="shared" si="440"/>
        <v>14700</v>
      </c>
    </row>
    <row r="3154" spans="1:11" customFormat="1" x14ac:dyDescent="0.25">
      <c r="A3154" t="str">
        <f t="shared" si="432"/>
        <v>14</v>
      </c>
      <c r="B3154" t="s">
        <v>282</v>
      </c>
      <c r="C3154" t="str">
        <f t="shared" si="439"/>
        <v>049</v>
      </c>
      <c r="D3154" t="s">
        <v>329</v>
      </c>
      <c r="E3154" t="str">
        <f t="shared" si="441"/>
        <v>03</v>
      </c>
      <c r="F3154" t="str">
        <f>"005"</f>
        <v>005</v>
      </c>
      <c r="G3154" t="str">
        <f>""</f>
        <v/>
      </c>
      <c r="H3154" t="s">
        <v>0</v>
      </c>
      <c r="I3154" t="s">
        <v>1971</v>
      </c>
      <c r="J3154" t="s">
        <v>5188</v>
      </c>
      <c r="K3154" t="str">
        <f t="shared" si="440"/>
        <v>14700</v>
      </c>
    </row>
    <row r="3155" spans="1:11" customFormat="1" x14ac:dyDescent="0.25">
      <c r="A3155" t="str">
        <f t="shared" si="432"/>
        <v>14</v>
      </c>
      <c r="B3155" t="s">
        <v>282</v>
      </c>
      <c r="C3155" t="str">
        <f t="shared" si="439"/>
        <v>049</v>
      </c>
      <c r="D3155" t="s">
        <v>329</v>
      </c>
      <c r="E3155" t="str">
        <f t="shared" si="441"/>
        <v>03</v>
      </c>
      <c r="F3155" t="str">
        <f>"006"</f>
        <v>006</v>
      </c>
      <c r="G3155" t="str">
        <f>""</f>
        <v/>
      </c>
      <c r="H3155" t="s">
        <v>3</v>
      </c>
      <c r="I3155" t="s">
        <v>1972</v>
      </c>
      <c r="J3155" t="s">
        <v>5189</v>
      </c>
      <c r="K3155" t="str">
        <f t="shared" si="440"/>
        <v>14700</v>
      </c>
    </row>
    <row r="3156" spans="1:11" customFormat="1" x14ac:dyDescent="0.25">
      <c r="A3156" t="str">
        <f t="shared" si="432"/>
        <v>14</v>
      </c>
      <c r="B3156" t="s">
        <v>282</v>
      </c>
      <c r="C3156" t="str">
        <f t="shared" si="439"/>
        <v>049</v>
      </c>
      <c r="D3156" t="s">
        <v>329</v>
      </c>
      <c r="E3156" t="str">
        <f t="shared" si="441"/>
        <v>03</v>
      </c>
      <c r="F3156" t="str">
        <f>"007"</f>
        <v>007</v>
      </c>
      <c r="G3156" t="str">
        <f>""</f>
        <v/>
      </c>
      <c r="H3156" t="s">
        <v>1</v>
      </c>
      <c r="I3156" t="s">
        <v>1973</v>
      </c>
      <c r="J3156" t="s">
        <v>4496</v>
      </c>
      <c r="K3156" t="str">
        <f t="shared" si="440"/>
        <v>14700</v>
      </c>
    </row>
    <row r="3157" spans="1:11" customFormat="1" x14ac:dyDescent="0.25">
      <c r="A3157" t="str">
        <f t="shared" si="432"/>
        <v>14</v>
      </c>
      <c r="B3157" t="s">
        <v>282</v>
      </c>
      <c r="C3157" t="str">
        <f t="shared" si="439"/>
        <v>049</v>
      </c>
      <c r="D3157" t="s">
        <v>329</v>
      </c>
      <c r="E3157" t="str">
        <f t="shared" si="441"/>
        <v>03</v>
      </c>
      <c r="F3157" t="str">
        <f>"007"</f>
        <v>007</v>
      </c>
      <c r="G3157" t="str">
        <f>""</f>
        <v/>
      </c>
      <c r="H3157" t="s">
        <v>0</v>
      </c>
      <c r="I3157" t="s">
        <v>1973</v>
      </c>
      <c r="J3157" t="s">
        <v>4496</v>
      </c>
      <c r="K3157" t="str">
        <f t="shared" si="440"/>
        <v>14700</v>
      </c>
    </row>
    <row r="3158" spans="1:11" customFormat="1" x14ac:dyDescent="0.25">
      <c r="A3158" t="str">
        <f t="shared" si="432"/>
        <v>14</v>
      </c>
      <c r="B3158" t="s">
        <v>282</v>
      </c>
      <c r="C3158" t="str">
        <f>"050"</f>
        <v>050</v>
      </c>
      <c r="D3158" t="s">
        <v>330</v>
      </c>
      <c r="E3158" t="str">
        <f>"01"</f>
        <v>01</v>
      </c>
      <c r="F3158" t="str">
        <f t="shared" ref="F3158:F3164" si="442">"001"</f>
        <v>001</v>
      </c>
      <c r="G3158" t="str">
        <f>""</f>
        <v/>
      </c>
      <c r="H3158" t="s">
        <v>1</v>
      </c>
      <c r="I3158" t="s">
        <v>1974</v>
      </c>
      <c r="J3158" t="s">
        <v>5190</v>
      </c>
      <c r="K3158" t="str">
        <f>"14630"</f>
        <v>14630</v>
      </c>
    </row>
    <row r="3159" spans="1:11" customFormat="1" x14ac:dyDescent="0.25">
      <c r="A3159" t="str">
        <f t="shared" si="432"/>
        <v>14</v>
      </c>
      <c r="B3159" t="s">
        <v>282</v>
      </c>
      <c r="C3159" t="str">
        <f>"050"</f>
        <v>050</v>
      </c>
      <c r="D3159" t="s">
        <v>330</v>
      </c>
      <c r="E3159" t="str">
        <f>"01"</f>
        <v>01</v>
      </c>
      <c r="F3159" t="str">
        <f t="shared" si="442"/>
        <v>001</v>
      </c>
      <c r="G3159" t="str">
        <f>""</f>
        <v/>
      </c>
      <c r="H3159" t="s">
        <v>0</v>
      </c>
      <c r="I3159" t="s">
        <v>1974</v>
      </c>
      <c r="J3159" t="s">
        <v>5190</v>
      </c>
      <c r="K3159" t="str">
        <f>"14630"</f>
        <v>14630</v>
      </c>
    </row>
    <row r="3160" spans="1:11" customFormat="1" x14ac:dyDescent="0.25">
      <c r="A3160" t="str">
        <f t="shared" si="432"/>
        <v>14</v>
      </c>
      <c r="B3160" t="s">
        <v>282</v>
      </c>
      <c r="C3160" t="str">
        <f>"050"</f>
        <v>050</v>
      </c>
      <c r="D3160" t="s">
        <v>330</v>
      </c>
      <c r="E3160" t="str">
        <f>"02"</f>
        <v>02</v>
      </c>
      <c r="F3160" t="str">
        <f t="shared" si="442"/>
        <v>001</v>
      </c>
      <c r="G3160" t="str">
        <f>""</f>
        <v/>
      </c>
      <c r="H3160" t="s">
        <v>1</v>
      </c>
      <c r="I3160" t="s">
        <v>1975</v>
      </c>
      <c r="J3160" t="s">
        <v>5191</v>
      </c>
      <c r="K3160" t="str">
        <f>"14630"</f>
        <v>14630</v>
      </c>
    </row>
    <row r="3161" spans="1:11" customFormat="1" x14ac:dyDescent="0.25">
      <c r="A3161" t="str">
        <f t="shared" si="432"/>
        <v>14</v>
      </c>
      <c r="B3161" t="s">
        <v>282</v>
      </c>
      <c r="C3161" t="str">
        <f>"050"</f>
        <v>050</v>
      </c>
      <c r="D3161" t="s">
        <v>330</v>
      </c>
      <c r="E3161" t="str">
        <f>"02"</f>
        <v>02</v>
      </c>
      <c r="F3161" t="str">
        <f t="shared" si="442"/>
        <v>001</v>
      </c>
      <c r="G3161" t="str">
        <f>""</f>
        <v/>
      </c>
      <c r="H3161" t="s">
        <v>0</v>
      </c>
      <c r="I3161" t="s">
        <v>1975</v>
      </c>
      <c r="J3161" t="s">
        <v>5191</v>
      </c>
      <c r="K3161" t="str">
        <f>"14630"</f>
        <v>14630</v>
      </c>
    </row>
    <row r="3162" spans="1:11" customFormat="1" x14ac:dyDescent="0.25">
      <c r="A3162" t="str">
        <f t="shared" si="432"/>
        <v>14</v>
      </c>
      <c r="B3162" t="s">
        <v>282</v>
      </c>
      <c r="C3162" t="str">
        <f>"051"</f>
        <v>051</v>
      </c>
      <c r="D3162" t="s">
        <v>331</v>
      </c>
      <c r="E3162" t="str">
        <f>"01"</f>
        <v>01</v>
      </c>
      <c r="F3162" t="str">
        <f t="shared" si="442"/>
        <v>001</v>
      </c>
      <c r="G3162" t="str">
        <f>""</f>
        <v/>
      </c>
      <c r="H3162" t="s">
        <v>3</v>
      </c>
      <c r="I3162" t="s">
        <v>1286</v>
      </c>
      <c r="J3162" t="s">
        <v>5192</v>
      </c>
      <c r="K3162" t="str">
        <f>"14412"</f>
        <v>14412</v>
      </c>
    </row>
    <row r="3163" spans="1:11" customFormat="1" x14ac:dyDescent="0.25">
      <c r="A3163" t="str">
        <f t="shared" si="432"/>
        <v>14</v>
      </c>
      <c r="B3163" t="s">
        <v>282</v>
      </c>
      <c r="C3163" t="str">
        <f>"051"</f>
        <v>051</v>
      </c>
      <c r="D3163" t="s">
        <v>331</v>
      </c>
      <c r="E3163" t="str">
        <f>"02"</f>
        <v>02</v>
      </c>
      <c r="F3163" t="str">
        <f t="shared" si="442"/>
        <v>001</v>
      </c>
      <c r="G3163" t="str">
        <f>""</f>
        <v/>
      </c>
      <c r="H3163" t="s">
        <v>3</v>
      </c>
      <c r="I3163" t="s">
        <v>1976</v>
      </c>
      <c r="J3163" t="s">
        <v>5193</v>
      </c>
      <c r="K3163" t="str">
        <f>"14412"</f>
        <v>14412</v>
      </c>
    </row>
    <row r="3164" spans="1:11" customFormat="1" x14ac:dyDescent="0.25">
      <c r="A3164" t="str">
        <f t="shared" si="432"/>
        <v>14</v>
      </c>
      <c r="B3164" t="s">
        <v>282</v>
      </c>
      <c r="C3164" t="str">
        <f t="shared" ref="C3164:C3176" si="443">"052"</f>
        <v>052</v>
      </c>
      <c r="D3164" t="s">
        <v>332</v>
      </c>
      <c r="E3164" t="str">
        <f t="shared" ref="E3164:E3169" si="444">"01"</f>
        <v>01</v>
      </c>
      <c r="F3164" t="str">
        <f t="shared" si="442"/>
        <v>001</v>
      </c>
      <c r="G3164" t="str">
        <f>""</f>
        <v/>
      </c>
      <c r="H3164" t="s">
        <v>3</v>
      </c>
      <c r="I3164" t="s">
        <v>1977</v>
      </c>
      <c r="J3164" t="s">
        <v>5194</v>
      </c>
      <c r="K3164" t="str">
        <f t="shared" ref="K3164:K3176" si="445">"14200"</f>
        <v>14200</v>
      </c>
    </row>
    <row r="3165" spans="1:11" customFormat="1" x14ac:dyDescent="0.25">
      <c r="A3165" t="str">
        <f t="shared" si="432"/>
        <v>14</v>
      </c>
      <c r="B3165" t="s">
        <v>282</v>
      </c>
      <c r="C3165" t="str">
        <f t="shared" si="443"/>
        <v>052</v>
      </c>
      <c r="D3165" t="s">
        <v>332</v>
      </c>
      <c r="E3165" t="str">
        <f t="shared" si="444"/>
        <v>01</v>
      </c>
      <c r="F3165" t="str">
        <f>"003"</f>
        <v>003</v>
      </c>
      <c r="G3165" t="str">
        <f>""</f>
        <v/>
      </c>
      <c r="H3165" t="s">
        <v>3</v>
      </c>
      <c r="I3165" t="s">
        <v>1978</v>
      </c>
      <c r="J3165" t="s">
        <v>5195</v>
      </c>
      <c r="K3165" t="str">
        <f t="shared" si="445"/>
        <v>14200</v>
      </c>
    </row>
    <row r="3166" spans="1:11" customFormat="1" x14ac:dyDescent="0.25">
      <c r="A3166" t="str">
        <f t="shared" si="432"/>
        <v>14</v>
      </c>
      <c r="B3166" t="s">
        <v>282</v>
      </c>
      <c r="C3166" t="str">
        <f t="shared" si="443"/>
        <v>052</v>
      </c>
      <c r="D3166" t="s">
        <v>332</v>
      </c>
      <c r="E3166" t="str">
        <f t="shared" si="444"/>
        <v>01</v>
      </c>
      <c r="F3166" t="str">
        <f>"004"</f>
        <v>004</v>
      </c>
      <c r="G3166" t="str">
        <f>""</f>
        <v/>
      </c>
      <c r="H3166" t="s">
        <v>3</v>
      </c>
      <c r="I3166" t="s">
        <v>1977</v>
      </c>
      <c r="J3166" t="s">
        <v>5194</v>
      </c>
      <c r="K3166" t="str">
        <f t="shared" si="445"/>
        <v>14200</v>
      </c>
    </row>
    <row r="3167" spans="1:11" customFormat="1" x14ac:dyDescent="0.25">
      <c r="A3167" t="str">
        <f t="shared" ref="A3167:A3230" si="446">"14"</f>
        <v>14</v>
      </c>
      <c r="B3167" t="s">
        <v>282</v>
      </c>
      <c r="C3167" t="str">
        <f t="shared" si="443"/>
        <v>052</v>
      </c>
      <c r="D3167" t="s">
        <v>332</v>
      </c>
      <c r="E3167" t="str">
        <f t="shared" si="444"/>
        <v>01</v>
      </c>
      <c r="F3167" t="str">
        <f>"005"</f>
        <v>005</v>
      </c>
      <c r="G3167" t="str">
        <f>""</f>
        <v/>
      </c>
      <c r="H3167" t="s">
        <v>1</v>
      </c>
      <c r="I3167" t="s">
        <v>1979</v>
      </c>
      <c r="J3167" t="s">
        <v>5196</v>
      </c>
      <c r="K3167" t="str">
        <f t="shared" si="445"/>
        <v>14200</v>
      </c>
    </row>
    <row r="3168" spans="1:11" customFormat="1" x14ac:dyDescent="0.25">
      <c r="A3168" t="str">
        <f t="shared" si="446"/>
        <v>14</v>
      </c>
      <c r="B3168" t="s">
        <v>282</v>
      </c>
      <c r="C3168" t="str">
        <f t="shared" si="443"/>
        <v>052</v>
      </c>
      <c r="D3168" t="s">
        <v>332</v>
      </c>
      <c r="E3168" t="str">
        <f t="shared" si="444"/>
        <v>01</v>
      </c>
      <c r="F3168" t="str">
        <f>"005"</f>
        <v>005</v>
      </c>
      <c r="G3168" t="str">
        <f>""</f>
        <v/>
      </c>
      <c r="H3168" t="s">
        <v>0</v>
      </c>
      <c r="I3168" t="s">
        <v>1979</v>
      </c>
      <c r="J3168" t="s">
        <v>5196</v>
      </c>
      <c r="K3168" t="str">
        <f t="shared" si="445"/>
        <v>14200</v>
      </c>
    </row>
    <row r="3169" spans="1:11" customFormat="1" x14ac:dyDescent="0.25">
      <c r="A3169" t="str">
        <f t="shared" si="446"/>
        <v>14</v>
      </c>
      <c r="B3169" t="s">
        <v>282</v>
      </c>
      <c r="C3169" t="str">
        <f t="shared" si="443"/>
        <v>052</v>
      </c>
      <c r="D3169" t="s">
        <v>332</v>
      </c>
      <c r="E3169" t="str">
        <f t="shared" si="444"/>
        <v>01</v>
      </c>
      <c r="F3169" t="str">
        <f>"006"</f>
        <v>006</v>
      </c>
      <c r="G3169" t="str">
        <f>""</f>
        <v/>
      </c>
      <c r="H3169" t="s">
        <v>3</v>
      </c>
      <c r="I3169" t="s">
        <v>1979</v>
      </c>
      <c r="J3169" t="s">
        <v>5196</v>
      </c>
      <c r="K3169" t="str">
        <f t="shared" si="445"/>
        <v>14200</v>
      </c>
    </row>
    <row r="3170" spans="1:11" customFormat="1" x14ac:dyDescent="0.25">
      <c r="A3170" t="str">
        <f t="shared" si="446"/>
        <v>14</v>
      </c>
      <c r="B3170" t="s">
        <v>282</v>
      </c>
      <c r="C3170" t="str">
        <f t="shared" si="443"/>
        <v>052</v>
      </c>
      <c r="D3170" t="s">
        <v>332</v>
      </c>
      <c r="E3170" t="str">
        <f>"02"</f>
        <v>02</v>
      </c>
      <c r="F3170" t="str">
        <f>"001"</f>
        <v>001</v>
      </c>
      <c r="G3170" t="str">
        <f>""</f>
        <v/>
      </c>
      <c r="H3170" t="s">
        <v>3</v>
      </c>
      <c r="I3170" t="s">
        <v>123</v>
      </c>
      <c r="J3170" t="s">
        <v>5197</v>
      </c>
      <c r="K3170" t="str">
        <f t="shared" si="445"/>
        <v>14200</v>
      </c>
    </row>
    <row r="3171" spans="1:11" customFormat="1" x14ac:dyDescent="0.25">
      <c r="A3171" t="str">
        <f t="shared" si="446"/>
        <v>14</v>
      </c>
      <c r="B3171" t="s">
        <v>282</v>
      </c>
      <c r="C3171" t="str">
        <f t="shared" si="443"/>
        <v>052</v>
      </c>
      <c r="D3171" t="s">
        <v>332</v>
      </c>
      <c r="E3171" t="str">
        <f>"02"</f>
        <v>02</v>
      </c>
      <c r="F3171" t="str">
        <f>"002"</f>
        <v>002</v>
      </c>
      <c r="G3171" t="str">
        <f>""</f>
        <v/>
      </c>
      <c r="H3171" t="s">
        <v>3</v>
      </c>
      <c r="I3171" t="s">
        <v>1008</v>
      </c>
      <c r="J3171" t="s">
        <v>5198</v>
      </c>
      <c r="K3171" t="str">
        <f t="shared" si="445"/>
        <v>14200</v>
      </c>
    </row>
    <row r="3172" spans="1:11" customFormat="1" x14ac:dyDescent="0.25">
      <c r="A3172" t="str">
        <f t="shared" si="446"/>
        <v>14</v>
      </c>
      <c r="B3172" t="s">
        <v>282</v>
      </c>
      <c r="C3172" t="str">
        <f t="shared" si="443"/>
        <v>052</v>
      </c>
      <c r="D3172" t="s">
        <v>332</v>
      </c>
      <c r="E3172" t="str">
        <f>"02"</f>
        <v>02</v>
      </c>
      <c r="F3172" t="str">
        <f>"003"</f>
        <v>003</v>
      </c>
      <c r="G3172" t="str">
        <f>""</f>
        <v/>
      </c>
      <c r="H3172" t="s">
        <v>3</v>
      </c>
      <c r="I3172" t="s">
        <v>1980</v>
      </c>
      <c r="J3172" t="s">
        <v>5199</v>
      </c>
      <c r="K3172" t="str">
        <f t="shared" si="445"/>
        <v>14200</v>
      </c>
    </row>
    <row r="3173" spans="1:11" customFormat="1" x14ac:dyDescent="0.25">
      <c r="A3173" t="str">
        <f t="shared" si="446"/>
        <v>14</v>
      </c>
      <c r="B3173" t="s">
        <v>282</v>
      </c>
      <c r="C3173" t="str">
        <f t="shared" si="443"/>
        <v>052</v>
      </c>
      <c r="D3173" t="s">
        <v>332</v>
      </c>
      <c r="E3173" t="str">
        <f>"02"</f>
        <v>02</v>
      </c>
      <c r="F3173" t="str">
        <f>"004"</f>
        <v>004</v>
      </c>
      <c r="G3173" t="str">
        <f>""</f>
        <v/>
      </c>
      <c r="H3173" t="s">
        <v>3</v>
      </c>
      <c r="I3173" t="s">
        <v>1980</v>
      </c>
      <c r="J3173" t="s">
        <v>5199</v>
      </c>
      <c r="K3173" t="str">
        <f t="shared" si="445"/>
        <v>14200</v>
      </c>
    </row>
    <row r="3174" spans="1:11" customFormat="1" x14ac:dyDescent="0.25">
      <c r="A3174" t="str">
        <f t="shared" si="446"/>
        <v>14</v>
      </c>
      <c r="B3174" t="s">
        <v>282</v>
      </c>
      <c r="C3174" t="str">
        <f t="shared" si="443"/>
        <v>052</v>
      </c>
      <c r="D3174" t="s">
        <v>332</v>
      </c>
      <c r="E3174" t="str">
        <f>"03"</f>
        <v>03</v>
      </c>
      <c r="F3174" t="str">
        <f>"001"</f>
        <v>001</v>
      </c>
      <c r="G3174" t="str">
        <f>""</f>
        <v/>
      </c>
      <c r="H3174" t="s">
        <v>3</v>
      </c>
      <c r="I3174" t="s">
        <v>1981</v>
      </c>
      <c r="J3174" t="s">
        <v>5200</v>
      </c>
      <c r="K3174" t="str">
        <f t="shared" si="445"/>
        <v>14200</v>
      </c>
    </row>
    <row r="3175" spans="1:11" customFormat="1" x14ac:dyDescent="0.25">
      <c r="A3175" t="str">
        <f t="shared" si="446"/>
        <v>14</v>
      </c>
      <c r="B3175" t="s">
        <v>282</v>
      </c>
      <c r="C3175" t="str">
        <f t="shared" si="443"/>
        <v>052</v>
      </c>
      <c r="D3175" t="s">
        <v>332</v>
      </c>
      <c r="E3175" t="str">
        <f>"03"</f>
        <v>03</v>
      </c>
      <c r="F3175" t="str">
        <f>"002"</f>
        <v>002</v>
      </c>
      <c r="G3175" t="str">
        <f>""</f>
        <v/>
      </c>
      <c r="H3175" t="s">
        <v>3</v>
      </c>
      <c r="I3175" t="s">
        <v>1982</v>
      </c>
      <c r="J3175" t="s">
        <v>5201</v>
      </c>
      <c r="K3175" t="str">
        <f t="shared" si="445"/>
        <v>14200</v>
      </c>
    </row>
    <row r="3176" spans="1:11" customFormat="1" x14ac:dyDescent="0.25">
      <c r="A3176" t="str">
        <f t="shared" si="446"/>
        <v>14</v>
      </c>
      <c r="B3176" t="s">
        <v>282</v>
      </c>
      <c r="C3176" t="str">
        <f t="shared" si="443"/>
        <v>052</v>
      </c>
      <c r="D3176" t="s">
        <v>332</v>
      </c>
      <c r="E3176" t="str">
        <f>"03"</f>
        <v>03</v>
      </c>
      <c r="F3176" t="str">
        <f>"003"</f>
        <v>003</v>
      </c>
      <c r="G3176" t="str">
        <f>""</f>
        <v/>
      </c>
      <c r="H3176" t="s">
        <v>3</v>
      </c>
      <c r="I3176" t="s">
        <v>1982</v>
      </c>
      <c r="J3176" t="s">
        <v>5201</v>
      </c>
      <c r="K3176" t="str">
        <f t="shared" si="445"/>
        <v>14200</v>
      </c>
    </row>
    <row r="3177" spans="1:11" customFormat="1" x14ac:dyDescent="0.25">
      <c r="A3177" t="str">
        <f t="shared" si="446"/>
        <v>14</v>
      </c>
      <c r="B3177" t="s">
        <v>282</v>
      </c>
      <c r="C3177" t="str">
        <f t="shared" ref="C3177:C3184" si="447">"053"</f>
        <v>053</v>
      </c>
      <c r="D3177" t="s">
        <v>333</v>
      </c>
      <c r="E3177" t="str">
        <f>"01"</f>
        <v>01</v>
      </c>
      <c r="F3177" t="str">
        <f>"001"</f>
        <v>001</v>
      </c>
      <c r="G3177" t="str">
        <f>""</f>
        <v/>
      </c>
      <c r="H3177" t="s">
        <v>1</v>
      </c>
      <c r="I3177" t="s">
        <v>1983</v>
      </c>
      <c r="J3177" t="s">
        <v>5202</v>
      </c>
      <c r="K3177" t="str">
        <f t="shared" ref="K3177:K3184" si="448">"14730"</f>
        <v>14730</v>
      </c>
    </row>
    <row r="3178" spans="1:11" customFormat="1" x14ac:dyDescent="0.25">
      <c r="A3178" t="str">
        <f t="shared" si="446"/>
        <v>14</v>
      </c>
      <c r="B3178" t="s">
        <v>282</v>
      </c>
      <c r="C3178" t="str">
        <f t="shared" si="447"/>
        <v>053</v>
      </c>
      <c r="D3178" t="s">
        <v>333</v>
      </c>
      <c r="E3178" t="str">
        <f>"01"</f>
        <v>01</v>
      </c>
      <c r="F3178" t="str">
        <f>"001"</f>
        <v>001</v>
      </c>
      <c r="G3178" t="str">
        <f>""</f>
        <v/>
      </c>
      <c r="H3178" t="s">
        <v>0</v>
      </c>
      <c r="I3178" t="s">
        <v>1983</v>
      </c>
      <c r="J3178" t="s">
        <v>5202</v>
      </c>
      <c r="K3178" t="str">
        <f t="shared" si="448"/>
        <v>14730</v>
      </c>
    </row>
    <row r="3179" spans="1:11" customFormat="1" x14ac:dyDescent="0.25">
      <c r="A3179" t="str">
        <f t="shared" si="446"/>
        <v>14</v>
      </c>
      <c r="B3179" t="s">
        <v>282</v>
      </c>
      <c r="C3179" t="str">
        <f t="shared" si="447"/>
        <v>053</v>
      </c>
      <c r="D3179" t="s">
        <v>333</v>
      </c>
      <c r="E3179" t="str">
        <f>"01"</f>
        <v>01</v>
      </c>
      <c r="F3179" t="str">
        <f>"002"</f>
        <v>002</v>
      </c>
      <c r="G3179" t="str">
        <f>""</f>
        <v/>
      </c>
      <c r="H3179" t="s">
        <v>1</v>
      </c>
      <c r="I3179" t="s">
        <v>1984</v>
      </c>
      <c r="J3179" t="s">
        <v>5203</v>
      </c>
      <c r="K3179" t="str">
        <f t="shared" si="448"/>
        <v>14730</v>
      </c>
    </row>
    <row r="3180" spans="1:11" customFormat="1" x14ac:dyDescent="0.25">
      <c r="A3180" t="str">
        <f t="shared" si="446"/>
        <v>14</v>
      </c>
      <c r="B3180" t="s">
        <v>282</v>
      </c>
      <c r="C3180" t="str">
        <f t="shared" si="447"/>
        <v>053</v>
      </c>
      <c r="D3180" t="s">
        <v>333</v>
      </c>
      <c r="E3180" t="str">
        <f>"01"</f>
        <v>01</v>
      </c>
      <c r="F3180" t="str">
        <f>"002"</f>
        <v>002</v>
      </c>
      <c r="G3180" t="str">
        <f>""</f>
        <v/>
      </c>
      <c r="H3180" t="s">
        <v>0</v>
      </c>
      <c r="I3180" t="s">
        <v>1984</v>
      </c>
      <c r="J3180" t="s">
        <v>5203</v>
      </c>
      <c r="K3180" t="str">
        <f t="shared" si="448"/>
        <v>14730</v>
      </c>
    </row>
    <row r="3181" spans="1:11" customFormat="1" x14ac:dyDescent="0.25">
      <c r="A3181" t="str">
        <f t="shared" si="446"/>
        <v>14</v>
      </c>
      <c r="B3181" t="s">
        <v>282</v>
      </c>
      <c r="C3181" t="str">
        <f t="shared" si="447"/>
        <v>053</v>
      </c>
      <c r="D3181" t="s">
        <v>333</v>
      </c>
      <c r="E3181" t="str">
        <f>"02"</f>
        <v>02</v>
      </c>
      <c r="F3181" t="str">
        <f>"001"</f>
        <v>001</v>
      </c>
      <c r="G3181" t="str">
        <f>""</f>
        <v/>
      </c>
      <c r="H3181" t="s">
        <v>3</v>
      </c>
      <c r="I3181" t="s">
        <v>1985</v>
      </c>
      <c r="J3181" t="s">
        <v>5204</v>
      </c>
      <c r="K3181" t="str">
        <f t="shared" si="448"/>
        <v>14730</v>
      </c>
    </row>
    <row r="3182" spans="1:11" customFormat="1" x14ac:dyDescent="0.25">
      <c r="A3182" t="str">
        <f t="shared" si="446"/>
        <v>14</v>
      </c>
      <c r="B3182" t="s">
        <v>282</v>
      </c>
      <c r="C3182" t="str">
        <f t="shared" si="447"/>
        <v>053</v>
      </c>
      <c r="D3182" t="s">
        <v>333</v>
      </c>
      <c r="E3182" t="str">
        <f>"02"</f>
        <v>02</v>
      </c>
      <c r="F3182" t="str">
        <f>"002"</f>
        <v>002</v>
      </c>
      <c r="G3182" t="str">
        <f>""</f>
        <v/>
      </c>
      <c r="H3182" t="s">
        <v>3</v>
      </c>
      <c r="I3182" t="s">
        <v>1985</v>
      </c>
      <c r="J3182" t="s">
        <v>5204</v>
      </c>
      <c r="K3182" t="str">
        <f t="shared" si="448"/>
        <v>14730</v>
      </c>
    </row>
    <row r="3183" spans="1:11" customFormat="1" x14ac:dyDescent="0.25">
      <c r="A3183" t="str">
        <f t="shared" si="446"/>
        <v>14</v>
      </c>
      <c r="B3183" t="s">
        <v>282</v>
      </c>
      <c r="C3183" t="str">
        <f t="shared" si="447"/>
        <v>053</v>
      </c>
      <c r="D3183" t="s">
        <v>333</v>
      </c>
      <c r="E3183" t="str">
        <f>"02"</f>
        <v>02</v>
      </c>
      <c r="F3183" t="str">
        <f>"003"</f>
        <v>003</v>
      </c>
      <c r="G3183" t="str">
        <f>""</f>
        <v/>
      </c>
      <c r="H3183" t="s">
        <v>3</v>
      </c>
      <c r="I3183" t="s">
        <v>1986</v>
      </c>
      <c r="J3183" t="s">
        <v>5205</v>
      </c>
      <c r="K3183" t="str">
        <f t="shared" si="448"/>
        <v>14730</v>
      </c>
    </row>
    <row r="3184" spans="1:11" customFormat="1" x14ac:dyDescent="0.25">
      <c r="A3184" t="str">
        <f t="shared" si="446"/>
        <v>14</v>
      </c>
      <c r="B3184" t="s">
        <v>282</v>
      </c>
      <c r="C3184" t="str">
        <f t="shared" si="447"/>
        <v>053</v>
      </c>
      <c r="D3184" t="s">
        <v>333</v>
      </c>
      <c r="E3184" t="str">
        <f>"02"</f>
        <v>02</v>
      </c>
      <c r="F3184" t="str">
        <f>"004"</f>
        <v>004</v>
      </c>
      <c r="G3184" t="str">
        <f>""</f>
        <v/>
      </c>
      <c r="H3184" t="s">
        <v>3</v>
      </c>
      <c r="I3184" t="s">
        <v>1986</v>
      </c>
      <c r="J3184" t="s">
        <v>5205</v>
      </c>
      <c r="K3184" t="str">
        <f t="shared" si="448"/>
        <v>14730</v>
      </c>
    </row>
    <row r="3185" spans="1:11" customFormat="1" x14ac:dyDescent="0.25">
      <c r="A3185" t="str">
        <f t="shared" si="446"/>
        <v>14</v>
      </c>
      <c r="B3185" t="s">
        <v>282</v>
      </c>
      <c r="C3185" t="str">
        <f t="shared" ref="C3185:C3204" si="449">"054"</f>
        <v>054</v>
      </c>
      <c r="D3185" t="s">
        <v>334</v>
      </c>
      <c r="E3185" t="str">
        <f>"01"</f>
        <v>01</v>
      </c>
      <c r="F3185" t="str">
        <f>"001"</f>
        <v>001</v>
      </c>
      <c r="G3185" t="str">
        <f>""</f>
        <v/>
      </c>
      <c r="H3185" t="s">
        <v>1</v>
      </c>
      <c r="I3185" t="s">
        <v>1987</v>
      </c>
      <c r="J3185" t="s">
        <v>5206</v>
      </c>
      <c r="K3185" t="str">
        <f t="shared" ref="K3185:K3204" si="450">"14400"</f>
        <v>14400</v>
      </c>
    </row>
    <row r="3186" spans="1:11" customFormat="1" x14ac:dyDescent="0.25">
      <c r="A3186" t="str">
        <f t="shared" si="446"/>
        <v>14</v>
      </c>
      <c r="B3186" t="s">
        <v>282</v>
      </c>
      <c r="C3186" t="str">
        <f t="shared" si="449"/>
        <v>054</v>
      </c>
      <c r="D3186" t="s">
        <v>334</v>
      </c>
      <c r="E3186" t="str">
        <f>"01"</f>
        <v>01</v>
      </c>
      <c r="F3186" t="str">
        <f>"001"</f>
        <v>001</v>
      </c>
      <c r="G3186" t="str">
        <f>""</f>
        <v/>
      </c>
      <c r="H3186" t="s">
        <v>0</v>
      </c>
      <c r="I3186" t="s">
        <v>1987</v>
      </c>
      <c r="J3186" t="s">
        <v>5206</v>
      </c>
      <c r="K3186" t="str">
        <f t="shared" si="450"/>
        <v>14400</v>
      </c>
    </row>
    <row r="3187" spans="1:11" customFormat="1" x14ac:dyDescent="0.25">
      <c r="A3187" t="str">
        <f t="shared" si="446"/>
        <v>14</v>
      </c>
      <c r="B3187" t="s">
        <v>282</v>
      </c>
      <c r="C3187" t="str">
        <f t="shared" si="449"/>
        <v>054</v>
      </c>
      <c r="D3187" t="s">
        <v>334</v>
      </c>
      <c r="E3187" t="str">
        <f>"01"</f>
        <v>01</v>
      </c>
      <c r="F3187" t="str">
        <f>"002"</f>
        <v>002</v>
      </c>
      <c r="G3187" t="str">
        <f>""</f>
        <v/>
      </c>
      <c r="H3187" t="s">
        <v>3</v>
      </c>
      <c r="I3187" t="s">
        <v>1757</v>
      </c>
      <c r="J3187" t="s">
        <v>5207</v>
      </c>
      <c r="K3187" t="str">
        <f t="shared" si="450"/>
        <v>14400</v>
      </c>
    </row>
    <row r="3188" spans="1:11" customFormat="1" x14ac:dyDescent="0.25">
      <c r="A3188" t="str">
        <f t="shared" si="446"/>
        <v>14</v>
      </c>
      <c r="B3188" t="s">
        <v>282</v>
      </c>
      <c r="C3188" t="str">
        <f t="shared" si="449"/>
        <v>054</v>
      </c>
      <c r="D3188" t="s">
        <v>334</v>
      </c>
      <c r="E3188" t="str">
        <f>"01"</f>
        <v>01</v>
      </c>
      <c r="F3188" t="str">
        <f>"003"</f>
        <v>003</v>
      </c>
      <c r="G3188" t="str">
        <f>""</f>
        <v/>
      </c>
      <c r="H3188" t="s">
        <v>1</v>
      </c>
      <c r="I3188" t="s">
        <v>1757</v>
      </c>
      <c r="J3188" t="s">
        <v>5207</v>
      </c>
      <c r="K3188" t="str">
        <f t="shared" si="450"/>
        <v>14400</v>
      </c>
    </row>
    <row r="3189" spans="1:11" customFormat="1" x14ac:dyDescent="0.25">
      <c r="A3189" t="str">
        <f t="shared" si="446"/>
        <v>14</v>
      </c>
      <c r="B3189" t="s">
        <v>282</v>
      </c>
      <c r="C3189" t="str">
        <f t="shared" si="449"/>
        <v>054</v>
      </c>
      <c r="D3189" t="s">
        <v>334</v>
      </c>
      <c r="E3189" t="str">
        <f>"01"</f>
        <v>01</v>
      </c>
      <c r="F3189" t="str">
        <f>"003"</f>
        <v>003</v>
      </c>
      <c r="G3189" t="str">
        <f>""</f>
        <v/>
      </c>
      <c r="H3189" t="s">
        <v>0</v>
      </c>
      <c r="I3189" t="s">
        <v>1757</v>
      </c>
      <c r="J3189" t="s">
        <v>5207</v>
      </c>
      <c r="K3189" t="str">
        <f t="shared" si="450"/>
        <v>14400</v>
      </c>
    </row>
    <row r="3190" spans="1:11" customFormat="1" x14ac:dyDescent="0.25">
      <c r="A3190" t="str">
        <f t="shared" si="446"/>
        <v>14</v>
      </c>
      <c r="B3190" t="s">
        <v>282</v>
      </c>
      <c r="C3190" t="str">
        <f t="shared" si="449"/>
        <v>054</v>
      </c>
      <c r="D3190" t="s">
        <v>334</v>
      </c>
      <c r="E3190" t="str">
        <f t="shared" ref="E3190:E3197" si="451">"02"</f>
        <v>02</v>
      </c>
      <c r="F3190" t="str">
        <f>"001"</f>
        <v>001</v>
      </c>
      <c r="G3190" t="str">
        <f>""</f>
        <v/>
      </c>
      <c r="H3190" t="s">
        <v>1</v>
      </c>
      <c r="I3190" t="s">
        <v>1988</v>
      </c>
      <c r="J3190" t="s">
        <v>5208</v>
      </c>
      <c r="K3190" t="str">
        <f t="shared" si="450"/>
        <v>14400</v>
      </c>
    </row>
    <row r="3191" spans="1:11" customFormat="1" x14ac:dyDescent="0.25">
      <c r="A3191" t="str">
        <f t="shared" si="446"/>
        <v>14</v>
      </c>
      <c r="B3191" t="s">
        <v>282</v>
      </c>
      <c r="C3191" t="str">
        <f t="shared" si="449"/>
        <v>054</v>
      </c>
      <c r="D3191" t="s">
        <v>334</v>
      </c>
      <c r="E3191" t="str">
        <f t="shared" si="451"/>
        <v>02</v>
      </c>
      <c r="F3191" t="str">
        <f>"001"</f>
        <v>001</v>
      </c>
      <c r="G3191" t="str">
        <f>""</f>
        <v/>
      </c>
      <c r="H3191" t="s">
        <v>0</v>
      </c>
      <c r="I3191" t="s">
        <v>1988</v>
      </c>
      <c r="J3191" t="s">
        <v>5208</v>
      </c>
      <c r="K3191" t="str">
        <f t="shared" si="450"/>
        <v>14400</v>
      </c>
    </row>
    <row r="3192" spans="1:11" customFormat="1" x14ac:dyDescent="0.25">
      <c r="A3192" t="str">
        <f t="shared" si="446"/>
        <v>14</v>
      </c>
      <c r="B3192" t="s">
        <v>282</v>
      </c>
      <c r="C3192" t="str">
        <f t="shared" si="449"/>
        <v>054</v>
      </c>
      <c r="D3192" t="s">
        <v>334</v>
      </c>
      <c r="E3192" t="str">
        <f t="shared" si="451"/>
        <v>02</v>
      </c>
      <c r="F3192" t="str">
        <f>"002"</f>
        <v>002</v>
      </c>
      <c r="G3192" t="str">
        <f>""</f>
        <v/>
      </c>
      <c r="H3192" t="s">
        <v>1</v>
      </c>
      <c r="I3192" t="s">
        <v>1989</v>
      </c>
      <c r="J3192" t="s">
        <v>5209</v>
      </c>
      <c r="K3192" t="str">
        <f t="shared" si="450"/>
        <v>14400</v>
      </c>
    </row>
    <row r="3193" spans="1:11" customFormat="1" x14ac:dyDescent="0.25">
      <c r="A3193" t="str">
        <f t="shared" si="446"/>
        <v>14</v>
      </c>
      <c r="B3193" t="s">
        <v>282</v>
      </c>
      <c r="C3193" t="str">
        <f t="shared" si="449"/>
        <v>054</v>
      </c>
      <c r="D3193" t="s">
        <v>334</v>
      </c>
      <c r="E3193" t="str">
        <f t="shared" si="451"/>
        <v>02</v>
      </c>
      <c r="F3193" t="str">
        <f>"002"</f>
        <v>002</v>
      </c>
      <c r="G3193" t="str">
        <f>""</f>
        <v/>
      </c>
      <c r="H3193" t="s">
        <v>0</v>
      </c>
      <c r="I3193" t="s">
        <v>1989</v>
      </c>
      <c r="J3193" t="s">
        <v>5209</v>
      </c>
      <c r="K3193" t="str">
        <f t="shared" si="450"/>
        <v>14400</v>
      </c>
    </row>
    <row r="3194" spans="1:11" customFormat="1" x14ac:dyDescent="0.25">
      <c r="A3194" t="str">
        <f t="shared" si="446"/>
        <v>14</v>
      </c>
      <c r="B3194" t="s">
        <v>282</v>
      </c>
      <c r="C3194" t="str">
        <f t="shared" si="449"/>
        <v>054</v>
      </c>
      <c r="D3194" t="s">
        <v>334</v>
      </c>
      <c r="E3194" t="str">
        <f t="shared" si="451"/>
        <v>02</v>
      </c>
      <c r="F3194" t="str">
        <f>"003"</f>
        <v>003</v>
      </c>
      <c r="G3194" t="str">
        <f>""</f>
        <v/>
      </c>
      <c r="H3194" t="s">
        <v>1</v>
      </c>
      <c r="I3194" t="s">
        <v>17</v>
      </c>
      <c r="J3194" t="s">
        <v>5210</v>
      </c>
      <c r="K3194" t="str">
        <f t="shared" si="450"/>
        <v>14400</v>
      </c>
    </row>
    <row r="3195" spans="1:11" customFormat="1" x14ac:dyDescent="0.25">
      <c r="A3195" t="str">
        <f t="shared" si="446"/>
        <v>14</v>
      </c>
      <c r="B3195" t="s">
        <v>282</v>
      </c>
      <c r="C3195" t="str">
        <f t="shared" si="449"/>
        <v>054</v>
      </c>
      <c r="D3195" t="s">
        <v>334</v>
      </c>
      <c r="E3195" t="str">
        <f t="shared" si="451"/>
        <v>02</v>
      </c>
      <c r="F3195" t="str">
        <f>"003"</f>
        <v>003</v>
      </c>
      <c r="G3195" t="str">
        <f>""</f>
        <v/>
      </c>
      <c r="H3195" t="s">
        <v>0</v>
      </c>
      <c r="I3195" t="s">
        <v>17</v>
      </c>
      <c r="J3195" t="s">
        <v>5210</v>
      </c>
      <c r="K3195" t="str">
        <f t="shared" si="450"/>
        <v>14400</v>
      </c>
    </row>
    <row r="3196" spans="1:11" customFormat="1" x14ac:dyDescent="0.25">
      <c r="A3196" t="str">
        <f t="shared" si="446"/>
        <v>14</v>
      </c>
      <c r="B3196" t="s">
        <v>282</v>
      </c>
      <c r="C3196" t="str">
        <f t="shared" si="449"/>
        <v>054</v>
      </c>
      <c r="D3196" t="s">
        <v>334</v>
      </c>
      <c r="E3196" t="str">
        <f t="shared" si="451"/>
        <v>02</v>
      </c>
      <c r="F3196" t="str">
        <f>"004"</f>
        <v>004</v>
      </c>
      <c r="G3196" t="str">
        <f>""</f>
        <v/>
      </c>
      <c r="H3196" t="s">
        <v>1</v>
      </c>
      <c r="I3196" t="s">
        <v>1990</v>
      </c>
      <c r="J3196" t="s">
        <v>5211</v>
      </c>
      <c r="K3196" t="str">
        <f t="shared" si="450"/>
        <v>14400</v>
      </c>
    </row>
    <row r="3197" spans="1:11" customFormat="1" x14ac:dyDescent="0.25">
      <c r="A3197" t="str">
        <f t="shared" si="446"/>
        <v>14</v>
      </c>
      <c r="B3197" t="s">
        <v>282</v>
      </c>
      <c r="C3197" t="str">
        <f t="shared" si="449"/>
        <v>054</v>
      </c>
      <c r="D3197" t="s">
        <v>334</v>
      </c>
      <c r="E3197" t="str">
        <f t="shared" si="451"/>
        <v>02</v>
      </c>
      <c r="F3197" t="str">
        <f>"004"</f>
        <v>004</v>
      </c>
      <c r="G3197" t="str">
        <f>""</f>
        <v/>
      </c>
      <c r="H3197" t="s">
        <v>0</v>
      </c>
      <c r="I3197" t="s">
        <v>1990</v>
      </c>
      <c r="J3197" t="s">
        <v>5211</v>
      </c>
      <c r="K3197" t="str">
        <f t="shared" si="450"/>
        <v>14400</v>
      </c>
    </row>
    <row r="3198" spans="1:11" customFormat="1" x14ac:dyDescent="0.25">
      <c r="A3198" t="str">
        <f t="shared" si="446"/>
        <v>14</v>
      </c>
      <c r="B3198" t="s">
        <v>282</v>
      </c>
      <c r="C3198" t="str">
        <f t="shared" si="449"/>
        <v>054</v>
      </c>
      <c r="D3198" t="s">
        <v>334</v>
      </c>
      <c r="E3198" t="str">
        <f>"03"</f>
        <v>03</v>
      </c>
      <c r="F3198" t="str">
        <f>"001"</f>
        <v>001</v>
      </c>
      <c r="G3198" t="str">
        <f>""</f>
        <v/>
      </c>
      <c r="H3198" t="s">
        <v>1</v>
      </c>
      <c r="I3198" t="s">
        <v>1991</v>
      </c>
      <c r="J3198" t="s">
        <v>5212</v>
      </c>
      <c r="K3198" t="str">
        <f t="shared" si="450"/>
        <v>14400</v>
      </c>
    </row>
    <row r="3199" spans="1:11" customFormat="1" x14ac:dyDescent="0.25">
      <c r="A3199" t="str">
        <f t="shared" si="446"/>
        <v>14</v>
      </c>
      <c r="B3199" t="s">
        <v>282</v>
      </c>
      <c r="C3199" t="str">
        <f t="shared" si="449"/>
        <v>054</v>
      </c>
      <c r="D3199" t="s">
        <v>334</v>
      </c>
      <c r="E3199" t="str">
        <f>"03"</f>
        <v>03</v>
      </c>
      <c r="F3199" t="str">
        <f>"001"</f>
        <v>001</v>
      </c>
      <c r="G3199" t="str">
        <f>""</f>
        <v/>
      </c>
      <c r="H3199" t="s">
        <v>0</v>
      </c>
      <c r="I3199" t="s">
        <v>1991</v>
      </c>
      <c r="J3199" t="s">
        <v>5212</v>
      </c>
      <c r="K3199" t="str">
        <f t="shared" si="450"/>
        <v>14400</v>
      </c>
    </row>
    <row r="3200" spans="1:11" customFormat="1" x14ac:dyDescent="0.25">
      <c r="A3200" t="str">
        <f t="shared" si="446"/>
        <v>14</v>
      </c>
      <c r="B3200" t="s">
        <v>282</v>
      </c>
      <c r="C3200" t="str">
        <f t="shared" si="449"/>
        <v>054</v>
      </c>
      <c r="D3200" t="s">
        <v>334</v>
      </c>
      <c r="E3200" t="str">
        <f>"03"</f>
        <v>03</v>
      </c>
      <c r="F3200" t="str">
        <f>"002"</f>
        <v>002</v>
      </c>
      <c r="G3200" t="str">
        <f>""</f>
        <v/>
      </c>
      <c r="H3200" t="s">
        <v>3</v>
      </c>
      <c r="I3200" t="s">
        <v>86</v>
      </c>
      <c r="J3200" t="s">
        <v>5213</v>
      </c>
      <c r="K3200" t="str">
        <f t="shared" si="450"/>
        <v>14400</v>
      </c>
    </row>
    <row r="3201" spans="1:11" customFormat="1" x14ac:dyDescent="0.25">
      <c r="A3201" t="str">
        <f t="shared" si="446"/>
        <v>14</v>
      </c>
      <c r="B3201" t="s">
        <v>282</v>
      </c>
      <c r="C3201" t="str">
        <f t="shared" si="449"/>
        <v>054</v>
      </c>
      <c r="D3201" t="s">
        <v>334</v>
      </c>
      <c r="E3201" t="str">
        <f>"04"</f>
        <v>04</v>
      </c>
      <c r="F3201" t="str">
        <f>"001"</f>
        <v>001</v>
      </c>
      <c r="G3201" t="str">
        <f>""</f>
        <v/>
      </c>
      <c r="H3201" t="s">
        <v>3</v>
      </c>
      <c r="I3201" t="s">
        <v>1992</v>
      </c>
      <c r="J3201" t="s">
        <v>5214</v>
      </c>
      <c r="K3201" t="str">
        <f t="shared" si="450"/>
        <v>14400</v>
      </c>
    </row>
    <row r="3202" spans="1:11" customFormat="1" x14ac:dyDescent="0.25">
      <c r="A3202" t="str">
        <f t="shared" si="446"/>
        <v>14</v>
      </c>
      <c r="B3202" t="s">
        <v>282</v>
      </c>
      <c r="C3202" t="str">
        <f t="shared" si="449"/>
        <v>054</v>
      </c>
      <c r="D3202" t="s">
        <v>334</v>
      </c>
      <c r="E3202" t="str">
        <f>"04"</f>
        <v>04</v>
      </c>
      <c r="F3202" t="str">
        <f>"002"</f>
        <v>002</v>
      </c>
      <c r="G3202" t="str">
        <f>""</f>
        <v/>
      </c>
      <c r="H3202" t="s">
        <v>3</v>
      </c>
      <c r="I3202" t="s">
        <v>1747</v>
      </c>
      <c r="J3202" t="s">
        <v>5215</v>
      </c>
      <c r="K3202" t="str">
        <f t="shared" si="450"/>
        <v>14400</v>
      </c>
    </row>
    <row r="3203" spans="1:11" customFormat="1" x14ac:dyDescent="0.25">
      <c r="A3203" t="str">
        <f t="shared" si="446"/>
        <v>14</v>
      </c>
      <c r="B3203" t="s">
        <v>282</v>
      </c>
      <c r="C3203" t="str">
        <f t="shared" si="449"/>
        <v>054</v>
      </c>
      <c r="D3203" t="s">
        <v>334</v>
      </c>
      <c r="E3203" t="str">
        <f>"04"</f>
        <v>04</v>
      </c>
      <c r="F3203" t="str">
        <f>"003"</f>
        <v>003</v>
      </c>
      <c r="G3203" t="str">
        <f>""</f>
        <v/>
      </c>
      <c r="H3203" t="s">
        <v>1</v>
      </c>
      <c r="I3203" t="s">
        <v>1993</v>
      </c>
      <c r="J3203" t="s">
        <v>5216</v>
      </c>
      <c r="K3203" t="str">
        <f t="shared" si="450"/>
        <v>14400</v>
      </c>
    </row>
    <row r="3204" spans="1:11" customFormat="1" x14ac:dyDescent="0.25">
      <c r="A3204" t="str">
        <f t="shared" si="446"/>
        <v>14</v>
      </c>
      <c r="B3204" t="s">
        <v>282</v>
      </c>
      <c r="C3204" t="str">
        <f t="shared" si="449"/>
        <v>054</v>
      </c>
      <c r="D3204" t="s">
        <v>334</v>
      </c>
      <c r="E3204" t="str">
        <f>"04"</f>
        <v>04</v>
      </c>
      <c r="F3204" t="str">
        <f>"003"</f>
        <v>003</v>
      </c>
      <c r="G3204" t="str">
        <f>""</f>
        <v/>
      </c>
      <c r="H3204" t="s">
        <v>0</v>
      </c>
      <c r="I3204" t="s">
        <v>1993</v>
      </c>
      <c r="J3204" t="s">
        <v>5216</v>
      </c>
      <c r="K3204" t="str">
        <f t="shared" si="450"/>
        <v>14400</v>
      </c>
    </row>
    <row r="3205" spans="1:11" customFormat="1" x14ac:dyDescent="0.25">
      <c r="A3205" t="str">
        <f t="shared" si="446"/>
        <v>14</v>
      </c>
      <c r="B3205" t="s">
        <v>282</v>
      </c>
      <c r="C3205" t="str">
        <f t="shared" ref="C3205:C3236" si="452">"055"</f>
        <v>055</v>
      </c>
      <c r="D3205" t="s">
        <v>335</v>
      </c>
      <c r="E3205" t="str">
        <f t="shared" ref="E3205:E3210" si="453">"01"</f>
        <v>01</v>
      </c>
      <c r="F3205" t="str">
        <f>"001"</f>
        <v>001</v>
      </c>
      <c r="G3205" t="str">
        <f>""</f>
        <v/>
      </c>
      <c r="H3205" t="s">
        <v>1</v>
      </c>
      <c r="I3205" t="s">
        <v>1994</v>
      </c>
      <c r="J3205" t="s">
        <v>5217</v>
      </c>
      <c r="K3205" t="str">
        <f t="shared" ref="K3205:K3228" si="454">"14800"</f>
        <v>14800</v>
      </c>
    </row>
    <row r="3206" spans="1:11" customFormat="1" x14ac:dyDescent="0.25">
      <c r="A3206" t="str">
        <f t="shared" si="446"/>
        <v>14</v>
      </c>
      <c r="B3206" t="s">
        <v>282</v>
      </c>
      <c r="C3206" t="str">
        <f t="shared" si="452"/>
        <v>055</v>
      </c>
      <c r="D3206" t="s">
        <v>335</v>
      </c>
      <c r="E3206" t="str">
        <f t="shared" si="453"/>
        <v>01</v>
      </c>
      <c r="F3206" t="str">
        <f>"001"</f>
        <v>001</v>
      </c>
      <c r="G3206" t="str">
        <f>""</f>
        <v/>
      </c>
      <c r="H3206" t="s">
        <v>0</v>
      </c>
      <c r="I3206" t="s">
        <v>1994</v>
      </c>
      <c r="J3206" t="s">
        <v>5217</v>
      </c>
      <c r="K3206" t="str">
        <f t="shared" si="454"/>
        <v>14800</v>
      </c>
    </row>
    <row r="3207" spans="1:11" customFormat="1" x14ac:dyDescent="0.25">
      <c r="A3207" t="str">
        <f t="shared" si="446"/>
        <v>14</v>
      </c>
      <c r="B3207" t="s">
        <v>282</v>
      </c>
      <c r="C3207" t="str">
        <f t="shared" si="452"/>
        <v>055</v>
      </c>
      <c r="D3207" t="s">
        <v>335</v>
      </c>
      <c r="E3207" t="str">
        <f t="shared" si="453"/>
        <v>01</v>
      </c>
      <c r="F3207" t="str">
        <f>"002"</f>
        <v>002</v>
      </c>
      <c r="G3207" t="str">
        <f>""</f>
        <v/>
      </c>
      <c r="H3207" t="s">
        <v>3</v>
      </c>
      <c r="I3207" t="s">
        <v>1995</v>
      </c>
      <c r="J3207" t="s">
        <v>5218</v>
      </c>
      <c r="K3207" t="str">
        <f t="shared" si="454"/>
        <v>14800</v>
      </c>
    </row>
    <row r="3208" spans="1:11" customFormat="1" x14ac:dyDescent="0.25">
      <c r="A3208" t="str">
        <f t="shared" si="446"/>
        <v>14</v>
      </c>
      <c r="B3208" t="s">
        <v>282</v>
      </c>
      <c r="C3208" t="str">
        <f t="shared" si="452"/>
        <v>055</v>
      </c>
      <c r="D3208" t="s">
        <v>335</v>
      </c>
      <c r="E3208" t="str">
        <f t="shared" si="453"/>
        <v>01</v>
      </c>
      <c r="F3208" t="str">
        <f>"003"</f>
        <v>003</v>
      </c>
      <c r="G3208" t="str">
        <f>""</f>
        <v/>
      </c>
      <c r="H3208" t="s">
        <v>3</v>
      </c>
      <c r="I3208" t="s">
        <v>23</v>
      </c>
      <c r="J3208" t="s">
        <v>5219</v>
      </c>
      <c r="K3208" t="str">
        <f t="shared" si="454"/>
        <v>14800</v>
      </c>
    </row>
    <row r="3209" spans="1:11" customFormat="1" x14ac:dyDescent="0.25">
      <c r="A3209" t="str">
        <f t="shared" si="446"/>
        <v>14</v>
      </c>
      <c r="B3209" t="s">
        <v>282</v>
      </c>
      <c r="C3209" t="str">
        <f t="shared" si="452"/>
        <v>055</v>
      </c>
      <c r="D3209" t="s">
        <v>335</v>
      </c>
      <c r="E3209" t="str">
        <f t="shared" si="453"/>
        <v>01</v>
      </c>
      <c r="F3209" t="str">
        <f>"004"</f>
        <v>004</v>
      </c>
      <c r="G3209" t="str">
        <f>""</f>
        <v/>
      </c>
      <c r="H3209" t="s">
        <v>1</v>
      </c>
      <c r="I3209" t="s">
        <v>1996</v>
      </c>
      <c r="J3209" t="s">
        <v>5220</v>
      </c>
      <c r="K3209" t="str">
        <f t="shared" si="454"/>
        <v>14800</v>
      </c>
    </row>
    <row r="3210" spans="1:11" customFormat="1" x14ac:dyDescent="0.25">
      <c r="A3210" t="str">
        <f t="shared" si="446"/>
        <v>14</v>
      </c>
      <c r="B3210" t="s">
        <v>282</v>
      </c>
      <c r="C3210" t="str">
        <f t="shared" si="452"/>
        <v>055</v>
      </c>
      <c r="D3210" t="s">
        <v>335</v>
      </c>
      <c r="E3210" t="str">
        <f t="shared" si="453"/>
        <v>01</v>
      </c>
      <c r="F3210" t="str">
        <f>"004"</f>
        <v>004</v>
      </c>
      <c r="G3210" t="str">
        <f>""</f>
        <v/>
      </c>
      <c r="H3210" t="s">
        <v>0</v>
      </c>
      <c r="I3210" t="s">
        <v>1996</v>
      </c>
      <c r="J3210" t="s">
        <v>5220</v>
      </c>
      <c r="K3210" t="str">
        <f t="shared" si="454"/>
        <v>14800</v>
      </c>
    </row>
    <row r="3211" spans="1:11" customFormat="1" x14ac:dyDescent="0.25">
      <c r="A3211" t="str">
        <f t="shared" si="446"/>
        <v>14</v>
      </c>
      <c r="B3211" t="s">
        <v>282</v>
      </c>
      <c r="C3211" t="str">
        <f t="shared" si="452"/>
        <v>055</v>
      </c>
      <c r="D3211" t="s">
        <v>335</v>
      </c>
      <c r="E3211" t="str">
        <f t="shared" ref="E3211:E3228" si="455">"02"</f>
        <v>02</v>
      </c>
      <c r="F3211" t="str">
        <f>"001"</f>
        <v>001</v>
      </c>
      <c r="G3211" t="str">
        <f>""</f>
        <v/>
      </c>
      <c r="H3211" t="s">
        <v>1</v>
      </c>
      <c r="I3211" t="s">
        <v>1997</v>
      </c>
      <c r="J3211" t="s">
        <v>5221</v>
      </c>
      <c r="K3211" t="str">
        <f t="shared" si="454"/>
        <v>14800</v>
      </c>
    </row>
    <row r="3212" spans="1:11" customFormat="1" x14ac:dyDescent="0.25">
      <c r="A3212" t="str">
        <f t="shared" si="446"/>
        <v>14</v>
      </c>
      <c r="B3212" t="s">
        <v>282</v>
      </c>
      <c r="C3212" t="str">
        <f t="shared" si="452"/>
        <v>055</v>
      </c>
      <c r="D3212" t="s">
        <v>335</v>
      </c>
      <c r="E3212" t="str">
        <f t="shared" si="455"/>
        <v>02</v>
      </c>
      <c r="F3212" t="str">
        <f>"001"</f>
        <v>001</v>
      </c>
      <c r="G3212" t="str">
        <f>""</f>
        <v/>
      </c>
      <c r="H3212" t="s">
        <v>0</v>
      </c>
      <c r="I3212" t="s">
        <v>1997</v>
      </c>
      <c r="J3212" t="s">
        <v>5221</v>
      </c>
      <c r="K3212" t="str">
        <f t="shared" si="454"/>
        <v>14800</v>
      </c>
    </row>
    <row r="3213" spans="1:11" customFormat="1" x14ac:dyDescent="0.25">
      <c r="A3213" t="str">
        <f t="shared" si="446"/>
        <v>14</v>
      </c>
      <c r="B3213" t="s">
        <v>282</v>
      </c>
      <c r="C3213" t="str">
        <f t="shared" si="452"/>
        <v>055</v>
      </c>
      <c r="D3213" t="s">
        <v>335</v>
      </c>
      <c r="E3213" t="str">
        <f t="shared" si="455"/>
        <v>02</v>
      </c>
      <c r="F3213" t="str">
        <f>"002"</f>
        <v>002</v>
      </c>
      <c r="G3213" t="str">
        <f>""</f>
        <v/>
      </c>
      <c r="H3213" t="s">
        <v>3</v>
      </c>
      <c r="I3213" t="s">
        <v>1998</v>
      </c>
      <c r="J3213" t="s">
        <v>5222</v>
      </c>
      <c r="K3213" t="str">
        <f t="shared" si="454"/>
        <v>14800</v>
      </c>
    </row>
    <row r="3214" spans="1:11" customFormat="1" x14ac:dyDescent="0.25">
      <c r="A3214" t="str">
        <f t="shared" si="446"/>
        <v>14</v>
      </c>
      <c r="B3214" t="s">
        <v>282</v>
      </c>
      <c r="C3214" t="str">
        <f t="shared" si="452"/>
        <v>055</v>
      </c>
      <c r="D3214" t="s">
        <v>335</v>
      </c>
      <c r="E3214" t="str">
        <f t="shared" si="455"/>
        <v>02</v>
      </c>
      <c r="F3214" t="str">
        <f>"003"</f>
        <v>003</v>
      </c>
      <c r="G3214" t="str">
        <f>""</f>
        <v/>
      </c>
      <c r="H3214" t="s">
        <v>1</v>
      </c>
      <c r="I3214" t="s">
        <v>921</v>
      </c>
      <c r="J3214" t="s">
        <v>4711</v>
      </c>
      <c r="K3214" t="str">
        <f t="shared" si="454"/>
        <v>14800</v>
      </c>
    </row>
    <row r="3215" spans="1:11" customFormat="1" x14ac:dyDescent="0.25">
      <c r="A3215" t="str">
        <f t="shared" si="446"/>
        <v>14</v>
      </c>
      <c r="B3215" t="s">
        <v>282</v>
      </c>
      <c r="C3215" t="str">
        <f t="shared" si="452"/>
        <v>055</v>
      </c>
      <c r="D3215" t="s">
        <v>335</v>
      </c>
      <c r="E3215" t="str">
        <f t="shared" si="455"/>
        <v>02</v>
      </c>
      <c r="F3215" t="str">
        <f>"003"</f>
        <v>003</v>
      </c>
      <c r="G3215" t="str">
        <f>""</f>
        <v/>
      </c>
      <c r="H3215" t="s">
        <v>0</v>
      </c>
      <c r="I3215" t="s">
        <v>921</v>
      </c>
      <c r="J3215" t="s">
        <v>4711</v>
      </c>
      <c r="K3215" t="str">
        <f t="shared" si="454"/>
        <v>14800</v>
      </c>
    </row>
    <row r="3216" spans="1:11" customFormat="1" x14ac:dyDescent="0.25">
      <c r="A3216" t="str">
        <f t="shared" si="446"/>
        <v>14</v>
      </c>
      <c r="B3216" t="s">
        <v>282</v>
      </c>
      <c r="C3216" t="str">
        <f t="shared" si="452"/>
        <v>055</v>
      </c>
      <c r="D3216" t="s">
        <v>335</v>
      </c>
      <c r="E3216" t="str">
        <f t="shared" si="455"/>
        <v>02</v>
      </c>
      <c r="F3216" t="str">
        <f>"004"</f>
        <v>004</v>
      </c>
      <c r="G3216" t="str">
        <f>""</f>
        <v/>
      </c>
      <c r="H3216" t="s">
        <v>1</v>
      </c>
      <c r="I3216" t="s">
        <v>1999</v>
      </c>
      <c r="J3216" t="s">
        <v>5223</v>
      </c>
      <c r="K3216" t="str">
        <f t="shared" si="454"/>
        <v>14800</v>
      </c>
    </row>
    <row r="3217" spans="1:11" customFormat="1" x14ac:dyDescent="0.25">
      <c r="A3217" t="str">
        <f t="shared" si="446"/>
        <v>14</v>
      </c>
      <c r="B3217" t="s">
        <v>282</v>
      </c>
      <c r="C3217" t="str">
        <f t="shared" si="452"/>
        <v>055</v>
      </c>
      <c r="D3217" t="s">
        <v>335</v>
      </c>
      <c r="E3217" t="str">
        <f t="shared" si="455"/>
        <v>02</v>
      </c>
      <c r="F3217" t="str">
        <f>"004"</f>
        <v>004</v>
      </c>
      <c r="G3217" t="str">
        <f>""</f>
        <v/>
      </c>
      <c r="H3217" t="s">
        <v>0</v>
      </c>
      <c r="I3217" t="s">
        <v>1999</v>
      </c>
      <c r="J3217" t="s">
        <v>5223</v>
      </c>
      <c r="K3217" t="str">
        <f t="shared" si="454"/>
        <v>14800</v>
      </c>
    </row>
    <row r="3218" spans="1:11" customFormat="1" x14ac:dyDescent="0.25">
      <c r="A3218" t="str">
        <f t="shared" si="446"/>
        <v>14</v>
      </c>
      <c r="B3218" t="s">
        <v>282</v>
      </c>
      <c r="C3218" t="str">
        <f t="shared" si="452"/>
        <v>055</v>
      </c>
      <c r="D3218" t="s">
        <v>335</v>
      </c>
      <c r="E3218" t="str">
        <f t="shared" si="455"/>
        <v>02</v>
      </c>
      <c r="F3218" t="str">
        <f>"005"</f>
        <v>005</v>
      </c>
      <c r="G3218" t="str">
        <f>""</f>
        <v/>
      </c>
      <c r="H3218" t="s">
        <v>1</v>
      </c>
      <c r="I3218" t="s">
        <v>2000</v>
      </c>
      <c r="J3218" t="s">
        <v>5224</v>
      </c>
      <c r="K3218" t="str">
        <f t="shared" si="454"/>
        <v>14800</v>
      </c>
    </row>
    <row r="3219" spans="1:11" customFormat="1" x14ac:dyDescent="0.25">
      <c r="A3219" t="str">
        <f t="shared" si="446"/>
        <v>14</v>
      </c>
      <c r="B3219" t="s">
        <v>282</v>
      </c>
      <c r="C3219" t="str">
        <f t="shared" si="452"/>
        <v>055</v>
      </c>
      <c r="D3219" t="s">
        <v>335</v>
      </c>
      <c r="E3219" t="str">
        <f t="shared" si="455"/>
        <v>02</v>
      </c>
      <c r="F3219" t="str">
        <f>"005"</f>
        <v>005</v>
      </c>
      <c r="G3219" t="str">
        <f>""</f>
        <v/>
      </c>
      <c r="H3219" t="s">
        <v>0</v>
      </c>
      <c r="I3219" t="s">
        <v>2000</v>
      </c>
      <c r="J3219" t="s">
        <v>5224</v>
      </c>
      <c r="K3219" t="str">
        <f t="shared" si="454"/>
        <v>14800</v>
      </c>
    </row>
    <row r="3220" spans="1:11" customFormat="1" x14ac:dyDescent="0.25">
      <c r="A3220" t="str">
        <f t="shared" si="446"/>
        <v>14</v>
      </c>
      <c r="B3220" t="s">
        <v>282</v>
      </c>
      <c r="C3220" t="str">
        <f t="shared" si="452"/>
        <v>055</v>
      </c>
      <c r="D3220" t="s">
        <v>335</v>
      </c>
      <c r="E3220" t="str">
        <f t="shared" si="455"/>
        <v>02</v>
      </c>
      <c r="F3220" t="str">
        <f>"006"</f>
        <v>006</v>
      </c>
      <c r="G3220" t="str">
        <f>""</f>
        <v/>
      </c>
      <c r="H3220" t="s">
        <v>1</v>
      </c>
      <c r="I3220" t="s">
        <v>2001</v>
      </c>
      <c r="J3220" t="s">
        <v>5225</v>
      </c>
      <c r="K3220" t="str">
        <f t="shared" si="454"/>
        <v>14800</v>
      </c>
    </row>
    <row r="3221" spans="1:11" customFormat="1" x14ac:dyDescent="0.25">
      <c r="A3221" t="str">
        <f t="shared" si="446"/>
        <v>14</v>
      </c>
      <c r="B3221" t="s">
        <v>282</v>
      </c>
      <c r="C3221" t="str">
        <f t="shared" si="452"/>
        <v>055</v>
      </c>
      <c r="D3221" t="s">
        <v>335</v>
      </c>
      <c r="E3221" t="str">
        <f t="shared" si="455"/>
        <v>02</v>
      </c>
      <c r="F3221" t="str">
        <f>"006"</f>
        <v>006</v>
      </c>
      <c r="G3221" t="str">
        <f>""</f>
        <v/>
      </c>
      <c r="H3221" t="s">
        <v>0</v>
      </c>
      <c r="I3221" t="s">
        <v>2001</v>
      </c>
      <c r="J3221" t="s">
        <v>5225</v>
      </c>
      <c r="K3221" t="str">
        <f t="shared" si="454"/>
        <v>14800</v>
      </c>
    </row>
    <row r="3222" spans="1:11" customFormat="1" x14ac:dyDescent="0.25">
      <c r="A3222" t="str">
        <f t="shared" si="446"/>
        <v>14</v>
      </c>
      <c r="B3222" t="s">
        <v>282</v>
      </c>
      <c r="C3222" t="str">
        <f t="shared" si="452"/>
        <v>055</v>
      </c>
      <c r="D3222" t="s">
        <v>335</v>
      </c>
      <c r="E3222" t="str">
        <f t="shared" si="455"/>
        <v>02</v>
      </c>
      <c r="F3222" t="str">
        <f>"007"</f>
        <v>007</v>
      </c>
      <c r="G3222" t="str">
        <f>""</f>
        <v/>
      </c>
      <c r="H3222" t="s">
        <v>3</v>
      </c>
      <c r="I3222" t="s">
        <v>2002</v>
      </c>
      <c r="J3222" t="s">
        <v>5226</v>
      </c>
      <c r="K3222" t="str">
        <f t="shared" si="454"/>
        <v>14800</v>
      </c>
    </row>
    <row r="3223" spans="1:11" customFormat="1" x14ac:dyDescent="0.25">
      <c r="A3223" t="str">
        <f t="shared" si="446"/>
        <v>14</v>
      </c>
      <c r="B3223" t="s">
        <v>282</v>
      </c>
      <c r="C3223" t="str">
        <f t="shared" si="452"/>
        <v>055</v>
      </c>
      <c r="D3223" t="s">
        <v>335</v>
      </c>
      <c r="E3223" t="str">
        <f t="shared" si="455"/>
        <v>02</v>
      </c>
      <c r="F3223" t="str">
        <f>"008"</f>
        <v>008</v>
      </c>
      <c r="G3223" t="str">
        <f>""</f>
        <v/>
      </c>
      <c r="H3223" t="s">
        <v>1</v>
      </c>
      <c r="I3223" t="s">
        <v>2003</v>
      </c>
      <c r="J3223" t="s">
        <v>5227</v>
      </c>
      <c r="K3223" t="str">
        <f t="shared" si="454"/>
        <v>14800</v>
      </c>
    </row>
    <row r="3224" spans="1:11" customFormat="1" x14ac:dyDescent="0.25">
      <c r="A3224" t="str">
        <f t="shared" si="446"/>
        <v>14</v>
      </c>
      <c r="B3224" t="s">
        <v>282</v>
      </c>
      <c r="C3224" t="str">
        <f t="shared" si="452"/>
        <v>055</v>
      </c>
      <c r="D3224" t="s">
        <v>335</v>
      </c>
      <c r="E3224" t="str">
        <f t="shared" si="455"/>
        <v>02</v>
      </c>
      <c r="F3224" t="str">
        <f>"008"</f>
        <v>008</v>
      </c>
      <c r="G3224" t="str">
        <f>""</f>
        <v/>
      </c>
      <c r="H3224" t="s">
        <v>0</v>
      </c>
      <c r="I3224" t="s">
        <v>2003</v>
      </c>
      <c r="J3224" t="s">
        <v>5227</v>
      </c>
      <c r="K3224" t="str">
        <f t="shared" si="454"/>
        <v>14800</v>
      </c>
    </row>
    <row r="3225" spans="1:11" customFormat="1" x14ac:dyDescent="0.25">
      <c r="A3225" t="str">
        <f t="shared" si="446"/>
        <v>14</v>
      </c>
      <c r="B3225" t="s">
        <v>282</v>
      </c>
      <c r="C3225" t="str">
        <f t="shared" si="452"/>
        <v>055</v>
      </c>
      <c r="D3225" t="s">
        <v>335</v>
      </c>
      <c r="E3225" t="str">
        <f t="shared" si="455"/>
        <v>02</v>
      </c>
      <c r="F3225" t="str">
        <f>"009"</f>
        <v>009</v>
      </c>
      <c r="G3225" t="str">
        <f>""</f>
        <v/>
      </c>
      <c r="H3225" t="s">
        <v>1</v>
      </c>
      <c r="I3225" t="s">
        <v>42</v>
      </c>
      <c r="J3225" t="s">
        <v>5228</v>
      </c>
      <c r="K3225" t="str">
        <f t="shared" si="454"/>
        <v>14800</v>
      </c>
    </row>
    <row r="3226" spans="1:11" customFormat="1" x14ac:dyDescent="0.25">
      <c r="A3226" t="str">
        <f t="shared" si="446"/>
        <v>14</v>
      </c>
      <c r="B3226" t="s">
        <v>282</v>
      </c>
      <c r="C3226" t="str">
        <f t="shared" si="452"/>
        <v>055</v>
      </c>
      <c r="D3226" t="s">
        <v>335</v>
      </c>
      <c r="E3226" t="str">
        <f t="shared" si="455"/>
        <v>02</v>
      </c>
      <c r="F3226" t="str">
        <f>"009"</f>
        <v>009</v>
      </c>
      <c r="G3226" t="str">
        <f>""</f>
        <v/>
      </c>
      <c r="H3226" t="s">
        <v>0</v>
      </c>
      <c r="I3226" t="s">
        <v>42</v>
      </c>
      <c r="J3226" t="s">
        <v>5228</v>
      </c>
      <c r="K3226" t="str">
        <f t="shared" si="454"/>
        <v>14800</v>
      </c>
    </row>
    <row r="3227" spans="1:11" customFormat="1" x14ac:dyDescent="0.25">
      <c r="A3227" t="str">
        <f t="shared" si="446"/>
        <v>14</v>
      </c>
      <c r="B3227" t="s">
        <v>282</v>
      </c>
      <c r="C3227" t="str">
        <f t="shared" si="452"/>
        <v>055</v>
      </c>
      <c r="D3227" t="s">
        <v>335</v>
      </c>
      <c r="E3227" t="str">
        <f t="shared" si="455"/>
        <v>02</v>
      </c>
      <c r="F3227" t="str">
        <f>"010"</f>
        <v>010</v>
      </c>
      <c r="G3227" t="str">
        <f>""</f>
        <v/>
      </c>
      <c r="H3227" t="s">
        <v>1</v>
      </c>
      <c r="I3227" t="s">
        <v>2004</v>
      </c>
      <c r="J3227" t="s">
        <v>5229</v>
      </c>
      <c r="K3227" t="str">
        <f t="shared" si="454"/>
        <v>14800</v>
      </c>
    </row>
    <row r="3228" spans="1:11" customFormat="1" x14ac:dyDescent="0.25">
      <c r="A3228" t="str">
        <f t="shared" si="446"/>
        <v>14</v>
      </c>
      <c r="B3228" t="s">
        <v>282</v>
      </c>
      <c r="C3228" t="str">
        <f t="shared" si="452"/>
        <v>055</v>
      </c>
      <c r="D3228" t="s">
        <v>335</v>
      </c>
      <c r="E3228" t="str">
        <f t="shared" si="455"/>
        <v>02</v>
      </c>
      <c r="F3228" t="str">
        <f>"010"</f>
        <v>010</v>
      </c>
      <c r="G3228" t="str">
        <f>""</f>
        <v/>
      </c>
      <c r="H3228" t="s">
        <v>0</v>
      </c>
      <c r="I3228" t="s">
        <v>2004</v>
      </c>
      <c r="J3228" t="s">
        <v>5229</v>
      </c>
      <c r="K3228" t="str">
        <f t="shared" si="454"/>
        <v>14800</v>
      </c>
    </row>
    <row r="3229" spans="1:11" customFormat="1" x14ac:dyDescent="0.25">
      <c r="A3229" t="str">
        <f t="shared" si="446"/>
        <v>14</v>
      </c>
      <c r="B3229" t="s">
        <v>282</v>
      </c>
      <c r="C3229" t="str">
        <f t="shared" si="452"/>
        <v>055</v>
      </c>
      <c r="D3229" t="s">
        <v>335</v>
      </c>
      <c r="E3229" t="str">
        <f>"03"</f>
        <v>03</v>
      </c>
      <c r="F3229" t="str">
        <f>"001"</f>
        <v>001</v>
      </c>
      <c r="G3229" t="str">
        <f>"01"</f>
        <v>01</v>
      </c>
      <c r="H3229" t="s">
        <v>1</v>
      </c>
      <c r="I3229" t="s">
        <v>2005</v>
      </c>
      <c r="J3229" t="s">
        <v>5230</v>
      </c>
      <c r="K3229" t="str">
        <f>"14817"</f>
        <v>14817</v>
      </c>
    </row>
    <row r="3230" spans="1:11" customFormat="1" x14ac:dyDescent="0.25">
      <c r="A3230" t="str">
        <f t="shared" si="446"/>
        <v>14</v>
      </c>
      <c r="B3230" t="s">
        <v>282</v>
      </c>
      <c r="C3230" t="str">
        <f t="shared" si="452"/>
        <v>055</v>
      </c>
      <c r="D3230" t="s">
        <v>335</v>
      </c>
      <c r="E3230" t="str">
        <f>"03"</f>
        <v>03</v>
      </c>
      <c r="F3230" t="str">
        <f>"001"</f>
        <v>001</v>
      </c>
      <c r="G3230" t="str">
        <f>"02"</f>
        <v>02</v>
      </c>
      <c r="H3230" t="s">
        <v>0</v>
      </c>
      <c r="I3230" t="s">
        <v>2006</v>
      </c>
      <c r="J3230" t="s">
        <v>5231</v>
      </c>
      <c r="K3230" t="str">
        <f>"14800"</f>
        <v>14800</v>
      </c>
    </row>
    <row r="3231" spans="1:11" customFormat="1" x14ac:dyDescent="0.25">
      <c r="A3231" t="str">
        <f t="shared" ref="A3231:A3294" si="456">"14"</f>
        <v>14</v>
      </c>
      <c r="B3231" t="s">
        <v>282</v>
      </c>
      <c r="C3231" t="str">
        <f t="shared" si="452"/>
        <v>055</v>
      </c>
      <c r="D3231" t="s">
        <v>335</v>
      </c>
      <c r="E3231" t="str">
        <f>"03"</f>
        <v>03</v>
      </c>
      <c r="F3231" t="str">
        <f>"002"</f>
        <v>002</v>
      </c>
      <c r="G3231" t="str">
        <f>"01"</f>
        <v>01</v>
      </c>
      <c r="H3231" t="s">
        <v>1</v>
      </c>
      <c r="I3231" t="s">
        <v>2007</v>
      </c>
      <c r="J3231" t="s">
        <v>5232</v>
      </c>
      <c r="K3231" t="str">
        <f>"14800"</f>
        <v>14800</v>
      </c>
    </row>
    <row r="3232" spans="1:11" customFormat="1" x14ac:dyDescent="0.25">
      <c r="A3232" t="str">
        <f t="shared" si="456"/>
        <v>14</v>
      </c>
      <c r="B3232" t="s">
        <v>282</v>
      </c>
      <c r="C3232" t="str">
        <f t="shared" si="452"/>
        <v>055</v>
      </c>
      <c r="D3232" t="s">
        <v>335</v>
      </c>
      <c r="E3232" t="str">
        <f>"03"</f>
        <v>03</v>
      </c>
      <c r="F3232" t="str">
        <f>"002"</f>
        <v>002</v>
      </c>
      <c r="G3232" t="str">
        <f>"02"</f>
        <v>02</v>
      </c>
      <c r="H3232" t="s">
        <v>0</v>
      </c>
      <c r="I3232" t="s">
        <v>2008</v>
      </c>
      <c r="J3232" t="s">
        <v>5233</v>
      </c>
      <c r="K3232" t="str">
        <f>"14816"</f>
        <v>14816</v>
      </c>
    </row>
    <row r="3233" spans="1:11" customFormat="1" x14ac:dyDescent="0.25">
      <c r="A3233" t="str">
        <f t="shared" si="456"/>
        <v>14</v>
      </c>
      <c r="B3233" t="s">
        <v>282</v>
      </c>
      <c r="C3233" t="str">
        <f t="shared" si="452"/>
        <v>055</v>
      </c>
      <c r="D3233" t="s">
        <v>335</v>
      </c>
      <c r="E3233" t="str">
        <f>"04"</f>
        <v>04</v>
      </c>
      <c r="F3233" t="str">
        <f>"001"</f>
        <v>001</v>
      </c>
      <c r="G3233" t="str">
        <f>"01"</f>
        <v>01</v>
      </c>
      <c r="H3233" t="s">
        <v>1</v>
      </c>
      <c r="I3233" t="s">
        <v>2009</v>
      </c>
      <c r="J3233" t="s">
        <v>5234</v>
      </c>
      <c r="K3233" t="str">
        <f>"14815"</f>
        <v>14815</v>
      </c>
    </row>
    <row r="3234" spans="1:11" customFormat="1" x14ac:dyDescent="0.25">
      <c r="A3234" t="str">
        <f t="shared" si="456"/>
        <v>14</v>
      </c>
      <c r="B3234" t="s">
        <v>282</v>
      </c>
      <c r="C3234" t="str">
        <f t="shared" si="452"/>
        <v>055</v>
      </c>
      <c r="D3234" t="s">
        <v>335</v>
      </c>
      <c r="E3234" t="str">
        <f>"04"</f>
        <v>04</v>
      </c>
      <c r="F3234" t="str">
        <f>"001"</f>
        <v>001</v>
      </c>
      <c r="G3234" t="str">
        <f>"02"</f>
        <v>02</v>
      </c>
      <c r="H3234" t="s">
        <v>0</v>
      </c>
      <c r="I3234" t="s">
        <v>2010</v>
      </c>
      <c r="J3234" t="s">
        <v>5235</v>
      </c>
      <c r="K3234" t="str">
        <f>"14814"</f>
        <v>14814</v>
      </c>
    </row>
    <row r="3235" spans="1:11" customFormat="1" x14ac:dyDescent="0.25">
      <c r="A3235" t="str">
        <f t="shared" si="456"/>
        <v>14</v>
      </c>
      <c r="B3235" t="s">
        <v>282</v>
      </c>
      <c r="C3235" t="str">
        <f t="shared" si="452"/>
        <v>055</v>
      </c>
      <c r="D3235" t="s">
        <v>335</v>
      </c>
      <c r="E3235" t="str">
        <f>"04"</f>
        <v>04</v>
      </c>
      <c r="F3235" t="str">
        <f>"001"</f>
        <v>001</v>
      </c>
      <c r="G3235" t="str">
        <f>"03"</f>
        <v>03</v>
      </c>
      <c r="H3235" t="s">
        <v>2</v>
      </c>
      <c r="I3235" t="s">
        <v>2011</v>
      </c>
      <c r="J3235" t="s">
        <v>5236</v>
      </c>
      <c r="K3235" t="str">
        <f>"14816"</f>
        <v>14816</v>
      </c>
    </row>
    <row r="3236" spans="1:11" customFormat="1" x14ac:dyDescent="0.25">
      <c r="A3236" t="str">
        <f t="shared" si="456"/>
        <v>14</v>
      </c>
      <c r="B3236" t="s">
        <v>282</v>
      </c>
      <c r="C3236" t="str">
        <f t="shared" si="452"/>
        <v>055</v>
      </c>
      <c r="D3236" t="s">
        <v>335</v>
      </c>
      <c r="E3236" t="str">
        <f>"04"</f>
        <v>04</v>
      </c>
      <c r="F3236" t="str">
        <f>"001"</f>
        <v>001</v>
      </c>
      <c r="G3236" t="str">
        <f>"04"</f>
        <v>04</v>
      </c>
      <c r="H3236" t="s">
        <v>4</v>
      </c>
      <c r="I3236" t="s">
        <v>2012</v>
      </c>
      <c r="J3236" t="s">
        <v>5237</v>
      </c>
      <c r="K3236" t="str">
        <f>"14816"</f>
        <v>14816</v>
      </c>
    </row>
    <row r="3237" spans="1:11" customFormat="1" x14ac:dyDescent="0.25">
      <c r="A3237" t="str">
        <f t="shared" si="456"/>
        <v>14</v>
      </c>
      <c r="B3237" t="s">
        <v>282</v>
      </c>
      <c r="C3237" t="str">
        <f t="shared" ref="C3237:C3271" si="457">"056"</f>
        <v>056</v>
      </c>
      <c r="D3237" t="s">
        <v>336</v>
      </c>
      <c r="E3237" t="str">
        <f>"01"</f>
        <v>01</v>
      </c>
      <c r="F3237" t="str">
        <f>"001"</f>
        <v>001</v>
      </c>
      <c r="G3237" t="str">
        <f>""</f>
        <v/>
      </c>
      <c r="H3237" t="s">
        <v>3</v>
      </c>
      <c r="I3237" t="s">
        <v>2013</v>
      </c>
      <c r="J3237" t="s">
        <v>5238</v>
      </c>
      <c r="K3237" t="str">
        <f t="shared" ref="K3237:K3268" si="458">"14500"</f>
        <v>14500</v>
      </c>
    </row>
    <row r="3238" spans="1:11" customFormat="1" x14ac:dyDescent="0.25">
      <c r="A3238" t="str">
        <f t="shared" si="456"/>
        <v>14</v>
      </c>
      <c r="B3238" t="s">
        <v>282</v>
      </c>
      <c r="C3238" t="str">
        <f t="shared" si="457"/>
        <v>056</v>
      </c>
      <c r="D3238" t="s">
        <v>336</v>
      </c>
      <c r="E3238" t="str">
        <f>"01"</f>
        <v>01</v>
      </c>
      <c r="F3238" t="str">
        <f>"002"</f>
        <v>002</v>
      </c>
      <c r="G3238" t="str">
        <f>""</f>
        <v/>
      </c>
      <c r="H3238" t="s">
        <v>3</v>
      </c>
      <c r="I3238" t="s">
        <v>25</v>
      </c>
      <c r="J3238" t="s">
        <v>5239</v>
      </c>
      <c r="K3238" t="str">
        <f t="shared" si="458"/>
        <v>14500</v>
      </c>
    </row>
    <row r="3239" spans="1:11" customFormat="1" x14ac:dyDescent="0.25">
      <c r="A3239" t="str">
        <f t="shared" si="456"/>
        <v>14</v>
      </c>
      <c r="B3239" t="s">
        <v>282</v>
      </c>
      <c r="C3239" t="str">
        <f t="shared" si="457"/>
        <v>056</v>
      </c>
      <c r="D3239" t="s">
        <v>336</v>
      </c>
      <c r="E3239" t="str">
        <f>"01"</f>
        <v>01</v>
      </c>
      <c r="F3239" t="str">
        <f>"003"</f>
        <v>003</v>
      </c>
      <c r="G3239" t="str">
        <f>""</f>
        <v/>
      </c>
      <c r="H3239" t="s">
        <v>3</v>
      </c>
      <c r="I3239" t="s">
        <v>25</v>
      </c>
      <c r="J3239" t="s">
        <v>5239</v>
      </c>
      <c r="K3239" t="str">
        <f t="shared" si="458"/>
        <v>14500</v>
      </c>
    </row>
    <row r="3240" spans="1:11" customFormat="1" x14ac:dyDescent="0.25">
      <c r="A3240" t="str">
        <f t="shared" si="456"/>
        <v>14</v>
      </c>
      <c r="B3240" t="s">
        <v>282</v>
      </c>
      <c r="C3240" t="str">
        <f t="shared" si="457"/>
        <v>056</v>
      </c>
      <c r="D3240" t="s">
        <v>336</v>
      </c>
      <c r="E3240" t="str">
        <f>"02"</f>
        <v>02</v>
      </c>
      <c r="F3240" t="str">
        <f>"001"</f>
        <v>001</v>
      </c>
      <c r="G3240" t="str">
        <f>""</f>
        <v/>
      </c>
      <c r="H3240" t="s">
        <v>3</v>
      </c>
      <c r="I3240" t="s">
        <v>2014</v>
      </c>
      <c r="J3240" t="s">
        <v>5240</v>
      </c>
      <c r="K3240" t="str">
        <f t="shared" si="458"/>
        <v>14500</v>
      </c>
    </row>
    <row r="3241" spans="1:11" customFormat="1" x14ac:dyDescent="0.25">
      <c r="A3241" t="str">
        <f t="shared" si="456"/>
        <v>14</v>
      </c>
      <c r="B3241" t="s">
        <v>282</v>
      </c>
      <c r="C3241" t="str">
        <f t="shared" si="457"/>
        <v>056</v>
      </c>
      <c r="D3241" t="s">
        <v>336</v>
      </c>
      <c r="E3241" t="str">
        <f>"02"</f>
        <v>02</v>
      </c>
      <c r="F3241" t="str">
        <f>"002"</f>
        <v>002</v>
      </c>
      <c r="G3241" t="str">
        <f>""</f>
        <v/>
      </c>
      <c r="H3241" t="s">
        <v>1</v>
      </c>
      <c r="I3241" t="s">
        <v>2015</v>
      </c>
      <c r="J3241" t="s">
        <v>5241</v>
      </c>
      <c r="K3241" t="str">
        <f t="shared" si="458"/>
        <v>14500</v>
      </c>
    </row>
    <row r="3242" spans="1:11" customFormat="1" x14ac:dyDescent="0.25">
      <c r="A3242" t="str">
        <f t="shared" si="456"/>
        <v>14</v>
      </c>
      <c r="B3242" t="s">
        <v>282</v>
      </c>
      <c r="C3242" t="str">
        <f t="shared" si="457"/>
        <v>056</v>
      </c>
      <c r="D3242" t="s">
        <v>336</v>
      </c>
      <c r="E3242" t="str">
        <f>"02"</f>
        <v>02</v>
      </c>
      <c r="F3242" t="str">
        <f>"002"</f>
        <v>002</v>
      </c>
      <c r="G3242" t="str">
        <f>""</f>
        <v/>
      </c>
      <c r="H3242" t="s">
        <v>0</v>
      </c>
      <c r="I3242" t="s">
        <v>2015</v>
      </c>
      <c r="J3242" t="s">
        <v>5241</v>
      </c>
      <c r="K3242" t="str">
        <f t="shared" si="458"/>
        <v>14500</v>
      </c>
    </row>
    <row r="3243" spans="1:11" customFormat="1" x14ac:dyDescent="0.25">
      <c r="A3243" t="str">
        <f t="shared" si="456"/>
        <v>14</v>
      </c>
      <c r="B3243" t="s">
        <v>282</v>
      </c>
      <c r="C3243" t="str">
        <f t="shared" si="457"/>
        <v>056</v>
      </c>
      <c r="D3243" t="s">
        <v>336</v>
      </c>
      <c r="E3243" t="str">
        <f>"02"</f>
        <v>02</v>
      </c>
      <c r="F3243" t="str">
        <f>"003"</f>
        <v>003</v>
      </c>
      <c r="G3243" t="str">
        <f>""</f>
        <v/>
      </c>
      <c r="H3243" t="s">
        <v>1</v>
      </c>
      <c r="I3243" t="s">
        <v>23</v>
      </c>
      <c r="J3243" t="s">
        <v>5242</v>
      </c>
      <c r="K3243" t="str">
        <f t="shared" si="458"/>
        <v>14500</v>
      </c>
    </row>
    <row r="3244" spans="1:11" customFormat="1" x14ac:dyDescent="0.25">
      <c r="A3244" t="str">
        <f t="shared" si="456"/>
        <v>14</v>
      </c>
      <c r="B3244" t="s">
        <v>282</v>
      </c>
      <c r="C3244" t="str">
        <f t="shared" si="457"/>
        <v>056</v>
      </c>
      <c r="D3244" t="s">
        <v>336</v>
      </c>
      <c r="E3244" t="str">
        <f>"02"</f>
        <v>02</v>
      </c>
      <c r="F3244" t="str">
        <f>"003"</f>
        <v>003</v>
      </c>
      <c r="G3244" t="str">
        <f>""</f>
        <v/>
      </c>
      <c r="H3244" t="s">
        <v>0</v>
      </c>
      <c r="I3244" t="s">
        <v>23</v>
      </c>
      <c r="J3244" t="s">
        <v>5242</v>
      </c>
      <c r="K3244" t="str">
        <f t="shared" si="458"/>
        <v>14500</v>
      </c>
    </row>
    <row r="3245" spans="1:11" customFormat="1" x14ac:dyDescent="0.25">
      <c r="A3245" t="str">
        <f t="shared" si="456"/>
        <v>14</v>
      </c>
      <c r="B3245" t="s">
        <v>282</v>
      </c>
      <c r="C3245" t="str">
        <f t="shared" si="457"/>
        <v>056</v>
      </c>
      <c r="D3245" t="s">
        <v>336</v>
      </c>
      <c r="E3245" t="str">
        <f t="shared" ref="E3245:E3254" si="459">"03"</f>
        <v>03</v>
      </c>
      <c r="F3245" t="str">
        <f>"001"</f>
        <v>001</v>
      </c>
      <c r="G3245" t="str">
        <f>""</f>
        <v/>
      </c>
      <c r="H3245" t="s">
        <v>1</v>
      </c>
      <c r="I3245" t="s">
        <v>2016</v>
      </c>
      <c r="J3245" t="s">
        <v>5243</v>
      </c>
      <c r="K3245" t="str">
        <f t="shared" si="458"/>
        <v>14500</v>
      </c>
    </row>
    <row r="3246" spans="1:11" customFormat="1" x14ac:dyDescent="0.25">
      <c r="A3246" t="str">
        <f t="shared" si="456"/>
        <v>14</v>
      </c>
      <c r="B3246" t="s">
        <v>282</v>
      </c>
      <c r="C3246" t="str">
        <f t="shared" si="457"/>
        <v>056</v>
      </c>
      <c r="D3246" t="s">
        <v>336</v>
      </c>
      <c r="E3246" t="str">
        <f t="shared" si="459"/>
        <v>03</v>
      </c>
      <c r="F3246" t="str">
        <f>"001"</f>
        <v>001</v>
      </c>
      <c r="G3246" t="str">
        <f>""</f>
        <v/>
      </c>
      <c r="H3246" t="s">
        <v>0</v>
      </c>
      <c r="I3246" t="s">
        <v>2016</v>
      </c>
      <c r="J3246" t="s">
        <v>5243</v>
      </c>
      <c r="K3246" t="str">
        <f t="shared" si="458"/>
        <v>14500</v>
      </c>
    </row>
    <row r="3247" spans="1:11" customFormat="1" x14ac:dyDescent="0.25">
      <c r="A3247" t="str">
        <f t="shared" si="456"/>
        <v>14</v>
      </c>
      <c r="B3247" t="s">
        <v>282</v>
      </c>
      <c r="C3247" t="str">
        <f t="shared" si="457"/>
        <v>056</v>
      </c>
      <c r="D3247" t="s">
        <v>336</v>
      </c>
      <c r="E3247" t="str">
        <f t="shared" si="459"/>
        <v>03</v>
      </c>
      <c r="F3247" t="str">
        <f>"002"</f>
        <v>002</v>
      </c>
      <c r="G3247" t="str">
        <f>""</f>
        <v/>
      </c>
      <c r="H3247" t="s">
        <v>1</v>
      </c>
      <c r="I3247" t="s">
        <v>2017</v>
      </c>
      <c r="J3247" t="s">
        <v>5244</v>
      </c>
      <c r="K3247" t="str">
        <f t="shared" si="458"/>
        <v>14500</v>
      </c>
    </row>
    <row r="3248" spans="1:11" customFormat="1" x14ac:dyDescent="0.25">
      <c r="A3248" t="str">
        <f t="shared" si="456"/>
        <v>14</v>
      </c>
      <c r="B3248" t="s">
        <v>282</v>
      </c>
      <c r="C3248" t="str">
        <f t="shared" si="457"/>
        <v>056</v>
      </c>
      <c r="D3248" t="s">
        <v>336</v>
      </c>
      <c r="E3248" t="str">
        <f t="shared" si="459"/>
        <v>03</v>
      </c>
      <c r="F3248" t="str">
        <f>"002"</f>
        <v>002</v>
      </c>
      <c r="G3248" t="str">
        <f>""</f>
        <v/>
      </c>
      <c r="H3248" t="s">
        <v>0</v>
      </c>
      <c r="I3248" t="s">
        <v>2017</v>
      </c>
      <c r="J3248" t="s">
        <v>5244</v>
      </c>
      <c r="K3248" t="str">
        <f t="shared" si="458"/>
        <v>14500</v>
      </c>
    </row>
    <row r="3249" spans="1:11" customFormat="1" x14ac:dyDescent="0.25">
      <c r="A3249" t="str">
        <f t="shared" si="456"/>
        <v>14</v>
      </c>
      <c r="B3249" t="s">
        <v>282</v>
      </c>
      <c r="C3249" t="str">
        <f t="shared" si="457"/>
        <v>056</v>
      </c>
      <c r="D3249" t="s">
        <v>336</v>
      </c>
      <c r="E3249" t="str">
        <f t="shared" si="459"/>
        <v>03</v>
      </c>
      <c r="F3249" t="str">
        <f>"003"</f>
        <v>003</v>
      </c>
      <c r="G3249" t="str">
        <f>""</f>
        <v/>
      </c>
      <c r="H3249" t="s">
        <v>1</v>
      </c>
      <c r="I3249" t="s">
        <v>2018</v>
      </c>
      <c r="J3249" t="s">
        <v>5245</v>
      </c>
      <c r="K3249" t="str">
        <f t="shared" si="458"/>
        <v>14500</v>
      </c>
    </row>
    <row r="3250" spans="1:11" customFormat="1" x14ac:dyDescent="0.25">
      <c r="A3250" t="str">
        <f t="shared" si="456"/>
        <v>14</v>
      </c>
      <c r="B3250" t="s">
        <v>282</v>
      </c>
      <c r="C3250" t="str">
        <f t="shared" si="457"/>
        <v>056</v>
      </c>
      <c r="D3250" t="s">
        <v>336</v>
      </c>
      <c r="E3250" t="str">
        <f t="shared" si="459"/>
        <v>03</v>
      </c>
      <c r="F3250" t="str">
        <f>"003"</f>
        <v>003</v>
      </c>
      <c r="G3250" t="str">
        <f>""</f>
        <v/>
      </c>
      <c r="H3250" t="s">
        <v>0</v>
      </c>
      <c r="I3250" t="s">
        <v>2018</v>
      </c>
      <c r="J3250" t="s">
        <v>5245</v>
      </c>
      <c r="K3250" t="str">
        <f t="shared" si="458"/>
        <v>14500</v>
      </c>
    </row>
    <row r="3251" spans="1:11" customFormat="1" x14ac:dyDescent="0.25">
      <c r="A3251" t="str">
        <f t="shared" si="456"/>
        <v>14</v>
      </c>
      <c r="B3251" t="s">
        <v>282</v>
      </c>
      <c r="C3251" t="str">
        <f t="shared" si="457"/>
        <v>056</v>
      </c>
      <c r="D3251" t="s">
        <v>336</v>
      </c>
      <c r="E3251" t="str">
        <f t="shared" si="459"/>
        <v>03</v>
      </c>
      <c r="F3251" t="str">
        <f>"004"</f>
        <v>004</v>
      </c>
      <c r="G3251" t="str">
        <f>""</f>
        <v/>
      </c>
      <c r="H3251" t="s">
        <v>1</v>
      </c>
      <c r="I3251" t="s">
        <v>23</v>
      </c>
      <c r="J3251" t="s">
        <v>5242</v>
      </c>
      <c r="K3251" t="str">
        <f t="shared" si="458"/>
        <v>14500</v>
      </c>
    </row>
    <row r="3252" spans="1:11" customFormat="1" x14ac:dyDescent="0.25">
      <c r="A3252" t="str">
        <f t="shared" si="456"/>
        <v>14</v>
      </c>
      <c r="B3252" t="s">
        <v>282</v>
      </c>
      <c r="C3252" t="str">
        <f t="shared" si="457"/>
        <v>056</v>
      </c>
      <c r="D3252" t="s">
        <v>336</v>
      </c>
      <c r="E3252" t="str">
        <f t="shared" si="459"/>
        <v>03</v>
      </c>
      <c r="F3252" t="str">
        <f>"004"</f>
        <v>004</v>
      </c>
      <c r="G3252" t="str">
        <f>""</f>
        <v/>
      </c>
      <c r="H3252" t="s">
        <v>0</v>
      </c>
      <c r="I3252" t="s">
        <v>23</v>
      </c>
      <c r="J3252" t="s">
        <v>5242</v>
      </c>
      <c r="K3252" t="str">
        <f t="shared" si="458"/>
        <v>14500</v>
      </c>
    </row>
    <row r="3253" spans="1:11" customFormat="1" x14ac:dyDescent="0.25">
      <c r="A3253" t="str">
        <f t="shared" si="456"/>
        <v>14</v>
      </c>
      <c r="B3253" t="s">
        <v>282</v>
      </c>
      <c r="C3253" t="str">
        <f t="shared" si="457"/>
        <v>056</v>
      </c>
      <c r="D3253" t="s">
        <v>336</v>
      </c>
      <c r="E3253" t="str">
        <f t="shared" si="459"/>
        <v>03</v>
      </c>
      <c r="F3253" t="str">
        <f>"005"</f>
        <v>005</v>
      </c>
      <c r="G3253" t="str">
        <f>""</f>
        <v/>
      </c>
      <c r="H3253" t="s">
        <v>1</v>
      </c>
      <c r="I3253" t="s">
        <v>2018</v>
      </c>
      <c r="J3253" t="s">
        <v>5245</v>
      </c>
      <c r="K3253" t="str">
        <f t="shared" si="458"/>
        <v>14500</v>
      </c>
    </row>
    <row r="3254" spans="1:11" customFormat="1" x14ac:dyDescent="0.25">
      <c r="A3254" t="str">
        <f t="shared" si="456"/>
        <v>14</v>
      </c>
      <c r="B3254" t="s">
        <v>282</v>
      </c>
      <c r="C3254" t="str">
        <f t="shared" si="457"/>
        <v>056</v>
      </c>
      <c r="D3254" t="s">
        <v>336</v>
      </c>
      <c r="E3254" t="str">
        <f t="shared" si="459"/>
        <v>03</v>
      </c>
      <c r="F3254" t="str">
        <f>"005"</f>
        <v>005</v>
      </c>
      <c r="G3254" t="str">
        <f>""</f>
        <v/>
      </c>
      <c r="H3254" t="s">
        <v>0</v>
      </c>
      <c r="I3254" t="s">
        <v>2018</v>
      </c>
      <c r="J3254" t="s">
        <v>5245</v>
      </c>
      <c r="K3254" t="str">
        <f t="shared" si="458"/>
        <v>14500</v>
      </c>
    </row>
    <row r="3255" spans="1:11" customFormat="1" x14ac:dyDescent="0.25">
      <c r="A3255" t="str">
        <f t="shared" si="456"/>
        <v>14</v>
      </c>
      <c r="B3255" t="s">
        <v>282</v>
      </c>
      <c r="C3255" t="str">
        <f t="shared" si="457"/>
        <v>056</v>
      </c>
      <c r="D3255" t="s">
        <v>336</v>
      </c>
      <c r="E3255" t="str">
        <f t="shared" ref="E3255:E3263" si="460">"04"</f>
        <v>04</v>
      </c>
      <c r="F3255" t="str">
        <f>"001"</f>
        <v>001</v>
      </c>
      <c r="G3255" t="str">
        <f>""</f>
        <v/>
      </c>
      <c r="H3255" t="s">
        <v>3</v>
      </c>
      <c r="I3255" t="s">
        <v>2019</v>
      </c>
      <c r="J3255" t="s">
        <v>5246</v>
      </c>
      <c r="K3255" t="str">
        <f t="shared" si="458"/>
        <v>14500</v>
      </c>
    </row>
    <row r="3256" spans="1:11" customFormat="1" x14ac:dyDescent="0.25">
      <c r="A3256" t="str">
        <f t="shared" si="456"/>
        <v>14</v>
      </c>
      <c r="B3256" t="s">
        <v>282</v>
      </c>
      <c r="C3256" t="str">
        <f t="shared" si="457"/>
        <v>056</v>
      </c>
      <c r="D3256" t="s">
        <v>336</v>
      </c>
      <c r="E3256" t="str">
        <f t="shared" si="460"/>
        <v>04</v>
      </c>
      <c r="F3256" t="str">
        <f>"002"</f>
        <v>002</v>
      </c>
      <c r="G3256" t="str">
        <f>""</f>
        <v/>
      </c>
      <c r="H3256" t="s">
        <v>3</v>
      </c>
      <c r="I3256" t="s">
        <v>2020</v>
      </c>
      <c r="J3256" t="s">
        <v>5247</v>
      </c>
      <c r="K3256" t="str">
        <f t="shared" si="458"/>
        <v>14500</v>
      </c>
    </row>
    <row r="3257" spans="1:11" customFormat="1" x14ac:dyDescent="0.25">
      <c r="A3257" t="str">
        <f t="shared" si="456"/>
        <v>14</v>
      </c>
      <c r="B3257" t="s">
        <v>282</v>
      </c>
      <c r="C3257" t="str">
        <f t="shared" si="457"/>
        <v>056</v>
      </c>
      <c r="D3257" t="s">
        <v>336</v>
      </c>
      <c r="E3257" t="str">
        <f t="shared" si="460"/>
        <v>04</v>
      </c>
      <c r="F3257" t="str">
        <f>"003"</f>
        <v>003</v>
      </c>
      <c r="G3257" t="str">
        <f>""</f>
        <v/>
      </c>
      <c r="H3257" t="s">
        <v>1</v>
      </c>
      <c r="I3257" t="s">
        <v>2020</v>
      </c>
      <c r="J3257" t="s">
        <v>5247</v>
      </c>
      <c r="K3257" t="str">
        <f t="shared" si="458"/>
        <v>14500</v>
      </c>
    </row>
    <row r="3258" spans="1:11" customFormat="1" x14ac:dyDescent="0.25">
      <c r="A3258" t="str">
        <f t="shared" si="456"/>
        <v>14</v>
      </c>
      <c r="B3258" t="s">
        <v>282</v>
      </c>
      <c r="C3258" t="str">
        <f t="shared" si="457"/>
        <v>056</v>
      </c>
      <c r="D3258" t="s">
        <v>336</v>
      </c>
      <c r="E3258" t="str">
        <f t="shared" si="460"/>
        <v>04</v>
      </c>
      <c r="F3258" t="str">
        <f>"003"</f>
        <v>003</v>
      </c>
      <c r="G3258" t="str">
        <f>""</f>
        <v/>
      </c>
      <c r="H3258" t="s">
        <v>0</v>
      </c>
      <c r="I3258" t="s">
        <v>2020</v>
      </c>
      <c r="J3258" t="s">
        <v>5247</v>
      </c>
      <c r="K3258" t="str">
        <f t="shared" si="458"/>
        <v>14500</v>
      </c>
    </row>
    <row r="3259" spans="1:11" customFormat="1" x14ac:dyDescent="0.25">
      <c r="A3259" t="str">
        <f t="shared" si="456"/>
        <v>14</v>
      </c>
      <c r="B3259" t="s">
        <v>282</v>
      </c>
      <c r="C3259" t="str">
        <f t="shared" si="457"/>
        <v>056</v>
      </c>
      <c r="D3259" t="s">
        <v>336</v>
      </c>
      <c r="E3259" t="str">
        <f t="shared" si="460"/>
        <v>04</v>
      </c>
      <c r="F3259" t="str">
        <f>"004"</f>
        <v>004</v>
      </c>
      <c r="G3259" t="str">
        <f>""</f>
        <v/>
      </c>
      <c r="H3259" t="s">
        <v>3</v>
      </c>
      <c r="I3259" t="s">
        <v>2020</v>
      </c>
      <c r="J3259" t="s">
        <v>5247</v>
      </c>
      <c r="K3259" t="str">
        <f t="shared" si="458"/>
        <v>14500</v>
      </c>
    </row>
    <row r="3260" spans="1:11" customFormat="1" x14ac:dyDescent="0.25">
      <c r="A3260" t="str">
        <f t="shared" si="456"/>
        <v>14</v>
      </c>
      <c r="B3260" t="s">
        <v>282</v>
      </c>
      <c r="C3260" t="str">
        <f t="shared" si="457"/>
        <v>056</v>
      </c>
      <c r="D3260" t="s">
        <v>336</v>
      </c>
      <c r="E3260" t="str">
        <f t="shared" si="460"/>
        <v>04</v>
      </c>
      <c r="F3260" t="str">
        <f>"005"</f>
        <v>005</v>
      </c>
      <c r="G3260" t="str">
        <f>""</f>
        <v/>
      </c>
      <c r="H3260" t="s">
        <v>1</v>
      </c>
      <c r="I3260" t="s">
        <v>2021</v>
      </c>
      <c r="J3260" t="s">
        <v>5248</v>
      </c>
      <c r="K3260" t="str">
        <f t="shared" si="458"/>
        <v>14500</v>
      </c>
    </row>
    <row r="3261" spans="1:11" customFormat="1" x14ac:dyDescent="0.25">
      <c r="A3261" t="str">
        <f t="shared" si="456"/>
        <v>14</v>
      </c>
      <c r="B3261" t="s">
        <v>282</v>
      </c>
      <c r="C3261" t="str">
        <f t="shared" si="457"/>
        <v>056</v>
      </c>
      <c r="D3261" t="s">
        <v>336</v>
      </c>
      <c r="E3261" t="str">
        <f t="shared" si="460"/>
        <v>04</v>
      </c>
      <c r="F3261" t="str">
        <f>"005"</f>
        <v>005</v>
      </c>
      <c r="G3261" t="str">
        <f>""</f>
        <v/>
      </c>
      <c r="H3261" t="s">
        <v>0</v>
      </c>
      <c r="I3261" t="s">
        <v>2021</v>
      </c>
      <c r="J3261" t="s">
        <v>5248</v>
      </c>
      <c r="K3261" t="str">
        <f t="shared" si="458"/>
        <v>14500</v>
      </c>
    </row>
    <row r="3262" spans="1:11" customFormat="1" x14ac:dyDescent="0.25">
      <c r="A3262" t="str">
        <f t="shared" si="456"/>
        <v>14</v>
      </c>
      <c r="B3262" t="s">
        <v>282</v>
      </c>
      <c r="C3262" t="str">
        <f t="shared" si="457"/>
        <v>056</v>
      </c>
      <c r="D3262" t="s">
        <v>336</v>
      </c>
      <c r="E3262" t="str">
        <f t="shared" si="460"/>
        <v>04</v>
      </c>
      <c r="F3262" t="str">
        <f>"006"</f>
        <v>006</v>
      </c>
      <c r="G3262" t="str">
        <f>""</f>
        <v/>
      </c>
      <c r="H3262" t="s">
        <v>1</v>
      </c>
      <c r="I3262" t="s">
        <v>2021</v>
      </c>
      <c r="J3262" t="s">
        <v>5248</v>
      </c>
      <c r="K3262" t="str">
        <f t="shared" si="458"/>
        <v>14500</v>
      </c>
    </row>
    <row r="3263" spans="1:11" customFormat="1" x14ac:dyDescent="0.25">
      <c r="A3263" t="str">
        <f t="shared" si="456"/>
        <v>14</v>
      </c>
      <c r="B3263" t="s">
        <v>282</v>
      </c>
      <c r="C3263" t="str">
        <f t="shared" si="457"/>
        <v>056</v>
      </c>
      <c r="D3263" t="s">
        <v>336</v>
      </c>
      <c r="E3263" t="str">
        <f t="shared" si="460"/>
        <v>04</v>
      </c>
      <c r="F3263" t="str">
        <f>"006"</f>
        <v>006</v>
      </c>
      <c r="G3263" t="str">
        <f>""</f>
        <v/>
      </c>
      <c r="H3263" t="s">
        <v>0</v>
      </c>
      <c r="I3263" t="s">
        <v>2021</v>
      </c>
      <c r="J3263" t="s">
        <v>5248</v>
      </c>
      <c r="K3263" t="str">
        <f t="shared" si="458"/>
        <v>14500</v>
      </c>
    </row>
    <row r="3264" spans="1:11" customFormat="1" x14ac:dyDescent="0.25">
      <c r="A3264" t="str">
        <f t="shared" si="456"/>
        <v>14</v>
      </c>
      <c r="B3264" t="s">
        <v>282</v>
      </c>
      <c r="C3264" t="str">
        <f t="shared" si="457"/>
        <v>056</v>
      </c>
      <c r="D3264" t="s">
        <v>336</v>
      </c>
      <c r="E3264" t="str">
        <f t="shared" ref="E3264:E3271" si="461">"05"</f>
        <v>05</v>
      </c>
      <c r="F3264" t="str">
        <f>"001"</f>
        <v>001</v>
      </c>
      <c r="G3264" t="str">
        <f>""</f>
        <v/>
      </c>
      <c r="H3264" t="s">
        <v>1</v>
      </c>
      <c r="I3264" t="s">
        <v>2022</v>
      </c>
      <c r="J3264" t="s">
        <v>5249</v>
      </c>
      <c r="K3264" t="str">
        <f t="shared" si="458"/>
        <v>14500</v>
      </c>
    </row>
    <row r="3265" spans="1:11" customFormat="1" x14ac:dyDescent="0.25">
      <c r="A3265" t="str">
        <f t="shared" si="456"/>
        <v>14</v>
      </c>
      <c r="B3265" t="s">
        <v>282</v>
      </c>
      <c r="C3265" t="str">
        <f t="shared" si="457"/>
        <v>056</v>
      </c>
      <c r="D3265" t="s">
        <v>336</v>
      </c>
      <c r="E3265" t="str">
        <f t="shared" si="461"/>
        <v>05</v>
      </c>
      <c r="F3265" t="str">
        <f>"001"</f>
        <v>001</v>
      </c>
      <c r="G3265" t="str">
        <f>""</f>
        <v/>
      </c>
      <c r="H3265" t="s">
        <v>0</v>
      </c>
      <c r="I3265" t="s">
        <v>2022</v>
      </c>
      <c r="J3265" t="s">
        <v>5249</v>
      </c>
      <c r="K3265" t="str">
        <f t="shared" si="458"/>
        <v>14500</v>
      </c>
    </row>
    <row r="3266" spans="1:11" customFormat="1" x14ac:dyDescent="0.25">
      <c r="A3266" t="str">
        <f t="shared" si="456"/>
        <v>14</v>
      </c>
      <c r="B3266" t="s">
        <v>282</v>
      </c>
      <c r="C3266" t="str">
        <f t="shared" si="457"/>
        <v>056</v>
      </c>
      <c r="D3266" t="s">
        <v>336</v>
      </c>
      <c r="E3266" t="str">
        <f t="shared" si="461"/>
        <v>05</v>
      </c>
      <c r="F3266" t="str">
        <f>"002"</f>
        <v>002</v>
      </c>
      <c r="G3266" t="str">
        <f>""</f>
        <v/>
      </c>
      <c r="H3266" t="s">
        <v>3</v>
      </c>
      <c r="I3266" t="s">
        <v>2023</v>
      </c>
      <c r="J3266" t="s">
        <v>5250</v>
      </c>
      <c r="K3266" t="str">
        <f t="shared" si="458"/>
        <v>14500</v>
      </c>
    </row>
    <row r="3267" spans="1:11" customFormat="1" x14ac:dyDescent="0.25">
      <c r="A3267" t="str">
        <f t="shared" si="456"/>
        <v>14</v>
      </c>
      <c r="B3267" t="s">
        <v>282</v>
      </c>
      <c r="C3267" t="str">
        <f t="shared" si="457"/>
        <v>056</v>
      </c>
      <c r="D3267" t="s">
        <v>336</v>
      </c>
      <c r="E3267" t="str">
        <f t="shared" si="461"/>
        <v>05</v>
      </c>
      <c r="F3267" t="str">
        <f>"003"</f>
        <v>003</v>
      </c>
      <c r="G3267" t="str">
        <f>""</f>
        <v/>
      </c>
      <c r="H3267" t="s">
        <v>1</v>
      </c>
      <c r="I3267" t="s">
        <v>2023</v>
      </c>
      <c r="J3267" t="s">
        <v>5250</v>
      </c>
      <c r="K3267" t="str">
        <f t="shared" si="458"/>
        <v>14500</v>
      </c>
    </row>
    <row r="3268" spans="1:11" customFormat="1" x14ac:dyDescent="0.25">
      <c r="A3268" t="str">
        <f t="shared" si="456"/>
        <v>14</v>
      </c>
      <c r="B3268" t="s">
        <v>282</v>
      </c>
      <c r="C3268" t="str">
        <f t="shared" si="457"/>
        <v>056</v>
      </c>
      <c r="D3268" t="s">
        <v>336</v>
      </c>
      <c r="E3268" t="str">
        <f t="shared" si="461"/>
        <v>05</v>
      </c>
      <c r="F3268" t="str">
        <f>"003"</f>
        <v>003</v>
      </c>
      <c r="G3268" t="str">
        <f>""</f>
        <v/>
      </c>
      <c r="H3268" t="s">
        <v>0</v>
      </c>
      <c r="I3268" t="s">
        <v>2023</v>
      </c>
      <c r="J3268" t="s">
        <v>5250</v>
      </c>
      <c r="K3268" t="str">
        <f t="shared" si="458"/>
        <v>14500</v>
      </c>
    </row>
    <row r="3269" spans="1:11" customFormat="1" x14ac:dyDescent="0.25">
      <c r="A3269" t="str">
        <f t="shared" si="456"/>
        <v>14</v>
      </c>
      <c r="B3269" t="s">
        <v>282</v>
      </c>
      <c r="C3269" t="str">
        <f t="shared" si="457"/>
        <v>056</v>
      </c>
      <c r="D3269" t="s">
        <v>336</v>
      </c>
      <c r="E3269" t="str">
        <f t="shared" si="461"/>
        <v>05</v>
      </c>
      <c r="F3269" t="str">
        <f>"004"</f>
        <v>004</v>
      </c>
      <c r="G3269" t="str">
        <f>""</f>
        <v/>
      </c>
      <c r="H3269" t="s">
        <v>3</v>
      </c>
      <c r="I3269" t="s">
        <v>2024</v>
      </c>
      <c r="J3269" t="s">
        <v>5251</v>
      </c>
      <c r="K3269" t="str">
        <f>"14512"</f>
        <v>14512</v>
      </c>
    </row>
    <row r="3270" spans="1:11" customFormat="1" x14ac:dyDescent="0.25">
      <c r="A3270" t="str">
        <f t="shared" si="456"/>
        <v>14</v>
      </c>
      <c r="B3270" t="s">
        <v>282</v>
      </c>
      <c r="C3270" t="str">
        <f t="shared" si="457"/>
        <v>056</v>
      </c>
      <c r="D3270" t="s">
        <v>336</v>
      </c>
      <c r="E3270" t="str">
        <f t="shared" si="461"/>
        <v>05</v>
      </c>
      <c r="F3270" t="str">
        <f>"005"</f>
        <v>005</v>
      </c>
      <c r="G3270" t="str">
        <f>""</f>
        <v/>
      </c>
      <c r="H3270" t="s">
        <v>1</v>
      </c>
      <c r="I3270" t="s">
        <v>2022</v>
      </c>
      <c r="J3270" t="s">
        <v>5249</v>
      </c>
      <c r="K3270" t="str">
        <f>"14500"</f>
        <v>14500</v>
      </c>
    </row>
    <row r="3271" spans="1:11" customFormat="1" x14ac:dyDescent="0.25">
      <c r="A3271" t="str">
        <f t="shared" si="456"/>
        <v>14</v>
      </c>
      <c r="B3271" t="s">
        <v>282</v>
      </c>
      <c r="C3271" t="str">
        <f t="shared" si="457"/>
        <v>056</v>
      </c>
      <c r="D3271" t="s">
        <v>336</v>
      </c>
      <c r="E3271" t="str">
        <f t="shared" si="461"/>
        <v>05</v>
      </c>
      <c r="F3271" t="str">
        <f>"005"</f>
        <v>005</v>
      </c>
      <c r="G3271" t="str">
        <f>""</f>
        <v/>
      </c>
      <c r="H3271" t="s">
        <v>0</v>
      </c>
      <c r="I3271" t="s">
        <v>2022</v>
      </c>
      <c r="J3271" t="s">
        <v>5249</v>
      </c>
      <c r="K3271" t="str">
        <f>"14500"</f>
        <v>14500</v>
      </c>
    </row>
    <row r="3272" spans="1:11" customFormat="1" x14ac:dyDescent="0.25">
      <c r="A3272" t="str">
        <f t="shared" si="456"/>
        <v>14</v>
      </c>
      <c r="B3272" t="s">
        <v>282</v>
      </c>
      <c r="C3272" t="str">
        <f t="shared" ref="C3272:C3279" si="462">"057"</f>
        <v>057</v>
      </c>
      <c r="D3272" t="s">
        <v>337</v>
      </c>
      <c r="E3272" t="str">
        <f t="shared" ref="E3272:E3283" si="463">"01"</f>
        <v>01</v>
      </c>
      <c r="F3272" t="str">
        <f>"001"</f>
        <v>001</v>
      </c>
      <c r="G3272" t="str">
        <f>""</f>
        <v/>
      </c>
      <c r="H3272" t="s">
        <v>3</v>
      </c>
      <c r="I3272" t="s">
        <v>26</v>
      </c>
      <c r="J3272" t="s">
        <v>5252</v>
      </c>
      <c r="K3272" t="str">
        <f t="shared" ref="K3272:K3279" si="464">"14540"</f>
        <v>14540</v>
      </c>
    </row>
    <row r="3273" spans="1:11" customFormat="1" x14ac:dyDescent="0.25">
      <c r="A3273" t="str">
        <f t="shared" si="456"/>
        <v>14</v>
      </c>
      <c r="B3273" t="s">
        <v>282</v>
      </c>
      <c r="C3273" t="str">
        <f t="shared" si="462"/>
        <v>057</v>
      </c>
      <c r="D3273" t="s">
        <v>337</v>
      </c>
      <c r="E3273" t="str">
        <f t="shared" si="463"/>
        <v>01</v>
      </c>
      <c r="F3273" t="str">
        <f>"002"</f>
        <v>002</v>
      </c>
      <c r="G3273" t="str">
        <f>""</f>
        <v/>
      </c>
      <c r="H3273" t="s">
        <v>3</v>
      </c>
      <c r="I3273" t="s">
        <v>26</v>
      </c>
      <c r="J3273" t="s">
        <v>5252</v>
      </c>
      <c r="K3273" t="str">
        <f t="shared" si="464"/>
        <v>14540</v>
      </c>
    </row>
    <row r="3274" spans="1:11" customFormat="1" x14ac:dyDescent="0.25">
      <c r="A3274" t="str">
        <f t="shared" si="456"/>
        <v>14</v>
      </c>
      <c r="B3274" t="s">
        <v>282</v>
      </c>
      <c r="C3274" t="str">
        <f t="shared" si="462"/>
        <v>057</v>
      </c>
      <c r="D3274" t="s">
        <v>337</v>
      </c>
      <c r="E3274" t="str">
        <f t="shared" si="463"/>
        <v>01</v>
      </c>
      <c r="F3274" t="str">
        <f>"003"</f>
        <v>003</v>
      </c>
      <c r="G3274" t="str">
        <f>""</f>
        <v/>
      </c>
      <c r="H3274" t="s">
        <v>3</v>
      </c>
      <c r="I3274" t="s">
        <v>2025</v>
      </c>
      <c r="J3274" t="s">
        <v>5253</v>
      </c>
      <c r="K3274" t="str">
        <f t="shared" si="464"/>
        <v>14540</v>
      </c>
    </row>
    <row r="3275" spans="1:11" customFormat="1" x14ac:dyDescent="0.25">
      <c r="A3275" t="str">
        <f t="shared" si="456"/>
        <v>14</v>
      </c>
      <c r="B3275" t="s">
        <v>282</v>
      </c>
      <c r="C3275" t="str">
        <f t="shared" si="462"/>
        <v>057</v>
      </c>
      <c r="D3275" t="s">
        <v>337</v>
      </c>
      <c r="E3275" t="str">
        <f t="shared" si="463"/>
        <v>01</v>
      </c>
      <c r="F3275" t="str">
        <f>"004"</f>
        <v>004</v>
      </c>
      <c r="G3275" t="str">
        <f>""</f>
        <v/>
      </c>
      <c r="H3275" t="s">
        <v>1</v>
      </c>
      <c r="I3275" t="s">
        <v>2026</v>
      </c>
      <c r="J3275" t="s">
        <v>5254</v>
      </c>
      <c r="K3275" t="str">
        <f t="shared" si="464"/>
        <v>14540</v>
      </c>
    </row>
    <row r="3276" spans="1:11" customFormat="1" x14ac:dyDescent="0.25">
      <c r="A3276" t="str">
        <f t="shared" si="456"/>
        <v>14</v>
      </c>
      <c r="B3276" t="s">
        <v>282</v>
      </c>
      <c r="C3276" t="str">
        <f t="shared" si="462"/>
        <v>057</v>
      </c>
      <c r="D3276" t="s">
        <v>337</v>
      </c>
      <c r="E3276" t="str">
        <f t="shared" si="463"/>
        <v>01</v>
      </c>
      <c r="F3276" t="str">
        <f>"004"</f>
        <v>004</v>
      </c>
      <c r="G3276" t="str">
        <f>""</f>
        <v/>
      </c>
      <c r="H3276" t="s">
        <v>0</v>
      </c>
      <c r="I3276" t="s">
        <v>2026</v>
      </c>
      <c r="J3276" t="s">
        <v>5254</v>
      </c>
      <c r="K3276" t="str">
        <f t="shared" si="464"/>
        <v>14540</v>
      </c>
    </row>
    <row r="3277" spans="1:11" customFormat="1" x14ac:dyDescent="0.25">
      <c r="A3277" t="str">
        <f t="shared" si="456"/>
        <v>14</v>
      </c>
      <c r="B3277" t="s">
        <v>282</v>
      </c>
      <c r="C3277" t="str">
        <f t="shared" si="462"/>
        <v>057</v>
      </c>
      <c r="D3277" t="s">
        <v>337</v>
      </c>
      <c r="E3277" t="str">
        <f t="shared" si="463"/>
        <v>01</v>
      </c>
      <c r="F3277" t="str">
        <f>"005"</f>
        <v>005</v>
      </c>
      <c r="G3277" t="str">
        <f>""</f>
        <v/>
      </c>
      <c r="H3277" t="s">
        <v>3</v>
      </c>
      <c r="I3277" t="s">
        <v>2027</v>
      </c>
      <c r="J3277" t="s">
        <v>5255</v>
      </c>
      <c r="K3277" t="str">
        <f t="shared" si="464"/>
        <v>14540</v>
      </c>
    </row>
    <row r="3278" spans="1:11" customFormat="1" x14ac:dyDescent="0.25">
      <c r="A3278" t="str">
        <f t="shared" si="456"/>
        <v>14</v>
      </c>
      <c r="B3278" t="s">
        <v>282</v>
      </c>
      <c r="C3278" t="str">
        <f t="shared" si="462"/>
        <v>057</v>
      </c>
      <c r="D3278" t="s">
        <v>337</v>
      </c>
      <c r="E3278" t="str">
        <f t="shared" si="463"/>
        <v>01</v>
      </c>
      <c r="F3278" t="str">
        <f>"006"</f>
        <v>006</v>
      </c>
      <c r="G3278" t="str">
        <f>""</f>
        <v/>
      </c>
      <c r="H3278" t="s">
        <v>1</v>
      </c>
      <c r="I3278" t="s">
        <v>2028</v>
      </c>
      <c r="J3278" t="s">
        <v>5256</v>
      </c>
      <c r="K3278" t="str">
        <f t="shared" si="464"/>
        <v>14540</v>
      </c>
    </row>
    <row r="3279" spans="1:11" customFormat="1" x14ac:dyDescent="0.25">
      <c r="A3279" t="str">
        <f t="shared" si="456"/>
        <v>14</v>
      </c>
      <c r="B3279" t="s">
        <v>282</v>
      </c>
      <c r="C3279" t="str">
        <f t="shared" si="462"/>
        <v>057</v>
      </c>
      <c r="D3279" t="s">
        <v>337</v>
      </c>
      <c r="E3279" t="str">
        <f t="shared" si="463"/>
        <v>01</v>
      </c>
      <c r="F3279" t="str">
        <f>"006"</f>
        <v>006</v>
      </c>
      <c r="G3279" t="str">
        <f>""</f>
        <v/>
      </c>
      <c r="H3279" t="s">
        <v>0</v>
      </c>
      <c r="I3279" t="s">
        <v>2028</v>
      </c>
      <c r="J3279" t="s">
        <v>5256</v>
      </c>
      <c r="K3279" t="str">
        <f t="shared" si="464"/>
        <v>14540</v>
      </c>
    </row>
    <row r="3280" spans="1:11" customFormat="1" x14ac:dyDescent="0.25">
      <c r="A3280" t="str">
        <f t="shared" si="456"/>
        <v>14</v>
      </c>
      <c r="B3280" t="s">
        <v>282</v>
      </c>
      <c r="C3280" t="str">
        <f t="shared" ref="C3280:C3291" si="465">"058"</f>
        <v>058</v>
      </c>
      <c r="D3280" t="s">
        <v>338</v>
      </c>
      <c r="E3280" t="str">
        <f t="shared" si="463"/>
        <v>01</v>
      </c>
      <c r="F3280" t="str">
        <f>"001"</f>
        <v>001</v>
      </c>
      <c r="G3280" t="str">
        <f>""</f>
        <v/>
      </c>
      <c r="H3280" t="s">
        <v>1</v>
      </c>
      <c r="I3280" t="s">
        <v>2029</v>
      </c>
      <c r="J3280" t="s">
        <v>5257</v>
      </c>
      <c r="K3280" t="str">
        <f t="shared" ref="K3280:K3289" si="466">"14960"</f>
        <v>14960</v>
      </c>
    </row>
    <row r="3281" spans="1:11" customFormat="1" x14ac:dyDescent="0.25">
      <c r="A3281" t="str">
        <f t="shared" si="456"/>
        <v>14</v>
      </c>
      <c r="B3281" t="s">
        <v>282</v>
      </c>
      <c r="C3281" t="str">
        <f t="shared" si="465"/>
        <v>058</v>
      </c>
      <c r="D3281" t="s">
        <v>338</v>
      </c>
      <c r="E3281" t="str">
        <f t="shared" si="463"/>
        <v>01</v>
      </c>
      <c r="F3281" t="str">
        <f>"001"</f>
        <v>001</v>
      </c>
      <c r="G3281" t="str">
        <f>""</f>
        <v/>
      </c>
      <c r="H3281" t="s">
        <v>0</v>
      </c>
      <c r="I3281" t="s">
        <v>2029</v>
      </c>
      <c r="J3281" t="s">
        <v>5257</v>
      </c>
      <c r="K3281" t="str">
        <f t="shared" si="466"/>
        <v>14960</v>
      </c>
    </row>
    <row r="3282" spans="1:11" customFormat="1" x14ac:dyDescent="0.25">
      <c r="A3282" t="str">
        <f t="shared" si="456"/>
        <v>14</v>
      </c>
      <c r="B3282" t="s">
        <v>282</v>
      </c>
      <c r="C3282" t="str">
        <f t="shared" si="465"/>
        <v>058</v>
      </c>
      <c r="D3282" t="s">
        <v>338</v>
      </c>
      <c r="E3282" t="str">
        <f t="shared" si="463"/>
        <v>01</v>
      </c>
      <c r="F3282" t="str">
        <f>"002"</f>
        <v>002</v>
      </c>
      <c r="G3282" t="str">
        <f>""</f>
        <v/>
      </c>
      <c r="H3282" t="s">
        <v>1</v>
      </c>
      <c r="I3282" t="s">
        <v>2030</v>
      </c>
      <c r="J3282" t="s">
        <v>5258</v>
      </c>
      <c r="K3282" t="str">
        <f t="shared" si="466"/>
        <v>14960</v>
      </c>
    </row>
    <row r="3283" spans="1:11" customFormat="1" x14ac:dyDescent="0.25">
      <c r="A3283" t="str">
        <f t="shared" si="456"/>
        <v>14</v>
      </c>
      <c r="B3283" t="s">
        <v>282</v>
      </c>
      <c r="C3283" t="str">
        <f t="shared" si="465"/>
        <v>058</v>
      </c>
      <c r="D3283" t="s">
        <v>338</v>
      </c>
      <c r="E3283" t="str">
        <f t="shared" si="463"/>
        <v>01</v>
      </c>
      <c r="F3283" t="str">
        <f>"002"</f>
        <v>002</v>
      </c>
      <c r="G3283" t="str">
        <f>""</f>
        <v/>
      </c>
      <c r="H3283" t="s">
        <v>0</v>
      </c>
      <c r="I3283" t="s">
        <v>2030</v>
      </c>
      <c r="J3283" t="s">
        <v>5258</v>
      </c>
      <c r="K3283" t="str">
        <f t="shared" si="466"/>
        <v>14960</v>
      </c>
    </row>
    <row r="3284" spans="1:11" customFormat="1" x14ac:dyDescent="0.25">
      <c r="A3284" t="str">
        <f t="shared" si="456"/>
        <v>14</v>
      </c>
      <c r="B3284" t="s">
        <v>282</v>
      </c>
      <c r="C3284" t="str">
        <f t="shared" si="465"/>
        <v>058</v>
      </c>
      <c r="D3284" t="s">
        <v>338</v>
      </c>
      <c r="E3284" t="str">
        <f>"02"</f>
        <v>02</v>
      </c>
      <c r="F3284" t="str">
        <f>"001"</f>
        <v>001</v>
      </c>
      <c r="G3284" t="str">
        <f>""</f>
        <v/>
      </c>
      <c r="H3284" t="s">
        <v>3</v>
      </c>
      <c r="I3284" t="s">
        <v>50</v>
      </c>
      <c r="J3284" t="s">
        <v>5259</v>
      </c>
      <c r="K3284" t="str">
        <f t="shared" si="466"/>
        <v>14960</v>
      </c>
    </row>
    <row r="3285" spans="1:11" customFormat="1" x14ac:dyDescent="0.25">
      <c r="A3285" t="str">
        <f t="shared" si="456"/>
        <v>14</v>
      </c>
      <c r="B3285" t="s">
        <v>282</v>
      </c>
      <c r="C3285" t="str">
        <f t="shared" si="465"/>
        <v>058</v>
      </c>
      <c r="D3285" t="s">
        <v>338</v>
      </c>
      <c r="E3285" t="str">
        <f>"03"</f>
        <v>03</v>
      </c>
      <c r="F3285" t="str">
        <f>"001"</f>
        <v>001</v>
      </c>
      <c r="G3285" t="str">
        <f>""</f>
        <v/>
      </c>
      <c r="H3285" t="s">
        <v>3</v>
      </c>
      <c r="I3285" t="s">
        <v>2031</v>
      </c>
      <c r="J3285" t="s">
        <v>5260</v>
      </c>
      <c r="K3285" t="str">
        <f t="shared" si="466"/>
        <v>14960</v>
      </c>
    </row>
    <row r="3286" spans="1:11" customFormat="1" x14ac:dyDescent="0.25">
      <c r="A3286" t="str">
        <f t="shared" si="456"/>
        <v>14</v>
      </c>
      <c r="B3286" t="s">
        <v>282</v>
      </c>
      <c r="C3286" t="str">
        <f t="shared" si="465"/>
        <v>058</v>
      </c>
      <c r="D3286" t="s">
        <v>338</v>
      </c>
      <c r="E3286" t="str">
        <f>"03"</f>
        <v>03</v>
      </c>
      <c r="F3286" t="str">
        <f>"002"</f>
        <v>002</v>
      </c>
      <c r="G3286" t="str">
        <f>""</f>
        <v/>
      </c>
      <c r="H3286" t="s">
        <v>1</v>
      </c>
      <c r="I3286" t="s">
        <v>2031</v>
      </c>
      <c r="J3286" t="s">
        <v>5260</v>
      </c>
      <c r="K3286" t="str">
        <f t="shared" si="466"/>
        <v>14960</v>
      </c>
    </row>
    <row r="3287" spans="1:11" customFormat="1" x14ac:dyDescent="0.25">
      <c r="A3287" t="str">
        <f t="shared" si="456"/>
        <v>14</v>
      </c>
      <c r="B3287" t="s">
        <v>282</v>
      </c>
      <c r="C3287" t="str">
        <f t="shared" si="465"/>
        <v>058</v>
      </c>
      <c r="D3287" t="s">
        <v>338</v>
      </c>
      <c r="E3287" t="str">
        <f>"03"</f>
        <v>03</v>
      </c>
      <c r="F3287" t="str">
        <f>"002"</f>
        <v>002</v>
      </c>
      <c r="G3287" t="str">
        <f>""</f>
        <v/>
      </c>
      <c r="H3287" t="s">
        <v>0</v>
      </c>
      <c r="I3287" t="s">
        <v>2031</v>
      </c>
      <c r="J3287" t="s">
        <v>5260</v>
      </c>
      <c r="K3287" t="str">
        <f t="shared" si="466"/>
        <v>14960</v>
      </c>
    </row>
    <row r="3288" spans="1:11" customFormat="1" x14ac:dyDescent="0.25">
      <c r="A3288" t="str">
        <f t="shared" si="456"/>
        <v>14</v>
      </c>
      <c r="B3288" t="s">
        <v>282</v>
      </c>
      <c r="C3288" t="str">
        <f t="shared" si="465"/>
        <v>058</v>
      </c>
      <c r="D3288" t="s">
        <v>338</v>
      </c>
      <c r="E3288" t="str">
        <f>"04"</f>
        <v>04</v>
      </c>
      <c r="F3288" t="str">
        <f t="shared" ref="F3288:F3296" si="467">"001"</f>
        <v>001</v>
      </c>
      <c r="G3288" t="str">
        <f>""</f>
        <v/>
      </c>
      <c r="H3288" t="s">
        <v>1</v>
      </c>
      <c r="I3288" t="s">
        <v>2032</v>
      </c>
      <c r="J3288" t="s">
        <v>5261</v>
      </c>
      <c r="K3288" t="str">
        <f t="shared" si="466"/>
        <v>14960</v>
      </c>
    </row>
    <row r="3289" spans="1:11" customFormat="1" x14ac:dyDescent="0.25">
      <c r="A3289" t="str">
        <f t="shared" si="456"/>
        <v>14</v>
      </c>
      <c r="B3289" t="s">
        <v>282</v>
      </c>
      <c r="C3289" t="str">
        <f t="shared" si="465"/>
        <v>058</v>
      </c>
      <c r="D3289" t="s">
        <v>338</v>
      </c>
      <c r="E3289" t="str">
        <f>"04"</f>
        <v>04</v>
      </c>
      <c r="F3289" t="str">
        <f t="shared" si="467"/>
        <v>001</v>
      </c>
      <c r="G3289" t="str">
        <f>""</f>
        <v/>
      </c>
      <c r="H3289" t="s">
        <v>0</v>
      </c>
      <c r="I3289" t="s">
        <v>2032</v>
      </c>
      <c r="J3289" t="s">
        <v>5261</v>
      </c>
      <c r="K3289" t="str">
        <f t="shared" si="466"/>
        <v>14960</v>
      </c>
    </row>
    <row r="3290" spans="1:11" customFormat="1" x14ac:dyDescent="0.25">
      <c r="A3290" t="str">
        <f t="shared" si="456"/>
        <v>14</v>
      </c>
      <c r="B3290" t="s">
        <v>282</v>
      </c>
      <c r="C3290" t="str">
        <f t="shared" si="465"/>
        <v>058</v>
      </c>
      <c r="D3290" t="s">
        <v>338</v>
      </c>
      <c r="E3290" t="str">
        <f>"05"</f>
        <v>05</v>
      </c>
      <c r="F3290" t="str">
        <f t="shared" si="467"/>
        <v>001</v>
      </c>
      <c r="G3290" t="str">
        <f>"01"</f>
        <v>01</v>
      </c>
      <c r="H3290" t="s">
        <v>1</v>
      </c>
      <c r="I3290" t="s">
        <v>2033</v>
      </c>
      <c r="J3290" t="s">
        <v>5262</v>
      </c>
      <c r="K3290" t="str">
        <f>"14950"</f>
        <v>14950</v>
      </c>
    </row>
    <row r="3291" spans="1:11" customFormat="1" x14ac:dyDescent="0.25">
      <c r="A3291" t="str">
        <f t="shared" si="456"/>
        <v>14</v>
      </c>
      <c r="B3291" t="s">
        <v>282</v>
      </c>
      <c r="C3291" t="str">
        <f t="shared" si="465"/>
        <v>058</v>
      </c>
      <c r="D3291" t="s">
        <v>338</v>
      </c>
      <c r="E3291" t="str">
        <f>"05"</f>
        <v>05</v>
      </c>
      <c r="F3291" t="str">
        <f t="shared" si="467"/>
        <v>001</v>
      </c>
      <c r="G3291" t="str">
        <f>"02"</f>
        <v>02</v>
      </c>
      <c r="H3291" t="s">
        <v>0</v>
      </c>
      <c r="I3291" t="s">
        <v>2034</v>
      </c>
      <c r="J3291" t="s">
        <v>5263</v>
      </c>
      <c r="K3291" t="str">
        <f>"14950"</f>
        <v>14950</v>
      </c>
    </row>
    <row r="3292" spans="1:11" customFormat="1" x14ac:dyDescent="0.25">
      <c r="A3292" t="str">
        <f t="shared" si="456"/>
        <v>14</v>
      </c>
      <c r="B3292" t="s">
        <v>282</v>
      </c>
      <c r="C3292" t="str">
        <f>"059"</f>
        <v>059</v>
      </c>
      <c r="D3292" t="s">
        <v>339</v>
      </c>
      <c r="E3292" t="str">
        <f>"01"</f>
        <v>01</v>
      </c>
      <c r="F3292" t="str">
        <f t="shared" si="467"/>
        <v>001</v>
      </c>
      <c r="G3292" t="str">
        <f>""</f>
        <v/>
      </c>
      <c r="H3292" t="s">
        <v>3</v>
      </c>
      <c r="I3292" t="s">
        <v>2035</v>
      </c>
      <c r="J3292" t="s">
        <v>5264</v>
      </c>
      <c r="K3292" t="str">
        <f>"14150"</f>
        <v>14150</v>
      </c>
    </row>
    <row r="3293" spans="1:11" customFormat="1" x14ac:dyDescent="0.25">
      <c r="A3293" t="str">
        <f t="shared" si="456"/>
        <v>14</v>
      </c>
      <c r="B3293" t="s">
        <v>282</v>
      </c>
      <c r="C3293" t="str">
        <f t="shared" ref="C3293:C3298" si="468">"060"</f>
        <v>060</v>
      </c>
      <c r="D3293" t="s">
        <v>340</v>
      </c>
      <c r="E3293" t="str">
        <f>"01"</f>
        <v>01</v>
      </c>
      <c r="F3293" t="str">
        <f t="shared" si="467"/>
        <v>001</v>
      </c>
      <c r="G3293" t="str">
        <f>"01"</f>
        <v>01</v>
      </c>
      <c r="H3293" t="s">
        <v>1</v>
      </c>
      <c r="I3293" t="s">
        <v>25</v>
      </c>
      <c r="J3293" t="s">
        <v>5265</v>
      </c>
      <c r="K3293" t="str">
        <f>"14546"</f>
        <v>14546</v>
      </c>
    </row>
    <row r="3294" spans="1:11" customFormat="1" x14ac:dyDescent="0.25">
      <c r="A3294" t="str">
        <f t="shared" si="456"/>
        <v>14</v>
      </c>
      <c r="B3294" t="s">
        <v>282</v>
      </c>
      <c r="C3294" t="str">
        <f t="shared" si="468"/>
        <v>060</v>
      </c>
      <c r="D3294" t="s">
        <v>340</v>
      </c>
      <c r="E3294" t="str">
        <f>"01"</f>
        <v>01</v>
      </c>
      <c r="F3294" t="str">
        <f t="shared" si="467"/>
        <v>001</v>
      </c>
      <c r="G3294" t="str">
        <f>"02"</f>
        <v>02</v>
      </c>
      <c r="H3294" t="s">
        <v>0</v>
      </c>
      <c r="I3294" t="s">
        <v>2036</v>
      </c>
      <c r="J3294" t="s">
        <v>5266</v>
      </c>
      <c r="K3294" t="str">
        <f>"14549"</f>
        <v>14549</v>
      </c>
    </row>
    <row r="3295" spans="1:11" customFormat="1" x14ac:dyDescent="0.25">
      <c r="A3295" t="str">
        <f t="shared" ref="A3295:A3352" si="469">"14"</f>
        <v>14</v>
      </c>
      <c r="B3295" t="s">
        <v>282</v>
      </c>
      <c r="C3295" t="str">
        <f t="shared" si="468"/>
        <v>060</v>
      </c>
      <c r="D3295" t="s">
        <v>340</v>
      </c>
      <c r="E3295" t="str">
        <f>"02"</f>
        <v>02</v>
      </c>
      <c r="F3295" t="str">
        <f t="shared" si="467"/>
        <v>001</v>
      </c>
      <c r="G3295" t="str">
        <f>""</f>
        <v/>
      </c>
      <c r="H3295" t="s">
        <v>1</v>
      </c>
      <c r="I3295" t="s">
        <v>2037</v>
      </c>
      <c r="J3295" t="s">
        <v>5267</v>
      </c>
      <c r="K3295" t="str">
        <f>"14546"</f>
        <v>14546</v>
      </c>
    </row>
    <row r="3296" spans="1:11" customFormat="1" x14ac:dyDescent="0.25">
      <c r="A3296" t="str">
        <f t="shared" si="469"/>
        <v>14</v>
      </c>
      <c r="B3296" t="s">
        <v>282</v>
      </c>
      <c r="C3296" t="str">
        <f t="shared" si="468"/>
        <v>060</v>
      </c>
      <c r="D3296" t="s">
        <v>340</v>
      </c>
      <c r="E3296" t="str">
        <f>"02"</f>
        <v>02</v>
      </c>
      <c r="F3296" t="str">
        <f t="shared" si="467"/>
        <v>001</v>
      </c>
      <c r="G3296" t="str">
        <f>""</f>
        <v/>
      </c>
      <c r="H3296" t="s">
        <v>0</v>
      </c>
      <c r="I3296" t="s">
        <v>2037</v>
      </c>
      <c r="J3296" t="s">
        <v>5267</v>
      </c>
      <c r="K3296" t="str">
        <f>"14546"</f>
        <v>14546</v>
      </c>
    </row>
    <row r="3297" spans="1:11" customFormat="1" x14ac:dyDescent="0.25">
      <c r="A3297" t="str">
        <f t="shared" si="469"/>
        <v>14</v>
      </c>
      <c r="B3297" t="s">
        <v>282</v>
      </c>
      <c r="C3297" t="str">
        <f t="shared" si="468"/>
        <v>060</v>
      </c>
      <c r="D3297" t="s">
        <v>340</v>
      </c>
      <c r="E3297" t="str">
        <f>"02"</f>
        <v>02</v>
      </c>
      <c r="F3297" t="str">
        <f>"002"</f>
        <v>002</v>
      </c>
      <c r="G3297" t="str">
        <f>""</f>
        <v/>
      </c>
      <c r="H3297" t="s">
        <v>1</v>
      </c>
      <c r="I3297" t="s">
        <v>2037</v>
      </c>
      <c r="J3297" t="s">
        <v>5267</v>
      </c>
      <c r="K3297" t="str">
        <f>"14546"</f>
        <v>14546</v>
      </c>
    </row>
    <row r="3298" spans="1:11" customFormat="1" x14ac:dyDescent="0.25">
      <c r="A3298" t="str">
        <f t="shared" si="469"/>
        <v>14</v>
      </c>
      <c r="B3298" t="s">
        <v>282</v>
      </c>
      <c r="C3298" t="str">
        <f t="shared" si="468"/>
        <v>060</v>
      </c>
      <c r="D3298" t="s">
        <v>340</v>
      </c>
      <c r="E3298" t="str">
        <f>"02"</f>
        <v>02</v>
      </c>
      <c r="F3298" t="str">
        <f>"002"</f>
        <v>002</v>
      </c>
      <c r="G3298" t="str">
        <f>""</f>
        <v/>
      </c>
      <c r="H3298" t="s">
        <v>0</v>
      </c>
      <c r="I3298" t="s">
        <v>2037</v>
      </c>
      <c r="J3298" t="s">
        <v>5267</v>
      </c>
      <c r="K3298" t="str">
        <f>"14546"</f>
        <v>14546</v>
      </c>
    </row>
    <row r="3299" spans="1:11" customFormat="1" x14ac:dyDescent="0.25">
      <c r="A3299" t="str">
        <f t="shared" si="469"/>
        <v>14</v>
      </c>
      <c r="B3299" t="s">
        <v>282</v>
      </c>
      <c r="C3299" t="str">
        <f>"061"</f>
        <v>061</v>
      </c>
      <c r="D3299" t="s">
        <v>341</v>
      </c>
      <c r="E3299" t="str">
        <f t="shared" ref="E3299:E3312" si="470">"01"</f>
        <v>01</v>
      </c>
      <c r="F3299" t="str">
        <f t="shared" ref="F3299:F3309" si="471">"001"</f>
        <v>001</v>
      </c>
      <c r="G3299" t="str">
        <f>""</f>
        <v/>
      </c>
      <c r="H3299" t="s">
        <v>3</v>
      </c>
      <c r="I3299" t="s">
        <v>2038</v>
      </c>
      <c r="J3299" t="s">
        <v>4124</v>
      </c>
      <c r="K3299" t="str">
        <f>"14491"</f>
        <v>14491</v>
      </c>
    </row>
    <row r="3300" spans="1:11" customFormat="1" x14ac:dyDescent="0.25">
      <c r="A3300" t="str">
        <f t="shared" si="469"/>
        <v>14</v>
      </c>
      <c r="B3300" t="s">
        <v>282</v>
      </c>
      <c r="C3300" t="str">
        <f>"062"</f>
        <v>062</v>
      </c>
      <c r="D3300" t="s">
        <v>342</v>
      </c>
      <c r="E3300" t="str">
        <f t="shared" si="470"/>
        <v>01</v>
      </c>
      <c r="F3300" t="str">
        <f t="shared" si="471"/>
        <v>001</v>
      </c>
      <c r="G3300" t="str">
        <f>""</f>
        <v/>
      </c>
      <c r="H3300" t="s">
        <v>1</v>
      </c>
      <c r="I3300" t="s">
        <v>23</v>
      </c>
      <c r="J3300" t="s">
        <v>5268</v>
      </c>
      <c r="K3300" t="str">
        <f>"14410"</f>
        <v>14410</v>
      </c>
    </row>
    <row r="3301" spans="1:11" customFormat="1" x14ac:dyDescent="0.25">
      <c r="A3301" t="str">
        <f t="shared" si="469"/>
        <v>14</v>
      </c>
      <c r="B3301" t="s">
        <v>282</v>
      </c>
      <c r="C3301" t="str">
        <f>"062"</f>
        <v>062</v>
      </c>
      <c r="D3301" t="s">
        <v>342</v>
      </c>
      <c r="E3301" t="str">
        <f t="shared" si="470"/>
        <v>01</v>
      </c>
      <c r="F3301" t="str">
        <f t="shared" si="471"/>
        <v>001</v>
      </c>
      <c r="G3301" t="str">
        <f>""</f>
        <v/>
      </c>
      <c r="H3301" t="s">
        <v>0</v>
      </c>
      <c r="I3301" t="s">
        <v>23</v>
      </c>
      <c r="J3301" t="s">
        <v>5268</v>
      </c>
      <c r="K3301" t="str">
        <f>"14410"</f>
        <v>14410</v>
      </c>
    </row>
    <row r="3302" spans="1:11" customFormat="1" x14ac:dyDescent="0.25">
      <c r="A3302" t="str">
        <f t="shared" si="469"/>
        <v>14</v>
      </c>
      <c r="B3302" t="s">
        <v>282</v>
      </c>
      <c r="C3302" t="str">
        <f>"063"</f>
        <v>063</v>
      </c>
      <c r="D3302" t="s">
        <v>343</v>
      </c>
      <c r="E3302" t="str">
        <f t="shared" si="470"/>
        <v>01</v>
      </c>
      <c r="F3302" t="str">
        <f t="shared" si="471"/>
        <v>001</v>
      </c>
      <c r="G3302" t="str">
        <f>""</f>
        <v/>
      </c>
      <c r="H3302" t="s">
        <v>1</v>
      </c>
      <c r="I3302" t="s">
        <v>2039</v>
      </c>
      <c r="J3302" t="s">
        <v>5269</v>
      </c>
      <c r="K3302" t="str">
        <f>"14670"</f>
        <v>14670</v>
      </c>
    </row>
    <row r="3303" spans="1:11" customFormat="1" x14ac:dyDescent="0.25">
      <c r="A3303" t="str">
        <f t="shared" si="469"/>
        <v>14</v>
      </c>
      <c r="B3303" t="s">
        <v>282</v>
      </c>
      <c r="C3303" t="str">
        <f>"063"</f>
        <v>063</v>
      </c>
      <c r="D3303" t="s">
        <v>343</v>
      </c>
      <c r="E3303" t="str">
        <f t="shared" si="470"/>
        <v>01</v>
      </c>
      <c r="F3303" t="str">
        <f t="shared" si="471"/>
        <v>001</v>
      </c>
      <c r="G3303" t="str">
        <f>""</f>
        <v/>
      </c>
      <c r="H3303" t="s">
        <v>0</v>
      </c>
      <c r="I3303" t="s">
        <v>2039</v>
      </c>
      <c r="J3303" t="s">
        <v>5269</v>
      </c>
      <c r="K3303" t="str">
        <f>"14670"</f>
        <v>14670</v>
      </c>
    </row>
    <row r="3304" spans="1:11" customFormat="1" x14ac:dyDescent="0.25">
      <c r="A3304" t="str">
        <f t="shared" si="469"/>
        <v>14</v>
      </c>
      <c r="B3304" t="s">
        <v>282</v>
      </c>
      <c r="C3304" t="str">
        <f>"064"</f>
        <v>064</v>
      </c>
      <c r="D3304" t="s">
        <v>344</v>
      </c>
      <c r="E3304" t="str">
        <f t="shared" si="470"/>
        <v>01</v>
      </c>
      <c r="F3304" t="str">
        <f t="shared" si="471"/>
        <v>001</v>
      </c>
      <c r="G3304" t="str">
        <f>""</f>
        <v/>
      </c>
      <c r="H3304" t="s">
        <v>3</v>
      </c>
      <c r="I3304" t="s">
        <v>2040</v>
      </c>
      <c r="J3304" t="s">
        <v>5120</v>
      </c>
      <c r="K3304" t="str">
        <f>"14206"</f>
        <v>14206</v>
      </c>
    </row>
    <row r="3305" spans="1:11" customFormat="1" x14ac:dyDescent="0.25">
      <c r="A3305" t="str">
        <f t="shared" si="469"/>
        <v>14</v>
      </c>
      <c r="B3305" t="s">
        <v>282</v>
      </c>
      <c r="C3305" t="str">
        <f>"065"</f>
        <v>065</v>
      </c>
      <c r="D3305" t="s">
        <v>345</v>
      </c>
      <c r="E3305" t="str">
        <f t="shared" si="470"/>
        <v>01</v>
      </c>
      <c r="F3305" t="str">
        <f t="shared" si="471"/>
        <v>001</v>
      </c>
      <c r="G3305" t="str">
        <f>""</f>
        <v/>
      </c>
      <c r="H3305" t="s">
        <v>1</v>
      </c>
      <c r="I3305" t="s">
        <v>2041</v>
      </c>
      <c r="J3305" t="s">
        <v>4983</v>
      </c>
      <c r="K3305" t="str">
        <f>"14140"</f>
        <v>14140</v>
      </c>
    </row>
    <row r="3306" spans="1:11" customFormat="1" x14ac:dyDescent="0.25">
      <c r="A3306" t="str">
        <f t="shared" si="469"/>
        <v>14</v>
      </c>
      <c r="B3306" t="s">
        <v>282</v>
      </c>
      <c r="C3306" t="str">
        <f>"065"</f>
        <v>065</v>
      </c>
      <c r="D3306" t="s">
        <v>345</v>
      </c>
      <c r="E3306" t="str">
        <f t="shared" si="470"/>
        <v>01</v>
      </c>
      <c r="F3306" t="str">
        <f t="shared" si="471"/>
        <v>001</v>
      </c>
      <c r="G3306" t="str">
        <f>""</f>
        <v/>
      </c>
      <c r="H3306" t="s">
        <v>0</v>
      </c>
      <c r="I3306" t="s">
        <v>2041</v>
      </c>
      <c r="J3306" t="s">
        <v>4983</v>
      </c>
      <c r="K3306" t="str">
        <f>"14140"</f>
        <v>14140</v>
      </c>
    </row>
    <row r="3307" spans="1:11" customFormat="1" x14ac:dyDescent="0.25">
      <c r="A3307" t="str">
        <f t="shared" si="469"/>
        <v>14</v>
      </c>
      <c r="B3307" t="s">
        <v>282</v>
      </c>
      <c r="C3307" t="str">
        <f>"065"</f>
        <v>065</v>
      </c>
      <c r="D3307" t="s">
        <v>345</v>
      </c>
      <c r="E3307" t="str">
        <f t="shared" si="470"/>
        <v>01</v>
      </c>
      <c r="F3307" t="str">
        <f t="shared" si="471"/>
        <v>001</v>
      </c>
      <c r="G3307" t="str">
        <f>""</f>
        <v/>
      </c>
      <c r="H3307" t="s">
        <v>2</v>
      </c>
      <c r="I3307" t="s">
        <v>2041</v>
      </c>
      <c r="J3307" t="s">
        <v>4983</v>
      </c>
      <c r="K3307" t="str">
        <f>"14140"</f>
        <v>14140</v>
      </c>
    </row>
    <row r="3308" spans="1:11" customFormat="1" x14ac:dyDescent="0.25">
      <c r="A3308" t="str">
        <f t="shared" si="469"/>
        <v>14</v>
      </c>
      <c r="B3308" t="s">
        <v>282</v>
      </c>
      <c r="C3308" t="str">
        <f t="shared" ref="C3308:C3316" si="472">"066"</f>
        <v>066</v>
      </c>
      <c r="D3308" t="s">
        <v>346</v>
      </c>
      <c r="E3308" t="str">
        <f t="shared" si="470"/>
        <v>01</v>
      </c>
      <c r="F3308" t="str">
        <f t="shared" si="471"/>
        <v>001</v>
      </c>
      <c r="G3308" t="str">
        <f>""</f>
        <v/>
      </c>
      <c r="H3308" t="s">
        <v>1</v>
      </c>
      <c r="I3308" t="s">
        <v>2042</v>
      </c>
      <c r="J3308" t="s">
        <v>5270</v>
      </c>
      <c r="K3308" t="str">
        <f t="shared" ref="K3308:K3316" si="473">"14640"</f>
        <v>14640</v>
      </c>
    </row>
    <row r="3309" spans="1:11" customFormat="1" x14ac:dyDescent="0.25">
      <c r="A3309" t="str">
        <f t="shared" si="469"/>
        <v>14</v>
      </c>
      <c r="B3309" t="s">
        <v>282</v>
      </c>
      <c r="C3309" t="str">
        <f t="shared" si="472"/>
        <v>066</v>
      </c>
      <c r="D3309" t="s">
        <v>346</v>
      </c>
      <c r="E3309" t="str">
        <f t="shared" si="470"/>
        <v>01</v>
      </c>
      <c r="F3309" t="str">
        <f t="shared" si="471"/>
        <v>001</v>
      </c>
      <c r="G3309" t="str">
        <f>""</f>
        <v/>
      </c>
      <c r="H3309" t="s">
        <v>0</v>
      </c>
      <c r="I3309" t="s">
        <v>2042</v>
      </c>
      <c r="J3309" t="s">
        <v>5270</v>
      </c>
      <c r="K3309" t="str">
        <f t="shared" si="473"/>
        <v>14640</v>
      </c>
    </row>
    <row r="3310" spans="1:11" customFormat="1" x14ac:dyDescent="0.25">
      <c r="A3310" t="str">
        <f t="shared" si="469"/>
        <v>14</v>
      </c>
      <c r="B3310" t="s">
        <v>282</v>
      </c>
      <c r="C3310" t="str">
        <f t="shared" si="472"/>
        <v>066</v>
      </c>
      <c r="D3310" t="s">
        <v>346</v>
      </c>
      <c r="E3310" t="str">
        <f t="shared" si="470"/>
        <v>01</v>
      </c>
      <c r="F3310" t="str">
        <f>"002"</f>
        <v>002</v>
      </c>
      <c r="G3310" t="str">
        <f>""</f>
        <v/>
      </c>
      <c r="H3310" t="s">
        <v>1</v>
      </c>
      <c r="I3310" t="s">
        <v>2042</v>
      </c>
      <c r="J3310" t="s">
        <v>5270</v>
      </c>
      <c r="K3310" t="str">
        <f t="shared" si="473"/>
        <v>14640</v>
      </c>
    </row>
    <row r="3311" spans="1:11" customFormat="1" x14ac:dyDescent="0.25">
      <c r="A3311" t="str">
        <f t="shared" si="469"/>
        <v>14</v>
      </c>
      <c r="B3311" t="s">
        <v>282</v>
      </c>
      <c r="C3311" t="str">
        <f t="shared" si="472"/>
        <v>066</v>
      </c>
      <c r="D3311" t="s">
        <v>346</v>
      </c>
      <c r="E3311" t="str">
        <f t="shared" si="470"/>
        <v>01</v>
      </c>
      <c r="F3311" t="str">
        <f>"002"</f>
        <v>002</v>
      </c>
      <c r="G3311" t="str">
        <f>""</f>
        <v/>
      </c>
      <c r="H3311" t="s">
        <v>0</v>
      </c>
      <c r="I3311" t="s">
        <v>2042</v>
      </c>
      <c r="J3311" t="s">
        <v>5270</v>
      </c>
      <c r="K3311" t="str">
        <f t="shared" si="473"/>
        <v>14640</v>
      </c>
    </row>
    <row r="3312" spans="1:11" customFormat="1" x14ac:dyDescent="0.25">
      <c r="A3312" t="str">
        <f t="shared" si="469"/>
        <v>14</v>
      </c>
      <c r="B3312" t="s">
        <v>282</v>
      </c>
      <c r="C3312" t="str">
        <f t="shared" si="472"/>
        <v>066</v>
      </c>
      <c r="D3312" t="s">
        <v>346</v>
      </c>
      <c r="E3312" t="str">
        <f t="shared" si="470"/>
        <v>01</v>
      </c>
      <c r="F3312" t="str">
        <f>"003"</f>
        <v>003</v>
      </c>
      <c r="G3312" t="str">
        <f>""</f>
        <v/>
      </c>
      <c r="H3312" t="s">
        <v>3</v>
      </c>
      <c r="I3312" t="s">
        <v>2042</v>
      </c>
      <c r="J3312" t="s">
        <v>5270</v>
      </c>
      <c r="K3312" t="str">
        <f t="shared" si="473"/>
        <v>14640</v>
      </c>
    </row>
    <row r="3313" spans="1:11" customFormat="1" x14ac:dyDescent="0.25">
      <c r="A3313" t="str">
        <f t="shared" si="469"/>
        <v>14</v>
      </c>
      <c r="B3313" t="s">
        <v>282</v>
      </c>
      <c r="C3313" t="str">
        <f t="shared" si="472"/>
        <v>066</v>
      </c>
      <c r="D3313" t="s">
        <v>346</v>
      </c>
      <c r="E3313" t="str">
        <f>"02"</f>
        <v>02</v>
      </c>
      <c r="F3313" t="str">
        <f>"001"</f>
        <v>001</v>
      </c>
      <c r="G3313" t="str">
        <f>""</f>
        <v/>
      </c>
      <c r="H3313" t="s">
        <v>3</v>
      </c>
      <c r="I3313" t="s">
        <v>2042</v>
      </c>
      <c r="J3313" t="s">
        <v>5270</v>
      </c>
      <c r="K3313" t="str">
        <f t="shared" si="473"/>
        <v>14640</v>
      </c>
    </row>
    <row r="3314" spans="1:11" customFormat="1" x14ac:dyDescent="0.25">
      <c r="A3314" t="str">
        <f t="shared" si="469"/>
        <v>14</v>
      </c>
      <c r="B3314" t="s">
        <v>282</v>
      </c>
      <c r="C3314" t="str">
        <f t="shared" si="472"/>
        <v>066</v>
      </c>
      <c r="D3314" t="s">
        <v>346</v>
      </c>
      <c r="E3314" t="str">
        <f>"02"</f>
        <v>02</v>
      </c>
      <c r="F3314" t="str">
        <f>"002"</f>
        <v>002</v>
      </c>
      <c r="G3314" t="str">
        <f>""</f>
        <v/>
      </c>
      <c r="H3314" t="s">
        <v>1</v>
      </c>
      <c r="I3314" t="s">
        <v>2042</v>
      </c>
      <c r="J3314" t="s">
        <v>5270</v>
      </c>
      <c r="K3314" t="str">
        <f t="shared" si="473"/>
        <v>14640</v>
      </c>
    </row>
    <row r="3315" spans="1:11" customFormat="1" x14ac:dyDescent="0.25">
      <c r="A3315" t="str">
        <f t="shared" si="469"/>
        <v>14</v>
      </c>
      <c r="B3315" t="s">
        <v>282</v>
      </c>
      <c r="C3315" t="str">
        <f t="shared" si="472"/>
        <v>066</v>
      </c>
      <c r="D3315" t="s">
        <v>346</v>
      </c>
      <c r="E3315" t="str">
        <f>"02"</f>
        <v>02</v>
      </c>
      <c r="F3315" t="str">
        <f>"002"</f>
        <v>002</v>
      </c>
      <c r="G3315" t="str">
        <f>""</f>
        <v/>
      </c>
      <c r="H3315" t="s">
        <v>0</v>
      </c>
      <c r="I3315" t="s">
        <v>2042</v>
      </c>
      <c r="J3315" t="s">
        <v>5270</v>
      </c>
      <c r="K3315" t="str">
        <f t="shared" si="473"/>
        <v>14640</v>
      </c>
    </row>
    <row r="3316" spans="1:11" customFormat="1" x14ac:dyDescent="0.25">
      <c r="A3316" t="str">
        <f t="shared" si="469"/>
        <v>14</v>
      </c>
      <c r="B3316" t="s">
        <v>282</v>
      </c>
      <c r="C3316" t="str">
        <f t="shared" si="472"/>
        <v>066</v>
      </c>
      <c r="D3316" t="s">
        <v>346</v>
      </c>
      <c r="E3316" t="str">
        <f>"02"</f>
        <v>02</v>
      </c>
      <c r="F3316" t="str">
        <f>"003"</f>
        <v>003</v>
      </c>
      <c r="G3316" t="str">
        <f>""</f>
        <v/>
      </c>
      <c r="H3316" t="s">
        <v>3</v>
      </c>
      <c r="I3316" t="s">
        <v>2042</v>
      </c>
      <c r="J3316" t="s">
        <v>5270</v>
      </c>
      <c r="K3316" t="str">
        <f t="shared" si="473"/>
        <v>14640</v>
      </c>
    </row>
    <row r="3317" spans="1:11" customFormat="1" x14ac:dyDescent="0.25">
      <c r="A3317" t="str">
        <f t="shared" si="469"/>
        <v>14</v>
      </c>
      <c r="B3317" t="s">
        <v>282</v>
      </c>
      <c r="C3317" t="str">
        <f t="shared" ref="C3317:C3322" si="474">"067"</f>
        <v>067</v>
      </c>
      <c r="D3317" t="s">
        <v>347</v>
      </c>
      <c r="E3317" t="str">
        <f>"01"</f>
        <v>01</v>
      </c>
      <c r="F3317" t="str">
        <f>"001"</f>
        <v>001</v>
      </c>
      <c r="G3317" t="str">
        <f>""</f>
        <v/>
      </c>
      <c r="H3317" t="s">
        <v>1</v>
      </c>
      <c r="I3317" t="s">
        <v>2043</v>
      </c>
      <c r="J3317" t="s">
        <v>5271</v>
      </c>
      <c r="K3317" t="str">
        <f t="shared" ref="K3317:K3322" si="475">"14420"</f>
        <v>14420</v>
      </c>
    </row>
    <row r="3318" spans="1:11" customFormat="1" x14ac:dyDescent="0.25">
      <c r="A3318" t="str">
        <f t="shared" si="469"/>
        <v>14</v>
      </c>
      <c r="B3318" t="s">
        <v>282</v>
      </c>
      <c r="C3318" t="str">
        <f t="shared" si="474"/>
        <v>067</v>
      </c>
      <c r="D3318" t="s">
        <v>347</v>
      </c>
      <c r="E3318" t="str">
        <f>"01"</f>
        <v>01</v>
      </c>
      <c r="F3318" t="str">
        <f>"001"</f>
        <v>001</v>
      </c>
      <c r="G3318" t="str">
        <f>""</f>
        <v/>
      </c>
      <c r="H3318" t="s">
        <v>0</v>
      </c>
      <c r="I3318" t="s">
        <v>2043</v>
      </c>
      <c r="J3318" t="s">
        <v>5271</v>
      </c>
      <c r="K3318" t="str">
        <f t="shared" si="475"/>
        <v>14420</v>
      </c>
    </row>
    <row r="3319" spans="1:11" customFormat="1" x14ac:dyDescent="0.25">
      <c r="A3319" t="str">
        <f t="shared" si="469"/>
        <v>14</v>
      </c>
      <c r="B3319" t="s">
        <v>282</v>
      </c>
      <c r="C3319" t="str">
        <f t="shared" si="474"/>
        <v>067</v>
      </c>
      <c r="D3319" t="s">
        <v>347</v>
      </c>
      <c r="E3319" t="str">
        <f>"01"</f>
        <v>01</v>
      </c>
      <c r="F3319" t="str">
        <f>"002"</f>
        <v>002</v>
      </c>
      <c r="G3319" t="str">
        <f>""</f>
        <v/>
      </c>
      <c r="H3319" t="s">
        <v>1</v>
      </c>
      <c r="I3319" t="s">
        <v>31</v>
      </c>
      <c r="J3319" t="s">
        <v>5272</v>
      </c>
      <c r="K3319" t="str">
        <f t="shared" si="475"/>
        <v>14420</v>
      </c>
    </row>
    <row r="3320" spans="1:11" customFormat="1" x14ac:dyDescent="0.25">
      <c r="A3320" t="str">
        <f t="shared" si="469"/>
        <v>14</v>
      </c>
      <c r="B3320" t="s">
        <v>282</v>
      </c>
      <c r="C3320" t="str">
        <f t="shared" si="474"/>
        <v>067</v>
      </c>
      <c r="D3320" t="s">
        <v>347</v>
      </c>
      <c r="E3320" t="str">
        <f>"01"</f>
        <v>01</v>
      </c>
      <c r="F3320" t="str">
        <f>"002"</f>
        <v>002</v>
      </c>
      <c r="G3320" t="str">
        <f>""</f>
        <v/>
      </c>
      <c r="H3320" t="s">
        <v>0</v>
      </c>
      <c r="I3320" t="s">
        <v>31</v>
      </c>
      <c r="J3320" t="s">
        <v>5272</v>
      </c>
      <c r="K3320" t="str">
        <f t="shared" si="475"/>
        <v>14420</v>
      </c>
    </row>
    <row r="3321" spans="1:11" customFormat="1" x14ac:dyDescent="0.25">
      <c r="A3321" t="str">
        <f t="shared" si="469"/>
        <v>14</v>
      </c>
      <c r="B3321" t="s">
        <v>282</v>
      </c>
      <c r="C3321" t="str">
        <f t="shared" si="474"/>
        <v>067</v>
      </c>
      <c r="D3321" t="s">
        <v>347</v>
      </c>
      <c r="E3321" t="str">
        <f>"02"</f>
        <v>02</v>
      </c>
      <c r="F3321" t="str">
        <f>"001"</f>
        <v>001</v>
      </c>
      <c r="G3321" t="str">
        <f>""</f>
        <v/>
      </c>
      <c r="H3321" t="s">
        <v>1</v>
      </c>
      <c r="I3321" t="s">
        <v>2044</v>
      </c>
      <c r="J3321" t="s">
        <v>5273</v>
      </c>
      <c r="K3321" t="str">
        <f t="shared" si="475"/>
        <v>14420</v>
      </c>
    </row>
    <row r="3322" spans="1:11" customFormat="1" x14ac:dyDescent="0.25">
      <c r="A3322" t="str">
        <f t="shared" si="469"/>
        <v>14</v>
      </c>
      <c r="B3322" t="s">
        <v>282</v>
      </c>
      <c r="C3322" t="str">
        <f t="shared" si="474"/>
        <v>067</v>
      </c>
      <c r="D3322" t="s">
        <v>347</v>
      </c>
      <c r="E3322" t="str">
        <f>"02"</f>
        <v>02</v>
      </c>
      <c r="F3322" t="str">
        <f>"001"</f>
        <v>001</v>
      </c>
      <c r="G3322" t="str">
        <f>""</f>
        <v/>
      </c>
      <c r="H3322" t="s">
        <v>0</v>
      </c>
      <c r="I3322" t="s">
        <v>2044</v>
      </c>
      <c r="J3322" t="s">
        <v>5273</v>
      </c>
      <c r="K3322" t="str">
        <f t="shared" si="475"/>
        <v>14420</v>
      </c>
    </row>
    <row r="3323" spans="1:11" customFormat="1" x14ac:dyDescent="0.25">
      <c r="A3323" t="str">
        <f t="shared" si="469"/>
        <v>14</v>
      </c>
      <c r="B3323" t="s">
        <v>282</v>
      </c>
      <c r="C3323" t="str">
        <f>"068"</f>
        <v>068</v>
      </c>
      <c r="D3323" t="s">
        <v>348</v>
      </c>
      <c r="E3323" t="str">
        <f>"01"</f>
        <v>01</v>
      </c>
      <c r="F3323" t="str">
        <f>"001"</f>
        <v>001</v>
      </c>
      <c r="G3323" t="str">
        <f>""</f>
        <v/>
      </c>
      <c r="H3323" t="s">
        <v>3</v>
      </c>
      <c r="I3323" t="s">
        <v>50</v>
      </c>
      <c r="J3323" t="s">
        <v>5274</v>
      </c>
      <c r="K3323" t="str">
        <f>"14210"</f>
        <v>14210</v>
      </c>
    </row>
    <row r="3324" spans="1:11" customFormat="1" x14ac:dyDescent="0.25">
      <c r="A3324" t="str">
        <f t="shared" si="469"/>
        <v>14</v>
      </c>
      <c r="B3324" t="s">
        <v>282</v>
      </c>
      <c r="C3324" t="str">
        <f t="shared" ref="C3324:C3335" si="476">"069"</f>
        <v>069</v>
      </c>
      <c r="D3324" t="s">
        <v>349</v>
      </c>
      <c r="E3324" t="str">
        <f>"01"</f>
        <v>01</v>
      </c>
      <c r="F3324" t="str">
        <f>"001"</f>
        <v>001</v>
      </c>
      <c r="G3324" t="str">
        <f>""</f>
        <v/>
      </c>
      <c r="H3324" t="s">
        <v>3</v>
      </c>
      <c r="I3324" t="s">
        <v>2045</v>
      </c>
      <c r="J3324" t="s">
        <v>5152</v>
      </c>
      <c r="K3324" t="str">
        <f t="shared" ref="K3324:K3335" si="477">"14440"</f>
        <v>14440</v>
      </c>
    </row>
    <row r="3325" spans="1:11" customFormat="1" x14ac:dyDescent="0.25">
      <c r="A3325" t="str">
        <f t="shared" si="469"/>
        <v>14</v>
      </c>
      <c r="B3325" t="s">
        <v>282</v>
      </c>
      <c r="C3325" t="str">
        <f t="shared" si="476"/>
        <v>069</v>
      </c>
      <c r="D3325" t="s">
        <v>349</v>
      </c>
      <c r="E3325" t="str">
        <f>"01"</f>
        <v>01</v>
      </c>
      <c r="F3325" t="str">
        <f>"002"</f>
        <v>002</v>
      </c>
      <c r="G3325" t="str">
        <f>""</f>
        <v/>
      </c>
      <c r="H3325" t="s">
        <v>3</v>
      </c>
      <c r="I3325" t="s">
        <v>1377</v>
      </c>
      <c r="J3325" t="s">
        <v>5275</v>
      </c>
      <c r="K3325" t="str">
        <f t="shared" si="477"/>
        <v>14440</v>
      </c>
    </row>
    <row r="3326" spans="1:11" customFormat="1" x14ac:dyDescent="0.25">
      <c r="A3326" t="str">
        <f t="shared" si="469"/>
        <v>14</v>
      </c>
      <c r="B3326" t="s">
        <v>282</v>
      </c>
      <c r="C3326" t="str">
        <f t="shared" si="476"/>
        <v>069</v>
      </c>
      <c r="D3326" t="s">
        <v>349</v>
      </c>
      <c r="E3326" t="str">
        <f>"01"</f>
        <v>01</v>
      </c>
      <c r="F3326" t="str">
        <f>"003"</f>
        <v>003</v>
      </c>
      <c r="G3326" t="str">
        <f>""</f>
        <v/>
      </c>
      <c r="H3326" t="s">
        <v>3</v>
      </c>
      <c r="I3326" t="s">
        <v>2046</v>
      </c>
      <c r="J3326" t="s">
        <v>5276</v>
      </c>
      <c r="K3326" t="str">
        <f t="shared" si="477"/>
        <v>14440</v>
      </c>
    </row>
    <row r="3327" spans="1:11" customFormat="1" x14ac:dyDescent="0.25">
      <c r="A3327" t="str">
        <f t="shared" si="469"/>
        <v>14</v>
      </c>
      <c r="B3327" t="s">
        <v>282</v>
      </c>
      <c r="C3327" t="str">
        <f t="shared" si="476"/>
        <v>069</v>
      </c>
      <c r="D3327" t="s">
        <v>349</v>
      </c>
      <c r="E3327" t="str">
        <f>"02"</f>
        <v>02</v>
      </c>
      <c r="F3327" t="str">
        <f>"001"</f>
        <v>001</v>
      </c>
      <c r="G3327" t="str">
        <f>""</f>
        <v/>
      </c>
      <c r="H3327" t="s">
        <v>1</v>
      </c>
      <c r="I3327" t="s">
        <v>2047</v>
      </c>
      <c r="J3327" t="s">
        <v>5277</v>
      </c>
      <c r="K3327" t="str">
        <f t="shared" si="477"/>
        <v>14440</v>
      </c>
    </row>
    <row r="3328" spans="1:11" customFormat="1" x14ac:dyDescent="0.25">
      <c r="A3328" t="str">
        <f t="shared" si="469"/>
        <v>14</v>
      </c>
      <c r="B3328" t="s">
        <v>282</v>
      </c>
      <c r="C3328" t="str">
        <f t="shared" si="476"/>
        <v>069</v>
      </c>
      <c r="D3328" t="s">
        <v>349</v>
      </c>
      <c r="E3328" t="str">
        <f>"02"</f>
        <v>02</v>
      </c>
      <c r="F3328" t="str">
        <f>"001"</f>
        <v>001</v>
      </c>
      <c r="G3328" t="str">
        <f>""</f>
        <v/>
      </c>
      <c r="H3328" t="s">
        <v>0</v>
      </c>
      <c r="I3328" t="s">
        <v>2047</v>
      </c>
      <c r="J3328" t="s">
        <v>5277</v>
      </c>
      <c r="K3328" t="str">
        <f t="shared" si="477"/>
        <v>14440</v>
      </c>
    </row>
    <row r="3329" spans="1:11" customFormat="1" x14ac:dyDescent="0.25">
      <c r="A3329" t="str">
        <f t="shared" si="469"/>
        <v>14</v>
      </c>
      <c r="B3329" t="s">
        <v>282</v>
      </c>
      <c r="C3329" t="str">
        <f t="shared" si="476"/>
        <v>069</v>
      </c>
      <c r="D3329" t="s">
        <v>349</v>
      </c>
      <c r="E3329" t="str">
        <f>"02"</f>
        <v>02</v>
      </c>
      <c r="F3329" t="str">
        <f>"002"</f>
        <v>002</v>
      </c>
      <c r="G3329" t="str">
        <f>""</f>
        <v/>
      </c>
      <c r="H3329" t="s">
        <v>1</v>
      </c>
      <c r="I3329" t="s">
        <v>2048</v>
      </c>
      <c r="J3329" t="s">
        <v>5278</v>
      </c>
      <c r="K3329" t="str">
        <f t="shared" si="477"/>
        <v>14440</v>
      </c>
    </row>
    <row r="3330" spans="1:11" customFormat="1" x14ac:dyDescent="0.25">
      <c r="A3330" t="str">
        <f t="shared" si="469"/>
        <v>14</v>
      </c>
      <c r="B3330" t="s">
        <v>282</v>
      </c>
      <c r="C3330" t="str">
        <f t="shared" si="476"/>
        <v>069</v>
      </c>
      <c r="D3330" t="s">
        <v>349</v>
      </c>
      <c r="E3330" t="str">
        <f>"02"</f>
        <v>02</v>
      </c>
      <c r="F3330" t="str">
        <f>"002"</f>
        <v>002</v>
      </c>
      <c r="G3330" t="str">
        <f>""</f>
        <v/>
      </c>
      <c r="H3330" t="s">
        <v>0</v>
      </c>
      <c r="I3330" t="s">
        <v>2048</v>
      </c>
      <c r="J3330" t="s">
        <v>5278</v>
      </c>
      <c r="K3330" t="str">
        <f t="shared" si="477"/>
        <v>14440</v>
      </c>
    </row>
    <row r="3331" spans="1:11" customFormat="1" x14ac:dyDescent="0.25">
      <c r="A3331" t="str">
        <f t="shared" si="469"/>
        <v>14</v>
      </c>
      <c r="B3331" t="s">
        <v>282</v>
      </c>
      <c r="C3331" t="str">
        <f t="shared" si="476"/>
        <v>069</v>
      </c>
      <c r="D3331" t="s">
        <v>349</v>
      </c>
      <c r="E3331" t="str">
        <f>"03"</f>
        <v>03</v>
      </c>
      <c r="F3331" t="str">
        <f>"001"</f>
        <v>001</v>
      </c>
      <c r="G3331" t="str">
        <f>""</f>
        <v/>
      </c>
      <c r="H3331" t="s">
        <v>3</v>
      </c>
      <c r="I3331" t="s">
        <v>2049</v>
      </c>
      <c r="J3331" t="s">
        <v>5279</v>
      </c>
      <c r="K3331" t="str">
        <f t="shared" si="477"/>
        <v>14440</v>
      </c>
    </row>
    <row r="3332" spans="1:11" customFormat="1" x14ac:dyDescent="0.25">
      <c r="A3332" t="str">
        <f t="shared" si="469"/>
        <v>14</v>
      </c>
      <c r="B3332" t="s">
        <v>282</v>
      </c>
      <c r="C3332" t="str">
        <f t="shared" si="476"/>
        <v>069</v>
      </c>
      <c r="D3332" t="s">
        <v>349</v>
      </c>
      <c r="E3332" t="str">
        <f>"03"</f>
        <v>03</v>
      </c>
      <c r="F3332" t="str">
        <f>"002"</f>
        <v>002</v>
      </c>
      <c r="G3332" t="str">
        <f>""</f>
        <v/>
      </c>
      <c r="H3332" t="s">
        <v>1</v>
      </c>
      <c r="I3332" t="s">
        <v>1187</v>
      </c>
      <c r="J3332" t="s">
        <v>5280</v>
      </c>
      <c r="K3332" t="str">
        <f t="shared" si="477"/>
        <v>14440</v>
      </c>
    </row>
    <row r="3333" spans="1:11" customFormat="1" x14ac:dyDescent="0.25">
      <c r="A3333" t="str">
        <f t="shared" si="469"/>
        <v>14</v>
      </c>
      <c r="B3333" t="s">
        <v>282</v>
      </c>
      <c r="C3333" t="str">
        <f t="shared" si="476"/>
        <v>069</v>
      </c>
      <c r="D3333" t="s">
        <v>349</v>
      </c>
      <c r="E3333" t="str">
        <f>"03"</f>
        <v>03</v>
      </c>
      <c r="F3333" t="str">
        <f>"002"</f>
        <v>002</v>
      </c>
      <c r="G3333" t="str">
        <f>""</f>
        <v/>
      </c>
      <c r="H3333" t="s">
        <v>0</v>
      </c>
      <c r="I3333" t="s">
        <v>1187</v>
      </c>
      <c r="J3333" t="s">
        <v>5280</v>
      </c>
      <c r="K3333" t="str">
        <f t="shared" si="477"/>
        <v>14440</v>
      </c>
    </row>
    <row r="3334" spans="1:11" customFormat="1" x14ac:dyDescent="0.25">
      <c r="A3334" t="str">
        <f t="shared" si="469"/>
        <v>14</v>
      </c>
      <c r="B3334" t="s">
        <v>282</v>
      </c>
      <c r="C3334" t="str">
        <f t="shared" si="476"/>
        <v>069</v>
      </c>
      <c r="D3334" t="s">
        <v>349</v>
      </c>
      <c r="E3334" t="str">
        <f>"04"</f>
        <v>04</v>
      </c>
      <c r="F3334" t="str">
        <f t="shared" ref="F3334:F3341" si="478">"001"</f>
        <v>001</v>
      </c>
      <c r="G3334" t="str">
        <f>""</f>
        <v/>
      </c>
      <c r="H3334" t="s">
        <v>1</v>
      </c>
      <c r="I3334" t="s">
        <v>1988</v>
      </c>
      <c r="J3334" t="s">
        <v>5281</v>
      </c>
      <c r="K3334" t="str">
        <f t="shared" si="477"/>
        <v>14440</v>
      </c>
    </row>
    <row r="3335" spans="1:11" customFormat="1" x14ac:dyDescent="0.25">
      <c r="A3335" t="str">
        <f t="shared" si="469"/>
        <v>14</v>
      </c>
      <c r="B3335" t="s">
        <v>282</v>
      </c>
      <c r="C3335" t="str">
        <f t="shared" si="476"/>
        <v>069</v>
      </c>
      <c r="D3335" t="s">
        <v>349</v>
      </c>
      <c r="E3335" t="str">
        <f>"04"</f>
        <v>04</v>
      </c>
      <c r="F3335" t="str">
        <f t="shared" si="478"/>
        <v>001</v>
      </c>
      <c r="G3335" t="str">
        <f>""</f>
        <v/>
      </c>
      <c r="H3335" t="s">
        <v>0</v>
      </c>
      <c r="I3335" t="s">
        <v>1988</v>
      </c>
      <c r="J3335" t="s">
        <v>5281</v>
      </c>
      <c r="K3335" t="str">
        <f t="shared" si="477"/>
        <v>14440</v>
      </c>
    </row>
    <row r="3336" spans="1:11" customFormat="1" x14ac:dyDescent="0.25">
      <c r="A3336" t="str">
        <f t="shared" si="469"/>
        <v>14</v>
      </c>
      <c r="B3336" t="s">
        <v>282</v>
      </c>
      <c r="C3336" t="str">
        <f>"070"</f>
        <v>070</v>
      </c>
      <c r="D3336" t="s">
        <v>350</v>
      </c>
      <c r="E3336" t="str">
        <f>"01"</f>
        <v>01</v>
      </c>
      <c r="F3336" t="str">
        <f t="shared" si="478"/>
        <v>001</v>
      </c>
      <c r="G3336" t="str">
        <f>""</f>
        <v/>
      </c>
      <c r="H3336" t="s">
        <v>3</v>
      </c>
      <c r="I3336" t="s">
        <v>1286</v>
      </c>
      <c r="J3336" t="s">
        <v>5282</v>
      </c>
      <c r="K3336" t="str">
        <f>"14250"</f>
        <v>14250</v>
      </c>
    </row>
    <row r="3337" spans="1:11" customFormat="1" x14ac:dyDescent="0.25">
      <c r="A3337" t="str">
        <f t="shared" si="469"/>
        <v>14</v>
      </c>
      <c r="B3337" t="s">
        <v>282</v>
      </c>
      <c r="C3337" t="str">
        <f>"070"</f>
        <v>070</v>
      </c>
      <c r="D3337" t="s">
        <v>350</v>
      </c>
      <c r="E3337" t="str">
        <f>"02"</f>
        <v>02</v>
      </c>
      <c r="F3337" t="str">
        <f t="shared" si="478"/>
        <v>001</v>
      </c>
      <c r="G3337" t="str">
        <f>""</f>
        <v/>
      </c>
      <c r="H3337" t="s">
        <v>3</v>
      </c>
      <c r="I3337" t="s">
        <v>19</v>
      </c>
      <c r="J3337" t="s">
        <v>5283</v>
      </c>
      <c r="K3337" t="str">
        <f>"14250"</f>
        <v>14250</v>
      </c>
    </row>
    <row r="3338" spans="1:11" customFormat="1" x14ac:dyDescent="0.25">
      <c r="A3338" t="str">
        <f t="shared" si="469"/>
        <v>14</v>
      </c>
      <c r="B3338" t="s">
        <v>282</v>
      </c>
      <c r="C3338" t="str">
        <f>"071"</f>
        <v>071</v>
      </c>
      <c r="D3338" t="s">
        <v>351</v>
      </c>
      <c r="E3338" t="str">
        <f>"01"</f>
        <v>01</v>
      </c>
      <c r="F3338" t="str">
        <f t="shared" si="478"/>
        <v>001</v>
      </c>
      <c r="G3338" t="str">
        <f>""</f>
        <v/>
      </c>
      <c r="H3338" t="s">
        <v>3</v>
      </c>
      <c r="I3338" t="s">
        <v>77</v>
      </c>
      <c r="J3338" t="s">
        <v>5284</v>
      </c>
      <c r="K3338" t="str">
        <f>"14230"</f>
        <v>14230</v>
      </c>
    </row>
    <row r="3339" spans="1:11" customFormat="1" x14ac:dyDescent="0.25">
      <c r="A3339" t="str">
        <f t="shared" si="469"/>
        <v>14</v>
      </c>
      <c r="B3339" t="s">
        <v>282</v>
      </c>
      <c r="C3339" t="str">
        <f>"072"</f>
        <v>072</v>
      </c>
      <c r="D3339" t="s">
        <v>352</v>
      </c>
      <c r="E3339" t="str">
        <f>"01"</f>
        <v>01</v>
      </c>
      <c r="F3339" t="str">
        <f t="shared" si="478"/>
        <v>001</v>
      </c>
      <c r="G3339" t="str">
        <f>""</f>
        <v/>
      </c>
      <c r="H3339" t="s">
        <v>1</v>
      </c>
      <c r="I3339" t="s">
        <v>2050</v>
      </c>
      <c r="J3339" t="s">
        <v>5285</v>
      </c>
      <c r="K3339" t="str">
        <f>"14490"</f>
        <v>14490</v>
      </c>
    </row>
    <row r="3340" spans="1:11" customFormat="1" x14ac:dyDescent="0.25">
      <c r="A3340" t="str">
        <f t="shared" si="469"/>
        <v>14</v>
      </c>
      <c r="B3340" t="s">
        <v>282</v>
      </c>
      <c r="C3340" t="str">
        <f>"072"</f>
        <v>072</v>
      </c>
      <c r="D3340" t="s">
        <v>352</v>
      </c>
      <c r="E3340" t="str">
        <f>"01"</f>
        <v>01</v>
      </c>
      <c r="F3340" t="str">
        <f t="shared" si="478"/>
        <v>001</v>
      </c>
      <c r="G3340" t="str">
        <f>""</f>
        <v/>
      </c>
      <c r="H3340" t="s">
        <v>0</v>
      </c>
      <c r="I3340" t="s">
        <v>2050</v>
      </c>
      <c r="J3340" t="s">
        <v>5285</v>
      </c>
      <c r="K3340" t="str">
        <f>"14490"</f>
        <v>14490</v>
      </c>
    </row>
    <row r="3341" spans="1:11" customFormat="1" x14ac:dyDescent="0.25">
      <c r="A3341" t="str">
        <f t="shared" si="469"/>
        <v>14</v>
      </c>
      <c r="B3341" t="s">
        <v>282</v>
      </c>
      <c r="C3341" t="str">
        <f>"073"</f>
        <v>073</v>
      </c>
      <c r="D3341" t="s">
        <v>353</v>
      </c>
      <c r="E3341" t="str">
        <f>"01"</f>
        <v>01</v>
      </c>
      <c r="F3341" t="str">
        <f t="shared" si="478"/>
        <v>001</v>
      </c>
      <c r="G3341" t="str">
        <f>""</f>
        <v/>
      </c>
      <c r="H3341" t="s">
        <v>3</v>
      </c>
      <c r="I3341" t="s">
        <v>2051</v>
      </c>
      <c r="J3341" t="s">
        <v>5286</v>
      </c>
      <c r="K3341" t="str">
        <f>"14300"</f>
        <v>14300</v>
      </c>
    </row>
    <row r="3342" spans="1:11" customFormat="1" x14ac:dyDescent="0.25">
      <c r="A3342" t="str">
        <f t="shared" si="469"/>
        <v>14</v>
      </c>
      <c r="B3342" t="s">
        <v>282</v>
      </c>
      <c r="C3342" t="str">
        <f>"073"</f>
        <v>073</v>
      </c>
      <c r="D3342" t="s">
        <v>353</v>
      </c>
      <c r="E3342" t="str">
        <f>"01"</f>
        <v>01</v>
      </c>
      <c r="F3342" t="str">
        <f>"002"</f>
        <v>002</v>
      </c>
      <c r="G3342" t="str">
        <f>""</f>
        <v/>
      </c>
      <c r="H3342" t="s">
        <v>3</v>
      </c>
      <c r="I3342" t="s">
        <v>2051</v>
      </c>
      <c r="J3342" t="s">
        <v>5286</v>
      </c>
      <c r="K3342" t="str">
        <f>"14300"</f>
        <v>14300</v>
      </c>
    </row>
    <row r="3343" spans="1:11" customFormat="1" x14ac:dyDescent="0.25">
      <c r="A3343" t="str">
        <f t="shared" si="469"/>
        <v>14</v>
      </c>
      <c r="B3343" t="s">
        <v>282</v>
      </c>
      <c r="C3343" t="str">
        <f>"073"</f>
        <v>073</v>
      </c>
      <c r="D3343" t="s">
        <v>353</v>
      </c>
      <c r="E3343" t="str">
        <f>"02"</f>
        <v>02</v>
      </c>
      <c r="F3343" t="str">
        <f>"001"</f>
        <v>001</v>
      </c>
      <c r="G3343" t="str">
        <f>""</f>
        <v/>
      </c>
      <c r="H3343" t="s">
        <v>1</v>
      </c>
      <c r="I3343" t="s">
        <v>2052</v>
      </c>
      <c r="J3343" t="s">
        <v>5287</v>
      </c>
      <c r="K3343" t="str">
        <f>"14300"</f>
        <v>14300</v>
      </c>
    </row>
    <row r="3344" spans="1:11" customFormat="1" x14ac:dyDescent="0.25">
      <c r="A3344" t="str">
        <f t="shared" si="469"/>
        <v>14</v>
      </c>
      <c r="B3344" t="s">
        <v>282</v>
      </c>
      <c r="C3344" t="str">
        <f>"073"</f>
        <v>073</v>
      </c>
      <c r="D3344" t="s">
        <v>353</v>
      </c>
      <c r="E3344" t="str">
        <f>"02"</f>
        <v>02</v>
      </c>
      <c r="F3344" t="str">
        <f>"001"</f>
        <v>001</v>
      </c>
      <c r="G3344" t="str">
        <f>""</f>
        <v/>
      </c>
      <c r="H3344" t="s">
        <v>0</v>
      </c>
      <c r="I3344" t="s">
        <v>2052</v>
      </c>
      <c r="J3344" t="s">
        <v>5287</v>
      </c>
      <c r="K3344" t="str">
        <f>"14300"</f>
        <v>14300</v>
      </c>
    </row>
    <row r="3345" spans="1:11" customFormat="1" x14ac:dyDescent="0.25">
      <c r="A3345" t="str">
        <f t="shared" si="469"/>
        <v>14</v>
      </c>
      <c r="B3345" t="s">
        <v>282</v>
      </c>
      <c r="C3345" t="str">
        <f>"074"</f>
        <v>074</v>
      </c>
      <c r="D3345" t="s">
        <v>194</v>
      </c>
      <c r="E3345" t="str">
        <f>"01"</f>
        <v>01</v>
      </c>
      <c r="F3345" t="str">
        <f>"001"</f>
        <v>001</v>
      </c>
      <c r="G3345" t="str">
        <f>""</f>
        <v/>
      </c>
      <c r="H3345" t="s">
        <v>1</v>
      </c>
      <c r="I3345" t="s">
        <v>2053</v>
      </c>
      <c r="J3345" t="s">
        <v>5288</v>
      </c>
      <c r="K3345" t="str">
        <f>"14470"</f>
        <v>14470</v>
      </c>
    </row>
    <row r="3346" spans="1:11" customFormat="1" x14ac:dyDescent="0.25">
      <c r="A3346" t="str">
        <f t="shared" si="469"/>
        <v>14</v>
      </c>
      <c r="B3346" t="s">
        <v>282</v>
      </c>
      <c r="C3346" t="str">
        <f>"074"</f>
        <v>074</v>
      </c>
      <c r="D3346" t="s">
        <v>194</v>
      </c>
      <c r="E3346" t="str">
        <f>"01"</f>
        <v>01</v>
      </c>
      <c r="F3346" t="str">
        <f>"001"</f>
        <v>001</v>
      </c>
      <c r="G3346" t="str">
        <f>""</f>
        <v/>
      </c>
      <c r="H3346" t="s">
        <v>0</v>
      </c>
      <c r="I3346" t="s">
        <v>2053</v>
      </c>
      <c r="J3346" t="s">
        <v>5288</v>
      </c>
      <c r="K3346" t="str">
        <f>"14470"</f>
        <v>14470</v>
      </c>
    </row>
    <row r="3347" spans="1:11" customFormat="1" x14ac:dyDescent="0.25">
      <c r="A3347" t="str">
        <f t="shared" si="469"/>
        <v>14</v>
      </c>
      <c r="B3347" t="s">
        <v>282</v>
      </c>
      <c r="C3347" t="str">
        <f>"074"</f>
        <v>074</v>
      </c>
      <c r="D3347" t="s">
        <v>194</v>
      </c>
      <c r="E3347" t="str">
        <f>"02"</f>
        <v>02</v>
      </c>
      <c r="F3347" t="str">
        <f>"001"</f>
        <v>001</v>
      </c>
      <c r="G3347" t="str">
        <f>""</f>
        <v/>
      </c>
      <c r="H3347" t="s">
        <v>3</v>
      </c>
      <c r="I3347" t="s">
        <v>2054</v>
      </c>
      <c r="J3347" t="s">
        <v>5289</v>
      </c>
      <c r="K3347" t="str">
        <f>"14470"</f>
        <v>14470</v>
      </c>
    </row>
    <row r="3348" spans="1:11" customFormat="1" x14ac:dyDescent="0.25">
      <c r="A3348" t="str">
        <f t="shared" si="469"/>
        <v>14</v>
      </c>
      <c r="B3348" t="s">
        <v>282</v>
      </c>
      <c r="C3348" t="str">
        <f>"074"</f>
        <v>074</v>
      </c>
      <c r="D3348" t="s">
        <v>194</v>
      </c>
      <c r="E3348" t="str">
        <f>"02"</f>
        <v>02</v>
      </c>
      <c r="F3348" t="str">
        <f>"002"</f>
        <v>002</v>
      </c>
      <c r="G3348" t="str">
        <f>""</f>
        <v/>
      </c>
      <c r="H3348" t="s">
        <v>3</v>
      </c>
      <c r="I3348" t="s">
        <v>1747</v>
      </c>
      <c r="J3348" t="s">
        <v>5290</v>
      </c>
      <c r="K3348" t="str">
        <f>"14470"</f>
        <v>14470</v>
      </c>
    </row>
    <row r="3349" spans="1:11" customFormat="1" x14ac:dyDescent="0.25">
      <c r="A3349" t="str">
        <f t="shared" si="469"/>
        <v>14</v>
      </c>
      <c r="B3349" t="s">
        <v>282</v>
      </c>
      <c r="C3349" t="str">
        <f>"075"</f>
        <v>075</v>
      </c>
      <c r="D3349" t="s">
        <v>354</v>
      </c>
      <c r="E3349" t="str">
        <f t="shared" ref="E3349:E3382" si="479">"01"</f>
        <v>01</v>
      </c>
      <c r="F3349" t="str">
        <f t="shared" ref="F3349:F3356" si="480">"001"</f>
        <v>001</v>
      </c>
      <c r="G3349" t="str">
        <f>""</f>
        <v/>
      </c>
      <c r="H3349" t="s">
        <v>3</v>
      </c>
      <c r="I3349" t="s">
        <v>2055</v>
      </c>
      <c r="J3349" t="s">
        <v>5291</v>
      </c>
      <c r="K3349" t="str">
        <f>"14870"</f>
        <v>14870</v>
      </c>
    </row>
    <row r="3350" spans="1:11" customFormat="1" x14ac:dyDescent="0.25">
      <c r="A3350" t="str">
        <f t="shared" si="469"/>
        <v>14</v>
      </c>
      <c r="B3350" t="s">
        <v>282</v>
      </c>
      <c r="C3350" t="str">
        <f>"901"</f>
        <v>901</v>
      </c>
      <c r="D3350" t="s">
        <v>355</v>
      </c>
      <c r="E3350" t="str">
        <f t="shared" si="479"/>
        <v>01</v>
      </c>
      <c r="F3350" t="str">
        <f t="shared" si="480"/>
        <v>001</v>
      </c>
      <c r="G3350" t="str">
        <f>""</f>
        <v/>
      </c>
      <c r="H3350" t="s">
        <v>3</v>
      </c>
      <c r="I3350" t="s">
        <v>2056</v>
      </c>
      <c r="J3350" t="s">
        <v>5292</v>
      </c>
      <c r="K3350" t="str">
        <f>"14110"</f>
        <v>14110</v>
      </c>
    </row>
    <row r="3351" spans="1:11" customFormat="1" x14ac:dyDescent="0.25">
      <c r="A3351" t="str">
        <f t="shared" si="469"/>
        <v>14</v>
      </c>
      <c r="B3351" t="s">
        <v>282</v>
      </c>
      <c r="C3351" t="str">
        <f>"902"</f>
        <v>902</v>
      </c>
      <c r="D3351" t="s">
        <v>356</v>
      </c>
      <c r="E3351" t="str">
        <f t="shared" si="479"/>
        <v>01</v>
      </c>
      <c r="F3351" t="str">
        <f t="shared" si="480"/>
        <v>001</v>
      </c>
      <c r="G3351" t="str">
        <f>""</f>
        <v/>
      </c>
      <c r="H3351" t="s">
        <v>1</v>
      </c>
      <c r="I3351" t="s">
        <v>2057</v>
      </c>
      <c r="J3351" t="s">
        <v>5293</v>
      </c>
      <c r="K3351" t="str">
        <f>"14547"</f>
        <v>14547</v>
      </c>
    </row>
    <row r="3352" spans="1:11" customFormat="1" x14ac:dyDescent="0.25">
      <c r="A3352" t="str">
        <f t="shared" si="469"/>
        <v>14</v>
      </c>
      <c r="B3352" t="s">
        <v>282</v>
      </c>
      <c r="C3352" t="str">
        <f>"902"</f>
        <v>902</v>
      </c>
      <c r="D3352" t="s">
        <v>356</v>
      </c>
      <c r="E3352" t="str">
        <f t="shared" si="479"/>
        <v>01</v>
      </c>
      <c r="F3352" t="str">
        <f t="shared" si="480"/>
        <v>001</v>
      </c>
      <c r="G3352" t="str">
        <f>""</f>
        <v/>
      </c>
      <c r="H3352" t="s">
        <v>0</v>
      </c>
      <c r="I3352" t="s">
        <v>2057</v>
      </c>
      <c r="J3352" t="s">
        <v>5293</v>
      </c>
      <c r="K3352" t="str">
        <f>"14547"</f>
        <v>14547</v>
      </c>
    </row>
    <row r="3353" spans="1:11" customFormat="1" x14ac:dyDescent="0.25">
      <c r="A3353" t="str">
        <f t="shared" ref="A3353:A3416" si="481">"18"</f>
        <v>18</v>
      </c>
      <c r="B3353" t="s">
        <v>357</v>
      </c>
      <c r="C3353" t="str">
        <f>"001"</f>
        <v>001</v>
      </c>
      <c r="D3353" t="s">
        <v>358</v>
      </c>
      <c r="E3353" t="str">
        <f t="shared" si="479"/>
        <v>01</v>
      </c>
      <c r="F3353" t="str">
        <f t="shared" si="480"/>
        <v>001</v>
      </c>
      <c r="G3353" t="str">
        <f>""</f>
        <v/>
      </c>
      <c r="H3353" t="s">
        <v>3</v>
      </c>
      <c r="I3353" t="s">
        <v>28</v>
      </c>
      <c r="J3353" t="s">
        <v>5294</v>
      </c>
      <c r="K3353" t="str">
        <f>"18132"</f>
        <v>18132</v>
      </c>
    </row>
    <row r="3354" spans="1:11" customFormat="1" x14ac:dyDescent="0.25">
      <c r="A3354" t="str">
        <f t="shared" si="481"/>
        <v>18</v>
      </c>
      <c r="B3354" t="s">
        <v>357</v>
      </c>
      <c r="C3354" t="str">
        <f>"002"</f>
        <v>002</v>
      </c>
      <c r="D3354" t="s">
        <v>359</v>
      </c>
      <c r="E3354" t="str">
        <f t="shared" si="479"/>
        <v>01</v>
      </c>
      <c r="F3354" t="str">
        <f t="shared" si="480"/>
        <v>001</v>
      </c>
      <c r="G3354" t="str">
        <f>""</f>
        <v/>
      </c>
      <c r="H3354" t="s">
        <v>3</v>
      </c>
      <c r="I3354" t="s">
        <v>2058</v>
      </c>
      <c r="J3354" t="s">
        <v>5295</v>
      </c>
      <c r="K3354" t="str">
        <f>"18520"</f>
        <v>18520</v>
      </c>
    </row>
    <row r="3355" spans="1:11" customFormat="1" x14ac:dyDescent="0.25">
      <c r="A3355" t="str">
        <f t="shared" si="481"/>
        <v>18</v>
      </c>
      <c r="B3355" t="s">
        <v>357</v>
      </c>
      <c r="C3355" t="str">
        <f t="shared" ref="C3355:C3375" si="482">"003"</f>
        <v>003</v>
      </c>
      <c r="D3355" t="s">
        <v>360</v>
      </c>
      <c r="E3355" t="str">
        <f t="shared" si="479"/>
        <v>01</v>
      </c>
      <c r="F3355" t="str">
        <f t="shared" si="480"/>
        <v>001</v>
      </c>
      <c r="G3355" t="str">
        <f>""</f>
        <v/>
      </c>
      <c r="H3355" t="s">
        <v>1</v>
      </c>
      <c r="I3355" t="s">
        <v>23</v>
      </c>
      <c r="J3355" t="s">
        <v>5296</v>
      </c>
      <c r="K3355" t="str">
        <f>"18220"</f>
        <v>18220</v>
      </c>
    </row>
    <row r="3356" spans="1:11" customFormat="1" x14ac:dyDescent="0.25">
      <c r="A3356" t="str">
        <f t="shared" si="481"/>
        <v>18</v>
      </c>
      <c r="B3356" t="s">
        <v>357</v>
      </c>
      <c r="C3356" t="str">
        <f t="shared" si="482"/>
        <v>003</v>
      </c>
      <c r="D3356" t="s">
        <v>360</v>
      </c>
      <c r="E3356" t="str">
        <f t="shared" si="479"/>
        <v>01</v>
      </c>
      <c r="F3356" t="str">
        <f t="shared" si="480"/>
        <v>001</v>
      </c>
      <c r="G3356" t="str">
        <f>""</f>
        <v/>
      </c>
      <c r="H3356" t="s">
        <v>0</v>
      </c>
      <c r="I3356" t="s">
        <v>23</v>
      </c>
      <c r="J3356" t="s">
        <v>5296</v>
      </c>
      <c r="K3356" t="str">
        <f>"18220"</f>
        <v>18220</v>
      </c>
    </row>
    <row r="3357" spans="1:11" customFormat="1" x14ac:dyDescent="0.25">
      <c r="A3357" t="str">
        <f t="shared" si="481"/>
        <v>18</v>
      </c>
      <c r="B3357" t="s">
        <v>357</v>
      </c>
      <c r="C3357" t="str">
        <f t="shared" si="482"/>
        <v>003</v>
      </c>
      <c r="D3357" t="s">
        <v>360</v>
      </c>
      <c r="E3357" t="str">
        <f t="shared" si="479"/>
        <v>01</v>
      </c>
      <c r="F3357" t="str">
        <f>"002"</f>
        <v>002</v>
      </c>
      <c r="G3357" t="str">
        <f>""</f>
        <v/>
      </c>
      <c r="H3357" t="s">
        <v>3</v>
      </c>
      <c r="I3357" t="s">
        <v>23</v>
      </c>
      <c r="J3357" t="s">
        <v>5296</v>
      </c>
      <c r="K3357" t="str">
        <f>"18220"</f>
        <v>18220</v>
      </c>
    </row>
    <row r="3358" spans="1:11" customFormat="1" x14ac:dyDescent="0.25">
      <c r="A3358" t="str">
        <f t="shared" si="481"/>
        <v>18</v>
      </c>
      <c r="B3358" t="s">
        <v>357</v>
      </c>
      <c r="C3358" t="str">
        <f t="shared" si="482"/>
        <v>003</v>
      </c>
      <c r="D3358" t="s">
        <v>360</v>
      </c>
      <c r="E3358" t="str">
        <f t="shared" si="479"/>
        <v>01</v>
      </c>
      <c r="F3358" t="str">
        <f>"003"</f>
        <v>003</v>
      </c>
      <c r="G3358" t="str">
        <f>""</f>
        <v/>
      </c>
      <c r="H3358" t="s">
        <v>1</v>
      </c>
      <c r="I3358" t="s">
        <v>2059</v>
      </c>
      <c r="J3358" t="s">
        <v>5297</v>
      </c>
      <c r="K3358" t="str">
        <f>"18290"</f>
        <v>18290</v>
      </c>
    </row>
    <row r="3359" spans="1:11" customFormat="1" x14ac:dyDescent="0.25">
      <c r="A3359" t="str">
        <f t="shared" si="481"/>
        <v>18</v>
      </c>
      <c r="B3359" t="s">
        <v>357</v>
      </c>
      <c r="C3359" t="str">
        <f t="shared" si="482"/>
        <v>003</v>
      </c>
      <c r="D3359" t="s">
        <v>360</v>
      </c>
      <c r="E3359" t="str">
        <f t="shared" si="479"/>
        <v>01</v>
      </c>
      <c r="F3359" t="str">
        <f>"003"</f>
        <v>003</v>
      </c>
      <c r="G3359" t="str">
        <f>""</f>
        <v/>
      </c>
      <c r="H3359" t="s">
        <v>0</v>
      </c>
      <c r="I3359" t="s">
        <v>2059</v>
      </c>
      <c r="J3359" t="s">
        <v>5297</v>
      </c>
      <c r="K3359" t="str">
        <f>"18290"</f>
        <v>18290</v>
      </c>
    </row>
    <row r="3360" spans="1:11" customFormat="1" x14ac:dyDescent="0.25">
      <c r="A3360" t="str">
        <f t="shared" si="481"/>
        <v>18</v>
      </c>
      <c r="B3360" t="s">
        <v>357</v>
      </c>
      <c r="C3360" t="str">
        <f t="shared" si="482"/>
        <v>003</v>
      </c>
      <c r="D3360" t="s">
        <v>360</v>
      </c>
      <c r="E3360" t="str">
        <f t="shared" si="479"/>
        <v>01</v>
      </c>
      <c r="F3360" t="str">
        <f>"004"</f>
        <v>004</v>
      </c>
      <c r="G3360" t="str">
        <f>""</f>
        <v/>
      </c>
      <c r="H3360" t="s">
        <v>1</v>
      </c>
      <c r="I3360" t="s">
        <v>2060</v>
      </c>
      <c r="J3360" t="s">
        <v>5298</v>
      </c>
      <c r="K3360" t="str">
        <f t="shared" ref="K3360:K3372" si="483">"18220"</f>
        <v>18220</v>
      </c>
    </row>
    <row r="3361" spans="1:11" customFormat="1" x14ac:dyDescent="0.25">
      <c r="A3361" t="str">
        <f t="shared" si="481"/>
        <v>18</v>
      </c>
      <c r="B3361" t="s">
        <v>357</v>
      </c>
      <c r="C3361" t="str">
        <f t="shared" si="482"/>
        <v>003</v>
      </c>
      <c r="D3361" t="s">
        <v>360</v>
      </c>
      <c r="E3361" t="str">
        <f t="shared" si="479"/>
        <v>01</v>
      </c>
      <c r="F3361" t="str">
        <f>"004"</f>
        <v>004</v>
      </c>
      <c r="G3361" t="str">
        <f>""</f>
        <v/>
      </c>
      <c r="H3361" t="s">
        <v>0</v>
      </c>
      <c r="I3361" t="s">
        <v>2060</v>
      </c>
      <c r="J3361" t="s">
        <v>5298</v>
      </c>
      <c r="K3361" t="str">
        <f t="shared" si="483"/>
        <v>18220</v>
      </c>
    </row>
    <row r="3362" spans="1:11" customFormat="1" x14ac:dyDescent="0.25">
      <c r="A3362" t="str">
        <f t="shared" si="481"/>
        <v>18</v>
      </c>
      <c r="B3362" t="s">
        <v>357</v>
      </c>
      <c r="C3362" t="str">
        <f t="shared" si="482"/>
        <v>003</v>
      </c>
      <c r="D3362" t="s">
        <v>360</v>
      </c>
      <c r="E3362" t="str">
        <f t="shared" si="479"/>
        <v>01</v>
      </c>
      <c r="F3362" t="str">
        <f>"005"</f>
        <v>005</v>
      </c>
      <c r="G3362" t="str">
        <f>""</f>
        <v/>
      </c>
      <c r="H3362" t="s">
        <v>1</v>
      </c>
      <c r="I3362" t="s">
        <v>1377</v>
      </c>
      <c r="J3362" t="s">
        <v>5299</v>
      </c>
      <c r="K3362" t="str">
        <f t="shared" si="483"/>
        <v>18220</v>
      </c>
    </row>
    <row r="3363" spans="1:11" customFormat="1" x14ac:dyDescent="0.25">
      <c r="A3363" t="str">
        <f t="shared" si="481"/>
        <v>18</v>
      </c>
      <c r="B3363" t="s">
        <v>357</v>
      </c>
      <c r="C3363" t="str">
        <f t="shared" si="482"/>
        <v>003</v>
      </c>
      <c r="D3363" t="s">
        <v>360</v>
      </c>
      <c r="E3363" t="str">
        <f t="shared" si="479"/>
        <v>01</v>
      </c>
      <c r="F3363" t="str">
        <f>"005"</f>
        <v>005</v>
      </c>
      <c r="G3363" t="str">
        <f>""</f>
        <v/>
      </c>
      <c r="H3363" t="s">
        <v>0</v>
      </c>
      <c r="I3363" t="s">
        <v>1377</v>
      </c>
      <c r="J3363" t="s">
        <v>5299</v>
      </c>
      <c r="K3363" t="str">
        <f t="shared" si="483"/>
        <v>18220</v>
      </c>
    </row>
    <row r="3364" spans="1:11" customFormat="1" x14ac:dyDescent="0.25">
      <c r="A3364" t="str">
        <f t="shared" si="481"/>
        <v>18</v>
      </c>
      <c r="B3364" t="s">
        <v>357</v>
      </c>
      <c r="C3364" t="str">
        <f t="shared" si="482"/>
        <v>003</v>
      </c>
      <c r="D3364" t="s">
        <v>360</v>
      </c>
      <c r="E3364" t="str">
        <f t="shared" si="479"/>
        <v>01</v>
      </c>
      <c r="F3364" t="str">
        <f>"006"</f>
        <v>006</v>
      </c>
      <c r="G3364" t="str">
        <f>""</f>
        <v/>
      </c>
      <c r="H3364" t="s">
        <v>1</v>
      </c>
      <c r="I3364" t="s">
        <v>1292</v>
      </c>
      <c r="J3364" t="s">
        <v>5300</v>
      </c>
      <c r="K3364" t="str">
        <f t="shared" si="483"/>
        <v>18220</v>
      </c>
    </row>
    <row r="3365" spans="1:11" customFormat="1" x14ac:dyDescent="0.25">
      <c r="A3365" t="str">
        <f t="shared" si="481"/>
        <v>18</v>
      </c>
      <c r="B3365" t="s">
        <v>357</v>
      </c>
      <c r="C3365" t="str">
        <f t="shared" si="482"/>
        <v>003</v>
      </c>
      <c r="D3365" t="s">
        <v>360</v>
      </c>
      <c r="E3365" t="str">
        <f t="shared" si="479"/>
        <v>01</v>
      </c>
      <c r="F3365" t="str">
        <f>"006"</f>
        <v>006</v>
      </c>
      <c r="G3365" t="str">
        <f>""</f>
        <v/>
      </c>
      <c r="H3365" t="s">
        <v>0</v>
      </c>
      <c r="I3365" t="s">
        <v>1292</v>
      </c>
      <c r="J3365" t="s">
        <v>5300</v>
      </c>
      <c r="K3365" t="str">
        <f t="shared" si="483"/>
        <v>18220</v>
      </c>
    </row>
    <row r="3366" spans="1:11" customFormat="1" x14ac:dyDescent="0.25">
      <c r="A3366" t="str">
        <f t="shared" si="481"/>
        <v>18</v>
      </c>
      <c r="B3366" t="s">
        <v>357</v>
      </c>
      <c r="C3366" t="str">
        <f t="shared" si="482"/>
        <v>003</v>
      </c>
      <c r="D3366" t="s">
        <v>360</v>
      </c>
      <c r="E3366" t="str">
        <f t="shared" si="479"/>
        <v>01</v>
      </c>
      <c r="F3366" t="str">
        <f>"007"</f>
        <v>007</v>
      </c>
      <c r="G3366" t="str">
        <f>""</f>
        <v/>
      </c>
      <c r="H3366" t="s">
        <v>1</v>
      </c>
      <c r="I3366" t="s">
        <v>2060</v>
      </c>
      <c r="J3366" t="s">
        <v>5298</v>
      </c>
      <c r="K3366" t="str">
        <f t="shared" si="483"/>
        <v>18220</v>
      </c>
    </row>
    <row r="3367" spans="1:11" customFormat="1" x14ac:dyDescent="0.25">
      <c r="A3367" t="str">
        <f t="shared" si="481"/>
        <v>18</v>
      </c>
      <c r="B3367" t="s">
        <v>357</v>
      </c>
      <c r="C3367" t="str">
        <f t="shared" si="482"/>
        <v>003</v>
      </c>
      <c r="D3367" t="s">
        <v>360</v>
      </c>
      <c r="E3367" t="str">
        <f t="shared" si="479"/>
        <v>01</v>
      </c>
      <c r="F3367" t="str">
        <f>"007"</f>
        <v>007</v>
      </c>
      <c r="G3367" t="str">
        <f>""</f>
        <v/>
      </c>
      <c r="H3367" t="s">
        <v>0</v>
      </c>
      <c r="I3367" t="s">
        <v>2060</v>
      </c>
      <c r="J3367" t="s">
        <v>5298</v>
      </c>
      <c r="K3367" t="str">
        <f t="shared" si="483"/>
        <v>18220</v>
      </c>
    </row>
    <row r="3368" spans="1:11" customFormat="1" x14ac:dyDescent="0.25">
      <c r="A3368" t="str">
        <f t="shared" si="481"/>
        <v>18</v>
      </c>
      <c r="B3368" t="s">
        <v>357</v>
      </c>
      <c r="C3368" t="str">
        <f t="shared" si="482"/>
        <v>003</v>
      </c>
      <c r="D3368" t="s">
        <v>360</v>
      </c>
      <c r="E3368" t="str">
        <f t="shared" si="479"/>
        <v>01</v>
      </c>
      <c r="F3368" t="str">
        <f>"008"</f>
        <v>008</v>
      </c>
      <c r="G3368" t="str">
        <f>""</f>
        <v/>
      </c>
      <c r="H3368" t="s">
        <v>1</v>
      </c>
      <c r="I3368" t="s">
        <v>2061</v>
      </c>
      <c r="J3368" t="s">
        <v>5301</v>
      </c>
      <c r="K3368" t="str">
        <f t="shared" si="483"/>
        <v>18220</v>
      </c>
    </row>
    <row r="3369" spans="1:11" customFormat="1" x14ac:dyDescent="0.25">
      <c r="A3369" t="str">
        <f t="shared" si="481"/>
        <v>18</v>
      </c>
      <c r="B3369" t="s">
        <v>357</v>
      </c>
      <c r="C3369" t="str">
        <f t="shared" si="482"/>
        <v>003</v>
      </c>
      <c r="D3369" t="s">
        <v>360</v>
      </c>
      <c r="E3369" t="str">
        <f t="shared" si="479"/>
        <v>01</v>
      </c>
      <c r="F3369" t="str">
        <f>"008"</f>
        <v>008</v>
      </c>
      <c r="G3369" t="str">
        <f>""</f>
        <v/>
      </c>
      <c r="H3369" t="s">
        <v>0</v>
      </c>
      <c r="I3369" t="s">
        <v>2061</v>
      </c>
      <c r="J3369" t="s">
        <v>5301</v>
      </c>
      <c r="K3369" t="str">
        <f t="shared" si="483"/>
        <v>18220</v>
      </c>
    </row>
    <row r="3370" spans="1:11" customFormat="1" x14ac:dyDescent="0.25">
      <c r="A3370" t="str">
        <f t="shared" si="481"/>
        <v>18</v>
      </c>
      <c r="B3370" t="s">
        <v>357</v>
      </c>
      <c r="C3370" t="str">
        <f t="shared" si="482"/>
        <v>003</v>
      </c>
      <c r="D3370" t="s">
        <v>360</v>
      </c>
      <c r="E3370" t="str">
        <f t="shared" si="479"/>
        <v>01</v>
      </c>
      <c r="F3370" t="str">
        <f>"009"</f>
        <v>009</v>
      </c>
      <c r="G3370" t="str">
        <f>"01"</f>
        <v>01</v>
      </c>
      <c r="H3370" t="s">
        <v>1</v>
      </c>
      <c r="I3370" t="s">
        <v>1377</v>
      </c>
      <c r="J3370" t="s">
        <v>5299</v>
      </c>
      <c r="K3370" t="str">
        <f t="shared" si="483"/>
        <v>18220</v>
      </c>
    </row>
    <row r="3371" spans="1:11" customFormat="1" x14ac:dyDescent="0.25">
      <c r="A3371" t="str">
        <f t="shared" si="481"/>
        <v>18</v>
      </c>
      <c r="B3371" t="s">
        <v>357</v>
      </c>
      <c r="C3371" t="str">
        <f t="shared" si="482"/>
        <v>003</v>
      </c>
      <c r="D3371" t="s">
        <v>360</v>
      </c>
      <c r="E3371" t="str">
        <f t="shared" si="479"/>
        <v>01</v>
      </c>
      <c r="F3371" t="str">
        <f>"009"</f>
        <v>009</v>
      </c>
      <c r="G3371" t="str">
        <f>"02"</f>
        <v>02</v>
      </c>
      <c r="H3371" t="s">
        <v>0</v>
      </c>
      <c r="I3371" t="s">
        <v>2062</v>
      </c>
      <c r="J3371" t="s">
        <v>5302</v>
      </c>
      <c r="K3371" t="str">
        <f t="shared" si="483"/>
        <v>18220</v>
      </c>
    </row>
    <row r="3372" spans="1:11" customFormat="1" x14ac:dyDescent="0.25">
      <c r="A3372" t="str">
        <f t="shared" si="481"/>
        <v>18</v>
      </c>
      <c r="B3372" t="s">
        <v>357</v>
      </c>
      <c r="C3372" t="str">
        <f t="shared" si="482"/>
        <v>003</v>
      </c>
      <c r="D3372" t="s">
        <v>360</v>
      </c>
      <c r="E3372" t="str">
        <f t="shared" si="479"/>
        <v>01</v>
      </c>
      <c r="F3372" t="str">
        <f>"009"</f>
        <v>009</v>
      </c>
      <c r="G3372" t="str">
        <f>"02"</f>
        <v>02</v>
      </c>
      <c r="H3372" t="s">
        <v>2</v>
      </c>
      <c r="I3372" t="s">
        <v>2062</v>
      </c>
      <c r="J3372" t="s">
        <v>5302</v>
      </c>
      <c r="K3372" t="str">
        <f t="shared" si="483"/>
        <v>18220</v>
      </c>
    </row>
    <row r="3373" spans="1:11" customFormat="1" x14ac:dyDescent="0.25">
      <c r="A3373" t="str">
        <f t="shared" si="481"/>
        <v>18</v>
      </c>
      <c r="B3373" t="s">
        <v>357</v>
      </c>
      <c r="C3373" t="str">
        <f t="shared" si="482"/>
        <v>003</v>
      </c>
      <c r="D3373" t="s">
        <v>360</v>
      </c>
      <c r="E3373" t="str">
        <f t="shared" si="479"/>
        <v>01</v>
      </c>
      <c r="F3373" t="str">
        <f>"010"</f>
        <v>010</v>
      </c>
      <c r="G3373" t="str">
        <f>"01"</f>
        <v>01</v>
      </c>
      <c r="H3373" t="s">
        <v>1</v>
      </c>
      <c r="I3373" t="s">
        <v>2059</v>
      </c>
      <c r="J3373" t="s">
        <v>5297</v>
      </c>
      <c r="K3373" t="str">
        <f>"18290"</f>
        <v>18290</v>
      </c>
    </row>
    <row r="3374" spans="1:11" customFormat="1" x14ac:dyDescent="0.25">
      <c r="A3374" t="str">
        <f t="shared" si="481"/>
        <v>18</v>
      </c>
      <c r="B3374" t="s">
        <v>357</v>
      </c>
      <c r="C3374" t="str">
        <f t="shared" si="482"/>
        <v>003</v>
      </c>
      <c r="D3374" t="s">
        <v>360</v>
      </c>
      <c r="E3374" t="str">
        <f t="shared" si="479"/>
        <v>01</v>
      </c>
      <c r="F3374" t="str">
        <f>"010"</f>
        <v>010</v>
      </c>
      <c r="G3374" t="str">
        <f>"01"</f>
        <v>01</v>
      </c>
      <c r="H3374" t="s">
        <v>0</v>
      </c>
      <c r="I3374" t="s">
        <v>2059</v>
      </c>
      <c r="J3374" t="s">
        <v>5297</v>
      </c>
      <c r="K3374" t="str">
        <f>"18290"</f>
        <v>18290</v>
      </c>
    </row>
    <row r="3375" spans="1:11" customFormat="1" x14ac:dyDescent="0.25">
      <c r="A3375" t="str">
        <f t="shared" si="481"/>
        <v>18</v>
      </c>
      <c r="B3375" t="s">
        <v>357</v>
      </c>
      <c r="C3375" t="str">
        <f t="shared" si="482"/>
        <v>003</v>
      </c>
      <c r="D3375" t="s">
        <v>360</v>
      </c>
      <c r="E3375" t="str">
        <f t="shared" si="479"/>
        <v>01</v>
      </c>
      <c r="F3375" t="str">
        <f>"010"</f>
        <v>010</v>
      </c>
      <c r="G3375" t="str">
        <f>"02"</f>
        <v>02</v>
      </c>
      <c r="H3375" t="s">
        <v>2</v>
      </c>
      <c r="I3375" t="s">
        <v>2063</v>
      </c>
      <c r="J3375" t="s">
        <v>5303</v>
      </c>
      <c r="K3375" t="str">
        <f>"18220"</f>
        <v>18220</v>
      </c>
    </row>
    <row r="3376" spans="1:11" customFormat="1" x14ac:dyDescent="0.25">
      <c r="A3376" t="str">
        <f t="shared" si="481"/>
        <v>18</v>
      </c>
      <c r="B3376" t="s">
        <v>357</v>
      </c>
      <c r="C3376" t="str">
        <f>"004"</f>
        <v>004</v>
      </c>
      <c r="D3376" t="s">
        <v>361</v>
      </c>
      <c r="E3376" t="str">
        <f t="shared" si="479"/>
        <v>01</v>
      </c>
      <c r="F3376" t="str">
        <f>"001"</f>
        <v>001</v>
      </c>
      <c r="G3376" t="str">
        <f>""</f>
        <v/>
      </c>
      <c r="H3376" t="s">
        <v>3</v>
      </c>
      <c r="I3376" t="s">
        <v>2064</v>
      </c>
      <c r="J3376" t="s">
        <v>4833</v>
      </c>
      <c r="K3376" t="str">
        <f>"18708"</f>
        <v>18708</v>
      </c>
    </row>
    <row r="3377" spans="1:11" customFormat="1" x14ac:dyDescent="0.25">
      <c r="A3377" t="str">
        <f t="shared" si="481"/>
        <v>18</v>
      </c>
      <c r="B3377" t="s">
        <v>357</v>
      </c>
      <c r="C3377" t="str">
        <f>"005"</f>
        <v>005</v>
      </c>
      <c r="D3377" t="s">
        <v>362</v>
      </c>
      <c r="E3377" t="str">
        <f t="shared" si="479"/>
        <v>01</v>
      </c>
      <c r="F3377" t="str">
        <f>"001"</f>
        <v>001</v>
      </c>
      <c r="G3377" t="str">
        <f>""</f>
        <v/>
      </c>
      <c r="H3377" t="s">
        <v>3</v>
      </c>
      <c r="I3377" t="s">
        <v>28</v>
      </c>
      <c r="J3377" t="s">
        <v>5304</v>
      </c>
      <c r="K3377" t="str">
        <f>"18518"</f>
        <v>18518</v>
      </c>
    </row>
    <row r="3378" spans="1:11" customFormat="1" x14ac:dyDescent="0.25">
      <c r="A3378" t="str">
        <f t="shared" si="481"/>
        <v>18</v>
      </c>
      <c r="B3378" t="s">
        <v>357</v>
      </c>
      <c r="C3378" t="str">
        <f t="shared" ref="C3378:C3385" si="484">"006"</f>
        <v>006</v>
      </c>
      <c r="D3378" t="s">
        <v>363</v>
      </c>
      <c r="E3378" t="str">
        <f t="shared" si="479"/>
        <v>01</v>
      </c>
      <c r="F3378" t="str">
        <f>"001"</f>
        <v>001</v>
      </c>
      <c r="G3378" t="str">
        <f>""</f>
        <v/>
      </c>
      <c r="H3378" t="s">
        <v>1</v>
      </c>
      <c r="I3378" t="s">
        <v>2065</v>
      </c>
      <c r="J3378" t="s">
        <v>5305</v>
      </c>
      <c r="K3378" t="str">
        <f>"18700"</f>
        <v>18700</v>
      </c>
    </row>
    <row r="3379" spans="1:11" customFormat="1" x14ac:dyDescent="0.25">
      <c r="A3379" t="str">
        <f t="shared" si="481"/>
        <v>18</v>
      </c>
      <c r="B3379" t="s">
        <v>357</v>
      </c>
      <c r="C3379" t="str">
        <f t="shared" si="484"/>
        <v>006</v>
      </c>
      <c r="D3379" t="s">
        <v>363</v>
      </c>
      <c r="E3379" t="str">
        <f t="shared" si="479"/>
        <v>01</v>
      </c>
      <c r="F3379" t="str">
        <f>"001"</f>
        <v>001</v>
      </c>
      <c r="G3379" t="str">
        <f>""</f>
        <v/>
      </c>
      <c r="H3379" t="s">
        <v>0</v>
      </c>
      <c r="I3379" t="s">
        <v>2065</v>
      </c>
      <c r="J3379" t="s">
        <v>5305</v>
      </c>
      <c r="K3379" t="str">
        <f>"18700"</f>
        <v>18700</v>
      </c>
    </row>
    <row r="3380" spans="1:11" customFormat="1" x14ac:dyDescent="0.25">
      <c r="A3380" t="str">
        <f t="shared" si="481"/>
        <v>18</v>
      </c>
      <c r="B3380" t="s">
        <v>357</v>
      </c>
      <c r="C3380" t="str">
        <f t="shared" si="484"/>
        <v>006</v>
      </c>
      <c r="D3380" t="s">
        <v>363</v>
      </c>
      <c r="E3380" t="str">
        <f t="shared" si="479"/>
        <v>01</v>
      </c>
      <c r="F3380" t="str">
        <f>"002"</f>
        <v>002</v>
      </c>
      <c r="G3380" t="str">
        <f>"01"</f>
        <v>01</v>
      </c>
      <c r="H3380" t="s">
        <v>1</v>
      </c>
      <c r="I3380" t="s">
        <v>2065</v>
      </c>
      <c r="J3380" t="s">
        <v>5305</v>
      </c>
      <c r="K3380" t="str">
        <f>"18700"</f>
        <v>18700</v>
      </c>
    </row>
    <row r="3381" spans="1:11" customFormat="1" x14ac:dyDescent="0.25">
      <c r="A3381" t="str">
        <f t="shared" si="481"/>
        <v>18</v>
      </c>
      <c r="B3381" t="s">
        <v>357</v>
      </c>
      <c r="C3381" t="str">
        <f t="shared" si="484"/>
        <v>006</v>
      </c>
      <c r="D3381" t="s">
        <v>363</v>
      </c>
      <c r="E3381" t="str">
        <f t="shared" si="479"/>
        <v>01</v>
      </c>
      <c r="F3381" t="str">
        <f>"002"</f>
        <v>002</v>
      </c>
      <c r="G3381" t="str">
        <f>"01"</f>
        <v>01</v>
      </c>
      <c r="H3381" t="s">
        <v>0</v>
      </c>
      <c r="I3381" t="s">
        <v>2065</v>
      </c>
      <c r="J3381" t="s">
        <v>5305</v>
      </c>
      <c r="K3381" t="str">
        <f>"18700"</f>
        <v>18700</v>
      </c>
    </row>
    <row r="3382" spans="1:11" customFormat="1" x14ac:dyDescent="0.25">
      <c r="A3382" t="str">
        <f t="shared" si="481"/>
        <v>18</v>
      </c>
      <c r="B3382" t="s">
        <v>357</v>
      </c>
      <c r="C3382" t="str">
        <f t="shared" si="484"/>
        <v>006</v>
      </c>
      <c r="D3382" t="s">
        <v>363</v>
      </c>
      <c r="E3382" t="str">
        <f t="shared" si="479"/>
        <v>01</v>
      </c>
      <c r="F3382" t="str">
        <f>"002"</f>
        <v>002</v>
      </c>
      <c r="G3382" t="str">
        <f>"02"</f>
        <v>02</v>
      </c>
      <c r="H3382" t="s">
        <v>2</v>
      </c>
      <c r="I3382" t="s">
        <v>2066</v>
      </c>
      <c r="J3382" t="s">
        <v>5306</v>
      </c>
      <c r="K3382" t="str">
        <f>"18700"</f>
        <v>18700</v>
      </c>
    </row>
    <row r="3383" spans="1:11" customFormat="1" x14ac:dyDescent="0.25">
      <c r="A3383" t="str">
        <f t="shared" si="481"/>
        <v>18</v>
      </c>
      <c r="B3383" t="s">
        <v>357</v>
      </c>
      <c r="C3383" t="str">
        <f t="shared" si="484"/>
        <v>006</v>
      </c>
      <c r="D3383" t="s">
        <v>363</v>
      </c>
      <c r="E3383" t="str">
        <f>"02"</f>
        <v>02</v>
      </c>
      <c r="F3383" t="str">
        <f t="shared" ref="F3383:F3389" si="485">"001"</f>
        <v>001</v>
      </c>
      <c r="G3383" t="str">
        <f>"01"</f>
        <v>01</v>
      </c>
      <c r="H3383" t="s">
        <v>1</v>
      </c>
      <c r="I3383" t="s">
        <v>44</v>
      </c>
      <c r="J3383" t="s">
        <v>5307</v>
      </c>
      <c r="K3383" t="str">
        <f>"18760"</f>
        <v>18760</v>
      </c>
    </row>
    <row r="3384" spans="1:11" customFormat="1" x14ac:dyDescent="0.25">
      <c r="A3384" t="str">
        <f t="shared" si="481"/>
        <v>18</v>
      </c>
      <c r="B3384" t="s">
        <v>357</v>
      </c>
      <c r="C3384" t="str">
        <f t="shared" si="484"/>
        <v>006</v>
      </c>
      <c r="D3384" t="s">
        <v>363</v>
      </c>
      <c r="E3384" t="str">
        <f>"02"</f>
        <v>02</v>
      </c>
      <c r="F3384" t="str">
        <f t="shared" si="485"/>
        <v>001</v>
      </c>
      <c r="G3384" t="str">
        <f>"01"</f>
        <v>01</v>
      </c>
      <c r="H3384" t="s">
        <v>0</v>
      </c>
      <c r="I3384" t="s">
        <v>44</v>
      </c>
      <c r="J3384" t="s">
        <v>5307</v>
      </c>
      <c r="K3384" t="str">
        <f>"18760"</f>
        <v>18760</v>
      </c>
    </row>
    <row r="3385" spans="1:11" customFormat="1" x14ac:dyDescent="0.25">
      <c r="A3385" t="str">
        <f t="shared" si="481"/>
        <v>18</v>
      </c>
      <c r="B3385" t="s">
        <v>357</v>
      </c>
      <c r="C3385" t="str">
        <f t="shared" si="484"/>
        <v>006</v>
      </c>
      <c r="D3385" t="s">
        <v>363</v>
      </c>
      <c r="E3385" t="str">
        <f>"02"</f>
        <v>02</v>
      </c>
      <c r="F3385" t="str">
        <f t="shared" si="485"/>
        <v>001</v>
      </c>
      <c r="G3385" t="str">
        <f>"02"</f>
        <v>02</v>
      </c>
      <c r="H3385" t="s">
        <v>2</v>
      </c>
      <c r="I3385" t="s">
        <v>2067</v>
      </c>
      <c r="J3385" t="s">
        <v>5308</v>
      </c>
      <c r="K3385" t="str">
        <f>"18770"</f>
        <v>18770</v>
      </c>
    </row>
    <row r="3386" spans="1:11" customFormat="1" x14ac:dyDescent="0.25">
      <c r="A3386" t="str">
        <f t="shared" si="481"/>
        <v>18</v>
      </c>
      <c r="B3386" t="s">
        <v>357</v>
      </c>
      <c r="C3386" t="str">
        <f>"007"</f>
        <v>007</v>
      </c>
      <c r="D3386" t="s">
        <v>364</v>
      </c>
      <c r="E3386" t="str">
        <f t="shared" ref="E3386:E3442" si="486">"01"</f>
        <v>01</v>
      </c>
      <c r="F3386" t="str">
        <f t="shared" si="485"/>
        <v>001</v>
      </c>
      <c r="G3386" t="str">
        <f>""</f>
        <v/>
      </c>
      <c r="H3386" t="s">
        <v>3</v>
      </c>
      <c r="I3386" t="s">
        <v>2068</v>
      </c>
      <c r="J3386" t="s">
        <v>5309</v>
      </c>
      <c r="K3386" t="str">
        <f>"18659"</f>
        <v>18659</v>
      </c>
    </row>
    <row r="3387" spans="1:11" customFormat="1" x14ac:dyDescent="0.25">
      <c r="A3387" t="str">
        <f t="shared" si="481"/>
        <v>18</v>
      </c>
      <c r="B3387" t="s">
        <v>357</v>
      </c>
      <c r="C3387" t="str">
        <f>"010"</f>
        <v>010</v>
      </c>
      <c r="D3387" t="s">
        <v>365</v>
      </c>
      <c r="E3387" t="str">
        <f t="shared" si="486"/>
        <v>01</v>
      </c>
      <c r="F3387" t="str">
        <f t="shared" si="485"/>
        <v>001</v>
      </c>
      <c r="G3387" t="str">
        <f>""</f>
        <v/>
      </c>
      <c r="H3387" t="s">
        <v>3</v>
      </c>
      <c r="I3387" t="s">
        <v>2069</v>
      </c>
      <c r="J3387" t="s">
        <v>5310</v>
      </c>
      <c r="K3387" t="str">
        <f>"18514"</f>
        <v>18514</v>
      </c>
    </row>
    <row r="3388" spans="1:11" customFormat="1" x14ac:dyDescent="0.25">
      <c r="A3388" t="str">
        <f t="shared" si="481"/>
        <v>18</v>
      </c>
      <c r="B3388" t="s">
        <v>357</v>
      </c>
      <c r="C3388" t="str">
        <f t="shared" ref="C3388:C3394" si="487">"011"</f>
        <v>011</v>
      </c>
      <c r="D3388" t="s">
        <v>366</v>
      </c>
      <c r="E3388" t="str">
        <f t="shared" si="486"/>
        <v>01</v>
      </c>
      <c r="F3388" t="str">
        <f t="shared" si="485"/>
        <v>001</v>
      </c>
      <c r="G3388" t="str">
        <f>""</f>
        <v/>
      </c>
      <c r="H3388" t="s">
        <v>1</v>
      </c>
      <c r="I3388" t="s">
        <v>2070</v>
      </c>
      <c r="J3388" t="s">
        <v>5311</v>
      </c>
      <c r="K3388" t="str">
        <f t="shared" ref="K3388:K3394" si="488">"18170"</f>
        <v>18170</v>
      </c>
    </row>
    <row r="3389" spans="1:11" customFormat="1" x14ac:dyDescent="0.25">
      <c r="A3389" t="str">
        <f t="shared" si="481"/>
        <v>18</v>
      </c>
      <c r="B3389" t="s">
        <v>357</v>
      </c>
      <c r="C3389" t="str">
        <f t="shared" si="487"/>
        <v>011</v>
      </c>
      <c r="D3389" t="s">
        <v>366</v>
      </c>
      <c r="E3389" t="str">
        <f t="shared" si="486"/>
        <v>01</v>
      </c>
      <c r="F3389" t="str">
        <f t="shared" si="485"/>
        <v>001</v>
      </c>
      <c r="G3389" t="str">
        <f>""</f>
        <v/>
      </c>
      <c r="H3389" t="s">
        <v>0</v>
      </c>
      <c r="I3389" t="s">
        <v>2070</v>
      </c>
      <c r="J3389" t="s">
        <v>5311</v>
      </c>
      <c r="K3389" t="str">
        <f t="shared" si="488"/>
        <v>18170</v>
      </c>
    </row>
    <row r="3390" spans="1:11" customFormat="1" x14ac:dyDescent="0.25">
      <c r="A3390" t="str">
        <f t="shared" si="481"/>
        <v>18</v>
      </c>
      <c r="B3390" t="s">
        <v>357</v>
      </c>
      <c r="C3390" t="str">
        <f t="shared" si="487"/>
        <v>011</v>
      </c>
      <c r="D3390" t="s">
        <v>366</v>
      </c>
      <c r="E3390" t="str">
        <f t="shared" si="486"/>
        <v>01</v>
      </c>
      <c r="F3390" t="str">
        <f>"002"</f>
        <v>002</v>
      </c>
      <c r="G3390" t="str">
        <f>""</f>
        <v/>
      </c>
      <c r="H3390" t="s">
        <v>1</v>
      </c>
      <c r="I3390" t="s">
        <v>2071</v>
      </c>
      <c r="J3390" t="s">
        <v>5312</v>
      </c>
      <c r="K3390" t="str">
        <f t="shared" si="488"/>
        <v>18170</v>
      </c>
    </row>
    <row r="3391" spans="1:11" customFormat="1" x14ac:dyDescent="0.25">
      <c r="A3391" t="str">
        <f t="shared" si="481"/>
        <v>18</v>
      </c>
      <c r="B3391" t="s">
        <v>357</v>
      </c>
      <c r="C3391" t="str">
        <f t="shared" si="487"/>
        <v>011</v>
      </c>
      <c r="D3391" t="s">
        <v>366</v>
      </c>
      <c r="E3391" t="str">
        <f t="shared" si="486"/>
        <v>01</v>
      </c>
      <c r="F3391" t="str">
        <f>"002"</f>
        <v>002</v>
      </c>
      <c r="G3391" t="str">
        <f>""</f>
        <v/>
      </c>
      <c r="H3391" t="s">
        <v>0</v>
      </c>
      <c r="I3391" t="s">
        <v>2071</v>
      </c>
      <c r="J3391" t="s">
        <v>5312</v>
      </c>
      <c r="K3391" t="str">
        <f t="shared" si="488"/>
        <v>18170</v>
      </c>
    </row>
    <row r="3392" spans="1:11" customFormat="1" x14ac:dyDescent="0.25">
      <c r="A3392" t="str">
        <f t="shared" si="481"/>
        <v>18</v>
      </c>
      <c r="B3392" t="s">
        <v>357</v>
      </c>
      <c r="C3392" t="str">
        <f t="shared" si="487"/>
        <v>011</v>
      </c>
      <c r="D3392" t="s">
        <v>366</v>
      </c>
      <c r="E3392" t="str">
        <f t="shared" si="486"/>
        <v>01</v>
      </c>
      <c r="F3392" t="str">
        <f>"003"</f>
        <v>003</v>
      </c>
      <c r="G3392" t="str">
        <f>""</f>
        <v/>
      </c>
      <c r="H3392" t="s">
        <v>1</v>
      </c>
      <c r="I3392" t="s">
        <v>2070</v>
      </c>
      <c r="J3392" t="s">
        <v>5311</v>
      </c>
      <c r="K3392" t="str">
        <f t="shared" si="488"/>
        <v>18170</v>
      </c>
    </row>
    <row r="3393" spans="1:11" customFormat="1" x14ac:dyDescent="0.25">
      <c r="A3393" t="str">
        <f t="shared" si="481"/>
        <v>18</v>
      </c>
      <c r="B3393" t="s">
        <v>357</v>
      </c>
      <c r="C3393" t="str">
        <f t="shared" si="487"/>
        <v>011</v>
      </c>
      <c r="D3393" t="s">
        <v>366</v>
      </c>
      <c r="E3393" t="str">
        <f t="shared" si="486"/>
        <v>01</v>
      </c>
      <c r="F3393" t="str">
        <f>"003"</f>
        <v>003</v>
      </c>
      <c r="G3393" t="str">
        <f>""</f>
        <v/>
      </c>
      <c r="H3393" t="s">
        <v>0</v>
      </c>
      <c r="I3393" t="s">
        <v>2070</v>
      </c>
      <c r="J3393" t="s">
        <v>5311</v>
      </c>
      <c r="K3393" t="str">
        <f t="shared" si="488"/>
        <v>18170</v>
      </c>
    </row>
    <row r="3394" spans="1:11" customFormat="1" x14ac:dyDescent="0.25">
      <c r="A3394" t="str">
        <f t="shared" si="481"/>
        <v>18</v>
      </c>
      <c r="B3394" t="s">
        <v>357</v>
      </c>
      <c r="C3394" t="str">
        <f t="shared" si="487"/>
        <v>011</v>
      </c>
      <c r="D3394" t="s">
        <v>366</v>
      </c>
      <c r="E3394" t="str">
        <f t="shared" si="486"/>
        <v>01</v>
      </c>
      <c r="F3394" t="str">
        <f>"004"</f>
        <v>004</v>
      </c>
      <c r="G3394" t="str">
        <f>""</f>
        <v/>
      </c>
      <c r="H3394" t="s">
        <v>3</v>
      </c>
      <c r="I3394" t="s">
        <v>2071</v>
      </c>
      <c r="J3394" t="s">
        <v>5312</v>
      </c>
      <c r="K3394" t="str">
        <f t="shared" si="488"/>
        <v>18170</v>
      </c>
    </row>
    <row r="3395" spans="1:11" customFormat="1" x14ac:dyDescent="0.25">
      <c r="A3395" t="str">
        <f t="shared" si="481"/>
        <v>18</v>
      </c>
      <c r="B3395" t="s">
        <v>357</v>
      </c>
      <c r="C3395" t="str">
        <f>"012"</f>
        <v>012</v>
      </c>
      <c r="D3395" t="s">
        <v>367</v>
      </c>
      <c r="E3395" t="str">
        <f t="shared" si="486"/>
        <v>01</v>
      </c>
      <c r="F3395" t="str">
        <f>"001"</f>
        <v>001</v>
      </c>
      <c r="G3395" t="str">
        <f>""</f>
        <v/>
      </c>
      <c r="H3395" t="s">
        <v>1</v>
      </c>
      <c r="I3395" t="s">
        <v>2072</v>
      </c>
      <c r="J3395" t="s">
        <v>5313</v>
      </c>
      <c r="K3395" t="str">
        <f>"18280"</f>
        <v>18280</v>
      </c>
    </row>
    <row r="3396" spans="1:11" customFormat="1" x14ac:dyDescent="0.25">
      <c r="A3396" t="str">
        <f t="shared" si="481"/>
        <v>18</v>
      </c>
      <c r="B3396" t="s">
        <v>357</v>
      </c>
      <c r="C3396" t="str">
        <f>"012"</f>
        <v>012</v>
      </c>
      <c r="D3396" t="s">
        <v>367</v>
      </c>
      <c r="E3396" t="str">
        <f t="shared" si="486"/>
        <v>01</v>
      </c>
      <c r="F3396" t="str">
        <f>"001"</f>
        <v>001</v>
      </c>
      <c r="G3396" t="str">
        <f>""</f>
        <v/>
      </c>
      <c r="H3396" t="s">
        <v>0</v>
      </c>
      <c r="I3396" t="s">
        <v>2072</v>
      </c>
      <c r="J3396" t="s">
        <v>5313</v>
      </c>
      <c r="K3396" t="str">
        <f>"18280"</f>
        <v>18280</v>
      </c>
    </row>
    <row r="3397" spans="1:11" customFormat="1" x14ac:dyDescent="0.25">
      <c r="A3397" t="str">
        <f t="shared" si="481"/>
        <v>18</v>
      </c>
      <c r="B3397" t="s">
        <v>357</v>
      </c>
      <c r="C3397" t="str">
        <f>"012"</f>
        <v>012</v>
      </c>
      <c r="D3397" t="s">
        <v>367</v>
      </c>
      <c r="E3397" t="str">
        <f t="shared" si="486"/>
        <v>01</v>
      </c>
      <c r="F3397" t="str">
        <f>"003"</f>
        <v>003</v>
      </c>
      <c r="G3397" t="str">
        <f>"01"</f>
        <v>01</v>
      </c>
      <c r="H3397" t="s">
        <v>1</v>
      </c>
      <c r="I3397" t="s">
        <v>2073</v>
      </c>
      <c r="J3397" t="s">
        <v>5314</v>
      </c>
      <c r="K3397" t="str">
        <f>"18280"</f>
        <v>18280</v>
      </c>
    </row>
    <row r="3398" spans="1:11" customFormat="1" x14ac:dyDescent="0.25">
      <c r="A3398" t="str">
        <f t="shared" si="481"/>
        <v>18</v>
      </c>
      <c r="B3398" t="s">
        <v>357</v>
      </c>
      <c r="C3398" t="str">
        <f>"012"</f>
        <v>012</v>
      </c>
      <c r="D3398" t="s">
        <v>367</v>
      </c>
      <c r="E3398" t="str">
        <f t="shared" si="486"/>
        <v>01</v>
      </c>
      <c r="F3398" t="str">
        <f>"003"</f>
        <v>003</v>
      </c>
      <c r="G3398" t="str">
        <f>"02"</f>
        <v>02</v>
      </c>
      <c r="H3398" t="s">
        <v>0</v>
      </c>
      <c r="I3398" t="s">
        <v>2074</v>
      </c>
      <c r="J3398" t="s">
        <v>5315</v>
      </c>
      <c r="K3398" t="str">
        <f>"18280"</f>
        <v>18280</v>
      </c>
    </row>
    <row r="3399" spans="1:11" customFormat="1" x14ac:dyDescent="0.25">
      <c r="A3399" t="str">
        <f t="shared" si="481"/>
        <v>18</v>
      </c>
      <c r="B3399" t="s">
        <v>357</v>
      </c>
      <c r="C3399" t="str">
        <f>"012"</f>
        <v>012</v>
      </c>
      <c r="D3399" t="s">
        <v>367</v>
      </c>
      <c r="E3399" t="str">
        <f t="shared" si="486"/>
        <v>01</v>
      </c>
      <c r="F3399" t="str">
        <f>"003"</f>
        <v>003</v>
      </c>
      <c r="G3399" t="str">
        <f>"03"</f>
        <v>03</v>
      </c>
      <c r="H3399" t="s">
        <v>2</v>
      </c>
      <c r="I3399" t="s">
        <v>2075</v>
      </c>
      <c r="J3399" t="s">
        <v>5316</v>
      </c>
      <c r="K3399" t="str">
        <f>"18295"</f>
        <v>18295</v>
      </c>
    </row>
    <row r="3400" spans="1:11" customFormat="1" x14ac:dyDescent="0.25">
      <c r="A3400" t="str">
        <f t="shared" si="481"/>
        <v>18</v>
      </c>
      <c r="B3400" t="s">
        <v>357</v>
      </c>
      <c r="C3400" t="str">
        <f t="shared" ref="C3400:C3405" si="489">"013"</f>
        <v>013</v>
      </c>
      <c r="D3400" t="s">
        <v>368</v>
      </c>
      <c r="E3400" t="str">
        <f t="shared" si="486"/>
        <v>01</v>
      </c>
      <c r="F3400" t="str">
        <f>"001"</f>
        <v>001</v>
      </c>
      <c r="G3400" t="str">
        <f>""</f>
        <v/>
      </c>
      <c r="H3400" t="s">
        <v>1</v>
      </c>
      <c r="I3400" t="s">
        <v>2076</v>
      </c>
      <c r="J3400" t="s">
        <v>5317</v>
      </c>
      <c r="K3400" t="str">
        <f>"18120"</f>
        <v>18120</v>
      </c>
    </row>
    <row r="3401" spans="1:11" customFormat="1" x14ac:dyDescent="0.25">
      <c r="A3401" t="str">
        <f t="shared" si="481"/>
        <v>18</v>
      </c>
      <c r="B3401" t="s">
        <v>357</v>
      </c>
      <c r="C3401" t="str">
        <f t="shared" si="489"/>
        <v>013</v>
      </c>
      <c r="D3401" t="s">
        <v>368</v>
      </c>
      <c r="E3401" t="str">
        <f t="shared" si="486"/>
        <v>01</v>
      </c>
      <c r="F3401" t="str">
        <f>"001"</f>
        <v>001</v>
      </c>
      <c r="G3401" t="str">
        <f>""</f>
        <v/>
      </c>
      <c r="H3401" t="s">
        <v>0</v>
      </c>
      <c r="I3401" t="s">
        <v>2076</v>
      </c>
      <c r="J3401" t="s">
        <v>5317</v>
      </c>
      <c r="K3401" t="str">
        <f>"18120"</f>
        <v>18120</v>
      </c>
    </row>
    <row r="3402" spans="1:11" customFormat="1" x14ac:dyDescent="0.25">
      <c r="A3402" t="str">
        <f t="shared" si="481"/>
        <v>18</v>
      </c>
      <c r="B3402" t="s">
        <v>357</v>
      </c>
      <c r="C3402" t="str">
        <f t="shared" si="489"/>
        <v>013</v>
      </c>
      <c r="D3402" t="s">
        <v>368</v>
      </c>
      <c r="E3402" t="str">
        <f t="shared" si="486"/>
        <v>01</v>
      </c>
      <c r="F3402" t="str">
        <f>"002"</f>
        <v>002</v>
      </c>
      <c r="G3402" t="str">
        <f>""</f>
        <v/>
      </c>
      <c r="H3402" t="s">
        <v>3</v>
      </c>
      <c r="I3402" t="s">
        <v>2077</v>
      </c>
      <c r="J3402" t="s">
        <v>5317</v>
      </c>
      <c r="K3402" t="str">
        <f>"18120"</f>
        <v>18120</v>
      </c>
    </row>
    <row r="3403" spans="1:11" customFormat="1" x14ac:dyDescent="0.25">
      <c r="A3403" t="str">
        <f t="shared" si="481"/>
        <v>18</v>
      </c>
      <c r="B3403" t="s">
        <v>357</v>
      </c>
      <c r="C3403" t="str">
        <f t="shared" si="489"/>
        <v>013</v>
      </c>
      <c r="D3403" t="s">
        <v>368</v>
      </c>
      <c r="E3403" t="str">
        <f t="shared" si="486"/>
        <v>01</v>
      </c>
      <c r="F3403" t="str">
        <f>"004"</f>
        <v>004</v>
      </c>
      <c r="G3403" t="str">
        <f>""</f>
        <v/>
      </c>
      <c r="H3403" t="s">
        <v>1</v>
      </c>
      <c r="I3403" t="s">
        <v>2078</v>
      </c>
      <c r="J3403" t="s">
        <v>5318</v>
      </c>
      <c r="K3403" t="str">
        <f>"18120"</f>
        <v>18120</v>
      </c>
    </row>
    <row r="3404" spans="1:11" customFormat="1" x14ac:dyDescent="0.25">
      <c r="A3404" t="str">
        <f t="shared" si="481"/>
        <v>18</v>
      </c>
      <c r="B3404" t="s">
        <v>357</v>
      </c>
      <c r="C3404" t="str">
        <f t="shared" si="489"/>
        <v>013</v>
      </c>
      <c r="D3404" t="s">
        <v>368</v>
      </c>
      <c r="E3404" t="str">
        <f t="shared" si="486"/>
        <v>01</v>
      </c>
      <c r="F3404" t="str">
        <f>"004"</f>
        <v>004</v>
      </c>
      <c r="G3404" t="str">
        <f>""</f>
        <v/>
      </c>
      <c r="H3404" t="s">
        <v>0</v>
      </c>
      <c r="I3404" t="s">
        <v>2078</v>
      </c>
      <c r="J3404" t="s">
        <v>5318</v>
      </c>
      <c r="K3404" t="str">
        <f>"18120"</f>
        <v>18120</v>
      </c>
    </row>
    <row r="3405" spans="1:11" customFormat="1" x14ac:dyDescent="0.25">
      <c r="A3405" t="str">
        <f t="shared" si="481"/>
        <v>18</v>
      </c>
      <c r="B3405" t="s">
        <v>357</v>
      </c>
      <c r="C3405" t="str">
        <f t="shared" si="489"/>
        <v>013</v>
      </c>
      <c r="D3405" t="s">
        <v>368</v>
      </c>
      <c r="E3405" t="str">
        <f t="shared" si="486"/>
        <v>01</v>
      </c>
      <c r="F3405" t="str">
        <f>"005"</f>
        <v>005</v>
      </c>
      <c r="G3405" t="str">
        <f>""</f>
        <v/>
      </c>
      <c r="H3405" t="s">
        <v>3</v>
      </c>
      <c r="I3405" t="s">
        <v>1896</v>
      </c>
      <c r="J3405" t="s">
        <v>5319</v>
      </c>
      <c r="K3405" t="str">
        <f>"18125"</f>
        <v>18125</v>
      </c>
    </row>
    <row r="3406" spans="1:11" customFormat="1" x14ac:dyDescent="0.25">
      <c r="A3406" t="str">
        <f t="shared" si="481"/>
        <v>18</v>
      </c>
      <c r="B3406" t="s">
        <v>357</v>
      </c>
      <c r="C3406" t="str">
        <f t="shared" ref="C3406:C3416" si="490">"014"</f>
        <v>014</v>
      </c>
      <c r="D3406" t="s">
        <v>369</v>
      </c>
      <c r="E3406" t="str">
        <f t="shared" si="486"/>
        <v>01</v>
      </c>
      <c r="F3406" t="str">
        <f>"001"</f>
        <v>001</v>
      </c>
      <c r="G3406" t="str">
        <f>""</f>
        <v/>
      </c>
      <c r="H3406" t="s">
        <v>1</v>
      </c>
      <c r="I3406" t="s">
        <v>36</v>
      </c>
      <c r="J3406" t="s">
        <v>4232</v>
      </c>
      <c r="K3406" t="str">
        <f t="shared" ref="K3406:K3416" si="491">"18620"</f>
        <v>18620</v>
      </c>
    </row>
    <row r="3407" spans="1:11" customFormat="1" x14ac:dyDescent="0.25">
      <c r="A3407" t="str">
        <f t="shared" si="481"/>
        <v>18</v>
      </c>
      <c r="B3407" t="s">
        <v>357</v>
      </c>
      <c r="C3407" t="str">
        <f t="shared" si="490"/>
        <v>014</v>
      </c>
      <c r="D3407" t="s">
        <v>369</v>
      </c>
      <c r="E3407" t="str">
        <f t="shared" si="486"/>
        <v>01</v>
      </c>
      <c r="F3407" t="str">
        <f>"001"</f>
        <v>001</v>
      </c>
      <c r="G3407" t="str">
        <f>""</f>
        <v/>
      </c>
      <c r="H3407" t="s">
        <v>0</v>
      </c>
      <c r="I3407" t="s">
        <v>36</v>
      </c>
      <c r="J3407" t="s">
        <v>4232</v>
      </c>
      <c r="K3407" t="str">
        <f t="shared" si="491"/>
        <v>18620</v>
      </c>
    </row>
    <row r="3408" spans="1:11" customFormat="1" x14ac:dyDescent="0.25">
      <c r="A3408" t="str">
        <f t="shared" si="481"/>
        <v>18</v>
      </c>
      <c r="B3408" t="s">
        <v>357</v>
      </c>
      <c r="C3408" t="str">
        <f t="shared" si="490"/>
        <v>014</v>
      </c>
      <c r="D3408" t="s">
        <v>369</v>
      </c>
      <c r="E3408" t="str">
        <f t="shared" si="486"/>
        <v>01</v>
      </c>
      <c r="F3408" t="str">
        <f>"002"</f>
        <v>002</v>
      </c>
      <c r="G3408" t="str">
        <f>""</f>
        <v/>
      </c>
      <c r="H3408" t="s">
        <v>1</v>
      </c>
      <c r="I3408" t="s">
        <v>2079</v>
      </c>
      <c r="J3408" t="s">
        <v>5320</v>
      </c>
      <c r="K3408" t="str">
        <f t="shared" si="491"/>
        <v>18620</v>
      </c>
    </row>
    <row r="3409" spans="1:11" customFormat="1" x14ac:dyDescent="0.25">
      <c r="A3409" t="str">
        <f t="shared" si="481"/>
        <v>18</v>
      </c>
      <c r="B3409" t="s">
        <v>357</v>
      </c>
      <c r="C3409" t="str">
        <f t="shared" si="490"/>
        <v>014</v>
      </c>
      <c r="D3409" t="s">
        <v>369</v>
      </c>
      <c r="E3409" t="str">
        <f t="shared" si="486"/>
        <v>01</v>
      </c>
      <c r="F3409" t="str">
        <f>"002"</f>
        <v>002</v>
      </c>
      <c r="G3409" t="str">
        <f>""</f>
        <v/>
      </c>
      <c r="H3409" t="s">
        <v>0</v>
      </c>
      <c r="I3409" t="s">
        <v>2079</v>
      </c>
      <c r="J3409" t="s">
        <v>5320</v>
      </c>
      <c r="K3409" t="str">
        <f t="shared" si="491"/>
        <v>18620</v>
      </c>
    </row>
    <row r="3410" spans="1:11" customFormat="1" x14ac:dyDescent="0.25">
      <c r="A3410" t="str">
        <f t="shared" si="481"/>
        <v>18</v>
      </c>
      <c r="B3410" t="s">
        <v>357</v>
      </c>
      <c r="C3410" t="str">
        <f t="shared" si="490"/>
        <v>014</v>
      </c>
      <c r="D3410" t="s">
        <v>369</v>
      </c>
      <c r="E3410" t="str">
        <f t="shared" si="486"/>
        <v>01</v>
      </c>
      <c r="F3410" t="str">
        <f>"003"</f>
        <v>003</v>
      </c>
      <c r="G3410" t="str">
        <f>""</f>
        <v/>
      </c>
      <c r="H3410" t="s">
        <v>1</v>
      </c>
      <c r="I3410" t="s">
        <v>2079</v>
      </c>
      <c r="J3410" t="s">
        <v>5320</v>
      </c>
      <c r="K3410" t="str">
        <f t="shared" si="491"/>
        <v>18620</v>
      </c>
    </row>
    <row r="3411" spans="1:11" customFormat="1" x14ac:dyDescent="0.25">
      <c r="A3411" t="str">
        <f t="shared" si="481"/>
        <v>18</v>
      </c>
      <c r="B3411" t="s">
        <v>357</v>
      </c>
      <c r="C3411" t="str">
        <f t="shared" si="490"/>
        <v>014</v>
      </c>
      <c r="D3411" t="s">
        <v>369</v>
      </c>
      <c r="E3411" t="str">
        <f t="shared" si="486"/>
        <v>01</v>
      </c>
      <c r="F3411" t="str">
        <f>"003"</f>
        <v>003</v>
      </c>
      <c r="G3411" t="str">
        <f>""</f>
        <v/>
      </c>
      <c r="H3411" t="s">
        <v>0</v>
      </c>
      <c r="I3411" t="s">
        <v>2079</v>
      </c>
      <c r="J3411" t="s">
        <v>5320</v>
      </c>
      <c r="K3411" t="str">
        <f t="shared" si="491"/>
        <v>18620</v>
      </c>
    </row>
    <row r="3412" spans="1:11" customFormat="1" x14ac:dyDescent="0.25">
      <c r="A3412" t="str">
        <f t="shared" si="481"/>
        <v>18</v>
      </c>
      <c r="B3412" t="s">
        <v>357</v>
      </c>
      <c r="C3412" t="str">
        <f t="shared" si="490"/>
        <v>014</v>
      </c>
      <c r="D3412" t="s">
        <v>369</v>
      </c>
      <c r="E3412" t="str">
        <f t="shared" si="486"/>
        <v>01</v>
      </c>
      <c r="F3412" t="str">
        <f>"004"</f>
        <v>004</v>
      </c>
      <c r="G3412" t="str">
        <f>""</f>
        <v/>
      </c>
      <c r="H3412" t="s">
        <v>3</v>
      </c>
      <c r="I3412" t="s">
        <v>2079</v>
      </c>
      <c r="J3412" t="s">
        <v>5320</v>
      </c>
      <c r="K3412" t="str">
        <f t="shared" si="491"/>
        <v>18620</v>
      </c>
    </row>
    <row r="3413" spans="1:11" customFormat="1" x14ac:dyDescent="0.25">
      <c r="A3413" t="str">
        <f t="shared" si="481"/>
        <v>18</v>
      </c>
      <c r="B3413" t="s">
        <v>357</v>
      </c>
      <c r="C3413" t="str">
        <f t="shared" si="490"/>
        <v>014</v>
      </c>
      <c r="D3413" t="s">
        <v>369</v>
      </c>
      <c r="E3413" t="str">
        <f t="shared" si="486"/>
        <v>01</v>
      </c>
      <c r="F3413" t="str">
        <f>"005"</f>
        <v>005</v>
      </c>
      <c r="G3413" t="str">
        <f>""</f>
        <v/>
      </c>
      <c r="H3413" t="s">
        <v>1</v>
      </c>
      <c r="I3413" t="s">
        <v>2080</v>
      </c>
      <c r="J3413" t="s">
        <v>5321</v>
      </c>
      <c r="K3413" t="str">
        <f t="shared" si="491"/>
        <v>18620</v>
      </c>
    </row>
    <row r="3414" spans="1:11" customFormat="1" x14ac:dyDescent="0.25">
      <c r="A3414" t="str">
        <f t="shared" si="481"/>
        <v>18</v>
      </c>
      <c r="B3414" t="s">
        <v>357</v>
      </c>
      <c r="C3414" t="str">
        <f t="shared" si="490"/>
        <v>014</v>
      </c>
      <c r="D3414" t="s">
        <v>369</v>
      </c>
      <c r="E3414" t="str">
        <f t="shared" si="486"/>
        <v>01</v>
      </c>
      <c r="F3414" t="str">
        <f>"005"</f>
        <v>005</v>
      </c>
      <c r="G3414" t="str">
        <f>""</f>
        <v/>
      </c>
      <c r="H3414" t="s">
        <v>0</v>
      </c>
      <c r="I3414" t="s">
        <v>2080</v>
      </c>
      <c r="J3414" t="s">
        <v>5321</v>
      </c>
      <c r="K3414" t="str">
        <f t="shared" si="491"/>
        <v>18620</v>
      </c>
    </row>
    <row r="3415" spans="1:11" customFormat="1" x14ac:dyDescent="0.25">
      <c r="A3415" t="str">
        <f t="shared" si="481"/>
        <v>18</v>
      </c>
      <c r="B3415" t="s">
        <v>357</v>
      </c>
      <c r="C3415" t="str">
        <f t="shared" si="490"/>
        <v>014</v>
      </c>
      <c r="D3415" t="s">
        <v>369</v>
      </c>
      <c r="E3415" t="str">
        <f t="shared" si="486"/>
        <v>01</v>
      </c>
      <c r="F3415" t="str">
        <f>"006"</f>
        <v>006</v>
      </c>
      <c r="G3415" t="str">
        <f>"01"</f>
        <v>01</v>
      </c>
      <c r="H3415" t="s">
        <v>1</v>
      </c>
      <c r="I3415" t="s">
        <v>2081</v>
      </c>
      <c r="J3415" t="s">
        <v>5322</v>
      </c>
      <c r="K3415" t="str">
        <f t="shared" si="491"/>
        <v>18620</v>
      </c>
    </row>
    <row r="3416" spans="1:11" customFormat="1" x14ac:dyDescent="0.25">
      <c r="A3416" t="str">
        <f t="shared" si="481"/>
        <v>18</v>
      </c>
      <c r="B3416" t="s">
        <v>357</v>
      </c>
      <c r="C3416" t="str">
        <f t="shared" si="490"/>
        <v>014</v>
      </c>
      <c r="D3416" t="s">
        <v>369</v>
      </c>
      <c r="E3416" t="str">
        <f t="shared" si="486"/>
        <v>01</v>
      </c>
      <c r="F3416" t="str">
        <f>"006"</f>
        <v>006</v>
      </c>
      <c r="G3416" t="str">
        <f>"02"</f>
        <v>02</v>
      </c>
      <c r="H3416" t="s">
        <v>0</v>
      </c>
      <c r="I3416" t="s">
        <v>2082</v>
      </c>
      <c r="J3416" t="s">
        <v>5323</v>
      </c>
      <c r="K3416" t="str">
        <f t="shared" si="491"/>
        <v>18620</v>
      </c>
    </row>
    <row r="3417" spans="1:11" customFormat="1" x14ac:dyDescent="0.25">
      <c r="A3417" t="str">
        <f t="shared" ref="A3417:A3480" si="492">"18"</f>
        <v>18</v>
      </c>
      <c r="B3417" t="s">
        <v>357</v>
      </c>
      <c r="C3417" t="str">
        <f>"015"</f>
        <v>015</v>
      </c>
      <c r="D3417" t="s">
        <v>370</v>
      </c>
      <c r="E3417" t="str">
        <f t="shared" si="486"/>
        <v>01</v>
      </c>
      <c r="F3417" t="str">
        <f>"001"</f>
        <v>001</v>
      </c>
      <c r="G3417" t="str">
        <f>""</f>
        <v/>
      </c>
      <c r="H3417" t="s">
        <v>3</v>
      </c>
      <c r="I3417" t="s">
        <v>2083</v>
      </c>
      <c r="J3417" t="s">
        <v>5324</v>
      </c>
      <c r="K3417" t="str">
        <f>"18538"</f>
        <v>18538</v>
      </c>
    </row>
    <row r="3418" spans="1:11" customFormat="1" x14ac:dyDescent="0.25">
      <c r="A3418" t="str">
        <f t="shared" si="492"/>
        <v>18</v>
      </c>
      <c r="B3418" t="s">
        <v>357</v>
      </c>
      <c r="C3418" t="str">
        <f>"016"</f>
        <v>016</v>
      </c>
      <c r="D3418" t="s">
        <v>371</v>
      </c>
      <c r="E3418" t="str">
        <f t="shared" si="486"/>
        <v>01</v>
      </c>
      <c r="F3418" t="str">
        <f>"001"</f>
        <v>001</v>
      </c>
      <c r="G3418" t="str">
        <f>""</f>
        <v/>
      </c>
      <c r="H3418" t="s">
        <v>3</v>
      </c>
      <c r="I3418" t="s">
        <v>2084</v>
      </c>
      <c r="J3418" t="s">
        <v>5325</v>
      </c>
      <c r="K3418" t="str">
        <f>"18438"</f>
        <v>18438</v>
      </c>
    </row>
    <row r="3419" spans="1:11" customFormat="1" x14ac:dyDescent="0.25">
      <c r="A3419" t="str">
        <f t="shared" si="492"/>
        <v>18</v>
      </c>
      <c r="B3419" t="s">
        <v>357</v>
      </c>
      <c r="C3419" t="str">
        <f t="shared" ref="C3419:C3448" si="493">"017"</f>
        <v>017</v>
      </c>
      <c r="D3419" t="s">
        <v>372</v>
      </c>
      <c r="E3419" t="str">
        <f t="shared" si="486"/>
        <v>01</v>
      </c>
      <c r="F3419" t="str">
        <f>"001"</f>
        <v>001</v>
      </c>
      <c r="G3419" t="str">
        <f>""</f>
        <v/>
      </c>
      <c r="H3419" t="s">
        <v>1</v>
      </c>
      <c r="I3419" t="s">
        <v>1008</v>
      </c>
      <c r="J3419" t="s">
        <v>5326</v>
      </c>
      <c r="K3419" t="str">
        <f t="shared" ref="K3419:K3442" si="494">"18690"</f>
        <v>18690</v>
      </c>
    </row>
    <row r="3420" spans="1:11" customFormat="1" x14ac:dyDescent="0.25">
      <c r="A3420" t="str">
        <f t="shared" si="492"/>
        <v>18</v>
      </c>
      <c r="B3420" t="s">
        <v>357</v>
      </c>
      <c r="C3420" t="str">
        <f t="shared" si="493"/>
        <v>017</v>
      </c>
      <c r="D3420" t="s">
        <v>372</v>
      </c>
      <c r="E3420" t="str">
        <f t="shared" si="486"/>
        <v>01</v>
      </c>
      <c r="F3420" t="str">
        <f>"001"</f>
        <v>001</v>
      </c>
      <c r="G3420" t="str">
        <f>""</f>
        <v/>
      </c>
      <c r="H3420" t="s">
        <v>0</v>
      </c>
      <c r="I3420" t="s">
        <v>1008</v>
      </c>
      <c r="J3420" t="s">
        <v>5326</v>
      </c>
      <c r="K3420" t="str">
        <f t="shared" si="494"/>
        <v>18690</v>
      </c>
    </row>
    <row r="3421" spans="1:11" customFormat="1" x14ac:dyDescent="0.25">
      <c r="A3421" t="str">
        <f t="shared" si="492"/>
        <v>18</v>
      </c>
      <c r="B3421" t="s">
        <v>357</v>
      </c>
      <c r="C3421" t="str">
        <f t="shared" si="493"/>
        <v>017</v>
      </c>
      <c r="D3421" t="s">
        <v>372</v>
      </c>
      <c r="E3421" t="str">
        <f t="shared" si="486"/>
        <v>01</v>
      </c>
      <c r="F3421" t="str">
        <f>"002"</f>
        <v>002</v>
      </c>
      <c r="G3421" t="str">
        <f>""</f>
        <v/>
      </c>
      <c r="H3421" t="s">
        <v>1</v>
      </c>
      <c r="I3421" t="s">
        <v>2085</v>
      </c>
      <c r="J3421" t="s">
        <v>5327</v>
      </c>
      <c r="K3421" t="str">
        <f t="shared" si="494"/>
        <v>18690</v>
      </c>
    </row>
    <row r="3422" spans="1:11" customFormat="1" x14ac:dyDescent="0.25">
      <c r="A3422" t="str">
        <f t="shared" si="492"/>
        <v>18</v>
      </c>
      <c r="B3422" t="s">
        <v>357</v>
      </c>
      <c r="C3422" t="str">
        <f t="shared" si="493"/>
        <v>017</v>
      </c>
      <c r="D3422" t="s">
        <v>372</v>
      </c>
      <c r="E3422" t="str">
        <f t="shared" si="486"/>
        <v>01</v>
      </c>
      <c r="F3422" t="str">
        <f>"002"</f>
        <v>002</v>
      </c>
      <c r="G3422" t="str">
        <f>""</f>
        <v/>
      </c>
      <c r="H3422" t="s">
        <v>0</v>
      </c>
      <c r="I3422" t="s">
        <v>2085</v>
      </c>
      <c r="J3422" t="s">
        <v>5327</v>
      </c>
      <c r="K3422" t="str">
        <f t="shared" si="494"/>
        <v>18690</v>
      </c>
    </row>
    <row r="3423" spans="1:11" customFormat="1" x14ac:dyDescent="0.25">
      <c r="A3423" t="str">
        <f t="shared" si="492"/>
        <v>18</v>
      </c>
      <c r="B3423" t="s">
        <v>357</v>
      </c>
      <c r="C3423" t="str">
        <f t="shared" si="493"/>
        <v>017</v>
      </c>
      <c r="D3423" t="s">
        <v>372</v>
      </c>
      <c r="E3423" t="str">
        <f t="shared" si="486"/>
        <v>01</v>
      </c>
      <c r="F3423" t="str">
        <f>"003"</f>
        <v>003</v>
      </c>
      <c r="G3423" t="str">
        <f>""</f>
        <v/>
      </c>
      <c r="H3423" t="s">
        <v>1</v>
      </c>
      <c r="I3423" t="s">
        <v>2086</v>
      </c>
      <c r="J3423" t="s">
        <v>5328</v>
      </c>
      <c r="K3423" t="str">
        <f t="shared" si="494"/>
        <v>18690</v>
      </c>
    </row>
    <row r="3424" spans="1:11" customFormat="1" x14ac:dyDescent="0.25">
      <c r="A3424" t="str">
        <f t="shared" si="492"/>
        <v>18</v>
      </c>
      <c r="B3424" t="s">
        <v>357</v>
      </c>
      <c r="C3424" t="str">
        <f t="shared" si="493"/>
        <v>017</v>
      </c>
      <c r="D3424" t="s">
        <v>372</v>
      </c>
      <c r="E3424" t="str">
        <f t="shared" si="486"/>
        <v>01</v>
      </c>
      <c r="F3424" t="str">
        <f>"003"</f>
        <v>003</v>
      </c>
      <c r="G3424" t="str">
        <f>""</f>
        <v/>
      </c>
      <c r="H3424" t="s">
        <v>0</v>
      </c>
      <c r="I3424" t="s">
        <v>2086</v>
      </c>
      <c r="J3424" t="s">
        <v>5328</v>
      </c>
      <c r="K3424" t="str">
        <f t="shared" si="494"/>
        <v>18690</v>
      </c>
    </row>
    <row r="3425" spans="1:11" customFormat="1" x14ac:dyDescent="0.25">
      <c r="A3425" t="str">
        <f t="shared" si="492"/>
        <v>18</v>
      </c>
      <c r="B3425" t="s">
        <v>357</v>
      </c>
      <c r="C3425" t="str">
        <f t="shared" si="493"/>
        <v>017</v>
      </c>
      <c r="D3425" t="s">
        <v>372</v>
      </c>
      <c r="E3425" t="str">
        <f t="shared" si="486"/>
        <v>01</v>
      </c>
      <c r="F3425" t="str">
        <f>"004"</f>
        <v>004</v>
      </c>
      <c r="G3425" t="str">
        <f>""</f>
        <v/>
      </c>
      <c r="H3425" t="s">
        <v>1</v>
      </c>
      <c r="I3425" t="s">
        <v>2087</v>
      </c>
      <c r="J3425" t="s">
        <v>5329</v>
      </c>
      <c r="K3425" t="str">
        <f t="shared" si="494"/>
        <v>18690</v>
      </c>
    </row>
    <row r="3426" spans="1:11" customFormat="1" x14ac:dyDescent="0.25">
      <c r="A3426" t="str">
        <f t="shared" si="492"/>
        <v>18</v>
      </c>
      <c r="B3426" t="s">
        <v>357</v>
      </c>
      <c r="C3426" t="str">
        <f t="shared" si="493"/>
        <v>017</v>
      </c>
      <c r="D3426" t="s">
        <v>372</v>
      </c>
      <c r="E3426" t="str">
        <f t="shared" si="486"/>
        <v>01</v>
      </c>
      <c r="F3426" t="str">
        <f>"004"</f>
        <v>004</v>
      </c>
      <c r="G3426" t="str">
        <f>""</f>
        <v/>
      </c>
      <c r="H3426" t="s">
        <v>0</v>
      </c>
      <c r="I3426" t="s">
        <v>2087</v>
      </c>
      <c r="J3426" t="s">
        <v>5329</v>
      </c>
      <c r="K3426" t="str">
        <f t="shared" si="494"/>
        <v>18690</v>
      </c>
    </row>
    <row r="3427" spans="1:11" customFormat="1" x14ac:dyDescent="0.25">
      <c r="A3427" t="str">
        <f t="shared" si="492"/>
        <v>18</v>
      </c>
      <c r="B3427" t="s">
        <v>357</v>
      </c>
      <c r="C3427" t="str">
        <f t="shared" si="493"/>
        <v>017</v>
      </c>
      <c r="D3427" t="s">
        <v>372</v>
      </c>
      <c r="E3427" t="str">
        <f t="shared" si="486"/>
        <v>01</v>
      </c>
      <c r="F3427" t="str">
        <f>"005"</f>
        <v>005</v>
      </c>
      <c r="G3427" t="str">
        <f>""</f>
        <v/>
      </c>
      <c r="H3427" t="s">
        <v>1</v>
      </c>
      <c r="I3427" t="s">
        <v>2088</v>
      </c>
      <c r="J3427" t="s">
        <v>5330</v>
      </c>
      <c r="K3427" t="str">
        <f t="shared" si="494"/>
        <v>18690</v>
      </c>
    </row>
    <row r="3428" spans="1:11" customFormat="1" x14ac:dyDescent="0.25">
      <c r="A3428" t="str">
        <f t="shared" si="492"/>
        <v>18</v>
      </c>
      <c r="B3428" t="s">
        <v>357</v>
      </c>
      <c r="C3428" t="str">
        <f t="shared" si="493"/>
        <v>017</v>
      </c>
      <c r="D3428" t="s">
        <v>372</v>
      </c>
      <c r="E3428" t="str">
        <f t="shared" si="486"/>
        <v>01</v>
      </c>
      <c r="F3428" t="str">
        <f>"005"</f>
        <v>005</v>
      </c>
      <c r="G3428" t="str">
        <f>""</f>
        <v/>
      </c>
      <c r="H3428" t="s">
        <v>0</v>
      </c>
      <c r="I3428" t="s">
        <v>2088</v>
      </c>
      <c r="J3428" t="s">
        <v>5330</v>
      </c>
      <c r="K3428" t="str">
        <f t="shared" si="494"/>
        <v>18690</v>
      </c>
    </row>
    <row r="3429" spans="1:11" customFormat="1" x14ac:dyDescent="0.25">
      <c r="A3429" t="str">
        <f t="shared" si="492"/>
        <v>18</v>
      </c>
      <c r="B3429" t="s">
        <v>357</v>
      </c>
      <c r="C3429" t="str">
        <f t="shared" si="493"/>
        <v>017</v>
      </c>
      <c r="D3429" t="s">
        <v>372</v>
      </c>
      <c r="E3429" t="str">
        <f t="shared" si="486"/>
        <v>01</v>
      </c>
      <c r="F3429" t="str">
        <f>"006"</f>
        <v>006</v>
      </c>
      <c r="G3429" t="str">
        <f>""</f>
        <v/>
      </c>
      <c r="H3429" t="s">
        <v>1</v>
      </c>
      <c r="I3429" t="s">
        <v>2089</v>
      </c>
      <c r="J3429" t="s">
        <v>5331</v>
      </c>
      <c r="K3429" t="str">
        <f t="shared" si="494"/>
        <v>18690</v>
      </c>
    </row>
    <row r="3430" spans="1:11" customFormat="1" x14ac:dyDescent="0.25">
      <c r="A3430" t="str">
        <f t="shared" si="492"/>
        <v>18</v>
      </c>
      <c r="B3430" t="s">
        <v>357</v>
      </c>
      <c r="C3430" t="str">
        <f t="shared" si="493"/>
        <v>017</v>
      </c>
      <c r="D3430" t="s">
        <v>372</v>
      </c>
      <c r="E3430" t="str">
        <f t="shared" si="486"/>
        <v>01</v>
      </c>
      <c r="F3430" t="str">
        <f>"006"</f>
        <v>006</v>
      </c>
      <c r="G3430" t="str">
        <f>""</f>
        <v/>
      </c>
      <c r="H3430" t="s">
        <v>0</v>
      </c>
      <c r="I3430" t="s">
        <v>2089</v>
      </c>
      <c r="J3430" t="s">
        <v>5331</v>
      </c>
      <c r="K3430" t="str">
        <f t="shared" si="494"/>
        <v>18690</v>
      </c>
    </row>
    <row r="3431" spans="1:11" customFormat="1" x14ac:dyDescent="0.25">
      <c r="A3431" t="str">
        <f t="shared" si="492"/>
        <v>18</v>
      </c>
      <c r="B3431" t="s">
        <v>357</v>
      </c>
      <c r="C3431" t="str">
        <f t="shared" si="493"/>
        <v>017</v>
      </c>
      <c r="D3431" t="s">
        <v>372</v>
      </c>
      <c r="E3431" t="str">
        <f t="shared" si="486"/>
        <v>01</v>
      </c>
      <c r="F3431" t="str">
        <f>"007"</f>
        <v>007</v>
      </c>
      <c r="G3431" t="str">
        <f>""</f>
        <v/>
      </c>
      <c r="H3431" t="s">
        <v>1</v>
      </c>
      <c r="I3431" t="s">
        <v>2090</v>
      </c>
      <c r="J3431" t="s">
        <v>5332</v>
      </c>
      <c r="K3431" t="str">
        <f t="shared" si="494"/>
        <v>18690</v>
      </c>
    </row>
    <row r="3432" spans="1:11" customFormat="1" x14ac:dyDescent="0.25">
      <c r="A3432" t="str">
        <f t="shared" si="492"/>
        <v>18</v>
      </c>
      <c r="B3432" t="s">
        <v>357</v>
      </c>
      <c r="C3432" t="str">
        <f t="shared" si="493"/>
        <v>017</v>
      </c>
      <c r="D3432" t="s">
        <v>372</v>
      </c>
      <c r="E3432" t="str">
        <f t="shared" si="486"/>
        <v>01</v>
      </c>
      <c r="F3432" t="str">
        <f>"007"</f>
        <v>007</v>
      </c>
      <c r="G3432" t="str">
        <f>""</f>
        <v/>
      </c>
      <c r="H3432" t="s">
        <v>0</v>
      </c>
      <c r="I3432" t="s">
        <v>2090</v>
      </c>
      <c r="J3432" t="s">
        <v>5332</v>
      </c>
      <c r="K3432" t="str">
        <f t="shared" si="494"/>
        <v>18690</v>
      </c>
    </row>
    <row r="3433" spans="1:11" customFormat="1" x14ac:dyDescent="0.25">
      <c r="A3433" t="str">
        <f t="shared" si="492"/>
        <v>18</v>
      </c>
      <c r="B3433" t="s">
        <v>357</v>
      </c>
      <c r="C3433" t="str">
        <f t="shared" si="493"/>
        <v>017</v>
      </c>
      <c r="D3433" t="s">
        <v>372</v>
      </c>
      <c r="E3433" t="str">
        <f t="shared" si="486"/>
        <v>01</v>
      </c>
      <c r="F3433" t="str">
        <f>"008"</f>
        <v>008</v>
      </c>
      <c r="G3433" t="str">
        <f>""</f>
        <v/>
      </c>
      <c r="H3433" t="s">
        <v>1</v>
      </c>
      <c r="I3433" t="s">
        <v>2091</v>
      </c>
      <c r="J3433" t="s">
        <v>5333</v>
      </c>
      <c r="K3433" t="str">
        <f t="shared" si="494"/>
        <v>18690</v>
      </c>
    </row>
    <row r="3434" spans="1:11" customFormat="1" x14ac:dyDescent="0.25">
      <c r="A3434" t="str">
        <f t="shared" si="492"/>
        <v>18</v>
      </c>
      <c r="B3434" t="s">
        <v>357</v>
      </c>
      <c r="C3434" t="str">
        <f t="shared" si="493"/>
        <v>017</v>
      </c>
      <c r="D3434" t="s">
        <v>372</v>
      </c>
      <c r="E3434" t="str">
        <f t="shared" si="486"/>
        <v>01</v>
      </c>
      <c r="F3434" t="str">
        <f>"008"</f>
        <v>008</v>
      </c>
      <c r="G3434" t="str">
        <f>""</f>
        <v/>
      </c>
      <c r="H3434" t="s">
        <v>0</v>
      </c>
      <c r="I3434" t="s">
        <v>2091</v>
      </c>
      <c r="J3434" t="s">
        <v>5333</v>
      </c>
      <c r="K3434" t="str">
        <f t="shared" si="494"/>
        <v>18690</v>
      </c>
    </row>
    <row r="3435" spans="1:11" customFormat="1" x14ac:dyDescent="0.25">
      <c r="A3435" t="str">
        <f t="shared" si="492"/>
        <v>18</v>
      </c>
      <c r="B3435" t="s">
        <v>357</v>
      </c>
      <c r="C3435" t="str">
        <f t="shared" si="493"/>
        <v>017</v>
      </c>
      <c r="D3435" t="s">
        <v>372</v>
      </c>
      <c r="E3435" t="str">
        <f t="shared" si="486"/>
        <v>01</v>
      </c>
      <c r="F3435" t="str">
        <f>"009"</f>
        <v>009</v>
      </c>
      <c r="G3435" t="str">
        <f>""</f>
        <v/>
      </c>
      <c r="H3435" t="s">
        <v>1</v>
      </c>
      <c r="I3435" t="s">
        <v>23</v>
      </c>
      <c r="J3435" t="s">
        <v>5334</v>
      </c>
      <c r="K3435" t="str">
        <f t="shared" si="494"/>
        <v>18690</v>
      </c>
    </row>
    <row r="3436" spans="1:11" customFormat="1" x14ac:dyDescent="0.25">
      <c r="A3436" t="str">
        <f t="shared" si="492"/>
        <v>18</v>
      </c>
      <c r="B3436" t="s">
        <v>357</v>
      </c>
      <c r="C3436" t="str">
        <f t="shared" si="493"/>
        <v>017</v>
      </c>
      <c r="D3436" t="s">
        <v>372</v>
      </c>
      <c r="E3436" t="str">
        <f t="shared" si="486"/>
        <v>01</v>
      </c>
      <c r="F3436" t="str">
        <f>"009"</f>
        <v>009</v>
      </c>
      <c r="G3436" t="str">
        <f>""</f>
        <v/>
      </c>
      <c r="H3436" t="s">
        <v>0</v>
      </c>
      <c r="I3436" t="s">
        <v>23</v>
      </c>
      <c r="J3436" t="s">
        <v>5334</v>
      </c>
      <c r="K3436" t="str">
        <f t="shared" si="494"/>
        <v>18690</v>
      </c>
    </row>
    <row r="3437" spans="1:11" customFormat="1" x14ac:dyDescent="0.25">
      <c r="A3437" t="str">
        <f t="shared" si="492"/>
        <v>18</v>
      </c>
      <c r="B3437" t="s">
        <v>357</v>
      </c>
      <c r="C3437" t="str">
        <f t="shared" si="493"/>
        <v>017</v>
      </c>
      <c r="D3437" t="s">
        <v>372</v>
      </c>
      <c r="E3437" t="str">
        <f t="shared" si="486"/>
        <v>01</v>
      </c>
      <c r="F3437" t="str">
        <f>"009"</f>
        <v>009</v>
      </c>
      <c r="G3437" t="str">
        <f>""</f>
        <v/>
      </c>
      <c r="H3437" t="s">
        <v>2</v>
      </c>
      <c r="I3437" t="s">
        <v>23</v>
      </c>
      <c r="J3437" t="s">
        <v>5334</v>
      </c>
      <c r="K3437" t="str">
        <f t="shared" si="494"/>
        <v>18690</v>
      </c>
    </row>
    <row r="3438" spans="1:11" customFormat="1" x14ac:dyDescent="0.25">
      <c r="A3438" t="str">
        <f t="shared" si="492"/>
        <v>18</v>
      </c>
      <c r="B3438" t="s">
        <v>357</v>
      </c>
      <c r="C3438" t="str">
        <f t="shared" si="493"/>
        <v>017</v>
      </c>
      <c r="D3438" t="s">
        <v>372</v>
      </c>
      <c r="E3438" t="str">
        <f t="shared" si="486"/>
        <v>01</v>
      </c>
      <c r="F3438" t="str">
        <f>"010"</f>
        <v>010</v>
      </c>
      <c r="G3438" t="str">
        <f>""</f>
        <v/>
      </c>
      <c r="H3438" t="s">
        <v>1</v>
      </c>
      <c r="I3438" t="s">
        <v>2092</v>
      </c>
      <c r="J3438" t="s">
        <v>5335</v>
      </c>
      <c r="K3438" t="str">
        <f t="shared" si="494"/>
        <v>18690</v>
      </c>
    </row>
    <row r="3439" spans="1:11" customFormat="1" x14ac:dyDescent="0.25">
      <c r="A3439" t="str">
        <f t="shared" si="492"/>
        <v>18</v>
      </c>
      <c r="B3439" t="s">
        <v>357</v>
      </c>
      <c r="C3439" t="str">
        <f t="shared" si="493"/>
        <v>017</v>
      </c>
      <c r="D3439" t="s">
        <v>372</v>
      </c>
      <c r="E3439" t="str">
        <f t="shared" si="486"/>
        <v>01</v>
      </c>
      <c r="F3439" t="str">
        <f>"010"</f>
        <v>010</v>
      </c>
      <c r="G3439" t="str">
        <f>""</f>
        <v/>
      </c>
      <c r="H3439" t="s">
        <v>0</v>
      </c>
      <c r="I3439" t="s">
        <v>2092</v>
      </c>
      <c r="J3439" t="s">
        <v>5335</v>
      </c>
      <c r="K3439" t="str">
        <f t="shared" si="494"/>
        <v>18690</v>
      </c>
    </row>
    <row r="3440" spans="1:11" customFormat="1" x14ac:dyDescent="0.25">
      <c r="A3440" t="str">
        <f t="shared" si="492"/>
        <v>18</v>
      </c>
      <c r="B3440" t="s">
        <v>357</v>
      </c>
      <c r="C3440" t="str">
        <f t="shared" si="493"/>
        <v>017</v>
      </c>
      <c r="D3440" t="s">
        <v>372</v>
      </c>
      <c r="E3440" t="str">
        <f t="shared" si="486"/>
        <v>01</v>
      </c>
      <c r="F3440" t="str">
        <f>"011"</f>
        <v>011</v>
      </c>
      <c r="G3440" t="str">
        <f>""</f>
        <v/>
      </c>
      <c r="H3440" t="s">
        <v>1</v>
      </c>
      <c r="I3440" t="s">
        <v>2093</v>
      </c>
      <c r="J3440" t="s">
        <v>5336</v>
      </c>
      <c r="K3440" t="str">
        <f t="shared" si="494"/>
        <v>18690</v>
      </c>
    </row>
    <row r="3441" spans="1:11" customFormat="1" x14ac:dyDescent="0.25">
      <c r="A3441" t="str">
        <f t="shared" si="492"/>
        <v>18</v>
      </c>
      <c r="B3441" t="s">
        <v>357</v>
      </c>
      <c r="C3441" t="str">
        <f t="shared" si="493"/>
        <v>017</v>
      </c>
      <c r="D3441" t="s">
        <v>372</v>
      </c>
      <c r="E3441" t="str">
        <f t="shared" si="486"/>
        <v>01</v>
      </c>
      <c r="F3441" t="str">
        <f>"011"</f>
        <v>011</v>
      </c>
      <c r="G3441" t="str">
        <f>""</f>
        <v/>
      </c>
      <c r="H3441" t="s">
        <v>0</v>
      </c>
      <c r="I3441" t="s">
        <v>2093</v>
      </c>
      <c r="J3441" t="s">
        <v>5336</v>
      </c>
      <c r="K3441" t="str">
        <f t="shared" si="494"/>
        <v>18690</v>
      </c>
    </row>
    <row r="3442" spans="1:11" customFormat="1" x14ac:dyDescent="0.25">
      <c r="A3442" t="str">
        <f t="shared" si="492"/>
        <v>18</v>
      </c>
      <c r="B3442" t="s">
        <v>357</v>
      </c>
      <c r="C3442" t="str">
        <f t="shared" si="493"/>
        <v>017</v>
      </c>
      <c r="D3442" t="s">
        <v>372</v>
      </c>
      <c r="E3442" t="str">
        <f t="shared" si="486"/>
        <v>01</v>
      </c>
      <c r="F3442" t="str">
        <f>"012"</f>
        <v>012</v>
      </c>
      <c r="G3442" t="str">
        <f>""</f>
        <v/>
      </c>
      <c r="H3442" t="s">
        <v>3</v>
      </c>
      <c r="I3442" t="s">
        <v>1008</v>
      </c>
      <c r="J3442" t="s">
        <v>5326</v>
      </c>
      <c r="K3442" t="str">
        <f t="shared" si="494"/>
        <v>18690</v>
      </c>
    </row>
    <row r="3443" spans="1:11" customFormat="1" x14ac:dyDescent="0.25">
      <c r="A3443" t="str">
        <f t="shared" si="492"/>
        <v>18</v>
      </c>
      <c r="B3443" t="s">
        <v>357</v>
      </c>
      <c r="C3443" t="str">
        <f t="shared" si="493"/>
        <v>017</v>
      </c>
      <c r="D3443" t="s">
        <v>372</v>
      </c>
      <c r="E3443" t="str">
        <f>"02"</f>
        <v>02</v>
      </c>
      <c r="F3443" t="str">
        <f>"001"</f>
        <v>001</v>
      </c>
      <c r="G3443" t="str">
        <f>""</f>
        <v/>
      </c>
      <c r="H3443" t="s">
        <v>1</v>
      </c>
      <c r="I3443" t="s">
        <v>57</v>
      </c>
      <c r="J3443" t="s">
        <v>5337</v>
      </c>
      <c r="K3443" t="str">
        <f>"18697"</f>
        <v>18697</v>
      </c>
    </row>
    <row r="3444" spans="1:11" customFormat="1" x14ac:dyDescent="0.25">
      <c r="A3444" t="str">
        <f t="shared" si="492"/>
        <v>18</v>
      </c>
      <c r="B3444" t="s">
        <v>357</v>
      </c>
      <c r="C3444" t="str">
        <f t="shared" si="493"/>
        <v>017</v>
      </c>
      <c r="D3444" t="s">
        <v>372</v>
      </c>
      <c r="E3444" t="str">
        <f>"02"</f>
        <v>02</v>
      </c>
      <c r="F3444" t="str">
        <f>"001"</f>
        <v>001</v>
      </c>
      <c r="G3444" t="str">
        <f>""</f>
        <v/>
      </c>
      <c r="H3444" t="s">
        <v>0</v>
      </c>
      <c r="I3444" t="s">
        <v>57</v>
      </c>
      <c r="J3444" t="s">
        <v>5337</v>
      </c>
      <c r="K3444" t="str">
        <f>"18697"</f>
        <v>18697</v>
      </c>
    </row>
    <row r="3445" spans="1:11" customFormat="1" x14ac:dyDescent="0.25">
      <c r="A3445" t="str">
        <f t="shared" si="492"/>
        <v>18</v>
      </c>
      <c r="B3445" t="s">
        <v>357</v>
      </c>
      <c r="C3445" t="str">
        <f t="shared" si="493"/>
        <v>017</v>
      </c>
      <c r="D3445" t="s">
        <v>372</v>
      </c>
      <c r="E3445" t="str">
        <f>"02"</f>
        <v>02</v>
      </c>
      <c r="F3445" t="str">
        <f>"002"</f>
        <v>002</v>
      </c>
      <c r="G3445" t="str">
        <f>""</f>
        <v/>
      </c>
      <c r="H3445" t="s">
        <v>1</v>
      </c>
      <c r="I3445" t="s">
        <v>57</v>
      </c>
      <c r="J3445" t="s">
        <v>5337</v>
      </c>
      <c r="K3445" t="str">
        <f>"18697"</f>
        <v>18697</v>
      </c>
    </row>
    <row r="3446" spans="1:11" customFormat="1" x14ac:dyDescent="0.25">
      <c r="A3446" t="str">
        <f t="shared" si="492"/>
        <v>18</v>
      </c>
      <c r="B3446" t="s">
        <v>357</v>
      </c>
      <c r="C3446" t="str">
        <f t="shared" si="493"/>
        <v>017</v>
      </c>
      <c r="D3446" t="s">
        <v>372</v>
      </c>
      <c r="E3446" t="str">
        <f>"02"</f>
        <v>02</v>
      </c>
      <c r="F3446" t="str">
        <f>"002"</f>
        <v>002</v>
      </c>
      <c r="G3446" t="str">
        <f>""</f>
        <v/>
      </c>
      <c r="H3446" t="s">
        <v>0</v>
      </c>
      <c r="I3446" t="s">
        <v>57</v>
      </c>
      <c r="J3446" t="s">
        <v>5337</v>
      </c>
      <c r="K3446" t="str">
        <f>"18697"</f>
        <v>18697</v>
      </c>
    </row>
    <row r="3447" spans="1:11" customFormat="1" x14ac:dyDescent="0.25">
      <c r="A3447" t="str">
        <f t="shared" si="492"/>
        <v>18</v>
      </c>
      <c r="B3447" t="s">
        <v>357</v>
      </c>
      <c r="C3447" t="str">
        <f t="shared" si="493"/>
        <v>017</v>
      </c>
      <c r="D3447" t="s">
        <v>372</v>
      </c>
      <c r="E3447" t="str">
        <f>"03"</f>
        <v>03</v>
      </c>
      <c r="F3447" t="str">
        <f t="shared" ref="F3447:F3452" si="495">"001"</f>
        <v>001</v>
      </c>
      <c r="G3447" t="str">
        <f>""</f>
        <v/>
      </c>
      <c r="H3447" t="s">
        <v>1</v>
      </c>
      <c r="I3447" t="s">
        <v>2094</v>
      </c>
      <c r="J3447" t="s">
        <v>5338</v>
      </c>
      <c r="K3447" t="str">
        <f>"18690"</f>
        <v>18690</v>
      </c>
    </row>
    <row r="3448" spans="1:11" customFormat="1" x14ac:dyDescent="0.25">
      <c r="A3448" t="str">
        <f t="shared" si="492"/>
        <v>18</v>
      </c>
      <c r="B3448" t="s">
        <v>357</v>
      </c>
      <c r="C3448" t="str">
        <f t="shared" si="493"/>
        <v>017</v>
      </c>
      <c r="D3448" t="s">
        <v>372</v>
      </c>
      <c r="E3448" t="str">
        <f>"03"</f>
        <v>03</v>
      </c>
      <c r="F3448" t="str">
        <f t="shared" si="495"/>
        <v>001</v>
      </c>
      <c r="G3448" t="str">
        <f>""</f>
        <v/>
      </c>
      <c r="H3448" t="s">
        <v>0</v>
      </c>
      <c r="I3448" t="s">
        <v>2094</v>
      </c>
      <c r="J3448" t="s">
        <v>5338</v>
      </c>
      <c r="K3448" t="str">
        <f>"18690"</f>
        <v>18690</v>
      </c>
    </row>
    <row r="3449" spans="1:11" customFormat="1" x14ac:dyDescent="0.25">
      <c r="A3449" t="str">
        <f t="shared" si="492"/>
        <v>18</v>
      </c>
      <c r="B3449" t="s">
        <v>357</v>
      </c>
      <c r="C3449" t="str">
        <f>"018"</f>
        <v>018</v>
      </c>
      <c r="D3449" t="s">
        <v>373</v>
      </c>
      <c r="E3449" t="str">
        <f t="shared" ref="E3449:E3496" si="496">"01"</f>
        <v>01</v>
      </c>
      <c r="F3449" t="str">
        <f t="shared" si="495"/>
        <v>001</v>
      </c>
      <c r="G3449" t="str">
        <f>""</f>
        <v/>
      </c>
      <c r="H3449" t="s">
        <v>3</v>
      </c>
      <c r="I3449" t="s">
        <v>50</v>
      </c>
      <c r="J3449" t="s">
        <v>5339</v>
      </c>
      <c r="K3449" t="str">
        <f>"18518"</f>
        <v>18518</v>
      </c>
    </row>
    <row r="3450" spans="1:11" customFormat="1" x14ac:dyDescent="0.25">
      <c r="A3450" t="str">
        <f t="shared" si="492"/>
        <v>18</v>
      </c>
      <c r="B3450" t="s">
        <v>357</v>
      </c>
      <c r="C3450" t="str">
        <f>"020"</f>
        <v>020</v>
      </c>
      <c r="D3450" t="s">
        <v>374</v>
      </c>
      <c r="E3450" t="str">
        <f t="shared" si="496"/>
        <v>01</v>
      </c>
      <c r="F3450" t="str">
        <f t="shared" si="495"/>
        <v>001</v>
      </c>
      <c r="G3450" t="str">
        <f>""</f>
        <v/>
      </c>
      <c r="H3450" t="s">
        <v>3</v>
      </c>
      <c r="I3450" t="s">
        <v>89</v>
      </c>
      <c r="J3450" t="s">
        <v>5340</v>
      </c>
      <c r="K3450" t="str">
        <f>"18126"</f>
        <v>18126</v>
      </c>
    </row>
    <row r="3451" spans="1:11" customFormat="1" x14ac:dyDescent="0.25">
      <c r="A3451" t="str">
        <f t="shared" si="492"/>
        <v>18</v>
      </c>
      <c r="B3451" t="s">
        <v>357</v>
      </c>
      <c r="C3451" t="str">
        <f t="shared" ref="C3451:C3478" si="497">"021"</f>
        <v>021</v>
      </c>
      <c r="D3451" t="s">
        <v>375</v>
      </c>
      <c r="E3451" t="str">
        <f t="shared" si="496"/>
        <v>01</v>
      </c>
      <c r="F3451" t="str">
        <f t="shared" si="495"/>
        <v>001</v>
      </c>
      <c r="G3451" t="str">
        <f>""</f>
        <v/>
      </c>
      <c r="H3451" t="s">
        <v>1</v>
      </c>
      <c r="I3451" t="s">
        <v>2047</v>
      </c>
      <c r="J3451" t="s">
        <v>5341</v>
      </c>
      <c r="K3451" t="str">
        <f t="shared" ref="K3451:K3478" si="498">"18100"</f>
        <v>18100</v>
      </c>
    </row>
    <row r="3452" spans="1:11" customFormat="1" x14ac:dyDescent="0.25">
      <c r="A3452" t="str">
        <f t="shared" si="492"/>
        <v>18</v>
      </c>
      <c r="B3452" t="s">
        <v>357</v>
      </c>
      <c r="C3452" t="str">
        <f t="shared" si="497"/>
        <v>021</v>
      </c>
      <c r="D3452" t="s">
        <v>375</v>
      </c>
      <c r="E3452" t="str">
        <f t="shared" si="496"/>
        <v>01</v>
      </c>
      <c r="F3452" t="str">
        <f t="shared" si="495"/>
        <v>001</v>
      </c>
      <c r="G3452" t="str">
        <f>""</f>
        <v/>
      </c>
      <c r="H3452" t="s">
        <v>0</v>
      </c>
      <c r="I3452" t="s">
        <v>2047</v>
      </c>
      <c r="J3452" t="s">
        <v>5341</v>
      </c>
      <c r="K3452" t="str">
        <f t="shared" si="498"/>
        <v>18100</v>
      </c>
    </row>
    <row r="3453" spans="1:11" customFormat="1" x14ac:dyDescent="0.25">
      <c r="A3453" t="str">
        <f t="shared" si="492"/>
        <v>18</v>
      </c>
      <c r="B3453" t="s">
        <v>357</v>
      </c>
      <c r="C3453" t="str">
        <f t="shared" si="497"/>
        <v>021</v>
      </c>
      <c r="D3453" t="s">
        <v>375</v>
      </c>
      <c r="E3453" t="str">
        <f t="shared" si="496"/>
        <v>01</v>
      </c>
      <c r="F3453" t="str">
        <f>"002"</f>
        <v>002</v>
      </c>
      <c r="G3453" t="str">
        <f>""</f>
        <v/>
      </c>
      <c r="H3453" t="s">
        <v>1</v>
      </c>
      <c r="I3453" t="s">
        <v>2095</v>
      </c>
      <c r="J3453" t="s">
        <v>5342</v>
      </c>
      <c r="K3453" t="str">
        <f t="shared" si="498"/>
        <v>18100</v>
      </c>
    </row>
    <row r="3454" spans="1:11" customFormat="1" x14ac:dyDescent="0.25">
      <c r="A3454" t="str">
        <f t="shared" si="492"/>
        <v>18</v>
      </c>
      <c r="B3454" t="s">
        <v>357</v>
      </c>
      <c r="C3454" t="str">
        <f t="shared" si="497"/>
        <v>021</v>
      </c>
      <c r="D3454" t="s">
        <v>375</v>
      </c>
      <c r="E3454" t="str">
        <f t="shared" si="496"/>
        <v>01</v>
      </c>
      <c r="F3454" t="str">
        <f>"002"</f>
        <v>002</v>
      </c>
      <c r="G3454" t="str">
        <f>""</f>
        <v/>
      </c>
      <c r="H3454" t="s">
        <v>0</v>
      </c>
      <c r="I3454" t="s">
        <v>2095</v>
      </c>
      <c r="J3454" t="s">
        <v>5342</v>
      </c>
      <c r="K3454" t="str">
        <f t="shared" si="498"/>
        <v>18100</v>
      </c>
    </row>
    <row r="3455" spans="1:11" customFormat="1" x14ac:dyDescent="0.25">
      <c r="A3455" t="str">
        <f t="shared" si="492"/>
        <v>18</v>
      </c>
      <c r="B3455" t="s">
        <v>357</v>
      </c>
      <c r="C3455" t="str">
        <f t="shared" si="497"/>
        <v>021</v>
      </c>
      <c r="D3455" t="s">
        <v>375</v>
      </c>
      <c r="E3455" t="str">
        <f t="shared" si="496"/>
        <v>01</v>
      </c>
      <c r="F3455" t="str">
        <f>"003"</f>
        <v>003</v>
      </c>
      <c r="G3455" t="str">
        <f>""</f>
        <v/>
      </c>
      <c r="H3455" t="s">
        <v>1</v>
      </c>
      <c r="I3455" t="s">
        <v>2096</v>
      </c>
      <c r="J3455" t="s">
        <v>5343</v>
      </c>
      <c r="K3455" t="str">
        <f t="shared" si="498"/>
        <v>18100</v>
      </c>
    </row>
    <row r="3456" spans="1:11" customFormat="1" x14ac:dyDescent="0.25">
      <c r="A3456" t="str">
        <f t="shared" si="492"/>
        <v>18</v>
      </c>
      <c r="B3456" t="s">
        <v>357</v>
      </c>
      <c r="C3456" t="str">
        <f t="shared" si="497"/>
        <v>021</v>
      </c>
      <c r="D3456" t="s">
        <v>375</v>
      </c>
      <c r="E3456" t="str">
        <f t="shared" si="496"/>
        <v>01</v>
      </c>
      <c r="F3456" t="str">
        <f>"003"</f>
        <v>003</v>
      </c>
      <c r="G3456" t="str">
        <f>""</f>
        <v/>
      </c>
      <c r="H3456" t="s">
        <v>0</v>
      </c>
      <c r="I3456" t="s">
        <v>2096</v>
      </c>
      <c r="J3456" t="s">
        <v>5343</v>
      </c>
      <c r="K3456" t="str">
        <f t="shared" si="498"/>
        <v>18100</v>
      </c>
    </row>
    <row r="3457" spans="1:11" customFormat="1" x14ac:dyDescent="0.25">
      <c r="A3457" t="str">
        <f t="shared" si="492"/>
        <v>18</v>
      </c>
      <c r="B3457" t="s">
        <v>357</v>
      </c>
      <c r="C3457" t="str">
        <f t="shared" si="497"/>
        <v>021</v>
      </c>
      <c r="D3457" t="s">
        <v>375</v>
      </c>
      <c r="E3457" t="str">
        <f t="shared" si="496"/>
        <v>01</v>
      </c>
      <c r="F3457" t="str">
        <f>"004"</f>
        <v>004</v>
      </c>
      <c r="G3457" t="str">
        <f>""</f>
        <v/>
      </c>
      <c r="H3457" t="s">
        <v>1</v>
      </c>
      <c r="I3457" t="s">
        <v>23</v>
      </c>
      <c r="J3457" t="s">
        <v>5344</v>
      </c>
      <c r="K3457" t="str">
        <f t="shared" si="498"/>
        <v>18100</v>
      </c>
    </row>
    <row r="3458" spans="1:11" customFormat="1" x14ac:dyDescent="0.25">
      <c r="A3458" t="str">
        <f t="shared" si="492"/>
        <v>18</v>
      </c>
      <c r="B3458" t="s">
        <v>357</v>
      </c>
      <c r="C3458" t="str">
        <f t="shared" si="497"/>
        <v>021</v>
      </c>
      <c r="D3458" t="s">
        <v>375</v>
      </c>
      <c r="E3458" t="str">
        <f t="shared" si="496"/>
        <v>01</v>
      </c>
      <c r="F3458" t="str">
        <f>"004"</f>
        <v>004</v>
      </c>
      <c r="G3458" t="str">
        <f>""</f>
        <v/>
      </c>
      <c r="H3458" t="s">
        <v>0</v>
      </c>
      <c r="I3458" t="s">
        <v>23</v>
      </c>
      <c r="J3458" t="s">
        <v>5344</v>
      </c>
      <c r="K3458" t="str">
        <f t="shared" si="498"/>
        <v>18100</v>
      </c>
    </row>
    <row r="3459" spans="1:11" customFormat="1" x14ac:dyDescent="0.25">
      <c r="A3459" t="str">
        <f t="shared" si="492"/>
        <v>18</v>
      </c>
      <c r="B3459" t="s">
        <v>357</v>
      </c>
      <c r="C3459" t="str">
        <f t="shared" si="497"/>
        <v>021</v>
      </c>
      <c r="D3459" t="s">
        <v>375</v>
      </c>
      <c r="E3459" t="str">
        <f t="shared" si="496"/>
        <v>01</v>
      </c>
      <c r="F3459" t="str">
        <f>"005"</f>
        <v>005</v>
      </c>
      <c r="G3459" t="str">
        <f>""</f>
        <v/>
      </c>
      <c r="H3459" t="s">
        <v>1</v>
      </c>
      <c r="I3459" t="s">
        <v>2097</v>
      </c>
      <c r="J3459" t="s">
        <v>5345</v>
      </c>
      <c r="K3459" t="str">
        <f t="shared" si="498"/>
        <v>18100</v>
      </c>
    </row>
    <row r="3460" spans="1:11" customFormat="1" x14ac:dyDescent="0.25">
      <c r="A3460" t="str">
        <f t="shared" si="492"/>
        <v>18</v>
      </c>
      <c r="B3460" t="s">
        <v>357</v>
      </c>
      <c r="C3460" t="str">
        <f t="shared" si="497"/>
        <v>021</v>
      </c>
      <c r="D3460" t="s">
        <v>375</v>
      </c>
      <c r="E3460" t="str">
        <f t="shared" si="496"/>
        <v>01</v>
      </c>
      <c r="F3460" t="str">
        <f>"005"</f>
        <v>005</v>
      </c>
      <c r="G3460" t="str">
        <f>""</f>
        <v/>
      </c>
      <c r="H3460" t="s">
        <v>0</v>
      </c>
      <c r="I3460" t="s">
        <v>2097</v>
      </c>
      <c r="J3460" t="s">
        <v>5345</v>
      </c>
      <c r="K3460" t="str">
        <f t="shared" si="498"/>
        <v>18100</v>
      </c>
    </row>
    <row r="3461" spans="1:11" customFormat="1" x14ac:dyDescent="0.25">
      <c r="A3461" t="str">
        <f t="shared" si="492"/>
        <v>18</v>
      </c>
      <c r="B3461" t="s">
        <v>357</v>
      </c>
      <c r="C3461" t="str">
        <f t="shared" si="497"/>
        <v>021</v>
      </c>
      <c r="D3461" t="s">
        <v>375</v>
      </c>
      <c r="E3461" t="str">
        <f t="shared" si="496"/>
        <v>01</v>
      </c>
      <c r="F3461" t="str">
        <f>"006"</f>
        <v>006</v>
      </c>
      <c r="G3461" t="str">
        <f>""</f>
        <v/>
      </c>
      <c r="H3461" t="s">
        <v>1</v>
      </c>
      <c r="I3461" t="s">
        <v>2098</v>
      </c>
      <c r="J3461" t="s">
        <v>5346</v>
      </c>
      <c r="K3461" t="str">
        <f t="shared" si="498"/>
        <v>18100</v>
      </c>
    </row>
    <row r="3462" spans="1:11" customFormat="1" x14ac:dyDescent="0.25">
      <c r="A3462" t="str">
        <f t="shared" si="492"/>
        <v>18</v>
      </c>
      <c r="B3462" t="s">
        <v>357</v>
      </c>
      <c r="C3462" t="str">
        <f t="shared" si="497"/>
        <v>021</v>
      </c>
      <c r="D3462" t="s">
        <v>375</v>
      </c>
      <c r="E3462" t="str">
        <f t="shared" si="496"/>
        <v>01</v>
      </c>
      <c r="F3462" t="str">
        <f>"006"</f>
        <v>006</v>
      </c>
      <c r="G3462" t="str">
        <f>""</f>
        <v/>
      </c>
      <c r="H3462" t="s">
        <v>0</v>
      </c>
      <c r="I3462" t="s">
        <v>2098</v>
      </c>
      <c r="J3462" t="s">
        <v>5346</v>
      </c>
      <c r="K3462" t="str">
        <f t="shared" si="498"/>
        <v>18100</v>
      </c>
    </row>
    <row r="3463" spans="1:11" customFormat="1" x14ac:dyDescent="0.25">
      <c r="A3463" t="str">
        <f t="shared" si="492"/>
        <v>18</v>
      </c>
      <c r="B3463" t="s">
        <v>357</v>
      </c>
      <c r="C3463" t="str">
        <f t="shared" si="497"/>
        <v>021</v>
      </c>
      <c r="D3463" t="s">
        <v>375</v>
      </c>
      <c r="E3463" t="str">
        <f t="shared" si="496"/>
        <v>01</v>
      </c>
      <c r="F3463" t="str">
        <f>"007"</f>
        <v>007</v>
      </c>
      <c r="G3463" t="str">
        <f>""</f>
        <v/>
      </c>
      <c r="H3463" t="s">
        <v>3</v>
      </c>
      <c r="I3463" t="s">
        <v>2095</v>
      </c>
      <c r="J3463" t="s">
        <v>5342</v>
      </c>
      <c r="K3463" t="str">
        <f t="shared" si="498"/>
        <v>18100</v>
      </c>
    </row>
    <row r="3464" spans="1:11" customFormat="1" x14ac:dyDescent="0.25">
      <c r="A3464" t="str">
        <f t="shared" si="492"/>
        <v>18</v>
      </c>
      <c r="B3464" t="s">
        <v>357</v>
      </c>
      <c r="C3464" t="str">
        <f t="shared" si="497"/>
        <v>021</v>
      </c>
      <c r="D3464" t="s">
        <v>375</v>
      </c>
      <c r="E3464" t="str">
        <f t="shared" si="496"/>
        <v>01</v>
      </c>
      <c r="F3464" t="str">
        <f>"008"</f>
        <v>008</v>
      </c>
      <c r="G3464" t="str">
        <f>""</f>
        <v/>
      </c>
      <c r="H3464" t="s">
        <v>1</v>
      </c>
      <c r="I3464" t="s">
        <v>2047</v>
      </c>
      <c r="J3464" t="s">
        <v>5341</v>
      </c>
      <c r="K3464" t="str">
        <f t="shared" si="498"/>
        <v>18100</v>
      </c>
    </row>
    <row r="3465" spans="1:11" customFormat="1" x14ac:dyDescent="0.25">
      <c r="A3465" t="str">
        <f t="shared" si="492"/>
        <v>18</v>
      </c>
      <c r="B3465" t="s">
        <v>357</v>
      </c>
      <c r="C3465" t="str">
        <f t="shared" si="497"/>
        <v>021</v>
      </c>
      <c r="D3465" t="s">
        <v>375</v>
      </c>
      <c r="E3465" t="str">
        <f t="shared" si="496"/>
        <v>01</v>
      </c>
      <c r="F3465" t="str">
        <f>"008"</f>
        <v>008</v>
      </c>
      <c r="G3465" t="str">
        <f>""</f>
        <v/>
      </c>
      <c r="H3465" t="s">
        <v>0</v>
      </c>
      <c r="I3465" t="s">
        <v>2047</v>
      </c>
      <c r="J3465" t="s">
        <v>5341</v>
      </c>
      <c r="K3465" t="str">
        <f t="shared" si="498"/>
        <v>18100</v>
      </c>
    </row>
    <row r="3466" spans="1:11" customFormat="1" x14ac:dyDescent="0.25">
      <c r="A3466" t="str">
        <f t="shared" si="492"/>
        <v>18</v>
      </c>
      <c r="B3466" t="s">
        <v>357</v>
      </c>
      <c r="C3466" t="str">
        <f t="shared" si="497"/>
        <v>021</v>
      </c>
      <c r="D3466" t="s">
        <v>375</v>
      </c>
      <c r="E3466" t="str">
        <f t="shared" si="496"/>
        <v>01</v>
      </c>
      <c r="F3466" t="str">
        <f>"009"</f>
        <v>009</v>
      </c>
      <c r="G3466" t="str">
        <f>""</f>
        <v/>
      </c>
      <c r="H3466" t="s">
        <v>1</v>
      </c>
      <c r="I3466" t="s">
        <v>2097</v>
      </c>
      <c r="J3466" t="s">
        <v>5345</v>
      </c>
      <c r="K3466" t="str">
        <f t="shared" si="498"/>
        <v>18100</v>
      </c>
    </row>
    <row r="3467" spans="1:11" customFormat="1" x14ac:dyDescent="0.25">
      <c r="A3467" t="str">
        <f t="shared" si="492"/>
        <v>18</v>
      </c>
      <c r="B3467" t="s">
        <v>357</v>
      </c>
      <c r="C3467" t="str">
        <f t="shared" si="497"/>
        <v>021</v>
      </c>
      <c r="D3467" t="s">
        <v>375</v>
      </c>
      <c r="E3467" t="str">
        <f t="shared" si="496"/>
        <v>01</v>
      </c>
      <c r="F3467" t="str">
        <f>"009"</f>
        <v>009</v>
      </c>
      <c r="G3467" t="str">
        <f>""</f>
        <v/>
      </c>
      <c r="H3467" t="s">
        <v>0</v>
      </c>
      <c r="I3467" t="s">
        <v>2097</v>
      </c>
      <c r="J3467" t="s">
        <v>5345</v>
      </c>
      <c r="K3467" t="str">
        <f t="shared" si="498"/>
        <v>18100</v>
      </c>
    </row>
    <row r="3468" spans="1:11" customFormat="1" x14ac:dyDescent="0.25">
      <c r="A3468" t="str">
        <f t="shared" si="492"/>
        <v>18</v>
      </c>
      <c r="B3468" t="s">
        <v>357</v>
      </c>
      <c r="C3468" t="str">
        <f t="shared" si="497"/>
        <v>021</v>
      </c>
      <c r="D3468" t="s">
        <v>375</v>
      </c>
      <c r="E3468" t="str">
        <f t="shared" si="496"/>
        <v>01</v>
      </c>
      <c r="F3468" t="str">
        <f>"010"</f>
        <v>010</v>
      </c>
      <c r="G3468" t="str">
        <f>""</f>
        <v/>
      </c>
      <c r="H3468" t="s">
        <v>1</v>
      </c>
      <c r="I3468" t="s">
        <v>2096</v>
      </c>
      <c r="J3468" t="s">
        <v>5343</v>
      </c>
      <c r="K3468" t="str">
        <f t="shared" si="498"/>
        <v>18100</v>
      </c>
    </row>
    <row r="3469" spans="1:11" customFormat="1" x14ac:dyDescent="0.25">
      <c r="A3469" t="str">
        <f t="shared" si="492"/>
        <v>18</v>
      </c>
      <c r="B3469" t="s">
        <v>357</v>
      </c>
      <c r="C3469" t="str">
        <f t="shared" si="497"/>
        <v>021</v>
      </c>
      <c r="D3469" t="s">
        <v>375</v>
      </c>
      <c r="E3469" t="str">
        <f t="shared" si="496"/>
        <v>01</v>
      </c>
      <c r="F3469" t="str">
        <f>"010"</f>
        <v>010</v>
      </c>
      <c r="G3469" t="str">
        <f>""</f>
        <v/>
      </c>
      <c r="H3469" t="s">
        <v>0</v>
      </c>
      <c r="I3469" t="s">
        <v>2096</v>
      </c>
      <c r="J3469" t="s">
        <v>5343</v>
      </c>
      <c r="K3469" t="str">
        <f t="shared" si="498"/>
        <v>18100</v>
      </c>
    </row>
    <row r="3470" spans="1:11" customFormat="1" x14ac:dyDescent="0.25">
      <c r="A3470" t="str">
        <f t="shared" si="492"/>
        <v>18</v>
      </c>
      <c r="B3470" t="s">
        <v>357</v>
      </c>
      <c r="C3470" t="str">
        <f t="shared" si="497"/>
        <v>021</v>
      </c>
      <c r="D3470" t="s">
        <v>375</v>
      </c>
      <c r="E3470" t="str">
        <f t="shared" si="496"/>
        <v>01</v>
      </c>
      <c r="F3470" t="str">
        <f>"011"</f>
        <v>011</v>
      </c>
      <c r="G3470" t="str">
        <f>""</f>
        <v/>
      </c>
      <c r="H3470" t="s">
        <v>1</v>
      </c>
      <c r="I3470" t="s">
        <v>2047</v>
      </c>
      <c r="J3470" t="s">
        <v>5341</v>
      </c>
      <c r="K3470" t="str">
        <f t="shared" si="498"/>
        <v>18100</v>
      </c>
    </row>
    <row r="3471" spans="1:11" customFormat="1" x14ac:dyDescent="0.25">
      <c r="A3471" t="str">
        <f t="shared" si="492"/>
        <v>18</v>
      </c>
      <c r="B3471" t="s">
        <v>357</v>
      </c>
      <c r="C3471" t="str">
        <f t="shared" si="497"/>
        <v>021</v>
      </c>
      <c r="D3471" t="s">
        <v>375</v>
      </c>
      <c r="E3471" t="str">
        <f t="shared" si="496"/>
        <v>01</v>
      </c>
      <c r="F3471" t="str">
        <f>"011"</f>
        <v>011</v>
      </c>
      <c r="G3471" t="str">
        <f>""</f>
        <v/>
      </c>
      <c r="H3471" t="s">
        <v>0</v>
      </c>
      <c r="I3471" t="s">
        <v>2047</v>
      </c>
      <c r="J3471" t="s">
        <v>5341</v>
      </c>
      <c r="K3471" t="str">
        <f t="shared" si="498"/>
        <v>18100</v>
      </c>
    </row>
    <row r="3472" spans="1:11" customFormat="1" x14ac:dyDescent="0.25">
      <c r="A3472" t="str">
        <f t="shared" si="492"/>
        <v>18</v>
      </c>
      <c r="B3472" t="s">
        <v>357</v>
      </c>
      <c r="C3472" t="str">
        <f t="shared" si="497"/>
        <v>021</v>
      </c>
      <c r="D3472" t="s">
        <v>375</v>
      </c>
      <c r="E3472" t="str">
        <f t="shared" si="496"/>
        <v>01</v>
      </c>
      <c r="F3472" t="str">
        <f>"012"</f>
        <v>012</v>
      </c>
      <c r="G3472" t="str">
        <f>""</f>
        <v/>
      </c>
      <c r="H3472" t="s">
        <v>1</v>
      </c>
      <c r="I3472" t="s">
        <v>2096</v>
      </c>
      <c r="J3472" t="s">
        <v>5343</v>
      </c>
      <c r="K3472" t="str">
        <f t="shared" si="498"/>
        <v>18100</v>
      </c>
    </row>
    <row r="3473" spans="1:11" customFormat="1" x14ac:dyDescent="0.25">
      <c r="A3473" t="str">
        <f t="shared" si="492"/>
        <v>18</v>
      </c>
      <c r="B3473" t="s">
        <v>357</v>
      </c>
      <c r="C3473" t="str">
        <f t="shared" si="497"/>
        <v>021</v>
      </c>
      <c r="D3473" t="s">
        <v>375</v>
      </c>
      <c r="E3473" t="str">
        <f t="shared" si="496"/>
        <v>01</v>
      </c>
      <c r="F3473" t="str">
        <f>"012"</f>
        <v>012</v>
      </c>
      <c r="G3473" t="str">
        <f>""</f>
        <v/>
      </c>
      <c r="H3473" t="s">
        <v>0</v>
      </c>
      <c r="I3473" t="s">
        <v>2096</v>
      </c>
      <c r="J3473" t="s">
        <v>5343</v>
      </c>
      <c r="K3473" t="str">
        <f t="shared" si="498"/>
        <v>18100</v>
      </c>
    </row>
    <row r="3474" spans="1:11" customFormat="1" x14ac:dyDescent="0.25">
      <c r="A3474" t="str">
        <f t="shared" si="492"/>
        <v>18</v>
      </c>
      <c r="B3474" t="s">
        <v>357</v>
      </c>
      <c r="C3474" t="str">
        <f t="shared" si="497"/>
        <v>021</v>
      </c>
      <c r="D3474" t="s">
        <v>375</v>
      </c>
      <c r="E3474" t="str">
        <f t="shared" si="496"/>
        <v>01</v>
      </c>
      <c r="F3474" t="str">
        <f>"013"</f>
        <v>013</v>
      </c>
      <c r="G3474" t="str">
        <f>""</f>
        <v/>
      </c>
      <c r="H3474" t="s">
        <v>1</v>
      </c>
      <c r="I3474" t="s">
        <v>2095</v>
      </c>
      <c r="J3474" t="s">
        <v>5342</v>
      </c>
      <c r="K3474" t="str">
        <f t="shared" si="498"/>
        <v>18100</v>
      </c>
    </row>
    <row r="3475" spans="1:11" customFormat="1" x14ac:dyDescent="0.25">
      <c r="A3475" t="str">
        <f t="shared" si="492"/>
        <v>18</v>
      </c>
      <c r="B3475" t="s">
        <v>357</v>
      </c>
      <c r="C3475" t="str">
        <f t="shared" si="497"/>
        <v>021</v>
      </c>
      <c r="D3475" t="s">
        <v>375</v>
      </c>
      <c r="E3475" t="str">
        <f t="shared" si="496"/>
        <v>01</v>
      </c>
      <c r="F3475" t="str">
        <f>"013"</f>
        <v>013</v>
      </c>
      <c r="G3475" t="str">
        <f>""</f>
        <v/>
      </c>
      <c r="H3475" t="s">
        <v>0</v>
      </c>
      <c r="I3475" t="s">
        <v>2095</v>
      </c>
      <c r="J3475" t="s">
        <v>5342</v>
      </c>
      <c r="K3475" t="str">
        <f t="shared" si="498"/>
        <v>18100</v>
      </c>
    </row>
    <row r="3476" spans="1:11" customFormat="1" x14ac:dyDescent="0.25">
      <c r="A3476" t="str">
        <f t="shared" si="492"/>
        <v>18</v>
      </c>
      <c r="B3476" t="s">
        <v>357</v>
      </c>
      <c r="C3476" t="str">
        <f t="shared" si="497"/>
        <v>021</v>
      </c>
      <c r="D3476" t="s">
        <v>375</v>
      </c>
      <c r="E3476" t="str">
        <f t="shared" si="496"/>
        <v>01</v>
      </c>
      <c r="F3476" t="str">
        <f>"014"</f>
        <v>014</v>
      </c>
      <c r="G3476" t="str">
        <f>""</f>
        <v/>
      </c>
      <c r="H3476" t="s">
        <v>3</v>
      </c>
      <c r="I3476" t="s">
        <v>2047</v>
      </c>
      <c r="J3476" t="s">
        <v>5341</v>
      </c>
      <c r="K3476" t="str">
        <f t="shared" si="498"/>
        <v>18100</v>
      </c>
    </row>
    <row r="3477" spans="1:11" customFormat="1" x14ac:dyDescent="0.25">
      <c r="A3477" t="str">
        <f t="shared" si="492"/>
        <v>18</v>
      </c>
      <c r="B3477" t="s">
        <v>357</v>
      </c>
      <c r="C3477" t="str">
        <f t="shared" si="497"/>
        <v>021</v>
      </c>
      <c r="D3477" t="s">
        <v>375</v>
      </c>
      <c r="E3477" t="str">
        <f t="shared" si="496"/>
        <v>01</v>
      </c>
      <c r="F3477" t="str">
        <f>"015"</f>
        <v>015</v>
      </c>
      <c r="G3477" t="str">
        <f>""</f>
        <v/>
      </c>
      <c r="H3477" t="s">
        <v>3</v>
      </c>
      <c r="I3477" t="s">
        <v>2098</v>
      </c>
      <c r="J3477" t="s">
        <v>5346</v>
      </c>
      <c r="K3477" t="str">
        <f t="shared" si="498"/>
        <v>18100</v>
      </c>
    </row>
    <row r="3478" spans="1:11" customFormat="1" x14ac:dyDescent="0.25">
      <c r="A3478" t="str">
        <f t="shared" si="492"/>
        <v>18</v>
      </c>
      <c r="B3478" t="s">
        <v>357</v>
      </c>
      <c r="C3478" t="str">
        <f t="shared" si="497"/>
        <v>021</v>
      </c>
      <c r="D3478" t="s">
        <v>375</v>
      </c>
      <c r="E3478" t="str">
        <f t="shared" si="496"/>
        <v>01</v>
      </c>
      <c r="F3478" t="str">
        <f>"016"</f>
        <v>016</v>
      </c>
      <c r="G3478" t="str">
        <f>""</f>
        <v/>
      </c>
      <c r="H3478" t="s">
        <v>3</v>
      </c>
      <c r="I3478" t="s">
        <v>2096</v>
      </c>
      <c r="J3478" t="s">
        <v>5343</v>
      </c>
      <c r="K3478" t="str">
        <f t="shared" si="498"/>
        <v>18100</v>
      </c>
    </row>
    <row r="3479" spans="1:11" customFormat="1" x14ac:dyDescent="0.25">
      <c r="A3479" t="str">
        <f t="shared" si="492"/>
        <v>18</v>
      </c>
      <c r="B3479" t="s">
        <v>357</v>
      </c>
      <c r="C3479" t="str">
        <f t="shared" ref="C3479:C3502" si="499">"022"</f>
        <v>022</v>
      </c>
      <c r="D3479" t="s">
        <v>376</v>
      </c>
      <c r="E3479" t="str">
        <f t="shared" si="496"/>
        <v>01</v>
      </c>
      <c r="F3479" t="str">
        <f>"001"</f>
        <v>001</v>
      </c>
      <c r="G3479" t="str">
        <f>""</f>
        <v/>
      </c>
      <c r="H3479" t="s">
        <v>1</v>
      </c>
      <c r="I3479" t="s">
        <v>2099</v>
      </c>
      <c r="J3479" t="s">
        <v>5347</v>
      </c>
      <c r="K3479" t="str">
        <f>"18230"</f>
        <v>18230</v>
      </c>
    </row>
    <row r="3480" spans="1:11" customFormat="1" x14ac:dyDescent="0.25">
      <c r="A3480" t="str">
        <f t="shared" si="492"/>
        <v>18</v>
      </c>
      <c r="B3480" t="s">
        <v>357</v>
      </c>
      <c r="C3480" t="str">
        <f t="shared" si="499"/>
        <v>022</v>
      </c>
      <c r="D3480" t="s">
        <v>376</v>
      </c>
      <c r="E3480" t="str">
        <f t="shared" si="496"/>
        <v>01</v>
      </c>
      <c r="F3480" t="str">
        <f>"001"</f>
        <v>001</v>
      </c>
      <c r="G3480" t="str">
        <f>""</f>
        <v/>
      </c>
      <c r="H3480" t="s">
        <v>0</v>
      </c>
      <c r="I3480" t="s">
        <v>2099</v>
      </c>
      <c r="J3480" t="s">
        <v>5347</v>
      </c>
      <c r="K3480" t="str">
        <f>"18230"</f>
        <v>18230</v>
      </c>
    </row>
    <row r="3481" spans="1:11" customFormat="1" x14ac:dyDescent="0.25">
      <c r="A3481" t="str">
        <f t="shared" ref="A3481:A3544" si="500">"18"</f>
        <v>18</v>
      </c>
      <c r="B3481" t="s">
        <v>357</v>
      </c>
      <c r="C3481" t="str">
        <f t="shared" si="499"/>
        <v>022</v>
      </c>
      <c r="D3481" t="s">
        <v>376</v>
      </c>
      <c r="E3481" t="str">
        <f t="shared" si="496"/>
        <v>01</v>
      </c>
      <c r="F3481" t="str">
        <f>"002"</f>
        <v>002</v>
      </c>
      <c r="G3481" t="str">
        <f>"01"</f>
        <v>01</v>
      </c>
      <c r="H3481" t="s">
        <v>1</v>
      </c>
      <c r="I3481" t="s">
        <v>1008</v>
      </c>
      <c r="J3481" t="s">
        <v>5348</v>
      </c>
      <c r="K3481" t="str">
        <f>"18230"</f>
        <v>18230</v>
      </c>
    </row>
    <row r="3482" spans="1:11" customFormat="1" x14ac:dyDescent="0.25">
      <c r="A3482" t="str">
        <f t="shared" si="500"/>
        <v>18</v>
      </c>
      <c r="B3482" t="s">
        <v>357</v>
      </c>
      <c r="C3482" t="str">
        <f t="shared" si="499"/>
        <v>022</v>
      </c>
      <c r="D3482" t="s">
        <v>376</v>
      </c>
      <c r="E3482" t="str">
        <f t="shared" si="496"/>
        <v>01</v>
      </c>
      <c r="F3482" t="str">
        <f>"002"</f>
        <v>002</v>
      </c>
      <c r="G3482" t="str">
        <f>"02"</f>
        <v>02</v>
      </c>
      <c r="H3482" t="s">
        <v>0</v>
      </c>
      <c r="I3482" t="s">
        <v>2100</v>
      </c>
      <c r="J3482" t="s">
        <v>5349</v>
      </c>
      <c r="K3482" t="str">
        <f>"18290"</f>
        <v>18290</v>
      </c>
    </row>
    <row r="3483" spans="1:11" customFormat="1" x14ac:dyDescent="0.25">
      <c r="A3483" t="str">
        <f t="shared" si="500"/>
        <v>18</v>
      </c>
      <c r="B3483" t="s">
        <v>357</v>
      </c>
      <c r="C3483" t="str">
        <f t="shared" si="499"/>
        <v>022</v>
      </c>
      <c r="D3483" t="s">
        <v>376</v>
      </c>
      <c r="E3483" t="str">
        <f t="shared" si="496"/>
        <v>01</v>
      </c>
      <c r="F3483" t="str">
        <f>"003"</f>
        <v>003</v>
      </c>
      <c r="G3483" t="str">
        <f>""</f>
        <v/>
      </c>
      <c r="H3483" t="s">
        <v>3</v>
      </c>
      <c r="I3483" t="s">
        <v>1614</v>
      </c>
      <c r="J3483" t="s">
        <v>5350</v>
      </c>
      <c r="K3483" t="str">
        <f t="shared" ref="K3483:K3495" si="501">"18230"</f>
        <v>18230</v>
      </c>
    </row>
    <row r="3484" spans="1:11" customFormat="1" x14ac:dyDescent="0.25">
      <c r="A3484" t="str">
        <f t="shared" si="500"/>
        <v>18</v>
      </c>
      <c r="B3484" t="s">
        <v>357</v>
      </c>
      <c r="C3484" t="str">
        <f t="shared" si="499"/>
        <v>022</v>
      </c>
      <c r="D3484" t="s">
        <v>376</v>
      </c>
      <c r="E3484" t="str">
        <f t="shared" si="496"/>
        <v>01</v>
      </c>
      <c r="F3484" t="str">
        <f>"004"</f>
        <v>004</v>
      </c>
      <c r="G3484" t="str">
        <f>""</f>
        <v/>
      </c>
      <c r="H3484" t="s">
        <v>1</v>
      </c>
      <c r="I3484" t="s">
        <v>2101</v>
      </c>
      <c r="J3484" t="s">
        <v>5351</v>
      </c>
      <c r="K3484" t="str">
        <f t="shared" si="501"/>
        <v>18230</v>
      </c>
    </row>
    <row r="3485" spans="1:11" customFormat="1" x14ac:dyDescent="0.25">
      <c r="A3485" t="str">
        <f t="shared" si="500"/>
        <v>18</v>
      </c>
      <c r="B3485" t="s">
        <v>357</v>
      </c>
      <c r="C3485" t="str">
        <f t="shared" si="499"/>
        <v>022</v>
      </c>
      <c r="D3485" t="s">
        <v>376</v>
      </c>
      <c r="E3485" t="str">
        <f t="shared" si="496"/>
        <v>01</v>
      </c>
      <c r="F3485" t="str">
        <f>"004"</f>
        <v>004</v>
      </c>
      <c r="G3485" t="str">
        <f>""</f>
        <v/>
      </c>
      <c r="H3485" t="s">
        <v>0</v>
      </c>
      <c r="I3485" t="s">
        <v>2101</v>
      </c>
      <c r="J3485" t="s">
        <v>5351</v>
      </c>
      <c r="K3485" t="str">
        <f t="shared" si="501"/>
        <v>18230</v>
      </c>
    </row>
    <row r="3486" spans="1:11" customFormat="1" x14ac:dyDescent="0.25">
      <c r="A3486" t="str">
        <f t="shared" si="500"/>
        <v>18</v>
      </c>
      <c r="B3486" t="s">
        <v>357</v>
      </c>
      <c r="C3486" t="str">
        <f t="shared" si="499"/>
        <v>022</v>
      </c>
      <c r="D3486" t="s">
        <v>376</v>
      </c>
      <c r="E3486" t="str">
        <f t="shared" si="496"/>
        <v>01</v>
      </c>
      <c r="F3486" t="str">
        <f>"005"</f>
        <v>005</v>
      </c>
      <c r="G3486" t="str">
        <f>""</f>
        <v/>
      </c>
      <c r="H3486" t="s">
        <v>1</v>
      </c>
      <c r="I3486" t="s">
        <v>2099</v>
      </c>
      <c r="J3486" t="s">
        <v>5347</v>
      </c>
      <c r="K3486" t="str">
        <f t="shared" si="501"/>
        <v>18230</v>
      </c>
    </row>
    <row r="3487" spans="1:11" customFormat="1" x14ac:dyDescent="0.25">
      <c r="A3487" t="str">
        <f t="shared" si="500"/>
        <v>18</v>
      </c>
      <c r="B3487" t="s">
        <v>357</v>
      </c>
      <c r="C3487" t="str">
        <f t="shared" si="499"/>
        <v>022</v>
      </c>
      <c r="D3487" t="s">
        <v>376</v>
      </c>
      <c r="E3487" t="str">
        <f t="shared" si="496"/>
        <v>01</v>
      </c>
      <c r="F3487" t="str">
        <f>"005"</f>
        <v>005</v>
      </c>
      <c r="G3487" t="str">
        <f>""</f>
        <v/>
      </c>
      <c r="H3487" t="s">
        <v>0</v>
      </c>
      <c r="I3487" t="s">
        <v>2099</v>
      </c>
      <c r="J3487" t="s">
        <v>5347</v>
      </c>
      <c r="K3487" t="str">
        <f t="shared" si="501"/>
        <v>18230</v>
      </c>
    </row>
    <row r="3488" spans="1:11" customFormat="1" x14ac:dyDescent="0.25">
      <c r="A3488" t="str">
        <f t="shared" si="500"/>
        <v>18</v>
      </c>
      <c r="B3488" t="s">
        <v>357</v>
      </c>
      <c r="C3488" t="str">
        <f t="shared" si="499"/>
        <v>022</v>
      </c>
      <c r="D3488" t="s">
        <v>376</v>
      </c>
      <c r="E3488" t="str">
        <f t="shared" si="496"/>
        <v>01</v>
      </c>
      <c r="F3488" t="str">
        <f>"006"</f>
        <v>006</v>
      </c>
      <c r="G3488" t="str">
        <f>""</f>
        <v/>
      </c>
      <c r="H3488" t="s">
        <v>1</v>
      </c>
      <c r="I3488" t="s">
        <v>2102</v>
      </c>
      <c r="J3488" t="s">
        <v>5352</v>
      </c>
      <c r="K3488" t="str">
        <f t="shared" si="501"/>
        <v>18230</v>
      </c>
    </row>
    <row r="3489" spans="1:11" customFormat="1" x14ac:dyDescent="0.25">
      <c r="A3489" t="str">
        <f t="shared" si="500"/>
        <v>18</v>
      </c>
      <c r="B3489" t="s">
        <v>357</v>
      </c>
      <c r="C3489" t="str">
        <f t="shared" si="499"/>
        <v>022</v>
      </c>
      <c r="D3489" t="s">
        <v>376</v>
      </c>
      <c r="E3489" t="str">
        <f t="shared" si="496"/>
        <v>01</v>
      </c>
      <c r="F3489" t="str">
        <f>"006"</f>
        <v>006</v>
      </c>
      <c r="G3489" t="str">
        <f>""</f>
        <v/>
      </c>
      <c r="H3489" t="s">
        <v>0</v>
      </c>
      <c r="I3489" t="s">
        <v>2102</v>
      </c>
      <c r="J3489" t="s">
        <v>5352</v>
      </c>
      <c r="K3489" t="str">
        <f t="shared" si="501"/>
        <v>18230</v>
      </c>
    </row>
    <row r="3490" spans="1:11" customFormat="1" x14ac:dyDescent="0.25">
      <c r="A3490" t="str">
        <f t="shared" si="500"/>
        <v>18</v>
      </c>
      <c r="B3490" t="s">
        <v>357</v>
      </c>
      <c r="C3490" t="str">
        <f t="shared" si="499"/>
        <v>022</v>
      </c>
      <c r="D3490" t="s">
        <v>376</v>
      </c>
      <c r="E3490" t="str">
        <f t="shared" si="496"/>
        <v>01</v>
      </c>
      <c r="F3490" t="str">
        <f>"007"</f>
        <v>007</v>
      </c>
      <c r="G3490" t="str">
        <f>""</f>
        <v/>
      </c>
      <c r="H3490" t="s">
        <v>1</v>
      </c>
      <c r="I3490" t="s">
        <v>1008</v>
      </c>
      <c r="J3490" t="s">
        <v>5348</v>
      </c>
      <c r="K3490" t="str">
        <f t="shared" si="501"/>
        <v>18230</v>
      </c>
    </row>
    <row r="3491" spans="1:11" customFormat="1" x14ac:dyDescent="0.25">
      <c r="A3491" t="str">
        <f t="shared" si="500"/>
        <v>18</v>
      </c>
      <c r="B3491" t="s">
        <v>357</v>
      </c>
      <c r="C3491" t="str">
        <f t="shared" si="499"/>
        <v>022</v>
      </c>
      <c r="D3491" t="s">
        <v>376</v>
      </c>
      <c r="E3491" t="str">
        <f t="shared" si="496"/>
        <v>01</v>
      </c>
      <c r="F3491" t="str">
        <f>"007"</f>
        <v>007</v>
      </c>
      <c r="G3491" t="str">
        <f>""</f>
        <v/>
      </c>
      <c r="H3491" t="s">
        <v>0</v>
      </c>
      <c r="I3491" t="s">
        <v>1008</v>
      </c>
      <c r="J3491" t="s">
        <v>5348</v>
      </c>
      <c r="K3491" t="str">
        <f t="shared" si="501"/>
        <v>18230</v>
      </c>
    </row>
    <row r="3492" spans="1:11" customFormat="1" x14ac:dyDescent="0.25">
      <c r="A3492" t="str">
        <f t="shared" si="500"/>
        <v>18</v>
      </c>
      <c r="B3492" t="s">
        <v>357</v>
      </c>
      <c r="C3492" t="str">
        <f t="shared" si="499"/>
        <v>022</v>
      </c>
      <c r="D3492" t="s">
        <v>376</v>
      </c>
      <c r="E3492" t="str">
        <f t="shared" si="496"/>
        <v>01</v>
      </c>
      <c r="F3492" t="str">
        <f>"008"</f>
        <v>008</v>
      </c>
      <c r="G3492" t="str">
        <f>""</f>
        <v/>
      </c>
      <c r="H3492" t="s">
        <v>1</v>
      </c>
      <c r="I3492" t="s">
        <v>2099</v>
      </c>
      <c r="J3492" t="s">
        <v>5347</v>
      </c>
      <c r="K3492" t="str">
        <f t="shared" si="501"/>
        <v>18230</v>
      </c>
    </row>
    <row r="3493" spans="1:11" customFormat="1" x14ac:dyDescent="0.25">
      <c r="A3493" t="str">
        <f t="shared" si="500"/>
        <v>18</v>
      </c>
      <c r="B3493" t="s">
        <v>357</v>
      </c>
      <c r="C3493" t="str">
        <f t="shared" si="499"/>
        <v>022</v>
      </c>
      <c r="D3493" t="s">
        <v>376</v>
      </c>
      <c r="E3493" t="str">
        <f t="shared" si="496"/>
        <v>01</v>
      </c>
      <c r="F3493" t="str">
        <f>"008"</f>
        <v>008</v>
      </c>
      <c r="G3493" t="str">
        <f>""</f>
        <v/>
      </c>
      <c r="H3493" t="s">
        <v>0</v>
      </c>
      <c r="I3493" t="s">
        <v>2099</v>
      </c>
      <c r="J3493" t="s">
        <v>5347</v>
      </c>
      <c r="K3493" t="str">
        <f t="shared" si="501"/>
        <v>18230</v>
      </c>
    </row>
    <row r="3494" spans="1:11" customFormat="1" x14ac:dyDescent="0.25">
      <c r="A3494" t="str">
        <f t="shared" si="500"/>
        <v>18</v>
      </c>
      <c r="B3494" t="s">
        <v>357</v>
      </c>
      <c r="C3494" t="str">
        <f t="shared" si="499"/>
        <v>022</v>
      </c>
      <c r="D3494" t="s">
        <v>376</v>
      </c>
      <c r="E3494" t="str">
        <f t="shared" si="496"/>
        <v>01</v>
      </c>
      <c r="F3494" t="str">
        <f>"009"</f>
        <v>009</v>
      </c>
      <c r="G3494" t="str">
        <f>"01"</f>
        <v>01</v>
      </c>
      <c r="H3494" t="s">
        <v>1</v>
      </c>
      <c r="I3494" t="s">
        <v>2102</v>
      </c>
      <c r="J3494" t="s">
        <v>5352</v>
      </c>
      <c r="K3494" t="str">
        <f t="shared" si="501"/>
        <v>18230</v>
      </c>
    </row>
    <row r="3495" spans="1:11" customFormat="1" x14ac:dyDescent="0.25">
      <c r="A3495" t="str">
        <f t="shared" si="500"/>
        <v>18</v>
      </c>
      <c r="B3495" t="s">
        <v>357</v>
      </c>
      <c r="C3495" t="str">
        <f t="shared" si="499"/>
        <v>022</v>
      </c>
      <c r="D3495" t="s">
        <v>376</v>
      </c>
      <c r="E3495" t="str">
        <f t="shared" si="496"/>
        <v>01</v>
      </c>
      <c r="F3495" t="str">
        <f>"009"</f>
        <v>009</v>
      </c>
      <c r="G3495" t="str">
        <f>"01"</f>
        <v>01</v>
      </c>
      <c r="H3495" t="s">
        <v>0</v>
      </c>
      <c r="I3495" t="s">
        <v>2102</v>
      </c>
      <c r="J3495" t="s">
        <v>5352</v>
      </c>
      <c r="K3495" t="str">
        <f t="shared" si="501"/>
        <v>18230</v>
      </c>
    </row>
    <row r="3496" spans="1:11" customFormat="1" x14ac:dyDescent="0.25">
      <c r="A3496" t="str">
        <f t="shared" si="500"/>
        <v>18</v>
      </c>
      <c r="B3496" t="s">
        <v>357</v>
      </c>
      <c r="C3496" t="str">
        <f t="shared" si="499"/>
        <v>022</v>
      </c>
      <c r="D3496" t="s">
        <v>376</v>
      </c>
      <c r="E3496" t="str">
        <f t="shared" si="496"/>
        <v>01</v>
      </c>
      <c r="F3496" t="str">
        <f>"009"</f>
        <v>009</v>
      </c>
      <c r="G3496" t="str">
        <f>"02"</f>
        <v>02</v>
      </c>
      <c r="H3496" t="s">
        <v>2</v>
      </c>
      <c r="I3496" t="s">
        <v>2103</v>
      </c>
      <c r="J3496" t="s">
        <v>5353</v>
      </c>
      <c r="K3496" t="str">
        <f>"18330"</f>
        <v>18330</v>
      </c>
    </row>
    <row r="3497" spans="1:11" customFormat="1" x14ac:dyDescent="0.25">
      <c r="A3497" t="str">
        <f t="shared" si="500"/>
        <v>18</v>
      </c>
      <c r="B3497" t="s">
        <v>357</v>
      </c>
      <c r="C3497" t="str">
        <f t="shared" si="499"/>
        <v>022</v>
      </c>
      <c r="D3497" t="s">
        <v>376</v>
      </c>
      <c r="E3497" t="str">
        <f t="shared" ref="E3497:E3502" si="502">"02"</f>
        <v>02</v>
      </c>
      <c r="F3497" t="str">
        <f>"001"</f>
        <v>001</v>
      </c>
      <c r="G3497" t="str">
        <f>""</f>
        <v/>
      </c>
      <c r="H3497" t="s">
        <v>1</v>
      </c>
      <c r="I3497" t="s">
        <v>2104</v>
      </c>
      <c r="J3497" t="s">
        <v>5354</v>
      </c>
      <c r="K3497" t="str">
        <f t="shared" ref="K3497:K3502" si="503">"18230"</f>
        <v>18230</v>
      </c>
    </row>
    <row r="3498" spans="1:11" customFormat="1" x14ac:dyDescent="0.25">
      <c r="A3498" t="str">
        <f t="shared" si="500"/>
        <v>18</v>
      </c>
      <c r="B3498" t="s">
        <v>357</v>
      </c>
      <c r="C3498" t="str">
        <f t="shared" si="499"/>
        <v>022</v>
      </c>
      <c r="D3498" t="s">
        <v>376</v>
      </c>
      <c r="E3498" t="str">
        <f t="shared" si="502"/>
        <v>02</v>
      </c>
      <c r="F3498" t="str">
        <f>"001"</f>
        <v>001</v>
      </c>
      <c r="G3498" t="str">
        <f>""</f>
        <v/>
      </c>
      <c r="H3498" t="s">
        <v>0</v>
      </c>
      <c r="I3498" t="s">
        <v>2104</v>
      </c>
      <c r="J3498" t="s">
        <v>5354</v>
      </c>
      <c r="K3498" t="str">
        <f t="shared" si="503"/>
        <v>18230</v>
      </c>
    </row>
    <row r="3499" spans="1:11" customFormat="1" x14ac:dyDescent="0.25">
      <c r="A3499" t="str">
        <f t="shared" si="500"/>
        <v>18</v>
      </c>
      <c r="B3499" t="s">
        <v>357</v>
      </c>
      <c r="C3499" t="str">
        <f t="shared" si="499"/>
        <v>022</v>
      </c>
      <c r="D3499" t="s">
        <v>376</v>
      </c>
      <c r="E3499" t="str">
        <f t="shared" si="502"/>
        <v>02</v>
      </c>
      <c r="F3499" t="str">
        <f>"002"</f>
        <v>002</v>
      </c>
      <c r="G3499" t="str">
        <f>""</f>
        <v/>
      </c>
      <c r="H3499" t="s">
        <v>1</v>
      </c>
      <c r="I3499" t="s">
        <v>2104</v>
      </c>
      <c r="J3499" t="s">
        <v>5354</v>
      </c>
      <c r="K3499" t="str">
        <f t="shared" si="503"/>
        <v>18230</v>
      </c>
    </row>
    <row r="3500" spans="1:11" customFormat="1" x14ac:dyDescent="0.25">
      <c r="A3500" t="str">
        <f t="shared" si="500"/>
        <v>18</v>
      </c>
      <c r="B3500" t="s">
        <v>357</v>
      </c>
      <c r="C3500" t="str">
        <f t="shared" si="499"/>
        <v>022</v>
      </c>
      <c r="D3500" t="s">
        <v>376</v>
      </c>
      <c r="E3500" t="str">
        <f t="shared" si="502"/>
        <v>02</v>
      </c>
      <c r="F3500" t="str">
        <f>"002"</f>
        <v>002</v>
      </c>
      <c r="G3500" t="str">
        <f>""</f>
        <v/>
      </c>
      <c r="H3500" t="s">
        <v>0</v>
      </c>
      <c r="I3500" t="s">
        <v>2104</v>
      </c>
      <c r="J3500" t="s">
        <v>5354</v>
      </c>
      <c r="K3500" t="str">
        <f t="shared" si="503"/>
        <v>18230</v>
      </c>
    </row>
    <row r="3501" spans="1:11" customFormat="1" x14ac:dyDescent="0.25">
      <c r="A3501" t="str">
        <f t="shared" si="500"/>
        <v>18</v>
      </c>
      <c r="B3501" t="s">
        <v>357</v>
      </c>
      <c r="C3501" t="str">
        <f t="shared" si="499"/>
        <v>022</v>
      </c>
      <c r="D3501" t="s">
        <v>376</v>
      </c>
      <c r="E3501" t="str">
        <f t="shared" si="502"/>
        <v>02</v>
      </c>
      <c r="F3501" t="str">
        <f>"003"</f>
        <v>003</v>
      </c>
      <c r="G3501" t="str">
        <f>""</f>
        <v/>
      </c>
      <c r="H3501" t="s">
        <v>1</v>
      </c>
      <c r="I3501" t="s">
        <v>2104</v>
      </c>
      <c r="J3501" t="s">
        <v>5354</v>
      </c>
      <c r="K3501" t="str">
        <f t="shared" si="503"/>
        <v>18230</v>
      </c>
    </row>
    <row r="3502" spans="1:11" customFormat="1" x14ac:dyDescent="0.25">
      <c r="A3502" t="str">
        <f t="shared" si="500"/>
        <v>18</v>
      </c>
      <c r="B3502" t="s">
        <v>357</v>
      </c>
      <c r="C3502" t="str">
        <f t="shared" si="499"/>
        <v>022</v>
      </c>
      <c r="D3502" t="s">
        <v>376</v>
      </c>
      <c r="E3502" t="str">
        <f t="shared" si="502"/>
        <v>02</v>
      </c>
      <c r="F3502" t="str">
        <f>"003"</f>
        <v>003</v>
      </c>
      <c r="G3502" t="str">
        <f>""</f>
        <v/>
      </c>
      <c r="H3502" t="s">
        <v>0</v>
      </c>
      <c r="I3502" t="s">
        <v>2104</v>
      </c>
      <c r="J3502" t="s">
        <v>5354</v>
      </c>
      <c r="K3502" t="str">
        <f t="shared" si="503"/>
        <v>18230</v>
      </c>
    </row>
    <row r="3503" spans="1:11" customFormat="1" x14ac:dyDescent="0.25">
      <c r="A3503" t="str">
        <f t="shared" si="500"/>
        <v>18</v>
      </c>
      <c r="B3503" t="s">
        <v>357</v>
      </c>
      <c r="C3503" t="str">
        <f t="shared" ref="C3503:C3528" si="504">"023"</f>
        <v>023</v>
      </c>
      <c r="D3503" t="s">
        <v>377</v>
      </c>
      <c r="E3503" t="str">
        <f t="shared" ref="E3503:E3512" si="505">"01"</f>
        <v>01</v>
      </c>
      <c r="F3503" t="str">
        <f>"001"</f>
        <v>001</v>
      </c>
      <c r="G3503" t="str">
        <f>""</f>
        <v/>
      </c>
      <c r="H3503" t="s">
        <v>1</v>
      </c>
      <c r="I3503" t="s">
        <v>2105</v>
      </c>
      <c r="J3503" t="s">
        <v>5355</v>
      </c>
      <c r="K3503" t="str">
        <f t="shared" ref="K3503:K3528" si="506">"18800"</f>
        <v>18800</v>
      </c>
    </row>
    <row r="3504" spans="1:11" customFormat="1" x14ac:dyDescent="0.25">
      <c r="A3504" t="str">
        <f t="shared" si="500"/>
        <v>18</v>
      </c>
      <c r="B3504" t="s">
        <v>357</v>
      </c>
      <c r="C3504" t="str">
        <f t="shared" si="504"/>
        <v>023</v>
      </c>
      <c r="D3504" t="s">
        <v>377</v>
      </c>
      <c r="E3504" t="str">
        <f t="shared" si="505"/>
        <v>01</v>
      </c>
      <c r="F3504" t="str">
        <f>"001"</f>
        <v>001</v>
      </c>
      <c r="G3504" t="str">
        <f>""</f>
        <v/>
      </c>
      <c r="H3504" t="s">
        <v>0</v>
      </c>
      <c r="I3504" t="s">
        <v>2105</v>
      </c>
      <c r="J3504" t="s">
        <v>5355</v>
      </c>
      <c r="K3504" t="str">
        <f t="shared" si="506"/>
        <v>18800</v>
      </c>
    </row>
    <row r="3505" spans="1:11" customFormat="1" x14ac:dyDescent="0.25">
      <c r="A3505" t="str">
        <f t="shared" si="500"/>
        <v>18</v>
      </c>
      <c r="B3505" t="s">
        <v>357</v>
      </c>
      <c r="C3505" t="str">
        <f t="shared" si="504"/>
        <v>023</v>
      </c>
      <c r="D3505" t="s">
        <v>377</v>
      </c>
      <c r="E3505" t="str">
        <f t="shared" si="505"/>
        <v>01</v>
      </c>
      <c r="F3505" t="str">
        <f>"002"</f>
        <v>002</v>
      </c>
      <c r="G3505" t="str">
        <f>""</f>
        <v/>
      </c>
      <c r="H3505" t="s">
        <v>3</v>
      </c>
      <c r="I3505" t="s">
        <v>23</v>
      </c>
      <c r="J3505" t="s">
        <v>5356</v>
      </c>
      <c r="K3505" t="str">
        <f t="shared" si="506"/>
        <v>18800</v>
      </c>
    </row>
    <row r="3506" spans="1:11" customFormat="1" x14ac:dyDescent="0.25">
      <c r="A3506" t="str">
        <f t="shared" si="500"/>
        <v>18</v>
      </c>
      <c r="B3506" t="s">
        <v>357</v>
      </c>
      <c r="C3506" t="str">
        <f t="shared" si="504"/>
        <v>023</v>
      </c>
      <c r="D3506" t="s">
        <v>377</v>
      </c>
      <c r="E3506" t="str">
        <f t="shared" si="505"/>
        <v>01</v>
      </c>
      <c r="F3506" t="str">
        <f>"003"</f>
        <v>003</v>
      </c>
      <c r="G3506" t="str">
        <f>""</f>
        <v/>
      </c>
      <c r="H3506" t="s">
        <v>1</v>
      </c>
      <c r="I3506" t="s">
        <v>2106</v>
      </c>
      <c r="J3506" t="s">
        <v>5357</v>
      </c>
      <c r="K3506" t="str">
        <f t="shared" si="506"/>
        <v>18800</v>
      </c>
    </row>
    <row r="3507" spans="1:11" customFormat="1" x14ac:dyDescent="0.25">
      <c r="A3507" t="str">
        <f t="shared" si="500"/>
        <v>18</v>
      </c>
      <c r="B3507" t="s">
        <v>357</v>
      </c>
      <c r="C3507" t="str">
        <f t="shared" si="504"/>
        <v>023</v>
      </c>
      <c r="D3507" t="s">
        <v>377</v>
      </c>
      <c r="E3507" t="str">
        <f t="shared" si="505"/>
        <v>01</v>
      </c>
      <c r="F3507" t="str">
        <f>"003"</f>
        <v>003</v>
      </c>
      <c r="G3507" t="str">
        <f>""</f>
        <v/>
      </c>
      <c r="H3507" t="s">
        <v>0</v>
      </c>
      <c r="I3507" t="s">
        <v>2106</v>
      </c>
      <c r="J3507" t="s">
        <v>5357</v>
      </c>
      <c r="K3507" t="str">
        <f t="shared" si="506"/>
        <v>18800</v>
      </c>
    </row>
    <row r="3508" spans="1:11" customFormat="1" x14ac:dyDescent="0.25">
      <c r="A3508" t="str">
        <f t="shared" si="500"/>
        <v>18</v>
      </c>
      <c r="B3508" t="s">
        <v>357</v>
      </c>
      <c r="C3508" t="str">
        <f t="shared" si="504"/>
        <v>023</v>
      </c>
      <c r="D3508" t="s">
        <v>377</v>
      </c>
      <c r="E3508" t="str">
        <f t="shared" si="505"/>
        <v>01</v>
      </c>
      <c r="F3508" t="str">
        <f>"004"</f>
        <v>004</v>
      </c>
      <c r="G3508" t="str">
        <f>""</f>
        <v/>
      </c>
      <c r="H3508" t="s">
        <v>1</v>
      </c>
      <c r="I3508" t="s">
        <v>2107</v>
      </c>
      <c r="J3508" t="s">
        <v>5358</v>
      </c>
      <c r="K3508" t="str">
        <f t="shared" si="506"/>
        <v>18800</v>
      </c>
    </row>
    <row r="3509" spans="1:11" customFormat="1" x14ac:dyDescent="0.25">
      <c r="A3509" t="str">
        <f t="shared" si="500"/>
        <v>18</v>
      </c>
      <c r="B3509" t="s">
        <v>357</v>
      </c>
      <c r="C3509" t="str">
        <f t="shared" si="504"/>
        <v>023</v>
      </c>
      <c r="D3509" t="s">
        <v>377</v>
      </c>
      <c r="E3509" t="str">
        <f t="shared" si="505"/>
        <v>01</v>
      </c>
      <c r="F3509" t="str">
        <f>"004"</f>
        <v>004</v>
      </c>
      <c r="G3509" t="str">
        <f>""</f>
        <v/>
      </c>
      <c r="H3509" t="s">
        <v>0</v>
      </c>
      <c r="I3509" t="s">
        <v>2107</v>
      </c>
      <c r="J3509" t="s">
        <v>5358</v>
      </c>
      <c r="K3509" t="str">
        <f t="shared" si="506"/>
        <v>18800</v>
      </c>
    </row>
    <row r="3510" spans="1:11" customFormat="1" x14ac:dyDescent="0.25">
      <c r="A3510" t="str">
        <f t="shared" si="500"/>
        <v>18</v>
      </c>
      <c r="B3510" t="s">
        <v>357</v>
      </c>
      <c r="C3510" t="str">
        <f t="shared" si="504"/>
        <v>023</v>
      </c>
      <c r="D3510" t="s">
        <v>377</v>
      </c>
      <c r="E3510" t="str">
        <f t="shared" si="505"/>
        <v>01</v>
      </c>
      <c r="F3510" t="str">
        <f>"005"</f>
        <v>005</v>
      </c>
      <c r="G3510" t="str">
        <f>""</f>
        <v/>
      </c>
      <c r="H3510" t="s">
        <v>1</v>
      </c>
      <c r="I3510" t="s">
        <v>2108</v>
      </c>
      <c r="J3510" t="s">
        <v>5359</v>
      </c>
      <c r="K3510" t="str">
        <f t="shared" si="506"/>
        <v>18800</v>
      </c>
    </row>
    <row r="3511" spans="1:11" customFormat="1" x14ac:dyDescent="0.25">
      <c r="A3511" t="str">
        <f t="shared" si="500"/>
        <v>18</v>
      </c>
      <c r="B3511" t="s">
        <v>357</v>
      </c>
      <c r="C3511" t="str">
        <f t="shared" si="504"/>
        <v>023</v>
      </c>
      <c r="D3511" t="s">
        <v>377</v>
      </c>
      <c r="E3511" t="str">
        <f t="shared" si="505"/>
        <v>01</v>
      </c>
      <c r="F3511" t="str">
        <f>"005"</f>
        <v>005</v>
      </c>
      <c r="G3511" t="str">
        <f>""</f>
        <v/>
      </c>
      <c r="H3511" t="s">
        <v>0</v>
      </c>
      <c r="I3511" t="s">
        <v>2108</v>
      </c>
      <c r="J3511" t="s">
        <v>5359</v>
      </c>
      <c r="K3511" t="str">
        <f t="shared" si="506"/>
        <v>18800</v>
      </c>
    </row>
    <row r="3512" spans="1:11" customFormat="1" x14ac:dyDescent="0.25">
      <c r="A3512" t="str">
        <f t="shared" si="500"/>
        <v>18</v>
      </c>
      <c r="B3512" t="s">
        <v>357</v>
      </c>
      <c r="C3512" t="str">
        <f t="shared" si="504"/>
        <v>023</v>
      </c>
      <c r="D3512" t="s">
        <v>377</v>
      </c>
      <c r="E3512" t="str">
        <f t="shared" si="505"/>
        <v>01</v>
      </c>
      <c r="F3512" t="str">
        <f>"007"</f>
        <v>007</v>
      </c>
      <c r="G3512" t="str">
        <f>""</f>
        <v/>
      </c>
      <c r="H3512" t="s">
        <v>3</v>
      </c>
      <c r="I3512" t="s">
        <v>2105</v>
      </c>
      <c r="J3512" t="s">
        <v>5355</v>
      </c>
      <c r="K3512" t="str">
        <f t="shared" si="506"/>
        <v>18800</v>
      </c>
    </row>
    <row r="3513" spans="1:11" customFormat="1" x14ac:dyDescent="0.25">
      <c r="A3513" t="str">
        <f t="shared" si="500"/>
        <v>18</v>
      </c>
      <c r="B3513" t="s">
        <v>357</v>
      </c>
      <c r="C3513" t="str">
        <f t="shared" si="504"/>
        <v>023</v>
      </c>
      <c r="D3513" t="s">
        <v>377</v>
      </c>
      <c r="E3513" t="str">
        <f t="shared" ref="E3513:E3524" si="507">"02"</f>
        <v>02</v>
      </c>
      <c r="F3513" t="str">
        <f>"001"</f>
        <v>001</v>
      </c>
      <c r="G3513" t="str">
        <f>""</f>
        <v/>
      </c>
      <c r="H3513" t="s">
        <v>1</v>
      </c>
      <c r="I3513" t="s">
        <v>2109</v>
      </c>
      <c r="J3513" t="s">
        <v>5360</v>
      </c>
      <c r="K3513" t="str">
        <f t="shared" si="506"/>
        <v>18800</v>
      </c>
    </row>
    <row r="3514" spans="1:11" customFormat="1" x14ac:dyDescent="0.25">
      <c r="A3514" t="str">
        <f t="shared" si="500"/>
        <v>18</v>
      </c>
      <c r="B3514" t="s">
        <v>357</v>
      </c>
      <c r="C3514" t="str">
        <f t="shared" si="504"/>
        <v>023</v>
      </c>
      <c r="D3514" t="s">
        <v>377</v>
      </c>
      <c r="E3514" t="str">
        <f t="shared" si="507"/>
        <v>02</v>
      </c>
      <c r="F3514" t="str">
        <f>"001"</f>
        <v>001</v>
      </c>
      <c r="G3514" t="str">
        <f>""</f>
        <v/>
      </c>
      <c r="H3514" t="s">
        <v>0</v>
      </c>
      <c r="I3514" t="s">
        <v>2109</v>
      </c>
      <c r="J3514" t="s">
        <v>5360</v>
      </c>
      <c r="K3514" t="str">
        <f t="shared" si="506"/>
        <v>18800</v>
      </c>
    </row>
    <row r="3515" spans="1:11" customFormat="1" x14ac:dyDescent="0.25">
      <c r="A3515" t="str">
        <f t="shared" si="500"/>
        <v>18</v>
      </c>
      <c r="B3515" t="s">
        <v>357</v>
      </c>
      <c r="C3515" t="str">
        <f t="shared" si="504"/>
        <v>023</v>
      </c>
      <c r="D3515" t="s">
        <v>377</v>
      </c>
      <c r="E3515" t="str">
        <f t="shared" si="507"/>
        <v>02</v>
      </c>
      <c r="F3515" t="str">
        <f>"002"</f>
        <v>002</v>
      </c>
      <c r="G3515" t="str">
        <f>""</f>
        <v/>
      </c>
      <c r="H3515" t="s">
        <v>3</v>
      </c>
      <c r="I3515" t="s">
        <v>20</v>
      </c>
      <c r="J3515" t="s">
        <v>5361</v>
      </c>
      <c r="K3515" t="str">
        <f t="shared" si="506"/>
        <v>18800</v>
      </c>
    </row>
    <row r="3516" spans="1:11" customFormat="1" x14ac:dyDescent="0.25">
      <c r="A3516" t="str">
        <f t="shared" si="500"/>
        <v>18</v>
      </c>
      <c r="B3516" t="s">
        <v>357</v>
      </c>
      <c r="C3516" t="str">
        <f t="shared" si="504"/>
        <v>023</v>
      </c>
      <c r="D3516" t="s">
        <v>377</v>
      </c>
      <c r="E3516" t="str">
        <f t="shared" si="507"/>
        <v>02</v>
      </c>
      <c r="F3516" t="str">
        <f>"003"</f>
        <v>003</v>
      </c>
      <c r="G3516" t="str">
        <f>""</f>
        <v/>
      </c>
      <c r="H3516" t="s">
        <v>3</v>
      </c>
      <c r="I3516" t="s">
        <v>20</v>
      </c>
      <c r="J3516" t="s">
        <v>5361</v>
      </c>
      <c r="K3516" t="str">
        <f t="shared" si="506"/>
        <v>18800</v>
      </c>
    </row>
    <row r="3517" spans="1:11" customFormat="1" x14ac:dyDescent="0.25">
      <c r="A3517" t="str">
        <f t="shared" si="500"/>
        <v>18</v>
      </c>
      <c r="B3517" t="s">
        <v>357</v>
      </c>
      <c r="C3517" t="str">
        <f t="shared" si="504"/>
        <v>023</v>
      </c>
      <c r="D3517" t="s">
        <v>377</v>
      </c>
      <c r="E3517" t="str">
        <f t="shared" si="507"/>
        <v>02</v>
      </c>
      <c r="F3517" t="str">
        <f>"004"</f>
        <v>004</v>
      </c>
      <c r="G3517" t="str">
        <f>""</f>
        <v/>
      </c>
      <c r="H3517" t="s">
        <v>1</v>
      </c>
      <c r="I3517" t="s">
        <v>2110</v>
      </c>
      <c r="J3517" t="s">
        <v>5362</v>
      </c>
      <c r="K3517" t="str">
        <f t="shared" si="506"/>
        <v>18800</v>
      </c>
    </row>
    <row r="3518" spans="1:11" customFormat="1" x14ac:dyDescent="0.25">
      <c r="A3518" t="str">
        <f t="shared" si="500"/>
        <v>18</v>
      </c>
      <c r="B3518" t="s">
        <v>357</v>
      </c>
      <c r="C3518" t="str">
        <f t="shared" si="504"/>
        <v>023</v>
      </c>
      <c r="D3518" t="s">
        <v>377</v>
      </c>
      <c r="E3518" t="str">
        <f t="shared" si="507"/>
        <v>02</v>
      </c>
      <c r="F3518" t="str">
        <f>"004"</f>
        <v>004</v>
      </c>
      <c r="G3518" t="str">
        <f>""</f>
        <v/>
      </c>
      <c r="H3518" t="s">
        <v>0</v>
      </c>
      <c r="I3518" t="s">
        <v>2110</v>
      </c>
      <c r="J3518" t="s">
        <v>5362</v>
      </c>
      <c r="K3518" t="str">
        <f t="shared" si="506"/>
        <v>18800</v>
      </c>
    </row>
    <row r="3519" spans="1:11" customFormat="1" x14ac:dyDescent="0.25">
      <c r="A3519" t="str">
        <f t="shared" si="500"/>
        <v>18</v>
      </c>
      <c r="B3519" t="s">
        <v>357</v>
      </c>
      <c r="C3519" t="str">
        <f t="shared" si="504"/>
        <v>023</v>
      </c>
      <c r="D3519" t="s">
        <v>377</v>
      </c>
      <c r="E3519" t="str">
        <f t="shared" si="507"/>
        <v>02</v>
      </c>
      <c r="F3519" t="str">
        <f>"005"</f>
        <v>005</v>
      </c>
      <c r="G3519" t="str">
        <f>""</f>
        <v/>
      </c>
      <c r="H3519" t="s">
        <v>1</v>
      </c>
      <c r="I3519" t="s">
        <v>2111</v>
      </c>
      <c r="J3519" t="s">
        <v>5363</v>
      </c>
      <c r="K3519" t="str">
        <f t="shared" si="506"/>
        <v>18800</v>
      </c>
    </row>
    <row r="3520" spans="1:11" customFormat="1" x14ac:dyDescent="0.25">
      <c r="A3520" t="str">
        <f t="shared" si="500"/>
        <v>18</v>
      </c>
      <c r="B3520" t="s">
        <v>357</v>
      </c>
      <c r="C3520" t="str">
        <f t="shared" si="504"/>
        <v>023</v>
      </c>
      <c r="D3520" t="s">
        <v>377</v>
      </c>
      <c r="E3520" t="str">
        <f t="shared" si="507"/>
        <v>02</v>
      </c>
      <c r="F3520" t="str">
        <f>"005"</f>
        <v>005</v>
      </c>
      <c r="G3520" t="str">
        <f>""</f>
        <v/>
      </c>
      <c r="H3520" t="s">
        <v>0</v>
      </c>
      <c r="I3520" t="s">
        <v>2111</v>
      </c>
      <c r="J3520" t="s">
        <v>5363</v>
      </c>
      <c r="K3520" t="str">
        <f t="shared" si="506"/>
        <v>18800</v>
      </c>
    </row>
    <row r="3521" spans="1:11" customFormat="1" x14ac:dyDescent="0.25">
      <c r="A3521" t="str">
        <f t="shared" si="500"/>
        <v>18</v>
      </c>
      <c r="B3521" t="s">
        <v>357</v>
      </c>
      <c r="C3521" t="str">
        <f t="shared" si="504"/>
        <v>023</v>
      </c>
      <c r="D3521" t="s">
        <v>377</v>
      </c>
      <c r="E3521" t="str">
        <f t="shared" si="507"/>
        <v>02</v>
      </c>
      <c r="F3521" t="str">
        <f>"005"</f>
        <v>005</v>
      </c>
      <c r="G3521" t="str">
        <f>""</f>
        <v/>
      </c>
      <c r="H3521" t="s">
        <v>2</v>
      </c>
      <c r="I3521" t="s">
        <v>2111</v>
      </c>
      <c r="J3521" t="s">
        <v>5363</v>
      </c>
      <c r="K3521" t="str">
        <f t="shared" si="506"/>
        <v>18800</v>
      </c>
    </row>
    <row r="3522" spans="1:11" customFormat="1" x14ac:dyDescent="0.25">
      <c r="A3522" t="str">
        <f t="shared" si="500"/>
        <v>18</v>
      </c>
      <c r="B3522" t="s">
        <v>357</v>
      </c>
      <c r="C3522" t="str">
        <f t="shared" si="504"/>
        <v>023</v>
      </c>
      <c r="D3522" t="s">
        <v>377</v>
      </c>
      <c r="E3522" t="str">
        <f t="shared" si="507"/>
        <v>02</v>
      </c>
      <c r="F3522" t="str">
        <f>"006"</f>
        <v>006</v>
      </c>
      <c r="G3522" t="str">
        <f>""</f>
        <v/>
      </c>
      <c r="H3522" t="s">
        <v>3</v>
      </c>
      <c r="I3522" t="s">
        <v>2109</v>
      </c>
      <c r="J3522" t="s">
        <v>5360</v>
      </c>
      <c r="K3522" t="str">
        <f t="shared" si="506"/>
        <v>18800</v>
      </c>
    </row>
    <row r="3523" spans="1:11" customFormat="1" x14ac:dyDescent="0.25">
      <c r="A3523" t="str">
        <f t="shared" si="500"/>
        <v>18</v>
      </c>
      <c r="B3523" t="s">
        <v>357</v>
      </c>
      <c r="C3523" t="str">
        <f t="shared" si="504"/>
        <v>023</v>
      </c>
      <c r="D3523" t="s">
        <v>377</v>
      </c>
      <c r="E3523" t="str">
        <f t="shared" si="507"/>
        <v>02</v>
      </c>
      <c r="F3523" t="str">
        <f>"007"</f>
        <v>007</v>
      </c>
      <c r="G3523" t="str">
        <f>""</f>
        <v/>
      </c>
      <c r="H3523" t="s">
        <v>1</v>
      </c>
      <c r="I3523" t="s">
        <v>20</v>
      </c>
      <c r="J3523" t="s">
        <v>5361</v>
      </c>
      <c r="K3523" t="str">
        <f t="shared" si="506"/>
        <v>18800</v>
      </c>
    </row>
    <row r="3524" spans="1:11" customFormat="1" x14ac:dyDescent="0.25">
      <c r="A3524" t="str">
        <f t="shared" si="500"/>
        <v>18</v>
      </c>
      <c r="B3524" t="s">
        <v>357</v>
      </c>
      <c r="C3524" t="str">
        <f t="shared" si="504"/>
        <v>023</v>
      </c>
      <c r="D3524" t="s">
        <v>377</v>
      </c>
      <c r="E3524" t="str">
        <f t="shared" si="507"/>
        <v>02</v>
      </c>
      <c r="F3524" t="str">
        <f>"007"</f>
        <v>007</v>
      </c>
      <c r="G3524" t="str">
        <f>""</f>
        <v/>
      </c>
      <c r="H3524" t="s">
        <v>0</v>
      </c>
      <c r="I3524" t="s">
        <v>20</v>
      </c>
      <c r="J3524" t="s">
        <v>5361</v>
      </c>
      <c r="K3524" t="str">
        <f t="shared" si="506"/>
        <v>18800</v>
      </c>
    </row>
    <row r="3525" spans="1:11" customFormat="1" x14ac:dyDescent="0.25">
      <c r="A3525" t="str">
        <f t="shared" si="500"/>
        <v>18</v>
      </c>
      <c r="B3525" t="s">
        <v>357</v>
      </c>
      <c r="C3525" t="str">
        <f t="shared" si="504"/>
        <v>023</v>
      </c>
      <c r="D3525" t="s">
        <v>377</v>
      </c>
      <c r="E3525" t="str">
        <f>"03"</f>
        <v>03</v>
      </c>
      <c r="F3525" t="str">
        <f>"001"</f>
        <v>001</v>
      </c>
      <c r="G3525" t="str">
        <f>""</f>
        <v/>
      </c>
      <c r="H3525" t="s">
        <v>1</v>
      </c>
      <c r="I3525" t="s">
        <v>2112</v>
      </c>
      <c r="J3525" t="s">
        <v>5364</v>
      </c>
      <c r="K3525" t="str">
        <f t="shared" si="506"/>
        <v>18800</v>
      </c>
    </row>
    <row r="3526" spans="1:11" customFormat="1" x14ac:dyDescent="0.25">
      <c r="A3526" t="str">
        <f t="shared" si="500"/>
        <v>18</v>
      </c>
      <c r="B3526" t="s">
        <v>357</v>
      </c>
      <c r="C3526" t="str">
        <f t="shared" si="504"/>
        <v>023</v>
      </c>
      <c r="D3526" t="s">
        <v>377</v>
      </c>
      <c r="E3526" t="str">
        <f>"03"</f>
        <v>03</v>
      </c>
      <c r="F3526" t="str">
        <f>"001"</f>
        <v>001</v>
      </c>
      <c r="G3526" t="str">
        <f>""</f>
        <v/>
      </c>
      <c r="H3526" t="s">
        <v>0</v>
      </c>
      <c r="I3526" t="s">
        <v>2112</v>
      </c>
      <c r="J3526" t="s">
        <v>5364</v>
      </c>
      <c r="K3526" t="str">
        <f t="shared" si="506"/>
        <v>18800</v>
      </c>
    </row>
    <row r="3527" spans="1:11" customFormat="1" x14ac:dyDescent="0.25">
      <c r="A3527" t="str">
        <f t="shared" si="500"/>
        <v>18</v>
      </c>
      <c r="B3527" t="s">
        <v>357</v>
      </c>
      <c r="C3527" t="str">
        <f t="shared" si="504"/>
        <v>023</v>
      </c>
      <c r="D3527" t="s">
        <v>377</v>
      </c>
      <c r="E3527" t="str">
        <f>"03"</f>
        <v>03</v>
      </c>
      <c r="F3527" t="str">
        <f>"002"</f>
        <v>002</v>
      </c>
      <c r="G3527" t="str">
        <f>""</f>
        <v/>
      </c>
      <c r="H3527" t="s">
        <v>1</v>
      </c>
      <c r="I3527" t="s">
        <v>2109</v>
      </c>
      <c r="J3527" t="s">
        <v>5360</v>
      </c>
      <c r="K3527" t="str">
        <f t="shared" si="506"/>
        <v>18800</v>
      </c>
    </row>
    <row r="3528" spans="1:11" customFormat="1" x14ac:dyDescent="0.25">
      <c r="A3528" t="str">
        <f t="shared" si="500"/>
        <v>18</v>
      </c>
      <c r="B3528" t="s">
        <v>357</v>
      </c>
      <c r="C3528" t="str">
        <f t="shared" si="504"/>
        <v>023</v>
      </c>
      <c r="D3528" t="s">
        <v>377</v>
      </c>
      <c r="E3528" t="str">
        <f>"03"</f>
        <v>03</v>
      </c>
      <c r="F3528" t="str">
        <f>"002"</f>
        <v>002</v>
      </c>
      <c r="G3528" t="str">
        <f>""</f>
        <v/>
      </c>
      <c r="H3528" t="s">
        <v>0</v>
      </c>
      <c r="I3528" t="s">
        <v>2109</v>
      </c>
      <c r="J3528" t="s">
        <v>5360</v>
      </c>
      <c r="K3528" t="str">
        <f t="shared" si="506"/>
        <v>18800</v>
      </c>
    </row>
    <row r="3529" spans="1:11" customFormat="1" x14ac:dyDescent="0.25">
      <c r="A3529" t="str">
        <f t="shared" si="500"/>
        <v>18</v>
      </c>
      <c r="B3529" t="s">
        <v>357</v>
      </c>
      <c r="C3529" t="str">
        <f>"024"</f>
        <v>024</v>
      </c>
      <c r="D3529" t="s">
        <v>378</v>
      </c>
      <c r="E3529" t="str">
        <f t="shared" ref="E3529:E3537" si="508">"01"</f>
        <v>01</v>
      </c>
      <c r="F3529" t="str">
        <f>"001"</f>
        <v>001</v>
      </c>
      <c r="G3529" t="str">
        <f>""</f>
        <v/>
      </c>
      <c r="H3529" t="s">
        <v>3</v>
      </c>
      <c r="I3529" t="s">
        <v>23</v>
      </c>
      <c r="J3529" t="s">
        <v>5365</v>
      </c>
      <c r="K3529" t="str">
        <f>"18184"</f>
        <v>18184</v>
      </c>
    </row>
    <row r="3530" spans="1:11" customFormat="1" x14ac:dyDescent="0.25">
      <c r="A3530" t="str">
        <f t="shared" si="500"/>
        <v>18</v>
      </c>
      <c r="B3530" t="s">
        <v>357</v>
      </c>
      <c r="C3530" t="str">
        <f>"025"</f>
        <v>025</v>
      </c>
      <c r="D3530" t="s">
        <v>379</v>
      </c>
      <c r="E3530" t="str">
        <f t="shared" si="508"/>
        <v>01</v>
      </c>
      <c r="F3530" t="str">
        <f>"001"</f>
        <v>001</v>
      </c>
      <c r="G3530" t="str">
        <f>""</f>
        <v/>
      </c>
      <c r="H3530" t="s">
        <v>3</v>
      </c>
      <c r="I3530" t="s">
        <v>28</v>
      </c>
      <c r="J3530" t="s">
        <v>5366</v>
      </c>
      <c r="K3530" t="str">
        <f>"18516"</f>
        <v>18516</v>
      </c>
    </row>
    <row r="3531" spans="1:11" customFormat="1" x14ac:dyDescent="0.25">
      <c r="A3531" t="str">
        <f t="shared" si="500"/>
        <v>18</v>
      </c>
      <c r="B3531" t="s">
        <v>357</v>
      </c>
      <c r="C3531" t="str">
        <f>"027"</f>
        <v>027</v>
      </c>
      <c r="D3531" t="s">
        <v>380</v>
      </c>
      <c r="E3531" t="str">
        <f t="shared" si="508"/>
        <v>01</v>
      </c>
      <c r="F3531" t="str">
        <f>"001"</f>
        <v>001</v>
      </c>
      <c r="G3531" t="str">
        <f>""</f>
        <v/>
      </c>
      <c r="H3531" t="s">
        <v>1</v>
      </c>
      <c r="I3531" t="s">
        <v>2113</v>
      </c>
      <c r="J3531" t="s">
        <v>5367</v>
      </c>
      <c r="K3531" t="str">
        <f>"18510"</f>
        <v>18510</v>
      </c>
    </row>
    <row r="3532" spans="1:11" customFormat="1" x14ac:dyDescent="0.25">
      <c r="A3532" t="str">
        <f t="shared" si="500"/>
        <v>18</v>
      </c>
      <c r="B3532" t="s">
        <v>357</v>
      </c>
      <c r="C3532" t="str">
        <f>"027"</f>
        <v>027</v>
      </c>
      <c r="D3532" t="s">
        <v>380</v>
      </c>
      <c r="E3532" t="str">
        <f t="shared" si="508"/>
        <v>01</v>
      </c>
      <c r="F3532" t="str">
        <f>"001"</f>
        <v>001</v>
      </c>
      <c r="G3532" t="str">
        <f>""</f>
        <v/>
      </c>
      <c r="H3532" t="s">
        <v>0</v>
      </c>
      <c r="I3532" t="s">
        <v>2113</v>
      </c>
      <c r="J3532" t="s">
        <v>5367</v>
      </c>
      <c r="K3532" t="str">
        <f>"18510"</f>
        <v>18510</v>
      </c>
    </row>
    <row r="3533" spans="1:11" customFormat="1" x14ac:dyDescent="0.25">
      <c r="A3533" t="str">
        <f t="shared" si="500"/>
        <v>18</v>
      </c>
      <c r="B3533" t="s">
        <v>357</v>
      </c>
      <c r="C3533" t="str">
        <f>"027"</f>
        <v>027</v>
      </c>
      <c r="D3533" t="s">
        <v>380</v>
      </c>
      <c r="E3533" t="str">
        <f t="shared" si="508"/>
        <v>01</v>
      </c>
      <c r="F3533" t="str">
        <f>"002"</f>
        <v>002</v>
      </c>
      <c r="G3533" t="str">
        <f>""</f>
        <v/>
      </c>
      <c r="H3533" t="s">
        <v>1</v>
      </c>
      <c r="I3533" t="s">
        <v>2113</v>
      </c>
      <c r="J3533" t="s">
        <v>5367</v>
      </c>
      <c r="K3533" t="str">
        <f>"18510"</f>
        <v>18510</v>
      </c>
    </row>
    <row r="3534" spans="1:11" customFormat="1" x14ac:dyDescent="0.25">
      <c r="A3534" t="str">
        <f t="shared" si="500"/>
        <v>18</v>
      </c>
      <c r="B3534" t="s">
        <v>357</v>
      </c>
      <c r="C3534" t="str">
        <f>"027"</f>
        <v>027</v>
      </c>
      <c r="D3534" t="s">
        <v>380</v>
      </c>
      <c r="E3534" t="str">
        <f t="shared" si="508"/>
        <v>01</v>
      </c>
      <c r="F3534" t="str">
        <f>"002"</f>
        <v>002</v>
      </c>
      <c r="G3534" t="str">
        <f>""</f>
        <v/>
      </c>
      <c r="H3534" t="s">
        <v>0</v>
      </c>
      <c r="I3534" t="s">
        <v>2113</v>
      </c>
      <c r="J3534" t="s">
        <v>5367</v>
      </c>
      <c r="K3534" t="str">
        <f>"18510"</f>
        <v>18510</v>
      </c>
    </row>
    <row r="3535" spans="1:11" customFormat="1" x14ac:dyDescent="0.25">
      <c r="A3535" t="str">
        <f t="shared" si="500"/>
        <v>18</v>
      </c>
      <c r="B3535" t="s">
        <v>357</v>
      </c>
      <c r="C3535" t="str">
        <f>"028"</f>
        <v>028</v>
      </c>
      <c r="D3535" t="s">
        <v>381</v>
      </c>
      <c r="E3535" t="str">
        <f t="shared" si="508"/>
        <v>01</v>
      </c>
      <c r="F3535" t="str">
        <f t="shared" ref="F3535:F3547" si="509">"001"</f>
        <v>001</v>
      </c>
      <c r="G3535" t="str">
        <f>""</f>
        <v/>
      </c>
      <c r="H3535" t="s">
        <v>1</v>
      </c>
      <c r="I3535" t="s">
        <v>25</v>
      </c>
      <c r="J3535" t="s">
        <v>5368</v>
      </c>
      <c r="K3535" t="str">
        <f>"18566"</f>
        <v>18566</v>
      </c>
    </row>
    <row r="3536" spans="1:11" customFormat="1" x14ac:dyDescent="0.25">
      <c r="A3536" t="str">
        <f t="shared" si="500"/>
        <v>18</v>
      </c>
      <c r="B3536" t="s">
        <v>357</v>
      </c>
      <c r="C3536" t="str">
        <f>"028"</f>
        <v>028</v>
      </c>
      <c r="D3536" t="s">
        <v>381</v>
      </c>
      <c r="E3536" t="str">
        <f t="shared" si="508"/>
        <v>01</v>
      </c>
      <c r="F3536" t="str">
        <f t="shared" si="509"/>
        <v>001</v>
      </c>
      <c r="G3536" t="str">
        <f>""</f>
        <v/>
      </c>
      <c r="H3536" t="s">
        <v>0</v>
      </c>
      <c r="I3536" t="s">
        <v>25</v>
      </c>
      <c r="J3536" t="s">
        <v>5368</v>
      </c>
      <c r="K3536" t="str">
        <f>"18566"</f>
        <v>18566</v>
      </c>
    </row>
    <row r="3537" spans="1:11" customFormat="1" x14ac:dyDescent="0.25">
      <c r="A3537" t="str">
        <f t="shared" si="500"/>
        <v>18</v>
      </c>
      <c r="B3537" t="s">
        <v>357</v>
      </c>
      <c r="C3537" t="str">
        <f>"029"</f>
        <v>029</v>
      </c>
      <c r="D3537" t="s">
        <v>382</v>
      </c>
      <c r="E3537" t="str">
        <f t="shared" si="508"/>
        <v>01</v>
      </c>
      <c r="F3537" t="str">
        <f t="shared" si="509"/>
        <v>001</v>
      </c>
      <c r="G3537" t="str">
        <f>""</f>
        <v/>
      </c>
      <c r="H3537" t="s">
        <v>3</v>
      </c>
      <c r="I3537" t="s">
        <v>2114</v>
      </c>
      <c r="J3537" t="s">
        <v>5369</v>
      </c>
      <c r="K3537" t="str">
        <f>"18817"</f>
        <v>18817</v>
      </c>
    </row>
    <row r="3538" spans="1:11" customFormat="1" x14ac:dyDescent="0.25">
      <c r="A3538" t="str">
        <f t="shared" si="500"/>
        <v>18</v>
      </c>
      <c r="B3538" t="s">
        <v>357</v>
      </c>
      <c r="C3538" t="str">
        <f>"029"</f>
        <v>029</v>
      </c>
      <c r="D3538" t="s">
        <v>382</v>
      </c>
      <c r="E3538" t="str">
        <f>"02"</f>
        <v>02</v>
      </c>
      <c r="F3538" t="str">
        <f t="shared" si="509"/>
        <v>001</v>
      </c>
      <c r="G3538" t="str">
        <f>""</f>
        <v/>
      </c>
      <c r="H3538" t="s">
        <v>3</v>
      </c>
      <c r="I3538" t="s">
        <v>2114</v>
      </c>
      <c r="J3538" t="s">
        <v>5369</v>
      </c>
      <c r="K3538" t="str">
        <f>"18817"</f>
        <v>18817</v>
      </c>
    </row>
    <row r="3539" spans="1:11" customFormat="1" x14ac:dyDescent="0.25">
      <c r="A3539" t="str">
        <f t="shared" si="500"/>
        <v>18</v>
      </c>
      <c r="B3539" t="s">
        <v>357</v>
      </c>
      <c r="C3539" t="str">
        <f>"030"</f>
        <v>030</v>
      </c>
      <c r="D3539" t="s">
        <v>383</v>
      </c>
      <c r="E3539" t="str">
        <f t="shared" ref="E3539:E3569" si="510">"01"</f>
        <v>01</v>
      </c>
      <c r="F3539" t="str">
        <f t="shared" si="509"/>
        <v>001</v>
      </c>
      <c r="G3539" t="str">
        <f>""</f>
        <v/>
      </c>
      <c r="H3539" t="s">
        <v>3</v>
      </c>
      <c r="I3539" t="s">
        <v>17</v>
      </c>
      <c r="J3539" t="s">
        <v>4166</v>
      </c>
      <c r="K3539" t="str">
        <f>"18451"</f>
        <v>18451</v>
      </c>
    </row>
    <row r="3540" spans="1:11" customFormat="1" x14ac:dyDescent="0.25">
      <c r="A3540" t="str">
        <f t="shared" si="500"/>
        <v>18</v>
      </c>
      <c r="B3540" t="s">
        <v>357</v>
      </c>
      <c r="C3540" t="str">
        <f>"032"</f>
        <v>032</v>
      </c>
      <c r="D3540" t="s">
        <v>384</v>
      </c>
      <c r="E3540" t="str">
        <f t="shared" si="510"/>
        <v>01</v>
      </c>
      <c r="F3540" t="str">
        <f t="shared" si="509"/>
        <v>001</v>
      </c>
      <c r="G3540" t="str">
        <f>""</f>
        <v/>
      </c>
      <c r="H3540" t="s">
        <v>3</v>
      </c>
      <c r="I3540" t="s">
        <v>21</v>
      </c>
      <c r="J3540" t="s">
        <v>5370</v>
      </c>
      <c r="K3540" t="str">
        <f>"18412"</f>
        <v>18412</v>
      </c>
    </row>
    <row r="3541" spans="1:11" customFormat="1" x14ac:dyDescent="0.25">
      <c r="A3541" t="str">
        <f t="shared" si="500"/>
        <v>18</v>
      </c>
      <c r="B3541" t="s">
        <v>357</v>
      </c>
      <c r="C3541" t="str">
        <f>"033"</f>
        <v>033</v>
      </c>
      <c r="D3541" t="s">
        <v>385</v>
      </c>
      <c r="E3541" t="str">
        <f t="shared" si="510"/>
        <v>01</v>
      </c>
      <c r="F3541" t="str">
        <f t="shared" si="509"/>
        <v>001</v>
      </c>
      <c r="G3541" t="str">
        <f>""</f>
        <v/>
      </c>
      <c r="H3541" t="s">
        <v>3</v>
      </c>
      <c r="I3541" t="s">
        <v>91</v>
      </c>
      <c r="J3541" t="s">
        <v>5371</v>
      </c>
      <c r="K3541" t="str">
        <f>"18416"</f>
        <v>18416</v>
      </c>
    </row>
    <row r="3542" spans="1:11" customFormat="1" x14ac:dyDescent="0.25">
      <c r="A3542" t="str">
        <f t="shared" si="500"/>
        <v>18</v>
      </c>
      <c r="B3542" t="s">
        <v>357</v>
      </c>
      <c r="C3542" t="str">
        <f>"034"</f>
        <v>034</v>
      </c>
      <c r="D3542" t="s">
        <v>386</v>
      </c>
      <c r="E3542" t="str">
        <f t="shared" si="510"/>
        <v>01</v>
      </c>
      <c r="F3542" t="str">
        <f t="shared" si="509"/>
        <v>001</v>
      </c>
      <c r="G3542" t="str">
        <f>"01"</f>
        <v>01</v>
      </c>
      <c r="H3542" t="s">
        <v>1</v>
      </c>
      <c r="I3542" t="s">
        <v>40</v>
      </c>
      <c r="J3542" t="s">
        <v>5372</v>
      </c>
      <c r="K3542" t="str">
        <f>"18129"</f>
        <v>18129</v>
      </c>
    </row>
    <row r="3543" spans="1:11" customFormat="1" x14ac:dyDescent="0.25">
      <c r="A3543" t="str">
        <f t="shared" si="500"/>
        <v>18</v>
      </c>
      <c r="B3543" t="s">
        <v>357</v>
      </c>
      <c r="C3543" t="str">
        <f>"034"</f>
        <v>034</v>
      </c>
      <c r="D3543" t="s">
        <v>386</v>
      </c>
      <c r="E3543" t="str">
        <f t="shared" si="510"/>
        <v>01</v>
      </c>
      <c r="F3543" t="str">
        <f t="shared" si="509"/>
        <v>001</v>
      </c>
      <c r="G3543" t="str">
        <f>"02"</f>
        <v>02</v>
      </c>
      <c r="H3543" t="s">
        <v>0</v>
      </c>
      <c r="I3543" t="s">
        <v>2115</v>
      </c>
      <c r="J3543" t="s">
        <v>5373</v>
      </c>
      <c r="K3543" t="str">
        <f>"18129"</f>
        <v>18129</v>
      </c>
    </row>
    <row r="3544" spans="1:11" customFormat="1" x14ac:dyDescent="0.25">
      <c r="A3544" t="str">
        <f t="shared" si="500"/>
        <v>18</v>
      </c>
      <c r="B3544" t="s">
        <v>357</v>
      </c>
      <c r="C3544" t="str">
        <f>"035"</f>
        <v>035</v>
      </c>
      <c r="D3544" t="s">
        <v>387</v>
      </c>
      <c r="E3544" t="str">
        <f t="shared" si="510"/>
        <v>01</v>
      </c>
      <c r="F3544" t="str">
        <f t="shared" si="509"/>
        <v>001</v>
      </c>
      <c r="G3544" t="str">
        <f>""</f>
        <v/>
      </c>
      <c r="H3544" t="s">
        <v>1</v>
      </c>
      <c r="I3544" t="s">
        <v>80</v>
      </c>
      <c r="J3544" t="s">
        <v>5374</v>
      </c>
      <c r="K3544" t="str">
        <f>"18440"</f>
        <v>18440</v>
      </c>
    </row>
    <row r="3545" spans="1:11" customFormat="1" x14ac:dyDescent="0.25">
      <c r="A3545" t="str">
        <f t="shared" ref="A3545:A3608" si="511">"18"</f>
        <v>18</v>
      </c>
      <c r="B3545" t="s">
        <v>357</v>
      </c>
      <c r="C3545" t="str">
        <f>"035"</f>
        <v>035</v>
      </c>
      <c r="D3545" t="s">
        <v>387</v>
      </c>
      <c r="E3545" t="str">
        <f t="shared" si="510"/>
        <v>01</v>
      </c>
      <c r="F3545" t="str">
        <f t="shared" si="509"/>
        <v>001</v>
      </c>
      <c r="G3545" t="str">
        <f>""</f>
        <v/>
      </c>
      <c r="H3545" t="s">
        <v>0</v>
      </c>
      <c r="I3545" t="s">
        <v>2116</v>
      </c>
      <c r="J3545" t="s">
        <v>5375</v>
      </c>
      <c r="K3545" t="str">
        <f>"18440"</f>
        <v>18440</v>
      </c>
    </row>
    <row r="3546" spans="1:11" customFormat="1" x14ac:dyDescent="0.25">
      <c r="A3546" t="str">
        <f t="shared" si="511"/>
        <v>18</v>
      </c>
      <c r="B3546" t="s">
        <v>357</v>
      </c>
      <c r="C3546" t="str">
        <f t="shared" ref="C3546:C3553" si="512">"036"</f>
        <v>036</v>
      </c>
      <c r="D3546" t="s">
        <v>388</v>
      </c>
      <c r="E3546" t="str">
        <f t="shared" si="510"/>
        <v>01</v>
      </c>
      <c r="F3546" t="str">
        <f t="shared" si="509"/>
        <v>001</v>
      </c>
      <c r="G3546" t="str">
        <f>""</f>
        <v/>
      </c>
      <c r="H3546" t="s">
        <v>1</v>
      </c>
      <c r="I3546" t="s">
        <v>50</v>
      </c>
      <c r="J3546" t="s">
        <v>5376</v>
      </c>
      <c r="K3546" t="str">
        <f t="shared" ref="K3546:K3553" si="513">"18199"</f>
        <v>18199</v>
      </c>
    </row>
    <row r="3547" spans="1:11" customFormat="1" x14ac:dyDescent="0.25">
      <c r="A3547" t="str">
        <f t="shared" si="511"/>
        <v>18</v>
      </c>
      <c r="B3547" t="s">
        <v>357</v>
      </c>
      <c r="C3547" t="str">
        <f t="shared" si="512"/>
        <v>036</v>
      </c>
      <c r="D3547" t="s">
        <v>388</v>
      </c>
      <c r="E3547" t="str">
        <f t="shared" si="510"/>
        <v>01</v>
      </c>
      <c r="F3547" t="str">
        <f t="shared" si="509"/>
        <v>001</v>
      </c>
      <c r="G3547" t="str">
        <f>""</f>
        <v/>
      </c>
      <c r="H3547" t="s">
        <v>0</v>
      </c>
      <c r="I3547" t="s">
        <v>50</v>
      </c>
      <c r="J3547" t="s">
        <v>5376</v>
      </c>
      <c r="K3547" t="str">
        <f t="shared" si="513"/>
        <v>18199</v>
      </c>
    </row>
    <row r="3548" spans="1:11" customFormat="1" x14ac:dyDescent="0.25">
      <c r="A3548" t="str">
        <f t="shared" si="511"/>
        <v>18</v>
      </c>
      <c r="B3548" t="s">
        <v>357</v>
      </c>
      <c r="C3548" t="str">
        <f t="shared" si="512"/>
        <v>036</v>
      </c>
      <c r="D3548" t="s">
        <v>388</v>
      </c>
      <c r="E3548" t="str">
        <f t="shared" si="510"/>
        <v>01</v>
      </c>
      <c r="F3548" t="str">
        <f>"002"</f>
        <v>002</v>
      </c>
      <c r="G3548" t="str">
        <f>""</f>
        <v/>
      </c>
      <c r="H3548" t="s">
        <v>1</v>
      </c>
      <c r="I3548" t="s">
        <v>2117</v>
      </c>
      <c r="J3548" t="s">
        <v>5377</v>
      </c>
      <c r="K3548" t="str">
        <f t="shared" si="513"/>
        <v>18199</v>
      </c>
    </row>
    <row r="3549" spans="1:11" customFormat="1" x14ac:dyDescent="0.25">
      <c r="A3549" t="str">
        <f t="shared" si="511"/>
        <v>18</v>
      </c>
      <c r="B3549" t="s">
        <v>357</v>
      </c>
      <c r="C3549" t="str">
        <f t="shared" si="512"/>
        <v>036</v>
      </c>
      <c r="D3549" t="s">
        <v>388</v>
      </c>
      <c r="E3549" t="str">
        <f t="shared" si="510"/>
        <v>01</v>
      </c>
      <c r="F3549" t="str">
        <f>"002"</f>
        <v>002</v>
      </c>
      <c r="G3549" t="str">
        <f>""</f>
        <v/>
      </c>
      <c r="H3549" t="s">
        <v>0</v>
      </c>
      <c r="I3549" t="s">
        <v>2117</v>
      </c>
      <c r="J3549" t="s">
        <v>5377</v>
      </c>
      <c r="K3549" t="str">
        <f t="shared" si="513"/>
        <v>18199</v>
      </c>
    </row>
    <row r="3550" spans="1:11" customFormat="1" x14ac:dyDescent="0.25">
      <c r="A3550" t="str">
        <f t="shared" si="511"/>
        <v>18</v>
      </c>
      <c r="B3550" t="s">
        <v>357</v>
      </c>
      <c r="C3550" t="str">
        <f t="shared" si="512"/>
        <v>036</v>
      </c>
      <c r="D3550" t="s">
        <v>388</v>
      </c>
      <c r="E3550" t="str">
        <f t="shared" si="510"/>
        <v>01</v>
      </c>
      <c r="F3550" t="str">
        <f>"003"</f>
        <v>003</v>
      </c>
      <c r="G3550" t="str">
        <f>""</f>
        <v/>
      </c>
      <c r="H3550" t="s">
        <v>1</v>
      </c>
      <c r="I3550" t="s">
        <v>50</v>
      </c>
      <c r="J3550" t="s">
        <v>5376</v>
      </c>
      <c r="K3550" t="str">
        <f t="shared" si="513"/>
        <v>18199</v>
      </c>
    </row>
    <row r="3551" spans="1:11" customFormat="1" x14ac:dyDescent="0.25">
      <c r="A3551" t="str">
        <f t="shared" si="511"/>
        <v>18</v>
      </c>
      <c r="B3551" t="s">
        <v>357</v>
      </c>
      <c r="C3551" t="str">
        <f t="shared" si="512"/>
        <v>036</v>
      </c>
      <c r="D3551" t="s">
        <v>388</v>
      </c>
      <c r="E3551" t="str">
        <f t="shared" si="510"/>
        <v>01</v>
      </c>
      <c r="F3551" t="str">
        <f>"003"</f>
        <v>003</v>
      </c>
      <c r="G3551" t="str">
        <f>""</f>
        <v/>
      </c>
      <c r="H3551" t="s">
        <v>0</v>
      </c>
      <c r="I3551" t="s">
        <v>50</v>
      </c>
      <c r="J3551" t="s">
        <v>5376</v>
      </c>
      <c r="K3551" t="str">
        <f t="shared" si="513"/>
        <v>18199</v>
      </c>
    </row>
    <row r="3552" spans="1:11" customFormat="1" x14ac:dyDescent="0.25">
      <c r="A3552" t="str">
        <f t="shared" si="511"/>
        <v>18</v>
      </c>
      <c r="B3552" t="s">
        <v>357</v>
      </c>
      <c r="C3552" t="str">
        <f t="shared" si="512"/>
        <v>036</v>
      </c>
      <c r="D3552" t="s">
        <v>388</v>
      </c>
      <c r="E3552" t="str">
        <f t="shared" si="510"/>
        <v>01</v>
      </c>
      <c r="F3552" t="str">
        <f>"004"</f>
        <v>004</v>
      </c>
      <c r="G3552" t="str">
        <f>""</f>
        <v/>
      </c>
      <c r="H3552" t="s">
        <v>1</v>
      </c>
      <c r="I3552" t="s">
        <v>2117</v>
      </c>
      <c r="J3552" t="s">
        <v>5377</v>
      </c>
      <c r="K3552" t="str">
        <f t="shared" si="513"/>
        <v>18199</v>
      </c>
    </row>
    <row r="3553" spans="1:11" customFormat="1" x14ac:dyDescent="0.25">
      <c r="A3553" t="str">
        <f t="shared" si="511"/>
        <v>18</v>
      </c>
      <c r="B3553" t="s">
        <v>357</v>
      </c>
      <c r="C3553" t="str">
        <f t="shared" si="512"/>
        <v>036</v>
      </c>
      <c r="D3553" t="s">
        <v>388</v>
      </c>
      <c r="E3553" t="str">
        <f t="shared" si="510"/>
        <v>01</v>
      </c>
      <c r="F3553" t="str">
        <f>"004"</f>
        <v>004</v>
      </c>
      <c r="G3553" t="str">
        <f>""</f>
        <v/>
      </c>
      <c r="H3553" t="s">
        <v>0</v>
      </c>
      <c r="I3553" t="s">
        <v>2117</v>
      </c>
      <c r="J3553" t="s">
        <v>5377</v>
      </c>
      <c r="K3553" t="str">
        <f t="shared" si="513"/>
        <v>18199</v>
      </c>
    </row>
    <row r="3554" spans="1:11" customFormat="1" x14ac:dyDescent="0.25">
      <c r="A3554" t="str">
        <f t="shared" si="511"/>
        <v>18</v>
      </c>
      <c r="B3554" t="s">
        <v>357</v>
      </c>
      <c r="C3554" t="str">
        <f>"037"</f>
        <v>037</v>
      </c>
      <c r="D3554" t="s">
        <v>389</v>
      </c>
      <c r="E3554" t="str">
        <f t="shared" si="510"/>
        <v>01</v>
      </c>
      <c r="F3554" t="str">
        <f>"001"</f>
        <v>001</v>
      </c>
      <c r="G3554" t="str">
        <f>""</f>
        <v/>
      </c>
      <c r="H3554" t="s">
        <v>3</v>
      </c>
      <c r="I3554" t="s">
        <v>2118</v>
      </c>
      <c r="J3554" t="s">
        <v>4914</v>
      </c>
      <c r="K3554" t="str">
        <f>"18290"</f>
        <v>18290</v>
      </c>
    </row>
    <row r="3555" spans="1:11" customFormat="1" x14ac:dyDescent="0.25">
      <c r="A3555" t="str">
        <f t="shared" si="511"/>
        <v>18</v>
      </c>
      <c r="B3555" t="s">
        <v>357</v>
      </c>
      <c r="C3555" t="str">
        <f>"038"</f>
        <v>038</v>
      </c>
      <c r="D3555" t="s">
        <v>390</v>
      </c>
      <c r="E3555" t="str">
        <f t="shared" si="510"/>
        <v>01</v>
      </c>
      <c r="F3555" t="str">
        <f>"001"</f>
        <v>001</v>
      </c>
      <c r="G3555" t="str">
        <f>""</f>
        <v/>
      </c>
      <c r="H3555" t="s">
        <v>1</v>
      </c>
      <c r="I3555" t="s">
        <v>2119</v>
      </c>
      <c r="J3555" t="s">
        <v>5378</v>
      </c>
      <c r="K3555" t="str">
        <f>"18565"</f>
        <v>18565</v>
      </c>
    </row>
    <row r="3556" spans="1:11" customFormat="1" x14ac:dyDescent="0.25">
      <c r="A3556" t="str">
        <f t="shared" si="511"/>
        <v>18</v>
      </c>
      <c r="B3556" t="s">
        <v>357</v>
      </c>
      <c r="C3556" t="str">
        <f>"038"</f>
        <v>038</v>
      </c>
      <c r="D3556" t="s">
        <v>390</v>
      </c>
      <c r="E3556" t="str">
        <f t="shared" si="510"/>
        <v>01</v>
      </c>
      <c r="F3556" t="str">
        <f>"001"</f>
        <v>001</v>
      </c>
      <c r="G3556" t="str">
        <f>""</f>
        <v/>
      </c>
      <c r="H3556" t="s">
        <v>0</v>
      </c>
      <c r="I3556" t="s">
        <v>2119</v>
      </c>
      <c r="J3556" t="s">
        <v>5378</v>
      </c>
      <c r="K3556" t="str">
        <f>"18565"</f>
        <v>18565</v>
      </c>
    </row>
    <row r="3557" spans="1:11" customFormat="1" x14ac:dyDescent="0.25">
      <c r="A3557" t="str">
        <f t="shared" si="511"/>
        <v>18</v>
      </c>
      <c r="B3557" t="s">
        <v>357</v>
      </c>
      <c r="C3557" t="str">
        <f>"039"</f>
        <v>039</v>
      </c>
      <c r="D3557" t="s">
        <v>391</v>
      </c>
      <c r="E3557" t="str">
        <f t="shared" si="510"/>
        <v>01</v>
      </c>
      <c r="F3557" t="str">
        <f>"001"</f>
        <v>001</v>
      </c>
      <c r="G3557" t="str">
        <f>""</f>
        <v/>
      </c>
      <c r="H3557" t="s">
        <v>3</v>
      </c>
      <c r="I3557" t="s">
        <v>2120</v>
      </c>
      <c r="J3557" t="s">
        <v>5379</v>
      </c>
      <c r="K3557" t="str">
        <f>"18810"</f>
        <v>18810</v>
      </c>
    </row>
    <row r="3558" spans="1:11" customFormat="1" x14ac:dyDescent="0.25">
      <c r="A3558" t="str">
        <f t="shared" si="511"/>
        <v>18</v>
      </c>
      <c r="B3558" t="s">
        <v>357</v>
      </c>
      <c r="C3558" t="str">
        <f>"039"</f>
        <v>039</v>
      </c>
      <c r="D3558" t="s">
        <v>391</v>
      </c>
      <c r="E3558" t="str">
        <f t="shared" si="510"/>
        <v>01</v>
      </c>
      <c r="F3558" t="str">
        <f>"002"</f>
        <v>002</v>
      </c>
      <c r="G3558" t="str">
        <f>""</f>
        <v/>
      </c>
      <c r="H3558" t="s">
        <v>3</v>
      </c>
      <c r="I3558" t="s">
        <v>2121</v>
      </c>
      <c r="J3558" t="s">
        <v>5380</v>
      </c>
      <c r="K3558" t="str">
        <f>"18810"</f>
        <v>18810</v>
      </c>
    </row>
    <row r="3559" spans="1:11" customFormat="1" x14ac:dyDescent="0.25">
      <c r="A3559" t="str">
        <f t="shared" si="511"/>
        <v>18</v>
      </c>
      <c r="B3559" t="s">
        <v>357</v>
      </c>
      <c r="C3559" t="str">
        <f>"039"</f>
        <v>039</v>
      </c>
      <c r="D3559" t="s">
        <v>391</v>
      </c>
      <c r="E3559" t="str">
        <f t="shared" si="510"/>
        <v>01</v>
      </c>
      <c r="F3559" t="str">
        <f>"003"</f>
        <v>003</v>
      </c>
      <c r="G3559" t="str">
        <f>""</f>
        <v/>
      </c>
      <c r="H3559" t="s">
        <v>3</v>
      </c>
      <c r="I3559" t="s">
        <v>2120</v>
      </c>
      <c r="J3559" t="s">
        <v>5379</v>
      </c>
      <c r="K3559" t="str">
        <f>"18810"</f>
        <v>18810</v>
      </c>
    </row>
    <row r="3560" spans="1:11" customFormat="1" x14ac:dyDescent="0.25">
      <c r="A3560" t="str">
        <f t="shared" si="511"/>
        <v>18</v>
      </c>
      <c r="B3560" t="s">
        <v>357</v>
      </c>
      <c r="C3560" t="str">
        <f>"039"</f>
        <v>039</v>
      </c>
      <c r="D3560" t="s">
        <v>391</v>
      </c>
      <c r="E3560" t="str">
        <f t="shared" si="510"/>
        <v>01</v>
      </c>
      <c r="F3560" t="str">
        <f>"004"</f>
        <v>004</v>
      </c>
      <c r="G3560" t="str">
        <f>"01"</f>
        <v>01</v>
      </c>
      <c r="H3560" t="s">
        <v>1</v>
      </c>
      <c r="I3560" t="s">
        <v>2122</v>
      </c>
      <c r="J3560" t="s">
        <v>5381</v>
      </c>
      <c r="K3560" t="str">
        <f>"18810"</f>
        <v>18810</v>
      </c>
    </row>
    <row r="3561" spans="1:11" customFormat="1" x14ac:dyDescent="0.25">
      <c r="A3561" t="str">
        <f t="shared" si="511"/>
        <v>18</v>
      </c>
      <c r="B3561" t="s">
        <v>357</v>
      </c>
      <c r="C3561" t="str">
        <f>"039"</f>
        <v>039</v>
      </c>
      <c r="D3561" t="s">
        <v>391</v>
      </c>
      <c r="E3561" t="str">
        <f t="shared" si="510"/>
        <v>01</v>
      </c>
      <c r="F3561" t="str">
        <f>"004"</f>
        <v>004</v>
      </c>
      <c r="G3561" t="str">
        <f>"02"</f>
        <v>02</v>
      </c>
      <c r="H3561" t="s">
        <v>0</v>
      </c>
      <c r="I3561" t="s">
        <v>2121</v>
      </c>
      <c r="J3561" t="s">
        <v>5380</v>
      </c>
      <c r="K3561" t="str">
        <f>"18810"</f>
        <v>18810</v>
      </c>
    </row>
    <row r="3562" spans="1:11" customFormat="1" x14ac:dyDescent="0.25">
      <c r="A3562" t="str">
        <f t="shared" si="511"/>
        <v>18</v>
      </c>
      <c r="B3562" t="s">
        <v>357</v>
      </c>
      <c r="C3562" t="str">
        <f>"040"</f>
        <v>040</v>
      </c>
      <c r="D3562" t="s">
        <v>392</v>
      </c>
      <c r="E3562" t="str">
        <f t="shared" si="510"/>
        <v>01</v>
      </c>
      <c r="F3562" t="str">
        <f t="shared" ref="F3562:F3572" si="514">"001"</f>
        <v>001</v>
      </c>
      <c r="G3562" t="str">
        <f>""</f>
        <v/>
      </c>
      <c r="H3562" t="s">
        <v>3</v>
      </c>
      <c r="I3562" t="s">
        <v>33</v>
      </c>
      <c r="J3562" t="s">
        <v>4953</v>
      </c>
      <c r="K3562" t="str">
        <f>"18418"</f>
        <v>18418</v>
      </c>
    </row>
    <row r="3563" spans="1:11" customFormat="1" x14ac:dyDescent="0.25">
      <c r="A3563" t="str">
        <f t="shared" si="511"/>
        <v>18</v>
      </c>
      <c r="B3563" t="s">
        <v>357</v>
      </c>
      <c r="C3563" t="str">
        <f>"042"</f>
        <v>042</v>
      </c>
      <c r="D3563" t="s">
        <v>393</v>
      </c>
      <c r="E3563" t="str">
        <f t="shared" si="510"/>
        <v>01</v>
      </c>
      <c r="F3563" t="str">
        <f t="shared" si="514"/>
        <v>001</v>
      </c>
      <c r="G3563" t="str">
        <f>""</f>
        <v/>
      </c>
      <c r="H3563" t="s">
        <v>3</v>
      </c>
      <c r="I3563" t="s">
        <v>2123</v>
      </c>
      <c r="J3563" t="s">
        <v>5382</v>
      </c>
      <c r="K3563" t="str">
        <f>"18413"</f>
        <v>18413</v>
      </c>
    </row>
    <row r="3564" spans="1:11" customFormat="1" x14ac:dyDescent="0.25">
      <c r="A3564" t="str">
        <f t="shared" si="511"/>
        <v>18</v>
      </c>
      <c r="B3564" t="s">
        <v>357</v>
      </c>
      <c r="C3564" t="str">
        <f>"043"</f>
        <v>043</v>
      </c>
      <c r="D3564" t="s">
        <v>394</v>
      </c>
      <c r="E3564" t="str">
        <f t="shared" si="510"/>
        <v>01</v>
      </c>
      <c r="F3564" t="str">
        <f t="shared" si="514"/>
        <v>001</v>
      </c>
      <c r="G3564" t="str">
        <f>""</f>
        <v/>
      </c>
      <c r="H3564" t="s">
        <v>3</v>
      </c>
      <c r="I3564" t="s">
        <v>2124</v>
      </c>
      <c r="J3564" t="s">
        <v>5383</v>
      </c>
      <c r="K3564" t="str">
        <f>"18410"</f>
        <v>18410</v>
      </c>
    </row>
    <row r="3565" spans="1:11" customFormat="1" x14ac:dyDescent="0.25">
      <c r="A3565" t="str">
        <f t="shared" si="511"/>
        <v>18</v>
      </c>
      <c r="B3565" t="s">
        <v>357</v>
      </c>
      <c r="C3565" t="str">
        <f>"044"</f>
        <v>044</v>
      </c>
      <c r="D3565" t="s">
        <v>395</v>
      </c>
      <c r="E3565" t="str">
        <f t="shared" si="510"/>
        <v>01</v>
      </c>
      <c r="F3565" t="str">
        <f t="shared" si="514"/>
        <v>001</v>
      </c>
      <c r="G3565" t="str">
        <f>""</f>
        <v/>
      </c>
      <c r="H3565" t="s">
        <v>3</v>
      </c>
      <c r="I3565" t="s">
        <v>100</v>
      </c>
      <c r="J3565" t="s">
        <v>5384</v>
      </c>
      <c r="K3565" t="str">
        <f>"18439"</f>
        <v>18439</v>
      </c>
    </row>
    <row r="3566" spans="1:11" customFormat="1" x14ac:dyDescent="0.25">
      <c r="A3566" t="str">
        <f t="shared" si="511"/>
        <v>18</v>
      </c>
      <c r="B3566" t="s">
        <v>357</v>
      </c>
      <c r="C3566" t="str">
        <f>"045"</f>
        <v>045</v>
      </c>
      <c r="D3566" t="s">
        <v>396</v>
      </c>
      <c r="E3566" t="str">
        <f t="shared" si="510"/>
        <v>01</v>
      </c>
      <c r="F3566" t="str">
        <f t="shared" si="514"/>
        <v>001</v>
      </c>
      <c r="G3566" t="str">
        <f>"01"</f>
        <v>01</v>
      </c>
      <c r="H3566" t="s">
        <v>1</v>
      </c>
      <c r="I3566" t="s">
        <v>2125</v>
      </c>
      <c r="J3566" t="s">
        <v>5385</v>
      </c>
      <c r="K3566" t="str">
        <f>"18818"</f>
        <v>18818</v>
      </c>
    </row>
    <row r="3567" spans="1:11" customFormat="1" x14ac:dyDescent="0.25">
      <c r="A3567" t="str">
        <f t="shared" si="511"/>
        <v>18</v>
      </c>
      <c r="B3567" t="s">
        <v>357</v>
      </c>
      <c r="C3567" t="str">
        <f>"045"</f>
        <v>045</v>
      </c>
      <c r="D3567" t="s">
        <v>396</v>
      </c>
      <c r="E3567" t="str">
        <f t="shared" si="510"/>
        <v>01</v>
      </c>
      <c r="F3567" t="str">
        <f t="shared" si="514"/>
        <v>001</v>
      </c>
      <c r="G3567" t="str">
        <f>"02"</f>
        <v>02</v>
      </c>
      <c r="H3567" t="s">
        <v>0</v>
      </c>
      <c r="I3567" t="s">
        <v>2126</v>
      </c>
      <c r="J3567" t="s">
        <v>5386</v>
      </c>
      <c r="K3567" t="str">
        <f>"18818"</f>
        <v>18818</v>
      </c>
    </row>
    <row r="3568" spans="1:11" customFormat="1" x14ac:dyDescent="0.25">
      <c r="A3568" t="str">
        <f t="shared" si="511"/>
        <v>18</v>
      </c>
      <c r="B3568" t="s">
        <v>357</v>
      </c>
      <c r="C3568" t="str">
        <f>"046"</f>
        <v>046</v>
      </c>
      <c r="D3568" t="s">
        <v>397</v>
      </c>
      <c r="E3568" t="str">
        <f t="shared" si="510"/>
        <v>01</v>
      </c>
      <c r="F3568" t="str">
        <f t="shared" si="514"/>
        <v>001</v>
      </c>
      <c r="G3568" t="str">
        <f>"01"</f>
        <v>01</v>
      </c>
      <c r="H3568" t="s">
        <v>1</v>
      </c>
      <c r="I3568" t="s">
        <v>2127</v>
      </c>
      <c r="J3568" t="s">
        <v>5387</v>
      </c>
      <c r="K3568" t="str">
        <f>"18816"</f>
        <v>18816</v>
      </c>
    </row>
    <row r="3569" spans="1:11" customFormat="1" x14ac:dyDescent="0.25">
      <c r="A3569" t="str">
        <f t="shared" si="511"/>
        <v>18</v>
      </c>
      <c r="B3569" t="s">
        <v>357</v>
      </c>
      <c r="C3569" t="str">
        <f>"046"</f>
        <v>046</v>
      </c>
      <c r="D3569" t="s">
        <v>397</v>
      </c>
      <c r="E3569" t="str">
        <f t="shared" si="510"/>
        <v>01</v>
      </c>
      <c r="F3569" t="str">
        <f t="shared" si="514"/>
        <v>001</v>
      </c>
      <c r="G3569" t="str">
        <f>"02"</f>
        <v>02</v>
      </c>
      <c r="H3569" t="s">
        <v>0</v>
      </c>
      <c r="I3569" t="s">
        <v>2128</v>
      </c>
      <c r="J3569" t="s">
        <v>5388</v>
      </c>
      <c r="K3569" t="str">
        <f>"18816"</f>
        <v>18816</v>
      </c>
    </row>
    <row r="3570" spans="1:11" customFormat="1" x14ac:dyDescent="0.25">
      <c r="A3570" t="str">
        <f t="shared" si="511"/>
        <v>18</v>
      </c>
      <c r="B3570" t="s">
        <v>357</v>
      </c>
      <c r="C3570" t="str">
        <f>"046"</f>
        <v>046</v>
      </c>
      <c r="D3570" t="s">
        <v>397</v>
      </c>
      <c r="E3570" t="str">
        <f>"02"</f>
        <v>02</v>
      </c>
      <c r="F3570" t="str">
        <f t="shared" si="514"/>
        <v>001</v>
      </c>
      <c r="G3570" t="str">
        <f>""</f>
        <v/>
      </c>
      <c r="H3570" t="s">
        <v>3</v>
      </c>
      <c r="I3570" t="s">
        <v>2129</v>
      </c>
      <c r="J3570" t="s">
        <v>5389</v>
      </c>
      <c r="K3570" t="str">
        <f>"18816"</f>
        <v>18816</v>
      </c>
    </row>
    <row r="3571" spans="1:11" customFormat="1" x14ac:dyDescent="0.25">
      <c r="A3571" t="str">
        <f t="shared" si="511"/>
        <v>18</v>
      </c>
      <c r="B3571" t="s">
        <v>357</v>
      </c>
      <c r="C3571" t="str">
        <f t="shared" ref="C3571:C3580" si="515">"047"</f>
        <v>047</v>
      </c>
      <c r="D3571" t="s">
        <v>398</v>
      </c>
      <c r="E3571" t="str">
        <f t="shared" ref="E3571:E3634" si="516">"01"</f>
        <v>01</v>
      </c>
      <c r="F3571" t="str">
        <f t="shared" si="514"/>
        <v>001</v>
      </c>
      <c r="G3571" t="str">
        <f>""</f>
        <v/>
      </c>
      <c r="H3571" t="s">
        <v>1</v>
      </c>
      <c r="I3571" t="s">
        <v>2130</v>
      </c>
      <c r="J3571" t="s">
        <v>5390</v>
      </c>
      <c r="K3571" t="str">
        <f t="shared" ref="K3571:K3580" si="517">"18190"</f>
        <v>18190</v>
      </c>
    </row>
    <row r="3572" spans="1:11" customFormat="1" x14ac:dyDescent="0.25">
      <c r="A3572" t="str">
        <f t="shared" si="511"/>
        <v>18</v>
      </c>
      <c r="B3572" t="s">
        <v>357</v>
      </c>
      <c r="C3572" t="str">
        <f t="shared" si="515"/>
        <v>047</v>
      </c>
      <c r="D3572" t="s">
        <v>398</v>
      </c>
      <c r="E3572" t="str">
        <f t="shared" si="516"/>
        <v>01</v>
      </c>
      <c r="F3572" t="str">
        <f t="shared" si="514"/>
        <v>001</v>
      </c>
      <c r="G3572" t="str">
        <f>""</f>
        <v/>
      </c>
      <c r="H3572" t="s">
        <v>0</v>
      </c>
      <c r="I3572" t="s">
        <v>2130</v>
      </c>
      <c r="J3572" t="s">
        <v>5390</v>
      </c>
      <c r="K3572" t="str">
        <f t="shared" si="517"/>
        <v>18190</v>
      </c>
    </row>
    <row r="3573" spans="1:11" customFormat="1" x14ac:dyDescent="0.25">
      <c r="A3573" t="str">
        <f t="shared" si="511"/>
        <v>18</v>
      </c>
      <c r="B3573" t="s">
        <v>357</v>
      </c>
      <c r="C3573" t="str">
        <f t="shared" si="515"/>
        <v>047</v>
      </c>
      <c r="D3573" t="s">
        <v>398</v>
      </c>
      <c r="E3573" t="str">
        <f t="shared" si="516"/>
        <v>01</v>
      </c>
      <c r="F3573" t="str">
        <f>"002"</f>
        <v>002</v>
      </c>
      <c r="G3573" t="str">
        <f>""</f>
        <v/>
      </c>
      <c r="H3573" t="s">
        <v>1</v>
      </c>
      <c r="I3573" t="s">
        <v>2131</v>
      </c>
      <c r="J3573" t="s">
        <v>5390</v>
      </c>
      <c r="K3573" t="str">
        <f t="shared" si="517"/>
        <v>18190</v>
      </c>
    </row>
    <row r="3574" spans="1:11" customFormat="1" x14ac:dyDescent="0.25">
      <c r="A3574" t="str">
        <f t="shared" si="511"/>
        <v>18</v>
      </c>
      <c r="B3574" t="s">
        <v>357</v>
      </c>
      <c r="C3574" t="str">
        <f t="shared" si="515"/>
        <v>047</v>
      </c>
      <c r="D3574" t="s">
        <v>398</v>
      </c>
      <c r="E3574" t="str">
        <f t="shared" si="516"/>
        <v>01</v>
      </c>
      <c r="F3574" t="str">
        <f>"002"</f>
        <v>002</v>
      </c>
      <c r="G3574" t="str">
        <f>""</f>
        <v/>
      </c>
      <c r="H3574" t="s">
        <v>0</v>
      </c>
      <c r="I3574" t="s">
        <v>2131</v>
      </c>
      <c r="J3574" t="s">
        <v>5390</v>
      </c>
      <c r="K3574" t="str">
        <f t="shared" si="517"/>
        <v>18190</v>
      </c>
    </row>
    <row r="3575" spans="1:11" customFormat="1" x14ac:dyDescent="0.25">
      <c r="A3575" t="str">
        <f t="shared" si="511"/>
        <v>18</v>
      </c>
      <c r="B3575" t="s">
        <v>357</v>
      </c>
      <c r="C3575" t="str">
        <f t="shared" si="515"/>
        <v>047</v>
      </c>
      <c r="D3575" t="s">
        <v>398</v>
      </c>
      <c r="E3575" t="str">
        <f t="shared" si="516"/>
        <v>01</v>
      </c>
      <c r="F3575" t="str">
        <f>"003"</f>
        <v>003</v>
      </c>
      <c r="G3575" t="str">
        <f>""</f>
        <v/>
      </c>
      <c r="H3575" t="s">
        <v>1</v>
      </c>
      <c r="I3575" t="s">
        <v>2132</v>
      </c>
      <c r="J3575" t="s">
        <v>5390</v>
      </c>
      <c r="K3575" t="str">
        <f t="shared" si="517"/>
        <v>18190</v>
      </c>
    </row>
    <row r="3576" spans="1:11" customFormat="1" x14ac:dyDescent="0.25">
      <c r="A3576" t="str">
        <f t="shared" si="511"/>
        <v>18</v>
      </c>
      <c r="B3576" t="s">
        <v>357</v>
      </c>
      <c r="C3576" t="str">
        <f t="shared" si="515"/>
        <v>047</v>
      </c>
      <c r="D3576" t="s">
        <v>398</v>
      </c>
      <c r="E3576" t="str">
        <f t="shared" si="516"/>
        <v>01</v>
      </c>
      <c r="F3576" t="str">
        <f>"003"</f>
        <v>003</v>
      </c>
      <c r="G3576" t="str">
        <f>""</f>
        <v/>
      </c>
      <c r="H3576" t="s">
        <v>0</v>
      </c>
      <c r="I3576" t="s">
        <v>2132</v>
      </c>
      <c r="J3576" t="s">
        <v>5390</v>
      </c>
      <c r="K3576" t="str">
        <f t="shared" si="517"/>
        <v>18190</v>
      </c>
    </row>
    <row r="3577" spans="1:11" customFormat="1" x14ac:dyDescent="0.25">
      <c r="A3577" t="str">
        <f t="shared" si="511"/>
        <v>18</v>
      </c>
      <c r="B3577" t="s">
        <v>357</v>
      </c>
      <c r="C3577" t="str">
        <f t="shared" si="515"/>
        <v>047</v>
      </c>
      <c r="D3577" t="s">
        <v>398</v>
      </c>
      <c r="E3577" t="str">
        <f t="shared" si="516"/>
        <v>01</v>
      </c>
      <c r="F3577" t="str">
        <f>"004"</f>
        <v>004</v>
      </c>
      <c r="G3577" t="str">
        <f>""</f>
        <v/>
      </c>
      <c r="H3577" t="s">
        <v>1</v>
      </c>
      <c r="I3577" t="s">
        <v>2133</v>
      </c>
      <c r="J3577" t="s">
        <v>5391</v>
      </c>
      <c r="K3577" t="str">
        <f t="shared" si="517"/>
        <v>18190</v>
      </c>
    </row>
    <row r="3578" spans="1:11" customFormat="1" x14ac:dyDescent="0.25">
      <c r="A3578" t="str">
        <f t="shared" si="511"/>
        <v>18</v>
      </c>
      <c r="B3578" t="s">
        <v>357</v>
      </c>
      <c r="C3578" t="str">
        <f t="shared" si="515"/>
        <v>047</v>
      </c>
      <c r="D3578" t="s">
        <v>398</v>
      </c>
      <c r="E3578" t="str">
        <f t="shared" si="516"/>
        <v>01</v>
      </c>
      <c r="F3578" t="str">
        <f>"004"</f>
        <v>004</v>
      </c>
      <c r="G3578" t="str">
        <f>""</f>
        <v/>
      </c>
      <c r="H3578" t="s">
        <v>0</v>
      </c>
      <c r="I3578" t="s">
        <v>2133</v>
      </c>
      <c r="J3578" t="s">
        <v>5391</v>
      </c>
      <c r="K3578" t="str">
        <f t="shared" si="517"/>
        <v>18190</v>
      </c>
    </row>
    <row r="3579" spans="1:11" customFormat="1" x14ac:dyDescent="0.25">
      <c r="A3579" t="str">
        <f t="shared" si="511"/>
        <v>18</v>
      </c>
      <c r="B3579" t="s">
        <v>357</v>
      </c>
      <c r="C3579" t="str">
        <f t="shared" si="515"/>
        <v>047</v>
      </c>
      <c r="D3579" t="s">
        <v>398</v>
      </c>
      <c r="E3579" t="str">
        <f t="shared" si="516"/>
        <v>01</v>
      </c>
      <c r="F3579" t="str">
        <f>"005"</f>
        <v>005</v>
      </c>
      <c r="G3579" t="str">
        <f>""</f>
        <v/>
      </c>
      <c r="H3579" t="s">
        <v>1</v>
      </c>
      <c r="I3579" t="s">
        <v>2134</v>
      </c>
      <c r="J3579" t="s">
        <v>5390</v>
      </c>
      <c r="K3579" t="str">
        <f t="shared" si="517"/>
        <v>18190</v>
      </c>
    </row>
    <row r="3580" spans="1:11" customFormat="1" x14ac:dyDescent="0.25">
      <c r="A3580" t="str">
        <f t="shared" si="511"/>
        <v>18</v>
      </c>
      <c r="B3580" t="s">
        <v>357</v>
      </c>
      <c r="C3580" t="str">
        <f t="shared" si="515"/>
        <v>047</v>
      </c>
      <c r="D3580" t="s">
        <v>398</v>
      </c>
      <c r="E3580" t="str">
        <f t="shared" si="516"/>
        <v>01</v>
      </c>
      <c r="F3580" t="str">
        <f>"005"</f>
        <v>005</v>
      </c>
      <c r="G3580" t="str">
        <f>""</f>
        <v/>
      </c>
      <c r="H3580" t="s">
        <v>0</v>
      </c>
      <c r="I3580" t="s">
        <v>2134</v>
      </c>
      <c r="J3580" t="s">
        <v>5390</v>
      </c>
      <c r="K3580" t="str">
        <f t="shared" si="517"/>
        <v>18190</v>
      </c>
    </row>
    <row r="3581" spans="1:11" customFormat="1" x14ac:dyDescent="0.25">
      <c r="A3581" t="str">
        <f t="shared" si="511"/>
        <v>18</v>
      </c>
      <c r="B3581" t="s">
        <v>357</v>
      </c>
      <c r="C3581" t="str">
        <f>"048"</f>
        <v>048</v>
      </c>
      <c r="D3581" t="s">
        <v>399</v>
      </c>
      <c r="E3581" t="str">
        <f t="shared" si="516"/>
        <v>01</v>
      </c>
      <c r="F3581" t="str">
        <f>"001"</f>
        <v>001</v>
      </c>
      <c r="G3581" t="str">
        <f>""</f>
        <v/>
      </c>
      <c r="H3581" t="s">
        <v>1</v>
      </c>
      <c r="I3581" t="s">
        <v>2135</v>
      </c>
      <c r="J3581" t="s">
        <v>5392</v>
      </c>
      <c r="K3581" t="str">
        <f>"18339"</f>
        <v>18339</v>
      </c>
    </row>
    <row r="3582" spans="1:11" customFormat="1" x14ac:dyDescent="0.25">
      <c r="A3582" t="str">
        <f t="shared" si="511"/>
        <v>18</v>
      </c>
      <c r="B3582" t="s">
        <v>357</v>
      </c>
      <c r="C3582" t="str">
        <f>"048"</f>
        <v>048</v>
      </c>
      <c r="D3582" t="s">
        <v>399</v>
      </c>
      <c r="E3582" t="str">
        <f t="shared" si="516"/>
        <v>01</v>
      </c>
      <c r="F3582" t="str">
        <f>"001"</f>
        <v>001</v>
      </c>
      <c r="G3582" t="str">
        <f>""</f>
        <v/>
      </c>
      <c r="H3582" t="s">
        <v>0</v>
      </c>
      <c r="I3582" t="s">
        <v>2135</v>
      </c>
      <c r="J3582" t="s">
        <v>5392</v>
      </c>
      <c r="K3582" t="str">
        <f>"18339"</f>
        <v>18339</v>
      </c>
    </row>
    <row r="3583" spans="1:11" customFormat="1" x14ac:dyDescent="0.25">
      <c r="A3583" t="str">
        <f t="shared" si="511"/>
        <v>18</v>
      </c>
      <c r="B3583" t="s">
        <v>357</v>
      </c>
      <c r="C3583" t="str">
        <f>"048"</f>
        <v>048</v>
      </c>
      <c r="D3583" t="s">
        <v>399</v>
      </c>
      <c r="E3583" t="str">
        <f t="shared" si="516"/>
        <v>01</v>
      </c>
      <c r="F3583" t="str">
        <f>"002"</f>
        <v>002</v>
      </c>
      <c r="G3583" t="str">
        <f>""</f>
        <v/>
      </c>
      <c r="H3583" t="s">
        <v>1</v>
      </c>
      <c r="I3583" t="s">
        <v>2135</v>
      </c>
      <c r="J3583" t="s">
        <v>5392</v>
      </c>
      <c r="K3583" t="str">
        <f>"18339"</f>
        <v>18339</v>
      </c>
    </row>
    <row r="3584" spans="1:11" customFormat="1" x14ac:dyDescent="0.25">
      <c r="A3584" t="str">
        <f t="shared" si="511"/>
        <v>18</v>
      </c>
      <c r="B3584" t="s">
        <v>357</v>
      </c>
      <c r="C3584" t="str">
        <f>"048"</f>
        <v>048</v>
      </c>
      <c r="D3584" t="s">
        <v>399</v>
      </c>
      <c r="E3584" t="str">
        <f t="shared" si="516"/>
        <v>01</v>
      </c>
      <c r="F3584" t="str">
        <f>"002"</f>
        <v>002</v>
      </c>
      <c r="G3584" t="str">
        <f>""</f>
        <v/>
      </c>
      <c r="H3584" t="s">
        <v>0</v>
      </c>
      <c r="I3584" t="s">
        <v>2135</v>
      </c>
      <c r="J3584" t="s">
        <v>5392</v>
      </c>
      <c r="K3584" t="str">
        <f>"18339"</f>
        <v>18339</v>
      </c>
    </row>
    <row r="3585" spans="1:11" customFormat="1" x14ac:dyDescent="0.25">
      <c r="A3585" t="str">
        <f t="shared" si="511"/>
        <v>18</v>
      </c>
      <c r="B3585" t="s">
        <v>357</v>
      </c>
      <c r="C3585" t="str">
        <f>"049"</f>
        <v>049</v>
      </c>
      <c r="D3585" t="s">
        <v>400</v>
      </c>
      <c r="E3585" t="str">
        <f t="shared" si="516"/>
        <v>01</v>
      </c>
      <c r="F3585" t="str">
        <f>"001"</f>
        <v>001</v>
      </c>
      <c r="G3585" t="str">
        <f>""</f>
        <v/>
      </c>
      <c r="H3585" t="s">
        <v>3</v>
      </c>
      <c r="I3585" t="s">
        <v>1066</v>
      </c>
      <c r="J3585" t="s">
        <v>5393</v>
      </c>
      <c r="K3585" t="str">
        <f>"18518"</f>
        <v>18518</v>
      </c>
    </row>
    <row r="3586" spans="1:11" customFormat="1" x14ac:dyDescent="0.25">
      <c r="A3586" t="str">
        <f t="shared" si="511"/>
        <v>18</v>
      </c>
      <c r="B3586" t="s">
        <v>357</v>
      </c>
      <c r="C3586" t="str">
        <f>"050"</f>
        <v>050</v>
      </c>
      <c r="D3586" t="s">
        <v>401</v>
      </c>
      <c r="E3586" t="str">
        <f t="shared" si="516"/>
        <v>01</v>
      </c>
      <c r="F3586" t="str">
        <f>"001"</f>
        <v>001</v>
      </c>
      <c r="G3586" t="str">
        <f>""</f>
        <v/>
      </c>
      <c r="H3586" t="s">
        <v>3</v>
      </c>
      <c r="I3586" t="s">
        <v>25</v>
      </c>
      <c r="J3586" t="s">
        <v>5394</v>
      </c>
      <c r="K3586" t="str">
        <f>"18211"</f>
        <v>18211</v>
      </c>
    </row>
    <row r="3587" spans="1:11" customFormat="1" x14ac:dyDescent="0.25">
      <c r="A3587" t="str">
        <f t="shared" si="511"/>
        <v>18</v>
      </c>
      <c r="B3587" t="s">
        <v>357</v>
      </c>
      <c r="C3587" t="str">
        <f>"050"</f>
        <v>050</v>
      </c>
      <c r="D3587" t="s">
        <v>401</v>
      </c>
      <c r="E3587" t="str">
        <f t="shared" si="516"/>
        <v>01</v>
      </c>
      <c r="F3587" t="str">
        <f>"002"</f>
        <v>002</v>
      </c>
      <c r="G3587" t="str">
        <f>""</f>
        <v/>
      </c>
      <c r="H3587" t="s">
        <v>1</v>
      </c>
      <c r="I3587" t="s">
        <v>1286</v>
      </c>
      <c r="J3587" t="s">
        <v>5395</v>
      </c>
      <c r="K3587" t="str">
        <f>"18211"</f>
        <v>18211</v>
      </c>
    </row>
    <row r="3588" spans="1:11" customFormat="1" x14ac:dyDescent="0.25">
      <c r="A3588" t="str">
        <f t="shared" si="511"/>
        <v>18</v>
      </c>
      <c r="B3588" t="s">
        <v>357</v>
      </c>
      <c r="C3588" t="str">
        <f>"050"</f>
        <v>050</v>
      </c>
      <c r="D3588" t="s">
        <v>401</v>
      </c>
      <c r="E3588" t="str">
        <f t="shared" si="516"/>
        <v>01</v>
      </c>
      <c r="F3588" t="str">
        <f>"002"</f>
        <v>002</v>
      </c>
      <c r="G3588" t="str">
        <f>""</f>
        <v/>
      </c>
      <c r="H3588" t="s">
        <v>0</v>
      </c>
      <c r="I3588" t="s">
        <v>1286</v>
      </c>
      <c r="J3588" t="s">
        <v>5395</v>
      </c>
      <c r="K3588" t="str">
        <f>"18211"</f>
        <v>18211</v>
      </c>
    </row>
    <row r="3589" spans="1:11" customFormat="1" x14ac:dyDescent="0.25">
      <c r="A3589" t="str">
        <f t="shared" si="511"/>
        <v>18</v>
      </c>
      <c r="B3589" t="s">
        <v>357</v>
      </c>
      <c r="C3589" t="str">
        <f>"051"</f>
        <v>051</v>
      </c>
      <c r="D3589" t="s">
        <v>402</v>
      </c>
      <c r="E3589" t="str">
        <f t="shared" si="516"/>
        <v>01</v>
      </c>
      <c r="F3589" t="str">
        <f t="shared" ref="F3589:F3596" si="518">"001"</f>
        <v>001</v>
      </c>
      <c r="G3589" t="str">
        <f>""</f>
        <v/>
      </c>
      <c r="H3589" t="s">
        <v>1</v>
      </c>
      <c r="I3589" t="s">
        <v>2136</v>
      </c>
      <c r="J3589" t="s">
        <v>5396</v>
      </c>
      <c r="K3589" t="str">
        <f>"18564"</f>
        <v>18564</v>
      </c>
    </row>
    <row r="3590" spans="1:11" customFormat="1" x14ac:dyDescent="0.25">
      <c r="A3590" t="str">
        <f t="shared" si="511"/>
        <v>18</v>
      </c>
      <c r="B3590" t="s">
        <v>357</v>
      </c>
      <c r="C3590" t="str">
        <f>"051"</f>
        <v>051</v>
      </c>
      <c r="D3590" t="s">
        <v>402</v>
      </c>
      <c r="E3590" t="str">
        <f t="shared" si="516"/>
        <v>01</v>
      </c>
      <c r="F3590" t="str">
        <f t="shared" si="518"/>
        <v>001</v>
      </c>
      <c r="G3590" t="str">
        <f>""</f>
        <v/>
      </c>
      <c r="H3590" t="s">
        <v>0</v>
      </c>
      <c r="I3590" t="s">
        <v>2136</v>
      </c>
      <c r="J3590" t="s">
        <v>5396</v>
      </c>
      <c r="K3590" t="str">
        <f>"18564"</f>
        <v>18564</v>
      </c>
    </row>
    <row r="3591" spans="1:11" customFormat="1" x14ac:dyDescent="0.25">
      <c r="A3591" t="str">
        <f t="shared" si="511"/>
        <v>18</v>
      </c>
      <c r="B3591" t="s">
        <v>357</v>
      </c>
      <c r="C3591" t="str">
        <f>"053"</f>
        <v>053</v>
      </c>
      <c r="D3591" t="s">
        <v>403</v>
      </c>
      <c r="E3591" t="str">
        <f t="shared" si="516"/>
        <v>01</v>
      </c>
      <c r="F3591" t="str">
        <f t="shared" si="518"/>
        <v>001</v>
      </c>
      <c r="G3591" t="str">
        <f>"01"</f>
        <v>01</v>
      </c>
      <c r="H3591" t="s">
        <v>1</v>
      </c>
      <c r="I3591" t="s">
        <v>2137</v>
      </c>
      <c r="J3591" t="s">
        <v>5397</v>
      </c>
      <c r="K3591" t="str">
        <f>"18814"</f>
        <v>18814</v>
      </c>
    </row>
    <row r="3592" spans="1:11" customFormat="1" x14ac:dyDescent="0.25">
      <c r="A3592" t="str">
        <f t="shared" si="511"/>
        <v>18</v>
      </c>
      <c r="B3592" t="s">
        <v>357</v>
      </c>
      <c r="C3592" t="str">
        <f>"053"</f>
        <v>053</v>
      </c>
      <c r="D3592" t="s">
        <v>403</v>
      </c>
      <c r="E3592" t="str">
        <f t="shared" si="516"/>
        <v>01</v>
      </c>
      <c r="F3592" t="str">
        <f t="shared" si="518"/>
        <v>001</v>
      </c>
      <c r="G3592" t="str">
        <f>"01"</f>
        <v>01</v>
      </c>
      <c r="H3592" t="s">
        <v>0</v>
      </c>
      <c r="I3592" t="s">
        <v>2137</v>
      </c>
      <c r="J3592" t="s">
        <v>5397</v>
      </c>
      <c r="K3592" t="str">
        <f>"18814"</f>
        <v>18814</v>
      </c>
    </row>
    <row r="3593" spans="1:11" customFormat="1" x14ac:dyDescent="0.25">
      <c r="A3593" t="str">
        <f t="shared" si="511"/>
        <v>18</v>
      </c>
      <c r="B3593" t="s">
        <v>357</v>
      </c>
      <c r="C3593" t="str">
        <f>"053"</f>
        <v>053</v>
      </c>
      <c r="D3593" t="s">
        <v>403</v>
      </c>
      <c r="E3593" t="str">
        <f t="shared" si="516"/>
        <v>01</v>
      </c>
      <c r="F3593" t="str">
        <f t="shared" si="518"/>
        <v>001</v>
      </c>
      <c r="G3593" t="str">
        <f>"02"</f>
        <v>02</v>
      </c>
      <c r="H3593" t="s">
        <v>2</v>
      </c>
      <c r="I3593" t="s">
        <v>78</v>
      </c>
      <c r="J3593" t="s">
        <v>5398</v>
      </c>
      <c r="K3593" t="str">
        <f>"18815"</f>
        <v>18815</v>
      </c>
    </row>
    <row r="3594" spans="1:11" customFormat="1" x14ac:dyDescent="0.25">
      <c r="A3594" t="str">
        <f t="shared" si="511"/>
        <v>18</v>
      </c>
      <c r="B3594" t="s">
        <v>357</v>
      </c>
      <c r="C3594" t="str">
        <f>"054"</f>
        <v>054</v>
      </c>
      <c r="D3594" t="s">
        <v>404</v>
      </c>
      <c r="E3594" t="str">
        <f t="shared" si="516"/>
        <v>01</v>
      </c>
      <c r="F3594" t="str">
        <f t="shared" si="518"/>
        <v>001</v>
      </c>
      <c r="G3594" t="str">
        <f>""</f>
        <v/>
      </c>
      <c r="H3594" t="s">
        <v>3</v>
      </c>
      <c r="I3594" t="s">
        <v>2138</v>
      </c>
      <c r="J3594" t="s">
        <v>5399</v>
      </c>
      <c r="K3594" t="str">
        <f>"18517"</f>
        <v>18517</v>
      </c>
    </row>
    <row r="3595" spans="1:11" customFormat="1" x14ac:dyDescent="0.25">
      <c r="A3595" t="str">
        <f t="shared" si="511"/>
        <v>18</v>
      </c>
      <c r="B3595" t="s">
        <v>357</v>
      </c>
      <c r="C3595" t="str">
        <f>"056"</f>
        <v>056</v>
      </c>
      <c r="D3595" t="s">
        <v>405</v>
      </c>
      <c r="E3595" t="str">
        <f t="shared" si="516"/>
        <v>01</v>
      </c>
      <c r="F3595" t="str">
        <f t="shared" si="518"/>
        <v>001</v>
      </c>
      <c r="G3595" t="str">
        <f>"01"</f>
        <v>01</v>
      </c>
      <c r="H3595" t="s">
        <v>1</v>
      </c>
      <c r="I3595" t="s">
        <v>2139</v>
      </c>
      <c r="J3595" t="s">
        <v>5400</v>
      </c>
      <c r="K3595" t="str">
        <f>"18850"</f>
        <v>18850</v>
      </c>
    </row>
    <row r="3596" spans="1:11" customFormat="1" x14ac:dyDescent="0.25">
      <c r="A3596" t="str">
        <f t="shared" si="511"/>
        <v>18</v>
      </c>
      <c r="B3596" t="s">
        <v>357</v>
      </c>
      <c r="C3596" t="str">
        <f>"056"</f>
        <v>056</v>
      </c>
      <c r="D3596" t="s">
        <v>405</v>
      </c>
      <c r="E3596" t="str">
        <f t="shared" si="516"/>
        <v>01</v>
      </c>
      <c r="F3596" t="str">
        <f t="shared" si="518"/>
        <v>001</v>
      </c>
      <c r="G3596" t="str">
        <f>"02"</f>
        <v>02</v>
      </c>
      <c r="H3596" t="s">
        <v>0</v>
      </c>
      <c r="I3596" t="s">
        <v>2140</v>
      </c>
      <c r="J3596" t="s">
        <v>5401</v>
      </c>
      <c r="K3596" t="str">
        <f>"18859"</f>
        <v>18859</v>
      </c>
    </row>
    <row r="3597" spans="1:11" customFormat="1" x14ac:dyDescent="0.25">
      <c r="A3597" t="str">
        <f t="shared" si="511"/>
        <v>18</v>
      </c>
      <c r="B3597" t="s">
        <v>357</v>
      </c>
      <c r="C3597" t="str">
        <f>"056"</f>
        <v>056</v>
      </c>
      <c r="D3597" t="s">
        <v>405</v>
      </c>
      <c r="E3597" t="str">
        <f t="shared" si="516"/>
        <v>01</v>
      </c>
      <c r="F3597" t="str">
        <f>"002"</f>
        <v>002</v>
      </c>
      <c r="G3597" t="str">
        <f>""</f>
        <v/>
      </c>
      <c r="H3597" t="s">
        <v>3</v>
      </c>
      <c r="I3597" t="s">
        <v>21</v>
      </c>
      <c r="J3597" t="s">
        <v>5402</v>
      </c>
      <c r="K3597" t="str">
        <f>"18850"</f>
        <v>18850</v>
      </c>
    </row>
    <row r="3598" spans="1:11" customFormat="1" x14ac:dyDescent="0.25">
      <c r="A3598" t="str">
        <f t="shared" si="511"/>
        <v>18</v>
      </c>
      <c r="B3598" t="s">
        <v>357</v>
      </c>
      <c r="C3598" t="str">
        <f>"056"</f>
        <v>056</v>
      </c>
      <c r="D3598" t="s">
        <v>405</v>
      </c>
      <c r="E3598" t="str">
        <f t="shared" si="516"/>
        <v>01</v>
      </c>
      <c r="F3598" t="str">
        <f>"003"</f>
        <v>003</v>
      </c>
      <c r="G3598" t="str">
        <f>""</f>
        <v/>
      </c>
      <c r="H3598" t="s">
        <v>1</v>
      </c>
      <c r="I3598" t="s">
        <v>2141</v>
      </c>
      <c r="J3598" t="s">
        <v>5403</v>
      </c>
      <c r="K3598" t="str">
        <f>"18850"</f>
        <v>18850</v>
      </c>
    </row>
    <row r="3599" spans="1:11" customFormat="1" x14ac:dyDescent="0.25">
      <c r="A3599" t="str">
        <f t="shared" si="511"/>
        <v>18</v>
      </c>
      <c r="B3599" t="s">
        <v>357</v>
      </c>
      <c r="C3599" t="str">
        <f>"056"</f>
        <v>056</v>
      </c>
      <c r="D3599" t="s">
        <v>405</v>
      </c>
      <c r="E3599" t="str">
        <f t="shared" si="516"/>
        <v>01</v>
      </c>
      <c r="F3599" t="str">
        <f>"003"</f>
        <v>003</v>
      </c>
      <c r="G3599" t="str">
        <f>""</f>
        <v/>
      </c>
      <c r="H3599" t="s">
        <v>0</v>
      </c>
      <c r="I3599" t="s">
        <v>2141</v>
      </c>
      <c r="J3599" t="s">
        <v>5403</v>
      </c>
      <c r="K3599" t="str">
        <f>"18850"</f>
        <v>18850</v>
      </c>
    </row>
    <row r="3600" spans="1:11" customFormat="1" x14ac:dyDescent="0.25">
      <c r="A3600" t="str">
        <f t="shared" si="511"/>
        <v>18</v>
      </c>
      <c r="B3600" t="s">
        <v>357</v>
      </c>
      <c r="C3600" t="str">
        <f t="shared" ref="C3600:C3608" si="519">"057"</f>
        <v>057</v>
      </c>
      <c r="D3600" t="s">
        <v>406</v>
      </c>
      <c r="E3600" t="str">
        <f t="shared" si="516"/>
        <v>01</v>
      </c>
      <c r="F3600" t="str">
        <f>"001"</f>
        <v>001</v>
      </c>
      <c r="G3600" t="str">
        <f>""</f>
        <v/>
      </c>
      <c r="H3600" t="s">
        <v>1</v>
      </c>
      <c r="I3600" t="s">
        <v>35</v>
      </c>
      <c r="J3600" t="s">
        <v>5404</v>
      </c>
      <c r="K3600" t="str">
        <f t="shared" ref="K3600:K3608" si="520">"18195"</f>
        <v>18195</v>
      </c>
    </row>
    <row r="3601" spans="1:11" customFormat="1" x14ac:dyDescent="0.25">
      <c r="A3601" t="str">
        <f t="shared" si="511"/>
        <v>18</v>
      </c>
      <c r="B3601" t="s">
        <v>357</v>
      </c>
      <c r="C3601" t="str">
        <f t="shared" si="519"/>
        <v>057</v>
      </c>
      <c r="D3601" t="s">
        <v>406</v>
      </c>
      <c r="E3601" t="str">
        <f t="shared" si="516"/>
        <v>01</v>
      </c>
      <c r="F3601" t="str">
        <f>"001"</f>
        <v>001</v>
      </c>
      <c r="G3601" t="str">
        <f>""</f>
        <v/>
      </c>
      <c r="H3601" t="s">
        <v>0</v>
      </c>
      <c r="I3601" t="s">
        <v>35</v>
      </c>
      <c r="J3601" t="s">
        <v>5404</v>
      </c>
      <c r="K3601" t="str">
        <f t="shared" si="520"/>
        <v>18195</v>
      </c>
    </row>
    <row r="3602" spans="1:11" customFormat="1" x14ac:dyDescent="0.25">
      <c r="A3602" t="str">
        <f t="shared" si="511"/>
        <v>18</v>
      </c>
      <c r="B3602" t="s">
        <v>357</v>
      </c>
      <c r="C3602" t="str">
        <f t="shared" si="519"/>
        <v>057</v>
      </c>
      <c r="D3602" t="s">
        <v>406</v>
      </c>
      <c r="E3602" t="str">
        <f t="shared" si="516"/>
        <v>01</v>
      </c>
      <c r="F3602" t="str">
        <f>"001"</f>
        <v>001</v>
      </c>
      <c r="G3602" t="str">
        <f>""</f>
        <v/>
      </c>
      <c r="H3602" t="s">
        <v>2</v>
      </c>
      <c r="I3602" t="s">
        <v>35</v>
      </c>
      <c r="J3602" t="s">
        <v>5404</v>
      </c>
      <c r="K3602" t="str">
        <f t="shared" si="520"/>
        <v>18195</v>
      </c>
    </row>
    <row r="3603" spans="1:11" customFormat="1" x14ac:dyDescent="0.25">
      <c r="A3603" t="str">
        <f t="shared" si="511"/>
        <v>18</v>
      </c>
      <c r="B3603" t="s">
        <v>357</v>
      </c>
      <c r="C3603" t="str">
        <f t="shared" si="519"/>
        <v>057</v>
      </c>
      <c r="D3603" t="s">
        <v>406</v>
      </c>
      <c r="E3603" t="str">
        <f t="shared" si="516"/>
        <v>01</v>
      </c>
      <c r="F3603" t="str">
        <f>"002"</f>
        <v>002</v>
      </c>
      <c r="G3603" t="str">
        <f>""</f>
        <v/>
      </c>
      <c r="H3603" t="s">
        <v>1</v>
      </c>
      <c r="I3603" t="s">
        <v>2142</v>
      </c>
      <c r="J3603" t="s">
        <v>5405</v>
      </c>
      <c r="K3603" t="str">
        <f t="shared" si="520"/>
        <v>18195</v>
      </c>
    </row>
    <row r="3604" spans="1:11" customFormat="1" x14ac:dyDescent="0.25">
      <c r="A3604" t="str">
        <f t="shared" si="511"/>
        <v>18</v>
      </c>
      <c r="B3604" t="s">
        <v>357</v>
      </c>
      <c r="C3604" t="str">
        <f t="shared" si="519"/>
        <v>057</v>
      </c>
      <c r="D3604" t="s">
        <v>406</v>
      </c>
      <c r="E3604" t="str">
        <f t="shared" si="516"/>
        <v>01</v>
      </c>
      <c r="F3604" t="str">
        <f>"002"</f>
        <v>002</v>
      </c>
      <c r="G3604" t="str">
        <f>""</f>
        <v/>
      </c>
      <c r="H3604" t="s">
        <v>0</v>
      </c>
      <c r="I3604" t="s">
        <v>2142</v>
      </c>
      <c r="J3604" t="s">
        <v>5405</v>
      </c>
      <c r="K3604" t="str">
        <f t="shared" si="520"/>
        <v>18195</v>
      </c>
    </row>
    <row r="3605" spans="1:11" customFormat="1" x14ac:dyDescent="0.25">
      <c r="A3605" t="str">
        <f t="shared" si="511"/>
        <v>18</v>
      </c>
      <c r="B3605" t="s">
        <v>357</v>
      </c>
      <c r="C3605" t="str">
        <f t="shared" si="519"/>
        <v>057</v>
      </c>
      <c r="D3605" t="s">
        <v>406</v>
      </c>
      <c r="E3605" t="str">
        <f t="shared" si="516"/>
        <v>01</v>
      </c>
      <c r="F3605" t="str">
        <f>"003"</f>
        <v>003</v>
      </c>
      <c r="G3605" t="str">
        <f>""</f>
        <v/>
      </c>
      <c r="H3605" t="s">
        <v>1</v>
      </c>
      <c r="I3605" t="s">
        <v>2143</v>
      </c>
      <c r="J3605" t="s">
        <v>5406</v>
      </c>
      <c r="K3605" t="str">
        <f t="shared" si="520"/>
        <v>18195</v>
      </c>
    </row>
    <row r="3606" spans="1:11" customFormat="1" x14ac:dyDescent="0.25">
      <c r="A3606" t="str">
        <f t="shared" si="511"/>
        <v>18</v>
      </c>
      <c r="B3606" t="s">
        <v>357</v>
      </c>
      <c r="C3606" t="str">
        <f t="shared" si="519"/>
        <v>057</v>
      </c>
      <c r="D3606" t="s">
        <v>406</v>
      </c>
      <c r="E3606" t="str">
        <f t="shared" si="516"/>
        <v>01</v>
      </c>
      <c r="F3606" t="str">
        <f>"003"</f>
        <v>003</v>
      </c>
      <c r="G3606" t="str">
        <f>""</f>
        <v/>
      </c>
      <c r="H3606" t="s">
        <v>0</v>
      </c>
      <c r="I3606" t="s">
        <v>2143</v>
      </c>
      <c r="J3606" t="s">
        <v>5406</v>
      </c>
      <c r="K3606" t="str">
        <f t="shared" si="520"/>
        <v>18195</v>
      </c>
    </row>
    <row r="3607" spans="1:11" customFormat="1" x14ac:dyDescent="0.25">
      <c r="A3607" t="str">
        <f t="shared" si="511"/>
        <v>18</v>
      </c>
      <c r="B3607" t="s">
        <v>357</v>
      </c>
      <c r="C3607" t="str">
        <f t="shared" si="519"/>
        <v>057</v>
      </c>
      <c r="D3607" t="s">
        <v>406</v>
      </c>
      <c r="E3607" t="str">
        <f t="shared" si="516"/>
        <v>01</v>
      </c>
      <c r="F3607" t="str">
        <f>"004"</f>
        <v>004</v>
      </c>
      <c r="G3607" t="str">
        <f>""</f>
        <v/>
      </c>
      <c r="H3607" t="s">
        <v>1</v>
      </c>
      <c r="I3607" t="s">
        <v>23</v>
      </c>
      <c r="J3607" t="s">
        <v>5407</v>
      </c>
      <c r="K3607" t="str">
        <f t="shared" si="520"/>
        <v>18195</v>
      </c>
    </row>
    <row r="3608" spans="1:11" customFormat="1" x14ac:dyDescent="0.25">
      <c r="A3608" t="str">
        <f t="shared" si="511"/>
        <v>18</v>
      </c>
      <c r="B3608" t="s">
        <v>357</v>
      </c>
      <c r="C3608" t="str">
        <f t="shared" si="519"/>
        <v>057</v>
      </c>
      <c r="D3608" t="s">
        <v>406</v>
      </c>
      <c r="E3608" t="str">
        <f t="shared" si="516"/>
        <v>01</v>
      </c>
      <c r="F3608" t="str">
        <f>"004"</f>
        <v>004</v>
      </c>
      <c r="G3608" t="str">
        <f>""</f>
        <v/>
      </c>
      <c r="H3608" t="s">
        <v>0</v>
      </c>
      <c r="I3608" t="s">
        <v>23</v>
      </c>
      <c r="J3608" t="s">
        <v>5407</v>
      </c>
      <c r="K3608" t="str">
        <f t="shared" si="520"/>
        <v>18195</v>
      </c>
    </row>
    <row r="3609" spans="1:11" customFormat="1" x14ac:dyDescent="0.25">
      <c r="A3609" t="str">
        <f t="shared" ref="A3609:A3672" si="521">"18"</f>
        <v>18</v>
      </c>
      <c r="B3609" t="s">
        <v>357</v>
      </c>
      <c r="C3609" t="str">
        <f t="shared" ref="C3609:C3616" si="522">"059"</f>
        <v>059</v>
      </c>
      <c r="D3609" t="s">
        <v>407</v>
      </c>
      <c r="E3609" t="str">
        <f t="shared" si="516"/>
        <v>01</v>
      </c>
      <c r="F3609" t="str">
        <f>"001"</f>
        <v>001</v>
      </c>
      <c r="G3609" t="str">
        <f>""</f>
        <v/>
      </c>
      <c r="H3609" t="s">
        <v>1</v>
      </c>
      <c r="I3609" t="s">
        <v>2144</v>
      </c>
      <c r="J3609" t="s">
        <v>5408</v>
      </c>
      <c r="K3609" t="str">
        <f t="shared" ref="K3609:K3615" si="523">"18330"</f>
        <v>18330</v>
      </c>
    </row>
    <row r="3610" spans="1:11" customFormat="1" x14ac:dyDescent="0.25">
      <c r="A3610" t="str">
        <f t="shared" si="521"/>
        <v>18</v>
      </c>
      <c r="B3610" t="s">
        <v>357</v>
      </c>
      <c r="C3610" t="str">
        <f t="shared" si="522"/>
        <v>059</v>
      </c>
      <c r="D3610" t="s">
        <v>407</v>
      </c>
      <c r="E3610" t="str">
        <f t="shared" si="516"/>
        <v>01</v>
      </c>
      <c r="F3610" t="str">
        <f>"001"</f>
        <v>001</v>
      </c>
      <c r="G3610" t="str">
        <f>""</f>
        <v/>
      </c>
      <c r="H3610" t="s">
        <v>0</v>
      </c>
      <c r="I3610" t="s">
        <v>2144</v>
      </c>
      <c r="J3610" t="s">
        <v>5408</v>
      </c>
      <c r="K3610" t="str">
        <f t="shared" si="523"/>
        <v>18330</v>
      </c>
    </row>
    <row r="3611" spans="1:11" customFormat="1" x14ac:dyDescent="0.25">
      <c r="A3611" t="str">
        <f t="shared" si="521"/>
        <v>18</v>
      </c>
      <c r="B3611" t="s">
        <v>357</v>
      </c>
      <c r="C3611" t="str">
        <f t="shared" si="522"/>
        <v>059</v>
      </c>
      <c r="D3611" t="s">
        <v>407</v>
      </c>
      <c r="E3611" t="str">
        <f t="shared" si="516"/>
        <v>01</v>
      </c>
      <c r="F3611" t="str">
        <f>"002"</f>
        <v>002</v>
      </c>
      <c r="G3611" t="str">
        <f>""</f>
        <v/>
      </c>
      <c r="H3611" t="s">
        <v>1</v>
      </c>
      <c r="I3611" t="s">
        <v>2144</v>
      </c>
      <c r="J3611" t="s">
        <v>5408</v>
      </c>
      <c r="K3611" t="str">
        <f t="shared" si="523"/>
        <v>18330</v>
      </c>
    </row>
    <row r="3612" spans="1:11" customFormat="1" x14ac:dyDescent="0.25">
      <c r="A3612" t="str">
        <f t="shared" si="521"/>
        <v>18</v>
      </c>
      <c r="B3612" t="s">
        <v>357</v>
      </c>
      <c r="C3612" t="str">
        <f t="shared" si="522"/>
        <v>059</v>
      </c>
      <c r="D3612" t="s">
        <v>407</v>
      </c>
      <c r="E3612" t="str">
        <f t="shared" si="516"/>
        <v>01</v>
      </c>
      <c r="F3612" t="str">
        <f>"002"</f>
        <v>002</v>
      </c>
      <c r="G3612" t="str">
        <f>""</f>
        <v/>
      </c>
      <c r="H3612" t="s">
        <v>0</v>
      </c>
      <c r="I3612" t="s">
        <v>2144</v>
      </c>
      <c r="J3612" t="s">
        <v>5408</v>
      </c>
      <c r="K3612" t="str">
        <f t="shared" si="523"/>
        <v>18330</v>
      </c>
    </row>
    <row r="3613" spans="1:11" customFormat="1" x14ac:dyDescent="0.25">
      <c r="A3613" t="str">
        <f t="shared" si="521"/>
        <v>18</v>
      </c>
      <c r="B3613" t="s">
        <v>357</v>
      </c>
      <c r="C3613" t="str">
        <f t="shared" si="522"/>
        <v>059</v>
      </c>
      <c r="D3613" t="s">
        <v>407</v>
      </c>
      <c r="E3613" t="str">
        <f t="shared" si="516"/>
        <v>01</v>
      </c>
      <c r="F3613" t="str">
        <f>"003"</f>
        <v>003</v>
      </c>
      <c r="G3613" t="str">
        <f>""</f>
        <v/>
      </c>
      <c r="H3613" t="s">
        <v>1</v>
      </c>
      <c r="I3613" t="s">
        <v>2144</v>
      </c>
      <c r="J3613" t="s">
        <v>5408</v>
      </c>
      <c r="K3613" t="str">
        <f t="shared" si="523"/>
        <v>18330</v>
      </c>
    </row>
    <row r="3614" spans="1:11" customFormat="1" x14ac:dyDescent="0.25">
      <c r="A3614" t="str">
        <f t="shared" si="521"/>
        <v>18</v>
      </c>
      <c r="B3614" t="s">
        <v>357</v>
      </c>
      <c r="C3614" t="str">
        <f t="shared" si="522"/>
        <v>059</v>
      </c>
      <c r="D3614" t="s">
        <v>407</v>
      </c>
      <c r="E3614" t="str">
        <f t="shared" si="516"/>
        <v>01</v>
      </c>
      <c r="F3614" t="str">
        <f>"003"</f>
        <v>003</v>
      </c>
      <c r="G3614" t="str">
        <f>""</f>
        <v/>
      </c>
      <c r="H3614" t="s">
        <v>0</v>
      </c>
      <c r="I3614" t="s">
        <v>2144</v>
      </c>
      <c r="J3614" t="s">
        <v>5408</v>
      </c>
      <c r="K3614" t="str">
        <f t="shared" si="523"/>
        <v>18330</v>
      </c>
    </row>
    <row r="3615" spans="1:11" customFormat="1" x14ac:dyDescent="0.25">
      <c r="A3615" t="str">
        <f t="shared" si="521"/>
        <v>18</v>
      </c>
      <c r="B3615" t="s">
        <v>357</v>
      </c>
      <c r="C3615" t="str">
        <f t="shared" si="522"/>
        <v>059</v>
      </c>
      <c r="D3615" t="s">
        <v>407</v>
      </c>
      <c r="E3615" t="str">
        <f t="shared" si="516"/>
        <v>01</v>
      </c>
      <c r="F3615" t="str">
        <f>"004"</f>
        <v>004</v>
      </c>
      <c r="G3615" t="str">
        <f>"01"</f>
        <v>01</v>
      </c>
      <c r="H3615" t="s">
        <v>1</v>
      </c>
      <c r="I3615" t="s">
        <v>2144</v>
      </c>
      <c r="J3615" t="s">
        <v>5408</v>
      </c>
      <c r="K3615" t="str">
        <f t="shared" si="523"/>
        <v>18330</v>
      </c>
    </row>
    <row r="3616" spans="1:11" customFormat="1" x14ac:dyDescent="0.25">
      <c r="A3616" t="str">
        <f t="shared" si="521"/>
        <v>18</v>
      </c>
      <c r="B3616" t="s">
        <v>357</v>
      </c>
      <c r="C3616" t="str">
        <f t="shared" si="522"/>
        <v>059</v>
      </c>
      <c r="D3616" t="s">
        <v>407</v>
      </c>
      <c r="E3616" t="str">
        <f t="shared" si="516"/>
        <v>01</v>
      </c>
      <c r="F3616" t="str">
        <f>"004"</f>
        <v>004</v>
      </c>
      <c r="G3616" t="str">
        <f>"02"</f>
        <v>02</v>
      </c>
      <c r="H3616" t="s">
        <v>0</v>
      </c>
      <c r="I3616" t="s">
        <v>2145</v>
      </c>
      <c r="J3616" t="s">
        <v>5409</v>
      </c>
      <c r="K3616" t="str">
        <f>"18339"</f>
        <v>18339</v>
      </c>
    </row>
    <row r="3617" spans="1:11" customFormat="1" x14ac:dyDescent="0.25">
      <c r="A3617" t="str">
        <f t="shared" si="521"/>
        <v>18</v>
      </c>
      <c r="B3617" t="s">
        <v>357</v>
      </c>
      <c r="C3617" t="str">
        <f>"061"</f>
        <v>061</v>
      </c>
      <c r="D3617" t="s">
        <v>408</v>
      </c>
      <c r="E3617" t="str">
        <f t="shared" si="516"/>
        <v>01</v>
      </c>
      <c r="F3617" t="str">
        <f>"001"</f>
        <v>001</v>
      </c>
      <c r="G3617" t="str">
        <f>"01"</f>
        <v>01</v>
      </c>
      <c r="H3617" t="s">
        <v>1</v>
      </c>
      <c r="I3617" t="s">
        <v>2146</v>
      </c>
      <c r="J3617" t="s">
        <v>5410</v>
      </c>
      <c r="K3617" t="str">
        <f>"18329"</f>
        <v>18329</v>
      </c>
    </row>
    <row r="3618" spans="1:11" customFormat="1" x14ac:dyDescent="0.25">
      <c r="A3618" t="str">
        <f t="shared" si="521"/>
        <v>18</v>
      </c>
      <c r="B3618" t="s">
        <v>357</v>
      </c>
      <c r="C3618" t="str">
        <f>"061"</f>
        <v>061</v>
      </c>
      <c r="D3618" t="s">
        <v>408</v>
      </c>
      <c r="E3618" t="str">
        <f t="shared" si="516"/>
        <v>01</v>
      </c>
      <c r="F3618" t="str">
        <f>"001"</f>
        <v>001</v>
      </c>
      <c r="G3618" t="str">
        <f>"02"</f>
        <v>02</v>
      </c>
      <c r="H3618" t="s">
        <v>0</v>
      </c>
      <c r="I3618" t="s">
        <v>2147</v>
      </c>
      <c r="J3618" t="s">
        <v>5411</v>
      </c>
      <c r="K3618" t="str">
        <f>"18329"</f>
        <v>18329</v>
      </c>
    </row>
    <row r="3619" spans="1:11" customFormat="1" x14ac:dyDescent="0.25">
      <c r="A3619" t="str">
        <f t="shared" si="521"/>
        <v>18</v>
      </c>
      <c r="B3619" t="s">
        <v>357</v>
      </c>
      <c r="C3619" t="str">
        <f t="shared" ref="C3619:C3637" si="524">"062"</f>
        <v>062</v>
      </c>
      <c r="D3619" t="s">
        <v>409</v>
      </c>
      <c r="E3619" t="str">
        <f t="shared" si="516"/>
        <v>01</v>
      </c>
      <c r="F3619" t="str">
        <f>"001"</f>
        <v>001</v>
      </c>
      <c r="G3619" t="str">
        <f>""</f>
        <v/>
      </c>
      <c r="H3619" t="s">
        <v>1</v>
      </c>
      <c r="I3619" t="s">
        <v>2148</v>
      </c>
      <c r="J3619" t="s">
        <v>4322</v>
      </c>
      <c r="K3619" t="str">
        <f t="shared" ref="K3619:K3637" si="525">"18194"</f>
        <v>18194</v>
      </c>
    </row>
    <row r="3620" spans="1:11" customFormat="1" x14ac:dyDescent="0.25">
      <c r="A3620" t="str">
        <f t="shared" si="521"/>
        <v>18</v>
      </c>
      <c r="B3620" t="s">
        <v>357</v>
      </c>
      <c r="C3620" t="str">
        <f t="shared" si="524"/>
        <v>062</v>
      </c>
      <c r="D3620" t="s">
        <v>409</v>
      </c>
      <c r="E3620" t="str">
        <f t="shared" si="516"/>
        <v>01</v>
      </c>
      <c r="F3620" t="str">
        <f>"001"</f>
        <v>001</v>
      </c>
      <c r="G3620" t="str">
        <f>""</f>
        <v/>
      </c>
      <c r="H3620" t="s">
        <v>0</v>
      </c>
      <c r="I3620" t="s">
        <v>2148</v>
      </c>
      <c r="J3620" t="s">
        <v>4322</v>
      </c>
      <c r="K3620" t="str">
        <f t="shared" si="525"/>
        <v>18194</v>
      </c>
    </row>
    <row r="3621" spans="1:11" customFormat="1" x14ac:dyDescent="0.25">
      <c r="A3621" t="str">
        <f t="shared" si="521"/>
        <v>18</v>
      </c>
      <c r="B3621" t="s">
        <v>357</v>
      </c>
      <c r="C3621" t="str">
        <f t="shared" si="524"/>
        <v>062</v>
      </c>
      <c r="D3621" t="s">
        <v>409</v>
      </c>
      <c r="E3621" t="str">
        <f t="shared" si="516"/>
        <v>01</v>
      </c>
      <c r="F3621" t="str">
        <f>"002"</f>
        <v>002</v>
      </c>
      <c r="G3621" t="str">
        <f>""</f>
        <v/>
      </c>
      <c r="H3621" t="s">
        <v>1</v>
      </c>
      <c r="I3621" t="s">
        <v>2149</v>
      </c>
      <c r="J3621" t="s">
        <v>5412</v>
      </c>
      <c r="K3621" t="str">
        <f t="shared" si="525"/>
        <v>18194</v>
      </c>
    </row>
    <row r="3622" spans="1:11" customFormat="1" x14ac:dyDescent="0.25">
      <c r="A3622" t="str">
        <f t="shared" si="521"/>
        <v>18</v>
      </c>
      <c r="B3622" t="s">
        <v>357</v>
      </c>
      <c r="C3622" t="str">
        <f t="shared" si="524"/>
        <v>062</v>
      </c>
      <c r="D3622" t="s">
        <v>409</v>
      </c>
      <c r="E3622" t="str">
        <f t="shared" si="516"/>
        <v>01</v>
      </c>
      <c r="F3622" t="str">
        <f>"002"</f>
        <v>002</v>
      </c>
      <c r="G3622" t="str">
        <f>""</f>
        <v/>
      </c>
      <c r="H3622" t="s">
        <v>0</v>
      </c>
      <c r="I3622" t="s">
        <v>2149</v>
      </c>
      <c r="J3622" t="s">
        <v>5412</v>
      </c>
      <c r="K3622" t="str">
        <f t="shared" si="525"/>
        <v>18194</v>
      </c>
    </row>
    <row r="3623" spans="1:11" customFormat="1" x14ac:dyDescent="0.25">
      <c r="A3623" t="str">
        <f t="shared" si="521"/>
        <v>18</v>
      </c>
      <c r="B3623" t="s">
        <v>357</v>
      </c>
      <c r="C3623" t="str">
        <f t="shared" si="524"/>
        <v>062</v>
      </c>
      <c r="D3623" t="s">
        <v>409</v>
      </c>
      <c r="E3623" t="str">
        <f t="shared" si="516"/>
        <v>01</v>
      </c>
      <c r="F3623" t="str">
        <f>"003"</f>
        <v>003</v>
      </c>
      <c r="G3623" t="str">
        <f>""</f>
        <v/>
      </c>
      <c r="H3623" t="s">
        <v>1</v>
      </c>
      <c r="I3623" t="s">
        <v>2150</v>
      </c>
      <c r="J3623" t="s">
        <v>5413</v>
      </c>
      <c r="K3623" t="str">
        <f t="shared" si="525"/>
        <v>18194</v>
      </c>
    </row>
    <row r="3624" spans="1:11" customFormat="1" x14ac:dyDescent="0.25">
      <c r="A3624" t="str">
        <f t="shared" si="521"/>
        <v>18</v>
      </c>
      <c r="B3624" t="s">
        <v>357</v>
      </c>
      <c r="C3624" t="str">
        <f t="shared" si="524"/>
        <v>062</v>
      </c>
      <c r="D3624" t="s">
        <v>409</v>
      </c>
      <c r="E3624" t="str">
        <f t="shared" si="516"/>
        <v>01</v>
      </c>
      <c r="F3624" t="str">
        <f>"003"</f>
        <v>003</v>
      </c>
      <c r="G3624" t="str">
        <f>""</f>
        <v/>
      </c>
      <c r="H3624" t="s">
        <v>0</v>
      </c>
      <c r="I3624" t="s">
        <v>2150</v>
      </c>
      <c r="J3624" t="s">
        <v>5413</v>
      </c>
      <c r="K3624" t="str">
        <f t="shared" si="525"/>
        <v>18194</v>
      </c>
    </row>
    <row r="3625" spans="1:11" customFormat="1" x14ac:dyDescent="0.25">
      <c r="A3625" t="str">
        <f t="shared" si="521"/>
        <v>18</v>
      </c>
      <c r="B3625" t="s">
        <v>357</v>
      </c>
      <c r="C3625" t="str">
        <f t="shared" si="524"/>
        <v>062</v>
      </c>
      <c r="D3625" t="s">
        <v>409</v>
      </c>
      <c r="E3625" t="str">
        <f t="shared" si="516"/>
        <v>01</v>
      </c>
      <c r="F3625" t="str">
        <f>"004"</f>
        <v>004</v>
      </c>
      <c r="G3625" t="str">
        <f>""</f>
        <v/>
      </c>
      <c r="H3625" t="s">
        <v>1</v>
      </c>
      <c r="I3625" t="s">
        <v>2149</v>
      </c>
      <c r="J3625" t="s">
        <v>5412</v>
      </c>
      <c r="K3625" t="str">
        <f t="shared" si="525"/>
        <v>18194</v>
      </c>
    </row>
    <row r="3626" spans="1:11" customFormat="1" x14ac:dyDescent="0.25">
      <c r="A3626" t="str">
        <f t="shared" si="521"/>
        <v>18</v>
      </c>
      <c r="B3626" t="s">
        <v>357</v>
      </c>
      <c r="C3626" t="str">
        <f t="shared" si="524"/>
        <v>062</v>
      </c>
      <c r="D3626" t="s">
        <v>409</v>
      </c>
      <c r="E3626" t="str">
        <f t="shared" si="516"/>
        <v>01</v>
      </c>
      <c r="F3626" t="str">
        <f>"004"</f>
        <v>004</v>
      </c>
      <c r="G3626" t="str">
        <f>""</f>
        <v/>
      </c>
      <c r="H3626" t="s">
        <v>0</v>
      </c>
      <c r="I3626" t="s">
        <v>2149</v>
      </c>
      <c r="J3626" t="s">
        <v>5412</v>
      </c>
      <c r="K3626" t="str">
        <f t="shared" si="525"/>
        <v>18194</v>
      </c>
    </row>
    <row r="3627" spans="1:11" customFormat="1" x14ac:dyDescent="0.25">
      <c r="A3627" t="str">
        <f t="shared" si="521"/>
        <v>18</v>
      </c>
      <c r="B3627" t="s">
        <v>357</v>
      </c>
      <c r="C3627" t="str">
        <f t="shared" si="524"/>
        <v>062</v>
      </c>
      <c r="D3627" t="s">
        <v>409</v>
      </c>
      <c r="E3627" t="str">
        <f t="shared" si="516"/>
        <v>01</v>
      </c>
      <c r="F3627" t="str">
        <f>"005"</f>
        <v>005</v>
      </c>
      <c r="G3627" t="str">
        <f>""</f>
        <v/>
      </c>
      <c r="H3627" t="s">
        <v>1</v>
      </c>
      <c r="I3627" t="s">
        <v>2150</v>
      </c>
      <c r="J3627" t="s">
        <v>5413</v>
      </c>
      <c r="K3627" t="str">
        <f t="shared" si="525"/>
        <v>18194</v>
      </c>
    </row>
    <row r="3628" spans="1:11" customFormat="1" x14ac:dyDescent="0.25">
      <c r="A3628" t="str">
        <f t="shared" si="521"/>
        <v>18</v>
      </c>
      <c r="B3628" t="s">
        <v>357</v>
      </c>
      <c r="C3628" t="str">
        <f t="shared" si="524"/>
        <v>062</v>
      </c>
      <c r="D3628" t="s">
        <v>409</v>
      </c>
      <c r="E3628" t="str">
        <f t="shared" si="516"/>
        <v>01</v>
      </c>
      <c r="F3628" t="str">
        <f>"005"</f>
        <v>005</v>
      </c>
      <c r="G3628" t="str">
        <f>""</f>
        <v/>
      </c>
      <c r="H3628" t="s">
        <v>0</v>
      </c>
      <c r="I3628" t="s">
        <v>2150</v>
      </c>
      <c r="J3628" t="s">
        <v>5413</v>
      </c>
      <c r="K3628" t="str">
        <f t="shared" si="525"/>
        <v>18194</v>
      </c>
    </row>
    <row r="3629" spans="1:11" customFormat="1" x14ac:dyDescent="0.25">
      <c r="A3629" t="str">
        <f t="shared" si="521"/>
        <v>18</v>
      </c>
      <c r="B3629" t="s">
        <v>357</v>
      </c>
      <c r="C3629" t="str">
        <f t="shared" si="524"/>
        <v>062</v>
      </c>
      <c r="D3629" t="s">
        <v>409</v>
      </c>
      <c r="E3629" t="str">
        <f t="shared" si="516"/>
        <v>01</v>
      </c>
      <c r="F3629" t="str">
        <f>"006"</f>
        <v>006</v>
      </c>
      <c r="G3629" t="str">
        <f>""</f>
        <v/>
      </c>
      <c r="H3629" t="s">
        <v>1</v>
      </c>
      <c r="I3629" t="s">
        <v>2148</v>
      </c>
      <c r="J3629" t="s">
        <v>4322</v>
      </c>
      <c r="K3629" t="str">
        <f t="shared" si="525"/>
        <v>18194</v>
      </c>
    </row>
    <row r="3630" spans="1:11" customFormat="1" x14ac:dyDescent="0.25">
      <c r="A3630" t="str">
        <f t="shared" si="521"/>
        <v>18</v>
      </c>
      <c r="B3630" t="s">
        <v>357</v>
      </c>
      <c r="C3630" t="str">
        <f t="shared" si="524"/>
        <v>062</v>
      </c>
      <c r="D3630" t="s">
        <v>409</v>
      </c>
      <c r="E3630" t="str">
        <f t="shared" si="516"/>
        <v>01</v>
      </c>
      <c r="F3630" t="str">
        <f>"006"</f>
        <v>006</v>
      </c>
      <c r="G3630" t="str">
        <f>""</f>
        <v/>
      </c>
      <c r="H3630" t="s">
        <v>0</v>
      </c>
      <c r="I3630" t="s">
        <v>2148</v>
      </c>
      <c r="J3630" t="s">
        <v>4322</v>
      </c>
      <c r="K3630" t="str">
        <f t="shared" si="525"/>
        <v>18194</v>
      </c>
    </row>
    <row r="3631" spans="1:11" customFormat="1" x14ac:dyDescent="0.25">
      <c r="A3631" t="str">
        <f t="shared" si="521"/>
        <v>18</v>
      </c>
      <c r="B3631" t="s">
        <v>357</v>
      </c>
      <c r="C3631" t="str">
        <f t="shared" si="524"/>
        <v>062</v>
      </c>
      <c r="D3631" t="s">
        <v>409</v>
      </c>
      <c r="E3631" t="str">
        <f t="shared" si="516"/>
        <v>01</v>
      </c>
      <c r="F3631" t="str">
        <f>"007"</f>
        <v>007</v>
      </c>
      <c r="G3631" t="str">
        <f>""</f>
        <v/>
      </c>
      <c r="H3631" t="s">
        <v>1</v>
      </c>
      <c r="I3631" t="s">
        <v>2149</v>
      </c>
      <c r="J3631" t="s">
        <v>5412</v>
      </c>
      <c r="K3631" t="str">
        <f t="shared" si="525"/>
        <v>18194</v>
      </c>
    </row>
    <row r="3632" spans="1:11" customFormat="1" x14ac:dyDescent="0.25">
      <c r="A3632" t="str">
        <f t="shared" si="521"/>
        <v>18</v>
      </c>
      <c r="B3632" t="s">
        <v>357</v>
      </c>
      <c r="C3632" t="str">
        <f t="shared" si="524"/>
        <v>062</v>
      </c>
      <c r="D3632" t="s">
        <v>409</v>
      </c>
      <c r="E3632" t="str">
        <f t="shared" si="516"/>
        <v>01</v>
      </c>
      <c r="F3632" t="str">
        <f>"007"</f>
        <v>007</v>
      </c>
      <c r="G3632" t="str">
        <f>""</f>
        <v/>
      </c>
      <c r="H3632" t="s">
        <v>0</v>
      </c>
      <c r="I3632" t="s">
        <v>2149</v>
      </c>
      <c r="J3632" t="s">
        <v>5412</v>
      </c>
      <c r="K3632" t="str">
        <f t="shared" si="525"/>
        <v>18194</v>
      </c>
    </row>
    <row r="3633" spans="1:11" customFormat="1" x14ac:dyDescent="0.25">
      <c r="A3633" t="str">
        <f t="shared" si="521"/>
        <v>18</v>
      </c>
      <c r="B3633" t="s">
        <v>357</v>
      </c>
      <c r="C3633" t="str">
        <f t="shared" si="524"/>
        <v>062</v>
      </c>
      <c r="D3633" t="s">
        <v>409</v>
      </c>
      <c r="E3633" t="str">
        <f t="shared" si="516"/>
        <v>01</v>
      </c>
      <c r="F3633" t="str">
        <f>"008"</f>
        <v>008</v>
      </c>
      <c r="G3633" t="str">
        <f>""</f>
        <v/>
      </c>
      <c r="H3633" t="s">
        <v>1</v>
      </c>
      <c r="I3633" t="s">
        <v>2148</v>
      </c>
      <c r="J3633" t="s">
        <v>4322</v>
      </c>
      <c r="K3633" t="str">
        <f t="shared" si="525"/>
        <v>18194</v>
      </c>
    </row>
    <row r="3634" spans="1:11" customFormat="1" x14ac:dyDescent="0.25">
      <c r="A3634" t="str">
        <f t="shared" si="521"/>
        <v>18</v>
      </c>
      <c r="B3634" t="s">
        <v>357</v>
      </c>
      <c r="C3634" t="str">
        <f t="shared" si="524"/>
        <v>062</v>
      </c>
      <c r="D3634" t="s">
        <v>409</v>
      </c>
      <c r="E3634" t="str">
        <f t="shared" si="516"/>
        <v>01</v>
      </c>
      <c r="F3634" t="str">
        <f>"008"</f>
        <v>008</v>
      </c>
      <c r="G3634" t="str">
        <f>""</f>
        <v/>
      </c>
      <c r="H3634" t="s">
        <v>0</v>
      </c>
      <c r="I3634" t="s">
        <v>2148</v>
      </c>
      <c r="J3634" t="s">
        <v>4322</v>
      </c>
      <c r="K3634" t="str">
        <f t="shared" si="525"/>
        <v>18194</v>
      </c>
    </row>
    <row r="3635" spans="1:11" customFormat="1" x14ac:dyDescent="0.25">
      <c r="A3635" t="str">
        <f t="shared" si="521"/>
        <v>18</v>
      </c>
      <c r="B3635" t="s">
        <v>357</v>
      </c>
      <c r="C3635" t="str">
        <f t="shared" si="524"/>
        <v>062</v>
      </c>
      <c r="D3635" t="s">
        <v>409</v>
      </c>
      <c r="E3635" t="str">
        <f t="shared" ref="E3635:E3698" si="526">"01"</f>
        <v>01</v>
      </c>
      <c r="F3635" t="str">
        <f>"009"</f>
        <v>009</v>
      </c>
      <c r="G3635" t="str">
        <f>""</f>
        <v/>
      </c>
      <c r="H3635" t="s">
        <v>3</v>
      </c>
      <c r="I3635" t="s">
        <v>2150</v>
      </c>
      <c r="J3635" t="s">
        <v>5413</v>
      </c>
      <c r="K3635" t="str">
        <f t="shared" si="525"/>
        <v>18194</v>
      </c>
    </row>
    <row r="3636" spans="1:11" customFormat="1" x14ac:dyDescent="0.25">
      <c r="A3636" t="str">
        <f t="shared" si="521"/>
        <v>18</v>
      </c>
      <c r="B3636" t="s">
        <v>357</v>
      </c>
      <c r="C3636" t="str">
        <f t="shared" si="524"/>
        <v>062</v>
      </c>
      <c r="D3636" t="s">
        <v>409</v>
      </c>
      <c r="E3636" t="str">
        <f t="shared" si="526"/>
        <v>01</v>
      </c>
      <c r="F3636" t="str">
        <f>"010"</f>
        <v>010</v>
      </c>
      <c r="G3636" t="str">
        <f>""</f>
        <v/>
      </c>
      <c r="H3636" t="s">
        <v>1</v>
      </c>
      <c r="I3636" t="s">
        <v>2148</v>
      </c>
      <c r="J3636" t="s">
        <v>4322</v>
      </c>
      <c r="K3636" t="str">
        <f t="shared" si="525"/>
        <v>18194</v>
      </c>
    </row>
    <row r="3637" spans="1:11" customFormat="1" x14ac:dyDescent="0.25">
      <c r="A3637" t="str">
        <f t="shared" si="521"/>
        <v>18</v>
      </c>
      <c r="B3637" t="s">
        <v>357</v>
      </c>
      <c r="C3637" t="str">
        <f t="shared" si="524"/>
        <v>062</v>
      </c>
      <c r="D3637" t="s">
        <v>409</v>
      </c>
      <c r="E3637" t="str">
        <f t="shared" si="526"/>
        <v>01</v>
      </c>
      <c r="F3637" t="str">
        <f>"010"</f>
        <v>010</v>
      </c>
      <c r="G3637" t="str">
        <f>""</f>
        <v/>
      </c>
      <c r="H3637" t="s">
        <v>0</v>
      </c>
      <c r="I3637" t="s">
        <v>2148</v>
      </c>
      <c r="J3637" t="s">
        <v>4322</v>
      </c>
      <c r="K3637" t="str">
        <f t="shared" si="525"/>
        <v>18194</v>
      </c>
    </row>
    <row r="3638" spans="1:11" customFormat="1" x14ac:dyDescent="0.25">
      <c r="A3638" t="str">
        <f t="shared" si="521"/>
        <v>18</v>
      </c>
      <c r="B3638" t="s">
        <v>357</v>
      </c>
      <c r="C3638" t="str">
        <f>"063"</f>
        <v>063</v>
      </c>
      <c r="D3638" t="s">
        <v>410</v>
      </c>
      <c r="E3638" t="str">
        <f t="shared" si="526"/>
        <v>01</v>
      </c>
      <c r="F3638" t="str">
        <f t="shared" ref="F3638:F3643" si="527">"001"</f>
        <v>001</v>
      </c>
      <c r="G3638" t="str">
        <f>""</f>
        <v/>
      </c>
      <c r="H3638" t="s">
        <v>1</v>
      </c>
      <c r="I3638" t="s">
        <v>2151</v>
      </c>
      <c r="J3638" t="s">
        <v>5414</v>
      </c>
      <c r="K3638" t="str">
        <f>"18181"</f>
        <v>18181</v>
      </c>
    </row>
    <row r="3639" spans="1:11" customFormat="1" x14ac:dyDescent="0.25">
      <c r="A3639" t="str">
        <f t="shared" si="521"/>
        <v>18</v>
      </c>
      <c r="B3639" t="s">
        <v>357</v>
      </c>
      <c r="C3639" t="str">
        <f>"063"</f>
        <v>063</v>
      </c>
      <c r="D3639" t="s">
        <v>410</v>
      </c>
      <c r="E3639" t="str">
        <f t="shared" si="526"/>
        <v>01</v>
      </c>
      <c r="F3639" t="str">
        <f t="shared" si="527"/>
        <v>001</v>
      </c>
      <c r="G3639" t="str">
        <f>""</f>
        <v/>
      </c>
      <c r="H3639" t="s">
        <v>0</v>
      </c>
      <c r="I3639" t="s">
        <v>2151</v>
      </c>
      <c r="J3639" t="s">
        <v>5414</v>
      </c>
      <c r="K3639" t="str">
        <f>"18181"</f>
        <v>18181</v>
      </c>
    </row>
    <row r="3640" spans="1:11" customFormat="1" x14ac:dyDescent="0.25">
      <c r="A3640" t="str">
        <f t="shared" si="521"/>
        <v>18</v>
      </c>
      <c r="B3640" t="s">
        <v>357</v>
      </c>
      <c r="C3640" t="str">
        <f>"064"</f>
        <v>064</v>
      </c>
      <c r="D3640" t="s">
        <v>411</v>
      </c>
      <c r="E3640" t="str">
        <f t="shared" si="526"/>
        <v>01</v>
      </c>
      <c r="F3640" t="str">
        <f t="shared" si="527"/>
        <v>001</v>
      </c>
      <c r="G3640" t="str">
        <f>""</f>
        <v/>
      </c>
      <c r="H3640" t="s">
        <v>3</v>
      </c>
      <c r="I3640" t="s">
        <v>125</v>
      </c>
      <c r="J3640" t="s">
        <v>5415</v>
      </c>
      <c r="K3640" t="str">
        <f>"18538"</f>
        <v>18538</v>
      </c>
    </row>
    <row r="3641" spans="1:11" customFormat="1" x14ac:dyDescent="0.25">
      <c r="A3641" t="str">
        <f t="shared" si="521"/>
        <v>18</v>
      </c>
      <c r="B3641" t="s">
        <v>357</v>
      </c>
      <c r="C3641" t="str">
        <f>"065"</f>
        <v>065</v>
      </c>
      <c r="D3641" t="s">
        <v>412</v>
      </c>
      <c r="E3641" t="str">
        <f t="shared" si="526"/>
        <v>01</v>
      </c>
      <c r="F3641" t="str">
        <f t="shared" si="527"/>
        <v>001</v>
      </c>
      <c r="G3641" t="str">
        <f>""</f>
        <v/>
      </c>
      <c r="H3641" t="s">
        <v>3</v>
      </c>
      <c r="I3641" t="s">
        <v>83</v>
      </c>
      <c r="J3641" t="s">
        <v>5416</v>
      </c>
      <c r="K3641" t="str">
        <f>"18567"</f>
        <v>18567</v>
      </c>
    </row>
    <row r="3642" spans="1:11" customFormat="1" x14ac:dyDescent="0.25">
      <c r="A3642" t="str">
        <f t="shared" si="521"/>
        <v>18</v>
      </c>
      <c r="B3642" t="s">
        <v>357</v>
      </c>
      <c r="C3642" t="str">
        <f>"066"</f>
        <v>066</v>
      </c>
      <c r="D3642" t="s">
        <v>414</v>
      </c>
      <c r="E3642" t="str">
        <f t="shared" si="526"/>
        <v>01</v>
      </c>
      <c r="F3642" t="str">
        <f t="shared" si="527"/>
        <v>001</v>
      </c>
      <c r="G3642" t="str">
        <f>""</f>
        <v/>
      </c>
      <c r="H3642" t="s">
        <v>1</v>
      </c>
      <c r="I3642" t="s">
        <v>2152</v>
      </c>
      <c r="J3642" t="s">
        <v>5417</v>
      </c>
      <c r="K3642" t="str">
        <f>"18570"</f>
        <v>18570</v>
      </c>
    </row>
    <row r="3643" spans="1:11" customFormat="1" x14ac:dyDescent="0.25">
      <c r="A3643" t="str">
        <f t="shared" si="521"/>
        <v>18</v>
      </c>
      <c r="B3643" t="s">
        <v>357</v>
      </c>
      <c r="C3643" t="str">
        <f>"066"</f>
        <v>066</v>
      </c>
      <c r="D3643" t="s">
        <v>414</v>
      </c>
      <c r="E3643" t="str">
        <f t="shared" si="526"/>
        <v>01</v>
      </c>
      <c r="F3643" t="str">
        <f t="shared" si="527"/>
        <v>001</v>
      </c>
      <c r="G3643" t="str">
        <f>""</f>
        <v/>
      </c>
      <c r="H3643" t="s">
        <v>0</v>
      </c>
      <c r="I3643" t="s">
        <v>2152</v>
      </c>
      <c r="J3643" t="s">
        <v>5417</v>
      </c>
      <c r="K3643" t="str">
        <f>"18570"</f>
        <v>18570</v>
      </c>
    </row>
    <row r="3644" spans="1:11" customFormat="1" x14ac:dyDescent="0.25">
      <c r="A3644" t="str">
        <f t="shared" si="521"/>
        <v>18</v>
      </c>
      <c r="B3644" t="s">
        <v>357</v>
      </c>
      <c r="C3644" t="str">
        <f>"066"</f>
        <v>066</v>
      </c>
      <c r="D3644" t="s">
        <v>414</v>
      </c>
      <c r="E3644" t="str">
        <f t="shared" si="526"/>
        <v>01</v>
      </c>
      <c r="F3644" t="str">
        <f>"002"</f>
        <v>002</v>
      </c>
      <c r="G3644" t="str">
        <f>""</f>
        <v/>
      </c>
      <c r="H3644" t="s">
        <v>3</v>
      </c>
      <c r="I3644" t="s">
        <v>2152</v>
      </c>
      <c r="J3644" t="s">
        <v>5417</v>
      </c>
      <c r="K3644" t="str">
        <f>"18570"</f>
        <v>18570</v>
      </c>
    </row>
    <row r="3645" spans="1:11" customFormat="1" x14ac:dyDescent="0.25">
      <c r="A3645" t="str">
        <f t="shared" si="521"/>
        <v>18</v>
      </c>
      <c r="B3645" t="s">
        <v>357</v>
      </c>
      <c r="C3645" t="str">
        <f>"067"</f>
        <v>067</v>
      </c>
      <c r="D3645" t="s">
        <v>415</v>
      </c>
      <c r="E3645" t="str">
        <f t="shared" si="526"/>
        <v>01</v>
      </c>
      <c r="F3645" t="str">
        <f t="shared" ref="F3645:F3652" si="528">"001"</f>
        <v>001</v>
      </c>
      <c r="G3645" t="str">
        <f>""</f>
        <v/>
      </c>
      <c r="H3645" t="s">
        <v>3</v>
      </c>
      <c r="I3645" t="s">
        <v>2153</v>
      </c>
      <c r="J3645" t="s">
        <v>5418</v>
      </c>
      <c r="K3645" t="str">
        <f>"18180"</f>
        <v>18180</v>
      </c>
    </row>
    <row r="3646" spans="1:11" customFormat="1" x14ac:dyDescent="0.25">
      <c r="A3646" t="str">
        <f t="shared" si="521"/>
        <v>18</v>
      </c>
      <c r="B3646" t="s">
        <v>357</v>
      </c>
      <c r="C3646" t="str">
        <f>"068"</f>
        <v>068</v>
      </c>
      <c r="D3646" t="s">
        <v>416</v>
      </c>
      <c r="E3646" t="str">
        <f t="shared" si="526"/>
        <v>01</v>
      </c>
      <c r="F3646" t="str">
        <f t="shared" si="528"/>
        <v>001</v>
      </c>
      <c r="G3646" t="str">
        <f>"01"</f>
        <v>01</v>
      </c>
      <c r="H3646" t="s">
        <v>1</v>
      </c>
      <c r="I3646" t="s">
        <v>2154</v>
      </c>
      <c r="J3646" t="s">
        <v>5419</v>
      </c>
      <c r="K3646" t="str">
        <f>"18152"</f>
        <v>18152</v>
      </c>
    </row>
    <row r="3647" spans="1:11" customFormat="1" x14ac:dyDescent="0.25">
      <c r="A3647" t="str">
        <f t="shared" si="521"/>
        <v>18</v>
      </c>
      <c r="B3647" t="s">
        <v>357</v>
      </c>
      <c r="C3647" t="str">
        <f>"068"</f>
        <v>068</v>
      </c>
      <c r="D3647" t="s">
        <v>416</v>
      </c>
      <c r="E3647" t="str">
        <f t="shared" si="526"/>
        <v>01</v>
      </c>
      <c r="F3647" t="str">
        <f t="shared" si="528"/>
        <v>001</v>
      </c>
      <c r="G3647" t="str">
        <f>"01"</f>
        <v>01</v>
      </c>
      <c r="H3647" t="s">
        <v>0</v>
      </c>
      <c r="I3647" t="s">
        <v>2154</v>
      </c>
      <c r="J3647" t="s">
        <v>5419</v>
      </c>
      <c r="K3647" t="str">
        <f>"18152"</f>
        <v>18152</v>
      </c>
    </row>
    <row r="3648" spans="1:11" customFormat="1" x14ac:dyDescent="0.25">
      <c r="A3648" t="str">
        <f t="shared" si="521"/>
        <v>18</v>
      </c>
      <c r="B3648" t="s">
        <v>357</v>
      </c>
      <c r="C3648" t="str">
        <f>"068"</f>
        <v>068</v>
      </c>
      <c r="D3648" t="s">
        <v>416</v>
      </c>
      <c r="E3648" t="str">
        <f t="shared" si="526"/>
        <v>01</v>
      </c>
      <c r="F3648" t="str">
        <f t="shared" si="528"/>
        <v>001</v>
      </c>
      <c r="G3648" t="str">
        <f>"02"</f>
        <v>02</v>
      </c>
      <c r="H3648" t="s">
        <v>2</v>
      </c>
      <c r="I3648" t="s">
        <v>2155</v>
      </c>
      <c r="J3648" t="s">
        <v>5420</v>
      </c>
      <c r="K3648" t="str">
        <f>"18152"</f>
        <v>18152</v>
      </c>
    </row>
    <row r="3649" spans="1:11" customFormat="1" x14ac:dyDescent="0.25">
      <c r="A3649" t="str">
        <f t="shared" si="521"/>
        <v>18</v>
      </c>
      <c r="B3649" t="s">
        <v>357</v>
      </c>
      <c r="C3649" t="str">
        <f>"069"</f>
        <v>069</v>
      </c>
      <c r="D3649" t="s">
        <v>417</v>
      </c>
      <c r="E3649" t="str">
        <f t="shared" si="526"/>
        <v>01</v>
      </c>
      <c r="F3649" t="str">
        <f t="shared" si="528"/>
        <v>001</v>
      </c>
      <c r="G3649" t="str">
        <f>""</f>
        <v/>
      </c>
      <c r="H3649" t="s">
        <v>3</v>
      </c>
      <c r="I3649" t="s">
        <v>2156</v>
      </c>
      <c r="J3649" t="s">
        <v>5412</v>
      </c>
      <c r="K3649" t="str">
        <f>"18512"</f>
        <v>18512</v>
      </c>
    </row>
    <row r="3650" spans="1:11" customFormat="1" x14ac:dyDescent="0.25">
      <c r="A3650" t="str">
        <f t="shared" si="521"/>
        <v>18</v>
      </c>
      <c r="B3650" t="s">
        <v>357</v>
      </c>
      <c r="C3650" t="str">
        <f>"070"</f>
        <v>070</v>
      </c>
      <c r="D3650" t="s">
        <v>418</v>
      </c>
      <c r="E3650" t="str">
        <f t="shared" si="526"/>
        <v>01</v>
      </c>
      <c r="F3650" t="str">
        <f t="shared" si="528"/>
        <v>001</v>
      </c>
      <c r="G3650" t="str">
        <f>""</f>
        <v/>
      </c>
      <c r="H3650" t="s">
        <v>3</v>
      </c>
      <c r="I3650" t="s">
        <v>33</v>
      </c>
      <c r="J3650" t="s">
        <v>4124</v>
      </c>
      <c r="K3650" t="str">
        <f>"18192"</f>
        <v>18192</v>
      </c>
    </row>
    <row r="3651" spans="1:11" customFormat="1" x14ac:dyDescent="0.25">
      <c r="A3651" t="str">
        <f t="shared" si="521"/>
        <v>18</v>
      </c>
      <c r="B3651" t="s">
        <v>357</v>
      </c>
      <c r="C3651" t="str">
        <f t="shared" ref="C3651:C3659" si="529">"071"</f>
        <v>071</v>
      </c>
      <c r="D3651" t="s">
        <v>419</v>
      </c>
      <c r="E3651" t="str">
        <f t="shared" si="526"/>
        <v>01</v>
      </c>
      <c r="F3651" t="str">
        <f t="shared" si="528"/>
        <v>001</v>
      </c>
      <c r="G3651" t="str">
        <f>""</f>
        <v/>
      </c>
      <c r="H3651" t="s">
        <v>1</v>
      </c>
      <c r="I3651" t="s">
        <v>32</v>
      </c>
      <c r="J3651" t="s">
        <v>5421</v>
      </c>
      <c r="K3651" t="str">
        <f t="shared" ref="K3651:K3659" si="530">"18650"</f>
        <v>18650</v>
      </c>
    </row>
    <row r="3652" spans="1:11" customFormat="1" x14ac:dyDescent="0.25">
      <c r="A3652" t="str">
        <f t="shared" si="521"/>
        <v>18</v>
      </c>
      <c r="B3652" t="s">
        <v>357</v>
      </c>
      <c r="C3652" t="str">
        <f t="shared" si="529"/>
        <v>071</v>
      </c>
      <c r="D3652" t="s">
        <v>419</v>
      </c>
      <c r="E3652" t="str">
        <f t="shared" si="526"/>
        <v>01</v>
      </c>
      <c r="F3652" t="str">
        <f t="shared" si="528"/>
        <v>001</v>
      </c>
      <c r="G3652" t="str">
        <f>""</f>
        <v/>
      </c>
      <c r="H3652" t="s">
        <v>0</v>
      </c>
      <c r="I3652" t="s">
        <v>32</v>
      </c>
      <c r="J3652" t="s">
        <v>5421</v>
      </c>
      <c r="K3652" t="str">
        <f t="shared" si="530"/>
        <v>18650</v>
      </c>
    </row>
    <row r="3653" spans="1:11" customFormat="1" x14ac:dyDescent="0.25">
      <c r="A3653" t="str">
        <f t="shared" si="521"/>
        <v>18</v>
      </c>
      <c r="B3653" t="s">
        <v>357</v>
      </c>
      <c r="C3653" t="str">
        <f t="shared" si="529"/>
        <v>071</v>
      </c>
      <c r="D3653" t="s">
        <v>419</v>
      </c>
      <c r="E3653" t="str">
        <f t="shared" si="526"/>
        <v>01</v>
      </c>
      <c r="F3653" t="str">
        <f>"002"</f>
        <v>002</v>
      </c>
      <c r="G3653" t="str">
        <f>""</f>
        <v/>
      </c>
      <c r="H3653" t="s">
        <v>1</v>
      </c>
      <c r="I3653" t="s">
        <v>19</v>
      </c>
      <c r="J3653" t="s">
        <v>5422</v>
      </c>
      <c r="K3653" t="str">
        <f t="shared" si="530"/>
        <v>18650</v>
      </c>
    </row>
    <row r="3654" spans="1:11" customFormat="1" x14ac:dyDescent="0.25">
      <c r="A3654" t="str">
        <f t="shared" si="521"/>
        <v>18</v>
      </c>
      <c r="B3654" t="s">
        <v>357</v>
      </c>
      <c r="C3654" t="str">
        <f t="shared" si="529"/>
        <v>071</v>
      </c>
      <c r="D3654" t="s">
        <v>419</v>
      </c>
      <c r="E3654" t="str">
        <f t="shared" si="526"/>
        <v>01</v>
      </c>
      <c r="F3654" t="str">
        <f>"002"</f>
        <v>002</v>
      </c>
      <c r="G3654" t="str">
        <f>""</f>
        <v/>
      </c>
      <c r="H3654" t="s">
        <v>0</v>
      </c>
      <c r="I3654" t="s">
        <v>19</v>
      </c>
      <c r="J3654" t="s">
        <v>5422</v>
      </c>
      <c r="K3654" t="str">
        <f t="shared" si="530"/>
        <v>18650</v>
      </c>
    </row>
    <row r="3655" spans="1:11" customFormat="1" x14ac:dyDescent="0.25">
      <c r="A3655" t="str">
        <f t="shared" si="521"/>
        <v>18</v>
      </c>
      <c r="B3655" t="s">
        <v>357</v>
      </c>
      <c r="C3655" t="str">
        <f t="shared" si="529"/>
        <v>071</v>
      </c>
      <c r="D3655" t="s">
        <v>419</v>
      </c>
      <c r="E3655" t="str">
        <f t="shared" si="526"/>
        <v>01</v>
      </c>
      <c r="F3655" t="str">
        <f>"003"</f>
        <v>003</v>
      </c>
      <c r="G3655" t="str">
        <f>""</f>
        <v/>
      </c>
      <c r="H3655" t="s">
        <v>3</v>
      </c>
      <c r="I3655" t="s">
        <v>128</v>
      </c>
      <c r="J3655" t="s">
        <v>5423</v>
      </c>
      <c r="K3655" t="str">
        <f t="shared" si="530"/>
        <v>18650</v>
      </c>
    </row>
    <row r="3656" spans="1:11" customFormat="1" x14ac:dyDescent="0.25">
      <c r="A3656" t="str">
        <f t="shared" si="521"/>
        <v>18</v>
      </c>
      <c r="B3656" t="s">
        <v>357</v>
      </c>
      <c r="C3656" t="str">
        <f t="shared" si="529"/>
        <v>071</v>
      </c>
      <c r="D3656" t="s">
        <v>419</v>
      </c>
      <c r="E3656" t="str">
        <f t="shared" si="526"/>
        <v>01</v>
      </c>
      <c r="F3656" t="str">
        <f>"004"</f>
        <v>004</v>
      </c>
      <c r="G3656" t="str">
        <f>""</f>
        <v/>
      </c>
      <c r="H3656" t="s">
        <v>1</v>
      </c>
      <c r="I3656" t="s">
        <v>2157</v>
      </c>
      <c r="J3656" t="s">
        <v>5424</v>
      </c>
      <c r="K3656" t="str">
        <f t="shared" si="530"/>
        <v>18650</v>
      </c>
    </row>
    <row r="3657" spans="1:11" customFormat="1" x14ac:dyDescent="0.25">
      <c r="A3657" t="str">
        <f t="shared" si="521"/>
        <v>18</v>
      </c>
      <c r="B3657" t="s">
        <v>357</v>
      </c>
      <c r="C3657" t="str">
        <f t="shared" si="529"/>
        <v>071</v>
      </c>
      <c r="D3657" t="s">
        <v>419</v>
      </c>
      <c r="E3657" t="str">
        <f t="shared" si="526"/>
        <v>01</v>
      </c>
      <c r="F3657" t="str">
        <f>"004"</f>
        <v>004</v>
      </c>
      <c r="G3657" t="str">
        <f>""</f>
        <v/>
      </c>
      <c r="H3657" t="s">
        <v>0</v>
      </c>
      <c r="I3657" t="s">
        <v>2157</v>
      </c>
      <c r="J3657" t="s">
        <v>5424</v>
      </c>
      <c r="K3657" t="str">
        <f t="shared" si="530"/>
        <v>18650</v>
      </c>
    </row>
    <row r="3658" spans="1:11" customFormat="1" x14ac:dyDescent="0.25">
      <c r="A3658" t="str">
        <f t="shared" si="521"/>
        <v>18</v>
      </c>
      <c r="B3658" t="s">
        <v>357</v>
      </c>
      <c r="C3658" t="str">
        <f t="shared" si="529"/>
        <v>071</v>
      </c>
      <c r="D3658" t="s">
        <v>419</v>
      </c>
      <c r="E3658" t="str">
        <f t="shared" si="526"/>
        <v>01</v>
      </c>
      <c r="F3658" t="str">
        <f>"005"</f>
        <v>005</v>
      </c>
      <c r="G3658" t="str">
        <f>""</f>
        <v/>
      </c>
      <c r="H3658" t="s">
        <v>1</v>
      </c>
      <c r="I3658" t="s">
        <v>35</v>
      </c>
      <c r="J3658" t="s">
        <v>5425</v>
      </c>
      <c r="K3658" t="str">
        <f t="shared" si="530"/>
        <v>18650</v>
      </c>
    </row>
    <row r="3659" spans="1:11" customFormat="1" x14ac:dyDescent="0.25">
      <c r="A3659" t="str">
        <f t="shared" si="521"/>
        <v>18</v>
      </c>
      <c r="B3659" t="s">
        <v>357</v>
      </c>
      <c r="C3659" t="str">
        <f t="shared" si="529"/>
        <v>071</v>
      </c>
      <c r="D3659" t="s">
        <v>419</v>
      </c>
      <c r="E3659" t="str">
        <f t="shared" si="526"/>
        <v>01</v>
      </c>
      <c r="F3659" t="str">
        <f>"005"</f>
        <v>005</v>
      </c>
      <c r="G3659" t="str">
        <f>""</f>
        <v/>
      </c>
      <c r="H3659" t="s">
        <v>0</v>
      </c>
      <c r="I3659" t="s">
        <v>35</v>
      </c>
      <c r="J3659" t="s">
        <v>5425</v>
      </c>
      <c r="K3659" t="str">
        <f t="shared" si="530"/>
        <v>18650</v>
      </c>
    </row>
    <row r="3660" spans="1:11" customFormat="1" x14ac:dyDescent="0.25">
      <c r="A3660" t="str">
        <f t="shared" si="521"/>
        <v>18</v>
      </c>
      <c r="B3660" t="s">
        <v>357</v>
      </c>
      <c r="C3660" t="str">
        <f>"072"</f>
        <v>072</v>
      </c>
      <c r="D3660" t="s">
        <v>420</v>
      </c>
      <c r="E3660" t="str">
        <f t="shared" si="526"/>
        <v>01</v>
      </c>
      <c r="F3660" t="str">
        <f t="shared" ref="F3660:F3666" si="531">"001"</f>
        <v>001</v>
      </c>
      <c r="G3660" t="str">
        <f>""</f>
        <v/>
      </c>
      <c r="H3660" t="s">
        <v>3</v>
      </c>
      <c r="I3660" t="s">
        <v>2158</v>
      </c>
      <c r="J3660" t="s">
        <v>5426</v>
      </c>
      <c r="K3660" t="str">
        <f>"18130"</f>
        <v>18130</v>
      </c>
    </row>
    <row r="3661" spans="1:11" customFormat="1" x14ac:dyDescent="0.25">
      <c r="A3661" t="str">
        <f t="shared" si="521"/>
        <v>18</v>
      </c>
      <c r="B3661" t="s">
        <v>357</v>
      </c>
      <c r="C3661" t="str">
        <f>"074"</f>
        <v>074</v>
      </c>
      <c r="D3661" t="s">
        <v>421</v>
      </c>
      <c r="E3661" t="str">
        <f t="shared" si="526"/>
        <v>01</v>
      </c>
      <c r="F3661" t="str">
        <f t="shared" si="531"/>
        <v>001</v>
      </c>
      <c r="G3661" t="str">
        <f>""</f>
        <v/>
      </c>
      <c r="H3661" t="s">
        <v>3</v>
      </c>
      <c r="I3661" t="s">
        <v>28</v>
      </c>
      <c r="J3661" t="s">
        <v>5427</v>
      </c>
      <c r="K3661" t="str">
        <f>"18513"</f>
        <v>18513</v>
      </c>
    </row>
    <row r="3662" spans="1:11" customFormat="1" x14ac:dyDescent="0.25">
      <c r="A3662" t="str">
        <f t="shared" si="521"/>
        <v>18</v>
      </c>
      <c r="B3662" t="s">
        <v>357</v>
      </c>
      <c r="C3662" t="str">
        <f>"076"</f>
        <v>076</v>
      </c>
      <c r="D3662" t="s">
        <v>422</v>
      </c>
      <c r="E3662" t="str">
        <f t="shared" si="526"/>
        <v>01</v>
      </c>
      <c r="F3662" t="str">
        <f t="shared" si="531"/>
        <v>001</v>
      </c>
      <c r="G3662" t="str">
        <f>""</f>
        <v/>
      </c>
      <c r="H3662" t="s">
        <v>3</v>
      </c>
      <c r="I3662" t="s">
        <v>2159</v>
      </c>
      <c r="J3662" t="s">
        <v>5428</v>
      </c>
      <c r="K3662" t="str">
        <f>"18515"</f>
        <v>18515</v>
      </c>
    </row>
    <row r="3663" spans="1:11" customFormat="1" x14ac:dyDescent="0.25">
      <c r="A3663" t="str">
        <f t="shared" si="521"/>
        <v>18</v>
      </c>
      <c r="B3663" t="s">
        <v>357</v>
      </c>
      <c r="C3663" t="str">
        <f>"077"</f>
        <v>077</v>
      </c>
      <c r="D3663" t="s">
        <v>423</v>
      </c>
      <c r="E3663" t="str">
        <f t="shared" si="526"/>
        <v>01</v>
      </c>
      <c r="F3663" t="str">
        <f t="shared" si="531"/>
        <v>001</v>
      </c>
      <c r="G3663" t="str">
        <f>""</f>
        <v/>
      </c>
      <c r="H3663" t="s">
        <v>3</v>
      </c>
      <c r="I3663" t="s">
        <v>38</v>
      </c>
      <c r="J3663" t="s">
        <v>5429</v>
      </c>
      <c r="K3663" t="str">
        <f>"18127"</f>
        <v>18127</v>
      </c>
    </row>
    <row r="3664" spans="1:11" customFormat="1" x14ac:dyDescent="0.25">
      <c r="A3664" t="str">
        <f t="shared" si="521"/>
        <v>18</v>
      </c>
      <c r="B3664" t="s">
        <v>357</v>
      </c>
      <c r="C3664" t="str">
        <f>"078"</f>
        <v>078</v>
      </c>
      <c r="D3664" t="s">
        <v>424</v>
      </c>
      <c r="E3664" t="str">
        <f t="shared" si="526"/>
        <v>01</v>
      </c>
      <c r="F3664" t="str">
        <f t="shared" si="531"/>
        <v>001</v>
      </c>
      <c r="G3664" t="str">
        <f>""</f>
        <v/>
      </c>
      <c r="H3664" t="s">
        <v>3</v>
      </c>
      <c r="I3664" t="s">
        <v>2160</v>
      </c>
      <c r="J3664" t="s">
        <v>5430</v>
      </c>
      <c r="K3664" t="str">
        <f>"18812"</f>
        <v>18812</v>
      </c>
    </row>
    <row r="3665" spans="1:11" customFormat="1" x14ac:dyDescent="0.25">
      <c r="A3665" t="str">
        <f t="shared" si="521"/>
        <v>18</v>
      </c>
      <c r="B3665" t="s">
        <v>357</v>
      </c>
      <c r="C3665" t="str">
        <f t="shared" ref="C3665:C3670" si="532">"079"</f>
        <v>079</v>
      </c>
      <c r="D3665" t="s">
        <v>425</v>
      </c>
      <c r="E3665" t="str">
        <f t="shared" si="526"/>
        <v>01</v>
      </c>
      <c r="F3665" t="str">
        <f t="shared" si="531"/>
        <v>001</v>
      </c>
      <c r="G3665" t="str">
        <f>""</f>
        <v/>
      </c>
      <c r="H3665" t="s">
        <v>1</v>
      </c>
      <c r="I3665" t="s">
        <v>2161</v>
      </c>
      <c r="J3665" t="s">
        <v>5431</v>
      </c>
      <c r="K3665" t="str">
        <f t="shared" ref="K3665:K3670" si="533">"18340"</f>
        <v>18340</v>
      </c>
    </row>
    <row r="3666" spans="1:11" customFormat="1" x14ac:dyDescent="0.25">
      <c r="A3666" t="str">
        <f t="shared" si="521"/>
        <v>18</v>
      </c>
      <c r="B3666" t="s">
        <v>357</v>
      </c>
      <c r="C3666" t="str">
        <f t="shared" si="532"/>
        <v>079</v>
      </c>
      <c r="D3666" t="s">
        <v>425</v>
      </c>
      <c r="E3666" t="str">
        <f t="shared" si="526"/>
        <v>01</v>
      </c>
      <c r="F3666" t="str">
        <f t="shared" si="531"/>
        <v>001</v>
      </c>
      <c r="G3666" t="str">
        <f>""</f>
        <v/>
      </c>
      <c r="H3666" t="s">
        <v>0</v>
      </c>
      <c r="I3666" t="s">
        <v>2161</v>
      </c>
      <c r="J3666" t="s">
        <v>5431</v>
      </c>
      <c r="K3666" t="str">
        <f t="shared" si="533"/>
        <v>18340</v>
      </c>
    </row>
    <row r="3667" spans="1:11" customFormat="1" x14ac:dyDescent="0.25">
      <c r="A3667" t="str">
        <f t="shared" si="521"/>
        <v>18</v>
      </c>
      <c r="B3667" t="s">
        <v>357</v>
      </c>
      <c r="C3667" t="str">
        <f t="shared" si="532"/>
        <v>079</v>
      </c>
      <c r="D3667" t="s">
        <v>425</v>
      </c>
      <c r="E3667" t="str">
        <f t="shared" si="526"/>
        <v>01</v>
      </c>
      <c r="F3667" t="str">
        <f>"002"</f>
        <v>002</v>
      </c>
      <c r="G3667" t="str">
        <f>""</f>
        <v/>
      </c>
      <c r="H3667" t="s">
        <v>1</v>
      </c>
      <c r="I3667" t="s">
        <v>2161</v>
      </c>
      <c r="J3667" t="s">
        <v>5431</v>
      </c>
      <c r="K3667" t="str">
        <f t="shared" si="533"/>
        <v>18340</v>
      </c>
    </row>
    <row r="3668" spans="1:11" customFormat="1" x14ac:dyDescent="0.25">
      <c r="A3668" t="str">
        <f t="shared" si="521"/>
        <v>18</v>
      </c>
      <c r="B3668" t="s">
        <v>357</v>
      </c>
      <c r="C3668" t="str">
        <f t="shared" si="532"/>
        <v>079</v>
      </c>
      <c r="D3668" t="s">
        <v>425</v>
      </c>
      <c r="E3668" t="str">
        <f t="shared" si="526"/>
        <v>01</v>
      </c>
      <c r="F3668" t="str">
        <f>"002"</f>
        <v>002</v>
      </c>
      <c r="G3668" t="str">
        <f>""</f>
        <v/>
      </c>
      <c r="H3668" t="s">
        <v>0</v>
      </c>
      <c r="I3668" t="s">
        <v>2161</v>
      </c>
      <c r="J3668" t="s">
        <v>5431</v>
      </c>
      <c r="K3668" t="str">
        <f t="shared" si="533"/>
        <v>18340</v>
      </c>
    </row>
    <row r="3669" spans="1:11" customFormat="1" x14ac:dyDescent="0.25">
      <c r="A3669" t="str">
        <f t="shared" si="521"/>
        <v>18</v>
      </c>
      <c r="B3669" t="s">
        <v>357</v>
      </c>
      <c r="C3669" t="str">
        <f t="shared" si="532"/>
        <v>079</v>
      </c>
      <c r="D3669" t="s">
        <v>425</v>
      </c>
      <c r="E3669" t="str">
        <f t="shared" si="526"/>
        <v>01</v>
      </c>
      <c r="F3669" t="str">
        <f>"003"</f>
        <v>003</v>
      </c>
      <c r="G3669" t="str">
        <f>""</f>
        <v/>
      </c>
      <c r="H3669" t="s">
        <v>1</v>
      </c>
      <c r="I3669" t="s">
        <v>2161</v>
      </c>
      <c r="J3669" t="s">
        <v>5431</v>
      </c>
      <c r="K3669" t="str">
        <f t="shared" si="533"/>
        <v>18340</v>
      </c>
    </row>
    <row r="3670" spans="1:11" customFormat="1" x14ac:dyDescent="0.25">
      <c r="A3670" t="str">
        <f t="shared" si="521"/>
        <v>18</v>
      </c>
      <c r="B3670" t="s">
        <v>357</v>
      </c>
      <c r="C3670" t="str">
        <f t="shared" si="532"/>
        <v>079</v>
      </c>
      <c r="D3670" t="s">
        <v>425</v>
      </c>
      <c r="E3670" t="str">
        <f t="shared" si="526"/>
        <v>01</v>
      </c>
      <c r="F3670" t="str">
        <f>"003"</f>
        <v>003</v>
      </c>
      <c r="G3670" t="str">
        <f>""</f>
        <v/>
      </c>
      <c r="H3670" t="s">
        <v>0</v>
      </c>
      <c r="I3670" t="s">
        <v>2161</v>
      </c>
      <c r="J3670" t="s">
        <v>5431</v>
      </c>
      <c r="K3670" t="str">
        <f t="shared" si="533"/>
        <v>18340</v>
      </c>
    </row>
    <row r="3671" spans="1:11" customFormat="1" x14ac:dyDescent="0.25">
      <c r="A3671" t="str">
        <f t="shared" si="521"/>
        <v>18</v>
      </c>
      <c r="B3671" t="s">
        <v>357</v>
      </c>
      <c r="C3671" t="str">
        <f>"082"</f>
        <v>082</v>
      </c>
      <c r="D3671" t="s">
        <v>426</v>
      </c>
      <c r="E3671" t="str">
        <f t="shared" si="526"/>
        <v>01</v>
      </c>
      <c r="F3671" t="str">
        <f>"001"</f>
        <v>001</v>
      </c>
      <c r="G3671" t="str">
        <f>""</f>
        <v/>
      </c>
      <c r="H3671" t="s">
        <v>3</v>
      </c>
      <c r="I3671" t="s">
        <v>19</v>
      </c>
      <c r="J3671" t="s">
        <v>5432</v>
      </c>
      <c r="K3671" t="str">
        <f>"18840"</f>
        <v>18840</v>
      </c>
    </row>
    <row r="3672" spans="1:11" customFormat="1" x14ac:dyDescent="0.25">
      <c r="A3672" t="str">
        <f t="shared" si="521"/>
        <v>18</v>
      </c>
      <c r="B3672" t="s">
        <v>357</v>
      </c>
      <c r="C3672" t="str">
        <f>"083"</f>
        <v>083</v>
      </c>
      <c r="D3672" t="s">
        <v>427</v>
      </c>
      <c r="E3672" t="str">
        <f t="shared" si="526"/>
        <v>01</v>
      </c>
      <c r="F3672" t="str">
        <f>"001"</f>
        <v>001</v>
      </c>
      <c r="G3672" t="str">
        <f>""</f>
        <v/>
      </c>
      <c r="H3672" t="s">
        <v>3</v>
      </c>
      <c r="I3672" t="s">
        <v>2162</v>
      </c>
      <c r="J3672" t="s">
        <v>5433</v>
      </c>
      <c r="K3672" t="str">
        <f>"18563"</f>
        <v>18563</v>
      </c>
    </row>
    <row r="3673" spans="1:11" customFormat="1" x14ac:dyDescent="0.25">
      <c r="A3673" t="str">
        <f t="shared" ref="A3673:A3736" si="534">"18"</f>
        <v>18</v>
      </c>
      <c r="B3673" t="s">
        <v>357</v>
      </c>
      <c r="C3673" t="str">
        <f t="shared" ref="C3673:C3680" si="535">"084"</f>
        <v>084</v>
      </c>
      <c r="D3673" t="s">
        <v>428</v>
      </c>
      <c r="E3673" t="str">
        <f t="shared" si="526"/>
        <v>01</v>
      </c>
      <c r="F3673" t="str">
        <f>"001"</f>
        <v>001</v>
      </c>
      <c r="G3673" t="str">
        <f>""</f>
        <v/>
      </c>
      <c r="H3673" t="s">
        <v>1</v>
      </c>
      <c r="I3673" t="s">
        <v>2163</v>
      </c>
      <c r="J3673" t="s">
        <v>5434</v>
      </c>
      <c r="K3673" t="str">
        <f t="shared" ref="K3673:K3680" si="536">"18150"</f>
        <v>18150</v>
      </c>
    </row>
    <row r="3674" spans="1:11" customFormat="1" x14ac:dyDescent="0.25">
      <c r="A3674" t="str">
        <f t="shared" si="534"/>
        <v>18</v>
      </c>
      <c r="B3674" t="s">
        <v>357</v>
      </c>
      <c r="C3674" t="str">
        <f t="shared" si="535"/>
        <v>084</v>
      </c>
      <c r="D3674" t="s">
        <v>428</v>
      </c>
      <c r="E3674" t="str">
        <f t="shared" si="526"/>
        <v>01</v>
      </c>
      <c r="F3674" t="str">
        <f>"001"</f>
        <v>001</v>
      </c>
      <c r="G3674" t="str">
        <f>""</f>
        <v/>
      </c>
      <c r="H3674" t="s">
        <v>0</v>
      </c>
      <c r="I3674" t="s">
        <v>2163</v>
      </c>
      <c r="J3674" t="s">
        <v>5434</v>
      </c>
      <c r="K3674" t="str">
        <f t="shared" si="536"/>
        <v>18150</v>
      </c>
    </row>
    <row r="3675" spans="1:11" customFormat="1" x14ac:dyDescent="0.25">
      <c r="A3675" t="str">
        <f t="shared" si="534"/>
        <v>18</v>
      </c>
      <c r="B3675" t="s">
        <v>357</v>
      </c>
      <c r="C3675" t="str">
        <f t="shared" si="535"/>
        <v>084</v>
      </c>
      <c r="D3675" t="s">
        <v>428</v>
      </c>
      <c r="E3675" t="str">
        <f t="shared" si="526"/>
        <v>01</v>
      </c>
      <c r="F3675" t="str">
        <f>"002"</f>
        <v>002</v>
      </c>
      <c r="G3675" t="str">
        <f>""</f>
        <v/>
      </c>
      <c r="H3675" t="s">
        <v>1</v>
      </c>
      <c r="I3675" t="s">
        <v>2163</v>
      </c>
      <c r="J3675" t="s">
        <v>5434</v>
      </c>
      <c r="K3675" t="str">
        <f t="shared" si="536"/>
        <v>18150</v>
      </c>
    </row>
    <row r="3676" spans="1:11" customFormat="1" x14ac:dyDescent="0.25">
      <c r="A3676" t="str">
        <f t="shared" si="534"/>
        <v>18</v>
      </c>
      <c r="B3676" t="s">
        <v>357</v>
      </c>
      <c r="C3676" t="str">
        <f t="shared" si="535"/>
        <v>084</v>
      </c>
      <c r="D3676" t="s">
        <v>428</v>
      </c>
      <c r="E3676" t="str">
        <f t="shared" si="526"/>
        <v>01</v>
      </c>
      <c r="F3676" t="str">
        <f>"002"</f>
        <v>002</v>
      </c>
      <c r="G3676" t="str">
        <f>""</f>
        <v/>
      </c>
      <c r="H3676" t="s">
        <v>0</v>
      </c>
      <c r="I3676" t="s">
        <v>2163</v>
      </c>
      <c r="J3676" t="s">
        <v>5434</v>
      </c>
      <c r="K3676" t="str">
        <f t="shared" si="536"/>
        <v>18150</v>
      </c>
    </row>
    <row r="3677" spans="1:11" customFormat="1" x14ac:dyDescent="0.25">
      <c r="A3677" t="str">
        <f t="shared" si="534"/>
        <v>18</v>
      </c>
      <c r="B3677" t="s">
        <v>357</v>
      </c>
      <c r="C3677" t="str">
        <f t="shared" si="535"/>
        <v>084</v>
      </c>
      <c r="D3677" t="s">
        <v>428</v>
      </c>
      <c r="E3677" t="str">
        <f t="shared" si="526"/>
        <v>01</v>
      </c>
      <c r="F3677" t="str">
        <f>"003"</f>
        <v>003</v>
      </c>
      <c r="G3677" t="str">
        <f>""</f>
        <v/>
      </c>
      <c r="H3677" t="s">
        <v>1</v>
      </c>
      <c r="I3677" t="s">
        <v>2163</v>
      </c>
      <c r="J3677" t="s">
        <v>5434</v>
      </c>
      <c r="K3677" t="str">
        <f t="shared" si="536"/>
        <v>18150</v>
      </c>
    </row>
    <row r="3678" spans="1:11" customFormat="1" x14ac:dyDescent="0.25">
      <c r="A3678" t="str">
        <f t="shared" si="534"/>
        <v>18</v>
      </c>
      <c r="B3678" t="s">
        <v>357</v>
      </c>
      <c r="C3678" t="str">
        <f t="shared" si="535"/>
        <v>084</v>
      </c>
      <c r="D3678" t="s">
        <v>428</v>
      </c>
      <c r="E3678" t="str">
        <f t="shared" si="526"/>
        <v>01</v>
      </c>
      <c r="F3678" t="str">
        <f>"003"</f>
        <v>003</v>
      </c>
      <c r="G3678" t="str">
        <f>""</f>
        <v/>
      </c>
      <c r="H3678" t="s">
        <v>0</v>
      </c>
      <c r="I3678" t="s">
        <v>2163</v>
      </c>
      <c r="J3678" t="s">
        <v>5434</v>
      </c>
      <c r="K3678" t="str">
        <f t="shared" si="536"/>
        <v>18150</v>
      </c>
    </row>
    <row r="3679" spans="1:11" customFormat="1" x14ac:dyDescent="0.25">
      <c r="A3679" t="str">
        <f t="shared" si="534"/>
        <v>18</v>
      </c>
      <c r="B3679" t="s">
        <v>357</v>
      </c>
      <c r="C3679" t="str">
        <f t="shared" si="535"/>
        <v>084</v>
      </c>
      <c r="D3679" t="s">
        <v>428</v>
      </c>
      <c r="E3679" t="str">
        <f t="shared" si="526"/>
        <v>01</v>
      </c>
      <c r="F3679" t="str">
        <f>"004"</f>
        <v>004</v>
      </c>
      <c r="G3679" t="str">
        <f>""</f>
        <v/>
      </c>
      <c r="H3679" t="s">
        <v>1</v>
      </c>
      <c r="I3679" t="s">
        <v>2163</v>
      </c>
      <c r="J3679" t="s">
        <v>5434</v>
      </c>
      <c r="K3679" t="str">
        <f t="shared" si="536"/>
        <v>18150</v>
      </c>
    </row>
    <row r="3680" spans="1:11" customFormat="1" x14ac:dyDescent="0.25">
      <c r="A3680" t="str">
        <f t="shared" si="534"/>
        <v>18</v>
      </c>
      <c r="B3680" t="s">
        <v>357</v>
      </c>
      <c r="C3680" t="str">
        <f t="shared" si="535"/>
        <v>084</v>
      </c>
      <c r="D3680" t="s">
        <v>428</v>
      </c>
      <c r="E3680" t="str">
        <f t="shared" si="526"/>
        <v>01</v>
      </c>
      <c r="F3680" t="str">
        <f>"004"</f>
        <v>004</v>
      </c>
      <c r="G3680" t="str">
        <f>""</f>
        <v/>
      </c>
      <c r="H3680" t="s">
        <v>0</v>
      </c>
      <c r="I3680" t="s">
        <v>2163</v>
      </c>
      <c r="J3680" t="s">
        <v>5434</v>
      </c>
      <c r="K3680" t="str">
        <f t="shared" si="536"/>
        <v>18150</v>
      </c>
    </row>
    <row r="3681" spans="1:11" customFormat="1" x14ac:dyDescent="0.25">
      <c r="A3681" t="str">
        <f t="shared" si="534"/>
        <v>18</v>
      </c>
      <c r="B3681" t="s">
        <v>357</v>
      </c>
      <c r="C3681" t="str">
        <f>"085"</f>
        <v>085</v>
      </c>
      <c r="D3681" t="s">
        <v>429</v>
      </c>
      <c r="E3681" t="str">
        <f t="shared" si="526"/>
        <v>01</v>
      </c>
      <c r="F3681" t="str">
        <f>"001"</f>
        <v>001</v>
      </c>
      <c r="G3681" t="str">
        <f>""</f>
        <v/>
      </c>
      <c r="H3681" t="s">
        <v>3</v>
      </c>
      <c r="I3681" t="s">
        <v>1284</v>
      </c>
      <c r="J3681" t="s">
        <v>5435</v>
      </c>
      <c r="K3681" t="str">
        <f>"18870"</f>
        <v>18870</v>
      </c>
    </row>
    <row r="3682" spans="1:11" customFormat="1" x14ac:dyDescent="0.25">
      <c r="A3682" t="str">
        <f t="shared" si="534"/>
        <v>18</v>
      </c>
      <c r="B3682" t="s">
        <v>357</v>
      </c>
      <c r="C3682" t="str">
        <f>"086"</f>
        <v>086</v>
      </c>
      <c r="D3682" t="s">
        <v>430</v>
      </c>
      <c r="E3682" t="str">
        <f t="shared" si="526"/>
        <v>01</v>
      </c>
      <c r="F3682" t="str">
        <f>"001"</f>
        <v>001</v>
      </c>
      <c r="G3682" t="str">
        <f>""</f>
        <v/>
      </c>
      <c r="H3682" t="s">
        <v>3</v>
      </c>
      <c r="I3682" t="s">
        <v>23</v>
      </c>
      <c r="J3682" t="s">
        <v>5436</v>
      </c>
      <c r="K3682" t="str">
        <f>"18890"</f>
        <v>18890</v>
      </c>
    </row>
    <row r="3683" spans="1:11" customFormat="1" x14ac:dyDescent="0.25">
      <c r="A3683" t="str">
        <f t="shared" si="534"/>
        <v>18</v>
      </c>
      <c r="B3683" t="s">
        <v>357</v>
      </c>
      <c r="C3683" t="str">
        <f t="shared" ref="C3683:C3746" si="537">"087"</f>
        <v>087</v>
      </c>
      <c r="D3683" t="s">
        <v>357</v>
      </c>
      <c r="E3683" t="str">
        <f t="shared" si="526"/>
        <v>01</v>
      </c>
      <c r="F3683" t="str">
        <f>"001"</f>
        <v>001</v>
      </c>
      <c r="G3683" t="str">
        <f>""</f>
        <v/>
      </c>
      <c r="H3683" t="s">
        <v>1</v>
      </c>
      <c r="I3683" t="s">
        <v>2164</v>
      </c>
      <c r="J3683" t="s">
        <v>5437</v>
      </c>
      <c r="K3683" t="str">
        <f>"18001"</f>
        <v>18001</v>
      </c>
    </row>
    <row r="3684" spans="1:11" customFormat="1" x14ac:dyDescent="0.25">
      <c r="A3684" t="str">
        <f t="shared" si="534"/>
        <v>18</v>
      </c>
      <c r="B3684" t="s">
        <v>357</v>
      </c>
      <c r="C3684" t="str">
        <f t="shared" si="537"/>
        <v>087</v>
      </c>
      <c r="D3684" t="s">
        <v>357</v>
      </c>
      <c r="E3684" t="str">
        <f t="shared" si="526"/>
        <v>01</v>
      </c>
      <c r="F3684" t="str">
        <f>"001"</f>
        <v>001</v>
      </c>
      <c r="G3684" t="str">
        <f>""</f>
        <v/>
      </c>
      <c r="H3684" t="s">
        <v>0</v>
      </c>
      <c r="I3684" t="s">
        <v>2164</v>
      </c>
      <c r="J3684" t="s">
        <v>5437</v>
      </c>
      <c r="K3684" t="str">
        <f>"18001"</f>
        <v>18001</v>
      </c>
    </row>
    <row r="3685" spans="1:11" customFormat="1" x14ac:dyDescent="0.25">
      <c r="A3685" t="str">
        <f t="shared" si="534"/>
        <v>18</v>
      </c>
      <c r="B3685" t="s">
        <v>357</v>
      </c>
      <c r="C3685" t="str">
        <f t="shared" si="537"/>
        <v>087</v>
      </c>
      <c r="D3685" t="s">
        <v>357</v>
      </c>
      <c r="E3685" t="str">
        <f t="shared" si="526"/>
        <v>01</v>
      </c>
      <c r="F3685" t="str">
        <f>"004"</f>
        <v>004</v>
      </c>
      <c r="G3685" t="str">
        <f>""</f>
        <v/>
      </c>
      <c r="H3685" t="s">
        <v>3</v>
      </c>
      <c r="I3685" t="s">
        <v>2165</v>
      </c>
      <c r="J3685" t="s">
        <v>5438</v>
      </c>
      <c r="K3685" t="str">
        <f t="shared" ref="K3685:K3693" si="538">"18002"</f>
        <v>18002</v>
      </c>
    </row>
    <row r="3686" spans="1:11" customFormat="1" x14ac:dyDescent="0.25">
      <c r="A3686" t="str">
        <f t="shared" si="534"/>
        <v>18</v>
      </c>
      <c r="B3686" t="s">
        <v>357</v>
      </c>
      <c r="C3686" t="str">
        <f t="shared" si="537"/>
        <v>087</v>
      </c>
      <c r="D3686" t="s">
        <v>357</v>
      </c>
      <c r="E3686" t="str">
        <f t="shared" si="526"/>
        <v>01</v>
      </c>
      <c r="F3686" t="str">
        <f>"005"</f>
        <v>005</v>
      </c>
      <c r="G3686" t="str">
        <f>""</f>
        <v/>
      </c>
      <c r="H3686" t="s">
        <v>3</v>
      </c>
      <c r="I3686" t="s">
        <v>110</v>
      </c>
      <c r="J3686" t="s">
        <v>5439</v>
      </c>
      <c r="K3686" t="str">
        <f t="shared" si="538"/>
        <v>18002</v>
      </c>
    </row>
    <row r="3687" spans="1:11" customFormat="1" x14ac:dyDescent="0.25">
      <c r="A3687" t="str">
        <f t="shared" si="534"/>
        <v>18</v>
      </c>
      <c r="B3687" t="s">
        <v>357</v>
      </c>
      <c r="C3687" t="str">
        <f t="shared" si="537"/>
        <v>087</v>
      </c>
      <c r="D3687" t="s">
        <v>357</v>
      </c>
      <c r="E3687" t="str">
        <f t="shared" si="526"/>
        <v>01</v>
      </c>
      <c r="F3687" t="str">
        <f>"006"</f>
        <v>006</v>
      </c>
      <c r="G3687" t="str">
        <f>""</f>
        <v/>
      </c>
      <c r="H3687" t="s">
        <v>1</v>
      </c>
      <c r="I3687" t="s">
        <v>2166</v>
      </c>
      <c r="J3687" t="s">
        <v>5440</v>
      </c>
      <c r="K3687" t="str">
        <f t="shared" si="538"/>
        <v>18002</v>
      </c>
    </row>
    <row r="3688" spans="1:11" customFormat="1" x14ac:dyDescent="0.25">
      <c r="A3688" t="str">
        <f t="shared" si="534"/>
        <v>18</v>
      </c>
      <c r="B3688" t="s">
        <v>357</v>
      </c>
      <c r="C3688" t="str">
        <f t="shared" si="537"/>
        <v>087</v>
      </c>
      <c r="D3688" t="s">
        <v>357</v>
      </c>
      <c r="E3688" t="str">
        <f t="shared" si="526"/>
        <v>01</v>
      </c>
      <c r="F3688" t="str">
        <f>"006"</f>
        <v>006</v>
      </c>
      <c r="G3688" t="str">
        <f>""</f>
        <v/>
      </c>
      <c r="H3688" t="s">
        <v>0</v>
      </c>
      <c r="I3688" t="s">
        <v>2166</v>
      </c>
      <c r="J3688" t="s">
        <v>5440</v>
      </c>
      <c r="K3688" t="str">
        <f t="shared" si="538"/>
        <v>18002</v>
      </c>
    </row>
    <row r="3689" spans="1:11" customFormat="1" x14ac:dyDescent="0.25">
      <c r="A3689" t="str">
        <f t="shared" si="534"/>
        <v>18</v>
      </c>
      <c r="B3689" t="s">
        <v>357</v>
      </c>
      <c r="C3689" t="str">
        <f t="shared" si="537"/>
        <v>087</v>
      </c>
      <c r="D3689" t="s">
        <v>357</v>
      </c>
      <c r="E3689" t="str">
        <f t="shared" si="526"/>
        <v>01</v>
      </c>
      <c r="F3689" t="str">
        <f>"007"</f>
        <v>007</v>
      </c>
      <c r="G3689" t="str">
        <f>""</f>
        <v/>
      </c>
      <c r="H3689" t="s">
        <v>1</v>
      </c>
      <c r="I3689" t="s">
        <v>2167</v>
      </c>
      <c r="J3689" t="s">
        <v>5441</v>
      </c>
      <c r="K3689" t="str">
        <f t="shared" si="538"/>
        <v>18002</v>
      </c>
    </row>
    <row r="3690" spans="1:11" customFormat="1" x14ac:dyDescent="0.25">
      <c r="A3690" t="str">
        <f t="shared" si="534"/>
        <v>18</v>
      </c>
      <c r="B3690" t="s">
        <v>357</v>
      </c>
      <c r="C3690" t="str">
        <f t="shared" si="537"/>
        <v>087</v>
      </c>
      <c r="D3690" t="s">
        <v>357</v>
      </c>
      <c r="E3690" t="str">
        <f t="shared" si="526"/>
        <v>01</v>
      </c>
      <c r="F3690" t="str">
        <f>"007"</f>
        <v>007</v>
      </c>
      <c r="G3690" t="str">
        <f>""</f>
        <v/>
      </c>
      <c r="H3690" t="s">
        <v>0</v>
      </c>
      <c r="I3690" t="s">
        <v>2167</v>
      </c>
      <c r="J3690" t="s">
        <v>5441</v>
      </c>
      <c r="K3690" t="str">
        <f t="shared" si="538"/>
        <v>18002</v>
      </c>
    </row>
    <row r="3691" spans="1:11" customFormat="1" x14ac:dyDescent="0.25">
      <c r="A3691" t="str">
        <f t="shared" si="534"/>
        <v>18</v>
      </c>
      <c r="B3691" t="s">
        <v>357</v>
      </c>
      <c r="C3691" t="str">
        <f t="shared" si="537"/>
        <v>087</v>
      </c>
      <c r="D3691" t="s">
        <v>357</v>
      </c>
      <c r="E3691" t="str">
        <f t="shared" si="526"/>
        <v>01</v>
      </c>
      <c r="F3691" t="str">
        <f>"008"</f>
        <v>008</v>
      </c>
      <c r="G3691" t="str">
        <f>""</f>
        <v/>
      </c>
      <c r="H3691" t="s">
        <v>3</v>
      </c>
      <c r="I3691" t="s">
        <v>2168</v>
      </c>
      <c r="J3691" t="s">
        <v>5442</v>
      </c>
      <c r="K3691" t="str">
        <f t="shared" si="538"/>
        <v>18002</v>
      </c>
    </row>
    <row r="3692" spans="1:11" customFormat="1" x14ac:dyDescent="0.25">
      <c r="A3692" t="str">
        <f t="shared" si="534"/>
        <v>18</v>
      </c>
      <c r="B3692" t="s">
        <v>357</v>
      </c>
      <c r="C3692" t="str">
        <f t="shared" si="537"/>
        <v>087</v>
      </c>
      <c r="D3692" t="s">
        <v>357</v>
      </c>
      <c r="E3692" t="str">
        <f t="shared" si="526"/>
        <v>01</v>
      </c>
      <c r="F3692" t="str">
        <f>"009"</f>
        <v>009</v>
      </c>
      <c r="G3692" t="str">
        <f>""</f>
        <v/>
      </c>
      <c r="H3692" t="s">
        <v>1</v>
      </c>
      <c r="I3692" t="s">
        <v>110</v>
      </c>
      <c r="J3692" t="s">
        <v>5439</v>
      </c>
      <c r="K3692" t="str">
        <f t="shared" si="538"/>
        <v>18002</v>
      </c>
    </row>
    <row r="3693" spans="1:11" customFormat="1" x14ac:dyDescent="0.25">
      <c r="A3693" t="str">
        <f t="shared" si="534"/>
        <v>18</v>
      </c>
      <c r="B3693" t="s">
        <v>357</v>
      </c>
      <c r="C3693" t="str">
        <f t="shared" si="537"/>
        <v>087</v>
      </c>
      <c r="D3693" t="s">
        <v>357</v>
      </c>
      <c r="E3693" t="str">
        <f t="shared" si="526"/>
        <v>01</v>
      </c>
      <c r="F3693" t="str">
        <f>"009"</f>
        <v>009</v>
      </c>
      <c r="G3693" t="str">
        <f>""</f>
        <v/>
      </c>
      <c r="H3693" t="s">
        <v>0</v>
      </c>
      <c r="I3693" t="s">
        <v>110</v>
      </c>
      <c r="J3693" t="s">
        <v>5439</v>
      </c>
      <c r="K3693" t="str">
        <f t="shared" si="538"/>
        <v>18002</v>
      </c>
    </row>
    <row r="3694" spans="1:11" customFormat="1" x14ac:dyDescent="0.25">
      <c r="A3694" t="str">
        <f t="shared" si="534"/>
        <v>18</v>
      </c>
      <c r="B3694" t="s">
        <v>357</v>
      </c>
      <c r="C3694" t="str">
        <f t="shared" si="537"/>
        <v>087</v>
      </c>
      <c r="D3694" t="s">
        <v>357</v>
      </c>
      <c r="E3694" t="str">
        <f t="shared" si="526"/>
        <v>01</v>
      </c>
      <c r="F3694" t="str">
        <f>"011"</f>
        <v>011</v>
      </c>
      <c r="G3694" t="str">
        <f>""</f>
        <v/>
      </c>
      <c r="H3694" t="s">
        <v>1</v>
      </c>
      <c r="I3694" t="s">
        <v>2169</v>
      </c>
      <c r="J3694" t="s">
        <v>5443</v>
      </c>
      <c r="K3694" t="str">
        <f>"18004"</f>
        <v>18004</v>
      </c>
    </row>
    <row r="3695" spans="1:11" customFormat="1" x14ac:dyDescent="0.25">
      <c r="A3695" t="str">
        <f t="shared" si="534"/>
        <v>18</v>
      </c>
      <c r="B3695" t="s">
        <v>357</v>
      </c>
      <c r="C3695" t="str">
        <f t="shared" si="537"/>
        <v>087</v>
      </c>
      <c r="D3695" t="s">
        <v>357</v>
      </c>
      <c r="E3695" t="str">
        <f t="shared" si="526"/>
        <v>01</v>
      </c>
      <c r="F3695" t="str">
        <f>"011"</f>
        <v>011</v>
      </c>
      <c r="G3695" t="str">
        <f>""</f>
        <v/>
      </c>
      <c r="H3695" t="s">
        <v>0</v>
      </c>
      <c r="I3695" t="s">
        <v>2169</v>
      </c>
      <c r="J3695" t="s">
        <v>5443</v>
      </c>
      <c r="K3695" t="str">
        <f>"18004"</f>
        <v>18004</v>
      </c>
    </row>
    <row r="3696" spans="1:11" customFormat="1" x14ac:dyDescent="0.25">
      <c r="A3696" t="str">
        <f t="shared" si="534"/>
        <v>18</v>
      </c>
      <c r="B3696" t="s">
        <v>357</v>
      </c>
      <c r="C3696" t="str">
        <f t="shared" si="537"/>
        <v>087</v>
      </c>
      <c r="D3696" t="s">
        <v>357</v>
      </c>
      <c r="E3696" t="str">
        <f t="shared" si="526"/>
        <v>01</v>
      </c>
      <c r="F3696" t="str">
        <f>"012"</f>
        <v>012</v>
      </c>
      <c r="G3696" t="str">
        <f>""</f>
        <v/>
      </c>
      <c r="H3696" t="s">
        <v>3</v>
      </c>
      <c r="I3696" t="s">
        <v>2170</v>
      </c>
      <c r="J3696" t="s">
        <v>5444</v>
      </c>
      <c r="K3696" t="str">
        <f>"18003"</f>
        <v>18003</v>
      </c>
    </row>
    <row r="3697" spans="1:11" customFormat="1" x14ac:dyDescent="0.25">
      <c r="A3697" t="str">
        <f t="shared" si="534"/>
        <v>18</v>
      </c>
      <c r="B3697" t="s">
        <v>357</v>
      </c>
      <c r="C3697" t="str">
        <f t="shared" si="537"/>
        <v>087</v>
      </c>
      <c r="D3697" t="s">
        <v>357</v>
      </c>
      <c r="E3697" t="str">
        <f t="shared" si="526"/>
        <v>01</v>
      </c>
      <c r="F3697" t="str">
        <f>"013"</f>
        <v>013</v>
      </c>
      <c r="G3697" t="str">
        <f>""</f>
        <v/>
      </c>
      <c r="H3697" t="s">
        <v>1</v>
      </c>
      <c r="I3697" t="s">
        <v>2171</v>
      </c>
      <c r="J3697" t="s">
        <v>5445</v>
      </c>
      <c r="K3697" t="str">
        <f>"18004"</f>
        <v>18004</v>
      </c>
    </row>
    <row r="3698" spans="1:11" customFormat="1" x14ac:dyDescent="0.25">
      <c r="A3698" t="str">
        <f t="shared" si="534"/>
        <v>18</v>
      </c>
      <c r="B3698" t="s">
        <v>357</v>
      </c>
      <c r="C3698" t="str">
        <f t="shared" si="537"/>
        <v>087</v>
      </c>
      <c r="D3698" t="s">
        <v>357</v>
      </c>
      <c r="E3698" t="str">
        <f t="shared" si="526"/>
        <v>01</v>
      </c>
      <c r="F3698" t="str">
        <f>"013"</f>
        <v>013</v>
      </c>
      <c r="G3698" t="str">
        <f>""</f>
        <v/>
      </c>
      <c r="H3698" t="s">
        <v>0</v>
      </c>
      <c r="I3698" t="s">
        <v>2171</v>
      </c>
      <c r="J3698" t="s">
        <v>5445</v>
      </c>
      <c r="K3698" t="str">
        <f>"18004"</f>
        <v>18004</v>
      </c>
    </row>
    <row r="3699" spans="1:11" customFormat="1" x14ac:dyDescent="0.25">
      <c r="A3699" t="str">
        <f t="shared" si="534"/>
        <v>18</v>
      </c>
      <c r="B3699" t="s">
        <v>357</v>
      </c>
      <c r="C3699" t="str">
        <f t="shared" si="537"/>
        <v>087</v>
      </c>
      <c r="D3699" t="s">
        <v>357</v>
      </c>
      <c r="E3699" t="str">
        <f t="shared" ref="E3699:E3710" si="539">"01"</f>
        <v>01</v>
      </c>
      <c r="F3699" t="str">
        <f>"015"</f>
        <v>015</v>
      </c>
      <c r="G3699" t="str">
        <f>""</f>
        <v/>
      </c>
      <c r="H3699" t="s">
        <v>3</v>
      </c>
      <c r="I3699" t="s">
        <v>2167</v>
      </c>
      <c r="J3699" t="s">
        <v>5441</v>
      </c>
      <c r="K3699" t="str">
        <f>"18002"</f>
        <v>18002</v>
      </c>
    </row>
    <row r="3700" spans="1:11" customFormat="1" x14ac:dyDescent="0.25">
      <c r="A3700" t="str">
        <f t="shared" si="534"/>
        <v>18</v>
      </c>
      <c r="B3700" t="s">
        <v>357</v>
      </c>
      <c r="C3700" t="str">
        <f t="shared" si="537"/>
        <v>087</v>
      </c>
      <c r="D3700" t="s">
        <v>357</v>
      </c>
      <c r="E3700" t="str">
        <f t="shared" si="539"/>
        <v>01</v>
      </c>
      <c r="F3700" t="str">
        <f>"016"</f>
        <v>016</v>
      </c>
      <c r="G3700" t="str">
        <f>""</f>
        <v/>
      </c>
      <c r="H3700" t="s">
        <v>1</v>
      </c>
      <c r="I3700" t="s">
        <v>2168</v>
      </c>
      <c r="J3700" t="s">
        <v>5442</v>
      </c>
      <c r="K3700" t="str">
        <f>"18002"</f>
        <v>18002</v>
      </c>
    </row>
    <row r="3701" spans="1:11" customFormat="1" x14ac:dyDescent="0.25">
      <c r="A3701" t="str">
        <f t="shared" si="534"/>
        <v>18</v>
      </c>
      <c r="B3701" t="s">
        <v>357</v>
      </c>
      <c r="C3701" t="str">
        <f t="shared" si="537"/>
        <v>087</v>
      </c>
      <c r="D3701" t="s">
        <v>357</v>
      </c>
      <c r="E3701" t="str">
        <f t="shared" si="539"/>
        <v>01</v>
      </c>
      <c r="F3701" t="str">
        <f>"016"</f>
        <v>016</v>
      </c>
      <c r="G3701" t="str">
        <f>""</f>
        <v/>
      </c>
      <c r="H3701" t="s">
        <v>0</v>
      </c>
      <c r="I3701" t="s">
        <v>2168</v>
      </c>
      <c r="J3701" t="s">
        <v>5442</v>
      </c>
      <c r="K3701" t="str">
        <f>"18002"</f>
        <v>18002</v>
      </c>
    </row>
    <row r="3702" spans="1:11" customFormat="1" x14ac:dyDescent="0.25">
      <c r="A3702" t="str">
        <f t="shared" si="534"/>
        <v>18</v>
      </c>
      <c r="B3702" t="s">
        <v>357</v>
      </c>
      <c r="C3702" t="str">
        <f t="shared" si="537"/>
        <v>087</v>
      </c>
      <c r="D3702" t="s">
        <v>357</v>
      </c>
      <c r="E3702" t="str">
        <f t="shared" si="539"/>
        <v>01</v>
      </c>
      <c r="F3702" t="str">
        <f>"017"</f>
        <v>017</v>
      </c>
      <c r="G3702" t="str">
        <f>""</f>
        <v/>
      </c>
      <c r="H3702" t="s">
        <v>1</v>
      </c>
      <c r="I3702" t="s">
        <v>2169</v>
      </c>
      <c r="J3702" t="s">
        <v>5443</v>
      </c>
      <c r="K3702" t="str">
        <f>"18004"</f>
        <v>18004</v>
      </c>
    </row>
    <row r="3703" spans="1:11" customFormat="1" x14ac:dyDescent="0.25">
      <c r="A3703" t="str">
        <f t="shared" si="534"/>
        <v>18</v>
      </c>
      <c r="B3703" t="s">
        <v>357</v>
      </c>
      <c r="C3703" t="str">
        <f t="shared" si="537"/>
        <v>087</v>
      </c>
      <c r="D3703" t="s">
        <v>357</v>
      </c>
      <c r="E3703" t="str">
        <f t="shared" si="539"/>
        <v>01</v>
      </c>
      <c r="F3703" t="str">
        <f>"017"</f>
        <v>017</v>
      </c>
      <c r="G3703" t="str">
        <f>""</f>
        <v/>
      </c>
      <c r="H3703" t="s">
        <v>0</v>
      </c>
      <c r="I3703" t="s">
        <v>2169</v>
      </c>
      <c r="J3703" t="s">
        <v>5443</v>
      </c>
      <c r="K3703" t="str">
        <f>"18004"</f>
        <v>18004</v>
      </c>
    </row>
    <row r="3704" spans="1:11" customFormat="1" x14ac:dyDescent="0.25">
      <c r="A3704" t="str">
        <f t="shared" si="534"/>
        <v>18</v>
      </c>
      <c r="B3704" t="s">
        <v>357</v>
      </c>
      <c r="C3704" t="str">
        <f t="shared" si="537"/>
        <v>087</v>
      </c>
      <c r="D3704" t="s">
        <v>357</v>
      </c>
      <c r="E3704" t="str">
        <f t="shared" si="539"/>
        <v>01</v>
      </c>
      <c r="F3704" t="str">
        <f>"018"</f>
        <v>018</v>
      </c>
      <c r="G3704" t="str">
        <f>""</f>
        <v/>
      </c>
      <c r="H3704" t="s">
        <v>3</v>
      </c>
      <c r="I3704" t="s">
        <v>2169</v>
      </c>
      <c r="J3704" t="s">
        <v>5443</v>
      </c>
      <c r="K3704" t="str">
        <f>"18004"</f>
        <v>18004</v>
      </c>
    </row>
    <row r="3705" spans="1:11" customFormat="1" x14ac:dyDescent="0.25">
      <c r="A3705" t="str">
        <f t="shared" si="534"/>
        <v>18</v>
      </c>
      <c r="B3705" t="s">
        <v>357</v>
      </c>
      <c r="C3705" t="str">
        <f t="shared" si="537"/>
        <v>087</v>
      </c>
      <c r="D3705" t="s">
        <v>357</v>
      </c>
      <c r="E3705" t="str">
        <f t="shared" si="539"/>
        <v>01</v>
      </c>
      <c r="F3705" t="str">
        <f>"019"</f>
        <v>019</v>
      </c>
      <c r="G3705" t="str">
        <f>""</f>
        <v/>
      </c>
      <c r="H3705" t="s">
        <v>1</v>
      </c>
      <c r="I3705" t="s">
        <v>2172</v>
      </c>
      <c r="J3705" t="s">
        <v>5446</v>
      </c>
      <c r="K3705" t="str">
        <f>"18004"</f>
        <v>18004</v>
      </c>
    </row>
    <row r="3706" spans="1:11" customFormat="1" x14ac:dyDescent="0.25">
      <c r="A3706" t="str">
        <f t="shared" si="534"/>
        <v>18</v>
      </c>
      <c r="B3706" t="s">
        <v>357</v>
      </c>
      <c r="C3706" t="str">
        <f t="shared" si="537"/>
        <v>087</v>
      </c>
      <c r="D3706" t="s">
        <v>357</v>
      </c>
      <c r="E3706" t="str">
        <f t="shared" si="539"/>
        <v>01</v>
      </c>
      <c r="F3706" t="str">
        <f>"019"</f>
        <v>019</v>
      </c>
      <c r="G3706" t="str">
        <f>""</f>
        <v/>
      </c>
      <c r="H3706" t="s">
        <v>0</v>
      </c>
      <c r="I3706" t="s">
        <v>2172</v>
      </c>
      <c r="J3706" t="s">
        <v>5446</v>
      </c>
      <c r="K3706" t="str">
        <f>"18004"</f>
        <v>18004</v>
      </c>
    </row>
    <row r="3707" spans="1:11" customFormat="1" x14ac:dyDescent="0.25">
      <c r="A3707" t="str">
        <f t="shared" si="534"/>
        <v>18</v>
      </c>
      <c r="B3707" t="s">
        <v>357</v>
      </c>
      <c r="C3707" t="str">
        <f t="shared" si="537"/>
        <v>087</v>
      </c>
      <c r="D3707" t="s">
        <v>357</v>
      </c>
      <c r="E3707" t="str">
        <f t="shared" si="539"/>
        <v>01</v>
      </c>
      <c r="F3707" t="str">
        <f>"020"</f>
        <v>020</v>
      </c>
      <c r="G3707" t="str">
        <f>""</f>
        <v/>
      </c>
      <c r="H3707" t="s">
        <v>3</v>
      </c>
      <c r="I3707" t="s">
        <v>2166</v>
      </c>
      <c r="J3707" t="s">
        <v>5440</v>
      </c>
      <c r="K3707" t="str">
        <f>"18002"</f>
        <v>18002</v>
      </c>
    </row>
    <row r="3708" spans="1:11" customFormat="1" x14ac:dyDescent="0.25">
      <c r="A3708" t="str">
        <f t="shared" si="534"/>
        <v>18</v>
      </c>
      <c r="B3708" t="s">
        <v>357</v>
      </c>
      <c r="C3708" t="str">
        <f t="shared" si="537"/>
        <v>087</v>
      </c>
      <c r="D3708" t="s">
        <v>357</v>
      </c>
      <c r="E3708" t="str">
        <f t="shared" si="539"/>
        <v>01</v>
      </c>
      <c r="F3708" t="str">
        <f>"021"</f>
        <v>021</v>
      </c>
      <c r="G3708" t="str">
        <f>""</f>
        <v/>
      </c>
      <c r="H3708" t="s">
        <v>1</v>
      </c>
      <c r="I3708" t="s">
        <v>2171</v>
      </c>
      <c r="J3708" t="s">
        <v>5445</v>
      </c>
      <c r="K3708" t="str">
        <f>"18004"</f>
        <v>18004</v>
      </c>
    </row>
    <row r="3709" spans="1:11" customFormat="1" x14ac:dyDescent="0.25">
      <c r="A3709" t="str">
        <f t="shared" si="534"/>
        <v>18</v>
      </c>
      <c r="B3709" t="s">
        <v>357</v>
      </c>
      <c r="C3709" t="str">
        <f t="shared" si="537"/>
        <v>087</v>
      </c>
      <c r="D3709" t="s">
        <v>357</v>
      </c>
      <c r="E3709" t="str">
        <f t="shared" si="539"/>
        <v>01</v>
      </c>
      <c r="F3709" t="str">
        <f>"021"</f>
        <v>021</v>
      </c>
      <c r="G3709" t="str">
        <f>""</f>
        <v/>
      </c>
      <c r="H3709" t="s">
        <v>0</v>
      </c>
      <c r="I3709" t="s">
        <v>2171</v>
      </c>
      <c r="J3709" t="s">
        <v>5445</v>
      </c>
      <c r="K3709" t="str">
        <f>"18004"</f>
        <v>18004</v>
      </c>
    </row>
    <row r="3710" spans="1:11" customFormat="1" x14ac:dyDescent="0.25">
      <c r="A3710" t="str">
        <f t="shared" si="534"/>
        <v>18</v>
      </c>
      <c r="B3710" t="s">
        <v>357</v>
      </c>
      <c r="C3710" t="str">
        <f t="shared" si="537"/>
        <v>087</v>
      </c>
      <c r="D3710" t="s">
        <v>357</v>
      </c>
      <c r="E3710" t="str">
        <f t="shared" si="539"/>
        <v>01</v>
      </c>
      <c r="F3710" t="str">
        <f>"023"</f>
        <v>023</v>
      </c>
      <c r="G3710" t="str">
        <f>""</f>
        <v/>
      </c>
      <c r="H3710" t="s">
        <v>3</v>
      </c>
      <c r="I3710" t="s">
        <v>110</v>
      </c>
      <c r="J3710" t="s">
        <v>5439</v>
      </c>
      <c r="K3710" t="str">
        <f>"18002"</f>
        <v>18002</v>
      </c>
    </row>
    <row r="3711" spans="1:11" customFormat="1" x14ac:dyDescent="0.25">
      <c r="A3711" t="str">
        <f t="shared" si="534"/>
        <v>18</v>
      </c>
      <c r="B3711" t="s">
        <v>357</v>
      </c>
      <c r="C3711" t="str">
        <f t="shared" si="537"/>
        <v>087</v>
      </c>
      <c r="D3711" t="s">
        <v>357</v>
      </c>
      <c r="E3711" t="str">
        <f t="shared" ref="E3711:E3774" si="540">"02"</f>
        <v>02</v>
      </c>
      <c r="F3711" t="str">
        <f>"001"</f>
        <v>001</v>
      </c>
      <c r="G3711" t="str">
        <f>""</f>
        <v/>
      </c>
      <c r="H3711" t="s">
        <v>1</v>
      </c>
      <c r="I3711" t="s">
        <v>2173</v>
      </c>
      <c r="J3711" t="s">
        <v>5447</v>
      </c>
      <c r="K3711" t="str">
        <f>"18009"</f>
        <v>18009</v>
      </c>
    </row>
    <row r="3712" spans="1:11" customFormat="1" x14ac:dyDescent="0.25">
      <c r="A3712" t="str">
        <f t="shared" si="534"/>
        <v>18</v>
      </c>
      <c r="B3712" t="s">
        <v>357</v>
      </c>
      <c r="C3712" t="str">
        <f t="shared" si="537"/>
        <v>087</v>
      </c>
      <c r="D3712" t="s">
        <v>357</v>
      </c>
      <c r="E3712" t="str">
        <f t="shared" si="540"/>
        <v>02</v>
      </c>
      <c r="F3712" t="str">
        <f>"001"</f>
        <v>001</v>
      </c>
      <c r="G3712" t="str">
        <f>""</f>
        <v/>
      </c>
      <c r="H3712" t="s">
        <v>0</v>
      </c>
      <c r="I3712" t="s">
        <v>2173</v>
      </c>
      <c r="J3712" t="s">
        <v>5447</v>
      </c>
      <c r="K3712" t="str">
        <f>"18009"</f>
        <v>18009</v>
      </c>
    </row>
    <row r="3713" spans="1:11" customFormat="1" x14ac:dyDescent="0.25">
      <c r="A3713" t="str">
        <f t="shared" si="534"/>
        <v>18</v>
      </c>
      <c r="B3713" t="s">
        <v>357</v>
      </c>
      <c r="C3713" t="str">
        <f t="shared" si="537"/>
        <v>087</v>
      </c>
      <c r="D3713" t="s">
        <v>357</v>
      </c>
      <c r="E3713" t="str">
        <f t="shared" si="540"/>
        <v>02</v>
      </c>
      <c r="F3713" t="str">
        <f>"002"</f>
        <v>002</v>
      </c>
      <c r="G3713" t="str">
        <f>""</f>
        <v/>
      </c>
      <c r="H3713" t="s">
        <v>1</v>
      </c>
      <c r="I3713" t="s">
        <v>2174</v>
      </c>
      <c r="J3713" t="s">
        <v>5448</v>
      </c>
      <c r="K3713" t="str">
        <f>"18006"</f>
        <v>18006</v>
      </c>
    </row>
    <row r="3714" spans="1:11" customFormat="1" x14ac:dyDescent="0.25">
      <c r="A3714" t="str">
        <f t="shared" si="534"/>
        <v>18</v>
      </c>
      <c r="B3714" t="s">
        <v>357</v>
      </c>
      <c r="C3714" t="str">
        <f t="shared" si="537"/>
        <v>087</v>
      </c>
      <c r="D3714" t="s">
        <v>357</v>
      </c>
      <c r="E3714" t="str">
        <f t="shared" si="540"/>
        <v>02</v>
      </c>
      <c r="F3714" t="str">
        <f>"002"</f>
        <v>002</v>
      </c>
      <c r="G3714" t="str">
        <f>""</f>
        <v/>
      </c>
      <c r="H3714" t="s">
        <v>0</v>
      </c>
      <c r="I3714" t="s">
        <v>2174</v>
      </c>
      <c r="J3714" t="s">
        <v>5448</v>
      </c>
      <c r="K3714" t="str">
        <f>"18006"</f>
        <v>18006</v>
      </c>
    </row>
    <row r="3715" spans="1:11" customFormat="1" x14ac:dyDescent="0.25">
      <c r="A3715" t="str">
        <f t="shared" si="534"/>
        <v>18</v>
      </c>
      <c r="B3715" t="s">
        <v>357</v>
      </c>
      <c r="C3715" t="str">
        <f t="shared" si="537"/>
        <v>087</v>
      </c>
      <c r="D3715" t="s">
        <v>357</v>
      </c>
      <c r="E3715" t="str">
        <f t="shared" si="540"/>
        <v>02</v>
      </c>
      <c r="F3715" t="str">
        <f>"003"</f>
        <v>003</v>
      </c>
      <c r="G3715" t="str">
        <f>""</f>
        <v/>
      </c>
      <c r="H3715" t="s">
        <v>3</v>
      </c>
      <c r="I3715" t="s">
        <v>2175</v>
      </c>
      <c r="J3715" t="s">
        <v>5449</v>
      </c>
      <c r="K3715" t="str">
        <f>"18005"</f>
        <v>18005</v>
      </c>
    </row>
    <row r="3716" spans="1:11" customFormat="1" x14ac:dyDescent="0.25">
      <c r="A3716" t="str">
        <f t="shared" si="534"/>
        <v>18</v>
      </c>
      <c r="B3716" t="s">
        <v>357</v>
      </c>
      <c r="C3716" t="str">
        <f t="shared" si="537"/>
        <v>087</v>
      </c>
      <c r="D3716" t="s">
        <v>357</v>
      </c>
      <c r="E3716" t="str">
        <f t="shared" si="540"/>
        <v>02</v>
      </c>
      <c r="F3716" t="str">
        <f>"004"</f>
        <v>004</v>
      </c>
      <c r="G3716" t="str">
        <f>""</f>
        <v/>
      </c>
      <c r="H3716" t="s">
        <v>3</v>
      </c>
      <c r="I3716" t="s">
        <v>2173</v>
      </c>
      <c r="J3716" t="s">
        <v>5447</v>
      </c>
      <c r="K3716" t="str">
        <f>"18009"</f>
        <v>18009</v>
      </c>
    </row>
    <row r="3717" spans="1:11" customFormat="1" x14ac:dyDescent="0.25">
      <c r="A3717" t="str">
        <f t="shared" si="534"/>
        <v>18</v>
      </c>
      <c r="B3717" t="s">
        <v>357</v>
      </c>
      <c r="C3717" t="str">
        <f t="shared" si="537"/>
        <v>087</v>
      </c>
      <c r="D3717" t="s">
        <v>357</v>
      </c>
      <c r="E3717" t="str">
        <f t="shared" si="540"/>
        <v>02</v>
      </c>
      <c r="F3717" t="str">
        <f>"005"</f>
        <v>005</v>
      </c>
      <c r="G3717" t="str">
        <f>""</f>
        <v/>
      </c>
      <c r="H3717" t="s">
        <v>1</v>
      </c>
      <c r="I3717" t="s">
        <v>2176</v>
      </c>
      <c r="J3717" t="s">
        <v>5450</v>
      </c>
      <c r="K3717" t="str">
        <f>"18005"</f>
        <v>18005</v>
      </c>
    </row>
    <row r="3718" spans="1:11" customFormat="1" x14ac:dyDescent="0.25">
      <c r="A3718" t="str">
        <f t="shared" si="534"/>
        <v>18</v>
      </c>
      <c r="B3718" t="s">
        <v>357</v>
      </c>
      <c r="C3718" t="str">
        <f t="shared" si="537"/>
        <v>087</v>
      </c>
      <c r="D3718" t="s">
        <v>357</v>
      </c>
      <c r="E3718" t="str">
        <f t="shared" si="540"/>
        <v>02</v>
      </c>
      <c r="F3718" t="str">
        <f>"005"</f>
        <v>005</v>
      </c>
      <c r="G3718" t="str">
        <f>""</f>
        <v/>
      </c>
      <c r="H3718" t="s">
        <v>0</v>
      </c>
      <c r="I3718" t="s">
        <v>2176</v>
      </c>
      <c r="J3718" t="s">
        <v>5450</v>
      </c>
      <c r="K3718" t="str">
        <f>"18005"</f>
        <v>18005</v>
      </c>
    </row>
    <row r="3719" spans="1:11" customFormat="1" x14ac:dyDescent="0.25">
      <c r="A3719" t="str">
        <f t="shared" si="534"/>
        <v>18</v>
      </c>
      <c r="B3719" t="s">
        <v>357</v>
      </c>
      <c r="C3719" t="str">
        <f t="shared" si="537"/>
        <v>087</v>
      </c>
      <c r="D3719" t="s">
        <v>357</v>
      </c>
      <c r="E3719" t="str">
        <f t="shared" si="540"/>
        <v>02</v>
      </c>
      <c r="F3719" t="str">
        <f>"006"</f>
        <v>006</v>
      </c>
      <c r="G3719" t="str">
        <f>""</f>
        <v/>
      </c>
      <c r="H3719" t="s">
        <v>3</v>
      </c>
      <c r="I3719" t="s">
        <v>2176</v>
      </c>
      <c r="J3719" t="s">
        <v>5450</v>
      </c>
      <c r="K3719" t="str">
        <f>"18005"</f>
        <v>18005</v>
      </c>
    </row>
    <row r="3720" spans="1:11" customFormat="1" x14ac:dyDescent="0.25">
      <c r="A3720" t="str">
        <f t="shared" si="534"/>
        <v>18</v>
      </c>
      <c r="B3720" t="s">
        <v>357</v>
      </c>
      <c r="C3720" t="str">
        <f t="shared" si="537"/>
        <v>087</v>
      </c>
      <c r="D3720" t="s">
        <v>357</v>
      </c>
      <c r="E3720" t="str">
        <f t="shared" si="540"/>
        <v>02</v>
      </c>
      <c r="F3720" t="str">
        <f>"007"</f>
        <v>007</v>
      </c>
      <c r="G3720" t="str">
        <f>""</f>
        <v/>
      </c>
      <c r="H3720" t="s">
        <v>3</v>
      </c>
      <c r="I3720" t="s">
        <v>2177</v>
      </c>
      <c r="J3720" t="s">
        <v>5451</v>
      </c>
      <c r="K3720" t="str">
        <f>"18005"</f>
        <v>18005</v>
      </c>
    </row>
    <row r="3721" spans="1:11" customFormat="1" x14ac:dyDescent="0.25">
      <c r="A3721" t="str">
        <f t="shared" si="534"/>
        <v>18</v>
      </c>
      <c r="B3721" t="s">
        <v>357</v>
      </c>
      <c r="C3721" t="str">
        <f t="shared" si="537"/>
        <v>087</v>
      </c>
      <c r="D3721" t="s">
        <v>357</v>
      </c>
      <c r="E3721" t="str">
        <f t="shared" si="540"/>
        <v>02</v>
      </c>
      <c r="F3721" t="str">
        <f>"008"</f>
        <v>008</v>
      </c>
      <c r="G3721" t="str">
        <f>""</f>
        <v/>
      </c>
      <c r="H3721" t="s">
        <v>1</v>
      </c>
      <c r="I3721" t="s">
        <v>2178</v>
      </c>
      <c r="J3721" t="s">
        <v>5452</v>
      </c>
      <c r="K3721" t="str">
        <f>"18002"</f>
        <v>18002</v>
      </c>
    </row>
    <row r="3722" spans="1:11" customFormat="1" x14ac:dyDescent="0.25">
      <c r="A3722" t="str">
        <f t="shared" si="534"/>
        <v>18</v>
      </c>
      <c r="B3722" t="s">
        <v>357</v>
      </c>
      <c r="C3722" t="str">
        <f t="shared" si="537"/>
        <v>087</v>
      </c>
      <c r="D3722" t="s">
        <v>357</v>
      </c>
      <c r="E3722" t="str">
        <f t="shared" si="540"/>
        <v>02</v>
      </c>
      <c r="F3722" t="str">
        <f>"008"</f>
        <v>008</v>
      </c>
      <c r="G3722" t="str">
        <f>""</f>
        <v/>
      </c>
      <c r="H3722" t="s">
        <v>0</v>
      </c>
      <c r="I3722" t="s">
        <v>2178</v>
      </c>
      <c r="J3722" t="s">
        <v>5452</v>
      </c>
      <c r="K3722" t="str">
        <f>"18002"</f>
        <v>18002</v>
      </c>
    </row>
    <row r="3723" spans="1:11" customFormat="1" x14ac:dyDescent="0.25">
      <c r="A3723" t="str">
        <f t="shared" si="534"/>
        <v>18</v>
      </c>
      <c r="B3723" t="s">
        <v>357</v>
      </c>
      <c r="C3723" t="str">
        <f t="shared" si="537"/>
        <v>087</v>
      </c>
      <c r="D3723" t="s">
        <v>357</v>
      </c>
      <c r="E3723" t="str">
        <f t="shared" si="540"/>
        <v>02</v>
      </c>
      <c r="F3723" t="str">
        <f>"009"</f>
        <v>009</v>
      </c>
      <c r="G3723" t="str">
        <f>""</f>
        <v/>
      </c>
      <c r="H3723" t="s">
        <v>3</v>
      </c>
      <c r="I3723" t="s">
        <v>2179</v>
      </c>
      <c r="J3723" t="s">
        <v>5453</v>
      </c>
      <c r="K3723" t="str">
        <f>"18005"</f>
        <v>18005</v>
      </c>
    </row>
    <row r="3724" spans="1:11" customFormat="1" x14ac:dyDescent="0.25">
      <c r="A3724" t="str">
        <f t="shared" si="534"/>
        <v>18</v>
      </c>
      <c r="B3724" t="s">
        <v>357</v>
      </c>
      <c r="C3724" t="str">
        <f t="shared" si="537"/>
        <v>087</v>
      </c>
      <c r="D3724" t="s">
        <v>357</v>
      </c>
      <c r="E3724" t="str">
        <f t="shared" si="540"/>
        <v>02</v>
      </c>
      <c r="F3724" t="str">
        <f>"010"</f>
        <v>010</v>
      </c>
      <c r="G3724" t="str">
        <f>""</f>
        <v/>
      </c>
      <c r="H3724" t="s">
        <v>3</v>
      </c>
      <c r="I3724" t="s">
        <v>2179</v>
      </c>
      <c r="J3724" t="s">
        <v>5453</v>
      </c>
      <c r="K3724" t="str">
        <f>"18005"</f>
        <v>18005</v>
      </c>
    </row>
    <row r="3725" spans="1:11" customFormat="1" x14ac:dyDescent="0.25">
      <c r="A3725" t="str">
        <f t="shared" si="534"/>
        <v>18</v>
      </c>
      <c r="B3725" t="s">
        <v>357</v>
      </c>
      <c r="C3725" t="str">
        <f t="shared" si="537"/>
        <v>087</v>
      </c>
      <c r="D3725" t="s">
        <v>357</v>
      </c>
      <c r="E3725" t="str">
        <f t="shared" si="540"/>
        <v>02</v>
      </c>
      <c r="F3725" t="str">
        <f>"011"</f>
        <v>011</v>
      </c>
      <c r="G3725" t="str">
        <f>""</f>
        <v/>
      </c>
      <c r="H3725" t="s">
        <v>3</v>
      </c>
      <c r="I3725" t="s">
        <v>2176</v>
      </c>
      <c r="J3725" t="s">
        <v>5450</v>
      </c>
      <c r="K3725" t="str">
        <f>"18005"</f>
        <v>18005</v>
      </c>
    </row>
    <row r="3726" spans="1:11" customFormat="1" x14ac:dyDescent="0.25">
      <c r="A3726" t="str">
        <f t="shared" si="534"/>
        <v>18</v>
      </c>
      <c r="B3726" t="s">
        <v>357</v>
      </c>
      <c r="C3726" t="str">
        <f t="shared" si="537"/>
        <v>087</v>
      </c>
      <c r="D3726" t="s">
        <v>357</v>
      </c>
      <c r="E3726" t="str">
        <f t="shared" si="540"/>
        <v>02</v>
      </c>
      <c r="F3726" t="str">
        <f>"012"</f>
        <v>012</v>
      </c>
      <c r="G3726" t="str">
        <f>""</f>
        <v/>
      </c>
      <c r="H3726" t="s">
        <v>3</v>
      </c>
      <c r="I3726" t="s">
        <v>2180</v>
      </c>
      <c r="J3726" t="s">
        <v>5454</v>
      </c>
      <c r="K3726" t="str">
        <f>"18004"</f>
        <v>18004</v>
      </c>
    </row>
    <row r="3727" spans="1:11" customFormat="1" x14ac:dyDescent="0.25">
      <c r="A3727" t="str">
        <f t="shared" si="534"/>
        <v>18</v>
      </c>
      <c r="B3727" t="s">
        <v>357</v>
      </c>
      <c r="C3727" t="str">
        <f t="shared" si="537"/>
        <v>087</v>
      </c>
      <c r="D3727" t="s">
        <v>357</v>
      </c>
      <c r="E3727" t="str">
        <f t="shared" si="540"/>
        <v>02</v>
      </c>
      <c r="F3727" t="str">
        <f>"013"</f>
        <v>013</v>
      </c>
      <c r="G3727" t="str">
        <f>""</f>
        <v/>
      </c>
      <c r="H3727" t="s">
        <v>1</v>
      </c>
      <c r="I3727" t="s">
        <v>2176</v>
      </c>
      <c r="J3727" t="s">
        <v>5450</v>
      </c>
      <c r="K3727" t="str">
        <f>"18005"</f>
        <v>18005</v>
      </c>
    </row>
    <row r="3728" spans="1:11" customFormat="1" x14ac:dyDescent="0.25">
      <c r="A3728" t="str">
        <f t="shared" si="534"/>
        <v>18</v>
      </c>
      <c r="B3728" t="s">
        <v>357</v>
      </c>
      <c r="C3728" t="str">
        <f t="shared" si="537"/>
        <v>087</v>
      </c>
      <c r="D3728" t="s">
        <v>357</v>
      </c>
      <c r="E3728" t="str">
        <f t="shared" si="540"/>
        <v>02</v>
      </c>
      <c r="F3728" t="str">
        <f>"013"</f>
        <v>013</v>
      </c>
      <c r="G3728" t="str">
        <f>""</f>
        <v/>
      </c>
      <c r="H3728" t="s">
        <v>0</v>
      </c>
      <c r="I3728" t="s">
        <v>2176</v>
      </c>
      <c r="J3728" t="s">
        <v>5450</v>
      </c>
      <c r="K3728" t="str">
        <f>"18005"</f>
        <v>18005</v>
      </c>
    </row>
    <row r="3729" spans="1:11" customFormat="1" x14ac:dyDescent="0.25">
      <c r="A3729" t="str">
        <f t="shared" si="534"/>
        <v>18</v>
      </c>
      <c r="B3729" t="s">
        <v>357</v>
      </c>
      <c r="C3729" t="str">
        <f t="shared" si="537"/>
        <v>087</v>
      </c>
      <c r="D3729" t="s">
        <v>357</v>
      </c>
      <c r="E3729" t="str">
        <f t="shared" si="540"/>
        <v>02</v>
      </c>
      <c r="F3729" t="str">
        <f>"014"</f>
        <v>014</v>
      </c>
      <c r="G3729" t="str">
        <f>""</f>
        <v/>
      </c>
      <c r="H3729" t="s">
        <v>1</v>
      </c>
      <c r="I3729" t="s">
        <v>2180</v>
      </c>
      <c r="J3729" t="s">
        <v>5454</v>
      </c>
      <c r="K3729" t="str">
        <f>"18004"</f>
        <v>18004</v>
      </c>
    </row>
    <row r="3730" spans="1:11" customFormat="1" x14ac:dyDescent="0.25">
      <c r="A3730" t="str">
        <f t="shared" si="534"/>
        <v>18</v>
      </c>
      <c r="B3730" t="s">
        <v>357</v>
      </c>
      <c r="C3730" t="str">
        <f t="shared" si="537"/>
        <v>087</v>
      </c>
      <c r="D3730" t="s">
        <v>357</v>
      </c>
      <c r="E3730" t="str">
        <f t="shared" si="540"/>
        <v>02</v>
      </c>
      <c r="F3730" t="str">
        <f>"014"</f>
        <v>014</v>
      </c>
      <c r="G3730" t="str">
        <f>""</f>
        <v/>
      </c>
      <c r="H3730" t="s">
        <v>0</v>
      </c>
      <c r="I3730" t="s">
        <v>2180</v>
      </c>
      <c r="J3730" t="s">
        <v>5454</v>
      </c>
      <c r="K3730" t="str">
        <f>"18004"</f>
        <v>18004</v>
      </c>
    </row>
    <row r="3731" spans="1:11" customFormat="1" x14ac:dyDescent="0.25">
      <c r="A3731" t="str">
        <f t="shared" si="534"/>
        <v>18</v>
      </c>
      <c r="B3731" t="s">
        <v>357</v>
      </c>
      <c r="C3731" t="str">
        <f t="shared" si="537"/>
        <v>087</v>
      </c>
      <c r="D3731" t="s">
        <v>357</v>
      </c>
      <c r="E3731" t="str">
        <f t="shared" si="540"/>
        <v>02</v>
      </c>
      <c r="F3731" t="str">
        <f>"015"</f>
        <v>015</v>
      </c>
      <c r="G3731" t="str">
        <f>""</f>
        <v/>
      </c>
      <c r="H3731" t="s">
        <v>1</v>
      </c>
      <c r="I3731" t="s">
        <v>2181</v>
      </c>
      <c r="J3731" t="s">
        <v>5455</v>
      </c>
      <c r="K3731" t="str">
        <f>"18006"</f>
        <v>18006</v>
      </c>
    </row>
    <row r="3732" spans="1:11" customFormat="1" x14ac:dyDescent="0.25">
      <c r="A3732" t="str">
        <f t="shared" si="534"/>
        <v>18</v>
      </c>
      <c r="B3732" t="s">
        <v>357</v>
      </c>
      <c r="C3732" t="str">
        <f t="shared" si="537"/>
        <v>087</v>
      </c>
      <c r="D3732" t="s">
        <v>357</v>
      </c>
      <c r="E3732" t="str">
        <f t="shared" si="540"/>
        <v>02</v>
      </c>
      <c r="F3732" t="str">
        <f>"015"</f>
        <v>015</v>
      </c>
      <c r="G3732" t="str">
        <f>""</f>
        <v/>
      </c>
      <c r="H3732" t="s">
        <v>0</v>
      </c>
      <c r="I3732" t="s">
        <v>2181</v>
      </c>
      <c r="J3732" t="s">
        <v>5455</v>
      </c>
      <c r="K3732" t="str">
        <f>"18006"</f>
        <v>18006</v>
      </c>
    </row>
    <row r="3733" spans="1:11" customFormat="1" x14ac:dyDescent="0.25">
      <c r="A3733" t="str">
        <f t="shared" si="534"/>
        <v>18</v>
      </c>
      <c r="B3733" t="s">
        <v>357</v>
      </c>
      <c r="C3733" t="str">
        <f t="shared" si="537"/>
        <v>087</v>
      </c>
      <c r="D3733" t="s">
        <v>357</v>
      </c>
      <c r="E3733" t="str">
        <f t="shared" si="540"/>
        <v>02</v>
      </c>
      <c r="F3733" t="str">
        <f>"016"</f>
        <v>016</v>
      </c>
      <c r="G3733" t="str">
        <f>""</f>
        <v/>
      </c>
      <c r="H3733" t="s">
        <v>3</v>
      </c>
      <c r="I3733" t="s">
        <v>2182</v>
      </c>
      <c r="J3733" t="s">
        <v>5456</v>
      </c>
      <c r="K3733" t="str">
        <f>"18006"</f>
        <v>18006</v>
      </c>
    </row>
    <row r="3734" spans="1:11" customFormat="1" x14ac:dyDescent="0.25">
      <c r="A3734" t="str">
        <f t="shared" si="534"/>
        <v>18</v>
      </c>
      <c r="B3734" t="s">
        <v>357</v>
      </c>
      <c r="C3734" t="str">
        <f t="shared" si="537"/>
        <v>087</v>
      </c>
      <c r="D3734" t="s">
        <v>357</v>
      </c>
      <c r="E3734" t="str">
        <f t="shared" si="540"/>
        <v>02</v>
      </c>
      <c r="F3734" t="str">
        <f>"017"</f>
        <v>017</v>
      </c>
      <c r="G3734" t="str">
        <f>""</f>
        <v/>
      </c>
      <c r="H3734" t="s">
        <v>1</v>
      </c>
      <c r="I3734" t="s">
        <v>2182</v>
      </c>
      <c r="J3734" t="s">
        <v>5456</v>
      </c>
      <c r="K3734" t="str">
        <f>"18006"</f>
        <v>18006</v>
      </c>
    </row>
    <row r="3735" spans="1:11" customFormat="1" x14ac:dyDescent="0.25">
      <c r="A3735" t="str">
        <f t="shared" si="534"/>
        <v>18</v>
      </c>
      <c r="B3735" t="s">
        <v>357</v>
      </c>
      <c r="C3735" t="str">
        <f t="shared" si="537"/>
        <v>087</v>
      </c>
      <c r="D3735" t="s">
        <v>357</v>
      </c>
      <c r="E3735" t="str">
        <f t="shared" si="540"/>
        <v>02</v>
      </c>
      <c r="F3735" t="str">
        <f>"017"</f>
        <v>017</v>
      </c>
      <c r="G3735" t="str">
        <f>""</f>
        <v/>
      </c>
      <c r="H3735" t="s">
        <v>0</v>
      </c>
      <c r="I3735" t="s">
        <v>2182</v>
      </c>
      <c r="J3735" t="s">
        <v>5456</v>
      </c>
      <c r="K3735" t="str">
        <f>"18006"</f>
        <v>18006</v>
      </c>
    </row>
    <row r="3736" spans="1:11" customFormat="1" x14ac:dyDescent="0.25">
      <c r="A3736" t="str">
        <f t="shared" si="534"/>
        <v>18</v>
      </c>
      <c r="B3736" t="s">
        <v>357</v>
      </c>
      <c r="C3736" t="str">
        <f t="shared" si="537"/>
        <v>087</v>
      </c>
      <c r="D3736" t="s">
        <v>357</v>
      </c>
      <c r="E3736" t="str">
        <f t="shared" si="540"/>
        <v>02</v>
      </c>
      <c r="F3736" t="str">
        <f>"018"</f>
        <v>018</v>
      </c>
      <c r="G3736" t="str">
        <f>""</f>
        <v/>
      </c>
      <c r="H3736" t="s">
        <v>1</v>
      </c>
      <c r="I3736" t="s">
        <v>2183</v>
      </c>
      <c r="J3736" t="s">
        <v>5457</v>
      </c>
      <c r="K3736" t="str">
        <f>"18007"</f>
        <v>18007</v>
      </c>
    </row>
    <row r="3737" spans="1:11" customFormat="1" x14ac:dyDescent="0.25">
      <c r="A3737" t="str">
        <f t="shared" ref="A3737:A3800" si="541">"18"</f>
        <v>18</v>
      </c>
      <c r="B3737" t="s">
        <v>357</v>
      </c>
      <c r="C3737" t="str">
        <f t="shared" si="537"/>
        <v>087</v>
      </c>
      <c r="D3737" t="s">
        <v>357</v>
      </c>
      <c r="E3737" t="str">
        <f t="shared" si="540"/>
        <v>02</v>
      </c>
      <c r="F3737" t="str">
        <f>"018"</f>
        <v>018</v>
      </c>
      <c r="G3737" t="str">
        <f>""</f>
        <v/>
      </c>
      <c r="H3737" t="s">
        <v>0</v>
      </c>
      <c r="I3737" t="s">
        <v>2183</v>
      </c>
      <c r="J3737" t="s">
        <v>5457</v>
      </c>
      <c r="K3737" t="str">
        <f>"18007"</f>
        <v>18007</v>
      </c>
    </row>
    <row r="3738" spans="1:11" customFormat="1" x14ac:dyDescent="0.25">
      <c r="A3738" t="str">
        <f t="shared" si="541"/>
        <v>18</v>
      </c>
      <c r="B3738" t="s">
        <v>357</v>
      </c>
      <c r="C3738" t="str">
        <f t="shared" si="537"/>
        <v>087</v>
      </c>
      <c r="D3738" t="s">
        <v>357</v>
      </c>
      <c r="E3738" t="str">
        <f t="shared" si="540"/>
        <v>02</v>
      </c>
      <c r="F3738" t="str">
        <f>"019"</f>
        <v>019</v>
      </c>
      <c r="G3738" t="str">
        <f>""</f>
        <v/>
      </c>
      <c r="H3738" t="s">
        <v>3</v>
      </c>
      <c r="I3738" t="s">
        <v>2184</v>
      </c>
      <c r="J3738" t="s">
        <v>5458</v>
      </c>
      <c r="K3738" t="str">
        <f>"18006"</f>
        <v>18006</v>
      </c>
    </row>
    <row r="3739" spans="1:11" customFormat="1" x14ac:dyDescent="0.25">
      <c r="A3739" t="str">
        <f t="shared" si="541"/>
        <v>18</v>
      </c>
      <c r="B3739" t="s">
        <v>357</v>
      </c>
      <c r="C3739" t="str">
        <f t="shared" si="537"/>
        <v>087</v>
      </c>
      <c r="D3739" t="s">
        <v>357</v>
      </c>
      <c r="E3739" t="str">
        <f t="shared" si="540"/>
        <v>02</v>
      </c>
      <c r="F3739" t="str">
        <f>"020"</f>
        <v>020</v>
      </c>
      <c r="G3739" t="str">
        <f>""</f>
        <v/>
      </c>
      <c r="H3739" t="s">
        <v>1</v>
      </c>
      <c r="I3739" t="s">
        <v>2185</v>
      </c>
      <c r="J3739" t="s">
        <v>5459</v>
      </c>
      <c r="K3739" t="str">
        <f>"18006"</f>
        <v>18006</v>
      </c>
    </row>
    <row r="3740" spans="1:11" customFormat="1" x14ac:dyDescent="0.25">
      <c r="A3740" t="str">
        <f t="shared" si="541"/>
        <v>18</v>
      </c>
      <c r="B3740" t="s">
        <v>357</v>
      </c>
      <c r="C3740" t="str">
        <f t="shared" si="537"/>
        <v>087</v>
      </c>
      <c r="D3740" t="s">
        <v>357</v>
      </c>
      <c r="E3740" t="str">
        <f t="shared" si="540"/>
        <v>02</v>
      </c>
      <c r="F3740" t="str">
        <f>"020"</f>
        <v>020</v>
      </c>
      <c r="G3740" t="str">
        <f>""</f>
        <v/>
      </c>
      <c r="H3740" t="s">
        <v>0</v>
      </c>
      <c r="I3740" t="s">
        <v>2185</v>
      </c>
      <c r="J3740" t="s">
        <v>5459</v>
      </c>
      <c r="K3740" t="str">
        <f>"18006"</f>
        <v>18006</v>
      </c>
    </row>
    <row r="3741" spans="1:11" customFormat="1" x14ac:dyDescent="0.25">
      <c r="A3741" t="str">
        <f t="shared" si="541"/>
        <v>18</v>
      </c>
      <c r="B3741" t="s">
        <v>357</v>
      </c>
      <c r="C3741" t="str">
        <f t="shared" si="537"/>
        <v>087</v>
      </c>
      <c r="D3741" t="s">
        <v>357</v>
      </c>
      <c r="E3741" t="str">
        <f t="shared" si="540"/>
        <v>02</v>
      </c>
      <c r="F3741" t="str">
        <f>"022"</f>
        <v>022</v>
      </c>
      <c r="G3741" t="str">
        <f>""</f>
        <v/>
      </c>
      <c r="H3741" t="s">
        <v>3</v>
      </c>
      <c r="I3741" t="s">
        <v>2186</v>
      </c>
      <c r="J3741" t="s">
        <v>5460</v>
      </c>
      <c r="K3741" t="str">
        <f>"18008"</f>
        <v>18008</v>
      </c>
    </row>
    <row r="3742" spans="1:11" customFormat="1" x14ac:dyDescent="0.25">
      <c r="A3742" t="str">
        <f t="shared" si="541"/>
        <v>18</v>
      </c>
      <c r="B3742" t="s">
        <v>357</v>
      </c>
      <c r="C3742" t="str">
        <f t="shared" si="537"/>
        <v>087</v>
      </c>
      <c r="D3742" t="s">
        <v>357</v>
      </c>
      <c r="E3742" t="str">
        <f t="shared" si="540"/>
        <v>02</v>
      </c>
      <c r="F3742" t="str">
        <f>"023"</f>
        <v>023</v>
      </c>
      <c r="G3742" t="str">
        <f>""</f>
        <v/>
      </c>
      <c r="H3742" t="s">
        <v>3</v>
      </c>
      <c r="I3742" t="s">
        <v>2187</v>
      </c>
      <c r="J3742" t="s">
        <v>5461</v>
      </c>
      <c r="K3742" t="str">
        <f>"18007"</f>
        <v>18007</v>
      </c>
    </row>
    <row r="3743" spans="1:11" customFormat="1" x14ac:dyDescent="0.25">
      <c r="A3743" t="str">
        <f t="shared" si="541"/>
        <v>18</v>
      </c>
      <c r="B3743" t="s">
        <v>357</v>
      </c>
      <c r="C3743" t="str">
        <f t="shared" si="537"/>
        <v>087</v>
      </c>
      <c r="D3743" t="s">
        <v>357</v>
      </c>
      <c r="E3743" t="str">
        <f t="shared" si="540"/>
        <v>02</v>
      </c>
      <c r="F3743" t="str">
        <f>"024"</f>
        <v>024</v>
      </c>
      <c r="G3743" t="str">
        <f>""</f>
        <v/>
      </c>
      <c r="H3743" t="s">
        <v>3</v>
      </c>
      <c r="I3743" t="s">
        <v>2186</v>
      </c>
      <c r="J3743" t="s">
        <v>5460</v>
      </c>
      <c r="K3743" t="str">
        <f>"18008"</f>
        <v>18008</v>
      </c>
    </row>
    <row r="3744" spans="1:11" customFormat="1" x14ac:dyDescent="0.25">
      <c r="A3744" t="str">
        <f t="shared" si="541"/>
        <v>18</v>
      </c>
      <c r="B3744" t="s">
        <v>357</v>
      </c>
      <c r="C3744" t="str">
        <f t="shared" si="537"/>
        <v>087</v>
      </c>
      <c r="D3744" t="s">
        <v>357</v>
      </c>
      <c r="E3744" t="str">
        <f t="shared" si="540"/>
        <v>02</v>
      </c>
      <c r="F3744" t="str">
        <f>"025"</f>
        <v>025</v>
      </c>
      <c r="G3744" t="str">
        <f>""</f>
        <v/>
      </c>
      <c r="H3744" t="s">
        <v>1</v>
      </c>
      <c r="I3744" t="s">
        <v>2188</v>
      </c>
      <c r="J3744" t="s">
        <v>5462</v>
      </c>
      <c r="K3744" t="str">
        <f>"18007"</f>
        <v>18007</v>
      </c>
    </row>
    <row r="3745" spans="1:11" customFormat="1" x14ac:dyDescent="0.25">
      <c r="A3745" t="str">
        <f t="shared" si="541"/>
        <v>18</v>
      </c>
      <c r="B3745" t="s">
        <v>357</v>
      </c>
      <c r="C3745" t="str">
        <f t="shared" si="537"/>
        <v>087</v>
      </c>
      <c r="D3745" t="s">
        <v>357</v>
      </c>
      <c r="E3745" t="str">
        <f t="shared" si="540"/>
        <v>02</v>
      </c>
      <c r="F3745" t="str">
        <f>"025"</f>
        <v>025</v>
      </c>
      <c r="G3745" t="str">
        <f>""</f>
        <v/>
      </c>
      <c r="H3745" t="s">
        <v>0</v>
      </c>
      <c r="I3745" t="s">
        <v>2188</v>
      </c>
      <c r="J3745" t="s">
        <v>5462</v>
      </c>
      <c r="K3745" t="str">
        <f>"18007"</f>
        <v>18007</v>
      </c>
    </row>
    <row r="3746" spans="1:11" customFormat="1" x14ac:dyDescent="0.25">
      <c r="A3746" t="str">
        <f t="shared" si="541"/>
        <v>18</v>
      </c>
      <c r="B3746" t="s">
        <v>357</v>
      </c>
      <c r="C3746" t="str">
        <f t="shared" si="537"/>
        <v>087</v>
      </c>
      <c r="D3746" t="s">
        <v>357</v>
      </c>
      <c r="E3746" t="str">
        <f t="shared" si="540"/>
        <v>02</v>
      </c>
      <c r="F3746" t="str">
        <f>"027"</f>
        <v>027</v>
      </c>
      <c r="G3746" t="str">
        <f>""</f>
        <v/>
      </c>
      <c r="H3746" t="s">
        <v>1</v>
      </c>
      <c r="I3746" t="s">
        <v>2189</v>
      </c>
      <c r="J3746" t="s">
        <v>5463</v>
      </c>
      <c r="K3746" t="str">
        <f>"18007"</f>
        <v>18007</v>
      </c>
    </row>
    <row r="3747" spans="1:11" customFormat="1" x14ac:dyDescent="0.25">
      <c r="A3747" t="str">
        <f t="shared" si="541"/>
        <v>18</v>
      </c>
      <c r="B3747" t="s">
        <v>357</v>
      </c>
      <c r="C3747" t="str">
        <f t="shared" ref="C3747:C3810" si="542">"087"</f>
        <v>087</v>
      </c>
      <c r="D3747" t="s">
        <v>357</v>
      </c>
      <c r="E3747" t="str">
        <f t="shared" si="540"/>
        <v>02</v>
      </c>
      <c r="F3747" t="str">
        <f>"027"</f>
        <v>027</v>
      </c>
      <c r="G3747" t="str">
        <f>""</f>
        <v/>
      </c>
      <c r="H3747" t="s">
        <v>0</v>
      </c>
      <c r="I3747" t="s">
        <v>2189</v>
      </c>
      <c r="J3747" t="s">
        <v>5463</v>
      </c>
      <c r="K3747" t="str">
        <f>"18007"</f>
        <v>18007</v>
      </c>
    </row>
    <row r="3748" spans="1:11" customFormat="1" x14ac:dyDescent="0.25">
      <c r="A3748" t="str">
        <f t="shared" si="541"/>
        <v>18</v>
      </c>
      <c r="B3748" t="s">
        <v>357</v>
      </c>
      <c r="C3748" t="str">
        <f t="shared" si="542"/>
        <v>087</v>
      </c>
      <c r="D3748" t="s">
        <v>357</v>
      </c>
      <c r="E3748" t="str">
        <f t="shared" si="540"/>
        <v>02</v>
      </c>
      <c r="F3748" t="str">
        <f>"028"</f>
        <v>028</v>
      </c>
      <c r="G3748" t="str">
        <f>""</f>
        <v/>
      </c>
      <c r="H3748" t="s">
        <v>3</v>
      </c>
      <c r="I3748" t="s">
        <v>2190</v>
      </c>
      <c r="J3748" t="s">
        <v>5464</v>
      </c>
      <c r="K3748" t="str">
        <f>"18007"</f>
        <v>18007</v>
      </c>
    </row>
    <row r="3749" spans="1:11" customFormat="1" x14ac:dyDescent="0.25">
      <c r="A3749" t="str">
        <f t="shared" si="541"/>
        <v>18</v>
      </c>
      <c r="B3749" t="s">
        <v>357</v>
      </c>
      <c r="C3749" t="str">
        <f t="shared" si="542"/>
        <v>087</v>
      </c>
      <c r="D3749" t="s">
        <v>357</v>
      </c>
      <c r="E3749" t="str">
        <f t="shared" si="540"/>
        <v>02</v>
      </c>
      <c r="F3749" t="str">
        <f>"029"</f>
        <v>029</v>
      </c>
      <c r="G3749" t="str">
        <f>""</f>
        <v/>
      </c>
      <c r="H3749" t="s">
        <v>3</v>
      </c>
      <c r="I3749" t="s">
        <v>2191</v>
      </c>
      <c r="J3749" t="s">
        <v>5465</v>
      </c>
      <c r="K3749" t="str">
        <f>"18016"</f>
        <v>18016</v>
      </c>
    </row>
    <row r="3750" spans="1:11" customFormat="1" x14ac:dyDescent="0.25">
      <c r="A3750" t="str">
        <f t="shared" si="541"/>
        <v>18</v>
      </c>
      <c r="B3750" t="s">
        <v>357</v>
      </c>
      <c r="C3750" t="str">
        <f t="shared" si="542"/>
        <v>087</v>
      </c>
      <c r="D3750" t="s">
        <v>357</v>
      </c>
      <c r="E3750" t="str">
        <f t="shared" si="540"/>
        <v>02</v>
      </c>
      <c r="F3750" t="str">
        <f>"030"</f>
        <v>030</v>
      </c>
      <c r="G3750" t="str">
        <f>""</f>
        <v/>
      </c>
      <c r="H3750" t="s">
        <v>1</v>
      </c>
      <c r="I3750" t="s">
        <v>2192</v>
      </c>
      <c r="J3750" t="s">
        <v>5466</v>
      </c>
      <c r="K3750" t="str">
        <f>"18006"</f>
        <v>18006</v>
      </c>
    </row>
    <row r="3751" spans="1:11" customFormat="1" x14ac:dyDescent="0.25">
      <c r="A3751" t="str">
        <f t="shared" si="541"/>
        <v>18</v>
      </c>
      <c r="B3751" t="s">
        <v>357</v>
      </c>
      <c r="C3751" t="str">
        <f t="shared" si="542"/>
        <v>087</v>
      </c>
      <c r="D3751" t="s">
        <v>357</v>
      </c>
      <c r="E3751" t="str">
        <f t="shared" si="540"/>
        <v>02</v>
      </c>
      <c r="F3751" t="str">
        <f>"030"</f>
        <v>030</v>
      </c>
      <c r="G3751" t="str">
        <f>""</f>
        <v/>
      </c>
      <c r="H3751" t="s">
        <v>0</v>
      </c>
      <c r="I3751" t="s">
        <v>2192</v>
      </c>
      <c r="J3751" t="s">
        <v>5466</v>
      </c>
      <c r="K3751" t="str">
        <f>"18006"</f>
        <v>18006</v>
      </c>
    </row>
    <row r="3752" spans="1:11" customFormat="1" x14ac:dyDescent="0.25">
      <c r="A3752" t="str">
        <f t="shared" si="541"/>
        <v>18</v>
      </c>
      <c r="B3752" t="s">
        <v>357</v>
      </c>
      <c r="C3752" t="str">
        <f t="shared" si="542"/>
        <v>087</v>
      </c>
      <c r="D3752" t="s">
        <v>357</v>
      </c>
      <c r="E3752" t="str">
        <f t="shared" si="540"/>
        <v>02</v>
      </c>
      <c r="F3752" t="str">
        <f>"031"</f>
        <v>031</v>
      </c>
      <c r="G3752" t="str">
        <f>""</f>
        <v/>
      </c>
      <c r="H3752" t="s">
        <v>1</v>
      </c>
      <c r="I3752" t="s">
        <v>2193</v>
      </c>
      <c r="J3752" t="s">
        <v>5467</v>
      </c>
      <c r="K3752" t="str">
        <f>"18006"</f>
        <v>18006</v>
      </c>
    </row>
    <row r="3753" spans="1:11" customFormat="1" x14ac:dyDescent="0.25">
      <c r="A3753" t="str">
        <f t="shared" si="541"/>
        <v>18</v>
      </c>
      <c r="B3753" t="s">
        <v>357</v>
      </c>
      <c r="C3753" t="str">
        <f t="shared" si="542"/>
        <v>087</v>
      </c>
      <c r="D3753" t="s">
        <v>357</v>
      </c>
      <c r="E3753" t="str">
        <f t="shared" si="540"/>
        <v>02</v>
      </c>
      <c r="F3753" t="str">
        <f>"031"</f>
        <v>031</v>
      </c>
      <c r="G3753" t="str">
        <f>""</f>
        <v/>
      </c>
      <c r="H3753" t="s">
        <v>0</v>
      </c>
      <c r="I3753" t="s">
        <v>2193</v>
      </c>
      <c r="J3753" t="s">
        <v>5467</v>
      </c>
      <c r="K3753" t="str">
        <f>"18006"</f>
        <v>18006</v>
      </c>
    </row>
    <row r="3754" spans="1:11" customFormat="1" x14ac:dyDescent="0.25">
      <c r="A3754" t="str">
        <f t="shared" si="541"/>
        <v>18</v>
      </c>
      <c r="B3754" t="s">
        <v>357</v>
      </c>
      <c r="C3754" t="str">
        <f t="shared" si="542"/>
        <v>087</v>
      </c>
      <c r="D3754" t="s">
        <v>357</v>
      </c>
      <c r="E3754" t="str">
        <f t="shared" si="540"/>
        <v>02</v>
      </c>
      <c r="F3754" t="str">
        <f>"032"</f>
        <v>032</v>
      </c>
      <c r="G3754" t="str">
        <f>""</f>
        <v/>
      </c>
      <c r="H3754" t="s">
        <v>1</v>
      </c>
      <c r="I3754" t="s">
        <v>2194</v>
      </c>
      <c r="J3754" t="s">
        <v>5468</v>
      </c>
      <c r="K3754" t="str">
        <f>"18007"</f>
        <v>18007</v>
      </c>
    </row>
    <row r="3755" spans="1:11" customFormat="1" x14ac:dyDescent="0.25">
      <c r="A3755" t="str">
        <f t="shared" si="541"/>
        <v>18</v>
      </c>
      <c r="B3755" t="s">
        <v>357</v>
      </c>
      <c r="C3755" t="str">
        <f t="shared" si="542"/>
        <v>087</v>
      </c>
      <c r="D3755" t="s">
        <v>357</v>
      </c>
      <c r="E3755" t="str">
        <f t="shared" si="540"/>
        <v>02</v>
      </c>
      <c r="F3755" t="str">
        <f>"032"</f>
        <v>032</v>
      </c>
      <c r="G3755" t="str">
        <f>""</f>
        <v/>
      </c>
      <c r="H3755" t="s">
        <v>0</v>
      </c>
      <c r="I3755" t="s">
        <v>2194</v>
      </c>
      <c r="J3755" t="s">
        <v>5468</v>
      </c>
      <c r="K3755" t="str">
        <f>"18007"</f>
        <v>18007</v>
      </c>
    </row>
    <row r="3756" spans="1:11" customFormat="1" x14ac:dyDescent="0.25">
      <c r="A3756" t="str">
        <f t="shared" si="541"/>
        <v>18</v>
      </c>
      <c r="B3756" t="s">
        <v>357</v>
      </c>
      <c r="C3756" t="str">
        <f t="shared" si="542"/>
        <v>087</v>
      </c>
      <c r="D3756" t="s">
        <v>357</v>
      </c>
      <c r="E3756" t="str">
        <f t="shared" si="540"/>
        <v>02</v>
      </c>
      <c r="F3756" t="str">
        <f>"033"</f>
        <v>033</v>
      </c>
      <c r="G3756" t="str">
        <f>""</f>
        <v/>
      </c>
      <c r="H3756" t="s">
        <v>3</v>
      </c>
      <c r="I3756" t="s">
        <v>2195</v>
      </c>
      <c r="J3756" t="s">
        <v>5469</v>
      </c>
      <c r="K3756" t="str">
        <f>"18005"</f>
        <v>18005</v>
      </c>
    </row>
    <row r="3757" spans="1:11" customFormat="1" x14ac:dyDescent="0.25">
      <c r="A3757" t="str">
        <f t="shared" si="541"/>
        <v>18</v>
      </c>
      <c r="B3757" t="s">
        <v>357</v>
      </c>
      <c r="C3757" t="str">
        <f t="shared" si="542"/>
        <v>087</v>
      </c>
      <c r="D3757" t="s">
        <v>357</v>
      </c>
      <c r="E3757" t="str">
        <f t="shared" si="540"/>
        <v>02</v>
      </c>
      <c r="F3757" t="str">
        <f>"035"</f>
        <v>035</v>
      </c>
      <c r="G3757" t="str">
        <f>""</f>
        <v/>
      </c>
      <c r="H3757" t="s">
        <v>1</v>
      </c>
      <c r="I3757" t="s">
        <v>2176</v>
      </c>
      <c r="J3757" t="s">
        <v>5450</v>
      </c>
      <c r="K3757" t="str">
        <f>"18005"</f>
        <v>18005</v>
      </c>
    </row>
    <row r="3758" spans="1:11" customFormat="1" x14ac:dyDescent="0.25">
      <c r="A3758" t="str">
        <f t="shared" si="541"/>
        <v>18</v>
      </c>
      <c r="B3758" t="s">
        <v>357</v>
      </c>
      <c r="C3758" t="str">
        <f t="shared" si="542"/>
        <v>087</v>
      </c>
      <c r="D3758" t="s">
        <v>357</v>
      </c>
      <c r="E3758" t="str">
        <f t="shared" si="540"/>
        <v>02</v>
      </c>
      <c r="F3758" t="str">
        <f>"035"</f>
        <v>035</v>
      </c>
      <c r="G3758" t="str">
        <f>""</f>
        <v/>
      </c>
      <c r="H3758" t="s">
        <v>0</v>
      </c>
      <c r="I3758" t="s">
        <v>2176</v>
      </c>
      <c r="J3758" t="s">
        <v>5450</v>
      </c>
      <c r="K3758" t="str">
        <f>"18005"</f>
        <v>18005</v>
      </c>
    </row>
    <row r="3759" spans="1:11" customFormat="1" x14ac:dyDescent="0.25">
      <c r="A3759" t="str">
        <f t="shared" si="541"/>
        <v>18</v>
      </c>
      <c r="B3759" t="s">
        <v>357</v>
      </c>
      <c r="C3759" t="str">
        <f t="shared" si="542"/>
        <v>087</v>
      </c>
      <c r="D3759" t="s">
        <v>357</v>
      </c>
      <c r="E3759" t="str">
        <f t="shared" si="540"/>
        <v>02</v>
      </c>
      <c r="F3759" t="str">
        <f>"036"</f>
        <v>036</v>
      </c>
      <c r="G3759" t="str">
        <f>""</f>
        <v/>
      </c>
      <c r="H3759" t="s">
        <v>3</v>
      </c>
      <c r="I3759" t="s">
        <v>2180</v>
      </c>
      <c r="J3759" t="s">
        <v>5454</v>
      </c>
      <c r="K3759" t="str">
        <f>"18004"</f>
        <v>18004</v>
      </c>
    </row>
    <row r="3760" spans="1:11" customFormat="1" x14ac:dyDescent="0.25">
      <c r="A3760" t="str">
        <f t="shared" si="541"/>
        <v>18</v>
      </c>
      <c r="B3760" t="s">
        <v>357</v>
      </c>
      <c r="C3760" t="str">
        <f t="shared" si="542"/>
        <v>087</v>
      </c>
      <c r="D3760" t="s">
        <v>357</v>
      </c>
      <c r="E3760" t="str">
        <f t="shared" si="540"/>
        <v>02</v>
      </c>
      <c r="F3760" t="str">
        <f>"037"</f>
        <v>037</v>
      </c>
      <c r="G3760" t="str">
        <f>""</f>
        <v/>
      </c>
      <c r="H3760" t="s">
        <v>1</v>
      </c>
      <c r="I3760" t="s">
        <v>2196</v>
      </c>
      <c r="J3760" t="s">
        <v>5470</v>
      </c>
      <c r="K3760" t="str">
        <f>"18004"</f>
        <v>18004</v>
      </c>
    </row>
    <row r="3761" spans="1:11" customFormat="1" x14ac:dyDescent="0.25">
      <c r="A3761" t="str">
        <f t="shared" si="541"/>
        <v>18</v>
      </c>
      <c r="B3761" t="s">
        <v>357</v>
      </c>
      <c r="C3761" t="str">
        <f t="shared" si="542"/>
        <v>087</v>
      </c>
      <c r="D3761" t="s">
        <v>357</v>
      </c>
      <c r="E3761" t="str">
        <f t="shared" si="540"/>
        <v>02</v>
      </c>
      <c r="F3761" t="str">
        <f>"037"</f>
        <v>037</v>
      </c>
      <c r="G3761" t="str">
        <f>""</f>
        <v/>
      </c>
      <c r="H3761" t="s">
        <v>0</v>
      </c>
      <c r="I3761" t="s">
        <v>2196</v>
      </c>
      <c r="J3761" t="s">
        <v>5470</v>
      </c>
      <c r="K3761" t="str">
        <f>"18004"</f>
        <v>18004</v>
      </c>
    </row>
    <row r="3762" spans="1:11" customFormat="1" x14ac:dyDescent="0.25">
      <c r="A3762" t="str">
        <f t="shared" si="541"/>
        <v>18</v>
      </c>
      <c r="B3762" t="s">
        <v>357</v>
      </c>
      <c r="C3762" t="str">
        <f t="shared" si="542"/>
        <v>087</v>
      </c>
      <c r="D3762" t="s">
        <v>357</v>
      </c>
      <c r="E3762" t="str">
        <f t="shared" si="540"/>
        <v>02</v>
      </c>
      <c r="F3762" t="str">
        <f>"038"</f>
        <v>038</v>
      </c>
      <c r="G3762" t="str">
        <f>""</f>
        <v/>
      </c>
      <c r="H3762" t="s">
        <v>3</v>
      </c>
      <c r="I3762" t="s">
        <v>2181</v>
      </c>
      <c r="J3762" t="s">
        <v>5455</v>
      </c>
      <c r="K3762" t="str">
        <f>"18006"</f>
        <v>18006</v>
      </c>
    </row>
    <row r="3763" spans="1:11" customFormat="1" x14ac:dyDescent="0.25">
      <c r="A3763" t="str">
        <f t="shared" si="541"/>
        <v>18</v>
      </c>
      <c r="B3763" t="s">
        <v>357</v>
      </c>
      <c r="C3763" t="str">
        <f t="shared" si="542"/>
        <v>087</v>
      </c>
      <c r="D3763" t="s">
        <v>357</v>
      </c>
      <c r="E3763" t="str">
        <f t="shared" si="540"/>
        <v>02</v>
      </c>
      <c r="F3763" t="str">
        <f>"039"</f>
        <v>039</v>
      </c>
      <c r="G3763" t="str">
        <f>""</f>
        <v/>
      </c>
      <c r="H3763" t="s">
        <v>3</v>
      </c>
      <c r="I3763" t="s">
        <v>2193</v>
      </c>
      <c r="J3763" t="s">
        <v>5467</v>
      </c>
      <c r="K3763" t="str">
        <f>"18006"</f>
        <v>18006</v>
      </c>
    </row>
    <row r="3764" spans="1:11" customFormat="1" x14ac:dyDescent="0.25">
      <c r="A3764" t="str">
        <f t="shared" si="541"/>
        <v>18</v>
      </c>
      <c r="B3764" t="s">
        <v>357</v>
      </c>
      <c r="C3764" t="str">
        <f t="shared" si="542"/>
        <v>087</v>
      </c>
      <c r="D3764" t="s">
        <v>357</v>
      </c>
      <c r="E3764" t="str">
        <f t="shared" si="540"/>
        <v>02</v>
      </c>
      <c r="F3764" t="str">
        <f>"040"</f>
        <v>040</v>
      </c>
      <c r="G3764" t="str">
        <f>""</f>
        <v/>
      </c>
      <c r="H3764" t="s">
        <v>1</v>
      </c>
      <c r="I3764" t="s">
        <v>2197</v>
      </c>
      <c r="J3764" t="s">
        <v>5471</v>
      </c>
      <c r="K3764" t="str">
        <f>"18006"</f>
        <v>18006</v>
      </c>
    </row>
    <row r="3765" spans="1:11" customFormat="1" x14ac:dyDescent="0.25">
      <c r="A3765" t="str">
        <f t="shared" si="541"/>
        <v>18</v>
      </c>
      <c r="B3765" t="s">
        <v>357</v>
      </c>
      <c r="C3765" t="str">
        <f t="shared" si="542"/>
        <v>087</v>
      </c>
      <c r="D3765" t="s">
        <v>357</v>
      </c>
      <c r="E3765" t="str">
        <f t="shared" si="540"/>
        <v>02</v>
      </c>
      <c r="F3765" t="str">
        <f>"040"</f>
        <v>040</v>
      </c>
      <c r="G3765" t="str">
        <f>""</f>
        <v/>
      </c>
      <c r="H3765" t="s">
        <v>0</v>
      </c>
      <c r="I3765" t="s">
        <v>2197</v>
      </c>
      <c r="J3765" t="s">
        <v>5471</v>
      </c>
      <c r="K3765" t="str">
        <f>"18006"</f>
        <v>18006</v>
      </c>
    </row>
    <row r="3766" spans="1:11" customFormat="1" x14ac:dyDescent="0.25">
      <c r="A3766" t="str">
        <f t="shared" si="541"/>
        <v>18</v>
      </c>
      <c r="B3766" t="s">
        <v>357</v>
      </c>
      <c r="C3766" t="str">
        <f t="shared" si="542"/>
        <v>087</v>
      </c>
      <c r="D3766" t="s">
        <v>357</v>
      </c>
      <c r="E3766" t="str">
        <f t="shared" si="540"/>
        <v>02</v>
      </c>
      <c r="F3766" t="str">
        <f>"041"</f>
        <v>041</v>
      </c>
      <c r="G3766" t="str">
        <f>""</f>
        <v/>
      </c>
      <c r="H3766" t="s">
        <v>3</v>
      </c>
      <c r="I3766" t="s">
        <v>2198</v>
      </c>
      <c r="J3766" t="s">
        <v>5472</v>
      </c>
      <c r="K3766" t="str">
        <f>"18016"</f>
        <v>18016</v>
      </c>
    </row>
    <row r="3767" spans="1:11" customFormat="1" x14ac:dyDescent="0.25">
      <c r="A3767" t="str">
        <f t="shared" si="541"/>
        <v>18</v>
      </c>
      <c r="B3767" t="s">
        <v>357</v>
      </c>
      <c r="C3767" t="str">
        <f t="shared" si="542"/>
        <v>087</v>
      </c>
      <c r="D3767" t="s">
        <v>357</v>
      </c>
      <c r="E3767" t="str">
        <f t="shared" si="540"/>
        <v>02</v>
      </c>
      <c r="F3767" t="str">
        <f>"043"</f>
        <v>043</v>
      </c>
      <c r="G3767" t="str">
        <f>""</f>
        <v/>
      </c>
      <c r="H3767" t="s">
        <v>1</v>
      </c>
      <c r="I3767" t="s">
        <v>2199</v>
      </c>
      <c r="J3767" t="s">
        <v>5473</v>
      </c>
      <c r="K3767" t="str">
        <f>"18007"</f>
        <v>18007</v>
      </c>
    </row>
    <row r="3768" spans="1:11" customFormat="1" x14ac:dyDescent="0.25">
      <c r="A3768" t="str">
        <f t="shared" si="541"/>
        <v>18</v>
      </c>
      <c r="B3768" t="s">
        <v>357</v>
      </c>
      <c r="C3768" t="str">
        <f t="shared" si="542"/>
        <v>087</v>
      </c>
      <c r="D3768" t="s">
        <v>357</v>
      </c>
      <c r="E3768" t="str">
        <f t="shared" si="540"/>
        <v>02</v>
      </c>
      <c r="F3768" t="str">
        <f>"043"</f>
        <v>043</v>
      </c>
      <c r="G3768" t="str">
        <f>""</f>
        <v/>
      </c>
      <c r="H3768" t="s">
        <v>0</v>
      </c>
      <c r="I3768" t="s">
        <v>2199</v>
      </c>
      <c r="J3768" t="s">
        <v>5473</v>
      </c>
      <c r="K3768" t="str">
        <f>"18007"</f>
        <v>18007</v>
      </c>
    </row>
    <row r="3769" spans="1:11" customFormat="1" x14ac:dyDescent="0.25">
      <c r="A3769" t="str">
        <f t="shared" si="541"/>
        <v>18</v>
      </c>
      <c r="B3769" t="s">
        <v>357</v>
      </c>
      <c r="C3769" t="str">
        <f t="shared" si="542"/>
        <v>087</v>
      </c>
      <c r="D3769" t="s">
        <v>357</v>
      </c>
      <c r="E3769" t="str">
        <f t="shared" si="540"/>
        <v>02</v>
      </c>
      <c r="F3769" t="str">
        <f>"044"</f>
        <v>044</v>
      </c>
      <c r="G3769" t="str">
        <f>""</f>
        <v/>
      </c>
      <c r="H3769" t="s">
        <v>1</v>
      </c>
      <c r="I3769" t="s">
        <v>2199</v>
      </c>
      <c r="J3769" t="s">
        <v>5473</v>
      </c>
      <c r="K3769" t="str">
        <f>"18007"</f>
        <v>18007</v>
      </c>
    </row>
    <row r="3770" spans="1:11" customFormat="1" x14ac:dyDescent="0.25">
      <c r="A3770" t="str">
        <f t="shared" si="541"/>
        <v>18</v>
      </c>
      <c r="B3770" t="s">
        <v>357</v>
      </c>
      <c r="C3770" t="str">
        <f t="shared" si="542"/>
        <v>087</v>
      </c>
      <c r="D3770" t="s">
        <v>357</v>
      </c>
      <c r="E3770" t="str">
        <f t="shared" si="540"/>
        <v>02</v>
      </c>
      <c r="F3770" t="str">
        <f>"044"</f>
        <v>044</v>
      </c>
      <c r="G3770" t="str">
        <f>""</f>
        <v/>
      </c>
      <c r="H3770" t="s">
        <v>0</v>
      </c>
      <c r="I3770" t="s">
        <v>2199</v>
      </c>
      <c r="J3770" t="s">
        <v>5473</v>
      </c>
      <c r="K3770" t="str">
        <f>"18007"</f>
        <v>18007</v>
      </c>
    </row>
    <row r="3771" spans="1:11" customFormat="1" x14ac:dyDescent="0.25">
      <c r="A3771" t="str">
        <f t="shared" si="541"/>
        <v>18</v>
      </c>
      <c r="B3771" t="s">
        <v>357</v>
      </c>
      <c r="C3771" t="str">
        <f t="shared" si="542"/>
        <v>087</v>
      </c>
      <c r="D3771" t="s">
        <v>357</v>
      </c>
      <c r="E3771" t="str">
        <f t="shared" si="540"/>
        <v>02</v>
      </c>
      <c r="F3771" t="str">
        <f>"045"</f>
        <v>045</v>
      </c>
      <c r="G3771" t="str">
        <f>""</f>
        <v/>
      </c>
      <c r="H3771" t="s">
        <v>3</v>
      </c>
      <c r="I3771" t="s">
        <v>2198</v>
      </c>
      <c r="J3771" t="s">
        <v>5472</v>
      </c>
      <c r="K3771" t="str">
        <f>"18016"</f>
        <v>18016</v>
      </c>
    </row>
    <row r="3772" spans="1:11" customFormat="1" x14ac:dyDescent="0.25">
      <c r="A3772" t="str">
        <f t="shared" si="541"/>
        <v>18</v>
      </c>
      <c r="B3772" t="s">
        <v>357</v>
      </c>
      <c r="C3772" t="str">
        <f t="shared" si="542"/>
        <v>087</v>
      </c>
      <c r="D3772" t="s">
        <v>357</v>
      </c>
      <c r="E3772" t="str">
        <f t="shared" si="540"/>
        <v>02</v>
      </c>
      <c r="F3772" t="str">
        <f>"046"</f>
        <v>046</v>
      </c>
      <c r="G3772" t="str">
        <f>""</f>
        <v/>
      </c>
      <c r="H3772" t="s">
        <v>3</v>
      </c>
      <c r="I3772" t="s">
        <v>2192</v>
      </c>
      <c r="J3772" t="s">
        <v>5466</v>
      </c>
      <c r="K3772" t="str">
        <f>"18006"</f>
        <v>18006</v>
      </c>
    </row>
    <row r="3773" spans="1:11" customFormat="1" x14ac:dyDescent="0.25">
      <c r="A3773" t="str">
        <f t="shared" si="541"/>
        <v>18</v>
      </c>
      <c r="B3773" t="s">
        <v>357</v>
      </c>
      <c r="C3773" t="str">
        <f t="shared" si="542"/>
        <v>087</v>
      </c>
      <c r="D3773" t="s">
        <v>357</v>
      </c>
      <c r="E3773" t="str">
        <f t="shared" si="540"/>
        <v>02</v>
      </c>
      <c r="F3773" t="str">
        <f>"047"</f>
        <v>047</v>
      </c>
      <c r="G3773" t="str">
        <f>""</f>
        <v/>
      </c>
      <c r="H3773" t="s">
        <v>1</v>
      </c>
      <c r="I3773" t="s">
        <v>2185</v>
      </c>
      <c r="J3773" t="s">
        <v>5459</v>
      </c>
      <c r="K3773" t="str">
        <f>"18006"</f>
        <v>18006</v>
      </c>
    </row>
    <row r="3774" spans="1:11" customFormat="1" x14ac:dyDescent="0.25">
      <c r="A3774" t="str">
        <f t="shared" si="541"/>
        <v>18</v>
      </c>
      <c r="B3774" t="s">
        <v>357</v>
      </c>
      <c r="C3774" t="str">
        <f t="shared" si="542"/>
        <v>087</v>
      </c>
      <c r="D3774" t="s">
        <v>357</v>
      </c>
      <c r="E3774" t="str">
        <f t="shared" si="540"/>
        <v>02</v>
      </c>
      <c r="F3774" t="str">
        <f>"047"</f>
        <v>047</v>
      </c>
      <c r="G3774" t="str">
        <f>""</f>
        <v/>
      </c>
      <c r="H3774" t="s">
        <v>0</v>
      </c>
      <c r="I3774" t="s">
        <v>2185</v>
      </c>
      <c r="J3774" t="s">
        <v>5459</v>
      </c>
      <c r="K3774" t="str">
        <f>"18006"</f>
        <v>18006</v>
      </c>
    </row>
    <row r="3775" spans="1:11" customFormat="1" x14ac:dyDescent="0.25">
      <c r="A3775" t="str">
        <f t="shared" si="541"/>
        <v>18</v>
      </c>
      <c r="B3775" t="s">
        <v>357</v>
      </c>
      <c r="C3775" t="str">
        <f t="shared" si="542"/>
        <v>087</v>
      </c>
      <c r="D3775" t="s">
        <v>357</v>
      </c>
      <c r="E3775" t="str">
        <f t="shared" ref="E3775:E3780" si="543">"02"</f>
        <v>02</v>
      </c>
      <c r="F3775" t="str">
        <f>"048"</f>
        <v>048</v>
      </c>
      <c r="G3775" t="str">
        <f>""</f>
        <v/>
      </c>
      <c r="H3775" t="s">
        <v>3</v>
      </c>
      <c r="I3775" t="s">
        <v>2186</v>
      </c>
      <c r="J3775" t="s">
        <v>5460</v>
      </c>
      <c r="K3775" t="str">
        <f>"18008"</f>
        <v>18008</v>
      </c>
    </row>
    <row r="3776" spans="1:11" customFormat="1" x14ac:dyDescent="0.25">
      <c r="A3776" t="str">
        <f t="shared" si="541"/>
        <v>18</v>
      </c>
      <c r="B3776" t="s">
        <v>357</v>
      </c>
      <c r="C3776" t="str">
        <f t="shared" si="542"/>
        <v>087</v>
      </c>
      <c r="D3776" t="s">
        <v>357</v>
      </c>
      <c r="E3776" t="str">
        <f t="shared" si="543"/>
        <v>02</v>
      </c>
      <c r="F3776" t="str">
        <f>"049"</f>
        <v>049</v>
      </c>
      <c r="G3776" t="str">
        <f>""</f>
        <v/>
      </c>
      <c r="H3776" t="s">
        <v>3</v>
      </c>
      <c r="I3776" t="s">
        <v>2188</v>
      </c>
      <c r="J3776" t="s">
        <v>5462</v>
      </c>
      <c r="K3776" t="str">
        <f>"18007"</f>
        <v>18007</v>
      </c>
    </row>
    <row r="3777" spans="1:11" customFormat="1" x14ac:dyDescent="0.25">
      <c r="A3777" t="str">
        <f t="shared" si="541"/>
        <v>18</v>
      </c>
      <c r="B3777" t="s">
        <v>357</v>
      </c>
      <c r="C3777" t="str">
        <f t="shared" si="542"/>
        <v>087</v>
      </c>
      <c r="D3777" t="s">
        <v>357</v>
      </c>
      <c r="E3777" t="str">
        <f t="shared" si="543"/>
        <v>02</v>
      </c>
      <c r="F3777" t="str">
        <f>"050"</f>
        <v>050</v>
      </c>
      <c r="G3777" t="str">
        <f>""</f>
        <v/>
      </c>
      <c r="H3777" t="s">
        <v>1</v>
      </c>
      <c r="I3777" t="s">
        <v>2191</v>
      </c>
      <c r="J3777" t="s">
        <v>5465</v>
      </c>
      <c r="K3777" t="str">
        <f>"18016"</f>
        <v>18016</v>
      </c>
    </row>
    <row r="3778" spans="1:11" customFormat="1" x14ac:dyDescent="0.25">
      <c r="A3778" t="str">
        <f t="shared" si="541"/>
        <v>18</v>
      </c>
      <c r="B3778" t="s">
        <v>357</v>
      </c>
      <c r="C3778" t="str">
        <f t="shared" si="542"/>
        <v>087</v>
      </c>
      <c r="D3778" t="s">
        <v>357</v>
      </c>
      <c r="E3778" t="str">
        <f t="shared" si="543"/>
        <v>02</v>
      </c>
      <c r="F3778" t="str">
        <f>"050"</f>
        <v>050</v>
      </c>
      <c r="G3778" t="str">
        <f>""</f>
        <v/>
      </c>
      <c r="H3778" t="s">
        <v>0</v>
      </c>
      <c r="I3778" t="s">
        <v>2191</v>
      </c>
      <c r="J3778" t="s">
        <v>5465</v>
      </c>
      <c r="K3778" t="str">
        <f>"18016"</f>
        <v>18016</v>
      </c>
    </row>
    <row r="3779" spans="1:11" customFormat="1" x14ac:dyDescent="0.25">
      <c r="A3779" t="str">
        <f t="shared" si="541"/>
        <v>18</v>
      </c>
      <c r="B3779" t="s">
        <v>357</v>
      </c>
      <c r="C3779" t="str">
        <f t="shared" si="542"/>
        <v>087</v>
      </c>
      <c r="D3779" t="s">
        <v>357</v>
      </c>
      <c r="E3779" t="str">
        <f t="shared" si="543"/>
        <v>02</v>
      </c>
      <c r="F3779" t="str">
        <f>"051"</f>
        <v>051</v>
      </c>
      <c r="G3779" t="str">
        <f>""</f>
        <v/>
      </c>
      <c r="H3779" t="s">
        <v>1</v>
      </c>
      <c r="I3779" t="s">
        <v>2192</v>
      </c>
      <c r="J3779" t="s">
        <v>5466</v>
      </c>
      <c r="K3779" t="str">
        <f>"18006"</f>
        <v>18006</v>
      </c>
    </row>
    <row r="3780" spans="1:11" customFormat="1" x14ac:dyDescent="0.25">
      <c r="A3780" t="str">
        <f t="shared" si="541"/>
        <v>18</v>
      </c>
      <c r="B3780" t="s">
        <v>357</v>
      </c>
      <c r="C3780" t="str">
        <f t="shared" si="542"/>
        <v>087</v>
      </c>
      <c r="D3780" t="s">
        <v>357</v>
      </c>
      <c r="E3780" t="str">
        <f t="shared" si="543"/>
        <v>02</v>
      </c>
      <c r="F3780" t="str">
        <f>"051"</f>
        <v>051</v>
      </c>
      <c r="G3780" t="str">
        <f>""</f>
        <v/>
      </c>
      <c r="H3780" t="s">
        <v>0</v>
      </c>
      <c r="I3780" t="s">
        <v>2192</v>
      </c>
      <c r="J3780" t="s">
        <v>5466</v>
      </c>
      <c r="K3780" t="str">
        <f>"18006"</f>
        <v>18006</v>
      </c>
    </row>
    <row r="3781" spans="1:11" customFormat="1" x14ac:dyDescent="0.25">
      <c r="A3781" t="str">
        <f t="shared" si="541"/>
        <v>18</v>
      </c>
      <c r="B3781" t="s">
        <v>357</v>
      </c>
      <c r="C3781" t="str">
        <f t="shared" si="542"/>
        <v>087</v>
      </c>
      <c r="D3781" t="s">
        <v>357</v>
      </c>
      <c r="E3781" t="str">
        <f t="shared" ref="E3781:E3844" si="544">"03"</f>
        <v>03</v>
      </c>
      <c r="F3781" t="str">
        <f>"002"</f>
        <v>002</v>
      </c>
      <c r="G3781" t="str">
        <f>"01"</f>
        <v>01</v>
      </c>
      <c r="H3781" t="s">
        <v>1</v>
      </c>
      <c r="I3781" t="s">
        <v>2200</v>
      </c>
      <c r="J3781" t="s">
        <v>5474</v>
      </c>
      <c r="K3781" t="str">
        <f>"18011"</f>
        <v>18011</v>
      </c>
    </row>
    <row r="3782" spans="1:11" customFormat="1" x14ac:dyDescent="0.25">
      <c r="A3782" t="str">
        <f t="shared" si="541"/>
        <v>18</v>
      </c>
      <c r="B3782" t="s">
        <v>357</v>
      </c>
      <c r="C3782" t="str">
        <f t="shared" si="542"/>
        <v>087</v>
      </c>
      <c r="D3782" t="s">
        <v>357</v>
      </c>
      <c r="E3782" t="str">
        <f t="shared" si="544"/>
        <v>03</v>
      </c>
      <c r="F3782" t="str">
        <f>"002"</f>
        <v>002</v>
      </c>
      <c r="G3782" t="str">
        <f>"02"</f>
        <v>02</v>
      </c>
      <c r="H3782" t="s">
        <v>0</v>
      </c>
      <c r="I3782" t="s">
        <v>2201</v>
      </c>
      <c r="J3782" t="s">
        <v>5475</v>
      </c>
      <c r="K3782" t="str">
        <f>"18011"</f>
        <v>18011</v>
      </c>
    </row>
    <row r="3783" spans="1:11" customFormat="1" x14ac:dyDescent="0.25">
      <c r="A3783" t="str">
        <f t="shared" si="541"/>
        <v>18</v>
      </c>
      <c r="B3783" t="s">
        <v>357</v>
      </c>
      <c r="C3783" t="str">
        <f t="shared" si="542"/>
        <v>087</v>
      </c>
      <c r="D3783" t="s">
        <v>357</v>
      </c>
      <c r="E3783" t="str">
        <f t="shared" si="544"/>
        <v>03</v>
      </c>
      <c r="F3783" t="str">
        <f>"003"</f>
        <v>003</v>
      </c>
      <c r="G3783" t="str">
        <f>""</f>
        <v/>
      </c>
      <c r="H3783" t="s">
        <v>1</v>
      </c>
      <c r="I3783" t="s">
        <v>2202</v>
      </c>
      <c r="J3783" t="s">
        <v>5476</v>
      </c>
      <c r="K3783" t="str">
        <f>"18010"</f>
        <v>18010</v>
      </c>
    </row>
    <row r="3784" spans="1:11" customFormat="1" x14ac:dyDescent="0.25">
      <c r="A3784" t="str">
        <f t="shared" si="541"/>
        <v>18</v>
      </c>
      <c r="B3784" t="s">
        <v>357</v>
      </c>
      <c r="C3784" t="str">
        <f t="shared" si="542"/>
        <v>087</v>
      </c>
      <c r="D3784" t="s">
        <v>357</v>
      </c>
      <c r="E3784" t="str">
        <f t="shared" si="544"/>
        <v>03</v>
      </c>
      <c r="F3784" t="str">
        <f>"003"</f>
        <v>003</v>
      </c>
      <c r="G3784" t="str">
        <f>""</f>
        <v/>
      </c>
      <c r="H3784" t="s">
        <v>0</v>
      </c>
      <c r="I3784" t="s">
        <v>2202</v>
      </c>
      <c r="J3784" t="s">
        <v>5476</v>
      </c>
      <c r="K3784" t="str">
        <f>"18010"</f>
        <v>18010</v>
      </c>
    </row>
    <row r="3785" spans="1:11" customFormat="1" x14ac:dyDescent="0.25">
      <c r="A3785" t="str">
        <f t="shared" si="541"/>
        <v>18</v>
      </c>
      <c r="B3785" t="s">
        <v>357</v>
      </c>
      <c r="C3785" t="str">
        <f t="shared" si="542"/>
        <v>087</v>
      </c>
      <c r="D3785" t="s">
        <v>357</v>
      </c>
      <c r="E3785" t="str">
        <f t="shared" si="544"/>
        <v>03</v>
      </c>
      <c r="F3785" t="str">
        <f>"004"</f>
        <v>004</v>
      </c>
      <c r="G3785" t="str">
        <f>""</f>
        <v/>
      </c>
      <c r="H3785" t="s">
        <v>1</v>
      </c>
      <c r="I3785" t="s">
        <v>2203</v>
      </c>
      <c r="J3785" t="s">
        <v>5477</v>
      </c>
      <c r="K3785" t="str">
        <f>"18012"</f>
        <v>18012</v>
      </c>
    </row>
    <row r="3786" spans="1:11" customFormat="1" x14ac:dyDescent="0.25">
      <c r="A3786" t="str">
        <f t="shared" si="541"/>
        <v>18</v>
      </c>
      <c r="B3786" t="s">
        <v>357</v>
      </c>
      <c r="C3786" t="str">
        <f t="shared" si="542"/>
        <v>087</v>
      </c>
      <c r="D3786" t="s">
        <v>357</v>
      </c>
      <c r="E3786" t="str">
        <f t="shared" si="544"/>
        <v>03</v>
      </c>
      <c r="F3786" t="str">
        <f>"004"</f>
        <v>004</v>
      </c>
      <c r="G3786" t="str">
        <f>""</f>
        <v/>
      </c>
      <c r="H3786" t="s">
        <v>0</v>
      </c>
      <c r="I3786" t="s">
        <v>2203</v>
      </c>
      <c r="J3786" t="s">
        <v>5477</v>
      </c>
      <c r="K3786" t="str">
        <f>"18012"</f>
        <v>18012</v>
      </c>
    </row>
    <row r="3787" spans="1:11" customFormat="1" x14ac:dyDescent="0.25">
      <c r="A3787" t="str">
        <f t="shared" si="541"/>
        <v>18</v>
      </c>
      <c r="B3787" t="s">
        <v>357</v>
      </c>
      <c r="C3787" t="str">
        <f t="shared" si="542"/>
        <v>087</v>
      </c>
      <c r="D3787" t="s">
        <v>357</v>
      </c>
      <c r="E3787" t="str">
        <f t="shared" si="544"/>
        <v>03</v>
      </c>
      <c r="F3787" t="str">
        <f>"005"</f>
        <v>005</v>
      </c>
      <c r="G3787" t="str">
        <f>""</f>
        <v/>
      </c>
      <c r="H3787" t="s">
        <v>1</v>
      </c>
      <c r="I3787" t="s">
        <v>2204</v>
      </c>
      <c r="J3787" t="s">
        <v>5478</v>
      </c>
      <c r="K3787" t="str">
        <f>"18012"</f>
        <v>18012</v>
      </c>
    </row>
    <row r="3788" spans="1:11" customFormat="1" x14ac:dyDescent="0.25">
      <c r="A3788" t="str">
        <f t="shared" si="541"/>
        <v>18</v>
      </c>
      <c r="B3788" t="s">
        <v>357</v>
      </c>
      <c r="C3788" t="str">
        <f t="shared" si="542"/>
        <v>087</v>
      </c>
      <c r="D3788" t="s">
        <v>357</v>
      </c>
      <c r="E3788" t="str">
        <f t="shared" si="544"/>
        <v>03</v>
      </c>
      <c r="F3788" t="str">
        <f>"005"</f>
        <v>005</v>
      </c>
      <c r="G3788" t="str">
        <f>""</f>
        <v/>
      </c>
      <c r="H3788" t="s">
        <v>0</v>
      </c>
      <c r="I3788" t="s">
        <v>2204</v>
      </c>
      <c r="J3788" t="s">
        <v>5478</v>
      </c>
      <c r="K3788" t="str">
        <f>"18012"</f>
        <v>18012</v>
      </c>
    </row>
    <row r="3789" spans="1:11" customFormat="1" x14ac:dyDescent="0.25">
      <c r="A3789" t="str">
        <f t="shared" si="541"/>
        <v>18</v>
      </c>
      <c r="B3789" t="s">
        <v>357</v>
      </c>
      <c r="C3789" t="str">
        <f t="shared" si="542"/>
        <v>087</v>
      </c>
      <c r="D3789" t="s">
        <v>357</v>
      </c>
      <c r="E3789" t="str">
        <f t="shared" si="544"/>
        <v>03</v>
      </c>
      <c r="F3789" t="str">
        <f>"006"</f>
        <v>006</v>
      </c>
      <c r="G3789" t="str">
        <f>""</f>
        <v/>
      </c>
      <c r="H3789" t="s">
        <v>1</v>
      </c>
      <c r="I3789" t="s">
        <v>2205</v>
      </c>
      <c r="J3789" t="s">
        <v>5479</v>
      </c>
      <c r="K3789" t="str">
        <f>"18013"</f>
        <v>18013</v>
      </c>
    </row>
    <row r="3790" spans="1:11" customFormat="1" x14ac:dyDescent="0.25">
      <c r="A3790" t="str">
        <f t="shared" si="541"/>
        <v>18</v>
      </c>
      <c r="B3790" t="s">
        <v>357</v>
      </c>
      <c r="C3790" t="str">
        <f t="shared" si="542"/>
        <v>087</v>
      </c>
      <c r="D3790" t="s">
        <v>357</v>
      </c>
      <c r="E3790" t="str">
        <f t="shared" si="544"/>
        <v>03</v>
      </c>
      <c r="F3790" t="str">
        <f>"006"</f>
        <v>006</v>
      </c>
      <c r="G3790" t="str">
        <f>""</f>
        <v/>
      </c>
      <c r="H3790" t="s">
        <v>0</v>
      </c>
      <c r="I3790" t="s">
        <v>2205</v>
      </c>
      <c r="J3790" t="s">
        <v>5479</v>
      </c>
      <c r="K3790" t="str">
        <f>"18013"</f>
        <v>18013</v>
      </c>
    </row>
    <row r="3791" spans="1:11" customFormat="1" x14ac:dyDescent="0.25">
      <c r="A3791" t="str">
        <f t="shared" si="541"/>
        <v>18</v>
      </c>
      <c r="B3791" t="s">
        <v>357</v>
      </c>
      <c r="C3791" t="str">
        <f t="shared" si="542"/>
        <v>087</v>
      </c>
      <c r="D3791" t="s">
        <v>357</v>
      </c>
      <c r="E3791" t="str">
        <f t="shared" si="544"/>
        <v>03</v>
      </c>
      <c r="F3791" t="str">
        <f>"007"</f>
        <v>007</v>
      </c>
      <c r="G3791" t="str">
        <f>""</f>
        <v/>
      </c>
      <c r="H3791" t="s">
        <v>1</v>
      </c>
      <c r="I3791" t="s">
        <v>2206</v>
      </c>
      <c r="J3791" t="s">
        <v>5480</v>
      </c>
      <c r="K3791" t="str">
        <f t="shared" ref="K3791:K3797" si="545">"18014"</f>
        <v>18014</v>
      </c>
    </row>
    <row r="3792" spans="1:11" customFormat="1" x14ac:dyDescent="0.25">
      <c r="A3792" t="str">
        <f t="shared" si="541"/>
        <v>18</v>
      </c>
      <c r="B3792" t="s">
        <v>357</v>
      </c>
      <c r="C3792" t="str">
        <f t="shared" si="542"/>
        <v>087</v>
      </c>
      <c r="D3792" t="s">
        <v>357</v>
      </c>
      <c r="E3792" t="str">
        <f t="shared" si="544"/>
        <v>03</v>
      </c>
      <c r="F3792" t="str">
        <f>"007"</f>
        <v>007</v>
      </c>
      <c r="G3792" t="str">
        <f>""</f>
        <v/>
      </c>
      <c r="H3792" t="s">
        <v>0</v>
      </c>
      <c r="I3792" t="s">
        <v>2206</v>
      </c>
      <c r="J3792" t="s">
        <v>5480</v>
      </c>
      <c r="K3792" t="str">
        <f t="shared" si="545"/>
        <v>18014</v>
      </c>
    </row>
    <row r="3793" spans="1:11" customFormat="1" x14ac:dyDescent="0.25">
      <c r="A3793" t="str">
        <f t="shared" si="541"/>
        <v>18</v>
      </c>
      <c r="B3793" t="s">
        <v>357</v>
      </c>
      <c r="C3793" t="str">
        <f t="shared" si="542"/>
        <v>087</v>
      </c>
      <c r="D3793" t="s">
        <v>357</v>
      </c>
      <c r="E3793" t="str">
        <f t="shared" si="544"/>
        <v>03</v>
      </c>
      <c r="F3793" t="str">
        <f>"008"</f>
        <v>008</v>
      </c>
      <c r="G3793" t="str">
        <f>""</f>
        <v/>
      </c>
      <c r="H3793" t="s">
        <v>3</v>
      </c>
      <c r="I3793" t="s">
        <v>2207</v>
      </c>
      <c r="J3793" t="s">
        <v>5481</v>
      </c>
      <c r="K3793" t="str">
        <f t="shared" si="545"/>
        <v>18014</v>
      </c>
    </row>
    <row r="3794" spans="1:11" customFormat="1" x14ac:dyDescent="0.25">
      <c r="A3794" t="str">
        <f t="shared" si="541"/>
        <v>18</v>
      </c>
      <c r="B3794" t="s">
        <v>357</v>
      </c>
      <c r="C3794" t="str">
        <f t="shared" si="542"/>
        <v>087</v>
      </c>
      <c r="D3794" t="s">
        <v>357</v>
      </c>
      <c r="E3794" t="str">
        <f t="shared" si="544"/>
        <v>03</v>
      </c>
      <c r="F3794" t="str">
        <f>"009"</f>
        <v>009</v>
      </c>
      <c r="G3794" t="str">
        <f>""</f>
        <v/>
      </c>
      <c r="H3794" t="s">
        <v>1</v>
      </c>
      <c r="I3794" t="s">
        <v>2208</v>
      </c>
      <c r="J3794" t="s">
        <v>5482</v>
      </c>
      <c r="K3794" t="str">
        <f t="shared" si="545"/>
        <v>18014</v>
      </c>
    </row>
    <row r="3795" spans="1:11" customFormat="1" x14ac:dyDescent="0.25">
      <c r="A3795" t="str">
        <f t="shared" si="541"/>
        <v>18</v>
      </c>
      <c r="B3795" t="s">
        <v>357</v>
      </c>
      <c r="C3795" t="str">
        <f t="shared" si="542"/>
        <v>087</v>
      </c>
      <c r="D3795" t="s">
        <v>357</v>
      </c>
      <c r="E3795" t="str">
        <f t="shared" si="544"/>
        <v>03</v>
      </c>
      <c r="F3795" t="str">
        <f>"009"</f>
        <v>009</v>
      </c>
      <c r="G3795" t="str">
        <f>""</f>
        <v/>
      </c>
      <c r="H3795" t="s">
        <v>0</v>
      </c>
      <c r="I3795" t="s">
        <v>2208</v>
      </c>
      <c r="J3795" t="s">
        <v>5482</v>
      </c>
      <c r="K3795" t="str">
        <f t="shared" si="545"/>
        <v>18014</v>
      </c>
    </row>
    <row r="3796" spans="1:11" customFormat="1" x14ac:dyDescent="0.25">
      <c r="A3796" t="str">
        <f t="shared" si="541"/>
        <v>18</v>
      </c>
      <c r="B3796" t="s">
        <v>357</v>
      </c>
      <c r="C3796" t="str">
        <f t="shared" si="542"/>
        <v>087</v>
      </c>
      <c r="D3796" t="s">
        <v>357</v>
      </c>
      <c r="E3796" t="str">
        <f t="shared" si="544"/>
        <v>03</v>
      </c>
      <c r="F3796" t="str">
        <f>"010"</f>
        <v>010</v>
      </c>
      <c r="G3796" t="str">
        <f>""</f>
        <v/>
      </c>
      <c r="H3796" t="s">
        <v>1</v>
      </c>
      <c r="I3796" t="s">
        <v>2208</v>
      </c>
      <c r="J3796" t="s">
        <v>5482</v>
      </c>
      <c r="K3796" t="str">
        <f t="shared" si="545"/>
        <v>18014</v>
      </c>
    </row>
    <row r="3797" spans="1:11" customFormat="1" x14ac:dyDescent="0.25">
      <c r="A3797" t="str">
        <f t="shared" si="541"/>
        <v>18</v>
      </c>
      <c r="B3797" t="s">
        <v>357</v>
      </c>
      <c r="C3797" t="str">
        <f t="shared" si="542"/>
        <v>087</v>
      </c>
      <c r="D3797" t="s">
        <v>357</v>
      </c>
      <c r="E3797" t="str">
        <f t="shared" si="544"/>
        <v>03</v>
      </c>
      <c r="F3797" t="str">
        <f>"010"</f>
        <v>010</v>
      </c>
      <c r="G3797" t="str">
        <f>""</f>
        <v/>
      </c>
      <c r="H3797" t="s">
        <v>0</v>
      </c>
      <c r="I3797" t="s">
        <v>2208</v>
      </c>
      <c r="J3797" t="s">
        <v>5482</v>
      </c>
      <c r="K3797" t="str">
        <f t="shared" si="545"/>
        <v>18014</v>
      </c>
    </row>
    <row r="3798" spans="1:11" customFormat="1" x14ac:dyDescent="0.25">
      <c r="A3798" t="str">
        <f t="shared" si="541"/>
        <v>18</v>
      </c>
      <c r="B3798" t="s">
        <v>357</v>
      </c>
      <c r="C3798" t="str">
        <f t="shared" si="542"/>
        <v>087</v>
      </c>
      <c r="D3798" t="s">
        <v>357</v>
      </c>
      <c r="E3798" t="str">
        <f t="shared" si="544"/>
        <v>03</v>
      </c>
      <c r="F3798" t="str">
        <f>"011"</f>
        <v>011</v>
      </c>
      <c r="G3798" t="str">
        <f>""</f>
        <v/>
      </c>
      <c r="H3798" t="s">
        <v>1</v>
      </c>
      <c r="I3798" t="s">
        <v>2209</v>
      </c>
      <c r="J3798" t="s">
        <v>5483</v>
      </c>
      <c r="K3798" t="str">
        <f>"18011"</f>
        <v>18011</v>
      </c>
    </row>
    <row r="3799" spans="1:11" customFormat="1" x14ac:dyDescent="0.25">
      <c r="A3799" t="str">
        <f t="shared" si="541"/>
        <v>18</v>
      </c>
      <c r="B3799" t="s">
        <v>357</v>
      </c>
      <c r="C3799" t="str">
        <f t="shared" si="542"/>
        <v>087</v>
      </c>
      <c r="D3799" t="s">
        <v>357</v>
      </c>
      <c r="E3799" t="str">
        <f t="shared" si="544"/>
        <v>03</v>
      </c>
      <c r="F3799" t="str">
        <f>"011"</f>
        <v>011</v>
      </c>
      <c r="G3799" t="str">
        <f>""</f>
        <v/>
      </c>
      <c r="H3799" t="s">
        <v>0</v>
      </c>
      <c r="I3799" t="s">
        <v>2209</v>
      </c>
      <c r="J3799" t="s">
        <v>5483</v>
      </c>
      <c r="K3799" t="str">
        <f>"18011"</f>
        <v>18011</v>
      </c>
    </row>
    <row r="3800" spans="1:11" customFormat="1" x14ac:dyDescent="0.25">
      <c r="A3800" t="str">
        <f t="shared" si="541"/>
        <v>18</v>
      </c>
      <c r="B3800" t="s">
        <v>357</v>
      </c>
      <c r="C3800" t="str">
        <f t="shared" si="542"/>
        <v>087</v>
      </c>
      <c r="D3800" t="s">
        <v>357</v>
      </c>
      <c r="E3800" t="str">
        <f t="shared" si="544"/>
        <v>03</v>
      </c>
      <c r="F3800" t="str">
        <f>"012"</f>
        <v>012</v>
      </c>
      <c r="G3800" t="str">
        <f>""</f>
        <v/>
      </c>
      <c r="H3800" t="s">
        <v>1</v>
      </c>
      <c r="I3800" t="s">
        <v>2210</v>
      </c>
      <c r="J3800" t="s">
        <v>5484</v>
      </c>
      <c r="K3800" t="str">
        <f>"18013"</f>
        <v>18013</v>
      </c>
    </row>
    <row r="3801" spans="1:11" customFormat="1" x14ac:dyDescent="0.25">
      <c r="A3801" t="str">
        <f t="shared" ref="A3801:A3864" si="546">"18"</f>
        <v>18</v>
      </c>
      <c r="B3801" t="s">
        <v>357</v>
      </c>
      <c r="C3801" t="str">
        <f t="shared" si="542"/>
        <v>087</v>
      </c>
      <c r="D3801" t="s">
        <v>357</v>
      </c>
      <c r="E3801" t="str">
        <f t="shared" si="544"/>
        <v>03</v>
      </c>
      <c r="F3801" t="str">
        <f>"012"</f>
        <v>012</v>
      </c>
      <c r="G3801" t="str">
        <f>""</f>
        <v/>
      </c>
      <c r="H3801" t="s">
        <v>0</v>
      </c>
      <c r="I3801" t="s">
        <v>2210</v>
      </c>
      <c r="J3801" t="s">
        <v>5484</v>
      </c>
      <c r="K3801" t="str">
        <f>"18013"</f>
        <v>18013</v>
      </c>
    </row>
    <row r="3802" spans="1:11" customFormat="1" x14ac:dyDescent="0.25">
      <c r="A3802" t="str">
        <f t="shared" si="546"/>
        <v>18</v>
      </c>
      <c r="B3802" t="s">
        <v>357</v>
      </c>
      <c r="C3802" t="str">
        <f t="shared" si="542"/>
        <v>087</v>
      </c>
      <c r="D3802" t="s">
        <v>357</v>
      </c>
      <c r="E3802" t="str">
        <f t="shared" si="544"/>
        <v>03</v>
      </c>
      <c r="F3802" t="str">
        <f>"013"</f>
        <v>013</v>
      </c>
      <c r="G3802" t="str">
        <f>""</f>
        <v/>
      </c>
      <c r="H3802" t="s">
        <v>1</v>
      </c>
      <c r="I3802" t="s">
        <v>2211</v>
      </c>
      <c r="J3802" t="s">
        <v>5485</v>
      </c>
      <c r="K3802" t="str">
        <f>"18014"</f>
        <v>18014</v>
      </c>
    </row>
    <row r="3803" spans="1:11" customFormat="1" x14ac:dyDescent="0.25">
      <c r="A3803" t="str">
        <f t="shared" si="546"/>
        <v>18</v>
      </c>
      <c r="B3803" t="s">
        <v>357</v>
      </c>
      <c r="C3803" t="str">
        <f t="shared" si="542"/>
        <v>087</v>
      </c>
      <c r="D3803" t="s">
        <v>357</v>
      </c>
      <c r="E3803" t="str">
        <f t="shared" si="544"/>
        <v>03</v>
      </c>
      <c r="F3803" t="str">
        <f>"013"</f>
        <v>013</v>
      </c>
      <c r="G3803" t="str">
        <f>""</f>
        <v/>
      </c>
      <c r="H3803" t="s">
        <v>0</v>
      </c>
      <c r="I3803" t="s">
        <v>2211</v>
      </c>
      <c r="J3803" t="s">
        <v>5485</v>
      </c>
      <c r="K3803" t="str">
        <f>"18014"</f>
        <v>18014</v>
      </c>
    </row>
    <row r="3804" spans="1:11" customFormat="1" x14ac:dyDescent="0.25">
      <c r="A3804" t="str">
        <f t="shared" si="546"/>
        <v>18</v>
      </c>
      <c r="B3804" t="s">
        <v>357</v>
      </c>
      <c r="C3804" t="str">
        <f t="shared" si="542"/>
        <v>087</v>
      </c>
      <c r="D3804" t="s">
        <v>357</v>
      </c>
      <c r="E3804" t="str">
        <f t="shared" si="544"/>
        <v>03</v>
      </c>
      <c r="F3804" t="str">
        <f>"014"</f>
        <v>014</v>
      </c>
      <c r="G3804" t="str">
        <f>""</f>
        <v/>
      </c>
      <c r="H3804" t="s">
        <v>3</v>
      </c>
      <c r="I3804" t="s">
        <v>2210</v>
      </c>
      <c r="J3804" t="s">
        <v>5484</v>
      </c>
      <c r="K3804" t="str">
        <f>"18013"</f>
        <v>18013</v>
      </c>
    </row>
    <row r="3805" spans="1:11" customFormat="1" x14ac:dyDescent="0.25">
      <c r="A3805" t="str">
        <f t="shared" si="546"/>
        <v>18</v>
      </c>
      <c r="B3805" t="s">
        <v>357</v>
      </c>
      <c r="C3805" t="str">
        <f t="shared" si="542"/>
        <v>087</v>
      </c>
      <c r="D3805" t="s">
        <v>357</v>
      </c>
      <c r="E3805" t="str">
        <f t="shared" si="544"/>
        <v>03</v>
      </c>
      <c r="F3805" t="str">
        <f>"015"</f>
        <v>015</v>
      </c>
      <c r="G3805" t="str">
        <f>""</f>
        <v/>
      </c>
      <c r="H3805" t="s">
        <v>1</v>
      </c>
      <c r="I3805" t="s">
        <v>2212</v>
      </c>
      <c r="J3805" t="s">
        <v>5486</v>
      </c>
      <c r="K3805" t="str">
        <f>"18011"</f>
        <v>18011</v>
      </c>
    </row>
    <row r="3806" spans="1:11" customFormat="1" x14ac:dyDescent="0.25">
      <c r="A3806" t="str">
        <f t="shared" si="546"/>
        <v>18</v>
      </c>
      <c r="B3806" t="s">
        <v>357</v>
      </c>
      <c r="C3806" t="str">
        <f t="shared" si="542"/>
        <v>087</v>
      </c>
      <c r="D3806" t="s">
        <v>357</v>
      </c>
      <c r="E3806" t="str">
        <f t="shared" si="544"/>
        <v>03</v>
      </c>
      <c r="F3806" t="str">
        <f>"015"</f>
        <v>015</v>
      </c>
      <c r="G3806" t="str">
        <f>""</f>
        <v/>
      </c>
      <c r="H3806" t="s">
        <v>0</v>
      </c>
      <c r="I3806" t="s">
        <v>2212</v>
      </c>
      <c r="J3806" t="s">
        <v>5486</v>
      </c>
      <c r="K3806" t="str">
        <f>"18011"</f>
        <v>18011</v>
      </c>
    </row>
    <row r="3807" spans="1:11" customFormat="1" x14ac:dyDescent="0.25">
      <c r="A3807" t="str">
        <f t="shared" si="546"/>
        <v>18</v>
      </c>
      <c r="B3807" t="s">
        <v>357</v>
      </c>
      <c r="C3807" t="str">
        <f t="shared" si="542"/>
        <v>087</v>
      </c>
      <c r="D3807" t="s">
        <v>357</v>
      </c>
      <c r="E3807" t="str">
        <f t="shared" si="544"/>
        <v>03</v>
      </c>
      <c r="F3807" t="str">
        <f>"016"</f>
        <v>016</v>
      </c>
      <c r="G3807" t="str">
        <f>""</f>
        <v/>
      </c>
      <c r="H3807" t="s">
        <v>3</v>
      </c>
      <c r="I3807" t="s">
        <v>1809</v>
      </c>
      <c r="J3807" t="s">
        <v>5487</v>
      </c>
      <c r="K3807" t="str">
        <f>"18013"</f>
        <v>18013</v>
      </c>
    </row>
    <row r="3808" spans="1:11" customFormat="1" x14ac:dyDescent="0.25">
      <c r="A3808" t="str">
        <f t="shared" si="546"/>
        <v>18</v>
      </c>
      <c r="B3808" t="s">
        <v>357</v>
      </c>
      <c r="C3808" t="str">
        <f t="shared" si="542"/>
        <v>087</v>
      </c>
      <c r="D3808" t="s">
        <v>357</v>
      </c>
      <c r="E3808" t="str">
        <f t="shared" si="544"/>
        <v>03</v>
      </c>
      <c r="F3808" t="str">
        <f>"018"</f>
        <v>018</v>
      </c>
      <c r="G3808" t="str">
        <f>""</f>
        <v/>
      </c>
      <c r="H3808" t="s">
        <v>1</v>
      </c>
      <c r="I3808" t="s">
        <v>2209</v>
      </c>
      <c r="J3808" t="s">
        <v>5483</v>
      </c>
      <c r="K3808" t="str">
        <f t="shared" ref="K3808:K3813" si="547">"18011"</f>
        <v>18011</v>
      </c>
    </row>
    <row r="3809" spans="1:11" customFormat="1" x14ac:dyDescent="0.25">
      <c r="A3809" t="str">
        <f t="shared" si="546"/>
        <v>18</v>
      </c>
      <c r="B3809" t="s">
        <v>357</v>
      </c>
      <c r="C3809" t="str">
        <f t="shared" si="542"/>
        <v>087</v>
      </c>
      <c r="D3809" t="s">
        <v>357</v>
      </c>
      <c r="E3809" t="str">
        <f t="shared" si="544"/>
        <v>03</v>
      </c>
      <c r="F3809" t="str">
        <f>"018"</f>
        <v>018</v>
      </c>
      <c r="G3809" t="str">
        <f>""</f>
        <v/>
      </c>
      <c r="H3809" t="s">
        <v>0</v>
      </c>
      <c r="I3809" t="s">
        <v>2209</v>
      </c>
      <c r="J3809" t="s">
        <v>5483</v>
      </c>
      <c r="K3809" t="str">
        <f t="shared" si="547"/>
        <v>18011</v>
      </c>
    </row>
    <row r="3810" spans="1:11" customFormat="1" x14ac:dyDescent="0.25">
      <c r="A3810" t="str">
        <f t="shared" si="546"/>
        <v>18</v>
      </c>
      <c r="B3810" t="s">
        <v>357</v>
      </c>
      <c r="C3810" t="str">
        <f t="shared" si="542"/>
        <v>087</v>
      </c>
      <c r="D3810" t="s">
        <v>357</v>
      </c>
      <c r="E3810" t="str">
        <f t="shared" si="544"/>
        <v>03</v>
      </c>
      <c r="F3810" t="str">
        <f>"020"</f>
        <v>020</v>
      </c>
      <c r="G3810" t="str">
        <f>""</f>
        <v/>
      </c>
      <c r="H3810" t="s">
        <v>3</v>
      </c>
      <c r="I3810" t="s">
        <v>2213</v>
      </c>
      <c r="J3810" t="s">
        <v>5488</v>
      </c>
      <c r="K3810" t="str">
        <f t="shared" si="547"/>
        <v>18011</v>
      </c>
    </row>
    <row r="3811" spans="1:11" customFormat="1" x14ac:dyDescent="0.25">
      <c r="A3811" t="str">
        <f t="shared" si="546"/>
        <v>18</v>
      </c>
      <c r="B3811" t="s">
        <v>357</v>
      </c>
      <c r="C3811" t="str">
        <f t="shared" ref="C3811:C3874" si="548">"087"</f>
        <v>087</v>
      </c>
      <c r="D3811" t="s">
        <v>357</v>
      </c>
      <c r="E3811" t="str">
        <f t="shared" si="544"/>
        <v>03</v>
      </c>
      <c r="F3811" t="str">
        <f>"021"</f>
        <v>021</v>
      </c>
      <c r="G3811" t="str">
        <f>""</f>
        <v/>
      </c>
      <c r="H3811" t="s">
        <v>3</v>
      </c>
      <c r="I3811" t="s">
        <v>2213</v>
      </c>
      <c r="J3811" t="s">
        <v>5488</v>
      </c>
      <c r="K3811" t="str">
        <f t="shared" si="547"/>
        <v>18011</v>
      </c>
    </row>
    <row r="3812" spans="1:11" customFormat="1" x14ac:dyDescent="0.25">
      <c r="A3812" t="str">
        <f t="shared" si="546"/>
        <v>18</v>
      </c>
      <c r="B3812" t="s">
        <v>357</v>
      </c>
      <c r="C3812" t="str">
        <f t="shared" si="548"/>
        <v>087</v>
      </c>
      <c r="D3812" t="s">
        <v>357</v>
      </c>
      <c r="E3812" t="str">
        <f t="shared" si="544"/>
        <v>03</v>
      </c>
      <c r="F3812" t="str">
        <f>"023"</f>
        <v>023</v>
      </c>
      <c r="G3812" t="str">
        <f>""</f>
        <v/>
      </c>
      <c r="H3812" t="s">
        <v>1</v>
      </c>
      <c r="I3812" t="s">
        <v>2212</v>
      </c>
      <c r="J3812" t="s">
        <v>5486</v>
      </c>
      <c r="K3812" t="str">
        <f t="shared" si="547"/>
        <v>18011</v>
      </c>
    </row>
    <row r="3813" spans="1:11" customFormat="1" x14ac:dyDescent="0.25">
      <c r="A3813" t="str">
        <f t="shared" si="546"/>
        <v>18</v>
      </c>
      <c r="B3813" t="s">
        <v>357</v>
      </c>
      <c r="C3813" t="str">
        <f t="shared" si="548"/>
        <v>087</v>
      </c>
      <c r="D3813" t="s">
        <v>357</v>
      </c>
      <c r="E3813" t="str">
        <f t="shared" si="544"/>
        <v>03</v>
      </c>
      <c r="F3813" t="str">
        <f>"023"</f>
        <v>023</v>
      </c>
      <c r="G3813" t="str">
        <f>""</f>
        <v/>
      </c>
      <c r="H3813" t="s">
        <v>0</v>
      </c>
      <c r="I3813" t="s">
        <v>2212</v>
      </c>
      <c r="J3813" t="s">
        <v>5486</v>
      </c>
      <c r="K3813" t="str">
        <f t="shared" si="547"/>
        <v>18011</v>
      </c>
    </row>
    <row r="3814" spans="1:11" customFormat="1" x14ac:dyDescent="0.25">
      <c r="A3814" t="str">
        <f t="shared" si="546"/>
        <v>18</v>
      </c>
      <c r="B3814" t="s">
        <v>357</v>
      </c>
      <c r="C3814" t="str">
        <f t="shared" si="548"/>
        <v>087</v>
      </c>
      <c r="D3814" t="s">
        <v>357</v>
      </c>
      <c r="E3814" t="str">
        <f t="shared" si="544"/>
        <v>03</v>
      </c>
      <c r="F3814" t="str">
        <f>"024"</f>
        <v>024</v>
      </c>
      <c r="G3814" t="str">
        <f>""</f>
        <v/>
      </c>
      <c r="H3814" t="s">
        <v>3</v>
      </c>
      <c r="I3814" t="s">
        <v>1809</v>
      </c>
      <c r="J3814" t="s">
        <v>5487</v>
      </c>
      <c r="K3814" t="str">
        <f>"18013"</f>
        <v>18013</v>
      </c>
    </row>
    <row r="3815" spans="1:11" customFormat="1" x14ac:dyDescent="0.25">
      <c r="A3815" t="str">
        <f t="shared" si="546"/>
        <v>18</v>
      </c>
      <c r="B3815" t="s">
        <v>357</v>
      </c>
      <c r="C3815" t="str">
        <f t="shared" si="548"/>
        <v>087</v>
      </c>
      <c r="D3815" t="s">
        <v>357</v>
      </c>
      <c r="E3815" t="str">
        <f t="shared" si="544"/>
        <v>03</v>
      </c>
      <c r="F3815" t="str">
        <f>"025"</f>
        <v>025</v>
      </c>
      <c r="G3815" t="str">
        <f>""</f>
        <v/>
      </c>
      <c r="H3815" t="s">
        <v>3</v>
      </c>
      <c r="I3815" t="s">
        <v>2214</v>
      </c>
      <c r="J3815" t="s">
        <v>5489</v>
      </c>
      <c r="K3815" t="str">
        <f>"18011"</f>
        <v>18011</v>
      </c>
    </row>
    <row r="3816" spans="1:11" customFormat="1" x14ac:dyDescent="0.25">
      <c r="A3816" t="str">
        <f t="shared" si="546"/>
        <v>18</v>
      </c>
      <c r="B3816" t="s">
        <v>357</v>
      </c>
      <c r="C3816" t="str">
        <f t="shared" si="548"/>
        <v>087</v>
      </c>
      <c r="D3816" t="s">
        <v>357</v>
      </c>
      <c r="E3816" t="str">
        <f t="shared" si="544"/>
        <v>03</v>
      </c>
      <c r="F3816" t="str">
        <f>"026"</f>
        <v>026</v>
      </c>
      <c r="G3816" t="str">
        <f>""</f>
        <v/>
      </c>
      <c r="H3816" t="s">
        <v>1</v>
      </c>
      <c r="I3816" t="s">
        <v>2215</v>
      </c>
      <c r="J3816" t="s">
        <v>5490</v>
      </c>
      <c r="K3816" t="str">
        <f>"18011"</f>
        <v>18011</v>
      </c>
    </row>
    <row r="3817" spans="1:11" customFormat="1" x14ac:dyDescent="0.25">
      <c r="A3817" t="str">
        <f t="shared" si="546"/>
        <v>18</v>
      </c>
      <c r="B3817" t="s">
        <v>357</v>
      </c>
      <c r="C3817" t="str">
        <f t="shared" si="548"/>
        <v>087</v>
      </c>
      <c r="D3817" t="s">
        <v>357</v>
      </c>
      <c r="E3817" t="str">
        <f t="shared" si="544"/>
        <v>03</v>
      </c>
      <c r="F3817" t="str">
        <f>"026"</f>
        <v>026</v>
      </c>
      <c r="G3817" t="str">
        <f>""</f>
        <v/>
      </c>
      <c r="H3817" t="s">
        <v>0</v>
      </c>
      <c r="I3817" t="s">
        <v>2215</v>
      </c>
      <c r="J3817" t="s">
        <v>5490</v>
      </c>
      <c r="K3817" t="str">
        <f>"18011"</f>
        <v>18011</v>
      </c>
    </row>
    <row r="3818" spans="1:11" customFormat="1" x14ac:dyDescent="0.25">
      <c r="A3818" t="str">
        <f t="shared" si="546"/>
        <v>18</v>
      </c>
      <c r="B3818" t="s">
        <v>357</v>
      </c>
      <c r="C3818" t="str">
        <f t="shared" si="548"/>
        <v>087</v>
      </c>
      <c r="D3818" t="s">
        <v>357</v>
      </c>
      <c r="E3818" t="str">
        <f t="shared" si="544"/>
        <v>03</v>
      </c>
      <c r="F3818" t="str">
        <f>"027"</f>
        <v>027</v>
      </c>
      <c r="G3818" t="str">
        <f>""</f>
        <v/>
      </c>
      <c r="H3818" t="s">
        <v>1</v>
      </c>
      <c r="I3818" t="s">
        <v>2216</v>
      </c>
      <c r="J3818" t="s">
        <v>5491</v>
      </c>
      <c r="K3818" t="str">
        <f>"18013"</f>
        <v>18013</v>
      </c>
    </row>
    <row r="3819" spans="1:11" customFormat="1" x14ac:dyDescent="0.25">
      <c r="A3819" t="str">
        <f t="shared" si="546"/>
        <v>18</v>
      </c>
      <c r="B3819" t="s">
        <v>357</v>
      </c>
      <c r="C3819" t="str">
        <f t="shared" si="548"/>
        <v>087</v>
      </c>
      <c r="D3819" t="s">
        <v>357</v>
      </c>
      <c r="E3819" t="str">
        <f t="shared" si="544"/>
        <v>03</v>
      </c>
      <c r="F3819" t="str">
        <f>"027"</f>
        <v>027</v>
      </c>
      <c r="G3819" t="str">
        <f>""</f>
        <v/>
      </c>
      <c r="H3819" t="s">
        <v>0</v>
      </c>
      <c r="I3819" t="s">
        <v>2216</v>
      </c>
      <c r="J3819" t="s">
        <v>5491</v>
      </c>
      <c r="K3819" t="str">
        <f>"18013"</f>
        <v>18013</v>
      </c>
    </row>
    <row r="3820" spans="1:11" customFormat="1" x14ac:dyDescent="0.25">
      <c r="A3820" t="str">
        <f t="shared" si="546"/>
        <v>18</v>
      </c>
      <c r="B3820" t="s">
        <v>357</v>
      </c>
      <c r="C3820" t="str">
        <f t="shared" si="548"/>
        <v>087</v>
      </c>
      <c r="D3820" t="s">
        <v>357</v>
      </c>
      <c r="E3820" t="str">
        <f t="shared" si="544"/>
        <v>03</v>
      </c>
      <c r="F3820" t="str">
        <f>"028"</f>
        <v>028</v>
      </c>
      <c r="G3820" t="str">
        <f>""</f>
        <v/>
      </c>
      <c r="H3820" t="s">
        <v>3</v>
      </c>
      <c r="I3820" t="s">
        <v>2217</v>
      </c>
      <c r="J3820" t="s">
        <v>5492</v>
      </c>
      <c r="K3820" t="str">
        <f>"18012"</f>
        <v>18012</v>
      </c>
    </row>
    <row r="3821" spans="1:11" customFormat="1" x14ac:dyDescent="0.25">
      <c r="A3821" t="str">
        <f t="shared" si="546"/>
        <v>18</v>
      </c>
      <c r="B3821" t="s">
        <v>357</v>
      </c>
      <c r="C3821" t="str">
        <f t="shared" si="548"/>
        <v>087</v>
      </c>
      <c r="D3821" t="s">
        <v>357</v>
      </c>
      <c r="E3821" t="str">
        <f t="shared" si="544"/>
        <v>03</v>
      </c>
      <c r="F3821" t="str">
        <f>"029"</f>
        <v>029</v>
      </c>
      <c r="G3821" t="str">
        <f>""</f>
        <v/>
      </c>
      <c r="H3821" t="s">
        <v>1</v>
      </c>
      <c r="I3821" t="s">
        <v>2208</v>
      </c>
      <c r="J3821" t="s">
        <v>5482</v>
      </c>
      <c r="K3821" t="str">
        <f>"18014"</f>
        <v>18014</v>
      </c>
    </row>
    <row r="3822" spans="1:11" customFormat="1" x14ac:dyDescent="0.25">
      <c r="A3822" t="str">
        <f t="shared" si="546"/>
        <v>18</v>
      </c>
      <c r="B3822" t="s">
        <v>357</v>
      </c>
      <c r="C3822" t="str">
        <f t="shared" si="548"/>
        <v>087</v>
      </c>
      <c r="D3822" t="s">
        <v>357</v>
      </c>
      <c r="E3822" t="str">
        <f t="shared" si="544"/>
        <v>03</v>
      </c>
      <c r="F3822" t="str">
        <f>"029"</f>
        <v>029</v>
      </c>
      <c r="G3822" t="str">
        <f>""</f>
        <v/>
      </c>
      <c r="H3822" t="s">
        <v>0</v>
      </c>
      <c r="I3822" t="s">
        <v>2208</v>
      </c>
      <c r="J3822" t="s">
        <v>5482</v>
      </c>
      <c r="K3822" t="str">
        <f>"18014"</f>
        <v>18014</v>
      </c>
    </row>
    <row r="3823" spans="1:11" customFormat="1" x14ac:dyDescent="0.25">
      <c r="A3823" t="str">
        <f t="shared" si="546"/>
        <v>18</v>
      </c>
      <c r="B3823" t="s">
        <v>357</v>
      </c>
      <c r="C3823" t="str">
        <f t="shared" si="548"/>
        <v>087</v>
      </c>
      <c r="D3823" t="s">
        <v>357</v>
      </c>
      <c r="E3823" t="str">
        <f t="shared" si="544"/>
        <v>03</v>
      </c>
      <c r="F3823" t="str">
        <f>"030"</f>
        <v>030</v>
      </c>
      <c r="G3823" t="str">
        <f>""</f>
        <v/>
      </c>
      <c r="H3823" t="s">
        <v>1</v>
      </c>
      <c r="I3823" t="s">
        <v>2218</v>
      </c>
      <c r="J3823" t="s">
        <v>5493</v>
      </c>
      <c r="K3823" t="str">
        <f>"18013"</f>
        <v>18013</v>
      </c>
    </row>
    <row r="3824" spans="1:11" customFormat="1" x14ac:dyDescent="0.25">
      <c r="A3824" t="str">
        <f t="shared" si="546"/>
        <v>18</v>
      </c>
      <c r="B3824" t="s">
        <v>357</v>
      </c>
      <c r="C3824" t="str">
        <f t="shared" si="548"/>
        <v>087</v>
      </c>
      <c r="D3824" t="s">
        <v>357</v>
      </c>
      <c r="E3824" t="str">
        <f t="shared" si="544"/>
        <v>03</v>
      </c>
      <c r="F3824" t="str">
        <f>"030"</f>
        <v>030</v>
      </c>
      <c r="G3824" t="str">
        <f>""</f>
        <v/>
      </c>
      <c r="H3824" t="s">
        <v>0</v>
      </c>
      <c r="I3824" t="s">
        <v>2218</v>
      </c>
      <c r="J3824" t="s">
        <v>5493</v>
      </c>
      <c r="K3824" t="str">
        <f>"18013"</f>
        <v>18013</v>
      </c>
    </row>
    <row r="3825" spans="1:11" customFormat="1" x14ac:dyDescent="0.25">
      <c r="A3825" t="str">
        <f t="shared" si="546"/>
        <v>18</v>
      </c>
      <c r="B3825" t="s">
        <v>357</v>
      </c>
      <c r="C3825" t="str">
        <f t="shared" si="548"/>
        <v>087</v>
      </c>
      <c r="D3825" t="s">
        <v>357</v>
      </c>
      <c r="E3825" t="str">
        <f t="shared" si="544"/>
        <v>03</v>
      </c>
      <c r="F3825" t="str">
        <f>"031"</f>
        <v>031</v>
      </c>
      <c r="G3825" t="str">
        <f>""</f>
        <v/>
      </c>
      <c r="H3825" t="s">
        <v>1</v>
      </c>
      <c r="I3825" t="s">
        <v>2219</v>
      </c>
      <c r="J3825" t="s">
        <v>5494</v>
      </c>
      <c r="K3825" t="str">
        <f t="shared" ref="K3825:K3830" si="549">"18011"</f>
        <v>18011</v>
      </c>
    </row>
    <row r="3826" spans="1:11" customFormat="1" x14ac:dyDescent="0.25">
      <c r="A3826" t="str">
        <f t="shared" si="546"/>
        <v>18</v>
      </c>
      <c r="B3826" t="s">
        <v>357</v>
      </c>
      <c r="C3826" t="str">
        <f t="shared" si="548"/>
        <v>087</v>
      </c>
      <c r="D3826" t="s">
        <v>357</v>
      </c>
      <c r="E3826" t="str">
        <f t="shared" si="544"/>
        <v>03</v>
      </c>
      <c r="F3826" t="str">
        <f>"031"</f>
        <v>031</v>
      </c>
      <c r="G3826" t="str">
        <f>""</f>
        <v/>
      </c>
      <c r="H3826" t="s">
        <v>0</v>
      </c>
      <c r="I3826" t="s">
        <v>2219</v>
      </c>
      <c r="J3826" t="s">
        <v>5494</v>
      </c>
      <c r="K3826" t="str">
        <f t="shared" si="549"/>
        <v>18011</v>
      </c>
    </row>
    <row r="3827" spans="1:11" customFormat="1" x14ac:dyDescent="0.25">
      <c r="A3827" t="str">
        <f t="shared" si="546"/>
        <v>18</v>
      </c>
      <c r="B3827" t="s">
        <v>357</v>
      </c>
      <c r="C3827" t="str">
        <f t="shared" si="548"/>
        <v>087</v>
      </c>
      <c r="D3827" t="s">
        <v>357</v>
      </c>
      <c r="E3827" t="str">
        <f t="shared" si="544"/>
        <v>03</v>
      </c>
      <c r="F3827" t="str">
        <f>"032"</f>
        <v>032</v>
      </c>
      <c r="G3827" t="str">
        <f>""</f>
        <v/>
      </c>
      <c r="H3827" t="s">
        <v>1</v>
      </c>
      <c r="I3827" t="s">
        <v>2220</v>
      </c>
      <c r="J3827" t="s">
        <v>5495</v>
      </c>
      <c r="K3827" t="str">
        <f t="shared" si="549"/>
        <v>18011</v>
      </c>
    </row>
    <row r="3828" spans="1:11" customFormat="1" x14ac:dyDescent="0.25">
      <c r="A3828" t="str">
        <f t="shared" si="546"/>
        <v>18</v>
      </c>
      <c r="B3828" t="s">
        <v>357</v>
      </c>
      <c r="C3828" t="str">
        <f t="shared" si="548"/>
        <v>087</v>
      </c>
      <c r="D3828" t="s">
        <v>357</v>
      </c>
      <c r="E3828" t="str">
        <f t="shared" si="544"/>
        <v>03</v>
      </c>
      <c r="F3828" t="str">
        <f>"032"</f>
        <v>032</v>
      </c>
      <c r="G3828" t="str">
        <f>""</f>
        <v/>
      </c>
      <c r="H3828" t="s">
        <v>0</v>
      </c>
      <c r="I3828" t="s">
        <v>2220</v>
      </c>
      <c r="J3828" t="s">
        <v>5495</v>
      </c>
      <c r="K3828" t="str">
        <f t="shared" si="549"/>
        <v>18011</v>
      </c>
    </row>
    <row r="3829" spans="1:11" customFormat="1" x14ac:dyDescent="0.25">
      <c r="A3829" t="str">
        <f t="shared" si="546"/>
        <v>18</v>
      </c>
      <c r="B3829" t="s">
        <v>357</v>
      </c>
      <c r="C3829" t="str">
        <f t="shared" si="548"/>
        <v>087</v>
      </c>
      <c r="D3829" t="s">
        <v>357</v>
      </c>
      <c r="E3829" t="str">
        <f t="shared" si="544"/>
        <v>03</v>
      </c>
      <c r="F3829" t="str">
        <f>"033"</f>
        <v>033</v>
      </c>
      <c r="G3829" t="str">
        <f>""</f>
        <v/>
      </c>
      <c r="H3829" t="s">
        <v>1</v>
      </c>
      <c r="I3829" t="s">
        <v>2221</v>
      </c>
      <c r="J3829" t="s">
        <v>5496</v>
      </c>
      <c r="K3829" t="str">
        <f t="shared" si="549"/>
        <v>18011</v>
      </c>
    </row>
    <row r="3830" spans="1:11" customFormat="1" x14ac:dyDescent="0.25">
      <c r="A3830" t="str">
        <f t="shared" si="546"/>
        <v>18</v>
      </c>
      <c r="B3830" t="s">
        <v>357</v>
      </c>
      <c r="C3830" t="str">
        <f t="shared" si="548"/>
        <v>087</v>
      </c>
      <c r="D3830" t="s">
        <v>357</v>
      </c>
      <c r="E3830" t="str">
        <f t="shared" si="544"/>
        <v>03</v>
      </c>
      <c r="F3830" t="str">
        <f>"033"</f>
        <v>033</v>
      </c>
      <c r="G3830" t="str">
        <f>""</f>
        <v/>
      </c>
      <c r="H3830" t="s">
        <v>0</v>
      </c>
      <c r="I3830" t="s">
        <v>2221</v>
      </c>
      <c r="J3830" t="s">
        <v>5496</v>
      </c>
      <c r="K3830" t="str">
        <f t="shared" si="549"/>
        <v>18011</v>
      </c>
    </row>
    <row r="3831" spans="1:11" customFormat="1" x14ac:dyDescent="0.25">
      <c r="A3831" t="str">
        <f t="shared" si="546"/>
        <v>18</v>
      </c>
      <c r="B3831" t="s">
        <v>357</v>
      </c>
      <c r="C3831" t="str">
        <f t="shared" si="548"/>
        <v>087</v>
      </c>
      <c r="D3831" t="s">
        <v>357</v>
      </c>
      <c r="E3831" t="str">
        <f t="shared" si="544"/>
        <v>03</v>
      </c>
      <c r="F3831" t="str">
        <f>"034"</f>
        <v>034</v>
      </c>
      <c r="G3831" t="str">
        <f>""</f>
        <v/>
      </c>
      <c r="H3831" t="s">
        <v>3</v>
      </c>
      <c r="I3831" t="s">
        <v>2218</v>
      </c>
      <c r="J3831" t="s">
        <v>5493</v>
      </c>
      <c r="K3831" t="str">
        <f>"18013"</f>
        <v>18013</v>
      </c>
    </row>
    <row r="3832" spans="1:11" customFormat="1" x14ac:dyDescent="0.25">
      <c r="A3832" t="str">
        <f t="shared" si="546"/>
        <v>18</v>
      </c>
      <c r="B3832" t="s">
        <v>357</v>
      </c>
      <c r="C3832" t="str">
        <f t="shared" si="548"/>
        <v>087</v>
      </c>
      <c r="D3832" t="s">
        <v>357</v>
      </c>
      <c r="E3832" t="str">
        <f t="shared" si="544"/>
        <v>03</v>
      </c>
      <c r="F3832" t="str">
        <f>"035"</f>
        <v>035</v>
      </c>
      <c r="G3832" t="str">
        <f>""</f>
        <v/>
      </c>
      <c r="H3832" t="s">
        <v>1</v>
      </c>
      <c r="I3832" t="s">
        <v>2222</v>
      </c>
      <c r="J3832" t="s">
        <v>5497</v>
      </c>
      <c r="K3832" t="str">
        <f>"18013"</f>
        <v>18013</v>
      </c>
    </row>
    <row r="3833" spans="1:11" customFormat="1" x14ac:dyDescent="0.25">
      <c r="A3833" t="str">
        <f t="shared" si="546"/>
        <v>18</v>
      </c>
      <c r="B3833" t="s">
        <v>357</v>
      </c>
      <c r="C3833" t="str">
        <f t="shared" si="548"/>
        <v>087</v>
      </c>
      <c r="D3833" t="s">
        <v>357</v>
      </c>
      <c r="E3833" t="str">
        <f t="shared" si="544"/>
        <v>03</v>
      </c>
      <c r="F3833" t="str">
        <f>"035"</f>
        <v>035</v>
      </c>
      <c r="G3833" t="str">
        <f>""</f>
        <v/>
      </c>
      <c r="H3833" t="s">
        <v>0</v>
      </c>
      <c r="I3833" t="s">
        <v>2222</v>
      </c>
      <c r="J3833" t="s">
        <v>5497</v>
      </c>
      <c r="K3833" t="str">
        <f>"18013"</f>
        <v>18013</v>
      </c>
    </row>
    <row r="3834" spans="1:11" customFormat="1" x14ac:dyDescent="0.25">
      <c r="A3834" t="str">
        <f t="shared" si="546"/>
        <v>18</v>
      </c>
      <c r="B3834" t="s">
        <v>357</v>
      </c>
      <c r="C3834" t="str">
        <f t="shared" si="548"/>
        <v>087</v>
      </c>
      <c r="D3834" t="s">
        <v>357</v>
      </c>
      <c r="E3834" t="str">
        <f t="shared" si="544"/>
        <v>03</v>
      </c>
      <c r="F3834" t="str">
        <f>"036"</f>
        <v>036</v>
      </c>
      <c r="G3834" t="str">
        <f>""</f>
        <v/>
      </c>
      <c r="H3834" t="s">
        <v>1</v>
      </c>
      <c r="I3834" t="s">
        <v>2223</v>
      </c>
      <c r="J3834" t="s">
        <v>5498</v>
      </c>
      <c r="K3834" t="str">
        <f>"18013"</f>
        <v>18013</v>
      </c>
    </row>
    <row r="3835" spans="1:11" customFormat="1" x14ac:dyDescent="0.25">
      <c r="A3835" t="str">
        <f t="shared" si="546"/>
        <v>18</v>
      </c>
      <c r="B3835" t="s">
        <v>357</v>
      </c>
      <c r="C3835" t="str">
        <f t="shared" si="548"/>
        <v>087</v>
      </c>
      <c r="D3835" t="s">
        <v>357</v>
      </c>
      <c r="E3835" t="str">
        <f t="shared" si="544"/>
        <v>03</v>
      </c>
      <c r="F3835" t="str">
        <f>"036"</f>
        <v>036</v>
      </c>
      <c r="G3835" t="str">
        <f>""</f>
        <v/>
      </c>
      <c r="H3835" t="s">
        <v>0</v>
      </c>
      <c r="I3835" t="s">
        <v>2223</v>
      </c>
      <c r="J3835" t="s">
        <v>5498</v>
      </c>
      <c r="K3835" t="str">
        <f>"18013"</f>
        <v>18013</v>
      </c>
    </row>
    <row r="3836" spans="1:11" customFormat="1" x14ac:dyDescent="0.25">
      <c r="A3836" t="str">
        <f t="shared" si="546"/>
        <v>18</v>
      </c>
      <c r="B3836" t="s">
        <v>357</v>
      </c>
      <c r="C3836" t="str">
        <f t="shared" si="548"/>
        <v>087</v>
      </c>
      <c r="D3836" t="s">
        <v>357</v>
      </c>
      <c r="E3836" t="str">
        <f t="shared" si="544"/>
        <v>03</v>
      </c>
      <c r="F3836" t="str">
        <f>"037"</f>
        <v>037</v>
      </c>
      <c r="G3836" t="str">
        <f>""</f>
        <v/>
      </c>
      <c r="H3836" t="s">
        <v>1</v>
      </c>
      <c r="I3836" t="s">
        <v>2224</v>
      </c>
      <c r="J3836" t="s">
        <v>5499</v>
      </c>
      <c r="K3836" t="str">
        <f>"18014"</f>
        <v>18014</v>
      </c>
    </row>
    <row r="3837" spans="1:11" customFormat="1" x14ac:dyDescent="0.25">
      <c r="A3837" t="str">
        <f t="shared" si="546"/>
        <v>18</v>
      </c>
      <c r="B3837" t="s">
        <v>357</v>
      </c>
      <c r="C3837" t="str">
        <f t="shared" si="548"/>
        <v>087</v>
      </c>
      <c r="D3837" t="s">
        <v>357</v>
      </c>
      <c r="E3837" t="str">
        <f t="shared" si="544"/>
        <v>03</v>
      </c>
      <c r="F3837" t="str">
        <f>"037"</f>
        <v>037</v>
      </c>
      <c r="G3837" t="str">
        <f>""</f>
        <v/>
      </c>
      <c r="H3837" t="s">
        <v>0</v>
      </c>
      <c r="I3837" t="s">
        <v>2224</v>
      </c>
      <c r="J3837" t="s">
        <v>5499</v>
      </c>
      <c r="K3837" t="str">
        <f>"18014"</f>
        <v>18014</v>
      </c>
    </row>
    <row r="3838" spans="1:11" customFormat="1" x14ac:dyDescent="0.25">
      <c r="A3838" t="str">
        <f t="shared" si="546"/>
        <v>18</v>
      </c>
      <c r="B3838" t="s">
        <v>357</v>
      </c>
      <c r="C3838" t="str">
        <f t="shared" si="548"/>
        <v>087</v>
      </c>
      <c r="D3838" t="s">
        <v>357</v>
      </c>
      <c r="E3838" t="str">
        <f t="shared" si="544"/>
        <v>03</v>
      </c>
      <c r="F3838" t="str">
        <f>"038"</f>
        <v>038</v>
      </c>
      <c r="G3838" t="str">
        <f>""</f>
        <v/>
      </c>
      <c r="H3838" t="s">
        <v>1</v>
      </c>
      <c r="I3838" t="s">
        <v>2225</v>
      </c>
      <c r="J3838" t="s">
        <v>5500</v>
      </c>
      <c r="K3838" t="str">
        <f>"18014"</f>
        <v>18014</v>
      </c>
    </row>
    <row r="3839" spans="1:11" customFormat="1" x14ac:dyDescent="0.25">
      <c r="A3839" t="str">
        <f t="shared" si="546"/>
        <v>18</v>
      </c>
      <c r="B3839" t="s">
        <v>357</v>
      </c>
      <c r="C3839" t="str">
        <f t="shared" si="548"/>
        <v>087</v>
      </c>
      <c r="D3839" t="s">
        <v>357</v>
      </c>
      <c r="E3839" t="str">
        <f t="shared" si="544"/>
        <v>03</v>
      </c>
      <c r="F3839" t="str">
        <f>"038"</f>
        <v>038</v>
      </c>
      <c r="G3839" t="str">
        <f>""</f>
        <v/>
      </c>
      <c r="H3839" t="s">
        <v>0</v>
      </c>
      <c r="I3839" t="s">
        <v>2225</v>
      </c>
      <c r="J3839" t="s">
        <v>5500</v>
      </c>
      <c r="K3839" t="str">
        <f>"18014"</f>
        <v>18014</v>
      </c>
    </row>
    <row r="3840" spans="1:11" customFormat="1" x14ac:dyDescent="0.25">
      <c r="A3840" t="str">
        <f t="shared" si="546"/>
        <v>18</v>
      </c>
      <c r="B3840" t="s">
        <v>357</v>
      </c>
      <c r="C3840" t="str">
        <f t="shared" si="548"/>
        <v>087</v>
      </c>
      <c r="D3840" t="s">
        <v>357</v>
      </c>
      <c r="E3840" t="str">
        <f t="shared" si="544"/>
        <v>03</v>
      </c>
      <c r="F3840" t="str">
        <f>"039"</f>
        <v>039</v>
      </c>
      <c r="G3840" t="str">
        <f>""</f>
        <v/>
      </c>
      <c r="H3840" t="s">
        <v>1</v>
      </c>
      <c r="I3840" t="s">
        <v>2226</v>
      </c>
      <c r="J3840" t="s">
        <v>5501</v>
      </c>
      <c r="K3840" t="str">
        <f>"18013"</f>
        <v>18013</v>
      </c>
    </row>
    <row r="3841" spans="1:11" customFormat="1" x14ac:dyDescent="0.25">
      <c r="A3841" t="str">
        <f t="shared" si="546"/>
        <v>18</v>
      </c>
      <c r="B3841" t="s">
        <v>357</v>
      </c>
      <c r="C3841" t="str">
        <f t="shared" si="548"/>
        <v>087</v>
      </c>
      <c r="D3841" t="s">
        <v>357</v>
      </c>
      <c r="E3841" t="str">
        <f t="shared" si="544"/>
        <v>03</v>
      </c>
      <c r="F3841" t="str">
        <f>"039"</f>
        <v>039</v>
      </c>
      <c r="G3841" t="str">
        <f>""</f>
        <v/>
      </c>
      <c r="H3841" t="s">
        <v>0</v>
      </c>
      <c r="I3841" t="s">
        <v>2226</v>
      </c>
      <c r="J3841" t="s">
        <v>5501</v>
      </c>
      <c r="K3841" t="str">
        <f>"18013"</f>
        <v>18013</v>
      </c>
    </row>
    <row r="3842" spans="1:11" customFormat="1" x14ac:dyDescent="0.25">
      <c r="A3842" t="str">
        <f t="shared" si="546"/>
        <v>18</v>
      </c>
      <c r="B3842" t="s">
        <v>357</v>
      </c>
      <c r="C3842" t="str">
        <f t="shared" si="548"/>
        <v>087</v>
      </c>
      <c r="D3842" t="s">
        <v>357</v>
      </c>
      <c r="E3842" t="str">
        <f t="shared" si="544"/>
        <v>03</v>
      </c>
      <c r="F3842" t="str">
        <f>"040"</f>
        <v>040</v>
      </c>
      <c r="G3842" t="str">
        <f>""</f>
        <v/>
      </c>
      <c r="H3842" t="s">
        <v>1</v>
      </c>
      <c r="I3842" t="s">
        <v>2225</v>
      </c>
      <c r="J3842" t="s">
        <v>5500</v>
      </c>
      <c r="K3842" t="str">
        <f>"18014"</f>
        <v>18014</v>
      </c>
    </row>
    <row r="3843" spans="1:11" customFormat="1" x14ac:dyDescent="0.25">
      <c r="A3843" t="str">
        <f t="shared" si="546"/>
        <v>18</v>
      </c>
      <c r="B3843" t="s">
        <v>357</v>
      </c>
      <c r="C3843" t="str">
        <f t="shared" si="548"/>
        <v>087</v>
      </c>
      <c r="D3843" t="s">
        <v>357</v>
      </c>
      <c r="E3843" t="str">
        <f t="shared" si="544"/>
        <v>03</v>
      </c>
      <c r="F3843" t="str">
        <f>"040"</f>
        <v>040</v>
      </c>
      <c r="G3843" t="str">
        <f>""</f>
        <v/>
      </c>
      <c r="H3843" t="s">
        <v>0</v>
      </c>
      <c r="I3843" t="s">
        <v>2225</v>
      </c>
      <c r="J3843" t="s">
        <v>5500</v>
      </c>
      <c r="K3843" t="str">
        <f>"18014"</f>
        <v>18014</v>
      </c>
    </row>
    <row r="3844" spans="1:11" customFormat="1" x14ac:dyDescent="0.25">
      <c r="A3844" t="str">
        <f t="shared" si="546"/>
        <v>18</v>
      </c>
      <c r="B3844" t="s">
        <v>357</v>
      </c>
      <c r="C3844" t="str">
        <f t="shared" si="548"/>
        <v>087</v>
      </c>
      <c r="D3844" t="s">
        <v>357</v>
      </c>
      <c r="E3844" t="str">
        <f t="shared" si="544"/>
        <v>03</v>
      </c>
      <c r="F3844" t="str">
        <f>"041"</f>
        <v>041</v>
      </c>
      <c r="G3844" t="str">
        <f>""</f>
        <v/>
      </c>
      <c r="H3844" t="s">
        <v>3</v>
      </c>
      <c r="I3844" t="s">
        <v>2227</v>
      </c>
      <c r="J3844" t="s">
        <v>5502</v>
      </c>
      <c r="K3844" t="str">
        <f>"18014"</f>
        <v>18014</v>
      </c>
    </row>
    <row r="3845" spans="1:11" customFormat="1" x14ac:dyDescent="0.25">
      <c r="A3845" t="str">
        <f t="shared" si="546"/>
        <v>18</v>
      </c>
      <c r="B3845" t="s">
        <v>357</v>
      </c>
      <c r="C3845" t="str">
        <f t="shared" si="548"/>
        <v>087</v>
      </c>
      <c r="D3845" t="s">
        <v>357</v>
      </c>
      <c r="E3845" t="str">
        <f t="shared" ref="E3845:E3856" si="550">"03"</f>
        <v>03</v>
      </c>
      <c r="F3845" t="str">
        <f>"042"</f>
        <v>042</v>
      </c>
      <c r="G3845" t="str">
        <f>""</f>
        <v/>
      </c>
      <c r="H3845" t="s">
        <v>3</v>
      </c>
      <c r="I3845" t="s">
        <v>2221</v>
      </c>
      <c r="J3845" t="s">
        <v>5496</v>
      </c>
      <c r="K3845" t="str">
        <f>"18011"</f>
        <v>18011</v>
      </c>
    </row>
    <row r="3846" spans="1:11" customFormat="1" x14ac:dyDescent="0.25">
      <c r="A3846" t="str">
        <f t="shared" si="546"/>
        <v>18</v>
      </c>
      <c r="B3846" t="s">
        <v>357</v>
      </c>
      <c r="C3846" t="str">
        <f t="shared" si="548"/>
        <v>087</v>
      </c>
      <c r="D3846" t="s">
        <v>357</v>
      </c>
      <c r="E3846" t="str">
        <f t="shared" si="550"/>
        <v>03</v>
      </c>
      <c r="F3846" t="str">
        <f>"043"</f>
        <v>043</v>
      </c>
      <c r="G3846" t="str">
        <f>""</f>
        <v/>
      </c>
      <c r="H3846" t="s">
        <v>1</v>
      </c>
      <c r="I3846" t="s">
        <v>2224</v>
      </c>
      <c r="J3846" t="s">
        <v>5499</v>
      </c>
      <c r="K3846" t="str">
        <f>"18014"</f>
        <v>18014</v>
      </c>
    </row>
    <row r="3847" spans="1:11" customFormat="1" x14ac:dyDescent="0.25">
      <c r="A3847" t="str">
        <f t="shared" si="546"/>
        <v>18</v>
      </c>
      <c r="B3847" t="s">
        <v>357</v>
      </c>
      <c r="C3847" t="str">
        <f t="shared" si="548"/>
        <v>087</v>
      </c>
      <c r="D3847" t="s">
        <v>357</v>
      </c>
      <c r="E3847" t="str">
        <f t="shared" si="550"/>
        <v>03</v>
      </c>
      <c r="F3847" t="str">
        <f>"043"</f>
        <v>043</v>
      </c>
      <c r="G3847" t="str">
        <f>""</f>
        <v/>
      </c>
      <c r="H3847" t="s">
        <v>0</v>
      </c>
      <c r="I3847" t="s">
        <v>2224</v>
      </c>
      <c r="J3847" t="s">
        <v>5499</v>
      </c>
      <c r="K3847" t="str">
        <f>"18014"</f>
        <v>18014</v>
      </c>
    </row>
    <row r="3848" spans="1:11" customFormat="1" x14ac:dyDescent="0.25">
      <c r="A3848" t="str">
        <f t="shared" si="546"/>
        <v>18</v>
      </c>
      <c r="B3848" t="s">
        <v>357</v>
      </c>
      <c r="C3848" t="str">
        <f t="shared" si="548"/>
        <v>087</v>
      </c>
      <c r="D3848" t="s">
        <v>357</v>
      </c>
      <c r="E3848" t="str">
        <f t="shared" si="550"/>
        <v>03</v>
      </c>
      <c r="F3848" t="str">
        <f>"044"</f>
        <v>044</v>
      </c>
      <c r="G3848" t="str">
        <f>""</f>
        <v/>
      </c>
      <c r="H3848" t="s">
        <v>1</v>
      </c>
      <c r="I3848" t="s">
        <v>2227</v>
      </c>
      <c r="J3848" t="s">
        <v>5502</v>
      </c>
      <c r="K3848" t="str">
        <f>"18014"</f>
        <v>18014</v>
      </c>
    </row>
    <row r="3849" spans="1:11" customFormat="1" x14ac:dyDescent="0.25">
      <c r="A3849" t="str">
        <f t="shared" si="546"/>
        <v>18</v>
      </c>
      <c r="B3849" t="s">
        <v>357</v>
      </c>
      <c r="C3849" t="str">
        <f t="shared" si="548"/>
        <v>087</v>
      </c>
      <c r="D3849" t="s">
        <v>357</v>
      </c>
      <c r="E3849" t="str">
        <f t="shared" si="550"/>
        <v>03</v>
      </c>
      <c r="F3849" t="str">
        <f>"044"</f>
        <v>044</v>
      </c>
      <c r="G3849" t="str">
        <f>""</f>
        <v/>
      </c>
      <c r="H3849" t="s">
        <v>0</v>
      </c>
      <c r="I3849" t="s">
        <v>2227</v>
      </c>
      <c r="J3849" t="s">
        <v>5502</v>
      </c>
      <c r="K3849" t="str">
        <f>"18014"</f>
        <v>18014</v>
      </c>
    </row>
    <row r="3850" spans="1:11" customFormat="1" x14ac:dyDescent="0.25">
      <c r="A3850" t="str">
        <f t="shared" si="546"/>
        <v>18</v>
      </c>
      <c r="B3850" t="s">
        <v>357</v>
      </c>
      <c r="C3850" t="str">
        <f t="shared" si="548"/>
        <v>087</v>
      </c>
      <c r="D3850" t="s">
        <v>357</v>
      </c>
      <c r="E3850" t="str">
        <f t="shared" si="550"/>
        <v>03</v>
      </c>
      <c r="F3850" t="str">
        <f>"045"</f>
        <v>045</v>
      </c>
      <c r="G3850" t="str">
        <f>""</f>
        <v/>
      </c>
      <c r="H3850" t="s">
        <v>1</v>
      </c>
      <c r="I3850" t="s">
        <v>2218</v>
      </c>
      <c r="J3850" t="s">
        <v>5493</v>
      </c>
      <c r="K3850" t="str">
        <f>"18013"</f>
        <v>18013</v>
      </c>
    </row>
    <row r="3851" spans="1:11" customFormat="1" x14ac:dyDescent="0.25">
      <c r="A3851" t="str">
        <f t="shared" si="546"/>
        <v>18</v>
      </c>
      <c r="B3851" t="s">
        <v>357</v>
      </c>
      <c r="C3851" t="str">
        <f t="shared" si="548"/>
        <v>087</v>
      </c>
      <c r="D3851" t="s">
        <v>357</v>
      </c>
      <c r="E3851" t="str">
        <f t="shared" si="550"/>
        <v>03</v>
      </c>
      <c r="F3851" t="str">
        <f>"045"</f>
        <v>045</v>
      </c>
      <c r="G3851" t="str">
        <f>""</f>
        <v/>
      </c>
      <c r="H3851" t="s">
        <v>0</v>
      </c>
      <c r="I3851" t="s">
        <v>2218</v>
      </c>
      <c r="J3851" t="s">
        <v>5493</v>
      </c>
      <c r="K3851" t="str">
        <f>"18013"</f>
        <v>18013</v>
      </c>
    </row>
    <row r="3852" spans="1:11" customFormat="1" x14ac:dyDescent="0.25">
      <c r="A3852" t="str">
        <f t="shared" si="546"/>
        <v>18</v>
      </c>
      <c r="B3852" t="s">
        <v>357</v>
      </c>
      <c r="C3852" t="str">
        <f t="shared" si="548"/>
        <v>087</v>
      </c>
      <c r="D3852" t="s">
        <v>357</v>
      </c>
      <c r="E3852" t="str">
        <f t="shared" si="550"/>
        <v>03</v>
      </c>
      <c r="F3852" t="str">
        <f>"046"</f>
        <v>046</v>
      </c>
      <c r="G3852" t="str">
        <f>""</f>
        <v/>
      </c>
      <c r="H3852" t="s">
        <v>3</v>
      </c>
      <c r="I3852" t="s">
        <v>2223</v>
      </c>
      <c r="J3852" t="s">
        <v>5498</v>
      </c>
      <c r="K3852" t="str">
        <f>"18013"</f>
        <v>18013</v>
      </c>
    </row>
    <row r="3853" spans="1:11" customFormat="1" x14ac:dyDescent="0.25">
      <c r="A3853" t="str">
        <f t="shared" si="546"/>
        <v>18</v>
      </c>
      <c r="B3853" t="s">
        <v>357</v>
      </c>
      <c r="C3853" t="str">
        <f t="shared" si="548"/>
        <v>087</v>
      </c>
      <c r="D3853" t="s">
        <v>357</v>
      </c>
      <c r="E3853" t="str">
        <f t="shared" si="550"/>
        <v>03</v>
      </c>
      <c r="F3853" t="str">
        <f>"047"</f>
        <v>047</v>
      </c>
      <c r="G3853" t="str">
        <f>""</f>
        <v/>
      </c>
      <c r="H3853" t="s">
        <v>1</v>
      </c>
      <c r="I3853" t="s">
        <v>2227</v>
      </c>
      <c r="J3853" t="s">
        <v>5502</v>
      </c>
      <c r="K3853" t="str">
        <f>"18014"</f>
        <v>18014</v>
      </c>
    </row>
    <row r="3854" spans="1:11" customFormat="1" x14ac:dyDescent="0.25">
      <c r="A3854" t="str">
        <f t="shared" si="546"/>
        <v>18</v>
      </c>
      <c r="B3854" t="s">
        <v>357</v>
      </c>
      <c r="C3854" t="str">
        <f t="shared" si="548"/>
        <v>087</v>
      </c>
      <c r="D3854" t="s">
        <v>357</v>
      </c>
      <c r="E3854" t="str">
        <f t="shared" si="550"/>
        <v>03</v>
      </c>
      <c r="F3854" t="str">
        <f>"047"</f>
        <v>047</v>
      </c>
      <c r="G3854" t="str">
        <f>""</f>
        <v/>
      </c>
      <c r="H3854" t="s">
        <v>0</v>
      </c>
      <c r="I3854" t="s">
        <v>2227</v>
      </c>
      <c r="J3854" t="s">
        <v>5502</v>
      </c>
      <c r="K3854" t="str">
        <f>"18014"</f>
        <v>18014</v>
      </c>
    </row>
    <row r="3855" spans="1:11" customFormat="1" x14ac:dyDescent="0.25">
      <c r="A3855" t="str">
        <f t="shared" si="546"/>
        <v>18</v>
      </c>
      <c r="B3855" t="s">
        <v>357</v>
      </c>
      <c r="C3855" t="str">
        <f t="shared" si="548"/>
        <v>087</v>
      </c>
      <c r="D3855" t="s">
        <v>357</v>
      </c>
      <c r="E3855" t="str">
        <f t="shared" si="550"/>
        <v>03</v>
      </c>
      <c r="F3855" t="str">
        <f>"048"</f>
        <v>048</v>
      </c>
      <c r="G3855" t="str">
        <f>""</f>
        <v/>
      </c>
      <c r="H3855" t="s">
        <v>1</v>
      </c>
      <c r="I3855" t="s">
        <v>2227</v>
      </c>
      <c r="J3855" t="s">
        <v>5502</v>
      </c>
      <c r="K3855" t="str">
        <f>"18014"</f>
        <v>18014</v>
      </c>
    </row>
    <row r="3856" spans="1:11" customFormat="1" x14ac:dyDescent="0.25">
      <c r="A3856" t="str">
        <f t="shared" si="546"/>
        <v>18</v>
      </c>
      <c r="B3856" t="s">
        <v>357</v>
      </c>
      <c r="C3856" t="str">
        <f t="shared" si="548"/>
        <v>087</v>
      </c>
      <c r="D3856" t="s">
        <v>357</v>
      </c>
      <c r="E3856" t="str">
        <f t="shared" si="550"/>
        <v>03</v>
      </c>
      <c r="F3856" t="str">
        <f>"048"</f>
        <v>048</v>
      </c>
      <c r="G3856" t="str">
        <f>""</f>
        <v/>
      </c>
      <c r="H3856" t="s">
        <v>0</v>
      </c>
      <c r="I3856" t="s">
        <v>2227</v>
      </c>
      <c r="J3856" t="s">
        <v>5502</v>
      </c>
      <c r="K3856" t="str">
        <f>"18014"</f>
        <v>18014</v>
      </c>
    </row>
    <row r="3857" spans="1:11" customFormat="1" x14ac:dyDescent="0.25">
      <c r="A3857" t="str">
        <f t="shared" si="546"/>
        <v>18</v>
      </c>
      <c r="B3857" t="s">
        <v>357</v>
      </c>
      <c r="C3857" t="str">
        <f t="shared" si="548"/>
        <v>087</v>
      </c>
      <c r="D3857" t="s">
        <v>357</v>
      </c>
      <c r="E3857" t="str">
        <f>"04"</f>
        <v>04</v>
      </c>
      <c r="F3857" t="str">
        <f>"002"</f>
        <v>002</v>
      </c>
      <c r="G3857" t="str">
        <f>""</f>
        <v/>
      </c>
      <c r="H3857" t="s">
        <v>3</v>
      </c>
      <c r="I3857" t="s">
        <v>2228</v>
      </c>
      <c r="J3857" t="s">
        <v>5503</v>
      </c>
      <c r="K3857" t="str">
        <f>"18001"</f>
        <v>18001</v>
      </c>
    </row>
    <row r="3858" spans="1:11" customFormat="1" x14ac:dyDescent="0.25">
      <c r="A3858" t="str">
        <f t="shared" si="546"/>
        <v>18</v>
      </c>
      <c r="B3858" t="s">
        <v>357</v>
      </c>
      <c r="C3858" t="str">
        <f t="shared" si="548"/>
        <v>087</v>
      </c>
      <c r="D3858" t="s">
        <v>357</v>
      </c>
      <c r="E3858" t="str">
        <f>"04"</f>
        <v>04</v>
      </c>
      <c r="F3858" t="str">
        <f>"003"</f>
        <v>003</v>
      </c>
      <c r="G3858" t="str">
        <f>""</f>
        <v/>
      </c>
      <c r="H3858" t="s">
        <v>3</v>
      </c>
      <c r="I3858" t="s">
        <v>99</v>
      </c>
      <c r="J3858" t="s">
        <v>5504</v>
      </c>
      <c r="K3858" t="str">
        <f>"18010"</f>
        <v>18010</v>
      </c>
    </row>
    <row r="3859" spans="1:11" customFormat="1" x14ac:dyDescent="0.25">
      <c r="A3859" t="str">
        <f t="shared" si="546"/>
        <v>18</v>
      </c>
      <c r="B3859" t="s">
        <v>357</v>
      </c>
      <c r="C3859" t="str">
        <f t="shared" si="548"/>
        <v>087</v>
      </c>
      <c r="D3859" t="s">
        <v>357</v>
      </c>
      <c r="E3859" t="str">
        <f>"05"</f>
        <v>05</v>
      </c>
      <c r="F3859" t="str">
        <f>"002"</f>
        <v>002</v>
      </c>
      <c r="G3859" t="str">
        <f>""</f>
        <v/>
      </c>
      <c r="H3859" t="s">
        <v>3</v>
      </c>
      <c r="I3859" t="s">
        <v>2229</v>
      </c>
      <c r="J3859" t="s">
        <v>5505</v>
      </c>
      <c r="K3859" t="str">
        <f>"18010"</f>
        <v>18010</v>
      </c>
    </row>
    <row r="3860" spans="1:11" customFormat="1" x14ac:dyDescent="0.25">
      <c r="A3860" t="str">
        <f t="shared" si="546"/>
        <v>18</v>
      </c>
      <c r="B3860" t="s">
        <v>357</v>
      </c>
      <c r="C3860" t="str">
        <f t="shared" si="548"/>
        <v>087</v>
      </c>
      <c r="D3860" t="s">
        <v>357</v>
      </c>
      <c r="E3860" t="str">
        <f t="shared" ref="E3860:E3892" si="551">"06"</f>
        <v>06</v>
      </c>
      <c r="F3860" t="str">
        <f>"001"</f>
        <v>001</v>
      </c>
      <c r="G3860" t="str">
        <f>""</f>
        <v/>
      </c>
      <c r="H3860" t="s">
        <v>1</v>
      </c>
      <c r="I3860" t="s">
        <v>2230</v>
      </c>
      <c r="J3860" t="s">
        <v>5506</v>
      </c>
      <c r="K3860" t="str">
        <f t="shared" ref="K3860:K3865" si="552">"18009"</f>
        <v>18009</v>
      </c>
    </row>
    <row r="3861" spans="1:11" customFormat="1" x14ac:dyDescent="0.25">
      <c r="A3861" t="str">
        <f t="shared" si="546"/>
        <v>18</v>
      </c>
      <c r="B3861" t="s">
        <v>357</v>
      </c>
      <c r="C3861" t="str">
        <f t="shared" si="548"/>
        <v>087</v>
      </c>
      <c r="D3861" t="s">
        <v>357</v>
      </c>
      <c r="E3861" t="str">
        <f t="shared" si="551"/>
        <v>06</v>
      </c>
      <c r="F3861" t="str">
        <f>"001"</f>
        <v>001</v>
      </c>
      <c r="G3861" t="str">
        <f>""</f>
        <v/>
      </c>
      <c r="H3861" t="s">
        <v>0</v>
      </c>
      <c r="I3861" t="s">
        <v>2230</v>
      </c>
      <c r="J3861" t="s">
        <v>5506</v>
      </c>
      <c r="K3861" t="str">
        <f t="shared" si="552"/>
        <v>18009</v>
      </c>
    </row>
    <row r="3862" spans="1:11" customFormat="1" x14ac:dyDescent="0.25">
      <c r="A3862" t="str">
        <f t="shared" si="546"/>
        <v>18</v>
      </c>
      <c r="B3862" t="s">
        <v>357</v>
      </c>
      <c r="C3862" t="str">
        <f t="shared" si="548"/>
        <v>087</v>
      </c>
      <c r="D3862" t="s">
        <v>357</v>
      </c>
      <c r="E3862" t="str">
        <f t="shared" si="551"/>
        <v>06</v>
      </c>
      <c r="F3862" t="str">
        <f>"003"</f>
        <v>003</v>
      </c>
      <c r="G3862" t="str">
        <f>""</f>
        <v/>
      </c>
      <c r="H3862" t="s">
        <v>3</v>
      </c>
      <c r="I3862" t="s">
        <v>2231</v>
      </c>
      <c r="J3862" t="s">
        <v>5507</v>
      </c>
      <c r="K3862" t="str">
        <f t="shared" si="552"/>
        <v>18009</v>
      </c>
    </row>
    <row r="3863" spans="1:11" customFormat="1" x14ac:dyDescent="0.25">
      <c r="A3863" t="str">
        <f t="shared" si="546"/>
        <v>18</v>
      </c>
      <c r="B3863" t="s">
        <v>357</v>
      </c>
      <c r="C3863" t="str">
        <f t="shared" si="548"/>
        <v>087</v>
      </c>
      <c r="D3863" t="s">
        <v>357</v>
      </c>
      <c r="E3863" t="str">
        <f t="shared" si="551"/>
        <v>06</v>
      </c>
      <c r="F3863" t="str">
        <f>"004"</f>
        <v>004</v>
      </c>
      <c r="G3863" t="str">
        <f>""</f>
        <v/>
      </c>
      <c r="H3863" t="s">
        <v>3</v>
      </c>
      <c r="I3863" t="s">
        <v>2232</v>
      </c>
      <c r="J3863" t="s">
        <v>5508</v>
      </c>
      <c r="K3863" t="str">
        <f t="shared" si="552"/>
        <v>18009</v>
      </c>
    </row>
    <row r="3864" spans="1:11" customFormat="1" x14ac:dyDescent="0.25">
      <c r="A3864" t="str">
        <f t="shared" si="546"/>
        <v>18</v>
      </c>
      <c r="B3864" t="s">
        <v>357</v>
      </c>
      <c r="C3864" t="str">
        <f t="shared" si="548"/>
        <v>087</v>
      </c>
      <c r="D3864" t="s">
        <v>357</v>
      </c>
      <c r="E3864" t="str">
        <f t="shared" si="551"/>
        <v>06</v>
      </c>
      <c r="F3864" t="str">
        <f>"005"</f>
        <v>005</v>
      </c>
      <c r="G3864" t="str">
        <f>""</f>
        <v/>
      </c>
      <c r="H3864" t="s">
        <v>1</v>
      </c>
      <c r="I3864" t="s">
        <v>2232</v>
      </c>
      <c r="J3864" t="s">
        <v>5508</v>
      </c>
      <c r="K3864" t="str">
        <f t="shared" si="552"/>
        <v>18009</v>
      </c>
    </row>
    <row r="3865" spans="1:11" customFormat="1" x14ac:dyDescent="0.25">
      <c r="A3865" t="str">
        <f t="shared" ref="A3865:A3928" si="553">"18"</f>
        <v>18</v>
      </c>
      <c r="B3865" t="s">
        <v>357</v>
      </c>
      <c r="C3865" t="str">
        <f t="shared" si="548"/>
        <v>087</v>
      </c>
      <c r="D3865" t="s">
        <v>357</v>
      </c>
      <c r="E3865" t="str">
        <f t="shared" si="551"/>
        <v>06</v>
      </c>
      <c r="F3865" t="str">
        <f>"005"</f>
        <v>005</v>
      </c>
      <c r="G3865" t="str">
        <f>""</f>
        <v/>
      </c>
      <c r="H3865" t="s">
        <v>0</v>
      </c>
      <c r="I3865" t="s">
        <v>2232</v>
      </c>
      <c r="J3865" t="s">
        <v>5508</v>
      </c>
      <c r="K3865" t="str">
        <f t="shared" si="552"/>
        <v>18009</v>
      </c>
    </row>
    <row r="3866" spans="1:11" customFormat="1" x14ac:dyDescent="0.25">
      <c r="A3866" t="str">
        <f t="shared" si="553"/>
        <v>18</v>
      </c>
      <c r="B3866" t="s">
        <v>357</v>
      </c>
      <c r="C3866" t="str">
        <f t="shared" si="548"/>
        <v>087</v>
      </c>
      <c r="D3866" t="s">
        <v>357</v>
      </c>
      <c r="E3866" t="str">
        <f t="shared" si="551"/>
        <v>06</v>
      </c>
      <c r="F3866" t="str">
        <f>"006"</f>
        <v>006</v>
      </c>
      <c r="G3866" t="str">
        <f>""</f>
        <v/>
      </c>
      <c r="H3866" t="s">
        <v>1</v>
      </c>
      <c r="I3866" t="s">
        <v>2233</v>
      </c>
      <c r="J3866" t="s">
        <v>5509</v>
      </c>
      <c r="K3866" t="str">
        <f t="shared" ref="K3866:K3871" si="554">"18008"</f>
        <v>18008</v>
      </c>
    </row>
    <row r="3867" spans="1:11" customFormat="1" x14ac:dyDescent="0.25">
      <c r="A3867" t="str">
        <f t="shared" si="553"/>
        <v>18</v>
      </c>
      <c r="B3867" t="s">
        <v>357</v>
      </c>
      <c r="C3867" t="str">
        <f t="shared" si="548"/>
        <v>087</v>
      </c>
      <c r="D3867" t="s">
        <v>357</v>
      </c>
      <c r="E3867" t="str">
        <f t="shared" si="551"/>
        <v>06</v>
      </c>
      <c r="F3867" t="str">
        <f>"006"</f>
        <v>006</v>
      </c>
      <c r="G3867" t="str">
        <f>""</f>
        <v/>
      </c>
      <c r="H3867" t="s">
        <v>0</v>
      </c>
      <c r="I3867" t="s">
        <v>2233</v>
      </c>
      <c r="J3867" t="s">
        <v>5509</v>
      </c>
      <c r="K3867" t="str">
        <f t="shared" si="554"/>
        <v>18008</v>
      </c>
    </row>
    <row r="3868" spans="1:11" customFormat="1" x14ac:dyDescent="0.25">
      <c r="A3868" t="str">
        <f t="shared" si="553"/>
        <v>18</v>
      </c>
      <c r="B3868" t="s">
        <v>357</v>
      </c>
      <c r="C3868" t="str">
        <f t="shared" si="548"/>
        <v>087</v>
      </c>
      <c r="D3868" t="s">
        <v>357</v>
      </c>
      <c r="E3868" t="str">
        <f t="shared" si="551"/>
        <v>06</v>
      </c>
      <c r="F3868" t="str">
        <f>"007"</f>
        <v>007</v>
      </c>
      <c r="G3868" t="str">
        <f>""</f>
        <v/>
      </c>
      <c r="H3868" t="s">
        <v>3</v>
      </c>
      <c r="I3868" t="s">
        <v>2234</v>
      </c>
      <c r="J3868" t="s">
        <v>5510</v>
      </c>
      <c r="K3868" t="str">
        <f t="shared" si="554"/>
        <v>18008</v>
      </c>
    </row>
    <row r="3869" spans="1:11" customFormat="1" x14ac:dyDescent="0.25">
      <c r="A3869" t="str">
        <f t="shared" si="553"/>
        <v>18</v>
      </c>
      <c r="B3869" t="s">
        <v>357</v>
      </c>
      <c r="C3869" t="str">
        <f t="shared" si="548"/>
        <v>087</v>
      </c>
      <c r="D3869" t="s">
        <v>357</v>
      </c>
      <c r="E3869" t="str">
        <f t="shared" si="551"/>
        <v>06</v>
      </c>
      <c r="F3869" t="str">
        <f>"008"</f>
        <v>008</v>
      </c>
      <c r="G3869" t="str">
        <f>""</f>
        <v/>
      </c>
      <c r="H3869" t="s">
        <v>3</v>
      </c>
      <c r="I3869" t="s">
        <v>2235</v>
      </c>
      <c r="J3869" t="s">
        <v>5511</v>
      </c>
      <c r="K3869" t="str">
        <f t="shared" si="554"/>
        <v>18008</v>
      </c>
    </row>
    <row r="3870" spans="1:11" customFormat="1" x14ac:dyDescent="0.25">
      <c r="A3870" t="str">
        <f t="shared" si="553"/>
        <v>18</v>
      </c>
      <c r="B3870" t="s">
        <v>357</v>
      </c>
      <c r="C3870" t="str">
        <f t="shared" si="548"/>
        <v>087</v>
      </c>
      <c r="D3870" t="s">
        <v>357</v>
      </c>
      <c r="E3870" t="str">
        <f t="shared" si="551"/>
        <v>06</v>
      </c>
      <c r="F3870" t="str">
        <f>"009"</f>
        <v>009</v>
      </c>
      <c r="G3870" t="str">
        <f>""</f>
        <v/>
      </c>
      <c r="H3870" t="s">
        <v>1</v>
      </c>
      <c r="I3870" t="s">
        <v>2236</v>
      </c>
      <c r="J3870" t="s">
        <v>5512</v>
      </c>
      <c r="K3870" t="str">
        <f t="shared" si="554"/>
        <v>18008</v>
      </c>
    </row>
    <row r="3871" spans="1:11" customFormat="1" x14ac:dyDescent="0.25">
      <c r="A3871" t="str">
        <f t="shared" si="553"/>
        <v>18</v>
      </c>
      <c r="B3871" t="s">
        <v>357</v>
      </c>
      <c r="C3871" t="str">
        <f t="shared" si="548"/>
        <v>087</v>
      </c>
      <c r="D3871" t="s">
        <v>357</v>
      </c>
      <c r="E3871" t="str">
        <f t="shared" si="551"/>
        <v>06</v>
      </c>
      <c r="F3871" t="str">
        <f>"009"</f>
        <v>009</v>
      </c>
      <c r="G3871" t="str">
        <f>""</f>
        <v/>
      </c>
      <c r="H3871" t="s">
        <v>0</v>
      </c>
      <c r="I3871" t="s">
        <v>2236</v>
      </c>
      <c r="J3871" t="s">
        <v>5512</v>
      </c>
      <c r="K3871" t="str">
        <f t="shared" si="554"/>
        <v>18008</v>
      </c>
    </row>
    <row r="3872" spans="1:11" customFormat="1" x14ac:dyDescent="0.25">
      <c r="A3872" t="str">
        <f t="shared" si="553"/>
        <v>18</v>
      </c>
      <c r="B3872" t="s">
        <v>357</v>
      </c>
      <c r="C3872" t="str">
        <f t="shared" si="548"/>
        <v>087</v>
      </c>
      <c r="D3872" t="s">
        <v>357</v>
      </c>
      <c r="E3872" t="str">
        <f t="shared" si="551"/>
        <v>06</v>
      </c>
      <c r="F3872" t="str">
        <f>"010"</f>
        <v>010</v>
      </c>
      <c r="G3872" t="str">
        <f>""</f>
        <v/>
      </c>
      <c r="H3872" t="s">
        <v>3</v>
      </c>
      <c r="I3872" t="s">
        <v>2187</v>
      </c>
      <c r="J3872" t="s">
        <v>5461</v>
      </c>
      <c r="K3872" t="str">
        <f>"18007"</f>
        <v>18007</v>
      </c>
    </row>
    <row r="3873" spans="1:11" customFormat="1" x14ac:dyDescent="0.25">
      <c r="A3873" t="str">
        <f t="shared" si="553"/>
        <v>18</v>
      </c>
      <c r="B3873" t="s">
        <v>357</v>
      </c>
      <c r="C3873" t="str">
        <f t="shared" si="548"/>
        <v>087</v>
      </c>
      <c r="D3873" t="s">
        <v>357</v>
      </c>
      <c r="E3873" t="str">
        <f t="shared" si="551"/>
        <v>06</v>
      </c>
      <c r="F3873" t="str">
        <f>"011"</f>
        <v>011</v>
      </c>
      <c r="G3873" t="str">
        <f>""</f>
        <v/>
      </c>
      <c r="H3873" t="s">
        <v>3</v>
      </c>
      <c r="I3873" t="s">
        <v>2233</v>
      </c>
      <c r="J3873" t="s">
        <v>5509</v>
      </c>
      <c r="K3873" t="str">
        <f>"18008"</f>
        <v>18008</v>
      </c>
    </row>
    <row r="3874" spans="1:11" customFormat="1" x14ac:dyDescent="0.25">
      <c r="A3874" t="str">
        <f t="shared" si="553"/>
        <v>18</v>
      </c>
      <c r="B3874" t="s">
        <v>357</v>
      </c>
      <c r="C3874" t="str">
        <f t="shared" si="548"/>
        <v>087</v>
      </c>
      <c r="D3874" t="s">
        <v>357</v>
      </c>
      <c r="E3874" t="str">
        <f t="shared" si="551"/>
        <v>06</v>
      </c>
      <c r="F3874" t="str">
        <f>"012"</f>
        <v>012</v>
      </c>
      <c r="G3874" t="str">
        <f>""</f>
        <v/>
      </c>
      <c r="H3874" t="s">
        <v>1</v>
      </c>
      <c r="I3874" t="s">
        <v>2237</v>
      </c>
      <c r="J3874" t="s">
        <v>5513</v>
      </c>
      <c r="K3874" t="str">
        <f>"18008"</f>
        <v>18008</v>
      </c>
    </row>
    <row r="3875" spans="1:11" customFormat="1" x14ac:dyDescent="0.25">
      <c r="A3875" t="str">
        <f t="shared" si="553"/>
        <v>18</v>
      </c>
      <c r="B3875" t="s">
        <v>357</v>
      </c>
      <c r="C3875" t="str">
        <f t="shared" ref="C3875:C3938" si="555">"087"</f>
        <v>087</v>
      </c>
      <c r="D3875" t="s">
        <v>357</v>
      </c>
      <c r="E3875" t="str">
        <f t="shared" si="551"/>
        <v>06</v>
      </c>
      <c r="F3875" t="str">
        <f>"012"</f>
        <v>012</v>
      </c>
      <c r="G3875" t="str">
        <f>""</f>
        <v/>
      </c>
      <c r="H3875" t="s">
        <v>0</v>
      </c>
      <c r="I3875" t="s">
        <v>2237</v>
      </c>
      <c r="J3875" t="s">
        <v>5513</v>
      </c>
      <c r="K3875" t="str">
        <f>"18008"</f>
        <v>18008</v>
      </c>
    </row>
    <row r="3876" spans="1:11" customFormat="1" x14ac:dyDescent="0.25">
      <c r="A3876" t="str">
        <f t="shared" si="553"/>
        <v>18</v>
      </c>
      <c r="B3876" t="s">
        <v>357</v>
      </c>
      <c r="C3876" t="str">
        <f t="shared" si="555"/>
        <v>087</v>
      </c>
      <c r="D3876" t="s">
        <v>357</v>
      </c>
      <c r="E3876" t="str">
        <f t="shared" si="551"/>
        <v>06</v>
      </c>
      <c r="F3876" t="str">
        <f>"013"</f>
        <v>013</v>
      </c>
      <c r="G3876" t="str">
        <f>""</f>
        <v/>
      </c>
      <c r="H3876" t="s">
        <v>3</v>
      </c>
      <c r="I3876" t="s">
        <v>2235</v>
      </c>
      <c r="J3876" t="s">
        <v>5511</v>
      </c>
      <c r="K3876" t="str">
        <f>"18008"</f>
        <v>18008</v>
      </c>
    </row>
    <row r="3877" spans="1:11" customFormat="1" x14ac:dyDescent="0.25">
      <c r="A3877" t="str">
        <f t="shared" si="553"/>
        <v>18</v>
      </c>
      <c r="B3877" t="s">
        <v>357</v>
      </c>
      <c r="C3877" t="str">
        <f t="shared" si="555"/>
        <v>087</v>
      </c>
      <c r="D3877" t="s">
        <v>357</v>
      </c>
      <c r="E3877" t="str">
        <f t="shared" si="551"/>
        <v>06</v>
      </c>
      <c r="F3877" t="str">
        <f>"014"</f>
        <v>014</v>
      </c>
      <c r="G3877" t="str">
        <f>""</f>
        <v/>
      </c>
      <c r="H3877" t="s">
        <v>3</v>
      </c>
      <c r="I3877" t="s">
        <v>2238</v>
      </c>
      <c r="J3877" t="s">
        <v>5514</v>
      </c>
      <c r="K3877" t="str">
        <f>"18008"</f>
        <v>18008</v>
      </c>
    </row>
    <row r="3878" spans="1:11" customFormat="1" x14ac:dyDescent="0.25">
      <c r="A3878" t="str">
        <f t="shared" si="553"/>
        <v>18</v>
      </c>
      <c r="B3878" t="s">
        <v>357</v>
      </c>
      <c r="C3878" t="str">
        <f t="shared" si="555"/>
        <v>087</v>
      </c>
      <c r="D3878" t="s">
        <v>357</v>
      </c>
      <c r="E3878" t="str">
        <f t="shared" si="551"/>
        <v>06</v>
      </c>
      <c r="F3878" t="str">
        <f>"015"</f>
        <v>015</v>
      </c>
      <c r="G3878" t="str">
        <f>""</f>
        <v/>
      </c>
      <c r="H3878" t="s">
        <v>3</v>
      </c>
      <c r="I3878" t="s">
        <v>2187</v>
      </c>
      <c r="J3878" t="s">
        <v>5461</v>
      </c>
      <c r="K3878" t="str">
        <f>"18007"</f>
        <v>18007</v>
      </c>
    </row>
    <row r="3879" spans="1:11" customFormat="1" x14ac:dyDescent="0.25">
      <c r="A3879" t="str">
        <f t="shared" si="553"/>
        <v>18</v>
      </c>
      <c r="B3879" t="s">
        <v>357</v>
      </c>
      <c r="C3879" t="str">
        <f t="shared" si="555"/>
        <v>087</v>
      </c>
      <c r="D3879" t="s">
        <v>357</v>
      </c>
      <c r="E3879" t="str">
        <f t="shared" si="551"/>
        <v>06</v>
      </c>
      <c r="F3879" t="str">
        <f>"016"</f>
        <v>016</v>
      </c>
      <c r="G3879" t="str">
        <f>""</f>
        <v/>
      </c>
      <c r="H3879" t="s">
        <v>3</v>
      </c>
      <c r="I3879" t="s">
        <v>2237</v>
      </c>
      <c r="J3879" t="s">
        <v>5513</v>
      </c>
      <c r="K3879" t="str">
        <f>"18008"</f>
        <v>18008</v>
      </c>
    </row>
    <row r="3880" spans="1:11" customFormat="1" x14ac:dyDescent="0.25">
      <c r="A3880" t="str">
        <f t="shared" si="553"/>
        <v>18</v>
      </c>
      <c r="B3880" t="s">
        <v>357</v>
      </c>
      <c r="C3880" t="str">
        <f t="shared" si="555"/>
        <v>087</v>
      </c>
      <c r="D3880" t="s">
        <v>357</v>
      </c>
      <c r="E3880" t="str">
        <f t="shared" si="551"/>
        <v>06</v>
      </c>
      <c r="F3880" t="str">
        <f>"017"</f>
        <v>017</v>
      </c>
      <c r="G3880" t="str">
        <f>""</f>
        <v/>
      </c>
      <c r="H3880" t="s">
        <v>3</v>
      </c>
      <c r="I3880" t="s">
        <v>2239</v>
      </c>
      <c r="J3880" t="s">
        <v>5515</v>
      </c>
      <c r="K3880" t="str">
        <f>"18006"</f>
        <v>18006</v>
      </c>
    </row>
    <row r="3881" spans="1:11" customFormat="1" x14ac:dyDescent="0.25">
      <c r="A3881" t="str">
        <f t="shared" si="553"/>
        <v>18</v>
      </c>
      <c r="B3881" t="s">
        <v>357</v>
      </c>
      <c r="C3881" t="str">
        <f t="shared" si="555"/>
        <v>087</v>
      </c>
      <c r="D3881" t="s">
        <v>357</v>
      </c>
      <c r="E3881" t="str">
        <f t="shared" si="551"/>
        <v>06</v>
      </c>
      <c r="F3881" t="str">
        <f>"018"</f>
        <v>018</v>
      </c>
      <c r="G3881" t="str">
        <f>""</f>
        <v/>
      </c>
      <c r="H3881" t="s">
        <v>3</v>
      </c>
      <c r="I3881" t="s">
        <v>2239</v>
      </c>
      <c r="J3881" t="s">
        <v>5515</v>
      </c>
      <c r="K3881" t="str">
        <f>"18006"</f>
        <v>18006</v>
      </c>
    </row>
    <row r="3882" spans="1:11" customFormat="1" x14ac:dyDescent="0.25">
      <c r="A3882" t="str">
        <f t="shared" si="553"/>
        <v>18</v>
      </c>
      <c r="B3882" t="s">
        <v>357</v>
      </c>
      <c r="C3882" t="str">
        <f t="shared" si="555"/>
        <v>087</v>
      </c>
      <c r="D3882" t="s">
        <v>357</v>
      </c>
      <c r="E3882" t="str">
        <f t="shared" si="551"/>
        <v>06</v>
      </c>
      <c r="F3882" t="str">
        <f>"019"</f>
        <v>019</v>
      </c>
      <c r="G3882" t="str">
        <f>""</f>
        <v/>
      </c>
      <c r="H3882" t="s">
        <v>3</v>
      </c>
      <c r="I3882" t="s">
        <v>2235</v>
      </c>
      <c r="J3882" t="s">
        <v>5511</v>
      </c>
      <c r="K3882" t="str">
        <f t="shared" ref="K3882:K3892" si="556">"18008"</f>
        <v>18008</v>
      </c>
    </row>
    <row r="3883" spans="1:11" customFormat="1" x14ac:dyDescent="0.25">
      <c r="A3883" t="str">
        <f t="shared" si="553"/>
        <v>18</v>
      </c>
      <c r="B3883" t="s">
        <v>357</v>
      </c>
      <c r="C3883" t="str">
        <f t="shared" si="555"/>
        <v>087</v>
      </c>
      <c r="D3883" t="s">
        <v>357</v>
      </c>
      <c r="E3883" t="str">
        <f t="shared" si="551"/>
        <v>06</v>
      </c>
      <c r="F3883" t="str">
        <f>"020"</f>
        <v>020</v>
      </c>
      <c r="G3883" t="str">
        <f>""</f>
        <v/>
      </c>
      <c r="H3883" t="s">
        <v>1</v>
      </c>
      <c r="I3883" t="s">
        <v>2240</v>
      </c>
      <c r="J3883" t="s">
        <v>5516</v>
      </c>
      <c r="K3883" t="str">
        <f t="shared" si="556"/>
        <v>18008</v>
      </c>
    </row>
    <row r="3884" spans="1:11" customFormat="1" x14ac:dyDescent="0.25">
      <c r="A3884" t="str">
        <f t="shared" si="553"/>
        <v>18</v>
      </c>
      <c r="B3884" t="s">
        <v>357</v>
      </c>
      <c r="C3884" t="str">
        <f t="shared" si="555"/>
        <v>087</v>
      </c>
      <c r="D3884" t="s">
        <v>357</v>
      </c>
      <c r="E3884" t="str">
        <f t="shared" si="551"/>
        <v>06</v>
      </c>
      <c r="F3884" t="str">
        <f>"020"</f>
        <v>020</v>
      </c>
      <c r="G3884" t="str">
        <f>""</f>
        <v/>
      </c>
      <c r="H3884" t="s">
        <v>0</v>
      </c>
      <c r="I3884" t="s">
        <v>2240</v>
      </c>
      <c r="J3884" t="s">
        <v>5516</v>
      </c>
      <c r="K3884" t="str">
        <f t="shared" si="556"/>
        <v>18008</v>
      </c>
    </row>
    <row r="3885" spans="1:11" customFormat="1" x14ac:dyDescent="0.25">
      <c r="A3885" t="str">
        <f t="shared" si="553"/>
        <v>18</v>
      </c>
      <c r="B3885" t="s">
        <v>357</v>
      </c>
      <c r="C3885" t="str">
        <f t="shared" si="555"/>
        <v>087</v>
      </c>
      <c r="D3885" t="s">
        <v>357</v>
      </c>
      <c r="E3885" t="str">
        <f t="shared" si="551"/>
        <v>06</v>
      </c>
      <c r="F3885" t="str">
        <f>"021"</f>
        <v>021</v>
      </c>
      <c r="G3885" t="str">
        <f>""</f>
        <v/>
      </c>
      <c r="H3885" t="s">
        <v>1</v>
      </c>
      <c r="I3885" t="s">
        <v>2241</v>
      </c>
      <c r="J3885" t="s">
        <v>5517</v>
      </c>
      <c r="K3885" t="str">
        <f t="shared" si="556"/>
        <v>18008</v>
      </c>
    </row>
    <row r="3886" spans="1:11" customFormat="1" x14ac:dyDescent="0.25">
      <c r="A3886" t="str">
        <f t="shared" si="553"/>
        <v>18</v>
      </c>
      <c r="B3886" t="s">
        <v>357</v>
      </c>
      <c r="C3886" t="str">
        <f t="shared" si="555"/>
        <v>087</v>
      </c>
      <c r="D3886" t="s">
        <v>357</v>
      </c>
      <c r="E3886" t="str">
        <f t="shared" si="551"/>
        <v>06</v>
      </c>
      <c r="F3886" t="str">
        <f>"021"</f>
        <v>021</v>
      </c>
      <c r="G3886" t="str">
        <f>""</f>
        <v/>
      </c>
      <c r="H3886" t="s">
        <v>0</v>
      </c>
      <c r="I3886" t="s">
        <v>2241</v>
      </c>
      <c r="J3886" t="s">
        <v>5517</v>
      </c>
      <c r="K3886" t="str">
        <f t="shared" si="556"/>
        <v>18008</v>
      </c>
    </row>
    <row r="3887" spans="1:11" customFormat="1" x14ac:dyDescent="0.25">
      <c r="A3887" t="str">
        <f t="shared" si="553"/>
        <v>18</v>
      </c>
      <c r="B3887" t="s">
        <v>357</v>
      </c>
      <c r="C3887" t="str">
        <f t="shared" si="555"/>
        <v>087</v>
      </c>
      <c r="D3887" t="s">
        <v>357</v>
      </c>
      <c r="E3887" t="str">
        <f t="shared" si="551"/>
        <v>06</v>
      </c>
      <c r="F3887" t="str">
        <f>"022"</f>
        <v>022</v>
      </c>
      <c r="G3887" t="str">
        <f>""</f>
        <v/>
      </c>
      <c r="H3887" t="s">
        <v>3</v>
      </c>
      <c r="I3887" t="s">
        <v>2242</v>
      </c>
      <c r="J3887" t="s">
        <v>5518</v>
      </c>
      <c r="K3887" t="str">
        <f t="shared" si="556"/>
        <v>18008</v>
      </c>
    </row>
    <row r="3888" spans="1:11" customFormat="1" x14ac:dyDescent="0.25">
      <c r="A3888" t="str">
        <f t="shared" si="553"/>
        <v>18</v>
      </c>
      <c r="B3888" t="s">
        <v>357</v>
      </c>
      <c r="C3888" t="str">
        <f t="shared" si="555"/>
        <v>087</v>
      </c>
      <c r="D3888" t="s">
        <v>357</v>
      </c>
      <c r="E3888" t="str">
        <f t="shared" si="551"/>
        <v>06</v>
      </c>
      <c r="F3888" t="str">
        <f>"023"</f>
        <v>023</v>
      </c>
      <c r="G3888" t="str">
        <f>""</f>
        <v/>
      </c>
      <c r="H3888" t="s">
        <v>1</v>
      </c>
      <c r="I3888" t="s">
        <v>2243</v>
      </c>
      <c r="J3888" t="s">
        <v>5519</v>
      </c>
      <c r="K3888" t="str">
        <f t="shared" si="556"/>
        <v>18008</v>
      </c>
    </row>
    <row r="3889" spans="1:11" customFormat="1" x14ac:dyDescent="0.25">
      <c r="A3889" t="str">
        <f t="shared" si="553"/>
        <v>18</v>
      </c>
      <c r="B3889" t="s">
        <v>357</v>
      </c>
      <c r="C3889" t="str">
        <f t="shared" si="555"/>
        <v>087</v>
      </c>
      <c r="D3889" t="s">
        <v>357</v>
      </c>
      <c r="E3889" t="str">
        <f t="shared" si="551"/>
        <v>06</v>
      </c>
      <c r="F3889" t="str">
        <f>"023"</f>
        <v>023</v>
      </c>
      <c r="G3889" t="str">
        <f>""</f>
        <v/>
      </c>
      <c r="H3889" t="s">
        <v>0</v>
      </c>
      <c r="I3889" t="s">
        <v>2243</v>
      </c>
      <c r="J3889" t="s">
        <v>5519</v>
      </c>
      <c r="K3889" t="str">
        <f t="shared" si="556"/>
        <v>18008</v>
      </c>
    </row>
    <row r="3890" spans="1:11" customFormat="1" x14ac:dyDescent="0.25">
      <c r="A3890" t="str">
        <f t="shared" si="553"/>
        <v>18</v>
      </c>
      <c r="B3890" t="s">
        <v>357</v>
      </c>
      <c r="C3890" t="str">
        <f t="shared" si="555"/>
        <v>087</v>
      </c>
      <c r="D3890" t="s">
        <v>357</v>
      </c>
      <c r="E3890" t="str">
        <f t="shared" si="551"/>
        <v>06</v>
      </c>
      <c r="F3890" t="str">
        <f>"024"</f>
        <v>024</v>
      </c>
      <c r="G3890" t="str">
        <f>""</f>
        <v/>
      </c>
      <c r="H3890" t="s">
        <v>3</v>
      </c>
      <c r="I3890" t="s">
        <v>2242</v>
      </c>
      <c r="J3890" t="s">
        <v>5518</v>
      </c>
      <c r="K3890" t="str">
        <f t="shared" si="556"/>
        <v>18008</v>
      </c>
    </row>
    <row r="3891" spans="1:11" customFormat="1" x14ac:dyDescent="0.25">
      <c r="A3891" t="str">
        <f t="shared" si="553"/>
        <v>18</v>
      </c>
      <c r="B3891" t="s">
        <v>357</v>
      </c>
      <c r="C3891" t="str">
        <f t="shared" si="555"/>
        <v>087</v>
      </c>
      <c r="D3891" t="s">
        <v>357</v>
      </c>
      <c r="E3891" t="str">
        <f t="shared" si="551"/>
        <v>06</v>
      </c>
      <c r="F3891" t="str">
        <f>"025"</f>
        <v>025</v>
      </c>
      <c r="G3891" t="str">
        <f>""</f>
        <v/>
      </c>
      <c r="H3891" t="s">
        <v>1</v>
      </c>
      <c r="I3891" t="s">
        <v>2241</v>
      </c>
      <c r="J3891" t="s">
        <v>5517</v>
      </c>
      <c r="K3891" t="str">
        <f t="shared" si="556"/>
        <v>18008</v>
      </c>
    </row>
    <row r="3892" spans="1:11" customFormat="1" x14ac:dyDescent="0.25">
      <c r="A3892" t="str">
        <f t="shared" si="553"/>
        <v>18</v>
      </c>
      <c r="B3892" t="s">
        <v>357</v>
      </c>
      <c r="C3892" t="str">
        <f t="shared" si="555"/>
        <v>087</v>
      </c>
      <c r="D3892" t="s">
        <v>357</v>
      </c>
      <c r="E3892" t="str">
        <f t="shared" si="551"/>
        <v>06</v>
      </c>
      <c r="F3892" t="str">
        <f>"025"</f>
        <v>025</v>
      </c>
      <c r="G3892" t="str">
        <f>""</f>
        <v/>
      </c>
      <c r="H3892" t="s">
        <v>0</v>
      </c>
      <c r="I3892" t="s">
        <v>2241</v>
      </c>
      <c r="J3892" t="s">
        <v>5517</v>
      </c>
      <c r="K3892" t="str">
        <f t="shared" si="556"/>
        <v>18008</v>
      </c>
    </row>
    <row r="3893" spans="1:11" customFormat="1" x14ac:dyDescent="0.25">
      <c r="A3893" t="str">
        <f t="shared" si="553"/>
        <v>18</v>
      </c>
      <c r="B3893" t="s">
        <v>357</v>
      </c>
      <c r="C3893" t="str">
        <f t="shared" si="555"/>
        <v>087</v>
      </c>
      <c r="D3893" t="s">
        <v>357</v>
      </c>
      <c r="E3893" t="str">
        <f t="shared" ref="E3893:E3938" si="557">"07"</f>
        <v>07</v>
      </c>
      <c r="F3893" t="str">
        <f>"001"</f>
        <v>001</v>
      </c>
      <c r="G3893" t="str">
        <f>""</f>
        <v/>
      </c>
      <c r="H3893" t="s">
        <v>3</v>
      </c>
      <c r="I3893" t="s">
        <v>2228</v>
      </c>
      <c r="J3893" t="s">
        <v>5503</v>
      </c>
      <c r="K3893" t="str">
        <f>"18001"</f>
        <v>18001</v>
      </c>
    </row>
    <row r="3894" spans="1:11" customFormat="1" x14ac:dyDescent="0.25">
      <c r="A3894" t="str">
        <f t="shared" si="553"/>
        <v>18</v>
      </c>
      <c r="B3894" t="s">
        <v>357</v>
      </c>
      <c r="C3894" t="str">
        <f t="shared" si="555"/>
        <v>087</v>
      </c>
      <c r="D3894" t="s">
        <v>357</v>
      </c>
      <c r="E3894" t="str">
        <f t="shared" si="557"/>
        <v>07</v>
      </c>
      <c r="F3894" t="str">
        <f>"004"</f>
        <v>004</v>
      </c>
      <c r="G3894" t="str">
        <f>""</f>
        <v/>
      </c>
      <c r="H3894" t="s">
        <v>3</v>
      </c>
      <c r="I3894" t="s">
        <v>2244</v>
      </c>
      <c r="J3894" t="s">
        <v>5520</v>
      </c>
      <c r="K3894" t="str">
        <f>"18002"</f>
        <v>18002</v>
      </c>
    </row>
    <row r="3895" spans="1:11" customFormat="1" x14ac:dyDescent="0.25">
      <c r="A3895" t="str">
        <f t="shared" si="553"/>
        <v>18</v>
      </c>
      <c r="B3895" t="s">
        <v>357</v>
      </c>
      <c r="C3895" t="str">
        <f t="shared" si="555"/>
        <v>087</v>
      </c>
      <c r="D3895" t="s">
        <v>357</v>
      </c>
      <c r="E3895" t="str">
        <f t="shared" si="557"/>
        <v>07</v>
      </c>
      <c r="F3895" t="str">
        <f>"005"</f>
        <v>005</v>
      </c>
      <c r="G3895" t="str">
        <f>""</f>
        <v/>
      </c>
      <c r="H3895" t="s">
        <v>1</v>
      </c>
      <c r="I3895" t="s">
        <v>2245</v>
      </c>
      <c r="J3895" t="s">
        <v>5521</v>
      </c>
      <c r="K3895" t="str">
        <f>"18001"</f>
        <v>18001</v>
      </c>
    </row>
    <row r="3896" spans="1:11" customFormat="1" x14ac:dyDescent="0.25">
      <c r="A3896" t="str">
        <f t="shared" si="553"/>
        <v>18</v>
      </c>
      <c r="B3896" t="s">
        <v>357</v>
      </c>
      <c r="C3896" t="str">
        <f t="shared" si="555"/>
        <v>087</v>
      </c>
      <c r="D3896" t="s">
        <v>357</v>
      </c>
      <c r="E3896" t="str">
        <f t="shared" si="557"/>
        <v>07</v>
      </c>
      <c r="F3896" t="str">
        <f>"005"</f>
        <v>005</v>
      </c>
      <c r="G3896" t="str">
        <f>""</f>
        <v/>
      </c>
      <c r="H3896" t="s">
        <v>0</v>
      </c>
      <c r="I3896" t="s">
        <v>2245</v>
      </c>
      <c r="J3896" t="s">
        <v>5521</v>
      </c>
      <c r="K3896" t="str">
        <f>"18001"</f>
        <v>18001</v>
      </c>
    </row>
    <row r="3897" spans="1:11" customFormat="1" x14ac:dyDescent="0.25">
      <c r="A3897" t="str">
        <f t="shared" si="553"/>
        <v>18</v>
      </c>
      <c r="B3897" t="s">
        <v>357</v>
      </c>
      <c r="C3897" t="str">
        <f t="shared" si="555"/>
        <v>087</v>
      </c>
      <c r="D3897" t="s">
        <v>357</v>
      </c>
      <c r="E3897" t="str">
        <f t="shared" si="557"/>
        <v>07</v>
      </c>
      <c r="F3897" t="str">
        <f>"006"</f>
        <v>006</v>
      </c>
      <c r="G3897" t="str">
        <f>""</f>
        <v/>
      </c>
      <c r="H3897" t="s">
        <v>3</v>
      </c>
      <c r="I3897" t="s">
        <v>110</v>
      </c>
      <c r="J3897" t="s">
        <v>5439</v>
      </c>
      <c r="K3897" t="str">
        <f>"18002"</f>
        <v>18002</v>
      </c>
    </row>
    <row r="3898" spans="1:11" customFormat="1" x14ac:dyDescent="0.25">
      <c r="A3898" t="str">
        <f t="shared" si="553"/>
        <v>18</v>
      </c>
      <c r="B3898" t="s">
        <v>357</v>
      </c>
      <c r="C3898" t="str">
        <f t="shared" si="555"/>
        <v>087</v>
      </c>
      <c r="D3898" t="s">
        <v>357</v>
      </c>
      <c r="E3898" t="str">
        <f t="shared" si="557"/>
        <v>07</v>
      </c>
      <c r="F3898" t="str">
        <f>"008"</f>
        <v>008</v>
      </c>
      <c r="G3898" t="str">
        <f>""</f>
        <v/>
      </c>
      <c r="H3898" t="s">
        <v>1</v>
      </c>
      <c r="I3898" t="s">
        <v>2246</v>
      </c>
      <c r="J3898" t="s">
        <v>5522</v>
      </c>
      <c r="K3898" t="str">
        <f>"18014"</f>
        <v>18014</v>
      </c>
    </row>
    <row r="3899" spans="1:11" customFormat="1" x14ac:dyDescent="0.25">
      <c r="A3899" t="str">
        <f t="shared" si="553"/>
        <v>18</v>
      </c>
      <c r="B3899" t="s">
        <v>357</v>
      </c>
      <c r="C3899" t="str">
        <f t="shared" si="555"/>
        <v>087</v>
      </c>
      <c r="D3899" t="s">
        <v>357</v>
      </c>
      <c r="E3899" t="str">
        <f t="shared" si="557"/>
        <v>07</v>
      </c>
      <c r="F3899" t="str">
        <f>"008"</f>
        <v>008</v>
      </c>
      <c r="G3899" t="str">
        <f>""</f>
        <v/>
      </c>
      <c r="H3899" t="s">
        <v>0</v>
      </c>
      <c r="I3899" t="s">
        <v>2246</v>
      </c>
      <c r="J3899" t="s">
        <v>5522</v>
      </c>
      <c r="K3899" t="str">
        <f>"18014"</f>
        <v>18014</v>
      </c>
    </row>
    <row r="3900" spans="1:11" customFormat="1" x14ac:dyDescent="0.25">
      <c r="A3900" t="str">
        <f t="shared" si="553"/>
        <v>18</v>
      </c>
      <c r="B3900" t="s">
        <v>357</v>
      </c>
      <c r="C3900" t="str">
        <f t="shared" si="555"/>
        <v>087</v>
      </c>
      <c r="D3900" t="s">
        <v>357</v>
      </c>
      <c r="E3900" t="str">
        <f t="shared" si="557"/>
        <v>07</v>
      </c>
      <c r="F3900" t="str">
        <f>"009"</f>
        <v>009</v>
      </c>
      <c r="G3900" t="str">
        <f>""</f>
        <v/>
      </c>
      <c r="H3900" t="s">
        <v>1</v>
      </c>
      <c r="I3900" t="s">
        <v>2244</v>
      </c>
      <c r="J3900" t="s">
        <v>5520</v>
      </c>
      <c r="K3900" t="str">
        <f>"18002"</f>
        <v>18002</v>
      </c>
    </row>
    <row r="3901" spans="1:11" customFormat="1" x14ac:dyDescent="0.25">
      <c r="A3901" t="str">
        <f t="shared" si="553"/>
        <v>18</v>
      </c>
      <c r="B3901" t="s">
        <v>357</v>
      </c>
      <c r="C3901" t="str">
        <f t="shared" si="555"/>
        <v>087</v>
      </c>
      <c r="D3901" t="s">
        <v>357</v>
      </c>
      <c r="E3901" t="str">
        <f t="shared" si="557"/>
        <v>07</v>
      </c>
      <c r="F3901" t="str">
        <f>"009"</f>
        <v>009</v>
      </c>
      <c r="G3901" t="str">
        <f>""</f>
        <v/>
      </c>
      <c r="H3901" t="s">
        <v>0</v>
      </c>
      <c r="I3901" t="s">
        <v>2244</v>
      </c>
      <c r="J3901" t="s">
        <v>5520</v>
      </c>
      <c r="K3901" t="str">
        <f>"18002"</f>
        <v>18002</v>
      </c>
    </row>
    <row r="3902" spans="1:11" customFormat="1" x14ac:dyDescent="0.25">
      <c r="A3902" t="str">
        <f t="shared" si="553"/>
        <v>18</v>
      </c>
      <c r="B3902" t="s">
        <v>357</v>
      </c>
      <c r="C3902" t="str">
        <f t="shared" si="555"/>
        <v>087</v>
      </c>
      <c r="D3902" t="s">
        <v>357</v>
      </c>
      <c r="E3902" t="str">
        <f t="shared" si="557"/>
        <v>07</v>
      </c>
      <c r="F3902" t="str">
        <f>"010"</f>
        <v>010</v>
      </c>
      <c r="G3902" t="str">
        <f>""</f>
        <v/>
      </c>
      <c r="H3902" t="s">
        <v>3</v>
      </c>
      <c r="I3902" t="s">
        <v>2167</v>
      </c>
      <c r="J3902" t="s">
        <v>5441</v>
      </c>
      <c r="K3902" t="str">
        <f>"18002"</f>
        <v>18002</v>
      </c>
    </row>
    <row r="3903" spans="1:11" customFormat="1" x14ac:dyDescent="0.25">
      <c r="A3903" t="str">
        <f t="shared" si="553"/>
        <v>18</v>
      </c>
      <c r="B3903" t="s">
        <v>357</v>
      </c>
      <c r="C3903" t="str">
        <f t="shared" si="555"/>
        <v>087</v>
      </c>
      <c r="D3903" t="s">
        <v>357</v>
      </c>
      <c r="E3903" t="str">
        <f t="shared" si="557"/>
        <v>07</v>
      </c>
      <c r="F3903" t="str">
        <f>"011"</f>
        <v>011</v>
      </c>
      <c r="G3903" t="str">
        <f>""</f>
        <v/>
      </c>
      <c r="H3903" t="s">
        <v>1</v>
      </c>
      <c r="I3903" t="s">
        <v>2246</v>
      </c>
      <c r="J3903" t="s">
        <v>5522</v>
      </c>
      <c r="K3903" t="str">
        <f t="shared" ref="K3903:K3908" si="558">"18014"</f>
        <v>18014</v>
      </c>
    </row>
    <row r="3904" spans="1:11" customFormat="1" x14ac:dyDescent="0.25">
      <c r="A3904" t="str">
        <f t="shared" si="553"/>
        <v>18</v>
      </c>
      <c r="B3904" t="s">
        <v>357</v>
      </c>
      <c r="C3904" t="str">
        <f t="shared" si="555"/>
        <v>087</v>
      </c>
      <c r="D3904" t="s">
        <v>357</v>
      </c>
      <c r="E3904" t="str">
        <f t="shared" si="557"/>
        <v>07</v>
      </c>
      <c r="F3904" t="str">
        <f>"011"</f>
        <v>011</v>
      </c>
      <c r="G3904" t="str">
        <f>""</f>
        <v/>
      </c>
      <c r="H3904" t="s">
        <v>0</v>
      </c>
      <c r="I3904" t="s">
        <v>2246</v>
      </c>
      <c r="J3904" t="s">
        <v>5522</v>
      </c>
      <c r="K3904" t="str">
        <f t="shared" si="558"/>
        <v>18014</v>
      </c>
    </row>
    <row r="3905" spans="1:11" customFormat="1" x14ac:dyDescent="0.25">
      <c r="A3905" t="str">
        <f t="shared" si="553"/>
        <v>18</v>
      </c>
      <c r="B3905" t="s">
        <v>357</v>
      </c>
      <c r="C3905" t="str">
        <f t="shared" si="555"/>
        <v>087</v>
      </c>
      <c r="D3905" t="s">
        <v>357</v>
      </c>
      <c r="E3905" t="str">
        <f t="shared" si="557"/>
        <v>07</v>
      </c>
      <c r="F3905" t="str">
        <f>"012"</f>
        <v>012</v>
      </c>
      <c r="G3905" t="str">
        <f>""</f>
        <v/>
      </c>
      <c r="H3905" t="s">
        <v>1</v>
      </c>
      <c r="I3905" t="s">
        <v>2247</v>
      </c>
      <c r="J3905" t="s">
        <v>5523</v>
      </c>
      <c r="K3905" t="str">
        <f t="shared" si="558"/>
        <v>18014</v>
      </c>
    </row>
    <row r="3906" spans="1:11" customFormat="1" x14ac:dyDescent="0.25">
      <c r="A3906" t="str">
        <f t="shared" si="553"/>
        <v>18</v>
      </c>
      <c r="B3906" t="s">
        <v>357</v>
      </c>
      <c r="C3906" t="str">
        <f t="shared" si="555"/>
        <v>087</v>
      </c>
      <c r="D3906" t="s">
        <v>357</v>
      </c>
      <c r="E3906" t="str">
        <f t="shared" si="557"/>
        <v>07</v>
      </c>
      <c r="F3906" t="str">
        <f>"012"</f>
        <v>012</v>
      </c>
      <c r="G3906" t="str">
        <f>""</f>
        <v/>
      </c>
      <c r="H3906" t="s">
        <v>0</v>
      </c>
      <c r="I3906" t="s">
        <v>2247</v>
      </c>
      <c r="J3906" t="s">
        <v>5523</v>
      </c>
      <c r="K3906" t="str">
        <f t="shared" si="558"/>
        <v>18014</v>
      </c>
    </row>
    <row r="3907" spans="1:11" customFormat="1" x14ac:dyDescent="0.25">
      <c r="A3907" t="str">
        <f t="shared" si="553"/>
        <v>18</v>
      </c>
      <c r="B3907" t="s">
        <v>357</v>
      </c>
      <c r="C3907" t="str">
        <f t="shared" si="555"/>
        <v>087</v>
      </c>
      <c r="D3907" t="s">
        <v>357</v>
      </c>
      <c r="E3907" t="str">
        <f t="shared" si="557"/>
        <v>07</v>
      </c>
      <c r="F3907" t="str">
        <f>"013"</f>
        <v>013</v>
      </c>
      <c r="G3907" t="str">
        <f>""</f>
        <v/>
      </c>
      <c r="H3907" t="s">
        <v>1</v>
      </c>
      <c r="I3907" t="s">
        <v>2248</v>
      </c>
      <c r="J3907" t="s">
        <v>5524</v>
      </c>
      <c r="K3907" t="str">
        <f t="shared" si="558"/>
        <v>18014</v>
      </c>
    </row>
    <row r="3908" spans="1:11" customFormat="1" x14ac:dyDescent="0.25">
      <c r="A3908" t="str">
        <f t="shared" si="553"/>
        <v>18</v>
      </c>
      <c r="B3908" t="s">
        <v>357</v>
      </c>
      <c r="C3908" t="str">
        <f t="shared" si="555"/>
        <v>087</v>
      </c>
      <c r="D3908" t="s">
        <v>357</v>
      </c>
      <c r="E3908" t="str">
        <f t="shared" si="557"/>
        <v>07</v>
      </c>
      <c r="F3908" t="str">
        <f>"013"</f>
        <v>013</v>
      </c>
      <c r="G3908" t="str">
        <f>""</f>
        <v/>
      </c>
      <c r="H3908" t="s">
        <v>0</v>
      </c>
      <c r="I3908" t="s">
        <v>2248</v>
      </c>
      <c r="J3908" t="s">
        <v>5524</v>
      </c>
      <c r="K3908" t="str">
        <f t="shared" si="558"/>
        <v>18014</v>
      </c>
    </row>
    <row r="3909" spans="1:11" customFormat="1" x14ac:dyDescent="0.25">
      <c r="A3909" t="str">
        <f t="shared" si="553"/>
        <v>18</v>
      </c>
      <c r="B3909" t="s">
        <v>357</v>
      </c>
      <c r="C3909" t="str">
        <f t="shared" si="555"/>
        <v>087</v>
      </c>
      <c r="D3909" t="s">
        <v>357</v>
      </c>
      <c r="E3909" t="str">
        <f t="shared" si="557"/>
        <v>07</v>
      </c>
      <c r="F3909" t="str">
        <f>"014"</f>
        <v>014</v>
      </c>
      <c r="G3909" t="str">
        <f>""</f>
        <v/>
      </c>
      <c r="H3909" t="s">
        <v>3</v>
      </c>
      <c r="I3909" t="s">
        <v>2249</v>
      </c>
      <c r="J3909" t="s">
        <v>5525</v>
      </c>
      <c r="K3909" t="str">
        <f>"18015"</f>
        <v>18015</v>
      </c>
    </row>
    <row r="3910" spans="1:11" customFormat="1" x14ac:dyDescent="0.25">
      <c r="A3910" t="str">
        <f t="shared" si="553"/>
        <v>18</v>
      </c>
      <c r="B3910" t="s">
        <v>357</v>
      </c>
      <c r="C3910" t="str">
        <f t="shared" si="555"/>
        <v>087</v>
      </c>
      <c r="D3910" t="s">
        <v>357</v>
      </c>
      <c r="E3910" t="str">
        <f t="shared" si="557"/>
        <v>07</v>
      </c>
      <c r="F3910" t="str">
        <f>"015"</f>
        <v>015</v>
      </c>
      <c r="G3910" t="str">
        <f>""</f>
        <v/>
      </c>
      <c r="H3910" t="s">
        <v>3</v>
      </c>
      <c r="I3910" t="s">
        <v>2250</v>
      </c>
      <c r="J3910" t="s">
        <v>5526</v>
      </c>
      <c r="K3910" t="str">
        <f>"18003"</f>
        <v>18003</v>
      </c>
    </row>
    <row r="3911" spans="1:11" customFormat="1" x14ac:dyDescent="0.25">
      <c r="A3911" t="str">
        <f t="shared" si="553"/>
        <v>18</v>
      </c>
      <c r="B3911" t="s">
        <v>357</v>
      </c>
      <c r="C3911" t="str">
        <f t="shared" si="555"/>
        <v>087</v>
      </c>
      <c r="D3911" t="s">
        <v>357</v>
      </c>
      <c r="E3911" t="str">
        <f t="shared" si="557"/>
        <v>07</v>
      </c>
      <c r="F3911" t="str">
        <f>"016"</f>
        <v>016</v>
      </c>
      <c r="G3911" t="str">
        <f>""</f>
        <v/>
      </c>
      <c r="H3911" t="s">
        <v>3</v>
      </c>
      <c r="I3911" t="s">
        <v>2251</v>
      </c>
      <c r="J3911" t="s">
        <v>5527</v>
      </c>
      <c r="K3911" t="str">
        <f>"18003"</f>
        <v>18003</v>
      </c>
    </row>
    <row r="3912" spans="1:11" customFormat="1" x14ac:dyDescent="0.25">
      <c r="A3912" t="str">
        <f t="shared" si="553"/>
        <v>18</v>
      </c>
      <c r="B3912" t="s">
        <v>357</v>
      </c>
      <c r="C3912" t="str">
        <f t="shared" si="555"/>
        <v>087</v>
      </c>
      <c r="D3912" t="s">
        <v>357</v>
      </c>
      <c r="E3912" t="str">
        <f t="shared" si="557"/>
        <v>07</v>
      </c>
      <c r="F3912" t="str">
        <f>"017"</f>
        <v>017</v>
      </c>
      <c r="G3912" t="str">
        <f>""</f>
        <v/>
      </c>
      <c r="H3912" t="s">
        <v>1</v>
      </c>
      <c r="I3912" t="s">
        <v>2248</v>
      </c>
      <c r="J3912" t="s">
        <v>5524</v>
      </c>
      <c r="K3912" t="str">
        <f>"18014"</f>
        <v>18014</v>
      </c>
    </row>
    <row r="3913" spans="1:11" customFormat="1" x14ac:dyDescent="0.25">
      <c r="A3913" t="str">
        <f t="shared" si="553"/>
        <v>18</v>
      </c>
      <c r="B3913" t="s">
        <v>357</v>
      </c>
      <c r="C3913" t="str">
        <f t="shared" si="555"/>
        <v>087</v>
      </c>
      <c r="D3913" t="s">
        <v>357</v>
      </c>
      <c r="E3913" t="str">
        <f t="shared" si="557"/>
        <v>07</v>
      </c>
      <c r="F3913" t="str">
        <f>"017"</f>
        <v>017</v>
      </c>
      <c r="G3913" t="str">
        <f>""</f>
        <v/>
      </c>
      <c r="H3913" t="s">
        <v>0</v>
      </c>
      <c r="I3913" t="s">
        <v>2248</v>
      </c>
      <c r="J3913" t="s">
        <v>5524</v>
      </c>
      <c r="K3913" t="str">
        <f>"18014"</f>
        <v>18014</v>
      </c>
    </row>
    <row r="3914" spans="1:11" customFormat="1" x14ac:dyDescent="0.25">
      <c r="A3914" t="str">
        <f t="shared" si="553"/>
        <v>18</v>
      </c>
      <c r="B3914" t="s">
        <v>357</v>
      </c>
      <c r="C3914" t="str">
        <f t="shared" si="555"/>
        <v>087</v>
      </c>
      <c r="D3914" t="s">
        <v>357</v>
      </c>
      <c r="E3914" t="str">
        <f t="shared" si="557"/>
        <v>07</v>
      </c>
      <c r="F3914" t="str">
        <f>"018"</f>
        <v>018</v>
      </c>
      <c r="G3914" t="str">
        <f>""</f>
        <v/>
      </c>
      <c r="H3914" t="s">
        <v>1</v>
      </c>
      <c r="I3914" t="s">
        <v>2252</v>
      </c>
      <c r="J3914" t="s">
        <v>5528</v>
      </c>
      <c r="K3914" t="str">
        <f t="shared" ref="K3914:K3922" si="559">"18015"</f>
        <v>18015</v>
      </c>
    </row>
    <row r="3915" spans="1:11" customFormat="1" x14ac:dyDescent="0.25">
      <c r="A3915" t="str">
        <f t="shared" si="553"/>
        <v>18</v>
      </c>
      <c r="B3915" t="s">
        <v>357</v>
      </c>
      <c r="C3915" t="str">
        <f t="shared" si="555"/>
        <v>087</v>
      </c>
      <c r="D3915" t="s">
        <v>357</v>
      </c>
      <c r="E3915" t="str">
        <f t="shared" si="557"/>
        <v>07</v>
      </c>
      <c r="F3915" t="str">
        <f>"018"</f>
        <v>018</v>
      </c>
      <c r="G3915" t="str">
        <f>""</f>
        <v/>
      </c>
      <c r="H3915" t="s">
        <v>0</v>
      </c>
      <c r="I3915" t="s">
        <v>2252</v>
      </c>
      <c r="J3915" t="s">
        <v>5528</v>
      </c>
      <c r="K3915" t="str">
        <f t="shared" si="559"/>
        <v>18015</v>
      </c>
    </row>
    <row r="3916" spans="1:11" customFormat="1" x14ac:dyDescent="0.25">
      <c r="A3916" t="str">
        <f t="shared" si="553"/>
        <v>18</v>
      </c>
      <c r="B3916" t="s">
        <v>357</v>
      </c>
      <c r="C3916" t="str">
        <f t="shared" si="555"/>
        <v>087</v>
      </c>
      <c r="D3916" t="s">
        <v>357</v>
      </c>
      <c r="E3916" t="str">
        <f t="shared" si="557"/>
        <v>07</v>
      </c>
      <c r="F3916" t="str">
        <f>"019"</f>
        <v>019</v>
      </c>
      <c r="G3916" t="str">
        <f>""</f>
        <v/>
      </c>
      <c r="H3916" t="s">
        <v>1</v>
      </c>
      <c r="I3916" t="s">
        <v>2253</v>
      </c>
      <c r="J3916" t="s">
        <v>5529</v>
      </c>
      <c r="K3916" t="str">
        <f t="shared" si="559"/>
        <v>18015</v>
      </c>
    </row>
    <row r="3917" spans="1:11" customFormat="1" x14ac:dyDescent="0.25">
      <c r="A3917" t="str">
        <f t="shared" si="553"/>
        <v>18</v>
      </c>
      <c r="B3917" t="s">
        <v>357</v>
      </c>
      <c r="C3917" t="str">
        <f t="shared" si="555"/>
        <v>087</v>
      </c>
      <c r="D3917" t="s">
        <v>357</v>
      </c>
      <c r="E3917" t="str">
        <f t="shared" si="557"/>
        <v>07</v>
      </c>
      <c r="F3917" t="str">
        <f>"019"</f>
        <v>019</v>
      </c>
      <c r="G3917" t="str">
        <f>""</f>
        <v/>
      </c>
      <c r="H3917" t="s">
        <v>0</v>
      </c>
      <c r="I3917" t="s">
        <v>2253</v>
      </c>
      <c r="J3917" t="s">
        <v>5529</v>
      </c>
      <c r="K3917" t="str">
        <f t="shared" si="559"/>
        <v>18015</v>
      </c>
    </row>
    <row r="3918" spans="1:11" customFormat="1" x14ac:dyDescent="0.25">
      <c r="A3918" t="str">
        <f t="shared" si="553"/>
        <v>18</v>
      </c>
      <c r="B3918" t="s">
        <v>357</v>
      </c>
      <c r="C3918" t="str">
        <f t="shared" si="555"/>
        <v>087</v>
      </c>
      <c r="D3918" t="s">
        <v>357</v>
      </c>
      <c r="E3918" t="str">
        <f t="shared" si="557"/>
        <v>07</v>
      </c>
      <c r="F3918" t="str">
        <f>"020"</f>
        <v>020</v>
      </c>
      <c r="G3918" t="str">
        <f>""</f>
        <v/>
      </c>
      <c r="H3918" t="s">
        <v>3</v>
      </c>
      <c r="I3918" t="s">
        <v>2252</v>
      </c>
      <c r="J3918" t="s">
        <v>5528</v>
      </c>
      <c r="K3918" t="str">
        <f t="shared" si="559"/>
        <v>18015</v>
      </c>
    </row>
    <row r="3919" spans="1:11" customFormat="1" x14ac:dyDescent="0.25">
      <c r="A3919" t="str">
        <f t="shared" si="553"/>
        <v>18</v>
      </c>
      <c r="B3919" t="s">
        <v>357</v>
      </c>
      <c r="C3919" t="str">
        <f t="shared" si="555"/>
        <v>087</v>
      </c>
      <c r="D3919" t="s">
        <v>357</v>
      </c>
      <c r="E3919" t="str">
        <f t="shared" si="557"/>
        <v>07</v>
      </c>
      <c r="F3919" t="str">
        <f>"021"</f>
        <v>021</v>
      </c>
      <c r="G3919" t="str">
        <f>""</f>
        <v/>
      </c>
      <c r="H3919" t="s">
        <v>1</v>
      </c>
      <c r="I3919" t="s">
        <v>2254</v>
      </c>
      <c r="J3919" t="s">
        <v>5530</v>
      </c>
      <c r="K3919" t="str">
        <f t="shared" si="559"/>
        <v>18015</v>
      </c>
    </row>
    <row r="3920" spans="1:11" customFormat="1" x14ac:dyDescent="0.25">
      <c r="A3920" t="str">
        <f t="shared" si="553"/>
        <v>18</v>
      </c>
      <c r="B3920" t="s">
        <v>357</v>
      </c>
      <c r="C3920" t="str">
        <f t="shared" si="555"/>
        <v>087</v>
      </c>
      <c r="D3920" t="s">
        <v>357</v>
      </c>
      <c r="E3920" t="str">
        <f t="shared" si="557"/>
        <v>07</v>
      </c>
      <c r="F3920" t="str">
        <f>"021"</f>
        <v>021</v>
      </c>
      <c r="G3920" t="str">
        <f>""</f>
        <v/>
      </c>
      <c r="H3920" t="s">
        <v>0</v>
      </c>
      <c r="I3920" t="s">
        <v>2254</v>
      </c>
      <c r="J3920" t="s">
        <v>5530</v>
      </c>
      <c r="K3920" t="str">
        <f t="shared" si="559"/>
        <v>18015</v>
      </c>
    </row>
    <row r="3921" spans="1:11" customFormat="1" x14ac:dyDescent="0.25">
      <c r="A3921" t="str">
        <f t="shared" si="553"/>
        <v>18</v>
      </c>
      <c r="B3921" t="s">
        <v>357</v>
      </c>
      <c r="C3921" t="str">
        <f t="shared" si="555"/>
        <v>087</v>
      </c>
      <c r="D3921" t="s">
        <v>357</v>
      </c>
      <c r="E3921" t="str">
        <f t="shared" si="557"/>
        <v>07</v>
      </c>
      <c r="F3921" t="str">
        <f>"023"</f>
        <v>023</v>
      </c>
      <c r="G3921" t="str">
        <f>""</f>
        <v/>
      </c>
      <c r="H3921" t="s">
        <v>3</v>
      </c>
      <c r="I3921" t="s">
        <v>2249</v>
      </c>
      <c r="J3921" t="s">
        <v>5525</v>
      </c>
      <c r="K3921" t="str">
        <f t="shared" si="559"/>
        <v>18015</v>
      </c>
    </row>
    <row r="3922" spans="1:11" customFormat="1" x14ac:dyDescent="0.25">
      <c r="A3922" t="str">
        <f t="shared" si="553"/>
        <v>18</v>
      </c>
      <c r="B3922" t="s">
        <v>357</v>
      </c>
      <c r="C3922" t="str">
        <f t="shared" si="555"/>
        <v>087</v>
      </c>
      <c r="D3922" t="s">
        <v>357</v>
      </c>
      <c r="E3922" t="str">
        <f t="shared" si="557"/>
        <v>07</v>
      </c>
      <c r="F3922" t="str">
        <f>"024"</f>
        <v>024</v>
      </c>
      <c r="G3922" t="str">
        <f>""</f>
        <v/>
      </c>
      <c r="H3922" t="s">
        <v>3</v>
      </c>
      <c r="I3922" t="s">
        <v>2254</v>
      </c>
      <c r="J3922" t="s">
        <v>5530</v>
      </c>
      <c r="K3922" t="str">
        <f t="shared" si="559"/>
        <v>18015</v>
      </c>
    </row>
    <row r="3923" spans="1:11" customFormat="1" x14ac:dyDescent="0.25">
      <c r="A3923" t="str">
        <f t="shared" si="553"/>
        <v>18</v>
      </c>
      <c r="B3923" t="s">
        <v>357</v>
      </c>
      <c r="C3923" t="str">
        <f t="shared" si="555"/>
        <v>087</v>
      </c>
      <c r="D3923" t="s">
        <v>357</v>
      </c>
      <c r="E3923" t="str">
        <f t="shared" si="557"/>
        <v>07</v>
      </c>
      <c r="F3923" t="str">
        <f>"025"</f>
        <v>025</v>
      </c>
      <c r="G3923" t="str">
        <f>"01"</f>
        <v>01</v>
      </c>
      <c r="H3923" t="s">
        <v>1</v>
      </c>
      <c r="I3923" t="s">
        <v>2170</v>
      </c>
      <c r="J3923" t="s">
        <v>5444</v>
      </c>
      <c r="K3923" t="str">
        <f>"18003"</f>
        <v>18003</v>
      </c>
    </row>
    <row r="3924" spans="1:11" customFormat="1" x14ac:dyDescent="0.25">
      <c r="A3924" t="str">
        <f t="shared" si="553"/>
        <v>18</v>
      </c>
      <c r="B3924" t="s">
        <v>357</v>
      </c>
      <c r="C3924" t="str">
        <f t="shared" si="555"/>
        <v>087</v>
      </c>
      <c r="D3924" t="s">
        <v>357</v>
      </c>
      <c r="E3924" t="str">
        <f t="shared" si="557"/>
        <v>07</v>
      </c>
      <c r="F3924" t="str">
        <f>"025"</f>
        <v>025</v>
      </c>
      <c r="G3924" t="str">
        <f>"01"</f>
        <v>01</v>
      </c>
      <c r="H3924" t="s">
        <v>0</v>
      </c>
      <c r="I3924" t="s">
        <v>2170</v>
      </c>
      <c r="J3924" t="s">
        <v>5444</v>
      </c>
      <c r="K3924" t="str">
        <f>"18003"</f>
        <v>18003</v>
      </c>
    </row>
    <row r="3925" spans="1:11" customFormat="1" x14ac:dyDescent="0.25">
      <c r="A3925" t="str">
        <f t="shared" si="553"/>
        <v>18</v>
      </c>
      <c r="B3925" t="s">
        <v>357</v>
      </c>
      <c r="C3925" t="str">
        <f t="shared" si="555"/>
        <v>087</v>
      </c>
      <c r="D3925" t="s">
        <v>357</v>
      </c>
      <c r="E3925" t="str">
        <f t="shared" si="557"/>
        <v>07</v>
      </c>
      <c r="F3925" t="str">
        <f>"025"</f>
        <v>025</v>
      </c>
      <c r="G3925" t="str">
        <f>"02"</f>
        <v>02</v>
      </c>
      <c r="H3925" t="s">
        <v>2</v>
      </c>
      <c r="I3925" t="s">
        <v>2255</v>
      </c>
      <c r="J3925" t="s">
        <v>5531</v>
      </c>
      <c r="K3925" t="str">
        <f t="shared" ref="K3925:K3936" si="560">"18015"</f>
        <v>18015</v>
      </c>
    </row>
    <row r="3926" spans="1:11" customFormat="1" x14ac:dyDescent="0.25">
      <c r="A3926" t="str">
        <f t="shared" si="553"/>
        <v>18</v>
      </c>
      <c r="B3926" t="s">
        <v>357</v>
      </c>
      <c r="C3926" t="str">
        <f t="shared" si="555"/>
        <v>087</v>
      </c>
      <c r="D3926" t="s">
        <v>357</v>
      </c>
      <c r="E3926" t="str">
        <f t="shared" si="557"/>
        <v>07</v>
      </c>
      <c r="F3926" t="str">
        <f>"026"</f>
        <v>026</v>
      </c>
      <c r="G3926" t="str">
        <f>""</f>
        <v/>
      </c>
      <c r="H3926" t="s">
        <v>1</v>
      </c>
      <c r="I3926" t="s">
        <v>2256</v>
      </c>
      <c r="J3926" t="s">
        <v>5532</v>
      </c>
      <c r="K3926" t="str">
        <f t="shared" si="560"/>
        <v>18015</v>
      </c>
    </row>
    <row r="3927" spans="1:11" customFormat="1" x14ac:dyDescent="0.25">
      <c r="A3927" t="str">
        <f t="shared" si="553"/>
        <v>18</v>
      </c>
      <c r="B3927" t="s">
        <v>357</v>
      </c>
      <c r="C3927" t="str">
        <f t="shared" si="555"/>
        <v>087</v>
      </c>
      <c r="D3927" t="s">
        <v>357</v>
      </c>
      <c r="E3927" t="str">
        <f t="shared" si="557"/>
        <v>07</v>
      </c>
      <c r="F3927" t="str">
        <f>"026"</f>
        <v>026</v>
      </c>
      <c r="G3927" t="str">
        <f>""</f>
        <v/>
      </c>
      <c r="H3927" t="s">
        <v>0</v>
      </c>
      <c r="I3927" t="s">
        <v>2256</v>
      </c>
      <c r="J3927" t="s">
        <v>5532</v>
      </c>
      <c r="K3927" t="str">
        <f t="shared" si="560"/>
        <v>18015</v>
      </c>
    </row>
    <row r="3928" spans="1:11" customFormat="1" x14ac:dyDescent="0.25">
      <c r="A3928" t="str">
        <f t="shared" si="553"/>
        <v>18</v>
      </c>
      <c r="B3928" t="s">
        <v>357</v>
      </c>
      <c r="C3928" t="str">
        <f t="shared" si="555"/>
        <v>087</v>
      </c>
      <c r="D3928" t="s">
        <v>357</v>
      </c>
      <c r="E3928" t="str">
        <f t="shared" si="557"/>
        <v>07</v>
      </c>
      <c r="F3928" t="str">
        <f>"027"</f>
        <v>027</v>
      </c>
      <c r="G3928" t="str">
        <f>""</f>
        <v/>
      </c>
      <c r="H3928" t="s">
        <v>1</v>
      </c>
      <c r="I3928" t="s">
        <v>2256</v>
      </c>
      <c r="J3928" t="s">
        <v>5532</v>
      </c>
      <c r="K3928" t="str">
        <f t="shared" si="560"/>
        <v>18015</v>
      </c>
    </row>
    <row r="3929" spans="1:11" customFormat="1" x14ac:dyDescent="0.25">
      <c r="A3929" t="str">
        <f t="shared" ref="A3929:A3992" si="561">"18"</f>
        <v>18</v>
      </c>
      <c r="B3929" t="s">
        <v>357</v>
      </c>
      <c r="C3929" t="str">
        <f t="shared" si="555"/>
        <v>087</v>
      </c>
      <c r="D3929" t="s">
        <v>357</v>
      </c>
      <c r="E3929" t="str">
        <f t="shared" si="557"/>
        <v>07</v>
      </c>
      <c r="F3929" t="str">
        <f>"027"</f>
        <v>027</v>
      </c>
      <c r="G3929" t="str">
        <f>""</f>
        <v/>
      </c>
      <c r="H3929" t="s">
        <v>0</v>
      </c>
      <c r="I3929" t="s">
        <v>2256</v>
      </c>
      <c r="J3929" t="s">
        <v>5532</v>
      </c>
      <c r="K3929" t="str">
        <f t="shared" si="560"/>
        <v>18015</v>
      </c>
    </row>
    <row r="3930" spans="1:11" customFormat="1" x14ac:dyDescent="0.25">
      <c r="A3930" t="str">
        <f t="shared" si="561"/>
        <v>18</v>
      </c>
      <c r="B3930" t="s">
        <v>357</v>
      </c>
      <c r="C3930" t="str">
        <f t="shared" si="555"/>
        <v>087</v>
      </c>
      <c r="D3930" t="s">
        <v>357</v>
      </c>
      <c r="E3930" t="str">
        <f t="shared" si="557"/>
        <v>07</v>
      </c>
      <c r="F3930" t="str">
        <f>"028"</f>
        <v>028</v>
      </c>
      <c r="G3930" t="str">
        <f>""</f>
        <v/>
      </c>
      <c r="H3930" t="s">
        <v>3</v>
      </c>
      <c r="I3930" t="s">
        <v>2257</v>
      </c>
      <c r="J3930" t="s">
        <v>5533</v>
      </c>
      <c r="K3930" t="str">
        <f t="shared" si="560"/>
        <v>18015</v>
      </c>
    </row>
    <row r="3931" spans="1:11" customFormat="1" x14ac:dyDescent="0.25">
      <c r="A3931" t="str">
        <f t="shared" si="561"/>
        <v>18</v>
      </c>
      <c r="B3931" t="s">
        <v>357</v>
      </c>
      <c r="C3931" t="str">
        <f t="shared" si="555"/>
        <v>087</v>
      </c>
      <c r="D3931" t="s">
        <v>357</v>
      </c>
      <c r="E3931" t="str">
        <f t="shared" si="557"/>
        <v>07</v>
      </c>
      <c r="F3931" t="str">
        <f>"030"</f>
        <v>030</v>
      </c>
      <c r="G3931" t="str">
        <f>""</f>
        <v/>
      </c>
      <c r="H3931" t="s">
        <v>1</v>
      </c>
      <c r="I3931" t="s">
        <v>2257</v>
      </c>
      <c r="J3931" t="s">
        <v>5533</v>
      </c>
      <c r="K3931" t="str">
        <f t="shared" si="560"/>
        <v>18015</v>
      </c>
    </row>
    <row r="3932" spans="1:11" customFormat="1" x14ac:dyDescent="0.25">
      <c r="A3932" t="str">
        <f t="shared" si="561"/>
        <v>18</v>
      </c>
      <c r="B3932" t="s">
        <v>357</v>
      </c>
      <c r="C3932" t="str">
        <f t="shared" si="555"/>
        <v>087</v>
      </c>
      <c r="D3932" t="s">
        <v>357</v>
      </c>
      <c r="E3932" t="str">
        <f t="shared" si="557"/>
        <v>07</v>
      </c>
      <c r="F3932" t="str">
        <f>"030"</f>
        <v>030</v>
      </c>
      <c r="G3932" t="str">
        <f>""</f>
        <v/>
      </c>
      <c r="H3932" t="s">
        <v>0</v>
      </c>
      <c r="I3932" t="s">
        <v>2257</v>
      </c>
      <c r="J3932" t="s">
        <v>5533</v>
      </c>
      <c r="K3932" t="str">
        <f t="shared" si="560"/>
        <v>18015</v>
      </c>
    </row>
    <row r="3933" spans="1:11" customFormat="1" x14ac:dyDescent="0.25">
      <c r="A3933" t="str">
        <f t="shared" si="561"/>
        <v>18</v>
      </c>
      <c r="B3933" t="s">
        <v>357</v>
      </c>
      <c r="C3933" t="str">
        <f t="shared" si="555"/>
        <v>087</v>
      </c>
      <c r="D3933" t="s">
        <v>357</v>
      </c>
      <c r="E3933" t="str">
        <f t="shared" si="557"/>
        <v>07</v>
      </c>
      <c r="F3933" t="str">
        <f>"031"</f>
        <v>031</v>
      </c>
      <c r="G3933" t="str">
        <f>""</f>
        <v/>
      </c>
      <c r="H3933" t="s">
        <v>3</v>
      </c>
      <c r="I3933" t="s">
        <v>2256</v>
      </c>
      <c r="J3933" t="s">
        <v>5532</v>
      </c>
      <c r="K3933" t="str">
        <f t="shared" si="560"/>
        <v>18015</v>
      </c>
    </row>
    <row r="3934" spans="1:11" customFormat="1" x14ac:dyDescent="0.25">
      <c r="A3934" t="str">
        <f t="shared" si="561"/>
        <v>18</v>
      </c>
      <c r="B3934" t="s">
        <v>357</v>
      </c>
      <c r="C3934" t="str">
        <f t="shared" si="555"/>
        <v>087</v>
      </c>
      <c r="D3934" t="s">
        <v>357</v>
      </c>
      <c r="E3934" t="str">
        <f t="shared" si="557"/>
        <v>07</v>
      </c>
      <c r="F3934" t="str">
        <f>"032"</f>
        <v>032</v>
      </c>
      <c r="G3934" t="str">
        <f>""</f>
        <v/>
      </c>
      <c r="H3934" t="s">
        <v>1</v>
      </c>
      <c r="I3934" t="s">
        <v>2258</v>
      </c>
      <c r="J3934" t="s">
        <v>5534</v>
      </c>
      <c r="K3934" t="str">
        <f t="shared" si="560"/>
        <v>18015</v>
      </c>
    </row>
    <row r="3935" spans="1:11" customFormat="1" x14ac:dyDescent="0.25">
      <c r="A3935" t="str">
        <f t="shared" si="561"/>
        <v>18</v>
      </c>
      <c r="B3935" t="s">
        <v>357</v>
      </c>
      <c r="C3935" t="str">
        <f t="shared" si="555"/>
        <v>087</v>
      </c>
      <c r="D3935" t="s">
        <v>357</v>
      </c>
      <c r="E3935" t="str">
        <f t="shared" si="557"/>
        <v>07</v>
      </c>
      <c r="F3935" t="str">
        <f>"032"</f>
        <v>032</v>
      </c>
      <c r="G3935" t="str">
        <f>""</f>
        <v/>
      </c>
      <c r="H3935" t="s">
        <v>0</v>
      </c>
      <c r="I3935" t="s">
        <v>2258</v>
      </c>
      <c r="J3935" t="s">
        <v>5534</v>
      </c>
      <c r="K3935" t="str">
        <f t="shared" si="560"/>
        <v>18015</v>
      </c>
    </row>
    <row r="3936" spans="1:11" customFormat="1" x14ac:dyDescent="0.25">
      <c r="A3936" t="str">
        <f t="shared" si="561"/>
        <v>18</v>
      </c>
      <c r="B3936" t="s">
        <v>357</v>
      </c>
      <c r="C3936" t="str">
        <f t="shared" si="555"/>
        <v>087</v>
      </c>
      <c r="D3936" t="s">
        <v>357</v>
      </c>
      <c r="E3936" t="str">
        <f t="shared" si="557"/>
        <v>07</v>
      </c>
      <c r="F3936" t="str">
        <f>"033"</f>
        <v>033</v>
      </c>
      <c r="G3936" t="str">
        <f>""</f>
        <v/>
      </c>
      <c r="H3936" t="s">
        <v>3</v>
      </c>
      <c r="I3936" t="s">
        <v>2258</v>
      </c>
      <c r="J3936" t="s">
        <v>5534</v>
      </c>
      <c r="K3936" t="str">
        <f t="shared" si="560"/>
        <v>18015</v>
      </c>
    </row>
    <row r="3937" spans="1:11" customFormat="1" x14ac:dyDescent="0.25">
      <c r="A3937" t="str">
        <f t="shared" si="561"/>
        <v>18</v>
      </c>
      <c r="B3937" t="s">
        <v>357</v>
      </c>
      <c r="C3937" t="str">
        <f t="shared" si="555"/>
        <v>087</v>
      </c>
      <c r="D3937" t="s">
        <v>357</v>
      </c>
      <c r="E3937" t="str">
        <f t="shared" si="557"/>
        <v>07</v>
      </c>
      <c r="F3937" t="str">
        <f>"034"</f>
        <v>034</v>
      </c>
      <c r="G3937" t="str">
        <f>""</f>
        <v/>
      </c>
      <c r="H3937" t="s">
        <v>1</v>
      </c>
      <c r="I3937" t="s">
        <v>2170</v>
      </c>
      <c r="J3937" t="s">
        <v>5444</v>
      </c>
      <c r="K3937" t="str">
        <f>"18003"</f>
        <v>18003</v>
      </c>
    </row>
    <row r="3938" spans="1:11" customFormat="1" x14ac:dyDescent="0.25">
      <c r="A3938" t="str">
        <f t="shared" si="561"/>
        <v>18</v>
      </c>
      <c r="B3938" t="s">
        <v>357</v>
      </c>
      <c r="C3938" t="str">
        <f t="shared" si="555"/>
        <v>087</v>
      </c>
      <c r="D3938" t="s">
        <v>357</v>
      </c>
      <c r="E3938" t="str">
        <f t="shared" si="557"/>
        <v>07</v>
      </c>
      <c r="F3938" t="str">
        <f>"034"</f>
        <v>034</v>
      </c>
      <c r="G3938" t="str">
        <f>""</f>
        <v/>
      </c>
      <c r="H3938" t="s">
        <v>0</v>
      </c>
      <c r="I3938" t="s">
        <v>2170</v>
      </c>
      <c r="J3938" t="s">
        <v>5444</v>
      </c>
      <c r="K3938" t="str">
        <f>"18003"</f>
        <v>18003</v>
      </c>
    </row>
    <row r="3939" spans="1:11" customFormat="1" x14ac:dyDescent="0.25">
      <c r="A3939" t="str">
        <f t="shared" si="561"/>
        <v>18</v>
      </c>
      <c r="B3939" t="s">
        <v>357</v>
      </c>
      <c r="C3939" t="str">
        <f t="shared" ref="C3939:C3967" si="562">"087"</f>
        <v>087</v>
      </c>
      <c r="D3939" t="s">
        <v>357</v>
      </c>
      <c r="E3939" t="str">
        <f t="shared" ref="E3939:E3948" si="563">"08"</f>
        <v>08</v>
      </c>
      <c r="F3939" t="str">
        <f>"001"</f>
        <v>001</v>
      </c>
      <c r="G3939" t="str">
        <f>""</f>
        <v/>
      </c>
      <c r="H3939" t="s">
        <v>1</v>
      </c>
      <c r="I3939" t="s">
        <v>2202</v>
      </c>
      <c r="J3939" t="s">
        <v>5476</v>
      </c>
      <c r="K3939" t="str">
        <f t="shared" ref="K3939:K3944" si="564">"18010"</f>
        <v>18010</v>
      </c>
    </row>
    <row r="3940" spans="1:11" customFormat="1" x14ac:dyDescent="0.25">
      <c r="A3940" t="str">
        <f t="shared" si="561"/>
        <v>18</v>
      </c>
      <c r="B3940" t="s">
        <v>357</v>
      </c>
      <c r="C3940" t="str">
        <f t="shared" si="562"/>
        <v>087</v>
      </c>
      <c r="D3940" t="s">
        <v>357</v>
      </c>
      <c r="E3940" t="str">
        <f t="shared" si="563"/>
        <v>08</v>
      </c>
      <c r="F3940" t="str">
        <f>"001"</f>
        <v>001</v>
      </c>
      <c r="G3940" t="str">
        <f>""</f>
        <v/>
      </c>
      <c r="H3940" t="s">
        <v>0</v>
      </c>
      <c r="I3940" t="s">
        <v>2202</v>
      </c>
      <c r="J3940" t="s">
        <v>5476</v>
      </c>
      <c r="K3940" t="str">
        <f t="shared" si="564"/>
        <v>18010</v>
      </c>
    </row>
    <row r="3941" spans="1:11" customFormat="1" x14ac:dyDescent="0.25">
      <c r="A3941" t="str">
        <f t="shared" si="561"/>
        <v>18</v>
      </c>
      <c r="B3941" t="s">
        <v>357</v>
      </c>
      <c r="C3941" t="str">
        <f t="shared" si="562"/>
        <v>087</v>
      </c>
      <c r="D3941" t="s">
        <v>357</v>
      </c>
      <c r="E3941" t="str">
        <f t="shared" si="563"/>
        <v>08</v>
      </c>
      <c r="F3941" t="str">
        <f>"002"</f>
        <v>002</v>
      </c>
      <c r="G3941" t="str">
        <f>""</f>
        <v/>
      </c>
      <c r="H3941" t="s">
        <v>3</v>
      </c>
      <c r="I3941" t="s">
        <v>2259</v>
      </c>
      <c r="J3941" t="s">
        <v>5535</v>
      </c>
      <c r="K3941" t="str">
        <f t="shared" si="564"/>
        <v>18010</v>
      </c>
    </row>
    <row r="3942" spans="1:11" customFormat="1" x14ac:dyDescent="0.25">
      <c r="A3942" t="str">
        <f t="shared" si="561"/>
        <v>18</v>
      </c>
      <c r="B3942" t="s">
        <v>357</v>
      </c>
      <c r="C3942" t="str">
        <f t="shared" si="562"/>
        <v>087</v>
      </c>
      <c r="D3942" t="s">
        <v>357</v>
      </c>
      <c r="E3942" t="str">
        <f t="shared" si="563"/>
        <v>08</v>
      </c>
      <c r="F3942" t="str">
        <f>"003"</f>
        <v>003</v>
      </c>
      <c r="G3942" t="str">
        <f>""</f>
        <v/>
      </c>
      <c r="H3942" t="s">
        <v>3</v>
      </c>
      <c r="I3942" t="s">
        <v>2260</v>
      </c>
      <c r="J3942" t="s">
        <v>5536</v>
      </c>
      <c r="K3942" t="str">
        <f t="shared" si="564"/>
        <v>18010</v>
      </c>
    </row>
    <row r="3943" spans="1:11" customFormat="1" x14ac:dyDescent="0.25">
      <c r="A3943" t="str">
        <f t="shared" si="561"/>
        <v>18</v>
      </c>
      <c r="B3943" t="s">
        <v>357</v>
      </c>
      <c r="C3943" t="str">
        <f t="shared" si="562"/>
        <v>087</v>
      </c>
      <c r="D3943" t="s">
        <v>357</v>
      </c>
      <c r="E3943" t="str">
        <f t="shared" si="563"/>
        <v>08</v>
      </c>
      <c r="F3943" t="str">
        <f>"004"</f>
        <v>004</v>
      </c>
      <c r="G3943" t="str">
        <f>"01"</f>
        <v>01</v>
      </c>
      <c r="H3943" t="s">
        <v>1</v>
      </c>
      <c r="I3943" t="s">
        <v>2261</v>
      </c>
      <c r="J3943" t="s">
        <v>5537</v>
      </c>
      <c r="K3943" t="str">
        <f t="shared" si="564"/>
        <v>18010</v>
      </c>
    </row>
    <row r="3944" spans="1:11" customFormat="1" x14ac:dyDescent="0.25">
      <c r="A3944" t="str">
        <f t="shared" si="561"/>
        <v>18</v>
      </c>
      <c r="B3944" t="s">
        <v>357</v>
      </c>
      <c r="C3944" t="str">
        <f t="shared" si="562"/>
        <v>087</v>
      </c>
      <c r="D3944" t="s">
        <v>357</v>
      </c>
      <c r="E3944" t="str">
        <f t="shared" si="563"/>
        <v>08</v>
      </c>
      <c r="F3944" t="str">
        <f>"004"</f>
        <v>004</v>
      </c>
      <c r="G3944" t="str">
        <f>"01"</f>
        <v>01</v>
      </c>
      <c r="H3944" t="s">
        <v>0</v>
      </c>
      <c r="I3944" t="s">
        <v>2261</v>
      </c>
      <c r="J3944" t="s">
        <v>5537</v>
      </c>
      <c r="K3944" t="str">
        <f t="shared" si="564"/>
        <v>18010</v>
      </c>
    </row>
    <row r="3945" spans="1:11" customFormat="1" x14ac:dyDescent="0.25">
      <c r="A3945" t="str">
        <f t="shared" si="561"/>
        <v>18</v>
      </c>
      <c r="B3945" t="s">
        <v>357</v>
      </c>
      <c r="C3945" t="str">
        <f t="shared" si="562"/>
        <v>087</v>
      </c>
      <c r="D3945" t="s">
        <v>357</v>
      </c>
      <c r="E3945" t="str">
        <f t="shared" si="563"/>
        <v>08</v>
      </c>
      <c r="F3945" t="str">
        <f>"004"</f>
        <v>004</v>
      </c>
      <c r="G3945" t="str">
        <f>"02"</f>
        <v>02</v>
      </c>
      <c r="H3945" t="s">
        <v>2</v>
      </c>
      <c r="I3945" t="s">
        <v>2262</v>
      </c>
      <c r="J3945" t="s">
        <v>5538</v>
      </c>
      <c r="K3945" t="str">
        <f>"18182"</f>
        <v>18182</v>
      </c>
    </row>
    <row r="3946" spans="1:11" customFormat="1" x14ac:dyDescent="0.25">
      <c r="A3946" t="str">
        <f t="shared" si="561"/>
        <v>18</v>
      </c>
      <c r="B3946" t="s">
        <v>357</v>
      </c>
      <c r="C3946" t="str">
        <f t="shared" si="562"/>
        <v>087</v>
      </c>
      <c r="D3946" t="s">
        <v>357</v>
      </c>
      <c r="E3946" t="str">
        <f t="shared" si="563"/>
        <v>08</v>
      </c>
      <c r="F3946" t="str">
        <f>"004"</f>
        <v>004</v>
      </c>
      <c r="G3946" t="str">
        <f>"03"</f>
        <v>03</v>
      </c>
      <c r="H3946" t="s">
        <v>4</v>
      </c>
      <c r="I3946" t="s">
        <v>2263</v>
      </c>
      <c r="J3946" t="s">
        <v>5539</v>
      </c>
      <c r="K3946" t="str">
        <f>"18010"</f>
        <v>18010</v>
      </c>
    </row>
    <row r="3947" spans="1:11" customFormat="1" x14ac:dyDescent="0.25">
      <c r="A3947" t="str">
        <f t="shared" si="561"/>
        <v>18</v>
      </c>
      <c r="B3947" t="s">
        <v>357</v>
      </c>
      <c r="C3947" t="str">
        <f t="shared" si="562"/>
        <v>087</v>
      </c>
      <c r="D3947" t="s">
        <v>357</v>
      </c>
      <c r="E3947" t="str">
        <f t="shared" si="563"/>
        <v>08</v>
      </c>
      <c r="F3947" t="str">
        <f>"006"</f>
        <v>006</v>
      </c>
      <c r="G3947" t="str">
        <f>""</f>
        <v/>
      </c>
      <c r="H3947" t="s">
        <v>1</v>
      </c>
      <c r="I3947" t="s">
        <v>2264</v>
      </c>
      <c r="J3947" t="s">
        <v>5540</v>
      </c>
      <c r="K3947" t="str">
        <f>"18010"</f>
        <v>18010</v>
      </c>
    </row>
    <row r="3948" spans="1:11" customFormat="1" x14ac:dyDescent="0.25">
      <c r="A3948" t="str">
        <f t="shared" si="561"/>
        <v>18</v>
      </c>
      <c r="B3948" t="s">
        <v>357</v>
      </c>
      <c r="C3948" t="str">
        <f t="shared" si="562"/>
        <v>087</v>
      </c>
      <c r="D3948" t="s">
        <v>357</v>
      </c>
      <c r="E3948" t="str">
        <f t="shared" si="563"/>
        <v>08</v>
      </c>
      <c r="F3948" t="str">
        <f>"006"</f>
        <v>006</v>
      </c>
      <c r="G3948" t="str">
        <f>""</f>
        <v/>
      </c>
      <c r="H3948" t="s">
        <v>0</v>
      </c>
      <c r="I3948" t="s">
        <v>2264</v>
      </c>
      <c r="J3948" t="s">
        <v>5540</v>
      </c>
      <c r="K3948" t="str">
        <f>"18010"</f>
        <v>18010</v>
      </c>
    </row>
    <row r="3949" spans="1:11" customFormat="1" x14ac:dyDescent="0.25">
      <c r="A3949" t="str">
        <f t="shared" si="561"/>
        <v>18</v>
      </c>
      <c r="B3949" t="s">
        <v>357</v>
      </c>
      <c r="C3949" t="str">
        <f t="shared" si="562"/>
        <v>087</v>
      </c>
      <c r="D3949" t="s">
        <v>357</v>
      </c>
      <c r="E3949" t="str">
        <f t="shared" ref="E3949:E3967" si="565">"09"</f>
        <v>09</v>
      </c>
      <c r="F3949" t="str">
        <f>"001"</f>
        <v>001</v>
      </c>
      <c r="G3949" t="str">
        <f>""</f>
        <v/>
      </c>
      <c r="H3949" t="s">
        <v>3</v>
      </c>
      <c r="I3949" t="s">
        <v>2230</v>
      </c>
      <c r="J3949" t="s">
        <v>5506</v>
      </c>
      <c r="K3949" t="str">
        <f>"18009"</f>
        <v>18009</v>
      </c>
    </row>
    <row r="3950" spans="1:11" customFormat="1" x14ac:dyDescent="0.25">
      <c r="A3950" t="str">
        <f t="shared" si="561"/>
        <v>18</v>
      </c>
      <c r="B3950" t="s">
        <v>357</v>
      </c>
      <c r="C3950" t="str">
        <f t="shared" si="562"/>
        <v>087</v>
      </c>
      <c r="D3950" t="s">
        <v>357</v>
      </c>
      <c r="E3950" t="str">
        <f t="shared" si="565"/>
        <v>09</v>
      </c>
      <c r="F3950" t="str">
        <f>"002"</f>
        <v>002</v>
      </c>
      <c r="G3950" t="str">
        <f>"01"</f>
        <v>01</v>
      </c>
      <c r="H3950" t="s">
        <v>1</v>
      </c>
      <c r="I3950" t="s">
        <v>2232</v>
      </c>
      <c r="J3950" t="s">
        <v>5508</v>
      </c>
      <c r="K3950" t="str">
        <f>"18009"</f>
        <v>18009</v>
      </c>
    </row>
    <row r="3951" spans="1:11" customFormat="1" x14ac:dyDescent="0.25">
      <c r="A3951" t="str">
        <f t="shared" si="561"/>
        <v>18</v>
      </c>
      <c r="B3951" t="s">
        <v>357</v>
      </c>
      <c r="C3951" t="str">
        <f t="shared" si="562"/>
        <v>087</v>
      </c>
      <c r="D3951" t="s">
        <v>357</v>
      </c>
      <c r="E3951" t="str">
        <f t="shared" si="565"/>
        <v>09</v>
      </c>
      <c r="F3951" t="str">
        <f>"002"</f>
        <v>002</v>
      </c>
      <c r="G3951" t="str">
        <f>"02"</f>
        <v>02</v>
      </c>
      <c r="H3951" t="s">
        <v>0</v>
      </c>
      <c r="I3951" t="s">
        <v>2265</v>
      </c>
      <c r="J3951" t="s">
        <v>5541</v>
      </c>
      <c r="K3951" t="str">
        <f t="shared" ref="K3951:K3967" si="566">"18008"</f>
        <v>18008</v>
      </c>
    </row>
    <row r="3952" spans="1:11" customFormat="1" x14ac:dyDescent="0.25">
      <c r="A3952" t="str">
        <f t="shared" si="561"/>
        <v>18</v>
      </c>
      <c r="B3952" t="s">
        <v>357</v>
      </c>
      <c r="C3952" t="str">
        <f t="shared" si="562"/>
        <v>087</v>
      </c>
      <c r="D3952" t="s">
        <v>357</v>
      </c>
      <c r="E3952" t="str">
        <f t="shared" si="565"/>
        <v>09</v>
      </c>
      <c r="F3952" t="str">
        <f>"003"</f>
        <v>003</v>
      </c>
      <c r="G3952" t="str">
        <f>""</f>
        <v/>
      </c>
      <c r="H3952" t="s">
        <v>1</v>
      </c>
      <c r="I3952" t="s">
        <v>2265</v>
      </c>
      <c r="J3952" t="s">
        <v>5541</v>
      </c>
      <c r="K3952" t="str">
        <f t="shared" si="566"/>
        <v>18008</v>
      </c>
    </row>
    <row r="3953" spans="1:11" customFormat="1" x14ac:dyDescent="0.25">
      <c r="A3953" t="str">
        <f t="shared" si="561"/>
        <v>18</v>
      </c>
      <c r="B3953" t="s">
        <v>357</v>
      </c>
      <c r="C3953" t="str">
        <f t="shared" si="562"/>
        <v>087</v>
      </c>
      <c r="D3953" t="s">
        <v>357</v>
      </c>
      <c r="E3953" t="str">
        <f t="shared" si="565"/>
        <v>09</v>
      </c>
      <c r="F3953" t="str">
        <f>"003"</f>
        <v>003</v>
      </c>
      <c r="G3953" t="str">
        <f>""</f>
        <v/>
      </c>
      <c r="H3953" t="s">
        <v>0</v>
      </c>
      <c r="I3953" t="s">
        <v>2265</v>
      </c>
      <c r="J3953" t="s">
        <v>5541</v>
      </c>
      <c r="K3953" t="str">
        <f t="shared" si="566"/>
        <v>18008</v>
      </c>
    </row>
    <row r="3954" spans="1:11" customFormat="1" x14ac:dyDescent="0.25">
      <c r="A3954" t="str">
        <f t="shared" si="561"/>
        <v>18</v>
      </c>
      <c r="B3954" t="s">
        <v>357</v>
      </c>
      <c r="C3954" t="str">
        <f t="shared" si="562"/>
        <v>087</v>
      </c>
      <c r="D3954" t="s">
        <v>357</v>
      </c>
      <c r="E3954" t="str">
        <f t="shared" si="565"/>
        <v>09</v>
      </c>
      <c r="F3954" t="str">
        <f>"004"</f>
        <v>004</v>
      </c>
      <c r="G3954" t="str">
        <f>""</f>
        <v/>
      </c>
      <c r="H3954" t="s">
        <v>1</v>
      </c>
      <c r="I3954" t="s">
        <v>2266</v>
      </c>
      <c r="J3954" t="s">
        <v>5542</v>
      </c>
      <c r="K3954" t="str">
        <f t="shared" si="566"/>
        <v>18008</v>
      </c>
    </row>
    <row r="3955" spans="1:11" customFormat="1" x14ac:dyDescent="0.25">
      <c r="A3955" t="str">
        <f t="shared" si="561"/>
        <v>18</v>
      </c>
      <c r="B3955" t="s">
        <v>357</v>
      </c>
      <c r="C3955" t="str">
        <f t="shared" si="562"/>
        <v>087</v>
      </c>
      <c r="D3955" t="s">
        <v>357</v>
      </c>
      <c r="E3955" t="str">
        <f t="shared" si="565"/>
        <v>09</v>
      </c>
      <c r="F3955" t="str">
        <f>"004"</f>
        <v>004</v>
      </c>
      <c r="G3955" t="str">
        <f>""</f>
        <v/>
      </c>
      <c r="H3955" t="s">
        <v>0</v>
      </c>
      <c r="I3955" t="s">
        <v>2266</v>
      </c>
      <c r="J3955" t="s">
        <v>5542</v>
      </c>
      <c r="K3955" t="str">
        <f t="shared" si="566"/>
        <v>18008</v>
      </c>
    </row>
    <row r="3956" spans="1:11" customFormat="1" x14ac:dyDescent="0.25">
      <c r="A3956" t="str">
        <f t="shared" si="561"/>
        <v>18</v>
      </c>
      <c r="B3956" t="s">
        <v>357</v>
      </c>
      <c r="C3956" t="str">
        <f t="shared" si="562"/>
        <v>087</v>
      </c>
      <c r="D3956" t="s">
        <v>357</v>
      </c>
      <c r="E3956" t="str">
        <f t="shared" si="565"/>
        <v>09</v>
      </c>
      <c r="F3956" t="str">
        <f>"005"</f>
        <v>005</v>
      </c>
      <c r="G3956" t="str">
        <f>""</f>
        <v/>
      </c>
      <c r="H3956" t="s">
        <v>1</v>
      </c>
      <c r="I3956" t="s">
        <v>2267</v>
      </c>
      <c r="J3956" t="s">
        <v>5543</v>
      </c>
      <c r="K3956" t="str">
        <f t="shared" si="566"/>
        <v>18008</v>
      </c>
    </row>
    <row r="3957" spans="1:11" customFormat="1" x14ac:dyDescent="0.25">
      <c r="A3957" t="str">
        <f t="shared" si="561"/>
        <v>18</v>
      </c>
      <c r="B3957" t="s">
        <v>357</v>
      </c>
      <c r="C3957" t="str">
        <f t="shared" si="562"/>
        <v>087</v>
      </c>
      <c r="D3957" t="s">
        <v>357</v>
      </c>
      <c r="E3957" t="str">
        <f t="shared" si="565"/>
        <v>09</v>
      </c>
      <c r="F3957" t="str">
        <f>"005"</f>
        <v>005</v>
      </c>
      <c r="G3957" t="str">
        <f>""</f>
        <v/>
      </c>
      <c r="H3957" t="s">
        <v>0</v>
      </c>
      <c r="I3957" t="s">
        <v>2267</v>
      </c>
      <c r="J3957" t="s">
        <v>5543</v>
      </c>
      <c r="K3957" t="str">
        <f t="shared" si="566"/>
        <v>18008</v>
      </c>
    </row>
    <row r="3958" spans="1:11" customFormat="1" x14ac:dyDescent="0.25">
      <c r="A3958" t="str">
        <f t="shared" si="561"/>
        <v>18</v>
      </c>
      <c r="B3958" t="s">
        <v>357</v>
      </c>
      <c r="C3958" t="str">
        <f t="shared" si="562"/>
        <v>087</v>
      </c>
      <c r="D3958" t="s">
        <v>357</v>
      </c>
      <c r="E3958" t="str">
        <f t="shared" si="565"/>
        <v>09</v>
      </c>
      <c r="F3958" t="str">
        <f>"006"</f>
        <v>006</v>
      </c>
      <c r="G3958" t="str">
        <f>""</f>
        <v/>
      </c>
      <c r="H3958" t="s">
        <v>1</v>
      </c>
      <c r="I3958" t="s">
        <v>2268</v>
      </c>
      <c r="J3958" t="s">
        <v>5544</v>
      </c>
      <c r="K3958" t="str">
        <f t="shared" si="566"/>
        <v>18008</v>
      </c>
    </row>
    <row r="3959" spans="1:11" customFormat="1" x14ac:dyDescent="0.25">
      <c r="A3959" t="str">
        <f t="shared" si="561"/>
        <v>18</v>
      </c>
      <c r="B3959" t="s">
        <v>357</v>
      </c>
      <c r="C3959" t="str">
        <f t="shared" si="562"/>
        <v>087</v>
      </c>
      <c r="D3959" t="s">
        <v>357</v>
      </c>
      <c r="E3959" t="str">
        <f t="shared" si="565"/>
        <v>09</v>
      </c>
      <c r="F3959" t="str">
        <f>"006"</f>
        <v>006</v>
      </c>
      <c r="G3959" t="str">
        <f>""</f>
        <v/>
      </c>
      <c r="H3959" t="s">
        <v>0</v>
      </c>
      <c r="I3959" t="s">
        <v>2268</v>
      </c>
      <c r="J3959" t="s">
        <v>5544</v>
      </c>
      <c r="K3959" t="str">
        <f t="shared" si="566"/>
        <v>18008</v>
      </c>
    </row>
    <row r="3960" spans="1:11" customFormat="1" x14ac:dyDescent="0.25">
      <c r="A3960" t="str">
        <f t="shared" si="561"/>
        <v>18</v>
      </c>
      <c r="B3960" t="s">
        <v>357</v>
      </c>
      <c r="C3960" t="str">
        <f t="shared" si="562"/>
        <v>087</v>
      </c>
      <c r="D3960" t="s">
        <v>357</v>
      </c>
      <c r="E3960" t="str">
        <f t="shared" si="565"/>
        <v>09</v>
      </c>
      <c r="F3960" t="str">
        <f>"007"</f>
        <v>007</v>
      </c>
      <c r="G3960" t="str">
        <f>""</f>
        <v/>
      </c>
      <c r="H3960" t="s">
        <v>1</v>
      </c>
      <c r="I3960" t="s">
        <v>2268</v>
      </c>
      <c r="J3960" t="s">
        <v>5544</v>
      </c>
      <c r="K3960" t="str">
        <f t="shared" si="566"/>
        <v>18008</v>
      </c>
    </row>
    <row r="3961" spans="1:11" customFormat="1" x14ac:dyDescent="0.25">
      <c r="A3961" t="str">
        <f t="shared" si="561"/>
        <v>18</v>
      </c>
      <c r="B3961" t="s">
        <v>357</v>
      </c>
      <c r="C3961" t="str">
        <f t="shared" si="562"/>
        <v>087</v>
      </c>
      <c r="D3961" t="s">
        <v>357</v>
      </c>
      <c r="E3961" t="str">
        <f t="shared" si="565"/>
        <v>09</v>
      </c>
      <c r="F3961" t="str">
        <f>"007"</f>
        <v>007</v>
      </c>
      <c r="G3961" t="str">
        <f>""</f>
        <v/>
      </c>
      <c r="H3961" t="s">
        <v>0</v>
      </c>
      <c r="I3961" t="s">
        <v>2268</v>
      </c>
      <c r="J3961" t="s">
        <v>5544</v>
      </c>
      <c r="K3961" t="str">
        <f t="shared" si="566"/>
        <v>18008</v>
      </c>
    </row>
    <row r="3962" spans="1:11" customFormat="1" x14ac:dyDescent="0.25">
      <c r="A3962" t="str">
        <f t="shared" si="561"/>
        <v>18</v>
      </c>
      <c r="B3962" t="s">
        <v>357</v>
      </c>
      <c r="C3962" t="str">
        <f t="shared" si="562"/>
        <v>087</v>
      </c>
      <c r="D3962" t="s">
        <v>357</v>
      </c>
      <c r="E3962" t="str">
        <f t="shared" si="565"/>
        <v>09</v>
      </c>
      <c r="F3962" t="str">
        <f>"008"</f>
        <v>008</v>
      </c>
      <c r="G3962" t="str">
        <f>""</f>
        <v/>
      </c>
      <c r="H3962" t="s">
        <v>1</v>
      </c>
      <c r="I3962" t="s">
        <v>2266</v>
      </c>
      <c r="J3962" t="s">
        <v>5542</v>
      </c>
      <c r="K3962" t="str">
        <f t="shared" si="566"/>
        <v>18008</v>
      </c>
    </row>
    <row r="3963" spans="1:11" customFormat="1" x14ac:dyDescent="0.25">
      <c r="A3963" t="str">
        <f t="shared" si="561"/>
        <v>18</v>
      </c>
      <c r="B3963" t="s">
        <v>357</v>
      </c>
      <c r="C3963" t="str">
        <f t="shared" si="562"/>
        <v>087</v>
      </c>
      <c r="D3963" t="s">
        <v>357</v>
      </c>
      <c r="E3963" t="str">
        <f t="shared" si="565"/>
        <v>09</v>
      </c>
      <c r="F3963" t="str">
        <f>"008"</f>
        <v>008</v>
      </c>
      <c r="G3963" t="str">
        <f>""</f>
        <v/>
      </c>
      <c r="H3963" t="s">
        <v>0</v>
      </c>
      <c r="I3963" t="s">
        <v>2266</v>
      </c>
      <c r="J3963" t="s">
        <v>5542</v>
      </c>
      <c r="K3963" t="str">
        <f t="shared" si="566"/>
        <v>18008</v>
      </c>
    </row>
    <row r="3964" spans="1:11" customFormat="1" x14ac:dyDescent="0.25">
      <c r="A3964" t="str">
        <f t="shared" si="561"/>
        <v>18</v>
      </c>
      <c r="B3964" t="s">
        <v>357</v>
      </c>
      <c r="C3964" t="str">
        <f t="shared" si="562"/>
        <v>087</v>
      </c>
      <c r="D3964" t="s">
        <v>357</v>
      </c>
      <c r="E3964" t="str">
        <f t="shared" si="565"/>
        <v>09</v>
      </c>
      <c r="F3964" t="str">
        <f>"009"</f>
        <v>009</v>
      </c>
      <c r="G3964" t="str">
        <f>""</f>
        <v/>
      </c>
      <c r="H3964" t="s">
        <v>1</v>
      </c>
      <c r="I3964" t="s">
        <v>2269</v>
      </c>
      <c r="J3964" t="s">
        <v>5545</v>
      </c>
      <c r="K3964" t="str">
        <f t="shared" si="566"/>
        <v>18008</v>
      </c>
    </row>
    <row r="3965" spans="1:11" customFormat="1" x14ac:dyDescent="0.25">
      <c r="A3965" t="str">
        <f t="shared" si="561"/>
        <v>18</v>
      </c>
      <c r="B3965" t="s">
        <v>357</v>
      </c>
      <c r="C3965" t="str">
        <f t="shared" si="562"/>
        <v>087</v>
      </c>
      <c r="D3965" t="s">
        <v>357</v>
      </c>
      <c r="E3965" t="str">
        <f t="shared" si="565"/>
        <v>09</v>
      </c>
      <c r="F3965" t="str">
        <f>"009"</f>
        <v>009</v>
      </c>
      <c r="G3965" t="str">
        <f>""</f>
        <v/>
      </c>
      <c r="H3965" t="s">
        <v>0</v>
      </c>
      <c r="I3965" t="s">
        <v>2269</v>
      </c>
      <c r="J3965" t="s">
        <v>5545</v>
      </c>
      <c r="K3965" t="str">
        <f t="shared" si="566"/>
        <v>18008</v>
      </c>
    </row>
    <row r="3966" spans="1:11" customFormat="1" x14ac:dyDescent="0.25">
      <c r="A3966" t="str">
        <f t="shared" si="561"/>
        <v>18</v>
      </c>
      <c r="B3966" t="s">
        <v>357</v>
      </c>
      <c r="C3966" t="str">
        <f t="shared" si="562"/>
        <v>087</v>
      </c>
      <c r="D3966" t="s">
        <v>357</v>
      </c>
      <c r="E3966" t="str">
        <f t="shared" si="565"/>
        <v>09</v>
      </c>
      <c r="F3966" t="str">
        <f>"010"</f>
        <v>010</v>
      </c>
      <c r="G3966" t="str">
        <f>""</f>
        <v/>
      </c>
      <c r="H3966" t="s">
        <v>1</v>
      </c>
      <c r="I3966" t="s">
        <v>2266</v>
      </c>
      <c r="J3966" t="s">
        <v>5542</v>
      </c>
      <c r="K3966" t="str">
        <f t="shared" si="566"/>
        <v>18008</v>
      </c>
    </row>
    <row r="3967" spans="1:11" customFormat="1" x14ac:dyDescent="0.25">
      <c r="A3967" t="str">
        <f t="shared" si="561"/>
        <v>18</v>
      </c>
      <c r="B3967" t="s">
        <v>357</v>
      </c>
      <c r="C3967" t="str">
        <f t="shared" si="562"/>
        <v>087</v>
      </c>
      <c r="D3967" t="s">
        <v>357</v>
      </c>
      <c r="E3967" t="str">
        <f t="shared" si="565"/>
        <v>09</v>
      </c>
      <c r="F3967" t="str">
        <f>"010"</f>
        <v>010</v>
      </c>
      <c r="G3967" t="str">
        <f>""</f>
        <v/>
      </c>
      <c r="H3967" t="s">
        <v>0</v>
      </c>
      <c r="I3967" t="s">
        <v>2266</v>
      </c>
      <c r="J3967" t="s">
        <v>5542</v>
      </c>
      <c r="K3967" t="str">
        <f t="shared" si="566"/>
        <v>18008</v>
      </c>
    </row>
    <row r="3968" spans="1:11" customFormat="1" x14ac:dyDescent="0.25">
      <c r="A3968" t="str">
        <f t="shared" si="561"/>
        <v>18</v>
      </c>
      <c r="B3968" t="s">
        <v>357</v>
      </c>
      <c r="C3968" t="str">
        <f>"088"</f>
        <v>088</v>
      </c>
      <c r="D3968" t="s">
        <v>431</v>
      </c>
      <c r="E3968" t="str">
        <f t="shared" ref="E3968:E3985" si="567">"01"</f>
        <v>01</v>
      </c>
      <c r="F3968" t="str">
        <f>"001"</f>
        <v>001</v>
      </c>
      <c r="G3968" t="str">
        <f>""</f>
        <v/>
      </c>
      <c r="H3968" t="s">
        <v>3</v>
      </c>
      <c r="I3968" t="s">
        <v>23</v>
      </c>
      <c r="J3968" t="s">
        <v>5546</v>
      </c>
      <c r="K3968" t="str">
        <f>"18560"</f>
        <v>18560</v>
      </c>
    </row>
    <row r="3969" spans="1:11" customFormat="1" x14ac:dyDescent="0.25">
      <c r="A3969" t="str">
        <f t="shared" si="561"/>
        <v>18</v>
      </c>
      <c r="B3969" t="s">
        <v>357</v>
      </c>
      <c r="C3969" t="str">
        <f>"088"</f>
        <v>088</v>
      </c>
      <c r="D3969" t="s">
        <v>431</v>
      </c>
      <c r="E3969" t="str">
        <f t="shared" si="567"/>
        <v>01</v>
      </c>
      <c r="F3969" t="str">
        <f>"002"</f>
        <v>002</v>
      </c>
      <c r="G3969" t="str">
        <f>""</f>
        <v/>
      </c>
      <c r="H3969" t="s">
        <v>3</v>
      </c>
      <c r="I3969" t="s">
        <v>23</v>
      </c>
      <c r="J3969" t="s">
        <v>5546</v>
      </c>
      <c r="K3969" t="str">
        <f>"18560"</f>
        <v>18560</v>
      </c>
    </row>
    <row r="3970" spans="1:11" customFormat="1" x14ac:dyDescent="0.25">
      <c r="A3970" t="str">
        <f t="shared" si="561"/>
        <v>18</v>
      </c>
      <c r="B3970" t="s">
        <v>357</v>
      </c>
      <c r="C3970" t="str">
        <f t="shared" ref="C3970:C3994" si="568">"089"</f>
        <v>089</v>
      </c>
      <c r="D3970" t="s">
        <v>432</v>
      </c>
      <c r="E3970" t="str">
        <f t="shared" si="567"/>
        <v>01</v>
      </c>
      <c r="F3970" t="str">
        <f>"001"</f>
        <v>001</v>
      </c>
      <c r="G3970" t="str">
        <f>""</f>
        <v/>
      </c>
      <c r="H3970" t="s">
        <v>3</v>
      </c>
      <c r="I3970" t="s">
        <v>2091</v>
      </c>
      <c r="J3970" t="s">
        <v>5547</v>
      </c>
      <c r="K3970" t="str">
        <f t="shared" ref="K3970:K3992" si="569">"18500"</f>
        <v>18500</v>
      </c>
    </row>
    <row r="3971" spans="1:11" customFormat="1" x14ac:dyDescent="0.25">
      <c r="A3971" t="str">
        <f t="shared" si="561"/>
        <v>18</v>
      </c>
      <c r="B3971" t="s">
        <v>357</v>
      </c>
      <c r="C3971" t="str">
        <f t="shared" si="568"/>
        <v>089</v>
      </c>
      <c r="D3971" t="s">
        <v>432</v>
      </c>
      <c r="E3971" t="str">
        <f t="shared" si="567"/>
        <v>01</v>
      </c>
      <c r="F3971" t="str">
        <f>"002"</f>
        <v>002</v>
      </c>
      <c r="G3971" t="str">
        <f>""</f>
        <v/>
      </c>
      <c r="H3971" t="s">
        <v>3</v>
      </c>
      <c r="I3971" t="s">
        <v>2270</v>
      </c>
      <c r="J3971" t="s">
        <v>4275</v>
      </c>
      <c r="K3971" t="str">
        <f t="shared" si="569"/>
        <v>18500</v>
      </c>
    </row>
    <row r="3972" spans="1:11" customFormat="1" x14ac:dyDescent="0.25">
      <c r="A3972" t="str">
        <f t="shared" si="561"/>
        <v>18</v>
      </c>
      <c r="B3972" t="s">
        <v>357</v>
      </c>
      <c r="C3972" t="str">
        <f t="shared" si="568"/>
        <v>089</v>
      </c>
      <c r="D3972" t="s">
        <v>432</v>
      </c>
      <c r="E3972" t="str">
        <f t="shared" si="567"/>
        <v>01</v>
      </c>
      <c r="F3972" t="str">
        <f>"003"</f>
        <v>003</v>
      </c>
      <c r="G3972" t="str">
        <f>""</f>
        <v/>
      </c>
      <c r="H3972" t="s">
        <v>3</v>
      </c>
      <c r="I3972" t="s">
        <v>2271</v>
      </c>
      <c r="J3972" t="s">
        <v>5548</v>
      </c>
      <c r="K3972" t="str">
        <f t="shared" si="569"/>
        <v>18500</v>
      </c>
    </row>
    <row r="3973" spans="1:11" customFormat="1" x14ac:dyDescent="0.25">
      <c r="A3973" t="str">
        <f t="shared" si="561"/>
        <v>18</v>
      </c>
      <c r="B3973" t="s">
        <v>357</v>
      </c>
      <c r="C3973" t="str">
        <f t="shared" si="568"/>
        <v>089</v>
      </c>
      <c r="D3973" t="s">
        <v>432</v>
      </c>
      <c r="E3973" t="str">
        <f t="shared" si="567"/>
        <v>01</v>
      </c>
      <c r="F3973" t="str">
        <f>"004"</f>
        <v>004</v>
      </c>
      <c r="G3973" t="str">
        <f>""</f>
        <v/>
      </c>
      <c r="H3973" t="s">
        <v>3</v>
      </c>
      <c r="I3973" t="s">
        <v>2272</v>
      </c>
      <c r="J3973" t="s">
        <v>5549</v>
      </c>
      <c r="K3973" t="str">
        <f t="shared" si="569"/>
        <v>18500</v>
      </c>
    </row>
    <row r="3974" spans="1:11" customFormat="1" x14ac:dyDescent="0.25">
      <c r="A3974" t="str">
        <f t="shared" si="561"/>
        <v>18</v>
      </c>
      <c r="B3974" t="s">
        <v>357</v>
      </c>
      <c r="C3974" t="str">
        <f t="shared" si="568"/>
        <v>089</v>
      </c>
      <c r="D3974" t="s">
        <v>432</v>
      </c>
      <c r="E3974" t="str">
        <f t="shared" si="567"/>
        <v>01</v>
      </c>
      <c r="F3974" t="str">
        <f>"005"</f>
        <v>005</v>
      </c>
      <c r="G3974" t="str">
        <f>""</f>
        <v/>
      </c>
      <c r="H3974" t="s">
        <v>1</v>
      </c>
      <c r="I3974" t="s">
        <v>2273</v>
      </c>
      <c r="J3974" t="s">
        <v>5550</v>
      </c>
      <c r="K3974" t="str">
        <f t="shared" si="569"/>
        <v>18500</v>
      </c>
    </row>
    <row r="3975" spans="1:11" customFormat="1" x14ac:dyDescent="0.25">
      <c r="A3975" t="str">
        <f t="shared" si="561"/>
        <v>18</v>
      </c>
      <c r="B3975" t="s">
        <v>357</v>
      </c>
      <c r="C3975" t="str">
        <f t="shared" si="568"/>
        <v>089</v>
      </c>
      <c r="D3975" t="s">
        <v>432</v>
      </c>
      <c r="E3975" t="str">
        <f t="shared" si="567"/>
        <v>01</v>
      </c>
      <c r="F3975" t="str">
        <f>"005"</f>
        <v>005</v>
      </c>
      <c r="G3975" t="str">
        <f>""</f>
        <v/>
      </c>
      <c r="H3975" t="s">
        <v>0</v>
      </c>
      <c r="I3975" t="s">
        <v>2273</v>
      </c>
      <c r="J3975" t="s">
        <v>5550</v>
      </c>
      <c r="K3975" t="str">
        <f t="shared" si="569"/>
        <v>18500</v>
      </c>
    </row>
    <row r="3976" spans="1:11" customFormat="1" x14ac:dyDescent="0.25">
      <c r="A3976" t="str">
        <f t="shared" si="561"/>
        <v>18</v>
      </c>
      <c r="B3976" t="s">
        <v>357</v>
      </c>
      <c r="C3976" t="str">
        <f t="shared" si="568"/>
        <v>089</v>
      </c>
      <c r="D3976" t="s">
        <v>432</v>
      </c>
      <c r="E3976" t="str">
        <f t="shared" si="567"/>
        <v>01</v>
      </c>
      <c r="F3976" t="str">
        <f>"007"</f>
        <v>007</v>
      </c>
      <c r="G3976" t="str">
        <f>""</f>
        <v/>
      </c>
      <c r="H3976" t="s">
        <v>1</v>
      </c>
      <c r="I3976" t="s">
        <v>23</v>
      </c>
      <c r="J3976" t="s">
        <v>5551</v>
      </c>
      <c r="K3976" t="str">
        <f t="shared" si="569"/>
        <v>18500</v>
      </c>
    </row>
    <row r="3977" spans="1:11" customFormat="1" x14ac:dyDescent="0.25">
      <c r="A3977" t="str">
        <f t="shared" si="561"/>
        <v>18</v>
      </c>
      <c r="B3977" t="s">
        <v>357</v>
      </c>
      <c r="C3977" t="str">
        <f t="shared" si="568"/>
        <v>089</v>
      </c>
      <c r="D3977" t="s">
        <v>432</v>
      </c>
      <c r="E3977" t="str">
        <f t="shared" si="567"/>
        <v>01</v>
      </c>
      <c r="F3977" t="str">
        <f>"007"</f>
        <v>007</v>
      </c>
      <c r="G3977" t="str">
        <f>""</f>
        <v/>
      </c>
      <c r="H3977" t="s">
        <v>0</v>
      </c>
      <c r="I3977" t="s">
        <v>23</v>
      </c>
      <c r="J3977" t="s">
        <v>5551</v>
      </c>
      <c r="K3977" t="str">
        <f t="shared" si="569"/>
        <v>18500</v>
      </c>
    </row>
    <row r="3978" spans="1:11" customFormat="1" x14ac:dyDescent="0.25">
      <c r="A3978" t="str">
        <f t="shared" si="561"/>
        <v>18</v>
      </c>
      <c r="B3978" t="s">
        <v>357</v>
      </c>
      <c r="C3978" t="str">
        <f t="shared" si="568"/>
        <v>089</v>
      </c>
      <c r="D3978" t="s">
        <v>432</v>
      </c>
      <c r="E3978" t="str">
        <f t="shared" si="567"/>
        <v>01</v>
      </c>
      <c r="F3978" t="str">
        <f>"008"</f>
        <v>008</v>
      </c>
      <c r="G3978" t="str">
        <f>""</f>
        <v/>
      </c>
      <c r="H3978" t="s">
        <v>3</v>
      </c>
      <c r="I3978" t="s">
        <v>2272</v>
      </c>
      <c r="J3978" t="s">
        <v>5549</v>
      </c>
      <c r="K3978" t="str">
        <f t="shared" si="569"/>
        <v>18500</v>
      </c>
    </row>
    <row r="3979" spans="1:11" customFormat="1" x14ac:dyDescent="0.25">
      <c r="A3979" t="str">
        <f t="shared" si="561"/>
        <v>18</v>
      </c>
      <c r="B3979" t="s">
        <v>357</v>
      </c>
      <c r="C3979" t="str">
        <f t="shared" si="568"/>
        <v>089</v>
      </c>
      <c r="D3979" t="s">
        <v>432</v>
      </c>
      <c r="E3979" t="str">
        <f t="shared" si="567"/>
        <v>01</v>
      </c>
      <c r="F3979" t="str">
        <f>"009"</f>
        <v>009</v>
      </c>
      <c r="G3979" t="str">
        <f>""</f>
        <v/>
      </c>
      <c r="H3979" t="s">
        <v>1</v>
      </c>
      <c r="I3979" t="s">
        <v>2274</v>
      </c>
      <c r="J3979" t="s">
        <v>5552</v>
      </c>
      <c r="K3979" t="str">
        <f t="shared" si="569"/>
        <v>18500</v>
      </c>
    </row>
    <row r="3980" spans="1:11" customFormat="1" x14ac:dyDescent="0.25">
      <c r="A3980" t="str">
        <f t="shared" si="561"/>
        <v>18</v>
      </c>
      <c r="B3980" t="s">
        <v>357</v>
      </c>
      <c r="C3980" t="str">
        <f t="shared" si="568"/>
        <v>089</v>
      </c>
      <c r="D3980" t="s">
        <v>432</v>
      </c>
      <c r="E3980" t="str">
        <f t="shared" si="567"/>
        <v>01</v>
      </c>
      <c r="F3980" t="str">
        <f>"009"</f>
        <v>009</v>
      </c>
      <c r="G3980" t="str">
        <f>""</f>
        <v/>
      </c>
      <c r="H3980" t="s">
        <v>0</v>
      </c>
      <c r="I3980" t="s">
        <v>2274</v>
      </c>
      <c r="J3980" t="s">
        <v>5552</v>
      </c>
      <c r="K3980" t="str">
        <f t="shared" si="569"/>
        <v>18500</v>
      </c>
    </row>
    <row r="3981" spans="1:11" customFormat="1" x14ac:dyDescent="0.25">
      <c r="A3981" t="str">
        <f t="shared" si="561"/>
        <v>18</v>
      </c>
      <c r="B3981" t="s">
        <v>357</v>
      </c>
      <c r="C3981" t="str">
        <f t="shared" si="568"/>
        <v>089</v>
      </c>
      <c r="D3981" t="s">
        <v>432</v>
      </c>
      <c r="E3981" t="str">
        <f t="shared" si="567"/>
        <v>01</v>
      </c>
      <c r="F3981" t="str">
        <f>"010"</f>
        <v>010</v>
      </c>
      <c r="G3981" t="str">
        <f>""</f>
        <v/>
      </c>
      <c r="H3981" t="s">
        <v>3</v>
      </c>
      <c r="I3981" t="s">
        <v>2270</v>
      </c>
      <c r="J3981" t="s">
        <v>4275</v>
      </c>
      <c r="K3981" t="str">
        <f t="shared" si="569"/>
        <v>18500</v>
      </c>
    </row>
    <row r="3982" spans="1:11" customFormat="1" x14ac:dyDescent="0.25">
      <c r="A3982" t="str">
        <f t="shared" si="561"/>
        <v>18</v>
      </c>
      <c r="B3982" t="s">
        <v>357</v>
      </c>
      <c r="C3982" t="str">
        <f t="shared" si="568"/>
        <v>089</v>
      </c>
      <c r="D3982" t="s">
        <v>432</v>
      </c>
      <c r="E3982" t="str">
        <f t="shared" si="567"/>
        <v>01</v>
      </c>
      <c r="F3982" t="str">
        <f>"011"</f>
        <v>011</v>
      </c>
      <c r="G3982" t="str">
        <f>""</f>
        <v/>
      </c>
      <c r="H3982" t="s">
        <v>1</v>
      </c>
      <c r="I3982" t="s">
        <v>2274</v>
      </c>
      <c r="J3982" t="s">
        <v>5552</v>
      </c>
      <c r="K3982" t="str">
        <f t="shared" si="569"/>
        <v>18500</v>
      </c>
    </row>
    <row r="3983" spans="1:11" customFormat="1" x14ac:dyDescent="0.25">
      <c r="A3983" t="str">
        <f t="shared" si="561"/>
        <v>18</v>
      </c>
      <c r="B3983" t="s">
        <v>357</v>
      </c>
      <c r="C3983" t="str">
        <f t="shared" si="568"/>
        <v>089</v>
      </c>
      <c r="D3983" t="s">
        <v>432</v>
      </c>
      <c r="E3983" t="str">
        <f t="shared" si="567"/>
        <v>01</v>
      </c>
      <c r="F3983" t="str">
        <f>"011"</f>
        <v>011</v>
      </c>
      <c r="G3983" t="str">
        <f>""</f>
        <v/>
      </c>
      <c r="H3983" t="s">
        <v>0</v>
      </c>
      <c r="I3983" t="s">
        <v>2274</v>
      </c>
      <c r="J3983" t="s">
        <v>5552</v>
      </c>
      <c r="K3983" t="str">
        <f t="shared" si="569"/>
        <v>18500</v>
      </c>
    </row>
    <row r="3984" spans="1:11" customFormat="1" x14ac:dyDescent="0.25">
      <c r="A3984" t="str">
        <f t="shared" si="561"/>
        <v>18</v>
      </c>
      <c r="B3984" t="s">
        <v>357</v>
      </c>
      <c r="C3984" t="str">
        <f t="shared" si="568"/>
        <v>089</v>
      </c>
      <c r="D3984" t="s">
        <v>432</v>
      </c>
      <c r="E3984" t="str">
        <f t="shared" si="567"/>
        <v>01</v>
      </c>
      <c r="F3984" t="str">
        <f>"012"</f>
        <v>012</v>
      </c>
      <c r="G3984" t="str">
        <f>""</f>
        <v/>
      </c>
      <c r="H3984" t="s">
        <v>1</v>
      </c>
      <c r="I3984" t="s">
        <v>2275</v>
      </c>
      <c r="J3984" t="s">
        <v>5553</v>
      </c>
      <c r="K3984" t="str">
        <f t="shared" si="569"/>
        <v>18500</v>
      </c>
    </row>
    <row r="3985" spans="1:11" customFormat="1" x14ac:dyDescent="0.25">
      <c r="A3985" t="str">
        <f t="shared" si="561"/>
        <v>18</v>
      </c>
      <c r="B3985" t="s">
        <v>357</v>
      </c>
      <c r="C3985" t="str">
        <f t="shared" si="568"/>
        <v>089</v>
      </c>
      <c r="D3985" t="s">
        <v>432</v>
      </c>
      <c r="E3985" t="str">
        <f t="shared" si="567"/>
        <v>01</v>
      </c>
      <c r="F3985" t="str">
        <f>"012"</f>
        <v>012</v>
      </c>
      <c r="G3985" t="str">
        <f>""</f>
        <v/>
      </c>
      <c r="H3985" t="s">
        <v>0</v>
      </c>
      <c r="I3985" t="s">
        <v>2275</v>
      </c>
      <c r="J3985" t="s">
        <v>5553</v>
      </c>
      <c r="K3985" t="str">
        <f t="shared" si="569"/>
        <v>18500</v>
      </c>
    </row>
    <row r="3986" spans="1:11" customFormat="1" x14ac:dyDescent="0.25">
      <c r="A3986" t="str">
        <f t="shared" si="561"/>
        <v>18</v>
      </c>
      <c r="B3986" t="s">
        <v>357</v>
      </c>
      <c r="C3986" t="str">
        <f t="shared" si="568"/>
        <v>089</v>
      </c>
      <c r="D3986" t="s">
        <v>432</v>
      </c>
      <c r="E3986" t="str">
        <f t="shared" ref="E3986:E3991" si="570">"02"</f>
        <v>02</v>
      </c>
      <c r="F3986" t="str">
        <f>"001"</f>
        <v>001</v>
      </c>
      <c r="G3986" t="str">
        <f>""</f>
        <v/>
      </c>
      <c r="H3986" t="s">
        <v>1</v>
      </c>
      <c r="I3986" t="s">
        <v>2276</v>
      </c>
      <c r="J3986" t="s">
        <v>5554</v>
      </c>
      <c r="K3986" t="str">
        <f t="shared" si="569"/>
        <v>18500</v>
      </c>
    </row>
    <row r="3987" spans="1:11" customFormat="1" x14ac:dyDescent="0.25">
      <c r="A3987" t="str">
        <f t="shared" si="561"/>
        <v>18</v>
      </c>
      <c r="B3987" t="s">
        <v>357</v>
      </c>
      <c r="C3987" t="str">
        <f t="shared" si="568"/>
        <v>089</v>
      </c>
      <c r="D3987" t="s">
        <v>432</v>
      </c>
      <c r="E3987" t="str">
        <f t="shared" si="570"/>
        <v>02</v>
      </c>
      <c r="F3987" t="str">
        <f>"001"</f>
        <v>001</v>
      </c>
      <c r="G3987" t="str">
        <f>""</f>
        <v/>
      </c>
      <c r="H3987" t="s">
        <v>0</v>
      </c>
      <c r="I3987" t="s">
        <v>2276</v>
      </c>
      <c r="J3987" t="s">
        <v>5554</v>
      </c>
      <c r="K3987" t="str">
        <f t="shared" si="569"/>
        <v>18500</v>
      </c>
    </row>
    <row r="3988" spans="1:11" customFormat="1" x14ac:dyDescent="0.25">
      <c r="A3988" t="str">
        <f t="shared" si="561"/>
        <v>18</v>
      </c>
      <c r="B3988" t="s">
        <v>357</v>
      </c>
      <c r="C3988" t="str">
        <f t="shared" si="568"/>
        <v>089</v>
      </c>
      <c r="D3988" t="s">
        <v>432</v>
      </c>
      <c r="E3988" t="str">
        <f t="shared" si="570"/>
        <v>02</v>
      </c>
      <c r="F3988" t="str">
        <f>"002"</f>
        <v>002</v>
      </c>
      <c r="G3988" t="str">
        <f>""</f>
        <v/>
      </c>
      <c r="H3988" t="s">
        <v>1</v>
      </c>
      <c r="I3988" t="s">
        <v>2277</v>
      </c>
      <c r="J3988" t="s">
        <v>5555</v>
      </c>
      <c r="K3988" t="str">
        <f t="shared" si="569"/>
        <v>18500</v>
      </c>
    </row>
    <row r="3989" spans="1:11" customFormat="1" x14ac:dyDescent="0.25">
      <c r="A3989" t="str">
        <f t="shared" si="561"/>
        <v>18</v>
      </c>
      <c r="B3989" t="s">
        <v>357</v>
      </c>
      <c r="C3989" t="str">
        <f t="shared" si="568"/>
        <v>089</v>
      </c>
      <c r="D3989" t="s">
        <v>432</v>
      </c>
      <c r="E3989" t="str">
        <f t="shared" si="570"/>
        <v>02</v>
      </c>
      <c r="F3989" t="str">
        <f>"002"</f>
        <v>002</v>
      </c>
      <c r="G3989" t="str">
        <f>""</f>
        <v/>
      </c>
      <c r="H3989" t="s">
        <v>0</v>
      </c>
      <c r="I3989" t="s">
        <v>2277</v>
      </c>
      <c r="J3989" t="s">
        <v>5555</v>
      </c>
      <c r="K3989" t="str">
        <f t="shared" si="569"/>
        <v>18500</v>
      </c>
    </row>
    <row r="3990" spans="1:11" customFormat="1" x14ac:dyDescent="0.25">
      <c r="A3990" t="str">
        <f t="shared" si="561"/>
        <v>18</v>
      </c>
      <c r="B3990" t="s">
        <v>357</v>
      </c>
      <c r="C3990" t="str">
        <f t="shared" si="568"/>
        <v>089</v>
      </c>
      <c r="D3990" t="s">
        <v>432</v>
      </c>
      <c r="E3990" t="str">
        <f t="shared" si="570"/>
        <v>02</v>
      </c>
      <c r="F3990" t="str">
        <f>"003"</f>
        <v>003</v>
      </c>
      <c r="G3990" t="str">
        <f>""</f>
        <v/>
      </c>
      <c r="H3990" t="s">
        <v>1</v>
      </c>
      <c r="I3990" t="s">
        <v>2278</v>
      </c>
      <c r="J3990" t="s">
        <v>5556</v>
      </c>
      <c r="K3990" t="str">
        <f t="shared" si="569"/>
        <v>18500</v>
      </c>
    </row>
    <row r="3991" spans="1:11" customFormat="1" x14ac:dyDescent="0.25">
      <c r="A3991" t="str">
        <f t="shared" si="561"/>
        <v>18</v>
      </c>
      <c r="B3991" t="s">
        <v>357</v>
      </c>
      <c r="C3991" t="str">
        <f t="shared" si="568"/>
        <v>089</v>
      </c>
      <c r="D3991" t="s">
        <v>432</v>
      </c>
      <c r="E3991" t="str">
        <f t="shared" si="570"/>
        <v>02</v>
      </c>
      <c r="F3991" t="str">
        <f>"003"</f>
        <v>003</v>
      </c>
      <c r="G3991" t="str">
        <f>""</f>
        <v/>
      </c>
      <c r="H3991" t="s">
        <v>0</v>
      </c>
      <c r="I3991" t="s">
        <v>2278</v>
      </c>
      <c r="J3991" t="s">
        <v>5556</v>
      </c>
      <c r="K3991" t="str">
        <f t="shared" si="569"/>
        <v>18500</v>
      </c>
    </row>
    <row r="3992" spans="1:11" customFormat="1" x14ac:dyDescent="0.25">
      <c r="A3992" t="str">
        <f t="shared" si="561"/>
        <v>18</v>
      </c>
      <c r="B3992" t="s">
        <v>357</v>
      </c>
      <c r="C3992" t="str">
        <f t="shared" si="568"/>
        <v>089</v>
      </c>
      <c r="D3992" t="s">
        <v>432</v>
      </c>
      <c r="E3992" t="str">
        <f>"03"</f>
        <v>03</v>
      </c>
      <c r="F3992" t="str">
        <f t="shared" ref="F3992:F3997" si="571">"001"</f>
        <v>001</v>
      </c>
      <c r="G3992" t="str">
        <f>"01"</f>
        <v>01</v>
      </c>
      <c r="H3992" t="s">
        <v>1</v>
      </c>
      <c r="I3992" t="s">
        <v>2279</v>
      </c>
      <c r="J3992" t="s">
        <v>5557</v>
      </c>
      <c r="K3992" t="str">
        <f t="shared" si="569"/>
        <v>18500</v>
      </c>
    </row>
    <row r="3993" spans="1:11" customFormat="1" x14ac:dyDescent="0.25">
      <c r="A3993" t="str">
        <f t="shared" ref="A3993:A4056" si="572">"18"</f>
        <v>18</v>
      </c>
      <c r="B3993" t="s">
        <v>357</v>
      </c>
      <c r="C3993" t="str">
        <f t="shared" si="568"/>
        <v>089</v>
      </c>
      <c r="D3993" t="s">
        <v>432</v>
      </c>
      <c r="E3993" t="str">
        <f>"03"</f>
        <v>03</v>
      </c>
      <c r="F3993" t="str">
        <f t="shared" si="571"/>
        <v>001</v>
      </c>
      <c r="G3993" t="str">
        <f>"02"</f>
        <v>02</v>
      </c>
      <c r="H3993" t="s">
        <v>0</v>
      </c>
      <c r="I3993" t="s">
        <v>87</v>
      </c>
      <c r="J3993" t="s">
        <v>5558</v>
      </c>
      <c r="K3993" t="str">
        <f>"18880"</f>
        <v>18880</v>
      </c>
    </row>
    <row r="3994" spans="1:11" customFormat="1" x14ac:dyDescent="0.25">
      <c r="A3994" t="str">
        <f t="shared" si="572"/>
        <v>18</v>
      </c>
      <c r="B3994" t="s">
        <v>357</v>
      </c>
      <c r="C3994" t="str">
        <f t="shared" si="568"/>
        <v>089</v>
      </c>
      <c r="D3994" t="s">
        <v>432</v>
      </c>
      <c r="E3994" t="str">
        <f>"03"</f>
        <v>03</v>
      </c>
      <c r="F3994" t="str">
        <f t="shared" si="571"/>
        <v>001</v>
      </c>
      <c r="G3994" t="str">
        <f>"03"</f>
        <v>03</v>
      </c>
      <c r="H3994" t="s">
        <v>2</v>
      </c>
      <c r="I3994" t="s">
        <v>2280</v>
      </c>
      <c r="J3994" t="s">
        <v>5559</v>
      </c>
      <c r="K3994" t="str">
        <f>"18860"</f>
        <v>18860</v>
      </c>
    </row>
    <row r="3995" spans="1:11" customFormat="1" x14ac:dyDescent="0.25">
      <c r="A3995" t="str">
        <f t="shared" si="572"/>
        <v>18</v>
      </c>
      <c r="B3995" t="s">
        <v>357</v>
      </c>
      <c r="C3995" t="str">
        <f>"093"</f>
        <v>093</v>
      </c>
      <c r="D3995" t="s">
        <v>433</v>
      </c>
      <c r="E3995" t="str">
        <f t="shared" ref="E3995:E4054" si="573">"01"</f>
        <v>01</v>
      </c>
      <c r="F3995" t="str">
        <f t="shared" si="571"/>
        <v>001</v>
      </c>
      <c r="G3995" t="str">
        <f>"01"</f>
        <v>01</v>
      </c>
      <c r="H3995" t="s">
        <v>1</v>
      </c>
      <c r="I3995" t="s">
        <v>2281</v>
      </c>
      <c r="J3995" t="s">
        <v>4166</v>
      </c>
      <c r="K3995" t="str">
        <f>"18614"</f>
        <v>18614</v>
      </c>
    </row>
    <row r="3996" spans="1:11" customFormat="1" x14ac:dyDescent="0.25">
      <c r="A3996" t="str">
        <f t="shared" si="572"/>
        <v>18</v>
      </c>
      <c r="B3996" t="s">
        <v>357</v>
      </c>
      <c r="C3996" t="str">
        <f>"093"</f>
        <v>093</v>
      </c>
      <c r="D3996" t="s">
        <v>433</v>
      </c>
      <c r="E3996" t="str">
        <f t="shared" si="573"/>
        <v>01</v>
      </c>
      <c r="F3996" t="str">
        <f t="shared" si="571"/>
        <v>001</v>
      </c>
      <c r="G3996" t="str">
        <f>"02"</f>
        <v>02</v>
      </c>
      <c r="H3996" t="s">
        <v>0</v>
      </c>
      <c r="I3996" t="s">
        <v>2282</v>
      </c>
      <c r="J3996" t="s">
        <v>5560</v>
      </c>
      <c r="K3996" t="str">
        <f>"18740"</f>
        <v>18740</v>
      </c>
    </row>
    <row r="3997" spans="1:11" customFormat="1" x14ac:dyDescent="0.25">
      <c r="A3997" t="str">
        <f t="shared" si="572"/>
        <v>18</v>
      </c>
      <c r="B3997" t="s">
        <v>357</v>
      </c>
      <c r="C3997" t="str">
        <f>"093"</f>
        <v>093</v>
      </c>
      <c r="D3997" t="s">
        <v>433</v>
      </c>
      <c r="E3997" t="str">
        <f t="shared" si="573"/>
        <v>01</v>
      </c>
      <c r="F3997" t="str">
        <f t="shared" si="571"/>
        <v>001</v>
      </c>
      <c r="G3997" t="str">
        <f>"02"</f>
        <v>02</v>
      </c>
      <c r="H3997" t="s">
        <v>2</v>
      </c>
      <c r="I3997" t="s">
        <v>2282</v>
      </c>
      <c r="J3997" t="s">
        <v>5560</v>
      </c>
      <c r="K3997" t="str">
        <f>"18740"</f>
        <v>18740</v>
      </c>
    </row>
    <row r="3998" spans="1:11" customFormat="1" x14ac:dyDescent="0.25">
      <c r="A3998" t="str">
        <f t="shared" si="572"/>
        <v>18</v>
      </c>
      <c r="B3998" t="s">
        <v>357</v>
      </c>
      <c r="C3998" t="str">
        <f>"093"</f>
        <v>093</v>
      </c>
      <c r="D3998" t="s">
        <v>433</v>
      </c>
      <c r="E3998" t="str">
        <f t="shared" si="573"/>
        <v>01</v>
      </c>
      <c r="F3998" t="str">
        <f>"002"</f>
        <v>002</v>
      </c>
      <c r="G3998" t="str">
        <f>""</f>
        <v/>
      </c>
      <c r="H3998" t="s">
        <v>1</v>
      </c>
      <c r="I3998" t="s">
        <v>2283</v>
      </c>
      <c r="J3998" t="s">
        <v>5561</v>
      </c>
      <c r="K3998" t="str">
        <f>"18740"</f>
        <v>18740</v>
      </c>
    </row>
    <row r="3999" spans="1:11" customFormat="1" x14ac:dyDescent="0.25">
      <c r="A3999" t="str">
        <f t="shared" si="572"/>
        <v>18</v>
      </c>
      <c r="B3999" t="s">
        <v>357</v>
      </c>
      <c r="C3999" t="str">
        <f>"093"</f>
        <v>093</v>
      </c>
      <c r="D3999" t="s">
        <v>433</v>
      </c>
      <c r="E3999" t="str">
        <f t="shared" si="573"/>
        <v>01</v>
      </c>
      <c r="F3999" t="str">
        <f>"002"</f>
        <v>002</v>
      </c>
      <c r="G3999" t="str">
        <f>""</f>
        <v/>
      </c>
      <c r="H3999" t="s">
        <v>0</v>
      </c>
      <c r="I3999" t="s">
        <v>2284</v>
      </c>
      <c r="J3999" t="s">
        <v>5562</v>
      </c>
      <c r="K3999" t="str">
        <f>"18740"</f>
        <v>18740</v>
      </c>
    </row>
    <row r="4000" spans="1:11" customFormat="1" x14ac:dyDescent="0.25">
      <c r="A4000" t="str">
        <f t="shared" si="572"/>
        <v>18</v>
      </c>
      <c r="B4000" t="s">
        <v>357</v>
      </c>
      <c r="C4000" t="str">
        <f>"094"</f>
        <v>094</v>
      </c>
      <c r="D4000" t="s">
        <v>434</v>
      </c>
      <c r="E4000" t="str">
        <f t="shared" si="573"/>
        <v>01</v>
      </c>
      <c r="F4000" t="str">
        <f>"001"</f>
        <v>001</v>
      </c>
      <c r="G4000" t="str">
        <f>""</f>
        <v/>
      </c>
      <c r="H4000" t="s">
        <v>3</v>
      </c>
      <c r="I4000" t="s">
        <v>2285</v>
      </c>
      <c r="J4000" t="s">
        <v>5563</v>
      </c>
      <c r="K4000" t="str">
        <f>"18160"</f>
        <v>18160</v>
      </c>
    </row>
    <row r="4001" spans="1:11" customFormat="1" x14ac:dyDescent="0.25">
      <c r="A4001" t="str">
        <f t="shared" si="572"/>
        <v>18</v>
      </c>
      <c r="B4001" t="s">
        <v>357</v>
      </c>
      <c r="C4001" t="str">
        <f>"094"</f>
        <v>094</v>
      </c>
      <c r="D4001" t="s">
        <v>434</v>
      </c>
      <c r="E4001" t="str">
        <f t="shared" si="573"/>
        <v>01</v>
      </c>
      <c r="F4001" t="str">
        <f>"002"</f>
        <v>002</v>
      </c>
      <c r="G4001" t="str">
        <f>""</f>
        <v/>
      </c>
      <c r="H4001" t="s">
        <v>1</v>
      </c>
      <c r="I4001" t="s">
        <v>2285</v>
      </c>
      <c r="J4001" t="s">
        <v>5563</v>
      </c>
      <c r="K4001" t="str">
        <f>"18160"</f>
        <v>18160</v>
      </c>
    </row>
    <row r="4002" spans="1:11" customFormat="1" x14ac:dyDescent="0.25">
      <c r="A4002" t="str">
        <f t="shared" si="572"/>
        <v>18</v>
      </c>
      <c r="B4002" t="s">
        <v>357</v>
      </c>
      <c r="C4002" t="str">
        <f>"094"</f>
        <v>094</v>
      </c>
      <c r="D4002" t="s">
        <v>434</v>
      </c>
      <c r="E4002" t="str">
        <f t="shared" si="573"/>
        <v>01</v>
      </c>
      <c r="F4002" t="str">
        <f>"002"</f>
        <v>002</v>
      </c>
      <c r="G4002" t="str">
        <f>""</f>
        <v/>
      </c>
      <c r="H4002" t="s">
        <v>0</v>
      </c>
      <c r="I4002" t="s">
        <v>2285</v>
      </c>
      <c r="J4002" t="s">
        <v>5563</v>
      </c>
      <c r="K4002" t="str">
        <f>"18160"</f>
        <v>18160</v>
      </c>
    </row>
    <row r="4003" spans="1:11" customFormat="1" x14ac:dyDescent="0.25">
      <c r="A4003" t="str">
        <f t="shared" si="572"/>
        <v>18</v>
      </c>
      <c r="B4003" t="s">
        <v>357</v>
      </c>
      <c r="C4003" t="str">
        <f>"094"</f>
        <v>094</v>
      </c>
      <c r="D4003" t="s">
        <v>434</v>
      </c>
      <c r="E4003" t="str">
        <f t="shared" si="573"/>
        <v>01</v>
      </c>
      <c r="F4003" t="str">
        <f>"003"</f>
        <v>003</v>
      </c>
      <c r="G4003" t="str">
        <f>""</f>
        <v/>
      </c>
      <c r="H4003" t="s">
        <v>3</v>
      </c>
      <c r="I4003" t="s">
        <v>2285</v>
      </c>
      <c r="J4003" t="s">
        <v>5563</v>
      </c>
      <c r="K4003" t="str">
        <f>"18160"</f>
        <v>18160</v>
      </c>
    </row>
    <row r="4004" spans="1:11" customFormat="1" x14ac:dyDescent="0.25">
      <c r="A4004" t="str">
        <f t="shared" si="572"/>
        <v>18</v>
      </c>
      <c r="B4004" t="s">
        <v>357</v>
      </c>
      <c r="C4004" t="str">
        <f>"095"</f>
        <v>095</v>
      </c>
      <c r="D4004" t="s">
        <v>435</v>
      </c>
      <c r="E4004" t="str">
        <f t="shared" si="573"/>
        <v>01</v>
      </c>
      <c r="F4004" t="str">
        <f>"001"</f>
        <v>001</v>
      </c>
      <c r="G4004" t="str">
        <f>""</f>
        <v/>
      </c>
      <c r="H4004" t="s">
        <v>3</v>
      </c>
      <c r="I4004" t="s">
        <v>19</v>
      </c>
      <c r="J4004" t="s">
        <v>5564</v>
      </c>
      <c r="K4004" t="str">
        <f>"18212"</f>
        <v>18212</v>
      </c>
    </row>
    <row r="4005" spans="1:11" customFormat="1" x14ac:dyDescent="0.25">
      <c r="A4005" t="str">
        <f t="shared" si="572"/>
        <v>18</v>
      </c>
      <c r="B4005" t="s">
        <v>357</v>
      </c>
      <c r="C4005" t="str">
        <f>"095"</f>
        <v>095</v>
      </c>
      <c r="D4005" t="s">
        <v>435</v>
      </c>
      <c r="E4005" t="str">
        <f t="shared" si="573"/>
        <v>01</v>
      </c>
      <c r="F4005" t="str">
        <f>"002"</f>
        <v>002</v>
      </c>
      <c r="G4005" t="str">
        <f>""</f>
        <v/>
      </c>
      <c r="H4005" t="s">
        <v>1</v>
      </c>
      <c r="I4005" t="s">
        <v>19</v>
      </c>
      <c r="J4005" t="s">
        <v>5564</v>
      </c>
      <c r="K4005" t="str">
        <f>"18212"</f>
        <v>18212</v>
      </c>
    </row>
    <row r="4006" spans="1:11" customFormat="1" x14ac:dyDescent="0.25">
      <c r="A4006" t="str">
        <f t="shared" si="572"/>
        <v>18</v>
      </c>
      <c r="B4006" t="s">
        <v>357</v>
      </c>
      <c r="C4006" t="str">
        <f>"095"</f>
        <v>095</v>
      </c>
      <c r="D4006" t="s">
        <v>435</v>
      </c>
      <c r="E4006" t="str">
        <f t="shared" si="573"/>
        <v>01</v>
      </c>
      <c r="F4006" t="str">
        <f>"002"</f>
        <v>002</v>
      </c>
      <c r="G4006" t="str">
        <f>""</f>
        <v/>
      </c>
      <c r="H4006" t="s">
        <v>0</v>
      </c>
      <c r="I4006" t="s">
        <v>19</v>
      </c>
      <c r="J4006" t="s">
        <v>5564</v>
      </c>
      <c r="K4006" t="str">
        <f>"18212"</f>
        <v>18212</v>
      </c>
    </row>
    <row r="4007" spans="1:11" customFormat="1" x14ac:dyDescent="0.25">
      <c r="A4007" t="str">
        <f t="shared" si="572"/>
        <v>18</v>
      </c>
      <c r="B4007" t="s">
        <v>357</v>
      </c>
      <c r="C4007" t="str">
        <f>"096"</f>
        <v>096</v>
      </c>
      <c r="D4007" t="s">
        <v>436</v>
      </c>
      <c r="E4007" t="str">
        <f t="shared" si="573"/>
        <v>01</v>
      </c>
      <c r="F4007" t="str">
        <f>"001"</f>
        <v>001</v>
      </c>
      <c r="G4007" t="str">
        <f>""</f>
        <v/>
      </c>
      <c r="H4007" t="s">
        <v>3</v>
      </c>
      <c r="I4007" t="s">
        <v>2286</v>
      </c>
      <c r="J4007" t="s">
        <v>5565</v>
      </c>
      <c r="K4007" t="str">
        <f>"18540"</f>
        <v>18540</v>
      </c>
    </row>
    <row r="4008" spans="1:11" customFormat="1" x14ac:dyDescent="0.25">
      <c r="A4008" t="str">
        <f t="shared" si="572"/>
        <v>18</v>
      </c>
      <c r="B4008" t="s">
        <v>357</v>
      </c>
      <c r="C4008" t="str">
        <f>"097"</f>
        <v>097</v>
      </c>
      <c r="D4008" t="s">
        <v>437</v>
      </c>
      <c r="E4008" t="str">
        <f t="shared" si="573"/>
        <v>01</v>
      </c>
      <c r="F4008" t="str">
        <f>"001"</f>
        <v>001</v>
      </c>
      <c r="G4008" t="str">
        <f>"01"</f>
        <v>01</v>
      </c>
      <c r="H4008" t="s">
        <v>1</v>
      </c>
      <c r="I4008" t="s">
        <v>2287</v>
      </c>
      <c r="J4008" t="s">
        <v>5566</v>
      </c>
      <c r="K4008" t="str">
        <f>"18512"</f>
        <v>18512</v>
      </c>
    </row>
    <row r="4009" spans="1:11" customFormat="1" x14ac:dyDescent="0.25">
      <c r="A4009" t="str">
        <f t="shared" si="572"/>
        <v>18</v>
      </c>
      <c r="B4009" t="s">
        <v>357</v>
      </c>
      <c r="C4009" t="str">
        <f>"097"</f>
        <v>097</v>
      </c>
      <c r="D4009" t="s">
        <v>437</v>
      </c>
      <c r="E4009" t="str">
        <f t="shared" si="573"/>
        <v>01</v>
      </c>
      <c r="F4009" t="str">
        <f>"001"</f>
        <v>001</v>
      </c>
      <c r="G4009" t="str">
        <f>"02"</f>
        <v>02</v>
      </c>
      <c r="H4009" t="s">
        <v>0</v>
      </c>
      <c r="I4009" t="s">
        <v>2288</v>
      </c>
      <c r="J4009" t="s">
        <v>5567</v>
      </c>
      <c r="K4009" t="str">
        <f>"18512"</f>
        <v>18512</v>
      </c>
    </row>
    <row r="4010" spans="1:11" customFormat="1" x14ac:dyDescent="0.25">
      <c r="A4010" t="str">
        <f t="shared" si="572"/>
        <v>18</v>
      </c>
      <c r="B4010" t="s">
        <v>357</v>
      </c>
      <c r="C4010" t="str">
        <f t="shared" ref="C4010:C4019" si="574">"098"</f>
        <v>098</v>
      </c>
      <c r="D4010" t="s">
        <v>438</v>
      </c>
      <c r="E4010" t="str">
        <f t="shared" si="573"/>
        <v>01</v>
      </c>
      <c r="F4010" t="str">
        <f>"001"</f>
        <v>001</v>
      </c>
      <c r="G4010" t="str">
        <f>"01"</f>
        <v>01</v>
      </c>
      <c r="H4010" t="s">
        <v>1</v>
      </c>
      <c r="I4010" t="s">
        <v>2289</v>
      </c>
      <c r="J4010" t="s">
        <v>5568</v>
      </c>
      <c r="K4010" t="str">
        <f t="shared" ref="K4010:K4019" si="575">"18830"</f>
        <v>18830</v>
      </c>
    </row>
    <row r="4011" spans="1:11" customFormat="1" x14ac:dyDescent="0.25">
      <c r="A4011" t="str">
        <f t="shared" si="572"/>
        <v>18</v>
      </c>
      <c r="B4011" t="s">
        <v>357</v>
      </c>
      <c r="C4011" t="str">
        <f t="shared" si="574"/>
        <v>098</v>
      </c>
      <c r="D4011" t="s">
        <v>438</v>
      </c>
      <c r="E4011" t="str">
        <f t="shared" si="573"/>
        <v>01</v>
      </c>
      <c r="F4011" t="str">
        <f>"001"</f>
        <v>001</v>
      </c>
      <c r="G4011" t="str">
        <f>"02"</f>
        <v>02</v>
      </c>
      <c r="H4011" t="s">
        <v>0</v>
      </c>
      <c r="I4011" t="s">
        <v>2290</v>
      </c>
      <c r="J4011" t="s">
        <v>5569</v>
      </c>
      <c r="K4011" t="str">
        <f t="shared" si="575"/>
        <v>18830</v>
      </c>
    </row>
    <row r="4012" spans="1:11" customFormat="1" x14ac:dyDescent="0.25">
      <c r="A4012" t="str">
        <f t="shared" si="572"/>
        <v>18</v>
      </c>
      <c r="B4012" t="s">
        <v>357</v>
      </c>
      <c r="C4012" t="str">
        <f t="shared" si="574"/>
        <v>098</v>
      </c>
      <c r="D4012" t="s">
        <v>438</v>
      </c>
      <c r="E4012" t="str">
        <f t="shared" si="573"/>
        <v>01</v>
      </c>
      <c r="F4012" t="str">
        <f>"002"</f>
        <v>002</v>
      </c>
      <c r="G4012" t="str">
        <f>""</f>
        <v/>
      </c>
      <c r="H4012" t="s">
        <v>1</v>
      </c>
      <c r="I4012" t="s">
        <v>2291</v>
      </c>
      <c r="J4012" t="s">
        <v>5570</v>
      </c>
      <c r="K4012" t="str">
        <f t="shared" si="575"/>
        <v>18830</v>
      </c>
    </row>
    <row r="4013" spans="1:11" customFormat="1" x14ac:dyDescent="0.25">
      <c r="A4013" t="str">
        <f t="shared" si="572"/>
        <v>18</v>
      </c>
      <c r="B4013" t="s">
        <v>357</v>
      </c>
      <c r="C4013" t="str">
        <f t="shared" si="574"/>
        <v>098</v>
      </c>
      <c r="D4013" t="s">
        <v>438</v>
      </c>
      <c r="E4013" t="str">
        <f t="shared" si="573"/>
        <v>01</v>
      </c>
      <c r="F4013" t="str">
        <f>"002"</f>
        <v>002</v>
      </c>
      <c r="G4013" t="str">
        <f>""</f>
        <v/>
      </c>
      <c r="H4013" t="s">
        <v>0</v>
      </c>
      <c r="I4013" t="s">
        <v>2291</v>
      </c>
      <c r="J4013" t="s">
        <v>5570</v>
      </c>
      <c r="K4013" t="str">
        <f t="shared" si="575"/>
        <v>18830</v>
      </c>
    </row>
    <row r="4014" spans="1:11" customFormat="1" x14ac:dyDescent="0.25">
      <c r="A4014" t="str">
        <f t="shared" si="572"/>
        <v>18</v>
      </c>
      <c r="B4014" t="s">
        <v>357</v>
      </c>
      <c r="C4014" t="str">
        <f t="shared" si="574"/>
        <v>098</v>
      </c>
      <c r="D4014" t="s">
        <v>438</v>
      </c>
      <c r="E4014" t="str">
        <f t="shared" si="573"/>
        <v>01</v>
      </c>
      <c r="F4014" t="str">
        <f>"003"</f>
        <v>003</v>
      </c>
      <c r="G4014" t="str">
        <f>""</f>
        <v/>
      </c>
      <c r="H4014" t="s">
        <v>3</v>
      </c>
      <c r="I4014" t="s">
        <v>2292</v>
      </c>
      <c r="J4014" t="s">
        <v>5571</v>
      </c>
      <c r="K4014" t="str">
        <f t="shared" si="575"/>
        <v>18830</v>
      </c>
    </row>
    <row r="4015" spans="1:11" customFormat="1" x14ac:dyDescent="0.25">
      <c r="A4015" t="str">
        <f t="shared" si="572"/>
        <v>18</v>
      </c>
      <c r="B4015" t="s">
        <v>357</v>
      </c>
      <c r="C4015" t="str">
        <f t="shared" si="574"/>
        <v>098</v>
      </c>
      <c r="D4015" t="s">
        <v>438</v>
      </c>
      <c r="E4015" t="str">
        <f t="shared" si="573"/>
        <v>01</v>
      </c>
      <c r="F4015" t="str">
        <f>"004"</f>
        <v>004</v>
      </c>
      <c r="G4015" t="str">
        <f>""</f>
        <v/>
      </c>
      <c r="H4015" t="s">
        <v>1</v>
      </c>
      <c r="I4015" t="s">
        <v>2293</v>
      </c>
      <c r="J4015" t="s">
        <v>5572</v>
      </c>
      <c r="K4015" t="str">
        <f t="shared" si="575"/>
        <v>18830</v>
      </c>
    </row>
    <row r="4016" spans="1:11" customFormat="1" x14ac:dyDescent="0.25">
      <c r="A4016" t="str">
        <f t="shared" si="572"/>
        <v>18</v>
      </c>
      <c r="B4016" t="s">
        <v>357</v>
      </c>
      <c r="C4016" t="str">
        <f t="shared" si="574"/>
        <v>098</v>
      </c>
      <c r="D4016" t="s">
        <v>438</v>
      </c>
      <c r="E4016" t="str">
        <f t="shared" si="573"/>
        <v>01</v>
      </c>
      <c r="F4016" t="str">
        <f>"004"</f>
        <v>004</v>
      </c>
      <c r="G4016" t="str">
        <f>""</f>
        <v/>
      </c>
      <c r="H4016" t="s">
        <v>0</v>
      </c>
      <c r="I4016" t="s">
        <v>2293</v>
      </c>
      <c r="J4016" t="s">
        <v>5572</v>
      </c>
      <c r="K4016" t="str">
        <f t="shared" si="575"/>
        <v>18830</v>
      </c>
    </row>
    <row r="4017" spans="1:11" customFormat="1" x14ac:dyDescent="0.25">
      <c r="A4017" t="str">
        <f t="shared" si="572"/>
        <v>18</v>
      </c>
      <c r="B4017" t="s">
        <v>357</v>
      </c>
      <c r="C4017" t="str">
        <f t="shared" si="574"/>
        <v>098</v>
      </c>
      <c r="D4017" t="s">
        <v>438</v>
      </c>
      <c r="E4017" t="str">
        <f t="shared" si="573"/>
        <v>01</v>
      </c>
      <c r="F4017" t="str">
        <f>"005"</f>
        <v>005</v>
      </c>
      <c r="G4017" t="str">
        <f>""</f>
        <v/>
      </c>
      <c r="H4017" t="s">
        <v>3</v>
      </c>
      <c r="I4017" t="s">
        <v>2292</v>
      </c>
      <c r="J4017" t="s">
        <v>5571</v>
      </c>
      <c r="K4017" t="str">
        <f t="shared" si="575"/>
        <v>18830</v>
      </c>
    </row>
    <row r="4018" spans="1:11" customFormat="1" x14ac:dyDescent="0.25">
      <c r="A4018" t="str">
        <f t="shared" si="572"/>
        <v>18</v>
      </c>
      <c r="B4018" t="s">
        <v>357</v>
      </c>
      <c r="C4018" t="str">
        <f t="shared" si="574"/>
        <v>098</v>
      </c>
      <c r="D4018" t="s">
        <v>438</v>
      </c>
      <c r="E4018" t="str">
        <f t="shared" si="573"/>
        <v>01</v>
      </c>
      <c r="F4018" t="str">
        <f>"006"</f>
        <v>006</v>
      </c>
      <c r="G4018" t="str">
        <f>""</f>
        <v/>
      </c>
      <c r="H4018" t="s">
        <v>1</v>
      </c>
      <c r="I4018" t="s">
        <v>17</v>
      </c>
      <c r="J4018" t="s">
        <v>4124</v>
      </c>
      <c r="K4018" t="str">
        <f t="shared" si="575"/>
        <v>18830</v>
      </c>
    </row>
    <row r="4019" spans="1:11" customFormat="1" x14ac:dyDescent="0.25">
      <c r="A4019" t="str">
        <f t="shared" si="572"/>
        <v>18</v>
      </c>
      <c r="B4019" t="s">
        <v>357</v>
      </c>
      <c r="C4019" t="str">
        <f t="shared" si="574"/>
        <v>098</v>
      </c>
      <c r="D4019" t="s">
        <v>438</v>
      </c>
      <c r="E4019" t="str">
        <f t="shared" si="573"/>
        <v>01</v>
      </c>
      <c r="F4019" t="str">
        <f>"006"</f>
        <v>006</v>
      </c>
      <c r="G4019" t="str">
        <f>""</f>
        <v/>
      </c>
      <c r="H4019" t="s">
        <v>0</v>
      </c>
      <c r="I4019" t="s">
        <v>17</v>
      </c>
      <c r="J4019" t="s">
        <v>4124</v>
      </c>
      <c r="K4019" t="str">
        <f t="shared" si="575"/>
        <v>18830</v>
      </c>
    </row>
    <row r="4020" spans="1:11" customFormat="1" x14ac:dyDescent="0.25">
      <c r="A4020" t="str">
        <f t="shared" si="572"/>
        <v>18</v>
      </c>
      <c r="B4020" t="s">
        <v>357</v>
      </c>
      <c r="C4020" t="str">
        <f>"099"</f>
        <v>099</v>
      </c>
      <c r="D4020" t="s">
        <v>439</v>
      </c>
      <c r="E4020" t="str">
        <f t="shared" si="573"/>
        <v>01</v>
      </c>
      <c r="F4020" t="str">
        <f>"001"</f>
        <v>001</v>
      </c>
      <c r="G4020" t="str">
        <f>""</f>
        <v/>
      </c>
      <c r="H4020" t="s">
        <v>1</v>
      </c>
      <c r="I4020" t="s">
        <v>2294</v>
      </c>
      <c r="J4020" t="s">
        <v>5573</v>
      </c>
      <c r="K4020" t="str">
        <f>"18183"</f>
        <v>18183</v>
      </c>
    </row>
    <row r="4021" spans="1:11" customFormat="1" x14ac:dyDescent="0.25">
      <c r="A4021" t="str">
        <f t="shared" si="572"/>
        <v>18</v>
      </c>
      <c r="B4021" t="s">
        <v>357</v>
      </c>
      <c r="C4021" t="str">
        <f>"099"</f>
        <v>099</v>
      </c>
      <c r="D4021" t="s">
        <v>439</v>
      </c>
      <c r="E4021" t="str">
        <f t="shared" si="573"/>
        <v>01</v>
      </c>
      <c r="F4021" t="str">
        <f>"001"</f>
        <v>001</v>
      </c>
      <c r="G4021" t="str">
        <f>""</f>
        <v/>
      </c>
      <c r="H4021" t="s">
        <v>0</v>
      </c>
      <c r="I4021" t="s">
        <v>2294</v>
      </c>
      <c r="J4021" t="s">
        <v>5573</v>
      </c>
      <c r="K4021" t="str">
        <f>"18183"</f>
        <v>18183</v>
      </c>
    </row>
    <row r="4022" spans="1:11" customFormat="1" x14ac:dyDescent="0.25">
      <c r="A4022" t="str">
        <f t="shared" si="572"/>
        <v>18</v>
      </c>
      <c r="B4022" t="s">
        <v>357</v>
      </c>
      <c r="C4022" t="str">
        <f t="shared" ref="C4022:C4034" si="576">"100"</f>
        <v>100</v>
      </c>
      <c r="D4022" t="s">
        <v>440</v>
      </c>
      <c r="E4022" t="str">
        <f t="shared" si="573"/>
        <v>01</v>
      </c>
      <c r="F4022" t="str">
        <f>"001"</f>
        <v>001</v>
      </c>
      <c r="G4022" t="str">
        <f>""</f>
        <v/>
      </c>
      <c r="H4022" t="s">
        <v>1</v>
      </c>
      <c r="I4022" t="s">
        <v>2295</v>
      </c>
      <c r="J4022" t="s">
        <v>5574</v>
      </c>
      <c r="K4022" t="str">
        <f t="shared" ref="K4022:K4034" si="577">"18360"</f>
        <v>18360</v>
      </c>
    </row>
    <row r="4023" spans="1:11" customFormat="1" x14ac:dyDescent="0.25">
      <c r="A4023" t="str">
        <f t="shared" si="572"/>
        <v>18</v>
      </c>
      <c r="B4023" t="s">
        <v>357</v>
      </c>
      <c r="C4023" t="str">
        <f t="shared" si="576"/>
        <v>100</v>
      </c>
      <c r="D4023" t="s">
        <v>440</v>
      </c>
      <c r="E4023" t="str">
        <f t="shared" si="573"/>
        <v>01</v>
      </c>
      <c r="F4023" t="str">
        <f>"001"</f>
        <v>001</v>
      </c>
      <c r="G4023" t="str">
        <f>""</f>
        <v/>
      </c>
      <c r="H4023" t="s">
        <v>0</v>
      </c>
      <c r="I4023" t="s">
        <v>2295</v>
      </c>
      <c r="J4023" t="s">
        <v>5574</v>
      </c>
      <c r="K4023" t="str">
        <f t="shared" si="577"/>
        <v>18360</v>
      </c>
    </row>
    <row r="4024" spans="1:11" customFormat="1" x14ac:dyDescent="0.25">
      <c r="A4024" t="str">
        <f t="shared" si="572"/>
        <v>18</v>
      </c>
      <c r="B4024" t="s">
        <v>357</v>
      </c>
      <c r="C4024" t="str">
        <f t="shared" si="576"/>
        <v>100</v>
      </c>
      <c r="D4024" t="s">
        <v>440</v>
      </c>
      <c r="E4024" t="str">
        <f t="shared" si="573"/>
        <v>01</v>
      </c>
      <c r="F4024" t="str">
        <f>"002"</f>
        <v>002</v>
      </c>
      <c r="G4024" t="str">
        <f>""</f>
        <v/>
      </c>
      <c r="H4024" t="s">
        <v>1</v>
      </c>
      <c r="I4024" t="s">
        <v>25</v>
      </c>
      <c r="J4024" t="s">
        <v>5575</v>
      </c>
      <c r="K4024" t="str">
        <f t="shared" si="577"/>
        <v>18360</v>
      </c>
    </row>
    <row r="4025" spans="1:11" customFormat="1" x14ac:dyDescent="0.25">
      <c r="A4025" t="str">
        <f t="shared" si="572"/>
        <v>18</v>
      </c>
      <c r="B4025" t="s">
        <v>357</v>
      </c>
      <c r="C4025" t="str">
        <f t="shared" si="576"/>
        <v>100</v>
      </c>
      <c r="D4025" t="s">
        <v>440</v>
      </c>
      <c r="E4025" t="str">
        <f t="shared" si="573"/>
        <v>01</v>
      </c>
      <c r="F4025" t="str">
        <f>"002"</f>
        <v>002</v>
      </c>
      <c r="G4025" t="str">
        <f>""</f>
        <v/>
      </c>
      <c r="H4025" t="s">
        <v>0</v>
      </c>
      <c r="I4025" t="s">
        <v>25</v>
      </c>
      <c r="J4025" t="s">
        <v>5575</v>
      </c>
      <c r="K4025" t="str">
        <f t="shared" si="577"/>
        <v>18360</v>
      </c>
    </row>
    <row r="4026" spans="1:11" customFormat="1" x14ac:dyDescent="0.25">
      <c r="A4026" t="str">
        <f t="shared" si="572"/>
        <v>18</v>
      </c>
      <c r="B4026" t="s">
        <v>357</v>
      </c>
      <c r="C4026" t="str">
        <f t="shared" si="576"/>
        <v>100</v>
      </c>
      <c r="D4026" t="s">
        <v>440</v>
      </c>
      <c r="E4026" t="str">
        <f t="shared" si="573"/>
        <v>01</v>
      </c>
      <c r="F4026" t="str">
        <f>"003"</f>
        <v>003</v>
      </c>
      <c r="G4026" t="str">
        <f>""</f>
        <v/>
      </c>
      <c r="H4026" t="s">
        <v>1</v>
      </c>
      <c r="I4026" t="s">
        <v>85</v>
      </c>
      <c r="J4026" t="s">
        <v>5576</v>
      </c>
      <c r="K4026" t="str">
        <f t="shared" si="577"/>
        <v>18360</v>
      </c>
    </row>
    <row r="4027" spans="1:11" customFormat="1" x14ac:dyDescent="0.25">
      <c r="A4027" t="str">
        <f t="shared" si="572"/>
        <v>18</v>
      </c>
      <c r="B4027" t="s">
        <v>357</v>
      </c>
      <c r="C4027" t="str">
        <f t="shared" si="576"/>
        <v>100</v>
      </c>
      <c r="D4027" t="s">
        <v>440</v>
      </c>
      <c r="E4027" t="str">
        <f t="shared" si="573"/>
        <v>01</v>
      </c>
      <c r="F4027" t="str">
        <f>"003"</f>
        <v>003</v>
      </c>
      <c r="G4027" t="str">
        <f>""</f>
        <v/>
      </c>
      <c r="H4027" t="s">
        <v>0</v>
      </c>
      <c r="I4027" t="s">
        <v>85</v>
      </c>
      <c r="J4027" t="s">
        <v>5576</v>
      </c>
      <c r="K4027" t="str">
        <f t="shared" si="577"/>
        <v>18360</v>
      </c>
    </row>
    <row r="4028" spans="1:11" customFormat="1" x14ac:dyDescent="0.25">
      <c r="A4028" t="str">
        <f t="shared" si="572"/>
        <v>18</v>
      </c>
      <c r="B4028" t="s">
        <v>357</v>
      </c>
      <c r="C4028" t="str">
        <f t="shared" si="576"/>
        <v>100</v>
      </c>
      <c r="D4028" t="s">
        <v>440</v>
      </c>
      <c r="E4028" t="str">
        <f t="shared" si="573"/>
        <v>01</v>
      </c>
      <c r="F4028" t="str">
        <f>"004"</f>
        <v>004</v>
      </c>
      <c r="G4028" t="str">
        <f>""</f>
        <v/>
      </c>
      <c r="H4028" t="s">
        <v>3</v>
      </c>
      <c r="I4028" t="s">
        <v>2296</v>
      </c>
      <c r="J4028" t="s">
        <v>5577</v>
      </c>
      <c r="K4028" t="str">
        <f t="shared" si="577"/>
        <v>18360</v>
      </c>
    </row>
    <row r="4029" spans="1:11" customFormat="1" x14ac:dyDescent="0.25">
      <c r="A4029" t="str">
        <f t="shared" si="572"/>
        <v>18</v>
      </c>
      <c r="B4029" t="s">
        <v>357</v>
      </c>
      <c r="C4029" t="str">
        <f t="shared" si="576"/>
        <v>100</v>
      </c>
      <c r="D4029" t="s">
        <v>440</v>
      </c>
      <c r="E4029" t="str">
        <f t="shared" si="573"/>
        <v>01</v>
      </c>
      <c r="F4029" t="str">
        <f>"005"</f>
        <v>005</v>
      </c>
      <c r="G4029" t="str">
        <f>""</f>
        <v/>
      </c>
      <c r="H4029" t="s">
        <v>1</v>
      </c>
      <c r="I4029" t="s">
        <v>2297</v>
      </c>
      <c r="J4029" t="s">
        <v>5578</v>
      </c>
      <c r="K4029" t="str">
        <f t="shared" si="577"/>
        <v>18360</v>
      </c>
    </row>
    <row r="4030" spans="1:11" customFormat="1" x14ac:dyDescent="0.25">
      <c r="A4030" t="str">
        <f t="shared" si="572"/>
        <v>18</v>
      </c>
      <c r="B4030" t="s">
        <v>357</v>
      </c>
      <c r="C4030" t="str">
        <f t="shared" si="576"/>
        <v>100</v>
      </c>
      <c r="D4030" t="s">
        <v>440</v>
      </c>
      <c r="E4030" t="str">
        <f t="shared" si="573"/>
        <v>01</v>
      </c>
      <c r="F4030" t="str">
        <f>"005"</f>
        <v>005</v>
      </c>
      <c r="G4030" t="str">
        <f>""</f>
        <v/>
      </c>
      <c r="H4030" t="s">
        <v>0</v>
      </c>
      <c r="I4030" t="s">
        <v>2297</v>
      </c>
      <c r="J4030" t="s">
        <v>5578</v>
      </c>
      <c r="K4030" t="str">
        <f t="shared" si="577"/>
        <v>18360</v>
      </c>
    </row>
    <row r="4031" spans="1:11" customFormat="1" x14ac:dyDescent="0.25">
      <c r="A4031" t="str">
        <f t="shared" si="572"/>
        <v>18</v>
      </c>
      <c r="B4031" t="s">
        <v>357</v>
      </c>
      <c r="C4031" t="str">
        <f t="shared" si="576"/>
        <v>100</v>
      </c>
      <c r="D4031" t="s">
        <v>440</v>
      </c>
      <c r="E4031" t="str">
        <f t="shared" si="573"/>
        <v>01</v>
      </c>
      <c r="F4031" t="str">
        <f>"006"</f>
        <v>006</v>
      </c>
      <c r="G4031" t="str">
        <f>""</f>
        <v/>
      </c>
      <c r="H4031" t="s">
        <v>1</v>
      </c>
      <c r="I4031" t="s">
        <v>2298</v>
      </c>
      <c r="J4031" t="s">
        <v>5579</v>
      </c>
      <c r="K4031" t="str">
        <f t="shared" si="577"/>
        <v>18360</v>
      </c>
    </row>
    <row r="4032" spans="1:11" customFormat="1" x14ac:dyDescent="0.25">
      <c r="A4032" t="str">
        <f t="shared" si="572"/>
        <v>18</v>
      </c>
      <c r="B4032" t="s">
        <v>357</v>
      </c>
      <c r="C4032" t="str">
        <f t="shared" si="576"/>
        <v>100</v>
      </c>
      <c r="D4032" t="s">
        <v>440</v>
      </c>
      <c r="E4032" t="str">
        <f t="shared" si="573"/>
        <v>01</v>
      </c>
      <c r="F4032" t="str">
        <f>"006"</f>
        <v>006</v>
      </c>
      <c r="G4032" t="str">
        <f>""</f>
        <v/>
      </c>
      <c r="H4032" t="s">
        <v>0</v>
      </c>
      <c r="I4032" t="s">
        <v>2298</v>
      </c>
      <c r="J4032" t="s">
        <v>5579</v>
      </c>
      <c r="K4032" t="str">
        <f t="shared" si="577"/>
        <v>18360</v>
      </c>
    </row>
    <row r="4033" spans="1:11" customFormat="1" x14ac:dyDescent="0.25">
      <c r="A4033" t="str">
        <f t="shared" si="572"/>
        <v>18</v>
      </c>
      <c r="B4033" t="s">
        <v>357</v>
      </c>
      <c r="C4033" t="str">
        <f t="shared" si="576"/>
        <v>100</v>
      </c>
      <c r="D4033" t="s">
        <v>440</v>
      </c>
      <c r="E4033" t="str">
        <f t="shared" si="573"/>
        <v>01</v>
      </c>
      <c r="F4033" t="str">
        <f>"007"</f>
        <v>007</v>
      </c>
      <c r="G4033" t="str">
        <f>""</f>
        <v/>
      </c>
      <c r="H4033" t="s">
        <v>1</v>
      </c>
      <c r="I4033" t="s">
        <v>1292</v>
      </c>
      <c r="J4033" t="s">
        <v>5580</v>
      </c>
      <c r="K4033" t="str">
        <f t="shared" si="577"/>
        <v>18360</v>
      </c>
    </row>
    <row r="4034" spans="1:11" customFormat="1" x14ac:dyDescent="0.25">
      <c r="A4034" t="str">
        <f t="shared" si="572"/>
        <v>18</v>
      </c>
      <c r="B4034" t="s">
        <v>357</v>
      </c>
      <c r="C4034" t="str">
        <f t="shared" si="576"/>
        <v>100</v>
      </c>
      <c r="D4034" t="s">
        <v>440</v>
      </c>
      <c r="E4034" t="str">
        <f t="shared" si="573"/>
        <v>01</v>
      </c>
      <c r="F4034" t="str">
        <f>"007"</f>
        <v>007</v>
      </c>
      <c r="G4034" t="str">
        <f>""</f>
        <v/>
      </c>
      <c r="H4034" t="s">
        <v>0</v>
      </c>
      <c r="I4034" t="s">
        <v>1292</v>
      </c>
      <c r="J4034" t="s">
        <v>5580</v>
      </c>
      <c r="K4034" t="str">
        <f t="shared" si="577"/>
        <v>18360</v>
      </c>
    </row>
    <row r="4035" spans="1:11" customFormat="1" x14ac:dyDescent="0.25">
      <c r="A4035" t="str">
        <f t="shared" si="572"/>
        <v>18</v>
      </c>
      <c r="B4035" t="s">
        <v>357</v>
      </c>
      <c r="C4035" t="str">
        <f t="shared" ref="C4035:C4048" si="578">"101"</f>
        <v>101</v>
      </c>
      <c r="D4035" t="s">
        <v>441</v>
      </c>
      <c r="E4035" t="str">
        <f t="shared" si="573"/>
        <v>01</v>
      </c>
      <c r="F4035" t="str">
        <f>"001"</f>
        <v>001</v>
      </c>
      <c r="G4035" t="str">
        <f>""</f>
        <v/>
      </c>
      <c r="H4035" t="s">
        <v>1</v>
      </c>
      <c r="I4035" t="s">
        <v>2299</v>
      </c>
      <c r="J4035" t="s">
        <v>5581</v>
      </c>
      <c r="K4035" t="str">
        <f t="shared" ref="K4035:K4048" si="579">"18198"</f>
        <v>18198</v>
      </c>
    </row>
    <row r="4036" spans="1:11" customFormat="1" x14ac:dyDescent="0.25">
      <c r="A4036" t="str">
        <f t="shared" si="572"/>
        <v>18</v>
      </c>
      <c r="B4036" t="s">
        <v>357</v>
      </c>
      <c r="C4036" t="str">
        <f t="shared" si="578"/>
        <v>101</v>
      </c>
      <c r="D4036" t="s">
        <v>441</v>
      </c>
      <c r="E4036" t="str">
        <f t="shared" si="573"/>
        <v>01</v>
      </c>
      <c r="F4036" t="str">
        <f>"001"</f>
        <v>001</v>
      </c>
      <c r="G4036" t="str">
        <f>""</f>
        <v/>
      </c>
      <c r="H4036" t="s">
        <v>0</v>
      </c>
      <c r="I4036" t="s">
        <v>2299</v>
      </c>
      <c r="J4036" t="s">
        <v>5581</v>
      </c>
      <c r="K4036" t="str">
        <f t="shared" si="579"/>
        <v>18198</v>
      </c>
    </row>
    <row r="4037" spans="1:11" customFormat="1" x14ac:dyDescent="0.25">
      <c r="A4037" t="str">
        <f t="shared" si="572"/>
        <v>18</v>
      </c>
      <c r="B4037" t="s">
        <v>357</v>
      </c>
      <c r="C4037" t="str">
        <f t="shared" si="578"/>
        <v>101</v>
      </c>
      <c r="D4037" t="s">
        <v>441</v>
      </c>
      <c r="E4037" t="str">
        <f t="shared" si="573"/>
        <v>01</v>
      </c>
      <c r="F4037" t="str">
        <f>"001"</f>
        <v>001</v>
      </c>
      <c r="G4037" t="str">
        <f>""</f>
        <v/>
      </c>
      <c r="H4037" t="s">
        <v>2</v>
      </c>
      <c r="I4037" t="s">
        <v>2299</v>
      </c>
      <c r="J4037" t="s">
        <v>5581</v>
      </c>
      <c r="K4037" t="str">
        <f t="shared" si="579"/>
        <v>18198</v>
      </c>
    </row>
    <row r="4038" spans="1:11" customFormat="1" x14ac:dyDescent="0.25">
      <c r="A4038" t="str">
        <f t="shared" si="572"/>
        <v>18</v>
      </c>
      <c r="B4038" t="s">
        <v>357</v>
      </c>
      <c r="C4038" t="str">
        <f t="shared" si="578"/>
        <v>101</v>
      </c>
      <c r="D4038" t="s">
        <v>441</v>
      </c>
      <c r="E4038" t="str">
        <f t="shared" si="573"/>
        <v>01</v>
      </c>
      <c r="F4038" t="str">
        <f>"002"</f>
        <v>002</v>
      </c>
      <c r="G4038" t="str">
        <f>""</f>
        <v/>
      </c>
      <c r="H4038" t="s">
        <v>1</v>
      </c>
      <c r="I4038" t="s">
        <v>2299</v>
      </c>
      <c r="J4038" t="s">
        <v>5581</v>
      </c>
      <c r="K4038" t="str">
        <f t="shared" si="579"/>
        <v>18198</v>
      </c>
    </row>
    <row r="4039" spans="1:11" customFormat="1" x14ac:dyDescent="0.25">
      <c r="A4039" t="str">
        <f t="shared" si="572"/>
        <v>18</v>
      </c>
      <c r="B4039" t="s">
        <v>357</v>
      </c>
      <c r="C4039" t="str">
        <f t="shared" si="578"/>
        <v>101</v>
      </c>
      <c r="D4039" t="s">
        <v>441</v>
      </c>
      <c r="E4039" t="str">
        <f t="shared" si="573"/>
        <v>01</v>
      </c>
      <c r="F4039" t="str">
        <f>"002"</f>
        <v>002</v>
      </c>
      <c r="G4039" t="str">
        <f>""</f>
        <v/>
      </c>
      <c r="H4039" t="s">
        <v>0</v>
      </c>
      <c r="I4039" t="s">
        <v>2299</v>
      </c>
      <c r="J4039" t="s">
        <v>5581</v>
      </c>
      <c r="K4039" t="str">
        <f t="shared" si="579"/>
        <v>18198</v>
      </c>
    </row>
    <row r="4040" spans="1:11" customFormat="1" x14ac:dyDescent="0.25">
      <c r="A4040" t="str">
        <f t="shared" si="572"/>
        <v>18</v>
      </c>
      <c r="B4040" t="s">
        <v>357</v>
      </c>
      <c r="C4040" t="str">
        <f t="shared" si="578"/>
        <v>101</v>
      </c>
      <c r="D4040" t="s">
        <v>441</v>
      </c>
      <c r="E4040" t="str">
        <f t="shared" si="573"/>
        <v>01</v>
      </c>
      <c r="F4040" t="str">
        <f>"002"</f>
        <v>002</v>
      </c>
      <c r="G4040" t="str">
        <f>""</f>
        <v/>
      </c>
      <c r="H4040" t="s">
        <v>2</v>
      </c>
      <c r="I4040" t="s">
        <v>2299</v>
      </c>
      <c r="J4040" t="s">
        <v>5581</v>
      </c>
      <c r="K4040" t="str">
        <f t="shared" si="579"/>
        <v>18198</v>
      </c>
    </row>
    <row r="4041" spans="1:11" customFormat="1" x14ac:dyDescent="0.25">
      <c r="A4041" t="str">
        <f t="shared" si="572"/>
        <v>18</v>
      </c>
      <c r="B4041" t="s">
        <v>357</v>
      </c>
      <c r="C4041" t="str">
        <f t="shared" si="578"/>
        <v>101</v>
      </c>
      <c r="D4041" t="s">
        <v>441</v>
      </c>
      <c r="E4041" t="str">
        <f t="shared" si="573"/>
        <v>01</v>
      </c>
      <c r="F4041" t="str">
        <f>"003"</f>
        <v>003</v>
      </c>
      <c r="G4041" t="str">
        <f>""</f>
        <v/>
      </c>
      <c r="H4041" t="s">
        <v>1</v>
      </c>
      <c r="I4041" t="s">
        <v>2299</v>
      </c>
      <c r="J4041" t="s">
        <v>5581</v>
      </c>
      <c r="K4041" t="str">
        <f t="shared" si="579"/>
        <v>18198</v>
      </c>
    </row>
    <row r="4042" spans="1:11" customFormat="1" x14ac:dyDescent="0.25">
      <c r="A4042" t="str">
        <f t="shared" si="572"/>
        <v>18</v>
      </c>
      <c r="B4042" t="s">
        <v>357</v>
      </c>
      <c r="C4042" t="str">
        <f t="shared" si="578"/>
        <v>101</v>
      </c>
      <c r="D4042" t="s">
        <v>441</v>
      </c>
      <c r="E4042" t="str">
        <f t="shared" si="573"/>
        <v>01</v>
      </c>
      <c r="F4042" t="str">
        <f>"003"</f>
        <v>003</v>
      </c>
      <c r="G4042" t="str">
        <f>""</f>
        <v/>
      </c>
      <c r="H4042" t="s">
        <v>0</v>
      </c>
      <c r="I4042" t="s">
        <v>2299</v>
      </c>
      <c r="J4042" t="s">
        <v>5581</v>
      </c>
      <c r="K4042" t="str">
        <f t="shared" si="579"/>
        <v>18198</v>
      </c>
    </row>
    <row r="4043" spans="1:11" customFormat="1" x14ac:dyDescent="0.25">
      <c r="A4043" t="str">
        <f t="shared" si="572"/>
        <v>18</v>
      </c>
      <c r="B4043" t="s">
        <v>357</v>
      </c>
      <c r="C4043" t="str">
        <f t="shared" si="578"/>
        <v>101</v>
      </c>
      <c r="D4043" t="s">
        <v>441</v>
      </c>
      <c r="E4043" t="str">
        <f t="shared" si="573"/>
        <v>01</v>
      </c>
      <c r="F4043" t="str">
        <f>"004"</f>
        <v>004</v>
      </c>
      <c r="G4043" t="str">
        <f>""</f>
        <v/>
      </c>
      <c r="H4043" t="s">
        <v>1</v>
      </c>
      <c r="I4043" t="s">
        <v>2300</v>
      </c>
      <c r="J4043" t="s">
        <v>5582</v>
      </c>
      <c r="K4043" t="str">
        <f t="shared" si="579"/>
        <v>18198</v>
      </c>
    </row>
    <row r="4044" spans="1:11" customFormat="1" x14ac:dyDescent="0.25">
      <c r="A4044" t="str">
        <f t="shared" si="572"/>
        <v>18</v>
      </c>
      <c r="B4044" t="s">
        <v>357</v>
      </c>
      <c r="C4044" t="str">
        <f t="shared" si="578"/>
        <v>101</v>
      </c>
      <c r="D4044" t="s">
        <v>441</v>
      </c>
      <c r="E4044" t="str">
        <f t="shared" si="573"/>
        <v>01</v>
      </c>
      <c r="F4044" t="str">
        <f>"004"</f>
        <v>004</v>
      </c>
      <c r="G4044" t="str">
        <f>""</f>
        <v/>
      </c>
      <c r="H4044" t="s">
        <v>0</v>
      </c>
      <c r="I4044" t="s">
        <v>2300</v>
      </c>
      <c r="J4044" t="s">
        <v>5582</v>
      </c>
      <c r="K4044" t="str">
        <f t="shared" si="579"/>
        <v>18198</v>
      </c>
    </row>
    <row r="4045" spans="1:11" customFormat="1" x14ac:dyDescent="0.25">
      <c r="A4045" t="str">
        <f t="shared" si="572"/>
        <v>18</v>
      </c>
      <c r="B4045" t="s">
        <v>357</v>
      </c>
      <c r="C4045" t="str">
        <f t="shared" si="578"/>
        <v>101</v>
      </c>
      <c r="D4045" t="s">
        <v>441</v>
      </c>
      <c r="E4045" t="str">
        <f t="shared" si="573"/>
        <v>01</v>
      </c>
      <c r="F4045" t="str">
        <f>"005"</f>
        <v>005</v>
      </c>
      <c r="G4045" t="str">
        <f>""</f>
        <v/>
      </c>
      <c r="H4045" t="s">
        <v>1</v>
      </c>
      <c r="I4045" t="s">
        <v>2299</v>
      </c>
      <c r="J4045" t="s">
        <v>5581</v>
      </c>
      <c r="K4045" t="str">
        <f t="shared" si="579"/>
        <v>18198</v>
      </c>
    </row>
    <row r="4046" spans="1:11" customFormat="1" x14ac:dyDescent="0.25">
      <c r="A4046" t="str">
        <f t="shared" si="572"/>
        <v>18</v>
      </c>
      <c r="B4046" t="s">
        <v>357</v>
      </c>
      <c r="C4046" t="str">
        <f t="shared" si="578"/>
        <v>101</v>
      </c>
      <c r="D4046" t="s">
        <v>441</v>
      </c>
      <c r="E4046" t="str">
        <f t="shared" si="573"/>
        <v>01</v>
      </c>
      <c r="F4046" t="str">
        <f>"005"</f>
        <v>005</v>
      </c>
      <c r="G4046" t="str">
        <f>""</f>
        <v/>
      </c>
      <c r="H4046" t="s">
        <v>0</v>
      </c>
      <c r="I4046" t="s">
        <v>2299</v>
      </c>
      <c r="J4046" t="s">
        <v>5581</v>
      </c>
      <c r="K4046" t="str">
        <f t="shared" si="579"/>
        <v>18198</v>
      </c>
    </row>
    <row r="4047" spans="1:11" customFormat="1" x14ac:dyDescent="0.25">
      <c r="A4047" t="str">
        <f t="shared" si="572"/>
        <v>18</v>
      </c>
      <c r="B4047" t="s">
        <v>357</v>
      </c>
      <c r="C4047" t="str">
        <f t="shared" si="578"/>
        <v>101</v>
      </c>
      <c r="D4047" t="s">
        <v>441</v>
      </c>
      <c r="E4047" t="str">
        <f t="shared" si="573"/>
        <v>01</v>
      </c>
      <c r="F4047" t="str">
        <f>"006"</f>
        <v>006</v>
      </c>
      <c r="G4047" t="str">
        <f>""</f>
        <v/>
      </c>
      <c r="H4047" t="s">
        <v>1</v>
      </c>
      <c r="I4047" t="s">
        <v>2300</v>
      </c>
      <c r="J4047" t="s">
        <v>5582</v>
      </c>
      <c r="K4047" t="str">
        <f t="shared" si="579"/>
        <v>18198</v>
      </c>
    </row>
    <row r="4048" spans="1:11" customFormat="1" x14ac:dyDescent="0.25">
      <c r="A4048" t="str">
        <f t="shared" si="572"/>
        <v>18</v>
      </c>
      <c r="B4048" t="s">
        <v>357</v>
      </c>
      <c r="C4048" t="str">
        <f t="shared" si="578"/>
        <v>101</v>
      </c>
      <c r="D4048" t="s">
        <v>441</v>
      </c>
      <c r="E4048" t="str">
        <f t="shared" si="573"/>
        <v>01</v>
      </c>
      <c r="F4048" t="str">
        <f>"006"</f>
        <v>006</v>
      </c>
      <c r="G4048" t="str">
        <f>""</f>
        <v/>
      </c>
      <c r="H4048" t="s">
        <v>0</v>
      </c>
      <c r="I4048" t="s">
        <v>2300</v>
      </c>
      <c r="J4048" t="s">
        <v>5582</v>
      </c>
      <c r="K4048" t="str">
        <f t="shared" si="579"/>
        <v>18198</v>
      </c>
    </row>
    <row r="4049" spans="1:11" customFormat="1" x14ac:dyDescent="0.25">
      <c r="A4049" t="str">
        <f t="shared" si="572"/>
        <v>18</v>
      </c>
      <c r="B4049" t="s">
        <v>357</v>
      </c>
      <c r="C4049" t="str">
        <f t="shared" ref="C4049:C4060" si="580">"102"</f>
        <v>102</v>
      </c>
      <c r="D4049" t="s">
        <v>442</v>
      </c>
      <c r="E4049" t="str">
        <f t="shared" si="573"/>
        <v>01</v>
      </c>
      <c r="F4049" t="str">
        <f>"001"</f>
        <v>001</v>
      </c>
      <c r="G4049" t="str">
        <f>""</f>
        <v/>
      </c>
      <c r="H4049" t="s">
        <v>1</v>
      </c>
      <c r="I4049" t="s">
        <v>2301</v>
      </c>
      <c r="J4049" t="s">
        <v>5583</v>
      </c>
      <c r="K4049" t="str">
        <f t="shared" ref="K4049:K4054" si="581">"18260"</f>
        <v>18260</v>
      </c>
    </row>
    <row r="4050" spans="1:11" customFormat="1" x14ac:dyDescent="0.25">
      <c r="A4050" t="str">
        <f t="shared" si="572"/>
        <v>18</v>
      </c>
      <c r="B4050" t="s">
        <v>357</v>
      </c>
      <c r="C4050" t="str">
        <f t="shared" si="580"/>
        <v>102</v>
      </c>
      <c r="D4050" t="s">
        <v>442</v>
      </c>
      <c r="E4050" t="str">
        <f t="shared" si="573"/>
        <v>01</v>
      </c>
      <c r="F4050" t="str">
        <f>"001"</f>
        <v>001</v>
      </c>
      <c r="G4050" t="str">
        <f>""</f>
        <v/>
      </c>
      <c r="H4050" t="s">
        <v>0</v>
      </c>
      <c r="I4050" t="s">
        <v>2301</v>
      </c>
      <c r="J4050" t="s">
        <v>5583</v>
      </c>
      <c r="K4050" t="str">
        <f t="shared" si="581"/>
        <v>18260</v>
      </c>
    </row>
    <row r="4051" spans="1:11" customFormat="1" x14ac:dyDescent="0.25">
      <c r="A4051" t="str">
        <f t="shared" si="572"/>
        <v>18</v>
      </c>
      <c r="B4051" t="s">
        <v>357</v>
      </c>
      <c r="C4051" t="str">
        <f t="shared" si="580"/>
        <v>102</v>
      </c>
      <c r="D4051" t="s">
        <v>442</v>
      </c>
      <c r="E4051" t="str">
        <f t="shared" si="573"/>
        <v>01</v>
      </c>
      <c r="F4051" t="str">
        <f>"002"</f>
        <v>002</v>
      </c>
      <c r="G4051" t="str">
        <f>""</f>
        <v/>
      </c>
      <c r="H4051" t="s">
        <v>1</v>
      </c>
      <c r="I4051" t="s">
        <v>2301</v>
      </c>
      <c r="J4051" t="s">
        <v>5583</v>
      </c>
      <c r="K4051" t="str">
        <f t="shared" si="581"/>
        <v>18260</v>
      </c>
    </row>
    <row r="4052" spans="1:11" customFormat="1" x14ac:dyDescent="0.25">
      <c r="A4052" t="str">
        <f t="shared" si="572"/>
        <v>18</v>
      </c>
      <c r="B4052" t="s">
        <v>357</v>
      </c>
      <c r="C4052" t="str">
        <f t="shared" si="580"/>
        <v>102</v>
      </c>
      <c r="D4052" t="s">
        <v>442</v>
      </c>
      <c r="E4052" t="str">
        <f t="shared" si="573"/>
        <v>01</v>
      </c>
      <c r="F4052" t="str">
        <f>"002"</f>
        <v>002</v>
      </c>
      <c r="G4052" t="str">
        <f>""</f>
        <v/>
      </c>
      <c r="H4052" t="s">
        <v>0</v>
      </c>
      <c r="I4052" t="s">
        <v>2301</v>
      </c>
      <c r="J4052" t="s">
        <v>5583</v>
      </c>
      <c r="K4052" t="str">
        <f t="shared" si="581"/>
        <v>18260</v>
      </c>
    </row>
    <row r="4053" spans="1:11" customFormat="1" x14ac:dyDescent="0.25">
      <c r="A4053" t="str">
        <f t="shared" si="572"/>
        <v>18</v>
      </c>
      <c r="B4053" t="s">
        <v>357</v>
      </c>
      <c r="C4053" t="str">
        <f t="shared" si="580"/>
        <v>102</v>
      </c>
      <c r="D4053" t="s">
        <v>442</v>
      </c>
      <c r="E4053" t="str">
        <f t="shared" si="573"/>
        <v>01</v>
      </c>
      <c r="F4053" t="str">
        <f>"003"</f>
        <v>003</v>
      </c>
      <c r="G4053" t="str">
        <f>""</f>
        <v/>
      </c>
      <c r="H4053" t="s">
        <v>1</v>
      </c>
      <c r="I4053" t="s">
        <v>2301</v>
      </c>
      <c r="J4053" t="s">
        <v>5583</v>
      </c>
      <c r="K4053" t="str">
        <f t="shared" si="581"/>
        <v>18260</v>
      </c>
    </row>
    <row r="4054" spans="1:11" customFormat="1" x14ac:dyDescent="0.25">
      <c r="A4054" t="str">
        <f t="shared" si="572"/>
        <v>18</v>
      </c>
      <c r="B4054" t="s">
        <v>357</v>
      </c>
      <c r="C4054" t="str">
        <f t="shared" si="580"/>
        <v>102</v>
      </c>
      <c r="D4054" t="s">
        <v>442</v>
      </c>
      <c r="E4054" t="str">
        <f t="shared" si="573"/>
        <v>01</v>
      </c>
      <c r="F4054" t="str">
        <f>"003"</f>
        <v>003</v>
      </c>
      <c r="G4054" t="str">
        <f>""</f>
        <v/>
      </c>
      <c r="H4054" t="s">
        <v>0</v>
      </c>
      <c r="I4054" t="s">
        <v>2301</v>
      </c>
      <c r="J4054" t="s">
        <v>5583</v>
      </c>
      <c r="K4054" t="str">
        <f t="shared" si="581"/>
        <v>18260</v>
      </c>
    </row>
    <row r="4055" spans="1:11" customFormat="1" x14ac:dyDescent="0.25">
      <c r="A4055" t="str">
        <f t="shared" si="572"/>
        <v>18</v>
      </c>
      <c r="B4055" t="s">
        <v>357</v>
      </c>
      <c r="C4055" t="str">
        <f t="shared" si="580"/>
        <v>102</v>
      </c>
      <c r="D4055" t="s">
        <v>442</v>
      </c>
      <c r="E4055" t="str">
        <f t="shared" ref="E4055:E4060" si="582">"02"</f>
        <v>02</v>
      </c>
      <c r="F4055" t="str">
        <f>"001"</f>
        <v>001</v>
      </c>
      <c r="G4055" t="str">
        <f>""</f>
        <v/>
      </c>
      <c r="H4055" t="s">
        <v>1</v>
      </c>
      <c r="I4055" t="s">
        <v>23</v>
      </c>
      <c r="J4055" t="s">
        <v>5584</v>
      </c>
      <c r="K4055" t="str">
        <f>"18350"</f>
        <v>18350</v>
      </c>
    </row>
    <row r="4056" spans="1:11" customFormat="1" x14ac:dyDescent="0.25">
      <c r="A4056" t="str">
        <f t="shared" si="572"/>
        <v>18</v>
      </c>
      <c r="B4056" t="s">
        <v>357</v>
      </c>
      <c r="C4056" t="str">
        <f t="shared" si="580"/>
        <v>102</v>
      </c>
      <c r="D4056" t="s">
        <v>442</v>
      </c>
      <c r="E4056" t="str">
        <f t="shared" si="582"/>
        <v>02</v>
      </c>
      <c r="F4056" t="str">
        <f>"001"</f>
        <v>001</v>
      </c>
      <c r="G4056" t="str">
        <f>""</f>
        <v/>
      </c>
      <c r="H4056" t="s">
        <v>0</v>
      </c>
      <c r="I4056" t="s">
        <v>23</v>
      </c>
      <c r="J4056" t="s">
        <v>5584</v>
      </c>
      <c r="K4056" t="str">
        <f>"18350"</f>
        <v>18350</v>
      </c>
    </row>
    <row r="4057" spans="1:11" customFormat="1" x14ac:dyDescent="0.25">
      <c r="A4057" t="str">
        <f t="shared" ref="A4057:A4120" si="583">"18"</f>
        <v>18</v>
      </c>
      <c r="B4057" t="s">
        <v>357</v>
      </c>
      <c r="C4057" t="str">
        <f t="shared" si="580"/>
        <v>102</v>
      </c>
      <c r="D4057" t="s">
        <v>442</v>
      </c>
      <c r="E4057" t="str">
        <f t="shared" si="582"/>
        <v>02</v>
      </c>
      <c r="F4057" t="str">
        <f>"003"</f>
        <v>003</v>
      </c>
      <c r="G4057" t="str">
        <f>"01"</f>
        <v>01</v>
      </c>
      <c r="H4057" t="s">
        <v>1</v>
      </c>
      <c r="I4057" t="s">
        <v>2302</v>
      </c>
      <c r="J4057" t="s">
        <v>5585</v>
      </c>
      <c r="K4057" t="str">
        <f>"18380"</f>
        <v>18380</v>
      </c>
    </row>
    <row r="4058" spans="1:11" customFormat="1" x14ac:dyDescent="0.25">
      <c r="A4058" t="str">
        <f t="shared" si="583"/>
        <v>18</v>
      </c>
      <c r="B4058" t="s">
        <v>357</v>
      </c>
      <c r="C4058" t="str">
        <f t="shared" si="580"/>
        <v>102</v>
      </c>
      <c r="D4058" t="s">
        <v>442</v>
      </c>
      <c r="E4058" t="str">
        <f t="shared" si="582"/>
        <v>02</v>
      </c>
      <c r="F4058" t="str">
        <f>"003"</f>
        <v>003</v>
      </c>
      <c r="G4058" t="str">
        <f>"02"</f>
        <v>02</v>
      </c>
      <c r="H4058" t="s">
        <v>0</v>
      </c>
      <c r="I4058" t="s">
        <v>2303</v>
      </c>
      <c r="J4058" t="s">
        <v>5586</v>
      </c>
      <c r="K4058" t="str">
        <f>"18381"</f>
        <v>18381</v>
      </c>
    </row>
    <row r="4059" spans="1:11" customFormat="1" x14ac:dyDescent="0.25">
      <c r="A4059" t="str">
        <f t="shared" si="583"/>
        <v>18</v>
      </c>
      <c r="B4059" t="s">
        <v>357</v>
      </c>
      <c r="C4059" t="str">
        <f t="shared" si="580"/>
        <v>102</v>
      </c>
      <c r="D4059" t="s">
        <v>442</v>
      </c>
      <c r="E4059" t="str">
        <f t="shared" si="582"/>
        <v>02</v>
      </c>
      <c r="F4059" t="str">
        <f>"004"</f>
        <v>004</v>
      </c>
      <c r="G4059" t="str">
        <f>"01"</f>
        <v>01</v>
      </c>
      <c r="H4059" t="s">
        <v>1</v>
      </c>
      <c r="I4059" t="s">
        <v>2304</v>
      </c>
      <c r="J4059" t="s">
        <v>5587</v>
      </c>
      <c r="K4059" t="str">
        <f>"18293"</f>
        <v>18293</v>
      </c>
    </row>
    <row r="4060" spans="1:11" customFormat="1" x14ac:dyDescent="0.25">
      <c r="A4060" t="str">
        <f t="shared" si="583"/>
        <v>18</v>
      </c>
      <c r="B4060" t="s">
        <v>357</v>
      </c>
      <c r="C4060" t="str">
        <f t="shared" si="580"/>
        <v>102</v>
      </c>
      <c r="D4060" t="s">
        <v>442</v>
      </c>
      <c r="E4060" t="str">
        <f t="shared" si="582"/>
        <v>02</v>
      </c>
      <c r="F4060" t="str">
        <f>"004"</f>
        <v>004</v>
      </c>
      <c r="G4060" t="str">
        <f>"02"</f>
        <v>02</v>
      </c>
      <c r="H4060" t="s">
        <v>0</v>
      </c>
      <c r="I4060" t="s">
        <v>2305</v>
      </c>
      <c r="J4060" t="s">
        <v>5588</v>
      </c>
      <c r="K4060" t="str">
        <f>"18293"</f>
        <v>18293</v>
      </c>
    </row>
    <row r="4061" spans="1:11" customFormat="1" x14ac:dyDescent="0.25">
      <c r="A4061" t="str">
        <f t="shared" si="583"/>
        <v>18</v>
      </c>
      <c r="B4061" t="s">
        <v>357</v>
      </c>
      <c r="C4061" t="str">
        <f>"103"</f>
        <v>103</v>
      </c>
      <c r="D4061" t="s">
        <v>443</v>
      </c>
      <c r="E4061" t="str">
        <f t="shared" ref="E4061:E4098" si="584">"01"</f>
        <v>01</v>
      </c>
      <c r="F4061" t="str">
        <f>"001"</f>
        <v>001</v>
      </c>
      <c r="G4061" t="str">
        <f>""</f>
        <v/>
      </c>
      <c r="H4061" t="s">
        <v>3</v>
      </c>
      <c r="I4061" t="s">
        <v>43</v>
      </c>
      <c r="J4061" t="s">
        <v>5589</v>
      </c>
      <c r="K4061" t="str">
        <f>"18612"</f>
        <v>18612</v>
      </c>
    </row>
    <row r="4062" spans="1:11" customFormat="1" x14ac:dyDescent="0.25">
      <c r="A4062" t="str">
        <f t="shared" si="583"/>
        <v>18</v>
      </c>
      <c r="B4062" t="s">
        <v>357</v>
      </c>
      <c r="C4062" t="str">
        <f>"105"</f>
        <v>105</v>
      </c>
      <c r="D4062" t="s">
        <v>444</v>
      </c>
      <c r="E4062" t="str">
        <f t="shared" si="584"/>
        <v>01</v>
      </c>
      <c r="F4062" t="str">
        <f>"001"</f>
        <v>001</v>
      </c>
      <c r="G4062" t="str">
        <f>""</f>
        <v/>
      </c>
      <c r="H4062" t="s">
        <v>3</v>
      </c>
      <c r="I4062" t="s">
        <v>2306</v>
      </c>
      <c r="J4062" t="s">
        <v>5590</v>
      </c>
      <c r="K4062" t="str">
        <f>"18550"</f>
        <v>18550</v>
      </c>
    </row>
    <row r="4063" spans="1:11" customFormat="1" x14ac:dyDescent="0.25">
      <c r="A4063" t="str">
        <f t="shared" si="583"/>
        <v>18</v>
      </c>
      <c r="B4063" t="s">
        <v>357</v>
      </c>
      <c r="C4063" t="str">
        <f>"105"</f>
        <v>105</v>
      </c>
      <c r="D4063" t="s">
        <v>444</v>
      </c>
      <c r="E4063" t="str">
        <f t="shared" si="584"/>
        <v>01</v>
      </c>
      <c r="F4063" t="str">
        <f>"002"</f>
        <v>002</v>
      </c>
      <c r="G4063" t="str">
        <f>""</f>
        <v/>
      </c>
      <c r="H4063" t="s">
        <v>1</v>
      </c>
      <c r="I4063" t="s">
        <v>2307</v>
      </c>
      <c r="J4063" t="s">
        <v>4165</v>
      </c>
      <c r="K4063" t="str">
        <f>"18550"</f>
        <v>18550</v>
      </c>
    </row>
    <row r="4064" spans="1:11" customFormat="1" x14ac:dyDescent="0.25">
      <c r="A4064" t="str">
        <f t="shared" si="583"/>
        <v>18</v>
      </c>
      <c r="B4064" t="s">
        <v>357</v>
      </c>
      <c r="C4064" t="str">
        <f>"105"</f>
        <v>105</v>
      </c>
      <c r="D4064" t="s">
        <v>444</v>
      </c>
      <c r="E4064" t="str">
        <f t="shared" si="584"/>
        <v>01</v>
      </c>
      <c r="F4064" t="str">
        <f>"002"</f>
        <v>002</v>
      </c>
      <c r="G4064" t="str">
        <f>""</f>
        <v/>
      </c>
      <c r="H4064" t="s">
        <v>0</v>
      </c>
      <c r="I4064" t="s">
        <v>2307</v>
      </c>
      <c r="J4064" t="s">
        <v>4165</v>
      </c>
      <c r="K4064" t="str">
        <f>"18550"</f>
        <v>18550</v>
      </c>
    </row>
    <row r="4065" spans="1:11" customFormat="1" x14ac:dyDescent="0.25">
      <c r="A4065" t="str">
        <f t="shared" si="583"/>
        <v>18</v>
      </c>
      <c r="B4065" t="s">
        <v>357</v>
      </c>
      <c r="C4065" t="str">
        <f>"105"</f>
        <v>105</v>
      </c>
      <c r="D4065" t="s">
        <v>444</v>
      </c>
      <c r="E4065" t="str">
        <f t="shared" si="584"/>
        <v>01</v>
      </c>
      <c r="F4065" t="str">
        <f>"003"</f>
        <v>003</v>
      </c>
      <c r="G4065" t="str">
        <f>""</f>
        <v/>
      </c>
      <c r="H4065" t="s">
        <v>1</v>
      </c>
      <c r="I4065" t="s">
        <v>2308</v>
      </c>
      <c r="J4065" t="s">
        <v>5591</v>
      </c>
      <c r="K4065" t="str">
        <f>"18550"</f>
        <v>18550</v>
      </c>
    </row>
    <row r="4066" spans="1:11" customFormat="1" x14ac:dyDescent="0.25">
      <c r="A4066" t="str">
        <f t="shared" si="583"/>
        <v>18</v>
      </c>
      <c r="B4066" t="s">
        <v>357</v>
      </c>
      <c r="C4066" t="str">
        <f>"105"</f>
        <v>105</v>
      </c>
      <c r="D4066" t="s">
        <v>444</v>
      </c>
      <c r="E4066" t="str">
        <f t="shared" si="584"/>
        <v>01</v>
      </c>
      <c r="F4066" t="str">
        <f>"003"</f>
        <v>003</v>
      </c>
      <c r="G4066" t="str">
        <f>""</f>
        <v/>
      </c>
      <c r="H4066" t="s">
        <v>0</v>
      </c>
      <c r="I4066" t="s">
        <v>2308</v>
      </c>
      <c r="J4066" t="s">
        <v>5591</v>
      </c>
      <c r="K4066" t="str">
        <f>"18550"</f>
        <v>18550</v>
      </c>
    </row>
    <row r="4067" spans="1:11" customFormat="1" x14ac:dyDescent="0.25">
      <c r="A4067" t="str">
        <f t="shared" si="583"/>
        <v>18</v>
      </c>
      <c r="B4067" t="s">
        <v>357</v>
      </c>
      <c r="C4067" t="str">
        <f>"106"</f>
        <v>106</v>
      </c>
      <c r="D4067" t="s">
        <v>445</v>
      </c>
      <c r="E4067" t="str">
        <f t="shared" si="584"/>
        <v>01</v>
      </c>
      <c r="F4067" t="str">
        <f t="shared" ref="F4067:F4073" si="585">"001"</f>
        <v>001</v>
      </c>
      <c r="G4067" t="str">
        <f>""</f>
        <v/>
      </c>
      <c r="H4067" t="s">
        <v>3</v>
      </c>
      <c r="I4067" t="s">
        <v>78</v>
      </c>
      <c r="J4067" t="s">
        <v>5592</v>
      </c>
      <c r="K4067" t="str">
        <f>"18127"</f>
        <v>18127</v>
      </c>
    </row>
    <row r="4068" spans="1:11" customFormat="1" x14ac:dyDescent="0.25">
      <c r="A4068" t="str">
        <f t="shared" si="583"/>
        <v>18</v>
      </c>
      <c r="B4068" t="s">
        <v>357</v>
      </c>
      <c r="C4068" t="str">
        <f>"107"</f>
        <v>107</v>
      </c>
      <c r="D4068" t="s">
        <v>446</v>
      </c>
      <c r="E4068" t="str">
        <f t="shared" si="584"/>
        <v>01</v>
      </c>
      <c r="F4068" t="str">
        <f t="shared" si="585"/>
        <v>001</v>
      </c>
      <c r="G4068" t="str">
        <f>""</f>
        <v/>
      </c>
      <c r="H4068" t="s">
        <v>1</v>
      </c>
      <c r="I4068" t="s">
        <v>2309</v>
      </c>
      <c r="J4068" t="s">
        <v>5593</v>
      </c>
      <c r="K4068" t="str">
        <f>"18127"</f>
        <v>18127</v>
      </c>
    </row>
    <row r="4069" spans="1:11" customFormat="1" x14ac:dyDescent="0.25">
      <c r="A4069" t="str">
        <f t="shared" si="583"/>
        <v>18</v>
      </c>
      <c r="B4069" t="s">
        <v>357</v>
      </c>
      <c r="C4069" t="str">
        <f>"107"</f>
        <v>107</v>
      </c>
      <c r="D4069" t="s">
        <v>446</v>
      </c>
      <c r="E4069" t="str">
        <f t="shared" si="584"/>
        <v>01</v>
      </c>
      <c r="F4069" t="str">
        <f t="shared" si="585"/>
        <v>001</v>
      </c>
      <c r="G4069" t="str">
        <f>""</f>
        <v/>
      </c>
      <c r="H4069" t="s">
        <v>0</v>
      </c>
      <c r="I4069" t="s">
        <v>2309</v>
      </c>
      <c r="J4069" t="s">
        <v>5593</v>
      </c>
      <c r="K4069" t="str">
        <f>"18127"</f>
        <v>18127</v>
      </c>
    </row>
    <row r="4070" spans="1:11" customFormat="1" x14ac:dyDescent="0.25">
      <c r="A4070" t="str">
        <f t="shared" si="583"/>
        <v>18</v>
      </c>
      <c r="B4070" t="s">
        <v>357</v>
      </c>
      <c r="C4070" t="str">
        <f>"108"</f>
        <v>108</v>
      </c>
      <c r="D4070" t="s">
        <v>447</v>
      </c>
      <c r="E4070" t="str">
        <f t="shared" si="584"/>
        <v>01</v>
      </c>
      <c r="F4070" t="str">
        <f t="shared" si="585"/>
        <v>001</v>
      </c>
      <c r="G4070" t="str">
        <f>""</f>
        <v/>
      </c>
      <c r="H4070" t="s">
        <v>3</v>
      </c>
      <c r="I4070" t="s">
        <v>28</v>
      </c>
      <c r="J4070" t="s">
        <v>5594</v>
      </c>
      <c r="K4070" t="str">
        <f>"18518"</f>
        <v>18518</v>
      </c>
    </row>
    <row r="4071" spans="1:11" customFormat="1" x14ac:dyDescent="0.25">
      <c r="A4071" t="str">
        <f t="shared" si="583"/>
        <v>18</v>
      </c>
      <c r="B4071" t="s">
        <v>357</v>
      </c>
      <c r="C4071" t="str">
        <f>"109"</f>
        <v>109</v>
      </c>
      <c r="D4071" t="s">
        <v>448</v>
      </c>
      <c r="E4071" t="str">
        <f t="shared" si="584"/>
        <v>01</v>
      </c>
      <c r="F4071" t="str">
        <f t="shared" si="585"/>
        <v>001</v>
      </c>
      <c r="G4071" t="str">
        <f>""</f>
        <v/>
      </c>
      <c r="H4071" t="s">
        <v>3</v>
      </c>
      <c r="I4071" t="s">
        <v>32</v>
      </c>
      <c r="J4071" t="s">
        <v>5434</v>
      </c>
      <c r="K4071" t="str">
        <f>"18699"</f>
        <v>18699</v>
      </c>
    </row>
    <row r="4072" spans="1:11" customFormat="1" x14ac:dyDescent="0.25">
      <c r="A4072" t="str">
        <f t="shared" si="583"/>
        <v>18</v>
      </c>
      <c r="B4072" t="s">
        <v>357</v>
      </c>
      <c r="C4072" t="str">
        <f>"111"</f>
        <v>111</v>
      </c>
      <c r="D4072" t="s">
        <v>449</v>
      </c>
      <c r="E4072" t="str">
        <f t="shared" si="584"/>
        <v>01</v>
      </c>
      <c r="F4072" t="str">
        <f t="shared" si="585"/>
        <v>001</v>
      </c>
      <c r="G4072" t="str">
        <f>""</f>
        <v/>
      </c>
      <c r="H4072" t="s">
        <v>1</v>
      </c>
      <c r="I4072" t="s">
        <v>2310</v>
      </c>
      <c r="J4072" t="s">
        <v>5595</v>
      </c>
      <c r="K4072" t="str">
        <f>"18213"</f>
        <v>18213</v>
      </c>
    </row>
    <row r="4073" spans="1:11" customFormat="1" x14ac:dyDescent="0.25">
      <c r="A4073" t="str">
        <f t="shared" si="583"/>
        <v>18</v>
      </c>
      <c r="B4073" t="s">
        <v>357</v>
      </c>
      <c r="C4073" t="str">
        <f>"111"</f>
        <v>111</v>
      </c>
      <c r="D4073" t="s">
        <v>449</v>
      </c>
      <c r="E4073" t="str">
        <f t="shared" si="584"/>
        <v>01</v>
      </c>
      <c r="F4073" t="str">
        <f t="shared" si="585"/>
        <v>001</v>
      </c>
      <c r="G4073" t="str">
        <f>""</f>
        <v/>
      </c>
      <c r="H4073" t="s">
        <v>0</v>
      </c>
      <c r="I4073" t="s">
        <v>2310</v>
      </c>
      <c r="J4073" t="s">
        <v>5595</v>
      </c>
      <c r="K4073" t="str">
        <f>"18213"</f>
        <v>18213</v>
      </c>
    </row>
    <row r="4074" spans="1:11" customFormat="1" x14ac:dyDescent="0.25">
      <c r="A4074" t="str">
        <f t="shared" si="583"/>
        <v>18</v>
      </c>
      <c r="B4074" t="s">
        <v>357</v>
      </c>
      <c r="C4074" t="str">
        <f>"111"</f>
        <v>111</v>
      </c>
      <c r="D4074" t="s">
        <v>449</v>
      </c>
      <c r="E4074" t="str">
        <f t="shared" si="584"/>
        <v>01</v>
      </c>
      <c r="F4074" t="str">
        <f>"002"</f>
        <v>002</v>
      </c>
      <c r="G4074" t="str">
        <f>""</f>
        <v/>
      </c>
      <c r="H4074" t="s">
        <v>1</v>
      </c>
      <c r="I4074" t="s">
        <v>2310</v>
      </c>
      <c r="J4074" t="s">
        <v>5595</v>
      </c>
      <c r="K4074" t="str">
        <f>"18213"</f>
        <v>18213</v>
      </c>
    </row>
    <row r="4075" spans="1:11" customFormat="1" x14ac:dyDescent="0.25">
      <c r="A4075" t="str">
        <f t="shared" si="583"/>
        <v>18</v>
      </c>
      <c r="B4075" t="s">
        <v>357</v>
      </c>
      <c r="C4075" t="str">
        <f>"111"</f>
        <v>111</v>
      </c>
      <c r="D4075" t="s">
        <v>449</v>
      </c>
      <c r="E4075" t="str">
        <f t="shared" si="584"/>
        <v>01</v>
      </c>
      <c r="F4075" t="str">
        <f>"002"</f>
        <v>002</v>
      </c>
      <c r="G4075" t="str">
        <f>""</f>
        <v/>
      </c>
      <c r="H4075" t="s">
        <v>0</v>
      </c>
      <c r="I4075" t="s">
        <v>2310</v>
      </c>
      <c r="J4075" t="s">
        <v>5595</v>
      </c>
      <c r="K4075" t="str">
        <f>"18213"</f>
        <v>18213</v>
      </c>
    </row>
    <row r="4076" spans="1:11" customFormat="1" x14ac:dyDescent="0.25">
      <c r="A4076" t="str">
        <f t="shared" si="583"/>
        <v>18</v>
      </c>
      <c r="B4076" t="s">
        <v>357</v>
      </c>
      <c r="C4076" t="str">
        <f>"112"</f>
        <v>112</v>
      </c>
      <c r="D4076" t="s">
        <v>450</v>
      </c>
      <c r="E4076" t="str">
        <f t="shared" si="584"/>
        <v>01</v>
      </c>
      <c r="F4076" t="str">
        <f>"001"</f>
        <v>001</v>
      </c>
      <c r="G4076" t="str">
        <f>""</f>
        <v/>
      </c>
      <c r="H4076" t="s">
        <v>3</v>
      </c>
      <c r="I4076" t="s">
        <v>91</v>
      </c>
      <c r="J4076" t="s">
        <v>5596</v>
      </c>
      <c r="K4076" t="str">
        <f>"18452"</f>
        <v>18452</v>
      </c>
    </row>
    <row r="4077" spans="1:11" customFormat="1" x14ac:dyDescent="0.25">
      <c r="A4077" t="str">
        <f t="shared" si="583"/>
        <v>18</v>
      </c>
      <c r="B4077" t="s">
        <v>357</v>
      </c>
      <c r="C4077" t="str">
        <f>"114"</f>
        <v>114</v>
      </c>
      <c r="D4077" t="s">
        <v>451</v>
      </c>
      <c r="E4077" t="str">
        <f t="shared" si="584"/>
        <v>01</v>
      </c>
      <c r="F4077" t="str">
        <f>"001"</f>
        <v>001</v>
      </c>
      <c r="G4077" t="str">
        <f>""</f>
        <v/>
      </c>
      <c r="H4077" t="s">
        <v>3</v>
      </c>
      <c r="I4077" t="s">
        <v>2311</v>
      </c>
      <c r="J4077" t="s">
        <v>5597</v>
      </c>
      <c r="K4077" t="str">
        <f>"18512"</f>
        <v>18512</v>
      </c>
    </row>
    <row r="4078" spans="1:11" customFormat="1" x14ac:dyDescent="0.25">
      <c r="A4078" t="str">
        <f t="shared" si="583"/>
        <v>18</v>
      </c>
      <c r="B4078" t="s">
        <v>357</v>
      </c>
      <c r="C4078" t="str">
        <f>"115"</f>
        <v>115</v>
      </c>
      <c r="D4078" t="s">
        <v>452</v>
      </c>
      <c r="E4078" t="str">
        <f t="shared" si="584"/>
        <v>01</v>
      </c>
      <c r="F4078" t="str">
        <f>"001"</f>
        <v>001</v>
      </c>
      <c r="G4078" t="str">
        <f>""</f>
        <v/>
      </c>
      <c r="H4078" t="s">
        <v>1</v>
      </c>
      <c r="I4078" t="s">
        <v>2312</v>
      </c>
      <c r="J4078" t="s">
        <v>5598</v>
      </c>
      <c r="K4078" t="str">
        <f>"18327"</f>
        <v>18327</v>
      </c>
    </row>
    <row r="4079" spans="1:11" customFormat="1" x14ac:dyDescent="0.25">
      <c r="A4079" t="str">
        <f t="shared" si="583"/>
        <v>18</v>
      </c>
      <c r="B4079" t="s">
        <v>357</v>
      </c>
      <c r="C4079" t="str">
        <f>"115"</f>
        <v>115</v>
      </c>
      <c r="D4079" t="s">
        <v>452</v>
      </c>
      <c r="E4079" t="str">
        <f t="shared" si="584"/>
        <v>01</v>
      </c>
      <c r="F4079" t="str">
        <f>"001"</f>
        <v>001</v>
      </c>
      <c r="G4079" t="str">
        <f>""</f>
        <v/>
      </c>
      <c r="H4079" t="s">
        <v>0</v>
      </c>
      <c r="I4079" t="s">
        <v>2312</v>
      </c>
      <c r="J4079" t="s">
        <v>5598</v>
      </c>
      <c r="K4079" t="str">
        <f>"18327"</f>
        <v>18327</v>
      </c>
    </row>
    <row r="4080" spans="1:11" customFormat="1" x14ac:dyDescent="0.25">
      <c r="A4080" t="str">
        <f t="shared" si="583"/>
        <v>18</v>
      </c>
      <c r="B4080" t="s">
        <v>357</v>
      </c>
      <c r="C4080" t="str">
        <f>"115"</f>
        <v>115</v>
      </c>
      <c r="D4080" t="s">
        <v>452</v>
      </c>
      <c r="E4080" t="str">
        <f t="shared" si="584"/>
        <v>01</v>
      </c>
      <c r="F4080" t="str">
        <f>"002"</f>
        <v>002</v>
      </c>
      <c r="G4080" t="str">
        <f>"01"</f>
        <v>01</v>
      </c>
      <c r="H4080" t="s">
        <v>1</v>
      </c>
      <c r="I4080" t="s">
        <v>2312</v>
      </c>
      <c r="J4080" t="s">
        <v>5598</v>
      </c>
      <c r="K4080" t="str">
        <f>"18327"</f>
        <v>18327</v>
      </c>
    </row>
    <row r="4081" spans="1:11" customFormat="1" x14ac:dyDescent="0.25">
      <c r="A4081" t="str">
        <f t="shared" si="583"/>
        <v>18</v>
      </c>
      <c r="B4081" t="s">
        <v>357</v>
      </c>
      <c r="C4081" t="str">
        <f>"115"</f>
        <v>115</v>
      </c>
      <c r="D4081" t="s">
        <v>452</v>
      </c>
      <c r="E4081" t="str">
        <f t="shared" si="584"/>
        <v>01</v>
      </c>
      <c r="F4081" t="str">
        <f>"002"</f>
        <v>002</v>
      </c>
      <c r="G4081" t="str">
        <f>"02"</f>
        <v>02</v>
      </c>
      <c r="H4081" t="s">
        <v>0</v>
      </c>
      <c r="I4081" t="s">
        <v>2313</v>
      </c>
      <c r="J4081" t="s">
        <v>5599</v>
      </c>
      <c r="K4081" t="str">
        <f>"18328"</f>
        <v>18328</v>
      </c>
    </row>
    <row r="4082" spans="1:11" customFormat="1" x14ac:dyDescent="0.25">
      <c r="A4082" t="str">
        <f t="shared" si="583"/>
        <v>18</v>
      </c>
      <c r="B4082" t="s">
        <v>357</v>
      </c>
      <c r="C4082" t="str">
        <f>"116"</f>
        <v>116</v>
      </c>
      <c r="D4082" t="s">
        <v>453</v>
      </c>
      <c r="E4082" t="str">
        <f t="shared" si="584"/>
        <v>01</v>
      </c>
      <c r="F4082" t="str">
        <f>"001"</f>
        <v>001</v>
      </c>
      <c r="G4082" t="str">
        <f>""</f>
        <v/>
      </c>
      <c r="H4082" t="s">
        <v>1</v>
      </c>
      <c r="I4082" t="s">
        <v>28</v>
      </c>
      <c r="J4082" t="s">
        <v>5600</v>
      </c>
      <c r="K4082" t="str">
        <f>"18420"</f>
        <v>18420</v>
      </c>
    </row>
    <row r="4083" spans="1:11" customFormat="1" x14ac:dyDescent="0.25">
      <c r="A4083" t="str">
        <f t="shared" si="583"/>
        <v>18</v>
      </c>
      <c r="B4083" t="s">
        <v>357</v>
      </c>
      <c r="C4083" t="str">
        <f>"116"</f>
        <v>116</v>
      </c>
      <c r="D4083" t="s">
        <v>453</v>
      </c>
      <c r="E4083" t="str">
        <f t="shared" si="584"/>
        <v>01</v>
      </c>
      <c r="F4083" t="str">
        <f>"001"</f>
        <v>001</v>
      </c>
      <c r="G4083" t="str">
        <f>""</f>
        <v/>
      </c>
      <c r="H4083" t="s">
        <v>0</v>
      </c>
      <c r="I4083" t="s">
        <v>28</v>
      </c>
      <c r="J4083" t="s">
        <v>5600</v>
      </c>
      <c r="K4083" t="str">
        <f>"18420"</f>
        <v>18420</v>
      </c>
    </row>
    <row r="4084" spans="1:11" customFormat="1" x14ac:dyDescent="0.25">
      <c r="A4084" t="str">
        <f t="shared" si="583"/>
        <v>18</v>
      </c>
      <c r="B4084" t="s">
        <v>357</v>
      </c>
      <c r="C4084" t="str">
        <f>"116"</f>
        <v>116</v>
      </c>
      <c r="D4084" t="s">
        <v>453</v>
      </c>
      <c r="E4084" t="str">
        <f t="shared" si="584"/>
        <v>01</v>
      </c>
      <c r="F4084" t="str">
        <f>"002"</f>
        <v>002</v>
      </c>
      <c r="G4084" t="str">
        <f>""</f>
        <v/>
      </c>
      <c r="H4084" t="s">
        <v>1</v>
      </c>
      <c r="I4084" t="s">
        <v>28</v>
      </c>
      <c r="J4084" t="s">
        <v>5600</v>
      </c>
      <c r="K4084" t="str">
        <f>"18420"</f>
        <v>18420</v>
      </c>
    </row>
    <row r="4085" spans="1:11" customFormat="1" x14ac:dyDescent="0.25">
      <c r="A4085" t="str">
        <f t="shared" si="583"/>
        <v>18</v>
      </c>
      <c r="B4085" t="s">
        <v>357</v>
      </c>
      <c r="C4085" t="str">
        <f>"116"</f>
        <v>116</v>
      </c>
      <c r="D4085" t="s">
        <v>453</v>
      </c>
      <c r="E4085" t="str">
        <f t="shared" si="584"/>
        <v>01</v>
      </c>
      <c r="F4085" t="str">
        <f>"002"</f>
        <v>002</v>
      </c>
      <c r="G4085" t="str">
        <f>""</f>
        <v/>
      </c>
      <c r="H4085" t="s">
        <v>0</v>
      </c>
      <c r="I4085" t="s">
        <v>28</v>
      </c>
      <c r="J4085" t="s">
        <v>5600</v>
      </c>
      <c r="K4085" t="str">
        <f>"18420"</f>
        <v>18420</v>
      </c>
    </row>
    <row r="4086" spans="1:11" customFormat="1" x14ac:dyDescent="0.25">
      <c r="A4086" t="str">
        <f t="shared" si="583"/>
        <v>18</v>
      </c>
      <c r="B4086" t="s">
        <v>357</v>
      </c>
      <c r="C4086" t="str">
        <f>"116"</f>
        <v>116</v>
      </c>
      <c r="D4086" t="s">
        <v>453</v>
      </c>
      <c r="E4086" t="str">
        <f t="shared" si="584"/>
        <v>01</v>
      </c>
      <c r="F4086" t="str">
        <f>"003"</f>
        <v>003</v>
      </c>
      <c r="G4086" t="str">
        <f>""</f>
        <v/>
      </c>
      <c r="H4086" t="s">
        <v>3</v>
      </c>
      <c r="I4086" t="s">
        <v>39</v>
      </c>
      <c r="J4086" t="s">
        <v>5601</v>
      </c>
      <c r="K4086" t="str">
        <f>"18420"</f>
        <v>18420</v>
      </c>
    </row>
    <row r="4087" spans="1:11" customFormat="1" x14ac:dyDescent="0.25">
      <c r="A4087" t="str">
        <f t="shared" si="583"/>
        <v>18</v>
      </c>
      <c r="B4087" t="s">
        <v>357</v>
      </c>
      <c r="C4087" t="str">
        <f>"117"</f>
        <v>117</v>
      </c>
      <c r="D4087" t="s">
        <v>454</v>
      </c>
      <c r="E4087" t="str">
        <f t="shared" si="584"/>
        <v>01</v>
      </c>
      <c r="F4087" t="str">
        <f>"001"</f>
        <v>001</v>
      </c>
      <c r="G4087" t="str">
        <f>""</f>
        <v/>
      </c>
      <c r="H4087" t="s">
        <v>3</v>
      </c>
      <c r="I4087" t="s">
        <v>2314</v>
      </c>
      <c r="J4087" t="s">
        <v>5602</v>
      </c>
      <c r="K4087" t="str">
        <f>"18518"</f>
        <v>18518</v>
      </c>
    </row>
    <row r="4088" spans="1:11" customFormat="1" x14ac:dyDescent="0.25">
      <c r="A4088" t="str">
        <f t="shared" si="583"/>
        <v>18</v>
      </c>
      <c r="B4088" t="s">
        <v>357</v>
      </c>
      <c r="C4088" t="str">
        <f>"119"</f>
        <v>119</v>
      </c>
      <c r="D4088" t="s">
        <v>455</v>
      </c>
      <c r="E4088" t="str">
        <f t="shared" si="584"/>
        <v>01</v>
      </c>
      <c r="F4088" t="str">
        <f>"001"</f>
        <v>001</v>
      </c>
      <c r="G4088" t="str">
        <f>"01"</f>
        <v>01</v>
      </c>
      <c r="H4088" t="s">
        <v>1</v>
      </c>
      <c r="I4088" t="s">
        <v>2315</v>
      </c>
      <c r="J4088" t="s">
        <v>5603</v>
      </c>
      <c r="K4088" t="str">
        <f>"18656"</f>
        <v>18656</v>
      </c>
    </row>
    <row r="4089" spans="1:11" customFormat="1" x14ac:dyDescent="0.25">
      <c r="A4089" t="str">
        <f t="shared" si="583"/>
        <v>18</v>
      </c>
      <c r="B4089" t="s">
        <v>357</v>
      </c>
      <c r="C4089" t="str">
        <f>"119"</f>
        <v>119</v>
      </c>
      <c r="D4089" t="s">
        <v>455</v>
      </c>
      <c r="E4089" t="str">
        <f t="shared" si="584"/>
        <v>01</v>
      </c>
      <c r="F4089" t="str">
        <f>"001"</f>
        <v>001</v>
      </c>
      <c r="G4089" t="str">
        <f>"02"</f>
        <v>02</v>
      </c>
      <c r="H4089" t="s">
        <v>0</v>
      </c>
      <c r="I4089" t="s">
        <v>2316</v>
      </c>
      <c r="J4089" t="s">
        <v>5604</v>
      </c>
      <c r="K4089" t="str">
        <f>"18656"</f>
        <v>18656</v>
      </c>
    </row>
    <row r="4090" spans="1:11" customFormat="1" x14ac:dyDescent="0.25">
      <c r="A4090" t="str">
        <f t="shared" si="583"/>
        <v>18</v>
      </c>
      <c r="B4090" t="s">
        <v>357</v>
      </c>
      <c r="C4090" t="str">
        <f>"119"</f>
        <v>119</v>
      </c>
      <c r="D4090" t="s">
        <v>455</v>
      </c>
      <c r="E4090" t="str">
        <f t="shared" si="584"/>
        <v>01</v>
      </c>
      <c r="F4090" t="str">
        <f>"001"</f>
        <v>001</v>
      </c>
      <c r="G4090" t="str">
        <f>"03"</f>
        <v>03</v>
      </c>
      <c r="H4090" t="s">
        <v>2</v>
      </c>
      <c r="I4090" t="s">
        <v>2317</v>
      </c>
      <c r="J4090" t="s">
        <v>5605</v>
      </c>
      <c r="K4090" t="str">
        <f>"18656"</f>
        <v>18656</v>
      </c>
    </row>
    <row r="4091" spans="1:11" customFormat="1" x14ac:dyDescent="0.25">
      <c r="A4091" t="str">
        <f t="shared" si="583"/>
        <v>18</v>
      </c>
      <c r="B4091" t="s">
        <v>357</v>
      </c>
      <c r="C4091" t="str">
        <f>"119"</f>
        <v>119</v>
      </c>
      <c r="D4091" t="s">
        <v>455</v>
      </c>
      <c r="E4091" t="str">
        <f t="shared" si="584"/>
        <v>01</v>
      </c>
      <c r="F4091" t="str">
        <f>"002"</f>
        <v>002</v>
      </c>
      <c r="G4091" t="str">
        <f>"01"</f>
        <v>01</v>
      </c>
      <c r="H4091" t="s">
        <v>1</v>
      </c>
      <c r="I4091" t="s">
        <v>2318</v>
      </c>
      <c r="J4091" t="s">
        <v>5606</v>
      </c>
      <c r="K4091" t="str">
        <f>"18656"</f>
        <v>18656</v>
      </c>
    </row>
    <row r="4092" spans="1:11" customFormat="1" x14ac:dyDescent="0.25">
      <c r="A4092" t="str">
        <f t="shared" si="583"/>
        <v>18</v>
      </c>
      <c r="B4092" t="s">
        <v>357</v>
      </c>
      <c r="C4092" t="str">
        <f>"119"</f>
        <v>119</v>
      </c>
      <c r="D4092" t="s">
        <v>455</v>
      </c>
      <c r="E4092" t="str">
        <f t="shared" si="584"/>
        <v>01</v>
      </c>
      <c r="F4092" t="str">
        <f>"002"</f>
        <v>002</v>
      </c>
      <c r="G4092" t="str">
        <f>"02"</f>
        <v>02</v>
      </c>
      <c r="H4092" t="s">
        <v>0</v>
      </c>
      <c r="I4092" t="s">
        <v>2319</v>
      </c>
      <c r="J4092" t="s">
        <v>5607</v>
      </c>
      <c r="K4092" t="str">
        <f>"18656"</f>
        <v>18656</v>
      </c>
    </row>
    <row r="4093" spans="1:11" customFormat="1" x14ac:dyDescent="0.25">
      <c r="A4093" t="str">
        <f t="shared" si="583"/>
        <v>18</v>
      </c>
      <c r="B4093" t="s">
        <v>357</v>
      </c>
      <c r="C4093" t="str">
        <f>"120"</f>
        <v>120</v>
      </c>
      <c r="D4093" t="s">
        <v>456</v>
      </c>
      <c r="E4093" t="str">
        <f t="shared" si="584"/>
        <v>01</v>
      </c>
      <c r="F4093" t="str">
        <f>"001"</f>
        <v>001</v>
      </c>
      <c r="G4093" t="str">
        <f>""</f>
        <v/>
      </c>
      <c r="H4093" t="s">
        <v>3</v>
      </c>
      <c r="I4093" t="s">
        <v>2320</v>
      </c>
      <c r="J4093" t="s">
        <v>5608</v>
      </c>
      <c r="K4093" t="str">
        <f>"18699"</f>
        <v>18699</v>
      </c>
    </row>
    <row r="4094" spans="1:11" customFormat="1" x14ac:dyDescent="0.25">
      <c r="A4094" t="str">
        <f t="shared" si="583"/>
        <v>18</v>
      </c>
      <c r="B4094" t="s">
        <v>357</v>
      </c>
      <c r="C4094" t="str">
        <f>"121"</f>
        <v>121</v>
      </c>
      <c r="D4094" t="s">
        <v>457</v>
      </c>
      <c r="E4094" t="str">
        <f t="shared" si="584"/>
        <v>01</v>
      </c>
      <c r="F4094" t="str">
        <f>"001"</f>
        <v>001</v>
      </c>
      <c r="G4094" t="str">
        <f>""</f>
        <v/>
      </c>
      <c r="H4094" t="s">
        <v>3</v>
      </c>
      <c r="I4094" t="s">
        <v>2321</v>
      </c>
      <c r="J4094" t="s">
        <v>5609</v>
      </c>
      <c r="K4094" t="str">
        <f>"18449"</f>
        <v>18449</v>
      </c>
    </row>
    <row r="4095" spans="1:11" customFormat="1" x14ac:dyDescent="0.25">
      <c r="A4095" t="str">
        <f t="shared" si="583"/>
        <v>18</v>
      </c>
      <c r="B4095" t="s">
        <v>357</v>
      </c>
      <c r="C4095" t="str">
        <f t="shared" ref="C4095:C4122" si="586">"122"</f>
        <v>122</v>
      </c>
      <c r="D4095" t="s">
        <v>458</v>
      </c>
      <c r="E4095" t="str">
        <f t="shared" si="584"/>
        <v>01</v>
      </c>
      <c r="F4095" t="str">
        <f>"001"</f>
        <v>001</v>
      </c>
      <c r="G4095" t="str">
        <f>""</f>
        <v/>
      </c>
      <c r="H4095" t="s">
        <v>3</v>
      </c>
      <c r="I4095" t="s">
        <v>2322</v>
      </c>
      <c r="J4095" t="s">
        <v>5610</v>
      </c>
      <c r="K4095" t="str">
        <f t="shared" ref="K4095:K4112" si="587">"18300"</f>
        <v>18300</v>
      </c>
    </row>
    <row r="4096" spans="1:11" customFormat="1" x14ac:dyDescent="0.25">
      <c r="A4096" t="str">
        <f t="shared" si="583"/>
        <v>18</v>
      </c>
      <c r="B4096" t="s">
        <v>357</v>
      </c>
      <c r="C4096" t="str">
        <f t="shared" si="586"/>
        <v>122</v>
      </c>
      <c r="D4096" t="s">
        <v>458</v>
      </c>
      <c r="E4096" t="str">
        <f t="shared" si="584"/>
        <v>01</v>
      </c>
      <c r="F4096" t="str">
        <f>"002"</f>
        <v>002</v>
      </c>
      <c r="G4096" t="str">
        <f>""</f>
        <v/>
      </c>
      <c r="H4096" t="s">
        <v>1</v>
      </c>
      <c r="I4096" t="s">
        <v>2323</v>
      </c>
      <c r="J4096" t="s">
        <v>5611</v>
      </c>
      <c r="K4096" t="str">
        <f t="shared" si="587"/>
        <v>18300</v>
      </c>
    </row>
    <row r="4097" spans="1:12" customFormat="1" x14ac:dyDescent="0.25">
      <c r="A4097" t="str">
        <f t="shared" si="583"/>
        <v>18</v>
      </c>
      <c r="B4097" t="s">
        <v>357</v>
      </c>
      <c r="C4097" t="str">
        <f t="shared" si="586"/>
        <v>122</v>
      </c>
      <c r="D4097" t="s">
        <v>458</v>
      </c>
      <c r="E4097" t="str">
        <f t="shared" si="584"/>
        <v>01</v>
      </c>
      <c r="F4097" t="str">
        <f>"002"</f>
        <v>002</v>
      </c>
      <c r="G4097" t="str">
        <f>""</f>
        <v/>
      </c>
      <c r="H4097" t="s">
        <v>0</v>
      </c>
      <c r="I4097" t="s">
        <v>2323</v>
      </c>
      <c r="J4097" t="s">
        <v>5611</v>
      </c>
      <c r="K4097" t="str">
        <f t="shared" si="587"/>
        <v>18300</v>
      </c>
    </row>
    <row r="4098" spans="1:12" customFormat="1" x14ac:dyDescent="0.25">
      <c r="A4098" t="str">
        <f t="shared" si="583"/>
        <v>18</v>
      </c>
      <c r="B4098" t="s">
        <v>357</v>
      </c>
      <c r="C4098" t="str">
        <f t="shared" si="586"/>
        <v>122</v>
      </c>
      <c r="D4098" t="s">
        <v>458</v>
      </c>
      <c r="E4098" t="str">
        <f t="shared" si="584"/>
        <v>01</v>
      </c>
      <c r="F4098" t="str">
        <f>"003"</f>
        <v>003</v>
      </c>
      <c r="G4098" t="str">
        <f>""</f>
        <v/>
      </c>
      <c r="H4098" t="s">
        <v>3</v>
      </c>
      <c r="I4098" t="s">
        <v>2324</v>
      </c>
      <c r="J4098" t="s">
        <v>5612</v>
      </c>
      <c r="K4098" t="str">
        <f t="shared" si="587"/>
        <v>18300</v>
      </c>
    </row>
    <row r="4099" spans="1:12" customFormat="1" x14ac:dyDescent="0.25">
      <c r="A4099" t="str">
        <f t="shared" si="583"/>
        <v>18</v>
      </c>
      <c r="B4099" t="s">
        <v>357</v>
      </c>
      <c r="C4099" t="str">
        <f t="shared" si="586"/>
        <v>122</v>
      </c>
      <c r="D4099" t="s">
        <v>458</v>
      </c>
      <c r="E4099" t="str">
        <f t="shared" ref="E4099:E4107" si="588">"02"</f>
        <v>02</v>
      </c>
      <c r="F4099" t="str">
        <f>"001"</f>
        <v>001</v>
      </c>
      <c r="G4099" t="str">
        <f>""</f>
        <v/>
      </c>
      <c r="H4099" t="s">
        <v>3</v>
      </c>
      <c r="I4099" t="s">
        <v>2325</v>
      </c>
      <c r="J4099" t="s">
        <v>5613</v>
      </c>
      <c r="K4099" t="str">
        <f t="shared" si="587"/>
        <v>18300</v>
      </c>
    </row>
    <row r="4100" spans="1:12" customFormat="1" x14ac:dyDescent="0.25">
      <c r="A4100" t="str">
        <f t="shared" si="583"/>
        <v>18</v>
      </c>
      <c r="B4100" t="s">
        <v>357</v>
      </c>
      <c r="C4100" t="str">
        <f t="shared" si="586"/>
        <v>122</v>
      </c>
      <c r="D4100" t="s">
        <v>458</v>
      </c>
      <c r="E4100" t="str">
        <f t="shared" si="588"/>
        <v>02</v>
      </c>
      <c r="F4100" t="str">
        <f>"002"</f>
        <v>002</v>
      </c>
      <c r="G4100" t="str">
        <f>""</f>
        <v/>
      </c>
      <c r="H4100" t="s">
        <v>1</v>
      </c>
      <c r="I4100" t="s">
        <v>2326</v>
      </c>
      <c r="J4100" t="s">
        <v>5614</v>
      </c>
      <c r="K4100" t="str">
        <f t="shared" si="587"/>
        <v>18300</v>
      </c>
    </row>
    <row r="4101" spans="1:12" customFormat="1" x14ac:dyDescent="0.25">
      <c r="A4101" t="str">
        <f t="shared" si="583"/>
        <v>18</v>
      </c>
      <c r="B4101" t="s">
        <v>357</v>
      </c>
      <c r="C4101" t="str">
        <f t="shared" si="586"/>
        <v>122</v>
      </c>
      <c r="D4101" t="s">
        <v>458</v>
      </c>
      <c r="E4101" t="str">
        <f t="shared" si="588"/>
        <v>02</v>
      </c>
      <c r="F4101" t="str">
        <f>"002"</f>
        <v>002</v>
      </c>
      <c r="G4101" t="str">
        <f>""</f>
        <v/>
      </c>
      <c r="H4101" t="s">
        <v>0</v>
      </c>
      <c r="I4101" t="s">
        <v>2326</v>
      </c>
      <c r="J4101" t="s">
        <v>5614</v>
      </c>
      <c r="K4101" t="str">
        <f t="shared" si="587"/>
        <v>18300</v>
      </c>
    </row>
    <row r="4102" spans="1:12" customFormat="1" x14ac:dyDescent="0.25">
      <c r="A4102" t="str">
        <f t="shared" si="583"/>
        <v>18</v>
      </c>
      <c r="B4102" t="s">
        <v>357</v>
      </c>
      <c r="C4102" t="str">
        <f t="shared" si="586"/>
        <v>122</v>
      </c>
      <c r="D4102" t="s">
        <v>458</v>
      </c>
      <c r="E4102" t="str">
        <f t="shared" si="588"/>
        <v>02</v>
      </c>
      <c r="F4102" t="str">
        <f>"003"</f>
        <v>003</v>
      </c>
      <c r="G4102" t="str">
        <f>""</f>
        <v/>
      </c>
      <c r="H4102" t="s">
        <v>1</v>
      </c>
      <c r="I4102" t="s">
        <v>2327</v>
      </c>
      <c r="J4102" t="s">
        <v>5615</v>
      </c>
      <c r="K4102" t="str">
        <f t="shared" si="587"/>
        <v>18300</v>
      </c>
    </row>
    <row r="4103" spans="1:12" customFormat="1" x14ac:dyDescent="0.25">
      <c r="A4103" t="str">
        <f t="shared" si="583"/>
        <v>18</v>
      </c>
      <c r="B4103" t="s">
        <v>357</v>
      </c>
      <c r="C4103" t="str">
        <f t="shared" si="586"/>
        <v>122</v>
      </c>
      <c r="D4103" t="s">
        <v>458</v>
      </c>
      <c r="E4103" t="str">
        <f t="shared" si="588"/>
        <v>02</v>
      </c>
      <c r="F4103" t="str">
        <f>"003"</f>
        <v>003</v>
      </c>
      <c r="G4103" t="str">
        <f>""</f>
        <v/>
      </c>
      <c r="H4103" t="s">
        <v>0</v>
      </c>
      <c r="I4103" t="s">
        <v>2327</v>
      </c>
      <c r="J4103" t="s">
        <v>5615</v>
      </c>
      <c r="K4103" t="str">
        <f t="shared" si="587"/>
        <v>18300</v>
      </c>
    </row>
    <row r="4104" spans="1:12" customFormat="1" x14ac:dyDescent="0.25">
      <c r="A4104" t="str">
        <f t="shared" si="583"/>
        <v>18</v>
      </c>
      <c r="B4104" t="s">
        <v>357</v>
      </c>
      <c r="C4104" t="str">
        <f t="shared" si="586"/>
        <v>122</v>
      </c>
      <c r="D4104" t="s">
        <v>458</v>
      </c>
      <c r="E4104" t="str">
        <f t="shared" si="588"/>
        <v>02</v>
      </c>
      <c r="F4104" t="str">
        <f>"004"</f>
        <v>004</v>
      </c>
      <c r="G4104" t="str">
        <f>""</f>
        <v/>
      </c>
      <c r="H4104" t="s">
        <v>1</v>
      </c>
      <c r="I4104" t="s">
        <v>2328</v>
      </c>
      <c r="J4104" t="s">
        <v>5616</v>
      </c>
      <c r="K4104" t="str">
        <f t="shared" si="587"/>
        <v>18300</v>
      </c>
    </row>
    <row r="4105" spans="1:12" customFormat="1" x14ac:dyDescent="0.25">
      <c r="A4105" t="str">
        <f t="shared" si="583"/>
        <v>18</v>
      </c>
      <c r="B4105" t="s">
        <v>357</v>
      </c>
      <c r="C4105" t="str">
        <f t="shared" si="586"/>
        <v>122</v>
      </c>
      <c r="D4105" t="s">
        <v>458</v>
      </c>
      <c r="E4105" t="str">
        <f t="shared" si="588"/>
        <v>02</v>
      </c>
      <c r="F4105" t="str">
        <f>"004"</f>
        <v>004</v>
      </c>
      <c r="G4105" t="str">
        <f>""</f>
        <v/>
      </c>
      <c r="H4105" t="s">
        <v>0</v>
      </c>
      <c r="I4105" t="s">
        <v>2328</v>
      </c>
      <c r="J4105" t="s">
        <v>5616</v>
      </c>
      <c r="K4105" t="str">
        <f t="shared" si="587"/>
        <v>18300</v>
      </c>
    </row>
    <row r="4106" spans="1:12" customFormat="1" x14ac:dyDescent="0.25">
      <c r="A4106" t="str">
        <f t="shared" si="583"/>
        <v>18</v>
      </c>
      <c r="B4106" t="s">
        <v>357</v>
      </c>
      <c r="C4106" t="str">
        <f t="shared" si="586"/>
        <v>122</v>
      </c>
      <c r="D4106" t="s">
        <v>458</v>
      </c>
      <c r="E4106" t="str">
        <f t="shared" si="588"/>
        <v>02</v>
      </c>
      <c r="F4106" t="str">
        <f>"005"</f>
        <v>005</v>
      </c>
      <c r="G4106" t="str">
        <f>""</f>
        <v/>
      </c>
      <c r="H4106" t="s">
        <v>1</v>
      </c>
      <c r="I4106" t="s">
        <v>2329</v>
      </c>
      <c r="J4106" t="s">
        <v>5617</v>
      </c>
      <c r="K4106" t="str">
        <f t="shared" si="587"/>
        <v>18300</v>
      </c>
    </row>
    <row r="4107" spans="1:12" customFormat="1" x14ac:dyDescent="0.25">
      <c r="A4107" t="str">
        <f t="shared" si="583"/>
        <v>18</v>
      </c>
      <c r="B4107" t="s">
        <v>357</v>
      </c>
      <c r="C4107" t="str">
        <f t="shared" si="586"/>
        <v>122</v>
      </c>
      <c r="D4107" t="s">
        <v>458</v>
      </c>
      <c r="E4107" t="str">
        <f t="shared" si="588"/>
        <v>02</v>
      </c>
      <c r="F4107" t="str">
        <f>"005"</f>
        <v>005</v>
      </c>
      <c r="G4107" t="str">
        <f>""</f>
        <v/>
      </c>
      <c r="H4107" t="s">
        <v>0</v>
      </c>
      <c r="I4107" t="s">
        <v>2329</v>
      </c>
      <c r="J4107" t="s">
        <v>5617</v>
      </c>
      <c r="K4107" t="str">
        <f t="shared" si="587"/>
        <v>18300</v>
      </c>
    </row>
    <row r="4108" spans="1:12" customFormat="1" x14ac:dyDescent="0.25">
      <c r="A4108" t="str">
        <f t="shared" si="583"/>
        <v>18</v>
      </c>
      <c r="B4108" t="s">
        <v>357</v>
      </c>
      <c r="C4108" t="str">
        <f t="shared" si="586"/>
        <v>122</v>
      </c>
      <c r="D4108" t="s">
        <v>458</v>
      </c>
      <c r="E4108" t="str">
        <f>"03"</f>
        <v>03</v>
      </c>
      <c r="F4108" t="str">
        <f>"001"</f>
        <v>001</v>
      </c>
      <c r="G4108" t="str">
        <f>""</f>
        <v/>
      </c>
      <c r="H4108" t="s">
        <v>3</v>
      </c>
      <c r="I4108" t="s">
        <v>2330</v>
      </c>
      <c r="J4108" t="s">
        <v>5618</v>
      </c>
      <c r="K4108" t="str">
        <f t="shared" si="587"/>
        <v>18300</v>
      </c>
    </row>
    <row r="4109" spans="1:12" customFormat="1" x14ac:dyDescent="0.25">
      <c r="A4109" t="str">
        <f t="shared" si="583"/>
        <v>18</v>
      </c>
      <c r="B4109" t="s">
        <v>357</v>
      </c>
      <c r="C4109" t="str">
        <f t="shared" si="586"/>
        <v>122</v>
      </c>
      <c r="D4109" t="s">
        <v>458</v>
      </c>
      <c r="E4109" t="str">
        <f>"03"</f>
        <v>03</v>
      </c>
      <c r="F4109" t="str">
        <f>"002"</f>
        <v>002</v>
      </c>
      <c r="G4109" t="str">
        <f>""</f>
        <v/>
      </c>
      <c r="H4109" t="s">
        <v>3</v>
      </c>
      <c r="I4109" t="s">
        <v>2331</v>
      </c>
      <c r="J4109" t="s">
        <v>5619</v>
      </c>
      <c r="K4109" t="str">
        <f t="shared" si="587"/>
        <v>18300</v>
      </c>
    </row>
    <row r="4110" spans="1:12" customFormat="1" x14ac:dyDescent="0.25">
      <c r="A4110" t="str">
        <f t="shared" si="583"/>
        <v>18</v>
      </c>
      <c r="B4110" t="s">
        <v>357</v>
      </c>
      <c r="C4110" t="str">
        <f t="shared" si="586"/>
        <v>122</v>
      </c>
      <c r="D4110" t="s">
        <v>458</v>
      </c>
      <c r="E4110" t="str">
        <f>"03"</f>
        <v>03</v>
      </c>
      <c r="F4110" t="str">
        <f>"003"</f>
        <v>003</v>
      </c>
      <c r="G4110" t="str">
        <f>""</f>
        <v/>
      </c>
      <c r="H4110" t="s">
        <v>3</v>
      </c>
      <c r="I4110" t="s">
        <v>2332</v>
      </c>
      <c r="J4110" t="s">
        <v>5620</v>
      </c>
      <c r="K4110" t="str">
        <f t="shared" si="587"/>
        <v>18300</v>
      </c>
    </row>
    <row r="4111" spans="1:12" customFormat="1" x14ac:dyDescent="0.25">
      <c r="A4111" t="str">
        <f t="shared" si="583"/>
        <v>18</v>
      </c>
      <c r="B4111" t="s">
        <v>357</v>
      </c>
      <c r="C4111" t="str">
        <f t="shared" si="586"/>
        <v>122</v>
      </c>
      <c r="D4111" t="s">
        <v>458</v>
      </c>
      <c r="E4111" t="str">
        <f>"03"</f>
        <v>03</v>
      </c>
      <c r="F4111" t="str">
        <f>"004"</f>
        <v>004</v>
      </c>
      <c r="G4111" t="str">
        <f>""</f>
        <v/>
      </c>
      <c r="H4111" t="s">
        <v>1</v>
      </c>
      <c r="I4111" t="s">
        <v>2333</v>
      </c>
      <c r="J4111" t="s">
        <v>5621</v>
      </c>
      <c r="K4111" t="str">
        <f t="shared" si="587"/>
        <v>18300</v>
      </c>
      <c r="L4111" t="s">
        <v>180</v>
      </c>
    </row>
    <row r="4112" spans="1:12" customFormat="1" x14ac:dyDescent="0.25">
      <c r="A4112" t="str">
        <f t="shared" si="583"/>
        <v>18</v>
      </c>
      <c r="B4112" t="s">
        <v>357</v>
      </c>
      <c r="C4112" t="str">
        <f t="shared" si="586"/>
        <v>122</v>
      </c>
      <c r="D4112" t="s">
        <v>458</v>
      </c>
      <c r="E4112" t="str">
        <f>"03"</f>
        <v>03</v>
      </c>
      <c r="F4112" t="str">
        <f>"004"</f>
        <v>004</v>
      </c>
      <c r="G4112" t="str">
        <f>""</f>
        <v/>
      </c>
      <c r="H4112" t="s">
        <v>0</v>
      </c>
      <c r="I4112" t="s">
        <v>2333</v>
      </c>
      <c r="J4112" t="s">
        <v>5621</v>
      </c>
      <c r="K4112" t="str">
        <f t="shared" si="587"/>
        <v>18300</v>
      </c>
      <c r="L4112" t="s">
        <v>180</v>
      </c>
    </row>
    <row r="4113" spans="1:11" customFormat="1" x14ac:dyDescent="0.25">
      <c r="A4113" t="str">
        <f t="shared" si="583"/>
        <v>18</v>
      </c>
      <c r="B4113" t="s">
        <v>357</v>
      </c>
      <c r="C4113" t="str">
        <f t="shared" si="586"/>
        <v>122</v>
      </c>
      <c r="D4113" t="s">
        <v>458</v>
      </c>
      <c r="E4113" t="str">
        <f t="shared" ref="E4113:E4118" si="589">"04"</f>
        <v>04</v>
      </c>
      <c r="F4113" t="str">
        <f>"001"</f>
        <v>001</v>
      </c>
      <c r="G4113" t="str">
        <f>"01"</f>
        <v>01</v>
      </c>
      <c r="H4113" t="s">
        <v>1</v>
      </c>
      <c r="I4113" t="s">
        <v>54</v>
      </c>
      <c r="J4113" t="s">
        <v>5622</v>
      </c>
      <c r="K4113" t="str">
        <f>"18313"</f>
        <v>18313</v>
      </c>
    </row>
    <row r="4114" spans="1:11" customFormat="1" x14ac:dyDescent="0.25">
      <c r="A4114" t="str">
        <f t="shared" si="583"/>
        <v>18</v>
      </c>
      <c r="B4114" t="s">
        <v>357</v>
      </c>
      <c r="C4114" t="str">
        <f t="shared" si="586"/>
        <v>122</v>
      </c>
      <c r="D4114" t="s">
        <v>458</v>
      </c>
      <c r="E4114" t="str">
        <f t="shared" si="589"/>
        <v>04</v>
      </c>
      <c r="F4114" t="str">
        <f>"001"</f>
        <v>001</v>
      </c>
      <c r="G4114" t="str">
        <f>"02"</f>
        <v>02</v>
      </c>
      <c r="H4114" t="s">
        <v>0</v>
      </c>
      <c r="I4114" t="s">
        <v>30</v>
      </c>
      <c r="J4114" t="s">
        <v>5623</v>
      </c>
      <c r="K4114" t="str">
        <f>"18300"</f>
        <v>18300</v>
      </c>
    </row>
    <row r="4115" spans="1:11" customFormat="1" x14ac:dyDescent="0.25">
      <c r="A4115" t="str">
        <f t="shared" si="583"/>
        <v>18</v>
      </c>
      <c r="B4115" t="s">
        <v>357</v>
      </c>
      <c r="C4115" t="str">
        <f t="shared" si="586"/>
        <v>122</v>
      </c>
      <c r="D4115" t="s">
        <v>458</v>
      </c>
      <c r="E4115" t="str">
        <f t="shared" si="589"/>
        <v>04</v>
      </c>
      <c r="F4115" t="str">
        <f>"002"</f>
        <v>002</v>
      </c>
      <c r="G4115" t="str">
        <f>"01"</f>
        <v>01</v>
      </c>
      <c r="H4115" t="s">
        <v>1</v>
      </c>
      <c r="I4115" t="s">
        <v>2334</v>
      </c>
      <c r="J4115" t="s">
        <v>5624</v>
      </c>
      <c r="K4115" t="str">
        <f>"18312"</f>
        <v>18312</v>
      </c>
    </row>
    <row r="4116" spans="1:11" customFormat="1" x14ac:dyDescent="0.25">
      <c r="A4116" t="str">
        <f t="shared" si="583"/>
        <v>18</v>
      </c>
      <c r="B4116" t="s">
        <v>357</v>
      </c>
      <c r="C4116" t="str">
        <f t="shared" si="586"/>
        <v>122</v>
      </c>
      <c r="D4116" t="s">
        <v>458</v>
      </c>
      <c r="E4116" t="str">
        <f t="shared" si="589"/>
        <v>04</v>
      </c>
      <c r="F4116" t="str">
        <f>"002"</f>
        <v>002</v>
      </c>
      <c r="G4116" t="str">
        <f>"02"</f>
        <v>02</v>
      </c>
      <c r="H4116" t="s">
        <v>0</v>
      </c>
      <c r="I4116" t="s">
        <v>2335</v>
      </c>
      <c r="J4116" t="s">
        <v>5625</v>
      </c>
      <c r="K4116" t="str">
        <f>"18312"</f>
        <v>18312</v>
      </c>
    </row>
    <row r="4117" spans="1:11" customFormat="1" x14ac:dyDescent="0.25">
      <c r="A4117" t="str">
        <f t="shared" si="583"/>
        <v>18</v>
      </c>
      <c r="B4117" t="s">
        <v>357</v>
      </c>
      <c r="C4117" t="str">
        <f t="shared" si="586"/>
        <v>122</v>
      </c>
      <c r="D4117" t="s">
        <v>458</v>
      </c>
      <c r="E4117" t="str">
        <f t="shared" si="589"/>
        <v>04</v>
      </c>
      <c r="F4117" t="str">
        <f>"003"</f>
        <v>003</v>
      </c>
      <c r="G4117" t="str">
        <f>"01"</f>
        <v>01</v>
      </c>
      <c r="H4117" t="s">
        <v>1</v>
      </c>
      <c r="I4117" t="s">
        <v>2336</v>
      </c>
      <c r="J4117" t="s">
        <v>5626</v>
      </c>
      <c r="K4117" t="str">
        <f>"18314"</f>
        <v>18314</v>
      </c>
    </row>
    <row r="4118" spans="1:11" customFormat="1" x14ac:dyDescent="0.25">
      <c r="A4118" t="str">
        <f t="shared" si="583"/>
        <v>18</v>
      </c>
      <c r="B4118" t="s">
        <v>357</v>
      </c>
      <c r="C4118" t="str">
        <f t="shared" si="586"/>
        <v>122</v>
      </c>
      <c r="D4118" t="s">
        <v>458</v>
      </c>
      <c r="E4118" t="str">
        <f t="shared" si="589"/>
        <v>04</v>
      </c>
      <c r="F4118" t="str">
        <f>"003"</f>
        <v>003</v>
      </c>
      <c r="G4118" t="str">
        <f>"02"</f>
        <v>02</v>
      </c>
      <c r="H4118" t="s">
        <v>0</v>
      </c>
      <c r="I4118" t="s">
        <v>2337</v>
      </c>
      <c r="J4118" t="s">
        <v>5627</v>
      </c>
      <c r="K4118" t="str">
        <f>"18314"</f>
        <v>18314</v>
      </c>
    </row>
    <row r="4119" spans="1:11" customFormat="1" x14ac:dyDescent="0.25">
      <c r="A4119" t="str">
        <f t="shared" si="583"/>
        <v>18</v>
      </c>
      <c r="B4119" t="s">
        <v>357</v>
      </c>
      <c r="C4119" t="str">
        <f t="shared" si="586"/>
        <v>122</v>
      </c>
      <c r="D4119" t="s">
        <v>458</v>
      </c>
      <c r="E4119" t="str">
        <f>"05"</f>
        <v>05</v>
      </c>
      <c r="F4119" t="str">
        <f>"001"</f>
        <v>001</v>
      </c>
      <c r="G4119" t="str">
        <f>""</f>
        <v/>
      </c>
      <c r="H4119" t="s">
        <v>3</v>
      </c>
      <c r="I4119" t="s">
        <v>2338</v>
      </c>
      <c r="J4119" t="s">
        <v>5628</v>
      </c>
      <c r="K4119" t="str">
        <f>"18311"</f>
        <v>18311</v>
      </c>
    </row>
    <row r="4120" spans="1:11" customFormat="1" x14ac:dyDescent="0.25">
      <c r="A4120" t="str">
        <f t="shared" si="583"/>
        <v>18</v>
      </c>
      <c r="B4120" t="s">
        <v>357</v>
      </c>
      <c r="C4120" t="str">
        <f t="shared" si="586"/>
        <v>122</v>
      </c>
      <c r="D4120" t="s">
        <v>458</v>
      </c>
      <c r="E4120" t="str">
        <f>"05"</f>
        <v>05</v>
      </c>
      <c r="F4120" t="str">
        <f>"002"</f>
        <v>002</v>
      </c>
      <c r="G4120" t="str">
        <f>"01"</f>
        <v>01</v>
      </c>
      <c r="H4120" t="s">
        <v>1</v>
      </c>
      <c r="I4120" t="s">
        <v>2339</v>
      </c>
      <c r="J4120" t="s">
        <v>5629</v>
      </c>
      <c r="K4120" t="str">
        <f>"18360"</f>
        <v>18360</v>
      </c>
    </row>
    <row r="4121" spans="1:11" customFormat="1" x14ac:dyDescent="0.25">
      <c r="A4121" t="str">
        <f t="shared" ref="A4121:A4184" si="590">"18"</f>
        <v>18</v>
      </c>
      <c r="B4121" t="s">
        <v>357</v>
      </c>
      <c r="C4121" t="str">
        <f t="shared" si="586"/>
        <v>122</v>
      </c>
      <c r="D4121" t="s">
        <v>458</v>
      </c>
      <c r="E4121" t="str">
        <f>"05"</f>
        <v>05</v>
      </c>
      <c r="F4121" t="str">
        <f>"002"</f>
        <v>002</v>
      </c>
      <c r="G4121" t="str">
        <f>"02"</f>
        <v>02</v>
      </c>
      <c r="H4121" t="s">
        <v>0</v>
      </c>
      <c r="I4121" t="s">
        <v>2340</v>
      </c>
      <c r="J4121" t="s">
        <v>5630</v>
      </c>
      <c r="K4121" t="str">
        <f>"18300"</f>
        <v>18300</v>
      </c>
    </row>
    <row r="4122" spans="1:11" customFormat="1" x14ac:dyDescent="0.25">
      <c r="A4122" t="str">
        <f t="shared" si="590"/>
        <v>18</v>
      </c>
      <c r="B4122" t="s">
        <v>357</v>
      </c>
      <c r="C4122" t="str">
        <f t="shared" si="586"/>
        <v>122</v>
      </c>
      <c r="D4122" t="s">
        <v>458</v>
      </c>
      <c r="E4122" t="str">
        <f>"05"</f>
        <v>05</v>
      </c>
      <c r="F4122" t="str">
        <f>"002"</f>
        <v>002</v>
      </c>
      <c r="G4122" t="str">
        <f>"02"</f>
        <v>02</v>
      </c>
      <c r="H4122" t="s">
        <v>2</v>
      </c>
      <c r="I4122" t="s">
        <v>2340</v>
      </c>
      <c r="J4122" t="s">
        <v>5630</v>
      </c>
      <c r="K4122" t="str">
        <f>"18300"</f>
        <v>18300</v>
      </c>
    </row>
    <row r="4123" spans="1:11" customFormat="1" x14ac:dyDescent="0.25">
      <c r="A4123" t="str">
        <f t="shared" si="590"/>
        <v>18</v>
      </c>
      <c r="B4123" t="s">
        <v>357</v>
      </c>
      <c r="C4123" t="str">
        <f>"123"</f>
        <v>123</v>
      </c>
      <c r="D4123" t="s">
        <v>459</v>
      </c>
      <c r="E4123" t="str">
        <f t="shared" ref="E4123:E4138" si="591">"01"</f>
        <v>01</v>
      </c>
      <c r="F4123" t="str">
        <f t="shared" ref="F4123:F4128" si="592">"001"</f>
        <v>001</v>
      </c>
      <c r="G4123" t="str">
        <f>""</f>
        <v/>
      </c>
      <c r="H4123" t="s">
        <v>3</v>
      </c>
      <c r="I4123" t="s">
        <v>23</v>
      </c>
      <c r="J4123" t="s">
        <v>4914</v>
      </c>
      <c r="K4123" t="str">
        <f>"18516"</f>
        <v>18516</v>
      </c>
    </row>
    <row r="4124" spans="1:11" customFormat="1" x14ac:dyDescent="0.25">
      <c r="A4124" t="str">
        <f t="shared" si="590"/>
        <v>18</v>
      </c>
      <c r="B4124" t="s">
        <v>357</v>
      </c>
      <c r="C4124" t="str">
        <f>"124"</f>
        <v>124</v>
      </c>
      <c r="D4124" t="s">
        <v>460</v>
      </c>
      <c r="E4124" t="str">
        <f t="shared" si="591"/>
        <v>01</v>
      </c>
      <c r="F4124" t="str">
        <f t="shared" si="592"/>
        <v>001</v>
      </c>
      <c r="G4124" t="str">
        <f>""</f>
        <v/>
      </c>
      <c r="H4124" t="s">
        <v>3</v>
      </c>
      <c r="I4124" t="s">
        <v>20</v>
      </c>
      <c r="J4124" t="s">
        <v>5631</v>
      </c>
      <c r="K4124" t="str">
        <f>"18614"</f>
        <v>18614</v>
      </c>
    </row>
    <row r="4125" spans="1:11" customFormat="1" x14ac:dyDescent="0.25">
      <c r="A4125" t="str">
        <f t="shared" si="590"/>
        <v>18</v>
      </c>
      <c r="B4125" t="s">
        <v>357</v>
      </c>
      <c r="C4125" t="str">
        <f>"126"</f>
        <v>126</v>
      </c>
      <c r="D4125" t="s">
        <v>461</v>
      </c>
      <c r="E4125" t="str">
        <f t="shared" si="591"/>
        <v>01</v>
      </c>
      <c r="F4125" t="str">
        <f t="shared" si="592"/>
        <v>001</v>
      </c>
      <c r="G4125" t="str">
        <f>""</f>
        <v/>
      </c>
      <c r="H4125" t="s">
        <v>1</v>
      </c>
      <c r="I4125" t="s">
        <v>17</v>
      </c>
      <c r="J4125" t="s">
        <v>5632</v>
      </c>
      <c r="K4125" t="str">
        <f>"18130"</f>
        <v>18130</v>
      </c>
    </row>
    <row r="4126" spans="1:11" customFormat="1" x14ac:dyDescent="0.25">
      <c r="A4126" t="str">
        <f t="shared" si="590"/>
        <v>18</v>
      </c>
      <c r="B4126" t="s">
        <v>357</v>
      </c>
      <c r="C4126" t="str">
        <f>"126"</f>
        <v>126</v>
      </c>
      <c r="D4126" t="s">
        <v>461</v>
      </c>
      <c r="E4126" t="str">
        <f t="shared" si="591"/>
        <v>01</v>
      </c>
      <c r="F4126" t="str">
        <f t="shared" si="592"/>
        <v>001</v>
      </c>
      <c r="G4126" t="str">
        <f>""</f>
        <v/>
      </c>
      <c r="H4126" t="s">
        <v>0</v>
      </c>
      <c r="I4126" t="s">
        <v>17</v>
      </c>
      <c r="J4126" t="s">
        <v>5632</v>
      </c>
      <c r="K4126" t="str">
        <f>"18130"</f>
        <v>18130</v>
      </c>
    </row>
    <row r="4127" spans="1:11" customFormat="1" x14ac:dyDescent="0.25">
      <c r="A4127" t="str">
        <f t="shared" si="590"/>
        <v>18</v>
      </c>
      <c r="B4127" t="s">
        <v>357</v>
      </c>
      <c r="C4127" t="str">
        <f t="shared" ref="C4127:C4150" si="593">"127"</f>
        <v>127</v>
      </c>
      <c r="D4127" t="s">
        <v>462</v>
      </c>
      <c r="E4127" t="str">
        <f t="shared" si="591"/>
        <v>01</v>
      </c>
      <c r="F4127" t="str">
        <f t="shared" si="592"/>
        <v>001</v>
      </c>
      <c r="G4127" t="str">
        <f>""</f>
        <v/>
      </c>
      <c r="H4127" t="s">
        <v>1</v>
      </c>
      <c r="I4127" t="s">
        <v>2341</v>
      </c>
      <c r="J4127" t="s">
        <v>5633</v>
      </c>
      <c r="K4127" t="str">
        <f t="shared" ref="K4127:K4150" si="594">"18200"</f>
        <v>18200</v>
      </c>
    </row>
    <row r="4128" spans="1:11" customFormat="1" x14ac:dyDescent="0.25">
      <c r="A4128" t="str">
        <f t="shared" si="590"/>
        <v>18</v>
      </c>
      <c r="B4128" t="s">
        <v>357</v>
      </c>
      <c r="C4128" t="str">
        <f t="shared" si="593"/>
        <v>127</v>
      </c>
      <c r="D4128" t="s">
        <v>462</v>
      </c>
      <c r="E4128" t="str">
        <f t="shared" si="591"/>
        <v>01</v>
      </c>
      <c r="F4128" t="str">
        <f t="shared" si="592"/>
        <v>001</v>
      </c>
      <c r="G4128" t="str">
        <f>""</f>
        <v/>
      </c>
      <c r="H4128" t="s">
        <v>0</v>
      </c>
      <c r="I4128" t="s">
        <v>2341</v>
      </c>
      <c r="J4128" t="s">
        <v>5633</v>
      </c>
      <c r="K4128" t="str">
        <f t="shared" si="594"/>
        <v>18200</v>
      </c>
    </row>
    <row r="4129" spans="1:11" customFormat="1" x14ac:dyDescent="0.25">
      <c r="A4129" t="str">
        <f t="shared" si="590"/>
        <v>18</v>
      </c>
      <c r="B4129" t="s">
        <v>357</v>
      </c>
      <c r="C4129" t="str">
        <f t="shared" si="593"/>
        <v>127</v>
      </c>
      <c r="D4129" t="s">
        <v>462</v>
      </c>
      <c r="E4129" t="str">
        <f t="shared" si="591"/>
        <v>01</v>
      </c>
      <c r="F4129" t="str">
        <f>"002"</f>
        <v>002</v>
      </c>
      <c r="G4129" t="str">
        <f>""</f>
        <v/>
      </c>
      <c r="H4129" t="s">
        <v>1</v>
      </c>
      <c r="I4129" t="s">
        <v>2342</v>
      </c>
      <c r="J4129" t="s">
        <v>5634</v>
      </c>
      <c r="K4129" t="str">
        <f t="shared" si="594"/>
        <v>18200</v>
      </c>
    </row>
    <row r="4130" spans="1:11" customFormat="1" x14ac:dyDescent="0.25">
      <c r="A4130" t="str">
        <f t="shared" si="590"/>
        <v>18</v>
      </c>
      <c r="B4130" t="s">
        <v>357</v>
      </c>
      <c r="C4130" t="str">
        <f t="shared" si="593"/>
        <v>127</v>
      </c>
      <c r="D4130" t="s">
        <v>462</v>
      </c>
      <c r="E4130" t="str">
        <f t="shared" si="591"/>
        <v>01</v>
      </c>
      <c r="F4130" t="str">
        <f>"002"</f>
        <v>002</v>
      </c>
      <c r="G4130" t="str">
        <f>""</f>
        <v/>
      </c>
      <c r="H4130" t="s">
        <v>0</v>
      </c>
      <c r="I4130" t="s">
        <v>2342</v>
      </c>
      <c r="J4130" t="s">
        <v>5634</v>
      </c>
      <c r="K4130" t="str">
        <f t="shared" si="594"/>
        <v>18200</v>
      </c>
    </row>
    <row r="4131" spans="1:11" customFormat="1" x14ac:dyDescent="0.25">
      <c r="A4131" t="str">
        <f t="shared" si="590"/>
        <v>18</v>
      </c>
      <c r="B4131" t="s">
        <v>357</v>
      </c>
      <c r="C4131" t="str">
        <f t="shared" si="593"/>
        <v>127</v>
      </c>
      <c r="D4131" t="s">
        <v>462</v>
      </c>
      <c r="E4131" t="str">
        <f t="shared" si="591"/>
        <v>01</v>
      </c>
      <c r="F4131" t="str">
        <f>"003"</f>
        <v>003</v>
      </c>
      <c r="G4131" t="str">
        <f>""</f>
        <v/>
      </c>
      <c r="H4131" t="s">
        <v>1</v>
      </c>
      <c r="I4131" t="s">
        <v>2343</v>
      </c>
      <c r="J4131" t="s">
        <v>5635</v>
      </c>
      <c r="K4131" t="str">
        <f t="shared" si="594"/>
        <v>18200</v>
      </c>
    </row>
    <row r="4132" spans="1:11" customFormat="1" x14ac:dyDescent="0.25">
      <c r="A4132" t="str">
        <f t="shared" si="590"/>
        <v>18</v>
      </c>
      <c r="B4132" t="s">
        <v>357</v>
      </c>
      <c r="C4132" t="str">
        <f t="shared" si="593"/>
        <v>127</v>
      </c>
      <c r="D4132" t="s">
        <v>462</v>
      </c>
      <c r="E4132" t="str">
        <f t="shared" si="591"/>
        <v>01</v>
      </c>
      <c r="F4132" t="str">
        <f>"003"</f>
        <v>003</v>
      </c>
      <c r="G4132" t="str">
        <f>""</f>
        <v/>
      </c>
      <c r="H4132" t="s">
        <v>0</v>
      </c>
      <c r="I4132" t="s">
        <v>2343</v>
      </c>
      <c r="J4132" t="s">
        <v>5635</v>
      </c>
      <c r="K4132" t="str">
        <f t="shared" si="594"/>
        <v>18200</v>
      </c>
    </row>
    <row r="4133" spans="1:11" customFormat="1" x14ac:dyDescent="0.25">
      <c r="A4133" t="str">
        <f t="shared" si="590"/>
        <v>18</v>
      </c>
      <c r="B4133" t="s">
        <v>357</v>
      </c>
      <c r="C4133" t="str">
        <f t="shared" si="593"/>
        <v>127</v>
      </c>
      <c r="D4133" t="s">
        <v>462</v>
      </c>
      <c r="E4133" t="str">
        <f t="shared" si="591"/>
        <v>01</v>
      </c>
      <c r="F4133" t="str">
        <f>"004"</f>
        <v>004</v>
      </c>
      <c r="G4133" t="str">
        <f>""</f>
        <v/>
      </c>
      <c r="H4133" t="s">
        <v>1</v>
      </c>
      <c r="I4133" t="s">
        <v>19</v>
      </c>
      <c r="J4133" t="s">
        <v>5636</v>
      </c>
      <c r="K4133" t="str">
        <f t="shared" si="594"/>
        <v>18200</v>
      </c>
    </row>
    <row r="4134" spans="1:11" customFormat="1" x14ac:dyDescent="0.25">
      <c r="A4134" t="str">
        <f t="shared" si="590"/>
        <v>18</v>
      </c>
      <c r="B4134" t="s">
        <v>357</v>
      </c>
      <c r="C4134" t="str">
        <f t="shared" si="593"/>
        <v>127</v>
      </c>
      <c r="D4134" t="s">
        <v>462</v>
      </c>
      <c r="E4134" t="str">
        <f t="shared" si="591"/>
        <v>01</v>
      </c>
      <c r="F4134" t="str">
        <f>"004"</f>
        <v>004</v>
      </c>
      <c r="G4134" t="str">
        <f>""</f>
        <v/>
      </c>
      <c r="H4134" t="s">
        <v>0</v>
      </c>
      <c r="I4134" t="s">
        <v>19</v>
      </c>
      <c r="J4134" t="s">
        <v>5636</v>
      </c>
      <c r="K4134" t="str">
        <f t="shared" si="594"/>
        <v>18200</v>
      </c>
    </row>
    <row r="4135" spans="1:11" customFormat="1" x14ac:dyDescent="0.25">
      <c r="A4135" t="str">
        <f t="shared" si="590"/>
        <v>18</v>
      </c>
      <c r="B4135" t="s">
        <v>357</v>
      </c>
      <c r="C4135" t="str">
        <f t="shared" si="593"/>
        <v>127</v>
      </c>
      <c r="D4135" t="s">
        <v>462</v>
      </c>
      <c r="E4135" t="str">
        <f t="shared" si="591"/>
        <v>01</v>
      </c>
      <c r="F4135" t="str">
        <f>"005"</f>
        <v>005</v>
      </c>
      <c r="G4135" t="str">
        <f>""</f>
        <v/>
      </c>
      <c r="H4135" t="s">
        <v>1</v>
      </c>
      <c r="I4135" t="s">
        <v>2344</v>
      </c>
      <c r="J4135" t="s">
        <v>5637</v>
      </c>
      <c r="K4135" t="str">
        <f t="shared" si="594"/>
        <v>18200</v>
      </c>
    </row>
    <row r="4136" spans="1:11" customFormat="1" x14ac:dyDescent="0.25">
      <c r="A4136" t="str">
        <f t="shared" si="590"/>
        <v>18</v>
      </c>
      <c r="B4136" t="s">
        <v>357</v>
      </c>
      <c r="C4136" t="str">
        <f t="shared" si="593"/>
        <v>127</v>
      </c>
      <c r="D4136" t="s">
        <v>462</v>
      </c>
      <c r="E4136" t="str">
        <f t="shared" si="591"/>
        <v>01</v>
      </c>
      <c r="F4136" t="str">
        <f>"005"</f>
        <v>005</v>
      </c>
      <c r="G4136" t="str">
        <f>""</f>
        <v/>
      </c>
      <c r="H4136" t="s">
        <v>0</v>
      </c>
      <c r="I4136" t="s">
        <v>2344</v>
      </c>
      <c r="J4136" t="s">
        <v>5637</v>
      </c>
      <c r="K4136" t="str">
        <f t="shared" si="594"/>
        <v>18200</v>
      </c>
    </row>
    <row r="4137" spans="1:11" customFormat="1" x14ac:dyDescent="0.25">
      <c r="A4137" t="str">
        <f t="shared" si="590"/>
        <v>18</v>
      </c>
      <c r="B4137" t="s">
        <v>357</v>
      </c>
      <c r="C4137" t="str">
        <f t="shared" si="593"/>
        <v>127</v>
      </c>
      <c r="D4137" t="s">
        <v>462</v>
      </c>
      <c r="E4137" t="str">
        <f t="shared" si="591"/>
        <v>01</v>
      </c>
      <c r="F4137" t="str">
        <f>"006"</f>
        <v>006</v>
      </c>
      <c r="G4137" t="str">
        <f>""</f>
        <v/>
      </c>
      <c r="H4137" t="s">
        <v>3</v>
      </c>
      <c r="I4137" t="s">
        <v>2344</v>
      </c>
      <c r="J4137" t="s">
        <v>5637</v>
      </c>
      <c r="K4137" t="str">
        <f t="shared" si="594"/>
        <v>18200</v>
      </c>
    </row>
    <row r="4138" spans="1:11" customFormat="1" x14ac:dyDescent="0.25">
      <c r="A4138" t="str">
        <f t="shared" si="590"/>
        <v>18</v>
      </c>
      <c r="B4138" t="s">
        <v>357</v>
      </c>
      <c r="C4138" t="str">
        <f t="shared" si="593"/>
        <v>127</v>
      </c>
      <c r="D4138" t="s">
        <v>462</v>
      </c>
      <c r="E4138" t="str">
        <f t="shared" si="591"/>
        <v>01</v>
      </c>
      <c r="F4138" t="str">
        <f>"007"</f>
        <v>007</v>
      </c>
      <c r="G4138" t="str">
        <f>""</f>
        <v/>
      </c>
      <c r="H4138" t="s">
        <v>3</v>
      </c>
      <c r="I4138" t="s">
        <v>2345</v>
      </c>
      <c r="J4138" t="s">
        <v>5638</v>
      </c>
      <c r="K4138" t="str">
        <f t="shared" si="594"/>
        <v>18200</v>
      </c>
    </row>
    <row r="4139" spans="1:11" customFormat="1" x14ac:dyDescent="0.25">
      <c r="A4139" t="str">
        <f t="shared" si="590"/>
        <v>18</v>
      </c>
      <c r="B4139" t="s">
        <v>357</v>
      </c>
      <c r="C4139" t="str">
        <f t="shared" si="593"/>
        <v>127</v>
      </c>
      <c r="D4139" t="s">
        <v>462</v>
      </c>
      <c r="E4139" t="str">
        <f t="shared" ref="E4139:E4150" si="595">"02"</f>
        <v>02</v>
      </c>
      <c r="F4139" t="str">
        <f>"001"</f>
        <v>001</v>
      </c>
      <c r="G4139" t="str">
        <f>""</f>
        <v/>
      </c>
      <c r="H4139" t="s">
        <v>1</v>
      </c>
      <c r="I4139" t="s">
        <v>2346</v>
      </c>
      <c r="J4139" t="s">
        <v>5639</v>
      </c>
      <c r="K4139" t="str">
        <f t="shared" si="594"/>
        <v>18200</v>
      </c>
    </row>
    <row r="4140" spans="1:11" customFormat="1" x14ac:dyDescent="0.25">
      <c r="A4140" t="str">
        <f t="shared" si="590"/>
        <v>18</v>
      </c>
      <c r="B4140" t="s">
        <v>357</v>
      </c>
      <c r="C4140" t="str">
        <f t="shared" si="593"/>
        <v>127</v>
      </c>
      <c r="D4140" t="s">
        <v>462</v>
      </c>
      <c r="E4140" t="str">
        <f t="shared" si="595"/>
        <v>02</v>
      </c>
      <c r="F4140" t="str">
        <f>"001"</f>
        <v>001</v>
      </c>
      <c r="G4140" t="str">
        <f>""</f>
        <v/>
      </c>
      <c r="H4140" t="s">
        <v>0</v>
      </c>
      <c r="I4140" t="s">
        <v>2346</v>
      </c>
      <c r="J4140" t="s">
        <v>5639</v>
      </c>
      <c r="K4140" t="str">
        <f t="shared" si="594"/>
        <v>18200</v>
      </c>
    </row>
    <row r="4141" spans="1:11" customFormat="1" x14ac:dyDescent="0.25">
      <c r="A4141" t="str">
        <f t="shared" si="590"/>
        <v>18</v>
      </c>
      <c r="B4141" t="s">
        <v>357</v>
      </c>
      <c r="C4141" t="str">
        <f t="shared" si="593"/>
        <v>127</v>
      </c>
      <c r="D4141" t="s">
        <v>462</v>
      </c>
      <c r="E4141" t="str">
        <f t="shared" si="595"/>
        <v>02</v>
      </c>
      <c r="F4141" t="str">
        <f>"002"</f>
        <v>002</v>
      </c>
      <c r="G4141" t="str">
        <f>""</f>
        <v/>
      </c>
      <c r="H4141" t="s">
        <v>1</v>
      </c>
      <c r="I4141" t="s">
        <v>2347</v>
      </c>
      <c r="J4141" t="s">
        <v>5640</v>
      </c>
      <c r="K4141" t="str">
        <f t="shared" si="594"/>
        <v>18200</v>
      </c>
    </row>
    <row r="4142" spans="1:11" customFormat="1" x14ac:dyDescent="0.25">
      <c r="A4142" t="str">
        <f t="shared" si="590"/>
        <v>18</v>
      </c>
      <c r="B4142" t="s">
        <v>357</v>
      </c>
      <c r="C4142" t="str">
        <f t="shared" si="593"/>
        <v>127</v>
      </c>
      <c r="D4142" t="s">
        <v>462</v>
      </c>
      <c r="E4142" t="str">
        <f t="shared" si="595"/>
        <v>02</v>
      </c>
      <c r="F4142" t="str">
        <f>"002"</f>
        <v>002</v>
      </c>
      <c r="G4142" t="str">
        <f>""</f>
        <v/>
      </c>
      <c r="H4142" t="s">
        <v>0</v>
      </c>
      <c r="I4142" t="s">
        <v>2347</v>
      </c>
      <c r="J4142" t="s">
        <v>5640</v>
      </c>
      <c r="K4142" t="str">
        <f t="shared" si="594"/>
        <v>18200</v>
      </c>
    </row>
    <row r="4143" spans="1:11" customFormat="1" x14ac:dyDescent="0.25">
      <c r="A4143" t="str">
        <f t="shared" si="590"/>
        <v>18</v>
      </c>
      <c r="B4143" t="s">
        <v>357</v>
      </c>
      <c r="C4143" t="str">
        <f t="shared" si="593"/>
        <v>127</v>
      </c>
      <c r="D4143" t="s">
        <v>462</v>
      </c>
      <c r="E4143" t="str">
        <f t="shared" si="595"/>
        <v>02</v>
      </c>
      <c r="F4143" t="str">
        <f>"003"</f>
        <v>003</v>
      </c>
      <c r="G4143" t="str">
        <f>""</f>
        <v/>
      </c>
      <c r="H4143" t="s">
        <v>3</v>
      </c>
      <c r="I4143" t="s">
        <v>2346</v>
      </c>
      <c r="J4143" t="s">
        <v>5639</v>
      </c>
      <c r="K4143" t="str">
        <f t="shared" si="594"/>
        <v>18200</v>
      </c>
    </row>
    <row r="4144" spans="1:11" customFormat="1" x14ac:dyDescent="0.25">
      <c r="A4144" t="str">
        <f t="shared" si="590"/>
        <v>18</v>
      </c>
      <c r="B4144" t="s">
        <v>357</v>
      </c>
      <c r="C4144" t="str">
        <f t="shared" si="593"/>
        <v>127</v>
      </c>
      <c r="D4144" t="s">
        <v>462</v>
      </c>
      <c r="E4144" t="str">
        <f t="shared" si="595"/>
        <v>02</v>
      </c>
      <c r="F4144" t="str">
        <f>"004"</f>
        <v>004</v>
      </c>
      <c r="G4144" t="str">
        <f>""</f>
        <v/>
      </c>
      <c r="H4144" t="s">
        <v>1</v>
      </c>
      <c r="I4144" t="s">
        <v>2348</v>
      </c>
      <c r="J4144" t="s">
        <v>5641</v>
      </c>
      <c r="K4144" t="str">
        <f t="shared" si="594"/>
        <v>18200</v>
      </c>
    </row>
    <row r="4145" spans="1:11" customFormat="1" x14ac:dyDescent="0.25">
      <c r="A4145" t="str">
        <f t="shared" si="590"/>
        <v>18</v>
      </c>
      <c r="B4145" t="s">
        <v>357</v>
      </c>
      <c r="C4145" t="str">
        <f t="shared" si="593"/>
        <v>127</v>
      </c>
      <c r="D4145" t="s">
        <v>462</v>
      </c>
      <c r="E4145" t="str">
        <f t="shared" si="595"/>
        <v>02</v>
      </c>
      <c r="F4145" t="str">
        <f>"004"</f>
        <v>004</v>
      </c>
      <c r="G4145" t="str">
        <f>""</f>
        <v/>
      </c>
      <c r="H4145" t="s">
        <v>0</v>
      </c>
      <c r="I4145" t="s">
        <v>2348</v>
      </c>
      <c r="J4145" t="s">
        <v>5641</v>
      </c>
      <c r="K4145" t="str">
        <f t="shared" si="594"/>
        <v>18200</v>
      </c>
    </row>
    <row r="4146" spans="1:11" customFormat="1" x14ac:dyDescent="0.25">
      <c r="A4146" t="str">
        <f t="shared" si="590"/>
        <v>18</v>
      </c>
      <c r="B4146" t="s">
        <v>357</v>
      </c>
      <c r="C4146" t="str">
        <f t="shared" si="593"/>
        <v>127</v>
      </c>
      <c r="D4146" t="s">
        <v>462</v>
      </c>
      <c r="E4146" t="str">
        <f t="shared" si="595"/>
        <v>02</v>
      </c>
      <c r="F4146" t="str">
        <f>"005"</f>
        <v>005</v>
      </c>
      <c r="G4146" t="str">
        <f>""</f>
        <v/>
      </c>
      <c r="H4146" t="s">
        <v>1</v>
      </c>
      <c r="I4146" t="s">
        <v>2349</v>
      </c>
      <c r="J4146" t="s">
        <v>5642</v>
      </c>
      <c r="K4146" t="str">
        <f t="shared" si="594"/>
        <v>18200</v>
      </c>
    </row>
    <row r="4147" spans="1:11" customFormat="1" x14ac:dyDescent="0.25">
      <c r="A4147" t="str">
        <f t="shared" si="590"/>
        <v>18</v>
      </c>
      <c r="B4147" t="s">
        <v>357</v>
      </c>
      <c r="C4147" t="str">
        <f t="shared" si="593"/>
        <v>127</v>
      </c>
      <c r="D4147" t="s">
        <v>462</v>
      </c>
      <c r="E4147" t="str">
        <f t="shared" si="595"/>
        <v>02</v>
      </c>
      <c r="F4147" t="str">
        <f>"005"</f>
        <v>005</v>
      </c>
      <c r="G4147" t="str">
        <f>""</f>
        <v/>
      </c>
      <c r="H4147" t="s">
        <v>0</v>
      </c>
      <c r="I4147" t="s">
        <v>2349</v>
      </c>
      <c r="J4147" t="s">
        <v>5642</v>
      </c>
      <c r="K4147" t="str">
        <f t="shared" si="594"/>
        <v>18200</v>
      </c>
    </row>
    <row r="4148" spans="1:11" customFormat="1" x14ac:dyDescent="0.25">
      <c r="A4148" t="str">
        <f t="shared" si="590"/>
        <v>18</v>
      </c>
      <c r="B4148" t="s">
        <v>357</v>
      </c>
      <c r="C4148" t="str">
        <f t="shared" si="593"/>
        <v>127</v>
      </c>
      <c r="D4148" t="s">
        <v>462</v>
      </c>
      <c r="E4148" t="str">
        <f t="shared" si="595"/>
        <v>02</v>
      </c>
      <c r="F4148" t="str">
        <f>"005"</f>
        <v>005</v>
      </c>
      <c r="G4148" t="str">
        <f>""</f>
        <v/>
      </c>
      <c r="H4148" t="s">
        <v>2</v>
      </c>
      <c r="I4148" t="s">
        <v>2349</v>
      </c>
      <c r="J4148" t="s">
        <v>5642</v>
      </c>
      <c r="K4148" t="str">
        <f t="shared" si="594"/>
        <v>18200</v>
      </c>
    </row>
    <row r="4149" spans="1:11" customFormat="1" x14ac:dyDescent="0.25">
      <c r="A4149" t="str">
        <f t="shared" si="590"/>
        <v>18</v>
      </c>
      <c r="B4149" t="s">
        <v>357</v>
      </c>
      <c r="C4149" t="str">
        <f t="shared" si="593"/>
        <v>127</v>
      </c>
      <c r="D4149" t="s">
        <v>462</v>
      </c>
      <c r="E4149" t="str">
        <f t="shared" si="595"/>
        <v>02</v>
      </c>
      <c r="F4149" t="str">
        <f>"006"</f>
        <v>006</v>
      </c>
      <c r="G4149" t="str">
        <f>""</f>
        <v/>
      </c>
      <c r="H4149" t="s">
        <v>3</v>
      </c>
      <c r="I4149" t="s">
        <v>2350</v>
      </c>
      <c r="J4149" t="s">
        <v>5643</v>
      </c>
      <c r="K4149" t="str">
        <f t="shared" si="594"/>
        <v>18200</v>
      </c>
    </row>
    <row r="4150" spans="1:11" customFormat="1" x14ac:dyDescent="0.25">
      <c r="A4150" t="str">
        <f t="shared" si="590"/>
        <v>18</v>
      </c>
      <c r="B4150" t="s">
        <v>357</v>
      </c>
      <c r="C4150" t="str">
        <f t="shared" si="593"/>
        <v>127</v>
      </c>
      <c r="D4150" t="s">
        <v>462</v>
      </c>
      <c r="E4150" t="str">
        <f t="shared" si="595"/>
        <v>02</v>
      </c>
      <c r="F4150" t="str">
        <f>"007"</f>
        <v>007</v>
      </c>
      <c r="G4150" t="str">
        <f>""</f>
        <v/>
      </c>
      <c r="H4150" t="s">
        <v>3</v>
      </c>
      <c r="I4150" t="s">
        <v>2349</v>
      </c>
      <c r="J4150" t="s">
        <v>5642</v>
      </c>
      <c r="K4150" t="str">
        <f t="shared" si="594"/>
        <v>18200</v>
      </c>
    </row>
    <row r="4151" spans="1:11" customFormat="1" x14ac:dyDescent="0.25">
      <c r="A4151" t="str">
        <f t="shared" si="590"/>
        <v>18</v>
      </c>
      <c r="B4151" t="s">
        <v>357</v>
      </c>
      <c r="C4151" t="str">
        <f>"128"</f>
        <v>128</v>
      </c>
      <c r="D4151" t="s">
        <v>463</v>
      </c>
      <c r="E4151" t="str">
        <f>"01"</f>
        <v>01</v>
      </c>
      <c r="F4151" t="str">
        <f>"001"</f>
        <v>001</v>
      </c>
      <c r="G4151" t="str">
        <f>""</f>
        <v/>
      </c>
      <c r="H4151" t="s">
        <v>3</v>
      </c>
      <c r="I4151" t="s">
        <v>2351</v>
      </c>
      <c r="J4151" t="s">
        <v>5644</v>
      </c>
      <c r="K4151" t="str">
        <f>"18516"</f>
        <v>18516</v>
      </c>
    </row>
    <row r="4152" spans="1:11" customFormat="1" x14ac:dyDescent="0.25">
      <c r="A4152" t="str">
        <f t="shared" si="590"/>
        <v>18</v>
      </c>
      <c r="B4152" t="s">
        <v>357</v>
      </c>
      <c r="C4152" t="str">
        <f>"132"</f>
        <v>132</v>
      </c>
      <c r="D4152" t="s">
        <v>464</v>
      </c>
      <c r="E4152" t="str">
        <f>"01"</f>
        <v>01</v>
      </c>
      <c r="F4152" t="str">
        <f>"001"</f>
        <v>001</v>
      </c>
      <c r="G4152" t="str">
        <f>"01"</f>
        <v>01</v>
      </c>
      <c r="H4152" t="s">
        <v>1</v>
      </c>
      <c r="I4152" t="s">
        <v>2352</v>
      </c>
      <c r="J4152" t="s">
        <v>4761</v>
      </c>
      <c r="K4152" t="str">
        <f>"18247"</f>
        <v>18247</v>
      </c>
    </row>
    <row r="4153" spans="1:11" customFormat="1" x14ac:dyDescent="0.25">
      <c r="A4153" t="str">
        <f t="shared" si="590"/>
        <v>18</v>
      </c>
      <c r="B4153" t="s">
        <v>357</v>
      </c>
      <c r="C4153" t="str">
        <f>"132"</f>
        <v>132</v>
      </c>
      <c r="D4153" t="s">
        <v>464</v>
      </c>
      <c r="E4153" t="str">
        <f>"01"</f>
        <v>01</v>
      </c>
      <c r="F4153" t="str">
        <f>"001"</f>
        <v>001</v>
      </c>
      <c r="G4153" t="str">
        <f>"02"</f>
        <v>02</v>
      </c>
      <c r="H4153" t="s">
        <v>0</v>
      </c>
      <c r="I4153" t="s">
        <v>44</v>
      </c>
      <c r="J4153" t="s">
        <v>5645</v>
      </c>
      <c r="K4153" t="str">
        <f>"18249"</f>
        <v>18249</v>
      </c>
    </row>
    <row r="4154" spans="1:11" customFormat="1" x14ac:dyDescent="0.25">
      <c r="A4154" t="str">
        <f t="shared" si="590"/>
        <v>18</v>
      </c>
      <c r="B4154" t="s">
        <v>357</v>
      </c>
      <c r="C4154" t="str">
        <f>"132"</f>
        <v>132</v>
      </c>
      <c r="D4154" t="s">
        <v>464</v>
      </c>
      <c r="E4154" t="str">
        <f>"01"</f>
        <v>01</v>
      </c>
      <c r="F4154" t="str">
        <f>"001"</f>
        <v>001</v>
      </c>
      <c r="G4154" t="str">
        <f>"03"</f>
        <v>03</v>
      </c>
      <c r="H4154" t="s">
        <v>2</v>
      </c>
      <c r="I4154" t="s">
        <v>2353</v>
      </c>
      <c r="J4154" t="s">
        <v>5646</v>
      </c>
      <c r="K4154" t="str">
        <f>"18249"</f>
        <v>18249</v>
      </c>
    </row>
    <row r="4155" spans="1:11" customFormat="1" x14ac:dyDescent="0.25">
      <c r="A4155" t="str">
        <f t="shared" si="590"/>
        <v>18</v>
      </c>
      <c r="B4155" t="s">
        <v>357</v>
      </c>
      <c r="C4155" t="str">
        <f>"132"</f>
        <v>132</v>
      </c>
      <c r="D4155" t="s">
        <v>464</v>
      </c>
      <c r="E4155" t="str">
        <f>"02"</f>
        <v>02</v>
      </c>
      <c r="F4155" t="str">
        <f>"001"</f>
        <v>001</v>
      </c>
      <c r="G4155" t="str">
        <f>""</f>
        <v/>
      </c>
      <c r="H4155" t="s">
        <v>3</v>
      </c>
      <c r="I4155" t="s">
        <v>2354</v>
      </c>
      <c r="J4155" t="s">
        <v>5647</v>
      </c>
      <c r="K4155" t="str">
        <f>"18248"</f>
        <v>18248</v>
      </c>
    </row>
    <row r="4156" spans="1:11" customFormat="1" x14ac:dyDescent="0.25">
      <c r="A4156" t="str">
        <f t="shared" si="590"/>
        <v>18</v>
      </c>
      <c r="B4156" t="s">
        <v>357</v>
      </c>
      <c r="C4156" t="str">
        <f>"132"</f>
        <v>132</v>
      </c>
      <c r="D4156" t="s">
        <v>464</v>
      </c>
      <c r="E4156" t="str">
        <f>"02"</f>
        <v>02</v>
      </c>
      <c r="F4156" t="str">
        <f>"002"</f>
        <v>002</v>
      </c>
      <c r="G4156" t="str">
        <f>""</f>
        <v/>
      </c>
      <c r="H4156" t="s">
        <v>3</v>
      </c>
      <c r="I4156" t="s">
        <v>2355</v>
      </c>
      <c r="J4156" t="s">
        <v>5648</v>
      </c>
      <c r="K4156" t="str">
        <f>"18248"</f>
        <v>18248</v>
      </c>
    </row>
    <row r="4157" spans="1:11" customFormat="1" x14ac:dyDescent="0.25">
      <c r="A4157" t="str">
        <f t="shared" si="590"/>
        <v>18</v>
      </c>
      <c r="B4157" t="s">
        <v>357</v>
      </c>
      <c r="C4157" t="str">
        <f>"133"</f>
        <v>133</v>
      </c>
      <c r="D4157" t="s">
        <v>466</v>
      </c>
      <c r="E4157" t="str">
        <f t="shared" ref="E4157:E4162" si="596">"01"</f>
        <v>01</v>
      </c>
      <c r="F4157" t="str">
        <f>"001"</f>
        <v>001</v>
      </c>
      <c r="G4157" t="str">
        <f>""</f>
        <v/>
      </c>
      <c r="H4157" t="s">
        <v>1</v>
      </c>
      <c r="I4157" t="s">
        <v>23</v>
      </c>
      <c r="J4157" t="s">
        <v>5649</v>
      </c>
      <c r="K4157" t="str">
        <f>"18611"</f>
        <v>18611</v>
      </c>
    </row>
    <row r="4158" spans="1:11" customFormat="1" x14ac:dyDescent="0.25">
      <c r="A4158" t="str">
        <f t="shared" si="590"/>
        <v>18</v>
      </c>
      <c r="B4158" t="s">
        <v>357</v>
      </c>
      <c r="C4158" t="str">
        <f>"133"</f>
        <v>133</v>
      </c>
      <c r="D4158" t="s">
        <v>466</v>
      </c>
      <c r="E4158" t="str">
        <f t="shared" si="596"/>
        <v>01</v>
      </c>
      <c r="F4158" t="str">
        <f>"001"</f>
        <v>001</v>
      </c>
      <c r="G4158" t="str">
        <f>""</f>
        <v/>
      </c>
      <c r="H4158" t="s">
        <v>0</v>
      </c>
      <c r="I4158" t="s">
        <v>23</v>
      </c>
      <c r="J4158" t="s">
        <v>5649</v>
      </c>
      <c r="K4158" t="str">
        <f>"18611"</f>
        <v>18611</v>
      </c>
    </row>
    <row r="4159" spans="1:11" customFormat="1" x14ac:dyDescent="0.25">
      <c r="A4159" t="str">
        <f t="shared" si="590"/>
        <v>18</v>
      </c>
      <c r="B4159" t="s">
        <v>357</v>
      </c>
      <c r="C4159" t="str">
        <f>"133"</f>
        <v>133</v>
      </c>
      <c r="D4159" t="s">
        <v>466</v>
      </c>
      <c r="E4159" t="str">
        <f t="shared" si="596"/>
        <v>01</v>
      </c>
      <c r="F4159" t="str">
        <f>"002"</f>
        <v>002</v>
      </c>
      <c r="G4159" t="str">
        <f>""</f>
        <v/>
      </c>
      <c r="H4159" t="s">
        <v>1</v>
      </c>
      <c r="I4159" t="s">
        <v>2356</v>
      </c>
      <c r="J4159" t="s">
        <v>5650</v>
      </c>
      <c r="K4159" t="str">
        <f>"18611"</f>
        <v>18611</v>
      </c>
    </row>
    <row r="4160" spans="1:11" customFormat="1" x14ac:dyDescent="0.25">
      <c r="A4160" t="str">
        <f t="shared" si="590"/>
        <v>18</v>
      </c>
      <c r="B4160" t="s">
        <v>357</v>
      </c>
      <c r="C4160" t="str">
        <f>"133"</f>
        <v>133</v>
      </c>
      <c r="D4160" t="s">
        <v>466</v>
      </c>
      <c r="E4160" t="str">
        <f t="shared" si="596"/>
        <v>01</v>
      </c>
      <c r="F4160" t="str">
        <f>"002"</f>
        <v>002</v>
      </c>
      <c r="G4160" t="str">
        <f>""</f>
        <v/>
      </c>
      <c r="H4160" t="s">
        <v>0</v>
      </c>
      <c r="I4160" t="s">
        <v>2356</v>
      </c>
      <c r="J4160" t="s">
        <v>5650</v>
      </c>
      <c r="K4160" t="str">
        <f>"18611"</f>
        <v>18611</v>
      </c>
    </row>
    <row r="4161" spans="1:11" customFormat="1" x14ac:dyDescent="0.25">
      <c r="A4161" t="str">
        <f t="shared" si="590"/>
        <v>18</v>
      </c>
      <c r="B4161" t="s">
        <v>357</v>
      </c>
      <c r="C4161" t="str">
        <f t="shared" ref="C4161:C4169" si="597">"134"</f>
        <v>134</v>
      </c>
      <c r="D4161" t="s">
        <v>467</v>
      </c>
      <c r="E4161" t="str">
        <f t="shared" si="596"/>
        <v>01</v>
      </c>
      <c r="F4161" t="str">
        <f>"001"</f>
        <v>001</v>
      </c>
      <c r="G4161" t="str">
        <f>""</f>
        <v/>
      </c>
      <c r="H4161" t="s">
        <v>1</v>
      </c>
      <c r="I4161" t="s">
        <v>2357</v>
      </c>
      <c r="J4161" t="s">
        <v>5651</v>
      </c>
      <c r="K4161" t="str">
        <f t="shared" ref="K4161:K4169" si="598">"18193"</f>
        <v>18193</v>
      </c>
    </row>
    <row r="4162" spans="1:11" customFormat="1" x14ac:dyDescent="0.25">
      <c r="A4162" t="str">
        <f t="shared" si="590"/>
        <v>18</v>
      </c>
      <c r="B4162" t="s">
        <v>357</v>
      </c>
      <c r="C4162" t="str">
        <f t="shared" si="597"/>
        <v>134</v>
      </c>
      <c r="D4162" t="s">
        <v>467</v>
      </c>
      <c r="E4162" t="str">
        <f t="shared" si="596"/>
        <v>01</v>
      </c>
      <c r="F4162" t="str">
        <f>"001"</f>
        <v>001</v>
      </c>
      <c r="G4162" t="str">
        <f>""</f>
        <v/>
      </c>
      <c r="H4162" t="s">
        <v>0</v>
      </c>
      <c r="I4162" t="s">
        <v>2357</v>
      </c>
      <c r="J4162" t="s">
        <v>5651</v>
      </c>
      <c r="K4162" t="str">
        <f t="shared" si="598"/>
        <v>18193</v>
      </c>
    </row>
    <row r="4163" spans="1:11" customFormat="1" x14ac:dyDescent="0.25">
      <c r="A4163" t="str">
        <f t="shared" si="590"/>
        <v>18</v>
      </c>
      <c r="B4163" t="s">
        <v>357</v>
      </c>
      <c r="C4163" t="str">
        <f t="shared" si="597"/>
        <v>134</v>
      </c>
      <c r="D4163" t="s">
        <v>467</v>
      </c>
      <c r="E4163" t="str">
        <f t="shared" ref="E4163:E4169" si="599">"02"</f>
        <v>02</v>
      </c>
      <c r="F4163" t="str">
        <f>"001"</f>
        <v>001</v>
      </c>
      <c r="G4163" t="str">
        <f>""</f>
        <v/>
      </c>
      <c r="H4163" t="s">
        <v>1</v>
      </c>
      <c r="I4163" t="s">
        <v>2358</v>
      </c>
      <c r="J4163" t="s">
        <v>5652</v>
      </c>
      <c r="K4163" t="str">
        <f t="shared" si="598"/>
        <v>18193</v>
      </c>
    </row>
    <row r="4164" spans="1:11" customFormat="1" x14ac:dyDescent="0.25">
      <c r="A4164" t="str">
        <f t="shared" si="590"/>
        <v>18</v>
      </c>
      <c r="B4164" t="s">
        <v>357</v>
      </c>
      <c r="C4164" t="str">
        <f t="shared" si="597"/>
        <v>134</v>
      </c>
      <c r="D4164" t="s">
        <v>467</v>
      </c>
      <c r="E4164" t="str">
        <f t="shared" si="599"/>
        <v>02</v>
      </c>
      <c r="F4164" t="str">
        <f>"001"</f>
        <v>001</v>
      </c>
      <c r="G4164" t="str">
        <f>""</f>
        <v/>
      </c>
      <c r="H4164" t="s">
        <v>0</v>
      </c>
      <c r="I4164" t="s">
        <v>2358</v>
      </c>
      <c r="J4164" t="s">
        <v>5652</v>
      </c>
      <c r="K4164" t="str">
        <f t="shared" si="598"/>
        <v>18193</v>
      </c>
    </row>
    <row r="4165" spans="1:11" customFormat="1" x14ac:dyDescent="0.25">
      <c r="A4165" t="str">
        <f t="shared" si="590"/>
        <v>18</v>
      </c>
      <c r="B4165" t="s">
        <v>357</v>
      </c>
      <c r="C4165" t="str">
        <f t="shared" si="597"/>
        <v>134</v>
      </c>
      <c r="D4165" t="s">
        <v>467</v>
      </c>
      <c r="E4165" t="str">
        <f t="shared" si="599"/>
        <v>02</v>
      </c>
      <c r="F4165" t="str">
        <f>"002"</f>
        <v>002</v>
      </c>
      <c r="G4165" t="str">
        <f>""</f>
        <v/>
      </c>
      <c r="H4165" t="s">
        <v>1</v>
      </c>
      <c r="I4165" t="s">
        <v>78</v>
      </c>
      <c r="J4165" t="s">
        <v>5653</v>
      </c>
      <c r="K4165" t="str">
        <f t="shared" si="598"/>
        <v>18193</v>
      </c>
    </row>
    <row r="4166" spans="1:11" customFormat="1" x14ac:dyDescent="0.25">
      <c r="A4166" t="str">
        <f t="shared" si="590"/>
        <v>18</v>
      </c>
      <c r="B4166" t="s">
        <v>357</v>
      </c>
      <c r="C4166" t="str">
        <f t="shared" si="597"/>
        <v>134</v>
      </c>
      <c r="D4166" t="s">
        <v>467</v>
      </c>
      <c r="E4166" t="str">
        <f t="shared" si="599"/>
        <v>02</v>
      </c>
      <c r="F4166" t="str">
        <f>"002"</f>
        <v>002</v>
      </c>
      <c r="G4166" t="str">
        <f>""</f>
        <v/>
      </c>
      <c r="H4166" t="s">
        <v>0</v>
      </c>
      <c r="I4166" t="s">
        <v>78</v>
      </c>
      <c r="J4166" t="s">
        <v>5653</v>
      </c>
      <c r="K4166" t="str">
        <f t="shared" si="598"/>
        <v>18193</v>
      </c>
    </row>
    <row r="4167" spans="1:11" customFormat="1" x14ac:dyDescent="0.25">
      <c r="A4167" t="str">
        <f t="shared" si="590"/>
        <v>18</v>
      </c>
      <c r="B4167" t="s">
        <v>357</v>
      </c>
      <c r="C4167" t="str">
        <f t="shared" si="597"/>
        <v>134</v>
      </c>
      <c r="D4167" t="s">
        <v>467</v>
      </c>
      <c r="E4167" t="str">
        <f t="shared" si="599"/>
        <v>02</v>
      </c>
      <c r="F4167" t="str">
        <f>"003"</f>
        <v>003</v>
      </c>
      <c r="G4167" t="str">
        <f>""</f>
        <v/>
      </c>
      <c r="H4167" t="s">
        <v>1</v>
      </c>
      <c r="I4167" t="s">
        <v>23</v>
      </c>
      <c r="J4167" t="s">
        <v>5654</v>
      </c>
      <c r="K4167" t="str">
        <f t="shared" si="598"/>
        <v>18193</v>
      </c>
    </row>
    <row r="4168" spans="1:11" customFormat="1" x14ac:dyDescent="0.25">
      <c r="A4168" t="str">
        <f t="shared" si="590"/>
        <v>18</v>
      </c>
      <c r="B4168" t="s">
        <v>357</v>
      </c>
      <c r="C4168" t="str">
        <f t="shared" si="597"/>
        <v>134</v>
      </c>
      <c r="D4168" t="s">
        <v>467</v>
      </c>
      <c r="E4168" t="str">
        <f t="shared" si="599"/>
        <v>02</v>
      </c>
      <c r="F4168" t="str">
        <f>"003"</f>
        <v>003</v>
      </c>
      <c r="G4168" t="str">
        <f>""</f>
        <v/>
      </c>
      <c r="H4168" t="s">
        <v>0</v>
      </c>
      <c r="I4168" t="s">
        <v>23</v>
      </c>
      <c r="J4168" t="s">
        <v>5654</v>
      </c>
      <c r="K4168" t="str">
        <f t="shared" si="598"/>
        <v>18193</v>
      </c>
    </row>
    <row r="4169" spans="1:11" customFormat="1" x14ac:dyDescent="0.25">
      <c r="A4169" t="str">
        <f t="shared" si="590"/>
        <v>18</v>
      </c>
      <c r="B4169" t="s">
        <v>357</v>
      </c>
      <c r="C4169" t="str">
        <f t="shared" si="597"/>
        <v>134</v>
      </c>
      <c r="D4169" t="s">
        <v>467</v>
      </c>
      <c r="E4169" t="str">
        <f t="shared" si="599"/>
        <v>02</v>
      </c>
      <c r="F4169" t="str">
        <f>"004"</f>
        <v>004</v>
      </c>
      <c r="G4169" t="str">
        <f>""</f>
        <v/>
      </c>
      <c r="H4169" t="s">
        <v>3</v>
      </c>
      <c r="I4169" t="s">
        <v>2358</v>
      </c>
      <c r="J4169" t="s">
        <v>5652</v>
      </c>
      <c r="K4169" t="str">
        <f t="shared" si="598"/>
        <v>18193</v>
      </c>
    </row>
    <row r="4170" spans="1:11" customFormat="1" x14ac:dyDescent="0.25">
      <c r="A4170" t="str">
        <f t="shared" si="590"/>
        <v>18</v>
      </c>
      <c r="B4170" t="s">
        <v>357</v>
      </c>
      <c r="C4170" t="str">
        <f t="shared" ref="C4170:C4175" si="600">"135"</f>
        <v>135</v>
      </c>
      <c r="D4170" t="s">
        <v>468</v>
      </c>
      <c r="E4170" t="str">
        <f>"01"</f>
        <v>01</v>
      </c>
      <c r="F4170" t="str">
        <f>"001"</f>
        <v>001</v>
      </c>
      <c r="G4170" t="str">
        <f>""</f>
        <v/>
      </c>
      <c r="H4170" t="s">
        <v>3</v>
      </c>
      <c r="I4170" t="s">
        <v>2359</v>
      </c>
      <c r="J4170" t="s">
        <v>5374</v>
      </c>
      <c r="K4170" t="str">
        <f t="shared" ref="K4170:K4175" si="601">"18270"</f>
        <v>18270</v>
      </c>
    </row>
    <row r="4171" spans="1:11" customFormat="1" x14ac:dyDescent="0.25">
      <c r="A4171" t="str">
        <f t="shared" si="590"/>
        <v>18</v>
      </c>
      <c r="B4171" t="s">
        <v>357</v>
      </c>
      <c r="C4171" t="str">
        <f t="shared" si="600"/>
        <v>135</v>
      </c>
      <c r="D4171" t="s">
        <v>468</v>
      </c>
      <c r="E4171" t="str">
        <f>"01"</f>
        <v>01</v>
      </c>
      <c r="F4171" t="str">
        <f>"002"</f>
        <v>002</v>
      </c>
      <c r="G4171" t="str">
        <f>""</f>
        <v/>
      </c>
      <c r="H4171" t="s">
        <v>3</v>
      </c>
      <c r="I4171" t="s">
        <v>19</v>
      </c>
      <c r="J4171" t="s">
        <v>5574</v>
      </c>
      <c r="K4171" t="str">
        <f t="shared" si="601"/>
        <v>18270</v>
      </c>
    </row>
    <row r="4172" spans="1:11" customFormat="1" x14ac:dyDescent="0.25">
      <c r="A4172" t="str">
        <f t="shared" si="590"/>
        <v>18</v>
      </c>
      <c r="B4172" t="s">
        <v>357</v>
      </c>
      <c r="C4172" t="str">
        <f t="shared" si="600"/>
        <v>135</v>
      </c>
      <c r="D4172" t="s">
        <v>468</v>
      </c>
      <c r="E4172" t="str">
        <f>"01"</f>
        <v>01</v>
      </c>
      <c r="F4172" t="str">
        <f>"003"</f>
        <v>003</v>
      </c>
      <c r="G4172" t="str">
        <f>""</f>
        <v/>
      </c>
      <c r="H4172" t="s">
        <v>1</v>
      </c>
      <c r="I4172" t="s">
        <v>2360</v>
      </c>
      <c r="J4172" t="s">
        <v>5655</v>
      </c>
      <c r="K4172" t="str">
        <f t="shared" si="601"/>
        <v>18270</v>
      </c>
    </row>
    <row r="4173" spans="1:11" customFormat="1" x14ac:dyDescent="0.25">
      <c r="A4173" t="str">
        <f t="shared" si="590"/>
        <v>18</v>
      </c>
      <c r="B4173" t="s">
        <v>357</v>
      </c>
      <c r="C4173" t="str">
        <f t="shared" si="600"/>
        <v>135</v>
      </c>
      <c r="D4173" t="s">
        <v>468</v>
      </c>
      <c r="E4173" t="str">
        <f>"01"</f>
        <v>01</v>
      </c>
      <c r="F4173" t="str">
        <f>"003"</f>
        <v>003</v>
      </c>
      <c r="G4173" t="str">
        <f>""</f>
        <v/>
      </c>
      <c r="H4173" t="s">
        <v>0</v>
      </c>
      <c r="I4173" t="s">
        <v>2360</v>
      </c>
      <c r="J4173" t="s">
        <v>5655</v>
      </c>
      <c r="K4173" t="str">
        <f t="shared" si="601"/>
        <v>18270</v>
      </c>
    </row>
    <row r="4174" spans="1:11" customFormat="1" x14ac:dyDescent="0.25">
      <c r="A4174" t="str">
        <f t="shared" si="590"/>
        <v>18</v>
      </c>
      <c r="B4174" t="s">
        <v>357</v>
      </c>
      <c r="C4174" t="str">
        <f t="shared" si="600"/>
        <v>135</v>
      </c>
      <c r="D4174" t="s">
        <v>468</v>
      </c>
      <c r="E4174" t="str">
        <f>"02"</f>
        <v>02</v>
      </c>
      <c r="F4174" t="str">
        <f t="shared" ref="F4174:F4181" si="602">"001"</f>
        <v>001</v>
      </c>
      <c r="G4174" t="str">
        <f>""</f>
        <v/>
      </c>
      <c r="H4174" t="s">
        <v>1</v>
      </c>
      <c r="I4174" t="s">
        <v>57</v>
      </c>
      <c r="J4174" t="s">
        <v>5656</v>
      </c>
      <c r="K4174" t="str">
        <f t="shared" si="601"/>
        <v>18270</v>
      </c>
    </row>
    <row r="4175" spans="1:11" customFormat="1" x14ac:dyDescent="0.25">
      <c r="A4175" t="str">
        <f t="shared" si="590"/>
        <v>18</v>
      </c>
      <c r="B4175" t="s">
        <v>357</v>
      </c>
      <c r="C4175" t="str">
        <f t="shared" si="600"/>
        <v>135</v>
      </c>
      <c r="D4175" t="s">
        <v>468</v>
      </c>
      <c r="E4175" t="str">
        <f>"02"</f>
        <v>02</v>
      </c>
      <c r="F4175" t="str">
        <f t="shared" si="602"/>
        <v>001</v>
      </c>
      <c r="G4175" t="str">
        <f>""</f>
        <v/>
      </c>
      <c r="H4175" t="s">
        <v>0</v>
      </c>
      <c r="I4175" t="s">
        <v>57</v>
      </c>
      <c r="J4175" t="s">
        <v>5656</v>
      </c>
      <c r="K4175" t="str">
        <f t="shared" si="601"/>
        <v>18270</v>
      </c>
    </row>
    <row r="4176" spans="1:11" customFormat="1" x14ac:dyDescent="0.25">
      <c r="A4176" t="str">
        <f t="shared" si="590"/>
        <v>18</v>
      </c>
      <c r="B4176" t="s">
        <v>357</v>
      </c>
      <c r="C4176" t="str">
        <f>"136"</f>
        <v>136</v>
      </c>
      <c r="D4176" t="s">
        <v>469</v>
      </c>
      <c r="E4176" t="str">
        <f t="shared" ref="E4176:E4191" si="603">"01"</f>
        <v>01</v>
      </c>
      <c r="F4176" t="str">
        <f t="shared" si="602"/>
        <v>001</v>
      </c>
      <c r="G4176" t="str">
        <f>""</f>
        <v/>
      </c>
      <c r="H4176" t="s">
        <v>1</v>
      </c>
      <c r="I4176" t="s">
        <v>103</v>
      </c>
      <c r="J4176" t="s">
        <v>4166</v>
      </c>
      <c r="K4176" t="str">
        <f>"18561"</f>
        <v>18561</v>
      </c>
    </row>
    <row r="4177" spans="1:11" customFormat="1" x14ac:dyDescent="0.25">
      <c r="A4177" t="str">
        <f t="shared" si="590"/>
        <v>18</v>
      </c>
      <c r="B4177" t="s">
        <v>357</v>
      </c>
      <c r="C4177" t="str">
        <f>"136"</f>
        <v>136</v>
      </c>
      <c r="D4177" t="s">
        <v>469</v>
      </c>
      <c r="E4177" t="str">
        <f t="shared" si="603"/>
        <v>01</v>
      </c>
      <c r="F4177" t="str">
        <f t="shared" si="602"/>
        <v>001</v>
      </c>
      <c r="G4177" t="str">
        <f>""</f>
        <v/>
      </c>
      <c r="H4177" t="s">
        <v>0</v>
      </c>
      <c r="I4177" t="s">
        <v>103</v>
      </c>
      <c r="J4177" t="s">
        <v>4166</v>
      </c>
      <c r="K4177" t="str">
        <f>"18561"</f>
        <v>18561</v>
      </c>
    </row>
    <row r="4178" spans="1:11" customFormat="1" x14ac:dyDescent="0.25">
      <c r="A4178" t="str">
        <f t="shared" si="590"/>
        <v>18</v>
      </c>
      <c r="B4178" t="s">
        <v>357</v>
      </c>
      <c r="C4178" t="str">
        <f>"137"</f>
        <v>137</v>
      </c>
      <c r="D4178" t="s">
        <v>470</v>
      </c>
      <c r="E4178" t="str">
        <f t="shared" si="603"/>
        <v>01</v>
      </c>
      <c r="F4178" t="str">
        <f t="shared" si="602"/>
        <v>001</v>
      </c>
      <c r="G4178" t="str">
        <f>""</f>
        <v/>
      </c>
      <c r="H4178" t="s">
        <v>1</v>
      </c>
      <c r="I4178" t="s">
        <v>1286</v>
      </c>
      <c r="J4178" t="s">
        <v>5657</v>
      </c>
      <c r="K4178" t="str">
        <f>"18569"</f>
        <v>18569</v>
      </c>
    </row>
    <row r="4179" spans="1:11" customFormat="1" x14ac:dyDescent="0.25">
      <c r="A4179" t="str">
        <f t="shared" si="590"/>
        <v>18</v>
      </c>
      <c r="B4179" t="s">
        <v>357</v>
      </c>
      <c r="C4179" t="str">
        <f>"137"</f>
        <v>137</v>
      </c>
      <c r="D4179" t="s">
        <v>470</v>
      </c>
      <c r="E4179" t="str">
        <f t="shared" si="603"/>
        <v>01</v>
      </c>
      <c r="F4179" t="str">
        <f t="shared" si="602"/>
        <v>001</v>
      </c>
      <c r="G4179" t="str">
        <f>""</f>
        <v/>
      </c>
      <c r="H4179" t="s">
        <v>0</v>
      </c>
      <c r="I4179" t="s">
        <v>1286</v>
      </c>
      <c r="J4179" t="s">
        <v>5657</v>
      </c>
      <c r="K4179" t="str">
        <f>"18569"</f>
        <v>18569</v>
      </c>
    </row>
    <row r="4180" spans="1:11" customFormat="1" x14ac:dyDescent="0.25">
      <c r="A4180" t="str">
        <f t="shared" si="590"/>
        <v>18</v>
      </c>
      <c r="B4180" t="s">
        <v>357</v>
      </c>
      <c r="C4180" t="str">
        <f>"138"</f>
        <v>138</v>
      </c>
      <c r="D4180" t="s">
        <v>471</v>
      </c>
      <c r="E4180" t="str">
        <f t="shared" si="603"/>
        <v>01</v>
      </c>
      <c r="F4180" t="str">
        <f t="shared" si="602"/>
        <v>001</v>
      </c>
      <c r="G4180" t="str">
        <f>""</f>
        <v/>
      </c>
      <c r="H4180" t="s">
        <v>1</v>
      </c>
      <c r="I4180" t="s">
        <v>2361</v>
      </c>
      <c r="J4180" t="s">
        <v>5658</v>
      </c>
      <c r="K4180" t="str">
        <f>"18370"</f>
        <v>18370</v>
      </c>
    </row>
    <row r="4181" spans="1:11" customFormat="1" x14ac:dyDescent="0.25">
      <c r="A4181" t="str">
        <f t="shared" si="590"/>
        <v>18</v>
      </c>
      <c r="B4181" t="s">
        <v>357</v>
      </c>
      <c r="C4181" t="str">
        <f>"138"</f>
        <v>138</v>
      </c>
      <c r="D4181" t="s">
        <v>471</v>
      </c>
      <c r="E4181" t="str">
        <f t="shared" si="603"/>
        <v>01</v>
      </c>
      <c r="F4181" t="str">
        <f t="shared" si="602"/>
        <v>001</v>
      </c>
      <c r="G4181" t="str">
        <f>""</f>
        <v/>
      </c>
      <c r="H4181" t="s">
        <v>0</v>
      </c>
      <c r="I4181" t="s">
        <v>2361</v>
      </c>
      <c r="J4181" t="s">
        <v>5658</v>
      </c>
      <c r="K4181" t="str">
        <f>"18370"</f>
        <v>18370</v>
      </c>
    </row>
    <row r="4182" spans="1:11" customFormat="1" x14ac:dyDescent="0.25">
      <c r="A4182" t="str">
        <f t="shared" si="590"/>
        <v>18</v>
      </c>
      <c r="B4182" t="s">
        <v>357</v>
      </c>
      <c r="C4182" t="str">
        <f>"138"</f>
        <v>138</v>
      </c>
      <c r="D4182" t="s">
        <v>471</v>
      </c>
      <c r="E4182" t="str">
        <f t="shared" si="603"/>
        <v>01</v>
      </c>
      <c r="F4182" t="str">
        <f>"002"</f>
        <v>002</v>
      </c>
      <c r="G4182" t="str">
        <f>""</f>
        <v/>
      </c>
      <c r="H4182" t="s">
        <v>1</v>
      </c>
      <c r="I4182" t="s">
        <v>2362</v>
      </c>
      <c r="J4182" t="s">
        <v>5659</v>
      </c>
      <c r="K4182" t="str">
        <f>"18370"</f>
        <v>18370</v>
      </c>
    </row>
    <row r="4183" spans="1:11" customFormat="1" x14ac:dyDescent="0.25">
      <c r="A4183" t="str">
        <f t="shared" si="590"/>
        <v>18</v>
      </c>
      <c r="B4183" t="s">
        <v>357</v>
      </c>
      <c r="C4183" t="str">
        <f>"138"</f>
        <v>138</v>
      </c>
      <c r="D4183" t="s">
        <v>471</v>
      </c>
      <c r="E4183" t="str">
        <f t="shared" si="603"/>
        <v>01</v>
      </c>
      <c r="F4183" t="str">
        <f>"002"</f>
        <v>002</v>
      </c>
      <c r="G4183" t="str">
        <f>""</f>
        <v/>
      </c>
      <c r="H4183" t="s">
        <v>0</v>
      </c>
      <c r="I4183" t="s">
        <v>2362</v>
      </c>
      <c r="J4183" t="s">
        <v>5659</v>
      </c>
      <c r="K4183" t="str">
        <f>"18370"</f>
        <v>18370</v>
      </c>
    </row>
    <row r="4184" spans="1:11" customFormat="1" x14ac:dyDescent="0.25">
      <c r="A4184" t="str">
        <f t="shared" si="590"/>
        <v>18</v>
      </c>
      <c r="B4184" t="s">
        <v>357</v>
      </c>
      <c r="C4184" t="str">
        <f t="shared" ref="C4184:C4247" si="604">"140"</f>
        <v>140</v>
      </c>
      <c r="D4184" t="s">
        <v>472</v>
      </c>
      <c r="E4184" t="str">
        <f t="shared" si="603"/>
        <v>01</v>
      </c>
      <c r="F4184" t="str">
        <f>"001"</f>
        <v>001</v>
      </c>
      <c r="G4184" t="str">
        <f>""</f>
        <v/>
      </c>
      <c r="H4184" t="s">
        <v>1</v>
      </c>
      <c r="I4184" t="s">
        <v>2363</v>
      </c>
      <c r="J4184" t="s">
        <v>5091</v>
      </c>
      <c r="K4184" t="str">
        <f t="shared" ref="K4184:K4237" si="605">"18600"</f>
        <v>18600</v>
      </c>
    </row>
    <row r="4185" spans="1:11" customFormat="1" x14ac:dyDescent="0.25">
      <c r="A4185" t="str">
        <f t="shared" ref="A4185:A4248" si="606">"18"</f>
        <v>18</v>
      </c>
      <c r="B4185" t="s">
        <v>357</v>
      </c>
      <c r="C4185" t="str">
        <f t="shared" si="604"/>
        <v>140</v>
      </c>
      <c r="D4185" t="s">
        <v>472</v>
      </c>
      <c r="E4185" t="str">
        <f t="shared" si="603"/>
        <v>01</v>
      </c>
      <c r="F4185" t="str">
        <f>"001"</f>
        <v>001</v>
      </c>
      <c r="G4185" t="str">
        <f>""</f>
        <v/>
      </c>
      <c r="H4185" t="s">
        <v>0</v>
      </c>
      <c r="I4185" t="s">
        <v>2363</v>
      </c>
      <c r="J4185" t="s">
        <v>5091</v>
      </c>
      <c r="K4185" t="str">
        <f t="shared" si="605"/>
        <v>18600</v>
      </c>
    </row>
    <row r="4186" spans="1:11" customFormat="1" x14ac:dyDescent="0.25">
      <c r="A4186" t="str">
        <f t="shared" si="606"/>
        <v>18</v>
      </c>
      <c r="B4186" t="s">
        <v>357</v>
      </c>
      <c r="C4186" t="str">
        <f t="shared" si="604"/>
        <v>140</v>
      </c>
      <c r="D4186" t="s">
        <v>472</v>
      </c>
      <c r="E4186" t="str">
        <f t="shared" si="603"/>
        <v>01</v>
      </c>
      <c r="F4186" t="str">
        <f>"002"</f>
        <v>002</v>
      </c>
      <c r="G4186" t="str">
        <f>""</f>
        <v/>
      </c>
      <c r="H4186" t="s">
        <v>3</v>
      </c>
      <c r="I4186" t="s">
        <v>2364</v>
      </c>
      <c r="J4186" t="s">
        <v>5660</v>
      </c>
      <c r="K4186" t="str">
        <f t="shared" si="605"/>
        <v>18600</v>
      </c>
    </row>
    <row r="4187" spans="1:11" customFormat="1" x14ac:dyDescent="0.25">
      <c r="A4187" t="str">
        <f t="shared" si="606"/>
        <v>18</v>
      </c>
      <c r="B4187" t="s">
        <v>357</v>
      </c>
      <c r="C4187" t="str">
        <f t="shared" si="604"/>
        <v>140</v>
      </c>
      <c r="D4187" t="s">
        <v>472</v>
      </c>
      <c r="E4187" t="str">
        <f t="shared" si="603"/>
        <v>01</v>
      </c>
      <c r="F4187" t="str">
        <f>"003"</f>
        <v>003</v>
      </c>
      <c r="G4187" t="str">
        <f>""</f>
        <v/>
      </c>
      <c r="H4187" t="s">
        <v>1</v>
      </c>
      <c r="I4187" t="s">
        <v>2365</v>
      </c>
      <c r="J4187" t="s">
        <v>5661</v>
      </c>
      <c r="K4187" t="str">
        <f t="shared" si="605"/>
        <v>18600</v>
      </c>
    </row>
    <row r="4188" spans="1:11" customFormat="1" x14ac:dyDescent="0.25">
      <c r="A4188" t="str">
        <f t="shared" si="606"/>
        <v>18</v>
      </c>
      <c r="B4188" t="s">
        <v>357</v>
      </c>
      <c r="C4188" t="str">
        <f t="shared" si="604"/>
        <v>140</v>
      </c>
      <c r="D4188" t="s">
        <v>472</v>
      </c>
      <c r="E4188" t="str">
        <f t="shared" si="603"/>
        <v>01</v>
      </c>
      <c r="F4188" t="str">
        <f>"003"</f>
        <v>003</v>
      </c>
      <c r="G4188" t="str">
        <f>""</f>
        <v/>
      </c>
      <c r="H4188" t="s">
        <v>0</v>
      </c>
      <c r="I4188" t="s">
        <v>2365</v>
      </c>
      <c r="J4188" t="s">
        <v>5661</v>
      </c>
      <c r="K4188" t="str">
        <f t="shared" si="605"/>
        <v>18600</v>
      </c>
    </row>
    <row r="4189" spans="1:11" customFormat="1" x14ac:dyDescent="0.25">
      <c r="A4189" t="str">
        <f t="shared" si="606"/>
        <v>18</v>
      </c>
      <c r="B4189" t="s">
        <v>357</v>
      </c>
      <c r="C4189" t="str">
        <f t="shared" si="604"/>
        <v>140</v>
      </c>
      <c r="D4189" t="s">
        <v>472</v>
      </c>
      <c r="E4189" t="str">
        <f t="shared" si="603"/>
        <v>01</v>
      </c>
      <c r="F4189" t="str">
        <f>"004"</f>
        <v>004</v>
      </c>
      <c r="G4189" t="str">
        <f>""</f>
        <v/>
      </c>
      <c r="H4189" t="s">
        <v>1</v>
      </c>
      <c r="I4189" t="s">
        <v>2364</v>
      </c>
      <c r="J4189" t="s">
        <v>5660</v>
      </c>
      <c r="K4189" t="str">
        <f t="shared" si="605"/>
        <v>18600</v>
      </c>
    </row>
    <row r="4190" spans="1:11" customFormat="1" x14ac:dyDescent="0.25">
      <c r="A4190" t="str">
        <f t="shared" si="606"/>
        <v>18</v>
      </c>
      <c r="B4190" t="s">
        <v>357</v>
      </c>
      <c r="C4190" t="str">
        <f t="shared" si="604"/>
        <v>140</v>
      </c>
      <c r="D4190" t="s">
        <v>472</v>
      </c>
      <c r="E4190" t="str">
        <f t="shared" si="603"/>
        <v>01</v>
      </c>
      <c r="F4190" t="str">
        <f>"004"</f>
        <v>004</v>
      </c>
      <c r="G4190" t="str">
        <f>""</f>
        <v/>
      </c>
      <c r="H4190" t="s">
        <v>0</v>
      </c>
      <c r="I4190" t="s">
        <v>2364</v>
      </c>
      <c r="J4190" t="s">
        <v>5660</v>
      </c>
      <c r="K4190" t="str">
        <f t="shared" si="605"/>
        <v>18600</v>
      </c>
    </row>
    <row r="4191" spans="1:11" customFormat="1" x14ac:dyDescent="0.25">
      <c r="A4191" t="str">
        <f t="shared" si="606"/>
        <v>18</v>
      </c>
      <c r="B4191" t="s">
        <v>357</v>
      </c>
      <c r="C4191" t="str">
        <f t="shared" si="604"/>
        <v>140</v>
      </c>
      <c r="D4191" t="s">
        <v>472</v>
      </c>
      <c r="E4191" t="str">
        <f t="shared" si="603"/>
        <v>01</v>
      </c>
      <c r="F4191" t="str">
        <f>"004"</f>
        <v>004</v>
      </c>
      <c r="G4191" t="str">
        <f>""</f>
        <v/>
      </c>
      <c r="H4191" t="s">
        <v>2</v>
      </c>
      <c r="I4191" t="s">
        <v>2364</v>
      </c>
      <c r="J4191" t="s">
        <v>5660</v>
      </c>
      <c r="K4191" t="str">
        <f t="shared" si="605"/>
        <v>18600</v>
      </c>
    </row>
    <row r="4192" spans="1:11" customFormat="1" x14ac:dyDescent="0.25">
      <c r="A4192" t="str">
        <f t="shared" si="606"/>
        <v>18</v>
      </c>
      <c r="B4192" t="s">
        <v>357</v>
      </c>
      <c r="C4192" t="str">
        <f t="shared" si="604"/>
        <v>140</v>
      </c>
      <c r="D4192" t="s">
        <v>472</v>
      </c>
      <c r="E4192" t="str">
        <f t="shared" ref="E4192:E4205" si="607">"02"</f>
        <v>02</v>
      </c>
      <c r="F4192" t="str">
        <f>"001"</f>
        <v>001</v>
      </c>
      <c r="G4192" t="str">
        <f>""</f>
        <v/>
      </c>
      <c r="H4192" t="s">
        <v>1</v>
      </c>
      <c r="I4192" t="s">
        <v>2366</v>
      </c>
      <c r="J4192" t="s">
        <v>5662</v>
      </c>
      <c r="K4192" t="str">
        <f t="shared" si="605"/>
        <v>18600</v>
      </c>
    </row>
    <row r="4193" spans="1:11" customFormat="1" x14ac:dyDescent="0.25">
      <c r="A4193" t="str">
        <f t="shared" si="606"/>
        <v>18</v>
      </c>
      <c r="B4193" t="s">
        <v>357</v>
      </c>
      <c r="C4193" t="str">
        <f t="shared" si="604"/>
        <v>140</v>
      </c>
      <c r="D4193" t="s">
        <v>472</v>
      </c>
      <c r="E4193" t="str">
        <f t="shared" si="607"/>
        <v>02</v>
      </c>
      <c r="F4193" t="str">
        <f>"001"</f>
        <v>001</v>
      </c>
      <c r="G4193" t="str">
        <f>""</f>
        <v/>
      </c>
      <c r="H4193" t="s">
        <v>0</v>
      </c>
      <c r="I4193" t="s">
        <v>2366</v>
      </c>
      <c r="J4193" t="s">
        <v>5662</v>
      </c>
      <c r="K4193" t="str">
        <f t="shared" si="605"/>
        <v>18600</v>
      </c>
    </row>
    <row r="4194" spans="1:11" customFormat="1" x14ac:dyDescent="0.25">
      <c r="A4194" t="str">
        <f t="shared" si="606"/>
        <v>18</v>
      </c>
      <c r="B4194" t="s">
        <v>357</v>
      </c>
      <c r="C4194" t="str">
        <f t="shared" si="604"/>
        <v>140</v>
      </c>
      <c r="D4194" t="s">
        <v>472</v>
      </c>
      <c r="E4194" t="str">
        <f t="shared" si="607"/>
        <v>02</v>
      </c>
      <c r="F4194" t="str">
        <f>"002"</f>
        <v>002</v>
      </c>
      <c r="G4194" t="str">
        <f>""</f>
        <v/>
      </c>
      <c r="H4194" t="s">
        <v>1</v>
      </c>
      <c r="I4194" t="s">
        <v>2367</v>
      </c>
      <c r="J4194" t="s">
        <v>5663</v>
      </c>
      <c r="K4194" t="str">
        <f t="shared" si="605"/>
        <v>18600</v>
      </c>
    </row>
    <row r="4195" spans="1:11" customFormat="1" x14ac:dyDescent="0.25">
      <c r="A4195" t="str">
        <f t="shared" si="606"/>
        <v>18</v>
      </c>
      <c r="B4195" t="s">
        <v>357</v>
      </c>
      <c r="C4195" t="str">
        <f t="shared" si="604"/>
        <v>140</v>
      </c>
      <c r="D4195" t="s">
        <v>472</v>
      </c>
      <c r="E4195" t="str">
        <f t="shared" si="607"/>
        <v>02</v>
      </c>
      <c r="F4195" t="str">
        <f>"002"</f>
        <v>002</v>
      </c>
      <c r="G4195" t="str">
        <f>""</f>
        <v/>
      </c>
      <c r="H4195" t="s">
        <v>0</v>
      </c>
      <c r="I4195" t="s">
        <v>2367</v>
      </c>
      <c r="J4195" t="s">
        <v>5663</v>
      </c>
      <c r="K4195" t="str">
        <f t="shared" si="605"/>
        <v>18600</v>
      </c>
    </row>
    <row r="4196" spans="1:11" customFormat="1" x14ac:dyDescent="0.25">
      <c r="A4196" t="str">
        <f t="shared" si="606"/>
        <v>18</v>
      </c>
      <c r="B4196" t="s">
        <v>357</v>
      </c>
      <c r="C4196" t="str">
        <f t="shared" si="604"/>
        <v>140</v>
      </c>
      <c r="D4196" t="s">
        <v>472</v>
      </c>
      <c r="E4196" t="str">
        <f t="shared" si="607"/>
        <v>02</v>
      </c>
      <c r="F4196" t="str">
        <f>"003"</f>
        <v>003</v>
      </c>
      <c r="G4196" t="str">
        <f>""</f>
        <v/>
      </c>
      <c r="H4196" t="s">
        <v>1</v>
      </c>
      <c r="I4196" t="s">
        <v>2368</v>
      </c>
      <c r="J4196" t="s">
        <v>5664</v>
      </c>
      <c r="K4196" t="str">
        <f t="shared" si="605"/>
        <v>18600</v>
      </c>
    </row>
    <row r="4197" spans="1:11" customFormat="1" x14ac:dyDescent="0.25">
      <c r="A4197" t="str">
        <f t="shared" si="606"/>
        <v>18</v>
      </c>
      <c r="B4197" t="s">
        <v>357</v>
      </c>
      <c r="C4197" t="str">
        <f t="shared" si="604"/>
        <v>140</v>
      </c>
      <c r="D4197" t="s">
        <v>472</v>
      </c>
      <c r="E4197" t="str">
        <f t="shared" si="607"/>
        <v>02</v>
      </c>
      <c r="F4197" t="str">
        <f>"003"</f>
        <v>003</v>
      </c>
      <c r="G4197" t="str">
        <f>""</f>
        <v/>
      </c>
      <c r="H4197" t="s">
        <v>0</v>
      </c>
      <c r="I4197" t="s">
        <v>2368</v>
      </c>
      <c r="J4197" t="s">
        <v>5664</v>
      </c>
      <c r="K4197" t="str">
        <f t="shared" si="605"/>
        <v>18600</v>
      </c>
    </row>
    <row r="4198" spans="1:11" customFormat="1" x14ac:dyDescent="0.25">
      <c r="A4198" t="str">
        <f t="shared" si="606"/>
        <v>18</v>
      </c>
      <c r="B4198" t="s">
        <v>357</v>
      </c>
      <c r="C4198" t="str">
        <f t="shared" si="604"/>
        <v>140</v>
      </c>
      <c r="D4198" t="s">
        <v>472</v>
      </c>
      <c r="E4198" t="str">
        <f t="shared" si="607"/>
        <v>02</v>
      </c>
      <c r="F4198" t="str">
        <f>"004"</f>
        <v>004</v>
      </c>
      <c r="G4198" t="str">
        <f>""</f>
        <v/>
      </c>
      <c r="H4198" t="s">
        <v>1</v>
      </c>
      <c r="I4198" t="s">
        <v>2369</v>
      </c>
      <c r="J4198" t="s">
        <v>5665</v>
      </c>
      <c r="K4198" t="str">
        <f t="shared" si="605"/>
        <v>18600</v>
      </c>
    </row>
    <row r="4199" spans="1:11" customFormat="1" x14ac:dyDescent="0.25">
      <c r="A4199" t="str">
        <f t="shared" si="606"/>
        <v>18</v>
      </c>
      <c r="B4199" t="s">
        <v>357</v>
      </c>
      <c r="C4199" t="str">
        <f t="shared" si="604"/>
        <v>140</v>
      </c>
      <c r="D4199" t="s">
        <v>472</v>
      </c>
      <c r="E4199" t="str">
        <f t="shared" si="607"/>
        <v>02</v>
      </c>
      <c r="F4199" t="str">
        <f>"004"</f>
        <v>004</v>
      </c>
      <c r="G4199" t="str">
        <f>""</f>
        <v/>
      </c>
      <c r="H4199" t="s">
        <v>0</v>
      </c>
      <c r="I4199" t="s">
        <v>2369</v>
      </c>
      <c r="J4199" t="s">
        <v>5665</v>
      </c>
      <c r="K4199" t="str">
        <f t="shared" si="605"/>
        <v>18600</v>
      </c>
    </row>
    <row r="4200" spans="1:11" customFormat="1" x14ac:dyDescent="0.25">
      <c r="A4200" t="str">
        <f t="shared" si="606"/>
        <v>18</v>
      </c>
      <c r="B4200" t="s">
        <v>357</v>
      </c>
      <c r="C4200" t="str">
        <f t="shared" si="604"/>
        <v>140</v>
      </c>
      <c r="D4200" t="s">
        <v>472</v>
      </c>
      <c r="E4200" t="str">
        <f t="shared" si="607"/>
        <v>02</v>
      </c>
      <c r="F4200" t="str">
        <f>"005"</f>
        <v>005</v>
      </c>
      <c r="G4200" t="str">
        <f>""</f>
        <v/>
      </c>
      <c r="H4200" t="s">
        <v>1</v>
      </c>
      <c r="I4200" t="s">
        <v>2370</v>
      </c>
      <c r="J4200" t="s">
        <v>5666</v>
      </c>
      <c r="K4200" t="str">
        <f t="shared" si="605"/>
        <v>18600</v>
      </c>
    </row>
    <row r="4201" spans="1:11" customFormat="1" x14ac:dyDescent="0.25">
      <c r="A4201" t="str">
        <f t="shared" si="606"/>
        <v>18</v>
      </c>
      <c r="B4201" t="s">
        <v>357</v>
      </c>
      <c r="C4201" t="str">
        <f t="shared" si="604"/>
        <v>140</v>
      </c>
      <c r="D4201" t="s">
        <v>472</v>
      </c>
      <c r="E4201" t="str">
        <f t="shared" si="607"/>
        <v>02</v>
      </c>
      <c r="F4201" t="str">
        <f>"005"</f>
        <v>005</v>
      </c>
      <c r="G4201" t="str">
        <f>""</f>
        <v/>
      </c>
      <c r="H4201" t="s">
        <v>0</v>
      </c>
      <c r="I4201" t="s">
        <v>2370</v>
      </c>
      <c r="J4201" t="s">
        <v>5666</v>
      </c>
      <c r="K4201" t="str">
        <f t="shared" si="605"/>
        <v>18600</v>
      </c>
    </row>
    <row r="4202" spans="1:11" customFormat="1" x14ac:dyDescent="0.25">
      <c r="A4202" t="str">
        <f t="shared" si="606"/>
        <v>18</v>
      </c>
      <c r="B4202" t="s">
        <v>357</v>
      </c>
      <c r="C4202" t="str">
        <f t="shared" si="604"/>
        <v>140</v>
      </c>
      <c r="D4202" t="s">
        <v>472</v>
      </c>
      <c r="E4202" t="str">
        <f t="shared" si="607"/>
        <v>02</v>
      </c>
      <c r="F4202" t="str">
        <f>"006"</f>
        <v>006</v>
      </c>
      <c r="G4202" t="str">
        <f>""</f>
        <v/>
      </c>
      <c r="H4202" t="s">
        <v>1</v>
      </c>
      <c r="I4202" t="s">
        <v>2366</v>
      </c>
      <c r="J4202" t="s">
        <v>5662</v>
      </c>
      <c r="K4202" t="str">
        <f t="shared" si="605"/>
        <v>18600</v>
      </c>
    </row>
    <row r="4203" spans="1:11" customFormat="1" x14ac:dyDescent="0.25">
      <c r="A4203" t="str">
        <f t="shared" si="606"/>
        <v>18</v>
      </c>
      <c r="B4203" t="s">
        <v>357</v>
      </c>
      <c r="C4203" t="str">
        <f t="shared" si="604"/>
        <v>140</v>
      </c>
      <c r="D4203" t="s">
        <v>472</v>
      </c>
      <c r="E4203" t="str">
        <f t="shared" si="607"/>
        <v>02</v>
      </c>
      <c r="F4203" t="str">
        <f>"006"</f>
        <v>006</v>
      </c>
      <c r="G4203" t="str">
        <f>""</f>
        <v/>
      </c>
      <c r="H4203" t="s">
        <v>0</v>
      </c>
      <c r="I4203" t="s">
        <v>2366</v>
      </c>
      <c r="J4203" t="s">
        <v>5662</v>
      </c>
      <c r="K4203" t="str">
        <f t="shared" si="605"/>
        <v>18600</v>
      </c>
    </row>
    <row r="4204" spans="1:11" customFormat="1" x14ac:dyDescent="0.25">
      <c r="A4204" t="str">
        <f t="shared" si="606"/>
        <v>18</v>
      </c>
      <c r="B4204" t="s">
        <v>357</v>
      </c>
      <c r="C4204" t="str">
        <f t="shared" si="604"/>
        <v>140</v>
      </c>
      <c r="D4204" t="s">
        <v>472</v>
      </c>
      <c r="E4204" t="str">
        <f t="shared" si="607"/>
        <v>02</v>
      </c>
      <c r="F4204" t="str">
        <f>"007"</f>
        <v>007</v>
      </c>
      <c r="G4204" t="str">
        <f>""</f>
        <v/>
      </c>
      <c r="H4204" t="s">
        <v>1</v>
      </c>
      <c r="I4204" t="s">
        <v>2369</v>
      </c>
      <c r="J4204" t="s">
        <v>5665</v>
      </c>
      <c r="K4204" t="str">
        <f t="shared" si="605"/>
        <v>18600</v>
      </c>
    </row>
    <row r="4205" spans="1:11" customFormat="1" x14ac:dyDescent="0.25">
      <c r="A4205" t="str">
        <f t="shared" si="606"/>
        <v>18</v>
      </c>
      <c r="B4205" t="s">
        <v>357</v>
      </c>
      <c r="C4205" t="str">
        <f t="shared" si="604"/>
        <v>140</v>
      </c>
      <c r="D4205" t="s">
        <v>472</v>
      </c>
      <c r="E4205" t="str">
        <f t="shared" si="607"/>
        <v>02</v>
      </c>
      <c r="F4205" t="str">
        <f>"007"</f>
        <v>007</v>
      </c>
      <c r="G4205" t="str">
        <f>""</f>
        <v/>
      </c>
      <c r="H4205" t="s">
        <v>0</v>
      </c>
      <c r="I4205" t="s">
        <v>2369</v>
      </c>
      <c r="J4205" t="s">
        <v>5665</v>
      </c>
      <c r="K4205" t="str">
        <f t="shared" si="605"/>
        <v>18600</v>
      </c>
    </row>
    <row r="4206" spans="1:11" customFormat="1" x14ac:dyDescent="0.25">
      <c r="A4206" t="str">
        <f t="shared" si="606"/>
        <v>18</v>
      </c>
      <c r="B4206" t="s">
        <v>357</v>
      </c>
      <c r="C4206" t="str">
        <f t="shared" si="604"/>
        <v>140</v>
      </c>
      <c r="D4206" t="s">
        <v>472</v>
      </c>
      <c r="E4206" t="str">
        <f t="shared" ref="E4206:E4211" si="608">"03"</f>
        <v>03</v>
      </c>
      <c r="F4206" t="str">
        <f>"001"</f>
        <v>001</v>
      </c>
      <c r="G4206" t="str">
        <f>""</f>
        <v/>
      </c>
      <c r="H4206" t="s">
        <v>3</v>
      </c>
      <c r="I4206" t="s">
        <v>105</v>
      </c>
      <c r="J4206" t="s">
        <v>5667</v>
      </c>
      <c r="K4206" t="str">
        <f t="shared" si="605"/>
        <v>18600</v>
      </c>
    </row>
    <row r="4207" spans="1:11" customFormat="1" x14ac:dyDescent="0.25">
      <c r="A4207" t="str">
        <f t="shared" si="606"/>
        <v>18</v>
      </c>
      <c r="B4207" t="s">
        <v>357</v>
      </c>
      <c r="C4207" t="str">
        <f t="shared" si="604"/>
        <v>140</v>
      </c>
      <c r="D4207" t="s">
        <v>472</v>
      </c>
      <c r="E4207" t="str">
        <f t="shared" si="608"/>
        <v>03</v>
      </c>
      <c r="F4207" t="str">
        <f>"002"</f>
        <v>002</v>
      </c>
      <c r="G4207" t="str">
        <f>""</f>
        <v/>
      </c>
      <c r="H4207" t="s">
        <v>3</v>
      </c>
      <c r="I4207" t="s">
        <v>19</v>
      </c>
      <c r="J4207" t="s">
        <v>5668</v>
      </c>
      <c r="K4207" t="str">
        <f t="shared" si="605"/>
        <v>18600</v>
      </c>
    </row>
    <row r="4208" spans="1:11" customFormat="1" x14ac:dyDescent="0.25">
      <c r="A4208" t="str">
        <f t="shared" si="606"/>
        <v>18</v>
      </c>
      <c r="B4208" t="s">
        <v>357</v>
      </c>
      <c r="C4208" t="str">
        <f t="shared" si="604"/>
        <v>140</v>
      </c>
      <c r="D4208" t="s">
        <v>472</v>
      </c>
      <c r="E4208" t="str">
        <f t="shared" si="608"/>
        <v>03</v>
      </c>
      <c r="F4208" t="str">
        <f>"003"</f>
        <v>003</v>
      </c>
      <c r="G4208" t="str">
        <f>""</f>
        <v/>
      </c>
      <c r="H4208" t="s">
        <v>1</v>
      </c>
      <c r="I4208" t="s">
        <v>2371</v>
      </c>
      <c r="J4208" t="s">
        <v>5669</v>
      </c>
      <c r="K4208" t="str">
        <f t="shared" si="605"/>
        <v>18600</v>
      </c>
    </row>
    <row r="4209" spans="1:11" customFormat="1" x14ac:dyDescent="0.25">
      <c r="A4209" t="str">
        <f t="shared" si="606"/>
        <v>18</v>
      </c>
      <c r="B4209" t="s">
        <v>357</v>
      </c>
      <c r="C4209" t="str">
        <f t="shared" si="604"/>
        <v>140</v>
      </c>
      <c r="D4209" t="s">
        <v>472</v>
      </c>
      <c r="E4209" t="str">
        <f t="shared" si="608"/>
        <v>03</v>
      </c>
      <c r="F4209" t="str">
        <f>"003"</f>
        <v>003</v>
      </c>
      <c r="G4209" t="str">
        <f>""</f>
        <v/>
      </c>
      <c r="H4209" t="s">
        <v>0</v>
      </c>
      <c r="I4209" t="s">
        <v>2371</v>
      </c>
      <c r="J4209" t="s">
        <v>5669</v>
      </c>
      <c r="K4209" t="str">
        <f t="shared" si="605"/>
        <v>18600</v>
      </c>
    </row>
    <row r="4210" spans="1:11" customFormat="1" x14ac:dyDescent="0.25">
      <c r="A4210" t="str">
        <f t="shared" si="606"/>
        <v>18</v>
      </c>
      <c r="B4210" t="s">
        <v>357</v>
      </c>
      <c r="C4210" t="str">
        <f t="shared" si="604"/>
        <v>140</v>
      </c>
      <c r="D4210" t="s">
        <v>472</v>
      </c>
      <c r="E4210" t="str">
        <f t="shared" si="608"/>
        <v>03</v>
      </c>
      <c r="F4210" t="str">
        <f>"004"</f>
        <v>004</v>
      </c>
      <c r="G4210" t="str">
        <f>""</f>
        <v/>
      </c>
      <c r="H4210" t="s">
        <v>1</v>
      </c>
      <c r="I4210" t="s">
        <v>105</v>
      </c>
      <c r="J4210" t="s">
        <v>5667</v>
      </c>
      <c r="K4210" t="str">
        <f t="shared" si="605"/>
        <v>18600</v>
      </c>
    </row>
    <row r="4211" spans="1:11" customFormat="1" x14ac:dyDescent="0.25">
      <c r="A4211" t="str">
        <f t="shared" si="606"/>
        <v>18</v>
      </c>
      <c r="B4211" t="s">
        <v>357</v>
      </c>
      <c r="C4211" t="str">
        <f t="shared" si="604"/>
        <v>140</v>
      </c>
      <c r="D4211" t="s">
        <v>472</v>
      </c>
      <c r="E4211" t="str">
        <f t="shared" si="608"/>
        <v>03</v>
      </c>
      <c r="F4211" t="str">
        <f>"004"</f>
        <v>004</v>
      </c>
      <c r="G4211" t="str">
        <f>""</f>
        <v/>
      </c>
      <c r="H4211" t="s">
        <v>0</v>
      </c>
      <c r="I4211" t="s">
        <v>105</v>
      </c>
      <c r="J4211" t="s">
        <v>5667</v>
      </c>
      <c r="K4211" t="str">
        <f t="shared" si="605"/>
        <v>18600</v>
      </c>
    </row>
    <row r="4212" spans="1:11" customFormat="1" x14ac:dyDescent="0.25">
      <c r="A4212" t="str">
        <f t="shared" si="606"/>
        <v>18</v>
      </c>
      <c r="B4212" t="s">
        <v>357</v>
      </c>
      <c r="C4212" t="str">
        <f t="shared" si="604"/>
        <v>140</v>
      </c>
      <c r="D4212" t="s">
        <v>472</v>
      </c>
      <c r="E4212" t="str">
        <f t="shared" ref="E4212:E4237" si="609">"04"</f>
        <v>04</v>
      </c>
      <c r="F4212" t="str">
        <f>"001"</f>
        <v>001</v>
      </c>
      <c r="G4212" t="str">
        <f>""</f>
        <v/>
      </c>
      <c r="H4212" t="s">
        <v>1</v>
      </c>
      <c r="I4212" t="s">
        <v>2372</v>
      </c>
      <c r="J4212" t="s">
        <v>5670</v>
      </c>
      <c r="K4212" t="str">
        <f t="shared" si="605"/>
        <v>18600</v>
      </c>
    </row>
    <row r="4213" spans="1:11" customFormat="1" x14ac:dyDescent="0.25">
      <c r="A4213" t="str">
        <f t="shared" si="606"/>
        <v>18</v>
      </c>
      <c r="B4213" t="s">
        <v>357</v>
      </c>
      <c r="C4213" t="str">
        <f t="shared" si="604"/>
        <v>140</v>
      </c>
      <c r="D4213" t="s">
        <v>472</v>
      </c>
      <c r="E4213" t="str">
        <f t="shared" si="609"/>
        <v>04</v>
      </c>
      <c r="F4213" t="str">
        <f>"001"</f>
        <v>001</v>
      </c>
      <c r="G4213" t="str">
        <f>""</f>
        <v/>
      </c>
      <c r="H4213" t="s">
        <v>0</v>
      </c>
      <c r="I4213" t="s">
        <v>2372</v>
      </c>
      <c r="J4213" t="s">
        <v>5670</v>
      </c>
      <c r="K4213" t="str">
        <f t="shared" si="605"/>
        <v>18600</v>
      </c>
    </row>
    <row r="4214" spans="1:11" customFormat="1" x14ac:dyDescent="0.25">
      <c r="A4214" t="str">
        <f t="shared" si="606"/>
        <v>18</v>
      </c>
      <c r="B4214" t="s">
        <v>357</v>
      </c>
      <c r="C4214" t="str">
        <f t="shared" si="604"/>
        <v>140</v>
      </c>
      <c r="D4214" t="s">
        <v>472</v>
      </c>
      <c r="E4214" t="str">
        <f t="shared" si="609"/>
        <v>04</v>
      </c>
      <c r="F4214" t="str">
        <f>"002"</f>
        <v>002</v>
      </c>
      <c r="G4214" t="str">
        <f>""</f>
        <v/>
      </c>
      <c r="H4214" t="s">
        <v>3</v>
      </c>
      <c r="I4214" t="s">
        <v>2373</v>
      </c>
      <c r="J4214" t="s">
        <v>5671</v>
      </c>
      <c r="K4214" t="str">
        <f t="shared" si="605"/>
        <v>18600</v>
      </c>
    </row>
    <row r="4215" spans="1:11" customFormat="1" x14ac:dyDescent="0.25">
      <c r="A4215" t="str">
        <f t="shared" si="606"/>
        <v>18</v>
      </c>
      <c r="B4215" t="s">
        <v>357</v>
      </c>
      <c r="C4215" t="str">
        <f t="shared" si="604"/>
        <v>140</v>
      </c>
      <c r="D4215" t="s">
        <v>472</v>
      </c>
      <c r="E4215" t="str">
        <f t="shared" si="609"/>
        <v>04</v>
      </c>
      <c r="F4215" t="str">
        <f>"003"</f>
        <v>003</v>
      </c>
      <c r="G4215" t="str">
        <f>""</f>
        <v/>
      </c>
      <c r="H4215" t="s">
        <v>1</v>
      </c>
      <c r="I4215" t="s">
        <v>2374</v>
      </c>
      <c r="J4215" t="s">
        <v>5672</v>
      </c>
      <c r="K4215" t="str">
        <f t="shared" si="605"/>
        <v>18600</v>
      </c>
    </row>
    <row r="4216" spans="1:11" customFormat="1" x14ac:dyDescent="0.25">
      <c r="A4216" t="str">
        <f t="shared" si="606"/>
        <v>18</v>
      </c>
      <c r="B4216" t="s">
        <v>357</v>
      </c>
      <c r="C4216" t="str">
        <f t="shared" si="604"/>
        <v>140</v>
      </c>
      <c r="D4216" t="s">
        <v>472</v>
      </c>
      <c r="E4216" t="str">
        <f t="shared" si="609"/>
        <v>04</v>
      </c>
      <c r="F4216" t="str">
        <f>"003"</f>
        <v>003</v>
      </c>
      <c r="G4216" t="str">
        <f>""</f>
        <v/>
      </c>
      <c r="H4216" t="s">
        <v>0</v>
      </c>
      <c r="I4216" t="s">
        <v>2374</v>
      </c>
      <c r="J4216" t="s">
        <v>5672</v>
      </c>
      <c r="K4216" t="str">
        <f t="shared" si="605"/>
        <v>18600</v>
      </c>
    </row>
    <row r="4217" spans="1:11" customFormat="1" x14ac:dyDescent="0.25">
      <c r="A4217" t="str">
        <f t="shared" si="606"/>
        <v>18</v>
      </c>
      <c r="B4217" t="s">
        <v>357</v>
      </c>
      <c r="C4217" t="str">
        <f t="shared" si="604"/>
        <v>140</v>
      </c>
      <c r="D4217" t="s">
        <v>472</v>
      </c>
      <c r="E4217" t="str">
        <f t="shared" si="609"/>
        <v>04</v>
      </c>
      <c r="F4217" t="str">
        <f>"004"</f>
        <v>004</v>
      </c>
      <c r="G4217" t="str">
        <f>""</f>
        <v/>
      </c>
      <c r="H4217" t="s">
        <v>1</v>
      </c>
      <c r="I4217" t="s">
        <v>2371</v>
      </c>
      <c r="J4217" t="s">
        <v>5669</v>
      </c>
      <c r="K4217" t="str">
        <f t="shared" si="605"/>
        <v>18600</v>
      </c>
    </row>
    <row r="4218" spans="1:11" customFormat="1" x14ac:dyDescent="0.25">
      <c r="A4218" t="str">
        <f t="shared" si="606"/>
        <v>18</v>
      </c>
      <c r="B4218" t="s">
        <v>357</v>
      </c>
      <c r="C4218" t="str">
        <f t="shared" si="604"/>
        <v>140</v>
      </c>
      <c r="D4218" t="s">
        <v>472</v>
      </c>
      <c r="E4218" t="str">
        <f t="shared" si="609"/>
        <v>04</v>
      </c>
      <c r="F4218" t="str">
        <f>"004"</f>
        <v>004</v>
      </c>
      <c r="G4218" t="str">
        <f>""</f>
        <v/>
      </c>
      <c r="H4218" t="s">
        <v>0</v>
      </c>
      <c r="I4218" t="s">
        <v>2371</v>
      </c>
      <c r="J4218" t="s">
        <v>5669</v>
      </c>
      <c r="K4218" t="str">
        <f t="shared" si="605"/>
        <v>18600</v>
      </c>
    </row>
    <row r="4219" spans="1:11" customFormat="1" x14ac:dyDescent="0.25">
      <c r="A4219" t="str">
        <f t="shared" si="606"/>
        <v>18</v>
      </c>
      <c r="B4219" t="s">
        <v>357</v>
      </c>
      <c r="C4219" t="str">
        <f t="shared" si="604"/>
        <v>140</v>
      </c>
      <c r="D4219" t="s">
        <v>472</v>
      </c>
      <c r="E4219" t="str">
        <f t="shared" si="609"/>
        <v>04</v>
      </c>
      <c r="F4219" t="str">
        <f>"005"</f>
        <v>005</v>
      </c>
      <c r="G4219" t="str">
        <f>""</f>
        <v/>
      </c>
      <c r="H4219" t="s">
        <v>1</v>
      </c>
      <c r="I4219" t="s">
        <v>2375</v>
      </c>
      <c r="J4219" t="s">
        <v>5673</v>
      </c>
      <c r="K4219" t="str">
        <f t="shared" si="605"/>
        <v>18600</v>
      </c>
    </row>
    <row r="4220" spans="1:11" customFormat="1" x14ac:dyDescent="0.25">
      <c r="A4220" t="str">
        <f t="shared" si="606"/>
        <v>18</v>
      </c>
      <c r="B4220" t="s">
        <v>357</v>
      </c>
      <c r="C4220" t="str">
        <f t="shared" si="604"/>
        <v>140</v>
      </c>
      <c r="D4220" t="s">
        <v>472</v>
      </c>
      <c r="E4220" t="str">
        <f t="shared" si="609"/>
        <v>04</v>
      </c>
      <c r="F4220" t="str">
        <f>"005"</f>
        <v>005</v>
      </c>
      <c r="G4220" t="str">
        <f>""</f>
        <v/>
      </c>
      <c r="H4220" t="s">
        <v>0</v>
      </c>
      <c r="I4220" t="s">
        <v>2375</v>
      </c>
      <c r="J4220" t="s">
        <v>5673</v>
      </c>
      <c r="K4220" t="str">
        <f t="shared" si="605"/>
        <v>18600</v>
      </c>
    </row>
    <row r="4221" spans="1:11" customFormat="1" x14ac:dyDescent="0.25">
      <c r="A4221" t="str">
        <f t="shared" si="606"/>
        <v>18</v>
      </c>
      <c r="B4221" t="s">
        <v>357</v>
      </c>
      <c r="C4221" t="str">
        <f t="shared" si="604"/>
        <v>140</v>
      </c>
      <c r="D4221" t="s">
        <v>472</v>
      </c>
      <c r="E4221" t="str">
        <f t="shared" si="609"/>
        <v>04</v>
      </c>
      <c r="F4221" t="str">
        <f>"006"</f>
        <v>006</v>
      </c>
      <c r="G4221" t="str">
        <f>""</f>
        <v/>
      </c>
      <c r="H4221" t="s">
        <v>1</v>
      </c>
      <c r="I4221" t="s">
        <v>2376</v>
      </c>
      <c r="J4221" t="s">
        <v>5674</v>
      </c>
      <c r="K4221" t="str">
        <f t="shared" si="605"/>
        <v>18600</v>
      </c>
    </row>
    <row r="4222" spans="1:11" customFormat="1" x14ac:dyDescent="0.25">
      <c r="A4222" t="str">
        <f t="shared" si="606"/>
        <v>18</v>
      </c>
      <c r="B4222" t="s">
        <v>357</v>
      </c>
      <c r="C4222" t="str">
        <f t="shared" si="604"/>
        <v>140</v>
      </c>
      <c r="D4222" t="s">
        <v>472</v>
      </c>
      <c r="E4222" t="str">
        <f t="shared" si="609"/>
        <v>04</v>
      </c>
      <c r="F4222" t="str">
        <f>"006"</f>
        <v>006</v>
      </c>
      <c r="G4222" t="str">
        <f>""</f>
        <v/>
      </c>
      <c r="H4222" t="s">
        <v>0</v>
      </c>
      <c r="I4222" t="s">
        <v>2376</v>
      </c>
      <c r="J4222" t="s">
        <v>5674</v>
      </c>
      <c r="K4222" t="str">
        <f t="shared" si="605"/>
        <v>18600</v>
      </c>
    </row>
    <row r="4223" spans="1:11" customFormat="1" x14ac:dyDescent="0.25">
      <c r="A4223" t="str">
        <f t="shared" si="606"/>
        <v>18</v>
      </c>
      <c r="B4223" t="s">
        <v>357</v>
      </c>
      <c r="C4223" t="str">
        <f t="shared" si="604"/>
        <v>140</v>
      </c>
      <c r="D4223" t="s">
        <v>472</v>
      </c>
      <c r="E4223" t="str">
        <f t="shared" si="609"/>
        <v>04</v>
      </c>
      <c r="F4223" t="str">
        <f>"007"</f>
        <v>007</v>
      </c>
      <c r="G4223" t="str">
        <f>""</f>
        <v/>
      </c>
      <c r="H4223" t="s">
        <v>1</v>
      </c>
      <c r="I4223" t="s">
        <v>2377</v>
      </c>
      <c r="J4223" t="s">
        <v>5675</v>
      </c>
      <c r="K4223" t="str">
        <f t="shared" si="605"/>
        <v>18600</v>
      </c>
    </row>
    <row r="4224" spans="1:11" customFormat="1" x14ac:dyDescent="0.25">
      <c r="A4224" t="str">
        <f t="shared" si="606"/>
        <v>18</v>
      </c>
      <c r="B4224" t="s">
        <v>357</v>
      </c>
      <c r="C4224" t="str">
        <f t="shared" si="604"/>
        <v>140</v>
      </c>
      <c r="D4224" t="s">
        <v>472</v>
      </c>
      <c r="E4224" t="str">
        <f t="shared" si="609"/>
        <v>04</v>
      </c>
      <c r="F4224" t="str">
        <f>"007"</f>
        <v>007</v>
      </c>
      <c r="G4224" t="str">
        <f>""</f>
        <v/>
      </c>
      <c r="H4224" t="s">
        <v>0</v>
      </c>
      <c r="I4224" t="s">
        <v>2377</v>
      </c>
      <c r="J4224" t="s">
        <v>5675</v>
      </c>
      <c r="K4224" t="str">
        <f t="shared" si="605"/>
        <v>18600</v>
      </c>
    </row>
    <row r="4225" spans="1:11" customFormat="1" x14ac:dyDescent="0.25">
      <c r="A4225" t="str">
        <f t="shared" si="606"/>
        <v>18</v>
      </c>
      <c r="B4225" t="s">
        <v>357</v>
      </c>
      <c r="C4225" t="str">
        <f t="shared" si="604"/>
        <v>140</v>
      </c>
      <c r="D4225" t="s">
        <v>472</v>
      </c>
      <c r="E4225" t="str">
        <f t="shared" si="609"/>
        <v>04</v>
      </c>
      <c r="F4225" t="str">
        <f>"008"</f>
        <v>008</v>
      </c>
      <c r="G4225" t="str">
        <f>""</f>
        <v/>
      </c>
      <c r="H4225" t="s">
        <v>1</v>
      </c>
      <c r="I4225" t="s">
        <v>2378</v>
      </c>
      <c r="J4225" t="s">
        <v>5676</v>
      </c>
      <c r="K4225" t="str">
        <f t="shared" si="605"/>
        <v>18600</v>
      </c>
    </row>
    <row r="4226" spans="1:11" customFormat="1" x14ac:dyDescent="0.25">
      <c r="A4226" t="str">
        <f t="shared" si="606"/>
        <v>18</v>
      </c>
      <c r="B4226" t="s">
        <v>357</v>
      </c>
      <c r="C4226" t="str">
        <f t="shared" si="604"/>
        <v>140</v>
      </c>
      <c r="D4226" t="s">
        <v>472</v>
      </c>
      <c r="E4226" t="str">
        <f t="shared" si="609"/>
        <v>04</v>
      </c>
      <c r="F4226" t="str">
        <f>"008"</f>
        <v>008</v>
      </c>
      <c r="G4226" t="str">
        <f>""</f>
        <v/>
      </c>
      <c r="H4226" t="s">
        <v>0</v>
      </c>
      <c r="I4226" t="s">
        <v>2378</v>
      </c>
      <c r="J4226" t="s">
        <v>5676</v>
      </c>
      <c r="K4226" t="str">
        <f t="shared" si="605"/>
        <v>18600</v>
      </c>
    </row>
    <row r="4227" spans="1:11" customFormat="1" x14ac:dyDescent="0.25">
      <c r="A4227" t="str">
        <f t="shared" si="606"/>
        <v>18</v>
      </c>
      <c r="B4227" t="s">
        <v>357</v>
      </c>
      <c r="C4227" t="str">
        <f t="shared" si="604"/>
        <v>140</v>
      </c>
      <c r="D4227" t="s">
        <v>472</v>
      </c>
      <c r="E4227" t="str">
        <f t="shared" si="609"/>
        <v>04</v>
      </c>
      <c r="F4227" t="str">
        <f>"009"</f>
        <v>009</v>
      </c>
      <c r="G4227" t="str">
        <f>""</f>
        <v/>
      </c>
      <c r="H4227" t="s">
        <v>1</v>
      </c>
      <c r="I4227" t="s">
        <v>2379</v>
      </c>
      <c r="J4227" t="s">
        <v>5677</v>
      </c>
      <c r="K4227" t="str">
        <f t="shared" si="605"/>
        <v>18600</v>
      </c>
    </row>
    <row r="4228" spans="1:11" customFormat="1" x14ac:dyDescent="0.25">
      <c r="A4228" t="str">
        <f t="shared" si="606"/>
        <v>18</v>
      </c>
      <c r="B4228" t="s">
        <v>357</v>
      </c>
      <c r="C4228" t="str">
        <f t="shared" si="604"/>
        <v>140</v>
      </c>
      <c r="D4228" t="s">
        <v>472</v>
      </c>
      <c r="E4228" t="str">
        <f t="shared" si="609"/>
        <v>04</v>
      </c>
      <c r="F4228" t="str">
        <f>"009"</f>
        <v>009</v>
      </c>
      <c r="G4228" t="str">
        <f>""</f>
        <v/>
      </c>
      <c r="H4228" t="s">
        <v>0</v>
      </c>
      <c r="I4228" t="s">
        <v>2379</v>
      </c>
      <c r="J4228" t="s">
        <v>5677</v>
      </c>
      <c r="K4228" t="str">
        <f t="shared" si="605"/>
        <v>18600</v>
      </c>
    </row>
    <row r="4229" spans="1:11" customFormat="1" x14ac:dyDescent="0.25">
      <c r="A4229" t="str">
        <f t="shared" si="606"/>
        <v>18</v>
      </c>
      <c r="B4229" t="s">
        <v>357</v>
      </c>
      <c r="C4229" t="str">
        <f t="shared" si="604"/>
        <v>140</v>
      </c>
      <c r="D4229" t="s">
        <v>472</v>
      </c>
      <c r="E4229" t="str">
        <f t="shared" si="609"/>
        <v>04</v>
      </c>
      <c r="F4229" t="str">
        <f>"010"</f>
        <v>010</v>
      </c>
      <c r="G4229" t="str">
        <f>""</f>
        <v/>
      </c>
      <c r="H4229" t="s">
        <v>1</v>
      </c>
      <c r="I4229" t="s">
        <v>2379</v>
      </c>
      <c r="J4229" t="s">
        <v>5677</v>
      </c>
      <c r="K4229" t="str">
        <f t="shared" si="605"/>
        <v>18600</v>
      </c>
    </row>
    <row r="4230" spans="1:11" customFormat="1" x14ac:dyDescent="0.25">
      <c r="A4230" t="str">
        <f t="shared" si="606"/>
        <v>18</v>
      </c>
      <c r="B4230" t="s">
        <v>357</v>
      </c>
      <c r="C4230" t="str">
        <f t="shared" si="604"/>
        <v>140</v>
      </c>
      <c r="D4230" t="s">
        <v>472</v>
      </c>
      <c r="E4230" t="str">
        <f t="shared" si="609"/>
        <v>04</v>
      </c>
      <c r="F4230" t="str">
        <f>"010"</f>
        <v>010</v>
      </c>
      <c r="G4230" t="str">
        <f>""</f>
        <v/>
      </c>
      <c r="H4230" t="s">
        <v>0</v>
      </c>
      <c r="I4230" t="s">
        <v>2379</v>
      </c>
      <c r="J4230" t="s">
        <v>5677</v>
      </c>
      <c r="K4230" t="str">
        <f t="shared" si="605"/>
        <v>18600</v>
      </c>
    </row>
    <row r="4231" spans="1:11" customFormat="1" x14ac:dyDescent="0.25">
      <c r="A4231" t="str">
        <f t="shared" si="606"/>
        <v>18</v>
      </c>
      <c r="B4231" t="s">
        <v>357</v>
      </c>
      <c r="C4231" t="str">
        <f t="shared" si="604"/>
        <v>140</v>
      </c>
      <c r="D4231" t="s">
        <v>472</v>
      </c>
      <c r="E4231" t="str">
        <f t="shared" si="609"/>
        <v>04</v>
      </c>
      <c r="F4231" t="str">
        <f>"011"</f>
        <v>011</v>
      </c>
      <c r="G4231" t="str">
        <f>""</f>
        <v/>
      </c>
      <c r="H4231" t="s">
        <v>1</v>
      </c>
      <c r="I4231" t="s">
        <v>2380</v>
      </c>
      <c r="J4231" t="s">
        <v>5678</v>
      </c>
      <c r="K4231" t="str">
        <f t="shared" si="605"/>
        <v>18600</v>
      </c>
    </row>
    <row r="4232" spans="1:11" customFormat="1" x14ac:dyDescent="0.25">
      <c r="A4232" t="str">
        <f t="shared" si="606"/>
        <v>18</v>
      </c>
      <c r="B4232" t="s">
        <v>357</v>
      </c>
      <c r="C4232" t="str">
        <f t="shared" si="604"/>
        <v>140</v>
      </c>
      <c r="D4232" t="s">
        <v>472</v>
      </c>
      <c r="E4232" t="str">
        <f t="shared" si="609"/>
        <v>04</v>
      </c>
      <c r="F4232" t="str">
        <f>"011"</f>
        <v>011</v>
      </c>
      <c r="G4232" t="str">
        <f>""</f>
        <v/>
      </c>
      <c r="H4232" t="s">
        <v>0</v>
      </c>
      <c r="I4232" t="s">
        <v>2380</v>
      </c>
      <c r="J4232" t="s">
        <v>5678</v>
      </c>
      <c r="K4232" t="str">
        <f t="shared" si="605"/>
        <v>18600</v>
      </c>
    </row>
    <row r="4233" spans="1:11" customFormat="1" x14ac:dyDescent="0.25">
      <c r="A4233" t="str">
        <f t="shared" si="606"/>
        <v>18</v>
      </c>
      <c r="B4233" t="s">
        <v>357</v>
      </c>
      <c r="C4233" t="str">
        <f t="shared" si="604"/>
        <v>140</v>
      </c>
      <c r="D4233" t="s">
        <v>472</v>
      </c>
      <c r="E4233" t="str">
        <f t="shared" si="609"/>
        <v>04</v>
      </c>
      <c r="F4233" t="str">
        <f>"012"</f>
        <v>012</v>
      </c>
      <c r="G4233" t="str">
        <f>""</f>
        <v/>
      </c>
      <c r="H4233" t="s">
        <v>1</v>
      </c>
      <c r="I4233" t="s">
        <v>2373</v>
      </c>
      <c r="J4233" t="s">
        <v>5671</v>
      </c>
      <c r="K4233" t="str">
        <f t="shared" si="605"/>
        <v>18600</v>
      </c>
    </row>
    <row r="4234" spans="1:11" customFormat="1" x14ac:dyDescent="0.25">
      <c r="A4234" t="str">
        <f t="shared" si="606"/>
        <v>18</v>
      </c>
      <c r="B4234" t="s">
        <v>357</v>
      </c>
      <c r="C4234" t="str">
        <f t="shared" si="604"/>
        <v>140</v>
      </c>
      <c r="D4234" t="s">
        <v>472</v>
      </c>
      <c r="E4234" t="str">
        <f t="shared" si="609"/>
        <v>04</v>
      </c>
      <c r="F4234" t="str">
        <f>"012"</f>
        <v>012</v>
      </c>
      <c r="G4234" t="str">
        <f>""</f>
        <v/>
      </c>
      <c r="H4234" t="s">
        <v>0</v>
      </c>
      <c r="I4234" t="s">
        <v>2373</v>
      </c>
      <c r="J4234" t="s">
        <v>5671</v>
      </c>
      <c r="K4234" t="str">
        <f t="shared" si="605"/>
        <v>18600</v>
      </c>
    </row>
    <row r="4235" spans="1:11" customFormat="1" x14ac:dyDescent="0.25">
      <c r="A4235" t="str">
        <f t="shared" si="606"/>
        <v>18</v>
      </c>
      <c r="B4235" t="s">
        <v>357</v>
      </c>
      <c r="C4235" t="str">
        <f t="shared" si="604"/>
        <v>140</v>
      </c>
      <c r="D4235" t="s">
        <v>472</v>
      </c>
      <c r="E4235" t="str">
        <f t="shared" si="609"/>
        <v>04</v>
      </c>
      <c r="F4235" t="str">
        <f>"013"</f>
        <v>013</v>
      </c>
      <c r="G4235" t="str">
        <f>""</f>
        <v/>
      </c>
      <c r="H4235" t="s">
        <v>1</v>
      </c>
      <c r="I4235" t="s">
        <v>2375</v>
      </c>
      <c r="J4235" t="s">
        <v>5673</v>
      </c>
      <c r="K4235" t="str">
        <f t="shared" si="605"/>
        <v>18600</v>
      </c>
    </row>
    <row r="4236" spans="1:11" customFormat="1" x14ac:dyDescent="0.25">
      <c r="A4236" t="str">
        <f t="shared" si="606"/>
        <v>18</v>
      </c>
      <c r="B4236" t="s">
        <v>357</v>
      </c>
      <c r="C4236" t="str">
        <f t="shared" si="604"/>
        <v>140</v>
      </c>
      <c r="D4236" t="s">
        <v>472</v>
      </c>
      <c r="E4236" t="str">
        <f t="shared" si="609"/>
        <v>04</v>
      </c>
      <c r="F4236" t="str">
        <f>"013"</f>
        <v>013</v>
      </c>
      <c r="G4236" t="str">
        <f>""</f>
        <v/>
      </c>
      <c r="H4236" t="s">
        <v>0</v>
      </c>
      <c r="I4236" t="s">
        <v>2375</v>
      </c>
      <c r="J4236" t="s">
        <v>5673</v>
      </c>
      <c r="K4236" t="str">
        <f t="shared" si="605"/>
        <v>18600</v>
      </c>
    </row>
    <row r="4237" spans="1:11" customFormat="1" x14ac:dyDescent="0.25">
      <c r="A4237" t="str">
        <f t="shared" si="606"/>
        <v>18</v>
      </c>
      <c r="B4237" t="s">
        <v>357</v>
      </c>
      <c r="C4237" t="str">
        <f t="shared" si="604"/>
        <v>140</v>
      </c>
      <c r="D4237" t="s">
        <v>472</v>
      </c>
      <c r="E4237" t="str">
        <f t="shared" si="609"/>
        <v>04</v>
      </c>
      <c r="F4237" t="str">
        <f>"014"</f>
        <v>014</v>
      </c>
      <c r="G4237" t="str">
        <f>""</f>
        <v/>
      </c>
      <c r="H4237" t="s">
        <v>3</v>
      </c>
      <c r="I4237" t="s">
        <v>2377</v>
      </c>
      <c r="J4237" t="s">
        <v>5675</v>
      </c>
      <c r="K4237" t="str">
        <f t="shared" si="605"/>
        <v>18600</v>
      </c>
    </row>
    <row r="4238" spans="1:11" customFormat="1" x14ac:dyDescent="0.25">
      <c r="A4238" t="str">
        <f t="shared" si="606"/>
        <v>18</v>
      </c>
      <c r="B4238" t="s">
        <v>357</v>
      </c>
      <c r="C4238" t="str">
        <f t="shared" si="604"/>
        <v>140</v>
      </c>
      <c r="D4238" t="s">
        <v>472</v>
      </c>
      <c r="E4238" t="str">
        <f t="shared" ref="E4238:E4247" si="610">"05"</f>
        <v>05</v>
      </c>
      <c r="F4238" t="str">
        <f>"001"</f>
        <v>001</v>
      </c>
      <c r="G4238" t="str">
        <f>""</f>
        <v/>
      </c>
      <c r="H4238" t="s">
        <v>1</v>
      </c>
      <c r="I4238" t="s">
        <v>2381</v>
      </c>
      <c r="J4238" t="s">
        <v>5679</v>
      </c>
      <c r="K4238" t="str">
        <f>"18730"</f>
        <v>18730</v>
      </c>
    </row>
    <row r="4239" spans="1:11" customFormat="1" x14ac:dyDescent="0.25">
      <c r="A4239" t="str">
        <f t="shared" si="606"/>
        <v>18</v>
      </c>
      <c r="B4239" t="s">
        <v>357</v>
      </c>
      <c r="C4239" t="str">
        <f t="shared" si="604"/>
        <v>140</v>
      </c>
      <c r="D4239" t="s">
        <v>472</v>
      </c>
      <c r="E4239" t="str">
        <f t="shared" si="610"/>
        <v>05</v>
      </c>
      <c r="F4239" t="str">
        <f>"001"</f>
        <v>001</v>
      </c>
      <c r="G4239" t="str">
        <f>""</f>
        <v/>
      </c>
      <c r="H4239" t="s">
        <v>0</v>
      </c>
      <c r="I4239" t="s">
        <v>2381</v>
      </c>
      <c r="J4239" t="s">
        <v>5679</v>
      </c>
      <c r="K4239" t="str">
        <f>"18730"</f>
        <v>18730</v>
      </c>
    </row>
    <row r="4240" spans="1:11" customFormat="1" x14ac:dyDescent="0.25">
      <c r="A4240" t="str">
        <f t="shared" si="606"/>
        <v>18</v>
      </c>
      <c r="B4240" t="s">
        <v>357</v>
      </c>
      <c r="C4240" t="str">
        <f t="shared" si="604"/>
        <v>140</v>
      </c>
      <c r="D4240" t="s">
        <v>472</v>
      </c>
      <c r="E4240" t="str">
        <f t="shared" si="610"/>
        <v>05</v>
      </c>
      <c r="F4240" t="str">
        <f>"003"</f>
        <v>003</v>
      </c>
      <c r="G4240" t="str">
        <f>""</f>
        <v/>
      </c>
      <c r="H4240" t="s">
        <v>1</v>
      </c>
      <c r="I4240" t="s">
        <v>2382</v>
      </c>
      <c r="J4240" t="s">
        <v>5680</v>
      </c>
      <c r="K4240" t="str">
        <f>"18613"</f>
        <v>18613</v>
      </c>
    </row>
    <row r="4241" spans="1:11" customFormat="1" x14ac:dyDescent="0.25">
      <c r="A4241" t="str">
        <f t="shared" si="606"/>
        <v>18</v>
      </c>
      <c r="B4241" t="s">
        <v>357</v>
      </c>
      <c r="C4241" t="str">
        <f t="shared" si="604"/>
        <v>140</v>
      </c>
      <c r="D4241" t="s">
        <v>472</v>
      </c>
      <c r="E4241" t="str">
        <f t="shared" si="610"/>
        <v>05</v>
      </c>
      <c r="F4241" t="str">
        <f>"003"</f>
        <v>003</v>
      </c>
      <c r="G4241" t="str">
        <f>""</f>
        <v/>
      </c>
      <c r="H4241" t="s">
        <v>0</v>
      </c>
      <c r="I4241" t="s">
        <v>2382</v>
      </c>
      <c r="J4241" t="s">
        <v>5680</v>
      </c>
      <c r="K4241" t="str">
        <f>"18613"</f>
        <v>18613</v>
      </c>
    </row>
    <row r="4242" spans="1:11" customFormat="1" x14ac:dyDescent="0.25">
      <c r="A4242" t="str">
        <f t="shared" si="606"/>
        <v>18</v>
      </c>
      <c r="B4242" t="s">
        <v>357</v>
      </c>
      <c r="C4242" t="str">
        <f t="shared" si="604"/>
        <v>140</v>
      </c>
      <c r="D4242" t="s">
        <v>472</v>
      </c>
      <c r="E4242" t="str">
        <f t="shared" si="610"/>
        <v>05</v>
      </c>
      <c r="F4242" t="str">
        <f>"004"</f>
        <v>004</v>
      </c>
      <c r="G4242" t="str">
        <f>""</f>
        <v/>
      </c>
      <c r="H4242" t="s">
        <v>1</v>
      </c>
      <c r="I4242" t="s">
        <v>2383</v>
      </c>
      <c r="J4242" t="s">
        <v>5681</v>
      </c>
      <c r="K4242" t="str">
        <f>"18613"</f>
        <v>18613</v>
      </c>
    </row>
    <row r="4243" spans="1:11" customFormat="1" x14ac:dyDescent="0.25">
      <c r="A4243" t="str">
        <f t="shared" si="606"/>
        <v>18</v>
      </c>
      <c r="B4243" t="s">
        <v>357</v>
      </c>
      <c r="C4243" t="str">
        <f t="shared" si="604"/>
        <v>140</v>
      </c>
      <c r="D4243" t="s">
        <v>472</v>
      </c>
      <c r="E4243" t="str">
        <f t="shared" si="610"/>
        <v>05</v>
      </c>
      <c r="F4243" t="str">
        <f>"004"</f>
        <v>004</v>
      </c>
      <c r="G4243" t="str">
        <f>""</f>
        <v/>
      </c>
      <c r="H4243" t="s">
        <v>0</v>
      </c>
      <c r="I4243" t="s">
        <v>2383</v>
      </c>
      <c r="J4243" t="s">
        <v>5681</v>
      </c>
      <c r="K4243" t="str">
        <f>"18613"</f>
        <v>18613</v>
      </c>
    </row>
    <row r="4244" spans="1:11" customFormat="1" x14ac:dyDescent="0.25">
      <c r="A4244" t="str">
        <f t="shared" si="606"/>
        <v>18</v>
      </c>
      <c r="B4244" t="s">
        <v>357</v>
      </c>
      <c r="C4244" t="str">
        <f t="shared" si="604"/>
        <v>140</v>
      </c>
      <c r="D4244" t="s">
        <v>472</v>
      </c>
      <c r="E4244" t="str">
        <f t="shared" si="610"/>
        <v>05</v>
      </c>
      <c r="F4244" t="str">
        <f>"004"</f>
        <v>004</v>
      </c>
      <c r="G4244" t="str">
        <f>""</f>
        <v/>
      </c>
      <c r="H4244" t="s">
        <v>2</v>
      </c>
      <c r="I4244" t="s">
        <v>2383</v>
      </c>
      <c r="J4244" t="s">
        <v>5681</v>
      </c>
      <c r="K4244" t="str">
        <f>"18613"</f>
        <v>18613</v>
      </c>
    </row>
    <row r="4245" spans="1:11" customFormat="1" x14ac:dyDescent="0.25">
      <c r="A4245" t="str">
        <f t="shared" si="606"/>
        <v>18</v>
      </c>
      <c r="B4245" t="s">
        <v>357</v>
      </c>
      <c r="C4245" t="str">
        <f t="shared" si="604"/>
        <v>140</v>
      </c>
      <c r="D4245" t="s">
        <v>472</v>
      </c>
      <c r="E4245" t="str">
        <f t="shared" si="610"/>
        <v>05</v>
      </c>
      <c r="F4245" t="str">
        <f>"005"</f>
        <v>005</v>
      </c>
      <c r="G4245" t="str">
        <f>""</f>
        <v/>
      </c>
      <c r="H4245" t="s">
        <v>1</v>
      </c>
      <c r="I4245" t="s">
        <v>23</v>
      </c>
      <c r="J4245" t="s">
        <v>5682</v>
      </c>
      <c r="K4245" t="str">
        <f>"18730"</f>
        <v>18730</v>
      </c>
    </row>
    <row r="4246" spans="1:11" customFormat="1" x14ac:dyDescent="0.25">
      <c r="A4246" t="str">
        <f t="shared" si="606"/>
        <v>18</v>
      </c>
      <c r="B4246" t="s">
        <v>357</v>
      </c>
      <c r="C4246" t="str">
        <f t="shared" si="604"/>
        <v>140</v>
      </c>
      <c r="D4246" t="s">
        <v>472</v>
      </c>
      <c r="E4246" t="str">
        <f t="shared" si="610"/>
        <v>05</v>
      </c>
      <c r="F4246" t="str">
        <f>"005"</f>
        <v>005</v>
      </c>
      <c r="G4246" t="str">
        <f>""</f>
        <v/>
      </c>
      <c r="H4246" t="s">
        <v>0</v>
      </c>
      <c r="I4246" t="s">
        <v>23</v>
      </c>
      <c r="J4246" t="s">
        <v>5682</v>
      </c>
      <c r="K4246" t="str">
        <f>"18730"</f>
        <v>18730</v>
      </c>
    </row>
    <row r="4247" spans="1:11" customFormat="1" x14ac:dyDescent="0.25">
      <c r="A4247" t="str">
        <f t="shared" si="606"/>
        <v>18</v>
      </c>
      <c r="B4247" t="s">
        <v>357</v>
      </c>
      <c r="C4247" t="str">
        <f t="shared" si="604"/>
        <v>140</v>
      </c>
      <c r="D4247" t="s">
        <v>472</v>
      </c>
      <c r="E4247" t="str">
        <f t="shared" si="610"/>
        <v>05</v>
      </c>
      <c r="F4247" t="str">
        <f>"006"</f>
        <v>006</v>
      </c>
      <c r="G4247" t="str">
        <f>""</f>
        <v/>
      </c>
      <c r="H4247" t="s">
        <v>3</v>
      </c>
      <c r="I4247" t="s">
        <v>2384</v>
      </c>
      <c r="J4247" t="s">
        <v>5683</v>
      </c>
      <c r="K4247" t="str">
        <f>"18600"</f>
        <v>18600</v>
      </c>
    </row>
    <row r="4248" spans="1:11" customFormat="1" x14ac:dyDescent="0.25">
      <c r="A4248" t="str">
        <f t="shared" si="606"/>
        <v>18</v>
      </c>
      <c r="B4248" t="s">
        <v>357</v>
      </c>
      <c r="C4248" t="str">
        <f>"141"</f>
        <v>141</v>
      </c>
      <c r="D4248" t="s">
        <v>473</v>
      </c>
      <c r="E4248" t="str">
        <f t="shared" ref="E4248:E4274" si="611">"01"</f>
        <v>01</v>
      </c>
      <c r="F4248" t="str">
        <f t="shared" ref="F4248:F4253" si="612">"001"</f>
        <v>001</v>
      </c>
      <c r="G4248" t="str">
        <f>""</f>
        <v/>
      </c>
      <c r="H4248" t="s">
        <v>3</v>
      </c>
      <c r="I4248" t="s">
        <v>2385</v>
      </c>
      <c r="J4248" t="s">
        <v>4833</v>
      </c>
      <c r="K4248" t="str">
        <f>"18490"</f>
        <v>18490</v>
      </c>
    </row>
    <row r="4249" spans="1:11" customFormat="1" x14ac:dyDescent="0.25">
      <c r="A4249" t="str">
        <f t="shared" ref="A4249:A4312" si="613">"18"</f>
        <v>18</v>
      </c>
      <c r="B4249" t="s">
        <v>357</v>
      </c>
      <c r="C4249" t="str">
        <f>"143"</f>
        <v>143</v>
      </c>
      <c r="D4249" t="s">
        <v>474</v>
      </c>
      <c r="E4249" t="str">
        <f t="shared" si="611"/>
        <v>01</v>
      </c>
      <c r="F4249" t="str">
        <f t="shared" si="612"/>
        <v>001</v>
      </c>
      <c r="G4249" t="str">
        <f>""</f>
        <v/>
      </c>
      <c r="H4249" t="s">
        <v>3</v>
      </c>
      <c r="I4249" t="s">
        <v>2386</v>
      </c>
      <c r="J4249" t="s">
        <v>5684</v>
      </c>
      <c r="K4249" t="str">
        <f>"18657"</f>
        <v>18657</v>
      </c>
    </row>
    <row r="4250" spans="1:11" customFormat="1" x14ac:dyDescent="0.25">
      <c r="A4250" t="str">
        <f t="shared" si="613"/>
        <v>18</v>
      </c>
      <c r="B4250" t="s">
        <v>357</v>
      </c>
      <c r="C4250" t="str">
        <f>"144"</f>
        <v>144</v>
      </c>
      <c r="D4250" t="s">
        <v>475</v>
      </c>
      <c r="E4250" t="str">
        <f t="shared" si="611"/>
        <v>01</v>
      </c>
      <c r="F4250" t="str">
        <f t="shared" si="612"/>
        <v>001</v>
      </c>
      <c r="G4250" t="str">
        <f>""</f>
        <v/>
      </c>
      <c r="H4250" t="s">
        <v>1</v>
      </c>
      <c r="I4250" t="s">
        <v>2387</v>
      </c>
      <c r="J4250" t="s">
        <v>5685</v>
      </c>
      <c r="K4250" t="str">
        <f>"18214"</f>
        <v>18214</v>
      </c>
    </row>
    <row r="4251" spans="1:11" customFormat="1" x14ac:dyDescent="0.25">
      <c r="A4251" t="str">
        <f t="shared" si="613"/>
        <v>18</v>
      </c>
      <c r="B4251" t="s">
        <v>357</v>
      </c>
      <c r="C4251" t="str">
        <f>"144"</f>
        <v>144</v>
      </c>
      <c r="D4251" t="s">
        <v>475</v>
      </c>
      <c r="E4251" t="str">
        <f t="shared" si="611"/>
        <v>01</v>
      </c>
      <c r="F4251" t="str">
        <f t="shared" si="612"/>
        <v>001</v>
      </c>
      <c r="G4251" t="str">
        <f>""</f>
        <v/>
      </c>
      <c r="H4251" t="s">
        <v>0</v>
      </c>
      <c r="I4251" t="s">
        <v>2387</v>
      </c>
      <c r="J4251" t="s">
        <v>5685</v>
      </c>
      <c r="K4251" t="str">
        <f>"18214"</f>
        <v>18214</v>
      </c>
    </row>
    <row r="4252" spans="1:11" customFormat="1" x14ac:dyDescent="0.25">
      <c r="A4252" t="str">
        <f t="shared" si="613"/>
        <v>18</v>
      </c>
      <c r="B4252" t="s">
        <v>357</v>
      </c>
      <c r="C4252" t="str">
        <f t="shared" ref="C4252:C4269" si="614">"145"</f>
        <v>145</v>
      </c>
      <c r="D4252" t="s">
        <v>476</v>
      </c>
      <c r="E4252" t="str">
        <f t="shared" si="611"/>
        <v>01</v>
      </c>
      <c r="F4252" t="str">
        <f t="shared" si="612"/>
        <v>001</v>
      </c>
      <c r="G4252" t="str">
        <f>""</f>
        <v/>
      </c>
      <c r="H4252" t="s">
        <v>1</v>
      </c>
      <c r="I4252" t="s">
        <v>1826</v>
      </c>
      <c r="J4252" t="s">
        <v>5686</v>
      </c>
      <c r="K4252" t="str">
        <f t="shared" ref="K4252:K4269" si="615">"18151"</f>
        <v>18151</v>
      </c>
    </row>
    <row r="4253" spans="1:11" customFormat="1" x14ac:dyDescent="0.25">
      <c r="A4253" t="str">
        <f t="shared" si="613"/>
        <v>18</v>
      </c>
      <c r="B4253" t="s">
        <v>357</v>
      </c>
      <c r="C4253" t="str">
        <f t="shared" si="614"/>
        <v>145</v>
      </c>
      <c r="D4253" t="s">
        <v>476</v>
      </c>
      <c r="E4253" t="str">
        <f t="shared" si="611"/>
        <v>01</v>
      </c>
      <c r="F4253" t="str">
        <f t="shared" si="612"/>
        <v>001</v>
      </c>
      <c r="G4253" t="str">
        <f>""</f>
        <v/>
      </c>
      <c r="H4253" t="s">
        <v>0</v>
      </c>
      <c r="I4253" t="s">
        <v>1826</v>
      </c>
      <c r="J4253" t="s">
        <v>5686</v>
      </c>
      <c r="K4253" t="str">
        <f t="shared" si="615"/>
        <v>18151</v>
      </c>
    </row>
    <row r="4254" spans="1:11" customFormat="1" x14ac:dyDescent="0.25">
      <c r="A4254" t="str">
        <f t="shared" si="613"/>
        <v>18</v>
      </c>
      <c r="B4254" t="s">
        <v>357</v>
      </c>
      <c r="C4254" t="str">
        <f t="shared" si="614"/>
        <v>145</v>
      </c>
      <c r="D4254" t="s">
        <v>476</v>
      </c>
      <c r="E4254" t="str">
        <f t="shared" si="611"/>
        <v>01</v>
      </c>
      <c r="F4254" t="str">
        <f>"002"</f>
        <v>002</v>
      </c>
      <c r="G4254" t="str">
        <f>""</f>
        <v/>
      </c>
      <c r="H4254" t="s">
        <v>1</v>
      </c>
      <c r="I4254" t="s">
        <v>50</v>
      </c>
      <c r="J4254" t="s">
        <v>5687</v>
      </c>
      <c r="K4254" t="str">
        <f t="shared" si="615"/>
        <v>18151</v>
      </c>
    </row>
    <row r="4255" spans="1:11" customFormat="1" x14ac:dyDescent="0.25">
      <c r="A4255" t="str">
        <f t="shared" si="613"/>
        <v>18</v>
      </c>
      <c r="B4255" t="s">
        <v>357</v>
      </c>
      <c r="C4255" t="str">
        <f t="shared" si="614"/>
        <v>145</v>
      </c>
      <c r="D4255" t="s">
        <v>476</v>
      </c>
      <c r="E4255" t="str">
        <f t="shared" si="611"/>
        <v>01</v>
      </c>
      <c r="F4255" t="str">
        <f>"002"</f>
        <v>002</v>
      </c>
      <c r="G4255" t="str">
        <f>""</f>
        <v/>
      </c>
      <c r="H4255" t="s">
        <v>0</v>
      </c>
      <c r="I4255" t="s">
        <v>50</v>
      </c>
      <c r="J4255" t="s">
        <v>5687</v>
      </c>
      <c r="K4255" t="str">
        <f t="shared" si="615"/>
        <v>18151</v>
      </c>
    </row>
    <row r="4256" spans="1:11" customFormat="1" x14ac:dyDescent="0.25">
      <c r="A4256" t="str">
        <f t="shared" si="613"/>
        <v>18</v>
      </c>
      <c r="B4256" t="s">
        <v>357</v>
      </c>
      <c r="C4256" t="str">
        <f t="shared" si="614"/>
        <v>145</v>
      </c>
      <c r="D4256" t="s">
        <v>476</v>
      </c>
      <c r="E4256" t="str">
        <f t="shared" si="611"/>
        <v>01</v>
      </c>
      <c r="F4256" t="str">
        <f>"003"</f>
        <v>003</v>
      </c>
      <c r="G4256" t="str">
        <f>""</f>
        <v/>
      </c>
      <c r="H4256" t="s">
        <v>1</v>
      </c>
      <c r="I4256" t="s">
        <v>2388</v>
      </c>
      <c r="J4256" t="s">
        <v>5688</v>
      </c>
      <c r="K4256" t="str">
        <f t="shared" si="615"/>
        <v>18151</v>
      </c>
    </row>
    <row r="4257" spans="1:11" customFormat="1" x14ac:dyDescent="0.25">
      <c r="A4257" t="str">
        <f t="shared" si="613"/>
        <v>18</v>
      </c>
      <c r="B4257" t="s">
        <v>357</v>
      </c>
      <c r="C4257" t="str">
        <f t="shared" si="614"/>
        <v>145</v>
      </c>
      <c r="D4257" t="s">
        <v>476</v>
      </c>
      <c r="E4257" t="str">
        <f t="shared" si="611"/>
        <v>01</v>
      </c>
      <c r="F4257" t="str">
        <f>"003"</f>
        <v>003</v>
      </c>
      <c r="G4257" t="str">
        <f>""</f>
        <v/>
      </c>
      <c r="H4257" t="s">
        <v>0</v>
      </c>
      <c r="I4257" t="s">
        <v>2388</v>
      </c>
      <c r="J4257" t="s">
        <v>5688</v>
      </c>
      <c r="K4257" t="str">
        <f t="shared" si="615"/>
        <v>18151</v>
      </c>
    </row>
    <row r="4258" spans="1:11" customFormat="1" x14ac:dyDescent="0.25">
      <c r="A4258" t="str">
        <f t="shared" si="613"/>
        <v>18</v>
      </c>
      <c r="B4258" t="s">
        <v>357</v>
      </c>
      <c r="C4258" t="str">
        <f t="shared" si="614"/>
        <v>145</v>
      </c>
      <c r="D4258" t="s">
        <v>476</v>
      </c>
      <c r="E4258" t="str">
        <f t="shared" si="611"/>
        <v>01</v>
      </c>
      <c r="F4258" t="str">
        <f>"004"</f>
        <v>004</v>
      </c>
      <c r="G4258" t="str">
        <f>""</f>
        <v/>
      </c>
      <c r="H4258" t="s">
        <v>1</v>
      </c>
      <c r="I4258" t="s">
        <v>2389</v>
      </c>
      <c r="J4258" t="s">
        <v>5689</v>
      </c>
      <c r="K4258" t="str">
        <f t="shared" si="615"/>
        <v>18151</v>
      </c>
    </row>
    <row r="4259" spans="1:11" customFormat="1" x14ac:dyDescent="0.25">
      <c r="A4259" t="str">
        <f t="shared" si="613"/>
        <v>18</v>
      </c>
      <c r="B4259" t="s">
        <v>357</v>
      </c>
      <c r="C4259" t="str">
        <f t="shared" si="614"/>
        <v>145</v>
      </c>
      <c r="D4259" t="s">
        <v>476</v>
      </c>
      <c r="E4259" t="str">
        <f t="shared" si="611"/>
        <v>01</v>
      </c>
      <c r="F4259" t="str">
        <f>"004"</f>
        <v>004</v>
      </c>
      <c r="G4259" t="str">
        <f>""</f>
        <v/>
      </c>
      <c r="H4259" t="s">
        <v>0</v>
      </c>
      <c r="I4259" t="s">
        <v>2389</v>
      </c>
      <c r="J4259" t="s">
        <v>5689</v>
      </c>
      <c r="K4259" t="str">
        <f t="shared" si="615"/>
        <v>18151</v>
      </c>
    </row>
    <row r="4260" spans="1:11" customFormat="1" x14ac:dyDescent="0.25">
      <c r="A4260" t="str">
        <f t="shared" si="613"/>
        <v>18</v>
      </c>
      <c r="B4260" t="s">
        <v>357</v>
      </c>
      <c r="C4260" t="str">
        <f t="shared" si="614"/>
        <v>145</v>
      </c>
      <c r="D4260" t="s">
        <v>476</v>
      </c>
      <c r="E4260" t="str">
        <f t="shared" si="611"/>
        <v>01</v>
      </c>
      <c r="F4260" t="str">
        <f>"005"</f>
        <v>005</v>
      </c>
      <c r="G4260" t="str">
        <f>""</f>
        <v/>
      </c>
      <c r="H4260" t="s">
        <v>1</v>
      </c>
      <c r="I4260" t="s">
        <v>2389</v>
      </c>
      <c r="J4260" t="s">
        <v>5689</v>
      </c>
      <c r="K4260" t="str">
        <f t="shared" si="615"/>
        <v>18151</v>
      </c>
    </row>
    <row r="4261" spans="1:11" customFormat="1" x14ac:dyDescent="0.25">
      <c r="A4261" t="str">
        <f t="shared" si="613"/>
        <v>18</v>
      </c>
      <c r="B4261" t="s">
        <v>357</v>
      </c>
      <c r="C4261" t="str">
        <f t="shared" si="614"/>
        <v>145</v>
      </c>
      <c r="D4261" t="s">
        <v>476</v>
      </c>
      <c r="E4261" t="str">
        <f t="shared" si="611"/>
        <v>01</v>
      </c>
      <c r="F4261" t="str">
        <f>"005"</f>
        <v>005</v>
      </c>
      <c r="G4261" t="str">
        <f>""</f>
        <v/>
      </c>
      <c r="H4261" t="s">
        <v>0</v>
      </c>
      <c r="I4261" t="s">
        <v>2389</v>
      </c>
      <c r="J4261" t="s">
        <v>5689</v>
      </c>
      <c r="K4261" t="str">
        <f t="shared" si="615"/>
        <v>18151</v>
      </c>
    </row>
    <row r="4262" spans="1:11" customFormat="1" x14ac:dyDescent="0.25">
      <c r="A4262" t="str">
        <f t="shared" si="613"/>
        <v>18</v>
      </c>
      <c r="B4262" t="s">
        <v>357</v>
      </c>
      <c r="C4262" t="str">
        <f t="shared" si="614"/>
        <v>145</v>
      </c>
      <c r="D4262" t="s">
        <v>476</v>
      </c>
      <c r="E4262" t="str">
        <f t="shared" si="611"/>
        <v>01</v>
      </c>
      <c r="F4262" t="str">
        <f>"006"</f>
        <v>006</v>
      </c>
      <c r="G4262" t="str">
        <f>""</f>
        <v/>
      </c>
      <c r="H4262" t="s">
        <v>1</v>
      </c>
      <c r="I4262" t="s">
        <v>2390</v>
      </c>
      <c r="J4262" t="s">
        <v>5690</v>
      </c>
      <c r="K4262" t="str">
        <f t="shared" si="615"/>
        <v>18151</v>
      </c>
    </row>
    <row r="4263" spans="1:11" customFormat="1" x14ac:dyDescent="0.25">
      <c r="A4263" t="str">
        <f t="shared" si="613"/>
        <v>18</v>
      </c>
      <c r="B4263" t="s">
        <v>357</v>
      </c>
      <c r="C4263" t="str">
        <f t="shared" si="614"/>
        <v>145</v>
      </c>
      <c r="D4263" t="s">
        <v>476</v>
      </c>
      <c r="E4263" t="str">
        <f t="shared" si="611"/>
        <v>01</v>
      </c>
      <c r="F4263" t="str">
        <f>"006"</f>
        <v>006</v>
      </c>
      <c r="G4263" t="str">
        <f>""</f>
        <v/>
      </c>
      <c r="H4263" t="s">
        <v>0</v>
      </c>
      <c r="I4263" t="s">
        <v>2390</v>
      </c>
      <c r="J4263" t="s">
        <v>5690</v>
      </c>
      <c r="K4263" t="str">
        <f t="shared" si="615"/>
        <v>18151</v>
      </c>
    </row>
    <row r="4264" spans="1:11" customFormat="1" x14ac:dyDescent="0.25">
      <c r="A4264" t="str">
        <f t="shared" si="613"/>
        <v>18</v>
      </c>
      <c r="B4264" t="s">
        <v>357</v>
      </c>
      <c r="C4264" t="str">
        <f t="shared" si="614"/>
        <v>145</v>
      </c>
      <c r="D4264" t="s">
        <v>476</v>
      </c>
      <c r="E4264" t="str">
        <f t="shared" si="611"/>
        <v>01</v>
      </c>
      <c r="F4264" t="str">
        <f>"006"</f>
        <v>006</v>
      </c>
      <c r="G4264" t="str">
        <f>""</f>
        <v/>
      </c>
      <c r="H4264" t="s">
        <v>2</v>
      </c>
      <c r="I4264" t="s">
        <v>2390</v>
      </c>
      <c r="J4264" t="s">
        <v>5690</v>
      </c>
      <c r="K4264" t="str">
        <f t="shared" si="615"/>
        <v>18151</v>
      </c>
    </row>
    <row r="4265" spans="1:11" customFormat="1" x14ac:dyDescent="0.25">
      <c r="A4265" t="str">
        <f t="shared" si="613"/>
        <v>18</v>
      </c>
      <c r="B4265" t="s">
        <v>357</v>
      </c>
      <c r="C4265" t="str">
        <f t="shared" si="614"/>
        <v>145</v>
      </c>
      <c r="D4265" t="s">
        <v>476</v>
      </c>
      <c r="E4265" t="str">
        <f t="shared" si="611"/>
        <v>01</v>
      </c>
      <c r="F4265" t="str">
        <f>"007"</f>
        <v>007</v>
      </c>
      <c r="G4265" t="str">
        <f>""</f>
        <v/>
      </c>
      <c r="H4265" t="s">
        <v>1</v>
      </c>
      <c r="I4265" t="s">
        <v>2391</v>
      </c>
      <c r="J4265" t="s">
        <v>5691</v>
      </c>
      <c r="K4265" t="str">
        <f t="shared" si="615"/>
        <v>18151</v>
      </c>
    </row>
    <row r="4266" spans="1:11" customFormat="1" x14ac:dyDescent="0.25">
      <c r="A4266" t="str">
        <f t="shared" si="613"/>
        <v>18</v>
      </c>
      <c r="B4266" t="s">
        <v>357</v>
      </c>
      <c r="C4266" t="str">
        <f t="shared" si="614"/>
        <v>145</v>
      </c>
      <c r="D4266" t="s">
        <v>476</v>
      </c>
      <c r="E4266" t="str">
        <f t="shared" si="611"/>
        <v>01</v>
      </c>
      <c r="F4266" t="str">
        <f>"007"</f>
        <v>007</v>
      </c>
      <c r="G4266" t="str">
        <f>""</f>
        <v/>
      </c>
      <c r="H4266" t="s">
        <v>0</v>
      </c>
      <c r="I4266" t="s">
        <v>2391</v>
      </c>
      <c r="J4266" t="s">
        <v>5691</v>
      </c>
      <c r="K4266" t="str">
        <f t="shared" si="615"/>
        <v>18151</v>
      </c>
    </row>
    <row r="4267" spans="1:11" customFormat="1" x14ac:dyDescent="0.25">
      <c r="A4267" t="str">
        <f t="shared" si="613"/>
        <v>18</v>
      </c>
      <c r="B4267" t="s">
        <v>357</v>
      </c>
      <c r="C4267" t="str">
        <f t="shared" si="614"/>
        <v>145</v>
      </c>
      <c r="D4267" t="s">
        <v>476</v>
      </c>
      <c r="E4267" t="str">
        <f t="shared" si="611"/>
        <v>01</v>
      </c>
      <c r="F4267" t="str">
        <f>"008"</f>
        <v>008</v>
      </c>
      <c r="G4267" t="str">
        <f>""</f>
        <v/>
      </c>
      <c r="H4267" t="s">
        <v>3</v>
      </c>
      <c r="I4267" t="s">
        <v>1187</v>
      </c>
      <c r="J4267" t="s">
        <v>5692</v>
      </c>
      <c r="K4267" t="str">
        <f t="shared" si="615"/>
        <v>18151</v>
      </c>
    </row>
    <row r="4268" spans="1:11" customFormat="1" x14ac:dyDescent="0.25">
      <c r="A4268" t="str">
        <f t="shared" si="613"/>
        <v>18</v>
      </c>
      <c r="B4268" t="s">
        <v>357</v>
      </c>
      <c r="C4268" t="str">
        <f t="shared" si="614"/>
        <v>145</v>
      </c>
      <c r="D4268" t="s">
        <v>476</v>
      </c>
      <c r="E4268" t="str">
        <f t="shared" si="611"/>
        <v>01</v>
      </c>
      <c r="F4268" t="str">
        <f>"009"</f>
        <v>009</v>
      </c>
      <c r="G4268" t="str">
        <f>""</f>
        <v/>
      </c>
      <c r="H4268" t="s">
        <v>3</v>
      </c>
      <c r="I4268" t="s">
        <v>2392</v>
      </c>
      <c r="J4268" t="s">
        <v>5693</v>
      </c>
      <c r="K4268" t="str">
        <f t="shared" si="615"/>
        <v>18151</v>
      </c>
    </row>
    <row r="4269" spans="1:11" customFormat="1" x14ac:dyDescent="0.25">
      <c r="A4269" t="str">
        <f t="shared" si="613"/>
        <v>18</v>
      </c>
      <c r="B4269" t="s">
        <v>357</v>
      </c>
      <c r="C4269" t="str">
        <f t="shared" si="614"/>
        <v>145</v>
      </c>
      <c r="D4269" t="s">
        <v>476</v>
      </c>
      <c r="E4269" t="str">
        <f t="shared" si="611"/>
        <v>01</v>
      </c>
      <c r="F4269" t="str">
        <f>"010"</f>
        <v>010</v>
      </c>
      <c r="G4269" t="str">
        <f>""</f>
        <v/>
      </c>
      <c r="H4269" t="s">
        <v>3</v>
      </c>
      <c r="I4269" t="s">
        <v>1826</v>
      </c>
      <c r="J4269" t="s">
        <v>5686</v>
      </c>
      <c r="K4269" t="str">
        <f t="shared" si="615"/>
        <v>18151</v>
      </c>
    </row>
    <row r="4270" spans="1:11" customFormat="1" x14ac:dyDescent="0.25">
      <c r="A4270" t="str">
        <f t="shared" si="613"/>
        <v>18</v>
      </c>
      <c r="B4270" t="s">
        <v>357</v>
      </c>
      <c r="C4270" t="str">
        <f>"146"</f>
        <v>146</v>
      </c>
      <c r="D4270" t="s">
        <v>477</v>
      </c>
      <c r="E4270" t="str">
        <f t="shared" si="611"/>
        <v>01</v>
      </c>
      <c r="F4270" t="str">
        <f>"001"</f>
        <v>001</v>
      </c>
      <c r="G4270" t="str">
        <f>""</f>
        <v/>
      </c>
      <c r="H4270" t="s">
        <v>1</v>
      </c>
      <c r="I4270" t="s">
        <v>25</v>
      </c>
      <c r="J4270" t="s">
        <v>5694</v>
      </c>
      <c r="K4270" t="str">
        <f>"18858"</f>
        <v>18858</v>
      </c>
    </row>
    <row r="4271" spans="1:11" customFormat="1" x14ac:dyDescent="0.25">
      <c r="A4271" t="str">
        <f t="shared" si="613"/>
        <v>18</v>
      </c>
      <c r="B4271" t="s">
        <v>357</v>
      </c>
      <c r="C4271" t="str">
        <f>"146"</f>
        <v>146</v>
      </c>
      <c r="D4271" t="s">
        <v>477</v>
      </c>
      <c r="E4271" t="str">
        <f t="shared" si="611"/>
        <v>01</v>
      </c>
      <c r="F4271" t="str">
        <f>"001"</f>
        <v>001</v>
      </c>
      <c r="G4271" t="str">
        <f>""</f>
        <v/>
      </c>
      <c r="H4271" t="s">
        <v>0</v>
      </c>
      <c r="I4271" t="s">
        <v>25</v>
      </c>
      <c r="J4271" t="s">
        <v>5694</v>
      </c>
      <c r="K4271" t="str">
        <f>"18858"</f>
        <v>18858</v>
      </c>
    </row>
    <row r="4272" spans="1:11" customFormat="1" x14ac:dyDescent="0.25">
      <c r="A4272" t="str">
        <f t="shared" si="613"/>
        <v>18</v>
      </c>
      <c r="B4272" t="s">
        <v>357</v>
      </c>
      <c r="C4272" t="str">
        <f t="shared" ref="C4272:C4277" si="616">"147"</f>
        <v>147</v>
      </c>
      <c r="D4272" t="s">
        <v>478</v>
      </c>
      <c r="E4272" t="str">
        <f t="shared" si="611"/>
        <v>01</v>
      </c>
      <c r="F4272" t="str">
        <f>"001"</f>
        <v>001</v>
      </c>
      <c r="G4272" t="str">
        <f>""</f>
        <v/>
      </c>
      <c r="H4272" t="s">
        <v>1</v>
      </c>
      <c r="I4272" t="s">
        <v>2393</v>
      </c>
      <c r="J4272" t="s">
        <v>5695</v>
      </c>
      <c r="K4272" t="str">
        <f t="shared" ref="K4272:K4277" si="617">"18400"</f>
        <v>18400</v>
      </c>
    </row>
    <row r="4273" spans="1:11" customFormat="1" x14ac:dyDescent="0.25">
      <c r="A4273" t="str">
        <f t="shared" si="613"/>
        <v>18</v>
      </c>
      <c r="B4273" t="s">
        <v>357</v>
      </c>
      <c r="C4273" t="str">
        <f t="shared" si="616"/>
        <v>147</v>
      </c>
      <c r="D4273" t="s">
        <v>478</v>
      </c>
      <c r="E4273" t="str">
        <f t="shared" si="611"/>
        <v>01</v>
      </c>
      <c r="F4273" t="str">
        <f>"001"</f>
        <v>001</v>
      </c>
      <c r="G4273" t="str">
        <f>""</f>
        <v/>
      </c>
      <c r="H4273" t="s">
        <v>0</v>
      </c>
      <c r="I4273" t="s">
        <v>2393</v>
      </c>
      <c r="J4273" t="s">
        <v>5695</v>
      </c>
      <c r="K4273" t="str">
        <f t="shared" si="617"/>
        <v>18400</v>
      </c>
    </row>
    <row r="4274" spans="1:11" customFormat="1" x14ac:dyDescent="0.25">
      <c r="A4274" t="str">
        <f t="shared" si="613"/>
        <v>18</v>
      </c>
      <c r="B4274" t="s">
        <v>357</v>
      </c>
      <c r="C4274" t="str">
        <f t="shared" si="616"/>
        <v>147</v>
      </c>
      <c r="D4274" t="s">
        <v>478</v>
      </c>
      <c r="E4274" t="str">
        <f t="shared" si="611"/>
        <v>01</v>
      </c>
      <c r="F4274" t="str">
        <f>"002"</f>
        <v>002</v>
      </c>
      <c r="G4274" t="str">
        <f>""</f>
        <v/>
      </c>
      <c r="H4274" t="s">
        <v>3</v>
      </c>
      <c r="I4274" t="s">
        <v>2393</v>
      </c>
      <c r="J4274" t="s">
        <v>5695</v>
      </c>
      <c r="K4274" t="str">
        <f t="shared" si="617"/>
        <v>18400</v>
      </c>
    </row>
    <row r="4275" spans="1:11" customFormat="1" x14ac:dyDescent="0.25">
      <c r="A4275" t="str">
        <f t="shared" si="613"/>
        <v>18</v>
      </c>
      <c r="B4275" t="s">
        <v>357</v>
      </c>
      <c r="C4275" t="str">
        <f t="shared" si="616"/>
        <v>147</v>
      </c>
      <c r="D4275" t="s">
        <v>478</v>
      </c>
      <c r="E4275" t="str">
        <f>"02"</f>
        <v>02</v>
      </c>
      <c r="F4275" t="str">
        <f t="shared" ref="F4275:F4280" si="618">"001"</f>
        <v>001</v>
      </c>
      <c r="G4275" t="str">
        <f>""</f>
        <v/>
      </c>
      <c r="H4275" t="s">
        <v>1</v>
      </c>
      <c r="I4275" t="s">
        <v>2394</v>
      </c>
      <c r="J4275" t="s">
        <v>5696</v>
      </c>
      <c r="K4275" t="str">
        <f t="shared" si="617"/>
        <v>18400</v>
      </c>
    </row>
    <row r="4276" spans="1:11" customFormat="1" x14ac:dyDescent="0.25">
      <c r="A4276" t="str">
        <f t="shared" si="613"/>
        <v>18</v>
      </c>
      <c r="B4276" t="s">
        <v>357</v>
      </c>
      <c r="C4276" t="str">
        <f t="shared" si="616"/>
        <v>147</v>
      </c>
      <c r="D4276" t="s">
        <v>478</v>
      </c>
      <c r="E4276" t="str">
        <f>"02"</f>
        <v>02</v>
      </c>
      <c r="F4276" t="str">
        <f t="shared" si="618"/>
        <v>001</v>
      </c>
      <c r="G4276" t="str">
        <f>""</f>
        <v/>
      </c>
      <c r="H4276" t="s">
        <v>0</v>
      </c>
      <c r="I4276" t="s">
        <v>2394</v>
      </c>
      <c r="J4276" t="s">
        <v>5696</v>
      </c>
      <c r="K4276" t="str">
        <f t="shared" si="617"/>
        <v>18400</v>
      </c>
    </row>
    <row r="4277" spans="1:11" customFormat="1" x14ac:dyDescent="0.25">
      <c r="A4277" t="str">
        <f t="shared" si="613"/>
        <v>18</v>
      </c>
      <c r="B4277" t="s">
        <v>357</v>
      </c>
      <c r="C4277" t="str">
        <f t="shared" si="616"/>
        <v>147</v>
      </c>
      <c r="D4277" t="s">
        <v>478</v>
      </c>
      <c r="E4277" t="str">
        <f>"02"</f>
        <v>02</v>
      </c>
      <c r="F4277" t="str">
        <f t="shared" si="618"/>
        <v>001</v>
      </c>
      <c r="G4277" t="str">
        <f>""</f>
        <v/>
      </c>
      <c r="H4277" t="s">
        <v>2</v>
      </c>
      <c r="I4277" t="s">
        <v>2394</v>
      </c>
      <c r="J4277" t="s">
        <v>5696</v>
      </c>
      <c r="K4277" t="str">
        <f t="shared" si="617"/>
        <v>18400</v>
      </c>
    </row>
    <row r="4278" spans="1:11" customFormat="1" x14ac:dyDescent="0.25">
      <c r="A4278" t="str">
        <f t="shared" si="613"/>
        <v>18</v>
      </c>
      <c r="B4278" t="s">
        <v>357</v>
      </c>
      <c r="C4278" t="str">
        <f>"148"</f>
        <v>148</v>
      </c>
      <c r="D4278" t="s">
        <v>479</v>
      </c>
      <c r="E4278" t="str">
        <f t="shared" ref="E4278:E4289" si="619">"01"</f>
        <v>01</v>
      </c>
      <c r="F4278" t="str">
        <f t="shared" si="618"/>
        <v>001</v>
      </c>
      <c r="G4278" t="str">
        <f>""</f>
        <v/>
      </c>
      <c r="H4278" t="s">
        <v>3</v>
      </c>
      <c r="I4278" t="s">
        <v>25</v>
      </c>
      <c r="J4278" t="s">
        <v>5697</v>
      </c>
      <c r="K4278" t="str">
        <f>"18698"</f>
        <v>18698</v>
      </c>
    </row>
    <row r="4279" spans="1:11" customFormat="1" x14ac:dyDescent="0.25">
      <c r="A4279" t="str">
        <f t="shared" si="613"/>
        <v>18</v>
      </c>
      <c r="B4279" t="s">
        <v>357</v>
      </c>
      <c r="C4279" t="str">
        <f t="shared" ref="C4279:C4285" si="620">"149"</f>
        <v>149</v>
      </c>
      <c r="D4279" t="s">
        <v>480</v>
      </c>
      <c r="E4279" t="str">
        <f t="shared" si="619"/>
        <v>01</v>
      </c>
      <c r="F4279" t="str">
        <f t="shared" si="618"/>
        <v>001</v>
      </c>
      <c r="G4279" t="str">
        <f>""</f>
        <v/>
      </c>
      <c r="H4279" t="s">
        <v>1</v>
      </c>
      <c r="I4279" t="s">
        <v>1286</v>
      </c>
      <c r="J4279" t="s">
        <v>5698</v>
      </c>
      <c r="K4279" t="str">
        <f t="shared" ref="K4279:K4285" si="621">"18630"</f>
        <v>18630</v>
      </c>
    </row>
    <row r="4280" spans="1:11" customFormat="1" x14ac:dyDescent="0.25">
      <c r="A4280" t="str">
        <f t="shared" si="613"/>
        <v>18</v>
      </c>
      <c r="B4280" t="s">
        <v>357</v>
      </c>
      <c r="C4280" t="str">
        <f t="shared" si="620"/>
        <v>149</v>
      </c>
      <c r="D4280" t="s">
        <v>480</v>
      </c>
      <c r="E4280" t="str">
        <f t="shared" si="619"/>
        <v>01</v>
      </c>
      <c r="F4280" t="str">
        <f t="shared" si="618"/>
        <v>001</v>
      </c>
      <c r="G4280" t="str">
        <f>""</f>
        <v/>
      </c>
      <c r="H4280" t="s">
        <v>0</v>
      </c>
      <c r="I4280" t="s">
        <v>1286</v>
      </c>
      <c r="J4280" t="s">
        <v>5698</v>
      </c>
      <c r="K4280" t="str">
        <f t="shared" si="621"/>
        <v>18630</v>
      </c>
    </row>
    <row r="4281" spans="1:11" customFormat="1" x14ac:dyDescent="0.25">
      <c r="A4281" t="str">
        <f t="shared" si="613"/>
        <v>18</v>
      </c>
      <c r="B4281" t="s">
        <v>357</v>
      </c>
      <c r="C4281" t="str">
        <f t="shared" si="620"/>
        <v>149</v>
      </c>
      <c r="D4281" t="s">
        <v>480</v>
      </c>
      <c r="E4281" t="str">
        <f t="shared" si="619"/>
        <v>01</v>
      </c>
      <c r="F4281" t="str">
        <f>"002"</f>
        <v>002</v>
      </c>
      <c r="G4281" t="str">
        <f>""</f>
        <v/>
      </c>
      <c r="H4281" t="s">
        <v>1</v>
      </c>
      <c r="I4281" t="s">
        <v>29</v>
      </c>
      <c r="J4281" t="s">
        <v>5699</v>
      </c>
      <c r="K4281" t="str">
        <f t="shared" si="621"/>
        <v>18630</v>
      </c>
    </row>
    <row r="4282" spans="1:11" customFormat="1" x14ac:dyDescent="0.25">
      <c r="A4282" t="str">
        <f t="shared" si="613"/>
        <v>18</v>
      </c>
      <c r="B4282" t="s">
        <v>357</v>
      </c>
      <c r="C4282" t="str">
        <f t="shared" si="620"/>
        <v>149</v>
      </c>
      <c r="D4282" t="s">
        <v>480</v>
      </c>
      <c r="E4282" t="str">
        <f t="shared" si="619"/>
        <v>01</v>
      </c>
      <c r="F4282" t="str">
        <f>"002"</f>
        <v>002</v>
      </c>
      <c r="G4282" t="str">
        <f>""</f>
        <v/>
      </c>
      <c r="H4282" t="s">
        <v>0</v>
      </c>
      <c r="I4282" t="s">
        <v>29</v>
      </c>
      <c r="J4282" t="s">
        <v>5699</v>
      </c>
      <c r="K4282" t="str">
        <f t="shared" si="621"/>
        <v>18630</v>
      </c>
    </row>
    <row r="4283" spans="1:11" customFormat="1" x14ac:dyDescent="0.25">
      <c r="A4283" t="str">
        <f t="shared" si="613"/>
        <v>18</v>
      </c>
      <c r="B4283" t="s">
        <v>357</v>
      </c>
      <c r="C4283" t="str">
        <f t="shared" si="620"/>
        <v>149</v>
      </c>
      <c r="D4283" t="s">
        <v>480</v>
      </c>
      <c r="E4283" t="str">
        <f t="shared" si="619"/>
        <v>01</v>
      </c>
      <c r="F4283" t="str">
        <f>"003"</f>
        <v>003</v>
      </c>
      <c r="G4283" t="str">
        <f>""</f>
        <v/>
      </c>
      <c r="H4283" t="s">
        <v>1</v>
      </c>
      <c r="I4283" t="s">
        <v>90</v>
      </c>
      <c r="J4283" t="s">
        <v>5700</v>
      </c>
      <c r="K4283" t="str">
        <f t="shared" si="621"/>
        <v>18630</v>
      </c>
    </row>
    <row r="4284" spans="1:11" customFormat="1" x14ac:dyDescent="0.25">
      <c r="A4284" t="str">
        <f t="shared" si="613"/>
        <v>18</v>
      </c>
      <c r="B4284" t="s">
        <v>357</v>
      </c>
      <c r="C4284" t="str">
        <f t="shared" si="620"/>
        <v>149</v>
      </c>
      <c r="D4284" t="s">
        <v>480</v>
      </c>
      <c r="E4284" t="str">
        <f t="shared" si="619"/>
        <v>01</v>
      </c>
      <c r="F4284" t="str">
        <f>"003"</f>
        <v>003</v>
      </c>
      <c r="G4284" t="str">
        <f>""</f>
        <v/>
      </c>
      <c r="H4284" t="s">
        <v>0</v>
      </c>
      <c r="I4284" t="s">
        <v>90</v>
      </c>
      <c r="J4284" t="s">
        <v>5700</v>
      </c>
      <c r="K4284" t="str">
        <f t="shared" si="621"/>
        <v>18630</v>
      </c>
    </row>
    <row r="4285" spans="1:11" customFormat="1" x14ac:dyDescent="0.25">
      <c r="A4285" t="str">
        <f t="shared" si="613"/>
        <v>18</v>
      </c>
      <c r="B4285" t="s">
        <v>357</v>
      </c>
      <c r="C4285" t="str">
        <f t="shared" si="620"/>
        <v>149</v>
      </c>
      <c r="D4285" t="s">
        <v>480</v>
      </c>
      <c r="E4285" t="str">
        <f t="shared" si="619"/>
        <v>01</v>
      </c>
      <c r="F4285" t="str">
        <f>"004"</f>
        <v>004</v>
      </c>
      <c r="G4285" t="str">
        <f>""</f>
        <v/>
      </c>
      <c r="H4285" t="s">
        <v>3</v>
      </c>
      <c r="I4285" t="s">
        <v>90</v>
      </c>
      <c r="J4285" t="s">
        <v>5700</v>
      </c>
      <c r="K4285" t="str">
        <f t="shared" si="621"/>
        <v>18630</v>
      </c>
    </row>
    <row r="4286" spans="1:11" customFormat="1" x14ac:dyDescent="0.25">
      <c r="A4286" t="str">
        <f t="shared" si="613"/>
        <v>18</v>
      </c>
      <c r="B4286" t="s">
        <v>357</v>
      </c>
      <c r="C4286" t="str">
        <f t="shared" ref="C4286:C4295" si="622">"150"</f>
        <v>150</v>
      </c>
      <c r="D4286" t="s">
        <v>481</v>
      </c>
      <c r="E4286" t="str">
        <f t="shared" si="619"/>
        <v>01</v>
      </c>
      <c r="F4286" t="str">
        <f>"001"</f>
        <v>001</v>
      </c>
      <c r="G4286" t="str">
        <f>""</f>
        <v/>
      </c>
      <c r="H4286" t="s">
        <v>1</v>
      </c>
      <c r="I4286" t="s">
        <v>2395</v>
      </c>
      <c r="J4286" t="s">
        <v>5701</v>
      </c>
      <c r="K4286" t="str">
        <f t="shared" ref="K4286:K4295" si="623">"18640"</f>
        <v>18640</v>
      </c>
    </row>
    <row r="4287" spans="1:11" customFormat="1" x14ac:dyDescent="0.25">
      <c r="A4287" t="str">
        <f t="shared" si="613"/>
        <v>18</v>
      </c>
      <c r="B4287" t="s">
        <v>357</v>
      </c>
      <c r="C4287" t="str">
        <f t="shared" si="622"/>
        <v>150</v>
      </c>
      <c r="D4287" t="s">
        <v>481</v>
      </c>
      <c r="E4287" t="str">
        <f t="shared" si="619"/>
        <v>01</v>
      </c>
      <c r="F4287" t="str">
        <f>"001"</f>
        <v>001</v>
      </c>
      <c r="G4287" t="str">
        <f>""</f>
        <v/>
      </c>
      <c r="H4287" t="s">
        <v>0</v>
      </c>
      <c r="I4287" t="s">
        <v>2395</v>
      </c>
      <c r="J4287" t="s">
        <v>5701</v>
      </c>
      <c r="K4287" t="str">
        <f t="shared" si="623"/>
        <v>18640</v>
      </c>
    </row>
    <row r="4288" spans="1:11" customFormat="1" x14ac:dyDescent="0.25">
      <c r="A4288" t="str">
        <f t="shared" si="613"/>
        <v>18</v>
      </c>
      <c r="B4288" t="s">
        <v>357</v>
      </c>
      <c r="C4288" t="str">
        <f t="shared" si="622"/>
        <v>150</v>
      </c>
      <c r="D4288" t="s">
        <v>481</v>
      </c>
      <c r="E4288" t="str">
        <f t="shared" si="619"/>
        <v>01</v>
      </c>
      <c r="F4288" t="str">
        <f>"002"</f>
        <v>002</v>
      </c>
      <c r="G4288" t="str">
        <f>""</f>
        <v/>
      </c>
      <c r="H4288" t="s">
        <v>1</v>
      </c>
      <c r="I4288" t="s">
        <v>2396</v>
      </c>
      <c r="J4288" t="s">
        <v>5702</v>
      </c>
      <c r="K4288" t="str">
        <f t="shared" si="623"/>
        <v>18640</v>
      </c>
    </row>
    <row r="4289" spans="1:11" customFormat="1" x14ac:dyDescent="0.25">
      <c r="A4289" t="str">
        <f t="shared" si="613"/>
        <v>18</v>
      </c>
      <c r="B4289" t="s">
        <v>357</v>
      </c>
      <c r="C4289" t="str">
        <f t="shared" si="622"/>
        <v>150</v>
      </c>
      <c r="D4289" t="s">
        <v>481</v>
      </c>
      <c r="E4289" t="str">
        <f t="shared" si="619"/>
        <v>01</v>
      </c>
      <c r="F4289" t="str">
        <f>"002"</f>
        <v>002</v>
      </c>
      <c r="G4289" t="str">
        <f>""</f>
        <v/>
      </c>
      <c r="H4289" t="s">
        <v>0</v>
      </c>
      <c r="I4289" t="s">
        <v>2396</v>
      </c>
      <c r="J4289" t="s">
        <v>5702</v>
      </c>
      <c r="K4289" t="str">
        <f t="shared" si="623"/>
        <v>18640</v>
      </c>
    </row>
    <row r="4290" spans="1:11" customFormat="1" x14ac:dyDescent="0.25">
      <c r="A4290" t="str">
        <f t="shared" si="613"/>
        <v>18</v>
      </c>
      <c r="B4290" t="s">
        <v>357</v>
      </c>
      <c r="C4290" t="str">
        <f t="shared" si="622"/>
        <v>150</v>
      </c>
      <c r="D4290" t="s">
        <v>481</v>
      </c>
      <c r="E4290" t="str">
        <f t="shared" ref="E4290:E4295" si="624">"02"</f>
        <v>02</v>
      </c>
      <c r="F4290" t="str">
        <f>"001"</f>
        <v>001</v>
      </c>
      <c r="G4290" t="str">
        <f>""</f>
        <v/>
      </c>
      <c r="H4290" t="s">
        <v>1</v>
      </c>
      <c r="I4290" t="s">
        <v>52</v>
      </c>
      <c r="J4290" t="s">
        <v>5703</v>
      </c>
      <c r="K4290" t="str">
        <f t="shared" si="623"/>
        <v>18640</v>
      </c>
    </row>
    <row r="4291" spans="1:11" customFormat="1" x14ac:dyDescent="0.25">
      <c r="A4291" t="str">
        <f t="shared" si="613"/>
        <v>18</v>
      </c>
      <c r="B4291" t="s">
        <v>357</v>
      </c>
      <c r="C4291" t="str">
        <f t="shared" si="622"/>
        <v>150</v>
      </c>
      <c r="D4291" t="s">
        <v>481</v>
      </c>
      <c r="E4291" t="str">
        <f t="shared" si="624"/>
        <v>02</v>
      </c>
      <c r="F4291" t="str">
        <f>"001"</f>
        <v>001</v>
      </c>
      <c r="G4291" t="str">
        <f>""</f>
        <v/>
      </c>
      <c r="H4291" t="s">
        <v>0</v>
      </c>
      <c r="I4291" t="s">
        <v>52</v>
      </c>
      <c r="J4291" t="s">
        <v>5703</v>
      </c>
      <c r="K4291" t="str">
        <f t="shared" si="623"/>
        <v>18640</v>
      </c>
    </row>
    <row r="4292" spans="1:11" customFormat="1" x14ac:dyDescent="0.25">
      <c r="A4292" t="str">
        <f t="shared" si="613"/>
        <v>18</v>
      </c>
      <c r="B4292" t="s">
        <v>357</v>
      </c>
      <c r="C4292" t="str">
        <f t="shared" si="622"/>
        <v>150</v>
      </c>
      <c r="D4292" t="s">
        <v>481</v>
      </c>
      <c r="E4292" t="str">
        <f t="shared" si="624"/>
        <v>02</v>
      </c>
      <c r="F4292" t="str">
        <f>"002"</f>
        <v>002</v>
      </c>
      <c r="G4292" t="str">
        <f>""</f>
        <v/>
      </c>
      <c r="H4292" t="s">
        <v>1</v>
      </c>
      <c r="I4292" t="s">
        <v>35</v>
      </c>
      <c r="J4292" t="s">
        <v>5704</v>
      </c>
      <c r="K4292" t="str">
        <f t="shared" si="623"/>
        <v>18640</v>
      </c>
    </row>
    <row r="4293" spans="1:11" customFormat="1" x14ac:dyDescent="0.25">
      <c r="A4293" t="str">
        <f t="shared" si="613"/>
        <v>18</v>
      </c>
      <c r="B4293" t="s">
        <v>357</v>
      </c>
      <c r="C4293" t="str">
        <f t="shared" si="622"/>
        <v>150</v>
      </c>
      <c r="D4293" t="s">
        <v>481</v>
      </c>
      <c r="E4293" t="str">
        <f t="shared" si="624"/>
        <v>02</v>
      </c>
      <c r="F4293" t="str">
        <f>"002"</f>
        <v>002</v>
      </c>
      <c r="G4293" t="str">
        <f>""</f>
        <v/>
      </c>
      <c r="H4293" t="s">
        <v>0</v>
      </c>
      <c r="I4293" t="s">
        <v>35</v>
      </c>
      <c r="J4293" t="s">
        <v>5704</v>
      </c>
      <c r="K4293" t="str">
        <f t="shared" si="623"/>
        <v>18640</v>
      </c>
    </row>
    <row r="4294" spans="1:11" customFormat="1" x14ac:dyDescent="0.25">
      <c r="A4294" t="str">
        <f t="shared" si="613"/>
        <v>18</v>
      </c>
      <c r="B4294" t="s">
        <v>357</v>
      </c>
      <c r="C4294" t="str">
        <f t="shared" si="622"/>
        <v>150</v>
      </c>
      <c r="D4294" t="s">
        <v>481</v>
      </c>
      <c r="E4294" t="str">
        <f t="shared" si="624"/>
        <v>02</v>
      </c>
      <c r="F4294" t="str">
        <f>"003"</f>
        <v>003</v>
      </c>
      <c r="G4294" t="str">
        <f>""</f>
        <v/>
      </c>
      <c r="H4294" t="s">
        <v>1</v>
      </c>
      <c r="I4294" t="s">
        <v>96</v>
      </c>
      <c r="J4294" t="s">
        <v>5705</v>
      </c>
      <c r="K4294" t="str">
        <f t="shared" si="623"/>
        <v>18640</v>
      </c>
    </row>
    <row r="4295" spans="1:11" customFormat="1" x14ac:dyDescent="0.25">
      <c r="A4295" t="str">
        <f t="shared" si="613"/>
        <v>18</v>
      </c>
      <c r="B4295" t="s">
        <v>357</v>
      </c>
      <c r="C4295" t="str">
        <f t="shared" si="622"/>
        <v>150</v>
      </c>
      <c r="D4295" t="s">
        <v>481</v>
      </c>
      <c r="E4295" t="str">
        <f t="shared" si="624"/>
        <v>02</v>
      </c>
      <c r="F4295" t="str">
        <f>"003"</f>
        <v>003</v>
      </c>
      <c r="G4295" t="str">
        <f>""</f>
        <v/>
      </c>
      <c r="H4295" t="s">
        <v>0</v>
      </c>
      <c r="I4295" t="s">
        <v>96</v>
      </c>
      <c r="J4295" t="s">
        <v>5705</v>
      </c>
      <c r="K4295" t="str">
        <f t="shared" si="623"/>
        <v>18640</v>
      </c>
    </row>
    <row r="4296" spans="1:11" customFormat="1" x14ac:dyDescent="0.25">
      <c r="A4296" t="str">
        <f t="shared" si="613"/>
        <v>18</v>
      </c>
      <c r="B4296" t="s">
        <v>357</v>
      </c>
      <c r="C4296" t="str">
        <f>"151"</f>
        <v>151</v>
      </c>
      <c r="D4296" t="s">
        <v>482</v>
      </c>
      <c r="E4296" t="str">
        <f t="shared" ref="E4296:E4320" si="625">"01"</f>
        <v>01</v>
      </c>
      <c r="F4296" t="str">
        <f>"001"</f>
        <v>001</v>
      </c>
      <c r="G4296" t="str">
        <f>""</f>
        <v/>
      </c>
      <c r="H4296" t="s">
        <v>3</v>
      </c>
      <c r="I4296" t="s">
        <v>28</v>
      </c>
      <c r="J4296" t="s">
        <v>5706</v>
      </c>
      <c r="K4296" t="str">
        <f>"18411"</f>
        <v>18411</v>
      </c>
    </row>
    <row r="4297" spans="1:11" customFormat="1" x14ac:dyDescent="0.25">
      <c r="A4297" t="str">
        <f t="shared" si="613"/>
        <v>18</v>
      </c>
      <c r="B4297" t="s">
        <v>357</v>
      </c>
      <c r="C4297" t="str">
        <f>"152"</f>
        <v>152</v>
      </c>
      <c r="D4297" t="s">
        <v>483</v>
      </c>
      <c r="E4297" t="str">
        <f t="shared" si="625"/>
        <v>01</v>
      </c>
      <c r="F4297" t="str">
        <f>"001"</f>
        <v>001</v>
      </c>
      <c r="G4297" t="str">
        <f>""</f>
        <v/>
      </c>
      <c r="H4297" t="s">
        <v>3</v>
      </c>
      <c r="I4297" t="s">
        <v>2397</v>
      </c>
      <c r="J4297" t="s">
        <v>5707</v>
      </c>
      <c r="K4297" t="str">
        <f>"18530"</f>
        <v>18530</v>
      </c>
    </row>
    <row r="4298" spans="1:11" customFormat="1" x14ac:dyDescent="0.25">
      <c r="A4298" t="str">
        <f t="shared" si="613"/>
        <v>18</v>
      </c>
      <c r="B4298" t="s">
        <v>357</v>
      </c>
      <c r="C4298" t="str">
        <f t="shared" ref="C4298:C4309" si="626">"153"</f>
        <v>153</v>
      </c>
      <c r="D4298" t="s">
        <v>484</v>
      </c>
      <c r="E4298" t="str">
        <f t="shared" si="625"/>
        <v>01</v>
      </c>
      <c r="F4298" t="str">
        <f>"001"</f>
        <v>001</v>
      </c>
      <c r="G4298" t="str">
        <f>""</f>
        <v/>
      </c>
      <c r="H4298" t="s">
        <v>1</v>
      </c>
      <c r="I4298" t="s">
        <v>2398</v>
      </c>
      <c r="J4298" t="s">
        <v>5708</v>
      </c>
      <c r="K4298" t="str">
        <f t="shared" ref="K4298:K4309" si="627">"18210"</f>
        <v>18210</v>
      </c>
    </row>
    <row r="4299" spans="1:11" customFormat="1" x14ac:dyDescent="0.25">
      <c r="A4299" t="str">
        <f t="shared" si="613"/>
        <v>18</v>
      </c>
      <c r="B4299" t="s">
        <v>357</v>
      </c>
      <c r="C4299" t="str">
        <f t="shared" si="626"/>
        <v>153</v>
      </c>
      <c r="D4299" t="s">
        <v>484</v>
      </c>
      <c r="E4299" t="str">
        <f t="shared" si="625"/>
        <v>01</v>
      </c>
      <c r="F4299" t="str">
        <f>"001"</f>
        <v>001</v>
      </c>
      <c r="G4299" t="str">
        <f>""</f>
        <v/>
      </c>
      <c r="H4299" t="s">
        <v>0</v>
      </c>
      <c r="I4299" t="s">
        <v>2398</v>
      </c>
      <c r="J4299" t="s">
        <v>5708</v>
      </c>
      <c r="K4299" t="str">
        <f t="shared" si="627"/>
        <v>18210</v>
      </c>
    </row>
    <row r="4300" spans="1:11" customFormat="1" x14ac:dyDescent="0.25">
      <c r="A4300" t="str">
        <f t="shared" si="613"/>
        <v>18</v>
      </c>
      <c r="B4300" t="s">
        <v>357</v>
      </c>
      <c r="C4300" t="str">
        <f t="shared" si="626"/>
        <v>153</v>
      </c>
      <c r="D4300" t="s">
        <v>484</v>
      </c>
      <c r="E4300" t="str">
        <f t="shared" si="625"/>
        <v>01</v>
      </c>
      <c r="F4300" t="str">
        <f>"002"</f>
        <v>002</v>
      </c>
      <c r="G4300" t="str">
        <f>""</f>
        <v/>
      </c>
      <c r="H4300" t="s">
        <v>1</v>
      </c>
      <c r="I4300" t="s">
        <v>2399</v>
      </c>
      <c r="J4300" t="s">
        <v>5709</v>
      </c>
      <c r="K4300" t="str">
        <f t="shared" si="627"/>
        <v>18210</v>
      </c>
    </row>
    <row r="4301" spans="1:11" customFormat="1" x14ac:dyDescent="0.25">
      <c r="A4301" t="str">
        <f t="shared" si="613"/>
        <v>18</v>
      </c>
      <c r="B4301" t="s">
        <v>357</v>
      </c>
      <c r="C4301" t="str">
        <f t="shared" si="626"/>
        <v>153</v>
      </c>
      <c r="D4301" t="s">
        <v>484</v>
      </c>
      <c r="E4301" t="str">
        <f t="shared" si="625"/>
        <v>01</v>
      </c>
      <c r="F4301" t="str">
        <f>"002"</f>
        <v>002</v>
      </c>
      <c r="G4301" t="str">
        <f>""</f>
        <v/>
      </c>
      <c r="H4301" t="s">
        <v>0</v>
      </c>
      <c r="I4301" t="s">
        <v>2399</v>
      </c>
      <c r="J4301" t="s">
        <v>5709</v>
      </c>
      <c r="K4301" t="str">
        <f t="shared" si="627"/>
        <v>18210</v>
      </c>
    </row>
    <row r="4302" spans="1:11" customFormat="1" x14ac:dyDescent="0.25">
      <c r="A4302" t="str">
        <f t="shared" si="613"/>
        <v>18</v>
      </c>
      <c r="B4302" t="s">
        <v>357</v>
      </c>
      <c r="C4302" t="str">
        <f t="shared" si="626"/>
        <v>153</v>
      </c>
      <c r="D4302" t="s">
        <v>484</v>
      </c>
      <c r="E4302" t="str">
        <f t="shared" si="625"/>
        <v>01</v>
      </c>
      <c r="F4302" t="str">
        <f>"003"</f>
        <v>003</v>
      </c>
      <c r="G4302" t="str">
        <f>""</f>
        <v/>
      </c>
      <c r="H4302" t="s">
        <v>1</v>
      </c>
      <c r="I4302" t="s">
        <v>2400</v>
      </c>
      <c r="J4302" t="s">
        <v>5710</v>
      </c>
      <c r="K4302" t="str">
        <f t="shared" si="627"/>
        <v>18210</v>
      </c>
    </row>
    <row r="4303" spans="1:11" customFormat="1" x14ac:dyDescent="0.25">
      <c r="A4303" t="str">
        <f t="shared" si="613"/>
        <v>18</v>
      </c>
      <c r="B4303" t="s">
        <v>357</v>
      </c>
      <c r="C4303" t="str">
        <f t="shared" si="626"/>
        <v>153</v>
      </c>
      <c r="D4303" t="s">
        <v>484</v>
      </c>
      <c r="E4303" t="str">
        <f t="shared" si="625"/>
        <v>01</v>
      </c>
      <c r="F4303" t="str">
        <f>"003"</f>
        <v>003</v>
      </c>
      <c r="G4303" t="str">
        <f>""</f>
        <v/>
      </c>
      <c r="H4303" t="s">
        <v>0</v>
      </c>
      <c r="I4303" t="s">
        <v>2400</v>
      </c>
      <c r="J4303" t="s">
        <v>5710</v>
      </c>
      <c r="K4303" t="str">
        <f t="shared" si="627"/>
        <v>18210</v>
      </c>
    </row>
    <row r="4304" spans="1:11" customFormat="1" x14ac:dyDescent="0.25">
      <c r="A4304" t="str">
        <f t="shared" si="613"/>
        <v>18</v>
      </c>
      <c r="B4304" t="s">
        <v>357</v>
      </c>
      <c r="C4304" t="str">
        <f t="shared" si="626"/>
        <v>153</v>
      </c>
      <c r="D4304" t="s">
        <v>484</v>
      </c>
      <c r="E4304" t="str">
        <f t="shared" si="625"/>
        <v>01</v>
      </c>
      <c r="F4304" t="str">
        <f>"004"</f>
        <v>004</v>
      </c>
      <c r="G4304" t="str">
        <f>""</f>
        <v/>
      </c>
      <c r="H4304" t="s">
        <v>1</v>
      </c>
      <c r="I4304" t="s">
        <v>2401</v>
      </c>
      <c r="J4304" t="s">
        <v>5711</v>
      </c>
      <c r="K4304" t="str">
        <f t="shared" si="627"/>
        <v>18210</v>
      </c>
    </row>
    <row r="4305" spans="1:11" customFormat="1" x14ac:dyDescent="0.25">
      <c r="A4305" t="str">
        <f t="shared" si="613"/>
        <v>18</v>
      </c>
      <c r="B4305" t="s">
        <v>357</v>
      </c>
      <c r="C4305" t="str">
        <f t="shared" si="626"/>
        <v>153</v>
      </c>
      <c r="D4305" t="s">
        <v>484</v>
      </c>
      <c r="E4305" t="str">
        <f t="shared" si="625"/>
        <v>01</v>
      </c>
      <c r="F4305" t="str">
        <f>"004"</f>
        <v>004</v>
      </c>
      <c r="G4305" t="str">
        <f>""</f>
        <v/>
      </c>
      <c r="H4305" t="s">
        <v>0</v>
      </c>
      <c r="I4305" t="s">
        <v>2401</v>
      </c>
      <c r="J4305" t="s">
        <v>5711</v>
      </c>
      <c r="K4305" t="str">
        <f t="shared" si="627"/>
        <v>18210</v>
      </c>
    </row>
    <row r="4306" spans="1:11" customFormat="1" x14ac:dyDescent="0.25">
      <c r="A4306" t="str">
        <f t="shared" si="613"/>
        <v>18</v>
      </c>
      <c r="B4306" t="s">
        <v>357</v>
      </c>
      <c r="C4306" t="str">
        <f t="shared" si="626"/>
        <v>153</v>
      </c>
      <c r="D4306" t="s">
        <v>484</v>
      </c>
      <c r="E4306" t="str">
        <f t="shared" si="625"/>
        <v>01</v>
      </c>
      <c r="F4306" t="str">
        <f>"005"</f>
        <v>005</v>
      </c>
      <c r="G4306" t="str">
        <f>""</f>
        <v/>
      </c>
      <c r="H4306" t="s">
        <v>1</v>
      </c>
      <c r="I4306" t="s">
        <v>2402</v>
      </c>
      <c r="J4306" t="s">
        <v>5712</v>
      </c>
      <c r="K4306" t="str">
        <f t="shared" si="627"/>
        <v>18210</v>
      </c>
    </row>
    <row r="4307" spans="1:11" customFormat="1" x14ac:dyDescent="0.25">
      <c r="A4307" t="str">
        <f t="shared" si="613"/>
        <v>18</v>
      </c>
      <c r="B4307" t="s">
        <v>357</v>
      </c>
      <c r="C4307" t="str">
        <f t="shared" si="626"/>
        <v>153</v>
      </c>
      <c r="D4307" t="s">
        <v>484</v>
      </c>
      <c r="E4307" t="str">
        <f t="shared" si="625"/>
        <v>01</v>
      </c>
      <c r="F4307" t="str">
        <f>"005"</f>
        <v>005</v>
      </c>
      <c r="G4307" t="str">
        <f>""</f>
        <v/>
      </c>
      <c r="H4307" t="s">
        <v>0</v>
      </c>
      <c r="I4307" t="s">
        <v>2402</v>
      </c>
      <c r="J4307" t="s">
        <v>5712</v>
      </c>
      <c r="K4307" t="str">
        <f t="shared" si="627"/>
        <v>18210</v>
      </c>
    </row>
    <row r="4308" spans="1:11" customFormat="1" x14ac:dyDescent="0.25">
      <c r="A4308" t="str">
        <f t="shared" si="613"/>
        <v>18</v>
      </c>
      <c r="B4308" t="s">
        <v>357</v>
      </c>
      <c r="C4308" t="str">
        <f t="shared" si="626"/>
        <v>153</v>
      </c>
      <c r="D4308" t="s">
        <v>484</v>
      </c>
      <c r="E4308" t="str">
        <f t="shared" si="625"/>
        <v>01</v>
      </c>
      <c r="F4308" t="str">
        <f>"006"</f>
        <v>006</v>
      </c>
      <c r="G4308" t="str">
        <f>""</f>
        <v/>
      </c>
      <c r="H4308" t="s">
        <v>3</v>
      </c>
      <c r="I4308" t="s">
        <v>2403</v>
      </c>
      <c r="J4308" t="s">
        <v>5713</v>
      </c>
      <c r="K4308" t="str">
        <f t="shared" si="627"/>
        <v>18210</v>
      </c>
    </row>
    <row r="4309" spans="1:11" customFormat="1" x14ac:dyDescent="0.25">
      <c r="A4309" t="str">
        <f t="shared" si="613"/>
        <v>18</v>
      </c>
      <c r="B4309" t="s">
        <v>357</v>
      </c>
      <c r="C4309" t="str">
        <f t="shared" si="626"/>
        <v>153</v>
      </c>
      <c r="D4309" t="s">
        <v>484</v>
      </c>
      <c r="E4309" t="str">
        <f t="shared" si="625"/>
        <v>01</v>
      </c>
      <c r="F4309" t="str">
        <f>"007"</f>
        <v>007</v>
      </c>
      <c r="G4309" t="str">
        <f>""</f>
        <v/>
      </c>
      <c r="H4309" t="s">
        <v>3</v>
      </c>
      <c r="I4309" t="s">
        <v>2404</v>
      </c>
      <c r="J4309" t="s">
        <v>5714</v>
      </c>
      <c r="K4309" t="str">
        <f t="shared" si="627"/>
        <v>18210</v>
      </c>
    </row>
    <row r="4310" spans="1:11" customFormat="1" x14ac:dyDescent="0.25">
      <c r="A4310" t="str">
        <f t="shared" si="613"/>
        <v>18</v>
      </c>
      <c r="B4310" t="s">
        <v>357</v>
      </c>
      <c r="C4310" t="str">
        <f>"154"</f>
        <v>154</v>
      </c>
      <c r="D4310" t="s">
        <v>485</v>
      </c>
      <c r="E4310" t="str">
        <f t="shared" si="625"/>
        <v>01</v>
      </c>
      <c r="F4310" t="str">
        <f t="shared" ref="F4310:F4316" si="628">"001"</f>
        <v>001</v>
      </c>
      <c r="G4310" t="str">
        <f>""</f>
        <v/>
      </c>
      <c r="H4310" t="s">
        <v>1</v>
      </c>
      <c r="I4310" t="s">
        <v>23</v>
      </c>
      <c r="J4310" t="s">
        <v>5715</v>
      </c>
      <c r="K4310" t="str">
        <f>"18517"</f>
        <v>18517</v>
      </c>
    </row>
    <row r="4311" spans="1:11" customFormat="1" x14ac:dyDescent="0.25">
      <c r="A4311" t="str">
        <f t="shared" si="613"/>
        <v>18</v>
      </c>
      <c r="B4311" t="s">
        <v>357</v>
      </c>
      <c r="C4311" t="str">
        <f>"154"</f>
        <v>154</v>
      </c>
      <c r="D4311" t="s">
        <v>485</v>
      </c>
      <c r="E4311" t="str">
        <f t="shared" si="625"/>
        <v>01</v>
      </c>
      <c r="F4311" t="str">
        <f t="shared" si="628"/>
        <v>001</v>
      </c>
      <c r="G4311" t="str">
        <f>""</f>
        <v/>
      </c>
      <c r="H4311" t="s">
        <v>0</v>
      </c>
      <c r="I4311" t="s">
        <v>23</v>
      </c>
      <c r="J4311" t="s">
        <v>5715</v>
      </c>
      <c r="K4311" t="str">
        <f>"18517"</f>
        <v>18517</v>
      </c>
    </row>
    <row r="4312" spans="1:11" customFormat="1" x14ac:dyDescent="0.25">
      <c r="A4312" t="str">
        <f t="shared" si="613"/>
        <v>18</v>
      </c>
      <c r="B4312" t="s">
        <v>357</v>
      </c>
      <c r="C4312" t="str">
        <f>"157"</f>
        <v>157</v>
      </c>
      <c r="D4312" t="s">
        <v>486</v>
      </c>
      <c r="E4312" t="str">
        <f t="shared" si="625"/>
        <v>01</v>
      </c>
      <c r="F4312" t="str">
        <f t="shared" si="628"/>
        <v>001</v>
      </c>
      <c r="G4312" t="str">
        <f>""</f>
        <v/>
      </c>
      <c r="H4312" t="s">
        <v>1</v>
      </c>
      <c r="I4312" t="s">
        <v>25</v>
      </c>
      <c r="J4312" t="s">
        <v>4232</v>
      </c>
      <c r="K4312" t="str">
        <f>"18191"</f>
        <v>18191</v>
      </c>
    </row>
    <row r="4313" spans="1:11" customFormat="1" x14ac:dyDescent="0.25">
      <c r="A4313" t="str">
        <f t="shared" ref="A4313:A4376" si="629">"18"</f>
        <v>18</v>
      </c>
      <c r="B4313" t="s">
        <v>357</v>
      </c>
      <c r="C4313" t="str">
        <f>"157"</f>
        <v>157</v>
      </c>
      <c r="D4313" t="s">
        <v>486</v>
      </c>
      <c r="E4313" t="str">
        <f t="shared" si="625"/>
        <v>01</v>
      </c>
      <c r="F4313" t="str">
        <f t="shared" si="628"/>
        <v>001</v>
      </c>
      <c r="G4313" t="str">
        <f>""</f>
        <v/>
      </c>
      <c r="H4313" t="s">
        <v>0</v>
      </c>
      <c r="I4313" t="s">
        <v>25</v>
      </c>
      <c r="J4313" t="s">
        <v>4232</v>
      </c>
      <c r="K4313" t="str">
        <f>"18191"</f>
        <v>18191</v>
      </c>
    </row>
    <row r="4314" spans="1:11" customFormat="1" x14ac:dyDescent="0.25">
      <c r="A4314" t="str">
        <f t="shared" si="629"/>
        <v>18</v>
      </c>
      <c r="B4314" t="s">
        <v>357</v>
      </c>
      <c r="C4314" t="str">
        <f t="shared" ref="C4314:C4326" si="630">"158"</f>
        <v>158</v>
      </c>
      <c r="D4314" t="s">
        <v>487</v>
      </c>
      <c r="E4314" t="str">
        <f t="shared" si="625"/>
        <v>01</v>
      </c>
      <c r="F4314" t="str">
        <f t="shared" si="628"/>
        <v>001</v>
      </c>
      <c r="G4314" t="str">
        <f>""</f>
        <v/>
      </c>
      <c r="H4314" t="s">
        <v>1</v>
      </c>
      <c r="I4314" t="s">
        <v>2297</v>
      </c>
      <c r="J4314" t="s">
        <v>5716</v>
      </c>
      <c r="K4314" t="str">
        <f t="shared" ref="K4314:K4322" si="631">"18240"</f>
        <v>18240</v>
      </c>
    </row>
    <row r="4315" spans="1:11" customFormat="1" x14ac:dyDescent="0.25">
      <c r="A4315" t="str">
        <f t="shared" si="629"/>
        <v>18</v>
      </c>
      <c r="B4315" t="s">
        <v>357</v>
      </c>
      <c r="C4315" t="str">
        <f t="shared" si="630"/>
        <v>158</v>
      </c>
      <c r="D4315" t="s">
        <v>487</v>
      </c>
      <c r="E4315" t="str">
        <f t="shared" si="625"/>
        <v>01</v>
      </c>
      <c r="F4315" t="str">
        <f t="shared" si="628"/>
        <v>001</v>
      </c>
      <c r="G4315" t="str">
        <f>""</f>
        <v/>
      </c>
      <c r="H4315" t="s">
        <v>0</v>
      </c>
      <c r="I4315" t="s">
        <v>2297</v>
      </c>
      <c r="J4315" t="s">
        <v>5716</v>
      </c>
      <c r="K4315" t="str">
        <f t="shared" si="631"/>
        <v>18240</v>
      </c>
    </row>
    <row r="4316" spans="1:11" customFormat="1" x14ac:dyDescent="0.25">
      <c r="A4316" t="str">
        <f t="shared" si="629"/>
        <v>18</v>
      </c>
      <c r="B4316" t="s">
        <v>357</v>
      </c>
      <c r="C4316" t="str">
        <f t="shared" si="630"/>
        <v>158</v>
      </c>
      <c r="D4316" t="s">
        <v>487</v>
      </c>
      <c r="E4316" t="str">
        <f t="shared" si="625"/>
        <v>01</v>
      </c>
      <c r="F4316" t="str">
        <f t="shared" si="628"/>
        <v>001</v>
      </c>
      <c r="G4316" t="str">
        <f>""</f>
        <v/>
      </c>
      <c r="H4316" t="s">
        <v>2</v>
      </c>
      <c r="I4316" t="s">
        <v>2297</v>
      </c>
      <c r="J4316" t="s">
        <v>5716</v>
      </c>
      <c r="K4316" t="str">
        <f t="shared" si="631"/>
        <v>18240</v>
      </c>
    </row>
    <row r="4317" spans="1:11" customFormat="1" x14ac:dyDescent="0.25">
      <c r="A4317" t="str">
        <f t="shared" si="629"/>
        <v>18</v>
      </c>
      <c r="B4317" t="s">
        <v>357</v>
      </c>
      <c r="C4317" t="str">
        <f t="shared" si="630"/>
        <v>158</v>
      </c>
      <c r="D4317" t="s">
        <v>487</v>
      </c>
      <c r="E4317" t="str">
        <f t="shared" si="625"/>
        <v>01</v>
      </c>
      <c r="F4317" t="str">
        <f>"002"</f>
        <v>002</v>
      </c>
      <c r="G4317" t="str">
        <f>""</f>
        <v/>
      </c>
      <c r="H4317" t="s">
        <v>1</v>
      </c>
      <c r="I4317" t="s">
        <v>2405</v>
      </c>
      <c r="J4317" t="s">
        <v>5717</v>
      </c>
      <c r="K4317" t="str">
        <f t="shared" si="631"/>
        <v>18240</v>
      </c>
    </row>
    <row r="4318" spans="1:11" customFormat="1" x14ac:dyDescent="0.25">
      <c r="A4318" t="str">
        <f t="shared" si="629"/>
        <v>18</v>
      </c>
      <c r="B4318" t="s">
        <v>357</v>
      </c>
      <c r="C4318" t="str">
        <f t="shared" si="630"/>
        <v>158</v>
      </c>
      <c r="D4318" t="s">
        <v>487</v>
      </c>
      <c r="E4318" t="str">
        <f t="shared" si="625"/>
        <v>01</v>
      </c>
      <c r="F4318" t="str">
        <f>"002"</f>
        <v>002</v>
      </c>
      <c r="G4318" t="str">
        <f>""</f>
        <v/>
      </c>
      <c r="H4318" t="s">
        <v>0</v>
      </c>
      <c r="I4318" t="s">
        <v>2405</v>
      </c>
      <c r="J4318" t="s">
        <v>5717</v>
      </c>
      <c r="K4318" t="str">
        <f t="shared" si="631"/>
        <v>18240</v>
      </c>
    </row>
    <row r="4319" spans="1:11" customFormat="1" x14ac:dyDescent="0.25">
      <c r="A4319" t="str">
        <f t="shared" si="629"/>
        <v>18</v>
      </c>
      <c r="B4319" t="s">
        <v>357</v>
      </c>
      <c r="C4319" t="str">
        <f t="shared" si="630"/>
        <v>158</v>
      </c>
      <c r="D4319" t="s">
        <v>487</v>
      </c>
      <c r="E4319" t="str">
        <f t="shared" si="625"/>
        <v>01</v>
      </c>
      <c r="F4319" t="str">
        <f>"003"</f>
        <v>003</v>
      </c>
      <c r="G4319" t="str">
        <f>""</f>
        <v/>
      </c>
      <c r="H4319" t="s">
        <v>1</v>
      </c>
      <c r="I4319" t="s">
        <v>2406</v>
      </c>
      <c r="J4319" t="s">
        <v>5718</v>
      </c>
      <c r="K4319" t="str">
        <f t="shared" si="631"/>
        <v>18240</v>
      </c>
    </row>
    <row r="4320" spans="1:11" customFormat="1" x14ac:dyDescent="0.25">
      <c r="A4320" t="str">
        <f t="shared" si="629"/>
        <v>18</v>
      </c>
      <c r="B4320" t="s">
        <v>357</v>
      </c>
      <c r="C4320" t="str">
        <f t="shared" si="630"/>
        <v>158</v>
      </c>
      <c r="D4320" t="s">
        <v>487</v>
      </c>
      <c r="E4320" t="str">
        <f t="shared" si="625"/>
        <v>01</v>
      </c>
      <c r="F4320" t="str">
        <f>"003"</f>
        <v>003</v>
      </c>
      <c r="G4320" t="str">
        <f>""</f>
        <v/>
      </c>
      <c r="H4320" t="s">
        <v>0</v>
      </c>
      <c r="I4320" t="s">
        <v>2406</v>
      </c>
      <c r="J4320" t="s">
        <v>5718</v>
      </c>
      <c r="K4320" t="str">
        <f t="shared" si="631"/>
        <v>18240</v>
      </c>
    </row>
    <row r="4321" spans="1:11" customFormat="1" x14ac:dyDescent="0.25">
      <c r="A4321" t="str">
        <f t="shared" si="629"/>
        <v>18</v>
      </c>
      <c r="B4321" t="s">
        <v>357</v>
      </c>
      <c r="C4321" t="str">
        <f t="shared" si="630"/>
        <v>158</v>
      </c>
      <c r="D4321" t="s">
        <v>487</v>
      </c>
      <c r="E4321" t="str">
        <f>"02"</f>
        <v>02</v>
      </c>
      <c r="F4321" t="str">
        <f>"002"</f>
        <v>002</v>
      </c>
      <c r="G4321" t="str">
        <f>""</f>
        <v/>
      </c>
      <c r="H4321" t="s">
        <v>1</v>
      </c>
      <c r="I4321" t="s">
        <v>2407</v>
      </c>
      <c r="J4321" t="s">
        <v>5719</v>
      </c>
      <c r="K4321" t="str">
        <f t="shared" si="631"/>
        <v>18240</v>
      </c>
    </row>
    <row r="4322" spans="1:11" customFormat="1" x14ac:dyDescent="0.25">
      <c r="A4322" t="str">
        <f t="shared" si="629"/>
        <v>18</v>
      </c>
      <c r="B4322" t="s">
        <v>357</v>
      </c>
      <c r="C4322" t="str">
        <f t="shared" si="630"/>
        <v>158</v>
      </c>
      <c r="D4322" t="s">
        <v>487</v>
      </c>
      <c r="E4322" t="str">
        <f>"02"</f>
        <v>02</v>
      </c>
      <c r="F4322" t="str">
        <f>"002"</f>
        <v>002</v>
      </c>
      <c r="G4322" t="str">
        <f>""</f>
        <v/>
      </c>
      <c r="H4322" t="s">
        <v>0</v>
      </c>
      <c r="I4322" t="s">
        <v>2407</v>
      </c>
      <c r="J4322" t="s">
        <v>5719</v>
      </c>
      <c r="K4322" t="str">
        <f t="shared" si="631"/>
        <v>18240</v>
      </c>
    </row>
    <row r="4323" spans="1:11" customFormat="1" x14ac:dyDescent="0.25">
      <c r="A4323" t="str">
        <f t="shared" si="629"/>
        <v>18</v>
      </c>
      <c r="B4323" t="s">
        <v>357</v>
      </c>
      <c r="C4323" t="str">
        <f t="shared" si="630"/>
        <v>158</v>
      </c>
      <c r="D4323" t="s">
        <v>487</v>
      </c>
      <c r="E4323" t="str">
        <f>"03"</f>
        <v>03</v>
      </c>
      <c r="F4323" t="str">
        <f>"001"</f>
        <v>001</v>
      </c>
      <c r="G4323" t="str">
        <f>""</f>
        <v/>
      </c>
      <c r="H4323" t="s">
        <v>1</v>
      </c>
      <c r="I4323" t="s">
        <v>2408</v>
      </c>
      <c r="J4323" t="s">
        <v>5720</v>
      </c>
      <c r="K4323" t="str">
        <f>"18291"</f>
        <v>18291</v>
      </c>
    </row>
    <row r="4324" spans="1:11" customFormat="1" x14ac:dyDescent="0.25">
      <c r="A4324" t="str">
        <f t="shared" si="629"/>
        <v>18</v>
      </c>
      <c r="B4324" t="s">
        <v>357</v>
      </c>
      <c r="C4324" t="str">
        <f t="shared" si="630"/>
        <v>158</v>
      </c>
      <c r="D4324" t="s">
        <v>487</v>
      </c>
      <c r="E4324" t="str">
        <f>"03"</f>
        <v>03</v>
      </c>
      <c r="F4324" t="str">
        <f>"001"</f>
        <v>001</v>
      </c>
      <c r="G4324" t="str">
        <f>""</f>
        <v/>
      </c>
      <c r="H4324" t="s">
        <v>0</v>
      </c>
      <c r="I4324" t="s">
        <v>2408</v>
      </c>
      <c r="J4324" t="s">
        <v>5720</v>
      </c>
      <c r="K4324" t="str">
        <f>"18291"</f>
        <v>18291</v>
      </c>
    </row>
    <row r="4325" spans="1:11" customFormat="1" x14ac:dyDescent="0.25">
      <c r="A4325" t="str">
        <f t="shared" si="629"/>
        <v>18</v>
      </c>
      <c r="B4325" t="s">
        <v>357</v>
      </c>
      <c r="C4325" t="str">
        <f t="shared" si="630"/>
        <v>158</v>
      </c>
      <c r="D4325" t="s">
        <v>487</v>
      </c>
      <c r="E4325" t="str">
        <f>"03"</f>
        <v>03</v>
      </c>
      <c r="F4325" t="str">
        <f>"002"</f>
        <v>002</v>
      </c>
      <c r="G4325" t="str">
        <f>"01"</f>
        <v>01</v>
      </c>
      <c r="H4325" t="s">
        <v>1</v>
      </c>
      <c r="I4325" t="s">
        <v>2409</v>
      </c>
      <c r="J4325" t="s">
        <v>5721</v>
      </c>
      <c r="K4325" t="str">
        <f>"18291"</f>
        <v>18291</v>
      </c>
    </row>
    <row r="4326" spans="1:11" customFormat="1" x14ac:dyDescent="0.25">
      <c r="A4326" t="str">
        <f t="shared" si="629"/>
        <v>18</v>
      </c>
      <c r="B4326" t="s">
        <v>357</v>
      </c>
      <c r="C4326" t="str">
        <f t="shared" si="630"/>
        <v>158</v>
      </c>
      <c r="D4326" t="s">
        <v>487</v>
      </c>
      <c r="E4326" t="str">
        <f>"03"</f>
        <v>03</v>
      </c>
      <c r="F4326" t="str">
        <f>"002"</f>
        <v>002</v>
      </c>
      <c r="G4326" t="str">
        <f>"02"</f>
        <v>02</v>
      </c>
      <c r="H4326" t="s">
        <v>0</v>
      </c>
      <c r="I4326" t="s">
        <v>2410</v>
      </c>
      <c r="J4326" t="s">
        <v>5722</v>
      </c>
      <c r="K4326" t="str">
        <f>"18328"</f>
        <v>18328</v>
      </c>
    </row>
    <row r="4327" spans="1:11" customFormat="1" x14ac:dyDescent="0.25">
      <c r="A4327" t="str">
        <f t="shared" si="629"/>
        <v>18</v>
      </c>
      <c r="B4327" t="s">
        <v>357</v>
      </c>
      <c r="C4327" t="str">
        <f>"159"</f>
        <v>159</v>
      </c>
      <c r="D4327" t="s">
        <v>488</v>
      </c>
      <c r="E4327" t="str">
        <f t="shared" ref="E4327:E4362" si="632">"01"</f>
        <v>01</v>
      </c>
      <c r="F4327" t="str">
        <f t="shared" ref="F4327:F4334" si="633">"001"</f>
        <v>001</v>
      </c>
      <c r="G4327" t="str">
        <f>"01"</f>
        <v>01</v>
      </c>
      <c r="H4327" t="s">
        <v>1</v>
      </c>
      <c r="I4327" t="s">
        <v>2411</v>
      </c>
      <c r="J4327" t="s">
        <v>5723</v>
      </c>
      <c r="K4327" t="str">
        <f>"18568"</f>
        <v>18568</v>
      </c>
    </row>
    <row r="4328" spans="1:11" customFormat="1" x14ac:dyDescent="0.25">
      <c r="A4328" t="str">
        <f t="shared" si="629"/>
        <v>18</v>
      </c>
      <c r="B4328" t="s">
        <v>357</v>
      </c>
      <c r="C4328" t="str">
        <f>"159"</f>
        <v>159</v>
      </c>
      <c r="D4328" t="s">
        <v>488</v>
      </c>
      <c r="E4328" t="str">
        <f t="shared" si="632"/>
        <v>01</v>
      </c>
      <c r="F4328" t="str">
        <f t="shared" si="633"/>
        <v>001</v>
      </c>
      <c r="G4328" t="str">
        <f>"02"</f>
        <v>02</v>
      </c>
      <c r="H4328" t="s">
        <v>0</v>
      </c>
      <c r="I4328" t="s">
        <v>2412</v>
      </c>
      <c r="J4328" t="s">
        <v>5724</v>
      </c>
      <c r="K4328" t="str">
        <f>"18562"</f>
        <v>18562</v>
      </c>
    </row>
    <row r="4329" spans="1:11" customFormat="1" x14ac:dyDescent="0.25">
      <c r="A4329" t="str">
        <f t="shared" si="629"/>
        <v>18</v>
      </c>
      <c r="B4329" t="s">
        <v>357</v>
      </c>
      <c r="C4329" t="str">
        <f>"161"</f>
        <v>161</v>
      </c>
      <c r="D4329" t="s">
        <v>489</v>
      </c>
      <c r="E4329" t="str">
        <f t="shared" si="632"/>
        <v>01</v>
      </c>
      <c r="F4329" t="str">
        <f t="shared" si="633"/>
        <v>001</v>
      </c>
      <c r="G4329" t="str">
        <f>""</f>
        <v/>
      </c>
      <c r="H4329" t="s">
        <v>3</v>
      </c>
      <c r="I4329" t="s">
        <v>17</v>
      </c>
      <c r="J4329" t="s">
        <v>5725</v>
      </c>
      <c r="K4329" t="str">
        <f>"18516"</f>
        <v>18516</v>
      </c>
    </row>
    <row r="4330" spans="1:11" customFormat="1" x14ac:dyDescent="0.25">
      <c r="A4330" t="str">
        <f t="shared" si="629"/>
        <v>18</v>
      </c>
      <c r="B4330" t="s">
        <v>357</v>
      </c>
      <c r="C4330" t="str">
        <f>"162"</f>
        <v>162</v>
      </c>
      <c r="D4330" t="s">
        <v>490</v>
      </c>
      <c r="E4330" t="str">
        <f t="shared" si="632"/>
        <v>01</v>
      </c>
      <c r="F4330" t="str">
        <f t="shared" si="633"/>
        <v>001</v>
      </c>
      <c r="G4330" t="str">
        <f>"01"</f>
        <v>01</v>
      </c>
      <c r="H4330" t="s">
        <v>1</v>
      </c>
      <c r="I4330" t="s">
        <v>2413</v>
      </c>
      <c r="J4330" t="s">
        <v>5726</v>
      </c>
      <c r="K4330" t="str">
        <f>"18750"</f>
        <v>18750</v>
      </c>
    </row>
    <row r="4331" spans="1:11" customFormat="1" x14ac:dyDescent="0.25">
      <c r="A4331" t="str">
        <f t="shared" si="629"/>
        <v>18</v>
      </c>
      <c r="B4331" t="s">
        <v>357</v>
      </c>
      <c r="C4331" t="str">
        <f>"162"</f>
        <v>162</v>
      </c>
      <c r="D4331" t="s">
        <v>490</v>
      </c>
      <c r="E4331" t="str">
        <f t="shared" si="632"/>
        <v>01</v>
      </c>
      <c r="F4331" t="str">
        <f t="shared" si="633"/>
        <v>001</v>
      </c>
      <c r="G4331" t="str">
        <f>"02"</f>
        <v>02</v>
      </c>
      <c r="H4331" t="s">
        <v>0</v>
      </c>
      <c r="I4331" t="s">
        <v>2414</v>
      </c>
      <c r="J4331" t="s">
        <v>5727</v>
      </c>
      <c r="K4331" t="str">
        <f>"18750"</f>
        <v>18750</v>
      </c>
    </row>
    <row r="4332" spans="1:11" customFormat="1" x14ac:dyDescent="0.25">
      <c r="A4332" t="str">
        <f t="shared" si="629"/>
        <v>18</v>
      </c>
      <c r="B4332" t="s">
        <v>357</v>
      </c>
      <c r="C4332" t="str">
        <f>"163"</f>
        <v>163</v>
      </c>
      <c r="D4332" t="s">
        <v>491</v>
      </c>
      <c r="E4332" t="str">
        <f t="shared" si="632"/>
        <v>01</v>
      </c>
      <c r="F4332" t="str">
        <f t="shared" si="633"/>
        <v>001</v>
      </c>
      <c r="G4332" t="str">
        <f>""</f>
        <v/>
      </c>
      <c r="H4332" t="s">
        <v>3</v>
      </c>
      <c r="I4332" t="s">
        <v>25</v>
      </c>
      <c r="J4332" t="s">
        <v>5728</v>
      </c>
      <c r="K4332" t="str">
        <f>"18415"</f>
        <v>18415</v>
      </c>
    </row>
    <row r="4333" spans="1:11" customFormat="1" x14ac:dyDescent="0.25">
      <c r="A4333" t="str">
        <f t="shared" si="629"/>
        <v>18</v>
      </c>
      <c r="B4333" t="s">
        <v>357</v>
      </c>
      <c r="C4333" t="str">
        <f>"164"</f>
        <v>164</v>
      </c>
      <c r="D4333" t="s">
        <v>492</v>
      </c>
      <c r="E4333" t="str">
        <f t="shared" si="632"/>
        <v>01</v>
      </c>
      <c r="F4333" t="str">
        <f t="shared" si="633"/>
        <v>001</v>
      </c>
      <c r="G4333" t="str">
        <f>""</f>
        <v/>
      </c>
      <c r="H4333" t="s">
        <v>1</v>
      </c>
      <c r="I4333" t="s">
        <v>28</v>
      </c>
      <c r="J4333" t="s">
        <v>5729</v>
      </c>
      <c r="K4333" t="str">
        <f>"18820"</f>
        <v>18820</v>
      </c>
    </row>
    <row r="4334" spans="1:11" customFormat="1" x14ac:dyDescent="0.25">
      <c r="A4334" t="str">
        <f t="shared" si="629"/>
        <v>18</v>
      </c>
      <c r="B4334" t="s">
        <v>357</v>
      </c>
      <c r="C4334" t="str">
        <f>"164"</f>
        <v>164</v>
      </c>
      <c r="D4334" t="s">
        <v>492</v>
      </c>
      <c r="E4334" t="str">
        <f t="shared" si="632"/>
        <v>01</v>
      </c>
      <c r="F4334" t="str">
        <f t="shared" si="633"/>
        <v>001</v>
      </c>
      <c r="G4334" t="str">
        <f>""</f>
        <v/>
      </c>
      <c r="H4334" t="s">
        <v>0</v>
      </c>
      <c r="I4334" t="s">
        <v>28</v>
      </c>
      <c r="J4334" t="s">
        <v>5729</v>
      </c>
      <c r="K4334" t="str">
        <f>"18820"</f>
        <v>18820</v>
      </c>
    </row>
    <row r="4335" spans="1:11" customFormat="1" x14ac:dyDescent="0.25">
      <c r="A4335" t="str">
        <f t="shared" si="629"/>
        <v>18</v>
      </c>
      <c r="B4335" t="s">
        <v>357</v>
      </c>
      <c r="C4335" t="str">
        <f>"164"</f>
        <v>164</v>
      </c>
      <c r="D4335" t="s">
        <v>492</v>
      </c>
      <c r="E4335" t="str">
        <f t="shared" si="632"/>
        <v>01</v>
      </c>
      <c r="F4335" t="str">
        <f>"002"</f>
        <v>002</v>
      </c>
      <c r="G4335" t="str">
        <f>""</f>
        <v/>
      </c>
      <c r="H4335" t="s">
        <v>3</v>
      </c>
      <c r="I4335" t="s">
        <v>28</v>
      </c>
      <c r="J4335" t="s">
        <v>5729</v>
      </c>
      <c r="K4335" t="str">
        <f>"18820"</f>
        <v>18820</v>
      </c>
    </row>
    <row r="4336" spans="1:11" customFormat="1" x14ac:dyDescent="0.25">
      <c r="A4336" t="str">
        <f t="shared" si="629"/>
        <v>18</v>
      </c>
      <c r="B4336" t="s">
        <v>357</v>
      </c>
      <c r="C4336" t="str">
        <f t="shared" ref="C4336:C4341" si="634">"165"</f>
        <v>165</v>
      </c>
      <c r="D4336" t="s">
        <v>493</v>
      </c>
      <c r="E4336" t="str">
        <f t="shared" si="632"/>
        <v>01</v>
      </c>
      <c r="F4336" t="str">
        <f>"001"</f>
        <v>001</v>
      </c>
      <c r="G4336" t="str">
        <f>""</f>
        <v/>
      </c>
      <c r="H4336" t="s">
        <v>1</v>
      </c>
      <c r="I4336" t="s">
        <v>2415</v>
      </c>
      <c r="J4336" t="s">
        <v>5730</v>
      </c>
      <c r="K4336" t="str">
        <f t="shared" ref="K4336:K4341" si="635">"18197"</f>
        <v>18197</v>
      </c>
    </row>
    <row r="4337" spans="1:11" customFormat="1" x14ac:dyDescent="0.25">
      <c r="A4337" t="str">
        <f t="shared" si="629"/>
        <v>18</v>
      </c>
      <c r="B4337" t="s">
        <v>357</v>
      </c>
      <c r="C4337" t="str">
        <f t="shared" si="634"/>
        <v>165</v>
      </c>
      <c r="D4337" t="s">
        <v>493</v>
      </c>
      <c r="E4337" t="str">
        <f t="shared" si="632"/>
        <v>01</v>
      </c>
      <c r="F4337" t="str">
        <f>"001"</f>
        <v>001</v>
      </c>
      <c r="G4337" t="str">
        <f>""</f>
        <v/>
      </c>
      <c r="H4337" t="s">
        <v>0</v>
      </c>
      <c r="I4337" t="s">
        <v>2415</v>
      </c>
      <c r="J4337" t="s">
        <v>5730</v>
      </c>
      <c r="K4337" t="str">
        <f t="shared" si="635"/>
        <v>18197</v>
      </c>
    </row>
    <row r="4338" spans="1:11" customFormat="1" x14ac:dyDescent="0.25">
      <c r="A4338" t="str">
        <f t="shared" si="629"/>
        <v>18</v>
      </c>
      <c r="B4338" t="s">
        <v>357</v>
      </c>
      <c r="C4338" t="str">
        <f t="shared" si="634"/>
        <v>165</v>
      </c>
      <c r="D4338" t="s">
        <v>493</v>
      </c>
      <c r="E4338" t="str">
        <f t="shared" si="632"/>
        <v>01</v>
      </c>
      <c r="F4338" t="str">
        <f>"002"</f>
        <v>002</v>
      </c>
      <c r="G4338" t="str">
        <f>""</f>
        <v/>
      </c>
      <c r="H4338" t="s">
        <v>1</v>
      </c>
      <c r="I4338" t="s">
        <v>2416</v>
      </c>
      <c r="J4338" t="s">
        <v>5731</v>
      </c>
      <c r="K4338" t="str">
        <f t="shared" si="635"/>
        <v>18197</v>
      </c>
    </row>
    <row r="4339" spans="1:11" customFormat="1" x14ac:dyDescent="0.25">
      <c r="A4339" t="str">
        <f t="shared" si="629"/>
        <v>18</v>
      </c>
      <c r="B4339" t="s">
        <v>357</v>
      </c>
      <c r="C4339" t="str">
        <f t="shared" si="634"/>
        <v>165</v>
      </c>
      <c r="D4339" t="s">
        <v>493</v>
      </c>
      <c r="E4339" t="str">
        <f t="shared" si="632"/>
        <v>01</v>
      </c>
      <c r="F4339" t="str">
        <f>"002"</f>
        <v>002</v>
      </c>
      <c r="G4339" t="str">
        <f>""</f>
        <v/>
      </c>
      <c r="H4339" t="s">
        <v>0</v>
      </c>
      <c r="I4339" t="s">
        <v>2416</v>
      </c>
      <c r="J4339" t="s">
        <v>5731</v>
      </c>
      <c r="K4339" t="str">
        <f t="shared" si="635"/>
        <v>18197</v>
      </c>
    </row>
    <row r="4340" spans="1:11" customFormat="1" x14ac:dyDescent="0.25">
      <c r="A4340" t="str">
        <f t="shared" si="629"/>
        <v>18</v>
      </c>
      <c r="B4340" t="s">
        <v>357</v>
      </c>
      <c r="C4340" t="str">
        <f t="shared" si="634"/>
        <v>165</v>
      </c>
      <c r="D4340" t="s">
        <v>493</v>
      </c>
      <c r="E4340" t="str">
        <f t="shared" si="632"/>
        <v>01</v>
      </c>
      <c r="F4340" t="str">
        <f>"003"</f>
        <v>003</v>
      </c>
      <c r="G4340" t="str">
        <f>"01"</f>
        <v>01</v>
      </c>
      <c r="H4340" t="s">
        <v>1</v>
      </c>
      <c r="I4340" t="s">
        <v>126</v>
      </c>
      <c r="J4340" t="s">
        <v>5732</v>
      </c>
      <c r="K4340" t="str">
        <f t="shared" si="635"/>
        <v>18197</v>
      </c>
    </row>
    <row r="4341" spans="1:11" customFormat="1" x14ac:dyDescent="0.25">
      <c r="A4341" t="str">
        <f t="shared" si="629"/>
        <v>18</v>
      </c>
      <c r="B4341" t="s">
        <v>357</v>
      </c>
      <c r="C4341" t="str">
        <f t="shared" si="634"/>
        <v>165</v>
      </c>
      <c r="D4341" t="s">
        <v>493</v>
      </c>
      <c r="E4341" t="str">
        <f t="shared" si="632"/>
        <v>01</v>
      </c>
      <c r="F4341" t="str">
        <f>"003"</f>
        <v>003</v>
      </c>
      <c r="G4341" t="str">
        <f>"02"</f>
        <v>02</v>
      </c>
      <c r="H4341" t="s">
        <v>0</v>
      </c>
      <c r="I4341" t="s">
        <v>2417</v>
      </c>
      <c r="J4341" t="s">
        <v>5733</v>
      </c>
      <c r="K4341" t="str">
        <f t="shared" si="635"/>
        <v>18197</v>
      </c>
    </row>
    <row r="4342" spans="1:11" customFormat="1" x14ac:dyDescent="0.25">
      <c r="A4342" t="str">
        <f t="shared" si="629"/>
        <v>18</v>
      </c>
      <c r="B4342" t="s">
        <v>357</v>
      </c>
      <c r="C4342" t="str">
        <f>"167"</f>
        <v>167</v>
      </c>
      <c r="D4342" t="s">
        <v>494</v>
      </c>
      <c r="E4342" t="str">
        <f t="shared" si="632"/>
        <v>01</v>
      </c>
      <c r="F4342" t="str">
        <f t="shared" ref="F4342:F4347" si="636">"001"</f>
        <v>001</v>
      </c>
      <c r="G4342" t="str">
        <f>"01"</f>
        <v>01</v>
      </c>
      <c r="H4342" t="s">
        <v>1</v>
      </c>
      <c r="I4342" t="s">
        <v>2418</v>
      </c>
      <c r="J4342" t="s">
        <v>5734</v>
      </c>
      <c r="K4342" t="str">
        <f>"18515"</f>
        <v>18515</v>
      </c>
    </row>
    <row r="4343" spans="1:11" customFormat="1" x14ac:dyDescent="0.25">
      <c r="A4343" t="str">
        <f t="shared" si="629"/>
        <v>18</v>
      </c>
      <c r="B4343" t="s">
        <v>357</v>
      </c>
      <c r="C4343" t="str">
        <f>"167"</f>
        <v>167</v>
      </c>
      <c r="D4343" t="s">
        <v>494</v>
      </c>
      <c r="E4343" t="str">
        <f t="shared" si="632"/>
        <v>01</v>
      </c>
      <c r="F4343" t="str">
        <f t="shared" si="636"/>
        <v>001</v>
      </c>
      <c r="G4343" t="str">
        <f>"02"</f>
        <v>02</v>
      </c>
      <c r="H4343" t="s">
        <v>0</v>
      </c>
      <c r="I4343" t="s">
        <v>2419</v>
      </c>
      <c r="J4343" t="s">
        <v>5644</v>
      </c>
      <c r="K4343" t="str">
        <f>"18519"</f>
        <v>18519</v>
      </c>
    </row>
    <row r="4344" spans="1:11" customFormat="1" x14ac:dyDescent="0.25">
      <c r="A4344" t="str">
        <f t="shared" si="629"/>
        <v>18</v>
      </c>
      <c r="B4344" t="s">
        <v>357</v>
      </c>
      <c r="C4344" t="str">
        <f>"167"</f>
        <v>167</v>
      </c>
      <c r="D4344" t="s">
        <v>494</v>
      </c>
      <c r="E4344" t="str">
        <f t="shared" si="632"/>
        <v>01</v>
      </c>
      <c r="F4344" t="str">
        <f t="shared" si="636"/>
        <v>001</v>
      </c>
      <c r="G4344" t="str">
        <f>"02"</f>
        <v>02</v>
      </c>
      <c r="H4344" t="s">
        <v>2</v>
      </c>
      <c r="I4344" t="s">
        <v>2419</v>
      </c>
      <c r="J4344" t="s">
        <v>5644</v>
      </c>
      <c r="K4344" t="str">
        <f>"18519"</f>
        <v>18519</v>
      </c>
    </row>
    <row r="4345" spans="1:11" customFormat="1" x14ac:dyDescent="0.25">
      <c r="A4345" t="str">
        <f t="shared" si="629"/>
        <v>18</v>
      </c>
      <c r="B4345" t="s">
        <v>357</v>
      </c>
      <c r="C4345" t="str">
        <f>"168"</f>
        <v>168</v>
      </c>
      <c r="D4345" t="s">
        <v>495</v>
      </c>
      <c r="E4345" t="str">
        <f t="shared" si="632"/>
        <v>01</v>
      </c>
      <c r="F4345" t="str">
        <f t="shared" si="636"/>
        <v>001</v>
      </c>
      <c r="G4345" t="str">
        <f>""</f>
        <v/>
      </c>
      <c r="H4345" t="s">
        <v>3</v>
      </c>
      <c r="I4345" t="s">
        <v>23</v>
      </c>
      <c r="J4345" t="s">
        <v>5735</v>
      </c>
      <c r="K4345" t="str">
        <f>"18192"</f>
        <v>18192</v>
      </c>
    </row>
    <row r="4346" spans="1:11" customFormat="1" x14ac:dyDescent="0.25">
      <c r="A4346" t="str">
        <f t="shared" si="629"/>
        <v>18</v>
      </c>
      <c r="B4346" t="s">
        <v>357</v>
      </c>
      <c r="C4346" t="str">
        <f>"170"</f>
        <v>170</v>
      </c>
      <c r="D4346" t="s">
        <v>496</v>
      </c>
      <c r="E4346" t="str">
        <f t="shared" si="632"/>
        <v>01</v>
      </c>
      <c r="F4346" t="str">
        <f t="shared" si="636"/>
        <v>001</v>
      </c>
      <c r="G4346" t="str">
        <f>""</f>
        <v/>
      </c>
      <c r="H4346" t="s">
        <v>3</v>
      </c>
      <c r="I4346" t="s">
        <v>127</v>
      </c>
      <c r="J4346" t="s">
        <v>5736</v>
      </c>
      <c r="K4346" t="str">
        <f>"18711"</f>
        <v>18711</v>
      </c>
    </row>
    <row r="4347" spans="1:11" customFormat="1" x14ac:dyDescent="0.25">
      <c r="A4347" t="str">
        <f t="shared" si="629"/>
        <v>18</v>
      </c>
      <c r="B4347" t="s">
        <v>357</v>
      </c>
      <c r="C4347" t="str">
        <f>"171"</f>
        <v>171</v>
      </c>
      <c r="D4347" t="s">
        <v>497</v>
      </c>
      <c r="E4347" t="str">
        <f t="shared" si="632"/>
        <v>01</v>
      </c>
      <c r="F4347" t="str">
        <f t="shared" si="636"/>
        <v>001</v>
      </c>
      <c r="G4347" t="str">
        <f>""</f>
        <v/>
      </c>
      <c r="H4347" t="s">
        <v>3</v>
      </c>
      <c r="I4347" t="s">
        <v>25</v>
      </c>
      <c r="J4347" t="s">
        <v>5737</v>
      </c>
      <c r="K4347" t="str">
        <f>"18310"</f>
        <v>18310</v>
      </c>
    </row>
    <row r="4348" spans="1:11" customFormat="1" x14ac:dyDescent="0.25">
      <c r="A4348" t="str">
        <f t="shared" si="629"/>
        <v>18</v>
      </c>
      <c r="B4348" t="s">
        <v>357</v>
      </c>
      <c r="C4348" t="str">
        <f>"171"</f>
        <v>171</v>
      </c>
      <c r="D4348" t="s">
        <v>497</v>
      </c>
      <c r="E4348" t="str">
        <f t="shared" si="632"/>
        <v>01</v>
      </c>
      <c r="F4348" t="str">
        <f>"002"</f>
        <v>002</v>
      </c>
      <c r="G4348" t="str">
        <f>""</f>
        <v/>
      </c>
      <c r="H4348" t="s">
        <v>1</v>
      </c>
      <c r="I4348" t="s">
        <v>1678</v>
      </c>
      <c r="J4348" t="s">
        <v>5738</v>
      </c>
      <c r="K4348" t="str">
        <f>"18310"</f>
        <v>18310</v>
      </c>
    </row>
    <row r="4349" spans="1:11" customFormat="1" x14ac:dyDescent="0.25">
      <c r="A4349" t="str">
        <f t="shared" si="629"/>
        <v>18</v>
      </c>
      <c r="B4349" t="s">
        <v>357</v>
      </c>
      <c r="C4349" t="str">
        <f>"171"</f>
        <v>171</v>
      </c>
      <c r="D4349" t="s">
        <v>497</v>
      </c>
      <c r="E4349" t="str">
        <f t="shared" si="632"/>
        <v>01</v>
      </c>
      <c r="F4349" t="str">
        <f>"002"</f>
        <v>002</v>
      </c>
      <c r="G4349" t="str">
        <f>""</f>
        <v/>
      </c>
      <c r="H4349" t="s">
        <v>0</v>
      </c>
      <c r="I4349" t="s">
        <v>1678</v>
      </c>
      <c r="J4349" t="s">
        <v>5738</v>
      </c>
      <c r="K4349" t="str">
        <f>"18310"</f>
        <v>18310</v>
      </c>
    </row>
    <row r="4350" spans="1:11" customFormat="1" x14ac:dyDescent="0.25">
      <c r="A4350" t="str">
        <f t="shared" si="629"/>
        <v>18</v>
      </c>
      <c r="B4350" t="s">
        <v>357</v>
      </c>
      <c r="C4350" t="str">
        <f t="shared" ref="C4350:C4363" si="637">"173"</f>
        <v>173</v>
      </c>
      <c r="D4350" t="s">
        <v>498</v>
      </c>
      <c r="E4350" t="str">
        <f t="shared" si="632"/>
        <v>01</v>
      </c>
      <c r="F4350" t="str">
        <f>"001"</f>
        <v>001</v>
      </c>
      <c r="G4350" t="str">
        <f>""</f>
        <v/>
      </c>
      <c r="H4350" t="s">
        <v>3</v>
      </c>
      <c r="I4350" t="s">
        <v>2420</v>
      </c>
      <c r="J4350" t="s">
        <v>5384</v>
      </c>
      <c r="K4350" t="str">
        <f t="shared" ref="K4350:K4362" si="638">"18680"</f>
        <v>18680</v>
      </c>
    </row>
    <row r="4351" spans="1:11" customFormat="1" x14ac:dyDescent="0.25">
      <c r="A4351" t="str">
        <f t="shared" si="629"/>
        <v>18</v>
      </c>
      <c r="B4351" t="s">
        <v>357</v>
      </c>
      <c r="C4351" t="str">
        <f t="shared" si="637"/>
        <v>173</v>
      </c>
      <c r="D4351" t="s">
        <v>498</v>
      </c>
      <c r="E4351" t="str">
        <f t="shared" si="632"/>
        <v>01</v>
      </c>
      <c r="F4351" t="str">
        <f>"002"</f>
        <v>002</v>
      </c>
      <c r="G4351" t="str">
        <f>""</f>
        <v/>
      </c>
      <c r="H4351" t="s">
        <v>1</v>
      </c>
      <c r="I4351" t="s">
        <v>2421</v>
      </c>
      <c r="J4351" t="s">
        <v>5739</v>
      </c>
      <c r="K4351" t="str">
        <f t="shared" si="638"/>
        <v>18680</v>
      </c>
    </row>
    <row r="4352" spans="1:11" customFormat="1" x14ac:dyDescent="0.25">
      <c r="A4352" t="str">
        <f t="shared" si="629"/>
        <v>18</v>
      </c>
      <c r="B4352" t="s">
        <v>357</v>
      </c>
      <c r="C4352" t="str">
        <f t="shared" si="637"/>
        <v>173</v>
      </c>
      <c r="D4352" t="s">
        <v>498</v>
      </c>
      <c r="E4352" t="str">
        <f t="shared" si="632"/>
        <v>01</v>
      </c>
      <c r="F4352" t="str">
        <f>"002"</f>
        <v>002</v>
      </c>
      <c r="G4352" t="str">
        <f>""</f>
        <v/>
      </c>
      <c r="H4352" t="s">
        <v>0</v>
      </c>
      <c r="I4352" t="s">
        <v>2421</v>
      </c>
      <c r="J4352" t="s">
        <v>5739</v>
      </c>
      <c r="K4352" t="str">
        <f t="shared" si="638"/>
        <v>18680</v>
      </c>
    </row>
    <row r="4353" spans="1:11" customFormat="1" x14ac:dyDescent="0.25">
      <c r="A4353" t="str">
        <f t="shared" si="629"/>
        <v>18</v>
      </c>
      <c r="B4353" t="s">
        <v>357</v>
      </c>
      <c r="C4353" t="str">
        <f t="shared" si="637"/>
        <v>173</v>
      </c>
      <c r="D4353" t="s">
        <v>498</v>
      </c>
      <c r="E4353" t="str">
        <f t="shared" si="632"/>
        <v>01</v>
      </c>
      <c r="F4353" t="str">
        <f>"003"</f>
        <v>003</v>
      </c>
      <c r="G4353" t="str">
        <f>""</f>
        <v/>
      </c>
      <c r="H4353" t="s">
        <v>1</v>
      </c>
      <c r="I4353" t="s">
        <v>1286</v>
      </c>
      <c r="J4353" t="s">
        <v>5740</v>
      </c>
      <c r="K4353" t="str">
        <f t="shared" si="638"/>
        <v>18680</v>
      </c>
    </row>
    <row r="4354" spans="1:11" customFormat="1" x14ac:dyDescent="0.25">
      <c r="A4354" t="str">
        <f t="shared" si="629"/>
        <v>18</v>
      </c>
      <c r="B4354" t="s">
        <v>357</v>
      </c>
      <c r="C4354" t="str">
        <f t="shared" si="637"/>
        <v>173</v>
      </c>
      <c r="D4354" t="s">
        <v>498</v>
      </c>
      <c r="E4354" t="str">
        <f t="shared" si="632"/>
        <v>01</v>
      </c>
      <c r="F4354" t="str">
        <f>"003"</f>
        <v>003</v>
      </c>
      <c r="G4354" t="str">
        <f>""</f>
        <v/>
      </c>
      <c r="H4354" t="s">
        <v>0</v>
      </c>
      <c r="I4354" t="s">
        <v>1286</v>
      </c>
      <c r="J4354" t="s">
        <v>5740</v>
      </c>
      <c r="K4354" t="str">
        <f t="shared" si="638"/>
        <v>18680</v>
      </c>
    </row>
    <row r="4355" spans="1:11" customFormat="1" x14ac:dyDescent="0.25">
      <c r="A4355" t="str">
        <f t="shared" si="629"/>
        <v>18</v>
      </c>
      <c r="B4355" t="s">
        <v>357</v>
      </c>
      <c r="C4355" t="str">
        <f t="shared" si="637"/>
        <v>173</v>
      </c>
      <c r="D4355" t="s">
        <v>498</v>
      </c>
      <c r="E4355" t="str">
        <f t="shared" si="632"/>
        <v>01</v>
      </c>
      <c r="F4355" t="str">
        <f>"004"</f>
        <v>004</v>
      </c>
      <c r="G4355" t="str">
        <f>""</f>
        <v/>
      </c>
      <c r="H4355" t="s">
        <v>3</v>
      </c>
      <c r="I4355" t="s">
        <v>2422</v>
      </c>
      <c r="J4355" t="s">
        <v>5741</v>
      </c>
      <c r="K4355" t="str">
        <f t="shared" si="638"/>
        <v>18680</v>
      </c>
    </row>
    <row r="4356" spans="1:11" customFormat="1" x14ac:dyDescent="0.25">
      <c r="A4356" t="str">
        <f t="shared" si="629"/>
        <v>18</v>
      </c>
      <c r="B4356" t="s">
        <v>357</v>
      </c>
      <c r="C4356" t="str">
        <f t="shared" si="637"/>
        <v>173</v>
      </c>
      <c r="D4356" t="s">
        <v>498</v>
      </c>
      <c r="E4356" t="str">
        <f t="shared" si="632"/>
        <v>01</v>
      </c>
      <c r="F4356" t="str">
        <f>"005"</f>
        <v>005</v>
      </c>
      <c r="G4356" t="str">
        <f>""</f>
        <v/>
      </c>
      <c r="H4356" t="s">
        <v>1</v>
      </c>
      <c r="I4356" t="s">
        <v>2423</v>
      </c>
      <c r="J4356" t="s">
        <v>5742</v>
      </c>
      <c r="K4356" t="str">
        <f t="shared" si="638"/>
        <v>18680</v>
      </c>
    </row>
    <row r="4357" spans="1:11" customFormat="1" x14ac:dyDescent="0.25">
      <c r="A4357" t="str">
        <f t="shared" si="629"/>
        <v>18</v>
      </c>
      <c r="B4357" t="s">
        <v>357</v>
      </c>
      <c r="C4357" t="str">
        <f t="shared" si="637"/>
        <v>173</v>
      </c>
      <c r="D4357" t="s">
        <v>498</v>
      </c>
      <c r="E4357" t="str">
        <f t="shared" si="632"/>
        <v>01</v>
      </c>
      <c r="F4357" t="str">
        <f>"005"</f>
        <v>005</v>
      </c>
      <c r="G4357" t="str">
        <f>""</f>
        <v/>
      </c>
      <c r="H4357" t="s">
        <v>0</v>
      </c>
      <c r="I4357" t="s">
        <v>2423</v>
      </c>
      <c r="J4357" t="s">
        <v>5742</v>
      </c>
      <c r="K4357" t="str">
        <f t="shared" si="638"/>
        <v>18680</v>
      </c>
    </row>
    <row r="4358" spans="1:11" customFormat="1" x14ac:dyDescent="0.25">
      <c r="A4358" t="str">
        <f t="shared" si="629"/>
        <v>18</v>
      </c>
      <c r="B4358" t="s">
        <v>357</v>
      </c>
      <c r="C4358" t="str">
        <f t="shared" si="637"/>
        <v>173</v>
      </c>
      <c r="D4358" t="s">
        <v>498</v>
      </c>
      <c r="E4358" t="str">
        <f t="shared" si="632"/>
        <v>01</v>
      </c>
      <c r="F4358" t="str">
        <f>"006"</f>
        <v>006</v>
      </c>
      <c r="G4358" t="str">
        <f>""</f>
        <v/>
      </c>
      <c r="H4358" t="s">
        <v>1</v>
      </c>
      <c r="I4358" t="s">
        <v>2424</v>
      </c>
      <c r="J4358" t="s">
        <v>5743</v>
      </c>
      <c r="K4358" t="str">
        <f t="shared" si="638"/>
        <v>18680</v>
      </c>
    </row>
    <row r="4359" spans="1:11" customFormat="1" x14ac:dyDescent="0.25">
      <c r="A4359" t="str">
        <f t="shared" si="629"/>
        <v>18</v>
      </c>
      <c r="B4359" t="s">
        <v>357</v>
      </c>
      <c r="C4359" t="str">
        <f t="shared" si="637"/>
        <v>173</v>
      </c>
      <c r="D4359" t="s">
        <v>498</v>
      </c>
      <c r="E4359" t="str">
        <f t="shared" si="632"/>
        <v>01</v>
      </c>
      <c r="F4359" t="str">
        <f>"006"</f>
        <v>006</v>
      </c>
      <c r="G4359" t="str">
        <f>""</f>
        <v/>
      </c>
      <c r="H4359" t="s">
        <v>0</v>
      </c>
      <c r="I4359" t="s">
        <v>2424</v>
      </c>
      <c r="J4359" t="s">
        <v>5743</v>
      </c>
      <c r="K4359" t="str">
        <f t="shared" si="638"/>
        <v>18680</v>
      </c>
    </row>
    <row r="4360" spans="1:11" customFormat="1" x14ac:dyDescent="0.25">
      <c r="A4360" t="str">
        <f t="shared" si="629"/>
        <v>18</v>
      </c>
      <c r="B4360" t="s">
        <v>357</v>
      </c>
      <c r="C4360" t="str">
        <f t="shared" si="637"/>
        <v>173</v>
      </c>
      <c r="D4360" t="s">
        <v>498</v>
      </c>
      <c r="E4360" t="str">
        <f t="shared" si="632"/>
        <v>01</v>
      </c>
      <c r="F4360" t="str">
        <f>"006"</f>
        <v>006</v>
      </c>
      <c r="G4360" t="str">
        <f>""</f>
        <v/>
      </c>
      <c r="H4360" t="s">
        <v>2</v>
      </c>
      <c r="I4360" t="s">
        <v>2424</v>
      </c>
      <c r="J4360" t="s">
        <v>5743</v>
      </c>
      <c r="K4360" t="str">
        <f t="shared" si="638"/>
        <v>18680</v>
      </c>
    </row>
    <row r="4361" spans="1:11" customFormat="1" x14ac:dyDescent="0.25">
      <c r="A4361" t="str">
        <f t="shared" si="629"/>
        <v>18</v>
      </c>
      <c r="B4361" t="s">
        <v>357</v>
      </c>
      <c r="C4361" t="str">
        <f t="shared" si="637"/>
        <v>173</v>
      </c>
      <c r="D4361" t="s">
        <v>498</v>
      </c>
      <c r="E4361" t="str">
        <f t="shared" si="632"/>
        <v>01</v>
      </c>
      <c r="F4361" t="str">
        <f>"007"</f>
        <v>007</v>
      </c>
      <c r="G4361" t="str">
        <f>""</f>
        <v/>
      </c>
      <c r="H4361" t="s">
        <v>1</v>
      </c>
      <c r="I4361" t="s">
        <v>2425</v>
      </c>
      <c r="J4361" t="s">
        <v>5744</v>
      </c>
      <c r="K4361" t="str">
        <f t="shared" si="638"/>
        <v>18680</v>
      </c>
    </row>
    <row r="4362" spans="1:11" customFormat="1" x14ac:dyDescent="0.25">
      <c r="A4362" t="str">
        <f t="shared" si="629"/>
        <v>18</v>
      </c>
      <c r="B4362" t="s">
        <v>357</v>
      </c>
      <c r="C4362" t="str">
        <f t="shared" si="637"/>
        <v>173</v>
      </c>
      <c r="D4362" t="s">
        <v>498</v>
      </c>
      <c r="E4362" t="str">
        <f t="shared" si="632"/>
        <v>01</v>
      </c>
      <c r="F4362" t="str">
        <f>"007"</f>
        <v>007</v>
      </c>
      <c r="G4362" t="str">
        <f>""</f>
        <v/>
      </c>
      <c r="H4362" t="s">
        <v>0</v>
      </c>
      <c r="I4362" t="s">
        <v>2425</v>
      </c>
      <c r="J4362" t="s">
        <v>5744</v>
      </c>
      <c r="K4362" t="str">
        <f t="shared" si="638"/>
        <v>18680</v>
      </c>
    </row>
    <row r="4363" spans="1:11" customFormat="1" x14ac:dyDescent="0.25">
      <c r="A4363" t="str">
        <f t="shared" si="629"/>
        <v>18</v>
      </c>
      <c r="B4363" t="s">
        <v>357</v>
      </c>
      <c r="C4363" t="str">
        <f t="shared" si="637"/>
        <v>173</v>
      </c>
      <c r="D4363" t="s">
        <v>498</v>
      </c>
      <c r="E4363" t="str">
        <f>"02"</f>
        <v>02</v>
      </c>
      <c r="F4363" t="str">
        <f>"001"</f>
        <v>001</v>
      </c>
      <c r="G4363" t="str">
        <f>""</f>
        <v/>
      </c>
      <c r="H4363" t="s">
        <v>3</v>
      </c>
      <c r="I4363" t="s">
        <v>2426</v>
      </c>
      <c r="J4363" t="s">
        <v>5745</v>
      </c>
      <c r="K4363" t="str">
        <f>"18610"</f>
        <v>18610</v>
      </c>
    </row>
    <row r="4364" spans="1:11" customFormat="1" x14ac:dyDescent="0.25">
      <c r="A4364" t="str">
        <f t="shared" si="629"/>
        <v>18</v>
      </c>
      <c r="B4364" t="s">
        <v>357</v>
      </c>
      <c r="C4364" t="str">
        <f>"174"</f>
        <v>174</v>
      </c>
      <c r="D4364" t="s">
        <v>499</v>
      </c>
      <c r="E4364" t="str">
        <f t="shared" ref="E4364:E4380" si="639">"01"</f>
        <v>01</v>
      </c>
      <c r="F4364" t="str">
        <f>"001"</f>
        <v>001</v>
      </c>
      <c r="G4364" t="str">
        <f>""</f>
        <v/>
      </c>
      <c r="H4364" t="s">
        <v>3</v>
      </c>
      <c r="I4364" t="s">
        <v>24</v>
      </c>
      <c r="J4364" t="s">
        <v>5746</v>
      </c>
      <c r="K4364" t="str">
        <f>"18129"</f>
        <v>18129</v>
      </c>
    </row>
    <row r="4365" spans="1:11" customFormat="1" x14ac:dyDescent="0.25">
      <c r="A4365" t="str">
        <f t="shared" si="629"/>
        <v>18</v>
      </c>
      <c r="B4365" t="s">
        <v>357</v>
      </c>
      <c r="C4365" t="str">
        <f t="shared" ref="C4365:C4382" si="640">"175"</f>
        <v>175</v>
      </c>
      <c r="D4365" t="s">
        <v>500</v>
      </c>
      <c r="E4365" t="str">
        <f t="shared" si="639"/>
        <v>01</v>
      </c>
      <c r="F4365" t="str">
        <f>"001"</f>
        <v>001</v>
      </c>
      <c r="G4365" t="str">
        <f>""</f>
        <v/>
      </c>
      <c r="H4365" t="s">
        <v>1</v>
      </c>
      <c r="I4365" t="s">
        <v>2427</v>
      </c>
      <c r="J4365" t="s">
        <v>5747</v>
      </c>
      <c r="K4365" t="str">
        <f t="shared" ref="K4365:K4380" si="641">"18320"</f>
        <v>18320</v>
      </c>
    </row>
    <row r="4366" spans="1:11" customFormat="1" x14ac:dyDescent="0.25">
      <c r="A4366" t="str">
        <f t="shared" si="629"/>
        <v>18</v>
      </c>
      <c r="B4366" t="s">
        <v>357</v>
      </c>
      <c r="C4366" t="str">
        <f t="shared" si="640"/>
        <v>175</v>
      </c>
      <c r="D4366" t="s">
        <v>500</v>
      </c>
      <c r="E4366" t="str">
        <f t="shared" si="639"/>
        <v>01</v>
      </c>
      <c r="F4366" t="str">
        <f>"001"</f>
        <v>001</v>
      </c>
      <c r="G4366" t="str">
        <f>""</f>
        <v/>
      </c>
      <c r="H4366" t="s">
        <v>0</v>
      </c>
      <c r="I4366" t="s">
        <v>2427</v>
      </c>
      <c r="J4366" t="s">
        <v>5747</v>
      </c>
      <c r="K4366" t="str">
        <f t="shared" si="641"/>
        <v>18320</v>
      </c>
    </row>
    <row r="4367" spans="1:11" customFormat="1" x14ac:dyDescent="0.25">
      <c r="A4367" t="str">
        <f t="shared" si="629"/>
        <v>18</v>
      </c>
      <c r="B4367" t="s">
        <v>357</v>
      </c>
      <c r="C4367" t="str">
        <f t="shared" si="640"/>
        <v>175</v>
      </c>
      <c r="D4367" t="s">
        <v>500</v>
      </c>
      <c r="E4367" t="str">
        <f t="shared" si="639"/>
        <v>01</v>
      </c>
      <c r="F4367" t="str">
        <f>"002"</f>
        <v>002</v>
      </c>
      <c r="G4367" t="str">
        <f>""</f>
        <v/>
      </c>
      <c r="H4367" t="s">
        <v>3</v>
      </c>
      <c r="I4367" t="s">
        <v>2428</v>
      </c>
      <c r="J4367" t="s">
        <v>5374</v>
      </c>
      <c r="K4367" t="str">
        <f t="shared" si="641"/>
        <v>18320</v>
      </c>
    </row>
    <row r="4368" spans="1:11" customFormat="1" x14ac:dyDescent="0.25">
      <c r="A4368" t="str">
        <f t="shared" si="629"/>
        <v>18</v>
      </c>
      <c r="B4368" t="s">
        <v>357</v>
      </c>
      <c r="C4368" t="str">
        <f t="shared" si="640"/>
        <v>175</v>
      </c>
      <c r="D4368" t="s">
        <v>500</v>
      </c>
      <c r="E4368" t="str">
        <f t="shared" si="639"/>
        <v>01</v>
      </c>
      <c r="F4368" t="str">
        <f>"003"</f>
        <v>003</v>
      </c>
      <c r="G4368" t="str">
        <f>""</f>
        <v/>
      </c>
      <c r="H4368" t="s">
        <v>1</v>
      </c>
      <c r="I4368" t="s">
        <v>2428</v>
      </c>
      <c r="J4368" t="s">
        <v>5374</v>
      </c>
      <c r="K4368" t="str">
        <f t="shared" si="641"/>
        <v>18320</v>
      </c>
    </row>
    <row r="4369" spans="1:11" customFormat="1" x14ac:dyDescent="0.25">
      <c r="A4369" t="str">
        <f t="shared" si="629"/>
        <v>18</v>
      </c>
      <c r="B4369" t="s">
        <v>357</v>
      </c>
      <c r="C4369" t="str">
        <f t="shared" si="640"/>
        <v>175</v>
      </c>
      <c r="D4369" t="s">
        <v>500</v>
      </c>
      <c r="E4369" t="str">
        <f t="shared" si="639"/>
        <v>01</v>
      </c>
      <c r="F4369" t="str">
        <f>"003"</f>
        <v>003</v>
      </c>
      <c r="G4369" t="str">
        <f>""</f>
        <v/>
      </c>
      <c r="H4369" t="s">
        <v>0</v>
      </c>
      <c r="I4369" t="s">
        <v>2428</v>
      </c>
      <c r="J4369" t="s">
        <v>5374</v>
      </c>
      <c r="K4369" t="str">
        <f t="shared" si="641"/>
        <v>18320</v>
      </c>
    </row>
    <row r="4370" spans="1:11" customFormat="1" x14ac:dyDescent="0.25">
      <c r="A4370" t="str">
        <f t="shared" si="629"/>
        <v>18</v>
      </c>
      <c r="B4370" t="s">
        <v>357</v>
      </c>
      <c r="C4370" t="str">
        <f t="shared" si="640"/>
        <v>175</v>
      </c>
      <c r="D4370" t="s">
        <v>500</v>
      </c>
      <c r="E4370" t="str">
        <f t="shared" si="639"/>
        <v>01</v>
      </c>
      <c r="F4370" t="str">
        <f>"004"</f>
        <v>004</v>
      </c>
      <c r="G4370" t="str">
        <f>""</f>
        <v/>
      </c>
      <c r="H4370" t="s">
        <v>1</v>
      </c>
      <c r="I4370" t="s">
        <v>2429</v>
      </c>
      <c r="J4370" t="s">
        <v>5748</v>
      </c>
      <c r="K4370" t="str">
        <f t="shared" si="641"/>
        <v>18320</v>
      </c>
    </row>
    <row r="4371" spans="1:11" customFormat="1" x14ac:dyDescent="0.25">
      <c r="A4371" t="str">
        <f t="shared" si="629"/>
        <v>18</v>
      </c>
      <c r="B4371" t="s">
        <v>357</v>
      </c>
      <c r="C4371" t="str">
        <f t="shared" si="640"/>
        <v>175</v>
      </c>
      <c r="D4371" t="s">
        <v>500</v>
      </c>
      <c r="E4371" t="str">
        <f t="shared" si="639"/>
        <v>01</v>
      </c>
      <c r="F4371" t="str">
        <f>"004"</f>
        <v>004</v>
      </c>
      <c r="G4371" t="str">
        <f>""</f>
        <v/>
      </c>
      <c r="H4371" t="s">
        <v>0</v>
      </c>
      <c r="I4371" t="s">
        <v>2429</v>
      </c>
      <c r="J4371" t="s">
        <v>5748</v>
      </c>
      <c r="K4371" t="str">
        <f t="shared" si="641"/>
        <v>18320</v>
      </c>
    </row>
    <row r="4372" spans="1:11" customFormat="1" x14ac:dyDescent="0.25">
      <c r="A4372" t="str">
        <f t="shared" si="629"/>
        <v>18</v>
      </c>
      <c r="B4372" t="s">
        <v>357</v>
      </c>
      <c r="C4372" t="str">
        <f t="shared" si="640"/>
        <v>175</v>
      </c>
      <c r="D4372" t="s">
        <v>500</v>
      </c>
      <c r="E4372" t="str">
        <f t="shared" si="639"/>
        <v>01</v>
      </c>
      <c r="F4372" t="str">
        <f>"005"</f>
        <v>005</v>
      </c>
      <c r="G4372" t="str">
        <f>""</f>
        <v/>
      </c>
      <c r="H4372" t="s">
        <v>1</v>
      </c>
      <c r="I4372" t="s">
        <v>2430</v>
      </c>
      <c r="J4372" t="s">
        <v>5749</v>
      </c>
      <c r="K4372" t="str">
        <f t="shared" si="641"/>
        <v>18320</v>
      </c>
    </row>
    <row r="4373" spans="1:11" customFormat="1" x14ac:dyDescent="0.25">
      <c r="A4373" t="str">
        <f t="shared" si="629"/>
        <v>18</v>
      </c>
      <c r="B4373" t="s">
        <v>357</v>
      </c>
      <c r="C4373" t="str">
        <f t="shared" si="640"/>
        <v>175</v>
      </c>
      <c r="D4373" t="s">
        <v>500</v>
      </c>
      <c r="E4373" t="str">
        <f t="shared" si="639"/>
        <v>01</v>
      </c>
      <c r="F4373" t="str">
        <f>"005"</f>
        <v>005</v>
      </c>
      <c r="G4373" t="str">
        <f>""</f>
        <v/>
      </c>
      <c r="H4373" t="s">
        <v>0</v>
      </c>
      <c r="I4373" t="s">
        <v>2430</v>
      </c>
      <c r="J4373" t="s">
        <v>5749</v>
      </c>
      <c r="K4373" t="str">
        <f t="shared" si="641"/>
        <v>18320</v>
      </c>
    </row>
    <row r="4374" spans="1:11" customFormat="1" x14ac:dyDescent="0.25">
      <c r="A4374" t="str">
        <f t="shared" si="629"/>
        <v>18</v>
      </c>
      <c r="B4374" t="s">
        <v>357</v>
      </c>
      <c r="C4374" t="str">
        <f t="shared" si="640"/>
        <v>175</v>
      </c>
      <c r="D4374" t="s">
        <v>500</v>
      </c>
      <c r="E4374" t="str">
        <f t="shared" si="639"/>
        <v>01</v>
      </c>
      <c r="F4374" t="str">
        <f>"006"</f>
        <v>006</v>
      </c>
      <c r="G4374" t="str">
        <f>""</f>
        <v/>
      </c>
      <c r="H4374" t="s">
        <v>1</v>
      </c>
      <c r="I4374" t="s">
        <v>23</v>
      </c>
      <c r="J4374" t="s">
        <v>5750</v>
      </c>
      <c r="K4374" t="str">
        <f t="shared" si="641"/>
        <v>18320</v>
      </c>
    </row>
    <row r="4375" spans="1:11" customFormat="1" x14ac:dyDescent="0.25">
      <c r="A4375" t="str">
        <f t="shared" si="629"/>
        <v>18</v>
      </c>
      <c r="B4375" t="s">
        <v>357</v>
      </c>
      <c r="C4375" t="str">
        <f t="shared" si="640"/>
        <v>175</v>
      </c>
      <c r="D4375" t="s">
        <v>500</v>
      </c>
      <c r="E4375" t="str">
        <f t="shared" si="639"/>
        <v>01</v>
      </c>
      <c r="F4375" t="str">
        <f>"006"</f>
        <v>006</v>
      </c>
      <c r="G4375" t="str">
        <f>""</f>
        <v/>
      </c>
      <c r="H4375" t="s">
        <v>0</v>
      </c>
      <c r="I4375" t="s">
        <v>23</v>
      </c>
      <c r="J4375" t="s">
        <v>5750</v>
      </c>
      <c r="K4375" t="str">
        <f t="shared" si="641"/>
        <v>18320</v>
      </c>
    </row>
    <row r="4376" spans="1:11" customFormat="1" x14ac:dyDescent="0.25">
      <c r="A4376" t="str">
        <f t="shared" si="629"/>
        <v>18</v>
      </c>
      <c r="B4376" t="s">
        <v>357</v>
      </c>
      <c r="C4376" t="str">
        <f t="shared" si="640"/>
        <v>175</v>
      </c>
      <c r="D4376" t="s">
        <v>500</v>
      </c>
      <c r="E4376" t="str">
        <f t="shared" si="639"/>
        <v>01</v>
      </c>
      <c r="F4376" t="str">
        <f>"007"</f>
        <v>007</v>
      </c>
      <c r="G4376" t="str">
        <f>""</f>
        <v/>
      </c>
      <c r="H4376" t="s">
        <v>3</v>
      </c>
      <c r="I4376" t="s">
        <v>2431</v>
      </c>
      <c r="J4376" t="s">
        <v>5751</v>
      </c>
      <c r="K4376" t="str">
        <f t="shared" si="641"/>
        <v>18320</v>
      </c>
    </row>
    <row r="4377" spans="1:11" customFormat="1" x14ac:dyDescent="0.25">
      <c r="A4377" t="str">
        <f t="shared" ref="A4377:A4440" si="642">"18"</f>
        <v>18</v>
      </c>
      <c r="B4377" t="s">
        <v>357</v>
      </c>
      <c r="C4377" t="str">
        <f t="shared" si="640"/>
        <v>175</v>
      </c>
      <c r="D4377" t="s">
        <v>500</v>
      </c>
      <c r="E4377" t="str">
        <f t="shared" si="639"/>
        <v>01</v>
      </c>
      <c r="F4377" t="str">
        <f>"008"</f>
        <v>008</v>
      </c>
      <c r="G4377" t="str">
        <f>""</f>
        <v/>
      </c>
      <c r="H4377" t="s">
        <v>1</v>
      </c>
      <c r="I4377" t="s">
        <v>2432</v>
      </c>
      <c r="J4377" t="s">
        <v>5752</v>
      </c>
      <c r="K4377" t="str">
        <f t="shared" si="641"/>
        <v>18320</v>
      </c>
    </row>
    <row r="4378" spans="1:11" customFormat="1" x14ac:dyDescent="0.25">
      <c r="A4378" t="str">
        <f t="shared" si="642"/>
        <v>18</v>
      </c>
      <c r="B4378" t="s">
        <v>357</v>
      </c>
      <c r="C4378" t="str">
        <f t="shared" si="640"/>
        <v>175</v>
      </c>
      <c r="D4378" t="s">
        <v>500</v>
      </c>
      <c r="E4378" t="str">
        <f t="shared" si="639"/>
        <v>01</v>
      </c>
      <c r="F4378" t="str">
        <f>"008"</f>
        <v>008</v>
      </c>
      <c r="G4378" t="str">
        <f>""</f>
        <v/>
      </c>
      <c r="H4378" t="s">
        <v>0</v>
      </c>
      <c r="I4378" t="s">
        <v>2432</v>
      </c>
      <c r="J4378" t="s">
        <v>5752</v>
      </c>
      <c r="K4378" t="str">
        <f t="shared" si="641"/>
        <v>18320</v>
      </c>
    </row>
    <row r="4379" spans="1:11" customFormat="1" x14ac:dyDescent="0.25">
      <c r="A4379" t="str">
        <f t="shared" si="642"/>
        <v>18</v>
      </c>
      <c r="B4379" t="s">
        <v>357</v>
      </c>
      <c r="C4379" t="str">
        <f t="shared" si="640"/>
        <v>175</v>
      </c>
      <c r="D4379" t="s">
        <v>500</v>
      </c>
      <c r="E4379" t="str">
        <f t="shared" si="639"/>
        <v>01</v>
      </c>
      <c r="F4379" t="str">
        <f>"009"</f>
        <v>009</v>
      </c>
      <c r="G4379" t="str">
        <f>""</f>
        <v/>
      </c>
      <c r="H4379" t="s">
        <v>1</v>
      </c>
      <c r="I4379" t="s">
        <v>2433</v>
      </c>
      <c r="J4379" t="s">
        <v>5753</v>
      </c>
      <c r="K4379" t="str">
        <f t="shared" si="641"/>
        <v>18320</v>
      </c>
    </row>
    <row r="4380" spans="1:11" customFormat="1" x14ac:dyDescent="0.25">
      <c r="A4380" t="str">
        <f t="shared" si="642"/>
        <v>18</v>
      </c>
      <c r="B4380" t="s">
        <v>357</v>
      </c>
      <c r="C4380" t="str">
        <f t="shared" si="640"/>
        <v>175</v>
      </c>
      <c r="D4380" t="s">
        <v>500</v>
      </c>
      <c r="E4380" t="str">
        <f t="shared" si="639"/>
        <v>01</v>
      </c>
      <c r="F4380" t="str">
        <f>"009"</f>
        <v>009</v>
      </c>
      <c r="G4380" t="str">
        <f>""</f>
        <v/>
      </c>
      <c r="H4380" t="s">
        <v>0</v>
      </c>
      <c r="I4380" t="s">
        <v>2433</v>
      </c>
      <c r="J4380" t="s">
        <v>5753</v>
      </c>
      <c r="K4380" t="str">
        <f t="shared" si="641"/>
        <v>18320</v>
      </c>
    </row>
    <row r="4381" spans="1:11" customFormat="1" x14ac:dyDescent="0.25">
      <c r="A4381" t="str">
        <f t="shared" si="642"/>
        <v>18</v>
      </c>
      <c r="B4381" t="s">
        <v>357</v>
      </c>
      <c r="C4381" t="str">
        <f t="shared" si="640"/>
        <v>175</v>
      </c>
      <c r="D4381" t="s">
        <v>500</v>
      </c>
      <c r="E4381" t="str">
        <f>"02"</f>
        <v>02</v>
      </c>
      <c r="F4381" t="str">
        <f t="shared" ref="F4381:F4389" si="643">"001"</f>
        <v>001</v>
      </c>
      <c r="G4381" t="str">
        <f>"01"</f>
        <v>01</v>
      </c>
      <c r="H4381" t="s">
        <v>1</v>
      </c>
      <c r="I4381" t="s">
        <v>2434</v>
      </c>
      <c r="J4381" t="s">
        <v>5754</v>
      </c>
      <c r="K4381" t="str">
        <f>"18329"</f>
        <v>18329</v>
      </c>
    </row>
    <row r="4382" spans="1:11" customFormat="1" x14ac:dyDescent="0.25">
      <c r="A4382" t="str">
        <f t="shared" si="642"/>
        <v>18</v>
      </c>
      <c r="B4382" t="s">
        <v>357</v>
      </c>
      <c r="C4382" t="str">
        <f t="shared" si="640"/>
        <v>175</v>
      </c>
      <c r="D4382" t="s">
        <v>500</v>
      </c>
      <c r="E4382" t="str">
        <f>"02"</f>
        <v>02</v>
      </c>
      <c r="F4382" t="str">
        <f t="shared" si="643"/>
        <v>001</v>
      </c>
      <c r="G4382" t="str">
        <f>"02"</f>
        <v>02</v>
      </c>
      <c r="H4382" t="s">
        <v>0</v>
      </c>
      <c r="I4382" t="s">
        <v>2435</v>
      </c>
      <c r="J4382" t="s">
        <v>5755</v>
      </c>
      <c r="K4382" t="str">
        <f>"18330"</f>
        <v>18330</v>
      </c>
    </row>
    <row r="4383" spans="1:11" customFormat="1" x14ac:dyDescent="0.25">
      <c r="A4383" t="str">
        <f t="shared" si="642"/>
        <v>18</v>
      </c>
      <c r="B4383" t="s">
        <v>357</v>
      </c>
      <c r="C4383" t="str">
        <f>"176"</f>
        <v>176</v>
      </c>
      <c r="D4383" t="s">
        <v>501</v>
      </c>
      <c r="E4383" t="str">
        <f t="shared" ref="E4383:E4446" si="644">"01"</f>
        <v>01</v>
      </c>
      <c r="F4383" t="str">
        <f t="shared" si="643"/>
        <v>001</v>
      </c>
      <c r="G4383" t="str">
        <f>""</f>
        <v/>
      </c>
      <c r="H4383" t="s">
        <v>3</v>
      </c>
      <c r="I4383" t="s">
        <v>2436</v>
      </c>
      <c r="J4383" t="s">
        <v>5756</v>
      </c>
      <c r="K4383" t="str">
        <f>"18410"</f>
        <v>18410</v>
      </c>
    </row>
    <row r="4384" spans="1:11" customFormat="1" x14ac:dyDescent="0.25">
      <c r="A4384" t="str">
        <f t="shared" si="642"/>
        <v>18</v>
      </c>
      <c r="B4384" t="s">
        <v>357</v>
      </c>
      <c r="C4384" t="str">
        <f>"177"</f>
        <v>177</v>
      </c>
      <c r="D4384" t="s">
        <v>502</v>
      </c>
      <c r="E4384" t="str">
        <f t="shared" si="644"/>
        <v>01</v>
      </c>
      <c r="F4384" t="str">
        <f t="shared" si="643"/>
        <v>001</v>
      </c>
      <c r="G4384" t="str">
        <f>""</f>
        <v/>
      </c>
      <c r="H4384" t="s">
        <v>3</v>
      </c>
      <c r="I4384" t="s">
        <v>2437</v>
      </c>
      <c r="J4384" t="s">
        <v>5757</v>
      </c>
      <c r="K4384" t="str">
        <f>"18713"</f>
        <v>18713</v>
      </c>
    </row>
    <row r="4385" spans="1:11" customFormat="1" x14ac:dyDescent="0.25">
      <c r="A4385" t="str">
        <f t="shared" si="642"/>
        <v>18</v>
      </c>
      <c r="B4385" t="s">
        <v>357</v>
      </c>
      <c r="C4385" t="str">
        <f>"178"</f>
        <v>178</v>
      </c>
      <c r="D4385" t="s">
        <v>503</v>
      </c>
      <c r="E4385" t="str">
        <f t="shared" si="644"/>
        <v>01</v>
      </c>
      <c r="F4385" t="str">
        <f t="shared" si="643"/>
        <v>001</v>
      </c>
      <c r="G4385" t="str">
        <f>""</f>
        <v/>
      </c>
      <c r="H4385" t="s">
        <v>3</v>
      </c>
      <c r="I4385" t="s">
        <v>2438</v>
      </c>
      <c r="J4385" t="s">
        <v>5758</v>
      </c>
      <c r="K4385" t="str">
        <f>"18563"</f>
        <v>18563</v>
      </c>
    </row>
    <row r="4386" spans="1:11" customFormat="1" x14ac:dyDescent="0.25">
      <c r="A4386" t="str">
        <f t="shared" si="642"/>
        <v>18</v>
      </c>
      <c r="B4386" t="s">
        <v>357</v>
      </c>
      <c r="C4386" t="str">
        <f>"179"</f>
        <v>179</v>
      </c>
      <c r="D4386" t="s">
        <v>504</v>
      </c>
      <c r="E4386" t="str">
        <f t="shared" si="644"/>
        <v>01</v>
      </c>
      <c r="F4386" t="str">
        <f t="shared" si="643"/>
        <v>001</v>
      </c>
      <c r="G4386" t="str">
        <f>""</f>
        <v/>
      </c>
      <c r="H4386" t="s">
        <v>3</v>
      </c>
      <c r="I4386" t="s">
        <v>1137</v>
      </c>
      <c r="J4386" t="s">
        <v>5759</v>
      </c>
      <c r="K4386" t="str">
        <f>"18430"</f>
        <v>18430</v>
      </c>
    </row>
    <row r="4387" spans="1:11" customFormat="1" x14ac:dyDescent="0.25">
      <c r="A4387" t="str">
        <f t="shared" si="642"/>
        <v>18</v>
      </c>
      <c r="B4387" t="s">
        <v>357</v>
      </c>
      <c r="C4387" t="str">
        <f>"180"</f>
        <v>180</v>
      </c>
      <c r="D4387" t="s">
        <v>505</v>
      </c>
      <c r="E4387" t="str">
        <f t="shared" si="644"/>
        <v>01</v>
      </c>
      <c r="F4387" t="str">
        <f t="shared" si="643"/>
        <v>001</v>
      </c>
      <c r="G4387" t="str">
        <f>""</f>
        <v/>
      </c>
      <c r="H4387" t="s">
        <v>3</v>
      </c>
      <c r="I4387" t="s">
        <v>25</v>
      </c>
      <c r="J4387" t="s">
        <v>5760</v>
      </c>
      <c r="K4387" t="str">
        <f>"18417"</f>
        <v>18417</v>
      </c>
    </row>
    <row r="4388" spans="1:11" customFormat="1" x14ac:dyDescent="0.25">
      <c r="A4388" t="str">
        <f t="shared" si="642"/>
        <v>18</v>
      </c>
      <c r="B4388" t="s">
        <v>357</v>
      </c>
      <c r="C4388" t="str">
        <f>"181"</f>
        <v>181</v>
      </c>
      <c r="D4388" t="s">
        <v>506</v>
      </c>
      <c r="E4388" t="str">
        <f t="shared" si="644"/>
        <v>01</v>
      </c>
      <c r="F4388" t="str">
        <f t="shared" si="643"/>
        <v>001</v>
      </c>
      <c r="G4388" t="str">
        <f>""</f>
        <v/>
      </c>
      <c r="H4388" t="s">
        <v>3</v>
      </c>
      <c r="I4388" t="s">
        <v>51</v>
      </c>
      <c r="J4388" t="s">
        <v>5371</v>
      </c>
      <c r="K4388" t="str">
        <f>"18491"</f>
        <v>18491</v>
      </c>
    </row>
    <row r="4389" spans="1:11" customFormat="1" x14ac:dyDescent="0.25">
      <c r="A4389" t="str">
        <f t="shared" si="642"/>
        <v>18</v>
      </c>
      <c r="B4389" t="s">
        <v>357</v>
      </c>
      <c r="C4389" t="str">
        <f>"182"</f>
        <v>182</v>
      </c>
      <c r="D4389" t="s">
        <v>507</v>
      </c>
      <c r="E4389" t="str">
        <f t="shared" si="644"/>
        <v>01</v>
      </c>
      <c r="F4389" t="str">
        <f t="shared" si="643"/>
        <v>001</v>
      </c>
      <c r="G4389" t="str">
        <f>""</f>
        <v/>
      </c>
      <c r="H4389" t="s">
        <v>3</v>
      </c>
      <c r="I4389" t="s">
        <v>2439</v>
      </c>
      <c r="J4389" t="s">
        <v>4166</v>
      </c>
      <c r="K4389" t="str">
        <f>"18480"</f>
        <v>18480</v>
      </c>
    </row>
    <row r="4390" spans="1:11" customFormat="1" x14ac:dyDescent="0.25">
      <c r="A4390" t="str">
        <f t="shared" si="642"/>
        <v>18</v>
      </c>
      <c r="B4390" t="s">
        <v>357</v>
      </c>
      <c r="C4390" t="str">
        <f>"182"</f>
        <v>182</v>
      </c>
      <c r="D4390" t="s">
        <v>507</v>
      </c>
      <c r="E4390" t="str">
        <f t="shared" si="644"/>
        <v>01</v>
      </c>
      <c r="F4390" t="str">
        <f>"002"</f>
        <v>002</v>
      </c>
      <c r="G4390" t="str">
        <f>""</f>
        <v/>
      </c>
      <c r="H4390" t="s">
        <v>1</v>
      </c>
      <c r="I4390" t="s">
        <v>2440</v>
      </c>
      <c r="J4390" t="s">
        <v>4119</v>
      </c>
      <c r="K4390" t="str">
        <f>"18480"</f>
        <v>18480</v>
      </c>
    </row>
    <row r="4391" spans="1:11" customFormat="1" x14ac:dyDescent="0.25">
      <c r="A4391" t="str">
        <f t="shared" si="642"/>
        <v>18</v>
      </c>
      <c r="B4391" t="s">
        <v>357</v>
      </c>
      <c r="C4391" t="str">
        <f>"182"</f>
        <v>182</v>
      </c>
      <c r="D4391" t="s">
        <v>507</v>
      </c>
      <c r="E4391" t="str">
        <f t="shared" si="644"/>
        <v>01</v>
      </c>
      <c r="F4391" t="str">
        <f>"002"</f>
        <v>002</v>
      </c>
      <c r="G4391" t="str">
        <f>""</f>
        <v/>
      </c>
      <c r="H4391" t="s">
        <v>0</v>
      </c>
      <c r="I4391" t="s">
        <v>2441</v>
      </c>
      <c r="J4391" t="s">
        <v>5761</v>
      </c>
      <c r="K4391" t="str">
        <f>"18480"</f>
        <v>18480</v>
      </c>
    </row>
    <row r="4392" spans="1:11" customFormat="1" x14ac:dyDescent="0.25">
      <c r="A4392" t="str">
        <f t="shared" si="642"/>
        <v>18</v>
      </c>
      <c r="B4392" t="s">
        <v>357</v>
      </c>
      <c r="C4392" t="str">
        <f>"183"</f>
        <v>183</v>
      </c>
      <c r="D4392" t="s">
        <v>508</v>
      </c>
      <c r="E4392" t="str">
        <f t="shared" si="644"/>
        <v>01</v>
      </c>
      <c r="F4392" t="str">
        <f>"001"</f>
        <v>001</v>
      </c>
      <c r="G4392" t="str">
        <f>""</f>
        <v/>
      </c>
      <c r="H4392" t="s">
        <v>3</v>
      </c>
      <c r="I4392" t="s">
        <v>2442</v>
      </c>
      <c r="J4392" t="s">
        <v>5762</v>
      </c>
      <c r="K4392" t="str">
        <f>"18470"</f>
        <v>18470</v>
      </c>
    </row>
    <row r="4393" spans="1:11" customFormat="1" x14ac:dyDescent="0.25">
      <c r="A4393" t="str">
        <f t="shared" si="642"/>
        <v>18</v>
      </c>
      <c r="B4393" t="s">
        <v>357</v>
      </c>
      <c r="C4393" t="str">
        <f>"184"</f>
        <v>184</v>
      </c>
      <c r="D4393" t="s">
        <v>509</v>
      </c>
      <c r="E4393" t="str">
        <f t="shared" si="644"/>
        <v>01</v>
      </c>
      <c r="F4393" t="str">
        <f>"001"</f>
        <v>001</v>
      </c>
      <c r="G4393" t="str">
        <f>""</f>
        <v/>
      </c>
      <c r="H4393" t="s">
        <v>1</v>
      </c>
      <c r="I4393" t="s">
        <v>2443</v>
      </c>
      <c r="J4393" t="s">
        <v>4718</v>
      </c>
      <c r="K4393" t="str">
        <f>"18670"</f>
        <v>18670</v>
      </c>
    </row>
    <row r="4394" spans="1:11" customFormat="1" x14ac:dyDescent="0.25">
      <c r="A4394" t="str">
        <f t="shared" si="642"/>
        <v>18</v>
      </c>
      <c r="B4394" t="s">
        <v>357</v>
      </c>
      <c r="C4394" t="str">
        <f>"184"</f>
        <v>184</v>
      </c>
      <c r="D4394" t="s">
        <v>509</v>
      </c>
      <c r="E4394" t="str">
        <f t="shared" si="644"/>
        <v>01</v>
      </c>
      <c r="F4394" t="str">
        <f>"001"</f>
        <v>001</v>
      </c>
      <c r="G4394" t="str">
        <f>""</f>
        <v/>
      </c>
      <c r="H4394" t="s">
        <v>0</v>
      </c>
      <c r="I4394" t="s">
        <v>2443</v>
      </c>
      <c r="J4394" t="s">
        <v>4718</v>
      </c>
      <c r="K4394" t="str">
        <f>"18670"</f>
        <v>18670</v>
      </c>
    </row>
    <row r="4395" spans="1:11" customFormat="1" x14ac:dyDescent="0.25">
      <c r="A4395" t="str">
        <f t="shared" si="642"/>
        <v>18</v>
      </c>
      <c r="B4395" t="s">
        <v>357</v>
      </c>
      <c r="C4395" t="str">
        <f>"184"</f>
        <v>184</v>
      </c>
      <c r="D4395" t="s">
        <v>509</v>
      </c>
      <c r="E4395" t="str">
        <f t="shared" si="644"/>
        <v>01</v>
      </c>
      <c r="F4395" t="str">
        <f>"002"</f>
        <v>002</v>
      </c>
      <c r="G4395" t="str">
        <f>""</f>
        <v/>
      </c>
      <c r="H4395" t="s">
        <v>1</v>
      </c>
      <c r="I4395" t="s">
        <v>2443</v>
      </c>
      <c r="J4395" t="s">
        <v>4718</v>
      </c>
      <c r="K4395" t="str">
        <f>"18670"</f>
        <v>18670</v>
      </c>
    </row>
    <row r="4396" spans="1:11" customFormat="1" x14ac:dyDescent="0.25">
      <c r="A4396" t="str">
        <f t="shared" si="642"/>
        <v>18</v>
      </c>
      <c r="B4396" t="s">
        <v>357</v>
      </c>
      <c r="C4396" t="str">
        <f>"184"</f>
        <v>184</v>
      </c>
      <c r="D4396" t="s">
        <v>509</v>
      </c>
      <c r="E4396" t="str">
        <f t="shared" si="644"/>
        <v>01</v>
      </c>
      <c r="F4396" t="str">
        <f>"002"</f>
        <v>002</v>
      </c>
      <c r="G4396" t="str">
        <f>""</f>
        <v/>
      </c>
      <c r="H4396" t="s">
        <v>0</v>
      </c>
      <c r="I4396" t="s">
        <v>2443</v>
      </c>
      <c r="J4396" t="s">
        <v>4718</v>
      </c>
      <c r="K4396" t="str">
        <f>"18670"</f>
        <v>18670</v>
      </c>
    </row>
    <row r="4397" spans="1:11" customFormat="1" x14ac:dyDescent="0.25">
      <c r="A4397" t="str">
        <f t="shared" si="642"/>
        <v>18</v>
      </c>
      <c r="B4397" t="s">
        <v>357</v>
      </c>
      <c r="C4397" t="str">
        <f>"185"</f>
        <v>185</v>
      </c>
      <c r="D4397" t="s">
        <v>510</v>
      </c>
      <c r="E4397" t="str">
        <f t="shared" si="644"/>
        <v>01</v>
      </c>
      <c r="F4397" t="str">
        <f>"001"</f>
        <v>001</v>
      </c>
      <c r="G4397" t="str">
        <f>""</f>
        <v/>
      </c>
      <c r="H4397" t="s">
        <v>3</v>
      </c>
      <c r="I4397" t="s">
        <v>2444</v>
      </c>
      <c r="J4397" t="s">
        <v>5763</v>
      </c>
      <c r="K4397" t="str">
        <f>"18131"</f>
        <v>18131</v>
      </c>
    </row>
    <row r="4398" spans="1:11" customFormat="1" x14ac:dyDescent="0.25">
      <c r="A4398" t="str">
        <f t="shared" si="642"/>
        <v>18</v>
      </c>
      <c r="B4398" t="s">
        <v>357</v>
      </c>
      <c r="C4398" t="str">
        <f>"187"</f>
        <v>187</v>
      </c>
      <c r="D4398" t="s">
        <v>511</v>
      </c>
      <c r="E4398" t="str">
        <f t="shared" si="644"/>
        <v>01</v>
      </c>
      <c r="F4398" t="str">
        <f>"001"</f>
        <v>001</v>
      </c>
      <c r="G4398" t="str">
        <f>""</f>
        <v/>
      </c>
      <c r="H4398" t="s">
        <v>3</v>
      </c>
      <c r="I4398" t="s">
        <v>2445</v>
      </c>
      <c r="J4398" t="s">
        <v>5764</v>
      </c>
      <c r="K4398" t="str">
        <f>"18539"</f>
        <v>18539</v>
      </c>
    </row>
    <row r="4399" spans="1:11" customFormat="1" x14ac:dyDescent="0.25">
      <c r="A4399" t="str">
        <f t="shared" si="642"/>
        <v>18</v>
      </c>
      <c r="B4399" t="s">
        <v>357</v>
      </c>
      <c r="C4399" t="str">
        <f>"188"</f>
        <v>188</v>
      </c>
      <c r="D4399" t="s">
        <v>512</v>
      </c>
      <c r="E4399" t="str">
        <f t="shared" si="644"/>
        <v>01</v>
      </c>
      <c r="F4399" t="str">
        <f>"001"</f>
        <v>001</v>
      </c>
      <c r="G4399" t="str">
        <f>""</f>
        <v/>
      </c>
      <c r="H4399" t="s">
        <v>3</v>
      </c>
      <c r="I4399" t="s">
        <v>78</v>
      </c>
      <c r="J4399" t="s">
        <v>5765</v>
      </c>
      <c r="K4399" t="str">
        <f>"18369"</f>
        <v>18369</v>
      </c>
    </row>
    <row r="4400" spans="1:11" customFormat="1" x14ac:dyDescent="0.25">
      <c r="A4400" t="str">
        <f t="shared" si="642"/>
        <v>18</v>
      </c>
      <c r="B4400" t="s">
        <v>357</v>
      </c>
      <c r="C4400" t="str">
        <f>"188"</f>
        <v>188</v>
      </c>
      <c r="D4400" t="s">
        <v>512</v>
      </c>
      <c r="E4400" t="str">
        <f t="shared" si="644"/>
        <v>01</v>
      </c>
      <c r="F4400" t="str">
        <f>"002"</f>
        <v>002</v>
      </c>
      <c r="G4400" t="str">
        <f>""</f>
        <v/>
      </c>
      <c r="H4400" t="s">
        <v>3</v>
      </c>
      <c r="I4400" t="s">
        <v>2446</v>
      </c>
      <c r="J4400" t="s">
        <v>5757</v>
      </c>
      <c r="K4400" t="str">
        <f>"18369"</f>
        <v>18369</v>
      </c>
    </row>
    <row r="4401" spans="1:11" customFormat="1" x14ac:dyDescent="0.25">
      <c r="A4401" t="str">
        <f t="shared" si="642"/>
        <v>18</v>
      </c>
      <c r="B4401" t="s">
        <v>357</v>
      </c>
      <c r="C4401" t="str">
        <f>"189"</f>
        <v>189</v>
      </c>
      <c r="D4401" t="s">
        <v>513</v>
      </c>
      <c r="E4401" t="str">
        <f t="shared" si="644"/>
        <v>01</v>
      </c>
      <c r="F4401" t="str">
        <f t="shared" ref="F4401:F4406" si="645">"001"</f>
        <v>001</v>
      </c>
      <c r="G4401" t="str">
        <f>""</f>
        <v/>
      </c>
      <c r="H4401" t="s">
        <v>3</v>
      </c>
      <c r="I4401" t="s">
        <v>2447</v>
      </c>
      <c r="J4401" t="s">
        <v>5766</v>
      </c>
      <c r="K4401" t="str">
        <f>"18179"</f>
        <v>18179</v>
      </c>
    </row>
    <row r="4402" spans="1:11" customFormat="1" x14ac:dyDescent="0.25">
      <c r="A4402" t="str">
        <f t="shared" si="642"/>
        <v>18</v>
      </c>
      <c r="B4402" t="s">
        <v>357</v>
      </c>
      <c r="C4402" t="str">
        <f>"192"</f>
        <v>192</v>
      </c>
      <c r="D4402" t="s">
        <v>514</v>
      </c>
      <c r="E4402" t="str">
        <f t="shared" si="644"/>
        <v>01</v>
      </c>
      <c r="F4402" t="str">
        <f t="shared" si="645"/>
        <v>001</v>
      </c>
      <c r="G4402" t="str">
        <f>"01"</f>
        <v>01</v>
      </c>
      <c r="H4402" t="s">
        <v>1</v>
      </c>
      <c r="I4402" t="s">
        <v>2448</v>
      </c>
      <c r="J4402" t="s">
        <v>5767</v>
      </c>
      <c r="K4402" t="str">
        <f>"18128"</f>
        <v>18128</v>
      </c>
    </row>
    <row r="4403" spans="1:11" customFormat="1" x14ac:dyDescent="0.25">
      <c r="A4403" t="str">
        <f t="shared" si="642"/>
        <v>18</v>
      </c>
      <c r="B4403" t="s">
        <v>357</v>
      </c>
      <c r="C4403" t="str">
        <f>"192"</f>
        <v>192</v>
      </c>
      <c r="D4403" t="s">
        <v>514</v>
      </c>
      <c r="E4403" t="str">
        <f t="shared" si="644"/>
        <v>01</v>
      </c>
      <c r="F4403" t="str">
        <f t="shared" si="645"/>
        <v>001</v>
      </c>
      <c r="G4403" t="str">
        <f>"01"</f>
        <v>01</v>
      </c>
      <c r="H4403" t="s">
        <v>0</v>
      </c>
      <c r="I4403" t="s">
        <v>2448</v>
      </c>
      <c r="J4403" t="s">
        <v>5767</v>
      </c>
      <c r="K4403" t="str">
        <f>"18128"</f>
        <v>18128</v>
      </c>
    </row>
    <row r="4404" spans="1:11" customFormat="1" x14ac:dyDescent="0.25">
      <c r="A4404" t="str">
        <f t="shared" si="642"/>
        <v>18</v>
      </c>
      <c r="B4404" t="s">
        <v>357</v>
      </c>
      <c r="C4404" t="str">
        <f>"192"</f>
        <v>192</v>
      </c>
      <c r="D4404" t="s">
        <v>514</v>
      </c>
      <c r="E4404" t="str">
        <f t="shared" si="644"/>
        <v>01</v>
      </c>
      <c r="F4404" t="str">
        <f t="shared" si="645"/>
        <v>001</v>
      </c>
      <c r="G4404" t="str">
        <f>"02"</f>
        <v>02</v>
      </c>
      <c r="H4404" t="s">
        <v>2</v>
      </c>
      <c r="I4404" t="s">
        <v>2449</v>
      </c>
      <c r="J4404" t="s">
        <v>5768</v>
      </c>
      <c r="K4404" t="str">
        <f>"18128"</f>
        <v>18128</v>
      </c>
    </row>
    <row r="4405" spans="1:11" customFormat="1" x14ac:dyDescent="0.25">
      <c r="A4405" t="str">
        <f t="shared" si="642"/>
        <v>18</v>
      </c>
      <c r="B4405" t="s">
        <v>357</v>
      </c>
      <c r="C4405" t="str">
        <f t="shared" ref="C4405:C4425" si="646">"193"</f>
        <v>193</v>
      </c>
      <c r="D4405" t="s">
        <v>515</v>
      </c>
      <c r="E4405" t="str">
        <f t="shared" si="644"/>
        <v>01</v>
      </c>
      <c r="F4405" t="str">
        <f t="shared" si="645"/>
        <v>001</v>
      </c>
      <c r="G4405" t="str">
        <f>""</f>
        <v/>
      </c>
      <c r="H4405" t="s">
        <v>1</v>
      </c>
      <c r="I4405" t="s">
        <v>28</v>
      </c>
      <c r="J4405" t="s">
        <v>5769</v>
      </c>
      <c r="K4405" t="str">
        <f t="shared" ref="K4405:K4425" si="647">"18140"</f>
        <v>18140</v>
      </c>
    </row>
    <row r="4406" spans="1:11" customFormat="1" x14ac:dyDescent="0.25">
      <c r="A4406" t="str">
        <f t="shared" si="642"/>
        <v>18</v>
      </c>
      <c r="B4406" t="s">
        <v>357</v>
      </c>
      <c r="C4406" t="str">
        <f t="shared" si="646"/>
        <v>193</v>
      </c>
      <c r="D4406" t="s">
        <v>515</v>
      </c>
      <c r="E4406" t="str">
        <f t="shared" si="644"/>
        <v>01</v>
      </c>
      <c r="F4406" t="str">
        <f t="shared" si="645"/>
        <v>001</v>
      </c>
      <c r="G4406" t="str">
        <f>""</f>
        <v/>
      </c>
      <c r="H4406" t="s">
        <v>0</v>
      </c>
      <c r="I4406" t="s">
        <v>28</v>
      </c>
      <c r="J4406" t="s">
        <v>5769</v>
      </c>
      <c r="K4406" t="str">
        <f t="shared" si="647"/>
        <v>18140</v>
      </c>
    </row>
    <row r="4407" spans="1:11" customFormat="1" x14ac:dyDescent="0.25">
      <c r="A4407" t="str">
        <f t="shared" si="642"/>
        <v>18</v>
      </c>
      <c r="B4407" t="s">
        <v>357</v>
      </c>
      <c r="C4407" t="str">
        <f t="shared" si="646"/>
        <v>193</v>
      </c>
      <c r="D4407" t="s">
        <v>515</v>
      </c>
      <c r="E4407" t="str">
        <f t="shared" si="644"/>
        <v>01</v>
      </c>
      <c r="F4407" t="str">
        <f>"002"</f>
        <v>002</v>
      </c>
      <c r="G4407" t="str">
        <f>""</f>
        <v/>
      </c>
      <c r="H4407" t="s">
        <v>3</v>
      </c>
      <c r="I4407" t="s">
        <v>2450</v>
      </c>
      <c r="J4407" t="s">
        <v>5770</v>
      </c>
      <c r="K4407" t="str">
        <f t="shared" si="647"/>
        <v>18140</v>
      </c>
    </row>
    <row r="4408" spans="1:11" customFormat="1" x14ac:dyDescent="0.25">
      <c r="A4408" t="str">
        <f t="shared" si="642"/>
        <v>18</v>
      </c>
      <c r="B4408" t="s">
        <v>357</v>
      </c>
      <c r="C4408" t="str">
        <f t="shared" si="646"/>
        <v>193</v>
      </c>
      <c r="D4408" t="s">
        <v>515</v>
      </c>
      <c r="E4408" t="str">
        <f t="shared" si="644"/>
        <v>01</v>
      </c>
      <c r="F4408" t="str">
        <f>"003"</f>
        <v>003</v>
      </c>
      <c r="G4408" t="str">
        <f>""</f>
        <v/>
      </c>
      <c r="H4408" t="s">
        <v>1</v>
      </c>
      <c r="I4408" t="s">
        <v>2451</v>
      </c>
      <c r="J4408" t="s">
        <v>5771</v>
      </c>
      <c r="K4408" t="str">
        <f t="shared" si="647"/>
        <v>18140</v>
      </c>
    </row>
    <row r="4409" spans="1:11" customFormat="1" x14ac:dyDescent="0.25">
      <c r="A4409" t="str">
        <f t="shared" si="642"/>
        <v>18</v>
      </c>
      <c r="B4409" t="s">
        <v>357</v>
      </c>
      <c r="C4409" t="str">
        <f t="shared" si="646"/>
        <v>193</v>
      </c>
      <c r="D4409" t="s">
        <v>515</v>
      </c>
      <c r="E4409" t="str">
        <f t="shared" si="644"/>
        <v>01</v>
      </c>
      <c r="F4409" t="str">
        <f>"003"</f>
        <v>003</v>
      </c>
      <c r="G4409" t="str">
        <f>""</f>
        <v/>
      </c>
      <c r="H4409" t="s">
        <v>0</v>
      </c>
      <c r="I4409" t="s">
        <v>2451</v>
      </c>
      <c r="J4409" t="s">
        <v>5771</v>
      </c>
      <c r="K4409" t="str">
        <f t="shared" si="647"/>
        <v>18140</v>
      </c>
    </row>
    <row r="4410" spans="1:11" customFormat="1" x14ac:dyDescent="0.25">
      <c r="A4410" t="str">
        <f t="shared" si="642"/>
        <v>18</v>
      </c>
      <c r="B4410" t="s">
        <v>357</v>
      </c>
      <c r="C4410" t="str">
        <f t="shared" si="646"/>
        <v>193</v>
      </c>
      <c r="D4410" t="s">
        <v>515</v>
      </c>
      <c r="E4410" t="str">
        <f t="shared" si="644"/>
        <v>01</v>
      </c>
      <c r="F4410" t="str">
        <f>"004"</f>
        <v>004</v>
      </c>
      <c r="G4410" t="str">
        <f>""</f>
        <v/>
      </c>
      <c r="H4410" t="s">
        <v>1</v>
      </c>
      <c r="I4410" t="s">
        <v>2452</v>
      </c>
      <c r="J4410" t="s">
        <v>4119</v>
      </c>
      <c r="K4410" t="str">
        <f t="shared" si="647"/>
        <v>18140</v>
      </c>
    </row>
    <row r="4411" spans="1:11" customFormat="1" x14ac:dyDescent="0.25">
      <c r="A4411" t="str">
        <f t="shared" si="642"/>
        <v>18</v>
      </c>
      <c r="B4411" t="s">
        <v>357</v>
      </c>
      <c r="C4411" t="str">
        <f t="shared" si="646"/>
        <v>193</v>
      </c>
      <c r="D4411" t="s">
        <v>515</v>
      </c>
      <c r="E4411" t="str">
        <f t="shared" si="644"/>
        <v>01</v>
      </c>
      <c r="F4411" t="str">
        <f>"004"</f>
        <v>004</v>
      </c>
      <c r="G4411" t="str">
        <f>""</f>
        <v/>
      </c>
      <c r="H4411" t="s">
        <v>0</v>
      </c>
      <c r="I4411" t="s">
        <v>2452</v>
      </c>
      <c r="J4411" t="s">
        <v>4119</v>
      </c>
      <c r="K4411" t="str">
        <f t="shared" si="647"/>
        <v>18140</v>
      </c>
    </row>
    <row r="4412" spans="1:11" customFormat="1" x14ac:dyDescent="0.25">
      <c r="A4412" t="str">
        <f t="shared" si="642"/>
        <v>18</v>
      </c>
      <c r="B4412" t="s">
        <v>357</v>
      </c>
      <c r="C4412" t="str">
        <f t="shared" si="646"/>
        <v>193</v>
      </c>
      <c r="D4412" t="s">
        <v>515</v>
      </c>
      <c r="E4412" t="str">
        <f t="shared" si="644"/>
        <v>01</v>
      </c>
      <c r="F4412" t="str">
        <f>"005"</f>
        <v>005</v>
      </c>
      <c r="G4412" t="str">
        <f>""</f>
        <v/>
      </c>
      <c r="H4412" t="s">
        <v>1</v>
      </c>
      <c r="I4412" t="s">
        <v>2453</v>
      </c>
      <c r="J4412" t="s">
        <v>5772</v>
      </c>
      <c r="K4412" t="str">
        <f t="shared" si="647"/>
        <v>18140</v>
      </c>
    </row>
    <row r="4413" spans="1:11" customFormat="1" x14ac:dyDescent="0.25">
      <c r="A4413" t="str">
        <f t="shared" si="642"/>
        <v>18</v>
      </c>
      <c r="B4413" t="s">
        <v>357</v>
      </c>
      <c r="C4413" t="str">
        <f t="shared" si="646"/>
        <v>193</v>
      </c>
      <c r="D4413" t="s">
        <v>515</v>
      </c>
      <c r="E4413" t="str">
        <f t="shared" si="644"/>
        <v>01</v>
      </c>
      <c r="F4413" t="str">
        <f>"005"</f>
        <v>005</v>
      </c>
      <c r="G4413" t="str">
        <f>""</f>
        <v/>
      </c>
      <c r="H4413" t="s">
        <v>0</v>
      </c>
      <c r="I4413" t="s">
        <v>2453</v>
      </c>
      <c r="J4413" t="s">
        <v>5772</v>
      </c>
      <c r="K4413" t="str">
        <f t="shared" si="647"/>
        <v>18140</v>
      </c>
    </row>
    <row r="4414" spans="1:11" customFormat="1" x14ac:dyDescent="0.25">
      <c r="A4414" t="str">
        <f t="shared" si="642"/>
        <v>18</v>
      </c>
      <c r="B4414" t="s">
        <v>357</v>
      </c>
      <c r="C4414" t="str">
        <f t="shared" si="646"/>
        <v>193</v>
      </c>
      <c r="D4414" t="s">
        <v>515</v>
      </c>
      <c r="E4414" t="str">
        <f t="shared" si="644"/>
        <v>01</v>
      </c>
      <c r="F4414" t="str">
        <f>"006"</f>
        <v>006</v>
      </c>
      <c r="G4414" t="str">
        <f>""</f>
        <v/>
      </c>
      <c r="H4414" t="s">
        <v>1</v>
      </c>
      <c r="I4414" t="s">
        <v>2453</v>
      </c>
      <c r="J4414" t="s">
        <v>5772</v>
      </c>
      <c r="K4414" t="str">
        <f t="shared" si="647"/>
        <v>18140</v>
      </c>
    </row>
    <row r="4415" spans="1:11" customFormat="1" x14ac:dyDescent="0.25">
      <c r="A4415" t="str">
        <f t="shared" si="642"/>
        <v>18</v>
      </c>
      <c r="B4415" t="s">
        <v>357</v>
      </c>
      <c r="C4415" t="str">
        <f t="shared" si="646"/>
        <v>193</v>
      </c>
      <c r="D4415" t="s">
        <v>515</v>
      </c>
      <c r="E4415" t="str">
        <f t="shared" si="644"/>
        <v>01</v>
      </c>
      <c r="F4415" t="str">
        <f>"006"</f>
        <v>006</v>
      </c>
      <c r="G4415" t="str">
        <f>""</f>
        <v/>
      </c>
      <c r="H4415" t="s">
        <v>0</v>
      </c>
      <c r="I4415" t="s">
        <v>2453</v>
      </c>
      <c r="J4415" t="s">
        <v>5772</v>
      </c>
      <c r="K4415" t="str">
        <f t="shared" si="647"/>
        <v>18140</v>
      </c>
    </row>
    <row r="4416" spans="1:11" customFormat="1" x14ac:dyDescent="0.25">
      <c r="A4416" t="str">
        <f t="shared" si="642"/>
        <v>18</v>
      </c>
      <c r="B4416" t="s">
        <v>357</v>
      </c>
      <c r="C4416" t="str">
        <f t="shared" si="646"/>
        <v>193</v>
      </c>
      <c r="D4416" t="s">
        <v>515</v>
      </c>
      <c r="E4416" t="str">
        <f t="shared" si="644"/>
        <v>01</v>
      </c>
      <c r="F4416" t="str">
        <f>"006"</f>
        <v>006</v>
      </c>
      <c r="G4416" t="str">
        <f>""</f>
        <v/>
      </c>
      <c r="H4416" t="s">
        <v>2</v>
      </c>
      <c r="I4416" t="s">
        <v>2453</v>
      </c>
      <c r="J4416" t="s">
        <v>5772</v>
      </c>
      <c r="K4416" t="str">
        <f t="shared" si="647"/>
        <v>18140</v>
      </c>
    </row>
    <row r="4417" spans="1:11" customFormat="1" x14ac:dyDescent="0.25">
      <c r="A4417" t="str">
        <f t="shared" si="642"/>
        <v>18</v>
      </c>
      <c r="B4417" t="s">
        <v>357</v>
      </c>
      <c r="C4417" t="str">
        <f t="shared" si="646"/>
        <v>193</v>
      </c>
      <c r="D4417" t="s">
        <v>515</v>
      </c>
      <c r="E4417" t="str">
        <f t="shared" si="644"/>
        <v>01</v>
      </c>
      <c r="F4417" t="str">
        <f>"007"</f>
        <v>007</v>
      </c>
      <c r="G4417" t="str">
        <f>""</f>
        <v/>
      </c>
      <c r="H4417" t="s">
        <v>1</v>
      </c>
      <c r="I4417" t="s">
        <v>2454</v>
      </c>
      <c r="J4417" t="s">
        <v>5773</v>
      </c>
      <c r="K4417" t="str">
        <f t="shared" si="647"/>
        <v>18140</v>
      </c>
    </row>
    <row r="4418" spans="1:11" customFormat="1" x14ac:dyDescent="0.25">
      <c r="A4418" t="str">
        <f t="shared" si="642"/>
        <v>18</v>
      </c>
      <c r="B4418" t="s">
        <v>357</v>
      </c>
      <c r="C4418" t="str">
        <f t="shared" si="646"/>
        <v>193</v>
      </c>
      <c r="D4418" t="s">
        <v>515</v>
      </c>
      <c r="E4418" t="str">
        <f t="shared" si="644"/>
        <v>01</v>
      </c>
      <c r="F4418" t="str">
        <f>"007"</f>
        <v>007</v>
      </c>
      <c r="G4418" t="str">
        <f>""</f>
        <v/>
      </c>
      <c r="H4418" t="s">
        <v>0</v>
      </c>
      <c r="I4418" t="s">
        <v>2454</v>
      </c>
      <c r="J4418" t="s">
        <v>5773</v>
      </c>
      <c r="K4418" t="str">
        <f t="shared" si="647"/>
        <v>18140</v>
      </c>
    </row>
    <row r="4419" spans="1:11" customFormat="1" x14ac:dyDescent="0.25">
      <c r="A4419" t="str">
        <f t="shared" si="642"/>
        <v>18</v>
      </c>
      <c r="B4419" t="s">
        <v>357</v>
      </c>
      <c r="C4419" t="str">
        <f t="shared" si="646"/>
        <v>193</v>
      </c>
      <c r="D4419" t="s">
        <v>515</v>
      </c>
      <c r="E4419" t="str">
        <f t="shared" si="644"/>
        <v>01</v>
      </c>
      <c r="F4419" t="str">
        <f>"008"</f>
        <v>008</v>
      </c>
      <c r="G4419" t="str">
        <f>""</f>
        <v/>
      </c>
      <c r="H4419" t="s">
        <v>1</v>
      </c>
      <c r="I4419" t="s">
        <v>2455</v>
      </c>
      <c r="J4419" t="s">
        <v>4914</v>
      </c>
      <c r="K4419" t="str">
        <f t="shared" si="647"/>
        <v>18140</v>
      </c>
    </row>
    <row r="4420" spans="1:11" customFormat="1" x14ac:dyDescent="0.25">
      <c r="A4420" t="str">
        <f t="shared" si="642"/>
        <v>18</v>
      </c>
      <c r="B4420" t="s">
        <v>357</v>
      </c>
      <c r="C4420" t="str">
        <f t="shared" si="646"/>
        <v>193</v>
      </c>
      <c r="D4420" t="s">
        <v>515</v>
      </c>
      <c r="E4420" t="str">
        <f t="shared" si="644"/>
        <v>01</v>
      </c>
      <c r="F4420" t="str">
        <f>"008"</f>
        <v>008</v>
      </c>
      <c r="G4420" t="str">
        <f>""</f>
        <v/>
      </c>
      <c r="H4420" t="s">
        <v>0</v>
      </c>
      <c r="I4420" t="s">
        <v>2455</v>
      </c>
      <c r="J4420" t="s">
        <v>4914</v>
      </c>
      <c r="K4420" t="str">
        <f t="shared" si="647"/>
        <v>18140</v>
      </c>
    </row>
    <row r="4421" spans="1:11" customFormat="1" x14ac:dyDescent="0.25">
      <c r="A4421" t="str">
        <f t="shared" si="642"/>
        <v>18</v>
      </c>
      <c r="B4421" t="s">
        <v>357</v>
      </c>
      <c r="C4421" t="str">
        <f t="shared" si="646"/>
        <v>193</v>
      </c>
      <c r="D4421" t="s">
        <v>515</v>
      </c>
      <c r="E4421" t="str">
        <f t="shared" si="644"/>
        <v>01</v>
      </c>
      <c r="F4421" t="str">
        <f>"009"</f>
        <v>009</v>
      </c>
      <c r="G4421" t="str">
        <f>""</f>
        <v/>
      </c>
      <c r="H4421" t="s">
        <v>1</v>
      </c>
      <c r="I4421" t="s">
        <v>2455</v>
      </c>
      <c r="J4421" t="s">
        <v>4914</v>
      </c>
      <c r="K4421" t="str">
        <f t="shared" si="647"/>
        <v>18140</v>
      </c>
    </row>
    <row r="4422" spans="1:11" customFormat="1" x14ac:dyDescent="0.25">
      <c r="A4422" t="str">
        <f t="shared" si="642"/>
        <v>18</v>
      </c>
      <c r="B4422" t="s">
        <v>357</v>
      </c>
      <c r="C4422" t="str">
        <f t="shared" si="646"/>
        <v>193</v>
      </c>
      <c r="D4422" t="s">
        <v>515</v>
      </c>
      <c r="E4422" t="str">
        <f t="shared" si="644"/>
        <v>01</v>
      </c>
      <c r="F4422" t="str">
        <f>"009"</f>
        <v>009</v>
      </c>
      <c r="G4422" t="str">
        <f>""</f>
        <v/>
      </c>
      <c r="H4422" t="s">
        <v>0</v>
      </c>
      <c r="I4422" t="s">
        <v>2455</v>
      </c>
      <c r="J4422" t="s">
        <v>4914</v>
      </c>
      <c r="K4422" t="str">
        <f t="shared" si="647"/>
        <v>18140</v>
      </c>
    </row>
    <row r="4423" spans="1:11" customFormat="1" x14ac:dyDescent="0.25">
      <c r="A4423" t="str">
        <f t="shared" si="642"/>
        <v>18</v>
      </c>
      <c r="B4423" t="s">
        <v>357</v>
      </c>
      <c r="C4423" t="str">
        <f t="shared" si="646"/>
        <v>193</v>
      </c>
      <c r="D4423" t="s">
        <v>515</v>
      </c>
      <c r="E4423" t="str">
        <f t="shared" si="644"/>
        <v>01</v>
      </c>
      <c r="F4423" t="str">
        <f>"010"</f>
        <v>010</v>
      </c>
      <c r="G4423" t="str">
        <f>""</f>
        <v/>
      </c>
      <c r="H4423" t="s">
        <v>1</v>
      </c>
      <c r="I4423" t="s">
        <v>2450</v>
      </c>
      <c r="J4423" t="s">
        <v>5770</v>
      </c>
      <c r="K4423" t="str">
        <f t="shared" si="647"/>
        <v>18140</v>
      </c>
    </row>
    <row r="4424" spans="1:11" customFormat="1" x14ac:dyDescent="0.25">
      <c r="A4424" t="str">
        <f t="shared" si="642"/>
        <v>18</v>
      </c>
      <c r="B4424" t="s">
        <v>357</v>
      </c>
      <c r="C4424" t="str">
        <f t="shared" si="646"/>
        <v>193</v>
      </c>
      <c r="D4424" t="s">
        <v>515</v>
      </c>
      <c r="E4424" t="str">
        <f t="shared" si="644"/>
        <v>01</v>
      </c>
      <c r="F4424" t="str">
        <f>"010"</f>
        <v>010</v>
      </c>
      <c r="G4424" t="str">
        <f>""</f>
        <v/>
      </c>
      <c r="H4424" t="s">
        <v>0</v>
      </c>
      <c r="I4424" t="s">
        <v>2450</v>
      </c>
      <c r="J4424" t="s">
        <v>5770</v>
      </c>
      <c r="K4424" t="str">
        <f t="shared" si="647"/>
        <v>18140</v>
      </c>
    </row>
    <row r="4425" spans="1:11" customFormat="1" x14ac:dyDescent="0.25">
      <c r="A4425" t="str">
        <f t="shared" si="642"/>
        <v>18</v>
      </c>
      <c r="B4425" t="s">
        <v>357</v>
      </c>
      <c r="C4425" t="str">
        <f t="shared" si="646"/>
        <v>193</v>
      </c>
      <c r="D4425" t="s">
        <v>515</v>
      </c>
      <c r="E4425" t="str">
        <f t="shared" si="644"/>
        <v>01</v>
      </c>
      <c r="F4425" t="str">
        <f>"011"</f>
        <v>011</v>
      </c>
      <c r="G4425" t="str">
        <f>""</f>
        <v/>
      </c>
      <c r="H4425" t="s">
        <v>3</v>
      </c>
      <c r="I4425" t="s">
        <v>2453</v>
      </c>
      <c r="J4425" t="s">
        <v>5772</v>
      </c>
      <c r="K4425" t="str">
        <f t="shared" si="647"/>
        <v>18140</v>
      </c>
    </row>
    <row r="4426" spans="1:11" customFormat="1" x14ac:dyDescent="0.25">
      <c r="A4426" t="str">
        <f t="shared" si="642"/>
        <v>18</v>
      </c>
      <c r="B4426" t="s">
        <v>357</v>
      </c>
      <c r="C4426" t="str">
        <f>"194"</f>
        <v>194</v>
      </c>
      <c r="D4426" t="s">
        <v>516</v>
      </c>
      <c r="E4426" t="str">
        <f t="shared" si="644"/>
        <v>01</v>
      </c>
      <c r="F4426" t="str">
        <f>"001"</f>
        <v>001</v>
      </c>
      <c r="G4426" t="str">
        <f>""</f>
        <v/>
      </c>
      <c r="H4426" t="s">
        <v>1</v>
      </c>
      <c r="I4426" t="s">
        <v>2456</v>
      </c>
      <c r="J4426" t="s">
        <v>5774</v>
      </c>
      <c r="K4426" t="str">
        <f>"18811"</f>
        <v>18811</v>
      </c>
    </row>
    <row r="4427" spans="1:11" customFormat="1" x14ac:dyDescent="0.25">
      <c r="A4427" t="str">
        <f t="shared" si="642"/>
        <v>18</v>
      </c>
      <c r="B4427" t="s">
        <v>357</v>
      </c>
      <c r="C4427" t="str">
        <f>"194"</f>
        <v>194</v>
      </c>
      <c r="D4427" t="s">
        <v>516</v>
      </c>
      <c r="E4427" t="str">
        <f t="shared" si="644"/>
        <v>01</v>
      </c>
      <c r="F4427" t="str">
        <f>"001"</f>
        <v>001</v>
      </c>
      <c r="G4427" t="str">
        <f>""</f>
        <v/>
      </c>
      <c r="H4427" t="s">
        <v>0</v>
      </c>
      <c r="I4427" t="s">
        <v>2456</v>
      </c>
      <c r="J4427" t="s">
        <v>5774</v>
      </c>
      <c r="K4427" t="str">
        <f>"18811"</f>
        <v>18811</v>
      </c>
    </row>
    <row r="4428" spans="1:11" customFormat="1" x14ac:dyDescent="0.25">
      <c r="A4428" t="str">
        <f t="shared" si="642"/>
        <v>18</v>
      </c>
      <c r="B4428" t="s">
        <v>357</v>
      </c>
      <c r="C4428" t="str">
        <f>"194"</f>
        <v>194</v>
      </c>
      <c r="D4428" t="s">
        <v>516</v>
      </c>
      <c r="E4428" t="str">
        <f t="shared" si="644"/>
        <v>01</v>
      </c>
      <c r="F4428" t="str">
        <f>"002"</f>
        <v>002</v>
      </c>
      <c r="G4428" t="str">
        <f>""</f>
        <v/>
      </c>
      <c r="H4428" t="s">
        <v>3</v>
      </c>
      <c r="I4428" t="s">
        <v>2457</v>
      </c>
      <c r="J4428" t="s">
        <v>5775</v>
      </c>
      <c r="K4428" t="str">
        <f>"18811"</f>
        <v>18811</v>
      </c>
    </row>
    <row r="4429" spans="1:11" customFormat="1" x14ac:dyDescent="0.25">
      <c r="A4429" t="str">
        <f t="shared" si="642"/>
        <v>18</v>
      </c>
      <c r="B4429" t="s">
        <v>357</v>
      </c>
      <c r="C4429" t="str">
        <f>"901"</f>
        <v>901</v>
      </c>
      <c r="D4429" t="s">
        <v>517</v>
      </c>
      <c r="E4429" t="str">
        <f t="shared" si="644"/>
        <v>01</v>
      </c>
      <c r="F4429" t="str">
        <f t="shared" ref="F4429:F4437" si="648">"001"</f>
        <v>001</v>
      </c>
      <c r="G4429" t="str">
        <f>""</f>
        <v/>
      </c>
      <c r="H4429" t="s">
        <v>3</v>
      </c>
      <c r="I4429" t="s">
        <v>2458</v>
      </c>
      <c r="J4429" t="s">
        <v>5776</v>
      </c>
      <c r="K4429" t="str">
        <f>"18414"</f>
        <v>18414</v>
      </c>
    </row>
    <row r="4430" spans="1:11" customFormat="1" x14ac:dyDescent="0.25">
      <c r="A4430" t="str">
        <f t="shared" si="642"/>
        <v>18</v>
      </c>
      <c r="B4430" t="s">
        <v>357</v>
      </c>
      <c r="C4430" t="str">
        <f>"902"</f>
        <v>902</v>
      </c>
      <c r="D4430" t="s">
        <v>518</v>
      </c>
      <c r="E4430" t="str">
        <f t="shared" si="644"/>
        <v>01</v>
      </c>
      <c r="F4430" t="str">
        <f t="shared" si="648"/>
        <v>001</v>
      </c>
      <c r="G4430" t="str">
        <f>"01"</f>
        <v>01</v>
      </c>
      <c r="H4430" t="s">
        <v>1</v>
      </c>
      <c r="I4430" t="s">
        <v>2459</v>
      </c>
      <c r="J4430" t="s">
        <v>5777</v>
      </c>
      <c r="K4430" t="str">
        <f>"18658"</f>
        <v>18658</v>
      </c>
    </row>
    <row r="4431" spans="1:11" customFormat="1" x14ac:dyDescent="0.25">
      <c r="A4431" t="str">
        <f t="shared" si="642"/>
        <v>18</v>
      </c>
      <c r="B4431" t="s">
        <v>357</v>
      </c>
      <c r="C4431" t="str">
        <f>"902"</f>
        <v>902</v>
      </c>
      <c r="D4431" t="s">
        <v>518</v>
      </c>
      <c r="E4431" t="str">
        <f t="shared" si="644"/>
        <v>01</v>
      </c>
      <c r="F4431" t="str">
        <f t="shared" si="648"/>
        <v>001</v>
      </c>
      <c r="G4431" t="str">
        <f>"02"</f>
        <v>02</v>
      </c>
      <c r="H4431" t="s">
        <v>0</v>
      </c>
      <c r="I4431" t="s">
        <v>2460</v>
      </c>
      <c r="J4431" t="s">
        <v>5778</v>
      </c>
      <c r="K4431" t="str">
        <f>"18658"</f>
        <v>18658</v>
      </c>
    </row>
    <row r="4432" spans="1:11" customFormat="1" x14ac:dyDescent="0.25">
      <c r="A4432" t="str">
        <f t="shared" si="642"/>
        <v>18</v>
      </c>
      <c r="B4432" t="s">
        <v>357</v>
      </c>
      <c r="C4432" t="str">
        <f>"903"</f>
        <v>903</v>
      </c>
      <c r="D4432" t="s">
        <v>519</v>
      </c>
      <c r="E4432" t="str">
        <f t="shared" si="644"/>
        <v>01</v>
      </c>
      <c r="F4432" t="str">
        <f t="shared" si="648"/>
        <v>001</v>
      </c>
      <c r="G4432" t="str">
        <f>"01"</f>
        <v>01</v>
      </c>
      <c r="H4432" t="s">
        <v>1</v>
      </c>
      <c r="I4432" t="s">
        <v>2461</v>
      </c>
      <c r="J4432" t="s">
        <v>5779</v>
      </c>
      <c r="K4432" t="str">
        <f>"18494"</f>
        <v>18494</v>
      </c>
    </row>
    <row r="4433" spans="1:11" customFormat="1" x14ac:dyDescent="0.25">
      <c r="A4433" t="str">
        <f t="shared" si="642"/>
        <v>18</v>
      </c>
      <c r="B4433" t="s">
        <v>357</v>
      </c>
      <c r="C4433" t="str">
        <f>"903"</f>
        <v>903</v>
      </c>
      <c r="D4433" t="s">
        <v>519</v>
      </c>
      <c r="E4433" t="str">
        <f t="shared" si="644"/>
        <v>01</v>
      </c>
      <c r="F4433" t="str">
        <f t="shared" si="648"/>
        <v>001</v>
      </c>
      <c r="G4433" t="str">
        <f>"02"</f>
        <v>02</v>
      </c>
      <c r="H4433" t="s">
        <v>0</v>
      </c>
      <c r="I4433" t="s">
        <v>2462</v>
      </c>
      <c r="J4433" t="s">
        <v>5780</v>
      </c>
      <c r="K4433" t="str">
        <f>"18494"</f>
        <v>18494</v>
      </c>
    </row>
    <row r="4434" spans="1:11" customFormat="1" x14ac:dyDescent="0.25">
      <c r="A4434" t="str">
        <f t="shared" si="642"/>
        <v>18</v>
      </c>
      <c r="B4434" t="s">
        <v>357</v>
      </c>
      <c r="C4434" t="str">
        <f>"904"</f>
        <v>904</v>
      </c>
      <c r="D4434" t="s">
        <v>520</v>
      </c>
      <c r="E4434" t="str">
        <f t="shared" si="644"/>
        <v>01</v>
      </c>
      <c r="F4434" t="str">
        <f t="shared" si="648"/>
        <v>001</v>
      </c>
      <c r="G4434" t="str">
        <f>"01"</f>
        <v>01</v>
      </c>
      <c r="H4434" t="s">
        <v>1</v>
      </c>
      <c r="I4434" t="s">
        <v>2463</v>
      </c>
      <c r="J4434" t="s">
        <v>5781</v>
      </c>
      <c r="K4434" t="str">
        <f>"18450"</f>
        <v>18450</v>
      </c>
    </row>
    <row r="4435" spans="1:11" customFormat="1" x14ac:dyDescent="0.25">
      <c r="A4435" t="str">
        <f t="shared" si="642"/>
        <v>18</v>
      </c>
      <c r="B4435" t="s">
        <v>357</v>
      </c>
      <c r="C4435" t="str">
        <f>"904"</f>
        <v>904</v>
      </c>
      <c r="D4435" t="s">
        <v>520</v>
      </c>
      <c r="E4435" t="str">
        <f t="shared" si="644"/>
        <v>01</v>
      </c>
      <c r="F4435" t="str">
        <f t="shared" si="648"/>
        <v>001</v>
      </c>
      <c r="G4435" t="str">
        <f>"02"</f>
        <v>02</v>
      </c>
      <c r="H4435" t="s">
        <v>0</v>
      </c>
      <c r="I4435" t="s">
        <v>2464</v>
      </c>
      <c r="J4435" t="s">
        <v>5782</v>
      </c>
      <c r="K4435" t="str">
        <f>"18460"</f>
        <v>18460</v>
      </c>
    </row>
    <row r="4436" spans="1:11" customFormat="1" x14ac:dyDescent="0.25">
      <c r="A4436" t="str">
        <f t="shared" si="642"/>
        <v>18</v>
      </c>
      <c r="B4436" t="s">
        <v>357</v>
      </c>
      <c r="C4436" t="str">
        <f t="shared" ref="C4436:C4461" si="649">"905"</f>
        <v>905</v>
      </c>
      <c r="D4436" t="s">
        <v>521</v>
      </c>
      <c r="E4436" t="str">
        <f t="shared" si="644"/>
        <v>01</v>
      </c>
      <c r="F4436" t="str">
        <f t="shared" si="648"/>
        <v>001</v>
      </c>
      <c r="G4436" t="str">
        <f>""</f>
        <v/>
      </c>
      <c r="H4436" t="s">
        <v>1</v>
      </c>
      <c r="I4436" t="s">
        <v>2465</v>
      </c>
      <c r="J4436" t="s">
        <v>5783</v>
      </c>
      <c r="K4436" t="str">
        <f t="shared" ref="K4436:K4461" si="650">"18110"</f>
        <v>18110</v>
      </c>
    </row>
    <row r="4437" spans="1:11" customFormat="1" x14ac:dyDescent="0.25">
      <c r="A4437" t="str">
        <f t="shared" si="642"/>
        <v>18</v>
      </c>
      <c r="B4437" t="s">
        <v>357</v>
      </c>
      <c r="C4437" t="str">
        <f t="shared" si="649"/>
        <v>905</v>
      </c>
      <c r="D4437" t="s">
        <v>521</v>
      </c>
      <c r="E4437" t="str">
        <f t="shared" si="644"/>
        <v>01</v>
      </c>
      <c r="F4437" t="str">
        <f t="shared" si="648"/>
        <v>001</v>
      </c>
      <c r="G4437" t="str">
        <f>""</f>
        <v/>
      </c>
      <c r="H4437" t="s">
        <v>0</v>
      </c>
      <c r="I4437" t="s">
        <v>2465</v>
      </c>
      <c r="J4437" t="s">
        <v>5783</v>
      </c>
      <c r="K4437" t="str">
        <f t="shared" si="650"/>
        <v>18110</v>
      </c>
    </row>
    <row r="4438" spans="1:11" customFormat="1" x14ac:dyDescent="0.25">
      <c r="A4438" t="str">
        <f t="shared" si="642"/>
        <v>18</v>
      </c>
      <c r="B4438" t="s">
        <v>357</v>
      </c>
      <c r="C4438" t="str">
        <f t="shared" si="649"/>
        <v>905</v>
      </c>
      <c r="D4438" t="s">
        <v>521</v>
      </c>
      <c r="E4438" t="str">
        <f t="shared" si="644"/>
        <v>01</v>
      </c>
      <c r="F4438" t="str">
        <f>"002"</f>
        <v>002</v>
      </c>
      <c r="G4438" t="str">
        <f>""</f>
        <v/>
      </c>
      <c r="H4438" t="s">
        <v>1</v>
      </c>
      <c r="I4438" t="s">
        <v>2466</v>
      </c>
      <c r="J4438" t="s">
        <v>5784</v>
      </c>
      <c r="K4438" t="str">
        <f t="shared" si="650"/>
        <v>18110</v>
      </c>
    </row>
    <row r="4439" spans="1:11" customFormat="1" x14ac:dyDescent="0.25">
      <c r="A4439" t="str">
        <f t="shared" si="642"/>
        <v>18</v>
      </c>
      <c r="B4439" t="s">
        <v>357</v>
      </c>
      <c r="C4439" t="str">
        <f t="shared" si="649"/>
        <v>905</v>
      </c>
      <c r="D4439" t="s">
        <v>521</v>
      </c>
      <c r="E4439" t="str">
        <f t="shared" si="644"/>
        <v>01</v>
      </c>
      <c r="F4439" t="str">
        <f>"002"</f>
        <v>002</v>
      </c>
      <c r="G4439" t="str">
        <f>""</f>
        <v/>
      </c>
      <c r="H4439" t="s">
        <v>0</v>
      </c>
      <c r="I4439" t="s">
        <v>2466</v>
      </c>
      <c r="J4439" t="s">
        <v>5784</v>
      </c>
      <c r="K4439" t="str">
        <f t="shared" si="650"/>
        <v>18110</v>
      </c>
    </row>
    <row r="4440" spans="1:11" customFormat="1" x14ac:dyDescent="0.25">
      <c r="A4440" t="str">
        <f t="shared" si="642"/>
        <v>18</v>
      </c>
      <c r="B4440" t="s">
        <v>357</v>
      </c>
      <c r="C4440" t="str">
        <f t="shared" si="649"/>
        <v>905</v>
      </c>
      <c r="D4440" t="s">
        <v>521</v>
      </c>
      <c r="E4440" t="str">
        <f t="shared" si="644"/>
        <v>01</v>
      </c>
      <c r="F4440" t="str">
        <f>"003"</f>
        <v>003</v>
      </c>
      <c r="G4440" t="str">
        <f>""</f>
        <v/>
      </c>
      <c r="H4440" t="s">
        <v>1</v>
      </c>
      <c r="I4440" t="s">
        <v>33</v>
      </c>
      <c r="J4440" t="s">
        <v>5785</v>
      </c>
      <c r="K4440" t="str">
        <f t="shared" si="650"/>
        <v>18110</v>
      </c>
    </row>
    <row r="4441" spans="1:11" customFormat="1" x14ac:dyDescent="0.25">
      <c r="A4441" t="str">
        <f t="shared" ref="A4441:A4495" si="651">"18"</f>
        <v>18</v>
      </c>
      <c r="B4441" t="s">
        <v>357</v>
      </c>
      <c r="C4441" t="str">
        <f t="shared" si="649"/>
        <v>905</v>
      </c>
      <c r="D4441" t="s">
        <v>521</v>
      </c>
      <c r="E4441" t="str">
        <f t="shared" si="644"/>
        <v>01</v>
      </c>
      <c r="F4441" t="str">
        <f>"003"</f>
        <v>003</v>
      </c>
      <c r="G4441" t="str">
        <f>""</f>
        <v/>
      </c>
      <c r="H4441" t="s">
        <v>0</v>
      </c>
      <c r="I4441" t="s">
        <v>33</v>
      </c>
      <c r="J4441" t="s">
        <v>5785</v>
      </c>
      <c r="K4441" t="str">
        <f t="shared" si="650"/>
        <v>18110</v>
      </c>
    </row>
    <row r="4442" spans="1:11" customFormat="1" x14ac:dyDescent="0.25">
      <c r="A4442" t="str">
        <f t="shared" si="651"/>
        <v>18</v>
      </c>
      <c r="B4442" t="s">
        <v>357</v>
      </c>
      <c r="C4442" t="str">
        <f t="shared" si="649"/>
        <v>905</v>
      </c>
      <c r="D4442" t="s">
        <v>521</v>
      </c>
      <c r="E4442" t="str">
        <f t="shared" si="644"/>
        <v>01</v>
      </c>
      <c r="F4442" t="str">
        <f>"004"</f>
        <v>004</v>
      </c>
      <c r="G4442" t="str">
        <f>""</f>
        <v/>
      </c>
      <c r="H4442" t="s">
        <v>1</v>
      </c>
      <c r="I4442" t="s">
        <v>2467</v>
      </c>
      <c r="J4442" t="s">
        <v>5786</v>
      </c>
      <c r="K4442" t="str">
        <f t="shared" si="650"/>
        <v>18110</v>
      </c>
    </row>
    <row r="4443" spans="1:11" customFormat="1" x14ac:dyDescent="0.25">
      <c r="A4443" t="str">
        <f t="shared" si="651"/>
        <v>18</v>
      </c>
      <c r="B4443" t="s">
        <v>357</v>
      </c>
      <c r="C4443" t="str">
        <f t="shared" si="649"/>
        <v>905</v>
      </c>
      <c r="D4443" t="s">
        <v>521</v>
      </c>
      <c r="E4443" t="str">
        <f t="shared" si="644"/>
        <v>01</v>
      </c>
      <c r="F4443" t="str">
        <f>"004"</f>
        <v>004</v>
      </c>
      <c r="G4443" t="str">
        <f>""</f>
        <v/>
      </c>
      <c r="H4443" t="s">
        <v>0</v>
      </c>
      <c r="I4443" t="s">
        <v>2467</v>
      </c>
      <c r="J4443" t="s">
        <v>5786</v>
      </c>
      <c r="K4443" t="str">
        <f t="shared" si="650"/>
        <v>18110</v>
      </c>
    </row>
    <row r="4444" spans="1:11" customFormat="1" x14ac:dyDescent="0.25">
      <c r="A4444" t="str">
        <f t="shared" si="651"/>
        <v>18</v>
      </c>
      <c r="B4444" t="s">
        <v>357</v>
      </c>
      <c r="C4444" t="str">
        <f t="shared" si="649"/>
        <v>905</v>
      </c>
      <c r="D4444" t="s">
        <v>521</v>
      </c>
      <c r="E4444" t="str">
        <f t="shared" si="644"/>
        <v>01</v>
      </c>
      <c r="F4444" t="str">
        <f>"005"</f>
        <v>005</v>
      </c>
      <c r="G4444" t="str">
        <f>""</f>
        <v/>
      </c>
      <c r="H4444" t="s">
        <v>1</v>
      </c>
      <c r="I4444" t="s">
        <v>2468</v>
      </c>
      <c r="J4444" t="s">
        <v>5787</v>
      </c>
      <c r="K4444" t="str">
        <f t="shared" si="650"/>
        <v>18110</v>
      </c>
    </row>
    <row r="4445" spans="1:11" customFormat="1" x14ac:dyDescent="0.25">
      <c r="A4445" t="str">
        <f t="shared" si="651"/>
        <v>18</v>
      </c>
      <c r="B4445" t="s">
        <v>357</v>
      </c>
      <c r="C4445" t="str">
        <f t="shared" si="649"/>
        <v>905</v>
      </c>
      <c r="D4445" t="s">
        <v>521</v>
      </c>
      <c r="E4445" t="str">
        <f t="shared" si="644"/>
        <v>01</v>
      </c>
      <c r="F4445" t="str">
        <f>"005"</f>
        <v>005</v>
      </c>
      <c r="G4445" t="str">
        <f>""</f>
        <v/>
      </c>
      <c r="H4445" t="s">
        <v>0</v>
      </c>
      <c r="I4445" t="s">
        <v>2468</v>
      </c>
      <c r="J4445" t="s">
        <v>5787</v>
      </c>
      <c r="K4445" t="str">
        <f t="shared" si="650"/>
        <v>18110</v>
      </c>
    </row>
    <row r="4446" spans="1:11" customFormat="1" x14ac:dyDescent="0.25">
      <c r="A4446" t="str">
        <f t="shared" si="651"/>
        <v>18</v>
      </c>
      <c r="B4446" t="s">
        <v>357</v>
      </c>
      <c r="C4446" t="str">
        <f t="shared" si="649"/>
        <v>905</v>
      </c>
      <c r="D4446" t="s">
        <v>521</v>
      </c>
      <c r="E4446" t="str">
        <f t="shared" si="644"/>
        <v>01</v>
      </c>
      <c r="F4446" t="str">
        <f>"006"</f>
        <v>006</v>
      </c>
      <c r="G4446" t="str">
        <f>""</f>
        <v/>
      </c>
      <c r="H4446" t="s">
        <v>1</v>
      </c>
      <c r="I4446" t="s">
        <v>2469</v>
      </c>
      <c r="J4446" t="s">
        <v>5787</v>
      </c>
      <c r="K4446" t="str">
        <f t="shared" si="650"/>
        <v>18110</v>
      </c>
    </row>
    <row r="4447" spans="1:11" customFormat="1" x14ac:dyDescent="0.25">
      <c r="A4447" t="str">
        <f t="shared" si="651"/>
        <v>18</v>
      </c>
      <c r="B4447" t="s">
        <v>357</v>
      </c>
      <c r="C4447" t="str">
        <f t="shared" si="649"/>
        <v>905</v>
      </c>
      <c r="D4447" t="s">
        <v>521</v>
      </c>
      <c r="E4447" t="str">
        <f t="shared" ref="E4447:E4510" si="652">"01"</f>
        <v>01</v>
      </c>
      <c r="F4447" t="str">
        <f>"006"</f>
        <v>006</v>
      </c>
      <c r="G4447" t="str">
        <f>""</f>
        <v/>
      </c>
      <c r="H4447" t="s">
        <v>0</v>
      </c>
      <c r="I4447" t="s">
        <v>2469</v>
      </c>
      <c r="J4447" t="s">
        <v>5787</v>
      </c>
      <c r="K4447" t="str">
        <f t="shared" si="650"/>
        <v>18110</v>
      </c>
    </row>
    <row r="4448" spans="1:11" customFormat="1" x14ac:dyDescent="0.25">
      <c r="A4448" t="str">
        <f t="shared" si="651"/>
        <v>18</v>
      </c>
      <c r="B4448" t="s">
        <v>357</v>
      </c>
      <c r="C4448" t="str">
        <f t="shared" si="649"/>
        <v>905</v>
      </c>
      <c r="D4448" t="s">
        <v>521</v>
      </c>
      <c r="E4448" t="str">
        <f t="shared" si="652"/>
        <v>01</v>
      </c>
      <c r="F4448" t="str">
        <f>"007"</f>
        <v>007</v>
      </c>
      <c r="G4448" t="str">
        <f>""</f>
        <v/>
      </c>
      <c r="H4448" t="s">
        <v>1</v>
      </c>
      <c r="I4448" t="s">
        <v>2465</v>
      </c>
      <c r="J4448" t="s">
        <v>5783</v>
      </c>
      <c r="K4448" t="str">
        <f t="shared" si="650"/>
        <v>18110</v>
      </c>
    </row>
    <row r="4449" spans="1:11" customFormat="1" x14ac:dyDescent="0.25">
      <c r="A4449" t="str">
        <f t="shared" si="651"/>
        <v>18</v>
      </c>
      <c r="B4449" t="s">
        <v>357</v>
      </c>
      <c r="C4449" t="str">
        <f t="shared" si="649"/>
        <v>905</v>
      </c>
      <c r="D4449" t="s">
        <v>521</v>
      </c>
      <c r="E4449" t="str">
        <f t="shared" si="652"/>
        <v>01</v>
      </c>
      <c r="F4449" t="str">
        <f>"007"</f>
        <v>007</v>
      </c>
      <c r="G4449" t="str">
        <f>""</f>
        <v/>
      </c>
      <c r="H4449" t="s">
        <v>0</v>
      </c>
      <c r="I4449" t="s">
        <v>2465</v>
      </c>
      <c r="J4449" t="s">
        <v>5783</v>
      </c>
      <c r="K4449" t="str">
        <f t="shared" si="650"/>
        <v>18110</v>
      </c>
    </row>
    <row r="4450" spans="1:11" customFormat="1" x14ac:dyDescent="0.25">
      <c r="A4450" t="str">
        <f t="shared" si="651"/>
        <v>18</v>
      </c>
      <c r="B4450" t="s">
        <v>357</v>
      </c>
      <c r="C4450" t="str">
        <f t="shared" si="649"/>
        <v>905</v>
      </c>
      <c r="D4450" t="s">
        <v>521</v>
      </c>
      <c r="E4450" t="str">
        <f t="shared" si="652"/>
        <v>01</v>
      </c>
      <c r="F4450" t="str">
        <f>"008"</f>
        <v>008</v>
      </c>
      <c r="G4450" t="str">
        <f>"01"</f>
        <v>01</v>
      </c>
      <c r="H4450" t="s">
        <v>1</v>
      </c>
      <c r="I4450" t="s">
        <v>2470</v>
      </c>
      <c r="J4450" t="s">
        <v>5788</v>
      </c>
      <c r="K4450" t="str">
        <f t="shared" si="650"/>
        <v>18110</v>
      </c>
    </row>
    <row r="4451" spans="1:11" customFormat="1" x14ac:dyDescent="0.25">
      <c r="A4451" t="str">
        <f t="shared" si="651"/>
        <v>18</v>
      </c>
      <c r="B4451" t="s">
        <v>357</v>
      </c>
      <c r="C4451" t="str">
        <f t="shared" si="649"/>
        <v>905</v>
      </c>
      <c r="D4451" t="s">
        <v>521</v>
      </c>
      <c r="E4451" t="str">
        <f t="shared" si="652"/>
        <v>01</v>
      </c>
      <c r="F4451" t="str">
        <f>"008"</f>
        <v>008</v>
      </c>
      <c r="G4451" t="str">
        <f>"02"</f>
        <v>02</v>
      </c>
      <c r="H4451" t="s">
        <v>0</v>
      </c>
      <c r="I4451" t="s">
        <v>2471</v>
      </c>
      <c r="J4451" t="s">
        <v>5789</v>
      </c>
      <c r="K4451" t="str">
        <f t="shared" si="650"/>
        <v>18110</v>
      </c>
    </row>
    <row r="4452" spans="1:11" customFormat="1" x14ac:dyDescent="0.25">
      <c r="A4452" t="str">
        <f t="shared" si="651"/>
        <v>18</v>
      </c>
      <c r="B4452" t="s">
        <v>357</v>
      </c>
      <c r="C4452" t="str">
        <f t="shared" si="649"/>
        <v>905</v>
      </c>
      <c r="D4452" t="s">
        <v>521</v>
      </c>
      <c r="E4452" t="str">
        <f t="shared" si="652"/>
        <v>01</v>
      </c>
      <c r="F4452" t="str">
        <f>"009"</f>
        <v>009</v>
      </c>
      <c r="G4452" t="str">
        <f>""</f>
        <v/>
      </c>
      <c r="H4452" t="s">
        <v>1</v>
      </c>
      <c r="I4452" t="s">
        <v>2472</v>
      </c>
      <c r="J4452" t="s">
        <v>5790</v>
      </c>
      <c r="K4452" t="str">
        <f t="shared" si="650"/>
        <v>18110</v>
      </c>
    </row>
    <row r="4453" spans="1:11" customFormat="1" x14ac:dyDescent="0.25">
      <c r="A4453" t="str">
        <f t="shared" si="651"/>
        <v>18</v>
      </c>
      <c r="B4453" t="s">
        <v>357</v>
      </c>
      <c r="C4453" t="str">
        <f t="shared" si="649"/>
        <v>905</v>
      </c>
      <c r="D4453" t="s">
        <v>521</v>
      </c>
      <c r="E4453" t="str">
        <f t="shared" si="652"/>
        <v>01</v>
      </c>
      <c r="F4453" t="str">
        <f>"009"</f>
        <v>009</v>
      </c>
      <c r="G4453" t="str">
        <f>""</f>
        <v/>
      </c>
      <c r="H4453" t="s">
        <v>0</v>
      </c>
      <c r="I4453" t="s">
        <v>2472</v>
      </c>
      <c r="J4453" t="s">
        <v>5790</v>
      </c>
      <c r="K4453" t="str">
        <f t="shared" si="650"/>
        <v>18110</v>
      </c>
    </row>
    <row r="4454" spans="1:11" customFormat="1" x14ac:dyDescent="0.25">
      <c r="A4454" t="str">
        <f t="shared" si="651"/>
        <v>18</v>
      </c>
      <c r="B4454" t="s">
        <v>357</v>
      </c>
      <c r="C4454" t="str">
        <f t="shared" si="649"/>
        <v>905</v>
      </c>
      <c r="D4454" t="s">
        <v>521</v>
      </c>
      <c r="E4454" t="str">
        <f t="shared" si="652"/>
        <v>01</v>
      </c>
      <c r="F4454" t="str">
        <f>"010"</f>
        <v>010</v>
      </c>
      <c r="G4454" t="str">
        <f>""</f>
        <v/>
      </c>
      <c r="H4454" t="s">
        <v>1</v>
      </c>
      <c r="I4454" t="s">
        <v>2473</v>
      </c>
      <c r="J4454" t="s">
        <v>5791</v>
      </c>
      <c r="K4454" t="str">
        <f t="shared" si="650"/>
        <v>18110</v>
      </c>
    </row>
    <row r="4455" spans="1:11" customFormat="1" x14ac:dyDescent="0.25">
      <c r="A4455" t="str">
        <f t="shared" si="651"/>
        <v>18</v>
      </c>
      <c r="B4455" t="s">
        <v>357</v>
      </c>
      <c r="C4455" t="str">
        <f t="shared" si="649"/>
        <v>905</v>
      </c>
      <c r="D4455" t="s">
        <v>521</v>
      </c>
      <c r="E4455" t="str">
        <f t="shared" si="652"/>
        <v>01</v>
      </c>
      <c r="F4455" t="str">
        <f>"010"</f>
        <v>010</v>
      </c>
      <c r="G4455" t="str">
        <f>""</f>
        <v/>
      </c>
      <c r="H4455" t="s">
        <v>0</v>
      </c>
      <c r="I4455" t="s">
        <v>2473</v>
      </c>
      <c r="J4455" t="s">
        <v>5791</v>
      </c>
      <c r="K4455" t="str">
        <f t="shared" si="650"/>
        <v>18110</v>
      </c>
    </row>
    <row r="4456" spans="1:11" customFormat="1" x14ac:dyDescent="0.25">
      <c r="A4456" t="str">
        <f t="shared" si="651"/>
        <v>18</v>
      </c>
      <c r="B4456" t="s">
        <v>357</v>
      </c>
      <c r="C4456" t="str">
        <f t="shared" si="649"/>
        <v>905</v>
      </c>
      <c r="D4456" t="s">
        <v>521</v>
      </c>
      <c r="E4456" t="str">
        <f t="shared" si="652"/>
        <v>01</v>
      </c>
      <c r="F4456" t="str">
        <f>"011"</f>
        <v>011</v>
      </c>
      <c r="G4456" t="str">
        <f>""</f>
        <v/>
      </c>
      <c r="H4456" t="s">
        <v>1</v>
      </c>
      <c r="I4456" t="s">
        <v>2474</v>
      </c>
      <c r="J4456" t="s">
        <v>5792</v>
      </c>
      <c r="K4456" t="str">
        <f t="shared" si="650"/>
        <v>18110</v>
      </c>
    </row>
    <row r="4457" spans="1:11" customFormat="1" x14ac:dyDescent="0.25">
      <c r="A4457" t="str">
        <f t="shared" si="651"/>
        <v>18</v>
      </c>
      <c r="B4457" t="s">
        <v>357</v>
      </c>
      <c r="C4457" t="str">
        <f t="shared" si="649"/>
        <v>905</v>
      </c>
      <c r="D4457" t="s">
        <v>521</v>
      </c>
      <c r="E4457" t="str">
        <f t="shared" si="652"/>
        <v>01</v>
      </c>
      <c r="F4457" t="str">
        <f>"011"</f>
        <v>011</v>
      </c>
      <c r="G4457" t="str">
        <f>""</f>
        <v/>
      </c>
      <c r="H4457" t="s">
        <v>0</v>
      </c>
      <c r="I4457" t="s">
        <v>2474</v>
      </c>
      <c r="J4457" t="s">
        <v>5792</v>
      </c>
      <c r="K4457" t="str">
        <f t="shared" si="650"/>
        <v>18110</v>
      </c>
    </row>
    <row r="4458" spans="1:11" customFormat="1" x14ac:dyDescent="0.25">
      <c r="A4458" t="str">
        <f t="shared" si="651"/>
        <v>18</v>
      </c>
      <c r="B4458" t="s">
        <v>357</v>
      </c>
      <c r="C4458" t="str">
        <f t="shared" si="649"/>
        <v>905</v>
      </c>
      <c r="D4458" t="s">
        <v>521</v>
      </c>
      <c r="E4458" t="str">
        <f t="shared" si="652"/>
        <v>01</v>
      </c>
      <c r="F4458" t="str">
        <f>"012"</f>
        <v>012</v>
      </c>
      <c r="G4458" t="str">
        <f>""</f>
        <v/>
      </c>
      <c r="H4458" t="s">
        <v>3</v>
      </c>
      <c r="I4458" t="s">
        <v>2475</v>
      </c>
      <c r="J4458" t="s">
        <v>5793</v>
      </c>
      <c r="K4458" t="str">
        <f t="shared" si="650"/>
        <v>18110</v>
      </c>
    </row>
    <row r="4459" spans="1:11" customFormat="1" x14ac:dyDescent="0.25">
      <c r="A4459" t="str">
        <f t="shared" si="651"/>
        <v>18</v>
      </c>
      <c r="B4459" t="s">
        <v>357</v>
      </c>
      <c r="C4459" t="str">
        <f t="shared" si="649"/>
        <v>905</v>
      </c>
      <c r="D4459" t="s">
        <v>521</v>
      </c>
      <c r="E4459" t="str">
        <f t="shared" si="652"/>
        <v>01</v>
      </c>
      <c r="F4459" t="str">
        <f>"013"</f>
        <v>013</v>
      </c>
      <c r="G4459" t="str">
        <f>""</f>
        <v/>
      </c>
      <c r="H4459" t="s">
        <v>3</v>
      </c>
      <c r="I4459" t="s">
        <v>2473</v>
      </c>
      <c r="J4459" t="s">
        <v>5791</v>
      </c>
      <c r="K4459" t="str">
        <f t="shared" si="650"/>
        <v>18110</v>
      </c>
    </row>
    <row r="4460" spans="1:11" customFormat="1" x14ac:dyDescent="0.25">
      <c r="A4460" t="str">
        <f t="shared" si="651"/>
        <v>18</v>
      </c>
      <c r="B4460" t="s">
        <v>357</v>
      </c>
      <c r="C4460" t="str">
        <f t="shared" si="649"/>
        <v>905</v>
      </c>
      <c r="D4460" t="s">
        <v>521</v>
      </c>
      <c r="E4460" t="str">
        <f t="shared" si="652"/>
        <v>01</v>
      </c>
      <c r="F4460" t="str">
        <f>"014"</f>
        <v>014</v>
      </c>
      <c r="G4460" t="str">
        <f>""</f>
        <v/>
      </c>
      <c r="H4460" t="s">
        <v>1</v>
      </c>
      <c r="I4460" t="s">
        <v>2465</v>
      </c>
      <c r="J4460" t="s">
        <v>5783</v>
      </c>
      <c r="K4460" t="str">
        <f t="shared" si="650"/>
        <v>18110</v>
      </c>
    </row>
    <row r="4461" spans="1:11" customFormat="1" x14ac:dyDescent="0.25">
      <c r="A4461" t="str">
        <f t="shared" si="651"/>
        <v>18</v>
      </c>
      <c r="B4461" t="s">
        <v>357</v>
      </c>
      <c r="C4461" t="str">
        <f t="shared" si="649"/>
        <v>905</v>
      </c>
      <c r="D4461" t="s">
        <v>521</v>
      </c>
      <c r="E4461" t="str">
        <f t="shared" si="652"/>
        <v>01</v>
      </c>
      <c r="F4461" t="str">
        <f>"014"</f>
        <v>014</v>
      </c>
      <c r="G4461" t="str">
        <f>""</f>
        <v/>
      </c>
      <c r="H4461" t="s">
        <v>0</v>
      </c>
      <c r="I4461" t="s">
        <v>2465</v>
      </c>
      <c r="J4461" t="s">
        <v>5783</v>
      </c>
      <c r="K4461" t="str">
        <f t="shared" si="650"/>
        <v>18110</v>
      </c>
    </row>
    <row r="4462" spans="1:11" customFormat="1" x14ac:dyDescent="0.25">
      <c r="A4462" t="str">
        <f t="shared" si="651"/>
        <v>18</v>
      </c>
      <c r="B4462" t="s">
        <v>357</v>
      </c>
      <c r="C4462" t="str">
        <f>"906"</f>
        <v>906</v>
      </c>
      <c r="D4462" t="s">
        <v>522</v>
      </c>
      <c r="E4462" t="str">
        <f t="shared" si="652"/>
        <v>01</v>
      </c>
      <c r="F4462" t="str">
        <f>"001"</f>
        <v>001</v>
      </c>
      <c r="G4462" t="str">
        <f>"01"</f>
        <v>01</v>
      </c>
      <c r="H4462" t="s">
        <v>1</v>
      </c>
      <c r="I4462" t="s">
        <v>50</v>
      </c>
      <c r="J4462" t="s">
        <v>5794</v>
      </c>
      <c r="K4462" t="str">
        <f>"18615"</f>
        <v>18615</v>
      </c>
    </row>
    <row r="4463" spans="1:11" customFormat="1" x14ac:dyDescent="0.25">
      <c r="A4463" t="str">
        <f t="shared" si="651"/>
        <v>18</v>
      </c>
      <c r="B4463" t="s">
        <v>357</v>
      </c>
      <c r="C4463" t="str">
        <f>"906"</f>
        <v>906</v>
      </c>
      <c r="D4463" t="s">
        <v>522</v>
      </c>
      <c r="E4463" t="str">
        <f t="shared" si="652"/>
        <v>01</v>
      </c>
      <c r="F4463" t="str">
        <f>"001"</f>
        <v>001</v>
      </c>
      <c r="G4463" t="str">
        <f>"02"</f>
        <v>02</v>
      </c>
      <c r="H4463" t="s">
        <v>0</v>
      </c>
      <c r="I4463" t="s">
        <v>2476</v>
      </c>
      <c r="J4463" t="s">
        <v>5795</v>
      </c>
      <c r="K4463" t="str">
        <f>"18615"</f>
        <v>18615</v>
      </c>
    </row>
    <row r="4464" spans="1:11" customFormat="1" x14ac:dyDescent="0.25">
      <c r="A4464" t="str">
        <f t="shared" si="651"/>
        <v>18</v>
      </c>
      <c r="B4464" t="s">
        <v>357</v>
      </c>
      <c r="C4464" t="str">
        <f>"906"</f>
        <v>906</v>
      </c>
      <c r="D4464" t="s">
        <v>522</v>
      </c>
      <c r="E4464" t="str">
        <f t="shared" si="652"/>
        <v>01</v>
      </c>
      <c r="F4464" t="str">
        <f>"001"</f>
        <v>001</v>
      </c>
      <c r="G4464" t="str">
        <f>"03"</f>
        <v>03</v>
      </c>
      <c r="H4464" t="s">
        <v>2</v>
      </c>
      <c r="I4464" t="s">
        <v>2477</v>
      </c>
      <c r="J4464" t="s">
        <v>5796</v>
      </c>
      <c r="K4464" t="str">
        <f>"18615"</f>
        <v>18615</v>
      </c>
    </row>
    <row r="4465" spans="1:11" customFormat="1" x14ac:dyDescent="0.25">
      <c r="A4465" t="str">
        <f t="shared" si="651"/>
        <v>18</v>
      </c>
      <c r="B4465" t="s">
        <v>357</v>
      </c>
      <c r="C4465" t="str">
        <f>"907"</f>
        <v>907</v>
      </c>
      <c r="D4465" t="s">
        <v>523</v>
      </c>
      <c r="E4465" t="str">
        <f t="shared" si="652"/>
        <v>01</v>
      </c>
      <c r="F4465" t="str">
        <f>"001"</f>
        <v>001</v>
      </c>
      <c r="G4465" t="str">
        <f>""</f>
        <v/>
      </c>
      <c r="H4465" t="s">
        <v>1</v>
      </c>
      <c r="I4465" t="s">
        <v>2478</v>
      </c>
      <c r="J4465" t="s">
        <v>5797</v>
      </c>
      <c r="K4465" t="str">
        <f>"18511"</f>
        <v>18511</v>
      </c>
    </row>
    <row r="4466" spans="1:11" customFormat="1" x14ac:dyDescent="0.25">
      <c r="A4466" t="str">
        <f t="shared" si="651"/>
        <v>18</v>
      </c>
      <c r="B4466" t="s">
        <v>357</v>
      </c>
      <c r="C4466" t="str">
        <f>"907"</f>
        <v>907</v>
      </c>
      <c r="D4466" t="s">
        <v>523</v>
      </c>
      <c r="E4466" t="str">
        <f t="shared" si="652"/>
        <v>01</v>
      </c>
      <c r="F4466" t="str">
        <f>"001"</f>
        <v>001</v>
      </c>
      <c r="G4466" t="str">
        <f>""</f>
        <v/>
      </c>
      <c r="H4466" t="s">
        <v>0</v>
      </c>
      <c r="I4466" t="s">
        <v>2479</v>
      </c>
      <c r="J4466" t="s">
        <v>5798</v>
      </c>
      <c r="K4466" t="str">
        <f>"18511"</f>
        <v>18511</v>
      </c>
    </row>
    <row r="4467" spans="1:11" customFormat="1" x14ac:dyDescent="0.25">
      <c r="A4467" t="str">
        <f t="shared" si="651"/>
        <v>18</v>
      </c>
      <c r="B4467" t="s">
        <v>357</v>
      </c>
      <c r="C4467" t="str">
        <f>"907"</f>
        <v>907</v>
      </c>
      <c r="D4467" t="s">
        <v>523</v>
      </c>
      <c r="E4467" t="str">
        <f t="shared" si="652"/>
        <v>01</v>
      </c>
      <c r="F4467" t="str">
        <f>"002"</f>
        <v>002</v>
      </c>
      <c r="G4467" t="str">
        <f>"01"</f>
        <v>01</v>
      </c>
      <c r="H4467" t="s">
        <v>1</v>
      </c>
      <c r="I4467" t="s">
        <v>2480</v>
      </c>
      <c r="J4467" t="s">
        <v>5799</v>
      </c>
      <c r="K4467" t="str">
        <f>"18511"</f>
        <v>18511</v>
      </c>
    </row>
    <row r="4468" spans="1:11" customFormat="1" x14ac:dyDescent="0.25">
      <c r="A4468" t="str">
        <f t="shared" si="651"/>
        <v>18</v>
      </c>
      <c r="B4468" t="s">
        <v>357</v>
      </c>
      <c r="C4468" t="str">
        <f>"907"</f>
        <v>907</v>
      </c>
      <c r="D4468" t="s">
        <v>523</v>
      </c>
      <c r="E4468" t="str">
        <f t="shared" si="652"/>
        <v>01</v>
      </c>
      <c r="F4468" t="str">
        <f>"002"</f>
        <v>002</v>
      </c>
      <c r="G4468" t="str">
        <f>"02"</f>
        <v>02</v>
      </c>
      <c r="H4468" t="s">
        <v>0</v>
      </c>
      <c r="I4468" t="s">
        <v>64</v>
      </c>
      <c r="J4468" t="s">
        <v>5800</v>
      </c>
      <c r="K4468" t="str">
        <f>"18511"</f>
        <v>18511</v>
      </c>
    </row>
    <row r="4469" spans="1:11" customFormat="1" x14ac:dyDescent="0.25">
      <c r="A4469" t="str">
        <f t="shared" si="651"/>
        <v>18</v>
      </c>
      <c r="B4469" t="s">
        <v>357</v>
      </c>
      <c r="C4469" t="str">
        <f>"908"</f>
        <v>908</v>
      </c>
      <c r="D4469" t="s">
        <v>524</v>
      </c>
      <c r="E4469" t="str">
        <f t="shared" si="652"/>
        <v>01</v>
      </c>
      <c r="F4469" t="str">
        <f t="shared" ref="F4469:F4474" si="653">"001"</f>
        <v>001</v>
      </c>
      <c r="G4469" t="str">
        <f>"01"</f>
        <v>01</v>
      </c>
      <c r="H4469" t="s">
        <v>1</v>
      </c>
      <c r="I4469" t="s">
        <v>2481</v>
      </c>
      <c r="J4469" t="s">
        <v>5801</v>
      </c>
      <c r="K4469" t="str">
        <f>"18659"</f>
        <v>18659</v>
      </c>
    </row>
    <row r="4470" spans="1:11" customFormat="1" x14ac:dyDescent="0.25">
      <c r="A4470" t="str">
        <f t="shared" si="651"/>
        <v>18</v>
      </c>
      <c r="B4470" t="s">
        <v>357</v>
      </c>
      <c r="C4470" t="str">
        <f>"908"</f>
        <v>908</v>
      </c>
      <c r="D4470" t="s">
        <v>524</v>
      </c>
      <c r="E4470" t="str">
        <f t="shared" si="652"/>
        <v>01</v>
      </c>
      <c r="F4470" t="str">
        <f t="shared" si="653"/>
        <v>001</v>
      </c>
      <c r="G4470" t="str">
        <f>"02"</f>
        <v>02</v>
      </c>
      <c r="H4470" t="s">
        <v>0</v>
      </c>
      <c r="I4470" t="s">
        <v>2482</v>
      </c>
      <c r="J4470" t="s">
        <v>5802</v>
      </c>
      <c r="K4470" t="str">
        <f>"18659"</f>
        <v>18659</v>
      </c>
    </row>
    <row r="4471" spans="1:11" customFormat="1" x14ac:dyDescent="0.25">
      <c r="A4471" t="str">
        <f t="shared" si="651"/>
        <v>18</v>
      </c>
      <c r="B4471" t="s">
        <v>357</v>
      </c>
      <c r="C4471" t="str">
        <f>"909"</f>
        <v>909</v>
      </c>
      <c r="D4471" t="s">
        <v>525</v>
      </c>
      <c r="E4471" t="str">
        <f t="shared" si="652"/>
        <v>01</v>
      </c>
      <c r="F4471" t="str">
        <f t="shared" si="653"/>
        <v>001</v>
      </c>
      <c r="G4471" t="str">
        <f>""</f>
        <v/>
      </c>
      <c r="H4471" t="s">
        <v>3</v>
      </c>
      <c r="I4471" t="s">
        <v>2116</v>
      </c>
      <c r="J4471" t="s">
        <v>5803</v>
      </c>
      <c r="K4471" t="str">
        <f>"18540"</f>
        <v>18540</v>
      </c>
    </row>
    <row r="4472" spans="1:11" customFormat="1" x14ac:dyDescent="0.25">
      <c r="A4472" t="str">
        <f t="shared" si="651"/>
        <v>18</v>
      </c>
      <c r="B4472" t="s">
        <v>357</v>
      </c>
      <c r="C4472" t="str">
        <f>"910"</f>
        <v>910</v>
      </c>
      <c r="D4472" t="s">
        <v>526</v>
      </c>
      <c r="E4472" t="str">
        <f t="shared" si="652"/>
        <v>01</v>
      </c>
      <c r="F4472" t="str">
        <f t="shared" si="653"/>
        <v>001</v>
      </c>
      <c r="G4472" t="str">
        <f>""</f>
        <v/>
      </c>
      <c r="H4472" t="s">
        <v>3</v>
      </c>
      <c r="I4472" t="s">
        <v>2483</v>
      </c>
      <c r="J4472" t="s">
        <v>5804</v>
      </c>
      <c r="K4472" t="str">
        <f>"18658"</f>
        <v>18658</v>
      </c>
    </row>
    <row r="4473" spans="1:11" customFormat="1" x14ac:dyDescent="0.25">
      <c r="A4473" t="str">
        <f t="shared" si="651"/>
        <v>18</v>
      </c>
      <c r="B4473" t="s">
        <v>357</v>
      </c>
      <c r="C4473" t="str">
        <f t="shared" ref="C4473:C4485" si="654">"911"</f>
        <v>911</v>
      </c>
      <c r="D4473" t="s">
        <v>527</v>
      </c>
      <c r="E4473" t="str">
        <f t="shared" si="652"/>
        <v>01</v>
      </c>
      <c r="F4473" t="str">
        <f t="shared" si="653"/>
        <v>001</v>
      </c>
      <c r="G4473" t="str">
        <f>""</f>
        <v/>
      </c>
      <c r="H4473" t="s">
        <v>1</v>
      </c>
      <c r="I4473" t="s">
        <v>2484</v>
      </c>
      <c r="J4473" t="s">
        <v>5805</v>
      </c>
      <c r="K4473" t="str">
        <f>"18102"</f>
        <v>18102</v>
      </c>
    </row>
    <row r="4474" spans="1:11" customFormat="1" x14ac:dyDescent="0.25">
      <c r="A4474" t="str">
        <f t="shared" si="651"/>
        <v>18</v>
      </c>
      <c r="B4474" t="s">
        <v>357</v>
      </c>
      <c r="C4474" t="str">
        <f t="shared" si="654"/>
        <v>911</v>
      </c>
      <c r="D4474" t="s">
        <v>527</v>
      </c>
      <c r="E4474" t="str">
        <f t="shared" si="652"/>
        <v>01</v>
      </c>
      <c r="F4474" t="str">
        <f t="shared" si="653"/>
        <v>001</v>
      </c>
      <c r="G4474" t="str">
        <f>""</f>
        <v/>
      </c>
      <c r="H4474" t="s">
        <v>0</v>
      </c>
      <c r="I4474" t="s">
        <v>2484</v>
      </c>
      <c r="J4474" t="s">
        <v>5805</v>
      </c>
      <c r="K4474" t="str">
        <f>"18102"</f>
        <v>18102</v>
      </c>
    </row>
    <row r="4475" spans="1:11" customFormat="1" x14ac:dyDescent="0.25">
      <c r="A4475" t="str">
        <f t="shared" si="651"/>
        <v>18</v>
      </c>
      <c r="B4475" t="s">
        <v>357</v>
      </c>
      <c r="C4475" t="str">
        <f t="shared" si="654"/>
        <v>911</v>
      </c>
      <c r="D4475" t="s">
        <v>527</v>
      </c>
      <c r="E4475" t="str">
        <f t="shared" si="652"/>
        <v>01</v>
      </c>
      <c r="F4475" t="str">
        <f>"002"</f>
        <v>002</v>
      </c>
      <c r="G4475" t="str">
        <f>""</f>
        <v/>
      </c>
      <c r="H4475" t="s">
        <v>1</v>
      </c>
      <c r="I4475" t="s">
        <v>2485</v>
      </c>
      <c r="J4475" t="s">
        <v>5806</v>
      </c>
      <c r="K4475" t="str">
        <f>"18101"</f>
        <v>18101</v>
      </c>
    </row>
    <row r="4476" spans="1:11" customFormat="1" x14ac:dyDescent="0.25">
      <c r="A4476" t="str">
        <f t="shared" si="651"/>
        <v>18</v>
      </c>
      <c r="B4476" t="s">
        <v>357</v>
      </c>
      <c r="C4476" t="str">
        <f t="shared" si="654"/>
        <v>911</v>
      </c>
      <c r="D4476" t="s">
        <v>527</v>
      </c>
      <c r="E4476" t="str">
        <f t="shared" si="652"/>
        <v>01</v>
      </c>
      <c r="F4476" t="str">
        <f>"002"</f>
        <v>002</v>
      </c>
      <c r="G4476" t="str">
        <f>""</f>
        <v/>
      </c>
      <c r="H4476" t="s">
        <v>0</v>
      </c>
      <c r="I4476" t="s">
        <v>2485</v>
      </c>
      <c r="J4476" t="s">
        <v>5806</v>
      </c>
      <c r="K4476" t="str">
        <f>"18101"</f>
        <v>18101</v>
      </c>
    </row>
    <row r="4477" spans="1:11" customFormat="1" x14ac:dyDescent="0.25">
      <c r="A4477" t="str">
        <f t="shared" si="651"/>
        <v>18</v>
      </c>
      <c r="B4477" t="s">
        <v>357</v>
      </c>
      <c r="C4477" t="str">
        <f t="shared" si="654"/>
        <v>911</v>
      </c>
      <c r="D4477" t="s">
        <v>527</v>
      </c>
      <c r="E4477" t="str">
        <f t="shared" si="652"/>
        <v>01</v>
      </c>
      <c r="F4477" t="str">
        <f>"003"</f>
        <v>003</v>
      </c>
      <c r="G4477" t="str">
        <f>""</f>
        <v/>
      </c>
      <c r="H4477" t="s">
        <v>1</v>
      </c>
      <c r="I4477" t="s">
        <v>2486</v>
      </c>
      <c r="J4477" t="s">
        <v>5807</v>
      </c>
      <c r="K4477" t="str">
        <f>"18102"</f>
        <v>18102</v>
      </c>
    </row>
    <row r="4478" spans="1:11" customFormat="1" x14ac:dyDescent="0.25">
      <c r="A4478" t="str">
        <f t="shared" si="651"/>
        <v>18</v>
      </c>
      <c r="B4478" t="s">
        <v>357</v>
      </c>
      <c r="C4478" t="str">
        <f t="shared" si="654"/>
        <v>911</v>
      </c>
      <c r="D4478" t="s">
        <v>527</v>
      </c>
      <c r="E4478" t="str">
        <f t="shared" si="652"/>
        <v>01</v>
      </c>
      <c r="F4478" t="str">
        <f>"003"</f>
        <v>003</v>
      </c>
      <c r="G4478" t="str">
        <f>""</f>
        <v/>
      </c>
      <c r="H4478" t="s">
        <v>0</v>
      </c>
      <c r="I4478" t="s">
        <v>2486</v>
      </c>
      <c r="J4478" t="s">
        <v>5807</v>
      </c>
      <c r="K4478" t="str">
        <f>"18102"</f>
        <v>18102</v>
      </c>
    </row>
    <row r="4479" spans="1:11" customFormat="1" x14ac:dyDescent="0.25">
      <c r="A4479" t="str">
        <f t="shared" si="651"/>
        <v>18</v>
      </c>
      <c r="B4479" t="s">
        <v>357</v>
      </c>
      <c r="C4479" t="str">
        <f t="shared" si="654"/>
        <v>911</v>
      </c>
      <c r="D4479" t="s">
        <v>527</v>
      </c>
      <c r="E4479" t="str">
        <f t="shared" si="652"/>
        <v>01</v>
      </c>
      <c r="F4479" t="str">
        <f>"004"</f>
        <v>004</v>
      </c>
      <c r="G4479" t="str">
        <f>""</f>
        <v/>
      </c>
      <c r="H4479" t="s">
        <v>1</v>
      </c>
      <c r="I4479" t="s">
        <v>2485</v>
      </c>
      <c r="J4479" t="s">
        <v>5806</v>
      </c>
      <c r="K4479" t="str">
        <f>"18101"</f>
        <v>18101</v>
      </c>
    </row>
    <row r="4480" spans="1:11" customFormat="1" x14ac:dyDescent="0.25">
      <c r="A4480" t="str">
        <f t="shared" si="651"/>
        <v>18</v>
      </c>
      <c r="B4480" t="s">
        <v>357</v>
      </c>
      <c r="C4480" t="str">
        <f t="shared" si="654"/>
        <v>911</v>
      </c>
      <c r="D4480" t="s">
        <v>527</v>
      </c>
      <c r="E4480" t="str">
        <f t="shared" si="652"/>
        <v>01</v>
      </c>
      <c r="F4480" t="str">
        <f>"004"</f>
        <v>004</v>
      </c>
      <c r="G4480" t="str">
        <f>""</f>
        <v/>
      </c>
      <c r="H4480" t="s">
        <v>0</v>
      </c>
      <c r="I4480" t="s">
        <v>2485</v>
      </c>
      <c r="J4480" t="s">
        <v>5806</v>
      </c>
      <c r="K4480" t="str">
        <f>"18101"</f>
        <v>18101</v>
      </c>
    </row>
    <row r="4481" spans="1:11" customFormat="1" x14ac:dyDescent="0.25">
      <c r="A4481" t="str">
        <f t="shared" si="651"/>
        <v>18</v>
      </c>
      <c r="B4481" t="s">
        <v>357</v>
      </c>
      <c r="C4481" t="str">
        <f t="shared" si="654"/>
        <v>911</v>
      </c>
      <c r="D4481" t="s">
        <v>527</v>
      </c>
      <c r="E4481" t="str">
        <f t="shared" si="652"/>
        <v>01</v>
      </c>
      <c r="F4481" t="str">
        <f>"005"</f>
        <v>005</v>
      </c>
      <c r="G4481" t="str">
        <f>""</f>
        <v/>
      </c>
      <c r="H4481" t="s">
        <v>1</v>
      </c>
      <c r="I4481" t="s">
        <v>2485</v>
      </c>
      <c r="J4481" t="s">
        <v>5806</v>
      </c>
      <c r="K4481" t="str">
        <f>"18101"</f>
        <v>18101</v>
      </c>
    </row>
    <row r="4482" spans="1:11" customFormat="1" x14ac:dyDescent="0.25">
      <c r="A4482" t="str">
        <f t="shared" si="651"/>
        <v>18</v>
      </c>
      <c r="B4482" t="s">
        <v>357</v>
      </c>
      <c r="C4482" t="str">
        <f t="shared" si="654"/>
        <v>911</v>
      </c>
      <c r="D4482" t="s">
        <v>527</v>
      </c>
      <c r="E4482" t="str">
        <f t="shared" si="652"/>
        <v>01</v>
      </c>
      <c r="F4482" t="str">
        <f>"005"</f>
        <v>005</v>
      </c>
      <c r="G4482" t="str">
        <f>""</f>
        <v/>
      </c>
      <c r="H4482" t="s">
        <v>0</v>
      </c>
      <c r="I4482" t="s">
        <v>2485</v>
      </c>
      <c r="J4482" t="s">
        <v>5806</v>
      </c>
      <c r="K4482" t="str">
        <f>"18101"</f>
        <v>18101</v>
      </c>
    </row>
    <row r="4483" spans="1:11" customFormat="1" x14ac:dyDescent="0.25">
      <c r="A4483" t="str">
        <f t="shared" si="651"/>
        <v>18</v>
      </c>
      <c r="B4483" t="s">
        <v>357</v>
      </c>
      <c r="C4483" t="str">
        <f t="shared" si="654"/>
        <v>911</v>
      </c>
      <c r="D4483" t="s">
        <v>527</v>
      </c>
      <c r="E4483" t="str">
        <f t="shared" si="652"/>
        <v>01</v>
      </c>
      <c r="F4483" t="str">
        <f>"005"</f>
        <v>005</v>
      </c>
      <c r="G4483" t="str">
        <f>""</f>
        <v/>
      </c>
      <c r="H4483" t="s">
        <v>2</v>
      </c>
      <c r="I4483" t="s">
        <v>2485</v>
      </c>
      <c r="J4483" t="s">
        <v>5806</v>
      </c>
      <c r="K4483" t="str">
        <f>"18101"</f>
        <v>18101</v>
      </c>
    </row>
    <row r="4484" spans="1:11" customFormat="1" x14ac:dyDescent="0.25">
      <c r="A4484" t="str">
        <f t="shared" si="651"/>
        <v>18</v>
      </c>
      <c r="B4484" t="s">
        <v>357</v>
      </c>
      <c r="C4484" t="str">
        <f t="shared" si="654"/>
        <v>911</v>
      </c>
      <c r="D4484" t="s">
        <v>527</v>
      </c>
      <c r="E4484" t="str">
        <f t="shared" si="652"/>
        <v>01</v>
      </c>
      <c r="F4484" t="str">
        <f>"006"</f>
        <v>006</v>
      </c>
      <c r="G4484" t="str">
        <f>""</f>
        <v/>
      </c>
      <c r="H4484" t="s">
        <v>1</v>
      </c>
      <c r="I4484" t="s">
        <v>2486</v>
      </c>
      <c r="J4484" t="s">
        <v>5807</v>
      </c>
      <c r="K4484" t="str">
        <f>"18102"</f>
        <v>18102</v>
      </c>
    </row>
    <row r="4485" spans="1:11" customFormat="1" x14ac:dyDescent="0.25">
      <c r="A4485" t="str">
        <f t="shared" si="651"/>
        <v>18</v>
      </c>
      <c r="B4485" t="s">
        <v>357</v>
      </c>
      <c r="C4485" t="str">
        <f t="shared" si="654"/>
        <v>911</v>
      </c>
      <c r="D4485" t="s">
        <v>527</v>
      </c>
      <c r="E4485" t="str">
        <f t="shared" si="652"/>
        <v>01</v>
      </c>
      <c r="F4485" t="str">
        <f>"006"</f>
        <v>006</v>
      </c>
      <c r="G4485" t="str">
        <f>""</f>
        <v/>
      </c>
      <c r="H4485" t="s">
        <v>0</v>
      </c>
      <c r="I4485" t="s">
        <v>2486</v>
      </c>
      <c r="J4485" t="s">
        <v>5807</v>
      </c>
      <c r="K4485" t="str">
        <f>"18102"</f>
        <v>18102</v>
      </c>
    </row>
    <row r="4486" spans="1:11" customFormat="1" x14ac:dyDescent="0.25">
      <c r="A4486" t="str">
        <f t="shared" si="651"/>
        <v>18</v>
      </c>
      <c r="B4486" t="s">
        <v>357</v>
      </c>
      <c r="C4486" t="str">
        <f>"912"</f>
        <v>912</v>
      </c>
      <c r="D4486" t="s">
        <v>528</v>
      </c>
      <c r="E4486" t="str">
        <f t="shared" si="652"/>
        <v>01</v>
      </c>
      <c r="F4486" t="str">
        <f>"001"</f>
        <v>001</v>
      </c>
      <c r="G4486" t="str">
        <f>""</f>
        <v/>
      </c>
      <c r="H4486" t="s">
        <v>3</v>
      </c>
      <c r="I4486" t="s">
        <v>23</v>
      </c>
      <c r="J4486" t="s">
        <v>5808</v>
      </c>
      <c r="K4486" t="str">
        <f>"18813"</f>
        <v>18813</v>
      </c>
    </row>
    <row r="4487" spans="1:11" customFormat="1" x14ac:dyDescent="0.25">
      <c r="A4487" t="str">
        <f t="shared" si="651"/>
        <v>18</v>
      </c>
      <c r="B4487" t="s">
        <v>357</v>
      </c>
      <c r="C4487" t="str">
        <f>"912"</f>
        <v>912</v>
      </c>
      <c r="D4487" t="s">
        <v>528</v>
      </c>
      <c r="E4487" t="str">
        <f t="shared" si="652"/>
        <v>01</v>
      </c>
      <c r="F4487" t="str">
        <f>"002"</f>
        <v>002</v>
      </c>
      <c r="G4487" t="str">
        <f>""</f>
        <v/>
      </c>
      <c r="H4487" t="s">
        <v>3</v>
      </c>
      <c r="I4487" t="s">
        <v>2487</v>
      </c>
      <c r="J4487" t="s">
        <v>5809</v>
      </c>
      <c r="K4487" t="str">
        <f>"18813"</f>
        <v>18813</v>
      </c>
    </row>
    <row r="4488" spans="1:11" customFormat="1" x14ac:dyDescent="0.25">
      <c r="A4488" t="str">
        <f t="shared" si="651"/>
        <v>18</v>
      </c>
      <c r="B4488" t="s">
        <v>357</v>
      </c>
      <c r="C4488" t="str">
        <f>"913"</f>
        <v>913</v>
      </c>
      <c r="D4488" t="s">
        <v>529</v>
      </c>
      <c r="E4488" t="str">
        <f t="shared" si="652"/>
        <v>01</v>
      </c>
      <c r="F4488" t="str">
        <f t="shared" ref="F4488:F4493" si="655">"001"</f>
        <v>001</v>
      </c>
      <c r="G4488" t="str">
        <f>""</f>
        <v/>
      </c>
      <c r="H4488" t="s">
        <v>3</v>
      </c>
      <c r="I4488" t="s">
        <v>2488</v>
      </c>
      <c r="J4488" t="s">
        <v>5810</v>
      </c>
      <c r="K4488" t="str">
        <f>"18311"</f>
        <v>18311</v>
      </c>
    </row>
    <row r="4489" spans="1:11" customFormat="1" x14ac:dyDescent="0.25">
      <c r="A4489" t="str">
        <f t="shared" si="651"/>
        <v>18</v>
      </c>
      <c r="B4489" t="s">
        <v>357</v>
      </c>
      <c r="C4489" t="str">
        <f>"914"</f>
        <v>914</v>
      </c>
      <c r="D4489" t="s">
        <v>530</v>
      </c>
      <c r="E4489" t="str">
        <f t="shared" si="652"/>
        <v>01</v>
      </c>
      <c r="F4489" t="str">
        <f t="shared" si="655"/>
        <v>001</v>
      </c>
      <c r="G4489" t="str">
        <f>""</f>
        <v/>
      </c>
      <c r="H4489" t="s">
        <v>1</v>
      </c>
      <c r="I4489" t="s">
        <v>2489</v>
      </c>
      <c r="J4489" t="s">
        <v>5811</v>
      </c>
      <c r="K4489" t="str">
        <f>"18250"</f>
        <v>18250</v>
      </c>
    </row>
    <row r="4490" spans="1:11" customFormat="1" x14ac:dyDescent="0.25">
      <c r="A4490" t="str">
        <f t="shared" si="651"/>
        <v>18</v>
      </c>
      <c r="B4490" t="s">
        <v>357</v>
      </c>
      <c r="C4490" t="str">
        <f>"914"</f>
        <v>914</v>
      </c>
      <c r="D4490" t="s">
        <v>530</v>
      </c>
      <c r="E4490" t="str">
        <f t="shared" si="652"/>
        <v>01</v>
      </c>
      <c r="F4490" t="str">
        <f t="shared" si="655"/>
        <v>001</v>
      </c>
      <c r="G4490" t="str">
        <f>""</f>
        <v/>
      </c>
      <c r="H4490" t="s">
        <v>0</v>
      </c>
      <c r="I4490" t="s">
        <v>2489</v>
      </c>
      <c r="J4490" t="s">
        <v>5811</v>
      </c>
      <c r="K4490" t="str">
        <f>"18250"</f>
        <v>18250</v>
      </c>
    </row>
    <row r="4491" spans="1:11" customFormat="1" x14ac:dyDescent="0.25">
      <c r="A4491" t="str">
        <f t="shared" si="651"/>
        <v>18</v>
      </c>
      <c r="B4491" t="s">
        <v>357</v>
      </c>
      <c r="C4491" t="str">
        <f>"915"</f>
        <v>915</v>
      </c>
      <c r="D4491" t="s">
        <v>531</v>
      </c>
      <c r="E4491" t="str">
        <f t="shared" si="652"/>
        <v>01</v>
      </c>
      <c r="F4491" t="str">
        <f t="shared" si="655"/>
        <v>001</v>
      </c>
      <c r="G4491" t="str">
        <f>""</f>
        <v/>
      </c>
      <c r="H4491" t="s">
        <v>3</v>
      </c>
      <c r="I4491" t="s">
        <v>2490</v>
      </c>
      <c r="J4491" t="s">
        <v>5812</v>
      </c>
      <c r="K4491" t="str">
        <f>"18567"</f>
        <v>18567</v>
      </c>
    </row>
    <row r="4492" spans="1:11" customFormat="1" x14ac:dyDescent="0.25">
      <c r="A4492" t="str">
        <f t="shared" si="651"/>
        <v>18</v>
      </c>
      <c r="B4492" t="s">
        <v>357</v>
      </c>
      <c r="C4492" t="str">
        <f>"916"</f>
        <v>916</v>
      </c>
      <c r="D4492" t="s">
        <v>532</v>
      </c>
      <c r="E4492" t="str">
        <f t="shared" si="652"/>
        <v>01</v>
      </c>
      <c r="F4492" t="str">
        <f t="shared" si="655"/>
        <v>001</v>
      </c>
      <c r="G4492" t="str">
        <f>""</f>
        <v/>
      </c>
      <c r="H4492" t="s">
        <v>1</v>
      </c>
      <c r="I4492" t="s">
        <v>76</v>
      </c>
      <c r="J4492" t="s">
        <v>5813</v>
      </c>
      <c r="K4492" t="str">
        <f>"18720"</f>
        <v>18720</v>
      </c>
    </row>
    <row r="4493" spans="1:11" customFormat="1" x14ac:dyDescent="0.25">
      <c r="A4493" t="str">
        <f t="shared" si="651"/>
        <v>18</v>
      </c>
      <c r="B4493" t="s">
        <v>357</v>
      </c>
      <c r="C4493" t="str">
        <f>"916"</f>
        <v>916</v>
      </c>
      <c r="D4493" t="s">
        <v>532</v>
      </c>
      <c r="E4493" t="str">
        <f t="shared" si="652"/>
        <v>01</v>
      </c>
      <c r="F4493" t="str">
        <f t="shared" si="655"/>
        <v>001</v>
      </c>
      <c r="G4493" t="str">
        <f>""</f>
        <v/>
      </c>
      <c r="H4493" t="s">
        <v>0</v>
      </c>
      <c r="I4493" t="s">
        <v>76</v>
      </c>
      <c r="J4493" t="s">
        <v>5813</v>
      </c>
      <c r="K4493" t="str">
        <f>"18720"</f>
        <v>18720</v>
      </c>
    </row>
    <row r="4494" spans="1:11" customFormat="1" x14ac:dyDescent="0.25">
      <c r="A4494" t="str">
        <f t="shared" si="651"/>
        <v>18</v>
      </c>
      <c r="B4494" t="s">
        <v>357</v>
      </c>
      <c r="C4494" t="str">
        <f>"916"</f>
        <v>916</v>
      </c>
      <c r="D4494" t="s">
        <v>532</v>
      </c>
      <c r="E4494" t="str">
        <f t="shared" si="652"/>
        <v>01</v>
      </c>
      <c r="F4494" t="str">
        <f>"002"</f>
        <v>002</v>
      </c>
      <c r="G4494" t="str">
        <f>""</f>
        <v/>
      </c>
      <c r="H4494" t="s">
        <v>1</v>
      </c>
      <c r="I4494" t="s">
        <v>76</v>
      </c>
      <c r="J4494" t="s">
        <v>5813</v>
      </c>
      <c r="K4494" t="str">
        <f>"18720"</f>
        <v>18720</v>
      </c>
    </row>
    <row r="4495" spans="1:11" customFormat="1" x14ac:dyDescent="0.25">
      <c r="A4495" t="str">
        <f t="shared" si="651"/>
        <v>18</v>
      </c>
      <c r="B4495" t="s">
        <v>357</v>
      </c>
      <c r="C4495" t="str">
        <f>"916"</f>
        <v>916</v>
      </c>
      <c r="D4495" t="s">
        <v>532</v>
      </c>
      <c r="E4495" t="str">
        <f t="shared" si="652"/>
        <v>01</v>
      </c>
      <c r="F4495" t="str">
        <f>"002"</f>
        <v>002</v>
      </c>
      <c r="G4495" t="str">
        <f>""</f>
        <v/>
      </c>
      <c r="H4495" t="s">
        <v>0</v>
      </c>
      <c r="I4495" t="s">
        <v>76</v>
      </c>
      <c r="J4495" t="s">
        <v>5813</v>
      </c>
      <c r="K4495" t="str">
        <f>"18720"</f>
        <v>18720</v>
      </c>
    </row>
    <row r="4496" spans="1:11" customFormat="1" x14ac:dyDescent="0.25">
      <c r="A4496" t="str">
        <f t="shared" ref="A4496:A4559" si="656">"21"</f>
        <v>21</v>
      </c>
      <c r="B4496" t="s">
        <v>533</v>
      </c>
      <c r="C4496" t="str">
        <f>"001"</f>
        <v>001</v>
      </c>
      <c r="D4496" t="s">
        <v>534</v>
      </c>
      <c r="E4496" t="str">
        <f t="shared" si="652"/>
        <v>01</v>
      </c>
      <c r="F4496" t="str">
        <f>"001"</f>
        <v>001</v>
      </c>
      <c r="G4496" t="str">
        <f>""</f>
        <v/>
      </c>
      <c r="H4496" t="s">
        <v>3</v>
      </c>
      <c r="I4496" t="s">
        <v>2491</v>
      </c>
      <c r="J4496" t="s">
        <v>5814</v>
      </c>
      <c r="K4496" t="str">
        <f>"21340"</f>
        <v>21340</v>
      </c>
    </row>
    <row r="4497" spans="1:11" customFormat="1" x14ac:dyDescent="0.25">
      <c r="A4497" t="str">
        <f t="shared" si="656"/>
        <v>21</v>
      </c>
      <c r="B4497" t="s">
        <v>533</v>
      </c>
      <c r="C4497" t="str">
        <f t="shared" ref="C4497:C4525" si="657">"002"</f>
        <v>002</v>
      </c>
      <c r="D4497" t="s">
        <v>535</v>
      </c>
      <c r="E4497" t="str">
        <f t="shared" si="652"/>
        <v>01</v>
      </c>
      <c r="F4497" t="str">
        <f>"001"</f>
        <v>001</v>
      </c>
      <c r="G4497" t="str">
        <f>""</f>
        <v/>
      </c>
      <c r="H4497" t="s">
        <v>1</v>
      </c>
      <c r="I4497" t="s">
        <v>2492</v>
      </c>
      <c r="J4497" t="s">
        <v>5815</v>
      </c>
      <c r="K4497" t="str">
        <f t="shared" ref="K4497:K4511" si="658">"21110"</f>
        <v>21110</v>
      </c>
    </row>
    <row r="4498" spans="1:11" customFormat="1" x14ac:dyDescent="0.25">
      <c r="A4498" t="str">
        <f t="shared" si="656"/>
        <v>21</v>
      </c>
      <c r="B4498" t="s">
        <v>533</v>
      </c>
      <c r="C4498" t="str">
        <f t="shared" si="657"/>
        <v>002</v>
      </c>
      <c r="D4498" t="s">
        <v>535</v>
      </c>
      <c r="E4498" t="str">
        <f t="shared" si="652"/>
        <v>01</v>
      </c>
      <c r="F4498" t="str">
        <f>"001"</f>
        <v>001</v>
      </c>
      <c r="G4498" t="str">
        <f>""</f>
        <v/>
      </c>
      <c r="H4498" t="s">
        <v>0</v>
      </c>
      <c r="I4498" t="s">
        <v>2492</v>
      </c>
      <c r="J4498" t="s">
        <v>5815</v>
      </c>
      <c r="K4498" t="str">
        <f t="shared" si="658"/>
        <v>21110</v>
      </c>
    </row>
    <row r="4499" spans="1:11" customFormat="1" x14ac:dyDescent="0.25">
      <c r="A4499" t="str">
        <f t="shared" si="656"/>
        <v>21</v>
      </c>
      <c r="B4499" t="s">
        <v>533</v>
      </c>
      <c r="C4499" t="str">
        <f t="shared" si="657"/>
        <v>002</v>
      </c>
      <c r="D4499" t="s">
        <v>535</v>
      </c>
      <c r="E4499" t="str">
        <f t="shared" si="652"/>
        <v>01</v>
      </c>
      <c r="F4499" t="str">
        <f>"002"</f>
        <v>002</v>
      </c>
      <c r="G4499" t="str">
        <f>""</f>
        <v/>
      </c>
      <c r="H4499" t="s">
        <v>1</v>
      </c>
      <c r="I4499" t="s">
        <v>2492</v>
      </c>
      <c r="J4499" t="s">
        <v>5815</v>
      </c>
      <c r="K4499" t="str">
        <f t="shared" si="658"/>
        <v>21110</v>
      </c>
    </row>
    <row r="4500" spans="1:11" customFormat="1" x14ac:dyDescent="0.25">
      <c r="A4500" t="str">
        <f t="shared" si="656"/>
        <v>21</v>
      </c>
      <c r="B4500" t="s">
        <v>533</v>
      </c>
      <c r="C4500" t="str">
        <f t="shared" si="657"/>
        <v>002</v>
      </c>
      <c r="D4500" t="s">
        <v>535</v>
      </c>
      <c r="E4500" t="str">
        <f t="shared" si="652"/>
        <v>01</v>
      </c>
      <c r="F4500" t="str">
        <f>"002"</f>
        <v>002</v>
      </c>
      <c r="G4500" t="str">
        <f>""</f>
        <v/>
      </c>
      <c r="H4500" t="s">
        <v>0</v>
      </c>
      <c r="I4500" t="s">
        <v>2492</v>
      </c>
      <c r="J4500" t="s">
        <v>5815</v>
      </c>
      <c r="K4500" t="str">
        <f t="shared" si="658"/>
        <v>21110</v>
      </c>
    </row>
    <row r="4501" spans="1:11" customFormat="1" x14ac:dyDescent="0.25">
      <c r="A4501" t="str">
        <f t="shared" si="656"/>
        <v>21</v>
      </c>
      <c r="B4501" t="s">
        <v>533</v>
      </c>
      <c r="C4501" t="str">
        <f t="shared" si="657"/>
        <v>002</v>
      </c>
      <c r="D4501" t="s">
        <v>535</v>
      </c>
      <c r="E4501" t="str">
        <f t="shared" si="652"/>
        <v>01</v>
      </c>
      <c r="F4501" t="str">
        <f>"002"</f>
        <v>002</v>
      </c>
      <c r="G4501" t="str">
        <f>""</f>
        <v/>
      </c>
      <c r="H4501" t="s">
        <v>2</v>
      </c>
      <c r="I4501" t="s">
        <v>2492</v>
      </c>
      <c r="J4501" t="s">
        <v>5815</v>
      </c>
      <c r="K4501" t="str">
        <f t="shared" si="658"/>
        <v>21110</v>
      </c>
    </row>
    <row r="4502" spans="1:11" customFormat="1" x14ac:dyDescent="0.25">
      <c r="A4502" t="str">
        <f t="shared" si="656"/>
        <v>21</v>
      </c>
      <c r="B4502" t="s">
        <v>533</v>
      </c>
      <c r="C4502" t="str">
        <f t="shared" si="657"/>
        <v>002</v>
      </c>
      <c r="D4502" t="s">
        <v>535</v>
      </c>
      <c r="E4502" t="str">
        <f t="shared" si="652"/>
        <v>01</v>
      </c>
      <c r="F4502" t="str">
        <f>"003"</f>
        <v>003</v>
      </c>
      <c r="G4502" t="str">
        <f>""</f>
        <v/>
      </c>
      <c r="H4502" t="s">
        <v>1</v>
      </c>
      <c r="I4502" t="s">
        <v>2493</v>
      </c>
      <c r="J4502" t="s">
        <v>5816</v>
      </c>
      <c r="K4502" t="str">
        <f t="shared" si="658"/>
        <v>21110</v>
      </c>
    </row>
    <row r="4503" spans="1:11" customFormat="1" x14ac:dyDescent="0.25">
      <c r="A4503" t="str">
        <f t="shared" si="656"/>
        <v>21</v>
      </c>
      <c r="B4503" t="s">
        <v>533</v>
      </c>
      <c r="C4503" t="str">
        <f t="shared" si="657"/>
        <v>002</v>
      </c>
      <c r="D4503" t="s">
        <v>535</v>
      </c>
      <c r="E4503" t="str">
        <f t="shared" si="652"/>
        <v>01</v>
      </c>
      <c r="F4503" t="str">
        <f>"003"</f>
        <v>003</v>
      </c>
      <c r="G4503" t="str">
        <f>""</f>
        <v/>
      </c>
      <c r="H4503" t="s">
        <v>0</v>
      </c>
      <c r="I4503" t="s">
        <v>2493</v>
      </c>
      <c r="J4503" t="s">
        <v>5816</v>
      </c>
      <c r="K4503" t="str">
        <f t="shared" si="658"/>
        <v>21110</v>
      </c>
    </row>
    <row r="4504" spans="1:11" customFormat="1" x14ac:dyDescent="0.25">
      <c r="A4504" t="str">
        <f t="shared" si="656"/>
        <v>21</v>
      </c>
      <c r="B4504" t="s">
        <v>533</v>
      </c>
      <c r="C4504" t="str">
        <f t="shared" si="657"/>
        <v>002</v>
      </c>
      <c r="D4504" t="s">
        <v>535</v>
      </c>
      <c r="E4504" t="str">
        <f t="shared" si="652"/>
        <v>01</v>
      </c>
      <c r="F4504" t="str">
        <f>"004"</f>
        <v>004</v>
      </c>
      <c r="G4504" t="str">
        <f>""</f>
        <v/>
      </c>
      <c r="H4504" t="s">
        <v>1</v>
      </c>
      <c r="I4504" t="s">
        <v>2493</v>
      </c>
      <c r="J4504" t="s">
        <v>5816</v>
      </c>
      <c r="K4504" t="str">
        <f t="shared" si="658"/>
        <v>21110</v>
      </c>
    </row>
    <row r="4505" spans="1:11" customFormat="1" x14ac:dyDescent="0.25">
      <c r="A4505" t="str">
        <f t="shared" si="656"/>
        <v>21</v>
      </c>
      <c r="B4505" t="s">
        <v>533</v>
      </c>
      <c r="C4505" t="str">
        <f t="shared" si="657"/>
        <v>002</v>
      </c>
      <c r="D4505" t="s">
        <v>535</v>
      </c>
      <c r="E4505" t="str">
        <f t="shared" si="652"/>
        <v>01</v>
      </c>
      <c r="F4505" t="str">
        <f>"004"</f>
        <v>004</v>
      </c>
      <c r="G4505" t="str">
        <f>""</f>
        <v/>
      </c>
      <c r="H4505" t="s">
        <v>0</v>
      </c>
      <c r="I4505" t="s">
        <v>2493</v>
      </c>
      <c r="J4505" t="s">
        <v>5816</v>
      </c>
      <c r="K4505" t="str">
        <f t="shared" si="658"/>
        <v>21110</v>
      </c>
    </row>
    <row r="4506" spans="1:11" customFormat="1" x14ac:dyDescent="0.25">
      <c r="A4506" t="str">
        <f t="shared" si="656"/>
        <v>21</v>
      </c>
      <c r="B4506" t="s">
        <v>533</v>
      </c>
      <c r="C4506" t="str">
        <f t="shared" si="657"/>
        <v>002</v>
      </c>
      <c r="D4506" t="s">
        <v>535</v>
      </c>
      <c r="E4506" t="str">
        <f t="shared" si="652"/>
        <v>01</v>
      </c>
      <c r="F4506" t="str">
        <f>"005"</f>
        <v>005</v>
      </c>
      <c r="G4506" t="str">
        <f>""</f>
        <v/>
      </c>
      <c r="H4506" t="s">
        <v>1</v>
      </c>
      <c r="I4506" t="s">
        <v>2494</v>
      </c>
      <c r="J4506" t="s">
        <v>5817</v>
      </c>
      <c r="K4506" t="str">
        <f t="shared" si="658"/>
        <v>21110</v>
      </c>
    </row>
    <row r="4507" spans="1:11" customFormat="1" x14ac:dyDescent="0.25">
      <c r="A4507" t="str">
        <f t="shared" si="656"/>
        <v>21</v>
      </c>
      <c r="B4507" t="s">
        <v>533</v>
      </c>
      <c r="C4507" t="str">
        <f t="shared" si="657"/>
        <v>002</v>
      </c>
      <c r="D4507" t="s">
        <v>535</v>
      </c>
      <c r="E4507" t="str">
        <f t="shared" si="652"/>
        <v>01</v>
      </c>
      <c r="F4507" t="str">
        <f>"005"</f>
        <v>005</v>
      </c>
      <c r="G4507" t="str">
        <f>""</f>
        <v/>
      </c>
      <c r="H4507" t="s">
        <v>0</v>
      </c>
      <c r="I4507" t="s">
        <v>2494</v>
      </c>
      <c r="J4507" t="s">
        <v>5817</v>
      </c>
      <c r="K4507" t="str">
        <f t="shared" si="658"/>
        <v>21110</v>
      </c>
    </row>
    <row r="4508" spans="1:11" customFormat="1" x14ac:dyDescent="0.25">
      <c r="A4508" t="str">
        <f t="shared" si="656"/>
        <v>21</v>
      </c>
      <c r="B4508" t="s">
        <v>533</v>
      </c>
      <c r="C4508" t="str">
        <f t="shared" si="657"/>
        <v>002</v>
      </c>
      <c r="D4508" t="s">
        <v>535</v>
      </c>
      <c r="E4508" t="str">
        <f t="shared" si="652"/>
        <v>01</v>
      </c>
      <c r="F4508" t="str">
        <f>"006"</f>
        <v>006</v>
      </c>
      <c r="G4508" t="str">
        <f>""</f>
        <v/>
      </c>
      <c r="H4508" t="s">
        <v>1</v>
      </c>
      <c r="I4508" t="s">
        <v>2492</v>
      </c>
      <c r="J4508" t="s">
        <v>5815</v>
      </c>
      <c r="K4508" t="str">
        <f t="shared" si="658"/>
        <v>21110</v>
      </c>
    </row>
    <row r="4509" spans="1:11" customFormat="1" x14ac:dyDescent="0.25">
      <c r="A4509" t="str">
        <f t="shared" si="656"/>
        <v>21</v>
      </c>
      <c r="B4509" t="s">
        <v>533</v>
      </c>
      <c r="C4509" t="str">
        <f t="shared" si="657"/>
        <v>002</v>
      </c>
      <c r="D4509" t="s">
        <v>535</v>
      </c>
      <c r="E4509" t="str">
        <f t="shared" si="652"/>
        <v>01</v>
      </c>
      <c r="F4509" t="str">
        <f>"006"</f>
        <v>006</v>
      </c>
      <c r="G4509" t="str">
        <f>""</f>
        <v/>
      </c>
      <c r="H4509" t="s">
        <v>0</v>
      </c>
      <c r="I4509" t="s">
        <v>2492</v>
      </c>
      <c r="J4509" t="s">
        <v>5815</v>
      </c>
      <c r="K4509" t="str">
        <f t="shared" si="658"/>
        <v>21110</v>
      </c>
    </row>
    <row r="4510" spans="1:11" customFormat="1" x14ac:dyDescent="0.25">
      <c r="A4510" t="str">
        <f t="shared" si="656"/>
        <v>21</v>
      </c>
      <c r="B4510" t="s">
        <v>533</v>
      </c>
      <c r="C4510" t="str">
        <f t="shared" si="657"/>
        <v>002</v>
      </c>
      <c r="D4510" t="s">
        <v>535</v>
      </c>
      <c r="E4510" t="str">
        <f t="shared" si="652"/>
        <v>01</v>
      </c>
      <c r="F4510" t="str">
        <f>"007"</f>
        <v>007</v>
      </c>
      <c r="G4510" t="str">
        <f>""</f>
        <v/>
      </c>
      <c r="H4510" t="s">
        <v>1</v>
      </c>
      <c r="I4510" t="s">
        <v>2493</v>
      </c>
      <c r="J4510" t="s">
        <v>5816</v>
      </c>
      <c r="K4510" t="str">
        <f t="shared" si="658"/>
        <v>21110</v>
      </c>
    </row>
    <row r="4511" spans="1:11" customFormat="1" x14ac:dyDescent="0.25">
      <c r="A4511" t="str">
        <f t="shared" si="656"/>
        <v>21</v>
      </c>
      <c r="B4511" t="s">
        <v>533</v>
      </c>
      <c r="C4511" t="str">
        <f t="shared" si="657"/>
        <v>002</v>
      </c>
      <c r="D4511" t="s">
        <v>535</v>
      </c>
      <c r="E4511" t="str">
        <f t="shared" ref="E4511" si="659">"01"</f>
        <v>01</v>
      </c>
      <c r="F4511" t="str">
        <f>"007"</f>
        <v>007</v>
      </c>
      <c r="G4511" t="str">
        <f>""</f>
        <v/>
      </c>
      <c r="H4511" t="s">
        <v>0</v>
      </c>
      <c r="I4511" t="s">
        <v>2493</v>
      </c>
      <c r="J4511" t="s">
        <v>5816</v>
      </c>
      <c r="K4511" t="str">
        <f t="shared" si="658"/>
        <v>21110</v>
      </c>
    </row>
    <row r="4512" spans="1:11" customFormat="1" x14ac:dyDescent="0.25">
      <c r="A4512" t="str">
        <f t="shared" si="656"/>
        <v>21</v>
      </c>
      <c r="B4512" t="s">
        <v>533</v>
      </c>
      <c r="C4512" t="str">
        <f t="shared" si="657"/>
        <v>002</v>
      </c>
      <c r="D4512" t="s">
        <v>535</v>
      </c>
      <c r="E4512" t="str">
        <f t="shared" ref="E4512:E4525" si="660">"02"</f>
        <v>02</v>
      </c>
      <c r="F4512" t="str">
        <f>"001"</f>
        <v>001</v>
      </c>
      <c r="G4512" t="str">
        <f>""</f>
        <v/>
      </c>
      <c r="H4512" t="s">
        <v>1</v>
      </c>
      <c r="I4512" t="s">
        <v>2495</v>
      </c>
      <c r="J4512" t="s">
        <v>5818</v>
      </c>
      <c r="K4512" t="str">
        <f>"21120"</f>
        <v>21120</v>
      </c>
    </row>
    <row r="4513" spans="1:11" customFormat="1" x14ac:dyDescent="0.25">
      <c r="A4513" t="str">
        <f t="shared" si="656"/>
        <v>21</v>
      </c>
      <c r="B4513" t="s">
        <v>533</v>
      </c>
      <c r="C4513" t="str">
        <f t="shared" si="657"/>
        <v>002</v>
      </c>
      <c r="D4513" t="s">
        <v>535</v>
      </c>
      <c r="E4513" t="str">
        <f t="shared" si="660"/>
        <v>02</v>
      </c>
      <c r="F4513" t="str">
        <f>"001"</f>
        <v>001</v>
      </c>
      <c r="G4513" t="str">
        <f>""</f>
        <v/>
      </c>
      <c r="H4513" t="s">
        <v>0</v>
      </c>
      <c r="I4513" t="s">
        <v>2495</v>
      </c>
      <c r="J4513" t="s">
        <v>5818</v>
      </c>
      <c r="K4513" t="str">
        <f>"21120"</f>
        <v>21120</v>
      </c>
    </row>
    <row r="4514" spans="1:11" customFormat="1" x14ac:dyDescent="0.25">
      <c r="A4514" t="str">
        <f t="shared" si="656"/>
        <v>21</v>
      </c>
      <c r="B4514" t="s">
        <v>533</v>
      </c>
      <c r="C4514" t="str">
        <f t="shared" si="657"/>
        <v>002</v>
      </c>
      <c r="D4514" t="s">
        <v>535</v>
      </c>
      <c r="E4514" t="str">
        <f t="shared" si="660"/>
        <v>02</v>
      </c>
      <c r="F4514" t="str">
        <f>"002"</f>
        <v>002</v>
      </c>
      <c r="G4514" t="str">
        <f>""</f>
        <v/>
      </c>
      <c r="H4514" t="s">
        <v>1</v>
      </c>
      <c r="I4514" t="s">
        <v>2496</v>
      </c>
      <c r="J4514" t="s">
        <v>5819</v>
      </c>
      <c r="K4514" t="str">
        <f t="shared" ref="K4514:K4519" si="661">"21110"</f>
        <v>21110</v>
      </c>
    </row>
    <row r="4515" spans="1:11" customFormat="1" x14ac:dyDescent="0.25">
      <c r="A4515" t="str">
        <f t="shared" si="656"/>
        <v>21</v>
      </c>
      <c r="B4515" t="s">
        <v>533</v>
      </c>
      <c r="C4515" t="str">
        <f t="shared" si="657"/>
        <v>002</v>
      </c>
      <c r="D4515" t="s">
        <v>535</v>
      </c>
      <c r="E4515" t="str">
        <f t="shared" si="660"/>
        <v>02</v>
      </c>
      <c r="F4515" t="str">
        <f>"002"</f>
        <v>002</v>
      </c>
      <c r="G4515" t="str">
        <f>""</f>
        <v/>
      </c>
      <c r="H4515" t="s">
        <v>0</v>
      </c>
      <c r="I4515" t="s">
        <v>2496</v>
      </c>
      <c r="J4515" t="s">
        <v>5819</v>
      </c>
      <c r="K4515" t="str">
        <f t="shared" si="661"/>
        <v>21110</v>
      </c>
    </row>
    <row r="4516" spans="1:11" customFormat="1" x14ac:dyDescent="0.25">
      <c r="A4516" t="str">
        <f t="shared" si="656"/>
        <v>21</v>
      </c>
      <c r="B4516" t="s">
        <v>533</v>
      </c>
      <c r="C4516" t="str">
        <f t="shared" si="657"/>
        <v>002</v>
      </c>
      <c r="D4516" t="s">
        <v>535</v>
      </c>
      <c r="E4516" t="str">
        <f t="shared" si="660"/>
        <v>02</v>
      </c>
      <c r="F4516" t="str">
        <f>"003"</f>
        <v>003</v>
      </c>
      <c r="G4516" t="str">
        <f>""</f>
        <v/>
      </c>
      <c r="H4516" t="s">
        <v>1</v>
      </c>
      <c r="I4516" t="s">
        <v>2496</v>
      </c>
      <c r="J4516" t="s">
        <v>5819</v>
      </c>
      <c r="K4516" t="str">
        <f t="shared" si="661"/>
        <v>21110</v>
      </c>
    </row>
    <row r="4517" spans="1:11" customFormat="1" x14ac:dyDescent="0.25">
      <c r="A4517" t="str">
        <f t="shared" si="656"/>
        <v>21</v>
      </c>
      <c r="B4517" t="s">
        <v>533</v>
      </c>
      <c r="C4517" t="str">
        <f t="shared" si="657"/>
        <v>002</v>
      </c>
      <c r="D4517" t="s">
        <v>535</v>
      </c>
      <c r="E4517" t="str">
        <f t="shared" si="660"/>
        <v>02</v>
      </c>
      <c r="F4517" t="str">
        <f>"003"</f>
        <v>003</v>
      </c>
      <c r="G4517" t="str">
        <f>""</f>
        <v/>
      </c>
      <c r="H4517" t="s">
        <v>0</v>
      </c>
      <c r="I4517" t="s">
        <v>2496</v>
      </c>
      <c r="J4517" t="s">
        <v>5819</v>
      </c>
      <c r="K4517" t="str">
        <f t="shared" si="661"/>
        <v>21110</v>
      </c>
    </row>
    <row r="4518" spans="1:11" customFormat="1" x14ac:dyDescent="0.25">
      <c r="A4518" t="str">
        <f t="shared" si="656"/>
        <v>21</v>
      </c>
      <c r="B4518" t="s">
        <v>533</v>
      </c>
      <c r="C4518" t="str">
        <f t="shared" si="657"/>
        <v>002</v>
      </c>
      <c r="D4518" t="s">
        <v>535</v>
      </c>
      <c r="E4518" t="str">
        <f t="shared" si="660"/>
        <v>02</v>
      </c>
      <c r="F4518" t="str">
        <f>"004"</f>
        <v>004</v>
      </c>
      <c r="G4518" t="str">
        <f>""</f>
        <v/>
      </c>
      <c r="H4518" t="s">
        <v>1</v>
      </c>
      <c r="I4518" t="s">
        <v>2497</v>
      </c>
      <c r="J4518" t="s">
        <v>5820</v>
      </c>
      <c r="K4518" t="str">
        <f t="shared" si="661"/>
        <v>21110</v>
      </c>
    </row>
    <row r="4519" spans="1:11" customFormat="1" x14ac:dyDescent="0.25">
      <c r="A4519" t="str">
        <f t="shared" si="656"/>
        <v>21</v>
      </c>
      <c r="B4519" t="s">
        <v>533</v>
      </c>
      <c r="C4519" t="str">
        <f t="shared" si="657"/>
        <v>002</v>
      </c>
      <c r="D4519" t="s">
        <v>535</v>
      </c>
      <c r="E4519" t="str">
        <f t="shared" si="660"/>
        <v>02</v>
      </c>
      <c r="F4519" t="str">
        <f>"004"</f>
        <v>004</v>
      </c>
      <c r="G4519" t="str">
        <f>""</f>
        <v/>
      </c>
      <c r="H4519" t="s">
        <v>0</v>
      </c>
      <c r="I4519" t="s">
        <v>2497</v>
      </c>
      <c r="J4519" t="s">
        <v>5820</v>
      </c>
      <c r="K4519" t="str">
        <f t="shared" si="661"/>
        <v>21110</v>
      </c>
    </row>
    <row r="4520" spans="1:11" customFormat="1" x14ac:dyDescent="0.25">
      <c r="A4520" t="str">
        <f t="shared" si="656"/>
        <v>21</v>
      </c>
      <c r="B4520" t="s">
        <v>533</v>
      </c>
      <c r="C4520" t="str">
        <f t="shared" si="657"/>
        <v>002</v>
      </c>
      <c r="D4520" t="s">
        <v>535</v>
      </c>
      <c r="E4520" t="str">
        <f t="shared" si="660"/>
        <v>02</v>
      </c>
      <c r="F4520" t="str">
        <f>"005"</f>
        <v>005</v>
      </c>
      <c r="G4520" t="str">
        <f>""</f>
        <v/>
      </c>
      <c r="H4520" t="s">
        <v>1</v>
      </c>
      <c r="I4520" t="s">
        <v>2495</v>
      </c>
      <c r="J4520" t="s">
        <v>5818</v>
      </c>
      <c r="K4520" t="str">
        <f>"21120"</f>
        <v>21120</v>
      </c>
    </row>
    <row r="4521" spans="1:11" customFormat="1" x14ac:dyDescent="0.25">
      <c r="A4521" t="str">
        <f t="shared" si="656"/>
        <v>21</v>
      </c>
      <c r="B4521" t="s">
        <v>533</v>
      </c>
      <c r="C4521" t="str">
        <f t="shared" si="657"/>
        <v>002</v>
      </c>
      <c r="D4521" t="s">
        <v>535</v>
      </c>
      <c r="E4521" t="str">
        <f t="shared" si="660"/>
        <v>02</v>
      </c>
      <c r="F4521" t="str">
        <f>"005"</f>
        <v>005</v>
      </c>
      <c r="G4521" t="str">
        <f>""</f>
        <v/>
      </c>
      <c r="H4521" t="s">
        <v>0</v>
      </c>
      <c r="I4521" t="s">
        <v>2495</v>
      </c>
      <c r="J4521" t="s">
        <v>5818</v>
      </c>
      <c r="K4521" t="str">
        <f>"21120"</f>
        <v>21120</v>
      </c>
    </row>
    <row r="4522" spans="1:11" customFormat="1" x14ac:dyDescent="0.25">
      <c r="A4522" t="str">
        <f t="shared" si="656"/>
        <v>21</v>
      </c>
      <c r="B4522" t="s">
        <v>533</v>
      </c>
      <c r="C4522" t="str">
        <f t="shared" si="657"/>
        <v>002</v>
      </c>
      <c r="D4522" t="s">
        <v>535</v>
      </c>
      <c r="E4522" t="str">
        <f t="shared" si="660"/>
        <v>02</v>
      </c>
      <c r="F4522" t="str">
        <f>"006"</f>
        <v>006</v>
      </c>
      <c r="G4522" t="str">
        <f>""</f>
        <v/>
      </c>
      <c r="H4522" t="s">
        <v>1</v>
      </c>
      <c r="I4522" t="s">
        <v>2495</v>
      </c>
      <c r="J4522" t="s">
        <v>5818</v>
      </c>
      <c r="K4522" t="str">
        <f>"21120"</f>
        <v>21120</v>
      </c>
    </row>
    <row r="4523" spans="1:11" customFormat="1" x14ac:dyDescent="0.25">
      <c r="A4523" t="str">
        <f t="shared" si="656"/>
        <v>21</v>
      </c>
      <c r="B4523" t="s">
        <v>533</v>
      </c>
      <c r="C4523" t="str">
        <f t="shared" si="657"/>
        <v>002</v>
      </c>
      <c r="D4523" t="s">
        <v>535</v>
      </c>
      <c r="E4523" t="str">
        <f t="shared" si="660"/>
        <v>02</v>
      </c>
      <c r="F4523" t="str">
        <f>"006"</f>
        <v>006</v>
      </c>
      <c r="G4523" t="str">
        <f>""</f>
        <v/>
      </c>
      <c r="H4523" t="s">
        <v>0</v>
      </c>
      <c r="I4523" t="s">
        <v>2495</v>
      </c>
      <c r="J4523" t="s">
        <v>5818</v>
      </c>
      <c r="K4523" t="str">
        <f>"21120"</f>
        <v>21120</v>
      </c>
    </row>
    <row r="4524" spans="1:11" customFormat="1" x14ac:dyDescent="0.25">
      <c r="A4524" t="str">
        <f t="shared" si="656"/>
        <v>21</v>
      </c>
      <c r="B4524" t="s">
        <v>533</v>
      </c>
      <c r="C4524" t="str">
        <f t="shared" si="657"/>
        <v>002</v>
      </c>
      <c r="D4524" t="s">
        <v>535</v>
      </c>
      <c r="E4524" t="str">
        <f t="shared" si="660"/>
        <v>02</v>
      </c>
      <c r="F4524" t="str">
        <f>"007"</f>
        <v>007</v>
      </c>
      <c r="G4524" t="str">
        <f>""</f>
        <v/>
      </c>
      <c r="H4524" t="s">
        <v>1</v>
      </c>
      <c r="I4524" t="s">
        <v>2497</v>
      </c>
      <c r="J4524" t="s">
        <v>5820</v>
      </c>
      <c r="K4524" t="str">
        <f>"21110"</f>
        <v>21110</v>
      </c>
    </row>
    <row r="4525" spans="1:11" customFormat="1" x14ac:dyDescent="0.25">
      <c r="A4525" t="str">
        <f t="shared" si="656"/>
        <v>21</v>
      </c>
      <c r="B4525" t="s">
        <v>533</v>
      </c>
      <c r="C4525" t="str">
        <f t="shared" si="657"/>
        <v>002</v>
      </c>
      <c r="D4525" t="s">
        <v>535</v>
      </c>
      <c r="E4525" t="str">
        <f t="shared" si="660"/>
        <v>02</v>
      </c>
      <c r="F4525" t="str">
        <f>"007"</f>
        <v>007</v>
      </c>
      <c r="G4525" t="str">
        <f>""</f>
        <v/>
      </c>
      <c r="H4525" t="s">
        <v>0</v>
      </c>
      <c r="I4525" t="s">
        <v>2497</v>
      </c>
      <c r="J4525" t="s">
        <v>5820</v>
      </c>
      <c r="K4525" t="str">
        <f>"21110"</f>
        <v>21110</v>
      </c>
    </row>
    <row r="4526" spans="1:11" customFormat="1" x14ac:dyDescent="0.25">
      <c r="A4526" t="str">
        <f t="shared" si="656"/>
        <v>21</v>
      </c>
      <c r="B4526" t="s">
        <v>533</v>
      </c>
      <c r="C4526" t="str">
        <f>"003"</f>
        <v>003</v>
      </c>
      <c r="D4526" t="s">
        <v>536</v>
      </c>
      <c r="E4526" t="str">
        <f>"01"</f>
        <v>01</v>
      </c>
      <c r="F4526" t="str">
        <f t="shared" ref="F4526:F4532" si="662">"001"</f>
        <v>001</v>
      </c>
      <c r="G4526" t="str">
        <f>""</f>
        <v/>
      </c>
      <c r="H4526" t="s">
        <v>3</v>
      </c>
      <c r="I4526" t="s">
        <v>2498</v>
      </c>
      <c r="J4526" t="s">
        <v>5821</v>
      </c>
      <c r="K4526" t="str">
        <f>"21593"</f>
        <v>21593</v>
      </c>
    </row>
    <row r="4527" spans="1:11" customFormat="1" x14ac:dyDescent="0.25">
      <c r="A4527" t="str">
        <f t="shared" si="656"/>
        <v>21</v>
      </c>
      <c r="B4527" t="s">
        <v>533</v>
      </c>
      <c r="C4527" t="str">
        <f>"004"</f>
        <v>004</v>
      </c>
      <c r="D4527" t="s">
        <v>537</v>
      </c>
      <c r="E4527" t="str">
        <f>"01"</f>
        <v>01</v>
      </c>
      <c r="F4527" t="str">
        <f t="shared" si="662"/>
        <v>001</v>
      </c>
      <c r="G4527" t="str">
        <f>"01"</f>
        <v>01</v>
      </c>
      <c r="H4527" t="s">
        <v>1</v>
      </c>
      <c r="I4527" t="s">
        <v>2499</v>
      </c>
      <c r="J4527" t="s">
        <v>5822</v>
      </c>
      <c r="K4527" t="str">
        <f>"21350"</f>
        <v>21350</v>
      </c>
    </row>
    <row r="4528" spans="1:11" customFormat="1" x14ac:dyDescent="0.25">
      <c r="A4528" t="str">
        <f t="shared" si="656"/>
        <v>21</v>
      </c>
      <c r="B4528" t="s">
        <v>533</v>
      </c>
      <c r="C4528" t="str">
        <f>"004"</f>
        <v>004</v>
      </c>
      <c r="D4528" t="s">
        <v>537</v>
      </c>
      <c r="E4528" t="str">
        <f>"01"</f>
        <v>01</v>
      </c>
      <c r="F4528" t="str">
        <f t="shared" si="662"/>
        <v>001</v>
      </c>
      <c r="G4528" t="str">
        <f>"02"</f>
        <v>02</v>
      </c>
      <c r="H4528" t="s">
        <v>0</v>
      </c>
      <c r="I4528" t="s">
        <v>2500</v>
      </c>
      <c r="J4528" t="s">
        <v>5823</v>
      </c>
      <c r="K4528" t="str">
        <f>"21342"</f>
        <v>21342</v>
      </c>
    </row>
    <row r="4529" spans="1:11" customFormat="1" x14ac:dyDescent="0.25">
      <c r="A4529" t="str">
        <f t="shared" si="656"/>
        <v>21</v>
      </c>
      <c r="B4529" t="s">
        <v>533</v>
      </c>
      <c r="C4529" t="str">
        <f>"004"</f>
        <v>004</v>
      </c>
      <c r="D4529" t="s">
        <v>537</v>
      </c>
      <c r="E4529" t="str">
        <f>"02"</f>
        <v>02</v>
      </c>
      <c r="F4529" t="str">
        <f t="shared" si="662"/>
        <v>001</v>
      </c>
      <c r="G4529" t="str">
        <f>"01"</f>
        <v>01</v>
      </c>
      <c r="H4529" t="s">
        <v>1</v>
      </c>
      <c r="I4529" t="s">
        <v>2501</v>
      </c>
      <c r="J4529" t="s">
        <v>5824</v>
      </c>
      <c r="K4529" t="str">
        <f>"21342"</f>
        <v>21342</v>
      </c>
    </row>
    <row r="4530" spans="1:11" customFormat="1" x14ac:dyDescent="0.25">
      <c r="A4530" t="str">
        <f t="shared" si="656"/>
        <v>21</v>
      </c>
      <c r="B4530" t="s">
        <v>533</v>
      </c>
      <c r="C4530" t="str">
        <f>"004"</f>
        <v>004</v>
      </c>
      <c r="D4530" t="s">
        <v>537</v>
      </c>
      <c r="E4530" t="str">
        <f>"02"</f>
        <v>02</v>
      </c>
      <c r="F4530" t="str">
        <f t="shared" si="662"/>
        <v>001</v>
      </c>
      <c r="G4530" t="str">
        <f>"02"</f>
        <v>02</v>
      </c>
      <c r="H4530" t="s">
        <v>0</v>
      </c>
      <c r="I4530" t="s">
        <v>2502</v>
      </c>
      <c r="J4530" t="s">
        <v>5825</v>
      </c>
      <c r="K4530" t="str">
        <f>"21649"</f>
        <v>21649</v>
      </c>
    </row>
    <row r="4531" spans="1:11" customFormat="1" x14ac:dyDescent="0.25">
      <c r="A4531" t="str">
        <f t="shared" si="656"/>
        <v>21</v>
      </c>
      <c r="B4531" t="s">
        <v>533</v>
      </c>
      <c r="C4531" t="str">
        <f t="shared" ref="C4531:C4555" si="663">"005"</f>
        <v>005</v>
      </c>
      <c r="D4531" t="s">
        <v>538</v>
      </c>
      <c r="E4531" t="str">
        <f t="shared" ref="E4531:E4538" si="664">"01"</f>
        <v>01</v>
      </c>
      <c r="F4531" t="str">
        <f t="shared" si="662"/>
        <v>001</v>
      </c>
      <c r="G4531" t="str">
        <f>""</f>
        <v/>
      </c>
      <c r="H4531" t="s">
        <v>1</v>
      </c>
      <c r="I4531" t="s">
        <v>2503</v>
      </c>
      <c r="J4531" t="s">
        <v>5826</v>
      </c>
      <c r="K4531" t="str">
        <f t="shared" ref="K4531:K4547" si="665">"21730"</f>
        <v>21730</v>
      </c>
    </row>
    <row r="4532" spans="1:11" customFormat="1" x14ac:dyDescent="0.25">
      <c r="A4532" t="str">
        <f t="shared" si="656"/>
        <v>21</v>
      </c>
      <c r="B4532" t="s">
        <v>533</v>
      </c>
      <c r="C4532" t="str">
        <f t="shared" si="663"/>
        <v>005</v>
      </c>
      <c r="D4532" t="s">
        <v>538</v>
      </c>
      <c r="E4532" t="str">
        <f t="shared" si="664"/>
        <v>01</v>
      </c>
      <c r="F4532" t="str">
        <f t="shared" si="662"/>
        <v>001</v>
      </c>
      <c r="G4532" t="str">
        <f>""</f>
        <v/>
      </c>
      <c r="H4532" t="s">
        <v>0</v>
      </c>
      <c r="I4532" t="s">
        <v>2503</v>
      </c>
      <c r="J4532" t="s">
        <v>5826</v>
      </c>
      <c r="K4532" t="str">
        <f t="shared" si="665"/>
        <v>21730</v>
      </c>
    </row>
    <row r="4533" spans="1:11" customFormat="1" x14ac:dyDescent="0.25">
      <c r="A4533" t="str">
        <f t="shared" si="656"/>
        <v>21</v>
      </c>
      <c r="B4533" t="s">
        <v>533</v>
      </c>
      <c r="C4533" t="str">
        <f t="shared" si="663"/>
        <v>005</v>
      </c>
      <c r="D4533" t="s">
        <v>538</v>
      </c>
      <c r="E4533" t="str">
        <f t="shared" si="664"/>
        <v>01</v>
      </c>
      <c r="F4533" t="str">
        <f>"002"</f>
        <v>002</v>
      </c>
      <c r="G4533" t="str">
        <f>""</f>
        <v/>
      </c>
      <c r="H4533" t="s">
        <v>1</v>
      </c>
      <c r="I4533" t="s">
        <v>1147</v>
      </c>
      <c r="J4533" t="s">
        <v>5827</v>
      </c>
      <c r="K4533" t="str">
        <f t="shared" si="665"/>
        <v>21730</v>
      </c>
    </row>
    <row r="4534" spans="1:11" customFormat="1" x14ac:dyDescent="0.25">
      <c r="A4534" t="str">
        <f t="shared" si="656"/>
        <v>21</v>
      </c>
      <c r="B4534" t="s">
        <v>533</v>
      </c>
      <c r="C4534" t="str">
        <f t="shared" si="663"/>
        <v>005</v>
      </c>
      <c r="D4534" t="s">
        <v>538</v>
      </c>
      <c r="E4534" t="str">
        <f t="shared" si="664"/>
        <v>01</v>
      </c>
      <c r="F4534" t="str">
        <f>"002"</f>
        <v>002</v>
      </c>
      <c r="G4534" t="str">
        <f>""</f>
        <v/>
      </c>
      <c r="H4534" t="s">
        <v>0</v>
      </c>
      <c r="I4534" t="s">
        <v>1147</v>
      </c>
      <c r="J4534" t="s">
        <v>5827</v>
      </c>
      <c r="K4534" t="str">
        <f t="shared" si="665"/>
        <v>21730</v>
      </c>
    </row>
    <row r="4535" spans="1:11" customFormat="1" x14ac:dyDescent="0.25">
      <c r="A4535" t="str">
        <f t="shared" si="656"/>
        <v>21</v>
      </c>
      <c r="B4535" t="s">
        <v>533</v>
      </c>
      <c r="C4535" t="str">
        <f t="shared" si="663"/>
        <v>005</v>
      </c>
      <c r="D4535" t="s">
        <v>538</v>
      </c>
      <c r="E4535" t="str">
        <f t="shared" si="664"/>
        <v>01</v>
      </c>
      <c r="F4535" t="str">
        <f>"003"</f>
        <v>003</v>
      </c>
      <c r="G4535" t="str">
        <f>""</f>
        <v/>
      </c>
      <c r="H4535" t="s">
        <v>1</v>
      </c>
      <c r="I4535" t="s">
        <v>2504</v>
      </c>
      <c r="J4535" t="s">
        <v>5828</v>
      </c>
      <c r="K4535" t="str">
        <f t="shared" si="665"/>
        <v>21730</v>
      </c>
    </row>
    <row r="4536" spans="1:11" customFormat="1" x14ac:dyDescent="0.25">
      <c r="A4536" t="str">
        <f t="shared" si="656"/>
        <v>21</v>
      </c>
      <c r="B4536" t="s">
        <v>533</v>
      </c>
      <c r="C4536" t="str">
        <f t="shared" si="663"/>
        <v>005</v>
      </c>
      <c r="D4536" t="s">
        <v>538</v>
      </c>
      <c r="E4536" t="str">
        <f t="shared" si="664"/>
        <v>01</v>
      </c>
      <c r="F4536" t="str">
        <f>"003"</f>
        <v>003</v>
      </c>
      <c r="G4536" t="str">
        <f>""</f>
        <v/>
      </c>
      <c r="H4536" t="s">
        <v>0</v>
      </c>
      <c r="I4536" t="s">
        <v>2504</v>
      </c>
      <c r="J4536" t="s">
        <v>5828</v>
      </c>
      <c r="K4536" t="str">
        <f t="shared" si="665"/>
        <v>21730</v>
      </c>
    </row>
    <row r="4537" spans="1:11" customFormat="1" x14ac:dyDescent="0.25">
      <c r="A4537" t="str">
        <f t="shared" si="656"/>
        <v>21</v>
      </c>
      <c r="B4537" t="s">
        <v>533</v>
      </c>
      <c r="C4537" t="str">
        <f t="shared" si="663"/>
        <v>005</v>
      </c>
      <c r="D4537" t="s">
        <v>538</v>
      </c>
      <c r="E4537" t="str">
        <f t="shared" si="664"/>
        <v>01</v>
      </c>
      <c r="F4537" t="str">
        <f>"004"</f>
        <v>004</v>
      </c>
      <c r="G4537" t="str">
        <f>""</f>
        <v/>
      </c>
      <c r="H4537" t="s">
        <v>1</v>
      </c>
      <c r="I4537" t="s">
        <v>2505</v>
      </c>
      <c r="J4537" t="s">
        <v>5829</v>
      </c>
      <c r="K4537" t="str">
        <f t="shared" si="665"/>
        <v>21730</v>
      </c>
    </row>
    <row r="4538" spans="1:11" customFormat="1" x14ac:dyDescent="0.25">
      <c r="A4538" t="str">
        <f t="shared" si="656"/>
        <v>21</v>
      </c>
      <c r="B4538" t="s">
        <v>533</v>
      </c>
      <c r="C4538" t="str">
        <f t="shared" si="663"/>
        <v>005</v>
      </c>
      <c r="D4538" t="s">
        <v>538</v>
      </c>
      <c r="E4538" t="str">
        <f t="shared" si="664"/>
        <v>01</v>
      </c>
      <c r="F4538" t="str">
        <f>"004"</f>
        <v>004</v>
      </c>
      <c r="G4538" t="str">
        <f>""</f>
        <v/>
      </c>
      <c r="H4538" t="s">
        <v>0</v>
      </c>
      <c r="I4538" t="s">
        <v>2505</v>
      </c>
      <c r="J4538" t="s">
        <v>5829</v>
      </c>
      <c r="K4538" t="str">
        <f t="shared" si="665"/>
        <v>21730</v>
      </c>
    </row>
    <row r="4539" spans="1:11" customFormat="1" x14ac:dyDescent="0.25">
      <c r="A4539" t="str">
        <f t="shared" si="656"/>
        <v>21</v>
      </c>
      <c r="B4539" t="s">
        <v>533</v>
      </c>
      <c r="C4539" t="str">
        <f t="shared" si="663"/>
        <v>005</v>
      </c>
      <c r="D4539" t="s">
        <v>538</v>
      </c>
      <c r="E4539" t="str">
        <f>"02"</f>
        <v>02</v>
      </c>
      <c r="F4539" t="str">
        <f>"001"</f>
        <v>001</v>
      </c>
      <c r="G4539" t="str">
        <f>""</f>
        <v/>
      </c>
      <c r="H4539" t="s">
        <v>3</v>
      </c>
      <c r="I4539" t="s">
        <v>2506</v>
      </c>
      <c r="J4539" t="s">
        <v>5830</v>
      </c>
      <c r="K4539" t="str">
        <f t="shared" si="665"/>
        <v>21730</v>
      </c>
    </row>
    <row r="4540" spans="1:11" customFormat="1" x14ac:dyDescent="0.25">
      <c r="A4540" t="str">
        <f t="shared" si="656"/>
        <v>21</v>
      </c>
      <c r="B4540" t="s">
        <v>533</v>
      </c>
      <c r="C4540" t="str">
        <f t="shared" si="663"/>
        <v>005</v>
      </c>
      <c r="D4540" t="s">
        <v>538</v>
      </c>
      <c r="E4540" t="str">
        <f>"02"</f>
        <v>02</v>
      </c>
      <c r="F4540" t="str">
        <f>"002"</f>
        <v>002</v>
      </c>
      <c r="G4540" t="str">
        <f>""</f>
        <v/>
      </c>
      <c r="H4540" t="s">
        <v>1</v>
      </c>
      <c r="I4540" t="s">
        <v>2507</v>
      </c>
      <c r="J4540" t="s">
        <v>5831</v>
      </c>
      <c r="K4540" t="str">
        <f t="shared" si="665"/>
        <v>21730</v>
      </c>
    </row>
    <row r="4541" spans="1:11" customFormat="1" x14ac:dyDescent="0.25">
      <c r="A4541" t="str">
        <f t="shared" si="656"/>
        <v>21</v>
      </c>
      <c r="B4541" t="s">
        <v>533</v>
      </c>
      <c r="C4541" t="str">
        <f t="shared" si="663"/>
        <v>005</v>
      </c>
      <c r="D4541" t="s">
        <v>538</v>
      </c>
      <c r="E4541" t="str">
        <f>"02"</f>
        <v>02</v>
      </c>
      <c r="F4541" t="str">
        <f>"002"</f>
        <v>002</v>
      </c>
      <c r="G4541" t="str">
        <f>""</f>
        <v/>
      </c>
      <c r="H4541" t="s">
        <v>0</v>
      </c>
      <c r="I4541" t="s">
        <v>2507</v>
      </c>
      <c r="J4541" t="s">
        <v>5831</v>
      </c>
      <c r="K4541" t="str">
        <f t="shared" si="665"/>
        <v>21730</v>
      </c>
    </row>
    <row r="4542" spans="1:11" customFormat="1" x14ac:dyDescent="0.25">
      <c r="A4542" t="str">
        <f t="shared" si="656"/>
        <v>21</v>
      </c>
      <c r="B4542" t="s">
        <v>533</v>
      </c>
      <c r="C4542" t="str">
        <f t="shared" si="663"/>
        <v>005</v>
      </c>
      <c r="D4542" t="s">
        <v>538</v>
      </c>
      <c r="E4542" t="str">
        <f>"02"</f>
        <v>02</v>
      </c>
      <c r="F4542" t="str">
        <f>"003"</f>
        <v>003</v>
      </c>
      <c r="G4542" t="str">
        <f>""</f>
        <v/>
      </c>
      <c r="H4542" t="s">
        <v>1</v>
      </c>
      <c r="I4542" t="s">
        <v>23</v>
      </c>
      <c r="J4542" t="s">
        <v>5832</v>
      </c>
      <c r="K4542" t="str">
        <f t="shared" si="665"/>
        <v>21730</v>
      </c>
    </row>
    <row r="4543" spans="1:11" customFormat="1" x14ac:dyDescent="0.25">
      <c r="A4543" t="str">
        <f t="shared" si="656"/>
        <v>21</v>
      </c>
      <c r="B4543" t="s">
        <v>533</v>
      </c>
      <c r="C4543" t="str">
        <f t="shared" si="663"/>
        <v>005</v>
      </c>
      <c r="D4543" t="s">
        <v>538</v>
      </c>
      <c r="E4543" t="str">
        <f>"02"</f>
        <v>02</v>
      </c>
      <c r="F4543" t="str">
        <f>"003"</f>
        <v>003</v>
      </c>
      <c r="G4543" t="str">
        <f>""</f>
        <v/>
      </c>
      <c r="H4543" t="s">
        <v>0</v>
      </c>
      <c r="I4543" t="s">
        <v>23</v>
      </c>
      <c r="J4543" t="s">
        <v>5832</v>
      </c>
      <c r="K4543" t="str">
        <f t="shared" si="665"/>
        <v>21730</v>
      </c>
    </row>
    <row r="4544" spans="1:11" customFormat="1" x14ac:dyDescent="0.25">
      <c r="A4544" t="str">
        <f t="shared" si="656"/>
        <v>21</v>
      </c>
      <c r="B4544" t="s">
        <v>533</v>
      </c>
      <c r="C4544" t="str">
        <f t="shared" si="663"/>
        <v>005</v>
      </c>
      <c r="D4544" t="s">
        <v>538</v>
      </c>
      <c r="E4544" t="str">
        <f t="shared" ref="E4544:E4555" si="666">"03"</f>
        <v>03</v>
      </c>
      <c r="F4544" t="str">
        <f>"001"</f>
        <v>001</v>
      </c>
      <c r="G4544" t="str">
        <f>""</f>
        <v/>
      </c>
      <c r="H4544" t="s">
        <v>1</v>
      </c>
      <c r="I4544" t="s">
        <v>2508</v>
      </c>
      <c r="J4544" t="s">
        <v>5833</v>
      </c>
      <c r="K4544" t="str">
        <f t="shared" si="665"/>
        <v>21730</v>
      </c>
    </row>
    <row r="4545" spans="1:11" customFormat="1" x14ac:dyDescent="0.25">
      <c r="A4545" t="str">
        <f t="shared" si="656"/>
        <v>21</v>
      </c>
      <c r="B4545" t="s">
        <v>533</v>
      </c>
      <c r="C4545" t="str">
        <f t="shared" si="663"/>
        <v>005</v>
      </c>
      <c r="D4545" t="s">
        <v>538</v>
      </c>
      <c r="E4545" t="str">
        <f t="shared" si="666"/>
        <v>03</v>
      </c>
      <c r="F4545" t="str">
        <f>"001"</f>
        <v>001</v>
      </c>
      <c r="G4545" t="str">
        <f>""</f>
        <v/>
      </c>
      <c r="H4545" t="s">
        <v>0</v>
      </c>
      <c r="I4545" t="s">
        <v>2508</v>
      </c>
      <c r="J4545" t="s">
        <v>5833</v>
      </c>
      <c r="K4545" t="str">
        <f t="shared" si="665"/>
        <v>21730</v>
      </c>
    </row>
    <row r="4546" spans="1:11" customFormat="1" x14ac:dyDescent="0.25">
      <c r="A4546" t="str">
        <f t="shared" si="656"/>
        <v>21</v>
      </c>
      <c r="B4546" t="s">
        <v>533</v>
      </c>
      <c r="C4546" t="str">
        <f t="shared" si="663"/>
        <v>005</v>
      </c>
      <c r="D4546" t="s">
        <v>538</v>
      </c>
      <c r="E4546" t="str">
        <f t="shared" si="666"/>
        <v>03</v>
      </c>
      <c r="F4546" t="str">
        <f>"002"</f>
        <v>002</v>
      </c>
      <c r="G4546" t="str">
        <f>""</f>
        <v/>
      </c>
      <c r="H4546" t="s">
        <v>1</v>
      </c>
      <c r="I4546" t="s">
        <v>2358</v>
      </c>
      <c r="J4546" t="s">
        <v>5834</v>
      </c>
      <c r="K4546" t="str">
        <f t="shared" si="665"/>
        <v>21730</v>
      </c>
    </row>
    <row r="4547" spans="1:11" customFormat="1" x14ac:dyDescent="0.25">
      <c r="A4547" t="str">
        <f t="shared" si="656"/>
        <v>21</v>
      </c>
      <c r="B4547" t="s">
        <v>533</v>
      </c>
      <c r="C4547" t="str">
        <f t="shared" si="663"/>
        <v>005</v>
      </c>
      <c r="D4547" t="s">
        <v>538</v>
      </c>
      <c r="E4547" t="str">
        <f t="shared" si="666"/>
        <v>03</v>
      </c>
      <c r="F4547" t="str">
        <f>"002"</f>
        <v>002</v>
      </c>
      <c r="G4547" t="str">
        <f>""</f>
        <v/>
      </c>
      <c r="H4547" t="s">
        <v>0</v>
      </c>
      <c r="I4547" t="s">
        <v>2358</v>
      </c>
      <c r="J4547" t="s">
        <v>5834</v>
      </c>
      <c r="K4547" t="str">
        <f t="shared" si="665"/>
        <v>21730</v>
      </c>
    </row>
    <row r="4548" spans="1:11" customFormat="1" x14ac:dyDescent="0.25">
      <c r="A4548" t="str">
        <f t="shared" si="656"/>
        <v>21</v>
      </c>
      <c r="B4548" t="s">
        <v>533</v>
      </c>
      <c r="C4548" t="str">
        <f t="shared" si="663"/>
        <v>005</v>
      </c>
      <c r="D4548" t="s">
        <v>538</v>
      </c>
      <c r="E4548" t="str">
        <f t="shared" si="666"/>
        <v>03</v>
      </c>
      <c r="F4548" t="str">
        <f>"003"</f>
        <v>003</v>
      </c>
      <c r="G4548" t="str">
        <f>""</f>
        <v/>
      </c>
      <c r="H4548" t="s">
        <v>1</v>
      </c>
      <c r="I4548" t="s">
        <v>2509</v>
      </c>
      <c r="J4548" t="s">
        <v>5835</v>
      </c>
      <c r="K4548" t="str">
        <f>"21750"</f>
        <v>21750</v>
      </c>
    </row>
    <row r="4549" spans="1:11" customFormat="1" x14ac:dyDescent="0.25">
      <c r="A4549" t="str">
        <f t="shared" si="656"/>
        <v>21</v>
      </c>
      <c r="B4549" t="s">
        <v>533</v>
      </c>
      <c r="C4549" t="str">
        <f t="shared" si="663"/>
        <v>005</v>
      </c>
      <c r="D4549" t="s">
        <v>538</v>
      </c>
      <c r="E4549" t="str">
        <f t="shared" si="666"/>
        <v>03</v>
      </c>
      <c r="F4549" t="str">
        <f>"003"</f>
        <v>003</v>
      </c>
      <c r="G4549" t="str">
        <f>""</f>
        <v/>
      </c>
      <c r="H4549" t="s">
        <v>0</v>
      </c>
      <c r="I4549" t="s">
        <v>2509</v>
      </c>
      <c r="J4549" t="s">
        <v>5835</v>
      </c>
      <c r="K4549" t="str">
        <f>"21750"</f>
        <v>21750</v>
      </c>
    </row>
    <row r="4550" spans="1:11" customFormat="1" x14ac:dyDescent="0.25">
      <c r="A4550" t="str">
        <f t="shared" si="656"/>
        <v>21</v>
      </c>
      <c r="B4550" t="s">
        <v>533</v>
      </c>
      <c r="C4550" t="str">
        <f t="shared" si="663"/>
        <v>005</v>
      </c>
      <c r="D4550" t="s">
        <v>538</v>
      </c>
      <c r="E4550" t="str">
        <f t="shared" si="666"/>
        <v>03</v>
      </c>
      <c r="F4550" t="str">
        <f>"004"</f>
        <v>004</v>
      </c>
      <c r="G4550" t="str">
        <f>""</f>
        <v/>
      </c>
      <c r="H4550" t="s">
        <v>3</v>
      </c>
      <c r="I4550" t="s">
        <v>2358</v>
      </c>
      <c r="J4550" t="s">
        <v>5834</v>
      </c>
      <c r="K4550" t="str">
        <f>"21730"</f>
        <v>21730</v>
      </c>
    </row>
    <row r="4551" spans="1:11" customFormat="1" x14ac:dyDescent="0.25">
      <c r="A4551" t="str">
        <f t="shared" si="656"/>
        <v>21</v>
      </c>
      <c r="B4551" t="s">
        <v>533</v>
      </c>
      <c r="C4551" t="str">
        <f t="shared" si="663"/>
        <v>005</v>
      </c>
      <c r="D4551" t="s">
        <v>538</v>
      </c>
      <c r="E4551" t="str">
        <f t="shared" si="666"/>
        <v>03</v>
      </c>
      <c r="F4551" t="str">
        <f>"005"</f>
        <v>005</v>
      </c>
      <c r="G4551" t="str">
        <f>""</f>
        <v/>
      </c>
      <c r="H4551" t="s">
        <v>3</v>
      </c>
      <c r="I4551" t="s">
        <v>2510</v>
      </c>
      <c r="J4551" t="s">
        <v>5836</v>
      </c>
      <c r="K4551" t="str">
        <f>"21760"</f>
        <v>21760</v>
      </c>
    </row>
    <row r="4552" spans="1:11" customFormat="1" x14ac:dyDescent="0.25">
      <c r="A4552" t="str">
        <f t="shared" si="656"/>
        <v>21</v>
      </c>
      <c r="B4552" t="s">
        <v>533</v>
      </c>
      <c r="C4552" t="str">
        <f t="shared" si="663"/>
        <v>005</v>
      </c>
      <c r="D4552" t="s">
        <v>538</v>
      </c>
      <c r="E4552" t="str">
        <f t="shared" si="666"/>
        <v>03</v>
      </c>
      <c r="F4552" t="str">
        <f>"006"</f>
        <v>006</v>
      </c>
      <c r="G4552" t="str">
        <f>""</f>
        <v/>
      </c>
      <c r="H4552" t="s">
        <v>1</v>
      </c>
      <c r="I4552" t="s">
        <v>2511</v>
      </c>
      <c r="J4552" t="s">
        <v>5837</v>
      </c>
      <c r="K4552" t="str">
        <f>"21730"</f>
        <v>21730</v>
      </c>
    </row>
    <row r="4553" spans="1:11" customFormat="1" x14ac:dyDescent="0.25">
      <c r="A4553" t="str">
        <f t="shared" si="656"/>
        <v>21</v>
      </c>
      <c r="B4553" t="s">
        <v>533</v>
      </c>
      <c r="C4553" t="str">
        <f t="shared" si="663"/>
        <v>005</v>
      </c>
      <c r="D4553" t="s">
        <v>538</v>
      </c>
      <c r="E4553" t="str">
        <f t="shared" si="666"/>
        <v>03</v>
      </c>
      <c r="F4553" t="str">
        <f>"006"</f>
        <v>006</v>
      </c>
      <c r="G4553" t="str">
        <f>""</f>
        <v/>
      </c>
      <c r="H4553" t="s">
        <v>0</v>
      </c>
      <c r="I4553" t="s">
        <v>2511</v>
      </c>
      <c r="J4553" t="s">
        <v>5837</v>
      </c>
      <c r="K4553" t="str">
        <f>"21730"</f>
        <v>21730</v>
      </c>
    </row>
    <row r="4554" spans="1:11" customFormat="1" x14ac:dyDescent="0.25">
      <c r="A4554" t="str">
        <f t="shared" si="656"/>
        <v>21</v>
      </c>
      <c r="B4554" t="s">
        <v>533</v>
      </c>
      <c r="C4554" t="str">
        <f t="shared" si="663"/>
        <v>005</v>
      </c>
      <c r="D4554" t="s">
        <v>538</v>
      </c>
      <c r="E4554" t="str">
        <f t="shared" si="666"/>
        <v>03</v>
      </c>
      <c r="F4554" t="str">
        <f>"007"</f>
        <v>007</v>
      </c>
      <c r="G4554" t="str">
        <f>""</f>
        <v/>
      </c>
      <c r="H4554" t="s">
        <v>1</v>
      </c>
      <c r="I4554" t="s">
        <v>2512</v>
      </c>
      <c r="J4554" t="s">
        <v>5838</v>
      </c>
      <c r="K4554" t="str">
        <f>"21760"</f>
        <v>21760</v>
      </c>
    </row>
    <row r="4555" spans="1:11" customFormat="1" x14ac:dyDescent="0.25">
      <c r="A4555" t="str">
        <f t="shared" si="656"/>
        <v>21</v>
      </c>
      <c r="B4555" t="s">
        <v>533</v>
      </c>
      <c r="C4555" t="str">
        <f t="shared" si="663"/>
        <v>005</v>
      </c>
      <c r="D4555" t="s">
        <v>538</v>
      </c>
      <c r="E4555" t="str">
        <f t="shared" si="666"/>
        <v>03</v>
      </c>
      <c r="F4555" t="str">
        <f>"007"</f>
        <v>007</v>
      </c>
      <c r="G4555" t="str">
        <f>""</f>
        <v/>
      </c>
      <c r="H4555" t="s">
        <v>0</v>
      </c>
      <c r="I4555" t="s">
        <v>2512</v>
      </c>
      <c r="J4555" t="s">
        <v>5838</v>
      </c>
      <c r="K4555" t="str">
        <f>"21760"</f>
        <v>21760</v>
      </c>
    </row>
    <row r="4556" spans="1:11" customFormat="1" x14ac:dyDescent="0.25">
      <c r="A4556" t="str">
        <f t="shared" si="656"/>
        <v>21</v>
      </c>
      <c r="B4556" t="s">
        <v>533</v>
      </c>
      <c r="C4556" t="str">
        <f>"006"</f>
        <v>006</v>
      </c>
      <c r="D4556" t="s">
        <v>539</v>
      </c>
      <c r="E4556" t="str">
        <f>"01"</f>
        <v>01</v>
      </c>
      <c r="F4556" t="str">
        <f>"001"</f>
        <v>001</v>
      </c>
      <c r="G4556" t="str">
        <f>""</f>
        <v/>
      </c>
      <c r="H4556" t="s">
        <v>3</v>
      </c>
      <c r="I4556" t="s">
        <v>30</v>
      </c>
      <c r="J4556" t="s">
        <v>5839</v>
      </c>
      <c r="K4556" t="str">
        <f>"21520"</f>
        <v>21520</v>
      </c>
    </row>
    <row r="4557" spans="1:11" customFormat="1" x14ac:dyDescent="0.25">
      <c r="A4557" t="str">
        <f t="shared" si="656"/>
        <v>21</v>
      </c>
      <c r="B4557" t="s">
        <v>533</v>
      </c>
      <c r="C4557" t="str">
        <f>"006"</f>
        <v>006</v>
      </c>
      <c r="D4557" t="s">
        <v>539</v>
      </c>
      <c r="E4557" t="str">
        <f>"01"</f>
        <v>01</v>
      </c>
      <c r="F4557" t="str">
        <f>"002"</f>
        <v>002</v>
      </c>
      <c r="G4557" t="str">
        <f>""</f>
        <v/>
      </c>
      <c r="H4557" t="s">
        <v>1</v>
      </c>
      <c r="I4557" t="s">
        <v>2513</v>
      </c>
      <c r="J4557" t="s">
        <v>5840</v>
      </c>
      <c r="K4557" t="str">
        <f>"21520"</f>
        <v>21520</v>
      </c>
    </row>
    <row r="4558" spans="1:11" customFormat="1" x14ac:dyDescent="0.25">
      <c r="A4558" t="str">
        <f t="shared" si="656"/>
        <v>21</v>
      </c>
      <c r="B4558" t="s">
        <v>533</v>
      </c>
      <c r="C4558" t="str">
        <f>"006"</f>
        <v>006</v>
      </c>
      <c r="D4558" t="s">
        <v>539</v>
      </c>
      <c r="E4558" t="str">
        <f>"01"</f>
        <v>01</v>
      </c>
      <c r="F4558" t="str">
        <f>"002"</f>
        <v>002</v>
      </c>
      <c r="G4558" t="str">
        <f>""</f>
        <v/>
      </c>
      <c r="H4558" t="s">
        <v>0</v>
      </c>
      <c r="I4558" t="s">
        <v>2513</v>
      </c>
      <c r="J4558" t="s">
        <v>5840</v>
      </c>
      <c r="K4558" t="str">
        <f>"21520"</f>
        <v>21520</v>
      </c>
    </row>
    <row r="4559" spans="1:11" customFormat="1" x14ac:dyDescent="0.25">
      <c r="A4559" t="str">
        <f t="shared" si="656"/>
        <v>21</v>
      </c>
      <c r="B4559" t="s">
        <v>533</v>
      </c>
      <c r="C4559" t="str">
        <f>"006"</f>
        <v>006</v>
      </c>
      <c r="D4559" t="s">
        <v>539</v>
      </c>
      <c r="E4559" t="str">
        <f>"02"</f>
        <v>02</v>
      </c>
      <c r="F4559" t="str">
        <f>"001"</f>
        <v>001</v>
      </c>
      <c r="G4559" t="str">
        <f>""</f>
        <v/>
      </c>
      <c r="H4559" t="s">
        <v>3</v>
      </c>
      <c r="I4559" t="s">
        <v>2514</v>
      </c>
      <c r="J4559" t="s">
        <v>5841</v>
      </c>
      <c r="K4559" t="str">
        <f>"21530"</f>
        <v>21530</v>
      </c>
    </row>
    <row r="4560" spans="1:11" customFormat="1" x14ac:dyDescent="0.25">
      <c r="A4560" t="str">
        <f t="shared" ref="A4560:A4623" si="667">"21"</f>
        <v>21</v>
      </c>
      <c r="B4560" t="s">
        <v>533</v>
      </c>
      <c r="C4560" t="str">
        <f>"006"</f>
        <v>006</v>
      </c>
      <c r="D4560" t="s">
        <v>539</v>
      </c>
      <c r="E4560" t="str">
        <f>"02"</f>
        <v>02</v>
      </c>
      <c r="F4560" t="str">
        <f>"002"</f>
        <v>002</v>
      </c>
      <c r="G4560" t="str">
        <f>""</f>
        <v/>
      </c>
      <c r="H4560" t="s">
        <v>3</v>
      </c>
      <c r="I4560" t="s">
        <v>2515</v>
      </c>
      <c r="J4560" t="s">
        <v>5842</v>
      </c>
      <c r="K4560" t="str">
        <f>"21530"</f>
        <v>21530</v>
      </c>
    </row>
    <row r="4561" spans="1:11" customFormat="1" x14ac:dyDescent="0.25">
      <c r="A4561" t="str">
        <f t="shared" si="667"/>
        <v>21</v>
      </c>
      <c r="B4561" t="s">
        <v>533</v>
      </c>
      <c r="C4561" t="str">
        <f t="shared" ref="C4561:C4572" si="668">"007"</f>
        <v>007</v>
      </c>
      <c r="D4561" t="s">
        <v>540</v>
      </c>
      <c r="E4561" t="str">
        <f>"01"</f>
        <v>01</v>
      </c>
      <c r="F4561" t="str">
        <f>"001"</f>
        <v>001</v>
      </c>
      <c r="G4561" t="str">
        <f>""</f>
        <v/>
      </c>
      <c r="H4561" t="s">
        <v>1</v>
      </c>
      <c r="I4561" t="s">
        <v>2516</v>
      </c>
      <c r="J4561" t="s">
        <v>5843</v>
      </c>
      <c r="K4561" t="str">
        <f t="shared" ref="K4561:K4572" si="669">"21200"</f>
        <v>21200</v>
      </c>
    </row>
    <row r="4562" spans="1:11" customFormat="1" x14ac:dyDescent="0.25">
      <c r="A4562" t="str">
        <f t="shared" si="667"/>
        <v>21</v>
      </c>
      <c r="B4562" t="s">
        <v>533</v>
      </c>
      <c r="C4562" t="str">
        <f t="shared" si="668"/>
        <v>007</v>
      </c>
      <c r="D4562" t="s">
        <v>540</v>
      </c>
      <c r="E4562" t="str">
        <f>"01"</f>
        <v>01</v>
      </c>
      <c r="F4562" t="str">
        <f>"001"</f>
        <v>001</v>
      </c>
      <c r="G4562" t="str">
        <f>""</f>
        <v/>
      </c>
      <c r="H4562" t="s">
        <v>0</v>
      </c>
      <c r="I4562" t="s">
        <v>2516</v>
      </c>
      <c r="J4562" t="s">
        <v>5843</v>
      </c>
      <c r="K4562" t="str">
        <f t="shared" si="669"/>
        <v>21200</v>
      </c>
    </row>
    <row r="4563" spans="1:11" customFormat="1" x14ac:dyDescent="0.25">
      <c r="A4563" t="str">
        <f t="shared" si="667"/>
        <v>21</v>
      </c>
      <c r="B4563" t="s">
        <v>533</v>
      </c>
      <c r="C4563" t="str">
        <f t="shared" si="668"/>
        <v>007</v>
      </c>
      <c r="D4563" t="s">
        <v>540</v>
      </c>
      <c r="E4563" t="str">
        <f>"01"</f>
        <v>01</v>
      </c>
      <c r="F4563" t="str">
        <f>"002"</f>
        <v>002</v>
      </c>
      <c r="G4563" t="str">
        <f>""</f>
        <v/>
      </c>
      <c r="H4563" t="s">
        <v>3</v>
      </c>
      <c r="I4563" t="s">
        <v>2516</v>
      </c>
      <c r="J4563" t="s">
        <v>5843</v>
      </c>
      <c r="K4563" t="str">
        <f t="shared" si="669"/>
        <v>21200</v>
      </c>
    </row>
    <row r="4564" spans="1:11" customFormat="1" x14ac:dyDescent="0.25">
      <c r="A4564" t="str">
        <f t="shared" si="667"/>
        <v>21</v>
      </c>
      <c r="B4564" t="s">
        <v>533</v>
      </c>
      <c r="C4564" t="str">
        <f t="shared" si="668"/>
        <v>007</v>
      </c>
      <c r="D4564" t="s">
        <v>540</v>
      </c>
      <c r="E4564" t="str">
        <f>"02"</f>
        <v>02</v>
      </c>
      <c r="F4564" t="str">
        <f>"001"</f>
        <v>001</v>
      </c>
      <c r="G4564" t="str">
        <f>""</f>
        <v/>
      </c>
      <c r="H4564" t="s">
        <v>3</v>
      </c>
      <c r="I4564" t="s">
        <v>2516</v>
      </c>
      <c r="J4564" t="s">
        <v>5843</v>
      </c>
      <c r="K4564" t="str">
        <f t="shared" si="669"/>
        <v>21200</v>
      </c>
    </row>
    <row r="4565" spans="1:11" customFormat="1" x14ac:dyDescent="0.25">
      <c r="A4565" t="str">
        <f t="shared" si="667"/>
        <v>21</v>
      </c>
      <c r="B4565" t="s">
        <v>533</v>
      </c>
      <c r="C4565" t="str">
        <f t="shared" si="668"/>
        <v>007</v>
      </c>
      <c r="D4565" t="s">
        <v>540</v>
      </c>
      <c r="E4565" t="str">
        <f t="shared" ref="E4565:E4572" si="670">"03"</f>
        <v>03</v>
      </c>
      <c r="F4565" t="str">
        <f>"001"</f>
        <v>001</v>
      </c>
      <c r="G4565" t="str">
        <f>""</f>
        <v/>
      </c>
      <c r="H4565" t="s">
        <v>1</v>
      </c>
      <c r="I4565" t="s">
        <v>2516</v>
      </c>
      <c r="J4565" t="s">
        <v>5843</v>
      </c>
      <c r="K4565" t="str">
        <f t="shared" si="669"/>
        <v>21200</v>
      </c>
    </row>
    <row r="4566" spans="1:11" customFormat="1" x14ac:dyDescent="0.25">
      <c r="A4566" t="str">
        <f t="shared" si="667"/>
        <v>21</v>
      </c>
      <c r="B4566" t="s">
        <v>533</v>
      </c>
      <c r="C4566" t="str">
        <f t="shared" si="668"/>
        <v>007</v>
      </c>
      <c r="D4566" t="s">
        <v>540</v>
      </c>
      <c r="E4566" t="str">
        <f t="shared" si="670"/>
        <v>03</v>
      </c>
      <c r="F4566" t="str">
        <f>"001"</f>
        <v>001</v>
      </c>
      <c r="G4566" t="str">
        <f>""</f>
        <v/>
      </c>
      <c r="H4566" t="s">
        <v>0</v>
      </c>
      <c r="I4566" t="s">
        <v>2516</v>
      </c>
      <c r="J4566" t="s">
        <v>5843</v>
      </c>
      <c r="K4566" t="str">
        <f t="shared" si="669"/>
        <v>21200</v>
      </c>
    </row>
    <row r="4567" spans="1:11" customFormat="1" x14ac:dyDescent="0.25">
      <c r="A4567" t="str">
        <f t="shared" si="667"/>
        <v>21</v>
      </c>
      <c r="B4567" t="s">
        <v>533</v>
      </c>
      <c r="C4567" t="str">
        <f t="shared" si="668"/>
        <v>007</v>
      </c>
      <c r="D4567" t="s">
        <v>540</v>
      </c>
      <c r="E4567" t="str">
        <f t="shared" si="670"/>
        <v>03</v>
      </c>
      <c r="F4567" t="str">
        <f>"002"</f>
        <v>002</v>
      </c>
      <c r="G4567" t="str">
        <f>""</f>
        <v/>
      </c>
      <c r="H4567" t="s">
        <v>1</v>
      </c>
      <c r="I4567" t="s">
        <v>2516</v>
      </c>
      <c r="J4567" t="s">
        <v>5843</v>
      </c>
      <c r="K4567" t="str">
        <f t="shared" si="669"/>
        <v>21200</v>
      </c>
    </row>
    <row r="4568" spans="1:11" customFormat="1" x14ac:dyDescent="0.25">
      <c r="A4568" t="str">
        <f t="shared" si="667"/>
        <v>21</v>
      </c>
      <c r="B4568" t="s">
        <v>533</v>
      </c>
      <c r="C4568" t="str">
        <f t="shared" si="668"/>
        <v>007</v>
      </c>
      <c r="D4568" t="s">
        <v>540</v>
      </c>
      <c r="E4568" t="str">
        <f t="shared" si="670"/>
        <v>03</v>
      </c>
      <c r="F4568" t="str">
        <f>"002"</f>
        <v>002</v>
      </c>
      <c r="G4568" t="str">
        <f>""</f>
        <v/>
      </c>
      <c r="H4568" t="s">
        <v>0</v>
      </c>
      <c r="I4568" t="s">
        <v>2516</v>
      </c>
      <c r="J4568" t="s">
        <v>5843</v>
      </c>
      <c r="K4568" t="str">
        <f t="shared" si="669"/>
        <v>21200</v>
      </c>
    </row>
    <row r="4569" spans="1:11" customFormat="1" x14ac:dyDescent="0.25">
      <c r="A4569" t="str">
        <f t="shared" si="667"/>
        <v>21</v>
      </c>
      <c r="B4569" t="s">
        <v>533</v>
      </c>
      <c r="C4569" t="str">
        <f t="shared" si="668"/>
        <v>007</v>
      </c>
      <c r="D4569" t="s">
        <v>540</v>
      </c>
      <c r="E4569" t="str">
        <f t="shared" si="670"/>
        <v>03</v>
      </c>
      <c r="F4569" t="str">
        <f>"003"</f>
        <v>003</v>
      </c>
      <c r="G4569" t="str">
        <f>""</f>
        <v/>
      </c>
      <c r="H4569" t="s">
        <v>1</v>
      </c>
      <c r="I4569" t="s">
        <v>2516</v>
      </c>
      <c r="J4569" t="s">
        <v>5843</v>
      </c>
      <c r="K4569" t="str">
        <f t="shared" si="669"/>
        <v>21200</v>
      </c>
    </row>
    <row r="4570" spans="1:11" customFormat="1" x14ac:dyDescent="0.25">
      <c r="A4570" t="str">
        <f t="shared" si="667"/>
        <v>21</v>
      </c>
      <c r="B4570" t="s">
        <v>533</v>
      </c>
      <c r="C4570" t="str">
        <f t="shared" si="668"/>
        <v>007</v>
      </c>
      <c r="D4570" t="s">
        <v>540</v>
      </c>
      <c r="E4570" t="str">
        <f t="shared" si="670"/>
        <v>03</v>
      </c>
      <c r="F4570" t="str">
        <f>"003"</f>
        <v>003</v>
      </c>
      <c r="G4570" t="str">
        <f>""</f>
        <v/>
      </c>
      <c r="H4570" t="s">
        <v>0</v>
      </c>
      <c r="I4570" t="s">
        <v>2516</v>
      </c>
      <c r="J4570" t="s">
        <v>5843</v>
      </c>
      <c r="K4570" t="str">
        <f t="shared" si="669"/>
        <v>21200</v>
      </c>
    </row>
    <row r="4571" spans="1:11" customFormat="1" x14ac:dyDescent="0.25">
      <c r="A4571" t="str">
        <f t="shared" si="667"/>
        <v>21</v>
      </c>
      <c r="B4571" t="s">
        <v>533</v>
      </c>
      <c r="C4571" t="str">
        <f t="shared" si="668"/>
        <v>007</v>
      </c>
      <c r="D4571" t="s">
        <v>540</v>
      </c>
      <c r="E4571" t="str">
        <f t="shared" si="670"/>
        <v>03</v>
      </c>
      <c r="F4571" t="str">
        <f>"004"</f>
        <v>004</v>
      </c>
      <c r="G4571" t="str">
        <f>""</f>
        <v/>
      </c>
      <c r="H4571" t="s">
        <v>1</v>
      </c>
      <c r="I4571" t="s">
        <v>2516</v>
      </c>
      <c r="J4571" t="s">
        <v>5843</v>
      </c>
      <c r="K4571" t="str">
        <f t="shared" si="669"/>
        <v>21200</v>
      </c>
    </row>
    <row r="4572" spans="1:11" customFormat="1" x14ac:dyDescent="0.25">
      <c r="A4572" t="str">
        <f t="shared" si="667"/>
        <v>21</v>
      </c>
      <c r="B4572" t="s">
        <v>533</v>
      </c>
      <c r="C4572" t="str">
        <f t="shared" si="668"/>
        <v>007</v>
      </c>
      <c r="D4572" t="s">
        <v>540</v>
      </c>
      <c r="E4572" t="str">
        <f t="shared" si="670"/>
        <v>03</v>
      </c>
      <c r="F4572" t="str">
        <f>"004"</f>
        <v>004</v>
      </c>
      <c r="G4572" t="str">
        <f>""</f>
        <v/>
      </c>
      <c r="H4572" t="s">
        <v>0</v>
      </c>
      <c r="I4572" t="s">
        <v>2516</v>
      </c>
      <c r="J4572" t="s">
        <v>5843</v>
      </c>
      <c r="K4572" t="str">
        <f t="shared" si="669"/>
        <v>21200</v>
      </c>
    </row>
    <row r="4573" spans="1:11" customFormat="1" x14ac:dyDescent="0.25">
      <c r="A4573" t="str">
        <f t="shared" si="667"/>
        <v>21</v>
      </c>
      <c r="B4573" t="s">
        <v>533</v>
      </c>
      <c r="C4573" t="str">
        <f>"008"</f>
        <v>008</v>
      </c>
      <c r="D4573" t="s">
        <v>541</v>
      </c>
      <c r="E4573" t="str">
        <f>"01"</f>
        <v>01</v>
      </c>
      <c r="F4573" t="str">
        <f t="shared" ref="F4573:F4579" si="671">"001"</f>
        <v>001</v>
      </c>
      <c r="G4573" t="str">
        <f>""</f>
        <v/>
      </c>
      <c r="H4573" t="s">
        <v>1</v>
      </c>
      <c r="I4573" t="s">
        <v>19</v>
      </c>
      <c r="J4573" t="s">
        <v>5844</v>
      </c>
      <c r="K4573" t="str">
        <f>"21240"</f>
        <v>21240</v>
      </c>
    </row>
    <row r="4574" spans="1:11" customFormat="1" x14ac:dyDescent="0.25">
      <c r="A4574" t="str">
        <f t="shared" si="667"/>
        <v>21</v>
      </c>
      <c r="B4574" t="s">
        <v>533</v>
      </c>
      <c r="C4574" t="str">
        <f>"008"</f>
        <v>008</v>
      </c>
      <c r="D4574" t="s">
        <v>541</v>
      </c>
      <c r="E4574" t="str">
        <f>"01"</f>
        <v>01</v>
      </c>
      <c r="F4574" t="str">
        <f t="shared" si="671"/>
        <v>001</v>
      </c>
      <c r="G4574" t="str">
        <f>""</f>
        <v/>
      </c>
      <c r="H4574" t="s">
        <v>0</v>
      </c>
      <c r="I4574" t="s">
        <v>19</v>
      </c>
      <c r="J4574" t="s">
        <v>5844</v>
      </c>
      <c r="K4574" t="str">
        <f>"21240"</f>
        <v>21240</v>
      </c>
    </row>
    <row r="4575" spans="1:11" customFormat="1" x14ac:dyDescent="0.25">
      <c r="A4575" t="str">
        <f t="shared" si="667"/>
        <v>21</v>
      </c>
      <c r="B4575" t="s">
        <v>533</v>
      </c>
      <c r="C4575" t="str">
        <f>"008"</f>
        <v>008</v>
      </c>
      <c r="D4575" t="s">
        <v>541</v>
      </c>
      <c r="E4575" t="str">
        <f>"02"</f>
        <v>02</v>
      </c>
      <c r="F4575" t="str">
        <f t="shared" si="671"/>
        <v>001</v>
      </c>
      <c r="G4575" t="str">
        <f>""</f>
        <v/>
      </c>
      <c r="H4575" t="s">
        <v>1</v>
      </c>
      <c r="I4575" t="s">
        <v>2517</v>
      </c>
      <c r="J4575" t="s">
        <v>5845</v>
      </c>
      <c r="K4575" t="str">
        <f>"21240"</f>
        <v>21240</v>
      </c>
    </row>
    <row r="4576" spans="1:11" customFormat="1" x14ac:dyDescent="0.25">
      <c r="A4576" t="str">
        <f t="shared" si="667"/>
        <v>21</v>
      </c>
      <c r="B4576" t="s">
        <v>533</v>
      </c>
      <c r="C4576" t="str">
        <f>"008"</f>
        <v>008</v>
      </c>
      <c r="D4576" t="s">
        <v>541</v>
      </c>
      <c r="E4576" t="str">
        <f>"02"</f>
        <v>02</v>
      </c>
      <c r="F4576" t="str">
        <f t="shared" si="671"/>
        <v>001</v>
      </c>
      <c r="G4576" t="str">
        <f>""</f>
        <v/>
      </c>
      <c r="H4576" t="s">
        <v>0</v>
      </c>
      <c r="I4576" t="s">
        <v>2517</v>
      </c>
      <c r="J4576" t="s">
        <v>5845</v>
      </c>
      <c r="K4576" t="str">
        <f>"21240"</f>
        <v>21240</v>
      </c>
    </row>
    <row r="4577" spans="1:11" customFormat="1" x14ac:dyDescent="0.25">
      <c r="A4577" t="str">
        <f t="shared" si="667"/>
        <v>21</v>
      </c>
      <c r="B4577" t="s">
        <v>533</v>
      </c>
      <c r="C4577" t="str">
        <f>"008"</f>
        <v>008</v>
      </c>
      <c r="D4577" t="s">
        <v>541</v>
      </c>
      <c r="E4577" t="str">
        <f>"03"</f>
        <v>03</v>
      </c>
      <c r="F4577" t="str">
        <f t="shared" si="671"/>
        <v>001</v>
      </c>
      <c r="G4577" t="str">
        <f>""</f>
        <v/>
      </c>
      <c r="H4577" t="s">
        <v>3</v>
      </c>
      <c r="I4577" t="s">
        <v>2124</v>
      </c>
      <c r="J4577" t="s">
        <v>5846</v>
      </c>
      <c r="K4577" t="str">
        <f>"21240"</f>
        <v>21240</v>
      </c>
    </row>
    <row r="4578" spans="1:11" customFormat="1" x14ac:dyDescent="0.25">
      <c r="A4578" t="str">
        <f t="shared" si="667"/>
        <v>21</v>
      </c>
      <c r="B4578" t="s">
        <v>533</v>
      </c>
      <c r="C4578" t="str">
        <f>"009"</f>
        <v>009</v>
      </c>
      <c r="D4578" t="s">
        <v>542</v>
      </c>
      <c r="E4578" t="str">
        <f t="shared" ref="E4578:E4589" si="672">"01"</f>
        <v>01</v>
      </c>
      <c r="F4578" t="str">
        <f t="shared" si="671"/>
        <v>001</v>
      </c>
      <c r="G4578" t="str">
        <f>""</f>
        <v/>
      </c>
      <c r="H4578" t="s">
        <v>3</v>
      </c>
      <c r="I4578" t="s">
        <v>55</v>
      </c>
      <c r="J4578" t="s">
        <v>5847</v>
      </c>
      <c r="K4578" t="str">
        <f>"21280"</f>
        <v>21280</v>
      </c>
    </row>
    <row r="4579" spans="1:11" customFormat="1" x14ac:dyDescent="0.25">
      <c r="A4579" t="str">
        <f t="shared" si="667"/>
        <v>21</v>
      </c>
      <c r="B4579" t="s">
        <v>533</v>
      </c>
      <c r="C4579" t="str">
        <f t="shared" ref="C4579:C4603" si="673">"010"</f>
        <v>010</v>
      </c>
      <c r="D4579" t="s">
        <v>543</v>
      </c>
      <c r="E4579" t="str">
        <f t="shared" si="672"/>
        <v>01</v>
      </c>
      <c r="F4579" t="str">
        <f t="shared" si="671"/>
        <v>001</v>
      </c>
      <c r="G4579" t="str">
        <f>""</f>
        <v/>
      </c>
      <c r="H4579" t="s">
        <v>3</v>
      </c>
      <c r="I4579" t="s">
        <v>2518</v>
      </c>
      <c r="J4579" t="s">
        <v>5848</v>
      </c>
      <c r="K4579" t="str">
        <f t="shared" ref="K4579:K4596" si="674">"21400"</f>
        <v>21400</v>
      </c>
    </row>
    <row r="4580" spans="1:11" customFormat="1" x14ac:dyDescent="0.25">
      <c r="A4580" t="str">
        <f t="shared" si="667"/>
        <v>21</v>
      </c>
      <c r="B4580" t="s">
        <v>533</v>
      </c>
      <c r="C4580" t="str">
        <f t="shared" si="673"/>
        <v>010</v>
      </c>
      <c r="D4580" t="s">
        <v>543</v>
      </c>
      <c r="E4580" t="str">
        <f t="shared" si="672"/>
        <v>01</v>
      </c>
      <c r="F4580" t="str">
        <f>"002"</f>
        <v>002</v>
      </c>
      <c r="G4580" t="str">
        <f>""</f>
        <v/>
      </c>
      <c r="H4580" t="s">
        <v>1</v>
      </c>
      <c r="I4580" t="s">
        <v>2519</v>
      </c>
      <c r="J4580" t="s">
        <v>5849</v>
      </c>
      <c r="K4580" t="str">
        <f t="shared" si="674"/>
        <v>21400</v>
      </c>
    </row>
    <row r="4581" spans="1:11" customFormat="1" x14ac:dyDescent="0.25">
      <c r="A4581" t="str">
        <f t="shared" si="667"/>
        <v>21</v>
      </c>
      <c r="B4581" t="s">
        <v>533</v>
      </c>
      <c r="C4581" t="str">
        <f t="shared" si="673"/>
        <v>010</v>
      </c>
      <c r="D4581" t="s">
        <v>543</v>
      </c>
      <c r="E4581" t="str">
        <f t="shared" si="672"/>
        <v>01</v>
      </c>
      <c r="F4581" t="str">
        <f>"002"</f>
        <v>002</v>
      </c>
      <c r="G4581" t="str">
        <f>""</f>
        <v/>
      </c>
      <c r="H4581" t="s">
        <v>0</v>
      </c>
      <c r="I4581" t="s">
        <v>2519</v>
      </c>
      <c r="J4581" t="s">
        <v>5849</v>
      </c>
      <c r="K4581" t="str">
        <f t="shared" si="674"/>
        <v>21400</v>
      </c>
    </row>
    <row r="4582" spans="1:11" customFormat="1" x14ac:dyDescent="0.25">
      <c r="A4582" t="str">
        <f t="shared" si="667"/>
        <v>21</v>
      </c>
      <c r="B4582" t="s">
        <v>533</v>
      </c>
      <c r="C4582" t="str">
        <f t="shared" si="673"/>
        <v>010</v>
      </c>
      <c r="D4582" t="s">
        <v>543</v>
      </c>
      <c r="E4582" t="str">
        <f t="shared" si="672"/>
        <v>01</v>
      </c>
      <c r="F4582" t="str">
        <f>"003"</f>
        <v>003</v>
      </c>
      <c r="G4582" t="str">
        <f>""</f>
        <v/>
      </c>
      <c r="H4582" t="s">
        <v>1</v>
      </c>
      <c r="I4582" t="s">
        <v>2520</v>
      </c>
      <c r="J4582" t="s">
        <v>5850</v>
      </c>
      <c r="K4582" t="str">
        <f t="shared" si="674"/>
        <v>21400</v>
      </c>
    </row>
    <row r="4583" spans="1:11" customFormat="1" x14ac:dyDescent="0.25">
      <c r="A4583" t="str">
        <f t="shared" si="667"/>
        <v>21</v>
      </c>
      <c r="B4583" t="s">
        <v>533</v>
      </c>
      <c r="C4583" t="str">
        <f t="shared" si="673"/>
        <v>010</v>
      </c>
      <c r="D4583" t="s">
        <v>543</v>
      </c>
      <c r="E4583" t="str">
        <f t="shared" si="672"/>
        <v>01</v>
      </c>
      <c r="F4583" t="str">
        <f>"003"</f>
        <v>003</v>
      </c>
      <c r="G4583" t="str">
        <f>""</f>
        <v/>
      </c>
      <c r="H4583" t="s">
        <v>0</v>
      </c>
      <c r="I4583" t="s">
        <v>2520</v>
      </c>
      <c r="J4583" t="s">
        <v>5850</v>
      </c>
      <c r="K4583" t="str">
        <f t="shared" si="674"/>
        <v>21400</v>
      </c>
    </row>
    <row r="4584" spans="1:11" customFormat="1" x14ac:dyDescent="0.25">
      <c r="A4584" t="str">
        <f t="shared" si="667"/>
        <v>21</v>
      </c>
      <c r="B4584" t="s">
        <v>533</v>
      </c>
      <c r="C4584" t="str">
        <f t="shared" si="673"/>
        <v>010</v>
      </c>
      <c r="D4584" t="s">
        <v>543</v>
      </c>
      <c r="E4584" t="str">
        <f t="shared" si="672"/>
        <v>01</v>
      </c>
      <c r="F4584" t="str">
        <f>"003"</f>
        <v>003</v>
      </c>
      <c r="G4584" t="str">
        <f>""</f>
        <v/>
      </c>
      <c r="H4584" t="s">
        <v>2</v>
      </c>
      <c r="I4584" t="s">
        <v>2520</v>
      </c>
      <c r="J4584" t="s">
        <v>5850</v>
      </c>
      <c r="K4584" t="str">
        <f t="shared" si="674"/>
        <v>21400</v>
      </c>
    </row>
    <row r="4585" spans="1:11" customFormat="1" x14ac:dyDescent="0.25">
      <c r="A4585" t="str">
        <f t="shared" si="667"/>
        <v>21</v>
      </c>
      <c r="B4585" t="s">
        <v>533</v>
      </c>
      <c r="C4585" t="str">
        <f t="shared" si="673"/>
        <v>010</v>
      </c>
      <c r="D4585" t="s">
        <v>543</v>
      </c>
      <c r="E4585" t="str">
        <f t="shared" si="672"/>
        <v>01</v>
      </c>
      <c r="F4585" t="str">
        <f>"004"</f>
        <v>004</v>
      </c>
      <c r="G4585" t="str">
        <f>""</f>
        <v/>
      </c>
      <c r="H4585" t="s">
        <v>1</v>
      </c>
      <c r="I4585" t="s">
        <v>2521</v>
      </c>
      <c r="J4585" t="s">
        <v>5851</v>
      </c>
      <c r="K4585" t="str">
        <f t="shared" si="674"/>
        <v>21400</v>
      </c>
    </row>
    <row r="4586" spans="1:11" customFormat="1" x14ac:dyDescent="0.25">
      <c r="A4586" t="str">
        <f t="shared" si="667"/>
        <v>21</v>
      </c>
      <c r="B4586" t="s">
        <v>533</v>
      </c>
      <c r="C4586" t="str">
        <f t="shared" si="673"/>
        <v>010</v>
      </c>
      <c r="D4586" t="s">
        <v>543</v>
      </c>
      <c r="E4586" t="str">
        <f t="shared" si="672"/>
        <v>01</v>
      </c>
      <c r="F4586" t="str">
        <f>"004"</f>
        <v>004</v>
      </c>
      <c r="G4586" t="str">
        <f>""</f>
        <v/>
      </c>
      <c r="H4586" t="s">
        <v>0</v>
      </c>
      <c r="I4586" t="s">
        <v>2521</v>
      </c>
      <c r="J4586" t="s">
        <v>5851</v>
      </c>
      <c r="K4586" t="str">
        <f t="shared" si="674"/>
        <v>21400</v>
      </c>
    </row>
    <row r="4587" spans="1:11" customFormat="1" x14ac:dyDescent="0.25">
      <c r="A4587" t="str">
        <f t="shared" si="667"/>
        <v>21</v>
      </c>
      <c r="B4587" t="s">
        <v>533</v>
      </c>
      <c r="C4587" t="str">
        <f t="shared" si="673"/>
        <v>010</v>
      </c>
      <c r="D4587" t="s">
        <v>543</v>
      </c>
      <c r="E4587" t="str">
        <f t="shared" si="672"/>
        <v>01</v>
      </c>
      <c r="F4587" t="str">
        <f>"005"</f>
        <v>005</v>
      </c>
      <c r="G4587" t="str">
        <f>"01"</f>
        <v>01</v>
      </c>
      <c r="H4587" t="s">
        <v>1</v>
      </c>
      <c r="I4587" t="s">
        <v>2522</v>
      </c>
      <c r="J4587" t="s">
        <v>5852</v>
      </c>
      <c r="K4587" t="str">
        <f t="shared" si="674"/>
        <v>21400</v>
      </c>
    </row>
    <row r="4588" spans="1:11" customFormat="1" x14ac:dyDescent="0.25">
      <c r="A4588" t="str">
        <f t="shared" si="667"/>
        <v>21</v>
      </c>
      <c r="B4588" t="s">
        <v>533</v>
      </c>
      <c r="C4588" t="str">
        <f t="shared" si="673"/>
        <v>010</v>
      </c>
      <c r="D4588" t="s">
        <v>543</v>
      </c>
      <c r="E4588" t="str">
        <f t="shared" si="672"/>
        <v>01</v>
      </c>
      <c r="F4588" t="str">
        <f>"005"</f>
        <v>005</v>
      </c>
      <c r="G4588" t="str">
        <f>"02"</f>
        <v>02</v>
      </c>
      <c r="H4588" t="s">
        <v>0</v>
      </c>
      <c r="I4588" t="s">
        <v>2522</v>
      </c>
      <c r="J4588" t="s">
        <v>5852</v>
      </c>
      <c r="K4588" t="str">
        <f t="shared" si="674"/>
        <v>21400</v>
      </c>
    </row>
    <row r="4589" spans="1:11" customFormat="1" x14ac:dyDescent="0.25">
      <c r="A4589" t="str">
        <f t="shared" si="667"/>
        <v>21</v>
      </c>
      <c r="B4589" t="s">
        <v>533</v>
      </c>
      <c r="C4589" t="str">
        <f t="shared" si="673"/>
        <v>010</v>
      </c>
      <c r="D4589" t="s">
        <v>543</v>
      </c>
      <c r="E4589" t="str">
        <f t="shared" si="672"/>
        <v>01</v>
      </c>
      <c r="F4589" t="str">
        <f>"005"</f>
        <v>005</v>
      </c>
      <c r="G4589" t="str">
        <f>"02"</f>
        <v>02</v>
      </c>
      <c r="H4589" t="s">
        <v>2</v>
      </c>
      <c r="I4589" t="s">
        <v>2522</v>
      </c>
      <c r="J4589" t="s">
        <v>5852</v>
      </c>
      <c r="K4589" t="str">
        <f t="shared" si="674"/>
        <v>21400</v>
      </c>
    </row>
    <row r="4590" spans="1:11" customFormat="1" x14ac:dyDescent="0.25">
      <c r="A4590" t="str">
        <f t="shared" si="667"/>
        <v>21</v>
      </c>
      <c r="B4590" t="s">
        <v>533</v>
      </c>
      <c r="C4590" t="str">
        <f t="shared" si="673"/>
        <v>010</v>
      </c>
      <c r="D4590" t="s">
        <v>543</v>
      </c>
      <c r="E4590" t="str">
        <f t="shared" ref="E4590:E4596" si="675">"02"</f>
        <v>02</v>
      </c>
      <c r="F4590" t="str">
        <f>"001"</f>
        <v>001</v>
      </c>
      <c r="G4590" t="str">
        <f>""</f>
        <v/>
      </c>
      <c r="H4590" t="s">
        <v>3</v>
      </c>
      <c r="I4590" t="s">
        <v>2523</v>
      </c>
      <c r="J4590" t="s">
        <v>5853</v>
      </c>
      <c r="K4590" t="str">
        <f t="shared" si="674"/>
        <v>21400</v>
      </c>
    </row>
    <row r="4591" spans="1:11" customFormat="1" x14ac:dyDescent="0.25">
      <c r="A4591" t="str">
        <f t="shared" si="667"/>
        <v>21</v>
      </c>
      <c r="B4591" t="s">
        <v>533</v>
      </c>
      <c r="C4591" t="str">
        <f t="shared" si="673"/>
        <v>010</v>
      </c>
      <c r="D4591" t="s">
        <v>543</v>
      </c>
      <c r="E4591" t="str">
        <f t="shared" si="675"/>
        <v>02</v>
      </c>
      <c r="F4591" t="str">
        <f>"002"</f>
        <v>002</v>
      </c>
      <c r="G4591" t="str">
        <f>""</f>
        <v/>
      </c>
      <c r="H4591" t="s">
        <v>3</v>
      </c>
      <c r="I4591" t="s">
        <v>2523</v>
      </c>
      <c r="J4591" t="s">
        <v>5853</v>
      </c>
      <c r="K4591" t="str">
        <f t="shared" si="674"/>
        <v>21400</v>
      </c>
    </row>
    <row r="4592" spans="1:11" customFormat="1" x14ac:dyDescent="0.25">
      <c r="A4592" t="str">
        <f t="shared" si="667"/>
        <v>21</v>
      </c>
      <c r="B4592" t="s">
        <v>533</v>
      </c>
      <c r="C4592" t="str">
        <f t="shared" si="673"/>
        <v>010</v>
      </c>
      <c r="D4592" t="s">
        <v>543</v>
      </c>
      <c r="E4592" t="str">
        <f t="shared" si="675"/>
        <v>02</v>
      </c>
      <c r="F4592" t="str">
        <f>"003"</f>
        <v>003</v>
      </c>
      <c r="G4592" t="str">
        <f>""</f>
        <v/>
      </c>
      <c r="H4592" t="s">
        <v>1</v>
      </c>
      <c r="I4592" t="s">
        <v>2524</v>
      </c>
      <c r="J4592" t="s">
        <v>5854</v>
      </c>
      <c r="K4592" t="str">
        <f t="shared" si="674"/>
        <v>21400</v>
      </c>
    </row>
    <row r="4593" spans="1:11" customFormat="1" x14ac:dyDescent="0.25">
      <c r="A4593" t="str">
        <f t="shared" si="667"/>
        <v>21</v>
      </c>
      <c r="B4593" t="s">
        <v>533</v>
      </c>
      <c r="C4593" t="str">
        <f t="shared" si="673"/>
        <v>010</v>
      </c>
      <c r="D4593" t="s">
        <v>543</v>
      </c>
      <c r="E4593" t="str">
        <f t="shared" si="675"/>
        <v>02</v>
      </c>
      <c r="F4593" t="str">
        <f>"003"</f>
        <v>003</v>
      </c>
      <c r="G4593" t="str">
        <f>""</f>
        <v/>
      </c>
      <c r="H4593" t="s">
        <v>0</v>
      </c>
      <c r="I4593" t="s">
        <v>2524</v>
      </c>
      <c r="J4593" t="s">
        <v>5854</v>
      </c>
      <c r="K4593" t="str">
        <f t="shared" si="674"/>
        <v>21400</v>
      </c>
    </row>
    <row r="4594" spans="1:11" customFormat="1" x14ac:dyDescent="0.25">
      <c r="A4594" t="str">
        <f t="shared" si="667"/>
        <v>21</v>
      </c>
      <c r="B4594" t="s">
        <v>533</v>
      </c>
      <c r="C4594" t="str">
        <f t="shared" si="673"/>
        <v>010</v>
      </c>
      <c r="D4594" t="s">
        <v>543</v>
      </c>
      <c r="E4594" t="str">
        <f t="shared" si="675"/>
        <v>02</v>
      </c>
      <c r="F4594" t="str">
        <f>"004"</f>
        <v>004</v>
      </c>
      <c r="G4594" t="str">
        <f>""</f>
        <v/>
      </c>
      <c r="H4594" t="s">
        <v>3</v>
      </c>
      <c r="I4594" t="s">
        <v>2523</v>
      </c>
      <c r="J4594" t="s">
        <v>5853</v>
      </c>
      <c r="K4594" t="str">
        <f t="shared" si="674"/>
        <v>21400</v>
      </c>
    </row>
    <row r="4595" spans="1:11" customFormat="1" x14ac:dyDescent="0.25">
      <c r="A4595" t="str">
        <f t="shared" si="667"/>
        <v>21</v>
      </c>
      <c r="B4595" t="s">
        <v>533</v>
      </c>
      <c r="C4595" t="str">
        <f t="shared" si="673"/>
        <v>010</v>
      </c>
      <c r="D4595" t="s">
        <v>543</v>
      </c>
      <c r="E4595" t="str">
        <f t="shared" si="675"/>
        <v>02</v>
      </c>
      <c r="F4595" t="str">
        <f>"005"</f>
        <v>005</v>
      </c>
      <c r="G4595" t="str">
        <f>""</f>
        <v/>
      </c>
      <c r="H4595" t="s">
        <v>1</v>
      </c>
      <c r="I4595" t="s">
        <v>2524</v>
      </c>
      <c r="J4595" t="s">
        <v>5854</v>
      </c>
      <c r="K4595" t="str">
        <f t="shared" si="674"/>
        <v>21400</v>
      </c>
    </row>
    <row r="4596" spans="1:11" customFormat="1" x14ac:dyDescent="0.25">
      <c r="A4596" t="str">
        <f t="shared" si="667"/>
        <v>21</v>
      </c>
      <c r="B4596" t="s">
        <v>533</v>
      </c>
      <c r="C4596" t="str">
        <f t="shared" si="673"/>
        <v>010</v>
      </c>
      <c r="D4596" t="s">
        <v>543</v>
      </c>
      <c r="E4596" t="str">
        <f t="shared" si="675"/>
        <v>02</v>
      </c>
      <c r="F4596" t="str">
        <f>"005"</f>
        <v>005</v>
      </c>
      <c r="G4596" t="str">
        <f>""</f>
        <v/>
      </c>
      <c r="H4596" t="s">
        <v>0</v>
      </c>
      <c r="I4596" t="s">
        <v>2524</v>
      </c>
      <c r="J4596" t="s">
        <v>5854</v>
      </c>
      <c r="K4596" t="str">
        <f t="shared" si="674"/>
        <v>21400</v>
      </c>
    </row>
    <row r="4597" spans="1:11" customFormat="1" x14ac:dyDescent="0.25">
      <c r="A4597" t="str">
        <f t="shared" si="667"/>
        <v>21</v>
      </c>
      <c r="B4597" t="s">
        <v>533</v>
      </c>
      <c r="C4597" t="str">
        <f t="shared" si="673"/>
        <v>010</v>
      </c>
      <c r="D4597" t="s">
        <v>543</v>
      </c>
      <c r="E4597" t="str">
        <f t="shared" ref="E4597:E4603" si="676">"03"</f>
        <v>03</v>
      </c>
      <c r="F4597" t="str">
        <f>"001"</f>
        <v>001</v>
      </c>
      <c r="G4597" t="str">
        <f>""</f>
        <v/>
      </c>
      <c r="H4597" t="s">
        <v>1</v>
      </c>
      <c r="I4597" t="s">
        <v>2525</v>
      </c>
      <c r="J4597" t="s">
        <v>5855</v>
      </c>
      <c r="K4597" t="str">
        <f>"21409"</f>
        <v>21409</v>
      </c>
    </row>
    <row r="4598" spans="1:11" customFormat="1" x14ac:dyDescent="0.25">
      <c r="A4598" t="str">
        <f t="shared" si="667"/>
        <v>21</v>
      </c>
      <c r="B4598" t="s">
        <v>533</v>
      </c>
      <c r="C4598" t="str">
        <f t="shared" si="673"/>
        <v>010</v>
      </c>
      <c r="D4598" t="s">
        <v>543</v>
      </c>
      <c r="E4598" t="str">
        <f t="shared" si="676"/>
        <v>03</v>
      </c>
      <c r="F4598" t="str">
        <f>"001"</f>
        <v>001</v>
      </c>
      <c r="G4598" t="str">
        <f>""</f>
        <v/>
      </c>
      <c r="H4598" t="s">
        <v>0</v>
      </c>
      <c r="I4598" t="s">
        <v>2525</v>
      </c>
      <c r="J4598" t="s">
        <v>5855</v>
      </c>
      <c r="K4598" t="str">
        <f>"21409"</f>
        <v>21409</v>
      </c>
    </row>
    <row r="4599" spans="1:11" customFormat="1" x14ac:dyDescent="0.25">
      <c r="A4599" t="str">
        <f t="shared" si="667"/>
        <v>21</v>
      </c>
      <c r="B4599" t="s">
        <v>533</v>
      </c>
      <c r="C4599" t="str">
        <f t="shared" si="673"/>
        <v>010</v>
      </c>
      <c r="D4599" t="s">
        <v>543</v>
      </c>
      <c r="E4599" t="str">
        <f t="shared" si="676"/>
        <v>03</v>
      </c>
      <c r="F4599" t="str">
        <f>"002"</f>
        <v>002</v>
      </c>
      <c r="G4599" t="str">
        <f>""</f>
        <v/>
      </c>
      <c r="H4599" t="s">
        <v>1</v>
      </c>
      <c r="I4599" t="s">
        <v>2526</v>
      </c>
      <c r="J4599" t="s">
        <v>5856</v>
      </c>
      <c r="K4599" t="str">
        <f>"21400"</f>
        <v>21400</v>
      </c>
    </row>
    <row r="4600" spans="1:11" customFormat="1" x14ac:dyDescent="0.25">
      <c r="A4600" t="str">
        <f t="shared" si="667"/>
        <v>21</v>
      </c>
      <c r="B4600" t="s">
        <v>533</v>
      </c>
      <c r="C4600" t="str">
        <f t="shared" si="673"/>
        <v>010</v>
      </c>
      <c r="D4600" t="s">
        <v>543</v>
      </c>
      <c r="E4600" t="str">
        <f t="shared" si="676"/>
        <v>03</v>
      </c>
      <c r="F4600" t="str">
        <f>"002"</f>
        <v>002</v>
      </c>
      <c r="G4600" t="str">
        <f>""</f>
        <v/>
      </c>
      <c r="H4600" t="s">
        <v>0</v>
      </c>
      <c r="I4600" t="s">
        <v>2526</v>
      </c>
      <c r="J4600" t="s">
        <v>5856</v>
      </c>
      <c r="K4600" t="str">
        <f>"21400"</f>
        <v>21400</v>
      </c>
    </row>
    <row r="4601" spans="1:11" customFormat="1" x14ac:dyDescent="0.25">
      <c r="A4601" t="str">
        <f t="shared" si="667"/>
        <v>21</v>
      </c>
      <c r="B4601" t="s">
        <v>533</v>
      </c>
      <c r="C4601" t="str">
        <f t="shared" si="673"/>
        <v>010</v>
      </c>
      <c r="D4601" t="s">
        <v>543</v>
      </c>
      <c r="E4601" t="str">
        <f t="shared" si="676"/>
        <v>03</v>
      </c>
      <c r="F4601" t="str">
        <f>"003"</f>
        <v>003</v>
      </c>
      <c r="G4601" t="str">
        <f>""</f>
        <v/>
      </c>
      <c r="H4601" t="s">
        <v>1</v>
      </c>
      <c r="I4601" t="s">
        <v>87</v>
      </c>
      <c r="J4601" t="s">
        <v>5857</v>
      </c>
      <c r="K4601" t="str">
        <f>"21420"</f>
        <v>21420</v>
      </c>
    </row>
    <row r="4602" spans="1:11" customFormat="1" x14ac:dyDescent="0.25">
      <c r="A4602" t="str">
        <f t="shared" si="667"/>
        <v>21</v>
      </c>
      <c r="B4602" t="s">
        <v>533</v>
      </c>
      <c r="C4602" t="str">
        <f t="shared" si="673"/>
        <v>010</v>
      </c>
      <c r="D4602" t="s">
        <v>543</v>
      </c>
      <c r="E4602" t="str">
        <f t="shared" si="676"/>
        <v>03</v>
      </c>
      <c r="F4602" t="str">
        <f>"003"</f>
        <v>003</v>
      </c>
      <c r="G4602" t="str">
        <f>""</f>
        <v/>
      </c>
      <c r="H4602" t="s">
        <v>0</v>
      </c>
      <c r="I4602" t="s">
        <v>87</v>
      </c>
      <c r="J4602" t="s">
        <v>5857</v>
      </c>
      <c r="K4602" t="str">
        <f>"21420"</f>
        <v>21420</v>
      </c>
    </row>
    <row r="4603" spans="1:11" customFormat="1" x14ac:dyDescent="0.25">
      <c r="A4603" t="str">
        <f t="shared" si="667"/>
        <v>21</v>
      </c>
      <c r="B4603" t="s">
        <v>533</v>
      </c>
      <c r="C4603" t="str">
        <f t="shared" si="673"/>
        <v>010</v>
      </c>
      <c r="D4603" t="s">
        <v>543</v>
      </c>
      <c r="E4603" t="str">
        <f t="shared" si="676"/>
        <v>03</v>
      </c>
      <c r="F4603" t="str">
        <f>"004"</f>
        <v>004</v>
      </c>
      <c r="G4603" t="str">
        <f>""</f>
        <v/>
      </c>
      <c r="H4603" t="s">
        <v>3</v>
      </c>
      <c r="I4603" t="s">
        <v>2522</v>
      </c>
      <c r="J4603" t="s">
        <v>5852</v>
      </c>
      <c r="K4603" t="str">
        <f>"21400"</f>
        <v>21400</v>
      </c>
    </row>
    <row r="4604" spans="1:11" customFormat="1" x14ac:dyDescent="0.25">
      <c r="A4604" t="str">
        <f t="shared" si="667"/>
        <v>21</v>
      </c>
      <c r="B4604" t="s">
        <v>533</v>
      </c>
      <c r="C4604" t="str">
        <f t="shared" ref="C4604:C4609" si="677">"011"</f>
        <v>011</v>
      </c>
      <c r="D4604" t="s">
        <v>544</v>
      </c>
      <c r="E4604" t="str">
        <f t="shared" ref="E4604:E4613" si="678">"01"</f>
        <v>01</v>
      </c>
      <c r="F4604" t="str">
        <f>"001"</f>
        <v>001</v>
      </c>
      <c r="G4604" t="str">
        <f>""</f>
        <v/>
      </c>
      <c r="H4604" t="s">
        <v>1</v>
      </c>
      <c r="I4604" t="s">
        <v>2527</v>
      </c>
      <c r="J4604" t="s">
        <v>5858</v>
      </c>
      <c r="K4604" t="str">
        <f t="shared" ref="K4604:K4609" si="679">"21630"</f>
        <v>21630</v>
      </c>
    </row>
    <row r="4605" spans="1:11" customFormat="1" x14ac:dyDescent="0.25">
      <c r="A4605" t="str">
        <f t="shared" si="667"/>
        <v>21</v>
      </c>
      <c r="B4605" t="s">
        <v>533</v>
      </c>
      <c r="C4605" t="str">
        <f t="shared" si="677"/>
        <v>011</v>
      </c>
      <c r="D4605" t="s">
        <v>544</v>
      </c>
      <c r="E4605" t="str">
        <f t="shared" si="678"/>
        <v>01</v>
      </c>
      <c r="F4605" t="str">
        <f>"001"</f>
        <v>001</v>
      </c>
      <c r="G4605" t="str">
        <f>""</f>
        <v/>
      </c>
      <c r="H4605" t="s">
        <v>0</v>
      </c>
      <c r="I4605" t="s">
        <v>2527</v>
      </c>
      <c r="J4605" t="s">
        <v>5858</v>
      </c>
      <c r="K4605" t="str">
        <f t="shared" si="679"/>
        <v>21630</v>
      </c>
    </row>
    <row r="4606" spans="1:11" customFormat="1" x14ac:dyDescent="0.25">
      <c r="A4606" t="str">
        <f t="shared" si="667"/>
        <v>21</v>
      </c>
      <c r="B4606" t="s">
        <v>533</v>
      </c>
      <c r="C4606" t="str">
        <f t="shared" si="677"/>
        <v>011</v>
      </c>
      <c r="D4606" t="s">
        <v>544</v>
      </c>
      <c r="E4606" t="str">
        <f t="shared" si="678"/>
        <v>01</v>
      </c>
      <c r="F4606" t="str">
        <f>"002"</f>
        <v>002</v>
      </c>
      <c r="G4606" t="str">
        <f>""</f>
        <v/>
      </c>
      <c r="H4606" t="s">
        <v>1</v>
      </c>
      <c r="I4606" t="s">
        <v>2527</v>
      </c>
      <c r="J4606" t="s">
        <v>5858</v>
      </c>
      <c r="K4606" t="str">
        <f t="shared" si="679"/>
        <v>21630</v>
      </c>
    </row>
    <row r="4607" spans="1:11" customFormat="1" x14ac:dyDescent="0.25">
      <c r="A4607" t="str">
        <f t="shared" si="667"/>
        <v>21</v>
      </c>
      <c r="B4607" t="s">
        <v>533</v>
      </c>
      <c r="C4607" t="str">
        <f t="shared" si="677"/>
        <v>011</v>
      </c>
      <c r="D4607" t="s">
        <v>544</v>
      </c>
      <c r="E4607" t="str">
        <f t="shared" si="678"/>
        <v>01</v>
      </c>
      <c r="F4607" t="str">
        <f>"002"</f>
        <v>002</v>
      </c>
      <c r="G4607" t="str">
        <f>""</f>
        <v/>
      </c>
      <c r="H4607" t="s">
        <v>0</v>
      </c>
      <c r="I4607" t="s">
        <v>2527</v>
      </c>
      <c r="J4607" t="s">
        <v>5858</v>
      </c>
      <c r="K4607" t="str">
        <f t="shared" si="679"/>
        <v>21630</v>
      </c>
    </row>
    <row r="4608" spans="1:11" customFormat="1" x14ac:dyDescent="0.25">
      <c r="A4608" t="str">
        <f t="shared" si="667"/>
        <v>21</v>
      </c>
      <c r="B4608" t="s">
        <v>533</v>
      </c>
      <c r="C4608" t="str">
        <f t="shared" si="677"/>
        <v>011</v>
      </c>
      <c r="D4608" t="s">
        <v>544</v>
      </c>
      <c r="E4608" t="str">
        <f t="shared" si="678"/>
        <v>01</v>
      </c>
      <c r="F4608" t="str">
        <f>"003"</f>
        <v>003</v>
      </c>
      <c r="G4608" t="str">
        <f>""</f>
        <v/>
      </c>
      <c r="H4608" t="s">
        <v>1</v>
      </c>
      <c r="I4608" t="s">
        <v>2527</v>
      </c>
      <c r="J4608" t="s">
        <v>5858</v>
      </c>
      <c r="K4608" t="str">
        <f t="shared" si="679"/>
        <v>21630</v>
      </c>
    </row>
    <row r="4609" spans="1:11" customFormat="1" x14ac:dyDescent="0.25">
      <c r="A4609" t="str">
        <f t="shared" si="667"/>
        <v>21</v>
      </c>
      <c r="B4609" t="s">
        <v>533</v>
      </c>
      <c r="C4609" t="str">
        <f t="shared" si="677"/>
        <v>011</v>
      </c>
      <c r="D4609" t="s">
        <v>544</v>
      </c>
      <c r="E4609" t="str">
        <f t="shared" si="678"/>
        <v>01</v>
      </c>
      <c r="F4609" t="str">
        <f>"003"</f>
        <v>003</v>
      </c>
      <c r="G4609" t="str">
        <f>""</f>
        <v/>
      </c>
      <c r="H4609" t="s">
        <v>0</v>
      </c>
      <c r="I4609" t="s">
        <v>2527</v>
      </c>
      <c r="J4609" t="s">
        <v>5858</v>
      </c>
      <c r="K4609" t="str">
        <f t="shared" si="679"/>
        <v>21630</v>
      </c>
    </row>
    <row r="4610" spans="1:11" customFormat="1" x14ac:dyDescent="0.25">
      <c r="A4610" t="str">
        <f t="shared" si="667"/>
        <v>21</v>
      </c>
      <c r="B4610" t="s">
        <v>533</v>
      </c>
      <c r="C4610" t="str">
        <f>"012"</f>
        <v>012</v>
      </c>
      <c r="D4610" t="s">
        <v>545</v>
      </c>
      <c r="E4610" t="str">
        <f t="shared" si="678"/>
        <v>01</v>
      </c>
      <c r="F4610" t="str">
        <f>"001"</f>
        <v>001</v>
      </c>
      <c r="G4610" t="str">
        <f>""</f>
        <v/>
      </c>
      <c r="H4610" t="s">
        <v>3</v>
      </c>
      <c r="I4610" t="s">
        <v>62</v>
      </c>
      <c r="J4610" t="s">
        <v>5859</v>
      </c>
      <c r="K4610" t="str">
        <f>"21647"</f>
        <v>21647</v>
      </c>
    </row>
    <row r="4611" spans="1:11" customFormat="1" x14ac:dyDescent="0.25">
      <c r="A4611" t="str">
        <f t="shared" si="667"/>
        <v>21</v>
      </c>
      <c r="B4611" t="s">
        <v>533</v>
      </c>
      <c r="C4611" t="str">
        <f t="shared" ref="C4611:C4626" si="680">"013"</f>
        <v>013</v>
      </c>
      <c r="D4611" t="s">
        <v>546</v>
      </c>
      <c r="E4611" t="str">
        <f t="shared" si="678"/>
        <v>01</v>
      </c>
      <c r="F4611" t="str">
        <f>"001"</f>
        <v>001</v>
      </c>
      <c r="G4611" t="str">
        <f>""</f>
        <v/>
      </c>
      <c r="H4611" t="s">
        <v>1</v>
      </c>
      <c r="I4611" t="s">
        <v>2528</v>
      </c>
      <c r="J4611" t="s">
        <v>5860</v>
      </c>
      <c r="K4611" t="str">
        <f t="shared" ref="K4611:K4626" si="681">"21710"</f>
        <v>21710</v>
      </c>
    </row>
    <row r="4612" spans="1:11" customFormat="1" x14ac:dyDescent="0.25">
      <c r="A4612" t="str">
        <f t="shared" si="667"/>
        <v>21</v>
      </c>
      <c r="B4612" t="s">
        <v>533</v>
      </c>
      <c r="C4612" t="str">
        <f t="shared" si="680"/>
        <v>013</v>
      </c>
      <c r="D4612" t="s">
        <v>546</v>
      </c>
      <c r="E4612" t="str">
        <f t="shared" si="678"/>
        <v>01</v>
      </c>
      <c r="F4612" t="str">
        <f>"001"</f>
        <v>001</v>
      </c>
      <c r="G4612" t="str">
        <f>""</f>
        <v/>
      </c>
      <c r="H4612" t="s">
        <v>0</v>
      </c>
      <c r="I4612" t="s">
        <v>2528</v>
      </c>
      <c r="J4612" t="s">
        <v>5860</v>
      </c>
      <c r="K4612" t="str">
        <f t="shared" si="681"/>
        <v>21710</v>
      </c>
    </row>
    <row r="4613" spans="1:11" customFormat="1" x14ac:dyDescent="0.25">
      <c r="A4613" t="str">
        <f t="shared" si="667"/>
        <v>21</v>
      </c>
      <c r="B4613" t="s">
        <v>533</v>
      </c>
      <c r="C4613" t="str">
        <f t="shared" si="680"/>
        <v>013</v>
      </c>
      <c r="D4613" t="s">
        <v>546</v>
      </c>
      <c r="E4613" t="str">
        <f t="shared" si="678"/>
        <v>01</v>
      </c>
      <c r="F4613" t="str">
        <f>"002"</f>
        <v>002</v>
      </c>
      <c r="G4613" t="str">
        <f>""</f>
        <v/>
      </c>
      <c r="H4613" t="s">
        <v>3</v>
      </c>
      <c r="I4613" t="s">
        <v>2529</v>
      </c>
      <c r="J4613" t="s">
        <v>5861</v>
      </c>
      <c r="K4613" t="str">
        <f t="shared" si="681"/>
        <v>21710</v>
      </c>
    </row>
    <row r="4614" spans="1:11" customFormat="1" x14ac:dyDescent="0.25">
      <c r="A4614" t="str">
        <f t="shared" si="667"/>
        <v>21</v>
      </c>
      <c r="B4614" t="s">
        <v>533</v>
      </c>
      <c r="C4614" t="str">
        <f t="shared" si="680"/>
        <v>013</v>
      </c>
      <c r="D4614" t="s">
        <v>546</v>
      </c>
      <c r="E4614" t="str">
        <f>"02"</f>
        <v>02</v>
      </c>
      <c r="F4614" t="str">
        <f>"001"</f>
        <v>001</v>
      </c>
      <c r="G4614" t="str">
        <f>""</f>
        <v/>
      </c>
      <c r="H4614" t="s">
        <v>1</v>
      </c>
      <c r="I4614" t="s">
        <v>2530</v>
      </c>
      <c r="J4614" t="s">
        <v>5862</v>
      </c>
      <c r="K4614" t="str">
        <f t="shared" si="681"/>
        <v>21710</v>
      </c>
    </row>
    <row r="4615" spans="1:11" customFormat="1" x14ac:dyDescent="0.25">
      <c r="A4615" t="str">
        <f t="shared" si="667"/>
        <v>21</v>
      </c>
      <c r="B4615" t="s">
        <v>533</v>
      </c>
      <c r="C4615" t="str">
        <f t="shared" si="680"/>
        <v>013</v>
      </c>
      <c r="D4615" t="s">
        <v>546</v>
      </c>
      <c r="E4615" t="str">
        <f>"02"</f>
        <v>02</v>
      </c>
      <c r="F4615" t="str">
        <f>"001"</f>
        <v>001</v>
      </c>
      <c r="G4615" t="str">
        <f>""</f>
        <v/>
      </c>
      <c r="H4615" t="s">
        <v>0</v>
      </c>
      <c r="I4615" t="s">
        <v>2530</v>
      </c>
      <c r="J4615" t="s">
        <v>5862</v>
      </c>
      <c r="K4615" t="str">
        <f t="shared" si="681"/>
        <v>21710</v>
      </c>
    </row>
    <row r="4616" spans="1:11" customFormat="1" x14ac:dyDescent="0.25">
      <c r="A4616" t="str">
        <f t="shared" si="667"/>
        <v>21</v>
      </c>
      <c r="B4616" t="s">
        <v>533</v>
      </c>
      <c r="C4616" t="str">
        <f t="shared" si="680"/>
        <v>013</v>
      </c>
      <c r="D4616" t="s">
        <v>546</v>
      </c>
      <c r="E4616" t="str">
        <f>"02"</f>
        <v>02</v>
      </c>
      <c r="F4616" t="str">
        <f>"002"</f>
        <v>002</v>
      </c>
      <c r="G4616" t="str">
        <f>""</f>
        <v/>
      </c>
      <c r="H4616" t="s">
        <v>1</v>
      </c>
      <c r="I4616" t="s">
        <v>2531</v>
      </c>
      <c r="J4616" t="s">
        <v>5863</v>
      </c>
      <c r="K4616" t="str">
        <f t="shared" si="681"/>
        <v>21710</v>
      </c>
    </row>
    <row r="4617" spans="1:11" customFormat="1" x14ac:dyDescent="0.25">
      <c r="A4617" t="str">
        <f t="shared" si="667"/>
        <v>21</v>
      </c>
      <c r="B4617" t="s">
        <v>533</v>
      </c>
      <c r="C4617" t="str">
        <f t="shared" si="680"/>
        <v>013</v>
      </c>
      <c r="D4617" t="s">
        <v>546</v>
      </c>
      <c r="E4617" t="str">
        <f>"02"</f>
        <v>02</v>
      </c>
      <c r="F4617" t="str">
        <f>"002"</f>
        <v>002</v>
      </c>
      <c r="G4617" t="str">
        <f>""</f>
        <v/>
      </c>
      <c r="H4617" t="s">
        <v>0</v>
      </c>
      <c r="I4617" t="s">
        <v>2531</v>
      </c>
      <c r="J4617" t="s">
        <v>5863</v>
      </c>
      <c r="K4617" t="str">
        <f t="shared" si="681"/>
        <v>21710</v>
      </c>
    </row>
    <row r="4618" spans="1:11" customFormat="1" x14ac:dyDescent="0.25">
      <c r="A4618" t="str">
        <f t="shared" si="667"/>
        <v>21</v>
      </c>
      <c r="B4618" t="s">
        <v>533</v>
      </c>
      <c r="C4618" t="str">
        <f t="shared" si="680"/>
        <v>013</v>
      </c>
      <c r="D4618" t="s">
        <v>546</v>
      </c>
      <c r="E4618" t="str">
        <f>"03"</f>
        <v>03</v>
      </c>
      <c r="F4618" t="str">
        <f>"001"</f>
        <v>001</v>
      </c>
      <c r="G4618" t="str">
        <f>""</f>
        <v/>
      </c>
      <c r="H4618" t="s">
        <v>1</v>
      </c>
      <c r="I4618" t="s">
        <v>72</v>
      </c>
      <c r="J4618" t="s">
        <v>5864</v>
      </c>
      <c r="K4618" t="str">
        <f t="shared" si="681"/>
        <v>21710</v>
      </c>
    </row>
    <row r="4619" spans="1:11" customFormat="1" x14ac:dyDescent="0.25">
      <c r="A4619" t="str">
        <f t="shared" si="667"/>
        <v>21</v>
      </c>
      <c r="B4619" t="s">
        <v>533</v>
      </c>
      <c r="C4619" t="str">
        <f t="shared" si="680"/>
        <v>013</v>
      </c>
      <c r="D4619" t="s">
        <v>546</v>
      </c>
      <c r="E4619" t="str">
        <f>"03"</f>
        <v>03</v>
      </c>
      <c r="F4619" t="str">
        <f>"001"</f>
        <v>001</v>
      </c>
      <c r="G4619" t="str">
        <f>""</f>
        <v/>
      </c>
      <c r="H4619" t="s">
        <v>0</v>
      </c>
      <c r="I4619" t="s">
        <v>72</v>
      </c>
      <c r="J4619" t="s">
        <v>5864</v>
      </c>
      <c r="K4619" t="str">
        <f t="shared" si="681"/>
        <v>21710</v>
      </c>
    </row>
    <row r="4620" spans="1:11" customFormat="1" x14ac:dyDescent="0.25">
      <c r="A4620" t="str">
        <f t="shared" si="667"/>
        <v>21</v>
      </c>
      <c r="B4620" t="s">
        <v>533</v>
      </c>
      <c r="C4620" t="str">
        <f t="shared" si="680"/>
        <v>013</v>
      </c>
      <c r="D4620" t="s">
        <v>546</v>
      </c>
      <c r="E4620" t="str">
        <f>"03"</f>
        <v>03</v>
      </c>
      <c r="F4620" t="str">
        <f>"002"</f>
        <v>002</v>
      </c>
      <c r="G4620" t="str">
        <f>""</f>
        <v/>
      </c>
      <c r="H4620" t="s">
        <v>1</v>
      </c>
      <c r="I4620" t="s">
        <v>2532</v>
      </c>
      <c r="J4620" t="s">
        <v>5865</v>
      </c>
      <c r="K4620" t="str">
        <f t="shared" si="681"/>
        <v>21710</v>
      </c>
    </row>
    <row r="4621" spans="1:11" customFormat="1" x14ac:dyDescent="0.25">
      <c r="A4621" t="str">
        <f t="shared" si="667"/>
        <v>21</v>
      </c>
      <c r="B4621" t="s">
        <v>533</v>
      </c>
      <c r="C4621" t="str">
        <f t="shared" si="680"/>
        <v>013</v>
      </c>
      <c r="D4621" t="s">
        <v>546</v>
      </c>
      <c r="E4621" t="str">
        <f>"03"</f>
        <v>03</v>
      </c>
      <c r="F4621" t="str">
        <f>"002"</f>
        <v>002</v>
      </c>
      <c r="G4621" t="str">
        <f>""</f>
        <v/>
      </c>
      <c r="H4621" t="s">
        <v>0</v>
      </c>
      <c r="I4621" t="s">
        <v>2532</v>
      </c>
      <c r="J4621" t="s">
        <v>5865</v>
      </c>
      <c r="K4621" t="str">
        <f t="shared" si="681"/>
        <v>21710</v>
      </c>
    </row>
    <row r="4622" spans="1:11" customFormat="1" x14ac:dyDescent="0.25">
      <c r="A4622" t="str">
        <f t="shared" si="667"/>
        <v>21</v>
      </c>
      <c r="B4622" t="s">
        <v>533</v>
      </c>
      <c r="C4622" t="str">
        <f t="shared" si="680"/>
        <v>013</v>
      </c>
      <c r="D4622" t="s">
        <v>546</v>
      </c>
      <c r="E4622" t="str">
        <f>"03"</f>
        <v>03</v>
      </c>
      <c r="F4622" t="str">
        <f>"002"</f>
        <v>002</v>
      </c>
      <c r="G4622" t="str">
        <f>""</f>
        <v/>
      </c>
      <c r="H4622" t="s">
        <v>2</v>
      </c>
      <c r="I4622" t="s">
        <v>2532</v>
      </c>
      <c r="J4622" t="s">
        <v>5865</v>
      </c>
      <c r="K4622" t="str">
        <f t="shared" si="681"/>
        <v>21710</v>
      </c>
    </row>
    <row r="4623" spans="1:11" customFormat="1" x14ac:dyDescent="0.25">
      <c r="A4623" t="str">
        <f t="shared" si="667"/>
        <v>21</v>
      </c>
      <c r="B4623" t="s">
        <v>533</v>
      </c>
      <c r="C4623" t="str">
        <f t="shared" si="680"/>
        <v>013</v>
      </c>
      <c r="D4623" t="s">
        <v>546</v>
      </c>
      <c r="E4623" t="str">
        <f>"04"</f>
        <v>04</v>
      </c>
      <c r="F4623" t="str">
        <f t="shared" ref="F4623:F4628" si="682">"001"</f>
        <v>001</v>
      </c>
      <c r="G4623" t="str">
        <f>""</f>
        <v/>
      </c>
      <c r="H4623" t="s">
        <v>1</v>
      </c>
      <c r="I4623" t="s">
        <v>21</v>
      </c>
      <c r="J4623" t="s">
        <v>5866</v>
      </c>
      <c r="K4623" t="str">
        <f t="shared" si="681"/>
        <v>21710</v>
      </c>
    </row>
    <row r="4624" spans="1:11" customFormat="1" x14ac:dyDescent="0.25">
      <c r="A4624" t="str">
        <f t="shared" ref="A4624:A4687" si="683">"21"</f>
        <v>21</v>
      </c>
      <c r="B4624" t="s">
        <v>533</v>
      </c>
      <c r="C4624" t="str">
        <f t="shared" si="680"/>
        <v>013</v>
      </c>
      <c r="D4624" t="s">
        <v>546</v>
      </c>
      <c r="E4624" t="str">
        <f>"04"</f>
        <v>04</v>
      </c>
      <c r="F4624" t="str">
        <f t="shared" si="682"/>
        <v>001</v>
      </c>
      <c r="G4624" t="str">
        <f>""</f>
        <v/>
      </c>
      <c r="H4624" t="s">
        <v>0</v>
      </c>
      <c r="I4624" t="s">
        <v>21</v>
      </c>
      <c r="J4624" t="s">
        <v>5866</v>
      </c>
      <c r="K4624" t="str">
        <f t="shared" si="681"/>
        <v>21710</v>
      </c>
    </row>
    <row r="4625" spans="1:11" customFormat="1" x14ac:dyDescent="0.25">
      <c r="A4625" t="str">
        <f t="shared" si="683"/>
        <v>21</v>
      </c>
      <c r="B4625" t="s">
        <v>533</v>
      </c>
      <c r="C4625" t="str">
        <f t="shared" si="680"/>
        <v>013</v>
      </c>
      <c r="D4625" t="s">
        <v>546</v>
      </c>
      <c r="E4625" t="str">
        <f>"05"</f>
        <v>05</v>
      </c>
      <c r="F4625" t="str">
        <f t="shared" si="682"/>
        <v>001</v>
      </c>
      <c r="G4625" t="str">
        <f>""</f>
        <v/>
      </c>
      <c r="H4625" t="s">
        <v>1</v>
      </c>
      <c r="I4625" t="s">
        <v>2533</v>
      </c>
      <c r="J4625" t="s">
        <v>5867</v>
      </c>
      <c r="K4625" t="str">
        <f t="shared" si="681"/>
        <v>21710</v>
      </c>
    </row>
    <row r="4626" spans="1:11" customFormat="1" x14ac:dyDescent="0.25">
      <c r="A4626" t="str">
        <f t="shared" si="683"/>
        <v>21</v>
      </c>
      <c r="B4626" t="s">
        <v>533</v>
      </c>
      <c r="C4626" t="str">
        <f t="shared" si="680"/>
        <v>013</v>
      </c>
      <c r="D4626" t="s">
        <v>546</v>
      </c>
      <c r="E4626" t="str">
        <f>"05"</f>
        <v>05</v>
      </c>
      <c r="F4626" t="str">
        <f t="shared" si="682"/>
        <v>001</v>
      </c>
      <c r="G4626" t="str">
        <f>""</f>
        <v/>
      </c>
      <c r="H4626" t="s">
        <v>0</v>
      </c>
      <c r="I4626" t="s">
        <v>2533</v>
      </c>
      <c r="J4626" t="s">
        <v>5867</v>
      </c>
      <c r="K4626" t="str">
        <f t="shared" si="681"/>
        <v>21710</v>
      </c>
    </row>
    <row r="4627" spans="1:11" customFormat="1" x14ac:dyDescent="0.25">
      <c r="A4627" t="str">
        <f t="shared" si="683"/>
        <v>21</v>
      </c>
      <c r="B4627" t="s">
        <v>533</v>
      </c>
      <c r="C4627" t="str">
        <f t="shared" ref="C4627:C4632" si="684">"014"</f>
        <v>014</v>
      </c>
      <c r="D4627" t="s">
        <v>547</v>
      </c>
      <c r="E4627" t="str">
        <f t="shared" ref="E4627:E4641" si="685">"01"</f>
        <v>01</v>
      </c>
      <c r="F4627" t="str">
        <f t="shared" si="682"/>
        <v>001</v>
      </c>
      <c r="G4627" t="str">
        <f>""</f>
        <v/>
      </c>
      <c r="H4627" t="s">
        <v>1</v>
      </c>
      <c r="I4627" t="s">
        <v>2534</v>
      </c>
      <c r="J4627" t="s">
        <v>5868</v>
      </c>
      <c r="K4627" t="str">
        <f t="shared" ref="K4627:K4632" si="686">"21830"</f>
        <v>21830</v>
      </c>
    </row>
    <row r="4628" spans="1:11" customFormat="1" x14ac:dyDescent="0.25">
      <c r="A4628" t="str">
        <f t="shared" si="683"/>
        <v>21</v>
      </c>
      <c r="B4628" t="s">
        <v>533</v>
      </c>
      <c r="C4628" t="str">
        <f t="shared" si="684"/>
        <v>014</v>
      </c>
      <c r="D4628" t="s">
        <v>547</v>
      </c>
      <c r="E4628" t="str">
        <f t="shared" si="685"/>
        <v>01</v>
      </c>
      <c r="F4628" t="str">
        <f t="shared" si="682"/>
        <v>001</v>
      </c>
      <c r="G4628" t="str">
        <f>""</f>
        <v/>
      </c>
      <c r="H4628" t="s">
        <v>0</v>
      </c>
      <c r="I4628" t="s">
        <v>2534</v>
      </c>
      <c r="J4628" t="s">
        <v>5868</v>
      </c>
      <c r="K4628" t="str">
        <f t="shared" si="686"/>
        <v>21830</v>
      </c>
    </row>
    <row r="4629" spans="1:11" customFormat="1" x14ac:dyDescent="0.25">
      <c r="A4629" t="str">
        <f t="shared" si="683"/>
        <v>21</v>
      </c>
      <c r="B4629" t="s">
        <v>533</v>
      </c>
      <c r="C4629" t="str">
        <f t="shared" si="684"/>
        <v>014</v>
      </c>
      <c r="D4629" t="s">
        <v>547</v>
      </c>
      <c r="E4629" t="str">
        <f t="shared" si="685"/>
        <v>01</v>
      </c>
      <c r="F4629" t="str">
        <f>"002"</f>
        <v>002</v>
      </c>
      <c r="G4629" t="str">
        <f>""</f>
        <v/>
      </c>
      <c r="H4629" t="s">
        <v>1</v>
      </c>
      <c r="I4629" t="s">
        <v>2535</v>
      </c>
      <c r="J4629" t="s">
        <v>5869</v>
      </c>
      <c r="K4629" t="str">
        <f t="shared" si="686"/>
        <v>21830</v>
      </c>
    </row>
    <row r="4630" spans="1:11" customFormat="1" x14ac:dyDescent="0.25">
      <c r="A4630" t="str">
        <f t="shared" si="683"/>
        <v>21</v>
      </c>
      <c r="B4630" t="s">
        <v>533</v>
      </c>
      <c r="C4630" t="str">
        <f t="shared" si="684"/>
        <v>014</v>
      </c>
      <c r="D4630" t="s">
        <v>547</v>
      </c>
      <c r="E4630" t="str">
        <f t="shared" si="685"/>
        <v>01</v>
      </c>
      <c r="F4630" t="str">
        <f>"002"</f>
        <v>002</v>
      </c>
      <c r="G4630" t="str">
        <f>""</f>
        <v/>
      </c>
      <c r="H4630" t="s">
        <v>0</v>
      </c>
      <c r="I4630" t="s">
        <v>2535</v>
      </c>
      <c r="J4630" t="s">
        <v>5869</v>
      </c>
      <c r="K4630" t="str">
        <f t="shared" si="686"/>
        <v>21830</v>
      </c>
    </row>
    <row r="4631" spans="1:11" customFormat="1" x14ac:dyDescent="0.25">
      <c r="A4631" t="str">
        <f t="shared" si="683"/>
        <v>21</v>
      </c>
      <c r="B4631" t="s">
        <v>533</v>
      </c>
      <c r="C4631" t="str">
        <f t="shared" si="684"/>
        <v>014</v>
      </c>
      <c r="D4631" t="s">
        <v>547</v>
      </c>
      <c r="E4631" t="str">
        <f t="shared" si="685"/>
        <v>01</v>
      </c>
      <c r="F4631" t="str">
        <f>"003"</f>
        <v>003</v>
      </c>
      <c r="G4631" t="str">
        <f>""</f>
        <v/>
      </c>
      <c r="H4631" t="s">
        <v>1</v>
      </c>
      <c r="I4631" t="s">
        <v>86</v>
      </c>
      <c r="J4631" t="s">
        <v>5870</v>
      </c>
      <c r="K4631" t="str">
        <f t="shared" si="686"/>
        <v>21830</v>
      </c>
    </row>
    <row r="4632" spans="1:11" customFormat="1" x14ac:dyDescent="0.25">
      <c r="A4632" t="str">
        <f t="shared" si="683"/>
        <v>21</v>
      </c>
      <c r="B4632" t="s">
        <v>533</v>
      </c>
      <c r="C4632" t="str">
        <f t="shared" si="684"/>
        <v>014</v>
      </c>
      <c r="D4632" t="s">
        <v>547</v>
      </c>
      <c r="E4632" t="str">
        <f t="shared" si="685"/>
        <v>01</v>
      </c>
      <c r="F4632" t="str">
        <f>"003"</f>
        <v>003</v>
      </c>
      <c r="G4632" t="str">
        <f>""</f>
        <v/>
      </c>
      <c r="H4632" t="s">
        <v>0</v>
      </c>
      <c r="I4632" t="s">
        <v>86</v>
      </c>
      <c r="J4632" t="s">
        <v>5870</v>
      </c>
      <c r="K4632" t="str">
        <f t="shared" si="686"/>
        <v>21830</v>
      </c>
    </row>
    <row r="4633" spans="1:11" customFormat="1" x14ac:dyDescent="0.25">
      <c r="A4633" t="str">
        <f t="shared" si="683"/>
        <v>21</v>
      </c>
      <c r="B4633" t="s">
        <v>533</v>
      </c>
      <c r="C4633" t="str">
        <f>"015"</f>
        <v>015</v>
      </c>
      <c r="D4633" t="s">
        <v>548</v>
      </c>
      <c r="E4633" t="str">
        <f t="shared" si="685"/>
        <v>01</v>
      </c>
      <c r="F4633" t="str">
        <f>"001"</f>
        <v>001</v>
      </c>
      <c r="G4633" t="str">
        <f>""</f>
        <v/>
      </c>
      <c r="H4633" t="s">
        <v>3</v>
      </c>
      <c r="I4633" t="s">
        <v>2536</v>
      </c>
      <c r="J4633" t="s">
        <v>5871</v>
      </c>
      <c r="K4633" t="str">
        <f>"21580"</f>
        <v>21580</v>
      </c>
    </row>
    <row r="4634" spans="1:11" customFormat="1" x14ac:dyDescent="0.25">
      <c r="A4634" t="str">
        <f t="shared" si="683"/>
        <v>21</v>
      </c>
      <c r="B4634" t="s">
        <v>533</v>
      </c>
      <c r="C4634" t="str">
        <f>"016"</f>
        <v>016</v>
      </c>
      <c r="D4634" t="s">
        <v>549</v>
      </c>
      <c r="E4634" t="str">
        <f t="shared" si="685"/>
        <v>01</v>
      </c>
      <c r="F4634" t="str">
        <f>"001"</f>
        <v>001</v>
      </c>
      <c r="G4634" t="str">
        <f>""</f>
        <v/>
      </c>
      <c r="H4634" t="s">
        <v>1</v>
      </c>
      <c r="I4634" t="s">
        <v>103</v>
      </c>
      <c r="J4634" t="s">
        <v>5872</v>
      </c>
      <c r="K4634" t="str">
        <f>"21270"</f>
        <v>21270</v>
      </c>
    </row>
    <row r="4635" spans="1:11" customFormat="1" x14ac:dyDescent="0.25">
      <c r="A4635" t="str">
        <f t="shared" si="683"/>
        <v>21</v>
      </c>
      <c r="B4635" t="s">
        <v>533</v>
      </c>
      <c r="C4635" t="str">
        <f>"016"</f>
        <v>016</v>
      </c>
      <c r="D4635" t="s">
        <v>549</v>
      </c>
      <c r="E4635" t="str">
        <f t="shared" si="685"/>
        <v>01</v>
      </c>
      <c r="F4635" t="str">
        <f>"001"</f>
        <v>001</v>
      </c>
      <c r="G4635" t="str">
        <f>""</f>
        <v/>
      </c>
      <c r="H4635" t="s">
        <v>0</v>
      </c>
      <c r="I4635" t="s">
        <v>103</v>
      </c>
      <c r="J4635" t="s">
        <v>5872</v>
      </c>
      <c r="K4635" t="str">
        <f>"21270"</f>
        <v>21270</v>
      </c>
    </row>
    <row r="4636" spans="1:11" customFormat="1" x14ac:dyDescent="0.25">
      <c r="A4636" t="str">
        <f t="shared" si="683"/>
        <v>21</v>
      </c>
      <c r="B4636" t="s">
        <v>533</v>
      </c>
      <c r="C4636" t="str">
        <f>"017"</f>
        <v>017</v>
      </c>
      <c r="D4636" t="s">
        <v>550</v>
      </c>
      <c r="E4636" t="str">
        <f t="shared" si="685"/>
        <v>01</v>
      </c>
      <c r="F4636" t="str">
        <f>"001"</f>
        <v>001</v>
      </c>
      <c r="G4636" t="str">
        <f>""</f>
        <v/>
      </c>
      <c r="H4636" t="s">
        <v>1</v>
      </c>
      <c r="I4636" t="s">
        <v>2537</v>
      </c>
      <c r="J4636" t="s">
        <v>5873</v>
      </c>
      <c r="K4636" t="str">
        <f>"21300"</f>
        <v>21300</v>
      </c>
    </row>
    <row r="4637" spans="1:11" customFormat="1" x14ac:dyDescent="0.25">
      <c r="A4637" t="str">
        <f t="shared" si="683"/>
        <v>21</v>
      </c>
      <c r="B4637" t="s">
        <v>533</v>
      </c>
      <c r="C4637" t="str">
        <f>"017"</f>
        <v>017</v>
      </c>
      <c r="D4637" t="s">
        <v>550</v>
      </c>
      <c r="E4637" t="str">
        <f t="shared" si="685"/>
        <v>01</v>
      </c>
      <c r="F4637" t="str">
        <f>"001"</f>
        <v>001</v>
      </c>
      <c r="G4637" t="str">
        <f>""</f>
        <v/>
      </c>
      <c r="H4637" t="s">
        <v>0</v>
      </c>
      <c r="I4637" t="s">
        <v>2537</v>
      </c>
      <c r="J4637" t="s">
        <v>5873</v>
      </c>
      <c r="K4637" t="str">
        <f>"21300"</f>
        <v>21300</v>
      </c>
    </row>
    <row r="4638" spans="1:11" customFormat="1" x14ac:dyDescent="0.25">
      <c r="A4638" t="str">
        <f t="shared" si="683"/>
        <v>21</v>
      </c>
      <c r="B4638" t="s">
        <v>533</v>
      </c>
      <c r="C4638" t="str">
        <f>"017"</f>
        <v>017</v>
      </c>
      <c r="D4638" t="s">
        <v>550</v>
      </c>
      <c r="E4638" t="str">
        <f t="shared" si="685"/>
        <v>01</v>
      </c>
      <c r="F4638" t="str">
        <f>"002"</f>
        <v>002</v>
      </c>
      <c r="G4638" t="str">
        <f>""</f>
        <v/>
      </c>
      <c r="H4638" t="s">
        <v>1</v>
      </c>
      <c r="I4638" t="s">
        <v>2537</v>
      </c>
      <c r="J4638" t="s">
        <v>5873</v>
      </c>
      <c r="K4638" t="str">
        <f>"21300"</f>
        <v>21300</v>
      </c>
    </row>
    <row r="4639" spans="1:11" customFormat="1" x14ac:dyDescent="0.25">
      <c r="A4639" t="str">
        <f t="shared" si="683"/>
        <v>21</v>
      </c>
      <c r="B4639" t="s">
        <v>533</v>
      </c>
      <c r="C4639" t="str">
        <f>"017"</f>
        <v>017</v>
      </c>
      <c r="D4639" t="s">
        <v>550</v>
      </c>
      <c r="E4639" t="str">
        <f t="shared" si="685"/>
        <v>01</v>
      </c>
      <c r="F4639" t="str">
        <f>"002"</f>
        <v>002</v>
      </c>
      <c r="G4639" t="str">
        <f>""</f>
        <v/>
      </c>
      <c r="H4639" t="s">
        <v>0</v>
      </c>
      <c r="I4639" t="s">
        <v>2537</v>
      </c>
      <c r="J4639" t="s">
        <v>5873</v>
      </c>
      <c r="K4639" t="str">
        <f>"21300"</f>
        <v>21300</v>
      </c>
    </row>
    <row r="4640" spans="1:11" customFormat="1" x14ac:dyDescent="0.25">
      <c r="A4640" t="str">
        <f t="shared" si="683"/>
        <v>21</v>
      </c>
      <c r="B4640" t="s">
        <v>533</v>
      </c>
      <c r="C4640" t="str">
        <f>"018"</f>
        <v>018</v>
      </c>
      <c r="D4640" t="s">
        <v>61</v>
      </c>
      <c r="E4640" t="str">
        <f t="shared" si="685"/>
        <v>01</v>
      </c>
      <c r="F4640" t="str">
        <f t="shared" ref="F4640:F4645" si="687">"001"</f>
        <v>001</v>
      </c>
      <c r="G4640" t="str">
        <f>""</f>
        <v/>
      </c>
      <c r="H4640" t="s">
        <v>1</v>
      </c>
      <c r="I4640" t="s">
        <v>2538</v>
      </c>
      <c r="J4640" t="s">
        <v>5874</v>
      </c>
      <c r="K4640" t="str">
        <f>"21650"</f>
        <v>21650</v>
      </c>
    </row>
    <row r="4641" spans="1:11" customFormat="1" x14ac:dyDescent="0.25">
      <c r="A4641" t="str">
        <f t="shared" si="683"/>
        <v>21</v>
      </c>
      <c r="B4641" t="s">
        <v>533</v>
      </c>
      <c r="C4641" t="str">
        <f>"018"</f>
        <v>018</v>
      </c>
      <c r="D4641" t="s">
        <v>61</v>
      </c>
      <c r="E4641" t="str">
        <f t="shared" si="685"/>
        <v>01</v>
      </c>
      <c r="F4641" t="str">
        <f t="shared" si="687"/>
        <v>001</v>
      </c>
      <c r="G4641" t="str">
        <f>""</f>
        <v/>
      </c>
      <c r="H4641" t="s">
        <v>0</v>
      </c>
      <c r="I4641" t="s">
        <v>2538</v>
      </c>
      <c r="J4641" t="s">
        <v>5874</v>
      </c>
      <c r="K4641" t="str">
        <f>"21650"</f>
        <v>21650</v>
      </c>
    </row>
    <row r="4642" spans="1:11" customFormat="1" x14ac:dyDescent="0.25">
      <c r="A4642" t="str">
        <f t="shared" si="683"/>
        <v>21</v>
      </c>
      <c r="B4642" t="s">
        <v>533</v>
      </c>
      <c r="C4642" t="str">
        <f>"018"</f>
        <v>018</v>
      </c>
      <c r="D4642" t="s">
        <v>61</v>
      </c>
      <c r="E4642" t="str">
        <f>"02"</f>
        <v>02</v>
      </c>
      <c r="F4642" t="str">
        <f t="shared" si="687"/>
        <v>001</v>
      </c>
      <c r="G4642" t="str">
        <f>""</f>
        <v/>
      </c>
      <c r="H4642" t="s">
        <v>3</v>
      </c>
      <c r="I4642" t="s">
        <v>2539</v>
      </c>
      <c r="J4642" t="s">
        <v>5874</v>
      </c>
      <c r="K4642" t="str">
        <f>"21650"</f>
        <v>21650</v>
      </c>
    </row>
    <row r="4643" spans="1:11" customFormat="1" x14ac:dyDescent="0.25">
      <c r="A4643" t="str">
        <f t="shared" si="683"/>
        <v>21</v>
      </c>
      <c r="B4643" t="s">
        <v>533</v>
      </c>
      <c r="C4643" t="str">
        <f>"019"</f>
        <v>019</v>
      </c>
      <c r="D4643" t="s">
        <v>551</v>
      </c>
      <c r="E4643" t="str">
        <f t="shared" ref="E4643:E4653" si="688">"01"</f>
        <v>01</v>
      </c>
      <c r="F4643" t="str">
        <f t="shared" si="687"/>
        <v>001</v>
      </c>
      <c r="G4643" t="str">
        <f>""</f>
        <v/>
      </c>
      <c r="H4643" t="s">
        <v>3</v>
      </c>
      <c r="I4643" t="s">
        <v>23</v>
      </c>
      <c r="J4643" t="s">
        <v>5875</v>
      </c>
      <c r="K4643" t="str">
        <f>"21668"</f>
        <v>21668</v>
      </c>
    </row>
    <row r="4644" spans="1:11" customFormat="1" x14ac:dyDescent="0.25">
      <c r="A4644" t="str">
        <f t="shared" si="683"/>
        <v>21</v>
      </c>
      <c r="B4644" t="s">
        <v>533</v>
      </c>
      <c r="C4644" t="str">
        <f>"020"</f>
        <v>020</v>
      </c>
      <c r="D4644" t="s">
        <v>552</v>
      </c>
      <c r="E4644" t="str">
        <f t="shared" si="688"/>
        <v>01</v>
      </c>
      <c r="F4644" t="str">
        <f t="shared" si="687"/>
        <v>001</v>
      </c>
      <c r="G4644" t="str">
        <f>""</f>
        <v/>
      </c>
      <c r="H4644" t="s">
        <v>3</v>
      </c>
      <c r="I4644" t="s">
        <v>25</v>
      </c>
      <c r="J4644" t="s">
        <v>5876</v>
      </c>
      <c r="K4644" t="str">
        <f>"21388"</f>
        <v>21388</v>
      </c>
    </row>
    <row r="4645" spans="1:11" customFormat="1" x14ac:dyDescent="0.25">
      <c r="A4645" t="str">
        <f t="shared" si="683"/>
        <v>21</v>
      </c>
      <c r="B4645" t="s">
        <v>533</v>
      </c>
      <c r="C4645" t="str">
        <f t="shared" ref="C4645:C4666" si="689">"021"</f>
        <v>021</v>
      </c>
      <c r="D4645" t="s">
        <v>553</v>
      </c>
      <c r="E4645" t="str">
        <f t="shared" si="688"/>
        <v>01</v>
      </c>
      <c r="F4645" t="str">
        <f t="shared" si="687"/>
        <v>001</v>
      </c>
      <c r="G4645" t="str">
        <f>""</f>
        <v/>
      </c>
      <c r="H4645" t="s">
        <v>3</v>
      </c>
      <c r="I4645" t="s">
        <v>17</v>
      </c>
      <c r="J4645" t="s">
        <v>5877</v>
      </c>
      <c r="K4645" t="str">
        <f t="shared" ref="K4645:K4660" si="690">"21450"</f>
        <v>21450</v>
      </c>
    </row>
    <row r="4646" spans="1:11" customFormat="1" x14ac:dyDescent="0.25">
      <c r="A4646" t="str">
        <f t="shared" si="683"/>
        <v>21</v>
      </c>
      <c r="B4646" t="s">
        <v>533</v>
      </c>
      <c r="C4646" t="str">
        <f t="shared" si="689"/>
        <v>021</v>
      </c>
      <c r="D4646" t="s">
        <v>553</v>
      </c>
      <c r="E4646" t="str">
        <f t="shared" si="688"/>
        <v>01</v>
      </c>
      <c r="F4646" t="str">
        <f>"002"</f>
        <v>002</v>
      </c>
      <c r="G4646" t="str">
        <f>""</f>
        <v/>
      </c>
      <c r="H4646" t="s">
        <v>1</v>
      </c>
      <c r="I4646" t="s">
        <v>2540</v>
      </c>
      <c r="J4646" t="s">
        <v>5878</v>
      </c>
      <c r="K4646" t="str">
        <f t="shared" si="690"/>
        <v>21450</v>
      </c>
    </row>
    <row r="4647" spans="1:11" customFormat="1" x14ac:dyDescent="0.25">
      <c r="A4647" t="str">
        <f t="shared" si="683"/>
        <v>21</v>
      </c>
      <c r="B4647" t="s">
        <v>533</v>
      </c>
      <c r="C4647" t="str">
        <f t="shared" si="689"/>
        <v>021</v>
      </c>
      <c r="D4647" t="s">
        <v>553</v>
      </c>
      <c r="E4647" t="str">
        <f t="shared" si="688"/>
        <v>01</v>
      </c>
      <c r="F4647" t="str">
        <f>"002"</f>
        <v>002</v>
      </c>
      <c r="G4647" t="str">
        <f>""</f>
        <v/>
      </c>
      <c r="H4647" t="s">
        <v>0</v>
      </c>
      <c r="I4647" t="s">
        <v>2540</v>
      </c>
      <c r="J4647" t="s">
        <v>5878</v>
      </c>
      <c r="K4647" t="str">
        <f t="shared" si="690"/>
        <v>21450</v>
      </c>
    </row>
    <row r="4648" spans="1:11" customFormat="1" x14ac:dyDescent="0.25">
      <c r="A4648" t="str">
        <f t="shared" si="683"/>
        <v>21</v>
      </c>
      <c r="B4648" t="s">
        <v>533</v>
      </c>
      <c r="C4648" t="str">
        <f t="shared" si="689"/>
        <v>021</v>
      </c>
      <c r="D4648" t="s">
        <v>553</v>
      </c>
      <c r="E4648" t="str">
        <f t="shared" si="688"/>
        <v>01</v>
      </c>
      <c r="F4648" t="str">
        <f>"003"</f>
        <v>003</v>
      </c>
      <c r="G4648" t="str">
        <f>""</f>
        <v/>
      </c>
      <c r="H4648" t="s">
        <v>1</v>
      </c>
      <c r="I4648" t="s">
        <v>2541</v>
      </c>
      <c r="J4648" t="s">
        <v>5879</v>
      </c>
      <c r="K4648" t="str">
        <f t="shared" si="690"/>
        <v>21450</v>
      </c>
    </row>
    <row r="4649" spans="1:11" customFormat="1" x14ac:dyDescent="0.25">
      <c r="A4649" t="str">
        <f t="shared" si="683"/>
        <v>21</v>
      </c>
      <c r="B4649" t="s">
        <v>533</v>
      </c>
      <c r="C4649" t="str">
        <f t="shared" si="689"/>
        <v>021</v>
      </c>
      <c r="D4649" t="s">
        <v>553</v>
      </c>
      <c r="E4649" t="str">
        <f t="shared" si="688"/>
        <v>01</v>
      </c>
      <c r="F4649" t="str">
        <f>"003"</f>
        <v>003</v>
      </c>
      <c r="G4649" t="str">
        <f>""</f>
        <v/>
      </c>
      <c r="H4649" t="s">
        <v>0</v>
      </c>
      <c r="I4649" t="s">
        <v>2541</v>
      </c>
      <c r="J4649" t="s">
        <v>5879</v>
      </c>
      <c r="K4649" t="str">
        <f t="shared" si="690"/>
        <v>21450</v>
      </c>
    </row>
    <row r="4650" spans="1:11" customFormat="1" x14ac:dyDescent="0.25">
      <c r="A4650" t="str">
        <f t="shared" si="683"/>
        <v>21</v>
      </c>
      <c r="B4650" t="s">
        <v>533</v>
      </c>
      <c r="C4650" t="str">
        <f t="shared" si="689"/>
        <v>021</v>
      </c>
      <c r="D4650" t="s">
        <v>553</v>
      </c>
      <c r="E4650" t="str">
        <f t="shared" si="688"/>
        <v>01</v>
      </c>
      <c r="F4650" t="str">
        <f>"004"</f>
        <v>004</v>
      </c>
      <c r="G4650" t="str">
        <f>""</f>
        <v/>
      </c>
      <c r="H4650" t="s">
        <v>1</v>
      </c>
      <c r="I4650" t="s">
        <v>2541</v>
      </c>
      <c r="J4650" t="s">
        <v>5879</v>
      </c>
      <c r="K4650" t="str">
        <f t="shared" si="690"/>
        <v>21450</v>
      </c>
    </row>
    <row r="4651" spans="1:11" customFormat="1" x14ac:dyDescent="0.25">
      <c r="A4651" t="str">
        <f t="shared" si="683"/>
        <v>21</v>
      </c>
      <c r="B4651" t="s">
        <v>533</v>
      </c>
      <c r="C4651" t="str">
        <f t="shared" si="689"/>
        <v>021</v>
      </c>
      <c r="D4651" t="s">
        <v>553</v>
      </c>
      <c r="E4651" t="str">
        <f t="shared" si="688"/>
        <v>01</v>
      </c>
      <c r="F4651" t="str">
        <f>"004"</f>
        <v>004</v>
      </c>
      <c r="G4651" t="str">
        <f>""</f>
        <v/>
      </c>
      <c r="H4651" t="s">
        <v>0</v>
      </c>
      <c r="I4651" t="s">
        <v>2541</v>
      </c>
      <c r="J4651" t="s">
        <v>5879</v>
      </c>
      <c r="K4651" t="str">
        <f t="shared" si="690"/>
        <v>21450</v>
      </c>
    </row>
    <row r="4652" spans="1:11" customFormat="1" x14ac:dyDescent="0.25">
      <c r="A4652" t="str">
        <f t="shared" si="683"/>
        <v>21</v>
      </c>
      <c r="B4652" t="s">
        <v>533</v>
      </c>
      <c r="C4652" t="str">
        <f t="shared" si="689"/>
        <v>021</v>
      </c>
      <c r="D4652" t="s">
        <v>553</v>
      </c>
      <c r="E4652" t="str">
        <f t="shared" si="688"/>
        <v>01</v>
      </c>
      <c r="F4652" t="str">
        <f>"005"</f>
        <v>005</v>
      </c>
      <c r="G4652" t="str">
        <f>""</f>
        <v/>
      </c>
      <c r="H4652" t="s">
        <v>1</v>
      </c>
      <c r="I4652" t="s">
        <v>2542</v>
      </c>
      <c r="J4652" t="s">
        <v>5880</v>
      </c>
      <c r="K4652" t="str">
        <f t="shared" si="690"/>
        <v>21450</v>
      </c>
    </row>
    <row r="4653" spans="1:11" customFormat="1" x14ac:dyDescent="0.25">
      <c r="A4653" t="str">
        <f t="shared" si="683"/>
        <v>21</v>
      </c>
      <c r="B4653" t="s">
        <v>533</v>
      </c>
      <c r="C4653" t="str">
        <f t="shared" si="689"/>
        <v>021</v>
      </c>
      <c r="D4653" t="s">
        <v>553</v>
      </c>
      <c r="E4653" t="str">
        <f t="shared" si="688"/>
        <v>01</v>
      </c>
      <c r="F4653" t="str">
        <f>"005"</f>
        <v>005</v>
      </c>
      <c r="G4653" t="str">
        <f>""</f>
        <v/>
      </c>
      <c r="H4653" t="s">
        <v>0</v>
      </c>
      <c r="I4653" t="s">
        <v>2542</v>
      </c>
      <c r="J4653" t="s">
        <v>5880</v>
      </c>
      <c r="K4653" t="str">
        <f t="shared" si="690"/>
        <v>21450</v>
      </c>
    </row>
    <row r="4654" spans="1:11" customFormat="1" x14ac:dyDescent="0.25">
      <c r="A4654" t="str">
        <f t="shared" si="683"/>
        <v>21</v>
      </c>
      <c r="B4654" t="s">
        <v>533</v>
      </c>
      <c r="C4654" t="str">
        <f t="shared" si="689"/>
        <v>021</v>
      </c>
      <c r="D4654" t="s">
        <v>553</v>
      </c>
      <c r="E4654" t="str">
        <f t="shared" ref="E4654:E4666" si="691">"02"</f>
        <v>02</v>
      </c>
      <c r="F4654" t="str">
        <f>"001"</f>
        <v>001</v>
      </c>
      <c r="G4654" t="str">
        <f>""</f>
        <v/>
      </c>
      <c r="H4654" t="s">
        <v>1</v>
      </c>
      <c r="I4654" t="s">
        <v>2543</v>
      </c>
      <c r="J4654" t="s">
        <v>5881</v>
      </c>
      <c r="K4654" t="str">
        <f t="shared" si="690"/>
        <v>21450</v>
      </c>
    </row>
    <row r="4655" spans="1:11" customFormat="1" x14ac:dyDescent="0.25">
      <c r="A4655" t="str">
        <f t="shared" si="683"/>
        <v>21</v>
      </c>
      <c r="B4655" t="s">
        <v>533</v>
      </c>
      <c r="C4655" t="str">
        <f t="shared" si="689"/>
        <v>021</v>
      </c>
      <c r="D4655" t="s">
        <v>553</v>
      </c>
      <c r="E4655" t="str">
        <f t="shared" si="691"/>
        <v>02</v>
      </c>
      <c r="F4655" t="str">
        <f>"001"</f>
        <v>001</v>
      </c>
      <c r="G4655" t="str">
        <f>""</f>
        <v/>
      </c>
      <c r="H4655" t="s">
        <v>0</v>
      </c>
      <c r="I4655" t="s">
        <v>2543</v>
      </c>
      <c r="J4655" t="s">
        <v>5881</v>
      </c>
      <c r="K4655" t="str">
        <f t="shared" si="690"/>
        <v>21450</v>
      </c>
    </row>
    <row r="4656" spans="1:11" customFormat="1" x14ac:dyDescent="0.25">
      <c r="A4656" t="str">
        <f t="shared" si="683"/>
        <v>21</v>
      </c>
      <c r="B4656" t="s">
        <v>533</v>
      </c>
      <c r="C4656" t="str">
        <f t="shared" si="689"/>
        <v>021</v>
      </c>
      <c r="D4656" t="s">
        <v>553</v>
      </c>
      <c r="E4656" t="str">
        <f t="shared" si="691"/>
        <v>02</v>
      </c>
      <c r="F4656" t="str">
        <f>"001"</f>
        <v>001</v>
      </c>
      <c r="G4656" t="str">
        <f>""</f>
        <v/>
      </c>
      <c r="H4656" t="s">
        <v>2</v>
      </c>
      <c r="I4656" t="s">
        <v>2543</v>
      </c>
      <c r="J4656" t="s">
        <v>5881</v>
      </c>
      <c r="K4656" t="str">
        <f t="shared" si="690"/>
        <v>21450</v>
      </c>
    </row>
    <row r="4657" spans="1:11" customFormat="1" x14ac:dyDescent="0.25">
      <c r="A4657" t="str">
        <f t="shared" si="683"/>
        <v>21</v>
      </c>
      <c r="B4657" t="s">
        <v>533</v>
      </c>
      <c r="C4657" t="str">
        <f t="shared" si="689"/>
        <v>021</v>
      </c>
      <c r="D4657" t="s">
        <v>553</v>
      </c>
      <c r="E4657" t="str">
        <f t="shared" si="691"/>
        <v>02</v>
      </c>
      <c r="F4657" t="str">
        <f>"002"</f>
        <v>002</v>
      </c>
      <c r="G4657" t="str">
        <f>""</f>
        <v/>
      </c>
      <c r="H4657" t="s">
        <v>3</v>
      </c>
      <c r="I4657" t="s">
        <v>2542</v>
      </c>
      <c r="J4657" t="s">
        <v>5880</v>
      </c>
      <c r="K4657" t="str">
        <f t="shared" si="690"/>
        <v>21450</v>
      </c>
    </row>
    <row r="4658" spans="1:11" customFormat="1" x14ac:dyDescent="0.25">
      <c r="A4658" t="str">
        <f t="shared" si="683"/>
        <v>21</v>
      </c>
      <c r="B4658" t="s">
        <v>533</v>
      </c>
      <c r="C4658" t="str">
        <f t="shared" si="689"/>
        <v>021</v>
      </c>
      <c r="D4658" t="s">
        <v>553</v>
      </c>
      <c r="E4658" t="str">
        <f t="shared" si="691"/>
        <v>02</v>
      </c>
      <c r="F4658" t="str">
        <f>"003"</f>
        <v>003</v>
      </c>
      <c r="G4658" t="str">
        <f>""</f>
        <v/>
      </c>
      <c r="H4658" t="s">
        <v>3</v>
      </c>
      <c r="I4658" t="s">
        <v>2544</v>
      </c>
      <c r="J4658" t="s">
        <v>5882</v>
      </c>
      <c r="K4658" t="str">
        <f t="shared" si="690"/>
        <v>21450</v>
      </c>
    </row>
    <row r="4659" spans="1:11" customFormat="1" x14ac:dyDescent="0.25">
      <c r="A4659" t="str">
        <f t="shared" si="683"/>
        <v>21</v>
      </c>
      <c r="B4659" t="s">
        <v>533</v>
      </c>
      <c r="C4659" t="str">
        <f t="shared" si="689"/>
        <v>021</v>
      </c>
      <c r="D4659" t="s">
        <v>553</v>
      </c>
      <c r="E4659" t="str">
        <f t="shared" si="691"/>
        <v>02</v>
      </c>
      <c r="F4659" t="str">
        <f>"004"</f>
        <v>004</v>
      </c>
      <c r="G4659" t="str">
        <f>""</f>
        <v/>
      </c>
      <c r="H4659" t="s">
        <v>1</v>
      </c>
      <c r="I4659" t="s">
        <v>2544</v>
      </c>
      <c r="J4659" t="s">
        <v>5882</v>
      </c>
      <c r="K4659" t="str">
        <f t="shared" si="690"/>
        <v>21450</v>
      </c>
    </row>
    <row r="4660" spans="1:11" customFormat="1" x14ac:dyDescent="0.25">
      <c r="A4660" t="str">
        <f t="shared" si="683"/>
        <v>21</v>
      </c>
      <c r="B4660" t="s">
        <v>533</v>
      </c>
      <c r="C4660" t="str">
        <f t="shared" si="689"/>
        <v>021</v>
      </c>
      <c r="D4660" t="s">
        <v>553</v>
      </c>
      <c r="E4660" t="str">
        <f t="shared" si="691"/>
        <v>02</v>
      </c>
      <c r="F4660" t="str">
        <f>"004"</f>
        <v>004</v>
      </c>
      <c r="G4660" t="str">
        <f>""</f>
        <v/>
      </c>
      <c r="H4660" t="s">
        <v>0</v>
      </c>
      <c r="I4660" t="s">
        <v>2544</v>
      </c>
      <c r="J4660" t="s">
        <v>5882</v>
      </c>
      <c r="K4660" t="str">
        <f t="shared" si="690"/>
        <v>21450</v>
      </c>
    </row>
    <row r="4661" spans="1:11" customFormat="1" x14ac:dyDescent="0.25">
      <c r="A4661" t="str">
        <f t="shared" si="683"/>
        <v>21</v>
      </c>
      <c r="B4661" t="s">
        <v>533</v>
      </c>
      <c r="C4661" t="str">
        <f t="shared" si="689"/>
        <v>021</v>
      </c>
      <c r="D4661" t="s">
        <v>553</v>
      </c>
      <c r="E4661" t="str">
        <f t="shared" si="691"/>
        <v>02</v>
      </c>
      <c r="F4661" t="str">
        <f>"005"</f>
        <v>005</v>
      </c>
      <c r="G4661" t="str">
        <f>""</f>
        <v/>
      </c>
      <c r="H4661" t="s">
        <v>1</v>
      </c>
      <c r="I4661" t="s">
        <v>2545</v>
      </c>
      <c r="J4661" t="s">
        <v>5883</v>
      </c>
      <c r="K4661" t="str">
        <f>"21459"</f>
        <v>21459</v>
      </c>
    </row>
    <row r="4662" spans="1:11" customFormat="1" x14ac:dyDescent="0.25">
      <c r="A4662" t="str">
        <f t="shared" si="683"/>
        <v>21</v>
      </c>
      <c r="B4662" t="s">
        <v>533</v>
      </c>
      <c r="C4662" t="str">
        <f t="shared" si="689"/>
        <v>021</v>
      </c>
      <c r="D4662" t="s">
        <v>553</v>
      </c>
      <c r="E4662" t="str">
        <f t="shared" si="691"/>
        <v>02</v>
      </c>
      <c r="F4662" t="str">
        <f>"005"</f>
        <v>005</v>
      </c>
      <c r="G4662" t="str">
        <f>""</f>
        <v/>
      </c>
      <c r="H4662" t="s">
        <v>0</v>
      </c>
      <c r="I4662" t="s">
        <v>2545</v>
      </c>
      <c r="J4662" t="s">
        <v>5883</v>
      </c>
      <c r="K4662" t="str">
        <f>"21459"</f>
        <v>21459</v>
      </c>
    </row>
    <row r="4663" spans="1:11" customFormat="1" x14ac:dyDescent="0.25">
      <c r="A4663" t="str">
        <f t="shared" si="683"/>
        <v>21</v>
      </c>
      <c r="B4663" t="s">
        <v>533</v>
      </c>
      <c r="C4663" t="str">
        <f t="shared" si="689"/>
        <v>021</v>
      </c>
      <c r="D4663" t="s">
        <v>553</v>
      </c>
      <c r="E4663" t="str">
        <f t="shared" si="691"/>
        <v>02</v>
      </c>
      <c r="F4663" t="str">
        <f>"005"</f>
        <v>005</v>
      </c>
      <c r="G4663" t="str">
        <f>""</f>
        <v/>
      </c>
      <c r="H4663" t="s">
        <v>2</v>
      </c>
      <c r="I4663" t="s">
        <v>2545</v>
      </c>
      <c r="J4663" t="s">
        <v>5883</v>
      </c>
      <c r="K4663" t="str">
        <f>"21459"</f>
        <v>21459</v>
      </c>
    </row>
    <row r="4664" spans="1:11" customFormat="1" x14ac:dyDescent="0.25">
      <c r="A4664" t="str">
        <f t="shared" si="683"/>
        <v>21</v>
      </c>
      <c r="B4664" t="s">
        <v>533</v>
      </c>
      <c r="C4664" t="str">
        <f t="shared" si="689"/>
        <v>021</v>
      </c>
      <c r="D4664" t="s">
        <v>553</v>
      </c>
      <c r="E4664" t="str">
        <f t="shared" si="691"/>
        <v>02</v>
      </c>
      <c r="F4664" t="str">
        <f>"006"</f>
        <v>006</v>
      </c>
      <c r="G4664" t="str">
        <f>""</f>
        <v/>
      </c>
      <c r="H4664" t="s">
        <v>1</v>
      </c>
      <c r="I4664" t="s">
        <v>2546</v>
      </c>
      <c r="J4664" t="s">
        <v>5884</v>
      </c>
      <c r="K4664" t="str">
        <f>"21459"</f>
        <v>21459</v>
      </c>
    </row>
    <row r="4665" spans="1:11" customFormat="1" x14ac:dyDescent="0.25">
      <c r="A4665" t="str">
        <f t="shared" si="683"/>
        <v>21</v>
      </c>
      <c r="B4665" t="s">
        <v>533</v>
      </c>
      <c r="C4665" t="str">
        <f t="shared" si="689"/>
        <v>021</v>
      </c>
      <c r="D4665" t="s">
        <v>553</v>
      </c>
      <c r="E4665" t="str">
        <f t="shared" si="691"/>
        <v>02</v>
      </c>
      <c r="F4665" t="str">
        <f>"006"</f>
        <v>006</v>
      </c>
      <c r="G4665" t="str">
        <f>""</f>
        <v/>
      </c>
      <c r="H4665" t="s">
        <v>0</v>
      </c>
      <c r="I4665" t="s">
        <v>2546</v>
      </c>
      <c r="J4665" t="s">
        <v>5884</v>
      </c>
      <c r="K4665" t="str">
        <f>"21459"</f>
        <v>21459</v>
      </c>
    </row>
    <row r="4666" spans="1:11" customFormat="1" x14ac:dyDescent="0.25">
      <c r="A4666" t="str">
        <f t="shared" si="683"/>
        <v>21</v>
      </c>
      <c r="B4666" t="s">
        <v>533</v>
      </c>
      <c r="C4666" t="str">
        <f t="shared" si="689"/>
        <v>021</v>
      </c>
      <c r="D4666" t="s">
        <v>553</v>
      </c>
      <c r="E4666" t="str">
        <f t="shared" si="691"/>
        <v>02</v>
      </c>
      <c r="F4666" t="str">
        <f>"007"</f>
        <v>007</v>
      </c>
      <c r="G4666" t="str">
        <f>""</f>
        <v/>
      </c>
      <c r="H4666" t="s">
        <v>3</v>
      </c>
      <c r="I4666" t="s">
        <v>2547</v>
      </c>
      <c r="J4666" t="s">
        <v>5885</v>
      </c>
      <c r="K4666" t="str">
        <f>"21450"</f>
        <v>21450</v>
      </c>
    </row>
    <row r="4667" spans="1:11" customFormat="1" x14ac:dyDescent="0.25">
      <c r="A4667" t="str">
        <f t="shared" si="683"/>
        <v>21</v>
      </c>
      <c r="B4667" t="s">
        <v>533</v>
      </c>
      <c r="C4667" t="str">
        <f>"022"</f>
        <v>022</v>
      </c>
      <c r="D4667" t="s">
        <v>554</v>
      </c>
      <c r="E4667" t="str">
        <f t="shared" ref="E4667:E4677" si="692">"01"</f>
        <v>01</v>
      </c>
      <c r="F4667" t="str">
        <f>"001"</f>
        <v>001</v>
      </c>
      <c r="G4667" t="str">
        <f>""</f>
        <v/>
      </c>
      <c r="H4667" t="s">
        <v>3</v>
      </c>
      <c r="I4667" t="s">
        <v>2548</v>
      </c>
      <c r="J4667" t="s">
        <v>5886</v>
      </c>
      <c r="K4667" t="str">
        <f>"21292"</f>
        <v>21292</v>
      </c>
    </row>
    <row r="4668" spans="1:11" customFormat="1" x14ac:dyDescent="0.25">
      <c r="A4668" t="str">
        <f t="shared" si="683"/>
        <v>21</v>
      </c>
      <c r="B4668" t="s">
        <v>533</v>
      </c>
      <c r="C4668" t="str">
        <f>"023"</f>
        <v>023</v>
      </c>
      <c r="D4668" t="s">
        <v>555</v>
      </c>
      <c r="E4668" t="str">
        <f t="shared" si="692"/>
        <v>01</v>
      </c>
      <c r="F4668" t="str">
        <f>"001"</f>
        <v>001</v>
      </c>
      <c r="G4668" t="str">
        <f>"01"</f>
        <v>01</v>
      </c>
      <c r="H4668" t="s">
        <v>1</v>
      </c>
      <c r="I4668" t="s">
        <v>2549</v>
      </c>
      <c r="J4668" t="s">
        <v>5887</v>
      </c>
      <c r="K4668" t="str">
        <f>"21320"</f>
        <v>21320</v>
      </c>
    </row>
    <row r="4669" spans="1:11" customFormat="1" x14ac:dyDescent="0.25">
      <c r="A4669" t="str">
        <f t="shared" si="683"/>
        <v>21</v>
      </c>
      <c r="B4669" t="s">
        <v>533</v>
      </c>
      <c r="C4669" t="str">
        <f>"023"</f>
        <v>023</v>
      </c>
      <c r="D4669" t="s">
        <v>555</v>
      </c>
      <c r="E4669" t="str">
        <f t="shared" si="692"/>
        <v>01</v>
      </c>
      <c r="F4669" t="str">
        <f>"001"</f>
        <v>001</v>
      </c>
      <c r="G4669" t="str">
        <f>"02"</f>
        <v>02</v>
      </c>
      <c r="H4669" t="s">
        <v>0</v>
      </c>
      <c r="I4669" t="s">
        <v>2550</v>
      </c>
      <c r="J4669" t="s">
        <v>5888</v>
      </c>
      <c r="K4669" t="str">
        <f>"21580"</f>
        <v>21580</v>
      </c>
    </row>
    <row r="4670" spans="1:11" customFormat="1" x14ac:dyDescent="0.25">
      <c r="A4670" t="str">
        <f t="shared" si="683"/>
        <v>21</v>
      </c>
      <c r="B4670" t="s">
        <v>533</v>
      </c>
      <c r="C4670" t="str">
        <f>"023"</f>
        <v>023</v>
      </c>
      <c r="D4670" t="s">
        <v>555</v>
      </c>
      <c r="E4670" t="str">
        <f t="shared" si="692"/>
        <v>01</v>
      </c>
      <c r="F4670" t="str">
        <f>"002"</f>
        <v>002</v>
      </c>
      <c r="G4670" t="str">
        <f>""</f>
        <v/>
      </c>
      <c r="H4670" t="s">
        <v>1</v>
      </c>
      <c r="I4670" t="s">
        <v>2549</v>
      </c>
      <c r="J4670" t="s">
        <v>5887</v>
      </c>
      <c r="K4670" t="str">
        <f>"21320"</f>
        <v>21320</v>
      </c>
    </row>
    <row r="4671" spans="1:11" customFormat="1" x14ac:dyDescent="0.25">
      <c r="A4671" t="str">
        <f t="shared" si="683"/>
        <v>21</v>
      </c>
      <c r="B4671" t="s">
        <v>533</v>
      </c>
      <c r="C4671" t="str">
        <f>"023"</f>
        <v>023</v>
      </c>
      <c r="D4671" t="s">
        <v>555</v>
      </c>
      <c r="E4671" t="str">
        <f t="shared" si="692"/>
        <v>01</v>
      </c>
      <c r="F4671" t="str">
        <f>"002"</f>
        <v>002</v>
      </c>
      <c r="G4671" t="str">
        <f>""</f>
        <v/>
      </c>
      <c r="H4671" t="s">
        <v>0</v>
      </c>
      <c r="I4671" t="s">
        <v>2549</v>
      </c>
      <c r="J4671" t="s">
        <v>5887</v>
      </c>
      <c r="K4671" t="str">
        <f>"21320"</f>
        <v>21320</v>
      </c>
    </row>
    <row r="4672" spans="1:11" customFormat="1" x14ac:dyDescent="0.25">
      <c r="A4672" t="str">
        <f t="shared" si="683"/>
        <v>21</v>
      </c>
      <c r="B4672" t="s">
        <v>533</v>
      </c>
      <c r="C4672" t="str">
        <f>"024"</f>
        <v>024</v>
      </c>
      <c r="D4672" t="s">
        <v>556</v>
      </c>
      <c r="E4672" t="str">
        <f t="shared" si="692"/>
        <v>01</v>
      </c>
      <c r="F4672" t="str">
        <f>"001"</f>
        <v>001</v>
      </c>
      <c r="G4672" t="str">
        <f>""</f>
        <v/>
      </c>
      <c r="H4672" t="s">
        <v>3</v>
      </c>
      <c r="I4672" t="s">
        <v>2551</v>
      </c>
      <c r="J4672" t="s">
        <v>5889</v>
      </c>
      <c r="K4672" t="str">
        <f>"21209"</f>
        <v>21209</v>
      </c>
    </row>
    <row r="4673" spans="1:11" customFormat="1" x14ac:dyDescent="0.25">
      <c r="A4673" t="str">
        <f t="shared" si="683"/>
        <v>21</v>
      </c>
      <c r="B4673" t="s">
        <v>533</v>
      </c>
      <c r="C4673" t="str">
        <f t="shared" ref="C4673:C4680" si="693">"025"</f>
        <v>025</v>
      </c>
      <c r="D4673" t="s">
        <v>557</v>
      </c>
      <c r="E4673" t="str">
        <f t="shared" si="692"/>
        <v>01</v>
      </c>
      <c r="F4673" t="str">
        <f>"001"</f>
        <v>001</v>
      </c>
      <c r="G4673" t="str">
        <f>""</f>
        <v/>
      </c>
      <c r="H4673" t="s">
        <v>3</v>
      </c>
      <c r="I4673" t="s">
        <v>2552</v>
      </c>
      <c r="J4673" t="s">
        <v>4166</v>
      </c>
      <c r="K4673" t="str">
        <f t="shared" ref="K4673:K4678" si="694">"21230"</f>
        <v>21230</v>
      </c>
    </row>
    <row r="4674" spans="1:11" customFormat="1" x14ac:dyDescent="0.25">
      <c r="A4674" t="str">
        <f t="shared" si="683"/>
        <v>21</v>
      </c>
      <c r="B4674" t="s">
        <v>533</v>
      </c>
      <c r="C4674" t="str">
        <f t="shared" si="693"/>
        <v>025</v>
      </c>
      <c r="D4674" t="s">
        <v>557</v>
      </c>
      <c r="E4674" t="str">
        <f t="shared" si="692"/>
        <v>01</v>
      </c>
      <c r="F4674" t="str">
        <f>"002"</f>
        <v>002</v>
      </c>
      <c r="G4674" t="str">
        <f>""</f>
        <v/>
      </c>
      <c r="H4674" t="s">
        <v>1</v>
      </c>
      <c r="I4674" t="s">
        <v>2553</v>
      </c>
      <c r="J4674" t="s">
        <v>5890</v>
      </c>
      <c r="K4674" t="str">
        <f t="shared" si="694"/>
        <v>21230</v>
      </c>
    </row>
    <row r="4675" spans="1:11" customFormat="1" x14ac:dyDescent="0.25">
      <c r="A4675" t="str">
        <f t="shared" si="683"/>
        <v>21</v>
      </c>
      <c r="B4675" t="s">
        <v>533</v>
      </c>
      <c r="C4675" t="str">
        <f t="shared" si="693"/>
        <v>025</v>
      </c>
      <c r="D4675" t="s">
        <v>557</v>
      </c>
      <c r="E4675" t="str">
        <f t="shared" si="692"/>
        <v>01</v>
      </c>
      <c r="F4675" t="str">
        <f>"002"</f>
        <v>002</v>
      </c>
      <c r="G4675" t="str">
        <f>""</f>
        <v/>
      </c>
      <c r="H4675" t="s">
        <v>0</v>
      </c>
      <c r="I4675" t="s">
        <v>2553</v>
      </c>
      <c r="J4675" t="s">
        <v>5890</v>
      </c>
      <c r="K4675" t="str">
        <f t="shared" si="694"/>
        <v>21230</v>
      </c>
    </row>
    <row r="4676" spans="1:11" customFormat="1" x14ac:dyDescent="0.25">
      <c r="A4676" t="str">
        <f t="shared" si="683"/>
        <v>21</v>
      </c>
      <c r="B4676" t="s">
        <v>533</v>
      </c>
      <c r="C4676" t="str">
        <f t="shared" si="693"/>
        <v>025</v>
      </c>
      <c r="D4676" t="s">
        <v>557</v>
      </c>
      <c r="E4676" t="str">
        <f t="shared" si="692"/>
        <v>01</v>
      </c>
      <c r="F4676" t="str">
        <f>"003"</f>
        <v>003</v>
      </c>
      <c r="G4676" t="str">
        <f>""</f>
        <v/>
      </c>
      <c r="H4676" t="s">
        <v>1</v>
      </c>
      <c r="I4676" t="s">
        <v>2554</v>
      </c>
      <c r="J4676" t="s">
        <v>5891</v>
      </c>
      <c r="K4676" t="str">
        <f t="shared" si="694"/>
        <v>21230</v>
      </c>
    </row>
    <row r="4677" spans="1:11" customFormat="1" x14ac:dyDescent="0.25">
      <c r="A4677" t="str">
        <f t="shared" si="683"/>
        <v>21</v>
      </c>
      <c r="B4677" t="s">
        <v>533</v>
      </c>
      <c r="C4677" t="str">
        <f t="shared" si="693"/>
        <v>025</v>
      </c>
      <c r="D4677" t="s">
        <v>557</v>
      </c>
      <c r="E4677" t="str">
        <f t="shared" si="692"/>
        <v>01</v>
      </c>
      <c r="F4677" t="str">
        <f>"003"</f>
        <v>003</v>
      </c>
      <c r="G4677" t="str">
        <f>""</f>
        <v/>
      </c>
      <c r="H4677" t="s">
        <v>0</v>
      </c>
      <c r="I4677" t="s">
        <v>2554</v>
      </c>
      <c r="J4677" t="s">
        <v>5891</v>
      </c>
      <c r="K4677" t="str">
        <f t="shared" si="694"/>
        <v>21230</v>
      </c>
    </row>
    <row r="4678" spans="1:11" customFormat="1" x14ac:dyDescent="0.25">
      <c r="A4678" t="str">
        <f t="shared" si="683"/>
        <v>21</v>
      </c>
      <c r="B4678" t="s">
        <v>533</v>
      </c>
      <c r="C4678" t="str">
        <f t="shared" si="693"/>
        <v>025</v>
      </c>
      <c r="D4678" t="s">
        <v>557</v>
      </c>
      <c r="E4678" t="str">
        <f>"02"</f>
        <v>02</v>
      </c>
      <c r="F4678" t="str">
        <f t="shared" ref="F4678:F4699" si="695">"001"</f>
        <v>001</v>
      </c>
      <c r="G4678" t="str">
        <f>"01"</f>
        <v>01</v>
      </c>
      <c r="H4678" t="s">
        <v>1</v>
      </c>
      <c r="I4678" t="s">
        <v>19</v>
      </c>
      <c r="J4678" t="s">
        <v>5892</v>
      </c>
      <c r="K4678" t="str">
        <f t="shared" si="694"/>
        <v>21230</v>
      </c>
    </row>
    <row r="4679" spans="1:11" customFormat="1" x14ac:dyDescent="0.25">
      <c r="A4679" t="str">
        <f t="shared" si="683"/>
        <v>21</v>
      </c>
      <c r="B4679" t="s">
        <v>533</v>
      </c>
      <c r="C4679" t="str">
        <f t="shared" si="693"/>
        <v>025</v>
      </c>
      <c r="D4679" t="s">
        <v>557</v>
      </c>
      <c r="E4679" t="str">
        <f>"02"</f>
        <v>02</v>
      </c>
      <c r="F4679" t="str">
        <f t="shared" si="695"/>
        <v>001</v>
      </c>
      <c r="G4679" t="str">
        <f>"02"</f>
        <v>02</v>
      </c>
      <c r="H4679" t="s">
        <v>0</v>
      </c>
      <c r="I4679" t="s">
        <v>2555</v>
      </c>
      <c r="J4679" t="s">
        <v>5893</v>
      </c>
      <c r="K4679" t="str">
        <f>"21330"</f>
        <v>21330</v>
      </c>
    </row>
    <row r="4680" spans="1:11" customFormat="1" x14ac:dyDescent="0.25">
      <c r="A4680" t="str">
        <f t="shared" si="683"/>
        <v>21</v>
      </c>
      <c r="B4680" t="s">
        <v>533</v>
      </c>
      <c r="C4680" t="str">
        <f t="shared" si="693"/>
        <v>025</v>
      </c>
      <c r="D4680" t="s">
        <v>557</v>
      </c>
      <c r="E4680" t="str">
        <f>"02"</f>
        <v>02</v>
      </c>
      <c r="F4680" t="str">
        <f t="shared" si="695"/>
        <v>001</v>
      </c>
      <c r="G4680" t="str">
        <f>"03"</f>
        <v>03</v>
      </c>
      <c r="H4680" t="s">
        <v>2</v>
      </c>
      <c r="I4680" t="s">
        <v>2556</v>
      </c>
      <c r="J4680" t="s">
        <v>5894</v>
      </c>
      <c r="K4680" t="str">
        <f>"21330"</f>
        <v>21330</v>
      </c>
    </row>
    <row r="4681" spans="1:11" customFormat="1" x14ac:dyDescent="0.25">
      <c r="A4681" t="str">
        <f t="shared" si="683"/>
        <v>21</v>
      </c>
      <c r="B4681" t="s">
        <v>533</v>
      </c>
      <c r="C4681" t="str">
        <f>"026"</f>
        <v>026</v>
      </c>
      <c r="D4681" t="s">
        <v>558</v>
      </c>
      <c r="E4681" t="str">
        <f>"01"</f>
        <v>01</v>
      </c>
      <c r="F4681" t="str">
        <f t="shared" si="695"/>
        <v>001</v>
      </c>
      <c r="G4681" t="str">
        <f>""</f>
        <v/>
      </c>
      <c r="H4681" t="s">
        <v>3</v>
      </c>
      <c r="I4681" t="s">
        <v>2557</v>
      </c>
      <c r="J4681" t="s">
        <v>5895</v>
      </c>
      <c r="K4681" t="str">
        <f>"21208"</f>
        <v>21208</v>
      </c>
    </row>
    <row r="4682" spans="1:11" customFormat="1" x14ac:dyDescent="0.25">
      <c r="A4682" t="str">
        <f t="shared" si="683"/>
        <v>21</v>
      </c>
      <c r="B4682" t="s">
        <v>533</v>
      </c>
      <c r="C4682" t="str">
        <f>"027"</f>
        <v>027</v>
      </c>
      <c r="D4682" t="s">
        <v>559</v>
      </c>
      <c r="E4682" t="str">
        <f>"01"</f>
        <v>01</v>
      </c>
      <c r="F4682" t="str">
        <f t="shared" si="695"/>
        <v>001</v>
      </c>
      <c r="G4682" t="str">
        <f>""</f>
        <v/>
      </c>
      <c r="H4682" t="s">
        <v>3</v>
      </c>
      <c r="I4682" t="s">
        <v>2558</v>
      </c>
      <c r="J4682" t="s">
        <v>5896</v>
      </c>
      <c r="K4682" t="str">
        <f>"21387"</f>
        <v>21387</v>
      </c>
    </row>
    <row r="4683" spans="1:11" customFormat="1" x14ac:dyDescent="0.25">
      <c r="A4683" t="str">
        <f t="shared" si="683"/>
        <v>21</v>
      </c>
      <c r="B4683" t="s">
        <v>533</v>
      </c>
      <c r="C4683" t="str">
        <f>"028"</f>
        <v>028</v>
      </c>
      <c r="D4683" t="s">
        <v>560</v>
      </c>
      <c r="E4683" t="str">
        <f>"01"</f>
        <v>01</v>
      </c>
      <c r="F4683" t="str">
        <f t="shared" si="695"/>
        <v>001</v>
      </c>
      <c r="G4683" t="str">
        <f>""</f>
        <v/>
      </c>
      <c r="H4683" t="s">
        <v>3</v>
      </c>
      <c r="I4683" t="s">
        <v>19</v>
      </c>
      <c r="J4683" t="s">
        <v>5897</v>
      </c>
      <c r="K4683" t="str">
        <f>"21386"</f>
        <v>21386</v>
      </c>
    </row>
    <row r="4684" spans="1:11" customFormat="1" x14ac:dyDescent="0.25">
      <c r="A4684" t="str">
        <f t="shared" si="683"/>
        <v>21</v>
      </c>
      <c r="B4684" t="s">
        <v>533</v>
      </c>
      <c r="C4684" t="str">
        <f>"029"</f>
        <v>029</v>
      </c>
      <c r="D4684" t="s">
        <v>561</v>
      </c>
      <c r="E4684" t="str">
        <f>"01"</f>
        <v>01</v>
      </c>
      <c r="F4684" t="str">
        <f t="shared" si="695"/>
        <v>001</v>
      </c>
      <c r="G4684" t="str">
        <f>""</f>
        <v/>
      </c>
      <c r="H4684" t="s">
        <v>1</v>
      </c>
      <c r="I4684" t="s">
        <v>2559</v>
      </c>
      <c r="J4684" t="s">
        <v>5898</v>
      </c>
      <c r="K4684" t="str">
        <f>"21380"</f>
        <v>21380</v>
      </c>
    </row>
    <row r="4685" spans="1:11" customFormat="1" x14ac:dyDescent="0.25">
      <c r="A4685" t="str">
        <f t="shared" si="683"/>
        <v>21</v>
      </c>
      <c r="B4685" t="s">
        <v>533</v>
      </c>
      <c r="C4685" t="str">
        <f>"029"</f>
        <v>029</v>
      </c>
      <c r="D4685" t="s">
        <v>561</v>
      </c>
      <c r="E4685" t="str">
        <f>"01"</f>
        <v>01</v>
      </c>
      <c r="F4685" t="str">
        <f t="shared" si="695"/>
        <v>001</v>
      </c>
      <c r="G4685" t="str">
        <f>""</f>
        <v/>
      </c>
      <c r="H4685" t="s">
        <v>0</v>
      </c>
      <c r="I4685" t="s">
        <v>2559</v>
      </c>
      <c r="J4685" t="s">
        <v>5898</v>
      </c>
      <c r="K4685" t="str">
        <f>"21380"</f>
        <v>21380</v>
      </c>
    </row>
    <row r="4686" spans="1:11" customFormat="1" x14ac:dyDescent="0.25">
      <c r="A4686" t="str">
        <f t="shared" si="683"/>
        <v>21</v>
      </c>
      <c r="B4686" t="s">
        <v>533</v>
      </c>
      <c r="C4686" t="str">
        <f>"029"</f>
        <v>029</v>
      </c>
      <c r="D4686" t="s">
        <v>561</v>
      </c>
      <c r="E4686" t="str">
        <f>"02"</f>
        <v>02</v>
      </c>
      <c r="F4686" t="str">
        <f t="shared" si="695"/>
        <v>001</v>
      </c>
      <c r="G4686" t="str">
        <f>""</f>
        <v/>
      </c>
      <c r="H4686" t="s">
        <v>3</v>
      </c>
      <c r="I4686" t="s">
        <v>2559</v>
      </c>
      <c r="J4686" t="s">
        <v>5898</v>
      </c>
      <c r="K4686" t="str">
        <f>"21380"</f>
        <v>21380</v>
      </c>
    </row>
    <row r="4687" spans="1:11" customFormat="1" x14ac:dyDescent="0.25">
      <c r="A4687" t="str">
        <f t="shared" si="683"/>
        <v>21</v>
      </c>
      <c r="B4687" t="s">
        <v>533</v>
      </c>
      <c r="C4687" t="str">
        <f>"030"</f>
        <v>030</v>
      </c>
      <c r="D4687" t="s">
        <v>562</v>
      </c>
      <c r="E4687" t="str">
        <f t="shared" ref="E4687:E4705" si="696">"01"</f>
        <v>01</v>
      </c>
      <c r="F4687" t="str">
        <f t="shared" si="695"/>
        <v>001</v>
      </c>
      <c r="G4687" t="str">
        <f>""</f>
        <v/>
      </c>
      <c r="H4687" t="s">
        <v>1</v>
      </c>
      <c r="I4687" t="s">
        <v>2560</v>
      </c>
      <c r="J4687" t="s">
        <v>5899</v>
      </c>
      <c r="K4687" t="str">
        <f>"21891"</f>
        <v>21891</v>
      </c>
    </row>
    <row r="4688" spans="1:11" customFormat="1" x14ac:dyDescent="0.25">
      <c r="A4688" t="str">
        <f t="shared" ref="A4688:A4751" si="697">"21"</f>
        <v>21</v>
      </c>
      <c r="B4688" t="s">
        <v>533</v>
      </c>
      <c r="C4688" t="str">
        <f>"030"</f>
        <v>030</v>
      </c>
      <c r="D4688" t="s">
        <v>562</v>
      </c>
      <c r="E4688" t="str">
        <f t="shared" si="696"/>
        <v>01</v>
      </c>
      <c r="F4688" t="str">
        <f t="shared" si="695"/>
        <v>001</v>
      </c>
      <c r="G4688" t="str">
        <f>""</f>
        <v/>
      </c>
      <c r="H4688" t="s">
        <v>0</v>
      </c>
      <c r="I4688" t="s">
        <v>2560</v>
      </c>
      <c r="J4688" t="s">
        <v>5899</v>
      </c>
      <c r="K4688" t="str">
        <f>"21891"</f>
        <v>21891</v>
      </c>
    </row>
    <row r="4689" spans="1:11" customFormat="1" x14ac:dyDescent="0.25">
      <c r="A4689" t="str">
        <f t="shared" si="697"/>
        <v>21</v>
      </c>
      <c r="B4689" t="s">
        <v>533</v>
      </c>
      <c r="C4689" t="str">
        <f>"030"</f>
        <v>030</v>
      </c>
      <c r="D4689" t="s">
        <v>562</v>
      </c>
      <c r="E4689" t="str">
        <f t="shared" si="696"/>
        <v>01</v>
      </c>
      <c r="F4689" t="str">
        <f t="shared" si="695"/>
        <v>001</v>
      </c>
      <c r="G4689" t="str">
        <f>""</f>
        <v/>
      </c>
      <c r="H4689" t="s">
        <v>2</v>
      </c>
      <c r="I4689" t="s">
        <v>2560</v>
      </c>
      <c r="J4689" t="s">
        <v>5899</v>
      </c>
      <c r="K4689" t="str">
        <f>"21891"</f>
        <v>21891</v>
      </c>
    </row>
    <row r="4690" spans="1:11" customFormat="1" x14ac:dyDescent="0.25">
      <c r="A4690" t="str">
        <f t="shared" si="697"/>
        <v>21</v>
      </c>
      <c r="B4690" t="s">
        <v>533</v>
      </c>
      <c r="C4690" t="str">
        <f>"031"</f>
        <v>031</v>
      </c>
      <c r="D4690" t="s">
        <v>563</v>
      </c>
      <c r="E4690" t="str">
        <f t="shared" si="696"/>
        <v>01</v>
      </c>
      <c r="F4690" t="str">
        <f t="shared" si="695"/>
        <v>001</v>
      </c>
      <c r="G4690" t="str">
        <f>""</f>
        <v/>
      </c>
      <c r="H4690" t="s">
        <v>1</v>
      </c>
      <c r="I4690" t="s">
        <v>2561</v>
      </c>
      <c r="J4690" t="s">
        <v>5900</v>
      </c>
      <c r="K4690" t="str">
        <f>"21390"</f>
        <v>21390</v>
      </c>
    </row>
    <row r="4691" spans="1:11" customFormat="1" x14ac:dyDescent="0.25">
      <c r="A4691" t="str">
        <f t="shared" si="697"/>
        <v>21</v>
      </c>
      <c r="B4691" t="s">
        <v>533</v>
      </c>
      <c r="C4691" t="str">
        <f>"031"</f>
        <v>031</v>
      </c>
      <c r="D4691" t="s">
        <v>563</v>
      </c>
      <c r="E4691" t="str">
        <f t="shared" si="696"/>
        <v>01</v>
      </c>
      <c r="F4691" t="str">
        <f t="shared" si="695"/>
        <v>001</v>
      </c>
      <c r="G4691" t="str">
        <f>""</f>
        <v/>
      </c>
      <c r="H4691" t="s">
        <v>0</v>
      </c>
      <c r="I4691" t="s">
        <v>2561</v>
      </c>
      <c r="J4691" t="s">
        <v>5900</v>
      </c>
      <c r="K4691" t="str">
        <f>"21390"</f>
        <v>21390</v>
      </c>
    </row>
    <row r="4692" spans="1:11" customFormat="1" x14ac:dyDescent="0.25">
      <c r="A4692" t="str">
        <f t="shared" si="697"/>
        <v>21</v>
      </c>
      <c r="B4692" t="s">
        <v>533</v>
      </c>
      <c r="C4692" t="str">
        <f>"032"</f>
        <v>032</v>
      </c>
      <c r="D4692" t="s">
        <v>564</v>
      </c>
      <c r="E4692" t="str">
        <f t="shared" si="696"/>
        <v>01</v>
      </c>
      <c r="F4692" t="str">
        <f t="shared" si="695"/>
        <v>001</v>
      </c>
      <c r="G4692" t="str">
        <f>""</f>
        <v/>
      </c>
      <c r="H4692" t="s">
        <v>1</v>
      </c>
      <c r="I4692" t="s">
        <v>86</v>
      </c>
      <c r="J4692" t="s">
        <v>5901</v>
      </c>
      <c r="K4692" t="str">
        <f>"21870"</f>
        <v>21870</v>
      </c>
    </row>
    <row r="4693" spans="1:11" customFormat="1" x14ac:dyDescent="0.25">
      <c r="A4693" t="str">
        <f t="shared" si="697"/>
        <v>21</v>
      </c>
      <c r="B4693" t="s">
        <v>533</v>
      </c>
      <c r="C4693" t="str">
        <f>"032"</f>
        <v>032</v>
      </c>
      <c r="D4693" t="s">
        <v>564</v>
      </c>
      <c r="E4693" t="str">
        <f t="shared" si="696"/>
        <v>01</v>
      </c>
      <c r="F4693" t="str">
        <f t="shared" si="695"/>
        <v>001</v>
      </c>
      <c r="G4693" t="str">
        <f>""</f>
        <v/>
      </c>
      <c r="H4693" t="s">
        <v>0</v>
      </c>
      <c r="I4693" t="s">
        <v>86</v>
      </c>
      <c r="J4693" t="s">
        <v>5901</v>
      </c>
      <c r="K4693" t="str">
        <f>"21870"</f>
        <v>21870</v>
      </c>
    </row>
    <row r="4694" spans="1:11" customFormat="1" x14ac:dyDescent="0.25">
      <c r="A4694" t="str">
        <f t="shared" si="697"/>
        <v>21</v>
      </c>
      <c r="B4694" t="s">
        <v>533</v>
      </c>
      <c r="C4694" t="str">
        <f>"032"</f>
        <v>032</v>
      </c>
      <c r="D4694" t="s">
        <v>564</v>
      </c>
      <c r="E4694" t="str">
        <f t="shared" si="696"/>
        <v>01</v>
      </c>
      <c r="F4694" t="str">
        <f t="shared" si="695"/>
        <v>001</v>
      </c>
      <c r="G4694" t="str">
        <f>""</f>
        <v/>
      </c>
      <c r="H4694" t="s">
        <v>2</v>
      </c>
      <c r="I4694" t="s">
        <v>25</v>
      </c>
      <c r="J4694" t="s">
        <v>5902</v>
      </c>
      <c r="K4694" t="str">
        <f>"21870"</f>
        <v>21870</v>
      </c>
    </row>
    <row r="4695" spans="1:11" customFormat="1" x14ac:dyDescent="0.25">
      <c r="A4695" t="str">
        <f t="shared" si="697"/>
        <v>21</v>
      </c>
      <c r="B4695" t="s">
        <v>533</v>
      </c>
      <c r="C4695" t="str">
        <f>"033"</f>
        <v>033</v>
      </c>
      <c r="D4695" t="s">
        <v>565</v>
      </c>
      <c r="E4695" t="str">
        <f t="shared" si="696"/>
        <v>01</v>
      </c>
      <c r="F4695" t="str">
        <f t="shared" si="695"/>
        <v>001</v>
      </c>
      <c r="G4695" t="str">
        <f>""</f>
        <v/>
      </c>
      <c r="H4695" t="s">
        <v>3</v>
      </c>
      <c r="I4695" t="s">
        <v>1960</v>
      </c>
      <c r="J4695" t="s">
        <v>5903</v>
      </c>
      <c r="K4695" t="str">
        <f>"21292"</f>
        <v>21292</v>
      </c>
    </row>
    <row r="4696" spans="1:11" customFormat="1" x14ac:dyDescent="0.25">
      <c r="A4696" t="str">
        <f t="shared" si="697"/>
        <v>21</v>
      </c>
      <c r="B4696" t="s">
        <v>533</v>
      </c>
      <c r="C4696" t="str">
        <f>"034"</f>
        <v>034</v>
      </c>
      <c r="D4696" t="s">
        <v>566</v>
      </c>
      <c r="E4696" t="str">
        <f t="shared" si="696"/>
        <v>01</v>
      </c>
      <c r="F4696" t="str">
        <f t="shared" si="695"/>
        <v>001</v>
      </c>
      <c r="G4696" t="str">
        <f>""</f>
        <v/>
      </c>
      <c r="H4696" t="s">
        <v>1</v>
      </c>
      <c r="I4696" t="s">
        <v>2562</v>
      </c>
      <c r="J4696" t="s">
        <v>5904</v>
      </c>
      <c r="K4696" t="str">
        <f>"21291"</f>
        <v>21291</v>
      </c>
    </row>
    <row r="4697" spans="1:11" customFormat="1" x14ac:dyDescent="0.25">
      <c r="A4697" t="str">
        <f t="shared" si="697"/>
        <v>21</v>
      </c>
      <c r="B4697" t="s">
        <v>533</v>
      </c>
      <c r="C4697" t="str">
        <f>"034"</f>
        <v>034</v>
      </c>
      <c r="D4697" t="s">
        <v>566</v>
      </c>
      <c r="E4697" t="str">
        <f t="shared" si="696"/>
        <v>01</v>
      </c>
      <c r="F4697" t="str">
        <f t="shared" si="695"/>
        <v>001</v>
      </c>
      <c r="G4697" t="str">
        <f>""</f>
        <v/>
      </c>
      <c r="H4697" t="s">
        <v>0</v>
      </c>
      <c r="I4697" t="s">
        <v>2562</v>
      </c>
      <c r="J4697" t="s">
        <v>5904</v>
      </c>
      <c r="K4697" t="str">
        <f>"21291"</f>
        <v>21291</v>
      </c>
    </row>
    <row r="4698" spans="1:11" customFormat="1" x14ac:dyDescent="0.25">
      <c r="A4698" t="str">
        <f t="shared" si="697"/>
        <v>21</v>
      </c>
      <c r="B4698" t="s">
        <v>533</v>
      </c>
      <c r="C4698" t="str">
        <f t="shared" ref="C4698:C4716" si="698">"035"</f>
        <v>035</v>
      </c>
      <c r="D4698" t="s">
        <v>567</v>
      </c>
      <c r="E4698" t="str">
        <f t="shared" si="696"/>
        <v>01</v>
      </c>
      <c r="F4698" t="str">
        <f t="shared" si="695"/>
        <v>001</v>
      </c>
      <c r="G4698" t="str">
        <f>""</f>
        <v/>
      </c>
      <c r="H4698" t="s">
        <v>1</v>
      </c>
      <c r="I4698" t="s">
        <v>2563</v>
      </c>
      <c r="J4698" t="s">
        <v>5905</v>
      </c>
      <c r="K4698" t="str">
        <f t="shared" ref="K4698:K4716" si="699">"21500"</f>
        <v>21500</v>
      </c>
    </row>
    <row r="4699" spans="1:11" customFormat="1" x14ac:dyDescent="0.25">
      <c r="A4699" t="str">
        <f t="shared" si="697"/>
        <v>21</v>
      </c>
      <c r="B4699" t="s">
        <v>533</v>
      </c>
      <c r="C4699" t="str">
        <f t="shared" si="698"/>
        <v>035</v>
      </c>
      <c r="D4699" t="s">
        <v>567</v>
      </c>
      <c r="E4699" t="str">
        <f t="shared" si="696"/>
        <v>01</v>
      </c>
      <c r="F4699" t="str">
        <f t="shared" si="695"/>
        <v>001</v>
      </c>
      <c r="G4699" t="str">
        <f>""</f>
        <v/>
      </c>
      <c r="H4699" t="s">
        <v>0</v>
      </c>
      <c r="I4699" t="s">
        <v>2563</v>
      </c>
      <c r="J4699" t="s">
        <v>5905</v>
      </c>
      <c r="K4699" t="str">
        <f t="shared" si="699"/>
        <v>21500</v>
      </c>
    </row>
    <row r="4700" spans="1:11" customFormat="1" x14ac:dyDescent="0.25">
      <c r="A4700" t="str">
        <f t="shared" si="697"/>
        <v>21</v>
      </c>
      <c r="B4700" t="s">
        <v>533</v>
      </c>
      <c r="C4700" t="str">
        <f t="shared" si="698"/>
        <v>035</v>
      </c>
      <c r="D4700" t="s">
        <v>567</v>
      </c>
      <c r="E4700" t="str">
        <f t="shared" si="696"/>
        <v>01</v>
      </c>
      <c r="F4700" t="str">
        <f>"002"</f>
        <v>002</v>
      </c>
      <c r="G4700" t="str">
        <f>""</f>
        <v/>
      </c>
      <c r="H4700" t="s">
        <v>1</v>
      </c>
      <c r="I4700" t="s">
        <v>2563</v>
      </c>
      <c r="J4700" t="s">
        <v>5905</v>
      </c>
      <c r="K4700" t="str">
        <f t="shared" si="699"/>
        <v>21500</v>
      </c>
    </row>
    <row r="4701" spans="1:11" customFormat="1" x14ac:dyDescent="0.25">
      <c r="A4701" t="str">
        <f t="shared" si="697"/>
        <v>21</v>
      </c>
      <c r="B4701" t="s">
        <v>533</v>
      </c>
      <c r="C4701" t="str">
        <f t="shared" si="698"/>
        <v>035</v>
      </c>
      <c r="D4701" t="s">
        <v>567</v>
      </c>
      <c r="E4701" t="str">
        <f t="shared" si="696"/>
        <v>01</v>
      </c>
      <c r="F4701" t="str">
        <f>"002"</f>
        <v>002</v>
      </c>
      <c r="G4701" t="str">
        <f>""</f>
        <v/>
      </c>
      <c r="H4701" t="s">
        <v>0</v>
      </c>
      <c r="I4701" t="s">
        <v>2563</v>
      </c>
      <c r="J4701" t="s">
        <v>5905</v>
      </c>
      <c r="K4701" t="str">
        <f t="shared" si="699"/>
        <v>21500</v>
      </c>
    </row>
    <row r="4702" spans="1:11" customFormat="1" x14ac:dyDescent="0.25">
      <c r="A4702" t="str">
        <f t="shared" si="697"/>
        <v>21</v>
      </c>
      <c r="B4702" t="s">
        <v>533</v>
      </c>
      <c r="C4702" t="str">
        <f t="shared" si="698"/>
        <v>035</v>
      </c>
      <c r="D4702" t="s">
        <v>567</v>
      </c>
      <c r="E4702" t="str">
        <f t="shared" si="696"/>
        <v>01</v>
      </c>
      <c r="F4702" t="str">
        <f>"002"</f>
        <v>002</v>
      </c>
      <c r="G4702" t="str">
        <f>""</f>
        <v/>
      </c>
      <c r="H4702" t="s">
        <v>2</v>
      </c>
      <c r="I4702" t="s">
        <v>2563</v>
      </c>
      <c r="J4702" t="s">
        <v>5905</v>
      </c>
      <c r="K4702" t="str">
        <f t="shared" si="699"/>
        <v>21500</v>
      </c>
    </row>
    <row r="4703" spans="1:11" customFormat="1" x14ac:dyDescent="0.25">
      <c r="A4703" t="str">
        <f t="shared" si="697"/>
        <v>21</v>
      </c>
      <c r="B4703" t="s">
        <v>533</v>
      </c>
      <c r="C4703" t="str">
        <f t="shared" si="698"/>
        <v>035</v>
      </c>
      <c r="D4703" t="s">
        <v>567</v>
      </c>
      <c r="E4703" t="str">
        <f t="shared" si="696"/>
        <v>01</v>
      </c>
      <c r="F4703" t="str">
        <f>"003"</f>
        <v>003</v>
      </c>
      <c r="G4703" t="str">
        <f>""</f>
        <v/>
      </c>
      <c r="H4703" t="s">
        <v>1</v>
      </c>
      <c r="I4703" t="s">
        <v>2563</v>
      </c>
      <c r="J4703" t="s">
        <v>5905</v>
      </c>
      <c r="K4703" t="str">
        <f t="shared" si="699"/>
        <v>21500</v>
      </c>
    </row>
    <row r="4704" spans="1:11" customFormat="1" x14ac:dyDescent="0.25">
      <c r="A4704" t="str">
        <f t="shared" si="697"/>
        <v>21</v>
      </c>
      <c r="B4704" t="s">
        <v>533</v>
      </c>
      <c r="C4704" t="str">
        <f t="shared" si="698"/>
        <v>035</v>
      </c>
      <c r="D4704" t="s">
        <v>567</v>
      </c>
      <c r="E4704" t="str">
        <f t="shared" si="696"/>
        <v>01</v>
      </c>
      <c r="F4704" t="str">
        <f>"003"</f>
        <v>003</v>
      </c>
      <c r="G4704" t="str">
        <f>""</f>
        <v/>
      </c>
      <c r="H4704" t="s">
        <v>0</v>
      </c>
      <c r="I4704" t="s">
        <v>2563</v>
      </c>
      <c r="J4704" t="s">
        <v>5905</v>
      </c>
      <c r="K4704" t="str">
        <f t="shared" si="699"/>
        <v>21500</v>
      </c>
    </row>
    <row r="4705" spans="1:11" customFormat="1" x14ac:dyDescent="0.25">
      <c r="A4705" t="str">
        <f t="shared" si="697"/>
        <v>21</v>
      </c>
      <c r="B4705" t="s">
        <v>533</v>
      </c>
      <c r="C4705" t="str">
        <f t="shared" si="698"/>
        <v>035</v>
      </c>
      <c r="D4705" t="s">
        <v>567</v>
      </c>
      <c r="E4705" t="str">
        <f t="shared" si="696"/>
        <v>01</v>
      </c>
      <c r="F4705" t="str">
        <f>"003"</f>
        <v>003</v>
      </c>
      <c r="G4705" t="str">
        <f>""</f>
        <v/>
      </c>
      <c r="H4705" t="s">
        <v>2</v>
      </c>
      <c r="I4705" t="s">
        <v>2563</v>
      </c>
      <c r="J4705" t="s">
        <v>5905</v>
      </c>
      <c r="K4705" t="str">
        <f t="shared" si="699"/>
        <v>21500</v>
      </c>
    </row>
    <row r="4706" spans="1:11" customFormat="1" x14ac:dyDescent="0.25">
      <c r="A4706" t="str">
        <f t="shared" si="697"/>
        <v>21</v>
      </c>
      <c r="B4706" t="s">
        <v>533</v>
      </c>
      <c r="C4706" t="str">
        <f t="shared" si="698"/>
        <v>035</v>
      </c>
      <c r="D4706" t="s">
        <v>567</v>
      </c>
      <c r="E4706" t="str">
        <f t="shared" ref="E4706:E4716" si="700">"02"</f>
        <v>02</v>
      </c>
      <c r="F4706" t="str">
        <f>"001"</f>
        <v>001</v>
      </c>
      <c r="G4706" t="str">
        <f>""</f>
        <v/>
      </c>
      <c r="H4706" t="s">
        <v>1</v>
      </c>
      <c r="I4706" t="s">
        <v>2563</v>
      </c>
      <c r="J4706" t="s">
        <v>5905</v>
      </c>
      <c r="K4706" t="str">
        <f t="shared" si="699"/>
        <v>21500</v>
      </c>
    </row>
    <row r="4707" spans="1:11" customFormat="1" x14ac:dyDescent="0.25">
      <c r="A4707" t="str">
        <f t="shared" si="697"/>
        <v>21</v>
      </c>
      <c r="B4707" t="s">
        <v>533</v>
      </c>
      <c r="C4707" t="str">
        <f t="shared" si="698"/>
        <v>035</v>
      </c>
      <c r="D4707" t="s">
        <v>567</v>
      </c>
      <c r="E4707" t="str">
        <f t="shared" si="700"/>
        <v>02</v>
      </c>
      <c r="F4707" t="str">
        <f>"001"</f>
        <v>001</v>
      </c>
      <c r="G4707" t="str">
        <f>""</f>
        <v/>
      </c>
      <c r="H4707" t="s">
        <v>0</v>
      </c>
      <c r="I4707" t="s">
        <v>2563</v>
      </c>
      <c r="J4707" t="s">
        <v>5905</v>
      </c>
      <c r="K4707" t="str">
        <f t="shared" si="699"/>
        <v>21500</v>
      </c>
    </row>
    <row r="4708" spans="1:11" customFormat="1" x14ac:dyDescent="0.25">
      <c r="A4708" t="str">
        <f t="shared" si="697"/>
        <v>21</v>
      </c>
      <c r="B4708" t="s">
        <v>533</v>
      </c>
      <c r="C4708" t="str">
        <f t="shared" si="698"/>
        <v>035</v>
      </c>
      <c r="D4708" t="s">
        <v>567</v>
      </c>
      <c r="E4708" t="str">
        <f t="shared" si="700"/>
        <v>02</v>
      </c>
      <c r="F4708" t="str">
        <f>"001"</f>
        <v>001</v>
      </c>
      <c r="G4708" t="str">
        <f>""</f>
        <v/>
      </c>
      <c r="H4708" t="s">
        <v>2</v>
      </c>
      <c r="I4708" t="s">
        <v>2563</v>
      </c>
      <c r="J4708" t="s">
        <v>5905</v>
      </c>
      <c r="K4708" t="str">
        <f t="shared" si="699"/>
        <v>21500</v>
      </c>
    </row>
    <row r="4709" spans="1:11" customFormat="1" x14ac:dyDescent="0.25">
      <c r="A4709" t="str">
        <f t="shared" si="697"/>
        <v>21</v>
      </c>
      <c r="B4709" t="s">
        <v>533</v>
      </c>
      <c r="C4709" t="str">
        <f t="shared" si="698"/>
        <v>035</v>
      </c>
      <c r="D4709" t="s">
        <v>567</v>
      </c>
      <c r="E4709" t="str">
        <f t="shared" si="700"/>
        <v>02</v>
      </c>
      <c r="F4709" t="str">
        <f>"002"</f>
        <v>002</v>
      </c>
      <c r="G4709" t="str">
        <f>""</f>
        <v/>
      </c>
      <c r="H4709" t="s">
        <v>1</v>
      </c>
      <c r="I4709" t="s">
        <v>2564</v>
      </c>
      <c r="J4709" t="s">
        <v>5906</v>
      </c>
      <c r="K4709" t="str">
        <f t="shared" si="699"/>
        <v>21500</v>
      </c>
    </row>
    <row r="4710" spans="1:11" customFormat="1" x14ac:dyDescent="0.25">
      <c r="A4710" t="str">
        <f t="shared" si="697"/>
        <v>21</v>
      </c>
      <c r="B4710" t="s">
        <v>533</v>
      </c>
      <c r="C4710" t="str">
        <f t="shared" si="698"/>
        <v>035</v>
      </c>
      <c r="D4710" t="s">
        <v>567</v>
      </c>
      <c r="E4710" t="str">
        <f t="shared" si="700"/>
        <v>02</v>
      </c>
      <c r="F4710" t="str">
        <f>"002"</f>
        <v>002</v>
      </c>
      <c r="G4710" t="str">
        <f>""</f>
        <v/>
      </c>
      <c r="H4710" t="s">
        <v>0</v>
      </c>
      <c r="I4710" t="s">
        <v>2564</v>
      </c>
      <c r="J4710" t="s">
        <v>5906</v>
      </c>
      <c r="K4710" t="str">
        <f t="shared" si="699"/>
        <v>21500</v>
      </c>
    </row>
    <row r="4711" spans="1:11" customFormat="1" x14ac:dyDescent="0.25">
      <c r="A4711" t="str">
        <f t="shared" si="697"/>
        <v>21</v>
      </c>
      <c r="B4711" t="s">
        <v>533</v>
      </c>
      <c r="C4711" t="str">
        <f t="shared" si="698"/>
        <v>035</v>
      </c>
      <c r="D4711" t="s">
        <v>567</v>
      </c>
      <c r="E4711" t="str">
        <f t="shared" si="700"/>
        <v>02</v>
      </c>
      <c r="F4711" t="str">
        <f>"003"</f>
        <v>003</v>
      </c>
      <c r="G4711" t="str">
        <f>""</f>
        <v/>
      </c>
      <c r="H4711" t="s">
        <v>3</v>
      </c>
      <c r="I4711" t="s">
        <v>2564</v>
      </c>
      <c r="J4711" t="s">
        <v>5906</v>
      </c>
      <c r="K4711" t="str">
        <f t="shared" si="699"/>
        <v>21500</v>
      </c>
    </row>
    <row r="4712" spans="1:11" customFormat="1" x14ac:dyDescent="0.25">
      <c r="A4712" t="str">
        <f t="shared" si="697"/>
        <v>21</v>
      </c>
      <c r="B4712" t="s">
        <v>533</v>
      </c>
      <c r="C4712" t="str">
        <f t="shared" si="698"/>
        <v>035</v>
      </c>
      <c r="D4712" t="s">
        <v>567</v>
      </c>
      <c r="E4712" t="str">
        <f t="shared" si="700"/>
        <v>02</v>
      </c>
      <c r="F4712" t="str">
        <f>"004"</f>
        <v>004</v>
      </c>
      <c r="G4712" t="str">
        <f>""</f>
        <v/>
      </c>
      <c r="H4712" t="s">
        <v>1</v>
      </c>
      <c r="I4712" t="s">
        <v>2564</v>
      </c>
      <c r="J4712" t="s">
        <v>5906</v>
      </c>
      <c r="K4712" t="str">
        <f t="shared" si="699"/>
        <v>21500</v>
      </c>
    </row>
    <row r="4713" spans="1:11" customFormat="1" x14ac:dyDescent="0.25">
      <c r="A4713" t="str">
        <f t="shared" si="697"/>
        <v>21</v>
      </c>
      <c r="B4713" t="s">
        <v>533</v>
      </c>
      <c r="C4713" t="str">
        <f t="shared" si="698"/>
        <v>035</v>
      </c>
      <c r="D4713" t="s">
        <v>567</v>
      </c>
      <c r="E4713" t="str">
        <f t="shared" si="700"/>
        <v>02</v>
      </c>
      <c r="F4713" t="str">
        <f>"004"</f>
        <v>004</v>
      </c>
      <c r="G4713" t="str">
        <f>""</f>
        <v/>
      </c>
      <c r="H4713" t="s">
        <v>0</v>
      </c>
      <c r="I4713" t="s">
        <v>2564</v>
      </c>
      <c r="J4713" t="s">
        <v>5906</v>
      </c>
      <c r="K4713" t="str">
        <f t="shared" si="699"/>
        <v>21500</v>
      </c>
    </row>
    <row r="4714" spans="1:11" customFormat="1" x14ac:dyDescent="0.25">
      <c r="A4714" t="str">
        <f t="shared" si="697"/>
        <v>21</v>
      </c>
      <c r="B4714" t="s">
        <v>533</v>
      </c>
      <c r="C4714" t="str">
        <f t="shared" si="698"/>
        <v>035</v>
      </c>
      <c r="D4714" t="s">
        <v>567</v>
      </c>
      <c r="E4714" t="str">
        <f t="shared" si="700"/>
        <v>02</v>
      </c>
      <c r="F4714" t="str">
        <f>"004"</f>
        <v>004</v>
      </c>
      <c r="G4714" t="str">
        <f>""</f>
        <v/>
      </c>
      <c r="H4714" t="s">
        <v>2</v>
      </c>
      <c r="I4714" t="s">
        <v>2564</v>
      </c>
      <c r="J4714" t="s">
        <v>5906</v>
      </c>
      <c r="K4714" t="str">
        <f t="shared" si="699"/>
        <v>21500</v>
      </c>
    </row>
    <row r="4715" spans="1:11" customFormat="1" x14ac:dyDescent="0.25">
      <c r="A4715" t="str">
        <f t="shared" si="697"/>
        <v>21</v>
      </c>
      <c r="B4715" t="s">
        <v>533</v>
      </c>
      <c r="C4715" t="str">
        <f t="shared" si="698"/>
        <v>035</v>
      </c>
      <c r="D4715" t="s">
        <v>567</v>
      </c>
      <c r="E4715" t="str">
        <f t="shared" si="700"/>
        <v>02</v>
      </c>
      <c r="F4715" t="str">
        <f>"005"</f>
        <v>005</v>
      </c>
      <c r="G4715" t="str">
        <f>""</f>
        <v/>
      </c>
      <c r="H4715" t="s">
        <v>1</v>
      </c>
      <c r="I4715" t="s">
        <v>2565</v>
      </c>
      <c r="J4715" t="s">
        <v>5905</v>
      </c>
      <c r="K4715" t="str">
        <f t="shared" si="699"/>
        <v>21500</v>
      </c>
    </row>
    <row r="4716" spans="1:11" customFormat="1" x14ac:dyDescent="0.25">
      <c r="A4716" t="str">
        <f t="shared" si="697"/>
        <v>21</v>
      </c>
      <c r="B4716" t="s">
        <v>533</v>
      </c>
      <c r="C4716" t="str">
        <f t="shared" si="698"/>
        <v>035</v>
      </c>
      <c r="D4716" t="s">
        <v>567</v>
      </c>
      <c r="E4716" t="str">
        <f t="shared" si="700"/>
        <v>02</v>
      </c>
      <c r="F4716" t="str">
        <f>"005"</f>
        <v>005</v>
      </c>
      <c r="G4716" t="str">
        <f>""</f>
        <v/>
      </c>
      <c r="H4716" t="s">
        <v>0</v>
      </c>
      <c r="I4716" t="s">
        <v>2566</v>
      </c>
      <c r="J4716" t="s">
        <v>5905</v>
      </c>
      <c r="K4716" t="str">
        <f t="shared" si="699"/>
        <v>21500</v>
      </c>
    </row>
    <row r="4717" spans="1:11" customFormat="1" x14ac:dyDescent="0.25">
      <c r="A4717" t="str">
        <f t="shared" si="697"/>
        <v>21</v>
      </c>
      <c r="B4717" t="s">
        <v>533</v>
      </c>
      <c r="C4717" t="str">
        <f>"036"</f>
        <v>036</v>
      </c>
      <c r="D4717" t="s">
        <v>568</v>
      </c>
      <c r="E4717" t="str">
        <f t="shared" ref="E4717:E4723" si="701">"01"</f>
        <v>01</v>
      </c>
      <c r="F4717" t="str">
        <f t="shared" ref="F4717:F4729" si="702">"001"</f>
        <v>001</v>
      </c>
      <c r="G4717" t="str">
        <f>""</f>
        <v/>
      </c>
      <c r="H4717" t="s">
        <v>3</v>
      </c>
      <c r="I4717" t="s">
        <v>2567</v>
      </c>
      <c r="J4717" t="s">
        <v>5907</v>
      </c>
      <c r="K4717" t="str">
        <f>"21668"</f>
        <v>21668</v>
      </c>
    </row>
    <row r="4718" spans="1:11" customFormat="1" x14ac:dyDescent="0.25">
      <c r="A4718" t="str">
        <f t="shared" si="697"/>
        <v>21</v>
      </c>
      <c r="B4718" t="s">
        <v>533</v>
      </c>
      <c r="C4718" t="str">
        <f>"037"</f>
        <v>037</v>
      </c>
      <c r="D4718" t="s">
        <v>569</v>
      </c>
      <c r="E4718" t="str">
        <f t="shared" si="701"/>
        <v>01</v>
      </c>
      <c r="F4718" t="str">
        <f t="shared" si="702"/>
        <v>001</v>
      </c>
      <c r="G4718" t="str">
        <f>""</f>
        <v/>
      </c>
      <c r="H4718" t="s">
        <v>3</v>
      </c>
      <c r="I4718" t="s">
        <v>2568</v>
      </c>
      <c r="J4718" t="s">
        <v>5908</v>
      </c>
      <c r="K4718" t="str">
        <f>"21594"</f>
        <v>21594</v>
      </c>
    </row>
    <row r="4719" spans="1:11" customFormat="1" x14ac:dyDescent="0.25">
      <c r="A4719" t="str">
        <f t="shared" si="697"/>
        <v>21</v>
      </c>
      <c r="B4719" t="s">
        <v>533</v>
      </c>
      <c r="C4719" t="str">
        <f>"038"</f>
        <v>038</v>
      </c>
      <c r="D4719" t="s">
        <v>570</v>
      </c>
      <c r="E4719" t="str">
        <f t="shared" si="701"/>
        <v>01</v>
      </c>
      <c r="F4719" t="str">
        <f t="shared" si="702"/>
        <v>001</v>
      </c>
      <c r="G4719" t="str">
        <f>""</f>
        <v/>
      </c>
      <c r="H4719" t="s">
        <v>1</v>
      </c>
      <c r="I4719" t="s">
        <v>24</v>
      </c>
      <c r="J4719" t="s">
        <v>5909</v>
      </c>
      <c r="K4719" t="str">
        <f>"21220"</f>
        <v>21220</v>
      </c>
    </row>
    <row r="4720" spans="1:11" customFormat="1" x14ac:dyDescent="0.25">
      <c r="A4720" t="str">
        <f t="shared" si="697"/>
        <v>21</v>
      </c>
      <c r="B4720" t="s">
        <v>533</v>
      </c>
      <c r="C4720" t="str">
        <f>"038"</f>
        <v>038</v>
      </c>
      <c r="D4720" t="s">
        <v>570</v>
      </c>
      <c r="E4720" t="str">
        <f t="shared" si="701"/>
        <v>01</v>
      </c>
      <c r="F4720" t="str">
        <f t="shared" si="702"/>
        <v>001</v>
      </c>
      <c r="G4720" t="str">
        <f>""</f>
        <v/>
      </c>
      <c r="H4720" t="s">
        <v>0</v>
      </c>
      <c r="I4720" t="s">
        <v>24</v>
      </c>
      <c r="J4720" t="s">
        <v>5909</v>
      </c>
      <c r="K4720" t="str">
        <f>"21220"</f>
        <v>21220</v>
      </c>
    </row>
    <row r="4721" spans="1:11" customFormat="1" x14ac:dyDescent="0.25">
      <c r="A4721" t="str">
        <f t="shared" si="697"/>
        <v>21</v>
      </c>
      <c r="B4721" t="s">
        <v>533</v>
      </c>
      <c r="C4721" t="str">
        <f>"039"</f>
        <v>039</v>
      </c>
      <c r="D4721" t="s">
        <v>571</v>
      </c>
      <c r="E4721" t="str">
        <f t="shared" si="701"/>
        <v>01</v>
      </c>
      <c r="F4721" t="str">
        <f t="shared" si="702"/>
        <v>001</v>
      </c>
      <c r="G4721" t="str">
        <f>""</f>
        <v/>
      </c>
      <c r="H4721" t="s">
        <v>3</v>
      </c>
      <c r="I4721" t="s">
        <v>2569</v>
      </c>
      <c r="J4721" t="s">
        <v>5910</v>
      </c>
      <c r="K4721" t="str">
        <f>"21388"</f>
        <v>21388</v>
      </c>
    </row>
    <row r="4722" spans="1:11" customFormat="1" x14ac:dyDescent="0.25">
      <c r="A4722" t="str">
        <f t="shared" si="697"/>
        <v>21</v>
      </c>
      <c r="B4722" t="s">
        <v>533</v>
      </c>
      <c r="C4722" t="str">
        <f>"040"</f>
        <v>040</v>
      </c>
      <c r="D4722" t="s">
        <v>572</v>
      </c>
      <c r="E4722" t="str">
        <f t="shared" si="701"/>
        <v>01</v>
      </c>
      <c r="F4722" t="str">
        <f t="shared" si="702"/>
        <v>001</v>
      </c>
      <c r="G4722" t="str">
        <f>""</f>
        <v/>
      </c>
      <c r="H4722" t="s">
        <v>1</v>
      </c>
      <c r="I4722" t="s">
        <v>23</v>
      </c>
      <c r="J4722" t="s">
        <v>5911</v>
      </c>
      <c r="K4722" t="str">
        <f>"21740"</f>
        <v>21740</v>
      </c>
    </row>
    <row r="4723" spans="1:11" customFormat="1" x14ac:dyDescent="0.25">
      <c r="A4723" t="str">
        <f t="shared" si="697"/>
        <v>21</v>
      </c>
      <c r="B4723" t="s">
        <v>533</v>
      </c>
      <c r="C4723" t="str">
        <f>"040"</f>
        <v>040</v>
      </c>
      <c r="D4723" t="s">
        <v>572</v>
      </c>
      <c r="E4723" t="str">
        <f t="shared" si="701"/>
        <v>01</v>
      </c>
      <c r="F4723" t="str">
        <f t="shared" si="702"/>
        <v>001</v>
      </c>
      <c r="G4723" t="str">
        <f>""</f>
        <v/>
      </c>
      <c r="H4723" t="s">
        <v>0</v>
      </c>
      <c r="I4723" t="s">
        <v>23</v>
      </c>
      <c r="J4723" t="s">
        <v>5911</v>
      </c>
      <c r="K4723" t="str">
        <f>"21740"</f>
        <v>21740</v>
      </c>
    </row>
    <row r="4724" spans="1:11" customFormat="1" x14ac:dyDescent="0.25">
      <c r="A4724" t="str">
        <f t="shared" si="697"/>
        <v>21</v>
      </c>
      <c r="B4724" t="s">
        <v>533</v>
      </c>
      <c r="C4724" t="str">
        <f>"040"</f>
        <v>040</v>
      </c>
      <c r="D4724" t="s">
        <v>572</v>
      </c>
      <c r="E4724" t="str">
        <f>"02"</f>
        <v>02</v>
      </c>
      <c r="F4724" t="str">
        <f t="shared" si="702"/>
        <v>001</v>
      </c>
      <c r="G4724" t="str">
        <f>""</f>
        <v/>
      </c>
      <c r="H4724" t="s">
        <v>1</v>
      </c>
      <c r="I4724" t="s">
        <v>23</v>
      </c>
      <c r="J4724" t="s">
        <v>5911</v>
      </c>
      <c r="K4724" t="str">
        <f>"21740"</f>
        <v>21740</v>
      </c>
    </row>
    <row r="4725" spans="1:11" customFormat="1" x14ac:dyDescent="0.25">
      <c r="A4725" t="str">
        <f t="shared" si="697"/>
        <v>21</v>
      </c>
      <c r="B4725" t="s">
        <v>533</v>
      </c>
      <c r="C4725" t="str">
        <f>"040"</f>
        <v>040</v>
      </c>
      <c r="D4725" t="s">
        <v>572</v>
      </c>
      <c r="E4725" t="str">
        <f>"02"</f>
        <v>02</v>
      </c>
      <c r="F4725" t="str">
        <f t="shared" si="702"/>
        <v>001</v>
      </c>
      <c r="G4725" t="str">
        <f>""</f>
        <v/>
      </c>
      <c r="H4725" t="s">
        <v>0</v>
      </c>
      <c r="I4725" t="s">
        <v>23</v>
      </c>
      <c r="J4725" t="s">
        <v>5911</v>
      </c>
      <c r="K4725" t="str">
        <f>"21740"</f>
        <v>21740</v>
      </c>
    </row>
    <row r="4726" spans="1:11" customFormat="1" x14ac:dyDescent="0.25">
      <c r="A4726" t="str">
        <f t="shared" si="697"/>
        <v>21</v>
      </c>
      <c r="B4726" t="s">
        <v>533</v>
      </c>
      <c r="C4726" t="str">
        <f>"040"</f>
        <v>040</v>
      </c>
      <c r="D4726" t="s">
        <v>572</v>
      </c>
      <c r="E4726" t="str">
        <f>"02"</f>
        <v>02</v>
      </c>
      <c r="F4726" t="str">
        <f t="shared" si="702"/>
        <v>001</v>
      </c>
      <c r="G4726" t="str">
        <f>""</f>
        <v/>
      </c>
      <c r="H4726" t="s">
        <v>2</v>
      </c>
      <c r="I4726" t="s">
        <v>23</v>
      </c>
      <c r="J4726" t="s">
        <v>5911</v>
      </c>
      <c r="K4726" t="str">
        <f>"21740"</f>
        <v>21740</v>
      </c>
    </row>
    <row r="4727" spans="1:11" customFormat="1" x14ac:dyDescent="0.25">
      <c r="A4727" t="str">
        <f t="shared" si="697"/>
        <v>21</v>
      </c>
      <c r="B4727" t="s">
        <v>533</v>
      </c>
      <c r="C4727" t="str">
        <f t="shared" ref="C4727:C4790" si="703">"041"</f>
        <v>041</v>
      </c>
      <c r="D4727" t="s">
        <v>533</v>
      </c>
      <c r="E4727" t="str">
        <f t="shared" ref="E4727:E4751" si="704">"01"</f>
        <v>01</v>
      </c>
      <c r="F4727" t="str">
        <f t="shared" si="702"/>
        <v>001</v>
      </c>
      <c r="G4727" t="str">
        <f>""</f>
        <v/>
      </c>
      <c r="H4727" t="s">
        <v>1</v>
      </c>
      <c r="I4727" t="s">
        <v>2570</v>
      </c>
      <c r="J4727" t="s">
        <v>5912</v>
      </c>
      <c r="K4727" t="str">
        <f t="shared" ref="K4727:K4732" si="705">"21001"</f>
        <v>21001</v>
      </c>
    </row>
    <row r="4728" spans="1:11" customFormat="1" x14ac:dyDescent="0.25">
      <c r="A4728" t="str">
        <f t="shared" si="697"/>
        <v>21</v>
      </c>
      <c r="B4728" t="s">
        <v>533</v>
      </c>
      <c r="C4728" t="str">
        <f t="shared" si="703"/>
        <v>041</v>
      </c>
      <c r="D4728" t="s">
        <v>533</v>
      </c>
      <c r="E4728" t="str">
        <f t="shared" si="704"/>
        <v>01</v>
      </c>
      <c r="F4728" t="str">
        <f t="shared" si="702"/>
        <v>001</v>
      </c>
      <c r="G4728" t="str">
        <f>""</f>
        <v/>
      </c>
      <c r="H4728" t="s">
        <v>0</v>
      </c>
      <c r="I4728" t="s">
        <v>2570</v>
      </c>
      <c r="J4728" t="s">
        <v>5912</v>
      </c>
      <c r="K4728" t="str">
        <f t="shared" si="705"/>
        <v>21001</v>
      </c>
    </row>
    <row r="4729" spans="1:11" customFormat="1" x14ac:dyDescent="0.25">
      <c r="A4729" t="str">
        <f t="shared" si="697"/>
        <v>21</v>
      </c>
      <c r="B4729" t="s">
        <v>533</v>
      </c>
      <c r="C4729" t="str">
        <f t="shared" si="703"/>
        <v>041</v>
      </c>
      <c r="D4729" t="s">
        <v>533</v>
      </c>
      <c r="E4729" t="str">
        <f t="shared" si="704"/>
        <v>01</v>
      </c>
      <c r="F4729" t="str">
        <f t="shared" si="702"/>
        <v>001</v>
      </c>
      <c r="G4729" t="str">
        <f>""</f>
        <v/>
      </c>
      <c r="H4729" t="s">
        <v>2</v>
      </c>
      <c r="I4729" t="s">
        <v>2570</v>
      </c>
      <c r="J4729" t="s">
        <v>5912</v>
      </c>
      <c r="K4729" t="str">
        <f t="shared" si="705"/>
        <v>21001</v>
      </c>
    </row>
    <row r="4730" spans="1:11" customFormat="1" x14ac:dyDescent="0.25">
      <c r="A4730" t="str">
        <f t="shared" si="697"/>
        <v>21</v>
      </c>
      <c r="B4730" t="s">
        <v>533</v>
      </c>
      <c r="C4730" t="str">
        <f t="shared" si="703"/>
        <v>041</v>
      </c>
      <c r="D4730" t="s">
        <v>533</v>
      </c>
      <c r="E4730" t="str">
        <f t="shared" si="704"/>
        <v>01</v>
      </c>
      <c r="F4730" t="str">
        <f>"002"</f>
        <v>002</v>
      </c>
      <c r="G4730" t="str">
        <f>""</f>
        <v/>
      </c>
      <c r="H4730" t="s">
        <v>1</v>
      </c>
      <c r="I4730" t="s">
        <v>2571</v>
      </c>
      <c r="J4730" t="s">
        <v>5913</v>
      </c>
      <c r="K4730" t="str">
        <f t="shared" si="705"/>
        <v>21001</v>
      </c>
    </row>
    <row r="4731" spans="1:11" customFormat="1" x14ac:dyDescent="0.25">
      <c r="A4731" t="str">
        <f t="shared" si="697"/>
        <v>21</v>
      </c>
      <c r="B4731" t="s">
        <v>533</v>
      </c>
      <c r="C4731" t="str">
        <f t="shared" si="703"/>
        <v>041</v>
      </c>
      <c r="D4731" t="s">
        <v>533</v>
      </c>
      <c r="E4731" t="str">
        <f t="shared" si="704"/>
        <v>01</v>
      </c>
      <c r="F4731" t="str">
        <f>"002"</f>
        <v>002</v>
      </c>
      <c r="G4731" t="str">
        <f>""</f>
        <v/>
      </c>
      <c r="H4731" t="s">
        <v>0</v>
      </c>
      <c r="I4731" t="s">
        <v>2571</v>
      </c>
      <c r="J4731" t="s">
        <v>5913</v>
      </c>
      <c r="K4731" t="str">
        <f t="shared" si="705"/>
        <v>21001</v>
      </c>
    </row>
    <row r="4732" spans="1:11" customFormat="1" x14ac:dyDescent="0.25">
      <c r="A4732" t="str">
        <f t="shared" si="697"/>
        <v>21</v>
      </c>
      <c r="B4732" t="s">
        <v>533</v>
      </c>
      <c r="C4732" t="str">
        <f t="shared" si="703"/>
        <v>041</v>
      </c>
      <c r="D4732" t="s">
        <v>533</v>
      </c>
      <c r="E4732" t="str">
        <f t="shared" si="704"/>
        <v>01</v>
      </c>
      <c r="F4732" t="str">
        <f>"002"</f>
        <v>002</v>
      </c>
      <c r="G4732" t="str">
        <f>""</f>
        <v/>
      </c>
      <c r="H4732" t="s">
        <v>2</v>
      </c>
      <c r="I4732" t="s">
        <v>2571</v>
      </c>
      <c r="J4732" t="s">
        <v>5913</v>
      </c>
      <c r="K4732" t="str">
        <f t="shared" si="705"/>
        <v>21001</v>
      </c>
    </row>
    <row r="4733" spans="1:11" customFormat="1" x14ac:dyDescent="0.25">
      <c r="A4733" t="str">
        <f t="shared" si="697"/>
        <v>21</v>
      </c>
      <c r="B4733" t="s">
        <v>533</v>
      </c>
      <c r="C4733" t="str">
        <f t="shared" si="703"/>
        <v>041</v>
      </c>
      <c r="D4733" t="s">
        <v>533</v>
      </c>
      <c r="E4733" t="str">
        <f t="shared" si="704"/>
        <v>01</v>
      </c>
      <c r="F4733" t="str">
        <f>"003"</f>
        <v>003</v>
      </c>
      <c r="G4733" t="str">
        <f>""</f>
        <v/>
      </c>
      <c r="H4733" t="s">
        <v>1</v>
      </c>
      <c r="I4733" t="s">
        <v>2572</v>
      </c>
      <c r="J4733" t="s">
        <v>5914</v>
      </c>
      <c r="K4733" t="str">
        <f t="shared" ref="K4733:K4740" si="706">"21003"</f>
        <v>21003</v>
      </c>
    </row>
    <row r="4734" spans="1:11" customFormat="1" x14ac:dyDescent="0.25">
      <c r="A4734" t="str">
        <f t="shared" si="697"/>
        <v>21</v>
      </c>
      <c r="B4734" t="s">
        <v>533</v>
      </c>
      <c r="C4734" t="str">
        <f t="shared" si="703"/>
        <v>041</v>
      </c>
      <c r="D4734" t="s">
        <v>533</v>
      </c>
      <c r="E4734" t="str">
        <f t="shared" si="704"/>
        <v>01</v>
      </c>
      <c r="F4734" t="str">
        <f>"003"</f>
        <v>003</v>
      </c>
      <c r="G4734" t="str">
        <f>""</f>
        <v/>
      </c>
      <c r="H4734" t="s">
        <v>0</v>
      </c>
      <c r="I4734" t="s">
        <v>2572</v>
      </c>
      <c r="J4734" t="s">
        <v>5914</v>
      </c>
      <c r="K4734" t="str">
        <f t="shared" si="706"/>
        <v>21003</v>
      </c>
    </row>
    <row r="4735" spans="1:11" customFormat="1" x14ac:dyDescent="0.25">
      <c r="A4735" t="str">
        <f t="shared" si="697"/>
        <v>21</v>
      </c>
      <c r="B4735" t="s">
        <v>533</v>
      </c>
      <c r="C4735" t="str">
        <f t="shared" si="703"/>
        <v>041</v>
      </c>
      <c r="D4735" t="s">
        <v>533</v>
      </c>
      <c r="E4735" t="str">
        <f t="shared" si="704"/>
        <v>01</v>
      </c>
      <c r="F4735" t="str">
        <f>"004"</f>
        <v>004</v>
      </c>
      <c r="G4735" t="str">
        <f>""</f>
        <v/>
      </c>
      <c r="H4735" t="s">
        <v>1</v>
      </c>
      <c r="I4735" t="s">
        <v>2573</v>
      </c>
      <c r="J4735" t="s">
        <v>5915</v>
      </c>
      <c r="K4735" t="str">
        <f t="shared" si="706"/>
        <v>21003</v>
      </c>
    </row>
    <row r="4736" spans="1:11" customFormat="1" x14ac:dyDescent="0.25">
      <c r="A4736" t="str">
        <f t="shared" si="697"/>
        <v>21</v>
      </c>
      <c r="B4736" t="s">
        <v>533</v>
      </c>
      <c r="C4736" t="str">
        <f t="shared" si="703"/>
        <v>041</v>
      </c>
      <c r="D4736" t="s">
        <v>533</v>
      </c>
      <c r="E4736" t="str">
        <f t="shared" si="704"/>
        <v>01</v>
      </c>
      <c r="F4736" t="str">
        <f>"004"</f>
        <v>004</v>
      </c>
      <c r="G4736" t="str">
        <f>""</f>
        <v/>
      </c>
      <c r="H4736" t="s">
        <v>0</v>
      </c>
      <c r="I4736" t="s">
        <v>2573</v>
      </c>
      <c r="J4736" t="s">
        <v>5915</v>
      </c>
      <c r="K4736" t="str">
        <f t="shared" si="706"/>
        <v>21003</v>
      </c>
    </row>
    <row r="4737" spans="1:11" customFormat="1" x14ac:dyDescent="0.25">
      <c r="A4737" t="str">
        <f t="shared" si="697"/>
        <v>21</v>
      </c>
      <c r="B4737" t="s">
        <v>533</v>
      </c>
      <c r="C4737" t="str">
        <f t="shared" si="703"/>
        <v>041</v>
      </c>
      <c r="D4737" t="s">
        <v>533</v>
      </c>
      <c r="E4737" t="str">
        <f t="shared" si="704"/>
        <v>01</v>
      </c>
      <c r="F4737" t="str">
        <f>"005"</f>
        <v>005</v>
      </c>
      <c r="G4737" t="str">
        <f>""</f>
        <v/>
      </c>
      <c r="H4737" t="s">
        <v>1</v>
      </c>
      <c r="I4737" t="s">
        <v>2574</v>
      </c>
      <c r="J4737" t="s">
        <v>5916</v>
      </c>
      <c r="K4737" t="str">
        <f t="shared" si="706"/>
        <v>21003</v>
      </c>
    </row>
    <row r="4738" spans="1:11" customFormat="1" x14ac:dyDescent="0.25">
      <c r="A4738" t="str">
        <f t="shared" si="697"/>
        <v>21</v>
      </c>
      <c r="B4738" t="s">
        <v>533</v>
      </c>
      <c r="C4738" t="str">
        <f t="shared" si="703"/>
        <v>041</v>
      </c>
      <c r="D4738" t="s">
        <v>533</v>
      </c>
      <c r="E4738" t="str">
        <f t="shared" si="704"/>
        <v>01</v>
      </c>
      <c r="F4738" t="str">
        <f>"005"</f>
        <v>005</v>
      </c>
      <c r="G4738" t="str">
        <f>""</f>
        <v/>
      </c>
      <c r="H4738" t="s">
        <v>0</v>
      </c>
      <c r="I4738" t="s">
        <v>2574</v>
      </c>
      <c r="J4738" t="s">
        <v>5916</v>
      </c>
      <c r="K4738" t="str">
        <f t="shared" si="706"/>
        <v>21003</v>
      </c>
    </row>
    <row r="4739" spans="1:11" customFormat="1" x14ac:dyDescent="0.25">
      <c r="A4739" t="str">
        <f t="shared" si="697"/>
        <v>21</v>
      </c>
      <c r="B4739" t="s">
        <v>533</v>
      </c>
      <c r="C4739" t="str">
        <f t="shared" si="703"/>
        <v>041</v>
      </c>
      <c r="D4739" t="s">
        <v>533</v>
      </c>
      <c r="E4739" t="str">
        <f t="shared" si="704"/>
        <v>01</v>
      </c>
      <c r="F4739" t="str">
        <f>"006"</f>
        <v>006</v>
      </c>
      <c r="G4739" t="str">
        <f>""</f>
        <v/>
      </c>
      <c r="H4739" t="s">
        <v>1</v>
      </c>
      <c r="I4739" t="s">
        <v>2574</v>
      </c>
      <c r="J4739" t="s">
        <v>5916</v>
      </c>
      <c r="K4739" t="str">
        <f t="shared" si="706"/>
        <v>21003</v>
      </c>
    </row>
    <row r="4740" spans="1:11" customFormat="1" x14ac:dyDescent="0.25">
      <c r="A4740" t="str">
        <f t="shared" si="697"/>
        <v>21</v>
      </c>
      <c r="B4740" t="s">
        <v>533</v>
      </c>
      <c r="C4740" t="str">
        <f t="shared" si="703"/>
        <v>041</v>
      </c>
      <c r="D4740" t="s">
        <v>533</v>
      </c>
      <c r="E4740" t="str">
        <f t="shared" si="704"/>
        <v>01</v>
      </c>
      <c r="F4740" t="str">
        <f>"006"</f>
        <v>006</v>
      </c>
      <c r="G4740" t="str">
        <f>""</f>
        <v/>
      </c>
      <c r="H4740" t="s">
        <v>0</v>
      </c>
      <c r="I4740" t="s">
        <v>2574</v>
      </c>
      <c r="J4740" t="s">
        <v>5916</v>
      </c>
      <c r="K4740" t="str">
        <f t="shared" si="706"/>
        <v>21003</v>
      </c>
    </row>
    <row r="4741" spans="1:11" customFormat="1" x14ac:dyDescent="0.25">
      <c r="A4741" t="str">
        <f t="shared" si="697"/>
        <v>21</v>
      </c>
      <c r="B4741" t="s">
        <v>533</v>
      </c>
      <c r="C4741" t="str">
        <f t="shared" si="703"/>
        <v>041</v>
      </c>
      <c r="D4741" t="s">
        <v>533</v>
      </c>
      <c r="E4741" t="str">
        <f t="shared" si="704"/>
        <v>01</v>
      </c>
      <c r="F4741" t="str">
        <f>"007"</f>
        <v>007</v>
      </c>
      <c r="G4741" t="str">
        <f>""</f>
        <v/>
      </c>
      <c r="H4741" t="s">
        <v>1</v>
      </c>
      <c r="I4741" t="s">
        <v>2575</v>
      </c>
      <c r="J4741" t="s">
        <v>5917</v>
      </c>
      <c r="K4741" t="str">
        <f>"21002"</f>
        <v>21002</v>
      </c>
    </row>
    <row r="4742" spans="1:11" customFormat="1" x14ac:dyDescent="0.25">
      <c r="A4742" t="str">
        <f t="shared" si="697"/>
        <v>21</v>
      </c>
      <c r="B4742" t="s">
        <v>533</v>
      </c>
      <c r="C4742" t="str">
        <f t="shared" si="703"/>
        <v>041</v>
      </c>
      <c r="D4742" t="s">
        <v>533</v>
      </c>
      <c r="E4742" t="str">
        <f t="shared" si="704"/>
        <v>01</v>
      </c>
      <c r="F4742" t="str">
        <f>"007"</f>
        <v>007</v>
      </c>
      <c r="G4742" t="str">
        <f>""</f>
        <v/>
      </c>
      <c r="H4742" t="s">
        <v>0</v>
      </c>
      <c r="I4742" t="s">
        <v>2575</v>
      </c>
      <c r="J4742" t="s">
        <v>5917</v>
      </c>
      <c r="K4742" t="str">
        <f>"21002"</f>
        <v>21002</v>
      </c>
    </row>
    <row r="4743" spans="1:11" customFormat="1" x14ac:dyDescent="0.25">
      <c r="A4743" t="str">
        <f t="shared" si="697"/>
        <v>21</v>
      </c>
      <c r="B4743" t="s">
        <v>533</v>
      </c>
      <c r="C4743" t="str">
        <f t="shared" si="703"/>
        <v>041</v>
      </c>
      <c r="D4743" t="s">
        <v>533</v>
      </c>
      <c r="E4743" t="str">
        <f t="shared" si="704"/>
        <v>01</v>
      </c>
      <c r="F4743" t="str">
        <f>"008"</f>
        <v>008</v>
      </c>
      <c r="G4743" t="str">
        <f>""</f>
        <v/>
      </c>
      <c r="H4743" t="s">
        <v>1</v>
      </c>
      <c r="I4743" t="s">
        <v>2570</v>
      </c>
      <c r="J4743" t="s">
        <v>5912</v>
      </c>
      <c r="K4743" t="str">
        <f>"21001"</f>
        <v>21001</v>
      </c>
    </row>
    <row r="4744" spans="1:11" customFormat="1" x14ac:dyDescent="0.25">
      <c r="A4744" t="str">
        <f t="shared" si="697"/>
        <v>21</v>
      </c>
      <c r="B4744" t="s">
        <v>533</v>
      </c>
      <c r="C4744" t="str">
        <f t="shared" si="703"/>
        <v>041</v>
      </c>
      <c r="D4744" t="s">
        <v>533</v>
      </c>
      <c r="E4744" t="str">
        <f t="shared" si="704"/>
        <v>01</v>
      </c>
      <c r="F4744" t="str">
        <f>"008"</f>
        <v>008</v>
      </c>
      <c r="G4744" t="str">
        <f>""</f>
        <v/>
      </c>
      <c r="H4744" t="s">
        <v>0</v>
      </c>
      <c r="I4744" t="s">
        <v>2570</v>
      </c>
      <c r="J4744" t="s">
        <v>5912</v>
      </c>
      <c r="K4744" t="str">
        <f>"21001"</f>
        <v>21001</v>
      </c>
    </row>
    <row r="4745" spans="1:11" customFormat="1" x14ac:dyDescent="0.25">
      <c r="A4745" t="str">
        <f t="shared" si="697"/>
        <v>21</v>
      </c>
      <c r="B4745" t="s">
        <v>533</v>
      </c>
      <c r="C4745" t="str">
        <f t="shared" si="703"/>
        <v>041</v>
      </c>
      <c r="D4745" t="s">
        <v>533</v>
      </c>
      <c r="E4745" t="str">
        <f t="shared" si="704"/>
        <v>01</v>
      </c>
      <c r="F4745" t="str">
        <f>"009"</f>
        <v>009</v>
      </c>
      <c r="G4745" t="str">
        <f>""</f>
        <v/>
      </c>
      <c r="H4745" t="s">
        <v>1</v>
      </c>
      <c r="I4745" t="s">
        <v>2576</v>
      </c>
      <c r="J4745" t="s">
        <v>5918</v>
      </c>
      <c r="K4745" t="str">
        <f>"21002"</f>
        <v>21002</v>
      </c>
    </row>
    <row r="4746" spans="1:11" customFormat="1" x14ac:dyDescent="0.25">
      <c r="A4746" t="str">
        <f t="shared" si="697"/>
        <v>21</v>
      </c>
      <c r="B4746" t="s">
        <v>533</v>
      </c>
      <c r="C4746" t="str">
        <f t="shared" si="703"/>
        <v>041</v>
      </c>
      <c r="D4746" t="s">
        <v>533</v>
      </c>
      <c r="E4746" t="str">
        <f t="shared" si="704"/>
        <v>01</v>
      </c>
      <c r="F4746" t="str">
        <f>"009"</f>
        <v>009</v>
      </c>
      <c r="G4746" t="str">
        <f>""</f>
        <v/>
      </c>
      <c r="H4746" t="s">
        <v>0</v>
      </c>
      <c r="I4746" t="s">
        <v>2576</v>
      </c>
      <c r="J4746" t="s">
        <v>5918</v>
      </c>
      <c r="K4746" t="str">
        <f>"21002"</f>
        <v>21002</v>
      </c>
    </row>
    <row r="4747" spans="1:11" customFormat="1" x14ac:dyDescent="0.25">
      <c r="A4747" t="str">
        <f t="shared" si="697"/>
        <v>21</v>
      </c>
      <c r="B4747" t="s">
        <v>533</v>
      </c>
      <c r="C4747" t="str">
        <f t="shared" si="703"/>
        <v>041</v>
      </c>
      <c r="D4747" t="s">
        <v>533</v>
      </c>
      <c r="E4747" t="str">
        <f t="shared" si="704"/>
        <v>01</v>
      </c>
      <c r="F4747" t="str">
        <f>"010"</f>
        <v>010</v>
      </c>
      <c r="G4747" t="str">
        <f>""</f>
        <v/>
      </c>
      <c r="H4747" t="s">
        <v>3</v>
      </c>
      <c r="I4747" t="s">
        <v>2574</v>
      </c>
      <c r="J4747" t="s">
        <v>5916</v>
      </c>
      <c r="K4747" t="str">
        <f>"21003"</f>
        <v>21003</v>
      </c>
    </row>
    <row r="4748" spans="1:11" customFormat="1" x14ac:dyDescent="0.25">
      <c r="A4748" t="str">
        <f t="shared" si="697"/>
        <v>21</v>
      </c>
      <c r="B4748" t="s">
        <v>533</v>
      </c>
      <c r="C4748" t="str">
        <f t="shared" si="703"/>
        <v>041</v>
      </c>
      <c r="D4748" t="s">
        <v>533</v>
      </c>
      <c r="E4748" t="str">
        <f t="shared" si="704"/>
        <v>01</v>
      </c>
      <c r="F4748" t="str">
        <f>"011"</f>
        <v>011</v>
      </c>
      <c r="G4748" t="str">
        <f>""</f>
        <v/>
      </c>
      <c r="H4748" t="s">
        <v>3</v>
      </c>
      <c r="I4748" t="s">
        <v>2573</v>
      </c>
      <c r="J4748" t="s">
        <v>5915</v>
      </c>
      <c r="K4748" t="str">
        <f>"21003"</f>
        <v>21003</v>
      </c>
    </row>
    <row r="4749" spans="1:11" customFormat="1" x14ac:dyDescent="0.25">
      <c r="A4749" t="str">
        <f t="shared" si="697"/>
        <v>21</v>
      </c>
      <c r="B4749" t="s">
        <v>533</v>
      </c>
      <c r="C4749" t="str">
        <f t="shared" si="703"/>
        <v>041</v>
      </c>
      <c r="D4749" t="s">
        <v>533</v>
      </c>
      <c r="E4749" t="str">
        <f t="shared" si="704"/>
        <v>01</v>
      </c>
      <c r="F4749" t="str">
        <f>"012"</f>
        <v>012</v>
      </c>
      <c r="G4749" t="str">
        <f>""</f>
        <v/>
      </c>
      <c r="H4749" t="s">
        <v>3</v>
      </c>
      <c r="I4749" t="s">
        <v>2575</v>
      </c>
      <c r="J4749" t="s">
        <v>5917</v>
      </c>
      <c r="K4749" t="str">
        <f>"21002"</f>
        <v>21002</v>
      </c>
    </row>
    <row r="4750" spans="1:11" customFormat="1" x14ac:dyDescent="0.25">
      <c r="A4750" t="str">
        <f t="shared" si="697"/>
        <v>21</v>
      </c>
      <c r="B4750" t="s">
        <v>533</v>
      </c>
      <c r="C4750" t="str">
        <f t="shared" si="703"/>
        <v>041</v>
      </c>
      <c r="D4750" t="s">
        <v>533</v>
      </c>
      <c r="E4750" t="str">
        <f t="shared" si="704"/>
        <v>01</v>
      </c>
      <c r="F4750" t="str">
        <f>"013"</f>
        <v>013</v>
      </c>
      <c r="G4750" t="str">
        <f>""</f>
        <v/>
      </c>
      <c r="H4750" t="s">
        <v>1</v>
      </c>
      <c r="I4750" t="s">
        <v>2577</v>
      </c>
      <c r="J4750" t="s">
        <v>5919</v>
      </c>
      <c r="K4750" t="str">
        <f>"21001"</f>
        <v>21001</v>
      </c>
    </row>
    <row r="4751" spans="1:11" customFormat="1" x14ac:dyDescent="0.25">
      <c r="A4751" t="str">
        <f t="shared" si="697"/>
        <v>21</v>
      </c>
      <c r="B4751" t="s">
        <v>533</v>
      </c>
      <c r="C4751" t="str">
        <f t="shared" si="703"/>
        <v>041</v>
      </c>
      <c r="D4751" t="s">
        <v>533</v>
      </c>
      <c r="E4751" t="str">
        <f t="shared" si="704"/>
        <v>01</v>
      </c>
      <c r="F4751" t="str">
        <f>"013"</f>
        <v>013</v>
      </c>
      <c r="G4751" t="str">
        <f>""</f>
        <v/>
      </c>
      <c r="H4751" t="s">
        <v>0</v>
      </c>
      <c r="I4751" t="s">
        <v>2577</v>
      </c>
      <c r="J4751" t="s">
        <v>5919</v>
      </c>
      <c r="K4751" t="str">
        <f>"21001"</f>
        <v>21001</v>
      </c>
    </row>
    <row r="4752" spans="1:11" customFormat="1" x14ac:dyDescent="0.25">
      <c r="A4752" t="str">
        <f t="shared" ref="A4752:A4815" si="707">"21"</f>
        <v>21</v>
      </c>
      <c r="B4752" t="s">
        <v>533</v>
      </c>
      <c r="C4752" t="str">
        <f t="shared" si="703"/>
        <v>041</v>
      </c>
      <c r="D4752" t="s">
        <v>533</v>
      </c>
      <c r="E4752" t="str">
        <f t="shared" ref="E4752:E4771" si="708">"02"</f>
        <v>02</v>
      </c>
      <c r="F4752" t="str">
        <f>"001"</f>
        <v>001</v>
      </c>
      <c r="G4752" t="str">
        <f>""</f>
        <v/>
      </c>
      <c r="H4752" t="s">
        <v>1</v>
      </c>
      <c r="I4752" t="s">
        <v>2578</v>
      </c>
      <c r="J4752" t="s">
        <v>5920</v>
      </c>
      <c r="K4752" t="str">
        <f t="shared" ref="K4752:K4771" si="709">"21002"</f>
        <v>21002</v>
      </c>
    </row>
    <row r="4753" spans="1:11" customFormat="1" x14ac:dyDescent="0.25">
      <c r="A4753" t="str">
        <f t="shared" si="707"/>
        <v>21</v>
      </c>
      <c r="B4753" t="s">
        <v>533</v>
      </c>
      <c r="C4753" t="str">
        <f t="shared" si="703"/>
        <v>041</v>
      </c>
      <c r="D4753" t="s">
        <v>533</v>
      </c>
      <c r="E4753" t="str">
        <f t="shared" si="708"/>
        <v>02</v>
      </c>
      <c r="F4753" t="str">
        <f>"001"</f>
        <v>001</v>
      </c>
      <c r="G4753" t="str">
        <f>""</f>
        <v/>
      </c>
      <c r="H4753" t="s">
        <v>0</v>
      </c>
      <c r="I4753" t="s">
        <v>2578</v>
      </c>
      <c r="J4753" t="s">
        <v>5920</v>
      </c>
      <c r="K4753" t="str">
        <f t="shared" si="709"/>
        <v>21002</v>
      </c>
    </row>
    <row r="4754" spans="1:11" customFormat="1" x14ac:dyDescent="0.25">
      <c r="A4754" t="str">
        <f t="shared" si="707"/>
        <v>21</v>
      </c>
      <c r="B4754" t="s">
        <v>533</v>
      </c>
      <c r="C4754" t="str">
        <f t="shared" si="703"/>
        <v>041</v>
      </c>
      <c r="D4754" t="s">
        <v>533</v>
      </c>
      <c r="E4754" t="str">
        <f t="shared" si="708"/>
        <v>02</v>
      </c>
      <c r="F4754" t="str">
        <f>"001"</f>
        <v>001</v>
      </c>
      <c r="G4754" t="str">
        <f>""</f>
        <v/>
      </c>
      <c r="H4754" t="s">
        <v>2</v>
      </c>
      <c r="I4754" t="s">
        <v>2578</v>
      </c>
      <c r="J4754" t="s">
        <v>5920</v>
      </c>
      <c r="K4754" t="str">
        <f t="shared" si="709"/>
        <v>21002</v>
      </c>
    </row>
    <row r="4755" spans="1:11" customFormat="1" x14ac:dyDescent="0.25">
      <c r="A4755" t="str">
        <f t="shared" si="707"/>
        <v>21</v>
      </c>
      <c r="B4755" t="s">
        <v>533</v>
      </c>
      <c r="C4755" t="str">
        <f t="shared" si="703"/>
        <v>041</v>
      </c>
      <c r="D4755" t="s">
        <v>533</v>
      </c>
      <c r="E4755" t="str">
        <f t="shared" si="708"/>
        <v>02</v>
      </c>
      <c r="F4755" t="str">
        <f>"002"</f>
        <v>002</v>
      </c>
      <c r="G4755" t="str">
        <f>""</f>
        <v/>
      </c>
      <c r="H4755" t="s">
        <v>1</v>
      </c>
      <c r="I4755" t="s">
        <v>2579</v>
      </c>
      <c r="J4755" t="s">
        <v>5921</v>
      </c>
      <c r="K4755" t="str">
        <f t="shared" si="709"/>
        <v>21002</v>
      </c>
    </row>
    <row r="4756" spans="1:11" customFormat="1" x14ac:dyDescent="0.25">
      <c r="A4756" t="str">
        <f t="shared" si="707"/>
        <v>21</v>
      </c>
      <c r="B4756" t="s">
        <v>533</v>
      </c>
      <c r="C4756" t="str">
        <f t="shared" si="703"/>
        <v>041</v>
      </c>
      <c r="D4756" t="s">
        <v>533</v>
      </c>
      <c r="E4756" t="str">
        <f t="shared" si="708"/>
        <v>02</v>
      </c>
      <c r="F4756" t="str">
        <f>"002"</f>
        <v>002</v>
      </c>
      <c r="G4756" t="str">
        <f>""</f>
        <v/>
      </c>
      <c r="H4756" t="s">
        <v>0</v>
      </c>
      <c r="I4756" t="s">
        <v>2579</v>
      </c>
      <c r="J4756" t="s">
        <v>5921</v>
      </c>
      <c r="K4756" t="str">
        <f t="shared" si="709"/>
        <v>21002</v>
      </c>
    </row>
    <row r="4757" spans="1:11" customFormat="1" x14ac:dyDescent="0.25">
      <c r="A4757" t="str">
        <f t="shared" si="707"/>
        <v>21</v>
      </c>
      <c r="B4757" t="s">
        <v>533</v>
      </c>
      <c r="C4757" t="str">
        <f t="shared" si="703"/>
        <v>041</v>
      </c>
      <c r="D4757" t="s">
        <v>533</v>
      </c>
      <c r="E4757" t="str">
        <f t="shared" si="708"/>
        <v>02</v>
      </c>
      <c r="F4757" t="str">
        <f>"003"</f>
        <v>003</v>
      </c>
      <c r="G4757" t="str">
        <f>""</f>
        <v/>
      </c>
      <c r="H4757" t="s">
        <v>1</v>
      </c>
      <c r="I4757" t="s">
        <v>2580</v>
      </c>
      <c r="J4757" t="s">
        <v>5922</v>
      </c>
      <c r="K4757" t="str">
        <f t="shared" si="709"/>
        <v>21002</v>
      </c>
    </row>
    <row r="4758" spans="1:11" customFormat="1" x14ac:dyDescent="0.25">
      <c r="A4758" t="str">
        <f t="shared" si="707"/>
        <v>21</v>
      </c>
      <c r="B4758" t="s">
        <v>533</v>
      </c>
      <c r="C4758" t="str">
        <f t="shared" si="703"/>
        <v>041</v>
      </c>
      <c r="D4758" t="s">
        <v>533</v>
      </c>
      <c r="E4758" t="str">
        <f t="shared" si="708"/>
        <v>02</v>
      </c>
      <c r="F4758" t="str">
        <f>"003"</f>
        <v>003</v>
      </c>
      <c r="G4758" t="str">
        <f>""</f>
        <v/>
      </c>
      <c r="H4758" t="s">
        <v>0</v>
      </c>
      <c r="I4758" t="s">
        <v>2580</v>
      </c>
      <c r="J4758" t="s">
        <v>5922</v>
      </c>
      <c r="K4758" t="str">
        <f t="shared" si="709"/>
        <v>21002</v>
      </c>
    </row>
    <row r="4759" spans="1:11" customFormat="1" x14ac:dyDescent="0.25">
      <c r="A4759" t="str">
        <f t="shared" si="707"/>
        <v>21</v>
      </c>
      <c r="B4759" t="s">
        <v>533</v>
      </c>
      <c r="C4759" t="str">
        <f t="shared" si="703"/>
        <v>041</v>
      </c>
      <c r="D4759" t="s">
        <v>533</v>
      </c>
      <c r="E4759" t="str">
        <f t="shared" si="708"/>
        <v>02</v>
      </c>
      <c r="F4759" t="str">
        <f>"004"</f>
        <v>004</v>
      </c>
      <c r="G4759" t="str">
        <f>""</f>
        <v/>
      </c>
      <c r="H4759" t="s">
        <v>1</v>
      </c>
      <c r="I4759" t="s">
        <v>2581</v>
      </c>
      <c r="J4759" t="s">
        <v>5923</v>
      </c>
      <c r="K4759" t="str">
        <f t="shared" si="709"/>
        <v>21002</v>
      </c>
    </row>
    <row r="4760" spans="1:11" customFormat="1" x14ac:dyDescent="0.25">
      <c r="A4760" t="str">
        <f t="shared" si="707"/>
        <v>21</v>
      </c>
      <c r="B4760" t="s">
        <v>533</v>
      </c>
      <c r="C4760" t="str">
        <f t="shared" si="703"/>
        <v>041</v>
      </c>
      <c r="D4760" t="s">
        <v>533</v>
      </c>
      <c r="E4760" t="str">
        <f t="shared" si="708"/>
        <v>02</v>
      </c>
      <c r="F4760" t="str">
        <f>"004"</f>
        <v>004</v>
      </c>
      <c r="G4760" t="str">
        <f>""</f>
        <v/>
      </c>
      <c r="H4760" t="s">
        <v>0</v>
      </c>
      <c r="I4760" t="s">
        <v>2581</v>
      </c>
      <c r="J4760" t="s">
        <v>5923</v>
      </c>
      <c r="K4760" t="str">
        <f t="shared" si="709"/>
        <v>21002</v>
      </c>
    </row>
    <row r="4761" spans="1:11" customFormat="1" x14ac:dyDescent="0.25">
      <c r="A4761" t="str">
        <f t="shared" si="707"/>
        <v>21</v>
      </c>
      <c r="B4761" t="s">
        <v>533</v>
      </c>
      <c r="C4761" t="str">
        <f t="shared" si="703"/>
        <v>041</v>
      </c>
      <c r="D4761" t="s">
        <v>533</v>
      </c>
      <c r="E4761" t="str">
        <f t="shared" si="708"/>
        <v>02</v>
      </c>
      <c r="F4761" t="str">
        <f>"005"</f>
        <v>005</v>
      </c>
      <c r="G4761" t="str">
        <f>""</f>
        <v/>
      </c>
      <c r="H4761" t="s">
        <v>1</v>
      </c>
      <c r="I4761" t="s">
        <v>2582</v>
      </c>
      <c r="J4761" t="s">
        <v>5924</v>
      </c>
      <c r="K4761" t="str">
        <f t="shared" si="709"/>
        <v>21002</v>
      </c>
    </row>
    <row r="4762" spans="1:11" customFormat="1" x14ac:dyDescent="0.25">
      <c r="A4762" t="str">
        <f t="shared" si="707"/>
        <v>21</v>
      </c>
      <c r="B4762" t="s">
        <v>533</v>
      </c>
      <c r="C4762" t="str">
        <f t="shared" si="703"/>
        <v>041</v>
      </c>
      <c r="D4762" t="s">
        <v>533</v>
      </c>
      <c r="E4762" t="str">
        <f t="shared" si="708"/>
        <v>02</v>
      </c>
      <c r="F4762" t="str">
        <f>"005"</f>
        <v>005</v>
      </c>
      <c r="G4762" t="str">
        <f>""</f>
        <v/>
      </c>
      <c r="H4762" t="s">
        <v>0</v>
      </c>
      <c r="I4762" t="s">
        <v>2582</v>
      </c>
      <c r="J4762" t="s">
        <v>5924</v>
      </c>
      <c r="K4762" t="str">
        <f t="shared" si="709"/>
        <v>21002</v>
      </c>
    </row>
    <row r="4763" spans="1:11" customFormat="1" x14ac:dyDescent="0.25">
      <c r="A4763" t="str">
        <f t="shared" si="707"/>
        <v>21</v>
      </c>
      <c r="B4763" t="s">
        <v>533</v>
      </c>
      <c r="C4763" t="str">
        <f t="shared" si="703"/>
        <v>041</v>
      </c>
      <c r="D4763" t="s">
        <v>533</v>
      </c>
      <c r="E4763" t="str">
        <f t="shared" si="708"/>
        <v>02</v>
      </c>
      <c r="F4763" t="str">
        <f>"006"</f>
        <v>006</v>
      </c>
      <c r="G4763" t="str">
        <f>""</f>
        <v/>
      </c>
      <c r="H4763" t="s">
        <v>1</v>
      </c>
      <c r="I4763" t="s">
        <v>2582</v>
      </c>
      <c r="J4763" t="s">
        <v>5924</v>
      </c>
      <c r="K4763" t="str">
        <f t="shared" si="709"/>
        <v>21002</v>
      </c>
    </row>
    <row r="4764" spans="1:11" customFormat="1" x14ac:dyDescent="0.25">
      <c r="A4764" t="str">
        <f t="shared" si="707"/>
        <v>21</v>
      </c>
      <c r="B4764" t="s">
        <v>533</v>
      </c>
      <c r="C4764" t="str">
        <f t="shared" si="703"/>
        <v>041</v>
      </c>
      <c r="D4764" t="s">
        <v>533</v>
      </c>
      <c r="E4764" t="str">
        <f t="shared" si="708"/>
        <v>02</v>
      </c>
      <c r="F4764" t="str">
        <f>"006"</f>
        <v>006</v>
      </c>
      <c r="G4764" t="str">
        <f>""</f>
        <v/>
      </c>
      <c r="H4764" t="s">
        <v>0</v>
      </c>
      <c r="I4764" t="s">
        <v>2582</v>
      </c>
      <c r="J4764" t="s">
        <v>5924</v>
      </c>
      <c r="K4764" t="str">
        <f t="shared" si="709"/>
        <v>21002</v>
      </c>
    </row>
    <row r="4765" spans="1:11" customFormat="1" x14ac:dyDescent="0.25">
      <c r="A4765" t="str">
        <f t="shared" si="707"/>
        <v>21</v>
      </c>
      <c r="B4765" t="s">
        <v>533</v>
      </c>
      <c r="C4765" t="str">
        <f t="shared" si="703"/>
        <v>041</v>
      </c>
      <c r="D4765" t="s">
        <v>533</v>
      </c>
      <c r="E4765" t="str">
        <f t="shared" si="708"/>
        <v>02</v>
      </c>
      <c r="F4765" t="str">
        <f>"007"</f>
        <v>007</v>
      </c>
      <c r="G4765" t="str">
        <f>""</f>
        <v/>
      </c>
      <c r="H4765" t="s">
        <v>1</v>
      </c>
      <c r="I4765" t="s">
        <v>2583</v>
      </c>
      <c r="J4765" t="s">
        <v>5925</v>
      </c>
      <c r="K4765" t="str">
        <f t="shared" si="709"/>
        <v>21002</v>
      </c>
    </row>
    <row r="4766" spans="1:11" customFormat="1" x14ac:dyDescent="0.25">
      <c r="A4766" t="str">
        <f t="shared" si="707"/>
        <v>21</v>
      </c>
      <c r="B4766" t="s">
        <v>533</v>
      </c>
      <c r="C4766" t="str">
        <f t="shared" si="703"/>
        <v>041</v>
      </c>
      <c r="D4766" t="s">
        <v>533</v>
      </c>
      <c r="E4766" t="str">
        <f t="shared" si="708"/>
        <v>02</v>
      </c>
      <c r="F4766" t="str">
        <f>"007"</f>
        <v>007</v>
      </c>
      <c r="G4766" t="str">
        <f>""</f>
        <v/>
      </c>
      <c r="H4766" t="s">
        <v>0</v>
      </c>
      <c r="I4766" t="s">
        <v>2583</v>
      </c>
      <c r="J4766" t="s">
        <v>5925</v>
      </c>
      <c r="K4766" t="str">
        <f t="shared" si="709"/>
        <v>21002</v>
      </c>
    </row>
    <row r="4767" spans="1:11" customFormat="1" x14ac:dyDescent="0.25">
      <c r="A4767" t="str">
        <f t="shared" si="707"/>
        <v>21</v>
      </c>
      <c r="B4767" t="s">
        <v>533</v>
      </c>
      <c r="C4767" t="str">
        <f t="shared" si="703"/>
        <v>041</v>
      </c>
      <c r="D4767" t="s">
        <v>533</v>
      </c>
      <c r="E4767" t="str">
        <f t="shared" si="708"/>
        <v>02</v>
      </c>
      <c r="F4767" t="str">
        <f>"008"</f>
        <v>008</v>
      </c>
      <c r="G4767" t="str">
        <f>""</f>
        <v/>
      </c>
      <c r="H4767" t="s">
        <v>3</v>
      </c>
      <c r="I4767" t="s">
        <v>2583</v>
      </c>
      <c r="J4767" t="s">
        <v>5925</v>
      </c>
      <c r="K4767" t="str">
        <f t="shared" si="709"/>
        <v>21002</v>
      </c>
    </row>
    <row r="4768" spans="1:11" customFormat="1" x14ac:dyDescent="0.25">
      <c r="A4768" t="str">
        <f t="shared" si="707"/>
        <v>21</v>
      </c>
      <c r="B4768" t="s">
        <v>533</v>
      </c>
      <c r="C4768" t="str">
        <f t="shared" si="703"/>
        <v>041</v>
      </c>
      <c r="D4768" t="s">
        <v>533</v>
      </c>
      <c r="E4768" t="str">
        <f t="shared" si="708"/>
        <v>02</v>
      </c>
      <c r="F4768" t="str">
        <f>"009"</f>
        <v>009</v>
      </c>
      <c r="G4768" t="str">
        <f>""</f>
        <v/>
      </c>
      <c r="H4768" t="s">
        <v>1</v>
      </c>
      <c r="I4768" t="s">
        <v>2578</v>
      </c>
      <c r="J4768" t="s">
        <v>5920</v>
      </c>
      <c r="K4768" t="str">
        <f t="shared" si="709"/>
        <v>21002</v>
      </c>
    </row>
    <row r="4769" spans="1:11" customFormat="1" x14ac:dyDescent="0.25">
      <c r="A4769" t="str">
        <f t="shared" si="707"/>
        <v>21</v>
      </c>
      <c r="B4769" t="s">
        <v>533</v>
      </c>
      <c r="C4769" t="str">
        <f t="shared" si="703"/>
        <v>041</v>
      </c>
      <c r="D4769" t="s">
        <v>533</v>
      </c>
      <c r="E4769" t="str">
        <f t="shared" si="708"/>
        <v>02</v>
      </c>
      <c r="F4769" t="str">
        <f>"009"</f>
        <v>009</v>
      </c>
      <c r="G4769" t="str">
        <f>""</f>
        <v/>
      </c>
      <c r="H4769" t="s">
        <v>0</v>
      </c>
      <c r="I4769" t="s">
        <v>2578</v>
      </c>
      <c r="J4769" t="s">
        <v>5920</v>
      </c>
      <c r="K4769" t="str">
        <f t="shared" si="709"/>
        <v>21002</v>
      </c>
    </row>
    <row r="4770" spans="1:11" customFormat="1" x14ac:dyDescent="0.25">
      <c r="A4770" t="str">
        <f t="shared" si="707"/>
        <v>21</v>
      </c>
      <c r="B4770" t="s">
        <v>533</v>
      </c>
      <c r="C4770" t="str">
        <f t="shared" si="703"/>
        <v>041</v>
      </c>
      <c r="D4770" t="s">
        <v>533</v>
      </c>
      <c r="E4770" t="str">
        <f t="shared" si="708"/>
        <v>02</v>
      </c>
      <c r="F4770" t="str">
        <f>"010"</f>
        <v>010</v>
      </c>
      <c r="G4770" t="str">
        <f>""</f>
        <v/>
      </c>
      <c r="H4770" t="s">
        <v>1</v>
      </c>
      <c r="I4770" t="s">
        <v>2580</v>
      </c>
      <c r="J4770" t="s">
        <v>5922</v>
      </c>
      <c r="K4770" t="str">
        <f t="shared" si="709"/>
        <v>21002</v>
      </c>
    </row>
    <row r="4771" spans="1:11" customFormat="1" x14ac:dyDescent="0.25">
      <c r="A4771" t="str">
        <f t="shared" si="707"/>
        <v>21</v>
      </c>
      <c r="B4771" t="s">
        <v>533</v>
      </c>
      <c r="C4771" t="str">
        <f t="shared" si="703"/>
        <v>041</v>
      </c>
      <c r="D4771" t="s">
        <v>533</v>
      </c>
      <c r="E4771" t="str">
        <f t="shared" si="708"/>
        <v>02</v>
      </c>
      <c r="F4771" t="str">
        <f>"010"</f>
        <v>010</v>
      </c>
      <c r="G4771" t="str">
        <f>""</f>
        <v/>
      </c>
      <c r="H4771" t="s">
        <v>0</v>
      </c>
      <c r="I4771" t="s">
        <v>2580</v>
      </c>
      <c r="J4771" t="s">
        <v>5922</v>
      </c>
      <c r="K4771" t="str">
        <f t="shared" si="709"/>
        <v>21002</v>
      </c>
    </row>
    <row r="4772" spans="1:11" customFormat="1" x14ac:dyDescent="0.25">
      <c r="A4772" t="str">
        <f t="shared" si="707"/>
        <v>21</v>
      </c>
      <c r="B4772" t="s">
        <v>533</v>
      </c>
      <c r="C4772" t="str">
        <f t="shared" si="703"/>
        <v>041</v>
      </c>
      <c r="D4772" t="s">
        <v>533</v>
      </c>
      <c r="E4772" t="str">
        <f t="shared" ref="E4772:E4788" si="710">"03"</f>
        <v>03</v>
      </c>
      <c r="F4772" t="str">
        <f>"001"</f>
        <v>001</v>
      </c>
      <c r="G4772" t="str">
        <f>""</f>
        <v/>
      </c>
      <c r="H4772" t="s">
        <v>1</v>
      </c>
      <c r="I4772" t="s">
        <v>2571</v>
      </c>
      <c r="J4772" t="s">
        <v>5913</v>
      </c>
      <c r="K4772" t="str">
        <f>"21001"</f>
        <v>21001</v>
      </c>
    </row>
    <row r="4773" spans="1:11" customFormat="1" x14ac:dyDescent="0.25">
      <c r="A4773" t="str">
        <f t="shared" si="707"/>
        <v>21</v>
      </c>
      <c r="B4773" t="s">
        <v>533</v>
      </c>
      <c r="C4773" t="str">
        <f t="shared" si="703"/>
        <v>041</v>
      </c>
      <c r="D4773" t="s">
        <v>533</v>
      </c>
      <c r="E4773" t="str">
        <f t="shared" si="710"/>
        <v>03</v>
      </c>
      <c r="F4773" t="str">
        <f>"001"</f>
        <v>001</v>
      </c>
      <c r="G4773" t="str">
        <f>""</f>
        <v/>
      </c>
      <c r="H4773" t="s">
        <v>0</v>
      </c>
      <c r="I4773" t="s">
        <v>2571</v>
      </c>
      <c r="J4773" t="s">
        <v>5913</v>
      </c>
      <c r="K4773" t="str">
        <f>"21001"</f>
        <v>21001</v>
      </c>
    </row>
    <row r="4774" spans="1:11" customFormat="1" x14ac:dyDescent="0.25">
      <c r="A4774" t="str">
        <f t="shared" si="707"/>
        <v>21</v>
      </c>
      <c r="B4774" t="s">
        <v>533</v>
      </c>
      <c r="C4774" t="str">
        <f t="shared" si="703"/>
        <v>041</v>
      </c>
      <c r="D4774" t="s">
        <v>533</v>
      </c>
      <c r="E4774" t="str">
        <f t="shared" si="710"/>
        <v>03</v>
      </c>
      <c r="F4774" t="str">
        <f>"002"</f>
        <v>002</v>
      </c>
      <c r="G4774" t="str">
        <f>""</f>
        <v/>
      </c>
      <c r="H4774" t="s">
        <v>1</v>
      </c>
      <c r="I4774" t="s">
        <v>2574</v>
      </c>
      <c r="J4774" t="s">
        <v>5916</v>
      </c>
      <c r="K4774" t="str">
        <f t="shared" ref="K4774:K4779" si="711">"21003"</f>
        <v>21003</v>
      </c>
    </row>
    <row r="4775" spans="1:11" customFormat="1" x14ac:dyDescent="0.25">
      <c r="A4775" t="str">
        <f t="shared" si="707"/>
        <v>21</v>
      </c>
      <c r="B4775" t="s">
        <v>533</v>
      </c>
      <c r="C4775" t="str">
        <f t="shared" si="703"/>
        <v>041</v>
      </c>
      <c r="D4775" t="s">
        <v>533</v>
      </c>
      <c r="E4775" t="str">
        <f t="shared" si="710"/>
        <v>03</v>
      </c>
      <c r="F4775" t="str">
        <f>"002"</f>
        <v>002</v>
      </c>
      <c r="G4775" t="str">
        <f>""</f>
        <v/>
      </c>
      <c r="H4775" t="s">
        <v>0</v>
      </c>
      <c r="I4775" t="s">
        <v>2574</v>
      </c>
      <c r="J4775" t="s">
        <v>5916</v>
      </c>
      <c r="K4775" t="str">
        <f t="shared" si="711"/>
        <v>21003</v>
      </c>
    </row>
    <row r="4776" spans="1:11" customFormat="1" x14ac:dyDescent="0.25">
      <c r="A4776" t="str">
        <f t="shared" si="707"/>
        <v>21</v>
      </c>
      <c r="B4776" t="s">
        <v>533</v>
      </c>
      <c r="C4776" t="str">
        <f t="shared" si="703"/>
        <v>041</v>
      </c>
      <c r="D4776" t="s">
        <v>533</v>
      </c>
      <c r="E4776" t="str">
        <f t="shared" si="710"/>
        <v>03</v>
      </c>
      <c r="F4776" t="str">
        <f>"003"</f>
        <v>003</v>
      </c>
      <c r="G4776" t="str">
        <f>""</f>
        <v/>
      </c>
      <c r="H4776" t="s">
        <v>1</v>
      </c>
      <c r="I4776" t="s">
        <v>2584</v>
      </c>
      <c r="J4776" t="s">
        <v>5926</v>
      </c>
      <c r="K4776" t="str">
        <f t="shared" si="711"/>
        <v>21003</v>
      </c>
    </row>
    <row r="4777" spans="1:11" customFormat="1" x14ac:dyDescent="0.25">
      <c r="A4777" t="str">
        <f t="shared" si="707"/>
        <v>21</v>
      </c>
      <c r="B4777" t="s">
        <v>533</v>
      </c>
      <c r="C4777" t="str">
        <f t="shared" si="703"/>
        <v>041</v>
      </c>
      <c r="D4777" t="s">
        <v>533</v>
      </c>
      <c r="E4777" t="str">
        <f t="shared" si="710"/>
        <v>03</v>
      </c>
      <c r="F4777" t="str">
        <f>"003"</f>
        <v>003</v>
      </c>
      <c r="G4777" t="str">
        <f>""</f>
        <v/>
      </c>
      <c r="H4777" t="s">
        <v>0</v>
      </c>
      <c r="I4777" t="s">
        <v>2584</v>
      </c>
      <c r="J4777" t="s">
        <v>5926</v>
      </c>
      <c r="K4777" t="str">
        <f t="shared" si="711"/>
        <v>21003</v>
      </c>
    </row>
    <row r="4778" spans="1:11" customFormat="1" x14ac:dyDescent="0.25">
      <c r="A4778" t="str">
        <f t="shared" si="707"/>
        <v>21</v>
      </c>
      <c r="B4778" t="s">
        <v>533</v>
      </c>
      <c r="C4778" t="str">
        <f t="shared" si="703"/>
        <v>041</v>
      </c>
      <c r="D4778" t="s">
        <v>533</v>
      </c>
      <c r="E4778" t="str">
        <f t="shared" si="710"/>
        <v>03</v>
      </c>
      <c r="F4778" t="str">
        <f>"004"</f>
        <v>004</v>
      </c>
      <c r="G4778" t="str">
        <f>""</f>
        <v/>
      </c>
      <c r="H4778" t="s">
        <v>3</v>
      </c>
      <c r="I4778" t="s">
        <v>2585</v>
      </c>
      <c r="J4778" t="s">
        <v>5927</v>
      </c>
      <c r="K4778" t="str">
        <f t="shared" si="711"/>
        <v>21003</v>
      </c>
    </row>
    <row r="4779" spans="1:11" customFormat="1" x14ac:dyDescent="0.25">
      <c r="A4779" t="str">
        <f t="shared" si="707"/>
        <v>21</v>
      </c>
      <c r="B4779" t="s">
        <v>533</v>
      </c>
      <c r="C4779" t="str">
        <f t="shared" si="703"/>
        <v>041</v>
      </c>
      <c r="D4779" t="s">
        <v>533</v>
      </c>
      <c r="E4779" t="str">
        <f t="shared" si="710"/>
        <v>03</v>
      </c>
      <c r="F4779" t="str">
        <f>"005"</f>
        <v>005</v>
      </c>
      <c r="G4779" t="str">
        <f>""</f>
        <v/>
      </c>
      <c r="H4779" t="s">
        <v>3</v>
      </c>
      <c r="I4779" t="s">
        <v>2585</v>
      </c>
      <c r="J4779" t="s">
        <v>5927</v>
      </c>
      <c r="K4779" t="str">
        <f t="shared" si="711"/>
        <v>21003</v>
      </c>
    </row>
    <row r="4780" spans="1:11" customFormat="1" x14ac:dyDescent="0.25">
      <c r="A4780" t="str">
        <f t="shared" si="707"/>
        <v>21</v>
      </c>
      <c r="B4780" t="s">
        <v>533</v>
      </c>
      <c r="C4780" t="str">
        <f t="shared" si="703"/>
        <v>041</v>
      </c>
      <c r="D4780" t="s">
        <v>533</v>
      </c>
      <c r="E4780" t="str">
        <f t="shared" si="710"/>
        <v>03</v>
      </c>
      <c r="F4780" t="str">
        <f>"006"</f>
        <v>006</v>
      </c>
      <c r="G4780" t="str">
        <f>""</f>
        <v/>
      </c>
      <c r="H4780" t="s">
        <v>3</v>
      </c>
      <c r="I4780" t="s">
        <v>2586</v>
      </c>
      <c r="J4780" t="s">
        <v>5928</v>
      </c>
      <c r="K4780" t="str">
        <f>"21004"</f>
        <v>21004</v>
      </c>
    </row>
    <row r="4781" spans="1:11" customFormat="1" x14ac:dyDescent="0.25">
      <c r="A4781" t="str">
        <f t="shared" si="707"/>
        <v>21</v>
      </c>
      <c r="B4781" t="s">
        <v>533</v>
      </c>
      <c r="C4781" t="str">
        <f t="shared" si="703"/>
        <v>041</v>
      </c>
      <c r="D4781" t="s">
        <v>533</v>
      </c>
      <c r="E4781" t="str">
        <f t="shared" si="710"/>
        <v>03</v>
      </c>
      <c r="F4781" t="str">
        <f>"007"</f>
        <v>007</v>
      </c>
      <c r="G4781" t="str">
        <f>""</f>
        <v/>
      </c>
      <c r="H4781" t="s">
        <v>3</v>
      </c>
      <c r="I4781" t="s">
        <v>2587</v>
      </c>
      <c r="J4781" t="s">
        <v>5929</v>
      </c>
      <c r="K4781" t="str">
        <f>"21006"</f>
        <v>21006</v>
      </c>
    </row>
    <row r="4782" spans="1:11" customFormat="1" x14ac:dyDescent="0.25">
      <c r="A4782" t="str">
        <f t="shared" si="707"/>
        <v>21</v>
      </c>
      <c r="B4782" t="s">
        <v>533</v>
      </c>
      <c r="C4782" t="str">
        <f t="shared" si="703"/>
        <v>041</v>
      </c>
      <c r="D4782" t="s">
        <v>533</v>
      </c>
      <c r="E4782" t="str">
        <f t="shared" si="710"/>
        <v>03</v>
      </c>
      <c r="F4782" t="str">
        <f>"008"</f>
        <v>008</v>
      </c>
      <c r="G4782" t="str">
        <f>""</f>
        <v/>
      </c>
      <c r="H4782" t="s">
        <v>3</v>
      </c>
      <c r="I4782" t="s">
        <v>2587</v>
      </c>
      <c r="J4782" t="s">
        <v>5929</v>
      </c>
      <c r="K4782" t="str">
        <f>"21006"</f>
        <v>21006</v>
      </c>
    </row>
    <row r="4783" spans="1:11" customFormat="1" x14ac:dyDescent="0.25">
      <c r="A4783" t="str">
        <f t="shared" si="707"/>
        <v>21</v>
      </c>
      <c r="B4783" t="s">
        <v>533</v>
      </c>
      <c r="C4783" t="str">
        <f t="shared" si="703"/>
        <v>041</v>
      </c>
      <c r="D4783" t="s">
        <v>533</v>
      </c>
      <c r="E4783" t="str">
        <f t="shared" si="710"/>
        <v>03</v>
      </c>
      <c r="F4783" t="str">
        <f>"009"</f>
        <v>009</v>
      </c>
      <c r="G4783" t="str">
        <f>""</f>
        <v/>
      </c>
      <c r="H4783" t="s">
        <v>1</v>
      </c>
      <c r="I4783" t="s">
        <v>2584</v>
      </c>
      <c r="J4783" t="s">
        <v>5926</v>
      </c>
      <c r="K4783" t="str">
        <f>"21003"</f>
        <v>21003</v>
      </c>
    </row>
    <row r="4784" spans="1:11" customFormat="1" x14ac:dyDescent="0.25">
      <c r="A4784" t="str">
        <f t="shared" si="707"/>
        <v>21</v>
      </c>
      <c r="B4784" t="s">
        <v>533</v>
      </c>
      <c r="C4784" t="str">
        <f t="shared" si="703"/>
        <v>041</v>
      </c>
      <c r="D4784" t="s">
        <v>533</v>
      </c>
      <c r="E4784" t="str">
        <f t="shared" si="710"/>
        <v>03</v>
      </c>
      <c r="F4784" t="str">
        <f>"009"</f>
        <v>009</v>
      </c>
      <c r="G4784" t="str">
        <f>""</f>
        <v/>
      </c>
      <c r="H4784" t="s">
        <v>0</v>
      </c>
      <c r="I4784" t="s">
        <v>2584</v>
      </c>
      <c r="J4784" t="s">
        <v>5926</v>
      </c>
      <c r="K4784" t="str">
        <f>"21003"</f>
        <v>21003</v>
      </c>
    </row>
    <row r="4785" spans="1:11" customFormat="1" x14ac:dyDescent="0.25">
      <c r="A4785" t="str">
        <f t="shared" si="707"/>
        <v>21</v>
      </c>
      <c r="B4785" t="s">
        <v>533</v>
      </c>
      <c r="C4785" t="str">
        <f t="shared" si="703"/>
        <v>041</v>
      </c>
      <c r="D4785" t="s">
        <v>533</v>
      </c>
      <c r="E4785" t="str">
        <f t="shared" si="710"/>
        <v>03</v>
      </c>
      <c r="F4785" t="str">
        <f>"010"</f>
        <v>010</v>
      </c>
      <c r="G4785" t="str">
        <f>""</f>
        <v/>
      </c>
      <c r="H4785" t="s">
        <v>1</v>
      </c>
      <c r="I4785" t="s">
        <v>2588</v>
      </c>
      <c r="J4785" t="s">
        <v>5930</v>
      </c>
      <c r="K4785" t="str">
        <f>"21001"</f>
        <v>21001</v>
      </c>
    </row>
    <row r="4786" spans="1:11" customFormat="1" x14ac:dyDescent="0.25">
      <c r="A4786" t="str">
        <f t="shared" si="707"/>
        <v>21</v>
      </c>
      <c r="B4786" t="s">
        <v>533</v>
      </c>
      <c r="C4786" t="str">
        <f t="shared" si="703"/>
        <v>041</v>
      </c>
      <c r="D4786" t="s">
        <v>533</v>
      </c>
      <c r="E4786" t="str">
        <f t="shared" si="710"/>
        <v>03</v>
      </c>
      <c r="F4786" t="str">
        <f>"010"</f>
        <v>010</v>
      </c>
      <c r="G4786" t="str">
        <f>""</f>
        <v/>
      </c>
      <c r="H4786" t="s">
        <v>0</v>
      </c>
      <c r="I4786" t="s">
        <v>2588</v>
      </c>
      <c r="J4786" t="s">
        <v>5930</v>
      </c>
      <c r="K4786" t="str">
        <f>"21001"</f>
        <v>21001</v>
      </c>
    </row>
    <row r="4787" spans="1:11" customFormat="1" x14ac:dyDescent="0.25">
      <c r="A4787" t="str">
        <f t="shared" si="707"/>
        <v>21</v>
      </c>
      <c r="B4787" t="s">
        <v>533</v>
      </c>
      <c r="C4787" t="str">
        <f t="shared" si="703"/>
        <v>041</v>
      </c>
      <c r="D4787" t="s">
        <v>533</v>
      </c>
      <c r="E4787" t="str">
        <f t="shared" si="710"/>
        <v>03</v>
      </c>
      <c r="F4787" t="str">
        <f>"011"</f>
        <v>011</v>
      </c>
      <c r="G4787" t="str">
        <f>""</f>
        <v/>
      </c>
      <c r="H4787" t="s">
        <v>1</v>
      </c>
      <c r="I4787" t="s">
        <v>2571</v>
      </c>
      <c r="J4787" t="s">
        <v>5913</v>
      </c>
      <c r="K4787" t="str">
        <f>"21001"</f>
        <v>21001</v>
      </c>
    </row>
    <row r="4788" spans="1:11" customFormat="1" x14ac:dyDescent="0.25">
      <c r="A4788" t="str">
        <f t="shared" si="707"/>
        <v>21</v>
      </c>
      <c r="B4788" t="s">
        <v>533</v>
      </c>
      <c r="C4788" t="str">
        <f t="shared" si="703"/>
        <v>041</v>
      </c>
      <c r="D4788" t="s">
        <v>533</v>
      </c>
      <c r="E4788" t="str">
        <f t="shared" si="710"/>
        <v>03</v>
      </c>
      <c r="F4788" t="str">
        <f>"011"</f>
        <v>011</v>
      </c>
      <c r="G4788" t="str">
        <f>""</f>
        <v/>
      </c>
      <c r="H4788" t="s">
        <v>0</v>
      </c>
      <c r="I4788" t="s">
        <v>2571</v>
      </c>
      <c r="J4788" t="s">
        <v>5913</v>
      </c>
      <c r="K4788" t="str">
        <f>"21001"</f>
        <v>21001</v>
      </c>
    </row>
    <row r="4789" spans="1:11" customFormat="1" x14ac:dyDescent="0.25">
      <c r="A4789" t="str">
        <f t="shared" si="707"/>
        <v>21</v>
      </c>
      <c r="B4789" t="s">
        <v>533</v>
      </c>
      <c r="C4789" t="str">
        <f t="shared" si="703"/>
        <v>041</v>
      </c>
      <c r="D4789" t="s">
        <v>533</v>
      </c>
      <c r="E4789" t="str">
        <f t="shared" ref="E4789:E4809" si="712">"04"</f>
        <v>04</v>
      </c>
      <c r="F4789" t="str">
        <f>"001"</f>
        <v>001</v>
      </c>
      <c r="G4789" t="str">
        <f>""</f>
        <v/>
      </c>
      <c r="H4789" t="s">
        <v>1</v>
      </c>
      <c r="I4789" t="s">
        <v>2589</v>
      </c>
      <c r="J4789" t="s">
        <v>5931</v>
      </c>
      <c r="K4789" t="str">
        <f>"21006"</f>
        <v>21006</v>
      </c>
    </row>
    <row r="4790" spans="1:11" customFormat="1" x14ac:dyDescent="0.25">
      <c r="A4790" t="str">
        <f t="shared" si="707"/>
        <v>21</v>
      </c>
      <c r="B4790" t="s">
        <v>533</v>
      </c>
      <c r="C4790" t="str">
        <f t="shared" si="703"/>
        <v>041</v>
      </c>
      <c r="D4790" t="s">
        <v>533</v>
      </c>
      <c r="E4790" t="str">
        <f t="shared" si="712"/>
        <v>04</v>
      </c>
      <c r="F4790" t="str">
        <f>"001"</f>
        <v>001</v>
      </c>
      <c r="G4790" t="str">
        <f>""</f>
        <v/>
      </c>
      <c r="H4790" t="s">
        <v>0</v>
      </c>
      <c r="I4790" t="s">
        <v>2589</v>
      </c>
      <c r="J4790" t="s">
        <v>5931</v>
      </c>
      <c r="K4790" t="str">
        <f>"21006"</f>
        <v>21006</v>
      </c>
    </row>
    <row r="4791" spans="1:11" customFormat="1" x14ac:dyDescent="0.25">
      <c r="A4791" t="str">
        <f t="shared" si="707"/>
        <v>21</v>
      </c>
      <c r="B4791" t="s">
        <v>533</v>
      </c>
      <c r="C4791" t="str">
        <f t="shared" ref="C4791:C4854" si="713">"041"</f>
        <v>041</v>
      </c>
      <c r="D4791" t="s">
        <v>533</v>
      </c>
      <c r="E4791" t="str">
        <f t="shared" si="712"/>
        <v>04</v>
      </c>
      <c r="F4791" t="str">
        <f>"002"</f>
        <v>002</v>
      </c>
      <c r="G4791" t="str">
        <f>""</f>
        <v/>
      </c>
      <c r="H4791" t="s">
        <v>3</v>
      </c>
      <c r="I4791" t="s">
        <v>2590</v>
      </c>
      <c r="J4791" t="s">
        <v>5932</v>
      </c>
      <c r="K4791" t="str">
        <f>"21006"</f>
        <v>21006</v>
      </c>
    </row>
    <row r="4792" spans="1:11" customFormat="1" x14ac:dyDescent="0.25">
      <c r="A4792" t="str">
        <f t="shared" si="707"/>
        <v>21</v>
      </c>
      <c r="B4792" t="s">
        <v>533</v>
      </c>
      <c r="C4792" t="str">
        <f t="shared" si="713"/>
        <v>041</v>
      </c>
      <c r="D4792" t="s">
        <v>533</v>
      </c>
      <c r="E4792" t="str">
        <f t="shared" si="712"/>
        <v>04</v>
      </c>
      <c r="F4792" t="str">
        <f>"003"</f>
        <v>003</v>
      </c>
      <c r="G4792" t="str">
        <f>""</f>
        <v/>
      </c>
      <c r="H4792" t="s">
        <v>3</v>
      </c>
      <c r="I4792" t="s">
        <v>2590</v>
      </c>
      <c r="J4792" t="s">
        <v>5932</v>
      </c>
      <c r="K4792" t="str">
        <f>"21006"</f>
        <v>21006</v>
      </c>
    </row>
    <row r="4793" spans="1:11" customFormat="1" x14ac:dyDescent="0.25">
      <c r="A4793" t="str">
        <f t="shared" si="707"/>
        <v>21</v>
      </c>
      <c r="B4793" t="s">
        <v>533</v>
      </c>
      <c r="C4793" t="str">
        <f t="shared" si="713"/>
        <v>041</v>
      </c>
      <c r="D4793" t="s">
        <v>533</v>
      </c>
      <c r="E4793" t="str">
        <f t="shared" si="712"/>
        <v>04</v>
      </c>
      <c r="F4793" t="str">
        <f>"004"</f>
        <v>004</v>
      </c>
      <c r="G4793" t="str">
        <f>""</f>
        <v/>
      </c>
      <c r="H4793" t="s">
        <v>3</v>
      </c>
      <c r="I4793" t="s">
        <v>2591</v>
      </c>
      <c r="J4793" t="s">
        <v>5933</v>
      </c>
      <c r="K4793" t="str">
        <f>"21006"</f>
        <v>21006</v>
      </c>
    </row>
    <row r="4794" spans="1:11" customFormat="1" x14ac:dyDescent="0.25">
      <c r="A4794" t="str">
        <f t="shared" si="707"/>
        <v>21</v>
      </c>
      <c r="B4794" t="s">
        <v>533</v>
      </c>
      <c r="C4794" t="str">
        <f t="shared" si="713"/>
        <v>041</v>
      </c>
      <c r="D4794" t="s">
        <v>533</v>
      </c>
      <c r="E4794" t="str">
        <f t="shared" si="712"/>
        <v>04</v>
      </c>
      <c r="F4794" t="str">
        <f>"005"</f>
        <v>005</v>
      </c>
      <c r="G4794" t="str">
        <f>""</f>
        <v/>
      </c>
      <c r="H4794" t="s">
        <v>3</v>
      </c>
      <c r="I4794" t="s">
        <v>2586</v>
      </c>
      <c r="J4794" t="s">
        <v>5928</v>
      </c>
      <c r="K4794" t="str">
        <f t="shared" ref="K4794:K4803" si="714">"21004"</f>
        <v>21004</v>
      </c>
    </row>
    <row r="4795" spans="1:11" customFormat="1" x14ac:dyDescent="0.25">
      <c r="A4795" t="str">
        <f t="shared" si="707"/>
        <v>21</v>
      </c>
      <c r="B4795" t="s">
        <v>533</v>
      </c>
      <c r="C4795" t="str">
        <f t="shared" si="713"/>
        <v>041</v>
      </c>
      <c r="D4795" t="s">
        <v>533</v>
      </c>
      <c r="E4795" t="str">
        <f t="shared" si="712"/>
        <v>04</v>
      </c>
      <c r="F4795" t="str">
        <f>"006"</f>
        <v>006</v>
      </c>
      <c r="G4795" t="str">
        <f>""</f>
        <v/>
      </c>
      <c r="H4795" t="s">
        <v>3</v>
      </c>
      <c r="I4795" t="s">
        <v>2592</v>
      </c>
      <c r="J4795" t="s">
        <v>5934</v>
      </c>
      <c r="K4795" t="str">
        <f t="shared" si="714"/>
        <v>21004</v>
      </c>
    </row>
    <row r="4796" spans="1:11" customFormat="1" x14ac:dyDescent="0.25">
      <c r="A4796" t="str">
        <f t="shared" si="707"/>
        <v>21</v>
      </c>
      <c r="B4796" t="s">
        <v>533</v>
      </c>
      <c r="C4796" t="str">
        <f t="shared" si="713"/>
        <v>041</v>
      </c>
      <c r="D4796" t="s">
        <v>533</v>
      </c>
      <c r="E4796" t="str">
        <f t="shared" si="712"/>
        <v>04</v>
      </c>
      <c r="F4796" t="str">
        <f>"007"</f>
        <v>007</v>
      </c>
      <c r="G4796" t="str">
        <f>""</f>
        <v/>
      </c>
      <c r="H4796" t="s">
        <v>3</v>
      </c>
      <c r="I4796" t="s">
        <v>2593</v>
      </c>
      <c r="J4796" t="s">
        <v>5935</v>
      </c>
      <c r="K4796" t="str">
        <f t="shared" si="714"/>
        <v>21004</v>
      </c>
    </row>
    <row r="4797" spans="1:11" customFormat="1" x14ac:dyDescent="0.25">
      <c r="A4797" t="str">
        <f t="shared" si="707"/>
        <v>21</v>
      </c>
      <c r="B4797" t="s">
        <v>533</v>
      </c>
      <c r="C4797" t="str">
        <f t="shared" si="713"/>
        <v>041</v>
      </c>
      <c r="D4797" t="s">
        <v>533</v>
      </c>
      <c r="E4797" t="str">
        <f t="shared" si="712"/>
        <v>04</v>
      </c>
      <c r="F4797" t="str">
        <f>"008"</f>
        <v>008</v>
      </c>
      <c r="G4797" t="str">
        <f>""</f>
        <v/>
      </c>
      <c r="H4797" t="s">
        <v>1</v>
      </c>
      <c r="I4797" t="s">
        <v>2594</v>
      </c>
      <c r="J4797" t="s">
        <v>5936</v>
      </c>
      <c r="K4797" t="str">
        <f t="shared" si="714"/>
        <v>21004</v>
      </c>
    </row>
    <row r="4798" spans="1:11" customFormat="1" x14ac:dyDescent="0.25">
      <c r="A4798" t="str">
        <f t="shared" si="707"/>
        <v>21</v>
      </c>
      <c r="B4798" t="s">
        <v>533</v>
      </c>
      <c r="C4798" t="str">
        <f t="shared" si="713"/>
        <v>041</v>
      </c>
      <c r="D4798" t="s">
        <v>533</v>
      </c>
      <c r="E4798" t="str">
        <f t="shared" si="712"/>
        <v>04</v>
      </c>
      <c r="F4798" t="str">
        <f>"008"</f>
        <v>008</v>
      </c>
      <c r="G4798" t="str">
        <f>""</f>
        <v/>
      </c>
      <c r="H4798" t="s">
        <v>0</v>
      </c>
      <c r="I4798" t="s">
        <v>2594</v>
      </c>
      <c r="J4798" t="s">
        <v>5936</v>
      </c>
      <c r="K4798" t="str">
        <f t="shared" si="714"/>
        <v>21004</v>
      </c>
    </row>
    <row r="4799" spans="1:11" customFormat="1" x14ac:dyDescent="0.25">
      <c r="A4799" t="str">
        <f t="shared" si="707"/>
        <v>21</v>
      </c>
      <c r="B4799" t="s">
        <v>533</v>
      </c>
      <c r="C4799" t="str">
        <f t="shared" si="713"/>
        <v>041</v>
      </c>
      <c r="D4799" t="s">
        <v>533</v>
      </c>
      <c r="E4799" t="str">
        <f t="shared" si="712"/>
        <v>04</v>
      </c>
      <c r="F4799" t="str">
        <f>"009"</f>
        <v>009</v>
      </c>
      <c r="G4799" t="str">
        <f>""</f>
        <v/>
      </c>
      <c r="H4799" t="s">
        <v>3</v>
      </c>
      <c r="I4799" t="s">
        <v>2594</v>
      </c>
      <c r="J4799" t="s">
        <v>5936</v>
      </c>
      <c r="K4799" t="str">
        <f t="shared" si="714"/>
        <v>21004</v>
      </c>
    </row>
    <row r="4800" spans="1:11" customFormat="1" x14ac:dyDescent="0.25">
      <c r="A4800" t="str">
        <f t="shared" si="707"/>
        <v>21</v>
      </c>
      <c r="B4800" t="s">
        <v>533</v>
      </c>
      <c r="C4800" t="str">
        <f t="shared" si="713"/>
        <v>041</v>
      </c>
      <c r="D4800" t="s">
        <v>533</v>
      </c>
      <c r="E4800" t="str">
        <f t="shared" si="712"/>
        <v>04</v>
      </c>
      <c r="F4800" t="str">
        <f>"010"</f>
        <v>010</v>
      </c>
      <c r="G4800" t="str">
        <f>""</f>
        <v/>
      </c>
      <c r="H4800" t="s">
        <v>1</v>
      </c>
      <c r="I4800" t="s">
        <v>2595</v>
      </c>
      <c r="J4800" t="s">
        <v>5937</v>
      </c>
      <c r="K4800" t="str">
        <f t="shared" si="714"/>
        <v>21004</v>
      </c>
    </row>
    <row r="4801" spans="1:11" customFormat="1" x14ac:dyDescent="0.25">
      <c r="A4801" t="str">
        <f t="shared" si="707"/>
        <v>21</v>
      </c>
      <c r="B4801" t="s">
        <v>533</v>
      </c>
      <c r="C4801" t="str">
        <f t="shared" si="713"/>
        <v>041</v>
      </c>
      <c r="D4801" t="s">
        <v>533</v>
      </c>
      <c r="E4801" t="str">
        <f t="shared" si="712"/>
        <v>04</v>
      </c>
      <c r="F4801" t="str">
        <f>"010"</f>
        <v>010</v>
      </c>
      <c r="G4801" t="str">
        <f>""</f>
        <v/>
      </c>
      <c r="H4801" t="s">
        <v>0</v>
      </c>
      <c r="I4801" t="s">
        <v>2595</v>
      </c>
      <c r="J4801" t="s">
        <v>5937</v>
      </c>
      <c r="K4801" t="str">
        <f t="shared" si="714"/>
        <v>21004</v>
      </c>
    </row>
    <row r="4802" spans="1:11" customFormat="1" x14ac:dyDescent="0.25">
      <c r="A4802" t="str">
        <f t="shared" si="707"/>
        <v>21</v>
      </c>
      <c r="B4802" t="s">
        <v>533</v>
      </c>
      <c r="C4802" t="str">
        <f t="shared" si="713"/>
        <v>041</v>
      </c>
      <c r="D4802" t="s">
        <v>533</v>
      </c>
      <c r="E4802" t="str">
        <f t="shared" si="712"/>
        <v>04</v>
      </c>
      <c r="F4802" t="str">
        <f>"011"</f>
        <v>011</v>
      </c>
      <c r="G4802" t="str">
        <f>""</f>
        <v/>
      </c>
      <c r="H4802" t="s">
        <v>1</v>
      </c>
      <c r="I4802" t="s">
        <v>2595</v>
      </c>
      <c r="J4802" t="s">
        <v>5937</v>
      </c>
      <c r="K4802" t="str">
        <f t="shared" si="714"/>
        <v>21004</v>
      </c>
    </row>
    <row r="4803" spans="1:11" customFormat="1" x14ac:dyDescent="0.25">
      <c r="A4803" t="str">
        <f t="shared" si="707"/>
        <v>21</v>
      </c>
      <c r="B4803" t="s">
        <v>533</v>
      </c>
      <c r="C4803" t="str">
        <f t="shared" si="713"/>
        <v>041</v>
      </c>
      <c r="D4803" t="s">
        <v>533</v>
      </c>
      <c r="E4803" t="str">
        <f t="shared" si="712"/>
        <v>04</v>
      </c>
      <c r="F4803" t="str">
        <f>"011"</f>
        <v>011</v>
      </c>
      <c r="G4803" t="str">
        <f>""</f>
        <v/>
      </c>
      <c r="H4803" t="s">
        <v>0</v>
      </c>
      <c r="I4803" t="s">
        <v>2595</v>
      </c>
      <c r="J4803" t="s">
        <v>5937</v>
      </c>
      <c r="K4803" t="str">
        <f t="shared" si="714"/>
        <v>21004</v>
      </c>
    </row>
    <row r="4804" spans="1:11" customFormat="1" x14ac:dyDescent="0.25">
      <c r="A4804" t="str">
        <f t="shared" si="707"/>
        <v>21</v>
      </c>
      <c r="B4804" t="s">
        <v>533</v>
      </c>
      <c r="C4804" t="str">
        <f t="shared" si="713"/>
        <v>041</v>
      </c>
      <c r="D4804" t="s">
        <v>533</v>
      </c>
      <c r="E4804" t="str">
        <f t="shared" si="712"/>
        <v>04</v>
      </c>
      <c r="F4804" t="str">
        <f>"012"</f>
        <v>012</v>
      </c>
      <c r="G4804" t="str">
        <f>""</f>
        <v/>
      </c>
      <c r="H4804" t="s">
        <v>1</v>
      </c>
      <c r="I4804" t="s">
        <v>2591</v>
      </c>
      <c r="J4804" t="s">
        <v>5933</v>
      </c>
      <c r="K4804" t="str">
        <f>"21006"</f>
        <v>21006</v>
      </c>
    </row>
    <row r="4805" spans="1:11" customFormat="1" x14ac:dyDescent="0.25">
      <c r="A4805" t="str">
        <f t="shared" si="707"/>
        <v>21</v>
      </c>
      <c r="B4805" t="s">
        <v>533</v>
      </c>
      <c r="C4805" t="str">
        <f t="shared" si="713"/>
        <v>041</v>
      </c>
      <c r="D4805" t="s">
        <v>533</v>
      </c>
      <c r="E4805" t="str">
        <f t="shared" si="712"/>
        <v>04</v>
      </c>
      <c r="F4805" t="str">
        <f>"012"</f>
        <v>012</v>
      </c>
      <c r="G4805" t="str">
        <f>""</f>
        <v/>
      </c>
      <c r="H4805" t="s">
        <v>0</v>
      </c>
      <c r="I4805" t="s">
        <v>2591</v>
      </c>
      <c r="J4805" t="s">
        <v>5933</v>
      </c>
      <c r="K4805" t="str">
        <f>"21006"</f>
        <v>21006</v>
      </c>
    </row>
    <row r="4806" spans="1:11" customFormat="1" x14ac:dyDescent="0.25">
      <c r="A4806" t="str">
        <f t="shared" si="707"/>
        <v>21</v>
      </c>
      <c r="B4806" t="s">
        <v>533</v>
      </c>
      <c r="C4806" t="str">
        <f t="shared" si="713"/>
        <v>041</v>
      </c>
      <c r="D4806" t="s">
        <v>533</v>
      </c>
      <c r="E4806" t="str">
        <f t="shared" si="712"/>
        <v>04</v>
      </c>
      <c r="F4806" t="str">
        <f>"013"</f>
        <v>013</v>
      </c>
      <c r="G4806" t="str">
        <f>""</f>
        <v/>
      </c>
      <c r="H4806" t="s">
        <v>1</v>
      </c>
      <c r="I4806" t="s">
        <v>2592</v>
      </c>
      <c r="J4806" t="s">
        <v>5934</v>
      </c>
      <c r="K4806" t="str">
        <f>"21004"</f>
        <v>21004</v>
      </c>
    </row>
    <row r="4807" spans="1:11" customFormat="1" x14ac:dyDescent="0.25">
      <c r="A4807" t="str">
        <f t="shared" si="707"/>
        <v>21</v>
      </c>
      <c r="B4807" t="s">
        <v>533</v>
      </c>
      <c r="C4807" t="str">
        <f t="shared" si="713"/>
        <v>041</v>
      </c>
      <c r="D4807" t="s">
        <v>533</v>
      </c>
      <c r="E4807" t="str">
        <f t="shared" si="712"/>
        <v>04</v>
      </c>
      <c r="F4807" t="str">
        <f>"013"</f>
        <v>013</v>
      </c>
      <c r="G4807" t="str">
        <f>""</f>
        <v/>
      </c>
      <c r="H4807" t="s">
        <v>0</v>
      </c>
      <c r="I4807" t="s">
        <v>2592</v>
      </c>
      <c r="J4807" t="s">
        <v>5934</v>
      </c>
      <c r="K4807" t="str">
        <f>"21004"</f>
        <v>21004</v>
      </c>
    </row>
    <row r="4808" spans="1:11" customFormat="1" x14ac:dyDescent="0.25">
      <c r="A4808" t="str">
        <f t="shared" si="707"/>
        <v>21</v>
      </c>
      <c r="B4808" t="s">
        <v>533</v>
      </c>
      <c r="C4808" t="str">
        <f t="shared" si="713"/>
        <v>041</v>
      </c>
      <c r="D4808" t="s">
        <v>533</v>
      </c>
      <c r="E4808" t="str">
        <f t="shared" si="712"/>
        <v>04</v>
      </c>
      <c r="F4808" t="str">
        <f>"014"</f>
        <v>014</v>
      </c>
      <c r="G4808" t="str">
        <f>""</f>
        <v/>
      </c>
      <c r="H4808" t="s">
        <v>1</v>
      </c>
      <c r="I4808" t="s">
        <v>2593</v>
      </c>
      <c r="J4808" t="s">
        <v>5935</v>
      </c>
      <c r="K4808" t="str">
        <f>"21004"</f>
        <v>21004</v>
      </c>
    </row>
    <row r="4809" spans="1:11" customFormat="1" x14ac:dyDescent="0.25">
      <c r="A4809" t="str">
        <f t="shared" si="707"/>
        <v>21</v>
      </c>
      <c r="B4809" t="s">
        <v>533</v>
      </c>
      <c r="C4809" t="str">
        <f t="shared" si="713"/>
        <v>041</v>
      </c>
      <c r="D4809" t="s">
        <v>533</v>
      </c>
      <c r="E4809" t="str">
        <f t="shared" si="712"/>
        <v>04</v>
      </c>
      <c r="F4809" t="str">
        <f>"014"</f>
        <v>014</v>
      </c>
      <c r="G4809" t="str">
        <f>""</f>
        <v/>
      </c>
      <c r="H4809" t="s">
        <v>0</v>
      </c>
      <c r="I4809" t="s">
        <v>2593</v>
      </c>
      <c r="J4809" t="s">
        <v>5935</v>
      </c>
      <c r="K4809" t="str">
        <f>"21004"</f>
        <v>21004</v>
      </c>
    </row>
    <row r="4810" spans="1:11" customFormat="1" x14ac:dyDescent="0.25">
      <c r="A4810" t="str">
        <f t="shared" si="707"/>
        <v>21</v>
      </c>
      <c r="B4810" t="s">
        <v>533</v>
      </c>
      <c r="C4810" t="str">
        <f t="shared" si="713"/>
        <v>041</v>
      </c>
      <c r="D4810" t="s">
        <v>533</v>
      </c>
      <c r="E4810" t="str">
        <f t="shared" ref="E4810:E4831" si="715">"05"</f>
        <v>05</v>
      </c>
      <c r="F4810" t="str">
        <f>"001"</f>
        <v>001</v>
      </c>
      <c r="G4810" t="str">
        <f>""</f>
        <v/>
      </c>
      <c r="H4810" t="s">
        <v>3</v>
      </c>
      <c r="I4810" t="s">
        <v>2596</v>
      </c>
      <c r="J4810" t="s">
        <v>5938</v>
      </c>
      <c r="K4810" t="str">
        <f t="shared" ref="K4810:K4817" si="716">"21006"</f>
        <v>21006</v>
      </c>
    </row>
    <row r="4811" spans="1:11" customFormat="1" x14ac:dyDescent="0.25">
      <c r="A4811" t="str">
        <f t="shared" si="707"/>
        <v>21</v>
      </c>
      <c r="B4811" t="s">
        <v>533</v>
      </c>
      <c r="C4811" t="str">
        <f t="shared" si="713"/>
        <v>041</v>
      </c>
      <c r="D4811" t="s">
        <v>533</v>
      </c>
      <c r="E4811" t="str">
        <f t="shared" si="715"/>
        <v>05</v>
      </c>
      <c r="F4811" t="str">
        <f>"002"</f>
        <v>002</v>
      </c>
      <c r="G4811" t="str">
        <f>""</f>
        <v/>
      </c>
      <c r="H4811" t="s">
        <v>1</v>
      </c>
      <c r="I4811" t="s">
        <v>2597</v>
      </c>
      <c r="J4811" t="s">
        <v>5939</v>
      </c>
      <c r="K4811" t="str">
        <f t="shared" si="716"/>
        <v>21006</v>
      </c>
    </row>
    <row r="4812" spans="1:11" customFormat="1" x14ac:dyDescent="0.25">
      <c r="A4812" t="str">
        <f t="shared" si="707"/>
        <v>21</v>
      </c>
      <c r="B4812" t="s">
        <v>533</v>
      </c>
      <c r="C4812" t="str">
        <f t="shared" si="713"/>
        <v>041</v>
      </c>
      <c r="D4812" t="s">
        <v>533</v>
      </c>
      <c r="E4812" t="str">
        <f t="shared" si="715"/>
        <v>05</v>
      </c>
      <c r="F4812" t="str">
        <f>"002"</f>
        <v>002</v>
      </c>
      <c r="G4812" t="str">
        <f>""</f>
        <v/>
      </c>
      <c r="H4812" t="s">
        <v>0</v>
      </c>
      <c r="I4812" t="s">
        <v>2597</v>
      </c>
      <c r="J4812" t="s">
        <v>5939</v>
      </c>
      <c r="K4812" t="str">
        <f t="shared" si="716"/>
        <v>21006</v>
      </c>
    </row>
    <row r="4813" spans="1:11" customFormat="1" x14ac:dyDescent="0.25">
      <c r="A4813" t="str">
        <f t="shared" si="707"/>
        <v>21</v>
      </c>
      <c r="B4813" t="s">
        <v>533</v>
      </c>
      <c r="C4813" t="str">
        <f t="shared" si="713"/>
        <v>041</v>
      </c>
      <c r="D4813" t="s">
        <v>533</v>
      </c>
      <c r="E4813" t="str">
        <f t="shared" si="715"/>
        <v>05</v>
      </c>
      <c r="F4813" t="str">
        <f>"003"</f>
        <v>003</v>
      </c>
      <c r="G4813" t="str">
        <f>""</f>
        <v/>
      </c>
      <c r="H4813" t="s">
        <v>1</v>
      </c>
      <c r="I4813" t="s">
        <v>2596</v>
      </c>
      <c r="J4813" t="s">
        <v>5938</v>
      </c>
      <c r="K4813" t="str">
        <f t="shared" si="716"/>
        <v>21006</v>
      </c>
    </row>
    <row r="4814" spans="1:11" customFormat="1" x14ac:dyDescent="0.25">
      <c r="A4814" t="str">
        <f t="shared" si="707"/>
        <v>21</v>
      </c>
      <c r="B4814" t="s">
        <v>533</v>
      </c>
      <c r="C4814" t="str">
        <f t="shared" si="713"/>
        <v>041</v>
      </c>
      <c r="D4814" t="s">
        <v>533</v>
      </c>
      <c r="E4814" t="str">
        <f t="shared" si="715"/>
        <v>05</v>
      </c>
      <c r="F4814" t="str">
        <f>"003"</f>
        <v>003</v>
      </c>
      <c r="G4814" t="str">
        <f>""</f>
        <v/>
      </c>
      <c r="H4814" t="s">
        <v>0</v>
      </c>
      <c r="I4814" t="s">
        <v>2596</v>
      </c>
      <c r="J4814" t="s">
        <v>5938</v>
      </c>
      <c r="K4814" t="str">
        <f t="shared" si="716"/>
        <v>21006</v>
      </c>
    </row>
    <row r="4815" spans="1:11" customFormat="1" x14ac:dyDescent="0.25">
      <c r="A4815" t="str">
        <f t="shared" si="707"/>
        <v>21</v>
      </c>
      <c r="B4815" t="s">
        <v>533</v>
      </c>
      <c r="C4815" t="str">
        <f t="shared" si="713"/>
        <v>041</v>
      </c>
      <c r="D4815" t="s">
        <v>533</v>
      </c>
      <c r="E4815" t="str">
        <f t="shared" si="715"/>
        <v>05</v>
      </c>
      <c r="F4815" t="str">
        <f>"004"</f>
        <v>004</v>
      </c>
      <c r="G4815" t="str">
        <f>""</f>
        <v/>
      </c>
      <c r="H4815" t="s">
        <v>1</v>
      </c>
      <c r="I4815" t="s">
        <v>2590</v>
      </c>
      <c r="J4815" t="s">
        <v>5932</v>
      </c>
      <c r="K4815" t="str">
        <f t="shared" si="716"/>
        <v>21006</v>
      </c>
    </row>
    <row r="4816" spans="1:11" customFormat="1" x14ac:dyDescent="0.25">
      <c r="A4816" t="str">
        <f t="shared" ref="A4816:A4879" si="717">"21"</f>
        <v>21</v>
      </c>
      <c r="B4816" t="s">
        <v>533</v>
      </c>
      <c r="C4816" t="str">
        <f t="shared" si="713"/>
        <v>041</v>
      </c>
      <c r="D4816" t="s">
        <v>533</v>
      </c>
      <c r="E4816" t="str">
        <f t="shared" si="715"/>
        <v>05</v>
      </c>
      <c r="F4816" t="str">
        <f>"004"</f>
        <v>004</v>
      </c>
      <c r="G4816" t="str">
        <f>""</f>
        <v/>
      </c>
      <c r="H4816" t="s">
        <v>0</v>
      </c>
      <c r="I4816" t="s">
        <v>2590</v>
      </c>
      <c r="J4816" t="s">
        <v>5932</v>
      </c>
      <c r="K4816" t="str">
        <f t="shared" si="716"/>
        <v>21006</v>
      </c>
    </row>
    <row r="4817" spans="1:11" customFormat="1" x14ac:dyDescent="0.25">
      <c r="A4817" t="str">
        <f t="shared" si="717"/>
        <v>21</v>
      </c>
      <c r="B4817" t="s">
        <v>533</v>
      </c>
      <c r="C4817" t="str">
        <f t="shared" si="713"/>
        <v>041</v>
      </c>
      <c r="D4817" t="s">
        <v>533</v>
      </c>
      <c r="E4817" t="str">
        <f t="shared" si="715"/>
        <v>05</v>
      </c>
      <c r="F4817" t="str">
        <f>"005"</f>
        <v>005</v>
      </c>
      <c r="G4817" t="str">
        <f>""</f>
        <v/>
      </c>
      <c r="H4817" t="s">
        <v>3</v>
      </c>
      <c r="I4817" t="s">
        <v>2589</v>
      </c>
      <c r="J4817" t="s">
        <v>5931</v>
      </c>
      <c r="K4817" t="str">
        <f t="shared" si="716"/>
        <v>21006</v>
      </c>
    </row>
    <row r="4818" spans="1:11" customFormat="1" x14ac:dyDescent="0.25">
      <c r="A4818" t="str">
        <f t="shared" si="717"/>
        <v>21</v>
      </c>
      <c r="B4818" t="s">
        <v>533</v>
      </c>
      <c r="C4818" t="str">
        <f t="shared" si="713"/>
        <v>041</v>
      </c>
      <c r="D4818" t="s">
        <v>533</v>
      </c>
      <c r="E4818" t="str">
        <f t="shared" si="715"/>
        <v>05</v>
      </c>
      <c r="F4818" t="str">
        <f>"006"</f>
        <v>006</v>
      </c>
      <c r="G4818" t="str">
        <f>""</f>
        <v/>
      </c>
      <c r="H4818" t="s">
        <v>1</v>
      </c>
      <c r="I4818" t="s">
        <v>2598</v>
      </c>
      <c r="J4818" t="s">
        <v>5940</v>
      </c>
      <c r="K4818" t="str">
        <f t="shared" ref="K4818:K4824" si="718">"21007"</f>
        <v>21007</v>
      </c>
    </row>
    <row r="4819" spans="1:11" customFormat="1" x14ac:dyDescent="0.25">
      <c r="A4819" t="str">
        <f t="shared" si="717"/>
        <v>21</v>
      </c>
      <c r="B4819" t="s">
        <v>533</v>
      </c>
      <c r="C4819" t="str">
        <f t="shared" si="713"/>
        <v>041</v>
      </c>
      <c r="D4819" t="s">
        <v>533</v>
      </c>
      <c r="E4819" t="str">
        <f t="shared" si="715"/>
        <v>05</v>
      </c>
      <c r="F4819" t="str">
        <f>"006"</f>
        <v>006</v>
      </c>
      <c r="G4819" t="str">
        <f>""</f>
        <v/>
      </c>
      <c r="H4819" t="s">
        <v>0</v>
      </c>
      <c r="I4819" t="s">
        <v>2598</v>
      </c>
      <c r="J4819" t="s">
        <v>5940</v>
      </c>
      <c r="K4819" t="str">
        <f t="shared" si="718"/>
        <v>21007</v>
      </c>
    </row>
    <row r="4820" spans="1:11" customFormat="1" x14ac:dyDescent="0.25">
      <c r="A4820" t="str">
        <f t="shared" si="717"/>
        <v>21</v>
      </c>
      <c r="B4820" t="s">
        <v>533</v>
      </c>
      <c r="C4820" t="str">
        <f t="shared" si="713"/>
        <v>041</v>
      </c>
      <c r="D4820" t="s">
        <v>533</v>
      </c>
      <c r="E4820" t="str">
        <f t="shared" si="715"/>
        <v>05</v>
      </c>
      <c r="F4820" t="str">
        <f>"007"</f>
        <v>007</v>
      </c>
      <c r="G4820" t="str">
        <f>""</f>
        <v/>
      </c>
      <c r="H4820" t="s">
        <v>1</v>
      </c>
      <c r="I4820" t="s">
        <v>2599</v>
      </c>
      <c r="J4820" t="s">
        <v>5941</v>
      </c>
      <c r="K4820" t="str">
        <f t="shared" si="718"/>
        <v>21007</v>
      </c>
    </row>
    <row r="4821" spans="1:11" customFormat="1" x14ac:dyDescent="0.25">
      <c r="A4821" t="str">
        <f t="shared" si="717"/>
        <v>21</v>
      </c>
      <c r="B4821" t="s">
        <v>533</v>
      </c>
      <c r="C4821" t="str">
        <f t="shared" si="713"/>
        <v>041</v>
      </c>
      <c r="D4821" t="s">
        <v>533</v>
      </c>
      <c r="E4821" t="str">
        <f t="shared" si="715"/>
        <v>05</v>
      </c>
      <c r="F4821" t="str">
        <f>"007"</f>
        <v>007</v>
      </c>
      <c r="G4821" t="str">
        <f>""</f>
        <v/>
      </c>
      <c r="H4821" t="s">
        <v>0</v>
      </c>
      <c r="I4821" t="s">
        <v>2599</v>
      </c>
      <c r="J4821" t="s">
        <v>5941</v>
      </c>
      <c r="K4821" t="str">
        <f t="shared" si="718"/>
        <v>21007</v>
      </c>
    </row>
    <row r="4822" spans="1:11" customFormat="1" x14ac:dyDescent="0.25">
      <c r="A4822" t="str">
        <f t="shared" si="717"/>
        <v>21</v>
      </c>
      <c r="B4822" t="s">
        <v>533</v>
      </c>
      <c r="C4822" t="str">
        <f t="shared" si="713"/>
        <v>041</v>
      </c>
      <c r="D4822" t="s">
        <v>533</v>
      </c>
      <c r="E4822" t="str">
        <f t="shared" si="715"/>
        <v>05</v>
      </c>
      <c r="F4822" t="str">
        <f>"008"</f>
        <v>008</v>
      </c>
      <c r="G4822" t="str">
        <f>""</f>
        <v/>
      </c>
      <c r="H4822" t="s">
        <v>1</v>
      </c>
      <c r="I4822" t="s">
        <v>2599</v>
      </c>
      <c r="J4822" t="s">
        <v>5941</v>
      </c>
      <c r="K4822" t="str">
        <f t="shared" si="718"/>
        <v>21007</v>
      </c>
    </row>
    <row r="4823" spans="1:11" customFormat="1" x14ac:dyDescent="0.25">
      <c r="A4823" t="str">
        <f t="shared" si="717"/>
        <v>21</v>
      </c>
      <c r="B4823" t="s">
        <v>533</v>
      </c>
      <c r="C4823" t="str">
        <f t="shared" si="713"/>
        <v>041</v>
      </c>
      <c r="D4823" t="s">
        <v>533</v>
      </c>
      <c r="E4823" t="str">
        <f t="shared" si="715"/>
        <v>05</v>
      </c>
      <c r="F4823" t="str">
        <f>"008"</f>
        <v>008</v>
      </c>
      <c r="G4823" t="str">
        <f>""</f>
        <v/>
      </c>
      <c r="H4823" t="s">
        <v>0</v>
      </c>
      <c r="I4823" t="s">
        <v>2599</v>
      </c>
      <c r="J4823" t="s">
        <v>5941</v>
      </c>
      <c r="K4823" t="str">
        <f t="shared" si="718"/>
        <v>21007</v>
      </c>
    </row>
    <row r="4824" spans="1:11" customFormat="1" x14ac:dyDescent="0.25">
      <c r="A4824" t="str">
        <f t="shared" si="717"/>
        <v>21</v>
      </c>
      <c r="B4824" t="s">
        <v>533</v>
      </c>
      <c r="C4824" t="str">
        <f t="shared" si="713"/>
        <v>041</v>
      </c>
      <c r="D4824" t="s">
        <v>533</v>
      </c>
      <c r="E4824" t="str">
        <f t="shared" si="715"/>
        <v>05</v>
      </c>
      <c r="F4824" t="str">
        <f>"009"</f>
        <v>009</v>
      </c>
      <c r="G4824" t="str">
        <f>""</f>
        <v/>
      </c>
      <c r="H4824" t="s">
        <v>3</v>
      </c>
      <c r="I4824" t="s">
        <v>2599</v>
      </c>
      <c r="J4824" t="s">
        <v>5941</v>
      </c>
      <c r="K4824" t="str">
        <f t="shared" si="718"/>
        <v>21007</v>
      </c>
    </row>
    <row r="4825" spans="1:11" customFormat="1" x14ac:dyDescent="0.25">
      <c r="A4825" t="str">
        <f t="shared" si="717"/>
        <v>21</v>
      </c>
      <c r="B4825" t="s">
        <v>533</v>
      </c>
      <c r="C4825" t="str">
        <f t="shared" si="713"/>
        <v>041</v>
      </c>
      <c r="D4825" t="s">
        <v>533</v>
      </c>
      <c r="E4825" t="str">
        <f t="shared" si="715"/>
        <v>05</v>
      </c>
      <c r="F4825" t="str">
        <f>"010"</f>
        <v>010</v>
      </c>
      <c r="G4825" t="str">
        <f>""</f>
        <v/>
      </c>
      <c r="H4825" t="s">
        <v>1</v>
      </c>
      <c r="I4825" t="s">
        <v>2585</v>
      </c>
      <c r="J4825" t="s">
        <v>5927</v>
      </c>
      <c r="K4825" t="str">
        <f>"21003"</f>
        <v>21003</v>
      </c>
    </row>
    <row r="4826" spans="1:11" customFormat="1" x14ac:dyDescent="0.25">
      <c r="A4826" t="str">
        <f t="shared" si="717"/>
        <v>21</v>
      </c>
      <c r="B4826" t="s">
        <v>533</v>
      </c>
      <c r="C4826" t="str">
        <f t="shared" si="713"/>
        <v>041</v>
      </c>
      <c r="D4826" t="s">
        <v>533</v>
      </c>
      <c r="E4826" t="str">
        <f t="shared" si="715"/>
        <v>05</v>
      </c>
      <c r="F4826" t="str">
        <f>"010"</f>
        <v>010</v>
      </c>
      <c r="G4826" t="str">
        <f>""</f>
        <v/>
      </c>
      <c r="H4826" t="s">
        <v>0</v>
      </c>
      <c r="I4826" t="s">
        <v>2585</v>
      </c>
      <c r="J4826" t="s">
        <v>5927</v>
      </c>
      <c r="K4826" t="str">
        <f>"21003"</f>
        <v>21003</v>
      </c>
    </row>
    <row r="4827" spans="1:11" customFormat="1" x14ac:dyDescent="0.25">
      <c r="A4827" t="str">
        <f t="shared" si="717"/>
        <v>21</v>
      </c>
      <c r="B4827" t="s">
        <v>533</v>
      </c>
      <c r="C4827" t="str">
        <f t="shared" si="713"/>
        <v>041</v>
      </c>
      <c r="D4827" t="s">
        <v>533</v>
      </c>
      <c r="E4827" t="str">
        <f t="shared" si="715"/>
        <v>05</v>
      </c>
      <c r="F4827" t="str">
        <f>"011"</f>
        <v>011</v>
      </c>
      <c r="G4827" t="str">
        <f>""</f>
        <v/>
      </c>
      <c r="H4827" t="s">
        <v>3</v>
      </c>
      <c r="I4827" t="s">
        <v>2598</v>
      </c>
      <c r="J4827" t="s">
        <v>5940</v>
      </c>
      <c r="K4827" t="str">
        <f>"21007"</f>
        <v>21007</v>
      </c>
    </row>
    <row r="4828" spans="1:11" customFormat="1" x14ac:dyDescent="0.25">
      <c r="A4828" t="str">
        <f t="shared" si="717"/>
        <v>21</v>
      </c>
      <c r="B4828" t="s">
        <v>533</v>
      </c>
      <c r="C4828" t="str">
        <f t="shared" si="713"/>
        <v>041</v>
      </c>
      <c r="D4828" t="s">
        <v>533</v>
      </c>
      <c r="E4828" t="str">
        <f t="shared" si="715"/>
        <v>05</v>
      </c>
      <c r="F4828" t="str">
        <f>"012"</f>
        <v>012</v>
      </c>
      <c r="G4828" t="str">
        <f>""</f>
        <v/>
      </c>
      <c r="H4828" t="s">
        <v>3</v>
      </c>
      <c r="I4828" t="s">
        <v>2600</v>
      </c>
      <c r="J4828" t="s">
        <v>5942</v>
      </c>
      <c r="K4828" t="str">
        <f>"21007"</f>
        <v>21007</v>
      </c>
    </row>
    <row r="4829" spans="1:11" customFormat="1" x14ac:dyDescent="0.25">
      <c r="A4829" t="str">
        <f t="shared" si="717"/>
        <v>21</v>
      </c>
      <c r="B4829" t="s">
        <v>533</v>
      </c>
      <c r="C4829" t="str">
        <f t="shared" si="713"/>
        <v>041</v>
      </c>
      <c r="D4829" t="s">
        <v>533</v>
      </c>
      <c r="E4829" t="str">
        <f t="shared" si="715"/>
        <v>05</v>
      </c>
      <c r="F4829" t="str">
        <f>"013"</f>
        <v>013</v>
      </c>
      <c r="G4829" t="str">
        <f>""</f>
        <v/>
      </c>
      <c r="H4829" t="s">
        <v>1</v>
      </c>
      <c r="I4829" t="s">
        <v>2600</v>
      </c>
      <c r="J4829" t="s">
        <v>5942</v>
      </c>
      <c r="K4829" t="str">
        <f>"21007"</f>
        <v>21007</v>
      </c>
    </row>
    <row r="4830" spans="1:11" customFormat="1" x14ac:dyDescent="0.25">
      <c r="A4830" t="str">
        <f t="shared" si="717"/>
        <v>21</v>
      </c>
      <c r="B4830" t="s">
        <v>533</v>
      </c>
      <c r="C4830" t="str">
        <f t="shared" si="713"/>
        <v>041</v>
      </c>
      <c r="D4830" t="s">
        <v>533</v>
      </c>
      <c r="E4830" t="str">
        <f t="shared" si="715"/>
        <v>05</v>
      </c>
      <c r="F4830" t="str">
        <f>"013"</f>
        <v>013</v>
      </c>
      <c r="G4830" t="str">
        <f>""</f>
        <v/>
      </c>
      <c r="H4830" t="s">
        <v>0</v>
      </c>
      <c r="I4830" t="s">
        <v>2600</v>
      </c>
      <c r="J4830" t="s">
        <v>5942</v>
      </c>
      <c r="K4830" t="str">
        <f>"21007"</f>
        <v>21007</v>
      </c>
    </row>
    <row r="4831" spans="1:11" customFormat="1" x14ac:dyDescent="0.25">
      <c r="A4831" t="str">
        <f t="shared" si="717"/>
        <v>21</v>
      </c>
      <c r="B4831" t="s">
        <v>533</v>
      </c>
      <c r="C4831" t="str">
        <f t="shared" si="713"/>
        <v>041</v>
      </c>
      <c r="D4831" t="s">
        <v>533</v>
      </c>
      <c r="E4831" t="str">
        <f t="shared" si="715"/>
        <v>05</v>
      </c>
      <c r="F4831" t="str">
        <f>"014"</f>
        <v>014</v>
      </c>
      <c r="G4831" t="str">
        <f>""</f>
        <v/>
      </c>
      <c r="H4831" t="s">
        <v>3</v>
      </c>
      <c r="I4831" t="s">
        <v>2596</v>
      </c>
      <c r="J4831" t="s">
        <v>5938</v>
      </c>
      <c r="K4831" t="str">
        <f>"21006"</f>
        <v>21006</v>
      </c>
    </row>
    <row r="4832" spans="1:11" customFormat="1" x14ac:dyDescent="0.25">
      <c r="A4832" t="str">
        <f t="shared" si="717"/>
        <v>21</v>
      </c>
      <c r="B4832" t="s">
        <v>533</v>
      </c>
      <c r="C4832" t="str">
        <f t="shared" si="713"/>
        <v>041</v>
      </c>
      <c r="D4832" t="s">
        <v>533</v>
      </c>
      <c r="E4832" t="str">
        <f t="shared" ref="E4832:E4843" si="719">"06"</f>
        <v>06</v>
      </c>
      <c r="F4832" t="str">
        <f>"001"</f>
        <v>001</v>
      </c>
      <c r="G4832" t="str">
        <f>""</f>
        <v/>
      </c>
      <c r="H4832" t="s">
        <v>3</v>
      </c>
      <c r="I4832" t="s">
        <v>2601</v>
      </c>
      <c r="J4832" t="s">
        <v>5943</v>
      </c>
      <c r="K4832" t="str">
        <f t="shared" ref="K4832:K4843" si="720">"21007"</f>
        <v>21007</v>
      </c>
    </row>
    <row r="4833" spans="1:11" customFormat="1" x14ac:dyDescent="0.25">
      <c r="A4833" t="str">
        <f t="shared" si="717"/>
        <v>21</v>
      </c>
      <c r="B4833" t="s">
        <v>533</v>
      </c>
      <c r="C4833" t="str">
        <f t="shared" si="713"/>
        <v>041</v>
      </c>
      <c r="D4833" t="s">
        <v>533</v>
      </c>
      <c r="E4833" t="str">
        <f t="shared" si="719"/>
        <v>06</v>
      </c>
      <c r="F4833" t="str">
        <f>"002"</f>
        <v>002</v>
      </c>
      <c r="G4833" t="str">
        <f>""</f>
        <v/>
      </c>
      <c r="H4833" t="s">
        <v>1</v>
      </c>
      <c r="I4833" t="s">
        <v>2601</v>
      </c>
      <c r="J4833" t="s">
        <v>5943</v>
      </c>
      <c r="K4833" t="str">
        <f t="shared" si="720"/>
        <v>21007</v>
      </c>
    </row>
    <row r="4834" spans="1:11" customFormat="1" x14ac:dyDescent="0.25">
      <c r="A4834" t="str">
        <f t="shared" si="717"/>
        <v>21</v>
      </c>
      <c r="B4834" t="s">
        <v>533</v>
      </c>
      <c r="C4834" t="str">
        <f t="shared" si="713"/>
        <v>041</v>
      </c>
      <c r="D4834" t="s">
        <v>533</v>
      </c>
      <c r="E4834" t="str">
        <f t="shared" si="719"/>
        <v>06</v>
      </c>
      <c r="F4834" t="str">
        <f>"002"</f>
        <v>002</v>
      </c>
      <c r="G4834" t="str">
        <f>""</f>
        <v/>
      </c>
      <c r="H4834" t="s">
        <v>0</v>
      </c>
      <c r="I4834" t="s">
        <v>2601</v>
      </c>
      <c r="J4834" t="s">
        <v>5943</v>
      </c>
      <c r="K4834" t="str">
        <f t="shared" si="720"/>
        <v>21007</v>
      </c>
    </row>
    <row r="4835" spans="1:11" customFormat="1" x14ac:dyDescent="0.25">
      <c r="A4835" t="str">
        <f t="shared" si="717"/>
        <v>21</v>
      </c>
      <c r="B4835" t="s">
        <v>533</v>
      </c>
      <c r="C4835" t="str">
        <f t="shared" si="713"/>
        <v>041</v>
      </c>
      <c r="D4835" t="s">
        <v>533</v>
      </c>
      <c r="E4835" t="str">
        <f t="shared" si="719"/>
        <v>06</v>
      </c>
      <c r="F4835" t="str">
        <f>"003"</f>
        <v>003</v>
      </c>
      <c r="G4835" t="str">
        <f>""</f>
        <v/>
      </c>
      <c r="H4835" t="s">
        <v>3</v>
      </c>
      <c r="I4835" t="s">
        <v>2602</v>
      </c>
      <c r="J4835" t="s">
        <v>5944</v>
      </c>
      <c r="K4835" t="str">
        <f t="shared" si="720"/>
        <v>21007</v>
      </c>
    </row>
    <row r="4836" spans="1:11" customFormat="1" x14ac:dyDescent="0.25">
      <c r="A4836" t="str">
        <f t="shared" si="717"/>
        <v>21</v>
      </c>
      <c r="B4836" t="s">
        <v>533</v>
      </c>
      <c r="C4836" t="str">
        <f t="shared" si="713"/>
        <v>041</v>
      </c>
      <c r="D4836" t="s">
        <v>533</v>
      </c>
      <c r="E4836" t="str">
        <f t="shared" si="719"/>
        <v>06</v>
      </c>
      <c r="F4836" t="str">
        <f>"004"</f>
        <v>004</v>
      </c>
      <c r="G4836" t="str">
        <f>""</f>
        <v/>
      </c>
      <c r="H4836" t="s">
        <v>3</v>
      </c>
      <c r="I4836" t="s">
        <v>2602</v>
      </c>
      <c r="J4836" t="s">
        <v>5944</v>
      </c>
      <c r="K4836" t="str">
        <f t="shared" si="720"/>
        <v>21007</v>
      </c>
    </row>
    <row r="4837" spans="1:11" customFormat="1" x14ac:dyDescent="0.25">
      <c r="A4837" t="str">
        <f t="shared" si="717"/>
        <v>21</v>
      </c>
      <c r="B4837" t="s">
        <v>533</v>
      </c>
      <c r="C4837" t="str">
        <f t="shared" si="713"/>
        <v>041</v>
      </c>
      <c r="D4837" t="s">
        <v>533</v>
      </c>
      <c r="E4837" t="str">
        <f t="shared" si="719"/>
        <v>06</v>
      </c>
      <c r="F4837" t="str">
        <f>"005"</f>
        <v>005</v>
      </c>
      <c r="G4837" t="str">
        <f>""</f>
        <v/>
      </c>
      <c r="H4837" t="s">
        <v>3</v>
      </c>
      <c r="I4837" t="s">
        <v>2602</v>
      </c>
      <c r="J4837" t="s">
        <v>5944</v>
      </c>
      <c r="K4837" t="str">
        <f t="shared" si="720"/>
        <v>21007</v>
      </c>
    </row>
    <row r="4838" spans="1:11" customFormat="1" x14ac:dyDescent="0.25">
      <c r="A4838" t="str">
        <f t="shared" si="717"/>
        <v>21</v>
      </c>
      <c r="B4838" t="s">
        <v>533</v>
      </c>
      <c r="C4838" t="str">
        <f t="shared" si="713"/>
        <v>041</v>
      </c>
      <c r="D4838" t="s">
        <v>533</v>
      </c>
      <c r="E4838" t="str">
        <f t="shared" si="719"/>
        <v>06</v>
      </c>
      <c r="F4838" t="str">
        <f>"006"</f>
        <v>006</v>
      </c>
      <c r="G4838" t="str">
        <f>""</f>
        <v/>
      </c>
      <c r="H4838" t="s">
        <v>3</v>
      </c>
      <c r="I4838" t="s">
        <v>2602</v>
      </c>
      <c r="J4838" t="s">
        <v>5944</v>
      </c>
      <c r="K4838" t="str">
        <f t="shared" si="720"/>
        <v>21007</v>
      </c>
    </row>
    <row r="4839" spans="1:11" customFormat="1" x14ac:dyDescent="0.25">
      <c r="A4839" t="str">
        <f t="shared" si="717"/>
        <v>21</v>
      </c>
      <c r="B4839" t="s">
        <v>533</v>
      </c>
      <c r="C4839" t="str">
        <f t="shared" si="713"/>
        <v>041</v>
      </c>
      <c r="D4839" t="s">
        <v>533</v>
      </c>
      <c r="E4839" t="str">
        <f t="shared" si="719"/>
        <v>06</v>
      </c>
      <c r="F4839" t="str">
        <f>"007"</f>
        <v>007</v>
      </c>
      <c r="G4839" t="str">
        <f>""</f>
        <v/>
      </c>
      <c r="H4839" t="s">
        <v>1</v>
      </c>
      <c r="I4839" t="s">
        <v>1885</v>
      </c>
      <c r="J4839" t="s">
        <v>5945</v>
      </c>
      <c r="K4839" t="str">
        <f t="shared" si="720"/>
        <v>21007</v>
      </c>
    </row>
    <row r="4840" spans="1:11" customFormat="1" x14ac:dyDescent="0.25">
      <c r="A4840" t="str">
        <f t="shared" si="717"/>
        <v>21</v>
      </c>
      <c r="B4840" t="s">
        <v>533</v>
      </c>
      <c r="C4840" t="str">
        <f t="shared" si="713"/>
        <v>041</v>
      </c>
      <c r="D4840" t="s">
        <v>533</v>
      </c>
      <c r="E4840" t="str">
        <f t="shared" si="719"/>
        <v>06</v>
      </c>
      <c r="F4840" t="str">
        <f>"007"</f>
        <v>007</v>
      </c>
      <c r="G4840" t="str">
        <f>""</f>
        <v/>
      </c>
      <c r="H4840" t="s">
        <v>0</v>
      </c>
      <c r="I4840" t="s">
        <v>1885</v>
      </c>
      <c r="J4840" t="s">
        <v>5945</v>
      </c>
      <c r="K4840" t="str">
        <f t="shared" si="720"/>
        <v>21007</v>
      </c>
    </row>
    <row r="4841" spans="1:11" customFormat="1" x14ac:dyDescent="0.25">
      <c r="A4841" t="str">
        <f t="shared" si="717"/>
        <v>21</v>
      </c>
      <c r="B4841" t="s">
        <v>533</v>
      </c>
      <c r="C4841" t="str">
        <f t="shared" si="713"/>
        <v>041</v>
      </c>
      <c r="D4841" t="s">
        <v>533</v>
      </c>
      <c r="E4841" t="str">
        <f t="shared" si="719"/>
        <v>06</v>
      </c>
      <c r="F4841" t="str">
        <f>"008"</f>
        <v>008</v>
      </c>
      <c r="G4841" t="str">
        <f>""</f>
        <v/>
      </c>
      <c r="H4841" t="s">
        <v>1</v>
      </c>
      <c r="I4841" t="s">
        <v>1885</v>
      </c>
      <c r="J4841" t="s">
        <v>5945</v>
      </c>
      <c r="K4841" t="str">
        <f t="shared" si="720"/>
        <v>21007</v>
      </c>
    </row>
    <row r="4842" spans="1:11" customFormat="1" x14ac:dyDescent="0.25">
      <c r="A4842" t="str">
        <f t="shared" si="717"/>
        <v>21</v>
      </c>
      <c r="B4842" t="s">
        <v>533</v>
      </c>
      <c r="C4842" t="str">
        <f t="shared" si="713"/>
        <v>041</v>
      </c>
      <c r="D4842" t="s">
        <v>533</v>
      </c>
      <c r="E4842" t="str">
        <f t="shared" si="719"/>
        <v>06</v>
      </c>
      <c r="F4842" t="str">
        <f>"008"</f>
        <v>008</v>
      </c>
      <c r="G4842" t="str">
        <f>""</f>
        <v/>
      </c>
      <c r="H4842" t="s">
        <v>0</v>
      </c>
      <c r="I4842" t="s">
        <v>1885</v>
      </c>
      <c r="J4842" t="s">
        <v>5945</v>
      </c>
      <c r="K4842" t="str">
        <f t="shared" si="720"/>
        <v>21007</v>
      </c>
    </row>
    <row r="4843" spans="1:11" customFormat="1" x14ac:dyDescent="0.25">
      <c r="A4843" t="str">
        <f t="shared" si="717"/>
        <v>21</v>
      </c>
      <c r="B4843" t="s">
        <v>533</v>
      </c>
      <c r="C4843" t="str">
        <f t="shared" si="713"/>
        <v>041</v>
      </c>
      <c r="D4843" t="s">
        <v>533</v>
      </c>
      <c r="E4843" t="str">
        <f t="shared" si="719"/>
        <v>06</v>
      </c>
      <c r="F4843" t="str">
        <f>"009"</f>
        <v>009</v>
      </c>
      <c r="G4843" t="str">
        <f>""</f>
        <v/>
      </c>
      <c r="H4843" t="s">
        <v>3</v>
      </c>
      <c r="I4843" t="s">
        <v>2602</v>
      </c>
      <c r="J4843" t="s">
        <v>5944</v>
      </c>
      <c r="K4843" t="str">
        <f t="shared" si="720"/>
        <v>21007</v>
      </c>
    </row>
    <row r="4844" spans="1:11" customFormat="1" x14ac:dyDescent="0.25">
      <c r="A4844" t="str">
        <f t="shared" si="717"/>
        <v>21</v>
      </c>
      <c r="B4844" t="s">
        <v>533</v>
      </c>
      <c r="C4844" t="str">
        <f t="shared" si="713"/>
        <v>041</v>
      </c>
      <c r="D4844" t="s">
        <v>533</v>
      </c>
      <c r="E4844" t="str">
        <f t="shared" ref="E4844:E4883" si="721">"07"</f>
        <v>07</v>
      </c>
      <c r="F4844" t="str">
        <f>"001"</f>
        <v>001</v>
      </c>
      <c r="G4844" t="str">
        <f>""</f>
        <v/>
      </c>
      <c r="H4844" t="s">
        <v>1</v>
      </c>
      <c r="I4844" t="s">
        <v>2603</v>
      </c>
      <c r="J4844" t="s">
        <v>5946</v>
      </c>
      <c r="K4844" t="str">
        <f>"21005"</f>
        <v>21005</v>
      </c>
    </row>
    <row r="4845" spans="1:11" customFormat="1" x14ac:dyDescent="0.25">
      <c r="A4845" t="str">
        <f t="shared" si="717"/>
        <v>21</v>
      </c>
      <c r="B4845" t="s">
        <v>533</v>
      </c>
      <c r="C4845" t="str">
        <f t="shared" si="713"/>
        <v>041</v>
      </c>
      <c r="D4845" t="s">
        <v>533</v>
      </c>
      <c r="E4845" t="str">
        <f t="shared" si="721"/>
        <v>07</v>
      </c>
      <c r="F4845" t="str">
        <f>"001"</f>
        <v>001</v>
      </c>
      <c r="G4845" t="str">
        <f>""</f>
        <v/>
      </c>
      <c r="H4845" t="s">
        <v>0</v>
      </c>
      <c r="I4845" t="s">
        <v>2603</v>
      </c>
      <c r="J4845" t="s">
        <v>5946</v>
      </c>
      <c r="K4845" t="str">
        <f>"21005"</f>
        <v>21005</v>
      </c>
    </row>
    <row r="4846" spans="1:11" customFormat="1" x14ac:dyDescent="0.25">
      <c r="A4846" t="str">
        <f t="shared" si="717"/>
        <v>21</v>
      </c>
      <c r="B4846" t="s">
        <v>533</v>
      </c>
      <c r="C4846" t="str">
        <f t="shared" si="713"/>
        <v>041</v>
      </c>
      <c r="D4846" t="s">
        <v>533</v>
      </c>
      <c r="E4846" t="str">
        <f t="shared" si="721"/>
        <v>07</v>
      </c>
      <c r="F4846" t="str">
        <f>"002"</f>
        <v>002</v>
      </c>
      <c r="G4846" t="str">
        <f>""</f>
        <v/>
      </c>
      <c r="H4846" t="s">
        <v>3</v>
      </c>
      <c r="I4846" t="s">
        <v>2604</v>
      </c>
      <c r="J4846" t="s">
        <v>5947</v>
      </c>
      <c r="K4846" t="str">
        <f t="shared" ref="K4846:K4851" si="722">"21006"</f>
        <v>21006</v>
      </c>
    </row>
    <row r="4847" spans="1:11" customFormat="1" x14ac:dyDescent="0.25">
      <c r="A4847" t="str">
        <f t="shared" si="717"/>
        <v>21</v>
      </c>
      <c r="B4847" t="s">
        <v>533</v>
      </c>
      <c r="C4847" t="str">
        <f t="shared" si="713"/>
        <v>041</v>
      </c>
      <c r="D4847" t="s">
        <v>533</v>
      </c>
      <c r="E4847" t="str">
        <f t="shared" si="721"/>
        <v>07</v>
      </c>
      <c r="F4847" t="str">
        <f>"003"</f>
        <v>003</v>
      </c>
      <c r="G4847" t="str">
        <f>""</f>
        <v/>
      </c>
      <c r="H4847" t="s">
        <v>1</v>
      </c>
      <c r="I4847" t="s">
        <v>2604</v>
      </c>
      <c r="J4847" t="s">
        <v>5947</v>
      </c>
      <c r="K4847" t="str">
        <f t="shared" si="722"/>
        <v>21006</v>
      </c>
    </row>
    <row r="4848" spans="1:11" customFormat="1" x14ac:dyDescent="0.25">
      <c r="A4848" t="str">
        <f t="shared" si="717"/>
        <v>21</v>
      </c>
      <c r="B4848" t="s">
        <v>533</v>
      </c>
      <c r="C4848" t="str">
        <f t="shared" si="713"/>
        <v>041</v>
      </c>
      <c r="D4848" t="s">
        <v>533</v>
      </c>
      <c r="E4848" t="str">
        <f t="shared" si="721"/>
        <v>07</v>
      </c>
      <c r="F4848" t="str">
        <f>"003"</f>
        <v>003</v>
      </c>
      <c r="G4848" t="str">
        <f>""</f>
        <v/>
      </c>
      <c r="H4848" t="s">
        <v>0</v>
      </c>
      <c r="I4848" t="s">
        <v>2604</v>
      </c>
      <c r="J4848" t="s">
        <v>5947</v>
      </c>
      <c r="K4848" t="str">
        <f t="shared" si="722"/>
        <v>21006</v>
      </c>
    </row>
    <row r="4849" spans="1:11" customFormat="1" x14ac:dyDescent="0.25">
      <c r="A4849" t="str">
        <f t="shared" si="717"/>
        <v>21</v>
      </c>
      <c r="B4849" t="s">
        <v>533</v>
      </c>
      <c r="C4849" t="str">
        <f t="shared" si="713"/>
        <v>041</v>
      </c>
      <c r="D4849" t="s">
        <v>533</v>
      </c>
      <c r="E4849" t="str">
        <f t="shared" si="721"/>
        <v>07</v>
      </c>
      <c r="F4849" t="str">
        <f>"004"</f>
        <v>004</v>
      </c>
      <c r="G4849" t="str">
        <f>""</f>
        <v/>
      </c>
      <c r="H4849" t="s">
        <v>1</v>
      </c>
      <c r="I4849" t="s">
        <v>2604</v>
      </c>
      <c r="J4849" t="s">
        <v>5947</v>
      </c>
      <c r="K4849" t="str">
        <f t="shared" si="722"/>
        <v>21006</v>
      </c>
    </row>
    <row r="4850" spans="1:11" customFormat="1" x14ac:dyDescent="0.25">
      <c r="A4850" t="str">
        <f t="shared" si="717"/>
        <v>21</v>
      </c>
      <c r="B4850" t="s">
        <v>533</v>
      </c>
      <c r="C4850" t="str">
        <f t="shared" si="713"/>
        <v>041</v>
      </c>
      <c r="D4850" t="s">
        <v>533</v>
      </c>
      <c r="E4850" t="str">
        <f t="shared" si="721"/>
        <v>07</v>
      </c>
      <c r="F4850" t="str">
        <f>"004"</f>
        <v>004</v>
      </c>
      <c r="G4850" t="str">
        <f>""</f>
        <v/>
      </c>
      <c r="H4850" t="s">
        <v>0</v>
      </c>
      <c r="I4850" t="s">
        <v>2604</v>
      </c>
      <c r="J4850" t="s">
        <v>5947</v>
      </c>
      <c r="K4850" t="str">
        <f t="shared" si="722"/>
        <v>21006</v>
      </c>
    </row>
    <row r="4851" spans="1:11" customFormat="1" x14ac:dyDescent="0.25">
      <c r="A4851" t="str">
        <f t="shared" si="717"/>
        <v>21</v>
      </c>
      <c r="B4851" t="s">
        <v>533</v>
      </c>
      <c r="C4851" t="str">
        <f t="shared" si="713"/>
        <v>041</v>
      </c>
      <c r="D4851" t="s">
        <v>533</v>
      </c>
      <c r="E4851" t="str">
        <f t="shared" si="721"/>
        <v>07</v>
      </c>
      <c r="F4851" t="str">
        <f>"004"</f>
        <v>004</v>
      </c>
      <c r="G4851" t="str">
        <f>""</f>
        <v/>
      </c>
      <c r="H4851" t="s">
        <v>2</v>
      </c>
      <c r="I4851" t="s">
        <v>2604</v>
      </c>
      <c r="J4851" t="s">
        <v>5947</v>
      </c>
      <c r="K4851" t="str">
        <f t="shared" si="722"/>
        <v>21006</v>
      </c>
    </row>
    <row r="4852" spans="1:11" customFormat="1" x14ac:dyDescent="0.25">
      <c r="A4852" t="str">
        <f t="shared" si="717"/>
        <v>21</v>
      </c>
      <c r="B4852" t="s">
        <v>533</v>
      </c>
      <c r="C4852" t="str">
        <f t="shared" si="713"/>
        <v>041</v>
      </c>
      <c r="D4852" t="s">
        <v>533</v>
      </c>
      <c r="E4852" t="str">
        <f t="shared" si="721"/>
        <v>07</v>
      </c>
      <c r="F4852" t="str">
        <f>"005"</f>
        <v>005</v>
      </c>
      <c r="G4852" t="str">
        <f>""</f>
        <v/>
      </c>
      <c r="H4852" t="s">
        <v>1</v>
      </c>
      <c r="I4852" t="s">
        <v>2603</v>
      </c>
      <c r="J4852" t="s">
        <v>5946</v>
      </c>
      <c r="K4852" t="str">
        <f t="shared" ref="K4852:K4864" si="723">"21005"</f>
        <v>21005</v>
      </c>
    </row>
    <row r="4853" spans="1:11" customFormat="1" x14ac:dyDescent="0.25">
      <c r="A4853" t="str">
        <f t="shared" si="717"/>
        <v>21</v>
      </c>
      <c r="B4853" t="s">
        <v>533</v>
      </c>
      <c r="C4853" t="str">
        <f t="shared" si="713"/>
        <v>041</v>
      </c>
      <c r="D4853" t="s">
        <v>533</v>
      </c>
      <c r="E4853" t="str">
        <f t="shared" si="721"/>
        <v>07</v>
      </c>
      <c r="F4853" t="str">
        <f>"005"</f>
        <v>005</v>
      </c>
      <c r="G4853" t="str">
        <f>""</f>
        <v/>
      </c>
      <c r="H4853" t="s">
        <v>0</v>
      </c>
      <c r="I4853" t="s">
        <v>2603</v>
      </c>
      <c r="J4853" t="s">
        <v>5946</v>
      </c>
      <c r="K4853" t="str">
        <f t="shared" si="723"/>
        <v>21005</v>
      </c>
    </row>
    <row r="4854" spans="1:11" customFormat="1" x14ac:dyDescent="0.25">
      <c r="A4854" t="str">
        <f t="shared" si="717"/>
        <v>21</v>
      </c>
      <c r="B4854" t="s">
        <v>533</v>
      </c>
      <c r="C4854" t="str">
        <f t="shared" si="713"/>
        <v>041</v>
      </c>
      <c r="D4854" t="s">
        <v>533</v>
      </c>
      <c r="E4854" t="str">
        <f t="shared" si="721"/>
        <v>07</v>
      </c>
      <c r="F4854" t="str">
        <f>"006"</f>
        <v>006</v>
      </c>
      <c r="G4854" t="str">
        <f>""</f>
        <v/>
      </c>
      <c r="H4854" t="s">
        <v>3</v>
      </c>
      <c r="I4854" t="s">
        <v>2605</v>
      </c>
      <c r="J4854" t="s">
        <v>5948</v>
      </c>
      <c r="K4854" t="str">
        <f t="shared" si="723"/>
        <v>21005</v>
      </c>
    </row>
    <row r="4855" spans="1:11" customFormat="1" x14ac:dyDescent="0.25">
      <c r="A4855" t="str">
        <f t="shared" si="717"/>
        <v>21</v>
      </c>
      <c r="B4855" t="s">
        <v>533</v>
      </c>
      <c r="C4855" t="str">
        <f t="shared" ref="C4855:C4909" si="724">"041"</f>
        <v>041</v>
      </c>
      <c r="D4855" t="s">
        <v>533</v>
      </c>
      <c r="E4855" t="str">
        <f t="shared" si="721"/>
        <v>07</v>
      </c>
      <c r="F4855" t="str">
        <f>"007"</f>
        <v>007</v>
      </c>
      <c r="G4855" t="str">
        <f>""</f>
        <v/>
      </c>
      <c r="H4855" t="s">
        <v>3</v>
      </c>
      <c r="I4855" t="s">
        <v>2605</v>
      </c>
      <c r="J4855" t="s">
        <v>5948</v>
      </c>
      <c r="K4855" t="str">
        <f t="shared" si="723"/>
        <v>21005</v>
      </c>
    </row>
    <row r="4856" spans="1:11" customFormat="1" x14ac:dyDescent="0.25">
      <c r="A4856" t="str">
        <f t="shared" si="717"/>
        <v>21</v>
      </c>
      <c r="B4856" t="s">
        <v>533</v>
      </c>
      <c r="C4856" t="str">
        <f t="shared" si="724"/>
        <v>041</v>
      </c>
      <c r="D4856" t="s">
        <v>533</v>
      </c>
      <c r="E4856" t="str">
        <f t="shared" si="721"/>
        <v>07</v>
      </c>
      <c r="F4856" t="str">
        <f>"008"</f>
        <v>008</v>
      </c>
      <c r="G4856" t="str">
        <f>""</f>
        <v/>
      </c>
      <c r="H4856" t="s">
        <v>3</v>
      </c>
      <c r="I4856" t="s">
        <v>2605</v>
      </c>
      <c r="J4856" t="s">
        <v>5948</v>
      </c>
      <c r="K4856" t="str">
        <f t="shared" si="723"/>
        <v>21005</v>
      </c>
    </row>
    <row r="4857" spans="1:11" customFormat="1" x14ac:dyDescent="0.25">
      <c r="A4857" t="str">
        <f t="shared" si="717"/>
        <v>21</v>
      </c>
      <c r="B4857" t="s">
        <v>533</v>
      </c>
      <c r="C4857" t="str">
        <f t="shared" si="724"/>
        <v>041</v>
      </c>
      <c r="D4857" t="s">
        <v>533</v>
      </c>
      <c r="E4857" t="str">
        <f t="shared" si="721"/>
        <v>07</v>
      </c>
      <c r="F4857" t="str">
        <f>"009"</f>
        <v>009</v>
      </c>
      <c r="G4857" t="str">
        <f>""</f>
        <v/>
      </c>
      <c r="H4857" t="s">
        <v>1</v>
      </c>
      <c r="I4857" t="s">
        <v>2606</v>
      </c>
      <c r="J4857" t="s">
        <v>5949</v>
      </c>
      <c r="K4857" t="str">
        <f t="shared" si="723"/>
        <v>21005</v>
      </c>
    </row>
    <row r="4858" spans="1:11" customFormat="1" x14ac:dyDescent="0.25">
      <c r="A4858" t="str">
        <f t="shared" si="717"/>
        <v>21</v>
      </c>
      <c r="B4858" t="s">
        <v>533</v>
      </c>
      <c r="C4858" t="str">
        <f t="shared" si="724"/>
        <v>041</v>
      </c>
      <c r="D4858" t="s">
        <v>533</v>
      </c>
      <c r="E4858" t="str">
        <f t="shared" si="721"/>
        <v>07</v>
      </c>
      <c r="F4858" t="str">
        <f>"009"</f>
        <v>009</v>
      </c>
      <c r="G4858" t="str">
        <f>""</f>
        <v/>
      </c>
      <c r="H4858" t="s">
        <v>0</v>
      </c>
      <c r="I4858" t="s">
        <v>2606</v>
      </c>
      <c r="J4858" t="s">
        <v>5949</v>
      </c>
      <c r="K4858" t="str">
        <f t="shared" si="723"/>
        <v>21005</v>
      </c>
    </row>
    <row r="4859" spans="1:11" customFormat="1" x14ac:dyDescent="0.25">
      <c r="A4859" t="str">
        <f t="shared" si="717"/>
        <v>21</v>
      </c>
      <c r="B4859" t="s">
        <v>533</v>
      </c>
      <c r="C4859" t="str">
        <f t="shared" si="724"/>
        <v>041</v>
      </c>
      <c r="D4859" t="s">
        <v>533</v>
      </c>
      <c r="E4859" t="str">
        <f t="shared" si="721"/>
        <v>07</v>
      </c>
      <c r="F4859" t="str">
        <f>"010"</f>
        <v>010</v>
      </c>
      <c r="G4859" t="str">
        <f>""</f>
        <v/>
      </c>
      <c r="H4859" t="s">
        <v>3</v>
      </c>
      <c r="I4859" t="s">
        <v>2607</v>
      </c>
      <c r="J4859" t="s">
        <v>5950</v>
      </c>
      <c r="K4859" t="str">
        <f t="shared" si="723"/>
        <v>21005</v>
      </c>
    </row>
    <row r="4860" spans="1:11" customFormat="1" x14ac:dyDescent="0.25">
      <c r="A4860" t="str">
        <f t="shared" si="717"/>
        <v>21</v>
      </c>
      <c r="B4860" t="s">
        <v>533</v>
      </c>
      <c r="C4860" t="str">
        <f t="shared" si="724"/>
        <v>041</v>
      </c>
      <c r="D4860" t="s">
        <v>533</v>
      </c>
      <c r="E4860" t="str">
        <f t="shared" si="721"/>
        <v>07</v>
      </c>
      <c r="F4860" t="str">
        <f>"011"</f>
        <v>011</v>
      </c>
      <c r="G4860" t="str">
        <f>""</f>
        <v/>
      </c>
      <c r="H4860" t="s">
        <v>1</v>
      </c>
      <c r="I4860" t="s">
        <v>2608</v>
      </c>
      <c r="J4860" t="s">
        <v>5951</v>
      </c>
      <c r="K4860" t="str">
        <f t="shared" si="723"/>
        <v>21005</v>
      </c>
    </row>
    <row r="4861" spans="1:11" customFormat="1" x14ac:dyDescent="0.25">
      <c r="A4861" t="str">
        <f t="shared" si="717"/>
        <v>21</v>
      </c>
      <c r="B4861" t="s">
        <v>533</v>
      </c>
      <c r="C4861" t="str">
        <f t="shared" si="724"/>
        <v>041</v>
      </c>
      <c r="D4861" t="s">
        <v>533</v>
      </c>
      <c r="E4861" t="str">
        <f t="shared" si="721"/>
        <v>07</v>
      </c>
      <c r="F4861" t="str">
        <f>"011"</f>
        <v>011</v>
      </c>
      <c r="G4861" t="str">
        <f>""</f>
        <v/>
      </c>
      <c r="H4861" t="s">
        <v>0</v>
      </c>
      <c r="I4861" t="s">
        <v>2608</v>
      </c>
      <c r="J4861" t="s">
        <v>5951</v>
      </c>
      <c r="K4861" t="str">
        <f t="shared" si="723"/>
        <v>21005</v>
      </c>
    </row>
    <row r="4862" spans="1:11" customFormat="1" x14ac:dyDescent="0.25">
      <c r="A4862" t="str">
        <f t="shared" si="717"/>
        <v>21</v>
      </c>
      <c r="B4862" t="s">
        <v>533</v>
      </c>
      <c r="C4862" t="str">
        <f t="shared" si="724"/>
        <v>041</v>
      </c>
      <c r="D4862" t="s">
        <v>533</v>
      </c>
      <c r="E4862" t="str">
        <f t="shared" si="721"/>
        <v>07</v>
      </c>
      <c r="F4862" t="str">
        <f>"012"</f>
        <v>012</v>
      </c>
      <c r="G4862" t="str">
        <f>""</f>
        <v/>
      </c>
      <c r="H4862" t="s">
        <v>3</v>
      </c>
      <c r="I4862" t="s">
        <v>2607</v>
      </c>
      <c r="J4862" t="s">
        <v>5950</v>
      </c>
      <c r="K4862" t="str">
        <f t="shared" si="723"/>
        <v>21005</v>
      </c>
    </row>
    <row r="4863" spans="1:11" customFormat="1" x14ac:dyDescent="0.25">
      <c r="A4863" t="str">
        <f t="shared" si="717"/>
        <v>21</v>
      </c>
      <c r="B4863" t="s">
        <v>533</v>
      </c>
      <c r="C4863" t="str">
        <f t="shared" si="724"/>
        <v>041</v>
      </c>
      <c r="D4863" t="s">
        <v>533</v>
      </c>
      <c r="E4863" t="str">
        <f t="shared" si="721"/>
        <v>07</v>
      </c>
      <c r="F4863" t="str">
        <f>"013"</f>
        <v>013</v>
      </c>
      <c r="G4863" t="str">
        <f>""</f>
        <v/>
      </c>
      <c r="H4863" t="s">
        <v>1</v>
      </c>
      <c r="I4863" t="s">
        <v>2608</v>
      </c>
      <c r="J4863" t="s">
        <v>5951</v>
      </c>
      <c r="K4863" t="str">
        <f t="shared" si="723"/>
        <v>21005</v>
      </c>
    </row>
    <row r="4864" spans="1:11" customFormat="1" x14ac:dyDescent="0.25">
      <c r="A4864" t="str">
        <f t="shared" si="717"/>
        <v>21</v>
      </c>
      <c r="B4864" t="s">
        <v>533</v>
      </c>
      <c r="C4864" t="str">
        <f t="shared" si="724"/>
        <v>041</v>
      </c>
      <c r="D4864" t="s">
        <v>533</v>
      </c>
      <c r="E4864" t="str">
        <f t="shared" si="721"/>
        <v>07</v>
      </c>
      <c r="F4864" t="str">
        <f>"013"</f>
        <v>013</v>
      </c>
      <c r="G4864" t="str">
        <f>""</f>
        <v/>
      </c>
      <c r="H4864" t="s">
        <v>0</v>
      </c>
      <c r="I4864" t="s">
        <v>2608</v>
      </c>
      <c r="J4864" t="s">
        <v>5951</v>
      </c>
      <c r="K4864" t="str">
        <f t="shared" si="723"/>
        <v>21005</v>
      </c>
    </row>
    <row r="4865" spans="1:11" customFormat="1" x14ac:dyDescent="0.25">
      <c r="A4865" t="str">
        <f t="shared" si="717"/>
        <v>21</v>
      </c>
      <c r="B4865" t="s">
        <v>533</v>
      </c>
      <c r="C4865" t="str">
        <f t="shared" si="724"/>
        <v>041</v>
      </c>
      <c r="D4865" t="s">
        <v>533</v>
      </c>
      <c r="E4865" t="str">
        <f t="shared" si="721"/>
        <v>07</v>
      </c>
      <c r="F4865" t="str">
        <f>"014"</f>
        <v>014</v>
      </c>
      <c r="G4865" t="str">
        <f>""</f>
        <v/>
      </c>
      <c r="H4865" t="s">
        <v>1</v>
      </c>
      <c r="I4865" t="s">
        <v>2609</v>
      </c>
      <c r="J4865" t="s">
        <v>5952</v>
      </c>
      <c r="K4865" t="str">
        <f>"21007"</f>
        <v>21007</v>
      </c>
    </row>
    <row r="4866" spans="1:11" customFormat="1" x14ac:dyDescent="0.25">
      <c r="A4866" t="str">
        <f t="shared" si="717"/>
        <v>21</v>
      </c>
      <c r="B4866" t="s">
        <v>533</v>
      </c>
      <c r="C4866" t="str">
        <f t="shared" si="724"/>
        <v>041</v>
      </c>
      <c r="D4866" t="s">
        <v>533</v>
      </c>
      <c r="E4866" t="str">
        <f t="shared" si="721"/>
        <v>07</v>
      </c>
      <c r="F4866" t="str">
        <f>"014"</f>
        <v>014</v>
      </c>
      <c r="G4866" t="str">
        <f>""</f>
        <v/>
      </c>
      <c r="H4866" t="s">
        <v>0</v>
      </c>
      <c r="I4866" t="s">
        <v>2609</v>
      </c>
      <c r="J4866" t="s">
        <v>5952</v>
      </c>
      <c r="K4866" t="str">
        <f>"21007"</f>
        <v>21007</v>
      </c>
    </row>
    <row r="4867" spans="1:11" customFormat="1" x14ac:dyDescent="0.25">
      <c r="A4867" t="str">
        <f t="shared" si="717"/>
        <v>21</v>
      </c>
      <c r="B4867" t="s">
        <v>533</v>
      </c>
      <c r="C4867" t="str">
        <f t="shared" si="724"/>
        <v>041</v>
      </c>
      <c r="D4867" t="s">
        <v>533</v>
      </c>
      <c r="E4867" t="str">
        <f t="shared" si="721"/>
        <v>07</v>
      </c>
      <c r="F4867" t="str">
        <f>"015"</f>
        <v>015</v>
      </c>
      <c r="G4867" t="str">
        <f>""</f>
        <v/>
      </c>
      <c r="H4867" t="s">
        <v>1</v>
      </c>
      <c r="I4867" t="s">
        <v>2609</v>
      </c>
      <c r="J4867" t="s">
        <v>5952</v>
      </c>
      <c r="K4867" t="str">
        <f>"21007"</f>
        <v>21007</v>
      </c>
    </row>
    <row r="4868" spans="1:11" customFormat="1" x14ac:dyDescent="0.25">
      <c r="A4868" t="str">
        <f t="shared" si="717"/>
        <v>21</v>
      </c>
      <c r="B4868" t="s">
        <v>533</v>
      </c>
      <c r="C4868" t="str">
        <f t="shared" si="724"/>
        <v>041</v>
      </c>
      <c r="D4868" t="s">
        <v>533</v>
      </c>
      <c r="E4868" t="str">
        <f t="shared" si="721"/>
        <v>07</v>
      </c>
      <c r="F4868" t="str">
        <f>"015"</f>
        <v>015</v>
      </c>
      <c r="G4868" t="str">
        <f>""</f>
        <v/>
      </c>
      <c r="H4868" t="s">
        <v>0</v>
      </c>
      <c r="I4868" t="s">
        <v>2609</v>
      </c>
      <c r="J4868" t="s">
        <v>5952</v>
      </c>
      <c r="K4868" t="str">
        <f>"21007"</f>
        <v>21007</v>
      </c>
    </row>
    <row r="4869" spans="1:11" customFormat="1" x14ac:dyDescent="0.25">
      <c r="A4869" t="str">
        <f t="shared" si="717"/>
        <v>21</v>
      </c>
      <c r="B4869" t="s">
        <v>533</v>
      </c>
      <c r="C4869" t="str">
        <f t="shared" si="724"/>
        <v>041</v>
      </c>
      <c r="D4869" t="s">
        <v>533</v>
      </c>
      <c r="E4869" t="str">
        <f t="shared" si="721"/>
        <v>07</v>
      </c>
      <c r="F4869" t="str">
        <f>"016"</f>
        <v>016</v>
      </c>
      <c r="G4869" t="str">
        <f>""</f>
        <v/>
      </c>
      <c r="H4869" t="s">
        <v>1</v>
      </c>
      <c r="I4869" t="s">
        <v>2597</v>
      </c>
      <c r="J4869" t="s">
        <v>5939</v>
      </c>
      <c r="K4869" t="str">
        <f>"21006"</f>
        <v>21006</v>
      </c>
    </row>
    <row r="4870" spans="1:11" customFormat="1" x14ac:dyDescent="0.25">
      <c r="A4870" t="str">
        <f t="shared" si="717"/>
        <v>21</v>
      </c>
      <c r="B4870" t="s">
        <v>533</v>
      </c>
      <c r="C4870" t="str">
        <f t="shared" si="724"/>
        <v>041</v>
      </c>
      <c r="D4870" t="s">
        <v>533</v>
      </c>
      <c r="E4870" t="str">
        <f t="shared" si="721"/>
        <v>07</v>
      </c>
      <c r="F4870" t="str">
        <f>"016"</f>
        <v>016</v>
      </c>
      <c r="G4870" t="str">
        <f>""</f>
        <v/>
      </c>
      <c r="H4870" t="s">
        <v>0</v>
      </c>
      <c r="I4870" t="s">
        <v>2597</v>
      </c>
      <c r="J4870" t="s">
        <v>5939</v>
      </c>
      <c r="K4870" t="str">
        <f>"21006"</f>
        <v>21006</v>
      </c>
    </row>
    <row r="4871" spans="1:11" customFormat="1" x14ac:dyDescent="0.25">
      <c r="A4871" t="str">
        <f t="shared" si="717"/>
        <v>21</v>
      </c>
      <c r="B4871" t="s">
        <v>533</v>
      </c>
      <c r="C4871" t="str">
        <f t="shared" si="724"/>
        <v>041</v>
      </c>
      <c r="D4871" t="s">
        <v>533</v>
      </c>
      <c r="E4871" t="str">
        <f t="shared" si="721"/>
        <v>07</v>
      </c>
      <c r="F4871" t="str">
        <f>"017"</f>
        <v>017</v>
      </c>
      <c r="G4871" t="str">
        <f>""</f>
        <v/>
      </c>
      <c r="H4871" t="s">
        <v>1</v>
      </c>
      <c r="I4871" t="s">
        <v>2597</v>
      </c>
      <c r="J4871" t="s">
        <v>5939</v>
      </c>
      <c r="K4871" t="str">
        <f>"21006"</f>
        <v>21006</v>
      </c>
    </row>
    <row r="4872" spans="1:11" customFormat="1" x14ac:dyDescent="0.25">
      <c r="A4872" t="str">
        <f t="shared" si="717"/>
        <v>21</v>
      </c>
      <c r="B4872" t="s">
        <v>533</v>
      </c>
      <c r="C4872" t="str">
        <f t="shared" si="724"/>
        <v>041</v>
      </c>
      <c r="D4872" t="s">
        <v>533</v>
      </c>
      <c r="E4872" t="str">
        <f t="shared" si="721"/>
        <v>07</v>
      </c>
      <c r="F4872" t="str">
        <f>"017"</f>
        <v>017</v>
      </c>
      <c r="G4872" t="str">
        <f>""</f>
        <v/>
      </c>
      <c r="H4872" t="s">
        <v>0</v>
      </c>
      <c r="I4872" t="s">
        <v>2597</v>
      </c>
      <c r="J4872" t="s">
        <v>5939</v>
      </c>
      <c r="K4872" t="str">
        <f>"21006"</f>
        <v>21006</v>
      </c>
    </row>
    <row r="4873" spans="1:11" customFormat="1" x14ac:dyDescent="0.25">
      <c r="A4873" t="str">
        <f t="shared" si="717"/>
        <v>21</v>
      </c>
      <c r="B4873" t="s">
        <v>533</v>
      </c>
      <c r="C4873" t="str">
        <f t="shared" si="724"/>
        <v>041</v>
      </c>
      <c r="D4873" t="s">
        <v>533</v>
      </c>
      <c r="E4873" t="str">
        <f t="shared" si="721"/>
        <v>07</v>
      </c>
      <c r="F4873" t="str">
        <f>"018"</f>
        <v>018</v>
      </c>
      <c r="G4873" t="str">
        <f>""</f>
        <v/>
      </c>
      <c r="H4873" t="s">
        <v>1</v>
      </c>
      <c r="I4873" t="s">
        <v>2610</v>
      </c>
      <c r="J4873" t="s">
        <v>5953</v>
      </c>
      <c r="K4873" t="str">
        <f>"21007"</f>
        <v>21007</v>
      </c>
    </row>
    <row r="4874" spans="1:11" customFormat="1" x14ac:dyDescent="0.25">
      <c r="A4874" t="str">
        <f t="shared" si="717"/>
        <v>21</v>
      </c>
      <c r="B4874" t="s">
        <v>533</v>
      </c>
      <c r="C4874" t="str">
        <f t="shared" si="724"/>
        <v>041</v>
      </c>
      <c r="D4874" t="s">
        <v>533</v>
      </c>
      <c r="E4874" t="str">
        <f t="shared" si="721"/>
        <v>07</v>
      </c>
      <c r="F4874" t="str">
        <f>"018"</f>
        <v>018</v>
      </c>
      <c r="G4874" t="str">
        <f>""</f>
        <v/>
      </c>
      <c r="H4874" t="s">
        <v>0</v>
      </c>
      <c r="I4874" t="s">
        <v>2610</v>
      </c>
      <c r="J4874" t="s">
        <v>5953</v>
      </c>
      <c r="K4874" t="str">
        <f>"21007"</f>
        <v>21007</v>
      </c>
    </row>
    <row r="4875" spans="1:11" customFormat="1" x14ac:dyDescent="0.25">
      <c r="A4875" t="str">
        <f t="shared" si="717"/>
        <v>21</v>
      </c>
      <c r="B4875" t="s">
        <v>533</v>
      </c>
      <c r="C4875" t="str">
        <f t="shared" si="724"/>
        <v>041</v>
      </c>
      <c r="D4875" t="s">
        <v>533</v>
      </c>
      <c r="E4875" t="str">
        <f t="shared" si="721"/>
        <v>07</v>
      </c>
      <c r="F4875" t="str">
        <f>"019"</f>
        <v>019</v>
      </c>
      <c r="G4875" t="str">
        <f>""</f>
        <v/>
      </c>
      <c r="H4875" t="s">
        <v>1</v>
      </c>
      <c r="I4875" t="s">
        <v>2611</v>
      </c>
      <c r="J4875" t="s">
        <v>5954</v>
      </c>
      <c r="K4875" t="str">
        <f t="shared" ref="K4875:K4881" si="725">"21005"</f>
        <v>21005</v>
      </c>
    </row>
    <row r="4876" spans="1:11" customFormat="1" x14ac:dyDescent="0.25">
      <c r="A4876" t="str">
        <f t="shared" si="717"/>
        <v>21</v>
      </c>
      <c r="B4876" t="s">
        <v>533</v>
      </c>
      <c r="C4876" t="str">
        <f t="shared" si="724"/>
        <v>041</v>
      </c>
      <c r="D4876" t="s">
        <v>533</v>
      </c>
      <c r="E4876" t="str">
        <f t="shared" si="721"/>
        <v>07</v>
      </c>
      <c r="F4876" t="str">
        <f>"019"</f>
        <v>019</v>
      </c>
      <c r="G4876" t="str">
        <f>""</f>
        <v/>
      </c>
      <c r="H4876" t="s">
        <v>0</v>
      </c>
      <c r="I4876" t="s">
        <v>2611</v>
      </c>
      <c r="J4876" t="s">
        <v>5954</v>
      </c>
      <c r="K4876" t="str">
        <f t="shared" si="725"/>
        <v>21005</v>
      </c>
    </row>
    <row r="4877" spans="1:11" customFormat="1" x14ac:dyDescent="0.25">
      <c r="A4877" t="str">
        <f t="shared" si="717"/>
        <v>21</v>
      </c>
      <c r="B4877" t="s">
        <v>533</v>
      </c>
      <c r="C4877" t="str">
        <f t="shared" si="724"/>
        <v>041</v>
      </c>
      <c r="D4877" t="s">
        <v>533</v>
      </c>
      <c r="E4877" t="str">
        <f t="shared" si="721"/>
        <v>07</v>
      </c>
      <c r="F4877" t="str">
        <f>"020"</f>
        <v>020</v>
      </c>
      <c r="G4877" t="str">
        <f>""</f>
        <v/>
      </c>
      <c r="H4877" t="s">
        <v>1</v>
      </c>
      <c r="I4877" t="s">
        <v>2611</v>
      </c>
      <c r="J4877" t="s">
        <v>5954</v>
      </c>
      <c r="K4877" t="str">
        <f t="shared" si="725"/>
        <v>21005</v>
      </c>
    </row>
    <row r="4878" spans="1:11" customFormat="1" x14ac:dyDescent="0.25">
      <c r="A4878" t="str">
        <f t="shared" si="717"/>
        <v>21</v>
      </c>
      <c r="B4878" t="s">
        <v>533</v>
      </c>
      <c r="C4878" t="str">
        <f t="shared" si="724"/>
        <v>041</v>
      </c>
      <c r="D4878" t="s">
        <v>533</v>
      </c>
      <c r="E4878" t="str">
        <f t="shared" si="721"/>
        <v>07</v>
      </c>
      <c r="F4878" t="str">
        <f>"020"</f>
        <v>020</v>
      </c>
      <c r="G4878" t="str">
        <f>""</f>
        <v/>
      </c>
      <c r="H4878" t="s">
        <v>0</v>
      </c>
      <c r="I4878" t="s">
        <v>2611</v>
      </c>
      <c r="J4878" t="s">
        <v>5954</v>
      </c>
      <c r="K4878" t="str">
        <f t="shared" si="725"/>
        <v>21005</v>
      </c>
    </row>
    <row r="4879" spans="1:11" customFormat="1" x14ac:dyDescent="0.25">
      <c r="A4879" t="str">
        <f t="shared" si="717"/>
        <v>21</v>
      </c>
      <c r="B4879" t="s">
        <v>533</v>
      </c>
      <c r="C4879" t="str">
        <f t="shared" si="724"/>
        <v>041</v>
      </c>
      <c r="D4879" t="s">
        <v>533</v>
      </c>
      <c r="E4879" t="str">
        <f t="shared" si="721"/>
        <v>07</v>
      </c>
      <c r="F4879" t="str">
        <f>"020"</f>
        <v>020</v>
      </c>
      <c r="G4879" t="str">
        <f>""</f>
        <v/>
      </c>
      <c r="H4879" t="s">
        <v>2</v>
      </c>
      <c r="I4879" t="s">
        <v>2611</v>
      </c>
      <c r="J4879" t="s">
        <v>5954</v>
      </c>
      <c r="K4879" t="str">
        <f t="shared" si="725"/>
        <v>21005</v>
      </c>
    </row>
    <row r="4880" spans="1:11" customFormat="1" x14ac:dyDescent="0.25">
      <c r="A4880" t="str">
        <f t="shared" ref="A4880:A4943" si="726">"21"</f>
        <v>21</v>
      </c>
      <c r="B4880" t="s">
        <v>533</v>
      </c>
      <c r="C4880" t="str">
        <f t="shared" si="724"/>
        <v>041</v>
      </c>
      <c r="D4880" t="s">
        <v>533</v>
      </c>
      <c r="E4880" t="str">
        <f t="shared" si="721"/>
        <v>07</v>
      </c>
      <c r="F4880" t="str">
        <f>"021"</f>
        <v>021</v>
      </c>
      <c r="G4880" t="str">
        <f>""</f>
        <v/>
      </c>
      <c r="H4880" t="s">
        <v>1</v>
      </c>
      <c r="I4880" t="s">
        <v>2608</v>
      </c>
      <c r="J4880" t="s">
        <v>5951</v>
      </c>
      <c r="K4880" t="str">
        <f t="shared" si="725"/>
        <v>21005</v>
      </c>
    </row>
    <row r="4881" spans="1:11" customFormat="1" x14ac:dyDescent="0.25">
      <c r="A4881" t="str">
        <f t="shared" si="726"/>
        <v>21</v>
      </c>
      <c r="B4881" t="s">
        <v>533</v>
      </c>
      <c r="C4881" t="str">
        <f t="shared" si="724"/>
        <v>041</v>
      </c>
      <c r="D4881" t="s">
        <v>533</v>
      </c>
      <c r="E4881" t="str">
        <f t="shared" si="721"/>
        <v>07</v>
      </c>
      <c r="F4881" t="str">
        <f>"021"</f>
        <v>021</v>
      </c>
      <c r="G4881" t="str">
        <f>""</f>
        <v/>
      </c>
      <c r="H4881" t="s">
        <v>0</v>
      </c>
      <c r="I4881" t="s">
        <v>2608</v>
      </c>
      <c r="J4881" t="s">
        <v>5951</v>
      </c>
      <c r="K4881" t="str">
        <f t="shared" si="725"/>
        <v>21005</v>
      </c>
    </row>
    <row r="4882" spans="1:11" customFormat="1" x14ac:dyDescent="0.25">
      <c r="A4882" t="str">
        <f t="shared" si="726"/>
        <v>21</v>
      </c>
      <c r="B4882" t="s">
        <v>533</v>
      </c>
      <c r="C4882" t="str">
        <f t="shared" si="724"/>
        <v>041</v>
      </c>
      <c r="D4882" t="s">
        <v>533</v>
      </c>
      <c r="E4882" t="str">
        <f t="shared" si="721"/>
        <v>07</v>
      </c>
      <c r="F4882" t="str">
        <f>"022"</f>
        <v>022</v>
      </c>
      <c r="G4882" t="str">
        <f>""</f>
        <v/>
      </c>
      <c r="H4882" t="s">
        <v>1</v>
      </c>
      <c r="I4882" t="s">
        <v>2610</v>
      </c>
      <c r="J4882" t="s">
        <v>5953</v>
      </c>
      <c r="K4882" t="str">
        <f>"21007"</f>
        <v>21007</v>
      </c>
    </row>
    <row r="4883" spans="1:11" customFormat="1" x14ac:dyDescent="0.25">
      <c r="A4883" t="str">
        <f t="shared" si="726"/>
        <v>21</v>
      </c>
      <c r="B4883" t="s">
        <v>533</v>
      </c>
      <c r="C4883" t="str">
        <f t="shared" si="724"/>
        <v>041</v>
      </c>
      <c r="D4883" t="s">
        <v>533</v>
      </c>
      <c r="E4883" t="str">
        <f t="shared" si="721"/>
        <v>07</v>
      </c>
      <c r="F4883" t="str">
        <f>"022"</f>
        <v>022</v>
      </c>
      <c r="G4883" t="str">
        <f>""</f>
        <v/>
      </c>
      <c r="H4883" t="s">
        <v>0</v>
      </c>
      <c r="I4883" t="s">
        <v>2610</v>
      </c>
      <c r="J4883" t="s">
        <v>5953</v>
      </c>
      <c r="K4883" t="str">
        <f>"21007"</f>
        <v>21007</v>
      </c>
    </row>
    <row r="4884" spans="1:11" customFormat="1" x14ac:dyDescent="0.25">
      <c r="A4884" t="str">
        <f t="shared" si="726"/>
        <v>21</v>
      </c>
      <c r="B4884" t="s">
        <v>533</v>
      </c>
      <c r="C4884" t="str">
        <f t="shared" si="724"/>
        <v>041</v>
      </c>
      <c r="D4884" t="s">
        <v>533</v>
      </c>
      <c r="E4884" t="str">
        <f t="shared" ref="E4884:E4909" si="727">"08"</f>
        <v>08</v>
      </c>
      <c r="F4884" t="str">
        <f>"001"</f>
        <v>001</v>
      </c>
      <c r="G4884" t="str">
        <f>""</f>
        <v/>
      </c>
      <c r="H4884" t="s">
        <v>1</v>
      </c>
      <c r="I4884" t="s">
        <v>2612</v>
      </c>
      <c r="J4884" t="s">
        <v>5955</v>
      </c>
      <c r="K4884" t="str">
        <f t="shared" ref="K4884:K4889" si="728">"21002"</f>
        <v>21002</v>
      </c>
    </row>
    <row r="4885" spans="1:11" customFormat="1" x14ac:dyDescent="0.25">
      <c r="A4885" t="str">
        <f t="shared" si="726"/>
        <v>21</v>
      </c>
      <c r="B4885" t="s">
        <v>533</v>
      </c>
      <c r="C4885" t="str">
        <f t="shared" si="724"/>
        <v>041</v>
      </c>
      <c r="D4885" t="s">
        <v>533</v>
      </c>
      <c r="E4885" t="str">
        <f t="shared" si="727"/>
        <v>08</v>
      </c>
      <c r="F4885" t="str">
        <f>"001"</f>
        <v>001</v>
      </c>
      <c r="G4885" t="str">
        <f>""</f>
        <v/>
      </c>
      <c r="H4885" t="s">
        <v>0</v>
      </c>
      <c r="I4885" t="s">
        <v>2612</v>
      </c>
      <c r="J4885" t="s">
        <v>5955</v>
      </c>
      <c r="K4885" t="str">
        <f t="shared" si="728"/>
        <v>21002</v>
      </c>
    </row>
    <row r="4886" spans="1:11" customFormat="1" x14ac:dyDescent="0.25">
      <c r="A4886" t="str">
        <f t="shared" si="726"/>
        <v>21</v>
      </c>
      <c r="B4886" t="s">
        <v>533</v>
      </c>
      <c r="C4886" t="str">
        <f t="shared" si="724"/>
        <v>041</v>
      </c>
      <c r="D4886" t="s">
        <v>533</v>
      </c>
      <c r="E4886" t="str">
        <f t="shared" si="727"/>
        <v>08</v>
      </c>
      <c r="F4886" t="str">
        <f>"001"</f>
        <v>001</v>
      </c>
      <c r="G4886" t="str">
        <f>""</f>
        <v/>
      </c>
      <c r="H4886" t="s">
        <v>2</v>
      </c>
      <c r="I4886" t="s">
        <v>2612</v>
      </c>
      <c r="J4886" t="s">
        <v>5955</v>
      </c>
      <c r="K4886" t="str">
        <f t="shared" si="728"/>
        <v>21002</v>
      </c>
    </row>
    <row r="4887" spans="1:11" customFormat="1" x14ac:dyDescent="0.25">
      <c r="A4887" t="str">
        <f t="shared" si="726"/>
        <v>21</v>
      </c>
      <c r="B4887" t="s">
        <v>533</v>
      </c>
      <c r="C4887" t="str">
        <f t="shared" si="724"/>
        <v>041</v>
      </c>
      <c r="D4887" t="s">
        <v>533</v>
      </c>
      <c r="E4887" t="str">
        <f t="shared" si="727"/>
        <v>08</v>
      </c>
      <c r="F4887" t="str">
        <f>"002"</f>
        <v>002</v>
      </c>
      <c r="G4887" t="str">
        <f>""</f>
        <v/>
      </c>
      <c r="H4887" t="s">
        <v>1</v>
      </c>
      <c r="I4887" t="s">
        <v>2613</v>
      </c>
      <c r="J4887" t="s">
        <v>5956</v>
      </c>
      <c r="K4887" t="str">
        <f t="shared" si="728"/>
        <v>21002</v>
      </c>
    </row>
    <row r="4888" spans="1:11" customFormat="1" x14ac:dyDescent="0.25">
      <c r="A4888" t="str">
        <f t="shared" si="726"/>
        <v>21</v>
      </c>
      <c r="B4888" t="s">
        <v>533</v>
      </c>
      <c r="C4888" t="str">
        <f t="shared" si="724"/>
        <v>041</v>
      </c>
      <c r="D4888" t="s">
        <v>533</v>
      </c>
      <c r="E4888" t="str">
        <f t="shared" si="727"/>
        <v>08</v>
      </c>
      <c r="F4888" t="str">
        <f>"002"</f>
        <v>002</v>
      </c>
      <c r="G4888" t="str">
        <f>""</f>
        <v/>
      </c>
      <c r="H4888" t="s">
        <v>0</v>
      </c>
      <c r="I4888" t="s">
        <v>2613</v>
      </c>
      <c r="J4888" t="s">
        <v>5956</v>
      </c>
      <c r="K4888" t="str">
        <f t="shared" si="728"/>
        <v>21002</v>
      </c>
    </row>
    <row r="4889" spans="1:11" customFormat="1" x14ac:dyDescent="0.25">
      <c r="A4889" t="str">
        <f t="shared" si="726"/>
        <v>21</v>
      </c>
      <c r="B4889" t="s">
        <v>533</v>
      </c>
      <c r="C4889" t="str">
        <f t="shared" si="724"/>
        <v>041</v>
      </c>
      <c r="D4889" t="s">
        <v>533</v>
      </c>
      <c r="E4889" t="str">
        <f t="shared" si="727"/>
        <v>08</v>
      </c>
      <c r="F4889" t="str">
        <f>"003"</f>
        <v>003</v>
      </c>
      <c r="G4889" t="str">
        <f>""</f>
        <v/>
      </c>
      <c r="H4889" t="s">
        <v>3</v>
      </c>
      <c r="I4889" t="s">
        <v>2613</v>
      </c>
      <c r="J4889" t="s">
        <v>5956</v>
      </c>
      <c r="K4889" t="str">
        <f t="shared" si="728"/>
        <v>21002</v>
      </c>
    </row>
    <row r="4890" spans="1:11" customFormat="1" x14ac:dyDescent="0.25">
      <c r="A4890" t="str">
        <f t="shared" si="726"/>
        <v>21</v>
      </c>
      <c r="B4890" t="s">
        <v>533</v>
      </c>
      <c r="C4890" t="str">
        <f t="shared" si="724"/>
        <v>041</v>
      </c>
      <c r="D4890" t="s">
        <v>533</v>
      </c>
      <c r="E4890" t="str">
        <f t="shared" si="727"/>
        <v>08</v>
      </c>
      <c r="F4890" t="str">
        <f>"004"</f>
        <v>004</v>
      </c>
      <c r="G4890" t="str">
        <f>""</f>
        <v/>
      </c>
      <c r="H4890" t="s">
        <v>3</v>
      </c>
      <c r="I4890" t="s">
        <v>2595</v>
      </c>
      <c r="J4890" t="s">
        <v>5937</v>
      </c>
      <c r="K4890" t="str">
        <f>"21004"</f>
        <v>21004</v>
      </c>
    </row>
    <row r="4891" spans="1:11" customFormat="1" x14ac:dyDescent="0.25">
      <c r="A4891" t="str">
        <f t="shared" si="726"/>
        <v>21</v>
      </c>
      <c r="B4891" t="s">
        <v>533</v>
      </c>
      <c r="C4891" t="str">
        <f t="shared" si="724"/>
        <v>041</v>
      </c>
      <c r="D4891" t="s">
        <v>533</v>
      </c>
      <c r="E4891" t="str">
        <f t="shared" si="727"/>
        <v>08</v>
      </c>
      <c r="F4891" t="str">
        <f>"005"</f>
        <v>005</v>
      </c>
      <c r="G4891" t="str">
        <f>""</f>
        <v/>
      </c>
      <c r="H4891" t="s">
        <v>1</v>
      </c>
      <c r="I4891" t="s">
        <v>2614</v>
      </c>
      <c r="J4891" t="s">
        <v>5957</v>
      </c>
      <c r="K4891" t="str">
        <f t="shared" ref="K4891:K4909" si="729">"21005"</f>
        <v>21005</v>
      </c>
    </row>
    <row r="4892" spans="1:11" customFormat="1" x14ac:dyDescent="0.25">
      <c r="A4892" t="str">
        <f t="shared" si="726"/>
        <v>21</v>
      </c>
      <c r="B4892" t="s">
        <v>533</v>
      </c>
      <c r="C4892" t="str">
        <f t="shared" si="724"/>
        <v>041</v>
      </c>
      <c r="D4892" t="s">
        <v>533</v>
      </c>
      <c r="E4892" t="str">
        <f t="shared" si="727"/>
        <v>08</v>
      </c>
      <c r="F4892" t="str">
        <f>"005"</f>
        <v>005</v>
      </c>
      <c r="G4892" t="str">
        <f>""</f>
        <v/>
      </c>
      <c r="H4892" t="s">
        <v>0</v>
      </c>
      <c r="I4892" t="s">
        <v>2614</v>
      </c>
      <c r="J4892" t="s">
        <v>5957</v>
      </c>
      <c r="K4892" t="str">
        <f t="shared" si="729"/>
        <v>21005</v>
      </c>
    </row>
    <row r="4893" spans="1:11" customFormat="1" x14ac:dyDescent="0.25">
      <c r="A4893" t="str">
        <f t="shared" si="726"/>
        <v>21</v>
      </c>
      <c r="B4893" t="s">
        <v>533</v>
      </c>
      <c r="C4893" t="str">
        <f t="shared" si="724"/>
        <v>041</v>
      </c>
      <c r="D4893" t="s">
        <v>533</v>
      </c>
      <c r="E4893" t="str">
        <f t="shared" si="727"/>
        <v>08</v>
      </c>
      <c r="F4893" t="str">
        <f>"006"</f>
        <v>006</v>
      </c>
      <c r="G4893" t="str">
        <f>""</f>
        <v/>
      </c>
      <c r="H4893" t="s">
        <v>3</v>
      </c>
      <c r="I4893" t="s">
        <v>2615</v>
      </c>
      <c r="J4893" t="s">
        <v>5958</v>
      </c>
      <c r="K4893" t="str">
        <f t="shared" si="729"/>
        <v>21005</v>
      </c>
    </row>
    <row r="4894" spans="1:11" customFormat="1" x14ac:dyDescent="0.25">
      <c r="A4894" t="str">
        <f t="shared" si="726"/>
        <v>21</v>
      </c>
      <c r="B4894" t="s">
        <v>533</v>
      </c>
      <c r="C4894" t="str">
        <f t="shared" si="724"/>
        <v>041</v>
      </c>
      <c r="D4894" t="s">
        <v>533</v>
      </c>
      <c r="E4894" t="str">
        <f t="shared" si="727"/>
        <v>08</v>
      </c>
      <c r="F4894" t="str">
        <f>"007"</f>
        <v>007</v>
      </c>
      <c r="G4894" t="str">
        <f>""</f>
        <v/>
      </c>
      <c r="H4894" t="s">
        <v>1</v>
      </c>
      <c r="I4894" t="s">
        <v>84</v>
      </c>
      <c r="J4894" t="s">
        <v>5959</v>
      </c>
      <c r="K4894" t="str">
        <f t="shared" si="729"/>
        <v>21005</v>
      </c>
    </row>
    <row r="4895" spans="1:11" customFormat="1" x14ac:dyDescent="0.25">
      <c r="A4895" t="str">
        <f t="shared" si="726"/>
        <v>21</v>
      </c>
      <c r="B4895" t="s">
        <v>533</v>
      </c>
      <c r="C4895" t="str">
        <f t="shared" si="724"/>
        <v>041</v>
      </c>
      <c r="D4895" t="s">
        <v>533</v>
      </c>
      <c r="E4895" t="str">
        <f t="shared" si="727"/>
        <v>08</v>
      </c>
      <c r="F4895" t="str">
        <f>"007"</f>
        <v>007</v>
      </c>
      <c r="G4895" t="str">
        <f>""</f>
        <v/>
      </c>
      <c r="H4895" t="s">
        <v>0</v>
      </c>
      <c r="I4895" t="s">
        <v>84</v>
      </c>
      <c r="J4895" t="s">
        <v>5959</v>
      </c>
      <c r="K4895" t="str">
        <f t="shared" si="729"/>
        <v>21005</v>
      </c>
    </row>
    <row r="4896" spans="1:11" customFormat="1" x14ac:dyDescent="0.25">
      <c r="A4896" t="str">
        <f t="shared" si="726"/>
        <v>21</v>
      </c>
      <c r="B4896" t="s">
        <v>533</v>
      </c>
      <c r="C4896" t="str">
        <f t="shared" si="724"/>
        <v>041</v>
      </c>
      <c r="D4896" t="s">
        <v>533</v>
      </c>
      <c r="E4896" t="str">
        <f t="shared" si="727"/>
        <v>08</v>
      </c>
      <c r="F4896" t="str">
        <f>"008"</f>
        <v>008</v>
      </c>
      <c r="G4896" t="str">
        <f>""</f>
        <v/>
      </c>
      <c r="H4896" t="s">
        <v>3</v>
      </c>
      <c r="I4896" t="s">
        <v>2616</v>
      </c>
      <c r="J4896" t="s">
        <v>5960</v>
      </c>
      <c r="K4896" t="str">
        <f t="shared" si="729"/>
        <v>21005</v>
      </c>
    </row>
    <row r="4897" spans="1:11" customFormat="1" x14ac:dyDescent="0.25">
      <c r="A4897" t="str">
        <f t="shared" si="726"/>
        <v>21</v>
      </c>
      <c r="B4897" t="s">
        <v>533</v>
      </c>
      <c r="C4897" t="str">
        <f t="shared" si="724"/>
        <v>041</v>
      </c>
      <c r="D4897" t="s">
        <v>533</v>
      </c>
      <c r="E4897" t="str">
        <f t="shared" si="727"/>
        <v>08</v>
      </c>
      <c r="F4897" t="str">
        <f>"009"</f>
        <v>009</v>
      </c>
      <c r="G4897" t="str">
        <f>""</f>
        <v/>
      </c>
      <c r="H4897" t="s">
        <v>1</v>
      </c>
      <c r="I4897" t="s">
        <v>2616</v>
      </c>
      <c r="J4897" t="s">
        <v>5960</v>
      </c>
      <c r="K4897" t="str">
        <f t="shared" si="729"/>
        <v>21005</v>
      </c>
    </row>
    <row r="4898" spans="1:11" customFormat="1" x14ac:dyDescent="0.25">
      <c r="A4898" t="str">
        <f t="shared" si="726"/>
        <v>21</v>
      </c>
      <c r="B4898" t="s">
        <v>533</v>
      </c>
      <c r="C4898" t="str">
        <f t="shared" si="724"/>
        <v>041</v>
      </c>
      <c r="D4898" t="s">
        <v>533</v>
      </c>
      <c r="E4898" t="str">
        <f t="shared" si="727"/>
        <v>08</v>
      </c>
      <c r="F4898" t="str">
        <f>"009"</f>
        <v>009</v>
      </c>
      <c r="G4898" t="str">
        <f>""</f>
        <v/>
      </c>
      <c r="H4898" t="s">
        <v>0</v>
      </c>
      <c r="I4898" t="s">
        <v>2616</v>
      </c>
      <c r="J4898" t="s">
        <v>5960</v>
      </c>
      <c r="K4898" t="str">
        <f t="shared" si="729"/>
        <v>21005</v>
      </c>
    </row>
    <row r="4899" spans="1:11" customFormat="1" x14ac:dyDescent="0.25">
      <c r="A4899" t="str">
        <f t="shared" si="726"/>
        <v>21</v>
      </c>
      <c r="B4899" t="s">
        <v>533</v>
      </c>
      <c r="C4899" t="str">
        <f t="shared" si="724"/>
        <v>041</v>
      </c>
      <c r="D4899" t="s">
        <v>533</v>
      </c>
      <c r="E4899" t="str">
        <f t="shared" si="727"/>
        <v>08</v>
      </c>
      <c r="F4899" t="str">
        <f>"010"</f>
        <v>010</v>
      </c>
      <c r="G4899" t="str">
        <f>""</f>
        <v/>
      </c>
      <c r="H4899" t="s">
        <v>1</v>
      </c>
      <c r="I4899" t="s">
        <v>2617</v>
      </c>
      <c r="J4899" t="s">
        <v>5961</v>
      </c>
      <c r="K4899" t="str">
        <f t="shared" si="729"/>
        <v>21005</v>
      </c>
    </row>
    <row r="4900" spans="1:11" customFormat="1" x14ac:dyDescent="0.25">
      <c r="A4900" t="str">
        <f t="shared" si="726"/>
        <v>21</v>
      </c>
      <c r="B4900" t="s">
        <v>533</v>
      </c>
      <c r="C4900" t="str">
        <f t="shared" si="724"/>
        <v>041</v>
      </c>
      <c r="D4900" t="s">
        <v>533</v>
      </c>
      <c r="E4900" t="str">
        <f t="shared" si="727"/>
        <v>08</v>
      </c>
      <c r="F4900" t="str">
        <f>"010"</f>
        <v>010</v>
      </c>
      <c r="G4900" t="str">
        <f>""</f>
        <v/>
      </c>
      <c r="H4900" t="s">
        <v>0</v>
      </c>
      <c r="I4900" t="s">
        <v>2617</v>
      </c>
      <c r="J4900" t="s">
        <v>5961</v>
      </c>
      <c r="K4900" t="str">
        <f t="shared" si="729"/>
        <v>21005</v>
      </c>
    </row>
    <row r="4901" spans="1:11" customFormat="1" x14ac:dyDescent="0.25">
      <c r="A4901" t="str">
        <f t="shared" si="726"/>
        <v>21</v>
      </c>
      <c r="B4901" t="s">
        <v>533</v>
      </c>
      <c r="C4901" t="str">
        <f t="shared" si="724"/>
        <v>041</v>
      </c>
      <c r="D4901" t="s">
        <v>533</v>
      </c>
      <c r="E4901" t="str">
        <f t="shared" si="727"/>
        <v>08</v>
      </c>
      <c r="F4901" t="str">
        <f>"011"</f>
        <v>011</v>
      </c>
      <c r="G4901" t="str">
        <f>""</f>
        <v/>
      </c>
      <c r="H4901" t="s">
        <v>3</v>
      </c>
      <c r="I4901" t="s">
        <v>2615</v>
      </c>
      <c r="J4901" t="s">
        <v>5958</v>
      </c>
      <c r="K4901" t="str">
        <f t="shared" si="729"/>
        <v>21005</v>
      </c>
    </row>
    <row r="4902" spans="1:11" customFormat="1" x14ac:dyDescent="0.25">
      <c r="A4902" t="str">
        <f t="shared" si="726"/>
        <v>21</v>
      </c>
      <c r="B4902" t="s">
        <v>533</v>
      </c>
      <c r="C4902" t="str">
        <f t="shared" si="724"/>
        <v>041</v>
      </c>
      <c r="D4902" t="s">
        <v>533</v>
      </c>
      <c r="E4902" t="str">
        <f t="shared" si="727"/>
        <v>08</v>
      </c>
      <c r="F4902" t="str">
        <f>"012"</f>
        <v>012</v>
      </c>
      <c r="G4902" t="str">
        <f>""</f>
        <v/>
      </c>
      <c r="H4902" t="s">
        <v>1</v>
      </c>
      <c r="I4902" t="s">
        <v>2617</v>
      </c>
      <c r="J4902" t="s">
        <v>5961</v>
      </c>
      <c r="K4902" t="str">
        <f t="shared" si="729"/>
        <v>21005</v>
      </c>
    </row>
    <row r="4903" spans="1:11" customFormat="1" x14ac:dyDescent="0.25">
      <c r="A4903" t="str">
        <f t="shared" si="726"/>
        <v>21</v>
      </c>
      <c r="B4903" t="s">
        <v>533</v>
      </c>
      <c r="C4903" t="str">
        <f t="shared" si="724"/>
        <v>041</v>
      </c>
      <c r="D4903" t="s">
        <v>533</v>
      </c>
      <c r="E4903" t="str">
        <f t="shared" si="727"/>
        <v>08</v>
      </c>
      <c r="F4903" t="str">
        <f>"012"</f>
        <v>012</v>
      </c>
      <c r="G4903" t="str">
        <f>""</f>
        <v/>
      </c>
      <c r="H4903" t="s">
        <v>0</v>
      </c>
      <c r="I4903" t="s">
        <v>2617</v>
      </c>
      <c r="J4903" t="s">
        <v>5961</v>
      </c>
      <c r="K4903" t="str">
        <f t="shared" si="729"/>
        <v>21005</v>
      </c>
    </row>
    <row r="4904" spans="1:11" customFormat="1" x14ac:dyDescent="0.25">
      <c r="A4904" t="str">
        <f t="shared" si="726"/>
        <v>21</v>
      </c>
      <c r="B4904" t="s">
        <v>533</v>
      </c>
      <c r="C4904" t="str">
        <f t="shared" si="724"/>
        <v>041</v>
      </c>
      <c r="D4904" t="s">
        <v>533</v>
      </c>
      <c r="E4904" t="str">
        <f t="shared" si="727"/>
        <v>08</v>
      </c>
      <c r="F4904" t="str">
        <f>"013"</f>
        <v>013</v>
      </c>
      <c r="G4904" t="str">
        <f>""</f>
        <v/>
      </c>
      <c r="H4904" t="s">
        <v>3</v>
      </c>
      <c r="I4904" t="s">
        <v>2618</v>
      </c>
      <c r="J4904" t="s">
        <v>5962</v>
      </c>
      <c r="K4904" t="str">
        <f t="shared" si="729"/>
        <v>21005</v>
      </c>
    </row>
    <row r="4905" spans="1:11" customFormat="1" x14ac:dyDescent="0.25">
      <c r="A4905" t="str">
        <f t="shared" si="726"/>
        <v>21</v>
      </c>
      <c r="B4905" t="s">
        <v>533</v>
      </c>
      <c r="C4905" t="str">
        <f t="shared" si="724"/>
        <v>041</v>
      </c>
      <c r="D4905" t="s">
        <v>533</v>
      </c>
      <c r="E4905" t="str">
        <f t="shared" si="727"/>
        <v>08</v>
      </c>
      <c r="F4905" t="str">
        <f>"014"</f>
        <v>014</v>
      </c>
      <c r="G4905" t="str">
        <f>""</f>
        <v/>
      </c>
      <c r="H4905" t="s">
        <v>1</v>
      </c>
      <c r="I4905" t="s">
        <v>2618</v>
      </c>
      <c r="J4905" t="s">
        <v>5962</v>
      </c>
      <c r="K4905" t="str">
        <f t="shared" si="729"/>
        <v>21005</v>
      </c>
    </row>
    <row r="4906" spans="1:11" customFormat="1" x14ac:dyDescent="0.25">
      <c r="A4906" t="str">
        <f t="shared" si="726"/>
        <v>21</v>
      </c>
      <c r="B4906" t="s">
        <v>533</v>
      </c>
      <c r="C4906" t="str">
        <f t="shared" si="724"/>
        <v>041</v>
      </c>
      <c r="D4906" t="s">
        <v>533</v>
      </c>
      <c r="E4906" t="str">
        <f t="shared" si="727"/>
        <v>08</v>
      </c>
      <c r="F4906" t="str">
        <f>"014"</f>
        <v>014</v>
      </c>
      <c r="G4906" t="str">
        <f>""</f>
        <v/>
      </c>
      <c r="H4906" t="s">
        <v>0</v>
      </c>
      <c r="I4906" t="s">
        <v>2618</v>
      </c>
      <c r="J4906" t="s">
        <v>5962</v>
      </c>
      <c r="K4906" t="str">
        <f t="shared" si="729"/>
        <v>21005</v>
      </c>
    </row>
    <row r="4907" spans="1:11" customFormat="1" x14ac:dyDescent="0.25">
      <c r="A4907" t="str">
        <f t="shared" si="726"/>
        <v>21</v>
      </c>
      <c r="B4907" t="s">
        <v>533</v>
      </c>
      <c r="C4907" t="str">
        <f t="shared" si="724"/>
        <v>041</v>
      </c>
      <c r="D4907" t="s">
        <v>533</v>
      </c>
      <c r="E4907" t="str">
        <f t="shared" si="727"/>
        <v>08</v>
      </c>
      <c r="F4907" t="str">
        <f>"015"</f>
        <v>015</v>
      </c>
      <c r="G4907" t="str">
        <f>""</f>
        <v/>
      </c>
      <c r="H4907" t="s">
        <v>1</v>
      </c>
      <c r="I4907" t="s">
        <v>2618</v>
      </c>
      <c r="J4907" t="s">
        <v>5962</v>
      </c>
      <c r="K4907" t="str">
        <f t="shared" si="729"/>
        <v>21005</v>
      </c>
    </row>
    <row r="4908" spans="1:11" customFormat="1" x14ac:dyDescent="0.25">
      <c r="A4908" t="str">
        <f t="shared" si="726"/>
        <v>21</v>
      </c>
      <c r="B4908" t="s">
        <v>533</v>
      </c>
      <c r="C4908" t="str">
        <f t="shared" si="724"/>
        <v>041</v>
      </c>
      <c r="D4908" t="s">
        <v>533</v>
      </c>
      <c r="E4908" t="str">
        <f t="shared" si="727"/>
        <v>08</v>
      </c>
      <c r="F4908" t="str">
        <f>"015"</f>
        <v>015</v>
      </c>
      <c r="G4908" t="str">
        <f>""</f>
        <v/>
      </c>
      <c r="H4908" t="s">
        <v>0</v>
      </c>
      <c r="I4908" t="s">
        <v>2618</v>
      </c>
      <c r="J4908" t="s">
        <v>5962</v>
      </c>
      <c r="K4908" t="str">
        <f t="shared" si="729"/>
        <v>21005</v>
      </c>
    </row>
    <row r="4909" spans="1:11" customFormat="1" x14ac:dyDescent="0.25">
      <c r="A4909" t="str">
        <f t="shared" si="726"/>
        <v>21</v>
      </c>
      <c r="B4909" t="s">
        <v>533</v>
      </c>
      <c r="C4909" t="str">
        <f t="shared" si="724"/>
        <v>041</v>
      </c>
      <c r="D4909" t="s">
        <v>533</v>
      </c>
      <c r="E4909" t="str">
        <f t="shared" si="727"/>
        <v>08</v>
      </c>
      <c r="F4909" t="str">
        <f>"016"</f>
        <v>016</v>
      </c>
      <c r="G4909" t="str">
        <f>""</f>
        <v/>
      </c>
      <c r="H4909" t="s">
        <v>3</v>
      </c>
      <c r="I4909" t="s">
        <v>2615</v>
      </c>
      <c r="J4909" t="s">
        <v>5958</v>
      </c>
      <c r="K4909" t="str">
        <f t="shared" si="729"/>
        <v>21005</v>
      </c>
    </row>
    <row r="4910" spans="1:11" customFormat="1" x14ac:dyDescent="0.25">
      <c r="A4910" t="str">
        <f t="shared" si="726"/>
        <v>21</v>
      </c>
      <c r="B4910" t="s">
        <v>533</v>
      </c>
      <c r="C4910" t="str">
        <f t="shared" ref="C4910:C4932" si="730">"042"</f>
        <v>042</v>
      </c>
      <c r="D4910" t="s">
        <v>573</v>
      </c>
      <c r="E4910" t="str">
        <f>"01"</f>
        <v>01</v>
      </c>
      <c r="F4910" t="str">
        <f>"001"</f>
        <v>001</v>
      </c>
      <c r="G4910" t="str">
        <f>""</f>
        <v/>
      </c>
      <c r="H4910" t="s">
        <v>1</v>
      </c>
      <c r="I4910" t="s">
        <v>2619</v>
      </c>
      <c r="J4910" t="s">
        <v>5963</v>
      </c>
      <c r="K4910" t="str">
        <f t="shared" ref="K4910:K4930" si="731">"21410"</f>
        <v>21410</v>
      </c>
    </row>
    <row r="4911" spans="1:11" customFormat="1" x14ac:dyDescent="0.25">
      <c r="A4911" t="str">
        <f t="shared" si="726"/>
        <v>21</v>
      </c>
      <c r="B4911" t="s">
        <v>533</v>
      </c>
      <c r="C4911" t="str">
        <f t="shared" si="730"/>
        <v>042</v>
      </c>
      <c r="D4911" t="s">
        <v>573</v>
      </c>
      <c r="E4911" t="str">
        <f>"01"</f>
        <v>01</v>
      </c>
      <c r="F4911" t="str">
        <f>"001"</f>
        <v>001</v>
      </c>
      <c r="G4911" t="str">
        <f>""</f>
        <v/>
      </c>
      <c r="H4911" t="s">
        <v>0</v>
      </c>
      <c r="I4911" t="s">
        <v>2619</v>
      </c>
      <c r="J4911" t="s">
        <v>5963</v>
      </c>
      <c r="K4911" t="str">
        <f t="shared" si="731"/>
        <v>21410</v>
      </c>
    </row>
    <row r="4912" spans="1:11" customFormat="1" x14ac:dyDescent="0.25">
      <c r="A4912" t="str">
        <f t="shared" si="726"/>
        <v>21</v>
      </c>
      <c r="B4912" t="s">
        <v>533</v>
      </c>
      <c r="C4912" t="str">
        <f t="shared" si="730"/>
        <v>042</v>
      </c>
      <c r="D4912" t="s">
        <v>573</v>
      </c>
      <c r="E4912" t="str">
        <f t="shared" ref="E4912:E4920" si="732">"02"</f>
        <v>02</v>
      </c>
      <c r="F4912" t="str">
        <f>"001"</f>
        <v>001</v>
      </c>
      <c r="G4912" t="str">
        <f>""</f>
        <v/>
      </c>
      <c r="H4912" t="s">
        <v>3</v>
      </c>
      <c r="I4912" t="s">
        <v>2620</v>
      </c>
      <c r="J4912" t="s">
        <v>5964</v>
      </c>
      <c r="K4912" t="str">
        <f t="shared" si="731"/>
        <v>21410</v>
      </c>
    </row>
    <row r="4913" spans="1:11" customFormat="1" x14ac:dyDescent="0.25">
      <c r="A4913" t="str">
        <f t="shared" si="726"/>
        <v>21</v>
      </c>
      <c r="B4913" t="s">
        <v>533</v>
      </c>
      <c r="C4913" t="str">
        <f t="shared" si="730"/>
        <v>042</v>
      </c>
      <c r="D4913" t="s">
        <v>573</v>
      </c>
      <c r="E4913" t="str">
        <f t="shared" si="732"/>
        <v>02</v>
      </c>
      <c r="F4913" t="str">
        <f>"002"</f>
        <v>002</v>
      </c>
      <c r="G4913" t="str">
        <f>""</f>
        <v/>
      </c>
      <c r="H4913" t="s">
        <v>1</v>
      </c>
      <c r="I4913" t="s">
        <v>2619</v>
      </c>
      <c r="J4913" t="s">
        <v>5963</v>
      </c>
      <c r="K4913" t="str">
        <f t="shared" si="731"/>
        <v>21410</v>
      </c>
    </row>
    <row r="4914" spans="1:11" customFormat="1" x14ac:dyDescent="0.25">
      <c r="A4914" t="str">
        <f t="shared" si="726"/>
        <v>21</v>
      </c>
      <c r="B4914" t="s">
        <v>533</v>
      </c>
      <c r="C4914" t="str">
        <f t="shared" si="730"/>
        <v>042</v>
      </c>
      <c r="D4914" t="s">
        <v>573</v>
      </c>
      <c r="E4914" t="str">
        <f t="shared" si="732"/>
        <v>02</v>
      </c>
      <c r="F4914" t="str">
        <f>"002"</f>
        <v>002</v>
      </c>
      <c r="G4914" t="str">
        <f>""</f>
        <v/>
      </c>
      <c r="H4914" t="s">
        <v>0</v>
      </c>
      <c r="I4914" t="s">
        <v>2619</v>
      </c>
      <c r="J4914" t="s">
        <v>5963</v>
      </c>
      <c r="K4914" t="str">
        <f t="shared" si="731"/>
        <v>21410</v>
      </c>
    </row>
    <row r="4915" spans="1:11" customFormat="1" x14ac:dyDescent="0.25">
      <c r="A4915" t="str">
        <f t="shared" si="726"/>
        <v>21</v>
      </c>
      <c r="B4915" t="s">
        <v>533</v>
      </c>
      <c r="C4915" t="str">
        <f t="shared" si="730"/>
        <v>042</v>
      </c>
      <c r="D4915" t="s">
        <v>573</v>
      </c>
      <c r="E4915" t="str">
        <f t="shared" si="732"/>
        <v>02</v>
      </c>
      <c r="F4915" t="str">
        <f>"003"</f>
        <v>003</v>
      </c>
      <c r="G4915" t="str">
        <f>""</f>
        <v/>
      </c>
      <c r="H4915" t="s">
        <v>1</v>
      </c>
      <c r="I4915" t="s">
        <v>2620</v>
      </c>
      <c r="J4915" t="s">
        <v>5964</v>
      </c>
      <c r="K4915" t="str">
        <f t="shared" si="731"/>
        <v>21410</v>
      </c>
    </row>
    <row r="4916" spans="1:11" customFormat="1" x14ac:dyDescent="0.25">
      <c r="A4916" t="str">
        <f t="shared" si="726"/>
        <v>21</v>
      </c>
      <c r="B4916" t="s">
        <v>533</v>
      </c>
      <c r="C4916" t="str">
        <f t="shared" si="730"/>
        <v>042</v>
      </c>
      <c r="D4916" t="s">
        <v>573</v>
      </c>
      <c r="E4916" t="str">
        <f t="shared" si="732"/>
        <v>02</v>
      </c>
      <c r="F4916" t="str">
        <f>"003"</f>
        <v>003</v>
      </c>
      <c r="G4916" t="str">
        <f>""</f>
        <v/>
      </c>
      <c r="H4916" t="s">
        <v>0</v>
      </c>
      <c r="I4916" t="s">
        <v>2620</v>
      </c>
      <c r="J4916" t="s">
        <v>5964</v>
      </c>
      <c r="K4916" t="str">
        <f t="shared" si="731"/>
        <v>21410</v>
      </c>
    </row>
    <row r="4917" spans="1:11" customFormat="1" x14ac:dyDescent="0.25">
      <c r="A4917" t="str">
        <f t="shared" si="726"/>
        <v>21</v>
      </c>
      <c r="B4917" t="s">
        <v>533</v>
      </c>
      <c r="C4917" t="str">
        <f t="shared" si="730"/>
        <v>042</v>
      </c>
      <c r="D4917" t="s">
        <v>573</v>
      </c>
      <c r="E4917" t="str">
        <f t="shared" si="732"/>
        <v>02</v>
      </c>
      <c r="F4917" t="str">
        <f>"004"</f>
        <v>004</v>
      </c>
      <c r="G4917" t="str">
        <f>""</f>
        <v/>
      </c>
      <c r="H4917" t="s">
        <v>1</v>
      </c>
      <c r="I4917" t="s">
        <v>2619</v>
      </c>
      <c r="J4917" t="s">
        <v>5963</v>
      </c>
      <c r="K4917" t="str">
        <f t="shared" si="731"/>
        <v>21410</v>
      </c>
    </row>
    <row r="4918" spans="1:11" customFormat="1" x14ac:dyDescent="0.25">
      <c r="A4918" t="str">
        <f t="shared" si="726"/>
        <v>21</v>
      </c>
      <c r="B4918" t="s">
        <v>533</v>
      </c>
      <c r="C4918" t="str">
        <f t="shared" si="730"/>
        <v>042</v>
      </c>
      <c r="D4918" t="s">
        <v>573</v>
      </c>
      <c r="E4918" t="str">
        <f t="shared" si="732"/>
        <v>02</v>
      </c>
      <c r="F4918" t="str">
        <f>"004"</f>
        <v>004</v>
      </c>
      <c r="G4918" t="str">
        <f>""</f>
        <v/>
      </c>
      <c r="H4918" t="s">
        <v>0</v>
      </c>
      <c r="I4918" t="s">
        <v>2619</v>
      </c>
      <c r="J4918" t="s">
        <v>5963</v>
      </c>
      <c r="K4918" t="str">
        <f t="shared" si="731"/>
        <v>21410</v>
      </c>
    </row>
    <row r="4919" spans="1:11" customFormat="1" x14ac:dyDescent="0.25">
      <c r="A4919" t="str">
        <f t="shared" si="726"/>
        <v>21</v>
      </c>
      <c r="B4919" t="s">
        <v>533</v>
      </c>
      <c r="C4919" t="str">
        <f t="shared" si="730"/>
        <v>042</v>
      </c>
      <c r="D4919" t="s">
        <v>573</v>
      </c>
      <c r="E4919" t="str">
        <f t="shared" si="732"/>
        <v>02</v>
      </c>
      <c r="F4919" t="str">
        <f>"004"</f>
        <v>004</v>
      </c>
      <c r="G4919" t="str">
        <f>""</f>
        <v/>
      </c>
      <c r="H4919" t="s">
        <v>2</v>
      </c>
      <c r="I4919" t="s">
        <v>2619</v>
      </c>
      <c r="J4919" t="s">
        <v>5963</v>
      </c>
      <c r="K4919" t="str">
        <f t="shared" si="731"/>
        <v>21410</v>
      </c>
    </row>
    <row r="4920" spans="1:11" customFormat="1" x14ac:dyDescent="0.25">
      <c r="A4920" t="str">
        <f t="shared" si="726"/>
        <v>21</v>
      </c>
      <c r="B4920" t="s">
        <v>533</v>
      </c>
      <c r="C4920" t="str">
        <f t="shared" si="730"/>
        <v>042</v>
      </c>
      <c r="D4920" t="s">
        <v>573</v>
      </c>
      <c r="E4920" t="str">
        <f t="shared" si="732"/>
        <v>02</v>
      </c>
      <c r="F4920" t="str">
        <f>"005"</f>
        <v>005</v>
      </c>
      <c r="G4920" t="str">
        <f>""</f>
        <v/>
      </c>
      <c r="H4920" t="s">
        <v>3</v>
      </c>
      <c r="I4920" t="s">
        <v>2619</v>
      </c>
      <c r="J4920" t="s">
        <v>5963</v>
      </c>
      <c r="K4920" t="str">
        <f t="shared" si="731"/>
        <v>21410</v>
      </c>
    </row>
    <row r="4921" spans="1:11" customFormat="1" x14ac:dyDescent="0.25">
      <c r="A4921" t="str">
        <f t="shared" si="726"/>
        <v>21</v>
      </c>
      <c r="B4921" t="s">
        <v>533</v>
      </c>
      <c r="C4921" t="str">
        <f t="shared" si="730"/>
        <v>042</v>
      </c>
      <c r="D4921" t="s">
        <v>573</v>
      </c>
      <c r="E4921" t="str">
        <f t="shared" ref="E4921:E4930" si="733">"03"</f>
        <v>03</v>
      </c>
      <c r="F4921" t="str">
        <f>"001"</f>
        <v>001</v>
      </c>
      <c r="G4921" t="str">
        <f>""</f>
        <v/>
      </c>
      <c r="H4921" t="s">
        <v>1</v>
      </c>
      <c r="I4921" t="s">
        <v>2621</v>
      </c>
      <c r="J4921" t="s">
        <v>5965</v>
      </c>
      <c r="K4921" t="str">
        <f t="shared" si="731"/>
        <v>21410</v>
      </c>
    </row>
    <row r="4922" spans="1:11" customFormat="1" x14ac:dyDescent="0.25">
      <c r="A4922" t="str">
        <f t="shared" si="726"/>
        <v>21</v>
      </c>
      <c r="B4922" t="s">
        <v>533</v>
      </c>
      <c r="C4922" t="str">
        <f t="shared" si="730"/>
        <v>042</v>
      </c>
      <c r="D4922" t="s">
        <v>573</v>
      </c>
      <c r="E4922" t="str">
        <f t="shared" si="733"/>
        <v>03</v>
      </c>
      <c r="F4922" t="str">
        <f>"001"</f>
        <v>001</v>
      </c>
      <c r="G4922" t="str">
        <f>""</f>
        <v/>
      </c>
      <c r="H4922" t="s">
        <v>0</v>
      </c>
      <c r="I4922" t="s">
        <v>2621</v>
      </c>
      <c r="J4922" t="s">
        <v>5965</v>
      </c>
      <c r="K4922" t="str">
        <f t="shared" si="731"/>
        <v>21410</v>
      </c>
    </row>
    <row r="4923" spans="1:11" customFormat="1" x14ac:dyDescent="0.25">
      <c r="A4923" t="str">
        <f t="shared" si="726"/>
        <v>21</v>
      </c>
      <c r="B4923" t="s">
        <v>533</v>
      </c>
      <c r="C4923" t="str">
        <f t="shared" si="730"/>
        <v>042</v>
      </c>
      <c r="D4923" t="s">
        <v>573</v>
      </c>
      <c r="E4923" t="str">
        <f t="shared" si="733"/>
        <v>03</v>
      </c>
      <c r="F4923" t="str">
        <f>"002"</f>
        <v>002</v>
      </c>
      <c r="G4923" t="str">
        <f>""</f>
        <v/>
      </c>
      <c r="H4923" t="s">
        <v>1</v>
      </c>
      <c r="I4923" t="s">
        <v>2621</v>
      </c>
      <c r="J4923" t="s">
        <v>5965</v>
      </c>
      <c r="K4923" t="str">
        <f t="shared" si="731"/>
        <v>21410</v>
      </c>
    </row>
    <row r="4924" spans="1:11" customFormat="1" x14ac:dyDescent="0.25">
      <c r="A4924" t="str">
        <f t="shared" si="726"/>
        <v>21</v>
      </c>
      <c r="B4924" t="s">
        <v>533</v>
      </c>
      <c r="C4924" t="str">
        <f t="shared" si="730"/>
        <v>042</v>
      </c>
      <c r="D4924" t="s">
        <v>573</v>
      </c>
      <c r="E4924" t="str">
        <f t="shared" si="733"/>
        <v>03</v>
      </c>
      <c r="F4924" t="str">
        <f>"002"</f>
        <v>002</v>
      </c>
      <c r="G4924" t="str">
        <f>""</f>
        <v/>
      </c>
      <c r="H4924" t="s">
        <v>0</v>
      </c>
      <c r="I4924" t="s">
        <v>2621</v>
      </c>
      <c r="J4924" t="s">
        <v>5965</v>
      </c>
      <c r="K4924" t="str">
        <f t="shared" si="731"/>
        <v>21410</v>
      </c>
    </row>
    <row r="4925" spans="1:11" customFormat="1" x14ac:dyDescent="0.25">
      <c r="A4925" t="str">
        <f t="shared" si="726"/>
        <v>21</v>
      </c>
      <c r="B4925" t="s">
        <v>533</v>
      </c>
      <c r="C4925" t="str">
        <f t="shared" si="730"/>
        <v>042</v>
      </c>
      <c r="D4925" t="s">
        <v>573</v>
      </c>
      <c r="E4925" t="str">
        <f t="shared" si="733"/>
        <v>03</v>
      </c>
      <c r="F4925" t="str">
        <f>"003"</f>
        <v>003</v>
      </c>
      <c r="G4925" t="str">
        <f>""</f>
        <v/>
      </c>
      <c r="H4925" t="s">
        <v>1</v>
      </c>
      <c r="I4925" t="s">
        <v>2621</v>
      </c>
      <c r="J4925" t="s">
        <v>5965</v>
      </c>
      <c r="K4925" t="str">
        <f t="shared" si="731"/>
        <v>21410</v>
      </c>
    </row>
    <row r="4926" spans="1:11" customFormat="1" x14ac:dyDescent="0.25">
      <c r="A4926" t="str">
        <f t="shared" si="726"/>
        <v>21</v>
      </c>
      <c r="B4926" t="s">
        <v>533</v>
      </c>
      <c r="C4926" t="str">
        <f t="shared" si="730"/>
        <v>042</v>
      </c>
      <c r="D4926" t="s">
        <v>573</v>
      </c>
      <c r="E4926" t="str">
        <f t="shared" si="733"/>
        <v>03</v>
      </c>
      <c r="F4926" t="str">
        <f>"003"</f>
        <v>003</v>
      </c>
      <c r="G4926" t="str">
        <f>""</f>
        <v/>
      </c>
      <c r="H4926" t="s">
        <v>0</v>
      </c>
      <c r="I4926" t="s">
        <v>2621</v>
      </c>
      <c r="J4926" t="s">
        <v>5965</v>
      </c>
      <c r="K4926" t="str">
        <f t="shared" si="731"/>
        <v>21410</v>
      </c>
    </row>
    <row r="4927" spans="1:11" customFormat="1" x14ac:dyDescent="0.25">
      <c r="A4927" t="str">
        <f t="shared" si="726"/>
        <v>21</v>
      </c>
      <c r="B4927" t="s">
        <v>533</v>
      </c>
      <c r="C4927" t="str">
        <f t="shared" si="730"/>
        <v>042</v>
      </c>
      <c r="D4927" t="s">
        <v>573</v>
      </c>
      <c r="E4927" t="str">
        <f t="shared" si="733"/>
        <v>03</v>
      </c>
      <c r="F4927" t="str">
        <f>"003"</f>
        <v>003</v>
      </c>
      <c r="G4927" t="str">
        <f>""</f>
        <v/>
      </c>
      <c r="H4927" t="s">
        <v>2</v>
      </c>
      <c r="I4927" t="s">
        <v>2621</v>
      </c>
      <c r="J4927" t="s">
        <v>5965</v>
      </c>
      <c r="K4927" t="str">
        <f t="shared" si="731"/>
        <v>21410</v>
      </c>
    </row>
    <row r="4928" spans="1:11" customFormat="1" x14ac:dyDescent="0.25">
      <c r="A4928" t="str">
        <f t="shared" si="726"/>
        <v>21</v>
      </c>
      <c r="B4928" t="s">
        <v>533</v>
      </c>
      <c r="C4928" t="str">
        <f t="shared" si="730"/>
        <v>042</v>
      </c>
      <c r="D4928" t="s">
        <v>573</v>
      </c>
      <c r="E4928" t="str">
        <f t="shared" si="733"/>
        <v>03</v>
      </c>
      <c r="F4928" t="str">
        <f>"004"</f>
        <v>004</v>
      </c>
      <c r="G4928" t="str">
        <f>""</f>
        <v/>
      </c>
      <c r="H4928" t="s">
        <v>3</v>
      </c>
      <c r="I4928" t="s">
        <v>2622</v>
      </c>
      <c r="J4928" t="s">
        <v>5966</v>
      </c>
      <c r="K4928" t="str">
        <f t="shared" si="731"/>
        <v>21410</v>
      </c>
    </row>
    <row r="4929" spans="1:11" customFormat="1" x14ac:dyDescent="0.25">
      <c r="A4929" t="str">
        <f t="shared" si="726"/>
        <v>21</v>
      </c>
      <c r="B4929" t="s">
        <v>533</v>
      </c>
      <c r="C4929" t="str">
        <f t="shared" si="730"/>
        <v>042</v>
      </c>
      <c r="D4929" t="s">
        <v>573</v>
      </c>
      <c r="E4929" t="str">
        <f t="shared" si="733"/>
        <v>03</v>
      </c>
      <c r="F4929" t="str">
        <f>"005"</f>
        <v>005</v>
      </c>
      <c r="G4929" t="str">
        <f>""</f>
        <v/>
      </c>
      <c r="H4929" t="s">
        <v>1</v>
      </c>
      <c r="I4929" t="s">
        <v>2622</v>
      </c>
      <c r="J4929" t="s">
        <v>5966</v>
      </c>
      <c r="K4929" t="str">
        <f t="shared" si="731"/>
        <v>21410</v>
      </c>
    </row>
    <row r="4930" spans="1:11" customFormat="1" x14ac:dyDescent="0.25">
      <c r="A4930" t="str">
        <f t="shared" si="726"/>
        <v>21</v>
      </c>
      <c r="B4930" t="s">
        <v>533</v>
      </c>
      <c r="C4930" t="str">
        <f t="shared" si="730"/>
        <v>042</v>
      </c>
      <c r="D4930" t="s">
        <v>573</v>
      </c>
      <c r="E4930" t="str">
        <f t="shared" si="733"/>
        <v>03</v>
      </c>
      <c r="F4930" t="str">
        <f>"005"</f>
        <v>005</v>
      </c>
      <c r="G4930" t="str">
        <f>""</f>
        <v/>
      </c>
      <c r="H4930" t="s">
        <v>0</v>
      </c>
      <c r="I4930" t="s">
        <v>2622</v>
      </c>
      <c r="J4930" t="s">
        <v>5966</v>
      </c>
      <c r="K4930" t="str">
        <f t="shared" si="731"/>
        <v>21410</v>
      </c>
    </row>
    <row r="4931" spans="1:11" customFormat="1" x14ac:dyDescent="0.25">
      <c r="A4931" t="str">
        <f t="shared" si="726"/>
        <v>21</v>
      </c>
      <c r="B4931" t="s">
        <v>533</v>
      </c>
      <c r="C4931" t="str">
        <f t="shared" si="730"/>
        <v>042</v>
      </c>
      <c r="D4931" t="s">
        <v>573</v>
      </c>
      <c r="E4931" t="str">
        <f>"04"</f>
        <v>04</v>
      </c>
      <c r="F4931" t="str">
        <f>"001"</f>
        <v>001</v>
      </c>
      <c r="G4931" t="str">
        <f>""</f>
        <v/>
      </c>
      <c r="H4931" t="s">
        <v>1</v>
      </c>
      <c r="I4931" t="s">
        <v>2623</v>
      </c>
      <c r="J4931" t="s">
        <v>5967</v>
      </c>
      <c r="K4931" t="str">
        <f>"21430"</f>
        <v>21430</v>
      </c>
    </row>
    <row r="4932" spans="1:11" customFormat="1" x14ac:dyDescent="0.25">
      <c r="A4932" t="str">
        <f t="shared" si="726"/>
        <v>21</v>
      </c>
      <c r="B4932" t="s">
        <v>533</v>
      </c>
      <c r="C4932" t="str">
        <f t="shared" si="730"/>
        <v>042</v>
      </c>
      <c r="D4932" t="s">
        <v>573</v>
      </c>
      <c r="E4932" t="str">
        <f>"04"</f>
        <v>04</v>
      </c>
      <c r="F4932" t="str">
        <f>"001"</f>
        <v>001</v>
      </c>
      <c r="G4932" t="str">
        <f>""</f>
        <v/>
      </c>
      <c r="H4932" t="s">
        <v>0</v>
      </c>
      <c r="I4932" t="s">
        <v>2623</v>
      </c>
      <c r="J4932" t="s">
        <v>5967</v>
      </c>
      <c r="K4932" t="str">
        <f>"21430"</f>
        <v>21430</v>
      </c>
    </row>
    <row r="4933" spans="1:11" customFormat="1" x14ac:dyDescent="0.25">
      <c r="A4933" t="str">
        <f t="shared" si="726"/>
        <v>21</v>
      </c>
      <c r="B4933" t="s">
        <v>533</v>
      </c>
      <c r="C4933" t="str">
        <f>"043"</f>
        <v>043</v>
      </c>
      <c r="D4933" t="s">
        <v>574</v>
      </c>
      <c r="E4933" t="str">
        <f t="shared" ref="E4933:E4949" si="734">"01"</f>
        <v>01</v>
      </c>
      <c r="F4933" t="str">
        <f>"001"</f>
        <v>001</v>
      </c>
      <c r="G4933" t="str">
        <f>""</f>
        <v/>
      </c>
      <c r="H4933" t="s">
        <v>1</v>
      </c>
      <c r="I4933" t="s">
        <v>51</v>
      </c>
      <c r="J4933" t="s">
        <v>4030</v>
      </c>
      <c r="K4933" t="str">
        <f>"21290"</f>
        <v>21290</v>
      </c>
    </row>
    <row r="4934" spans="1:11" customFormat="1" x14ac:dyDescent="0.25">
      <c r="A4934" t="str">
        <f t="shared" si="726"/>
        <v>21</v>
      </c>
      <c r="B4934" t="s">
        <v>533</v>
      </c>
      <c r="C4934" t="str">
        <f>"043"</f>
        <v>043</v>
      </c>
      <c r="D4934" t="s">
        <v>574</v>
      </c>
      <c r="E4934" t="str">
        <f t="shared" si="734"/>
        <v>01</v>
      </c>
      <c r="F4934" t="str">
        <f>"001"</f>
        <v>001</v>
      </c>
      <c r="G4934" t="str">
        <f>""</f>
        <v/>
      </c>
      <c r="H4934" t="s">
        <v>0</v>
      </c>
      <c r="I4934" t="s">
        <v>51</v>
      </c>
      <c r="J4934" t="s">
        <v>4030</v>
      </c>
      <c r="K4934" t="str">
        <f>"21290"</f>
        <v>21290</v>
      </c>
    </row>
    <row r="4935" spans="1:11" customFormat="1" x14ac:dyDescent="0.25">
      <c r="A4935" t="str">
        <f t="shared" si="726"/>
        <v>21</v>
      </c>
      <c r="B4935" t="s">
        <v>533</v>
      </c>
      <c r="C4935" t="str">
        <f>"043"</f>
        <v>043</v>
      </c>
      <c r="D4935" t="s">
        <v>574</v>
      </c>
      <c r="E4935" t="str">
        <f t="shared" si="734"/>
        <v>01</v>
      </c>
      <c r="F4935" t="str">
        <f>"002"</f>
        <v>002</v>
      </c>
      <c r="G4935" t="str">
        <f>""</f>
        <v/>
      </c>
      <c r="H4935" t="s">
        <v>3</v>
      </c>
      <c r="I4935" t="s">
        <v>2624</v>
      </c>
      <c r="J4935" t="s">
        <v>5968</v>
      </c>
      <c r="K4935" t="str">
        <f>"21360"</f>
        <v>21360</v>
      </c>
    </row>
    <row r="4936" spans="1:11" customFormat="1" x14ac:dyDescent="0.25">
      <c r="A4936" t="str">
        <f t="shared" si="726"/>
        <v>21</v>
      </c>
      <c r="B4936" t="s">
        <v>533</v>
      </c>
      <c r="C4936" t="str">
        <f t="shared" ref="C4936:C4967" si="735">"044"</f>
        <v>044</v>
      </c>
      <c r="D4936" t="s">
        <v>575</v>
      </c>
      <c r="E4936" t="str">
        <f t="shared" si="734"/>
        <v>01</v>
      </c>
      <c r="F4936" t="str">
        <f>"001"</f>
        <v>001</v>
      </c>
      <c r="G4936" t="str">
        <f>""</f>
        <v/>
      </c>
      <c r="H4936" t="s">
        <v>1</v>
      </c>
      <c r="I4936" t="s">
        <v>2625</v>
      </c>
      <c r="J4936" t="s">
        <v>5969</v>
      </c>
      <c r="K4936" t="str">
        <f t="shared" ref="K4936:K4963" si="736">"21440"</f>
        <v>21440</v>
      </c>
    </row>
    <row r="4937" spans="1:11" customFormat="1" x14ac:dyDescent="0.25">
      <c r="A4937" t="str">
        <f t="shared" si="726"/>
        <v>21</v>
      </c>
      <c r="B4937" t="s">
        <v>533</v>
      </c>
      <c r="C4937" t="str">
        <f t="shared" si="735"/>
        <v>044</v>
      </c>
      <c r="D4937" t="s">
        <v>575</v>
      </c>
      <c r="E4937" t="str">
        <f t="shared" si="734"/>
        <v>01</v>
      </c>
      <c r="F4937" t="str">
        <f>"001"</f>
        <v>001</v>
      </c>
      <c r="G4937" t="str">
        <f>""</f>
        <v/>
      </c>
      <c r="H4937" t="s">
        <v>0</v>
      </c>
      <c r="I4937" t="s">
        <v>2625</v>
      </c>
      <c r="J4937" t="s">
        <v>5969</v>
      </c>
      <c r="K4937" t="str">
        <f t="shared" si="736"/>
        <v>21440</v>
      </c>
    </row>
    <row r="4938" spans="1:11" customFormat="1" x14ac:dyDescent="0.25">
      <c r="A4938" t="str">
        <f t="shared" si="726"/>
        <v>21</v>
      </c>
      <c r="B4938" t="s">
        <v>533</v>
      </c>
      <c r="C4938" t="str">
        <f t="shared" si="735"/>
        <v>044</v>
      </c>
      <c r="D4938" t="s">
        <v>575</v>
      </c>
      <c r="E4938" t="str">
        <f t="shared" si="734"/>
        <v>01</v>
      </c>
      <c r="F4938" t="str">
        <f>"002"</f>
        <v>002</v>
      </c>
      <c r="G4938" t="str">
        <f>""</f>
        <v/>
      </c>
      <c r="H4938" t="s">
        <v>1</v>
      </c>
      <c r="I4938" t="s">
        <v>2626</v>
      </c>
      <c r="J4938" t="s">
        <v>5970</v>
      </c>
      <c r="K4938" t="str">
        <f t="shared" si="736"/>
        <v>21440</v>
      </c>
    </row>
    <row r="4939" spans="1:11" customFormat="1" x14ac:dyDescent="0.25">
      <c r="A4939" t="str">
        <f t="shared" si="726"/>
        <v>21</v>
      </c>
      <c r="B4939" t="s">
        <v>533</v>
      </c>
      <c r="C4939" t="str">
        <f t="shared" si="735"/>
        <v>044</v>
      </c>
      <c r="D4939" t="s">
        <v>575</v>
      </c>
      <c r="E4939" t="str">
        <f t="shared" si="734"/>
        <v>01</v>
      </c>
      <c r="F4939" t="str">
        <f>"002"</f>
        <v>002</v>
      </c>
      <c r="G4939" t="str">
        <f>""</f>
        <v/>
      </c>
      <c r="H4939" t="s">
        <v>0</v>
      </c>
      <c r="I4939" t="s">
        <v>2626</v>
      </c>
      <c r="J4939" t="s">
        <v>5970</v>
      </c>
      <c r="K4939" t="str">
        <f t="shared" si="736"/>
        <v>21440</v>
      </c>
    </row>
    <row r="4940" spans="1:11" customFormat="1" x14ac:dyDescent="0.25">
      <c r="A4940" t="str">
        <f t="shared" si="726"/>
        <v>21</v>
      </c>
      <c r="B4940" t="s">
        <v>533</v>
      </c>
      <c r="C4940" t="str">
        <f t="shared" si="735"/>
        <v>044</v>
      </c>
      <c r="D4940" t="s">
        <v>575</v>
      </c>
      <c r="E4940" t="str">
        <f t="shared" si="734"/>
        <v>01</v>
      </c>
      <c r="F4940" t="str">
        <f>"003"</f>
        <v>003</v>
      </c>
      <c r="G4940" t="str">
        <f>""</f>
        <v/>
      </c>
      <c r="H4940" t="s">
        <v>1</v>
      </c>
      <c r="I4940" t="s">
        <v>2627</v>
      </c>
      <c r="J4940" t="s">
        <v>5971</v>
      </c>
      <c r="K4940" t="str">
        <f t="shared" si="736"/>
        <v>21440</v>
      </c>
    </row>
    <row r="4941" spans="1:11" customFormat="1" x14ac:dyDescent="0.25">
      <c r="A4941" t="str">
        <f t="shared" si="726"/>
        <v>21</v>
      </c>
      <c r="B4941" t="s">
        <v>533</v>
      </c>
      <c r="C4941" t="str">
        <f t="shared" si="735"/>
        <v>044</v>
      </c>
      <c r="D4941" t="s">
        <v>575</v>
      </c>
      <c r="E4941" t="str">
        <f t="shared" si="734"/>
        <v>01</v>
      </c>
      <c r="F4941" t="str">
        <f>"003"</f>
        <v>003</v>
      </c>
      <c r="G4941" t="str">
        <f>""</f>
        <v/>
      </c>
      <c r="H4941" t="s">
        <v>0</v>
      </c>
      <c r="I4941" t="s">
        <v>2627</v>
      </c>
      <c r="J4941" t="s">
        <v>5971</v>
      </c>
      <c r="K4941" t="str">
        <f t="shared" si="736"/>
        <v>21440</v>
      </c>
    </row>
    <row r="4942" spans="1:11" customFormat="1" x14ac:dyDescent="0.25">
      <c r="A4942" t="str">
        <f t="shared" si="726"/>
        <v>21</v>
      </c>
      <c r="B4942" t="s">
        <v>533</v>
      </c>
      <c r="C4942" t="str">
        <f t="shared" si="735"/>
        <v>044</v>
      </c>
      <c r="D4942" t="s">
        <v>575</v>
      </c>
      <c r="E4942" t="str">
        <f t="shared" si="734"/>
        <v>01</v>
      </c>
      <c r="F4942" t="str">
        <f>"004"</f>
        <v>004</v>
      </c>
      <c r="G4942" t="str">
        <f>""</f>
        <v/>
      </c>
      <c r="H4942" t="s">
        <v>1</v>
      </c>
      <c r="I4942" t="s">
        <v>2628</v>
      </c>
      <c r="J4942" t="s">
        <v>5972</v>
      </c>
      <c r="K4942" t="str">
        <f t="shared" si="736"/>
        <v>21440</v>
      </c>
    </row>
    <row r="4943" spans="1:11" customFormat="1" x14ac:dyDescent="0.25">
      <c r="A4943" t="str">
        <f t="shared" si="726"/>
        <v>21</v>
      </c>
      <c r="B4943" t="s">
        <v>533</v>
      </c>
      <c r="C4943" t="str">
        <f t="shared" si="735"/>
        <v>044</v>
      </c>
      <c r="D4943" t="s">
        <v>575</v>
      </c>
      <c r="E4943" t="str">
        <f t="shared" si="734"/>
        <v>01</v>
      </c>
      <c r="F4943" t="str">
        <f>"004"</f>
        <v>004</v>
      </c>
      <c r="G4943" t="str">
        <f>""</f>
        <v/>
      </c>
      <c r="H4943" t="s">
        <v>0</v>
      </c>
      <c r="I4943" t="s">
        <v>2628</v>
      </c>
      <c r="J4943" t="s">
        <v>5972</v>
      </c>
      <c r="K4943" t="str">
        <f t="shared" si="736"/>
        <v>21440</v>
      </c>
    </row>
    <row r="4944" spans="1:11" customFormat="1" x14ac:dyDescent="0.25">
      <c r="A4944" t="str">
        <f t="shared" ref="A4944:A5007" si="737">"21"</f>
        <v>21</v>
      </c>
      <c r="B4944" t="s">
        <v>533</v>
      </c>
      <c r="C4944" t="str">
        <f t="shared" si="735"/>
        <v>044</v>
      </c>
      <c r="D4944" t="s">
        <v>575</v>
      </c>
      <c r="E4944" t="str">
        <f t="shared" si="734"/>
        <v>01</v>
      </c>
      <c r="F4944" t="str">
        <f>"005"</f>
        <v>005</v>
      </c>
      <c r="G4944" t="str">
        <f>""</f>
        <v/>
      </c>
      <c r="H4944" t="s">
        <v>1</v>
      </c>
      <c r="I4944" t="s">
        <v>2629</v>
      </c>
      <c r="J4944" t="s">
        <v>5973</v>
      </c>
      <c r="K4944" t="str">
        <f t="shared" si="736"/>
        <v>21440</v>
      </c>
    </row>
    <row r="4945" spans="1:11" customFormat="1" x14ac:dyDescent="0.25">
      <c r="A4945" t="str">
        <f t="shared" si="737"/>
        <v>21</v>
      </c>
      <c r="B4945" t="s">
        <v>533</v>
      </c>
      <c r="C4945" t="str">
        <f t="shared" si="735"/>
        <v>044</v>
      </c>
      <c r="D4945" t="s">
        <v>575</v>
      </c>
      <c r="E4945" t="str">
        <f t="shared" si="734"/>
        <v>01</v>
      </c>
      <c r="F4945" t="str">
        <f>"005"</f>
        <v>005</v>
      </c>
      <c r="G4945" t="str">
        <f>""</f>
        <v/>
      </c>
      <c r="H4945" t="s">
        <v>0</v>
      </c>
      <c r="I4945" t="s">
        <v>2629</v>
      </c>
      <c r="J4945" t="s">
        <v>5973</v>
      </c>
      <c r="K4945" t="str">
        <f t="shared" si="736"/>
        <v>21440</v>
      </c>
    </row>
    <row r="4946" spans="1:11" customFormat="1" x14ac:dyDescent="0.25">
      <c r="A4946" t="str">
        <f t="shared" si="737"/>
        <v>21</v>
      </c>
      <c r="B4946" t="s">
        <v>533</v>
      </c>
      <c r="C4946" t="str">
        <f t="shared" si="735"/>
        <v>044</v>
      </c>
      <c r="D4946" t="s">
        <v>575</v>
      </c>
      <c r="E4946" t="str">
        <f t="shared" si="734"/>
        <v>01</v>
      </c>
      <c r="F4946" t="str">
        <f>"006"</f>
        <v>006</v>
      </c>
      <c r="G4946" t="str">
        <f>""</f>
        <v/>
      </c>
      <c r="H4946" t="s">
        <v>1</v>
      </c>
      <c r="I4946" t="s">
        <v>2627</v>
      </c>
      <c r="J4946" t="s">
        <v>5971</v>
      </c>
      <c r="K4946" t="str">
        <f t="shared" si="736"/>
        <v>21440</v>
      </c>
    </row>
    <row r="4947" spans="1:11" customFormat="1" x14ac:dyDescent="0.25">
      <c r="A4947" t="str">
        <f t="shared" si="737"/>
        <v>21</v>
      </c>
      <c r="B4947" t="s">
        <v>533</v>
      </c>
      <c r="C4947" t="str">
        <f t="shared" si="735"/>
        <v>044</v>
      </c>
      <c r="D4947" t="s">
        <v>575</v>
      </c>
      <c r="E4947" t="str">
        <f t="shared" si="734"/>
        <v>01</v>
      </c>
      <c r="F4947" t="str">
        <f>"006"</f>
        <v>006</v>
      </c>
      <c r="G4947" t="str">
        <f>""</f>
        <v/>
      </c>
      <c r="H4947" t="s">
        <v>0</v>
      </c>
      <c r="I4947" t="s">
        <v>2627</v>
      </c>
      <c r="J4947" t="s">
        <v>5971</v>
      </c>
      <c r="K4947" t="str">
        <f t="shared" si="736"/>
        <v>21440</v>
      </c>
    </row>
    <row r="4948" spans="1:11" customFormat="1" x14ac:dyDescent="0.25">
      <c r="A4948" t="str">
        <f t="shared" si="737"/>
        <v>21</v>
      </c>
      <c r="B4948" t="s">
        <v>533</v>
      </c>
      <c r="C4948" t="str">
        <f t="shared" si="735"/>
        <v>044</v>
      </c>
      <c r="D4948" t="s">
        <v>575</v>
      </c>
      <c r="E4948" t="str">
        <f t="shared" si="734"/>
        <v>01</v>
      </c>
      <c r="F4948" t="str">
        <f>"007"</f>
        <v>007</v>
      </c>
      <c r="G4948" t="str">
        <f>""</f>
        <v/>
      </c>
      <c r="H4948" t="s">
        <v>1</v>
      </c>
      <c r="I4948" t="s">
        <v>2628</v>
      </c>
      <c r="J4948" t="s">
        <v>5972</v>
      </c>
      <c r="K4948" t="str">
        <f t="shared" si="736"/>
        <v>21440</v>
      </c>
    </row>
    <row r="4949" spans="1:11" customFormat="1" x14ac:dyDescent="0.25">
      <c r="A4949" t="str">
        <f t="shared" si="737"/>
        <v>21</v>
      </c>
      <c r="B4949" t="s">
        <v>533</v>
      </c>
      <c r="C4949" t="str">
        <f t="shared" si="735"/>
        <v>044</v>
      </c>
      <c r="D4949" t="s">
        <v>575</v>
      </c>
      <c r="E4949" t="str">
        <f t="shared" si="734"/>
        <v>01</v>
      </c>
      <c r="F4949" t="str">
        <f>"007"</f>
        <v>007</v>
      </c>
      <c r="G4949" t="str">
        <f>""</f>
        <v/>
      </c>
      <c r="H4949" t="s">
        <v>0</v>
      </c>
      <c r="I4949" t="s">
        <v>2628</v>
      </c>
      <c r="J4949" t="s">
        <v>5972</v>
      </c>
      <c r="K4949" t="str">
        <f t="shared" si="736"/>
        <v>21440</v>
      </c>
    </row>
    <row r="4950" spans="1:11" customFormat="1" x14ac:dyDescent="0.25">
      <c r="A4950" t="str">
        <f t="shared" si="737"/>
        <v>21</v>
      </c>
      <c r="B4950" t="s">
        <v>533</v>
      </c>
      <c r="C4950" t="str">
        <f t="shared" si="735"/>
        <v>044</v>
      </c>
      <c r="D4950" t="s">
        <v>575</v>
      </c>
      <c r="E4950" t="str">
        <f t="shared" ref="E4950:E4957" si="738">"02"</f>
        <v>02</v>
      </c>
      <c r="F4950" t="str">
        <f>"001"</f>
        <v>001</v>
      </c>
      <c r="G4950" t="str">
        <f>""</f>
        <v/>
      </c>
      <c r="H4950" t="s">
        <v>1</v>
      </c>
      <c r="I4950" t="s">
        <v>2625</v>
      </c>
      <c r="J4950" t="s">
        <v>5969</v>
      </c>
      <c r="K4950" t="str">
        <f t="shared" si="736"/>
        <v>21440</v>
      </c>
    </row>
    <row r="4951" spans="1:11" customFormat="1" x14ac:dyDescent="0.25">
      <c r="A4951" t="str">
        <f t="shared" si="737"/>
        <v>21</v>
      </c>
      <c r="B4951" t="s">
        <v>533</v>
      </c>
      <c r="C4951" t="str">
        <f t="shared" si="735"/>
        <v>044</v>
      </c>
      <c r="D4951" t="s">
        <v>575</v>
      </c>
      <c r="E4951" t="str">
        <f t="shared" si="738"/>
        <v>02</v>
      </c>
      <c r="F4951" t="str">
        <f>"001"</f>
        <v>001</v>
      </c>
      <c r="G4951" t="str">
        <f>""</f>
        <v/>
      </c>
      <c r="H4951" t="s">
        <v>0</v>
      </c>
      <c r="I4951" t="s">
        <v>2625</v>
      </c>
      <c r="J4951" t="s">
        <v>5969</v>
      </c>
      <c r="K4951" t="str">
        <f t="shared" si="736"/>
        <v>21440</v>
      </c>
    </row>
    <row r="4952" spans="1:11" customFormat="1" x14ac:dyDescent="0.25">
      <c r="A4952" t="str">
        <f t="shared" si="737"/>
        <v>21</v>
      </c>
      <c r="B4952" t="s">
        <v>533</v>
      </c>
      <c r="C4952" t="str">
        <f t="shared" si="735"/>
        <v>044</v>
      </c>
      <c r="D4952" t="s">
        <v>575</v>
      </c>
      <c r="E4952" t="str">
        <f t="shared" si="738"/>
        <v>02</v>
      </c>
      <c r="F4952" t="str">
        <f>"002"</f>
        <v>002</v>
      </c>
      <c r="G4952" t="str">
        <f>""</f>
        <v/>
      </c>
      <c r="H4952" t="s">
        <v>1</v>
      </c>
      <c r="I4952" t="s">
        <v>1147</v>
      </c>
      <c r="J4952" t="s">
        <v>5974</v>
      </c>
      <c r="K4952" t="str">
        <f t="shared" si="736"/>
        <v>21440</v>
      </c>
    </row>
    <row r="4953" spans="1:11" customFormat="1" x14ac:dyDescent="0.25">
      <c r="A4953" t="str">
        <f t="shared" si="737"/>
        <v>21</v>
      </c>
      <c r="B4953" t="s">
        <v>533</v>
      </c>
      <c r="C4953" t="str">
        <f t="shared" si="735"/>
        <v>044</v>
      </c>
      <c r="D4953" t="s">
        <v>575</v>
      </c>
      <c r="E4953" t="str">
        <f t="shared" si="738"/>
        <v>02</v>
      </c>
      <c r="F4953" t="str">
        <f>"002"</f>
        <v>002</v>
      </c>
      <c r="G4953" t="str">
        <f>""</f>
        <v/>
      </c>
      <c r="H4953" t="s">
        <v>0</v>
      </c>
      <c r="I4953" t="s">
        <v>1147</v>
      </c>
      <c r="J4953" t="s">
        <v>5974</v>
      </c>
      <c r="K4953" t="str">
        <f t="shared" si="736"/>
        <v>21440</v>
      </c>
    </row>
    <row r="4954" spans="1:11" customFormat="1" x14ac:dyDescent="0.25">
      <c r="A4954" t="str">
        <f t="shared" si="737"/>
        <v>21</v>
      </c>
      <c r="B4954" t="s">
        <v>533</v>
      </c>
      <c r="C4954" t="str">
        <f t="shared" si="735"/>
        <v>044</v>
      </c>
      <c r="D4954" t="s">
        <v>575</v>
      </c>
      <c r="E4954" t="str">
        <f t="shared" si="738"/>
        <v>02</v>
      </c>
      <c r="F4954" t="str">
        <f>"003"</f>
        <v>003</v>
      </c>
      <c r="G4954" t="str">
        <f>""</f>
        <v/>
      </c>
      <c r="H4954" t="s">
        <v>1</v>
      </c>
      <c r="I4954" t="s">
        <v>2630</v>
      </c>
      <c r="J4954" t="s">
        <v>5975</v>
      </c>
      <c r="K4954" t="str">
        <f t="shared" si="736"/>
        <v>21440</v>
      </c>
    </row>
    <row r="4955" spans="1:11" customFormat="1" x14ac:dyDescent="0.25">
      <c r="A4955" t="str">
        <f t="shared" si="737"/>
        <v>21</v>
      </c>
      <c r="B4955" t="s">
        <v>533</v>
      </c>
      <c r="C4955" t="str">
        <f t="shared" si="735"/>
        <v>044</v>
      </c>
      <c r="D4955" t="s">
        <v>575</v>
      </c>
      <c r="E4955" t="str">
        <f t="shared" si="738"/>
        <v>02</v>
      </c>
      <c r="F4955" t="str">
        <f>"003"</f>
        <v>003</v>
      </c>
      <c r="G4955" t="str">
        <f>""</f>
        <v/>
      </c>
      <c r="H4955" t="s">
        <v>0</v>
      </c>
      <c r="I4955" t="s">
        <v>2630</v>
      </c>
      <c r="J4955" t="s">
        <v>5975</v>
      </c>
      <c r="K4955" t="str">
        <f t="shared" si="736"/>
        <v>21440</v>
      </c>
    </row>
    <row r="4956" spans="1:11" customFormat="1" x14ac:dyDescent="0.25">
      <c r="A4956" t="str">
        <f t="shared" si="737"/>
        <v>21</v>
      </c>
      <c r="B4956" t="s">
        <v>533</v>
      </c>
      <c r="C4956" t="str">
        <f t="shared" si="735"/>
        <v>044</v>
      </c>
      <c r="D4956" t="s">
        <v>575</v>
      </c>
      <c r="E4956" t="str">
        <f t="shared" si="738"/>
        <v>02</v>
      </c>
      <c r="F4956" t="str">
        <f>"004"</f>
        <v>004</v>
      </c>
      <c r="G4956" t="str">
        <f>""</f>
        <v/>
      </c>
      <c r="H4956" t="s">
        <v>1</v>
      </c>
      <c r="I4956" t="s">
        <v>2631</v>
      </c>
      <c r="J4956" t="s">
        <v>4824</v>
      </c>
      <c r="K4956" t="str">
        <f t="shared" si="736"/>
        <v>21440</v>
      </c>
    </row>
    <row r="4957" spans="1:11" customFormat="1" x14ac:dyDescent="0.25">
      <c r="A4957" t="str">
        <f t="shared" si="737"/>
        <v>21</v>
      </c>
      <c r="B4957" t="s">
        <v>533</v>
      </c>
      <c r="C4957" t="str">
        <f t="shared" si="735"/>
        <v>044</v>
      </c>
      <c r="D4957" t="s">
        <v>575</v>
      </c>
      <c r="E4957" t="str">
        <f t="shared" si="738"/>
        <v>02</v>
      </c>
      <c r="F4957" t="str">
        <f>"004"</f>
        <v>004</v>
      </c>
      <c r="G4957" t="str">
        <f>""</f>
        <v/>
      </c>
      <c r="H4957" t="s">
        <v>0</v>
      </c>
      <c r="I4957" t="s">
        <v>2631</v>
      </c>
      <c r="J4957" t="s">
        <v>4824</v>
      </c>
      <c r="K4957" t="str">
        <f t="shared" si="736"/>
        <v>21440</v>
      </c>
    </row>
    <row r="4958" spans="1:11" customFormat="1" x14ac:dyDescent="0.25">
      <c r="A4958" t="str">
        <f t="shared" si="737"/>
        <v>21</v>
      </c>
      <c r="B4958" t="s">
        <v>533</v>
      </c>
      <c r="C4958" t="str">
        <f t="shared" si="735"/>
        <v>044</v>
      </c>
      <c r="D4958" t="s">
        <v>575</v>
      </c>
      <c r="E4958" t="str">
        <f t="shared" ref="E4958:E4967" si="739">"03"</f>
        <v>03</v>
      </c>
      <c r="F4958" t="str">
        <f>"001"</f>
        <v>001</v>
      </c>
      <c r="G4958" t="str">
        <f>""</f>
        <v/>
      </c>
      <c r="H4958" t="s">
        <v>1</v>
      </c>
      <c r="I4958" t="s">
        <v>2626</v>
      </c>
      <c r="J4958" t="s">
        <v>5970</v>
      </c>
      <c r="K4958" t="str">
        <f t="shared" si="736"/>
        <v>21440</v>
      </c>
    </row>
    <row r="4959" spans="1:11" customFormat="1" x14ac:dyDescent="0.25">
      <c r="A4959" t="str">
        <f t="shared" si="737"/>
        <v>21</v>
      </c>
      <c r="B4959" t="s">
        <v>533</v>
      </c>
      <c r="C4959" t="str">
        <f t="shared" si="735"/>
        <v>044</v>
      </c>
      <c r="D4959" t="s">
        <v>575</v>
      </c>
      <c r="E4959" t="str">
        <f t="shared" si="739"/>
        <v>03</v>
      </c>
      <c r="F4959" t="str">
        <f>"001"</f>
        <v>001</v>
      </c>
      <c r="G4959" t="str">
        <f>""</f>
        <v/>
      </c>
      <c r="H4959" t="s">
        <v>0</v>
      </c>
      <c r="I4959" t="s">
        <v>2626</v>
      </c>
      <c r="J4959" t="s">
        <v>5970</v>
      </c>
      <c r="K4959" t="str">
        <f t="shared" si="736"/>
        <v>21440</v>
      </c>
    </row>
    <row r="4960" spans="1:11" customFormat="1" x14ac:dyDescent="0.25">
      <c r="A4960" t="str">
        <f t="shared" si="737"/>
        <v>21</v>
      </c>
      <c r="B4960" t="s">
        <v>533</v>
      </c>
      <c r="C4960" t="str">
        <f t="shared" si="735"/>
        <v>044</v>
      </c>
      <c r="D4960" t="s">
        <v>575</v>
      </c>
      <c r="E4960" t="str">
        <f t="shared" si="739"/>
        <v>03</v>
      </c>
      <c r="F4960" t="str">
        <f>"002"</f>
        <v>002</v>
      </c>
      <c r="G4960" t="str">
        <f>""</f>
        <v/>
      </c>
      <c r="H4960" t="s">
        <v>1</v>
      </c>
      <c r="I4960" t="s">
        <v>2632</v>
      </c>
      <c r="J4960" t="s">
        <v>5976</v>
      </c>
      <c r="K4960" t="str">
        <f t="shared" si="736"/>
        <v>21440</v>
      </c>
    </row>
    <row r="4961" spans="1:11" customFormat="1" x14ac:dyDescent="0.25">
      <c r="A4961" t="str">
        <f t="shared" si="737"/>
        <v>21</v>
      </c>
      <c r="B4961" t="s">
        <v>533</v>
      </c>
      <c r="C4961" t="str">
        <f t="shared" si="735"/>
        <v>044</v>
      </c>
      <c r="D4961" t="s">
        <v>575</v>
      </c>
      <c r="E4961" t="str">
        <f t="shared" si="739"/>
        <v>03</v>
      </c>
      <c r="F4961" t="str">
        <f>"002"</f>
        <v>002</v>
      </c>
      <c r="G4961" t="str">
        <f>""</f>
        <v/>
      </c>
      <c r="H4961" t="s">
        <v>0</v>
      </c>
      <c r="I4961" t="s">
        <v>2632</v>
      </c>
      <c r="J4961" t="s">
        <v>5976</v>
      </c>
      <c r="K4961" t="str">
        <f t="shared" si="736"/>
        <v>21440</v>
      </c>
    </row>
    <row r="4962" spans="1:11" customFormat="1" x14ac:dyDescent="0.25">
      <c r="A4962" t="str">
        <f t="shared" si="737"/>
        <v>21</v>
      </c>
      <c r="B4962" t="s">
        <v>533</v>
      </c>
      <c r="C4962" t="str">
        <f t="shared" si="735"/>
        <v>044</v>
      </c>
      <c r="D4962" t="s">
        <v>575</v>
      </c>
      <c r="E4962" t="str">
        <f t="shared" si="739"/>
        <v>03</v>
      </c>
      <c r="F4962" t="str">
        <f>"003"</f>
        <v>003</v>
      </c>
      <c r="G4962" t="str">
        <f>""</f>
        <v/>
      </c>
      <c r="H4962" t="s">
        <v>1</v>
      </c>
      <c r="I4962" t="s">
        <v>2633</v>
      </c>
      <c r="J4962" t="s">
        <v>5977</v>
      </c>
      <c r="K4962" t="str">
        <f t="shared" si="736"/>
        <v>21440</v>
      </c>
    </row>
    <row r="4963" spans="1:11" customFormat="1" x14ac:dyDescent="0.25">
      <c r="A4963" t="str">
        <f t="shared" si="737"/>
        <v>21</v>
      </c>
      <c r="B4963" t="s">
        <v>533</v>
      </c>
      <c r="C4963" t="str">
        <f t="shared" si="735"/>
        <v>044</v>
      </c>
      <c r="D4963" t="s">
        <v>575</v>
      </c>
      <c r="E4963" t="str">
        <f t="shared" si="739"/>
        <v>03</v>
      </c>
      <c r="F4963" t="str">
        <f>"003"</f>
        <v>003</v>
      </c>
      <c r="G4963" t="str">
        <f>""</f>
        <v/>
      </c>
      <c r="H4963" t="s">
        <v>0</v>
      </c>
      <c r="I4963" t="s">
        <v>2633</v>
      </c>
      <c r="J4963" t="s">
        <v>5977</v>
      </c>
      <c r="K4963" t="str">
        <f t="shared" si="736"/>
        <v>21440</v>
      </c>
    </row>
    <row r="4964" spans="1:11" customFormat="1" x14ac:dyDescent="0.25">
      <c r="A4964" t="str">
        <f t="shared" si="737"/>
        <v>21</v>
      </c>
      <c r="B4964" t="s">
        <v>533</v>
      </c>
      <c r="C4964" t="str">
        <f t="shared" si="735"/>
        <v>044</v>
      </c>
      <c r="D4964" t="s">
        <v>575</v>
      </c>
      <c r="E4964" t="str">
        <f t="shared" si="739"/>
        <v>03</v>
      </c>
      <c r="F4964" t="str">
        <f>"004"</f>
        <v>004</v>
      </c>
      <c r="G4964" t="str">
        <f>""</f>
        <v/>
      </c>
      <c r="H4964" t="s">
        <v>1</v>
      </c>
      <c r="I4964" t="s">
        <v>2634</v>
      </c>
      <c r="J4964" t="s">
        <v>5978</v>
      </c>
      <c r="K4964" t="str">
        <f>"21449"</f>
        <v>21449</v>
      </c>
    </row>
    <row r="4965" spans="1:11" customFormat="1" x14ac:dyDescent="0.25">
      <c r="A4965" t="str">
        <f t="shared" si="737"/>
        <v>21</v>
      </c>
      <c r="B4965" t="s">
        <v>533</v>
      </c>
      <c r="C4965" t="str">
        <f t="shared" si="735"/>
        <v>044</v>
      </c>
      <c r="D4965" t="s">
        <v>575</v>
      </c>
      <c r="E4965" t="str">
        <f t="shared" si="739"/>
        <v>03</v>
      </c>
      <c r="F4965" t="str">
        <f>"004"</f>
        <v>004</v>
      </c>
      <c r="G4965" t="str">
        <f>""</f>
        <v/>
      </c>
      <c r="H4965" t="s">
        <v>0</v>
      </c>
      <c r="I4965" t="s">
        <v>2634</v>
      </c>
      <c r="J4965" t="s">
        <v>5978</v>
      </c>
      <c r="K4965" t="str">
        <f>"21449"</f>
        <v>21449</v>
      </c>
    </row>
    <row r="4966" spans="1:11" customFormat="1" x14ac:dyDescent="0.25">
      <c r="A4966" t="str">
        <f t="shared" si="737"/>
        <v>21</v>
      </c>
      <c r="B4966" t="s">
        <v>533</v>
      </c>
      <c r="C4966" t="str">
        <f t="shared" si="735"/>
        <v>044</v>
      </c>
      <c r="D4966" t="s">
        <v>575</v>
      </c>
      <c r="E4966" t="str">
        <f t="shared" si="739"/>
        <v>03</v>
      </c>
      <c r="F4966" t="str">
        <f>"005"</f>
        <v>005</v>
      </c>
      <c r="G4966" t="str">
        <f>""</f>
        <v/>
      </c>
      <c r="H4966" t="s">
        <v>1</v>
      </c>
      <c r="I4966" t="s">
        <v>2634</v>
      </c>
      <c r="J4966" t="s">
        <v>5978</v>
      </c>
      <c r="K4966" t="str">
        <f>"21449"</f>
        <v>21449</v>
      </c>
    </row>
    <row r="4967" spans="1:11" customFormat="1" x14ac:dyDescent="0.25">
      <c r="A4967" t="str">
        <f t="shared" si="737"/>
        <v>21</v>
      </c>
      <c r="B4967" t="s">
        <v>533</v>
      </c>
      <c r="C4967" t="str">
        <f t="shared" si="735"/>
        <v>044</v>
      </c>
      <c r="D4967" t="s">
        <v>575</v>
      </c>
      <c r="E4967" t="str">
        <f t="shared" si="739"/>
        <v>03</v>
      </c>
      <c r="F4967" t="str">
        <f>"005"</f>
        <v>005</v>
      </c>
      <c r="G4967" t="str">
        <f>""</f>
        <v/>
      </c>
      <c r="H4967" t="s">
        <v>0</v>
      </c>
      <c r="I4967" t="s">
        <v>2634</v>
      </c>
      <c r="J4967" t="s">
        <v>5978</v>
      </c>
      <c r="K4967" t="str">
        <f>"21449"</f>
        <v>21449</v>
      </c>
    </row>
    <row r="4968" spans="1:11" customFormat="1" x14ac:dyDescent="0.25">
      <c r="A4968" t="str">
        <f t="shared" si="737"/>
        <v>21</v>
      </c>
      <c r="B4968" t="s">
        <v>533</v>
      </c>
      <c r="C4968" t="str">
        <f>"045"</f>
        <v>045</v>
      </c>
      <c r="D4968" t="s">
        <v>576</v>
      </c>
      <c r="E4968" t="str">
        <f>"01"</f>
        <v>01</v>
      </c>
      <c r="F4968" t="str">
        <f t="shared" ref="F4968:F4976" si="740">"001"</f>
        <v>001</v>
      </c>
      <c r="G4968" t="str">
        <f>""</f>
        <v/>
      </c>
      <c r="H4968" t="s">
        <v>3</v>
      </c>
      <c r="I4968" t="s">
        <v>2635</v>
      </c>
      <c r="J4968" t="s">
        <v>5979</v>
      </c>
      <c r="K4968" t="str">
        <f>"21207"</f>
        <v>21207</v>
      </c>
    </row>
    <row r="4969" spans="1:11" customFormat="1" x14ac:dyDescent="0.25">
      <c r="A4969" t="str">
        <f t="shared" si="737"/>
        <v>21</v>
      </c>
      <c r="B4969" t="s">
        <v>533</v>
      </c>
      <c r="C4969" t="str">
        <f>"046"</f>
        <v>046</v>
      </c>
      <c r="D4969" t="s">
        <v>577</v>
      </c>
      <c r="E4969" t="str">
        <f>"01"</f>
        <v>01</v>
      </c>
      <c r="F4969" t="str">
        <f t="shared" si="740"/>
        <v>001</v>
      </c>
      <c r="G4969" t="str">
        <f>""</f>
        <v/>
      </c>
      <c r="H4969" t="s">
        <v>1</v>
      </c>
      <c r="I4969" t="s">
        <v>2636</v>
      </c>
      <c r="J4969" t="s">
        <v>5980</v>
      </c>
      <c r="K4969" t="str">
        <f>"21820"</f>
        <v>21820</v>
      </c>
    </row>
    <row r="4970" spans="1:11" customFormat="1" x14ac:dyDescent="0.25">
      <c r="A4970" t="str">
        <f t="shared" si="737"/>
        <v>21</v>
      </c>
      <c r="B4970" t="s">
        <v>533</v>
      </c>
      <c r="C4970" t="str">
        <f>"046"</f>
        <v>046</v>
      </c>
      <c r="D4970" t="s">
        <v>577</v>
      </c>
      <c r="E4970" t="str">
        <f>"01"</f>
        <v>01</v>
      </c>
      <c r="F4970" t="str">
        <f t="shared" si="740"/>
        <v>001</v>
      </c>
      <c r="G4970" t="str">
        <f>""</f>
        <v/>
      </c>
      <c r="H4970" t="s">
        <v>0</v>
      </c>
      <c r="I4970" t="s">
        <v>2636</v>
      </c>
      <c r="J4970" t="s">
        <v>5980</v>
      </c>
      <c r="K4970" t="str">
        <f>"21820"</f>
        <v>21820</v>
      </c>
    </row>
    <row r="4971" spans="1:11" customFormat="1" x14ac:dyDescent="0.25">
      <c r="A4971" t="str">
        <f t="shared" si="737"/>
        <v>21</v>
      </c>
      <c r="B4971" t="s">
        <v>533</v>
      </c>
      <c r="C4971" t="str">
        <f>"046"</f>
        <v>046</v>
      </c>
      <c r="D4971" t="s">
        <v>577</v>
      </c>
      <c r="E4971" t="str">
        <f>"01"</f>
        <v>01</v>
      </c>
      <c r="F4971" t="str">
        <f t="shared" si="740"/>
        <v>001</v>
      </c>
      <c r="G4971" t="str">
        <f>""</f>
        <v/>
      </c>
      <c r="H4971" t="s">
        <v>2</v>
      </c>
      <c r="I4971" t="s">
        <v>2636</v>
      </c>
      <c r="J4971" t="s">
        <v>5980</v>
      </c>
      <c r="K4971" t="str">
        <f>"21820"</f>
        <v>21820</v>
      </c>
    </row>
    <row r="4972" spans="1:11" customFormat="1" x14ac:dyDescent="0.25">
      <c r="A4972" t="str">
        <f t="shared" si="737"/>
        <v>21</v>
      </c>
      <c r="B4972" t="s">
        <v>533</v>
      </c>
      <c r="C4972" t="str">
        <f>"047"</f>
        <v>047</v>
      </c>
      <c r="D4972" t="s">
        <v>578</v>
      </c>
      <c r="E4972" t="str">
        <f>"01"</f>
        <v>01</v>
      </c>
      <c r="F4972" t="str">
        <f t="shared" si="740"/>
        <v>001</v>
      </c>
      <c r="G4972" t="str">
        <f>""</f>
        <v/>
      </c>
      <c r="H4972" t="s">
        <v>3</v>
      </c>
      <c r="I4972" t="s">
        <v>2637</v>
      </c>
      <c r="J4972" t="s">
        <v>4030</v>
      </c>
      <c r="K4972" t="str">
        <f>"21890"</f>
        <v>21890</v>
      </c>
    </row>
    <row r="4973" spans="1:11" customFormat="1" x14ac:dyDescent="0.25">
      <c r="A4973" t="str">
        <f t="shared" si="737"/>
        <v>21</v>
      </c>
      <c r="B4973" t="s">
        <v>533</v>
      </c>
      <c r="C4973" t="str">
        <f>"047"</f>
        <v>047</v>
      </c>
      <c r="D4973" t="s">
        <v>578</v>
      </c>
      <c r="E4973" t="str">
        <f>"02"</f>
        <v>02</v>
      </c>
      <c r="F4973" t="str">
        <f t="shared" si="740"/>
        <v>001</v>
      </c>
      <c r="G4973" t="str">
        <f>""</f>
        <v/>
      </c>
      <c r="H4973" t="s">
        <v>1</v>
      </c>
      <c r="I4973" t="s">
        <v>2638</v>
      </c>
      <c r="J4973" t="s">
        <v>5981</v>
      </c>
      <c r="K4973" t="str">
        <f>"21890"</f>
        <v>21890</v>
      </c>
    </row>
    <row r="4974" spans="1:11" customFormat="1" x14ac:dyDescent="0.25">
      <c r="A4974" t="str">
        <f t="shared" si="737"/>
        <v>21</v>
      </c>
      <c r="B4974" t="s">
        <v>533</v>
      </c>
      <c r="C4974" t="str">
        <f>"047"</f>
        <v>047</v>
      </c>
      <c r="D4974" t="s">
        <v>578</v>
      </c>
      <c r="E4974" t="str">
        <f>"02"</f>
        <v>02</v>
      </c>
      <c r="F4974" t="str">
        <f t="shared" si="740"/>
        <v>001</v>
      </c>
      <c r="G4974" t="str">
        <f>""</f>
        <v/>
      </c>
      <c r="H4974" t="s">
        <v>0</v>
      </c>
      <c r="I4974" t="s">
        <v>2297</v>
      </c>
      <c r="J4974" t="s">
        <v>5982</v>
      </c>
      <c r="K4974" t="str">
        <f>"21890"</f>
        <v>21890</v>
      </c>
    </row>
    <row r="4975" spans="1:11" customFormat="1" x14ac:dyDescent="0.25">
      <c r="A4975" t="str">
        <f t="shared" si="737"/>
        <v>21</v>
      </c>
      <c r="B4975" t="s">
        <v>533</v>
      </c>
      <c r="C4975" t="str">
        <f>"048"</f>
        <v>048</v>
      </c>
      <c r="D4975" t="s">
        <v>579</v>
      </c>
      <c r="E4975" t="str">
        <f t="shared" ref="E4975:E4980" si="741">"01"</f>
        <v>01</v>
      </c>
      <c r="F4975" t="str">
        <f t="shared" si="740"/>
        <v>001</v>
      </c>
      <c r="G4975" t="str">
        <f>""</f>
        <v/>
      </c>
      <c r="H4975" t="s">
        <v>3</v>
      </c>
      <c r="I4975" t="s">
        <v>2639</v>
      </c>
      <c r="J4975" t="s">
        <v>5983</v>
      </c>
      <c r="K4975" t="str">
        <f>"21208"</f>
        <v>21208</v>
      </c>
    </row>
    <row r="4976" spans="1:11" customFormat="1" x14ac:dyDescent="0.25">
      <c r="A4976" t="str">
        <f t="shared" si="737"/>
        <v>21</v>
      </c>
      <c r="B4976" t="s">
        <v>533</v>
      </c>
      <c r="C4976" t="str">
        <f t="shared" ref="C4976:C4982" si="742">"049"</f>
        <v>049</v>
      </c>
      <c r="D4976" t="s">
        <v>580</v>
      </c>
      <c r="E4976" t="str">
        <f t="shared" si="741"/>
        <v>01</v>
      </c>
      <c r="F4976" t="str">
        <f t="shared" si="740"/>
        <v>001</v>
      </c>
      <c r="G4976" t="str">
        <f>""</f>
        <v/>
      </c>
      <c r="H4976" t="s">
        <v>3</v>
      </c>
      <c r="I4976" t="s">
        <v>2640</v>
      </c>
      <c r="J4976" t="s">
        <v>5984</v>
      </c>
      <c r="K4976" t="str">
        <f t="shared" ref="K4976:K4981" si="743">"21660"</f>
        <v>21660</v>
      </c>
    </row>
    <row r="4977" spans="1:11" customFormat="1" x14ac:dyDescent="0.25">
      <c r="A4977" t="str">
        <f t="shared" si="737"/>
        <v>21</v>
      </c>
      <c r="B4977" t="s">
        <v>533</v>
      </c>
      <c r="C4977" t="str">
        <f t="shared" si="742"/>
        <v>049</v>
      </c>
      <c r="D4977" t="s">
        <v>580</v>
      </c>
      <c r="E4977" t="str">
        <f t="shared" si="741"/>
        <v>01</v>
      </c>
      <c r="F4977" t="str">
        <f>"002"</f>
        <v>002</v>
      </c>
      <c r="G4977" t="str">
        <f>""</f>
        <v/>
      </c>
      <c r="H4977" t="s">
        <v>1</v>
      </c>
      <c r="I4977" t="s">
        <v>2640</v>
      </c>
      <c r="J4977" t="s">
        <v>5984</v>
      </c>
      <c r="K4977" t="str">
        <f t="shared" si="743"/>
        <v>21660</v>
      </c>
    </row>
    <row r="4978" spans="1:11" customFormat="1" x14ac:dyDescent="0.25">
      <c r="A4978" t="str">
        <f t="shared" si="737"/>
        <v>21</v>
      </c>
      <c r="B4978" t="s">
        <v>533</v>
      </c>
      <c r="C4978" t="str">
        <f t="shared" si="742"/>
        <v>049</v>
      </c>
      <c r="D4978" t="s">
        <v>580</v>
      </c>
      <c r="E4978" t="str">
        <f t="shared" si="741"/>
        <v>01</v>
      </c>
      <c r="F4978" t="str">
        <f>"002"</f>
        <v>002</v>
      </c>
      <c r="G4978" t="str">
        <f>""</f>
        <v/>
      </c>
      <c r="H4978" t="s">
        <v>0</v>
      </c>
      <c r="I4978" t="s">
        <v>2640</v>
      </c>
      <c r="J4978" t="s">
        <v>5984</v>
      </c>
      <c r="K4978" t="str">
        <f t="shared" si="743"/>
        <v>21660</v>
      </c>
    </row>
    <row r="4979" spans="1:11" customFormat="1" x14ac:dyDescent="0.25">
      <c r="A4979" t="str">
        <f t="shared" si="737"/>
        <v>21</v>
      </c>
      <c r="B4979" t="s">
        <v>533</v>
      </c>
      <c r="C4979" t="str">
        <f t="shared" si="742"/>
        <v>049</v>
      </c>
      <c r="D4979" t="s">
        <v>580</v>
      </c>
      <c r="E4979" t="str">
        <f t="shared" si="741"/>
        <v>01</v>
      </c>
      <c r="F4979" t="str">
        <f>"003"</f>
        <v>003</v>
      </c>
      <c r="G4979" t="str">
        <f>""</f>
        <v/>
      </c>
      <c r="H4979" t="s">
        <v>1</v>
      </c>
      <c r="I4979" t="s">
        <v>2640</v>
      </c>
      <c r="J4979" t="s">
        <v>5984</v>
      </c>
      <c r="K4979" t="str">
        <f t="shared" si="743"/>
        <v>21660</v>
      </c>
    </row>
    <row r="4980" spans="1:11" customFormat="1" x14ac:dyDescent="0.25">
      <c r="A4980" t="str">
        <f t="shared" si="737"/>
        <v>21</v>
      </c>
      <c r="B4980" t="s">
        <v>533</v>
      </c>
      <c r="C4980" t="str">
        <f t="shared" si="742"/>
        <v>049</v>
      </c>
      <c r="D4980" t="s">
        <v>580</v>
      </c>
      <c r="E4980" t="str">
        <f t="shared" si="741"/>
        <v>01</v>
      </c>
      <c r="F4980" t="str">
        <f>"003"</f>
        <v>003</v>
      </c>
      <c r="G4980" t="str">
        <f>""</f>
        <v/>
      </c>
      <c r="H4980" t="s">
        <v>0</v>
      </c>
      <c r="I4980" t="s">
        <v>2640</v>
      </c>
      <c r="J4980" t="s">
        <v>5984</v>
      </c>
      <c r="K4980" t="str">
        <f t="shared" si="743"/>
        <v>21660</v>
      </c>
    </row>
    <row r="4981" spans="1:11" customFormat="1" x14ac:dyDescent="0.25">
      <c r="A4981" t="str">
        <f t="shared" si="737"/>
        <v>21</v>
      </c>
      <c r="B4981" t="s">
        <v>533</v>
      </c>
      <c r="C4981" t="str">
        <f t="shared" si="742"/>
        <v>049</v>
      </c>
      <c r="D4981" t="s">
        <v>580</v>
      </c>
      <c r="E4981" t="str">
        <f>"02"</f>
        <v>02</v>
      </c>
      <c r="F4981" t="str">
        <f>"001"</f>
        <v>001</v>
      </c>
      <c r="G4981" t="str">
        <f>"01"</f>
        <v>01</v>
      </c>
      <c r="H4981" t="s">
        <v>1</v>
      </c>
      <c r="I4981" t="s">
        <v>2641</v>
      </c>
      <c r="J4981" t="s">
        <v>5985</v>
      </c>
      <c r="K4981" t="str">
        <f t="shared" si="743"/>
        <v>21660</v>
      </c>
    </row>
    <row r="4982" spans="1:11" customFormat="1" x14ac:dyDescent="0.25">
      <c r="A4982" t="str">
        <f t="shared" si="737"/>
        <v>21</v>
      </c>
      <c r="B4982" t="s">
        <v>533</v>
      </c>
      <c r="C4982" t="str">
        <f t="shared" si="742"/>
        <v>049</v>
      </c>
      <c r="D4982" t="s">
        <v>580</v>
      </c>
      <c r="E4982" t="str">
        <f>"02"</f>
        <v>02</v>
      </c>
      <c r="F4982" t="str">
        <f>"001"</f>
        <v>001</v>
      </c>
      <c r="G4982" t="str">
        <f>"02"</f>
        <v>02</v>
      </c>
      <c r="H4982" t="s">
        <v>0</v>
      </c>
      <c r="I4982" t="s">
        <v>2642</v>
      </c>
      <c r="J4982" t="s">
        <v>5986</v>
      </c>
      <c r="K4982" t="str">
        <f>"21669"</f>
        <v>21669</v>
      </c>
    </row>
    <row r="4983" spans="1:11" customFormat="1" x14ac:dyDescent="0.25">
      <c r="A4983" t="str">
        <f t="shared" si="737"/>
        <v>21</v>
      </c>
      <c r="B4983" t="s">
        <v>533</v>
      </c>
      <c r="C4983" t="str">
        <f t="shared" ref="C4983:C5004" si="744">"050"</f>
        <v>050</v>
      </c>
      <c r="D4983" t="s">
        <v>581</v>
      </c>
      <c r="E4983" t="str">
        <f t="shared" ref="E4983:E4989" si="745">"01"</f>
        <v>01</v>
      </c>
      <c r="F4983" t="str">
        <f>"001"</f>
        <v>001</v>
      </c>
      <c r="G4983" t="str">
        <f>""</f>
        <v/>
      </c>
      <c r="H4983" t="s">
        <v>1</v>
      </c>
      <c r="I4983" t="s">
        <v>2643</v>
      </c>
      <c r="J4983" t="s">
        <v>5987</v>
      </c>
      <c r="K4983" t="str">
        <f t="shared" ref="K4983:K5000" si="746">"21800"</f>
        <v>21800</v>
      </c>
    </row>
    <row r="4984" spans="1:11" customFormat="1" x14ac:dyDescent="0.25">
      <c r="A4984" t="str">
        <f t="shared" si="737"/>
        <v>21</v>
      </c>
      <c r="B4984" t="s">
        <v>533</v>
      </c>
      <c r="C4984" t="str">
        <f t="shared" si="744"/>
        <v>050</v>
      </c>
      <c r="D4984" t="s">
        <v>581</v>
      </c>
      <c r="E4984" t="str">
        <f t="shared" si="745"/>
        <v>01</v>
      </c>
      <c r="F4984" t="str">
        <f>"001"</f>
        <v>001</v>
      </c>
      <c r="G4984" t="str">
        <f>""</f>
        <v/>
      </c>
      <c r="H4984" t="s">
        <v>0</v>
      </c>
      <c r="I4984" t="s">
        <v>2643</v>
      </c>
      <c r="J4984" t="s">
        <v>5987</v>
      </c>
      <c r="K4984" t="str">
        <f t="shared" si="746"/>
        <v>21800</v>
      </c>
    </row>
    <row r="4985" spans="1:11" customFormat="1" x14ac:dyDescent="0.25">
      <c r="A4985" t="str">
        <f t="shared" si="737"/>
        <v>21</v>
      </c>
      <c r="B4985" t="s">
        <v>533</v>
      </c>
      <c r="C4985" t="str">
        <f t="shared" si="744"/>
        <v>050</v>
      </c>
      <c r="D4985" t="s">
        <v>581</v>
      </c>
      <c r="E4985" t="str">
        <f t="shared" si="745"/>
        <v>01</v>
      </c>
      <c r="F4985" t="str">
        <f>"002"</f>
        <v>002</v>
      </c>
      <c r="G4985" t="str">
        <f>""</f>
        <v/>
      </c>
      <c r="H4985" t="s">
        <v>1</v>
      </c>
      <c r="I4985" t="s">
        <v>2644</v>
      </c>
      <c r="J4985" t="s">
        <v>5988</v>
      </c>
      <c r="K4985" t="str">
        <f t="shared" si="746"/>
        <v>21800</v>
      </c>
    </row>
    <row r="4986" spans="1:11" customFormat="1" x14ac:dyDescent="0.25">
      <c r="A4986" t="str">
        <f t="shared" si="737"/>
        <v>21</v>
      </c>
      <c r="B4986" t="s">
        <v>533</v>
      </c>
      <c r="C4986" t="str">
        <f t="shared" si="744"/>
        <v>050</v>
      </c>
      <c r="D4986" t="s">
        <v>581</v>
      </c>
      <c r="E4986" t="str">
        <f t="shared" si="745"/>
        <v>01</v>
      </c>
      <c r="F4986" t="str">
        <f>"002"</f>
        <v>002</v>
      </c>
      <c r="G4986" t="str">
        <f>""</f>
        <v/>
      </c>
      <c r="H4986" t="s">
        <v>0</v>
      </c>
      <c r="I4986" t="s">
        <v>2644</v>
      </c>
      <c r="J4986" t="s">
        <v>5988</v>
      </c>
      <c r="K4986" t="str">
        <f t="shared" si="746"/>
        <v>21800</v>
      </c>
    </row>
    <row r="4987" spans="1:11" customFormat="1" x14ac:dyDescent="0.25">
      <c r="A4987" t="str">
        <f t="shared" si="737"/>
        <v>21</v>
      </c>
      <c r="B4987" t="s">
        <v>533</v>
      </c>
      <c r="C4987" t="str">
        <f t="shared" si="744"/>
        <v>050</v>
      </c>
      <c r="D4987" t="s">
        <v>581</v>
      </c>
      <c r="E4987" t="str">
        <f t="shared" si="745"/>
        <v>01</v>
      </c>
      <c r="F4987" t="str">
        <f>"003"</f>
        <v>003</v>
      </c>
      <c r="G4987" t="str">
        <f>""</f>
        <v/>
      </c>
      <c r="H4987" t="s">
        <v>1</v>
      </c>
      <c r="I4987" t="s">
        <v>2645</v>
      </c>
      <c r="J4987" t="s">
        <v>5989</v>
      </c>
      <c r="K4987" t="str">
        <f t="shared" si="746"/>
        <v>21800</v>
      </c>
    </row>
    <row r="4988" spans="1:11" customFormat="1" x14ac:dyDescent="0.25">
      <c r="A4988" t="str">
        <f t="shared" si="737"/>
        <v>21</v>
      </c>
      <c r="B4988" t="s">
        <v>533</v>
      </c>
      <c r="C4988" t="str">
        <f t="shared" si="744"/>
        <v>050</v>
      </c>
      <c r="D4988" t="s">
        <v>581</v>
      </c>
      <c r="E4988" t="str">
        <f t="shared" si="745"/>
        <v>01</v>
      </c>
      <c r="F4988" t="str">
        <f>"003"</f>
        <v>003</v>
      </c>
      <c r="G4988" t="str">
        <f>""</f>
        <v/>
      </c>
      <c r="H4988" t="s">
        <v>0</v>
      </c>
      <c r="I4988" t="s">
        <v>2645</v>
      </c>
      <c r="J4988" t="s">
        <v>5989</v>
      </c>
      <c r="K4988" t="str">
        <f t="shared" si="746"/>
        <v>21800</v>
      </c>
    </row>
    <row r="4989" spans="1:11" customFormat="1" x14ac:dyDescent="0.25">
      <c r="A4989" t="str">
        <f t="shared" si="737"/>
        <v>21</v>
      </c>
      <c r="B4989" t="s">
        <v>533</v>
      </c>
      <c r="C4989" t="str">
        <f t="shared" si="744"/>
        <v>050</v>
      </c>
      <c r="D4989" t="s">
        <v>581</v>
      </c>
      <c r="E4989" t="str">
        <f t="shared" si="745"/>
        <v>01</v>
      </c>
      <c r="F4989" t="str">
        <f>"003"</f>
        <v>003</v>
      </c>
      <c r="G4989" t="str">
        <f>""</f>
        <v/>
      </c>
      <c r="H4989" t="s">
        <v>2</v>
      </c>
      <c r="I4989" t="s">
        <v>2645</v>
      </c>
      <c r="J4989" t="s">
        <v>5989</v>
      </c>
      <c r="K4989" t="str">
        <f t="shared" si="746"/>
        <v>21800</v>
      </c>
    </row>
    <row r="4990" spans="1:11" customFormat="1" x14ac:dyDescent="0.25">
      <c r="A4990" t="str">
        <f t="shared" si="737"/>
        <v>21</v>
      </c>
      <c r="B4990" t="s">
        <v>533</v>
      </c>
      <c r="C4990" t="str">
        <f t="shared" si="744"/>
        <v>050</v>
      </c>
      <c r="D4990" t="s">
        <v>581</v>
      </c>
      <c r="E4990" t="str">
        <f t="shared" ref="E4990:E4995" si="747">"02"</f>
        <v>02</v>
      </c>
      <c r="F4990" t="str">
        <f>"001"</f>
        <v>001</v>
      </c>
      <c r="G4990" t="str">
        <f>""</f>
        <v/>
      </c>
      <c r="H4990" t="s">
        <v>1</v>
      </c>
      <c r="I4990" t="s">
        <v>2646</v>
      </c>
      <c r="J4990" t="s">
        <v>5990</v>
      </c>
      <c r="K4990" t="str">
        <f t="shared" si="746"/>
        <v>21800</v>
      </c>
    </row>
    <row r="4991" spans="1:11" customFormat="1" x14ac:dyDescent="0.25">
      <c r="A4991" t="str">
        <f t="shared" si="737"/>
        <v>21</v>
      </c>
      <c r="B4991" t="s">
        <v>533</v>
      </c>
      <c r="C4991" t="str">
        <f t="shared" si="744"/>
        <v>050</v>
      </c>
      <c r="D4991" t="s">
        <v>581</v>
      </c>
      <c r="E4991" t="str">
        <f t="shared" si="747"/>
        <v>02</v>
      </c>
      <c r="F4991" t="str">
        <f>"001"</f>
        <v>001</v>
      </c>
      <c r="G4991" t="str">
        <f>""</f>
        <v/>
      </c>
      <c r="H4991" t="s">
        <v>0</v>
      </c>
      <c r="I4991" t="s">
        <v>2646</v>
      </c>
      <c r="J4991" t="s">
        <v>5990</v>
      </c>
      <c r="K4991" t="str">
        <f t="shared" si="746"/>
        <v>21800</v>
      </c>
    </row>
    <row r="4992" spans="1:11" customFormat="1" x14ac:dyDescent="0.25">
      <c r="A4992" t="str">
        <f t="shared" si="737"/>
        <v>21</v>
      </c>
      <c r="B4992" t="s">
        <v>533</v>
      </c>
      <c r="C4992" t="str">
        <f t="shared" si="744"/>
        <v>050</v>
      </c>
      <c r="D4992" t="s">
        <v>581</v>
      </c>
      <c r="E4992" t="str">
        <f t="shared" si="747"/>
        <v>02</v>
      </c>
      <c r="F4992" t="str">
        <f>"002"</f>
        <v>002</v>
      </c>
      <c r="G4992" t="str">
        <f>""</f>
        <v/>
      </c>
      <c r="H4992" t="s">
        <v>1</v>
      </c>
      <c r="I4992" t="s">
        <v>2398</v>
      </c>
      <c r="J4992" t="s">
        <v>4109</v>
      </c>
      <c r="K4992" t="str">
        <f t="shared" si="746"/>
        <v>21800</v>
      </c>
    </row>
    <row r="4993" spans="1:11" customFormat="1" x14ac:dyDescent="0.25">
      <c r="A4993" t="str">
        <f t="shared" si="737"/>
        <v>21</v>
      </c>
      <c r="B4993" t="s">
        <v>533</v>
      </c>
      <c r="C4993" t="str">
        <f t="shared" si="744"/>
        <v>050</v>
      </c>
      <c r="D4993" t="s">
        <v>581</v>
      </c>
      <c r="E4993" t="str">
        <f t="shared" si="747"/>
        <v>02</v>
      </c>
      <c r="F4993" t="str">
        <f>"002"</f>
        <v>002</v>
      </c>
      <c r="G4993" t="str">
        <f>""</f>
        <v/>
      </c>
      <c r="H4993" t="s">
        <v>0</v>
      </c>
      <c r="I4993" t="s">
        <v>2398</v>
      </c>
      <c r="J4993" t="s">
        <v>4109</v>
      </c>
      <c r="K4993" t="str">
        <f t="shared" si="746"/>
        <v>21800</v>
      </c>
    </row>
    <row r="4994" spans="1:11" customFormat="1" x14ac:dyDescent="0.25">
      <c r="A4994" t="str">
        <f t="shared" si="737"/>
        <v>21</v>
      </c>
      <c r="B4994" t="s">
        <v>533</v>
      </c>
      <c r="C4994" t="str">
        <f t="shared" si="744"/>
        <v>050</v>
      </c>
      <c r="D4994" t="s">
        <v>581</v>
      </c>
      <c r="E4994" t="str">
        <f t="shared" si="747"/>
        <v>02</v>
      </c>
      <c r="F4994" t="str">
        <f>"003"</f>
        <v>003</v>
      </c>
      <c r="G4994" t="str">
        <f>""</f>
        <v/>
      </c>
      <c r="H4994" t="s">
        <v>1</v>
      </c>
      <c r="I4994" t="s">
        <v>2040</v>
      </c>
      <c r="J4994" t="s">
        <v>5991</v>
      </c>
      <c r="K4994" t="str">
        <f t="shared" si="746"/>
        <v>21800</v>
      </c>
    </row>
    <row r="4995" spans="1:11" customFormat="1" x14ac:dyDescent="0.25">
      <c r="A4995" t="str">
        <f t="shared" si="737"/>
        <v>21</v>
      </c>
      <c r="B4995" t="s">
        <v>533</v>
      </c>
      <c r="C4995" t="str">
        <f t="shared" si="744"/>
        <v>050</v>
      </c>
      <c r="D4995" t="s">
        <v>581</v>
      </c>
      <c r="E4995" t="str">
        <f t="shared" si="747"/>
        <v>02</v>
      </c>
      <c r="F4995" t="str">
        <f>"003"</f>
        <v>003</v>
      </c>
      <c r="G4995" t="str">
        <f>""</f>
        <v/>
      </c>
      <c r="H4995" t="s">
        <v>0</v>
      </c>
      <c r="I4995" t="s">
        <v>2040</v>
      </c>
      <c r="J4995" t="s">
        <v>5991</v>
      </c>
      <c r="K4995" t="str">
        <f t="shared" si="746"/>
        <v>21800</v>
      </c>
    </row>
    <row r="4996" spans="1:11" customFormat="1" x14ac:dyDescent="0.25">
      <c r="A4996" t="str">
        <f t="shared" si="737"/>
        <v>21</v>
      </c>
      <c r="B4996" t="s">
        <v>533</v>
      </c>
      <c r="C4996" t="str">
        <f t="shared" si="744"/>
        <v>050</v>
      </c>
      <c r="D4996" t="s">
        <v>581</v>
      </c>
      <c r="E4996" t="str">
        <f t="shared" ref="E4996:E5004" si="748">"03"</f>
        <v>03</v>
      </c>
      <c r="F4996" t="str">
        <f>"001"</f>
        <v>001</v>
      </c>
      <c r="G4996" t="str">
        <f>""</f>
        <v/>
      </c>
      <c r="H4996" t="s">
        <v>1</v>
      </c>
      <c r="I4996" t="s">
        <v>2647</v>
      </c>
      <c r="J4996" t="s">
        <v>5992</v>
      </c>
      <c r="K4996" t="str">
        <f t="shared" si="746"/>
        <v>21800</v>
      </c>
    </row>
    <row r="4997" spans="1:11" customFormat="1" x14ac:dyDescent="0.25">
      <c r="A4997" t="str">
        <f t="shared" si="737"/>
        <v>21</v>
      </c>
      <c r="B4997" t="s">
        <v>533</v>
      </c>
      <c r="C4997" t="str">
        <f t="shared" si="744"/>
        <v>050</v>
      </c>
      <c r="D4997" t="s">
        <v>581</v>
      </c>
      <c r="E4997" t="str">
        <f t="shared" si="748"/>
        <v>03</v>
      </c>
      <c r="F4997" t="str">
        <f>"001"</f>
        <v>001</v>
      </c>
      <c r="G4997" t="str">
        <f>""</f>
        <v/>
      </c>
      <c r="H4997" t="s">
        <v>0</v>
      </c>
      <c r="I4997" t="s">
        <v>2647</v>
      </c>
      <c r="J4997" t="s">
        <v>5992</v>
      </c>
      <c r="K4997" t="str">
        <f t="shared" si="746"/>
        <v>21800</v>
      </c>
    </row>
    <row r="4998" spans="1:11" customFormat="1" x14ac:dyDescent="0.25">
      <c r="A4998" t="str">
        <f t="shared" si="737"/>
        <v>21</v>
      </c>
      <c r="B4998" t="s">
        <v>533</v>
      </c>
      <c r="C4998" t="str">
        <f t="shared" si="744"/>
        <v>050</v>
      </c>
      <c r="D4998" t="s">
        <v>581</v>
      </c>
      <c r="E4998" t="str">
        <f t="shared" si="748"/>
        <v>03</v>
      </c>
      <c r="F4998" t="str">
        <f>"002"</f>
        <v>002</v>
      </c>
      <c r="G4998" t="str">
        <f>""</f>
        <v/>
      </c>
      <c r="H4998" t="s">
        <v>1</v>
      </c>
      <c r="I4998" t="s">
        <v>2648</v>
      </c>
      <c r="J4998" t="s">
        <v>5993</v>
      </c>
      <c r="K4998" t="str">
        <f t="shared" si="746"/>
        <v>21800</v>
      </c>
    </row>
    <row r="4999" spans="1:11" customFormat="1" x14ac:dyDescent="0.25">
      <c r="A4999" t="str">
        <f t="shared" si="737"/>
        <v>21</v>
      </c>
      <c r="B4999" t="s">
        <v>533</v>
      </c>
      <c r="C4999" t="str">
        <f t="shared" si="744"/>
        <v>050</v>
      </c>
      <c r="D4999" t="s">
        <v>581</v>
      </c>
      <c r="E4999" t="str">
        <f t="shared" si="748"/>
        <v>03</v>
      </c>
      <c r="F4999" t="str">
        <f>"002"</f>
        <v>002</v>
      </c>
      <c r="G4999" t="str">
        <f>""</f>
        <v/>
      </c>
      <c r="H4999" t="s">
        <v>0</v>
      </c>
      <c r="I4999" t="s">
        <v>2648</v>
      </c>
      <c r="J4999" t="s">
        <v>5993</v>
      </c>
      <c r="K4999" t="str">
        <f t="shared" si="746"/>
        <v>21800</v>
      </c>
    </row>
    <row r="5000" spans="1:11" customFormat="1" x14ac:dyDescent="0.25">
      <c r="A5000" t="str">
        <f t="shared" si="737"/>
        <v>21</v>
      </c>
      <c r="B5000" t="s">
        <v>533</v>
      </c>
      <c r="C5000" t="str">
        <f t="shared" si="744"/>
        <v>050</v>
      </c>
      <c r="D5000" t="s">
        <v>581</v>
      </c>
      <c r="E5000" t="str">
        <f t="shared" si="748"/>
        <v>03</v>
      </c>
      <c r="F5000" t="str">
        <f>"002"</f>
        <v>002</v>
      </c>
      <c r="G5000" t="str">
        <f>""</f>
        <v/>
      </c>
      <c r="H5000" t="s">
        <v>2</v>
      </c>
      <c r="I5000" t="s">
        <v>2648</v>
      </c>
      <c r="J5000" t="s">
        <v>5993</v>
      </c>
      <c r="K5000" t="str">
        <f t="shared" si="746"/>
        <v>21800</v>
      </c>
    </row>
    <row r="5001" spans="1:11" customFormat="1" x14ac:dyDescent="0.25">
      <c r="A5001" t="str">
        <f t="shared" si="737"/>
        <v>21</v>
      </c>
      <c r="B5001" t="s">
        <v>533</v>
      </c>
      <c r="C5001" t="str">
        <f t="shared" si="744"/>
        <v>050</v>
      </c>
      <c r="D5001" t="s">
        <v>581</v>
      </c>
      <c r="E5001" t="str">
        <f t="shared" si="748"/>
        <v>03</v>
      </c>
      <c r="F5001" t="str">
        <f>"003"</f>
        <v>003</v>
      </c>
      <c r="G5001" t="str">
        <f>""</f>
        <v/>
      </c>
      <c r="H5001" t="s">
        <v>1</v>
      </c>
      <c r="I5001" t="s">
        <v>2649</v>
      </c>
      <c r="J5001" t="s">
        <v>5994</v>
      </c>
      <c r="K5001" t="str">
        <f>"21130"</f>
        <v>21130</v>
      </c>
    </row>
    <row r="5002" spans="1:11" customFormat="1" x14ac:dyDescent="0.25">
      <c r="A5002" t="str">
        <f t="shared" si="737"/>
        <v>21</v>
      </c>
      <c r="B5002" t="s">
        <v>533</v>
      </c>
      <c r="C5002" t="str">
        <f t="shared" si="744"/>
        <v>050</v>
      </c>
      <c r="D5002" t="s">
        <v>581</v>
      </c>
      <c r="E5002" t="str">
        <f t="shared" si="748"/>
        <v>03</v>
      </c>
      <c r="F5002" t="str">
        <f>"003"</f>
        <v>003</v>
      </c>
      <c r="G5002" t="str">
        <f>""</f>
        <v/>
      </c>
      <c r="H5002" t="s">
        <v>0</v>
      </c>
      <c r="I5002" t="s">
        <v>2649</v>
      </c>
      <c r="J5002" t="s">
        <v>5994</v>
      </c>
      <c r="K5002" t="str">
        <f>"21130"</f>
        <v>21130</v>
      </c>
    </row>
    <row r="5003" spans="1:11" customFormat="1" x14ac:dyDescent="0.25">
      <c r="A5003" t="str">
        <f t="shared" si="737"/>
        <v>21</v>
      </c>
      <c r="B5003" t="s">
        <v>533</v>
      </c>
      <c r="C5003" t="str">
        <f t="shared" si="744"/>
        <v>050</v>
      </c>
      <c r="D5003" t="s">
        <v>581</v>
      </c>
      <c r="E5003" t="str">
        <f t="shared" si="748"/>
        <v>03</v>
      </c>
      <c r="F5003" t="str">
        <f>"004"</f>
        <v>004</v>
      </c>
      <c r="G5003" t="str">
        <f>""</f>
        <v/>
      </c>
      <c r="H5003" t="s">
        <v>1</v>
      </c>
      <c r="I5003" t="s">
        <v>2650</v>
      </c>
      <c r="J5003" t="s">
        <v>5994</v>
      </c>
      <c r="K5003" t="str">
        <f>"21130"</f>
        <v>21130</v>
      </c>
    </row>
    <row r="5004" spans="1:11" customFormat="1" x14ac:dyDescent="0.25">
      <c r="A5004" t="str">
        <f t="shared" si="737"/>
        <v>21</v>
      </c>
      <c r="B5004" t="s">
        <v>533</v>
      </c>
      <c r="C5004" t="str">
        <f t="shared" si="744"/>
        <v>050</v>
      </c>
      <c r="D5004" t="s">
        <v>581</v>
      </c>
      <c r="E5004" t="str">
        <f t="shared" si="748"/>
        <v>03</v>
      </c>
      <c r="F5004" t="str">
        <f>"004"</f>
        <v>004</v>
      </c>
      <c r="G5004" t="str">
        <f>""</f>
        <v/>
      </c>
      <c r="H5004" t="s">
        <v>0</v>
      </c>
      <c r="I5004" t="s">
        <v>2650</v>
      </c>
      <c r="J5004" t="s">
        <v>5994</v>
      </c>
      <c r="K5004" t="str">
        <f>"21130"</f>
        <v>21130</v>
      </c>
    </row>
    <row r="5005" spans="1:11" customFormat="1" x14ac:dyDescent="0.25">
      <c r="A5005" t="str">
        <f t="shared" si="737"/>
        <v>21</v>
      </c>
      <c r="B5005" t="s">
        <v>533</v>
      </c>
      <c r="C5005" t="str">
        <f>"051"</f>
        <v>051</v>
      </c>
      <c r="D5005" t="s">
        <v>582</v>
      </c>
      <c r="E5005" t="str">
        <f>"01"</f>
        <v>01</v>
      </c>
      <c r="F5005" t="str">
        <f>"001"</f>
        <v>001</v>
      </c>
      <c r="G5005" t="str">
        <f>""</f>
        <v/>
      </c>
      <c r="H5005" t="s">
        <v>3</v>
      </c>
      <c r="I5005" t="s">
        <v>33</v>
      </c>
      <c r="J5005" t="s">
        <v>5995</v>
      </c>
      <c r="K5005" t="str">
        <f>"21291"</f>
        <v>21291</v>
      </c>
    </row>
    <row r="5006" spans="1:11" customFormat="1" x14ac:dyDescent="0.25">
      <c r="A5006" t="str">
        <f t="shared" si="737"/>
        <v>21</v>
      </c>
      <c r="B5006" t="s">
        <v>533</v>
      </c>
      <c r="C5006" t="str">
        <f t="shared" ref="C5006:C5012" si="749">"052"</f>
        <v>052</v>
      </c>
      <c r="D5006" t="s">
        <v>583</v>
      </c>
      <c r="E5006" t="str">
        <f>"01"</f>
        <v>01</v>
      </c>
      <c r="F5006" t="str">
        <f>"001"</f>
        <v>001</v>
      </c>
      <c r="G5006" t="str">
        <f>""</f>
        <v/>
      </c>
      <c r="H5006" t="s">
        <v>3</v>
      </c>
      <c r="I5006" t="s">
        <v>2651</v>
      </c>
      <c r="J5006" t="s">
        <v>5996</v>
      </c>
      <c r="K5006" t="str">
        <f t="shared" ref="K5006:K5012" si="750">"21670"</f>
        <v>21670</v>
      </c>
    </row>
    <row r="5007" spans="1:11" customFormat="1" x14ac:dyDescent="0.25">
      <c r="A5007" t="str">
        <f t="shared" si="737"/>
        <v>21</v>
      </c>
      <c r="B5007" t="s">
        <v>533</v>
      </c>
      <c r="C5007" t="str">
        <f t="shared" si="749"/>
        <v>052</v>
      </c>
      <c r="D5007" t="s">
        <v>583</v>
      </c>
      <c r="E5007" t="str">
        <f>"01"</f>
        <v>01</v>
      </c>
      <c r="F5007" t="str">
        <f>"002"</f>
        <v>002</v>
      </c>
      <c r="G5007" t="str">
        <f>""</f>
        <v/>
      </c>
      <c r="H5007" t="s">
        <v>3</v>
      </c>
      <c r="I5007" t="s">
        <v>2652</v>
      </c>
      <c r="J5007" t="s">
        <v>5997</v>
      </c>
      <c r="K5007" t="str">
        <f t="shared" si="750"/>
        <v>21670</v>
      </c>
    </row>
    <row r="5008" spans="1:11" customFormat="1" x14ac:dyDescent="0.25">
      <c r="A5008" t="str">
        <f t="shared" ref="A5008:A5071" si="751">"21"</f>
        <v>21</v>
      </c>
      <c r="B5008" t="s">
        <v>533</v>
      </c>
      <c r="C5008" t="str">
        <f t="shared" si="749"/>
        <v>052</v>
      </c>
      <c r="D5008" t="s">
        <v>583</v>
      </c>
      <c r="E5008" t="str">
        <f>"02"</f>
        <v>02</v>
      </c>
      <c r="F5008" t="str">
        <f>"001"</f>
        <v>001</v>
      </c>
      <c r="G5008" t="str">
        <f>""</f>
        <v/>
      </c>
      <c r="H5008" t="s">
        <v>1</v>
      </c>
      <c r="I5008" t="s">
        <v>25</v>
      </c>
      <c r="J5008" t="s">
        <v>5274</v>
      </c>
      <c r="K5008" t="str">
        <f t="shared" si="750"/>
        <v>21670</v>
      </c>
    </row>
    <row r="5009" spans="1:11" customFormat="1" x14ac:dyDescent="0.25">
      <c r="A5009" t="str">
        <f t="shared" si="751"/>
        <v>21</v>
      </c>
      <c r="B5009" t="s">
        <v>533</v>
      </c>
      <c r="C5009" t="str">
        <f t="shared" si="749"/>
        <v>052</v>
      </c>
      <c r="D5009" t="s">
        <v>583</v>
      </c>
      <c r="E5009" t="str">
        <f>"02"</f>
        <v>02</v>
      </c>
      <c r="F5009" t="str">
        <f>"001"</f>
        <v>001</v>
      </c>
      <c r="G5009" t="str">
        <f>""</f>
        <v/>
      </c>
      <c r="H5009" t="s">
        <v>0</v>
      </c>
      <c r="I5009" t="s">
        <v>2653</v>
      </c>
      <c r="J5009" t="s">
        <v>5998</v>
      </c>
      <c r="K5009" t="str">
        <f t="shared" si="750"/>
        <v>21670</v>
      </c>
    </row>
    <row r="5010" spans="1:11" customFormat="1" x14ac:dyDescent="0.25">
      <c r="A5010" t="str">
        <f t="shared" si="751"/>
        <v>21</v>
      </c>
      <c r="B5010" t="s">
        <v>533</v>
      </c>
      <c r="C5010" t="str">
        <f t="shared" si="749"/>
        <v>052</v>
      </c>
      <c r="D5010" t="s">
        <v>583</v>
      </c>
      <c r="E5010" t="str">
        <f>"03"</f>
        <v>03</v>
      </c>
      <c r="F5010" t="str">
        <f>"001"</f>
        <v>001</v>
      </c>
      <c r="G5010" t="str">
        <f>""</f>
        <v/>
      </c>
      <c r="H5010" t="s">
        <v>3</v>
      </c>
      <c r="I5010" t="s">
        <v>2654</v>
      </c>
      <c r="J5010" t="s">
        <v>5999</v>
      </c>
      <c r="K5010" t="str">
        <f t="shared" si="750"/>
        <v>21670</v>
      </c>
    </row>
    <row r="5011" spans="1:11" customFormat="1" x14ac:dyDescent="0.25">
      <c r="A5011" t="str">
        <f t="shared" si="751"/>
        <v>21</v>
      </c>
      <c r="B5011" t="s">
        <v>533</v>
      </c>
      <c r="C5011" t="str">
        <f t="shared" si="749"/>
        <v>052</v>
      </c>
      <c r="D5011" t="s">
        <v>583</v>
      </c>
      <c r="E5011" t="str">
        <f>"03"</f>
        <v>03</v>
      </c>
      <c r="F5011" t="str">
        <f>"002"</f>
        <v>002</v>
      </c>
      <c r="G5011" t="str">
        <f>""</f>
        <v/>
      </c>
      <c r="H5011" t="s">
        <v>1</v>
      </c>
      <c r="I5011" t="s">
        <v>2655</v>
      </c>
      <c r="J5011" t="s">
        <v>6000</v>
      </c>
      <c r="K5011" t="str">
        <f t="shared" si="750"/>
        <v>21670</v>
      </c>
    </row>
    <row r="5012" spans="1:11" customFormat="1" x14ac:dyDescent="0.25">
      <c r="A5012" t="str">
        <f t="shared" si="751"/>
        <v>21</v>
      </c>
      <c r="B5012" t="s">
        <v>533</v>
      </c>
      <c r="C5012" t="str">
        <f t="shared" si="749"/>
        <v>052</v>
      </c>
      <c r="D5012" t="s">
        <v>583</v>
      </c>
      <c r="E5012" t="str">
        <f>"03"</f>
        <v>03</v>
      </c>
      <c r="F5012" t="str">
        <f>"002"</f>
        <v>002</v>
      </c>
      <c r="G5012" t="str">
        <f>""</f>
        <v/>
      </c>
      <c r="H5012" t="s">
        <v>0</v>
      </c>
      <c r="I5012" t="s">
        <v>2655</v>
      </c>
      <c r="J5012" t="s">
        <v>6000</v>
      </c>
      <c r="K5012" t="str">
        <f t="shared" si="750"/>
        <v>21670</v>
      </c>
    </row>
    <row r="5013" spans="1:11" customFormat="1" x14ac:dyDescent="0.25">
      <c r="A5013" t="str">
        <f t="shared" si="751"/>
        <v>21</v>
      </c>
      <c r="B5013" t="s">
        <v>533</v>
      </c>
      <c r="C5013" t="str">
        <f>"053"</f>
        <v>053</v>
      </c>
      <c r="D5013" t="s">
        <v>584</v>
      </c>
      <c r="E5013" t="str">
        <f>"01"</f>
        <v>01</v>
      </c>
      <c r="F5013" t="str">
        <f t="shared" ref="F5013:F5019" si="752">"001"</f>
        <v>001</v>
      </c>
      <c r="G5013" t="str">
        <f>""</f>
        <v/>
      </c>
      <c r="H5013" t="s">
        <v>3</v>
      </c>
      <c r="I5013" t="s">
        <v>2656</v>
      </c>
      <c r="J5013" t="s">
        <v>6001</v>
      </c>
      <c r="K5013" t="str">
        <f>"21840"</f>
        <v>21840</v>
      </c>
    </row>
    <row r="5014" spans="1:11" customFormat="1" x14ac:dyDescent="0.25">
      <c r="A5014" t="str">
        <f t="shared" si="751"/>
        <v>21</v>
      </c>
      <c r="B5014" t="s">
        <v>533</v>
      </c>
      <c r="C5014" t="str">
        <f>"053"</f>
        <v>053</v>
      </c>
      <c r="D5014" t="s">
        <v>584</v>
      </c>
      <c r="E5014" t="str">
        <f>"02"</f>
        <v>02</v>
      </c>
      <c r="F5014" t="str">
        <f t="shared" si="752"/>
        <v>001</v>
      </c>
      <c r="G5014" t="str">
        <f>""</f>
        <v/>
      </c>
      <c r="H5014" t="s">
        <v>1</v>
      </c>
      <c r="I5014" t="s">
        <v>2657</v>
      </c>
      <c r="J5014" t="s">
        <v>6002</v>
      </c>
      <c r="K5014" t="str">
        <f>"21840"</f>
        <v>21840</v>
      </c>
    </row>
    <row r="5015" spans="1:11" customFormat="1" x14ac:dyDescent="0.25">
      <c r="A5015" t="str">
        <f t="shared" si="751"/>
        <v>21</v>
      </c>
      <c r="B5015" t="s">
        <v>533</v>
      </c>
      <c r="C5015" t="str">
        <f>"053"</f>
        <v>053</v>
      </c>
      <c r="D5015" t="s">
        <v>584</v>
      </c>
      <c r="E5015" t="str">
        <f>"02"</f>
        <v>02</v>
      </c>
      <c r="F5015" t="str">
        <f t="shared" si="752"/>
        <v>001</v>
      </c>
      <c r="G5015" t="str">
        <f>""</f>
        <v/>
      </c>
      <c r="H5015" t="s">
        <v>0</v>
      </c>
      <c r="I5015" t="s">
        <v>2657</v>
      </c>
      <c r="J5015" t="s">
        <v>6002</v>
      </c>
      <c r="K5015" t="str">
        <f>"21840"</f>
        <v>21840</v>
      </c>
    </row>
    <row r="5016" spans="1:11" customFormat="1" x14ac:dyDescent="0.25">
      <c r="A5016" t="str">
        <f t="shared" si="751"/>
        <v>21</v>
      </c>
      <c r="B5016" t="s">
        <v>533</v>
      </c>
      <c r="C5016" t="str">
        <f>"053"</f>
        <v>053</v>
      </c>
      <c r="D5016" t="s">
        <v>584</v>
      </c>
      <c r="E5016" t="str">
        <f>"03"</f>
        <v>03</v>
      </c>
      <c r="F5016" t="str">
        <f t="shared" si="752"/>
        <v>001</v>
      </c>
      <c r="G5016" t="str">
        <f>""</f>
        <v/>
      </c>
      <c r="H5016" t="s">
        <v>1</v>
      </c>
      <c r="I5016" t="s">
        <v>2658</v>
      </c>
      <c r="J5016" t="s">
        <v>6003</v>
      </c>
      <c r="K5016" t="str">
        <f>"21840"</f>
        <v>21840</v>
      </c>
    </row>
    <row r="5017" spans="1:11" customFormat="1" x14ac:dyDescent="0.25">
      <c r="A5017" t="str">
        <f t="shared" si="751"/>
        <v>21</v>
      </c>
      <c r="B5017" t="s">
        <v>533</v>
      </c>
      <c r="C5017" t="str">
        <f>"053"</f>
        <v>053</v>
      </c>
      <c r="D5017" t="s">
        <v>584</v>
      </c>
      <c r="E5017" t="str">
        <f>"03"</f>
        <v>03</v>
      </c>
      <c r="F5017" t="str">
        <f t="shared" si="752"/>
        <v>001</v>
      </c>
      <c r="G5017" t="str">
        <f>""</f>
        <v/>
      </c>
      <c r="H5017" t="s">
        <v>0</v>
      </c>
      <c r="I5017" t="s">
        <v>2658</v>
      </c>
      <c r="J5017" t="s">
        <v>6003</v>
      </c>
      <c r="K5017" t="str">
        <f>"21840"</f>
        <v>21840</v>
      </c>
    </row>
    <row r="5018" spans="1:11" customFormat="1" x14ac:dyDescent="0.25">
      <c r="A5018" t="str">
        <f t="shared" si="751"/>
        <v>21</v>
      </c>
      <c r="B5018" t="s">
        <v>533</v>
      </c>
      <c r="C5018" t="str">
        <f t="shared" ref="C5018:C5030" si="753">"054"</f>
        <v>054</v>
      </c>
      <c r="D5018" t="s">
        <v>585</v>
      </c>
      <c r="E5018" t="str">
        <f t="shared" ref="E5018:E5045" si="754">"01"</f>
        <v>01</v>
      </c>
      <c r="F5018" t="str">
        <f t="shared" si="752"/>
        <v>001</v>
      </c>
      <c r="G5018" t="str">
        <f>""</f>
        <v/>
      </c>
      <c r="H5018" t="s">
        <v>1</v>
      </c>
      <c r="I5018" t="s">
        <v>2659</v>
      </c>
      <c r="J5018" t="s">
        <v>6004</v>
      </c>
      <c r="K5018" t="str">
        <f t="shared" ref="K5018:K5030" si="755">"21700"</f>
        <v>21700</v>
      </c>
    </row>
    <row r="5019" spans="1:11" customFormat="1" x14ac:dyDescent="0.25">
      <c r="A5019" t="str">
        <f t="shared" si="751"/>
        <v>21</v>
      </c>
      <c r="B5019" t="s">
        <v>533</v>
      </c>
      <c r="C5019" t="str">
        <f t="shared" si="753"/>
        <v>054</v>
      </c>
      <c r="D5019" t="s">
        <v>585</v>
      </c>
      <c r="E5019" t="str">
        <f t="shared" si="754"/>
        <v>01</v>
      </c>
      <c r="F5019" t="str">
        <f t="shared" si="752"/>
        <v>001</v>
      </c>
      <c r="G5019" t="str">
        <f>""</f>
        <v/>
      </c>
      <c r="H5019" t="s">
        <v>0</v>
      </c>
      <c r="I5019" t="s">
        <v>2659</v>
      </c>
      <c r="J5019" t="s">
        <v>6004</v>
      </c>
      <c r="K5019" t="str">
        <f t="shared" si="755"/>
        <v>21700</v>
      </c>
    </row>
    <row r="5020" spans="1:11" customFormat="1" x14ac:dyDescent="0.25">
      <c r="A5020" t="str">
        <f t="shared" si="751"/>
        <v>21</v>
      </c>
      <c r="B5020" t="s">
        <v>533</v>
      </c>
      <c r="C5020" t="str">
        <f t="shared" si="753"/>
        <v>054</v>
      </c>
      <c r="D5020" t="s">
        <v>585</v>
      </c>
      <c r="E5020" t="str">
        <f t="shared" si="754"/>
        <v>01</v>
      </c>
      <c r="F5020" t="str">
        <f>"002"</f>
        <v>002</v>
      </c>
      <c r="G5020" t="str">
        <f>""</f>
        <v/>
      </c>
      <c r="H5020" t="s">
        <v>1</v>
      </c>
      <c r="I5020" t="s">
        <v>1286</v>
      </c>
      <c r="J5020" t="s">
        <v>6005</v>
      </c>
      <c r="K5020" t="str">
        <f t="shared" si="755"/>
        <v>21700</v>
      </c>
    </row>
    <row r="5021" spans="1:11" customFormat="1" x14ac:dyDescent="0.25">
      <c r="A5021" t="str">
        <f t="shared" si="751"/>
        <v>21</v>
      </c>
      <c r="B5021" t="s">
        <v>533</v>
      </c>
      <c r="C5021" t="str">
        <f t="shared" si="753"/>
        <v>054</v>
      </c>
      <c r="D5021" t="s">
        <v>585</v>
      </c>
      <c r="E5021" t="str">
        <f t="shared" si="754"/>
        <v>01</v>
      </c>
      <c r="F5021" t="str">
        <f>"002"</f>
        <v>002</v>
      </c>
      <c r="G5021" t="str">
        <f>""</f>
        <v/>
      </c>
      <c r="H5021" t="s">
        <v>0</v>
      </c>
      <c r="I5021" t="s">
        <v>1286</v>
      </c>
      <c r="J5021" t="s">
        <v>6005</v>
      </c>
      <c r="K5021" t="str">
        <f t="shared" si="755"/>
        <v>21700</v>
      </c>
    </row>
    <row r="5022" spans="1:11" customFormat="1" x14ac:dyDescent="0.25">
      <c r="A5022" t="str">
        <f t="shared" si="751"/>
        <v>21</v>
      </c>
      <c r="B5022" t="s">
        <v>533</v>
      </c>
      <c r="C5022" t="str">
        <f t="shared" si="753"/>
        <v>054</v>
      </c>
      <c r="D5022" t="s">
        <v>585</v>
      </c>
      <c r="E5022" t="str">
        <f t="shared" si="754"/>
        <v>01</v>
      </c>
      <c r="F5022" t="str">
        <f>"003"</f>
        <v>003</v>
      </c>
      <c r="G5022" t="str">
        <f>""</f>
        <v/>
      </c>
      <c r="H5022" t="s">
        <v>1</v>
      </c>
      <c r="I5022" t="s">
        <v>2660</v>
      </c>
      <c r="J5022" t="s">
        <v>6006</v>
      </c>
      <c r="K5022" t="str">
        <f t="shared" si="755"/>
        <v>21700</v>
      </c>
    </row>
    <row r="5023" spans="1:11" customFormat="1" x14ac:dyDescent="0.25">
      <c r="A5023" t="str">
        <f t="shared" si="751"/>
        <v>21</v>
      </c>
      <c r="B5023" t="s">
        <v>533</v>
      </c>
      <c r="C5023" t="str">
        <f t="shared" si="753"/>
        <v>054</v>
      </c>
      <c r="D5023" t="s">
        <v>585</v>
      </c>
      <c r="E5023" t="str">
        <f t="shared" si="754"/>
        <v>01</v>
      </c>
      <c r="F5023" t="str">
        <f>"003"</f>
        <v>003</v>
      </c>
      <c r="G5023" t="str">
        <f>""</f>
        <v/>
      </c>
      <c r="H5023" t="s">
        <v>0</v>
      </c>
      <c r="I5023" t="s">
        <v>2660</v>
      </c>
      <c r="J5023" t="s">
        <v>6006</v>
      </c>
      <c r="K5023" t="str">
        <f t="shared" si="755"/>
        <v>21700</v>
      </c>
    </row>
    <row r="5024" spans="1:11" customFormat="1" x14ac:dyDescent="0.25">
      <c r="A5024" t="str">
        <f t="shared" si="751"/>
        <v>21</v>
      </c>
      <c r="B5024" t="s">
        <v>533</v>
      </c>
      <c r="C5024" t="str">
        <f t="shared" si="753"/>
        <v>054</v>
      </c>
      <c r="D5024" t="s">
        <v>585</v>
      </c>
      <c r="E5024" t="str">
        <f t="shared" si="754"/>
        <v>01</v>
      </c>
      <c r="F5024" t="str">
        <f>"004"</f>
        <v>004</v>
      </c>
      <c r="G5024" t="str">
        <f>""</f>
        <v/>
      </c>
      <c r="H5024" t="s">
        <v>1</v>
      </c>
      <c r="I5024" t="s">
        <v>2661</v>
      </c>
      <c r="J5024" t="s">
        <v>6007</v>
      </c>
      <c r="K5024" t="str">
        <f t="shared" si="755"/>
        <v>21700</v>
      </c>
    </row>
    <row r="5025" spans="1:11" customFormat="1" x14ac:dyDescent="0.25">
      <c r="A5025" t="str">
        <f t="shared" si="751"/>
        <v>21</v>
      </c>
      <c r="B5025" t="s">
        <v>533</v>
      </c>
      <c r="C5025" t="str">
        <f t="shared" si="753"/>
        <v>054</v>
      </c>
      <c r="D5025" t="s">
        <v>585</v>
      </c>
      <c r="E5025" t="str">
        <f t="shared" si="754"/>
        <v>01</v>
      </c>
      <c r="F5025" t="str">
        <f>"004"</f>
        <v>004</v>
      </c>
      <c r="G5025" t="str">
        <f>""</f>
        <v/>
      </c>
      <c r="H5025" t="s">
        <v>0</v>
      </c>
      <c r="I5025" t="s">
        <v>2661</v>
      </c>
      <c r="J5025" t="s">
        <v>6007</v>
      </c>
      <c r="K5025" t="str">
        <f t="shared" si="755"/>
        <v>21700</v>
      </c>
    </row>
    <row r="5026" spans="1:11" customFormat="1" x14ac:dyDescent="0.25">
      <c r="A5026" t="str">
        <f t="shared" si="751"/>
        <v>21</v>
      </c>
      <c r="B5026" t="s">
        <v>533</v>
      </c>
      <c r="C5026" t="str">
        <f t="shared" si="753"/>
        <v>054</v>
      </c>
      <c r="D5026" t="s">
        <v>585</v>
      </c>
      <c r="E5026" t="str">
        <f t="shared" si="754"/>
        <v>01</v>
      </c>
      <c r="F5026" t="str">
        <f>"005"</f>
        <v>005</v>
      </c>
      <c r="G5026" t="str">
        <f>""</f>
        <v/>
      </c>
      <c r="H5026" t="s">
        <v>1</v>
      </c>
      <c r="I5026" t="s">
        <v>2560</v>
      </c>
      <c r="J5026" t="s">
        <v>6008</v>
      </c>
      <c r="K5026" t="str">
        <f t="shared" si="755"/>
        <v>21700</v>
      </c>
    </row>
    <row r="5027" spans="1:11" customFormat="1" x14ac:dyDescent="0.25">
      <c r="A5027" t="str">
        <f t="shared" si="751"/>
        <v>21</v>
      </c>
      <c r="B5027" t="s">
        <v>533</v>
      </c>
      <c r="C5027" t="str">
        <f t="shared" si="753"/>
        <v>054</v>
      </c>
      <c r="D5027" t="s">
        <v>585</v>
      </c>
      <c r="E5027" t="str">
        <f t="shared" si="754"/>
        <v>01</v>
      </c>
      <c r="F5027" t="str">
        <f>"005"</f>
        <v>005</v>
      </c>
      <c r="G5027" t="str">
        <f>""</f>
        <v/>
      </c>
      <c r="H5027" t="s">
        <v>0</v>
      </c>
      <c r="I5027" t="s">
        <v>2560</v>
      </c>
      <c r="J5027" t="s">
        <v>6008</v>
      </c>
      <c r="K5027" t="str">
        <f t="shared" si="755"/>
        <v>21700</v>
      </c>
    </row>
    <row r="5028" spans="1:11" customFormat="1" x14ac:dyDescent="0.25">
      <c r="A5028" t="str">
        <f t="shared" si="751"/>
        <v>21</v>
      </c>
      <c r="B5028" t="s">
        <v>533</v>
      </c>
      <c r="C5028" t="str">
        <f t="shared" si="753"/>
        <v>054</v>
      </c>
      <c r="D5028" t="s">
        <v>585</v>
      </c>
      <c r="E5028" t="str">
        <f t="shared" si="754"/>
        <v>01</v>
      </c>
      <c r="F5028" t="str">
        <f>"005"</f>
        <v>005</v>
      </c>
      <c r="G5028" t="str">
        <f>""</f>
        <v/>
      </c>
      <c r="H5028" t="s">
        <v>2</v>
      </c>
      <c r="I5028" t="s">
        <v>2560</v>
      </c>
      <c r="J5028" t="s">
        <v>6008</v>
      </c>
      <c r="K5028" t="str">
        <f t="shared" si="755"/>
        <v>21700</v>
      </c>
    </row>
    <row r="5029" spans="1:11" customFormat="1" x14ac:dyDescent="0.25">
      <c r="A5029" t="str">
        <f t="shared" si="751"/>
        <v>21</v>
      </c>
      <c r="B5029" t="s">
        <v>533</v>
      </c>
      <c r="C5029" t="str">
        <f t="shared" si="753"/>
        <v>054</v>
      </c>
      <c r="D5029" t="s">
        <v>585</v>
      </c>
      <c r="E5029" t="str">
        <f t="shared" si="754"/>
        <v>01</v>
      </c>
      <c r="F5029" t="str">
        <f>"006"</f>
        <v>006</v>
      </c>
      <c r="G5029" t="str">
        <f>""</f>
        <v/>
      </c>
      <c r="H5029" t="s">
        <v>1</v>
      </c>
      <c r="I5029" t="s">
        <v>1008</v>
      </c>
      <c r="J5029" t="s">
        <v>6009</v>
      </c>
      <c r="K5029" t="str">
        <f t="shared" si="755"/>
        <v>21700</v>
      </c>
    </row>
    <row r="5030" spans="1:11" customFormat="1" x14ac:dyDescent="0.25">
      <c r="A5030" t="str">
        <f t="shared" si="751"/>
        <v>21</v>
      </c>
      <c r="B5030" t="s">
        <v>533</v>
      </c>
      <c r="C5030" t="str">
        <f t="shared" si="753"/>
        <v>054</v>
      </c>
      <c r="D5030" t="s">
        <v>585</v>
      </c>
      <c r="E5030" t="str">
        <f t="shared" si="754"/>
        <v>01</v>
      </c>
      <c r="F5030" t="str">
        <f>"006"</f>
        <v>006</v>
      </c>
      <c r="G5030" t="str">
        <f>""</f>
        <v/>
      </c>
      <c r="H5030" t="s">
        <v>0</v>
      </c>
      <c r="I5030" t="s">
        <v>1008</v>
      </c>
      <c r="J5030" t="s">
        <v>6009</v>
      </c>
      <c r="K5030" t="str">
        <f t="shared" si="755"/>
        <v>21700</v>
      </c>
    </row>
    <row r="5031" spans="1:11" customFormat="1" x14ac:dyDescent="0.25">
      <c r="A5031" t="str">
        <f t="shared" si="751"/>
        <v>21</v>
      </c>
      <c r="B5031" t="s">
        <v>533</v>
      </c>
      <c r="C5031" t="str">
        <f t="shared" ref="C5031:C5042" si="756">"055"</f>
        <v>055</v>
      </c>
      <c r="D5031" t="s">
        <v>586</v>
      </c>
      <c r="E5031" t="str">
        <f t="shared" si="754"/>
        <v>01</v>
      </c>
      <c r="F5031" t="str">
        <f>"001"</f>
        <v>001</v>
      </c>
      <c r="G5031" t="str">
        <f>""</f>
        <v/>
      </c>
      <c r="H5031" t="s">
        <v>1</v>
      </c>
      <c r="I5031" t="s">
        <v>119</v>
      </c>
      <c r="J5031" t="s">
        <v>6010</v>
      </c>
      <c r="K5031" t="str">
        <f t="shared" ref="K5031:K5036" si="757">"21810"</f>
        <v>21810</v>
      </c>
    </row>
    <row r="5032" spans="1:11" customFormat="1" x14ac:dyDescent="0.25">
      <c r="A5032" t="str">
        <f t="shared" si="751"/>
        <v>21</v>
      </c>
      <c r="B5032" t="s">
        <v>533</v>
      </c>
      <c r="C5032" t="str">
        <f t="shared" si="756"/>
        <v>055</v>
      </c>
      <c r="D5032" t="s">
        <v>586</v>
      </c>
      <c r="E5032" t="str">
        <f t="shared" si="754"/>
        <v>01</v>
      </c>
      <c r="F5032" t="str">
        <f>"001"</f>
        <v>001</v>
      </c>
      <c r="G5032" t="str">
        <f>""</f>
        <v/>
      </c>
      <c r="H5032" t="s">
        <v>0</v>
      </c>
      <c r="I5032" t="s">
        <v>2662</v>
      </c>
      <c r="J5032" t="s">
        <v>6011</v>
      </c>
      <c r="K5032" t="str">
        <f t="shared" si="757"/>
        <v>21810</v>
      </c>
    </row>
    <row r="5033" spans="1:11" customFormat="1" x14ac:dyDescent="0.25">
      <c r="A5033" t="str">
        <f t="shared" si="751"/>
        <v>21</v>
      </c>
      <c r="B5033" t="s">
        <v>533</v>
      </c>
      <c r="C5033" t="str">
        <f t="shared" si="756"/>
        <v>055</v>
      </c>
      <c r="D5033" t="s">
        <v>586</v>
      </c>
      <c r="E5033" t="str">
        <f t="shared" si="754"/>
        <v>01</v>
      </c>
      <c r="F5033" t="str">
        <f>"002"</f>
        <v>002</v>
      </c>
      <c r="G5033" t="str">
        <f>""</f>
        <v/>
      </c>
      <c r="H5033" t="s">
        <v>1</v>
      </c>
      <c r="I5033" t="s">
        <v>2663</v>
      </c>
      <c r="J5033" t="s">
        <v>6012</v>
      </c>
      <c r="K5033" t="str">
        <f t="shared" si="757"/>
        <v>21810</v>
      </c>
    </row>
    <row r="5034" spans="1:11" customFormat="1" x14ac:dyDescent="0.25">
      <c r="A5034" t="str">
        <f t="shared" si="751"/>
        <v>21</v>
      </c>
      <c r="B5034" t="s">
        <v>533</v>
      </c>
      <c r="C5034" t="str">
        <f t="shared" si="756"/>
        <v>055</v>
      </c>
      <c r="D5034" t="s">
        <v>586</v>
      </c>
      <c r="E5034" t="str">
        <f t="shared" si="754"/>
        <v>01</v>
      </c>
      <c r="F5034" t="str">
        <f>"002"</f>
        <v>002</v>
      </c>
      <c r="G5034" t="str">
        <f>""</f>
        <v/>
      </c>
      <c r="H5034" t="s">
        <v>0</v>
      </c>
      <c r="I5034" t="s">
        <v>2663</v>
      </c>
      <c r="J5034" t="s">
        <v>6012</v>
      </c>
      <c r="K5034" t="str">
        <f t="shared" si="757"/>
        <v>21810</v>
      </c>
    </row>
    <row r="5035" spans="1:11" customFormat="1" x14ac:dyDescent="0.25">
      <c r="A5035" t="str">
        <f t="shared" si="751"/>
        <v>21</v>
      </c>
      <c r="B5035" t="s">
        <v>533</v>
      </c>
      <c r="C5035" t="str">
        <f t="shared" si="756"/>
        <v>055</v>
      </c>
      <c r="D5035" t="s">
        <v>586</v>
      </c>
      <c r="E5035" t="str">
        <f t="shared" si="754"/>
        <v>01</v>
      </c>
      <c r="F5035" t="str">
        <f>"003"</f>
        <v>003</v>
      </c>
      <c r="G5035" t="str">
        <f>""</f>
        <v/>
      </c>
      <c r="H5035" t="s">
        <v>1</v>
      </c>
      <c r="I5035" t="s">
        <v>2664</v>
      </c>
      <c r="J5035" t="s">
        <v>6013</v>
      </c>
      <c r="K5035" t="str">
        <f t="shared" si="757"/>
        <v>21810</v>
      </c>
    </row>
    <row r="5036" spans="1:11" customFormat="1" x14ac:dyDescent="0.25">
      <c r="A5036" t="str">
        <f t="shared" si="751"/>
        <v>21</v>
      </c>
      <c r="B5036" t="s">
        <v>533</v>
      </c>
      <c r="C5036" t="str">
        <f t="shared" si="756"/>
        <v>055</v>
      </c>
      <c r="D5036" t="s">
        <v>586</v>
      </c>
      <c r="E5036" t="str">
        <f t="shared" si="754"/>
        <v>01</v>
      </c>
      <c r="F5036" t="str">
        <f>"003"</f>
        <v>003</v>
      </c>
      <c r="G5036" t="str">
        <f>""</f>
        <v/>
      </c>
      <c r="H5036" t="s">
        <v>0</v>
      </c>
      <c r="I5036" t="s">
        <v>22</v>
      </c>
      <c r="J5036" t="s">
        <v>6014</v>
      </c>
      <c r="K5036" t="str">
        <f t="shared" si="757"/>
        <v>21810</v>
      </c>
    </row>
    <row r="5037" spans="1:11" customFormat="1" x14ac:dyDescent="0.25">
      <c r="A5037" t="str">
        <f t="shared" si="751"/>
        <v>21</v>
      </c>
      <c r="B5037" t="s">
        <v>533</v>
      </c>
      <c r="C5037" t="str">
        <f t="shared" si="756"/>
        <v>055</v>
      </c>
      <c r="D5037" t="s">
        <v>586</v>
      </c>
      <c r="E5037" t="str">
        <f t="shared" si="754"/>
        <v>01</v>
      </c>
      <c r="F5037" t="str">
        <f>"004"</f>
        <v>004</v>
      </c>
      <c r="G5037" t="str">
        <f>"01"</f>
        <v>01</v>
      </c>
      <c r="H5037" t="s">
        <v>1</v>
      </c>
      <c r="I5037" t="s">
        <v>2665</v>
      </c>
      <c r="J5037" t="s">
        <v>6015</v>
      </c>
      <c r="K5037" t="str">
        <f>"21130"</f>
        <v>21130</v>
      </c>
    </row>
    <row r="5038" spans="1:11" customFormat="1" x14ac:dyDescent="0.25">
      <c r="A5038" t="str">
        <f t="shared" si="751"/>
        <v>21</v>
      </c>
      <c r="B5038" t="s">
        <v>533</v>
      </c>
      <c r="C5038" t="str">
        <f t="shared" si="756"/>
        <v>055</v>
      </c>
      <c r="D5038" t="s">
        <v>586</v>
      </c>
      <c r="E5038" t="str">
        <f t="shared" si="754"/>
        <v>01</v>
      </c>
      <c r="F5038" t="str">
        <f>"004"</f>
        <v>004</v>
      </c>
      <c r="G5038" t="str">
        <f>"02"</f>
        <v>02</v>
      </c>
      <c r="H5038" t="s">
        <v>0</v>
      </c>
      <c r="I5038" t="s">
        <v>1784</v>
      </c>
      <c r="J5038" t="s">
        <v>6016</v>
      </c>
      <c r="K5038" t="str">
        <f>"21819"</f>
        <v>21819</v>
      </c>
    </row>
    <row r="5039" spans="1:11" customFormat="1" x14ac:dyDescent="0.25">
      <c r="A5039" t="str">
        <f t="shared" si="751"/>
        <v>21</v>
      </c>
      <c r="B5039" t="s">
        <v>533</v>
      </c>
      <c r="C5039" t="str">
        <f t="shared" si="756"/>
        <v>055</v>
      </c>
      <c r="D5039" t="s">
        <v>586</v>
      </c>
      <c r="E5039" t="str">
        <f t="shared" si="754"/>
        <v>01</v>
      </c>
      <c r="F5039" t="str">
        <f>"005"</f>
        <v>005</v>
      </c>
      <c r="G5039" t="str">
        <f>""</f>
        <v/>
      </c>
      <c r="H5039" t="s">
        <v>1</v>
      </c>
      <c r="I5039" t="s">
        <v>2666</v>
      </c>
      <c r="J5039" t="s">
        <v>6017</v>
      </c>
      <c r="K5039" t="str">
        <f>"21810"</f>
        <v>21810</v>
      </c>
    </row>
    <row r="5040" spans="1:11" customFormat="1" x14ac:dyDescent="0.25">
      <c r="A5040" t="str">
        <f t="shared" si="751"/>
        <v>21</v>
      </c>
      <c r="B5040" t="s">
        <v>533</v>
      </c>
      <c r="C5040" t="str">
        <f t="shared" si="756"/>
        <v>055</v>
      </c>
      <c r="D5040" t="s">
        <v>586</v>
      </c>
      <c r="E5040" t="str">
        <f t="shared" si="754"/>
        <v>01</v>
      </c>
      <c r="F5040" t="str">
        <f>"005"</f>
        <v>005</v>
      </c>
      <c r="G5040" t="str">
        <f>""</f>
        <v/>
      </c>
      <c r="H5040" t="s">
        <v>0</v>
      </c>
      <c r="I5040" t="s">
        <v>2666</v>
      </c>
      <c r="J5040" t="s">
        <v>6017</v>
      </c>
      <c r="K5040" t="str">
        <f>"21810"</f>
        <v>21810</v>
      </c>
    </row>
    <row r="5041" spans="1:11" customFormat="1" x14ac:dyDescent="0.25">
      <c r="A5041" t="str">
        <f t="shared" si="751"/>
        <v>21</v>
      </c>
      <c r="B5041" t="s">
        <v>533</v>
      </c>
      <c r="C5041" t="str">
        <f t="shared" si="756"/>
        <v>055</v>
      </c>
      <c r="D5041" t="s">
        <v>586</v>
      </c>
      <c r="E5041" t="str">
        <f t="shared" si="754"/>
        <v>01</v>
      </c>
      <c r="F5041" t="str">
        <f>"006"</f>
        <v>006</v>
      </c>
      <c r="G5041" t="str">
        <f>""</f>
        <v/>
      </c>
      <c r="H5041" t="s">
        <v>1</v>
      </c>
      <c r="I5041" t="s">
        <v>2667</v>
      </c>
      <c r="J5041" t="s">
        <v>6018</v>
      </c>
      <c r="K5041" t="str">
        <f>"21810"</f>
        <v>21810</v>
      </c>
    </row>
    <row r="5042" spans="1:11" customFormat="1" x14ac:dyDescent="0.25">
      <c r="A5042" t="str">
        <f t="shared" si="751"/>
        <v>21</v>
      </c>
      <c r="B5042" t="s">
        <v>533</v>
      </c>
      <c r="C5042" t="str">
        <f t="shared" si="756"/>
        <v>055</v>
      </c>
      <c r="D5042" t="s">
        <v>586</v>
      </c>
      <c r="E5042" t="str">
        <f t="shared" si="754"/>
        <v>01</v>
      </c>
      <c r="F5042" t="str">
        <f>"006"</f>
        <v>006</v>
      </c>
      <c r="G5042" t="str">
        <f>""</f>
        <v/>
      </c>
      <c r="H5042" t="s">
        <v>0</v>
      </c>
      <c r="I5042" t="s">
        <v>23</v>
      </c>
      <c r="J5042" t="s">
        <v>6019</v>
      </c>
      <c r="K5042" t="str">
        <f>"21810"</f>
        <v>21810</v>
      </c>
    </row>
    <row r="5043" spans="1:11" customFormat="1" x14ac:dyDescent="0.25">
      <c r="A5043" t="str">
        <f t="shared" si="751"/>
        <v>21</v>
      </c>
      <c r="B5043" t="s">
        <v>533</v>
      </c>
      <c r="C5043" t="str">
        <f>"056"</f>
        <v>056</v>
      </c>
      <c r="D5043" t="s">
        <v>587</v>
      </c>
      <c r="E5043" t="str">
        <f t="shared" si="754"/>
        <v>01</v>
      </c>
      <c r="F5043" t="str">
        <f>"001"</f>
        <v>001</v>
      </c>
      <c r="G5043" t="str">
        <f>""</f>
        <v/>
      </c>
      <c r="H5043" t="s">
        <v>1</v>
      </c>
      <c r="I5043" t="s">
        <v>2668</v>
      </c>
      <c r="J5043" t="s">
        <v>6020</v>
      </c>
      <c r="K5043" t="str">
        <f>"21880"</f>
        <v>21880</v>
      </c>
    </row>
    <row r="5044" spans="1:11" customFormat="1" x14ac:dyDescent="0.25">
      <c r="A5044" t="str">
        <f t="shared" si="751"/>
        <v>21</v>
      </c>
      <c r="B5044" t="s">
        <v>533</v>
      </c>
      <c r="C5044" t="str">
        <f>"056"</f>
        <v>056</v>
      </c>
      <c r="D5044" t="s">
        <v>587</v>
      </c>
      <c r="E5044" t="str">
        <f t="shared" si="754"/>
        <v>01</v>
      </c>
      <c r="F5044" t="str">
        <f>"001"</f>
        <v>001</v>
      </c>
      <c r="G5044" t="str">
        <f>""</f>
        <v/>
      </c>
      <c r="H5044" t="s">
        <v>0</v>
      </c>
      <c r="I5044" t="s">
        <v>2668</v>
      </c>
      <c r="J5044" t="s">
        <v>6020</v>
      </c>
      <c r="K5044" t="str">
        <f>"21880"</f>
        <v>21880</v>
      </c>
    </row>
    <row r="5045" spans="1:11" customFormat="1" x14ac:dyDescent="0.25">
      <c r="A5045" t="str">
        <f t="shared" si="751"/>
        <v>21</v>
      </c>
      <c r="B5045" t="s">
        <v>533</v>
      </c>
      <c r="C5045" t="str">
        <f>"056"</f>
        <v>056</v>
      </c>
      <c r="D5045" t="s">
        <v>587</v>
      </c>
      <c r="E5045" t="str">
        <f t="shared" si="754"/>
        <v>01</v>
      </c>
      <c r="F5045" t="str">
        <f>"002"</f>
        <v>002</v>
      </c>
      <c r="G5045" t="str">
        <f>""</f>
        <v/>
      </c>
      <c r="H5045" t="s">
        <v>3</v>
      </c>
      <c r="I5045" t="s">
        <v>25</v>
      </c>
      <c r="J5045" t="s">
        <v>6021</v>
      </c>
      <c r="K5045" t="str">
        <f>"21880"</f>
        <v>21880</v>
      </c>
    </row>
    <row r="5046" spans="1:11" customFormat="1" x14ac:dyDescent="0.25">
      <c r="A5046" t="str">
        <f t="shared" si="751"/>
        <v>21</v>
      </c>
      <c r="B5046" t="s">
        <v>533</v>
      </c>
      <c r="C5046" t="str">
        <f>"056"</f>
        <v>056</v>
      </c>
      <c r="D5046" t="s">
        <v>587</v>
      </c>
      <c r="E5046" t="str">
        <f>"02"</f>
        <v>02</v>
      </c>
      <c r="F5046" t="str">
        <f t="shared" ref="F5046:F5057" si="758">"001"</f>
        <v>001</v>
      </c>
      <c r="G5046" t="str">
        <f>""</f>
        <v/>
      </c>
      <c r="H5046" t="s">
        <v>1</v>
      </c>
      <c r="I5046" t="s">
        <v>23</v>
      </c>
      <c r="J5046" t="s">
        <v>6022</v>
      </c>
      <c r="K5046" t="str">
        <f>"21880"</f>
        <v>21880</v>
      </c>
    </row>
    <row r="5047" spans="1:11" customFormat="1" x14ac:dyDescent="0.25">
      <c r="A5047" t="str">
        <f t="shared" si="751"/>
        <v>21</v>
      </c>
      <c r="B5047" t="s">
        <v>533</v>
      </c>
      <c r="C5047" t="str">
        <f>"056"</f>
        <v>056</v>
      </c>
      <c r="D5047" t="s">
        <v>587</v>
      </c>
      <c r="E5047" t="str">
        <f>"02"</f>
        <v>02</v>
      </c>
      <c r="F5047" t="str">
        <f t="shared" si="758"/>
        <v>001</v>
      </c>
      <c r="G5047" t="str">
        <f>""</f>
        <v/>
      </c>
      <c r="H5047" t="s">
        <v>0</v>
      </c>
      <c r="I5047" t="s">
        <v>23</v>
      </c>
      <c r="J5047" t="s">
        <v>6022</v>
      </c>
      <c r="K5047" t="str">
        <f>"21880"</f>
        <v>21880</v>
      </c>
    </row>
    <row r="5048" spans="1:11" customFormat="1" x14ac:dyDescent="0.25">
      <c r="A5048" t="str">
        <f t="shared" si="751"/>
        <v>21</v>
      </c>
      <c r="B5048" t="s">
        <v>533</v>
      </c>
      <c r="C5048" t="str">
        <f>"057"</f>
        <v>057</v>
      </c>
      <c r="D5048" t="s">
        <v>588</v>
      </c>
      <c r="E5048" t="str">
        <f>"01"</f>
        <v>01</v>
      </c>
      <c r="F5048" t="str">
        <f t="shared" si="758"/>
        <v>001</v>
      </c>
      <c r="G5048" t="str">
        <f>""</f>
        <v/>
      </c>
      <c r="H5048" t="s">
        <v>1</v>
      </c>
      <c r="I5048" t="s">
        <v>2639</v>
      </c>
      <c r="J5048" t="s">
        <v>6023</v>
      </c>
      <c r="K5048" t="str">
        <f>"21560"</f>
        <v>21560</v>
      </c>
    </row>
    <row r="5049" spans="1:11" customFormat="1" x14ac:dyDescent="0.25">
      <c r="A5049" t="str">
        <f t="shared" si="751"/>
        <v>21</v>
      </c>
      <c r="B5049" t="s">
        <v>533</v>
      </c>
      <c r="C5049" t="str">
        <f>"057"</f>
        <v>057</v>
      </c>
      <c r="D5049" t="s">
        <v>588</v>
      </c>
      <c r="E5049" t="str">
        <f>"01"</f>
        <v>01</v>
      </c>
      <c r="F5049" t="str">
        <f t="shared" si="758"/>
        <v>001</v>
      </c>
      <c r="G5049" t="str">
        <f>""</f>
        <v/>
      </c>
      <c r="H5049" t="s">
        <v>0</v>
      </c>
      <c r="I5049" t="s">
        <v>2639</v>
      </c>
      <c r="J5049" t="s">
        <v>6023</v>
      </c>
      <c r="K5049" t="str">
        <f>"21560"</f>
        <v>21560</v>
      </c>
    </row>
    <row r="5050" spans="1:11" customFormat="1" x14ac:dyDescent="0.25">
      <c r="A5050" t="str">
        <f t="shared" si="751"/>
        <v>21</v>
      </c>
      <c r="B5050" t="s">
        <v>533</v>
      </c>
      <c r="C5050" t="str">
        <f>"058"</f>
        <v>058</v>
      </c>
      <c r="D5050" t="s">
        <v>589</v>
      </c>
      <c r="E5050" t="str">
        <f>"01"</f>
        <v>01</v>
      </c>
      <c r="F5050" t="str">
        <f t="shared" si="758"/>
        <v>001</v>
      </c>
      <c r="G5050" t="str">
        <f>"01"</f>
        <v>01</v>
      </c>
      <c r="H5050" t="s">
        <v>1</v>
      </c>
      <c r="I5050" t="s">
        <v>2669</v>
      </c>
      <c r="J5050" t="s">
        <v>6024</v>
      </c>
      <c r="K5050" t="str">
        <f>"21550"</f>
        <v>21550</v>
      </c>
    </row>
    <row r="5051" spans="1:11" customFormat="1" x14ac:dyDescent="0.25">
      <c r="A5051" t="str">
        <f t="shared" si="751"/>
        <v>21</v>
      </c>
      <c r="B5051" t="s">
        <v>533</v>
      </c>
      <c r="C5051" t="str">
        <f>"058"</f>
        <v>058</v>
      </c>
      <c r="D5051" t="s">
        <v>589</v>
      </c>
      <c r="E5051" t="str">
        <f>"01"</f>
        <v>01</v>
      </c>
      <c r="F5051" t="str">
        <f t="shared" si="758"/>
        <v>001</v>
      </c>
      <c r="G5051" t="str">
        <f>"02"</f>
        <v>02</v>
      </c>
      <c r="H5051" t="s">
        <v>0</v>
      </c>
      <c r="I5051" t="s">
        <v>2670</v>
      </c>
      <c r="J5051" t="s">
        <v>6025</v>
      </c>
      <c r="K5051" t="str">
        <f>"21559"</f>
        <v>21559</v>
      </c>
    </row>
    <row r="5052" spans="1:11" customFormat="1" x14ac:dyDescent="0.25">
      <c r="A5052" t="str">
        <f t="shared" si="751"/>
        <v>21</v>
      </c>
      <c r="B5052" t="s">
        <v>533</v>
      </c>
      <c r="C5052" t="str">
        <f>"058"</f>
        <v>058</v>
      </c>
      <c r="D5052" t="s">
        <v>589</v>
      </c>
      <c r="E5052" t="str">
        <f>"02"</f>
        <v>02</v>
      </c>
      <c r="F5052" t="str">
        <f t="shared" si="758"/>
        <v>001</v>
      </c>
      <c r="G5052" t="str">
        <f>""</f>
        <v/>
      </c>
      <c r="H5052" t="s">
        <v>1</v>
      </c>
      <c r="I5052" t="s">
        <v>2398</v>
      </c>
      <c r="J5052" t="s">
        <v>6026</v>
      </c>
      <c r="K5052" t="str">
        <f>"21550"</f>
        <v>21550</v>
      </c>
    </row>
    <row r="5053" spans="1:11" customFormat="1" x14ac:dyDescent="0.25">
      <c r="A5053" t="str">
        <f t="shared" si="751"/>
        <v>21</v>
      </c>
      <c r="B5053" t="s">
        <v>533</v>
      </c>
      <c r="C5053" t="str">
        <f>"058"</f>
        <v>058</v>
      </c>
      <c r="D5053" t="s">
        <v>589</v>
      </c>
      <c r="E5053" t="str">
        <f>"02"</f>
        <v>02</v>
      </c>
      <c r="F5053" t="str">
        <f t="shared" si="758"/>
        <v>001</v>
      </c>
      <c r="G5053" t="str">
        <f>""</f>
        <v/>
      </c>
      <c r="H5053" t="s">
        <v>0</v>
      </c>
      <c r="I5053" t="s">
        <v>2398</v>
      </c>
      <c r="J5053" t="s">
        <v>6026</v>
      </c>
      <c r="K5053" t="str">
        <f>"21550"</f>
        <v>21550</v>
      </c>
    </row>
    <row r="5054" spans="1:11" customFormat="1" x14ac:dyDescent="0.25">
      <c r="A5054" t="str">
        <f t="shared" si="751"/>
        <v>21</v>
      </c>
      <c r="B5054" t="s">
        <v>533</v>
      </c>
      <c r="C5054" t="str">
        <f>"059"</f>
        <v>059</v>
      </c>
      <c r="D5054" t="s">
        <v>590</v>
      </c>
      <c r="E5054" t="str">
        <f t="shared" ref="E5054:E5079" si="759">"01"</f>
        <v>01</v>
      </c>
      <c r="F5054" t="str">
        <f t="shared" si="758"/>
        <v>001</v>
      </c>
      <c r="G5054" t="str">
        <f>""</f>
        <v/>
      </c>
      <c r="H5054" t="s">
        <v>3</v>
      </c>
      <c r="I5054" t="s">
        <v>24</v>
      </c>
      <c r="J5054" t="s">
        <v>6027</v>
      </c>
      <c r="K5054" t="str">
        <f>"21209"</f>
        <v>21209</v>
      </c>
    </row>
    <row r="5055" spans="1:11" customFormat="1" x14ac:dyDescent="0.25">
      <c r="A5055" t="str">
        <f t="shared" si="751"/>
        <v>21</v>
      </c>
      <c r="B5055" t="s">
        <v>533</v>
      </c>
      <c r="C5055" t="str">
        <f t="shared" ref="C5055:C5074" si="760">"060"</f>
        <v>060</v>
      </c>
      <c r="D5055" t="s">
        <v>591</v>
      </c>
      <c r="E5055" t="str">
        <f t="shared" si="759"/>
        <v>01</v>
      </c>
      <c r="F5055" t="str">
        <f t="shared" si="758"/>
        <v>001</v>
      </c>
      <c r="G5055" t="str">
        <f>""</f>
        <v/>
      </c>
      <c r="H5055" t="s">
        <v>1</v>
      </c>
      <c r="I5055" t="s">
        <v>2671</v>
      </c>
      <c r="J5055" t="s">
        <v>6028</v>
      </c>
      <c r="K5055" t="str">
        <f t="shared" ref="K5055:K5067" si="761">"21100"</f>
        <v>21100</v>
      </c>
    </row>
    <row r="5056" spans="1:11" customFormat="1" x14ac:dyDescent="0.25">
      <c r="A5056" t="str">
        <f t="shared" si="751"/>
        <v>21</v>
      </c>
      <c r="B5056" t="s">
        <v>533</v>
      </c>
      <c r="C5056" t="str">
        <f t="shared" si="760"/>
        <v>060</v>
      </c>
      <c r="D5056" t="s">
        <v>591</v>
      </c>
      <c r="E5056" t="str">
        <f t="shared" si="759"/>
        <v>01</v>
      </c>
      <c r="F5056" t="str">
        <f t="shared" si="758"/>
        <v>001</v>
      </c>
      <c r="G5056" t="str">
        <f>""</f>
        <v/>
      </c>
      <c r="H5056" t="s">
        <v>0</v>
      </c>
      <c r="I5056" t="s">
        <v>2671</v>
      </c>
      <c r="J5056" t="s">
        <v>6028</v>
      </c>
      <c r="K5056" t="str">
        <f t="shared" si="761"/>
        <v>21100</v>
      </c>
    </row>
    <row r="5057" spans="1:11" customFormat="1" x14ac:dyDescent="0.25">
      <c r="A5057" t="str">
        <f t="shared" si="751"/>
        <v>21</v>
      </c>
      <c r="B5057" t="s">
        <v>533</v>
      </c>
      <c r="C5057" t="str">
        <f t="shared" si="760"/>
        <v>060</v>
      </c>
      <c r="D5057" t="s">
        <v>591</v>
      </c>
      <c r="E5057" t="str">
        <f t="shared" si="759"/>
        <v>01</v>
      </c>
      <c r="F5057" t="str">
        <f t="shared" si="758"/>
        <v>001</v>
      </c>
      <c r="G5057" t="str">
        <f>""</f>
        <v/>
      </c>
      <c r="H5057" t="s">
        <v>2</v>
      </c>
      <c r="I5057" t="s">
        <v>2671</v>
      </c>
      <c r="J5057" t="s">
        <v>6028</v>
      </c>
      <c r="K5057" t="str">
        <f t="shared" si="761"/>
        <v>21100</v>
      </c>
    </row>
    <row r="5058" spans="1:11" customFormat="1" x14ac:dyDescent="0.25">
      <c r="A5058" t="str">
        <f t="shared" si="751"/>
        <v>21</v>
      </c>
      <c r="B5058" t="s">
        <v>533</v>
      </c>
      <c r="C5058" t="str">
        <f t="shared" si="760"/>
        <v>060</v>
      </c>
      <c r="D5058" t="s">
        <v>591</v>
      </c>
      <c r="E5058" t="str">
        <f t="shared" si="759"/>
        <v>01</v>
      </c>
      <c r="F5058" t="str">
        <f>"002"</f>
        <v>002</v>
      </c>
      <c r="G5058" t="str">
        <f>""</f>
        <v/>
      </c>
      <c r="H5058" t="s">
        <v>1</v>
      </c>
      <c r="I5058" t="s">
        <v>2672</v>
      </c>
      <c r="J5058" t="s">
        <v>6002</v>
      </c>
      <c r="K5058" t="str">
        <f t="shared" si="761"/>
        <v>21100</v>
      </c>
    </row>
    <row r="5059" spans="1:11" customFormat="1" x14ac:dyDescent="0.25">
      <c r="A5059" t="str">
        <f t="shared" si="751"/>
        <v>21</v>
      </c>
      <c r="B5059" t="s">
        <v>533</v>
      </c>
      <c r="C5059" t="str">
        <f t="shared" si="760"/>
        <v>060</v>
      </c>
      <c r="D5059" t="s">
        <v>591</v>
      </c>
      <c r="E5059" t="str">
        <f t="shared" si="759"/>
        <v>01</v>
      </c>
      <c r="F5059" t="str">
        <f>"002"</f>
        <v>002</v>
      </c>
      <c r="G5059" t="str">
        <f>""</f>
        <v/>
      </c>
      <c r="H5059" t="s">
        <v>0</v>
      </c>
      <c r="I5059" t="s">
        <v>2672</v>
      </c>
      <c r="J5059" t="s">
        <v>6002</v>
      </c>
      <c r="K5059" t="str">
        <f t="shared" si="761"/>
        <v>21100</v>
      </c>
    </row>
    <row r="5060" spans="1:11" customFormat="1" x14ac:dyDescent="0.25">
      <c r="A5060" t="str">
        <f t="shared" si="751"/>
        <v>21</v>
      </c>
      <c r="B5060" t="s">
        <v>533</v>
      </c>
      <c r="C5060" t="str">
        <f t="shared" si="760"/>
        <v>060</v>
      </c>
      <c r="D5060" t="s">
        <v>591</v>
      </c>
      <c r="E5060" t="str">
        <f t="shared" si="759"/>
        <v>01</v>
      </c>
      <c r="F5060" t="str">
        <f>"003"</f>
        <v>003</v>
      </c>
      <c r="G5060" t="str">
        <f>""</f>
        <v/>
      </c>
      <c r="H5060" t="s">
        <v>1</v>
      </c>
      <c r="I5060" t="s">
        <v>2673</v>
      </c>
      <c r="J5060" t="s">
        <v>6029</v>
      </c>
      <c r="K5060" t="str">
        <f t="shared" si="761"/>
        <v>21100</v>
      </c>
    </row>
    <row r="5061" spans="1:11" customFormat="1" x14ac:dyDescent="0.25">
      <c r="A5061" t="str">
        <f t="shared" si="751"/>
        <v>21</v>
      </c>
      <c r="B5061" t="s">
        <v>533</v>
      </c>
      <c r="C5061" t="str">
        <f t="shared" si="760"/>
        <v>060</v>
      </c>
      <c r="D5061" t="s">
        <v>591</v>
      </c>
      <c r="E5061" t="str">
        <f t="shared" si="759"/>
        <v>01</v>
      </c>
      <c r="F5061" t="str">
        <f>"003"</f>
        <v>003</v>
      </c>
      <c r="G5061" t="str">
        <f>""</f>
        <v/>
      </c>
      <c r="H5061" t="s">
        <v>0</v>
      </c>
      <c r="I5061" t="s">
        <v>2673</v>
      </c>
      <c r="J5061" t="s">
        <v>6029</v>
      </c>
      <c r="K5061" t="str">
        <f t="shared" si="761"/>
        <v>21100</v>
      </c>
    </row>
    <row r="5062" spans="1:11" customFormat="1" x14ac:dyDescent="0.25">
      <c r="A5062" t="str">
        <f t="shared" si="751"/>
        <v>21</v>
      </c>
      <c r="B5062" t="s">
        <v>533</v>
      </c>
      <c r="C5062" t="str">
        <f t="shared" si="760"/>
        <v>060</v>
      </c>
      <c r="D5062" t="s">
        <v>591</v>
      </c>
      <c r="E5062" t="str">
        <f t="shared" si="759"/>
        <v>01</v>
      </c>
      <c r="F5062" t="str">
        <f>"004"</f>
        <v>004</v>
      </c>
      <c r="G5062" t="str">
        <f>""</f>
        <v/>
      </c>
      <c r="H5062" t="s">
        <v>1</v>
      </c>
      <c r="I5062" t="s">
        <v>2674</v>
      </c>
      <c r="J5062" t="s">
        <v>6030</v>
      </c>
      <c r="K5062" t="str">
        <f t="shared" si="761"/>
        <v>21100</v>
      </c>
    </row>
    <row r="5063" spans="1:11" customFormat="1" x14ac:dyDescent="0.25">
      <c r="A5063" t="str">
        <f t="shared" si="751"/>
        <v>21</v>
      </c>
      <c r="B5063" t="s">
        <v>533</v>
      </c>
      <c r="C5063" t="str">
        <f t="shared" si="760"/>
        <v>060</v>
      </c>
      <c r="D5063" t="s">
        <v>591</v>
      </c>
      <c r="E5063" t="str">
        <f t="shared" si="759"/>
        <v>01</v>
      </c>
      <c r="F5063" t="str">
        <f>"004"</f>
        <v>004</v>
      </c>
      <c r="G5063" t="str">
        <f>""</f>
        <v/>
      </c>
      <c r="H5063" t="s">
        <v>0</v>
      </c>
      <c r="I5063" t="s">
        <v>2674</v>
      </c>
      <c r="J5063" t="s">
        <v>6030</v>
      </c>
      <c r="K5063" t="str">
        <f t="shared" si="761"/>
        <v>21100</v>
      </c>
    </row>
    <row r="5064" spans="1:11" customFormat="1" x14ac:dyDescent="0.25">
      <c r="A5064" t="str">
        <f t="shared" si="751"/>
        <v>21</v>
      </c>
      <c r="B5064" t="s">
        <v>533</v>
      </c>
      <c r="C5064" t="str">
        <f t="shared" si="760"/>
        <v>060</v>
      </c>
      <c r="D5064" t="s">
        <v>591</v>
      </c>
      <c r="E5064" t="str">
        <f t="shared" si="759"/>
        <v>01</v>
      </c>
      <c r="F5064" t="str">
        <f>"005"</f>
        <v>005</v>
      </c>
      <c r="G5064" t="str">
        <f>""</f>
        <v/>
      </c>
      <c r="H5064" t="s">
        <v>1</v>
      </c>
      <c r="I5064" t="s">
        <v>2675</v>
      </c>
      <c r="J5064" t="s">
        <v>6031</v>
      </c>
      <c r="K5064" t="str">
        <f t="shared" si="761"/>
        <v>21100</v>
      </c>
    </row>
    <row r="5065" spans="1:11" customFormat="1" x14ac:dyDescent="0.25">
      <c r="A5065" t="str">
        <f t="shared" si="751"/>
        <v>21</v>
      </c>
      <c r="B5065" t="s">
        <v>533</v>
      </c>
      <c r="C5065" t="str">
        <f t="shared" si="760"/>
        <v>060</v>
      </c>
      <c r="D5065" t="s">
        <v>591</v>
      </c>
      <c r="E5065" t="str">
        <f t="shared" si="759"/>
        <v>01</v>
      </c>
      <c r="F5065" t="str">
        <f>"005"</f>
        <v>005</v>
      </c>
      <c r="G5065" t="str">
        <f>""</f>
        <v/>
      </c>
      <c r="H5065" t="s">
        <v>0</v>
      </c>
      <c r="I5065" t="s">
        <v>2675</v>
      </c>
      <c r="J5065" t="s">
        <v>6031</v>
      </c>
      <c r="K5065" t="str">
        <f t="shared" si="761"/>
        <v>21100</v>
      </c>
    </row>
    <row r="5066" spans="1:11" customFormat="1" x14ac:dyDescent="0.25">
      <c r="A5066" t="str">
        <f t="shared" si="751"/>
        <v>21</v>
      </c>
      <c r="B5066" t="s">
        <v>533</v>
      </c>
      <c r="C5066" t="str">
        <f t="shared" si="760"/>
        <v>060</v>
      </c>
      <c r="D5066" t="s">
        <v>591</v>
      </c>
      <c r="E5066" t="str">
        <f t="shared" si="759"/>
        <v>01</v>
      </c>
      <c r="F5066" t="str">
        <f>"006"</f>
        <v>006</v>
      </c>
      <c r="G5066" t="str">
        <f>""</f>
        <v/>
      </c>
      <c r="H5066" t="s">
        <v>1</v>
      </c>
      <c r="I5066" t="s">
        <v>2676</v>
      </c>
      <c r="J5066" t="s">
        <v>6032</v>
      </c>
      <c r="K5066" t="str">
        <f t="shared" si="761"/>
        <v>21100</v>
      </c>
    </row>
    <row r="5067" spans="1:11" customFormat="1" x14ac:dyDescent="0.25">
      <c r="A5067" t="str">
        <f t="shared" si="751"/>
        <v>21</v>
      </c>
      <c r="B5067" t="s">
        <v>533</v>
      </c>
      <c r="C5067" t="str">
        <f t="shared" si="760"/>
        <v>060</v>
      </c>
      <c r="D5067" t="s">
        <v>591</v>
      </c>
      <c r="E5067" t="str">
        <f t="shared" si="759"/>
        <v>01</v>
      </c>
      <c r="F5067" t="str">
        <f>"006"</f>
        <v>006</v>
      </c>
      <c r="G5067" t="str">
        <f>""</f>
        <v/>
      </c>
      <c r="H5067" t="s">
        <v>0</v>
      </c>
      <c r="I5067" t="s">
        <v>2676</v>
      </c>
      <c r="J5067" t="s">
        <v>6032</v>
      </c>
      <c r="K5067" t="str">
        <f t="shared" si="761"/>
        <v>21100</v>
      </c>
    </row>
    <row r="5068" spans="1:11" customFormat="1" x14ac:dyDescent="0.25">
      <c r="A5068" t="str">
        <f t="shared" si="751"/>
        <v>21</v>
      </c>
      <c r="B5068" t="s">
        <v>533</v>
      </c>
      <c r="C5068" t="str">
        <f t="shared" si="760"/>
        <v>060</v>
      </c>
      <c r="D5068" t="s">
        <v>591</v>
      </c>
      <c r="E5068" t="str">
        <f t="shared" si="759"/>
        <v>01</v>
      </c>
      <c r="F5068" t="str">
        <f>"007"</f>
        <v>007</v>
      </c>
      <c r="G5068" t="str">
        <f>""</f>
        <v/>
      </c>
      <c r="H5068" t="s">
        <v>1</v>
      </c>
      <c r="I5068" t="s">
        <v>70</v>
      </c>
      <c r="J5068" t="s">
        <v>6033</v>
      </c>
      <c r="K5068" t="str">
        <f>"21459"</f>
        <v>21459</v>
      </c>
    </row>
    <row r="5069" spans="1:11" customFormat="1" x14ac:dyDescent="0.25">
      <c r="A5069" t="str">
        <f t="shared" si="751"/>
        <v>21</v>
      </c>
      <c r="B5069" t="s">
        <v>533</v>
      </c>
      <c r="C5069" t="str">
        <f t="shared" si="760"/>
        <v>060</v>
      </c>
      <c r="D5069" t="s">
        <v>591</v>
      </c>
      <c r="E5069" t="str">
        <f t="shared" si="759"/>
        <v>01</v>
      </c>
      <c r="F5069" t="str">
        <f>"007"</f>
        <v>007</v>
      </c>
      <c r="G5069" t="str">
        <f>""</f>
        <v/>
      </c>
      <c r="H5069" t="s">
        <v>0</v>
      </c>
      <c r="I5069" t="s">
        <v>70</v>
      </c>
      <c r="J5069" t="s">
        <v>6033</v>
      </c>
      <c r="K5069" t="str">
        <f>"21459"</f>
        <v>21459</v>
      </c>
    </row>
    <row r="5070" spans="1:11" customFormat="1" x14ac:dyDescent="0.25">
      <c r="A5070" t="str">
        <f t="shared" si="751"/>
        <v>21</v>
      </c>
      <c r="B5070" t="s">
        <v>533</v>
      </c>
      <c r="C5070" t="str">
        <f t="shared" si="760"/>
        <v>060</v>
      </c>
      <c r="D5070" t="s">
        <v>591</v>
      </c>
      <c r="E5070" t="str">
        <f t="shared" si="759"/>
        <v>01</v>
      </c>
      <c r="F5070" t="str">
        <f>"008"</f>
        <v>008</v>
      </c>
      <c r="G5070" t="str">
        <f>""</f>
        <v/>
      </c>
      <c r="H5070" t="s">
        <v>3</v>
      </c>
      <c r="I5070" t="s">
        <v>2672</v>
      </c>
      <c r="J5070" t="s">
        <v>6002</v>
      </c>
      <c r="K5070" t="str">
        <f>"21100"</f>
        <v>21100</v>
      </c>
    </row>
    <row r="5071" spans="1:11" customFormat="1" x14ac:dyDescent="0.25">
      <c r="A5071" t="str">
        <f t="shared" si="751"/>
        <v>21</v>
      </c>
      <c r="B5071" t="s">
        <v>533</v>
      </c>
      <c r="C5071" t="str">
        <f t="shared" si="760"/>
        <v>060</v>
      </c>
      <c r="D5071" t="s">
        <v>591</v>
      </c>
      <c r="E5071" t="str">
        <f t="shared" si="759"/>
        <v>01</v>
      </c>
      <c r="F5071" t="str">
        <f>"009"</f>
        <v>009</v>
      </c>
      <c r="G5071" t="str">
        <f>""</f>
        <v/>
      </c>
      <c r="H5071" t="s">
        <v>1</v>
      </c>
      <c r="I5071" t="s">
        <v>102</v>
      </c>
      <c r="J5071" t="s">
        <v>6034</v>
      </c>
      <c r="K5071" t="str">
        <f>"21100"</f>
        <v>21100</v>
      </c>
    </row>
    <row r="5072" spans="1:11" customFormat="1" x14ac:dyDescent="0.25">
      <c r="A5072" t="str">
        <f t="shared" ref="A5072:A5135" si="762">"21"</f>
        <v>21</v>
      </c>
      <c r="B5072" t="s">
        <v>533</v>
      </c>
      <c r="C5072" t="str">
        <f t="shared" si="760"/>
        <v>060</v>
      </c>
      <c r="D5072" t="s">
        <v>591</v>
      </c>
      <c r="E5072" t="str">
        <f t="shared" si="759"/>
        <v>01</v>
      </c>
      <c r="F5072" t="str">
        <f>"009"</f>
        <v>009</v>
      </c>
      <c r="G5072" t="str">
        <f>""</f>
        <v/>
      </c>
      <c r="H5072" t="s">
        <v>0</v>
      </c>
      <c r="I5072" t="s">
        <v>102</v>
      </c>
      <c r="J5072" t="s">
        <v>6034</v>
      </c>
      <c r="K5072" t="str">
        <f>"21100"</f>
        <v>21100</v>
      </c>
    </row>
    <row r="5073" spans="1:11" customFormat="1" x14ac:dyDescent="0.25">
      <c r="A5073" t="str">
        <f t="shared" si="762"/>
        <v>21</v>
      </c>
      <c r="B5073" t="s">
        <v>533</v>
      </c>
      <c r="C5073" t="str">
        <f t="shared" si="760"/>
        <v>060</v>
      </c>
      <c r="D5073" t="s">
        <v>591</v>
      </c>
      <c r="E5073" t="str">
        <f t="shared" si="759"/>
        <v>01</v>
      </c>
      <c r="F5073" t="str">
        <f>"010"</f>
        <v>010</v>
      </c>
      <c r="G5073" t="str">
        <f>""</f>
        <v/>
      </c>
      <c r="H5073" t="s">
        <v>1</v>
      </c>
      <c r="I5073" t="s">
        <v>102</v>
      </c>
      <c r="J5073" t="s">
        <v>6034</v>
      </c>
      <c r="K5073" t="str">
        <f>"21100"</f>
        <v>21100</v>
      </c>
    </row>
    <row r="5074" spans="1:11" customFormat="1" x14ac:dyDescent="0.25">
      <c r="A5074" t="str">
        <f t="shared" si="762"/>
        <v>21</v>
      </c>
      <c r="B5074" t="s">
        <v>533</v>
      </c>
      <c r="C5074" t="str">
        <f t="shared" si="760"/>
        <v>060</v>
      </c>
      <c r="D5074" t="s">
        <v>591</v>
      </c>
      <c r="E5074" t="str">
        <f t="shared" si="759"/>
        <v>01</v>
      </c>
      <c r="F5074" t="str">
        <f>"010"</f>
        <v>010</v>
      </c>
      <c r="G5074" t="str">
        <f>""</f>
        <v/>
      </c>
      <c r="H5074" t="s">
        <v>0</v>
      </c>
      <c r="I5074" t="s">
        <v>102</v>
      </c>
      <c r="J5074" t="s">
        <v>6034</v>
      </c>
      <c r="K5074" t="str">
        <f>"21100"</f>
        <v>21100</v>
      </c>
    </row>
    <row r="5075" spans="1:11" customFormat="1" x14ac:dyDescent="0.25">
      <c r="A5075" t="str">
        <f t="shared" si="762"/>
        <v>21</v>
      </c>
      <c r="B5075" t="s">
        <v>533</v>
      </c>
      <c r="C5075" t="str">
        <f t="shared" ref="C5075:C5083" si="763">"061"</f>
        <v>061</v>
      </c>
      <c r="D5075" t="s">
        <v>592</v>
      </c>
      <c r="E5075" t="str">
        <f t="shared" si="759"/>
        <v>01</v>
      </c>
      <c r="F5075" t="str">
        <f>"001"</f>
        <v>001</v>
      </c>
      <c r="G5075" t="str">
        <f>""</f>
        <v/>
      </c>
      <c r="H5075" t="s">
        <v>1</v>
      </c>
      <c r="I5075" t="s">
        <v>23</v>
      </c>
      <c r="J5075" t="s">
        <v>6035</v>
      </c>
      <c r="K5075" t="str">
        <f t="shared" ref="K5075:K5083" si="764">"21720"</f>
        <v>21720</v>
      </c>
    </row>
    <row r="5076" spans="1:11" customFormat="1" x14ac:dyDescent="0.25">
      <c r="A5076" t="str">
        <f t="shared" si="762"/>
        <v>21</v>
      </c>
      <c r="B5076" t="s">
        <v>533</v>
      </c>
      <c r="C5076" t="str">
        <f t="shared" si="763"/>
        <v>061</v>
      </c>
      <c r="D5076" t="s">
        <v>592</v>
      </c>
      <c r="E5076" t="str">
        <f t="shared" si="759"/>
        <v>01</v>
      </c>
      <c r="F5076" t="str">
        <f>"001"</f>
        <v>001</v>
      </c>
      <c r="G5076" t="str">
        <f>""</f>
        <v/>
      </c>
      <c r="H5076" t="s">
        <v>0</v>
      </c>
      <c r="I5076" t="s">
        <v>23</v>
      </c>
      <c r="J5076" t="s">
        <v>6035</v>
      </c>
      <c r="K5076" t="str">
        <f t="shared" si="764"/>
        <v>21720</v>
      </c>
    </row>
    <row r="5077" spans="1:11" customFormat="1" x14ac:dyDescent="0.25">
      <c r="A5077" t="str">
        <f t="shared" si="762"/>
        <v>21</v>
      </c>
      <c r="B5077" t="s">
        <v>533</v>
      </c>
      <c r="C5077" t="str">
        <f t="shared" si="763"/>
        <v>061</v>
      </c>
      <c r="D5077" t="s">
        <v>592</v>
      </c>
      <c r="E5077" t="str">
        <f t="shared" si="759"/>
        <v>01</v>
      </c>
      <c r="F5077" t="str">
        <f>"002"</f>
        <v>002</v>
      </c>
      <c r="G5077" t="str">
        <f>""</f>
        <v/>
      </c>
      <c r="H5077" t="s">
        <v>1</v>
      </c>
      <c r="I5077" t="s">
        <v>2677</v>
      </c>
      <c r="J5077" t="s">
        <v>6036</v>
      </c>
      <c r="K5077" t="str">
        <f t="shared" si="764"/>
        <v>21720</v>
      </c>
    </row>
    <row r="5078" spans="1:11" customFormat="1" x14ac:dyDescent="0.25">
      <c r="A5078" t="str">
        <f t="shared" si="762"/>
        <v>21</v>
      </c>
      <c r="B5078" t="s">
        <v>533</v>
      </c>
      <c r="C5078" t="str">
        <f t="shared" si="763"/>
        <v>061</v>
      </c>
      <c r="D5078" t="s">
        <v>592</v>
      </c>
      <c r="E5078" t="str">
        <f t="shared" si="759"/>
        <v>01</v>
      </c>
      <c r="F5078" t="str">
        <f>"002"</f>
        <v>002</v>
      </c>
      <c r="G5078" t="str">
        <f>""</f>
        <v/>
      </c>
      <c r="H5078" t="s">
        <v>0</v>
      </c>
      <c r="I5078" t="s">
        <v>2677</v>
      </c>
      <c r="J5078" t="s">
        <v>6036</v>
      </c>
      <c r="K5078" t="str">
        <f t="shared" si="764"/>
        <v>21720</v>
      </c>
    </row>
    <row r="5079" spans="1:11" customFormat="1" x14ac:dyDescent="0.25">
      <c r="A5079" t="str">
        <f t="shared" si="762"/>
        <v>21</v>
      </c>
      <c r="B5079" t="s">
        <v>533</v>
      </c>
      <c r="C5079" t="str">
        <f t="shared" si="763"/>
        <v>061</v>
      </c>
      <c r="D5079" t="s">
        <v>592</v>
      </c>
      <c r="E5079" t="str">
        <f t="shared" si="759"/>
        <v>01</v>
      </c>
      <c r="F5079" t="str">
        <f>"002"</f>
        <v>002</v>
      </c>
      <c r="G5079" t="str">
        <f>""</f>
        <v/>
      </c>
      <c r="H5079" t="s">
        <v>2</v>
      </c>
      <c r="I5079" t="s">
        <v>2677</v>
      </c>
      <c r="J5079" t="s">
        <v>6036</v>
      </c>
      <c r="K5079" t="str">
        <f t="shared" si="764"/>
        <v>21720</v>
      </c>
    </row>
    <row r="5080" spans="1:11" customFormat="1" x14ac:dyDescent="0.25">
      <c r="A5080" t="str">
        <f t="shared" si="762"/>
        <v>21</v>
      </c>
      <c r="B5080" t="s">
        <v>533</v>
      </c>
      <c r="C5080" t="str">
        <f t="shared" si="763"/>
        <v>061</v>
      </c>
      <c r="D5080" t="s">
        <v>592</v>
      </c>
      <c r="E5080" t="str">
        <f>"02"</f>
        <v>02</v>
      </c>
      <c r="F5080" t="str">
        <f>"001"</f>
        <v>001</v>
      </c>
      <c r="G5080" t="str">
        <f>""</f>
        <v/>
      </c>
      <c r="H5080" t="s">
        <v>1</v>
      </c>
      <c r="I5080" t="s">
        <v>2678</v>
      </c>
      <c r="J5080" t="s">
        <v>6037</v>
      </c>
      <c r="K5080" t="str">
        <f t="shared" si="764"/>
        <v>21720</v>
      </c>
    </row>
    <row r="5081" spans="1:11" customFormat="1" x14ac:dyDescent="0.25">
      <c r="A5081" t="str">
        <f t="shared" si="762"/>
        <v>21</v>
      </c>
      <c r="B5081" t="s">
        <v>533</v>
      </c>
      <c r="C5081" t="str">
        <f t="shared" si="763"/>
        <v>061</v>
      </c>
      <c r="D5081" t="s">
        <v>592</v>
      </c>
      <c r="E5081" t="str">
        <f>"02"</f>
        <v>02</v>
      </c>
      <c r="F5081" t="str">
        <f>"001"</f>
        <v>001</v>
      </c>
      <c r="G5081" t="str">
        <f>""</f>
        <v/>
      </c>
      <c r="H5081" t="s">
        <v>0</v>
      </c>
      <c r="I5081" t="s">
        <v>2678</v>
      </c>
      <c r="J5081" t="s">
        <v>6037</v>
      </c>
      <c r="K5081" t="str">
        <f t="shared" si="764"/>
        <v>21720</v>
      </c>
    </row>
    <row r="5082" spans="1:11" customFormat="1" x14ac:dyDescent="0.25">
      <c r="A5082" t="str">
        <f t="shared" si="762"/>
        <v>21</v>
      </c>
      <c r="B5082" t="s">
        <v>533</v>
      </c>
      <c r="C5082" t="str">
        <f t="shared" si="763"/>
        <v>061</v>
      </c>
      <c r="D5082" t="s">
        <v>592</v>
      </c>
      <c r="E5082" t="str">
        <f>"02"</f>
        <v>02</v>
      </c>
      <c r="F5082" t="str">
        <f>"002"</f>
        <v>002</v>
      </c>
      <c r="G5082" t="str">
        <f>""</f>
        <v/>
      </c>
      <c r="H5082" t="s">
        <v>1</v>
      </c>
      <c r="I5082" t="s">
        <v>2679</v>
      </c>
      <c r="J5082" t="s">
        <v>6038</v>
      </c>
      <c r="K5082" t="str">
        <f t="shared" si="764"/>
        <v>21720</v>
      </c>
    </row>
    <row r="5083" spans="1:11" customFormat="1" x14ac:dyDescent="0.25">
      <c r="A5083" t="str">
        <f t="shared" si="762"/>
        <v>21</v>
      </c>
      <c r="B5083" t="s">
        <v>533</v>
      </c>
      <c r="C5083" t="str">
        <f t="shared" si="763"/>
        <v>061</v>
      </c>
      <c r="D5083" t="s">
        <v>592</v>
      </c>
      <c r="E5083" t="str">
        <f>"02"</f>
        <v>02</v>
      </c>
      <c r="F5083" t="str">
        <f>"002"</f>
        <v>002</v>
      </c>
      <c r="G5083" t="str">
        <f>""</f>
        <v/>
      </c>
      <c r="H5083" t="s">
        <v>0</v>
      </c>
      <c r="I5083" t="s">
        <v>2679</v>
      </c>
      <c r="J5083" t="s">
        <v>6038</v>
      </c>
      <c r="K5083" t="str">
        <f t="shared" si="764"/>
        <v>21720</v>
      </c>
    </row>
    <row r="5084" spans="1:11" customFormat="1" x14ac:dyDescent="0.25">
      <c r="A5084" t="str">
        <f t="shared" si="762"/>
        <v>21</v>
      </c>
      <c r="B5084" t="s">
        <v>533</v>
      </c>
      <c r="C5084" t="str">
        <f>"062"</f>
        <v>062</v>
      </c>
      <c r="D5084" t="s">
        <v>593</v>
      </c>
      <c r="E5084" t="str">
        <f t="shared" ref="E5084:E5093" si="765">"01"</f>
        <v>01</v>
      </c>
      <c r="F5084" t="str">
        <f>"001"</f>
        <v>001</v>
      </c>
      <c r="G5084" t="str">
        <f>""</f>
        <v/>
      </c>
      <c r="H5084" t="s">
        <v>1</v>
      </c>
      <c r="I5084" t="s">
        <v>2680</v>
      </c>
      <c r="J5084" t="s">
        <v>6039</v>
      </c>
      <c r="K5084" t="str">
        <f>"21250"</f>
        <v>21250</v>
      </c>
    </row>
    <row r="5085" spans="1:11" customFormat="1" x14ac:dyDescent="0.25">
      <c r="A5085" t="str">
        <f t="shared" si="762"/>
        <v>21</v>
      </c>
      <c r="B5085" t="s">
        <v>533</v>
      </c>
      <c r="C5085" t="str">
        <f>"062"</f>
        <v>062</v>
      </c>
      <c r="D5085" t="s">
        <v>593</v>
      </c>
      <c r="E5085" t="str">
        <f t="shared" si="765"/>
        <v>01</v>
      </c>
      <c r="F5085" t="str">
        <f>"001"</f>
        <v>001</v>
      </c>
      <c r="G5085" t="str">
        <f>""</f>
        <v/>
      </c>
      <c r="H5085" t="s">
        <v>0</v>
      </c>
      <c r="I5085" t="s">
        <v>2680</v>
      </c>
      <c r="J5085" t="s">
        <v>6039</v>
      </c>
      <c r="K5085" t="str">
        <f>"21250"</f>
        <v>21250</v>
      </c>
    </row>
    <row r="5086" spans="1:11" customFormat="1" x14ac:dyDescent="0.25">
      <c r="A5086" t="str">
        <f t="shared" si="762"/>
        <v>21</v>
      </c>
      <c r="B5086" t="s">
        <v>533</v>
      </c>
      <c r="C5086" t="str">
        <f>"063"</f>
        <v>063</v>
      </c>
      <c r="D5086" t="s">
        <v>594</v>
      </c>
      <c r="E5086" t="str">
        <f t="shared" si="765"/>
        <v>01</v>
      </c>
      <c r="F5086" t="str">
        <f>"001"</f>
        <v>001</v>
      </c>
      <c r="G5086" t="str">
        <f>""</f>
        <v/>
      </c>
      <c r="H5086" t="s">
        <v>1</v>
      </c>
      <c r="I5086" t="s">
        <v>2681</v>
      </c>
      <c r="J5086" t="s">
        <v>6021</v>
      </c>
      <c r="K5086" t="str">
        <f>"21510"</f>
        <v>21510</v>
      </c>
    </row>
    <row r="5087" spans="1:11" customFormat="1" x14ac:dyDescent="0.25">
      <c r="A5087" t="str">
        <f t="shared" si="762"/>
        <v>21</v>
      </c>
      <c r="B5087" t="s">
        <v>533</v>
      </c>
      <c r="C5087" t="str">
        <f>"063"</f>
        <v>063</v>
      </c>
      <c r="D5087" t="s">
        <v>594</v>
      </c>
      <c r="E5087" t="str">
        <f t="shared" si="765"/>
        <v>01</v>
      </c>
      <c r="F5087" t="str">
        <f>"001"</f>
        <v>001</v>
      </c>
      <c r="G5087" t="str">
        <f>""</f>
        <v/>
      </c>
      <c r="H5087" t="s">
        <v>0</v>
      </c>
      <c r="I5087" t="s">
        <v>2681</v>
      </c>
      <c r="J5087" t="s">
        <v>6021</v>
      </c>
      <c r="K5087" t="str">
        <f>"21510"</f>
        <v>21510</v>
      </c>
    </row>
    <row r="5088" spans="1:11" customFormat="1" x14ac:dyDescent="0.25">
      <c r="A5088" t="str">
        <f t="shared" si="762"/>
        <v>21</v>
      </c>
      <c r="B5088" t="s">
        <v>533</v>
      </c>
      <c r="C5088" t="str">
        <f>"063"</f>
        <v>063</v>
      </c>
      <c r="D5088" t="s">
        <v>594</v>
      </c>
      <c r="E5088" t="str">
        <f t="shared" si="765"/>
        <v>01</v>
      </c>
      <c r="F5088" t="str">
        <f>"002"</f>
        <v>002</v>
      </c>
      <c r="G5088" t="str">
        <f>""</f>
        <v/>
      </c>
      <c r="H5088" t="s">
        <v>1</v>
      </c>
      <c r="I5088" t="s">
        <v>17</v>
      </c>
      <c r="J5088" t="s">
        <v>6040</v>
      </c>
      <c r="K5088" t="str">
        <f>"21510"</f>
        <v>21510</v>
      </c>
    </row>
    <row r="5089" spans="1:11" customFormat="1" x14ac:dyDescent="0.25">
      <c r="A5089" t="str">
        <f t="shared" si="762"/>
        <v>21</v>
      </c>
      <c r="B5089" t="s">
        <v>533</v>
      </c>
      <c r="C5089" t="str">
        <f>"063"</f>
        <v>063</v>
      </c>
      <c r="D5089" t="s">
        <v>594</v>
      </c>
      <c r="E5089" t="str">
        <f t="shared" si="765"/>
        <v>01</v>
      </c>
      <c r="F5089" t="str">
        <f>"002"</f>
        <v>002</v>
      </c>
      <c r="G5089" t="str">
        <f>""</f>
        <v/>
      </c>
      <c r="H5089" t="s">
        <v>0</v>
      </c>
      <c r="I5089" t="s">
        <v>17</v>
      </c>
      <c r="J5089" t="s">
        <v>6040</v>
      </c>
      <c r="K5089" t="str">
        <f>"21510"</f>
        <v>21510</v>
      </c>
    </row>
    <row r="5090" spans="1:11" customFormat="1" x14ac:dyDescent="0.25">
      <c r="A5090" t="str">
        <f t="shared" si="762"/>
        <v>21</v>
      </c>
      <c r="B5090" t="s">
        <v>533</v>
      </c>
      <c r="C5090" t="str">
        <f t="shared" ref="C5090:C5100" si="766">"064"</f>
        <v>064</v>
      </c>
      <c r="D5090" t="s">
        <v>595</v>
      </c>
      <c r="E5090" t="str">
        <f t="shared" si="765"/>
        <v>01</v>
      </c>
      <c r="F5090" t="str">
        <f>"001"</f>
        <v>001</v>
      </c>
      <c r="G5090" t="str">
        <f>""</f>
        <v/>
      </c>
      <c r="H5090" t="s">
        <v>1</v>
      </c>
      <c r="I5090" t="s">
        <v>2682</v>
      </c>
      <c r="J5090" t="s">
        <v>6041</v>
      </c>
      <c r="K5090" t="str">
        <f t="shared" ref="K5090:K5100" si="767">"21610"</f>
        <v>21610</v>
      </c>
    </row>
    <row r="5091" spans="1:11" customFormat="1" x14ac:dyDescent="0.25">
      <c r="A5091" t="str">
        <f t="shared" si="762"/>
        <v>21</v>
      </c>
      <c r="B5091" t="s">
        <v>533</v>
      </c>
      <c r="C5091" t="str">
        <f t="shared" si="766"/>
        <v>064</v>
      </c>
      <c r="D5091" t="s">
        <v>595</v>
      </c>
      <c r="E5091" t="str">
        <f t="shared" si="765"/>
        <v>01</v>
      </c>
      <c r="F5091" t="str">
        <f>"001"</f>
        <v>001</v>
      </c>
      <c r="G5091" t="str">
        <f>""</f>
        <v/>
      </c>
      <c r="H5091" t="s">
        <v>0</v>
      </c>
      <c r="I5091" t="s">
        <v>2682</v>
      </c>
      <c r="J5091" t="s">
        <v>6041</v>
      </c>
      <c r="K5091" t="str">
        <f t="shared" si="767"/>
        <v>21610</v>
      </c>
    </row>
    <row r="5092" spans="1:11" customFormat="1" x14ac:dyDescent="0.25">
      <c r="A5092" t="str">
        <f t="shared" si="762"/>
        <v>21</v>
      </c>
      <c r="B5092" t="s">
        <v>533</v>
      </c>
      <c r="C5092" t="str">
        <f t="shared" si="766"/>
        <v>064</v>
      </c>
      <c r="D5092" t="s">
        <v>595</v>
      </c>
      <c r="E5092" t="str">
        <f t="shared" si="765"/>
        <v>01</v>
      </c>
      <c r="F5092" t="str">
        <f>"002"</f>
        <v>002</v>
      </c>
      <c r="G5092" t="str">
        <f>""</f>
        <v/>
      </c>
      <c r="H5092" t="s">
        <v>1</v>
      </c>
      <c r="I5092" t="s">
        <v>2682</v>
      </c>
      <c r="J5092" t="s">
        <v>6041</v>
      </c>
      <c r="K5092" t="str">
        <f t="shared" si="767"/>
        <v>21610</v>
      </c>
    </row>
    <row r="5093" spans="1:11" customFormat="1" x14ac:dyDescent="0.25">
      <c r="A5093" t="str">
        <f t="shared" si="762"/>
        <v>21</v>
      </c>
      <c r="B5093" t="s">
        <v>533</v>
      </c>
      <c r="C5093" t="str">
        <f t="shared" si="766"/>
        <v>064</v>
      </c>
      <c r="D5093" t="s">
        <v>595</v>
      </c>
      <c r="E5093" t="str">
        <f t="shared" si="765"/>
        <v>01</v>
      </c>
      <c r="F5093" t="str">
        <f>"002"</f>
        <v>002</v>
      </c>
      <c r="G5093" t="str">
        <f>""</f>
        <v/>
      </c>
      <c r="H5093" t="s">
        <v>0</v>
      </c>
      <c r="I5093" t="s">
        <v>2682</v>
      </c>
      <c r="J5093" t="s">
        <v>6041</v>
      </c>
      <c r="K5093" t="str">
        <f t="shared" si="767"/>
        <v>21610</v>
      </c>
    </row>
    <row r="5094" spans="1:11" customFormat="1" x14ac:dyDescent="0.25">
      <c r="A5094" t="str">
        <f t="shared" si="762"/>
        <v>21</v>
      </c>
      <c r="B5094" t="s">
        <v>533</v>
      </c>
      <c r="C5094" t="str">
        <f t="shared" si="766"/>
        <v>064</v>
      </c>
      <c r="D5094" t="s">
        <v>595</v>
      </c>
      <c r="E5094" t="str">
        <f t="shared" ref="E5094:E5100" si="768">"02"</f>
        <v>02</v>
      </c>
      <c r="F5094" t="str">
        <f>"001"</f>
        <v>001</v>
      </c>
      <c r="G5094" t="str">
        <f>""</f>
        <v/>
      </c>
      <c r="H5094" t="s">
        <v>1</v>
      </c>
      <c r="I5094" t="s">
        <v>1066</v>
      </c>
      <c r="J5094" t="s">
        <v>5896</v>
      </c>
      <c r="K5094" t="str">
        <f t="shared" si="767"/>
        <v>21610</v>
      </c>
    </row>
    <row r="5095" spans="1:11" customFormat="1" x14ac:dyDescent="0.25">
      <c r="A5095" t="str">
        <f t="shared" si="762"/>
        <v>21</v>
      </c>
      <c r="B5095" t="s">
        <v>533</v>
      </c>
      <c r="C5095" t="str">
        <f t="shared" si="766"/>
        <v>064</v>
      </c>
      <c r="D5095" t="s">
        <v>595</v>
      </c>
      <c r="E5095" t="str">
        <f t="shared" si="768"/>
        <v>02</v>
      </c>
      <c r="F5095" t="str">
        <f>"001"</f>
        <v>001</v>
      </c>
      <c r="G5095" t="str">
        <f>""</f>
        <v/>
      </c>
      <c r="H5095" t="s">
        <v>0</v>
      </c>
      <c r="I5095" t="s">
        <v>1066</v>
      </c>
      <c r="J5095" t="s">
        <v>5896</v>
      </c>
      <c r="K5095" t="str">
        <f t="shared" si="767"/>
        <v>21610</v>
      </c>
    </row>
    <row r="5096" spans="1:11" customFormat="1" x14ac:dyDescent="0.25">
      <c r="A5096" t="str">
        <f t="shared" si="762"/>
        <v>21</v>
      </c>
      <c r="B5096" t="s">
        <v>533</v>
      </c>
      <c r="C5096" t="str">
        <f t="shared" si="766"/>
        <v>064</v>
      </c>
      <c r="D5096" t="s">
        <v>595</v>
      </c>
      <c r="E5096" t="str">
        <f t="shared" si="768"/>
        <v>02</v>
      </c>
      <c r="F5096" t="str">
        <f>"002"</f>
        <v>002</v>
      </c>
      <c r="G5096" t="str">
        <f>""</f>
        <v/>
      </c>
      <c r="H5096" t="s">
        <v>1</v>
      </c>
      <c r="I5096" t="s">
        <v>1066</v>
      </c>
      <c r="J5096" t="s">
        <v>5896</v>
      </c>
      <c r="K5096" t="str">
        <f t="shared" si="767"/>
        <v>21610</v>
      </c>
    </row>
    <row r="5097" spans="1:11" customFormat="1" x14ac:dyDescent="0.25">
      <c r="A5097" t="str">
        <f t="shared" si="762"/>
        <v>21</v>
      </c>
      <c r="B5097" t="s">
        <v>533</v>
      </c>
      <c r="C5097" t="str">
        <f t="shared" si="766"/>
        <v>064</v>
      </c>
      <c r="D5097" t="s">
        <v>595</v>
      </c>
      <c r="E5097" t="str">
        <f t="shared" si="768"/>
        <v>02</v>
      </c>
      <c r="F5097" t="str">
        <f>"002"</f>
        <v>002</v>
      </c>
      <c r="G5097" t="str">
        <f>""</f>
        <v/>
      </c>
      <c r="H5097" t="s">
        <v>0</v>
      </c>
      <c r="I5097" t="s">
        <v>1066</v>
      </c>
      <c r="J5097" t="s">
        <v>5896</v>
      </c>
      <c r="K5097" t="str">
        <f t="shared" si="767"/>
        <v>21610</v>
      </c>
    </row>
    <row r="5098" spans="1:11" customFormat="1" x14ac:dyDescent="0.25">
      <c r="A5098" t="str">
        <f t="shared" si="762"/>
        <v>21</v>
      </c>
      <c r="B5098" t="s">
        <v>533</v>
      </c>
      <c r="C5098" t="str">
        <f t="shared" si="766"/>
        <v>064</v>
      </c>
      <c r="D5098" t="s">
        <v>595</v>
      </c>
      <c r="E5098" t="str">
        <f t="shared" si="768"/>
        <v>02</v>
      </c>
      <c r="F5098" t="str">
        <f>"002"</f>
        <v>002</v>
      </c>
      <c r="G5098" t="str">
        <f>""</f>
        <v/>
      </c>
      <c r="H5098" t="s">
        <v>2</v>
      </c>
      <c r="I5098" t="s">
        <v>1066</v>
      </c>
      <c r="J5098" t="s">
        <v>5896</v>
      </c>
      <c r="K5098" t="str">
        <f t="shared" si="767"/>
        <v>21610</v>
      </c>
    </row>
    <row r="5099" spans="1:11" customFormat="1" x14ac:dyDescent="0.25">
      <c r="A5099" t="str">
        <f t="shared" si="762"/>
        <v>21</v>
      </c>
      <c r="B5099" t="s">
        <v>533</v>
      </c>
      <c r="C5099" t="str">
        <f t="shared" si="766"/>
        <v>064</v>
      </c>
      <c r="D5099" t="s">
        <v>595</v>
      </c>
      <c r="E5099" t="str">
        <f t="shared" si="768"/>
        <v>02</v>
      </c>
      <c r="F5099" t="str">
        <f>"003"</f>
        <v>003</v>
      </c>
      <c r="G5099" t="str">
        <f>""</f>
        <v/>
      </c>
      <c r="H5099" t="s">
        <v>1</v>
      </c>
      <c r="I5099" t="s">
        <v>1066</v>
      </c>
      <c r="J5099" t="s">
        <v>5896</v>
      </c>
      <c r="K5099" t="str">
        <f t="shared" si="767"/>
        <v>21610</v>
      </c>
    </row>
    <row r="5100" spans="1:11" customFormat="1" x14ac:dyDescent="0.25">
      <c r="A5100" t="str">
        <f t="shared" si="762"/>
        <v>21</v>
      </c>
      <c r="B5100" t="s">
        <v>533</v>
      </c>
      <c r="C5100" t="str">
        <f t="shared" si="766"/>
        <v>064</v>
      </c>
      <c r="D5100" t="s">
        <v>595</v>
      </c>
      <c r="E5100" t="str">
        <f t="shared" si="768"/>
        <v>02</v>
      </c>
      <c r="F5100" t="str">
        <f>"003"</f>
        <v>003</v>
      </c>
      <c r="G5100" t="str">
        <f>""</f>
        <v/>
      </c>
      <c r="H5100" t="s">
        <v>0</v>
      </c>
      <c r="I5100" t="s">
        <v>1066</v>
      </c>
      <c r="J5100" t="s">
        <v>5896</v>
      </c>
      <c r="K5100" t="str">
        <f t="shared" si="767"/>
        <v>21610</v>
      </c>
    </row>
    <row r="5101" spans="1:11" customFormat="1" x14ac:dyDescent="0.25">
      <c r="A5101" t="str">
        <f t="shared" si="762"/>
        <v>21</v>
      </c>
      <c r="B5101" t="s">
        <v>533</v>
      </c>
      <c r="C5101" t="str">
        <f>"065"</f>
        <v>065</v>
      </c>
      <c r="D5101" t="s">
        <v>596</v>
      </c>
      <c r="E5101" t="str">
        <f t="shared" ref="E5101:E5114" si="769">"01"</f>
        <v>01</v>
      </c>
      <c r="F5101" t="str">
        <f t="shared" ref="F5101:F5106" si="770">"001"</f>
        <v>001</v>
      </c>
      <c r="G5101" t="str">
        <f>""</f>
        <v/>
      </c>
      <c r="H5101" t="s">
        <v>3</v>
      </c>
      <c r="I5101" t="s">
        <v>2683</v>
      </c>
      <c r="J5101" t="s">
        <v>6042</v>
      </c>
      <c r="K5101" t="str">
        <f>"21595"</f>
        <v>21595</v>
      </c>
    </row>
    <row r="5102" spans="1:11" customFormat="1" x14ac:dyDescent="0.25">
      <c r="A5102" t="str">
        <f t="shared" si="762"/>
        <v>21</v>
      </c>
      <c r="B5102" t="s">
        <v>533</v>
      </c>
      <c r="C5102" t="str">
        <f>"066"</f>
        <v>066</v>
      </c>
      <c r="D5102" t="s">
        <v>597</v>
      </c>
      <c r="E5102" t="str">
        <f t="shared" si="769"/>
        <v>01</v>
      </c>
      <c r="F5102" t="str">
        <f t="shared" si="770"/>
        <v>001</v>
      </c>
      <c r="G5102" t="str">
        <f>""</f>
        <v/>
      </c>
      <c r="H5102" t="s">
        <v>3</v>
      </c>
      <c r="I5102" t="s">
        <v>2684</v>
      </c>
      <c r="J5102" t="s">
        <v>6043</v>
      </c>
      <c r="K5102" t="str">
        <f>"21591"</f>
        <v>21591</v>
      </c>
    </row>
    <row r="5103" spans="1:11" customFormat="1" x14ac:dyDescent="0.25">
      <c r="A5103" t="str">
        <f t="shared" si="762"/>
        <v>21</v>
      </c>
      <c r="B5103" t="s">
        <v>533</v>
      </c>
      <c r="C5103" t="str">
        <f>"067"</f>
        <v>067</v>
      </c>
      <c r="D5103" t="s">
        <v>598</v>
      </c>
      <c r="E5103" t="str">
        <f t="shared" si="769"/>
        <v>01</v>
      </c>
      <c r="F5103" t="str">
        <f t="shared" si="770"/>
        <v>001</v>
      </c>
      <c r="G5103" t="str">
        <f>""</f>
        <v/>
      </c>
      <c r="H5103" t="s">
        <v>3</v>
      </c>
      <c r="I5103" t="s">
        <v>2685</v>
      </c>
      <c r="J5103" t="s">
        <v>6044</v>
      </c>
      <c r="K5103" t="str">
        <f>"21359"</f>
        <v>21359</v>
      </c>
    </row>
    <row r="5104" spans="1:11" customFormat="1" x14ac:dyDescent="0.25">
      <c r="A5104" t="str">
        <f t="shared" si="762"/>
        <v>21</v>
      </c>
      <c r="B5104" t="s">
        <v>533</v>
      </c>
      <c r="C5104" t="str">
        <f>"068"</f>
        <v>068</v>
      </c>
      <c r="D5104" t="s">
        <v>599</v>
      </c>
      <c r="E5104" t="str">
        <f t="shared" si="769"/>
        <v>01</v>
      </c>
      <c r="F5104" t="str">
        <f t="shared" si="770"/>
        <v>001</v>
      </c>
      <c r="G5104" t="str">
        <f>""</f>
        <v/>
      </c>
      <c r="H5104" t="s">
        <v>1</v>
      </c>
      <c r="I5104" t="s">
        <v>1286</v>
      </c>
      <c r="J5104" t="s">
        <v>6045</v>
      </c>
      <c r="K5104" t="str">
        <f>"21570"</f>
        <v>21570</v>
      </c>
    </row>
    <row r="5105" spans="1:11" customFormat="1" x14ac:dyDescent="0.25">
      <c r="A5105" t="str">
        <f t="shared" si="762"/>
        <v>21</v>
      </c>
      <c r="B5105" t="s">
        <v>533</v>
      </c>
      <c r="C5105" t="str">
        <f>"068"</f>
        <v>068</v>
      </c>
      <c r="D5105" t="s">
        <v>599</v>
      </c>
      <c r="E5105" t="str">
        <f t="shared" si="769"/>
        <v>01</v>
      </c>
      <c r="F5105" t="str">
        <f t="shared" si="770"/>
        <v>001</v>
      </c>
      <c r="G5105" t="str">
        <f>""</f>
        <v/>
      </c>
      <c r="H5105" t="s">
        <v>0</v>
      </c>
      <c r="I5105" t="s">
        <v>1286</v>
      </c>
      <c r="J5105" t="s">
        <v>6045</v>
      </c>
      <c r="K5105" t="str">
        <f>"21570"</f>
        <v>21570</v>
      </c>
    </row>
    <row r="5106" spans="1:11" customFormat="1" x14ac:dyDescent="0.25">
      <c r="A5106" t="str">
        <f t="shared" si="762"/>
        <v>21</v>
      </c>
      <c r="B5106" t="s">
        <v>533</v>
      </c>
      <c r="C5106" t="str">
        <f>"069"</f>
        <v>069</v>
      </c>
      <c r="D5106" t="s">
        <v>600</v>
      </c>
      <c r="E5106" t="str">
        <f t="shared" si="769"/>
        <v>01</v>
      </c>
      <c r="F5106" t="str">
        <f t="shared" si="770"/>
        <v>001</v>
      </c>
      <c r="G5106" t="str">
        <f>""</f>
        <v/>
      </c>
      <c r="H5106" t="s">
        <v>3</v>
      </c>
      <c r="I5106" t="s">
        <v>2686</v>
      </c>
      <c r="J5106" t="s">
        <v>6046</v>
      </c>
      <c r="K5106" t="str">
        <f>"21260"</f>
        <v>21260</v>
      </c>
    </row>
    <row r="5107" spans="1:11" customFormat="1" x14ac:dyDescent="0.25">
      <c r="A5107" t="str">
        <f t="shared" si="762"/>
        <v>21</v>
      </c>
      <c r="B5107" t="s">
        <v>533</v>
      </c>
      <c r="C5107" t="str">
        <f>"069"</f>
        <v>069</v>
      </c>
      <c r="D5107" t="s">
        <v>600</v>
      </c>
      <c r="E5107" t="str">
        <f t="shared" si="769"/>
        <v>01</v>
      </c>
      <c r="F5107" t="str">
        <f>"002"</f>
        <v>002</v>
      </c>
      <c r="G5107" t="str">
        <f>""</f>
        <v/>
      </c>
      <c r="H5107" t="s">
        <v>1</v>
      </c>
      <c r="I5107" t="s">
        <v>2686</v>
      </c>
      <c r="J5107" t="s">
        <v>6046</v>
      </c>
      <c r="K5107" t="str">
        <f>"21260"</f>
        <v>21260</v>
      </c>
    </row>
    <row r="5108" spans="1:11" customFormat="1" x14ac:dyDescent="0.25">
      <c r="A5108" t="str">
        <f t="shared" si="762"/>
        <v>21</v>
      </c>
      <c r="B5108" t="s">
        <v>533</v>
      </c>
      <c r="C5108" t="str">
        <f>"069"</f>
        <v>069</v>
      </c>
      <c r="D5108" t="s">
        <v>600</v>
      </c>
      <c r="E5108" t="str">
        <f t="shared" si="769"/>
        <v>01</v>
      </c>
      <c r="F5108" t="str">
        <f>"002"</f>
        <v>002</v>
      </c>
      <c r="G5108" t="str">
        <f>""</f>
        <v/>
      </c>
      <c r="H5108" t="s">
        <v>0</v>
      </c>
      <c r="I5108" t="s">
        <v>2686</v>
      </c>
      <c r="J5108" t="s">
        <v>6046</v>
      </c>
      <c r="K5108" t="str">
        <f>"21260"</f>
        <v>21260</v>
      </c>
    </row>
    <row r="5109" spans="1:11" customFormat="1" x14ac:dyDescent="0.25">
      <c r="A5109" t="str">
        <f t="shared" si="762"/>
        <v>21</v>
      </c>
      <c r="B5109" t="s">
        <v>533</v>
      </c>
      <c r="C5109" t="str">
        <f t="shared" ref="C5109:C5118" si="771">"070"</f>
        <v>070</v>
      </c>
      <c r="D5109" t="s">
        <v>601</v>
      </c>
      <c r="E5109" t="str">
        <f t="shared" si="769"/>
        <v>01</v>
      </c>
      <c r="F5109" t="str">
        <f>"001"</f>
        <v>001</v>
      </c>
      <c r="G5109" t="str">
        <f>""</f>
        <v/>
      </c>
      <c r="H5109" t="s">
        <v>1</v>
      </c>
      <c r="I5109" t="s">
        <v>2687</v>
      </c>
      <c r="J5109" t="s">
        <v>6047</v>
      </c>
      <c r="K5109" t="str">
        <f t="shared" ref="K5109:K5118" si="772">"21620"</f>
        <v>21620</v>
      </c>
    </row>
    <row r="5110" spans="1:11" customFormat="1" x14ac:dyDescent="0.25">
      <c r="A5110" t="str">
        <f t="shared" si="762"/>
        <v>21</v>
      </c>
      <c r="B5110" t="s">
        <v>533</v>
      </c>
      <c r="C5110" t="str">
        <f t="shared" si="771"/>
        <v>070</v>
      </c>
      <c r="D5110" t="s">
        <v>601</v>
      </c>
      <c r="E5110" t="str">
        <f t="shared" si="769"/>
        <v>01</v>
      </c>
      <c r="F5110" t="str">
        <f>"001"</f>
        <v>001</v>
      </c>
      <c r="G5110" t="str">
        <f>""</f>
        <v/>
      </c>
      <c r="H5110" t="s">
        <v>0</v>
      </c>
      <c r="I5110" t="s">
        <v>2687</v>
      </c>
      <c r="J5110" t="s">
        <v>6047</v>
      </c>
      <c r="K5110" t="str">
        <f t="shared" si="772"/>
        <v>21620</v>
      </c>
    </row>
    <row r="5111" spans="1:11" customFormat="1" x14ac:dyDescent="0.25">
      <c r="A5111" t="str">
        <f t="shared" si="762"/>
        <v>21</v>
      </c>
      <c r="B5111" t="s">
        <v>533</v>
      </c>
      <c r="C5111" t="str">
        <f t="shared" si="771"/>
        <v>070</v>
      </c>
      <c r="D5111" t="s">
        <v>601</v>
      </c>
      <c r="E5111" t="str">
        <f t="shared" si="769"/>
        <v>01</v>
      </c>
      <c r="F5111" t="str">
        <f>"002"</f>
        <v>002</v>
      </c>
      <c r="G5111" t="str">
        <f>""</f>
        <v/>
      </c>
      <c r="H5111" t="s">
        <v>1</v>
      </c>
      <c r="I5111" t="s">
        <v>2687</v>
      </c>
      <c r="J5111" t="s">
        <v>6047</v>
      </c>
      <c r="K5111" t="str">
        <f t="shared" si="772"/>
        <v>21620</v>
      </c>
    </row>
    <row r="5112" spans="1:11" customFormat="1" x14ac:dyDescent="0.25">
      <c r="A5112" t="str">
        <f t="shared" si="762"/>
        <v>21</v>
      </c>
      <c r="B5112" t="s">
        <v>533</v>
      </c>
      <c r="C5112" t="str">
        <f t="shared" si="771"/>
        <v>070</v>
      </c>
      <c r="D5112" t="s">
        <v>601</v>
      </c>
      <c r="E5112" t="str">
        <f t="shared" si="769"/>
        <v>01</v>
      </c>
      <c r="F5112" t="str">
        <f>"002"</f>
        <v>002</v>
      </c>
      <c r="G5112" t="str">
        <f>""</f>
        <v/>
      </c>
      <c r="H5112" t="s">
        <v>0</v>
      </c>
      <c r="I5112" t="s">
        <v>2687</v>
      </c>
      <c r="J5112" t="s">
        <v>6047</v>
      </c>
      <c r="K5112" t="str">
        <f t="shared" si="772"/>
        <v>21620</v>
      </c>
    </row>
    <row r="5113" spans="1:11" customFormat="1" x14ac:dyDescent="0.25">
      <c r="A5113" t="str">
        <f t="shared" si="762"/>
        <v>21</v>
      </c>
      <c r="B5113" t="s">
        <v>533</v>
      </c>
      <c r="C5113" t="str">
        <f t="shared" si="771"/>
        <v>070</v>
      </c>
      <c r="D5113" t="s">
        <v>601</v>
      </c>
      <c r="E5113" t="str">
        <f t="shared" si="769"/>
        <v>01</v>
      </c>
      <c r="F5113" t="str">
        <f>"003"</f>
        <v>003</v>
      </c>
      <c r="G5113" t="str">
        <f>""</f>
        <v/>
      </c>
      <c r="H5113" t="s">
        <v>1</v>
      </c>
      <c r="I5113" t="s">
        <v>2687</v>
      </c>
      <c r="J5113" t="s">
        <v>6047</v>
      </c>
      <c r="K5113" t="str">
        <f t="shared" si="772"/>
        <v>21620</v>
      </c>
    </row>
    <row r="5114" spans="1:11" customFormat="1" x14ac:dyDescent="0.25">
      <c r="A5114" t="str">
        <f t="shared" si="762"/>
        <v>21</v>
      </c>
      <c r="B5114" t="s">
        <v>533</v>
      </c>
      <c r="C5114" t="str">
        <f t="shared" si="771"/>
        <v>070</v>
      </c>
      <c r="D5114" t="s">
        <v>601</v>
      </c>
      <c r="E5114" t="str">
        <f t="shared" si="769"/>
        <v>01</v>
      </c>
      <c r="F5114" t="str">
        <f>"003"</f>
        <v>003</v>
      </c>
      <c r="G5114" t="str">
        <f>""</f>
        <v/>
      </c>
      <c r="H5114" t="s">
        <v>0</v>
      </c>
      <c r="I5114" t="s">
        <v>2687</v>
      </c>
      <c r="J5114" t="s">
        <v>6047</v>
      </c>
      <c r="K5114" t="str">
        <f t="shared" si="772"/>
        <v>21620</v>
      </c>
    </row>
    <row r="5115" spans="1:11" customFormat="1" x14ac:dyDescent="0.25">
      <c r="A5115" t="str">
        <f t="shared" si="762"/>
        <v>21</v>
      </c>
      <c r="B5115" t="s">
        <v>533</v>
      </c>
      <c r="C5115" t="str">
        <f t="shared" si="771"/>
        <v>070</v>
      </c>
      <c r="D5115" t="s">
        <v>601</v>
      </c>
      <c r="E5115" t="str">
        <f>"02"</f>
        <v>02</v>
      </c>
      <c r="F5115" t="str">
        <f>"001"</f>
        <v>001</v>
      </c>
      <c r="G5115" t="str">
        <f>""</f>
        <v/>
      </c>
      <c r="H5115" t="s">
        <v>1</v>
      </c>
      <c r="I5115" t="s">
        <v>2687</v>
      </c>
      <c r="J5115" t="s">
        <v>6047</v>
      </c>
      <c r="K5115" t="str">
        <f t="shared" si="772"/>
        <v>21620</v>
      </c>
    </row>
    <row r="5116" spans="1:11" customFormat="1" x14ac:dyDescent="0.25">
      <c r="A5116" t="str">
        <f t="shared" si="762"/>
        <v>21</v>
      </c>
      <c r="B5116" t="s">
        <v>533</v>
      </c>
      <c r="C5116" t="str">
        <f t="shared" si="771"/>
        <v>070</v>
      </c>
      <c r="D5116" t="s">
        <v>601</v>
      </c>
      <c r="E5116" t="str">
        <f>"02"</f>
        <v>02</v>
      </c>
      <c r="F5116" t="str">
        <f>"001"</f>
        <v>001</v>
      </c>
      <c r="G5116" t="str">
        <f>""</f>
        <v/>
      </c>
      <c r="H5116" t="s">
        <v>0</v>
      </c>
      <c r="I5116" t="s">
        <v>2687</v>
      </c>
      <c r="J5116" t="s">
        <v>6047</v>
      </c>
      <c r="K5116" t="str">
        <f t="shared" si="772"/>
        <v>21620</v>
      </c>
    </row>
    <row r="5117" spans="1:11" customFormat="1" x14ac:dyDescent="0.25">
      <c r="A5117" t="str">
        <f t="shared" si="762"/>
        <v>21</v>
      </c>
      <c r="B5117" t="s">
        <v>533</v>
      </c>
      <c r="C5117" t="str">
        <f t="shared" si="771"/>
        <v>070</v>
      </c>
      <c r="D5117" t="s">
        <v>601</v>
      </c>
      <c r="E5117" t="str">
        <f>"02"</f>
        <v>02</v>
      </c>
      <c r="F5117" t="str">
        <f>"002"</f>
        <v>002</v>
      </c>
      <c r="G5117" t="str">
        <f>""</f>
        <v/>
      </c>
      <c r="H5117" t="s">
        <v>1</v>
      </c>
      <c r="I5117" t="s">
        <v>2687</v>
      </c>
      <c r="J5117" t="s">
        <v>6047</v>
      </c>
      <c r="K5117" t="str">
        <f t="shared" si="772"/>
        <v>21620</v>
      </c>
    </row>
    <row r="5118" spans="1:11" customFormat="1" x14ac:dyDescent="0.25">
      <c r="A5118" t="str">
        <f t="shared" si="762"/>
        <v>21</v>
      </c>
      <c r="B5118" t="s">
        <v>533</v>
      </c>
      <c r="C5118" t="str">
        <f t="shared" si="771"/>
        <v>070</v>
      </c>
      <c r="D5118" t="s">
        <v>601</v>
      </c>
      <c r="E5118" t="str">
        <f>"02"</f>
        <v>02</v>
      </c>
      <c r="F5118" t="str">
        <f>"002"</f>
        <v>002</v>
      </c>
      <c r="G5118" t="str">
        <f>""</f>
        <v/>
      </c>
      <c r="H5118" t="s">
        <v>0</v>
      </c>
      <c r="I5118" t="s">
        <v>2687</v>
      </c>
      <c r="J5118" t="s">
        <v>6047</v>
      </c>
      <c r="K5118" t="str">
        <f t="shared" si="772"/>
        <v>21620</v>
      </c>
    </row>
    <row r="5119" spans="1:11" customFormat="1" x14ac:dyDescent="0.25">
      <c r="A5119" t="str">
        <f t="shared" si="762"/>
        <v>21</v>
      </c>
      <c r="B5119" t="s">
        <v>533</v>
      </c>
      <c r="C5119" t="str">
        <f>"071"</f>
        <v>071</v>
      </c>
      <c r="D5119" t="s">
        <v>602</v>
      </c>
      <c r="E5119" t="str">
        <f t="shared" ref="E5119:E5124" si="773">"01"</f>
        <v>01</v>
      </c>
      <c r="F5119" t="str">
        <f>"001"</f>
        <v>001</v>
      </c>
      <c r="G5119" t="str">
        <f>""</f>
        <v/>
      </c>
      <c r="H5119" t="s">
        <v>3</v>
      </c>
      <c r="I5119" t="s">
        <v>25</v>
      </c>
      <c r="J5119" t="s">
        <v>6048</v>
      </c>
      <c r="K5119" t="str">
        <f>"21291"</f>
        <v>21291</v>
      </c>
    </row>
    <row r="5120" spans="1:11" customFormat="1" x14ac:dyDescent="0.25">
      <c r="A5120" t="str">
        <f t="shared" si="762"/>
        <v>21</v>
      </c>
      <c r="B5120" t="s">
        <v>533</v>
      </c>
      <c r="C5120" t="str">
        <f t="shared" ref="C5120:C5135" si="774">"072"</f>
        <v>072</v>
      </c>
      <c r="D5120" t="s">
        <v>603</v>
      </c>
      <c r="E5120" t="str">
        <f t="shared" si="773"/>
        <v>01</v>
      </c>
      <c r="F5120" t="str">
        <f>"001"</f>
        <v>001</v>
      </c>
      <c r="G5120" t="str">
        <f>""</f>
        <v/>
      </c>
      <c r="H5120" t="s">
        <v>3</v>
      </c>
      <c r="I5120" t="s">
        <v>2688</v>
      </c>
      <c r="J5120" t="s">
        <v>6049</v>
      </c>
      <c r="K5120" t="str">
        <f t="shared" ref="K5120:K5135" si="775">"21600"</f>
        <v>21600</v>
      </c>
    </row>
    <row r="5121" spans="1:11" customFormat="1" x14ac:dyDescent="0.25">
      <c r="A5121" t="str">
        <f t="shared" si="762"/>
        <v>21</v>
      </c>
      <c r="B5121" t="s">
        <v>533</v>
      </c>
      <c r="C5121" t="str">
        <f t="shared" si="774"/>
        <v>072</v>
      </c>
      <c r="D5121" t="s">
        <v>603</v>
      </c>
      <c r="E5121" t="str">
        <f t="shared" si="773"/>
        <v>01</v>
      </c>
      <c r="F5121" t="str">
        <f>"002"</f>
        <v>002</v>
      </c>
      <c r="G5121" t="str">
        <f>""</f>
        <v/>
      </c>
      <c r="H5121" t="s">
        <v>3</v>
      </c>
      <c r="I5121" t="s">
        <v>23</v>
      </c>
      <c r="J5121" t="s">
        <v>6050</v>
      </c>
      <c r="K5121" t="str">
        <f t="shared" si="775"/>
        <v>21600</v>
      </c>
    </row>
    <row r="5122" spans="1:11" customFormat="1" x14ac:dyDescent="0.25">
      <c r="A5122" t="str">
        <f t="shared" si="762"/>
        <v>21</v>
      </c>
      <c r="B5122" t="s">
        <v>533</v>
      </c>
      <c r="C5122" t="str">
        <f t="shared" si="774"/>
        <v>072</v>
      </c>
      <c r="D5122" t="s">
        <v>603</v>
      </c>
      <c r="E5122" t="str">
        <f t="shared" si="773"/>
        <v>01</v>
      </c>
      <c r="F5122" t="str">
        <f>"003"</f>
        <v>003</v>
      </c>
      <c r="G5122" t="str">
        <f>""</f>
        <v/>
      </c>
      <c r="H5122" t="s">
        <v>1</v>
      </c>
      <c r="I5122" t="s">
        <v>23</v>
      </c>
      <c r="J5122" t="s">
        <v>6050</v>
      </c>
      <c r="K5122" t="str">
        <f t="shared" si="775"/>
        <v>21600</v>
      </c>
    </row>
    <row r="5123" spans="1:11" customFormat="1" x14ac:dyDescent="0.25">
      <c r="A5123" t="str">
        <f t="shared" si="762"/>
        <v>21</v>
      </c>
      <c r="B5123" t="s">
        <v>533</v>
      </c>
      <c r="C5123" t="str">
        <f t="shared" si="774"/>
        <v>072</v>
      </c>
      <c r="D5123" t="s">
        <v>603</v>
      </c>
      <c r="E5123" t="str">
        <f t="shared" si="773"/>
        <v>01</v>
      </c>
      <c r="F5123" t="str">
        <f>"003"</f>
        <v>003</v>
      </c>
      <c r="G5123" t="str">
        <f>""</f>
        <v/>
      </c>
      <c r="H5123" t="s">
        <v>0</v>
      </c>
      <c r="I5123" t="s">
        <v>23</v>
      </c>
      <c r="J5123" t="s">
        <v>6050</v>
      </c>
      <c r="K5123" t="str">
        <f t="shared" si="775"/>
        <v>21600</v>
      </c>
    </row>
    <row r="5124" spans="1:11" customFormat="1" x14ac:dyDescent="0.25">
      <c r="A5124" t="str">
        <f t="shared" si="762"/>
        <v>21</v>
      </c>
      <c r="B5124" t="s">
        <v>533</v>
      </c>
      <c r="C5124" t="str">
        <f t="shared" si="774"/>
        <v>072</v>
      </c>
      <c r="D5124" t="s">
        <v>603</v>
      </c>
      <c r="E5124" t="str">
        <f t="shared" si="773"/>
        <v>01</v>
      </c>
      <c r="F5124" t="str">
        <f>"004"</f>
        <v>004</v>
      </c>
      <c r="G5124" t="str">
        <f>""</f>
        <v/>
      </c>
      <c r="H5124" t="s">
        <v>3</v>
      </c>
      <c r="I5124" t="s">
        <v>2689</v>
      </c>
      <c r="J5124" t="s">
        <v>4971</v>
      </c>
      <c r="K5124" t="str">
        <f t="shared" si="775"/>
        <v>21600</v>
      </c>
    </row>
    <row r="5125" spans="1:11" customFormat="1" x14ac:dyDescent="0.25">
      <c r="A5125" t="str">
        <f t="shared" si="762"/>
        <v>21</v>
      </c>
      <c r="B5125" t="s">
        <v>533</v>
      </c>
      <c r="C5125" t="str">
        <f t="shared" si="774"/>
        <v>072</v>
      </c>
      <c r="D5125" t="s">
        <v>603</v>
      </c>
      <c r="E5125" t="str">
        <f>"02"</f>
        <v>02</v>
      </c>
      <c r="F5125" t="str">
        <f>"001"</f>
        <v>001</v>
      </c>
      <c r="G5125" t="str">
        <f>""</f>
        <v/>
      </c>
      <c r="H5125" t="s">
        <v>3</v>
      </c>
      <c r="I5125" t="s">
        <v>1008</v>
      </c>
      <c r="J5125" t="s">
        <v>5274</v>
      </c>
      <c r="K5125" t="str">
        <f t="shared" si="775"/>
        <v>21600</v>
      </c>
    </row>
    <row r="5126" spans="1:11" customFormat="1" x14ac:dyDescent="0.25">
      <c r="A5126" t="str">
        <f t="shared" si="762"/>
        <v>21</v>
      </c>
      <c r="B5126" t="s">
        <v>533</v>
      </c>
      <c r="C5126" t="str">
        <f t="shared" si="774"/>
        <v>072</v>
      </c>
      <c r="D5126" t="s">
        <v>603</v>
      </c>
      <c r="E5126" t="str">
        <f>"02"</f>
        <v>02</v>
      </c>
      <c r="F5126" t="str">
        <f>"002"</f>
        <v>002</v>
      </c>
      <c r="G5126" t="str">
        <f>""</f>
        <v/>
      </c>
      <c r="H5126" t="s">
        <v>1</v>
      </c>
      <c r="I5126" t="s">
        <v>2689</v>
      </c>
      <c r="J5126" t="s">
        <v>4971</v>
      </c>
      <c r="K5126" t="str">
        <f t="shared" si="775"/>
        <v>21600</v>
      </c>
    </row>
    <row r="5127" spans="1:11" customFormat="1" x14ac:dyDescent="0.25">
      <c r="A5127" t="str">
        <f t="shared" si="762"/>
        <v>21</v>
      </c>
      <c r="B5127" t="s">
        <v>533</v>
      </c>
      <c r="C5127" t="str">
        <f t="shared" si="774"/>
        <v>072</v>
      </c>
      <c r="D5127" t="s">
        <v>603</v>
      </c>
      <c r="E5127" t="str">
        <f>"02"</f>
        <v>02</v>
      </c>
      <c r="F5127" t="str">
        <f>"002"</f>
        <v>002</v>
      </c>
      <c r="G5127" t="str">
        <f>""</f>
        <v/>
      </c>
      <c r="H5127" t="s">
        <v>0</v>
      </c>
      <c r="I5127" t="s">
        <v>2689</v>
      </c>
      <c r="J5127" t="s">
        <v>4971</v>
      </c>
      <c r="K5127" t="str">
        <f t="shared" si="775"/>
        <v>21600</v>
      </c>
    </row>
    <row r="5128" spans="1:11" customFormat="1" x14ac:dyDescent="0.25">
      <c r="A5128" t="str">
        <f t="shared" si="762"/>
        <v>21</v>
      </c>
      <c r="B5128" t="s">
        <v>533</v>
      </c>
      <c r="C5128" t="str">
        <f t="shared" si="774"/>
        <v>072</v>
      </c>
      <c r="D5128" t="s">
        <v>603</v>
      </c>
      <c r="E5128" t="str">
        <f t="shared" ref="E5128:E5135" si="776">"03"</f>
        <v>03</v>
      </c>
      <c r="F5128" t="str">
        <f>"001"</f>
        <v>001</v>
      </c>
      <c r="G5128" t="str">
        <f>""</f>
        <v/>
      </c>
      <c r="H5128" t="s">
        <v>1</v>
      </c>
      <c r="I5128" t="s">
        <v>2690</v>
      </c>
      <c r="J5128" t="s">
        <v>6051</v>
      </c>
      <c r="K5128" t="str">
        <f t="shared" si="775"/>
        <v>21600</v>
      </c>
    </row>
    <row r="5129" spans="1:11" customFormat="1" x14ac:dyDescent="0.25">
      <c r="A5129" t="str">
        <f t="shared" si="762"/>
        <v>21</v>
      </c>
      <c r="B5129" t="s">
        <v>533</v>
      </c>
      <c r="C5129" t="str">
        <f t="shared" si="774"/>
        <v>072</v>
      </c>
      <c r="D5129" t="s">
        <v>603</v>
      </c>
      <c r="E5129" t="str">
        <f t="shared" si="776"/>
        <v>03</v>
      </c>
      <c r="F5129" t="str">
        <f>"001"</f>
        <v>001</v>
      </c>
      <c r="G5129" t="str">
        <f>""</f>
        <v/>
      </c>
      <c r="H5129" t="s">
        <v>0</v>
      </c>
      <c r="I5129" t="s">
        <v>2690</v>
      </c>
      <c r="J5129" t="s">
        <v>6051</v>
      </c>
      <c r="K5129" t="str">
        <f t="shared" si="775"/>
        <v>21600</v>
      </c>
    </row>
    <row r="5130" spans="1:11" customFormat="1" x14ac:dyDescent="0.25">
      <c r="A5130" t="str">
        <f t="shared" si="762"/>
        <v>21</v>
      </c>
      <c r="B5130" t="s">
        <v>533</v>
      </c>
      <c r="C5130" t="str">
        <f t="shared" si="774"/>
        <v>072</v>
      </c>
      <c r="D5130" t="s">
        <v>603</v>
      </c>
      <c r="E5130" t="str">
        <f t="shared" si="776"/>
        <v>03</v>
      </c>
      <c r="F5130" t="str">
        <f>"002"</f>
        <v>002</v>
      </c>
      <c r="G5130" t="str">
        <f>""</f>
        <v/>
      </c>
      <c r="H5130" t="s">
        <v>1</v>
      </c>
      <c r="I5130" t="s">
        <v>2027</v>
      </c>
      <c r="J5130" t="s">
        <v>6052</v>
      </c>
      <c r="K5130" t="str">
        <f t="shared" si="775"/>
        <v>21600</v>
      </c>
    </row>
    <row r="5131" spans="1:11" customFormat="1" x14ac:dyDescent="0.25">
      <c r="A5131" t="str">
        <f t="shared" si="762"/>
        <v>21</v>
      </c>
      <c r="B5131" t="s">
        <v>533</v>
      </c>
      <c r="C5131" t="str">
        <f t="shared" si="774"/>
        <v>072</v>
      </c>
      <c r="D5131" t="s">
        <v>603</v>
      </c>
      <c r="E5131" t="str">
        <f t="shared" si="776"/>
        <v>03</v>
      </c>
      <c r="F5131" t="str">
        <f>"002"</f>
        <v>002</v>
      </c>
      <c r="G5131" t="str">
        <f>""</f>
        <v/>
      </c>
      <c r="H5131" t="s">
        <v>0</v>
      </c>
      <c r="I5131" t="s">
        <v>2027</v>
      </c>
      <c r="J5131" t="s">
        <v>6052</v>
      </c>
      <c r="K5131" t="str">
        <f t="shared" si="775"/>
        <v>21600</v>
      </c>
    </row>
    <row r="5132" spans="1:11" customFormat="1" x14ac:dyDescent="0.25">
      <c r="A5132" t="str">
        <f t="shared" si="762"/>
        <v>21</v>
      </c>
      <c r="B5132" t="s">
        <v>533</v>
      </c>
      <c r="C5132" t="str">
        <f t="shared" si="774"/>
        <v>072</v>
      </c>
      <c r="D5132" t="s">
        <v>603</v>
      </c>
      <c r="E5132" t="str">
        <f t="shared" si="776"/>
        <v>03</v>
      </c>
      <c r="F5132" t="str">
        <f>"003"</f>
        <v>003</v>
      </c>
      <c r="G5132" t="str">
        <f>""</f>
        <v/>
      </c>
      <c r="H5132" t="s">
        <v>1</v>
      </c>
      <c r="I5132" t="s">
        <v>2688</v>
      </c>
      <c r="J5132" t="s">
        <v>6049</v>
      </c>
      <c r="K5132" t="str">
        <f t="shared" si="775"/>
        <v>21600</v>
      </c>
    </row>
    <row r="5133" spans="1:11" customFormat="1" x14ac:dyDescent="0.25">
      <c r="A5133" t="str">
        <f t="shared" si="762"/>
        <v>21</v>
      </c>
      <c r="B5133" t="s">
        <v>533</v>
      </c>
      <c r="C5133" t="str">
        <f t="shared" si="774"/>
        <v>072</v>
      </c>
      <c r="D5133" t="s">
        <v>603</v>
      </c>
      <c r="E5133" t="str">
        <f t="shared" si="776"/>
        <v>03</v>
      </c>
      <c r="F5133" t="str">
        <f>"003"</f>
        <v>003</v>
      </c>
      <c r="G5133" t="str">
        <f>""</f>
        <v/>
      </c>
      <c r="H5133" t="s">
        <v>0</v>
      </c>
      <c r="I5133" t="s">
        <v>2688</v>
      </c>
      <c r="J5133" t="s">
        <v>6049</v>
      </c>
      <c r="K5133" t="str">
        <f t="shared" si="775"/>
        <v>21600</v>
      </c>
    </row>
    <row r="5134" spans="1:11" customFormat="1" x14ac:dyDescent="0.25">
      <c r="A5134" t="str">
        <f t="shared" si="762"/>
        <v>21</v>
      </c>
      <c r="B5134" t="s">
        <v>533</v>
      </c>
      <c r="C5134" t="str">
        <f t="shared" si="774"/>
        <v>072</v>
      </c>
      <c r="D5134" t="s">
        <v>603</v>
      </c>
      <c r="E5134" t="str">
        <f t="shared" si="776"/>
        <v>03</v>
      </c>
      <c r="F5134" t="str">
        <f>"004"</f>
        <v>004</v>
      </c>
      <c r="G5134" t="str">
        <f>""</f>
        <v/>
      </c>
      <c r="H5134" t="s">
        <v>1</v>
      </c>
      <c r="I5134" t="s">
        <v>2690</v>
      </c>
      <c r="J5134" t="s">
        <v>6051</v>
      </c>
      <c r="K5134" t="str">
        <f t="shared" si="775"/>
        <v>21600</v>
      </c>
    </row>
    <row r="5135" spans="1:11" customFormat="1" x14ac:dyDescent="0.25">
      <c r="A5135" t="str">
        <f t="shared" si="762"/>
        <v>21</v>
      </c>
      <c r="B5135" t="s">
        <v>533</v>
      </c>
      <c r="C5135" t="str">
        <f t="shared" si="774"/>
        <v>072</v>
      </c>
      <c r="D5135" t="s">
        <v>603</v>
      </c>
      <c r="E5135" t="str">
        <f t="shared" si="776"/>
        <v>03</v>
      </c>
      <c r="F5135" t="str">
        <f>"004"</f>
        <v>004</v>
      </c>
      <c r="G5135" t="str">
        <f>""</f>
        <v/>
      </c>
      <c r="H5135" t="s">
        <v>0</v>
      </c>
      <c r="I5135" t="s">
        <v>2690</v>
      </c>
      <c r="J5135" t="s">
        <v>6051</v>
      </c>
      <c r="K5135" t="str">
        <f t="shared" si="775"/>
        <v>21600</v>
      </c>
    </row>
    <row r="5136" spans="1:11" customFormat="1" x14ac:dyDescent="0.25">
      <c r="A5136" t="str">
        <f t="shared" ref="A5136:A5157" si="777">"21"</f>
        <v>21</v>
      </c>
      <c r="B5136" t="s">
        <v>533</v>
      </c>
      <c r="C5136" t="str">
        <f>"073"</f>
        <v>073</v>
      </c>
      <c r="D5136" t="s">
        <v>604</v>
      </c>
      <c r="E5136" t="str">
        <f t="shared" ref="E5136:E5145" si="778">"01"</f>
        <v>01</v>
      </c>
      <c r="F5136" t="str">
        <f>"001"</f>
        <v>001</v>
      </c>
      <c r="G5136" t="str">
        <f>""</f>
        <v/>
      </c>
      <c r="H5136" t="s">
        <v>3</v>
      </c>
      <c r="I5136" t="s">
        <v>2149</v>
      </c>
      <c r="J5136" t="s">
        <v>6053</v>
      </c>
      <c r="K5136" t="str">
        <f>"21590"</f>
        <v>21590</v>
      </c>
    </row>
    <row r="5137" spans="1:11" customFormat="1" x14ac:dyDescent="0.25">
      <c r="A5137" t="str">
        <f t="shared" si="777"/>
        <v>21</v>
      </c>
      <c r="B5137" t="s">
        <v>533</v>
      </c>
      <c r="C5137" t="str">
        <f>"073"</f>
        <v>073</v>
      </c>
      <c r="D5137" t="s">
        <v>604</v>
      </c>
      <c r="E5137" t="str">
        <f t="shared" si="778"/>
        <v>01</v>
      </c>
      <c r="F5137" t="str">
        <f>"002"</f>
        <v>002</v>
      </c>
      <c r="G5137" t="str">
        <f>""</f>
        <v/>
      </c>
      <c r="H5137" t="s">
        <v>1</v>
      </c>
      <c r="I5137" t="s">
        <v>2149</v>
      </c>
      <c r="J5137" t="s">
        <v>6053</v>
      </c>
      <c r="K5137" t="str">
        <f>"21590"</f>
        <v>21590</v>
      </c>
    </row>
    <row r="5138" spans="1:11" customFormat="1" x14ac:dyDescent="0.25">
      <c r="A5138" t="str">
        <f t="shared" si="777"/>
        <v>21</v>
      </c>
      <c r="B5138" t="s">
        <v>533</v>
      </c>
      <c r="C5138" t="str">
        <f>"073"</f>
        <v>073</v>
      </c>
      <c r="D5138" t="s">
        <v>604</v>
      </c>
      <c r="E5138" t="str">
        <f t="shared" si="778"/>
        <v>01</v>
      </c>
      <c r="F5138" t="str">
        <f>"002"</f>
        <v>002</v>
      </c>
      <c r="G5138" t="str">
        <f>""</f>
        <v/>
      </c>
      <c r="H5138" t="s">
        <v>0</v>
      </c>
      <c r="I5138" t="s">
        <v>2149</v>
      </c>
      <c r="J5138" t="s">
        <v>6053</v>
      </c>
      <c r="K5138" t="str">
        <f>"21590"</f>
        <v>21590</v>
      </c>
    </row>
    <row r="5139" spans="1:11" customFormat="1" x14ac:dyDescent="0.25">
      <c r="A5139" t="str">
        <f t="shared" si="777"/>
        <v>21</v>
      </c>
      <c r="B5139" t="s">
        <v>533</v>
      </c>
      <c r="C5139" t="str">
        <f>"074"</f>
        <v>074</v>
      </c>
      <c r="D5139" t="s">
        <v>605</v>
      </c>
      <c r="E5139" t="str">
        <f t="shared" si="778"/>
        <v>01</v>
      </c>
      <c r="F5139" t="str">
        <f>"001"</f>
        <v>001</v>
      </c>
      <c r="G5139" t="str">
        <f>""</f>
        <v/>
      </c>
      <c r="H5139" t="s">
        <v>3</v>
      </c>
      <c r="I5139" t="s">
        <v>2691</v>
      </c>
      <c r="J5139" t="s">
        <v>6054</v>
      </c>
      <c r="K5139" t="str">
        <f>"21860"</f>
        <v>21860</v>
      </c>
    </row>
    <row r="5140" spans="1:11" customFormat="1" x14ac:dyDescent="0.25">
      <c r="A5140" t="str">
        <f t="shared" si="777"/>
        <v>21</v>
      </c>
      <c r="B5140" t="s">
        <v>533</v>
      </c>
      <c r="C5140" t="str">
        <f>"074"</f>
        <v>074</v>
      </c>
      <c r="D5140" t="s">
        <v>605</v>
      </c>
      <c r="E5140" t="str">
        <f t="shared" si="778"/>
        <v>01</v>
      </c>
      <c r="F5140" t="str">
        <f>"002"</f>
        <v>002</v>
      </c>
      <c r="G5140" t="str">
        <f>""</f>
        <v/>
      </c>
      <c r="H5140" t="s">
        <v>3</v>
      </c>
      <c r="I5140" t="s">
        <v>2398</v>
      </c>
      <c r="J5140" t="s">
        <v>6055</v>
      </c>
      <c r="K5140" t="str">
        <f>"21860"</f>
        <v>21860</v>
      </c>
    </row>
    <row r="5141" spans="1:11" customFormat="1" x14ac:dyDescent="0.25">
      <c r="A5141" t="str">
        <f t="shared" si="777"/>
        <v>21</v>
      </c>
      <c r="B5141" t="s">
        <v>533</v>
      </c>
      <c r="C5141" t="str">
        <f>"074"</f>
        <v>074</v>
      </c>
      <c r="D5141" t="s">
        <v>605</v>
      </c>
      <c r="E5141" t="str">
        <f t="shared" si="778"/>
        <v>01</v>
      </c>
      <c r="F5141" t="str">
        <f>"003"</f>
        <v>003</v>
      </c>
      <c r="G5141" t="str">
        <f>""</f>
        <v/>
      </c>
      <c r="H5141" t="s">
        <v>1</v>
      </c>
      <c r="I5141" t="s">
        <v>2692</v>
      </c>
      <c r="J5141" t="s">
        <v>5814</v>
      </c>
      <c r="K5141" t="str">
        <f>"21860"</f>
        <v>21860</v>
      </c>
    </row>
    <row r="5142" spans="1:11" customFormat="1" x14ac:dyDescent="0.25">
      <c r="A5142" t="str">
        <f t="shared" si="777"/>
        <v>21</v>
      </c>
      <c r="B5142" t="s">
        <v>533</v>
      </c>
      <c r="C5142" t="str">
        <f>"074"</f>
        <v>074</v>
      </c>
      <c r="D5142" t="s">
        <v>605</v>
      </c>
      <c r="E5142" t="str">
        <f t="shared" si="778"/>
        <v>01</v>
      </c>
      <c r="F5142" t="str">
        <f>"003"</f>
        <v>003</v>
      </c>
      <c r="G5142" t="str">
        <f>""</f>
        <v/>
      </c>
      <c r="H5142" t="s">
        <v>0</v>
      </c>
      <c r="I5142" t="s">
        <v>2693</v>
      </c>
      <c r="J5142" t="s">
        <v>6056</v>
      </c>
      <c r="K5142" t="str">
        <f>"21860"</f>
        <v>21860</v>
      </c>
    </row>
    <row r="5143" spans="1:11" customFormat="1" x14ac:dyDescent="0.25">
      <c r="A5143" t="str">
        <f t="shared" si="777"/>
        <v>21</v>
      </c>
      <c r="B5143" t="s">
        <v>533</v>
      </c>
      <c r="C5143" t="str">
        <f>"075"</f>
        <v>075</v>
      </c>
      <c r="D5143" t="s">
        <v>606</v>
      </c>
      <c r="E5143" t="str">
        <f t="shared" si="778"/>
        <v>01</v>
      </c>
      <c r="F5143" t="str">
        <f t="shared" ref="F5143:F5150" si="779">"001"</f>
        <v>001</v>
      </c>
      <c r="G5143" t="str">
        <f>""</f>
        <v/>
      </c>
      <c r="H5143" t="s">
        <v>3</v>
      </c>
      <c r="I5143" t="s">
        <v>1147</v>
      </c>
      <c r="J5143" t="s">
        <v>6057</v>
      </c>
      <c r="K5143" t="str">
        <f>"21592"</f>
        <v>21592</v>
      </c>
    </row>
    <row r="5144" spans="1:11" customFormat="1" x14ac:dyDescent="0.25">
      <c r="A5144" t="str">
        <f t="shared" si="777"/>
        <v>21</v>
      </c>
      <c r="B5144" t="s">
        <v>533</v>
      </c>
      <c r="C5144" t="str">
        <f>"076"</f>
        <v>076</v>
      </c>
      <c r="D5144" t="s">
        <v>607</v>
      </c>
      <c r="E5144" t="str">
        <f t="shared" si="778"/>
        <v>01</v>
      </c>
      <c r="F5144" t="str">
        <f t="shared" si="779"/>
        <v>001</v>
      </c>
      <c r="G5144" t="str">
        <f>""</f>
        <v/>
      </c>
      <c r="H5144" t="s">
        <v>1</v>
      </c>
      <c r="I5144" t="s">
        <v>2694</v>
      </c>
      <c r="J5144" t="s">
        <v>6058</v>
      </c>
      <c r="K5144" t="str">
        <f>"21540"</f>
        <v>21540</v>
      </c>
    </row>
    <row r="5145" spans="1:11" customFormat="1" x14ac:dyDescent="0.25">
      <c r="A5145" t="str">
        <f t="shared" si="777"/>
        <v>21</v>
      </c>
      <c r="B5145" t="s">
        <v>533</v>
      </c>
      <c r="C5145" t="str">
        <f>"076"</f>
        <v>076</v>
      </c>
      <c r="D5145" t="s">
        <v>607</v>
      </c>
      <c r="E5145" t="str">
        <f t="shared" si="778"/>
        <v>01</v>
      </c>
      <c r="F5145" t="str">
        <f t="shared" si="779"/>
        <v>001</v>
      </c>
      <c r="G5145" t="str">
        <f>""</f>
        <v/>
      </c>
      <c r="H5145" t="s">
        <v>0</v>
      </c>
      <c r="I5145" t="s">
        <v>2694</v>
      </c>
      <c r="J5145" t="s">
        <v>6058</v>
      </c>
      <c r="K5145" t="str">
        <f>"21540"</f>
        <v>21540</v>
      </c>
    </row>
    <row r="5146" spans="1:11" customFormat="1" x14ac:dyDescent="0.25">
      <c r="A5146" t="str">
        <f t="shared" si="777"/>
        <v>21</v>
      </c>
      <c r="B5146" t="s">
        <v>533</v>
      </c>
      <c r="C5146" t="str">
        <f>"076"</f>
        <v>076</v>
      </c>
      <c r="D5146" t="s">
        <v>607</v>
      </c>
      <c r="E5146" t="str">
        <f>"02"</f>
        <v>02</v>
      </c>
      <c r="F5146" t="str">
        <f t="shared" si="779"/>
        <v>001</v>
      </c>
      <c r="G5146" t="str">
        <f>""</f>
        <v/>
      </c>
      <c r="H5146" t="s">
        <v>3</v>
      </c>
      <c r="I5146" t="s">
        <v>2695</v>
      </c>
      <c r="J5146" t="s">
        <v>6059</v>
      </c>
      <c r="K5146" t="str">
        <f>"21540"</f>
        <v>21540</v>
      </c>
    </row>
    <row r="5147" spans="1:11" customFormat="1" x14ac:dyDescent="0.25">
      <c r="A5147" t="str">
        <f t="shared" si="777"/>
        <v>21</v>
      </c>
      <c r="B5147" t="s">
        <v>533</v>
      </c>
      <c r="C5147" t="str">
        <f>"077"</f>
        <v>077</v>
      </c>
      <c r="D5147" t="s">
        <v>608</v>
      </c>
      <c r="E5147" t="str">
        <f>"01"</f>
        <v>01</v>
      </c>
      <c r="F5147" t="str">
        <f t="shared" si="779"/>
        <v>001</v>
      </c>
      <c r="G5147" t="str">
        <f>""</f>
        <v/>
      </c>
      <c r="H5147" t="s">
        <v>3</v>
      </c>
      <c r="I5147" t="s">
        <v>2696</v>
      </c>
      <c r="J5147" t="s">
        <v>6060</v>
      </c>
      <c r="K5147" t="str">
        <f>"21850"</f>
        <v>21850</v>
      </c>
    </row>
    <row r="5148" spans="1:11" customFormat="1" x14ac:dyDescent="0.25">
      <c r="A5148" t="str">
        <f t="shared" si="777"/>
        <v>21</v>
      </c>
      <c r="B5148" t="s">
        <v>533</v>
      </c>
      <c r="C5148" t="str">
        <f>"077"</f>
        <v>077</v>
      </c>
      <c r="D5148" t="s">
        <v>608</v>
      </c>
      <c r="E5148" t="str">
        <f>"02"</f>
        <v>02</v>
      </c>
      <c r="F5148" t="str">
        <f t="shared" si="779"/>
        <v>001</v>
      </c>
      <c r="G5148" t="str">
        <f>""</f>
        <v/>
      </c>
      <c r="H5148" t="s">
        <v>1</v>
      </c>
      <c r="I5148" t="s">
        <v>2696</v>
      </c>
      <c r="J5148" t="s">
        <v>6060</v>
      </c>
      <c r="K5148" t="str">
        <f>"21850"</f>
        <v>21850</v>
      </c>
    </row>
    <row r="5149" spans="1:11" customFormat="1" x14ac:dyDescent="0.25">
      <c r="A5149" t="str">
        <f t="shared" si="777"/>
        <v>21</v>
      </c>
      <c r="B5149" t="s">
        <v>533</v>
      </c>
      <c r="C5149" t="str">
        <f>"077"</f>
        <v>077</v>
      </c>
      <c r="D5149" t="s">
        <v>608</v>
      </c>
      <c r="E5149" t="str">
        <f>"02"</f>
        <v>02</v>
      </c>
      <c r="F5149" t="str">
        <f t="shared" si="779"/>
        <v>001</v>
      </c>
      <c r="G5149" t="str">
        <f>""</f>
        <v/>
      </c>
      <c r="H5149" t="s">
        <v>0</v>
      </c>
      <c r="I5149" t="s">
        <v>2696</v>
      </c>
      <c r="J5149" t="s">
        <v>6060</v>
      </c>
      <c r="K5149" t="str">
        <f>"21850"</f>
        <v>21850</v>
      </c>
    </row>
    <row r="5150" spans="1:11" customFormat="1" x14ac:dyDescent="0.25">
      <c r="A5150" t="str">
        <f t="shared" si="777"/>
        <v>21</v>
      </c>
      <c r="B5150" t="s">
        <v>533</v>
      </c>
      <c r="C5150" t="str">
        <f>"078"</f>
        <v>078</v>
      </c>
      <c r="D5150" t="s">
        <v>609</v>
      </c>
      <c r="E5150" t="str">
        <f>"01"</f>
        <v>01</v>
      </c>
      <c r="F5150" t="str">
        <f t="shared" si="779"/>
        <v>001</v>
      </c>
      <c r="G5150" t="str">
        <f>""</f>
        <v/>
      </c>
      <c r="H5150" t="s">
        <v>3</v>
      </c>
      <c r="I5150" t="s">
        <v>2697</v>
      </c>
      <c r="J5150" t="s">
        <v>6061</v>
      </c>
      <c r="K5150" t="str">
        <f>"21640"</f>
        <v>21640</v>
      </c>
    </row>
    <row r="5151" spans="1:11" customFormat="1" x14ac:dyDescent="0.25">
      <c r="A5151" t="str">
        <f t="shared" si="777"/>
        <v>21</v>
      </c>
      <c r="B5151" t="s">
        <v>533</v>
      </c>
      <c r="C5151" t="str">
        <f>"078"</f>
        <v>078</v>
      </c>
      <c r="D5151" t="s">
        <v>609</v>
      </c>
      <c r="E5151" t="str">
        <f>"01"</f>
        <v>01</v>
      </c>
      <c r="F5151" t="str">
        <f>"002"</f>
        <v>002</v>
      </c>
      <c r="G5151" t="str">
        <f>""</f>
        <v/>
      </c>
      <c r="H5151" t="s">
        <v>1</v>
      </c>
      <c r="I5151" t="s">
        <v>2697</v>
      </c>
      <c r="J5151" t="s">
        <v>6061</v>
      </c>
      <c r="K5151" t="str">
        <f>"21640"</f>
        <v>21640</v>
      </c>
    </row>
    <row r="5152" spans="1:11" customFormat="1" x14ac:dyDescent="0.25">
      <c r="A5152" t="str">
        <f t="shared" si="777"/>
        <v>21</v>
      </c>
      <c r="B5152" t="s">
        <v>533</v>
      </c>
      <c r="C5152" t="str">
        <f>"078"</f>
        <v>078</v>
      </c>
      <c r="D5152" t="s">
        <v>609</v>
      </c>
      <c r="E5152" t="str">
        <f>"01"</f>
        <v>01</v>
      </c>
      <c r="F5152" t="str">
        <f>"002"</f>
        <v>002</v>
      </c>
      <c r="G5152" t="str">
        <f>""</f>
        <v/>
      </c>
      <c r="H5152" t="s">
        <v>0</v>
      </c>
      <c r="I5152" t="s">
        <v>2697</v>
      </c>
      <c r="J5152" t="s">
        <v>6061</v>
      </c>
      <c r="K5152" t="str">
        <f>"21640"</f>
        <v>21640</v>
      </c>
    </row>
    <row r="5153" spans="1:11" customFormat="1" x14ac:dyDescent="0.25">
      <c r="A5153" t="str">
        <f t="shared" si="777"/>
        <v>21</v>
      </c>
      <c r="B5153" t="s">
        <v>533</v>
      </c>
      <c r="C5153" t="str">
        <f>"078"</f>
        <v>078</v>
      </c>
      <c r="D5153" t="s">
        <v>609</v>
      </c>
      <c r="E5153" t="str">
        <f>"02"</f>
        <v>02</v>
      </c>
      <c r="F5153" t="str">
        <f>"001"</f>
        <v>001</v>
      </c>
      <c r="G5153" t="str">
        <f>""</f>
        <v/>
      </c>
      <c r="H5153" t="s">
        <v>3</v>
      </c>
      <c r="I5153" t="s">
        <v>2697</v>
      </c>
      <c r="J5153" t="s">
        <v>6061</v>
      </c>
      <c r="K5153" t="str">
        <f>"21640"</f>
        <v>21640</v>
      </c>
    </row>
    <row r="5154" spans="1:11" customFormat="1" x14ac:dyDescent="0.25">
      <c r="A5154" t="str">
        <f t="shared" si="777"/>
        <v>21</v>
      </c>
      <c r="B5154" t="s">
        <v>533</v>
      </c>
      <c r="C5154" t="str">
        <f>"078"</f>
        <v>078</v>
      </c>
      <c r="D5154" t="s">
        <v>609</v>
      </c>
      <c r="E5154" t="str">
        <f>"02"</f>
        <v>02</v>
      </c>
      <c r="F5154" t="str">
        <f>"002"</f>
        <v>002</v>
      </c>
      <c r="G5154" t="str">
        <f>""</f>
        <v/>
      </c>
      <c r="H5154" t="s">
        <v>3</v>
      </c>
      <c r="I5154" t="s">
        <v>2697</v>
      </c>
      <c r="J5154" t="s">
        <v>6061</v>
      </c>
      <c r="K5154" t="str">
        <f>"21640"</f>
        <v>21640</v>
      </c>
    </row>
    <row r="5155" spans="1:11" customFormat="1" x14ac:dyDescent="0.25">
      <c r="A5155" t="str">
        <f t="shared" si="777"/>
        <v>21</v>
      </c>
      <c r="B5155" t="s">
        <v>533</v>
      </c>
      <c r="C5155" t="str">
        <f>"079"</f>
        <v>079</v>
      </c>
      <c r="D5155" t="s">
        <v>610</v>
      </c>
      <c r="E5155" t="str">
        <f t="shared" ref="E5155:E5165" si="780">"01"</f>
        <v>01</v>
      </c>
      <c r="F5155" t="str">
        <f t="shared" ref="F5155:F5161" si="781">"001"</f>
        <v>001</v>
      </c>
      <c r="G5155" t="str">
        <f>""</f>
        <v/>
      </c>
      <c r="H5155" t="s">
        <v>3</v>
      </c>
      <c r="I5155" t="s">
        <v>2698</v>
      </c>
      <c r="J5155" t="s">
        <v>6062</v>
      </c>
      <c r="K5155" t="str">
        <f>"21210"</f>
        <v>21210</v>
      </c>
    </row>
    <row r="5156" spans="1:11" customFormat="1" x14ac:dyDescent="0.25">
      <c r="A5156" t="str">
        <f t="shared" si="777"/>
        <v>21</v>
      </c>
      <c r="B5156" t="s">
        <v>533</v>
      </c>
      <c r="C5156" t="str">
        <f>"902"</f>
        <v>902</v>
      </c>
      <c r="D5156" t="s">
        <v>611</v>
      </c>
      <c r="E5156" t="str">
        <f t="shared" si="780"/>
        <v>01</v>
      </c>
      <c r="F5156" t="str">
        <f t="shared" si="781"/>
        <v>001</v>
      </c>
      <c r="G5156" t="str">
        <f>""</f>
        <v/>
      </c>
      <c r="H5156" t="s">
        <v>1</v>
      </c>
      <c r="I5156" t="s">
        <v>2699</v>
      </c>
      <c r="J5156" t="s">
        <v>6063</v>
      </c>
      <c r="K5156" t="str">
        <f>"21310"</f>
        <v>21310</v>
      </c>
    </row>
    <row r="5157" spans="1:11" customFormat="1" x14ac:dyDescent="0.25">
      <c r="A5157" t="str">
        <f t="shared" si="777"/>
        <v>21</v>
      </c>
      <c r="B5157" t="s">
        <v>533</v>
      </c>
      <c r="C5157" t="str">
        <f>"902"</f>
        <v>902</v>
      </c>
      <c r="D5157" t="s">
        <v>611</v>
      </c>
      <c r="E5157" t="str">
        <f t="shared" si="780"/>
        <v>01</v>
      </c>
      <c r="F5157" t="str">
        <f t="shared" si="781"/>
        <v>001</v>
      </c>
      <c r="G5157" t="str">
        <f>""</f>
        <v/>
      </c>
      <c r="H5157" t="s">
        <v>0</v>
      </c>
      <c r="I5157" t="s">
        <v>2699</v>
      </c>
      <c r="J5157" t="s">
        <v>6063</v>
      </c>
      <c r="K5157" t="str">
        <f>"21310"</f>
        <v>21310</v>
      </c>
    </row>
    <row r="5158" spans="1:11" customFormat="1" x14ac:dyDescent="0.25">
      <c r="A5158" t="str">
        <f t="shared" ref="A5158:A5221" si="782">"23"</f>
        <v>23</v>
      </c>
      <c r="B5158" t="s">
        <v>612</v>
      </c>
      <c r="C5158" t="str">
        <f>"001"</f>
        <v>001</v>
      </c>
      <c r="D5158" t="s">
        <v>613</v>
      </c>
      <c r="E5158" t="str">
        <f t="shared" si="780"/>
        <v>01</v>
      </c>
      <c r="F5158" t="str">
        <f t="shared" si="781"/>
        <v>001</v>
      </c>
      <c r="G5158" t="str">
        <f>""</f>
        <v/>
      </c>
      <c r="H5158" t="s">
        <v>1</v>
      </c>
      <c r="I5158" t="s">
        <v>2700</v>
      </c>
      <c r="J5158" t="s">
        <v>6064</v>
      </c>
      <c r="K5158" t="str">
        <f>"23538"</f>
        <v>23538</v>
      </c>
    </row>
    <row r="5159" spans="1:11" customFormat="1" x14ac:dyDescent="0.25">
      <c r="A5159" t="str">
        <f t="shared" si="782"/>
        <v>23</v>
      </c>
      <c r="B5159" t="s">
        <v>612</v>
      </c>
      <c r="C5159" t="str">
        <f>"001"</f>
        <v>001</v>
      </c>
      <c r="D5159" t="s">
        <v>613</v>
      </c>
      <c r="E5159" t="str">
        <f t="shared" si="780"/>
        <v>01</v>
      </c>
      <c r="F5159" t="str">
        <f t="shared" si="781"/>
        <v>001</v>
      </c>
      <c r="G5159" t="str">
        <f>""</f>
        <v/>
      </c>
      <c r="H5159" t="s">
        <v>0</v>
      </c>
      <c r="I5159" t="s">
        <v>2700</v>
      </c>
      <c r="J5159" t="s">
        <v>6064</v>
      </c>
      <c r="K5159" t="str">
        <f>"23538"</f>
        <v>23538</v>
      </c>
    </row>
    <row r="5160" spans="1:11" customFormat="1" x14ac:dyDescent="0.25">
      <c r="A5160" t="str">
        <f t="shared" si="782"/>
        <v>23</v>
      </c>
      <c r="B5160" t="s">
        <v>612</v>
      </c>
      <c r="C5160" t="str">
        <f t="shared" ref="C5160:C5190" si="783">"002"</f>
        <v>002</v>
      </c>
      <c r="D5160" t="s">
        <v>614</v>
      </c>
      <c r="E5160" t="str">
        <f t="shared" si="780"/>
        <v>01</v>
      </c>
      <c r="F5160" t="str">
        <f t="shared" si="781"/>
        <v>001</v>
      </c>
      <c r="G5160" t="str">
        <f>""</f>
        <v/>
      </c>
      <c r="H5160" t="s">
        <v>1</v>
      </c>
      <c r="I5160" t="s">
        <v>2701</v>
      </c>
      <c r="J5160" t="s">
        <v>6065</v>
      </c>
      <c r="K5160" t="str">
        <f t="shared" ref="K5160:K5168" si="784">"23680"</f>
        <v>23680</v>
      </c>
    </row>
    <row r="5161" spans="1:11" customFormat="1" x14ac:dyDescent="0.25">
      <c r="A5161" t="str">
        <f t="shared" si="782"/>
        <v>23</v>
      </c>
      <c r="B5161" t="s">
        <v>612</v>
      </c>
      <c r="C5161" t="str">
        <f t="shared" si="783"/>
        <v>002</v>
      </c>
      <c r="D5161" t="s">
        <v>614</v>
      </c>
      <c r="E5161" t="str">
        <f t="shared" si="780"/>
        <v>01</v>
      </c>
      <c r="F5161" t="str">
        <f t="shared" si="781"/>
        <v>001</v>
      </c>
      <c r="G5161" t="str">
        <f>""</f>
        <v/>
      </c>
      <c r="H5161" t="s">
        <v>0</v>
      </c>
      <c r="I5161" t="s">
        <v>2701</v>
      </c>
      <c r="J5161" t="s">
        <v>6065</v>
      </c>
      <c r="K5161" t="str">
        <f t="shared" si="784"/>
        <v>23680</v>
      </c>
    </row>
    <row r="5162" spans="1:11" customFormat="1" x14ac:dyDescent="0.25">
      <c r="A5162" t="str">
        <f t="shared" si="782"/>
        <v>23</v>
      </c>
      <c r="B5162" t="s">
        <v>612</v>
      </c>
      <c r="C5162" t="str">
        <f t="shared" si="783"/>
        <v>002</v>
      </c>
      <c r="D5162" t="s">
        <v>614</v>
      </c>
      <c r="E5162" t="str">
        <f t="shared" si="780"/>
        <v>01</v>
      </c>
      <c r="F5162" t="str">
        <f>"002"</f>
        <v>002</v>
      </c>
      <c r="G5162" t="str">
        <f>""</f>
        <v/>
      </c>
      <c r="H5162" t="s">
        <v>1</v>
      </c>
      <c r="I5162" t="s">
        <v>25</v>
      </c>
      <c r="J5162" t="s">
        <v>4895</v>
      </c>
      <c r="K5162" t="str">
        <f t="shared" si="784"/>
        <v>23680</v>
      </c>
    </row>
    <row r="5163" spans="1:11" customFormat="1" x14ac:dyDescent="0.25">
      <c r="A5163" t="str">
        <f t="shared" si="782"/>
        <v>23</v>
      </c>
      <c r="B5163" t="s">
        <v>612</v>
      </c>
      <c r="C5163" t="str">
        <f t="shared" si="783"/>
        <v>002</v>
      </c>
      <c r="D5163" t="s">
        <v>614</v>
      </c>
      <c r="E5163" t="str">
        <f t="shared" si="780"/>
        <v>01</v>
      </c>
      <c r="F5163" t="str">
        <f>"002"</f>
        <v>002</v>
      </c>
      <c r="G5163" t="str">
        <f>""</f>
        <v/>
      </c>
      <c r="H5163" t="s">
        <v>0</v>
      </c>
      <c r="I5163" t="s">
        <v>25</v>
      </c>
      <c r="J5163" t="s">
        <v>4895</v>
      </c>
      <c r="K5163" t="str">
        <f t="shared" si="784"/>
        <v>23680</v>
      </c>
    </row>
    <row r="5164" spans="1:11" customFormat="1" x14ac:dyDescent="0.25">
      <c r="A5164" t="str">
        <f t="shared" si="782"/>
        <v>23</v>
      </c>
      <c r="B5164" t="s">
        <v>612</v>
      </c>
      <c r="C5164" t="str">
        <f t="shared" si="783"/>
        <v>002</v>
      </c>
      <c r="D5164" t="s">
        <v>614</v>
      </c>
      <c r="E5164" t="str">
        <f t="shared" si="780"/>
        <v>01</v>
      </c>
      <c r="F5164" t="str">
        <f>"003"</f>
        <v>003</v>
      </c>
      <c r="G5164" t="str">
        <f>""</f>
        <v/>
      </c>
      <c r="H5164" t="s">
        <v>1</v>
      </c>
      <c r="I5164" t="s">
        <v>2702</v>
      </c>
      <c r="J5164" t="s">
        <v>6066</v>
      </c>
      <c r="K5164" t="str">
        <f t="shared" si="784"/>
        <v>23680</v>
      </c>
    </row>
    <row r="5165" spans="1:11" customFormat="1" x14ac:dyDescent="0.25">
      <c r="A5165" t="str">
        <f t="shared" si="782"/>
        <v>23</v>
      </c>
      <c r="B5165" t="s">
        <v>612</v>
      </c>
      <c r="C5165" t="str">
        <f t="shared" si="783"/>
        <v>002</v>
      </c>
      <c r="D5165" t="s">
        <v>614</v>
      </c>
      <c r="E5165" t="str">
        <f t="shared" si="780"/>
        <v>01</v>
      </c>
      <c r="F5165" t="str">
        <f>"003"</f>
        <v>003</v>
      </c>
      <c r="G5165" t="str">
        <f>""</f>
        <v/>
      </c>
      <c r="H5165" t="s">
        <v>0</v>
      </c>
      <c r="I5165" t="s">
        <v>2702</v>
      </c>
      <c r="J5165" t="s">
        <v>6066</v>
      </c>
      <c r="K5165" t="str">
        <f t="shared" si="784"/>
        <v>23680</v>
      </c>
    </row>
    <row r="5166" spans="1:11" customFormat="1" x14ac:dyDescent="0.25">
      <c r="A5166" t="str">
        <f t="shared" si="782"/>
        <v>23</v>
      </c>
      <c r="B5166" t="s">
        <v>612</v>
      </c>
      <c r="C5166" t="str">
        <f t="shared" si="783"/>
        <v>002</v>
      </c>
      <c r="D5166" t="s">
        <v>614</v>
      </c>
      <c r="E5166" t="str">
        <f>"02"</f>
        <v>02</v>
      </c>
      <c r="F5166" t="str">
        <f>"001"</f>
        <v>001</v>
      </c>
      <c r="G5166" t="str">
        <f>""</f>
        <v/>
      </c>
      <c r="H5166" t="s">
        <v>3</v>
      </c>
      <c r="I5166" t="s">
        <v>2703</v>
      </c>
      <c r="J5166" t="s">
        <v>6067</v>
      </c>
      <c r="K5166" t="str">
        <f t="shared" si="784"/>
        <v>23680</v>
      </c>
    </row>
    <row r="5167" spans="1:11" customFormat="1" x14ac:dyDescent="0.25">
      <c r="A5167" t="str">
        <f t="shared" si="782"/>
        <v>23</v>
      </c>
      <c r="B5167" t="s">
        <v>612</v>
      </c>
      <c r="C5167" t="str">
        <f t="shared" si="783"/>
        <v>002</v>
      </c>
      <c r="D5167" t="s">
        <v>614</v>
      </c>
      <c r="E5167" t="str">
        <f>"02"</f>
        <v>02</v>
      </c>
      <c r="F5167" t="str">
        <f>"002"</f>
        <v>002</v>
      </c>
      <c r="G5167" t="str">
        <f>""</f>
        <v/>
      </c>
      <c r="H5167" t="s">
        <v>1</v>
      </c>
      <c r="I5167" t="s">
        <v>2704</v>
      </c>
      <c r="J5167" t="s">
        <v>6068</v>
      </c>
      <c r="K5167" t="str">
        <f t="shared" si="784"/>
        <v>23680</v>
      </c>
    </row>
    <row r="5168" spans="1:11" customFormat="1" x14ac:dyDescent="0.25">
      <c r="A5168" t="str">
        <f t="shared" si="782"/>
        <v>23</v>
      </c>
      <c r="B5168" t="s">
        <v>612</v>
      </c>
      <c r="C5168" t="str">
        <f t="shared" si="783"/>
        <v>002</v>
      </c>
      <c r="D5168" t="s">
        <v>614</v>
      </c>
      <c r="E5168" t="str">
        <f>"02"</f>
        <v>02</v>
      </c>
      <c r="F5168" t="str">
        <f>"002"</f>
        <v>002</v>
      </c>
      <c r="G5168" t="str">
        <f>""</f>
        <v/>
      </c>
      <c r="H5168" t="s">
        <v>0</v>
      </c>
      <c r="I5168" t="s">
        <v>2704</v>
      </c>
      <c r="J5168" t="s">
        <v>6068</v>
      </c>
      <c r="K5168" t="str">
        <f t="shared" si="784"/>
        <v>23680</v>
      </c>
    </row>
    <row r="5169" spans="1:11" customFormat="1" x14ac:dyDescent="0.25">
      <c r="A5169" t="str">
        <f t="shared" si="782"/>
        <v>23</v>
      </c>
      <c r="B5169" t="s">
        <v>612</v>
      </c>
      <c r="C5169" t="str">
        <f t="shared" si="783"/>
        <v>002</v>
      </c>
      <c r="D5169" t="s">
        <v>614</v>
      </c>
      <c r="E5169" t="str">
        <f>"02"</f>
        <v>02</v>
      </c>
      <c r="F5169" t="str">
        <f>"004"</f>
        <v>004</v>
      </c>
      <c r="G5169" t="str">
        <f>"01"</f>
        <v>01</v>
      </c>
      <c r="H5169" t="s">
        <v>1</v>
      </c>
      <c r="I5169" t="s">
        <v>2705</v>
      </c>
      <c r="J5169" t="s">
        <v>6069</v>
      </c>
      <c r="K5169" t="str">
        <f>"23687"</f>
        <v>23687</v>
      </c>
    </row>
    <row r="5170" spans="1:11" customFormat="1" x14ac:dyDescent="0.25">
      <c r="A5170" t="str">
        <f t="shared" si="782"/>
        <v>23</v>
      </c>
      <c r="B5170" t="s">
        <v>612</v>
      </c>
      <c r="C5170" t="str">
        <f t="shared" si="783"/>
        <v>002</v>
      </c>
      <c r="D5170" t="s">
        <v>614</v>
      </c>
      <c r="E5170" t="str">
        <f>"02"</f>
        <v>02</v>
      </c>
      <c r="F5170" t="str">
        <f>"004"</f>
        <v>004</v>
      </c>
      <c r="G5170" t="str">
        <f>"02"</f>
        <v>02</v>
      </c>
      <c r="H5170" t="s">
        <v>0</v>
      </c>
      <c r="I5170" t="s">
        <v>20</v>
      </c>
      <c r="J5170" t="s">
        <v>6070</v>
      </c>
      <c r="K5170" t="str">
        <f>"23684"</f>
        <v>23684</v>
      </c>
    </row>
    <row r="5171" spans="1:11" customFormat="1" x14ac:dyDescent="0.25">
      <c r="A5171" t="str">
        <f t="shared" si="782"/>
        <v>23</v>
      </c>
      <c r="B5171" t="s">
        <v>612</v>
      </c>
      <c r="C5171" t="str">
        <f t="shared" si="783"/>
        <v>002</v>
      </c>
      <c r="D5171" t="s">
        <v>614</v>
      </c>
      <c r="E5171" t="str">
        <f>"03"</f>
        <v>03</v>
      </c>
      <c r="F5171" t="str">
        <f>"001"</f>
        <v>001</v>
      </c>
      <c r="G5171" t="str">
        <f>""</f>
        <v/>
      </c>
      <c r="H5171" t="s">
        <v>3</v>
      </c>
      <c r="I5171" t="s">
        <v>2706</v>
      </c>
      <c r="J5171" t="s">
        <v>6071</v>
      </c>
      <c r="K5171" t="str">
        <f>"23680"</f>
        <v>23680</v>
      </c>
    </row>
    <row r="5172" spans="1:11" customFormat="1" x14ac:dyDescent="0.25">
      <c r="A5172" t="str">
        <f t="shared" si="782"/>
        <v>23</v>
      </c>
      <c r="B5172" t="s">
        <v>612</v>
      </c>
      <c r="C5172" t="str">
        <f t="shared" si="783"/>
        <v>002</v>
      </c>
      <c r="D5172" t="s">
        <v>614</v>
      </c>
      <c r="E5172" t="str">
        <f>"03"</f>
        <v>03</v>
      </c>
      <c r="F5172" t="str">
        <f>"002"</f>
        <v>002</v>
      </c>
      <c r="G5172" t="str">
        <f>""</f>
        <v/>
      </c>
      <c r="H5172" t="s">
        <v>1</v>
      </c>
      <c r="I5172" t="s">
        <v>2707</v>
      </c>
      <c r="J5172" t="s">
        <v>6072</v>
      </c>
      <c r="K5172" t="str">
        <f>"23680"</f>
        <v>23680</v>
      </c>
    </row>
    <row r="5173" spans="1:11" customFormat="1" x14ac:dyDescent="0.25">
      <c r="A5173" t="str">
        <f t="shared" si="782"/>
        <v>23</v>
      </c>
      <c r="B5173" t="s">
        <v>612</v>
      </c>
      <c r="C5173" t="str">
        <f t="shared" si="783"/>
        <v>002</v>
      </c>
      <c r="D5173" t="s">
        <v>614</v>
      </c>
      <c r="E5173" t="str">
        <f>"03"</f>
        <v>03</v>
      </c>
      <c r="F5173" t="str">
        <f>"002"</f>
        <v>002</v>
      </c>
      <c r="G5173" t="str">
        <f>""</f>
        <v/>
      </c>
      <c r="H5173" t="s">
        <v>0</v>
      </c>
      <c r="I5173" t="s">
        <v>2707</v>
      </c>
      <c r="J5173" t="s">
        <v>6072</v>
      </c>
      <c r="K5173" t="str">
        <f>"23680"</f>
        <v>23680</v>
      </c>
    </row>
    <row r="5174" spans="1:11" customFormat="1" x14ac:dyDescent="0.25">
      <c r="A5174" t="str">
        <f t="shared" si="782"/>
        <v>23</v>
      </c>
      <c r="B5174" t="s">
        <v>612</v>
      </c>
      <c r="C5174" t="str">
        <f t="shared" si="783"/>
        <v>002</v>
      </c>
      <c r="D5174" t="s">
        <v>614</v>
      </c>
      <c r="E5174" t="str">
        <f>"03"</f>
        <v>03</v>
      </c>
      <c r="F5174" t="str">
        <f>"003"</f>
        <v>003</v>
      </c>
      <c r="G5174" t="str">
        <f>"01"</f>
        <v>01</v>
      </c>
      <c r="H5174" t="s">
        <v>1</v>
      </c>
      <c r="I5174" t="s">
        <v>71</v>
      </c>
      <c r="J5174" t="s">
        <v>6073</v>
      </c>
      <c r="K5174" t="str">
        <f>"23688"</f>
        <v>23688</v>
      </c>
    </row>
    <row r="5175" spans="1:11" customFormat="1" x14ac:dyDescent="0.25">
      <c r="A5175" t="str">
        <f t="shared" si="782"/>
        <v>23</v>
      </c>
      <c r="B5175" t="s">
        <v>612</v>
      </c>
      <c r="C5175" t="str">
        <f t="shared" si="783"/>
        <v>002</v>
      </c>
      <c r="D5175" t="s">
        <v>614</v>
      </c>
      <c r="E5175" t="str">
        <f>"03"</f>
        <v>03</v>
      </c>
      <c r="F5175" t="str">
        <f>"003"</f>
        <v>003</v>
      </c>
      <c r="G5175" t="str">
        <f>"02"</f>
        <v>02</v>
      </c>
      <c r="H5175" t="s">
        <v>0</v>
      </c>
      <c r="I5175" t="s">
        <v>20</v>
      </c>
      <c r="J5175" t="s">
        <v>6074</v>
      </c>
      <c r="K5175" t="str">
        <f>"23686"</f>
        <v>23686</v>
      </c>
    </row>
    <row r="5176" spans="1:11" customFormat="1" x14ac:dyDescent="0.25">
      <c r="A5176" t="str">
        <f t="shared" si="782"/>
        <v>23</v>
      </c>
      <c r="B5176" t="s">
        <v>612</v>
      </c>
      <c r="C5176" t="str">
        <f t="shared" si="783"/>
        <v>002</v>
      </c>
      <c r="D5176" t="s">
        <v>614</v>
      </c>
      <c r="E5176" t="str">
        <f t="shared" ref="E5176:E5184" si="785">"04"</f>
        <v>04</v>
      </c>
      <c r="F5176" t="str">
        <f>"001"</f>
        <v>001</v>
      </c>
      <c r="G5176" t="str">
        <f>""</f>
        <v/>
      </c>
      <c r="H5176" t="s">
        <v>1</v>
      </c>
      <c r="I5176" t="s">
        <v>2708</v>
      </c>
      <c r="J5176" t="s">
        <v>6075</v>
      </c>
      <c r="K5176" t="str">
        <f>"23680"</f>
        <v>23680</v>
      </c>
    </row>
    <row r="5177" spans="1:11" customFormat="1" x14ac:dyDescent="0.25">
      <c r="A5177" t="str">
        <f t="shared" si="782"/>
        <v>23</v>
      </c>
      <c r="B5177" t="s">
        <v>612</v>
      </c>
      <c r="C5177" t="str">
        <f t="shared" si="783"/>
        <v>002</v>
      </c>
      <c r="D5177" t="s">
        <v>614</v>
      </c>
      <c r="E5177" t="str">
        <f t="shared" si="785"/>
        <v>04</v>
      </c>
      <c r="F5177" t="str">
        <f>"001"</f>
        <v>001</v>
      </c>
      <c r="G5177" t="str">
        <f>""</f>
        <v/>
      </c>
      <c r="H5177" t="s">
        <v>0</v>
      </c>
      <c r="I5177" t="s">
        <v>2708</v>
      </c>
      <c r="J5177" t="s">
        <v>6075</v>
      </c>
      <c r="K5177" t="str">
        <f>"23680"</f>
        <v>23680</v>
      </c>
    </row>
    <row r="5178" spans="1:11" customFormat="1" x14ac:dyDescent="0.25">
      <c r="A5178" t="str">
        <f t="shared" si="782"/>
        <v>23</v>
      </c>
      <c r="B5178" t="s">
        <v>612</v>
      </c>
      <c r="C5178" t="str">
        <f t="shared" si="783"/>
        <v>002</v>
      </c>
      <c r="D5178" t="s">
        <v>614</v>
      </c>
      <c r="E5178" t="str">
        <f t="shared" si="785"/>
        <v>04</v>
      </c>
      <c r="F5178" t="str">
        <f>"002"</f>
        <v>002</v>
      </c>
      <c r="G5178" t="str">
        <f>""</f>
        <v/>
      </c>
      <c r="H5178" t="s">
        <v>1</v>
      </c>
      <c r="I5178" t="s">
        <v>2709</v>
      </c>
      <c r="J5178" t="s">
        <v>6076</v>
      </c>
      <c r="K5178" t="str">
        <f>"23680"</f>
        <v>23680</v>
      </c>
    </row>
    <row r="5179" spans="1:11" customFormat="1" x14ac:dyDescent="0.25">
      <c r="A5179" t="str">
        <f t="shared" si="782"/>
        <v>23</v>
      </c>
      <c r="B5179" t="s">
        <v>612</v>
      </c>
      <c r="C5179" t="str">
        <f t="shared" si="783"/>
        <v>002</v>
      </c>
      <c r="D5179" t="s">
        <v>614</v>
      </c>
      <c r="E5179" t="str">
        <f t="shared" si="785"/>
        <v>04</v>
      </c>
      <c r="F5179" t="str">
        <f>"002"</f>
        <v>002</v>
      </c>
      <c r="G5179" t="str">
        <f>""</f>
        <v/>
      </c>
      <c r="H5179" t="s">
        <v>0</v>
      </c>
      <c r="I5179" t="s">
        <v>2709</v>
      </c>
      <c r="J5179" t="s">
        <v>6076</v>
      </c>
      <c r="K5179" t="str">
        <f>"23680"</f>
        <v>23680</v>
      </c>
    </row>
    <row r="5180" spans="1:11" customFormat="1" x14ac:dyDescent="0.25">
      <c r="A5180" t="str">
        <f t="shared" si="782"/>
        <v>23</v>
      </c>
      <c r="B5180" t="s">
        <v>612</v>
      </c>
      <c r="C5180" t="str">
        <f t="shared" si="783"/>
        <v>002</v>
      </c>
      <c r="D5180" t="s">
        <v>614</v>
      </c>
      <c r="E5180" t="str">
        <f t="shared" si="785"/>
        <v>04</v>
      </c>
      <c r="F5180" t="str">
        <f>"002"</f>
        <v>002</v>
      </c>
      <c r="G5180" t="str">
        <f>""</f>
        <v/>
      </c>
      <c r="H5180" t="s">
        <v>2</v>
      </c>
      <c r="I5180" t="s">
        <v>2709</v>
      </c>
      <c r="J5180" t="s">
        <v>6076</v>
      </c>
      <c r="K5180" t="str">
        <f>"23680"</f>
        <v>23680</v>
      </c>
    </row>
    <row r="5181" spans="1:11" customFormat="1" x14ac:dyDescent="0.25">
      <c r="A5181" t="str">
        <f t="shared" si="782"/>
        <v>23</v>
      </c>
      <c r="B5181" t="s">
        <v>612</v>
      </c>
      <c r="C5181" t="str">
        <f t="shared" si="783"/>
        <v>002</v>
      </c>
      <c r="D5181" t="s">
        <v>614</v>
      </c>
      <c r="E5181" t="str">
        <f t="shared" si="785"/>
        <v>04</v>
      </c>
      <c r="F5181" t="str">
        <f>"003"</f>
        <v>003</v>
      </c>
      <c r="G5181" t="str">
        <f>""</f>
        <v/>
      </c>
      <c r="H5181" t="s">
        <v>1</v>
      </c>
      <c r="I5181" t="s">
        <v>2710</v>
      </c>
      <c r="J5181" t="s">
        <v>6077</v>
      </c>
      <c r="K5181" t="str">
        <f>"23692"</f>
        <v>23692</v>
      </c>
    </row>
    <row r="5182" spans="1:11" customFormat="1" x14ac:dyDescent="0.25">
      <c r="A5182" t="str">
        <f t="shared" si="782"/>
        <v>23</v>
      </c>
      <c r="B5182" t="s">
        <v>612</v>
      </c>
      <c r="C5182" t="str">
        <f t="shared" si="783"/>
        <v>002</v>
      </c>
      <c r="D5182" t="s">
        <v>614</v>
      </c>
      <c r="E5182" t="str">
        <f t="shared" si="785"/>
        <v>04</v>
      </c>
      <c r="F5182" t="str">
        <f>"003"</f>
        <v>003</v>
      </c>
      <c r="G5182" t="str">
        <f>""</f>
        <v/>
      </c>
      <c r="H5182" t="s">
        <v>0</v>
      </c>
      <c r="I5182" t="s">
        <v>2710</v>
      </c>
      <c r="J5182" t="s">
        <v>6077</v>
      </c>
      <c r="K5182" t="str">
        <f>"23692"</f>
        <v>23692</v>
      </c>
    </row>
    <row r="5183" spans="1:11" customFormat="1" x14ac:dyDescent="0.25">
      <c r="A5183" t="str">
        <f t="shared" si="782"/>
        <v>23</v>
      </c>
      <c r="B5183" t="s">
        <v>612</v>
      </c>
      <c r="C5183" t="str">
        <f t="shared" si="783"/>
        <v>002</v>
      </c>
      <c r="D5183" t="s">
        <v>614</v>
      </c>
      <c r="E5183" t="str">
        <f t="shared" si="785"/>
        <v>04</v>
      </c>
      <c r="F5183" t="str">
        <f>"005"</f>
        <v>005</v>
      </c>
      <c r="G5183" t="str">
        <f>""</f>
        <v/>
      </c>
      <c r="H5183" t="s">
        <v>1</v>
      </c>
      <c r="I5183" t="s">
        <v>2542</v>
      </c>
      <c r="J5183" t="s">
        <v>6078</v>
      </c>
      <c r="K5183" t="str">
        <f t="shared" ref="K5183:K5188" si="786">"23680"</f>
        <v>23680</v>
      </c>
    </row>
    <row r="5184" spans="1:11" customFormat="1" x14ac:dyDescent="0.25">
      <c r="A5184" t="str">
        <f t="shared" si="782"/>
        <v>23</v>
      </c>
      <c r="B5184" t="s">
        <v>612</v>
      </c>
      <c r="C5184" t="str">
        <f t="shared" si="783"/>
        <v>002</v>
      </c>
      <c r="D5184" t="s">
        <v>614</v>
      </c>
      <c r="E5184" t="str">
        <f t="shared" si="785"/>
        <v>04</v>
      </c>
      <c r="F5184" t="str">
        <f>"005"</f>
        <v>005</v>
      </c>
      <c r="G5184" t="str">
        <f>""</f>
        <v/>
      </c>
      <c r="H5184" t="s">
        <v>0</v>
      </c>
      <c r="I5184" t="s">
        <v>2542</v>
      </c>
      <c r="J5184" t="s">
        <v>6078</v>
      </c>
      <c r="K5184" t="str">
        <f t="shared" si="786"/>
        <v>23680</v>
      </c>
    </row>
    <row r="5185" spans="1:11" customFormat="1" x14ac:dyDescent="0.25">
      <c r="A5185" t="str">
        <f t="shared" si="782"/>
        <v>23</v>
      </c>
      <c r="B5185" t="s">
        <v>612</v>
      </c>
      <c r="C5185" t="str">
        <f t="shared" si="783"/>
        <v>002</v>
      </c>
      <c r="D5185" t="s">
        <v>614</v>
      </c>
      <c r="E5185" t="str">
        <f t="shared" ref="E5185:E5190" si="787">"05"</f>
        <v>05</v>
      </c>
      <c r="F5185" t="str">
        <f>"001"</f>
        <v>001</v>
      </c>
      <c r="G5185" t="str">
        <f>""</f>
        <v/>
      </c>
      <c r="H5185" t="s">
        <v>1</v>
      </c>
      <c r="I5185" t="s">
        <v>2711</v>
      </c>
      <c r="J5185" t="s">
        <v>6079</v>
      </c>
      <c r="K5185" t="str">
        <f t="shared" si="786"/>
        <v>23680</v>
      </c>
    </row>
    <row r="5186" spans="1:11" customFormat="1" x14ac:dyDescent="0.25">
      <c r="A5186" t="str">
        <f t="shared" si="782"/>
        <v>23</v>
      </c>
      <c r="B5186" t="s">
        <v>612</v>
      </c>
      <c r="C5186" t="str">
        <f t="shared" si="783"/>
        <v>002</v>
      </c>
      <c r="D5186" t="s">
        <v>614</v>
      </c>
      <c r="E5186" t="str">
        <f t="shared" si="787"/>
        <v>05</v>
      </c>
      <c r="F5186" t="str">
        <f>"001"</f>
        <v>001</v>
      </c>
      <c r="G5186" t="str">
        <f>""</f>
        <v/>
      </c>
      <c r="H5186" t="s">
        <v>0</v>
      </c>
      <c r="I5186" t="s">
        <v>2711</v>
      </c>
      <c r="J5186" t="s">
        <v>6079</v>
      </c>
      <c r="K5186" t="str">
        <f t="shared" si="786"/>
        <v>23680</v>
      </c>
    </row>
    <row r="5187" spans="1:11" customFormat="1" x14ac:dyDescent="0.25">
      <c r="A5187" t="str">
        <f t="shared" si="782"/>
        <v>23</v>
      </c>
      <c r="B5187" t="s">
        <v>612</v>
      </c>
      <c r="C5187" t="str">
        <f t="shared" si="783"/>
        <v>002</v>
      </c>
      <c r="D5187" t="s">
        <v>614</v>
      </c>
      <c r="E5187" t="str">
        <f t="shared" si="787"/>
        <v>05</v>
      </c>
      <c r="F5187" t="str">
        <f>"002"</f>
        <v>002</v>
      </c>
      <c r="G5187" t="str">
        <f>""</f>
        <v/>
      </c>
      <c r="H5187" t="s">
        <v>1</v>
      </c>
      <c r="I5187" t="s">
        <v>2712</v>
      </c>
      <c r="J5187" t="s">
        <v>6080</v>
      </c>
      <c r="K5187" t="str">
        <f t="shared" si="786"/>
        <v>23680</v>
      </c>
    </row>
    <row r="5188" spans="1:11" customFormat="1" x14ac:dyDescent="0.25">
      <c r="A5188" t="str">
        <f t="shared" si="782"/>
        <v>23</v>
      </c>
      <c r="B5188" t="s">
        <v>612</v>
      </c>
      <c r="C5188" t="str">
        <f t="shared" si="783"/>
        <v>002</v>
      </c>
      <c r="D5188" t="s">
        <v>614</v>
      </c>
      <c r="E5188" t="str">
        <f t="shared" si="787"/>
        <v>05</v>
      </c>
      <c r="F5188" t="str">
        <f>"002"</f>
        <v>002</v>
      </c>
      <c r="G5188" t="str">
        <f>""</f>
        <v/>
      </c>
      <c r="H5188" t="s">
        <v>0</v>
      </c>
      <c r="I5188" t="s">
        <v>2712</v>
      </c>
      <c r="J5188" t="s">
        <v>6080</v>
      </c>
      <c r="K5188" t="str">
        <f t="shared" si="786"/>
        <v>23680</v>
      </c>
    </row>
    <row r="5189" spans="1:11" customFormat="1" x14ac:dyDescent="0.25">
      <c r="A5189" t="str">
        <f t="shared" si="782"/>
        <v>23</v>
      </c>
      <c r="B5189" t="s">
        <v>612</v>
      </c>
      <c r="C5189" t="str">
        <f t="shared" si="783"/>
        <v>002</v>
      </c>
      <c r="D5189" t="s">
        <v>614</v>
      </c>
      <c r="E5189" t="str">
        <f t="shared" si="787"/>
        <v>05</v>
      </c>
      <c r="F5189" t="str">
        <f>"003"</f>
        <v>003</v>
      </c>
      <c r="G5189" t="str">
        <f>"01"</f>
        <v>01</v>
      </c>
      <c r="H5189" t="s">
        <v>1</v>
      </c>
      <c r="I5189" t="s">
        <v>2713</v>
      </c>
      <c r="J5189" t="s">
        <v>6081</v>
      </c>
      <c r="K5189" t="str">
        <f>"23686"</f>
        <v>23686</v>
      </c>
    </row>
    <row r="5190" spans="1:11" customFormat="1" x14ac:dyDescent="0.25">
      <c r="A5190" t="str">
        <f t="shared" si="782"/>
        <v>23</v>
      </c>
      <c r="B5190" t="s">
        <v>612</v>
      </c>
      <c r="C5190" t="str">
        <f t="shared" si="783"/>
        <v>002</v>
      </c>
      <c r="D5190" t="s">
        <v>614</v>
      </c>
      <c r="E5190" t="str">
        <f t="shared" si="787"/>
        <v>05</v>
      </c>
      <c r="F5190" t="str">
        <f>"003"</f>
        <v>003</v>
      </c>
      <c r="G5190" t="str">
        <f>"02"</f>
        <v>02</v>
      </c>
      <c r="H5190" t="s">
        <v>0</v>
      </c>
      <c r="I5190" t="s">
        <v>20</v>
      </c>
      <c r="J5190" t="s">
        <v>6082</v>
      </c>
      <c r="K5190" t="str">
        <f>"23691"</f>
        <v>23691</v>
      </c>
    </row>
    <row r="5191" spans="1:11" customFormat="1" x14ac:dyDescent="0.25">
      <c r="A5191" t="str">
        <f t="shared" si="782"/>
        <v>23</v>
      </c>
      <c r="B5191" t="s">
        <v>612</v>
      </c>
      <c r="C5191" t="str">
        <f t="shared" ref="C5191:C5204" si="788">"003"</f>
        <v>003</v>
      </c>
      <c r="D5191" t="s">
        <v>615</v>
      </c>
      <c r="E5191" t="str">
        <f t="shared" ref="E5191:E5201" si="789">"01"</f>
        <v>01</v>
      </c>
      <c r="F5191" t="str">
        <f>"001"</f>
        <v>001</v>
      </c>
      <c r="G5191" t="str">
        <f>""</f>
        <v/>
      </c>
      <c r="H5191" t="s">
        <v>3</v>
      </c>
      <c r="I5191" t="s">
        <v>2714</v>
      </c>
      <c r="J5191" t="s">
        <v>6083</v>
      </c>
      <c r="K5191" t="str">
        <f t="shared" ref="K5191:K5201" si="790">"23660"</f>
        <v>23660</v>
      </c>
    </row>
    <row r="5192" spans="1:11" customFormat="1" x14ac:dyDescent="0.25">
      <c r="A5192" t="str">
        <f t="shared" si="782"/>
        <v>23</v>
      </c>
      <c r="B5192" t="s">
        <v>612</v>
      </c>
      <c r="C5192" t="str">
        <f t="shared" si="788"/>
        <v>003</v>
      </c>
      <c r="D5192" t="s">
        <v>615</v>
      </c>
      <c r="E5192" t="str">
        <f t="shared" si="789"/>
        <v>01</v>
      </c>
      <c r="F5192" t="str">
        <f>"002"</f>
        <v>002</v>
      </c>
      <c r="G5192" t="str">
        <f>""</f>
        <v/>
      </c>
      <c r="H5192" t="s">
        <v>3</v>
      </c>
      <c r="I5192" t="s">
        <v>1292</v>
      </c>
      <c r="J5192" t="s">
        <v>6084</v>
      </c>
      <c r="K5192" t="str">
        <f t="shared" si="790"/>
        <v>23660</v>
      </c>
    </row>
    <row r="5193" spans="1:11" customFormat="1" x14ac:dyDescent="0.25">
      <c r="A5193" t="str">
        <f t="shared" si="782"/>
        <v>23</v>
      </c>
      <c r="B5193" t="s">
        <v>612</v>
      </c>
      <c r="C5193" t="str">
        <f t="shared" si="788"/>
        <v>003</v>
      </c>
      <c r="D5193" t="s">
        <v>615</v>
      </c>
      <c r="E5193" t="str">
        <f t="shared" si="789"/>
        <v>01</v>
      </c>
      <c r="F5193" t="str">
        <f>"003"</f>
        <v>003</v>
      </c>
      <c r="G5193" t="str">
        <f>""</f>
        <v/>
      </c>
      <c r="H5193" t="s">
        <v>1</v>
      </c>
      <c r="I5193" t="s">
        <v>2715</v>
      </c>
      <c r="J5193" t="s">
        <v>6085</v>
      </c>
      <c r="K5193" t="str">
        <f t="shared" si="790"/>
        <v>23660</v>
      </c>
    </row>
    <row r="5194" spans="1:11" customFormat="1" x14ac:dyDescent="0.25">
      <c r="A5194" t="str">
        <f t="shared" si="782"/>
        <v>23</v>
      </c>
      <c r="B5194" t="s">
        <v>612</v>
      </c>
      <c r="C5194" t="str">
        <f t="shared" si="788"/>
        <v>003</v>
      </c>
      <c r="D5194" t="s">
        <v>615</v>
      </c>
      <c r="E5194" t="str">
        <f t="shared" si="789"/>
        <v>01</v>
      </c>
      <c r="F5194" t="str">
        <f>"003"</f>
        <v>003</v>
      </c>
      <c r="G5194" t="str">
        <f>""</f>
        <v/>
      </c>
      <c r="H5194" t="s">
        <v>0</v>
      </c>
      <c r="I5194" t="s">
        <v>2715</v>
      </c>
      <c r="J5194" t="s">
        <v>6085</v>
      </c>
      <c r="K5194" t="str">
        <f t="shared" si="790"/>
        <v>23660</v>
      </c>
    </row>
    <row r="5195" spans="1:11" customFormat="1" x14ac:dyDescent="0.25">
      <c r="A5195" t="str">
        <f t="shared" si="782"/>
        <v>23</v>
      </c>
      <c r="B5195" t="s">
        <v>612</v>
      </c>
      <c r="C5195" t="str">
        <f t="shared" si="788"/>
        <v>003</v>
      </c>
      <c r="D5195" t="s">
        <v>615</v>
      </c>
      <c r="E5195" t="str">
        <f t="shared" si="789"/>
        <v>01</v>
      </c>
      <c r="F5195" t="str">
        <f>"004"</f>
        <v>004</v>
      </c>
      <c r="G5195" t="str">
        <f>""</f>
        <v/>
      </c>
      <c r="H5195" t="s">
        <v>1</v>
      </c>
      <c r="I5195" t="s">
        <v>2716</v>
      </c>
      <c r="J5195" t="s">
        <v>6086</v>
      </c>
      <c r="K5195" t="str">
        <f t="shared" si="790"/>
        <v>23660</v>
      </c>
    </row>
    <row r="5196" spans="1:11" customFormat="1" x14ac:dyDescent="0.25">
      <c r="A5196" t="str">
        <f t="shared" si="782"/>
        <v>23</v>
      </c>
      <c r="B5196" t="s">
        <v>612</v>
      </c>
      <c r="C5196" t="str">
        <f t="shared" si="788"/>
        <v>003</v>
      </c>
      <c r="D5196" t="s">
        <v>615</v>
      </c>
      <c r="E5196" t="str">
        <f t="shared" si="789"/>
        <v>01</v>
      </c>
      <c r="F5196" t="str">
        <f>"004"</f>
        <v>004</v>
      </c>
      <c r="G5196" t="str">
        <f>""</f>
        <v/>
      </c>
      <c r="H5196" t="s">
        <v>0</v>
      </c>
      <c r="I5196" t="s">
        <v>2716</v>
      </c>
      <c r="J5196" t="s">
        <v>6086</v>
      </c>
      <c r="K5196" t="str">
        <f t="shared" si="790"/>
        <v>23660</v>
      </c>
    </row>
    <row r="5197" spans="1:11" customFormat="1" x14ac:dyDescent="0.25">
      <c r="A5197" t="str">
        <f t="shared" si="782"/>
        <v>23</v>
      </c>
      <c r="B5197" t="s">
        <v>612</v>
      </c>
      <c r="C5197" t="str">
        <f t="shared" si="788"/>
        <v>003</v>
      </c>
      <c r="D5197" t="s">
        <v>615</v>
      </c>
      <c r="E5197" t="str">
        <f t="shared" si="789"/>
        <v>01</v>
      </c>
      <c r="F5197" t="str">
        <f>"005"</f>
        <v>005</v>
      </c>
      <c r="G5197" t="str">
        <f>""</f>
        <v/>
      </c>
      <c r="H5197" t="s">
        <v>1</v>
      </c>
      <c r="I5197" t="s">
        <v>2715</v>
      </c>
      <c r="J5197" t="s">
        <v>6085</v>
      </c>
      <c r="K5197" t="str">
        <f t="shared" si="790"/>
        <v>23660</v>
      </c>
    </row>
    <row r="5198" spans="1:11" customFormat="1" x14ac:dyDescent="0.25">
      <c r="A5198" t="str">
        <f t="shared" si="782"/>
        <v>23</v>
      </c>
      <c r="B5198" t="s">
        <v>612</v>
      </c>
      <c r="C5198" t="str">
        <f t="shared" si="788"/>
        <v>003</v>
      </c>
      <c r="D5198" t="s">
        <v>615</v>
      </c>
      <c r="E5198" t="str">
        <f t="shared" si="789"/>
        <v>01</v>
      </c>
      <c r="F5198" t="str">
        <f>"005"</f>
        <v>005</v>
      </c>
      <c r="G5198" t="str">
        <f>""</f>
        <v/>
      </c>
      <c r="H5198" t="s">
        <v>0</v>
      </c>
      <c r="I5198" t="s">
        <v>2715</v>
      </c>
      <c r="J5198" t="s">
        <v>6085</v>
      </c>
      <c r="K5198" t="str">
        <f t="shared" si="790"/>
        <v>23660</v>
      </c>
    </row>
    <row r="5199" spans="1:11" customFormat="1" x14ac:dyDescent="0.25">
      <c r="A5199" t="str">
        <f t="shared" si="782"/>
        <v>23</v>
      </c>
      <c r="B5199" t="s">
        <v>612</v>
      </c>
      <c r="C5199" t="str">
        <f t="shared" si="788"/>
        <v>003</v>
      </c>
      <c r="D5199" t="s">
        <v>615</v>
      </c>
      <c r="E5199" t="str">
        <f t="shared" si="789"/>
        <v>01</v>
      </c>
      <c r="F5199" t="str">
        <f>"007"</f>
        <v>007</v>
      </c>
      <c r="G5199" t="str">
        <f>""</f>
        <v/>
      </c>
      <c r="H5199" t="s">
        <v>1</v>
      </c>
      <c r="I5199" t="s">
        <v>2717</v>
      </c>
      <c r="J5199" t="s">
        <v>6087</v>
      </c>
      <c r="K5199" t="str">
        <f t="shared" si="790"/>
        <v>23660</v>
      </c>
    </row>
    <row r="5200" spans="1:11" customFormat="1" x14ac:dyDescent="0.25">
      <c r="A5200" t="str">
        <f t="shared" si="782"/>
        <v>23</v>
      </c>
      <c r="B5200" t="s">
        <v>612</v>
      </c>
      <c r="C5200" t="str">
        <f t="shared" si="788"/>
        <v>003</v>
      </c>
      <c r="D5200" t="s">
        <v>615</v>
      </c>
      <c r="E5200" t="str">
        <f t="shared" si="789"/>
        <v>01</v>
      </c>
      <c r="F5200" t="str">
        <f>"007"</f>
        <v>007</v>
      </c>
      <c r="G5200" t="str">
        <f>""</f>
        <v/>
      </c>
      <c r="H5200" t="s">
        <v>0</v>
      </c>
      <c r="I5200" t="s">
        <v>2717</v>
      </c>
      <c r="J5200" t="s">
        <v>6087</v>
      </c>
      <c r="K5200" t="str">
        <f t="shared" si="790"/>
        <v>23660</v>
      </c>
    </row>
    <row r="5201" spans="1:11" customFormat="1" x14ac:dyDescent="0.25">
      <c r="A5201" t="str">
        <f t="shared" si="782"/>
        <v>23</v>
      </c>
      <c r="B5201" t="s">
        <v>612</v>
      </c>
      <c r="C5201" t="str">
        <f t="shared" si="788"/>
        <v>003</v>
      </c>
      <c r="D5201" t="s">
        <v>615</v>
      </c>
      <c r="E5201" t="str">
        <f t="shared" si="789"/>
        <v>01</v>
      </c>
      <c r="F5201" t="str">
        <f>"007"</f>
        <v>007</v>
      </c>
      <c r="G5201" t="str">
        <f>""</f>
        <v/>
      </c>
      <c r="H5201" t="s">
        <v>2</v>
      </c>
      <c r="I5201" t="s">
        <v>2717</v>
      </c>
      <c r="J5201" t="s">
        <v>6087</v>
      </c>
      <c r="K5201" t="str">
        <f t="shared" si="790"/>
        <v>23660</v>
      </c>
    </row>
    <row r="5202" spans="1:11" customFormat="1" x14ac:dyDescent="0.25">
      <c r="A5202" t="str">
        <f t="shared" si="782"/>
        <v>23</v>
      </c>
      <c r="B5202" t="s">
        <v>612</v>
      </c>
      <c r="C5202" t="str">
        <f t="shared" si="788"/>
        <v>003</v>
      </c>
      <c r="D5202" t="s">
        <v>615</v>
      </c>
      <c r="E5202" t="str">
        <f>"02"</f>
        <v>02</v>
      </c>
      <c r="F5202" t="str">
        <f t="shared" ref="F5202:F5207" si="791">"001"</f>
        <v>001</v>
      </c>
      <c r="G5202" t="str">
        <f>""</f>
        <v/>
      </c>
      <c r="H5202" t="s">
        <v>3</v>
      </c>
      <c r="I5202" t="s">
        <v>2718</v>
      </c>
      <c r="J5202" t="s">
        <v>6088</v>
      </c>
      <c r="K5202" t="str">
        <f>"23669"</f>
        <v>23669</v>
      </c>
    </row>
    <row r="5203" spans="1:11" customFormat="1" x14ac:dyDescent="0.25">
      <c r="A5203" t="str">
        <f t="shared" si="782"/>
        <v>23</v>
      </c>
      <c r="B5203" t="s">
        <v>612</v>
      </c>
      <c r="C5203" t="str">
        <f t="shared" si="788"/>
        <v>003</v>
      </c>
      <c r="D5203" t="s">
        <v>615</v>
      </c>
      <c r="E5203" t="str">
        <f>"03"</f>
        <v>03</v>
      </c>
      <c r="F5203" t="str">
        <f t="shared" si="791"/>
        <v>001</v>
      </c>
      <c r="G5203" t="str">
        <f>""</f>
        <v/>
      </c>
      <c r="H5203" t="s">
        <v>1</v>
      </c>
      <c r="I5203" t="s">
        <v>2719</v>
      </c>
      <c r="J5203" t="s">
        <v>6089</v>
      </c>
      <c r="K5203" t="str">
        <f>"23669"</f>
        <v>23669</v>
      </c>
    </row>
    <row r="5204" spans="1:11" customFormat="1" x14ac:dyDescent="0.25">
      <c r="A5204" t="str">
        <f t="shared" si="782"/>
        <v>23</v>
      </c>
      <c r="B5204" t="s">
        <v>612</v>
      </c>
      <c r="C5204" t="str">
        <f t="shared" si="788"/>
        <v>003</v>
      </c>
      <c r="D5204" t="s">
        <v>615</v>
      </c>
      <c r="E5204" t="str">
        <f>"03"</f>
        <v>03</v>
      </c>
      <c r="F5204" t="str">
        <f t="shared" si="791"/>
        <v>001</v>
      </c>
      <c r="G5204" t="str">
        <f>""</f>
        <v/>
      </c>
      <c r="H5204" t="s">
        <v>0</v>
      </c>
      <c r="I5204" t="s">
        <v>2719</v>
      </c>
      <c r="J5204" t="s">
        <v>6089</v>
      </c>
      <c r="K5204" t="str">
        <f>"23669"</f>
        <v>23669</v>
      </c>
    </row>
    <row r="5205" spans="1:11" customFormat="1" x14ac:dyDescent="0.25">
      <c r="A5205" t="str">
        <f t="shared" si="782"/>
        <v>23</v>
      </c>
      <c r="B5205" t="s">
        <v>612</v>
      </c>
      <c r="C5205" t="str">
        <f>"004"</f>
        <v>004</v>
      </c>
      <c r="D5205" t="s">
        <v>616</v>
      </c>
      <c r="E5205" t="str">
        <f t="shared" ref="E5205:E5217" si="792">"01"</f>
        <v>01</v>
      </c>
      <c r="F5205" t="str">
        <f t="shared" si="791"/>
        <v>001</v>
      </c>
      <c r="G5205" t="str">
        <f>""</f>
        <v/>
      </c>
      <c r="H5205" t="s">
        <v>3</v>
      </c>
      <c r="I5205" t="s">
        <v>2719</v>
      </c>
      <c r="J5205" t="s">
        <v>4447</v>
      </c>
      <c r="K5205" t="str">
        <f>"23215"</f>
        <v>23215</v>
      </c>
    </row>
    <row r="5206" spans="1:11" customFormat="1" x14ac:dyDescent="0.25">
      <c r="A5206" t="str">
        <f t="shared" si="782"/>
        <v>23</v>
      </c>
      <c r="B5206" t="s">
        <v>612</v>
      </c>
      <c r="C5206" t="str">
        <f t="shared" ref="C5206:C5256" si="793">"005"</f>
        <v>005</v>
      </c>
      <c r="D5206" t="s">
        <v>617</v>
      </c>
      <c r="E5206" t="str">
        <f t="shared" si="792"/>
        <v>01</v>
      </c>
      <c r="F5206" t="str">
        <f t="shared" si="791"/>
        <v>001</v>
      </c>
      <c r="G5206" t="str">
        <f>""</f>
        <v/>
      </c>
      <c r="H5206" t="s">
        <v>1</v>
      </c>
      <c r="I5206" t="s">
        <v>2720</v>
      </c>
      <c r="J5206" t="s">
        <v>6090</v>
      </c>
      <c r="K5206" t="str">
        <f t="shared" ref="K5206:K5254" si="794">"23740"</f>
        <v>23740</v>
      </c>
    </row>
    <row r="5207" spans="1:11" customFormat="1" x14ac:dyDescent="0.25">
      <c r="A5207" t="str">
        <f t="shared" si="782"/>
        <v>23</v>
      </c>
      <c r="B5207" t="s">
        <v>612</v>
      </c>
      <c r="C5207" t="str">
        <f t="shared" si="793"/>
        <v>005</v>
      </c>
      <c r="D5207" t="s">
        <v>617</v>
      </c>
      <c r="E5207" t="str">
        <f t="shared" si="792"/>
        <v>01</v>
      </c>
      <c r="F5207" t="str">
        <f t="shared" si="791"/>
        <v>001</v>
      </c>
      <c r="G5207" t="str">
        <f>""</f>
        <v/>
      </c>
      <c r="H5207" t="s">
        <v>0</v>
      </c>
      <c r="I5207" t="s">
        <v>2720</v>
      </c>
      <c r="J5207" t="s">
        <v>6090</v>
      </c>
      <c r="K5207" t="str">
        <f t="shared" si="794"/>
        <v>23740</v>
      </c>
    </row>
    <row r="5208" spans="1:11" customFormat="1" x14ac:dyDescent="0.25">
      <c r="A5208" t="str">
        <f t="shared" si="782"/>
        <v>23</v>
      </c>
      <c r="B5208" t="s">
        <v>612</v>
      </c>
      <c r="C5208" t="str">
        <f t="shared" si="793"/>
        <v>005</v>
      </c>
      <c r="D5208" t="s">
        <v>617</v>
      </c>
      <c r="E5208" t="str">
        <f t="shared" si="792"/>
        <v>01</v>
      </c>
      <c r="F5208" t="str">
        <f>"002"</f>
        <v>002</v>
      </c>
      <c r="G5208" t="str">
        <f>""</f>
        <v/>
      </c>
      <c r="H5208" t="s">
        <v>1</v>
      </c>
      <c r="I5208" t="s">
        <v>121</v>
      </c>
      <c r="J5208" t="s">
        <v>6091</v>
      </c>
      <c r="K5208" t="str">
        <f t="shared" si="794"/>
        <v>23740</v>
      </c>
    </row>
    <row r="5209" spans="1:11" customFormat="1" x14ac:dyDescent="0.25">
      <c r="A5209" t="str">
        <f t="shared" si="782"/>
        <v>23</v>
      </c>
      <c r="B5209" t="s">
        <v>612</v>
      </c>
      <c r="C5209" t="str">
        <f t="shared" si="793"/>
        <v>005</v>
      </c>
      <c r="D5209" t="s">
        <v>617</v>
      </c>
      <c r="E5209" t="str">
        <f t="shared" si="792"/>
        <v>01</v>
      </c>
      <c r="F5209" t="str">
        <f>"002"</f>
        <v>002</v>
      </c>
      <c r="G5209" t="str">
        <f>""</f>
        <v/>
      </c>
      <c r="H5209" t="s">
        <v>0</v>
      </c>
      <c r="I5209" t="s">
        <v>121</v>
      </c>
      <c r="J5209" t="s">
        <v>6091</v>
      </c>
      <c r="K5209" t="str">
        <f t="shared" si="794"/>
        <v>23740</v>
      </c>
    </row>
    <row r="5210" spans="1:11" customFormat="1" x14ac:dyDescent="0.25">
      <c r="A5210" t="str">
        <f t="shared" si="782"/>
        <v>23</v>
      </c>
      <c r="B5210" t="s">
        <v>612</v>
      </c>
      <c r="C5210" t="str">
        <f t="shared" si="793"/>
        <v>005</v>
      </c>
      <c r="D5210" t="s">
        <v>617</v>
      </c>
      <c r="E5210" t="str">
        <f t="shared" si="792"/>
        <v>01</v>
      </c>
      <c r="F5210" t="str">
        <f>"003"</f>
        <v>003</v>
      </c>
      <c r="G5210" t="str">
        <f>""</f>
        <v/>
      </c>
      <c r="H5210" t="s">
        <v>1</v>
      </c>
      <c r="I5210" t="s">
        <v>2721</v>
      </c>
      <c r="J5210" t="s">
        <v>6092</v>
      </c>
      <c r="K5210" t="str">
        <f t="shared" si="794"/>
        <v>23740</v>
      </c>
    </row>
    <row r="5211" spans="1:11" customFormat="1" x14ac:dyDescent="0.25">
      <c r="A5211" t="str">
        <f t="shared" si="782"/>
        <v>23</v>
      </c>
      <c r="B5211" t="s">
        <v>612</v>
      </c>
      <c r="C5211" t="str">
        <f t="shared" si="793"/>
        <v>005</v>
      </c>
      <c r="D5211" t="s">
        <v>617</v>
      </c>
      <c r="E5211" t="str">
        <f t="shared" si="792"/>
        <v>01</v>
      </c>
      <c r="F5211" t="str">
        <f>"003"</f>
        <v>003</v>
      </c>
      <c r="G5211" t="str">
        <f>""</f>
        <v/>
      </c>
      <c r="H5211" t="s">
        <v>0</v>
      </c>
      <c r="I5211" t="s">
        <v>2721</v>
      </c>
      <c r="J5211" t="s">
        <v>6092</v>
      </c>
      <c r="K5211" t="str">
        <f t="shared" si="794"/>
        <v>23740</v>
      </c>
    </row>
    <row r="5212" spans="1:11" customFormat="1" x14ac:dyDescent="0.25">
      <c r="A5212" t="str">
        <f t="shared" si="782"/>
        <v>23</v>
      </c>
      <c r="B5212" t="s">
        <v>612</v>
      </c>
      <c r="C5212" t="str">
        <f t="shared" si="793"/>
        <v>005</v>
      </c>
      <c r="D5212" t="s">
        <v>617</v>
      </c>
      <c r="E5212" t="str">
        <f t="shared" si="792"/>
        <v>01</v>
      </c>
      <c r="F5212" t="str">
        <f>"004"</f>
        <v>004</v>
      </c>
      <c r="G5212" t="str">
        <f>""</f>
        <v/>
      </c>
      <c r="H5212" t="s">
        <v>1</v>
      </c>
      <c r="I5212" t="s">
        <v>2720</v>
      </c>
      <c r="J5212" t="s">
        <v>6090</v>
      </c>
      <c r="K5212" t="str">
        <f t="shared" si="794"/>
        <v>23740</v>
      </c>
    </row>
    <row r="5213" spans="1:11" customFormat="1" x14ac:dyDescent="0.25">
      <c r="A5213" t="str">
        <f t="shared" si="782"/>
        <v>23</v>
      </c>
      <c r="B5213" t="s">
        <v>612</v>
      </c>
      <c r="C5213" t="str">
        <f t="shared" si="793"/>
        <v>005</v>
      </c>
      <c r="D5213" t="s">
        <v>617</v>
      </c>
      <c r="E5213" t="str">
        <f t="shared" si="792"/>
        <v>01</v>
      </c>
      <c r="F5213" t="str">
        <f>"004"</f>
        <v>004</v>
      </c>
      <c r="G5213" t="str">
        <f>""</f>
        <v/>
      </c>
      <c r="H5213" t="s">
        <v>0</v>
      </c>
      <c r="I5213" t="s">
        <v>2720</v>
      </c>
      <c r="J5213" t="s">
        <v>6090</v>
      </c>
      <c r="K5213" t="str">
        <f t="shared" si="794"/>
        <v>23740</v>
      </c>
    </row>
    <row r="5214" spans="1:11" customFormat="1" x14ac:dyDescent="0.25">
      <c r="A5214" t="str">
        <f t="shared" si="782"/>
        <v>23</v>
      </c>
      <c r="B5214" t="s">
        <v>612</v>
      </c>
      <c r="C5214" t="str">
        <f t="shared" si="793"/>
        <v>005</v>
      </c>
      <c r="D5214" t="s">
        <v>617</v>
      </c>
      <c r="E5214" t="str">
        <f t="shared" si="792"/>
        <v>01</v>
      </c>
      <c r="F5214" t="str">
        <f>"005"</f>
        <v>005</v>
      </c>
      <c r="G5214" t="str">
        <f>""</f>
        <v/>
      </c>
      <c r="H5214" t="s">
        <v>1</v>
      </c>
      <c r="I5214" t="s">
        <v>2722</v>
      </c>
      <c r="J5214" t="s">
        <v>6093</v>
      </c>
      <c r="K5214" t="str">
        <f t="shared" si="794"/>
        <v>23740</v>
      </c>
    </row>
    <row r="5215" spans="1:11" customFormat="1" x14ac:dyDescent="0.25">
      <c r="A5215" t="str">
        <f t="shared" si="782"/>
        <v>23</v>
      </c>
      <c r="B5215" t="s">
        <v>612</v>
      </c>
      <c r="C5215" t="str">
        <f t="shared" si="793"/>
        <v>005</v>
      </c>
      <c r="D5215" t="s">
        <v>617</v>
      </c>
      <c r="E5215" t="str">
        <f t="shared" si="792"/>
        <v>01</v>
      </c>
      <c r="F5215" t="str">
        <f>"005"</f>
        <v>005</v>
      </c>
      <c r="G5215" t="str">
        <f>""</f>
        <v/>
      </c>
      <c r="H5215" t="s">
        <v>0</v>
      </c>
      <c r="I5215" t="s">
        <v>2722</v>
      </c>
      <c r="J5215" t="s">
        <v>6093</v>
      </c>
      <c r="K5215" t="str">
        <f t="shared" si="794"/>
        <v>23740</v>
      </c>
    </row>
    <row r="5216" spans="1:11" customFormat="1" x14ac:dyDescent="0.25">
      <c r="A5216" t="str">
        <f t="shared" si="782"/>
        <v>23</v>
      </c>
      <c r="B5216" t="s">
        <v>612</v>
      </c>
      <c r="C5216" t="str">
        <f t="shared" si="793"/>
        <v>005</v>
      </c>
      <c r="D5216" t="s">
        <v>617</v>
      </c>
      <c r="E5216" t="str">
        <f t="shared" si="792"/>
        <v>01</v>
      </c>
      <c r="F5216" t="str">
        <f>"006"</f>
        <v>006</v>
      </c>
      <c r="G5216" t="str">
        <f>""</f>
        <v/>
      </c>
      <c r="H5216" t="s">
        <v>1</v>
      </c>
      <c r="I5216" t="s">
        <v>121</v>
      </c>
      <c r="J5216" t="s">
        <v>6091</v>
      </c>
      <c r="K5216" t="str">
        <f t="shared" si="794"/>
        <v>23740</v>
      </c>
    </row>
    <row r="5217" spans="1:11" customFormat="1" x14ac:dyDescent="0.25">
      <c r="A5217" t="str">
        <f t="shared" si="782"/>
        <v>23</v>
      </c>
      <c r="B5217" t="s">
        <v>612</v>
      </c>
      <c r="C5217" t="str">
        <f t="shared" si="793"/>
        <v>005</v>
      </c>
      <c r="D5217" t="s">
        <v>617</v>
      </c>
      <c r="E5217" t="str">
        <f t="shared" si="792"/>
        <v>01</v>
      </c>
      <c r="F5217" t="str">
        <f>"006"</f>
        <v>006</v>
      </c>
      <c r="G5217" t="str">
        <f>""</f>
        <v/>
      </c>
      <c r="H5217" t="s">
        <v>0</v>
      </c>
      <c r="I5217" t="s">
        <v>121</v>
      </c>
      <c r="J5217" t="s">
        <v>6091</v>
      </c>
      <c r="K5217" t="str">
        <f t="shared" si="794"/>
        <v>23740</v>
      </c>
    </row>
    <row r="5218" spans="1:11" customFormat="1" x14ac:dyDescent="0.25">
      <c r="A5218" t="str">
        <f t="shared" si="782"/>
        <v>23</v>
      </c>
      <c r="B5218" t="s">
        <v>612</v>
      </c>
      <c r="C5218" t="str">
        <f t="shared" si="793"/>
        <v>005</v>
      </c>
      <c r="D5218" t="s">
        <v>617</v>
      </c>
      <c r="E5218" t="str">
        <f t="shared" ref="E5218:E5234" si="795">"02"</f>
        <v>02</v>
      </c>
      <c r="F5218" t="str">
        <f>"001"</f>
        <v>001</v>
      </c>
      <c r="G5218" t="str">
        <f>""</f>
        <v/>
      </c>
      <c r="H5218" t="s">
        <v>1</v>
      </c>
      <c r="I5218" t="s">
        <v>2723</v>
      </c>
      <c r="J5218" t="s">
        <v>6094</v>
      </c>
      <c r="K5218" t="str">
        <f t="shared" si="794"/>
        <v>23740</v>
      </c>
    </row>
    <row r="5219" spans="1:11" customFormat="1" x14ac:dyDescent="0.25">
      <c r="A5219" t="str">
        <f t="shared" si="782"/>
        <v>23</v>
      </c>
      <c r="B5219" t="s">
        <v>612</v>
      </c>
      <c r="C5219" t="str">
        <f t="shared" si="793"/>
        <v>005</v>
      </c>
      <c r="D5219" t="s">
        <v>617</v>
      </c>
      <c r="E5219" t="str">
        <f t="shared" si="795"/>
        <v>02</v>
      </c>
      <c r="F5219" t="str">
        <f>"001"</f>
        <v>001</v>
      </c>
      <c r="G5219" t="str">
        <f>""</f>
        <v/>
      </c>
      <c r="H5219" t="s">
        <v>0</v>
      </c>
      <c r="I5219" t="s">
        <v>2723</v>
      </c>
      <c r="J5219" t="s">
        <v>6094</v>
      </c>
      <c r="K5219" t="str">
        <f t="shared" si="794"/>
        <v>23740</v>
      </c>
    </row>
    <row r="5220" spans="1:11" customFormat="1" x14ac:dyDescent="0.25">
      <c r="A5220" t="str">
        <f t="shared" si="782"/>
        <v>23</v>
      </c>
      <c r="B5220" t="s">
        <v>612</v>
      </c>
      <c r="C5220" t="str">
        <f t="shared" si="793"/>
        <v>005</v>
      </c>
      <c r="D5220" t="s">
        <v>617</v>
      </c>
      <c r="E5220" t="str">
        <f t="shared" si="795"/>
        <v>02</v>
      </c>
      <c r="F5220" t="str">
        <f>"002"</f>
        <v>002</v>
      </c>
      <c r="G5220" t="str">
        <f>""</f>
        <v/>
      </c>
      <c r="H5220" t="s">
        <v>1</v>
      </c>
      <c r="I5220" t="s">
        <v>2724</v>
      </c>
      <c r="J5220" t="s">
        <v>6090</v>
      </c>
      <c r="K5220" t="str">
        <f t="shared" si="794"/>
        <v>23740</v>
      </c>
    </row>
    <row r="5221" spans="1:11" customFormat="1" x14ac:dyDescent="0.25">
      <c r="A5221" t="str">
        <f t="shared" si="782"/>
        <v>23</v>
      </c>
      <c r="B5221" t="s">
        <v>612</v>
      </c>
      <c r="C5221" t="str">
        <f t="shared" si="793"/>
        <v>005</v>
      </c>
      <c r="D5221" t="s">
        <v>617</v>
      </c>
      <c r="E5221" t="str">
        <f t="shared" si="795"/>
        <v>02</v>
      </c>
      <c r="F5221" t="str">
        <f>"002"</f>
        <v>002</v>
      </c>
      <c r="G5221" t="str">
        <f>""</f>
        <v/>
      </c>
      <c r="H5221" t="s">
        <v>0</v>
      </c>
      <c r="I5221" t="s">
        <v>2724</v>
      </c>
      <c r="J5221" t="s">
        <v>6090</v>
      </c>
      <c r="K5221" t="str">
        <f t="shared" si="794"/>
        <v>23740</v>
      </c>
    </row>
    <row r="5222" spans="1:11" customFormat="1" x14ac:dyDescent="0.25">
      <c r="A5222" t="str">
        <f t="shared" ref="A5222:A5285" si="796">"23"</f>
        <v>23</v>
      </c>
      <c r="B5222" t="s">
        <v>612</v>
      </c>
      <c r="C5222" t="str">
        <f t="shared" si="793"/>
        <v>005</v>
      </c>
      <c r="D5222" t="s">
        <v>617</v>
      </c>
      <c r="E5222" t="str">
        <f t="shared" si="795"/>
        <v>02</v>
      </c>
      <c r="F5222" t="str">
        <f>"003"</f>
        <v>003</v>
      </c>
      <c r="G5222" t="str">
        <f>""</f>
        <v/>
      </c>
      <c r="H5222" t="s">
        <v>3</v>
      </c>
      <c r="I5222" t="s">
        <v>2723</v>
      </c>
      <c r="J5222" t="s">
        <v>6094</v>
      </c>
      <c r="K5222" t="str">
        <f t="shared" si="794"/>
        <v>23740</v>
      </c>
    </row>
    <row r="5223" spans="1:11" customFormat="1" x14ac:dyDescent="0.25">
      <c r="A5223" t="str">
        <f t="shared" si="796"/>
        <v>23</v>
      </c>
      <c r="B5223" t="s">
        <v>612</v>
      </c>
      <c r="C5223" t="str">
        <f t="shared" si="793"/>
        <v>005</v>
      </c>
      <c r="D5223" t="s">
        <v>617</v>
      </c>
      <c r="E5223" t="str">
        <f t="shared" si="795"/>
        <v>02</v>
      </c>
      <c r="F5223" t="str">
        <f>"004"</f>
        <v>004</v>
      </c>
      <c r="G5223" t="str">
        <f>""</f>
        <v/>
      </c>
      <c r="H5223" t="s">
        <v>1</v>
      </c>
      <c r="I5223" t="s">
        <v>2725</v>
      </c>
      <c r="J5223" t="s">
        <v>6095</v>
      </c>
      <c r="K5223" t="str">
        <f t="shared" si="794"/>
        <v>23740</v>
      </c>
    </row>
    <row r="5224" spans="1:11" customFormat="1" x14ac:dyDescent="0.25">
      <c r="A5224" t="str">
        <f t="shared" si="796"/>
        <v>23</v>
      </c>
      <c r="B5224" t="s">
        <v>612</v>
      </c>
      <c r="C5224" t="str">
        <f t="shared" si="793"/>
        <v>005</v>
      </c>
      <c r="D5224" t="s">
        <v>617</v>
      </c>
      <c r="E5224" t="str">
        <f t="shared" si="795"/>
        <v>02</v>
      </c>
      <c r="F5224" t="str">
        <f>"004"</f>
        <v>004</v>
      </c>
      <c r="G5224" t="str">
        <f>""</f>
        <v/>
      </c>
      <c r="H5224" t="s">
        <v>0</v>
      </c>
      <c r="I5224" t="s">
        <v>2725</v>
      </c>
      <c r="J5224" t="s">
        <v>6095</v>
      </c>
      <c r="K5224" t="str">
        <f t="shared" si="794"/>
        <v>23740</v>
      </c>
    </row>
    <row r="5225" spans="1:11" customFormat="1" x14ac:dyDescent="0.25">
      <c r="A5225" t="str">
        <f t="shared" si="796"/>
        <v>23</v>
      </c>
      <c r="B5225" t="s">
        <v>612</v>
      </c>
      <c r="C5225" t="str">
        <f t="shared" si="793"/>
        <v>005</v>
      </c>
      <c r="D5225" t="s">
        <v>617</v>
      </c>
      <c r="E5225" t="str">
        <f t="shared" si="795"/>
        <v>02</v>
      </c>
      <c r="F5225" t="str">
        <f>"005"</f>
        <v>005</v>
      </c>
      <c r="G5225" t="str">
        <f>""</f>
        <v/>
      </c>
      <c r="H5225" t="s">
        <v>1</v>
      </c>
      <c r="I5225" t="s">
        <v>2726</v>
      </c>
      <c r="J5225" t="s">
        <v>6096</v>
      </c>
      <c r="K5225" t="str">
        <f t="shared" si="794"/>
        <v>23740</v>
      </c>
    </row>
    <row r="5226" spans="1:11" customFormat="1" x14ac:dyDescent="0.25">
      <c r="A5226" t="str">
        <f t="shared" si="796"/>
        <v>23</v>
      </c>
      <c r="B5226" t="s">
        <v>612</v>
      </c>
      <c r="C5226" t="str">
        <f t="shared" si="793"/>
        <v>005</v>
      </c>
      <c r="D5226" t="s">
        <v>617</v>
      </c>
      <c r="E5226" t="str">
        <f t="shared" si="795"/>
        <v>02</v>
      </c>
      <c r="F5226" t="str">
        <f>"005"</f>
        <v>005</v>
      </c>
      <c r="G5226" t="str">
        <f>""</f>
        <v/>
      </c>
      <c r="H5226" t="s">
        <v>0</v>
      </c>
      <c r="I5226" t="s">
        <v>2726</v>
      </c>
      <c r="J5226" t="s">
        <v>6096</v>
      </c>
      <c r="K5226" t="str">
        <f t="shared" si="794"/>
        <v>23740</v>
      </c>
    </row>
    <row r="5227" spans="1:11" customFormat="1" x14ac:dyDescent="0.25">
      <c r="A5227" t="str">
        <f t="shared" si="796"/>
        <v>23</v>
      </c>
      <c r="B5227" t="s">
        <v>612</v>
      </c>
      <c r="C5227" t="str">
        <f t="shared" si="793"/>
        <v>005</v>
      </c>
      <c r="D5227" t="s">
        <v>617</v>
      </c>
      <c r="E5227" t="str">
        <f t="shared" si="795"/>
        <v>02</v>
      </c>
      <c r="F5227" t="str">
        <f>"006"</f>
        <v>006</v>
      </c>
      <c r="G5227" t="str">
        <f>""</f>
        <v/>
      </c>
      <c r="H5227" t="s">
        <v>1</v>
      </c>
      <c r="I5227" t="s">
        <v>2727</v>
      </c>
      <c r="J5227" t="s">
        <v>6097</v>
      </c>
      <c r="K5227" t="str">
        <f t="shared" si="794"/>
        <v>23740</v>
      </c>
    </row>
    <row r="5228" spans="1:11" customFormat="1" x14ac:dyDescent="0.25">
      <c r="A5228" t="str">
        <f t="shared" si="796"/>
        <v>23</v>
      </c>
      <c r="B5228" t="s">
        <v>612</v>
      </c>
      <c r="C5228" t="str">
        <f t="shared" si="793"/>
        <v>005</v>
      </c>
      <c r="D5228" t="s">
        <v>617</v>
      </c>
      <c r="E5228" t="str">
        <f t="shared" si="795"/>
        <v>02</v>
      </c>
      <c r="F5228" t="str">
        <f>"006"</f>
        <v>006</v>
      </c>
      <c r="G5228" t="str">
        <f>""</f>
        <v/>
      </c>
      <c r="H5228" t="s">
        <v>0</v>
      </c>
      <c r="I5228" t="s">
        <v>2727</v>
      </c>
      <c r="J5228" t="s">
        <v>6097</v>
      </c>
      <c r="K5228" t="str">
        <f t="shared" si="794"/>
        <v>23740</v>
      </c>
    </row>
    <row r="5229" spans="1:11" customFormat="1" x14ac:dyDescent="0.25">
      <c r="A5229" t="str">
        <f t="shared" si="796"/>
        <v>23</v>
      </c>
      <c r="B5229" t="s">
        <v>612</v>
      </c>
      <c r="C5229" t="str">
        <f t="shared" si="793"/>
        <v>005</v>
      </c>
      <c r="D5229" t="s">
        <v>617</v>
      </c>
      <c r="E5229" t="str">
        <f t="shared" si="795"/>
        <v>02</v>
      </c>
      <c r="F5229" t="str">
        <f>"007"</f>
        <v>007</v>
      </c>
      <c r="G5229" t="str">
        <f>""</f>
        <v/>
      </c>
      <c r="H5229" t="s">
        <v>1</v>
      </c>
      <c r="I5229" t="s">
        <v>2728</v>
      </c>
      <c r="J5229" t="s">
        <v>6098</v>
      </c>
      <c r="K5229" t="str">
        <f t="shared" si="794"/>
        <v>23740</v>
      </c>
    </row>
    <row r="5230" spans="1:11" customFormat="1" x14ac:dyDescent="0.25">
      <c r="A5230" t="str">
        <f t="shared" si="796"/>
        <v>23</v>
      </c>
      <c r="B5230" t="s">
        <v>612</v>
      </c>
      <c r="C5230" t="str">
        <f t="shared" si="793"/>
        <v>005</v>
      </c>
      <c r="D5230" t="s">
        <v>617</v>
      </c>
      <c r="E5230" t="str">
        <f t="shared" si="795"/>
        <v>02</v>
      </c>
      <c r="F5230" t="str">
        <f>"007"</f>
        <v>007</v>
      </c>
      <c r="G5230" t="str">
        <f>""</f>
        <v/>
      </c>
      <c r="H5230" t="s">
        <v>0</v>
      </c>
      <c r="I5230" t="s">
        <v>2728</v>
      </c>
      <c r="J5230" t="s">
        <v>6098</v>
      </c>
      <c r="K5230" t="str">
        <f t="shared" si="794"/>
        <v>23740</v>
      </c>
    </row>
    <row r="5231" spans="1:11" customFormat="1" x14ac:dyDescent="0.25">
      <c r="A5231" t="str">
        <f t="shared" si="796"/>
        <v>23</v>
      </c>
      <c r="B5231" t="s">
        <v>612</v>
      </c>
      <c r="C5231" t="str">
        <f t="shared" si="793"/>
        <v>005</v>
      </c>
      <c r="D5231" t="s">
        <v>617</v>
      </c>
      <c r="E5231" t="str">
        <f t="shared" si="795"/>
        <v>02</v>
      </c>
      <c r="F5231" t="str">
        <f>"008"</f>
        <v>008</v>
      </c>
      <c r="G5231" t="str">
        <f>""</f>
        <v/>
      </c>
      <c r="H5231" t="s">
        <v>1</v>
      </c>
      <c r="I5231" t="s">
        <v>2727</v>
      </c>
      <c r="J5231" t="s">
        <v>6097</v>
      </c>
      <c r="K5231" t="str">
        <f t="shared" si="794"/>
        <v>23740</v>
      </c>
    </row>
    <row r="5232" spans="1:11" customFormat="1" x14ac:dyDescent="0.25">
      <c r="A5232" t="str">
        <f t="shared" si="796"/>
        <v>23</v>
      </c>
      <c r="B5232" t="s">
        <v>612</v>
      </c>
      <c r="C5232" t="str">
        <f t="shared" si="793"/>
        <v>005</v>
      </c>
      <c r="D5232" t="s">
        <v>617</v>
      </c>
      <c r="E5232" t="str">
        <f t="shared" si="795"/>
        <v>02</v>
      </c>
      <c r="F5232" t="str">
        <f>"008"</f>
        <v>008</v>
      </c>
      <c r="G5232" t="str">
        <f>""</f>
        <v/>
      </c>
      <c r="H5232" t="s">
        <v>0</v>
      </c>
      <c r="I5232" t="s">
        <v>2727</v>
      </c>
      <c r="J5232" t="s">
        <v>6097</v>
      </c>
      <c r="K5232" t="str">
        <f t="shared" si="794"/>
        <v>23740</v>
      </c>
    </row>
    <row r="5233" spans="1:11" customFormat="1" x14ac:dyDescent="0.25">
      <c r="A5233" t="str">
        <f t="shared" si="796"/>
        <v>23</v>
      </c>
      <c r="B5233" t="s">
        <v>612</v>
      </c>
      <c r="C5233" t="str">
        <f t="shared" si="793"/>
        <v>005</v>
      </c>
      <c r="D5233" t="s">
        <v>617</v>
      </c>
      <c r="E5233" t="str">
        <f t="shared" si="795"/>
        <v>02</v>
      </c>
      <c r="F5233" t="str">
        <f>"009"</f>
        <v>009</v>
      </c>
      <c r="G5233" t="str">
        <f>""</f>
        <v/>
      </c>
      <c r="H5233" t="s">
        <v>1</v>
      </c>
      <c r="I5233" t="s">
        <v>2726</v>
      </c>
      <c r="J5233" t="s">
        <v>6096</v>
      </c>
      <c r="K5233" t="str">
        <f t="shared" si="794"/>
        <v>23740</v>
      </c>
    </row>
    <row r="5234" spans="1:11" customFormat="1" x14ac:dyDescent="0.25">
      <c r="A5234" t="str">
        <f t="shared" si="796"/>
        <v>23</v>
      </c>
      <c r="B5234" t="s">
        <v>612</v>
      </c>
      <c r="C5234" t="str">
        <f t="shared" si="793"/>
        <v>005</v>
      </c>
      <c r="D5234" t="s">
        <v>617</v>
      </c>
      <c r="E5234" t="str">
        <f t="shared" si="795"/>
        <v>02</v>
      </c>
      <c r="F5234" t="str">
        <f>"009"</f>
        <v>009</v>
      </c>
      <c r="G5234" t="str">
        <f>""</f>
        <v/>
      </c>
      <c r="H5234" t="s">
        <v>0</v>
      </c>
      <c r="I5234" t="s">
        <v>2726</v>
      </c>
      <c r="J5234" t="s">
        <v>6096</v>
      </c>
      <c r="K5234" t="str">
        <f t="shared" si="794"/>
        <v>23740</v>
      </c>
    </row>
    <row r="5235" spans="1:11" customFormat="1" x14ac:dyDescent="0.25">
      <c r="A5235" t="str">
        <f t="shared" si="796"/>
        <v>23</v>
      </c>
      <c r="B5235" t="s">
        <v>612</v>
      </c>
      <c r="C5235" t="str">
        <f t="shared" si="793"/>
        <v>005</v>
      </c>
      <c r="D5235" t="s">
        <v>617</v>
      </c>
      <c r="E5235" t="str">
        <f t="shared" ref="E5235:E5252" si="797">"03"</f>
        <v>03</v>
      </c>
      <c r="F5235" t="str">
        <f>"001"</f>
        <v>001</v>
      </c>
      <c r="G5235" t="str">
        <f>""</f>
        <v/>
      </c>
      <c r="H5235" t="s">
        <v>1</v>
      </c>
      <c r="I5235" t="s">
        <v>2729</v>
      </c>
      <c r="J5235" t="s">
        <v>6099</v>
      </c>
      <c r="K5235" t="str">
        <f t="shared" si="794"/>
        <v>23740</v>
      </c>
    </row>
    <row r="5236" spans="1:11" customFormat="1" x14ac:dyDescent="0.25">
      <c r="A5236" t="str">
        <f t="shared" si="796"/>
        <v>23</v>
      </c>
      <c r="B5236" t="s">
        <v>612</v>
      </c>
      <c r="C5236" t="str">
        <f t="shared" si="793"/>
        <v>005</v>
      </c>
      <c r="D5236" t="s">
        <v>617</v>
      </c>
      <c r="E5236" t="str">
        <f t="shared" si="797"/>
        <v>03</v>
      </c>
      <c r="F5236" t="str">
        <f>"001"</f>
        <v>001</v>
      </c>
      <c r="G5236" t="str">
        <f>""</f>
        <v/>
      </c>
      <c r="H5236" t="s">
        <v>0</v>
      </c>
      <c r="I5236" t="s">
        <v>2729</v>
      </c>
      <c r="J5236" t="s">
        <v>6099</v>
      </c>
      <c r="K5236" t="str">
        <f t="shared" si="794"/>
        <v>23740</v>
      </c>
    </row>
    <row r="5237" spans="1:11" customFormat="1" x14ac:dyDescent="0.25">
      <c r="A5237" t="str">
        <f t="shared" si="796"/>
        <v>23</v>
      </c>
      <c r="B5237" t="s">
        <v>612</v>
      </c>
      <c r="C5237" t="str">
        <f t="shared" si="793"/>
        <v>005</v>
      </c>
      <c r="D5237" t="s">
        <v>617</v>
      </c>
      <c r="E5237" t="str">
        <f t="shared" si="797"/>
        <v>03</v>
      </c>
      <c r="F5237" t="str">
        <f>"002"</f>
        <v>002</v>
      </c>
      <c r="G5237" t="str">
        <f>""</f>
        <v/>
      </c>
      <c r="H5237" t="s">
        <v>1</v>
      </c>
      <c r="I5237" t="s">
        <v>2730</v>
      </c>
      <c r="J5237" t="s">
        <v>6100</v>
      </c>
      <c r="K5237" t="str">
        <f t="shared" si="794"/>
        <v>23740</v>
      </c>
    </row>
    <row r="5238" spans="1:11" customFormat="1" x14ac:dyDescent="0.25">
      <c r="A5238" t="str">
        <f t="shared" si="796"/>
        <v>23</v>
      </c>
      <c r="B5238" t="s">
        <v>612</v>
      </c>
      <c r="C5238" t="str">
        <f t="shared" si="793"/>
        <v>005</v>
      </c>
      <c r="D5238" t="s">
        <v>617</v>
      </c>
      <c r="E5238" t="str">
        <f t="shared" si="797"/>
        <v>03</v>
      </c>
      <c r="F5238" t="str">
        <f>"002"</f>
        <v>002</v>
      </c>
      <c r="G5238" t="str">
        <f>""</f>
        <v/>
      </c>
      <c r="H5238" t="s">
        <v>0</v>
      </c>
      <c r="I5238" t="s">
        <v>2730</v>
      </c>
      <c r="J5238" t="s">
        <v>6100</v>
      </c>
      <c r="K5238" t="str">
        <f t="shared" si="794"/>
        <v>23740</v>
      </c>
    </row>
    <row r="5239" spans="1:11" customFormat="1" x14ac:dyDescent="0.25">
      <c r="A5239" t="str">
        <f t="shared" si="796"/>
        <v>23</v>
      </c>
      <c r="B5239" t="s">
        <v>612</v>
      </c>
      <c r="C5239" t="str">
        <f t="shared" si="793"/>
        <v>005</v>
      </c>
      <c r="D5239" t="s">
        <v>617</v>
      </c>
      <c r="E5239" t="str">
        <f t="shared" si="797"/>
        <v>03</v>
      </c>
      <c r="F5239" t="str">
        <f>"003"</f>
        <v>003</v>
      </c>
      <c r="G5239" t="str">
        <f>""</f>
        <v/>
      </c>
      <c r="H5239" t="s">
        <v>1</v>
      </c>
      <c r="I5239" t="s">
        <v>102</v>
      </c>
      <c r="J5239" t="s">
        <v>6101</v>
      </c>
      <c r="K5239" t="str">
        <f t="shared" si="794"/>
        <v>23740</v>
      </c>
    </row>
    <row r="5240" spans="1:11" customFormat="1" x14ac:dyDescent="0.25">
      <c r="A5240" t="str">
        <f t="shared" si="796"/>
        <v>23</v>
      </c>
      <c r="B5240" t="s">
        <v>612</v>
      </c>
      <c r="C5240" t="str">
        <f t="shared" si="793"/>
        <v>005</v>
      </c>
      <c r="D5240" t="s">
        <v>617</v>
      </c>
      <c r="E5240" t="str">
        <f t="shared" si="797"/>
        <v>03</v>
      </c>
      <c r="F5240" t="str">
        <f>"003"</f>
        <v>003</v>
      </c>
      <c r="G5240" t="str">
        <f>""</f>
        <v/>
      </c>
      <c r="H5240" t="s">
        <v>0</v>
      </c>
      <c r="I5240" t="s">
        <v>102</v>
      </c>
      <c r="J5240" t="s">
        <v>6101</v>
      </c>
      <c r="K5240" t="str">
        <f t="shared" si="794"/>
        <v>23740</v>
      </c>
    </row>
    <row r="5241" spans="1:11" customFormat="1" x14ac:dyDescent="0.25">
      <c r="A5241" t="str">
        <f t="shared" si="796"/>
        <v>23</v>
      </c>
      <c r="B5241" t="s">
        <v>612</v>
      </c>
      <c r="C5241" t="str">
        <f t="shared" si="793"/>
        <v>005</v>
      </c>
      <c r="D5241" t="s">
        <v>617</v>
      </c>
      <c r="E5241" t="str">
        <f t="shared" si="797"/>
        <v>03</v>
      </c>
      <c r="F5241" t="str">
        <f>"004"</f>
        <v>004</v>
      </c>
      <c r="G5241" t="str">
        <f>""</f>
        <v/>
      </c>
      <c r="H5241" t="s">
        <v>1</v>
      </c>
      <c r="I5241" t="s">
        <v>2731</v>
      </c>
      <c r="J5241" t="s">
        <v>6102</v>
      </c>
      <c r="K5241" t="str">
        <f t="shared" si="794"/>
        <v>23740</v>
      </c>
    </row>
    <row r="5242" spans="1:11" customFormat="1" x14ac:dyDescent="0.25">
      <c r="A5242" t="str">
        <f t="shared" si="796"/>
        <v>23</v>
      </c>
      <c r="B5242" t="s">
        <v>612</v>
      </c>
      <c r="C5242" t="str">
        <f t="shared" si="793"/>
        <v>005</v>
      </c>
      <c r="D5242" t="s">
        <v>617</v>
      </c>
      <c r="E5242" t="str">
        <f t="shared" si="797"/>
        <v>03</v>
      </c>
      <c r="F5242" t="str">
        <f>"004"</f>
        <v>004</v>
      </c>
      <c r="G5242" t="str">
        <f>""</f>
        <v/>
      </c>
      <c r="H5242" t="s">
        <v>0</v>
      </c>
      <c r="I5242" t="s">
        <v>2731</v>
      </c>
      <c r="J5242" t="s">
        <v>6102</v>
      </c>
      <c r="K5242" t="str">
        <f t="shared" si="794"/>
        <v>23740</v>
      </c>
    </row>
    <row r="5243" spans="1:11" customFormat="1" x14ac:dyDescent="0.25">
      <c r="A5243" t="str">
        <f t="shared" si="796"/>
        <v>23</v>
      </c>
      <c r="B5243" t="s">
        <v>612</v>
      </c>
      <c r="C5243" t="str">
        <f t="shared" si="793"/>
        <v>005</v>
      </c>
      <c r="D5243" t="s">
        <v>617</v>
      </c>
      <c r="E5243" t="str">
        <f t="shared" si="797"/>
        <v>03</v>
      </c>
      <c r="F5243" t="str">
        <f>"005"</f>
        <v>005</v>
      </c>
      <c r="G5243" t="str">
        <f>""</f>
        <v/>
      </c>
      <c r="H5243" t="s">
        <v>1</v>
      </c>
      <c r="I5243" t="s">
        <v>102</v>
      </c>
      <c r="J5243" t="s">
        <v>6101</v>
      </c>
      <c r="K5243" t="str">
        <f t="shared" si="794"/>
        <v>23740</v>
      </c>
    </row>
    <row r="5244" spans="1:11" customFormat="1" x14ac:dyDescent="0.25">
      <c r="A5244" t="str">
        <f t="shared" si="796"/>
        <v>23</v>
      </c>
      <c r="B5244" t="s">
        <v>612</v>
      </c>
      <c r="C5244" t="str">
        <f t="shared" si="793"/>
        <v>005</v>
      </c>
      <c r="D5244" t="s">
        <v>617</v>
      </c>
      <c r="E5244" t="str">
        <f t="shared" si="797"/>
        <v>03</v>
      </c>
      <c r="F5244" t="str">
        <f>"005"</f>
        <v>005</v>
      </c>
      <c r="G5244" t="str">
        <f>""</f>
        <v/>
      </c>
      <c r="H5244" t="s">
        <v>0</v>
      </c>
      <c r="I5244" t="s">
        <v>102</v>
      </c>
      <c r="J5244" t="s">
        <v>6101</v>
      </c>
      <c r="K5244" t="str">
        <f t="shared" si="794"/>
        <v>23740</v>
      </c>
    </row>
    <row r="5245" spans="1:11" customFormat="1" x14ac:dyDescent="0.25">
      <c r="A5245" t="str">
        <f t="shared" si="796"/>
        <v>23</v>
      </c>
      <c r="B5245" t="s">
        <v>612</v>
      </c>
      <c r="C5245" t="str">
        <f t="shared" si="793"/>
        <v>005</v>
      </c>
      <c r="D5245" t="s">
        <v>617</v>
      </c>
      <c r="E5245" t="str">
        <f t="shared" si="797"/>
        <v>03</v>
      </c>
      <c r="F5245" t="str">
        <f>"006"</f>
        <v>006</v>
      </c>
      <c r="G5245" t="str">
        <f>""</f>
        <v/>
      </c>
      <c r="H5245" t="s">
        <v>1</v>
      </c>
      <c r="I5245" t="s">
        <v>102</v>
      </c>
      <c r="J5245" t="s">
        <v>6101</v>
      </c>
      <c r="K5245" t="str">
        <f t="shared" si="794"/>
        <v>23740</v>
      </c>
    </row>
    <row r="5246" spans="1:11" customFormat="1" x14ac:dyDescent="0.25">
      <c r="A5246" t="str">
        <f t="shared" si="796"/>
        <v>23</v>
      </c>
      <c r="B5246" t="s">
        <v>612</v>
      </c>
      <c r="C5246" t="str">
        <f t="shared" si="793"/>
        <v>005</v>
      </c>
      <c r="D5246" t="s">
        <v>617</v>
      </c>
      <c r="E5246" t="str">
        <f t="shared" si="797"/>
        <v>03</v>
      </c>
      <c r="F5246" t="str">
        <f>"006"</f>
        <v>006</v>
      </c>
      <c r="G5246" t="str">
        <f>""</f>
        <v/>
      </c>
      <c r="H5246" t="s">
        <v>0</v>
      </c>
      <c r="I5246" t="s">
        <v>102</v>
      </c>
      <c r="J5246" t="s">
        <v>6101</v>
      </c>
      <c r="K5246" t="str">
        <f t="shared" si="794"/>
        <v>23740</v>
      </c>
    </row>
    <row r="5247" spans="1:11" customFormat="1" x14ac:dyDescent="0.25">
      <c r="A5247" t="str">
        <f t="shared" si="796"/>
        <v>23</v>
      </c>
      <c r="B5247" t="s">
        <v>612</v>
      </c>
      <c r="C5247" t="str">
        <f t="shared" si="793"/>
        <v>005</v>
      </c>
      <c r="D5247" t="s">
        <v>617</v>
      </c>
      <c r="E5247" t="str">
        <f t="shared" si="797"/>
        <v>03</v>
      </c>
      <c r="F5247" t="str">
        <f>"007"</f>
        <v>007</v>
      </c>
      <c r="G5247" t="str">
        <f>""</f>
        <v/>
      </c>
      <c r="H5247" t="s">
        <v>1</v>
      </c>
      <c r="I5247" t="s">
        <v>2732</v>
      </c>
      <c r="J5247" t="s">
        <v>6103</v>
      </c>
      <c r="K5247" t="str">
        <f t="shared" si="794"/>
        <v>23740</v>
      </c>
    </row>
    <row r="5248" spans="1:11" customFormat="1" x14ac:dyDescent="0.25">
      <c r="A5248" t="str">
        <f t="shared" si="796"/>
        <v>23</v>
      </c>
      <c r="B5248" t="s">
        <v>612</v>
      </c>
      <c r="C5248" t="str">
        <f t="shared" si="793"/>
        <v>005</v>
      </c>
      <c r="D5248" t="s">
        <v>617</v>
      </c>
      <c r="E5248" t="str">
        <f t="shared" si="797"/>
        <v>03</v>
      </c>
      <c r="F5248" t="str">
        <f>"007"</f>
        <v>007</v>
      </c>
      <c r="G5248" t="str">
        <f>""</f>
        <v/>
      </c>
      <c r="H5248" t="s">
        <v>0</v>
      </c>
      <c r="I5248" t="s">
        <v>2732</v>
      </c>
      <c r="J5248" t="s">
        <v>6103</v>
      </c>
      <c r="K5248" t="str">
        <f t="shared" si="794"/>
        <v>23740</v>
      </c>
    </row>
    <row r="5249" spans="1:11" customFormat="1" x14ac:dyDescent="0.25">
      <c r="A5249" t="str">
        <f t="shared" si="796"/>
        <v>23</v>
      </c>
      <c r="B5249" t="s">
        <v>612</v>
      </c>
      <c r="C5249" t="str">
        <f t="shared" si="793"/>
        <v>005</v>
      </c>
      <c r="D5249" t="s">
        <v>617</v>
      </c>
      <c r="E5249" t="str">
        <f t="shared" si="797"/>
        <v>03</v>
      </c>
      <c r="F5249" t="str">
        <f>"008"</f>
        <v>008</v>
      </c>
      <c r="G5249" t="str">
        <f>""</f>
        <v/>
      </c>
      <c r="H5249" t="s">
        <v>1</v>
      </c>
      <c r="I5249" t="s">
        <v>2733</v>
      </c>
      <c r="J5249" t="s">
        <v>6104</v>
      </c>
      <c r="K5249" t="str">
        <f t="shared" si="794"/>
        <v>23740</v>
      </c>
    </row>
    <row r="5250" spans="1:11" customFormat="1" x14ac:dyDescent="0.25">
      <c r="A5250" t="str">
        <f t="shared" si="796"/>
        <v>23</v>
      </c>
      <c r="B5250" t="s">
        <v>612</v>
      </c>
      <c r="C5250" t="str">
        <f t="shared" si="793"/>
        <v>005</v>
      </c>
      <c r="D5250" t="s">
        <v>617</v>
      </c>
      <c r="E5250" t="str">
        <f t="shared" si="797"/>
        <v>03</v>
      </c>
      <c r="F5250" t="str">
        <f>"008"</f>
        <v>008</v>
      </c>
      <c r="G5250" t="str">
        <f>""</f>
        <v/>
      </c>
      <c r="H5250" t="s">
        <v>0</v>
      </c>
      <c r="I5250" t="s">
        <v>2733</v>
      </c>
      <c r="J5250" t="s">
        <v>6104</v>
      </c>
      <c r="K5250" t="str">
        <f t="shared" si="794"/>
        <v>23740</v>
      </c>
    </row>
    <row r="5251" spans="1:11" customFormat="1" x14ac:dyDescent="0.25">
      <c r="A5251" t="str">
        <f t="shared" si="796"/>
        <v>23</v>
      </c>
      <c r="B5251" t="s">
        <v>612</v>
      </c>
      <c r="C5251" t="str">
        <f t="shared" si="793"/>
        <v>005</v>
      </c>
      <c r="D5251" t="s">
        <v>617</v>
      </c>
      <c r="E5251" t="str">
        <f t="shared" si="797"/>
        <v>03</v>
      </c>
      <c r="F5251" t="str">
        <f>"009"</f>
        <v>009</v>
      </c>
      <c r="G5251" t="str">
        <f>""</f>
        <v/>
      </c>
      <c r="H5251" t="s">
        <v>1</v>
      </c>
      <c r="I5251" t="s">
        <v>2733</v>
      </c>
      <c r="J5251" t="s">
        <v>6104</v>
      </c>
      <c r="K5251" t="str">
        <f t="shared" si="794"/>
        <v>23740</v>
      </c>
    </row>
    <row r="5252" spans="1:11" customFormat="1" x14ac:dyDescent="0.25">
      <c r="A5252" t="str">
        <f t="shared" si="796"/>
        <v>23</v>
      </c>
      <c r="B5252" t="s">
        <v>612</v>
      </c>
      <c r="C5252" t="str">
        <f t="shared" si="793"/>
        <v>005</v>
      </c>
      <c r="D5252" t="s">
        <v>617</v>
      </c>
      <c r="E5252" t="str">
        <f t="shared" si="797"/>
        <v>03</v>
      </c>
      <c r="F5252" t="str">
        <f>"009"</f>
        <v>009</v>
      </c>
      <c r="G5252" t="str">
        <f>""</f>
        <v/>
      </c>
      <c r="H5252" t="s">
        <v>0</v>
      </c>
      <c r="I5252" t="s">
        <v>2733</v>
      </c>
      <c r="J5252" t="s">
        <v>6104</v>
      </c>
      <c r="K5252" t="str">
        <f t="shared" si="794"/>
        <v>23740</v>
      </c>
    </row>
    <row r="5253" spans="1:11" customFormat="1" x14ac:dyDescent="0.25">
      <c r="A5253" t="str">
        <f t="shared" si="796"/>
        <v>23</v>
      </c>
      <c r="B5253" t="s">
        <v>612</v>
      </c>
      <c r="C5253" t="str">
        <f t="shared" si="793"/>
        <v>005</v>
      </c>
      <c r="D5253" t="s">
        <v>617</v>
      </c>
      <c r="E5253" t="str">
        <f>"04"</f>
        <v>04</v>
      </c>
      <c r="F5253" t="str">
        <f>"001"</f>
        <v>001</v>
      </c>
      <c r="G5253" t="str">
        <f>""</f>
        <v/>
      </c>
      <c r="H5253" t="s">
        <v>1</v>
      </c>
      <c r="I5253" t="s">
        <v>2734</v>
      </c>
      <c r="J5253" t="s">
        <v>6097</v>
      </c>
      <c r="K5253" t="str">
        <f t="shared" si="794"/>
        <v>23740</v>
      </c>
    </row>
    <row r="5254" spans="1:11" customFormat="1" x14ac:dyDescent="0.25">
      <c r="A5254" t="str">
        <f t="shared" si="796"/>
        <v>23</v>
      </c>
      <c r="B5254" t="s">
        <v>612</v>
      </c>
      <c r="C5254" t="str">
        <f t="shared" si="793"/>
        <v>005</v>
      </c>
      <c r="D5254" t="s">
        <v>617</v>
      </c>
      <c r="E5254" t="str">
        <f>"04"</f>
        <v>04</v>
      </c>
      <c r="F5254" t="str">
        <f>"001"</f>
        <v>001</v>
      </c>
      <c r="G5254" t="str">
        <f>""</f>
        <v/>
      </c>
      <c r="H5254" t="s">
        <v>0</v>
      </c>
      <c r="I5254" t="s">
        <v>2734</v>
      </c>
      <c r="J5254" t="s">
        <v>6097</v>
      </c>
      <c r="K5254" t="str">
        <f t="shared" si="794"/>
        <v>23740</v>
      </c>
    </row>
    <row r="5255" spans="1:11" customFormat="1" x14ac:dyDescent="0.25">
      <c r="A5255" t="str">
        <f t="shared" si="796"/>
        <v>23</v>
      </c>
      <c r="B5255" t="s">
        <v>612</v>
      </c>
      <c r="C5255" t="str">
        <f t="shared" si="793"/>
        <v>005</v>
      </c>
      <c r="D5255" t="s">
        <v>617</v>
      </c>
      <c r="E5255" t="str">
        <f>"04"</f>
        <v>04</v>
      </c>
      <c r="F5255" t="str">
        <f>"002"</f>
        <v>002</v>
      </c>
      <c r="G5255" t="str">
        <f>"01"</f>
        <v>01</v>
      </c>
      <c r="H5255" t="s">
        <v>1</v>
      </c>
      <c r="I5255" t="s">
        <v>2735</v>
      </c>
      <c r="J5255" t="s">
        <v>6105</v>
      </c>
      <c r="K5255" t="str">
        <f>"23747"</f>
        <v>23747</v>
      </c>
    </row>
    <row r="5256" spans="1:11" customFormat="1" x14ac:dyDescent="0.25">
      <c r="A5256" t="str">
        <f t="shared" si="796"/>
        <v>23</v>
      </c>
      <c r="B5256" t="s">
        <v>612</v>
      </c>
      <c r="C5256" t="str">
        <f t="shared" si="793"/>
        <v>005</v>
      </c>
      <c r="D5256" t="s">
        <v>617</v>
      </c>
      <c r="E5256" t="str">
        <f>"04"</f>
        <v>04</v>
      </c>
      <c r="F5256" t="str">
        <f>"002"</f>
        <v>002</v>
      </c>
      <c r="G5256" t="str">
        <f>"02"</f>
        <v>02</v>
      </c>
      <c r="H5256" t="s">
        <v>0</v>
      </c>
      <c r="I5256" t="s">
        <v>2736</v>
      </c>
      <c r="J5256" t="s">
        <v>6106</v>
      </c>
      <c r="K5256" t="str">
        <f>"23749"</f>
        <v>23749</v>
      </c>
    </row>
    <row r="5257" spans="1:11" customFormat="1" x14ac:dyDescent="0.25">
      <c r="A5257" t="str">
        <f t="shared" si="796"/>
        <v>23</v>
      </c>
      <c r="B5257" t="s">
        <v>612</v>
      </c>
      <c r="C5257" t="str">
        <f t="shared" ref="C5257:C5263" si="798">"006"</f>
        <v>006</v>
      </c>
      <c r="D5257" t="s">
        <v>619</v>
      </c>
      <c r="E5257" t="str">
        <f>"01"</f>
        <v>01</v>
      </c>
      <c r="F5257" t="str">
        <f>"001"</f>
        <v>001</v>
      </c>
      <c r="G5257" t="str">
        <f>""</f>
        <v/>
      </c>
      <c r="H5257" t="s">
        <v>3</v>
      </c>
      <c r="I5257" t="s">
        <v>2737</v>
      </c>
      <c r="J5257" t="s">
        <v>5565</v>
      </c>
      <c r="K5257" t="str">
        <f t="shared" ref="K5257:K5263" si="799">"23760"</f>
        <v>23760</v>
      </c>
    </row>
    <row r="5258" spans="1:11" customFormat="1" x14ac:dyDescent="0.25">
      <c r="A5258" t="str">
        <f t="shared" si="796"/>
        <v>23</v>
      </c>
      <c r="B5258" t="s">
        <v>612</v>
      </c>
      <c r="C5258" t="str">
        <f t="shared" si="798"/>
        <v>006</v>
      </c>
      <c r="D5258" t="s">
        <v>619</v>
      </c>
      <c r="E5258" t="str">
        <f>"01"</f>
        <v>01</v>
      </c>
      <c r="F5258" t="str">
        <f>"002"</f>
        <v>002</v>
      </c>
      <c r="G5258" t="str">
        <f>""</f>
        <v/>
      </c>
      <c r="H5258" t="s">
        <v>1</v>
      </c>
      <c r="I5258" t="s">
        <v>2297</v>
      </c>
      <c r="J5258" t="s">
        <v>5416</v>
      </c>
      <c r="K5258" t="str">
        <f t="shared" si="799"/>
        <v>23760</v>
      </c>
    </row>
    <row r="5259" spans="1:11" customFormat="1" x14ac:dyDescent="0.25">
      <c r="A5259" t="str">
        <f t="shared" si="796"/>
        <v>23</v>
      </c>
      <c r="B5259" t="s">
        <v>612</v>
      </c>
      <c r="C5259" t="str">
        <f t="shared" si="798"/>
        <v>006</v>
      </c>
      <c r="D5259" t="s">
        <v>619</v>
      </c>
      <c r="E5259" t="str">
        <f>"01"</f>
        <v>01</v>
      </c>
      <c r="F5259" t="str">
        <f>"002"</f>
        <v>002</v>
      </c>
      <c r="G5259" t="str">
        <f>""</f>
        <v/>
      </c>
      <c r="H5259" t="s">
        <v>0</v>
      </c>
      <c r="I5259" t="s">
        <v>2297</v>
      </c>
      <c r="J5259" t="s">
        <v>5416</v>
      </c>
      <c r="K5259" t="str">
        <f t="shared" si="799"/>
        <v>23760</v>
      </c>
    </row>
    <row r="5260" spans="1:11" customFormat="1" x14ac:dyDescent="0.25">
      <c r="A5260" t="str">
        <f t="shared" si="796"/>
        <v>23</v>
      </c>
      <c r="B5260" t="s">
        <v>612</v>
      </c>
      <c r="C5260" t="str">
        <f t="shared" si="798"/>
        <v>006</v>
      </c>
      <c r="D5260" t="s">
        <v>619</v>
      </c>
      <c r="E5260" t="str">
        <f>"01"</f>
        <v>01</v>
      </c>
      <c r="F5260" t="str">
        <f>"003"</f>
        <v>003</v>
      </c>
      <c r="G5260" t="str">
        <f>""</f>
        <v/>
      </c>
      <c r="H5260" t="s">
        <v>1</v>
      </c>
      <c r="I5260" t="s">
        <v>2738</v>
      </c>
      <c r="J5260" t="s">
        <v>5416</v>
      </c>
      <c r="K5260" t="str">
        <f t="shared" si="799"/>
        <v>23760</v>
      </c>
    </row>
    <row r="5261" spans="1:11" customFormat="1" x14ac:dyDescent="0.25">
      <c r="A5261" t="str">
        <f t="shared" si="796"/>
        <v>23</v>
      </c>
      <c r="B5261" t="s">
        <v>612</v>
      </c>
      <c r="C5261" t="str">
        <f t="shared" si="798"/>
        <v>006</v>
      </c>
      <c r="D5261" t="s">
        <v>619</v>
      </c>
      <c r="E5261" t="str">
        <f>"01"</f>
        <v>01</v>
      </c>
      <c r="F5261" t="str">
        <f>"003"</f>
        <v>003</v>
      </c>
      <c r="G5261" t="str">
        <f>""</f>
        <v/>
      </c>
      <c r="H5261" t="s">
        <v>0</v>
      </c>
      <c r="I5261" t="s">
        <v>2738</v>
      </c>
      <c r="J5261" t="s">
        <v>5416</v>
      </c>
      <c r="K5261" t="str">
        <f t="shared" si="799"/>
        <v>23760</v>
      </c>
    </row>
    <row r="5262" spans="1:11" customFormat="1" x14ac:dyDescent="0.25">
      <c r="A5262" t="str">
        <f t="shared" si="796"/>
        <v>23</v>
      </c>
      <c r="B5262" t="s">
        <v>612</v>
      </c>
      <c r="C5262" t="str">
        <f t="shared" si="798"/>
        <v>006</v>
      </c>
      <c r="D5262" t="s">
        <v>619</v>
      </c>
      <c r="E5262" t="str">
        <f>"02"</f>
        <v>02</v>
      </c>
      <c r="F5262" t="str">
        <f>"001"</f>
        <v>001</v>
      </c>
      <c r="G5262" t="str">
        <f>""</f>
        <v/>
      </c>
      <c r="H5262" t="s">
        <v>3</v>
      </c>
      <c r="I5262" t="s">
        <v>2739</v>
      </c>
      <c r="J5262" t="s">
        <v>6107</v>
      </c>
      <c r="K5262" t="str">
        <f t="shared" si="799"/>
        <v>23760</v>
      </c>
    </row>
    <row r="5263" spans="1:11" customFormat="1" x14ac:dyDescent="0.25">
      <c r="A5263" t="str">
        <f t="shared" si="796"/>
        <v>23</v>
      </c>
      <c r="B5263" t="s">
        <v>612</v>
      </c>
      <c r="C5263" t="str">
        <f t="shared" si="798"/>
        <v>006</v>
      </c>
      <c r="D5263" t="s">
        <v>619</v>
      </c>
      <c r="E5263" t="str">
        <f>"02"</f>
        <v>02</v>
      </c>
      <c r="F5263" t="str">
        <f>"002"</f>
        <v>002</v>
      </c>
      <c r="G5263" t="str">
        <f>""</f>
        <v/>
      </c>
      <c r="H5263" t="s">
        <v>3</v>
      </c>
      <c r="I5263" t="s">
        <v>1558</v>
      </c>
      <c r="J5263" t="s">
        <v>6108</v>
      </c>
      <c r="K5263" t="str">
        <f t="shared" si="799"/>
        <v>23760</v>
      </c>
    </row>
    <row r="5264" spans="1:11" customFormat="1" x14ac:dyDescent="0.25">
      <c r="A5264" t="str">
        <f t="shared" si="796"/>
        <v>23</v>
      </c>
      <c r="B5264" t="s">
        <v>612</v>
      </c>
      <c r="C5264" t="str">
        <f>"007"</f>
        <v>007</v>
      </c>
      <c r="D5264" t="s">
        <v>620</v>
      </c>
      <c r="E5264" t="str">
        <f>"01"</f>
        <v>01</v>
      </c>
      <c r="F5264" t="str">
        <f>"001"</f>
        <v>001</v>
      </c>
      <c r="G5264" t="str">
        <f>""</f>
        <v/>
      </c>
      <c r="H5264" t="s">
        <v>1</v>
      </c>
      <c r="I5264" t="s">
        <v>2740</v>
      </c>
      <c r="J5264" t="s">
        <v>6109</v>
      </c>
      <c r="K5264" t="str">
        <f>"23750"</f>
        <v>23750</v>
      </c>
    </row>
    <row r="5265" spans="1:11" customFormat="1" x14ac:dyDescent="0.25">
      <c r="A5265" t="str">
        <f t="shared" si="796"/>
        <v>23</v>
      </c>
      <c r="B5265" t="s">
        <v>612</v>
      </c>
      <c r="C5265" t="str">
        <f>"007"</f>
        <v>007</v>
      </c>
      <c r="D5265" t="s">
        <v>620</v>
      </c>
      <c r="E5265" t="str">
        <f>"01"</f>
        <v>01</v>
      </c>
      <c r="F5265" t="str">
        <f>"001"</f>
        <v>001</v>
      </c>
      <c r="G5265" t="str">
        <f>""</f>
        <v/>
      </c>
      <c r="H5265" t="s">
        <v>0</v>
      </c>
      <c r="I5265" t="s">
        <v>2740</v>
      </c>
      <c r="J5265" t="s">
        <v>6109</v>
      </c>
      <c r="K5265" t="str">
        <f>"23750"</f>
        <v>23750</v>
      </c>
    </row>
    <row r="5266" spans="1:11" customFormat="1" x14ac:dyDescent="0.25">
      <c r="A5266" t="str">
        <f t="shared" si="796"/>
        <v>23</v>
      </c>
      <c r="B5266" t="s">
        <v>612</v>
      </c>
      <c r="C5266" t="str">
        <f>"007"</f>
        <v>007</v>
      </c>
      <c r="D5266" t="s">
        <v>620</v>
      </c>
      <c r="E5266" t="str">
        <f>"01"</f>
        <v>01</v>
      </c>
      <c r="F5266" t="str">
        <f>"002"</f>
        <v>002</v>
      </c>
      <c r="G5266" t="str">
        <f>""</f>
        <v/>
      </c>
      <c r="H5266" t="s">
        <v>3</v>
      </c>
      <c r="I5266" t="s">
        <v>2740</v>
      </c>
      <c r="J5266" t="s">
        <v>6109</v>
      </c>
      <c r="K5266" t="str">
        <f>"23750"</f>
        <v>23750</v>
      </c>
    </row>
    <row r="5267" spans="1:11" customFormat="1" x14ac:dyDescent="0.25">
      <c r="A5267" t="str">
        <f t="shared" si="796"/>
        <v>23</v>
      </c>
      <c r="B5267" t="s">
        <v>612</v>
      </c>
      <c r="C5267" t="str">
        <f>"007"</f>
        <v>007</v>
      </c>
      <c r="D5267" t="s">
        <v>620</v>
      </c>
      <c r="E5267" t="str">
        <f>"02"</f>
        <v>02</v>
      </c>
      <c r="F5267" t="str">
        <f>"001"</f>
        <v>001</v>
      </c>
      <c r="G5267" t="str">
        <f>""</f>
        <v/>
      </c>
      <c r="H5267" t="s">
        <v>3</v>
      </c>
      <c r="I5267" t="s">
        <v>2741</v>
      </c>
      <c r="J5267" t="s">
        <v>6110</v>
      </c>
      <c r="K5267" t="str">
        <f>"23750"</f>
        <v>23750</v>
      </c>
    </row>
    <row r="5268" spans="1:11" customFormat="1" x14ac:dyDescent="0.25">
      <c r="A5268" t="str">
        <f t="shared" si="796"/>
        <v>23</v>
      </c>
      <c r="B5268" t="s">
        <v>612</v>
      </c>
      <c r="C5268" t="str">
        <f>"007"</f>
        <v>007</v>
      </c>
      <c r="D5268" t="s">
        <v>620</v>
      </c>
      <c r="E5268" t="str">
        <f>"02"</f>
        <v>02</v>
      </c>
      <c r="F5268" t="str">
        <f>"002"</f>
        <v>002</v>
      </c>
      <c r="G5268" t="str">
        <f>""</f>
        <v/>
      </c>
      <c r="H5268" t="s">
        <v>3</v>
      </c>
      <c r="I5268" t="s">
        <v>1377</v>
      </c>
      <c r="J5268" t="s">
        <v>6111</v>
      </c>
      <c r="K5268" t="str">
        <f>"23750"</f>
        <v>23750</v>
      </c>
    </row>
    <row r="5269" spans="1:11" customFormat="1" x14ac:dyDescent="0.25">
      <c r="A5269" t="str">
        <f t="shared" si="796"/>
        <v>23</v>
      </c>
      <c r="B5269" t="s">
        <v>612</v>
      </c>
      <c r="C5269" t="str">
        <f>"008"</f>
        <v>008</v>
      </c>
      <c r="D5269" t="s">
        <v>621</v>
      </c>
      <c r="E5269" t="str">
        <f t="shared" ref="E5269:E5276" si="800">"01"</f>
        <v>01</v>
      </c>
      <c r="F5269" t="str">
        <f>"001"</f>
        <v>001</v>
      </c>
      <c r="G5269" t="str">
        <f>""</f>
        <v/>
      </c>
      <c r="H5269" t="s">
        <v>1</v>
      </c>
      <c r="I5269" t="s">
        <v>2742</v>
      </c>
      <c r="J5269" t="s">
        <v>6112</v>
      </c>
      <c r="K5269" t="str">
        <f>"23230"</f>
        <v>23230</v>
      </c>
    </row>
    <row r="5270" spans="1:11" customFormat="1" x14ac:dyDescent="0.25">
      <c r="A5270" t="str">
        <f t="shared" si="796"/>
        <v>23</v>
      </c>
      <c r="B5270" t="s">
        <v>612</v>
      </c>
      <c r="C5270" t="str">
        <f>"008"</f>
        <v>008</v>
      </c>
      <c r="D5270" t="s">
        <v>621</v>
      </c>
      <c r="E5270" t="str">
        <f t="shared" si="800"/>
        <v>01</v>
      </c>
      <c r="F5270" t="str">
        <f>"001"</f>
        <v>001</v>
      </c>
      <c r="G5270" t="str">
        <f>""</f>
        <v/>
      </c>
      <c r="H5270" t="s">
        <v>0</v>
      </c>
      <c r="I5270" t="s">
        <v>2742</v>
      </c>
      <c r="J5270" t="s">
        <v>6112</v>
      </c>
      <c r="K5270" t="str">
        <f>"23230"</f>
        <v>23230</v>
      </c>
    </row>
    <row r="5271" spans="1:11" customFormat="1" x14ac:dyDescent="0.25">
      <c r="A5271" t="str">
        <f t="shared" si="796"/>
        <v>23</v>
      </c>
      <c r="B5271" t="s">
        <v>612</v>
      </c>
      <c r="C5271" t="str">
        <f t="shared" ref="C5271:C5291" si="801">"009"</f>
        <v>009</v>
      </c>
      <c r="D5271" t="s">
        <v>622</v>
      </c>
      <c r="E5271" t="str">
        <f t="shared" si="800"/>
        <v>01</v>
      </c>
      <c r="F5271" t="str">
        <f>"001"</f>
        <v>001</v>
      </c>
      <c r="G5271" t="str">
        <f>""</f>
        <v/>
      </c>
      <c r="H5271" t="s">
        <v>3</v>
      </c>
      <c r="I5271" t="s">
        <v>2743</v>
      </c>
      <c r="J5271" t="s">
        <v>6113</v>
      </c>
      <c r="K5271" t="str">
        <f t="shared" ref="K5271:K5289" si="802">"23440"</f>
        <v>23440</v>
      </c>
    </row>
    <row r="5272" spans="1:11" customFormat="1" x14ac:dyDescent="0.25">
      <c r="A5272" t="str">
        <f t="shared" si="796"/>
        <v>23</v>
      </c>
      <c r="B5272" t="s">
        <v>612</v>
      </c>
      <c r="C5272" t="str">
        <f t="shared" si="801"/>
        <v>009</v>
      </c>
      <c r="D5272" t="s">
        <v>622</v>
      </c>
      <c r="E5272" t="str">
        <f t="shared" si="800"/>
        <v>01</v>
      </c>
      <c r="F5272" t="str">
        <f>"002"</f>
        <v>002</v>
      </c>
      <c r="G5272" t="str">
        <f>""</f>
        <v/>
      </c>
      <c r="H5272" t="s">
        <v>1</v>
      </c>
      <c r="I5272" t="s">
        <v>2743</v>
      </c>
      <c r="J5272" t="s">
        <v>6113</v>
      </c>
      <c r="K5272" t="str">
        <f t="shared" si="802"/>
        <v>23440</v>
      </c>
    </row>
    <row r="5273" spans="1:11" customFormat="1" x14ac:dyDescent="0.25">
      <c r="A5273" t="str">
        <f t="shared" si="796"/>
        <v>23</v>
      </c>
      <c r="B5273" t="s">
        <v>612</v>
      </c>
      <c r="C5273" t="str">
        <f t="shared" si="801"/>
        <v>009</v>
      </c>
      <c r="D5273" t="s">
        <v>622</v>
      </c>
      <c r="E5273" t="str">
        <f t="shared" si="800"/>
        <v>01</v>
      </c>
      <c r="F5273" t="str">
        <f>"002"</f>
        <v>002</v>
      </c>
      <c r="G5273" t="str">
        <f>""</f>
        <v/>
      </c>
      <c r="H5273" t="s">
        <v>0</v>
      </c>
      <c r="I5273" t="s">
        <v>2743</v>
      </c>
      <c r="J5273" t="s">
        <v>6113</v>
      </c>
      <c r="K5273" t="str">
        <f t="shared" si="802"/>
        <v>23440</v>
      </c>
    </row>
    <row r="5274" spans="1:11" customFormat="1" x14ac:dyDescent="0.25">
      <c r="A5274" t="str">
        <f t="shared" si="796"/>
        <v>23</v>
      </c>
      <c r="B5274" t="s">
        <v>612</v>
      </c>
      <c r="C5274" t="str">
        <f t="shared" si="801"/>
        <v>009</v>
      </c>
      <c r="D5274" t="s">
        <v>622</v>
      </c>
      <c r="E5274" t="str">
        <f t="shared" si="800"/>
        <v>01</v>
      </c>
      <c r="F5274" t="str">
        <f>"003"</f>
        <v>003</v>
      </c>
      <c r="G5274" t="str">
        <f>""</f>
        <v/>
      </c>
      <c r="H5274" t="s">
        <v>3</v>
      </c>
      <c r="I5274" t="s">
        <v>2744</v>
      </c>
      <c r="J5274" t="s">
        <v>6114</v>
      </c>
      <c r="K5274" t="str">
        <f t="shared" si="802"/>
        <v>23440</v>
      </c>
    </row>
    <row r="5275" spans="1:11" customFormat="1" x14ac:dyDescent="0.25">
      <c r="A5275" t="str">
        <f t="shared" si="796"/>
        <v>23</v>
      </c>
      <c r="B5275" t="s">
        <v>612</v>
      </c>
      <c r="C5275" t="str">
        <f t="shared" si="801"/>
        <v>009</v>
      </c>
      <c r="D5275" t="s">
        <v>622</v>
      </c>
      <c r="E5275" t="str">
        <f t="shared" si="800"/>
        <v>01</v>
      </c>
      <c r="F5275" t="str">
        <f>"004"</f>
        <v>004</v>
      </c>
      <c r="G5275" t="str">
        <f>""</f>
        <v/>
      </c>
      <c r="H5275" t="s">
        <v>1</v>
      </c>
      <c r="I5275" t="s">
        <v>2743</v>
      </c>
      <c r="J5275" t="s">
        <v>6113</v>
      </c>
      <c r="K5275" t="str">
        <f t="shared" si="802"/>
        <v>23440</v>
      </c>
    </row>
    <row r="5276" spans="1:11" customFormat="1" x14ac:dyDescent="0.25">
      <c r="A5276" t="str">
        <f t="shared" si="796"/>
        <v>23</v>
      </c>
      <c r="B5276" t="s">
        <v>612</v>
      </c>
      <c r="C5276" t="str">
        <f t="shared" si="801"/>
        <v>009</v>
      </c>
      <c r="D5276" t="s">
        <v>622</v>
      </c>
      <c r="E5276" t="str">
        <f t="shared" si="800"/>
        <v>01</v>
      </c>
      <c r="F5276" t="str">
        <f>"004"</f>
        <v>004</v>
      </c>
      <c r="G5276" t="str">
        <f>""</f>
        <v/>
      </c>
      <c r="H5276" t="s">
        <v>0</v>
      </c>
      <c r="I5276" t="s">
        <v>2743</v>
      </c>
      <c r="J5276" t="s">
        <v>6113</v>
      </c>
      <c r="K5276" t="str">
        <f t="shared" si="802"/>
        <v>23440</v>
      </c>
    </row>
    <row r="5277" spans="1:11" customFormat="1" x14ac:dyDescent="0.25">
      <c r="A5277" t="str">
        <f t="shared" si="796"/>
        <v>23</v>
      </c>
      <c r="B5277" t="s">
        <v>612</v>
      </c>
      <c r="C5277" t="str">
        <f t="shared" si="801"/>
        <v>009</v>
      </c>
      <c r="D5277" t="s">
        <v>622</v>
      </c>
      <c r="E5277" t="str">
        <f t="shared" ref="E5277:E5284" si="803">"02"</f>
        <v>02</v>
      </c>
      <c r="F5277" t="str">
        <f>"001"</f>
        <v>001</v>
      </c>
      <c r="G5277" t="str">
        <f>""</f>
        <v/>
      </c>
      <c r="H5277" t="s">
        <v>3</v>
      </c>
      <c r="I5277" t="s">
        <v>1377</v>
      </c>
      <c r="J5277" t="s">
        <v>6115</v>
      </c>
      <c r="K5277" t="str">
        <f t="shared" si="802"/>
        <v>23440</v>
      </c>
    </row>
    <row r="5278" spans="1:11" customFormat="1" x14ac:dyDescent="0.25">
      <c r="A5278" t="str">
        <f t="shared" si="796"/>
        <v>23</v>
      </c>
      <c r="B5278" t="s">
        <v>612</v>
      </c>
      <c r="C5278" t="str">
        <f t="shared" si="801"/>
        <v>009</v>
      </c>
      <c r="D5278" t="s">
        <v>622</v>
      </c>
      <c r="E5278" t="str">
        <f t="shared" si="803"/>
        <v>02</v>
      </c>
      <c r="F5278" t="str">
        <f>"002"</f>
        <v>002</v>
      </c>
      <c r="G5278" t="str">
        <f>""</f>
        <v/>
      </c>
      <c r="H5278" t="s">
        <v>1</v>
      </c>
      <c r="I5278" t="s">
        <v>25</v>
      </c>
      <c r="J5278" t="s">
        <v>6116</v>
      </c>
      <c r="K5278" t="str">
        <f t="shared" si="802"/>
        <v>23440</v>
      </c>
    </row>
    <row r="5279" spans="1:11" customFormat="1" x14ac:dyDescent="0.25">
      <c r="A5279" t="str">
        <f t="shared" si="796"/>
        <v>23</v>
      </c>
      <c r="B5279" t="s">
        <v>612</v>
      </c>
      <c r="C5279" t="str">
        <f t="shared" si="801"/>
        <v>009</v>
      </c>
      <c r="D5279" t="s">
        <v>622</v>
      </c>
      <c r="E5279" t="str">
        <f t="shared" si="803"/>
        <v>02</v>
      </c>
      <c r="F5279" t="str">
        <f>"002"</f>
        <v>002</v>
      </c>
      <c r="G5279" t="str">
        <f>""</f>
        <v/>
      </c>
      <c r="H5279" t="s">
        <v>0</v>
      </c>
      <c r="I5279" t="s">
        <v>25</v>
      </c>
      <c r="J5279" t="s">
        <v>6116</v>
      </c>
      <c r="K5279" t="str">
        <f t="shared" si="802"/>
        <v>23440</v>
      </c>
    </row>
    <row r="5280" spans="1:11" customFormat="1" x14ac:dyDescent="0.25">
      <c r="A5280" t="str">
        <f t="shared" si="796"/>
        <v>23</v>
      </c>
      <c r="B5280" t="s">
        <v>612</v>
      </c>
      <c r="C5280" t="str">
        <f t="shared" si="801"/>
        <v>009</v>
      </c>
      <c r="D5280" t="s">
        <v>622</v>
      </c>
      <c r="E5280" t="str">
        <f t="shared" si="803"/>
        <v>02</v>
      </c>
      <c r="F5280" t="str">
        <f>"003"</f>
        <v>003</v>
      </c>
      <c r="G5280" t="str">
        <f>""</f>
        <v/>
      </c>
      <c r="H5280" t="s">
        <v>3</v>
      </c>
      <c r="I5280" t="s">
        <v>2745</v>
      </c>
      <c r="J5280" t="s">
        <v>6114</v>
      </c>
      <c r="K5280" t="str">
        <f t="shared" si="802"/>
        <v>23440</v>
      </c>
    </row>
    <row r="5281" spans="1:11" customFormat="1" x14ac:dyDescent="0.25">
      <c r="A5281" t="str">
        <f t="shared" si="796"/>
        <v>23</v>
      </c>
      <c r="B5281" t="s">
        <v>612</v>
      </c>
      <c r="C5281" t="str">
        <f t="shared" si="801"/>
        <v>009</v>
      </c>
      <c r="D5281" t="s">
        <v>622</v>
      </c>
      <c r="E5281" t="str">
        <f t="shared" si="803"/>
        <v>02</v>
      </c>
      <c r="F5281" t="str">
        <f>"004"</f>
        <v>004</v>
      </c>
      <c r="G5281" t="str">
        <f>""</f>
        <v/>
      </c>
      <c r="H5281" t="s">
        <v>1</v>
      </c>
      <c r="I5281" t="s">
        <v>2744</v>
      </c>
      <c r="J5281" t="s">
        <v>6114</v>
      </c>
      <c r="K5281" t="str">
        <f t="shared" si="802"/>
        <v>23440</v>
      </c>
    </row>
    <row r="5282" spans="1:11" customFormat="1" x14ac:dyDescent="0.25">
      <c r="A5282" t="str">
        <f t="shared" si="796"/>
        <v>23</v>
      </c>
      <c r="B5282" t="s">
        <v>612</v>
      </c>
      <c r="C5282" t="str">
        <f t="shared" si="801"/>
        <v>009</v>
      </c>
      <c r="D5282" t="s">
        <v>622</v>
      </c>
      <c r="E5282" t="str">
        <f t="shared" si="803"/>
        <v>02</v>
      </c>
      <c r="F5282" t="str">
        <f>"004"</f>
        <v>004</v>
      </c>
      <c r="G5282" t="str">
        <f>""</f>
        <v/>
      </c>
      <c r="H5282" t="s">
        <v>0</v>
      </c>
      <c r="I5282" t="s">
        <v>2744</v>
      </c>
      <c r="J5282" t="s">
        <v>6114</v>
      </c>
      <c r="K5282" t="str">
        <f t="shared" si="802"/>
        <v>23440</v>
      </c>
    </row>
    <row r="5283" spans="1:11" customFormat="1" x14ac:dyDescent="0.25">
      <c r="A5283" t="str">
        <f t="shared" si="796"/>
        <v>23</v>
      </c>
      <c r="B5283" t="s">
        <v>612</v>
      </c>
      <c r="C5283" t="str">
        <f t="shared" si="801"/>
        <v>009</v>
      </c>
      <c r="D5283" t="s">
        <v>622</v>
      </c>
      <c r="E5283" t="str">
        <f t="shared" si="803"/>
        <v>02</v>
      </c>
      <c r="F5283" t="str">
        <f>"005"</f>
        <v>005</v>
      </c>
      <c r="G5283" t="str">
        <f>""</f>
        <v/>
      </c>
      <c r="H5283" t="s">
        <v>1</v>
      </c>
      <c r="I5283" t="s">
        <v>25</v>
      </c>
      <c r="J5283" t="s">
        <v>6116</v>
      </c>
      <c r="K5283" t="str">
        <f t="shared" si="802"/>
        <v>23440</v>
      </c>
    </row>
    <row r="5284" spans="1:11" customFormat="1" x14ac:dyDescent="0.25">
      <c r="A5284" t="str">
        <f t="shared" si="796"/>
        <v>23</v>
      </c>
      <c r="B5284" t="s">
        <v>612</v>
      </c>
      <c r="C5284" t="str">
        <f t="shared" si="801"/>
        <v>009</v>
      </c>
      <c r="D5284" t="s">
        <v>622</v>
      </c>
      <c r="E5284" t="str">
        <f t="shared" si="803"/>
        <v>02</v>
      </c>
      <c r="F5284" t="str">
        <f>"005"</f>
        <v>005</v>
      </c>
      <c r="G5284" t="str">
        <f>""</f>
        <v/>
      </c>
      <c r="H5284" t="s">
        <v>0</v>
      </c>
      <c r="I5284" t="s">
        <v>25</v>
      </c>
      <c r="J5284" t="s">
        <v>6116</v>
      </c>
      <c r="K5284" t="str">
        <f t="shared" si="802"/>
        <v>23440</v>
      </c>
    </row>
    <row r="5285" spans="1:11" customFormat="1" x14ac:dyDescent="0.25">
      <c r="A5285" t="str">
        <f t="shared" si="796"/>
        <v>23</v>
      </c>
      <c r="B5285" t="s">
        <v>612</v>
      </c>
      <c r="C5285" t="str">
        <f t="shared" si="801"/>
        <v>009</v>
      </c>
      <c r="D5285" t="s">
        <v>622</v>
      </c>
      <c r="E5285" t="str">
        <f>"03"</f>
        <v>03</v>
      </c>
      <c r="F5285" t="str">
        <f>"001"</f>
        <v>001</v>
      </c>
      <c r="G5285" t="str">
        <f>""</f>
        <v/>
      </c>
      <c r="H5285" t="s">
        <v>1</v>
      </c>
      <c r="I5285" t="s">
        <v>1377</v>
      </c>
      <c r="J5285" t="s">
        <v>6115</v>
      </c>
      <c r="K5285" t="str">
        <f t="shared" si="802"/>
        <v>23440</v>
      </c>
    </row>
    <row r="5286" spans="1:11" customFormat="1" x14ac:dyDescent="0.25">
      <c r="A5286" t="str">
        <f t="shared" ref="A5286:A5349" si="804">"23"</f>
        <v>23</v>
      </c>
      <c r="B5286" t="s">
        <v>612</v>
      </c>
      <c r="C5286" t="str">
        <f t="shared" si="801"/>
        <v>009</v>
      </c>
      <c r="D5286" t="s">
        <v>622</v>
      </c>
      <c r="E5286" t="str">
        <f>"03"</f>
        <v>03</v>
      </c>
      <c r="F5286" t="str">
        <f>"001"</f>
        <v>001</v>
      </c>
      <c r="G5286" t="str">
        <f>""</f>
        <v/>
      </c>
      <c r="H5286" t="s">
        <v>0</v>
      </c>
      <c r="I5286" t="s">
        <v>1377</v>
      </c>
      <c r="J5286" t="s">
        <v>6115</v>
      </c>
      <c r="K5286" t="str">
        <f t="shared" si="802"/>
        <v>23440</v>
      </c>
    </row>
    <row r="5287" spans="1:11" customFormat="1" x14ac:dyDescent="0.25">
      <c r="A5287" t="str">
        <f t="shared" si="804"/>
        <v>23</v>
      </c>
      <c r="B5287" t="s">
        <v>612</v>
      </c>
      <c r="C5287" t="str">
        <f t="shared" si="801"/>
        <v>009</v>
      </c>
      <c r="D5287" t="s">
        <v>622</v>
      </c>
      <c r="E5287" t="str">
        <f>"03"</f>
        <v>03</v>
      </c>
      <c r="F5287" t="str">
        <f>"002"</f>
        <v>002</v>
      </c>
      <c r="G5287" t="str">
        <f>""</f>
        <v/>
      </c>
      <c r="H5287" t="s">
        <v>3</v>
      </c>
      <c r="I5287" t="s">
        <v>1377</v>
      </c>
      <c r="J5287" t="s">
        <v>6115</v>
      </c>
      <c r="K5287" t="str">
        <f t="shared" si="802"/>
        <v>23440</v>
      </c>
    </row>
    <row r="5288" spans="1:11" customFormat="1" x14ac:dyDescent="0.25">
      <c r="A5288" t="str">
        <f t="shared" si="804"/>
        <v>23</v>
      </c>
      <c r="B5288" t="s">
        <v>612</v>
      </c>
      <c r="C5288" t="str">
        <f t="shared" si="801"/>
        <v>009</v>
      </c>
      <c r="D5288" t="s">
        <v>622</v>
      </c>
      <c r="E5288" t="str">
        <f>"04"</f>
        <v>04</v>
      </c>
      <c r="F5288" t="str">
        <f t="shared" ref="F5288:F5294" si="805">"001"</f>
        <v>001</v>
      </c>
      <c r="G5288" t="str">
        <f>""</f>
        <v/>
      </c>
      <c r="H5288" t="s">
        <v>1</v>
      </c>
      <c r="I5288" t="s">
        <v>2746</v>
      </c>
      <c r="J5288" t="s">
        <v>6117</v>
      </c>
      <c r="K5288" t="str">
        <f t="shared" si="802"/>
        <v>23440</v>
      </c>
    </row>
    <row r="5289" spans="1:11" customFormat="1" x14ac:dyDescent="0.25">
      <c r="A5289" t="str">
        <f t="shared" si="804"/>
        <v>23</v>
      </c>
      <c r="B5289" t="s">
        <v>612</v>
      </c>
      <c r="C5289" t="str">
        <f t="shared" si="801"/>
        <v>009</v>
      </c>
      <c r="D5289" t="s">
        <v>622</v>
      </c>
      <c r="E5289" t="str">
        <f>"04"</f>
        <v>04</v>
      </c>
      <c r="F5289" t="str">
        <f t="shared" si="805"/>
        <v>001</v>
      </c>
      <c r="G5289" t="str">
        <f>""</f>
        <v/>
      </c>
      <c r="H5289" t="s">
        <v>0</v>
      </c>
      <c r="I5289" t="s">
        <v>2746</v>
      </c>
      <c r="J5289" t="s">
        <v>6117</v>
      </c>
      <c r="K5289" t="str">
        <f t="shared" si="802"/>
        <v>23440</v>
      </c>
    </row>
    <row r="5290" spans="1:11" customFormat="1" x14ac:dyDescent="0.25">
      <c r="A5290" t="str">
        <f t="shared" si="804"/>
        <v>23</v>
      </c>
      <c r="B5290" t="s">
        <v>612</v>
      </c>
      <c r="C5290" t="str">
        <f t="shared" si="801"/>
        <v>009</v>
      </c>
      <c r="D5290" t="s">
        <v>622</v>
      </c>
      <c r="E5290" t="str">
        <f>"05"</f>
        <v>05</v>
      </c>
      <c r="F5290" t="str">
        <f t="shared" si="805"/>
        <v>001</v>
      </c>
      <c r="G5290" t="str">
        <f>"01"</f>
        <v>01</v>
      </c>
      <c r="H5290" t="s">
        <v>1</v>
      </c>
      <c r="I5290" t="s">
        <v>41</v>
      </c>
      <c r="J5290" t="s">
        <v>6118</v>
      </c>
      <c r="K5290" t="str">
        <f>"23529"</f>
        <v>23529</v>
      </c>
    </row>
    <row r="5291" spans="1:11" customFormat="1" x14ac:dyDescent="0.25">
      <c r="A5291" t="str">
        <f t="shared" si="804"/>
        <v>23</v>
      </c>
      <c r="B5291" t="s">
        <v>612</v>
      </c>
      <c r="C5291" t="str">
        <f t="shared" si="801"/>
        <v>009</v>
      </c>
      <c r="D5291" t="s">
        <v>622</v>
      </c>
      <c r="E5291" t="str">
        <f>"05"</f>
        <v>05</v>
      </c>
      <c r="F5291" t="str">
        <f t="shared" si="805"/>
        <v>001</v>
      </c>
      <c r="G5291" t="str">
        <f>"02"</f>
        <v>02</v>
      </c>
      <c r="H5291" t="s">
        <v>0</v>
      </c>
      <c r="I5291" t="s">
        <v>95</v>
      </c>
      <c r="J5291" t="s">
        <v>6119</v>
      </c>
      <c r="K5291" t="str">
        <f>"23440"</f>
        <v>23440</v>
      </c>
    </row>
    <row r="5292" spans="1:11" customFormat="1" x14ac:dyDescent="0.25">
      <c r="A5292" t="str">
        <f t="shared" si="804"/>
        <v>23</v>
      </c>
      <c r="B5292" t="s">
        <v>612</v>
      </c>
      <c r="C5292" t="str">
        <f t="shared" ref="C5292:C5316" si="806">"010"</f>
        <v>010</v>
      </c>
      <c r="D5292" t="s">
        <v>623</v>
      </c>
      <c r="E5292" t="str">
        <f t="shared" ref="E5292:E5297" si="807">"01"</f>
        <v>01</v>
      </c>
      <c r="F5292" t="str">
        <f t="shared" si="805"/>
        <v>001</v>
      </c>
      <c r="G5292" t="str">
        <f>""</f>
        <v/>
      </c>
      <c r="H5292" t="s">
        <v>1</v>
      </c>
      <c r="I5292" t="s">
        <v>2747</v>
      </c>
      <c r="J5292" t="s">
        <v>6120</v>
      </c>
      <c r="K5292" t="str">
        <f t="shared" ref="K5292:K5316" si="808">"23710"</f>
        <v>23710</v>
      </c>
    </row>
    <row r="5293" spans="1:11" customFormat="1" x14ac:dyDescent="0.25">
      <c r="A5293" t="str">
        <f t="shared" si="804"/>
        <v>23</v>
      </c>
      <c r="B5293" t="s">
        <v>612</v>
      </c>
      <c r="C5293" t="str">
        <f t="shared" si="806"/>
        <v>010</v>
      </c>
      <c r="D5293" t="s">
        <v>623</v>
      </c>
      <c r="E5293" t="str">
        <f t="shared" si="807"/>
        <v>01</v>
      </c>
      <c r="F5293" t="str">
        <f t="shared" si="805"/>
        <v>001</v>
      </c>
      <c r="G5293" t="str">
        <f>""</f>
        <v/>
      </c>
      <c r="H5293" t="s">
        <v>0</v>
      </c>
      <c r="I5293" t="s">
        <v>2747</v>
      </c>
      <c r="J5293" t="s">
        <v>6120</v>
      </c>
      <c r="K5293" t="str">
        <f t="shared" si="808"/>
        <v>23710</v>
      </c>
    </row>
    <row r="5294" spans="1:11" customFormat="1" x14ac:dyDescent="0.25">
      <c r="A5294" t="str">
        <f t="shared" si="804"/>
        <v>23</v>
      </c>
      <c r="B5294" t="s">
        <v>612</v>
      </c>
      <c r="C5294" t="str">
        <f t="shared" si="806"/>
        <v>010</v>
      </c>
      <c r="D5294" t="s">
        <v>623</v>
      </c>
      <c r="E5294" t="str">
        <f t="shared" si="807"/>
        <v>01</v>
      </c>
      <c r="F5294" t="str">
        <f t="shared" si="805"/>
        <v>001</v>
      </c>
      <c r="G5294" t="str">
        <f>""</f>
        <v/>
      </c>
      <c r="H5294" t="s">
        <v>2</v>
      </c>
      <c r="I5294" t="s">
        <v>2747</v>
      </c>
      <c r="J5294" t="s">
        <v>6120</v>
      </c>
      <c r="K5294" t="str">
        <f t="shared" si="808"/>
        <v>23710</v>
      </c>
    </row>
    <row r="5295" spans="1:11" customFormat="1" x14ac:dyDescent="0.25">
      <c r="A5295" t="str">
        <f t="shared" si="804"/>
        <v>23</v>
      </c>
      <c r="B5295" t="s">
        <v>612</v>
      </c>
      <c r="C5295" t="str">
        <f t="shared" si="806"/>
        <v>010</v>
      </c>
      <c r="D5295" t="s">
        <v>623</v>
      </c>
      <c r="E5295" t="str">
        <f t="shared" si="807"/>
        <v>01</v>
      </c>
      <c r="F5295" t="str">
        <f>"002"</f>
        <v>002</v>
      </c>
      <c r="G5295" t="str">
        <f>""</f>
        <v/>
      </c>
      <c r="H5295" t="s">
        <v>1</v>
      </c>
      <c r="I5295" t="s">
        <v>2748</v>
      </c>
      <c r="J5295" t="s">
        <v>6121</v>
      </c>
      <c r="K5295" t="str">
        <f t="shared" si="808"/>
        <v>23710</v>
      </c>
    </row>
    <row r="5296" spans="1:11" customFormat="1" x14ac:dyDescent="0.25">
      <c r="A5296" t="str">
        <f t="shared" si="804"/>
        <v>23</v>
      </c>
      <c r="B5296" t="s">
        <v>612</v>
      </c>
      <c r="C5296" t="str">
        <f t="shared" si="806"/>
        <v>010</v>
      </c>
      <c r="D5296" t="s">
        <v>623</v>
      </c>
      <c r="E5296" t="str">
        <f t="shared" si="807"/>
        <v>01</v>
      </c>
      <c r="F5296" t="str">
        <f>"002"</f>
        <v>002</v>
      </c>
      <c r="G5296" t="str">
        <f>""</f>
        <v/>
      </c>
      <c r="H5296" t="s">
        <v>0</v>
      </c>
      <c r="I5296" t="s">
        <v>2748</v>
      </c>
      <c r="J5296" t="s">
        <v>6121</v>
      </c>
      <c r="K5296" t="str">
        <f t="shared" si="808"/>
        <v>23710</v>
      </c>
    </row>
    <row r="5297" spans="1:11" customFormat="1" x14ac:dyDescent="0.25">
      <c r="A5297" t="str">
        <f t="shared" si="804"/>
        <v>23</v>
      </c>
      <c r="B5297" t="s">
        <v>612</v>
      </c>
      <c r="C5297" t="str">
        <f t="shared" si="806"/>
        <v>010</v>
      </c>
      <c r="D5297" t="s">
        <v>623</v>
      </c>
      <c r="E5297" t="str">
        <f t="shared" si="807"/>
        <v>01</v>
      </c>
      <c r="F5297" t="str">
        <f>"002"</f>
        <v>002</v>
      </c>
      <c r="G5297" t="str">
        <f>""</f>
        <v/>
      </c>
      <c r="H5297" t="s">
        <v>2</v>
      </c>
      <c r="I5297" t="s">
        <v>2748</v>
      </c>
      <c r="J5297" t="s">
        <v>6121</v>
      </c>
      <c r="K5297" t="str">
        <f t="shared" si="808"/>
        <v>23710</v>
      </c>
    </row>
    <row r="5298" spans="1:11" customFormat="1" x14ac:dyDescent="0.25">
      <c r="A5298" t="str">
        <f t="shared" si="804"/>
        <v>23</v>
      </c>
      <c r="B5298" t="s">
        <v>612</v>
      </c>
      <c r="C5298" t="str">
        <f t="shared" si="806"/>
        <v>010</v>
      </c>
      <c r="D5298" t="s">
        <v>623</v>
      </c>
      <c r="E5298" t="str">
        <f>"02"</f>
        <v>02</v>
      </c>
      <c r="F5298" t="str">
        <f>"001"</f>
        <v>001</v>
      </c>
      <c r="G5298" t="str">
        <f>""</f>
        <v/>
      </c>
      <c r="H5298" t="s">
        <v>1</v>
      </c>
      <c r="I5298" t="s">
        <v>2749</v>
      </c>
      <c r="J5298" t="s">
        <v>6122</v>
      </c>
      <c r="K5298" t="str">
        <f t="shared" si="808"/>
        <v>23710</v>
      </c>
    </row>
    <row r="5299" spans="1:11" customFormat="1" x14ac:dyDescent="0.25">
      <c r="A5299" t="str">
        <f t="shared" si="804"/>
        <v>23</v>
      </c>
      <c r="B5299" t="s">
        <v>612</v>
      </c>
      <c r="C5299" t="str">
        <f t="shared" si="806"/>
        <v>010</v>
      </c>
      <c r="D5299" t="s">
        <v>623</v>
      </c>
      <c r="E5299" t="str">
        <f>"02"</f>
        <v>02</v>
      </c>
      <c r="F5299" t="str">
        <f>"001"</f>
        <v>001</v>
      </c>
      <c r="G5299" t="str">
        <f>""</f>
        <v/>
      </c>
      <c r="H5299" t="s">
        <v>0</v>
      </c>
      <c r="I5299" t="s">
        <v>2749</v>
      </c>
      <c r="J5299" t="s">
        <v>6122</v>
      </c>
      <c r="K5299" t="str">
        <f t="shared" si="808"/>
        <v>23710</v>
      </c>
    </row>
    <row r="5300" spans="1:11" customFormat="1" x14ac:dyDescent="0.25">
      <c r="A5300" t="str">
        <f t="shared" si="804"/>
        <v>23</v>
      </c>
      <c r="B5300" t="s">
        <v>612</v>
      </c>
      <c r="C5300" t="str">
        <f t="shared" si="806"/>
        <v>010</v>
      </c>
      <c r="D5300" t="s">
        <v>623</v>
      </c>
      <c r="E5300" t="str">
        <f>"02"</f>
        <v>02</v>
      </c>
      <c r="F5300" t="str">
        <f>"002"</f>
        <v>002</v>
      </c>
      <c r="G5300" t="str">
        <f>""</f>
        <v/>
      </c>
      <c r="H5300" t="s">
        <v>3</v>
      </c>
      <c r="I5300" t="s">
        <v>2750</v>
      </c>
      <c r="J5300" t="s">
        <v>6123</v>
      </c>
      <c r="K5300" t="str">
        <f t="shared" si="808"/>
        <v>23710</v>
      </c>
    </row>
    <row r="5301" spans="1:11" customFormat="1" x14ac:dyDescent="0.25">
      <c r="A5301" t="str">
        <f t="shared" si="804"/>
        <v>23</v>
      </c>
      <c r="B5301" t="s">
        <v>612</v>
      </c>
      <c r="C5301" t="str">
        <f t="shared" si="806"/>
        <v>010</v>
      </c>
      <c r="D5301" t="s">
        <v>623</v>
      </c>
      <c r="E5301" t="str">
        <f>"02"</f>
        <v>02</v>
      </c>
      <c r="F5301" t="str">
        <f>"003"</f>
        <v>003</v>
      </c>
      <c r="G5301" t="str">
        <f>""</f>
        <v/>
      </c>
      <c r="H5301" t="s">
        <v>1</v>
      </c>
      <c r="I5301" t="s">
        <v>2750</v>
      </c>
      <c r="J5301" t="s">
        <v>6123</v>
      </c>
      <c r="K5301" t="str">
        <f t="shared" si="808"/>
        <v>23710</v>
      </c>
    </row>
    <row r="5302" spans="1:11" customFormat="1" x14ac:dyDescent="0.25">
      <c r="A5302" t="str">
        <f t="shared" si="804"/>
        <v>23</v>
      </c>
      <c r="B5302" t="s">
        <v>612</v>
      </c>
      <c r="C5302" t="str">
        <f t="shared" si="806"/>
        <v>010</v>
      </c>
      <c r="D5302" t="s">
        <v>623</v>
      </c>
      <c r="E5302" t="str">
        <f>"02"</f>
        <v>02</v>
      </c>
      <c r="F5302" t="str">
        <f>"003"</f>
        <v>003</v>
      </c>
      <c r="G5302" t="str">
        <f>""</f>
        <v/>
      </c>
      <c r="H5302" t="s">
        <v>0</v>
      </c>
      <c r="I5302" t="s">
        <v>2750</v>
      </c>
      <c r="J5302" t="s">
        <v>6123</v>
      </c>
      <c r="K5302" t="str">
        <f t="shared" si="808"/>
        <v>23710</v>
      </c>
    </row>
    <row r="5303" spans="1:11" customFormat="1" x14ac:dyDescent="0.25">
      <c r="A5303" t="str">
        <f t="shared" si="804"/>
        <v>23</v>
      </c>
      <c r="B5303" t="s">
        <v>612</v>
      </c>
      <c r="C5303" t="str">
        <f t="shared" si="806"/>
        <v>010</v>
      </c>
      <c r="D5303" t="s">
        <v>623</v>
      </c>
      <c r="E5303" t="str">
        <f t="shared" ref="E5303:E5316" si="809">"03"</f>
        <v>03</v>
      </c>
      <c r="F5303" t="str">
        <f>"001"</f>
        <v>001</v>
      </c>
      <c r="G5303" t="str">
        <f>""</f>
        <v/>
      </c>
      <c r="H5303" t="s">
        <v>1</v>
      </c>
      <c r="I5303" t="s">
        <v>2751</v>
      </c>
      <c r="J5303" t="s">
        <v>6124</v>
      </c>
      <c r="K5303" t="str">
        <f t="shared" si="808"/>
        <v>23710</v>
      </c>
    </row>
    <row r="5304" spans="1:11" customFormat="1" x14ac:dyDescent="0.25">
      <c r="A5304" t="str">
        <f t="shared" si="804"/>
        <v>23</v>
      </c>
      <c r="B5304" t="s">
        <v>612</v>
      </c>
      <c r="C5304" t="str">
        <f t="shared" si="806"/>
        <v>010</v>
      </c>
      <c r="D5304" t="s">
        <v>623</v>
      </c>
      <c r="E5304" t="str">
        <f t="shared" si="809"/>
        <v>03</v>
      </c>
      <c r="F5304" t="str">
        <f>"001"</f>
        <v>001</v>
      </c>
      <c r="G5304" t="str">
        <f>""</f>
        <v/>
      </c>
      <c r="H5304" t="s">
        <v>0</v>
      </c>
      <c r="I5304" t="s">
        <v>2751</v>
      </c>
      <c r="J5304" t="s">
        <v>6124</v>
      </c>
      <c r="K5304" t="str">
        <f t="shared" si="808"/>
        <v>23710</v>
      </c>
    </row>
    <row r="5305" spans="1:11" customFormat="1" x14ac:dyDescent="0.25">
      <c r="A5305" t="str">
        <f t="shared" si="804"/>
        <v>23</v>
      </c>
      <c r="B5305" t="s">
        <v>612</v>
      </c>
      <c r="C5305" t="str">
        <f t="shared" si="806"/>
        <v>010</v>
      </c>
      <c r="D5305" t="s">
        <v>623</v>
      </c>
      <c r="E5305" t="str">
        <f t="shared" si="809"/>
        <v>03</v>
      </c>
      <c r="F5305" t="str">
        <f>"002"</f>
        <v>002</v>
      </c>
      <c r="G5305" t="str">
        <f>""</f>
        <v/>
      </c>
      <c r="H5305" t="s">
        <v>1</v>
      </c>
      <c r="I5305" t="s">
        <v>2091</v>
      </c>
      <c r="J5305" t="s">
        <v>6125</v>
      </c>
      <c r="K5305" t="str">
        <f t="shared" si="808"/>
        <v>23710</v>
      </c>
    </row>
    <row r="5306" spans="1:11" customFormat="1" x14ac:dyDescent="0.25">
      <c r="A5306" t="str">
        <f t="shared" si="804"/>
        <v>23</v>
      </c>
      <c r="B5306" t="s">
        <v>612</v>
      </c>
      <c r="C5306" t="str">
        <f t="shared" si="806"/>
        <v>010</v>
      </c>
      <c r="D5306" t="s">
        <v>623</v>
      </c>
      <c r="E5306" t="str">
        <f t="shared" si="809"/>
        <v>03</v>
      </c>
      <c r="F5306" t="str">
        <f>"002"</f>
        <v>002</v>
      </c>
      <c r="G5306" t="str">
        <f>""</f>
        <v/>
      </c>
      <c r="H5306" t="s">
        <v>0</v>
      </c>
      <c r="I5306" t="s">
        <v>2091</v>
      </c>
      <c r="J5306" t="s">
        <v>6125</v>
      </c>
      <c r="K5306" t="str">
        <f t="shared" si="808"/>
        <v>23710</v>
      </c>
    </row>
    <row r="5307" spans="1:11" customFormat="1" x14ac:dyDescent="0.25">
      <c r="A5307" t="str">
        <f t="shared" si="804"/>
        <v>23</v>
      </c>
      <c r="B5307" t="s">
        <v>612</v>
      </c>
      <c r="C5307" t="str">
        <f t="shared" si="806"/>
        <v>010</v>
      </c>
      <c r="D5307" t="s">
        <v>623</v>
      </c>
      <c r="E5307" t="str">
        <f t="shared" si="809"/>
        <v>03</v>
      </c>
      <c r="F5307" t="str">
        <f>"003"</f>
        <v>003</v>
      </c>
      <c r="G5307" t="str">
        <f>""</f>
        <v/>
      </c>
      <c r="H5307" t="s">
        <v>1</v>
      </c>
      <c r="I5307" t="s">
        <v>2752</v>
      </c>
      <c r="J5307" t="s">
        <v>6126</v>
      </c>
      <c r="K5307" t="str">
        <f t="shared" si="808"/>
        <v>23710</v>
      </c>
    </row>
    <row r="5308" spans="1:11" customFormat="1" x14ac:dyDescent="0.25">
      <c r="A5308" t="str">
        <f t="shared" si="804"/>
        <v>23</v>
      </c>
      <c r="B5308" t="s">
        <v>612</v>
      </c>
      <c r="C5308" t="str">
        <f t="shared" si="806"/>
        <v>010</v>
      </c>
      <c r="D5308" t="s">
        <v>623</v>
      </c>
      <c r="E5308" t="str">
        <f t="shared" si="809"/>
        <v>03</v>
      </c>
      <c r="F5308" t="str">
        <f>"003"</f>
        <v>003</v>
      </c>
      <c r="G5308" t="str">
        <f>""</f>
        <v/>
      </c>
      <c r="H5308" t="s">
        <v>0</v>
      </c>
      <c r="I5308" t="s">
        <v>2752</v>
      </c>
      <c r="J5308" t="s">
        <v>6126</v>
      </c>
      <c r="K5308" t="str">
        <f t="shared" si="808"/>
        <v>23710</v>
      </c>
    </row>
    <row r="5309" spans="1:11" customFormat="1" x14ac:dyDescent="0.25">
      <c r="A5309" t="str">
        <f t="shared" si="804"/>
        <v>23</v>
      </c>
      <c r="B5309" t="s">
        <v>612</v>
      </c>
      <c r="C5309" t="str">
        <f t="shared" si="806"/>
        <v>010</v>
      </c>
      <c r="D5309" t="s">
        <v>623</v>
      </c>
      <c r="E5309" t="str">
        <f t="shared" si="809"/>
        <v>03</v>
      </c>
      <c r="F5309" t="str">
        <f>"004"</f>
        <v>004</v>
      </c>
      <c r="G5309" t="str">
        <f>""</f>
        <v/>
      </c>
      <c r="H5309" t="s">
        <v>1</v>
      </c>
      <c r="I5309" t="s">
        <v>1008</v>
      </c>
      <c r="J5309" t="s">
        <v>6127</v>
      </c>
      <c r="K5309" t="str">
        <f t="shared" si="808"/>
        <v>23710</v>
      </c>
    </row>
    <row r="5310" spans="1:11" customFormat="1" x14ac:dyDescent="0.25">
      <c r="A5310" t="str">
        <f t="shared" si="804"/>
        <v>23</v>
      </c>
      <c r="B5310" t="s">
        <v>612</v>
      </c>
      <c r="C5310" t="str">
        <f t="shared" si="806"/>
        <v>010</v>
      </c>
      <c r="D5310" t="s">
        <v>623</v>
      </c>
      <c r="E5310" t="str">
        <f t="shared" si="809"/>
        <v>03</v>
      </c>
      <c r="F5310" t="str">
        <f>"004"</f>
        <v>004</v>
      </c>
      <c r="G5310" t="str">
        <f>""</f>
        <v/>
      </c>
      <c r="H5310" t="s">
        <v>0</v>
      </c>
      <c r="I5310" t="s">
        <v>1008</v>
      </c>
      <c r="J5310" t="s">
        <v>6127</v>
      </c>
      <c r="K5310" t="str">
        <f t="shared" si="808"/>
        <v>23710</v>
      </c>
    </row>
    <row r="5311" spans="1:11" customFormat="1" x14ac:dyDescent="0.25">
      <c r="A5311" t="str">
        <f t="shared" si="804"/>
        <v>23</v>
      </c>
      <c r="B5311" t="s">
        <v>612</v>
      </c>
      <c r="C5311" t="str">
        <f t="shared" si="806"/>
        <v>010</v>
      </c>
      <c r="D5311" t="s">
        <v>623</v>
      </c>
      <c r="E5311" t="str">
        <f t="shared" si="809"/>
        <v>03</v>
      </c>
      <c r="F5311" t="str">
        <f>"005"</f>
        <v>005</v>
      </c>
      <c r="G5311" t="str">
        <f>""</f>
        <v/>
      </c>
      <c r="H5311" t="s">
        <v>1</v>
      </c>
      <c r="I5311" t="s">
        <v>2753</v>
      </c>
      <c r="J5311" t="s">
        <v>6128</v>
      </c>
      <c r="K5311" t="str">
        <f t="shared" si="808"/>
        <v>23710</v>
      </c>
    </row>
    <row r="5312" spans="1:11" customFormat="1" x14ac:dyDescent="0.25">
      <c r="A5312" t="str">
        <f t="shared" si="804"/>
        <v>23</v>
      </c>
      <c r="B5312" t="s">
        <v>612</v>
      </c>
      <c r="C5312" t="str">
        <f t="shared" si="806"/>
        <v>010</v>
      </c>
      <c r="D5312" t="s">
        <v>623</v>
      </c>
      <c r="E5312" t="str">
        <f t="shared" si="809"/>
        <v>03</v>
      </c>
      <c r="F5312" t="str">
        <f>"005"</f>
        <v>005</v>
      </c>
      <c r="G5312" t="str">
        <f>""</f>
        <v/>
      </c>
      <c r="H5312" t="s">
        <v>0</v>
      </c>
      <c r="I5312" t="s">
        <v>2753</v>
      </c>
      <c r="J5312" t="s">
        <v>6128</v>
      </c>
      <c r="K5312" t="str">
        <f t="shared" si="808"/>
        <v>23710</v>
      </c>
    </row>
    <row r="5313" spans="1:11" customFormat="1" x14ac:dyDescent="0.25">
      <c r="A5313" t="str">
        <f t="shared" si="804"/>
        <v>23</v>
      </c>
      <c r="B5313" t="s">
        <v>612</v>
      </c>
      <c r="C5313" t="str">
        <f t="shared" si="806"/>
        <v>010</v>
      </c>
      <c r="D5313" t="s">
        <v>623</v>
      </c>
      <c r="E5313" t="str">
        <f t="shared" si="809"/>
        <v>03</v>
      </c>
      <c r="F5313" t="str">
        <f>"006"</f>
        <v>006</v>
      </c>
      <c r="G5313" t="str">
        <f>""</f>
        <v/>
      </c>
      <c r="H5313" t="s">
        <v>1</v>
      </c>
      <c r="I5313" t="s">
        <v>2754</v>
      </c>
      <c r="J5313" t="s">
        <v>6129</v>
      </c>
      <c r="K5313" t="str">
        <f t="shared" si="808"/>
        <v>23710</v>
      </c>
    </row>
    <row r="5314" spans="1:11" customFormat="1" x14ac:dyDescent="0.25">
      <c r="A5314" t="str">
        <f t="shared" si="804"/>
        <v>23</v>
      </c>
      <c r="B5314" t="s">
        <v>612</v>
      </c>
      <c r="C5314" t="str">
        <f t="shared" si="806"/>
        <v>010</v>
      </c>
      <c r="D5314" t="s">
        <v>623</v>
      </c>
      <c r="E5314" t="str">
        <f t="shared" si="809"/>
        <v>03</v>
      </c>
      <c r="F5314" t="str">
        <f>"006"</f>
        <v>006</v>
      </c>
      <c r="G5314" t="str">
        <f>""</f>
        <v/>
      </c>
      <c r="H5314" t="s">
        <v>0</v>
      </c>
      <c r="I5314" t="s">
        <v>2754</v>
      </c>
      <c r="J5314" t="s">
        <v>6129</v>
      </c>
      <c r="K5314" t="str">
        <f t="shared" si="808"/>
        <v>23710</v>
      </c>
    </row>
    <row r="5315" spans="1:11" customFormat="1" x14ac:dyDescent="0.25">
      <c r="A5315" t="str">
        <f t="shared" si="804"/>
        <v>23</v>
      </c>
      <c r="B5315" t="s">
        <v>612</v>
      </c>
      <c r="C5315" t="str">
        <f t="shared" si="806"/>
        <v>010</v>
      </c>
      <c r="D5315" t="s">
        <v>623</v>
      </c>
      <c r="E5315" t="str">
        <f t="shared" si="809"/>
        <v>03</v>
      </c>
      <c r="F5315" t="str">
        <f>"007"</f>
        <v>007</v>
      </c>
      <c r="G5315" t="str">
        <f>""</f>
        <v/>
      </c>
      <c r="H5315" t="s">
        <v>1</v>
      </c>
      <c r="I5315" t="s">
        <v>2752</v>
      </c>
      <c r="J5315" t="s">
        <v>6126</v>
      </c>
      <c r="K5315" t="str">
        <f t="shared" si="808"/>
        <v>23710</v>
      </c>
    </row>
    <row r="5316" spans="1:11" customFormat="1" x14ac:dyDescent="0.25">
      <c r="A5316" t="str">
        <f t="shared" si="804"/>
        <v>23</v>
      </c>
      <c r="B5316" t="s">
        <v>612</v>
      </c>
      <c r="C5316" t="str">
        <f t="shared" si="806"/>
        <v>010</v>
      </c>
      <c r="D5316" t="s">
        <v>623</v>
      </c>
      <c r="E5316" t="str">
        <f t="shared" si="809"/>
        <v>03</v>
      </c>
      <c r="F5316" t="str">
        <f>"007"</f>
        <v>007</v>
      </c>
      <c r="G5316" t="str">
        <f>""</f>
        <v/>
      </c>
      <c r="H5316" t="s">
        <v>0</v>
      </c>
      <c r="I5316" t="s">
        <v>2752</v>
      </c>
      <c r="J5316" t="s">
        <v>6126</v>
      </c>
      <c r="K5316" t="str">
        <f t="shared" si="808"/>
        <v>23710</v>
      </c>
    </row>
    <row r="5317" spans="1:11" customFormat="1" x14ac:dyDescent="0.25">
      <c r="A5317" t="str">
        <f t="shared" si="804"/>
        <v>23</v>
      </c>
      <c r="B5317" t="s">
        <v>612</v>
      </c>
      <c r="C5317" t="str">
        <f>"011"</f>
        <v>011</v>
      </c>
      <c r="D5317" t="s">
        <v>624</v>
      </c>
      <c r="E5317" t="str">
        <f t="shared" ref="E5317:E5335" si="810">"01"</f>
        <v>01</v>
      </c>
      <c r="F5317" t="str">
        <f>"001"</f>
        <v>001</v>
      </c>
      <c r="G5317" t="str">
        <f>""</f>
        <v/>
      </c>
      <c r="H5317" t="s">
        <v>1</v>
      </c>
      <c r="I5317" t="s">
        <v>2755</v>
      </c>
      <c r="J5317" t="s">
        <v>6130</v>
      </c>
      <c r="K5317" t="str">
        <f>"23711"</f>
        <v>23711</v>
      </c>
    </row>
    <row r="5318" spans="1:11" customFormat="1" x14ac:dyDescent="0.25">
      <c r="A5318" t="str">
        <f t="shared" si="804"/>
        <v>23</v>
      </c>
      <c r="B5318" t="s">
        <v>612</v>
      </c>
      <c r="C5318" t="str">
        <f>"011"</f>
        <v>011</v>
      </c>
      <c r="D5318" t="s">
        <v>624</v>
      </c>
      <c r="E5318" t="str">
        <f t="shared" si="810"/>
        <v>01</v>
      </c>
      <c r="F5318" t="str">
        <f>"001"</f>
        <v>001</v>
      </c>
      <c r="G5318" t="str">
        <f>""</f>
        <v/>
      </c>
      <c r="H5318" t="s">
        <v>0</v>
      </c>
      <c r="I5318" t="s">
        <v>2755</v>
      </c>
      <c r="J5318" t="s">
        <v>6130</v>
      </c>
      <c r="K5318" t="str">
        <f>"23711"</f>
        <v>23711</v>
      </c>
    </row>
    <row r="5319" spans="1:11" customFormat="1" x14ac:dyDescent="0.25">
      <c r="A5319" t="str">
        <f t="shared" si="804"/>
        <v>23</v>
      </c>
      <c r="B5319" t="s">
        <v>612</v>
      </c>
      <c r="C5319" t="str">
        <f>"011"</f>
        <v>011</v>
      </c>
      <c r="D5319" t="s">
        <v>624</v>
      </c>
      <c r="E5319" t="str">
        <f t="shared" si="810"/>
        <v>01</v>
      </c>
      <c r="F5319" t="str">
        <f>"002"</f>
        <v>002</v>
      </c>
      <c r="G5319" t="str">
        <f>""</f>
        <v/>
      </c>
      <c r="H5319" t="s">
        <v>3</v>
      </c>
      <c r="I5319" t="s">
        <v>2756</v>
      </c>
      <c r="J5319" t="s">
        <v>6131</v>
      </c>
      <c r="K5319" t="str">
        <f>"23711"</f>
        <v>23711</v>
      </c>
    </row>
    <row r="5320" spans="1:11" customFormat="1" x14ac:dyDescent="0.25">
      <c r="A5320" t="str">
        <f t="shared" si="804"/>
        <v>23</v>
      </c>
      <c r="B5320" t="s">
        <v>612</v>
      </c>
      <c r="C5320" t="str">
        <f t="shared" ref="C5320:C5326" si="811">"012"</f>
        <v>012</v>
      </c>
      <c r="D5320" t="s">
        <v>625</v>
      </c>
      <c r="E5320" t="str">
        <f t="shared" si="810"/>
        <v>01</v>
      </c>
      <c r="F5320" t="str">
        <f>"001"</f>
        <v>001</v>
      </c>
      <c r="G5320" t="str">
        <f>""</f>
        <v/>
      </c>
      <c r="H5320" t="s">
        <v>1</v>
      </c>
      <c r="I5320" t="s">
        <v>2757</v>
      </c>
      <c r="J5320" t="s">
        <v>6132</v>
      </c>
      <c r="K5320" t="str">
        <f t="shared" ref="K5320:K5326" si="812">"23280"</f>
        <v>23280</v>
      </c>
    </row>
    <row r="5321" spans="1:11" customFormat="1" x14ac:dyDescent="0.25">
      <c r="A5321" t="str">
        <f t="shared" si="804"/>
        <v>23</v>
      </c>
      <c r="B5321" t="s">
        <v>612</v>
      </c>
      <c r="C5321" t="str">
        <f t="shared" si="811"/>
        <v>012</v>
      </c>
      <c r="D5321" t="s">
        <v>625</v>
      </c>
      <c r="E5321" t="str">
        <f t="shared" si="810"/>
        <v>01</v>
      </c>
      <c r="F5321" t="str">
        <f>"001"</f>
        <v>001</v>
      </c>
      <c r="G5321" t="str">
        <f>""</f>
        <v/>
      </c>
      <c r="H5321" t="s">
        <v>0</v>
      </c>
      <c r="I5321" t="s">
        <v>2757</v>
      </c>
      <c r="J5321" t="s">
        <v>6132</v>
      </c>
      <c r="K5321" t="str">
        <f t="shared" si="812"/>
        <v>23280</v>
      </c>
    </row>
    <row r="5322" spans="1:11" customFormat="1" x14ac:dyDescent="0.25">
      <c r="A5322" t="str">
        <f t="shared" si="804"/>
        <v>23</v>
      </c>
      <c r="B5322" t="s">
        <v>612</v>
      </c>
      <c r="C5322" t="str">
        <f t="shared" si="811"/>
        <v>012</v>
      </c>
      <c r="D5322" t="s">
        <v>625</v>
      </c>
      <c r="E5322" t="str">
        <f t="shared" si="810"/>
        <v>01</v>
      </c>
      <c r="F5322" t="str">
        <f>"002"</f>
        <v>002</v>
      </c>
      <c r="G5322" t="str">
        <f>""</f>
        <v/>
      </c>
      <c r="H5322" t="s">
        <v>3</v>
      </c>
      <c r="I5322" t="s">
        <v>2758</v>
      </c>
      <c r="J5322" t="s">
        <v>6133</v>
      </c>
      <c r="K5322" t="str">
        <f t="shared" si="812"/>
        <v>23280</v>
      </c>
    </row>
    <row r="5323" spans="1:11" customFormat="1" x14ac:dyDescent="0.25">
      <c r="A5323" t="str">
        <f t="shared" si="804"/>
        <v>23</v>
      </c>
      <c r="B5323" t="s">
        <v>612</v>
      </c>
      <c r="C5323" t="str">
        <f t="shared" si="811"/>
        <v>012</v>
      </c>
      <c r="D5323" t="s">
        <v>625</v>
      </c>
      <c r="E5323" t="str">
        <f t="shared" si="810"/>
        <v>01</v>
      </c>
      <c r="F5323" t="str">
        <f>"003"</f>
        <v>003</v>
      </c>
      <c r="G5323" t="str">
        <f>""</f>
        <v/>
      </c>
      <c r="H5323" t="s">
        <v>3</v>
      </c>
      <c r="I5323" t="s">
        <v>2758</v>
      </c>
      <c r="J5323" t="s">
        <v>6133</v>
      </c>
      <c r="K5323" t="str">
        <f t="shared" si="812"/>
        <v>23280</v>
      </c>
    </row>
    <row r="5324" spans="1:11" customFormat="1" x14ac:dyDescent="0.25">
      <c r="A5324" t="str">
        <f t="shared" si="804"/>
        <v>23</v>
      </c>
      <c r="B5324" t="s">
        <v>612</v>
      </c>
      <c r="C5324" t="str">
        <f t="shared" si="811"/>
        <v>012</v>
      </c>
      <c r="D5324" t="s">
        <v>625</v>
      </c>
      <c r="E5324" t="str">
        <f t="shared" si="810"/>
        <v>01</v>
      </c>
      <c r="F5324" t="str">
        <f>"004"</f>
        <v>004</v>
      </c>
      <c r="G5324" t="str">
        <f>""</f>
        <v/>
      </c>
      <c r="H5324" t="s">
        <v>3</v>
      </c>
      <c r="I5324" t="s">
        <v>2759</v>
      </c>
      <c r="J5324" t="s">
        <v>6134</v>
      </c>
      <c r="K5324" t="str">
        <f t="shared" si="812"/>
        <v>23280</v>
      </c>
    </row>
    <row r="5325" spans="1:11" customFormat="1" x14ac:dyDescent="0.25">
      <c r="A5325" t="str">
        <f t="shared" si="804"/>
        <v>23</v>
      </c>
      <c r="B5325" t="s">
        <v>612</v>
      </c>
      <c r="C5325" t="str">
        <f t="shared" si="811"/>
        <v>012</v>
      </c>
      <c r="D5325" t="s">
        <v>625</v>
      </c>
      <c r="E5325" t="str">
        <f t="shared" si="810"/>
        <v>01</v>
      </c>
      <c r="F5325" t="str">
        <f>"005"</f>
        <v>005</v>
      </c>
      <c r="G5325" t="str">
        <f>""</f>
        <v/>
      </c>
      <c r="H5325" t="s">
        <v>1</v>
      </c>
      <c r="I5325" t="s">
        <v>2760</v>
      </c>
      <c r="J5325" t="s">
        <v>6135</v>
      </c>
      <c r="K5325" t="str">
        <f t="shared" si="812"/>
        <v>23280</v>
      </c>
    </row>
    <row r="5326" spans="1:11" customFormat="1" x14ac:dyDescent="0.25">
      <c r="A5326" t="str">
        <f t="shared" si="804"/>
        <v>23</v>
      </c>
      <c r="B5326" t="s">
        <v>612</v>
      </c>
      <c r="C5326" t="str">
        <f t="shared" si="811"/>
        <v>012</v>
      </c>
      <c r="D5326" t="s">
        <v>625</v>
      </c>
      <c r="E5326" t="str">
        <f t="shared" si="810"/>
        <v>01</v>
      </c>
      <c r="F5326" t="str">
        <f>"005"</f>
        <v>005</v>
      </c>
      <c r="G5326" t="str">
        <f>""</f>
        <v/>
      </c>
      <c r="H5326" t="s">
        <v>0</v>
      </c>
      <c r="I5326" t="s">
        <v>2760</v>
      </c>
      <c r="J5326" t="s">
        <v>6135</v>
      </c>
      <c r="K5326" t="str">
        <f t="shared" si="812"/>
        <v>23280</v>
      </c>
    </row>
    <row r="5327" spans="1:11" customFormat="1" x14ac:dyDescent="0.25">
      <c r="A5327" t="str">
        <f t="shared" si="804"/>
        <v>23</v>
      </c>
      <c r="B5327" t="s">
        <v>612</v>
      </c>
      <c r="C5327" t="str">
        <f>"014"</f>
        <v>014</v>
      </c>
      <c r="D5327" t="s">
        <v>626</v>
      </c>
      <c r="E5327" t="str">
        <f t="shared" si="810"/>
        <v>01</v>
      </c>
      <c r="F5327" t="str">
        <f>"001"</f>
        <v>001</v>
      </c>
      <c r="G5327" t="str">
        <f>""</f>
        <v/>
      </c>
      <c r="H5327" t="s">
        <v>1</v>
      </c>
      <c r="I5327" t="s">
        <v>23</v>
      </c>
      <c r="J5327" t="s">
        <v>6136</v>
      </c>
      <c r="K5327" t="str">
        <f>"23520"</f>
        <v>23520</v>
      </c>
    </row>
    <row r="5328" spans="1:11" customFormat="1" x14ac:dyDescent="0.25">
      <c r="A5328" t="str">
        <f t="shared" si="804"/>
        <v>23</v>
      </c>
      <c r="B5328" t="s">
        <v>612</v>
      </c>
      <c r="C5328" t="str">
        <f>"014"</f>
        <v>014</v>
      </c>
      <c r="D5328" t="s">
        <v>626</v>
      </c>
      <c r="E5328" t="str">
        <f t="shared" si="810"/>
        <v>01</v>
      </c>
      <c r="F5328" t="str">
        <f>"001"</f>
        <v>001</v>
      </c>
      <c r="G5328" t="str">
        <f>""</f>
        <v/>
      </c>
      <c r="H5328" t="s">
        <v>0</v>
      </c>
      <c r="I5328" t="s">
        <v>23</v>
      </c>
      <c r="J5328" t="s">
        <v>6136</v>
      </c>
      <c r="K5328" t="str">
        <f>"23520"</f>
        <v>23520</v>
      </c>
    </row>
    <row r="5329" spans="1:11" customFormat="1" x14ac:dyDescent="0.25">
      <c r="A5329" t="str">
        <f t="shared" si="804"/>
        <v>23</v>
      </c>
      <c r="B5329" t="s">
        <v>612</v>
      </c>
      <c r="C5329" t="str">
        <f>"014"</f>
        <v>014</v>
      </c>
      <c r="D5329" t="s">
        <v>626</v>
      </c>
      <c r="E5329" t="str">
        <f t="shared" si="810"/>
        <v>01</v>
      </c>
      <c r="F5329" t="str">
        <f>"002"</f>
        <v>002</v>
      </c>
      <c r="G5329" t="str">
        <f>""</f>
        <v/>
      </c>
      <c r="H5329" t="s">
        <v>1</v>
      </c>
      <c r="I5329" t="s">
        <v>2761</v>
      </c>
      <c r="J5329" t="s">
        <v>4356</v>
      </c>
      <c r="K5329" t="str">
        <f>"23520"</f>
        <v>23520</v>
      </c>
    </row>
    <row r="5330" spans="1:11" customFormat="1" x14ac:dyDescent="0.25">
      <c r="A5330" t="str">
        <f t="shared" si="804"/>
        <v>23</v>
      </c>
      <c r="B5330" t="s">
        <v>612</v>
      </c>
      <c r="C5330" t="str">
        <f>"014"</f>
        <v>014</v>
      </c>
      <c r="D5330" t="s">
        <v>626</v>
      </c>
      <c r="E5330" t="str">
        <f t="shared" si="810"/>
        <v>01</v>
      </c>
      <c r="F5330" t="str">
        <f>"002"</f>
        <v>002</v>
      </c>
      <c r="G5330" t="str">
        <f>""</f>
        <v/>
      </c>
      <c r="H5330" t="s">
        <v>0</v>
      </c>
      <c r="I5330" t="s">
        <v>2761</v>
      </c>
      <c r="J5330" t="s">
        <v>4356</v>
      </c>
      <c r="K5330" t="str">
        <f>"23520"</f>
        <v>23520</v>
      </c>
    </row>
    <row r="5331" spans="1:11" customFormat="1" x14ac:dyDescent="0.25">
      <c r="A5331" t="str">
        <f t="shared" si="804"/>
        <v>23</v>
      </c>
      <c r="B5331" t="s">
        <v>612</v>
      </c>
      <c r="C5331" t="str">
        <f>"015"</f>
        <v>015</v>
      </c>
      <c r="D5331" t="s">
        <v>627</v>
      </c>
      <c r="E5331" t="str">
        <f t="shared" si="810"/>
        <v>01</v>
      </c>
      <c r="F5331" t="str">
        <f>"001"</f>
        <v>001</v>
      </c>
      <c r="G5331" t="str">
        <f>""</f>
        <v/>
      </c>
      <c r="H5331" t="s">
        <v>3</v>
      </c>
      <c r="I5331" t="s">
        <v>2762</v>
      </c>
      <c r="J5331" t="s">
        <v>6137</v>
      </c>
      <c r="K5331" t="str">
        <f>"23568"</f>
        <v>23568</v>
      </c>
    </row>
    <row r="5332" spans="1:11" customFormat="1" x14ac:dyDescent="0.25">
      <c r="A5332" t="str">
        <f t="shared" si="804"/>
        <v>23</v>
      </c>
      <c r="B5332" t="s">
        <v>612</v>
      </c>
      <c r="C5332" t="str">
        <f>"015"</f>
        <v>015</v>
      </c>
      <c r="D5332" t="s">
        <v>627</v>
      </c>
      <c r="E5332" t="str">
        <f t="shared" si="810"/>
        <v>01</v>
      </c>
      <c r="F5332" t="str">
        <f>"002"</f>
        <v>002</v>
      </c>
      <c r="G5332" t="str">
        <f>""</f>
        <v/>
      </c>
      <c r="H5332" t="s">
        <v>3</v>
      </c>
      <c r="I5332" t="s">
        <v>2762</v>
      </c>
      <c r="J5332" t="s">
        <v>6137</v>
      </c>
      <c r="K5332" t="str">
        <f>"23568"</f>
        <v>23568</v>
      </c>
    </row>
    <row r="5333" spans="1:11" customFormat="1" x14ac:dyDescent="0.25">
      <c r="A5333" t="str">
        <f t="shared" si="804"/>
        <v>23</v>
      </c>
      <c r="B5333" t="s">
        <v>612</v>
      </c>
      <c r="C5333" t="str">
        <f>"016"</f>
        <v>016</v>
      </c>
      <c r="D5333" t="s">
        <v>628</v>
      </c>
      <c r="E5333" t="str">
        <f t="shared" si="810"/>
        <v>01</v>
      </c>
      <c r="F5333" t="str">
        <f t="shared" ref="F5333:F5341" si="813">"001"</f>
        <v>001</v>
      </c>
      <c r="G5333" t="str">
        <f>""</f>
        <v/>
      </c>
      <c r="H5333" t="s">
        <v>3</v>
      </c>
      <c r="I5333" t="s">
        <v>25</v>
      </c>
      <c r="J5333" t="s">
        <v>6138</v>
      </c>
      <c r="K5333" t="str">
        <f>"23390"</f>
        <v>23390</v>
      </c>
    </row>
    <row r="5334" spans="1:11" customFormat="1" x14ac:dyDescent="0.25">
      <c r="A5334" t="str">
        <f t="shared" si="804"/>
        <v>23</v>
      </c>
      <c r="B5334" t="s">
        <v>612</v>
      </c>
      <c r="C5334" t="str">
        <f>"017"</f>
        <v>017</v>
      </c>
      <c r="D5334" t="s">
        <v>629</v>
      </c>
      <c r="E5334" t="str">
        <f t="shared" si="810"/>
        <v>01</v>
      </c>
      <c r="F5334" t="str">
        <f t="shared" si="813"/>
        <v>001</v>
      </c>
      <c r="G5334" t="str">
        <f>""</f>
        <v/>
      </c>
      <c r="H5334" t="s">
        <v>1</v>
      </c>
      <c r="I5334" t="s">
        <v>123</v>
      </c>
      <c r="J5334" t="s">
        <v>6139</v>
      </c>
      <c r="K5334" t="str">
        <f>"23550"</f>
        <v>23550</v>
      </c>
    </row>
    <row r="5335" spans="1:11" customFormat="1" x14ac:dyDescent="0.25">
      <c r="A5335" t="str">
        <f t="shared" si="804"/>
        <v>23</v>
      </c>
      <c r="B5335" t="s">
        <v>612</v>
      </c>
      <c r="C5335" t="str">
        <f>"017"</f>
        <v>017</v>
      </c>
      <c r="D5335" t="s">
        <v>629</v>
      </c>
      <c r="E5335" t="str">
        <f t="shared" si="810"/>
        <v>01</v>
      </c>
      <c r="F5335" t="str">
        <f t="shared" si="813"/>
        <v>001</v>
      </c>
      <c r="G5335" t="str">
        <f>""</f>
        <v/>
      </c>
      <c r="H5335" t="s">
        <v>0</v>
      </c>
      <c r="I5335" t="s">
        <v>123</v>
      </c>
      <c r="J5335" t="s">
        <v>6139</v>
      </c>
      <c r="K5335" t="str">
        <f>"23550"</f>
        <v>23550</v>
      </c>
    </row>
    <row r="5336" spans="1:11" customFormat="1" x14ac:dyDescent="0.25">
      <c r="A5336" t="str">
        <f t="shared" si="804"/>
        <v>23</v>
      </c>
      <c r="B5336" t="s">
        <v>612</v>
      </c>
      <c r="C5336" t="str">
        <f>"017"</f>
        <v>017</v>
      </c>
      <c r="D5336" t="s">
        <v>629</v>
      </c>
      <c r="E5336" t="str">
        <f>"02"</f>
        <v>02</v>
      </c>
      <c r="F5336" t="str">
        <f t="shared" si="813"/>
        <v>001</v>
      </c>
      <c r="G5336" t="str">
        <f>""</f>
        <v/>
      </c>
      <c r="H5336" t="s">
        <v>3</v>
      </c>
      <c r="I5336" t="s">
        <v>1558</v>
      </c>
      <c r="J5336" t="s">
        <v>4166</v>
      </c>
      <c r="K5336" t="str">
        <f>"23550"</f>
        <v>23550</v>
      </c>
    </row>
    <row r="5337" spans="1:11" customFormat="1" x14ac:dyDescent="0.25">
      <c r="A5337" t="str">
        <f t="shared" si="804"/>
        <v>23</v>
      </c>
      <c r="B5337" t="s">
        <v>612</v>
      </c>
      <c r="C5337" t="str">
        <f>"018"</f>
        <v>018</v>
      </c>
      <c r="D5337" t="s">
        <v>630</v>
      </c>
      <c r="E5337" t="str">
        <f>"01"</f>
        <v>01</v>
      </c>
      <c r="F5337" t="str">
        <f t="shared" si="813"/>
        <v>001</v>
      </c>
      <c r="G5337" t="str">
        <f>"01"</f>
        <v>01</v>
      </c>
      <c r="H5337" t="s">
        <v>1</v>
      </c>
      <c r="I5337" t="s">
        <v>2763</v>
      </c>
      <c r="J5337" t="s">
        <v>6140</v>
      </c>
      <c r="K5337" t="str">
        <f>"23120"</f>
        <v>23120</v>
      </c>
    </row>
    <row r="5338" spans="1:11" customFormat="1" x14ac:dyDescent="0.25">
      <c r="A5338" t="str">
        <f t="shared" si="804"/>
        <v>23</v>
      </c>
      <c r="B5338" t="s">
        <v>612</v>
      </c>
      <c r="C5338" t="str">
        <f>"018"</f>
        <v>018</v>
      </c>
      <c r="D5338" t="s">
        <v>630</v>
      </c>
      <c r="E5338" t="str">
        <f>"01"</f>
        <v>01</v>
      </c>
      <c r="F5338" t="str">
        <f t="shared" si="813"/>
        <v>001</v>
      </c>
      <c r="G5338" t="str">
        <f>"01"</f>
        <v>01</v>
      </c>
      <c r="H5338" t="s">
        <v>0</v>
      </c>
      <c r="I5338" t="s">
        <v>2764</v>
      </c>
      <c r="J5338" t="s">
        <v>6140</v>
      </c>
      <c r="K5338" t="str">
        <f>"23120"</f>
        <v>23120</v>
      </c>
    </row>
    <row r="5339" spans="1:11" customFormat="1" x14ac:dyDescent="0.25">
      <c r="A5339" t="str">
        <f t="shared" si="804"/>
        <v>23</v>
      </c>
      <c r="B5339" t="s">
        <v>612</v>
      </c>
      <c r="C5339" t="str">
        <f>"018"</f>
        <v>018</v>
      </c>
      <c r="D5339" t="s">
        <v>630</v>
      </c>
      <c r="E5339" t="str">
        <f>"01"</f>
        <v>01</v>
      </c>
      <c r="F5339" t="str">
        <f t="shared" si="813"/>
        <v>001</v>
      </c>
      <c r="G5339" t="str">
        <f>"02"</f>
        <v>02</v>
      </c>
      <c r="H5339" t="s">
        <v>2</v>
      </c>
      <c r="I5339" t="s">
        <v>2765</v>
      </c>
      <c r="J5339" t="s">
        <v>6141</v>
      </c>
      <c r="K5339" t="str">
        <f>"23193"</f>
        <v>23193</v>
      </c>
    </row>
    <row r="5340" spans="1:11" customFormat="1" x14ac:dyDescent="0.25">
      <c r="A5340" t="str">
        <f t="shared" si="804"/>
        <v>23</v>
      </c>
      <c r="B5340" t="s">
        <v>612</v>
      </c>
      <c r="C5340" t="str">
        <f>"018"</f>
        <v>018</v>
      </c>
      <c r="D5340" t="s">
        <v>630</v>
      </c>
      <c r="E5340" t="str">
        <f>"02"</f>
        <v>02</v>
      </c>
      <c r="F5340" t="str">
        <f t="shared" si="813"/>
        <v>001</v>
      </c>
      <c r="G5340" t="str">
        <f>""</f>
        <v/>
      </c>
      <c r="H5340" t="s">
        <v>3</v>
      </c>
      <c r="I5340" t="s">
        <v>2766</v>
      </c>
      <c r="J5340" t="s">
        <v>6140</v>
      </c>
      <c r="K5340" t="str">
        <f>"23120"</f>
        <v>23120</v>
      </c>
    </row>
    <row r="5341" spans="1:11" customFormat="1" x14ac:dyDescent="0.25">
      <c r="A5341" t="str">
        <f t="shared" si="804"/>
        <v>23</v>
      </c>
      <c r="B5341" t="s">
        <v>612</v>
      </c>
      <c r="C5341" t="str">
        <f>"019"</f>
        <v>019</v>
      </c>
      <c r="D5341" t="s">
        <v>631</v>
      </c>
      <c r="E5341" t="str">
        <f t="shared" ref="E5341:E5357" si="814">"01"</f>
        <v>01</v>
      </c>
      <c r="F5341" t="str">
        <f t="shared" si="813"/>
        <v>001</v>
      </c>
      <c r="G5341" t="str">
        <f>""</f>
        <v/>
      </c>
      <c r="H5341" t="s">
        <v>3</v>
      </c>
      <c r="I5341" t="s">
        <v>2767</v>
      </c>
      <c r="J5341" t="s">
        <v>6142</v>
      </c>
      <c r="K5341" t="str">
        <f>"23130"</f>
        <v>23130</v>
      </c>
    </row>
    <row r="5342" spans="1:11" customFormat="1" x14ac:dyDescent="0.25">
      <c r="A5342" t="str">
        <f t="shared" si="804"/>
        <v>23</v>
      </c>
      <c r="B5342" t="s">
        <v>612</v>
      </c>
      <c r="C5342" t="str">
        <f>"019"</f>
        <v>019</v>
      </c>
      <c r="D5342" t="s">
        <v>631</v>
      </c>
      <c r="E5342" t="str">
        <f t="shared" si="814"/>
        <v>01</v>
      </c>
      <c r="F5342" t="str">
        <f>"002"</f>
        <v>002</v>
      </c>
      <c r="G5342" t="str">
        <f>""</f>
        <v/>
      </c>
      <c r="H5342" t="s">
        <v>3</v>
      </c>
      <c r="I5342" t="s">
        <v>2767</v>
      </c>
      <c r="J5342" t="s">
        <v>6142</v>
      </c>
      <c r="K5342" t="str">
        <f>"23130"</f>
        <v>23130</v>
      </c>
    </row>
    <row r="5343" spans="1:11" customFormat="1" x14ac:dyDescent="0.25">
      <c r="A5343" t="str">
        <f t="shared" si="804"/>
        <v>23</v>
      </c>
      <c r="B5343" t="s">
        <v>612</v>
      </c>
      <c r="C5343" t="str">
        <f>"020"</f>
        <v>020</v>
      </c>
      <c r="D5343" t="s">
        <v>632</v>
      </c>
      <c r="E5343" t="str">
        <f t="shared" si="814"/>
        <v>01</v>
      </c>
      <c r="F5343" t="str">
        <f>"001"</f>
        <v>001</v>
      </c>
      <c r="G5343" t="str">
        <f>""</f>
        <v/>
      </c>
      <c r="H5343" t="s">
        <v>1</v>
      </c>
      <c r="I5343" t="s">
        <v>2768</v>
      </c>
      <c r="J5343" t="s">
        <v>6143</v>
      </c>
      <c r="K5343" t="str">
        <f>"23420"</f>
        <v>23420</v>
      </c>
    </row>
    <row r="5344" spans="1:11" customFormat="1" x14ac:dyDescent="0.25">
      <c r="A5344" t="str">
        <f t="shared" si="804"/>
        <v>23</v>
      </c>
      <c r="B5344" t="s">
        <v>612</v>
      </c>
      <c r="C5344" t="str">
        <f>"020"</f>
        <v>020</v>
      </c>
      <c r="D5344" t="s">
        <v>632</v>
      </c>
      <c r="E5344" t="str">
        <f t="shared" si="814"/>
        <v>01</v>
      </c>
      <c r="F5344" t="str">
        <f>"001"</f>
        <v>001</v>
      </c>
      <c r="G5344" t="str">
        <f>""</f>
        <v/>
      </c>
      <c r="H5344" t="s">
        <v>0</v>
      </c>
      <c r="I5344" t="s">
        <v>2768</v>
      </c>
      <c r="J5344" t="s">
        <v>6143</v>
      </c>
      <c r="K5344" t="str">
        <f>"23420"</f>
        <v>23420</v>
      </c>
    </row>
    <row r="5345" spans="1:11" customFormat="1" x14ac:dyDescent="0.25">
      <c r="A5345" t="str">
        <f t="shared" si="804"/>
        <v>23</v>
      </c>
      <c r="B5345" t="s">
        <v>612</v>
      </c>
      <c r="C5345" t="str">
        <f>"020"</f>
        <v>020</v>
      </c>
      <c r="D5345" t="s">
        <v>632</v>
      </c>
      <c r="E5345" t="str">
        <f t="shared" si="814"/>
        <v>01</v>
      </c>
      <c r="F5345" t="str">
        <f>"002"</f>
        <v>002</v>
      </c>
      <c r="G5345" t="str">
        <f>""</f>
        <v/>
      </c>
      <c r="H5345" t="s">
        <v>3</v>
      </c>
      <c r="I5345" t="s">
        <v>2768</v>
      </c>
      <c r="J5345" t="s">
        <v>6143</v>
      </c>
      <c r="K5345" t="str">
        <f>"23420"</f>
        <v>23420</v>
      </c>
    </row>
    <row r="5346" spans="1:11" customFormat="1" x14ac:dyDescent="0.25">
      <c r="A5346" t="str">
        <f t="shared" si="804"/>
        <v>23</v>
      </c>
      <c r="B5346" t="s">
        <v>612</v>
      </c>
      <c r="C5346" t="str">
        <f>"021"</f>
        <v>021</v>
      </c>
      <c r="D5346" t="s">
        <v>633</v>
      </c>
      <c r="E5346" t="str">
        <f t="shared" si="814"/>
        <v>01</v>
      </c>
      <c r="F5346" t="str">
        <f>"001"</f>
        <v>001</v>
      </c>
      <c r="G5346" t="str">
        <f>""</f>
        <v/>
      </c>
      <c r="H5346" t="s">
        <v>3</v>
      </c>
      <c r="I5346" t="s">
        <v>2769</v>
      </c>
      <c r="J5346" t="s">
        <v>6144</v>
      </c>
      <c r="K5346" t="str">
        <f>"23211"</f>
        <v>23211</v>
      </c>
    </row>
    <row r="5347" spans="1:11" customFormat="1" x14ac:dyDescent="0.25">
      <c r="A5347" t="str">
        <f t="shared" si="804"/>
        <v>23</v>
      </c>
      <c r="B5347" t="s">
        <v>612</v>
      </c>
      <c r="C5347" t="str">
        <f t="shared" ref="C5347:C5369" si="815">"024"</f>
        <v>024</v>
      </c>
      <c r="D5347" t="s">
        <v>634</v>
      </c>
      <c r="E5347" t="str">
        <f t="shared" si="814"/>
        <v>01</v>
      </c>
      <c r="F5347" t="str">
        <f>"001"</f>
        <v>001</v>
      </c>
      <c r="G5347" t="str">
        <f>""</f>
        <v/>
      </c>
      <c r="H5347" t="s">
        <v>1</v>
      </c>
      <c r="I5347" t="s">
        <v>2770</v>
      </c>
      <c r="J5347" t="s">
        <v>6145</v>
      </c>
      <c r="K5347" t="str">
        <f t="shared" ref="K5347:K5366" si="816">"23200"</f>
        <v>23200</v>
      </c>
    </row>
    <row r="5348" spans="1:11" customFormat="1" x14ac:dyDescent="0.25">
      <c r="A5348" t="str">
        <f t="shared" si="804"/>
        <v>23</v>
      </c>
      <c r="B5348" t="s">
        <v>612</v>
      </c>
      <c r="C5348" t="str">
        <f t="shared" si="815"/>
        <v>024</v>
      </c>
      <c r="D5348" t="s">
        <v>634</v>
      </c>
      <c r="E5348" t="str">
        <f t="shared" si="814"/>
        <v>01</v>
      </c>
      <c r="F5348" t="str">
        <f>"001"</f>
        <v>001</v>
      </c>
      <c r="G5348" t="str">
        <f>""</f>
        <v/>
      </c>
      <c r="H5348" t="s">
        <v>0</v>
      </c>
      <c r="I5348" t="s">
        <v>2770</v>
      </c>
      <c r="J5348" t="s">
        <v>6145</v>
      </c>
      <c r="K5348" t="str">
        <f t="shared" si="816"/>
        <v>23200</v>
      </c>
    </row>
    <row r="5349" spans="1:11" customFormat="1" x14ac:dyDescent="0.25">
      <c r="A5349" t="str">
        <f t="shared" si="804"/>
        <v>23</v>
      </c>
      <c r="B5349" t="s">
        <v>612</v>
      </c>
      <c r="C5349" t="str">
        <f t="shared" si="815"/>
        <v>024</v>
      </c>
      <c r="D5349" t="s">
        <v>634</v>
      </c>
      <c r="E5349" t="str">
        <f t="shared" si="814"/>
        <v>01</v>
      </c>
      <c r="F5349" t="str">
        <f>"002"</f>
        <v>002</v>
      </c>
      <c r="G5349" t="str">
        <f>""</f>
        <v/>
      </c>
      <c r="H5349" t="s">
        <v>1</v>
      </c>
      <c r="I5349" t="s">
        <v>2770</v>
      </c>
      <c r="J5349" t="s">
        <v>6145</v>
      </c>
      <c r="K5349" t="str">
        <f t="shared" si="816"/>
        <v>23200</v>
      </c>
    </row>
    <row r="5350" spans="1:11" customFormat="1" x14ac:dyDescent="0.25">
      <c r="A5350" t="str">
        <f t="shared" ref="A5350:A5413" si="817">"23"</f>
        <v>23</v>
      </c>
      <c r="B5350" t="s">
        <v>612</v>
      </c>
      <c r="C5350" t="str">
        <f t="shared" si="815"/>
        <v>024</v>
      </c>
      <c r="D5350" t="s">
        <v>634</v>
      </c>
      <c r="E5350" t="str">
        <f t="shared" si="814"/>
        <v>01</v>
      </c>
      <c r="F5350" t="str">
        <f>"002"</f>
        <v>002</v>
      </c>
      <c r="G5350" t="str">
        <f>""</f>
        <v/>
      </c>
      <c r="H5350" t="s">
        <v>0</v>
      </c>
      <c r="I5350" t="s">
        <v>2770</v>
      </c>
      <c r="J5350" t="s">
        <v>6145</v>
      </c>
      <c r="K5350" t="str">
        <f t="shared" si="816"/>
        <v>23200</v>
      </c>
    </row>
    <row r="5351" spans="1:11" customFormat="1" x14ac:dyDescent="0.25">
      <c r="A5351" t="str">
        <f t="shared" si="817"/>
        <v>23</v>
      </c>
      <c r="B5351" t="s">
        <v>612</v>
      </c>
      <c r="C5351" t="str">
        <f t="shared" si="815"/>
        <v>024</v>
      </c>
      <c r="D5351" t="s">
        <v>634</v>
      </c>
      <c r="E5351" t="str">
        <f t="shared" si="814"/>
        <v>01</v>
      </c>
      <c r="F5351" t="str">
        <f>"003"</f>
        <v>003</v>
      </c>
      <c r="G5351" t="str">
        <f>""</f>
        <v/>
      </c>
      <c r="H5351" t="s">
        <v>1</v>
      </c>
      <c r="I5351" t="s">
        <v>2770</v>
      </c>
      <c r="J5351" t="s">
        <v>6145</v>
      </c>
      <c r="K5351" t="str">
        <f t="shared" si="816"/>
        <v>23200</v>
      </c>
    </row>
    <row r="5352" spans="1:11" customFormat="1" x14ac:dyDescent="0.25">
      <c r="A5352" t="str">
        <f t="shared" si="817"/>
        <v>23</v>
      </c>
      <c r="B5352" t="s">
        <v>612</v>
      </c>
      <c r="C5352" t="str">
        <f t="shared" si="815"/>
        <v>024</v>
      </c>
      <c r="D5352" t="s">
        <v>634</v>
      </c>
      <c r="E5352" t="str">
        <f t="shared" si="814"/>
        <v>01</v>
      </c>
      <c r="F5352" t="str">
        <f>"003"</f>
        <v>003</v>
      </c>
      <c r="G5352" t="str">
        <f>""</f>
        <v/>
      </c>
      <c r="H5352" t="s">
        <v>0</v>
      </c>
      <c r="I5352" t="s">
        <v>2770</v>
      </c>
      <c r="J5352" t="s">
        <v>6145</v>
      </c>
      <c r="K5352" t="str">
        <f t="shared" si="816"/>
        <v>23200</v>
      </c>
    </row>
    <row r="5353" spans="1:11" customFormat="1" x14ac:dyDescent="0.25">
      <c r="A5353" t="str">
        <f t="shared" si="817"/>
        <v>23</v>
      </c>
      <c r="B5353" t="s">
        <v>612</v>
      </c>
      <c r="C5353" t="str">
        <f t="shared" si="815"/>
        <v>024</v>
      </c>
      <c r="D5353" t="s">
        <v>634</v>
      </c>
      <c r="E5353" t="str">
        <f t="shared" si="814"/>
        <v>01</v>
      </c>
      <c r="F5353" t="str">
        <f>"004"</f>
        <v>004</v>
      </c>
      <c r="G5353" t="str">
        <f>""</f>
        <v/>
      </c>
      <c r="H5353" t="s">
        <v>1</v>
      </c>
      <c r="I5353" t="s">
        <v>2770</v>
      </c>
      <c r="J5353" t="s">
        <v>6145</v>
      </c>
      <c r="K5353" t="str">
        <f t="shared" si="816"/>
        <v>23200</v>
      </c>
    </row>
    <row r="5354" spans="1:11" customFormat="1" x14ac:dyDescent="0.25">
      <c r="A5354" t="str">
        <f t="shared" si="817"/>
        <v>23</v>
      </c>
      <c r="B5354" t="s">
        <v>612</v>
      </c>
      <c r="C5354" t="str">
        <f t="shared" si="815"/>
        <v>024</v>
      </c>
      <c r="D5354" t="s">
        <v>634</v>
      </c>
      <c r="E5354" t="str">
        <f t="shared" si="814"/>
        <v>01</v>
      </c>
      <c r="F5354" t="str">
        <f>"004"</f>
        <v>004</v>
      </c>
      <c r="G5354" t="str">
        <f>""</f>
        <v/>
      </c>
      <c r="H5354" t="s">
        <v>0</v>
      </c>
      <c r="I5354" t="s">
        <v>2770</v>
      </c>
      <c r="J5354" t="s">
        <v>6145</v>
      </c>
      <c r="K5354" t="str">
        <f t="shared" si="816"/>
        <v>23200</v>
      </c>
    </row>
    <row r="5355" spans="1:11" customFormat="1" x14ac:dyDescent="0.25">
      <c r="A5355" t="str">
        <f t="shared" si="817"/>
        <v>23</v>
      </c>
      <c r="B5355" t="s">
        <v>612</v>
      </c>
      <c r="C5355" t="str">
        <f t="shared" si="815"/>
        <v>024</v>
      </c>
      <c r="D5355" t="s">
        <v>634</v>
      </c>
      <c r="E5355" t="str">
        <f t="shared" si="814"/>
        <v>01</v>
      </c>
      <c r="F5355" t="str">
        <f>"005"</f>
        <v>005</v>
      </c>
      <c r="G5355" t="str">
        <f>""</f>
        <v/>
      </c>
      <c r="H5355" t="s">
        <v>1</v>
      </c>
      <c r="I5355" t="s">
        <v>2770</v>
      </c>
      <c r="J5355" t="s">
        <v>6146</v>
      </c>
      <c r="K5355" t="str">
        <f t="shared" si="816"/>
        <v>23200</v>
      </c>
    </row>
    <row r="5356" spans="1:11" customFormat="1" x14ac:dyDescent="0.25">
      <c r="A5356" t="str">
        <f t="shared" si="817"/>
        <v>23</v>
      </c>
      <c r="B5356" t="s">
        <v>612</v>
      </c>
      <c r="C5356" t="str">
        <f t="shared" si="815"/>
        <v>024</v>
      </c>
      <c r="D5356" t="s">
        <v>634</v>
      </c>
      <c r="E5356" t="str">
        <f t="shared" si="814"/>
        <v>01</v>
      </c>
      <c r="F5356" t="str">
        <f>"005"</f>
        <v>005</v>
      </c>
      <c r="G5356" t="str">
        <f>""</f>
        <v/>
      </c>
      <c r="H5356" t="s">
        <v>0</v>
      </c>
      <c r="I5356" t="s">
        <v>2770</v>
      </c>
      <c r="J5356" t="s">
        <v>6146</v>
      </c>
      <c r="K5356" t="str">
        <f t="shared" si="816"/>
        <v>23200</v>
      </c>
    </row>
    <row r="5357" spans="1:11" customFormat="1" x14ac:dyDescent="0.25">
      <c r="A5357" t="str">
        <f t="shared" si="817"/>
        <v>23</v>
      </c>
      <c r="B5357" t="s">
        <v>612</v>
      </c>
      <c r="C5357" t="str">
        <f t="shared" si="815"/>
        <v>024</v>
      </c>
      <c r="D5357" t="s">
        <v>634</v>
      </c>
      <c r="E5357" t="str">
        <f t="shared" si="814"/>
        <v>01</v>
      </c>
      <c r="F5357" t="str">
        <f>"005"</f>
        <v>005</v>
      </c>
      <c r="G5357" t="str">
        <f>""</f>
        <v/>
      </c>
      <c r="H5357" t="s">
        <v>2</v>
      </c>
      <c r="I5357" t="s">
        <v>2770</v>
      </c>
      <c r="J5357" t="s">
        <v>6146</v>
      </c>
      <c r="K5357" t="str">
        <f t="shared" si="816"/>
        <v>23200</v>
      </c>
    </row>
    <row r="5358" spans="1:11" customFormat="1" x14ac:dyDescent="0.25">
      <c r="A5358" t="str">
        <f t="shared" si="817"/>
        <v>23</v>
      </c>
      <c r="B5358" t="s">
        <v>612</v>
      </c>
      <c r="C5358" t="str">
        <f t="shared" si="815"/>
        <v>024</v>
      </c>
      <c r="D5358" t="s">
        <v>634</v>
      </c>
      <c r="E5358" t="str">
        <f>"02"</f>
        <v>02</v>
      </c>
      <c r="F5358" t="str">
        <f>"001"</f>
        <v>001</v>
      </c>
      <c r="G5358" t="str">
        <f>""</f>
        <v/>
      </c>
      <c r="H5358" t="s">
        <v>1</v>
      </c>
      <c r="I5358" t="s">
        <v>84</v>
      </c>
      <c r="J5358" t="s">
        <v>6147</v>
      </c>
      <c r="K5358" t="str">
        <f t="shared" si="816"/>
        <v>23200</v>
      </c>
    </row>
    <row r="5359" spans="1:11" customFormat="1" x14ac:dyDescent="0.25">
      <c r="A5359" t="str">
        <f t="shared" si="817"/>
        <v>23</v>
      </c>
      <c r="B5359" t="s">
        <v>612</v>
      </c>
      <c r="C5359" t="str">
        <f t="shared" si="815"/>
        <v>024</v>
      </c>
      <c r="D5359" t="s">
        <v>634</v>
      </c>
      <c r="E5359" t="str">
        <f>"02"</f>
        <v>02</v>
      </c>
      <c r="F5359" t="str">
        <f>"001"</f>
        <v>001</v>
      </c>
      <c r="G5359" t="str">
        <f>""</f>
        <v/>
      </c>
      <c r="H5359" t="s">
        <v>0</v>
      </c>
      <c r="I5359" t="s">
        <v>84</v>
      </c>
      <c r="J5359" t="s">
        <v>6147</v>
      </c>
      <c r="K5359" t="str">
        <f t="shared" si="816"/>
        <v>23200</v>
      </c>
    </row>
    <row r="5360" spans="1:11" customFormat="1" x14ac:dyDescent="0.25">
      <c r="A5360" t="str">
        <f t="shared" si="817"/>
        <v>23</v>
      </c>
      <c r="B5360" t="s">
        <v>612</v>
      </c>
      <c r="C5360" t="str">
        <f t="shared" si="815"/>
        <v>024</v>
      </c>
      <c r="D5360" t="s">
        <v>634</v>
      </c>
      <c r="E5360" t="str">
        <f>"02"</f>
        <v>02</v>
      </c>
      <c r="F5360" t="str">
        <f>"002"</f>
        <v>002</v>
      </c>
      <c r="G5360" t="str">
        <f>""</f>
        <v/>
      </c>
      <c r="H5360" t="s">
        <v>3</v>
      </c>
      <c r="I5360" t="s">
        <v>20</v>
      </c>
      <c r="J5360" t="s">
        <v>6148</v>
      </c>
      <c r="K5360" t="str">
        <f t="shared" si="816"/>
        <v>23200</v>
      </c>
    </row>
    <row r="5361" spans="1:11" customFormat="1" x14ac:dyDescent="0.25">
      <c r="A5361" t="str">
        <f t="shared" si="817"/>
        <v>23</v>
      </c>
      <c r="B5361" t="s">
        <v>612</v>
      </c>
      <c r="C5361" t="str">
        <f t="shared" si="815"/>
        <v>024</v>
      </c>
      <c r="D5361" t="s">
        <v>634</v>
      </c>
      <c r="E5361" t="str">
        <f>"02"</f>
        <v>02</v>
      </c>
      <c r="F5361" t="str">
        <f>"003"</f>
        <v>003</v>
      </c>
      <c r="G5361" t="str">
        <f>""</f>
        <v/>
      </c>
      <c r="H5361" t="s">
        <v>1</v>
      </c>
      <c r="I5361" t="s">
        <v>2771</v>
      </c>
      <c r="J5361" t="s">
        <v>6149</v>
      </c>
      <c r="K5361" t="str">
        <f t="shared" si="816"/>
        <v>23200</v>
      </c>
    </row>
    <row r="5362" spans="1:11" customFormat="1" x14ac:dyDescent="0.25">
      <c r="A5362" t="str">
        <f t="shared" si="817"/>
        <v>23</v>
      </c>
      <c r="B5362" t="s">
        <v>612</v>
      </c>
      <c r="C5362" t="str">
        <f t="shared" si="815"/>
        <v>024</v>
      </c>
      <c r="D5362" t="s">
        <v>634</v>
      </c>
      <c r="E5362" t="str">
        <f>"02"</f>
        <v>02</v>
      </c>
      <c r="F5362" t="str">
        <f>"003"</f>
        <v>003</v>
      </c>
      <c r="G5362" t="str">
        <f>""</f>
        <v/>
      </c>
      <c r="H5362" t="s">
        <v>0</v>
      </c>
      <c r="I5362" t="s">
        <v>2771</v>
      </c>
      <c r="J5362" t="s">
        <v>6149</v>
      </c>
      <c r="K5362" t="str">
        <f t="shared" si="816"/>
        <v>23200</v>
      </c>
    </row>
    <row r="5363" spans="1:11" customFormat="1" x14ac:dyDescent="0.25">
      <c r="A5363" t="str">
        <f t="shared" si="817"/>
        <v>23</v>
      </c>
      <c r="B5363" t="s">
        <v>612</v>
      </c>
      <c r="C5363" t="str">
        <f t="shared" si="815"/>
        <v>024</v>
      </c>
      <c r="D5363" t="s">
        <v>634</v>
      </c>
      <c r="E5363" t="str">
        <f t="shared" ref="E5363:E5369" si="818">"03"</f>
        <v>03</v>
      </c>
      <c r="F5363" t="str">
        <f>"001"</f>
        <v>001</v>
      </c>
      <c r="G5363" t="str">
        <f>""</f>
        <v/>
      </c>
      <c r="H5363" t="s">
        <v>1</v>
      </c>
      <c r="I5363" t="s">
        <v>98</v>
      </c>
      <c r="J5363" t="s">
        <v>6150</v>
      </c>
      <c r="K5363" t="str">
        <f t="shared" si="816"/>
        <v>23200</v>
      </c>
    </row>
    <row r="5364" spans="1:11" customFormat="1" x14ac:dyDescent="0.25">
      <c r="A5364" t="str">
        <f t="shared" si="817"/>
        <v>23</v>
      </c>
      <c r="B5364" t="s">
        <v>612</v>
      </c>
      <c r="C5364" t="str">
        <f t="shared" si="815"/>
        <v>024</v>
      </c>
      <c r="D5364" t="s">
        <v>634</v>
      </c>
      <c r="E5364" t="str">
        <f t="shared" si="818"/>
        <v>03</v>
      </c>
      <c r="F5364" t="str">
        <f>"001"</f>
        <v>001</v>
      </c>
      <c r="G5364" t="str">
        <f>""</f>
        <v/>
      </c>
      <c r="H5364" t="s">
        <v>0</v>
      </c>
      <c r="I5364" t="s">
        <v>98</v>
      </c>
      <c r="J5364" t="s">
        <v>6150</v>
      </c>
      <c r="K5364" t="str">
        <f t="shared" si="816"/>
        <v>23200</v>
      </c>
    </row>
    <row r="5365" spans="1:11" customFormat="1" x14ac:dyDescent="0.25">
      <c r="A5365" t="str">
        <f t="shared" si="817"/>
        <v>23</v>
      </c>
      <c r="B5365" t="s">
        <v>612</v>
      </c>
      <c r="C5365" t="str">
        <f t="shared" si="815"/>
        <v>024</v>
      </c>
      <c r="D5365" t="s">
        <v>634</v>
      </c>
      <c r="E5365" t="str">
        <f t="shared" si="818"/>
        <v>03</v>
      </c>
      <c r="F5365" t="str">
        <f>"002"</f>
        <v>002</v>
      </c>
      <c r="G5365" t="str">
        <f>"01"</f>
        <v>01</v>
      </c>
      <c r="H5365" t="s">
        <v>1</v>
      </c>
      <c r="I5365" t="s">
        <v>2772</v>
      </c>
      <c r="J5365" t="s">
        <v>6151</v>
      </c>
      <c r="K5365" t="str">
        <f t="shared" si="816"/>
        <v>23200</v>
      </c>
    </row>
    <row r="5366" spans="1:11" customFormat="1" x14ac:dyDescent="0.25">
      <c r="A5366" t="str">
        <f t="shared" si="817"/>
        <v>23</v>
      </c>
      <c r="B5366" t="s">
        <v>612</v>
      </c>
      <c r="C5366" t="str">
        <f t="shared" si="815"/>
        <v>024</v>
      </c>
      <c r="D5366" t="s">
        <v>634</v>
      </c>
      <c r="E5366" t="str">
        <f t="shared" si="818"/>
        <v>03</v>
      </c>
      <c r="F5366" t="str">
        <f>"002"</f>
        <v>002</v>
      </c>
      <c r="G5366" t="str">
        <f>"01"</f>
        <v>01</v>
      </c>
      <c r="H5366" t="s">
        <v>0</v>
      </c>
      <c r="I5366" t="s">
        <v>2772</v>
      </c>
      <c r="J5366" t="s">
        <v>6151</v>
      </c>
      <c r="K5366" t="str">
        <f t="shared" si="816"/>
        <v>23200</v>
      </c>
    </row>
    <row r="5367" spans="1:11" customFormat="1" x14ac:dyDescent="0.25">
      <c r="A5367" t="str">
        <f t="shared" si="817"/>
        <v>23</v>
      </c>
      <c r="B5367" t="s">
        <v>612</v>
      </c>
      <c r="C5367" t="str">
        <f t="shared" si="815"/>
        <v>024</v>
      </c>
      <c r="D5367" t="s">
        <v>634</v>
      </c>
      <c r="E5367" t="str">
        <f t="shared" si="818"/>
        <v>03</v>
      </c>
      <c r="F5367" t="str">
        <f>"002"</f>
        <v>002</v>
      </c>
      <c r="G5367" t="str">
        <f>"02"</f>
        <v>02</v>
      </c>
      <c r="H5367" t="s">
        <v>2</v>
      </c>
      <c r="I5367" t="s">
        <v>2773</v>
      </c>
      <c r="J5367" t="s">
        <v>6152</v>
      </c>
      <c r="K5367" t="str">
        <f>"23212"</f>
        <v>23212</v>
      </c>
    </row>
    <row r="5368" spans="1:11" customFormat="1" x14ac:dyDescent="0.25">
      <c r="A5368" t="str">
        <f t="shared" si="817"/>
        <v>23</v>
      </c>
      <c r="B5368" t="s">
        <v>612</v>
      </c>
      <c r="C5368" t="str">
        <f t="shared" si="815"/>
        <v>024</v>
      </c>
      <c r="D5368" t="s">
        <v>634</v>
      </c>
      <c r="E5368" t="str">
        <f t="shared" si="818"/>
        <v>03</v>
      </c>
      <c r="F5368" t="str">
        <f>"004"</f>
        <v>004</v>
      </c>
      <c r="G5368" t="str">
        <f>""</f>
        <v/>
      </c>
      <c r="H5368" t="s">
        <v>1</v>
      </c>
      <c r="I5368" t="s">
        <v>2774</v>
      </c>
      <c r="J5368" t="s">
        <v>6153</v>
      </c>
      <c r="K5368" t="str">
        <f>"23200"</f>
        <v>23200</v>
      </c>
    </row>
    <row r="5369" spans="1:11" customFormat="1" x14ac:dyDescent="0.25">
      <c r="A5369" t="str">
        <f t="shared" si="817"/>
        <v>23</v>
      </c>
      <c r="B5369" t="s">
        <v>612</v>
      </c>
      <c r="C5369" t="str">
        <f t="shared" si="815"/>
        <v>024</v>
      </c>
      <c r="D5369" t="s">
        <v>634</v>
      </c>
      <c r="E5369" t="str">
        <f t="shared" si="818"/>
        <v>03</v>
      </c>
      <c r="F5369" t="str">
        <f>"004"</f>
        <v>004</v>
      </c>
      <c r="G5369" t="str">
        <f>""</f>
        <v/>
      </c>
      <c r="H5369" t="s">
        <v>0</v>
      </c>
      <c r="I5369" t="s">
        <v>2774</v>
      </c>
      <c r="J5369" t="s">
        <v>6153</v>
      </c>
      <c r="K5369" t="str">
        <f>"23200"</f>
        <v>23200</v>
      </c>
    </row>
    <row r="5370" spans="1:11" customFormat="1" x14ac:dyDescent="0.25">
      <c r="A5370" t="str">
        <f t="shared" si="817"/>
        <v>23</v>
      </c>
      <c r="B5370" t="s">
        <v>612</v>
      </c>
      <c r="C5370" t="str">
        <f>"025"</f>
        <v>025</v>
      </c>
      <c r="D5370" t="s">
        <v>635</v>
      </c>
      <c r="E5370" t="str">
        <f t="shared" ref="E5370:E5386" si="819">"01"</f>
        <v>01</v>
      </c>
      <c r="F5370" t="str">
        <f>"001"</f>
        <v>001</v>
      </c>
      <c r="G5370" t="str">
        <f>""</f>
        <v/>
      </c>
      <c r="H5370" t="s">
        <v>3</v>
      </c>
      <c r="I5370" t="s">
        <v>28</v>
      </c>
      <c r="J5370" t="s">
        <v>6154</v>
      </c>
      <c r="K5370" t="str">
        <f>"23260"</f>
        <v>23260</v>
      </c>
    </row>
    <row r="5371" spans="1:11" customFormat="1" x14ac:dyDescent="0.25">
      <c r="A5371" t="str">
        <f t="shared" si="817"/>
        <v>23</v>
      </c>
      <c r="B5371" t="s">
        <v>612</v>
      </c>
      <c r="C5371" t="str">
        <f>"025"</f>
        <v>025</v>
      </c>
      <c r="D5371" t="s">
        <v>635</v>
      </c>
      <c r="E5371" t="str">
        <f t="shared" si="819"/>
        <v>01</v>
      </c>
      <c r="F5371" t="str">
        <f>"002"</f>
        <v>002</v>
      </c>
      <c r="G5371" t="str">
        <f>""</f>
        <v/>
      </c>
      <c r="H5371" t="s">
        <v>1</v>
      </c>
      <c r="I5371" t="s">
        <v>28</v>
      </c>
      <c r="J5371" t="s">
        <v>6154</v>
      </c>
      <c r="K5371" t="str">
        <f>"23260"</f>
        <v>23260</v>
      </c>
    </row>
    <row r="5372" spans="1:11" customFormat="1" x14ac:dyDescent="0.25">
      <c r="A5372" t="str">
        <f t="shared" si="817"/>
        <v>23</v>
      </c>
      <c r="B5372" t="s">
        <v>612</v>
      </c>
      <c r="C5372" t="str">
        <f>"025"</f>
        <v>025</v>
      </c>
      <c r="D5372" t="s">
        <v>635</v>
      </c>
      <c r="E5372" t="str">
        <f t="shared" si="819"/>
        <v>01</v>
      </c>
      <c r="F5372" t="str">
        <f>"002"</f>
        <v>002</v>
      </c>
      <c r="G5372" t="str">
        <f>""</f>
        <v/>
      </c>
      <c r="H5372" t="s">
        <v>0</v>
      </c>
      <c r="I5372" t="s">
        <v>28</v>
      </c>
      <c r="J5372" t="s">
        <v>6154</v>
      </c>
      <c r="K5372" t="str">
        <f>"23260"</f>
        <v>23260</v>
      </c>
    </row>
    <row r="5373" spans="1:11" customFormat="1" x14ac:dyDescent="0.25">
      <c r="A5373" t="str">
        <f t="shared" si="817"/>
        <v>23</v>
      </c>
      <c r="B5373" t="s">
        <v>612</v>
      </c>
      <c r="C5373" t="str">
        <f>"025"</f>
        <v>025</v>
      </c>
      <c r="D5373" t="s">
        <v>635</v>
      </c>
      <c r="E5373" t="str">
        <f t="shared" si="819"/>
        <v>01</v>
      </c>
      <c r="F5373" t="str">
        <f>"003"</f>
        <v>003</v>
      </c>
      <c r="G5373" t="str">
        <f>""</f>
        <v/>
      </c>
      <c r="H5373" t="s">
        <v>1</v>
      </c>
      <c r="I5373" t="s">
        <v>28</v>
      </c>
      <c r="J5373" t="s">
        <v>6154</v>
      </c>
      <c r="K5373" t="str">
        <f>"23260"</f>
        <v>23260</v>
      </c>
    </row>
    <row r="5374" spans="1:11" customFormat="1" x14ac:dyDescent="0.25">
      <c r="A5374" t="str">
        <f t="shared" si="817"/>
        <v>23</v>
      </c>
      <c r="B5374" t="s">
        <v>612</v>
      </c>
      <c r="C5374" t="str">
        <f>"025"</f>
        <v>025</v>
      </c>
      <c r="D5374" t="s">
        <v>635</v>
      </c>
      <c r="E5374" t="str">
        <f t="shared" si="819"/>
        <v>01</v>
      </c>
      <c r="F5374" t="str">
        <f>"003"</f>
        <v>003</v>
      </c>
      <c r="G5374" t="str">
        <f>""</f>
        <v/>
      </c>
      <c r="H5374" t="s">
        <v>0</v>
      </c>
      <c r="I5374" t="s">
        <v>28</v>
      </c>
      <c r="J5374" t="s">
        <v>6154</v>
      </c>
      <c r="K5374" t="str">
        <f>"23260"</f>
        <v>23260</v>
      </c>
    </row>
    <row r="5375" spans="1:11" customFormat="1" x14ac:dyDescent="0.25">
      <c r="A5375" t="str">
        <f t="shared" si="817"/>
        <v>23</v>
      </c>
      <c r="B5375" t="s">
        <v>612</v>
      </c>
      <c r="C5375" t="str">
        <f t="shared" ref="C5375:C5380" si="820">"026"</f>
        <v>026</v>
      </c>
      <c r="D5375" t="s">
        <v>636</v>
      </c>
      <c r="E5375" t="str">
        <f t="shared" si="819"/>
        <v>01</v>
      </c>
      <c r="F5375" t="str">
        <f>"001"</f>
        <v>001</v>
      </c>
      <c r="G5375" t="str">
        <f>"01"</f>
        <v>01</v>
      </c>
      <c r="H5375" t="s">
        <v>1</v>
      </c>
      <c r="I5375" t="s">
        <v>2775</v>
      </c>
      <c r="J5375" t="s">
        <v>6155</v>
      </c>
      <c r="K5375" t="str">
        <f>"23670"</f>
        <v>23670</v>
      </c>
    </row>
    <row r="5376" spans="1:11" customFormat="1" x14ac:dyDescent="0.25">
      <c r="A5376" t="str">
        <f t="shared" si="817"/>
        <v>23</v>
      </c>
      <c r="B5376" t="s">
        <v>612</v>
      </c>
      <c r="C5376" t="str">
        <f t="shared" si="820"/>
        <v>026</v>
      </c>
      <c r="D5376" t="s">
        <v>636</v>
      </c>
      <c r="E5376" t="str">
        <f t="shared" si="819"/>
        <v>01</v>
      </c>
      <c r="F5376" t="str">
        <f>"001"</f>
        <v>001</v>
      </c>
      <c r="G5376" t="str">
        <f>"02"</f>
        <v>02</v>
      </c>
      <c r="H5376" t="s">
        <v>0</v>
      </c>
      <c r="I5376" t="s">
        <v>2776</v>
      </c>
      <c r="J5376" t="s">
        <v>6156</v>
      </c>
      <c r="K5376" t="str">
        <f>"23693"</f>
        <v>23693</v>
      </c>
    </row>
    <row r="5377" spans="1:11" customFormat="1" x14ac:dyDescent="0.25">
      <c r="A5377" t="str">
        <f t="shared" si="817"/>
        <v>23</v>
      </c>
      <c r="B5377" t="s">
        <v>612</v>
      </c>
      <c r="C5377" t="str">
        <f t="shared" si="820"/>
        <v>026</v>
      </c>
      <c r="D5377" t="s">
        <v>636</v>
      </c>
      <c r="E5377" t="str">
        <f t="shared" si="819"/>
        <v>01</v>
      </c>
      <c r="F5377" t="str">
        <f>"003"</f>
        <v>003</v>
      </c>
      <c r="G5377" t="str">
        <f>""</f>
        <v/>
      </c>
      <c r="H5377" t="s">
        <v>1</v>
      </c>
      <c r="I5377" t="s">
        <v>2777</v>
      </c>
      <c r="J5377" t="s">
        <v>6155</v>
      </c>
      <c r="K5377" t="str">
        <f>"23670"</f>
        <v>23670</v>
      </c>
    </row>
    <row r="5378" spans="1:11" customFormat="1" x14ac:dyDescent="0.25">
      <c r="A5378" t="str">
        <f t="shared" si="817"/>
        <v>23</v>
      </c>
      <c r="B5378" t="s">
        <v>612</v>
      </c>
      <c r="C5378" t="str">
        <f t="shared" si="820"/>
        <v>026</v>
      </c>
      <c r="D5378" t="s">
        <v>636</v>
      </c>
      <c r="E5378" t="str">
        <f t="shared" si="819"/>
        <v>01</v>
      </c>
      <c r="F5378" t="str">
        <f>"003"</f>
        <v>003</v>
      </c>
      <c r="G5378" t="str">
        <f>""</f>
        <v/>
      </c>
      <c r="H5378" t="s">
        <v>0</v>
      </c>
      <c r="I5378" t="s">
        <v>2778</v>
      </c>
      <c r="J5378" t="s">
        <v>6155</v>
      </c>
      <c r="K5378" t="str">
        <f>"23670"</f>
        <v>23670</v>
      </c>
    </row>
    <row r="5379" spans="1:11" customFormat="1" x14ac:dyDescent="0.25">
      <c r="A5379" t="str">
        <f t="shared" si="817"/>
        <v>23</v>
      </c>
      <c r="B5379" t="s">
        <v>612</v>
      </c>
      <c r="C5379" t="str">
        <f t="shared" si="820"/>
        <v>026</v>
      </c>
      <c r="D5379" t="s">
        <v>636</v>
      </c>
      <c r="E5379" t="str">
        <f t="shared" si="819"/>
        <v>01</v>
      </c>
      <c r="F5379" t="str">
        <f>"004"</f>
        <v>004</v>
      </c>
      <c r="G5379" t="str">
        <f>""</f>
        <v/>
      </c>
      <c r="H5379" t="s">
        <v>1</v>
      </c>
      <c r="I5379" t="s">
        <v>2779</v>
      </c>
      <c r="J5379" t="s">
        <v>6155</v>
      </c>
      <c r="K5379" t="str">
        <f>"23670"</f>
        <v>23670</v>
      </c>
    </row>
    <row r="5380" spans="1:11" customFormat="1" x14ac:dyDescent="0.25">
      <c r="A5380" t="str">
        <f t="shared" si="817"/>
        <v>23</v>
      </c>
      <c r="B5380" t="s">
        <v>612</v>
      </c>
      <c r="C5380" t="str">
        <f t="shared" si="820"/>
        <v>026</v>
      </c>
      <c r="D5380" t="s">
        <v>636</v>
      </c>
      <c r="E5380" t="str">
        <f t="shared" si="819"/>
        <v>01</v>
      </c>
      <c r="F5380" t="str">
        <f>"004"</f>
        <v>004</v>
      </c>
      <c r="G5380" t="str">
        <f>""</f>
        <v/>
      </c>
      <c r="H5380" t="s">
        <v>0</v>
      </c>
      <c r="I5380" t="s">
        <v>2780</v>
      </c>
      <c r="J5380" t="s">
        <v>6155</v>
      </c>
      <c r="K5380" t="str">
        <f>"23670"</f>
        <v>23670</v>
      </c>
    </row>
    <row r="5381" spans="1:11" customFormat="1" x14ac:dyDescent="0.25">
      <c r="A5381" t="str">
        <f t="shared" si="817"/>
        <v>23</v>
      </c>
      <c r="B5381" t="s">
        <v>612</v>
      </c>
      <c r="C5381" t="str">
        <f>"027"</f>
        <v>027</v>
      </c>
      <c r="D5381" t="s">
        <v>637</v>
      </c>
      <c r="E5381" t="str">
        <f t="shared" si="819"/>
        <v>01</v>
      </c>
      <c r="F5381" t="str">
        <f>"001"</f>
        <v>001</v>
      </c>
      <c r="G5381" t="str">
        <f>""</f>
        <v/>
      </c>
      <c r="H5381" t="s">
        <v>3</v>
      </c>
      <c r="I5381" t="s">
        <v>25</v>
      </c>
      <c r="J5381" t="s">
        <v>4166</v>
      </c>
      <c r="K5381" t="str">
        <f>"23628"</f>
        <v>23628</v>
      </c>
    </row>
    <row r="5382" spans="1:11" customFormat="1" x14ac:dyDescent="0.25">
      <c r="A5382" t="str">
        <f t="shared" si="817"/>
        <v>23</v>
      </c>
      <c r="B5382" t="s">
        <v>612</v>
      </c>
      <c r="C5382" t="str">
        <f t="shared" ref="C5382:C5392" si="821">"028"</f>
        <v>028</v>
      </c>
      <c r="D5382" t="s">
        <v>638</v>
      </c>
      <c r="E5382" t="str">
        <f t="shared" si="819"/>
        <v>01</v>
      </c>
      <c r="F5382" t="str">
        <f>"001"</f>
        <v>001</v>
      </c>
      <c r="G5382" t="str">
        <f>""</f>
        <v/>
      </c>
      <c r="H5382" t="s">
        <v>3</v>
      </c>
      <c r="I5382" t="s">
        <v>25</v>
      </c>
      <c r="J5382" t="s">
        <v>6157</v>
      </c>
      <c r="K5382" t="str">
        <f t="shared" ref="K5382:K5390" si="822">"23470"</f>
        <v>23470</v>
      </c>
    </row>
    <row r="5383" spans="1:11" customFormat="1" x14ac:dyDescent="0.25">
      <c r="A5383" t="str">
        <f t="shared" si="817"/>
        <v>23</v>
      </c>
      <c r="B5383" t="s">
        <v>612</v>
      </c>
      <c r="C5383" t="str">
        <f t="shared" si="821"/>
        <v>028</v>
      </c>
      <c r="D5383" t="s">
        <v>638</v>
      </c>
      <c r="E5383" t="str">
        <f t="shared" si="819"/>
        <v>01</v>
      </c>
      <c r="F5383" t="str">
        <f>"002"</f>
        <v>002</v>
      </c>
      <c r="G5383" t="str">
        <f>""</f>
        <v/>
      </c>
      <c r="H5383" t="s">
        <v>1</v>
      </c>
      <c r="I5383" t="s">
        <v>2781</v>
      </c>
      <c r="J5383" t="s">
        <v>6158</v>
      </c>
      <c r="K5383" t="str">
        <f t="shared" si="822"/>
        <v>23470</v>
      </c>
    </row>
    <row r="5384" spans="1:11" customFormat="1" x14ac:dyDescent="0.25">
      <c r="A5384" t="str">
        <f t="shared" si="817"/>
        <v>23</v>
      </c>
      <c r="B5384" t="s">
        <v>612</v>
      </c>
      <c r="C5384" t="str">
        <f t="shared" si="821"/>
        <v>028</v>
      </c>
      <c r="D5384" t="s">
        <v>638</v>
      </c>
      <c r="E5384" t="str">
        <f t="shared" si="819"/>
        <v>01</v>
      </c>
      <c r="F5384" t="str">
        <f>"002"</f>
        <v>002</v>
      </c>
      <c r="G5384" t="str">
        <f>""</f>
        <v/>
      </c>
      <c r="H5384" t="s">
        <v>0</v>
      </c>
      <c r="I5384" t="s">
        <v>2781</v>
      </c>
      <c r="J5384" t="s">
        <v>6158</v>
      </c>
      <c r="K5384" t="str">
        <f t="shared" si="822"/>
        <v>23470</v>
      </c>
    </row>
    <row r="5385" spans="1:11" customFormat="1" x14ac:dyDescent="0.25">
      <c r="A5385" t="str">
        <f t="shared" si="817"/>
        <v>23</v>
      </c>
      <c r="B5385" t="s">
        <v>612</v>
      </c>
      <c r="C5385" t="str">
        <f t="shared" si="821"/>
        <v>028</v>
      </c>
      <c r="D5385" t="s">
        <v>638</v>
      </c>
      <c r="E5385" t="str">
        <f t="shared" si="819"/>
        <v>01</v>
      </c>
      <c r="F5385" t="str">
        <f>"002"</f>
        <v>002</v>
      </c>
      <c r="G5385" t="str">
        <f>""</f>
        <v/>
      </c>
      <c r="H5385" t="s">
        <v>2</v>
      </c>
      <c r="I5385" t="s">
        <v>2781</v>
      </c>
      <c r="J5385" t="s">
        <v>6158</v>
      </c>
      <c r="K5385" t="str">
        <f t="shared" si="822"/>
        <v>23470</v>
      </c>
    </row>
    <row r="5386" spans="1:11" customFormat="1" x14ac:dyDescent="0.25">
      <c r="A5386" t="str">
        <f t="shared" si="817"/>
        <v>23</v>
      </c>
      <c r="B5386" t="s">
        <v>612</v>
      </c>
      <c r="C5386" t="str">
        <f t="shared" si="821"/>
        <v>028</v>
      </c>
      <c r="D5386" t="s">
        <v>638</v>
      </c>
      <c r="E5386" t="str">
        <f t="shared" si="819"/>
        <v>01</v>
      </c>
      <c r="F5386" t="str">
        <f>"003"</f>
        <v>003</v>
      </c>
      <c r="G5386" t="str">
        <f>""</f>
        <v/>
      </c>
      <c r="H5386" t="s">
        <v>3</v>
      </c>
      <c r="I5386" t="s">
        <v>2782</v>
      </c>
      <c r="J5386" t="s">
        <v>6159</v>
      </c>
      <c r="K5386" t="str">
        <f t="shared" si="822"/>
        <v>23470</v>
      </c>
    </row>
    <row r="5387" spans="1:11" customFormat="1" x14ac:dyDescent="0.25">
      <c r="A5387" t="str">
        <f t="shared" si="817"/>
        <v>23</v>
      </c>
      <c r="B5387" t="s">
        <v>612</v>
      </c>
      <c r="C5387" t="str">
        <f t="shared" si="821"/>
        <v>028</v>
      </c>
      <c r="D5387" t="s">
        <v>638</v>
      </c>
      <c r="E5387" t="str">
        <f>"02"</f>
        <v>02</v>
      </c>
      <c r="F5387" t="str">
        <f>"001"</f>
        <v>001</v>
      </c>
      <c r="G5387" t="str">
        <f>"01"</f>
        <v>01</v>
      </c>
      <c r="H5387" t="s">
        <v>1</v>
      </c>
      <c r="I5387" t="s">
        <v>2783</v>
      </c>
      <c r="J5387" t="s">
        <v>6160</v>
      </c>
      <c r="K5387" t="str">
        <f t="shared" si="822"/>
        <v>23470</v>
      </c>
    </row>
    <row r="5388" spans="1:11" customFormat="1" x14ac:dyDescent="0.25">
      <c r="A5388" t="str">
        <f t="shared" si="817"/>
        <v>23</v>
      </c>
      <c r="B5388" t="s">
        <v>612</v>
      </c>
      <c r="C5388" t="str">
        <f t="shared" si="821"/>
        <v>028</v>
      </c>
      <c r="D5388" t="s">
        <v>638</v>
      </c>
      <c r="E5388" t="str">
        <f>"02"</f>
        <v>02</v>
      </c>
      <c r="F5388" t="str">
        <f>"001"</f>
        <v>001</v>
      </c>
      <c r="G5388" t="str">
        <f>"02"</f>
        <v>02</v>
      </c>
      <c r="H5388" t="s">
        <v>0</v>
      </c>
      <c r="I5388" t="s">
        <v>2783</v>
      </c>
      <c r="J5388" t="s">
        <v>6160</v>
      </c>
      <c r="K5388" t="str">
        <f t="shared" si="822"/>
        <v>23470</v>
      </c>
    </row>
    <row r="5389" spans="1:11" customFormat="1" x14ac:dyDescent="0.25">
      <c r="A5389" t="str">
        <f t="shared" si="817"/>
        <v>23</v>
      </c>
      <c r="B5389" t="s">
        <v>612</v>
      </c>
      <c r="C5389" t="str">
        <f t="shared" si="821"/>
        <v>028</v>
      </c>
      <c r="D5389" t="s">
        <v>638</v>
      </c>
      <c r="E5389" t="str">
        <f>"02"</f>
        <v>02</v>
      </c>
      <c r="F5389" t="str">
        <f>"002"</f>
        <v>002</v>
      </c>
      <c r="G5389" t="str">
        <f>""</f>
        <v/>
      </c>
      <c r="H5389" t="s">
        <v>1</v>
      </c>
      <c r="I5389" t="s">
        <v>2784</v>
      </c>
      <c r="J5389" t="s">
        <v>6161</v>
      </c>
      <c r="K5389" t="str">
        <f t="shared" si="822"/>
        <v>23470</v>
      </c>
    </row>
    <row r="5390" spans="1:11" customFormat="1" x14ac:dyDescent="0.25">
      <c r="A5390" t="str">
        <f t="shared" si="817"/>
        <v>23</v>
      </c>
      <c r="B5390" t="s">
        <v>612</v>
      </c>
      <c r="C5390" t="str">
        <f t="shared" si="821"/>
        <v>028</v>
      </c>
      <c r="D5390" t="s">
        <v>638</v>
      </c>
      <c r="E5390" t="str">
        <f>"02"</f>
        <v>02</v>
      </c>
      <c r="F5390" t="str">
        <f>"002"</f>
        <v>002</v>
      </c>
      <c r="G5390" t="str">
        <f>""</f>
        <v/>
      </c>
      <c r="H5390" t="s">
        <v>0</v>
      </c>
      <c r="I5390" t="s">
        <v>2784</v>
      </c>
      <c r="J5390" t="s">
        <v>6161</v>
      </c>
      <c r="K5390" t="str">
        <f t="shared" si="822"/>
        <v>23470</v>
      </c>
    </row>
    <row r="5391" spans="1:11" customFormat="1" x14ac:dyDescent="0.25">
      <c r="A5391" t="str">
        <f t="shared" si="817"/>
        <v>23</v>
      </c>
      <c r="B5391" t="s">
        <v>612</v>
      </c>
      <c r="C5391" t="str">
        <f t="shared" si="821"/>
        <v>028</v>
      </c>
      <c r="D5391" t="s">
        <v>638</v>
      </c>
      <c r="E5391" t="str">
        <f>"03"</f>
        <v>03</v>
      </c>
      <c r="F5391" t="str">
        <f t="shared" ref="F5391:F5409" si="823">"001"</f>
        <v>001</v>
      </c>
      <c r="G5391" t="str">
        <f>"01"</f>
        <v>01</v>
      </c>
      <c r="H5391" t="s">
        <v>1</v>
      </c>
      <c r="I5391" t="s">
        <v>51</v>
      </c>
      <c r="J5391" t="s">
        <v>6162</v>
      </c>
      <c r="K5391" t="str">
        <f>"23469"</f>
        <v>23469</v>
      </c>
    </row>
    <row r="5392" spans="1:11" customFormat="1" x14ac:dyDescent="0.25">
      <c r="A5392" t="str">
        <f t="shared" si="817"/>
        <v>23</v>
      </c>
      <c r="B5392" t="s">
        <v>612</v>
      </c>
      <c r="C5392" t="str">
        <f t="shared" si="821"/>
        <v>028</v>
      </c>
      <c r="D5392" t="s">
        <v>638</v>
      </c>
      <c r="E5392" t="str">
        <f>"03"</f>
        <v>03</v>
      </c>
      <c r="F5392" t="str">
        <f t="shared" si="823"/>
        <v>001</v>
      </c>
      <c r="G5392" t="str">
        <f>"02"</f>
        <v>02</v>
      </c>
      <c r="H5392" t="s">
        <v>0</v>
      </c>
      <c r="I5392" t="s">
        <v>2785</v>
      </c>
      <c r="J5392" t="s">
        <v>6163</v>
      </c>
      <c r="K5392" t="str">
        <f>"23470"</f>
        <v>23470</v>
      </c>
    </row>
    <row r="5393" spans="1:11" customFormat="1" x14ac:dyDescent="0.25">
      <c r="A5393" t="str">
        <f t="shared" si="817"/>
        <v>23</v>
      </c>
      <c r="B5393" t="s">
        <v>612</v>
      </c>
      <c r="C5393" t="str">
        <f>"029"</f>
        <v>029</v>
      </c>
      <c r="D5393" t="s">
        <v>639</v>
      </c>
      <c r="E5393" t="str">
        <f t="shared" ref="E5393:E5402" si="824">"01"</f>
        <v>01</v>
      </c>
      <c r="F5393" t="str">
        <f t="shared" si="823"/>
        <v>001</v>
      </c>
      <c r="G5393" t="str">
        <f>""</f>
        <v/>
      </c>
      <c r="H5393" t="s">
        <v>3</v>
      </c>
      <c r="I5393" t="s">
        <v>2786</v>
      </c>
      <c r="J5393" t="s">
        <v>6164</v>
      </c>
      <c r="K5393" t="str">
        <f>"23264"</f>
        <v>23264</v>
      </c>
    </row>
    <row r="5394" spans="1:11" customFormat="1" x14ac:dyDescent="0.25">
      <c r="A5394" t="str">
        <f t="shared" si="817"/>
        <v>23</v>
      </c>
      <c r="B5394" t="s">
        <v>612</v>
      </c>
      <c r="C5394" t="str">
        <f>"030"</f>
        <v>030</v>
      </c>
      <c r="D5394" t="s">
        <v>640</v>
      </c>
      <c r="E5394" t="str">
        <f t="shared" si="824"/>
        <v>01</v>
      </c>
      <c r="F5394" t="str">
        <f t="shared" si="823"/>
        <v>001</v>
      </c>
      <c r="G5394" t="str">
        <f>""</f>
        <v/>
      </c>
      <c r="H5394" t="s">
        <v>1</v>
      </c>
      <c r="I5394" t="s">
        <v>32</v>
      </c>
      <c r="J5394" t="s">
        <v>6165</v>
      </c>
      <c r="K5394" t="str">
        <f>"23477"</f>
        <v>23477</v>
      </c>
    </row>
    <row r="5395" spans="1:11" customFormat="1" x14ac:dyDescent="0.25">
      <c r="A5395" t="str">
        <f t="shared" si="817"/>
        <v>23</v>
      </c>
      <c r="B5395" t="s">
        <v>612</v>
      </c>
      <c r="C5395" t="str">
        <f>"030"</f>
        <v>030</v>
      </c>
      <c r="D5395" t="s">
        <v>640</v>
      </c>
      <c r="E5395" t="str">
        <f t="shared" si="824"/>
        <v>01</v>
      </c>
      <c r="F5395" t="str">
        <f t="shared" si="823"/>
        <v>001</v>
      </c>
      <c r="G5395" t="str">
        <f>""</f>
        <v/>
      </c>
      <c r="H5395" t="s">
        <v>0</v>
      </c>
      <c r="I5395" t="s">
        <v>32</v>
      </c>
      <c r="J5395" t="s">
        <v>6165</v>
      </c>
      <c r="K5395" t="str">
        <f>"23477"</f>
        <v>23477</v>
      </c>
    </row>
    <row r="5396" spans="1:11" customFormat="1" x14ac:dyDescent="0.25">
      <c r="A5396" t="str">
        <f t="shared" si="817"/>
        <v>23</v>
      </c>
      <c r="B5396" t="s">
        <v>612</v>
      </c>
      <c r="C5396" t="str">
        <f>"031"</f>
        <v>031</v>
      </c>
      <c r="D5396" t="s">
        <v>641</v>
      </c>
      <c r="E5396" t="str">
        <f t="shared" si="824"/>
        <v>01</v>
      </c>
      <c r="F5396" t="str">
        <f t="shared" si="823"/>
        <v>001</v>
      </c>
      <c r="G5396" t="str">
        <f>""</f>
        <v/>
      </c>
      <c r="H5396" t="s">
        <v>3</v>
      </c>
      <c r="I5396" t="s">
        <v>2787</v>
      </c>
      <c r="J5396" t="s">
        <v>6166</v>
      </c>
      <c r="K5396" t="str">
        <f>"23657"</f>
        <v>23657</v>
      </c>
    </row>
    <row r="5397" spans="1:11" customFormat="1" x14ac:dyDescent="0.25">
      <c r="A5397" t="str">
        <f t="shared" si="817"/>
        <v>23</v>
      </c>
      <c r="B5397" t="s">
        <v>612</v>
      </c>
      <c r="C5397" t="str">
        <f>"032"</f>
        <v>032</v>
      </c>
      <c r="D5397" t="s">
        <v>642</v>
      </c>
      <c r="E5397" t="str">
        <f t="shared" si="824"/>
        <v>01</v>
      </c>
      <c r="F5397" t="str">
        <f t="shared" si="823"/>
        <v>001</v>
      </c>
      <c r="G5397" t="str">
        <f>""</f>
        <v/>
      </c>
      <c r="H5397" t="s">
        <v>3</v>
      </c>
      <c r="I5397" t="s">
        <v>2788</v>
      </c>
      <c r="J5397" t="s">
        <v>6072</v>
      </c>
      <c r="K5397" t="str">
        <f>"23628"</f>
        <v>23628</v>
      </c>
    </row>
    <row r="5398" spans="1:11" customFormat="1" x14ac:dyDescent="0.25">
      <c r="A5398" t="str">
        <f t="shared" si="817"/>
        <v>23</v>
      </c>
      <c r="B5398" t="s">
        <v>612</v>
      </c>
      <c r="C5398" t="str">
        <f>"033"</f>
        <v>033</v>
      </c>
      <c r="D5398" t="s">
        <v>643</v>
      </c>
      <c r="E5398" t="str">
        <f t="shared" si="824"/>
        <v>01</v>
      </c>
      <c r="F5398" t="str">
        <f t="shared" si="823"/>
        <v>001</v>
      </c>
      <c r="G5398" t="str">
        <f>""</f>
        <v/>
      </c>
      <c r="H5398" t="s">
        <v>1</v>
      </c>
      <c r="I5398" t="s">
        <v>2789</v>
      </c>
      <c r="J5398" t="s">
        <v>6167</v>
      </c>
      <c r="K5398" t="str">
        <f>"23690"</f>
        <v>23690</v>
      </c>
    </row>
    <row r="5399" spans="1:11" customFormat="1" x14ac:dyDescent="0.25">
      <c r="A5399" t="str">
        <f t="shared" si="817"/>
        <v>23</v>
      </c>
      <c r="B5399" t="s">
        <v>612</v>
      </c>
      <c r="C5399" t="str">
        <f>"033"</f>
        <v>033</v>
      </c>
      <c r="D5399" t="s">
        <v>643</v>
      </c>
      <c r="E5399" t="str">
        <f t="shared" si="824"/>
        <v>01</v>
      </c>
      <c r="F5399" t="str">
        <f t="shared" si="823"/>
        <v>001</v>
      </c>
      <c r="G5399" t="str">
        <f>""</f>
        <v/>
      </c>
      <c r="H5399" t="s">
        <v>0</v>
      </c>
      <c r="I5399" t="s">
        <v>2789</v>
      </c>
      <c r="J5399" t="s">
        <v>6167</v>
      </c>
      <c r="K5399" t="str">
        <f>"23690"</f>
        <v>23690</v>
      </c>
    </row>
    <row r="5400" spans="1:11" customFormat="1" x14ac:dyDescent="0.25">
      <c r="A5400" t="str">
        <f t="shared" si="817"/>
        <v>23</v>
      </c>
      <c r="B5400" t="s">
        <v>612</v>
      </c>
      <c r="C5400" t="str">
        <f>"033"</f>
        <v>033</v>
      </c>
      <c r="D5400" t="s">
        <v>643</v>
      </c>
      <c r="E5400" t="str">
        <f t="shared" si="824"/>
        <v>01</v>
      </c>
      <c r="F5400" t="str">
        <f t="shared" si="823"/>
        <v>001</v>
      </c>
      <c r="G5400" t="str">
        <f>""</f>
        <v/>
      </c>
      <c r="H5400" t="s">
        <v>2</v>
      </c>
      <c r="I5400" t="s">
        <v>2789</v>
      </c>
      <c r="J5400" t="s">
        <v>6167</v>
      </c>
      <c r="K5400" t="str">
        <f>"23690"</f>
        <v>23690</v>
      </c>
    </row>
    <row r="5401" spans="1:11" customFormat="1" x14ac:dyDescent="0.25">
      <c r="A5401" t="str">
        <f t="shared" si="817"/>
        <v>23</v>
      </c>
      <c r="B5401" t="s">
        <v>612</v>
      </c>
      <c r="C5401" t="str">
        <f>"034"</f>
        <v>034</v>
      </c>
      <c r="D5401" t="s">
        <v>644</v>
      </c>
      <c r="E5401" t="str">
        <f t="shared" si="824"/>
        <v>01</v>
      </c>
      <c r="F5401" t="str">
        <f t="shared" si="823"/>
        <v>001</v>
      </c>
      <c r="G5401" t="str">
        <f>""</f>
        <v/>
      </c>
      <c r="H5401" t="s">
        <v>1</v>
      </c>
      <c r="I5401" t="s">
        <v>23</v>
      </c>
      <c r="J5401" t="s">
        <v>6168</v>
      </c>
      <c r="K5401" t="str">
        <f>"23610"</f>
        <v>23610</v>
      </c>
    </row>
    <row r="5402" spans="1:11" customFormat="1" x14ac:dyDescent="0.25">
      <c r="A5402" t="str">
        <f t="shared" si="817"/>
        <v>23</v>
      </c>
      <c r="B5402" t="s">
        <v>612</v>
      </c>
      <c r="C5402" t="str">
        <f>"034"</f>
        <v>034</v>
      </c>
      <c r="D5402" t="s">
        <v>644</v>
      </c>
      <c r="E5402" t="str">
        <f t="shared" si="824"/>
        <v>01</v>
      </c>
      <c r="F5402" t="str">
        <f t="shared" si="823"/>
        <v>001</v>
      </c>
      <c r="G5402" t="str">
        <f>""</f>
        <v/>
      </c>
      <c r="H5402" t="s">
        <v>0</v>
      </c>
      <c r="I5402" t="s">
        <v>23</v>
      </c>
      <c r="J5402" t="s">
        <v>6168</v>
      </c>
      <c r="K5402" t="str">
        <f>"23610"</f>
        <v>23610</v>
      </c>
    </row>
    <row r="5403" spans="1:11" customFormat="1" x14ac:dyDescent="0.25">
      <c r="A5403" t="str">
        <f t="shared" si="817"/>
        <v>23</v>
      </c>
      <c r="B5403" t="s">
        <v>612</v>
      </c>
      <c r="C5403" t="str">
        <f>"034"</f>
        <v>034</v>
      </c>
      <c r="D5403" t="s">
        <v>644</v>
      </c>
      <c r="E5403" t="str">
        <f>"02"</f>
        <v>02</v>
      </c>
      <c r="F5403" t="str">
        <f t="shared" si="823"/>
        <v>001</v>
      </c>
      <c r="G5403" t="str">
        <f>""</f>
        <v/>
      </c>
      <c r="H5403" t="s">
        <v>1</v>
      </c>
      <c r="I5403" t="s">
        <v>2790</v>
      </c>
      <c r="J5403" t="s">
        <v>6169</v>
      </c>
      <c r="K5403" t="str">
        <f>"23610"</f>
        <v>23610</v>
      </c>
    </row>
    <row r="5404" spans="1:11" customFormat="1" x14ac:dyDescent="0.25">
      <c r="A5404" t="str">
        <f t="shared" si="817"/>
        <v>23</v>
      </c>
      <c r="B5404" t="s">
        <v>612</v>
      </c>
      <c r="C5404" t="str">
        <f>"034"</f>
        <v>034</v>
      </c>
      <c r="D5404" t="s">
        <v>644</v>
      </c>
      <c r="E5404" t="str">
        <f>"02"</f>
        <v>02</v>
      </c>
      <c r="F5404" t="str">
        <f t="shared" si="823"/>
        <v>001</v>
      </c>
      <c r="G5404" t="str">
        <f>""</f>
        <v/>
      </c>
      <c r="H5404" t="s">
        <v>0</v>
      </c>
      <c r="I5404" t="s">
        <v>2790</v>
      </c>
      <c r="J5404" t="s">
        <v>6169</v>
      </c>
      <c r="K5404" t="str">
        <f>"23610"</f>
        <v>23610</v>
      </c>
    </row>
    <row r="5405" spans="1:11" customFormat="1" x14ac:dyDescent="0.25">
      <c r="A5405" t="str">
        <f t="shared" si="817"/>
        <v>23</v>
      </c>
      <c r="B5405" t="s">
        <v>612</v>
      </c>
      <c r="C5405" t="str">
        <f>"035"</f>
        <v>035</v>
      </c>
      <c r="D5405" t="s">
        <v>645</v>
      </c>
      <c r="E5405" t="str">
        <f t="shared" ref="E5405:E5425" si="825">"01"</f>
        <v>01</v>
      </c>
      <c r="F5405" t="str">
        <f t="shared" si="823"/>
        <v>001</v>
      </c>
      <c r="G5405" t="str">
        <f>""</f>
        <v/>
      </c>
      <c r="H5405" t="s">
        <v>1</v>
      </c>
      <c r="I5405" t="s">
        <v>2791</v>
      </c>
      <c r="J5405" t="s">
        <v>6170</v>
      </c>
      <c r="K5405" t="str">
        <f>"23180"</f>
        <v>23180</v>
      </c>
    </row>
    <row r="5406" spans="1:11" customFormat="1" x14ac:dyDescent="0.25">
      <c r="A5406" t="str">
        <f t="shared" si="817"/>
        <v>23</v>
      </c>
      <c r="B5406" t="s">
        <v>612</v>
      </c>
      <c r="C5406" t="str">
        <f>"035"</f>
        <v>035</v>
      </c>
      <c r="D5406" t="s">
        <v>645</v>
      </c>
      <c r="E5406" t="str">
        <f t="shared" si="825"/>
        <v>01</v>
      </c>
      <c r="F5406" t="str">
        <f t="shared" si="823"/>
        <v>001</v>
      </c>
      <c r="G5406" t="str">
        <f>""</f>
        <v/>
      </c>
      <c r="H5406" t="s">
        <v>0</v>
      </c>
      <c r="I5406" t="s">
        <v>2791</v>
      </c>
      <c r="J5406" t="s">
        <v>6170</v>
      </c>
      <c r="K5406" t="str">
        <f>"23180"</f>
        <v>23180</v>
      </c>
    </row>
    <row r="5407" spans="1:11" customFormat="1" x14ac:dyDescent="0.25">
      <c r="A5407" t="str">
        <f t="shared" si="817"/>
        <v>23</v>
      </c>
      <c r="B5407" t="s">
        <v>612</v>
      </c>
      <c r="C5407" t="str">
        <f>"037"</f>
        <v>037</v>
      </c>
      <c r="D5407" t="s">
        <v>646</v>
      </c>
      <c r="E5407" t="str">
        <f t="shared" si="825"/>
        <v>01</v>
      </c>
      <c r="F5407" t="str">
        <f t="shared" si="823"/>
        <v>001</v>
      </c>
      <c r="G5407" t="str">
        <f>""</f>
        <v/>
      </c>
      <c r="H5407" t="s">
        <v>3</v>
      </c>
      <c r="I5407" t="s">
        <v>59</v>
      </c>
      <c r="J5407" t="s">
        <v>6171</v>
      </c>
      <c r="K5407" t="str">
        <f>"23392"</f>
        <v>23392</v>
      </c>
    </row>
    <row r="5408" spans="1:11" customFormat="1" x14ac:dyDescent="0.25">
      <c r="A5408" t="str">
        <f t="shared" si="817"/>
        <v>23</v>
      </c>
      <c r="B5408" t="s">
        <v>612</v>
      </c>
      <c r="C5408" t="str">
        <f t="shared" ref="C5408:C5414" si="826">"038"</f>
        <v>038</v>
      </c>
      <c r="D5408" t="s">
        <v>647</v>
      </c>
      <c r="E5408" t="str">
        <f t="shared" si="825"/>
        <v>01</v>
      </c>
      <c r="F5408" t="str">
        <f t="shared" si="823"/>
        <v>001</v>
      </c>
      <c r="G5408" t="str">
        <f>""</f>
        <v/>
      </c>
      <c r="H5408" t="s">
        <v>1</v>
      </c>
      <c r="I5408" t="s">
        <v>2792</v>
      </c>
      <c r="J5408" t="s">
        <v>6172</v>
      </c>
      <c r="K5408" t="str">
        <f t="shared" ref="K5408:K5414" si="827">"23170"</f>
        <v>23170</v>
      </c>
    </row>
    <row r="5409" spans="1:11" customFormat="1" x14ac:dyDescent="0.25">
      <c r="A5409" t="str">
        <f t="shared" si="817"/>
        <v>23</v>
      </c>
      <c r="B5409" t="s">
        <v>612</v>
      </c>
      <c r="C5409" t="str">
        <f t="shared" si="826"/>
        <v>038</v>
      </c>
      <c r="D5409" t="s">
        <v>647</v>
      </c>
      <c r="E5409" t="str">
        <f t="shared" si="825"/>
        <v>01</v>
      </c>
      <c r="F5409" t="str">
        <f t="shared" si="823"/>
        <v>001</v>
      </c>
      <c r="G5409" t="str">
        <f>""</f>
        <v/>
      </c>
      <c r="H5409" t="s">
        <v>0</v>
      </c>
      <c r="I5409" t="s">
        <v>2792</v>
      </c>
      <c r="J5409" t="s">
        <v>6172</v>
      </c>
      <c r="K5409" t="str">
        <f t="shared" si="827"/>
        <v>23170</v>
      </c>
    </row>
    <row r="5410" spans="1:11" customFormat="1" x14ac:dyDescent="0.25">
      <c r="A5410" t="str">
        <f t="shared" si="817"/>
        <v>23</v>
      </c>
      <c r="B5410" t="s">
        <v>612</v>
      </c>
      <c r="C5410" t="str">
        <f t="shared" si="826"/>
        <v>038</v>
      </c>
      <c r="D5410" t="s">
        <v>647</v>
      </c>
      <c r="E5410" t="str">
        <f t="shared" si="825"/>
        <v>01</v>
      </c>
      <c r="F5410" t="str">
        <f>"002"</f>
        <v>002</v>
      </c>
      <c r="G5410" t="str">
        <f>""</f>
        <v/>
      </c>
      <c r="H5410" t="s">
        <v>3</v>
      </c>
      <c r="I5410" t="s">
        <v>2792</v>
      </c>
      <c r="J5410" t="s">
        <v>6172</v>
      </c>
      <c r="K5410" t="str">
        <f t="shared" si="827"/>
        <v>23170</v>
      </c>
    </row>
    <row r="5411" spans="1:11" customFormat="1" x14ac:dyDescent="0.25">
      <c r="A5411" t="str">
        <f t="shared" si="817"/>
        <v>23</v>
      </c>
      <c r="B5411" t="s">
        <v>612</v>
      </c>
      <c r="C5411" t="str">
        <f t="shared" si="826"/>
        <v>038</v>
      </c>
      <c r="D5411" t="s">
        <v>647</v>
      </c>
      <c r="E5411" t="str">
        <f t="shared" si="825"/>
        <v>01</v>
      </c>
      <c r="F5411" t="str">
        <f>"003"</f>
        <v>003</v>
      </c>
      <c r="G5411" t="str">
        <f>""</f>
        <v/>
      </c>
      <c r="H5411" t="s">
        <v>1</v>
      </c>
      <c r="I5411" t="s">
        <v>2793</v>
      </c>
      <c r="J5411" t="s">
        <v>6173</v>
      </c>
      <c r="K5411" t="str">
        <f t="shared" si="827"/>
        <v>23170</v>
      </c>
    </row>
    <row r="5412" spans="1:11" customFormat="1" x14ac:dyDescent="0.25">
      <c r="A5412" t="str">
        <f t="shared" si="817"/>
        <v>23</v>
      </c>
      <c r="B5412" t="s">
        <v>612</v>
      </c>
      <c r="C5412" t="str">
        <f t="shared" si="826"/>
        <v>038</v>
      </c>
      <c r="D5412" t="s">
        <v>647</v>
      </c>
      <c r="E5412" t="str">
        <f t="shared" si="825"/>
        <v>01</v>
      </c>
      <c r="F5412" t="str">
        <f>"003"</f>
        <v>003</v>
      </c>
      <c r="G5412" t="str">
        <f>""</f>
        <v/>
      </c>
      <c r="H5412" t="s">
        <v>0</v>
      </c>
      <c r="I5412" t="s">
        <v>2793</v>
      </c>
      <c r="J5412" t="s">
        <v>6173</v>
      </c>
      <c r="K5412" t="str">
        <f t="shared" si="827"/>
        <v>23170</v>
      </c>
    </row>
    <row r="5413" spans="1:11" customFormat="1" x14ac:dyDescent="0.25">
      <c r="A5413" t="str">
        <f t="shared" si="817"/>
        <v>23</v>
      </c>
      <c r="B5413" t="s">
        <v>612</v>
      </c>
      <c r="C5413" t="str">
        <f t="shared" si="826"/>
        <v>038</v>
      </c>
      <c r="D5413" t="s">
        <v>647</v>
      </c>
      <c r="E5413" t="str">
        <f t="shared" si="825"/>
        <v>01</v>
      </c>
      <c r="F5413" t="str">
        <f>"004"</f>
        <v>004</v>
      </c>
      <c r="G5413" t="str">
        <f>""</f>
        <v/>
      </c>
      <c r="H5413" t="s">
        <v>1</v>
      </c>
      <c r="I5413" t="s">
        <v>2794</v>
      </c>
      <c r="J5413" t="s">
        <v>6174</v>
      </c>
      <c r="K5413" t="str">
        <f t="shared" si="827"/>
        <v>23170</v>
      </c>
    </row>
    <row r="5414" spans="1:11" customFormat="1" x14ac:dyDescent="0.25">
      <c r="A5414" t="str">
        <f t="shared" ref="A5414:A5477" si="828">"23"</f>
        <v>23</v>
      </c>
      <c r="B5414" t="s">
        <v>612</v>
      </c>
      <c r="C5414" t="str">
        <f t="shared" si="826"/>
        <v>038</v>
      </c>
      <c r="D5414" t="s">
        <v>647</v>
      </c>
      <c r="E5414" t="str">
        <f t="shared" si="825"/>
        <v>01</v>
      </c>
      <c r="F5414" t="str">
        <f>"004"</f>
        <v>004</v>
      </c>
      <c r="G5414" t="str">
        <f>""</f>
        <v/>
      </c>
      <c r="H5414" t="s">
        <v>0</v>
      </c>
      <c r="I5414" t="s">
        <v>2794</v>
      </c>
      <c r="J5414" t="s">
        <v>6174</v>
      </c>
      <c r="K5414" t="str">
        <f t="shared" si="827"/>
        <v>23170</v>
      </c>
    </row>
    <row r="5415" spans="1:11" customFormat="1" x14ac:dyDescent="0.25">
      <c r="A5415" t="str">
        <f t="shared" si="828"/>
        <v>23</v>
      </c>
      <c r="B5415" t="s">
        <v>612</v>
      </c>
      <c r="C5415" t="str">
        <f>"039"</f>
        <v>039</v>
      </c>
      <c r="D5415" t="s">
        <v>648</v>
      </c>
      <c r="E5415" t="str">
        <f t="shared" si="825"/>
        <v>01</v>
      </c>
      <c r="F5415" t="str">
        <f>"001"</f>
        <v>001</v>
      </c>
      <c r="G5415" t="str">
        <f>""</f>
        <v/>
      </c>
      <c r="H5415" t="s">
        <v>1</v>
      </c>
      <c r="I5415" t="s">
        <v>2795</v>
      </c>
      <c r="J5415" t="s">
        <v>6175</v>
      </c>
      <c r="K5415" t="str">
        <f>"23210"</f>
        <v>23210</v>
      </c>
    </row>
    <row r="5416" spans="1:11" customFormat="1" x14ac:dyDescent="0.25">
      <c r="A5416" t="str">
        <f t="shared" si="828"/>
        <v>23</v>
      </c>
      <c r="B5416" t="s">
        <v>612</v>
      </c>
      <c r="C5416" t="str">
        <f>"039"</f>
        <v>039</v>
      </c>
      <c r="D5416" t="s">
        <v>648</v>
      </c>
      <c r="E5416" t="str">
        <f t="shared" si="825"/>
        <v>01</v>
      </c>
      <c r="F5416" t="str">
        <f>"001"</f>
        <v>001</v>
      </c>
      <c r="G5416" t="str">
        <f>""</f>
        <v/>
      </c>
      <c r="H5416" t="s">
        <v>0</v>
      </c>
      <c r="I5416" t="s">
        <v>2795</v>
      </c>
      <c r="J5416" t="s">
        <v>6175</v>
      </c>
      <c r="K5416" t="str">
        <f>"23210"</f>
        <v>23210</v>
      </c>
    </row>
    <row r="5417" spans="1:11" customFormat="1" x14ac:dyDescent="0.25">
      <c r="A5417" t="str">
        <f t="shared" si="828"/>
        <v>23</v>
      </c>
      <c r="B5417" t="s">
        <v>612</v>
      </c>
      <c r="C5417" t="str">
        <f>"039"</f>
        <v>039</v>
      </c>
      <c r="D5417" t="s">
        <v>648</v>
      </c>
      <c r="E5417" t="str">
        <f t="shared" si="825"/>
        <v>01</v>
      </c>
      <c r="F5417" t="str">
        <f>"002"</f>
        <v>002</v>
      </c>
      <c r="G5417" t="str">
        <f>""</f>
        <v/>
      </c>
      <c r="H5417" t="s">
        <v>3</v>
      </c>
      <c r="I5417" t="s">
        <v>2795</v>
      </c>
      <c r="J5417" t="s">
        <v>6176</v>
      </c>
      <c r="K5417" t="str">
        <f>"23210"</f>
        <v>23210</v>
      </c>
    </row>
    <row r="5418" spans="1:11" customFormat="1" x14ac:dyDescent="0.25">
      <c r="A5418" t="str">
        <f t="shared" si="828"/>
        <v>23</v>
      </c>
      <c r="B5418" t="s">
        <v>612</v>
      </c>
      <c r="C5418" t="str">
        <f>"040"</f>
        <v>040</v>
      </c>
      <c r="D5418" t="s">
        <v>649</v>
      </c>
      <c r="E5418" t="str">
        <f t="shared" si="825"/>
        <v>01</v>
      </c>
      <c r="F5418" t="str">
        <f>"001"</f>
        <v>001</v>
      </c>
      <c r="G5418" t="str">
        <f>""</f>
        <v/>
      </c>
      <c r="H5418" t="s">
        <v>1</v>
      </c>
      <c r="I5418" t="s">
        <v>19</v>
      </c>
      <c r="J5418" t="s">
        <v>5170</v>
      </c>
      <c r="K5418" t="str">
        <f>"23746"</f>
        <v>23746</v>
      </c>
    </row>
    <row r="5419" spans="1:11" customFormat="1" x14ac:dyDescent="0.25">
      <c r="A5419" t="str">
        <f t="shared" si="828"/>
        <v>23</v>
      </c>
      <c r="B5419" t="s">
        <v>612</v>
      </c>
      <c r="C5419" t="str">
        <f>"040"</f>
        <v>040</v>
      </c>
      <c r="D5419" t="s">
        <v>649</v>
      </c>
      <c r="E5419" t="str">
        <f t="shared" si="825"/>
        <v>01</v>
      </c>
      <c r="F5419" t="str">
        <f>"001"</f>
        <v>001</v>
      </c>
      <c r="G5419" t="str">
        <f>""</f>
        <v/>
      </c>
      <c r="H5419" t="s">
        <v>0</v>
      </c>
      <c r="I5419" t="s">
        <v>19</v>
      </c>
      <c r="J5419" t="s">
        <v>5170</v>
      </c>
      <c r="K5419" t="str">
        <f>"23746"</f>
        <v>23746</v>
      </c>
    </row>
    <row r="5420" spans="1:11" customFormat="1" x14ac:dyDescent="0.25">
      <c r="A5420" t="str">
        <f t="shared" si="828"/>
        <v>23</v>
      </c>
      <c r="B5420" t="s">
        <v>612</v>
      </c>
      <c r="C5420" t="str">
        <f>"040"</f>
        <v>040</v>
      </c>
      <c r="D5420" t="s">
        <v>649</v>
      </c>
      <c r="E5420" t="str">
        <f t="shared" si="825"/>
        <v>01</v>
      </c>
      <c r="F5420" t="str">
        <f>"002"</f>
        <v>002</v>
      </c>
      <c r="G5420" t="str">
        <f>""</f>
        <v/>
      </c>
      <c r="H5420" t="s">
        <v>3</v>
      </c>
      <c r="I5420" t="s">
        <v>37</v>
      </c>
      <c r="J5420" t="s">
        <v>6177</v>
      </c>
      <c r="K5420" t="str">
        <f>"23746"</f>
        <v>23746</v>
      </c>
    </row>
    <row r="5421" spans="1:11" customFormat="1" x14ac:dyDescent="0.25">
      <c r="A5421" t="str">
        <f t="shared" si="828"/>
        <v>23</v>
      </c>
      <c r="B5421" t="s">
        <v>612</v>
      </c>
      <c r="C5421" t="str">
        <f>"041"</f>
        <v>041</v>
      </c>
      <c r="D5421" t="s">
        <v>650</v>
      </c>
      <c r="E5421" t="str">
        <f t="shared" si="825"/>
        <v>01</v>
      </c>
      <c r="F5421" t="str">
        <f t="shared" ref="F5421:F5428" si="829">"001"</f>
        <v>001</v>
      </c>
      <c r="G5421" t="str">
        <f>""</f>
        <v/>
      </c>
      <c r="H5421" t="s">
        <v>3</v>
      </c>
      <c r="I5421" t="s">
        <v>17</v>
      </c>
      <c r="J5421" t="s">
        <v>6178</v>
      </c>
      <c r="K5421" t="str">
        <f>"23611"</f>
        <v>23611</v>
      </c>
    </row>
    <row r="5422" spans="1:11" customFormat="1" x14ac:dyDescent="0.25">
      <c r="A5422" t="str">
        <f t="shared" si="828"/>
        <v>23</v>
      </c>
      <c r="B5422" t="s">
        <v>612</v>
      </c>
      <c r="C5422" t="str">
        <f>"042"</f>
        <v>042</v>
      </c>
      <c r="D5422" t="s">
        <v>651</v>
      </c>
      <c r="E5422" t="str">
        <f t="shared" si="825"/>
        <v>01</v>
      </c>
      <c r="F5422" t="str">
        <f t="shared" si="829"/>
        <v>001</v>
      </c>
      <c r="G5422" t="str">
        <f>""</f>
        <v/>
      </c>
      <c r="H5422" t="s">
        <v>3</v>
      </c>
      <c r="I5422" t="s">
        <v>2796</v>
      </c>
      <c r="J5422" t="s">
        <v>6179</v>
      </c>
      <c r="K5422" t="str">
        <f>"23486"</f>
        <v>23486</v>
      </c>
    </row>
    <row r="5423" spans="1:11" customFormat="1" x14ac:dyDescent="0.25">
      <c r="A5423" t="str">
        <f t="shared" si="828"/>
        <v>23</v>
      </c>
      <c r="B5423" t="s">
        <v>612</v>
      </c>
      <c r="C5423" t="str">
        <f>"043"</f>
        <v>043</v>
      </c>
      <c r="D5423" t="s">
        <v>652</v>
      </c>
      <c r="E5423" t="str">
        <f t="shared" si="825"/>
        <v>01</v>
      </c>
      <c r="F5423" t="str">
        <f t="shared" si="829"/>
        <v>001</v>
      </c>
      <c r="G5423" t="str">
        <f>""</f>
        <v/>
      </c>
      <c r="H5423" t="s">
        <v>3</v>
      </c>
      <c r="I5423" t="s">
        <v>2699</v>
      </c>
      <c r="J5423" t="s">
        <v>6180</v>
      </c>
      <c r="K5423" t="str">
        <f>"23292"</f>
        <v>23292</v>
      </c>
    </row>
    <row r="5424" spans="1:11" customFormat="1" x14ac:dyDescent="0.25">
      <c r="A5424" t="str">
        <f t="shared" si="828"/>
        <v>23</v>
      </c>
      <c r="B5424" t="s">
        <v>612</v>
      </c>
      <c r="C5424" t="str">
        <f t="shared" ref="C5424:C5431" si="830">"044"</f>
        <v>044</v>
      </c>
      <c r="D5424" t="s">
        <v>653</v>
      </c>
      <c r="E5424" t="str">
        <f t="shared" si="825"/>
        <v>01</v>
      </c>
      <c r="F5424" t="str">
        <f t="shared" si="829"/>
        <v>001</v>
      </c>
      <c r="G5424" t="str">
        <f>""</f>
        <v/>
      </c>
      <c r="H5424" t="s">
        <v>1</v>
      </c>
      <c r="I5424" t="s">
        <v>2797</v>
      </c>
      <c r="J5424" t="s">
        <v>6181</v>
      </c>
      <c r="K5424" t="str">
        <f>"23560"</f>
        <v>23560</v>
      </c>
    </row>
    <row r="5425" spans="1:11" customFormat="1" x14ac:dyDescent="0.25">
      <c r="A5425" t="str">
        <f t="shared" si="828"/>
        <v>23</v>
      </c>
      <c r="B5425" t="s">
        <v>612</v>
      </c>
      <c r="C5425" t="str">
        <f t="shared" si="830"/>
        <v>044</v>
      </c>
      <c r="D5425" t="s">
        <v>653</v>
      </c>
      <c r="E5425" t="str">
        <f t="shared" si="825"/>
        <v>01</v>
      </c>
      <c r="F5425" t="str">
        <f t="shared" si="829"/>
        <v>001</v>
      </c>
      <c r="G5425" t="str">
        <f>""</f>
        <v/>
      </c>
      <c r="H5425" t="s">
        <v>0</v>
      </c>
      <c r="I5425" t="s">
        <v>2797</v>
      </c>
      <c r="J5425" t="s">
        <v>6181</v>
      </c>
      <c r="K5425" t="str">
        <f>"23560"</f>
        <v>23560</v>
      </c>
    </row>
    <row r="5426" spans="1:11" customFormat="1" x14ac:dyDescent="0.25">
      <c r="A5426" t="str">
        <f t="shared" si="828"/>
        <v>23</v>
      </c>
      <c r="B5426" t="s">
        <v>612</v>
      </c>
      <c r="C5426" t="str">
        <f t="shared" si="830"/>
        <v>044</v>
      </c>
      <c r="D5426" t="s">
        <v>653</v>
      </c>
      <c r="E5426" t="str">
        <f t="shared" ref="E5426:E5431" si="831">"02"</f>
        <v>02</v>
      </c>
      <c r="F5426" t="str">
        <f t="shared" si="829"/>
        <v>001</v>
      </c>
      <c r="G5426" t="str">
        <f>"01"</f>
        <v>01</v>
      </c>
      <c r="H5426" t="s">
        <v>1</v>
      </c>
      <c r="I5426" t="s">
        <v>2797</v>
      </c>
      <c r="J5426" t="s">
        <v>6181</v>
      </c>
      <c r="K5426" t="str">
        <f>"23560"</f>
        <v>23560</v>
      </c>
    </row>
    <row r="5427" spans="1:11" customFormat="1" x14ac:dyDescent="0.25">
      <c r="A5427" t="str">
        <f t="shared" si="828"/>
        <v>23</v>
      </c>
      <c r="B5427" t="s">
        <v>612</v>
      </c>
      <c r="C5427" t="str">
        <f t="shared" si="830"/>
        <v>044</v>
      </c>
      <c r="D5427" t="s">
        <v>653</v>
      </c>
      <c r="E5427" t="str">
        <f t="shared" si="831"/>
        <v>02</v>
      </c>
      <c r="F5427" t="str">
        <f t="shared" si="829"/>
        <v>001</v>
      </c>
      <c r="G5427" t="str">
        <f>"01"</f>
        <v>01</v>
      </c>
      <c r="H5427" t="s">
        <v>0</v>
      </c>
      <c r="I5427" t="s">
        <v>2797</v>
      </c>
      <c r="J5427" t="s">
        <v>6181</v>
      </c>
      <c r="K5427" t="str">
        <f>"23560"</f>
        <v>23560</v>
      </c>
    </row>
    <row r="5428" spans="1:11" customFormat="1" x14ac:dyDescent="0.25">
      <c r="A5428" t="str">
        <f t="shared" si="828"/>
        <v>23</v>
      </c>
      <c r="B5428" t="s">
        <v>612</v>
      </c>
      <c r="C5428" t="str">
        <f t="shared" si="830"/>
        <v>044</v>
      </c>
      <c r="D5428" t="s">
        <v>653</v>
      </c>
      <c r="E5428" t="str">
        <f t="shared" si="831"/>
        <v>02</v>
      </c>
      <c r="F5428" t="str">
        <f t="shared" si="829"/>
        <v>001</v>
      </c>
      <c r="G5428" t="str">
        <f>"02"</f>
        <v>02</v>
      </c>
      <c r="H5428" t="s">
        <v>2</v>
      </c>
      <c r="I5428" t="s">
        <v>26</v>
      </c>
      <c r="J5428" t="s">
        <v>6182</v>
      </c>
      <c r="K5428" t="str">
        <f>"23569"</f>
        <v>23569</v>
      </c>
    </row>
    <row r="5429" spans="1:11" customFormat="1" x14ac:dyDescent="0.25">
      <c r="A5429" t="str">
        <f t="shared" si="828"/>
        <v>23</v>
      </c>
      <c r="B5429" t="s">
        <v>612</v>
      </c>
      <c r="C5429" t="str">
        <f t="shared" si="830"/>
        <v>044</v>
      </c>
      <c r="D5429" t="s">
        <v>653</v>
      </c>
      <c r="E5429" t="str">
        <f t="shared" si="831"/>
        <v>02</v>
      </c>
      <c r="F5429" t="str">
        <f>"002"</f>
        <v>002</v>
      </c>
      <c r="G5429" t="str">
        <f>""</f>
        <v/>
      </c>
      <c r="H5429" t="s">
        <v>3</v>
      </c>
      <c r="I5429" t="s">
        <v>2797</v>
      </c>
      <c r="J5429" t="s">
        <v>6181</v>
      </c>
      <c r="K5429" t="str">
        <f>"23560"</f>
        <v>23560</v>
      </c>
    </row>
    <row r="5430" spans="1:11" customFormat="1" x14ac:dyDescent="0.25">
      <c r="A5430" t="str">
        <f t="shared" si="828"/>
        <v>23</v>
      </c>
      <c r="B5430" t="s">
        <v>612</v>
      </c>
      <c r="C5430" t="str">
        <f t="shared" si="830"/>
        <v>044</v>
      </c>
      <c r="D5430" t="s">
        <v>653</v>
      </c>
      <c r="E5430" t="str">
        <f t="shared" si="831"/>
        <v>02</v>
      </c>
      <c r="F5430" t="str">
        <f>"003"</f>
        <v>003</v>
      </c>
      <c r="G5430" t="str">
        <f>""</f>
        <v/>
      </c>
      <c r="H5430" t="s">
        <v>1</v>
      </c>
      <c r="I5430" t="s">
        <v>2797</v>
      </c>
      <c r="J5430" t="s">
        <v>6181</v>
      </c>
      <c r="K5430" t="str">
        <f>"23560"</f>
        <v>23560</v>
      </c>
    </row>
    <row r="5431" spans="1:11" customFormat="1" x14ac:dyDescent="0.25">
      <c r="A5431" t="str">
        <f t="shared" si="828"/>
        <v>23</v>
      </c>
      <c r="B5431" t="s">
        <v>612</v>
      </c>
      <c r="C5431" t="str">
        <f t="shared" si="830"/>
        <v>044</v>
      </c>
      <c r="D5431" t="s">
        <v>653</v>
      </c>
      <c r="E5431" t="str">
        <f t="shared" si="831"/>
        <v>02</v>
      </c>
      <c r="F5431" t="str">
        <f>"003"</f>
        <v>003</v>
      </c>
      <c r="G5431" t="str">
        <f>""</f>
        <v/>
      </c>
      <c r="H5431" t="s">
        <v>0</v>
      </c>
      <c r="I5431" t="s">
        <v>2797</v>
      </c>
      <c r="J5431" t="s">
        <v>6181</v>
      </c>
      <c r="K5431" t="str">
        <f>"23560"</f>
        <v>23560</v>
      </c>
    </row>
    <row r="5432" spans="1:11" customFormat="1" x14ac:dyDescent="0.25">
      <c r="A5432" t="str">
        <f t="shared" si="828"/>
        <v>23</v>
      </c>
      <c r="B5432" t="s">
        <v>612</v>
      </c>
      <c r="C5432" t="str">
        <f>"045"</f>
        <v>045</v>
      </c>
      <c r="D5432" t="s">
        <v>654</v>
      </c>
      <c r="E5432" t="str">
        <f t="shared" ref="E5432:E5444" si="832">"01"</f>
        <v>01</v>
      </c>
      <c r="F5432" t="str">
        <f>"001"</f>
        <v>001</v>
      </c>
      <c r="G5432" t="str">
        <f>""</f>
        <v/>
      </c>
      <c r="H5432" t="s">
        <v>1</v>
      </c>
      <c r="I5432" t="s">
        <v>2798</v>
      </c>
      <c r="J5432" t="s">
        <v>6183</v>
      </c>
      <c r="K5432" t="str">
        <f>"23487"</f>
        <v>23487</v>
      </c>
    </row>
    <row r="5433" spans="1:11" customFormat="1" x14ac:dyDescent="0.25">
      <c r="A5433" t="str">
        <f t="shared" si="828"/>
        <v>23</v>
      </c>
      <c r="B5433" t="s">
        <v>612</v>
      </c>
      <c r="C5433" t="str">
        <f>"045"</f>
        <v>045</v>
      </c>
      <c r="D5433" t="s">
        <v>654</v>
      </c>
      <c r="E5433" t="str">
        <f t="shared" si="832"/>
        <v>01</v>
      </c>
      <c r="F5433" t="str">
        <f>"001"</f>
        <v>001</v>
      </c>
      <c r="G5433" t="str">
        <f>""</f>
        <v/>
      </c>
      <c r="H5433" t="s">
        <v>0</v>
      </c>
      <c r="I5433" t="s">
        <v>2798</v>
      </c>
      <c r="J5433" t="s">
        <v>6183</v>
      </c>
      <c r="K5433" t="str">
        <f>"23487"</f>
        <v>23487</v>
      </c>
    </row>
    <row r="5434" spans="1:11" customFormat="1" x14ac:dyDescent="0.25">
      <c r="A5434" t="str">
        <f t="shared" si="828"/>
        <v>23</v>
      </c>
      <c r="B5434" t="s">
        <v>612</v>
      </c>
      <c r="C5434" t="str">
        <f>"045"</f>
        <v>045</v>
      </c>
      <c r="D5434" t="s">
        <v>654</v>
      </c>
      <c r="E5434" t="str">
        <f t="shared" si="832"/>
        <v>01</v>
      </c>
      <c r="F5434" t="str">
        <f>"002"</f>
        <v>002</v>
      </c>
      <c r="G5434" t="str">
        <f>""</f>
        <v/>
      </c>
      <c r="H5434" t="s">
        <v>1</v>
      </c>
      <c r="I5434" t="s">
        <v>2798</v>
      </c>
      <c r="J5434" t="s">
        <v>6183</v>
      </c>
      <c r="K5434" t="str">
        <f>"23487"</f>
        <v>23487</v>
      </c>
    </row>
    <row r="5435" spans="1:11" customFormat="1" x14ac:dyDescent="0.25">
      <c r="A5435" t="str">
        <f t="shared" si="828"/>
        <v>23</v>
      </c>
      <c r="B5435" t="s">
        <v>612</v>
      </c>
      <c r="C5435" t="str">
        <f>"045"</f>
        <v>045</v>
      </c>
      <c r="D5435" t="s">
        <v>654</v>
      </c>
      <c r="E5435" t="str">
        <f t="shared" si="832"/>
        <v>01</v>
      </c>
      <c r="F5435" t="str">
        <f>"002"</f>
        <v>002</v>
      </c>
      <c r="G5435" t="str">
        <f>""</f>
        <v/>
      </c>
      <c r="H5435" t="s">
        <v>0</v>
      </c>
      <c r="I5435" t="s">
        <v>2798</v>
      </c>
      <c r="J5435" t="s">
        <v>6183</v>
      </c>
      <c r="K5435" t="str">
        <f>"23487"</f>
        <v>23487</v>
      </c>
    </row>
    <row r="5436" spans="1:11" customFormat="1" x14ac:dyDescent="0.25">
      <c r="A5436" t="str">
        <f t="shared" si="828"/>
        <v>23</v>
      </c>
      <c r="B5436" t="s">
        <v>612</v>
      </c>
      <c r="C5436" t="str">
        <f>"046"</f>
        <v>046</v>
      </c>
      <c r="D5436" t="s">
        <v>655</v>
      </c>
      <c r="E5436" t="str">
        <f t="shared" si="832"/>
        <v>01</v>
      </c>
      <c r="F5436" t="str">
        <f>"001"</f>
        <v>001</v>
      </c>
      <c r="G5436" t="str">
        <f>""</f>
        <v/>
      </c>
      <c r="H5436" t="s">
        <v>1</v>
      </c>
      <c r="I5436" t="s">
        <v>2799</v>
      </c>
      <c r="J5436" t="s">
        <v>6184</v>
      </c>
      <c r="K5436" t="str">
        <f>"23450"</f>
        <v>23450</v>
      </c>
    </row>
    <row r="5437" spans="1:11" customFormat="1" x14ac:dyDescent="0.25">
      <c r="A5437" t="str">
        <f t="shared" si="828"/>
        <v>23</v>
      </c>
      <c r="B5437" t="s">
        <v>612</v>
      </c>
      <c r="C5437" t="str">
        <f>"046"</f>
        <v>046</v>
      </c>
      <c r="D5437" t="s">
        <v>655</v>
      </c>
      <c r="E5437" t="str">
        <f t="shared" si="832"/>
        <v>01</v>
      </c>
      <c r="F5437" t="str">
        <f>"001"</f>
        <v>001</v>
      </c>
      <c r="G5437" t="str">
        <f>""</f>
        <v/>
      </c>
      <c r="H5437" t="s">
        <v>0</v>
      </c>
      <c r="I5437" t="s">
        <v>2799</v>
      </c>
      <c r="J5437" t="s">
        <v>6184</v>
      </c>
      <c r="K5437" t="str">
        <f>"23450"</f>
        <v>23450</v>
      </c>
    </row>
    <row r="5438" spans="1:11" customFormat="1" x14ac:dyDescent="0.25">
      <c r="A5438" t="str">
        <f t="shared" si="828"/>
        <v>23</v>
      </c>
      <c r="B5438" t="s">
        <v>612</v>
      </c>
      <c r="C5438" t="str">
        <f>"046"</f>
        <v>046</v>
      </c>
      <c r="D5438" t="s">
        <v>655</v>
      </c>
      <c r="E5438" t="str">
        <f t="shared" si="832"/>
        <v>01</v>
      </c>
      <c r="F5438" t="str">
        <f>"002"</f>
        <v>002</v>
      </c>
      <c r="G5438" t="str">
        <f>""</f>
        <v/>
      </c>
      <c r="H5438" t="s">
        <v>1</v>
      </c>
      <c r="I5438" t="s">
        <v>23</v>
      </c>
      <c r="J5438" t="s">
        <v>4277</v>
      </c>
      <c r="K5438" t="str">
        <f>"23450"</f>
        <v>23450</v>
      </c>
    </row>
    <row r="5439" spans="1:11" customFormat="1" x14ac:dyDescent="0.25">
      <c r="A5439" t="str">
        <f t="shared" si="828"/>
        <v>23</v>
      </c>
      <c r="B5439" t="s">
        <v>612</v>
      </c>
      <c r="C5439" t="str">
        <f>"046"</f>
        <v>046</v>
      </c>
      <c r="D5439" t="s">
        <v>655</v>
      </c>
      <c r="E5439" t="str">
        <f t="shared" si="832"/>
        <v>01</v>
      </c>
      <c r="F5439" t="str">
        <f>"002"</f>
        <v>002</v>
      </c>
      <c r="G5439" t="str">
        <f>""</f>
        <v/>
      </c>
      <c r="H5439" t="s">
        <v>0</v>
      </c>
      <c r="I5439" t="s">
        <v>23</v>
      </c>
      <c r="J5439" t="s">
        <v>4277</v>
      </c>
      <c r="K5439" t="str">
        <f>"23450"</f>
        <v>23450</v>
      </c>
    </row>
    <row r="5440" spans="1:11" customFormat="1" x14ac:dyDescent="0.25">
      <c r="A5440" t="str">
        <f t="shared" si="828"/>
        <v>23</v>
      </c>
      <c r="B5440" t="s">
        <v>612</v>
      </c>
      <c r="C5440" t="str">
        <f>"047"</f>
        <v>047</v>
      </c>
      <c r="D5440" t="s">
        <v>656</v>
      </c>
      <c r="E5440" t="str">
        <f t="shared" si="832"/>
        <v>01</v>
      </c>
      <c r="F5440" t="str">
        <f>"001"</f>
        <v>001</v>
      </c>
      <c r="G5440" t="str">
        <f>""</f>
        <v/>
      </c>
      <c r="H5440" t="s">
        <v>3</v>
      </c>
      <c r="I5440" t="s">
        <v>50</v>
      </c>
      <c r="J5440" t="s">
        <v>6185</v>
      </c>
      <c r="K5440" t="str">
        <f>"23476"</f>
        <v>23476</v>
      </c>
    </row>
    <row r="5441" spans="1:11" customFormat="1" x14ac:dyDescent="0.25">
      <c r="A5441" t="str">
        <f t="shared" si="828"/>
        <v>23</v>
      </c>
      <c r="B5441" t="s">
        <v>612</v>
      </c>
      <c r="C5441" t="str">
        <f>"047"</f>
        <v>047</v>
      </c>
      <c r="D5441" t="s">
        <v>656</v>
      </c>
      <c r="E5441" t="str">
        <f t="shared" si="832"/>
        <v>01</v>
      </c>
      <c r="F5441" t="str">
        <f>"002"</f>
        <v>002</v>
      </c>
      <c r="G5441" t="str">
        <f>"01"</f>
        <v>01</v>
      </c>
      <c r="H5441" t="s">
        <v>1</v>
      </c>
      <c r="I5441" t="s">
        <v>123</v>
      </c>
      <c r="J5441" t="s">
        <v>6186</v>
      </c>
      <c r="K5441" t="str">
        <f>"23479"</f>
        <v>23479</v>
      </c>
    </row>
    <row r="5442" spans="1:11" customFormat="1" x14ac:dyDescent="0.25">
      <c r="A5442" t="str">
        <f t="shared" si="828"/>
        <v>23</v>
      </c>
      <c r="B5442" t="s">
        <v>612</v>
      </c>
      <c r="C5442" t="str">
        <f>"047"</f>
        <v>047</v>
      </c>
      <c r="D5442" t="s">
        <v>656</v>
      </c>
      <c r="E5442" t="str">
        <f t="shared" si="832"/>
        <v>01</v>
      </c>
      <c r="F5442" t="str">
        <f>"002"</f>
        <v>002</v>
      </c>
      <c r="G5442" t="str">
        <f>"02"</f>
        <v>02</v>
      </c>
      <c r="H5442" t="s">
        <v>0</v>
      </c>
      <c r="I5442" t="s">
        <v>2800</v>
      </c>
      <c r="J5442" t="s">
        <v>6187</v>
      </c>
      <c r="K5442" t="str">
        <f>"23479"</f>
        <v>23479</v>
      </c>
    </row>
    <row r="5443" spans="1:11" customFormat="1" x14ac:dyDescent="0.25">
      <c r="A5443" t="str">
        <f t="shared" si="828"/>
        <v>23</v>
      </c>
      <c r="B5443" t="s">
        <v>612</v>
      </c>
      <c r="C5443" t="str">
        <f>"048"</f>
        <v>048</v>
      </c>
      <c r="D5443" t="s">
        <v>657</v>
      </c>
      <c r="E5443" t="str">
        <f t="shared" si="832"/>
        <v>01</v>
      </c>
      <c r="F5443" t="str">
        <f>"001"</f>
        <v>001</v>
      </c>
      <c r="G5443" t="str">
        <f>""</f>
        <v/>
      </c>
      <c r="H5443" t="s">
        <v>3</v>
      </c>
      <c r="I5443" t="s">
        <v>2801</v>
      </c>
      <c r="J5443" t="s">
        <v>6188</v>
      </c>
      <c r="K5443" t="str">
        <f>"23338"</f>
        <v>23338</v>
      </c>
    </row>
    <row r="5444" spans="1:11" customFormat="1" x14ac:dyDescent="0.25">
      <c r="A5444" t="str">
        <f t="shared" si="828"/>
        <v>23</v>
      </c>
      <c r="B5444" t="s">
        <v>612</v>
      </c>
      <c r="C5444" t="str">
        <f>"049"</f>
        <v>049</v>
      </c>
      <c r="D5444" t="s">
        <v>658</v>
      </c>
      <c r="E5444" t="str">
        <f t="shared" si="832"/>
        <v>01</v>
      </c>
      <c r="F5444" t="str">
        <f>"001"</f>
        <v>001</v>
      </c>
      <c r="G5444" t="str">
        <f>""</f>
        <v/>
      </c>
      <c r="H5444" t="s">
        <v>3</v>
      </c>
      <c r="I5444" t="s">
        <v>19</v>
      </c>
      <c r="J5444" t="s">
        <v>6189</v>
      </c>
      <c r="K5444" t="str">
        <f>"23712"</f>
        <v>23712</v>
      </c>
    </row>
    <row r="5445" spans="1:11" customFormat="1" x14ac:dyDescent="0.25">
      <c r="A5445" t="str">
        <f t="shared" si="828"/>
        <v>23</v>
      </c>
      <c r="B5445" t="s">
        <v>612</v>
      </c>
      <c r="C5445" t="str">
        <f>"049"</f>
        <v>049</v>
      </c>
      <c r="D5445" t="s">
        <v>658</v>
      </c>
      <c r="E5445" t="str">
        <f>"02"</f>
        <v>02</v>
      </c>
      <c r="F5445" t="str">
        <f>"001"</f>
        <v>001</v>
      </c>
      <c r="G5445" t="str">
        <f>""</f>
        <v/>
      </c>
      <c r="H5445" t="s">
        <v>1</v>
      </c>
      <c r="I5445" t="s">
        <v>41</v>
      </c>
      <c r="J5445" t="s">
        <v>6190</v>
      </c>
      <c r="K5445" t="str">
        <f>"23712"</f>
        <v>23712</v>
      </c>
    </row>
    <row r="5446" spans="1:11" customFormat="1" x14ac:dyDescent="0.25">
      <c r="A5446" t="str">
        <f t="shared" si="828"/>
        <v>23</v>
      </c>
      <c r="B5446" t="s">
        <v>612</v>
      </c>
      <c r="C5446" t="str">
        <f>"049"</f>
        <v>049</v>
      </c>
      <c r="D5446" t="s">
        <v>658</v>
      </c>
      <c r="E5446" t="str">
        <f>"02"</f>
        <v>02</v>
      </c>
      <c r="F5446" t="str">
        <f>"001"</f>
        <v>001</v>
      </c>
      <c r="G5446" t="str">
        <f>""</f>
        <v/>
      </c>
      <c r="H5446" t="s">
        <v>0</v>
      </c>
      <c r="I5446" t="s">
        <v>41</v>
      </c>
      <c r="J5446" t="s">
        <v>6190</v>
      </c>
      <c r="K5446" t="str">
        <f>"23712"</f>
        <v>23712</v>
      </c>
    </row>
    <row r="5447" spans="1:11" customFormat="1" x14ac:dyDescent="0.25">
      <c r="A5447" t="str">
        <f t="shared" si="828"/>
        <v>23</v>
      </c>
      <c r="B5447" t="s">
        <v>612</v>
      </c>
      <c r="C5447" t="str">
        <f t="shared" ref="C5447:C5510" si="833">"050"</f>
        <v>050</v>
      </c>
      <c r="D5447" t="s">
        <v>612</v>
      </c>
      <c r="E5447" t="str">
        <f t="shared" ref="E5447:E5459" si="834">"01"</f>
        <v>01</v>
      </c>
      <c r="F5447" t="str">
        <f>"001"</f>
        <v>001</v>
      </c>
      <c r="G5447" t="str">
        <f>""</f>
        <v/>
      </c>
      <c r="H5447" t="s">
        <v>3</v>
      </c>
      <c r="I5447" t="s">
        <v>104</v>
      </c>
      <c r="J5447" t="s">
        <v>6191</v>
      </c>
      <c r="K5447" t="str">
        <f>"23004"</f>
        <v>23004</v>
      </c>
    </row>
    <row r="5448" spans="1:11" customFormat="1" x14ac:dyDescent="0.25">
      <c r="A5448" t="str">
        <f t="shared" si="828"/>
        <v>23</v>
      </c>
      <c r="B5448" t="s">
        <v>612</v>
      </c>
      <c r="C5448" t="str">
        <f t="shared" si="833"/>
        <v>050</v>
      </c>
      <c r="D5448" t="s">
        <v>612</v>
      </c>
      <c r="E5448" t="str">
        <f t="shared" si="834"/>
        <v>01</v>
      </c>
      <c r="F5448" t="str">
        <f>"002"</f>
        <v>002</v>
      </c>
      <c r="G5448" t="str">
        <f>""</f>
        <v/>
      </c>
      <c r="H5448" t="s">
        <v>1</v>
      </c>
      <c r="I5448" t="s">
        <v>2802</v>
      </c>
      <c r="J5448" t="s">
        <v>6192</v>
      </c>
      <c r="K5448" t="str">
        <f>"23002"</f>
        <v>23002</v>
      </c>
    </row>
    <row r="5449" spans="1:11" customFormat="1" x14ac:dyDescent="0.25">
      <c r="A5449" t="str">
        <f t="shared" si="828"/>
        <v>23</v>
      </c>
      <c r="B5449" t="s">
        <v>612</v>
      </c>
      <c r="C5449" t="str">
        <f t="shared" si="833"/>
        <v>050</v>
      </c>
      <c r="D5449" t="s">
        <v>612</v>
      </c>
      <c r="E5449" t="str">
        <f t="shared" si="834"/>
        <v>01</v>
      </c>
      <c r="F5449" t="str">
        <f>"002"</f>
        <v>002</v>
      </c>
      <c r="G5449" t="str">
        <f>""</f>
        <v/>
      </c>
      <c r="H5449" t="s">
        <v>0</v>
      </c>
      <c r="I5449" t="s">
        <v>2802</v>
      </c>
      <c r="J5449" t="s">
        <v>6192</v>
      </c>
      <c r="K5449" t="str">
        <f>"23002"</f>
        <v>23002</v>
      </c>
    </row>
    <row r="5450" spans="1:11" customFormat="1" x14ac:dyDescent="0.25">
      <c r="A5450" t="str">
        <f t="shared" si="828"/>
        <v>23</v>
      </c>
      <c r="B5450" t="s">
        <v>612</v>
      </c>
      <c r="C5450" t="str">
        <f t="shared" si="833"/>
        <v>050</v>
      </c>
      <c r="D5450" t="s">
        <v>612</v>
      </c>
      <c r="E5450" t="str">
        <f t="shared" si="834"/>
        <v>01</v>
      </c>
      <c r="F5450" t="str">
        <f>"003"</f>
        <v>003</v>
      </c>
      <c r="G5450" t="str">
        <f>""</f>
        <v/>
      </c>
      <c r="H5450" t="s">
        <v>3</v>
      </c>
      <c r="I5450" t="s">
        <v>2802</v>
      </c>
      <c r="J5450" t="s">
        <v>6192</v>
      </c>
      <c r="K5450" t="str">
        <f>"23002"</f>
        <v>23002</v>
      </c>
    </row>
    <row r="5451" spans="1:11" customFormat="1" x14ac:dyDescent="0.25">
      <c r="A5451" t="str">
        <f t="shared" si="828"/>
        <v>23</v>
      </c>
      <c r="B5451" t="s">
        <v>612</v>
      </c>
      <c r="C5451" t="str">
        <f t="shared" si="833"/>
        <v>050</v>
      </c>
      <c r="D5451" t="s">
        <v>612</v>
      </c>
      <c r="E5451" t="str">
        <f t="shared" si="834"/>
        <v>01</v>
      </c>
      <c r="F5451" t="str">
        <f>"004"</f>
        <v>004</v>
      </c>
      <c r="G5451" t="str">
        <f>""</f>
        <v/>
      </c>
      <c r="H5451" t="s">
        <v>3</v>
      </c>
      <c r="I5451" t="s">
        <v>2803</v>
      </c>
      <c r="J5451" t="s">
        <v>6193</v>
      </c>
      <c r="K5451" t="str">
        <f>"23002"</f>
        <v>23002</v>
      </c>
    </row>
    <row r="5452" spans="1:11" customFormat="1" x14ac:dyDescent="0.25">
      <c r="A5452" t="str">
        <f t="shared" si="828"/>
        <v>23</v>
      </c>
      <c r="B5452" t="s">
        <v>612</v>
      </c>
      <c r="C5452" t="str">
        <f t="shared" si="833"/>
        <v>050</v>
      </c>
      <c r="D5452" t="s">
        <v>612</v>
      </c>
      <c r="E5452" t="str">
        <f t="shared" si="834"/>
        <v>01</v>
      </c>
      <c r="F5452" t="str">
        <f>"005"</f>
        <v>005</v>
      </c>
      <c r="G5452" t="str">
        <f>""</f>
        <v/>
      </c>
      <c r="H5452" t="s">
        <v>1</v>
      </c>
      <c r="I5452" t="s">
        <v>2804</v>
      </c>
      <c r="J5452" t="s">
        <v>6194</v>
      </c>
      <c r="K5452" t="str">
        <f>"23001"</f>
        <v>23001</v>
      </c>
    </row>
    <row r="5453" spans="1:11" customFormat="1" x14ac:dyDescent="0.25">
      <c r="A5453" t="str">
        <f t="shared" si="828"/>
        <v>23</v>
      </c>
      <c r="B5453" t="s">
        <v>612</v>
      </c>
      <c r="C5453" t="str">
        <f t="shared" si="833"/>
        <v>050</v>
      </c>
      <c r="D5453" t="s">
        <v>612</v>
      </c>
      <c r="E5453" t="str">
        <f t="shared" si="834"/>
        <v>01</v>
      </c>
      <c r="F5453" t="str">
        <f>"005"</f>
        <v>005</v>
      </c>
      <c r="G5453" t="str">
        <f>""</f>
        <v/>
      </c>
      <c r="H5453" t="s">
        <v>0</v>
      </c>
      <c r="I5453" t="s">
        <v>2804</v>
      </c>
      <c r="J5453" t="s">
        <v>6194</v>
      </c>
      <c r="K5453" t="str">
        <f>"23001"</f>
        <v>23001</v>
      </c>
    </row>
    <row r="5454" spans="1:11" customFormat="1" x14ac:dyDescent="0.25">
      <c r="A5454" t="str">
        <f t="shared" si="828"/>
        <v>23</v>
      </c>
      <c r="B5454" t="s">
        <v>612</v>
      </c>
      <c r="C5454" t="str">
        <f t="shared" si="833"/>
        <v>050</v>
      </c>
      <c r="D5454" t="s">
        <v>612</v>
      </c>
      <c r="E5454" t="str">
        <f t="shared" si="834"/>
        <v>01</v>
      </c>
      <c r="F5454" t="str">
        <f>"006"</f>
        <v>006</v>
      </c>
      <c r="G5454" t="str">
        <f>""</f>
        <v/>
      </c>
      <c r="H5454" t="s">
        <v>1</v>
      </c>
      <c r="I5454" t="s">
        <v>2805</v>
      </c>
      <c r="J5454" t="s">
        <v>6195</v>
      </c>
      <c r="K5454" t="str">
        <f>"23002"</f>
        <v>23002</v>
      </c>
    </row>
    <row r="5455" spans="1:11" customFormat="1" x14ac:dyDescent="0.25">
      <c r="A5455" t="str">
        <f t="shared" si="828"/>
        <v>23</v>
      </c>
      <c r="B5455" t="s">
        <v>612</v>
      </c>
      <c r="C5455" t="str">
        <f t="shared" si="833"/>
        <v>050</v>
      </c>
      <c r="D5455" t="s">
        <v>612</v>
      </c>
      <c r="E5455" t="str">
        <f t="shared" si="834"/>
        <v>01</v>
      </c>
      <c r="F5455" t="str">
        <f>"006"</f>
        <v>006</v>
      </c>
      <c r="G5455" t="str">
        <f>""</f>
        <v/>
      </c>
      <c r="H5455" t="s">
        <v>0</v>
      </c>
      <c r="I5455" t="s">
        <v>2805</v>
      </c>
      <c r="J5455" t="s">
        <v>6195</v>
      </c>
      <c r="K5455" t="str">
        <f>"23002"</f>
        <v>23002</v>
      </c>
    </row>
    <row r="5456" spans="1:11" customFormat="1" x14ac:dyDescent="0.25">
      <c r="A5456" t="str">
        <f t="shared" si="828"/>
        <v>23</v>
      </c>
      <c r="B5456" t="s">
        <v>612</v>
      </c>
      <c r="C5456" t="str">
        <f t="shared" si="833"/>
        <v>050</v>
      </c>
      <c r="D5456" t="s">
        <v>612</v>
      </c>
      <c r="E5456" t="str">
        <f t="shared" si="834"/>
        <v>01</v>
      </c>
      <c r="F5456" t="str">
        <f>"007"</f>
        <v>007</v>
      </c>
      <c r="G5456" t="str">
        <f>""</f>
        <v/>
      </c>
      <c r="H5456" t="s">
        <v>1</v>
      </c>
      <c r="I5456" t="s">
        <v>2806</v>
      </c>
      <c r="J5456" t="s">
        <v>6196</v>
      </c>
      <c r="K5456" t="str">
        <f>"23002"</f>
        <v>23002</v>
      </c>
    </row>
    <row r="5457" spans="1:11" customFormat="1" x14ac:dyDescent="0.25">
      <c r="A5457" t="str">
        <f t="shared" si="828"/>
        <v>23</v>
      </c>
      <c r="B5457" t="s">
        <v>612</v>
      </c>
      <c r="C5457" t="str">
        <f t="shared" si="833"/>
        <v>050</v>
      </c>
      <c r="D5457" t="s">
        <v>612</v>
      </c>
      <c r="E5457" t="str">
        <f t="shared" si="834"/>
        <v>01</v>
      </c>
      <c r="F5457" t="str">
        <f>"007"</f>
        <v>007</v>
      </c>
      <c r="G5457" t="str">
        <f>""</f>
        <v/>
      </c>
      <c r="H5457" t="s">
        <v>0</v>
      </c>
      <c r="I5457" t="s">
        <v>2806</v>
      </c>
      <c r="J5457" t="s">
        <v>6196</v>
      </c>
      <c r="K5457" t="str">
        <f>"23002"</f>
        <v>23002</v>
      </c>
    </row>
    <row r="5458" spans="1:11" customFormat="1" x14ac:dyDescent="0.25">
      <c r="A5458" t="str">
        <f t="shared" si="828"/>
        <v>23</v>
      </c>
      <c r="B5458" t="s">
        <v>612</v>
      </c>
      <c r="C5458" t="str">
        <f t="shared" si="833"/>
        <v>050</v>
      </c>
      <c r="D5458" t="s">
        <v>612</v>
      </c>
      <c r="E5458" t="str">
        <f t="shared" si="834"/>
        <v>01</v>
      </c>
      <c r="F5458" t="str">
        <f>"008"</f>
        <v>008</v>
      </c>
      <c r="G5458" t="str">
        <f>""</f>
        <v/>
      </c>
      <c r="H5458" t="s">
        <v>1</v>
      </c>
      <c r="I5458" t="s">
        <v>2804</v>
      </c>
      <c r="J5458" t="s">
        <v>6194</v>
      </c>
      <c r="K5458" t="str">
        <f>"23001"</f>
        <v>23001</v>
      </c>
    </row>
    <row r="5459" spans="1:11" customFormat="1" x14ac:dyDescent="0.25">
      <c r="A5459" t="str">
        <f t="shared" si="828"/>
        <v>23</v>
      </c>
      <c r="B5459" t="s">
        <v>612</v>
      </c>
      <c r="C5459" t="str">
        <f t="shared" si="833"/>
        <v>050</v>
      </c>
      <c r="D5459" t="s">
        <v>612</v>
      </c>
      <c r="E5459" t="str">
        <f t="shared" si="834"/>
        <v>01</v>
      </c>
      <c r="F5459" t="str">
        <f>"008"</f>
        <v>008</v>
      </c>
      <c r="G5459" t="str">
        <f>""</f>
        <v/>
      </c>
      <c r="H5459" t="s">
        <v>0</v>
      </c>
      <c r="I5459" t="s">
        <v>2804</v>
      </c>
      <c r="J5459" t="s">
        <v>6194</v>
      </c>
      <c r="K5459" t="str">
        <f>"23001"</f>
        <v>23001</v>
      </c>
    </row>
    <row r="5460" spans="1:11" customFormat="1" x14ac:dyDescent="0.25">
      <c r="A5460" t="str">
        <f t="shared" si="828"/>
        <v>23</v>
      </c>
      <c r="B5460" t="s">
        <v>612</v>
      </c>
      <c r="C5460" t="str">
        <f t="shared" si="833"/>
        <v>050</v>
      </c>
      <c r="D5460" t="s">
        <v>612</v>
      </c>
      <c r="E5460" t="str">
        <f t="shared" ref="E5460:E5471" si="835">"02"</f>
        <v>02</v>
      </c>
      <c r="F5460" t="str">
        <f>"001"</f>
        <v>001</v>
      </c>
      <c r="G5460" t="str">
        <f>""</f>
        <v/>
      </c>
      <c r="H5460" t="s">
        <v>1</v>
      </c>
      <c r="I5460" t="s">
        <v>23</v>
      </c>
      <c r="J5460" t="s">
        <v>6138</v>
      </c>
      <c r="K5460" t="str">
        <f>"23003"</f>
        <v>23003</v>
      </c>
    </row>
    <row r="5461" spans="1:11" customFormat="1" x14ac:dyDescent="0.25">
      <c r="A5461" t="str">
        <f t="shared" si="828"/>
        <v>23</v>
      </c>
      <c r="B5461" t="s">
        <v>612</v>
      </c>
      <c r="C5461" t="str">
        <f t="shared" si="833"/>
        <v>050</v>
      </c>
      <c r="D5461" t="s">
        <v>612</v>
      </c>
      <c r="E5461" t="str">
        <f t="shared" si="835"/>
        <v>02</v>
      </c>
      <c r="F5461" t="str">
        <f>"001"</f>
        <v>001</v>
      </c>
      <c r="G5461" t="str">
        <f>""</f>
        <v/>
      </c>
      <c r="H5461" t="s">
        <v>0</v>
      </c>
      <c r="I5461" t="s">
        <v>23</v>
      </c>
      <c r="J5461" t="s">
        <v>6138</v>
      </c>
      <c r="K5461" t="str">
        <f>"23003"</f>
        <v>23003</v>
      </c>
    </row>
    <row r="5462" spans="1:11" customFormat="1" x14ac:dyDescent="0.25">
      <c r="A5462" t="str">
        <f t="shared" si="828"/>
        <v>23</v>
      </c>
      <c r="B5462" t="s">
        <v>612</v>
      </c>
      <c r="C5462" t="str">
        <f t="shared" si="833"/>
        <v>050</v>
      </c>
      <c r="D5462" t="s">
        <v>612</v>
      </c>
      <c r="E5462" t="str">
        <f t="shared" si="835"/>
        <v>02</v>
      </c>
      <c r="F5462" t="str">
        <f>"002"</f>
        <v>002</v>
      </c>
      <c r="G5462" t="str">
        <f>""</f>
        <v/>
      </c>
      <c r="H5462" t="s">
        <v>3</v>
      </c>
      <c r="I5462" t="s">
        <v>104</v>
      </c>
      <c r="J5462" t="s">
        <v>6191</v>
      </c>
      <c r="K5462" t="str">
        <f>"23004"</f>
        <v>23004</v>
      </c>
    </row>
    <row r="5463" spans="1:11" customFormat="1" x14ac:dyDescent="0.25">
      <c r="A5463" t="str">
        <f t="shared" si="828"/>
        <v>23</v>
      </c>
      <c r="B5463" t="s">
        <v>612</v>
      </c>
      <c r="C5463" t="str">
        <f t="shared" si="833"/>
        <v>050</v>
      </c>
      <c r="D5463" t="s">
        <v>612</v>
      </c>
      <c r="E5463" t="str">
        <f t="shared" si="835"/>
        <v>02</v>
      </c>
      <c r="F5463" t="str">
        <f>"003"</f>
        <v>003</v>
      </c>
      <c r="G5463" t="str">
        <f>""</f>
        <v/>
      </c>
      <c r="H5463" t="s">
        <v>1</v>
      </c>
      <c r="I5463" t="s">
        <v>2807</v>
      </c>
      <c r="J5463" t="s">
        <v>6197</v>
      </c>
      <c r="K5463" t="str">
        <f>"23003"</f>
        <v>23003</v>
      </c>
    </row>
    <row r="5464" spans="1:11" customFormat="1" x14ac:dyDescent="0.25">
      <c r="A5464" t="str">
        <f t="shared" si="828"/>
        <v>23</v>
      </c>
      <c r="B5464" t="s">
        <v>612</v>
      </c>
      <c r="C5464" t="str">
        <f t="shared" si="833"/>
        <v>050</v>
      </c>
      <c r="D5464" t="s">
        <v>612</v>
      </c>
      <c r="E5464" t="str">
        <f t="shared" si="835"/>
        <v>02</v>
      </c>
      <c r="F5464" t="str">
        <f>"003"</f>
        <v>003</v>
      </c>
      <c r="G5464" t="str">
        <f>""</f>
        <v/>
      </c>
      <c r="H5464" t="s">
        <v>0</v>
      </c>
      <c r="I5464" t="s">
        <v>2807</v>
      </c>
      <c r="J5464" t="s">
        <v>6197</v>
      </c>
      <c r="K5464" t="str">
        <f>"23003"</f>
        <v>23003</v>
      </c>
    </row>
    <row r="5465" spans="1:11" customFormat="1" x14ac:dyDescent="0.25">
      <c r="A5465" t="str">
        <f t="shared" si="828"/>
        <v>23</v>
      </c>
      <c r="B5465" t="s">
        <v>612</v>
      </c>
      <c r="C5465" t="str">
        <f t="shared" si="833"/>
        <v>050</v>
      </c>
      <c r="D5465" t="s">
        <v>612</v>
      </c>
      <c r="E5465" t="str">
        <f t="shared" si="835"/>
        <v>02</v>
      </c>
      <c r="F5465" t="str">
        <f>"004"</f>
        <v>004</v>
      </c>
      <c r="G5465" t="str">
        <f>""</f>
        <v/>
      </c>
      <c r="H5465" t="s">
        <v>1</v>
      </c>
      <c r="I5465" t="s">
        <v>104</v>
      </c>
      <c r="J5465" t="s">
        <v>6191</v>
      </c>
      <c r="K5465" t="str">
        <f>"23004"</f>
        <v>23004</v>
      </c>
    </row>
    <row r="5466" spans="1:11" customFormat="1" x14ac:dyDescent="0.25">
      <c r="A5466" t="str">
        <f t="shared" si="828"/>
        <v>23</v>
      </c>
      <c r="B5466" t="s">
        <v>612</v>
      </c>
      <c r="C5466" t="str">
        <f t="shared" si="833"/>
        <v>050</v>
      </c>
      <c r="D5466" t="s">
        <v>612</v>
      </c>
      <c r="E5466" t="str">
        <f t="shared" si="835"/>
        <v>02</v>
      </c>
      <c r="F5466" t="str">
        <f>"004"</f>
        <v>004</v>
      </c>
      <c r="G5466" t="str">
        <f>""</f>
        <v/>
      </c>
      <c r="H5466" t="s">
        <v>0</v>
      </c>
      <c r="I5466" t="s">
        <v>104</v>
      </c>
      <c r="J5466" t="s">
        <v>6191</v>
      </c>
      <c r="K5466" t="str">
        <f>"23004"</f>
        <v>23004</v>
      </c>
    </row>
    <row r="5467" spans="1:11" customFormat="1" x14ac:dyDescent="0.25">
      <c r="A5467" t="str">
        <f t="shared" si="828"/>
        <v>23</v>
      </c>
      <c r="B5467" t="s">
        <v>612</v>
      </c>
      <c r="C5467" t="str">
        <f t="shared" si="833"/>
        <v>050</v>
      </c>
      <c r="D5467" t="s">
        <v>612</v>
      </c>
      <c r="E5467" t="str">
        <f t="shared" si="835"/>
        <v>02</v>
      </c>
      <c r="F5467" t="str">
        <f>"005"</f>
        <v>005</v>
      </c>
      <c r="G5467" t="str">
        <f>""</f>
        <v/>
      </c>
      <c r="H5467" t="s">
        <v>3</v>
      </c>
      <c r="I5467" t="s">
        <v>2808</v>
      </c>
      <c r="J5467" t="s">
        <v>6198</v>
      </c>
      <c r="K5467" t="str">
        <f>"23003"</f>
        <v>23003</v>
      </c>
    </row>
    <row r="5468" spans="1:11" customFormat="1" x14ac:dyDescent="0.25">
      <c r="A5468" t="str">
        <f t="shared" si="828"/>
        <v>23</v>
      </c>
      <c r="B5468" t="s">
        <v>612</v>
      </c>
      <c r="C5468" t="str">
        <f t="shared" si="833"/>
        <v>050</v>
      </c>
      <c r="D5468" t="s">
        <v>612</v>
      </c>
      <c r="E5468" t="str">
        <f t="shared" si="835"/>
        <v>02</v>
      </c>
      <c r="F5468" t="str">
        <f>"006"</f>
        <v>006</v>
      </c>
      <c r="G5468" t="str">
        <f>""</f>
        <v/>
      </c>
      <c r="H5468" t="s">
        <v>1</v>
      </c>
      <c r="I5468" t="s">
        <v>2809</v>
      </c>
      <c r="J5468" t="s">
        <v>6199</v>
      </c>
      <c r="K5468" t="str">
        <f>"23001"</f>
        <v>23001</v>
      </c>
    </row>
    <row r="5469" spans="1:11" customFormat="1" x14ac:dyDescent="0.25">
      <c r="A5469" t="str">
        <f t="shared" si="828"/>
        <v>23</v>
      </c>
      <c r="B5469" t="s">
        <v>612</v>
      </c>
      <c r="C5469" t="str">
        <f t="shared" si="833"/>
        <v>050</v>
      </c>
      <c r="D5469" t="s">
        <v>612</v>
      </c>
      <c r="E5469" t="str">
        <f t="shared" si="835"/>
        <v>02</v>
      </c>
      <c r="F5469" t="str">
        <f>"006"</f>
        <v>006</v>
      </c>
      <c r="G5469" t="str">
        <f>""</f>
        <v/>
      </c>
      <c r="H5469" t="s">
        <v>0</v>
      </c>
      <c r="I5469" t="s">
        <v>2809</v>
      </c>
      <c r="J5469" t="s">
        <v>6199</v>
      </c>
      <c r="K5469" t="str">
        <f>"23001"</f>
        <v>23001</v>
      </c>
    </row>
    <row r="5470" spans="1:11" customFormat="1" x14ac:dyDescent="0.25">
      <c r="A5470" t="str">
        <f t="shared" si="828"/>
        <v>23</v>
      </c>
      <c r="B5470" t="s">
        <v>612</v>
      </c>
      <c r="C5470" t="str">
        <f t="shared" si="833"/>
        <v>050</v>
      </c>
      <c r="D5470" t="s">
        <v>612</v>
      </c>
      <c r="E5470" t="str">
        <f t="shared" si="835"/>
        <v>02</v>
      </c>
      <c r="F5470" t="str">
        <f>"007"</f>
        <v>007</v>
      </c>
      <c r="G5470" t="str">
        <f>""</f>
        <v/>
      </c>
      <c r="H5470" t="s">
        <v>1</v>
      </c>
      <c r="I5470" t="s">
        <v>104</v>
      </c>
      <c r="J5470" t="s">
        <v>6191</v>
      </c>
      <c r="K5470" t="str">
        <f>"23004"</f>
        <v>23004</v>
      </c>
    </row>
    <row r="5471" spans="1:11" customFormat="1" x14ac:dyDescent="0.25">
      <c r="A5471" t="str">
        <f t="shared" si="828"/>
        <v>23</v>
      </c>
      <c r="B5471" t="s">
        <v>612</v>
      </c>
      <c r="C5471" t="str">
        <f t="shared" si="833"/>
        <v>050</v>
      </c>
      <c r="D5471" t="s">
        <v>612</v>
      </c>
      <c r="E5471" t="str">
        <f t="shared" si="835"/>
        <v>02</v>
      </c>
      <c r="F5471" t="str">
        <f>"007"</f>
        <v>007</v>
      </c>
      <c r="G5471" t="str">
        <f>""</f>
        <v/>
      </c>
      <c r="H5471" t="s">
        <v>0</v>
      </c>
      <c r="I5471" t="s">
        <v>104</v>
      </c>
      <c r="J5471" t="s">
        <v>6191</v>
      </c>
      <c r="K5471" t="str">
        <f>"23004"</f>
        <v>23004</v>
      </c>
    </row>
    <row r="5472" spans="1:11" customFormat="1" x14ac:dyDescent="0.25">
      <c r="A5472" t="str">
        <f t="shared" si="828"/>
        <v>23</v>
      </c>
      <c r="B5472" t="s">
        <v>612</v>
      </c>
      <c r="C5472" t="str">
        <f t="shared" si="833"/>
        <v>050</v>
      </c>
      <c r="D5472" t="s">
        <v>612</v>
      </c>
      <c r="E5472" t="str">
        <f t="shared" ref="E5472:E5493" si="836">"03"</f>
        <v>03</v>
      </c>
      <c r="F5472" t="str">
        <f>"001"</f>
        <v>001</v>
      </c>
      <c r="G5472" t="str">
        <f>""</f>
        <v/>
      </c>
      <c r="H5472" t="s">
        <v>1</v>
      </c>
      <c r="I5472" t="s">
        <v>2810</v>
      </c>
      <c r="J5472" t="s">
        <v>6200</v>
      </c>
      <c r="K5472" t="str">
        <f t="shared" ref="K5472:K5478" si="837">"23003"</f>
        <v>23003</v>
      </c>
    </row>
    <row r="5473" spans="1:11" customFormat="1" x14ac:dyDescent="0.25">
      <c r="A5473" t="str">
        <f t="shared" si="828"/>
        <v>23</v>
      </c>
      <c r="B5473" t="s">
        <v>612</v>
      </c>
      <c r="C5473" t="str">
        <f t="shared" si="833"/>
        <v>050</v>
      </c>
      <c r="D5473" t="s">
        <v>612</v>
      </c>
      <c r="E5473" t="str">
        <f t="shared" si="836"/>
        <v>03</v>
      </c>
      <c r="F5473" t="str">
        <f>"001"</f>
        <v>001</v>
      </c>
      <c r="G5473" t="str">
        <f>""</f>
        <v/>
      </c>
      <c r="H5473" t="s">
        <v>0</v>
      </c>
      <c r="I5473" t="s">
        <v>2810</v>
      </c>
      <c r="J5473" t="s">
        <v>6200</v>
      </c>
      <c r="K5473" t="str">
        <f t="shared" si="837"/>
        <v>23003</v>
      </c>
    </row>
    <row r="5474" spans="1:11" customFormat="1" x14ac:dyDescent="0.25">
      <c r="A5474" t="str">
        <f t="shared" si="828"/>
        <v>23</v>
      </c>
      <c r="B5474" t="s">
        <v>612</v>
      </c>
      <c r="C5474" t="str">
        <f t="shared" si="833"/>
        <v>050</v>
      </c>
      <c r="D5474" t="s">
        <v>612</v>
      </c>
      <c r="E5474" t="str">
        <f t="shared" si="836"/>
        <v>03</v>
      </c>
      <c r="F5474" t="str">
        <f>"002"</f>
        <v>002</v>
      </c>
      <c r="G5474" t="str">
        <f>""</f>
        <v/>
      </c>
      <c r="H5474" t="s">
        <v>1</v>
      </c>
      <c r="I5474" t="s">
        <v>2807</v>
      </c>
      <c r="J5474" t="s">
        <v>6197</v>
      </c>
      <c r="K5474" t="str">
        <f t="shared" si="837"/>
        <v>23003</v>
      </c>
    </row>
    <row r="5475" spans="1:11" customFormat="1" x14ac:dyDescent="0.25">
      <c r="A5475" t="str">
        <f t="shared" si="828"/>
        <v>23</v>
      </c>
      <c r="B5475" t="s">
        <v>612</v>
      </c>
      <c r="C5475" t="str">
        <f t="shared" si="833"/>
        <v>050</v>
      </c>
      <c r="D5475" t="s">
        <v>612</v>
      </c>
      <c r="E5475" t="str">
        <f t="shared" si="836"/>
        <v>03</v>
      </c>
      <c r="F5475" t="str">
        <f>"002"</f>
        <v>002</v>
      </c>
      <c r="G5475" t="str">
        <f>""</f>
        <v/>
      </c>
      <c r="H5475" t="s">
        <v>0</v>
      </c>
      <c r="I5475" t="s">
        <v>2807</v>
      </c>
      <c r="J5475" t="s">
        <v>6197</v>
      </c>
      <c r="K5475" t="str">
        <f t="shared" si="837"/>
        <v>23003</v>
      </c>
    </row>
    <row r="5476" spans="1:11" customFormat="1" x14ac:dyDescent="0.25">
      <c r="A5476" t="str">
        <f t="shared" si="828"/>
        <v>23</v>
      </c>
      <c r="B5476" t="s">
        <v>612</v>
      </c>
      <c r="C5476" t="str">
        <f t="shared" si="833"/>
        <v>050</v>
      </c>
      <c r="D5476" t="s">
        <v>612</v>
      </c>
      <c r="E5476" t="str">
        <f t="shared" si="836"/>
        <v>03</v>
      </c>
      <c r="F5476" t="str">
        <f>"002"</f>
        <v>002</v>
      </c>
      <c r="G5476" t="str">
        <f>""</f>
        <v/>
      </c>
      <c r="H5476" t="s">
        <v>2</v>
      </c>
      <c r="I5476" t="s">
        <v>2807</v>
      </c>
      <c r="J5476" t="s">
        <v>6197</v>
      </c>
      <c r="K5476" t="str">
        <f t="shared" si="837"/>
        <v>23003</v>
      </c>
    </row>
    <row r="5477" spans="1:11" customFormat="1" x14ac:dyDescent="0.25">
      <c r="A5477" t="str">
        <f t="shared" si="828"/>
        <v>23</v>
      </c>
      <c r="B5477" t="s">
        <v>612</v>
      </c>
      <c r="C5477" t="str">
        <f t="shared" si="833"/>
        <v>050</v>
      </c>
      <c r="D5477" t="s">
        <v>612</v>
      </c>
      <c r="E5477" t="str">
        <f t="shared" si="836"/>
        <v>03</v>
      </c>
      <c r="F5477" t="str">
        <f>"003"</f>
        <v>003</v>
      </c>
      <c r="G5477" t="str">
        <f>""</f>
        <v/>
      </c>
      <c r="H5477" t="s">
        <v>1</v>
      </c>
      <c r="I5477" t="s">
        <v>2810</v>
      </c>
      <c r="J5477" t="s">
        <v>6200</v>
      </c>
      <c r="K5477" t="str">
        <f t="shared" si="837"/>
        <v>23003</v>
      </c>
    </row>
    <row r="5478" spans="1:11" customFormat="1" x14ac:dyDescent="0.25">
      <c r="A5478" t="str">
        <f t="shared" ref="A5478:A5541" si="838">"23"</f>
        <v>23</v>
      </c>
      <c r="B5478" t="s">
        <v>612</v>
      </c>
      <c r="C5478" t="str">
        <f t="shared" si="833"/>
        <v>050</v>
      </c>
      <c r="D5478" t="s">
        <v>612</v>
      </c>
      <c r="E5478" t="str">
        <f t="shared" si="836"/>
        <v>03</v>
      </c>
      <c r="F5478" t="str">
        <f>"003"</f>
        <v>003</v>
      </c>
      <c r="G5478" t="str">
        <f>""</f>
        <v/>
      </c>
      <c r="H5478" t="s">
        <v>0</v>
      </c>
      <c r="I5478" t="s">
        <v>2810</v>
      </c>
      <c r="J5478" t="s">
        <v>6200</v>
      </c>
      <c r="K5478" t="str">
        <f t="shared" si="837"/>
        <v>23003</v>
      </c>
    </row>
    <row r="5479" spans="1:11" customFormat="1" x14ac:dyDescent="0.25">
      <c r="A5479" t="str">
        <f t="shared" si="838"/>
        <v>23</v>
      </c>
      <c r="B5479" t="s">
        <v>612</v>
      </c>
      <c r="C5479" t="str">
        <f t="shared" si="833"/>
        <v>050</v>
      </c>
      <c r="D5479" t="s">
        <v>612</v>
      </c>
      <c r="E5479" t="str">
        <f t="shared" si="836"/>
        <v>03</v>
      </c>
      <c r="F5479" t="str">
        <f>"004"</f>
        <v>004</v>
      </c>
      <c r="G5479" t="str">
        <f>""</f>
        <v/>
      </c>
      <c r="H5479" t="s">
        <v>3</v>
      </c>
      <c r="I5479" t="s">
        <v>2811</v>
      </c>
      <c r="J5479" t="s">
        <v>6201</v>
      </c>
      <c r="K5479" t="str">
        <f>"23008"</f>
        <v>23008</v>
      </c>
    </row>
    <row r="5480" spans="1:11" customFormat="1" x14ac:dyDescent="0.25">
      <c r="A5480" t="str">
        <f t="shared" si="838"/>
        <v>23</v>
      </c>
      <c r="B5480" t="s">
        <v>612</v>
      </c>
      <c r="C5480" t="str">
        <f t="shared" si="833"/>
        <v>050</v>
      </c>
      <c r="D5480" t="s">
        <v>612</v>
      </c>
      <c r="E5480" t="str">
        <f t="shared" si="836"/>
        <v>03</v>
      </c>
      <c r="F5480" t="str">
        <f>"005"</f>
        <v>005</v>
      </c>
      <c r="G5480" t="str">
        <f>""</f>
        <v/>
      </c>
      <c r="H5480" t="s">
        <v>3</v>
      </c>
      <c r="I5480" t="s">
        <v>2812</v>
      </c>
      <c r="J5480" t="s">
        <v>6202</v>
      </c>
      <c r="K5480" t="str">
        <f>"23009"</f>
        <v>23009</v>
      </c>
    </row>
    <row r="5481" spans="1:11" customFormat="1" x14ac:dyDescent="0.25">
      <c r="A5481" t="str">
        <f t="shared" si="838"/>
        <v>23</v>
      </c>
      <c r="B5481" t="s">
        <v>612</v>
      </c>
      <c r="C5481" t="str">
        <f t="shared" si="833"/>
        <v>050</v>
      </c>
      <c r="D5481" t="s">
        <v>612</v>
      </c>
      <c r="E5481" t="str">
        <f t="shared" si="836"/>
        <v>03</v>
      </c>
      <c r="F5481" t="str">
        <f>"006"</f>
        <v>006</v>
      </c>
      <c r="G5481" t="str">
        <f>""</f>
        <v/>
      </c>
      <c r="H5481" t="s">
        <v>3</v>
      </c>
      <c r="I5481" t="s">
        <v>85</v>
      </c>
      <c r="J5481" t="s">
        <v>6203</v>
      </c>
      <c r="K5481" t="str">
        <f>"23009"</f>
        <v>23009</v>
      </c>
    </row>
    <row r="5482" spans="1:11" customFormat="1" x14ac:dyDescent="0.25">
      <c r="A5482" t="str">
        <f t="shared" si="838"/>
        <v>23</v>
      </c>
      <c r="B5482" t="s">
        <v>612</v>
      </c>
      <c r="C5482" t="str">
        <f t="shared" si="833"/>
        <v>050</v>
      </c>
      <c r="D5482" t="s">
        <v>612</v>
      </c>
      <c r="E5482" t="str">
        <f t="shared" si="836"/>
        <v>03</v>
      </c>
      <c r="F5482" t="str">
        <f>"007"</f>
        <v>007</v>
      </c>
      <c r="G5482" t="str">
        <f>""</f>
        <v/>
      </c>
      <c r="H5482" t="s">
        <v>3</v>
      </c>
      <c r="I5482" t="s">
        <v>2811</v>
      </c>
      <c r="J5482" t="s">
        <v>6201</v>
      </c>
      <c r="K5482" t="str">
        <f>"23008"</f>
        <v>23008</v>
      </c>
    </row>
    <row r="5483" spans="1:11" customFormat="1" x14ac:dyDescent="0.25">
      <c r="A5483" t="str">
        <f t="shared" si="838"/>
        <v>23</v>
      </c>
      <c r="B5483" t="s">
        <v>612</v>
      </c>
      <c r="C5483" t="str">
        <f t="shared" si="833"/>
        <v>050</v>
      </c>
      <c r="D5483" t="s">
        <v>612</v>
      </c>
      <c r="E5483" t="str">
        <f t="shared" si="836"/>
        <v>03</v>
      </c>
      <c r="F5483" t="str">
        <f>"008"</f>
        <v>008</v>
      </c>
      <c r="G5483" t="str">
        <f>""</f>
        <v/>
      </c>
      <c r="H5483" t="s">
        <v>1</v>
      </c>
      <c r="I5483" t="s">
        <v>2813</v>
      </c>
      <c r="J5483" t="s">
        <v>6204</v>
      </c>
      <c r="K5483" t="str">
        <f>"23009"</f>
        <v>23009</v>
      </c>
    </row>
    <row r="5484" spans="1:11" customFormat="1" x14ac:dyDescent="0.25">
      <c r="A5484" t="str">
        <f t="shared" si="838"/>
        <v>23</v>
      </c>
      <c r="B5484" t="s">
        <v>612</v>
      </c>
      <c r="C5484" t="str">
        <f t="shared" si="833"/>
        <v>050</v>
      </c>
      <c r="D5484" t="s">
        <v>612</v>
      </c>
      <c r="E5484" t="str">
        <f t="shared" si="836"/>
        <v>03</v>
      </c>
      <c r="F5484" t="str">
        <f>"008"</f>
        <v>008</v>
      </c>
      <c r="G5484" t="str">
        <f>""</f>
        <v/>
      </c>
      <c r="H5484" t="s">
        <v>0</v>
      </c>
      <c r="I5484" t="s">
        <v>2813</v>
      </c>
      <c r="J5484" t="s">
        <v>6204</v>
      </c>
      <c r="K5484" t="str">
        <f>"23009"</f>
        <v>23009</v>
      </c>
    </row>
    <row r="5485" spans="1:11" customFormat="1" x14ac:dyDescent="0.25">
      <c r="A5485" t="str">
        <f t="shared" si="838"/>
        <v>23</v>
      </c>
      <c r="B5485" t="s">
        <v>612</v>
      </c>
      <c r="C5485" t="str">
        <f t="shared" si="833"/>
        <v>050</v>
      </c>
      <c r="D5485" t="s">
        <v>612</v>
      </c>
      <c r="E5485" t="str">
        <f t="shared" si="836"/>
        <v>03</v>
      </c>
      <c r="F5485" t="str">
        <f>"009"</f>
        <v>009</v>
      </c>
      <c r="G5485" t="str">
        <f>""</f>
        <v/>
      </c>
      <c r="H5485" t="s">
        <v>3</v>
      </c>
      <c r="I5485" t="s">
        <v>85</v>
      </c>
      <c r="J5485" t="s">
        <v>6203</v>
      </c>
      <c r="K5485" t="str">
        <f>"23009"</f>
        <v>23009</v>
      </c>
    </row>
    <row r="5486" spans="1:11" customFormat="1" x14ac:dyDescent="0.25">
      <c r="A5486" t="str">
        <f t="shared" si="838"/>
        <v>23</v>
      </c>
      <c r="B5486" t="s">
        <v>612</v>
      </c>
      <c r="C5486" t="str">
        <f t="shared" si="833"/>
        <v>050</v>
      </c>
      <c r="D5486" t="s">
        <v>612</v>
      </c>
      <c r="E5486" t="str">
        <f t="shared" si="836"/>
        <v>03</v>
      </c>
      <c r="F5486" t="str">
        <f>"010"</f>
        <v>010</v>
      </c>
      <c r="G5486" t="str">
        <f>""</f>
        <v/>
      </c>
      <c r="H5486" t="s">
        <v>3</v>
      </c>
      <c r="I5486" t="s">
        <v>2813</v>
      </c>
      <c r="J5486" t="s">
        <v>6204</v>
      </c>
      <c r="K5486" t="str">
        <f>"23009"</f>
        <v>23009</v>
      </c>
    </row>
    <row r="5487" spans="1:11" customFormat="1" x14ac:dyDescent="0.25">
      <c r="A5487" t="str">
        <f t="shared" si="838"/>
        <v>23</v>
      </c>
      <c r="B5487" t="s">
        <v>612</v>
      </c>
      <c r="C5487" t="str">
        <f t="shared" si="833"/>
        <v>050</v>
      </c>
      <c r="D5487" t="s">
        <v>612</v>
      </c>
      <c r="E5487" t="str">
        <f t="shared" si="836"/>
        <v>03</v>
      </c>
      <c r="F5487" t="str">
        <f>"011"</f>
        <v>011</v>
      </c>
      <c r="G5487" t="str">
        <f>""</f>
        <v/>
      </c>
      <c r="H5487" t="s">
        <v>3</v>
      </c>
      <c r="I5487" t="s">
        <v>85</v>
      </c>
      <c r="J5487" t="s">
        <v>6203</v>
      </c>
      <c r="K5487" t="str">
        <f>"23009"</f>
        <v>23009</v>
      </c>
    </row>
    <row r="5488" spans="1:11" customFormat="1" x14ac:dyDescent="0.25">
      <c r="A5488" t="str">
        <f t="shared" si="838"/>
        <v>23</v>
      </c>
      <c r="B5488" t="s">
        <v>612</v>
      </c>
      <c r="C5488" t="str">
        <f t="shared" si="833"/>
        <v>050</v>
      </c>
      <c r="D5488" t="s">
        <v>612</v>
      </c>
      <c r="E5488" t="str">
        <f t="shared" si="836"/>
        <v>03</v>
      </c>
      <c r="F5488" t="str">
        <f>"012"</f>
        <v>012</v>
      </c>
      <c r="G5488" t="str">
        <f>""</f>
        <v/>
      </c>
      <c r="H5488" t="s">
        <v>3</v>
      </c>
      <c r="I5488" t="s">
        <v>2810</v>
      </c>
      <c r="J5488" t="s">
        <v>6200</v>
      </c>
      <c r="K5488" t="str">
        <f>"23003"</f>
        <v>23003</v>
      </c>
    </row>
    <row r="5489" spans="1:11" customFormat="1" x14ac:dyDescent="0.25">
      <c r="A5489" t="str">
        <f t="shared" si="838"/>
        <v>23</v>
      </c>
      <c r="B5489" t="s">
        <v>612</v>
      </c>
      <c r="C5489" t="str">
        <f t="shared" si="833"/>
        <v>050</v>
      </c>
      <c r="D5489" t="s">
        <v>612</v>
      </c>
      <c r="E5489" t="str">
        <f t="shared" si="836"/>
        <v>03</v>
      </c>
      <c r="F5489" t="str">
        <f>"013"</f>
        <v>013</v>
      </c>
      <c r="G5489" t="str">
        <f>""</f>
        <v/>
      </c>
      <c r="H5489" t="s">
        <v>1</v>
      </c>
      <c r="I5489" t="s">
        <v>2811</v>
      </c>
      <c r="J5489" t="s">
        <v>6201</v>
      </c>
      <c r="K5489" t="str">
        <f>"23008"</f>
        <v>23008</v>
      </c>
    </row>
    <row r="5490" spans="1:11" customFormat="1" x14ac:dyDescent="0.25">
      <c r="A5490" t="str">
        <f t="shared" si="838"/>
        <v>23</v>
      </c>
      <c r="B5490" t="s">
        <v>612</v>
      </c>
      <c r="C5490" t="str">
        <f t="shared" si="833"/>
        <v>050</v>
      </c>
      <c r="D5490" t="s">
        <v>612</v>
      </c>
      <c r="E5490" t="str">
        <f t="shared" si="836"/>
        <v>03</v>
      </c>
      <c r="F5490" t="str">
        <f>"013"</f>
        <v>013</v>
      </c>
      <c r="G5490" t="str">
        <f>""</f>
        <v/>
      </c>
      <c r="H5490" t="s">
        <v>0</v>
      </c>
      <c r="I5490" t="s">
        <v>2811</v>
      </c>
      <c r="J5490" t="s">
        <v>6201</v>
      </c>
      <c r="K5490" t="str">
        <f>"23008"</f>
        <v>23008</v>
      </c>
    </row>
    <row r="5491" spans="1:11" customFormat="1" x14ac:dyDescent="0.25">
      <c r="A5491" t="str">
        <f t="shared" si="838"/>
        <v>23</v>
      </c>
      <c r="B5491" t="s">
        <v>612</v>
      </c>
      <c r="C5491" t="str">
        <f t="shared" si="833"/>
        <v>050</v>
      </c>
      <c r="D5491" t="s">
        <v>612</v>
      </c>
      <c r="E5491" t="str">
        <f t="shared" si="836"/>
        <v>03</v>
      </c>
      <c r="F5491" t="str">
        <f>"014"</f>
        <v>014</v>
      </c>
      <c r="G5491" t="str">
        <f>""</f>
        <v/>
      </c>
      <c r="H5491" t="s">
        <v>3</v>
      </c>
      <c r="I5491" t="s">
        <v>2811</v>
      </c>
      <c r="J5491" t="s">
        <v>6201</v>
      </c>
      <c r="K5491" t="str">
        <f>"23008"</f>
        <v>23008</v>
      </c>
    </row>
    <row r="5492" spans="1:11" customFormat="1" x14ac:dyDescent="0.25">
      <c r="A5492" t="str">
        <f t="shared" si="838"/>
        <v>23</v>
      </c>
      <c r="B5492" t="s">
        <v>612</v>
      </c>
      <c r="C5492" t="str">
        <f t="shared" si="833"/>
        <v>050</v>
      </c>
      <c r="D5492" t="s">
        <v>612</v>
      </c>
      <c r="E5492" t="str">
        <f t="shared" si="836"/>
        <v>03</v>
      </c>
      <c r="F5492" t="str">
        <f>"015"</f>
        <v>015</v>
      </c>
      <c r="G5492" t="str">
        <f>""</f>
        <v/>
      </c>
      <c r="H5492" t="s">
        <v>1</v>
      </c>
      <c r="I5492" t="s">
        <v>85</v>
      </c>
      <c r="J5492" t="s">
        <v>6203</v>
      </c>
      <c r="K5492" t="str">
        <f>"23009"</f>
        <v>23009</v>
      </c>
    </row>
    <row r="5493" spans="1:11" customFormat="1" x14ac:dyDescent="0.25">
      <c r="A5493" t="str">
        <f t="shared" si="838"/>
        <v>23</v>
      </c>
      <c r="B5493" t="s">
        <v>612</v>
      </c>
      <c r="C5493" t="str">
        <f t="shared" si="833"/>
        <v>050</v>
      </c>
      <c r="D5493" t="s">
        <v>612</v>
      </c>
      <c r="E5493" t="str">
        <f t="shared" si="836"/>
        <v>03</v>
      </c>
      <c r="F5493" t="str">
        <f>"015"</f>
        <v>015</v>
      </c>
      <c r="G5493" t="str">
        <f>""</f>
        <v/>
      </c>
      <c r="H5493" t="s">
        <v>0</v>
      </c>
      <c r="I5493" t="s">
        <v>85</v>
      </c>
      <c r="J5493" t="s">
        <v>6203</v>
      </c>
      <c r="K5493" t="str">
        <f>"23009"</f>
        <v>23009</v>
      </c>
    </row>
    <row r="5494" spans="1:11" customFormat="1" x14ac:dyDescent="0.25">
      <c r="A5494" t="str">
        <f t="shared" si="838"/>
        <v>23</v>
      </c>
      <c r="B5494" t="s">
        <v>612</v>
      </c>
      <c r="C5494" t="str">
        <f t="shared" si="833"/>
        <v>050</v>
      </c>
      <c r="D5494" t="s">
        <v>612</v>
      </c>
      <c r="E5494" t="str">
        <f t="shared" ref="E5494:E5527" si="839">"04"</f>
        <v>04</v>
      </c>
      <c r="F5494" t="str">
        <f>"001"</f>
        <v>001</v>
      </c>
      <c r="G5494" t="str">
        <f>""</f>
        <v/>
      </c>
      <c r="H5494" t="s">
        <v>3</v>
      </c>
      <c r="I5494" t="s">
        <v>2814</v>
      </c>
      <c r="J5494" t="s">
        <v>6205</v>
      </c>
      <c r="K5494" t="str">
        <f>"23008"</f>
        <v>23008</v>
      </c>
    </row>
    <row r="5495" spans="1:11" customFormat="1" x14ac:dyDescent="0.25">
      <c r="A5495" t="str">
        <f t="shared" si="838"/>
        <v>23</v>
      </c>
      <c r="B5495" t="s">
        <v>612</v>
      </c>
      <c r="C5495" t="str">
        <f t="shared" si="833"/>
        <v>050</v>
      </c>
      <c r="D5495" t="s">
        <v>612</v>
      </c>
      <c r="E5495" t="str">
        <f t="shared" si="839"/>
        <v>04</v>
      </c>
      <c r="F5495" t="str">
        <f>"002"</f>
        <v>002</v>
      </c>
      <c r="G5495" t="str">
        <f>""</f>
        <v/>
      </c>
      <c r="H5495" t="s">
        <v>3</v>
      </c>
      <c r="I5495" t="s">
        <v>2815</v>
      </c>
      <c r="J5495" t="s">
        <v>6206</v>
      </c>
      <c r="K5495" t="str">
        <f>"23008"</f>
        <v>23008</v>
      </c>
    </row>
    <row r="5496" spans="1:11" customFormat="1" x14ac:dyDescent="0.25">
      <c r="A5496" t="str">
        <f t="shared" si="838"/>
        <v>23</v>
      </c>
      <c r="B5496" t="s">
        <v>612</v>
      </c>
      <c r="C5496" t="str">
        <f t="shared" si="833"/>
        <v>050</v>
      </c>
      <c r="D5496" t="s">
        <v>612</v>
      </c>
      <c r="E5496" t="str">
        <f t="shared" si="839"/>
        <v>04</v>
      </c>
      <c r="F5496" t="str">
        <f>"003"</f>
        <v>003</v>
      </c>
      <c r="G5496" t="str">
        <f>""</f>
        <v/>
      </c>
      <c r="H5496" t="s">
        <v>1</v>
      </c>
      <c r="I5496" t="s">
        <v>2816</v>
      </c>
      <c r="J5496" t="s">
        <v>6207</v>
      </c>
      <c r="K5496" t="str">
        <f>"23008"</f>
        <v>23008</v>
      </c>
    </row>
    <row r="5497" spans="1:11" customFormat="1" x14ac:dyDescent="0.25">
      <c r="A5497" t="str">
        <f t="shared" si="838"/>
        <v>23</v>
      </c>
      <c r="B5497" t="s">
        <v>612</v>
      </c>
      <c r="C5497" t="str">
        <f t="shared" si="833"/>
        <v>050</v>
      </c>
      <c r="D5497" t="s">
        <v>612</v>
      </c>
      <c r="E5497" t="str">
        <f t="shared" si="839"/>
        <v>04</v>
      </c>
      <c r="F5497" t="str">
        <f>"003"</f>
        <v>003</v>
      </c>
      <c r="G5497" t="str">
        <f>""</f>
        <v/>
      </c>
      <c r="H5497" t="s">
        <v>0</v>
      </c>
      <c r="I5497" t="s">
        <v>2816</v>
      </c>
      <c r="J5497" t="s">
        <v>6207</v>
      </c>
      <c r="K5497" t="str">
        <f>"23008"</f>
        <v>23008</v>
      </c>
    </row>
    <row r="5498" spans="1:11" customFormat="1" x14ac:dyDescent="0.25">
      <c r="A5498" t="str">
        <f t="shared" si="838"/>
        <v>23</v>
      </c>
      <c r="B5498" t="s">
        <v>612</v>
      </c>
      <c r="C5498" t="str">
        <f t="shared" si="833"/>
        <v>050</v>
      </c>
      <c r="D5498" t="s">
        <v>612</v>
      </c>
      <c r="E5498" t="str">
        <f t="shared" si="839"/>
        <v>04</v>
      </c>
      <c r="F5498" t="str">
        <f>"004"</f>
        <v>004</v>
      </c>
      <c r="G5498" t="str">
        <f>""</f>
        <v/>
      </c>
      <c r="H5498" t="s">
        <v>1</v>
      </c>
      <c r="I5498" t="s">
        <v>2817</v>
      </c>
      <c r="J5498" t="s">
        <v>6208</v>
      </c>
      <c r="K5498" t="str">
        <f>"23003"</f>
        <v>23003</v>
      </c>
    </row>
    <row r="5499" spans="1:11" customFormat="1" x14ac:dyDescent="0.25">
      <c r="A5499" t="str">
        <f t="shared" si="838"/>
        <v>23</v>
      </c>
      <c r="B5499" t="s">
        <v>612</v>
      </c>
      <c r="C5499" t="str">
        <f t="shared" si="833"/>
        <v>050</v>
      </c>
      <c r="D5499" t="s">
        <v>612</v>
      </c>
      <c r="E5499" t="str">
        <f t="shared" si="839"/>
        <v>04</v>
      </c>
      <c r="F5499" t="str">
        <f>"004"</f>
        <v>004</v>
      </c>
      <c r="G5499" t="str">
        <f>""</f>
        <v/>
      </c>
      <c r="H5499" t="s">
        <v>0</v>
      </c>
      <c r="I5499" t="s">
        <v>2817</v>
      </c>
      <c r="J5499" t="s">
        <v>6208</v>
      </c>
      <c r="K5499" t="str">
        <f>"23003"</f>
        <v>23003</v>
      </c>
    </row>
    <row r="5500" spans="1:11" customFormat="1" x14ac:dyDescent="0.25">
      <c r="A5500" t="str">
        <f t="shared" si="838"/>
        <v>23</v>
      </c>
      <c r="B5500" t="s">
        <v>612</v>
      </c>
      <c r="C5500" t="str">
        <f t="shared" si="833"/>
        <v>050</v>
      </c>
      <c r="D5500" t="s">
        <v>612</v>
      </c>
      <c r="E5500" t="str">
        <f t="shared" si="839"/>
        <v>04</v>
      </c>
      <c r="F5500" t="str">
        <f>"006"</f>
        <v>006</v>
      </c>
      <c r="G5500" t="str">
        <f>""</f>
        <v/>
      </c>
      <c r="H5500" t="s">
        <v>1</v>
      </c>
      <c r="I5500" t="s">
        <v>2818</v>
      </c>
      <c r="J5500" t="s">
        <v>6209</v>
      </c>
      <c r="K5500" t="str">
        <f>"23008"</f>
        <v>23008</v>
      </c>
    </row>
    <row r="5501" spans="1:11" customFormat="1" x14ac:dyDescent="0.25">
      <c r="A5501" t="str">
        <f t="shared" si="838"/>
        <v>23</v>
      </c>
      <c r="B5501" t="s">
        <v>612</v>
      </c>
      <c r="C5501" t="str">
        <f t="shared" si="833"/>
        <v>050</v>
      </c>
      <c r="D5501" t="s">
        <v>612</v>
      </c>
      <c r="E5501" t="str">
        <f t="shared" si="839"/>
        <v>04</v>
      </c>
      <c r="F5501" t="str">
        <f>"006"</f>
        <v>006</v>
      </c>
      <c r="G5501" t="str">
        <f>""</f>
        <v/>
      </c>
      <c r="H5501" t="s">
        <v>0</v>
      </c>
      <c r="I5501" t="s">
        <v>2818</v>
      </c>
      <c r="J5501" t="s">
        <v>6209</v>
      </c>
      <c r="K5501" t="str">
        <f>"23008"</f>
        <v>23008</v>
      </c>
    </row>
    <row r="5502" spans="1:11" customFormat="1" x14ac:dyDescent="0.25">
      <c r="A5502" t="str">
        <f t="shared" si="838"/>
        <v>23</v>
      </c>
      <c r="B5502" t="s">
        <v>612</v>
      </c>
      <c r="C5502" t="str">
        <f t="shared" si="833"/>
        <v>050</v>
      </c>
      <c r="D5502" t="s">
        <v>612</v>
      </c>
      <c r="E5502" t="str">
        <f t="shared" si="839"/>
        <v>04</v>
      </c>
      <c r="F5502" t="str">
        <f>"007"</f>
        <v>007</v>
      </c>
      <c r="G5502" t="str">
        <f>"01"</f>
        <v>01</v>
      </c>
      <c r="H5502" t="s">
        <v>1</v>
      </c>
      <c r="I5502" t="s">
        <v>2819</v>
      </c>
      <c r="J5502" t="s">
        <v>6210</v>
      </c>
      <c r="K5502" t="str">
        <f>"23639"</f>
        <v>23639</v>
      </c>
    </row>
    <row r="5503" spans="1:11" customFormat="1" x14ac:dyDescent="0.25">
      <c r="A5503" t="str">
        <f t="shared" si="838"/>
        <v>23</v>
      </c>
      <c r="B5503" t="s">
        <v>612</v>
      </c>
      <c r="C5503" t="str">
        <f t="shared" si="833"/>
        <v>050</v>
      </c>
      <c r="D5503" t="s">
        <v>612</v>
      </c>
      <c r="E5503" t="str">
        <f t="shared" si="839"/>
        <v>04</v>
      </c>
      <c r="F5503" t="str">
        <f>"007"</f>
        <v>007</v>
      </c>
      <c r="G5503" t="str">
        <f>"02"</f>
        <v>02</v>
      </c>
      <c r="H5503" t="s">
        <v>0</v>
      </c>
      <c r="I5503" t="s">
        <v>2812</v>
      </c>
      <c r="J5503" t="s">
        <v>6202</v>
      </c>
      <c r="K5503" t="str">
        <f>"23009"</f>
        <v>23009</v>
      </c>
    </row>
    <row r="5504" spans="1:11" customFormat="1" x14ac:dyDescent="0.25">
      <c r="A5504" t="str">
        <f t="shared" si="838"/>
        <v>23</v>
      </c>
      <c r="B5504" t="s">
        <v>612</v>
      </c>
      <c r="C5504" t="str">
        <f t="shared" si="833"/>
        <v>050</v>
      </c>
      <c r="D5504" t="s">
        <v>612</v>
      </c>
      <c r="E5504" t="str">
        <f t="shared" si="839"/>
        <v>04</v>
      </c>
      <c r="F5504" t="str">
        <f>"007"</f>
        <v>007</v>
      </c>
      <c r="G5504" t="str">
        <f>"02"</f>
        <v>02</v>
      </c>
      <c r="H5504" t="s">
        <v>2</v>
      </c>
      <c r="I5504" t="s">
        <v>2812</v>
      </c>
      <c r="J5504" t="s">
        <v>6202</v>
      </c>
      <c r="K5504" t="str">
        <f>"23009"</f>
        <v>23009</v>
      </c>
    </row>
    <row r="5505" spans="1:11" customFormat="1" x14ac:dyDescent="0.25">
      <c r="A5505" t="str">
        <f t="shared" si="838"/>
        <v>23</v>
      </c>
      <c r="B5505" t="s">
        <v>612</v>
      </c>
      <c r="C5505" t="str">
        <f t="shared" si="833"/>
        <v>050</v>
      </c>
      <c r="D5505" t="s">
        <v>612</v>
      </c>
      <c r="E5505" t="str">
        <f t="shared" si="839"/>
        <v>04</v>
      </c>
      <c r="F5505" t="str">
        <f>"008"</f>
        <v>008</v>
      </c>
      <c r="G5505" t="str">
        <f>""</f>
        <v/>
      </c>
      <c r="H5505" t="s">
        <v>1</v>
      </c>
      <c r="I5505" t="s">
        <v>2820</v>
      </c>
      <c r="J5505" t="s">
        <v>6211</v>
      </c>
      <c r="K5505" t="str">
        <f>"23006"</f>
        <v>23006</v>
      </c>
    </row>
    <row r="5506" spans="1:11" customFormat="1" x14ac:dyDescent="0.25">
      <c r="A5506" t="str">
        <f t="shared" si="838"/>
        <v>23</v>
      </c>
      <c r="B5506" t="s">
        <v>612</v>
      </c>
      <c r="C5506" t="str">
        <f t="shared" si="833"/>
        <v>050</v>
      </c>
      <c r="D5506" t="s">
        <v>612</v>
      </c>
      <c r="E5506" t="str">
        <f t="shared" si="839"/>
        <v>04</v>
      </c>
      <c r="F5506" t="str">
        <f>"008"</f>
        <v>008</v>
      </c>
      <c r="G5506" t="str">
        <f>""</f>
        <v/>
      </c>
      <c r="H5506" t="s">
        <v>0</v>
      </c>
      <c r="I5506" t="s">
        <v>2820</v>
      </c>
      <c r="J5506" t="s">
        <v>6211</v>
      </c>
      <c r="K5506" t="str">
        <f>"23006"</f>
        <v>23006</v>
      </c>
    </row>
    <row r="5507" spans="1:11" customFormat="1" x14ac:dyDescent="0.25">
      <c r="A5507" t="str">
        <f t="shared" si="838"/>
        <v>23</v>
      </c>
      <c r="B5507" t="s">
        <v>612</v>
      </c>
      <c r="C5507" t="str">
        <f t="shared" si="833"/>
        <v>050</v>
      </c>
      <c r="D5507" t="s">
        <v>612</v>
      </c>
      <c r="E5507" t="str">
        <f t="shared" si="839"/>
        <v>04</v>
      </c>
      <c r="F5507" t="str">
        <f>"009"</f>
        <v>009</v>
      </c>
      <c r="G5507" t="str">
        <f>""</f>
        <v/>
      </c>
      <c r="H5507" t="s">
        <v>1</v>
      </c>
      <c r="I5507" t="s">
        <v>2816</v>
      </c>
      <c r="J5507" t="s">
        <v>6207</v>
      </c>
      <c r="K5507" t="str">
        <f>"23008"</f>
        <v>23008</v>
      </c>
    </row>
    <row r="5508" spans="1:11" customFormat="1" x14ac:dyDescent="0.25">
      <c r="A5508" t="str">
        <f t="shared" si="838"/>
        <v>23</v>
      </c>
      <c r="B5508" t="s">
        <v>612</v>
      </c>
      <c r="C5508" t="str">
        <f t="shared" si="833"/>
        <v>050</v>
      </c>
      <c r="D5508" t="s">
        <v>612</v>
      </c>
      <c r="E5508" t="str">
        <f t="shared" si="839"/>
        <v>04</v>
      </c>
      <c r="F5508" t="str">
        <f>"009"</f>
        <v>009</v>
      </c>
      <c r="G5508" t="str">
        <f>""</f>
        <v/>
      </c>
      <c r="H5508" t="s">
        <v>0</v>
      </c>
      <c r="I5508" t="s">
        <v>2816</v>
      </c>
      <c r="J5508" t="s">
        <v>6207</v>
      </c>
      <c r="K5508" t="str">
        <f>"23008"</f>
        <v>23008</v>
      </c>
    </row>
    <row r="5509" spans="1:11" customFormat="1" x14ac:dyDescent="0.25">
      <c r="A5509" t="str">
        <f t="shared" si="838"/>
        <v>23</v>
      </c>
      <c r="B5509" t="s">
        <v>612</v>
      </c>
      <c r="C5509" t="str">
        <f t="shared" si="833"/>
        <v>050</v>
      </c>
      <c r="D5509" t="s">
        <v>612</v>
      </c>
      <c r="E5509" t="str">
        <f t="shared" si="839"/>
        <v>04</v>
      </c>
      <c r="F5509" t="str">
        <f>"010"</f>
        <v>010</v>
      </c>
      <c r="G5509" t="str">
        <f>""</f>
        <v/>
      </c>
      <c r="H5509" t="s">
        <v>1</v>
      </c>
      <c r="I5509" t="s">
        <v>2821</v>
      </c>
      <c r="J5509" t="s">
        <v>6212</v>
      </c>
      <c r="K5509" t="str">
        <f>"23009"</f>
        <v>23009</v>
      </c>
    </row>
    <row r="5510" spans="1:11" customFormat="1" x14ac:dyDescent="0.25">
      <c r="A5510" t="str">
        <f t="shared" si="838"/>
        <v>23</v>
      </c>
      <c r="B5510" t="s">
        <v>612</v>
      </c>
      <c r="C5510" t="str">
        <f t="shared" si="833"/>
        <v>050</v>
      </c>
      <c r="D5510" t="s">
        <v>612</v>
      </c>
      <c r="E5510" t="str">
        <f t="shared" si="839"/>
        <v>04</v>
      </c>
      <c r="F5510" t="str">
        <f>"010"</f>
        <v>010</v>
      </c>
      <c r="G5510" t="str">
        <f>""</f>
        <v/>
      </c>
      <c r="H5510" t="s">
        <v>0</v>
      </c>
      <c r="I5510" t="s">
        <v>2821</v>
      </c>
      <c r="J5510" t="s">
        <v>6212</v>
      </c>
      <c r="K5510" t="str">
        <f>"23009"</f>
        <v>23009</v>
      </c>
    </row>
    <row r="5511" spans="1:11" customFormat="1" x14ac:dyDescent="0.25">
      <c r="A5511" t="str">
        <f t="shared" si="838"/>
        <v>23</v>
      </c>
      <c r="B5511" t="s">
        <v>612</v>
      </c>
      <c r="C5511" t="str">
        <f t="shared" ref="C5511:C5574" si="840">"050"</f>
        <v>050</v>
      </c>
      <c r="D5511" t="s">
        <v>612</v>
      </c>
      <c r="E5511" t="str">
        <f t="shared" si="839"/>
        <v>04</v>
      </c>
      <c r="F5511" t="str">
        <f>"011"</f>
        <v>011</v>
      </c>
      <c r="G5511" t="str">
        <f>""</f>
        <v/>
      </c>
      <c r="H5511" t="s">
        <v>1</v>
      </c>
      <c r="I5511" t="s">
        <v>2821</v>
      </c>
      <c r="J5511" t="s">
        <v>6212</v>
      </c>
      <c r="K5511" t="str">
        <f>"23009"</f>
        <v>23009</v>
      </c>
    </row>
    <row r="5512" spans="1:11" customFormat="1" x14ac:dyDescent="0.25">
      <c r="A5512" t="str">
        <f t="shared" si="838"/>
        <v>23</v>
      </c>
      <c r="B5512" t="s">
        <v>612</v>
      </c>
      <c r="C5512" t="str">
        <f t="shared" si="840"/>
        <v>050</v>
      </c>
      <c r="D5512" t="s">
        <v>612</v>
      </c>
      <c r="E5512" t="str">
        <f t="shared" si="839"/>
        <v>04</v>
      </c>
      <c r="F5512" t="str">
        <f>"011"</f>
        <v>011</v>
      </c>
      <c r="G5512" t="str">
        <f>""</f>
        <v/>
      </c>
      <c r="H5512" t="s">
        <v>0</v>
      </c>
      <c r="I5512" t="s">
        <v>2821</v>
      </c>
      <c r="J5512" t="s">
        <v>6212</v>
      </c>
      <c r="K5512" t="str">
        <f>"23009"</f>
        <v>23009</v>
      </c>
    </row>
    <row r="5513" spans="1:11" customFormat="1" x14ac:dyDescent="0.25">
      <c r="A5513" t="str">
        <f t="shared" si="838"/>
        <v>23</v>
      </c>
      <c r="B5513" t="s">
        <v>612</v>
      </c>
      <c r="C5513" t="str">
        <f t="shared" si="840"/>
        <v>050</v>
      </c>
      <c r="D5513" t="s">
        <v>612</v>
      </c>
      <c r="E5513" t="str">
        <f t="shared" si="839"/>
        <v>04</v>
      </c>
      <c r="F5513" t="str">
        <f>"012"</f>
        <v>012</v>
      </c>
      <c r="G5513" t="str">
        <f>""</f>
        <v/>
      </c>
      <c r="H5513" t="s">
        <v>1</v>
      </c>
      <c r="I5513" t="s">
        <v>2816</v>
      </c>
      <c r="J5513" t="s">
        <v>6207</v>
      </c>
      <c r="K5513" t="str">
        <f>"23008"</f>
        <v>23008</v>
      </c>
    </row>
    <row r="5514" spans="1:11" customFormat="1" x14ac:dyDescent="0.25">
      <c r="A5514" t="str">
        <f t="shared" si="838"/>
        <v>23</v>
      </c>
      <c r="B5514" t="s">
        <v>612</v>
      </c>
      <c r="C5514" t="str">
        <f t="shared" si="840"/>
        <v>050</v>
      </c>
      <c r="D5514" t="s">
        <v>612</v>
      </c>
      <c r="E5514" t="str">
        <f t="shared" si="839"/>
        <v>04</v>
      </c>
      <c r="F5514" t="str">
        <f>"012"</f>
        <v>012</v>
      </c>
      <c r="G5514" t="str">
        <f>""</f>
        <v/>
      </c>
      <c r="H5514" t="s">
        <v>0</v>
      </c>
      <c r="I5514" t="s">
        <v>2816</v>
      </c>
      <c r="J5514" t="s">
        <v>6207</v>
      </c>
      <c r="K5514" t="str">
        <f>"23008"</f>
        <v>23008</v>
      </c>
    </row>
    <row r="5515" spans="1:11" customFormat="1" x14ac:dyDescent="0.25">
      <c r="A5515" t="str">
        <f t="shared" si="838"/>
        <v>23</v>
      </c>
      <c r="B5515" t="s">
        <v>612</v>
      </c>
      <c r="C5515" t="str">
        <f t="shared" si="840"/>
        <v>050</v>
      </c>
      <c r="D5515" t="s">
        <v>612</v>
      </c>
      <c r="E5515" t="str">
        <f t="shared" si="839"/>
        <v>04</v>
      </c>
      <c r="F5515" t="str">
        <f>"012"</f>
        <v>012</v>
      </c>
      <c r="G5515" t="str">
        <f>""</f>
        <v/>
      </c>
      <c r="H5515" t="s">
        <v>2</v>
      </c>
      <c r="I5515" t="s">
        <v>2816</v>
      </c>
      <c r="J5515" t="s">
        <v>6207</v>
      </c>
      <c r="K5515" t="str">
        <f>"23008"</f>
        <v>23008</v>
      </c>
    </row>
    <row r="5516" spans="1:11" customFormat="1" x14ac:dyDescent="0.25">
      <c r="A5516" t="str">
        <f t="shared" si="838"/>
        <v>23</v>
      </c>
      <c r="B5516" t="s">
        <v>612</v>
      </c>
      <c r="C5516" t="str">
        <f t="shared" si="840"/>
        <v>050</v>
      </c>
      <c r="D5516" t="s">
        <v>612</v>
      </c>
      <c r="E5516" t="str">
        <f t="shared" si="839"/>
        <v>04</v>
      </c>
      <c r="F5516" t="str">
        <f>"013"</f>
        <v>013</v>
      </c>
      <c r="G5516" t="str">
        <f>""</f>
        <v/>
      </c>
      <c r="H5516" t="s">
        <v>1</v>
      </c>
      <c r="I5516" t="s">
        <v>2816</v>
      </c>
      <c r="J5516" t="s">
        <v>6207</v>
      </c>
      <c r="K5516" t="str">
        <f>"23008"</f>
        <v>23008</v>
      </c>
    </row>
    <row r="5517" spans="1:11" customFormat="1" x14ac:dyDescent="0.25">
      <c r="A5517" t="str">
        <f t="shared" si="838"/>
        <v>23</v>
      </c>
      <c r="B5517" t="s">
        <v>612</v>
      </c>
      <c r="C5517" t="str">
        <f t="shared" si="840"/>
        <v>050</v>
      </c>
      <c r="D5517" t="s">
        <v>612</v>
      </c>
      <c r="E5517" t="str">
        <f t="shared" si="839"/>
        <v>04</v>
      </c>
      <c r="F5517" t="str">
        <f>"013"</f>
        <v>013</v>
      </c>
      <c r="G5517" t="str">
        <f>""</f>
        <v/>
      </c>
      <c r="H5517" t="s">
        <v>0</v>
      </c>
      <c r="I5517" t="s">
        <v>2816</v>
      </c>
      <c r="J5517" t="s">
        <v>6207</v>
      </c>
      <c r="K5517" t="str">
        <f>"23008"</f>
        <v>23008</v>
      </c>
    </row>
    <row r="5518" spans="1:11" customFormat="1" x14ac:dyDescent="0.25">
      <c r="A5518" t="str">
        <f t="shared" si="838"/>
        <v>23</v>
      </c>
      <c r="B5518" t="s">
        <v>612</v>
      </c>
      <c r="C5518" t="str">
        <f t="shared" si="840"/>
        <v>050</v>
      </c>
      <c r="D5518" t="s">
        <v>612</v>
      </c>
      <c r="E5518" t="str">
        <f t="shared" si="839"/>
        <v>04</v>
      </c>
      <c r="F5518" t="str">
        <f>"014"</f>
        <v>014</v>
      </c>
      <c r="G5518" t="str">
        <f>""</f>
        <v/>
      </c>
      <c r="H5518" t="s">
        <v>1</v>
      </c>
      <c r="I5518" t="s">
        <v>2821</v>
      </c>
      <c r="J5518" t="s">
        <v>6212</v>
      </c>
      <c r="K5518" t="str">
        <f t="shared" ref="K5518:K5527" si="841">"23009"</f>
        <v>23009</v>
      </c>
    </row>
    <row r="5519" spans="1:11" customFormat="1" x14ac:dyDescent="0.25">
      <c r="A5519" t="str">
        <f t="shared" si="838"/>
        <v>23</v>
      </c>
      <c r="B5519" t="s">
        <v>612</v>
      </c>
      <c r="C5519" t="str">
        <f t="shared" si="840"/>
        <v>050</v>
      </c>
      <c r="D5519" t="s">
        <v>612</v>
      </c>
      <c r="E5519" t="str">
        <f t="shared" si="839"/>
        <v>04</v>
      </c>
      <c r="F5519" t="str">
        <f>"014"</f>
        <v>014</v>
      </c>
      <c r="G5519" t="str">
        <f>""</f>
        <v/>
      </c>
      <c r="H5519" t="s">
        <v>0</v>
      </c>
      <c r="I5519" t="s">
        <v>2821</v>
      </c>
      <c r="J5519" t="s">
        <v>6212</v>
      </c>
      <c r="K5519" t="str">
        <f t="shared" si="841"/>
        <v>23009</v>
      </c>
    </row>
    <row r="5520" spans="1:11" customFormat="1" x14ac:dyDescent="0.25">
      <c r="A5520" t="str">
        <f t="shared" si="838"/>
        <v>23</v>
      </c>
      <c r="B5520" t="s">
        <v>612</v>
      </c>
      <c r="C5520" t="str">
        <f t="shared" si="840"/>
        <v>050</v>
      </c>
      <c r="D5520" t="s">
        <v>612</v>
      </c>
      <c r="E5520" t="str">
        <f t="shared" si="839"/>
        <v>04</v>
      </c>
      <c r="F5520" t="str">
        <f>"015"</f>
        <v>015</v>
      </c>
      <c r="G5520" t="str">
        <f>""</f>
        <v/>
      </c>
      <c r="H5520" t="s">
        <v>1</v>
      </c>
      <c r="I5520" t="s">
        <v>2821</v>
      </c>
      <c r="J5520" t="s">
        <v>6212</v>
      </c>
      <c r="K5520" t="str">
        <f t="shared" si="841"/>
        <v>23009</v>
      </c>
    </row>
    <row r="5521" spans="1:11" customFormat="1" x14ac:dyDescent="0.25">
      <c r="A5521" t="str">
        <f t="shared" si="838"/>
        <v>23</v>
      </c>
      <c r="B5521" t="s">
        <v>612</v>
      </c>
      <c r="C5521" t="str">
        <f t="shared" si="840"/>
        <v>050</v>
      </c>
      <c r="D5521" t="s">
        <v>612</v>
      </c>
      <c r="E5521" t="str">
        <f t="shared" si="839"/>
        <v>04</v>
      </c>
      <c r="F5521" t="str">
        <f>"015"</f>
        <v>015</v>
      </c>
      <c r="G5521" t="str">
        <f>""</f>
        <v/>
      </c>
      <c r="H5521" t="s">
        <v>0</v>
      </c>
      <c r="I5521" t="s">
        <v>2821</v>
      </c>
      <c r="J5521" t="s">
        <v>6212</v>
      </c>
      <c r="K5521" t="str">
        <f t="shared" si="841"/>
        <v>23009</v>
      </c>
    </row>
    <row r="5522" spans="1:11" customFormat="1" x14ac:dyDescent="0.25">
      <c r="A5522" t="str">
        <f t="shared" si="838"/>
        <v>23</v>
      </c>
      <c r="B5522" t="s">
        <v>612</v>
      </c>
      <c r="C5522" t="str">
        <f t="shared" si="840"/>
        <v>050</v>
      </c>
      <c r="D5522" t="s">
        <v>612</v>
      </c>
      <c r="E5522" t="str">
        <f t="shared" si="839"/>
        <v>04</v>
      </c>
      <c r="F5522" t="str">
        <f>"016"</f>
        <v>016</v>
      </c>
      <c r="G5522" t="str">
        <f>""</f>
        <v/>
      </c>
      <c r="H5522" t="s">
        <v>1</v>
      </c>
      <c r="I5522" t="s">
        <v>2821</v>
      </c>
      <c r="J5522" t="s">
        <v>6212</v>
      </c>
      <c r="K5522" t="str">
        <f t="shared" si="841"/>
        <v>23009</v>
      </c>
    </row>
    <row r="5523" spans="1:11" customFormat="1" x14ac:dyDescent="0.25">
      <c r="A5523" t="str">
        <f t="shared" si="838"/>
        <v>23</v>
      </c>
      <c r="B5523" t="s">
        <v>612</v>
      </c>
      <c r="C5523" t="str">
        <f t="shared" si="840"/>
        <v>050</v>
      </c>
      <c r="D5523" t="s">
        <v>612</v>
      </c>
      <c r="E5523" t="str">
        <f t="shared" si="839"/>
        <v>04</v>
      </c>
      <c r="F5523" t="str">
        <f>"016"</f>
        <v>016</v>
      </c>
      <c r="G5523" t="str">
        <f>""</f>
        <v/>
      </c>
      <c r="H5523" t="s">
        <v>0</v>
      </c>
      <c r="I5523" t="s">
        <v>2821</v>
      </c>
      <c r="J5523" t="s">
        <v>6212</v>
      </c>
      <c r="K5523" t="str">
        <f t="shared" si="841"/>
        <v>23009</v>
      </c>
    </row>
    <row r="5524" spans="1:11" customFormat="1" x14ac:dyDescent="0.25">
      <c r="A5524" t="str">
        <f t="shared" si="838"/>
        <v>23</v>
      </c>
      <c r="B5524" t="s">
        <v>612</v>
      </c>
      <c r="C5524" t="str">
        <f t="shared" si="840"/>
        <v>050</v>
      </c>
      <c r="D5524" t="s">
        <v>612</v>
      </c>
      <c r="E5524" t="str">
        <f t="shared" si="839"/>
        <v>04</v>
      </c>
      <c r="F5524" t="str">
        <f>"017"</f>
        <v>017</v>
      </c>
      <c r="G5524" t="str">
        <f>""</f>
        <v/>
      </c>
      <c r="H5524" t="s">
        <v>1</v>
      </c>
      <c r="I5524" t="s">
        <v>2821</v>
      </c>
      <c r="J5524" t="s">
        <v>6212</v>
      </c>
      <c r="K5524" t="str">
        <f t="shared" si="841"/>
        <v>23009</v>
      </c>
    </row>
    <row r="5525" spans="1:11" customFormat="1" x14ac:dyDescent="0.25">
      <c r="A5525" t="str">
        <f t="shared" si="838"/>
        <v>23</v>
      </c>
      <c r="B5525" t="s">
        <v>612</v>
      </c>
      <c r="C5525" t="str">
        <f t="shared" si="840"/>
        <v>050</v>
      </c>
      <c r="D5525" t="s">
        <v>612</v>
      </c>
      <c r="E5525" t="str">
        <f t="shared" si="839"/>
        <v>04</v>
      </c>
      <c r="F5525" t="str">
        <f>"017"</f>
        <v>017</v>
      </c>
      <c r="G5525" t="str">
        <f>""</f>
        <v/>
      </c>
      <c r="H5525" t="s">
        <v>0</v>
      </c>
      <c r="I5525" t="s">
        <v>2821</v>
      </c>
      <c r="J5525" t="s">
        <v>6212</v>
      </c>
      <c r="K5525" t="str">
        <f t="shared" si="841"/>
        <v>23009</v>
      </c>
    </row>
    <row r="5526" spans="1:11" customFormat="1" x14ac:dyDescent="0.25">
      <c r="A5526" t="str">
        <f t="shared" si="838"/>
        <v>23</v>
      </c>
      <c r="B5526" t="s">
        <v>612</v>
      </c>
      <c r="C5526" t="str">
        <f t="shared" si="840"/>
        <v>050</v>
      </c>
      <c r="D5526" t="s">
        <v>612</v>
      </c>
      <c r="E5526" t="str">
        <f t="shared" si="839"/>
        <v>04</v>
      </c>
      <c r="F5526" t="str">
        <f>"018"</f>
        <v>018</v>
      </c>
      <c r="G5526" t="str">
        <f>""</f>
        <v/>
      </c>
      <c r="H5526" t="s">
        <v>1</v>
      </c>
      <c r="I5526" t="s">
        <v>2821</v>
      </c>
      <c r="J5526" t="s">
        <v>6212</v>
      </c>
      <c r="K5526" t="str">
        <f t="shared" si="841"/>
        <v>23009</v>
      </c>
    </row>
    <row r="5527" spans="1:11" customFormat="1" x14ac:dyDescent="0.25">
      <c r="A5527" t="str">
        <f t="shared" si="838"/>
        <v>23</v>
      </c>
      <c r="B5527" t="s">
        <v>612</v>
      </c>
      <c r="C5527" t="str">
        <f t="shared" si="840"/>
        <v>050</v>
      </c>
      <c r="D5527" t="s">
        <v>612</v>
      </c>
      <c r="E5527" t="str">
        <f t="shared" si="839"/>
        <v>04</v>
      </c>
      <c r="F5527" t="str">
        <f>"018"</f>
        <v>018</v>
      </c>
      <c r="G5527" t="str">
        <f>""</f>
        <v/>
      </c>
      <c r="H5527" t="s">
        <v>0</v>
      </c>
      <c r="I5527" t="s">
        <v>2821</v>
      </c>
      <c r="J5527" t="s">
        <v>6212</v>
      </c>
      <c r="K5527" t="str">
        <f t="shared" si="841"/>
        <v>23009</v>
      </c>
    </row>
    <row r="5528" spans="1:11" customFormat="1" x14ac:dyDescent="0.25">
      <c r="A5528" t="str">
        <f t="shared" si="838"/>
        <v>23</v>
      </c>
      <c r="B5528" t="s">
        <v>612</v>
      </c>
      <c r="C5528" t="str">
        <f t="shared" si="840"/>
        <v>050</v>
      </c>
      <c r="D5528" t="s">
        <v>612</v>
      </c>
      <c r="E5528" t="str">
        <f t="shared" ref="E5528:E5565" si="842">"05"</f>
        <v>05</v>
      </c>
      <c r="F5528" t="str">
        <f>"001"</f>
        <v>001</v>
      </c>
      <c r="G5528" t="str">
        <f>""</f>
        <v/>
      </c>
      <c r="H5528" t="s">
        <v>3</v>
      </c>
      <c r="I5528" t="s">
        <v>2818</v>
      </c>
      <c r="J5528" t="s">
        <v>6209</v>
      </c>
      <c r="K5528" t="str">
        <f>"23008"</f>
        <v>23008</v>
      </c>
    </row>
    <row r="5529" spans="1:11" customFormat="1" x14ac:dyDescent="0.25">
      <c r="A5529" t="str">
        <f t="shared" si="838"/>
        <v>23</v>
      </c>
      <c r="B5529" t="s">
        <v>612</v>
      </c>
      <c r="C5529" t="str">
        <f t="shared" si="840"/>
        <v>050</v>
      </c>
      <c r="D5529" t="s">
        <v>612</v>
      </c>
      <c r="E5529" t="str">
        <f t="shared" si="842"/>
        <v>05</v>
      </c>
      <c r="F5529" t="str">
        <f>"002"</f>
        <v>002</v>
      </c>
      <c r="G5529" t="str">
        <f>""</f>
        <v/>
      </c>
      <c r="H5529" t="s">
        <v>1</v>
      </c>
      <c r="I5529" t="s">
        <v>2822</v>
      </c>
      <c r="J5529" t="s">
        <v>6213</v>
      </c>
      <c r="K5529" t="str">
        <f>"23005"</f>
        <v>23005</v>
      </c>
    </row>
    <row r="5530" spans="1:11" customFormat="1" x14ac:dyDescent="0.25">
      <c r="A5530" t="str">
        <f t="shared" si="838"/>
        <v>23</v>
      </c>
      <c r="B5530" t="s">
        <v>612</v>
      </c>
      <c r="C5530" t="str">
        <f t="shared" si="840"/>
        <v>050</v>
      </c>
      <c r="D5530" t="s">
        <v>612</v>
      </c>
      <c r="E5530" t="str">
        <f t="shared" si="842"/>
        <v>05</v>
      </c>
      <c r="F5530" t="str">
        <f>"002"</f>
        <v>002</v>
      </c>
      <c r="G5530" t="str">
        <f>""</f>
        <v/>
      </c>
      <c r="H5530" t="s">
        <v>0</v>
      </c>
      <c r="I5530" t="s">
        <v>2822</v>
      </c>
      <c r="J5530" t="s">
        <v>6213</v>
      </c>
      <c r="K5530" t="str">
        <f>"23005"</f>
        <v>23005</v>
      </c>
    </row>
    <row r="5531" spans="1:11" customFormat="1" x14ac:dyDescent="0.25">
      <c r="A5531" t="str">
        <f t="shared" si="838"/>
        <v>23</v>
      </c>
      <c r="B5531" t="s">
        <v>612</v>
      </c>
      <c r="C5531" t="str">
        <f t="shared" si="840"/>
        <v>050</v>
      </c>
      <c r="D5531" t="s">
        <v>612</v>
      </c>
      <c r="E5531" t="str">
        <f t="shared" si="842"/>
        <v>05</v>
      </c>
      <c r="F5531" t="str">
        <f>"003"</f>
        <v>003</v>
      </c>
      <c r="G5531" t="str">
        <f>""</f>
        <v/>
      </c>
      <c r="H5531" t="s">
        <v>3</v>
      </c>
      <c r="I5531" t="s">
        <v>2823</v>
      </c>
      <c r="J5531" t="s">
        <v>6214</v>
      </c>
      <c r="K5531" t="str">
        <f>"23005"</f>
        <v>23005</v>
      </c>
    </row>
    <row r="5532" spans="1:11" customFormat="1" x14ac:dyDescent="0.25">
      <c r="A5532" t="str">
        <f t="shared" si="838"/>
        <v>23</v>
      </c>
      <c r="B5532" t="s">
        <v>612</v>
      </c>
      <c r="C5532" t="str">
        <f t="shared" si="840"/>
        <v>050</v>
      </c>
      <c r="D5532" t="s">
        <v>612</v>
      </c>
      <c r="E5532" t="str">
        <f t="shared" si="842"/>
        <v>05</v>
      </c>
      <c r="F5532" t="str">
        <f>"004"</f>
        <v>004</v>
      </c>
      <c r="G5532" t="str">
        <f>""</f>
        <v/>
      </c>
      <c r="H5532" t="s">
        <v>1</v>
      </c>
      <c r="I5532" t="s">
        <v>2823</v>
      </c>
      <c r="J5532" t="s">
        <v>6214</v>
      </c>
      <c r="K5532" t="str">
        <f>"23005"</f>
        <v>23005</v>
      </c>
    </row>
    <row r="5533" spans="1:11" customFormat="1" x14ac:dyDescent="0.25">
      <c r="A5533" t="str">
        <f t="shared" si="838"/>
        <v>23</v>
      </c>
      <c r="B5533" t="s">
        <v>612</v>
      </c>
      <c r="C5533" t="str">
        <f t="shared" si="840"/>
        <v>050</v>
      </c>
      <c r="D5533" t="s">
        <v>612</v>
      </c>
      <c r="E5533" t="str">
        <f t="shared" si="842"/>
        <v>05</v>
      </c>
      <c r="F5533" t="str">
        <f>"004"</f>
        <v>004</v>
      </c>
      <c r="G5533" t="str">
        <f>""</f>
        <v/>
      </c>
      <c r="H5533" t="s">
        <v>0</v>
      </c>
      <c r="I5533" t="s">
        <v>2823</v>
      </c>
      <c r="J5533" t="s">
        <v>6214</v>
      </c>
      <c r="K5533" t="str">
        <f>"23005"</f>
        <v>23005</v>
      </c>
    </row>
    <row r="5534" spans="1:11" customFormat="1" x14ac:dyDescent="0.25">
      <c r="A5534" t="str">
        <f t="shared" si="838"/>
        <v>23</v>
      </c>
      <c r="B5534" t="s">
        <v>612</v>
      </c>
      <c r="C5534" t="str">
        <f t="shared" si="840"/>
        <v>050</v>
      </c>
      <c r="D5534" t="s">
        <v>612</v>
      </c>
      <c r="E5534" t="str">
        <f t="shared" si="842"/>
        <v>05</v>
      </c>
      <c r="F5534" t="str">
        <f>"005"</f>
        <v>005</v>
      </c>
      <c r="G5534" t="str">
        <f>""</f>
        <v/>
      </c>
      <c r="H5534" t="s">
        <v>1</v>
      </c>
      <c r="I5534" t="s">
        <v>2824</v>
      </c>
      <c r="J5534" t="s">
        <v>6215</v>
      </c>
      <c r="K5534" t="str">
        <f>"23006"</f>
        <v>23006</v>
      </c>
    </row>
    <row r="5535" spans="1:11" customFormat="1" x14ac:dyDescent="0.25">
      <c r="A5535" t="str">
        <f t="shared" si="838"/>
        <v>23</v>
      </c>
      <c r="B5535" t="s">
        <v>612</v>
      </c>
      <c r="C5535" t="str">
        <f t="shared" si="840"/>
        <v>050</v>
      </c>
      <c r="D5535" t="s">
        <v>612</v>
      </c>
      <c r="E5535" t="str">
        <f t="shared" si="842"/>
        <v>05</v>
      </c>
      <c r="F5535" t="str">
        <f>"005"</f>
        <v>005</v>
      </c>
      <c r="G5535" t="str">
        <f>""</f>
        <v/>
      </c>
      <c r="H5535" t="s">
        <v>0</v>
      </c>
      <c r="I5535" t="s">
        <v>2824</v>
      </c>
      <c r="J5535" t="s">
        <v>6215</v>
      </c>
      <c r="K5535" t="str">
        <f>"23006"</f>
        <v>23006</v>
      </c>
    </row>
    <row r="5536" spans="1:11" customFormat="1" x14ac:dyDescent="0.25">
      <c r="A5536" t="str">
        <f t="shared" si="838"/>
        <v>23</v>
      </c>
      <c r="B5536" t="s">
        <v>612</v>
      </c>
      <c r="C5536" t="str">
        <f t="shared" si="840"/>
        <v>050</v>
      </c>
      <c r="D5536" t="s">
        <v>612</v>
      </c>
      <c r="E5536" t="str">
        <f t="shared" si="842"/>
        <v>05</v>
      </c>
      <c r="F5536" t="str">
        <f>"006"</f>
        <v>006</v>
      </c>
      <c r="G5536" t="str">
        <f>""</f>
        <v/>
      </c>
      <c r="H5536" t="s">
        <v>1</v>
      </c>
      <c r="I5536" t="s">
        <v>2818</v>
      </c>
      <c r="J5536" t="s">
        <v>6209</v>
      </c>
      <c r="K5536" t="str">
        <f>"23008"</f>
        <v>23008</v>
      </c>
    </row>
    <row r="5537" spans="1:11" customFormat="1" x14ac:dyDescent="0.25">
      <c r="A5537" t="str">
        <f t="shared" si="838"/>
        <v>23</v>
      </c>
      <c r="B5537" t="s">
        <v>612</v>
      </c>
      <c r="C5537" t="str">
        <f t="shared" si="840"/>
        <v>050</v>
      </c>
      <c r="D5537" t="s">
        <v>612</v>
      </c>
      <c r="E5537" t="str">
        <f t="shared" si="842"/>
        <v>05</v>
      </c>
      <c r="F5537" t="str">
        <f>"006"</f>
        <v>006</v>
      </c>
      <c r="G5537" t="str">
        <f>""</f>
        <v/>
      </c>
      <c r="H5537" t="s">
        <v>0</v>
      </c>
      <c r="I5537" t="s">
        <v>2818</v>
      </c>
      <c r="J5537" t="s">
        <v>6209</v>
      </c>
      <c r="K5537" t="str">
        <f>"23008"</f>
        <v>23008</v>
      </c>
    </row>
    <row r="5538" spans="1:11" customFormat="1" x14ac:dyDescent="0.25">
      <c r="A5538" t="str">
        <f t="shared" si="838"/>
        <v>23</v>
      </c>
      <c r="B5538" t="s">
        <v>612</v>
      </c>
      <c r="C5538" t="str">
        <f t="shared" si="840"/>
        <v>050</v>
      </c>
      <c r="D5538" t="s">
        <v>612</v>
      </c>
      <c r="E5538" t="str">
        <f t="shared" si="842"/>
        <v>05</v>
      </c>
      <c r="F5538" t="str">
        <f>"007"</f>
        <v>007</v>
      </c>
      <c r="G5538" t="str">
        <f>""</f>
        <v/>
      </c>
      <c r="H5538" t="s">
        <v>1</v>
      </c>
      <c r="I5538" t="s">
        <v>2822</v>
      </c>
      <c r="J5538" t="s">
        <v>6213</v>
      </c>
      <c r="K5538" t="str">
        <f>"23005"</f>
        <v>23005</v>
      </c>
    </row>
    <row r="5539" spans="1:11" customFormat="1" x14ac:dyDescent="0.25">
      <c r="A5539" t="str">
        <f t="shared" si="838"/>
        <v>23</v>
      </c>
      <c r="B5539" t="s">
        <v>612</v>
      </c>
      <c r="C5539" t="str">
        <f t="shared" si="840"/>
        <v>050</v>
      </c>
      <c r="D5539" t="s">
        <v>612</v>
      </c>
      <c r="E5539" t="str">
        <f t="shared" si="842"/>
        <v>05</v>
      </c>
      <c r="F5539" t="str">
        <f>"007"</f>
        <v>007</v>
      </c>
      <c r="G5539" t="str">
        <f>""</f>
        <v/>
      </c>
      <c r="H5539" t="s">
        <v>0</v>
      </c>
      <c r="I5539" t="s">
        <v>2822</v>
      </c>
      <c r="J5539" t="s">
        <v>6213</v>
      </c>
      <c r="K5539" t="str">
        <f>"23005"</f>
        <v>23005</v>
      </c>
    </row>
    <row r="5540" spans="1:11" customFormat="1" x14ac:dyDescent="0.25">
      <c r="A5540" t="str">
        <f t="shared" si="838"/>
        <v>23</v>
      </c>
      <c r="B5540" t="s">
        <v>612</v>
      </c>
      <c r="C5540" t="str">
        <f t="shared" si="840"/>
        <v>050</v>
      </c>
      <c r="D5540" t="s">
        <v>612</v>
      </c>
      <c r="E5540" t="str">
        <f t="shared" si="842"/>
        <v>05</v>
      </c>
      <c r="F5540" t="str">
        <f>"008"</f>
        <v>008</v>
      </c>
      <c r="G5540" t="str">
        <f>""</f>
        <v/>
      </c>
      <c r="H5540" t="s">
        <v>1</v>
      </c>
      <c r="I5540" t="s">
        <v>84</v>
      </c>
      <c r="J5540" t="s">
        <v>6216</v>
      </c>
      <c r="K5540" t="str">
        <f t="shared" ref="K5540:K5547" si="843">"23006"</f>
        <v>23006</v>
      </c>
    </row>
    <row r="5541" spans="1:11" customFormat="1" x14ac:dyDescent="0.25">
      <c r="A5541" t="str">
        <f t="shared" si="838"/>
        <v>23</v>
      </c>
      <c r="B5541" t="s">
        <v>612</v>
      </c>
      <c r="C5541" t="str">
        <f t="shared" si="840"/>
        <v>050</v>
      </c>
      <c r="D5541" t="s">
        <v>612</v>
      </c>
      <c r="E5541" t="str">
        <f t="shared" si="842"/>
        <v>05</v>
      </c>
      <c r="F5541" t="str">
        <f>"008"</f>
        <v>008</v>
      </c>
      <c r="G5541" t="str">
        <f>""</f>
        <v/>
      </c>
      <c r="H5541" t="s">
        <v>0</v>
      </c>
      <c r="I5541" t="s">
        <v>84</v>
      </c>
      <c r="J5541" t="s">
        <v>6216</v>
      </c>
      <c r="K5541" t="str">
        <f t="shared" si="843"/>
        <v>23006</v>
      </c>
    </row>
    <row r="5542" spans="1:11" customFormat="1" x14ac:dyDescent="0.25">
      <c r="A5542" t="str">
        <f t="shared" ref="A5542:A5605" si="844">"23"</f>
        <v>23</v>
      </c>
      <c r="B5542" t="s">
        <v>612</v>
      </c>
      <c r="C5542" t="str">
        <f t="shared" si="840"/>
        <v>050</v>
      </c>
      <c r="D5542" t="s">
        <v>612</v>
      </c>
      <c r="E5542" t="str">
        <f t="shared" si="842"/>
        <v>05</v>
      </c>
      <c r="F5542" t="str">
        <f>"009"</f>
        <v>009</v>
      </c>
      <c r="G5542" t="str">
        <f>""</f>
        <v/>
      </c>
      <c r="H5542" t="s">
        <v>1</v>
      </c>
      <c r="I5542" t="s">
        <v>84</v>
      </c>
      <c r="J5542" t="s">
        <v>6216</v>
      </c>
      <c r="K5542" t="str">
        <f t="shared" si="843"/>
        <v>23006</v>
      </c>
    </row>
    <row r="5543" spans="1:11" customFormat="1" x14ac:dyDescent="0.25">
      <c r="A5543" t="str">
        <f t="shared" si="844"/>
        <v>23</v>
      </c>
      <c r="B5543" t="s">
        <v>612</v>
      </c>
      <c r="C5543" t="str">
        <f t="shared" si="840"/>
        <v>050</v>
      </c>
      <c r="D5543" t="s">
        <v>612</v>
      </c>
      <c r="E5543" t="str">
        <f t="shared" si="842"/>
        <v>05</v>
      </c>
      <c r="F5543" t="str">
        <f>"009"</f>
        <v>009</v>
      </c>
      <c r="G5543" t="str">
        <f>""</f>
        <v/>
      </c>
      <c r="H5543" t="s">
        <v>0</v>
      </c>
      <c r="I5543" t="s">
        <v>84</v>
      </c>
      <c r="J5543" t="s">
        <v>6216</v>
      </c>
      <c r="K5543" t="str">
        <f t="shared" si="843"/>
        <v>23006</v>
      </c>
    </row>
    <row r="5544" spans="1:11" customFormat="1" x14ac:dyDescent="0.25">
      <c r="A5544" t="str">
        <f t="shared" si="844"/>
        <v>23</v>
      </c>
      <c r="B5544" t="s">
        <v>612</v>
      </c>
      <c r="C5544" t="str">
        <f t="shared" si="840"/>
        <v>050</v>
      </c>
      <c r="D5544" t="s">
        <v>612</v>
      </c>
      <c r="E5544" t="str">
        <f t="shared" si="842"/>
        <v>05</v>
      </c>
      <c r="F5544" t="str">
        <f>"010"</f>
        <v>010</v>
      </c>
      <c r="G5544" t="str">
        <f>""</f>
        <v/>
      </c>
      <c r="H5544" t="s">
        <v>1</v>
      </c>
      <c r="I5544" t="s">
        <v>2825</v>
      </c>
      <c r="J5544" t="s">
        <v>6217</v>
      </c>
      <c r="K5544" t="str">
        <f t="shared" si="843"/>
        <v>23006</v>
      </c>
    </row>
    <row r="5545" spans="1:11" customFormat="1" x14ac:dyDescent="0.25">
      <c r="A5545" t="str">
        <f t="shared" si="844"/>
        <v>23</v>
      </c>
      <c r="B5545" t="s">
        <v>612</v>
      </c>
      <c r="C5545" t="str">
        <f t="shared" si="840"/>
        <v>050</v>
      </c>
      <c r="D5545" t="s">
        <v>612</v>
      </c>
      <c r="E5545" t="str">
        <f t="shared" si="842"/>
        <v>05</v>
      </c>
      <c r="F5545" t="str">
        <f>"010"</f>
        <v>010</v>
      </c>
      <c r="G5545" t="str">
        <f>""</f>
        <v/>
      </c>
      <c r="H5545" t="s">
        <v>0</v>
      </c>
      <c r="I5545" t="s">
        <v>2825</v>
      </c>
      <c r="J5545" t="s">
        <v>6217</v>
      </c>
      <c r="K5545" t="str">
        <f t="shared" si="843"/>
        <v>23006</v>
      </c>
    </row>
    <row r="5546" spans="1:11" customFormat="1" x14ac:dyDescent="0.25">
      <c r="A5546" t="str">
        <f t="shared" si="844"/>
        <v>23</v>
      </c>
      <c r="B5546" t="s">
        <v>612</v>
      </c>
      <c r="C5546" t="str">
        <f t="shared" si="840"/>
        <v>050</v>
      </c>
      <c r="D5546" t="s">
        <v>612</v>
      </c>
      <c r="E5546" t="str">
        <f t="shared" si="842"/>
        <v>05</v>
      </c>
      <c r="F5546" t="str">
        <f>"011"</f>
        <v>011</v>
      </c>
      <c r="G5546" t="str">
        <f>""</f>
        <v/>
      </c>
      <c r="H5546" t="s">
        <v>1</v>
      </c>
      <c r="I5546" t="s">
        <v>2825</v>
      </c>
      <c r="J5546" t="s">
        <v>6217</v>
      </c>
      <c r="K5546" t="str">
        <f t="shared" si="843"/>
        <v>23006</v>
      </c>
    </row>
    <row r="5547" spans="1:11" customFormat="1" x14ac:dyDescent="0.25">
      <c r="A5547" t="str">
        <f t="shared" si="844"/>
        <v>23</v>
      </c>
      <c r="B5547" t="s">
        <v>612</v>
      </c>
      <c r="C5547" t="str">
        <f t="shared" si="840"/>
        <v>050</v>
      </c>
      <c r="D5547" t="s">
        <v>612</v>
      </c>
      <c r="E5547" t="str">
        <f t="shared" si="842"/>
        <v>05</v>
      </c>
      <c r="F5547" t="str">
        <f>"011"</f>
        <v>011</v>
      </c>
      <c r="G5547" t="str">
        <f>""</f>
        <v/>
      </c>
      <c r="H5547" t="s">
        <v>0</v>
      </c>
      <c r="I5547" t="s">
        <v>2825</v>
      </c>
      <c r="J5547" t="s">
        <v>6217</v>
      </c>
      <c r="K5547" t="str">
        <f t="shared" si="843"/>
        <v>23006</v>
      </c>
    </row>
    <row r="5548" spans="1:11" customFormat="1" x14ac:dyDescent="0.25">
      <c r="A5548" t="str">
        <f t="shared" si="844"/>
        <v>23</v>
      </c>
      <c r="B5548" t="s">
        <v>612</v>
      </c>
      <c r="C5548" t="str">
        <f t="shared" si="840"/>
        <v>050</v>
      </c>
      <c r="D5548" t="s">
        <v>612</v>
      </c>
      <c r="E5548" t="str">
        <f t="shared" si="842"/>
        <v>05</v>
      </c>
      <c r="F5548" t="str">
        <f>"012"</f>
        <v>012</v>
      </c>
      <c r="G5548" t="str">
        <f>""</f>
        <v/>
      </c>
      <c r="H5548" t="s">
        <v>3</v>
      </c>
      <c r="I5548" t="s">
        <v>2826</v>
      </c>
      <c r="J5548" t="s">
        <v>6218</v>
      </c>
      <c r="K5548" t="str">
        <f>"23005"</f>
        <v>23005</v>
      </c>
    </row>
    <row r="5549" spans="1:11" customFormat="1" x14ac:dyDescent="0.25">
      <c r="A5549" t="str">
        <f t="shared" si="844"/>
        <v>23</v>
      </c>
      <c r="B5549" t="s">
        <v>612</v>
      </c>
      <c r="C5549" t="str">
        <f t="shared" si="840"/>
        <v>050</v>
      </c>
      <c r="D5549" t="s">
        <v>612</v>
      </c>
      <c r="E5549" t="str">
        <f t="shared" si="842"/>
        <v>05</v>
      </c>
      <c r="F5549" t="str">
        <f>"013"</f>
        <v>013</v>
      </c>
      <c r="G5549" t="str">
        <f>""</f>
        <v/>
      </c>
      <c r="H5549" t="s">
        <v>1</v>
      </c>
      <c r="I5549" t="s">
        <v>2827</v>
      </c>
      <c r="J5549" t="s">
        <v>6219</v>
      </c>
      <c r="K5549" t="str">
        <f>"23006"</f>
        <v>23006</v>
      </c>
    </row>
    <row r="5550" spans="1:11" customFormat="1" x14ac:dyDescent="0.25">
      <c r="A5550" t="str">
        <f t="shared" si="844"/>
        <v>23</v>
      </c>
      <c r="B5550" t="s">
        <v>612</v>
      </c>
      <c r="C5550" t="str">
        <f t="shared" si="840"/>
        <v>050</v>
      </c>
      <c r="D5550" t="s">
        <v>612</v>
      </c>
      <c r="E5550" t="str">
        <f t="shared" si="842"/>
        <v>05</v>
      </c>
      <c r="F5550" t="str">
        <f>"013"</f>
        <v>013</v>
      </c>
      <c r="G5550" t="str">
        <f>""</f>
        <v/>
      </c>
      <c r="H5550" t="s">
        <v>0</v>
      </c>
      <c r="I5550" t="s">
        <v>2827</v>
      </c>
      <c r="J5550" t="s">
        <v>6219</v>
      </c>
      <c r="K5550" t="str">
        <f>"23006"</f>
        <v>23006</v>
      </c>
    </row>
    <row r="5551" spans="1:11" customFormat="1" x14ac:dyDescent="0.25">
      <c r="A5551" t="str">
        <f t="shared" si="844"/>
        <v>23</v>
      </c>
      <c r="B5551" t="s">
        <v>612</v>
      </c>
      <c r="C5551" t="str">
        <f t="shared" si="840"/>
        <v>050</v>
      </c>
      <c r="D5551" t="s">
        <v>612</v>
      </c>
      <c r="E5551" t="str">
        <f t="shared" si="842"/>
        <v>05</v>
      </c>
      <c r="F5551" t="str">
        <f>"014"</f>
        <v>014</v>
      </c>
      <c r="G5551" t="str">
        <f>""</f>
        <v/>
      </c>
      <c r="H5551" t="s">
        <v>1</v>
      </c>
      <c r="I5551" t="s">
        <v>2822</v>
      </c>
      <c r="J5551" t="s">
        <v>6213</v>
      </c>
      <c r="K5551" t="str">
        <f>"23005"</f>
        <v>23005</v>
      </c>
    </row>
    <row r="5552" spans="1:11" customFormat="1" x14ac:dyDescent="0.25">
      <c r="A5552" t="str">
        <f t="shared" si="844"/>
        <v>23</v>
      </c>
      <c r="B5552" t="s">
        <v>612</v>
      </c>
      <c r="C5552" t="str">
        <f t="shared" si="840"/>
        <v>050</v>
      </c>
      <c r="D5552" t="s">
        <v>612</v>
      </c>
      <c r="E5552" t="str">
        <f t="shared" si="842"/>
        <v>05</v>
      </c>
      <c r="F5552" t="str">
        <f>"014"</f>
        <v>014</v>
      </c>
      <c r="G5552" t="str">
        <f>""</f>
        <v/>
      </c>
      <c r="H5552" t="s">
        <v>0</v>
      </c>
      <c r="I5552" t="s">
        <v>2822</v>
      </c>
      <c r="J5552" t="s">
        <v>6213</v>
      </c>
      <c r="K5552" t="str">
        <f>"23005"</f>
        <v>23005</v>
      </c>
    </row>
    <row r="5553" spans="1:11" customFormat="1" x14ac:dyDescent="0.25">
      <c r="A5553" t="str">
        <f t="shared" si="844"/>
        <v>23</v>
      </c>
      <c r="B5553" t="s">
        <v>612</v>
      </c>
      <c r="C5553" t="str">
        <f t="shared" si="840"/>
        <v>050</v>
      </c>
      <c r="D5553" t="s">
        <v>612</v>
      </c>
      <c r="E5553" t="str">
        <f t="shared" si="842"/>
        <v>05</v>
      </c>
      <c r="F5553" t="str">
        <f>"015"</f>
        <v>015</v>
      </c>
      <c r="G5553" t="str">
        <f>""</f>
        <v/>
      </c>
      <c r="H5553" t="s">
        <v>1</v>
      </c>
      <c r="I5553" t="s">
        <v>2824</v>
      </c>
      <c r="J5553" t="s">
        <v>6215</v>
      </c>
      <c r="K5553" t="str">
        <f t="shared" ref="K5553:K5564" si="845">"23006"</f>
        <v>23006</v>
      </c>
    </row>
    <row r="5554" spans="1:11" customFormat="1" x14ac:dyDescent="0.25">
      <c r="A5554" t="str">
        <f t="shared" si="844"/>
        <v>23</v>
      </c>
      <c r="B5554" t="s">
        <v>612</v>
      </c>
      <c r="C5554" t="str">
        <f t="shared" si="840"/>
        <v>050</v>
      </c>
      <c r="D5554" t="s">
        <v>612</v>
      </c>
      <c r="E5554" t="str">
        <f t="shared" si="842"/>
        <v>05</v>
      </c>
      <c r="F5554" t="str">
        <f>"015"</f>
        <v>015</v>
      </c>
      <c r="G5554" t="str">
        <f>""</f>
        <v/>
      </c>
      <c r="H5554" t="s">
        <v>0</v>
      </c>
      <c r="I5554" t="s">
        <v>2824</v>
      </c>
      <c r="J5554" t="s">
        <v>6215</v>
      </c>
      <c r="K5554" t="str">
        <f t="shared" si="845"/>
        <v>23006</v>
      </c>
    </row>
    <row r="5555" spans="1:11" customFormat="1" x14ac:dyDescent="0.25">
      <c r="A5555" t="str">
        <f t="shared" si="844"/>
        <v>23</v>
      </c>
      <c r="B5555" t="s">
        <v>612</v>
      </c>
      <c r="C5555" t="str">
        <f t="shared" si="840"/>
        <v>050</v>
      </c>
      <c r="D5555" t="s">
        <v>612</v>
      </c>
      <c r="E5555" t="str">
        <f t="shared" si="842"/>
        <v>05</v>
      </c>
      <c r="F5555" t="str">
        <f>"016"</f>
        <v>016</v>
      </c>
      <c r="G5555" t="str">
        <f>""</f>
        <v/>
      </c>
      <c r="H5555" t="s">
        <v>1</v>
      </c>
      <c r="I5555" t="s">
        <v>2824</v>
      </c>
      <c r="J5555" t="s">
        <v>6215</v>
      </c>
      <c r="K5555" t="str">
        <f t="shared" si="845"/>
        <v>23006</v>
      </c>
    </row>
    <row r="5556" spans="1:11" customFormat="1" x14ac:dyDescent="0.25">
      <c r="A5556" t="str">
        <f t="shared" si="844"/>
        <v>23</v>
      </c>
      <c r="B5556" t="s">
        <v>612</v>
      </c>
      <c r="C5556" t="str">
        <f t="shared" si="840"/>
        <v>050</v>
      </c>
      <c r="D5556" t="s">
        <v>612</v>
      </c>
      <c r="E5556" t="str">
        <f t="shared" si="842"/>
        <v>05</v>
      </c>
      <c r="F5556" t="str">
        <f>"016"</f>
        <v>016</v>
      </c>
      <c r="G5556" t="str">
        <f>""</f>
        <v/>
      </c>
      <c r="H5556" t="s">
        <v>0</v>
      </c>
      <c r="I5556" t="s">
        <v>2824</v>
      </c>
      <c r="J5556" t="s">
        <v>6215</v>
      </c>
      <c r="K5556" t="str">
        <f t="shared" si="845"/>
        <v>23006</v>
      </c>
    </row>
    <row r="5557" spans="1:11" customFormat="1" x14ac:dyDescent="0.25">
      <c r="A5557" t="str">
        <f t="shared" si="844"/>
        <v>23</v>
      </c>
      <c r="B5557" t="s">
        <v>612</v>
      </c>
      <c r="C5557" t="str">
        <f t="shared" si="840"/>
        <v>050</v>
      </c>
      <c r="D5557" t="s">
        <v>612</v>
      </c>
      <c r="E5557" t="str">
        <f t="shared" si="842"/>
        <v>05</v>
      </c>
      <c r="F5557" t="str">
        <f>"016"</f>
        <v>016</v>
      </c>
      <c r="G5557" t="str">
        <f>""</f>
        <v/>
      </c>
      <c r="H5557" t="s">
        <v>2</v>
      </c>
      <c r="I5557" t="s">
        <v>2824</v>
      </c>
      <c r="J5557" t="s">
        <v>6215</v>
      </c>
      <c r="K5557" t="str">
        <f t="shared" si="845"/>
        <v>23006</v>
      </c>
    </row>
    <row r="5558" spans="1:11" customFormat="1" x14ac:dyDescent="0.25">
      <c r="A5558" t="str">
        <f t="shared" si="844"/>
        <v>23</v>
      </c>
      <c r="B5558" t="s">
        <v>612</v>
      </c>
      <c r="C5558" t="str">
        <f t="shared" si="840"/>
        <v>050</v>
      </c>
      <c r="D5558" t="s">
        <v>612</v>
      </c>
      <c r="E5558" t="str">
        <f t="shared" si="842"/>
        <v>05</v>
      </c>
      <c r="F5558" t="str">
        <f>"017"</f>
        <v>017</v>
      </c>
      <c r="G5558" t="str">
        <f>""</f>
        <v/>
      </c>
      <c r="H5558" t="s">
        <v>1</v>
      </c>
      <c r="I5558" t="s">
        <v>2828</v>
      </c>
      <c r="J5558" t="s">
        <v>6220</v>
      </c>
      <c r="K5558" t="str">
        <f t="shared" si="845"/>
        <v>23006</v>
      </c>
    </row>
    <row r="5559" spans="1:11" customFormat="1" x14ac:dyDescent="0.25">
      <c r="A5559" t="str">
        <f t="shared" si="844"/>
        <v>23</v>
      </c>
      <c r="B5559" t="s">
        <v>612</v>
      </c>
      <c r="C5559" t="str">
        <f t="shared" si="840"/>
        <v>050</v>
      </c>
      <c r="D5559" t="s">
        <v>612</v>
      </c>
      <c r="E5559" t="str">
        <f t="shared" si="842"/>
        <v>05</v>
      </c>
      <c r="F5559" t="str">
        <f>"017"</f>
        <v>017</v>
      </c>
      <c r="G5559" t="str">
        <f>""</f>
        <v/>
      </c>
      <c r="H5559" t="s">
        <v>0</v>
      </c>
      <c r="I5559" t="s">
        <v>2828</v>
      </c>
      <c r="J5559" t="s">
        <v>6220</v>
      </c>
      <c r="K5559" t="str">
        <f t="shared" si="845"/>
        <v>23006</v>
      </c>
    </row>
    <row r="5560" spans="1:11" customFormat="1" x14ac:dyDescent="0.25">
      <c r="A5560" t="str">
        <f t="shared" si="844"/>
        <v>23</v>
      </c>
      <c r="B5560" t="s">
        <v>612</v>
      </c>
      <c r="C5560" t="str">
        <f t="shared" si="840"/>
        <v>050</v>
      </c>
      <c r="D5560" t="s">
        <v>612</v>
      </c>
      <c r="E5560" t="str">
        <f t="shared" si="842"/>
        <v>05</v>
      </c>
      <c r="F5560" t="str">
        <f>"018"</f>
        <v>018</v>
      </c>
      <c r="G5560" t="str">
        <f>""</f>
        <v/>
      </c>
      <c r="H5560" t="s">
        <v>1</v>
      </c>
      <c r="I5560" t="s">
        <v>2827</v>
      </c>
      <c r="J5560" t="s">
        <v>6219</v>
      </c>
      <c r="K5560" t="str">
        <f t="shared" si="845"/>
        <v>23006</v>
      </c>
    </row>
    <row r="5561" spans="1:11" customFormat="1" x14ac:dyDescent="0.25">
      <c r="A5561" t="str">
        <f t="shared" si="844"/>
        <v>23</v>
      </c>
      <c r="B5561" t="s">
        <v>612</v>
      </c>
      <c r="C5561" t="str">
        <f t="shared" si="840"/>
        <v>050</v>
      </c>
      <c r="D5561" t="s">
        <v>612</v>
      </c>
      <c r="E5561" t="str">
        <f t="shared" si="842"/>
        <v>05</v>
      </c>
      <c r="F5561" t="str">
        <f>"018"</f>
        <v>018</v>
      </c>
      <c r="G5561" t="str">
        <f>""</f>
        <v/>
      </c>
      <c r="H5561" t="s">
        <v>0</v>
      </c>
      <c r="I5561" t="s">
        <v>2827</v>
      </c>
      <c r="J5561" t="s">
        <v>6219</v>
      </c>
      <c r="K5561" t="str">
        <f t="shared" si="845"/>
        <v>23006</v>
      </c>
    </row>
    <row r="5562" spans="1:11" customFormat="1" x14ac:dyDescent="0.25">
      <c r="A5562" t="str">
        <f t="shared" si="844"/>
        <v>23</v>
      </c>
      <c r="B5562" t="s">
        <v>612</v>
      </c>
      <c r="C5562" t="str">
        <f t="shared" si="840"/>
        <v>050</v>
      </c>
      <c r="D5562" t="s">
        <v>612</v>
      </c>
      <c r="E5562" t="str">
        <f t="shared" si="842"/>
        <v>05</v>
      </c>
      <c r="F5562" t="str">
        <f>"019"</f>
        <v>019</v>
      </c>
      <c r="G5562" t="str">
        <f>""</f>
        <v/>
      </c>
      <c r="H5562" t="s">
        <v>1</v>
      </c>
      <c r="I5562" t="s">
        <v>2827</v>
      </c>
      <c r="J5562" t="s">
        <v>6219</v>
      </c>
      <c r="K5562" t="str">
        <f t="shared" si="845"/>
        <v>23006</v>
      </c>
    </row>
    <row r="5563" spans="1:11" customFormat="1" x14ac:dyDescent="0.25">
      <c r="A5563" t="str">
        <f t="shared" si="844"/>
        <v>23</v>
      </c>
      <c r="B5563" t="s">
        <v>612</v>
      </c>
      <c r="C5563" t="str">
        <f t="shared" si="840"/>
        <v>050</v>
      </c>
      <c r="D5563" t="s">
        <v>612</v>
      </c>
      <c r="E5563" t="str">
        <f t="shared" si="842"/>
        <v>05</v>
      </c>
      <c r="F5563" t="str">
        <f>"019"</f>
        <v>019</v>
      </c>
      <c r="G5563" t="str">
        <f>""</f>
        <v/>
      </c>
      <c r="H5563" t="s">
        <v>0</v>
      </c>
      <c r="I5563" t="s">
        <v>2827</v>
      </c>
      <c r="J5563" t="s">
        <v>6219</v>
      </c>
      <c r="K5563" t="str">
        <f t="shared" si="845"/>
        <v>23006</v>
      </c>
    </row>
    <row r="5564" spans="1:11" customFormat="1" x14ac:dyDescent="0.25">
      <c r="A5564" t="str">
        <f t="shared" si="844"/>
        <v>23</v>
      </c>
      <c r="B5564" t="s">
        <v>612</v>
      </c>
      <c r="C5564" t="str">
        <f t="shared" si="840"/>
        <v>050</v>
      </c>
      <c r="D5564" t="s">
        <v>612</v>
      </c>
      <c r="E5564" t="str">
        <f t="shared" si="842"/>
        <v>05</v>
      </c>
      <c r="F5564" t="str">
        <f>"020"</f>
        <v>020</v>
      </c>
      <c r="G5564" t="str">
        <f>""</f>
        <v/>
      </c>
      <c r="H5564" t="s">
        <v>3</v>
      </c>
      <c r="I5564" t="s">
        <v>84</v>
      </c>
      <c r="J5564" t="s">
        <v>6216</v>
      </c>
      <c r="K5564" t="str">
        <f t="shared" si="845"/>
        <v>23006</v>
      </c>
    </row>
    <row r="5565" spans="1:11" customFormat="1" x14ac:dyDescent="0.25">
      <c r="A5565" t="str">
        <f t="shared" si="844"/>
        <v>23</v>
      </c>
      <c r="B5565" t="s">
        <v>612</v>
      </c>
      <c r="C5565" t="str">
        <f t="shared" si="840"/>
        <v>050</v>
      </c>
      <c r="D5565" t="s">
        <v>612</v>
      </c>
      <c r="E5565" t="str">
        <f t="shared" si="842"/>
        <v>05</v>
      </c>
      <c r="F5565" t="str">
        <f>"021"</f>
        <v>021</v>
      </c>
      <c r="G5565" t="str">
        <f>""</f>
        <v/>
      </c>
      <c r="H5565" t="s">
        <v>3</v>
      </c>
      <c r="I5565" t="s">
        <v>2826</v>
      </c>
      <c r="J5565" t="s">
        <v>6218</v>
      </c>
      <c r="K5565" t="str">
        <f>"23005"</f>
        <v>23005</v>
      </c>
    </row>
    <row r="5566" spans="1:11" customFormat="1" x14ac:dyDescent="0.25">
      <c r="A5566" t="str">
        <f t="shared" si="844"/>
        <v>23</v>
      </c>
      <c r="B5566" t="s">
        <v>612</v>
      </c>
      <c r="C5566" t="str">
        <f t="shared" si="840"/>
        <v>050</v>
      </c>
      <c r="D5566" t="s">
        <v>612</v>
      </c>
      <c r="E5566" t="str">
        <f t="shared" ref="E5566:E5574" si="846">"06"</f>
        <v>06</v>
      </c>
      <c r="F5566" t="str">
        <f>"001"</f>
        <v>001</v>
      </c>
      <c r="G5566" t="str">
        <f>""</f>
        <v/>
      </c>
      <c r="H5566" t="s">
        <v>3</v>
      </c>
      <c r="I5566" t="s">
        <v>2829</v>
      </c>
      <c r="J5566" t="s">
        <v>6221</v>
      </c>
      <c r="K5566" t="str">
        <f>"23007"</f>
        <v>23007</v>
      </c>
    </row>
    <row r="5567" spans="1:11" customFormat="1" x14ac:dyDescent="0.25">
      <c r="A5567" t="str">
        <f t="shared" si="844"/>
        <v>23</v>
      </c>
      <c r="B5567" t="s">
        <v>612</v>
      </c>
      <c r="C5567" t="str">
        <f t="shared" si="840"/>
        <v>050</v>
      </c>
      <c r="D5567" t="s">
        <v>612</v>
      </c>
      <c r="E5567" t="str">
        <f t="shared" si="846"/>
        <v>06</v>
      </c>
      <c r="F5567" t="str">
        <f>"002"</f>
        <v>002</v>
      </c>
      <c r="G5567" t="str">
        <f>""</f>
        <v/>
      </c>
      <c r="H5567" t="s">
        <v>1</v>
      </c>
      <c r="I5567" t="s">
        <v>2830</v>
      </c>
      <c r="J5567" t="s">
        <v>6222</v>
      </c>
      <c r="K5567" t="str">
        <f t="shared" ref="K5567:K5573" si="847">"23004"</f>
        <v>23004</v>
      </c>
    </row>
    <row r="5568" spans="1:11" customFormat="1" x14ac:dyDescent="0.25">
      <c r="A5568" t="str">
        <f t="shared" si="844"/>
        <v>23</v>
      </c>
      <c r="B5568" t="s">
        <v>612</v>
      </c>
      <c r="C5568" t="str">
        <f t="shared" si="840"/>
        <v>050</v>
      </c>
      <c r="D5568" t="s">
        <v>612</v>
      </c>
      <c r="E5568" t="str">
        <f t="shared" si="846"/>
        <v>06</v>
      </c>
      <c r="F5568" t="str">
        <f>"002"</f>
        <v>002</v>
      </c>
      <c r="G5568" t="str">
        <f>""</f>
        <v/>
      </c>
      <c r="H5568" t="s">
        <v>0</v>
      </c>
      <c r="I5568" t="s">
        <v>2830</v>
      </c>
      <c r="J5568" t="s">
        <v>6222</v>
      </c>
      <c r="K5568" t="str">
        <f t="shared" si="847"/>
        <v>23004</v>
      </c>
    </row>
    <row r="5569" spans="1:11" customFormat="1" x14ac:dyDescent="0.25">
      <c r="A5569" t="str">
        <f t="shared" si="844"/>
        <v>23</v>
      </c>
      <c r="B5569" t="s">
        <v>612</v>
      </c>
      <c r="C5569" t="str">
        <f t="shared" si="840"/>
        <v>050</v>
      </c>
      <c r="D5569" t="s">
        <v>612</v>
      </c>
      <c r="E5569" t="str">
        <f t="shared" si="846"/>
        <v>06</v>
      </c>
      <c r="F5569" t="str">
        <f>"003"</f>
        <v>003</v>
      </c>
      <c r="G5569" t="str">
        <f>""</f>
        <v/>
      </c>
      <c r="H5569" t="s">
        <v>1</v>
      </c>
      <c r="I5569" t="s">
        <v>2830</v>
      </c>
      <c r="J5569" t="s">
        <v>6222</v>
      </c>
      <c r="K5569" t="str">
        <f t="shared" si="847"/>
        <v>23004</v>
      </c>
    </row>
    <row r="5570" spans="1:11" customFormat="1" x14ac:dyDescent="0.25">
      <c r="A5570" t="str">
        <f t="shared" si="844"/>
        <v>23</v>
      </c>
      <c r="B5570" t="s">
        <v>612</v>
      </c>
      <c r="C5570" t="str">
        <f t="shared" si="840"/>
        <v>050</v>
      </c>
      <c r="D5570" t="s">
        <v>612</v>
      </c>
      <c r="E5570" t="str">
        <f t="shared" si="846"/>
        <v>06</v>
      </c>
      <c r="F5570" t="str">
        <f>"003"</f>
        <v>003</v>
      </c>
      <c r="G5570" t="str">
        <f>""</f>
        <v/>
      </c>
      <c r="H5570" t="s">
        <v>0</v>
      </c>
      <c r="I5570" t="s">
        <v>2830</v>
      </c>
      <c r="J5570" t="s">
        <v>6222</v>
      </c>
      <c r="K5570" t="str">
        <f t="shared" si="847"/>
        <v>23004</v>
      </c>
    </row>
    <row r="5571" spans="1:11" customFormat="1" x14ac:dyDescent="0.25">
      <c r="A5571" t="str">
        <f t="shared" si="844"/>
        <v>23</v>
      </c>
      <c r="B5571" t="s">
        <v>612</v>
      </c>
      <c r="C5571" t="str">
        <f t="shared" si="840"/>
        <v>050</v>
      </c>
      <c r="D5571" t="s">
        <v>612</v>
      </c>
      <c r="E5571" t="str">
        <f t="shared" si="846"/>
        <v>06</v>
      </c>
      <c r="F5571" t="str">
        <f>"004"</f>
        <v>004</v>
      </c>
      <c r="G5571" t="str">
        <f>""</f>
        <v/>
      </c>
      <c r="H5571" t="s">
        <v>1</v>
      </c>
      <c r="I5571" t="s">
        <v>2830</v>
      </c>
      <c r="J5571" t="s">
        <v>6222</v>
      </c>
      <c r="K5571" t="str">
        <f t="shared" si="847"/>
        <v>23004</v>
      </c>
    </row>
    <row r="5572" spans="1:11" customFormat="1" x14ac:dyDescent="0.25">
      <c r="A5572" t="str">
        <f t="shared" si="844"/>
        <v>23</v>
      </c>
      <c r="B5572" t="s">
        <v>612</v>
      </c>
      <c r="C5572" t="str">
        <f t="shared" si="840"/>
        <v>050</v>
      </c>
      <c r="D5572" t="s">
        <v>612</v>
      </c>
      <c r="E5572" t="str">
        <f t="shared" si="846"/>
        <v>06</v>
      </c>
      <c r="F5572" t="str">
        <f>"004"</f>
        <v>004</v>
      </c>
      <c r="G5572" t="str">
        <f>""</f>
        <v/>
      </c>
      <c r="H5572" t="s">
        <v>0</v>
      </c>
      <c r="I5572" t="s">
        <v>2830</v>
      </c>
      <c r="J5572" t="s">
        <v>6222</v>
      </c>
      <c r="K5572" t="str">
        <f t="shared" si="847"/>
        <v>23004</v>
      </c>
    </row>
    <row r="5573" spans="1:11" customFormat="1" x14ac:dyDescent="0.25">
      <c r="A5573" t="str">
        <f t="shared" si="844"/>
        <v>23</v>
      </c>
      <c r="B5573" t="s">
        <v>612</v>
      </c>
      <c r="C5573" t="str">
        <f t="shared" si="840"/>
        <v>050</v>
      </c>
      <c r="D5573" t="s">
        <v>612</v>
      </c>
      <c r="E5573" t="str">
        <f t="shared" si="846"/>
        <v>06</v>
      </c>
      <c r="F5573" t="str">
        <f>"005"</f>
        <v>005</v>
      </c>
      <c r="G5573" t="str">
        <f>""</f>
        <v/>
      </c>
      <c r="H5573" t="s">
        <v>3</v>
      </c>
      <c r="I5573" t="s">
        <v>2830</v>
      </c>
      <c r="J5573" t="s">
        <v>6222</v>
      </c>
      <c r="K5573" t="str">
        <f t="shared" si="847"/>
        <v>23004</v>
      </c>
    </row>
    <row r="5574" spans="1:11" customFormat="1" x14ac:dyDescent="0.25">
      <c r="A5574" t="str">
        <f t="shared" si="844"/>
        <v>23</v>
      </c>
      <c r="B5574" t="s">
        <v>612</v>
      </c>
      <c r="C5574" t="str">
        <f t="shared" si="840"/>
        <v>050</v>
      </c>
      <c r="D5574" t="s">
        <v>612</v>
      </c>
      <c r="E5574" t="str">
        <f t="shared" si="846"/>
        <v>06</v>
      </c>
      <c r="F5574" t="str">
        <f>"006"</f>
        <v>006</v>
      </c>
      <c r="G5574" t="str">
        <f>""</f>
        <v/>
      </c>
      <c r="H5574" t="s">
        <v>3</v>
      </c>
      <c r="I5574" t="s">
        <v>2829</v>
      </c>
      <c r="J5574" t="s">
        <v>6221</v>
      </c>
      <c r="K5574" t="str">
        <f>"23007"</f>
        <v>23007</v>
      </c>
    </row>
    <row r="5575" spans="1:11" customFormat="1" x14ac:dyDescent="0.25">
      <c r="A5575" t="str">
        <f t="shared" si="844"/>
        <v>23</v>
      </c>
      <c r="B5575" t="s">
        <v>612</v>
      </c>
      <c r="C5575" t="str">
        <f t="shared" ref="C5575:C5598" si="848">"050"</f>
        <v>050</v>
      </c>
      <c r="D5575" t="s">
        <v>612</v>
      </c>
      <c r="E5575" t="str">
        <f t="shared" ref="E5575:E5581" si="849">"07"</f>
        <v>07</v>
      </c>
      <c r="F5575" t="str">
        <f>"001"</f>
        <v>001</v>
      </c>
      <c r="G5575" t="str">
        <f>""</f>
        <v/>
      </c>
      <c r="H5575" t="s">
        <v>1</v>
      </c>
      <c r="I5575" t="s">
        <v>105</v>
      </c>
      <c r="J5575" t="s">
        <v>6223</v>
      </c>
      <c r="K5575" t="str">
        <f>"23004"</f>
        <v>23004</v>
      </c>
    </row>
    <row r="5576" spans="1:11" customFormat="1" x14ac:dyDescent="0.25">
      <c r="A5576" t="str">
        <f t="shared" si="844"/>
        <v>23</v>
      </c>
      <c r="B5576" t="s">
        <v>612</v>
      </c>
      <c r="C5576" t="str">
        <f t="shared" si="848"/>
        <v>050</v>
      </c>
      <c r="D5576" t="s">
        <v>612</v>
      </c>
      <c r="E5576" t="str">
        <f t="shared" si="849"/>
        <v>07</v>
      </c>
      <c r="F5576" t="str">
        <f>"001"</f>
        <v>001</v>
      </c>
      <c r="G5576" t="str">
        <f>""</f>
        <v/>
      </c>
      <c r="H5576" t="s">
        <v>0</v>
      </c>
      <c r="I5576" t="s">
        <v>105</v>
      </c>
      <c r="J5576" t="s">
        <v>6223</v>
      </c>
      <c r="K5576" t="str">
        <f>"23004"</f>
        <v>23004</v>
      </c>
    </row>
    <row r="5577" spans="1:11" customFormat="1" x14ac:dyDescent="0.25">
      <c r="A5577" t="str">
        <f t="shared" si="844"/>
        <v>23</v>
      </c>
      <c r="B5577" t="s">
        <v>612</v>
      </c>
      <c r="C5577" t="str">
        <f t="shared" si="848"/>
        <v>050</v>
      </c>
      <c r="D5577" t="s">
        <v>612</v>
      </c>
      <c r="E5577" t="str">
        <f t="shared" si="849"/>
        <v>07</v>
      </c>
      <c r="F5577" t="str">
        <f>"002"</f>
        <v>002</v>
      </c>
      <c r="G5577" t="str">
        <f>""</f>
        <v/>
      </c>
      <c r="H5577" t="s">
        <v>3</v>
      </c>
      <c r="I5577" t="s">
        <v>2831</v>
      </c>
      <c r="J5577" t="s">
        <v>6224</v>
      </c>
      <c r="K5577" t="str">
        <f>"23004"</f>
        <v>23004</v>
      </c>
    </row>
    <row r="5578" spans="1:11" customFormat="1" x14ac:dyDescent="0.25">
      <c r="A5578" t="str">
        <f t="shared" si="844"/>
        <v>23</v>
      </c>
      <c r="B5578" t="s">
        <v>612</v>
      </c>
      <c r="C5578" t="str">
        <f t="shared" si="848"/>
        <v>050</v>
      </c>
      <c r="D5578" t="s">
        <v>612</v>
      </c>
      <c r="E5578" t="str">
        <f t="shared" si="849"/>
        <v>07</v>
      </c>
      <c r="F5578" t="str">
        <f>"003"</f>
        <v>003</v>
      </c>
      <c r="G5578" t="str">
        <f>""</f>
        <v/>
      </c>
      <c r="H5578" t="s">
        <v>1</v>
      </c>
      <c r="I5578" t="s">
        <v>2831</v>
      </c>
      <c r="J5578" t="s">
        <v>6224</v>
      </c>
      <c r="K5578" t="str">
        <f>"23004"</f>
        <v>23004</v>
      </c>
    </row>
    <row r="5579" spans="1:11" customFormat="1" x14ac:dyDescent="0.25">
      <c r="A5579" t="str">
        <f t="shared" si="844"/>
        <v>23</v>
      </c>
      <c r="B5579" t="s">
        <v>612</v>
      </c>
      <c r="C5579" t="str">
        <f t="shared" si="848"/>
        <v>050</v>
      </c>
      <c r="D5579" t="s">
        <v>612</v>
      </c>
      <c r="E5579" t="str">
        <f t="shared" si="849"/>
        <v>07</v>
      </c>
      <c r="F5579" t="str">
        <f>"003"</f>
        <v>003</v>
      </c>
      <c r="G5579" t="str">
        <f>""</f>
        <v/>
      </c>
      <c r="H5579" t="s">
        <v>0</v>
      </c>
      <c r="I5579" t="s">
        <v>2831</v>
      </c>
      <c r="J5579" t="s">
        <v>6224</v>
      </c>
      <c r="K5579" t="str">
        <f>"23004"</f>
        <v>23004</v>
      </c>
    </row>
    <row r="5580" spans="1:11" customFormat="1" x14ac:dyDescent="0.25">
      <c r="A5580" t="str">
        <f t="shared" si="844"/>
        <v>23</v>
      </c>
      <c r="B5580" t="s">
        <v>612</v>
      </c>
      <c r="C5580" t="str">
        <f t="shared" si="848"/>
        <v>050</v>
      </c>
      <c r="D5580" t="s">
        <v>612</v>
      </c>
      <c r="E5580" t="str">
        <f t="shared" si="849"/>
        <v>07</v>
      </c>
      <c r="F5580" t="str">
        <f>"004"</f>
        <v>004</v>
      </c>
      <c r="G5580" t="str">
        <f>""</f>
        <v/>
      </c>
      <c r="H5580" t="s">
        <v>1</v>
      </c>
      <c r="I5580" t="s">
        <v>2832</v>
      </c>
      <c r="J5580" t="s">
        <v>6225</v>
      </c>
      <c r="K5580" t="str">
        <f>"23007"</f>
        <v>23007</v>
      </c>
    </row>
    <row r="5581" spans="1:11" customFormat="1" x14ac:dyDescent="0.25">
      <c r="A5581" t="str">
        <f t="shared" si="844"/>
        <v>23</v>
      </c>
      <c r="B5581" t="s">
        <v>612</v>
      </c>
      <c r="C5581" t="str">
        <f t="shared" si="848"/>
        <v>050</v>
      </c>
      <c r="D5581" t="s">
        <v>612</v>
      </c>
      <c r="E5581" t="str">
        <f t="shared" si="849"/>
        <v>07</v>
      </c>
      <c r="F5581" t="str">
        <f>"004"</f>
        <v>004</v>
      </c>
      <c r="G5581" t="str">
        <f>""</f>
        <v/>
      </c>
      <c r="H5581" t="s">
        <v>0</v>
      </c>
      <c r="I5581" t="s">
        <v>2832</v>
      </c>
      <c r="J5581" t="s">
        <v>6225</v>
      </c>
      <c r="K5581" t="str">
        <f>"23007"</f>
        <v>23007</v>
      </c>
    </row>
    <row r="5582" spans="1:11" customFormat="1" x14ac:dyDescent="0.25">
      <c r="A5582" t="str">
        <f t="shared" si="844"/>
        <v>23</v>
      </c>
      <c r="B5582" t="s">
        <v>612</v>
      </c>
      <c r="C5582" t="str">
        <f t="shared" si="848"/>
        <v>050</v>
      </c>
      <c r="D5582" t="s">
        <v>612</v>
      </c>
      <c r="E5582" t="str">
        <f t="shared" ref="E5582:E5587" si="850">"08"</f>
        <v>08</v>
      </c>
      <c r="F5582" t="str">
        <f>"001"</f>
        <v>001</v>
      </c>
      <c r="G5582" t="str">
        <f>""</f>
        <v/>
      </c>
      <c r="H5582" t="s">
        <v>3</v>
      </c>
      <c r="I5582" t="s">
        <v>2833</v>
      </c>
      <c r="J5582" t="s">
        <v>6226</v>
      </c>
      <c r="K5582" t="str">
        <f t="shared" ref="K5582:K5587" si="851">"23004"</f>
        <v>23004</v>
      </c>
    </row>
    <row r="5583" spans="1:11" customFormat="1" x14ac:dyDescent="0.25">
      <c r="A5583" t="str">
        <f t="shared" si="844"/>
        <v>23</v>
      </c>
      <c r="B5583" t="s">
        <v>612</v>
      </c>
      <c r="C5583" t="str">
        <f t="shared" si="848"/>
        <v>050</v>
      </c>
      <c r="D5583" t="s">
        <v>612</v>
      </c>
      <c r="E5583" t="str">
        <f t="shared" si="850"/>
        <v>08</v>
      </c>
      <c r="F5583" t="str">
        <f>"002"</f>
        <v>002</v>
      </c>
      <c r="G5583" t="str">
        <f>""</f>
        <v/>
      </c>
      <c r="H5583" t="s">
        <v>3</v>
      </c>
      <c r="I5583" t="s">
        <v>104</v>
      </c>
      <c r="J5583" t="s">
        <v>6191</v>
      </c>
      <c r="K5583" t="str">
        <f t="shared" si="851"/>
        <v>23004</v>
      </c>
    </row>
    <row r="5584" spans="1:11" customFormat="1" x14ac:dyDescent="0.25">
      <c r="A5584" t="str">
        <f t="shared" si="844"/>
        <v>23</v>
      </c>
      <c r="B5584" t="s">
        <v>612</v>
      </c>
      <c r="C5584" t="str">
        <f t="shared" si="848"/>
        <v>050</v>
      </c>
      <c r="D5584" t="s">
        <v>612</v>
      </c>
      <c r="E5584" t="str">
        <f t="shared" si="850"/>
        <v>08</v>
      </c>
      <c r="F5584" t="str">
        <f>"003"</f>
        <v>003</v>
      </c>
      <c r="G5584" t="str">
        <f>""</f>
        <v/>
      </c>
      <c r="H5584" t="s">
        <v>1</v>
      </c>
      <c r="I5584" t="s">
        <v>2834</v>
      </c>
      <c r="J5584" t="s">
        <v>6227</v>
      </c>
      <c r="K5584" t="str">
        <f t="shared" si="851"/>
        <v>23004</v>
      </c>
    </row>
    <row r="5585" spans="1:11" customFormat="1" x14ac:dyDescent="0.25">
      <c r="A5585" t="str">
        <f t="shared" si="844"/>
        <v>23</v>
      </c>
      <c r="B5585" t="s">
        <v>612</v>
      </c>
      <c r="C5585" t="str">
        <f t="shared" si="848"/>
        <v>050</v>
      </c>
      <c r="D5585" t="s">
        <v>612</v>
      </c>
      <c r="E5585" t="str">
        <f t="shared" si="850"/>
        <v>08</v>
      </c>
      <c r="F5585" t="str">
        <f>"003"</f>
        <v>003</v>
      </c>
      <c r="G5585" t="str">
        <f>""</f>
        <v/>
      </c>
      <c r="H5585" t="s">
        <v>0</v>
      </c>
      <c r="I5585" t="s">
        <v>2834</v>
      </c>
      <c r="J5585" t="s">
        <v>6227</v>
      </c>
      <c r="K5585" t="str">
        <f t="shared" si="851"/>
        <v>23004</v>
      </c>
    </row>
    <row r="5586" spans="1:11" customFormat="1" x14ac:dyDescent="0.25">
      <c r="A5586" t="str">
        <f t="shared" si="844"/>
        <v>23</v>
      </c>
      <c r="B5586" t="s">
        <v>612</v>
      </c>
      <c r="C5586" t="str">
        <f t="shared" si="848"/>
        <v>050</v>
      </c>
      <c r="D5586" t="s">
        <v>612</v>
      </c>
      <c r="E5586" t="str">
        <f t="shared" si="850"/>
        <v>08</v>
      </c>
      <c r="F5586" t="str">
        <f>"004"</f>
        <v>004</v>
      </c>
      <c r="G5586" t="str">
        <f>""</f>
        <v/>
      </c>
      <c r="H5586" t="s">
        <v>1</v>
      </c>
      <c r="I5586" t="s">
        <v>105</v>
      </c>
      <c r="J5586" t="s">
        <v>6228</v>
      </c>
      <c r="K5586" t="str">
        <f t="shared" si="851"/>
        <v>23004</v>
      </c>
    </row>
    <row r="5587" spans="1:11" customFormat="1" x14ac:dyDescent="0.25">
      <c r="A5587" t="str">
        <f t="shared" si="844"/>
        <v>23</v>
      </c>
      <c r="B5587" t="s">
        <v>612</v>
      </c>
      <c r="C5587" t="str">
        <f t="shared" si="848"/>
        <v>050</v>
      </c>
      <c r="D5587" t="s">
        <v>612</v>
      </c>
      <c r="E5587" t="str">
        <f t="shared" si="850"/>
        <v>08</v>
      </c>
      <c r="F5587" t="str">
        <f>"004"</f>
        <v>004</v>
      </c>
      <c r="G5587" t="str">
        <f>""</f>
        <v/>
      </c>
      <c r="H5587" t="s">
        <v>0</v>
      </c>
      <c r="I5587" t="s">
        <v>105</v>
      </c>
      <c r="J5587" t="s">
        <v>6228</v>
      </c>
      <c r="K5587" t="str">
        <f t="shared" si="851"/>
        <v>23004</v>
      </c>
    </row>
    <row r="5588" spans="1:11" customFormat="1" x14ac:dyDescent="0.25">
      <c r="A5588" t="str">
        <f t="shared" si="844"/>
        <v>23</v>
      </c>
      <c r="B5588" t="s">
        <v>612</v>
      </c>
      <c r="C5588" t="str">
        <f t="shared" si="848"/>
        <v>050</v>
      </c>
      <c r="D5588" t="s">
        <v>612</v>
      </c>
      <c r="E5588" t="str">
        <f t="shared" ref="E5588:E5598" si="852">"09"</f>
        <v>09</v>
      </c>
      <c r="F5588" t="str">
        <f>"001"</f>
        <v>001</v>
      </c>
      <c r="G5588" t="str">
        <f>""</f>
        <v/>
      </c>
      <c r="H5588" t="s">
        <v>1</v>
      </c>
      <c r="I5588" t="s">
        <v>2835</v>
      </c>
      <c r="J5588" t="s">
        <v>6229</v>
      </c>
      <c r="K5588" t="str">
        <f t="shared" ref="K5588:K5598" si="853">"23002"</f>
        <v>23002</v>
      </c>
    </row>
    <row r="5589" spans="1:11" customFormat="1" x14ac:dyDescent="0.25">
      <c r="A5589" t="str">
        <f t="shared" si="844"/>
        <v>23</v>
      </c>
      <c r="B5589" t="s">
        <v>612</v>
      </c>
      <c r="C5589" t="str">
        <f t="shared" si="848"/>
        <v>050</v>
      </c>
      <c r="D5589" t="s">
        <v>612</v>
      </c>
      <c r="E5589" t="str">
        <f t="shared" si="852"/>
        <v>09</v>
      </c>
      <c r="F5589" t="str">
        <f>"001"</f>
        <v>001</v>
      </c>
      <c r="G5589" t="str">
        <f>""</f>
        <v/>
      </c>
      <c r="H5589" t="s">
        <v>0</v>
      </c>
      <c r="I5589" t="s">
        <v>2835</v>
      </c>
      <c r="J5589" t="s">
        <v>6229</v>
      </c>
      <c r="K5589" t="str">
        <f t="shared" si="853"/>
        <v>23002</v>
      </c>
    </row>
    <row r="5590" spans="1:11" customFormat="1" x14ac:dyDescent="0.25">
      <c r="A5590" t="str">
        <f t="shared" si="844"/>
        <v>23</v>
      </c>
      <c r="B5590" t="s">
        <v>612</v>
      </c>
      <c r="C5590" t="str">
        <f t="shared" si="848"/>
        <v>050</v>
      </c>
      <c r="D5590" t="s">
        <v>612</v>
      </c>
      <c r="E5590" t="str">
        <f t="shared" si="852"/>
        <v>09</v>
      </c>
      <c r="F5590" t="str">
        <f>"002"</f>
        <v>002</v>
      </c>
      <c r="G5590" t="str">
        <f>""</f>
        <v/>
      </c>
      <c r="H5590" t="s">
        <v>1</v>
      </c>
      <c r="I5590" t="s">
        <v>2806</v>
      </c>
      <c r="J5590" t="s">
        <v>6196</v>
      </c>
      <c r="K5590" t="str">
        <f t="shared" si="853"/>
        <v>23002</v>
      </c>
    </row>
    <row r="5591" spans="1:11" customFormat="1" x14ac:dyDescent="0.25">
      <c r="A5591" t="str">
        <f t="shared" si="844"/>
        <v>23</v>
      </c>
      <c r="B5591" t="s">
        <v>612</v>
      </c>
      <c r="C5591" t="str">
        <f t="shared" si="848"/>
        <v>050</v>
      </c>
      <c r="D5591" t="s">
        <v>612</v>
      </c>
      <c r="E5591" t="str">
        <f t="shared" si="852"/>
        <v>09</v>
      </c>
      <c r="F5591" t="str">
        <f>"002"</f>
        <v>002</v>
      </c>
      <c r="G5591" t="str">
        <f>""</f>
        <v/>
      </c>
      <c r="H5591" t="s">
        <v>0</v>
      </c>
      <c r="I5591" t="s">
        <v>2806</v>
      </c>
      <c r="J5591" t="s">
        <v>6196</v>
      </c>
      <c r="K5591" t="str">
        <f t="shared" si="853"/>
        <v>23002</v>
      </c>
    </row>
    <row r="5592" spans="1:11" customFormat="1" x14ac:dyDescent="0.25">
      <c r="A5592" t="str">
        <f t="shared" si="844"/>
        <v>23</v>
      </c>
      <c r="B5592" t="s">
        <v>612</v>
      </c>
      <c r="C5592" t="str">
        <f t="shared" si="848"/>
        <v>050</v>
      </c>
      <c r="D5592" t="s">
        <v>612</v>
      </c>
      <c r="E5592" t="str">
        <f t="shared" si="852"/>
        <v>09</v>
      </c>
      <c r="F5592" t="str">
        <f>"003"</f>
        <v>003</v>
      </c>
      <c r="G5592" t="str">
        <f>""</f>
        <v/>
      </c>
      <c r="H5592" t="s">
        <v>1</v>
      </c>
      <c r="I5592" t="s">
        <v>2805</v>
      </c>
      <c r="J5592" t="s">
        <v>6195</v>
      </c>
      <c r="K5592" t="str">
        <f t="shared" si="853"/>
        <v>23002</v>
      </c>
    </row>
    <row r="5593" spans="1:11" customFormat="1" x14ac:dyDescent="0.25">
      <c r="A5593" t="str">
        <f t="shared" si="844"/>
        <v>23</v>
      </c>
      <c r="B5593" t="s">
        <v>612</v>
      </c>
      <c r="C5593" t="str">
        <f t="shared" si="848"/>
        <v>050</v>
      </c>
      <c r="D5593" t="s">
        <v>612</v>
      </c>
      <c r="E5593" t="str">
        <f t="shared" si="852"/>
        <v>09</v>
      </c>
      <c r="F5593" t="str">
        <f>"003"</f>
        <v>003</v>
      </c>
      <c r="G5593" t="str">
        <f>""</f>
        <v/>
      </c>
      <c r="H5593" t="s">
        <v>0</v>
      </c>
      <c r="I5593" t="s">
        <v>2805</v>
      </c>
      <c r="J5593" t="s">
        <v>6195</v>
      </c>
      <c r="K5593" t="str">
        <f t="shared" si="853"/>
        <v>23002</v>
      </c>
    </row>
    <row r="5594" spans="1:11" customFormat="1" x14ac:dyDescent="0.25">
      <c r="A5594" t="str">
        <f t="shared" si="844"/>
        <v>23</v>
      </c>
      <c r="B5594" t="s">
        <v>612</v>
      </c>
      <c r="C5594" t="str">
        <f t="shared" si="848"/>
        <v>050</v>
      </c>
      <c r="D5594" t="s">
        <v>612</v>
      </c>
      <c r="E5594" t="str">
        <f t="shared" si="852"/>
        <v>09</v>
      </c>
      <c r="F5594" t="str">
        <f>"004"</f>
        <v>004</v>
      </c>
      <c r="G5594" t="str">
        <f>""</f>
        <v/>
      </c>
      <c r="H5594" t="s">
        <v>3</v>
      </c>
      <c r="I5594" t="s">
        <v>2803</v>
      </c>
      <c r="J5594" t="s">
        <v>6193</v>
      </c>
      <c r="K5594" t="str">
        <f t="shared" si="853"/>
        <v>23002</v>
      </c>
    </row>
    <row r="5595" spans="1:11" customFormat="1" x14ac:dyDescent="0.25">
      <c r="A5595" t="str">
        <f t="shared" si="844"/>
        <v>23</v>
      </c>
      <c r="B5595" t="s">
        <v>612</v>
      </c>
      <c r="C5595" t="str">
        <f t="shared" si="848"/>
        <v>050</v>
      </c>
      <c r="D5595" t="s">
        <v>612</v>
      </c>
      <c r="E5595" t="str">
        <f t="shared" si="852"/>
        <v>09</v>
      </c>
      <c r="F5595" t="str">
        <f>"005"</f>
        <v>005</v>
      </c>
      <c r="G5595" t="str">
        <f>""</f>
        <v/>
      </c>
      <c r="H5595" t="s">
        <v>1</v>
      </c>
      <c r="I5595" t="s">
        <v>2803</v>
      </c>
      <c r="J5595" t="s">
        <v>6193</v>
      </c>
      <c r="K5595" t="str">
        <f t="shared" si="853"/>
        <v>23002</v>
      </c>
    </row>
    <row r="5596" spans="1:11" customFormat="1" x14ac:dyDescent="0.25">
      <c r="A5596" t="str">
        <f t="shared" si="844"/>
        <v>23</v>
      </c>
      <c r="B5596" t="s">
        <v>612</v>
      </c>
      <c r="C5596" t="str">
        <f t="shared" si="848"/>
        <v>050</v>
      </c>
      <c r="D5596" t="s">
        <v>612</v>
      </c>
      <c r="E5596" t="str">
        <f t="shared" si="852"/>
        <v>09</v>
      </c>
      <c r="F5596" t="str">
        <f>"005"</f>
        <v>005</v>
      </c>
      <c r="G5596" t="str">
        <f>""</f>
        <v/>
      </c>
      <c r="H5596" t="s">
        <v>0</v>
      </c>
      <c r="I5596" t="s">
        <v>2803</v>
      </c>
      <c r="J5596" t="s">
        <v>6193</v>
      </c>
      <c r="K5596" t="str">
        <f t="shared" si="853"/>
        <v>23002</v>
      </c>
    </row>
    <row r="5597" spans="1:11" customFormat="1" x14ac:dyDescent="0.25">
      <c r="A5597" t="str">
        <f t="shared" si="844"/>
        <v>23</v>
      </c>
      <c r="B5597" t="s">
        <v>612</v>
      </c>
      <c r="C5597" t="str">
        <f t="shared" si="848"/>
        <v>050</v>
      </c>
      <c r="D5597" t="s">
        <v>612</v>
      </c>
      <c r="E5597" t="str">
        <f t="shared" si="852"/>
        <v>09</v>
      </c>
      <c r="F5597" t="str">
        <f>"006"</f>
        <v>006</v>
      </c>
      <c r="G5597" t="str">
        <f>""</f>
        <v/>
      </c>
      <c r="H5597" t="s">
        <v>1</v>
      </c>
      <c r="I5597" t="s">
        <v>2835</v>
      </c>
      <c r="J5597" t="s">
        <v>6229</v>
      </c>
      <c r="K5597" t="str">
        <f t="shared" si="853"/>
        <v>23002</v>
      </c>
    </row>
    <row r="5598" spans="1:11" customFormat="1" x14ac:dyDescent="0.25">
      <c r="A5598" t="str">
        <f t="shared" si="844"/>
        <v>23</v>
      </c>
      <c r="B5598" t="s">
        <v>612</v>
      </c>
      <c r="C5598" t="str">
        <f t="shared" si="848"/>
        <v>050</v>
      </c>
      <c r="D5598" t="s">
        <v>612</v>
      </c>
      <c r="E5598" t="str">
        <f t="shared" si="852"/>
        <v>09</v>
      </c>
      <c r="F5598" t="str">
        <f>"006"</f>
        <v>006</v>
      </c>
      <c r="G5598" t="str">
        <f>""</f>
        <v/>
      </c>
      <c r="H5598" t="s">
        <v>0</v>
      </c>
      <c r="I5598" t="s">
        <v>2835</v>
      </c>
      <c r="J5598" t="s">
        <v>6229</v>
      </c>
      <c r="K5598" t="str">
        <f t="shared" si="853"/>
        <v>23002</v>
      </c>
    </row>
    <row r="5599" spans="1:11" customFormat="1" x14ac:dyDescent="0.25">
      <c r="A5599" t="str">
        <f t="shared" si="844"/>
        <v>23</v>
      </c>
      <c r="B5599" t="s">
        <v>612</v>
      </c>
      <c r="C5599" t="str">
        <f>"051"</f>
        <v>051</v>
      </c>
      <c r="D5599" t="s">
        <v>659</v>
      </c>
      <c r="E5599" t="str">
        <f t="shared" ref="E5599:E5637" si="854">"01"</f>
        <v>01</v>
      </c>
      <c r="F5599" t="str">
        <f>"001"</f>
        <v>001</v>
      </c>
      <c r="G5599" t="str">
        <f>""</f>
        <v/>
      </c>
      <c r="H5599" t="s">
        <v>1</v>
      </c>
      <c r="I5599" t="s">
        <v>2836</v>
      </c>
      <c r="J5599" t="s">
        <v>6230</v>
      </c>
      <c r="K5599" t="str">
        <f>"23658"</f>
        <v>23658</v>
      </c>
    </row>
    <row r="5600" spans="1:11" customFormat="1" x14ac:dyDescent="0.25">
      <c r="A5600" t="str">
        <f t="shared" si="844"/>
        <v>23</v>
      </c>
      <c r="B5600" t="s">
        <v>612</v>
      </c>
      <c r="C5600" t="str">
        <f>"051"</f>
        <v>051</v>
      </c>
      <c r="D5600" t="s">
        <v>659</v>
      </c>
      <c r="E5600" t="str">
        <f t="shared" si="854"/>
        <v>01</v>
      </c>
      <c r="F5600" t="str">
        <f>"001"</f>
        <v>001</v>
      </c>
      <c r="G5600" t="str">
        <f>""</f>
        <v/>
      </c>
      <c r="H5600" t="s">
        <v>0</v>
      </c>
      <c r="I5600" t="s">
        <v>2836</v>
      </c>
      <c r="J5600" t="s">
        <v>6230</v>
      </c>
      <c r="K5600" t="str">
        <f>"23658"</f>
        <v>23658</v>
      </c>
    </row>
    <row r="5601" spans="1:11" customFormat="1" x14ac:dyDescent="0.25">
      <c r="A5601" t="str">
        <f t="shared" si="844"/>
        <v>23</v>
      </c>
      <c r="B5601" t="s">
        <v>612</v>
      </c>
      <c r="C5601" t="str">
        <f>"051"</f>
        <v>051</v>
      </c>
      <c r="D5601" t="s">
        <v>659</v>
      </c>
      <c r="E5601" t="str">
        <f t="shared" si="854"/>
        <v>01</v>
      </c>
      <c r="F5601" t="str">
        <f>"002"</f>
        <v>002</v>
      </c>
      <c r="G5601" t="str">
        <f>""</f>
        <v/>
      </c>
      <c r="H5601" t="s">
        <v>1</v>
      </c>
      <c r="I5601" t="s">
        <v>1147</v>
      </c>
      <c r="J5601" t="s">
        <v>6231</v>
      </c>
      <c r="K5601" t="str">
        <f>"23658"</f>
        <v>23658</v>
      </c>
    </row>
    <row r="5602" spans="1:11" customFormat="1" x14ac:dyDescent="0.25">
      <c r="A5602" t="str">
        <f t="shared" si="844"/>
        <v>23</v>
      </c>
      <c r="B5602" t="s">
        <v>612</v>
      </c>
      <c r="C5602" t="str">
        <f>"051"</f>
        <v>051</v>
      </c>
      <c r="D5602" t="s">
        <v>659</v>
      </c>
      <c r="E5602" t="str">
        <f t="shared" si="854"/>
        <v>01</v>
      </c>
      <c r="F5602" t="str">
        <f>"002"</f>
        <v>002</v>
      </c>
      <c r="G5602" t="str">
        <f>""</f>
        <v/>
      </c>
      <c r="H5602" t="s">
        <v>0</v>
      </c>
      <c r="I5602" t="s">
        <v>1147</v>
      </c>
      <c r="J5602" t="s">
        <v>6231</v>
      </c>
      <c r="K5602" t="str">
        <f>"23658"</f>
        <v>23658</v>
      </c>
    </row>
    <row r="5603" spans="1:11" customFormat="1" x14ac:dyDescent="0.25">
      <c r="A5603" t="str">
        <f t="shared" si="844"/>
        <v>23</v>
      </c>
      <c r="B5603" t="s">
        <v>612</v>
      </c>
      <c r="C5603" t="str">
        <f>"051"</f>
        <v>051</v>
      </c>
      <c r="D5603" t="s">
        <v>659</v>
      </c>
      <c r="E5603" t="str">
        <f t="shared" si="854"/>
        <v>01</v>
      </c>
      <c r="F5603" t="str">
        <f>"002"</f>
        <v>002</v>
      </c>
      <c r="G5603" t="str">
        <f>""</f>
        <v/>
      </c>
      <c r="H5603" t="s">
        <v>2</v>
      </c>
      <c r="I5603" t="s">
        <v>1147</v>
      </c>
      <c r="J5603" t="s">
        <v>6231</v>
      </c>
      <c r="K5603" t="str">
        <f>"23658"</f>
        <v>23658</v>
      </c>
    </row>
    <row r="5604" spans="1:11" customFormat="1" x14ac:dyDescent="0.25">
      <c r="A5604" t="str">
        <f t="shared" si="844"/>
        <v>23</v>
      </c>
      <c r="B5604" t="s">
        <v>612</v>
      </c>
      <c r="C5604" t="str">
        <f>"052"</f>
        <v>052</v>
      </c>
      <c r="D5604" t="s">
        <v>660</v>
      </c>
      <c r="E5604" t="str">
        <f t="shared" si="854"/>
        <v>01</v>
      </c>
      <c r="F5604" t="str">
        <f>"001"</f>
        <v>001</v>
      </c>
      <c r="G5604" t="str">
        <f>""</f>
        <v/>
      </c>
      <c r="H5604" t="s">
        <v>1</v>
      </c>
      <c r="I5604" t="s">
        <v>2837</v>
      </c>
      <c r="J5604" t="s">
        <v>4166</v>
      </c>
      <c r="K5604" t="str">
        <f>"23530"</f>
        <v>23530</v>
      </c>
    </row>
    <row r="5605" spans="1:11" customFormat="1" x14ac:dyDescent="0.25">
      <c r="A5605" t="str">
        <f t="shared" si="844"/>
        <v>23</v>
      </c>
      <c r="B5605" t="s">
        <v>612</v>
      </c>
      <c r="C5605" t="str">
        <f>"052"</f>
        <v>052</v>
      </c>
      <c r="D5605" t="s">
        <v>660</v>
      </c>
      <c r="E5605" t="str">
        <f t="shared" si="854"/>
        <v>01</v>
      </c>
      <c r="F5605" t="str">
        <f>"001"</f>
        <v>001</v>
      </c>
      <c r="G5605" t="str">
        <f>""</f>
        <v/>
      </c>
      <c r="H5605" t="s">
        <v>0</v>
      </c>
      <c r="I5605" t="s">
        <v>2837</v>
      </c>
      <c r="J5605" t="s">
        <v>4166</v>
      </c>
      <c r="K5605" t="str">
        <f>"23530"</f>
        <v>23530</v>
      </c>
    </row>
    <row r="5606" spans="1:11" customFormat="1" x14ac:dyDescent="0.25">
      <c r="A5606" t="str">
        <f t="shared" ref="A5606:A5669" si="855">"23"</f>
        <v>23</v>
      </c>
      <c r="B5606" t="s">
        <v>612</v>
      </c>
      <c r="C5606" t="str">
        <f t="shared" ref="C5606:C5619" si="856">"053"</f>
        <v>053</v>
      </c>
      <c r="D5606" t="s">
        <v>661</v>
      </c>
      <c r="E5606" t="str">
        <f t="shared" si="854"/>
        <v>01</v>
      </c>
      <c r="F5606" t="str">
        <f>"001"</f>
        <v>001</v>
      </c>
      <c r="G5606" t="str">
        <f>""</f>
        <v/>
      </c>
      <c r="H5606" t="s">
        <v>1</v>
      </c>
      <c r="I5606" t="s">
        <v>2838</v>
      </c>
      <c r="J5606" t="s">
        <v>6047</v>
      </c>
      <c r="K5606" t="str">
        <f t="shared" ref="K5606:K5619" si="857">"23500"</f>
        <v>23500</v>
      </c>
    </row>
    <row r="5607" spans="1:11" customFormat="1" x14ac:dyDescent="0.25">
      <c r="A5607" t="str">
        <f t="shared" si="855"/>
        <v>23</v>
      </c>
      <c r="B5607" t="s">
        <v>612</v>
      </c>
      <c r="C5607" t="str">
        <f t="shared" si="856"/>
        <v>053</v>
      </c>
      <c r="D5607" t="s">
        <v>661</v>
      </c>
      <c r="E5607" t="str">
        <f t="shared" si="854"/>
        <v>01</v>
      </c>
      <c r="F5607" t="str">
        <f>"001"</f>
        <v>001</v>
      </c>
      <c r="G5607" t="str">
        <f>""</f>
        <v/>
      </c>
      <c r="H5607" t="s">
        <v>0</v>
      </c>
      <c r="I5607" t="s">
        <v>2838</v>
      </c>
      <c r="J5607" t="s">
        <v>6047</v>
      </c>
      <c r="K5607" t="str">
        <f t="shared" si="857"/>
        <v>23500</v>
      </c>
    </row>
    <row r="5608" spans="1:11" customFormat="1" x14ac:dyDescent="0.25">
      <c r="A5608" t="str">
        <f t="shared" si="855"/>
        <v>23</v>
      </c>
      <c r="B5608" t="s">
        <v>612</v>
      </c>
      <c r="C5608" t="str">
        <f t="shared" si="856"/>
        <v>053</v>
      </c>
      <c r="D5608" t="s">
        <v>661</v>
      </c>
      <c r="E5608" t="str">
        <f t="shared" si="854"/>
        <v>01</v>
      </c>
      <c r="F5608" t="str">
        <f>"002"</f>
        <v>002</v>
      </c>
      <c r="G5608" t="str">
        <f>""</f>
        <v/>
      </c>
      <c r="H5608" t="s">
        <v>1</v>
      </c>
      <c r="I5608" t="s">
        <v>23</v>
      </c>
      <c r="J5608" t="s">
        <v>6232</v>
      </c>
      <c r="K5608" t="str">
        <f t="shared" si="857"/>
        <v>23500</v>
      </c>
    </row>
    <row r="5609" spans="1:11" customFormat="1" x14ac:dyDescent="0.25">
      <c r="A5609" t="str">
        <f t="shared" si="855"/>
        <v>23</v>
      </c>
      <c r="B5609" t="s">
        <v>612</v>
      </c>
      <c r="C5609" t="str">
        <f t="shared" si="856"/>
        <v>053</v>
      </c>
      <c r="D5609" t="s">
        <v>661</v>
      </c>
      <c r="E5609" t="str">
        <f t="shared" si="854"/>
        <v>01</v>
      </c>
      <c r="F5609" t="str">
        <f>"002"</f>
        <v>002</v>
      </c>
      <c r="G5609" t="str">
        <f>""</f>
        <v/>
      </c>
      <c r="H5609" t="s">
        <v>0</v>
      </c>
      <c r="I5609" t="s">
        <v>23</v>
      </c>
      <c r="J5609" t="s">
        <v>6232</v>
      </c>
      <c r="K5609" t="str">
        <f t="shared" si="857"/>
        <v>23500</v>
      </c>
    </row>
    <row r="5610" spans="1:11" customFormat="1" x14ac:dyDescent="0.25">
      <c r="A5610" t="str">
        <f t="shared" si="855"/>
        <v>23</v>
      </c>
      <c r="B5610" t="s">
        <v>612</v>
      </c>
      <c r="C5610" t="str">
        <f t="shared" si="856"/>
        <v>053</v>
      </c>
      <c r="D5610" t="s">
        <v>661</v>
      </c>
      <c r="E5610" t="str">
        <f t="shared" si="854"/>
        <v>01</v>
      </c>
      <c r="F5610" t="str">
        <f>"003"</f>
        <v>003</v>
      </c>
      <c r="G5610" t="str">
        <f>""</f>
        <v/>
      </c>
      <c r="H5610" t="s">
        <v>1</v>
      </c>
      <c r="I5610" t="s">
        <v>2839</v>
      </c>
      <c r="J5610" t="s">
        <v>6233</v>
      </c>
      <c r="K5610" t="str">
        <f t="shared" si="857"/>
        <v>23500</v>
      </c>
    </row>
    <row r="5611" spans="1:11" customFormat="1" x14ac:dyDescent="0.25">
      <c r="A5611" t="str">
        <f t="shared" si="855"/>
        <v>23</v>
      </c>
      <c r="B5611" t="s">
        <v>612</v>
      </c>
      <c r="C5611" t="str">
        <f t="shared" si="856"/>
        <v>053</v>
      </c>
      <c r="D5611" t="s">
        <v>661</v>
      </c>
      <c r="E5611" t="str">
        <f t="shared" si="854"/>
        <v>01</v>
      </c>
      <c r="F5611" t="str">
        <f>"003"</f>
        <v>003</v>
      </c>
      <c r="G5611" t="str">
        <f>""</f>
        <v/>
      </c>
      <c r="H5611" t="s">
        <v>0</v>
      </c>
      <c r="I5611" t="s">
        <v>2839</v>
      </c>
      <c r="J5611" t="s">
        <v>6233</v>
      </c>
      <c r="K5611" t="str">
        <f t="shared" si="857"/>
        <v>23500</v>
      </c>
    </row>
    <row r="5612" spans="1:11" customFormat="1" x14ac:dyDescent="0.25">
      <c r="A5612" t="str">
        <f t="shared" si="855"/>
        <v>23</v>
      </c>
      <c r="B5612" t="s">
        <v>612</v>
      </c>
      <c r="C5612" t="str">
        <f t="shared" si="856"/>
        <v>053</v>
      </c>
      <c r="D5612" t="s">
        <v>661</v>
      </c>
      <c r="E5612" t="str">
        <f t="shared" si="854"/>
        <v>01</v>
      </c>
      <c r="F5612" t="str">
        <f>"004"</f>
        <v>004</v>
      </c>
      <c r="G5612" t="str">
        <f>""</f>
        <v/>
      </c>
      <c r="H5612" t="s">
        <v>1</v>
      </c>
      <c r="I5612" t="s">
        <v>2840</v>
      </c>
      <c r="J5612" t="s">
        <v>6234</v>
      </c>
      <c r="K5612" t="str">
        <f t="shared" si="857"/>
        <v>23500</v>
      </c>
    </row>
    <row r="5613" spans="1:11" customFormat="1" x14ac:dyDescent="0.25">
      <c r="A5613" t="str">
        <f t="shared" si="855"/>
        <v>23</v>
      </c>
      <c r="B5613" t="s">
        <v>612</v>
      </c>
      <c r="C5613" t="str">
        <f t="shared" si="856"/>
        <v>053</v>
      </c>
      <c r="D5613" t="s">
        <v>661</v>
      </c>
      <c r="E5613" t="str">
        <f t="shared" si="854"/>
        <v>01</v>
      </c>
      <c r="F5613" t="str">
        <f>"004"</f>
        <v>004</v>
      </c>
      <c r="G5613" t="str">
        <f>""</f>
        <v/>
      </c>
      <c r="H5613" t="s">
        <v>0</v>
      </c>
      <c r="I5613" t="s">
        <v>2840</v>
      </c>
      <c r="J5613" t="s">
        <v>6234</v>
      </c>
      <c r="K5613" t="str">
        <f t="shared" si="857"/>
        <v>23500</v>
      </c>
    </row>
    <row r="5614" spans="1:11" customFormat="1" x14ac:dyDescent="0.25">
      <c r="A5614" t="str">
        <f t="shared" si="855"/>
        <v>23</v>
      </c>
      <c r="B5614" t="s">
        <v>612</v>
      </c>
      <c r="C5614" t="str">
        <f t="shared" si="856"/>
        <v>053</v>
      </c>
      <c r="D5614" t="s">
        <v>661</v>
      </c>
      <c r="E5614" t="str">
        <f t="shared" si="854"/>
        <v>01</v>
      </c>
      <c r="F5614" t="str">
        <f>"005"</f>
        <v>005</v>
      </c>
      <c r="G5614" t="str">
        <f>""</f>
        <v/>
      </c>
      <c r="H5614" t="s">
        <v>1</v>
      </c>
      <c r="I5614" t="s">
        <v>2841</v>
      </c>
      <c r="J5614" t="s">
        <v>6235</v>
      </c>
      <c r="K5614" t="str">
        <f t="shared" si="857"/>
        <v>23500</v>
      </c>
    </row>
    <row r="5615" spans="1:11" customFormat="1" x14ac:dyDescent="0.25">
      <c r="A5615" t="str">
        <f t="shared" si="855"/>
        <v>23</v>
      </c>
      <c r="B5615" t="s">
        <v>612</v>
      </c>
      <c r="C5615" t="str">
        <f t="shared" si="856"/>
        <v>053</v>
      </c>
      <c r="D5615" t="s">
        <v>661</v>
      </c>
      <c r="E5615" t="str">
        <f t="shared" si="854"/>
        <v>01</v>
      </c>
      <c r="F5615" t="str">
        <f>"005"</f>
        <v>005</v>
      </c>
      <c r="G5615" t="str">
        <f>""</f>
        <v/>
      </c>
      <c r="H5615" t="s">
        <v>0</v>
      </c>
      <c r="I5615" t="s">
        <v>2841</v>
      </c>
      <c r="J5615" t="s">
        <v>6235</v>
      </c>
      <c r="K5615" t="str">
        <f t="shared" si="857"/>
        <v>23500</v>
      </c>
    </row>
    <row r="5616" spans="1:11" customFormat="1" x14ac:dyDescent="0.25">
      <c r="A5616" t="str">
        <f t="shared" si="855"/>
        <v>23</v>
      </c>
      <c r="B5616" t="s">
        <v>612</v>
      </c>
      <c r="C5616" t="str">
        <f t="shared" si="856"/>
        <v>053</v>
      </c>
      <c r="D5616" t="s">
        <v>661</v>
      </c>
      <c r="E5616" t="str">
        <f t="shared" si="854"/>
        <v>01</v>
      </c>
      <c r="F5616" t="str">
        <f>"006"</f>
        <v>006</v>
      </c>
      <c r="G5616" t="str">
        <f>""</f>
        <v/>
      </c>
      <c r="H5616" t="s">
        <v>1</v>
      </c>
      <c r="I5616" t="s">
        <v>2842</v>
      </c>
      <c r="J5616" t="s">
        <v>6236</v>
      </c>
      <c r="K5616" t="str">
        <f t="shared" si="857"/>
        <v>23500</v>
      </c>
    </row>
    <row r="5617" spans="1:11" customFormat="1" x14ac:dyDescent="0.25">
      <c r="A5617" t="str">
        <f t="shared" si="855"/>
        <v>23</v>
      </c>
      <c r="B5617" t="s">
        <v>612</v>
      </c>
      <c r="C5617" t="str">
        <f t="shared" si="856"/>
        <v>053</v>
      </c>
      <c r="D5617" t="s">
        <v>661</v>
      </c>
      <c r="E5617" t="str">
        <f t="shared" si="854"/>
        <v>01</v>
      </c>
      <c r="F5617" t="str">
        <f>"006"</f>
        <v>006</v>
      </c>
      <c r="G5617" t="str">
        <f>""</f>
        <v/>
      </c>
      <c r="H5617" t="s">
        <v>0</v>
      </c>
      <c r="I5617" t="s">
        <v>2842</v>
      </c>
      <c r="J5617" t="s">
        <v>6236</v>
      </c>
      <c r="K5617" t="str">
        <f t="shared" si="857"/>
        <v>23500</v>
      </c>
    </row>
    <row r="5618" spans="1:11" customFormat="1" x14ac:dyDescent="0.25">
      <c r="A5618" t="str">
        <f t="shared" si="855"/>
        <v>23</v>
      </c>
      <c r="B5618" t="s">
        <v>612</v>
      </c>
      <c r="C5618" t="str">
        <f t="shared" si="856"/>
        <v>053</v>
      </c>
      <c r="D5618" t="s">
        <v>661</v>
      </c>
      <c r="E5618" t="str">
        <f t="shared" si="854"/>
        <v>01</v>
      </c>
      <c r="F5618" t="str">
        <f>"007"</f>
        <v>007</v>
      </c>
      <c r="G5618" t="str">
        <f>""</f>
        <v/>
      </c>
      <c r="H5618" t="s">
        <v>1</v>
      </c>
      <c r="I5618" t="s">
        <v>2843</v>
      </c>
      <c r="J5618" t="s">
        <v>6237</v>
      </c>
      <c r="K5618" t="str">
        <f t="shared" si="857"/>
        <v>23500</v>
      </c>
    </row>
    <row r="5619" spans="1:11" customFormat="1" x14ac:dyDescent="0.25">
      <c r="A5619" t="str">
        <f t="shared" si="855"/>
        <v>23</v>
      </c>
      <c r="B5619" t="s">
        <v>612</v>
      </c>
      <c r="C5619" t="str">
        <f t="shared" si="856"/>
        <v>053</v>
      </c>
      <c r="D5619" t="s">
        <v>661</v>
      </c>
      <c r="E5619" t="str">
        <f t="shared" si="854"/>
        <v>01</v>
      </c>
      <c r="F5619" t="str">
        <f>"007"</f>
        <v>007</v>
      </c>
      <c r="G5619" t="str">
        <f>""</f>
        <v/>
      </c>
      <c r="H5619" t="s">
        <v>0</v>
      </c>
      <c r="I5619" t="s">
        <v>2843</v>
      </c>
      <c r="J5619" t="s">
        <v>6237</v>
      </c>
      <c r="K5619" t="str">
        <f t="shared" si="857"/>
        <v>23500</v>
      </c>
    </row>
    <row r="5620" spans="1:11" customFormat="1" x14ac:dyDescent="0.25">
      <c r="A5620" t="str">
        <f t="shared" si="855"/>
        <v>23</v>
      </c>
      <c r="B5620" t="s">
        <v>612</v>
      </c>
      <c r="C5620" t="str">
        <f>"054"</f>
        <v>054</v>
      </c>
      <c r="D5620" t="s">
        <v>662</v>
      </c>
      <c r="E5620" t="str">
        <f t="shared" si="854"/>
        <v>01</v>
      </c>
      <c r="F5620" t="str">
        <f>"001"</f>
        <v>001</v>
      </c>
      <c r="G5620" t="str">
        <f>""</f>
        <v/>
      </c>
      <c r="H5620" t="s">
        <v>3</v>
      </c>
      <c r="I5620" t="s">
        <v>25</v>
      </c>
      <c r="J5620" t="s">
        <v>6238</v>
      </c>
      <c r="K5620" t="str">
        <f>"23591"</f>
        <v>23591</v>
      </c>
    </row>
    <row r="5621" spans="1:11" customFormat="1" x14ac:dyDescent="0.25">
      <c r="A5621" t="str">
        <f t="shared" si="855"/>
        <v>23</v>
      </c>
      <c r="B5621" t="s">
        <v>612</v>
      </c>
      <c r="C5621" t="str">
        <f t="shared" ref="C5621:C5684" si="858">"055"</f>
        <v>055</v>
      </c>
      <c r="D5621" t="s">
        <v>663</v>
      </c>
      <c r="E5621" t="str">
        <f t="shared" si="854"/>
        <v>01</v>
      </c>
      <c r="F5621" t="str">
        <f>"001"</f>
        <v>001</v>
      </c>
      <c r="G5621" t="str">
        <f>""</f>
        <v/>
      </c>
      <c r="H5621" t="s">
        <v>1</v>
      </c>
      <c r="I5621" t="s">
        <v>2844</v>
      </c>
      <c r="J5621" t="s">
        <v>6239</v>
      </c>
      <c r="K5621" t="str">
        <f t="shared" ref="K5621:K5684" si="859">"23700"</f>
        <v>23700</v>
      </c>
    </row>
    <row r="5622" spans="1:11" customFormat="1" x14ac:dyDescent="0.25">
      <c r="A5622" t="str">
        <f t="shared" si="855"/>
        <v>23</v>
      </c>
      <c r="B5622" t="s">
        <v>612</v>
      </c>
      <c r="C5622" t="str">
        <f t="shared" si="858"/>
        <v>055</v>
      </c>
      <c r="D5622" t="s">
        <v>663</v>
      </c>
      <c r="E5622" t="str">
        <f t="shared" si="854"/>
        <v>01</v>
      </c>
      <c r="F5622" t="str">
        <f>"001"</f>
        <v>001</v>
      </c>
      <c r="G5622" t="str">
        <f>""</f>
        <v/>
      </c>
      <c r="H5622" t="s">
        <v>0</v>
      </c>
      <c r="I5622" t="s">
        <v>2844</v>
      </c>
      <c r="J5622" t="s">
        <v>6239</v>
      </c>
      <c r="K5622" t="str">
        <f t="shared" si="859"/>
        <v>23700</v>
      </c>
    </row>
    <row r="5623" spans="1:11" customFormat="1" x14ac:dyDescent="0.25">
      <c r="A5623" t="str">
        <f t="shared" si="855"/>
        <v>23</v>
      </c>
      <c r="B5623" t="s">
        <v>612</v>
      </c>
      <c r="C5623" t="str">
        <f t="shared" si="858"/>
        <v>055</v>
      </c>
      <c r="D5623" t="s">
        <v>663</v>
      </c>
      <c r="E5623" t="str">
        <f t="shared" si="854"/>
        <v>01</v>
      </c>
      <c r="F5623" t="str">
        <f>"002"</f>
        <v>002</v>
      </c>
      <c r="G5623" t="str">
        <f>""</f>
        <v/>
      </c>
      <c r="H5623" t="s">
        <v>1</v>
      </c>
      <c r="I5623" t="s">
        <v>2845</v>
      </c>
      <c r="J5623" t="s">
        <v>6240</v>
      </c>
      <c r="K5623" t="str">
        <f t="shared" si="859"/>
        <v>23700</v>
      </c>
    </row>
    <row r="5624" spans="1:11" customFormat="1" x14ac:dyDescent="0.25">
      <c r="A5624" t="str">
        <f t="shared" si="855"/>
        <v>23</v>
      </c>
      <c r="B5624" t="s">
        <v>612</v>
      </c>
      <c r="C5624" t="str">
        <f t="shared" si="858"/>
        <v>055</v>
      </c>
      <c r="D5624" t="s">
        <v>663</v>
      </c>
      <c r="E5624" t="str">
        <f t="shared" si="854"/>
        <v>01</v>
      </c>
      <c r="F5624" t="str">
        <f>"002"</f>
        <v>002</v>
      </c>
      <c r="G5624" t="str">
        <f>""</f>
        <v/>
      </c>
      <c r="H5624" t="s">
        <v>0</v>
      </c>
      <c r="I5624" t="s">
        <v>2845</v>
      </c>
      <c r="J5624" t="s">
        <v>6240</v>
      </c>
      <c r="K5624" t="str">
        <f t="shared" si="859"/>
        <v>23700</v>
      </c>
    </row>
    <row r="5625" spans="1:11" customFormat="1" x14ac:dyDescent="0.25">
      <c r="A5625" t="str">
        <f t="shared" si="855"/>
        <v>23</v>
      </c>
      <c r="B5625" t="s">
        <v>612</v>
      </c>
      <c r="C5625" t="str">
        <f t="shared" si="858"/>
        <v>055</v>
      </c>
      <c r="D5625" t="s">
        <v>663</v>
      </c>
      <c r="E5625" t="str">
        <f t="shared" si="854"/>
        <v>01</v>
      </c>
      <c r="F5625" t="str">
        <f>"003"</f>
        <v>003</v>
      </c>
      <c r="G5625" t="str">
        <f>""</f>
        <v/>
      </c>
      <c r="H5625" t="s">
        <v>1</v>
      </c>
      <c r="I5625" t="s">
        <v>2845</v>
      </c>
      <c r="J5625" t="s">
        <v>6240</v>
      </c>
      <c r="K5625" t="str">
        <f t="shared" si="859"/>
        <v>23700</v>
      </c>
    </row>
    <row r="5626" spans="1:11" customFormat="1" x14ac:dyDescent="0.25">
      <c r="A5626" t="str">
        <f t="shared" si="855"/>
        <v>23</v>
      </c>
      <c r="B5626" t="s">
        <v>612</v>
      </c>
      <c r="C5626" t="str">
        <f t="shared" si="858"/>
        <v>055</v>
      </c>
      <c r="D5626" t="s">
        <v>663</v>
      </c>
      <c r="E5626" t="str">
        <f t="shared" si="854"/>
        <v>01</v>
      </c>
      <c r="F5626" t="str">
        <f>"003"</f>
        <v>003</v>
      </c>
      <c r="G5626" t="str">
        <f>""</f>
        <v/>
      </c>
      <c r="H5626" t="s">
        <v>0</v>
      </c>
      <c r="I5626" t="s">
        <v>2845</v>
      </c>
      <c r="J5626" t="s">
        <v>6240</v>
      </c>
      <c r="K5626" t="str">
        <f t="shared" si="859"/>
        <v>23700</v>
      </c>
    </row>
    <row r="5627" spans="1:11" customFormat="1" x14ac:dyDescent="0.25">
      <c r="A5627" t="str">
        <f t="shared" si="855"/>
        <v>23</v>
      </c>
      <c r="B5627" t="s">
        <v>612</v>
      </c>
      <c r="C5627" t="str">
        <f t="shared" si="858"/>
        <v>055</v>
      </c>
      <c r="D5627" t="s">
        <v>663</v>
      </c>
      <c r="E5627" t="str">
        <f t="shared" si="854"/>
        <v>01</v>
      </c>
      <c r="F5627" t="str">
        <f>"004"</f>
        <v>004</v>
      </c>
      <c r="G5627" t="str">
        <f>""</f>
        <v/>
      </c>
      <c r="H5627" t="s">
        <v>1</v>
      </c>
      <c r="I5627" t="s">
        <v>2846</v>
      </c>
      <c r="J5627" t="s">
        <v>6241</v>
      </c>
      <c r="K5627" t="str">
        <f t="shared" si="859"/>
        <v>23700</v>
      </c>
    </row>
    <row r="5628" spans="1:11" customFormat="1" x14ac:dyDescent="0.25">
      <c r="A5628" t="str">
        <f t="shared" si="855"/>
        <v>23</v>
      </c>
      <c r="B5628" t="s">
        <v>612</v>
      </c>
      <c r="C5628" t="str">
        <f t="shared" si="858"/>
        <v>055</v>
      </c>
      <c r="D5628" t="s">
        <v>663</v>
      </c>
      <c r="E5628" t="str">
        <f t="shared" si="854"/>
        <v>01</v>
      </c>
      <c r="F5628" t="str">
        <f>"004"</f>
        <v>004</v>
      </c>
      <c r="G5628" t="str">
        <f>""</f>
        <v/>
      </c>
      <c r="H5628" t="s">
        <v>0</v>
      </c>
      <c r="I5628" t="s">
        <v>2846</v>
      </c>
      <c r="J5628" t="s">
        <v>6241</v>
      </c>
      <c r="K5628" t="str">
        <f t="shared" si="859"/>
        <v>23700</v>
      </c>
    </row>
    <row r="5629" spans="1:11" customFormat="1" x14ac:dyDescent="0.25">
      <c r="A5629" t="str">
        <f t="shared" si="855"/>
        <v>23</v>
      </c>
      <c r="B5629" t="s">
        <v>612</v>
      </c>
      <c r="C5629" t="str">
        <f t="shared" si="858"/>
        <v>055</v>
      </c>
      <c r="D5629" t="s">
        <v>663</v>
      </c>
      <c r="E5629" t="str">
        <f t="shared" si="854"/>
        <v>01</v>
      </c>
      <c r="F5629" t="str">
        <f>"005"</f>
        <v>005</v>
      </c>
      <c r="G5629" t="str">
        <f>""</f>
        <v/>
      </c>
      <c r="H5629" t="s">
        <v>3</v>
      </c>
      <c r="I5629" t="s">
        <v>2846</v>
      </c>
      <c r="J5629" t="s">
        <v>6241</v>
      </c>
      <c r="K5629" t="str">
        <f t="shared" si="859"/>
        <v>23700</v>
      </c>
    </row>
    <row r="5630" spans="1:11" customFormat="1" x14ac:dyDescent="0.25">
      <c r="A5630" t="str">
        <f t="shared" si="855"/>
        <v>23</v>
      </c>
      <c r="B5630" t="s">
        <v>612</v>
      </c>
      <c r="C5630" t="str">
        <f t="shared" si="858"/>
        <v>055</v>
      </c>
      <c r="D5630" t="s">
        <v>663</v>
      </c>
      <c r="E5630" t="str">
        <f t="shared" si="854"/>
        <v>01</v>
      </c>
      <c r="F5630" t="str">
        <f>"006"</f>
        <v>006</v>
      </c>
      <c r="G5630" t="str">
        <f>""</f>
        <v/>
      </c>
      <c r="H5630" t="s">
        <v>1</v>
      </c>
      <c r="I5630" t="s">
        <v>2847</v>
      </c>
      <c r="J5630" t="s">
        <v>6242</v>
      </c>
      <c r="K5630" t="str">
        <f t="shared" si="859"/>
        <v>23700</v>
      </c>
    </row>
    <row r="5631" spans="1:11" customFormat="1" x14ac:dyDescent="0.25">
      <c r="A5631" t="str">
        <f t="shared" si="855"/>
        <v>23</v>
      </c>
      <c r="B5631" t="s">
        <v>612</v>
      </c>
      <c r="C5631" t="str">
        <f t="shared" si="858"/>
        <v>055</v>
      </c>
      <c r="D5631" t="s">
        <v>663</v>
      </c>
      <c r="E5631" t="str">
        <f t="shared" si="854"/>
        <v>01</v>
      </c>
      <c r="F5631" t="str">
        <f>"006"</f>
        <v>006</v>
      </c>
      <c r="G5631" t="str">
        <f>""</f>
        <v/>
      </c>
      <c r="H5631" t="s">
        <v>0</v>
      </c>
      <c r="I5631" t="s">
        <v>2847</v>
      </c>
      <c r="J5631" t="s">
        <v>6242</v>
      </c>
      <c r="K5631" t="str">
        <f t="shared" si="859"/>
        <v>23700</v>
      </c>
    </row>
    <row r="5632" spans="1:11" customFormat="1" x14ac:dyDescent="0.25">
      <c r="A5632" t="str">
        <f t="shared" si="855"/>
        <v>23</v>
      </c>
      <c r="B5632" t="s">
        <v>612</v>
      </c>
      <c r="C5632" t="str">
        <f t="shared" si="858"/>
        <v>055</v>
      </c>
      <c r="D5632" t="s">
        <v>663</v>
      </c>
      <c r="E5632" t="str">
        <f t="shared" si="854"/>
        <v>01</v>
      </c>
      <c r="F5632" t="str">
        <f>"007"</f>
        <v>007</v>
      </c>
      <c r="G5632" t="str">
        <f>""</f>
        <v/>
      </c>
      <c r="H5632" t="s">
        <v>3</v>
      </c>
      <c r="I5632" t="s">
        <v>2848</v>
      </c>
      <c r="J5632" t="s">
        <v>6243</v>
      </c>
      <c r="K5632" t="str">
        <f t="shared" si="859"/>
        <v>23700</v>
      </c>
    </row>
    <row r="5633" spans="1:11" customFormat="1" x14ac:dyDescent="0.25">
      <c r="A5633" t="str">
        <f t="shared" si="855"/>
        <v>23</v>
      </c>
      <c r="B5633" t="s">
        <v>612</v>
      </c>
      <c r="C5633" t="str">
        <f t="shared" si="858"/>
        <v>055</v>
      </c>
      <c r="D5633" t="s">
        <v>663</v>
      </c>
      <c r="E5633" t="str">
        <f t="shared" si="854"/>
        <v>01</v>
      </c>
      <c r="F5633" t="str">
        <f>"008"</f>
        <v>008</v>
      </c>
      <c r="G5633" t="str">
        <f>""</f>
        <v/>
      </c>
      <c r="H5633" t="s">
        <v>1</v>
      </c>
      <c r="I5633" t="s">
        <v>2848</v>
      </c>
      <c r="J5633" t="s">
        <v>6243</v>
      </c>
      <c r="K5633" t="str">
        <f t="shared" si="859"/>
        <v>23700</v>
      </c>
    </row>
    <row r="5634" spans="1:11" customFormat="1" x14ac:dyDescent="0.25">
      <c r="A5634" t="str">
        <f t="shared" si="855"/>
        <v>23</v>
      </c>
      <c r="B5634" t="s">
        <v>612</v>
      </c>
      <c r="C5634" t="str">
        <f t="shared" si="858"/>
        <v>055</v>
      </c>
      <c r="D5634" t="s">
        <v>663</v>
      </c>
      <c r="E5634" t="str">
        <f t="shared" si="854"/>
        <v>01</v>
      </c>
      <c r="F5634" t="str">
        <f>"008"</f>
        <v>008</v>
      </c>
      <c r="G5634" t="str">
        <f>""</f>
        <v/>
      </c>
      <c r="H5634" t="s">
        <v>0</v>
      </c>
      <c r="I5634" t="s">
        <v>2848</v>
      </c>
      <c r="J5634" t="s">
        <v>6243</v>
      </c>
      <c r="K5634" t="str">
        <f t="shared" si="859"/>
        <v>23700</v>
      </c>
    </row>
    <row r="5635" spans="1:11" customFormat="1" x14ac:dyDescent="0.25">
      <c r="A5635" t="str">
        <f t="shared" si="855"/>
        <v>23</v>
      </c>
      <c r="B5635" t="s">
        <v>612</v>
      </c>
      <c r="C5635" t="str">
        <f t="shared" si="858"/>
        <v>055</v>
      </c>
      <c r="D5635" t="s">
        <v>663</v>
      </c>
      <c r="E5635" t="str">
        <f t="shared" si="854"/>
        <v>01</v>
      </c>
      <c r="F5635" t="str">
        <f>"008"</f>
        <v>008</v>
      </c>
      <c r="G5635" t="str">
        <f>""</f>
        <v/>
      </c>
      <c r="H5635" t="s">
        <v>2</v>
      </c>
      <c r="I5635" t="s">
        <v>2848</v>
      </c>
      <c r="J5635" t="s">
        <v>6243</v>
      </c>
      <c r="K5635" t="str">
        <f t="shared" si="859"/>
        <v>23700</v>
      </c>
    </row>
    <row r="5636" spans="1:11" customFormat="1" x14ac:dyDescent="0.25">
      <c r="A5636" t="str">
        <f t="shared" si="855"/>
        <v>23</v>
      </c>
      <c r="B5636" t="s">
        <v>612</v>
      </c>
      <c r="C5636" t="str">
        <f t="shared" si="858"/>
        <v>055</v>
      </c>
      <c r="D5636" t="s">
        <v>663</v>
      </c>
      <c r="E5636" t="str">
        <f t="shared" si="854"/>
        <v>01</v>
      </c>
      <c r="F5636" t="str">
        <f>"009"</f>
        <v>009</v>
      </c>
      <c r="G5636" t="str">
        <f>""</f>
        <v/>
      </c>
      <c r="H5636" t="s">
        <v>1</v>
      </c>
      <c r="I5636" t="s">
        <v>2844</v>
      </c>
      <c r="J5636" t="s">
        <v>6239</v>
      </c>
      <c r="K5636" t="str">
        <f t="shared" si="859"/>
        <v>23700</v>
      </c>
    </row>
    <row r="5637" spans="1:11" customFormat="1" x14ac:dyDescent="0.25">
      <c r="A5637" t="str">
        <f t="shared" si="855"/>
        <v>23</v>
      </c>
      <c r="B5637" t="s">
        <v>612</v>
      </c>
      <c r="C5637" t="str">
        <f t="shared" si="858"/>
        <v>055</v>
      </c>
      <c r="D5637" t="s">
        <v>663</v>
      </c>
      <c r="E5637" t="str">
        <f t="shared" si="854"/>
        <v>01</v>
      </c>
      <c r="F5637" t="str">
        <f>"009"</f>
        <v>009</v>
      </c>
      <c r="G5637" t="str">
        <f>""</f>
        <v/>
      </c>
      <c r="H5637" t="s">
        <v>0</v>
      </c>
      <c r="I5637" t="s">
        <v>2844</v>
      </c>
      <c r="J5637" t="s">
        <v>6239</v>
      </c>
      <c r="K5637" t="str">
        <f t="shared" si="859"/>
        <v>23700</v>
      </c>
    </row>
    <row r="5638" spans="1:11" customFormat="1" x14ac:dyDescent="0.25">
      <c r="A5638" t="str">
        <f t="shared" si="855"/>
        <v>23</v>
      </c>
      <c r="B5638" t="s">
        <v>612</v>
      </c>
      <c r="C5638" t="str">
        <f t="shared" si="858"/>
        <v>055</v>
      </c>
      <c r="D5638" t="s">
        <v>663</v>
      </c>
      <c r="E5638" t="str">
        <f t="shared" ref="E5638:E5643" si="860">"02"</f>
        <v>02</v>
      </c>
      <c r="F5638" t="str">
        <f>"001"</f>
        <v>001</v>
      </c>
      <c r="G5638" t="str">
        <f>""</f>
        <v/>
      </c>
      <c r="H5638" t="s">
        <v>1</v>
      </c>
      <c r="I5638" t="s">
        <v>2849</v>
      </c>
      <c r="J5638" t="s">
        <v>6244</v>
      </c>
      <c r="K5638" t="str">
        <f t="shared" si="859"/>
        <v>23700</v>
      </c>
    </row>
    <row r="5639" spans="1:11" customFormat="1" x14ac:dyDescent="0.25">
      <c r="A5639" t="str">
        <f t="shared" si="855"/>
        <v>23</v>
      </c>
      <c r="B5639" t="s">
        <v>612</v>
      </c>
      <c r="C5639" t="str">
        <f t="shared" si="858"/>
        <v>055</v>
      </c>
      <c r="D5639" t="s">
        <v>663</v>
      </c>
      <c r="E5639" t="str">
        <f t="shared" si="860"/>
        <v>02</v>
      </c>
      <c r="F5639" t="str">
        <f>"001"</f>
        <v>001</v>
      </c>
      <c r="G5639" t="str">
        <f>""</f>
        <v/>
      </c>
      <c r="H5639" t="s">
        <v>0</v>
      </c>
      <c r="I5639" t="s">
        <v>2849</v>
      </c>
      <c r="J5639" t="s">
        <v>6244</v>
      </c>
      <c r="K5639" t="str">
        <f t="shared" si="859"/>
        <v>23700</v>
      </c>
    </row>
    <row r="5640" spans="1:11" customFormat="1" x14ac:dyDescent="0.25">
      <c r="A5640" t="str">
        <f t="shared" si="855"/>
        <v>23</v>
      </c>
      <c r="B5640" t="s">
        <v>612</v>
      </c>
      <c r="C5640" t="str">
        <f t="shared" si="858"/>
        <v>055</v>
      </c>
      <c r="D5640" t="s">
        <v>663</v>
      </c>
      <c r="E5640" t="str">
        <f t="shared" si="860"/>
        <v>02</v>
      </c>
      <c r="F5640" t="str">
        <f>"002"</f>
        <v>002</v>
      </c>
      <c r="G5640" t="str">
        <f>""</f>
        <v/>
      </c>
      <c r="H5640" t="s">
        <v>1</v>
      </c>
      <c r="I5640" t="s">
        <v>2199</v>
      </c>
      <c r="J5640" t="s">
        <v>6245</v>
      </c>
      <c r="K5640" t="str">
        <f t="shared" si="859"/>
        <v>23700</v>
      </c>
    </row>
    <row r="5641" spans="1:11" customFormat="1" x14ac:dyDescent="0.25">
      <c r="A5641" t="str">
        <f t="shared" si="855"/>
        <v>23</v>
      </c>
      <c r="B5641" t="s">
        <v>612</v>
      </c>
      <c r="C5641" t="str">
        <f t="shared" si="858"/>
        <v>055</v>
      </c>
      <c r="D5641" t="s">
        <v>663</v>
      </c>
      <c r="E5641" t="str">
        <f t="shared" si="860"/>
        <v>02</v>
      </c>
      <c r="F5641" t="str">
        <f>"002"</f>
        <v>002</v>
      </c>
      <c r="G5641" t="str">
        <f>""</f>
        <v/>
      </c>
      <c r="H5641" t="s">
        <v>0</v>
      </c>
      <c r="I5641" t="s">
        <v>2199</v>
      </c>
      <c r="J5641" t="s">
        <v>6245</v>
      </c>
      <c r="K5641" t="str">
        <f t="shared" si="859"/>
        <v>23700</v>
      </c>
    </row>
    <row r="5642" spans="1:11" customFormat="1" x14ac:dyDescent="0.25">
      <c r="A5642" t="str">
        <f t="shared" si="855"/>
        <v>23</v>
      </c>
      <c r="B5642" t="s">
        <v>612</v>
      </c>
      <c r="C5642" t="str">
        <f t="shared" si="858"/>
        <v>055</v>
      </c>
      <c r="D5642" t="s">
        <v>663</v>
      </c>
      <c r="E5642" t="str">
        <f t="shared" si="860"/>
        <v>02</v>
      </c>
      <c r="F5642" t="str">
        <f>"003"</f>
        <v>003</v>
      </c>
      <c r="G5642" t="str">
        <f>""</f>
        <v/>
      </c>
      <c r="H5642" t="s">
        <v>1</v>
      </c>
      <c r="I5642" t="s">
        <v>2199</v>
      </c>
      <c r="J5642" t="s">
        <v>6245</v>
      </c>
      <c r="K5642" t="str">
        <f t="shared" si="859"/>
        <v>23700</v>
      </c>
    </row>
    <row r="5643" spans="1:11" customFormat="1" x14ac:dyDescent="0.25">
      <c r="A5643" t="str">
        <f t="shared" si="855"/>
        <v>23</v>
      </c>
      <c r="B5643" t="s">
        <v>612</v>
      </c>
      <c r="C5643" t="str">
        <f t="shared" si="858"/>
        <v>055</v>
      </c>
      <c r="D5643" t="s">
        <v>663</v>
      </c>
      <c r="E5643" t="str">
        <f t="shared" si="860"/>
        <v>02</v>
      </c>
      <c r="F5643" t="str">
        <f>"003"</f>
        <v>003</v>
      </c>
      <c r="G5643" t="str">
        <f>""</f>
        <v/>
      </c>
      <c r="H5643" t="s">
        <v>0</v>
      </c>
      <c r="I5643" t="s">
        <v>2199</v>
      </c>
      <c r="J5643" t="s">
        <v>6245</v>
      </c>
      <c r="K5643" t="str">
        <f t="shared" si="859"/>
        <v>23700</v>
      </c>
    </row>
    <row r="5644" spans="1:11" customFormat="1" x14ac:dyDescent="0.25">
      <c r="A5644" t="str">
        <f t="shared" si="855"/>
        <v>23</v>
      </c>
      <c r="B5644" t="s">
        <v>612</v>
      </c>
      <c r="C5644" t="str">
        <f t="shared" si="858"/>
        <v>055</v>
      </c>
      <c r="D5644" t="s">
        <v>663</v>
      </c>
      <c r="E5644" t="str">
        <f t="shared" ref="E5644:E5654" si="861">"03"</f>
        <v>03</v>
      </c>
      <c r="F5644" t="str">
        <f>"001"</f>
        <v>001</v>
      </c>
      <c r="G5644" t="str">
        <f>""</f>
        <v/>
      </c>
      <c r="H5644" t="s">
        <v>1</v>
      </c>
      <c r="I5644" t="s">
        <v>2849</v>
      </c>
      <c r="J5644" t="s">
        <v>6244</v>
      </c>
      <c r="K5644" t="str">
        <f t="shared" si="859"/>
        <v>23700</v>
      </c>
    </row>
    <row r="5645" spans="1:11" customFormat="1" x14ac:dyDescent="0.25">
      <c r="A5645" t="str">
        <f t="shared" si="855"/>
        <v>23</v>
      </c>
      <c r="B5645" t="s">
        <v>612</v>
      </c>
      <c r="C5645" t="str">
        <f t="shared" si="858"/>
        <v>055</v>
      </c>
      <c r="D5645" t="s">
        <v>663</v>
      </c>
      <c r="E5645" t="str">
        <f t="shared" si="861"/>
        <v>03</v>
      </c>
      <c r="F5645" t="str">
        <f>"001"</f>
        <v>001</v>
      </c>
      <c r="G5645" t="str">
        <f>""</f>
        <v/>
      </c>
      <c r="H5645" t="s">
        <v>0</v>
      </c>
      <c r="I5645" t="s">
        <v>2849</v>
      </c>
      <c r="J5645" t="s">
        <v>6244</v>
      </c>
      <c r="K5645" t="str">
        <f t="shared" si="859"/>
        <v>23700</v>
      </c>
    </row>
    <row r="5646" spans="1:11" customFormat="1" x14ac:dyDescent="0.25">
      <c r="A5646" t="str">
        <f t="shared" si="855"/>
        <v>23</v>
      </c>
      <c r="B5646" t="s">
        <v>612</v>
      </c>
      <c r="C5646" t="str">
        <f t="shared" si="858"/>
        <v>055</v>
      </c>
      <c r="D5646" t="s">
        <v>663</v>
      </c>
      <c r="E5646" t="str">
        <f t="shared" si="861"/>
        <v>03</v>
      </c>
      <c r="F5646" t="str">
        <f>"002"</f>
        <v>002</v>
      </c>
      <c r="G5646" t="str">
        <f>""</f>
        <v/>
      </c>
      <c r="H5646" t="s">
        <v>3</v>
      </c>
      <c r="I5646" t="s">
        <v>2849</v>
      </c>
      <c r="J5646" t="s">
        <v>6244</v>
      </c>
      <c r="K5646" t="str">
        <f t="shared" si="859"/>
        <v>23700</v>
      </c>
    </row>
    <row r="5647" spans="1:11" customFormat="1" x14ac:dyDescent="0.25">
      <c r="A5647" t="str">
        <f t="shared" si="855"/>
        <v>23</v>
      </c>
      <c r="B5647" t="s">
        <v>612</v>
      </c>
      <c r="C5647" t="str">
        <f t="shared" si="858"/>
        <v>055</v>
      </c>
      <c r="D5647" t="s">
        <v>663</v>
      </c>
      <c r="E5647" t="str">
        <f t="shared" si="861"/>
        <v>03</v>
      </c>
      <c r="F5647" t="str">
        <f>"003"</f>
        <v>003</v>
      </c>
      <c r="G5647" t="str">
        <f>""</f>
        <v/>
      </c>
      <c r="H5647" t="s">
        <v>1</v>
      </c>
      <c r="I5647" t="s">
        <v>2850</v>
      </c>
      <c r="J5647" t="s">
        <v>6246</v>
      </c>
      <c r="K5647" t="str">
        <f t="shared" si="859"/>
        <v>23700</v>
      </c>
    </row>
    <row r="5648" spans="1:11" customFormat="1" x14ac:dyDescent="0.25">
      <c r="A5648" t="str">
        <f t="shared" si="855"/>
        <v>23</v>
      </c>
      <c r="B5648" t="s">
        <v>612</v>
      </c>
      <c r="C5648" t="str">
        <f t="shared" si="858"/>
        <v>055</v>
      </c>
      <c r="D5648" t="s">
        <v>663</v>
      </c>
      <c r="E5648" t="str">
        <f t="shared" si="861"/>
        <v>03</v>
      </c>
      <c r="F5648" t="str">
        <f>"003"</f>
        <v>003</v>
      </c>
      <c r="G5648" t="str">
        <f>""</f>
        <v/>
      </c>
      <c r="H5648" t="s">
        <v>0</v>
      </c>
      <c r="I5648" t="s">
        <v>2850</v>
      </c>
      <c r="J5648" t="s">
        <v>6246</v>
      </c>
      <c r="K5648" t="str">
        <f t="shared" si="859"/>
        <v>23700</v>
      </c>
    </row>
    <row r="5649" spans="1:11" customFormat="1" x14ac:dyDescent="0.25">
      <c r="A5649" t="str">
        <f t="shared" si="855"/>
        <v>23</v>
      </c>
      <c r="B5649" t="s">
        <v>612</v>
      </c>
      <c r="C5649" t="str">
        <f t="shared" si="858"/>
        <v>055</v>
      </c>
      <c r="D5649" t="s">
        <v>663</v>
      </c>
      <c r="E5649" t="str">
        <f t="shared" si="861"/>
        <v>03</v>
      </c>
      <c r="F5649" t="str">
        <f>"004"</f>
        <v>004</v>
      </c>
      <c r="G5649" t="str">
        <f>""</f>
        <v/>
      </c>
      <c r="H5649" t="s">
        <v>1</v>
      </c>
      <c r="I5649" t="s">
        <v>2850</v>
      </c>
      <c r="J5649" t="s">
        <v>6246</v>
      </c>
      <c r="K5649" t="str">
        <f t="shared" si="859"/>
        <v>23700</v>
      </c>
    </row>
    <row r="5650" spans="1:11" customFormat="1" x14ac:dyDescent="0.25">
      <c r="A5650" t="str">
        <f t="shared" si="855"/>
        <v>23</v>
      </c>
      <c r="B5650" t="s">
        <v>612</v>
      </c>
      <c r="C5650" t="str">
        <f t="shared" si="858"/>
        <v>055</v>
      </c>
      <c r="D5650" t="s">
        <v>663</v>
      </c>
      <c r="E5650" t="str">
        <f t="shared" si="861"/>
        <v>03</v>
      </c>
      <c r="F5650" t="str">
        <f>"004"</f>
        <v>004</v>
      </c>
      <c r="G5650" t="str">
        <f>""</f>
        <v/>
      </c>
      <c r="H5650" t="s">
        <v>0</v>
      </c>
      <c r="I5650" t="s">
        <v>2850</v>
      </c>
      <c r="J5650" t="s">
        <v>6246</v>
      </c>
      <c r="K5650" t="str">
        <f t="shared" si="859"/>
        <v>23700</v>
      </c>
    </row>
    <row r="5651" spans="1:11" customFormat="1" x14ac:dyDescent="0.25">
      <c r="A5651" t="str">
        <f t="shared" si="855"/>
        <v>23</v>
      </c>
      <c r="B5651" t="s">
        <v>612</v>
      </c>
      <c r="C5651" t="str">
        <f t="shared" si="858"/>
        <v>055</v>
      </c>
      <c r="D5651" t="s">
        <v>663</v>
      </c>
      <c r="E5651" t="str">
        <f t="shared" si="861"/>
        <v>03</v>
      </c>
      <c r="F5651" t="str">
        <f>"005"</f>
        <v>005</v>
      </c>
      <c r="G5651" t="str">
        <f>""</f>
        <v/>
      </c>
      <c r="H5651" t="s">
        <v>1</v>
      </c>
      <c r="I5651" t="s">
        <v>2851</v>
      </c>
      <c r="J5651" t="s">
        <v>6247</v>
      </c>
      <c r="K5651" t="str">
        <f t="shared" si="859"/>
        <v>23700</v>
      </c>
    </row>
    <row r="5652" spans="1:11" customFormat="1" x14ac:dyDescent="0.25">
      <c r="A5652" t="str">
        <f t="shared" si="855"/>
        <v>23</v>
      </c>
      <c r="B5652" t="s">
        <v>612</v>
      </c>
      <c r="C5652" t="str">
        <f t="shared" si="858"/>
        <v>055</v>
      </c>
      <c r="D5652" t="s">
        <v>663</v>
      </c>
      <c r="E5652" t="str">
        <f t="shared" si="861"/>
        <v>03</v>
      </c>
      <c r="F5652" t="str">
        <f>"005"</f>
        <v>005</v>
      </c>
      <c r="G5652" t="str">
        <f>""</f>
        <v/>
      </c>
      <c r="H5652" t="s">
        <v>0</v>
      </c>
      <c r="I5652" t="s">
        <v>2851</v>
      </c>
      <c r="J5652" t="s">
        <v>6247</v>
      </c>
      <c r="K5652" t="str">
        <f t="shared" si="859"/>
        <v>23700</v>
      </c>
    </row>
    <row r="5653" spans="1:11" customFormat="1" x14ac:dyDescent="0.25">
      <c r="A5653" t="str">
        <f t="shared" si="855"/>
        <v>23</v>
      </c>
      <c r="B5653" t="s">
        <v>612</v>
      </c>
      <c r="C5653" t="str">
        <f t="shared" si="858"/>
        <v>055</v>
      </c>
      <c r="D5653" t="s">
        <v>663</v>
      </c>
      <c r="E5653" t="str">
        <f t="shared" si="861"/>
        <v>03</v>
      </c>
      <c r="F5653" t="str">
        <f>"006"</f>
        <v>006</v>
      </c>
      <c r="G5653" t="str">
        <f>""</f>
        <v/>
      </c>
      <c r="H5653" t="s">
        <v>1</v>
      </c>
      <c r="I5653" t="s">
        <v>2849</v>
      </c>
      <c r="J5653" t="s">
        <v>6244</v>
      </c>
      <c r="K5653" t="str">
        <f t="shared" si="859"/>
        <v>23700</v>
      </c>
    </row>
    <row r="5654" spans="1:11" customFormat="1" x14ac:dyDescent="0.25">
      <c r="A5654" t="str">
        <f t="shared" si="855"/>
        <v>23</v>
      </c>
      <c r="B5654" t="s">
        <v>612</v>
      </c>
      <c r="C5654" t="str">
        <f t="shared" si="858"/>
        <v>055</v>
      </c>
      <c r="D5654" t="s">
        <v>663</v>
      </c>
      <c r="E5654" t="str">
        <f t="shared" si="861"/>
        <v>03</v>
      </c>
      <c r="F5654" t="str">
        <f>"006"</f>
        <v>006</v>
      </c>
      <c r="G5654" t="str">
        <f>""</f>
        <v/>
      </c>
      <c r="H5654" t="s">
        <v>0</v>
      </c>
      <c r="I5654" t="s">
        <v>2849</v>
      </c>
      <c r="J5654" t="s">
        <v>6244</v>
      </c>
      <c r="K5654" t="str">
        <f t="shared" si="859"/>
        <v>23700</v>
      </c>
    </row>
    <row r="5655" spans="1:11" customFormat="1" x14ac:dyDescent="0.25">
      <c r="A5655" t="str">
        <f t="shared" si="855"/>
        <v>23</v>
      </c>
      <c r="B5655" t="s">
        <v>612</v>
      </c>
      <c r="C5655" t="str">
        <f t="shared" si="858"/>
        <v>055</v>
      </c>
      <c r="D5655" t="s">
        <v>663</v>
      </c>
      <c r="E5655" t="str">
        <f t="shared" ref="E5655:E5670" si="862">"04"</f>
        <v>04</v>
      </c>
      <c r="F5655" t="str">
        <f>"001"</f>
        <v>001</v>
      </c>
      <c r="G5655" t="str">
        <f>""</f>
        <v/>
      </c>
      <c r="H5655" t="s">
        <v>1</v>
      </c>
      <c r="I5655" t="s">
        <v>2852</v>
      </c>
      <c r="J5655" t="s">
        <v>6248</v>
      </c>
      <c r="K5655" t="str">
        <f t="shared" si="859"/>
        <v>23700</v>
      </c>
    </row>
    <row r="5656" spans="1:11" customFormat="1" x14ac:dyDescent="0.25">
      <c r="A5656" t="str">
        <f t="shared" si="855"/>
        <v>23</v>
      </c>
      <c r="B5656" t="s">
        <v>612</v>
      </c>
      <c r="C5656" t="str">
        <f t="shared" si="858"/>
        <v>055</v>
      </c>
      <c r="D5656" t="s">
        <v>663</v>
      </c>
      <c r="E5656" t="str">
        <f t="shared" si="862"/>
        <v>04</v>
      </c>
      <c r="F5656" t="str">
        <f>"001"</f>
        <v>001</v>
      </c>
      <c r="G5656" t="str">
        <f>""</f>
        <v/>
      </c>
      <c r="H5656" t="s">
        <v>0</v>
      </c>
      <c r="I5656" t="s">
        <v>2852</v>
      </c>
      <c r="J5656" t="s">
        <v>6248</v>
      </c>
      <c r="K5656" t="str">
        <f t="shared" si="859"/>
        <v>23700</v>
      </c>
    </row>
    <row r="5657" spans="1:11" customFormat="1" x14ac:dyDescent="0.25">
      <c r="A5657" t="str">
        <f t="shared" si="855"/>
        <v>23</v>
      </c>
      <c r="B5657" t="s">
        <v>612</v>
      </c>
      <c r="C5657" t="str">
        <f t="shared" si="858"/>
        <v>055</v>
      </c>
      <c r="D5657" t="s">
        <v>663</v>
      </c>
      <c r="E5657" t="str">
        <f t="shared" si="862"/>
        <v>04</v>
      </c>
      <c r="F5657" t="str">
        <f>"002"</f>
        <v>002</v>
      </c>
      <c r="G5657" t="str">
        <f>""</f>
        <v/>
      </c>
      <c r="H5657" t="s">
        <v>1</v>
      </c>
      <c r="I5657" t="s">
        <v>2853</v>
      </c>
      <c r="J5657" t="s">
        <v>6249</v>
      </c>
      <c r="K5657" t="str">
        <f t="shared" si="859"/>
        <v>23700</v>
      </c>
    </row>
    <row r="5658" spans="1:11" customFormat="1" x14ac:dyDescent="0.25">
      <c r="A5658" t="str">
        <f t="shared" si="855"/>
        <v>23</v>
      </c>
      <c r="B5658" t="s">
        <v>612</v>
      </c>
      <c r="C5658" t="str">
        <f t="shared" si="858"/>
        <v>055</v>
      </c>
      <c r="D5658" t="s">
        <v>663</v>
      </c>
      <c r="E5658" t="str">
        <f t="shared" si="862"/>
        <v>04</v>
      </c>
      <c r="F5658" t="str">
        <f>"002"</f>
        <v>002</v>
      </c>
      <c r="G5658" t="str">
        <f>""</f>
        <v/>
      </c>
      <c r="H5658" t="s">
        <v>0</v>
      </c>
      <c r="I5658" t="s">
        <v>2853</v>
      </c>
      <c r="J5658" t="s">
        <v>6249</v>
      </c>
      <c r="K5658" t="str">
        <f t="shared" si="859"/>
        <v>23700</v>
      </c>
    </row>
    <row r="5659" spans="1:11" customFormat="1" x14ac:dyDescent="0.25">
      <c r="A5659" t="str">
        <f t="shared" si="855"/>
        <v>23</v>
      </c>
      <c r="B5659" t="s">
        <v>612</v>
      </c>
      <c r="C5659" t="str">
        <f t="shared" si="858"/>
        <v>055</v>
      </c>
      <c r="D5659" t="s">
        <v>663</v>
      </c>
      <c r="E5659" t="str">
        <f t="shared" si="862"/>
        <v>04</v>
      </c>
      <c r="F5659" t="str">
        <f>"003"</f>
        <v>003</v>
      </c>
      <c r="G5659" t="str">
        <f>""</f>
        <v/>
      </c>
      <c r="H5659" t="s">
        <v>1</v>
      </c>
      <c r="I5659" t="s">
        <v>2854</v>
      </c>
      <c r="J5659" t="s">
        <v>6250</v>
      </c>
      <c r="K5659" t="str">
        <f t="shared" si="859"/>
        <v>23700</v>
      </c>
    </row>
    <row r="5660" spans="1:11" customFormat="1" x14ac:dyDescent="0.25">
      <c r="A5660" t="str">
        <f t="shared" si="855"/>
        <v>23</v>
      </c>
      <c r="B5660" t="s">
        <v>612</v>
      </c>
      <c r="C5660" t="str">
        <f t="shared" si="858"/>
        <v>055</v>
      </c>
      <c r="D5660" t="s">
        <v>663</v>
      </c>
      <c r="E5660" t="str">
        <f t="shared" si="862"/>
        <v>04</v>
      </c>
      <c r="F5660" t="str">
        <f>"003"</f>
        <v>003</v>
      </c>
      <c r="G5660" t="str">
        <f>""</f>
        <v/>
      </c>
      <c r="H5660" t="s">
        <v>0</v>
      </c>
      <c r="I5660" t="s">
        <v>2854</v>
      </c>
      <c r="J5660" t="s">
        <v>6250</v>
      </c>
      <c r="K5660" t="str">
        <f t="shared" si="859"/>
        <v>23700</v>
      </c>
    </row>
    <row r="5661" spans="1:11" customFormat="1" x14ac:dyDescent="0.25">
      <c r="A5661" t="str">
        <f t="shared" si="855"/>
        <v>23</v>
      </c>
      <c r="B5661" t="s">
        <v>612</v>
      </c>
      <c r="C5661" t="str">
        <f t="shared" si="858"/>
        <v>055</v>
      </c>
      <c r="D5661" t="s">
        <v>663</v>
      </c>
      <c r="E5661" t="str">
        <f t="shared" si="862"/>
        <v>04</v>
      </c>
      <c r="F5661" t="str">
        <f>"004"</f>
        <v>004</v>
      </c>
      <c r="G5661" t="str">
        <f>""</f>
        <v/>
      </c>
      <c r="H5661" t="s">
        <v>1</v>
      </c>
      <c r="I5661" t="s">
        <v>2853</v>
      </c>
      <c r="J5661" t="s">
        <v>6249</v>
      </c>
      <c r="K5661" t="str">
        <f t="shared" si="859"/>
        <v>23700</v>
      </c>
    </row>
    <row r="5662" spans="1:11" customFormat="1" x14ac:dyDescent="0.25">
      <c r="A5662" t="str">
        <f t="shared" si="855"/>
        <v>23</v>
      </c>
      <c r="B5662" t="s">
        <v>612</v>
      </c>
      <c r="C5662" t="str">
        <f t="shared" si="858"/>
        <v>055</v>
      </c>
      <c r="D5662" t="s">
        <v>663</v>
      </c>
      <c r="E5662" t="str">
        <f t="shared" si="862"/>
        <v>04</v>
      </c>
      <c r="F5662" t="str">
        <f>"004"</f>
        <v>004</v>
      </c>
      <c r="G5662" t="str">
        <f>""</f>
        <v/>
      </c>
      <c r="H5662" t="s">
        <v>0</v>
      </c>
      <c r="I5662" t="s">
        <v>2853</v>
      </c>
      <c r="J5662" t="s">
        <v>6249</v>
      </c>
      <c r="K5662" t="str">
        <f t="shared" si="859"/>
        <v>23700</v>
      </c>
    </row>
    <row r="5663" spans="1:11" customFormat="1" x14ac:dyDescent="0.25">
      <c r="A5663" t="str">
        <f t="shared" si="855"/>
        <v>23</v>
      </c>
      <c r="B5663" t="s">
        <v>612</v>
      </c>
      <c r="C5663" t="str">
        <f t="shared" si="858"/>
        <v>055</v>
      </c>
      <c r="D5663" t="s">
        <v>663</v>
      </c>
      <c r="E5663" t="str">
        <f t="shared" si="862"/>
        <v>04</v>
      </c>
      <c r="F5663" t="str">
        <f>"005"</f>
        <v>005</v>
      </c>
      <c r="G5663" t="str">
        <f>""</f>
        <v/>
      </c>
      <c r="H5663" t="s">
        <v>1</v>
      </c>
      <c r="I5663" t="s">
        <v>2855</v>
      </c>
      <c r="J5663" t="s">
        <v>6251</v>
      </c>
      <c r="K5663" t="str">
        <f t="shared" si="859"/>
        <v>23700</v>
      </c>
    </row>
    <row r="5664" spans="1:11" customFormat="1" x14ac:dyDescent="0.25">
      <c r="A5664" t="str">
        <f t="shared" si="855"/>
        <v>23</v>
      </c>
      <c r="B5664" t="s">
        <v>612</v>
      </c>
      <c r="C5664" t="str">
        <f t="shared" si="858"/>
        <v>055</v>
      </c>
      <c r="D5664" t="s">
        <v>663</v>
      </c>
      <c r="E5664" t="str">
        <f t="shared" si="862"/>
        <v>04</v>
      </c>
      <c r="F5664" t="str">
        <f>"005"</f>
        <v>005</v>
      </c>
      <c r="G5664" t="str">
        <f>""</f>
        <v/>
      </c>
      <c r="H5664" t="s">
        <v>0</v>
      </c>
      <c r="I5664" t="s">
        <v>2855</v>
      </c>
      <c r="J5664" t="s">
        <v>6251</v>
      </c>
      <c r="K5664" t="str">
        <f t="shared" si="859"/>
        <v>23700</v>
      </c>
    </row>
    <row r="5665" spans="1:11" customFormat="1" x14ac:dyDescent="0.25">
      <c r="A5665" t="str">
        <f t="shared" si="855"/>
        <v>23</v>
      </c>
      <c r="B5665" t="s">
        <v>612</v>
      </c>
      <c r="C5665" t="str">
        <f t="shared" si="858"/>
        <v>055</v>
      </c>
      <c r="D5665" t="s">
        <v>663</v>
      </c>
      <c r="E5665" t="str">
        <f t="shared" si="862"/>
        <v>04</v>
      </c>
      <c r="F5665" t="str">
        <f>"006"</f>
        <v>006</v>
      </c>
      <c r="G5665" t="str">
        <f>""</f>
        <v/>
      </c>
      <c r="H5665" t="s">
        <v>3</v>
      </c>
      <c r="I5665" t="s">
        <v>2852</v>
      </c>
      <c r="J5665" t="s">
        <v>6248</v>
      </c>
      <c r="K5665" t="str">
        <f t="shared" si="859"/>
        <v>23700</v>
      </c>
    </row>
    <row r="5666" spans="1:11" customFormat="1" x14ac:dyDescent="0.25">
      <c r="A5666" t="str">
        <f t="shared" si="855"/>
        <v>23</v>
      </c>
      <c r="B5666" t="s">
        <v>612</v>
      </c>
      <c r="C5666" t="str">
        <f t="shared" si="858"/>
        <v>055</v>
      </c>
      <c r="D5666" t="s">
        <v>663</v>
      </c>
      <c r="E5666" t="str">
        <f t="shared" si="862"/>
        <v>04</v>
      </c>
      <c r="F5666" t="str">
        <f>"007"</f>
        <v>007</v>
      </c>
      <c r="G5666" t="str">
        <f>""</f>
        <v/>
      </c>
      <c r="H5666" t="s">
        <v>1</v>
      </c>
      <c r="I5666" t="s">
        <v>2853</v>
      </c>
      <c r="J5666" t="s">
        <v>6249</v>
      </c>
      <c r="K5666" t="str">
        <f t="shared" si="859"/>
        <v>23700</v>
      </c>
    </row>
    <row r="5667" spans="1:11" customFormat="1" x14ac:dyDescent="0.25">
      <c r="A5667" t="str">
        <f t="shared" si="855"/>
        <v>23</v>
      </c>
      <c r="B5667" t="s">
        <v>612</v>
      </c>
      <c r="C5667" t="str">
        <f t="shared" si="858"/>
        <v>055</v>
      </c>
      <c r="D5667" t="s">
        <v>663</v>
      </c>
      <c r="E5667" t="str">
        <f t="shared" si="862"/>
        <v>04</v>
      </c>
      <c r="F5667" t="str">
        <f>"007"</f>
        <v>007</v>
      </c>
      <c r="G5667" t="str">
        <f>""</f>
        <v/>
      </c>
      <c r="H5667" t="s">
        <v>0</v>
      </c>
      <c r="I5667" t="s">
        <v>2853</v>
      </c>
      <c r="J5667" t="s">
        <v>6249</v>
      </c>
      <c r="K5667" t="str">
        <f t="shared" si="859"/>
        <v>23700</v>
      </c>
    </row>
    <row r="5668" spans="1:11" customFormat="1" x14ac:dyDescent="0.25">
      <c r="A5668" t="str">
        <f t="shared" si="855"/>
        <v>23</v>
      </c>
      <c r="B5668" t="s">
        <v>612</v>
      </c>
      <c r="C5668" t="str">
        <f t="shared" si="858"/>
        <v>055</v>
      </c>
      <c r="D5668" t="s">
        <v>663</v>
      </c>
      <c r="E5668" t="str">
        <f t="shared" si="862"/>
        <v>04</v>
      </c>
      <c r="F5668" t="str">
        <f>"008"</f>
        <v>008</v>
      </c>
      <c r="G5668" t="str">
        <f>""</f>
        <v/>
      </c>
      <c r="H5668" t="s">
        <v>1</v>
      </c>
      <c r="I5668" t="s">
        <v>2854</v>
      </c>
      <c r="J5668" t="s">
        <v>6250</v>
      </c>
      <c r="K5668" t="str">
        <f t="shared" si="859"/>
        <v>23700</v>
      </c>
    </row>
    <row r="5669" spans="1:11" customFormat="1" x14ac:dyDescent="0.25">
      <c r="A5669" t="str">
        <f t="shared" si="855"/>
        <v>23</v>
      </c>
      <c r="B5669" t="s">
        <v>612</v>
      </c>
      <c r="C5669" t="str">
        <f t="shared" si="858"/>
        <v>055</v>
      </c>
      <c r="D5669" t="s">
        <v>663</v>
      </c>
      <c r="E5669" t="str">
        <f t="shared" si="862"/>
        <v>04</v>
      </c>
      <c r="F5669" t="str">
        <f>"008"</f>
        <v>008</v>
      </c>
      <c r="G5669" t="str">
        <f>""</f>
        <v/>
      </c>
      <c r="H5669" t="s">
        <v>0</v>
      </c>
      <c r="I5669" t="s">
        <v>2854</v>
      </c>
      <c r="J5669" t="s">
        <v>6250</v>
      </c>
      <c r="K5669" t="str">
        <f t="shared" si="859"/>
        <v>23700</v>
      </c>
    </row>
    <row r="5670" spans="1:11" customFormat="1" x14ac:dyDescent="0.25">
      <c r="A5670" t="str">
        <f t="shared" ref="A5670:A5733" si="863">"23"</f>
        <v>23</v>
      </c>
      <c r="B5670" t="s">
        <v>612</v>
      </c>
      <c r="C5670" t="str">
        <f t="shared" si="858"/>
        <v>055</v>
      </c>
      <c r="D5670" t="s">
        <v>663</v>
      </c>
      <c r="E5670" t="str">
        <f t="shared" si="862"/>
        <v>04</v>
      </c>
      <c r="F5670" t="str">
        <f>"008"</f>
        <v>008</v>
      </c>
      <c r="G5670" t="str">
        <f>""</f>
        <v/>
      </c>
      <c r="H5670" t="s">
        <v>2</v>
      </c>
      <c r="I5670" t="s">
        <v>2854</v>
      </c>
      <c r="J5670" t="s">
        <v>6250</v>
      </c>
      <c r="K5670" t="str">
        <f t="shared" si="859"/>
        <v>23700</v>
      </c>
    </row>
    <row r="5671" spans="1:11" customFormat="1" x14ac:dyDescent="0.25">
      <c r="A5671" t="str">
        <f t="shared" si="863"/>
        <v>23</v>
      </c>
      <c r="B5671" t="s">
        <v>612</v>
      </c>
      <c r="C5671" t="str">
        <f t="shared" si="858"/>
        <v>055</v>
      </c>
      <c r="D5671" t="s">
        <v>663</v>
      </c>
      <c r="E5671" t="str">
        <f t="shared" ref="E5671:E5677" si="864">"05"</f>
        <v>05</v>
      </c>
      <c r="F5671" t="str">
        <f>"001"</f>
        <v>001</v>
      </c>
      <c r="G5671" t="str">
        <f>""</f>
        <v/>
      </c>
      <c r="H5671" t="s">
        <v>1</v>
      </c>
      <c r="I5671" t="s">
        <v>2856</v>
      </c>
      <c r="J5671" t="s">
        <v>6252</v>
      </c>
      <c r="K5671" t="str">
        <f t="shared" si="859"/>
        <v>23700</v>
      </c>
    </row>
    <row r="5672" spans="1:11" customFormat="1" x14ac:dyDescent="0.25">
      <c r="A5672" t="str">
        <f t="shared" si="863"/>
        <v>23</v>
      </c>
      <c r="B5672" t="s">
        <v>612</v>
      </c>
      <c r="C5672" t="str">
        <f t="shared" si="858"/>
        <v>055</v>
      </c>
      <c r="D5672" t="s">
        <v>663</v>
      </c>
      <c r="E5672" t="str">
        <f t="shared" si="864"/>
        <v>05</v>
      </c>
      <c r="F5672" t="str">
        <f>"001"</f>
        <v>001</v>
      </c>
      <c r="G5672" t="str">
        <f>""</f>
        <v/>
      </c>
      <c r="H5672" t="s">
        <v>0</v>
      </c>
      <c r="I5672" t="s">
        <v>2856</v>
      </c>
      <c r="J5672" t="s">
        <v>6252</v>
      </c>
      <c r="K5672" t="str">
        <f t="shared" si="859"/>
        <v>23700</v>
      </c>
    </row>
    <row r="5673" spans="1:11" customFormat="1" x14ac:dyDescent="0.25">
      <c r="A5673" t="str">
        <f t="shared" si="863"/>
        <v>23</v>
      </c>
      <c r="B5673" t="s">
        <v>612</v>
      </c>
      <c r="C5673" t="str">
        <f t="shared" si="858"/>
        <v>055</v>
      </c>
      <c r="D5673" t="s">
        <v>663</v>
      </c>
      <c r="E5673" t="str">
        <f t="shared" si="864"/>
        <v>05</v>
      </c>
      <c r="F5673" t="str">
        <f>"002"</f>
        <v>002</v>
      </c>
      <c r="G5673" t="str">
        <f>""</f>
        <v/>
      </c>
      <c r="H5673" t="s">
        <v>1</v>
      </c>
      <c r="I5673" t="s">
        <v>2856</v>
      </c>
      <c r="J5673" t="s">
        <v>6252</v>
      </c>
      <c r="K5673" t="str">
        <f t="shared" si="859"/>
        <v>23700</v>
      </c>
    </row>
    <row r="5674" spans="1:11" customFormat="1" x14ac:dyDescent="0.25">
      <c r="A5674" t="str">
        <f t="shared" si="863"/>
        <v>23</v>
      </c>
      <c r="B5674" t="s">
        <v>612</v>
      </c>
      <c r="C5674" t="str">
        <f t="shared" si="858"/>
        <v>055</v>
      </c>
      <c r="D5674" t="s">
        <v>663</v>
      </c>
      <c r="E5674" t="str">
        <f t="shared" si="864"/>
        <v>05</v>
      </c>
      <c r="F5674" t="str">
        <f>"002"</f>
        <v>002</v>
      </c>
      <c r="G5674" t="str">
        <f>""</f>
        <v/>
      </c>
      <c r="H5674" t="s">
        <v>0</v>
      </c>
      <c r="I5674" t="s">
        <v>2856</v>
      </c>
      <c r="J5674" t="s">
        <v>6252</v>
      </c>
      <c r="K5674" t="str">
        <f t="shared" si="859"/>
        <v>23700</v>
      </c>
    </row>
    <row r="5675" spans="1:11" customFormat="1" x14ac:dyDescent="0.25">
      <c r="A5675" t="str">
        <f t="shared" si="863"/>
        <v>23</v>
      </c>
      <c r="B5675" t="s">
        <v>612</v>
      </c>
      <c r="C5675" t="str">
        <f t="shared" si="858"/>
        <v>055</v>
      </c>
      <c r="D5675" t="s">
        <v>663</v>
      </c>
      <c r="E5675" t="str">
        <f t="shared" si="864"/>
        <v>05</v>
      </c>
      <c r="F5675" t="str">
        <f>"003"</f>
        <v>003</v>
      </c>
      <c r="G5675" t="str">
        <f>""</f>
        <v/>
      </c>
      <c r="H5675" t="s">
        <v>1</v>
      </c>
      <c r="I5675" t="s">
        <v>2857</v>
      </c>
      <c r="J5675" t="s">
        <v>6253</v>
      </c>
      <c r="K5675" t="str">
        <f t="shared" si="859"/>
        <v>23700</v>
      </c>
    </row>
    <row r="5676" spans="1:11" customFormat="1" x14ac:dyDescent="0.25">
      <c r="A5676" t="str">
        <f t="shared" si="863"/>
        <v>23</v>
      </c>
      <c r="B5676" t="s">
        <v>612</v>
      </c>
      <c r="C5676" t="str">
        <f t="shared" si="858"/>
        <v>055</v>
      </c>
      <c r="D5676" t="s">
        <v>663</v>
      </c>
      <c r="E5676" t="str">
        <f t="shared" si="864"/>
        <v>05</v>
      </c>
      <c r="F5676" t="str">
        <f>"003"</f>
        <v>003</v>
      </c>
      <c r="G5676" t="str">
        <f>""</f>
        <v/>
      </c>
      <c r="H5676" t="s">
        <v>0</v>
      </c>
      <c r="I5676" t="s">
        <v>2857</v>
      </c>
      <c r="J5676" t="s">
        <v>6253</v>
      </c>
      <c r="K5676" t="str">
        <f t="shared" si="859"/>
        <v>23700</v>
      </c>
    </row>
    <row r="5677" spans="1:11" customFormat="1" x14ac:dyDescent="0.25">
      <c r="A5677" t="str">
        <f t="shared" si="863"/>
        <v>23</v>
      </c>
      <c r="B5677" t="s">
        <v>612</v>
      </c>
      <c r="C5677" t="str">
        <f t="shared" si="858"/>
        <v>055</v>
      </c>
      <c r="D5677" t="s">
        <v>663</v>
      </c>
      <c r="E5677" t="str">
        <f t="shared" si="864"/>
        <v>05</v>
      </c>
      <c r="F5677" t="str">
        <f>"004"</f>
        <v>004</v>
      </c>
      <c r="G5677" t="str">
        <f>""</f>
        <v/>
      </c>
      <c r="H5677" t="s">
        <v>3</v>
      </c>
      <c r="I5677" t="s">
        <v>2113</v>
      </c>
      <c r="J5677" t="s">
        <v>6254</v>
      </c>
      <c r="K5677" t="str">
        <f t="shared" si="859"/>
        <v>23700</v>
      </c>
    </row>
    <row r="5678" spans="1:11" customFormat="1" x14ac:dyDescent="0.25">
      <c r="A5678" t="str">
        <f t="shared" si="863"/>
        <v>23</v>
      </c>
      <c r="B5678" t="s">
        <v>612</v>
      </c>
      <c r="C5678" t="str">
        <f t="shared" si="858"/>
        <v>055</v>
      </c>
      <c r="D5678" t="s">
        <v>663</v>
      </c>
      <c r="E5678" t="str">
        <f t="shared" ref="E5678:E5686" si="865">"06"</f>
        <v>06</v>
      </c>
      <c r="F5678" t="str">
        <f>"001"</f>
        <v>001</v>
      </c>
      <c r="G5678" t="str">
        <f>""</f>
        <v/>
      </c>
      <c r="H5678" t="s">
        <v>1</v>
      </c>
      <c r="I5678" t="s">
        <v>2858</v>
      </c>
      <c r="J5678" t="s">
        <v>6255</v>
      </c>
      <c r="K5678" t="str">
        <f t="shared" si="859"/>
        <v>23700</v>
      </c>
    </row>
    <row r="5679" spans="1:11" customFormat="1" x14ac:dyDescent="0.25">
      <c r="A5679" t="str">
        <f t="shared" si="863"/>
        <v>23</v>
      </c>
      <c r="B5679" t="s">
        <v>612</v>
      </c>
      <c r="C5679" t="str">
        <f t="shared" si="858"/>
        <v>055</v>
      </c>
      <c r="D5679" t="s">
        <v>663</v>
      </c>
      <c r="E5679" t="str">
        <f t="shared" si="865"/>
        <v>06</v>
      </c>
      <c r="F5679" t="str">
        <f>"001"</f>
        <v>001</v>
      </c>
      <c r="G5679" t="str">
        <f>""</f>
        <v/>
      </c>
      <c r="H5679" t="s">
        <v>0</v>
      </c>
      <c r="I5679" t="s">
        <v>2858</v>
      </c>
      <c r="J5679" t="s">
        <v>6255</v>
      </c>
      <c r="K5679" t="str">
        <f t="shared" si="859"/>
        <v>23700</v>
      </c>
    </row>
    <row r="5680" spans="1:11" customFormat="1" x14ac:dyDescent="0.25">
      <c r="A5680" t="str">
        <f t="shared" si="863"/>
        <v>23</v>
      </c>
      <c r="B5680" t="s">
        <v>612</v>
      </c>
      <c r="C5680" t="str">
        <f t="shared" si="858"/>
        <v>055</v>
      </c>
      <c r="D5680" t="s">
        <v>663</v>
      </c>
      <c r="E5680" t="str">
        <f t="shared" si="865"/>
        <v>06</v>
      </c>
      <c r="F5680" t="str">
        <f>"002"</f>
        <v>002</v>
      </c>
      <c r="G5680" t="str">
        <f>""</f>
        <v/>
      </c>
      <c r="H5680" t="s">
        <v>1</v>
      </c>
      <c r="I5680" t="s">
        <v>2858</v>
      </c>
      <c r="J5680" t="s">
        <v>6255</v>
      </c>
      <c r="K5680" t="str">
        <f t="shared" si="859"/>
        <v>23700</v>
      </c>
    </row>
    <row r="5681" spans="1:11" customFormat="1" x14ac:dyDescent="0.25">
      <c r="A5681" t="str">
        <f t="shared" si="863"/>
        <v>23</v>
      </c>
      <c r="B5681" t="s">
        <v>612</v>
      </c>
      <c r="C5681" t="str">
        <f t="shared" si="858"/>
        <v>055</v>
      </c>
      <c r="D5681" t="s">
        <v>663</v>
      </c>
      <c r="E5681" t="str">
        <f t="shared" si="865"/>
        <v>06</v>
      </c>
      <c r="F5681" t="str">
        <f>"002"</f>
        <v>002</v>
      </c>
      <c r="G5681" t="str">
        <f>""</f>
        <v/>
      </c>
      <c r="H5681" t="s">
        <v>0</v>
      </c>
      <c r="I5681" t="s">
        <v>2858</v>
      </c>
      <c r="J5681" t="s">
        <v>6255</v>
      </c>
      <c r="K5681" t="str">
        <f t="shared" si="859"/>
        <v>23700</v>
      </c>
    </row>
    <row r="5682" spans="1:11" customFormat="1" x14ac:dyDescent="0.25">
      <c r="A5682" t="str">
        <f t="shared" si="863"/>
        <v>23</v>
      </c>
      <c r="B5682" t="s">
        <v>612</v>
      </c>
      <c r="C5682" t="str">
        <f t="shared" si="858"/>
        <v>055</v>
      </c>
      <c r="D5682" t="s">
        <v>663</v>
      </c>
      <c r="E5682" t="str">
        <f t="shared" si="865"/>
        <v>06</v>
      </c>
      <c r="F5682" t="str">
        <f>"002"</f>
        <v>002</v>
      </c>
      <c r="G5682" t="str">
        <f>""</f>
        <v/>
      </c>
      <c r="H5682" t="s">
        <v>2</v>
      </c>
      <c r="I5682" t="s">
        <v>2858</v>
      </c>
      <c r="J5682" t="s">
        <v>6255</v>
      </c>
      <c r="K5682" t="str">
        <f t="shared" si="859"/>
        <v>23700</v>
      </c>
    </row>
    <row r="5683" spans="1:11" customFormat="1" x14ac:dyDescent="0.25">
      <c r="A5683" t="str">
        <f t="shared" si="863"/>
        <v>23</v>
      </c>
      <c r="B5683" t="s">
        <v>612</v>
      </c>
      <c r="C5683" t="str">
        <f t="shared" si="858"/>
        <v>055</v>
      </c>
      <c r="D5683" t="s">
        <v>663</v>
      </c>
      <c r="E5683" t="str">
        <f t="shared" si="865"/>
        <v>06</v>
      </c>
      <c r="F5683" t="str">
        <f>"003"</f>
        <v>003</v>
      </c>
      <c r="G5683" t="str">
        <f>""</f>
        <v/>
      </c>
      <c r="H5683" t="s">
        <v>3</v>
      </c>
      <c r="I5683" t="s">
        <v>2857</v>
      </c>
      <c r="J5683" t="s">
        <v>6253</v>
      </c>
      <c r="K5683" t="str">
        <f t="shared" si="859"/>
        <v>23700</v>
      </c>
    </row>
    <row r="5684" spans="1:11" customFormat="1" x14ac:dyDescent="0.25">
      <c r="A5684" t="str">
        <f t="shared" si="863"/>
        <v>23</v>
      </c>
      <c r="B5684" t="s">
        <v>612</v>
      </c>
      <c r="C5684" t="str">
        <f t="shared" si="858"/>
        <v>055</v>
      </c>
      <c r="D5684" t="s">
        <v>663</v>
      </c>
      <c r="E5684" t="str">
        <f t="shared" si="865"/>
        <v>06</v>
      </c>
      <c r="F5684" t="str">
        <f>"004"</f>
        <v>004</v>
      </c>
      <c r="G5684" t="str">
        <f>""</f>
        <v/>
      </c>
      <c r="H5684" t="s">
        <v>1</v>
      </c>
      <c r="I5684" t="s">
        <v>2113</v>
      </c>
      <c r="J5684" t="s">
        <v>6254</v>
      </c>
      <c r="K5684" t="str">
        <f t="shared" si="859"/>
        <v>23700</v>
      </c>
    </row>
    <row r="5685" spans="1:11" customFormat="1" x14ac:dyDescent="0.25">
      <c r="A5685" t="str">
        <f t="shared" si="863"/>
        <v>23</v>
      </c>
      <c r="B5685" t="s">
        <v>612</v>
      </c>
      <c r="C5685" t="str">
        <f t="shared" ref="C5685:C5695" si="866">"055"</f>
        <v>055</v>
      </c>
      <c r="D5685" t="s">
        <v>663</v>
      </c>
      <c r="E5685" t="str">
        <f t="shared" si="865"/>
        <v>06</v>
      </c>
      <c r="F5685" t="str">
        <f>"004"</f>
        <v>004</v>
      </c>
      <c r="G5685" t="str">
        <f>""</f>
        <v/>
      </c>
      <c r="H5685" t="s">
        <v>0</v>
      </c>
      <c r="I5685" t="s">
        <v>2113</v>
      </c>
      <c r="J5685" t="s">
        <v>6254</v>
      </c>
      <c r="K5685" t="str">
        <f t="shared" ref="K5685:K5693" si="867">"23700"</f>
        <v>23700</v>
      </c>
    </row>
    <row r="5686" spans="1:11" customFormat="1" x14ac:dyDescent="0.25">
      <c r="A5686" t="str">
        <f t="shared" si="863"/>
        <v>23</v>
      </c>
      <c r="B5686" t="s">
        <v>612</v>
      </c>
      <c r="C5686" t="str">
        <f t="shared" si="866"/>
        <v>055</v>
      </c>
      <c r="D5686" t="s">
        <v>663</v>
      </c>
      <c r="E5686" t="str">
        <f t="shared" si="865"/>
        <v>06</v>
      </c>
      <c r="F5686" t="str">
        <f>"005"</f>
        <v>005</v>
      </c>
      <c r="G5686" t="str">
        <f>""</f>
        <v/>
      </c>
      <c r="H5686" t="s">
        <v>3</v>
      </c>
      <c r="I5686" t="s">
        <v>2857</v>
      </c>
      <c r="J5686" t="s">
        <v>6253</v>
      </c>
      <c r="K5686" t="str">
        <f t="shared" si="867"/>
        <v>23700</v>
      </c>
    </row>
    <row r="5687" spans="1:11" customFormat="1" x14ac:dyDescent="0.25">
      <c r="A5687" t="str">
        <f t="shared" si="863"/>
        <v>23</v>
      </c>
      <c r="B5687" t="s">
        <v>612</v>
      </c>
      <c r="C5687" t="str">
        <f t="shared" si="866"/>
        <v>055</v>
      </c>
      <c r="D5687" t="s">
        <v>663</v>
      </c>
      <c r="E5687" t="str">
        <f t="shared" ref="E5687:E5693" si="868">"07"</f>
        <v>07</v>
      </c>
      <c r="F5687" t="str">
        <f>"001"</f>
        <v>001</v>
      </c>
      <c r="G5687" t="str">
        <f>""</f>
        <v/>
      </c>
      <c r="H5687" t="s">
        <v>1</v>
      </c>
      <c r="I5687" t="s">
        <v>2852</v>
      </c>
      <c r="J5687" t="s">
        <v>6248</v>
      </c>
      <c r="K5687" t="str">
        <f t="shared" si="867"/>
        <v>23700</v>
      </c>
    </row>
    <row r="5688" spans="1:11" customFormat="1" x14ac:dyDescent="0.25">
      <c r="A5688" t="str">
        <f t="shared" si="863"/>
        <v>23</v>
      </c>
      <c r="B5688" t="s">
        <v>612</v>
      </c>
      <c r="C5688" t="str">
        <f t="shared" si="866"/>
        <v>055</v>
      </c>
      <c r="D5688" t="s">
        <v>663</v>
      </c>
      <c r="E5688" t="str">
        <f t="shared" si="868"/>
        <v>07</v>
      </c>
      <c r="F5688" t="str">
        <f>"001"</f>
        <v>001</v>
      </c>
      <c r="G5688" t="str">
        <f>""</f>
        <v/>
      </c>
      <c r="H5688" t="s">
        <v>0</v>
      </c>
      <c r="I5688" t="s">
        <v>2852</v>
      </c>
      <c r="J5688" t="s">
        <v>6248</v>
      </c>
      <c r="K5688" t="str">
        <f t="shared" si="867"/>
        <v>23700</v>
      </c>
    </row>
    <row r="5689" spans="1:11" customFormat="1" x14ac:dyDescent="0.25">
      <c r="A5689" t="str">
        <f t="shared" si="863"/>
        <v>23</v>
      </c>
      <c r="B5689" t="s">
        <v>612</v>
      </c>
      <c r="C5689" t="str">
        <f t="shared" si="866"/>
        <v>055</v>
      </c>
      <c r="D5689" t="s">
        <v>663</v>
      </c>
      <c r="E5689" t="str">
        <f t="shared" si="868"/>
        <v>07</v>
      </c>
      <c r="F5689" t="str">
        <f>"001"</f>
        <v>001</v>
      </c>
      <c r="G5689" t="str">
        <f>""</f>
        <v/>
      </c>
      <c r="H5689" t="s">
        <v>2</v>
      </c>
      <c r="I5689" t="s">
        <v>2852</v>
      </c>
      <c r="J5689" t="s">
        <v>6248</v>
      </c>
      <c r="K5689" t="str">
        <f t="shared" si="867"/>
        <v>23700</v>
      </c>
    </row>
    <row r="5690" spans="1:11" customFormat="1" x14ac:dyDescent="0.25">
      <c r="A5690" t="str">
        <f t="shared" si="863"/>
        <v>23</v>
      </c>
      <c r="B5690" t="s">
        <v>612</v>
      </c>
      <c r="C5690" t="str">
        <f t="shared" si="866"/>
        <v>055</v>
      </c>
      <c r="D5690" t="s">
        <v>663</v>
      </c>
      <c r="E5690" t="str">
        <f t="shared" si="868"/>
        <v>07</v>
      </c>
      <c r="F5690" t="str">
        <f>"002"</f>
        <v>002</v>
      </c>
      <c r="G5690" t="str">
        <f>""</f>
        <v/>
      </c>
      <c r="H5690" t="s">
        <v>1</v>
      </c>
      <c r="I5690" t="s">
        <v>2859</v>
      </c>
      <c r="J5690" t="s">
        <v>6256</v>
      </c>
      <c r="K5690" t="str">
        <f t="shared" si="867"/>
        <v>23700</v>
      </c>
    </row>
    <row r="5691" spans="1:11" customFormat="1" x14ac:dyDescent="0.25">
      <c r="A5691" t="str">
        <f t="shared" si="863"/>
        <v>23</v>
      </c>
      <c r="B5691" t="s">
        <v>612</v>
      </c>
      <c r="C5691" t="str">
        <f t="shared" si="866"/>
        <v>055</v>
      </c>
      <c r="D5691" t="s">
        <v>663</v>
      </c>
      <c r="E5691" t="str">
        <f t="shared" si="868"/>
        <v>07</v>
      </c>
      <c r="F5691" t="str">
        <f>"002"</f>
        <v>002</v>
      </c>
      <c r="G5691" t="str">
        <f>""</f>
        <v/>
      </c>
      <c r="H5691" t="s">
        <v>0</v>
      </c>
      <c r="I5691" t="s">
        <v>2859</v>
      </c>
      <c r="J5691" t="s">
        <v>6256</v>
      </c>
      <c r="K5691" t="str">
        <f t="shared" si="867"/>
        <v>23700</v>
      </c>
    </row>
    <row r="5692" spans="1:11" customFormat="1" x14ac:dyDescent="0.25">
      <c r="A5692" t="str">
        <f t="shared" si="863"/>
        <v>23</v>
      </c>
      <c r="B5692" t="s">
        <v>612</v>
      </c>
      <c r="C5692" t="str">
        <f t="shared" si="866"/>
        <v>055</v>
      </c>
      <c r="D5692" t="s">
        <v>663</v>
      </c>
      <c r="E5692" t="str">
        <f t="shared" si="868"/>
        <v>07</v>
      </c>
      <c r="F5692" t="str">
        <f>"004"</f>
        <v>004</v>
      </c>
      <c r="G5692" t="str">
        <f>""</f>
        <v/>
      </c>
      <c r="H5692" t="s">
        <v>1</v>
      </c>
      <c r="I5692" t="s">
        <v>2852</v>
      </c>
      <c r="J5692" t="s">
        <v>6248</v>
      </c>
      <c r="K5692" t="str">
        <f t="shared" si="867"/>
        <v>23700</v>
      </c>
    </row>
    <row r="5693" spans="1:11" customFormat="1" x14ac:dyDescent="0.25">
      <c r="A5693" t="str">
        <f t="shared" si="863"/>
        <v>23</v>
      </c>
      <c r="B5693" t="s">
        <v>612</v>
      </c>
      <c r="C5693" t="str">
        <f t="shared" si="866"/>
        <v>055</v>
      </c>
      <c r="D5693" t="s">
        <v>663</v>
      </c>
      <c r="E5693" t="str">
        <f t="shared" si="868"/>
        <v>07</v>
      </c>
      <c r="F5693" t="str">
        <f>"004"</f>
        <v>004</v>
      </c>
      <c r="G5693" t="str">
        <f>""</f>
        <v/>
      </c>
      <c r="H5693" t="s">
        <v>0</v>
      </c>
      <c r="I5693" t="s">
        <v>2852</v>
      </c>
      <c r="J5693" t="s">
        <v>6248</v>
      </c>
      <c r="K5693" t="str">
        <f t="shared" si="867"/>
        <v>23700</v>
      </c>
    </row>
    <row r="5694" spans="1:11" customFormat="1" x14ac:dyDescent="0.25">
      <c r="A5694" t="str">
        <f t="shared" si="863"/>
        <v>23</v>
      </c>
      <c r="B5694" t="s">
        <v>612</v>
      </c>
      <c r="C5694" t="str">
        <f t="shared" si="866"/>
        <v>055</v>
      </c>
      <c r="D5694" t="s">
        <v>663</v>
      </c>
      <c r="E5694" t="str">
        <f>"08"</f>
        <v>08</v>
      </c>
      <c r="F5694" t="str">
        <f>"001"</f>
        <v>001</v>
      </c>
      <c r="G5694" t="str">
        <f>""</f>
        <v/>
      </c>
      <c r="H5694" t="s">
        <v>1</v>
      </c>
      <c r="I5694" t="s">
        <v>2860</v>
      </c>
      <c r="J5694" t="s">
        <v>6257</v>
      </c>
      <c r="K5694" t="str">
        <f>"23490"</f>
        <v>23490</v>
      </c>
    </row>
    <row r="5695" spans="1:11" customFormat="1" x14ac:dyDescent="0.25">
      <c r="A5695" t="str">
        <f t="shared" si="863"/>
        <v>23</v>
      </c>
      <c r="B5695" t="s">
        <v>612</v>
      </c>
      <c r="C5695" t="str">
        <f t="shared" si="866"/>
        <v>055</v>
      </c>
      <c r="D5695" t="s">
        <v>663</v>
      </c>
      <c r="E5695" t="str">
        <f>"08"</f>
        <v>08</v>
      </c>
      <c r="F5695" t="str">
        <f>"001"</f>
        <v>001</v>
      </c>
      <c r="G5695" t="str">
        <f>""</f>
        <v/>
      </c>
      <c r="H5695" t="s">
        <v>0</v>
      </c>
      <c r="I5695" t="s">
        <v>2860</v>
      </c>
      <c r="J5695" t="s">
        <v>6257</v>
      </c>
      <c r="K5695" t="str">
        <f>"23490"</f>
        <v>23490</v>
      </c>
    </row>
    <row r="5696" spans="1:11" customFormat="1" x14ac:dyDescent="0.25">
      <c r="A5696" t="str">
        <f t="shared" si="863"/>
        <v>23</v>
      </c>
      <c r="B5696" t="s">
        <v>612</v>
      </c>
      <c r="C5696" t="str">
        <f>"056"</f>
        <v>056</v>
      </c>
      <c r="D5696" t="s">
        <v>664</v>
      </c>
      <c r="E5696" t="str">
        <f t="shared" ref="E5696:E5712" si="869">"01"</f>
        <v>01</v>
      </c>
      <c r="F5696" t="str">
        <f>"001"</f>
        <v>001</v>
      </c>
      <c r="G5696" t="str">
        <f>""</f>
        <v/>
      </c>
      <c r="H5696" t="s">
        <v>1</v>
      </c>
      <c r="I5696" t="s">
        <v>28</v>
      </c>
      <c r="J5696" t="s">
        <v>6258</v>
      </c>
      <c r="K5696" t="str">
        <f>"23780"</f>
        <v>23780</v>
      </c>
    </row>
    <row r="5697" spans="1:11" customFormat="1" x14ac:dyDescent="0.25">
      <c r="A5697" t="str">
        <f t="shared" si="863"/>
        <v>23</v>
      </c>
      <c r="B5697" t="s">
        <v>612</v>
      </c>
      <c r="C5697" t="str">
        <f>"056"</f>
        <v>056</v>
      </c>
      <c r="D5697" t="s">
        <v>664</v>
      </c>
      <c r="E5697" t="str">
        <f t="shared" si="869"/>
        <v>01</v>
      </c>
      <c r="F5697" t="str">
        <f>"001"</f>
        <v>001</v>
      </c>
      <c r="G5697" t="str">
        <f>""</f>
        <v/>
      </c>
      <c r="H5697" t="s">
        <v>0</v>
      </c>
      <c r="I5697" t="s">
        <v>28</v>
      </c>
      <c r="J5697" t="s">
        <v>6258</v>
      </c>
      <c r="K5697" t="str">
        <f>"23780"</f>
        <v>23780</v>
      </c>
    </row>
    <row r="5698" spans="1:11" customFormat="1" x14ac:dyDescent="0.25">
      <c r="A5698" t="str">
        <f t="shared" si="863"/>
        <v>23</v>
      </c>
      <c r="B5698" t="s">
        <v>612</v>
      </c>
      <c r="C5698" t="str">
        <f>"056"</f>
        <v>056</v>
      </c>
      <c r="D5698" t="s">
        <v>664</v>
      </c>
      <c r="E5698" t="str">
        <f t="shared" si="869"/>
        <v>01</v>
      </c>
      <c r="F5698" t="str">
        <f>"003"</f>
        <v>003</v>
      </c>
      <c r="G5698" t="str">
        <f>""</f>
        <v/>
      </c>
      <c r="H5698" t="s">
        <v>1</v>
      </c>
      <c r="I5698" t="s">
        <v>28</v>
      </c>
      <c r="J5698" t="s">
        <v>6258</v>
      </c>
      <c r="K5698" t="str">
        <f>"23780"</f>
        <v>23780</v>
      </c>
    </row>
    <row r="5699" spans="1:11" customFormat="1" x14ac:dyDescent="0.25">
      <c r="A5699" t="str">
        <f t="shared" si="863"/>
        <v>23</v>
      </c>
      <c r="B5699" t="s">
        <v>612</v>
      </c>
      <c r="C5699" t="str">
        <f>"056"</f>
        <v>056</v>
      </c>
      <c r="D5699" t="s">
        <v>664</v>
      </c>
      <c r="E5699" t="str">
        <f t="shared" si="869"/>
        <v>01</v>
      </c>
      <c r="F5699" t="str">
        <f>"003"</f>
        <v>003</v>
      </c>
      <c r="G5699" t="str">
        <f>""</f>
        <v/>
      </c>
      <c r="H5699" t="s">
        <v>0</v>
      </c>
      <c r="I5699" t="s">
        <v>28</v>
      </c>
      <c r="J5699" t="s">
        <v>6258</v>
      </c>
      <c r="K5699" t="str">
        <f>"23780"</f>
        <v>23780</v>
      </c>
    </row>
    <row r="5700" spans="1:11" customFormat="1" x14ac:dyDescent="0.25">
      <c r="A5700" t="str">
        <f t="shared" si="863"/>
        <v>23</v>
      </c>
      <c r="B5700" t="s">
        <v>612</v>
      </c>
      <c r="C5700" t="str">
        <f>"056"</f>
        <v>056</v>
      </c>
      <c r="D5700" t="s">
        <v>664</v>
      </c>
      <c r="E5700" t="str">
        <f t="shared" si="869"/>
        <v>01</v>
      </c>
      <c r="F5700" t="str">
        <f>"004"</f>
        <v>004</v>
      </c>
      <c r="G5700" t="str">
        <f>""</f>
        <v/>
      </c>
      <c r="H5700" t="s">
        <v>3</v>
      </c>
      <c r="I5700" t="s">
        <v>28</v>
      </c>
      <c r="J5700" t="s">
        <v>6258</v>
      </c>
      <c r="K5700" t="str">
        <f>"23780"</f>
        <v>23780</v>
      </c>
    </row>
    <row r="5701" spans="1:11" customFormat="1" x14ac:dyDescent="0.25">
      <c r="A5701" t="str">
        <f t="shared" si="863"/>
        <v>23</v>
      </c>
      <c r="B5701" t="s">
        <v>612</v>
      </c>
      <c r="C5701" t="str">
        <f>"057"</f>
        <v>057</v>
      </c>
      <c r="D5701" t="s">
        <v>665</v>
      </c>
      <c r="E5701" t="str">
        <f t="shared" si="869"/>
        <v>01</v>
      </c>
      <c r="F5701" t="str">
        <f>"001"</f>
        <v>001</v>
      </c>
      <c r="G5701" t="str">
        <f>"01"</f>
        <v>01</v>
      </c>
      <c r="H5701" t="s">
        <v>1</v>
      </c>
      <c r="I5701" t="s">
        <v>2861</v>
      </c>
      <c r="J5701" t="s">
        <v>6259</v>
      </c>
      <c r="K5701" t="str">
        <f>"23519"</f>
        <v>23519</v>
      </c>
    </row>
    <row r="5702" spans="1:11" customFormat="1" x14ac:dyDescent="0.25">
      <c r="A5702" t="str">
        <f t="shared" si="863"/>
        <v>23</v>
      </c>
      <c r="B5702" t="s">
        <v>612</v>
      </c>
      <c r="C5702" t="str">
        <f>"057"</f>
        <v>057</v>
      </c>
      <c r="D5702" t="s">
        <v>665</v>
      </c>
      <c r="E5702" t="str">
        <f t="shared" si="869"/>
        <v>01</v>
      </c>
      <c r="F5702" t="str">
        <f>"001"</f>
        <v>001</v>
      </c>
      <c r="G5702" t="str">
        <f>"02"</f>
        <v>02</v>
      </c>
      <c r="H5702" t="s">
        <v>0</v>
      </c>
      <c r="I5702" t="s">
        <v>2862</v>
      </c>
      <c r="J5702" t="s">
        <v>6260</v>
      </c>
      <c r="K5702" t="str">
        <f>"23528"</f>
        <v>23528</v>
      </c>
    </row>
    <row r="5703" spans="1:11" customFormat="1" x14ac:dyDescent="0.25">
      <c r="A5703" t="str">
        <f t="shared" si="863"/>
        <v>23</v>
      </c>
      <c r="B5703" t="s">
        <v>612</v>
      </c>
      <c r="C5703" t="str">
        <f t="shared" ref="C5703:C5718" si="870">"058"</f>
        <v>058</v>
      </c>
      <c r="D5703" t="s">
        <v>666</v>
      </c>
      <c r="E5703" t="str">
        <f t="shared" si="869"/>
        <v>01</v>
      </c>
      <c r="F5703" t="str">
        <f>"001"</f>
        <v>001</v>
      </c>
      <c r="G5703" t="str">
        <f>""</f>
        <v/>
      </c>
      <c r="H5703" t="s">
        <v>1</v>
      </c>
      <c r="I5703" t="s">
        <v>85</v>
      </c>
      <c r="J5703" t="s">
        <v>6261</v>
      </c>
      <c r="K5703" t="str">
        <f t="shared" ref="K5703:K5718" si="871">"23100"</f>
        <v>23100</v>
      </c>
    </row>
    <row r="5704" spans="1:11" customFormat="1" x14ac:dyDescent="0.25">
      <c r="A5704" t="str">
        <f t="shared" si="863"/>
        <v>23</v>
      </c>
      <c r="B5704" t="s">
        <v>612</v>
      </c>
      <c r="C5704" t="str">
        <f t="shared" si="870"/>
        <v>058</v>
      </c>
      <c r="D5704" t="s">
        <v>666</v>
      </c>
      <c r="E5704" t="str">
        <f t="shared" si="869"/>
        <v>01</v>
      </c>
      <c r="F5704" t="str">
        <f>"001"</f>
        <v>001</v>
      </c>
      <c r="G5704" t="str">
        <f>""</f>
        <v/>
      </c>
      <c r="H5704" t="s">
        <v>0</v>
      </c>
      <c r="I5704" t="s">
        <v>85</v>
      </c>
      <c r="J5704" t="s">
        <v>6261</v>
      </c>
      <c r="K5704" t="str">
        <f t="shared" si="871"/>
        <v>23100</v>
      </c>
    </row>
    <row r="5705" spans="1:11" customFormat="1" x14ac:dyDescent="0.25">
      <c r="A5705" t="str">
        <f t="shared" si="863"/>
        <v>23</v>
      </c>
      <c r="B5705" t="s">
        <v>612</v>
      </c>
      <c r="C5705" t="str">
        <f t="shared" si="870"/>
        <v>058</v>
      </c>
      <c r="D5705" t="s">
        <v>666</v>
      </c>
      <c r="E5705" t="str">
        <f t="shared" si="869"/>
        <v>01</v>
      </c>
      <c r="F5705" t="str">
        <f>"002"</f>
        <v>002</v>
      </c>
      <c r="G5705" t="str">
        <f>""</f>
        <v/>
      </c>
      <c r="H5705" t="s">
        <v>1</v>
      </c>
      <c r="I5705" t="s">
        <v>2863</v>
      </c>
      <c r="J5705" t="s">
        <v>6262</v>
      </c>
      <c r="K5705" t="str">
        <f t="shared" si="871"/>
        <v>23100</v>
      </c>
    </row>
    <row r="5706" spans="1:11" customFormat="1" x14ac:dyDescent="0.25">
      <c r="A5706" t="str">
        <f t="shared" si="863"/>
        <v>23</v>
      </c>
      <c r="B5706" t="s">
        <v>612</v>
      </c>
      <c r="C5706" t="str">
        <f t="shared" si="870"/>
        <v>058</v>
      </c>
      <c r="D5706" t="s">
        <v>666</v>
      </c>
      <c r="E5706" t="str">
        <f t="shared" si="869"/>
        <v>01</v>
      </c>
      <c r="F5706" t="str">
        <f>"002"</f>
        <v>002</v>
      </c>
      <c r="G5706" t="str">
        <f>""</f>
        <v/>
      </c>
      <c r="H5706" t="s">
        <v>0</v>
      </c>
      <c r="I5706" t="s">
        <v>2863</v>
      </c>
      <c r="J5706" t="s">
        <v>6262</v>
      </c>
      <c r="K5706" t="str">
        <f t="shared" si="871"/>
        <v>23100</v>
      </c>
    </row>
    <row r="5707" spans="1:11" customFormat="1" x14ac:dyDescent="0.25">
      <c r="A5707" t="str">
        <f t="shared" si="863"/>
        <v>23</v>
      </c>
      <c r="B5707" t="s">
        <v>612</v>
      </c>
      <c r="C5707" t="str">
        <f t="shared" si="870"/>
        <v>058</v>
      </c>
      <c r="D5707" t="s">
        <v>666</v>
      </c>
      <c r="E5707" t="str">
        <f t="shared" si="869"/>
        <v>01</v>
      </c>
      <c r="F5707" t="str">
        <f>"003"</f>
        <v>003</v>
      </c>
      <c r="G5707" t="str">
        <f>""</f>
        <v/>
      </c>
      <c r="H5707" t="s">
        <v>1</v>
      </c>
      <c r="I5707" t="s">
        <v>85</v>
      </c>
      <c r="J5707" t="s">
        <v>6261</v>
      </c>
      <c r="K5707" t="str">
        <f t="shared" si="871"/>
        <v>23100</v>
      </c>
    </row>
    <row r="5708" spans="1:11" customFormat="1" x14ac:dyDescent="0.25">
      <c r="A5708" t="str">
        <f t="shared" si="863"/>
        <v>23</v>
      </c>
      <c r="B5708" t="s">
        <v>612</v>
      </c>
      <c r="C5708" t="str">
        <f t="shared" si="870"/>
        <v>058</v>
      </c>
      <c r="D5708" t="s">
        <v>666</v>
      </c>
      <c r="E5708" t="str">
        <f t="shared" si="869"/>
        <v>01</v>
      </c>
      <c r="F5708" t="str">
        <f>"003"</f>
        <v>003</v>
      </c>
      <c r="G5708" t="str">
        <f>""</f>
        <v/>
      </c>
      <c r="H5708" t="s">
        <v>0</v>
      </c>
      <c r="I5708" t="s">
        <v>85</v>
      </c>
      <c r="J5708" t="s">
        <v>6261</v>
      </c>
      <c r="K5708" t="str">
        <f t="shared" si="871"/>
        <v>23100</v>
      </c>
    </row>
    <row r="5709" spans="1:11" customFormat="1" x14ac:dyDescent="0.25">
      <c r="A5709" t="str">
        <f t="shared" si="863"/>
        <v>23</v>
      </c>
      <c r="B5709" t="s">
        <v>612</v>
      </c>
      <c r="C5709" t="str">
        <f t="shared" si="870"/>
        <v>058</v>
      </c>
      <c r="D5709" t="s">
        <v>666</v>
      </c>
      <c r="E5709" t="str">
        <f t="shared" si="869"/>
        <v>01</v>
      </c>
      <c r="F5709" t="str">
        <f>"004"</f>
        <v>004</v>
      </c>
      <c r="G5709" t="str">
        <f>""</f>
        <v/>
      </c>
      <c r="H5709" t="s">
        <v>1</v>
      </c>
      <c r="I5709" t="s">
        <v>85</v>
      </c>
      <c r="J5709" t="s">
        <v>6261</v>
      </c>
      <c r="K5709" t="str">
        <f t="shared" si="871"/>
        <v>23100</v>
      </c>
    </row>
    <row r="5710" spans="1:11" customFormat="1" x14ac:dyDescent="0.25">
      <c r="A5710" t="str">
        <f t="shared" si="863"/>
        <v>23</v>
      </c>
      <c r="B5710" t="s">
        <v>612</v>
      </c>
      <c r="C5710" t="str">
        <f t="shared" si="870"/>
        <v>058</v>
      </c>
      <c r="D5710" t="s">
        <v>666</v>
      </c>
      <c r="E5710" t="str">
        <f t="shared" si="869"/>
        <v>01</v>
      </c>
      <c r="F5710" t="str">
        <f>"004"</f>
        <v>004</v>
      </c>
      <c r="G5710" t="str">
        <f>""</f>
        <v/>
      </c>
      <c r="H5710" t="s">
        <v>0</v>
      </c>
      <c r="I5710" t="s">
        <v>85</v>
      </c>
      <c r="J5710" t="s">
        <v>6261</v>
      </c>
      <c r="K5710" t="str">
        <f t="shared" si="871"/>
        <v>23100</v>
      </c>
    </row>
    <row r="5711" spans="1:11" customFormat="1" x14ac:dyDescent="0.25">
      <c r="A5711" t="str">
        <f t="shared" si="863"/>
        <v>23</v>
      </c>
      <c r="B5711" t="s">
        <v>612</v>
      </c>
      <c r="C5711" t="str">
        <f t="shared" si="870"/>
        <v>058</v>
      </c>
      <c r="D5711" t="s">
        <v>666</v>
      </c>
      <c r="E5711" t="str">
        <f t="shared" si="869"/>
        <v>01</v>
      </c>
      <c r="F5711" t="str">
        <f>"005"</f>
        <v>005</v>
      </c>
      <c r="G5711" t="str">
        <f>""</f>
        <v/>
      </c>
      <c r="H5711" t="s">
        <v>1</v>
      </c>
      <c r="I5711" t="s">
        <v>85</v>
      </c>
      <c r="J5711" t="s">
        <v>6261</v>
      </c>
      <c r="K5711" t="str">
        <f t="shared" si="871"/>
        <v>23100</v>
      </c>
    </row>
    <row r="5712" spans="1:11" customFormat="1" x14ac:dyDescent="0.25">
      <c r="A5712" t="str">
        <f t="shared" si="863"/>
        <v>23</v>
      </c>
      <c r="B5712" t="s">
        <v>612</v>
      </c>
      <c r="C5712" t="str">
        <f t="shared" si="870"/>
        <v>058</v>
      </c>
      <c r="D5712" t="s">
        <v>666</v>
      </c>
      <c r="E5712" t="str">
        <f t="shared" si="869"/>
        <v>01</v>
      </c>
      <c r="F5712" t="str">
        <f>"005"</f>
        <v>005</v>
      </c>
      <c r="G5712" t="str">
        <f>""</f>
        <v/>
      </c>
      <c r="H5712" t="s">
        <v>0</v>
      </c>
      <c r="I5712" t="s">
        <v>85</v>
      </c>
      <c r="J5712" t="s">
        <v>6261</v>
      </c>
      <c r="K5712" t="str">
        <f t="shared" si="871"/>
        <v>23100</v>
      </c>
    </row>
    <row r="5713" spans="1:11" customFormat="1" x14ac:dyDescent="0.25">
      <c r="A5713" t="str">
        <f t="shared" si="863"/>
        <v>23</v>
      </c>
      <c r="B5713" t="s">
        <v>612</v>
      </c>
      <c r="C5713" t="str">
        <f t="shared" si="870"/>
        <v>058</v>
      </c>
      <c r="D5713" t="s">
        <v>666</v>
      </c>
      <c r="E5713" t="str">
        <f>"02"</f>
        <v>02</v>
      </c>
      <c r="F5713" t="str">
        <f>"001"</f>
        <v>001</v>
      </c>
      <c r="G5713" t="str">
        <f>""</f>
        <v/>
      </c>
      <c r="H5713" t="s">
        <v>1</v>
      </c>
      <c r="I5713" t="s">
        <v>2863</v>
      </c>
      <c r="J5713" t="s">
        <v>6262</v>
      </c>
      <c r="K5713" t="str">
        <f t="shared" si="871"/>
        <v>23100</v>
      </c>
    </row>
    <row r="5714" spans="1:11" customFormat="1" x14ac:dyDescent="0.25">
      <c r="A5714" t="str">
        <f t="shared" si="863"/>
        <v>23</v>
      </c>
      <c r="B5714" t="s">
        <v>612</v>
      </c>
      <c r="C5714" t="str">
        <f t="shared" si="870"/>
        <v>058</v>
      </c>
      <c r="D5714" t="s">
        <v>666</v>
      </c>
      <c r="E5714" t="str">
        <f>"02"</f>
        <v>02</v>
      </c>
      <c r="F5714" t="str">
        <f>"001"</f>
        <v>001</v>
      </c>
      <c r="G5714" t="str">
        <f>""</f>
        <v/>
      </c>
      <c r="H5714" t="s">
        <v>0</v>
      </c>
      <c r="I5714" t="s">
        <v>2863</v>
      </c>
      <c r="J5714" t="s">
        <v>6262</v>
      </c>
      <c r="K5714" t="str">
        <f t="shared" si="871"/>
        <v>23100</v>
      </c>
    </row>
    <row r="5715" spans="1:11" customFormat="1" x14ac:dyDescent="0.25">
      <c r="A5715" t="str">
        <f t="shared" si="863"/>
        <v>23</v>
      </c>
      <c r="B5715" t="s">
        <v>612</v>
      </c>
      <c r="C5715" t="str">
        <f t="shared" si="870"/>
        <v>058</v>
      </c>
      <c r="D5715" t="s">
        <v>666</v>
      </c>
      <c r="E5715" t="str">
        <f>"02"</f>
        <v>02</v>
      </c>
      <c r="F5715" t="str">
        <f>"002"</f>
        <v>002</v>
      </c>
      <c r="G5715" t="str">
        <f>""</f>
        <v/>
      </c>
      <c r="H5715" t="s">
        <v>1</v>
      </c>
      <c r="I5715" t="s">
        <v>2864</v>
      </c>
      <c r="J5715" t="s">
        <v>6263</v>
      </c>
      <c r="K5715" t="str">
        <f t="shared" si="871"/>
        <v>23100</v>
      </c>
    </row>
    <row r="5716" spans="1:11" customFormat="1" x14ac:dyDescent="0.25">
      <c r="A5716" t="str">
        <f t="shared" si="863"/>
        <v>23</v>
      </c>
      <c r="B5716" t="s">
        <v>612</v>
      </c>
      <c r="C5716" t="str">
        <f t="shared" si="870"/>
        <v>058</v>
      </c>
      <c r="D5716" t="s">
        <v>666</v>
      </c>
      <c r="E5716" t="str">
        <f>"02"</f>
        <v>02</v>
      </c>
      <c r="F5716" t="str">
        <f>"002"</f>
        <v>002</v>
      </c>
      <c r="G5716" t="str">
        <f>""</f>
        <v/>
      </c>
      <c r="H5716" t="s">
        <v>0</v>
      </c>
      <c r="I5716" t="s">
        <v>2864</v>
      </c>
      <c r="J5716" t="s">
        <v>6263</v>
      </c>
      <c r="K5716" t="str">
        <f t="shared" si="871"/>
        <v>23100</v>
      </c>
    </row>
    <row r="5717" spans="1:11" customFormat="1" x14ac:dyDescent="0.25">
      <c r="A5717" t="str">
        <f t="shared" si="863"/>
        <v>23</v>
      </c>
      <c r="B5717" t="s">
        <v>612</v>
      </c>
      <c r="C5717" t="str">
        <f t="shared" si="870"/>
        <v>058</v>
      </c>
      <c r="D5717" t="s">
        <v>666</v>
      </c>
      <c r="E5717" t="str">
        <f>"03"</f>
        <v>03</v>
      </c>
      <c r="F5717" t="str">
        <f>"001"</f>
        <v>001</v>
      </c>
      <c r="G5717" t="str">
        <f>""</f>
        <v/>
      </c>
      <c r="H5717" t="s">
        <v>1</v>
      </c>
      <c r="I5717" t="s">
        <v>2865</v>
      </c>
      <c r="J5717" t="s">
        <v>6264</v>
      </c>
      <c r="K5717" t="str">
        <f t="shared" si="871"/>
        <v>23100</v>
      </c>
    </row>
    <row r="5718" spans="1:11" customFormat="1" x14ac:dyDescent="0.25">
      <c r="A5718" t="str">
        <f t="shared" si="863"/>
        <v>23</v>
      </c>
      <c r="B5718" t="s">
        <v>612</v>
      </c>
      <c r="C5718" t="str">
        <f t="shared" si="870"/>
        <v>058</v>
      </c>
      <c r="D5718" t="s">
        <v>666</v>
      </c>
      <c r="E5718" t="str">
        <f>"03"</f>
        <v>03</v>
      </c>
      <c r="F5718" t="str">
        <f>"001"</f>
        <v>001</v>
      </c>
      <c r="G5718" t="str">
        <f>""</f>
        <v/>
      </c>
      <c r="H5718" t="s">
        <v>0</v>
      </c>
      <c r="I5718" t="s">
        <v>2865</v>
      </c>
      <c r="J5718" t="s">
        <v>6264</v>
      </c>
      <c r="K5718" t="str">
        <f t="shared" si="871"/>
        <v>23100</v>
      </c>
    </row>
    <row r="5719" spans="1:11" customFormat="1" x14ac:dyDescent="0.25">
      <c r="A5719" t="str">
        <f t="shared" si="863"/>
        <v>23</v>
      </c>
      <c r="B5719" t="s">
        <v>612</v>
      </c>
      <c r="C5719" t="str">
        <f t="shared" ref="C5719:C5726" si="872">"059"</f>
        <v>059</v>
      </c>
      <c r="D5719" t="s">
        <v>667</v>
      </c>
      <c r="E5719" t="str">
        <f>"01"</f>
        <v>01</v>
      </c>
      <c r="F5719" t="str">
        <f>"001"</f>
        <v>001</v>
      </c>
      <c r="G5719" t="str">
        <f>""</f>
        <v/>
      </c>
      <c r="H5719" t="s">
        <v>3</v>
      </c>
      <c r="I5719" t="s">
        <v>2866</v>
      </c>
      <c r="J5719" t="s">
        <v>6265</v>
      </c>
      <c r="K5719" t="str">
        <f t="shared" ref="K5719:K5726" si="873">"23770"</f>
        <v>23770</v>
      </c>
    </row>
    <row r="5720" spans="1:11" customFormat="1" x14ac:dyDescent="0.25">
      <c r="A5720" t="str">
        <f t="shared" si="863"/>
        <v>23</v>
      </c>
      <c r="B5720" t="s">
        <v>612</v>
      </c>
      <c r="C5720" t="str">
        <f t="shared" si="872"/>
        <v>059</v>
      </c>
      <c r="D5720" t="s">
        <v>667</v>
      </c>
      <c r="E5720" t="str">
        <f>"01"</f>
        <v>01</v>
      </c>
      <c r="F5720" t="str">
        <f>"002"</f>
        <v>002</v>
      </c>
      <c r="G5720" t="str">
        <f>""</f>
        <v/>
      </c>
      <c r="H5720" t="s">
        <v>3</v>
      </c>
      <c r="I5720" t="s">
        <v>2867</v>
      </c>
      <c r="J5720" t="s">
        <v>6265</v>
      </c>
      <c r="K5720" t="str">
        <f t="shared" si="873"/>
        <v>23770</v>
      </c>
    </row>
    <row r="5721" spans="1:11" customFormat="1" x14ac:dyDescent="0.25">
      <c r="A5721" t="str">
        <f t="shared" si="863"/>
        <v>23</v>
      </c>
      <c r="B5721" t="s">
        <v>612</v>
      </c>
      <c r="C5721" t="str">
        <f t="shared" si="872"/>
        <v>059</v>
      </c>
      <c r="D5721" t="s">
        <v>667</v>
      </c>
      <c r="E5721" t="str">
        <f>"01"</f>
        <v>01</v>
      </c>
      <c r="F5721" t="str">
        <f>"003"</f>
        <v>003</v>
      </c>
      <c r="G5721" t="str">
        <f>""</f>
        <v/>
      </c>
      <c r="H5721" t="s">
        <v>3</v>
      </c>
      <c r="I5721" t="s">
        <v>2868</v>
      </c>
      <c r="J5721" t="s">
        <v>6266</v>
      </c>
      <c r="K5721" t="str">
        <f t="shared" si="873"/>
        <v>23770</v>
      </c>
    </row>
    <row r="5722" spans="1:11" customFormat="1" x14ac:dyDescent="0.25">
      <c r="A5722" t="str">
        <f t="shared" si="863"/>
        <v>23</v>
      </c>
      <c r="B5722" t="s">
        <v>612</v>
      </c>
      <c r="C5722" t="str">
        <f t="shared" si="872"/>
        <v>059</v>
      </c>
      <c r="D5722" t="s">
        <v>667</v>
      </c>
      <c r="E5722" t="str">
        <f>"02"</f>
        <v>02</v>
      </c>
      <c r="F5722" t="str">
        <f>"001"</f>
        <v>001</v>
      </c>
      <c r="G5722" t="str">
        <f>""</f>
        <v/>
      </c>
      <c r="H5722" t="s">
        <v>1</v>
      </c>
      <c r="I5722" t="s">
        <v>2869</v>
      </c>
      <c r="J5722" t="s">
        <v>6265</v>
      </c>
      <c r="K5722" t="str">
        <f t="shared" si="873"/>
        <v>23770</v>
      </c>
    </row>
    <row r="5723" spans="1:11" customFormat="1" x14ac:dyDescent="0.25">
      <c r="A5723" t="str">
        <f t="shared" si="863"/>
        <v>23</v>
      </c>
      <c r="B5723" t="s">
        <v>612</v>
      </c>
      <c r="C5723" t="str">
        <f t="shared" si="872"/>
        <v>059</v>
      </c>
      <c r="D5723" t="s">
        <v>667</v>
      </c>
      <c r="E5723" t="str">
        <f>"02"</f>
        <v>02</v>
      </c>
      <c r="F5723" t="str">
        <f>"001"</f>
        <v>001</v>
      </c>
      <c r="G5723" t="str">
        <f>""</f>
        <v/>
      </c>
      <c r="H5723" t="s">
        <v>0</v>
      </c>
      <c r="I5723" t="s">
        <v>2869</v>
      </c>
      <c r="J5723" t="s">
        <v>6265</v>
      </c>
      <c r="K5723" t="str">
        <f t="shared" si="873"/>
        <v>23770</v>
      </c>
    </row>
    <row r="5724" spans="1:11" customFormat="1" x14ac:dyDescent="0.25">
      <c r="A5724" t="str">
        <f t="shared" si="863"/>
        <v>23</v>
      </c>
      <c r="B5724" t="s">
        <v>612</v>
      </c>
      <c r="C5724" t="str">
        <f t="shared" si="872"/>
        <v>059</v>
      </c>
      <c r="D5724" t="s">
        <v>667</v>
      </c>
      <c r="E5724" t="str">
        <f>"02"</f>
        <v>02</v>
      </c>
      <c r="F5724" t="str">
        <f>"002"</f>
        <v>002</v>
      </c>
      <c r="G5724" t="str">
        <f>""</f>
        <v/>
      </c>
      <c r="H5724" t="s">
        <v>1</v>
      </c>
      <c r="I5724" t="s">
        <v>2866</v>
      </c>
      <c r="J5724" t="s">
        <v>6265</v>
      </c>
      <c r="K5724" t="str">
        <f t="shared" si="873"/>
        <v>23770</v>
      </c>
    </row>
    <row r="5725" spans="1:11" customFormat="1" x14ac:dyDescent="0.25">
      <c r="A5725" t="str">
        <f t="shared" si="863"/>
        <v>23</v>
      </c>
      <c r="B5725" t="s">
        <v>612</v>
      </c>
      <c r="C5725" t="str">
        <f t="shared" si="872"/>
        <v>059</v>
      </c>
      <c r="D5725" t="s">
        <v>667</v>
      </c>
      <c r="E5725" t="str">
        <f>"02"</f>
        <v>02</v>
      </c>
      <c r="F5725" t="str">
        <f>"002"</f>
        <v>002</v>
      </c>
      <c r="G5725" t="str">
        <f>""</f>
        <v/>
      </c>
      <c r="H5725" t="s">
        <v>0</v>
      </c>
      <c r="I5725" t="s">
        <v>2866</v>
      </c>
      <c r="J5725" t="s">
        <v>6265</v>
      </c>
      <c r="K5725" t="str">
        <f t="shared" si="873"/>
        <v>23770</v>
      </c>
    </row>
    <row r="5726" spans="1:11" customFormat="1" x14ac:dyDescent="0.25">
      <c r="A5726" t="str">
        <f t="shared" si="863"/>
        <v>23</v>
      </c>
      <c r="B5726" t="s">
        <v>612</v>
      </c>
      <c r="C5726" t="str">
        <f t="shared" si="872"/>
        <v>059</v>
      </c>
      <c r="D5726" t="s">
        <v>667</v>
      </c>
      <c r="E5726" t="str">
        <f>"02"</f>
        <v>02</v>
      </c>
      <c r="F5726" t="str">
        <f>"002"</f>
        <v>002</v>
      </c>
      <c r="G5726" t="str">
        <f>""</f>
        <v/>
      </c>
      <c r="H5726" t="s">
        <v>2</v>
      </c>
      <c r="I5726" t="s">
        <v>2866</v>
      </c>
      <c r="J5726" t="s">
        <v>6265</v>
      </c>
      <c r="K5726" t="str">
        <f t="shared" si="873"/>
        <v>23770</v>
      </c>
    </row>
    <row r="5727" spans="1:11" customFormat="1" x14ac:dyDescent="0.25">
      <c r="A5727" t="str">
        <f t="shared" si="863"/>
        <v>23</v>
      </c>
      <c r="B5727" t="s">
        <v>612</v>
      </c>
      <c r="C5727" t="str">
        <f t="shared" ref="C5727:C5758" si="874">"060"</f>
        <v>060</v>
      </c>
      <c r="D5727" t="s">
        <v>668</v>
      </c>
      <c r="E5727" t="str">
        <f t="shared" ref="E5727:E5733" si="875">"01"</f>
        <v>01</v>
      </c>
      <c r="F5727" t="str">
        <f>"001"</f>
        <v>001</v>
      </c>
      <c r="G5727" t="str">
        <f>""</f>
        <v/>
      </c>
      <c r="H5727" t="s">
        <v>1</v>
      </c>
      <c r="I5727" t="s">
        <v>2870</v>
      </c>
      <c r="J5727" t="s">
        <v>6267</v>
      </c>
      <c r="K5727" t="str">
        <f t="shared" ref="K5727:K5756" si="876">"23600"</f>
        <v>23600</v>
      </c>
    </row>
    <row r="5728" spans="1:11" customFormat="1" x14ac:dyDescent="0.25">
      <c r="A5728" t="str">
        <f t="shared" si="863"/>
        <v>23</v>
      </c>
      <c r="B5728" t="s">
        <v>612</v>
      </c>
      <c r="C5728" t="str">
        <f t="shared" si="874"/>
        <v>060</v>
      </c>
      <c r="D5728" t="s">
        <v>668</v>
      </c>
      <c r="E5728" t="str">
        <f t="shared" si="875"/>
        <v>01</v>
      </c>
      <c r="F5728" t="str">
        <f>"001"</f>
        <v>001</v>
      </c>
      <c r="G5728" t="str">
        <f>""</f>
        <v/>
      </c>
      <c r="H5728" t="s">
        <v>0</v>
      </c>
      <c r="I5728" t="s">
        <v>2870</v>
      </c>
      <c r="J5728" t="s">
        <v>6267</v>
      </c>
      <c r="K5728" t="str">
        <f t="shared" si="876"/>
        <v>23600</v>
      </c>
    </row>
    <row r="5729" spans="1:11" customFormat="1" x14ac:dyDescent="0.25">
      <c r="A5729" t="str">
        <f t="shared" si="863"/>
        <v>23</v>
      </c>
      <c r="B5729" t="s">
        <v>612</v>
      </c>
      <c r="C5729" t="str">
        <f t="shared" si="874"/>
        <v>060</v>
      </c>
      <c r="D5729" t="s">
        <v>668</v>
      </c>
      <c r="E5729" t="str">
        <f t="shared" si="875"/>
        <v>01</v>
      </c>
      <c r="F5729" t="str">
        <f>"001"</f>
        <v>001</v>
      </c>
      <c r="G5729" t="str">
        <f>""</f>
        <v/>
      </c>
      <c r="H5729" t="s">
        <v>2</v>
      </c>
      <c r="I5729" t="s">
        <v>2870</v>
      </c>
      <c r="J5729" t="s">
        <v>6267</v>
      </c>
      <c r="K5729" t="str">
        <f t="shared" si="876"/>
        <v>23600</v>
      </c>
    </row>
    <row r="5730" spans="1:11" customFormat="1" x14ac:dyDescent="0.25">
      <c r="A5730" t="str">
        <f t="shared" si="863"/>
        <v>23</v>
      </c>
      <c r="B5730" t="s">
        <v>612</v>
      </c>
      <c r="C5730" t="str">
        <f t="shared" si="874"/>
        <v>060</v>
      </c>
      <c r="D5730" t="s">
        <v>668</v>
      </c>
      <c r="E5730" t="str">
        <f t="shared" si="875"/>
        <v>01</v>
      </c>
      <c r="F5730" t="str">
        <f>"002"</f>
        <v>002</v>
      </c>
      <c r="G5730" t="str">
        <f>""</f>
        <v/>
      </c>
      <c r="H5730" t="s">
        <v>1</v>
      </c>
      <c r="I5730" t="s">
        <v>2871</v>
      </c>
      <c r="J5730" t="s">
        <v>6268</v>
      </c>
      <c r="K5730" t="str">
        <f t="shared" si="876"/>
        <v>23600</v>
      </c>
    </row>
    <row r="5731" spans="1:11" customFormat="1" x14ac:dyDescent="0.25">
      <c r="A5731" t="str">
        <f t="shared" si="863"/>
        <v>23</v>
      </c>
      <c r="B5731" t="s">
        <v>612</v>
      </c>
      <c r="C5731" t="str">
        <f t="shared" si="874"/>
        <v>060</v>
      </c>
      <c r="D5731" t="s">
        <v>668</v>
      </c>
      <c r="E5731" t="str">
        <f t="shared" si="875"/>
        <v>01</v>
      </c>
      <c r="F5731" t="str">
        <f>"002"</f>
        <v>002</v>
      </c>
      <c r="G5731" t="str">
        <f>""</f>
        <v/>
      </c>
      <c r="H5731" t="s">
        <v>0</v>
      </c>
      <c r="I5731" t="s">
        <v>2871</v>
      </c>
      <c r="J5731" t="s">
        <v>6268</v>
      </c>
      <c r="K5731" t="str">
        <f t="shared" si="876"/>
        <v>23600</v>
      </c>
    </row>
    <row r="5732" spans="1:11" customFormat="1" x14ac:dyDescent="0.25">
      <c r="A5732" t="str">
        <f t="shared" si="863"/>
        <v>23</v>
      </c>
      <c r="B5732" t="s">
        <v>612</v>
      </c>
      <c r="C5732" t="str">
        <f t="shared" si="874"/>
        <v>060</v>
      </c>
      <c r="D5732" t="s">
        <v>668</v>
      </c>
      <c r="E5732" t="str">
        <f t="shared" si="875"/>
        <v>01</v>
      </c>
      <c r="F5732" t="str">
        <f>"003"</f>
        <v>003</v>
      </c>
      <c r="G5732" t="str">
        <f>""</f>
        <v/>
      </c>
      <c r="H5732" t="s">
        <v>1</v>
      </c>
      <c r="I5732" t="s">
        <v>79</v>
      </c>
      <c r="J5732" t="s">
        <v>6269</v>
      </c>
      <c r="K5732" t="str">
        <f t="shared" si="876"/>
        <v>23600</v>
      </c>
    </row>
    <row r="5733" spans="1:11" customFormat="1" x14ac:dyDescent="0.25">
      <c r="A5733" t="str">
        <f t="shared" si="863"/>
        <v>23</v>
      </c>
      <c r="B5733" t="s">
        <v>612</v>
      </c>
      <c r="C5733" t="str">
        <f t="shared" si="874"/>
        <v>060</v>
      </c>
      <c r="D5733" t="s">
        <v>668</v>
      </c>
      <c r="E5733" t="str">
        <f t="shared" si="875"/>
        <v>01</v>
      </c>
      <c r="F5733" t="str">
        <f>"003"</f>
        <v>003</v>
      </c>
      <c r="G5733" t="str">
        <f>""</f>
        <v/>
      </c>
      <c r="H5733" t="s">
        <v>0</v>
      </c>
      <c r="I5733" t="s">
        <v>79</v>
      </c>
      <c r="J5733" t="s">
        <v>6269</v>
      </c>
      <c r="K5733" t="str">
        <f t="shared" si="876"/>
        <v>23600</v>
      </c>
    </row>
    <row r="5734" spans="1:11" customFormat="1" x14ac:dyDescent="0.25">
      <c r="A5734" t="str">
        <f t="shared" ref="A5734:A5797" si="877">"23"</f>
        <v>23</v>
      </c>
      <c r="B5734" t="s">
        <v>612</v>
      </c>
      <c r="C5734" t="str">
        <f t="shared" si="874"/>
        <v>060</v>
      </c>
      <c r="D5734" t="s">
        <v>668</v>
      </c>
      <c r="E5734" t="str">
        <f>"02"</f>
        <v>02</v>
      </c>
      <c r="F5734" t="str">
        <f>"004"</f>
        <v>004</v>
      </c>
      <c r="G5734" t="str">
        <f>""</f>
        <v/>
      </c>
      <c r="H5734" t="s">
        <v>1</v>
      </c>
      <c r="I5734" t="s">
        <v>2872</v>
      </c>
      <c r="J5734" t="s">
        <v>6270</v>
      </c>
      <c r="K5734" t="str">
        <f t="shared" si="876"/>
        <v>23600</v>
      </c>
    </row>
    <row r="5735" spans="1:11" customFormat="1" x14ac:dyDescent="0.25">
      <c r="A5735" t="str">
        <f t="shared" si="877"/>
        <v>23</v>
      </c>
      <c r="B5735" t="s">
        <v>612</v>
      </c>
      <c r="C5735" t="str">
        <f t="shared" si="874"/>
        <v>060</v>
      </c>
      <c r="D5735" t="s">
        <v>668</v>
      </c>
      <c r="E5735" t="str">
        <f>"02"</f>
        <v>02</v>
      </c>
      <c r="F5735" t="str">
        <f>"004"</f>
        <v>004</v>
      </c>
      <c r="G5735" t="str">
        <f>""</f>
        <v/>
      </c>
      <c r="H5735" t="s">
        <v>0</v>
      </c>
      <c r="I5735" t="s">
        <v>2872</v>
      </c>
      <c r="J5735" t="s">
        <v>6270</v>
      </c>
      <c r="K5735" t="str">
        <f t="shared" si="876"/>
        <v>23600</v>
      </c>
    </row>
    <row r="5736" spans="1:11" customFormat="1" x14ac:dyDescent="0.25">
      <c r="A5736" t="str">
        <f t="shared" si="877"/>
        <v>23</v>
      </c>
      <c r="B5736" t="s">
        <v>612</v>
      </c>
      <c r="C5736" t="str">
        <f t="shared" si="874"/>
        <v>060</v>
      </c>
      <c r="D5736" t="s">
        <v>668</v>
      </c>
      <c r="E5736" t="str">
        <f t="shared" ref="E5736:E5756" si="878">"03"</f>
        <v>03</v>
      </c>
      <c r="F5736" t="str">
        <f>"001"</f>
        <v>001</v>
      </c>
      <c r="G5736" t="str">
        <f>""</f>
        <v/>
      </c>
      <c r="H5736" t="s">
        <v>1</v>
      </c>
      <c r="I5736" t="s">
        <v>2873</v>
      </c>
      <c r="J5736" t="s">
        <v>6271</v>
      </c>
      <c r="K5736" t="str">
        <f t="shared" si="876"/>
        <v>23600</v>
      </c>
    </row>
    <row r="5737" spans="1:11" customFormat="1" x14ac:dyDescent="0.25">
      <c r="A5737" t="str">
        <f t="shared" si="877"/>
        <v>23</v>
      </c>
      <c r="B5737" t="s">
        <v>612</v>
      </c>
      <c r="C5737" t="str">
        <f t="shared" si="874"/>
        <v>060</v>
      </c>
      <c r="D5737" t="s">
        <v>668</v>
      </c>
      <c r="E5737" t="str">
        <f t="shared" si="878"/>
        <v>03</v>
      </c>
      <c r="F5737" t="str">
        <f>"001"</f>
        <v>001</v>
      </c>
      <c r="G5737" t="str">
        <f>""</f>
        <v/>
      </c>
      <c r="H5737" t="s">
        <v>0</v>
      </c>
      <c r="I5737" t="s">
        <v>2873</v>
      </c>
      <c r="J5737" t="s">
        <v>6271</v>
      </c>
      <c r="K5737" t="str">
        <f t="shared" si="876"/>
        <v>23600</v>
      </c>
    </row>
    <row r="5738" spans="1:11" customFormat="1" x14ac:dyDescent="0.25">
      <c r="A5738" t="str">
        <f t="shared" si="877"/>
        <v>23</v>
      </c>
      <c r="B5738" t="s">
        <v>612</v>
      </c>
      <c r="C5738" t="str">
        <f t="shared" si="874"/>
        <v>060</v>
      </c>
      <c r="D5738" t="s">
        <v>668</v>
      </c>
      <c r="E5738" t="str">
        <f t="shared" si="878"/>
        <v>03</v>
      </c>
      <c r="F5738" t="str">
        <f>"001"</f>
        <v>001</v>
      </c>
      <c r="G5738" t="str">
        <f>""</f>
        <v/>
      </c>
      <c r="H5738" t="s">
        <v>2</v>
      </c>
      <c r="I5738" t="s">
        <v>2873</v>
      </c>
      <c r="J5738" t="s">
        <v>6271</v>
      </c>
      <c r="K5738" t="str">
        <f t="shared" si="876"/>
        <v>23600</v>
      </c>
    </row>
    <row r="5739" spans="1:11" customFormat="1" x14ac:dyDescent="0.25">
      <c r="A5739" t="str">
        <f t="shared" si="877"/>
        <v>23</v>
      </c>
      <c r="B5739" t="s">
        <v>612</v>
      </c>
      <c r="C5739" t="str">
        <f t="shared" si="874"/>
        <v>060</v>
      </c>
      <c r="D5739" t="s">
        <v>668</v>
      </c>
      <c r="E5739" t="str">
        <f t="shared" si="878"/>
        <v>03</v>
      </c>
      <c r="F5739" t="str">
        <f>"002"</f>
        <v>002</v>
      </c>
      <c r="G5739" t="str">
        <f>""</f>
        <v/>
      </c>
      <c r="H5739" t="s">
        <v>1</v>
      </c>
      <c r="I5739" t="s">
        <v>2873</v>
      </c>
      <c r="J5739" t="s">
        <v>6271</v>
      </c>
      <c r="K5739" t="str">
        <f t="shared" si="876"/>
        <v>23600</v>
      </c>
    </row>
    <row r="5740" spans="1:11" customFormat="1" x14ac:dyDescent="0.25">
      <c r="A5740" t="str">
        <f t="shared" si="877"/>
        <v>23</v>
      </c>
      <c r="B5740" t="s">
        <v>612</v>
      </c>
      <c r="C5740" t="str">
        <f t="shared" si="874"/>
        <v>060</v>
      </c>
      <c r="D5740" t="s">
        <v>668</v>
      </c>
      <c r="E5740" t="str">
        <f t="shared" si="878"/>
        <v>03</v>
      </c>
      <c r="F5740" t="str">
        <f>"002"</f>
        <v>002</v>
      </c>
      <c r="G5740" t="str">
        <f>""</f>
        <v/>
      </c>
      <c r="H5740" t="s">
        <v>0</v>
      </c>
      <c r="I5740" t="s">
        <v>2873</v>
      </c>
      <c r="J5740" t="s">
        <v>6271</v>
      </c>
      <c r="K5740" t="str">
        <f t="shared" si="876"/>
        <v>23600</v>
      </c>
    </row>
    <row r="5741" spans="1:11" customFormat="1" x14ac:dyDescent="0.25">
      <c r="A5741" t="str">
        <f t="shared" si="877"/>
        <v>23</v>
      </c>
      <c r="B5741" t="s">
        <v>612</v>
      </c>
      <c r="C5741" t="str">
        <f t="shared" si="874"/>
        <v>060</v>
      </c>
      <c r="D5741" t="s">
        <v>668</v>
      </c>
      <c r="E5741" t="str">
        <f t="shared" si="878"/>
        <v>03</v>
      </c>
      <c r="F5741" t="str">
        <f>"002"</f>
        <v>002</v>
      </c>
      <c r="G5741" t="str">
        <f>""</f>
        <v/>
      </c>
      <c r="H5741" t="s">
        <v>2</v>
      </c>
      <c r="I5741" t="s">
        <v>2873</v>
      </c>
      <c r="J5741" t="s">
        <v>6271</v>
      </c>
      <c r="K5741" t="str">
        <f t="shared" si="876"/>
        <v>23600</v>
      </c>
    </row>
    <row r="5742" spans="1:11" customFormat="1" x14ac:dyDescent="0.25">
      <c r="A5742" t="str">
        <f t="shared" si="877"/>
        <v>23</v>
      </c>
      <c r="B5742" t="s">
        <v>612</v>
      </c>
      <c r="C5742" t="str">
        <f t="shared" si="874"/>
        <v>060</v>
      </c>
      <c r="D5742" t="s">
        <v>668</v>
      </c>
      <c r="E5742" t="str">
        <f t="shared" si="878"/>
        <v>03</v>
      </c>
      <c r="F5742" t="str">
        <f>"003"</f>
        <v>003</v>
      </c>
      <c r="G5742" t="str">
        <f>""</f>
        <v/>
      </c>
      <c r="H5742" t="s">
        <v>1</v>
      </c>
      <c r="I5742" t="s">
        <v>2874</v>
      </c>
      <c r="J5742" t="s">
        <v>6272</v>
      </c>
      <c r="K5742" t="str">
        <f t="shared" si="876"/>
        <v>23600</v>
      </c>
    </row>
    <row r="5743" spans="1:11" customFormat="1" x14ac:dyDescent="0.25">
      <c r="A5743" t="str">
        <f t="shared" si="877"/>
        <v>23</v>
      </c>
      <c r="B5743" t="s">
        <v>612</v>
      </c>
      <c r="C5743" t="str">
        <f t="shared" si="874"/>
        <v>060</v>
      </c>
      <c r="D5743" t="s">
        <v>668</v>
      </c>
      <c r="E5743" t="str">
        <f t="shared" si="878"/>
        <v>03</v>
      </c>
      <c r="F5743" t="str">
        <f>"003"</f>
        <v>003</v>
      </c>
      <c r="G5743" t="str">
        <f>""</f>
        <v/>
      </c>
      <c r="H5743" t="s">
        <v>0</v>
      </c>
      <c r="I5743" t="s">
        <v>2874</v>
      </c>
      <c r="J5743" t="s">
        <v>6272</v>
      </c>
      <c r="K5743" t="str">
        <f t="shared" si="876"/>
        <v>23600</v>
      </c>
    </row>
    <row r="5744" spans="1:11" customFormat="1" x14ac:dyDescent="0.25">
      <c r="A5744" t="str">
        <f t="shared" si="877"/>
        <v>23</v>
      </c>
      <c r="B5744" t="s">
        <v>612</v>
      </c>
      <c r="C5744" t="str">
        <f t="shared" si="874"/>
        <v>060</v>
      </c>
      <c r="D5744" t="s">
        <v>668</v>
      </c>
      <c r="E5744" t="str">
        <f t="shared" si="878"/>
        <v>03</v>
      </c>
      <c r="F5744" t="str">
        <f>"004"</f>
        <v>004</v>
      </c>
      <c r="G5744" t="str">
        <f>""</f>
        <v/>
      </c>
      <c r="H5744" t="s">
        <v>1</v>
      </c>
      <c r="I5744" t="s">
        <v>2874</v>
      </c>
      <c r="J5744" t="s">
        <v>6272</v>
      </c>
      <c r="K5744" t="str">
        <f t="shared" si="876"/>
        <v>23600</v>
      </c>
    </row>
    <row r="5745" spans="1:11" customFormat="1" x14ac:dyDescent="0.25">
      <c r="A5745" t="str">
        <f t="shared" si="877"/>
        <v>23</v>
      </c>
      <c r="B5745" t="s">
        <v>612</v>
      </c>
      <c r="C5745" t="str">
        <f t="shared" si="874"/>
        <v>060</v>
      </c>
      <c r="D5745" t="s">
        <v>668</v>
      </c>
      <c r="E5745" t="str">
        <f t="shared" si="878"/>
        <v>03</v>
      </c>
      <c r="F5745" t="str">
        <f>"004"</f>
        <v>004</v>
      </c>
      <c r="G5745" t="str">
        <f>""</f>
        <v/>
      </c>
      <c r="H5745" t="s">
        <v>0</v>
      </c>
      <c r="I5745" t="s">
        <v>2874</v>
      </c>
      <c r="J5745" t="s">
        <v>6272</v>
      </c>
      <c r="K5745" t="str">
        <f t="shared" si="876"/>
        <v>23600</v>
      </c>
    </row>
    <row r="5746" spans="1:11" customFormat="1" x14ac:dyDescent="0.25">
      <c r="A5746" t="str">
        <f t="shared" si="877"/>
        <v>23</v>
      </c>
      <c r="B5746" t="s">
        <v>612</v>
      </c>
      <c r="C5746" t="str">
        <f t="shared" si="874"/>
        <v>060</v>
      </c>
      <c r="D5746" t="s">
        <v>668</v>
      </c>
      <c r="E5746" t="str">
        <f t="shared" si="878"/>
        <v>03</v>
      </c>
      <c r="F5746" t="str">
        <f>"005"</f>
        <v>005</v>
      </c>
      <c r="G5746" t="str">
        <f>""</f>
        <v/>
      </c>
      <c r="H5746" t="s">
        <v>1</v>
      </c>
      <c r="I5746" t="s">
        <v>2872</v>
      </c>
      <c r="J5746" t="s">
        <v>6273</v>
      </c>
      <c r="K5746" t="str">
        <f t="shared" si="876"/>
        <v>23600</v>
      </c>
    </row>
    <row r="5747" spans="1:11" customFormat="1" x14ac:dyDescent="0.25">
      <c r="A5747" t="str">
        <f t="shared" si="877"/>
        <v>23</v>
      </c>
      <c r="B5747" t="s">
        <v>612</v>
      </c>
      <c r="C5747" t="str">
        <f t="shared" si="874"/>
        <v>060</v>
      </c>
      <c r="D5747" t="s">
        <v>668</v>
      </c>
      <c r="E5747" t="str">
        <f t="shared" si="878"/>
        <v>03</v>
      </c>
      <c r="F5747" t="str">
        <f>"005"</f>
        <v>005</v>
      </c>
      <c r="G5747" t="str">
        <f>""</f>
        <v/>
      </c>
      <c r="H5747" t="s">
        <v>0</v>
      </c>
      <c r="I5747" t="s">
        <v>2872</v>
      </c>
      <c r="J5747" t="s">
        <v>6273</v>
      </c>
      <c r="K5747" t="str">
        <f t="shared" si="876"/>
        <v>23600</v>
      </c>
    </row>
    <row r="5748" spans="1:11" customFormat="1" x14ac:dyDescent="0.25">
      <c r="A5748" t="str">
        <f t="shared" si="877"/>
        <v>23</v>
      </c>
      <c r="B5748" t="s">
        <v>612</v>
      </c>
      <c r="C5748" t="str">
        <f t="shared" si="874"/>
        <v>060</v>
      </c>
      <c r="D5748" t="s">
        <v>668</v>
      </c>
      <c r="E5748" t="str">
        <f t="shared" si="878"/>
        <v>03</v>
      </c>
      <c r="F5748" t="str">
        <f>"006"</f>
        <v>006</v>
      </c>
      <c r="G5748" t="str">
        <f>""</f>
        <v/>
      </c>
      <c r="H5748" t="s">
        <v>1</v>
      </c>
      <c r="I5748" t="s">
        <v>2875</v>
      </c>
      <c r="J5748" t="s">
        <v>6274</v>
      </c>
      <c r="K5748" t="str">
        <f t="shared" si="876"/>
        <v>23600</v>
      </c>
    </row>
    <row r="5749" spans="1:11" customFormat="1" x14ac:dyDescent="0.25">
      <c r="A5749" t="str">
        <f t="shared" si="877"/>
        <v>23</v>
      </c>
      <c r="B5749" t="s">
        <v>612</v>
      </c>
      <c r="C5749" t="str">
        <f t="shared" si="874"/>
        <v>060</v>
      </c>
      <c r="D5749" t="s">
        <v>668</v>
      </c>
      <c r="E5749" t="str">
        <f t="shared" si="878"/>
        <v>03</v>
      </c>
      <c r="F5749" t="str">
        <f>"006"</f>
        <v>006</v>
      </c>
      <c r="G5749" t="str">
        <f>""</f>
        <v/>
      </c>
      <c r="H5749" t="s">
        <v>0</v>
      </c>
      <c r="I5749" t="s">
        <v>2875</v>
      </c>
      <c r="J5749" t="s">
        <v>6274</v>
      </c>
      <c r="K5749" t="str">
        <f t="shared" si="876"/>
        <v>23600</v>
      </c>
    </row>
    <row r="5750" spans="1:11" customFormat="1" x14ac:dyDescent="0.25">
      <c r="A5750" t="str">
        <f t="shared" si="877"/>
        <v>23</v>
      </c>
      <c r="B5750" t="s">
        <v>612</v>
      </c>
      <c r="C5750" t="str">
        <f t="shared" si="874"/>
        <v>060</v>
      </c>
      <c r="D5750" t="s">
        <v>668</v>
      </c>
      <c r="E5750" t="str">
        <f t="shared" si="878"/>
        <v>03</v>
      </c>
      <c r="F5750" t="str">
        <f>"007"</f>
        <v>007</v>
      </c>
      <c r="G5750" t="str">
        <f>""</f>
        <v/>
      </c>
      <c r="H5750" t="s">
        <v>1</v>
      </c>
      <c r="I5750" t="s">
        <v>2874</v>
      </c>
      <c r="J5750" t="s">
        <v>6272</v>
      </c>
      <c r="K5750" t="str">
        <f t="shared" si="876"/>
        <v>23600</v>
      </c>
    </row>
    <row r="5751" spans="1:11" customFormat="1" x14ac:dyDescent="0.25">
      <c r="A5751" t="str">
        <f t="shared" si="877"/>
        <v>23</v>
      </c>
      <c r="B5751" t="s">
        <v>612</v>
      </c>
      <c r="C5751" t="str">
        <f t="shared" si="874"/>
        <v>060</v>
      </c>
      <c r="D5751" t="s">
        <v>668</v>
      </c>
      <c r="E5751" t="str">
        <f t="shared" si="878"/>
        <v>03</v>
      </c>
      <c r="F5751" t="str">
        <f>"007"</f>
        <v>007</v>
      </c>
      <c r="G5751" t="str">
        <f>""</f>
        <v/>
      </c>
      <c r="H5751" t="s">
        <v>0</v>
      </c>
      <c r="I5751" t="s">
        <v>2874</v>
      </c>
      <c r="J5751" t="s">
        <v>6272</v>
      </c>
      <c r="K5751" t="str">
        <f t="shared" si="876"/>
        <v>23600</v>
      </c>
    </row>
    <row r="5752" spans="1:11" customFormat="1" x14ac:dyDescent="0.25">
      <c r="A5752" t="str">
        <f t="shared" si="877"/>
        <v>23</v>
      </c>
      <c r="B5752" t="s">
        <v>612</v>
      </c>
      <c r="C5752" t="str">
        <f t="shared" si="874"/>
        <v>060</v>
      </c>
      <c r="D5752" t="s">
        <v>668</v>
      </c>
      <c r="E5752" t="str">
        <f t="shared" si="878"/>
        <v>03</v>
      </c>
      <c r="F5752" t="str">
        <f>"008"</f>
        <v>008</v>
      </c>
      <c r="G5752" t="str">
        <f>""</f>
        <v/>
      </c>
      <c r="H5752" t="s">
        <v>1</v>
      </c>
      <c r="I5752" t="s">
        <v>2872</v>
      </c>
      <c r="J5752" t="s">
        <v>6273</v>
      </c>
      <c r="K5752" t="str">
        <f t="shared" si="876"/>
        <v>23600</v>
      </c>
    </row>
    <row r="5753" spans="1:11" customFormat="1" x14ac:dyDescent="0.25">
      <c r="A5753" t="str">
        <f t="shared" si="877"/>
        <v>23</v>
      </c>
      <c r="B5753" t="s">
        <v>612</v>
      </c>
      <c r="C5753" t="str">
        <f t="shared" si="874"/>
        <v>060</v>
      </c>
      <c r="D5753" t="s">
        <v>668</v>
      </c>
      <c r="E5753" t="str">
        <f t="shared" si="878"/>
        <v>03</v>
      </c>
      <c r="F5753" t="str">
        <f>"008"</f>
        <v>008</v>
      </c>
      <c r="G5753" t="str">
        <f>""</f>
        <v/>
      </c>
      <c r="H5753" t="s">
        <v>0</v>
      </c>
      <c r="I5753" t="s">
        <v>2872</v>
      </c>
      <c r="J5753" t="s">
        <v>6273</v>
      </c>
      <c r="K5753" t="str">
        <f t="shared" si="876"/>
        <v>23600</v>
      </c>
    </row>
    <row r="5754" spans="1:11" customFormat="1" x14ac:dyDescent="0.25">
      <c r="A5754" t="str">
        <f t="shared" si="877"/>
        <v>23</v>
      </c>
      <c r="B5754" t="s">
        <v>612</v>
      </c>
      <c r="C5754" t="str">
        <f t="shared" si="874"/>
        <v>060</v>
      </c>
      <c r="D5754" t="s">
        <v>668</v>
      </c>
      <c r="E5754" t="str">
        <f t="shared" si="878"/>
        <v>03</v>
      </c>
      <c r="F5754" t="str">
        <f>"008"</f>
        <v>008</v>
      </c>
      <c r="G5754" t="str">
        <f>""</f>
        <v/>
      </c>
      <c r="H5754" t="s">
        <v>2</v>
      </c>
      <c r="I5754" t="s">
        <v>2872</v>
      </c>
      <c r="J5754" t="s">
        <v>6273</v>
      </c>
      <c r="K5754" t="str">
        <f t="shared" si="876"/>
        <v>23600</v>
      </c>
    </row>
    <row r="5755" spans="1:11" customFormat="1" x14ac:dyDescent="0.25">
      <c r="A5755" t="str">
        <f t="shared" si="877"/>
        <v>23</v>
      </c>
      <c r="B5755" t="s">
        <v>612</v>
      </c>
      <c r="C5755" t="str">
        <f t="shared" si="874"/>
        <v>060</v>
      </c>
      <c r="D5755" t="s">
        <v>668</v>
      </c>
      <c r="E5755" t="str">
        <f t="shared" si="878"/>
        <v>03</v>
      </c>
      <c r="F5755" t="str">
        <f>"009"</f>
        <v>009</v>
      </c>
      <c r="G5755" t="str">
        <f>""</f>
        <v/>
      </c>
      <c r="H5755" t="s">
        <v>1</v>
      </c>
      <c r="I5755" t="s">
        <v>2874</v>
      </c>
      <c r="J5755" t="s">
        <v>6272</v>
      </c>
      <c r="K5755" t="str">
        <f t="shared" si="876"/>
        <v>23600</v>
      </c>
    </row>
    <row r="5756" spans="1:11" customFormat="1" x14ac:dyDescent="0.25">
      <c r="A5756" t="str">
        <f t="shared" si="877"/>
        <v>23</v>
      </c>
      <c r="B5756" t="s">
        <v>612</v>
      </c>
      <c r="C5756" t="str">
        <f t="shared" si="874"/>
        <v>060</v>
      </c>
      <c r="D5756" t="s">
        <v>668</v>
      </c>
      <c r="E5756" t="str">
        <f t="shared" si="878"/>
        <v>03</v>
      </c>
      <c r="F5756" t="str">
        <f>"009"</f>
        <v>009</v>
      </c>
      <c r="G5756" t="str">
        <f>""</f>
        <v/>
      </c>
      <c r="H5756" t="s">
        <v>0</v>
      </c>
      <c r="I5756" t="s">
        <v>2874</v>
      </c>
      <c r="J5756" t="s">
        <v>6272</v>
      </c>
      <c r="K5756" t="str">
        <f t="shared" si="876"/>
        <v>23600</v>
      </c>
    </row>
    <row r="5757" spans="1:11" customFormat="1" x14ac:dyDescent="0.25">
      <c r="A5757" t="str">
        <f t="shared" si="877"/>
        <v>23</v>
      </c>
      <c r="B5757" t="s">
        <v>612</v>
      </c>
      <c r="C5757" t="str">
        <f t="shared" si="874"/>
        <v>060</v>
      </c>
      <c r="D5757" t="s">
        <v>668</v>
      </c>
      <c r="E5757" t="str">
        <f>"04"</f>
        <v>04</v>
      </c>
      <c r="F5757" t="str">
        <f>"001"</f>
        <v>001</v>
      </c>
      <c r="G5757" t="str">
        <f>"01"</f>
        <v>01</v>
      </c>
      <c r="H5757" t="s">
        <v>1</v>
      </c>
      <c r="I5757" t="s">
        <v>30</v>
      </c>
      <c r="J5757" t="s">
        <v>6275</v>
      </c>
      <c r="K5757" t="str">
        <f>"23614"</f>
        <v>23614</v>
      </c>
    </row>
    <row r="5758" spans="1:11" customFormat="1" x14ac:dyDescent="0.25">
      <c r="A5758" t="str">
        <f t="shared" si="877"/>
        <v>23</v>
      </c>
      <c r="B5758" t="s">
        <v>612</v>
      </c>
      <c r="C5758" t="str">
        <f t="shared" si="874"/>
        <v>060</v>
      </c>
      <c r="D5758" t="s">
        <v>668</v>
      </c>
      <c r="E5758" t="str">
        <f>"04"</f>
        <v>04</v>
      </c>
      <c r="F5758" t="str">
        <f>"001"</f>
        <v>001</v>
      </c>
      <c r="G5758" t="str">
        <f>"02"</f>
        <v>02</v>
      </c>
      <c r="H5758" t="s">
        <v>0</v>
      </c>
      <c r="I5758" t="s">
        <v>2876</v>
      </c>
      <c r="J5758" t="s">
        <v>6276</v>
      </c>
      <c r="K5758" t="str">
        <f>"23615"</f>
        <v>23615</v>
      </c>
    </row>
    <row r="5759" spans="1:11" customFormat="1" x14ac:dyDescent="0.25">
      <c r="A5759" t="str">
        <f t="shared" si="877"/>
        <v>23</v>
      </c>
      <c r="B5759" t="s">
        <v>612</v>
      </c>
      <c r="C5759" t="str">
        <f t="shared" ref="C5759:C5769" si="879">"061"</f>
        <v>061</v>
      </c>
      <c r="D5759" t="s">
        <v>669</v>
      </c>
      <c r="E5759" t="str">
        <f t="shared" ref="E5759:E5765" si="880">"01"</f>
        <v>01</v>
      </c>
      <c r="F5759" t="str">
        <f>"001"</f>
        <v>001</v>
      </c>
      <c r="G5759" t="str">
        <f>""</f>
        <v/>
      </c>
      <c r="H5759" t="s">
        <v>1</v>
      </c>
      <c r="I5759" t="s">
        <v>2877</v>
      </c>
      <c r="J5759" t="s">
        <v>6277</v>
      </c>
      <c r="K5759" t="str">
        <f t="shared" ref="K5759:K5769" si="881">"23620"</f>
        <v>23620</v>
      </c>
    </row>
    <row r="5760" spans="1:11" customFormat="1" x14ac:dyDescent="0.25">
      <c r="A5760" t="str">
        <f t="shared" si="877"/>
        <v>23</v>
      </c>
      <c r="B5760" t="s">
        <v>612</v>
      </c>
      <c r="C5760" t="str">
        <f t="shared" si="879"/>
        <v>061</v>
      </c>
      <c r="D5760" t="s">
        <v>669</v>
      </c>
      <c r="E5760" t="str">
        <f t="shared" si="880"/>
        <v>01</v>
      </c>
      <c r="F5760" t="str">
        <f>"001"</f>
        <v>001</v>
      </c>
      <c r="G5760" t="str">
        <f>""</f>
        <v/>
      </c>
      <c r="H5760" t="s">
        <v>0</v>
      </c>
      <c r="I5760" t="s">
        <v>2877</v>
      </c>
      <c r="J5760" t="s">
        <v>6277</v>
      </c>
      <c r="K5760" t="str">
        <f t="shared" si="881"/>
        <v>23620</v>
      </c>
    </row>
    <row r="5761" spans="1:11" customFormat="1" x14ac:dyDescent="0.25">
      <c r="A5761" t="str">
        <f t="shared" si="877"/>
        <v>23</v>
      </c>
      <c r="B5761" t="s">
        <v>612</v>
      </c>
      <c r="C5761" t="str">
        <f t="shared" si="879"/>
        <v>061</v>
      </c>
      <c r="D5761" t="s">
        <v>669</v>
      </c>
      <c r="E5761" t="str">
        <f t="shared" si="880"/>
        <v>01</v>
      </c>
      <c r="F5761" t="str">
        <f>"002"</f>
        <v>002</v>
      </c>
      <c r="G5761" t="str">
        <f>""</f>
        <v/>
      </c>
      <c r="H5761" t="s">
        <v>1</v>
      </c>
      <c r="I5761" t="s">
        <v>2878</v>
      </c>
      <c r="J5761" t="s">
        <v>6278</v>
      </c>
      <c r="K5761" t="str">
        <f t="shared" si="881"/>
        <v>23620</v>
      </c>
    </row>
    <row r="5762" spans="1:11" customFormat="1" x14ac:dyDescent="0.25">
      <c r="A5762" t="str">
        <f t="shared" si="877"/>
        <v>23</v>
      </c>
      <c r="B5762" t="s">
        <v>612</v>
      </c>
      <c r="C5762" t="str">
        <f t="shared" si="879"/>
        <v>061</v>
      </c>
      <c r="D5762" t="s">
        <v>669</v>
      </c>
      <c r="E5762" t="str">
        <f t="shared" si="880"/>
        <v>01</v>
      </c>
      <c r="F5762" t="str">
        <f>"002"</f>
        <v>002</v>
      </c>
      <c r="G5762" t="str">
        <f>""</f>
        <v/>
      </c>
      <c r="H5762" t="s">
        <v>0</v>
      </c>
      <c r="I5762" t="s">
        <v>2878</v>
      </c>
      <c r="J5762" t="s">
        <v>6278</v>
      </c>
      <c r="K5762" t="str">
        <f t="shared" si="881"/>
        <v>23620</v>
      </c>
    </row>
    <row r="5763" spans="1:11" customFormat="1" x14ac:dyDescent="0.25">
      <c r="A5763" t="str">
        <f t="shared" si="877"/>
        <v>23</v>
      </c>
      <c r="B5763" t="s">
        <v>612</v>
      </c>
      <c r="C5763" t="str">
        <f t="shared" si="879"/>
        <v>061</v>
      </c>
      <c r="D5763" t="s">
        <v>669</v>
      </c>
      <c r="E5763" t="str">
        <f t="shared" si="880"/>
        <v>01</v>
      </c>
      <c r="F5763" t="str">
        <f>"003"</f>
        <v>003</v>
      </c>
      <c r="G5763" t="str">
        <f>""</f>
        <v/>
      </c>
      <c r="H5763" t="s">
        <v>3</v>
      </c>
      <c r="I5763" t="s">
        <v>2879</v>
      </c>
      <c r="J5763" t="s">
        <v>6279</v>
      </c>
      <c r="K5763" t="str">
        <f t="shared" si="881"/>
        <v>23620</v>
      </c>
    </row>
    <row r="5764" spans="1:11" customFormat="1" x14ac:dyDescent="0.25">
      <c r="A5764" t="str">
        <f t="shared" si="877"/>
        <v>23</v>
      </c>
      <c r="B5764" t="s">
        <v>612</v>
      </c>
      <c r="C5764" t="str">
        <f t="shared" si="879"/>
        <v>061</v>
      </c>
      <c r="D5764" t="s">
        <v>669</v>
      </c>
      <c r="E5764" t="str">
        <f t="shared" si="880"/>
        <v>01</v>
      </c>
      <c r="F5764" t="str">
        <f>"004"</f>
        <v>004</v>
      </c>
      <c r="G5764" t="str">
        <f>""</f>
        <v/>
      </c>
      <c r="H5764" t="s">
        <v>1</v>
      </c>
      <c r="I5764" t="s">
        <v>2879</v>
      </c>
      <c r="J5764" t="s">
        <v>6279</v>
      </c>
      <c r="K5764" t="str">
        <f t="shared" si="881"/>
        <v>23620</v>
      </c>
    </row>
    <row r="5765" spans="1:11" customFormat="1" x14ac:dyDescent="0.25">
      <c r="A5765" t="str">
        <f t="shared" si="877"/>
        <v>23</v>
      </c>
      <c r="B5765" t="s">
        <v>612</v>
      </c>
      <c r="C5765" t="str">
        <f t="shared" si="879"/>
        <v>061</v>
      </c>
      <c r="D5765" t="s">
        <v>669</v>
      </c>
      <c r="E5765" t="str">
        <f t="shared" si="880"/>
        <v>01</v>
      </c>
      <c r="F5765" t="str">
        <f>"004"</f>
        <v>004</v>
      </c>
      <c r="G5765" t="str">
        <f>""</f>
        <v/>
      </c>
      <c r="H5765" t="s">
        <v>0</v>
      </c>
      <c r="I5765" t="s">
        <v>2879</v>
      </c>
      <c r="J5765" t="s">
        <v>6279</v>
      </c>
      <c r="K5765" t="str">
        <f t="shared" si="881"/>
        <v>23620</v>
      </c>
    </row>
    <row r="5766" spans="1:11" customFormat="1" x14ac:dyDescent="0.25">
      <c r="A5766" t="str">
        <f t="shared" si="877"/>
        <v>23</v>
      </c>
      <c r="B5766" t="s">
        <v>612</v>
      </c>
      <c r="C5766" t="str">
        <f t="shared" si="879"/>
        <v>061</v>
      </c>
      <c r="D5766" t="s">
        <v>669</v>
      </c>
      <c r="E5766" t="str">
        <f>"02"</f>
        <v>02</v>
      </c>
      <c r="F5766" t="str">
        <f>"001"</f>
        <v>001</v>
      </c>
      <c r="G5766" t="str">
        <f>""</f>
        <v/>
      </c>
      <c r="H5766" t="s">
        <v>1</v>
      </c>
      <c r="I5766" t="s">
        <v>2880</v>
      </c>
      <c r="J5766" t="s">
        <v>6280</v>
      </c>
      <c r="K5766" t="str">
        <f t="shared" si="881"/>
        <v>23620</v>
      </c>
    </row>
    <row r="5767" spans="1:11" customFormat="1" x14ac:dyDescent="0.25">
      <c r="A5767" t="str">
        <f t="shared" si="877"/>
        <v>23</v>
      </c>
      <c r="B5767" t="s">
        <v>612</v>
      </c>
      <c r="C5767" t="str">
        <f t="shared" si="879"/>
        <v>061</v>
      </c>
      <c r="D5767" t="s">
        <v>669</v>
      </c>
      <c r="E5767" t="str">
        <f>"02"</f>
        <v>02</v>
      </c>
      <c r="F5767" t="str">
        <f>"001"</f>
        <v>001</v>
      </c>
      <c r="G5767" t="str">
        <f>""</f>
        <v/>
      </c>
      <c r="H5767" t="s">
        <v>0</v>
      </c>
      <c r="I5767" t="s">
        <v>2880</v>
      </c>
      <c r="J5767" t="s">
        <v>6280</v>
      </c>
      <c r="K5767" t="str">
        <f t="shared" si="881"/>
        <v>23620</v>
      </c>
    </row>
    <row r="5768" spans="1:11" customFormat="1" x14ac:dyDescent="0.25">
      <c r="A5768" t="str">
        <f t="shared" si="877"/>
        <v>23</v>
      </c>
      <c r="B5768" t="s">
        <v>612</v>
      </c>
      <c r="C5768" t="str">
        <f t="shared" si="879"/>
        <v>061</v>
      </c>
      <c r="D5768" t="s">
        <v>669</v>
      </c>
      <c r="E5768" t="str">
        <f>"02"</f>
        <v>02</v>
      </c>
      <c r="F5768" t="str">
        <f>"002"</f>
        <v>002</v>
      </c>
      <c r="G5768" t="str">
        <f>""</f>
        <v/>
      </c>
      <c r="H5768" t="s">
        <v>1</v>
      </c>
      <c r="I5768" t="s">
        <v>1147</v>
      </c>
      <c r="J5768" t="s">
        <v>6281</v>
      </c>
      <c r="K5768" t="str">
        <f t="shared" si="881"/>
        <v>23620</v>
      </c>
    </row>
    <row r="5769" spans="1:11" customFormat="1" x14ac:dyDescent="0.25">
      <c r="A5769" t="str">
        <f t="shared" si="877"/>
        <v>23</v>
      </c>
      <c r="B5769" t="s">
        <v>612</v>
      </c>
      <c r="C5769" t="str">
        <f t="shared" si="879"/>
        <v>061</v>
      </c>
      <c r="D5769" t="s">
        <v>669</v>
      </c>
      <c r="E5769" t="str">
        <f>"02"</f>
        <v>02</v>
      </c>
      <c r="F5769" t="str">
        <f>"002"</f>
        <v>002</v>
      </c>
      <c r="G5769" t="str">
        <f>""</f>
        <v/>
      </c>
      <c r="H5769" t="s">
        <v>0</v>
      </c>
      <c r="I5769" t="s">
        <v>1147</v>
      </c>
      <c r="J5769" t="s">
        <v>6281</v>
      </c>
      <c r="K5769" t="str">
        <f t="shared" si="881"/>
        <v>23620</v>
      </c>
    </row>
    <row r="5770" spans="1:11" customFormat="1" x14ac:dyDescent="0.25">
      <c r="A5770" t="str">
        <f t="shared" si="877"/>
        <v>23</v>
      </c>
      <c r="B5770" t="s">
        <v>612</v>
      </c>
      <c r="C5770" t="str">
        <f>"062"</f>
        <v>062</v>
      </c>
      <c r="D5770" t="s">
        <v>670</v>
      </c>
      <c r="E5770" t="str">
        <f t="shared" ref="E5770:E5779" si="882">"01"</f>
        <v>01</v>
      </c>
      <c r="F5770" t="str">
        <f>"001"</f>
        <v>001</v>
      </c>
      <c r="G5770" t="str">
        <f>""</f>
        <v/>
      </c>
      <c r="H5770" t="s">
        <v>1</v>
      </c>
      <c r="I5770" t="s">
        <v>2156</v>
      </c>
      <c r="J5770" t="s">
        <v>6282</v>
      </c>
      <c r="K5770" t="str">
        <f>"23267"</f>
        <v>23267</v>
      </c>
    </row>
    <row r="5771" spans="1:11" customFormat="1" x14ac:dyDescent="0.25">
      <c r="A5771" t="str">
        <f t="shared" si="877"/>
        <v>23</v>
      </c>
      <c r="B5771" t="s">
        <v>612</v>
      </c>
      <c r="C5771" t="str">
        <f>"062"</f>
        <v>062</v>
      </c>
      <c r="D5771" t="s">
        <v>670</v>
      </c>
      <c r="E5771" t="str">
        <f t="shared" si="882"/>
        <v>01</v>
      </c>
      <c r="F5771" t="str">
        <f>"001"</f>
        <v>001</v>
      </c>
      <c r="G5771" t="str">
        <f>""</f>
        <v/>
      </c>
      <c r="H5771" t="s">
        <v>0</v>
      </c>
      <c r="I5771" t="s">
        <v>2156</v>
      </c>
      <c r="J5771" t="s">
        <v>6282</v>
      </c>
      <c r="K5771" t="str">
        <f>"23267"</f>
        <v>23267</v>
      </c>
    </row>
    <row r="5772" spans="1:11" customFormat="1" x14ac:dyDescent="0.25">
      <c r="A5772" t="str">
        <f t="shared" si="877"/>
        <v>23</v>
      </c>
      <c r="B5772" t="s">
        <v>612</v>
      </c>
      <c r="C5772" t="str">
        <f>"062"</f>
        <v>062</v>
      </c>
      <c r="D5772" t="s">
        <v>670</v>
      </c>
      <c r="E5772" t="str">
        <f t="shared" si="882"/>
        <v>01</v>
      </c>
      <c r="F5772" t="str">
        <f>"002"</f>
        <v>002</v>
      </c>
      <c r="G5772" t="str">
        <f>""</f>
        <v/>
      </c>
      <c r="H5772" t="s">
        <v>3</v>
      </c>
      <c r="I5772" t="s">
        <v>2881</v>
      </c>
      <c r="J5772" t="s">
        <v>6283</v>
      </c>
      <c r="K5772" t="str">
        <f>"23265"</f>
        <v>23265</v>
      </c>
    </row>
    <row r="5773" spans="1:11" customFormat="1" x14ac:dyDescent="0.25">
      <c r="A5773" t="str">
        <f t="shared" si="877"/>
        <v>23</v>
      </c>
      <c r="B5773" t="s">
        <v>612</v>
      </c>
      <c r="C5773" t="str">
        <f t="shared" ref="C5773:C5778" si="883">"063"</f>
        <v>063</v>
      </c>
      <c r="D5773" t="s">
        <v>671</v>
      </c>
      <c r="E5773" t="str">
        <f t="shared" si="882"/>
        <v>01</v>
      </c>
      <c r="F5773" t="str">
        <f>"001"</f>
        <v>001</v>
      </c>
      <c r="G5773" t="str">
        <f>""</f>
        <v/>
      </c>
      <c r="H5773" t="s">
        <v>1</v>
      </c>
      <c r="I5773" t="s">
        <v>2882</v>
      </c>
      <c r="J5773" t="s">
        <v>6284</v>
      </c>
      <c r="K5773" t="str">
        <f t="shared" ref="K5773:K5778" si="884">"23240"</f>
        <v>23240</v>
      </c>
    </row>
    <row r="5774" spans="1:11" customFormat="1" x14ac:dyDescent="0.25">
      <c r="A5774" t="str">
        <f t="shared" si="877"/>
        <v>23</v>
      </c>
      <c r="B5774" t="s">
        <v>612</v>
      </c>
      <c r="C5774" t="str">
        <f t="shared" si="883"/>
        <v>063</v>
      </c>
      <c r="D5774" t="s">
        <v>671</v>
      </c>
      <c r="E5774" t="str">
        <f t="shared" si="882"/>
        <v>01</v>
      </c>
      <c r="F5774" t="str">
        <f>"001"</f>
        <v>001</v>
      </c>
      <c r="G5774" t="str">
        <f>""</f>
        <v/>
      </c>
      <c r="H5774" t="s">
        <v>0</v>
      </c>
      <c r="I5774" t="s">
        <v>2882</v>
      </c>
      <c r="J5774" t="s">
        <v>6284</v>
      </c>
      <c r="K5774" t="str">
        <f t="shared" si="884"/>
        <v>23240</v>
      </c>
    </row>
    <row r="5775" spans="1:11" customFormat="1" x14ac:dyDescent="0.25">
      <c r="A5775" t="str">
        <f t="shared" si="877"/>
        <v>23</v>
      </c>
      <c r="B5775" t="s">
        <v>612</v>
      </c>
      <c r="C5775" t="str">
        <f t="shared" si="883"/>
        <v>063</v>
      </c>
      <c r="D5775" t="s">
        <v>671</v>
      </c>
      <c r="E5775" t="str">
        <f t="shared" si="882"/>
        <v>01</v>
      </c>
      <c r="F5775" t="str">
        <f>"002"</f>
        <v>002</v>
      </c>
      <c r="G5775" t="str">
        <f>""</f>
        <v/>
      </c>
      <c r="H5775" t="s">
        <v>3</v>
      </c>
      <c r="I5775" t="s">
        <v>2882</v>
      </c>
      <c r="J5775" t="s">
        <v>6284</v>
      </c>
      <c r="K5775" t="str">
        <f t="shared" si="884"/>
        <v>23240</v>
      </c>
    </row>
    <row r="5776" spans="1:11" customFormat="1" x14ac:dyDescent="0.25">
      <c r="A5776" t="str">
        <f t="shared" si="877"/>
        <v>23</v>
      </c>
      <c r="B5776" t="s">
        <v>612</v>
      </c>
      <c r="C5776" t="str">
        <f t="shared" si="883"/>
        <v>063</v>
      </c>
      <c r="D5776" t="s">
        <v>671</v>
      </c>
      <c r="E5776" t="str">
        <f t="shared" si="882"/>
        <v>01</v>
      </c>
      <c r="F5776" t="str">
        <f>"003"</f>
        <v>003</v>
      </c>
      <c r="G5776" t="str">
        <f>""</f>
        <v/>
      </c>
      <c r="H5776" t="s">
        <v>1</v>
      </c>
      <c r="I5776" t="s">
        <v>2883</v>
      </c>
      <c r="J5776" t="s">
        <v>6285</v>
      </c>
      <c r="K5776" t="str">
        <f t="shared" si="884"/>
        <v>23240</v>
      </c>
    </row>
    <row r="5777" spans="1:11" customFormat="1" x14ac:dyDescent="0.25">
      <c r="A5777" t="str">
        <f t="shared" si="877"/>
        <v>23</v>
      </c>
      <c r="B5777" t="s">
        <v>612</v>
      </c>
      <c r="C5777" t="str">
        <f t="shared" si="883"/>
        <v>063</v>
      </c>
      <c r="D5777" t="s">
        <v>671</v>
      </c>
      <c r="E5777" t="str">
        <f t="shared" si="882"/>
        <v>01</v>
      </c>
      <c r="F5777" t="str">
        <f>"003"</f>
        <v>003</v>
      </c>
      <c r="G5777" t="str">
        <f>""</f>
        <v/>
      </c>
      <c r="H5777" t="s">
        <v>0</v>
      </c>
      <c r="I5777" t="s">
        <v>2883</v>
      </c>
      <c r="J5777" t="s">
        <v>6285</v>
      </c>
      <c r="K5777" t="str">
        <f t="shared" si="884"/>
        <v>23240</v>
      </c>
    </row>
    <row r="5778" spans="1:11" customFormat="1" x14ac:dyDescent="0.25">
      <c r="A5778" t="str">
        <f t="shared" si="877"/>
        <v>23</v>
      </c>
      <c r="B5778" t="s">
        <v>612</v>
      </c>
      <c r="C5778" t="str">
        <f t="shared" si="883"/>
        <v>063</v>
      </c>
      <c r="D5778" t="s">
        <v>671</v>
      </c>
      <c r="E5778" t="str">
        <f t="shared" si="882"/>
        <v>01</v>
      </c>
      <c r="F5778" t="str">
        <f>"005"</f>
        <v>005</v>
      </c>
      <c r="G5778" t="str">
        <f>""</f>
        <v/>
      </c>
      <c r="H5778" t="s">
        <v>3</v>
      </c>
      <c r="I5778" t="s">
        <v>2884</v>
      </c>
      <c r="J5778" t="s">
        <v>6286</v>
      </c>
      <c r="K5778" t="str">
        <f t="shared" si="884"/>
        <v>23240</v>
      </c>
    </row>
    <row r="5779" spans="1:11" customFormat="1" x14ac:dyDescent="0.25">
      <c r="A5779" t="str">
        <f t="shared" si="877"/>
        <v>23</v>
      </c>
      <c r="B5779" t="s">
        <v>612</v>
      </c>
      <c r="C5779" t="str">
        <f>"064"</f>
        <v>064</v>
      </c>
      <c r="D5779" t="s">
        <v>672</v>
      </c>
      <c r="E5779" t="str">
        <f t="shared" si="882"/>
        <v>01</v>
      </c>
      <c r="F5779" t="str">
        <f t="shared" ref="F5779:F5784" si="885">"001"</f>
        <v>001</v>
      </c>
      <c r="G5779" t="str">
        <f>""</f>
        <v/>
      </c>
      <c r="H5779" t="s">
        <v>3</v>
      </c>
      <c r="I5779" t="s">
        <v>2885</v>
      </c>
      <c r="J5779" t="s">
        <v>6287</v>
      </c>
      <c r="K5779" t="str">
        <f>"23140"</f>
        <v>23140</v>
      </c>
    </row>
    <row r="5780" spans="1:11" customFormat="1" x14ac:dyDescent="0.25">
      <c r="A5780" t="str">
        <f t="shared" si="877"/>
        <v>23</v>
      </c>
      <c r="B5780" t="s">
        <v>612</v>
      </c>
      <c r="C5780" t="str">
        <f>"064"</f>
        <v>064</v>
      </c>
      <c r="D5780" t="s">
        <v>672</v>
      </c>
      <c r="E5780" t="str">
        <f>"02"</f>
        <v>02</v>
      </c>
      <c r="F5780" t="str">
        <f t="shared" si="885"/>
        <v>001</v>
      </c>
      <c r="G5780" t="str">
        <f>""</f>
        <v/>
      </c>
      <c r="H5780" t="s">
        <v>3</v>
      </c>
      <c r="I5780" t="s">
        <v>2885</v>
      </c>
      <c r="J5780" t="s">
        <v>6287</v>
      </c>
      <c r="K5780" t="str">
        <f>"23140"</f>
        <v>23140</v>
      </c>
    </row>
    <row r="5781" spans="1:11" customFormat="1" x14ac:dyDescent="0.25">
      <c r="A5781" t="str">
        <f t="shared" si="877"/>
        <v>23</v>
      </c>
      <c r="B5781" t="s">
        <v>612</v>
      </c>
      <c r="C5781" t="str">
        <f>"065"</f>
        <v>065</v>
      </c>
      <c r="D5781" t="s">
        <v>673</v>
      </c>
      <c r="E5781" t="str">
        <f>"01"</f>
        <v>01</v>
      </c>
      <c r="F5781" t="str">
        <f t="shared" si="885"/>
        <v>001</v>
      </c>
      <c r="G5781" t="str">
        <f>""</f>
        <v/>
      </c>
      <c r="H5781" t="s">
        <v>3</v>
      </c>
      <c r="I5781" t="s">
        <v>64</v>
      </c>
      <c r="J5781" t="s">
        <v>6288</v>
      </c>
      <c r="K5781" t="str">
        <f>"23370"</f>
        <v>23370</v>
      </c>
    </row>
    <row r="5782" spans="1:11" customFormat="1" x14ac:dyDescent="0.25">
      <c r="A5782" t="str">
        <f t="shared" si="877"/>
        <v>23</v>
      </c>
      <c r="B5782" t="s">
        <v>612</v>
      </c>
      <c r="C5782" t="str">
        <f>"065"</f>
        <v>065</v>
      </c>
      <c r="D5782" t="s">
        <v>673</v>
      </c>
      <c r="E5782" t="str">
        <f>"02"</f>
        <v>02</v>
      </c>
      <c r="F5782" t="str">
        <f t="shared" si="885"/>
        <v>001</v>
      </c>
      <c r="G5782" t="str">
        <f>""</f>
        <v/>
      </c>
      <c r="H5782" t="s">
        <v>3</v>
      </c>
      <c r="I5782" t="s">
        <v>2886</v>
      </c>
      <c r="J5782" t="s">
        <v>6289</v>
      </c>
      <c r="K5782" t="str">
        <f>"23370"</f>
        <v>23370</v>
      </c>
    </row>
    <row r="5783" spans="1:11" customFormat="1" x14ac:dyDescent="0.25">
      <c r="A5783" t="str">
        <f t="shared" si="877"/>
        <v>23</v>
      </c>
      <c r="B5783" t="s">
        <v>612</v>
      </c>
      <c r="C5783" t="str">
        <f t="shared" ref="C5783:C5789" si="886">"066"</f>
        <v>066</v>
      </c>
      <c r="D5783" t="s">
        <v>674</v>
      </c>
      <c r="E5783" t="str">
        <f>"01"</f>
        <v>01</v>
      </c>
      <c r="F5783" t="str">
        <f t="shared" si="885"/>
        <v>001</v>
      </c>
      <c r="G5783" t="str">
        <f>""</f>
        <v/>
      </c>
      <c r="H5783" t="s">
        <v>1</v>
      </c>
      <c r="I5783" t="s">
        <v>2887</v>
      </c>
      <c r="J5783" t="s">
        <v>6290</v>
      </c>
      <c r="K5783" t="str">
        <f t="shared" ref="K5783:K5789" si="887">"23460"</f>
        <v>23460</v>
      </c>
    </row>
    <row r="5784" spans="1:11" customFormat="1" x14ac:dyDescent="0.25">
      <c r="A5784" t="str">
        <f t="shared" si="877"/>
        <v>23</v>
      </c>
      <c r="B5784" t="s">
        <v>612</v>
      </c>
      <c r="C5784" t="str">
        <f t="shared" si="886"/>
        <v>066</v>
      </c>
      <c r="D5784" t="s">
        <v>674</v>
      </c>
      <c r="E5784" t="str">
        <f>"01"</f>
        <v>01</v>
      </c>
      <c r="F5784" t="str">
        <f t="shared" si="885"/>
        <v>001</v>
      </c>
      <c r="G5784" t="str">
        <f>""</f>
        <v/>
      </c>
      <c r="H5784" t="s">
        <v>0</v>
      </c>
      <c r="I5784" t="s">
        <v>2887</v>
      </c>
      <c r="J5784" t="s">
        <v>6290</v>
      </c>
      <c r="K5784" t="str">
        <f t="shared" si="887"/>
        <v>23460</v>
      </c>
    </row>
    <row r="5785" spans="1:11" customFormat="1" x14ac:dyDescent="0.25">
      <c r="A5785" t="str">
        <f t="shared" si="877"/>
        <v>23</v>
      </c>
      <c r="B5785" t="s">
        <v>612</v>
      </c>
      <c r="C5785" t="str">
        <f t="shared" si="886"/>
        <v>066</v>
      </c>
      <c r="D5785" t="s">
        <v>674</v>
      </c>
      <c r="E5785" t="str">
        <f>"01"</f>
        <v>01</v>
      </c>
      <c r="F5785" t="str">
        <f>"002"</f>
        <v>002</v>
      </c>
      <c r="G5785" t="str">
        <f>""</f>
        <v/>
      </c>
      <c r="H5785" t="s">
        <v>1</v>
      </c>
      <c r="I5785" t="s">
        <v>2887</v>
      </c>
      <c r="J5785" t="s">
        <v>6290</v>
      </c>
      <c r="K5785" t="str">
        <f t="shared" si="887"/>
        <v>23460</v>
      </c>
    </row>
    <row r="5786" spans="1:11" customFormat="1" x14ac:dyDescent="0.25">
      <c r="A5786" t="str">
        <f t="shared" si="877"/>
        <v>23</v>
      </c>
      <c r="B5786" t="s">
        <v>612</v>
      </c>
      <c r="C5786" t="str">
        <f t="shared" si="886"/>
        <v>066</v>
      </c>
      <c r="D5786" t="s">
        <v>674</v>
      </c>
      <c r="E5786" t="str">
        <f>"01"</f>
        <v>01</v>
      </c>
      <c r="F5786" t="str">
        <f>"002"</f>
        <v>002</v>
      </c>
      <c r="G5786" t="str">
        <f>""</f>
        <v/>
      </c>
      <c r="H5786" t="s">
        <v>0</v>
      </c>
      <c r="I5786" t="s">
        <v>2887</v>
      </c>
      <c r="J5786" t="s">
        <v>6290</v>
      </c>
      <c r="K5786" t="str">
        <f t="shared" si="887"/>
        <v>23460</v>
      </c>
    </row>
    <row r="5787" spans="1:11" customFormat="1" x14ac:dyDescent="0.25">
      <c r="A5787" t="str">
        <f t="shared" si="877"/>
        <v>23</v>
      </c>
      <c r="B5787" t="s">
        <v>612</v>
      </c>
      <c r="C5787" t="str">
        <f t="shared" si="886"/>
        <v>066</v>
      </c>
      <c r="D5787" t="s">
        <v>674</v>
      </c>
      <c r="E5787" t="str">
        <f>"02"</f>
        <v>02</v>
      </c>
      <c r="F5787" t="str">
        <f t="shared" ref="F5787:F5792" si="888">"001"</f>
        <v>001</v>
      </c>
      <c r="G5787" t="str">
        <f>""</f>
        <v/>
      </c>
      <c r="H5787" t="s">
        <v>1</v>
      </c>
      <c r="I5787" t="s">
        <v>2888</v>
      </c>
      <c r="J5787" t="s">
        <v>4277</v>
      </c>
      <c r="K5787" t="str">
        <f t="shared" si="887"/>
        <v>23460</v>
      </c>
    </row>
    <row r="5788" spans="1:11" customFormat="1" x14ac:dyDescent="0.25">
      <c r="A5788" t="str">
        <f t="shared" si="877"/>
        <v>23</v>
      </c>
      <c r="B5788" t="s">
        <v>612</v>
      </c>
      <c r="C5788" t="str">
        <f t="shared" si="886"/>
        <v>066</v>
      </c>
      <c r="D5788" t="s">
        <v>674</v>
      </c>
      <c r="E5788" t="str">
        <f>"02"</f>
        <v>02</v>
      </c>
      <c r="F5788" t="str">
        <f t="shared" si="888"/>
        <v>001</v>
      </c>
      <c r="G5788" t="str">
        <f>""</f>
        <v/>
      </c>
      <c r="H5788" t="s">
        <v>0</v>
      </c>
      <c r="I5788" t="s">
        <v>2888</v>
      </c>
      <c r="J5788" t="s">
        <v>4277</v>
      </c>
      <c r="K5788" t="str">
        <f t="shared" si="887"/>
        <v>23460</v>
      </c>
    </row>
    <row r="5789" spans="1:11" customFormat="1" x14ac:dyDescent="0.25">
      <c r="A5789" t="str">
        <f t="shared" si="877"/>
        <v>23</v>
      </c>
      <c r="B5789" t="s">
        <v>612</v>
      </c>
      <c r="C5789" t="str">
        <f t="shared" si="886"/>
        <v>066</v>
      </c>
      <c r="D5789" t="s">
        <v>674</v>
      </c>
      <c r="E5789" t="str">
        <f>"03"</f>
        <v>03</v>
      </c>
      <c r="F5789" t="str">
        <f t="shared" si="888"/>
        <v>001</v>
      </c>
      <c r="G5789" t="str">
        <f>""</f>
        <v/>
      </c>
      <c r="H5789" t="s">
        <v>3</v>
      </c>
      <c r="I5789" t="s">
        <v>2888</v>
      </c>
      <c r="J5789" t="s">
        <v>4277</v>
      </c>
      <c r="K5789" t="str">
        <f t="shared" si="887"/>
        <v>23460</v>
      </c>
    </row>
    <row r="5790" spans="1:11" customFormat="1" x14ac:dyDescent="0.25">
      <c r="A5790" t="str">
        <f t="shared" si="877"/>
        <v>23</v>
      </c>
      <c r="B5790" t="s">
        <v>612</v>
      </c>
      <c r="C5790" t="str">
        <f>"067"</f>
        <v>067</v>
      </c>
      <c r="D5790" t="s">
        <v>675</v>
      </c>
      <c r="E5790" t="str">
        <f>"01"</f>
        <v>01</v>
      </c>
      <c r="F5790" t="str">
        <f t="shared" si="888"/>
        <v>001</v>
      </c>
      <c r="G5790" t="str">
        <f>""</f>
        <v/>
      </c>
      <c r="H5790" t="s">
        <v>3</v>
      </c>
      <c r="I5790" t="s">
        <v>25</v>
      </c>
      <c r="J5790" t="s">
        <v>4252</v>
      </c>
      <c r="K5790" t="str">
        <f>"23110"</f>
        <v>23110</v>
      </c>
    </row>
    <row r="5791" spans="1:11" customFormat="1" x14ac:dyDescent="0.25">
      <c r="A5791" t="str">
        <f t="shared" si="877"/>
        <v>23</v>
      </c>
      <c r="B5791" t="s">
        <v>612</v>
      </c>
      <c r="C5791" t="str">
        <f>"067"</f>
        <v>067</v>
      </c>
      <c r="D5791" t="s">
        <v>675</v>
      </c>
      <c r="E5791" t="str">
        <f>"02"</f>
        <v>02</v>
      </c>
      <c r="F5791" t="str">
        <f t="shared" si="888"/>
        <v>001</v>
      </c>
      <c r="G5791" t="str">
        <f>""</f>
        <v/>
      </c>
      <c r="H5791" t="s">
        <v>1</v>
      </c>
      <c r="I5791" t="s">
        <v>2889</v>
      </c>
      <c r="J5791" t="s">
        <v>6291</v>
      </c>
      <c r="K5791" t="str">
        <f>"23110"</f>
        <v>23110</v>
      </c>
    </row>
    <row r="5792" spans="1:11" customFormat="1" x14ac:dyDescent="0.25">
      <c r="A5792" t="str">
        <f t="shared" si="877"/>
        <v>23</v>
      </c>
      <c r="B5792" t="s">
        <v>612</v>
      </c>
      <c r="C5792" t="str">
        <f>"067"</f>
        <v>067</v>
      </c>
      <c r="D5792" t="s">
        <v>675</v>
      </c>
      <c r="E5792" t="str">
        <f>"02"</f>
        <v>02</v>
      </c>
      <c r="F5792" t="str">
        <f t="shared" si="888"/>
        <v>001</v>
      </c>
      <c r="G5792" t="str">
        <f>""</f>
        <v/>
      </c>
      <c r="H5792" t="s">
        <v>0</v>
      </c>
      <c r="I5792" t="s">
        <v>2889</v>
      </c>
      <c r="J5792" t="s">
        <v>6291</v>
      </c>
      <c r="K5792" t="str">
        <f>"23110"</f>
        <v>23110</v>
      </c>
    </row>
    <row r="5793" spans="1:11" customFormat="1" x14ac:dyDescent="0.25">
      <c r="A5793" t="str">
        <f t="shared" si="877"/>
        <v>23</v>
      </c>
      <c r="B5793" t="s">
        <v>612</v>
      </c>
      <c r="C5793" t="str">
        <f>"067"</f>
        <v>067</v>
      </c>
      <c r="D5793" t="s">
        <v>675</v>
      </c>
      <c r="E5793" t="str">
        <f>"02"</f>
        <v>02</v>
      </c>
      <c r="F5793" t="str">
        <f>"002"</f>
        <v>002</v>
      </c>
      <c r="G5793" t="str">
        <f>""</f>
        <v/>
      </c>
      <c r="H5793" t="s">
        <v>3</v>
      </c>
      <c r="I5793" t="s">
        <v>2889</v>
      </c>
      <c r="J5793" t="s">
        <v>6291</v>
      </c>
      <c r="K5793" t="str">
        <f>"23110"</f>
        <v>23110</v>
      </c>
    </row>
    <row r="5794" spans="1:11" customFormat="1" x14ac:dyDescent="0.25">
      <c r="A5794" t="str">
        <f t="shared" si="877"/>
        <v>23</v>
      </c>
      <c r="B5794" t="s">
        <v>612</v>
      </c>
      <c r="C5794" t="str">
        <f t="shared" ref="C5794:C5802" si="889">"069"</f>
        <v>069</v>
      </c>
      <c r="D5794" t="s">
        <v>676</v>
      </c>
      <c r="E5794" t="str">
        <f>"01"</f>
        <v>01</v>
      </c>
      <c r="F5794" t="str">
        <f>"001"</f>
        <v>001</v>
      </c>
      <c r="G5794" t="str">
        <f>""</f>
        <v/>
      </c>
      <c r="H5794" t="s">
        <v>1</v>
      </c>
      <c r="I5794" t="s">
        <v>2890</v>
      </c>
      <c r="J5794" t="s">
        <v>6292</v>
      </c>
      <c r="K5794" t="str">
        <f t="shared" ref="K5794:K5802" si="890">"23790"</f>
        <v>23790</v>
      </c>
    </row>
    <row r="5795" spans="1:11" customFormat="1" x14ac:dyDescent="0.25">
      <c r="A5795" t="str">
        <f t="shared" si="877"/>
        <v>23</v>
      </c>
      <c r="B5795" t="s">
        <v>612</v>
      </c>
      <c r="C5795" t="str">
        <f t="shared" si="889"/>
        <v>069</v>
      </c>
      <c r="D5795" t="s">
        <v>676</v>
      </c>
      <c r="E5795" t="str">
        <f>"01"</f>
        <v>01</v>
      </c>
      <c r="F5795" t="str">
        <f>"001"</f>
        <v>001</v>
      </c>
      <c r="G5795" t="str">
        <f>""</f>
        <v/>
      </c>
      <c r="H5795" t="s">
        <v>0</v>
      </c>
      <c r="I5795" t="s">
        <v>2890</v>
      </c>
      <c r="J5795" t="s">
        <v>6292</v>
      </c>
      <c r="K5795" t="str">
        <f t="shared" si="890"/>
        <v>23790</v>
      </c>
    </row>
    <row r="5796" spans="1:11" customFormat="1" x14ac:dyDescent="0.25">
      <c r="A5796" t="str">
        <f t="shared" si="877"/>
        <v>23</v>
      </c>
      <c r="B5796" t="s">
        <v>612</v>
      </c>
      <c r="C5796" t="str">
        <f t="shared" si="889"/>
        <v>069</v>
      </c>
      <c r="D5796" t="s">
        <v>676</v>
      </c>
      <c r="E5796" t="str">
        <f>"01"</f>
        <v>01</v>
      </c>
      <c r="F5796" t="str">
        <f>"002"</f>
        <v>002</v>
      </c>
      <c r="G5796" t="str">
        <f>""</f>
        <v/>
      </c>
      <c r="H5796" t="s">
        <v>3</v>
      </c>
      <c r="I5796" t="s">
        <v>2891</v>
      </c>
      <c r="J5796" t="s">
        <v>6293</v>
      </c>
      <c r="K5796" t="str">
        <f t="shared" si="890"/>
        <v>23790</v>
      </c>
    </row>
    <row r="5797" spans="1:11" customFormat="1" x14ac:dyDescent="0.25">
      <c r="A5797" t="str">
        <f t="shared" si="877"/>
        <v>23</v>
      </c>
      <c r="B5797" t="s">
        <v>612</v>
      </c>
      <c r="C5797" t="str">
        <f t="shared" si="889"/>
        <v>069</v>
      </c>
      <c r="D5797" t="s">
        <v>676</v>
      </c>
      <c r="E5797" t="str">
        <f>"01"</f>
        <v>01</v>
      </c>
      <c r="F5797" t="str">
        <f>"003"</f>
        <v>003</v>
      </c>
      <c r="G5797" t="str">
        <f>""</f>
        <v/>
      </c>
      <c r="H5797" t="s">
        <v>1</v>
      </c>
      <c r="I5797" t="s">
        <v>2891</v>
      </c>
      <c r="J5797" t="s">
        <v>6293</v>
      </c>
      <c r="K5797" t="str">
        <f t="shared" si="890"/>
        <v>23790</v>
      </c>
    </row>
    <row r="5798" spans="1:11" customFormat="1" x14ac:dyDescent="0.25">
      <c r="A5798" t="str">
        <f t="shared" ref="A5798:A5861" si="891">"23"</f>
        <v>23</v>
      </c>
      <c r="B5798" t="s">
        <v>612</v>
      </c>
      <c r="C5798" t="str">
        <f t="shared" si="889"/>
        <v>069</v>
      </c>
      <c r="D5798" t="s">
        <v>676</v>
      </c>
      <c r="E5798" t="str">
        <f>"01"</f>
        <v>01</v>
      </c>
      <c r="F5798" t="str">
        <f>"003"</f>
        <v>003</v>
      </c>
      <c r="G5798" t="str">
        <f>""</f>
        <v/>
      </c>
      <c r="H5798" t="s">
        <v>0</v>
      </c>
      <c r="I5798" t="s">
        <v>2891</v>
      </c>
      <c r="J5798" t="s">
        <v>6293</v>
      </c>
      <c r="K5798" t="str">
        <f t="shared" si="890"/>
        <v>23790</v>
      </c>
    </row>
    <row r="5799" spans="1:11" customFormat="1" x14ac:dyDescent="0.25">
      <c r="A5799" t="str">
        <f t="shared" si="891"/>
        <v>23</v>
      </c>
      <c r="B5799" t="s">
        <v>612</v>
      </c>
      <c r="C5799" t="str">
        <f t="shared" si="889"/>
        <v>069</v>
      </c>
      <c r="D5799" t="s">
        <v>676</v>
      </c>
      <c r="E5799" t="str">
        <f>"02"</f>
        <v>02</v>
      </c>
      <c r="F5799" t="str">
        <f>"001"</f>
        <v>001</v>
      </c>
      <c r="G5799" t="str">
        <f>""</f>
        <v/>
      </c>
      <c r="H5799" t="s">
        <v>1</v>
      </c>
      <c r="I5799" t="s">
        <v>2892</v>
      </c>
      <c r="J5799" t="s">
        <v>6294</v>
      </c>
      <c r="K5799" t="str">
        <f t="shared" si="890"/>
        <v>23790</v>
      </c>
    </row>
    <row r="5800" spans="1:11" customFormat="1" x14ac:dyDescent="0.25">
      <c r="A5800" t="str">
        <f t="shared" si="891"/>
        <v>23</v>
      </c>
      <c r="B5800" t="s">
        <v>612</v>
      </c>
      <c r="C5800" t="str">
        <f t="shared" si="889"/>
        <v>069</v>
      </c>
      <c r="D5800" t="s">
        <v>676</v>
      </c>
      <c r="E5800" t="str">
        <f>"02"</f>
        <v>02</v>
      </c>
      <c r="F5800" t="str">
        <f>"001"</f>
        <v>001</v>
      </c>
      <c r="G5800" t="str">
        <f>""</f>
        <v/>
      </c>
      <c r="H5800" t="s">
        <v>0</v>
      </c>
      <c r="I5800" t="s">
        <v>2892</v>
      </c>
      <c r="J5800" t="s">
        <v>6294</v>
      </c>
      <c r="K5800" t="str">
        <f t="shared" si="890"/>
        <v>23790</v>
      </c>
    </row>
    <row r="5801" spans="1:11" customFormat="1" x14ac:dyDescent="0.25">
      <c r="A5801" t="str">
        <f t="shared" si="891"/>
        <v>23</v>
      </c>
      <c r="B5801" t="s">
        <v>612</v>
      </c>
      <c r="C5801" t="str">
        <f t="shared" si="889"/>
        <v>069</v>
      </c>
      <c r="D5801" t="s">
        <v>676</v>
      </c>
      <c r="E5801" t="str">
        <f>"03"</f>
        <v>03</v>
      </c>
      <c r="F5801" t="str">
        <f>"001"</f>
        <v>001</v>
      </c>
      <c r="G5801" t="str">
        <f>""</f>
        <v/>
      </c>
      <c r="H5801" t="s">
        <v>1</v>
      </c>
      <c r="I5801" t="s">
        <v>48</v>
      </c>
      <c r="J5801" t="s">
        <v>6295</v>
      </c>
      <c r="K5801" t="str">
        <f t="shared" si="890"/>
        <v>23790</v>
      </c>
    </row>
    <row r="5802" spans="1:11" customFormat="1" x14ac:dyDescent="0.25">
      <c r="A5802" t="str">
        <f t="shared" si="891"/>
        <v>23</v>
      </c>
      <c r="B5802" t="s">
        <v>612</v>
      </c>
      <c r="C5802" t="str">
        <f t="shared" si="889"/>
        <v>069</v>
      </c>
      <c r="D5802" t="s">
        <v>676</v>
      </c>
      <c r="E5802" t="str">
        <f>"03"</f>
        <v>03</v>
      </c>
      <c r="F5802" t="str">
        <f>"001"</f>
        <v>001</v>
      </c>
      <c r="G5802" t="str">
        <f>""</f>
        <v/>
      </c>
      <c r="H5802" t="s">
        <v>0</v>
      </c>
      <c r="I5802" t="s">
        <v>48</v>
      </c>
      <c r="J5802" t="s">
        <v>6295</v>
      </c>
      <c r="K5802" t="str">
        <f t="shared" si="890"/>
        <v>23790</v>
      </c>
    </row>
    <row r="5803" spans="1:11" customFormat="1" x14ac:dyDescent="0.25">
      <c r="A5803" t="str">
        <f t="shared" si="891"/>
        <v>23</v>
      </c>
      <c r="B5803" t="s">
        <v>612</v>
      </c>
      <c r="C5803" t="str">
        <f t="shared" ref="C5803:C5809" si="892">"070"</f>
        <v>070</v>
      </c>
      <c r="D5803" t="s">
        <v>677</v>
      </c>
      <c r="E5803" t="str">
        <f>"01"</f>
        <v>01</v>
      </c>
      <c r="F5803" t="str">
        <f>"001"</f>
        <v>001</v>
      </c>
      <c r="G5803" t="str">
        <f>""</f>
        <v/>
      </c>
      <c r="H5803" t="s">
        <v>3</v>
      </c>
      <c r="I5803" t="s">
        <v>23</v>
      </c>
      <c r="J5803" t="s">
        <v>4030</v>
      </c>
      <c r="K5803" t="str">
        <f>"23485"</f>
        <v>23485</v>
      </c>
    </row>
    <row r="5804" spans="1:11" customFormat="1" x14ac:dyDescent="0.25">
      <c r="A5804" t="str">
        <f t="shared" si="891"/>
        <v>23</v>
      </c>
      <c r="B5804" t="s">
        <v>612</v>
      </c>
      <c r="C5804" t="str">
        <f t="shared" si="892"/>
        <v>070</v>
      </c>
      <c r="D5804" t="s">
        <v>677</v>
      </c>
      <c r="E5804" t="str">
        <f>"01"</f>
        <v>01</v>
      </c>
      <c r="F5804" t="str">
        <f>"002"</f>
        <v>002</v>
      </c>
      <c r="G5804" t="str">
        <f>""</f>
        <v/>
      </c>
      <c r="H5804" t="s">
        <v>3</v>
      </c>
      <c r="I5804" t="s">
        <v>26</v>
      </c>
      <c r="J5804" t="s">
        <v>4895</v>
      </c>
      <c r="K5804" t="str">
        <f>"23485"</f>
        <v>23485</v>
      </c>
    </row>
    <row r="5805" spans="1:11" customFormat="1" x14ac:dyDescent="0.25">
      <c r="A5805" t="str">
        <f t="shared" si="891"/>
        <v>23</v>
      </c>
      <c r="B5805" t="s">
        <v>612</v>
      </c>
      <c r="C5805" t="str">
        <f t="shared" si="892"/>
        <v>070</v>
      </c>
      <c r="D5805" t="s">
        <v>677</v>
      </c>
      <c r="E5805" t="str">
        <f>"02"</f>
        <v>02</v>
      </c>
      <c r="F5805" t="str">
        <f>"001"</f>
        <v>001</v>
      </c>
      <c r="G5805" t="str">
        <f>"01"</f>
        <v>01</v>
      </c>
      <c r="H5805" t="s">
        <v>1</v>
      </c>
      <c r="I5805" t="s">
        <v>57</v>
      </c>
      <c r="J5805" t="s">
        <v>6296</v>
      </c>
      <c r="K5805" t="str">
        <f>"23485"</f>
        <v>23485</v>
      </c>
    </row>
    <row r="5806" spans="1:11" customFormat="1" x14ac:dyDescent="0.25">
      <c r="A5806" t="str">
        <f t="shared" si="891"/>
        <v>23</v>
      </c>
      <c r="B5806" t="s">
        <v>612</v>
      </c>
      <c r="C5806" t="str">
        <f t="shared" si="892"/>
        <v>070</v>
      </c>
      <c r="D5806" t="s">
        <v>677</v>
      </c>
      <c r="E5806" t="str">
        <f>"02"</f>
        <v>02</v>
      </c>
      <c r="F5806" t="str">
        <f>"001"</f>
        <v>001</v>
      </c>
      <c r="G5806" t="str">
        <f>"01"</f>
        <v>01</v>
      </c>
      <c r="H5806" t="s">
        <v>0</v>
      </c>
      <c r="I5806" t="s">
        <v>57</v>
      </c>
      <c r="J5806" t="s">
        <v>6296</v>
      </c>
      <c r="K5806" t="str">
        <f>"23485"</f>
        <v>23485</v>
      </c>
    </row>
    <row r="5807" spans="1:11" customFormat="1" x14ac:dyDescent="0.25">
      <c r="A5807" t="str">
        <f t="shared" si="891"/>
        <v>23</v>
      </c>
      <c r="B5807" t="s">
        <v>612</v>
      </c>
      <c r="C5807" t="str">
        <f t="shared" si="892"/>
        <v>070</v>
      </c>
      <c r="D5807" t="s">
        <v>677</v>
      </c>
      <c r="E5807" t="str">
        <f>"02"</f>
        <v>02</v>
      </c>
      <c r="F5807" t="str">
        <f>"001"</f>
        <v>001</v>
      </c>
      <c r="G5807" t="str">
        <f>"02"</f>
        <v>02</v>
      </c>
      <c r="H5807" t="s">
        <v>2</v>
      </c>
      <c r="I5807" t="s">
        <v>50</v>
      </c>
      <c r="J5807" t="s">
        <v>6297</v>
      </c>
      <c r="K5807" t="str">
        <f>"23486"</f>
        <v>23486</v>
      </c>
    </row>
    <row r="5808" spans="1:11" customFormat="1" x14ac:dyDescent="0.25">
      <c r="A5808" t="str">
        <f t="shared" si="891"/>
        <v>23</v>
      </c>
      <c r="B5808" t="s">
        <v>612</v>
      </c>
      <c r="C5808" t="str">
        <f t="shared" si="892"/>
        <v>070</v>
      </c>
      <c r="D5808" t="s">
        <v>677</v>
      </c>
      <c r="E5808" t="str">
        <f>"02"</f>
        <v>02</v>
      </c>
      <c r="F5808" t="str">
        <f>"002"</f>
        <v>002</v>
      </c>
      <c r="G5808" t="str">
        <f>""</f>
        <v/>
      </c>
      <c r="H5808" t="s">
        <v>1</v>
      </c>
      <c r="I5808" t="s">
        <v>2893</v>
      </c>
      <c r="J5808" t="s">
        <v>6298</v>
      </c>
      <c r="K5808" t="str">
        <f>"23485"</f>
        <v>23485</v>
      </c>
    </row>
    <row r="5809" spans="1:11" customFormat="1" x14ac:dyDescent="0.25">
      <c r="A5809" t="str">
        <f t="shared" si="891"/>
        <v>23</v>
      </c>
      <c r="B5809" t="s">
        <v>612</v>
      </c>
      <c r="C5809" t="str">
        <f t="shared" si="892"/>
        <v>070</v>
      </c>
      <c r="D5809" t="s">
        <v>677</v>
      </c>
      <c r="E5809" t="str">
        <f>"02"</f>
        <v>02</v>
      </c>
      <c r="F5809" t="str">
        <f>"002"</f>
        <v>002</v>
      </c>
      <c r="G5809" t="str">
        <f>""</f>
        <v/>
      </c>
      <c r="H5809" t="s">
        <v>0</v>
      </c>
      <c r="I5809" t="s">
        <v>2893</v>
      </c>
      <c r="J5809" t="s">
        <v>6298</v>
      </c>
      <c r="K5809" t="str">
        <f>"23485"</f>
        <v>23485</v>
      </c>
    </row>
    <row r="5810" spans="1:11" customFormat="1" x14ac:dyDescent="0.25">
      <c r="A5810" t="str">
        <f t="shared" si="891"/>
        <v>23</v>
      </c>
      <c r="B5810" t="s">
        <v>612</v>
      </c>
      <c r="C5810" t="str">
        <f>"071"</f>
        <v>071</v>
      </c>
      <c r="D5810" t="s">
        <v>678</v>
      </c>
      <c r="E5810" t="str">
        <f t="shared" ref="E5810:E5816" si="893">"01"</f>
        <v>01</v>
      </c>
      <c r="F5810" t="str">
        <f>"001"</f>
        <v>001</v>
      </c>
      <c r="G5810" t="str">
        <f>""</f>
        <v/>
      </c>
      <c r="H5810" t="s">
        <v>1</v>
      </c>
      <c r="I5810" t="s">
        <v>2894</v>
      </c>
      <c r="J5810" t="s">
        <v>6299</v>
      </c>
      <c r="K5810" t="str">
        <f>"23350"</f>
        <v>23350</v>
      </c>
    </row>
    <row r="5811" spans="1:11" customFormat="1" x14ac:dyDescent="0.25">
      <c r="A5811" t="str">
        <f t="shared" si="891"/>
        <v>23</v>
      </c>
      <c r="B5811" t="s">
        <v>612</v>
      </c>
      <c r="C5811" t="str">
        <f>"071"</f>
        <v>071</v>
      </c>
      <c r="D5811" t="s">
        <v>678</v>
      </c>
      <c r="E5811" t="str">
        <f t="shared" si="893"/>
        <v>01</v>
      </c>
      <c r="F5811" t="str">
        <f>"001"</f>
        <v>001</v>
      </c>
      <c r="G5811" t="str">
        <f>""</f>
        <v/>
      </c>
      <c r="H5811" t="s">
        <v>0</v>
      </c>
      <c r="I5811" t="s">
        <v>2894</v>
      </c>
      <c r="J5811" t="s">
        <v>6299</v>
      </c>
      <c r="K5811" t="str">
        <f>"23350"</f>
        <v>23350</v>
      </c>
    </row>
    <row r="5812" spans="1:11" customFormat="1" x14ac:dyDescent="0.25">
      <c r="A5812" t="str">
        <f t="shared" si="891"/>
        <v>23</v>
      </c>
      <c r="B5812" t="s">
        <v>612</v>
      </c>
      <c r="C5812" t="str">
        <f>"072"</f>
        <v>072</v>
      </c>
      <c r="D5812" t="s">
        <v>679</v>
      </c>
      <c r="E5812" t="str">
        <f t="shared" si="893"/>
        <v>01</v>
      </c>
      <c r="F5812" t="str">
        <f>"001"</f>
        <v>001</v>
      </c>
      <c r="G5812" t="str">
        <f>""</f>
        <v/>
      </c>
      <c r="H5812" t="s">
        <v>3</v>
      </c>
      <c r="I5812" t="s">
        <v>58</v>
      </c>
      <c r="J5812" t="s">
        <v>6300</v>
      </c>
      <c r="K5812" t="str">
        <f>"23360"</f>
        <v>23360</v>
      </c>
    </row>
    <row r="5813" spans="1:11" customFormat="1" x14ac:dyDescent="0.25">
      <c r="A5813" t="str">
        <f t="shared" si="891"/>
        <v>23</v>
      </c>
      <c r="B5813" t="s">
        <v>612</v>
      </c>
      <c r="C5813" t="str">
        <f>"072"</f>
        <v>072</v>
      </c>
      <c r="D5813" t="s">
        <v>679</v>
      </c>
      <c r="E5813" t="str">
        <f t="shared" si="893"/>
        <v>01</v>
      </c>
      <c r="F5813" t="str">
        <f>"002"</f>
        <v>002</v>
      </c>
      <c r="G5813" t="str">
        <f>""</f>
        <v/>
      </c>
      <c r="H5813" t="s">
        <v>1</v>
      </c>
      <c r="I5813" t="s">
        <v>58</v>
      </c>
      <c r="J5813" t="s">
        <v>6300</v>
      </c>
      <c r="K5813" t="str">
        <f>"23360"</f>
        <v>23360</v>
      </c>
    </row>
    <row r="5814" spans="1:11" customFormat="1" x14ac:dyDescent="0.25">
      <c r="A5814" t="str">
        <f t="shared" si="891"/>
        <v>23</v>
      </c>
      <c r="B5814" t="s">
        <v>612</v>
      </c>
      <c r="C5814" t="str">
        <f>"072"</f>
        <v>072</v>
      </c>
      <c r="D5814" t="s">
        <v>679</v>
      </c>
      <c r="E5814" t="str">
        <f t="shared" si="893"/>
        <v>01</v>
      </c>
      <c r="F5814" t="str">
        <f>"002"</f>
        <v>002</v>
      </c>
      <c r="G5814" t="str">
        <f>""</f>
        <v/>
      </c>
      <c r="H5814" t="s">
        <v>0</v>
      </c>
      <c r="I5814" t="s">
        <v>58</v>
      </c>
      <c r="J5814" t="s">
        <v>6300</v>
      </c>
      <c r="K5814" t="str">
        <f>"23360"</f>
        <v>23360</v>
      </c>
    </row>
    <row r="5815" spans="1:11" customFormat="1" x14ac:dyDescent="0.25">
      <c r="A5815" t="str">
        <f t="shared" si="891"/>
        <v>23</v>
      </c>
      <c r="B5815" t="s">
        <v>612</v>
      </c>
      <c r="C5815" t="str">
        <f t="shared" ref="C5815:C5821" si="894">"073"</f>
        <v>073</v>
      </c>
      <c r="D5815" t="s">
        <v>680</v>
      </c>
      <c r="E5815" t="str">
        <f t="shared" si="893"/>
        <v>01</v>
      </c>
      <c r="F5815" t="str">
        <f>"001"</f>
        <v>001</v>
      </c>
      <c r="G5815" t="str">
        <f>"01"</f>
        <v>01</v>
      </c>
      <c r="H5815" t="s">
        <v>1</v>
      </c>
      <c r="I5815" t="s">
        <v>24</v>
      </c>
      <c r="J5815" t="s">
        <v>6301</v>
      </c>
      <c r="K5815" t="str">
        <f t="shared" ref="K5815:K5821" si="895">"23480"</f>
        <v>23480</v>
      </c>
    </row>
    <row r="5816" spans="1:11" customFormat="1" x14ac:dyDescent="0.25">
      <c r="A5816" t="str">
        <f t="shared" si="891"/>
        <v>23</v>
      </c>
      <c r="B5816" t="s">
        <v>612</v>
      </c>
      <c r="C5816" t="str">
        <f t="shared" si="894"/>
        <v>073</v>
      </c>
      <c r="D5816" t="s">
        <v>680</v>
      </c>
      <c r="E5816" t="str">
        <f t="shared" si="893"/>
        <v>01</v>
      </c>
      <c r="F5816" t="str">
        <f>"001"</f>
        <v>001</v>
      </c>
      <c r="G5816" t="str">
        <f>"02"</f>
        <v>02</v>
      </c>
      <c r="H5816" t="s">
        <v>0</v>
      </c>
      <c r="I5816" t="s">
        <v>2895</v>
      </c>
      <c r="J5816" t="s">
        <v>6302</v>
      </c>
      <c r="K5816" t="str">
        <f t="shared" si="895"/>
        <v>23480</v>
      </c>
    </row>
    <row r="5817" spans="1:11" customFormat="1" x14ac:dyDescent="0.25">
      <c r="A5817" t="str">
        <f t="shared" si="891"/>
        <v>23</v>
      </c>
      <c r="B5817" t="s">
        <v>612</v>
      </c>
      <c r="C5817" t="str">
        <f t="shared" si="894"/>
        <v>073</v>
      </c>
      <c r="D5817" t="s">
        <v>680</v>
      </c>
      <c r="E5817" t="str">
        <f>"02"</f>
        <v>02</v>
      </c>
      <c r="F5817" t="str">
        <f>"001"</f>
        <v>001</v>
      </c>
      <c r="G5817" t="str">
        <f>""</f>
        <v/>
      </c>
      <c r="H5817" t="s">
        <v>3</v>
      </c>
      <c r="I5817" t="s">
        <v>2895</v>
      </c>
      <c r="J5817" t="s">
        <v>6302</v>
      </c>
      <c r="K5817" t="str">
        <f t="shared" si="895"/>
        <v>23480</v>
      </c>
    </row>
    <row r="5818" spans="1:11" customFormat="1" x14ac:dyDescent="0.25">
      <c r="A5818" t="str">
        <f t="shared" si="891"/>
        <v>23</v>
      </c>
      <c r="B5818" t="s">
        <v>612</v>
      </c>
      <c r="C5818" t="str">
        <f t="shared" si="894"/>
        <v>073</v>
      </c>
      <c r="D5818" t="s">
        <v>680</v>
      </c>
      <c r="E5818" t="str">
        <f>"02"</f>
        <v>02</v>
      </c>
      <c r="F5818" t="str">
        <f>"002"</f>
        <v>002</v>
      </c>
      <c r="G5818" t="str">
        <f>""</f>
        <v/>
      </c>
      <c r="H5818" t="s">
        <v>3</v>
      </c>
      <c r="I5818" t="s">
        <v>2895</v>
      </c>
      <c r="J5818" t="s">
        <v>6302</v>
      </c>
      <c r="K5818" t="str">
        <f t="shared" si="895"/>
        <v>23480</v>
      </c>
    </row>
    <row r="5819" spans="1:11" customFormat="1" x14ac:dyDescent="0.25">
      <c r="A5819" t="str">
        <f t="shared" si="891"/>
        <v>23</v>
      </c>
      <c r="B5819" t="s">
        <v>612</v>
      </c>
      <c r="C5819" t="str">
        <f t="shared" si="894"/>
        <v>073</v>
      </c>
      <c r="D5819" t="s">
        <v>680</v>
      </c>
      <c r="E5819" t="str">
        <f>"03"</f>
        <v>03</v>
      </c>
      <c r="F5819" t="str">
        <f>"001"</f>
        <v>001</v>
      </c>
      <c r="G5819" t="str">
        <f>""</f>
        <v/>
      </c>
      <c r="H5819" t="s">
        <v>1</v>
      </c>
      <c r="I5819" t="s">
        <v>2896</v>
      </c>
      <c r="J5819" t="s">
        <v>6303</v>
      </c>
      <c r="K5819" t="str">
        <f t="shared" si="895"/>
        <v>23480</v>
      </c>
    </row>
    <row r="5820" spans="1:11" customFormat="1" x14ac:dyDescent="0.25">
      <c r="A5820" t="str">
        <f t="shared" si="891"/>
        <v>23</v>
      </c>
      <c r="B5820" t="s">
        <v>612</v>
      </c>
      <c r="C5820" t="str">
        <f t="shared" si="894"/>
        <v>073</v>
      </c>
      <c r="D5820" t="s">
        <v>680</v>
      </c>
      <c r="E5820" t="str">
        <f>"03"</f>
        <v>03</v>
      </c>
      <c r="F5820" t="str">
        <f>"001"</f>
        <v>001</v>
      </c>
      <c r="G5820" t="str">
        <f>""</f>
        <v/>
      </c>
      <c r="H5820" t="s">
        <v>0</v>
      </c>
      <c r="I5820" t="s">
        <v>2896</v>
      </c>
      <c r="J5820" t="s">
        <v>6303</v>
      </c>
      <c r="K5820" t="str">
        <f t="shared" si="895"/>
        <v>23480</v>
      </c>
    </row>
    <row r="5821" spans="1:11" customFormat="1" x14ac:dyDescent="0.25">
      <c r="A5821" t="str">
        <f t="shared" si="891"/>
        <v>23</v>
      </c>
      <c r="B5821" t="s">
        <v>612</v>
      </c>
      <c r="C5821" t="str">
        <f t="shared" si="894"/>
        <v>073</v>
      </c>
      <c r="D5821" t="s">
        <v>680</v>
      </c>
      <c r="E5821" t="str">
        <f>"03"</f>
        <v>03</v>
      </c>
      <c r="F5821" t="str">
        <f>"002"</f>
        <v>002</v>
      </c>
      <c r="G5821" t="str">
        <f>""</f>
        <v/>
      </c>
      <c r="H5821" t="s">
        <v>3</v>
      </c>
      <c r="I5821" t="s">
        <v>23</v>
      </c>
      <c r="J5821" t="s">
        <v>6304</v>
      </c>
      <c r="K5821" t="str">
        <f t="shared" si="895"/>
        <v>23480</v>
      </c>
    </row>
    <row r="5822" spans="1:11" customFormat="1" x14ac:dyDescent="0.25">
      <c r="A5822" t="str">
        <f t="shared" si="891"/>
        <v>23</v>
      </c>
      <c r="B5822" t="s">
        <v>612</v>
      </c>
      <c r="C5822" t="str">
        <f>"074"</f>
        <v>074</v>
      </c>
      <c r="D5822" t="s">
        <v>681</v>
      </c>
      <c r="E5822" t="str">
        <f>"01"</f>
        <v>01</v>
      </c>
      <c r="F5822" t="str">
        <f>"001"</f>
        <v>001</v>
      </c>
      <c r="G5822" t="str">
        <f>""</f>
        <v/>
      </c>
      <c r="H5822" t="s">
        <v>1</v>
      </c>
      <c r="I5822" t="s">
        <v>1286</v>
      </c>
      <c r="J5822" t="s">
        <v>6305</v>
      </c>
      <c r="K5822" t="str">
        <f>"23430"</f>
        <v>23430</v>
      </c>
    </row>
    <row r="5823" spans="1:11" customFormat="1" x14ac:dyDescent="0.25">
      <c r="A5823" t="str">
        <f t="shared" si="891"/>
        <v>23</v>
      </c>
      <c r="B5823" t="s">
        <v>612</v>
      </c>
      <c r="C5823" t="str">
        <f>"074"</f>
        <v>074</v>
      </c>
      <c r="D5823" t="s">
        <v>681</v>
      </c>
      <c r="E5823" t="str">
        <f>"01"</f>
        <v>01</v>
      </c>
      <c r="F5823" t="str">
        <f>"001"</f>
        <v>001</v>
      </c>
      <c r="G5823" t="str">
        <f>""</f>
        <v/>
      </c>
      <c r="H5823" t="s">
        <v>0</v>
      </c>
      <c r="I5823" t="s">
        <v>1286</v>
      </c>
      <c r="J5823" t="s">
        <v>6305</v>
      </c>
      <c r="K5823" t="str">
        <f>"23430"</f>
        <v>23430</v>
      </c>
    </row>
    <row r="5824" spans="1:11" customFormat="1" x14ac:dyDescent="0.25">
      <c r="A5824" t="str">
        <f t="shared" si="891"/>
        <v>23</v>
      </c>
      <c r="B5824" t="s">
        <v>612</v>
      </c>
      <c r="C5824" t="str">
        <f>"074"</f>
        <v>074</v>
      </c>
      <c r="D5824" t="s">
        <v>681</v>
      </c>
      <c r="E5824" t="str">
        <f>"02"</f>
        <v>02</v>
      </c>
      <c r="F5824" t="str">
        <f>"001"</f>
        <v>001</v>
      </c>
      <c r="G5824" t="str">
        <f>""</f>
        <v/>
      </c>
      <c r="H5824" t="s">
        <v>1</v>
      </c>
      <c r="I5824" t="s">
        <v>1008</v>
      </c>
      <c r="J5824" t="s">
        <v>6306</v>
      </c>
      <c r="K5824" t="str">
        <f>"23430"</f>
        <v>23430</v>
      </c>
    </row>
    <row r="5825" spans="1:11" customFormat="1" x14ac:dyDescent="0.25">
      <c r="A5825" t="str">
        <f t="shared" si="891"/>
        <v>23</v>
      </c>
      <c r="B5825" t="s">
        <v>612</v>
      </c>
      <c r="C5825" t="str">
        <f>"074"</f>
        <v>074</v>
      </c>
      <c r="D5825" t="s">
        <v>681</v>
      </c>
      <c r="E5825" t="str">
        <f>"02"</f>
        <v>02</v>
      </c>
      <c r="F5825" t="str">
        <f>"001"</f>
        <v>001</v>
      </c>
      <c r="G5825" t="str">
        <f>""</f>
        <v/>
      </c>
      <c r="H5825" t="s">
        <v>0</v>
      </c>
      <c r="I5825" t="s">
        <v>1008</v>
      </c>
      <c r="J5825" t="s">
        <v>6306</v>
      </c>
      <c r="K5825" t="str">
        <f>"23430"</f>
        <v>23430</v>
      </c>
    </row>
    <row r="5826" spans="1:11" customFormat="1" x14ac:dyDescent="0.25">
      <c r="A5826" t="str">
        <f t="shared" si="891"/>
        <v>23</v>
      </c>
      <c r="B5826" t="s">
        <v>612</v>
      </c>
      <c r="C5826" t="str">
        <f>"075"</f>
        <v>075</v>
      </c>
      <c r="D5826" t="s">
        <v>682</v>
      </c>
      <c r="E5826" t="str">
        <f>"01"</f>
        <v>01</v>
      </c>
      <c r="F5826" t="str">
        <f>"001"</f>
        <v>001</v>
      </c>
      <c r="G5826" t="str">
        <f>""</f>
        <v/>
      </c>
      <c r="H5826" t="s">
        <v>3</v>
      </c>
      <c r="I5826" t="s">
        <v>28</v>
      </c>
      <c r="J5826" t="s">
        <v>6307</v>
      </c>
      <c r="K5826" t="str">
        <f>"23410"</f>
        <v>23410</v>
      </c>
    </row>
    <row r="5827" spans="1:11" customFormat="1" x14ac:dyDescent="0.25">
      <c r="A5827" t="str">
        <f t="shared" si="891"/>
        <v>23</v>
      </c>
      <c r="B5827" t="s">
        <v>612</v>
      </c>
      <c r="C5827" t="str">
        <f>"075"</f>
        <v>075</v>
      </c>
      <c r="D5827" t="s">
        <v>682</v>
      </c>
      <c r="E5827" t="str">
        <f>"01"</f>
        <v>01</v>
      </c>
      <c r="F5827" t="str">
        <f>"002"</f>
        <v>002</v>
      </c>
      <c r="G5827" t="str">
        <f>""</f>
        <v/>
      </c>
      <c r="H5827" t="s">
        <v>1</v>
      </c>
      <c r="I5827" t="s">
        <v>28</v>
      </c>
      <c r="J5827" t="s">
        <v>6308</v>
      </c>
      <c r="K5827" t="str">
        <f>"23410"</f>
        <v>23410</v>
      </c>
    </row>
    <row r="5828" spans="1:11" customFormat="1" x14ac:dyDescent="0.25">
      <c r="A5828" t="str">
        <f t="shared" si="891"/>
        <v>23</v>
      </c>
      <c r="B5828" t="s">
        <v>612</v>
      </c>
      <c r="C5828" t="str">
        <f>"075"</f>
        <v>075</v>
      </c>
      <c r="D5828" t="s">
        <v>682</v>
      </c>
      <c r="E5828" t="str">
        <f>"01"</f>
        <v>01</v>
      </c>
      <c r="F5828" t="str">
        <f>"002"</f>
        <v>002</v>
      </c>
      <c r="G5828" t="str">
        <f>""</f>
        <v/>
      </c>
      <c r="H5828" t="s">
        <v>0</v>
      </c>
      <c r="I5828" t="s">
        <v>28</v>
      </c>
      <c r="J5828" t="s">
        <v>6308</v>
      </c>
      <c r="K5828" t="str">
        <f>"23410"</f>
        <v>23410</v>
      </c>
    </row>
    <row r="5829" spans="1:11" customFormat="1" x14ac:dyDescent="0.25">
      <c r="A5829" t="str">
        <f t="shared" si="891"/>
        <v>23</v>
      </c>
      <c r="B5829" t="s">
        <v>612</v>
      </c>
      <c r="C5829" t="str">
        <f>"075"</f>
        <v>075</v>
      </c>
      <c r="D5829" t="s">
        <v>682</v>
      </c>
      <c r="E5829" t="str">
        <f>"02"</f>
        <v>02</v>
      </c>
      <c r="F5829" t="str">
        <f t="shared" ref="F5829:F5834" si="896">"001"</f>
        <v>001</v>
      </c>
      <c r="G5829" t="str">
        <f>""</f>
        <v/>
      </c>
      <c r="H5829" t="s">
        <v>1</v>
      </c>
      <c r="I5829" t="s">
        <v>2897</v>
      </c>
      <c r="J5829" t="s">
        <v>6309</v>
      </c>
      <c r="K5829" t="str">
        <f>"23410"</f>
        <v>23410</v>
      </c>
    </row>
    <row r="5830" spans="1:11" customFormat="1" x14ac:dyDescent="0.25">
      <c r="A5830" t="str">
        <f t="shared" si="891"/>
        <v>23</v>
      </c>
      <c r="B5830" t="s">
        <v>612</v>
      </c>
      <c r="C5830" t="str">
        <f>"075"</f>
        <v>075</v>
      </c>
      <c r="D5830" t="s">
        <v>682</v>
      </c>
      <c r="E5830" t="str">
        <f>"02"</f>
        <v>02</v>
      </c>
      <c r="F5830" t="str">
        <f t="shared" si="896"/>
        <v>001</v>
      </c>
      <c r="G5830" t="str">
        <f>""</f>
        <v/>
      </c>
      <c r="H5830" t="s">
        <v>0</v>
      </c>
      <c r="I5830" t="s">
        <v>2897</v>
      </c>
      <c r="J5830" t="s">
        <v>6309</v>
      </c>
      <c r="K5830" t="str">
        <f>"23410"</f>
        <v>23410</v>
      </c>
    </row>
    <row r="5831" spans="1:11" customFormat="1" x14ac:dyDescent="0.25">
      <c r="A5831" t="str">
        <f t="shared" si="891"/>
        <v>23</v>
      </c>
      <c r="B5831" t="s">
        <v>612</v>
      </c>
      <c r="C5831" t="str">
        <f>"076"</f>
        <v>076</v>
      </c>
      <c r="D5831" t="s">
        <v>683</v>
      </c>
      <c r="E5831" t="str">
        <f>"01"</f>
        <v>01</v>
      </c>
      <c r="F5831" t="str">
        <f t="shared" si="896"/>
        <v>001</v>
      </c>
      <c r="G5831" t="str">
        <f>""</f>
        <v/>
      </c>
      <c r="H5831" t="s">
        <v>3</v>
      </c>
      <c r="I5831" t="s">
        <v>2898</v>
      </c>
      <c r="J5831" t="s">
        <v>5757</v>
      </c>
      <c r="K5831" t="str">
        <f>"23213"</f>
        <v>23213</v>
      </c>
    </row>
    <row r="5832" spans="1:11" customFormat="1" x14ac:dyDescent="0.25">
      <c r="A5832" t="str">
        <f t="shared" si="891"/>
        <v>23</v>
      </c>
      <c r="B5832" t="s">
        <v>612</v>
      </c>
      <c r="C5832" t="str">
        <f>"077"</f>
        <v>077</v>
      </c>
      <c r="D5832" t="s">
        <v>684</v>
      </c>
      <c r="E5832" t="str">
        <f>"01"</f>
        <v>01</v>
      </c>
      <c r="F5832" t="str">
        <f t="shared" si="896"/>
        <v>001</v>
      </c>
      <c r="G5832" t="str">
        <f>""</f>
        <v/>
      </c>
      <c r="H5832" t="s">
        <v>3</v>
      </c>
      <c r="I5832" t="s">
        <v>48</v>
      </c>
      <c r="J5832" t="s">
        <v>6310</v>
      </c>
      <c r="K5832" t="str">
        <f>"23612"</f>
        <v>23612</v>
      </c>
    </row>
    <row r="5833" spans="1:11" customFormat="1" x14ac:dyDescent="0.25">
      <c r="A5833" t="str">
        <f t="shared" si="891"/>
        <v>23</v>
      </c>
      <c r="B5833" t="s">
        <v>612</v>
      </c>
      <c r="C5833" t="str">
        <f t="shared" ref="C5833:C5838" si="897">"079"</f>
        <v>079</v>
      </c>
      <c r="D5833" t="s">
        <v>685</v>
      </c>
      <c r="E5833" t="str">
        <f>"01"</f>
        <v>01</v>
      </c>
      <c r="F5833" t="str">
        <f t="shared" si="896"/>
        <v>001</v>
      </c>
      <c r="G5833" t="str">
        <f>""</f>
        <v/>
      </c>
      <c r="H5833" t="s">
        <v>1</v>
      </c>
      <c r="I5833" t="s">
        <v>2899</v>
      </c>
      <c r="J5833" t="s">
        <v>6311</v>
      </c>
      <c r="K5833" t="str">
        <f t="shared" ref="K5833:K5838" si="898">"23250"</f>
        <v>23250</v>
      </c>
    </row>
    <row r="5834" spans="1:11" customFormat="1" x14ac:dyDescent="0.25">
      <c r="A5834" t="str">
        <f t="shared" si="891"/>
        <v>23</v>
      </c>
      <c r="B5834" t="s">
        <v>612</v>
      </c>
      <c r="C5834" t="str">
        <f t="shared" si="897"/>
        <v>079</v>
      </c>
      <c r="D5834" t="s">
        <v>685</v>
      </c>
      <c r="E5834" t="str">
        <f>"01"</f>
        <v>01</v>
      </c>
      <c r="F5834" t="str">
        <f t="shared" si="896"/>
        <v>001</v>
      </c>
      <c r="G5834" t="str">
        <f>""</f>
        <v/>
      </c>
      <c r="H5834" t="s">
        <v>0</v>
      </c>
      <c r="I5834" t="s">
        <v>2899</v>
      </c>
      <c r="J5834" t="s">
        <v>6311</v>
      </c>
      <c r="K5834" t="str">
        <f t="shared" si="898"/>
        <v>23250</v>
      </c>
    </row>
    <row r="5835" spans="1:11" customFormat="1" x14ac:dyDescent="0.25">
      <c r="A5835" t="str">
        <f t="shared" si="891"/>
        <v>23</v>
      </c>
      <c r="B5835" t="s">
        <v>612</v>
      </c>
      <c r="C5835" t="str">
        <f t="shared" si="897"/>
        <v>079</v>
      </c>
      <c r="D5835" t="s">
        <v>685</v>
      </c>
      <c r="E5835" t="str">
        <f>"01"</f>
        <v>01</v>
      </c>
      <c r="F5835" t="str">
        <f>"002"</f>
        <v>002</v>
      </c>
      <c r="G5835" t="str">
        <f>""</f>
        <v/>
      </c>
      <c r="H5835" t="s">
        <v>3</v>
      </c>
      <c r="I5835" t="s">
        <v>2900</v>
      </c>
      <c r="J5835" t="s">
        <v>6312</v>
      </c>
      <c r="K5835" t="str">
        <f t="shared" si="898"/>
        <v>23250</v>
      </c>
    </row>
    <row r="5836" spans="1:11" customFormat="1" x14ac:dyDescent="0.25">
      <c r="A5836" t="str">
        <f t="shared" si="891"/>
        <v>23</v>
      </c>
      <c r="B5836" t="s">
        <v>612</v>
      </c>
      <c r="C5836" t="str">
        <f t="shared" si="897"/>
        <v>079</v>
      </c>
      <c r="D5836" t="s">
        <v>685</v>
      </c>
      <c r="E5836" t="str">
        <f>"02"</f>
        <v>02</v>
      </c>
      <c r="F5836" t="str">
        <f t="shared" ref="F5836:F5843" si="899">"001"</f>
        <v>001</v>
      </c>
      <c r="G5836" t="str">
        <f>""</f>
        <v/>
      </c>
      <c r="H5836" t="s">
        <v>3</v>
      </c>
      <c r="I5836" t="s">
        <v>2900</v>
      </c>
      <c r="J5836" t="s">
        <v>6312</v>
      </c>
      <c r="K5836" t="str">
        <f t="shared" si="898"/>
        <v>23250</v>
      </c>
    </row>
    <row r="5837" spans="1:11" customFormat="1" x14ac:dyDescent="0.25">
      <c r="A5837" t="str">
        <f t="shared" si="891"/>
        <v>23</v>
      </c>
      <c r="B5837" t="s">
        <v>612</v>
      </c>
      <c r="C5837" t="str">
        <f t="shared" si="897"/>
        <v>079</v>
      </c>
      <c r="D5837" t="s">
        <v>685</v>
      </c>
      <c r="E5837" t="str">
        <f>"03"</f>
        <v>03</v>
      </c>
      <c r="F5837" t="str">
        <f t="shared" si="899"/>
        <v>001</v>
      </c>
      <c r="G5837" t="str">
        <f>""</f>
        <v/>
      </c>
      <c r="H5837" t="s">
        <v>1</v>
      </c>
      <c r="I5837" t="s">
        <v>2475</v>
      </c>
      <c r="J5837" t="s">
        <v>6313</v>
      </c>
      <c r="K5837" t="str">
        <f t="shared" si="898"/>
        <v>23250</v>
      </c>
    </row>
    <row r="5838" spans="1:11" customFormat="1" x14ac:dyDescent="0.25">
      <c r="A5838" t="str">
        <f t="shared" si="891"/>
        <v>23</v>
      </c>
      <c r="B5838" t="s">
        <v>612</v>
      </c>
      <c r="C5838" t="str">
        <f t="shared" si="897"/>
        <v>079</v>
      </c>
      <c r="D5838" t="s">
        <v>685</v>
      </c>
      <c r="E5838" t="str">
        <f>"03"</f>
        <v>03</v>
      </c>
      <c r="F5838" t="str">
        <f t="shared" si="899"/>
        <v>001</v>
      </c>
      <c r="G5838" t="str">
        <f>""</f>
        <v/>
      </c>
      <c r="H5838" t="s">
        <v>0</v>
      </c>
      <c r="I5838" t="s">
        <v>2475</v>
      </c>
      <c r="J5838" t="s">
        <v>6313</v>
      </c>
      <c r="K5838" t="str">
        <f t="shared" si="898"/>
        <v>23250</v>
      </c>
    </row>
    <row r="5839" spans="1:11" customFormat="1" x14ac:dyDescent="0.25">
      <c r="A5839" t="str">
        <f t="shared" si="891"/>
        <v>23</v>
      </c>
      <c r="B5839" t="s">
        <v>612</v>
      </c>
      <c r="C5839" t="str">
        <f>"080"</f>
        <v>080</v>
      </c>
      <c r="D5839" t="s">
        <v>686</v>
      </c>
      <c r="E5839" t="str">
        <f>"01"</f>
        <v>01</v>
      </c>
      <c r="F5839" t="str">
        <f t="shared" si="899"/>
        <v>001</v>
      </c>
      <c r="G5839" t="str">
        <f>""</f>
        <v/>
      </c>
      <c r="H5839" t="s">
        <v>3</v>
      </c>
      <c r="I5839" t="s">
        <v>2901</v>
      </c>
      <c r="J5839" t="s">
        <v>6314</v>
      </c>
      <c r="K5839" t="str">
        <f>"23311"</f>
        <v>23311</v>
      </c>
    </row>
    <row r="5840" spans="1:11" customFormat="1" x14ac:dyDescent="0.25">
      <c r="A5840" t="str">
        <f t="shared" si="891"/>
        <v>23</v>
      </c>
      <c r="B5840" t="s">
        <v>612</v>
      </c>
      <c r="C5840" t="str">
        <f>"080"</f>
        <v>080</v>
      </c>
      <c r="D5840" t="s">
        <v>686</v>
      </c>
      <c r="E5840" t="str">
        <f>"02"</f>
        <v>02</v>
      </c>
      <c r="F5840" t="str">
        <f t="shared" si="899"/>
        <v>001</v>
      </c>
      <c r="G5840" t="str">
        <f>""</f>
        <v/>
      </c>
      <c r="H5840" t="s">
        <v>1</v>
      </c>
      <c r="I5840" t="s">
        <v>2901</v>
      </c>
      <c r="J5840" t="s">
        <v>6314</v>
      </c>
      <c r="K5840" t="str">
        <f>"23311"</f>
        <v>23311</v>
      </c>
    </row>
    <row r="5841" spans="1:11" customFormat="1" x14ac:dyDescent="0.25">
      <c r="A5841" t="str">
        <f t="shared" si="891"/>
        <v>23</v>
      </c>
      <c r="B5841" t="s">
        <v>612</v>
      </c>
      <c r="C5841" t="str">
        <f>"080"</f>
        <v>080</v>
      </c>
      <c r="D5841" t="s">
        <v>686</v>
      </c>
      <c r="E5841" t="str">
        <f>"02"</f>
        <v>02</v>
      </c>
      <c r="F5841" t="str">
        <f t="shared" si="899"/>
        <v>001</v>
      </c>
      <c r="G5841" t="str">
        <f>""</f>
        <v/>
      </c>
      <c r="H5841" t="s">
        <v>0</v>
      </c>
      <c r="I5841" t="s">
        <v>2901</v>
      </c>
      <c r="J5841" t="s">
        <v>6314</v>
      </c>
      <c r="K5841" t="str">
        <f>"23311"</f>
        <v>23311</v>
      </c>
    </row>
    <row r="5842" spans="1:11" customFormat="1" x14ac:dyDescent="0.25">
      <c r="A5842" t="str">
        <f t="shared" si="891"/>
        <v>23</v>
      </c>
      <c r="B5842" t="s">
        <v>612</v>
      </c>
      <c r="C5842" t="str">
        <f>"081"</f>
        <v>081</v>
      </c>
      <c r="D5842" t="s">
        <v>687</v>
      </c>
      <c r="E5842" t="str">
        <f t="shared" ref="E5842:E5876" si="900">"01"</f>
        <v>01</v>
      </c>
      <c r="F5842" t="str">
        <f t="shared" si="899"/>
        <v>001</v>
      </c>
      <c r="G5842" t="str">
        <f>"01"</f>
        <v>01</v>
      </c>
      <c r="H5842" t="s">
        <v>1</v>
      </c>
      <c r="I5842" t="s">
        <v>2902</v>
      </c>
      <c r="J5842" t="s">
        <v>6315</v>
      </c>
      <c r="K5842" t="str">
        <f>"23379"</f>
        <v>23379</v>
      </c>
    </row>
    <row r="5843" spans="1:11" customFormat="1" x14ac:dyDescent="0.25">
      <c r="A5843" t="str">
        <f t="shared" si="891"/>
        <v>23</v>
      </c>
      <c r="B5843" t="s">
        <v>612</v>
      </c>
      <c r="C5843" t="str">
        <f>"081"</f>
        <v>081</v>
      </c>
      <c r="D5843" t="s">
        <v>687</v>
      </c>
      <c r="E5843" t="str">
        <f t="shared" si="900"/>
        <v>01</v>
      </c>
      <c r="F5843" t="str">
        <f t="shared" si="899"/>
        <v>001</v>
      </c>
      <c r="G5843" t="str">
        <f>"02"</f>
        <v>02</v>
      </c>
      <c r="H5843" t="s">
        <v>0</v>
      </c>
      <c r="I5843" t="s">
        <v>48</v>
      </c>
      <c r="J5843" t="s">
        <v>6316</v>
      </c>
      <c r="K5843" t="str">
        <f>"23293"</f>
        <v>23293</v>
      </c>
    </row>
    <row r="5844" spans="1:11" customFormat="1" x14ac:dyDescent="0.25">
      <c r="A5844" t="str">
        <f t="shared" si="891"/>
        <v>23</v>
      </c>
      <c r="B5844" t="s">
        <v>612</v>
      </c>
      <c r="C5844" t="str">
        <f>"081"</f>
        <v>081</v>
      </c>
      <c r="D5844" t="s">
        <v>687</v>
      </c>
      <c r="E5844" t="str">
        <f t="shared" si="900"/>
        <v>01</v>
      </c>
      <c r="F5844" t="str">
        <f>"002"</f>
        <v>002</v>
      </c>
      <c r="G5844" t="str">
        <f>""</f>
        <v/>
      </c>
      <c r="H5844" t="s">
        <v>1</v>
      </c>
      <c r="I5844" t="s">
        <v>2903</v>
      </c>
      <c r="J5844" t="s">
        <v>6317</v>
      </c>
      <c r="K5844" t="str">
        <f>"23293"</f>
        <v>23293</v>
      </c>
    </row>
    <row r="5845" spans="1:11" customFormat="1" x14ac:dyDescent="0.25">
      <c r="A5845" t="str">
        <f t="shared" si="891"/>
        <v>23</v>
      </c>
      <c r="B5845" t="s">
        <v>612</v>
      </c>
      <c r="C5845" t="str">
        <f>"081"</f>
        <v>081</v>
      </c>
      <c r="D5845" t="s">
        <v>687</v>
      </c>
      <c r="E5845" t="str">
        <f t="shared" si="900"/>
        <v>01</v>
      </c>
      <c r="F5845" t="str">
        <f>"002"</f>
        <v>002</v>
      </c>
      <c r="G5845" t="str">
        <f>""</f>
        <v/>
      </c>
      <c r="H5845" t="s">
        <v>0</v>
      </c>
      <c r="I5845" t="s">
        <v>2903</v>
      </c>
      <c r="J5845" t="s">
        <v>6317</v>
      </c>
      <c r="K5845" t="str">
        <f>"23293"</f>
        <v>23293</v>
      </c>
    </row>
    <row r="5846" spans="1:11" customFormat="1" x14ac:dyDescent="0.25">
      <c r="A5846" t="str">
        <f t="shared" si="891"/>
        <v>23</v>
      </c>
      <c r="B5846" t="s">
        <v>612</v>
      </c>
      <c r="C5846" t="str">
        <f>"082"</f>
        <v>082</v>
      </c>
      <c r="D5846" t="s">
        <v>688</v>
      </c>
      <c r="E5846" t="str">
        <f t="shared" si="900"/>
        <v>01</v>
      </c>
      <c r="F5846" t="str">
        <f>"001"</f>
        <v>001</v>
      </c>
      <c r="G5846" t="str">
        <f>""</f>
        <v/>
      </c>
      <c r="H5846" t="s">
        <v>1</v>
      </c>
      <c r="I5846" t="s">
        <v>1147</v>
      </c>
      <c r="J5846" t="s">
        <v>6318</v>
      </c>
      <c r="K5846" t="str">
        <f>"23380"</f>
        <v>23380</v>
      </c>
    </row>
    <row r="5847" spans="1:11" customFormat="1" x14ac:dyDescent="0.25">
      <c r="A5847" t="str">
        <f t="shared" si="891"/>
        <v>23</v>
      </c>
      <c r="B5847" t="s">
        <v>612</v>
      </c>
      <c r="C5847" t="str">
        <f>"082"</f>
        <v>082</v>
      </c>
      <c r="D5847" t="s">
        <v>688</v>
      </c>
      <c r="E5847" t="str">
        <f t="shared" si="900"/>
        <v>01</v>
      </c>
      <c r="F5847" t="str">
        <f>"001"</f>
        <v>001</v>
      </c>
      <c r="G5847" t="str">
        <f>""</f>
        <v/>
      </c>
      <c r="H5847" t="s">
        <v>0</v>
      </c>
      <c r="I5847" t="s">
        <v>1147</v>
      </c>
      <c r="J5847" t="s">
        <v>6318</v>
      </c>
      <c r="K5847" t="str">
        <f>"23380"</f>
        <v>23380</v>
      </c>
    </row>
    <row r="5848" spans="1:11" customFormat="1" x14ac:dyDescent="0.25">
      <c r="A5848" t="str">
        <f t="shared" si="891"/>
        <v>23</v>
      </c>
      <c r="B5848" t="s">
        <v>612</v>
      </c>
      <c r="C5848" t="str">
        <f>"082"</f>
        <v>082</v>
      </c>
      <c r="D5848" t="s">
        <v>688</v>
      </c>
      <c r="E5848" t="str">
        <f t="shared" si="900"/>
        <v>01</v>
      </c>
      <c r="F5848" t="str">
        <f>"002"</f>
        <v>002</v>
      </c>
      <c r="G5848" t="str">
        <f>""</f>
        <v/>
      </c>
      <c r="H5848" t="s">
        <v>3</v>
      </c>
      <c r="I5848" t="s">
        <v>28</v>
      </c>
      <c r="J5848" t="s">
        <v>6319</v>
      </c>
      <c r="K5848" t="str">
        <f>"23380"</f>
        <v>23380</v>
      </c>
    </row>
    <row r="5849" spans="1:11" customFormat="1" x14ac:dyDescent="0.25">
      <c r="A5849" t="str">
        <f t="shared" si="891"/>
        <v>23</v>
      </c>
      <c r="B5849" t="s">
        <v>612</v>
      </c>
      <c r="C5849" t="str">
        <f>"084"</f>
        <v>084</v>
      </c>
      <c r="D5849" t="s">
        <v>689</v>
      </c>
      <c r="E5849" t="str">
        <f t="shared" si="900"/>
        <v>01</v>
      </c>
      <c r="F5849" t="str">
        <f>"001"</f>
        <v>001</v>
      </c>
      <c r="G5849" t="str">
        <f>""</f>
        <v/>
      </c>
      <c r="H5849" t="s">
        <v>1</v>
      </c>
      <c r="I5849" t="s">
        <v>106</v>
      </c>
      <c r="J5849" t="s">
        <v>6320</v>
      </c>
      <c r="K5849" t="str">
        <f>"23270"</f>
        <v>23270</v>
      </c>
    </row>
    <row r="5850" spans="1:11" customFormat="1" x14ac:dyDescent="0.25">
      <c r="A5850" t="str">
        <f t="shared" si="891"/>
        <v>23</v>
      </c>
      <c r="B5850" t="s">
        <v>612</v>
      </c>
      <c r="C5850" t="str">
        <f>"084"</f>
        <v>084</v>
      </c>
      <c r="D5850" t="s">
        <v>689</v>
      </c>
      <c r="E5850" t="str">
        <f t="shared" si="900"/>
        <v>01</v>
      </c>
      <c r="F5850" t="str">
        <f>"001"</f>
        <v>001</v>
      </c>
      <c r="G5850" t="str">
        <f>""</f>
        <v/>
      </c>
      <c r="H5850" t="s">
        <v>0</v>
      </c>
      <c r="I5850" t="s">
        <v>106</v>
      </c>
      <c r="J5850" t="s">
        <v>6320</v>
      </c>
      <c r="K5850" t="str">
        <f>"23270"</f>
        <v>23270</v>
      </c>
    </row>
    <row r="5851" spans="1:11" customFormat="1" x14ac:dyDescent="0.25">
      <c r="A5851" t="str">
        <f t="shared" si="891"/>
        <v>23</v>
      </c>
      <c r="B5851" t="s">
        <v>612</v>
      </c>
      <c r="C5851" t="str">
        <f>"085"</f>
        <v>085</v>
      </c>
      <c r="D5851" t="s">
        <v>690</v>
      </c>
      <c r="E5851" t="str">
        <f t="shared" si="900"/>
        <v>01</v>
      </c>
      <c r="F5851" t="str">
        <f>"001"</f>
        <v>001</v>
      </c>
      <c r="G5851" t="str">
        <f>""</f>
        <v/>
      </c>
      <c r="H5851" t="s">
        <v>1</v>
      </c>
      <c r="I5851" t="s">
        <v>2904</v>
      </c>
      <c r="J5851" t="s">
        <v>6321</v>
      </c>
      <c r="K5851" t="str">
        <f>"23510"</f>
        <v>23510</v>
      </c>
    </row>
    <row r="5852" spans="1:11" customFormat="1" x14ac:dyDescent="0.25">
      <c r="A5852" t="str">
        <f t="shared" si="891"/>
        <v>23</v>
      </c>
      <c r="B5852" t="s">
        <v>612</v>
      </c>
      <c r="C5852" t="str">
        <f>"085"</f>
        <v>085</v>
      </c>
      <c r="D5852" t="s">
        <v>690</v>
      </c>
      <c r="E5852" t="str">
        <f t="shared" si="900"/>
        <v>01</v>
      </c>
      <c r="F5852" t="str">
        <f>"001"</f>
        <v>001</v>
      </c>
      <c r="G5852" t="str">
        <f>""</f>
        <v/>
      </c>
      <c r="H5852" t="s">
        <v>0</v>
      </c>
      <c r="I5852" t="s">
        <v>2904</v>
      </c>
      <c r="J5852" t="s">
        <v>6321</v>
      </c>
      <c r="K5852" t="str">
        <f>"23510"</f>
        <v>23510</v>
      </c>
    </row>
    <row r="5853" spans="1:11" customFormat="1" x14ac:dyDescent="0.25">
      <c r="A5853" t="str">
        <f t="shared" si="891"/>
        <v>23</v>
      </c>
      <c r="B5853" t="s">
        <v>612</v>
      </c>
      <c r="C5853" t="str">
        <f>"085"</f>
        <v>085</v>
      </c>
      <c r="D5853" t="s">
        <v>690</v>
      </c>
      <c r="E5853" t="str">
        <f t="shared" si="900"/>
        <v>01</v>
      </c>
      <c r="F5853" t="str">
        <f>"002"</f>
        <v>002</v>
      </c>
      <c r="G5853" t="str">
        <f>""</f>
        <v/>
      </c>
      <c r="H5853" t="s">
        <v>3</v>
      </c>
      <c r="I5853" t="s">
        <v>2904</v>
      </c>
      <c r="J5853" t="s">
        <v>6321</v>
      </c>
      <c r="K5853" t="str">
        <f>"23510"</f>
        <v>23510</v>
      </c>
    </row>
    <row r="5854" spans="1:11" customFormat="1" x14ac:dyDescent="0.25">
      <c r="A5854" t="str">
        <f t="shared" si="891"/>
        <v>23</v>
      </c>
      <c r="B5854" t="s">
        <v>612</v>
      </c>
      <c r="C5854" t="str">
        <f>"085"</f>
        <v>085</v>
      </c>
      <c r="D5854" t="s">
        <v>690</v>
      </c>
      <c r="E5854" t="str">
        <f t="shared" si="900"/>
        <v>01</v>
      </c>
      <c r="F5854" t="str">
        <f>"003"</f>
        <v>003</v>
      </c>
      <c r="G5854" t="str">
        <f>""</f>
        <v/>
      </c>
      <c r="H5854" t="s">
        <v>3</v>
      </c>
      <c r="I5854" t="s">
        <v>2905</v>
      </c>
      <c r="J5854" t="s">
        <v>6322</v>
      </c>
      <c r="K5854" t="str">
        <f>"23519"</f>
        <v>23519</v>
      </c>
    </row>
    <row r="5855" spans="1:11" customFormat="1" x14ac:dyDescent="0.25">
      <c r="A5855" t="str">
        <f t="shared" si="891"/>
        <v>23</v>
      </c>
      <c r="B5855" t="s">
        <v>612</v>
      </c>
      <c r="C5855" t="str">
        <f t="shared" ref="C5855:C5873" si="901">"086"</f>
        <v>086</v>
      </c>
      <c r="D5855" t="s">
        <v>691</v>
      </c>
      <c r="E5855" t="str">
        <f t="shared" si="900"/>
        <v>01</v>
      </c>
      <c r="F5855" t="str">
        <f>"001"</f>
        <v>001</v>
      </c>
      <c r="G5855" t="str">
        <f>""</f>
        <v/>
      </c>
      <c r="H5855" t="s">
        <v>1</v>
      </c>
      <c r="I5855" t="s">
        <v>25</v>
      </c>
      <c r="J5855" t="s">
        <v>6323</v>
      </c>
      <c r="K5855" t="str">
        <f t="shared" ref="K5855:K5873" si="902">"23640"</f>
        <v>23640</v>
      </c>
    </row>
    <row r="5856" spans="1:11" customFormat="1" x14ac:dyDescent="0.25">
      <c r="A5856" t="str">
        <f t="shared" si="891"/>
        <v>23</v>
      </c>
      <c r="B5856" t="s">
        <v>612</v>
      </c>
      <c r="C5856" t="str">
        <f t="shared" si="901"/>
        <v>086</v>
      </c>
      <c r="D5856" t="s">
        <v>691</v>
      </c>
      <c r="E5856" t="str">
        <f t="shared" si="900"/>
        <v>01</v>
      </c>
      <c r="F5856" t="str">
        <f>"001"</f>
        <v>001</v>
      </c>
      <c r="G5856" t="str">
        <f>""</f>
        <v/>
      </c>
      <c r="H5856" t="s">
        <v>0</v>
      </c>
      <c r="I5856" t="s">
        <v>25</v>
      </c>
      <c r="J5856" t="s">
        <v>6323</v>
      </c>
      <c r="K5856" t="str">
        <f t="shared" si="902"/>
        <v>23640</v>
      </c>
    </row>
    <row r="5857" spans="1:11" customFormat="1" x14ac:dyDescent="0.25">
      <c r="A5857" t="str">
        <f t="shared" si="891"/>
        <v>23</v>
      </c>
      <c r="B5857" t="s">
        <v>612</v>
      </c>
      <c r="C5857" t="str">
        <f t="shared" si="901"/>
        <v>086</v>
      </c>
      <c r="D5857" t="s">
        <v>691</v>
      </c>
      <c r="E5857" t="str">
        <f t="shared" si="900"/>
        <v>01</v>
      </c>
      <c r="F5857" t="str">
        <f>"002"</f>
        <v>002</v>
      </c>
      <c r="G5857" t="str">
        <f>""</f>
        <v/>
      </c>
      <c r="H5857" t="s">
        <v>3</v>
      </c>
      <c r="I5857" t="s">
        <v>2906</v>
      </c>
      <c r="J5857" t="s">
        <v>6324</v>
      </c>
      <c r="K5857" t="str">
        <f t="shared" si="902"/>
        <v>23640</v>
      </c>
    </row>
    <row r="5858" spans="1:11" customFormat="1" x14ac:dyDescent="0.25">
      <c r="A5858" t="str">
        <f t="shared" si="891"/>
        <v>23</v>
      </c>
      <c r="B5858" t="s">
        <v>612</v>
      </c>
      <c r="C5858" t="str">
        <f t="shared" si="901"/>
        <v>086</v>
      </c>
      <c r="D5858" t="s">
        <v>691</v>
      </c>
      <c r="E5858" t="str">
        <f t="shared" si="900"/>
        <v>01</v>
      </c>
      <c r="F5858" t="str">
        <f>"003"</f>
        <v>003</v>
      </c>
      <c r="G5858" t="str">
        <f>""</f>
        <v/>
      </c>
      <c r="H5858" t="s">
        <v>3</v>
      </c>
      <c r="I5858" t="s">
        <v>2907</v>
      </c>
      <c r="J5858" t="s">
        <v>6325</v>
      </c>
      <c r="K5858" t="str">
        <f t="shared" si="902"/>
        <v>23640</v>
      </c>
    </row>
    <row r="5859" spans="1:11" customFormat="1" x14ac:dyDescent="0.25">
      <c r="A5859" t="str">
        <f t="shared" si="891"/>
        <v>23</v>
      </c>
      <c r="B5859" t="s">
        <v>612</v>
      </c>
      <c r="C5859" t="str">
        <f t="shared" si="901"/>
        <v>086</v>
      </c>
      <c r="D5859" t="s">
        <v>691</v>
      </c>
      <c r="E5859" t="str">
        <f t="shared" si="900"/>
        <v>01</v>
      </c>
      <c r="F5859" t="str">
        <f>"004"</f>
        <v>004</v>
      </c>
      <c r="G5859" t="str">
        <f>""</f>
        <v/>
      </c>
      <c r="H5859" t="s">
        <v>1</v>
      </c>
      <c r="I5859" t="s">
        <v>2906</v>
      </c>
      <c r="J5859" t="s">
        <v>6324</v>
      </c>
      <c r="K5859" t="str">
        <f t="shared" si="902"/>
        <v>23640</v>
      </c>
    </row>
    <row r="5860" spans="1:11" customFormat="1" x14ac:dyDescent="0.25">
      <c r="A5860" t="str">
        <f t="shared" si="891"/>
        <v>23</v>
      </c>
      <c r="B5860" t="s">
        <v>612</v>
      </c>
      <c r="C5860" t="str">
        <f t="shared" si="901"/>
        <v>086</v>
      </c>
      <c r="D5860" t="s">
        <v>691</v>
      </c>
      <c r="E5860" t="str">
        <f t="shared" si="900"/>
        <v>01</v>
      </c>
      <c r="F5860" t="str">
        <f>"004"</f>
        <v>004</v>
      </c>
      <c r="G5860" t="str">
        <f>""</f>
        <v/>
      </c>
      <c r="H5860" t="s">
        <v>0</v>
      </c>
      <c r="I5860" t="s">
        <v>2906</v>
      </c>
      <c r="J5860" t="s">
        <v>6324</v>
      </c>
      <c r="K5860" t="str">
        <f t="shared" si="902"/>
        <v>23640</v>
      </c>
    </row>
    <row r="5861" spans="1:11" customFormat="1" x14ac:dyDescent="0.25">
      <c r="A5861" t="str">
        <f t="shared" si="891"/>
        <v>23</v>
      </c>
      <c r="B5861" t="s">
        <v>612</v>
      </c>
      <c r="C5861" t="str">
        <f t="shared" si="901"/>
        <v>086</v>
      </c>
      <c r="D5861" t="s">
        <v>691</v>
      </c>
      <c r="E5861" t="str">
        <f t="shared" si="900"/>
        <v>01</v>
      </c>
      <c r="F5861" t="str">
        <f>"005"</f>
        <v>005</v>
      </c>
      <c r="G5861" t="str">
        <f>""</f>
        <v/>
      </c>
      <c r="H5861" t="s">
        <v>3</v>
      </c>
      <c r="I5861" t="s">
        <v>2908</v>
      </c>
      <c r="J5861" t="s">
        <v>5155</v>
      </c>
      <c r="K5861" t="str">
        <f t="shared" si="902"/>
        <v>23640</v>
      </c>
    </row>
    <row r="5862" spans="1:11" customFormat="1" x14ac:dyDescent="0.25">
      <c r="A5862" t="str">
        <f t="shared" ref="A5862:A5925" si="903">"23"</f>
        <v>23</v>
      </c>
      <c r="B5862" t="s">
        <v>612</v>
      </c>
      <c r="C5862" t="str">
        <f t="shared" si="901"/>
        <v>086</v>
      </c>
      <c r="D5862" t="s">
        <v>691</v>
      </c>
      <c r="E5862" t="str">
        <f t="shared" si="900"/>
        <v>01</v>
      </c>
      <c r="F5862" t="str">
        <f>"006"</f>
        <v>006</v>
      </c>
      <c r="G5862" t="str">
        <f>""</f>
        <v/>
      </c>
      <c r="H5862" t="s">
        <v>3</v>
      </c>
      <c r="I5862" t="s">
        <v>2907</v>
      </c>
      <c r="J5862" t="s">
        <v>6325</v>
      </c>
      <c r="K5862" t="str">
        <f t="shared" si="902"/>
        <v>23640</v>
      </c>
    </row>
    <row r="5863" spans="1:11" customFormat="1" x14ac:dyDescent="0.25">
      <c r="A5863" t="str">
        <f t="shared" si="903"/>
        <v>23</v>
      </c>
      <c r="B5863" t="s">
        <v>612</v>
      </c>
      <c r="C5863" t="str">
        <f t="shared" si="901"/>
        <v>086</v>
      </c>
      <c r="D5863" t="s">
        <v>691</v>
      </c>
      <c r="E5863" t="str">
        <f t="shared" si="900"/>
        <v>01</v>
      </c>
      <c r="F5863" t="str">
        <f>"007"</f>
        <v>007</v>
      </c>
      <c r="G5863" t="str">
        <f>""</f>
        <v/>
      </c>
      <c r="H5863" t="s">
        <v>1</v>
      </c>
      <c r="I5863" t="s">
        <v>2172</v>
      </c>
      <c r="J5863" t="s">
        <v>6326</v>
      </c>
      <c r="K5863" t="str">
        <f t="shared" si="902"/>
        <v>23640</v>
      </c>
    </row>
    <row r="5864" spans="1:11" customFormat="1" x14ac:dyDescent="0.25">
      <c r="A5864" t="str">
        <f t="shared" si="903"/>
        <v>23</v>
      </c>
      <c r="B5864" t="s">
        <v>612</v>
      </c>
      <c r="C5864" t="str">
        <f t="shared" si="901"/>
        <v>086</v>
      </c>
      <c r="D5864" t="s">
        <v>691</v>
      </c>
      <c r="E5864" t="str">
        <f t="shared" si="900"/>
        <v>01</v>
      </c>
      <c r="F5864" t="str">
        <f>"007"</f>
        <v>007</v>
      </c>
      <c r="G5864" t="str">
        <f>""</f>
        <v/>
      </c>
      <c r="H5864" t="s">
        <v>0</v>
      </c>
      <c r="I5864" t="s">
        <v>2172</v>
      </c>
      <c r="J5864" t="s">
        <v>6326</v>
      </c>
      <c r="K5864" t="str">
        <f t="shared" si="902"/>
        <v>23640</v>
      </c>
    </row>
    <row r="5865" spans="1:11" customFormat="1" x14ac:dyDescent="0.25">
      <c r="A5865" t="str">
        <f t="shared" si="903"/>
        <v>23</v>
      </c>
      <c r="B5865" t="s">
        <v>612</v>
      </c>
      <c r="C5865" t="str">
        <f t="shared" si="901"/>
        <v>086</v>
      </c>
      <c r="D5865" t="s">
        <v>691</v>
      </c>
      <c r="E5865" t="str">
        <f t="shared" si="900"/>
        <v>01</v>
      </c>
      <c r="F5865" t="str">
        <f>"008"</f>
        <v>008</v>
      </c>
      <c r="G5865" t="str">
        <f>""</f>
        <v/>
      </c>
      <c r="H5865" t="s">
        <v>1</v>
      </c>
      <c r="I5865" t="s">
        <v>2908</v>
      </c>
      <c r="J5865" t="s">
        <v>5155</v>
      </c>
      <c r="K5865" t="str">
        <f t="shared" si="902"/>
        <v>23640</v>
      </c>
    </row>
    <row r="5866" spans="1:11" customFormat="1" x14ac:dyDescent="0.25">
      <c r="A5866" t="str">
        <f t="shared" si="903"/>
        <v>23</v>
      </c>
      <c r="B5866" t="s">
        <v>612</v>
      </c>
      <c r="C5866" t="str">
        <f t="shared" si="901"/>
        <v>086</v>
      </c>
      <c r="D5866" t="s">
        <v>691</v>
      </c>
      <c r="E5866" t="str">
        <f t="shared" si="900"/>
        <v>01</v>
      </c>
      <c r="F5866" t="str">
        <f>"008"</f>
        <v>008</v>
      </c>
      <c r="G5866" t="str">
        <f>""</f>
        <v/>
      </c>
      <c r="H5866" t="s">
        <v>0</v>
      </c>
      <c r="I5866" t="s">
        <v>2908</v>
      </c>
      <c r="J5866" t="s">
        <v>5155</v>
      </c>
      <c r="K5866" t="str">
        <f t="shared" si="902"/>
        <v>23640</v>
      </c>
    </row>
    <row r="5867" spans="1:11" customFormat="1" x14ac:dyDescent="0.25">
      <c r="A5867" t="str">
        <f t="shared" si="903"/>
        <v>23</v>
      </c>
      <c r="B5867" t="s">
        <v>612</v>
      </c>
      <c r="C5867" t="str">
        <f t="shared" si="901"/>
        <v>086</v>
      </c>
      <c r="D5867" t="s">
        <v>691</v>
      </c>
      <c r="E5867" t="str">
        <f t="shared" si="900"/>
        <v>01</v>
      </c>
      <c r="F5867" t="str">
        <f>"009"</f>
        <v>009</v>
      </c>
      <c r="G5867" t="str">
        <f>""</f>
        <v/>
      </c>
      <c r="H5867" t="s">
        <v>1</v>
      </c>
      <c r="I5867" t="s">
        <v>2172</v>
      </c>
      <c r="J5867" t="s">
        <v>6326</v>
      </c>
      <c r="K5867" t="str">
        <f t="shared" si="902"/>
        <v>23640</v>
      </c>
    </row>
    <row r="5868" spans="1:11" customFormat="1" x14ac:dyDescent="0.25">
      <c r="A5868" t="str">
        <f t="shared" si="903"/>
        <v>23</v>
      </c>
      <c r="B5868" t="s">
        <v>612</v>
      </c>
      <c r="C5868" t="str">
        <f t="shared" si="901"/>
        <v>086</v>
      </c>
      <c r="D5868" t="s">
        <v>691</v>
      </c>
      <c r="E5868" t="str">
        <f t="shared" si="900"/>
        <v>01</v>
      </c>
      <c r="F5868" t="str">
        <f>"009"</f>
        <v>009</v>
      </c>
      <c r="G5868" t="str">
        <f>""</f>
        <v/>
      </c>
      <c r="H5868" t="s">
        <v>0</v>
      </c>
      <c r="I5868" t="s">
        <v>2172</v>
      </c>
      <c r="J5868" t="s">
        <v>6326</v>
      </c>
      <c r="K5868" t="str">
        <f t="shared" si="902"/>
        <v>23640</v>
      </c>
    </row>
    <row r="5869" spans="1:11" customFormat="1" x14ac:dyDescent="0.25">
      <c r="A5869" t="str">
        <f t="shared" si="903"/>
        <v>23</v>
      </c>
      <c r="B5869" t="s">
        <v>612</v>
      </c>
      <c r="C5869" t="str">
        <f t="shared" si="901"/>
        <v>086</v>
      </c>
      <c r="D5869" t="s">
        <v>691</v>
      </c>
      <c r="E5869" t="str">
        <f t="shared" si="900"/>
        <v>01</v>
      </c>
      <c r="F5869" t="str">
        <f>"009"</f>
        <v>009</v>
      </c>
      <c r="G5869" t="str">
        <f>""</f>
        <v/>
      </c>
      <c r="H5869" t="s">
        <v>2</v>
      </c>
      <c r="I5869" t="s">
        <v>2172</v>
      </c>
      <c r="J5869" t="s">
        <v>6326</v>
      </c>
      <c r="K5869" t="str">
        <f t="shared" si="902"/>
        <v>23640</v>
      </c>
    </row>
    <row r="5870" spans="1:11" customFormat="1" x14ac:dyDescent="0.25">
      <c r="A5870" t="str">
        <f t="shared" si="903"/>
        <v>23</v>
      </c>
      <c r="B5870" t="s">
        <v>612</v>
      </c>
      <c r="C5870" t="str">
        <f t="shared" si="901"/>
        <v>086</v>
      </c>
      <c r="D5870" t="s">
        <v>691</v>
      </c>
      <c r="E5870" t="str">
        <f t="shared" si="900"/>
        <v>01</v>
      </c>
      <c r="F5870" t="str">
        <f>"010"</f>
        <v>010</v>
      </c>
      <c r="G5870" t="str">
        <f>""</f>
        <v/>
      </c>
      <c r="H5870" t="s">
        <v>1</v>
      </c>
      <c r="I5870" t="s">
        <v>2907</v>
      </c>
      <c r="J5870" t="s">
        <v>6325</v>
      </c>
      <c r="K5870" t="str">
        <f t="shared" si="902"/>
        <v>23640</v>
      </c>
    </row>
    <row r="5871" spans="1:11" customFormat="1" x14ac:dyDescent="0.25">
      <c r="A5871" t="str">
        <f t="shared" si="903"/>
        <v>23</v>
      </c>
      <c r="B5871" t="s">
        <v>612</v>
      </c>
      <c r="C5871" t="str">
        <f t="shared" si="901"/>
        <v>086</v>
      </c>
      <c r="D5871" t="s">
        <v>691</v>
      </c>
      <c r="E5871" t="str">
        <f t="shared" si="900"/>
        <v>01</v>
      </c>
      <c r="F5871" t="str">
        <f>"010"</f>
        <v>010</v>
      </c>
      <c r="G5871" t="str">
        <f>""</f>
        <v/>
      </c>
      <c r="H5871" t="s">
        <v>0</v>
      </c>
      <c r="I5871" t="s">
        <v>2907</v>
      </c>
      <c r="J5871" t="s">
        <v>6325</v>
      </c>
      <c r="K5871" t="str">
        <f t="shared" si="902"/>
        <v>23640</v>
      </c>
    </row>
    <row r="5872" spans="1:11" customFormat="1" x14ac:dyDescent="0.25">
      <c r="A5872" t="str">
        <f t="shared" si="903"/>
        <v>23</v>
      </c>
      <c r="B5872" t="s">
        <v>612</v>
      </c>
      <c r="C5872" t="str">
        <f t="shared" si="901"/>
        <v>086</v>
      </c>
      <c r="D5872" t="s">
        <v>691</v>
      </c>
      <c r="E5872" t="str">
        <f t="shared" si="900"/>
        <v>01</v>
      </c>
      <c r="F5872" t="str">
        <f>"011"</f>
        <v>011</v>
      </c>
      <c r="G5872" t="str">
        <f>""</f>
        <v/>
      </c>
      <c r="H5872" t="s">
        <v>1</v>
      </c>
      <c r="I5872" t="s">
        <v>2906</v>
      </c>
      <c r="J5872" t="s">
        <v>6324</v>
      </c>
      <c r="K5872" t="str">
        <f t="shared" si="902"/>
        <v>23640</v>
      </c>
    </row>
    <row r="5873" spans="1:11" customFormat="1" x14ac:dyDescent="0.25">
      <c r="A5873" t="str">
        <f t="shared" si="903"/>
        <v>23</v>
      </c>
      <c r="B5873" t="s">
        <v>612</v>
      </c>
      <c r="C5873" t="str">
        <f t="shared" si="901"/>
        <v>086</v>
      </c>
      <c r="D5873" t="s">
        <v>691</v>
      </c>
      <c r="E5873" t="str">
        <f t="shared" si="900"/>
        <v>01</v>
      </c>
      <c r="F5873" t="str">
        <f>"011"</f>
        <v>011</v>
      </c>
      <c r="G5873" t="str">
        <f>""</f>
        <v/>
      </c>
      <c r="H5873" t="s">
        <v>0</v>
      </c>
      <c r="I5873" t="s">
        <v>2906</v>
      </c>
      <c r="J5873" t="s">
        <v>6324</v>
      </c>
      <c r="K5873" t="str">
        <f t="shared" si="902"/>
        <v>23640</v>
      </c>
    </row>
    <row r="5874" spans="1:11" customFormat="1" x14ac:dyDescent="0.25">
      <c r="A5874" t="str">
        <f t="shared" si="903"/>
        <v>23</v>
      </c>
      <c r="B5874" t="s">
        <v>612</v>
      </c>
      <c r="C5874" t="str">
        <f t="shared" ref="C5874:C5890" si="904">"087"</f>
        <v>087</v>
      </c>
      <c r="D5874" t="s">
        <v>692</v>
      </c>
      <c r="E5874" t="str">
        <f t="shared" si="900"/>
        <v>01</v>
      </c>
      <c r="F5874" t="str">
        <f>"001"</f>
        <v>001</v>
      </c>
      <c r="G5874" t="str">
        <f>""</f>
        <v/>
      </c>
      <c r="H5874" t="s">
        <v>3</v>
      </c>
      <c r="I5874" t="s">
        <v>2909</v>
      </c>
      <c r="J5874" t="s">
        <v>6327</v>
      </c>
      <c r="K5874" t="str">
        <f t="shared" ref="K5874:K5890" si="905">"23650"</f>
        <v>23650</v>
      </c>
    </row>
    <row r="5875" spans="1:11" customFormat="1" x14ac:dyDescent="0.25">
      <c r="A5875" t="str">
        <f t="shared" si="903"/>
        <v>23</v>
      </c>
      <c r="B5875" t="s">
        <v>612</v>
      </c>
      <c r="C5875" t="str">
        <f t="shared" si="904"/>
        <v>087</v>
      </c>
      <c r="D5875" t="s">
        <v>692</v>
      </c>
      <c r="E5875" t="str">
        <f t="shared" si="900"/>
        <v>01</v>
      </c>
      <c r="F5875" t="str">
        <f>"002"</f>
        <v>002</v>
      </c>
      <c r="G5875" t="str">
        <f>""</f>
        <v/>
      </c>
      <c r="H5875" t="s">
        <v>1</v>
      </c>
      <c r="I5875" t="s">
        <v>2421</v>
      </c>
      <c r="J5875" t="s">
        <v>6328</v>
      </c>
      <c r="K5875" t="str">
        <f t="shared" si="905"/>
        <v>23650</v>
      </c>
    </row>
    <row r="5876" spans="1:11" customFormat="1" x14ac:dyDescent="0.25">
      <c r="A5876" t="str">
        <f t="shared" si="903"/>
        <v>23</v>
      </c>
      <c r="B5876" t="s">
        <v>612</v>
      </c>
      <c r="C5876" t="str">
        <f t="shared" si="904"/>
        <v>087</v>
      </c>
      <c r="D5876" t="s">
        <v>692</v>
      </c>
      <c r="E5876" t="str">
        <f t="shared" si="900"/>
        <v>01</v>
      </c>
      <c r="F5876" t="str">
        <f>"002"</f>
        <v>002</v>
      </c>
      <c r="G5876" t="str">
        <f>""</f>
        <v/>
      </c>
      <c r="H5876" t="s">
        <v>0</v>
      </c>
      <c r="I5876" t="s">
        <v>2421</v>
      </c>
      <c r="J5876" t="s">
        <v>6328</v>
      </c>
      <c r="K5876" t="str">
        <f t="shared" si="905"/>
        <v>23650</v>
      </c>
    </row>
    <row r="5877" spans="1:11" customFormat="1" x14ac:dyDescent="0.25">
      <c r="A5877" t="str">
        <f t="shared" si="903"/>
        <v>23</v>
      </c>
      <c r="B5877" t="s">
        <v>612</v>
      </c>
      <c r="C5877" t="str">
        <f t="shared" si="904"/>
        <v>087</v>
      </c>
      <c r="D5877" t="s">
        <v>692</v>
      </c>
      <c r="E5877" t="str">
        <f>"02"</f>
        <v>02</v>
      </c>
      <c r="F5877" t="str">
        <f>"001"</f>
        <v>001</v>
      </c>
      <c r="G5877" t="str">
        <f>""</f>
        <v/>
      </c>
      <c r="H5877" t="s">
        <v>3</v>
      </c>
      <c r="I5877" t="s">
        <v>2910</v>
      </c>
      <c r="J5877" t="s">
        <v>6329</v>
      </c>
      <c r="K5877" t="str">
        <f t="shared" si="905"/>
        <v>23650</v>
      </c>
    </row>
    <row r="5878" spans="1:11" customFormat="1" x14ac:dyDescent="0.25">
      <c r="A5878" t="str">
        <f t="shared" si="903"/>
        <v>23</v>
      </c>
      <c r="B5878" t="s">
        <v>612</v>
      </c>
      <c r="C5878" t="str">
        <f t="shared" si="904"/>
        <v>087</v>
      </c>
      <c r="D5878" t="s">
        <v>692</v>
      </c>
      <c r="E5878" t="str">
        <f>"02"</f>
        <v>02</v>
      </c>
      <c r="F5878" t="str">
        <f>"002"</f>
        <v>002</v>
      </c>
      <c r="G5878" t="str">
        <f>""</f>
        <v/>
      </c>
      <c r="H5878" t="s">
        <v>3</v>
      </c>
      <c r="I5878" t="s">
        <v>2910</v>
      </c>
      <c r="J5878" t="s">
        <v>6329</v>
      </c>
      <c r="K5878" t="str">
        <f t="shared" si="905"/>
        <v>23650</v>
      </c>
    </row>
    <row r="5879" spans="1:11" customFormat="1" x14ac:dyDescent="0.25">
      <c r="A5879" t="str">
        <f t="shared" si="903"/>
        <v>23</v>
      </c>
      <c r="B5879" t="s">
        <v>612</v>
      </c>
      <c r="C5879" t="str">
        <f t="shared" si="904"/>
        <v>087</v>
      </c>
      <c r="D5879" t="s">
        <v>692</v>
      </c>
      <c r="E5879" t="str">
        <f>"02"</f>
        <v>02</v>
      </c>
      <c r="F5879" t="str">
        <f>"003"</f>
        <v>003</v>
      </c>
      <c r="G5879" t="str">
        <f>""</f>
        <v/>
      </c>
      <c r="H5879" t="s">
        <v>3</v>
      </c>
      <c r="I5879" t="s">
        <v>2047</v>
      </c>
      <c r="J5879" t="s">
        <v>6330</v>
      </c>
      <c r="K5879" t="str">
        <f t="shared" si="905"/>
        <v>23650</v>
      </c>
    </row>
    <row r="5880" spans="1:11" customFormat="1" x14ac:dyDescent="0.25">
      <c r="A5880" t="str">
        <f t="shared" si="903"/>
        <v>23</v>
      </c>
      <c r="B5880" t="s">
        <v>612</v>
      </c>
      <c r="C5880" t="str">
        <f t="shared" si="904"/>
        <v>087</v>
      </c>
      <c r="D5880" t="s">
        <v>692</v>
      </c>
      <c r="E5880" t="str">
        <f t="shared" ref="E5880:E5885" si="906">"03"</f>
        <v>03</v>
      </c>
      <c r="F5880" t="str">
        <f>"001"</f>
        <v>001</v>
      </c>
      <c r="G5880" t="str">
        <f>""</f>
        <v/>
      </c>
      <c r="H5880" t="s">
        <v>1</v>
      </c>
      <c r="I5880" t="s">
        <v>2911</v>
      </c>
      <c r="J5880" t="s">
        <v>6331</v>
      </c>
      <c r="K5880" t="str">
        <f t="shared" si="905"/>
        <v>23650</v>
      </c>
    </row>
    <row r="5881" spans="1:11" customFormat="1" x14ac:dyDescent="0.25">
      <c r="A5881" t="str">
        <f t="shared" si="903"/>
        <v>23</v>
      </c>
      <c r="B5881" t="s">
        <v>612</v>
      </c>
      <c r="C5881" t="str">
        <f t="shared" si="904"/>
        <v>087</v>
      </c>
      <c r="D5881" t="s">
        <v>692</v>
      </c>
      <c r="E5881" t="str">
        <f t="shared" si="906"/>
        <v>03</v>
      </c>
      <c r="F5881" t="str">
        <f>"001"</f>
        <v>001</v>
      </c>
      <c r="G5881" t="str">
        <f>""</f>
        <v/>
      </c>
      <c r="H5881" t="s">
        <v>0</v>
      </c>
      <c r="I5881" t="s">
        <v>2911</v>
      </c>
      <c r="J5881" t="s">
        <v>6331</v>
      </c>
      <c r="K5881" t="str">
        <f t="shared" si="905"/>
        <v>23650</v>
      </c>
    </row>
    <row r="5882" spans="1:11" customFormat="1" x14ac:dyDescent="0.25">
      <c r="A5882" t="str">
        <f t="shared" si="903"/>
        <v>23</v>
      </c>
      <c r="B5882" t="s">
        <v>612</v>
      </c>
      <c r="C5882" t="str">
        <f t="shared" si="904"/>
        <v>087</v>
      </c>
      <c r="D5882" t="s">
        <v>692</v>
      </c>
      <c r="E5882" t="str">
        <f t="shared" si="906"/>
        <v>03</v>
      </c>
      <c r="F5882" t="str">
        <f>"002"</f>
        <v>002</v>
      </c>
      <c r="G5882" t="str">
        <f>""</f>
        <v/>
      </c>
      <c r="H5882" t="s">
        <v>3</v>
      </c>
      <c r="I5882" t="s">
        <v>2912</v>
      </c>
      <c r="J5882" t="s">
        <v>6332</v>
      </c>
      <c r="K5882" t="str">
        <f t="shared" si="905"/>
        <v>23650</v>
      </c>
    </row>
    <row r="5883" spans="1:11" customFormat="1" x14ac:dyDescent="0.25">
      <c r="A5883" t="str">
        <f t="shared" si="903"/>
        <v>23</v>
      </c>
      <c r="B5883" t="s">
        <v>612</v>
      </c>
      <c r="C5883" t="str">
        <f t="shared" si="904"/>
        <v>087</v>
      </c>
      <c r="D5883" t="s">
        <v>692</v>
      </c>
      <c r="E5883" t="str">
        <f t="shared" si="906"/>
        <v>03</v>
      </c>
      <c r="F5883" t="str">
        <f>"003"</f>
        <v>003</v>
      </c>
      <c r="G5883" t="str">
        <f>""</f>
        <v/>
      </c>
      <c r="H5883" t="s">
        <v>1</v>
      </c>
      <c r="I5883" t="s">
        <v>2912</v>
      </c>
      <c r="J5883" t="s">
        <v>6332</v>
      </c>
      <c r="K5883" t="str">
        <f t="shared" si="905"/>
        <v>23650</v>
      </c>
    </row>
    <row r="5884" spans="1:11" customFormat="1" x14ac:dyDescent="0.25">
      <c r="A5884" t="str">
        <f t="shared" si="903"/>
        <v>23</v>
      </c>
      <c r="B5884" t="s">
        <v>612</v>
      </c>
      <c r="C5884" t="str">
        <f t="shared" si="904"/>
        <v>087</v>
      </c>
      <c r="D5884" t="s">
        <v>692</v>
      </c>
      <c r="E5884" t="str">
        <f t="shared" si="906"/>
        <v>03</v>
      </c>
      <c r="F5884" t="str">
        <f>"003"</f>
        <v>003</v>
      </c>
      <c r="G5884" t="str">
        <f>""</f>
        <v/>
      </c>
      <c r="H5884" t="s">
        <v>0</v>
      </c>
      <c r="I5884" t="s">
        <v>2912</v>
      </c>
      <c r="J5884" t="s">
        <v>6332</v>
      </c>
      <c r="K5884" t="str">
        <f t="shared" si="905"/>
        <v>23650</v>
      </c>
    </row>
    <row r="5885" spans="1:11" customFormat="1" x14ac:dyDescent="0.25">
      <c r="A5885" t="str">
        <f t="shared" si="903"/>
        <v>23</v>
      </c>
      <c r="B5885" t="s">
        <v>612</v>
      </c>
      <c r="C5885" t="str">
        <f t="shared" si="904"/>
        <v>087</v>
      </c>
      <c r="D5885" t="s">
        <v>692</v>
      </c>
      <c r="E5885" t="str">
        <f t="shared" si="906"/>
        <v>03</v>
      </c>
      <c r="F5885" t="str">
        <f>"003"</f>
        <v>003</v>
      </c>
      <c r="G5885" t="str">
        <f>""</f>
        <v/>
      </c>
      <c r="H5885" t="s">
        <v>2</v>
      </c>
      <c r="I5885" t="s">
        <v>2912</v>
      </c>
      <c r="J5885" t="s">
        <v>6332</v>
      </c>
      <c r="K5885" t="str">
        <f t="shared" si="905"/>
        <v>23650</v>
      </c>
    </row>
    <row r="5886" spans="1:11" customFormat="1" x14ac:dyDescent="0.25">
      <c r="A5886" t="str">
        <f t="shared" si="903"/>
        <v>23</v>
      </c>
      <c r="B5886" t="s">
        <v>612</v>
      </c>
      <c r="C5886" t="str">
        <f t="shared" si="904"/>
        <v>087</v>
      </c>
      <c r="D5886" t="s">
        <v>692</v>
      </c>
      <c r="E5886" t="str">
        <f>"04"</f>
        <v>04</v>
      </c>
      <c r="F5886" t="str">
        <f>"001"</f>
        <v>001</v>
      </c>
      <c r="G5886" t="str">
        <f>""</f>
        <v/>
      </c>
      <c r="H5886" t="s">
        <v>1</v>
      </c>
      <c r="I5886" t="s">
        <v>2913</v>
      </c>
      <c r="J5886" t="s">
        <v>6333</v>
      </c>
      <c r="K5886" t="str">
        <f t="shared" si="905"/>
        <v>23650</v>
      </c>
    </row>
    <row r="5887" spans="1:11" customFormat="1" x14ac:dyDescent="0.25">
      <c r="A5887" t="str">
        <f t="shared" si="903"/>
        <v>23</v>
      </c>
      <c r="B5887" t="s">
        <v>612</v>
      </c>
      <c r="C5887" t="str">
        <f t="shared" si="904"/>
        <v>087</v>
      </c>
      <c r="D5887" t="s">
        <v>692</v>
      </c>
      <c r="E5887" t="str">
        <f>"04"</f>
        <v>04</v>
      </c>
      <c r="F5887" t="str">
        <f>"001"</f>
        <v>001</v>
      </c>
      <c r="G5887" t="str">
        <f>""</f>
        <v/>
      </c>
      <c r="H5887" t="s">
        <v>0</v>
      </c>
      <c r="I5887" t="s">
        <v>2913</v>
      </c>
      <c r="J5887" t="s">
        <v>6333</v>
      </c>
      <c r="K5887" t="str">
        <f t="shared" si="905"/>
        <v>23650</v>
      </c>
    </row>
    <row r="5888" spans="1:11" customFormat="1" x14ac:dyDescent="0.25">
      <c r="A5888" t="str">
        <f t="shared" si="903"/>
        <v>23</v>
      </c>
      <c r="B5888" t="s">
        <v>612</v>
      </c>
      <c r="C5888" t="str">
        <f t="shared" si="904"/>
        <v>087</v>
      </c>
      <c r="D5888" t="s">
        <v>692</v>
      </c>
      <c r="E5888" t="str">
        <f>"04"</f>
        <v>04</v>
      </c>
      <c r="F5888" t="str">
        <f>"002"</f>
        <v>002</v>
      </c>
      <c r="G5888" t="str">
        <f>""</f>
        <v/>
      </c>
      <c r="H5888" t="s">
        <v>3</v>
      </c>
      <c r="I5888" t="s">
        <v>2914</v>
      </c>
      <c r="J5888" t="s">
        <v>6334</v>
      </c>
      <c r="K5888" t="str">
        <f t="shared" si="905"/>
        <v>23650</v>
      </c>
    </row>
    <row r="5889" spans="1:11" customFormat="1" x14ac:dyDescent="0.25">
      <c r="A5889" t="str">
        <f t="shared" si="903"/>
        <v>23</v>
      </c>
      <c r="B5889" t="s">
        <v>612</v>
      </c>
      <c r="C5889" t="str">
        <f t="shared" si="904"/>
        <v>087</v>
      </c>
      <c r="D5889" t="s">
        <v>692</v>
      </c>
      <c r="E5889" t="str">
        <f>"04"</f>
        <v>04</v>
      </c>
      <c r="F5889" t="str">
        <f>"003"</f>
        <v>003</v>
      </c>
      <c r="G5889" t="str">
        <f>""</f>
        <v/>
      </c>
      <c r="H5889" t="s">
        <v>1</v>
      </c>
      <c r="I5889" t="s">
        <v>2913</v>
      </c>
      <c r="J5889" t="s">
        <v>6333</v>
      </c>
      <c r="K5889" t="str">
        <f t="shared" si="905"/>
        <v>23650</v>
      </c>
    </row>
    <row r="5890" spans="1:11" customFormat="1" x14ac:dyDescent="0.25">
      <c r="A5890" t="str">
        <f t="shared" si="903"/>
        <v>23</v>
      </c>
      <c r="B5890" t="s">
        <v>612</v>
      </c>
      <c r="C5890" t="str">
        <f t="shared" si="904"/>
        <v>087</v>
      </c>
      <c r="D5890" t="s">
        <v>692</v>
      </c>
      <c r="E5890" t="str">
        <f>"04"</f>
        <v>04</v>
      </c>
      <c r="F5890" t="str">
        <f>"003"</f>
        <v>003</v>
      </c>
      <c r="G5890" t="str">
        <f>""</f>
        <v/>
      </c>
      <c r="H5890" t="s">
        <v>0</v>
      </c>
      <c r="I5890" t="s">
        <v>2913</v>
      </c>
      <c r="J5890" t="s">
        <v>6333</v>
      </c>
      <c r="K5890" t="str">
        <f t="shared" si="905"/>
        <v>23650</v>
      </c>
    </row>
    <row r="5891" spans="1:11" customFormat="1" x14ac:dyDescent="0.25">
      <c r="A5891" t="str">
        <f t="shared" si="903"/>
        <v>23</v>
      </c>
      <c r="B5891" t="s">
        <v>612</v>
      </c>
      <c r="C5891" t="str">
        <f t="shared" ref="C5891:C5900" si="907">"088"</f>
        <v>088</v>
      </c>
      <c r="D5891" t="s">
        <v>693</v>
      </c>
      <c r="E5891" t="str">
        <f>"01"</f>
        <v>01</v>
      </c>
      <c r="F5891" t="str">
        <f>"001"</f>
        <v>001</v>
      </c>
      <c r="G5891" t="str">
        <f>""</f>
        <v/>
      </c>
      <c r="H5891" t="s">
        <v>3</v>
      </c>
      <c r="I5891" t="s">
        <v>2915</v>
      </c>
      <c r="J5891" t="s">
        <v>6335</v>
      </c>
      <c r="K5891" t="str">
        <f t="shared" ref="K5891:K5900" si="908">"23320"</f>
        <v>23320</v>
      </c>
    </row>
    <row r="5892" spans="1:11" customFormat="1" x14ac:dyDescent="0.25">
      <c r="A5892" t="str">
        <f t="shared" si="903"/>
        <v>23</v>
      </c>
      <c r="B5892" t="s">
        <v>612</v>
      </c>
      <c r="C5892" t="str">
        <f t="shared" si="907"/>
        <v>088</v>
      </c>
      <c r="D5892" t="s">
        <v>693</v>
      </c>
      <c r="E5892" t="str">
        <f>"01"</f>
        <v>01</v>
      </c>
      <c r="F5892" t="str">
        <f>"002"</f>
        <v>002</v>
      </c>
      <c r="G5892" t="str">
        <f>""</f>
        <v/>
      </c>
      <c r="H5892" t="s">
        <v>3</v>
      </c>
      <c r="I5892" t="s">
        <v>2915</v>
      </c>
      <c r="J5892" t="s">
        <v>6335</v>
      </c>
      <c r="K5892" t="str">
        <f t="shared" si="908"/>
        <v>23320</v>
      </c>
    </row>
    <row r="5893" spans="1:11" customFormat="1" x14ac:dyDescent="0.25">
      <c r="A5893" t="str">
        <f t="shared" si="903"/>
        <v>23</v>
      </c>
      <c r="B5893" t="s">
        <v>612</v>
      </c>
      <c r="C5893" t="str">
        <f t="shared" si="907"/>
        <v>088</v>
      </c>
      <c r="D5893" t="s">
        <v>693</v>
      </c>
      <c r="E5893" t="str">
        <f>"02"</f>
        <v>02</v>
      </c>
      <c r="F5893" t="str">
        <f>"001"</f>
        <v>001</v>
      </c>
      <c r="G5893" t="str">
        <f>""</f>
        <v/>
      </c>
      <c r="H5893" t="s">
        <v>3</v>
      </c>
      <c r="I5893" t="s">
        <v>2915</v>
      </c>
      <c r="J5893" t="s">
        <v>6335</v>
      </c>
      <c r="K5893" t="str">
        <f t="shared" si="908"/>
        <v>23320</v>
      </c>
    </row>
    <row r="5894" spans="1:11" customFormat="1" x14ac:dyDescent="0.25">
      <c r="A5894" t="str">
        <f t="shared" si="903"/>
        <v>23</v>
      </c>
      <c r="B5894" t="s">
        <v>612</v>
      </c>
      <c r="C5894" t="str">
        <f t="shared" si="907"/>
        <v>088</v>
      </c>
      <c r="D5894" t="s">
        <v>693</v>
      </c>
      <c r="E5894" t="str">
        <f>"02"</f>
        <v>02</v>
      </c>
      <c r="F5894" t="str">
        <f>"002"</f>
        <v>002</v>
      </c>
      <c r="G5894" t="str">
        <f>""</f>
        <v/>
      </c>
      <c r="H5894" t="s">
        <v>3</v>
      </c>
      <c r="I5894" t="s">
        <v>2915</v>
      </c>
      <c r="J5894" t="s">
        <v>6335</v>
      </c>
      <c r="K5894" t="str">
        <f t="shared" si="908"/>
        <v>23320</v>
      </c>
    </row>
    <row r="5895" spans="1:11" customFormat="1" x14ac:dyDescent="0.25">
      <c r="A5895" t="str">
        <f t="shared" si="903"/>
        <v>23</v>
      </c>
      <c r="B5895" t="s">
        <v>612</v>
      </c>
      <c r="C5895" t="str">
        <f t="shared" si="907"/>
        <v>088</v>
      </c>
      <c r="D5895" t="s">
        <v>693</v>
      </c>
      <c r="E5895" t="str">
        <f t="shared" ref="E5895:E5900" si="909">"03"</f>
        <v>03</v>
      </c>
      <c r="F5895" t="str">
        <f>"001"</f>
        <v>001</v>
      </c>
      <c r="G5895" t="str">
        <f>""</f>
        <v/>
      </c>
      <c r="H5895" t="s">
        <v>1</v>
      </c>
      <c r="I5895" t="s">
        <v>2915</v>
      </c>
      <c r="J5895" t="s">
        <v>6335</v>
      </c>
      <c r="K5895" t="str">
        <f t="shared" si="908"/>
        <v>23320</v>
      </c>
    </row>
    <row r="5896" spans="1:11" customFormat="1" x14ac:dyDescent="0.25">
      <c r="A5896" t="str">
        <f t="shared" si="903"/>
        <v>23</v>
      </c>
      <c r="B5896" t="s">
        <v>612</v>
      </c>
      <c r="C5896" t="str">
        <f t="shared" si="907"/>
        <v>088</v>
      </c>
      <c r="D5896" t="s">
        <v>693</v>
      </c>
      <c r="E5896" t="str">
        <f t="shared" si="909"/>
        <v>03</v>
      </c>
      <c r="F5896" t="str">
        <f>"001"</f>
        <v>001</v>
      </c>
      <c r="G5896" t="str">
        <f>""</f>
        <v/>
      </c>
      <c r="H5896" t="s">
        <v>0</v>
      </c>
      <c r="I5896" t="s">
        <v>2915</v>
      </c>
      <c r="J5896" t="s">
        <v>6335</v>
      </c>
      <c r="K5896" t="str">
        <f t="shared" si="908"/>
        <v>23320</v>
      </c>
    </row>
    <row r="5897" spans="1:11" customFormat="1" x14ac:dyDescent="0.25">
      <c r="A5897" t="str">
        <f t="shared" si="903"/>
        <v>23</v>
      </c>
      <c r="B5897" t="s">
        <v>612</v>
      </c>
      <c r="C5897" t="str">
        <f t="shared" si="907"/>
        <v>088</v>
      </c>
      <c r="D5897" t="s">
        <v>693</v>
      </c>
      <c r="E5897" t="str">
        <f t="shared" si="909"/>
        <v>03</v>
      </c>
      <c r="F5897" t="str">
        <f>"002"</f>
        <v>002</v>
      </c>
      <c r="G5897" t="str">
        <f>""</f>
        <v/>
      </c>
      <c r="H5897" t="s">
        <v>1</v>
      </c>
      <c r="I5897" t="s">
        <v>2915</v>
      </c>
      <c r="J5897" t="s">
        <v>6335</v>
      </c>
      <c r="K5897" t="str">
        <f t="shared" si="908"/>
        <v>23320</v>
      </c>
    </row>
    <row r="5898" spans="1:11" customFormat="1" x14ac:dyDescent="0.25">
      <c r="A5898" t="str">
        <f t="shared" si="903"/>
        <v>23</v>
      </c>
      <c r="B5898" t="s">
        <v>612</v>
      </c>
      <c r="C5898" t="str">
        <f t="shared" si="907"/>
        <v>088</v>
      </c>
      <c r="D5898" t="s">
        <v>693</v>
      </c>
      <c r="E5898" t="str">
        <f t="shared" si="909"/>
        <v>03</v>
      </c>
      <c r="F5898" t="str">
        <f>"002"</f>
        <v>002</v>
      </c>
      <c r="G5898" t="str">
        <f>""</f>
        <v/>
      </c>
      <c r="H5898" t="s">
        <v>0</v>
      </c>
      <c r="I5898" t="s">
        <v>2915</v>
      </c>
      <c r="J5898" t="s">
        <v>6335</v>
      </c>
      <c r="K5898" t="str">
        <f t="shared" si="908"/>
        <v>23320</v>
      </c>
    </row>
    <row r="5899" spans="1:11" customFormat="1" x14ac:dyDescent="0.25">
      <c r="A5899" t="str">
        <f t="shared" si="903"/>
        <v>23</v>
      </c>
      <c r="B5899" t="s">
        <v>612</v>
      </c>
      <c r="C5899" t="str">
        <f t="shared" si="907"/>
        <v>088</v>
      </c>
      <c r="D5899" t="s">
        <v>693</v>
      </c>
      <c r="E5899" t="str">
        <f t="shared" si="909"/>
        <v>03</v>
      </c>
      <c r="F5899" t="str">
        <f>"003"</f>
        <v>003</v>
      </c>
      <c r="G5899" t="str">
        <f>""</f>
        <v/>
      </c>
      <c r="H5899" t="s">
        <v>1</v>
      </c>
      <c r="I5899" t="s">
        <v>2915</v>
      </c>
      <c r="J5899" t="s">
        <v>6335</v>
      </c>
      <c r="K5899" t="str">
        <f t="shared" si="908"/>
        <v>23320</v>
      </c>
    </row>
    <row r="5900" spans="1:11" customFormat="1" x14ac:dyDescent="0.25">
      <c r="A5900" t="str">
        <f t="shared" si="903"/>
        <v>23</v>
      </c>
      <c r="B5900" t="s">
        <v>612</v>
      </c>
      <c r="C5900" t="str">
        <f t="shared" si="907"/>
        <v>088</v>
      </c>
      <c r="D5900" t="s">
        <v>693</v>
      </c>
      <c r="E5900" t="str">
        <f t="shared" si="909"/>
        <v>03</v>
      </c>
      <c r="F5900" t="str">
        <f>"003"</f>
        <v>003</v>
      </c>
      <c r="G5900" t="str">
        <f>""</f>
        <v/>
      </c>
      <c r="H5900" t="s">
        <v>0</v>
      </c>
      <c r="I5900" t="s">
        <v>2915</v>
      </c>
      <c r="J5900" t="s">
        <v>6335</v>
      </c>
      <c r="K5900" t="str">
        <f t="shared" si="908"/>
        <v>23320</v>
      </c>
    </row>
    <row r="5901" spans="1:11" customFormat="1" x14ac:dyDescent="0.25">
      <c r="A5901" t="str">
        <f t="shared" si="903"/>
        <v>23</v>
      </c>
      <c r="B5901" t="s">
        <v>612</v>
      </c>
      <c r="C5901" t="str">
        <f>"090"</f>
        <v>090</v>
      </c>
      <c r="D5901" t="s">
        <v>694</v>
      </c>
      <c r="E5901" t="str">
        <f>"01"</f>
        <v>01</v>
      </c>
      <c r="F5901" t="str">
        <f>"001"</f>
        <v>001</v>
      </c>
      <c r="G5901" t="str">
        <f>""</f>
        <v/>
      </c>
      <c r="H5901" t="s">
        <v>3</v>
      </c>
      <c r="I5901" t="s">
        <v>2916</v>
      </c>
      <c r="J5901" t="s">
        <v>6336</v>
      </c>
      <c r="K5901" t="str">
        <f>"23540"</f>
        <v>23540</v>
      </c>
    </row>
    <row r="5902" spans="1:11" customFormat="1" x14ac:dyDescent="0.25">
      <c r="A5902" t="str">
        <f t="shared" si="903"/>
        <v>23</v>
      </c>
      <c r="B5902" t="s">
        <v>612</v>
      </c>
      <c r="C5902" t="str">
        <f>"090"</f>
        <v>090</v>
      </c>
      <c r="D5902" t="s">
        <v>694</v>
      </c>
      <c r="E5902" t="str">
        <f>"02"</f>
        <v>02</v>
      </c>
      <c r="F5902" t="str">
        <f>"001"</f>
        <v>001</v>
      </c>
      <c r="G5902" t="str">
        <f>""</f>
        <v/>
      </c>
      <c r="H5902" t="s">
        <v>3</v>
      </c>
      <c r="I5902" t="s">
        <v>2916</v>
      </c>
      <c r="J5902" t="s">
        <v>6336</v>
      </c>
      <c r="K5902" t="str">
        <f>"23540"</f>
        <v>23540</v>
      </c>
    </row>
    <row r="5903" spans="1:11" customFormat="1" x14ac:dyDescent="0.25">
      <c r="A5903" t="str">
        <f t="shared" si="903"/>
        <v>23</v>
      </c>
      <c r="B5903" t="s">
        <v>612</v>
      </c>
      <c r="C5903" t="str">
        <f>"091"</f>
        <v>091</v>
      </c>
      <c r="D5903" t="s">
        <v>695</v>
      </c>
      <c r="E5903" t="str">
        <f t="shared" ref="E5903:E5924" si="910">"01"</f>
        <v>01</v>
      </c>
      <c r="F5903" t="str">
        <f>"001"</f>
        <v>001</v>
      </c>
      <c r="G5903" t="str">
        <f>""</f>
        <v/>
      </c>
      <c r="H5903" t="s">
        <v>3</v>
      </c>
      <c r="I5903" t="s">
        <v>2917</v>
      </c>
      <c r="J5903" t="s">
        <v>6337</v>
      </c>
      <c r="K5903" t="str">
        <f>"23391"</f>
        <v>23391</v>
      </c>
    </row>
    <row r="5904" spans="1:11" customFormat="1" x14ac:dyDescent="0.25">
      <c r="A5904" t="str">
        <f t="shared" si="903"/>
        <v>23</v>
      </c>
      <c r="B5904" t="s">
        <v>612</v>
      </c>
      <c r="C5904" t="str">
        <f t="shared" ref="C5904:C5951" si="911">"092"</f>
        <v>092</v>
      </c>
      <c r="D5904" t="s">
        <v>696</v>
      </c>
      <c r="E5904" t="str">
        <f t="shared" si="910"/>
        <v>01</v>
      </c>
      <c r="F5904" t="str">
        <f>"001"</f>
        <v>001</v>
      </c>
      <c r="G5904" t="str">
        <f>""</f>
        <v/>
      </c>
      <c r="H5904" t="s">
        <v>1</v>
      </c>
      <c r="I5904" t="s">
        <v>2918</v>
      </c>
      <c r="J5904" t="s">
        <v>6338</v>
      </c>
      <c r="K5904" t="str">
        <f t="shared" ref="K5904:K5949" si="912">"23400"</f>
        <v>23400</v>
      </c>
    </row>
    <row r="5905" spans="1:11" customFormat="1" x14ac:dyDescent="0.25">
      <c r="A5905" t="str">
        <f t="shared" si="903"/>
        <v>23</v>
      </c>
      <c r="B5905" t="s">
        <v>612</v>
      </c>
      <c r="C5905" t="str">
        <f t="shared" si="911"/>
        <v>092</v>
      </c>
      <c r="D5905" t="s">
        <v>696</v>
      </c>
      <c r="E5905" t="str">
        <f t="shared" si="910"/>
        <v>01</v>
      </c>
      <c r="F5905" t="str">
        <f>"001"</f>
        <v>001</v>
      </c>
      <c r="G5905" t="str">
        <f>""</f>
        <v/>
      </c>
      <c r="H5905" t="s">
        <v>0</v>
      </c>
      <c r="I5905" t="s">
        <v>2918</v>
      </c>
      <c r="J5905" t="s">
        <v>6338</v>
      </c>
      <c r="K5905" t="str">
        <f t="shared" si="912"/>
        <v>23400</v>
      </c>
    </row>
    <row r="5906" spans="1:11" customFormat="1" x14ac:dyDescent="0.25">
      <c r="A5906" t="str">
        <f t="shared" si="903"/>
        <v>23</v>
      </c>
      <c r="B5906" t="s">
        <v>612</v>
      </c>
      <c r="C5906" t="str">
        <f t="shared" si="911"/>
        <v>092</v>
      </c>
      <c r="D5906" t="s">
        <v>696</v>
      </c>
      <c r="E5906" t="str">
        <f t="shared" si="910"/>
        <v>01</v>
      </c>
      <c r="F5906" t="str">
        <f>"002"</f>
        <v>002</v>
      </c>
      <c r="G5906" t="str">
        <f>""</f>
        <v/>
      </c>
      <c r="H5906" t="s">
        <v>1</v>
      </c>
      <c r="I5906" t="s">
        <v>2919</v>
      </c>
      <c r="J5906" t="s">
        <v>6339</v>
      </c>
      <c r="K5906" t="str">
        <f t="shared" si="912"/>
        <v>23400</v>
      </c>
    </row>
    <row r="5907" spans="1:11" customFormat="1" x14ac:dyDescent="0.25">
      <c r="A5907" t="str">
        <f t="shared" si="903"/>
        <v>23</v>
      </c>
      <c r="B5907" t="s">
        <v>612</v>
      </c>
      <c r="C5907" t="str">
        <f t="shared" si="911"/>
        <v>092</v>
      </c>
      <c r="D5907" t="s">
        <v>696</v>
      </c>
      <c r="E5907" t="str">
        <f t="shared" si="910"/>
        <v>01</v>
      </c>
      <c r="F5907" t="str">
        <f>"002"</f>
        <v>002</v>
      </c>
      <c r="G5907" t="str">
        <f>""</f>
        <v/>
      </c>
      <c r="H5907" t="s">
        <v>0</v>
      </c>
      <c r="I5907" t="s">
        <v>2919</v>
      </c>
      <c r="J5907" t="s">
        <v>6339</v>
      </c>
      <c r="K5907" t="str">
        <f t="shared" si="912"/>
        <v>23400</v>
      </c>
    </row>
    <row r="5908" spans="1:11" customFormat="1" x14ac:dyDescent="0.25">
      <c r="A5908" t="str">
        <f t="shared" si="903"/>
        <v>23</v>
      </c>
      <c r="B5908" t="s">
        <v>612</v>
      </c>
      <c r="C5908" t="str">
        <f t="shared" si="911"/>
        <v>092</v>
      </c>
      <c r="D5908" t="s">
        <v>696</v>
      </c>
      <c r="E5908" t="str">
        <f t="shared" si="910"/>
        <v>01</v>
      </c>
      <c r="F5908" t="str">
        <f>"003"</f>
        <v>003</v>
      </c>
      <c r="G5908" t="str">
        <f>""</f>
        <v/>
      </c>
      <c r="H5908" t="s">
        <v>3</v>
      </c>
      <c r="I5908" t="s">
        <v>2918</v>
      </c>
      <c r="J5908" t="s">
        <v>6338</v>
      </c>
      <c r="K5908" t="str">
        <f t="shared" si="912"/>
        <v>23400</v>
      </c>
    </row>
    <row r="5909" spans="1:11" customFormat="1" x14ac:dyDescent="0.25">
      <c r="A5909" t="str">
        <f t="shared" si="903"/>
        <v>23</v>
      </c>
      <c r="B5909" t="s">
        <v>612</v>
      </c>
      <c r="C5909" t="str">
        <f t="shared" si="911"/>
        <v>092</v>
      </c>
      <c r="D5909" t="s">
        <v>696</v>
      </c>
      <c r="E5909" t="str">
        <f t="shared" si="910"/>
        <v>01</v>
      </c>
      <c r="F5909" t="str">
        <f>"004"</f>
        <v>004</v>
      </c>
      <c r="G5909" t="str">
        <f>""</f>
        <v/>
      </c>
      <c r="H5909" t="s">
        <v>1</v>
      </c>
      <c r="I5909" t="s">
        <v>2920</v>
      </c>
      <c r="J5909" t="s">
        <v>6340</v>
      </c>
      <c r="K5909" t="str">
        <f t="shared" si="912"/>
        <v>23400</v>
      </c>
    </row>
    <row r="5910" spans="1:11" customFormat="1" x14ac:dyDescent="0.25">
      <c r="A5910" t="str">
        <f t="shared" si="903"/>
        <v>23</v>
      </c>
      <c r="B5910" t="s">
        <v>612</v>
      </c>
      <c r="C5910" t="str">
        <f t="shared" si="911"/>
        <v>092</v>
      </c>
      <c r="D5910" t="s">
        <v>696</v>
      </c>
      <c r="E5910" t="str">
        <f t="shared" si="910"/>
        <v>01</v>
      </c>
      <c r="F5910" t="str">
        <f>"004"</f>
        <v>004</v>
      </c>
      <c r="G5910" t="str">
        <f>""</f>
        <v/>
      </c>
      <c r="H5910" t="s">
        <v>0</v>
      </c>
      <c r="I5910" t="s">
        <v>2920</v>
      </c>
      <c r="J5910" t="s">
        <v>6340</v>
      </c>
      <c r="K5910" t="str">
        <f t="shared" si="912"/>
        <v>23400</v>
      </c>
    </row>
    <row r="5911" spans="1:11" customFormat="1" x14ac:dyDescent="0.25">
      <c r="A5911" t="str">
        <f t="shared" si="903"/>
        <v>23</v>
      </c>
      <c r="B5911" t="s">
        <v>612</v>
      </c>
      <c r="C5911" t="str">
        <f t="shared" si="911"/>
        <v>092</v>
      </c>
      <c r="D5911" t="s">
        <v>696</v>
      </c>
      <c r="E5911" t="str">
        <f t="shared" si="910"/>
        <v>01</v>
      </c>
      <c r="F5911" t="str">
        <f>"005"</f>
        <v>005</v>
      </c>
      <c r="G5911" t="str">
        <f>""</f>
        <v/>
      </c>
      <c r="H5911" t="s">
        <v>1</v>
      </c>
      <c r="I5911" t="s">
        <v>2921</v>
      </c>
      <c r="J5911" t="s">
        <v>6341</v>
      </c>
      <c r="K5911" t="str">
        <f t="shared" si="912"/>
        <v>23400</v>
      </c>
    </row>
    <row r="5912" spans="1:11" customFormat="1" x14ac:dyDescent="0.25">
      <c r="A5912" t="str">
        <f t="shared" si="903"/>
        <v>23</v>
      </c>
      <c r="B5912" t="s">
        <v>612</v>
      </c>
      <c r="C5912" t="str">
        <f t="shared" si="911"/>
        <v>092</v>
      </c>
      <c r="D5912" t="s">
        <v>696</v>
      </c>
      <c r="E5912" t="str">
        <f t="shared" si="910"/>
        <v>01</v>
      </c>
      <c r="F5912" t="str">
        <f>"005"</f>
        <v>005</v>
      </c>
      <c r="G5912" t="str">
        <f>""</f>
        <v/>
      </c>
      <c r="H5912" t="s">
        <v>0</v>
      </c>
      <c r="I5912" t="s">
        <v>2921</v>
      </c>
      <c r="J5912" t="s">
        <v>6341</v>
      </c>
      <c r="K5912" t="str">
        <f t="shared" si="912"/>
        <v>23400</v>
      </c>
    </row>
    <row r="5913" spans="1:11" customFormat="1" x14ac:dyDescent="0.25">
      <c r="A5913" t="str">
        <f t="shared" si="903"/>
        <v>23</v>
      </c>
      <c r="B5913" t="s">
        <v>612</v>
      </c>
      <c r="C5913" t="str">
        <f t="shared" si="911"/>
        <v>092</v>
      </c>
      <c r="D5913" t="s">
        <v>696</v>
      </c>
      <c r="E5913" t="str">
        <f t="shared" si="910"/>
        <v>01</v>
      </c>
      <c r="F5913" t="str">
        <f>"006"</f>
        <v>006</v>
      </c>
      <c r="G5913" t="str">
        <f>""</f>
        <v/>
      </c>
      <c r="H5913" t="s">
        <v>1</v>
      </c>
      <c r="I5913" t="s">
        <v>2920</v>
      </c>
      <c r="J5913" t="s">
        <v>6340</v>
      </c>
      <c r="K5913" t="str">
        <f t="shared" si="912"/>
        <v>23400</v>
      </c>
    </row>
    <row r="5914" spans="1:11" customFormat="1" x14ac:dyDescent="0.25">
      <c r="A5914" t="str">
        <f t="shared" si="903"/>
        <v>23</v>
      </c>
      <c r="B5914" t="s">
        <v>612</v>
      </c>
      <c r="C5914" t="str">
        <f t="shared" si="911"/>
        <v>092</v>
      </c>
      <c r="D5914" t="s">
        <v>696</v>
      </c>
      <c r="E5914" t="str">
        <f t="shared" si="910"/>
        <v>01</v>
      </c>
      <c r="F5914" t="str">
        <f>"006"</f>
        <v>006</v>
      </c>
      <c r="G5914" t="str">
        <f>""</f>
        <v/>
      </c>
      <c r="H5914" t="s">
        <v>0</v>
      </c>
      <c r="I5914" t="s">
        <v>2920</v>
      </c>
      <c r="J5914" t="s">
        <v>6340</v>
      </c>
      <c r="K5914" t="str">
        <f t="shared" si="912"/>
        <v>23400</v>
      </c>
    </row>
    <row r="5915" spans="1:11" customFormat="1" x14ac:dyDescent="0.25">
      <c r="A5915" t="str">
        <f t="shared" si="903"/>
        <v>23</v>
      </c>
      <c r="B5915" t="s">
        <v>612</v>
      </c>
      <c r="C5915" t="str">
        <f t="shared" si="911"/>
        <v>092</v>
      </c>
      <c r="D5915" t="s">
        <v>696</v>
      </c>
      <c r="E5915" t="str">
        <f t="shared" si="910"/>
        <v>01</v>
      </c>
      <c r="F5915" t="str">
        <f>"007"</f>
        <v>007</v>
      </c>
      <c r="G5915" t="str">
        <f>""</f>
        <v/>
      </c>
      <c r="H5915" t="s">
        <v>1</v>
      </c>
      <c r="I5915" t="s">
        <v>2920</v>
      </c>
      <c r="J5915" t="s">
        <v>6340</v>
      </c>
      <c r="K5915" t="str">
        <f t="shared" si="912"/>
        <v>23400</v>
      </c>
    </row>
    <row r="5916" spans="1:11" customFormat="1" x14ac:dyDescent="0.25">
      <c r="A5916" t="str">
        <f t="shared" si="903"/>
        <v>23</v>
      </c>
      <c r="B5916" t="s">
        <v>612</v>
      </c>
      <c r="C5916" t="str">
        <f t="shared" si="911"/>
        <v>092</v>
      </c>
      <c r="D5916" t="s">
        <v>696</v>
      </c>
      <c r="E5916" t="str">
        <f t="shared" si="910"/>
        <v>01</v>
      </c>
      <c r="F5916" t="str">
        <f>"007"</f>
        <v>007</v>
      </c>
      <c r="G5916" t="str">
        <f>""</f>
        <v/>
      </c>
      <c r="H5916" t="s">
        <v>0</v>
      </c>
      <c r="I5916" t="s">
        <v>2920</v>
      </c>
      <c r="J5916" t="s">
        <v>6340</v>
      </c>
      <c r="K5916" t="str">
        <f t="shared" si="912"/>
        <v>23400</v>
      </c>
    </row>
    <row r="5917" spans="1:11" customFormat="1" x14ac:dyDescent="0.25">
      <c r="A5917" t="str">
        <f t="shared" si="903"/>
        <v>23</v>
      </c>
      <c r="B5917" t="s">
        <v>612</v>
      </c>
      <c r="C5917" t="str">
        <f t="shared" si="911"/>
        <v>092</v>
      </c>
      <c r="D5917" t="s">
        <v>696</v>
      </c>
      <c r="E5917" t="str">
        <f t="shared" si="910"/>
        <v>01</v>
      </c>
      <c r="F5917" t="str">
        <f>"008"</f>
        <v>008</v>
      </c>
      <c r="G5917" t="str">
        <f>""</f>
        <v/>
      </c>
      <c r="H5917" t="s">
        <v>1</v>
      </c>
      <c r="I5917" t="s">
        <v>2919</v>
      </c>
      <c r="J5917" t="s">
        <v>6339</v>
      </c>
      <c r="K5917" t="str">
        <f t="shared" si="912"/>
        <v>23400</v>
      </c>
    </row>
    <row r="5918" spans="1:11" customFormat="1" x14ac:dyDescent="0.25">
      <c r="A5918" t="str">
        <f t="shared" si="903"/>
        <v>23</v>
      </c>
      <c r="B5918" t="s">
        <v>612</v>
      </c>
      <c r="C5918" t="str">
        <f t="shared" si="911"/>
        <v>092</v>
      </c>
      <c r="D5918" t="s">
        <v>696</v>
      </c>
      <c r="E5918" t="str">
        <f t="shared" si="910"/>
        <v>01</v>
      </c>
      <c r="F5918" t="str">
        <f>"008"</f>
        <v>008</v>
      </c>
      <c r="G5918" t="str">
        <f>""</f>
        <v/>
      </c>
      <c r="H5918" t="s">
        <v>0</v>
      </c>
      <c r="I5918" t="s">
        <v>2919</v>
      </c>
      <c r="J5918" t="s">
        <v>6339</v>
      </c>
      <c r="K5918" t="str">
        <f t="shared" si="912"/>
        <v>23400</v>
      </c>
    </row>
    <row r="5919" spans="1:11" customFormat="1" x14ac:dyDescent="0.25">
      <c r="A5919" t="str">
        <f t="shared" si="903"/>
        <v>23</v>
      </c>
      <c r="B5919" t="s">
        <v>612</v>
      </c>
      <c r="C5919" t="str">
        <f t="shared" si="911"/>
        <v>092</v>
      </c>
      <c r="D5919" t="s">
        <v>696</v>
      </c>
      <c r="E5919" t="str">
        <f t="shared" si="910"/>
        <v>01</v>
      </c>
      <c r="F5919" t="str">
        <f>"009"</f>
        <v>009</v>
      </c>
      <c r="G5919" t="str">
        <f>""</f>
        <v/>
      </c>
      <c r="H5919" t="s">
        <v>1</v>
      </c>
      <c r="I5919" t="s">
        <v>2920</v>
      </c>
      <c r="J5919" t="s">
        <v>6340</v>
      </c>
      <c r="K5919" t="str">
        <f t="shared" si="912"/>
        <v>23400</v>
      </c>
    </row>
    <row r="5920" spans="1:11" customFormat="1" x14ac:dyDescent="0.25">
      <c r="A5920" t="str">
        <f t="shared" si="903"/>
        <v>23</v>
      </c>
      <c r="B5920" t="s">
        <v>612</v>
      </c>
      <c r="C5920" t="str">
        <f t="shared" si="911"/>
        <v>092</v>
      </c>
      <c r="D5920" t="s">
        <v>696</v>
      </c>
      <c r="E5920" t="str">
        <f t="shared" si="910"/>
        <v>01</v>
      </c>
      <c r="F5920" t="str">
        <f>"009"</f>
        <v>009</v>
      </c>
      <c r="G5920" t="str">
        <f>""</f>
        <v/>
      </c>
      <c r="H5920" t="s">
        <v>0</v>
      </c>
      <c r="I5920" t="s">
        <v>2920</v>
      </c>
      <c r="J5920" t="s">
        <v>6340</v>
      </c>
      <c r="K5920" t="str">
        <f t="shared" si="912"/>
        <v>23400</v>
      </c>
    </row>
    <row r="5921" spans="1:11" customFormat="1" x14ac:dyDescent="0.25">
      <c r="A5921" t="str">
        <f t="shared" si="903"/>
        <v>23</v>
      </c>
      <c r="B5921" t="s">
        <v>612</v>
      </c>
      <c r="C5921" t="str">
        <f t="shared" si="911"/>
        <v>092</v>
      </c>
      <c r="D5921" t="s">
        <v>696</v>
      </c>
      <c r="E5921" t="str">
        <f t="shared" si="910"/>
        <v>01</v>
      </c>
      <c r="F5921" t="str">
        <f>"009"</f>
        <v>009</v>
      </c>
      <c r="G5921" t="str">
        <f>""</f>
        <v/>
      </c>
      <c r="H5921" t="s">
        <v>2</v>
      </c>
      <c r="I5921" t="s">
        <v>2920</v>
      </c>
      <c r="J5921" t="s">
        <v>6340</v>
      </c>
      <c r="K5921" t="str">
        <f t="shared" si="912"/>
        <v>23400</v>
      </c>
    </row>
    <row r="5922" spans="1:11" customFormat="1" x14ac:dyDescent="0.25">
      <c r="A5922" t="str">
        <f t="shared" si="903"/>
        <v>23</v>
      </c>
      <c r="B5922" t="s">
        <v>612</v>
      </c>
      <c r="C5922" t="str">
        <f t="shared" si="911"/>
        <v>092</v>
      </c>
      <c r="D5922" t="s">
        <v>696</v>
      </c>
      <c r="E5922" t="str">
        <f t="shared" si="910"/>
        <v>01</v>
      </c>
      <c r="F5922" t="str">
        <f>"010"</f>
        <v>010</v>
      </c>
      <c r="G5922" t="str">
        <f>""</f>
        <v/>
      </c>
      <c r="H5922" t="s">
        <v>1</v>
      </c>
      <c r="I5922" t="s">
        <v>2922</v>
      </c>
      <c r="J5922" t="s">
        <v>6342</v>
      </c>
      <c r="K5922" t="str">
        <f t="shared" si="912"/>
        <v>23400</v>
      </c>
    </row>
    <row r="5923" spans="1:11" customFormat="1" x14ac:dyDescent="0.25">
      <c r="A5923" t="str">
        <f t="shared" si="903"/>
        <v>23</v>
      </c>
      <c r="B5923" t="s">
        <v>612</v>
      </c>
      <c r="C5923" t="str">
        <f t="shared" si="911"/>
        <v>092</v>
      </c>
      <c r="D5923" t="s">
        <v>696</v>
      </c>
      <c r="E5923" t="str">
        <f t="shared" si="910"/>
        <v>01</v>
      </c>
      <c r="F5923" t="str">
        <f>"010"</f>
        <v>010</v>
      </c>
      <c r="G5923" t="str">
        <f>""</f>
        <v/>
      </c>
      <c r="H5923" t="s">
        <v>0</v>
      </c>
      <c r="I5923" t="s">
        <v>2922</v>
      </c>
      <c r="J5923" t="s">
        <v>6342</v>
      </c>
      <c r="K5923" t="str">
        <f t="shared" si="912"/>
        <v>23400</v>
      </c>
    </row>
    <row r="5924" spans="1:11" customFormat="1" x14ac:dyDescent="0.25">
      <c r="A5924" t="str">
        <f t="shared" si="903"/>
        <v>23</v>
      </c>
      <c r="B5924" t="s">
        <v>612</v>
      </c>
      <c r="C5924" t="str">
        <f t="shared" si="911"/>
        <v>092</v>
      </c>
      <c r="D5924" t="s">
        <v>696</v>
      </c>
      <c r="E5924" t="str">
        <f t="shared" si="910"/>
        <v>01</v>
      </c>
      <c r="F5924" t="str">
        <f>"011"</f>
        <v>011</v>
      </c>
      <c r="G5924" t="str">
        <f>""</f>
        <v/>
      </c>
      <c r="H5924" t="s">
        <v>3</v>
      </c>
      <c r="I5924" t="s">
        <v>2923</v>
      </c>
      <c r="J5924" t="s">
        <v>6342</v>
      </c>
      <c r="K5924" t="str">
        <f t="shared" si="912"/>
        <v>23400</v>
      </c>
    </row>
    <row r="5925" spans="1:11" customFormat="1" x14ac:dyDescent="0.25">
      <c r="A5925" t="str">
        <f t="shared" si="903"/>
        <v>23</v>
      </c>
      <c r="B5925" t="s">
        <v>612</v>
      </c>
      <c r="C5925" t="str">
        <f t="shared" si="911"/>
        <v>092</v>
      </c>
      <c r="D5925" t="s">
        <v>696</v>
      </c>
      <c r="E5925" t="str">
        <f>"02"</f>
        <v>02</v>
      </c>
      <c r="F5925" t="str">
        <f>"001"</f>
        <v>001</v>
      </c>
      <c r="G5925" t="str">
        <f>""</f>
        <v/>
      </c>
      <c r="H5925" t="s">
        <v>1</v>
      </c>
      <c r="I5925" t="s">
        <v>2924</v>
      </c>
      <c r="J5925" t="s">
        <v>6343</v>
      </c>
      <c r="K5925" t="str">
        <f t="shared" si="912"/>
        <v>23400</v>
      </c>
    </row>
    <row r="5926" spans="1:11" customFormat="1" x14ac:dyDescent="0.25">
      <c r="A5926" t="str">
        <f t="shared" ref="A5926:A5989" si="913">"23"</f>
        <v>23</v>
      </c>
      <c r="B5926" t="s">
        <v>612</v>
      </c>
      <c r="C5926" t="str">
        <f t="shared" si="911"/>
        <v>092</v>
      </c>
      <c r="D5926" t="s">
        <v>696</v>
      </c>
      <c r="E5926" t="str">
        <f>"02"</f>
        <v>02</v>
      </c>
      <c r="F5926" t="str">
        <f>"001"</f>
        <v>001</v>
      </c>
      <c r="G5926" t="str">
        <f>""</f>
        <v/>
      </c>
      <c r="H5926" t="s">
        <v>0</v>
      </c>
      <c r="I5926" t="s">
        <v>2924</v>
      </c>
      <c r="J5926" t="s">
        <v>6343</v>
      </c>
      <c r="K5926" t="str">
        <f t="shared" si="912"/>
        <v>23400</v>
      </c>
    </row>
    <row r="5927" spans="1:11" customFormat="1" x14ac:dyDescent="0.25">
      <c r="A5927" t="str">
        <f t="shared" si="913"/>
        <v>23</v>
      </c>
      <c r="B5927" t="s">
        <v>612</v>
      </c>
      <c r="C5927" t="str">
        <f t="shared" si="911"/>
        <v>092</v>
      </c>
      <c r="D5927" t="s">
        <v>696</v>
      </c>
      <c r="E5927" t="str">
        <f>"02"</f>
        <v>02</v>
      </c>
      <c r="F5927" t="str">
        <f>"003"</f>
        <v>003</v>
      </c>
      <c r="G5927" t="str">
        <f>""</f>
        <v/>
      </c>
      <c r="H5927" t="s">
        <v>1</v>
      </c>
      <c r="I5927" t="s">
        <v>2925</v>
      </c>
      <c r="J5927" t="s">
        <v>6344</v>
      </c>
      <c r="K5927" t="str">
        <f t="shared" si="912"/>
        <v>23400</v>
      </c>
    </row>
    <row r="5928" spans="1:11" customFormat="1" x14ac:dyDescent="0.25">
      <c r="A5928" t="str">
        <f t="shared" si="913"/>
        <v>23</v>
      </c>
      <c r="B5928" t="s">
        <v>612</v>
      </c>
      <c r="C5928" t="str">
        <f t="shared" si="911"/>
        <v>092</v>
      </c>
      <c r="D5928" t="s">
        <v>696</v>
      </c>
      <c r="E5928" t="str">
        <f>"02"</f>
        <v>02</v>
      </c>
      <c r="F5928" t="str">
        <f>"003"</f>
        <v>003</v>
      </c>
      <c r="G5928" t="str">
        <f>""</f>
        <v/>
      </c>
      <c r="H5928" t="s">
        <v>0</v>
      </c>
      <c r="I5928" t="s">
        <v>2925</v>
      </c>
      <c r="J5928" t="s">
        <v>6344</v>
      </c>
      <c r="K5928" t="str">
        <f t="shared" si="912"/>
        <v>23400</v>
      </c>
    </row>
    <row r="5929" spans="1:11" customFormat="1" x14ac:dyDescent="0.25">
      <c r="A5929" t="str">
        <f t="shared" si="913"/>
        <v>23</v>
      </c>
      <c r="B5929" t="s">
        <v>612</v>
      </c>
      <c r="C5929" t="str">
        <f t="shared" si="911"/>
        <v>092</v>
      </c>
      <c r="D5929" t="s">
        <v>696</v>
      </c>
      <c r="E5929" t="str">
        <f t="shared" ref="E5929:E5940" si="914">"03"</f>
        <v>03</v>
      </c>
      <c r="F5929" t="str">
        <f>"001"</f>
        <v>001</v>
      </c>
      <c r="G5929" t="str">
        <f>""</f>
        <v/>
      </c>
      <c r="H5929" t="s">
        <v>3</v>
      </c>
      <c r="I5929" t="s">
        <v>2920</v>
      </c>
      <c r="J5929" t="s">
        <v>6340</v>
      </c>
      <c r="K5929" t="str">
        <f t="shared" si="912"/>
        <v>23400</v>
      </c>
    </row>
    <row r="5930" spans="1:11" customFormat="1" x14ac:dyDescent="0.25">
      <c r="A5930" t="str">
        <f t="shared" si="913"/>
        <v>23</v>
      </c>
      <c r="B5930" t="s">
        <v>612</v>
      </c>
      <c r="C5930" t="str">
        <f t="shared" si="911"/>
        <v>092</v>
      </c>
      <c r="D5930" t="s">
        <v>696</v>
      </c>
      <c r="E5930" t="str">
        <f t="shared" si="914"/>
        <v>03</v>
      </c>
      <c r="F5930" t="str">
        <f>"002"</f>
        <v>002</v>
      </c>
      <c r="G5930" t="str">
        <f>""</f>
        <v/>
      </c>
      <c r="H5930" t="s">
        <v>1</v>
      </c>
      <c r="I5930" t="s">
        <v>2918</v>
      </c>
      <c r="J5930" t="s">
        <v>6338</v>
      </c>
      <c r="K5930" t="str">
        <f t="shared" si="912"/>
        <v>23400</v>
      </c>
    </row>
    <row r="5931" spans="1:11" customFormat="1" x14ac:dyDescent="0.25">
      <c r="A5931" t="str">
        <f t="shared" si="913"/>
        <v>23</v>
      </c>
      <c r="B5931" t="s">
        <v>612</v>
      </c>
      <c r="C5931" t="str">
        <f t="shared" si="911"/>
        <v>092</v>
      </c>
      <c r="D5931" t="s">
        <v>696</v>
      </c>
      <c r="E5931" t="str">
        <f t="shared" si="914"/>
        <v>03</v>
      </c>
      <c r="F5931" t="str">
        <f>"002"</f>
        <v>002</v>
      </c>
      <c r="G5931" t="str">
        <f>""</f>
        <v/>
      </c>
      <c r="H5931" t="s">
        <v>0</v>
      </c>
      <c r="I5931" t="s">
        <v>2918</v>
      </c>
      <c r="J5931" t="s">
        <v>6338</v>
      </c>
      <c r="K5931" t="str">
        <f t="shared" si="912"/>
        <v>23400</v>
      </c>
    </row>
    <row r="5932" spans="1:11" customFormat="1" x14ac:dyDescent="0.25">
      <c r="A5932" t="str">
        <f t="shared" si="913"/>
        <v>23</v>
      </c>
      <c r="B5932" t="s">
        <v>612</v>
      </c>
      <c r="C5932" t="str">
        <f t="shared" si="911"/>
        <v>092</v>
      </c>
      <c r="D5932" t="s">
        <v>696</v>
      </c>
      <c r="E5932" t="str">
        <f t="shared" si="914"/>
        <v>03</v>
      </c>
      <c r="F5932" t="str">
        <f>"003"</f>
        <v>003</v>
      </c>
      <c r="G5932" t="str">
        <f>""</f>
        <v/>
      </c>
      <c r="H5932" t="s">
        <v>1</v>
      </c>
      <c r="I5932" t="s">
        <v>2926</v>
      </c>
      <c r="J5932" t="s">
        <v>6345</v>
      </c>
      <c r="K5932" t="str">
        <f t="shared" si="912"/>
        <v>23400</v>
      </c>
    </row>
    <row r="5933" spans="1:11" customFormat="1" x14ac:dyDescent="0.25">
      <c r="A5933" t="str">
        <f t="shared" si="913"/>
        <v>23</v>
      </c>
      <c r="B5933" t="s">
        <v>612</v>
      </c>
      <c r="C5933" t="str">
        <f t="shared" si="911"/>
        <v>092</v>
      </c>
      <c r="D5933" t="s">
        <v>696</v>
      </c>
      <c r="E5933" t="str">
        <f t="shared" si="914"/>
        <v>03</v>
      </c>
      <c r="F5933" t="str">
        <f>"003"</f>
        <v>003</v>
      </c>
      <c r="G5933" t="str">
        <f>""</f>
        <v/>
      </c>
      <c r="H5933" t="s">
        <v>0</v>
      </c>
      <c r="I5933" t="s">
        <v>2926</v>
      </c>
      <c r="J5933" t="s">
        <v>6345</v>
      </c>
      <c r="K5933" t="str">
        <f t="shared" si="912"/>
        <v>23400</v>
      </c>
    </row>
    <row r="5934" spans="1:11" customFormat="1" x14ac:dyDescent="0.25">
      <c r="A5934" t="str">
        <f t="shared" si="913"/>
        <v>23</v>
      </c>
      <c r="B5934" t="s">
        <v>612</v>
      </c>
      <c r="C5934" t="str">
        <f t="shared" si="911"/>
        <v>092</v>
      </c>
      <c r="D5934" t="s">
        <v>696</v>
      </c>
      <c r="E5934" t="str">
        <f t="shared" si="914"/>
        <v>03</v>
      </c>
      <c r="F5934" t="str">
        <f>"004"</f>
        <v>004</v>
      </c>
      <c r="G5934" t="str">
        <f>""</f>
        <v/>
      </c>
      <c r="H5934" t="s">
        <v>3</v>
      </c>
      <c r="I5934" t="s">
        <v>2924</v>
      </c>
      <c r="J5934" t="s">
        <v>6343</v>
      </c>
      <c r="K5934" t="str">
        <f t="shared" si="912"/>
        <v>23400</v>
      </c>
    </row>
    <row r="5935" spans="1:11" customFormat="1" x14ac:dyDescent="0.25">
      <c r="A5935" t="str">
        <f t="shared" si="913"/>
        <v>23</v>
      </c>
      <c r="B5935" t="s">
        <v>612</v>
      </c>
      <c r="C5935" t="str">
        <f t="shared" si="911"/>
        <v>092</v>
      </c>
      <c r="D5935" t="s">
        <v>696</v>
      </c>
      <c r="E5935" t="str">
        <f t="shared" si="914"/>
        <v>03</v>
      </c>
      <c r="F5935" t="str">
        <f>"005"</f>
        <v>005</v>
      </c>
      <c r="G5935" t="str">
        <f>""</f>
        <v/>
      </c>
      <c r="H5935" t="s">
        <v>1</v>
      </c>
      <c r="I5935" t="s">
        <v>2927</v>
      </c>
      <c r="J5935" t="s">
        <v>6346</v>
      </c>
      <c r="K5935" t="str">
        <f t="shared" si="912"/>
        <v>23400</v>
      </c>
    </row>
    <row r="5936" spans="1:11" customFormat="1" x14ac:dyDescent="0.25">
      <c r="A5936" t="str">
        <f t="shared" si="913"/>
        <v>23</v>
      </c>
      <c r="B5936" t="s">
        <v>612</v>
      </c>
      <c r="C5936" t="str">
        <f t="shared" si="911"/>
        <v>092</v>
      </c>
      <c r="D5936" t="s">
        <v>696</v>
      </c>
      <c r="E5936" t="str">
        <f t="shared" si="914"/>
        <v>03</v>
      </c>
      <c r="F5936" t="str">
        <f>"005"</f>
        <v>005</v>
      </c>
      <c r="G5936" t="str">
        <f>""</f>
        <v/>
      </c>
      <c r="H5936" t="s">
        <v>0</v>
      </c>
      <c r="I5936" t="s">
        <v>2927</v>
      </c>
      <c r="J5936" t="s">
        <v>6346</v>
      </c>
      <c r="K5936" t="str">
        <f t="shared" si="912"/>
        <v>23400</v>
      </c>
    </row>
    <row r="5937" spans="1:11" customFormat="1" x14ac:dyDescent="0.25">
      <c r="A5937" t="str">
        <f t="shared" si="913"/>
        <v>23</v>
      </c>
      <c r="B5937" t="s">
        <v>612</v>
      </c>
      <c r="C5937" t="str">
        <f t="shared" si="911"/>
        <v>092</v>
      </c>
      <c r="D5937" t="s">
        <v>696</v>
      </c>
      <c r="E5937" t="str">
        <f t="shared" si="914"/>
        <v>03</v>
      </c>
      <c r="F5937" t="str">
        <f>"006"</f>
        <v>006</v>
      </c>
      <c r="G5937" t="str">
        <f>""</f>
        <v/>
      </c>
      <c r="H5937" t="s">
        <v>1</v>
      </c>
      <c r="I5937" t="s">
        <v>2920</v>
      </c>
      <c r="J5937" t="s">
        <v>6340</v>
      </c>
      <c r="K5937" t="str">
        <f t="shared" si="912"/>
        <v>23400</v>
      </c>
    </row>
    <row r="5938" spans="1:11" customFormat="1" x14ac:dyDescent="0.25">
      <c r="A5938" t="str">
        <f t="shared" si="913"/>
        <v>23</v>
      </c>
      <c r="B5938" t="s">
        <v>612</v>
      </c>
      <c r="C5938" t="str">
        <f t="shared" si="911"/>
        <v>092</v>
      </c>
      <c r="D5938" t="s">
        <v>696</v>
      </c>
      <c r="E5938" t="str">
        <f t="shared" si="914"/>
        <v>03</v>
      </c>
      <c r="F5938" t="str">
        <f>"006"</f>
        <v>006</v>
      </c>
      <c r="G5938" t="str">
        <f>""</f>
        <v/>
      </c>
      <c r="H5938" t="s">
        <v>0</v>
      </c>
      <c r="I5938" t="s">
        <v>2920</v>
      </c>
      <c r="J5938" t="s">
        <v>6340</v>
      </c>
      <c r="K5938" t="str">
        <f t="shared" si="912"/>
        <v>23400</v>
      </c>
    </row>
    <row r="5939" spans="1:11" customFormat="1" x14ac:dyDescent="0.25">
      <c r="A5939" t="str">
        <f t="shared" si="913"/>
        <v>23</v>
      </c>
      <c r="B5939" t="s">
        <v>612</v>
      </c>
      <c r="C5939" t="str">
        <f t="shared" si="911"/>
        <v>092</v>
      </c>
      <c r="D5939" t="s">
        <v>696</v>
      </c>
      <c r="E5939" t="str">
        <f t="shared" si="914"/>
        <v>03</v>
      </c>
      <c r="F5939" t="str">
        <f>"007"</f>
        <v>007</v>
      </c>
      <c r="G5939" t="str">
        <f>""</f>
        <v/>
      </c>
      <c r="H5939" t="s">
        <v>3</v>
      </c>
      <c r="I5939" t="s">
        <v>2926</v>
      </c>
      <c r="J5939" t="s">
        <v>6345</v>
      </c>
      <c r="K5939" t="str">
        <f t="shared" si="912"/>
        <v>23400</v>
      </c>
    </row>
    <row r="5940" spans="1:11" customFormat="1" x14ac:dyDescent="0.25">
      <c r="A5940" t="str">
        <f t="shared" si="913"/>
        <v>23</v>
      </c>
      <c r="B5940" t="s">
        <v>612</v>
      </c>
      <c r="C5940" t="str">
        <f t="shared" si="911"/>
        <v>092</v>
      </c>
      <c r="D5940" t="s">
        <v>696</v>
      </c>
      <c r="E5940" t="str">
        <f t="shared" si="914"/>
        <v>03</v>
      </c>
      <c r="F5940" t="str">
        <f>"008"</f>
        <v>008</v>
      </c>
      <c r="G5940" t="str">
        <f>""</f>
        <v/>
      </c>
      <c r="H5940" t="s">
        <v>3</v>
      </c>
      <c r="I5940" t="s">
        <v>2927</v>
      </c>
      <c r="J5940" t="s">
        <v>6346</v>
      </c>
      <c r="K5940" t="str">
        <f t="shared" si="912"/>
        <v>23400</v>
      </c>
    </row>
    <row r="5941" spans="1:11" customFormat="1" x14ac:dyDescent="0.25">
      <c r="A5941" t="str">
        <f t="shared" si="913"/>
        <v>23</v>
      </c>
      <c r="B5941" t="s">
        <v>612</v>
      </c>
      <c r="C5941" t="str">
        <f t="shared" si="911"/>
        <v>092</v>
      </c>
      <c r="D5941" t="s">
        <v>696</v>
      </c>
      <c r="E5941" t="str">
        <f t="shared" ref="E5941:E5949" si="915">"04"</f>
        <v>04</v>
      </c>
      <c r="F5941" t="str">
        <f>"001"</f>
        <v>001</v>
      </c>
      <c r="G5941" t="str">
        <f>""</f>
        <v/>
      </c>
      <c r="H5941" t="s">
        <v>1</v>
      </c>
      <c r="I5941" t="s">
        <v>2928</v>
      </c>
      <c r="J5941" t="s">
        <v>6347</v>
      </c>
      <c r="K5941" t="str">
        <f t="shared" si="912"/>
        <v>23400</v>
      </c>
    </row>
    <row r="5942" spans="1:11" customFormat="1" x14ac:dyDescent="0.25">
      <c r="A5942" t="str">
        <f t="shared" si="913"/>
        <v>23</v>
      </c>
      <c r="B5942" t="s">
        <v>612</v>
      </c>
      <c r="C5942" t="str">
        <f t="shared" si="911"/>
        <v>092</v>
      </c>
      <c r="D5942" t="s">
        <v>696</v>
      </c>
      <c r="E5942" t="str">
        <f t="shared" si="915"/>
        <v>04</v>
      </c>
      <c r="F5942" t="str">
        <f>"001"</f>
        <v>001</v>
      </c>
      <c r="G5942" t="str">
        <f>""</f>
        <v/>
      </c>
      <c r="H5942" t="s">
        <v>0</v>
      </c>
      <c r="I5942" t="s">
        <v>2928</v>
      </c>
      <c r="J5942" t="s">
        <v>6347</v>
      </c>
      <c r="K5942" t="str">
        <f t="shared" si="912"/>
        <v>23400</v>
      </c>
    </row>
    <row r="5943" spans="1:11" customFormat="1" x14ac:dyDescent="0.25">
      <c r="A5943" t="str">
        <f t="shared" si="913"/>
        <v>23</v>
      </c>
      <c r="B5943" t="s">
        <v>612</v>
      </c>
      <c r="C5943" t="str">
        <f t="shared" si="911"/>
        <v>092</v>
      </c>
      <c r="D5943" t="s">
        <v>696</v>
      </c>
      <c r="E5943" t="str">
        <f t="shared" si="915"/>
        <v>04</v>
      </c>
      <c r="F5943" t="str">
        <f>"002"</f>
        <v>002</v>
      </c>
      <c r="G5943" t="str">
        <f>""</f>
        <v/>
      </c>
      <c r="H5943" t="s">
        <v>1</v>
      </c>
      <c r="I5943" t="s">
        <v>2929</v>
      </c>
      <c r="J5943" t="s">
        <v>6348</v>
      </c>
      <c r="K5943" t="str">
        <f t="shared" si="912"/>
        <v>23400</v>
      </c>
    </row>
    <row r="5944" spans="1:11" customFormat="1" x14ac:dyDescent="0.25">
      <c r="A5944" t="str">
        <f t="shared" si="913"/>
        <v>23</v>
      </c>
      <c r="B5944" t="s">
        <v>612</v>
      </c>
      <c r="C5944" t="str">
        <f t="shared" si="911"/>
        <v>092</v>
      </c>
      <c r="D5944" t="s">
        <v>696</v>
      </c>
      <c r="E5944" t="str">
        <f t="shared" si="915"/>
        <v>04</v>
      </c>
      <c r="F5944" t="str">
        <f>"002"</f>
        <v>002</v>
      </c>
      <c r="G5944" t="str">
        <f>""</f>
        <v/>
      </c>
      <c r="H5944" t="s">
        <v>0</v>
      </c>
      <c r="I5944" t="s">
        <v>2929</v>
      </c>
      <c r="J5944" t="s">
        <v>6348</v>
      </c>
      <c r="K5944" t="str">
        <f t="shared" si="912"/>
        <v>23400</v>
      </c>
    </row>
    <row r="5945" spans="1:11" customFormat="1" x14ac:dyDescent="0.25">
      <c r="A5945" t="str">
        <f t="shared" si="913"/>
        <v>23</v>
      </c>
      <c r="B5945" t="s">
        <v>612</v>
      </c>
      <c r="C5945" t="str">
        <f t="shared" si="911"/>
        <v>092</v>
      </c>
      <c r="D5945" t="s">
        <v>696</v>
      </c>
      <c r="E5945" t="str">
        <f t="shared" si="915"/>
        <v>04</v>
      </c>
      <c r="F5945" t="str">
        <f>"003"</f>
        <v>003</v>
      </c>
      <c r="G5945" t="str">
        <f>""</f>
        <v/>
      </c>
      <c r="H5945" t="s">
        <v>1</v>
      </c>
      <c r="I5945" t="s">
        <v>2930</v>
      </c>
      <c r="J5945" t="s">
        <v>6349</v>
      </c>
      <c r="K5945" t="str">
        <f t="shared" si="912"/>
        <v>23400</v>
      </c>
    </row>
    <row r="5946" spans="1:11" customFormat="1" x14ac:dyDescent="0.25">
      <c r="A5946" t="str">
        <f t="shared" si="913"/>
        <v>23</v>
      </c>
      <c r="B5946" t="s">
        <v>612</v>
      </c>
      <c r="C5946" t="str">
        <f t="shared" si="911"/>
        <v>092</v>
      </c>
      <c r="D5946" t="s">
        <v>696</v>
      </c>
      <c r="E5946" t="str">
        <f t="shared" si="915"/>
        <v>04</v>
      </c>
      <c r="F5946" t="str">
        <f>"003"</f>
        <v>003</v>
      </c>
      <c r="G5946" t="str">
        <f>""</f>
        <v/>
      </c>
      <c r="H5946" t="s">
        <v>0</v>
      </c>
      <c r="I5946" t="s">
        <v>2930</v>
      </c>
      <c r="J5946" t="s">
        <v>6349</v>
      </c>
      <c r="K5946" t="str">
        <f t="shared" si="912"/>
        <v>23400</v>
      </c>
    </row>
    <row r="5947" spans="1:11" customFormat="1" x14ac:dyDescent="0.25">
      <c r="A5947" t="str">
        <f t="shared" si="913"/>
        <v>23</v>
      </c>
      <c r="B5947" t="s">
        <v>612</v>
      </c>
      <c r="C5947" t="str">
        <f t="shared" si="911"/>
        <v>092</v>
      </c>
      <c r="D5947" t="s">
        <v>696</v>
      </c>
      <c r="E5947" t="str">
        <f t="shared" si="915"/>
        <v>04</v>
      </c>
      <c r="F5947" t="str">
        <f>"004"</f>
        <v>004</v>
      </c>
      <c r="G5947" t="str">
        <f>""</f>
        <v/>
      </c>
      <c r="H5947" t="s">
        <v>3</v>
      </c>
      <c r="I5947" t="s">
        <v>2930</v>
      </c>
      <c r="J5947" t="s">
        <v>6349</v>
      </c>
      <c r="K5947" t="str">
        <f t="shared" si="912"/>
        <v>23400</v>
      </c>
    </row>
    <row r="5948" spans="1:11" customFormat="1" x14ac:dyDescent="0.25">
      <c r="A5948" t="str">
        <f t="shared" si="913"/>
        <v>23</v>
      </c>
      <c r="B5948" t="s">
        <v>612</v>
      </c>
      <c r="C5948" t="str">
        <f t="shared" si="911"/>
        <v>092</v>
      </c>
      <c r="D5948" t="s">
        <v>696</v>
      </c>
      <c r="E5948" t="str">
        <f t="shared" si="915"/>
        <v>04</v>
      </c>
      <c r="F5948" t="str">
        <f>"005"</f>
        <v>005</v>
      </c>
      <c r="G5948" t="str">
        <f>""</f>
        <v/>
      </c>
      <c r="H5948" t="s">
        <v>1</v>
      </c>
      <c r="I5948" t="s">
        <v>2928</v>
      </c>
      <c r="J5948" t="s">
        <v>6347</v>
      </c>
      <c r="K5948" t="str">
        <f t="shared" si="912"/>
        <v>23400</v>
      </c>
    </row>
    <row r="5949" spans="1:11" customFormat="1" x14ac:dyDescent="0.25">
      <c r="A5949" t="str">
        <f t="shared" si="913"/>
        <v>23</v>
      </c>
      <c r="B5949" t="s">
        <v>612</v>
      </c>
      <c r="C5949" t="str">
        <f t="shared" si="911"/>
        <v>092</v>
      </c>
      <c r="D5949" t="s">
        <v>696</v>
      </c>
      <c r="E5949" t="str">
        <f t="shared" si="915"/>
        <v>04</v>
      </c>
      <c r="F5949" t="str">
        <f>"005"</f>
        <v>005</v>
      </c>
      <c r="G5949" t="str">
        <f>""</f>
        <v/>
      </c>
      <c r="H5949" t="s">
        <v>0</v>
      </c>
      <c r="I5949" t="s">
        <v>2928</v>
      </c>
      <c r="J5949" t="s">
        <v>6347</v>
      </c>
      <c r="K5949" t="str">
        <f t="shared" si="912"/>
        <v>23400</v>
      </c>
    </row>
    <row r="5950" spans="1:11" customFormat="1" x14ac:dyDescent="0.25">
      <c r="A5950" t="str">
        <f t="shared" si="913"/>
        <v>23</v>
      </c>
      <c r="B5950" t="s">
        <v>612</v>
      </c>
      <c r="C5950" t="str">
        <f t="shared" si="911"/>
        <v>092</v>
      </c>
      <c r="D5950" t="s">
        <v>696</v>
      </c>
      <c r="E5950" t="str">
        <f>"05"</f>
        <v>05</v>
      </c>
      <c r="F5950" t="str">
        <f t="shared" ref="F5950:F5959" si="916">"001"</f>
        <v>001</v>
      </c>
      <c r="G5950" t="str">
        <f>"01"</f>
        <v>01</v>
      </c>
      <c r="H5950" t="s">
        <v>1</v>
      </c>
      <c r="I5950" t="s">
        <v>2931</v>
      </c>
      <c r="J5950" t="s">
        <v>6350</v>
      </c>
      <c r="K5950" t="str">
        <f>"23314"</f>
        <v>23314</v>
      </c>
    </row>
    <row r="5951" spans="1:11" customFormat="1" x14ac:dyDescent="0.25">
      <c r="A5951" t="str">
        <f t="shared" si="913"/>
        <v>23</v>
      </c>
      <c r="B5951" t="s">
        <v>612</v>
      </c>
      <c r="C5951" t="str">
        <f t="shared" si="911"/>
        <v>092</v>
      </c>
      <c r="D5951" t="s">
        <v>696</v>
      </c>
      <c r="E5951" t="str">
        <f>"05"</f>
        <v>05</v>
      </c>
      <c r="F5951" t="str">
        <f t="shared" si="916"/>
        <v>001</v>
      </c>
      <c r="G5951" t="str">
        <f>"02"</f>
        <v>02</v>
      </c>
      <c r="H5951" t="s">
        <v>0</v>
      </c>
      <c r="I5951" t="s">
        <v>2932</v>
      </c>
      <c r="J5951" t="s">
        <v>6351</v>
      </c>
      <c r="K5951" t="str">
        <f>"23413"</f>
        <v>23413</v>
      </c>
    </row>
    <row r="5952" spans="1:11" customFormat="1" x14ac:dyDescent="0.25">
      <c r="A5952" t="str">
        <f t="shared" si="913"/>
        <v>23</v>
      </c>
      <c r="B5952" t="s">
        <v>612</v>
      </c>
      <c r="C5952" t="str">
        <f>"093"</f>
        <v>093</v>
      </c>
      <c r="D5952" t="s">
        <v>697</v>
      </c>
      <c r="E5952" t="str">
        <f>"01"</f>
        <v>01</v>
      </c>
      <c r="F5952" t="str">
        <f t="shared" si="916"/>
        <v>001</v>
      </c>
      <c r="G5952" t="str">
        <f>""</f>
        <v/>
      </c>
      <c r="H5952" t="s">
        <v>1</v>
      </c>
      <c r="I5952" t="s">
        <v>68</v>
      </c>
      <c r="J5952" t="s">
        <v>6320</v>
      </c>
      <c r="K5952" t="str">
        <f>"23150"</f>
        <v>23150</v>
      </c>
    </row>
    <row r="5953" spans="1:11" customFormat="1" x14ac:dyDescent="0.25">
      <c r="A5953" t="str">
        <f t="shared" si="913"/>
        <v>23</v>
      </c>
      <c r="B5953" t="s">
        <v>612</v>
      </c>
      <c r="C5953" t="str">
        <f>"093"</f>
        <v>093</v>
      </c>
      <c r="D5953" t="s">
        <v>697</v>
      </c>
      <c r="E5953" t="str">
        <f>"01"</f>
        <v>01</v>
      </c>
      <c r="F5953" t="str">
        <f t="shared" si="916"/>
        <v>001</v>
      </c>
      <c r="G5953" t="str">
        <f>""</f>
        <v/>
      </c>
      <c r="H5953" t="s">
        <v>0</v>
      </c>
      <c r="I5953" t="s">
        <v>68</v>
      </c>
      <c r="J5953" t="s">
        <v>6320</v>
      </c>
      <c r="K5953" t="str">
        <f>"23150"</f>
        <v>23150</v>
      </c>
    </row>
    <row r="5954" spans="1:11" customFormat="1" x14ac:dyDescent="0.25">
      <c r="A5954" t="str">
        <f t="shared" si="913"/>
        <v>23</v>
      </c>
      <c r="B5954" t="s">
        <v>612</v>
      </c>
      <c r="C5954" t="str">
        <f>"093"</f>
        <v>093</v>
      </c>
      <c r="D5954" t="s">
        <v>697</v>
      </c>
      <c r="E5954" t="str">
        <f>"02"</f>
        <v>02</v>
      </c>
      <c r="F5954" t="str">
        <f t="shared" si="916"/>
        <v>001</v>
      </c>
      <c r="G5954" t="str">
        <f>""</f>
        <v/>
      </c>
      <c r="H5954" t="s">
        <v>3</v>
      </c>
      <c r="I5954" t="s">
        <v>68</v>
      </c>
      <c r="J5954" t="s">
        <v>6320</v>
      </c>
      <c r="K5954" t="str">
        <f>"23150"</f>
        <v>23150</v>
      </c>
    </row>
    <row r="5955" spans="1:11" customFormat="1" x14ac:dyDescent="0.25">
      <c r="A5955" t="str">
        <f t="shared" si="913"/>
        <v>23</v>
      </c>
      <c r="B5955" t="s">
        <v>612</v>
      </c>
      <c r="C5955" t="str">
        <f>"093"</f>
        <v>093</v>
      </c>
      <c r="D5955" t="s">
        <v>697</v>
      </c>
      <c r="E5955" t="str">
        <f>"03"</f>
        <v>03</v>
      </c>
      <c r="F5955" t="str">
        <f t="shared" si="916"/>
        <v>001</v>
      </c>
      <c r="G5955" t="str">
        <f>""</f>
        <v/>
      </c>
      <c r="H5955" t="s">
        <v>1</v>
      </c>
      <c r="I5955" t="s">
        <v>68</v>
      </c>
      <c r="J5955" t="s">
        <v>6320</v>
      </c>
      <c r="K5955" t="str">
        <f>"23150"</f>
        <v>23150</v>
      </c>
    </row>
    <row r="5956" spans="1:11" customFormat="1" x14ac:dyDescent="0.25">
      <c r="A5956" t="str">
        <f t="shared" si="913"/>
        <v>23</v>
      </c>
      <c r="B5956" t="s">
        <v>612</v>
      </c>
      <c r="C5956" t="str">
        <f>"093"</f>
        <v>093</v>
      </c>
      <c r="D5956" t="s">
        <v>697</v>
      </c>
      <c r="E5956" t="str">
        <f>"03"</f>
        <v>03</v>
      </c>
      <c r="F5956" t="str">
        <f t="shared" si="916"/>
        <v>001</v>
      </c>
      <c r="G5956" t="str">
        <f>""</f>
        <v/>
      </c>
      <c r="H5956" t="s">
        <v>0</v>
      </c>
      <c r="I5956" t="s">
        <v>68</v>
      </c>
      <c r="J5956" t="s">
        <v>6320</v>
      </c>
      <c r="K5956" t="str">
        <f>"23150"</f>
        <v>23150</v>
      </c>
    </row>
    <row r="5957" spans="1:11" customFormat="1" x14ac:dyDescent="0.25">
      <c r="A5957" t="str">
        <f t="shared" si="913"/>
        <v>23</v>
      </c>
      <c r="B5957" t="s">
        <v>612</v>
      </c>
      <c r="C5957" t="str">
        <f t="shared" ref="C5957:C5962" si="917">"094"</f>
        <v>094</v>
      </c>
      <c r="D5957" t="s">
        <v>698</v>
      </c>
      <c r="E5957" t="str">
        <f t="shared" ref="E5957:E5964" si="918">"01"</f>
        <v>01</v>
      </c>
      <c r="F5957" t="str">
        <f t="shared" si="916"/>
        <v>001</v>
      </c>
      <c r="G5957" t="str">
        <f>"01"</f>
        <v>01</v>
      </c>
      <c r="H5957" t="s">
        <v>1</v>
      </c>
      <c r="I5957" t="s">
        <v>2933</v>
      </c>
      <c r="J5957" t="s">
        <v>4934</v>
      </c>
      <c r="K5957" t="str">
        <f>"23220"</f>
        <v>23220</v>
      </c>
    </row>
    <row r="5958" spans="1:11" customFormat="1" x14ac:dyDescent="0.25">
      <c r="A5958" t="str">
        <f t="shared" si="913"/>
        <v>23</v>
      </c>
      <c r="B5958" t="s">
        <v>612</v>
      </c>
      <c r="C5958" t="str">
        <f t="shared" si="917"/>
        <v>094</v>
      </c>
      <c r="D5958" t="s">
        <v>698</v>
      </c>
      <c r="E5958" t="str">
        <f t="shared" si="918"/>
        <v>01</v>
      </c>
      <c r="F5958" t="str">
        <f t="shared" si="916"/>
        <v>001</v>
      </c>
      <c r="G5958" t="str">
        <f>"01"</f>
        <v>01</v>
      </c>
      <c r="H5958" t="s">
        <v>0</v>
      </c>
      <c r="I5958" t="s">
        <v>2933</v>
      </c>
      <c r="J5958" t="s">
        <v>4934</v>
      </c>
      <c r="K5958" t="str">
        <f>"23220"</f>
        <v>23220</v>
      </c>
    </row>
    <row r="5959" spans="1:11" customFormat="1" x14ac:dyDescent="0.25">
      <c r="A5959" t="str">
        <f t="shared" si="913"/>
        <v>23</v>
      </c>
      <c r="B5959" t="s">
        <v>612</v>
      </c>
      <c r="C5959" t="str">
        <f t="shared" si="917"/>
        <v>094</v>
      </c>
      <c r="D5959" t="s">
        <v>698</v>
      </c>
      <c r="E5959" t="str">
        <f t="shared" si="918"/>
        <v>01</v>
      </c>
      <c r="F5959" t="str">
        <f t="shared" si="916"/>
        <v>001</v>
      </c>
      <c r="G5959" t="str">
        <f>"02"</f>
        <v>02</v>
      </c>
      <c r="H5959" t="s">
        <v>2</v>
      </c>
      <c r="I5959" t="s">
        <v>20</v>
      </c>
      <c r="J5959" t="s">
        <v>6352</v>
      </c>
      <c r="K5959" t="str">
        <f>"23713"</f>
        <v>23713</v>
      </c>
    </row>
    <row r="5960" spans="1:11" customFormat="1" x14ac:dyDescent="0.25">
      <c r="A5960" t="str">
        <f t="shared" si="913"/>
        <v>23</v>
      </c>
      <c r="B5960" t="s">
        <v>612</v>
      </c>
      <c r="C5960" t="str">
        <f t="shared" si="917"/>
        <v>094</v>
      </c>
      <c r="D5960" t="s">
        <v>698</v>
      </c>
      <c r="E5960" t="str">
        <f t="shared" si="918"/>
        <v>01</v>
      </c>
      <c r="F5960" t="str">
        <f>"003"</f>
        <v>003</v>
      </c>
      <c r="G5960" t="str">
        <f>""</f>
        <v/>
      </c>
      <c r="H5960" t="s">
        <v>3</v>
      </c>
      <c r="I5960" t="s">
        <v>2047</v>
      </c>
      <c r="J5960" t="s">
        <v>6353</v>
      </c>
      <c r="K5960" t="str">
        <f>"23220"</f>
        <v>23220</v>
      </c>
    </row>
    <row r="5961" spans="1:11" customFormat="1" x14ac:dyDescent="0.25">
      <c r="A5961" t="str">
        <f t="shared" si="913"/>
        <v>23</v>
      </c>
      <c r="B5961" t="s">
        <v>612</v>
      </c>
      <c r="C5961" t="str">
        <f t="shared" si="917"/>
        <v>094</v>
      </c>
      <c r="D5961" t="s">
        <v>698</v>
      </c>
      <c r="E5961" t="str">
        <f t="shared" si="918"/>
        <v>01</v>
      </c>
      <c r="F5961" t="str">
        <f>"004"</f>
        <v>004</v>
      </c>
      <c r="G5961" t="str">
        <f>""</f>
        <v/>
      </c>
      <c r="H5961" t="s">
        <v>1</v>
      </c>
      <c r="I5961" t="s">
        <v>1008</v>
      </c>
      <c r="J5961" t="s">
        <v>6354</v>
      </c>
      <c r="K5961" t="str">
        <f>"23220"</f>
        <v>23220</v>
      </c>
    </row>
    <row r="5962" spans="1:11" customFormat="1" x14ac:dyDescent="0.25">
      <c r="A5962" t="str">
        <f t="shared" si="913"/>
        <v>23</v>
      </c>
      <c r="B5962" t="s">
        <v>612</v>
      </c>
      <c r="C5962" t="str">
        <f t="shared" si="917"/>
        <v>094</v>
      </c>
      <c r="D5962" t="s">
        <v>698</v>
      </c>
      <c r="E5962" t="str">
        <f t="shared" si="918"/>
        <v>01</v>
      </c>
      <c r="F5962" t="str">
        <f>"004"</f>
        <v>004</v>
      </c>
      <c r="G5962" t="str">
        <f>""</f>
        <v/>
      </c>
      <c r="H5962" t="s">
        <v>0</v>
      </c>
      <c r="I5962" t="s">
        <v>1008</v>
      </c>
      <c r="J5962" t="s">
        <v>6354</v>
      </c>
      <c r="K5962" t="str">
        <f>"23220"</f>
        <v>23220</v>
      </c>
    </row>
    <row r="5963" spans="1:11" customFormat="1" x14ac:dyDescent="0.25">
      <c r="A5963" t="str">
        <f t="shared" si="913"/>
        <v>23</v>
      </c>
      <c r="B5963" t="s">
        <v>612</v>
      </c>
      <c r="C5963" t="str">
        <f t="shared" ref="C5963:C5977" si="919">"095"</f>
        <v>095</v>
      </c>
      <c r="D5963" t="s">
        <v>699</v>
      </c>
      <c r="E5963" t="str">
        <f t="shared" si="918"/>
        <v>01</v>
      </c>
      <c r="F5963" t="str">
        <f>"001"</f>
        <v>001</v>
      </c>
      <c r="G5963" t="str">
        <f>""</f>
        <v/>
      </c>
      <c r="H5963" t="s">
        <v>3</v>
      </c>
      <c r="I5963" t="s">
        <v>2934</v>
      </c>
      <c r="J5963" t="s">
        <v>6355</v>
      </c>
      <c r="K5963" t="str">
        <f t="shared" ref="K5963:K5975" si="920">"23300"</f>
        <v>23300</v>
      </c>
    </row>
    <row r="5964" spans="1:11" customFormat="1" x14ac:dyDescent="0.25">
      <c r="A5964" t="str">
        <f t="shared" si="913"/>
        <v>23</v>
      </c>
      <c r="B5964" t="s">
        <v>612</v>
      </c>
      <c r="C5964" t="str">
        <f t="shared" si="919"/>
        <v>095</v>
      </c>
      <c r="D5964" t="s">
        <v>699</v>
      </c>
      <c r="E5964" t="str">
        <f t="shared" si="918"/>
        <v>01</v>
      </c>
      <c r="F5964" t="str">
        <f>"002"</f>
        <v>002</v>
      </c>
      <c r="G5964" t="str">
        <f>""</f>
        <v/>
      </c>
      <c r="H5964" t="s">
        <v>3</v>
      </c>
      <c r="I5964" t="s">
        <v>23</v>
      </c>
      <c r="J5964" t="s">
        <v>6356</v>
      </c>
      <c r="K5964" t="str">
        <f t="shared" si="920"/>
        <v>23300</v>
      </c>
    </row>
    <row r="5965" spans="1:11" customFormat="1" x14ac:dyDescent="0.25">
      <c r="A5965" t="str">
        <f t="shared" si="913"/>
        <v>23</v>
      </c>
      <c r="B5965" t="s">
        <v>612</v>
      </c>
      <c r="C5965" t="str">
        <f t="shared" si="919"/>
        <v>095</v>
      </c>
      <c r="D5965" t="s">
        <v>699</v>
      </c>
      <c r="E5965" t="str">
        <f t="shared" ref="E5965:E5971" si="921">"02"</f>
        <v>02</v>
      </c>
      <c r="F5965" t="str">
        <f>"001"</f>
        <v>001</v>
      </c>
      <c r="G5965" t="str">
        <f>""</f>
        <v/>
      </c>
      <c r="H5965" t="s">
        <v>1</v>
      </c>
      <c r="I5965" t="s">
        <v>2935</v>
      </c>
      <c r="J5965" t="s">
        <v>6357</v>
      </c>
      <c r="K5965" t="str">
        <f t="shared" si="920"/>
        <v>23300</v>
      </c>
    </row>
    <row r="5966" spans="1:11" customFormat="1" x14ac:dyDescent="0.25">
      <c r="A5966" t="str">
        <f t="shared" si="913"/>
        <v>23</v>
      </c>
      <c r="B5966" t="s">
        <v>612</v>
      </c>
      <c r="C5966" t="str">
        <f t="shared" si="919"/>
        <v>095</v>
      </c>
      <c r="D5966" t="s">
        <v>699</v>
      </c>
      <c r="E5966" t="str">
        <f t="shared" si="921"/>
        <v>02</v>
      </c>
      <c r="F5966" t="str">
        <f>"001"</f>
        <v>001</v>
      </c>
      <c r="G5966" t="str">
        <f>""</f>
        <v/>
      </c>
      <c r="H5966" t="s">
        <v>0</v>
      </c>
      <c r="I5966" t="s">
        <v>2935</v>
      </c>
      <c r="J5966" t="s">
        <v>6357</v>
      </c>
      <c r="K5966" t="str">
        <f t="shared" si="920"/>
        <v>23300</v>
      </c>
    </row>
    <row r="5967" spans="1:11" customFormat="1" x14ac:dyDescent="0.25">
      <c r="A5967" t="str">
        <f t="shared" si="913"/>
        <v>23</v>
      </c>
      <c r="B5967" t="s">
        <v>612</v>
      </c>
      <c r="C5967" t="str">
        <f t="shared" si="919"/>
        <v>095</v>
      </c>
      <c r="D5967" t="s">
        <v>699</v>
      </c>
      <c r="E5967" t="str">
        <f t="shared" si="921"/>
        <v>02</v>
      </c>
      <c r="F5967" t="str">
        <f>"002"</f>
        <v>002</v>
      </c>
      <c r="G5967" t="str">
        <f>""</f>
        <v/>
      </c>
      <c r="H5967" t="s">
        <v>1</v>
      </c>
      <c r="I5967" t="s">
        <v>97</v>
      </c>
      <c r="J5967" t="s">
        <v>6358</v>
      </c>
      <c r="K5967" t="str">
        <f t="shared" si="920"/>
        <v>23300</v>
      </c>
    </row>
    <row r="5968" spans="1:11" customFormat="1" x14ac:dyDescent="0.25">
      <c r="A5968" t="str">
        <f t="shared" si="913"/>
        <v>23</v>
      </c>
      <c r="B5968" t="s">
        <v>612</v>
      </c>
      <c r="C5968" t="str">
        <f t="shared" si="919"/>
        <v>095</v>
      </c>
      <c r="D5968" t="s">
        <v>699</v>
      </c>
      <c r="E5968" t="str">
        <f t="shared" si="921"/>
        <v>02</v>
      </c>
      <c r="F5968" t="str">
        <f>"002"</f>
        <v>002</v>
      </c>
      <c r="G5968" t="str">
        <f>""</f>
        <v/>
      </c>
      <c r="H5968" t="s">
        <v>0</v>
      </c>
      <c r="I5968" t="s">
        <v>97</v>
      </c>
      <c r="J5968" t="s">
        <v>6358</v>
      </c>
      <c r="K5968" t="str">
        <f t="shared" si="920"/>
        <v>23300</v>
      </c>
    </row>
    <row r="5969" spans="1:11" customFormat="1" x14ac:dyDescent="0.25">
      <c r="A5969" t="str">
        <f t="shared" si="913"/>
        <v>23</v>
      </c>
      <c r="B5969" t="s">
        <v>612</v>
      </c>
      <c r="C5969" t="str">
        <f t="shared" si="919"/>
        <v>095</v>
      </c>
      <c r="D5969" t="s">
        <v>699</v>
      </c>
      <c r="E5969" t="str">
        <f t="shared" si="921"/>
        <v>02</v>
      </c>
      <c r="F5969" t="str">
        <f>"003"</f>
        <v>003</v>
      </c>
      <c r="G5969" t="str">
        <f>""</f>
        <v/>
      </c>
      <c r="H5969" t="s">
        <v>1</v>
      </c>
      <c r="I5969" t="s">
        <v>2935</v>
      </c>
      <c r="J5969" t="s">
        <v>6357</v>
      </c>
      <c r="K5969" t="str">
        <f t="shared" si="920"/>
        <v>23300</v>
      </c>
    </row>
    <row r="5970" spans="1:11" customFormat="1" x14ac:dyDescent="0.25">
      <c r="A5970" t="str">
        <f t="shared" si="913"/>
        <v>23</v>
      </c>
      <c r="B5970" t="s">
        <v>612</v>
      </c>
      <c r="C5970" t="str">
        <f t="shared" si="919"/>
        <v>095</v>
      </c>
      <c r="D5970" t="s">
        <v>699</v>
      </c>
      <c r="E5970" t="str">
        <f t="shared" si="921"/>
        <v>02</v>
      </c>
      <c r="F5970" t="str">
        <f>"003"</f>
        <v>003</v>
      </c>
      <c r="G5970" t="str">
        <f>""</f>
        <v/>
      </c>
      <c r="H5970" t="s">
        <v>0</v>
      </c>
      <c r="I5970" t="s">
        <v>2935</v>
      </c>
      <c r="J5970" t="s">
        <v>6357</v>
      </c>
      <c r="K5970" t="str">
        <f t="shared" si="920"/>
        <v>23300</v>
      </c>
    </row>
    <row r="5971" spans="1:11" customFormat="1" x14ac:dyDescent="0.25">
      <c r="A5971" t="str">
        <f t="shared" si="913"/>
        <v>23</v>
      </c>
      <c r="B5971" t="s">
        <v>612</v>
      </c>
      <c r="C5971" t="str">
        <f t="shared" si="919"/>
        <v>095</v>
      </c>
      <c r="D5971" t="s">
        <v>699</v>
      </c>
      <c r="E5971" t="str">
        <f t="shared" si="921"/>
        <v>02</v>
      </c>
      <c r="F5971" t="str">
        <f>"003"</f>
        <v>003</v>
      </c>
      <c r="G5971" t="str">
        <f>""</f>
        <v/>
      </c>
      <c r="H5971" t="s">
        <v>2</v>
      </c>
      <c r="I5971" t="s">
        <v>2935</v>
      </c>
      <c r="J5971" t="s">
        <v>6357</v>
      </c>
      <c r="K5971" t="str">
        <f t="shared" si="920"/>
        <v>23300</v>
      </c>
    </row>
    <row r="5972" spans="1:11" customFormat="1" x14ac:dyDescent="0.25">
      <c r="A5972" t="str">
        <f t="shared" si="913"/>
        <v>23</v>
      </c>
      <c r="B5972" t="s">
        <v>612</v>
      </c>
      <c r="C5972" t="str">
        <f t="shared" si="919"/>
        <v>095</v>
      </c>
      <c r="D5972" t="s">
        <v>699</v>
      </c>
      <c r="E5972" t="str">
        <f>"03"</f>
        <v>03</v>
      </c>
      <c r="F5972" t="str">
        <f>"001"</f>
        <v>001</v>
      </c>
      <c r="G5972" t="str">
        <f>""</f>
        <v/>
      </c>
      <c r="H5972" t="s">
        <v>1</v>
      </c>
      <c r="I5972" t="s">
        <v>2936</v>
      </c>
      <c r="J5972" t="s">
        <v>6359</v>
      </c>
      <c r="K5972" t="str">
        <f t="shared" si="920"/>
        <v>23300</v>
      </c>
    </row>
    <row r="5973" spans="1:11" customFormat="1" x14ac:dyDescent="0.25">
      <c r="A5973" t="str">
        <f t="shared" si="913"/>
        <v>23</v>
      </c>
      <c r="B5973" t="s">
        <v>612</v>
      </c>
      <c r="C5973" t="str">
        <f t="shared" si="919"/>
        <v>095</v>
      </c>
      <c r="D5973" t="s">
        <v>699</v>
      </c>
      <c r="E5973" t="str">
        <f>"03"</f>
        <v>03</v>
      </c>
      <c r="F5973" t="str">
        <f>"001"</f>
        <v>001</v>
      </c>
      <c r="G5973" t="str">
        <f>""</f>
        <v/>
      </c>
      <c r="H5973" t="s">
        <v>0</v>
      </c>
      <c r="I5973" t="s">
        <v>2936</v>
      </c>
      <c r="J5973" t="s">
        <v>6359</v>
      </c>
      <c r="K5973" t="str">
        <f t="shared" si="920"/>
        <v>23300</v>
      </c>
    </row>
    <row r="5974" spans="1:11" customFormat="1" x14ac:dyDescent="0.25">
      <c r="A5974" t="str">
        <f t="shared" si="913"/>
        <v>23</v>
      </c>
      <c r="B5974" t="s">
        <v>612</v>
      </c>
      <c r="C5974" t="str">
        <f t="shared" si="919"/>
        <v>095</v>
      </c>
      <c r="D5974" t="s">
        <v>699</v>
      </c>
      <c r="E5974" t="str">
        <f>"03"</f>
        <v>03</v>
      </c>
      <c r="F5974" t="str">
        <f>"002"</f>
        <v>002</v>
      </c>
      <c r="G5974" t="str">
        <f>""</f>
        <v/>
      </c>
      <c r="H5974" t="s">
        <v>1</v>
      </c>
      <c r="I5974" t="s">
        <v>2937</v>
      </c>
      <c r="J5974" t="s">
        <v>6360</v>
      </c>
      <c r="K5974" t="str">
        <f t="shared" si="920"/>
        <v>23300</v>
      </c>
    </row>
    <row r="5975" spans="1:11" customFormat="1" x14ac:dyDescent="0.25">
      <c r="A5975" t="str">
        <f t="shared" si="913"/>
        <v>23</v>
      </c>
      <c r="B5975" t="s">
        <v>612</v>
      </c>
      <c r="C5975" t="str">
        <f t="shared" si="919"/>
        <v>095</v>
      </c>
      <c r="D5975" t="s">
        <v>699</v>
      </c>
      <c r="E5975" t="str">
        <f>"03"</f>
        <v>03</v>
      </c>
      <c r="F5975" t="str">
        <f>"002"</f>
        <v>002</v>
      </c>
      <c r="G5975" t="str">
        <f>""</f>
        <v/>
      </c>
      <c r="H5975" t="s">
        <v>0</v>
      </c>
      <c r="I5975" t="s">
        <v>2937</v>
      </c>
      <c r="J5975" t="s">
        <v>6360</v>
      </c>
      <c r="K5975" t="str">
        <f t="shared" si="920"/>
        <v>23300</v>
      </c>
    </row>
    <row r="5976" spans="1:11" customFormat="1" x14ac:dyDescent="0.25">
      <c r="A5976" t="str">
        <f t="shared" si="913"/>
        <v>23</v>
      </c>
      <c r="B5976" t="s">
        <v>612</v>
      </c>
      <c r="C5976" t="str">
        <f t="shared" si="919"/>
        <v>095</v>
      </c>
      <c r="D5976" t="s">
        <v>699</v>
      </c>
      <c r="E5976" t="str">
        <f>"04"</f>
        <v>04</v>
      </c>
      <c r="F5976" t="str">
        <f>"001"</f>
        <v>001</v>
      </c>
      <c r="G5976" t="str">
        <f>"01"</f>
        <v>01</v>
      </c>
      <c r="H5976" t="s">
        <v>1</v>
      </c>
      <c r="I5976" t="s">
        <v>123</v>
      </c>
      <c r="J5976" t="s">
        <v>6361</v>
      </c>
      <c r="K5976" t="str">
        <f>"23312"</f>
        <v>23312</v>
      </c>
    </row>
    <row r="5977" spans="1:11" customFormat="1" x14ac:dyDescent="0.25">
      <c r="A5977" t="str">
        <f t="shared" si="913"/>
        <v>23</v>
      </c>
      <c r="B5977" t="s">
        <v>612</v>
      </c>
      <c r="C5977" t="str">
        <f t="shared" si="919"/>
        <v>095</v>
      </c>
      <c r="D5977" t="s">
        <v>699</v>
      </c>
      <c r="E5977" t="str">
        <f>"04"</f>
        <v>04</v>
      </c>
      <c r="F5977" t="str">
        <f>"001"</f>
        <v>001</v>
      </c>
      <c r="G5977" t="str">
        <f>"02"</f>
        <v>02</v>
      </c>
      <c r="H5977" t="s">
        <v>0</v>
      </c>
      <c r="I5977" t="s">
        <v>2938</v>
      </c>
      <c r="J5977" t="s">
        <v>6362</v>
      </c>
      <c r="K5977" t="str">
        <f>"23310"</f>
        <v>23310</v>
      </c>
    </row>
    <row r="5978" spans="1:11" customFormat="1" x14ac:dyDescent="0.25">
      <c r="A5978" t="str">
        <f t="shared" si="913"/>
        <v>23</v>
      </c>
      <c r="B5978" t="s">
        <v>612</v>
      </c>
      <c r="C5978" t="str">
        <f>"096"</f>
        <v>096</v>
      </c>
      <c r="D5978" t="s">
        <v>700</v>
      </c>
      <c r="E5978" t="str">
        <f t="shared" ref="E5978:E5986" si="922">"01"</f>
        <v>01</v>
      </c>
      <c r="F5978" t="str">
        <f>"001"</f>
        <v>001</v>
      </c>
      <c r="G5978" t="str">
        <f>""</f>
        <v/>
      </c>
      <c r="H5978" t="s">
        <v>1</v>
      </c>
      <c r="I5978" t="s">
        <v>2939</v>
      </c>
      <c r="J5978" t="s">
        <v>6363</v>
      </c>
      <c r="K5978" t="str">
        <f>"23730"</f>
        <v>23730</v>
      </c>
    </row>
    <row r="5979" spans="1:11" customFormat="1" x14ac:dyDescent="0.25">
      <c r="A5979" t="str">
        <f t="shared" si="913"/>
        <v>23</v>
      </c>
      <c r="B5979" t="s">
        <v>612</v>
      </c>
      <c r="C5979" t="str">
        <f>"096"</f>
        <v>096</v>
      </c>
      <c r="D5979" t="s">
        <v>700</v>
      </c>
      <c r="E5979" t="str">
        <f t="shared" si="922"/>
        <v>01</v>
      </c>
      <c r="F5979" t="str">
        <f>"001"</f>
        <v>001</v>
      </c>
      <c r="G5979" t="str">
        <f>""</f>
        <v/>
      </c>
      <c r="H5979" t="s">
        <v>0</v>
      </c>
      <c r="I5979" t="s">
        <v>2939</v>
      </c>
      <c r="J5979" t="s">
        <v>6363</v>
      </c>
      <c r="K5979" t="str">
        <f>"23730"</f>
        <v>23730</v>
      </c>
    </row>
    <row r="5980" spans="1:11" customFormat="1" x14ac:dyDescent="0.25">
      <c r="A5980" t="str">
        <f t="shared" si="913"/>
        <v>23</v>
      </c>
      <c r="B5980" t="s">
        <v>612</v>
      </c>
      <c r="C5980" t="str">
        <f>"096"</f>
        <v>096</v>
      </c>
      <c r="D5980" t="s">
        <v>700</v>
      </c>
      <c r="E5980" t="str">
        <f t="shared" si="922"/>
        <v>01</v>
      </c>
      <c r="F5980" t="str">
        <f>"002"</f>
        <v>002</v>
      </c>
      <c r="G5980" t="str">
        <f>""</f>
        <v/>
      </c>
      <c r="H5980" t="s">
        <v>3</v>
      </c>
      <c r="I5980" t="s">
        <v>2940</v>
      </c>
      <c r="J5980" t="s">
        <v>6364</v>
      </c>
      <c r="K5980" t="str">
        <f>"23730"</f>
        <v>23730</v>
      </c>
    </row>
    <row r="5981" spans="1:11" customFormat="1" x14ac:dyDescent="0.25">
      <c r="A5981" t="str">
        <f t="shared" si="913"/>
        <v>23</v>
      </c>
      <c r="B5981" t="s">
        <v>612</v>
      </c>
      <c r="C5981" t="str">
        <f>"096"</f>
        <v>096</v>
      </c>
      <c r="D5981" t="s">
        <v>700</v>
      </c>
      <c r="E5981" t="str">
        <f t="shared" si="922"/>
        <v>01</v>
      </c>
      <c r="F5981" t="str">
        <f>"003"</f>
        <v>003</v>
      </c>
      <c r="G5981" t="str">
        <f>""</f>
        <v/>
      </c>
      <c r="H5981" t="s">
        <v>3</v>
      </c>
      <c r="I5981" t="s">
        <v>27</v>
      </c>
      <c r="J5981" t="s">
        <v>6365</v>
      </c>
      <c r="K5981" t="str">
        <f>"23730"</f>
        <v>23730</v>
      </c>
    </row>
    <row r="5982" spans="1:11" customFormat="1" x14ac:dyDescent="0.25">
      <c r="A5982" t="str">
        <f t="shared" si="913"/>
        <v>23</v>
      </c>
      <c r="B5982" t="s">
        <v>612</v>
      </c>
      <c r="C5982" t="str">
        <f t="shared" ref="C5982:C5992" si="923">"097"</f>
        <v>097</v>
      </c>
      <c r="D5982" t="s">
        <v>701</v>
      </c>
      <c r="E5982" t="str">
        <f t="shared" si="922"/>
        <v>01</v>
      </c>
      <c r="F5982" t="str">
        <f>"001"</f>
        <v>001</v>
      </c>
      <c r="G5982" t="str">
        <f>""</f>
        <v/>
      </c>
      <c r="H5982" t="s">
        <v>1</v>
      </c>
      <c r="I5982" t="s">
        <v>48</v>
      </c>
      <c r="J5982" t="s">
        <v>6366</v>
      </c>
      <c r="K5982" t="str">
        <f t="shared" ref="K5982:K5992" si="924">"23330"</f>
        <v>23330</v>
      </c>
    </row>
    <row r="5983" spans="1:11" customFormat="1" x14ac:dyDescent="0.25">
      <c r="A5983" t="str">
        <f t="shared" si="913"/>
        <v>23</v>
      </c>
      <c r="B5983" t="s">
        <v>612</v>
      </c>
      <c r="C5983" t="str">
        <f t="shared" si="923"/>
        <v>097</v>
      </c>
      <c r="D5983" t="s">
        <v>701</v>
      </c>
      <c r="E5983" t="str">
        <f t="shared" si="922"/>
        <v>01</v>
      </c>
      <c r="F5983" t="str">
        <f>"001"</f>
        <v>001</v>
      </c>
      <c r="G5983" t="str">
        <f>""</f>
        <v/>
      </c>
      <c r="H5983" t="s">
        <v>0</v>
      </c>
      <c r="I5983" t="s">
        <v>48</v>
      </c>
      <c r="J5983" t="s">
        <v>6366</v>
      </c>
      <c r="K5983" t="str">
        <f t="shared" si="924"/>
        <v>23330</v>
      </c>
    </row>
    <row r="5984" spans="1:11" customFormat="1" x14ac:dyDescent="0.25">
      <c r="A5984" t="str">
        <f t="shared" si="913"/>
        <v>23</v>
      </c>
      <c r="B5984" t="s">
        <v>612</v>
      </c>
      <c r="C5984" t="str">
        <f t="shared" si="923"/>
        <v>097</v>
      </c>
      <c r="D5984" t="s">
        <v>701</v>
      </c>
      <c r="E5984" t="str">
        <f t="shared" si="922"/>
        <v>01</v>
      </c>
      <c r="F5984" t="str">
        <f>"002"</f>
        <v>002</v>
      </c>
      <c r="G5984" t="str">
        <f>""</f>
        <v/>
      </c>
      <c r="H5984" t="s">
        <v>3</v>
      </c>
      <c r="I5984" t="s">
        <v>48</v>
      </c>
      <c r="J5984" t="s">
        <v>6366</v>
      </c>
      <c r="K5984" t="str">
        <f t="shared" si="924"/>
        <v>23330</v>
      </c>
    </row>
    <row r="5985" spans="1:11" customFormat="1" x14ac:dyDescent="0.25">
      <c r="A5985" t="str">
        <f t="shared" si="913"/>
        <v>23</v>
      </c>
      <c r="B5985" t="s">
        <v>612</v>
      </c>
      <c r="C5985" t="str">
        <f t="shared" si="923"/>
        <v>097</v>
      </c>
      <c r="D5985" t="s">
        <v>701</v>
      </c>
      <c r="E5985" t="str">
        <f t="shared" si="922"/>
        <v>01</v>
      </c>
      <c r="F5985" t="str">
        <f>"003"</f>
        <v>003</v>
      </c>
      <c r="G5985" t="str">
        <f>""</f>
        <v/>
      </c>
      <c r="H5985" t="s">
        <v>1</v>
      </c>
      <c r="I5985" t="s">
        <v>2941</v>
      </c>
      <c r="J5985" t="s">
        <v>6367</v>
      </c>
      <c r="K5985" t="str">
        <f t="shared" si="924"/>
        <v>23330</v>
      </c>
    </row>
    <row r="5986" spans="1:11" customFormat="1" x14ac:dyDescent="0.25">
      <c r="A5986" t="str">
        <f t="shared" si="913"/>
        <v>23</v>
      </c>
      <c r="B5986" t="s">
        <v>612</v>
      </c>
      <c r="C5986" t="str">
        <f t="shared" si="923"/>
        <v>097</v>
      </c>
      <c r="D5986" t="s">
        <v>701</v>
      </c>
      <c r="E5986" t="str">
        <f t="shared" si="922"/>
        <v>01</v>
      </c>
      <c r="F5986" t="str">
        <f>"003"</f>
        <v>003</v>
      </c>
      <c r="G5986" t="str">
        <f>""</f>
        <v/>
      </c>
      <c r="H5986" t="s">
        <v>0</v>
      </c>
      <c r="I5986" t="s">
        <v>2941</v>
      </c>
      <c r="J5986" t="s">
        <v>6367</v>
      </c>
      <c r="K5986" t="str">
        <f t="shared" si="924"/>
        <v>23330</v>
      </c>
    </row>
    <row r="5987" spans="1:11" customFormat="1" x14ac:dyDescent="0.25">
      <c r="A5987" t="str">
        <f t="shared" si="913"/>
        <v>23</v>
      </c>
      <c r="B5987" t="s">
        <v>612</v>
      </c>
      <c r="C5987" t="str">
        <f t="shared" si="923"/>
        <v>097</v>
      </c>
      <c r="D5987" t="s">
        <v>701</v>
      </c>
      <c r="E5987" t="str">
        <f t="shared" ref="E5987:E5992" si="925">"02"</f>
        <v>02</v>
      </c>
      <c r="F5987" t="str">
        <f>"001"</f>
        <v>001</v>
      </c>
      <c r="G5987" t="str">
        <f>""</f>
        <v/>
      </c>
      <c r="H5987" t="s">
        <v>3</v>
      </c>
      <c r="I5987" t="s">
        <v>2942</v>
      </c>
      <c r="J5987" t="s">
        <v>6368</v>
      </c>
      <c r="K5987" t="str">
        <f t="shared" si="924"/>
        <v>23330</v>
      </c>
    </row>
    <row r="5988" spans="1:11" customFormat="1" x14ac:dyDescent="0.25">
      <c r="A5988" t="str">
        <f t="shared" si="913"/>
        <v>23</v>
      </c>
      <c r="B5988" t="s">
        <v>612</v>
      </c>
      <c r="C5988" t="str">
        <f t="shared" si="923"/>
        <v>097</v>
      </c>
      <c r="D5988" t="s">
        <v>701</v>
      </c>
      <c r="E5988" t="str">
        <f t="shared" si="925"/>
        <v>02</v>
      </c>
      <c r="F5988" t="str">
        <f>"002"</f>
        <v>002</v>
      </c>
      <c r="G5988" t="str">
        <f>""</f>
        <v/>
      </c>
      <c r="H5988" t="s">
        <v>3</v>
      </c>
      <c r="I5988" t="s">
        <v>128</v>
      </c>
      <c r="J5988" t="s">
        <v>6369</v>
      </c>
      <c r="K5988" t="str">
        <f t="shared" si="924"/>
        <v>23330</v>
      </c>
    </row>
    <row r="5989" spans="1:11" customFormat="1" x14ac:dyDescent="0.25">
      <c r="A5989" t="str">
        <f t="shared" si="913"/>
        <v>23</v>
      </c>
      <c r="B5989" t="s">
        <v>612</v>
      </c>
      <c r="C5989" t="str">
        <f t="shared" si="923"/>
        <v>097</v>
      </c>
      <c r="D5989" t="s">
        <v>701</v>
      </c>
      <c r="E5989" t="str">
        <f t="shared" si="925"/>
        <v>02</v>
      </c>
      <c r="F5989" t="str">
        <f>"003"</f>
        <v>003</v>
      </c>
      <c r="G5989" t="str">
        <f>""</f>
        <v/>
      </c>
      <c r="H5989" t="s">
        <v>1</v>
      </c>
      <c r="I5989" t="s">
        <v>2943</v>
      </c>
      <c r="J5989" t="s">
        <v>6370</v>
      </c>
      <c r="K5989" t="str">
        <f t="shared" si="924"/>
        <v>23330</v>
      </c>
    </row>
    <row r="5990" spans="1:11" customFormat="1" x14ac:dyDescent="0.25">
      <c r="A5990" t="str">
        <f t="shared" ref="A5990:A6026" si="926">"23"</f>
        <v>23</v>
      </c>
      <c r="B5990" t="s">
        <v>612</v>
      </c>
      <c r="C5990" t="str">
        <f t="shared" si="923"/>
        <v>097</v>
      </c>
      <c r="D5990" t="s">
        <v>701</v>
      </c>
      <c r="E5990" t="str">
        <f t="shared" si="925"/>
        <v>02</v>
      </c>
      <c r="F5990" t="str">
        <f>"003"</f>
        <v>003</v>
      </c>
      <c r="G5990" t="str">
        <f>""</f>
        <v/>
      </c>
      <c r="H5990" t="s">
        <v>0</v>
      </c>
      <c r="I5990" t="s">
        <v>2943</v>
      </c>
      <c r="J5990" t="s">
        <v>6370</v>
      </c>
      <c r="K5990" t="str">
        <f t="shared" si="924"/>
        <v>23330</v>
      </c>
    </row>
    <row r="5991" spans="1:11" customFormat="1" x14ac:dyDescent="0.25">
      <c r="A5991" t="str">
        <f t="shared" si="926"/>
        <v>23</v>
      </c>
      <c r="B5991" t="s">
        <v>612</v>
      </c>
      <c r="C5991" t="str">
        <f t="shared" si="923"/>
        <v>097</v>
      </c>
      <c r="D5991" t="s">
        <v>701</v>
      </c>
      <c r="E5991" t="str">
        <f t="shared" si="925"/>
        <v>02</v>
      </c>
      <c r="F5991" t="str">
        <f>"004"</f>
        <v>004</v>
      </c>
      <c r="G5991" t="str">
        <f>""</f>
        <v/>
      </c>
      <c r="H5991" t="s">
        <v>1</v>
      </c>
      <c r="I5991" t="s">
        <v>2943</v>
      </c>
      <c r="J5991" t="s">
        <v>6370</v>
      </c>
      <c r="K5991" t="str">
        <f t="shared" si="924"/>
        <v>23330</v>
      </c>
    </row>
    <row r="5992" spans="1:11" customFormat="1" x14ac:dyDescent="0.25">
      <c r="A5992" t="str">
        <f t="shared" si="926"/>
        <v>23</v>
      </c>
      <c r="B5992" t="s">
        <v>612</v>
      </c>
      <c r="C5992" t="str">
        <f t="shared" si="923"/>
        <v>097</v>
      </c>
      <c r="D5992" t="s">
        <v>701</v>
      </c>
      <c r="E5992" t="str">
        <f t="shared" si="925"/>
        <v>02</v>
      </c>
      <c r="F5992" t="str">
        <f>"004"</f>
        <v>004</v>
      </c>
      <c r="G5992" t="str">
        <f>""</f>
        <v/>
      </c>
      <c r="H5992" t="s">
        <v>0</v>
      </c>
      <c r="I5992" t="s">
        <v>2943</v>
      </c>
      <c r="J5992" t="s">
        <v>6370</v>
      </c>
      <c r="K5992" t="str">
        <f t="shared" si="924"/>
        <v>23330</v>
      </c>
    </row>
    <row r="5993" spans="1:11" customFormat="1" x14ac:dyDescent="0.25">
      <c r="A5993" t="str">
        <f t="shared" si="926"/>
        <v>23</v>
      </c>
      <c r="B5993" t="s">
        <v>612</v>
      </c>
      <c r="C5993" t="str">
        <f>"098"</f>
        <v>098</v>
      </c>
      <c r="D5993" t="s">
        <v>702</v>
      </c>
      <c r="E5993" t="str">
        <f t="shared" ref="E5993:E6008" si="927">"01"</f>
        <v>01</v>
      </c>
      <c r="F5993" t="str">
        <f>"001"</f>
        <v>001</v>
      </c>
      <c r="G5993" t="str">
        <f>""</f>
        <v/>
      </c>
      <c r="H5993" t="s">
        <v>3</v>
      </c>
      <c r="I5993" t="s">
        <v>2944</v>
      </c>
      <c r="J5993" t="s">
        <v>6371</v>
      </c>
      <c r="K5993" t="str">
        <f>"23659"</f>
        <v>23659</v>
      </c>
    </row>
    <row r="5994" spans="1:11" customFormat="1" x14ac:dyDescent="0.25">
      <c r="A5994" t="str">
        <f t="shared" si="926"/>
        <v>23</v>
      </c>
      <c r="B5994" t="s">
        <v>612</v>
      </c>
      <c r="C5994" t="str">
        <f t="shared" ref="C5994:C6002" si="928">"099"</f>
        <v>099</v>
      </c>
      <c r="D5994" t="s">
        <v>618</v>
      </c>
      <c r="E5994" t="str">
        <f t="shared" si="927"/>
        <v>01</v>
      </c>
      <c r="F5994" t="str">
        <f>"001"</f>
        <v>001</v>
      </c>
      <c r="G5994" t="str">
        <f>""</f>
        <v/>
      </c>
      <c r="H5994" t="s">
        <v>1</v>
      </c>
      <c r="I5994" t="s">
        <v>2945</v>
      </c>
      <c r="J5994" t="s">
        <v>6372</v>
      </c>
      <c r="K5994" t="str">
        <f t="shared" ref="K5994:K6002" si="929">"23160"</f>
        <v>23160</v>
      </c>
    </row>
    <row r="5995" spans="1:11" customFormat="1" x14ac:dyDescent="0.25">
      <c r="A5995" t="str">
        <f t="shared" si="926"/>
        <v>23</v>
      </c>
      <c r="B5995" t="s">
        <v>612</v>
      </c>
      <c r="C5995" t="str">
        <f t="shared" si="928"/>
        <v>099</v>
      </c>
      <c r="D5995" t="s">
        <v>618</v>
      </c>
      <c r="E5995" t="str">
        <f t="shared" si="927"/>
        <v>01</v>
      </c>
      <c r="F5995" t="str">
        <f>"001"</f>
        <v>001</v>
      </c>
      <c r="G5995" t="str">
        <f>""</f>
        <v/>
      </c>
      <c r="H5995" t="s">
        <v>0</v>
      </c>
      <c r="I5995" t="s">
        <v>2945</v>
      </c>
      <c r="J5995" t="s">
        <v>6372</v>
      </c>
      <c r="K5995" t="str">
        <f t="shared" si="929"/>
        <v>23160</v>
      </c>
    </row>
    <row r="5996" spans="1:11" customFormat="1" x14ac:dyDescent="0.25">
      <c r="A5996" t="str">
        <f t="shared" si="926"/>
        <v>23</v>
      </c>
      <c r="B5996" t="s">
        <v>612</v>
      </c>
      <c r="C5996" t="str">
        <f t="shared" si="928"/>
        <v>099</v>
      </c>
      <c r="D5996" t="s">
        <v>618</v>
      </c>
      <c r="E5996" t="str">
        <f t="shared" si="927"/>
        <v>01</v>
      </c>
      <c r="F5996" t="str">
        <f>"002"</f>
        <v>002</v>
      </c>
      <c r="G5996" t="str">
        <f>""</f>
        <v/>
      </c>
      <c r="H5996" t="s">
        <v>1</v>
      </c>
      <c r="I5996" t="s">
        <v>2945</v>
      </c>
      <c r="J5996" t="s">
        <v>6372</v>
      </c>
      <c r="K5996" t="str">
        <f t="shared" si="929"/>
        <v>23160</v>
      </c>
    </row>
    <row r="5997" spans="1:11" customFormat="1" x14ac:dyDescent="0.25">
      <c r="A5997" t="str">
        <f t="shared" si="926"/>
        <v>23</v>
      </c>
      <c r="B5997" t="s">
        <v>612</v>
      </c>
      <c r="C5997" t="str">
        <f t="shared" si="928"/>
        <v>099</v>
      </c>
      <c r="D5997" t="s">
        <v>618</v>
      </c>
      <c r="E5997" t="str">
        <f t="shared" si="927"/>
        <v>01</v>
      </c>
      <c r="F5997" t="str">
        <f>"002"</f>
        <v>002</v>
      </c>
      <c r="G5997" t="str">
        <f>""</f>
        <v/>
      </c>
      <c r="H5997" t="s">
        <v>0</v>
      </c>
      <c r="I5997" t="s">
        <v>2945</v>
      </c>
      <c r="J5997" t="s">
        <v>6372</v>
      </c>
      <c r="K5997" t="str">
        <f t="shared" si="929"/>
        <v>23160</v>
      </c>
    </row>
    <row r="5998" spans="1:11" customFormat="1" x14ac:dyDescent="0.25">
      <c r="A5998" t="str">
        <f t="shared" si="926"/>
        <v>23</v>
      </c>
      <c r="B5998" t="s">
        <v>612</v>
      </c>
      <c r="C5998" t="str">
        <f t="shared" si="928"/>
        <v>099</v>
      </c>
      <c r="D5998" t="s">
        <v>618</v>
      </c>
      <c r="E5998" t="str">
        <f t="shared" si="927"/>
        <v>01</v>
      </c>
      <c r="F5998" t="str">
        <f>"003"</f>
        <v>003</v>
      </c>
      <c r="G5998" t="str">
        <f>""</f>
        <v/>
      </c>
      <c r="H5998" t="s">
        <v>1</v>
      </c>
      <c r="I5998" t="s">
        <v>2945</v>
      </c>
      <c r="J5998" t="s">
        <v>6372</v>
      </c>
      <c r="K5998" t="str">
        <f t="shared" si="929"/>
        <v>23160</v>
      </c>
    </row>
    <row r="5999" spans="1:11" customFormat="1" x14ac:dyDescent="0.25">
      <c r="A5999" t="str">
        <f t="shared" si="926"/>
        <v>23</v>
      </c>
      <c r="B5999" t="s">
        <v>612</v>
      </c>
      <c r="C5999" t="str">
        <f t="shared" si="928"/>
        <v>099</v>
      </c>
      <c r="D5999" t="s">
        <v>618</v>
      </c>
      <c r="E5999" t="str">
        <f t="shared" si="927"/>
        <v>01</v>
      </c>
      <c r="F5999" t="str">
        <f>"003"</f>
        <v>003</v>
      </c>
      <c r="G5999" t="str">
        <f>""</f>
        <v/>
      </c>
      <c r="H5999" t="s">
        <v>0</v>
      </c>
      <c r="I5999" t="s">
        <v>2945</v>
      </c>
      <c r="J5999" t="s">
        <v>6372</v>
      </c>
      <c r="K5999" t="str">
        <f t="shared" si="929"/>
        <v>23160</v>
      </c>
    </row>
    <row r="6000" spans="1:11" customFormat="1" x14ac:dyDescent="0.25">
      <c r="A6000" t="str">
        <f t="shared" si="926"/>
        <v>23</v>
      </c>
      <c r="B6000" t="s">
        <v>612</v>
      </c>
      <c r="C6000" t="str">
        <f t="shared" si="928"/>
        <v>099</v>
      </c>
      <c r="D6000" t="s">
        <v>618</v>
      </c>
      <c r="E6000" t="str">
        <f t="shared" si="927"/>
        <v>01</v>
      </c>
      <c r="F6000" t="str">
        <f>"004"</f>
        <v>004</v>
      </c>
      <c r="G6000" t="str">
        <f>""</f>
        <v/>
      </c>
      <c r="H6000" t="s">
        <v>1</v>
      </c>
      <c r="I6000" t="s">
        <v>2945</v>
      </c>
      <c r="J6000" t="s">
        <v>6372</v>
      </c>
      <c r="K6000" t="str">
        <f t="shared" si="929"/>
        <v>23160</v>
      </c>
    </row>
    <row r="6001" spans="1:11" customFormat="1" x14ac:dyDescent="0.25">
      <c r="A6001" t="str">
        <f t="shared" si="926"/>
        <v>23</v>
      </c>
      <c r="B6001" t="s">
        <v>612</v>
      </c>
      <c r="C6001" t="str">
        <f t="shared" si="928"/>
        <v>099</v>
      </c>
      <c r="D6001" t="s">
        <v>618</v>
      </c>
      <c r="E6001" t="str">
        <f t="shared" si="927"/>
        <v>01</v>
      </c>
      <c r="F6001" t="str">
        <f>"004"</f>
        <v>004</v>
      </c>
      <c r="G6001" t="str">
        <f>""</f>
        <v/>
      </c>
      <c r="H6001" t="s">
        <v>0</v>
      </c>
      <c r="I6001" t="s">
        <v>2945</v>
      </c>
      <c r="J6001" t="s">
        <v>6372</v>
      </c>
      <c r="K6001" t="str">
        <f t="shared" si="929"/>
        <v>23160</v>
      </c>
    </row>
    <row r="6002" spans="1:11" customFormat="1" x14ac:dyDescent="0.25">
      <c r="A6002" t="str">
        <f t="shared" si="926"/>
        <v>23</v>
      </c>
      <c r="B6002" t="s">
        <v>612</v>
      </c>
      <c r="C6002" t="str">
        <f t="shared" si="928"/>
        <v>099</v>
      </c>
      <c r="D6002" t="s">
        <v>618</v>
      </c>
      <c r="E6002" t="str">
        <f t="shared" si="927"/>
        <v>01</v>
      </c>
      <c r="F6002" t="str">
        <f>"004"</f>
        <v>004</v>
      </c>
      <c r="G6002" t="str">
        <f>""</f>
        <v/>
      </c>
      <c r="H6002" t="s">
        <v>2</v>
      </c>
      <c r="I6002" t="s">
        <v>2945</v>
      </c>
      <c r="J6002" t="s">
        <v>6372</v>
      </c>
      <c r="K6002" t="str">
        <f t="shared" si="929"/>
        <v>23160</v>
      </c>
    </row>
    <row r="6003" spans="1:11" customFormat="1" x14ac:dyDescent="0.25">
      <c r="A6003" t="str">
        <f t="shared" si="926"/>
        <v>23</v>
      </c>
      <c r="B6003" t="s">
        <v>612</v>
      </c>
      <c r="C6003" t="str">
        <f>"101"</f>
        <v>101</v>
      </c>
      <c r="D6003" t="s">
        <v>703</v>
      </c>
      <c r="E6003" t="str">
        <f t="shared" si="927"/>
        <v>01</v>
      </c>
      <c r="F6003" t="str">
        <f>"001"</f>
        <v>001</v>
      </c>
      <c r="G6003" t="str">
        <f>""</f>
        <v/>
      </c>
      <c r="H6003" t="s">
        <v>3</v>
      </c>
      <c r="I6003" t="s">
        <v>116</v>
      </c>
      <c r="J6003" t="s">
        <v>6373</v>
      </c>
      <c r="K6003" t="str">
        <f>"23393"</f>
        <v>23393</v>
      </c>
    </row>
    <row r="6004" spans="1:11" customFormat="1" x14ac:dyDescent="0.25">
      <c r="A6004" t="str">
        <f t="shared" si="926"/>
        <v>23</v>
      </c>
      <c r="B6004" t="s">
        <v>612</v>
      </c>
      <c r="C6004" t="str">
        <f>"901"</f>
        <v>901</v>
      </c>
      <c r="D6004" t="s">
        <v>704</v>
      </c>
      <c r="E6004" t="str">
        <f t="shared" si="927"/>
        <v>01</v>
      </c>
      <c r="F6004" t="str">
        <f>"001"</f>
        <v>001</v>
      </c>
      <c r="G6004" t="str">
        <f>"01"</f>
        <v>01</v>
      </c>
      <c r="H6004" t="s">
        <v>1</v>
      </c>
      <c r="I6004" t="s">
        <v>2946</v>
      </c>
      <c r="J6004" t="s">
        <v>6374</v>
      </c>
      <c r="K6004" t="str">
        <f>"23192"</f>
        <v>23192</v>
      </c>
    </row>
    <row r="6005" spans="1:11" customFormat="1" x14ac:dyDescent="0.25">
      <c r="A6005" t="str">
        <f t="shared" si="926"/>
        <v>23</v>
      </c>
      <c r="B6005" t="s">
        <v>612</v>
      </c>
      <c r="C6005" t="str">
        <f>"901"</f>
        <v>901</v>
      </c>
      <c r="D6005" t="s">
        <v>704</v>
      </c>
      <c r="E6005" t="str">
        <f t="shared" si="927"/>
        <v>01</v>
      </c>
      <c r="F6005" t="str">
        <f>"001"</f>
        <v>001</v>
      </c>
      <c r="G6005" t="str">
        <f>"01"</f>
        <v>01</v>
      </c>
      <c r="H6005" t="s">
        <v>0</v>
      </c>
      <c r="I6005" t="s">
        <v>2946</v>
      </c>
      <c r="J6005" t="s">
        <v>6374</v>
      </c>
      <c r="K6005" t="str">
        <f>"23192"</f>
        <v>23192</v>
      </c>
    </row>
    <row r="6006" spans="1:11" customFormat="1" x14ac:dyDescent="0.25">
      <c r="A6006" t="str">
        <f t="shared" si="926"/>
        <v>23</v>
      </c>
      <c r="B6006" t="s">
        <v>612</v>
      </c>
      <c r="C6006" t="str">
        <f>"901"</f>
        <v>901</v>
      </c>
      <c r="D6006" t="s">
        <v>704</v>
      </c>
      <c r="E6006" t="str">
        <f t="shared" si="927"/>
        <v>01</v>
      </c>
      <c r="F6006" t="str">
        <f>"001"</f>
        <v>001</v>
      </c>
      <c r="G6006" t="str">
        <f>"02"</f>
        <v>02</v>
      </c>
      <c r="H6006" t="s">
        <v>2</v>
      </c>
      <c r="I6006" t="s">
        <v>17</v>
      </c>
      <c r="J6006" t="s">
        <v>6375</v>
      </c>
      <c r="K6006" t="str">
        <f>"23191"</f>
        <v>23191</v>
      </c>
    </row>
    <row r="6007" spans="1:11" customFormat="1" x14ac:dyDescent="0.25">
      <c r="A6007" t="str">
        <f t="shared" si="926"/>
        <v>23</v>
      </c>
      <c r="B6007" t="s">
        <v>612</v>
      </c>
      <c r="C6007" t="str">
        <f>"902"</f>
        <v>902</v>
      </c>
      <c r="D6007" t="s">
        <v>705</v>
      </c>
      <c r="E6007" t="str">
        <f t="shared" si="927"/>
        <v>01</v>
      </c>
      <c r="F6007" t="str">
        <f>"001"</f>
        <v>001</v>
      </c>
      <c r="G6007" t="str">
        <f>""</f>
        <v/>
      </c>
      <c r="H6007" t="s">
        <v>3</v>
      </c>
      <c r="I6007" t="s">
        <v>2947</v>
      </c>
      <c r="J6007" t="s">
        <v>6376</v>
      </c>
      <c r="K6007" t="str">
        <f>"23537"</f>
        <v>23537</v>
      </c>
    </row>
    <row r="6008" spans="1:11" customFormat="1" x14ac:dyDescent="0.25">
      <c r="A6008" t="str">
        <f t="shared" si="926"/>
        <v>23</v>
      </c>
      <c r="B6008" t="s">
        <v>612</v>
      </c>
      <c r="C6008" t="str">
        <f>"902"</f>
        <v>902</v>
      </c>
      <c r="D6008" t="s">
        <v>705</v>
      </c>
      <c r="E6008" t="str">
        <f t="shared" si="927"/>
        <v>01</v>
      </c>
      <c r="F6008" t="str">
        <f>"002"</f>
        <v>002</v>
      </c>
      <c r="G6008" t="str">
        <f>""</f>
        <v/>
      </c>
      <c r="H6008" t="s">
        <v>3</v>
      </c>
      <c r="I6008" t="s">
        <v>2948</v>
      </c>
      <c r="J6008" t="s">
        <v>6377</v>
      </c>
      <c r="K6008" t="str">
        <f>"23537"</f>
        <v>23537</v>
      </c>
    </row>
    <row r="6009" spans="1:11" customFormat="1" x14ac:dyDescent="0.25">
      <c r="A6009" t="str">
        <f t="shared" si="926"/>
        <v>23</v>
      </c>
      <c r="B6009" t="s">
        <v>612</v>
      </c>
      <c r="C6009" t="str">
        <f>"902"</f>
        <v>902</v>
      </c>
      <c r="D6009" t="s">
        <v>705</v>
      </c>
      <c r="E6009" t="str">
        <f>"02"</f>
        <v>02</v>
      </c>
      <c r="F6009" t="str">
        <f>"001"</f>
        <v>001</v>
      </c>
      <c r="G6009" t="str">
        <f>"01"</f>
        <v>01</v>
      </c>
      <c r="H6009" t="s">
        <v>1</v>
      </c>
      <c r="I6009" t="s">
        <v>25</v>
      </c>
      <c r="J6009" t="s">
        <v>6378</v>
      </c>
      <c r="K6009" t="str">
        <f>"23537"</f>
        <v>23537</v>
      </c>
    </row>
    <row r="6010" spans="1:11" customFormat="1" x14ac:dyDescent="0.25">
      <c r="A6010" t="str">
        <f t="shared" si="926"/>
        <v>23</v>
      </c>
      <c r="B6010" t="s">
        <v>612</v>
      </c>
      <c r="C6010" t="str">
        <f>"902"</f>
        <v>902</v>
      </c>
      <c r="D6010" t="s">
        <v>705</v>
      </c>
      <c r="E6010" t="str">
        <f>"02"</f>
        <v>02</v>
      </c>
      <c r="F6010" t="str">
        <f>"001"</f>
        <v>001</v>
      </c>
      <c r="G6010" t="str">
        <f>"02"</f>
        <v>02</v>
      </c>
      <c r="H6010" t="s">
        <v>0</v>
      </c>
      <c r="I6010" t="s">
        <v>2949</v>
      </c>
      <c r="J6010" t="s">
        <v>6379</v>
      </c>
      <c r="K6010" t="str">
        <f>"23539"</f>
        <v>23539</v>
      </c>
    </row>
    <row r="6011" spans="1:11" customFormat="1" x14ac:dyDescent="0.25">
      <c r="A6011" t="str">
        <f t="shared" si="926"/>
        <v>23</v>
      </c>
      <c r="B6011" t="s">
        <v>612</v>
      </c>
      <c r="C6011" t="str">
        <f t="shared" ref="C6011:C6016" si="930">"903"</f>
        <v>903</v>
      </c>
      <c r="D6011" t="s">
        <v>706</v>
      </c>
      <c r="E6011" t="str">
        <f>"01"</f>
        <v>01</v>
      </c>
      <c r="F6011" t="str">
        <f>"001"</f>
        <v>001</v>
      </c>
      <c r="G6011" t="str">
        <f>"01"</f>
        <v>01</v>
      </c>
      <c r="H6011" t="s">
        <v>1</v>
      </c>
      <c r="I6011" t="s">
        <v>59</v>
      </c>
      <c r="J6011" t="s">
        <v>6380</v>
      </c>
      <c r="K6011" t="str">
        <f>"23638"</f>
        <v>23638</v>
      </c>
    </row>
    <row r="6012" spans="1:11" customFormat="1" x14ac:dyDescent="0.25">
      <c r="A6012" t="str">
        <f t="shared" si="926"/>
        <v>23</v>
      </c>
      <c r="B6012" t="s">
        <v>612</v>
      </c>
      <c r="C6012" t="str">
        <f t="shared" si="930"/>
        <v>903</v>
      </c>
      <c r="D6012" t="s">
        <v>706</v>
      </c>
      <c r="E6012" t="str">
        <f>"01"</f>
        <v>01</v>
      </c>
      <c r="F6012" t="str">
        <f>"001"</f>
        <v>001</v>
      </c>
      <c r="G6012" t="str">
        <f>"02"</f>
        <v>02</v>
      </c>
      <c r="H6012" t="s">
        <v>0</v>
      </c>
      <c r="I6012" t="s">
        <v>28</v>
      </c>
      <c r="J6012" t="s">
        <v>6381</v>
      </c>
      <c r="K6012" t="str">
        <f>"23630"</f>
        <v>23630</v>
      </c>
    </row>
    <row r="6013" spans="1:11" customFormat="1" x14ac:dyDescent="0.25">
      <c r="A6013" t="str">
        <f t="shared" si="926"/>
        <v>23</v>
      </c>
      <c r="B6013" t="s">
        <v>612</v>
      </c>
      <c r="C6013" t="str">
        <f t="shared" si="930"/>
        <v>903</v>
      </c>
      <c r="D6013" t="s">
        <v>706</v>
      </c>
      <c r="E6013" t="str">
        <f>"01"</f>
        <v>01</v>
      </c>
      <c r="F6013" t="str">
        <f>"001"</f>
        <v>001</v>
      </c>
      <c r="G6013" t="str">
        <f>"02"</f>
        <v>02</v>
      </c>
      <c r="H6013" t="s">
        <v>2</v>
      </c>
      <c r="I6013" t="s">
        <v>28</v>
      </c>
      <c r="J6013" t="s">
        <v>6381</v>
      </c>
      <c r="K6013" t="str">
        <f>"23630"</f>
        <v>23630</v>
      </c>
    </row>
    <row r="6014" spans="1:11" customFormat="1" x14ac:dyDescent="0.25">
      <c r="A6014" t="str">
        <f t="shared" si="926"/>
        <v>23</v>
      </c>
      <c r="B6014" t="s">
        <v>612</v>
      </c>
      <c r="C6014" t="str">
        <f t="shared" si="930"/>
        <v>903</v>
      </c>
      <c r="D6014" t="s">
        <v>706</v>
      </c>
      <c r="E6014" t="str">
        <f>"01"</f>
        <v>01</v>
      </c>
      <c r="F6014" t="str">
        <f>"002"</f>
        <v>002</v>
      </c>
      <c r="G6014" t="str">
        <f>""</f>
        <v/>
      </c>
      <c r="H6014" t="s">
        <v>3</v>
      </c>
      <c r="I6014" t="s">
        <v>28</v>
      </c>
      <c r="J6014" t="s">
        <v>6381</v>
      </c>
      <c r="K6014" t="str">
        <f>"23630"</f>
        <v>23630</v>
      </c>
    </row>
    <row r="6015" spans="1:11" customFormat="1" x14ac:dyDescent="0.25">
      <c r="A6015" t="str">
        <f t="shared" si="926"/>
        <v>23</v>
      </c>
      <c r="B6015" t="s">
        <v>612</v>
      </c>
      <c r="C6015" t="str">
        <f t="shared" si="930"/>
        <v>903</v>
      </c>
      <c r="D6015" t="s">
        <v>706</v>
      </c>
      <c r="E6015" t="str">
        <f>"02"</f>
        <v>02</v>
      </c>
      <c r="F6015" t="str">
        <f>"001"</f>
        <v>001</v>
      </c>
      <c r="G6015" t="str">
        <f>""</f>
        <v/>
      </c>
      <c r="H6015" t="s">
        <v>3</v>
      </c>
      <c r="I6015" t="s">
        <v>28</v>
      </c>
      <c r="J6015" t="s">
        <v>6381</v>
      </c>
      <c r="K6015" t="str">
        <f>"23630"</f>
        <v>23630</v>
      </c>
    </row>
    <row r="6016" spans="1:11" customFormat="1" x14ac:dyDescent="0.25">
      <c r="A6016" t="str">
        <f t="shared" si="926"/>
        <v>23</v>
      </c>
      <c r="B6016" t="s">
        <v>612</v>
      </c>
      <c r="C6016" t="str">
        <f t="shared" si="930"/>
        <v>903</v>
      </c>
      <c r="D6016" t="s">
        <v>706</v>
      </c>
      <c r="E6016" t="str">
        <f>"02"</f>
        <v>02</v>
      </c>
      <c r="F6016" t="str">
        <f>"002"</f>
        <v>002</v>
      </c>
      <c r="G6016" t="str">
        <f>""</f>
        <v/>
      </c>
      <c r="H6016" t="s">
        <v>3</v>
      </c>
      <c r="I6016" t="s">
        <v>28</v>
      </c>
      <c r="J6016" t="s">
        <v>6381</v>
      </c>
      <c r="K6016" t="str">
        <f>"23630"</f>
        <v>23630</v>
      </c>
    </row>
    <row r="6017" spans="1:11" customFormat="1" x14ac:dyDescent="0.25">
      <c r="A6017" t="str">
        <f t="shared" si="926"/>
        <v>23</v>
      </c>
      <c r="B6017" t="s">
        <v>612</v>
      </c>
      <c r="C6017" t="str">
        <f t="shared" ref="C6017:C6022" si="931">"904"</f>
        <v>904</v>
      </c>
      <c r="D6017" t="s">
        <v>707</v>
      </c>
      <c r="E6017" t="str">
        <f t="shared" ref="E6017:E6080" si="932">"01"</f>
        <v>01</v>
      </c>
      <c r="F6017" t="str">
        <f>"001"</f>
        <v>001</v>
      </c>
      <c r="G6017" t="str">
        <f>""</f>
        <v/>
      </c>
      <c r="H6017" t="s">
        <v>1</v>
      </c>
      <c r="I6017" t="s">
        <v>2950</v>
      </c>
      <c r="J6017" t="s">
        <v>6382</v>
      </c>
      <c r="K6017" t="str">
        <f>"23290"</f>
        <v>23290</v>
      </c>
    </row>
    <row r="6018" spans="1:11" customFormat="1" x14ac:dyDescent="0.25">
      <c r="A6018" t="str">
        <f t="shared" si="926"/>
        <v>23</v>
      </c>
      <c r="B6018" t="s">
        <v>612</v>
      </c>
      <c r="C6018" t="str">
        <f t="shared" si="931"/>
        <v>904</v>
      </c>
      <c r="D6018" t="s">
        <v>707</v>
      </c>
      <c r="E6018" t="str">
        <f t="shared" si="932"/>
        <v>01</v>
      </c>
      <c r="F6018" t="str">
        <f>"001"</f>
        <v>001</v>
      </c>
      <c r="G6018" t="str">
        <f>""</f>
        <v/>
      </c>
      <c r="H6018" t="s">
        <v>0</v>
      </c>
      <c r="I6018" t="s">
        <v>2950</v>
      </c>
      <c r="J6018" t="s">
        <v>6382</v>
      </c>
      <c r="K6018" t="str">
        <f>"23290"</f>
        <v>23290</v>
      </c>
    </row>
    <row r="6019" spans="1:11" customFormat="1" x14ac:dyDescent="0.25">
      <c r="A6019" t="str">
        <f t="shared" si="926"/>
        <v>23</v>
      </c>
      <c r="B6019" t="s">
        <v>612</v>
      </c>
      <c r="C6019" t="str">
        <f t="shared" si="931"/>
        <v>904</v>
      </c>
      <c r="D6019" t="s">
        <v>707</v>
      </c>
      <c r="E6019" t="str">
        <f t="shared" si="932"/>
        <v>01</v>
      </c>
      <c r="F6019" t="str">
        <f>"002"</f>
        <v>002</v>
      </c>
      <c r="G6019" t="str">
        <f>"01"</f>
        <v>01</v>
      </c>
      <c r="H6019" t="s">
        <v>1</v>
      </c>
      <c r="I6019" t="s">
        <v>71</v>
      </c>
      <c r="J6019" t="s">
        <v>6383</v>
      </c>
      <c r="K6019" t="str">
        <f>"23296"</f>
        <v>23296</v>
      </c>
    </row>
    <row r="6020" spans="1:11" customFormat="1" x14ac:dyDescent="0.25">
      <c r="A6020" t="str">
        <f t="shared" si="926"/>
        <v>23</v>
      </c>
      <c r="B6020" t="s">
        <v>612</v>
      </c>
      <c r="C6020" t="str">
        <f t="shared" si="931"/>
        <v>904</v>
      </c>
      <c r="D6020" t="s">
        <v>707</v>
      </c>
      <c r="E6020" t="str">
        <f t="shared" si="932"/>
        <v>01</v>
      </c>
      <c r="F6020" t="str">
        <f>"002"</f>
        <v>002</v>
      </c>
      <c r="G6020" t="str">
        <f>"02"</f>
        <v>02</v>
      </c>
      <c r="H6020" t="s">
        <v>0</v>
      </c>
      <c r="I6020" t="s">
        <v>32</v>
      </c>
      <c r="J6020" t="s">
        <v>6384</v>
      </c>
      <c r="K6020" t="str">
        <f>"23290"</f>
        <v>23290</v>
      </c>
    </row>
    <row r="6021" spans="1:11" customFormat="1" x14ac:dyDescent="0.25">
      <c r="A6021" t="str">
        <f t="shared" si="926"/>
        <v>23</v>
      </c>
      <c r="B6021" t="s">
        <v>612</v>
      </c>
      <c r="C6021" t="str">
        <f t="shared" si="931"/>
        <v>904</v>
      </c>
      <c r="D6021" t="s">
        <v>707</v>
      </c>
      <c r="E6021" t="str">
        <f t="shared" si="932"/>
        <v>01</v>
      </c>
      <c r="F6021" t="str">
        <f>"002"</f>
        <v>002</v>
      </c>
      <c r="G6021" t="str">
        <f>"03"</f>
        <v>03</v>
      </c>
      <c r="H6021" t="s">
        <v>2</v>
      </c>
      <c r="I6021" t="s">
        <v>2951</v>
      </c>
      <c r="J6021" t="s">
        <v>6385</v>
      </c>
      <c r="K6021" t="str">
        <f>"23291"</f>
        <v>23291</v>
      </c>
    </row>
    <row r="6022" spans="1:11" customFormat="1" x14ac:dyDescent="0.25">
      <c r="A6022" t="str">
        <f t="shared" si="926"/>
        <v>23</v>
      </c>
      <c r="B6022" t="s">
        <v>612</v>
      </c>
      <c r="C6022" t="str">
        <f t="shared" si="931"/>
        <v>904</v>
      </c>
      <c r="D6022" t="s">
        <v>707</v>
      </c>
      <c r="E6022" t="str">
        <f t="shared" si="932"/>
        <v>01</v>
      </c>
      <c r="F6022" t="str">
        <f>"002"</f>
        <v>002</v>
      </c>
      <c r="G6022" t="str">
        <f>"04"</f>
        <v>04</v>
      </c>
      <c r="H6022" t="s">
        <v>4</v>
      </c>
      <c r="I6022" t="s">
        <v>57</v>
      </c>
      <c r="J6022" t="s">
        <v>6386</v>
      </c>
      <c r="K6022" t="str">
        <f>"23478"</f>
        <v>23478</v>
      </c>
    </row>
    <row r="6023" spans="1:11" customFormat="1" x14ac:dyDescent="0.25">
      <c r="A6023" t="str">
        <f t="shared" si="926"/>
        <v>23</v>
      </c>
      <c r="B6023" t="s">
        <v>612</v>
      </c>
      <c r="C6023" t="str">
        <f>"905"</f>
        <v>905</v>
      </c>
      <c r="D6023" t="s">
        <v>708</v>
      </c>
      <c r="E6023" t="str">
        <f t="shared" si="932"/>
        <v>01</v>
      </c>
      <c r="F6023" t="str">
        <f>"001"</f>
        <v>001</v>
      </c>
      <c r="G6023" t="str">
        <f>""</f>
        <v/>
      </c>
      <c r="H6023" t="s">
        <v>1</v>
      </c>
      <c r="I6023" t="s">
        <v>2952</v>
      </c>
      <c r="J6023" t="s">
        <v>6387</v>
      </c>
      <c r="K6023" t="str">
        <f>"23340"</f>
        <v>23340</v>
      </c>
    </row>
    <row r="6024" spans="1:11" customFormat="1" x14ac:dyDescent="0.25">
      <c r="A6024" t="str">
        <f t="shared" si="926"/>
        <v>23</v>
      </c>
      <c r="B6024" t="s">
        <v>612</v>
      </c>
      <c r="C6024" t="str">
        <f>"905"</f>
        <v>905</v>
      </c>
      <c r="D6024" t="s">
        <v>708</v>
      </c>
      <c r="E6024" t="str">
        <f t="shared" si="932"/>
        <v>01</v>
      </c>
      <c r="F6024" t="str">
        <f>"001"</f>
        <v>001</v>
      </c>
      <c r="G6024" t="str">
        <f>""</f>
        <v/>
      </c>
      <c r="H6024" t="s">
        <v>0</v>
      </c>
      <c r="I6024" t="s">
        <v>2952</v>
      </c>
      <c r="J6024" t="s">
        <v>6387</v>
      </c>
      <c r="K6024" t="str">
        <f>"23340"</f>
        <v>23340</v>
      </c>
    </row>
    <row r="6025" spans="1:11" customFormat="1" x14ac:dyDescent="0.25">
      <c r="A6025" t="str">
        <f t="shared" si="926"/>
        <v>23</v>
      </c>
      <c r="B6025" t="s">
        <v>612</v>
      </c>
      <c r="C6025" t="str">
        <f>"905"</f>
        <v>905</v>
      </c>
      <c r="D6025" t="s">
        <v>708</v>
      </c>
      <c r="E6025" t="str">
        <f t="shared" si="932"/>
        <v>01</v>
      </c>
      <c r="F6025" t="str">
        <f>"002"</f>
        <v>002</v>
      </c>
      <c r="G6025" t="str">
        <f>""</f>
        <v/>
      </c>
      <c r="H6025" t="s">
        <v>1</v>
      </c>
      <c r="I6025" t="s">
        <v>2952</v>
      </c>
      <c r="J6025" t="s">
        <v>6387</v>
      </c>
      <c r="K6025" t="str">
        <f>"23340"</f>
        <v>23340</v>
      </c>
    </row>
    <row r="6026" spans="1:11" customFormat="1" x14ac:dyDescent="0.25">
      <c r="A6026" t="str">
        <f t="shared" si="926"/>
        <v>23</v>
      </c>
      <c r="B6026" t="s">
        <v>612</v>
      </c>
      <c r="C6026" t="str">
        <f>"905"</f>
        <v>905</v>
      </c>
      <c r="D6026" t="s">
        <v>708</v>
      </c>
      <c r="E6026" t="str">
        <f t="shared" si="932"/>
        <v>01</v>
      </c>
      <c r="F6026" t="str">
        <f>"002"</f>
        <v>002</v>
      </c>
      <c r="G6026" t="str">
        <f>""</f>
        <v/>
      </c>
      <c r="H6026" t="s">
        <v>0</v>
      </c>
      <c r="I6026" t="s">
        <v>2952</v>
      </c>
      <c r="J6026" t="s">
        <v>6387</v>
      </c>
      <c r="K6026" t="str">
        <f>"23340"</f>
        <v>23340</v>
      </c>
    </row>
    <row r="6027" spans="1:11" customFormat="1" x14ac:dyDescent="0.25">
      <c r="A6027" t="str">
        <f t="shared" ref="A6027:A6090" si="933">"29"</f>
        <v>29</v>
      </c>
      <c r="B6027" t="s">
        <v>709</v>
      </c>
      <c r="C6027" t="str">
        <f>"001"</f>
        <v>001</v>
      </c>
      <c r="D6027" t="s">
        <v>710</v>
      </c>
      <c r="E6027" t="str">
        <f t="shared" si="932"/>
        <v>01</v>
      </c>
      <c r="F6027" t="str">
        <f>"001"</f>
        <v>001</v>
      </c>
      <c r="G6027" t="str">
        <f>""</f>
        <v/>
      </c>
      <c r="H6027" t="s">
        <v>1</v>
      </c>
      <c r="I6027" t="s">
        <v>2953</v>
      </c>
      <c r="J6027" t="s">
        <v>6388</v>
      </c>
      <c r="K6027" t="str">
        <f>"29530"</f>
        <v>29530</v>
      </c>
    </row>
    <row r="6028" spans="1:11" customFormat="1" x14ac:dyDescent="0.25">
      <c r="A6028" t="str">
        <f t="shared" si="933"/>
        <v>29</v>
      </c>
      <c r="B6028" t="s">
        <v>709</v>
      </c>
      <c r="C6028" t="str">
        <f>"001"</f>
        <v>001</v>
      </c>
      <c r="D6028" t="s">
        <v>710</v>
      </c>
      <c r="E6028" t="str">
        <f t="shared" si="932"/>
        <v>01</v>
      </c>
      <c r="F6028" t="str">
        <f>"001"</f>
        <v>001</v>
      </c>
      <c r="G6028" t="str">
        <f>""</f>
        <v/>
      </c>
      <c r="H6028" t="s">
        <v>0</v>
      </c>
      <c r="I6028" t="s">
        <v>2953</v>
      </c>
      <c r="J6028" t="s">
        <v>6388</v>
      </c>
      <c r="K6028" t="str">
        <f>"29530"</f>
        <v>29530</v>
      </c>
    </row>
    <row r="6029" spans="1:11" customFormat="1" x14ac:dyDescent="0.25">
      <c r="A6029" t="str">
        <f t="shared" si="933"/>
        <v>29</v>
      </c>
      <c r="B6029" t="s">
        <v>709</v>
      </c>
      <c r="C6029" t="str">
        <f>"001"</f>
        <v>001</v>
      </c>
      <c r="D6029" t="s">
        <v>710</v>
      </c>
      <c r="E6029" t="str">
        <f t="shared" si="932"/>
        <v>01</v>
      </c>
      <c r="F6029" t="str">
        <f>"002"</f>
        <v>002</v>
      </c>
      <c r="G6029" t="str">
        <f>""</f>
        <v/>
      </c>
      <c r="H6029" t="s">
        <v>3</v>
      </c>
      <c r="I6029" t="s">
        <v>2954</v>
      </c>
      <c r="J6029" t="s">
        <v>6389</v>
      </c>
      <c r="K6029" t="str">
        <f>"29530"</f>
        <v>29530</v>
      </c>
    </row>
    <row r="6030" spans="1:11" customFormat="1" x14ac:dyDescent="0.25">
      <c r="A6030" t="str">
        <f t="shared" si="933"/>
        <v>29</v>
      </c>
      <c r="B6030" t="s">
        <v>709</v>
      </c>
      <c r="C6030" t="str">
        <f>"001"</f>
        <v>001</v>
      </c>
      <c r="D6030" t="s">
        <v>710</v>
      </c>
      <c r="E6030" t="str">
        <f t="shared" si="932"/>
        <v>01</v>
      </c>
      <c r="F6030" t="str">
        <f>"003"</f>
        <v>003</v>
      </c>
      <c r="G6030" t="str">
        <f>""</f>
        <v/>
      </c>
      <c r="H6030" t="s">
        <v>3</v>
      </c>
      <c r="I6030" t="s">
        <v>48</v>
      </c>
      <c r="J6030" t="s">
        <v>6390</v>
      </c>
      <c r="K6030" t="str">
        <f>"29530"</f>
        <v>29530</v>
      </c>
    </row>
    <row r="6031" spans="1:11" customFormat="1" x14ac:dyDescent="0.25">
      <c r="A6031" t="str">
        <f t="shared" si="933"/>
        <v>29</v>
      </c>
      <c r="B6031" t="s">
        <v>709</v>
      </c>
      <c r="C6031" t="str">
        <f>"001"</f>
        <v>001</v>
      </c>
      <c r="D6031" t="s">
        <v>710</v>
      </c>
      <c r="E6031" t="str">
        <f t="shared" si="932"/>
        <v>01</v>
      </c>
      <c r="F6031" t="str">
        <f>"004"</f>
        <v>004</v>
      </c>
      <c r="G6031" t="str">
        <f>""</f>
        <v/>
      </c>
      <c r="H6031" t="s">
        <v>3</v>
      </c>
      <c r="I6031" t="s">
        <v>2953</v>
      </c>
      <c r="J6031" t="s">
        <v>6388</v>
      </c>
      <c r="K6031" t="str">
        <f>"29530"</f>
        <v>29530</v>
      </c>
    </row>
    <row r="6032" spans="1:11" customFormat="1" x14ac:dyDescent="0.25">
      <c r="A6032" t="str">
        <f t="shared" si="933"/>
        <v>29</v>
      </c>
      <c r="B6032" t="s">
        <v>709</v>
      </c>
      <c r="C6032" t="str">
        <f>"002"</f>
        <v>002</v>
      </c>
      <c r="D6032" t="s">
        <v>711</v>
      </c>
      <c r="E6032" t="str">
        <f t="shared" si="932"/>
        <v>01</v>
      </c>
      <c r="F6032" t="str">
        <f t="shared" ref="F6032:F6037" si="934">"001"</f>
        <v>001</v>
      </c>
      <c r="G6032" t="str">
        <f>""</f>
        <v/>
      </c>
      <c r="H6032" t="s">
        <v>1</v>
      </c>
      <c r="I6032" t="s">
        <v>2955</v>
      </c>
      <c r="J6032" t="s">
        <v>6391</v>
      </c>
      <c r="K6032" t="str">
        <f>"29711"</f>
        <v>29711</v>
      </c>
    </row>
    <row r="6033" spans="1:11" customFormat="1" x14ac:dyDescent="0.25">
      <c r="A6033" t="str">
        <f t="shared" si="933"/>
        <v>29</v>
      </c>
      <c r="B6033" t="s">
        <v>709</v>
      </c>
      <c r="C6033" t="str">
        <f>"002"</f>
        <v>002</v>
      </c>
      <c r="D6033" t="s">
        <v>711</v>
      </c>
      <c r="E6033" t="str">
        <f t="shared" si="932"/>
        <v>01</v>
      </c>
      <c r="F6033" t="str">
        <f t="shared" si="934"/>
        <v>001</v>
      </c>
      <c r="G6033" t="str">
        <f>""</f>
        <v/>
      </c>
      <c r="H6033" t="s">
        <v>0</v>
      </c>
      <c r="I6033" t="s">
        <v>2955</v>
      </c>
      <c r="J6033" t="s">
        <v>6391</v>
      </c>
      <c r="K6033" t="str">
        <f>"29711"</f>
        <v>29711</v>
      </c>
    </row>
    <row r="6034" spans="1:11" customFormat="1" x14ac:dyDescent="0.25">
      <c r="A6034" t="str">
        <f t="shared" si="933"/>
        <v>29</v>
      </c>
      <c r="B6034" t="s">
        <v>709</v>
      </c>
      <c r="C6034" t="str">
        <f>"003"</f>
        <v>003</v>
      </c>
      <c r="D6034" t="s">
        <v>712</v>
      </c>
      <c r="E6034" t="str">
        <f t="shared" si="932"/>
        <v>01</v>
      </c>
      <c r="F6034" t="str">
        <f t="shared" si="934"/>
        <v>001</v>
      </c>
      <c r="G6034" t="str">
        <f>""</f>
        <v/>
      </c>
      <c r="H6034" t="s">
        <v>3</v>
      </c>
      <c r="I6034" t="s">
        <v>2956</v>
      </c>
      <c r="J6034" t="s">
        <v>6392</v>
      </c>
      <c r="K6034" t="str">
        <f>"29194"</f>
        <v>29194</v>
      </c>
    </row>
    <row r="6035" spans="1:11" customFormat="1" x14ac:dyDescent="0.25">
      <c r="A6035" t="str">
        <f t="shared" si="933"/>
        <v>29</v>
      </c>
      <c r="B6035" t="s">
        <v>709</v>
      </c>
      <c r="C6035" t="str">
        <f>"004"</f>
        <v>004</v>
      </c>
      <c r="D6035" t="s">
        <v>713</v>
      </c>
      <c r="E6035" t="str">
        <f t="shared" si="932"/>
        <v>01</v>
      </c>
      <c r="F6035" t="str">
        <f t="shared" si="934"/>
        <v>001</v>
      </c>
      <c r="G6035" t="str">
        <f>""</f>
        <v/>
      </c>
      <c r="H6035" t="s">
        <v>3</v>
      </c>
      <c r="I6035" t="s">
        <v>114</v>
      </c>
      <c r="J6035" t="s">
        <v>5088</v>
      </c>
      <c r="K6035" t="str">
        <f>"29194"</f>
        <v>29194</v>
      </c>
    </row>
    <row r="6036" spans="1:11" customFormat="1" x14ac:dyDescent="0.25">
      <c r="A6036" t="str">
        <f t="shared" si="933"/>
        <v>29</v>
      </c>
      <c r="B6036" t="s">
        <v>709</v>
      </c>
      <c r="C6036" t="str">
        <f t="shared" ref="C6036:C6043" si="935">"005"</f>
        <v>005</v>
      </c>
      <c r="D6036" t="s">
        <v>714</v>
      </c>
      <c r="E6036" t="str">
        <f t="shared" si="932"/>
        <v>01</v>
      </c>
      <c r="F6036" t="str">
        <f t="shared" si="934"/>
        <v>001</v>
      </c>
      <c r="G6036" t="str">
        <f>""</f>
        <v/>
      </c>
      <c r="H6036" t="s">
        <v>1</v>
      </c>
      <c r="I6036" t="s">
        <v>2957</v>
      </c>
      <c r="J6036" t="s">
        <v>6393</v>
      </c>
      <c r="K6036" t="str">
        <f t="shared" ref="K6036:K6043" si="936">"29750"</f>
        <v>29750</v>
      </c>
    </row>
    <row r="6037" spans="1:11" customFormat="1" x14ac:dyDescent="0.25">
      <c r="A6037" t="str">
        <f t="shared" si="933"/>
        <v>29</v>
      </c>
      <c r="B6037" t="s">
        <v>709</v>
      </c>
      <c r="C6037" t="str">
        <f t="shared" si="935"/>
        <v>005</v>
      </c>
      <c r="D6037" t="s">
        <v>714</v>
      </c>
      <c r="E6037" t="str">
        <f t="shared" si="932"/>
        <v>01</v>
      </c>
      <c r="F6037" t="str">
        <f t="shared" si="934"/>
        <v>001</v>
      </c>
      <c r="G6037" t="str">
        <f>""</f>
        <v/>
      </c>
      <c r="H6037" t="s">
        <v>0</v>
      </c>
      <c r="I6037" t="s">
        <v>2957</v>
      </c>
      <c r="J6037" t="s">
        <v>6393</v>
      </c>
      <c r="K6037" t="str">
        <f t="shared" si="936"/>
        <v>29750</v>
      </c>
    </row>
    <row r="6038" spans="1:11" customFormat="1" x14ac:dyDescent="0.25">
      <c r="A6038" t="str">
        <f t="shared" si="933"/>
        <v>29</v>
      </c>
      <c r="B6038" t="s">
        <v>709</v>
      </c>
      <c r="C6038" t="str">
        <f t="shared" si="935"/>
        <v>005</v>
      </c>
      <c r="D6038" t="s">
        <v>714</v>
      </c>
      <c r="E6038" t="str">
        <f t="shared" si="932"/>
        <v>01</v>
      </c>
      <c r="F6038" t="str">
        <f>"002"</f>
        <v>002</v>
      </c>
      <c r="G6038" t="str">
        <f>""</f>
        <v/>
      </c>
      <c r="H6038" t="s">
        <v>1</v>
      </c>
      <c r="I6038" t="s">
        <v>1147</v>
      </c>
      <c r="J6038" t="s">
        <v>6394</v>
      </c>
      <c r="K6038" t="str">
        <f t="shared" si="936"/>
        <v>29750</v>
      </c>
    </row>
    <row r="6039" spans="1:11" customFormat="1" x14ac:dyDescent="0.25">
      <c r="A6039" t="str">
        <f t="shared" si="933"/>
        <v>29</v>
      </c>
      <c r="B6039" t="s">
        <v>709</v>
      </c>
      <c r="C6039" t="str">
        <f t="shared" si="935"/>
        <v>005</v>
      </c>
      <c r="D6039" t="s">
        <v>714</v>
      </c>
      <c r="E6039" t="str">
        <f t="shared" si="932"/>
        <v>01</v>
      </c>
      <c r="F6039" t="str">
        <f>"002"</f>
        <v>002</v>
      </c>
      <c r="G6039" t="str">
        <f>""</f>
        <v/>
      </c>
      <c r="H6039" t="s">
        <v>0</v>
      </c>
      <c r="I6039" t="s">
        <v>1147</v>
      </c>
      <c r="J6039" t="s">
        <v>6394</v>
      </c>
      <c r="K6039" t="str">
        <f t="shared" si="936"/>
        <v>29750</v>
      </c>
    </row>
    <row r="6040" spans="1:11" customFormat="1" x14ac:dyDescent="0.25">
      <c r="A6040" t="str">
        <f t="shared" si="933"/>
        <v>29</v>
      </c>
      <c r="B6040" t="s">
        <v>709</v>
      </c>
      <c r="C6040" t="str">
        <f t="shared" si="935"/>
        <v>005</v>
      </c>
      <c r="D6040" t="s">
        <v>714</v>
      </c>
      <c r="E6040" t="str">
        <f t="shared" si="932"/>
        <v>01</v>
      </c>
      <c r="F6040" t="str">
        <f>"003"</f>
        <v>003</v>
      </c>
      <c r="G6040" t="str">
        <f>""</f>
        <v/>
      </c>
      <c r="H6040" t="s">
        <v>1</v>
      </c>
      <c r="I6040" t="s">
        <v>2958</v>
      </c>
      <c r="J6040" t="s">
        <v>6395</v>
      </c>
      <c r="K6040" t="str">
        <f t="shared" si="936"/>
        <v>29750</v>
      </c>
    </row>
    <row r="6041" spans="1:11" customFormat="1" x14ac:dyDescent="0.25">
      <c r="A6041" t="str">
        <f t="shared" si="933"/>
        <v>29</v>
      </c>
      <c r="B6041" t="s">
        <v>709</v>
      </c>
      <c r="C6041" t="str">
        <f t="shared" si="935"/>
        <v>005</v>
      </c>
      <c r="D6041" t="s">
        <v>714</v>
      </c>
      <c r="E6041" t="str">
        <f t="shared" si="932"/>
        <v>01</v>
      </c>
      <c r="F6041" t="str">
        <f>"003"</f>
        <v>003</v>
      </c>
      <c r="G6041" t="str">
        <f>""</f>
        <v/>
      </c>
      <c r="H6041" t="s">
        <v>0</v>
      </c>
      <c r="I6041" t="s">
        <v>2958</v>
      </c>
      <c r="J6041" t="s">
        <v>6395</v>
      </c>
      <c r="K6041" t="str">
        <f t="shared" si="936"/>
        <v>29750</v>
      </c>
    </row>
    <row r="6042" spans="1:11" customFormat="1" x14ac:dyDescent="0.25">
      <c r="A6042" t="str">
        <f t="shared" si="933"/>
        <v>29</v>
      </c>
      <c r="B6042" t="s">
        <v>709</v>
      </c>
      <c r="C6042" t="str">
        <f t="shared" si="935"/>
        <v>005</v>
      </c>
      <c r="D6042" t="s">
        <v>714</v>
      </c>
      <c r="E6042" t="str">
        <f t="shared" si="932"/>
        <v>01</v>
      </c>
      <c r="F6042" t="str">
        <f>"004"</f>
        <v>004</v>
      </c>
      <c r="G6042" t="str">
        <f>""</f>
        <v/>
      </c>
      <c r="H6042" t="s">
        <v>1</v>
      </c>
      <c r="I6042" t="s">
        <v>44</v>
      </c>
      <c r="J6042" t="s">
        <v>6396</v>
      </c>
      <c r="K6042" t="str">
        <f t="shared" si="936"/>
        <v>29750</v>
      </c>
    </row>
    <row r="6043" spans="1:11" customFormat="1" x14ac:dyDescent="0.25">
      <c r="A6043" t="str">
        <f t="shared" si="933"/>
        <v>29</v>
      </c>
      <c r="B6043" t="s">
        <v>709</v>
      </c>
      <c r="C6043" t="str">
        <f t="shared" si="935"/>
        <v>005</v>
      </c>
      <c r="D6043" t="s">
        <v>714</v>
      </c>
      <c r="E6043" t="str">
        <f t="shared" si="932"/>
        <v>01</v>
      </c>
      <c r="F6043" t="str">
        <f>"004"</f>
        <v>004</v>
      </c>
      <c r="G6043" t="str">
        <f>""</f>
        <v/>
      </c>
      <c r="H6043" t="s">
        <v>0</v>
      </c>
      <c r="I6043" t="s">
        <v>44</v>
      </c>
      <c r="J6043" t="s">
        <v>6396</v>
      </c>
      <c r="K6043" t="str">
        <f t="shared" si="936"/>
        <v>29750</v>
      </c>
    </row>
    <row r="6044" spans="1:11" customFormat="1" x14ac:dyDescent="0.25">
      <c r="A6044" t="str">
        <f t="shared" si="933"/>
        <v>29</v>
      </c>
      <c r="B6044" t="s">
        <v>709</v>
      </c>
      <c r="C6044" t="str">
        <f>"006"</f>
        <v>006</v>
      </c>
      <c r="D6044" t="s">
        <v>715</v>
      </c>
      <c r="E6044" t="str">
        <f t="shared" si="932"/>
        <v>01</v>
      </c>
      <c r="F6044" t="str">
        <f>"001"</f>
        <v>001</v>
      </c>
      <c r="G6044" t="str">
        <f>""</f>
        <v/>
      </c>
      <c r="H6044" t="s">
        <v>3</v>
      </c>
      <c r="I6044" t="s">
        <v>2959</v>
      </c>
      <c r="J6044" t="s">
        <v>6397</v>
      </c>
      <c r="K6044" t="str">
        <f>"29491"</f>
        <v>29491</v>
      </c>
    </row>
    <row r="6045" spans="1:11" customFormat="1" x14ac:dyDescent="0.25">
      <c r="A6045" t="str">
        <f t="shared" si="933"/>
        <v>29</v>
      </c>
      <c r="B6045" t="s">
        <v>709</v>
      </c>
      <c r="C6045" t="str">
        <f t="shared" ref="C6045:C6093" si="937">"007"</f>
        <v>007</v>
      </c>
      <c r="D6045" t="s">
        <v>716</v>
      </c>
      <c r="E6045" t="str">
        <f t="shared" si="932"/>
        <v>01</v>
      </c>
      <c r="F6045" t="str">
        <f>"001"</f>
        <v>001</v>
      </c>
      <c r="G6045" t="str">
        <f>""</f>
        <v/>
      </c>
      <c r="H6045" t="s">
        <v>1</v>
      </c>
      <c r="I6045" t="s">
        <v>2960</v>
      </c>
      <c r="J6045" t="s">
        <v>6398</v>
      </c>
      <c r="K6045" t="str">
        <f t="shared" ref="K6045:K6093" si="938">"29130"</f>
        <v>29130</v>
      </c>
    </row>
    <row r="6046" spans="1:11" customFormat="1" x14ac:dyDescent="0.25">
      <c r="A6046" t="str">
        <f t="shared" si="933"/>
        <v>29</v>
      </c>
      <c r="B6046" t="s">
        <v>709</v>
      </c>
      <c r="C6046" t="str">
        <f t="shared" si="937"/>
        <v>007</v>
      </c>
      <c r="D6046" t="s">
        <v>716</v>
      </c>
      <c r="E6046" t="str">
        <f t="shared" si="932"/>
        <v>01</v>
      </c>
      <c r="F6046" t="str">
        <f>"001"</f>
        <v>001</v>
      </c>
      <c r="G6046" t="str">
        <f>""</f>
        <v/>
      </c>
      <c r="H6046" t="s">
        <v>0</v>
      </c>
      <c r="I6046" t="s">
        <v>2960</v>
      </c>
      <c r="J6046" t="s">
        <v>6398</v>
      </c>
      <c r="K6046" t="str">
        <f t="shared" si="938"/>
        <v>29130</v>
      </c>
    </row>
    <row r="6047" spans="1:11" customFormat="1" x14ac:dyDescent="0.25">
      <c r="A6047" t="str">
        <f t="shared" si="933"/>
        <v>29</v>
      </c>
      <c r="B6047" t="s">
        <v>709</v>
      </c>
      <c r="C6047" t="str">
        <f t="shared" si="937"/>
        <v>007</v>
      </c>
      <c r="D6047" t="s">
        <v>716</v>
      </c>
      <c r="E6047" t="str">
        <f t="shared" si="932"/>
        <v>01</v>
      </c>
      <c r="F6047" t="str">
        <f>"002"</f>
        <v>002</v>
      </c>
      <c r="G6047" t="str">
        <f>""</f>
        <v/>
      </c>
      <c r="H6047" t="s">
        <v>3</v>
      </c>
      <c r="I6047" t="s">
        <v>2961</v>
      </c>
      <c r="J6047" t="s">
        <v>5077</v>
      </c>
      <c r="K6047" t="str">
        <f t="shared" si="938"/>
        <v>29130</v>
      </c>
    </row>
    <row r="6048" spans="1:11" customFormat="1" x14ac:dyDescent="0.25">
      <c r="A6048" t="str">
        <f t="shared" si="933"/>
        <v>29</v>
      </c>
      <c r="B6048" t="s">
        <v>709</v>
      </c>
      <c r="C6048" t="str">
        <f t="shared" si="937"/>
        <v>007</v>
      </c>
      <c r="D6048" t="s">
        <v>716</v>
      </c>
      <c r="E6048" t="str">
        <f t="shared" si="932"/>
        <v>01</v>
      </c>
      <c r="F6048" t="str">
        <f>"003"</f>
        <v>003</v>
      </c>
      <c r="G6048" t="str">
        <f>""</f>
        <v/>
      </c>
      <c r="H6048" t="s">
        <v>1</v>
      </c>
      <c r="I6048" t="s">
        <v>2962</v>
      </c>
      <c r="J6048" t="s">
        <v>6399</v>
      </c>
      <c r="K6048" t="str">
        <f t="shared" si="938"/>
        <v>29130</v>
      </c>
    </row>
    <row r="6049" spans="1:11" customFormat="1" x14ac:dyDescent="0.25">
      <c r="A6049" t="str">
        <f t="shared" si="933"/>
        <v>29</v>
      </c>
      <c r="B6049" t="s">
        <v>709</v>
      </c>
      <c r="C6049" t="str">
        <f t="shared" si="937"/>
        <v>007</v>
      </c>
      <c r="D6049" t="s">
        <v>716</v>
      </c>
      <c r="E6049" t="str">
        <f t="shared" si="932"/>
        <v>01</v>
      </c>
      <c r="F6049" t="str">
        <f>"003"</f>
        <v>003</v>
      </c>
      <c r="G6049" t="str">
        <f>""</f>
        <v/>
      </c>
      <c r="H6049" t="s">
        <v>0</v>
      </c>
      <c r="I6049" t="s">
        <v>2962</v>
      </c>
      <c r="J6049" t="s">
        <v>6399</v>
      </c>
      <c r="K6049" t="str">
        <f t="shared" si="938"/>
        <v>29130</v>
      </c>
    </row>
    <row r="6050" spans="1:11" customFormat="1" x14ac:dyDescent="0.25">
      <c r="A6050" t="str">
        <f t="shared" si="933"/>
        <v>29</v>
      </c>
      <c r="B6050" t="s">
        <v>709</v>
      </c>
      <c r="C6050" t="str">
        <f t="shared" si="937"/>
        <v>007</v>
      </c>
      <c r="D6050" t="s">
        <v>716</v>
      </c>
      <c r="E6050" t="str">
        <f t="shared" si="932"/>
        <v>01</v>
      </c>
      <c r="F6050" t="str">
        <f>"004"</f>
        <v>004</v>
      </c>
      <c r="G6050" t="str">
        <f>""</f>
        <v/>
      </c>
      <c r="H6050" t="s">
        <v>1</v>
      </c>
      <c r="I6050" t="s">
        <v>2963</v>
      </c>
      <c r="J6050" t="s">
        <v>6400</v>
      </c>
      <c r="K6050" t="str">
        <f t="shared" si="938"/>
        <v>29130</v>
      </c>
    </row>
    <row r="6051" spans="1:11" customFormat="1" x14ac:dyDescent="0.25">
      <c r="A6051" t="str">
        <f t="shared" si="933"/>
        <v>29</v>
      </c>
      <c r="B6051" t="s">
        <v>709</v>
      </c>
      <c r="C6051" t="str">
        <f t="shared" si="937"/>
        <v>007</v>
      </c>
      <c r="D6051" t="s">
        <v>716</v>
      </c>
      <c r="E6051" t="str">
        <f t="shared" si="932"/>
        <v>01</v>
      </c>
      <c r="F6051" t="str">
        <f>"004"</f>
        <v>004</v>
      </c>
      <c r="G6051" t="str">
        <f>""</f>
        <v/>
      </c>
      <c r="H6051" t="s">
        <v>0</v>
      </c>
      <c r="I6051" t="s">
        <v>2963</v>
      </c>
      <c r="J6051" t="s">
        <v>6400</v>
      </c>
      <c r="K6051" t="str">
        <f t="shared" si="938"/>
        <v>29130</v>
      </c>
    </row>
    <row r="6052" spans="1:11" customFormat="1" x14ac:dyDescent="0.25">
      <c r="A6052" t="str">
        <f t="shared" si="933"/>
        <v>29</v>
      </c>
      <c r="B6052" t="s">
        <v>709</v>
      </c>
      <c r="C6052" t="str">
        <f t="shared" si="937"/>
        <v>007</v>
      </c>
      <c r="D6052" t="s">
        <v>716</v>
      </c>
      <c r="E6052" t="str">
        <f t="shared" si="932"/>
        <v>01</v>
      </c>
      <c r="F6052" t="str">
        <f>"004"</f>
        <v>004</v>
      </c>
      <c r="G6052" t="str">
        <f>""</f>
        <v/>
      </c>
      <c r="H6052" t="s">
        <v>2</v>
      </c>
      <c r="I6052" t="s">
        <v>2963</v>
      </c>
      <c r="J6052" t="s">
        <v>6400</v>
      </c>
      <c r="K6052" t="str">
        <f t="shared" si="938"/>
        <v>29130</v>
      </c>
    </row>
    <row r="6053" spans="1:11" customFormat="1" x14ac:dyDescent="0.25">
      <c r="A6053" t="str">
        <f t="shared" si="933"/>
        <v>29</v>
      </c>
      <c r="B6053" t="s">
        <v>709</v>
      </c>
      <c r="C6053" t="str">
        <f t="shared" si="937"/>
        <v>007</v>
      </c>
      <c r="D6053" t="s">
        <v>716</v>
      </c>
      <c r="E6053" t="str">
        <f t="shared" si="932"/>
        <v>01</v>
      </c>
      <c r="F6053" t="str">
        <f>"005"</f>
        <v>005</v>
      </c>
      <c r="G6053" t="str">
        <f>""</f>
        <v/>
      </c>
      <c r="H6053" t="s">
        <v>1</v>
      </c>
      <c r="I6053" t="s">
        <v>42</v>
      </c>
      <c r="J6053" t="s">
        <v>6401</v>
      </c>
      <c r="K6053" t="str">
        <f t="shared" si="938"/>
        <v>29130</v>
      </c>
    </row>
    <row r="6054" spans="1:11" customFormat="1" x14ac:dyDescent="0.25">
      <c r="A6054" t="str">
        <f t="shared" si="933"/>
        <v>29</v>
      </c>
      <c r="B6054" t="s">
        <v>709</v>
      </c>
      <c r="C6054" t="str">
        <f t="shared" si="937"/>
        <v>007</v>
      </c>
      <c r="D6054" t="s">
        <v>716</v>
      </c>
      <c r="E6054" t="str">
        <f t="shared" si="932"/>
        <v>01</v>
      </c>
      <c r="F6054" t="str">
        <f>"005"</f>
        <v>005</v>
      </c>
      <c r="G6054" t="str">
        <f>""</f>
        <v/>
      </c>
      <c r="H6054" t="s">
        <v>0</v>
      </c>
      <c r="I6054" t="s">
        <v>42</v>
      </c>
      <c r="J6054" t="s">
        <v>6401</v>
      </c>
      <c r="K6054" t="str">
        <f t="shared" si="938"/>
        <v>29130</v>
      </c>
    </row>
    <row r="6055" spans="1:11" customFormat="1" x14ac:dyDescent="0.25">
      <c r="A6055" t="str">
        <f t="shared" si="933"/>
        <v>29</v>
      </c>
      <c r="B6055" t="s">
        <v>709</v>
      </c>
      <c r="C6055" t="str">
        <f t="shared" si="937"/>
        <v>007</v>
      </c>
      <c r="D6055" t="s">
        <v>716</v>
      </c>
      <c r="E6055" t="str">
        <f t="shared" si="932"/>
        <v>01</v>
      </c>
      <c r="F6055" t="str">
        <f>"006"</f>
        <v>006</v>
      </c>
      <c r="G6055" t="str">
        <f>""</f>
        <v/>
      </c>
      <c r="H6055" t="s">
        <v>1</v>
      </c>
      <c r="I6055" t="s">
        <v>2964</v>
      </c>
      <c r="J6055" t="s">
        <v>6402</v>
      </c>
      <c r="K6055" t="str">
        <f t="shared" si="938"/>
        <v>29130</v>
      </c>
    </row>
    <row r="6056" spans="1:11" customFormat="1" x14ac:dyDescent="0.25">
      <c r="A6056" t="str">
        <f t="shared" si="933"/>
        <v>29</v>
      </c>
      <c r="B6056" t="s">
        <v>709</v>
      </c>
      <c r="C6056" t="str">
        <f t="shared" si="937"/>
        <v>007</v>
      </c>
      <c r="D6056" t="s">
        <v>716</v>
      </c>
      <c r="E6056" t="str">
        <f t="shared" si="932"/>
        <v>01</v>
      </c>
      <c r="F6056" t="str">
        <f>"006"</f>
        <v>006</v>
      </c>
      <c r="G6056" t="str">
        <f>""</f>
        <v/>
      </c>
      <c r="H6056" t="s">
        <v>0</v>
      </c>
      <c r="I6056" t="s">
        <v>2964</v>
      </c>
      <c r="J6056" t="s">
        <v>6402</v>
      </c>
      <c r="K6056" t="str">
        <f t="shared" si="938"/>
        <v>29130</v>
      </c>
    </row>
    <row r="6057" spans="1:11" customFormat="1" x14ac:dyDescent="0.25">
      <c r="A6057" t="str">
        <f t="shared" si="933"/>
        <v>29</v>
      </c>
      <c r="B6057" t="s">
        <v>709</v>
      </c>
      <c r="C6057" t="str">
        <f t="shared" si="937"/>
        <v>007</v>
      </c>
      <c r="D6057" t="s">
        <v>716</v>
      </c>
      <c r="E6057" t="str">
        <f t="shared" si="932"/>
        <v>01</v>
      </c>
      <c r="F6057" t="str">
        <f>"007"</f>
        <v>007</v>
      </c>
      <c r="G6057" t="str">
        <f>""</f>
        <v/>
      </c>
      <c r="H6057" t="s">
        <v>1</v>
      </c>
      <c r="I6057" t="s">
        <v>2965</v>
      </c>
      <c r="J6057" t="s">
        <v>6403</v>
      </c>
      <c r="K6057" t="str">
        <f t="shared" si="938"/>
        <v>29130</v>
      </c>
    </row>
    <row r="6058" spans="1:11" customFormat="1" x14ac:dyDescent="0.25">
      <c r="A6058" t="str">
        <f t="shared" si="933"/>
        <v>29</v>
      </c>
      <c r="B6058" t="s">
        <v>709</v>
      </c>
      <c r="C6058" t="str">
        <f t="shared" si="937"/>
        <v>007</v>
      </c>
      <c r="D6058" t="s">
        <v>716</v>
      </c>
      <c r="E6058" t="str">
        <f t="shared" si="932"/>
        <v>01</v>
      </c>
      <c r="F6058" t="str">
        <f>"007"</f>
        <v>007</v>
      </c>
      <c r="G6058" t="str">
        <f>""</f>
        <v/>
      </c>
      <c r="H6058" t="s">
        <v>0</v>
      </c>
      <c r="I6058" t="s">
        <v>2965</v>
      </c>
      <c r="J6058" t="s">
        <v>6403</v>
      </c>
      <c r="K6058" t="str">
        <f t="shared" si="938"/>
        <v>29130</v>
      </c>
    </row>
    <row r="6059" spans="1:11" customFormat="1" x14ac:dyDescent="0.25">
      <c r="A6059" t="str">
        <f t="shared" si="933"/>
        <v>29</v>
      </c>
      <c r="B6059" t="s">
        <v>709</v>
      </c>
      <c r="C6059" t="str">
        <f t="shared" si="937"/>
        <v>007</v>
      </c>
      <c r="D6059" t="s">
        <v>716</v>
      </c>
      <c r="E6059" t="str">
        <f t="shared" si="932"/>
        <v>01</v>
      </c>
      <c r="F6059" t="str">
        <f>"007"</f>
        <v>007</v>
      </c>
      <c r="G6059" t="str">
        <f>""</f>
        <v/>
      </c>
      <c r="H6059" t="s">
        <v>2</v>
      </c>
      <c r="I6059" t="s">
        <v>2965</v>
      </c>
      <c r="J6059" t="s">
        <v>6403</v>
      </c>
      <c r="K6059" t="str">
        <f t="shared" si="938"/>
        <v>29130</v>
      </c>
    </row>
    <row r="6060" spans="1:11" customFormat="1" x14ac:dyDescent="0.25">
      <c r="A6060" t="str">
        <f t="shared" si="933"/>
        <v>29</v>
      </c>
      <c r="B6060" t="s">
        <v>709</v>
      </c>
      <c r="C6060" t="str">
        <f t="shared" si="937"/>
        <v>007</v>
      </c>
      <c r="D6060" t="s">
        <v>716</v>
      </c>
      <c r="E6060" t="str">
        <f t="shared" si="932"/>
        <v>01</v>
      </c>
      <c r="F6060" t="str">
        <f>"008"</f>
        <v>008</v>
      </c>
      <c r="G6060" t="str">
        <f>""</f>
        <v/>
      </c>
      <c r="H6060" t="s">
        <v>1</v>
      </c>
      <c r="I6060" t="s">
        <v>42</v>
      </c>
      <c r="J6060" t="s">
        <v>6401</v>
      </c>
      <c r="K6060" t="str">
        <f t="shared" si="938"/>
        <v>29130</v>
      </c>
    </row>
    <row r="6061" spans="1:11" customFormat="1" x14ac:dyDescent="0.25">
      <c r="A6061" t="str">
        <f t="shared" si="933"/>
        <v>29</v>
      </c>
      <c r="B6061" t="s">
        <v>709</v>
      </c>
      <c r="C6061" t="str">
        <f t="shared" si="937"/>
        <v>007</v>
      </c>
      <c r="D6061" t="s">
        <v>716</v>
      </c>
      <c r="E6061" t="str">
        <f t="shared" si="932"/>
        <v>01</v>
      </c>
      <c r="F6061" t="str">
        <f>"008"</f>
        <v>008</v>
      </c>
      <c r="G6061" t="str">
        <f>""</f>
        <v/>
      </c>
      <c r="H6061" t="s">
        <v>0</v>
      </c>
      <c r="I6061" t="s">
        <v>42</v>
      </c>
      <c r="J6061" t="s">
        <v>6401</v>
      </c>
      <c r="K6061" t="str">
        <f t="shared" si="938"/>
        <v>29130</v>
      </c>
    </row>
    <row r="6062" spans="1:11" customFormat="1" x14ac:dyDescent="0.25">
      <c r="A6062" t="str">
        <f t="shared" si="933"/>
        <v>29</v>
      </c>
      <c r="B6062" t="s">
        <v>709</v>
      </c>
      <c r="C6062" t="str">
        <f t="shared" si="937"/>
        <v>007</v>
      </c>
      <c r="D6062" t="s">
        <v>716</v>
      </c>
      <c r="E6062" t="str">
        <f t="shared" si="932"/>
        <v>01</v>
      </c>
      <c r="F6062" t="str">
        <f>"009"</f>
        <v>009</v>
      </c>
      <c r="G6062" t="str">
        <f>""</f>
        <v/>
      </c>
      <c r="H6062" t="s">
        <v>1</v>
      </c>
      <c r="I6062" t="s">
        <v>2966</v>
      </c>
      <c r="J6062" t="s">
        <v>6404</v>
      </c>
      <c r="K6062" t="str">
        <f t="shared" si="938"/>
        <v>29130</v>
      </c>
    </row>
    <row r="6063" spans="1:11" customFormat="1" x14ac:dyDescent="0.25">
      <c r="A6063" t="str">
        <f t="shared" si="933"/>
        <v>29</v>
      </c>
      <c r="B6063" t="s">
        <v>709</v>
      </c>
      <c r="C6063" t="str">
        <f t="shared" si="937"/>
        <v>007</v>
      </c>
      <c r="D6063" t="s">
        <v>716</v>
      </c>
      <c r="E6063" t="str">
        <f t="shared" si="932"/>
        <v>01</v>
      </c>
      <c r="F6063" t="str">
        <f>"009"</f>
        <v>009</v>
      </c>
      <c r="G6063" t="str">
        <f>""</f>
        <v/>
      </c>
      <c r="H6063" t="s">
        <v>0</v>
      </c>
      <c r="I6063" t="s">
        <v>2966</v>
      </c>
      <c r="J6063" t="s">
        <v>6404</v>
      </c>
      <c r="K6063" t="str">
        <f t="shared" si="938"/>
        <v>29130</v>
      </c>
    </row>
    <row r="6064" spans="1:11" customFormat="1" x14ac:dyDescent="0.25">
      <c r="A6064" t="str">
        <f t="shared" si="933"/>
        <v>29</v>
      </c>
      <c r="B6064" t="s">
        <v>709</v>
      </c>
      <c r="C6064" t="str">
        <f t="shared" si="937"/>
        <v>007</v>
      </c>
      <c r="D6064" t="s">
        <v>716</v>
      </c>
      <c r="E6064" t="str">
        <f t="shared" si="932"/>
        <v>01</v>
      </c>
      <c r="F6064" t="str">
        <f>"010"</f>
        <v>010</v>
      </c>
      <c r="G6064" t="str">
        <f>""</f>
        <v/>
      </c>
      <c r="H6064" t="s">
        <v>1</v>
      </c>
      <c r="I6064" t="s">
        <v>2967</v>
      </c>
      <c r="J6064" t="s">
        <v>6405</v>
      </c>
      <c r="K6064" t="str">
        <f t="shared" si="938"/>
        <v>29130</v>
      </c>
    </row>
    <row r="6065" spans="1:11" customFormat="1" x14ac:dyDescent="0.25">
      <c r="A6065" t="str">
        <f t="shared" si="933"/>
        <v>29</v>
      </c>
      <c r="B6065" t="s">
        <v>709</v>
      </c>
      <c r="C6065" t="str">
        <f t="shared" si="937"/>
        <v>007</v>
      </c>
      <c r="D6065" t="s">
        <v>716</v>
      </c>
      <c r="E6065" t="str">
        <f t="shared" si="932"/>
        <v>01</v>
      </c>
      <c r="F6065" t="str">
        <f>"010"</f>
        <v>010</v>
      </c>
      <c r="G6065" t="str">
        <f>""</f>
        <v/>
      </c>
      <c r="H6065" t="s">
        <v>0</v>
      </c>
      <c r="I6065" t="s">
        <v>2967</v>
      </c>
      <c r="J6065" t="s">
        <v>6405</v>
      </c>
      <c r="K6065" t="str">
        <f t="shared" si="938"/>
        <v>29130</v>
      </c>
    </row>
    <row r="6066" spans="1:11" customFormat="1" x14ac:dyDescent="0.25">
      <c r="A6066" t="str">
        <f t="shared" si="933"/>
        <v>29</v>
      </c>
      <c r="B6066" t="s">
        <v>709</v>
      </c>
      <c r="C6066" t="str">
        <f t="shared" si="937"/>
        <v>007</v>
      </c>
      <c r="D6066" t="s">
        <v>716</v>
      </c>
      <c r="E6066" t="str">
        <f t="shared" si="932"/>
        <v>01</v>
      </c>
      <c r="F6066" t="str">
        <f>"010"</f>
        <v>010</v>
      </c>
      <c r="G6066" t="str">
        <f>""</f>
        <v/>
      </c>
      <c r="H6066" t="s">
        <v>2</v>
      </c>
      <c r="I6066" t="s">
        <v>2967</v>
      </c>
      <c r="J6066" t="s">
        <v>6405</v>
      </c>
      <c r="K6066" t="str">
        <f t="shared" si="938"/>
        <v>29130</v>
      </c>
    </row>
    <row r="6067" spans="1:11" customFormat="1" x14ac:dyDescent="0.25">
      <c r="A6067" t="str">
        <f t="shared" si="933"/>
        <v>29</v>
      </c>
      <c r="B6067" t="s">
        <v>709</v>
      </c>
      <c r="C6067" t="str">
        <f t="shared" si="937"/>
        <v>007</v>
      </c>
      <c r="D6067" t="s">
        <v>716</v>
      </c>
      <c r="E6067" t="str">
        <f t="shared" si="932"/>
        <v>01</v>
      </c>
      <c r="F6067" t="str">
        <f>"011"</f>
        <v>011</v>
      </c>
      <c r="G6067" t="str">
        <f>""</f>
        <v/>
      </c>
      <c r="H6067" t="s">
        <v>1</v>
      </c>
      <c r="I6067" t="s">
        <v>42</v>
      </c>
      <c r="J6067" t="s">
        <v>6401</v>
      </c>
      <c r="K6067" t="str">
        <f t="shared" si="938"/>
        <v>29130</v>
      </c>
    </row>
    <row r="6068" spans="1:11" customFormat="1" x14ac:dyDescent="0.25">
      <c r="A6068" t="str">
        <f t="shared" si="933"/>
        <v>29</v>
      </c>
      <c r="B6068" t="s">
        <v>709</v>
      </c>
      <c r="C6068" t="str">
        <f t="shared" si="937"/>
        <v>007</v>
      </c>
      <c r="D6068" t="s">
        <v>716</v>
      </c>
      <c r="E6068" t="str">
        <f t="shared" si="932"/>
        <v>01</v>
      </c>
      <c r="F6068" t="str">
        <f>"011"</f>
        <v>011</v>
      </c>
      <c r="G6068" t="str">
        <f>""</f>
        <v/>
      </c>
      <c r="H6068" t="s">
        <v>0</v>
      </c>
      <c r="I6068" t="s">
        <v>42</v>
      </c>
      <c r="J6068" t="s">
        <v>6401</v>
      </c>
      <c r="K6068" t="str">
        <f t="shared" si="938"/>
        <v>29130</v>
      </c>
    </row>
    <row r="6069" spans="1:11" customFormat="1" x14ac:dyDescent="0.25">
      <c r="A6069" t="str">
        <f t="shared" si="933"/>
        <v>29</v>
      </c>
      <c r="B6069" t="s">
        <v>709</v>
      </c>
      <c r="C6069" t="str">
        <f t="shared" si="937"/>
        <v>007</v>
      </c>
      <c r="D6069" t="s">
        <v>716</v>
      </c>
      <c r="E6069" t="str">
        <f t="shared" si="932"/>
        <v>01</v>
      </c>
      <c r="F6069" t="str">
        <f>"012"</f>
        <v>012</v>
      </c>
      <c r="G6069" t="str">
        <f>""</f>
        <v/>
      </c>
      <c r="H6069" t="s">
        <v>1</v>
      </c>
      <c r="I6069" t="s">
        <v>2968</v>
      </c>
      <c r="J6069" t="s">
        <v>6406</v>
      </c>
      <c r="K6069" t="str">
        <f t="shared" si="938"/>
        <v>29130</v>
      </c>
    </row>
    <row r="6070" spans="1:11" customFormat="1" x14ac:dyDescent="0.25">
      <c r="A6070" t="str">
        <f t="shared" si="933"/>
        <v>29</v>
      </c>
      <c r="B6070" t="s">
        <v>709</v>
      </c>
      <c r="C6070" t="str">
        <f t="shared" si="937"/>
        <v>007</v>
      </c>
      <c r="D6070" t="s">
        <v>716</v>
      </c>
      <c r="E6070" t="str">
        <f t="shared" si="932"/>
        <v>01</v>
      </c>
      <c r="F6070" t="str">
        <f>"012"</f>
        <v>012</v>
      </c>
      <c r="G6070" t="str">
        <f>""</f>
        <v/>
      </c>
      <c r="H6070" t="s">
        <v>0</v>
      </c>
      <c r="I6070" t="s">
        <v>2968</v>
      </c>
      <c r="J6070" t="s">
        <v>6406</v>
      </c>
      <c r="K6070" t="str">
        <f t="shared" si="938"/>
        <v>29130</v>
      </c>
    </row>
    <row r="6071" spans="1:11" customFormat="1" x14ac:dyDescent="0.25">
      <c r="A6071" t="str">
        <f t="shared" si="933"/>
        <v>29</v>
      </c>
      <c r="B6071" t="s">
        <v>709</v>
      </c>
      <c r="C6071" t="str">
        <f t="shared" si="937"/>
        <v>007</v>
      </c>
      <c r="D6071" t="s">
        <v>716</v>
      </c>
      <c r="E6071" t="str">
        <f t="shared" si="932"/>
        <v>01</v>
      </c>
      <c r="F6071" t="str">
        <f>"013"</f>
        <v>013</v>
      </c>
      <c r="G6071" t="str">
        <f>""</f>
        <v/>
      </c>
      <c r="H6071" t="s">
        <v>1</v>
      </c>
      <c r="I6071" t="s">
        <v>2969</v>
      </c>
      <c r="J6071" t="s">
        <v>6407</v>
      </c>
      <c r="K6071" t="str">
        <f t="shared" si="938"/>
        <v>29130</v>
      </c>
    </row>
    <row r="6072" spans="1:11" customFormat="1" x14ac:dyDescent="0.25">
      <c r="A6072" t="str">
        <f t="shared" si="933"/>
        <v>29</v>
      </c>
      <c r="B6072" t="s">
        <v>709</v>
      </c>
      <c r="C6072" t="str">
        <f t="shared" si="937"/>
        <v>007</v>
      </c>
      <c r="D6072" t="s">
        <v>716</v>
      </c>
      <c r="E6072" t="str">
        <f t="shared" si="932"/>
        <v>01</v>
      </c>
      <c r="F6072" t="str">
        <f>"013"</f>
        <v>013</v>
      </c>
      <c r="G6072" t="str">
        <f>""</f>
        <v/>
      </c>
      <c r="H6072" t="s">
        <v>0</v>
      </c>
      <c r="I6072" t="s">
        <v>2969</v>
      </c>
      <c r="J6072" t="s">
        <v>6407</v>
      </c>
      <c r="K6072" t="str">
        <f t="shared" si="938"/>
        <v>29130</v>
      </c>
    </row>
    <row r="6073" spans="1:11" customFormat="1" x14ac:dyDescent="0.25">
      <c r="A6073" t="str">
        <f t="shared" si="933"/>
        <v>29</v>
      </c>
      <c r="B6073" t="s">
        <v>709</v>
      </c>
      <c r="C6073" t="str">
        <f t="shared" si="937"/>
        <v>007</v>
      </c>
      <c r="D6073" t="s">
        <v>716</v>
      </c>
      <c r="E6073" t="str">
        <f t="shared" si="932"/>
        <v>01</v>
      </c>
      <c r="F6073" t="str">
        <f>"014"</f>
        <v>014</v>
      </c>
      <c r="G6073" t="str">
        <f>""</f>
        <v/>
      </c>
      <c r="H6073" t="s">
        <v>1</v>
      </c>
      <c r="I6073" t="s">
        <v>2970</v>
      </c>
      <c r="J6073" t="s">
        <v>6408</v>
      </c>
      <c r="K6073" t="str">
        <f t="shared" si="938"/>
        <v>29130</v>
      </c>
    </row>
    <row r="6074" spans="1:11" customFormat="1" x14ac:dyDescent="0.25">
      <c r="A6074" t="str">
        <f t="shared" si="933"/>
        <v>29</v>
      </c>
      <c r="B6074" t="s">
        <v>709</v>
      </c>
      <c r="C6074" t="str">
        <f t="shared" si="937"/>
        <v>007</v>
      </c>
      <c r="D6074" t="s">
        <v>716</v>
      </c>
      <c r="E6074" t="str">
        <f t="shared" si="932"/>
        <v>01</v>
      </c>
      <c r="F6074" t="str">
        <f>"014"</f>
        <v>014</v>
      </c>
      <c r="G6074" t="str">
        <f>""</f>
        <v/>
      </c>
      <c r="H6074" t="s">
        <v>0</v>
      </c>
      <c r="I6074" t="s">
        <v>2970</v>
      </c>
      <c r="J6074" t="s">
        <v>6408</v>
      </c>
      <c r="K6074" t="str">
        <f t="shared" si="938"/>
        <v>29130</v>
      </c>
    </row>
    <row r="6075" spans="1:11" customFormat="1" x14ac:dyDescent="0.25">
      <c r="A6075" t="str">
        <f t="shared" si="933"/>
        <v>29</v>
      </c>
      <c r="B6075" t="s">
        <v>709</v>
      </c>
      <c r="C6075" t="str">
        <f t="shared" si="937"/>
        <v>007</v>
      </c>
      <c r="D6075" t="s">
        <v>716</v>
      </c>
      <c r="E6075" t="str">
        <f t="shared" si="932"/>
        <v>01</v>
      </c>
      <c r="F6075" t="str">
        <f>"014"</f>
        <v>014</v>
      </c>
      <c r="G6075" t="str">
        <f>""</f>
        <v/>
      </c>
      <c r="H6075" t="s">
        <v>2</v>
      </c>
      <c r="I6075" t="s">
        <v>2970</v>
      </c>
      <c r="J6075" t="s">
        <v>6408</v>
      </c>
      <c r="K6075" t="str">
        <f t="shared" si="938"/>
        <v>29130</v>
      </c>
    </row>
    <row r="6076" spans="1:11" customFormat="1" x14ac:dyDescent="0.25">
      <c r="A6076" t="str">
        <f t="shared" si="933"/>
        <v>29</v>
      </c>
      <c r="B6076" t="s">
        <v>709</v>
      </c>
      <c r="C6076" t="str">
        <f t="shared" si="937"/>
        <v>007</v>
      </c>
      <c r="D6076" t="s">
        <v>716</v>
      </c>
      <c r="E6076" t="str">
        <f t="shared" si="932"/>
        <v>01</v>
      </c>
      <c r="F6076" t="str">
        <f>"015"</f>
        <v>015</v>
      </c>
      <c r="G6076" t="str">
        <f>""</f>
        <v/>
      </c>
      <c r="H6076" t="s">
        <v>1</v>
      </c>
      <c r="I6076" t="s">
        <v>2971</v>
      </c>
      <c r="J6076" t="s">
        <v>6409</v>
      </c>
      <c r="K6076" t="str">
        <f t="shared" si="938"/>
        <v>29130</v>
      </c>
    </row>
    <row r="6077" spans="1:11" customFormat="1" x14ac:dyDescent="0.25">
      <c r="A6077" t="str">
        <f t="shared" si="933"/>
        <v>29</v>
      </c>
      <c r="B6077" t="s">
        <v>709</v>
      </c>
      <c r="C6077" t="str">
        <f t="shared" si="937"/>
        <v>007</v>
      </c>
      <c r="D6077" t="s">
        <v>716</v>
      </c>
      <c r="E6077" t="str">
        <f t="shared" si="932"/>
        <v>01</v>
      </c>
      <c r="F6077" t="str">
        <f>"015"</f>
        <v>015</v>
      </c>
      <c r="G6077" t="str">
        <f>""</f>
        <v/>
      </c>
      <c r="H6077" t="s">
        <v>0</v>
      </c>
      <c r="I6077" t="s">
        <v>2971</v>
      </c>
      <c r="J6077" t="s">
        <v>6409</v>
      </c>
      <c r="K6077" t="str">
        <f t="shared" si="938"/>
        <v>29130</v>
      </c>
    </row>
    <row r="6078" spans="1:11" customFormat="1" x14ac:dyDescent="0.25">
      <c r="A6078" t="str">
        <f t="shared" si="933"/>
        <v>29</v>
      </c>
      <c r="B6078" t="s">
        <v>709</v>
      </c>
      <c r="C6078" t="str">
        <f t="shared" si="937"/>
        <v>007</v>
      </c>
      <c r="D6078" t="s">
        <v>716</v>
      </c>
      <c r="E6078" t="str">
        <f t="shared" si="932"/>
        <v>01</v>
      </c>
      <c r="F6078" t="str">
        <f>"016"</f>
        <v>016</v>
      </c>
      <c r="G6078" t="str">
        <f>""</f>
        <v/>
      </c>
      <c r="H6078" t="s">
        <v>1</v>
      </c>
      <c r="I6078" t="s">
        <v>42</v>
      </c>
      <c r="J6078" t="s">
        <v>6401</v>
      </c>
      <c r="K6078" t="str">
        <f t="shared" si="938"/>
        <v>29130</v>
      </c>
    </row>
    <row r="6079" spans="1:11" customFormat="1" x14ac:dyDescent="0.25">
      <c r="A6079" t="str">
        <f t="shared" si="933"/>
        <v>29</v>
      </c>
      <c r="B6079" t="s">
        <v>709</v>
      </c>
      <c r="C6079" t="str">
        <f t="shared" si="937"/>
        <v>007</v>
      </c>
      <c r="D6079" t="s">
        <v>716</v>
      </c>
      <c r="E6079" t="str">
        <f t="shared" si="932"/>
        <v>01</v>
      </c>
      <c r="F6079" t="str">
        <f>"016"</f>
        <v>016</v>
      </c>
      <c r="G6079" t="str">
        <f>""</f>
        <v/>
      </c>
      <c r="H6079" t="s">
        <v>0</v>
      </c>
      <c r="I6079" t="s">
        <v>42</v>
      </c>
      <c r="J6079" t="s">
        <v>6401</v>
      </c>
      <c r="K6079" t="str">
        <f t="shared" si="938"/>
        <v>29130</v>
      </c>
    </row>
    <row r="6080" spans="1:11" customFormat="1" x14ac:dyDescent="0.25">
      <c r="A6080" t="str">
        <f t="shared" si="933"/>
        <v>29</v>
      </c>
      <c r="B6080" t="s">
        <v>709</v>
      </c>
      <c r="C6080" t="str">
        <f t="shared" si="937"/>
        <v>007</v>
      </c>
      <c r="D6080" t="s">
        <v>716</v>
      </c>
      <c r="E6080" t="str">
        <f t="shared" si="932"/>
        <v>01</v>
      </c>
      <c r="F6080" t="str">
        <f>"016"</f>
        <v>016</v>
      </c>
      <c r="G6080" t="str">
        <f>""</f>
        <v/>
      </c>
      <c r="H6080" t="s">
        <v>2</v>
      </c>
      <c r="I6080" t="s">
        <v>42</v>
      </c>
      <c r="J6080" t="s">
        <v>6401</v>
      </c>
      <c r="K6080" t="str">
        <f t="shared" si="938"/>
        <v>29130</v>
      </c>
    </row>
    <row r="6081" spans="1:11" customFormat="1" x14ac:dyDescent="0.25">
      <c r="A6081" t="str">
        <f t="shared" si="933"/>
        <v>29</v>
      </c>
      <c r="B6081" t="s">
        <v>709</v>
      </c>
      <c r="C6081" t="str">
        <f t="shared" si="937"/>
        <v>007</v>
      </c>
      <c r="D6081" t="s">
        <v>716</v>
      </c>
      <c r="E6081" t="str">
        <f t="shared" ref="E6081:E6105" si="939">"01"</f>
        <v>01</v>
      </c>
      <c r="F6081" t="str">
        <f>"017"</f>
        <v>017</v>
      </c>
      <c r="G6081" t="str">
        <f>""</f>
        <v/>
      </c>
      <c r="H6081" t="s">
        <v>1</v>
      </c>
      <c r="I6081" t="s">
        <v>2968</v>
      </c>
      <c r="J6081" t="s">
        <v>6406</v>
      </c>
      <c r="K6081" t="str">
        <f t="shared" si="938"/>
        <v>29130</v>
      </c>
    </row>
    <row r="6082" spans="1:11" customFormat="1" x14ac:dyDescent="0.25">
      <c r="A6082" t="str">
        <f t="shared" si="933"/>
        <v>29</v>
      </c>
      <c r="B6082" t="s">
        <v>709</v>
      </c>
      <c r="C6082" t="str">
        <f t="shared" si="937"/>
        <v>007</v>
      </c>
      <c r="D6082" t="s">
        <v>716</v>
      </c>
      <c r="E6082" t="str">
        <f t="shared" si="939"/>
        <v>01</v>
      </c>
      <c r="F6082" t="str">
        <f>"017"</f>
        <v>017</v>
      </c>
      <c r="G6082" t="str">
        <f>""</f>
        <v/>
      </c>
      <c r="H6082" t="s">
        <v>0</v>
      </c>
      <c r="I6082" t="s">
        <v>2968</v>
      </c>
      <c r="J6082" t="s">
        <v>6406</v>
      </c>
      <c r="K6082" t="str">
        <f t="shared" si="938"/>
        <v>29130</v>
      </c>
    </row>
    <row r="6083" spans="1:11" customFormat="1" x14ac:dyDescent="0.25">
      <c r="A6083" t="str">
        <f t="shared" si="933"/>
        <v>29</v>
      </c>
      <c r="B6083" t="s">
        <v>709</v>
      </c>
      <c r="C6083" t="str">
        <f t="shared" si="937"/>
        <v>007</v>
      </c>
      <c r="D6083" t="s">
        <v>716</v>
      </c>
      <c r="E6083" t="str">
        <f t="shared" si="939"/>
        <v>01</v>
      </c>
      <c r="F6083" t="str">
        <f>"018"</f>
        <v>018</v>
      </c>
      <c r="G6083" t="str">
        <f>""</f>
        <v/>
      </c>
      <c r="H6083" t="s">
        <v>1</v>
      </c>
      <c r="I6083" t="s">
        <v>2972</v>
      </c>
      <c r="J6083" t="s">
        <v>6410</v>
      </c>
      <c r="K6083" t="str">
        <f t="shared" si="938"/>
        <v>29130</v>
      </c>
    </row>
    <row r="6084" spans="1:11" customFormat="1" x14ac:dyDescent="0.25">
      <c r="A6084" t="str">
        <f t="shared" si="933"/>
        <v>29</v>
      </c>
      <c r="B6084" t="s">
        <v>709</v>
      </c>
      <c r="C6084" t="str">
        <f t="shared" si="937"/>
        <v>007</v>
      </c>
      <c r="D6084" t="s">
        <v>716</v>
      </c>
      <c r="E6084" t="str">
        <f t="shared" si="939"/>
        <v>01</v>
      </c>
      <c r="F6084" t="str">
        <f>"018"</f>
        <v>018</v>
      </c>
      <c r="G6084" t="str">
        <f>""</f>
        <v/>
      </c>
      <c r="H6084" t="s">
        <v>0</v>
      </c>
      <c r="I6084" t="s">
        <v>2972</v>
      </c>
      <c r="J6084" t="s">
        <v>6410</v>
      </c>
      <c r="K6084" t="str">
        <f t="shared" si="938"/>
        <v>29130</v>
      </c>
    </row>
    <row r="6085" spans="1:11" customFormat="1" x14ac:dyDescent="0.25">
      <c r="A6085" t="str">
        <f t="shared" si="933"/>
        <v>29</v>
      </c>
      <c r="B6085" t="s">
        <v>709</v>
      </c>
      <c r="C6085" t="str">
        <f t="shared" si="937"/>
        <v>007</v>
      </c>
      <c r="D6085" t="s">
        <v>716</v>
      </c>
      <c r="E6085" t="str">
        <f t="shared" si="939"/>
        <v>01</v>
      </c>
      <c r="F6085" t="str">
        <f>"019"</f>
        <v>019</v>
      </c>
      <c r="G6085" t="str">
        <f>""</f>
        <v/>
      </c>
      <c r="H6085" t="s">
        <v>1</v>
      </c>
      <c r="I6085" t="s">
        <v>2973</v>
      </c>
      <c r="J6085" t="s">
        <v>6411</v>
      </c>
      <c r="K6085" t="str">
        <f t="shared" si="938"/>
        <v>29130</v>
      </c>
    </row>
    <row r="6086" spans="1:11" customFormat="1" x14ac:dyDescent="0.25">
      <c r="A6086" t="str">
        <f t="shared" si="933"/>
        <v>29</v>
      </c>
      <c r="B6086" t="s">
        <v>709</v>
      </c>
      <c r="C6086" t="str">
        <f t="shared" si="937"/>
        <v>007</v>
      </c>
      <c r="D6086" t="s">
        <v>716</v>
      </c>
      <c r="E6086" t="str">
        <f t="shared" si="939"/>
        <v>01</v>
      </c>
      <c r="F6086" t="str">
        <f>"019"</f>
        <v>019</v>
      </c>
      <c r="G6086" t="str">
        <f>""</f>
        <v/>
      </c>
      <c r="H6086" t="s">
        <v>0</v>
      </c>
      <c r="I6086" t="s">
        <v>2973</v>
      </c>
      <c r="J6086" t="s">
        <v>6411</v>
      </c>
      <c r="K6086" t="str">
        <f t="shared" si="938"/>
        <v>29130</v>
      </c>
    </row>
    <row r="6087" spans="1:11" customFormat="1" x14ac:dyDescent="0.25">
      <c r="A6087" t="str">
        <f t="shared" si="933"/>
        <v>29</v>
      </c>
      <c r="B6087" t="s">
        <v>709</v>
      </c>
      <c r="C6087" t="str">
        <f t="shared" si="937"/>
        <v>007</v>
      </c>
      <c r="D6087" t="s">
        <v>716</v>
      </c>
      <c r="E6087" t="str">
        <f t="shared" si="939"/>
        <v>01</v>
      </c>
      <c r="F6087" t="str">
        <f>"020"</f>
        <v>020</v>
      </c>
      <c r="G6087" t="str">
        <f>""</f>
        <v/>
      </c>
      <c r="H6087" t="s">
        <v>1</v>
      </c>
      <c r="I6087" t="s">
        <v>2969</v>
      </c>
      <c r="J6087" t="s">
        <v>6407</v>
      </c>
      <c r="K6087" t="str">
        <f t="shared" si="938"/>
        <v>29130</v>
      </c>
    </row>
    <row r="6088" spans="1:11" customFormat="1" x14ac:dyDescent="0.25">
      <c r="A6088" t="str">
        <f t="shared" si="933"/>
        <v>29</v>
      </c>
      <c r="B6088" t="s">
        <v>709</v>
      </c>
      <c r="C6088" t="str">
        <f t="shared" si="937"/>
        <v>007</v>
      </c>
      <c r="D6088" t="s">
        <v>716</v>
      </c>
      <c r="E6088" t="str">
        <f t="shared" si="939"/>
        <v>01</v>
      </c>
      <c r="F6088" t="str">
        <f>"020"</f>
        <v>020</v>
      </c>
      <c r="G6088" t="str">
        <f>""</f>
        <v/>
      </c>
      <c r="H6088" t="s">
        <v>0</v>
      </c>
      <c r="I6088" t="s">
        <v>2969</v>
      </c>
      <c r="J6088" t="s">
        <v>6407</v>
      </c>
      <c r="K6088" t="str">
        <f t="shared" si="938"/>
        <v>29130</v>
      </c>
    </row>
    <row r="6089" spans="1:11" customFormat="1" x14ac:dyDescent="0.25">
      <c r="A6089" t="str">
        <f t="shared" si="933"/>
        <v>29</v>
      </c>
      <c r="B6089" t="s">
        <v>709</v>
      </c>
      <c r="C6089" t="str">
        <f t="shared" si="937"/>
        <v>007</v>
      </c>
      <c r="D6089" t="s">
        <v>716</v>
      </c>
      <c r="E6089" t="str">
        <f t="shared" si="939"/>
        <v>01</v>
      </c>
      <c r="F6089" t="str">
        <f>"021"</f>
        <v>021</v>
      </c>
      <c r="G6089" t="str">
        <f>""</f>
        <v/>
      </c>
      <c r="H6089" t="s">
        <v>1</v>
      </c>
      <c r="I6089" t="s">
        <v>2961</v>
      </c>
      <c r="J6089" t="s">
        <v>5077</v>
      </c>
      <c r="K6089" t="str">
        <f t="shared" si="938"/>
        <v>29130</v>
      </c>
    </row>
    <row r="6090" spans="1:11" customFormat="1" x14ac:dyDescent="0.25">
      <c r="A6090" t="str">
        <f t="shared" si="933"/>
        <v>29</v>
      </c>
      <c r="B6090" t="s">
        <v>709</v>
      </c>
      <c r="C6090" t="str">
        <f t="shared" si="937"/>
        <v>007</v>
      </c>
      <c r="D6090" t="s">
        <v>716</v>
      </c>
      <c r="E6090" t="str">
        <f t="shared" si="939"/>
        <v>01</v>
      </c>
      <c r="F6090" t="str">
        <f>"021"</f>
        <v>021</v>
      </c>
      <c r="G6090" t="str">
        <f>""</f>
        <v/>
      </c>
      <c r="H6090" t="s">
        <v>0</v>
      </c>
      <c r="I6090" t="s">
        <v>2961</v>
      </c>
      <c r="J6090" t="s">
        <v>5077</v>
      </c>
      <c r="K6090" t="str">
        <f t="shared" si="938"/>
        <v>29130</v>
      </c>
    </row>
    <row r="6091" spans="1:11" customFormat="1" x14ac:dyDescent="0.25">
      <c r="A6091" t="str">
        <f t="shared" ref="A6091:A6154" si="940">"29"</f>
        <v>29</v>
      </c>
      <c r="B6091" t="s">
        <v>709</v>
      </c>
      <c r="C6091" t="str">
        <f t="shared" si="937"/>
        <v>007</v>
      </c>
      <c r="D6091" t="s">
        <v>716</v>
      </c>
      <c r="E6091" t="str">
        <f t="shared" si="939"/>
        <v>01</v>
      </c>
      <c r="F6091" t="str">
        <f>"022"</f>
        <v>022</v>
      </c>
      <c r="G6091" t="str">
        <f>""</f>
        <v/>
      </c>
      <c r="H6091" t="s">
        <v>3</v>
      </c>
      <c r="I6091" t="s">
        <v>2974</v>
      </c>
      <c r="J6091" t="s">
        <v>6412</v>
      </c>
      <c r="K6091" t="str">
        <f t="shared" si="938"/>
        <v>29130</v>
      </c>
    </row>
    <row r="6092" spans="1:11" customFormat="1" x14ac:dyDescent="0.25">
      <c r="A6092" t="str">
        <f t="shared" si="940"/>
        <v>29</v>
      </c>
      <c r="B6092" t="s">
        <v>709</v>
      </c>
      <c r="C6092" t="str">
        <f t="shared" si="937"/>
        <v>007</v>
      </c>
      <c r="D6092" t="s">
        <v>716</v>
      </c>
      <c r="E6092" t="str">
        <f t="shared" si="939"/>
        <v>01</v>
      </c>
      <c r="F6092" t="str">
        <f>"023"</f>
        <v>023</v>
      </c>
      <c r="G6092" t="str">
        <f>""</f>
        <v/>
      </c>
      <c r="H6092" t="s">
        <v>1</v>
      </c>
      <c r="I6092" t="s">
        <v>2969</v>
      </c>
      <c r="J6092" t="s">
        <v>6407</v>
      </c>
      <c r="K6092" t="str">
        <f t="shared" si="938"/>
        <v>29130</v>
      </c>
    </row>
    <row r="6093" spans="1:11" customFormat="1" x14ac:dyDescent="0.25">
      <c r="A6093" t="str">
        <f t="shared" si="940"/>
        <v>29</v>
      </c>
      <c r="B6093" t="s">
        <v>709</v>
      </c>
      <c r="C6093" t="str">
        <f t="shared" si="937"/>
        <v>007</v>
      </c>
      <c r="D6093" t="s">
        <v>716</v>
      </c>
      <c r="E6093" t="str">
        <f t="shared" si="939"/>
        <v>01</v>
      </c>
      <c r="F6093" t="str">
        <f>"023"</f>
        <v>023</v>
      </c>
      <c r="G6093" t="str">
        <f>""</f>
        <v/>
      </c>
      <c r="H6093" t="s">
        <v>0</v>
      </c>
      <c r="I6093" t="s">
        <v>2969</v>
      </c>
      <c r="J6093" t="s">
        <v>6407</v>
      </c>
      <c r="K6093" t="str">
        <f t="shared" si="938"/>
        <v>29130</v>
      </c>
    </row>
    <row r="6094" spans="1:11" customFormat="1" x14ac:dyDescent="0.25">
      <c r="A6094" t="str">
        <f t="shared" si="940"/>
        <v>29</v>
      </c>
      <c r="B6094" t="s">
        <v>709</v>
      </c>
      <c r="C6094" t="str">
        <f t="shared" ref="C6094:C6117" si="941">"008"</f>
        <v>008</v>
      </c>
      <c r="D6094" t="s">
        <v>717</v>
      </c>
      <c r="E6094" t="str">
        <f t="shared" si="939"/>
        <v>01</v>
      </c>
      <c r="F6094" t="str">
        <f>"001"</f>
        <v>001</v>
      </c>
      <c r="G6094" t="str">
        <f>""</f>
        <v/>
      </c>
      <c r="H6094" t="s">
        <v>3</v>
      </c>
      <c r="I6094" t="s">
        <v>2975</v>
      </c>
      <c r="J6094" t="s">
        <v>6413</v>
      </c>
      <c r="K6094" t="str">
        <f t="shared" ref="K6094:K6117" si="942">"29120"</f>
        <v>29120</v>
      </c>
    </row>
    <row r="6095" spans="1:11" customFormat="1" x14ac:dyDescent="0.25">
      <c r="A6095" t="str">
        <f t="shared" si="940"/>
        <v>29</v>
      </c>
      <c r="B6095" t="s">
        <v>709</v>
      </c>
      <c r="C6095" t="str">
        <f t="shared" si="941"/>
        <v>008</v>
      </c>
      <c r="D6095" t="s">
        <v>717</v>
      </c>
      <c r="E6095" t="str">
        <f t="shared" si="939"/>
        <v>01</v>
      </c>
      <c r="F6095" t="str">
        <f>"002"</f>
        <v>002</v>
      </c>
      <c r="G6095" t="str">
        <f>""</f>
        <v/>
      </c>
      <c r="H6095" t="s">
        <v>1</v>
      </c>
      <c r="I6095" t="s">
        <v>2976</v>
      </c>
      <c r="J6095" t="s">
        <v>6414</v>
      </c>
      <c r="K6095" t="str">
        <f t="shared" si="942"/>
        <v>29120</v>
      </c>
    </row>
    <row r="6096" spans="1:11" customFormat="1" x14ac:dyDescent="0.25">
      <c r="A6096" t="str">
        <f t="shared" si="940"/>
        <v>29</v>
      </c>
      <c r="B6096" t="s">
        <v>709</v>
      </c>
      <c r="C6096" t="str">
        <f t="shared" si="941"/>
        <v>008</v>
      </c>
      <c r="D6096" t="s">
        <v>717</v>
      </c>
      <c r="E6096" t="str">
        <f t="shared" si="939"/>
        <v>01</v>
      </c>
      <c r="F6096" t="str">
        <f>"002"</f>
        <v>002</v>
      </c>
      <c r="G6096" t="str">
        <f>""</f>
        <v/>
      </c>
      <c r="H6096" t="s">
        <v>0</v>
      </c>
      <c r="I6096" t="s">
        <v>2976</v>
      </c>
      <c r="J6096" t="s">
        <v>6414</v>
      </c>
      <c r="K6096" t="str">
        <f t="shared" si="942"/>
        <v>29120</v>
      </c>
    </row>
    <row r="6097" spans="1:11" customFormat="1" x14ac:dyDescent="0.25">
      <c r="A6097" t="str">
        <f t="shared" si="940"/>
        <v>29</v>
      </c>
      <c r="B6097" t="s">
        <v>709</v>
      </c>
      <c r="C6097" t="str">
        <f t="shared" si="941"/>
        <v>008</v>
      </c>
      <c r="D6097" t="s">
        <v>717</v>
      </c>
      <c r="E6097" t="str">
        <f t="shared" si="939"/>
        <v>01</v>
      </c>
      <c r="F6097" t="str">
        <f>"003"</f>
        <v>003</v>
      </c>
      <c r="G6097" t="str">
        <f>""</f>
        <v/>
      </c>
      <c r="H6097" t="s">
        <v>1</v>
      </c>
      <c r="I6097" t="s">
        <v>2977</v>
      </c>
      <c r="J6097" t="s">
        <v>6415</v>
      </c>
      <c r="K6097" t="str">
        <f t="shared" si="942"/>
        <v>29120</v>
      </c>
    </row>
    <row r="6098" spans="1:11" customFormat="1" x14ac:dyDescent="0.25">
      <c r="A6098" t="str">
        <f t="shared" si="940"/>
        <v>29</v>
      </c>
      <c r="B6098" t="s">
        <v>709</v>
      </c>
      <c r="C6098" t="str">
        <f t="shared" si="941"/>
        <v>008</v>
      </c>
      <c r="D6098" t="s">
        <v>717</v>
      </c>
      <c r="E6098" t="str">
        <f t="shared" si="939"/>
        <v>01</v>
      </c>
      <c r="F6098" t="str">
        <f>"003"</f>
        <v>003</v>
      </c>
      <c r="G6098" t="str">
        <f>""</f>
        <v/>
      </c>
      <c r="H6098" t="s">
        <v>0</v>
      </c>
      <c r="I6098" t="s">
        <v>2977</v>
      </c>
      <c r="J6098" t="s">
        <v>6415</v>
      </c>
      <c r="K6098" t="str">
        <f t="shared" si="942"/>
        <v>29120</v>
      </c>
    </row>
    <row r="6099" spans="1:11" customFormat="1" x14ac:dyDescent="0.25">
      <c r="A6099" t="str">
        <f t="shared" si="940"/>
        <v>29</v>
      </c>
      <c r="B6099" t="s">
        <v>709</v>
      </c>
      <c r="C6099" t="str">
        <f t="shared" si="941"/>
        <v>008</v>
      </c>
      <c r="D6099" t="s">
        <v>717</v>
      </c>
      <c r="E6099" t="str">
        <f t="shared" si="939"/>
        <v>01</v>
      </c>
      <c r="F6099" t="str">
        <f>"004"</f>
        <v>004</v>
      </c>
      <c r="G6099" t="str">
        <f>""</f>
        <v/>
      </c>
      <c r="H6099" t="s">
        <v>3</v>
      </c>
      <c r="I6099" t="s">
        <v>2978</v>
      </c>
      <c r="J6099" t="s">
        <v>6416</v>
      </c>
      <c r="K6099" t="str">
        <f t="shared" si="942"/>
        <v>29120</v>
      </c>
    </row>
    <row r="6100" spans="1:11" customFormat="1" x14ac:dyDescent="0.25">
      <c r="A6100" t="str">
        <f t="shared" si="940"/>
        <v>29</v>
      </c>
      <c r="B6100" t="s">
        <v>709</v>
      </c>
      <c r="C6100" t="str">
        <f t="shared" si="941"/>
        <v>008</v>
      </c>
      <c r="D6100" t="s">
        <v>717</v>
      </c>
      <c r="E6100" t="str">
        <f t="shared" si="939"/>
        <v>01</v>
      </c>
      <c r="F6100" t="str">
        <f>"006"</f>
        <v>006</v>
      </c>
      <c r="G6100" t="str">
        <f>""</f>
        <v/>
      </c>
      <c r="H6100" t="s">
        <v>1</v>
      </c>
      <c r="I6100" t="s">
        <v>2976</v>
      </c>
      <c r="J6100" t="s">
        <v>6414</v>
      </c>
      <c r="K6100" t="str">
        <f t="shared" si="942"/>
        <v>29120</v>
      </c>
    </row>
    <row r="6101" spans="1:11" customFormat="1" x14ac:dyDescent="0.25">
      <c r="A6101" t="str">
        <f t="shared" si="940"/>
        <v>29</v>
      </c>
      <c r="B6101" t="s">
        <v>709</v>
      </c>
      <c r="C6101" t="str">
        <f t="shared" si="941"/>
        <v>008</v>
      </c>
      <c r="D6101" t="s">
        <v>717</v>
      </c>
      <c r="E6101" t="str">
        <f t="shared" si="939"/>
        <v>01</v>
      </c>
      <c r="F6101" t="str">
        <f>"006"</f>
        <v>006</v>
      </c>
      <c r="G6101" t="str">
        <f>""</f>
        <v/>
      </c>
      <c r="H6101" t="s">
        <v>0</v>
      </c>
      <c r="I6101" t="s">
        <v>2976</v>
      </c>
      <c r="J6101" t="s">
        <v>6414</v>
      </c>
      <c r="K6101" t="str">
        <f t="shared" si="942"/>
        <v>29120</v>
      </c>
    </row>
    <row r="6102" spans="1:11" customFormat="1" x14ac:dyDescent="0.25">
      <c r="A6102" t="str">
        <f t="shared" si="940"/>
        <v>29</v>
      </c>
      <c r="B6102" t="s">
        <v>709</v>
      </c>
      <c r="C6102" t="str">
        <f t="shared" si="941"/>
        <v>008</v>
      </c>
      <c r="D6102" t="s">
        <v>717</v>
      </c>
      <c r="E6102" t="str">
        <f t="shared" si="939"/>
        <v>01</v>
      </c>
      <c r="F6102" t="str">
        <f>"007"</f>
        <v>007</v>
      </c>
      <c r="G6102" t="str">
        <f>""</f>
        <v/>
      </c>
      <c r="H6102" t="s">
        <v>1</v>
      </c>
      <c r="I6102" t="s">
        <v>19</v>
      </c>
      <c r="J6102" t="s">
        <v>6417</v>
      </c>
      <c r="K6102" t="str">
        <f t="shared" si="942"/>
        <v>29120</v>
      </c>
    </row>
    <row r="6103" spans="1:11" customFormat="1" x14ac:dyDescent="0.25">
      <c r="A6103" t="str">
        <f t="shared" si="940"/>
        <v>29</v>
      </c>
      <c r="B6103" t="s">
        <v>709</v>
      </c>
      <c r="C6103" t="str">
        <f t="shared" si="941"/>
        <v>008</v>
      </c>
      <c r="D6103" t="s">
        <v>717</v>
      </c>
      <c r="E6103" t="str">
        <f t="shared" si="939"/>
        <v>01</v>
      </c>
      <c r="F6103" t="str">
        <f>"007"</f>
        <v>007</v>
      </c>
      <c r="G6103" t="str">
        <f>""</f>
        <v/>
      </c>
      <c r="H6103" t="s">
        <v>0</v>
      </c>
      <c r="I6103" t="s">
        <v>19</v>
      </c>
      <c r="J6103" t="s">
        <v>6417</v>
      </c>
      <c r="K6103" t="str">
        <f t="shared" si="942"/>
        <v>29120</v>
      </c>
    </row>
    <row r="6104" spans="1:11" customFormat="1" x14ac:dyDescent="0.25">
      <c r="A6104" t="str">
        <f t="shared" si="940"/>
        <v>29</v>
      </c>
      <c r="B6104" t="s">
        <v>709</v>
      </c>
      <c r="C6104" t="str">
        <f t="shared" si="941"/>
        <v>008</v>
      </c>
      <c r="D6104" t="s">
        <v>717</v>
      </c>
      <c r="E6104" t="str">
        <f t="shared" si="939"/>
        <v>01</v>
      </c>
      <c r="F6104" t="str">
        <f>"008"</f>
        <v>008</v>
      </c>
      <c r="G6104" t="str">
        <f>""</f>
        <v/>
      </c>
      <c r="H6104" t="s">
        <v>1</v>
      </c>
      <c r="I6104" t="s">
        <v>19</v>
      </c>
      <c r="J6104" t="s">
        <v>6417</v>
      </c>
      <c r="K6104" t="str">
        <f t="shared" si="942"/>
        <v>29120</v>
      </c>
    </row>
    <row r="6105" spans="1:11" customFormat="1" x14ac:dyDescent="0.25">
      <c r="A6105" t="str">
        <f t="shared" si="940"/>
        <v>29</v>
      </c>
      <c r="B6105" t="s">
        <v>709</v>
      </c>
      <c r="C6105" t="str">
        <f t="shared" si="941"/>
        <v>008</v>
      </c>
      <c r="D6105" t="s">
        <v>717</v>
      </c>
      <c r="E6105" t="str">
        <f t="shared" si="939"/>
        <v>01</v>
      </c>
      <c r="F6105" t="str">
        <f>"008"</f>
        <v>008</v>
      </c>
      <c r="G6105" t="str">
        <f>""</f>
        <v/>
      </c>
      <c r="H6105" t="s">
        <v>0</v>
      </c>
      <c r="I6105" t="s">
        <v>19</v>
      </c>
      <c r="J6105" t="s">
        <v>6417</v>
      </c>
      <c r="K6105" t="str">
        <f t="shared" si="942"/>
        <v>29120</v>
      </c>
    </row>
    <row r="6106" spans="1:11" customFormat="1" x14ac:dyDescent="0.25">
      <c r="A6106" t="str">
        <f t="shared" si="940"/>
        <v>29</v>
      </c>
      <c r="B6106" t="s">
        <v>709</v>
      </c>
      <c r="C6106" t="str">
        <f t="shared" si="941"/>
        <v>008</v>
      </c>
      <c r="D6106" t="s">
        <v>717</v>
      </c>
      <c r="E6106" t="str">
        <f t="shared" ref="E6106:E6111" si="943">"02"</f>
        <v>02</v>
      </c>
      <c r="F6106" t="str">
        <f>"001"</f>
        <v>001</v>
      </c>
      <c r="G6106" t="str">
        <f>"01"</f>
        <v>01</v>
      </c>
      <c r="H6106" t="s">
        <v>1</v>
      </c>
      <c r="I6106" t="s">
        <v>2979</v>
      </c>
      <c r="J6106" t="s">
        <v>6418</v>
      </c>
      <c r="K6106" t="str">
        <f t="shared" si="942"/>
        <v>29120</v>
      </c>
    </row>
    <row r="6107" spans="1:11" customFormat="1" x14ac:dyDescent="0.25">
      <c r="A6107" t="str">
        <f t="shared" si="940"/>
        <v>29</v>
      </c>
      <c r="B6107" t="s">
        <v>709</v>
      </c>
      <c r="C6107" t="str">
        <f t="shared" si="941"/>
        <v>008</v>
      </c>
      <c r="D6107" t="s">
        <v>717</v>
      </c>
      <c r="E6107" t="str">
        <f t="shared" si="943"/>
        <v>02</v>
      </c>
      <c r="F6107" t="str">
        <f>"001"</f>
        <v>001</v>
      </c>
      <c r="G6107" t="str">
        <f>"02"</f>
        <v>02</v>
      </c>
      <c r="H6107" t="s">
        <v>0</v>
      </c>
      <c r="I6107" t="s">
        <v>2980</v>
      </c>
      <c r="J6107" t="s">
        <v>6419</v>
      </c>
      <c r="K6107" t="str">
        <f t="shared" si="942"/>
        <v>29120</v>
      </c>
    </row>
    <row r="6108" spans="1:11" customFormat="1" x14ac:dyDescent="0.25">
      <c r="A6108" t="str">
        <f t="shared" si="940"/>
        <v>29</v>
      </c>
      <c r="B6108" t="s">
        <v>709</v>
      </c>
      <c r="C6108" t="str">
        <f t="shared" si="941"/>
        <v>008</v>
      </c>
      <c r="D6108" t="s">
        <v>717</v>
      </c>
      <c r="E6108" t="str">
        <f t="shared" si="943"/>
        <v>02</v>
      </c>
      <c r="F6108" t="str">
        <f>"003"</f>
        <v>003</v>
      </c>
      <c r="G6108" t="str">
        <f>""</f>
        <v/>
      </c>
      <c r="H6108" t="s">
        <v>1</v>
      </c>
      <c r="I6108" t="s">
        <v>2980</v>
      </c>
      <c r="J6108" t="s">
        <v>6419</v>
      </c>
      <c r="K6108" t="str">
        <f t="shared" si="942"/>
        <v>29120</v>
      </c>
    </row>
    <row r="6109" spans="1:11" customFormat="1" x14ac:dyDescent="0.25">
      <c r="A6109" t="str">
        <f t="shared" si="940"/>
        <v>29</v>
      </c>
      <c r="B6109" t="s">
        <v>709</v>
      </c>
      <c r="C6109" t="str">
        <f t="shared" si="941"/>
        <v>008</v>
      </c>
      <c r="D6109" t="s">
        <v>717</v>
      </c>
      <c r="E6109" t="str">
        <f t="shared" si="943"/>
        <v>02</v>
      </c>
      <c r="F6109" t="str">
        <f>"003"</f>
        <v>003</v>
      </c>
      <c r="G6109" t="str">
        <f>""</f>
        <v/>
      </c>
      <c r="H6109" t="s">
        <v>0</v>
      </c>
      <c r="I6109" t="s">
        <v>2980</v>
      </c>
      <c r="J6109" t="s">
        <v>6419</v>
      </c>
      <c r="K6109" t="str">
        <f t="shared" si="942"/>
        <v>29120</v>
      </c>
    </row>
    <row r="6110" spans="1:11" customFormat="1" x14ac:dyDescent="0.25">
      <c r="A6110" t="str">
        <f t="shared" si="940"/>
        <v>29</v>
      </c>
      <c r="B6110" t="s">
        <v>709</v>
      </c>
      <c r="C6110" t="str">
        <f t="shared" si="941"/>
        <v>008</v>
      </c>
      <c r="D6110" t="s">
        <v>717</v>
      </c>
      <c r="E6110" t="str">
        <f t="shared" si="943"/>
        <v>02</v>
      </c>
      <c r="F6110" t="str">
        <f>"004"</f>
        <v>004</v>
      </c>
      <c r="G6110" t="str">
        <f>""</f>
        <v/>
      </c>
      <c r="H6110" t="s">
        <v>1</v>
      </c>
      <c r="I6110" t="s">
        <v>2979</v>
      </c>
      <c r="J6110" t="s">
        <v>6418</v>
      </c>
      <c r="K6110" t="str">
        <f t="shared" si="942"/>
        <v>29120</v>
      </c>
    </row>
    <row r="6111" spans="1:11" customFormat="1" x14ac:dyDescent="0.25">
      <c r="A6111" t="str">
        <f t="shared" si="940"/>
        <v>29</v>
      </c>
      <c r="B6111" t="s">
        <v>709</v>
      </c>
      <c r="C6111" t="str">
        <f t="shared" si="941"/>
        <v>008</v>
      </c>
      <c r="D6111" t="s">
        <v>717</v>
      </c>
      <c r="E6111" t="str">
        <f t="shared" si="943"/>
        <v>02</v>
      </c>
      <c r="F6111" t="str">
        <f>"004"</f>
        <v>004</v>
      </c>
      <c r="G6111" t="str">
        <f>""</f>
        <v/>
      </c>
      <c r="H6111" t="s">
        <v>0</v>
      </c>
      <c r="I6111" t="s">
        <v>2979</v>
      </c>
      <c r="J6111" t="s">
        <v>6418</v>
      </c>
      <c r="K6111" t="str">
        <f t="shared" si="942"/>
        <v>29120</v>
      </c>
    </row>
    <row r="6112" spans="1:11" customFormat="1" x14ac:dyDescent="0.25">
      <c r="A6112" t="str">
        <f t="shared" si="940"/>
        <v>29</v>
      </c>
      <c r="B6112" t="s">
        <v>709</v>
      </c>
      <c r="C6112" t="str">
        <f t="shared" si="941"/>
        <v>008</v>
      </c>
      <c r="D6112" t="s">
        <v>717</v>
      </c>
      <c r="E6112" t="str">
        <f t="shared" ref="E6112:E6117" si="944">"03"</f>
        <v>03</v>
      </c>
      <c r="F6112" t="str">
        <f>"001"</f>
        <v>001</v>
      </c>
      <c r="G6112" t="str">
        <f>""</f>
        <v/>
      </c>
      <c r="H6112" t="s">
        <v>3</v>
      </c>
      <c r="I6112" t="s">
        <v>2981</v>
      </c>
      <c r="J6112" t="s">
        <v>6420</v>
      </c>
      <c r="K6112" t="str">
        <f t="shared" si="942"/>
        <v>29120</v>
      </c>
    </row>
    <row r="6113" spans="1:11" customFormat="1" x14ac:dyDescent="0.25">
      <c r="A6113" t="str">
        <f t="shared" si="940"/>
        <v>29</v>
      </c>
      <c r="B6113" t="s">
        <v>709</v>
      </c>
      <c r="C6113" t="str">
        <f t="shared" si="941"/>
        <v>008</v>
      </c>
      <c r="D6113" t="s">
        <v>717</v>
      </c>
      <c r="E6113" t="str">
        <f t="shared" si="944"/>
        <v>03</v>
      </c>
      <c r="F6113" t="str">
        <f>"002"</f>
        <v>002</v>
      </c>
      <c r="G6113" t="str">
        <f>""</f>
        <v/>
      </c>
      <c r="H6113" t="s">
        <v>1</v>
      </c>
      <c r="I6113" t="s">
        <v>2982</v>
      </c>
      <c r="J6113" t="s">
        <v>6421</v>
      </c>
      <c r="K6113" t="str">
        <f t="shared" si="942"/>
        <v>29120</v>
      </c>
    </row>
    <row r="6114" spans="1:11" customFormat="1" x14ac:dyDescent="0.25">
      <c r="A6114" t="str">
        <f t="shared" si="940"/>
        <v>29</v>
      </c>
      <c r="B6114" t="s">
        <v>709</v>
      </c>
      <c r="C6114" t="str">
        <f t="shared" si="941"/>
        <v>008</v>
      </c>
      <c r="D6114" t="s">
        <v>717</v>
      </c>
      <c r="E6114" t="str">
        <f t="shared" si="944"/>
        <v>03</v>
      </c>
      <c r="F6114" t="str">
        <f>"002"</f>
        <v>002</v>
      </c>
      <c r="G6114" t="str">
        <f>""</f>
        <v/>
      </c>
      <c r="H6114" t="s">
        <v>0</v>
      </c>
      <c r="I6114" t="s">
        <v>2982</v>
      </c>
      <c r="J6114" t="s">
        <v>6421</v>
      </c>
      <c r="K6114" t="str">
        <f t="shared" si="942"/>
        <v>29120</v>
      </c>
    </row>
    <row r="6115" spans="1:11" customFormat="1" x14ac:dyDescent="0.25">
      <c r="A6115" t="str">
        <f t="shared" si="940"/>
        <v>29</v>
      </c>
      <c r="B6115" t="s">
        <v>709</v>
      </c>
      <c r="C6115" t="str">
        <f t="shared" si="941"/>
        <v>008</v>
      </c>
      <c r="D6115" t="s">
        <v>717</v>
      </c>
      <c r="E6115" t="str">
        <f t="shared" si="944"/>
        <v>03</v>
      </c>
      <c r="F6115" t="str">
        <f>"003"</f>
        <v>003</v>
      </c>
      <c r="G6115" t="str">
        <f>""</f>
        <v/>
      </c>
      <c r="H6115" t="s">
        <v>3</v>
      </c>
      <c r="I6115" t="s">
        <v>2982</v>
      </c>
      <c r="J6115" t="s">
        <v>6421</v>
      </c>
      <c r="K6115" t="str">
        <f t="shared" si="942"/>
        <v>29120</v>
      </c>
    </row>
    <row r="6116" spans="1:11" customFormat="1" x14ac:dyDescent="0.25">
      <c r="A6116" t="str">
        <f t="shared" si="940"/>
        <v>29</v>
      </c>
      <c r="B6116" t="s">
        <v>709</v>
      </c>
      <c r="C6116" t="str">
        <f t="shared" si="941"/>
        <v>008</v>
      </c>
      <c r="D6116" t="s">
        <v>717</v>
      </c>
      <c r="E6116" t="str">
        <f t="shared" si="944"/>
        <v>03</v>
      </c>
      <c r="F6116" t="str">
        <f>"004"</f>
        <v>004</v>
      </c>
      <c r="G6116" t="str">
        <f>"01"</f>
        <v>01</v>
      </c>
      <c r="H6116" t="s">
        <v>1</v>
      </c>
      <c r="I6116" t="s">
        <v>2978</v>
      </c>
      <c r="J6116" t="s">
        <v>6416</v>
      </c>
      <c r="K6116" t="str">
        <f t="shared" si="942"/>
        <v>29120</v>
      </c>
    </row>
    <row r="6117" spans="1:11" customFormat="1" x14ac:dyDescent="0.25">
      <c r="A6117" t="str">
        <f t="shared" si="940"/>
        <v>29</v>
      </c>
      <c r="B6117" t="s">
        <v>709</v>
      </c>
      <c r="C6117" t="str">
        <f t="shared" si="941"/>
        <v>008</v>
      </c>
      <c r="D6117" t="s">
        <v>717</v>
      </c>
      <c r="E6117" t="str">
        <f t="shared" si="944"/>
        <v>03</v>
      </c>
      <c r="F6117" t="str">
        <f>"004"</f>
        <v>004</v>
      </c>
      <c r="G6117" t="str">
        <f>"02"</f>
        <v>02</v>
      </c>
      <c r="H6117" t="s">
        <v>0</v>
      </c>
      <c r="I6117" t="s">
        <v>2981</v>
      </c>
      <c r="J6117" t="s">
        <v>6420</v>
      </c>
      <c r="K6117" t="str">
        <f t="shared" si="942"/>
        <v>29120</v>
      </c>
    </row>
    <row r="6118" spans="1:11" customFormat="1" x14ac:dyDescent="0.25">
      <c r="A6118" t="str">
        <f t="shared" si="940"/>
        <v>29</v>
      </c>
      <c r="B6118" t="s">
        <v>709</v>
      </c>
      <c r="C6118" t="str">
        <f>"009"</f>
        <v>009</v>
      </c>
      <c r="D6118" t="s">
        <v>718</v>
      </c>
      <c r="E6118" t="str">
        <f t="shared" ref="E6118:E6132" si="945">"01"</f>
        <v>01</v>
      </c>
      <c r="F6118" t="str">
        <f>"001"</f>
        <v>001</v>
      </c>
      <c r="G6118" t="str">
        <f>""</f>
        <v/>
      </c>
      <c r="H6118" t="s">
        <v>1</v>
      </c>
      <c r="I6118" t="s">
        <v>2983</v>
      </c>
      <c r="J6118" t="s">
        <v>6422</v>
      </c>
      <c r="K6118" t="str">
        <f>"29718"</f>
        <v>29718</v>
      </c>
    </row>
    <row r="6119" spans="1:11" customFormat="1" x14ac:dyDescent="0.25">
      <c r="A6119" t="str">
        <f t="shared" si="940"/>
        <v>29</v>
      </c>
      <c r="B6119" t="s">
        <v>709</v>
      </c>
      <c r="C6119" t="str">
        <f>"009"</f>
        <v>009</v>
      </c>
      <c r="D6119" t="s">
        <v>718</v>
      </c>
      <c r="E6119" t="str">
        <f t="shared" si="945"/>
        <v>01</v>
      </c>
      <c r="F6119" t="str">
        <f>"001"</f>
        <v>001</v>
      </c>
      <c r="G6119" t="str">
        <f>""</f>
        <v/>
      </c>
      <c r="H6119" t="s">
        <v>0</v>
      </c>
      <c r="I6119" t="s">
        <v>2983</v>
      </c>
      <c r="J6119" t="s">
        <v>6422</v>
      </c>
      <c r="K6119" t="str">
        <f>"29718"</f>
        <v>29718</v>
      </c>
    </row>
    <row r="6120" spans="1:11" customFormat="1" x14ac:dyDescent="0.25">
      <c r="A6120" t="str">
        <f t="shared" si="940"/>
        <v>29</v>
      </c>
      <c r="B6120" t="s">
        <v>709</v>
      </c>
      <c r="C6120" t="str">
        <f>"010"</f>
        <v>010</v>
      </c>
      <c r="D6120" t="s">
        <v>719</v>
      </c>
      <c r="E6120" t="str">
        <f t="shared" si="945"/>
        <v>01</v>
      </c>
      <c r="F6120" t="str">
        <f>"001"</f>
        <v>001</v>
      </c>
      <c r="G6120" t="str">
        <f>""</f>
        <v/>
      </c>
      <c r="H6120" t="s">
        <v>1</v>
      </c>
      <c r="I6120" t="s">
        <v>2984</v>
      </c>
      <c r="J6120" t="s">
        <v>6423</v>
      </c>
      <c r="K6120" t="str">
        <f>"29330"</f>
        <v>29330</v>
      </c>
    </row>
    <row r="6121" spans="1:11" customFormat="1" x14ac:dyDescent="0.25">
      <c r="A6121" t="str">
        <f t="shared" si="940"/>
        <v>29</v>
      </c>
      <c r="B6121" t="s">
        <v>709</v>
      </c>
      <c r="C6121" t="str">
        <f>"010"</f>
        <v>010</v>
      </c>
      <c r="D6121" t="s">
        <v>719</v>
      </c>
      <c r="E6121" t="str">
        <f t="shared" si="945"/>
        <v>01</v>
      </c>
      <c r="F6121" t="str">
        <f>"001"</f>
        <v>001</v>
      </c>
      <c r="G6121" t="str">
        <f>""</f>
        <v/>
      </c>
      <c r="H6121" t="s">
        <v>0</v>
      </c>
      <c r="I6121" t="s">
        <v>2984</v>
      </c>
      <c r="J6121" t="s">
        <v>6423</v>
      </c>
      <c r="K6121" t="str">
        <f>"29330"</f>
        <v>29330</v>
      </c>
    </row>
    <row r="6122" spans="1:11" customFormat="1" x14ac:dyDescent="0.25">
      <c r="A6122" t="str">
        <f t="shared" si="940"/>
        <v>29</v>
      </c>
      <c r="B6122" t="s">
        <v>709</v>
      </c>
      <c r="C6122" t="str">
        <f>"010"</f>
        <v>010</v>
      </c>
      <c r="D6122" t="s">
        <v>719</v>
      </c>
      <c r="E6122" t="str">
        <f t="shared" si="945"/>
        <v>01</v>
      </c>
      <c r="F6122" t="str">
        <f>"002"</f>
        <v>002</v>
      </c>
      <c r="G6122" t="str">
        <f>""</f>
        <v/>
      </c>
      <c r="H6122" t="s">
        <v>3</v>
      </c>
      <c r="I6122" t="s">
        <v>2984</v>
      </c>
      <c r="J6122" t="s">
        <v>6423</v>
      </c>
      <c r="K6122" t="str">
        <f>"29330"</f>
        <v>29330</v>
      </c>
    </row>
    <row r="6123" spans="1:11" customFormat="1" x14ac:dyDescent="0.25">
      <c r="A6123" t="str">
        <f t="shared" si="940"/>
        <v>29</v>
      </c>
      <c r="B6123" t="s">
        <v>709</v>
      </c>
      <c r="C6123" t="str">
        <f>"011"</f>
        <v>011</v>
      </c>
      <c r="D6123" t="s">
        <v>720</v>
      </c>
      <c r="E6123" t="str">
        <f t="shared" si="945"/>
        <v>01</v>
      </c>
      <c r="F6123" t="str">
        <f>"001"</f>
        <v>001</v>
      </c>
      <c r="G6123" t="str">
        <f>""</f>
        <v/>
      </c>
      <c r="H6123" t="s">
        <v>3</v>
      </c>
      <c r="I6123" t="s">
        <v>25</v>
      </c>
      <c r="J6123" t="s">
        <v>4144</v>
      </c>
      <c r="K6123" t="str">
        <f>"29150"</f>
        <v>29150</v>
      </c>
    </row>
    <row r="6124" spans="1:11" customFormat="1" x14ac:dyDescent="0.25">
      <c r="A6124" t="str">
        <f t="shared" si="940"/>
        <v>29</v>
      </c>
      <c r="B6124" t="s">
        <v>709</v>
      </c>
      <c r="C6124" t="str">
        <f>"011"</f>
        <v>011</v>
      </c>
      <c r="D6124" t="s">
        <v>720</v>
      </c>
      <c r="E6124" t="str">
        <f t="shared" si="945"/>
        <v>01</v>
      </c>
      <c r="F6124" t="str">
        <f>"002"</f>
        <v>002</v>
      </c>
      <c r="G6124" t="str">
        <f>""</f>
        <v/>
      </c>
      <c r="H6124" t="s">
        <v>1</v>
      </c>
      <c r="I6124" t="s">
        <v>2985</v>
      </c>
      <c r="J6124" t="s">
        <v>6424</v>
      </c>
      <c r="K6124" t="str">
        <f>"29150"</f>
        <v>29150</v>
      </c>
    </row>
    <row r="6125" spans="1:11" customFormat="1" x14ac:dyDescent="0.25">
      <c r="A6125" t="str">
        <f t="shared" si="940"/>
        <v>29</v>
      </c>
      <c r="B6125" t="s">
        <v>709</v>
      </c>
      <c r="C6125" t="str">
        <f>"011"</f>
        <v>011</v>
      </c>
      <c r="D6125" t="s">
        <v>720</v>
      </c>
      <c r="E6125" t="str">
        <f t="shared" si="945"/>
        <v>01</v>
      </c>
      <c r="F6125" t="str">
        <f>"002"</f>
        <v>002</v>
      </c>
      <c r="G6125" t="str">
        <f>""</f>
        <v/>
      </c>
      <c r="H6125" t="s">
        <v>0</v>
      </c>
      <c r="I6125" t="s">
        <v>2985</v>
      </c>
      <c r="J6125" t="s">
        <v>6424</v>
      </c>
      <c r="K6125" t="str">
        <f>"29150"</f>
        <v>29150</v>
      </c>
    </row>
    <row r="6126" spans="1:11" customFormat="1" x14ac:dyDescent="0.25">
      <c r="A6126" t="str">
        <f t="shared" si="940"/>
        <v>29</v>
      </c>
      <c r="B6126" t="s">
        <v>709</v>
      </c>
      <c r="C6126" t="str">
        <f>"011"</f>
        <v>011</v>
      </c>
      <c r="D6126" t="s">
        <v>720</v>
      </c>
      <c r="E6126" t="str">
        <f t="shared" si="945"/>
        <v>01</v>
      </c>
      <c r="F6126" t="str">
        <f>"003"</f>
        <v>003</v>
      </c>
      <c r="G6126" t="str">
        <f>""</f>
        <v/>
      </c>
      <c r="H6126" t="s">
        <v>3</v>
      </c>
      <c r="I6126" t="s">
        <v>23</v>
      </c>
      <c r="J6126" t="s">
        <v>6425</v>
      </c>
      <c r="K6126" t="str">
        <f>"29150"</f>
        <v>29150</v>
      </c>
    </row>
    <row r="6127" spans="1:11" customFormat="1" x14ac:dyDescent="0.25">
      <c r="A6127" t="str">
        <f t="shared" si="940"/>
        <v>29</v>
      </c>
      <c r="B6127" t="s">
        <v>709</v>
      </c>
      <c r="C6127" t="str">
        <f>"011"</f>
        <v>011</v>
      </c>
      <c r="D6127" t="s">
        <v>720</v>
      </c>
      <c r="E6127" t="str">
        <f t="shared" si="945"/>
        <v>01</v>
      </c>
      <c r="F6127" t="str">
        <f>"004"</f>
        <v>004</v>
      </c>
      <c r="G6127" t="str">
        <f>""</f>
        <v/>
      </c>
      <c r="H6127" t="s">
        <v>3</v>
      </c>
      <c r="I6127" t="s">
        <v>23</v>
      </c>
      <c r="J6127" t="s">
        <v>6425</v>
      </c>
      <c r="K6127" t="str">
        <f>"29150"</f>
        <v>29150</v>
      </c>
    </row>
    <row r="6128" spans="1:11" customFormat="1" x14ac:dyDescent="0.25">
      <c r="A6128" t="str">
        <f t="shared" si="940"/>
        <v>29</v>
      </c>
      <c r="B6128" t="s">
        <v>709</v>
      </c>
      <c r="C6128" t="str">
        <f t="shared" ref="C6128:C6140" si="946">"012"</f>
        <v>012</v>
      </c>
      <c r="D6128" t="s">
        <v>721</v>
      </c>
      <c r="E6128" t="str">
        <f t="shared" si="945"/>
        <v>01</v>
      </c>
      <c r="F6128" t="str">
        <f>"001"</f>
        <v>001</v>
      </c>
      <c r="G6128" t="str">
        <f>""</f>
        <v/>
      </c>
      <c r="H6128" t="s">
        <v>3</v>
      </c>
      <c r="I6128" t="s">
        <v>21</v>
      </c>
      <c r="J6128" t="s">
        <v>6426</v>
      </c>
      <c r="K6128" t="str">
        <f t="shared" ref="K6128:K6134" si="947">"29500"</f>
        <v>29500</v>
      </c>
    </row>
    <row r="6129" spans="1:11" customFormat="1" x14ac:dyDescent="0.25">
      <c r="A6129" t="str">
        <f t="shared" si="940"/>
        <v>29</v>
      </c>
      <c r="B6129" t="s">
        <v>709</v>
      </c>
      <c r="C6129" t="str">
        <f t="shared" si="946"/>
        <v>012</v>
      </c>
      <c r="D6129" t="s">
        <v>721</v>
      </c>
      <c r="E6129" t="str">
        <f t="shared" si="945"/>
        <v>01</v>
      </c>
      <c r="F6129" t="str">
        <f>"002"</f>
        <v>002</v>
      </c>
      <c r="G6129" t="str">
        <f>""</f>
        <v/>
      </c>
      <c r="H6129" t="s">
        <v>1</v>
      </c>
      <c r="I6129" t="s">
        <v>25</v>
      </c>
      <c r="J6129" t="s">
        <v>6427</v>
      </c>
      <c r="K6129" t="str">
        <f t="shared" si="947"/>
        <v>29500</v>
      </c>
    </row>
    <row r="6130" spans="1:11" customFormat="1" x14ac:dyDescent="0.25">
      <c r="A6130" t="str">
        <f t="shared" si="940"/>
        <v>29</v>
      </c>
      <c r="B6130" t="s">
        <v>709</v>
      </c>
      <c r="C6130" t="str">
        <f t="shared" si="946"/>
        <v>012</v>
      </c>
      <c r="D6130" t="s">
        <v>721</v>
      </c>
      <c r="E6130" t="str">
        <f t="shared" si="945"/>
        <v>01</v>
      </c>
      <c r="F6130" t="str">
        <f>"002"</f>
        <v>002</v>
      </c>
      <c r="G6130" t="str">
        <f>""</f>
        <v/>
      </c>
      <c r="H6130" t="s">
        <v>0</v>
      </c>
      <c r="I6130" t="s">
        <v>25</v>
      </c>
      <c r="J6130" t="s">
        <v>6427</v>
      </c>
      <c r="K6130" t="str">
        <f t="shared" si="947"/>
        <v>29500</v>
      </c>
    </row>
    <row r="6131" spans="1:11" customFormat="1" x14ac:dyDescent="0.25">
      <c r="A6131" t="str">
        <f t="shared" si="940"/>
        <v>29</v>
      </c>
      <c r="B6131" t="s">
        <v>709</v>
      </c>
      <c r="C6131" t="str">
        <f t="shared" si="946"/>
        <v>012</v>
      </c>
      <c r="D6131" t="s">
        <v>721</v>
      </c>
      <c r="E6131" t="str">
        <f t="shared" si="945"/>
        <v>01</v>
      </c>
      <c r="F6131" t="str">
        <f>"003"</f>
        <v>003</v>
      </c>
      <c r="G6131" t="str">
        <f>""</f>
        <v/>
      </c>
      <c r="H6131" t="s">
        <v>1</v>
      </c>
      <c r="I6131" t="s">
        <v>2986</v>
      </c>
      <c r="J6131" t="s">
        <v>6428</v>
      </c>
      <c r="K6131" t="str">
        <f t="shared" si="947"/>
        <v>29500</v>
      </c>
    </row>
    <row r="6132" spans="1:11" customFormat="1" x14ac:dyDescent="0.25">
      <c r="A6132" t="str">
        <f t="shared" si="940"/>
        <v>29</v>
      </c>
      <c r="B6132" t="s">
        <v>709</v>
      </c>
      <c r="C6132" t="str">
        <f t="shared" si="946"/>
        <v>012</v>
      </c>
      <c r="D6132" t="s">
        <v>721</v>
      </c>
      <c r="E6132" t="str">
        <f t="shared" si="945"/>
        <v>01</v>
      </c>
      <c r="F6132" t="str">
        <f>"003"</f>
        <v>003</v>
      </c>
      <c r="G6132" t="str">
        <f>""</f>
        <v/>
      </c>
      <c r="H6132" t="s">
        <v>0</v>
      </c>
      <c r="I6132" t="s">
        <v>2986</v>
      </c>
      <c r="J6132" t="s">
        <v>6428</v>
      </c>
      <c r="K6132" t="str">
        <f t="shared" si="947"/>
        <v>29500</v>
      </c>
    </row>
    <row r="6133" spans="1:11" customFormat="1" x14ac:dyDescent="0.25">
      <c r="A6133" t="str">
        <f t="shared" si="940"/>
        <v>29</v>
      </c>
      <c r="B6133" t="s">
        <v>709</v>
      </c>
      <c r="C6133" t="str">
        <f t="shared" si="946"/>
        <v>012</v>
      </c>
      <c r="D6133" t="s">
        <v>721</v>
      </c>
      <c r="E6133" t="str">
        <f>"02"</f>
        <v>02</v>
      </c>
      <c r="F6133" t="str">
        <f>"001"</f>
        <v>001</v>
      </c>
      <c r="G6133" t="str">
        <f>""</f>
        <v/>
      </c>
      <c r="H6133" t="s">
        <v>3</v>
      </c>
      <c r="I6133" t="s">
        <v>2987</v>
      </c>
      <c r="J6133" t="s">
        <v>6429</v>
      </c>
      <c r="K6133" t="str">
        <f t="shared" si="947"/>
        <v>29500</v>
      </c>
    </row>
    <row r="6134" spans="1:11" customFormat="1" x14ac:dyDescent="0.25">
      <c r="A6134" t="str">
        <f t="shared" si="940"/>
        <v>29</v>
      </c>
      <c r="B6134" t="s">
        <v>709</v>
      </c>
      <c r="C6134" t="str">
        <f t="shared" si="946"/>
        <v>012</v>
      </c>
      <c r="D6134" t="s">
        <v>721</v>
      </c>
      <c r="E6134" t="str">
        <f>"02"</f>
        <v>02</v>
      </c>
      <c r="F6134" t="str">
        <f>"002"</f>
        <v>002</v>
      </c>
      <c r="G6134" t="str">
        <f>""</f>
        <v/>
      </c>
      <c r="H6134" t="s">
        <v>3</v>
      </c>
      <c r="I6134" t="s">
        <v>2988</v>
      </c>
      <c r="J6134" t="s">
        <v>6430</v>
      </c>
      <c r="K6134" t="str">
        <f t="shared" si="947"/>
        <v>29500</v>
      </c>
    </row>
    <row r="6135" spans="1:11" customFormat="1" x14ac:dyDescent="0.25">
      <c r="A6135" t="str">
        <f t="shared" si="940"/>
        <v>29</v>
      </c>
      <c r="B6135" t="s">
        <v>709</v>
      </c>
      <c r="C6135" t="str">
        <f t="shared" si="946"/>
        <v>012</v>
      </c>
      <c r="D6135" t="s">
        <v>721</v>
      </c>
      <c r="E6135" t="str">
        <f>"02"</f>
        <v>02</v>
      </c>
      <c r="F6135" t="str">
        <f>"003"</f>
        <v>003</v>
      </c>
      <c r="G6135" t="str">
        <f>""</f>
        <v/>
      </c>
      <c r="H6135" t="s">
        <v>3</v>
      </c>
      <c r="I6135" t="s">
        <v>2989</v>
      </c>
      <c r="J6135" t="s">
        <v>6431</v>
      </c>
      <c r="K6135" t="str">
        <f>"29510"</f>
        <v>29510</v>
      </c>
    </row>
    <row r="6136" spans="1:11" customFormat="1" x14ac:dyDescent="0.25">
      <c r="A6136" t="str">
        <f t="shared" si="940"/>
        <v>29</v>
      </c>
      <c r="B6136" t="s">
        <v>709</v>
      </c>
      <c r="C6136" t="str">
        <f t="shared" si="946"/>
        <v>012</v>
      </c>
      <c r="D6136" t="s">
        <v>721</v>
      </c>
      <c r="E6136" t="str">
        <f>"03"</f>
        <v>03</v>
      </c>
      <c r="F6136" t="str">
        <f>"001"</f>
        <v>001</v>
      </c>
      <c r="G6136" t="str">
        <f>""</f>
        <v/>
      </c>
      <c r="H6136" t="s">
        <v>1</v>
      </c>
      <c r="I6136" t="s">
        <v>2990</v>
      </c>
      <c r="J6136" t="s">
        <v>6432</v>
      </c>
      <c r="K6136" t="str">
        <f>"29510"</f>
        <v>29510</v>
      </c>
    </row>
    <row r="6137" spans="1:11" customFormat="1" x14ac:dyDescent="0.25">
      <c r="A6137" t="str">
        <f t="shared" si="940"/>
        <v>29</v>
      </c>
      <c r="B6137" t="s">
        <v>709</v>
      </c>
      <c r="C6137" t="str">
        <f t="shared" si="946"/>
        <v>012</v>
      </c>
      <c r="D6137" t="s">
        <v>721</v>
      </c>
      <c r="E6137" t="str">
        <f>"03"</f>
        <v>03</v>
      </c>
      <c r="F6137" t="str">
        <f>"001"</f>
        <v>001</v>
      </c>
      <c r="G6137" t="str">
        <f>""</f>
        <v/>
      </c>
      <c r="H6137" t="s">
        <v>0</v>
      </c>
      <c r="I6137" t="s">
        <v>2990</v>
      </c>
      <c r="J6137" t="s">
        <v>6432</v>
      </c>
      <c r="K6137" t="str">
        <f>"29510"</f>
        <v>29510</v>
      </c>
    </row>
    <row r="6138" spans="1:11" customFormat="1" x14ac:dyDescent="0.25">
      <c r="A6138" t="str">
        <f t="shared" si="940"/>
        <v>29</v>
      </c>
      <c r="B6138" t="s">
        <v>709</v>
      </c>
      <c r="C6138" t="str">
        <f t="shared" si="946"/>
        <v>012</v>
      </c>
      <c r="D6138" t="s">
        <v>721</v>
      </c>
      <c r="E6138" t="str">
        <f>"03"</f>
        <v>03</v>
      </c>
      <c r="F6138" t="str">
        <f>"002"</f>
        <v>002</v>
      </c>
      <c r="G6138" t="str">
        <f>""</f>
        <v/>
      </c>
      <c r="H6138" t="s">
        <v>3</v>
      </c>
      <c r="I6138" t="s">
        <v>2991</v>
      </c>
      <c r="J6138" t="s">
        <v>6433</v>
      </c>
      <c r="K6138" t="str">
        <f>"29593"</f>
        <v>29593</v>
      </c>
    </row>
    <row r="6139" spans="1:11" customFormat="1" x14ac:dyDescent="0.25">
      <c r="A6139" t="str">
        <f t="shared" si="940"/>
        <v>29</v>
      </c>
      <c r="B6139" t="s">
        <v>709</v>
      </c>
      <c r="C6139" t="str">
        <f t="shared" si="946"/>
        <v>012</v>
      </c>
      <c r="D6139" t="s">
        <v>721</v>
      </c>
      <c r="E6139" t="str">
        <f>"04"</f>
        <v>04</v>
      </c>
      <c r="F6139" t="str">
        <f>"001"</f>
        <v>001</v>
      </c>
      <c r="G6139" t="str">
        <f>""</f>
        <v/>
      </c>
      <c r="H6139" t="s">
        <v>1</v>
      </c>
      <c r="I6139" t="s">
        <v>2444</v>
      </c>
      <c r="J6139" t="s">
        <v>6434</v>
      </c>
      <c r="K6139" t="str">
        <f>"29500"</f>
        <v>29500</v>
      </c>
    </row>
    <row r="6140" spans="1:11" customFormat="1" x14ac:dyDescent="0.25">
      <c r="A6140" t="str">
        <f t="shared" si="940"/>
        <v>29</v>
      </c>
      <c r="B6140" t="s">
        <v>709</v>
      </c>
      <c r="C6140" t="str">
        <f t="shared" si="946"/>
        <v>012</v>
      </c>
      <c r="D6140" t="s">
        <v>721</v>
      </c>
      <c r="E6140" t="str">
        <f>"04"</f>
        <v>04</v>
      </c>
      <c r="F6140" t="str">
        <f>"001"</f>
        <v>001</v>
      </c>
      <c r="G6140" t="str">
        <f>""</f>
        <v/>
      </c>
      <c r="H6140" t="s">
        <v>0</v>
      </c>
      <c r="I6140" t="s">
        <v>2444</v>
      </c>
      <c r="J6140" t="s">
        <v>6434</v>
      </c>
      <c r="K6140" t="str">
        <f>"29500"</f>
        <v>29500</v>
      </c>
    </row>
    <row r="6141" spans="1:11" customFormat="1" x14ac:dyDescent="0.25">
      <c r="A6141" t="str">
        <f t="shared" si="940"/>
        <v>29</v>
      </c>
      <c r="B6141" t="s">
        <v>709</v>
      </c>
      <c r="C6141" t="str">
        <f>"013"</f>
        <v>013</v>
      </c>
      <c r="D6141" t="s">
        <v>722</v>
      </c>
      <c r="E6141" t="str">
        <f t="shared" ref="E6141:E6160" si="948">"01"</f>
        <v>01</v>
      </c>
      <c r="F6141" t="str">
        <f>"001"</f>
        <v>001</v>
      </c>
      <c r="G6141" t="str">
        <f>""</f>
        <v/>
      </c>
      <c r="H6141" t="s">
        <v>3</v>
      </c>
      <c r="I6141" t="s">
        <v>2992</v>
      </c>
      <c r="J6141" t="s">
        <v>6435</v>
      </c>
      <c r="K6141" t="str">
        <f>"29567"</f>
        <v>29567</v>
      </c>
    </row>
    <row r="6142" spans="1:11" customFormat="1" x14ac:dyDescent="0.25">
      <c r="A6142" t="str">
        <f t="shared" si="940"/>
        <v>29</v>
      </c>
      <c r="B6142" t="s">
        <v>709</v>
      </c>
      <c r="C6142" t="str">
        <f>"013"</f>
        <v>013</v>
      </c>
      <c r="D6142" t="s">
        <v>722</v>
      </c>
      <c r="E6142" t="str">
        <f t="shared" si="948"/>
        <v>01</v>
      </c>
      <c r="F6142" t="str">
        <f>"002"</f>
        <v>002</v>
      </c>
      <c r="G6142" t="str">
        <f>""</f>
        <v/>
      </c>
      <c r="H6142" t="s">
        <v>3</v>
      </c>
      <c r="I6142" t="s">
        <v>2992</v>
      </c>
      <c r="J6142" t="s">
        <v>6435</v>
      </c>
      <c r="K6142" t="str">
        <f>"29567"</f>
        <v>29567</v>
      </c>
    </row>
    <row r="6143" spans="1:11" customFormat="1" x14ac:dyDescent="0.25">
      <c r="A6143" t="str">
        <f t="shared" si="940"/>
        <v>29</v>
      </c>
      <c r="B6143" t="s">
        <v>709</v>
      </c>
      <c r="C6143" t="str">
        <f>"014"</f>
        <v>014</v>
      </c>
      <c r="D6143" t="s">
        <v>723</v>
      </c>
      <c r="E6143" t="str">
        <f t="shared" si="948"/>
        <v>01</v>
      </c>
      <c r="F6143" t="str">
        <f>"001"</f>
        <v>001</v>
      </c>
      <c r="G6143" t="str">
        <f>""</f>
        <v/>
      </c>
      <c r="H6143" t="s">
        <v>3</v>
      </c>
      <c r="I6143" t="s">
        <v>2993</v>
      </c>
      <c r="J6143" t="s">
        <v>6436</v>
      </c>
      <c r="K6143" t="str">
        <f>"29460"</f>
        <v>29460</v>
      </c>
    </row>
    <row r="6144" spans="1:11" customFormat="1" x14ac:dyDescent="0.25">
      <c r="A6144" t="str">
        <f t="shared" si="940"/>
        <v>29</v>
      </c>
      <c r="B6144" t="s">
        <v>709</v>
      </c>
      <c r="C6144" t="str">
        <f t="shared" ref="C6144:C6194" si="949">"015"</f>
        <v>015</v>
      </c>
      <c r="D6144" t="s">
        <v>724</v>
      </c>
      <c r="E6144" t="str">
        <f t="shared" si="948"/>
        <v>01</v>
      </c>
      <c r="F6144" t="str">
        <f>"001"</f>
        <v>001</v>
      </c>
      <c r="G6144" t="str">
        <f>""</f>
        <v/>
      </c>
      <c r="H6144" t="s">
        <v>3</v>
      </c>
      <c r="I6144" t="s">
        <v>2994</v>
      </c>
      <c r="J6144" t="s">
        <v>6437</v>
      </c>
      <c r="K6144" t="str">
        <f t="shared" ref="K6144:K6186" si="950">"29200"</f>
        <v>29200</v>
      </c>
    </row>
    <row r="6145" spans="1:11" customFormat="1" x14ac:dyDescent="0.25">
      <c r="A6145" t="str">
        <f t="shared" si="940"/>
        <v>29</v>
      </c>
      <c r="B6145" t="s">
        <v>709</v>
      </c>
      <c r="C6145" t="str">
        <f t="shared" si="949"/>
        <v>015</v>
      </c>
      <c r="D6145" t="s">
        <v>724</v>
      </c>
      <c r="E6145" t="str">
        <f t="shared" si="948"/>
        <v>01</v>
      </c>
      <c r="F6145" t="str">
        <f>"002"</f>
        <v>002</v>
      </c>
      <c r="G6145" t="str">
        <f>""</f>
        <v/>
      </c>
      <c r="H6145" t="s">
        <v>1</v>
      </c>
      <c r="I6145" t="s">
        <v>2995</v>
      </c>
      <c r="J6145" t="s">
        <v>6438</v>
      </c>
      <c r="K6145" t="str">
        <f t="shared" si="950"/>
        <v>29200</v>
      </c>
    </row>
    <row r="6146" spans="1:11" customFormat="1" x14ac:dyDescent="0.25">
      <c r="A6146" t="str">
        <f t="shared" si="940"/>
        <v>29</v>
      </c>
      <c r="B6146" t="s">
        <v>709</v>
      </c>
      <c r="C6146" t="str">
        <f t="shared" si="949"/>
        <v>015</v>
      </c>
      <c r="D6146" t="s">
        <v>724</v>
      </c>
      <c r="E6146" t="str">
        <f t="shared" si="948"/>
        <v>01</v>
      </c>
      <c r="F6146" t="str">
        <f>"002"</f>
        <v>002</v>
      </c>
      <c r="G6146" t="str">
        <f>""</f>
        <v/>
      </c>
      <c r="H6146" t="s">
        <v>0</v>
      </c>
      <c r="I6146" t="s">
        <v>2995</v>
      </c>
      <c r="J6146" t="s">
        <v>6438</v>
      </c>
      <c r="K6146" t="str">
        <f t="shared" si="950"/>
        <v>29200</v>
      </c>
    </row>
    <row r="6147" spans="1:11" customFormat="1" x14ac:dyDescent="0.25">
      <c r="A6147" t="str">
        <f t="shared" si="940"/>
        <v>29</v>
      </c>
      <c r="B6147" t="s">
        <v>709</v>
      </c>
      <c r="C6147" t="str">
        <f t="shared" si="949"/>
        <v>015</v>
      </c>
      <c r="D6147" t="s">
        <v>724</v>
      </c>
      <c r="E6147" t="str">
        <f t="shared" si="948"/>
        <v>01</v>
      </c>
      <c r="F6147" t="str">
        <f>"003"</f>
        <v>003</v>
      </c>
      <c r="G6147" t="str">
        <f>""</f>
        <v/>
      </c>
      <c r="H6147" t="s">
        <v>3</v>
      </c>
      <c r="I6147" t="s">
        <v>2996</v>
      </c>
      <c r="J6147" t="s">
        <v>6439</v>
      </c>
      <c r="K6147" t="str">
        <f t="shared" si="950"/>
        <v>29200</v>
      </c>
    </row>
    <row r="6148" spans="1:11" customFormat="1" x14ac:dyDescent="0.25">
      <c r="A6148" t="str">
        <f t="shared" si="940"/>
        <v>29</v>
      </c>
      <c r="B6148" t="s">
        <v>709</v>
      </c>
      <c r="C6148" t="str">
        <f t="shared" si="949"/>
        <v>015</v>
      </c>
      <c r="D6148" t="s">
        <v>724</v>
      </c>
      <c r="E6148" t="str">
        <f t="shared" si="948"/>
        <v>01</v>
      </c>
      <c r="F6148" t="str">
        <f>"004"</f>
        <v>004</v>
      </c>
      <c r="G6148" t="str">
        <f>""</f>
        <v/>
      </c>
      <c r="H6148" t="s">
        <v>1</v>
      </c>
      <c r="I6148" t="s">
        <v>2995</v>
      </c>
      <c r="J6148" t="s">
        <v>6438</v>
      </c>
      <c r="K6148" t="str">
        <f t="shared" si="950"/>
        <v>29200</v>
      </c>
    </row>
    <row r="6149" spans="1:11" customFormat="1" x14ac:dyDescent="0.25">
      <c r="A6149" t="str">
        <f t="shared" si="940"/>
        <v>29</v>
      </c>
      <c r="B6149" t="s">
        <v>709</v>
      </c>
      <c r="C6149" t="str">
        <f t="shared" si="949"/>
        <v>015</v>
      </c>
      <c r="D6149" t="s">
        <v>724</v>
      </c>
      <c r="E6149" t="str">
        <f t="shared" si="948"/>
        <v>01</v>
      </c>
      <c r="F6149" t="str">
        <f>"004"</f>
        <v>004</v>
      </c>
      <c r="G6149" t="str">
        <f>""</f>
        <v/>
      </c>
      <c r="H6149" t="s">
        <v>0</v>
      </c>
      <c r="I6149" t="s">
        <v>2995</v>
      </c>
      <c r="J6149" t="s">
        <v>6438</v>
      </c>
      <c r="K6149" t="str">
        <f t="shared" si="950"/>
        <v>29200</v>
      </c>
    </row>
    <row r="6150" spans="1:11" customFormat="1" x14ac:dyDescent="0.25">
      <c r="A6150" t="str">
        <f t="shared" si="940"/>
        <v>29</v>
      </c>
      <c r="B6150" t="s">
        <v>709</v>
      </c>
      <c r="C6150" t="str">
        <f t="shared" si="949"/>
        <v>015</v>
      </c>
      <c r="D6150" t="s">
        <v>724</v>
      </c>
      <c r="E6150" t="str">
        <f t="shared" si="948"/>
        <v>01</v>
      </c>
      <c r="F6150" t="str">
        <f>"005"</f>
        <v>005</v>
      </c>
      <c r="G6150" t="str">
        <f>""</f>
        <v/>
      </c>
      <c r="H6150" t="s">
        <v>1</v>
      </c>
      <c r="I6150" t="s">
        <v>2997</v>
      </c>
      <c r="J6150" t="s">
        <v>6440</v>
      </c>
      <c r="K6150" t="str">
        <f t="shared" si="950"/>
        <v>29200</v>
      </c>
    </row>
    <row r="6151" spans="1:11" customFormat="1" x14ac:dyDescent="0.25">
      <c r="A6151" t="str">
        <f t="shared" si="940"/>
        <v>29</v>
      </c>
      <c r="B6151" t="s">
        <v>709</v>
      </c>
      <c r="C6151" t="str">
        <f t="shared" si="949"/>
        <v>015</v>
      </c>
      <c r="D6151" t="s">
        <v>724</v>
      </c>
      <c r="E6151" t="str">
        <f t="shared" si="948"/>
        <v>01</v>
      </c>
      <c r="F6151" t="str">
        <f>"005"</f>
        <v>005</v>
      </c>
      <c r="G6151" t="str">
        <f>""</f>
        <v/>
      </c>
      <c r="H6151" t="s">
        <v>0</v>
      </c>
      <c r="I6151" t="s">
        <v>2997</v>
      </c>
      <c r="J6151" t="s">
        <v>6440</v>
      </c>
      <c r="K6151" t="str">
        <f t="shared" si="950"/>
        <v>29200</v>
      </c>
    </row>
    <row r="6152" spans="1:11" customFormat="1" x14ac:dyDescent="0.25">
      <c r="A6152" t="str">
        <f t="shared" si="940"/>
        <v>29</v>
      </c>
      <c r="B6152" t="s">
        <v>709</v>
      </c>
      <c r="C6152" t="str">
        <f t="shared" si="949"/>
        <v>015</v>
      </c>
      <c r="D6152" t="s">
        <v>724</v>
      </c>
      <c r="E6152" t="str">
        <f t="shared" si="948"/>
        <v>01</v>
      </c>
      <c r="F6152" t="str">
        <f>"006"</f>
        <v>006</v>
      </c>
      <c r="G6152" t="str">
        <f>""</f>
        <v/>
      </c>
      <c r="H6152" t="s">
        <v>1</v>
      </c>
      <c r="I6152" t="s">
        <v>2998</v>
      </c>
      <c r="J6152" t="s">
        <v>6441</v>
      </c>
      <c r="K6152" t="str">
        <f t="shared" si="950"/>
        <v>29200</v>
      </c>
    </row>
    <row r="6153" spans="1:11" customFormat="1" x14ac:dyDescent="0.25">
      <c r="A6153" t="str">
        <f t="shared" si="940"/>
        <v>29</v>
      </c>
      <c r="B6153" t="s">
        <v>709</v>
      </c>
      <c r="C6153" t="str">
        <f t="shared" si="949"/>
        <v>015</v>
      </c>
      <c r="D6153" t="s">
        <v>724</v>
      </c>
      <c r="E6153" t="str">
        <f t="shared" si="948"/>
        <v>01</v>
      </c>
      <c r="F6153" t="str">
        <f>"006"</f>
        <v>006</v>
      </c>
      <c r="G6153" t="str">
        <f>""</f>
        <v/>
      </c>
      <c r="H6153" t="s">
        <v>0</v>
      </c>
      <c r="I6153" t="s">
        <v>2998</v>
      </c>
      <c r="J6153" t="s">
        <v>6441</v>
      </c>
      <c r="K6153" t="str">
        <f t="shared" si="950"/>
        <v>29200</v>
      </c>
    </row>
    <row r="6154" spans="1:11" customFormat="1" x14ac:dyDescent="0.25">
      <c r="A6154" t="str">
        <f t="shared" si="940"/>
        <v>29</v>
      </c>
      <c r="B6154" t="s">
        <v>709</v>
      </c>
      <c r="C6154" t="str">
        <f t="shared" si="949"/>
        <v>015</v>
      </c>
      <c r="D6154" t="s">
        <v>724</v>
      </c>
      <c r="E6154" t="str">
        <f t="shared" si="948"/>
        <v>01</v>
      </c>
      <c r="F6154" t="str">
        <f>"007"</f>
        <v>007</v>
      </c>
      <c r="G6154" t="str">
        <f>""</f>
        <v/>
      </c>
      <c r="H6154" t="s">
        <v>3</v>
      </c>
      <c r="I6154" t="s">
        <v>2997</v>
      </c>
      <c r="J6154" t="s">
        <v>6440</v>
      </c>
      <c r="K6154" t="str">
        <f t="shared" si="950"/>
        <v>29200</v>
      </c>
    </row>
    <row r="6155" spans="1:11" customFormat="1" x14ac:dyDescent="0.25">
      <c r="A6155" t="str">
        <f t="shared" ref="A6155:A6218" si="951">"29"</f>
        <v>29</v>
      </c>
      <c r="B6155" t="s">
        <v>709</v>
      </c>
      <c r="C6155" t="str">
        <f t="shared" si="949"/>
        <v>015</v>
      </c>
      <c r="D6155" t="s">
        <v>724</v>
      </c>
      <c r="E6155" t="str">
        <f t="shared" si="948"/>
        <v>01</v>
      </c>
      <c r="F6155" t="str">
        <f>"008"</f>
        <v>008</v>
      </c>
      <c r="G6155" t="str">
        <f>""</f>
        <v/>
      </c>
      <c r="H6155" t="s">
        <v>3</v>
      </c>
      <c r="I6155" t="s">
        <v>2995</v>
      </c>
      <c r="J6155" t="s">
        <v>6438</v>
      </c>
      <c r="K6155" t="str">
        <f t="shared" si="950"/>
        <v>29200</v>
      </c>
    </row>
    <row r="6156" spans="1:11" customFormat="1" x14ac:dyDescent="0.25">
      <c r="A6156" t="str">
        <f t="shared" si="951"/>
        <v>29</v>
      </c>
      <c r="B6156" t="s">
        <v>709</v>
      </c>
      <c r="C6156" t="str">
        <f t="shared" si="949"/>
        <v>015</v>
      </c>
      <c r="D6156" t="s">
        <v>724</v>
      </c>
      <c r="E6156" t="str">
        <f t="shared" si="948"/>
        <v>01</v>
      </c>
      <c r="F6156" t="str">
        <f>"009"</f>
        <v>009</v>
      </c>
      <c r="G6156" t="str">
        <f>""</f>
        <v/>
      </c>
      <c r="H6156" t="s">
        <v>1</v>
      </c>
      <c r="I6156" t="s">
        <v>2997</v>
      </c>
      <c r="J6156" t="s">
        <v>6440</v>
      </c>
      <c r="K6156" t="str">
        <f t="shared" si="950"/>
        <v>29200</v>
      </c>
    </row>
    <row r="6157" spans="1:11" customFormat="1" x14ac:dyDescent="0.25">
      <c r="A6157" t="str">
        <f t="shared" si="951"/>
        <v>29</v>
      </c>
      <c r="B6157" t="s">
        <v>709</v>
      </c>
      <c r="C6157" t="str">
        <f t="shared" si="949"/>
        <v>015</v>
      </c>
      <c r="D6157" t="s">
        <v>724</v>
      </c>
      <c r="E6157" t="str">
        <f t="shared" si="948"/>
        <v>01</v>
      </c>
      <c r="F6157" t="str">
        <f>"009"</f>
        <v>009</v>
      </c>
      <c r="G6157" t="str">
        <f>""</f>
        <v/>
      </c>
      <c r="H6157" t="s">
        <v>0</v>
      </c>
      <c r="I6157" t="s">
        <v>2997</v>
      </c>
      <c r="J6157" t="s">
        <v>6440</v>
      </c>
      <c r="K6157" t="str">
        <f t="shared" si="950"/>
        <v>29200</v>
      </c>
    </row>
    <row r="6158" spans="1:11" customFormat="1" x14ac:dyDescent="0.25">
      <c r="A6158" t="str">
        <f t="shared" si="951"/>
        <v>29</v>
      </c>
      <c r="B6158" t="s">
        <v>709</v>
      </c>
      <c r="C6158" t="str">
        <f t="shared" si="949"/>
        <v>015</v>
      </c>
      <c r="D6158" t="s">
        <v>724</v>
      </c>
      <c r="E6158" t="str">
        <f t="shared" si="948"/>
        <v>01</v>
      </c>
      <c r="F6158" t="str">
        <f>"010"</f>
        <v>010</v>
      </c>
      <c r="G6158" t="str">
        <f>""</f>
        <v/>
      </c>
      <c r="H6158" t="s">
        <v>3</v>
      </c>
      <c r="I6158" t="s">
        <v>2998</v>
      </c>
      <c r="J6158" t="s">
        <v>6441</v>
      </c>
      <c r="K6158" t="str">
        <f t="shared" si="950"/>
        <v>29200</v>
      </c>
    </row>
    <row r="6159" spans="1:11" customFormat="1" x14ac:dyDescent="0.25">
      <c r="A6159" t="str">
        <f t="shared" si="951"/>
        <v>29</v>
      </c>
      <c r="B6159" t="s">
        <v>709</v>
      </c>
      <c r="C6159" t="str">
        <f t="shared" si="949"/>
        <v>015</v>
      </c>
      <c r="D6159" t="s">
        <v>724</v>
      </c>
      <c r="E6159" t="str">
        <f t="shared" si="948"/>
        <v>01</v>
      </c>
      <c r="F6159" t="str">
        <f>"011"</f>
        <v>011</v>
      </c>
      <c r="G6159" t="str">
        <f>""</f>
        <v/>
      </c>
      <c r="H6159" t="s">
        <v>1</v>
      </c>
      <c r="I6159" t="s">
        <v>2998</v>
      </c>
      <c r="J6159" t="s">
        <v>6441</v>
      </c>
      <c r="K6159" t="str">
        <f t="shared" si="950"/>
        <v>29200</v>
      </c>
    </row>
    <row r="6160" spans="1:11" customFormat="1" x14ac:dyDescent="0.25">
      <c r="A6160" t="str">
        <f t="shared" si="951"/>
        <v>29</v>
      </c>
      <c r="B6160" t="s">
        <v>709</v>
      </c>
      <c r="C6160" t="str">
        <f t="shared" si="949"/>
        <v>015</v>
      </c>
      <c r="D6160" t="s">
        <v>724</v>
      </c>
      <c r="E6160" t="str">
        <f t="shared" si="948"/>
        <v>01</v>
      </c>
      <c r="F6160" t="str">
        <f>"011"</f>
        <v>011</v>
      </c>
      <c r="G6160" t="str">
        <f>""</f>
        <v/>
      </c>
      <c r="H6160" t="s">
        <v>0</v>
      </c>
      <c r="I6160" t="s">
        <v>2998</v>
      </c>
      <c r="J6160" t="s">
        <v>6441</v>
      </c>
      <c r="K6160" t="str">
        <f t="shared" si="950"/>
        <v>29200</v>
      </c>
    </row>
    <row r="6161" spans="1:11" customFormat="1" x14ac:dyDescent="0.25">
      <c r="A6161" t="str">
        <f t="shared" si="951"/>
        <v>29</v>
      </c>
      <c r="B6161" t="s">
        <v>709</v>
      </c>
      <c r="C6161" t="str">
        <f t="shared" si="949"/>
        <v>015</v>
      </c>
      <c r="D6161" t="s">
        <v>724</v>
      </c>
      <c r="E6161" t="str">
        <f t="shared" ref="E6161:E6169" si="952">"02"</f>
        <v>02</v>
      </c>
      <c r="F6161" t="str">
        <f>"001"</f>
        <v>001</v>
      </c>
      <c r="G6161" t="str">
        <f>""</f>
        <v/>
      </c>
      <c r="H6161" t="s">
        <v>1</v>
      </c>
      <c r="I6161" t="s">
        <v>2996</v>
      </c>
      <c r="J6161" t="s">
        <v>6439</v>
      </c>
      <c r="K6161" t="str">
        <f t="shared" si="950"/>
        <v>29200</v>
      </c>
    </row>
    <row r="6162" spans="1:11" customFormat="1" x14ac:dyDescent="0.25">
      <c r="A6162" t="str">
        <f t="shared" si="951"/>
        <v>29</v>
      </c>
      <c r="B6162" t="s">
        <v>709</v>
      </c>
      <c r="C6162" t="str">
        <f t="shared" si="949"/>
        <v>015</v>
      </c>
      <c r="D6162" t="s">
        <v>724</v>
      </c>
      <c r="E6162" t="str">
        <f t="shared" si="952"/>
        <v>02</v>
      </c>
      <c r="F6162" t="str">
        <f>"001"</f>
        <v>001</v>
      </c>
      <c r="G6162" t="str">
        <f>""</f>
        <v/>
      </c>
      <c r="H6162" t="s">
        <v>0</v>
      </c>
      <c r="I6162" t="s">
        <v>2996</v>
      </c>
      <c r="J6162" t="s">
        <v>6439</v>
      </c>
      <c r="K6162" t="str">
        <f t="shared" si="950"/>
        <v>29200</v>
      </c>
    </row>
    <row r="6163" spans="1:11" customFormat="1" x14ac:dyDescent="0.25">
      <c r="A6163" t="str">
        <f t="shared" si="951"/>
        <v>29</v>
      </c>
      <c r="B6163" t="s">
        <v>709</v>
      </c>
      <c r="C6163" t="str">
        <f t="shared" si="949"/>
        <v>015</v>
      </c>
      <c r="D6163" t="s">
        <v>724</v>
      </c>
      <c r="E6163" t="str">
        <f t="shared" si="952"/>
        <v>02</v>
      </c>
      <c r="F6163" t="str">
        <f>"002"</f>
        <v>002</v>
      </c>
      <c r="G6163" t="str">
        <f>""</f>
        <v/>
      </c>
      <c r="H6163" t="s">
        <v>3</v>
      </c>
      <c r="I6163" t="s">
        <v>2999</v>
      </c>
      <c r="J6163" t="s">
        <v>6442</v>
      </c>
      <c r="K6163" t="str">
        <f t="shared" si="950"/>
        <v>29200</v>
      </c>
    </row>
    <row r="6164" spans="1:11" customFormat="1" x14ac:dyDescent="0.25">
      <c r="A6164" t="str">
        <f t="shared" si="951"/>
        <v>29</v>
      </c>
      <c r="B6164" t="s">
        <v>709</v>
      </c>
      <c r="C6164" t="str">
        <f t="shared" si="949"/>
        <v>015</v>
      </c>
      <c r="D6164" t="s">
        <v>724</v>
      </c>
      <c r="E6164" t="str">
        <f t="shared" si="952"/>
        <v>02</v>
      </c>
      <c r="F6164" t="str">
        <f>"003"</f>
        <v>003</v>
      </c>
      <c r="G6164" t="str">
        <f>""</f>
        <v/>
      </c>
      <c r="H6164" t="s">
        <v>1</v>
      </c>
      <c r="I6164" t="s">
        <v>3000</v>
      </c>
      <c r="J6164" t="s">
        <v>6443</v>
      </c>
      <c r="K6164" t="str">
        <f t="shared" si="950"/>
        <v>29200</v>
      </c>
    </row>
    <row r="6165" spans="1:11" customFormat="1" x14ac:dyDescent="0.25">
      <c r="A6165" t="str">
        <f t="shared" si="951"/>
        <v>29</v>
      </c>
      <c r="B6165" t="s">
        <v>709</v>
      </c>
      <c r="C6165" t="str">
        <f t="shared" si="949"/>
        <v>015</v>
      </c>
      <c r="D6165" t="s">
        <v>724</v>
      </c>
      <c r="E6165" t="str">
        <f t="shared" si="952"/>
        <v>02</v>
      </c>
      <c r="F6165" t="str">
        <f>"003"</f>
        <v>003</v>
      </c>
      <c r="G6165" t="str">
        <f>""</f>
        <v/>
      </c>
      <c r="H6165" t="s">
        <v>0</v>
      </c>
      <c r="I6165" t="s">
        <v>3000</v>
      </c>
      <c r="J6165" t="s">
        <v>6443</v>
      </c>
      <c r="K6165" t="str">
        <f t="shared" si="950"/>
        <v>29200</v>
      </c>
    </row>
    <row r="6166" spans="1:11" customFormat="1" x14ac:dyDescent="0.25">
      <c r="A6166" t="str">
        <f t="shared" si="951"/>
        <v>29</v>
      </c>
      <c r="B6166" t="s">
        <v>709</v>
      </c>
      <c r="C6166" t="str">
        <f t="shared" si="949"/>
        <v>015</v>
      </c>
      <c r="D6166" t="s">
        <v>724</v>
      </c>
      <c r="E6166" t="str">
        <f t="shared" si="952"/>
        <v>02</v>
      </c>
      <c r="F6166" t="str">
        <f>"004"</f>
        <v>004</v>
      </c>
      <c r="G6166" t="str">
        <f>""</f>
        <v/>
      </c>
      <c r="H6166" t="s">
        <v>3</v>
      </c>
      <c r="I6166" t="s">
        <v>2999</v>
      </c>
      <c r="J6166" t="s">
        <v>6442</v>
      </c>
      <c r="K6166" t="str">
        <f t="shared" si="950"/>
        <v>29200</v>
      </c>
    </row>
    <row r="6167" spans="1:11" customFormat="1" x14ac:dyDescent="0.25">
      <c r="A6167" t="str">
        <f t="shared" si="951"/>
        <v>29</v>
      </c>
      <c r="B6167" t="s">
        <v>709</v>
      </c>
      <c r="C6167" t="str">
        <f t="shared" si="949"/>
        <v>015</v>
      </c>
      <c r="D6167" t="s">
        <v>724</v>
      </c>
      <c r="E6167" t="str">
        <f t="shared" si="952"/>
        <v>02</v>
      </c>
      <c r="F6167" t="str">
        <f>"005"</f>
        <v>005</v>
      </c>
      <c r="G6167" t="str">
        <f>""</f>
        <v/>
      </c>
      <c r="H6167" t="s">
        <v>3</v>
      </c>
      <c r="I6167" t="s">
        <v>3001</v>
      </c>
      <c r="J6167" t="s">
        <v>6444</v>
      </c>
      <c r="K6167" t="str">
        <f t="shared" si="950"/>
        <v>29200</v>
      </c>
    </row>
    <row r="6168" spans="1:11" customFormat="1" x14ac:dyDescent="0.25">
      <c r="A6168" t="str">
        <f t="shared" si="951"/>
        <v>29</v>
      </c>
      <c r="B6168" t="s">
        <v>709</v>
      </c>
      <c r="C6168" t="str">
        <f t="shared" si="949"/>
        <v>015</v>
      </c>
      <c r="D6168" t="s">
        <v>724</v>
      </c>
      <c r="E6168" t="str">
        <f t="shared" si="952"/>
        <v>02</v>
      </c>
      <c r="F6168" t="str">
        <f>"006"</f>
        <v>006</v>
      </c>
      <c r="G6168" t="str">
        <f>""</f>
        <v/>
      </c>
      <c r="H6168" t="s">
        <v>1</v>
      </c>
      <c r="I6168" t="s">
        <v>3001</v>
      </c>
      <c r="J6168" t="s">
        <v>6444</v>
      </c>
      <c r="K6168" t="str">
        <f t="shared" si="950"/>
        <v>29200</v>
      </c>
    </row>
    <row r="6169" spans="1:11" customFormat="1" x14ac:dyDescent="0.25">
      <c r="A6169" t="str">
        <f t="shared" si="951"/>
        <v>29</v>
      </c>
      <c r="B6169" t="s">
        <v>709</v>
      </c>
      <c r="C6169" t="str">
        <f t="shared" si="949"/>
        <v>015</v>
      </c>
      <c r="D6169" t="s">
        <v>724</v>
      </c>
      <c r="E6169" t="str">
        <f t="shared" si="952"/>
        <v>02</v>
      </c>
      <c r="F6169" t="str">
        <f>"006"</f>
        <v>006</v>
      </c>
      <c r="G6169" t="str">
        <f>""</f>
        <v/>
      </c>
      <c r="H6169" t="s">
        <v>0</v>
      </c>
      <c r="I6169" t="s">
        <v>3001</v>
      </c>
      <c r="J6169" t="s">
        <v>6444</v>
      </c>
      <c r="K6169" t="str">
        <f t="shared" si="950"/>
        <v>29200</v>
      </c>
    </row>
    <row r="6170" spans="1:11" customFormat="1" x14ac:dyDescent="0.25">
      <c r="A6170" t="str">
        <f t="shared" si="951"/>
        <v>29</v>
      </c>
      <c r="B6170" t="s">
        <v>709</v>
      </c>
      <c r="C6170" t="str">
        <f t="shared" si="949"/>
        <v>015</v>
      </c>
      <c r="D6170" t="s">
        <v>724</v>
      </c>
      <c r="E6170" t="str">
        <f t="shared" ref="E6170:E6185" si="953">"03"</f>
        <v>03</v>
      </c>
      <c r="F6170" t="str">
        <f>"001"</f>
        <v>001</v>
      </c>
      <c r="G6170" t="str">
        <f>""</f>
        <v/>
      </c>
      <c r="H6170" t="s">
        <v>1</v>
      </c>
      <c r="I6170" t="s">
        <v>3002</v>
      </c>
      <c r="J6170" t="s">
        <v>6445</v>
      </c>
      <c r="K6170" t="str">
        <f t="shared" si="950"/>
        <v>29200</v>
      </c>
    </row>
    <row r="6171" spans="1:11" customFormat="1" x14ac:dyDescent="0.25">
      <c r="A6171" t="str">
        <f t="shared" si="951"/>
        <v>29</v>
      </c>
      <c r="B6171" t="s">
        <v>709</v>
      </c>
      <c r="C6171" t="str">
        <f t="shared" si="949"/>
        <v>015</v>
      </c>
      <c r="D6171" t="s">
        <v>724</v>
      </c>
      <c r="E6171" t="str">
        <f t="shared" si="953"/>
        <v>03</v>
      </c>
      <c r="F6171" t="str">
        <f>"001"</f>
        <v>001</v>
      </c>
      <c r="G6171" t="str">
        <f>""</f>
        <v/>
      </c>
      <c r="H6171" t="s">
        <v>0</v>
      </c>
      <c r="I6171" t="s">
        <v>3002</v>
      </c>
      <c r="J6171" t="s">
        <v>6445</v>
      </c>
      <c r="K6171" t="str">
        <f t="shared" si="950"/>
        <v>29200</v>
      </c>
    </row>
    <row r="6172" spans="1:11" customFormat="1" x14ac:dyDescent="0.25">
      <c r="A6172" t="str">
        <f t="shared" si="951"/>
        <v>29</v>
      </c>
      <c r="B6172" t="s">
        <v>709</v>
      </c>
      <c r="C6172" t="str">
        <f t="shared" si="949"/>
        <v>015</v>
      </c>
      <c r="D6172" t="s">
        <v>724</v>
      </c>
      <c r="E6172" t="str">
        <f t="shared" si="953"/>
        <v>03</v>
      </c>
      <c r="F6172" t="str">
        <f>"002"</f>
        <v>002</v>
      </c>
      <c r="G6172" t="str">
        <f>""</f>
        <v/>
      </c>
      <c r="H6172" t="s">
        <v>1</v>
      </c>
      <c r="I6172" t="s">
        <v>3003</v>
      </c>
      <c r="J6172" t="s">
        <v>6446</v>
      </c>
      <c r="K6172" t="str">
        <f t="shared" si="950"/>
        <v>29200</v>
      </c>
    </row>
    <row r="6173" spans="1:11" customFormat="1" x14ac:dyDescent="0.25">
      <c r="A6173" t="str">
        <f t="shared" si="951"/>
        <v>29</v>
      </c>
      <c r="B6173" t="s">
        <v>709</v>
      </c>
      <c r="C6173" t="str">
        <f t="shared" si="949"/>
        <v>015</v>
      </c>
      <c r="D6173" t="s">
        <v>724</v>
      </c>
      <c r="E6173" t="str">
        <f t="shared" si="953"/>
        <v>03</v>
      </c>
      <c r="F6173" t="str">
        <f>"002"</f>
        <v>002</v>
      </c>
      <c r="G6173" t="str">
        <f>""</f>
        <v/>
      </c>
      <c r="H6173" t="s">
        <v>0</v>
      </c>
      <c r="I6173" t="s">
        <v>3003</v>
      </c>
      <c r="J6173" t="s">
        <v>6446</v>
      </c>
      <c r="K6173" t="str">
        <f t="shared" si="950"/>
        <v>29200</v>
      </c>
    </row>
    <row r="6174" spans="1:11" customFormat="1" x14ac:dyDescent="0.25">
      <c r="A6174" t="str">
        <f t="shared" si="951"/>
        <v>29</v>
      </c>
      <c r="B6174" t="s">
        <v>709</v>
      </c>
      <c r="C6174" t="str">
        <f t="shared" si="949"/>
        <v>015</v>
      </c>
      <c r="D6174" t="s">
        <v>724</v>
      </c>
      <c r="E6174" t="str">
        <f t="shared" si="953"/>
        <v>03</v>
      </c>
      <c r="F6174" t="str">
        <f>"003"</f>
        <v>003</v>
      </c>
      <c r="G6174" t="str">
        <f>""</f>
        <v/>
      </c>
      <c r="H6174" t="s">
        <v>1</v>
      </c>
      <c r="I6174" t="s">
        <v>3004</v>
      </c>
      <c r="J6174" t="s">
        <v>6447</v>
      </c>
      <c r="K6174" t="str">
        <f t="shared" si="950"/>
        <v>29200</v>
      </c>
    </row>
    <row r="6175" spans="1:11" customFormat="1" x14ac:dyDescent="0.25">
      <c r="A6175" t="str">
        <f t="shared" si="951"/>
        <v>29</v>
      </c>
      <c r="B6175" t="s">
        <v>709</v>
      </c>
      <c r="C6175" t="str">
        <f t="shared" si="949"/>
        <v>015</v>
      </c>
      <c r="D6175" t="s">
        <v>724</v>
      </c>
      <c r="E6175" t="str">
        <f t="shared" si="953"/>
        <v>03</v>
      </c>
      <c r="F6175" t="str">
        <f>"003"</f>
        <v>003</v>
      </c>
      <c r="G6175" t="str">
        <f>""</f>
        <v/>
      </c>
      <c r="H6175" t="s">
        <v>0</v>
      </c>
      <c r="I6175" t="s">
        <v>3004</v>
      </c>
      <c r="J6175" t="s">
        <v>6447</v>
      </c>
      <c r="K6175" t="str">
        <f t="shared" si="950"/>
        <v>29200</v>
      </c>
    </row>
    <row r="6176" spans="1:11" customFormat="1" x14ac:dyDescent="0.25">
      <c r="A6176" t="str">
        <f t="shared" si="951"/>
        <v>29</v>
      </c>
      <c r="B6176" t="s">
        <v>709</v>
      </c>
      <c r="C6176" t="str">
        <f t="shared" si="949"/>
        <v>015</v>
      </c>
      <c r="D6176" t="s">
        <v>724</v>
      </c>
      <c r="E6176" t="str">
        <f t="shared" si="953"/>
        <v>03</v>
      </c>
      <c r="F6176" t="str">
        <f>"004"</f>
        <v>004</v>
      </c>
      <c r="G6176" t="str">
        <f>""</f>
        <v/>
      </c>
      <c r="H6176" t="s">
        <v>1</v>
      </c>
      <c r="I6176" t="s">
        <v>3002</v>
      </c>
      <c r="J6176" t="s">
        <v>6445</v>
      </c>
      <c r="K6176" t="str">
        <f t="shared" si="950"/>
        <v>29200</v>
      </c>
    </row>
    <row r="6177" spans="1:11" customFormat="1" x14ac:dyDescent="0.25">
      <c r="A6177" t="str">
        <f t="shared" si="951"/>
        <v>29</v>
      </c>
      <c r="B6177" t="s">
        <v>709</v>
      </c>
      <c r="C6177" t="str">
        <f t="shared" si="949"/>
        <v>015</v>
      </c>
      <c r="D6177" t="s">
        <v>724</v>
      </c>
      <c r="E6177" t="str">
        <f t="shared" si="953"/>
        <v>03</v>
      </c>
      <c r="F6177" t="str">
        <f>"004"</f>
        <v>004</v>
      </c>
      <c r="G6177" t="str">
        <f>""</f>
        <v/>
      </c>
      <c r="H6177" t="s">
        <v>0</v>
      </c>
      <c r="I6177" t="s">
        <v>3002</v>
      </c>
      <c r="J6177" t="s">
        <v>6445</v>
      </c>
      <c r="K6177" t="str">
        <f t="shared" si="950"/>
        <v>29200</v>
      </c>
    </row>
    <row r="6178" spans="1:11" customFormat="1" x14ac:dyDescent="0.25">
      <c r="A6178" t="str">
        <f t="shared" si="951"/>
        <v>29</v>
      </c>
      <c r="B6178" t="s">
        <v>709</v>
      </c>
      <c r="C6178" t="str">
        <f t="shared" si="949"/>
        <v>015</v>
      </c>
      <c r="D6178" t="s">
        <v>724</v>
      </c>
      <c r="E6178" t="str">
        <f t="shared" si="953"/>
        <v>03</v>
      </c>
      <c r="F6178" t="str">
        <f>"005"</f>
        <v>005</v>
      </c>
      <c r="G6178" t="str">
        <f>""</f>
        <v/>
      </c>
      <c r="H6178" t="s">
        <v>1</v>
      </c>
      <c r="I6178" t="s">
        <v>3005</v>
      </c>
      <c r="J6178" t="s">
        <v>6448</v>
      </c>
      <c r="K6178" t="str">
        <f t="shared" si="950"/>
        <v>29200</v>
      </c>
    </row>
    <row r="6179" spans="1:11" customFormat="1" x14ac:dyDescent="0.25">
      <c r="A6179" t="str">
        <f t="shared" si="951"/>
        <v>29</v>
      </c>
      <c r="B6179" t="s">
        <v>709</v>
      </c>
      <c r="C6179" t="str">
        <f t="shared" si="949"/>
        <v>015</v>
      </c>
      <c r="D6179" t="s">
        <v>724</v>
      </c>
      <c r="E6179" t="str">
        <f t="shared" si="953"/>
        <v>03</v>
      </c>
      <c r="F6179" t="str">
        <f>"005"</f>
        <v>005</v>
      </c>
      <c r="G6179" t="str">
        <f>""</f>
        <v/>
      </c>
      <c r="H6179" t="s">
        <v>0</v>
      </c>
      <c r="I6179" t="s">
        <v>3005</v>
      </c>
      <c r="J6179" t="s">
        <v>6448</v>
      </c>
      <c r="K6179" t="str">
        <f t="shared" si="950"/>
        <v>29200</v>
      </c>
    </row>
    <row r="6180" spans="1:11" customFormat="1" x14ac:dyDescent="0.25">
      <c r="A6180" t="str">
        <f t="shared" si="951"/>
        <v>29</v>
      </c>
      <c r="B6180" t="s">
        <v>709</v>
      </c>
      <c r="C6180" t="str">
        <f t="shared" si="949"/>
        <v>015</v>
      </c>
      <c r="D6180" t="s">
        <v>724</v>
      </c>
      <c r="E6180" t="str">
        <f t="shared" si="953"/>
        <v>03</v>
      </c>
      <c r="F6180" t="str">
        <f>"006"</f>
        <v>006</v>
      </c>
      <c r="G6180" t="str">
        <f>""</f>
        <v/>
      </c>
      <c r="H6180" t="s">
        <v>1</v>
      </c>
      <c r="I6180" t="s">
        <v>3005</v>
      </c>
      <c r="J6180" t="s">
        <v>6448</v>
      </c>
      <c r="K6180" t="str">
        <f t="shared" si="950"/>
        <v>29200</v>
      </c>
    </row>
    <row r="6181" spans="1:11" customFormat="1" x14ac:dyDescent="0.25">
      <c r="A6181" t="str">
        <f t="shared" si="951"/>
        <v>29</v>
      </c>
      <c r="B6181" t="s">
        <v>709</v>
      </c>
      <c r="C6181" t="str">
        <f t="shared" si="949"/>
        <v>015</v>
      </c>
      <c r="D6181" t="s">
        <v>724</v>
      </c>
      <c r="E6181" t="str">
        <f t="shared" si="953"/>
        <v>03</v>
      </c>
      <c r="F6181" t="str">
        <f>"006"</f>
        <v>006</v>
      </c>
      <c r="G6181" t="str">
        <f>""</f>
        <v/>
      </c>
      <c r="H6181" t="s">
        <v>0</v>
      </c>
      <c r="I6181" t="s">
        <v>3005</v>
      </c>
      <c r="J6181" t="s">
        <v>6448</v>
      </c>
      <c r="K6181" t="str">
        <f t="shared" si="950"/>
        <v>29200</v>
      </c>
    </row>
    <row r="6182" spans="1:11" customFormat="1" x14ac:dyDescent="0.25">
      <c r="A6182" t="str">
        <f t="shared" si="951"/>
        <v>29</v>
      </c>
      <c r="B6182" t="s">
        <v>709</v>
      </c>
      <c r="C6182" t="str">
        <f t="shared" si="949"/>
        <v>015</v>
      </c>
      <c r="D6182" t="s">
        <v>724</v>
      </c>
      <c r="E6182" t="str">
        <f t="shared" si="953"/>
        <v>03</v>
      </c>
      <c r="F6182" t="str">
        <f>"007"</f>
        <v>007</v>
      </c>
      <c r="G6182" t="str">
        <f>""</f>
        <v/>
      </c>
      <c r="H6182" t="s">
        <v>1</v>
      </c>
      <c r="I6182" t="s">
        <v>3004</v>
      </c>
      <c r="J6182" t="s">
        <v>6447</v>
      </c>
      <c r="K6182" t="str">
        <f t="shared" si="950"/>
        <v>29200</v>
      </c>
    </row>
    <row r="6183" spans="1:11" customFormat="1" x14ac:dyDescent="0.25">
      <c r="A6183" t="str">
        <f t="shared" si="951"/>
        <v>29</v>
      </c>
      <c r="B6183" t="s">
        <v>709</v>
      </c>
      <c r="C6183" t="str">
        <f t="shared" si="949"/>
        <v>015</v>
      </c>
      <c r="D6183" t="s">
        <v>724</v>
      </c>
      <c r="E6183" t="str">
        <f t="shared" si="953"/>
        <v>03</v>
      </c>
      <c r="F6183" t="str">
        <f>"007"</f>
        <v>007</v>
      </c>
      <c r="G6183" t="str">
        <f>""</f>
        <v/>
      </c>
      <c r="H6183" t="s">
        <v>0</v>
      </c>
      <c r="I6183" t="s">
        <v>3004</v>
      </c>
      <c r="J6183" t="s">
        <v>6447</v>
      </c>
      <c r="K6183" t="str">
        <f t="shared" si="950"/>
        <v>29200</v>
      </c>
    </row>
    <row r="6184" spans="1:11" customFormat="1" x14ac:dyDescent="0.25">
      <c r="A6184" t="str">
        <f t="shared" si="951"/>
        <v>29</v>
      </c>
      <c r="B6184" t="s">
        <v>709</v>
      </c>
      <c r="C6184" t="str">
        <f t="shared" si="949"/>
        <v>015</v>
      </c>
      <c r="D6184" t="s">
        <v>724</v>
      </c>
      <c r="E6184" t="str">
        <f t="shared" si="953"/>
        <v>03</v>
      </c>
      <c r="F6184" t="str">
        <f>"008"</f>
        <v>008</v>
      </c>
      <c r="G6184" t="str">
        <f>""</f>
        <v/>
      </c>
      <c r="H6184" t="s">
        <v>1</v>
      </c>
      <c r="I6184" t="s">
        <v>3004</v>
      </c>
      <c r="J6184" t="s">
        <v>6447</v>
      </c>
      <c r="K6184" t="str">
        <f t="shared" si="950"/>
        <v>29200</v>
      </c>
    </row>
    <row r="6185" spans="1:11" customFormat="1" x14ac:dyDescent="0.25">
      <c r="A6185" t="str">
        <f t="shared" si="951"/>
        <v>29</v>
      </c>
      <c r="B6185" t="s">
        <v>709</v>
      </c>
      <c r="C6185" t="str">
        <f t="shared" si="949"/>
        <v>015</v>
      </c>
      <c r="D6185" t="s">
        <v>724</v>
      </c>
      <c r="E6185" t="str">
        <f t="shared" si="953"/>
        <v>03</v>
      </c>
      <c r="F6185" t="str">
        <f>"008"</f>
        <v>008</v>
      </c>
      <c r="G6185" t="str">
        <f>""</f>
        <v/>
      </c>
      <c r="H6185" t="s">
        <v>0</v>
      </c>
      <c r="I6185" t="s">
        <v>3004</v>
      </c>
      <c r="J6185" t="s">
        <v>6447</v>
      </c>
      <c r="K6185" t="str">
        <f t="shared" si="950"/>
        <v>29200</v>
      </c>
    </row>
    <row r="6186" spans="1:11" customFormat="1" x14ac:dyDescent="0.25">
      <c r="A6186" t="str">
        <f t="shared" si="951"/>
        <v>29</v>
      </c>
      <c r="B6186" t="s">
        <v>709</v>
      </c>
      <c r="C6186" t="str">
        <f t="shared" si="949"/>
        <v>015</v>
      </c>
      <c r="D6186" t="s">
        <v>724</v>
      </c>
      <c r="E6186" t="str">
        <f>"04"</f>
        <v>04</v>
      </c>
      <c r="F6186" t="str">
        <f>"001"</f>
        <v>001</v>
      </c>
      <c r="G6186" t="str">
        <f>"01"</f>
        <v>01</v>
      </c>
      <c r="H6186" t="s">
        <v>1</v>
      </c>
      <c r="I6186" t="s">
        <v>2997</v>
      </c>
      <c r="J6186" t="s">
        <v>6440</v>
      </c>
      <c r="K6186" t="str">
        <f t="shared" si="950"/>
        <v>29200</v>
      </c>
    </row>
    <row r="6187" spans="1:11" customFormat="1" x14ac:dyDescent="0.25">
      <c r="A6187" t="str">
        <f t="shared" si="951"/>
        <v>29</v>
      </c>
      <c r="B6187" t="s">
        <v>709</v>
      </c>
      <c r="C6187" t="str">
        <f t="shared" si="949"/>
        <v>015</v>
      </c>
      <c r="D6187" t="s">
        <v>724</v>
      </c>
      <c r="E6187" t="str">
        <f>"04"</f>
        <v>04</v>
      </c>
      <c r="F6187" t="str">
        <f>"001"</f>
        <v>001</v>
      </c>
      <c r="G6187" t="str">
        <f>"02"</f>
        <v>02</v>
      </c>
      <c r="H6187" t="s">
        <v>0</v>
      </c>
      <c r="I6187" t="s">
        <v>3006</v>
      </c>
      <c r="J6187" t="s">
        <v>6449</v>
      </c>
      <c r="K6187" t="str">
        <f>"29540"</f>
        <v>29540</v>
      </c>
    </row>
    <row r="6188" spans="1:11" customFormat="1" x14ac:dyDescent="0.25">
      <c r="A6188" t="str">
        <f t="shared" si="951"/>
        <v>29</v>
      </c>
      <c r="B6188" t="s">
        <v>709</v>
      </c>
      <c r="C6188" t="str">
        <f t="shared" si="949"/>
        <v>015</v>
      </c>
      <c r="D6188" t="s">
        <v>724</v>
      </c>
      <c r="E6188" t="str">
        <f>"04"</f>
        <v>04</v>
      </c>
      <c r="F6188" t="str">
        <f>"002"</f>
        <v>002</v>
      </c>
      <c r="G6188" t="str">
        <f>"01"</f>
        <v>01</v>
      </c>
      <c r="H6188" t="s">
        <v>1</v>
      </c>
      <c r="I6188" t="s">
        <v>3007</v>
      </c>
      <c r="J6188" t="s">
        <v>6450</v>
      </c>
      <c r="K6188" t="str">
        <f>"29200"</f>
        <v>29200</v>
      </c>
    </row>
    <row r="6189" spans="1:11" customFormat="1" x14ac:dyDescent="0.25">
      <c r="A6189" t="str">
        <f t="shared" si="951"/>
        <v>29</v>
      </c>
      <c r="B6189" t="s">
        <v>709</v>
      </c>
      <c r="C6189" t="str">
        <f t="shared" si="949"/>
        <v>015</v>
      </c>
      <c r="D6189" t="s">
        <v>724</v>
      </c>
      <c r="E6189" t="str">
        <f>"04"</f>
        <v>04</v>
      </c>
      <c r="F6189" t="str">
        <f>"002"</f>
        <v>002</v>
      </c>
      <c r="G6189" t="str">
        <f>"02"</f>
        <v>02</v>
      </c>
      <c r="H6189" t="s">
        <v>0</v>
      </c>
      <c r="I6189" t="s">
        <v>3008</v>
      </c>
      <c r="J6189" t="s">
        <v>6451</v>
      </c>
      <c r="K6189" t="str">
        <f>"29230"</f>
        <v>29230</v>
      </c>
    </row>
    <row r="6190" spans="1:11" customFormat="1" x14ac:dyDescent="0.25">
      <c r="A6190" t="str">
        <f t="shared" si="951"/>
        <v>29</v>
      </c>
      <c r="B6190" t="s">
        <v>709</v>
      </c>
      <c r="C6190" t="str">
        <f t="shared" si="949"/>
        <v>015</v>
      </c>
      <c r="D6190" t="s">
        <v>724</v>
      </c>
      <c r="E6190" t="str">
        <f>"05"</f>
        <v>05</v>
      </c>
      <c r="F6190" t="str">
        <f>"004"</f>
        <v>004</v>
      </c>
      <c r="G6190" t="str">
        <f>"01"</f>
        <v>01</v>
      </c>
      <c r="H6190" t="s">
        <v>1</v>
      </c>
      <c r="I6190" t="s">
        <v>3009</v>
      </c>
      <c r="J6190" t="s">
        <v>6452</v>
      </c>
      <c r="K6190" t="str">
        <f>"29260"</f>
        <v>29260</v>
      </c>
    </row>
    <row r="6191" spans="1:11" customFormat="1" x14ac:dyDescent="0.25">
      <c r="A6191" t="str">
        <f t="shared" si="951"/>
        <v>29</v>
      </c>
      <c r="B6191" t="s">
        <v>709</v>
      </c>
      <c r="C6191" t="str">
        <f t="shared" si="949"/>
        <v>015</v>
      </c>
      <c r="D6191" t="s">
        <v>724</v>
      </c>
      <c r="E6191" t="str">
        <f>"05"</f>
        <v>05</v>
      </c>
      <c r="F6191" t="str">
        <f>"004"</f>
        <v>004</v>
      </c>
      <c r="G6191" t="str">
        <f>"02"</f>
        <v>02</v>
      </c>
      <c r="H6191" t="s">
        <v>0</v>
      </c>
      <c r="I6191" t="s">
        <v>3010</v>
      </c>
      <c r="J6191" t="s">
        <v>6453</v>
      </c>
      <c r="K6191" t="str">
        <f>"29260"</f>
        <v>29260</v>
      </c>
    </row>
    <row r="6192" spans="1:11" customFormat="1" x14ac:dyDescent="0.25">
      <c r="A6192" t="str">
        <f t="shared" si="951"/>
        <v>29</v>
      </c>
      <c r="B6192" t="s">
        <v>709</v>
      </c>
      <c r="C6192" t="str">
        <f t="shared" si="949"/>
        <v>015</v>
      </c>
      <c r="D6192" t="s">
        <v>724</v>
      </c>
      <c r="E6192" t="str">
        <f>"06"</f>
        <v>06</v>
      </c>
      <c r="F6192" t="str">
        <f>"002"</f>
        <v>002</v>
      </c>
      <c r="G6192" t="str">
        <f>""</f>
        <v/>
      </c>
      <c r="H6192" t="s">
        <v>3</v>
      </c>
      <c r="I6192" t="s">
        <v>3011</v>
      </c>
      <c r="J6192" t="s">
        <v>6454</v>
      </c>
      <c r="K6192" t="str">
        <f>"29540"</f>
        <v>29540</v>
      </c>
    </row>
    <row r="6193" spans="1:11" customFormat="1" x14ac:dyDescent="0.25">
      <c r="A6193" t="str">
        <f t="shared" si="951"/>
        <v>29</v>
      </c>
      <c r="B6193" t="s">
        <v>709</v>
      </c>
      <c r="C6193" t="str">
        <f t="shared" si="949"/>
        <v>015</v>
      </c>
      <c r="D6193" t="s">
        <v>724</v>
      </c>
      <c r="E6193" t="str">
        <f>"06"</f>
        <v>06</v>
      </c>
      <c r="F6193" t="str">
        <f>"003"</f>
        <v>003</v>
      </c>
      <c r="G6193" t="str">
        <f>""</f>
        <v/>
      </c>
      <c r="H6193" t="s">
        <v>1</v>
      </c>
      <c r="I6193" t="s">
        <v>3012</v>
      </c>
      <c r="J6193" t="s">
        <v>6455</v>
      </c>
      <c r="K6193" t="str">
        <f>"29250"</f>
        <v>29250</v>
      </c>
    </row>
    <row r="6194" spans="1:11" customFormat="1" x14ac:dyDescent="0.25">
      <c r="A6194" t="str">
        <f t="shared" si="951"/>
        <v>29</v>
      </c>
      <c r="B6194" t="s">
        <v>709</v>
      </c>
      <c r="C6194" t="str">
        <f t="shared" si="949"/>
        <v>015</v>
      </c>
      <c r="D6194" t="s">
        <v>724</v>
      </c>
      <c r="E6194" t="str">
        <f>"06"</f>
        <v>06</v>
      </c>
      <c r="F6194" t="str">
        <f>"003"</f>
        <v>003</v>
      </c>
      <c r="G6194" t="str">
        <f>""</f>
        <v/>
      </c>
      <c r="H6194" t="s">
        <v>0</v>
      </c>
      <c r="I6194" t="s">
        <v>3012</v>
      </c>
      <c r="J6194" t="s">
        <v>6455</v>
      </c>
      <c r="K6194" t="str">
        <f>"29250"</f>
        <v>29250</v>
      </c>
    </row>
    <row r="6195" spans="1:11" customFormat="1" x14ac:dyDescent="0.25">
      <c r="A6195" t="str">
        <f t="shared" si="951"/>
        <v>29</v>
      </c>
      <c r="B6195" t="s">
        <v>709</v>
      </c>
      <c r="C6195" t="str">
        <f>"016"</f>
        <v>016</v>
      </c>
      <c r="D6195" t="s">
        <v>725</v>
      </c>
      <c r="E6195" t="str">
        <f t="shared" ref="E6195:E6201" si="954">"01"</f>
        <v>01</v>
      </c>
      <c r="F6195" t="str">
        <f>"001"</f>
        <v>001</v>
      </c>
      <c r="G6195" t="str">
        <f>""</f>
        <v/>
      </c>
      <c r="H6195" t="s">
        <v>3</v>
      </c>
      <c r="I6195" t="s">
        <v>3013</v>
      </c>
      <c r="J6195" t="s">
        <v>6456</v>
      </c>
      <c r="K6195" t="str">
        <f>"29753"</f>
        <v>29753</v>
      </c>
    </row>
    <row r="6196" spans="1:11" customFormat="1" x14ac:dyDescent="0.25">
      <c r="A6196" t="str">
        <f t="shared" si="951"/>
        <v>29</v>
      </c>
      <c r="B6196" t="s">
        <v>709</v>
      </c>
      <c r="C6196" t="str">
        <f t="shared" ref="C6196:C6205" si="955">"017"</f>
        <v>017</v>
      </c>
      <c r="D6196" t="s">
        <v>726</v>
      </c>
      <c r="E6196" t="str">
        <f t="shared" si="954"/>
        <v>01</v>
      </c>
      <c r="F6196" t="str">
        <f>"001"</f>
        <v>001</v>
      </c>
      <c r="G6196" t="str">
        <f>""</f>
        <v/>
      </c>
      <c r="H6196" t="s">
        <v>1</v>
      </c>
      <c r="I6196" t="s">
        <v>3014</v>
      </c>
      <c r="J6196" t="s">
        <v>6457</v>
      </c>
      <c r="K6196" t="str">
        <f t="shared" ref="K6196:K6203" si="956">"29300"</f>
        <v>29300</v>
      </c>
    </row>
    <row r="6197" spans="1:11" customFormat="1" x14ac:dyDescent="0.25">
      <c r="A6197" t="str">
        <f t="shared" si="951"/>
        <v>29</v>
      </c>
      <c r="B6197" t="s">
        <v>709</v>
      </c>
      <c r="C6197" t="str">
        <f t="shared" si="955"/>
        <v>017</v>
      </c>
      <c r="D6197" t="s">
        <v>726</v>
      </c>
      <c r="E6197" t="str">
        <f t="shared" si="954"/>
        <v>01</v>
      </c>
      <c r="F6197" t="str">
        <f>"001"</f>
        <v>001</v>
      </c>
      <c r="G6197" t="str">
        <f>""</f>
        <v/>
      </c>
      <c r="H6197" t="s">
        <v>0</v>
      </c>
      <c r="I6197" t="s">
        <v>3014</v>
      </c>
      <c r="J6197" t="s">
        <v>6457</v>
      </c>
      <c r="K6197" t="str">
        <f t="shared" si="956"/>
        <v>29300</v>
      </c>
    </row>
    <row r="6198" spans="1:11" customFormat="1" x14ac:dyDescent="0.25">
      <c r="A6198" t="str">
        <f t="shared" si="951"/>
        <v>29</v>
      </c>
      <c r="B6198" t="s">
        <v>709</v>
      </c>
      <c r="C6198" t="str">
        <f t="shared" si="955"/>
        <v>017</v>
      </c>
      <c r="D6198" t="s">
        <v>726</v>
      </c>
      <c r="E6198" t="str">
        <f t="shared" si="954"/>
        <v>01</v>
      </c>
      <c r="F6198" t="str">
        <f>"002"</f>
        <v>002</v>
      </c>
      <c r="G6198" t="str">
        <f>""</f>
        <v/>
      </c>
      <c r="H6198" t="s">
        <v>3</v>
      </c>
      <c r="I6198" t="s">
        <v>3015</v>
      </c>
      <c r="J6198" t="s">
        <v>6458</v>
      </c>
      <c r="K6198" t="str">
        <f t="shared" si="956"/>
        <v>29300</v>
      </c>
    </row>
    <row r="6199" spans="1:11" customFormat="1" x14ac:dyDescent="0.25">
      <c r="A6199" t="str">
        <f t="shared" si="951"/>
        <v>29</v>
      </c>
      <c r="B6199" t="s">
        <v>709</v>
      </c>
      <c r="C6199" t="str">
        <f t="shared" si="955"/>
        <v>017</v>
      </c>
      <c r="D6199" t="s">
        <v>726</v>
      </c>
      <c r="E6199" t="str">
        <f t="shared" si="954"/>
        <v>01</v>
      </c>
      <c r="F6199" t="str">
        <f>"003"</f>
        <v>003</v>
      </c>
      <c r="G6199" t="str">
        <f>""</f>
        <v/>
      </c>
      <c r="H6199" t="s">
        <v>3</v>
      </c>
      <c r="I6199" t="s">
        <v>3016</v>
      </c>
      <c r="J6199" t="s">
        <v>6459</v>
      </c>
      <c r="K6199" t="str">
        <f t="shared" si="956"/>
        <v>29300</v>
      </c>
    </row>
    <row r="6200" spans="1:11" customFormat="1" x14ac:dyDescent="0.25">
      <c r="A6200" t="str">
        <f t="shared" si="951"/>
        <v>29</v>
      </c>
      <c r="B6200" t="s">
        <v>709</v>
      </c>
      <c r="C6200" t="str">
        <f t="shared" si="955"/>
        <v>017</v>
      </c>
      <c r="D6200" t="s">
        <v>726</v>
      </c>
      <c r="E6200" t="str">
        <f t="shared" si="954"/>
        <v>01</v>
      </c>
      <c r="F6200" t="str">
        <f>"004"</f>
        <v>004</v>
      </c>
      <c r="G6200" t="str">
        <f>""</f>
        <v/>
      </c>
      <c r="H6200" t="s">
        <v>1</v>
      </c>
      <c r="I6200" t="s">
        <v>3017</v>
      </c>
      <c r="J6200" t="s">
        <v>6460</v>
      </c>
      <c r="K6200" t="str">
        <f t="shared" si="956"/>
        <v>29300</v>
      </c>
    </row>
    <row r="6201" spans="1:11" customFormat="1" x14ac:dyDescent="0.25">
      <c r="A6201" t="str">
        <f t="shared" si="951"/>
        <v>29</v>
      </c>
      <c r="B6201" t="s">
        <v>709</v>
      </c>
      <c r="C6201" t="str">
        <f t="shared" si="955"/>
        <v>017</v>
      </c>
      <c r="D6201" t="s">
        <v>726</v>
      </c>
      <c r="E6201" t="str">
        <f t="shared" si="954"/>
        <v>01</v>
      </c>
      <c r="F6201" t="str">
        <f>"004"</f>
        <v>004</v>
      </c>
      <c r="G6201" t="str">
        <f>""</f>
        <v/>
      </c>
      <c r="H6201" t="s">
        <v>0</v>
      </c>
      <c r="I6201" t="s">
        <v>3017</v>
      </c>
      <c r="J6201" t="s">
        <v>6460</v>
      </c>
      <c r="K6201" t="str">
        <f t="shared" si="956"/>
        <v>29300</v>
      </c>
    </row>
    <row r="6202" spans="1:11" customFormat="1" x14ac:dyDescent="0.25">
      <c r="A6202" t="str">
        <f t="shared" si="951"/>
        <v>29</v>
      </c>
      <c r="B6202" t="s">
        <v>709</v>
      </c>
      <c r="C6202" t="str">
        <f t="shared" si="955"/>
        <v>017</v>
      </c>
      <c r="D6202" t="s">
        <v>726</v>
      </c>
      <c r="E6202" t="str">
        <f>"02"</f>
        <v>02</v>
      </c>
      <c r="F6202" t="str">
        <f>"002"</f>
        <v>002</v>
      </c>
      <c r="G6202" t="str">
        <f>""</f>
        <v/>
      </c>
      <c r="H6202" t="s">
        <v>1</v>
      </c>
      <c r="I6202" t="s">
        <v>3018</v>
      </c>
      <c r="J6202" t="s">
        <v>6461</v>
      </c>
      <c r="K6202" t="str">
        <f t="shared" si="956"/>
        <v>29300</v>
      </c>
    </row>
    <row r="6203" spans="1:11" customFormat="1" x14ac:dyDescent="0.25">
      <c r="A6203" t="str">
        <f t="shared" si="951"/>
        <v>29</v>
      </c>
      <c r="B6203" t="s">
        <v>709</v>
      </c>
      <c r="C6203" t="str">
        <f t="shared" si="955"/>
        <v>017</v>
      </c>
      <c r="D6203" t="s">
        <v>726</v>
      </c>
      <c r="E6203" t="str">
        <f>"02"</f>
        <v>02</v>
      </c>
      <c r="F6203" t="str">
        <f>"002"</f>
        <v>002</v>
      </c>
      <c r="G6203" t="str">
        <f>""</f>
        <v/>
      </c>
      <c r="H6203" t="s">
        <v>0</v>
      </c>
      <c r="I6203" t="s">
        <v>3018</v>
      </c>
      <c r="J6203" t="s">
        <v>6461</v>
      </c>
      <c r="K6203" t="str">
        <f t="shared" si="956"/>
        <v>29300</v>
      </c>
    </row>
    <row r="6204" spans="1:11" customFormat="1" x14ac:dyDescent="0.25">
      <c r="A6204" t="str">
        <f t="shared" si="951"/>
        <v>29</v>
      </c>
      <c r="B6204" t="s">
        <v>709</v>
      </c>
      <c r="C6204" t="str">
        <f t="shared" si="955"/>
        <v>017</v>
      </c>
      <c r="D6204" t="s">
        <v>726</v>
      </c>
      <c r="E6204" t="str">
        <f>"03"</f>
        <v>03</v>
      </c>
      <c r="F6204" t="str">
        <f>"001"</f>
        <v>001</v>
      </c>
      <c r="G6204" t="str">
        <f>"01"</f>
        <v>01</v>
      </c>
      <c r="H6204" t="s">
        <v>1</v>
      </c>
      <c r="I6204" t="s">
        <v>3019</v>
      </c>
      <c r="J6204" t="s">
        <v>6462</v>
      </c>
      <c r="K6204" t="str">
        <f>"29314"</f>
        <v>29314</v>
      </c>
    </row>
    <row r="6205" spans="1:11" customFormat="1" x14ac:dyDescent="0.25">
      <c r="A6205" t="str">
        <f t="shared" si="951"/>
        <v>29</v>
      </c>
      <c r="B6205" t="s">
        <v>709</v>
      </c>
      <c r="C6205" t="str">
        <f t="shared" si="955"/>
        <v>017</v>
      </c>
      <c r="D6205" t="s">
        <v>726</v>
      </c>
      <c r="E6205" t="str">
        <f>"03"</f>
        <v>03</v>
      </c>
      <c r="F6205" t="str">
        <f>"001"</f>
        <v>001</v>
      </c>
      <c r="G6205" t="str">
        <f>"02"</f>
        <v>02</v>
      </c>
      <c r="H6205" t="s">
        <v>0</v>
      </c>
      <c r="I6205" t="s">
        <v>3020</v>
      </c>
      <c r="J6205" t="s">
        <v>6463</v>
      </c>
      <c r="K6205" t="str">
        <f>"29315"</f>
        <v>29315</v>
      </c>
    </row>
    <row r="6206" spans="1:11" customFormat="1" x14ac:dyDescent="0.25">
      <c r="A6206" t="str">
        <f t="shared" si="951"/>
        <v>29</v>
      </c>
      <c r="B6206" t="s">
        <v>709</v>
      </c>
      <c r="C6206" t="str">
        <f>"018"</f>
        <v>018</v>
      </c>
      <c r="D6206" t="s">
        <v>727</v>
      </c>
      <c r="E6206" t="str">
        <f t="shared" ref="E6206:E6231" si="957">"01"</f>
        <v>01</v>
      </c>
      <c r="F6206" t="str">
        <f>"001"</f>
        <v>001</v>
      </c>
      <c r="G6206" t="str">
        <f>""</f>
        <v/>
      </c>
      <c r="H6206" t="s">
        <v>1</v>
      </c>
      <c r="I6206" t="s">
        <v>48</v>
      </c>
      <c r="J6206" t="s">
        <v>6464</v>
      </c>
      <c r="K6206" t="str">
        <f>"29550"</f>
        <v>29550</v>
      </c>
    </row>
    <row r="6207" spans="1:11" customFormat="1" x14ac:dyDescent="0.25">
      <c r="A6207" t="str">
        <f t="shared" si="951"/>
        <v>29</v>
      </c>
      <c r="B6207" t="s">
        <v>709</v>
      </c>
      <c r="C6207" t="str">
        <f>"018"</f>
        <v>018</v>
      </c>
      <c r="D6207" t="s">
        <v>727</v>
      </c>
      <c r="E6207" t="str">
        <f t="shared" si="957"/>
        <v>01</v>
      </c>
      <c r="F6207" t="str">
        <f>"001"</f>
        <v>001</v>
      </c>
      <c r="G6207" t="str">
        <f>""</f>
        <v/>
      </c>
      <c r="H6207" t="s">
        <v>0</v>
      </c>
      <c r="I6207" t="s">
        <v>48</v>
      </c>
      <c r="J6207" t="s">
        <v>6464</v>
      </c>
      <c r="K6207" t="str">
        <f>"29550"</f>
        <v>29550</v>
      </c>
    </row>
    <row r="6208" spans="1:11" customFormat="1" x14ac:dyDescent="0.25">
      <c r="A6208" t="str">
        <f t="shared" si="951"/>
        <v>29</v>
      </c>
      <c r="B6208" t="s">
        <v>709</v>
      </c>
      <c r="C6208" t="str">
        <f>"018"</f>
        <v>018</v>
      </c>
      <c r="D6208" t="s">
        <v>727</v>
      </c>
      <c r="E6208" t="str">
        <f t="shared" si="957"/>
        <v>01</v>
      </c>
      <c r="F6208" t="str">
        <f>"002"</f>
        <v>002</v>
      </c>
      <c r="G6208" t="str">
        <f>""</f>
        <v/>
      </c>
      <c r="H6208" t="s">
        <v>3</v>
      </c>
      <c r="I6208" t="s">
        <v>48</v>
      </c>
      <c r="J6208" t="s">
        <v>6464</v>
      </c>
      <c r="K6208" t="str">
        <f>"29550"</f>
        <v>29550</v>
      </c>
    </row>
    <row r="6209" spans="1:11" customFormat="1" x14ac:dyDescent="0.25">
      <c r="A6209" t="str">
        <f t="shared" si="951"/>
        <v>29</v>
      </c>
      <c r="B6209" t="s">
        <v>709</v>
      </c>
      <c r="C6209" t="str">
        <f>"019"</f>
        <v>019</v>
      </c>
      <c r="D6209" t="s">
        <v>728</v>
      </c>
      <c r="E6209" t="str">
        <f t="shared" si="957"/>
        <v>01</v>
      </c>
      <c r="F6209" t="str">
        <f>"001"</f>
        <v>001</v>
      </c>
      <c r="G6209" t="str">
        <f>""</f>
        <v/>
      </c>
      <c r="H6209" t="s">
        <v>3</v>
      </c>
      <c r="I6209" t="s">
        <v>3021</v>
      </c>
      <c r="J6209" t="s">
        <v>6465</v>
      </c>
      <c r="K6209" t="str">
        <f>"29753"</f>
        <v>29753</v>
      </c>
    </row>
    <row r="6210" spans="1:11" customFormat="1" x14ac:dyDescent="0.25">
      <c r="A6210" t="str">
        <f t="shared" si="951"/>
        <v>29</v>
      </c>
      <c r="B6210" t="s">
        <v>709</v>
      </c>
      <c r="C6210" t="str">
        <f>"020"</f>
        <v>020</v>
      </c>
      <c r="D6210" t="s">
        <v>729</v>
      </c>
      <c r="E6210" t="str">
        <f t="shared" si="957"/>
        <v>01</v>
      </c>
      <c r="F6210" t="str">
        <f>"001"</f>
        <v>001</v>
      </c>
      <c r="G6210" t="str">
        <f>""</f>
        <v/>
      </c>
      <c r="H6210" t="s">
        <v>1</v>
      </c>
      <c r="I6210" t="s">
        <v>117</v>
      </c>
      <c r="J6210" t="s">
        <v>6466</v>
      </c>
      <c r="K6210" t="str">
        <f>"29350"</f>
        <v>29350</v>
      </c>
    </row>
    <row r="6211" spans="1:11" customFormat="1" x14ac:dyDescent="0.25">
      <c r="A6211" t="str">
        <f t="shared" si="951"/>
        <v>29</v>
      </c>
      <c r="B6211" t="s">
        <v>709</v>
      </c>
      <c r="C6211" t="str">
        <f>"020"</f>
        <v>020</v>
      </c>
      <c r="D6211" t="s">
        <v>729</v>
      </c>
      <c r="E6211" t="str">
        <f t="shared" si="957"/>
        <v>01</v>
      </c>
      <c r="F6211" t="str">
        <f>"001"</f>
        <v>001</v>
      </c>
      <c r="G6211" t="str">
        <f>""</f>
        <v/>
      </c>
      <c r="H6211" t="s">
        <v>0</v>
      </c>
      <c r="I6211" t="s">
        <v>3022</v>
      </c>
      <c r="J6211" t="s">
        <v>6466</v>
      </c>
      <c r="K6211" t="str">
        <f>"29350"</f>
        <v>29350</v>
      </c>
    </row>
    <row r="6212" spans="1:11" customFormat="1" x14ac:dyDescent="0.25">
      <c r="A6212" t="str">
        <f t="shared" si="951"/>
        <v>29</v>
      </c>
      <c r="B6212" t="s">
        <v>709</v>
      </c>
      <c r="C6212" t="str">
        <f>"020"</f>
        <v>020</v>
      </c>
      <c r="D6212" t="s">
        <v>729</v>
      </c>
      <c r="E6212" t="str">
        <f t="shared" si="957"/>
        <v>01</v>
      </c>
      <c r="F6212" t="str">
        <f>"002"</f>
        <v>002</v>
      </c>
      <c r="G6212" t="str">
        <f>""</f>
        <v/>
      </c>
      <c r="H6212" t="s">
        <v>1</v>
      </c>
      <c r="I6212" t="s">
        <v>44</v>
      </c>
      <c r="J6212" t="s">
        <v>6466</v>
      </c>
      <c r="K6212" t="str">
        <f>"29350"</f>
        <v>29350</v>
      </c>
    </row>
    <row r="6213" spans="1:11" customFormat="1" x14ac:dyDescent="0.25">
      <c r="A6213" t="str">
        <f t="shared" si="951"/>
        <v>29</v>
      </c>
      <c r="B6213" t="s">
        <v>709</v>
      </c>
      <c r="C6213" t="str">
        <f>"020"</f>
        <v>020</v>
      </c>
      <c r="D6213" t="s">
        <v>729</v>
      </c>
      <c r="E6213" t="str">
        <f t="shared" si="957"/>
        <v>01</v>
      </c>
      <c r="F6213" t="str">
        <f>"002"</f>
        <v>002</v>
      </c>
      <c r="G6213" t="str">
        <f>""</f>
        <v/>
      </c>
      <c r="H6213" t="s">
        <v>0</v>
      </c>
      <c r="I6213" t="s">
        <v>44</v>
      </c>
      <c r="J6213" t="s">
        <v>6466</v>
      </c>
      <c r="K6213" t="str">
        <f>"29350"</f>
        <v>29350</v>
      </c>
    </row>
    <row r="6214" spans="1:11" customFormat="1" x14ac:dyDescent="0.25">
      <c r="A6214" t="str">
        <f t="shared" si="951"/>
        <v>29</v>
      </c>
      <c r="B6214" t="s">
        <v>709</v>
      </c>
      <c r="C6214" t="str">
        <f>"020"</f>
        <v>020</v>
      </c>
      <c r="D6214" t="s">
        <v>729</v>
      </c>
      <c r="E6214" t="str">
        <f t="shared" si="957"/>
        <v>01</v>
      </c>
      <c r="F6214" t="str">
        <f>"003"</f>
        <v>003</v>
      </c>
      <c r="G6214" t="str">
        <f>""</f>
        <v/>
      </c>
      <c r="H6214" t="s">
        <v>3</v>
      </c>
      <c r="I6214" t="s">
        <v>44</v>
      </c>
      <c r="J6214" t="s">
        <v>6466</v>
      </c>
      <c r="K6214" t="str">
        <f>"29350"</f>
        <v>29350</v>
      </c>
    </row>
    <row r="6215" spans="1:11" customFormat="1" x14ac:dyDescent="0.25">
      <c r="A6215" t="str">
        <f t="shared" si="951"/>
        <v>29</v>
      </c>
      <c r="B6215" t="s">
        <v>709</v>
      </c>
      <c r="C6215" t="str">
        <f>"021"</f>
        <v>021</v>
      </c>
      <c r="D6215" t="s">
        <v>730</v>
      </c>
      <c r="E6215" t="str">
        <f t="shared" si="957"/>
        <v>01</v>
      </c>
      <c r="F6215" t="str">
        <f>"001"</f>
        <v>001</v>
      </c>
      <c r="G6215" t="str">
        <f>""</f>
        <v/>
      </c>
      <c r="H6215" t="s">
        <v>3</v>
      </c>
      <c r="I6215" t="s">
        <v>3023</v>
      </c>
      <c r="J6215" t="s">
        <v>6467</v>
      </c>
      <c r="K6215" t="str">
        <f>"29494"</f>
        <v>29494</v>
      </c>
    </row>
    <row r="6216" spans="1:11" customFormat="1" x14ac:dyDescent="0.25">
      <c r="A6216" t="str">
        <f t="shared" si="951"/>
        <v>29</v>
      </c>
      <c r="B6216" t="s">
        <v>709</v>
      </c>
      <c r="C6216" t="str">
        <f>"022"</f>
        <v>022</v>
      </c>
      <c r="D6216" t="s">
        <v>731</v>
      </c>
      <c r="E6216" t="str">
        <f t="shared" si="957"/>
        <v>01</v>
      </c>
      <c r="F6216" t="str">
        <f>"001"</f>
        <v>001</v>
      </c>
      <c r="G6216" t="str">
        <f>""</f>
        <v/>
      </c>
      <c r="H6216" t="s">
        <v>3</v>
      </c>
      <c r="I6216" t="s">
        <v>23</v>
      </c>
      <c r="J6216" t="s">
        <v>6468</v>
      </c>
      <c r="K6216" t="str">
        <f>"29493"</f>
        <v>29493</v>
      </c>
    </row>
    <row r="6217" spans="1:11" customFormat="1" x14ac:dyDescent="0.25">
      <c r="A6217" t="str">
        <f t="shared" si="951"/>
        <v>29</v>
      </c>
      <c r="B6217" t="s">
        <v>709</v>
      </c>
      <c r="C6217" t="str">
        <f>"023"</f>
        <v>023</v>
      </c>
      <c r="D6217" t="s">
        <v>732</v>
      </c>
      <c r="E6217" t="str">
        <f t="shared" si="957"/>
        <v>01</v>
      </c>
      <c r="F6217" t="str">
        <f>"001"</f>
        <v>001</v>
      </c>
      <c r="G6217" t="str">
        <f>""</f>
        <v/>
      </c>
      <c r="H6217" t="s">
        <v>1</v>
      </c>
      <c r="I6217" t="s">
        <v>25</v>
      </c>
      <c r="J6217" t="s">
        <v>6469</v>
      </c>
      <c r="K6217" t="str">
        <f>"29679"</f>
        <v>29679</v>
      </c>
    </row>
    <row r="6218" spans="1:11" customFormat="1" x14ac:dyDescent="0.25">
      <c r="A6218" t="str">
        <f t="shared" si="951"/>
        <v>29</v>
      </c>
      <c r="B6218" t="s">
        <v>709</v>
      </c>
      <c r="C6218" t="str">
        <f>"023"</f>
        <v>023</v>
      </c>
      <c r="D6218" t="s">
        <v>732</v>
      </c>
      <c r="E6218" t="str">
        <f t="shared" si="957"/>
        <v>01</v>
      </c>
      <c r="F6218" t="str">
        <f>"001"</f>
        <v>001</v>
      </c>
      <c r="G6218" t="str">
        <f>""</f>
        <v/>
      </c>
      <c r="H6218" t="s">
        <v>0</v>
      </c>
      <c r="I6218" t="s">
        <v>25</v>
      </c>
      <c r="J6218" t="s">
        <v>6469</v>
      </c>
      <c r="K6218" t="str">
        <f>"29679"</f>
        <v>29679</v>
      </c>
    </row>
    <row r="6219" spans="1:11" customFormat="1" x14ac:dyDescent="0.25">
      <c r="A6219" t="str">
        <f t="shared" ref="A6219:A6282" si="958">"29"</f>
        <v>29</v>
      </c>
      <c r="B6219" t="s">
        <v>709</v>
      </c>
      <c r="C6219" t="str">
        <f>"023"</f>
        <v>023</v>
      </c>
      <c r="D6219" t="s">
        <v>732</v>
      </c>
      <c r="E6219" t="str">
        <f t="shared" si="957"/>
        <v>01</v>
      </c>
      <c r="F6219" t="str">
        <f>"001"</f>
        <v>001</v>
      </c>
      <c r="G6219" t="str">
        <f>""</f>
        <v/>
      </c>
      <c r="H6219" t="s">
        <v>2</v>
      </c>
      <c r="I6219" t="s">
        <v>25</v>
      </c>
      <c r="J6219" t="s">
        <v>6469</v>
      </c>
      <c r="K6219" t="str">
        <f>"29679"</f>
        <v>29679</v>
      </c>
    </row>
    <row r="6220" spans="1:11" customFormat="1" x14ac:dyDescent="0.25">
      <c r="A6220" t="str">
        <f t="shared" si="958"/>
        <v>29</v>
      </c>
      <c r="B6220" t="s">
        <v>709</v>
      </c>
      <c r="C6220" t="str">
        <f>"023"</f>
        <v>023</v>
      </c>
      <c r="D6220" t="s">
        <v>732</v>
      </c>
      <c r="E6220" t="str">
        <f t="shared" si="957"/>
        <v>01</v>
      </c>
      <c r="F6220" t="str">
        <f>"002"</f>
        <v>002</v>
      </c>
      <c r="G6220" t="str">
        <f>""</f>
        <v/>
      </c>
      <c r="H6220" t="s">
        <v>3</v>
      </c>
      <c r="I6220" t="s">
        <v>3024</v>
      </c>
      <c r="J6220" t="s">
        <v>6470</v>
      </c>
      <c r="K6220" t="str">
        <f>"29679"</f>
        <v>29679</v>
      </c>
    </row>
    <row r="6221" spans="1:11" customFormat="1" x14ac:dyDescent="0.25">
      <c r="A6221" t="str">
        <f t="shared" si="958"/>
        <v>29</v>
      </c>
      <c r="B6221" t="s">
        <v>709</v>
      </c>
      <c r="C6221" t="str">
        <f>"024"</f>
        <v>024</v>
      </c>
      <c r="D6221" t="s">
        <v>733</v>
      </c>
      <c r="E6221" t="str">
        <f t="shared" si="957"/>
        <v>01</v>
      </c>
      <c r="F6221" t="str">
        <f>"001"</f>
        <v>001</v>
      </c>
      <c r="G6221" t="str">
        <f>""</f>
        <v/>
      </c>
      <c r="H6221" t="s">
        <v>3</v>
      </c>
      <c r="I6221" t="s">
        <v>25</v>
      </c>
      <c r="J6221" t="s">
        <v>6471</v>
      </c>
      <c r="K6221" t="str">
        <f>"29491"</f>
        <v>29491</v>
      </c>
    </row>
    <row r="6222" spans="1:11" customFormat="1" x14ac:dyDescent="0.25">
      <c r="A6222" t="str">
        <f t="shared" si="958"/>
        <v>29</v>
      </c>
      <c r="B6222" t="s">
        <v>709</v>
      </c>
      <c r="C6222" t="str">
        <f t="shared" ref="C6222:C6285" si="959">"025"</f>
        <v>025</v>
      </c>
      <c r="D6222" t="s">
        <v>734</v>
      </c>
      <c r="E6222" t="str">
        <f t="shared" si="957"/>
        <v>01</v>
      </c>
      <c r="F6222" t="str">
        <f>"001"</f>
        <v>001</v>
      </c>
      <c r="G6222" t="str">
        <f>""</f>
        <v/>
      </c>
      <c r="H6222" t="s">
        <v>3</v>
      </c>
      <c r="I6222" t="s">
        <v>3025</v>
      </c>
      <c r="J6222" t="s">
        <v>6472</v>
      </c>
      <c r="K6222" t="str">
        <f t="shared" ref="K6222:K6231" si="960">"29639"</f>
        <v>29639</v>
      </c>
    </row>
    <row r="6223" spans="1:11" customFormat="1" x14ac:dyDescent="0.25">
      <c r="A6223" t="str">
        <f t="shared" si="958"/>
        <v>29</v>
      </c>
      <c r="B6223" t="s">
        <v>709</v>
      </c>
      <c r="C6223" t="str">
        <f t="shared" si="959"/>
        <v>025</v>
      </c>
      <c r="D6223" t="s">
        <v>734</v>
      </c>
      <c r="E6223" t="str">
        <f t="shared" si="957"/>
        <v>01</v>
      </c>
      <c r="F6223" t="str">
        <f>"002"</f>
        <v>002</v>
      </c>
      <c r="G6223" t="str">
        <f>""</f>
        <v/>
      </c>
      <c r="H6223" t="s">
        <v>1</v>
      </c>
      <c r="I6223" t="s">
        <v>3026</v>
      </c>
      <c r="J6223" t="s">
        <v>6473</v>
      </c>
      <c r="K6223" t="str">
        <f t="shared" si="960"/>
        <v>29639</v>
      </c>
    </row>
    <row r="6224" spans="1:11" customFormat="1" x14ac:dyDescent="0.25">
      <c r="A6224" t="str">
        <f t="shared" si="958"/>
        <v>29</v>
      </c>
      <c r="B6224" t="s">
        <v>709</v>
      </c>
      <c r="C6224" t="str">
        <f t="shared" si="959"/>
        <v>025</v>
      </c>
      <c r="D6224" t="s">
        <v>734</v>
      </c>
      <c r="E6224" t="str">
        <f t="shared" si="957"/>
        <v>01</v>
      </c>
      <c r="F6224" t="str">
        <f>"002"</f>
        <v>002</v>
      </c>
      <c r="G6224" t="str">
        <f>""</f>
        <v/>
      </c>
      <c r="H6224" t="s">
        <v>0</v>
      </c>
      <c r="I6224" t="s">
        <v>3026</v>
      </c>
      <c r="J6224" t="s">
        <v>6473</v>
      </c>
      <c r="K6224" t="str">
        <f t="shared" si="960"/>
        <v>29639</v>
      </c>
    </row>
    <row r="6225" spans="1:11" customFormat="1" x14ac:dyDescent="0.25">
      <c r="A6225" t="str">
        <f t="shared" si="958"/>
        <v>29</v>
      </c>
      <c r="B6225" t="s">
        <v>709</v>
      </c>
      <c r="C6225" t="str">
        <f t="shared" si="959"/>
        <v>025</v>
      </c>
      <c r="D6225" t="s">
        <v>734</v>
      </c>
      <c r="E6225" t="str">
        <f t="shared" si="957"/>
        <v>01</v>
      </c>
      <c r="F6225" t="str">
        <f>"003"</f>
        <v>003</v>
      </c>
      <c r="G6225" t="str">
        <f>""</f>
        <v/>
      </c>
      <c r="H6225" t="s">
        <v>1</v>
      </c>
      <c r="I6225" t="s">
        <v>3027</v>
      </c>
      <c r="J6225" t="s">
        <v>6474</v>
      </c>
      <c r="K6225" t="str">
        <f t="shared" si="960"/>
        <v>29639</v>
      </c>
    </row>
    <row r="6226" spans="1:11" customFormat="1" x14ac:dyDescent="0.25">
      <c r="A6226" t="str">
        <f t="shared" si="958"/>
        <v>29</v>
      </c>
      <c r="B6226" t="s">
        <v>709</v>
      </c>
      <c r="C6226" t="str">
        <f t="shared" si="959"/>
        <v>025</v>
      </c>
      <c r="D6226" t="s">
        <v>734</v>
      </c>
      <c r="E6226" t="str">
        <f t="shared" si="957"/>
        <v>01</v>
      </c>
      <c r="F6226" t="str">
        <f>"003"</f>
        <v>003</v>
      </c>
      <c r="G6226" t="str">
        <f>""</f>
        <v/>
      </c>
      <c r="H6226" t="s">
        <v>0</v>
      </c>
      <c r="I6226" t="s">
        <v>3027</v>
      </c>
      <c r="J6226" t="s">
        <v>6474</v>
      </c>
      <c r="K6226" t="str">
        <f t="shared" si="960"/>
        <v>29639</v>
      </c>
    </row>
    <row r="6227" spans="1:11" customFormat="1" x14ac:dyDescent="0.25">
      <c r="A6227" t="str">
        <f t="shared" si="958"/>
        <v>29</v>
      </c>
      <c r="B6227" t="s">
        <v>709</v>
      </c>
      <c r="C6227" t="str">
        <f t="shared" si="959"/>
        <v>025</v>
      </c>
      <c r="D6227" t="s">
        <v>734</v>
      </c>
      <c r="E6227" t="str">
        <f t="shared" si="957"/>
        <v>01</v>
      </c>
      <c r="F6227" t="str">
        <f>"003"</f>
        <v>003</v>
      </c>
      <c r="G6227" t="str">
        <f>""</f>
        <v/>
      </c>
      <c r="H6227" t="s">
        <v>2</v>
      </c>
      <c r="I6227" t="s">
        <v>3027</v>
      </c>
      <c r="J6227" t="s">
        <v>6474</v>
      </c>
      <c r="K6227" t="str">
        <f t="shared" si="960"/>
        <v>29639</v>
      </c>
    </row>
    <row r="6228" spans="1:11" customFormat="1" x14ac:dyDescent="0.25">
      <c r="A6228" t="str">
        <f t="shared" si="958"/>
        <v>29</v>
      </c>
      <c r="B6228" t="s">
        <v>709</v>
      </c>
      <c r="C6228" t="str">
        <f t="shared" si="959"/>
        <v>025</v>
      </c>
      <c r="D6228" t="s">
        <v>734</v>
      </c>
      <c r="E6228" t="str">
        <f t="shared" si="957"/>
        <v>01</v>
      </c>
      <c r="F6228" t="str">
        <f>"004"</f>
        <v>004</v>
      </c>
      <c r="G6228" t="str">
        <f>""</f>
        <v/>
      </c>
      <c r="H6228" t="s">
        <v>1</v>
      </c>
      <c r="I6228" t="s">
        <v>3026</v>
      </c>
      <c r="J6228" t="s">
        <v>6473</v>
      </c>
      <c r="K6228" t="str">
        <f t="shared" si="960"/>
        <v>29639</v>
      </c>
    </row>
    <row r="6229" spans="1:11" customFormat="1" x14ac:dyDescent="0.25">
      <c r="A6229" t="str">
        <f t="shared" si="958"/>
        <v>29</v>
      </c>
      <c r="B6229" t="s">
        <v>709</v>
      </c>
      <c r="C6229" t="str">
        <f t="shared" si="959"/>
        <v>025</v>
      </c>
      <c r="D6229" t="s">
        <v>734</v>
      </c>
      <c r="E6229" t="str">
        <f t="shared" si="957"/>
        <v>01</v>
      </c>
      <c r="F6229" t="str">
        <f>"004"</f>
        <v>004</v>
      </c>
      <c r="G6229" t="str">
        <f>""</f>
        <v/>
      </c>
      <c r="H6229" t="s">
        <v>0</v>
      </c>
      <c r="I6229" t="s">
        <v>3026</v>
      </c>
      <c r="J6229" t="s">
        <v>6473</v>
      </c>
      <c r="K6229" t="str">
        <f t="shared" si="960"/>
        <v>29639</v>
      </c>
    </row>
    <row r="6230" spans="1:11" customFormat="1" x14ac:dyDescent="0.25">
      <c r="A6230" t="str">
        <f t="shared" si="958"/>
        <v>29</v>
      </c>
      <c r="B6230" t="s">
        <v>709</v>
      </c>
      <c r="C6230" t="str">
        <f t="shared" si="959"/>
        <v>025</v>
      </c>
      <c r="D6230" t="s">
        <v>734</v>
      </c>
      <c r="E6230" t="str">
        <f t="shared" si="957"/>
        <v>01</v>
      </c>
      <c r="F6230" t="str">
        <f>"005"</f>
        <v>005</v>
      </c>
      <c r="G6230" t="str">
        <f>""</f>
        <v/>
      </c>
      <c r="H6230" t="s">
        <v>1</v>
      </c>
      <c r="I6230" t="s">
        <v>3026</v>
      </c>
      <c r="J6230" t="s">
        <v>6473</v>
      </c>
      <c r="K6230" t="str">
        <f t="shared" si="960"/>
        <v>29639</v>
      </c>
    </row>
    <row r="6231" spans="1:11" customFormat="1" x14ac:dyDescent="0.25">
      <c r="A6231" t="str">
        <f t="shared" si="958"/>
        <v>29</v>
      </c>
      <c r="B6231" t="s">
        <v>709</v>
      </c>
      <c r="C6231" t="str">
        <f t="shared" si="959"/>
        <v>025</v>
      </c>
      <c r="D6231" t="s">
        <v>734</v>
      </c>
      <c r="E6231" t="str">
        <f t="shared" si="957"/>
        <v>01</v>
      </c>
      <c r="F6231" t="str">
        <f>"005"</f>
        <v>005</v>
      </c>
      <c r="G6231" t="str">
        <f>""</f>
        <v/>
      </c>
      <c r="H6231" t="s">
        <v>0</v>
      </c>
      <c r="I6231" t="s">
        <v>3026</v>
      </c>
      <c r="J6231" t="s">
        <v>6473</v>
      </c>
      <c r="K6231" t="str">
        <f t="shared" si="960"/>
        <v>29639</v>
      </c>
    </row>
    <row r="6232" spans="1:11" customFormat="1" x14ac:dyDescent="0.25">
      <c r="A6232" t="str">
        <f t="shared" si="958"/>
        <v>29</v>
      </c>
      <c r="B6232" t="s">
        <v>709</v>
      </c>
      <c r="C6232" t="str">
        <f t="shared" si="959"/>
        <v>025</v>
      </c>
      <c r="D6232" t="s">
        <v>734</v>
      </c>
      <c r="E6232" t="str">
        <f t="shared" ref="E6232:E6268" si="961">"02"</f>
        <v>02</v>
      </c>
      <c r="F6232" t="str">
        <f>"001"</f>
        <v>001</v>
      </c>
      <c r="G6232" t="str">
        <f>""</f>
        <v/>
      </c>
      <c r="H6232" t="s">
        <v>3</v>
      </c>
      <c r="I6232" t="s">
        <v>3028</v>
      </c>
      <c r="J6232" t="s">
        <v>6475</v>
      </c>
      <c r="K6232" t="str">
        <f t="shared" ref="K6232:K6243" si="962">"29631"</f>
        <v>29631</v>
      </c>
    </row>
    <row r="6233" spans="1:11" customFormat="1" x14ac:dyDescent="0.25">
      <c r="A6233" t="str">
        <f t="shared" si="958"/>
        <v>29</v>
      </c>
      <c r="B6233" t="s">
        <v>709</v>
      </c>
      <c r="C6233" t="str">
        <f t="shared" si="959"/>
        <v>025</v>
      </c>
      <c r="D6233" t="s">
        <v>734</v>
      </c>
      <c r="E6233" t="str">
        <f t="shared" si="961"/>
        <v>02</v>
      </c>
      <c r="F6233" t="str">
        <f>"002"</f>
        <v>002</v>
      </c>
      <c r="G6233" t="str">
        <f>""</f>
        <v/>
      </c>
      <c r="H6233" t="s">
        <v>3</v>
      </c>
      <c r="I6233" t="s">
        <v>3029</v>
      </c>
      <c r="J6233" t="s">
        <v>6476</v>
      </c>
      <c r="K6233" t="str">
        <f t="shared" si="962"/>
        <v>29631</v>
      </c>
    </row>
    <row r="6234" spans="1:11" customFormat="1" x14ac:dyDescent="0.25">
      <c r="A6234" t="str">
        <f t="shared" si="958"/>
        <v>29</v>
      </c>
      <c r="B6234" t="s">
        <v>709</v>
      </c>
      <c r="C6234" t="str">
        <f t="shared" si="959"/>
        <v>025</v>
      </c>
      <c r="D6234" t="s">
        <v>734</v>
      </c>
      <c r="E6234" t="str">
        <f t="shared" si="961"/>
        <v>02</v>
      </c>
      <c r="F6234" t="str">
        <f>"003"</f>
        <v>003</v>
      </c>
      <c r="G6234" t="str">
        <f>""</f>
        <v/>
      </c>
      <c r="H6234" t="s">
        <v>1</v>
      </c>
      <c r="I6234" t="s">
        <v>2840</v>
      </c>
      <c r="J6234" t="s">
        <v>6477</v>
      </c>
      <c r="K6234" t="str">
        <f t="shared" si="962"/>
        <v>29631</v>
      </c>
    </row>
    <row r="6235" spans="1:11" customFormat="1" x14ac:dyDescent="0.25">
      <c r="A6235" t="str">
        <f t="shared" si="958"/>
        <v>29</v>
      </c>
      <c r="B6235" t="s">
        <v>709</v>
      </c>
      <c r="C6235" t="str">
        <f t="shared" si="959"/>
        <v>025</v>
      </c>
      <c r="D6235" t="s">
        <v>734</v>
      </c>
      <c r="E6235" t="str">
        <f t="shared" si="961"/>
        <v>02</v>
      </c>
      <c r="F6235" t="str">
        <f>"003"</f>
        <v>003</v>
      </c>
      <c r="G6235" t="str">
        <f>""</f>
        <v/>
      </c>
      <c r="H6235" t="s">
        <v>0</v>
      </c>
      <c r="I6235" t="s">
        <v>2840</v>
      </c>
      <c r="J6235" t="s">
        <v>6477</v>
      </c>
      <c r="K6235" t="str">
        <f t="shared" si="962"/>
        <v>29631</v>
      </c>
    </row>
    <row r="6236" spans="1:11" customFormat="1" x14ac:dyDescent="0.25">
      <c r="A6236" t="str">
        <f t="shared" si="958"/>
        <v>29</v>
      </c>
      <c r="B6236" t="s">
        <v>709</v>
      </c>
      <c r="C6236" t="str">
        <f t="shared" si="959"/>
        <v>025</v>
      </c>
      <c r="D6236" t="s">
        <v>734</v>
      </c>
      <c r="E6236" t="str">
        <f t="shared" si="961"/>
        <v>02</v>
      </c>
      <c r="F6236" t="str">
        <f>"004"</f>
        <v>004</v>
      </c>
      <c r="G6236" t="str">
        <f>""</f>
        <v/>
      </c>
      <c r="H6236" t="s">
        <v>1</v>
      </c>
      <c r="I6236" t="s">
        <v>3030</v>
      </c>
      <c r="J6236" t="s">
        <v>6478</v>
      </c>
      <c r="K6236" t="str">
        <f t="shared" si="962"/>
        <v>29631</v>
      </c>
    </row>
    <row r="6237" spans="1:11" customFormat="1" x14ac:dyDescent="0.25">
      <c r="A6237" t="str">
        <f t="shared" si="958"/>
        <v>29</v>
      </c>
      <c r="B6237" t="s">
        <v>709</v>
      </c>
      <c r="C6237" t="str">
        <f t="shared" si="959"/>
        <v>025</v>
      </c>
      <c r="D6237" t="s">
        <v>734</v>
      </c>
      <c r="E6237" t="str">
        <f t="shared" si="961"/>
        <v>02</v>
      </c>
      <c r="F6237" t="str">
        <f>"004"</f>
        <v>004</v>
      </c>
      <c r="G6237" t="str">
        <f>""</f>
        <v/>
      </c>
      <c r="H6237" t="s">
        <v>0</v>
      </c>
      <c r="I6237" t="s">
        <v>3030</v>
      </c>
      <c r="J6237" t="s">
        <v>6478</v>
      </c>
      <c r="K6237" t="str">
        <f t="shared" si="962"/>
        <v>29631</v>
      </c>
    </row>
    <row r="6238" spans="1:11" customFormat="1" x14ac:dyDescent="0.25">
      <c r="A6238" t="str">
        <f t="shared" si="958"/>
        <v>29</v>
      </c>
      <c r="B6238" t="s">
        <v>709</v>
      </c>
      <c r="C6238" t="str">
        <f t="shared" si="959"/>
        <v>025</v>
      </c>
      <c r="D6238" t="s">
        <v>734</v>
      </c>
      <c r="E6238" t="str">
        <f t="shared" si="961"/>
        <v>02</v>
      </c>
      <c r="F6238" t="str">
        <f>"005"</f>
        <v>005</v>
      </c>
      <c r="G6238" t="str">
        <f>""</f>
        <v/>
      </c>
      <c r="H6238" t="s">
        <v>3</v>
      </c>
      <c r="I6238" t="s">
        <v>23</v>
      </c>
      <c r="J6238" t="s">
        <v>6479</v>
      </c>
      <c r="K6238" t="str">
        <f t="shared" si="962"/>
        <v>29631</v>
      </c>
    </row>
    <row r="6239" spans="1:11" customFormat="1" x14ac:dyDescent="0.25">
      <c r="A6239" t="str">
        <f t="shared" si="958"/>
        <v>29</v>
      </c>
      <c r="B6239" t="s">
        <v>709</v>
      </c>
      <c r="C6239" t="str">
        <f t="shared" si="959"/>
        <v>025</v>
      </c>
      <c r="D6239" t="s">
        <v>734</v>
      </c>
      <c r="E6239" t="str">
        <f t="shared" si="961"/>
        <v>02</v>
      </c>
      <c r="F6239" t="str">
        <f>"006"</f>
        <v>006</v>
      </c>
      <c r="G6239" t="str">
        <f>""</f>
        <v/>
      </c>
      <c r="H6239" t="s">
        <v>1</v>
      </c>
      <c r="I6239" t="s">
        <v>3028</v>
      </c>
      <c r="J6239" t="s">
        <v>6475</v>
      </c>
      <c r="K6239" t="str">
        <f t="shared" si="962"/>
        <v>29631</v>
      </c>
    </row>
    <row r="6240" spans="1:11" customFormat="1" x14ac:dyDescent="0.25">
      <c r="A6240" t="str">
        <f t="shared" si="958"/>
        <v>29</v>
      </c>
      <c r="B6240" t="s">
        <v>709</v>
      </c>
      <c r="C6240" t="str">
        <f t="shared" si="959"/>
        <v>025</v>
      </c>
      <c r="D6240" t="s">
        <v>734</v>
      </c>
      <c r="E6240" t="str">
        <f t="shared" si="961"/>
        <v>02</v>
      </c>
      <c r="F6240" t="str">
        <f>"006"</f>
        <v>006</v>
      </c>
      <c r="G6240" t="str">
        <f>""</f>
        <v/>
      </c>
      <c r="H6240" t="s">
        <v>0</v>
      </c>
      <c r="I6240" t="s">
        <v>3028</v>
      </c>
      <c r="J6240" t="s">
        <v>6475</v>
      </c>
      <c r="K6240" t="str">
        <f t="shared" si="962"/>
        <v>29631</v>
      </c>
    </row>
    <row r="6241" spans="1:11" customFormat="1" x14ac:dyDescent="0.25">
      <c r="A6241" t="str">
        <f t="shared" si="958"/>
        <v>29</v>
      </c>
      <c r="B6241" t="s">
        <v>709</v>
      </c>
      <c r="C6241" t="str">
        <f t="shared" si="959"/>
        <v>025</v>
      </c>
      <c r="D6241" t="s">
        <v>734</v>
      </c>
      <c r="E6241" t="str">
        <f t="shared" si="961"/>
        <v>02</v>
      </c>
      <c r="F6241" t="str">
        <f>"007"</f>
        <v>007</v>
      </c>
      <c r="G6241" t="str">
        <f>""</f>
        <v/>
      </c>
      <c r="H6241" t="s">
        <v>3</v>
      </c>
      <c r="I6241" t="s">
        <v>3029</v>
      </c>
      <c r="J6241" t="s">
        <v>6476</v>
      </c>
      <c r="K6241" t="str">
        <f t="shared" si="962"/>
        <v>29631</v>
      </c>
    </row>
    <row r="6242" spans="1:11" customFormat="1" x14ac:dyDescent="0.25">
      <c r="A6242" t="str">
        <f t="shared" si="958"/>
        <v>29</v>
      </c>
      <c r="B6242" t="s">
        <v>709</v>
      </c>
      <c r="C6242" t="str">
        <f t="shared" si="959"/>
        <v>025</v>
      </c>
      <c r="D6242" t="s">
        <v>734</v>
      </c>
      <c r="E6242" t="str">
        <f t="shared" si="961"/>
        <v>02</v>
      </c>
      <c r="F6242" t="str">
        <f>"008"</f>
        <v>008</v>
      </c>
      <c r="G6242" t="str">
        <f>""</f>
        <v/>
      </c>
      <c r="H6242" t="s">
        <v>1</v>
      </c>
      <c r="I6242" t="s">
        <v>3031</v>
      </c>
      <c r="J6242" t="s">
        <v>6480</v>
      </c>
      <c r="K6242" t="str">
        <f t="shared" si="962"/>
        <v>29631</v>
      </c>
    </row>
    <row r="6243" spans="1:11" customFormat="1" x14ac:dyDescent="0.25">
      <c r="A6243" t="str">
        <f t="shared" si="958"/>
        <v>29</v>
      </c>
      <c r="B6243" t="s">
        <v>709</v>
      </c>
      <c r="C6243" t="str">
        <f t="shared" si="959"/>
        <v>025</v>
      </c>
      <c r="D6243" t="s">
        <v>734</v>
      </c>
      <c r="E6243" t="str">
        <f t="shared" si="961"/>
        <v>02</v>
      </c>
      <c r="F6243" t="str">
        <f>"008"</f>
        <v>008</v>
      </c>
      <c r="G6243" t="str">
        <f>""</f>
        <v/>
      </c>
      <c r="H6243" t="s">
        <v>0</v>
      </c>
      <c r="I6243" t="s">
        <v>3031</v>
      </c>
      <c r="J6243" t="s">
        <v>6480</v>
      </c>
      <c r="K6243" t="str">
        <f t="shared" si="962"/>
        <v>29631</v>
      </c>
    </row>
    <row r="6244" spans="1:11" customFormat="1" x14ac:dyDescent="0.25">
      <c r="A6244" t="str">
        <f t="shared" si="958"/>
        <v>29</v>
      </c>
      <c r="B6244" t="s">
        <v>709</v>
      </c>
      <c r="C6244" t="str">
        <f t="shared" si="959"/>
        <v>025</v>
      </c>
      <c r="D6244" t="s">
        <v>734</v>
      </c>
      <c r="E6244" t="str">
        <f t="shared" si="961"/>
        <v>02</v>
      </c>
      <c r="F6244" t="str">
        <f>"009"</f>
        <v>009</v>
      </c>
      <c r="G6244" t="str">
        <f>""</f>
        <v/>
      </c>
      <c r="H6244" t="s">
        <v>3</v>
      </c>
      <c r="I6244" t="s">
        <v>3032</v>
      </c>
      <c r="J6244" t="s">
        <v>6481</v>
      </c>
      <c r="K6244" t="str">
        <f>"29630"</f>
        <v>29630</v>
      </c>
    </row>
    <row r="6245" spans="1:11" customFormat="1" x14ac:dyDescent="0.25">
      <c r="A6245" t="str">
        <f t="shared" si="958"/>
        <v>29</v>
      </c>
      <c r="B6245" t="s">
        <v>709</v>
      </c>
      <c r="C6245" t="str">
        <f t="shared" si="959"/>
        <v>025</v>
      </c>
      <c r="D6245" t="s">
        <v>734</v>
      </c>
      <c r="E6245" t="str">
        <f t="shared" si="961"/>
        <v>02</v>
      </c>
      <c r="F6245" t="str">
        <f>"010"</f>
        <v>010</v>
      </c>
      <c r="G6245" t="str">
        <f>""</f>
        <v/>
      </c>
      <c r="H6245" t="s">
        <v>1</v>
      </c>
      <c r="I6245" t="s">
        <v>3033</v>
      </c>
      <c r="J6245" t="s">
        <v>6482</v>
      </c>
      <c r="K6245" t="str">
        <f t="shared" ref="K6245:K6268" si="963">"29631"</f>
        <v>29631</v>
      </c>
    </row>
    <row r="6246" spans="1:11" customFormat="1" x14ac:dyDescent="0.25">
      <c r="A6246" t="str">
        <f t="shared" si="958"/>
        <v>29</v>
      </c>
      <c r="B6246" t="s">
        <v>709</v>
      </c>
      <c r="C6246" t="str">
        <f t="shared" si="959"/>
        <v>025</v>
      </c>
      <c r="D6246" t="s">
        <v>734</v>
      </c>
      <c r="E6246" t="str">
        <f t="shared" si="961"/>
        <v>02</v>
      </c>
      <c r="F6246" t="str">
        <f>"010"</f>
        <v>010</v>
      </c>
      <c r="G6246" t="str">
        <f>""</f>
        <v/>
      </c>
      <c r="H6246" t="s">
        <v>0</v>
      </c>
      <c r="I6246" t="s">
        <v>3033</v>
      </c>
      <c r="J6246" t="s">
        <v>6482</v>
      </c>
      <c r="K6246" t="str">
        <f t="shared" si="963"/>
        <v>29631</v>
      </c>
    </row>
    <row r="6247" spans="1:11" customFormat="1" x14ac:dyDescent="0.25">
      <c r="A6247" t="str">
        <f t="shared" si="958"/>
        <v>29</v>
      </c>
      <c r="B6247" t="s">
        <v>709</v>
      </c>
      <c r="C6247" t="str">
        <f t="shared" si="959"/>
        <v>025</v>
      </c>
      <c r="D6247" t="s">
        <v>734</v>
      </c>
      <c r="E6247" t="str">
        <f t="shared" si="961"/>
        <v>02</v>
      </c>
      <c r="F6247" t="str">
        <f>"011"</f>
        <v>011</v>
      </c>
      <c r="G6247" t="str">
        <f>""</f>
        <v/>
      </c>
      <c r="H6247" t="s">
        <v>1</v>
      </c>
      <c r="I6247" t="s">
        <v>3031</v>
      </c>
      <c r="J6247" t="s">
        <v>6480</v>
      </c>
      <c r="K6247" t="str">
        <f t="shared" si="963"/>
        <v>29631</v>
      </c>
    </row>
    <row r="6248" spans="1:11" customFormat="1" x14ac:dyDescent="0.25">
      <c r="A6248" t="str">
        <f t="shared" si="958"/>
        <v>29</v>
      </c>
      <c r="B6248" t="s">
        <v>709</v>
      </c>
      <c r="C6248" t="str">
        <f t="shared" si="959"/>
        <v>025</v>
      </c>
      <c r="D6248" t="s">
        <v>734</v>
      </c>
      <c r="E6248" t="str">
        <f t="shared" si="961"/>
        <v>02</v>
      </c>
      <c r="F6248" t="str">
        <f>"011"</f>
        <v>011</v>
      </c>
      <c r="G6248" t="str">
        <f>""</f>
        <v/>
      </c>
      <c r="H6248" t="s">
        <v>0</v>
      </c>
      <c r="I6248" t="s">
        <v>3031</v>
      </c>
      <c r="J6248" t="s">
        <v>6480</v>
      </c>
      <c r="K6248" t="str">
        <f t="shared" si="963"/>
        <v>29631</v>
      </c>
    </row>
    <row r="6249" spans="1:11" customFormat="1" x14ac:dyDescent="0.25">
      <c r="A6249" t="str">
        <f t="shared" si="958"/>
        <v>29</v>
      </c>
      <c r="B6249" t="s">
        <v>709</v>
      </c>
      <c r="C6249" t="str">
        <f t="shared" si="959"/>
        <v>025</v>
      </c>
      <c r="D6249" t="s">
        <v>734</v>
      </c>
      <c r="E6249" t="str">
        <f t="shared" si="961"/>
        <v>02</v>
      </c>
      <c r="F6249" t="str">
        <f>"012"</f>
        <v>012</v>
      </c>
      <c r="G6249" t="str">
        <f>""</f>
        <v/>
      </c>
      <c r="H6249" t="s">
        <v>1</v>
      </c>
      <c r="I6249" t="s">
        <v>3034</v>
      </c>
      <c r="J6249" t="s">
        <v>6483</v>
      </c>
      <c r="K6249" t="str">
        <f t="shared" si="963"/>
        <v>29631</v>
      </c>
    </row>
    <row r="6250" spans="1:11" customFormat="1" x14ac:dyDescent="0.25">
      <c r="A6250" t="str">
        <f t="shared" si="958"/>
        <v>29</v>
      </c>
      <c r="B6250" t="s">
        <v>709</v>
      </c>
      <c r="C6250" t="str">
        <f t="shared" si="959"/>
        <v>025</v>
      </c>
      <c r="D6250" t="s">
        <v>734</v>
      </c>
      <c r="E6250" t="str">
        <f t="shared" si="961"/>
        <v>02</v>
      </c>
      <c r="F6250" t="str">
        <f>"012"</f>
        <v>012</v>
      </c>
      <c r="G6250" t="str">
        <f>""</f>
        <v/>
      </c>
      <c r="H6250" t="s">
        <v>0</v>
      </c>
      <c r="I6250" t="s">
        <v>3034</v>
      </c>
      <c r="J6250" t="s">
        <v>6483</v>
      </c>
      <c r="K6250" t="str">
        <f t="shared" si="963"/>
        <v>29631</v>
      </c>
    </row>
    <row r="6251" spans="1:11" customFormat="1" x14ac:dyDescent="0.25">
      <c r="A6251" t="str">
        <f t="shared" si="958"/>
        <v>29</v>
      </c>
      <c r="B6251" t="s">
        <v>709</v>
      </c>
      <c r="C6251" t="str">
        <f t="shared" si="959"/>
        <v>025</v>
      </c>
      <c r="D6251" t="s">
        <v>734</v>
      </c>
      <c r="E6251" t="str">
        <f t="shared" si="961"/>
        <v>02</v>
      </c>
      <c r="F6251" t="str">
        <f>"013"</f>
        <v>013</v>
      </c>
      <c r="G6251" t="str">
        <f>""</f>
        <v/>
      </c>
      <c r="H6251" t="s">
        <v>1</v>
      </c>
      <c r="I6251" t="s">
        <v>3035</v>
      </c>
      <c r="J6251" t="s">
        <v>6484</v>
      </c>
      <c r="K6251" t="str">
        <f t="shared" si="963"/>
        <v>29631</v>
      </c>
    </row>
    <row r="6252" spans="1:11" customFormat="1" x14ac:dyDescent="0.25">
      <c r="A6252" t="str">
        <f t="shared" si="958"/>
        <v>29</v>
      </c>
      <c r="B6252" t="s">
        <v>709</v>
      </c>
      <c r="C6252" t="str">
        <f t="shared" si="959"/>
        <v>025</v>
      </c>
      <c r="D6252" t="s">
        <v>734</v>
      </c>
      <c r="E6252" t="str">
        <f t="shared" si="961"/>
        <v>02</v>
      </c>
      <c r="F6252" t="str">
        <f>"013"</f>
        <v>013</v>
      </c>
      <c r="G6252" t="str">
        <f>""</f>
        <v/>
      </c>
      <c r="H6252" t="s">
        <v>0</v>
      </c>
      <c r="I6252" t="s">
        <v>3035</v>
      </c>
      <c r="J6252" t="s">
        <v>6484</v>
      </c>
      <c r="K6252" t="str">
        <f t="shared" si="963"/>
        <v>29631</v>
      </c>
    </row>
    <row r="6253" spans="1:11" customFormat="1" x14ac:dyDescent="0.25">
      <c r="A6253" t="str">
        <f t="shared" si="958"/>
        <v>29</v>
      </c>
      <c r="B6253" t="s">
        <v>709</v>
      </c>
      <c r="C6253" t="str">
        <f t="shared" si="959"/>
        <v>025</v>
      </c>
      <c r="D6253" t="s">
        <v>734</v>
      </c>
      <c r="E6253" t="str">
        <f t="shared" si="961"/>
        <v>02</v>
      </c>
      <c r="F6253" t="str">
        <f>"014"</f>
        <v>014</v>
      </c>
      <c r="G6253" t="str">
        <f>""</f>
        <v/>
      </c>
      <c r="H6253" t="s">
        <v>1</v>
      </c>
      <c r="I6253" t="s">
        <v>2840</v>
      </c>
      <c r="J6253" t="s">
        <v>6477</v>
      </c>
      <c r="K6253" t="str">
        <f t="shared" si="963"/>
        <v>29631</v>
      </c>
    </row>
    <row r="6254" spans="1:11" customFormat="1" x14ac:dyDescent="0.25">
      <c r="A6254" t="str">
        <f t="shared" si="958"/>
        <v>29</v>
      </c>
      <c r="B6254" t="s">
        <v>709</v>
      </c>
      <c r="C6254" t="str">
        <f t="shared" si="959"/>
        <v>025</v>
      </c>
      <c r="D6254" t="s">
        <v>734</v>
      </c>
      <c r="E6254" t="str">
        <f t="shared" si="961"/>
        <v>02</v>
      </c>
      <c r="F6254" t="str">
        <f>"014"</f>
        <v>014</v>
      </c>
      <c r="G6254" t="str">
        <f>""</f>
        <v/>
      </c>
      <c r="H6254" t="s">
        <v>0</v>
      </c>
      <c r="I6254" t="s">
        <v>2840</v>
      </c>
      <c r="J6254" t="s">
        <v>6477</v>
      </c>
      <c r="K6254" t="str">
        <f t="shared" si="963"/>
        <v>29631</v>
      </c>
    </row>
    <row r="6255" spans="1:11" customFormat="1" x14ac:dyDescent="0.25">
      <c r="A6255" t="str">
        <f t="shared" si="958"/>
        <v>29</v>
      </c>
      <c r="B6255" t="s">
        <v>709</v>
      </c>
      <c r="C6255" t="str">
        <f t="shared" si="959"/>
        <v>025</v>
      </c>
      <c r="D6255" t="s">
        <v>734</v>
      </c>
      <c r="E6255" t="str">
        <f t="shared" si="961"/>
        <v>02</v>
      </c>
      <c r="F6255" t="str">
        <f>"015"</f>
        <v>015</v>
      </c>
      <c r="G6255" t="str">
        <f>""</f>
        <v/>
      </c>
      <c r="H6255" t="s">
        <v>1</v>
      </c>
      <c r="I6255" t="s">
        <v>3034</v>
      </c>
      <c r="J6255" t="s">
        <v>6483</v>
      </c>
      <c r="K6255" t="str">
        <f t="shared" si="963"/>
        <v>29631</v>
      </c>
    </row>
    <row r="6256" spans="1:11" customFormat="1" x14ac:dyDescent="0.25">
      <c r="A6256" t="str">
        <f t="shared" si="958"/>
        <v>29</v>
      </c>
      <c r="B6256" t="s">
        <v>709</v>
      </c>
      <c r="C6256" t="str">
        <f t="shared" si="959"/>
        <v>025</v>
      </c>
      <c r="D6256" t="s">
        <v>734</v>
      </c>
      <c r="E6256" t="str">
        <f t="shared" si="961"/>
        <v>02</v>
      </c>
      <c r="F6256" t="str">
        <f>"015"</f>
        <v>015</v>
      </c>
      <c r="G6256" t="str">
        <f>""</f>
        <v/>
      </c>
      <c r="H6256" t="s">
        <v>0</v>
      </c>
      <c r="I6256" t="s">
        <v>3034</v>
      </c>
      <c r="J6256" t="s">
        <v>6483</v>
      </c>
      <c r="K6256" t="str">
        <f t="shared" si="963"/>
        <v>29631</v>
      </c>
    </row>
    <row r="6257" spans="1:11" customFormat="1" x14ac:dyDescent="0.25">
      <c r="A6257" t="str">
        <f t="shared" si="958"/>
        <v>29</v>
      </c>
      <c r="B6257" t="s">
        <v>709</v>
      </c>
      <c r="C6257" t="str">
        <f t="shared" si="959"/>
        <v>025</v>
      </c>
      <c r="D6257" t="s">
        <v>734</v>
      </c>
      <c r="E6257" t="str">
        <f t="shared" si="961"/>
        <v>02</v>
      </c>
      <c r="F6257" t="str">
        <f>"015"</f>
        <v>015</v>
      </c>
      <c r="G6257" t="str">
        <f>""</f>
        <v/>
      </c>
      <c r="H6257" t="s">
        <v>2</v>
      </c>
      <c r="I6257" t="s">
        <v>3034</v>
      </c>
      <c r="J6257" t="s">
        <v>6483</v>
      </c>
      <c r="K6257" t="str">
        <f t="shared" si="963"/>
        <v>29631</v>
      </c>
    </row>
    <row r="6258" spans="1:11" customFormat="1" x14ac:dyDescent="0.25">
      <c r="A6258" t="str">
        <f t="shared" si="958"/>
        <v>29</v>
      </c>
      <c r="B6258" t="s">
        <v>709</v>
      </c>
      <c r="C6258" t="str">
        <f t="shared" si="959"/>
        <v>025</v>
      </c>
      <c r="D6258" t="s">
        <v>734</v>
      </c>
      <c r="E6258" t="str">
        <f t="shared" si="961"/>
        <v>02</v>
      </c>
      <c r="F6258" t="str">
        <f>"016"</f>
        <v>016</v>
      </c>
      <c r="G6258" t="str">
        <f>""</f>
        <v/>
      </c>
      <c r="H6258" t="s">
        <v>1</v>
      </c>
      <c r="I6258" t="s">
        <v>3034</v>
      </c>
      <c r="J6258" t="s">
        <v>6483</v>
      </c>
      <c r="K6258" t="str">
        <f t="shared" si="963"/>
        <v>29631</v>
      </c>
    </row>
    <row r="6259" spans="1:11" customFormat="1" x14ac:dyDescent="0.25">
      <c r="A6259" t="str">
        <f t="shared" si="958"/>
        <v>29</v>
      </c>
      <c r="B6259" t="s">
        <v>709</v>
      </c>
      <c r="C6259" t="str">
        <f t="shared" si="959"/>
        <v>025</v>
      </c>
      <c r="D6259" t="s">
        <v>734</v>
      </c>
      <c r="E6259" t="str">
        <f t="shared" si="961"/>
        <v>02</v>
      </c>
      <c r="F6259" t="str">
        <f>"016"</f>
        <v>016</v>
      </c>
      <c r="G6259" t="str">
        <f>""</f>
        <v/>
      </c>
      <c r="H6259" t="s">
        <v>0</v>
      </c>
      <c r="I6259" t="s">
        <v>3034</v>
      </c>
      <c r="J6259" t="s">
        <v>6483</v>
      </c>
      <c r="K6259" t="str">
        <f t="shared" si="963"/>
        <v>29631</v>
      </c>
    </row>
    <row r="6260" spans="1:11" customFormat="1" x14ac:dyDescent="0.25">
      <c r="A6260" t="str">
        <f t="shared" si="958"/>
        <v>29</v>
      </c>
      <c r="B6260" t="s">
        <v>709</v>
      </c>
      <c r="C6260" t="str">
        <f t="shared" si="959"/>
        <v>025</v>
      </c>
      <c r="D6260" t="s">
        <v>734</v>
      </c>
      <c r="E6260" t="str">
        <f t="shared" si="961"/>
        <v>02</v>
      </c>
      <c r="F6260" t="str">
        <f>"017"</f>
        <v>017</v>
      </c>
      <c r="G6260" t="str">
        <f>""</f>
        <v/>
      </c>
      <c r="H6260" t="s">
        <v>1</v>
      </c>
      <c r="I6260" t="s">
        <v>3035</v>
      </c>
      <c r="J6260" t="s">
        <v>6484</v>
      </c>
      <c r="K6260" t="str">
        <f t="shared" si="963"/>
        <v>29631</v>
      </c>
    </row>
    <row r="6261" spans="1:11" customFormat="1" x14ac:dyDescent="0.25">
      <c r="A6261" t="str">
        <f t="shared" si="958"/>
        <v>29</v>
      </c>
      <c r="B6261" t="s">
        <v>709</v>
      </c>
      <c r="C6261" t="str">
        <f t="shared" si="959"/>
        <v>025</v>
      </c>
      <c r="D6261" t="s">
        <v>734</v>
      </c>
      <c r="E6261" t="str">
        <f t="shared" si="961"/>
        <v>02</v>
      </c>
      <c r="F6261" t="str">
        <f>"017"</f>
        <v>017</v>
      </c>
      <c r="G6261" t="str">
        <f>""</f>
        <v/>
      </c>
      <c r="H6261" t="s">
        <v>0</v>
      </c>
      <c r="I6261" t="s">
        <v>3035</v>
      </c>
      <c r="J6261" t="s">
        <v>6484</v>
      </c>
      <c r="K6261" t="str">
        <f t="shared" si="963"/>
        <v>29631</v>
      </c>
    </row>
    <row r="6262" spans="1:11" customFormat="1" x14ac:dyDescent="0.25">
      <c r="A6262" t="str">
        <f t="shared" si="958"/>
        <v>29</v>
      </c>
      <c r="B6262" t="s">
        <v>709</v>
      </c>
      <c r="C6262" t="str">
        <f t="shared" si="959"/>
        <v>025</v>
      </c>
      <c r="D6262" t="s">
        <v>734</v>
      </c>
      <c r="E6262" t="str">
        <f t="shared" si="961"/>
        <v>02</v>
      </c>
      <c r="F6262" t="str">
        <f>"017"</f>
        <v>017</v>
      </c>
      <c r="G6262" t="str">
        <f>""</f>
        <v/>
      </c>
      <c r="H6262" t="s">
        <v>2</v>
      </c>
      <c r="I6262" t="s">
        <v>3035</v>
      </c>
      <c r="J6262" t="s">
        <v>6484</v>
      </c>
      <c r="K6262" t="str">
        <f t="shared" si="963"/>
        <v>29631</v>
      </c>
    </row>
    <row r="6263" spans="1:11" customFormat="1" x14ac:dyDescent="0.25">
      <c r="A6263" t="str">
        <f t="shared" si="958"/>
        <v>29</v>
      </c>
      <c r="B6263" t="s">
        <v>709</v>
      </c>
      <c r="C6263" t="str">
        <f t="shared" si="959"/>
        <v>025</v>
      </c>
      <c r="D6263" t="s">
        <v>734</v>
      </c>
      <c r="E6263" t="str">
        <f t="shared" si="961"/>
        <v>02</v>
      </c>
      <c r="F6263" t="str">
        <f>"018"</f>
        <v>018</v>
      </c>
      <c r="G6263" t="str">
        <f>""</f>
        <v/>
      </c>
      <c r="H6263" t="s">
        <v>1</v>
      </c>
      <c r="I6263" t="s">
        <v>3034</v>
      </c>
      <c r="J6263" t="s">
        <v>6483</v>
      </c>
      <c r="K6263" t="str">
        <f t="shared" si="963"/>
        <v>29631</v>
      </c>
    </row>
    <row r="6264" spans="1:11" customFormat="1" x14ac:dyDescent="0.25">
      <c r="A6264" t="str">
        <f t="shared" si="958"/>
        <v>29</v>
      </c>
      <c r="B6264" t="s">
        <v>709</v>
      </c>
      <c r="C6264" t="str">
        <f t="shared" si="959"/>
        <v>025</v>
      </c>
      <c r="D6264" t="s">
        <v>734</v>
      </c>
      <c r="E6264" t="str">
        <f t="shared" si="961"/>
        <v>02</v>
      </c>
      <c r="F6264" t="str">
        <f>"018"</f>
        <v>018</v>
      </c>
      <c r="G6264" t="str">
        <f>""</f>
        <v/>
      </c>
      <c r="H6264" t="s">
        <v>0</v>
      </c>
      <c r="I6264" t="s">
        <v>3034</v>
      </c>
      <c r="J6264" t="s">
        <v>6483</v>
      </c>
      <c r="K6264" t="str">
        <f t="shared" si="963"/>
        <v>29631</v>
      </c>
    </row>
    <row r="6265" spans="1:11" customFormat="1" x14ac:dyDescent="0.25">
      <c r="A6265" t="str">
        <f t="shared" si="958"/>
        <v>29</v>
      </c>
      <c r="B6265" t="s">
        <v>709</v>
      </c>
      <c r="C6265" t="str">
        <f t="shared" si="959"/>
        <v>025</v>
      </c>
      <c r="D6265" t="s">
        <v>734</v>
      </c>
      <c r="E6265" t="str">
        <f t="shared" si="961"/>
        <v>02</v>
      </c>
      <c r="F6265" t="str">
        <f>"019"</f>
        <v>019</v>
      </c>
      <c r="G6265" t="str">
        <f>""</f>
        <v/>
      </c>
      <c r="H6265" t="s">
        <v>1</v>
      </c>
      <c r="I6265" t="s">
        <v>3028</v>
      </c>
      <c r="J6265" t="s">
        <v>6475</v>
      </c>
      <c r="K6265" t="str">
        <f t="shared" si="963"/>
        <v>29631</v>
      </c>
    </row>
    <row r="6266" spans="1:11" customFormat="1" x14ac:dyDescent="0.25">
      <c r="A6266" t="str">
        <f t="shared" si="958"/>
        <v>29</v>
      </c>
      <c r="B6266" t="s">
        <v>709</v>
      </c>
      <c r="C6266" t="str">
        <f t="shared" si="959"/>
        <v>025</v>
      </c>
      <c r="D6266" t="s">
        <v>734</v>
      </c>
      <c r="E6266" t="str">
        <f t="shared" si="961"/>
        <v>02</v>
      </c>
      <c r="F6266" t="str">
        <f>"019"</f>
        <v>019</v>
      </c>
      <c r="G6266" t="str">
        <f>""</f>
        <v/>
      </c>
      <c r="H6266" t="s">
        <v>0</v>
      </c>
      <c r="I6266" t="s">
        <v>3028</v>
      </c>
      <c r="J6266" t="s">
        <v>6475</v>
      </c>
      <c r="K6266" t="str">
        <f t="shared" si="963"/>
        <v>29631</v>
      </c>
    </row>
    <row r="6267" spans="1:11" customFormat="1" x14ac:dyDescent="0.25">
      <c r="A6267" t="str">
        <f t="shared" si="958"/>
        <v>29</v>
      </c>
      <c r="B6267" t="s">
        <v>709</v>
      </c>
      <c r="C6267" t="str">
        <f t="shared" si="959"/>
        <v>025</v>
      </c>
      <c r="D6267" t="s">
        <v>734</v>
      </c>
      <c r="E6267" t="str">
        <f t="shared" si="961"/>
        <v>02</v>
      </c>
      <c r="F6267" t="str">
        <f>"020"</f>
        <v>020</v>
      </c>
      <c r="G6267" t="str">
        <f>""</f>
        <v/>
      </c>
      <c r="H6267" t="s">
        <v>1</v>
      </c>
      <c r="I6267" t="s">
        <v>3028</v>
      </c>
      <c r="J6267" t="s">
        <v>6475</v>
      </c>
      <c r="K6267" t="str">
        <f t="shared" si="963"/>
        <v>29631</v>
      </c>
    </row>
    <row r="6268" spans="1:11" customFormat="1" x14ac:dyDescent="0.25">
      <c r="A6268" t="str">
        <f t="shared" si="958"/>
        <v>29</v>
      </c>
      <c r="B6268" t="s">
        <v>709</v>
      </c>
      <c r="C6268" t="str">
        <f t="shared" si="959"/>
        <v>025</v>
      </c>
      <c r="D6268" t="s">
        <v>734</v>
      </c>
      <c r="E6268" t="str">
        <f t="shared" si="961"/>
        <v>02</v>
      </c>
      <c r="F6268" t="str">
        <f>"020"</f>
        <v>020</v>
      </c>
      <c r="G6268" t="str">
        <f>""</f>
        <v/>
      </c>
      <c r="H6268" t="s">
        <v>0</v>
      </c>
      <c r="I6268" t="s">
        <v>3028</v>
      </c>
      <c r="J6268" t="s">
        <v>6475</v>
      </c>
      <c r="K6268" t="str">
        <f t="shared" si="963"/>
        <v>29631</v>
      </c>
    </row>
    <row r="6269" spans="1:11" customFormat="1" x14ac:dyDescent="0.25">
      <c r="A6269" t="str">
        <f t="shared" si="958"/>
        <v>29</v>
      </c>
      <c r="B6269" t="s">
        <v>709</v>
      </c>
      <c r="C6269" t="str">
        <f t="shared" si="959"/>
        <v>025</v>
      </c>
      <c r="D6269" t="s">
        <v>734</v>
      </c>
      <c r="E6269" t="str">
        <f t="shared" ref="E6269:E6290" si="964">"03"</f>
        <v>03</v>
      </c>
      <c r="F6269" t="str">
        <f>"001"</f>
        <v>001</v>
      </c>
      <c r="G6269" t="str">
        <f>""</f>
        <v/>
      </c>
      <c r="H6269" t="s">
        <v>1</v>
      </c>
      <c r="I6269" t="s">
        <v>3036</v>
      </c>
      <c r="J6269" t="s">
        <v>6485</v>
      </c>
      <c r="K6269" t="str">
        <f t="shared" ref="K6269:K6277" si="965">"29630"</f>
        <v>29630</v>
      </c>
    </row>
    <row r="6270" spans="1:11" customFormat="1" x14ac:dyDescent="0.25">
      <c r="A6270" t="str">
        <f t="shared" si="958"/>
        <v>29</v>
      </c>
      <c r="B6270" t="s">
        <v>709</v>
      </c>
      <c r="C6270" t="str">
        <f t="shared" si="959"/>
        <v>025</v>
      </c>
      <c r="D6270" t="s">
        <v>734</v>
      </c>
      <c r="E6270" t="str">
        <f t="shared" si="964"/>
        <v>03</v>
      </c>
      <c r="F6270" t="str">
        <f>"001"</f>
        <v>001</v>
      </c>
      <c r="G6270" t="str">
        <f>""</f>
        <v/>
      </c>
      <c r="H6270" t="s">
        <v>0</v>
      </c>
      <c r="I6270" t="s">
        <v>3036</v>
      </c>
      <c r="J6270" t="s">
        <v>6485</v>
      </c>
      <c r="K6270" t="str">
        <f t="shared" si="965"/>
        <v>29630</v>
      </c>
    </row>
    <row r="6271" spans="1:11" customFormat="1" x14ac:dyDescent="0.25">
      <c r="A6271" t="str">
        <f t="shared" si="958"/>
        <v>29</v>
      </c>
      <c r="B6271" t="s">
        <v>709</v>
      </c>
      <c r="C6271" t="str">
        <f t="shared" si="959"/>
        <v>025</v>
      </c>
      <c r="D6271" t="s">
        <v>734</v>
      </c>
      <c r="E6271" t="str">
        <f t="shared" si="964"/>
        <v>03</v>
      </c>
      <c r="F6271" t="str">
        <f>"002"</f>
        <v>002</v>
      </c>
      <c r="G6271" t="str">
        <f>""</f>
        <v/>
      </c>
      <c r="H6271" t="s">
        <v>1</v>
      </c>
      <c r="I6271" t="s">
        <v>3037</v>
      </c>
      <c r="J6271" t="s">
        <v>6486</v>
      </c>
      <c r="K6271" t="str">
        <f t="shared" si="965"/>
        <v>29630</v>
      </c>
    </row>
    <row r="6272" spans="1:11" customFormat="1" x14ac:dyDescent="0.25">
      <c r="A6272" t="str">
        <f t="shared" si="958"/>
        <v>29</v>
      </c>
      <c r="B6272" t="s">
        <v>709</v>
      </c>
      <c r="C6272" t="str">
        <f t="shared" si="959"/>
        <v>025</v>
      </c>
      <c r="D6272" t="s">
        <v>734</v>
      </c>
      <c r="E6272" t="str">
        <f t="shared" si="964"/>
        <v>03</v>
      </c>
      <c r="F6272" t="str">
        <f>"002"</f>
        <v>002</v>
      </c>
      <c r="G6272" t="str">
        <f>""</f>
        <v/>
      </c>
      <c r="H6272" t="s">
        <v>0</v>
      </c>
      <c r="I6272" t="s">
        <v>3037</v>
      </c>
      <c r="J6272" t="s">
        <v>6486</v>
      </c>
      <c r="K6272" t="str">
        <f t="shared" si="965"/>
        <v>29630</v>
      </c>
    </row>
    <row r="6273" spans="1:11" customFormat="1" x14ac:dyDescent="0.25">
      <c r="A6273" t="str">
        <f t="shared" si="958"/>
        <v>29</v>
      </c>
      <c r="B6273" t="s">
        <v>709</v>
      </c>
      <c r="C6273" t="str">
        <f t="shared" si="959"/>
        <v>025</v>
      </c>
      <c r="D6273" t="s">
        <v>734</v>
      </c>
      <c r="E6273" t="str">
        <f t="shared" si="964"/>
        <v>03</v>
      </c>
      <c r="F6273" t="str">
        <f>"002"</f>
        <v>002</v>
      </c>
      <c r="G6273" t="str">
        <f>""</f>
        <v/>
      </c>
      <c r="H6273" t="s">
        <v>2</v>
      </c>
      <c r="I6273" t="s">
        <v>3037</v>
      </c>
      <c r="J6273" t="s">
        <v>6486</v>
      </c>
      <c r="K6273" t="str">
        <f t="shared" si="965"/>
        <v>29630</v>
      </c>
    </row>
    <row r="6274" spans="1:11" customFormat="1" x14ac:dyDescent="0.25">
      <c r="A6274" t="str">
        <f t="shared" si="958"/>
        <v>29</v>
      </c>
      <c r="B6274" t="s">
        <v>709</v>
      </c>
      <c r="C6274" t="str">
        <f t="shared" si="959"/>
        <v>025</v>
      </c>
      <c r="D6274" t="s">
        <v>734</v>
      </c>
      <c r="E6274" t="str">
        <f t="shared" si="964"/>
        <v>03</v>
      </c>
      <c r="F6274" t="str">
        <f>"003"</f>
        <v>003</v>
      </c>
      <c r="G6274" t="str">
        <f>""</f>
        <v/>
      </c>
      <c r="H6274" t="s">
        <v>1</v>
      </c>
      <c r="I6274" t="s">
        <v>3032</v>
      </c>
      <c r="J6274" t="s">
        <v>6481</v>
      </c>
      <c r="K6274" t="str">
        <f t="shared" si="965"/>
        <v>29630</v>
      </c>
    </row>
    <row r="6275" spans="1:11" customFormat="1" x14ac:dyDescent="0.25">
      <c r="A6275" t="str">
        <f t="shared" si="958"/>
        <v>29</v>
      </c>
      <c r="B6275" t="s">
        <v>709</v>
      </c>
      <c r="C6275" t="str">
        <f t="shared" si="959"/>
        <v>025</v>
      </c>
      <c r="D6275" t="s">
        <v>734</v>
      </c>
      <c r="E6275" t="str">
        <f t="shared" si="964"/>
        <v>03</v>
      </c>
      <c r="F6275" t="str">
        <f>"003"</f>
        <v>003</v>
      </c>
      <c r="G6275" t="str">
        <f>""</f>
        <v/>
      </c>
      <c r="H6275" t="s">
        <v>0</v>
      </c>
      <c r="I6275" t="s">
        <v>3032</v>
      </c>
      <c r="J6275" t="s">
        <v>6481</v>
      </c>
      <c r="K6275" t="str">
        <f t="shared" si="965"/>
        <v>29630</v>
      </c>
    </row>
    <row r="6276" spans="1:11" customFormat="1" x14ac:dyDescent="0.25">
      <c r="A6276" t="str">
        <f t="shared" si="958"/>
        <v>29</v>
      </c>
      <c r="B6276" t="s">
        <v>709</v>
      </c>
      <c r="C6276" t="str">
        <f t="shared" si="959"/>
        <v>025</v>
      </c>
      <c r="D6276" t="s">
        <v>734</v>
      </c>
      <c r="E6276" t="str">
        <f t="shared" si="964"/>
        <v>03</v>
      </c>
      <c r="F6276" t="str">
        <f>"004"</f>
        <v>004</v>
      </c>
      <c r="G6276" t="str">
        <f>""</f>
        <v/>
      </c>
      <c r="H6276" t="s">
        <v>1</v>
      </c>
      <c r="I6276" t="s">
        <v>3038</v>
      </c>
      <c r="J6276" t="s">
        <v>6487</v>
      </c>
      <c r="K6276" t="str">
        <f t="shared" si="965"/>
        <v>29630</v>
      </c>
    </row>
    <row r="6277" spans="1:11" customFormat="1" x14ac:dyDescent="0.25">
      <c r="A6277" t="str">
        <f t="shared" si="958"/>
        <v>29</v>
      </c>
      <c r="B6277" t="s">
        <v>709</v>
      </c>
      <c r="C6277" t="str">
        <f t="shared" si="959"/>
        <v>025</v>
      </c>
      <c r="D6277" t="s">
        <v>734</v>
      </c>
      <c r="E6277" t="str">
        <f t="shared" si="964"/>
        <v>03</v>
      </c>
      <c r="F6277" t="str">
        <f>"004"</f>
        <v>004</v>
      </c>
      <c r="G6277" t="str">
        <f>""</f>
        <v/>
      </c>
      <c r="H6277" t="s">
        <v>0</v>
      </c>
      <c r="I6277" t="s">
        <v>3038</v>
      </c>
      <c r="J6277" t="s">
        <v>6487</v>
      </c>
      <c r="K6277" t="str">
        <f t="shared" si="965"/>
        <v>29630</v>
      </c>
    </row>
    <row r="6278" spans="1:11" customFormat="1" x14ac:dyDescent="0.25">
      <c r="A6278" t="str">
        <f t="shared" si="958"/>
        <v>29</v>
      </c>
      <c r="B6278" t="s">
        <v>709</v>
      </c>
      <c r="C6278" t="str">
        <f t="shared" si="959"/>
        <v>025</v>
      </c>
      <c r="D6278" t="s">
        <v>734</v>
      </c>
      <c r="E6278" t="str">
        <f t="shared" si="964"/>
        <v>03</v>
      </c>
      <c r="F6278" t="str">
        <f>"005"</f>
        <v>005</v>
      </c>
      <c r="G6278" t="str">
        <f>""</f>
        <v/>
      </c>
      <c r="H6278" t="s">
        <v>1</v>
      </c>
      <c r="I6278" t="s">
        <v>3035</v>
      </c>
      <c r="J6278" t="s">
        <v>6484</v>
      </c>
      <c r="K6278" t="str">
        <f>"29631"</f>
        <v>29631</v>
      </c>
    </row>
    <row r="6279" spans="1:11" customFormat="1" x14ac:dyDescent="0.25">
      <c r="A6279" t="str">
        <f t="shared" si="958"/>
        <v>29</v>
      </c>
      <c r="B6279" t="s">
        <v>709</v>
      </c>
      <c r="C6279" t="str">
        <f t="shared" si="959"/>
        <v>025</v>
      </c>
      <c r="D6279" t="s">
        <v>734</v>
      </c>
      <c r="E6279" t="str">
        <f t="shared" si="964"/>
        <v>03</v>
      </c>
      <c r="F6279" t="str">
        <f>"005"</f>
        <v>005</v>
      </c>
      <c r="G6279" t="str">
        <f>""</f>
        <v/>
      </c>
      <c r="H6279" t="s">
        <v>0</v>
      </c>
      <c r="I6279" t="s">
        <v>3035</v>
      </c>
      <c r="J6279" t="s">
        <v>6484</v>
      </c>
      <c r="K6279" t="str">
        <f>"29631"</f>
        <v>29631</v>
      </c>
    </row>
    <row r="6280" spans="1:11" customFormat="1" x14ac:dyDescent="0.25">
      <c r="A6280" t="str">
        <f t="shared" si="958"/>
        <v>29</v>
      </c>
      <c r="B6280" t="s">
        <v>709</v>
      </c>
      <c r="C6280" t="str">
        <f t="shared" si="959"/>
        <v>025</v>
      </c>
      <c r="D6280" t="s">
        <v>734</v>
      </c>
      <c r="E6280" t="str">
        <f t="shared" si="964"/>
        <v>03</v>
      </c>
      <c r="F6280" t="str">
        <f>"006"</f>
        <v>006</v>
      </c>
      <c r="G6280" t="str">
        <f>""</f>
        <v/>
      </c>
      <c r="H6280" t="s">
        <v>1</v>
      </c>
      <c r="I6280" t="s">
        <v>3037</v>
      </c>
      <c r="J6280" t="s">
        <v>6486</v>
      </c>
      <c r="K6280" t="str">
        <f t="shared" ref="K6280:K6290" si="966">"29630"</f>
        <v>29630</v>
      </c>
    </row>
    <row r="6281" spans="1:11" customFormat="1" x14ac:dyDescent="0.25">
      <c r="A6281" t="str">
        <f t="shared" si="958"/>
        <v>29</v>
      </c>
      <c r="B6281" t="s">
        <v>709</v>
      </c>
      <c r="C6281" t="str">
        <f t="shared" si="959"/>
        <v>025</v>
      </c>
      <c r="D6281" t="s">
        <v>734</v>
      </c>
      <c r="E6281" t="str">
        <f t="shared" si="964"/>
        <v>03</v>
      </c>
      <c r="F6281" t="str">
        <f>"006"</f>
        <v>006</v>
      </c>
      <c r="G6281" t="str">
        <f>""</f>
        <v/>
      </c>
      <c r="H6281" t="s">
        <v>0</v>
      </c>
      <c r="I6281" t="s">
        <v>3037</v>
      </c>
      <c r="J6281" t="s">
        <v>6486</v>
      </c>
      <c r="K6281" t="str">
        <f t="shared" si="966"/>
        <v>29630</v>
      </c>
    </row>
    <row r="6282" spans="1:11" customFormat="1" x14ac:dyDescent="0.25">
      <c r="A6282" t="str">
        <f t="shared" si="958"/>
        <v>29</v>
      </c>
      <c r="B6282" t="s">
        <v>709</v>
      </c>
      <c r="C6282" t="str">
        <f t="shared" si="959"/>
        <v>025</v>
      </c>
      <c r="D6282" t="s">
        <v>734</v>
      </c>
      <c r="E6282" t="str">
        <f t="shared" si="964"/>
        <v>03</v>
      </c>
      <c r="F6282" t="str">
        <f>"007"</f>
        <v>007</v>
      </c>
      <c r="G6282" t="str">
        <f>""</f>
        <v/>
      </c>
      <c r="H6282" t="s">
        <v>1</v>
      </c>
      <c r="I6282" t="s">
        <v>3039</v>
      </c>
      <c r="J6282" t="s">
        <v>6488</v>
      </c>
      <c r="K6282" t="str">
        <f t="shared" si="966"/>
        <v>29630</v>
      </c>
    </row>
    <row r="6283" spans="1:11" customFormat="1" x14ac:dyDescent="0.25">
      <c r="A6283" t="str">
        <f t="shared" ref="A6283:A6346" si="967">"29"</f>
        <v>29</v>
      </c>
      <c r="B6283" t="s">
        <v>709</v>
      </c>
      <c r="C6283" t="str">
        <f t="shared" si="959"/>
        <v>025</v>
      </c>
      <c r="D6283" t="s">
        <v>734</v>
      </c>
      <c r="E6283" t="str">
        <f t="shared" si="964"/>
        <v>03</v>
      </c>
      <c r="F6283" t="str">
        <f>"007"</f>
        <v>007</v>
      </c>
      <c r="G6283" t="str">
        <f>""</f>
        <v/>
      </c>
      <c r="H6283" t="s">
        <v>0</v>
      </c>
      <c r="I6283" t="s">
        <v>3039</v>
      </c>
      <c r="J6283" t="s">
        <v>6488</v>
      </c>
      <c r="K6283" t="str">
        <f t="shared" si="966"/>
        <v>29630</v>
      </c>
    </row>
    <row r="6284" spans="1:11" customFormat="1" x14ac:dyDescent="0.25">
      <c r="A6284" t="str">
        <f t="shared" si="967"/>
        <v>29</v>
      </c>
      <c r="B6284" t="s">
        <v>709</v>
      </c>
      <c r="C6284" t="str">
        <f t="shared" si="959"/>
        <v>025</v>
      </c>
      <c r="D6284" t="s">
        <v>734</v>
      </c>
      <c r="E6284" t="str">
        <f t="shared" si="964"/>
        <v>03</v>
      </c>
      <c r="F6284" t="str">
        <f>"008"</f>
        <v>008</v>
      </c>
      <c r="G6284" t="str">
        <f>""</f>
        <v/>
      </c>
      <c r="H6284" t="s">
        <v>1</v>
      </c>
      <c r="I6284" t="s">
        <v>3038</v>
      </c>
      <c r="J6284" t="s">
        <v>6487</v>
      </c>
      <c r="K6284" t="str">
        <f t="shared" si="966"/>
        <v>29630</v>
      </c>
    </row>
    <row r="6285" spans="1:11" customFormat="1" x14ac:dyDescent="0.25">
      <c r="A6285" t="str">
        <f t="shared" si="967"/>
        <v>29</v>
      </c>
      <c r="B6285" t="s">
        <v>709</v>
      </c>
      <c r="C6285" t="str">
        <f t="shared" si="959"/>
        <v>025</v>
      </c>
      <c r="D6285" t="s">
        <v>734</v>
      </c>
      <c r="E6285" t="str">
        <f t="shared" si="964"/>
        <v>03</v>
      </c>
      <c r="F6285" t="str">
        <f>"008"</f>
        <v>008</v>
      </c>
      <c r="G6285" t="str">
        <f>""</f>
        <v/>
      </c>
      <c r="H6285" t="s">
        <v>0</v>
      </c>
      <c r="I6285" t="s">
        <v>3038</v>
      </c>
      <c r="J6285" t="s">
        <v>6487</v>
      </c>
      <c r="K6285" t="str">
        <f t="shared" si="966"/>
        <v>29630</v>
      </c>
    </row>
    <row r="6286" spans="1:11" customFormat="1" x14ac:dyDescent="0.25">
      <c r="A6286" t="str">
        <f t="shared" si="967"/>
        <v>29</v>
      </c>
      <c r="B6286" t="s">
        <v>709</v>
      </c>
      <c r="C6286" t="str">
        <f t="shared" ref="C6286:C6290" si="968">"025"</f>
        <v>025</v>
      </c>
      <c r="D6286" t="s">
        <v>734</v>
      </c>
      <c r="E6286" t="str">
        <f t="shared" si="964"/>
        <v>03</v>
      </c>
      <c r="F6286" t="str">
        <f>"009"</f>
        <v>009</v>
      </c>
      <c r="G6286" t="str">
        <f>""</f>
        <v/>
      </c>
      <c r="H6286" t="s">
        <v>3</v>
      </c>
      <c r="I6286" t="s">
        <v>3032</v>
      </c>
      <c r="J6286" t="s">
        <v>6481</v>
      </c>
      <c r="K6286" t="str">
        <f t="shared" si="966"/>
        <v>29630</v>
      </c>
    </row>
    <row r="6287" spans="1:11" customFormat="1" x14ac:dyDescent="0.25">
      <c r="A6287" t="str">
        <f t="shared" si="967"/>
        <v>29</v>
      </c>
      <c r="B6287" t="s">
        <v>709</v>
      </c>
      <c r="C6287" t="str">
        <f t="shared" si="968"/>
        <v>025</v>
      </c>
      <c r="D6287" t="s">
        <v>734</v>
      </c>
      <c r="E6287" t="str">
        <f t="shared" si="964"/>
        <v>03</v>
      </c>
      <c r="F6287" t="str">
        <f>"010"</f>
        <v>010</v>
      </c>
      <c r="G6287" t="str">
        <f>""</f>
        <v/>
      </c>
      <c r="H6287" t="s">
        <v>1</v>
      </c>
      <c r="I6287" t="s">
        <v>3039</v>
      </c>
      <c r="J6287" t="s">
        <v>6488</v>
      </c>
      <c r="K6287" t="str">
        <f t="shared" si="966"/>
        <v>29630</v>
      </c>
    </row>
    <row r="6288" spans="1:11" customFormat="1" x14ac:dyDescent="0.25">
      <c r="A6288" t="str">
        <f t="shared" si="967"/>
        <v>29</v>
      </c>
      <c r="B6288" t="s">
        <v>709</v>
      </c>
      <c r="C6288" t="str">
        <f t="shared" si="968"/>
        <v>025</v>
      </c>
      <c r="D6288" t="s">
        <v>734</v>
      </c>
      <c r="E6288" t="str">
        <f t="shared" si="964"/>
        <v>03</v>
      </c>
      <c r="F6288" t="str">
        <f>"010"</f>
        <v>010</v>
      </c>
      <c r="G6288" t="str">
        <f>""</f>
        <v/>
      </c>
      <c r="H6288" t="s">
        <v>0</v>
      </c>
      <c r="I6288" t="s">
        <v>3039</v>
      </c>
      <c r="J6288" t="s">
        <v>6488</v>
      </c>
      <c r="K6288" t="str">
        <f t="shared" si="966"/>
        <v>29630</v>
      </c>
    </row>
    <row r="6289" spans="1:11" customFormat="1" x14ac:dyDescent="0.25">
      <c r="A6289" t="str">
        <f t="shared" si="967"/>
        <v>29</v>
      </c>
      <c r="B6289" t="s">
        <v>709</v>
      </c>
      <c r="C6289" t="str">
        <f t="shared" si="968"/>
        <v>025</v>
      </c>
      <c r="D6289" t="s">
        <v>734</v>
      </c>
      <c r="E6289" t="str">
        <f t="shared" si="964"/>
        <v>03</v>
      </c>
      <c r="F6289" t="str">
        <f>"011"</f>
        <v>011</v>
      </c>
      <c r="G6289" t="str">
        <f>""</f>
        <v/>
      </c>
      <c r="H6289" t="s">
        <v>3</v>
      </c>
      <c r="I6289" t="s">
        <v>3039</v>
      </c>
      <c r="J6289" t="s">
        <v>6488</v>
      </c>
      <c r="K6289" t="str">
        <f t="shared" si="966"/>
        <v>29630</v>
      </c>
    </row>
    <row r="6290" spans="1:11" customFormat="1" x14ac:dyDescent="0.25">
      <c r="A6290" t="str">
        <f t="shared" si="967"/>
        <v>29</v>
      </c>
      <c r="B6290" t="s">
        <v>709</v>
      </c>
      <c r="C6290" t="str">
        <f t="shared" si="968"/>
        <v>025</v>
      </c>
      <c r="D6290" t="s">
        <v>734</v>
      </c>
      <c r="E6290" t="str">
        <f t="shared" si="964"/>
        <v>03</v>
      </c>
      <c r="F6290" t="str">
        <f>"012"</f>
        <v>012</v>
      </c>
      <c r="G6290" t="str">
        <f>""</f>
        <v/>
      </c>
      <c r="H6290" t="s">
        <v>3</v>
      </c>
      <c r="I6290" t="s">
        <v>3037</v>
      </c>
      <c r="J6290" t="s">
        <v>6486</v>
      </c>
      <c r="K6290" t="str">
        <f t="shared" si="966"/>
        <v>29630</v>
      </c>
    </row>
    <row r="6291" spans="1:11" customFormat="1" x14ac:dyDescent="0.25">
      <c r="A6291" t="str">
        <f t="shared" si="967"/>
        <v>29</v>
      </c>
      <c r="B6291" t="s">
        <v>709</v>
      </c>
      <c r="C6291" t="str">
        <f>"026"</f>
        <v>026</v>
      </c>
      <c r="D6291" t="s">
        <v>735</v>
      </c>
      <c r="E6291" t="str">
        <f t="shared" ref="E6291:E6333" si="969">"01"</f>
        <v>01</v>
      </c>
      <c r="F6291" t="str">
        <f>"001"</f>
        <v>001</v>
      </c>
      <c r="G6291" t="str">
        <f>""</f>
        <v/>
      </c>
      <c r="H6291" t="s">
        <v>1</v>
      </c>
      <c r="I6291" t="s">
        <v>28</v>
      </c>
      <c r="J6291" t="s">
        <v>6489</v>
      </c>
      <c r="K6291" t="str">
        <f>"29718"</f>
        <v>29718</v>
      </c>
    </row>
    <row r="6292" spans="1:11" customFormat="1" x14ac:dyDescent="0.25">
      <c r="A6292" t="str">
        <f t="shared" si="967"/>
        <v>29</v>
      </c>
      <c r="B6292" t="s">
        <v>709</v>
      </c>
      <c r="C6292" t="str">
        <f>"026"</f>
        <v>026</v>
      </c>
      <c r="D6292" t="s">
        <v>735</v>
      </c>
      <c r="E6292" t="str">
        <f t="shared" si="969"/>
        <v>01</v>
      </c>
      <c r="F6292" t="str">
        <f>"001"</f>
        <v>001</v>
      </c>
      <c r="G6292" t="str">
        <f>""</f>
        <v/>
      </c>
      <c r="H6292" t="s">
        <v>0</v>
      </c>
      <c r="I6292" t="s">
        <v>28</v>
      </c>
      <c r="J6292" t="s">
        <v>6489</v>
      </c>
      <c r="K6292" t="str">
        <f>"29718"</f>
        <v>29718</v>
      </c>
    </row>
    <row r="6293" spans="1:11" customFormat="1" x14ac:dyDescent="0.25">
      <c r="A6293" t="str">
        <f t="shared" si="967"/>
        <v>29</v>
      </c>
      <c r="B6293" t="s">
        <v>709</v>
      </c>
      <c r="C6293" t="str">
        <f>"027"</f>
        <v>027</v>
      </c>
      <c r="D6293" t="s">
        <v>736</v>
      </c>
      <c r="E6293" t="str">
        <f t="shared" si="969"/>
        <v>01</v>
      </c>
      <c r="F6293" t="str">
        <f>"001"</f>
        <v>001</v>
      </c>
      <c r="G6293" t="str">
        <f>""</f>
        <v/>
      </c>
      <c r="H6293" t="s">
        <v>1</v>
      </c>
      <c r="I6293" t="s">
        <v>3040</v>
      </c>
      <c r="J6293" t="s">
        <v>6490</v>
      </c>
      <c r="K6293" t="str">
        <f>"29719"</f>
        <v>29719</v>
      </c>
    </row>
    <row r="6294" spans="1:11" customFormat="1" x14ac:dyDescent="0.25">
      <c r="A6294" t="str">
        <f t="shared" si="967"/>
        <v>29</v>
      </c>
      <c r="B6294" t="s">
        <v>709</v>
      </c>
      <c r="C6294" t="str">
        <f>"027"</f>
        <v>027</v>
      </c>
      <c r="D6294" t="s">
        <v>736</v>
      </c>
      <c r="E6294" t="str">
        <f t="shared" si="969"/>
        <v>01</v>
      </c>
      <c r="F6294" t="str">
        <f>"001"</f>
        <v>001</v>
      </c>
      <c r="G6294" t="str">
        <f>""</f>
        <v/>
      </c>
      <c r="H6294" t="s">
        <v>0</v>
      </c>
      <c r="I6294" t="s">
        <v>3040</v>
      </c>
      <c r="J6294" t="s">
        <v>6490</v>
      </c>
      <c r="K6294" t="str">
        <f>"29719"</f>
        <v>29719</v>
      </c>
    </row>
    <row r="6295" spans="1:11" customFormat="1" x14ac:dyDescent="0.25">
      <c r="A6295" t="str">
        <f t="shared" si="967"/>
        <v>29</v>
      </c>
      <c r="B6295" t="s">
        <v>709</v>
      </c>
      <c r="C6295" t="str">
        <f>"027"</f>
        <v>027</v>
      </c>
      <c r="D6295" t="s">
        <v>736</v>
      </c>
      <c r="E6295" t="str">
        <f t="shared" si="969"/>
        <v>01</v>
      </c>
      <c r="F6295" t="str">
        <f>"002"</f>
        <v>002</v>
      </c>
      <c r="G6295" t="str">
        <f>""</f>
        <v/>
      </c>
      <c r="H6295" t="s">
        <v>1</v>
      </c>
      <c r="I6295" t="s">
        <v>25</v>
      </c>
      <c r="J6295" t="s">
        <v>6491</v>
      </c>
      <c r="K6295" t="str">
        <f>"29719"</f>
        <v>29719</v>
      </c>
    </row>
    <row r="6296" spans="1:11" customFormat="1" x14ac:dyDescent="0.25">
      <c r="A6296" t="str">
        <f t="shared" si="967"/>
        <v>29</v>
      </c>
      <c r="B6296" t="s">
        <v>709</v>
      </c>
      <c r="C6296" t="str">
        <f>"027"</f>
        <v>027</v>
      </c>
      <c r="D6296" t="s">
        <v>736</v>
      </c>
      <c r="E6296" t="str">
        <f t="shared" si="969"/>
        <v>01</v>
      </c>
      <c r="F6296" t="str">
        <f>"002"</f>
        <v>002</v>
      </c>
      <c r="G6296" t="str">
        <f>""</f>
        <v/>
      </c>
      <c r="H6296" t="s">
        <v>0</v>
      </c>
      <c r="I6296" t="s">
        <v>25</v>
      </c>
      <c r="J6296" t="s">
        <v>6491</v>
      </c>
      <c r="K6296" t="str">
        <f>"29719"</f>
        <v>29719</v>
      </c>
    </row>
    <row r="6297" spans="1:11" customFormat="1" x14ac:dyDescent="0.25">
      <c r="A6297" t="str">
        <f t="shared" si="967"/>
        <v>29</v>
      </c>
      <c r="B6297" t="s">
        <v>709</v>
      </c>
      <c r="C6297" t="str">
        <f>"028"</f>
        <v>028</v>
      </c>
      <c r="D6297" t="s">
        <v>737</v>
      </c>
      <c r="E6297" t="str">
        <f t="shared" si="969"/>
        <v>01</v>
      </c>
      <c r="F6297" t="str">
        <f t="shared" ref="F6297:F6305" si="970">"001"</f>
        <v>001</v>
      </c>
      <c r="G6297" t="str">
        <f>""</f>
        <v/>
      </c>
      <c r="H6297" t="s">
        <v>1</v>
      </c>
      <c r="I6297" t="s">
        <v>3041</v>
      </c>
      <c r="J6297" t="s">
        <v>6492</v>
      </c>
      <c r="K6297" t="str">
        <f>"29370"</f>
        <v>29370</v>
      </c>
    </row>
    <row r="6298" spans="1:11" customFormat="1" x14ac:dyDescent="0.25">
      <c r="A6298" t="str">
        <f t="shared" si="967"/>
        <v>29</v>
      </c>
      <c r="B6298" t="s">
        <v>709</v>
      </c>
      <c r="C6298" t="str">
        <f>"028"</f>
        <v>028</v>
      </c>
      <c r="D6298" t="s">
        <v>737</v>
      </c>
      <c r="E6298" t="str">
        <f t="shared" si="969"/>
        <v>01</v>
      </c>
      <c r="F6298" t="str">
        <f t="shared" si="970"/>
        <v>001</v>
      </c>
      <c r="G6298" t="str">
        <f>""</f>
        <v/>
      </c>
      <c r="H6298" t="s">
        <v>0</v>
      </c>
      <c r="I6298" t="s">
        <v>3041</v>
      </c>
      <c r="J6298" t="s">
        <v>6492</v>
      </c>
      <c r="K6298" t="str">
        <f>"29370"</f>
        <v>29370</v>
      </c>
    </row>
    <row r="6299" spans="1:11" customFormat="1" x14ac:dyDescent="0.25">
      <c r="A6299" t="str">
        <f t="shared" si="967"/>
        <v>29</v>
      </c>
      <c r="B6299" t="s">
        <v>709</v>
      </c>
      <c r="C6299" t="str">
        <f>"029"</f>
        <v>029</v>
      </c>
      <c r="D6299" t="s">
        <v>738</v>
      </c>
      <c r="E6299" t="str">
        <f t="shared" si="969"/>
        <v>01</v>
      </c>
      <c r="F6299" t="str">
        <f t="shared" si="970"/>
        <v>001</v>
      </c>
      <c r="G6299" t="str">
        <f>""</f>
        <v/>
      </c>
      <c r="H6299" t="s">
        <v>3</v>
      </c>
      <c r="I6299" t="s">
        <v>24</v>
      </c>
      <c r="J6299" t="s">
        <v>6493</v>
      </c>
      <c r="K6299" t="str">
        <f>"29490"</f>
        <v>29490</v>
      </c>
    </row>
    <row r="6300" spans="1:11" customFormat="1" x14ac:dyDescent="0.25">
      <c r="A6300" t="str">
        <f t="shared" si="967"/>
        <v>29</v>
      </c>
      <c r="B6300" t="s">
        <v>709</v>
      </c>
      <c r="C6300" t="str">
        <f>"030"</f>
        <v>030</v>
      </c>
      <c r="D6300" t="s">
        <v>739</v>
      </c>
      <c r="E6300" t="str">
        <f t="shared" si="969"/>
        <v>01</v>
      </c>
      <c r="F6300" t="str">
        <f t="shared" si="970"/>
        <v>001</v>
      </c>
      <c r="G6300" t="str">
        <f>""</f>
        <v/>
      </c>
      <c r="H6300" t="s">
        <v>3</v>
      </c>
      <c r="I6300" t="s">
        <v>24</v>
      </c>
      <c r="J6300" t="s">
        <v>6494</v>
      </c>
      <c r="K6300" t="str">
        <f>"29718"</f>
        <v>29718</v>
      </c>
    </row>
    <row r="6301" spans="1:11" customFormat="1" x14ac:dyDescent="0.25">
      <c r="A6301" t="str">
        <f t="shared" si="967"/>
        <v>29</v>
      </c>
      <c r="B6301" t="s">
        <v>709</v>
      </c>
      <c r="C6301" t="str">
        <f>"031"</f>
        <v>031</v>
      </c>
      <c r="D6301" t="s">
        <v>740</v>
      </c>
      <c r="E6301" t="str">
        <f t="shared" si="969"/>
        <v>01</v>
      </c>
      <c r="F6301" t="str">
        <f t="shared" si="970"/>
        <v>001</v>
      </c>
      <c r="G6301" t="str">
        <f>"01"</f>
        <v>01</v>
      </c>
      <c r="H6301" t="s">
        <v>1</v>
      </c>
      <c r="I6301" t="s">
        <v>3042</v>
      </c>
      <c r="J6301" t="s">
        <v>6495</v>
      </c>
      <c r="K6301" t="str">
        <f>"29420"</f>
        <v>29420</v>
      </c>
    </row>
    <row r="6302" spans="1:11" customFormat="1" x14ac:dyDescent="0.25">
      <c r="A6302" t="str">
        <f t="shared" si="967"/>
        <v>29</v>
      </c>
      <c r="B6302" t="s">
        <v>709</v>
      </c>
      <c r="C6302" t="str">
        <f>"031"</f>
        <v>031</v>
      </c>
      <c r="D6302" t="s">
        <v>740</v>
      </c>
      <c r="E6302" t="str">
        <f t="shared" si="969"/>
        <v>01</v>
      </c>
      <c r="F6302" t="str">
        <f t="shared" si="970"/>
        <v>001</v>
      </c>
      <c r="G6302" t="str">
        <f>"01"</f>
        <v>01</v>
      </c>
      <c r="H6302" t="s">
        <v>0</v>
      </c>
      <c r="I6302" t="s">
        <v>3042</v>
      </c>
      <c r="J6302" t="s">
        <v>6495</v>
      </c>
      <c r="K6302" t="str">
        <f>"29420"</f>
        <v>29420</v>
      </c>
    </row>
    <row r="6303" spans="1:11" customFormat="1" x14ac:dyDescent="0.25">
      <c r="A6303" t="str">
        <f t="shared" si="967"/>
        <v>29</v>
      </c>
      <c r="B6303" t="s">
        <v>709</v>
      </c>
      <c r="C6303" t="str">
        <f>"031"</f>
        <v>031</v>
      </c>
      <c r="D6303" t="s">
        <v>740</v>
      </c>
      <c r="E6303" t="str">
        <f t="shared" si="969"/>
        <v>01</v>
      </c>
      <c r="F6303" t="str">
        <f t="shared" si="970"/>
        <v>001</v>
      </c>
      <c r="G6303" t="str">
        <f>"02"</f>
        <v>02</v>
      </c>
      <c r="H6303" t="s">
        <v>2</v>
      </c>
      <c r="I6303" t="s">
        <v>86</v>
      </c>
      <c r="J6303" t="s">
        <v>6496</v>
      </c>
      <c r="K6303" t="str">
        <f>"29420"</f>
        <v>29420</v>
      </c>
    </row>
    <row r="6304" spans="1:11" customFormat="1" x14ac:dyDescent="0.25">
      <c r="A6304" t="str">
        <f t="shared" si="967"/>
        <v>29</v>
      </c>
      <c r="B6304" t="s">
        <v>709</v>
      </c>
      <c r="C6304" t="str">
        <f t="shared" ref="C6304:C6313" si="971">"032"</f>
        <v>032</v>
      </c>
      <c r="D6304" t="s">
        <v>741</v>
      </c>
      <c r="E6304" t="str">
        <f t="shared" si="969"/>
        <v>01</v>
      </c>
      <c r="F6304" t="str">
        <f t="shared" si="970"/>
        <v>001</v>
      </c>
      <c r="G6304" t="str">
        <f>""</f>
        <v/>
      </c>
      <c r="H6304" t="s">
        <v>1</v>
      </c>
      <c r="I6304" t="s">
        <v>23</v>
      </c>
      <c r="J6304" t="s">
        <v>6497</v>
      </c>
      <c r="K6304" t="str">
        <f t="shared" ref="K6304:K6313" si="972">"29320"</f>
        <v>29320</v>
      </c>
    </row>
    <row r="6305" spans="1:11" customFormat="1" x14ac:dyDescent="0.25">
      <c r="A6305" t="str">
        <f t="shared" si="967"/>
        <v>29</v>
      </c>
      <c r="B6305" t="s">
        <v>709</v>
      </c>
      <c r="C6305" t="str">
        <f t="shared" si="971"/>
        <v>032</v>
      </c>
      <c r="D6305" t="s">
        <v>741</v>
      </c>
      <c r="E6305" t="str">
        <f t="shared" si="969"/>
        <v>01</v>
      </c>
      <c r="F6305" t="str">
        <f t="shared" si="970"/>
        <v>001</v>
      </c>
      <c r="G6305" t="str">
        <f>""</f>
        <v/>
      </c>
      <c r="H6305" t="s">
        <v>0</v>
      </c>
      <c r="I6305" t="s">
        <v>23</v>
      </c>
      <c r="J6305" t="s">
        <v>6497</v>
      </c>
      <c r="K6305" t="str">
        <f t="shared" si="972"/>
        <v>29320</v>
      </c>
    </row>
    <row r="6306" spans="1:11" customFormat="1" x14ac:dyDescent="0.25">
      <c r="A6306" t="str">
        <f t="shared" si="967"/>
        <v>29</v>
      </c>
      <c r="B6306" t="s">
        <v>709</v>
      </c>
      <c r="C6306" t="str">
        <f t="shared" si="971"/>
        <v>032</v>
      </c>
      <c r="D6306" t="s">
        <v>741</v>
      </c>
      <c r="E6306" t="str">
        <f t="shared" si="969"/>
        <v>01</v>
      </c>
      <c r="F6306" t="str">
        <f>"002"</f>
        <v>002</v>
      </c>
      <c r="G6306" t="str">
        <f>""</f>
        <v/>
      </c>
      <c r="H6306" t="s">
        <v>1</v>
      </c>
      <c r="I6306" t="s">
        <v>3043</v>
      </c>
      <c r="J6306" t="s">
        <v>6497</v>
      </c>
      <c r="K6306" t="str">
        <f t="shared" si="972"/>
        <v>29320</v>
      </c>
    </row>
    <row r="6307" spans="1:11" customFormat="1" x14ac:dyDescent="0.25">
      <c r="A6307" t="str">
        <f t="shared" si="967"/>
        <v>29</v>
      </c>
      <c r="B6307" t="s">
        <v>709</v>
      </c>
      <c r="C6307" t="str">
        <f t="shared" si="971"/>
        <v>032</v>
      </c>
      <c r="D6307" t="s">
        <v>741</v>
      </c>
      <c r="E6307" t="str">
        <f t="shared" si="969"/>
        <v>01</v>
      </c>
      <c r="F6307" t="str">
        <f>"002"</f>
        <v>002</v>
      </c>
      <c r="G6307" t="str">
        <f>""</f>
        <v/>
      </c>
      <c r="H6307" t="s">
        <v>0</v>
      </c>
      <c r="I6307" t="s">
        <v>3043</v>
      </c>
      <c r="J6307" t="s">
        <v>6497</v>
      </c>
      <c r="K6307" t="str">
        <f t="shared" si="972"/>
        <v>29320</v>
      </c>
    </row>
    <row r="6308" spans="1:11" customFormat="1" x14ac:dyDescent="0.25">
      <c r="A6308" t="str">
        <f t="shared" si="967"/>
        <v>29</v>
      </c>
      <c r="B6308" t="s">
        <v>709</v>
      </c>
      <c r="C6308" t="str">
        <f t="shared" si="971"/>
        <v>032</v>
      </c>
      <c r="D6308" t="s">
        <v>741</v>
      </c>
      <c r="E6308" t="str">
        <f t="shared" si="969"/>
        <v>01</v>
      </c>
      <c r="F6308" t="str">
        <f>"003"</f>
        <v>003</v>
      </c>
      <c r="G6308" t="str">
        <f>""</f>
        <v/>
      </c>
      <c r="H6308" t="s">
        <v>3</v>
      </c>
      <c r="I6308" t="s">
        <v>109</v>
      </c>
      <c r="J6308" t="s">
        <v>6498</v>
      </c>
      <c r="K6308" t="str">
        <f t="shared" si="972"/>
        <v>29320</v>
      </c>
    </row>
    <row r="6309" spans="1:11" customFormat="1" x14ac:dyDescent="0.25">
      <c r="A6309" t="str">
        <f t="shared" si="967"/>
        <v>29</v>
      </c>
      <c r="B6309" t="s">
        <v>709</v>
      </c>
      <c r="C6309" t="str">
        <f t="shared" si="971"/>
        <v>032</v>
      </c>
      <c r="D6309" t="s">
        <v>741</v>
      </c>
      <c r="E6309" t="str">
        <f t="shared" si="969"/>
        <v>01</v>
      </c>
      <c r="F6309" t="str">
        <f>"004"</f>
        <v>004</v>
      </c>
      <c r="G6309" t="str">
        <f>""</f>
        <v/>
      </c>
      <c r="H6309" t="s">
        <v>3</v>
      </c>
      <c r="I6309" t="s">
        <v>2297</v>
      </c>
      <c r="J6309" t="s">
        <v>6499</v>
      </c>
      <c r="K6309" t="str">
        <f t="shared" si="972"/>
        <v>29320</v>
      </c>
    </row>
    <row r="6310" spans="1:11" customFormat="1" x14ac:dyDescent="0.25">
      <c r="A6310" t="str">
        <f t="shared" si="967"/>
        <v>29</v>
      </c>
      <c r="B6310" t="s">
        <v>709</v>
      </c>
      <c r="C6310" t="str">
        <f t="shared" si="971"/>
        <v>032</v>
      </c>
      <c r="D6310" t="s">
        <v>741</v>
      </c>
      <c r="E6310" t="str">
        <f t="shared" si="969"/>
        <v>01</v>
      </c>
      <c r="F6310" t="str">
        <f>"005"</f>
        <v>005</v>
      </c>
      <c r="G6310" t="str">
        <f>""</f>
        <v/>
      </c>
      <c r="H6310" t="s">
        <v>1</v>
      </c>
      <c r="I6310" t="s">
        <v>2297</v>
      </c>
      <c r="J6310" t="s">
        <v>6499</v>
      </c>
      <c r="K6310" t="str">
        <f t="shared" si="972"/>
        <v>29320</v>
      </c>
    </row>
    <row r="6311" spans="1:11" customFormat="1" x14ac:dyDescent="0.25">
      <c r="A6311" t="str">
        <f t="shared" si="967"/>
        <v>29</v>
      </c>
      <c r="B6311" t="s">
        <v>709</v>
      </c>
      <c r="C6311" t="str">
        <f t="shared" si="971"/>
        <v>032</v>
      </c>
      <c r="D6311" t="s">
        <v>741</v>
      </c>
      <c r="E6311" t="str">
        <f t="shared" si="969"/>
        <v>01</v>
      </c>
      <c r="F6311" t="str">
        <f>"005"</f>
        <v>005</v>
      </c>
      <c r="G6311" t="str">
        <f>""</f>
        <v/>
      </c>
      <c r="H6311" t="s">
        <v>0</v>
      </c>
      <c r="I6311" t="s">
        <v>2297</v>
      </c>
      <c r="J6311" t="s">
        <v>6499</v>
      </c>
      <c r="K6311" t="str">
        <f t="shared" si="972"/>
        <v>29320</v>
      </c>
    </row>
    <row r="6312" spans="1:11" customFormat="1" x14ac:dyDescent="0.25">
      <c r="A6312" t="str">
        <f t="shared" si="967"/>
        <v>29</v>
      </c>
      <c r="B6312" t="s">
        <v>709</v>
      </c>
      <c r="C6312" t="str">
        <f t="shared" si="971"/>
        <v>032</v>
      </c>
      <c r="D6312" t="s">
        <v>741</v>
      </c>
      <c r="E6312" t="str">
        <f t="shared" si="969"/>
        <v>01</v>
      </c>
      <c r="F6312" t="str">
        <f>"006"</f>
        <v>006</v>
      </c>
      <c r="G6312" t="str">
        <f>""</f>
        <v/>
      </c>
      <c r="H6312" t="s">
        <v>1</v>
      </c>
      <c r="I6312" t="s">
        <v>3044</v>
      </c>
      <c r="J6312" t="s">
        <v>6500</v>
      </c>
      <c r="K6312" t="str">
        <f t="shared" si="972"/>
        <v>29320</v>
      </c>
    </row>
    <row r="6313" spans="1:11" customFormat="1" x14ac:dyDescent="0.25">
      <c r="A6313" t="str">
        <f t="shared" si="967"/>
        <v>29</v>
      </c>
      <c r="B6313" t="s">
        <v>709</v>
      </c>
      <c r="C6313" t="str">
        <f t="shared" si="971"/>
        <v>032</v>
      </c>
      <c r="D6313" t="s">
        <v>741</v>
      </c>
      <c r="E6313" t="str">
        <f t="shared" si="969"/>
        <v>01</v>
      </c>
      <c r="F6313" t="str">
        <f>"006"</f>
        <v>006</v>
      </c>
      <c r="G6313" t="str">
        <f>""</f>
        <v/>
      </c>
      <c r="H6313" t="s">
        <v>0</v>
      </c>
      <c r="I6313" t="s">
        <v>3044</v>
      </c>
      <c r="J6313" t="s">
        <v>6500</v>
      </c>
      <c r="K6313" t="str">
        <f t="shared" si="972"/>
        <v>29320</v>
      </c>
    </row>
    <row r="6314" spans="1:11" customFormat="1" x14ac:dyDescent="0.25">
      <c r="A6314" t="str">
        <f t="shared" si="967"/>
        <v>29</v>
      </c>
      <c r="B6314" t="s">
        <v>709</v>
      </c>
      <c r="C6314" t="str">
        <f>"033"</f>
        <v>033</v>
      </c>
      <c r="D6314" t="s">
        <v>742</v>
      </c>
      <c r="E6314" t="str">
        <f t="shared" si="969"/>
        <v>01</v>
      </c>
      <c r="F6314" t="str">
        <f>"001"</f>
        <v>001</v>
      </c>
      <c r="G6314" t="str">
        <f>""</f>
        <v/>
      </c>
      <c r="H6314" t="s">
        <v>1</v>
      </c>
      <c r="I6314" t="s">
        <v>3045</v>
      </c>
      <c r="J6314" t="s">
        <v>6354</v>
      </c>
      <c r="K6314" t="str">
        <f>"29716"</f>
        <v>29716</v>
      </c>
    </row>
    <row r="6315" spans="1:11" customFormat="1" x14ac:dyDescent="0.25">
      <c r="A6315" t="str">
        <f t="shared" si="967"/>
        <v>29</v>
      </c>
      <c r="B6315" t="s">
        <v>709</v>
      </c>
      <c r="C6315" t="str">
        <f>"033"</f>
        <v>033</v>
      </c>
      <c r="D6315" t="s">
        <v>742</v>
      </c>
      <c r="E6315" t="str">
        <f t="shared" si="969"/>
        <v>01</v>
      </c>
      <c r="F6315" t="str">
        <f>"001"</f>
        <v>001</v>
      </c>
      <c r="G6315" t="str">
        <f>""</f>
        <v/>
      </c>
      <c r="H6315" t="s">
        <v>0</v>
      </c>
      <c r="I6315" t="s">
        <v>3045</v>
      </c>
      <c r="J6315" t="s">
        <v>6354</v>
      </c>
      <c r="K6315" t="str">
        <f>"29716"</f>
        <v>29716</v>
      </c>
    </row>
    <row r="6316" spans="1:11" customFormat="1" x14ac:dyDescent="0.25">
      <c r="A6316" t="str">
        <f t="shared" si="967"/>
        <v>29</v>
      </c>
      <c r="B6316" t="s">
        <v>709</v>
      </c>
      <c r="C6316" t="str">
        <f>"034"</f>
        <v>034</v>
      </c>
      <c r="D6316" t="s">
        <v>743</v>
      </c>
      <c r="E6316" t="str">
        <f t="shared" si="969"/>
        <v>01</v>
      </c>
      <c r="F6316" t="str">
        <f>"001"</f>
        <v>001</v>
      </c>
      <c r="G6316" t="str">
        <f>""</f>
        <v/>
      </c>
      <c r="H6316" t="s">
        <v>3</v>
      </c>
      <c r="I6316" t="s">
        <v>3046</v>
      </c>
      <c r="J6316" t="s">
        <v>6501</v>
      </c>
      <c r="K6316" t="str">
        <f>"29755"</f>
        <v>29755</v>
      </c>
    </row>
    <row r="6317" spans="1:11" customFormat="1" x14ac:dyDescent="0.25">
      <c r="A6317" t="str">
        <f t="shared" si="967"/>
        <v>29</v>
      </c>
      <c r="B6317" t="s">
        <v>709</v>
      </c>
      <c r="C6317" t="str">
        <f>"035"</f>
        <v>035</v>
      </c>
      <c r="D6317" t="s">
        <v>744</v>
      </c>
      <c r="E6317" t="str">
        <f t="shared" si="969"/>
        <v>01</v>
      </c>
      <c r="F6317" t="str">
        <f>"001"</f>
        <v>001</v>
      </c>
      <c r="G6317" t="str">
        <f>""</f>
        <v/>
      </c>
      <c r="H6317" t="s">
        <v>3</v>
      </c>
      <c r="I6317" t="s">
        <v>3047</v>
      </c>
      <c r="J6317" t="s">
        <v>6502</v>
      </c>
      <c r="K6317" t="str">
        <f>"29340"</f>
        <v>29340</v>
      </c>
    </row>
    <row r="6318" spans="1:11" customFormat="1" x14ac:dyDescent="0.25">
      <c r="A6318" t="str">
        <f t="shared" si="967"/>
        <v>29</v>
      </c>
      <c r="B6318" t="s">
        <v>709</v>
      </c>
      <c r="C6318" t="str">
        <f>"035"</f>
        <v>035</v>
      </c>
      <c r="D6318" t="s">
        <v>744</v>
      </c>
      <c r="E6318" t="str">
        <f t="shared" si="969"/>
        <v>01</v>
      </c>
      <c r="F6318" t="str">
        <f>"002"</f>
        <v>002</v>
      </c>
      <c r="G6318" t="str">
        <f>""</f>
        <v/>
      </c>
      <c r="H6318" t="s">
        <v>3</v>
      </c>
      <c r="I6318" t="s">
        <v>25</v>
      </c>
      <c r="J6318" t="s">
        <v>6502</v>
      </c>
      <c r="K6318" t="str">
        <f>"29340"</f>
        <v>29340</v>
      </c>
    </row>
    <row r="6319" spans="1:11" customFormat="1" x14ac:dyDescent="0.25">
      <c r="A6319" t="str">
        <f t="shared" si="967"/>
        <v>29</v>
      </c>
      <c r="B6319" t="s">
        <v>709</v>
      </c>
      <c r="C6319" t="str">
        <f>"036"</f>
        <v>036</v>
      </c>
      <c r="D6319" t="s">
        <v>745</v>
      </c>
      <c r="E6319" t="str">
        <f t="shared" si="969"/>
        <v>01</v>
      </c>
      <c r="F6319" t="str">
        <f>"001"</f>
        <v>001</v>
      </c>
      <c r="G6319" t="str">
        <f>""</f>
        <v/>
      </c>
      <c r="H6319" t="s">
        <v>3</v>
      </c>
      <c r="I6319" t="s">
        <v>3048</v>
      </c>
      <c r="J6319" t="s">
        <v>6503</v>
      </c>
      <c r="K6319" t="str">
        <f>"29551"</f>
        <v>29551</v>
      </c>
    </row>
    <row r="6320" spans="1:11" customFormat="1" x14ac:dyDescent="0.25">
      <c r="A6320" t="str">
        <f t="shared" si="967"/>
        <v>29</v>
      </c>
      <c r="B6320" t="s">
        <v>709</v>
      </c>
      <c r="C6320" t="str">
        <f>"037"</f>
        <v>037</v>
      </c>
      <c r="D6320" t="s">
        <v>746</v>
      </c>
      <c r="E6320" t="str">
        <f t="shared" si="969"/>
        <v>01</v>
      </c>
      <c r="F6320" t="str">
        <f>"001"</f>
        <v>001</v>
      </c>
      <c r="G6320" t="str">
        <f>""</f>
        <v/>
      </c>
      <c r="H6320" t="s">
        <v>3</v>
      </c>
      <c r="I6320" t="s">
        <v>3049</v>
      </c>
      <c r="J6320" t="s">
        <v>4240</v>
      </c>
      <c r="K6320" t="str">
        <f>"29452"</f>
        <v>29452</v>
      </c>
    </row>
    <row r="6321" spans="1:11" customFormat="1" x14ac:dyDescent="0.25">
      <c r="A6321" t="str">
        <f t="shared" si="967"/>
        <v>29</v>
      </c>
      <c r="B6321" t="s">
        <v>709</v>
      </c>
      <c r="C6321" t="str">
        <f t="shared" ref="C6321:C6349" si="973">"038"</f>
        <v>038</v>
      </c>
      <c r="D6321" t="s">
        <v>747</v>
      </c>
      <c r="E6321" t="str">
        <f t="shared" si="969"/>
        <v>01</v>
      </c>
      <c r="F6321" t="str">
        <f>"001"</f>
        <v>001</v>
      </c>
      <c r="G6321" t="str">
        <f>""</f>
        <v/>
      </c>
      <c r="H6321" t="s">
        <v>1</v>
      </c>
      <c r="I6321" t="s">
        <v>3050</v>
      </c>
      <c r="J6321" t="s">
        <v>6504</v>
      </c>
      <c r="K6321" t="str">
        <f t="shared" ref="K6321:K6330" si="974">"29570"</f>
        <v>29570</v>
      </c>
    </row>
    <row r="6322" spans="1:11" customFormat="1" x14ac:dyDescent="0.25">
      <c r="A6322" t="str">
        <f t="shared" si="967"/>
        <v>29</v>
      </c>
      <c r="B6322" t="s">
        <v>709</v>
      </c>
      <c r="C6322" t="str">
        <f t="shared" si="973"/>
        <v>038</v>
      </c>
      <c r="D6322" t="s">
        <v>747</v>
      </c>
      <c r="E6322" t="str">
        <f t="shared" si="969"/>
        <v>01</v>
      </c>
      <c r="F6322" t="str">
        <f>"001"</f>
        <v>001</v>
      </c>
      <c r="G6322" t="str">
        <f>""</f>
        <v/>
      </c>
      <c r="H6322" t="s">
        <v>0</v>
      </c>
      <c r="I6322" t="s">
        <v>3050</v>
      </c>
      <c r="J6322" t="s">
        <v>6504</v>
      </c>
      <c r="K6322" t="str">
        <f t="shared" si="974"/>
        <v>29570</v>
      </c>
    </row>
    <row r="6323" spans="1:11" customFormat="1" x14ac:dyDescent="0.25">
      <c r="A6323" t="str">
        <f t="shared" si="967"/>
        <v>29</v>
      </c>
      <c r="B6323" t="s">
        <v>709</v>
      </c>
      <c r="C6323" t="str">
        <f t="shared" si="973"/>
        <v>038</v>
      </c>
      <c r="D6323" t="s">
        <v>747</v>
      </c>
      <c r="E6323" t="str">
        <f t="shared" si="969"/>
        <v>01</v>
      </c>
      <c r="F6323" t="str">
        <f>"002"</f>
        <v>002</v>
      </c>
      <c r="G6323" t="str">
        <f>""</f>
        <v/>
      </c>
      <c r="H6323" t="s">
        <v>1</v>
      </c>
      <c r="I6323" t="s">
        <v>3050</v>
      </c>
      <c r="J6323" t="s">
        <v>6504</v>
      </c>
      <c r="K6323" t="str">
        <f t="shared" si="974"/>
        <v>29570</v>
      </c>
    </row>
    <row r="6324" spans="1:11" customFormat="1" x14ac:dyDescent="0.25">
      <c r="A6324" t="str">
        <f t="shared" si="967"/>
        <v>29</v>
      </c>
      <c r="B6324" t="s">
        <v>709</v>
      </c>
      <c r="C6324" t="str">
        <f t="shared" si="973"/>
        <v>038</v>
      </c>
      <c r="D6324" t="s">
        <v>747</v>
      </c>
      <c r="E6324" t="str">
        <f t="shared" si="969"/>
        <v>01</v>
      </c>
      <c r="F6324" t="str">
        <f>"002"</f>
        <v>002</v>
      </c>
      <c r="G6324" t="str">
        <f>""</f>
        <v/>
      </c>
      <c r="H6324" t="s">
        <v>0</v>
      </c>
      <c r="I6324" t="s">
        <v>3050</v>
      </c>
      <c r="J6324" t="s">
        <v>6504</v>
      </c>
      <c r="K6324" t="str">
        <f t="shared" si="974"/>
        <v>29570</v>
      </c>
    </row>
    <row r="6325" spans="1:11" customFormat="1" x14ac:dyDescent="0.25">
      <c r="A6325" t="str">
        <f t="shared" si="967"/>
        <v>29</v>
      </c>
      <c r="B6325" t="s">
        <v>709</v>
      </c>
      <c r="C6325" t="str">
        <f t="shared" si="973"/>
        <v>038</v>
      </c>
      <c r="D6325" t="s">
        <v>747</v>
      </c>
      <c r="E6325" t="str">
        <f t="shared" si="969"/>
        <v>01</v>
      </c>
      <c r="F6325" t="str">
        <f>"003"</f>
        <v>003</v>
      </c>
      <c r="G6325" t="str">
        <f>""</f>
        <v/>
      </c>
      <c r="H6325" t="s">
        <v>1</v>
      </c>
      <c r="I6325" t="s">
        <v>3050</v>
      </c>
      <c r="J6325" t="s">
        <v>6504</v>
      </c>
      <c r="K6325" t="str">
        <f t="shared" si="974"/>
        <v>29570</v>
      </c>
    </row>
    <row r="6326" spans="1:11" customFormat="1" x14ac:dyDescent="0.25">
      <c r="A6326" t="str">
        <f t="shared" si="967"/>
        <v>29</v>
      </c>
      <c r="B6326" t="s">
        <v>709</v>
      </c>
      <c r="C6326" t="str">
        <f t="shared" si="973"/>
        <v>038</v>
      </c>
      <c r="D6326" t="s">
        <v>747</v>
      </c>
      <c r="E6326" t="str">
        <f t="shared" si="969"/>
        <v>01</v>
      </c>
      <c r="F6326" t="str">
        <f>"003"</f>
        <v>003</v>
      </c>
      <c r="G6326" t="str">
        <f>""</f>
        <v/>
      </c>
      <c r="H6326" t="s">
        <v>0</v>
      </c>
      <c r="I6326" t="s">
        <v>3050</v>
      </c>
      <c r="J6326" t="s">
        <v>6504</v>
      </c>
      <c r="K6326" t="str">
        <f t="shared" si="974"/>
        <v>29570</v>
      </c>
    </row>
    <row r="6327" spans="1:11" customFormat="1" x14ac:dyDescent="0.25">
      <c r="A6327" t="str">
        <f t="shared" si="967"/>
        <v>29</v>
      </c>
      <c r="B6327" t="s">
        <v>709</v>
      </c>
      <c r="C6327" t="str">
        <f t="shared" si="973"/>
        <v>038</v>
      </c>
      <c r="D6327" t="s">
        <v>747</v>
      </c>
      <c r="E6327" t="str">
        <f t="shared" si="969"/>
        <v>01</v>
      </c>
      <c r="F6327" t="str">
        <f>"004"</f>
        <v>004</v>
      </c>
      <c r="G6327" t="str">
        <f>""</f>
        <v/>
      </c>
      <c r="H6327" t="s">
        <v>1</v>
      </c>
      <c r="I6327" t="s">
        <v>3051</v>
      </c>
      <c r="J6327" t="s">
        <v>6505</v>
      </c>
      <c r="K6327" t="str">
        <f t="shared" si="974"/>
        <v>29570</v>
      </c>
    </row>
    <row r="6328" spans="1:11" customFormat="1" x14ac:dyDescent="0.25">
      <c r="A6328" t="str">
        <f t="shared" si="967"/>
        <v>29</v>
      </c>
      <c r="B6328" t="s">
        <v>709</v>
      </c>
      <c r="C6328" t="str">
        <f t="shared" si="973"/>
        <v>038</v>
      </c>
      <c r="D6328" t="s">
        <v>747</v>
      </c>
      <c r="E6328" t="str">
        <f t="shared" si="969"/>
        <v>01</v>
      </c>
      <c r="F6328" t="str">
        <f>"004"</f>
        <v>004</v>
      </c>
      <c r="G6328" t="str">
        <f>""</f>
        <v/>
      </c>
      <c r="H6328" t="s">
        <v>0</v>
      </c>
      <c r="I6328" t="s">
        <v>3051</v>
      </c>
      <c r="J6328" t="s">
        <v>6505</v>
      </c>
      <c r="K6328" t="str">
        <f t="shared" si="974"/>
        <v>29570</v>
      </c>
    </row>
    <row r="6329" spans="1:11" customFormat="1" x14ac:dyDescent="0.25">
      <c r="A6329" t="str">
        <f t="shared" si="967"/>
        <v>29</v>
      </c>
      <c r="B6329" t="s">
        <v>709</v>
      </c>
      <c r="C6329" t="str">
        <f t="shared" si="973"/>
        <v>038</v>
      </c>
      <c r="D6329" t="s">
        <v>747</v>
      </c>
      <c r="E6329" t="str">
        <f t="shared" si="969"/>
        <v>01</v>
      </c>
      <c r="F6329" t="str">
        <f>"005"</f>
        <v>005</v>
      </c>
      <c r="G6329" t="str">
        <f>""</f>
        <v/>
      </c>
      <c r="H6329" t="s">
        <v>1</v>
      </c>
      <c r="I6329" t="s">
        <v>3051</v>
      </c>
      <c r="J6329" t="s">
        <v>6505</v>
      </c>
      <c r="K6329" t="str">
        <f t="shared" si="974"/>
        <v>29570</v>
      </c>
    </row>
    <row r="6330" spans="1:11" customFormat="1" x14ac:dyDescent="0.25">
      <c r="A6330" t="str">
        <f t="shared" si="967"/>
        <v>29</v>
      </c>
      <c r="B6330" t="s">
        <v>709</v>
      </c>
      <c r="C6330" t="str">
        <f t="shared" si="973"/>
        <v>038</v>
      </c>
      <c r="D6330" t="s">
        <v>747</v>
      </c>
      <c r="E6330" t="str">
        <f t="shared" si="969"/>
        <v>01</v>
      </c>
      <c r="F6330" t="str">
        <f>"005"</f>
        <v>005</v>
      </c>
      <c r="G6330" t="str">
        <f>""</f>
        <v/>
      </c>
      <c r="H6330" t="s">
        <v>0</v>
      </c>
      <c r="I6330" t="s">
        <v>3051</v>
      </c>
      <c r="J6330" t="s">
        <v>6505</v>
      </c>
      <c r="K6330" t="str">
        <f t="shared" si="974"/>
        <v>29570</v>
      </c>
    </row>
    <row r="6331" spans="1:11" customFormat="1" x14ac:dyDescent="0.25">
      <c r="A6331" t="str">
        <f t="shared" si="967"/>
        <v>29</v>
      </c>
      <c r="B6331" t="s">
        <v>709</v>
      </c>
      <c r="C6331" t="str">
        <f t="shared" si="973"/>
        <v>038</v>
      </c>
      <c r="D6331" t="s">
        <v>747</v>
      </c>
      <c r="E6331" t="str">
        <f t="shared" si="969"/>
        <v>01</v>
      </c>
      <c r="F6331" t="str">
        <f>"006"</f>
        <v>006</v>
      </c>
      <c r="G6331" t="str">
        <f>"01"</f>
        <v>01</v>
      </c>
      <c r="H6331" t="s">
        <v>1</v>
      </c>
      <c r="I6331" t="s">
        <v>3052</v>
      </c>
      <c r="J6331" t="s">
        <v>6506</v>
      </c>
      <c r="K6331" t="str">
        <f>"29569"</f>
        <v>29569</v>
      </c>
    </row>
    <row r="6332" spans="1:11" customFormat="1" x14ac:dyDescent="0.25">
      <c r="A6332" t="str">
        <f t="shared" si="967"/>
        <v>29</v>
      </c>
      <c r="B6332" t="s">
        <v>709</v>
      </c>
      <c r="C6332" t="str">
        <f t="shared" si="973"/>
        <v>038</v>
      </c>
      <c r="D6332" t="s">
        <v>747</v>
      </c>
      <c r="E6332" t="str">
        <f t="shared" si="969"/>
        <v>01</v>
      </c>
      <c r="F6332" t="str">
        <f>"006"</f>
        <v>006</v>
      </c>
      <c r="G6332" t="str">
        <f>"02"</f>
        <v>02</v>
      </c>
      <c r="H6332" t="s">
        <v>0</v>
      </c>
      <c r="I6332" t="s">
        <v>3051</v>
      </c>
      <c r="J6332" t="s">
        <v>6505</v>
      </c>
      <c r="K6332" t="str">
        <f>"29570"</f>
        <v>29570</v>
      </c>
    </row>
    <row r="6333" spans="1:11" customFormat="1" x14ac:dyDescent="0.25">
      <c r="A6333" t="str">
        <f t="shared" si="967"/>
        <v>29</v>
      </c>
      <c r="B6333" t="s">
        <v>709</v>
      </c>
      <c r="C6333" t="str">
        <f t="shared" si="973"/>
        <v>038</v>
      </c>
      <c r="D6333" t="s">
        <v>747</v>
      </c>
      <c r="E6333" t="str">
        <f t="shared" si="969"/>
        <v>01</v>
      </c>
      <c r="F6333" t="str">
        <f>"006"</f>
        <v>006</v>
      </c>
      <c r="G6333" t="str">
        <f>"02"</f>
        <v>02</v>
      </c>
      <c r="H6333" t="s">
        <v>2</v>
      </c>
      <c r="I6333" t="s">
        <v>3051</v>
      </c>
      <c r="J6333" t="s">
        <v>6505</v>
      </c>
      <c r="K6333" t="str">
        <f>"29570"</f>
        <v>29570</v>
      </c>
    </row>
    <row r="6334" spans="1:11" customFormat="1" x14ac:dyDescent="0.25">
      <c r="A6334" t="str">
        <f t="shared" si="967"/>
        <v>29</v>
      </c>
      <c r="B6334" t="s">
        <v>709</v>
      </c>
      <c r="C6334" t="str">
        <f t="shared" si="973"/>
        <v>038</v>
      </c>
      <c r="D6334" t="s">
        <v>747</v>
      </c>
      <c r="E6334" t="str">
        <f t="shared" ref="E6334:E6349" si="975">"02"</f>
        <v>02</v>
      </c>
      <c r="F6334" t="str">
        <f>"001"</f>
        <v>001</v>
      </c>
      <c r="G6334" t="str">
        <f>""</f>
        <v/>
      </c>
      <c r="H6334" t="s">
        <v>1</v>
      </c>
      <c r="I6334" t="s">
        <v>3053</v>
      </c>
      <c r="J6334" t="s">
        <v>6507</v>
      </c>
      <c r="K6334" t="str">
        <f t="shared" ref="K6334:K6349" si="976">"29580"</f>
        <v>29580</v>
      </c>
    </row>
    <row r="6335" spans="1:11" customFormat="1" x14ac:dyDescent="0.25">
      <c r="A6335" t="str">
        <f t="shared" si="967"/>
        <v>29</v>
      </c>
      <c r="B6335" t="s">
        <v>709</v>
      </c>
      <c r="C6335" t="str">
        <f t="shared" si="973"/>
        <v>038</v>
      </c>
      <c r="D6335" t="s">
        <v>747</v>
      </c>
      <c r="E6335" t="str">
        <f t="shared" si="975"/>
        <v>02</v>
      </c>
      <c r="F6335" t="str">
        <f>"001"</f>
        <v>001</v>
      </c>
      <c r="G6335" t="str">
        <f>""</f>
        <v/>
      </c>
      <c r="H6335" t="s">
        <v>0</v>
      </c>
      <c r="I6335" t="s">
        <v>3053</v>
      </c>
      <c r="J6335" t="s">
        <v>6507</v>
      </c>
      <c r="K6335" t="str">
        <f t="shared" si="976"/>
        <v>29580</v>
      </c>
    </row>
    <row r="6336" spans="1:11" customFormat="1" x14ac:dyDescent="0.25">
      <c r="A6336" t="str">
        <f t="shared" si="967"/>
        <v>29</v>
      </c>
      <c r="B6336" t="s">
        <v>709</v>
      </c>
      <c r="C6336" t="str">
        <f t="shared" si="973"/>
        <v>038</v>
      </c>
      <c r="D6336" t="s">
        <v>747</v>
      </c>
      <c r="E6336" t="str">
        <f t="shared" si="975"/>
        <v>02</v>
      </c>
      <c r="F6336" t="str">
        <f>"001"</f>
        <v>001</v>
      </c>
      <c r="G6336" t="str">
        <f>""</f>
        <v/>
      </c>
      <c r="H6336" t="s">
        <v>2</v>
      </c>
      <c r="I6336" t="s">
        <v>3053</v>
      </c>
      <c r="J6336" t="s">
        <v>6507</v>
      </c>
      <c r="K6336" t="str">
        <f t="shared" si="976"/>
        <v>29580</v>
      </c>
    </row>
    <row r="6337" spans="1:11" customFormat="1" x14ac:dyDescent="0.25">
      <c r="A6337" t="str">
        <f t="shared" si="967"/>
        <v>29</v>
      </c>
      <c r="B6337" t="s">
        <v>709</v>
      </c>
      <c r="C6337" t="str">
        <f t="shared" si="973"/>
        <v>038</v>
      </c>
      <c r="D6337" t="s">
        <v>747</v>
      </c>
      <c r="E6337" t="str">
        <f t="shared" si="975"/>
        <v>02</v>
      </c>
      <c r="F6337" t="str">
        <f>"003"</f>
        <v>003</v>
      </c>
      <c r="G6337" t="str">
        <f>""</f>
        <v/>
      </c>
      <c r="H6337" t="s">
        <v>1</v>
      </c>
      <c r="I6337" t="s">
        <v>3054</v>
      </c>
      <c r="J6337" t="s">
        <v>6508</v>
      </c>
      <c r="K6337" t="str">
        <f t="shared" si="976"/>
        <v>29580</v>
      </c>
    </row>
    <row r="6338" spans="1:11" customFormat="1" x14ac:dyDescent="0.25">
      <c r="A6338" t="str">
        <f t="shared" si="967"/>
        <v>29</v>
      </c>
      <c r="B6338" t="s">
        <v>709</v>
      </c>
      <c r="C6338" t="str">
        <f t="shared" si="973"/>
        <v>038</v>
      </c>
      <c r="D6338" t="s">
        <v>747</v>
      </c>
      <c r="E6338" t="str">
        <f t="shared" si="975"/>
        <v>02</v>
      </c>
      <c r="F6338" t="str">
        <f>"003"</f>
        <v>003</v>
      </c>
      <c r="G6338" t="str">
        <f>""</f>
        <v/>
      </c>
      <c r="H6338" t="s">
        <v>0</v>
      </c>
      <c r="I6338" t="s">
        <v>3054</v>
      </c>
      <c r="J6338" t="s">
        <v>6508</v>
      </c>
      <c r="K6338" t="str">
        <f t="shared" si="976"/>
        <v>29580</v>
      </c>
    </row>
    <row r="6339" spans="1:11" customFormat="1" x14ac:dyDescent="0.25">
      <c r="A6339" t="str">
        <f t="shared" si="967"/>
        <v>29</v>
      </c>
      <c r="B6339" t="s">
        <v>709</v>
      </c>
      <c r="C6339" t="str">
        <f t="shared" si="973"/>
        <v>038</v>
      </c>
      <c r="D6339" t="s">
        <v>747</v>
      </c>
      <c r="E6339" t="str">
        <f t="shared" si="975"/>
        <v>02</v>
      </c>
      <c r="F6339" t="str">
        <f>"004"</f>
        <v>004</v>
      </c>
      <c r="G6339" t="str">
        <f>""</f>
        <v/>
      </c>
      <c r="H6339" t="s">
        <v>1</v>
      </c>
      <c r="I6339" t="s">
        <v>3055</v>
      </c>
      <c r="J6339" t="s">
        <v>6509</v>
      </c>
      <c r="K6339" t="str">
        <f t="shared" si="976"/>
        <v>29580</v>
      </c>
    </row>
    <row r="6340" spans="1:11" customFormat="1" x14ac:dyDescent="0.25">
      <c r="A6340" t="str">
        <f t="shared" si="967"/>
        <v>29</v>
      </c>
      <c r="B6340" t="s">
        <v>709</v>
      </c>
      <c r="C6340" t="str">
        <f t="shared" si="973"/>
        <v>038</v>
      </c>
      <c r="D6340" t="s">
        <v>747</v>
      </c>
      <c r="E6340" t="str">
        <f t="shared" si="975"/>
        <v>02</v>
      </c>
      <c r="F6340" t="str">
        <f>"004"</f>
        <v>004</v>
      </c>
      <c r="G6340" t="str">
        <f>""</f>
        <v/>
      </c>
      <c r="H6340" t="s">
        <v>0</v>
      </c>
      <c r="I6340" t="s">
        <v>3055</v>
      </c>
      <c r="J6340" t="s">
        <v>6509</v>
      </c>
      <c r="K6340" t="str">
        <f t="shared" si="976"/>
        <v>29580</v>
      </c>
    </row>
    <row r="6341" spans="1:11" customFormat="1" x14ac:dyDescent="0.25">
      <c r="A6341" t="str">
        <f t="shared" si="967"/>
        <v>29</v>
      </c>
      <c r="B6341" t="s">
        <v>709</v>
      </c>
      <c r="C6341" t="str">
        <f t="shared" si="973"/>
        <v>038</v>
      </c>
      <c r="D6341" t="s">
        <v>747</v>
      </c>
      <c r="E6341" t="str">
        <f t="shared" si="975"/>
        <v>02</v>
      </c>
      <c r="F6341" t="str">
        <f>"004"</f>
        <v>004</v>
      </c>
      <c r="G6341" t="str">
        <f>""</f>
        <v/>
      </c>
      <c r="H6341" t="s">
        <v>2</v>
      </c>
      <c r="I6341" t="s">
        <v>3055</v>
      </c>
      <c r="J6341" t="s">
        <v>6509</v>
      </c>
      <c r="K6341" t="str">
        <f t="shared" si="976"/>
        <v>29580</v>
      </c>
    </row>
    <row r="6342" spans="1:11" customFormat="1" x14ac:dyDescent="0.25">
      <c r="A6342" t="str">
        <f t="shared" si="967"/>
        <v>29</v>
      </c>
      <c r="B6342" t="s">
        <v>709</v>
      </c>
      <c r="C6342" t="str">
        <f t="shared" si="973"/>
        <v>038</v>
      </c>
      <c r="D6342" t="s">
        <v>747</v>
      </c>
      <c r="E6342" t="str">
        <f t="shared" si="975"/>
        <v>02</v>
      </c>
      <c r="F6342" t="str">
        <f>"005"</f>
        <v>005</v>
      </c>
      <c r="G6342" t="str">
        <f>""</f>
        <v/>
      </c>
      <c r="H6342" t="s">
        <v>1</v>
      </c>
      <c r="I6342" t="s">
        <v>3055</v>
      </c>
      <c r="J6342" t="s">
        <v>6509</v>
      </c>
      <c r="K6342" t="str">
        <f t="shared" si="976"/>
        <v>29580</v>
      </c>
    </row>
    <row r="6343" spans="1:11" customFormat="1" x14ac:dyDescent="0.25">
      <c r="A6343" t="str">
        <f t="shared" si="967"/>
        <v>29</v>
      </c>
      <c r="B6343" t="s">
        <v>709</v>
      </c>
      <c r="C6343" t="str">
        <f t="shared" si="973"/>
        <v>038</v>
      </c>
      <c r="D6343" t="s">
        <v>747</v>
      </c>
      <c r="E6343" t="str">
        <f t="shared" si="975"/>
        <v>02</v>
      </c>
      <c r="F6343" t="str">
        <f>"005"</f>
        <v>005</v>
      </c>
      <c r="G6343" t="str">
        <f>""</f>
        <v/>
      </c>
      <c r="H6343" t="s">
        <v>0</v>
      </c>
      <c r="I6343" t="s">
        <v>3055</v>
      </c>
      <c r="J6343" t="s">
        <v>6509</v>
      </c>
      <c r="K6343" t="str">
        <f t="shared" si="976"/>
        <v>29580</v>
      </c>
    </row>
    <row r="6344" spans="1:11" customFormat="1" x14ac:dyDescent="0.25">
      <c r="A6344" t="str">
        <f t="shared" si="967"/>
        <v>29</v>
      </c>
      <c r="B6344" t="s">
        <v>709</v>
      </c>
      <c r="C6344" t="str">
        <f t="shared" si="973"/>
        <v>038</v>
      </c>
      <c r="D6344" t="s">
        <v>747</v>
      </c>
      <c r="E6344" t="str">
        <f t="shared" si="975"/>
        <v>02</v>
      </c>
      <c r="F6344" t="str">
        <f>"006"</f>
        <v>006</v>
      </c>
      <c r="G6344" t="str">
        <f>""</f>
        <v/>
      </c>
      <c r="H6344" t="s">
        <v>3</v>
      </c>
      <c r="I6344" t="s">
        <v>3055</v>
      </c>
      <c r="J6344" t="s">
        <v>6509</v>
      </c>
      <c r="K6344" t="str">
        <f t="shared" si="976"/>
        <v>29580</v>
      </c>
    </row>
    <row r="6345" spans="1:11" customFormat="1" x14ac:dyDescent="0.25">
      <c r="A6345" t="str">
        <f t="shared" si="967"/>
        <v>29</v>
      </c>
      <c r="B6345" t="s">
        <v>709</v>
      </c>
      <c r="C6345" t="str">
        <f t="shared" si="973"/>
        <v>038</v>
      </c>
      <c r="D6345" t="s">
        <v>747</v>
      </c>
      <c r="E6345" t="str">
        <f t="shared" si="975"/>
        <v>02</v>
      </c>
      <c r="F6345" t="str">
        <f>"007"</f>
        <v>007</v>
      </c>
      <c r="G6345" t="str">
        <f>""</f>
        <v/>
      </c>
      <c r="H6345" t="s">
        <v>3</v>
      </c>
      <c r="I6345" t="s">
        <v>3056</v>
      </c>
      <c r="J6345" t="s">
        <v>6510</v>
      </c>
      <c r="K6345" t="str">
        <f t="shared" si="976"/>
        <v>29580</v>
      </c>
    </row>
    <row r="6346" spans="1:11" customFormat="1" x14ac:dyDescent="0.25">
      <c r="A6346" t="str">
        <f t="shared" si="967"/>
        <v>29</v>
      </c>
      <c r="B6346" t="s">
        <v>709</v>
      </c>
      <c r="C6346" t="str">
        <f t="shared" si="973"/>
        <v>038</v>
      </c>
      <c r="D6346" t="s">
        <v>747</v>
      </c>
      <c r="E6346" t="str">
        <f t="shared" si="975"/>
        <v>02</v>
      </c>
      <c r="F6346" t="str">
        <f>"008"</f>
        <v>008</v>
      </c>
      <c r="G6346" t="str">
        <f>""</f>
        <v/>
      </c>
      <c r="H6346" t="s">
        <v>1</v>
      </c>
      <c r="I6346" t="s">
        <v>3053</v>
      </c>
      <c r="J6346" t="s">
        <v>6507</v>
      </c>
      <c r="K6346" t="str">
        <f t="shared" si="976"/>
        <v>29580</v>
      </c>
    </row>
    <row r="6347" spans="1:11" customFormat="1" x14ac:dyDescent="0.25">
      <c r="A6347" t="str">
        <f t="shared" ref="A6347:A6410" si="977">"29"</f>
        <v>29</v>
      </c>
      <c r="B6347" t="s">
        <v>709</v>
      </c>
      <c r="C6347" t="str">
        <f t="shared" si="973"/>
        <v>038</v>
      </c>
      <c r="D6347" t="s">
        <v>747</v>
      </c>
      <c r="E6347" t="str">
        <f t="shared" si="975"/>
        <v>02</v>
      </c>
      <c r="F6347" t="str">
        <f>"008"</f>
        <v>008</v>
      </c>
      <c r="G6347" t="str">
        <f>""</f>
        <v/>
      </c>
      <c r="H6347" t="s">
        <v>0</v>
      </c>
      <c r="I6347" t="s">
        <v>3053</v>
      </c>
      <c r="J6347" t="s">
        <v>6507</v>
      </c>
      <c r="K6347" t="str">
        <f t="shared" si="976"/>
        <v>29580</v>
      </c>
    </row>
    <row r="6348" spans="1:11" customFormat="1" x14ac:dyDescent="0.25">
      <c r="A6348" t="str">
        <f t="shared" si="977"/>
        <v>29</v>
      </c>
      <c r="B6348" t="s">
        <v>709</v>
      </c>
      <c r="C6348" t="str">
        <f t="shared" si="973"/>
        <v>038</v>
      </c>
      <c r="D6348" t="s">
        <v>747</v>
      </c>
      <c r="E6348" t="str">
        <f t="shared" si="975"/>
        <v>02</v>
      </c>
      <c r="F6348" t="str">
        <f>"009"</f>
        <v>009</v>
      </c>
      <c r="G6348" t="str">
        <f>""</f>
        <v/>
      </c>
      <c r="H6348" t="s">
        <v>1</v>
      </c>
      <c r="I6348" t="s">
        <v>3056</v>
      </c>
      <c r="J6348" t="s">
        <v>6510</v>
      </c>
      <c r="K6348" t="str">
        <f t="shared" si="976"/>
        <v>29580</v>
      </c>
    </row>
    <row r="6349" spans="1:11" customFormat="1" x14ac:dyDescent="0.25">
      <c r="A6349" t="str">
        <f t="shared" si="977"/>
        <v>29</v>
      </c>
      <c r="B6349" t="s">
        <v>709</v>
      </c>
      <c r="C6349" t="str">
        <f t="shared" si="973"/>
        <v>038</v>
      </c>
      <c r="D6349" t="s">
        <v>747</v>
      </c>
      <c r="E6349" t="str">
        <f t="shared" si="975"/>
        <v>02</v>
      </c>
      <c r="F6349" t="str">
        <f>"009"</f>
        <v>009</v>
      </c>
      <c r="G6349" t="str">
        <f>""</f>
        <v/>
      </c>
      <c r="H6349" t="s">
        <v>0</v>
      </c>
      <c r="I6349" t="s">
        <v>3056</v>
      </c>
      <c r="J6349" t="s">
        <v>6510</v>
      </c>
      <c r="K6349" t="str">
        <f t="shared" si="976"/>
        <v>29580</v>
      </c>
    </row>
    <row r="6350" spans="1:11" customFormat="1" x14ac:dyDescent="0.25">
      <c r="A6350" t="str">
        <f t="shared" si="977"/>
        <v>29</v>
      </c>
      <c r="B6350" t="s">
        <v>709</v>
      </c>
      <c r="C6350" t="str">
        <f>"039"</f>
        <v>039</v>
      </c>
      <c r="D6350" t="s">
        <v>748</v>
      </c>
      <c r="E6350" t="str">
        <f t="shared" ref="E6350:E6367" si="978">"01"</f>
        <v>01</v>
      </c>
      <c r="F6350" t="str">
        <f>"001"</f>
        <v>001</v>
      </c>
      <c r="G6350" t="str">
        <f>"01"</f>
        <v>01</v>
      </c>
      <c r="H6350" t="s">
        <v>1</v>
      </c>
      <c r="I6350" t="s">
        <v>1784</v>
      </c>
      <c r="J6350" t="s">
        <v>6511</v>
      </c>
      <c r="K6350" t="str">
        <f>"29160"</f>
        <v>29160</v>
      </c>
    </row>
    <row r="6351" spans="1:11" customFormat="1" x14ac:dyDescent="0.25">
      <c r="A6351" t="str">
        <f t="shared" si="977"/>
        <v>29</v>
      </c>
      <c r="B6351" t="s">
        <v>709</v>
      </c>
      <c r="C6351" t="str">
        <f>"039"</f>
        <v>039</v>
      </c>
      <c r="D6351" t="s">
        <v>748</v>
      </c>
      <c r="E6351" t="str">
        <f t="shared" si="978"/>
        <v>01</v>
      </c>
      <c r="F6351" t="str">
        <f>"001"</f>
        <v>001</v>
      </c>
      <c r="G6351" t="str">
        <f>"02"</f>
        <v>02</v>
      </c>
      <c r="H6351" t="s">
        <v>0</v>
      </c>
      <c r="I6351" t="s">
        <v>3016</v>
      </c>
      <c r="J6351" t="s">
        <v>6512</v>
      </c>
      <c r="K6351" t="str">
        <f>"29160"</f>
        <v>29160</v>
      </c>
    </row>
    <row r="6352" spans="1:11" customFormat="1" x14ac:dyDescent="0.25">
      <c r="A6352" t="str">
        <f t="shared" si="977"/>
        <v>29</v>
      </c>
      <c r="B6352" t="s">
        <v>709</v>
      </c>
      <c r="C6352" t="str">
        <f>"039"</f>
        <v>039</v>
      </c>
      <c r="D6352" t="s">
        <v>748</v>
      </c>
      <c r="E6352" t="str">
        <f t="shared" si="978"/>
        <v>01</v>
      </c>
      <c r="F6352" t="str">
        <f>"002"</f>
        <v>002</v>
      </c>
      <c r="G6352" t="str">
        <f>"01"</f>
        <v>01</v>
      </c>
      <c r="H6352" t="s">
        <v>1</v>
      </c>
      <c r="I6352" t="s">
        <v>1784</v>
      </c>
      <c r="J6352" t="s">
        <v>6511</v>
      </c>
      <c r="K6352" t="str">
        <f>"29160"</f>
        <v>29160</v>
      </c>
    </row>
    <row r="6353" spans="1:11" customFormat="1" x14ac:dyDescent="0.25">
      <c r="A6353" t="str">
        <f t="shared" si="977"/>
        <v>29</v>
      </c>
      <c r="B6353" t="s">
        <v>709</v>
      </c>
      <c r="C6353" t="str">
        <f>"039"</f>
        <v>039</v>
      </c>
      <c r="D6353" t="s">
        <v>748</v>
      </c>
      <c r="E6353" t="str">
        <f t="shared" si="978"/>
        <v>01</v>
      </c>
      <c r="F6353" t="str">
        <f>"002"</f>
        <v>002</v>
      </c>
      <c r="G6353" t="str">
        <f>"02"</f>
        <v>02</v>
      </c>
      <c r="H6353" t="s">
        <v>0</v>
      </c>
      <c r="I6353" t="s">
        <v>3016</v>
      </c>
      <c r="J6353" t="s">
        <v>6512</v>
      </c>
      <c r="K6353" t="str">
        <f>"29160"</f>
        <v>29160</v>
      </c>
    </row>
    <row r="6354" spans="1:11" customFormat="1" x14ac:dyDescent="0.25">
      <c r="A6354" t="str">
        <f t="shared" si="977"/>
        <v>29</v>
      </c>
      <c r="B6354" t="s">
        <v>709</v>
      </c>
      <c r="C6354" t="str">
        <f>"040"</f>
        <v>040</v>
      </c>
      <c r="D6354" t="s">
        <v>749</v>
      </c>
      <c r="E6354" t="str">
        <f t="shared" si="978"/>
        <v>01</v>
      </c>
      <c r="F6354" t="str">
        <f>"001"</f>
        <v>001</v>
      </c>
      <c r="G6354" t="str">
        <f>""</f>
        <v/>
      </c>
      <c r="H6354" t="s">
        <v>1</v>
      </c>
      <c r="I6354" t="s">
        <v>3057</v>
      </c>
      <c r="J6354" t="s">
        <v>6513</v>
      </c>
      <c r="K6354" t="str">
        <f>"29566"</f>
        <v>29566</v>
      </c>
    </row>
    <row r="6355" spans="1:11" customFormat="1" x14ac:dyDescent="0.25">
      <c r="A6355" t="str">
        <f t="shared" si="977"/>
        <v>29</v>
      </c>
      <c r="B6355" t="s">
        <v>709</v>
      </c>
      <c r="C6355" t="str">
        <f>"040"</f>
        <v>040</v>
      </c>
      <c r="D6355" t="s">
        <v>749</v>
      </c>
      <c r="E6355" t="str">
        <f t="shared" si="978"/>
        <v>01</v>
      </c>
      <c r="F6355" t="str">
        <f>"001"</f>
        <v>001</v>
      </c>
      <c r="G6355" t="str">
        <f>""</f>
        <v/>
      </c>
      <c r="H6355" t="s">
        <v>0</v>
      </c>
      <c r="I6355" t="s">
        <v>3057</v>
      </c>
      <c r="J6355" t="s">
        <v>6513</v>
      </c>
      <c r="K6355" t="str">
        <f>"29566"</f>
        <v>29566</v>
      </c>
    </row>
    <row r="6356" spans="1:11" customFormat="1" x14ac:dyDescent="0.25">
      <c r="A6356" t="str">
        <f t="shared" si="977"/>
        <v>29</v>
      </c>
      <c r="B6356" t="s">
        <v>709</v>
      </c>
      <c r="C6356" t="str">
        <f>"040"</f>
        <v>040</v>
      </c>
      <c r="D6356" t="s">
        <v>749</v>
      </c>
      <c r="E6356" t="str">
        <f t="shared" si="978"/>
        <v>01</v>
      </c>
      <c r="F6356" t="str">
        <f>"002"</f>
        <v>002</v>
      </c>
      <c r="G6356" t="str">
        <f>""</f>
        <v/>
      </c>
      <c r="H6356" t="s">
        <v>3</v>
      </c>
      <c r="I6356" t="s">
        <v>3057</v>
      </c>
      <c r="J6356" t="s">
        <v>6513</v>
      </c>
      <c r="K6356" t="str">
        <f>"29566"</f>
        <v>29566</v>
      </c>
    </row>
    <row r="6357" spans="1:11" customFormat="1" x14ac:dyDescent="0.25">
      <c r="A6357" t="str">
        <f t="shared" si="977"/>
        <v>29</v>
      </c>
      <c r="B6357" t="s">
        <v>709</v>
      </c>
      <c r="C6357" t="str">
        <f t="shared" ref="C6357:C6362" si="979">"041"</f>
        <v>041</v>
      </c>
      <c r="D6357" t="s">
        <v>750</v>
      </c>
      <c r="E6357" t="str">
        <f t="shared" si="978"/>
        <v>01</v>
      </c>
      <c r="F6357" t="str">
        <f>"001"</f>
        <v>001</v>
      </c>
      <c r="G6357" t="str">
        <f>""</f>
        <v/>
      </c>
      <c r="H6357" t="s">
        <v>3</v>
      </c>
      <c r="I6357" t="s">
        <v>3058</v>
      </c>
      <c r="J6357" t="s">
        <v>6514</v>
      </c>
      <c r="K6357" t="str">
        <f>"29690"</f>
        <v>29690</v>
      </c>
    </row>
    <row r="6358" spans="1:11" customFormat="1" x14ac:dyDescent="0.25">
      <c r="A6358" t="str">
        <f t="shared" si="977"/>
        <v>29</v>
      </c>
      <c r="B6358" t="s">
        <v>709</v>
      </c>
      <c r="C6358" t="str">
        <f t="shared" si="979"/>
        <v>041</v>
      </c>
      <c r="D6358" t="s">
        <v>750</v>
      </c>
      <c r="E6358" t="str">
        <f t="shared" si="978"/>
        <v>01</v>
      </c>
      <c r="F6358" t="str">
        <f>"002"</f>
        <v>002</v>
      </c>
      <c r="G6358" t="str">
        <f>""</f>
        <v/>
      </c>
      <c r="H6358" t="s">
        <v>3</v>
      </c>
      <c r="I6358" t="s">
        <v>3059</v>
      </c>
      <c r="J6358" t="s">
        <v>6514</v>
      </c>
      <c r="K6358" t="str">
        <f>"29690"</f>
        <v>29690</v>
      </c>
    </row>
    <row r="6359" spans="1:11" customFormat="1" x14ac:dyDescent="0.25">
      <c r="A6359" t="str">
        <f t="shared" si="977"/>
        <v>29</v>
      </c>
      <c r="B6359" t="s">
        <v>709</v>
      </c>
      <c r="C6359" t="str">
        <f t="shared" si="979"/>
        <v>041</v>
      </c>
      <c r="D6359" t="s">
        <v>750</v>
      </c>
      <c r="E6359" t="str">
        <f t="shared" si="978"/>
        <v>01</v>
      </c>
      <c r="F6359" t="str">
        <f>"003"</f>
        <v>003</v>
      </c>
      <c r="G6359" t="str">
        <f>""</f>
        <v/>
      </c>
      <c r="H6359" t="s">
        <v>3</v>
      </c>
      <c r="I6359" t="s">
        <v>3060</v>
      </c>
      <c r="J6359" t="s">
        <v>6515</v>
      </c>
      <c r="K6359" t="str">
        <f>"29692"</f>
        <v>29692</v>
      </c>
    </row>
    <row r="6360" spans="1:11" customFormat="1" x14ac:dyDescent="0.25">
      <c r="A6360" t="str">
        <f t="shared" si="977"/>
        <v>29</v>
      </c>
      <c r="B6360" t="s">
        <v>709</v>
      </c>
      <c r="C6360" t="str">
        <f t="shared" si="979"/>
        <v>041</v>
      </c>
      <c r="D6360" t="s">
        <v>750</v>
      </c>
      <c r="E6360" t="str">
        <f t="shared" si="978"/>
        <v>01</v>
      </c>
      <c r="F6360" t="str">
        <f>"004"</f>
        <v>004</v>
      </c>
      <c r="G6360" t="str">
        <f>""</f>
        <v/>
      </c>
      <c r="H6360" t="s">
        <v>1</v>
      </c>
      <c r="I6360" t="s">
        <v>3061</v>
      </c>
      <c r="J6360" t="s">
        <v>6516</v>
      </c>
      <c r="K6360" t="str">
        <f>"29690"</f>
        <v>29690</v>
      </c>
    </row>
    <row r="6361" spans="1:11" customFormat="1" x14ac:dyDescent="0.25">
      <c r="A6361" t="str">
        <f t="shared" si="977"/>
        <v>29</v>
      </c>
      <c r="B6361" t="s">
        <v>709</v>
      </c>
      <c r="C6361" t="str">
        <f t="shared" si="979"/>
        <v>041</v>
      </c>
      <c r="D6361" t="s">
        <v>750</v>
      </c>
      <c r="E6361" t="str">
        <f t="shared" si="978"/>
        <v>01</v>
      </c>
      <c r="F6361" t="str">
        <f>"004"</f>
        <v>004</v>
      </c>
      <c r="G6361" t="str">
        <f>""</f>
        <v/>
      </c>
      <c r="H6361" t="s">
        <v>0</v>
      </c>
      <c r="I6361" t="s">
        <v>3061</v>
      </c>
      <c r="J6361" t="s">
        <v>6516</v>
      </c>
      <c r="K6361" t="str">
        <f>"29690"</f>
        <v>29690</v>
      </c>
    </row>
    <row r="6362" spans="1:11" customFormat="1" x14ac:dyDescent="0.25">
      <c r="A6362" t="str">
        <f t="shared" si="977"/>
        <v>29</v>
      </c>
      <c r="B6362" t="s">
        <v>709</v>
      </c>
      <c r="C6362" t="str">
        <f t="shared" si="979"/>
        <v>041</v>
      </c>
      <c r="D6362" t="s">
        <v>750</v>
      </c>
      <c r="E6362" t="str">
        <f t="shared" si="978"/>
        <v>01</v>
      </c>
      <c r="F6362" t="str">
        <f>"004"</f>
        <v>004</v>
      </c>
      <c r="G6362" t="str">
        <f>""</f>
        <v/>
      </c>
      <c r="H6362" t="s">
        <v>2</v>
      </c>
      <c r="I6362" t="s">
        <v>3061</v>
      </c>
      <c r="J6362" t="s">
        <v>6516</v>
      </c>
      <c r="K6362" t="str">
        <f>"29690"</f>
        <v>29690</v>
      </c>
    </row>
    <row r="6363" spans="1:11" customFormat="1" x14ac:dyDescent="0.25">
      <c r="A6363" t="str">
        <f t="shared" si="977"/>
        <v>29</v>
      </c>
      <c r="B6363" t="s">
        <v>709</v>
      </c>
      <c r="C6363" t="str">
        <f t="shared" ref="C6363:C6387" si="980">"042"</f>
        <v>042</v>
      </c>
      <c r="D6363" t="s">
        <v>751</v>
      </c>
      <c r="E6363" t="str">
        <f t="shared" si="978"/>
        <v>01</v>
      </c>
      <c r="F6363" t="str">
        <f>"001"</f>
        <v>001</v>
      </c>
      <c r="G6363" t="str">
        <f>""</f>
        <v/>
      </c>
      <c r="H6363" t="s">
        <v>3</v>
      </c>
      <c r="I6363" t="s">
        <v>2506</v>
      </c>
      <c r="J6363" t="s">
        <v>6517</v>
      </c>
      <c r="K6363" t="str">
        <f t="shared" ref="K6363:K6387" si="981">"29100"</f>
        <v>29100</v>
      </c>
    </row>
    <row r="6364" spans="1:11" customFormat="1" x14ac:dyDescent="0.25">
      <c r="A6364" t="str">
        <f t="shared" si="977"/>
        <v>29</v>
      </c>
      <c r="B6364" t="s">
        <v>709</v>
      </c>
      <c r="C6364" t="str">
        <f t="shared" si="980"/>
        <v>042</v>
      </c>
      <c r="D6364" t="s">
        <v>751</v>
      </c>
      <c r="E6364" t="str">
        <f t="shared" si="978"/>
        <v>01</v>
      </c>
      <c r="F6364" t="str">
        <f>"002"</f>
        <v>002</v>
      </c>
      <c r="G6364" t="str">
        <f>""</f>
        <v/>
      </c>
      <c r="H6364" t="s">
        <v>1</v>
      </c>
      <c r="I6364" t="s">
        <v>3062</v>
      </c>
      <c r="J6364" t="s">
        <v>6518</v>
      </c>
      <c r="K6364" t="str">
        <f t="shared" si="981"/>
        <v>29100</v>
      </c>
    </row>
    <row r="6365" spans="1:11" customFormat="1" x14ac:dyDescent="0.25">
      <c r="A6365" t="str">
        <f t="shared" si="977"/>
        <v>29</v>
      </c>
      <c r="B6365" t="s">
        <v>709</v>
      </c>
      <c r="C6365" t="str">
        <f t="shared" si="980"/>
        <v>042</v>
      </c>
      <c r="D6365" t="s">
        <v>751</v>
      </c>
      <c r="E6365" t="str">
        <f t="shared" si="978"/>
        <v>01</v>
      </c>
      <c r="F6365" t="str">
        <f>"002"</f>
        <v>002</v>
      </c>
      <c r="G6365" t="str">
        <f>""</f>
        <v/>
      </c>
      <c r="H6365" t="s">
        <v>0</v>
      </c>
      <c r="I6365" t="s">
        <v>3062</v>
      </c>
      <c r="J6365" t="s">
        <v>6518</v>
      </c>
      <c r="K6365" t="str">
        <f t="shared" si="981"/>
        <v>29100</v>
      </c>
    </row>
    <row r="6366" spans="1:11" customFormat="1" x14ac:dyDescent="0.25">
      <c r="A6366" t="str">
        <f t="shared" si="977"/>
        <v>29</v>
      </c>
      <c r="B6366" t="s">
        <v>709</v>
      </c>
      <c r="C6366" t="str">
        <f t="shared" si="980"/>
        <v>042</v>
      </c>
      <c r="D6366" t="s">
        <v>751</v>
      </c>
      <c r="E6366" t="str">
        <f t="shared" si="978"/>
        <v>01</v>
      </c>
      <c r="F6366" t="str">
        <f>"003"</f>
        <v>003</v>
      </c>
      <c r="G6366" t="str">
        <f>""</f>
        <v/>
      </c>
      <c r="H6366" t="s">
        <v>1</v>
      </c>
      <c r="I6366" t="s">
        <v>3063</v>
      </c>
      <c r="J6366" t="s">
        <v>6519</v>
      </c>
      <c r="K6366" t="str">
        <f t="shared" si="981"/>
        <v>29100</v>
      </c>
    </row>
    <row r="6367" spans="1:11" customFormat="1" x14ac:dyDescent="0.25">
      <c r="A6367" t="str">
        <f t="shared" si="977"/>
        <v>29</v>
      </c>
      <c r="B6367" t="s">
        <v>709</v>
      </c>
      <c r="C6367" t="str">
        <f t="shared" si="980"/>
        <v>042</v>
      </c>
      <c r="D6367" t="s">
        <v>751</v>
      </c>
      <c r="E6367" t="str">
        <f t="shared" si="978"/>
        <v>01</v>
      </c>
      <c r="F6367" t="str">
        <f>"003"</f>
        <v>003</v>
      </c>
      <c r="G6367" t="str">
        <f>""</f>
        <v/>
      </c>
      <c r="H6367" t="s">
        <v>0</v>
      </c>
      <c r="I6367" t="s">
        <v>3063</v>
      </c>
      <c r="J6367" t="s">
        <v>6519</v>
      </c>
      <c r="K6367" t="str">
        <f t="shared" si="981"/>
        <v>29100</v>
      </c>
    </row>
    <row r="6368" spans="1:11" customFormat="1" x14ac:dyDescent="0.25">
      <c r="A6368" t="str">
        <f t="shared" si="977"/>
        <v>29</v>
      </c>
      <c r="B6368" t="s">
        <v>709</v>
      </c>
      <c r="C6368" t="str">
        <f t="shared" si="980"/>
        <v>042</v>
      </c>
      <c r="D6368" t="s">
        <v>751</v>
      </c>
      <c r="E6368" t="str">
        <f>"02"</f>
        <v>02</v>
      </c>
      <c r="F6368" t="str">
        <f>"001"</f>
        <v>001</v>
      </c>
      <c r="G6368" t="str">
        <f>""</f>
        <v/>
      </c>
      <c r="H6368" t="s">
        <v>3</v>
      </c>
      <c r="I6368" t="s">
        <v>3063</v>
      </c>
      <c r="J6368" t="s">
        <v>6519</v>
      </c>
      <c r="K6368" t="str">
        <f t="shared" si="981"/>
        <v>29100</v>
      </c>
    </row>
    <row r="6369" spans="1:11" customFormat="1" x14ac:dyDescent="0.25">
      <c r="A6369" t="str">
        <f t="shared" si="977"/>
        <v>29</v>
      </c>
      <c r="B6369" t="s">
        <v>709</v>
      </c>
      <c r="C6369" t="str">
        <f t="shared" si="980"/>
        <v>042</v>
      </c>
      <c r="D6369" t="s">
        <v>751</v>
      </c>
      <c r="E6369" t="str">
        <f>"02"</f>
        <v>02</v>
      </c>
      <c r="F6369" t="str">
        <f>"002"</f>
        <v>002</v>
      </c>
      <c r="G6369" t="str">
        <f>""</f>
        <v/>
      </c>
      <c r="H6369" t="s">
        <v>1</v>
      </c>
      <c r="I6369" t="s">
        <v>25</v>
      </c>
      <c r="J6369" t="s">
        <v>6520</v>
      </c>
      <c r="K6369" t="str">
        <f t="shared" si="981"/>
        <v>29100</v>
      </c>
    </row>
    <row r="6370" spans="1:11" customFormat="1" x14ac:dyDescent="0.25">
      <c r="A6370" t="str">
        <f t="shared" si="977"/>
        <v>29</v>
      </c>
      <c r="B6370" t="s">
        <v>709</v>
      </c>
      <c r="C6370" t="str">
        <f t="shared" si="980"/>
        <v>042</v>
      </c>
      <c r="D6370" t="s">
        <v>751</v>
      </c>
      <c r="E6370" t="str">
        <f>"02"</f>
        <v>02</v>
      </c>
      <c r="F6370" t="str">
        <f>"002"</f>
        <v>002</v>
      </c>
      <c r="G6370" t="str">
        <f>""</f>
        <v/>
      </c>
      <c r="H6370" t="s">
        <v>0</v>
      </c>
      <c r="I6370" t="s">
        <v>25</v>
      </c>
      <c r="J6370" t="s">
        <v>6520</v>
      </c>
      <c r="K6370" t="str">
        <f t="shared" si="981"/>
        <v>29100</v>
      </c>
    </row>
    <row r="6371" spans="1:11" customFormat="1" x14ac:dyDescent="0.25">
      <c r="A6371" t="str">
        <f t="shared" si="977"/>
        <v>29</v>
      </c>
      <c r="B6371" t="s">
        <v>709</v>
      </c>
      <c r="C6371" t="str">
        <f t="shared" si="980"/>
        <v>042</v>
      </c>
      <c r="D6371" t="s">
        <v>751</v>
      </c>
      <c r="E6371" t="str">
        <f>"02"</f>
        <v>02</v>
      </c>
      <c r="F6371" t="str">
        <f>"003"</f>
        <v>003</v>
      </c>
      <c r="G6371" t="str">
        <f>""</f>
        <v/>
      </c>
      <c r="H6371" t="s">
        <v>1</v>
      </c>
      <c r="I6371" t="s">
        <v>3064</v>
      </c>
      <c r="J6371" t="s">
        <v>6521</v>
      </c>
      <c r="K6371" t="str">
        <f t="shared" si="981"/>
        <v>29100</v>
      </c>
    </row>
    <row r="6372" spans="1:11" customFormat="1" x14ac:dyDescent="0.25">
      <c r="A6372" t="str">
        <f t="shared" si="977"/>
        <v>29</v>
      </c>
      <c r="B6372" t="s">
        <v>709</v>
      </c>
      <c r="C6372" t="str">
        <f t="shared" si="980"/>
        <v>042</v>
      </c>
      <c r="D6372" t="s">
        <v>751</v>
      </c>
      <c r="E6372" t="str">
        <f>"02"</f>
        <v>02</v>
      </c>
      <c r="F6372" t="str">
        <f>"003"</f>
        <v>003</v>
      </c>
      <c r="G6372" t="str">
        <f>""</f>
        <v/>
      </c>
      <c r="H6372" t="s">
        <v>0</v>
      </c>
      <c r="I6372" t="s">
        <v>3064</v>
      </c>
      <c r="J6372" t="s">
        <v>6521</v>
      </c>
      <c r="K6372" t="str">
        <f t="shared" si="981"/>
        <v>29100</v>
      </c>
    </row>
    <row r="6373" spans="1:11" customFormat="1" x14ac:dyDescent="0.25">
      <c r="A6373" t="str">
        <f t="shared" si="977"/>
        <v>29</v>
      </c>
      <c r="B6373" t="s">
        <v>709</v>
      </c>
      <c r="C6373" t="str">
        <f t="shared" si="980"/>
        <v>042</v>
      </c>
      <c r="D6373" t="s">
        <v>751</v>
      </c>
      <c r="E6373" t="str">
        <f t="shared" ref="E6373:E6379" si="982">"03"</f>
        <v>03</v>
      </c>
      <c r="F6373" t="str">
        <f>"001"</f>
        <v>001</v>
      </c>
      <c r="G6373" t="str">
        <f>""</f>
        <v/>
      </c>
      <c r="H6373" t="s">
        <v>3</v>
      </c>
      <c r="I6373" t="s">
        <v>3064</v>
      </c>
      <c r="J6373" t="s">
        <v>6521</v>
      </c>
      <c r="K6373" t="str">
        <f t="shared" si="981"/>
        <v>29100</v>
      </c>
    </row>
    <row r="6374" spans="1:11" customFormat="1" x14ac:dyDescent="0.25">
      <c r="A6374" t="str">
        <f t="shared" si="977"/>
        <v>29</v>
      </c>
      <c r="B6374" t="s">
        <v>709</v>
      </c>
      <c r="C6374" t="str">
        <f t="shared" si="980"/>
        <v>042</v>
      </c>
      <c r="D6374" t="s">
        <v>751</v>
      </c>
      <c r="E6374" t="str">
        <f t="shared" si="982"/>
        <v>03</v>
      </c>
      <c r="F6374" t="str">
        <f>"002"</f>
        <v>002</v>
      </c>
      <c r="G6374" t="str">
        <f>""</f>
        <v/>
      </c>
      <c r="H6374" t="s">
        <v>1</v>
      </c>
      <c r="I6374" t="s">
        <v>1780</v>
      </c>
      <c r="J6374" t="s">
        <v>6522</v>
      </c>
      <c r="K6374" t="str">
        <f t="shared" si="981"/>
        <v>29100</v>
      </c>
    </row>
    <row r="6375" spans="1:11" customFormat="1" x14ac:dyDescent="0.25">
      <c r="A6375" t="str">
        <f t="shared" si="977"/>
        <v>29</v>
      </c>
      <c r="B6375" t="s">
        <v>709</v>
      </c>
      <c r="C6375" t="str">
        <f t="shared" si="980"/>
        <v>042</v>
      </c>
      <c r="D6375" t="s">
        <v>751</v>
      </c>
      <c r="E6375" t="str">
        <f t="shared" si="982"/>
        <v>03</v>
      </c>
      <c r="F6375" t="str">
        <f>"002"</f>
        <v>002</v>
      </c>
      <c r="G6375" t="str">
        <f>""</f>
        <v/>
      </c>
      <c r="H6375" t="s">
        <v>0</v>
      </c>
      <c r="I6375" t="s">
        <v>1780</v>
      </c>
      <c r="J6375" t="s">
        <v>6522</v>
      </c>
      <c r="K6375" t="str">
        <f t="shared" si="981"/>
        <v>29100</v>
      </c>
    </row>
    <row r="6376" spans="1:11" customFormat="1" x14ac:dyDescent="0.25">
      <c r="A6376" t="str">
        <f t="shared" si="977"/>
        <v>29</v>
      </c>
      <c r="B6376" t="s">
        <v>709</v>
      </c>
      <c r="C6376" t="str">
        <f t="shared" si="980"/>
        <v>042</v>
      </c>
      <c r="D6376" t="s">
        <v>751</v>
      </c>
      <c r="E6376" t="str">
        <f t="shared" si="982"/>
        <v>03</v>
      </c>
      <c r="F6376" t="str">
        <f>"002"</f>
        <v>002</v>
      </c>
      <c r="G6376" t="str">
        <f>""</f>
        <v/>
      </c>
      <c r="H6376" t="s">
        <v>2</v>
      </c>
      <c r="I6376" t="s">
        <v>1780</v>
      </c>
      <c r="J6376" t="s">
        <v>6522</v>
      </c>
      <c r="K6376" t="str">
        <f t="shared" si="981"/>
        <v>29100</v>
      </c>
    </row>
    <row r="6377" spans="1:11" customFormat="1" x14ac:dyDescent="0.25">
      <c r="A6377" t="str">
        <f t="shared" si="977"/>
        <v>29</v>
      </c>
      <c r="B6377" t="s">
        <v>709</v>
      </c>
      <c r="C6377" t="str">
        <f t="shared" si="980"/>
        <v>042</v>
      </c>
      <c r="D6377" t="s">
        <v>751</v>
      </c>
      <c r="E6377" t="str">
        <f t="shared" si="982"/>
        <v>03</v>
      </c>
      <c r="F6377" t="str">
        <f>"003"</f>
        <v>003</v>
      </c>
      <c r="G6377" t="str">
        <f>""</f>
        <v/>
      </c>
      <c r="H6377" t="s">
        <v>1</v>
      </c>
      <c r="I6377" t="s">
        <v>3065</v>
      </c>
      <c r="J6377" t="s">
        <v>6523</v>
      </c>
      <c r="K6377" t="str">
        <f t="shared" si="981"/>
        <v>29100</v>
      </c>
    </row>
    <row r="6378" spans="1:11" customFormat="1" x14ac:dyDescent="0.25">
      <c r="A6378" t="str">
        <f t="shared" si="977"/>
        <v>29</v>
      </c>
      <c r="B6378" t="s">
        <v>709</v>
      </c>
      <c r="C6378" t="str">
        <f t="shared" si="980"/>
        <v>042</v>
      </c>
      <c r="D6378" t="s">
        <v>751</v>
      </c>
      <c r="E6378" t="str">
        <f t="shared" si="982"/>
        <v>03</v>
      </c>
      <c r="F6378" t="str">
        <f>"003"</f>
        <v>003</v>
      </c>
      <c r="G6378" t="str">
        <f>""</f>
        <v/>
      </c>
      <c r="H6378" t="s">
        <v>0</v>
      </c>
      <c r="I6378" t="s">
        <v>3065</v>
      </c>
      <c r="J6378" t="s">
        <v>6523</v>
      </c>
      <c r="K6378" t="str">
        <f t="shared" si="981"/>
        <v>29100</v>
      </c>
    </row>
    <row r="6379" spans="1:11" customFormat="1" x14ac:dyDescent="0.25">
      <c r="A6379" t="str">
        <f t="shared" si="977"/>
        <v>29</v>
      </c>
      <c r="B6379" t="s">
        <v>709</v>
      </c>
      <c r="C6379" t="str">
        <f t="shared" si="980"/>
        <v>042</v>
      </c>
      <c r="D6379" t="s">
        <v>751</v>
      </c>
      <c r="E6379" t="str">
        <f t="shared" si="982"/>
        <v>03</v>
      </c>
      <c r="F6379" t="str">
        <f>"004"</f>
        <v>004</v>
      </c>
      <c r="G6379" t="str">
        <f>""</f>
        <v/>
      </c>
      <c r="H6379" t="s">
        <v>3</v>
      </c>
      <c r="I6379" t="s">
        <v>3065</v>
      </c>
      <c r="J6379" t="s">
        <v>6523</v>
      </c>
      <c r="K6379" t="str">
        <f t="shared" si="981"/>
        <v>29100</v>
      </c>
    </row>
    <row r="6380" spans="1:11" customFormat="1" x14ac:dyDescent="0.25">
      <c r="A6380" t="str">
        <f t="shared" si="977"/>
        <v>29</v>
      </c>
      <c r="B6380" t="s">
        <v>709</v>
      </c>
      <c r="C6380" t="str">
        <f t="shared" si="980"/>
        <v>042</v>
      </c>
      <c r="D6380" t="s">
        <v>751</v>
      </c>
      <c r="E6380" t="str">
        <f t="shared" ref="E6380:E6387" si="983">"04"</f>
        <v>04</v>
      </c>
      <c r="F6380" t="str">
        <f>"001"</f>
        <v>001</v>
      </c>
      <c r="G6380" t="str">
        <f>""</f>
        <v/>
      </c>
      <c r="H6380" t="s">
        <v>1</v>
      </c>
      <c r="I6380" t="s">
        <v>3066</v>
      </c>
      <c r="J6380" t="s">
        <v>6524</v>
      </c>
      <c r="K6380" t="str">
        <f t="shared" si="981"/>
        <v>29100</v>
      </c>
    </row>
    <row r="6381" spans="1:11" customFormat="1" x14ac:dyDescent="0.25">
      <c r="A6381" t="str">
        <f t="shared" si="977"/>
        <v>29</v>
      </c>
      <c r="B6381" t="s">
        <v>709</v>
      </c>
      <c r="C6381" t="str">
        <f t="shared" si="980"/>
        <v>042</v>
      </c>
      <c r="D6381" t="s">
        <v>751</v>
      </c>
      <c r="E6381" t="str">
        <f t="shared" si="983"/>
        <v>04</v>
      </c>
      <c r="F6381" t="str">
        <f>"001"</f>
        <v>001</v>
      </c>
      <c r="G6381" t="str">
        <f>""</f>
        <v/>
      </c>
      <c r="H6381" t="s">
        <v>0</v>
      </c>
      <c r="I6381" t="s">
        <v>3066</v>
      </c>
      <c r="J6381" t="s">
        <v>6524</v>
      </c>
      <c r="K6381" t="str">
        <f t="shared" si="981"/>
        <v>29100</v>
      </c>
    </row>
    <row r="6382" spans="1:11" customFormat="1" x14ac:dyDescent="0.25">
      <c r="A6382" t="str">
        <f t="shared" si="977"/>
        <v>29</v>
      </c>
      <c r="B6382" t="s">
        <v>709</v>
      </c>
      <c r="C6382" t="str">
        <f t="shared" si="980"/>
        <v>042</v>
      </c>
      <c r="D6382" t="s">
        <v>751</v>
      </c>
      <c r="E6382" t="str">
        <f t="shared" si="983"/>
        <v>04</v>
      </c>
      <c r="F6382" t="str">
        <f>"002"</f>
        <v>002</v>
      </c>
      <c r="G6382" t="str">
        <f>""</f>
        <v/>
      </c>
      <c r="H6382" t="s">
        <v>1</v>
      </c>
      <c r="I6382" t="s">
        <v>42</v>
      </c>
      <c r="J6382" t="s">
        <v>6525</v>
      </c>
      <c r="K6382" t="str">
        <f t="shared" si="981"/>
        <v>29100</v>
      </c>
    </row>
    <row r="6383" spans="1:11" customFormat="1" x14ac:dyDescent="0.25">
      <c r="A6383" t="str">
        <f t="shared" si="977"/>
        <v>29</v>
      </c>
      <c r="B6383" t="s">
        <v>709</v>
      </c>
      <c r="C6383" t="str">
        <f t="shared" si="980"/>
        <v>042</v>
      </c>
      <c r="D6383" t="s">
        <v>751</v>
      </c>
      <c r="E6383" t="str">
        <f t="shared" si="983"/>
        <v>04</v>
      </c>
      <c r="F6383" t="str">
        <f>"002"</f>
        <v>002</v>
      </c>
      <c r="G6383" t="str">
        <f>""</f>
        <v/>
      </c>
      <c r="H6383" t="s">
        <v>0</v>
      </c>
      <c r="I6383" t="s">
        <v>42</v>
      </c>
      <c r="J6383" t="s">
        <v>6525</v>
      </c>
      <c r="K6383" t="str">
        <f t="shared" si="981"/>
        <v>29100</v>
      </c>
    </row>
    <row r="6384" spans="1:11" customFormat="1" x14ac:dyDescent="0.25">
      <c r="A6384" t="str">
        <f t="shared" si="977"/>
        <v>29</v>
      </c>
      <c r="B6384" t="s">
        <v>709</v>
      </c>
      <c r="C6384" t="str">
        <f t="shared" si="980"/>
        <v>042</v>
      </c>
      <c r="D6384" t="s">
        <v>751</v>
      </c>
      <c r="E6384" t="str">
        <f t="shared" si="983"/>
        <v>04</v>
      </c>
      <c r="F6384" t="str">
        <f>"003"</f>
        <v>003</v>
      </c>
      <c r="G6384" t="str">
        <f>""</f>
        <v/>
      </c>
      <c r="H6384" t="s">
        <v>1</v>
      </c>
      <c r="I6384" t="s">
        <v>3066</v>
      </c>
      <c r="J6384" t="s">
        <v>6524</v>
      </c>
      <c r="K6384" t="str">
        <f t="shared" si="981"/>
        <v>29100</v>
      </c>
    </row>
    <row r="6385" spans="1:11" customFormat="1" x14ac:dyDescent="0.25">
      <c r="A6385" t="str">
        <f t="shared" si="977"/>
        <v>29</v>
      </c>
      <c r="B6385" t="s">
        <v>709</v>
      </c>
      <c r="C6385" t="str">
        <f t="shared" si="980"/>
        <v>042</v>
      </c>
      <c r="D6385" t="s">
        <v>751</v>
      </c>
      <c r="E6385" t="str">
        <f t="shared" si="983"/>
        <v>04</v>
      </c>
      <c r="F6385" t="str">
        <f>"003"</f>
        <v>003</v>
      </c>
      <c r="G6385" t="str">
        <f>""</f>
        <v/>
      </c>
      <c r="H6385" t="s">
        <v>0</v>
      </c>
      <c r="I6385" t="s">
        <v>3066</v>
      </c>
      <c r="J6385" t="s">
        <v>6524</v>
      </c>
      <c r="K6385" t="str">
        <f t="shared" si="981"/>
        <v>29100</v>
      </c>
    </row>
    <row r="6386" spans="1:11" customFormat="1" x14ac:dyDescent="0.25">
      <c r="A6386" t="str">
        <f t="shared" si="977"/>
        <v>29</v>
      </c>
      <c r="B6386" t="s">
        <v>709</v>
      </c>
      <c r="C6386" t="str">
        <f t="shared" si="980"/>
        <v>042</v>
      </c>
      <c r="D6386" t="s">
        <v>751</v>
      </c>
      <c r="E6386" t="str">
        <f t="shared" si="983"/>
        <v>04</v>
      </c>
      <c r="F6386" t="str">
        <f>"004"</f>
        <v>004</v>
      </c>
      <c r="G6386" t="str">
        <f>""</f>
        <v/>
      </c>
      <c r="H6386" t="s">
        <v>1</v>
      </c>
      <c r="I6386" t="s">
        <v>42</v>
      </c>
      <c r="J6386" t="s">
        <v>6525</v>
      </c>
      <c r="K6386" t="str">
        <f t="shared" si="981"/>
        <v>29100</v>
      </c>
    </row>
    <row r="6387" spans="1:11" customFormat="1" x14ac:dyDescent="0.25">
      <c r="A6387" t="str">
        <f t="shared" si="977"/>
        <v>29</v>
      </c>
      <c r="B6387" t="s">
        <v>709</v>
      </c>
      <c r="C6387" t="str">
        <f t="shared" si="980"/>
        <v>042</v>
      </c>
      <c r="D6387" t="s">
        <v>751</v>
      </c>
      <c r="E6387" t="str">
        <f t="shared" si="983"/>
        <v>04</v>
      </c>
      <c r="F6387" t="str">
        <f>"004"</f>
        <v>004</v>
      </c>
      <c r="G6387" t="str">
        <f>""</f>
        <v/>
      </c>
      <c r="H6387" t="s">
        <v>0</v>
      </c>
      <c r="I6387" t="s">
        <v>42</v>
      </c>
      <c r="J6387" t="s">
        <v>6525</v>
      </c>
      <c r="K6387" t="str">
        <f t="shared" si="981"/>
        <v>29100</v>
      </c>
    </row>
    <row r="6388" spans="1:11" customFormat="1" x14ac:dyDescent="0.25">
      <c r="A6388" t="str">
        <f t="shared" si="977"/>
        <v>29</v>
      </c>
      <c r="B6388" t="s">
        <v>709</v>
      </c>
      <c r="C6388" t="str">
        <f>"043"</f>
        <v>043</v>
      </c>
      <c r="D6388" t="s">
        <v>752</v>
      </c>
      <c r="E6388" t="str">
        <f t="shared" ref="E6388:E6408" si="984">"01"</f>
        <v>01</v>
      </c>
      <c r="F6388" t="str">
        <f>"001"</f>
        <v>001</v>
      </c>
      <c r="G6388" t="str">
        <f>""</f>
        <v/>
      </c>
      <c r="H6388" t="s">
        <v>1</v>
      </c>
      <c r="I6388" t="s">
        <v>3067</v>
      </c>
      <c r="J6388" t="s">
        <v>6526</v>
      </c>
      <c r="K6388" t="str">
        <f>"29170"</f>
        <v>29170</v>
      </c>
    </row>
    <row r="6389" spans="1:11" customFormat="1" x14ac:dyDescent="0.25">
      <c r="A6389" t="str">
        <f t="shared" si="977"/>
        <v>29</v>
      </c>
      <c r="B6389" t="s">
        <v>709</v>
      </c>
      <c r="C6389" t="str">
        <f>"043"</f>
        <v>043</v>
      </c>
      <c r="D6389" t="s">
        <v>752</v>
      </c>
      <c r="E6389" t="str">
        <f t="shared" si="984"/>
        <v>01</v>
      </c>
      <c r="F6389" t="str">
        <f>"001"</f>
        <v>001</v>
      </c>
      <c r="G6389" t="str">
        <f>""</f>
        <v/>
      </c>
      <c r="H6389" t="s">
        <v>0</v>
      </c>
      <c r="I6389" t="s">
        <v>3067</v>
      </c>
      <c r="J6389" t="s">
        <v>6526</v>
      </c>
      <c r="K6389" t="str">
        <f>"29170"</f>
        <v>29170</v>
      </c>
    </row>
    <row r="6390" spans="1:11" customFormat="1" x14ac:dyDescent="0.25">
      <c r="A6390" t="str">
        <f t="shared" si="977"/>
        <v>29</v>
      </c>
      <c r="B6390" t="s">
        <v>709</v>
      </c>
      <c r="C6390" t="str">
        <f>"043"</f>
        <v>043</v>
      </c>
      <c r="D6390" t="s">
        <v>752</v>
      </c>
      <c r="E6390" t="str">
        <f t="shared" si="984"/>
        <v>01</v>
      </c>
      <c r="F6390" t="str">
        <f>"001"</f>
        <v>001</v>
      </c>
      <c r="G6390" t="str">
        <f>""</f>
        <v/>
      </c>
      <c r="H6390" t="s">
        <v>2</v>
      </c>
      <c r="I6390" t="s">
        <v>3067</v>
      </c>
      <c r="J6390" t="s">
        <v>6526</v>
      </c>
      <c r="K6390" t="str">
        <f>"29170"</f>
        <v>29170</v>
      </c>
    </row>
    <row r="6391" spans="1:11" customFormat="1" x14ac:dyDescent="0.25">
      <c r="A6391" t="str">
        <f t="shared" si="977"/>
        <v>29</v>
      </c>
      <c r="B6391" t="s">
        <v>709</v>
      </c>
      <c r="C6391" t="str">
        <f>"043"</f>
        <v>043</v>
      </c>
      <c r="D6391" t="s">
        <v>752</v>
      </c>
      <c r="E6391" t="str">
        <f t="shared" si="984"/>
        <v>01</v>
      </c>
      <c r="F6391" t="str">
        <f>"002"</f>
        <v>002</v>
      </c>
      <c r="G6391" t="str">
        <f>""</f>
        <v/>
      </c>
      <c r="H6391" t="s">
        <v>3</v>
      </c>
      <c r="I6391" t="s">
        <v>23</v>
      </c>
      <c r="J6391" t="s">
        <v>6527</v>
      </c>
      <c r="K6391" t="str">
        <f>"29170"</f>
        <v>29170</v>
      </c>
    </row>
    <row r="6392" spans="1:11" customFormat="1" x14ac:dyDescent="0.25">
      <c r="A6392" t="str">
        <f t="shared" si="977"/>
        <v>29</v>
      </c>
      <c r="B6392" t="s">
        <v>709</v>
      </c>
      <c r="C6392" t="str">
        <f>"044"</f>
        <v>044</v>
      </c>
      <c r="D6392" t="s">
        <v>753</v>
      </c>
      <c r="E6392" t="str">
        <f t="shared" si="984"/>
        <v>01</v>
      </c>
      <c r="F6392" t="str">
        <f>"001"</f>
        <v>001</v>
      </c>
      <c r="G6392" t="str">
        <f>"01"</f>
        <v>01</v>
      </c>
      <c r="H6392" t="s">
        <v>1</v>
      </c>
      <c r="I6392" t="s">
        <v>50</v>
      </c>
      <c r="J6392" t="s">
        <v>6528</v>
      </c>
      <c r="K6392" t="str">
        <f>"29195"</f>
        <v>29195</v>
      </c>
    </row>
    <row r="6393" spans="1:11" customFormat="1" x14ac:dyDescent="0.25">
      <c r="A6393" t="str">
        <f t="shared" si="977"/>
        <v>29</v>
      </c>
      <c r="B6393" t="s">
        <v>709</v>
      </c>
      <c r="C6393" t="str">
        <f>"044"</f>
        <v>044</v>
      </c>
      <c r="D6393" t="s">
        <v>753</v>
      </c>
      <c r="E6393" t="str">
        <f t="shared" si="984"/>
        <v>01</v>
      </c>
      <c r="F6393" t="str">
        <f>"001"</f>
        <v>001</v>
      </c>
      <c r="G6393" t="str">
        <f>"02"</f>
        <v>02</v>
      </c>
      <c r="H6393" t="s">
        <v>0</v>
      </c>
      <c r="I6393" t="s">
        <v>3068</v>
      </c>
      <c r="J6393" t="s">
        <v>6529</v>
      </c>
      <c r="K6393" t="str">
        <f>"29195"</f>
        <v>29195</v>
      </c>
    </row>
    <row r="6394" spans="1:11" customFormat="1" x14ac:dyDescent="0.25">
      <c r="A6394" t="str">
        <f t="shared" si="977"/>
        <v>29</v>
      </c>
      <c r="B6394" t="s">
        <v>709</v>
      </c>
      <c r="C6394" t="str">
        <f>"044"</f>
        <v>044</v>
      </c>
      <c r="D6394" t="s">
        <v>753</v>
      </c>
      <c r="E6394" t="str">
        <f t="shared" si="984"/>
        <v>01</v>
      </c>
      <c r="F6394" t="str">
        <f>"001"</f>
        <v>001</v>
      </c>
      <c r="G6394" t="str">
        <f>"03"</f>
        <v>03</v>
      </c>
      <c r="H6394" t="s">
        <v>2</v>
      </c>
      <c r="I6394" t="s">
        <v>3069</v>
      </c>
      <c r="J6394" t="s">
        <v>6530</v>
      </c>
      <c r="K6394" t="str">
        <f>"29195"</f>
        <v>29195</v>
      </c>
    </row>
    <row r="6395" spans="1:11" customFormat="1" x14ac:dyDescent="0.25">
      <c r="A6395" t="str">
        <f t="shared" si="977"/>
        <v>29</v>
      </c>
      <c r="B6395" t="s">
        <v>709</v>
      </c>
      <c r="C6395" t="str">
        <f>"045"</f>
        <v>045</v>
      </c>
      <c r="D6395" t="s">
        <v>754</v>
      </c>
      <c r="E6395" t="str">
        <f t="shared" si="984"/>
        <v>01</v>
      </c>
      <c r="F6395" t="str">
        <f>"001"</f>
        <v>001</v>
      </c>
      <c r="G6395" t="str">
        <f>""</f>
        <v/>
      </c>
      <c r="H6395" t="s">
        <v>3</v>
      </c>
      <c r="I6395" t="s">
        <v>3070</v>
      </c>
      <c r="J6395" t="s">
        <v>6531</v>
      </c>
      <c r="K6395" t="str">
        <f>"29754"</f>
        <v>29754</v>
      </c>
    </row>
    <row r="6396" spans="1:11" customFormat="1" x14ac:dyDescent="0.25">
      <c r="A6396" t="str">
        <f t="shared" si="977"/>
        <v>29</v>
      </c>
      <c r="B6396" t="s">
        <v>709</v>
      </c>
      <c r="C6396" t="str">
        <f>"045"</f>
        <v>045</v>
      </c>
      <c r="D6396" t="s">
        <v>754</v>
      </c>
      <c r="E6396" t="str">
        <f t="shared" si="984"/>
        <v>01</v>
      </c>
      <c r="F6396" t="str">
        <f>"002"</f>
        <v>002</v>
      </c>
      <c r="G6396" t="str">
        <f>""</f>
        <v/>
      </c>
      <c r="H6396" t="s">
        <v>3</v>
      </c>
      <c r="I6396" t="s">
        <v>117</v>
      </c>
      <c r="J6396" t="s">
        <v>6532</v>
      </c>
      <c r="K6396" t="str">
        <f>"29754"</f>
        <v>29754</v>
      </c>
    </row>
    <row r="6397" spans="1:11" customFormat="1" x14ac:dyDescent="0.25">
      <c r="A6397" t="str">
        <f t="shared" si="977"/>
        <v>29</v>
      </c>
      <c r="B6397" t="s">
        <v>709</v>
      </c>
      <c r="C6397" t="str">
        <f>"046"</f>
        <v>046</v>
      </c>
      <c r="D6397" t="s">
        <v>755</v>
      </c>
      <c r="E6397" t="str">
        <f t="shared" si="984"/>
        <v>01</v>
      </c>
      <c r="F6397" t="str">
        <f>"001"</f>
        <v>001</v>
      </c>
      <c r="G6397" t="str">
        <f>"01"</f>
        <v>01</v>
      </c>
      <c r="H6397" t="s">
        <v>1</v>
      </c>
      <c r="I6397" t="s">
        <v>3071</v>
      </c>
      <c r="J6397" t="s">
        <v>6533</v>
      </c>
      <c r="K6397" t="str">
        <f>"29380"</f>
        <v>29380</v>
      </c>
    </row>
    <row r="6398" spans="1:11" customFormat="1" x14ac:dyDescent="0.25">
      <c r="A6398" t="str">
        <f t="shared" si="977"/>
        <v>29</v>
      </c>
      <c r="B6398" t="s">
        <v>709</v>
      </c>
      <c r="C6398" t="str">
        <f>"046"</f>
        <v>046</v>
      </c>
      <c r="D6398" t="s">
        <v>755</v>
      </c>
      <c r="E6398" t="str">
        <f t="shared" si="984"/>
        <v>01</v>
      </c>
      <c r="F6398" t="str">
        <f>"001"</f>
        <v>001</v>
      </c>
      <c r="G6398" t="str">
        <f>"01"</f>
        <v>01</v>
      </c>
      <c r="H6398" t="s">
        <v>0</v>
      </c>
      <c r="I6398" t="s">
        <v>3071</v>
      </c>
      <c r="J6398" t="s">
        <v>6533</v>
      </c>
      <c r="K6398" t="str">
        <f>"29380"</f>
        <v>29380</v>
      </c>
    </row>
    <row r="6399" spans="1:11" customFormat="1" x14ac:dyDescent="0.25">
      <c r="A6399" t="str">
        <f t="shared" si="977"/>
        <v>29</v>
      </c>
      <c r="B6399" t="s">
        <v>709</v>
      </c>
      <c r="C6399" t="str">
        <f>"046"</f>
        <v>046</v>
      </c>
      <c r="D6399" t="s">
        <v>755</v>
      </c>
      <c r="E6399" t="str">
        <f t="shared" si="984"/>
        <v>01</v>
      </c>
      <c r="F6399" t="str">
        <f>"001"</f>
        <v>001</v>
      </c>
      <c r="G6399" t="str">
        <f>"02"</f>
        <v>02</v>
      </c>
      <c r="H6399" t="s">
        <v>2</v>
      </c>
      <c r="I6399" t="s">
        <v>3072</v>
      </c>
      <c r="J6399" t="s">
        <v>6534</v>
      </c>
      <c r="K6399" t="str">
        <f>"29490"</f>
        <v>29490</v>
      </c>
    </row>
    <row r="6400" spans="1:11" customFormat="1" x14ac:dyDescent="0.25">
      <c r="A6400" t="str">
        <f t="shared" si="977"/>
        <v>29</v>
      </c>
      <c r="B6400" t="s">
        <v>709</v>
      </c>
      <c r="C6400" t="str">
        <f>"046"</f>
        <v>046</v>
      </c>
      <c r="D6400" t="s">
        <v>755</v>
      </c>
      <c r="E6400" t="str">
        <f t="shared" si="984"/>
        <v>01</v>
      </c>
      <c r="F6400" t="str">
        <f>"002"</f>
        <v>002</v>
      </c>
      <c r="G6400" t="str">
        <f>"01"</f>
        <v>01</v>
      </c>
      <c r="H6400" t="s">
        <v>1</v>
      </c>
      <c r="I6400" t="s">
        <v>3071</v>
      </c>
      <c r="J6400" t="s">
        <v>6533</v>
      </c>
      <c r="K6400" t="str">
        <f>"29380"</f>
        <v>29380</v>
      </c>
    </row>
    <row r="6401" spans="1:11" customFormat="1" x14ac:dyDescent="0.25">
      <c r="A6401" t="str">
        <f t="shared" si="977"/>
        <v>29</v>
      </c>
      <c r="B6401" t="s">
        <v>709</v>
      </c>
      <c r="C6401" t="str">
        <f>"046"</f>
        <v>046</v>
      </c>
      <c r="D6401" t="s">
        <v>755</v>
      </c>
      <c r="E6401" t="str">
        <f t="shared" si="984"/>
        <v>01</v>
      </c>
      <c r="F6401" t="str">
        <f>"002"</f>
        <v>002</v>
      </c>
      <c r="G6401" t="str">
        <f>"02"</f>
        <v>02</v>
      </c>
      <c r="H6401" t="s">
        <v>0</v>
      </c>
      <c r="I6401" t="s">
        <v>3073</v>
      </c>
      <c r="J6401" t="s">
        <v>6535</v>
      </c>
      <c r="K6401" t="str">
        <f>"29391"</f>
        <v>29391</v>
      </c>
    </row>
    <row r="6402" spans="1:11" customFormat="1" x14ac:dyDescent="0.25">
      <c r="A6402" t="str">
        <f t="shared" si="977"/>
        <v>29</v>
      </c>
      <c r="B6402" t="s">
        <v>709</v>
      </c>
      <c r="C6402" t="str">
        <f>"047"</f>
        <v>047</v>
      </c>
      <c r="D6402" t="s">
        <v>756</v>
      </c>
      <c r="E6402" t="str">
        <f t="shared" si="984"/>
        <v>01</v>
      </c>
      <c r="F6402" t="str">
        <f>"001"</f>
        <v>001</v>
      </c>
      <c r="G6402" t="str">
        <f>""</f>
        <v/>
      </c>
      <c r="H6402" t="s">
        <v>1</v>
      </c>
      <c r="I6402" t="s">
        <v>3074</v>
      </c>
      <c r="J6402" t="s">
        <v>6536</v>
      </c>
      <c r="K6402" t="str">
        <f>"29220"</f>
        <v>29220</v>
      </c>
    </row>
    <row r="6403" spans="1:11" customFormat="1" x14ac:dyDescent="0.25">
      <c r="A6403" t="str">
        <f t="shared" si="977"/>
        <v>29</v>
      </c>
      <c r="B6403" t="s">
        <v>709</v>
      </c>
      <c r="C6403" t="str">
        <f>"047"</f>
        <v>047</v>
      </c>
      <c r="D6403" t="s">
        <v>756</v>
      </c>
      <c r="E6403" t="str">
        <f t="shared" si="984"/>
        <v>01</v>
      </c>
      <c r="F6403" t="str">
        <f>"001"</f>
        <v>001</v>
      </c>
      <c r="G6403" t="str">
        <f>""</f>
        <v/>
      </c>
      <c r="H6403" t="s">
        <v>0</v>
      </c>
      <c r="I6403" t="s">
        <v>3074</v>
      </c>
      <c r="J6403" t="s">
        <v>6536</v>
      </c>
      <c r="K6403" t="str">
        <f>"29220"</f>
        <v>29220</v>
      </c>
    </row>
    <row r="6404" spans="1:11" customFormat="1" x14ac:dyDescent="0.25">
      <c r="A6404" t="str">
        <f t="shared" si="977"/>
        <v>29</v>
      </c>
      <c r="B6404" t="s">
        <v>709</v>
      </c>
      <c r="C6404" t="str">
        <f>"048"</f>
        <v>048</v>
      </c>
      <c r="D6404" t="s">
        <v>757</v>
      </c>
      <c r="E6404" t="str">
        <f t="shared" si="984"/>
        <v>01</v>
      </c>
      <c r="F6404" t="str">
        <f>"001"</f>
        <v>001</v>
      </c>
      <c r="G6404" t="str">
        <f>""</f>
        <v/>
      </c>
      <c r="H6404" t="s">
        <v>1</v>
      </c>
      <c r="I6404" t="s">
        <v>25</v>
      </c>
      <c r="J6404" t="s">
        <v>6537</v>
      </c>
      <c r="K6404" t="str">
        <f>"29470"</f>
        <v>29470</v>
      </c>
    </row>
    <row r="6405" spans="1:11" customFormat="1" x14ac:dyDescent="0.25">
      <c r="A6405" t="str">
        <f t="shared" si="977"/>
        <v>29</v>
      </c>
      <c r="B6405" t="s">
        <v>709</v>
      </c>
      <c r="C6405" t="str">
        <f>"048"</f>
        <v>048</v>
      </c>
      <c r="D6405" t="s">
        <v>757</v>
      </c>
      <c r="E6405" t="str">
        <f t="shared" si="984"/>
        <v>01</v>
      </c>
      <c r="F6405" t="str">
        <f>"001"</f>
        <v>001</v>
      </c>
      <c r="G6405" t="str">
        <f>""</f>
        <v/>
      </c>
      <c r="H6405" t="s">
        <v>0</v>
      </c>
      <c r="I6405" t="s">
        <v>22</v>
      </c>
      <c r="J6405" t="s">
        <v>6538</v>
      </c>
      <c r="K6405" t="str">
        <f>"29470"</f>
        <v>29470</v>
      </c>
    </row>
    <row r="6406" spans="1:11" customFormat="1" x14ac:dyDescent="0.25">
      <c r="A6406" t="str">
        <f t="shared" si="977"/>
        <v>29</v>
      </c>
      <c r="B6406" t="s">
        <v>709</v>
      </c>
      <c r="C6406" t="str">
        <f>"049"</f>
        <v>049</v>
      </c>
      <c r="D6406" t="s">
        <v>758</v>
      </c>
      <c r="E6406" t="str">
        <f t="shared" si="984"/>
        <v>01</v>
      </c>
      <c r="F6406" t="str">
        <f>"001"</f>
        <v>001</v>
      </c>
      <c r="G6406" t="str">
        <f>""</f>
        <v/>
      </c>
      <c r="H6406" t="s">
        <v>3</v>
      </c>
      <c r="I6406" t="s">
        <v>25</v>
      </c>
      <c r="J6406" t="s">
        <v>6539</v>
      </c>
      <c r="K6406" t="str">
        <f>"29210"</f>
        <v>29210</v>
      </c>
    </row>
    <row r="6407" spans="1:11" customFormat="1" x14ac:dyDescent="0.25">
      <c r="A6407" t="str">
        <f t="shared" si="977"/>
        <v>29</v>
      </c>
      <c r="B6407" t="s">
        <v>709</v>
      </c>
      <c r="C6407" t="str">
        <f>"049"</f>
        <v>049</v>
      </c>
      <c r="D6407" t="s">
        <v>758</v>
      </c>
      <c r="E6407" t="str">
        <f t="shared" si="984"/>
        <v>01</v>
      </c>
      <c r="F6407" t="str">
        <f>"002"</f>
        <v>002</v>
      </c>
      <c r="G6407" t="str">
        <f>""</f>
        <v/>
      </c>
      <c r="H6407" t="s">
        <v>1</v>
      </c>
      <c r="I6407" t="s">
        <v>1008</v>
      </c>
      <c r="J6407" t="s">
        <v>6277</v>
      </c>
      <c r="K6407" t="str">
        <f>"29210"</f>
        <v>29210</v>
      </c>
    </row>
    <row r="6408" spans="1:11" customFormat="1" x14ac:dyDescent="0.25">
      <c r="A6408" t="str">
        <f t="shared" si="977"/>
        <v>29</v>
      </c>
      <c r="B6408" t="s">
        <v>709</v>
      </c>
      <c r="C6408" t="str">
        <f>"049"</f>
        <v>049</v>
      </c>
      <c r="D6408" t="s">
        <v>758</v>
      </c>
      <c r="E6408" t="str">
        <f t="shared" si="984"/>
        <v>01</v>
      </c>
      <c r="F6408" t="str">
        <f>"002"</f>
        <v>002</v>
      </c>
      <c r="G6408" t="str">
        <f>""</f>
        <v/>
      </c>
      <c r="H6408" t="s">
        <v>0</v>
      </c>
      <c r="I6408" t="s">
        <v>1008</v>
      </c>
      <c r="J6408" t="s">
        <v>6277</v>
      </c>
      <c r="K6408" t="str">
        <f>"29210"</f>
        <v>29210</v>
      </c>
    </row>
    <row r="6409" spans="1:11" customFormat="1" x14ac:dyDescent="0.25">
      <c r="A6409" t="str">
        <f t="shared" si="977"/>
        <v>29</v>
      </c>
      <c r="B6409" t="s">
        <v>709</v>
      </c>
      <c r="C6409" t="str">
        <f>"049"</f>
        <v>049</v>
      </c>
      <c r="D6409" t="s">
        <v>758</v>
      </c>
      <c r="E6409" t="str">
        <f>"02"</f>
        <v>02</v>
      </c>
      <c r="F6409" t="str">
        <f t="shared" ref="F6409:F6414" si="985">"001"</f>
        <v>001</v>
      </c>
      <c r="G6409" t="str">
        <f>""</f>
        <v/>
      </c>
      <c r="H6409" t="s">
        <v>1</v>
      </c>
      <c r="I6409" t="s">
        <v>3075</v>
      </c>
      <c r="J6409" t="s">
        <v>6540</v>
      </c>
      <c r="K6409" t="str">
        <f>"29210"</f>
        <v>29210</v>
      </c>
    </row>
    <row r="6410" spans="1:11" customFormat="1" x14ac:dyDescent="0.25">
      <c r="A6410" t="str">
        <f t="shared" si="977"/>
        <v>29</v>
      </c>
      <c r="B6410" t="s">
        <v>709</v>
      </c>
      <c r="C6410" t="str">
        <f>"049"</f>
        <v>049</v>
      </c>
      <c r="D6410" t="s">
        <v>758</v>
      </c>
      <c r="E6410" t="str">
        <f>"02"</f>
        <v>02</v>
      </c>
      <c r="F6410" t="str">
        <f t="shared" si="985"/>
        <v>001</v>
      </c>
      <c r="G6410" t="str">
        <f>""</f>
        <v/>
      </c>
      <c r="H6410" t="s">
        <v>0</v>
      </c>
      <c r="I6410" t="s">
        <v>3075</v>
      </c>
      <c r="J6410" t="s">
        <v>6540</v>
      </c>
      <c r="K6410" t="str">
        <f>"29210"</f>
        <v>29210</v>
      </c>
    </row>
    <row r="6411" spans="1:11" customFormat="1" x14ac:dyDescent="0.25">
      <c r="A6411" t="str">
        <f t="shared" ref="A6411:A6474" si="986">"29"</f>
        <v>29</v>
      </c>
      <c r="B6411" t="s">
        <v>709</v>
      </c>
      <c r="C6411" t="str">
        <f>"050"</f>
        <v>050</v>
      </c>
      <c r="D6411" t="s">
        <v>759</v>
      </c>
      <c r="E6411" t="str">
        <f t="shared" ref="E6411:E6440" si="987">"01"</f>
        <v>01</v>
      </c>
      <c r="F6411" t="str">
        <f t="shared" si="985"/>
        <v>001</v>
      </c>
      <c r="G6411" t="str">
        <f>""</f>
        <v/>
      </c>
      <c r="H6411" t="s">
        <v>3</v>
      </c>
      <c r="I6411" t="s">
        <v>88</v>
      </c>
      <c r="J6411" t="s">
        <v>6541</v>
      </c>
      <c r="K6411" t="str">
        <f>"29718"</f>
        <v>29718</v>
      </c>
    </row>
    <row r="6412" spans="1:11" customFormat="1" x14ac:dyDescent="0.25">
      <c r="A6412" t="str">
        <f t="shared" si="986"/>
        <v>29</v>
      </c>
      <c r="B6412" t="s">
        <v>709</v>
      </c>
      <c r="C6412" t="str">
        <f t="shared" ref="C6412:C6475" si="988">"051"</f>
        <v>051</v>
      </c>
      <c r="D6412" t="s">
        <v>760</v>
      </c>
      <c r="E6412" t="str">
        <f t="shared" si="987"/>
        <v>01</v>
      </c>
      <c r="F6412" t="str">
        <f t="shared" si="985"/>
        <v>001</v>
      </c>
      <c r="G6412" t="str">
        <f>""</f>
        <v/>
      </c>
      <c r="H6412" t="s">
        <v>1</v>
      </c>
      <c r="I6412" t="s">
        <v>3076</v>
      </c>
      <c r="J6412" t="s">
        <v>6542</v>
      </c>
      <c r="K6412" t="str">
        <f t="shared" ref="K6412:K6465" si="989">"29680"</f>
        <v>29680</v>
      </c>
    </row>
    <row r="6413" spans="1:11" customFormat="1" x14ac:dyDescent="0.25">
      <c r="A6413" t="str">
        <f t="shared" si="986"/>
        <v>29</v>
      </c>
      <c r="B6413" t="s">
        <v>709</v>
      </c>
      <c r="C6413" t="str">
        <f t="shared" si="988"/>
        <v>051</v>
      </c>
      <c r="D6413" t="s">
        <v>760</v>
      </c>
      <c r="E6413" t="str">
        <f t="shared" si="987"/>
        <v>01</v>
      </c>
      <c r="F6413" t="str">
        <f t="shared" si="985"/>
        <v>001</v>
      </c>
      <c r="G6413" t="str">
        <f>""</f>
        <v/>
      </c>
      <c r="H6413" t="s">
        <v>0</v>
      </c>
      <c r="I6413" t="s">
        <v>3076</v>
      </c>
      <c r="J6413" t="s">
        <v>6542</v>
      </c>
      <c r="K6413" t="str">
        <f t="shared" si="989"/>
        <v>29680</v>
      </c>
    </row>
    <row r="6414" spans="1:11" customFormat="1" x14ac:dyDescent="0.25">
      <c r="A6414" t="str">
        <f t="shared" si="986"/>
        <v>29</v>
      </c>
      <c r="B6414" t="s">
        <v>709</v>
      </c>
      <c r="C6414" t="str">
        <f t="shared" si="988"/>
        <v>051</v>
      </c>
      <c r="D6414" t="s">
        <v>760</v>
      </c>
      <c r="E6414" t="str">
        <f t="shared" si="987"/>
        <v>01</v>
      </c>
      <c r="F6414" t="str">
        <f t="shared" si="985"/>
        <v>001</v>
      </c>
      <c r="G6414" t="str">
        <f>""</f>
        <v/>
      </c>
      <c r="H6414" t="s">
        <v>2</v>
      </c>
      <c r="I6414" t="s">
        <v>3076</v>
      </c>
      <c r="J6414" t="s">
        <v>6542</v>
      </c>
      <c r="K6414" t="str">
        <f t="shared" si="989"/>
        <v>29680</v>
      </c>
    </row>
    <row r="6415" spans="1:11" customFormat="1" x14ac:dyDescent="0.25">
      <c r="A6415" t="str">
        <f t="shared" si="986"/>
        <v>29</v>
      </c>
      <c r="B6415" t="s">
        <v>709</v>
      </c>
      <c r="C6415" t="str">
        <f t="shared" si="988"/>
        <v>051</v>
      </c>
      <c r="D6415" t="s">
        <v>760</v>
      </c>
      <c r="E6415" t="str">
        <f t="shared" si="987"/>
        <v>01</v>
      </c>
      <c r="F6415" t="str">
        <f>"002"</f>
        <v>002</v>
      </c>
      <c r="G6415" t="str">
        <f>""</f>
        <v/>
      </c>
      <c r="H6415" t="s">
        <v>3</v>
      </c>
      <c r="I6415" t="s">
        <v>3077</v>
      </c>
      <c r="J6415" t="s">
        <v>6543</v>
      </c>
      <c r="K6415" t="str">
        <f t="shared" si="989"/>
        <v>29680</v>
      </c>
    </row>
    <row r="6416" spans="1:11" customFormat="1" x14ac:dyDescent="0.25">
      <c r="A6416" t="str">
        <f t="shared" si="986"/>
        <v>29</v>
      </c>
      <c r="B6416" t="s">
        <v>709</v>
      </c>
      <c r="C6416" t="str">
        <f t="shared" si="988"/>
        <v>051</v>
      </c>
      <c r="D6416" t="s">
        <v>760</v>
      </c>
      <c r="E6416" t="str">
        <f t="shared" si="987"/>
        <v>01</v>
      </c>
      <c r="F6416" t="str">
        <f>"003"</f>
        <v>003</v>
      </c>
      <c r="G6416" t="str">
        <f>""</f>
        <v/>
      </c>
      <c r="H6416" t="s">
        <v>3</v>
      </c>
      <c r="I6416" t="s">
        <v>3078</v>
      </c>
      <c r="J6416" t="s">
        <v>6544</v>
      </c>
      <c r="K6416" t="str">
        <f t="shared" si="989"/>
        <v>29680</v>
      </c>
    </row>
    <row r="6417" spans="1:11" customFormat="1" x14ac:dyDescent="0.25">
      <c r="A6417" t="str">
        <f t="shared" si="986"/>
        <v>29</v>
      </c>
      <c r="B6417" t="s">
        <v>709</v>
      </c>
      <c r="C6417" t="str">
        <f t="shared" si="988"/>
        <v>051</v>
      </c>
      <c r="D6417" t="s">
        <v>760</v>
      </c>
      <c r="E6417" t="str">
        <f t="shared" si="987"/>
        <v>01</v>
      </c>
      <c r="F6417" t="str">
        <f>"004"</f>
        <v>004</v>
      </c>
      <c r="G6417" t="str">
        <f>""</f>
        <v/>
      </c>
      <c r="H6417" t="s">
        <v>3</v>
      </c>
      <c r="I6417" t="s">
        <v>3079</v>
      </c>
      <c r="J6417" t="s">
        <v>6545</v>
      </c>
      <c r="K6417" t="str">
        <f t="shared" si="989"/>
        <v>29680</v>
      </c>
    </row>
    <row r="6418" spans="1:11" customFormat="1" x14ac:dyDescent="0.25">
      <c r="A6418" t="str">
        <f t="shared" si="986"/>
        <v>29</v>
      </c>
      <c r="B6418" t="s">
        <v>709</v>
      </c>
      <c r="C6418" t="str">
        <f t="shared" si="988"/>
        <v>051</v>
      </c>
      <c r="D6418" t="s">
        <v>760</v>
      </c>
      <c r="E6418" t="str">
        <f t="shared" si="987"/>
        <v>01</v>
      </c>
      <c r="F6418" t="str">
        <f>"005"</f>
        <v>005</v>
      </c>
      <c r="G6418" t="str">
        <f>""</f>
        <v/>
      </c>
      <c r="H6418" t="s">
        <v>1</v>
      </c>
      <c r="I6418" t="s">
        <v>3080</v>
      </c>
      <c r="J6418" t="s">
        <v>6546</v>
      </c>
      <c r="K6418" t="str">
        <f t="shared" si="989"/>
        <v>29680</v>
      </c>
    </row>
    <row r="6419" spans="1:11" customFormat="1" x14ac:dyDescent="0.25">
      <c r="A6419" t="str">
        <f t="shared" si="986"/>
        <v>29</v>
      </c>
      <c r="B6419" t="s">
        <v>709</v>
      </c>
      <c r="C6419" t="str">
        <f t="shared" si="988"/>
        <v>051</v>
      </c>
      <c r="D6419" t="s">
        <v>760</v>
      </c>
      <c r="E6419" t="str">
        <f t="shared" si="987"/>
        <v>01</v>
      </c>
      <c r="F6419" t="str">
        <f>"005"</f>
        <v>005</v>
      </c>
      <c r="G6419" t="str">
        <f>""</f>
        <v/>
      </c>
      <c r="H6419" t="s">
        <v>0</v>
      </c>
      <c r="I6419" t="s">
        <v>3080</v>
      </c>
      <c r="J6419" t="s">
        <v>6546</v>
      </c>
      <c r="K6419" t="str">
        <f t="shared" si="989"/>
        <v>29680</v>
      </c>
    </row>
    <row r="6420" spans="1:11" customFormat="1" x14ac:dyDescent="0.25">
      <c r="A6420" t="str">
        <f t="shared" si="986"/>
        <v>29</v>
      </c>
      <c r="B6420" t="s">
        <v>709</v>
      </c>
      <c r="C6420" t="str">
        <f t="shared" si="988"/>
        <v>051</v>
      </c>
      <c r="D6420" t="s">
        <v>760</v>
      </c>
      <c r="E6420" t="str">
        <f t="shared" si="987"/>
        <v>01</v>
      </c>
      <c r="F6420" t="str">
        <f>"006"</f>
        <v>006</v>
      </c>
      <c r="G6420" t="str">
        <f>""</f>
        <v/>
      </c>
      <c r="H6420" t="s">
        <v>3</v>
      </c>
      <c r="I6420" t="s">
        <v>3079</v>
      </c>
      <c r="J6420" t="s">
        <v>6545</v>
      </c>
      <c r="K6420" t="str">
        <f t="shared" si="989"/>
        <v>29680</v>
      </c>
    </row>
    <row r="6421" spans="1:11" customFormat="1" x14ac:dyDescent="0.25">
      <c r="A6421" t="str">
        <f t="shared" si="986"/>
        <v>29</v>
      </c>
      <c r="B6421" t="s">
        <v>709</v>
      </c>
      <c r="C6421" t="str">
        <f t="shared" si="988"/>
        <v>051</v>
      </c>
      <c r="D6421" t="s">
        <v>760</v>
      </c>
      <c r="E6421" t="str">
        <f t="shared" si="987"/>
        <v>01</v>
      </c>
      <c r="F6421" t="str">
        <f>"007"</f>
        <v>007</v>
      </c>
      <c r="G6421" t="str">
        <f>""</f>
        <v/>
      </c>
      <c r="H6421" t="s">
        <v>1</v>
      </c>
      <c r="I6421" t="s">
        <v>3081</v>
      </c>
      <c r="J6421" t="s">
        <v>6547</v>
      </c>
      <c r="K6421" t="str">
        <f t="shared" si="989"/>
        <v>29680</v>
      </c>
    </row>
    <row r="6422" spans="1:11" customFormat="1" x14ac:dyDescent="0.25">
      <c r="A6422" t="str">
        <f t="shared" si="986"/>
        <v>29</v>
      </c>
      <c r="B6422" t="s">
        <v>709</v>
      </c>
      <c r="C6422" t="str">
        <f t="shared" si="988"/>
        <v>051</v>
      </c>
      <c r="D6422" t="s">
        <v>760</v>
      </c>
      <c r="E6422" t="str">
        <f t="shared" si="987"/>
        <v>01</v>
      </c>
      <c r="F6422" t="str">
        <f>"007"</f>
        <v>007</v>
      </c>
      <c r="G6422" t="str">
        <f>""</f>
        <v/>
      </c>
      <c r="H6422" t="s">
        <v>0</v>
      </c>
      <c r="I6422" t="s">
        <v>3081</v>
      </c>
      <c r="J6422" t="s">
        <v>6547</v>
      </c>
      <c r="K6422" t="str">
        <f t="shared" si="989"/>
        <v>29680</v>
      </c>
    </row>
    <row r="6423" spans="1:11" customFormat="1" x14ac:dyDescent="0.25">
      <c r="A6423" t="str">
        <f t="shared" si="986"/>
        <v>29</v>
      </c>
      <c r="B6423" t="s">
        <v>709</v>
      </c>
      <c r="C6423" t="str">
        <f t="shared" si="988"/>
        <v>051</v>
      </c>
      <c r="D6423" t="s">
        <v>760</v>
      </c>
      <c r="E6423" t="str">
        <f t="shared" si="987"/>
        <v>01</v>
      </c>
      <c r="F6423" t="str">
        <f>"008"</f>
        <v>008</v>
      </c>
      <c r="G6423" t="str">
        <f>""</f>
        <v/>
      </c>
      <c r="H6423" t="s">
        <v>3</v>
      </c>
      <c r="I6423" t="s">
        <v>3079</v>
      </c>
      <c r="J6423" t="s">
        <v>6545</v>
      </c>
      <c r="K6423" t="str">
        <f t="shared" si="989"/>
        <v>29680</v>
      </c>
    </row>
    <row r="6424" spans="1:11" customFormat="1" x14ac:dyDescent="0.25">
      <c r="A6424" t="str">
        <f t="shared" si="986"/>
        <v>29</v>
      </c>
      <c r="B6424" t="s">
        <v>709</v>
      </c>
      <c r="C6424" t="str">
        <f t="shared" si="988"/>
        <v>051</v>
      </c>
      <c r="D6424" t="s">
        <v>760</v>
      </c>
      <c r="E6424" t="str">
        <f t="shared" si="987"/>
        <v>01</v>
      </c>
      <c r="F6424" t="str">
        <f>"009"</f>
        <v>009</v>
      </c>
      <c r="G6424" t="str">
        <f>""</f>
        <v/>
      </c>
      <c r="H6424" t="s">
        <v>1</v>
      </c>
      <c r="I6424" t="s">
        <v>3082</v>
      </c>
      <c r="J6424" t="s">
        <v>6548</v>
      </c>
      <c r="K6424" t="str">
        <f t="shared" si="989"/>
        <v>29680</v>
      </c>
    </row>
    <row r="6425" spans="1:11" customFormat="1" x14ac:dyDescent="0.25">
      <c r="A6425" t="str">
        <f t="shared" si="986"/>
        <v>29</v>
      </c>
      <c r="B6425" t="s">
        <v>709</v>
      </c>
      <c r="C6425" t="str">
        <f t="shared" si="988"/>
        <v>051</v>
      </c>
      <c r="D6425" t="s">
        <v>760</v>
      </c>
      <c r="E6425" t="str">
        <f t="shared" si="987"/>
        <v>01</v>
      </c>
      <c r="F6425" t="str">
        <f>"009"</f>
        <v>009</v>
      </c>
      <c r="G6425" t="str">
        <f>""</f>
        <v/>
      </c>
      <c r="H6425" t="s">
        <v>0</v>
      </c>
      <c r="I6425" t="s">
        <v>3082</v>
      </c>
      <c r="J6425" t="s">
        <v>6548</v>
      </c>
      <c r="K6425" t="str">
        <f t="shared" si="989"/>
        <v>29680</v>
      </c>
    </row>
    <row r="6426" spans="1:11" customFormat="1" x14ac:dyDescent="0.25">
      <c r="A6426" t="str">
        <f t="shared" si="986"/>
        <v>29</v>
      </c>
      <c r="B6426" t="s">
        <v>709</v>
      </c>
      <c r="C6426" t="str">
        <f t="shared" si="988"/>
        <v>051</v>
      </c>
      <c r="D6426" t="s">
        <v>760</v>
      </c>
      <c r="E6426" t="str">
        <f t="shared" si="987"/>
        <v>01</v>
      </c>
      <c r="F6426" t="str">
        <f>"010"</f>
        <v>010</v>
      </c>
      <c r="G6426" t="str">
        <f>""</f>
        <v/>
      </c>
      <c r="H6426" t="s">
        <v>1</v>
      </c>
      <c r="I6426" t="s">
        <v>3083</v>
      </c>
      <c r="J6426" t="s">
        <v>6549</v>
      </c>
      <c r="K6426" t="str">
        <f t="shared" si="989"/>
        <v>29680</v>
      </c>
    </row>
    <row r="6427" spans="1:11" customFormat="1" x14ac:dyDescent="0.25">
      <c r="A6427" t="str">
        <f t="shared" si="986"/>
        <v>29</v>
      </c>
      <c r="B6427" t="s">
        <v>709</v>
      </c>
      <c r="C6427" t="str">
        <f t="shared" si="988"/>
        <v>051</v>
      </c>
      <c r="D6427" t="s">
        <v>760</v>
      </c>
      <c r="E6427" t="str">
        <f t="shared" si="987"/>
        <v>01</v>
      </c>
      <c r="F6427" t="str">
        <f>"010"</f>
        <v>010</v>
      </c>
      <c r="G6427" t="str">
        <f>""</f>
        <v/>
      </c>
      <c r="H6427" t="s">
        <v>0</v>
      </c>
      <c r="I6427" t="s">
        <v>3083</v>
      </c>
      <c r="J6427" t="s">
        <v>6549</v>
      </c>
      <c r="K6427" t="str">
        <f t="shared" si="989"/>
        <v>29680</v>
      </c>
    </row>
    <row r="6428" spans="1:11" customFormat="1" x14ac:dyDescent="0.25">
      <c r="A6428" t="str">
        <f t="shared" si="986"/>
        <v>29</v>
      </c>
      <c r="B6428" t="s">
        <v>709</v>
      </c>
      <c r="C6428" t="str">
        <f t="shared" si="988"/>
        <v>051</v>
      </c>
      <c r="D6428" t="s">
        <v>760</v>
      </c>
      <c r="E6428" t="str">
        <f t="shared" si="987"/>
        <v>01</v>
      </c>
      <c r="F6428" t="str">
        <f>"011"</f>
        <v>011</v>
      </c>
      <c r="G6428" t="str">
        <f>""</f>
        <v/>
      </c>
      <c r="H6428" t="s">
        <v>1</v>
      </c>
      <c r="I6428" t="s">
        <v>3084</v>
      </c>
      <c r="J6428" t="s">
        <v>6550</v>
      </c>
      <c r="K6428" t="str">
        <f t="shared" si="989"/>
        <v>29680</v>
      </c>
    </row>
    <row r="6429" spans="1:11" customFormat="1" x14ac:dyDescent="0.25">
      <c r="A6429" t="str">
        <f t="shared" si="986"/>
        <v>29</v>
      </c>
      <c r="B6429" t="s">
        <v>709</v>
      </c>
      <c r="C6429" t="str">
        <f t="shared" si="988"/>
        <v>051</v>
      </c>
      <c r="D6429" t="s">
        <v>760</v>
      </c>
      <c r="E6429" t="str">
        <f t="shared" si="987"/>
        <v>01</v>
      </c>
      <c r="F6429" t="str">
        <f>"011"</f>
        <v>011</v>
      </c>
      <c r="G6429" t="str">
        <f>""</f>
        <v/>
      </c>
      <c r="H6429" t="s">
        <v>0</v>
      </c>
      <c r="I6429" t="s">
        <v>3084</v>
      </c>
      <c r="J6429" t="s">
        <v>6550</v>
      </c>
      <c r="K6429" t="str">
        <f t="shared" si="989"/>
        <v>29680</v>
      </c>
    </row>
    <row r="6430" spans="1:11" customFormat="1" x14ac:dyDescent="0.25">
      <c r="A6430" t="str">
        <f t="shared" si="986"/>
        <v>29</v>
      </c>
      <c r="B6430" t="s">
        <v>709</v>
      </c>
      <c r="C6430" t="str">
        <f t="shared" si="988"/>
        <v>051</v>
      </c>
      <c r="D6430" t="s">
        <v>760</v>
      </c>
      <c r="E6430" t="str">
        <f t="shared" si="987"/>
        <v>01</v>
      </c>
      <c r="F6430" t="str">
        <f>"012"</f>
        <v>012</v>
      </c>
      <c r="G6430" t="str">
        <f>""</f>
        <v/>
      </c>
      <c r="H6430" t="s">
        <v>1</v>
      </c>
      <c r="I6430" t="s">
        <v>3085</v>
      </c>
      <c r="J6430" t="s">
        <v>6551</v>
      </c>
      <c r="K6430" t="str">
        <f t="shared" si="989"/>
        <v>29680</v>
      </c>
    </row>
    <row r="6431" spans="1:11" customFormat="1" x14ac:dyDescent="0.25">
      <c r="A6431" t="str">
        <f t="shared" si="986"/>
        <v>29</v>
      </c>
      <c r="B6431" t="s">
        <v>709</v>
      </c>
      <c r="C6431" t="str">
        <f t="shared" si="988"/>
        <v>051</v>
      </c>
      <c r="D6431" t="s">
        <v>760</v>
      </c>
      <c r="E6431" t="str">
        <f t="shared" si="987"/>
        <v>01</v>
      </c>
      <c r="F6431" t="str">
        <f>"012"</f>
        <v>012</v>
      </c>
      <c r="G6431" t="str">
        <f>""</f>
        <v/>
      </c>
      <c r="H6431" t="s">
        <v>0</v>
      </c>
      <c r="I6431" t="s">
        <v>3085</v>
      </c>
      <c r="J6431" t="s">
        <v>6551</v>
      </c>
      <c r="K6431" t="str">
        <f t="shared" si="989"/>
        <v>29680</v>
      </c>
    </row>
    <row r="6432" spans="1:11" customFormat="1" x14ac:dyDescent="0.25">
      <c r="A6432" t="str">
        <f t="shared" si="986"/>
        <v>29</v>
      </c>
      <c r="B6432" t="s">
        <v>709</v>
      </c>
      <c r="C6432" t="str">
        <f t="shared" si="988"/>
        <v>051</v>
      </c>
      <c r="D6432" t="s">
        <v>760</v>
      </c>
      <c r="E6432" t="str">
        <f t="shared" si="987"/>
        <v>01</v>
      </c>
      <c r="F6432" t="str">
        <f>"013"</f>
        <v>013</v>
      </c>
      <c r="G6432" t="str">
        <f>""</f>
        <v/>
      </c>
      <c r="H6432" t="s">
        <v>1</v>
      </c>
      <c r="I6432" t="s">
        <v>3077</v>
      </c>
      <c r="J6432" t="s">
        <v>6543</v>
      </c>
      <c r="K6432" t="str">
        <f t="shared" si="989"/>
        <v>29680</v>
      </c>
    </row>
    <row r="6433" spans="1:11" customFormat="1" x14ac:dyDescent="0.25">
      <c r="A6433" t="str">
        <f t="shared" si="986"/>
        <v>29</v>
      </c>
      <c r="B6433" t="s">
        <v>709</v>
      </c>
      <c r="C6433" t="str">
        <f t="shared" si="988"/>
        <v>051</v>
      </c>
      <c r="D6433" t="s">
        <v>760</v>
      </c>
      <c r="E6433" t="str">
        <f t="shared" si="987"/>
        <v>01</v>
      </c>
      <c r="F6433" t="str">
        <f>"013"</f>
        <v>013</v>
      </c>
      <c r="G6433" t="str">
        <f>""</f>
        <v/>
      </c>
      <c r="H6433" t="s">
        <v>0</v>
      </c>
      <c r="I6433" t="s">
        <v>3077</v>
      </c>
      <c r="J6433" t="s">
        <v>6543</v>
      </c>
      <c r="K6433" t="str">
        <f t="shared" si="989"/>
        <v>29680</v>
      </c>
    </row>
    <row r="6434" spans="1:11" customFormat="1" x14ac:dyDescent="0.25">
      <c r="A6434" t="str">
        <f t="shared" si="986"/>
        <v>29</v>
      </c>
      <c r="B6434" t="s">
        <v>709</v>
      </c>
      <c r="C6434" t="str">
        <f t="shared" si="988"/>
        <v>051</v>
      </c>
      <c r="D6434" t="s">
        <v>760</v>
      </c>
      <c r="E6434" t="str">
        <f t="shared" si="987"/>
        <v>01</v>
      </c>
      <c r="F6434" t="str">
        <f>"014"</f>
        <v>014</v>
      </c>
      <c r="G6434" t="str">
        <f>""</f>
        <v/>
      </c>
      <c r="H6434" t="s">
        <v>1</v>
      </c>
      <c r="I6434" t="s">
        <v>3084</v>
      </c>
      <c r="J6434" t="s">
        <v>6550</v>
      </c>
      <c r="K6434" t="str">
        <f t="shared" si="989"/>
        <v>29680</v>
      </c>
    </row>
    <row r="6435" spans="1:11" customFormat="1" x14ac:dyDescent="0.25">
      <c r="A6435" t="str">
        <f t="shared" si="986"/>
        <v>29</v>
      </c>
      <c r="B6435" t="s">
        <v>709</v>
      </c>
      <c r="C6435" t="str">
        <f t="shared" si="988"/>
        <v>051</v>
      </c>
      <c r="D6435" t="s">
        <v>760</v>
      </c>
      <c r="E6435" t="str">
        <f t="shared" si="987"/>
        <v>01</v>
      </c>
      <c r="F6435" t="str">
        <f>"014"</f>
        <v>014</v>
      </c>
      <c r="G6435" t="str">
        <f>""</f>
        <v/>
      </c>
      <c r="H6435" t="s">
        <v>0</v>
      </c>
      <c r="I6435" t="s">
        <v>3084</v>
      </c>
      <c r="J6435" t="s">
        <v>6550</v>
      </c>
      <c r="K6435" t="str">
        <f t="shared" si="989"/>
        <v>29680</v>
      </c>
    </row>
    <row r="6436" spans="1:11" customFormat="1" x14ac:dyDescent="0.25">
      <c r="A6436" t="str">
        <f t="shared" si="986"/>
        <v>29</v>
      </c>
      <c r="B6436" t="s">
        <v>709</v>
      </c>
      <c r="C6436" t="str">
        <f t="shared" si="988"/>
        <v>051</v>
      </c>
      <c r="D6436" t="s">
        <v>760</v>
      </c>
      <c r="E6436" t="str">
        <f t="shared" si="987"/>
        <v>01</v>
      </c>
      <c r="F6436" t="str">
        <f>"015"</f>
        <v>015</v>
      </c>
      <c r="G6436" t="str">
        <f>""</f>
        <v/>
      </c>
      <c r="H6436" t="s">
        <v>1</v>
      </c>
      <c r="I6436" t="s">
        <v>3083</v>
      </c>
      <c r="J6436" t="s">
        <v>6549</v>
      </c>
      <c r="K6436" t="str">
        <f t="shared" si="989"/>
        <v>29680</v>
      </c>
    </row>
    <row r="6437" spans="1:11" customFormat="1" x14ac:dyDescent="0.25">
      <c r="A6437" t="str">
        <f t="shared" si="986"/>
        <v>29</v>
      </c>
      <c r="B6437" t="s">
        <v>709</v>
      </c>
      <c r="C6437" t="str">
        <f t="shared" si="988"/>
        <v>051</v>
      </c>
      <c r="D6437" t="s">
        <v>760</v>
      </c>
      <c r="E6437" t="str">
        <f t="shared" si="987"/>
        <v>01</v>
      </c>
      <c r="F6437" t="str">
        <f>"015"</f>
        <v>015</v>
      </c>
      <c r="G6437" t="str">
        <f>""</f>
        <v/>
      </c>
      <c r="H6437" t="s">
        <v>0</v>
      </c>
      <c r="I6437" t="s">
        <v>3083</v>
      </c>
      <c r="J6437" t="s">
        <v>6549</v>
      </c>
      <c r="K6437" t="str">
        <f t="shared" si="989"/>
        <v>29680</v>
      </c>
    </row>
    <row r="6438" spans="1:11" customFormat="1" x14ac:dyDescent="0.25">
      <c r="A6438" t="str">
        <f t="shared" si="986"/>
        <v>29</v>
      </c>
      <c r="B6438" t="s">
        <v>709</v>
      </c>
      <c r="C6438" t="str">
        <f t="shared" si="988"/>
        <v>051</v>
      </c>
      <c r="D6438" t="s">
        <v>760</v>
      </c>
      <c r="E6438" t="str">
        <f t="shared" si="987"/>
        <v>01</v>
      </c>
      <c r="F6438" t="str">
        <f>"016"</f>
        <v>016</v>
      </c>
      <c r="G6438" t="str">
        <f>""</f>
        <v/>
      </c>
      <c r="H6438" t="s">
        <v>3</v>
      </c>
      <c r="I6438" t="s">
        <v>3083</v>
      </c>
      <c r="J6438" t="s">
        <v>6549</v>
      </c>
      <c r="K6438" t="str">
        <f t="shared" si="989"/>
        <v>29680</v>
      </c>
    </row>
    <row r="6439" spans="1:11" customFormat="1" x14ac:dyDescent="0.25">
      <c r="A6439" t="str">
        <f t="shared" si="986"/>
        <v>29</v>
      </c>
      <c r="B6439" t="s">
        <v>709</v>
      </c>
      <c r="C6439" t="str">
        <f t="shared" si="988"/>
        <v>051</v>
      </c>
      <c r="D6439" t="s">
        <v>760</v>
      </c>
      <c r="E6439" t="str">
        <f t="shared" si="987"/>
        <v>01</v>
      </c>
      <c r="F6439" t="str">
        <f>"017"</f>
        <v>017</v>
      </c>
      <c r="G6439" t="str">
        <f>""</f>
        <v/>
      </c>
      <c r="H6439" t="s">
        <v>1</v>
      </c>
      <c r="I6439" t="s">
        <v>3080</v>
      </c>
      <c r="J6439" t="s">
        <v>6546</v>
      </c>
      <c r="K6439" t="str">
        <f t="shared" si="989"/>
        <v>29680</v>
      </c>
    </row>
    <row r="6440" spans="1:11" customFormat="1" x14ac:dyDescent="0.25">
      <c r="A6440" t="str">
        <f t="shared" si="986"/>
        <v>29</v>
      </c>
      <c r="B6440" t="s">
        <v>709</v>
      </c>
      <c r="C6440" t="str">
        <f t="shared" si="988"/>
        <v>051</v>
      </c>
      <c r="D6440" t="s">
        <v>760</v>
      </c>
      <c r="E6440" t="str">
        <f t="shared" si="987"/>
        <v>01</v>
      </c>
      <c r="F6440" t="str">
        <f>"017"</f>
        <v>017</v>
      </c>
      <c r="G6440" t="str">
        <f>""</f>
        <v/>
      </c>
      <c r="H6440" t="s">
        <v>0</v>
      </c>
      <c r="I6440" t="s">
        <v>3080</v>
      </c>
      <c r="J6440" t="s">
        <v>6546</v>
      </c>
      <c r="K6440" t="str">
        <f t="shared" si="989"/>
        <v>29680</v>
      </c>
    </row>
    <row r="6441" spans="1:11" customFormat="1" x14ac:dyDescent="0.25">
      <c r="A6441" t="str">
        <f t="shared" si="986"/>
        <v>29</v>
      </c>
      <c r="B6441" t="s">
        <v>709</v>
      </c>
      <c r="C6441" t="str">
        <f t="shared" si="988"/>
        <v>051</v>
      </c>
      <c r="D6441" t="s">
        <v>760</v>
      </c>
      <c r="E6441" t="str">
        <f t="shared" ref="E6441:E6465" si="990">"02"</f>
        <v>02</v>
      </c>
      <c r="F6441" t="str">
        <f>"001"</f>
        <v>001</v>
      </c>
      <c r="G6441" t="str">
        <f>""</f>
        <v/>
      </c>
      <c r="H6441" t="s">
        <v>1</v>
      </c>
      <c r="I6441" t="s">
        <v>3078</v>
      </c>
      <c r="J6441" t="s">
        <v>6544</v>
      </c>
      <c r="K6441" t="str">
        <f t="shared" si="989"/>
        <v>29680</v>
      </c>
    </row>
    <row r="6442" spans="1:11" customFormat="1" x14ac:dyDescent="0.25">
      <c r="A6442" t="str">
        <f t="shared" si="986"/>
        <v>29</v>
      </c>
      <c r="B6442" t="s">
        <v>709</v>
      </c>
      <c r="C6442" t="str">
        <f t="shared" si="988"/>
        <v>051</v>
      </c>
      <c r="D6442" t="s">
        <v>760</v>
      </c>
      <c r="E6442" t="str">
        <f t="shared" si="990"/>
        <v>02</v>
      </c>
      <c r="F6442" t="str">
        <f>"001"</f>
        <v>001</v>
      </c>
      <c r="G6442" t="str">
        <f>""</f>
        <v/>
      </c>
      <c r="H6442" t="s">
        <v>0</v>
      </c>
      <c r="I6442" t="s">
        <v>3078</v>
      </c>
      <c r="J6442" t="s">
        <v>6544</v>
      </c>
      <c r="K6442" t="str">
        <f t="shared" si="989"/>
        <v>29680</v>
      </c>
    </row>
    <row r="6443" spans="1:11" customFormat="1" x14ac:dyDescent="0.25">
      <c r="A6443" t="str">
        <f t="shared" si="986"/>
        <v>29</v>
      </c>
      <c r="B6443" t="s">
        <v>709</v>
      </c>
      <c r="C6443" t="str">
        <f t="shared" si="988"/>
        <v>051</v>
      </c>
      <c r="D6443" t="s">
        <v>760</v>
      </c>
      <c r="E6443" t="str">
        <f t="shared" si="990"/>
        <v>02</v>
      </c>
      <c r="F6443" t="str">
        <f>"002"</f>
        <v>002</v>
      </c>
      <c r="G6443" t="str">
        <f>""</f>
        <v/>
      </c>
      <c r="H6443" t="s">
        <v>3</v>
      </c>
      <c r="I6443" t="s">
        <v>3085</v>
      </c>
      <c r="J6443" t="s">
        <v>6551</v>
      </c>
      <c r="K6443" t="str">
        <f t="shared" si="989"/>
        <v>29680</v>
      </c>
    </row>
    <row r="6444" spans="1:11" customFormat="1" x14ac:dyDescent="0.25">
      <c r="A6444" t="str">
        <f t="shared" si="986"/>
        <v>29</v>
      </c>
      <c r="B6444" t="s">
        <v>709</v>
      </c>
      <c r="C6444" t="str">
        <f t="shared" si="988"/>
        <v>051</v>
      </c>
      <c r="D6444" t="s">
        <v>760</v>
      </c>
      <c r="E6444" t="str">
        <f t="shared" si="990"/>
        <v>02</v>
      </c>
      <c r="F6444" t="str">
        <f>"003"</f>
        <v>003</v>
      </c>
      <c r="G6444" t="str">
        <f>""</f>
        <v/>
      </c>
      <c r="H6444" t="s">
        <v>1</v>
      </c>
      <c r="I6444" t="s">
        <v>2842</v>
      </c>
      <c r="J6444" t="s">
        <v>6552</v>
      </c>
      <c r="K6444" t="str">
        <f t="shared" si="989"/>
        <v>29680</v>
      </c>
    </row>
    <row r="6445" spans="1:11" customFormat="1" x14ac:dyDescent="0.25">
      <c r="A6445" t="str">
        <f t="shared" si="986"/>
        <v>29</v>
      </c>
      <c r="B6445" t="s">
        <v>709</v>
      </c>
      <c r="C6445" t="str">
        <f t="shared" si="988"/>
        <v>051</v>
      </c>
      <c r="D6445" t="s">
        <v>760</v>
      </c>
      <c r="E6445" t="str">
        <f t="shared" si="990"/>
        <v>02</v>
      </c>
      <c r="F6445" t="str">
        <f>"003"</f>
        <v>003</v>
      </c>
      <c r="G6445" t="str">
        <f>""</f>
        <v/>
      </c>
      <c r="H6445" t="s">
        <v>0</v>
      </c>
      <c r="I6445" t="s">
        <v>2842</v>
      </c>
      <c r="J6445" t="s">
        <v>6552</v>
      </c>
      <c r="K6445" t="str">
        <f t="shared" si="989"/>
        <v>29680</v>
      </c>
    </row>
    <row r="6446" spans="1:11" customFormat="1" x14ac:dyDescent="0.25">
      <c r="A6446" t="str">
        <f t="shared" si="986"/>
        <v>29</v>
      </c>
      <c r="B6446" t="s">
        <v>709</v>
      </c>
      <c r="C6446" t="str">
        <f t="shared" si="988"/>
        <v>051</v>
      </c>
      <c r="D6446" t="s">
        <v>760</v>
      </c>
      <c r="E6446" t="str">
        <f t="shared" si="990"/>
        <v>02</v>
      </c>
      <c r="F6446" t="str">
        <f>"004"</f>
        <v>004</v>
      </c>
      <c r="G6446" t="str">
        <f>""</f>
        <v/>
      </c>
      <c r="H6446" t="s">
        <v>1</v>
      </c>
      <c r="I6446" t="s">
        <v>3086</v>
      </c>
      <c r="J6446" t="s">
        <v>6553</v>
      </c>
      <c r="K6446" t="str">
        <f t="shared" si="989"/>
        <v>29680</v>
      </c>
    </row>
    <row r="6447" spans="1:11" customFormat="1" x14ac:dyDescent="0.25">
      <c r="A6447" t="str">
        <f t="shared" si="986"/>
        <v>29</v>
      </c>
      <c r="B6447" t="s">
        <v>709</v>
      </c>
      <c r="C6447" t="str">
        <f t="shared" si="988"/>
        <v>051</v>
      </c>
      <c r="D6447" t="s">
        <v>760</v>
      </c>
      <c r="E6447" t="str">
        <f t="shared" si="990"/>
        <v>02</v>
      </c>
      <c r="F6447" t="str">
        <f>"004"</f>
        <v>004</v>
      </c>
      <c r="G6447" t="str">
        <f>""</f>
        <v/>
      </c>
      <c r="H6447" t="s">
        <v>0</v>
      </c>
      <c r="I6447" t="s">
        <v>3086</v>
      </c>
      <c r="J6447" t="s">
        <v>6553</v>
      </c>
      <c r="K6447" t="str">
        <f t="shared" si="989"/>
        <v>29680</v>
      </c>
    </row>
    <row r="6448" spans="1:11" customFormat="1" x14ac:dyDescent="0.25">
      <c r="A6448" t="str">
        <f t="shared" si="986"/>
        <v>29</v>
      </c>
      <c r="B6448" t="s">
        <v>709</v>
      </c>
      <c r="C6448" t="str">
        <f t="shared" si="988"/>
        <v>051</v>
      </c>
      <c r="D6448" t="s">
        <v>760</v>
      </c>
      <c r="E6448" t="str">
        <f t="shared" si="990"/>
        <v>02</v>
      </c>
      <c r="F6448" t="str">
        <f>"005"</f>
        <v>005</v>
      </c>
      <c r="G6448" t="str">
        <f>""</f>
        <v/>
      </c>
      <c r="H6448" t="s">
        <v>1</v>
      </c>
      <c r="I6448" t="s">
        <v>2905</v>
      </c>
      <c r="J6448" t="s">
        <v>6554</v>
      </c>
      <c r="K6448" t="str">
        <f t="shared" si="989"/>
        <v>29680</v>
      </c>
    </row>
    <row r="6449" spans="1:11" customFormat="1" x14ac:dyDescent="0.25">
      <c r="A6449" t="str">
        <f t="shared" si="986"/>
        <v>29</v>
      </c>
      <c r="B6449" t="s">
        <v>709</v>
      </c>
      <c r="C6449" t="str">
        <f t="shared" si="988"/>
        <v>051</v>
      </c>
      <c r="D6449" t="s">
        <v>760</v>
      </c>
      <c r="E6449" t="str">
        <f t="shared" si="990"/>
        <v>02</v>
      </c>
      <c r="F6449" t="str">
        <f>"005"</f>
        <v>005</v>
      </c>
      <c r="G6449" t="str">
        <f>""</f>
        <v/>
      </c>
      <c r="H6449" t="s">
        <v>0</v>
      </c>
      <c r="I6449" t="s">
        <v>2905</v>
      </c>
      <c r="J6449" t="s">
        <v>6554</v>
      </c>
      <c r="K6449" t="str">
        <f t="shared" si="989"/>
        <v>29680</v>
      </c>
    </row>
    <row r="6450" spans="1:11" customFormat="1" x14ac:dyDescent="0.25">
      <c r="A6450" t="str">
        <f t="shared" si="986"/>
        <v>29</v>
      </c>
      <c r="B6450" t="s">
        <v>709</v>
      </c>
      <c r="C6450" t="str">
        <f t="shared" si="988"/>
        <v>051</v>
      </c>
      <c r="D6450" t="s">
        <v>760</v>
      </c>
      <c r="E6450" t="str">
        <f t="shared" si="990"/>
        <v>02</v>
      </c>
      <c r="F6450" t="str">
        <f>"007"</f>
        <v>007</v>
      </c>
      <c r="G6450" t="str">
        <f>""</f>
        <v/>
      </c>
      <c r="H6450" t="s">
        <v>1</v>
      </c>
      <c r="I6450" t="s">
        <v>2842</v>
      </c>
      <c r="J6450" t="s">
        <v>6552</v>
      </c>
      <c r="K6450" t="str">
        <f t="shared" si="989"/>
        <v>29680</v>
      </c>
    </row>
    <row r="6451" spans="1:11" customFormat="1" x14ac:dyDescent="0.25">
      <c r="A6451" t="str">
        <f t="shared" si="986"/>
        <v>29</v>
      </c>
      <c r="B6451" t="s">
        <v>709</v>
      </c>
      <c r="C6451" t="str">
        <f t="shared" si="988"/>
        <v>051</v>
      </c>
      <c r="D6451" t="s">
        <v>760</v>
      </c>
      <c r="E6451" t="str">
        <f t="shared" si="990"/>
        <v>02</v>
      </c>
      <c r="F6451" t="str">
        <f>"007"</f>
        <v>007</v>
      </c>
      <c r="G6451" t="str">
        <f>""</f>
        <v/>
      </c>
      <c r="H6451" t="s">
        <v>0</v>
      </c>
      <c r="I6451" t="s">
        <v>2842</v>
      </c>
      <c r="J6451" t="s">
        <v>6552</v>
      </c>
      <c r="K6451" t="str">
        <f t="shared" si="989"/>
        <v>29680</v>
      </c>
    </row>
    <row r="6452" spans="1:11" customFormat="1" x14ac:dyDescent="0.25">
      <c r="A6452" t="str">
        <f t="shared" si="986"/>
        <v>29</v>
      </c>
      <c r="B6452" t="s">
        <v>709</v>
      </c>
      <c r="C6452" t="str">
        <f t="shared" si="988"/>
        <v>051</v>
      </c>
      <c r="D6452" t="s">
        <v>760</v>
      </c>
      <c r="E6452" t="str">
        <f t="shared" si="990"/>
        <v>02</v>
      </c>
      <c r="F6452" t="str">
        <f>"007"</f>
        <v>007</v>
      </c>
      <c r="G6452" t="str">
        <f>""</f>
        <v/>
      </c>
      <c r="H6452" t="s">
        <v>2</v>
      </c>
      <c r="I6452" t="s">
        <v>2842</v>
      </c>
      <c r="J6452" t="s">
        <v>6552</v>
      </c>
      <c r="K6452" t="str">
        <f t="shared" si="989"/>
        <v>29680</v>
      </c>
    </row>
    <row r="6453" spans="1:11" customFormat="1" x14ac:dyDescent="0.25">
      <c r="A6453" t="str">
        <f t="shared" si="986"/>
        <v>29</v>
      </c>
      <c r="B6453" t="s">
        <v>709</v>
      </c>
      <c r="C6453" t="str">
        <f t="shared" si="988"/>
        <v>051</v>
      </c>
      <c r="D6453" t="s">
        <v>760</v>
      </c>
      <c r="E6453" t="str">
        <f t="shared" si="990"/>
        <v>02</v>
      </c>
      <c r="F6453" t="str">
        <f>"008"</f>
        <v>008</v>
      </c>
      <c r="G6453" t="str">
        <f>""</f>
        <v/>
      </c>
      <c r="H6453" t="s">
        <v>3</v>
      </c>
      <c r="I6453" t="s">
        <v>3078</v>
      </c>
      <c r="J6453" t="s">
        <v>6544</v>
      </c>
      <c r="K6453" t="str">
        <f t="shared" si="989"/>
        <v>29680</v>
      </c>
    </row>
    <row r="6454" spans="1:11" customFormat="1" x14ac:dyDescent="0.25">
      <c r="A6454" t="str">
        <f t="shared" si="986"/>
        <v>29</v>
      </c>
      <c r="B6454" t="s">
        <v>709</v>
      </c>
      <c r="C6454" t="str">
        <f t="shared" si="988"/>
        <v>051</v>
      </c>
      <c r="D6454" t="s">
        <v>760</v>
      </c>
      <c r="E6454" t="str">
        <f t="shared" si="990"/>
        <v>02</v>
      </c>
      <c r="F6454" t="str">
        <f>"009"</f>
        <v>009</v>
      </c>
      <c r="G6454" t="str">
        <f>""</f>
        <v/>
      </c>
      <c r="H6454" t="s">
        <v>1</v>
      </c>
      <c r="I6454" t="s">
        <v>22</v>
      </c>
      <c r="J6454" t="s">
        <v>6555</v>
      </c>
      <c r="K6454" t="str">
        <f t="shared" si="989"/>
        <v>29680</v>
      </c>
    </row>
    <row r="6455" spans="1:11" customFormat="1" x14ac:dyDescent="0.25">
      <c r="A6455" t="str">
        <f t="shared" si="986"/>
        <v>29</v>
      </c>
      <c r="B6455" t="s">
        <v>709</v>
      </c>
      <c r="C6455" t="str">
        <f t="shared" si="988"/>
        <v>051</v>
      </c>
      <c r="D6455" t="s">
        <v>760</v>
      </c>
      <c r="E6455" t="str">
        <f t="shared" si="990"/>
        <v>02</v>
      </c>
      <c r="F6455" t="str">
        <f>"009"</f>
        <v>009</v>
      </c>
      <c r="G6455" t="str">
        <f>""</f>
        <v/>
      </c>
      <c r="H6455" t="s">
        <v>0</v>
      </c>
      <c r="I6455" t="s">
        <v>22</v>
      </c>
      <c r="J6455" t="s">
        <v>6555</v>
      </c>
      <c r="K6455" t="str">
        <f t="shared" si="989"/>
        <v>29680</v>
      </c>
    </row>
    <row r="6456" spans="1:11" customFormat="1" x14ac:dyDescent="0.25">
      <c r="A6456" t="str">
        <f t="shared" si="986"/>
        <v>29</v>
      </c>
      <c r="B6456" t="s">
        <v>709</v>
      </c>
      <c r="C6456" t="str">
        <f t="shared" si="988"/>
        <v>051</v>
      </c>
      <c r="D6456" t="s">
        <v>760</v>
      </c>
      <c r="E6456" t="str">
        <f t="shared" si="990"/>
        <v>02</v>
      </c>
      <c r="F6456" t="str">
        <f>"010"</f>
        <v>010</v>
      </c>
      <c r="G6456" t="str">
        <f>""</f>
        <v/>
      </c>
      <c r="H6456" t="s">
        <v>1</v>
      </c>
      <c r="I6456" t="s">
        <v>2905</v>
      </c>
      <c r="J6456" t="s">
        <v>6554</v>
      </c>
      <c r="K6456" t="str">
        <f t="shared" si="989"/>
        <v>29680</v>
      </c>
    </row>
    <row r="6457" spans="1:11" customFormat="1" x14ac:dyDescent="0.25">
      <c r="A6457" t="str">
        <f t="shared" si="986"/>
        <v>29</v>
      </c>
      <c r="B6457" t="s">
        <v>709</v>
      </c>
      <c r="C6457" t="str">
        <f t="shared" si="988"/>
        <v>051</v>
      </c>
      <c r="D6457" t="s">
        <v>760</v>
      </c>
      <c r="E6457" t="str">
        <f t="shared" si="990"/>
        <v>02</v>
      </c>
      <c r="F6457" t="str">
        <f>"010"</f>
        <v>010</v>
      </c>
      <c r="G6457" t="str">
        <f>""</f>
        <v/>
      </c>
      <c r="H6457" t="s">
        <v>0</v>
      </c>
      <c r="I6457" t="s">
        <v>2905</v>
      </c>
      <c r="J6457" t="s">
        <v>6554</v>
      </c>
      <c r="K6457" t="str">
        <f t="shared" si="989"/>
        <v>29680</v>
      </c>
    </row>
    <row r="6458" spans="1:11" customFormat="1" x14ac:dyDescent="0.25">
      <c r="A6458" t="str">
        <f t="shared" si="986"/>
        <v>29</v>
      </c>
      <c r="B6458" t="s">
        <v>709</v>
      </c>
      <c r="C6458" t="str">
        <f t="shared" si="988"/>
        <v>051</v>
      </c>
      <c r="D6458" t="s">
        <v>760</v>
      </c>
      <c r="E6458" t="str">
        <f t="shared" si="990"/>
        <v>02</v>
      </c>
      <c r="F6458" t="str">
        <f>"011"</f>
        <v>011</v>
      </c>
      <c r="G6458" t="str">
        <f>""</f>
        <v/>
      </c>
      <c r="H6458" t="s">
        <v>1</v>
      </c>
      <c r="I6458" t="s">
        <v>3087</v>
      </c>
      <c r="J6458" t="s">
        <v>6556</v>
      </c>
      <c r="K6458" t="str">
        <f t="shared" si="989"/>
        <v>29680</v>
      </c>
    </row>
    <row r="6459" spans="1:11" customFormat="1" x14ac:dyDescent="0.25">
      <c r="A6459" t="str">
        <f t="shared" si="986"/>
        <v>29</v>
      </c>
      <c r="B6459" t="s">
        <v>709</v>
      </c>
      <c r="C6459" t="str">
        <f t="shared" si="988"/>
        <v>051</v>
      </c>
      <c r="D6459" t="s">
        <v>760</v>
      </c>
      <c r="E6459" t="str">
        <f t="shared" si="990"/>
        <v>02</v>
      </c>
      <c r="F6459" t="str">
        <f>"011"</f>
        <v>011</v>
      </c>
      <c r="G6459" t="str">
        <f>""</f>
        <v/>
      </c>
      <c r="H6459" t="s">
        <v>0</v>
      </c>
      <c r="I6459" t="s">
        <v>3087</v>
      </c>
      <c r="J6459" t="s">
        <v>6556</v>
      </c>
      <c r="K6459" t="str">
        <f t="shared" si="989"/>
        <v>29680</v>
      </c>
    </row>
    <row r="6460" spans="1:11" customFormat="1" x14ac:dyDescent="0.25">
      <c r="A6460" t="str">
        <f t="shared" si="986"/>
        <v>29</v>
      </c>
      <c r="B6460" t="s">
        <v>709</v>
      </c>
      <c r="C6460" t="str">
        <f t="shared" si="988"/>
        <v>051</v>
      </c>
      <c r="D6460" t="s">
        <v>760</v>
      </c>
      <c r="E6460" t="str">
        <f t="shared" si="990"/>
        <v>02</v>
      </c>
      <c r="F6460" t="str">
        <f>"012"</f>
        <v>012</v>
      </c>
      <c r="G6460" t="str">
        <f>""</f>
        <v/>
      </c>
      <c r="H6460" t="s">
        <v>1</v>
      </c>
      <c r="I6460" t="s">
        <v>3088</v>
      </c>
      <c r="J6460" t="s">
        <v>6557</v>
      </c>
      <c r="K6460" t="str">
        <f t="shared" si="989"/>
        <v>29680</v>
      </c>
    </row>
    <row r="6461" spans="1:11" customFormat="1" x14ac:dyDescent="0.25">
      <c r="A6461" t="str">
        <f t="shared" si="986"/>
        <v>29</v>
      </c>
      <c r="B6461" t="s">
        <v>709</v>
      </c>
      <c r="C6461" t="str">
        <f t="shared" si="988"/>
        <v>051</v>
      </c>
      <c r="D6461" t="s">
        <v>760</v>
      </c>
      <c r="E6461" t="str">
        <f t="shared" si="990"/>
        <v>02</v>
      </c>
      <c r="F6461" t="str">
        <f>"012"</f>
        <v>012</v>
      </c>
      <c r="G6461" t="str">
        <f>""</f>
        <v/>
      </c>
      <c r="H6461" t="s">
        <v>0</v>
      </c>
      <c r="I6461" t="s">
        <v>3088</v>
      </c>
      <c r="J6461" t="s">
        <v>6557</v>
      </c>
      <c r="K6461" t="str">
        <f t="shared" si="989"/>
        <v>29680</v>
      </c>
    </row>
    <row r="6462" spans="1:11" customFormat="1" x14ac:dyDescent="0.25">
      <c r="A6462" t="str">
        <f t="shared" si="986"/>
        <v>29</v>
      </c>
      <c r="B6462" t="s">
        <v>709</v>
      </c>
      <c r="C6462" t="str">
        <f t="shared" si="988"/>
        <v>051</v>
      </c>
      <c r="D6462" t="s">
        <v>760</v>
      </c>
      <c r="E6462" t="str">
        <f t="shared" si="990"/>
        <v>02</v>
      </c>
      <c r="F6462" t="str">
        <f>"013"</f>
        <v>013</v>
      </c>
      <c r="G6462" t="str">
        <f>""</f>
        <v/>
      </c>
      <c r="H6462" t="s">
        <v>1</v>
      </c>
      <c r="I6462" t="s">
        <v>3089</v>
      </c>
      <c r="J6462" t="s">
        <v>6558</v>
      </c>
      <c r="K6462" t="str">
        <f t="shared" si="989"/>
        <v>29680</v>
      </c>
    </row>
    <row r="6463" spans="1:11" customFormat="1" x14ac:dyDescent="0.25">
      <c r="A6463" t="str">
        <f t="shared" si="986"/>
        <v>29</v>
      </c>
      <c r="B6463" t="s">
        <v>709</v>
      </c>
      <c r="C6463" t="str">
        <f t="shared" si="988"/>
        <v>051</v>
      </c>
      <c r="D6463" t="s">
        <v>760</v>
      </c>
      <c r="E6463" t="str">
        <f t="shared" si="990"/>
        <v>02</v>
      </c>
      <c r="F6463" t="str">
        <f>"013"</f>
        <v>013</v>
      </c>
      <c r="G6463" t="str">
        <f>""</f>
        <v/>
      </c>
      <c r="H6463" t="s">
        <v>0</v>
      </c>
      <c r="I6463" t="s">
        <v>3089</v>
      </c>
      <c r="J6463" t="s">
        <v>6558</v>
      </c>
      <c r="K6463" t="str">
        <f t="shared" si="989"/>
        <v>29680</v>
      </c>
    </row>
    <row r="6464" spans="1:11" customFormat="1" x14ac:dyDescent="0.25">
      <c r="A6464" t="str">
        <f t="shared" si="986"/>
        <v>29</v>
      </c>
      <c r="B6464" t="s">
        <v>709</v>
      </c>
      <c r="C6464" t="str">
        <f t="shared" si="988"/>
        <v>051</v>
      </c>
      <c r="D6464" t="s">
        <v>760</v>
      </c>
      <c r="E6464" t="str">
        <f t="shared" si="990"/>
        <v>02</v>
      </c>
      <c r="F6464" t="str">
        <f>"014"</f>
        <v>014</v>
      </c>
      <c r="G6464" t="str">
        <f>""</f>
        <v/>
      </c>
      <c r="H6464" t="s">
        <v>1</v>
      </c>
      <c r="I6464" t="s">
        <v>3085</v>
      </c>
      <c r="J6464" t="s">
        <v>6551</v>
      </c>
      <c r="K6464" t="str">
        <f t="shared" si="989"/>
        <v>29680</v>
      </c>
    </row>
    <row r="6465" spans="1:11" customFormat="1" x14ac:dyDescent="0.25">
      <c r="A6465" t="str">
        <f t="shared" si="986"/>
        <v>29</v>
      </c>
      <c r="B6465" t="s">
        <v>709</v>
      </c>
      <c r="C6465" t="str">
        <f t="shared" si="988"/>
        <v>051</v>
      </c>
      <c r="D6465" t="s">
        <v>760</v>
      </c>
      <c r="E6465" t="str">
        <f t="shared" si="990"/>
        <v>02</v>
      </c>
      <c r="F6465" t="str">
        <f>"014"</f>
        <v>014</v>
      </c>
      <c r="G6465" t="str">
        <f>""</f>
        <v/>
      </c>
      <c r="H6465" t="s">
        <v>0</v>
      </c>
      <c r="I6465" t="s">
        <v>3085</v>
      </c>
      <c r="J6465" t="s">
        <v>6551</v>
      </c>
      <c r="K6465" t="str">
        <f t="shared" si="989"/>
        <v>29680</v>
      </c>
    </row>
    <row r="6466" spans="1:11" customFormat="1" x14ac:dyDescent="0.25">
      <c r="A6466" t="str">
        <f t="shared" si="986"/>
        <v>29</v>
      </c>
      <c r="B6466" t="s">
        <v>709</v>
      </c>
      <c r="C6466" t="str">
        <f t="shared" si="988"/>
        <v>051</v>
      </c>
      <c r="D6466" t="s">
        <v>760</v>
      </c>
      <c r="E6466" t="str">
        <f t="shared" ref="E6466:E6479" si="991">"03"</f>
        <v>03</v>
      </c>
      <c r="F6466" t="str">
        <f>"001"</f>
        <v>001</v>
      </c>
      <c r="G6466" t="str">
        <f>""</f>
        <v/>
      </c>
      <c r="H6466" t="s">
        <v>1</v>
      </c>
      <c r="I6466" t="s">
        <v>3090</v>
      </c>
      <c r="J6466" t="s">
        <v>6559</v>
      </c>
      <c r="K6466" t="str">
        <f>"29688"</f>
        <v>29688</v>
      </c>
    </row>
    <row r="6467" spans="1:11" customFormat="1" x14ac:dyDescent="0.25">
      <c r="A6467" t="str">
        <f t="shared" si="986"/>
        <v>29</v>
      </c>
      <c r="B6467" t="s">
        <v>709</v>
      </c>
      <c r="C6467" t="str">
        <f t="shared" si="988"/>
        <v>051</v>
      </c>
      <c r="D6467" t="s">
        <v>760</v>
      </c>
      <c r="E6467" t="str">
        <f t="shared" si="991"/>
        <v>03</v>
      </c>
      <c r="F6467" t="str">
        <f>"001"</f>
        <v>001</v>
      </c>
      <c r="G6467" t="str">
        <f>""</f>
        <v/>
      </c>
      <c r="H6467" t="s">
        <v>0</v>
      </c>
      <c r="I6467" t="s">
        <v>3090</v>
      </c>
      <c r="J6467" t="s">
        <v>6559</v>
      </c>
      <c r="K6467" t="str">
        <f>"29688"</f>
        <v>29688</v>
      </c>
    </row>
    <row r="6468" spans="1:11" customFormat="1" x14ac:dyDescent="0.25">
      <c r="A6468" t="str">
        <f t="shared" si="986"/>
        <v>29</v>
      </c>
      <c r="B6468" t="s">
        <v>709</v>
      </c>
      <c r="C6468" t="str">
        <f t="shared" si="988"/>
        <v>051</v>
      </c>
      <c r="D6468" t="s">
        <v>760</v>
      </c>
      <c r="E6468" t="str">
        <f t="shared" si="991"/>
        <v>03</v>
      </c>
      <c r="F6468" t="str">
        <f>"002"</f>
        <v>002</v>
      </c>
      <c r="G6468" t="str">
        <f>""</f>
        <v/>
      </c>
      <c r="H6468" t="s">
        <v>3</v>
      </c>
      <c r="I6468" t="s">
        <v>3091</v>
      </c>
      <c r="J6468" t="s">
        <v>6560</v>
      </c>
      <c r="K6468" t="str">
        <f>"29688"</f>
        <v>29688</v>
      </c>
    </row>
    <row r="6469" spans="1:11" customFormat="1" x14ac:dyDescent="0.25">
      <c r="A6469" t="str">
        <f t="shared" si="986"/>
        <v>29</v>
      </c>
      <c r="B6469" t="s">
        <v>709</v>
      </c>
      <c r="C6469" t="str">
        <f t="shared" si="988"/>
        <v>051</v>
      </c>
      <c r="D6469" t="s">
        <v>760</v>
      </c>
      <c r="E6469" t="str">
        <f t="shared" si="991"/>
        <v>03</v>
      </c>
      <c r="F6469" t="str">
        <f>"003"</f>
        <v>003</v>
      </c>
      <c r="G6469" t="str">
        <f>""</f>
        <v/>
      </c>
      <c r="H6469" t="s">
        <v>3</v>
      </c>
      <c r="I6469" t="s">
        <v>3090</v>
      </c>
      <c r="J6469" t="s">
        <v>6559</v>
      </c>
      <c r="K6469" t="str">
        <f>"29688"</f>
        <v>29688</v>
      </c>
    </row>
    <row r="6470" spans="1:11" customFormat="1" x14ac:dyDescent="0.25">
      <c r="A6470" t="str">
        <f t="shared" si="986"/>
        <v>29</v>
      </c>
      <c r="B6470" t="s">
        <v>709</v>
      </c>
      <c r="C6470" t="str">
        <f t="shared" si="988"/>
        <v>051</v>
      </c>
      <c r="D6470" t="s">
        <v>760</v>
      </c>
      <c r="E6470" t="str">
        <f t="shared" si="991"/>
        <v>03</v>
      </c>
      <c r="F6470" t="str">
        <f>"004"</f>
        <v>004</v>
      </c>
      <c r="G6470" t="str">
        <f>""</f>
        <v/>
      </c>
      <c r="H6470" t="s">
        <v>3</v>
      </c>
      <c r="I6470" t="s">
        <v>3092</v>
      </c>
      <c r="J6470" t="s">
        <v>6561</v>
      </c>
      <c r="K6470" t="str">
        <f>"29689"</f>
        <v>29689</v>
      </c>
    </row>
    <row r="6471" spans="1:11" customFormat="1" x14ac:dyDescent="0.25">
      <c r="A6471" t="str">
        <f t="shared" si="986"/>
        <v>29</v>
      </c>
      <c r="B6471" t="s">
        <v>709</v>
      </c>
      <c r="C6471" t="str">
        <f t="shared" si="988"/>
        <v>051</v>
      </c>
      <c r="D6471" t="s">
        <v>760</v>
      </c>
      <c r="E6471" t="str">
        <f t="shared" si="991"/>
        <v>03</v>
      </c>
      <c r="F6471" t="str">
        <f>"005"</f>
        <v>005</v>
      </c>
      <c r="G6471" t="str">
        <f>""</f>
        <v/>
      </c>
      <c r="H6471" t="s">
        <v>1</v>
      </c>
      <c r="I6471" t="s">
        <v>3091</v>
      </c>
      <c r="J6471" t="s">
        <v>6560</v>
      </c>
      <c r="K6471" t="str">
        <f>"29688"</f>
        <v>29688</v>
      </c>
    </row>
    <row r="6472" spans="1:11" customFormat="1" x14ac:dyDescent="0.25">
      <c r="A6472" t="str">
        <f t="shared" si="986"/>
        <v>29</v>
      </c>
      <c r="B6472" t="s">
        <v>709</v>
      </c>
      <c r="C6472" t="str">
        <f t="shared" si="988"/>
        <v>051</v>
      </c>
      <c r="D6472" t="s">
        <v>760</v>
      </c>
      <c r="E6472" t="str">
        <f t="shared" si="991"/>
        <v>03</v>
      </c>
      <c r="F6472" t="str">
        <f>"005"</f>
        <v>005</v>
      </c>
      <c r="G6472" t="str">
        <f>""</f>
        <v/>
      </c>
      <c r="H6472" t="s">
        <v>0</v>
      </c>
      <c r="I6472" t="s">
        <v>3091</v>
      </c>
      <c r="J6472" t="s">
        <v>6560</v>
      </c>
      <c r="K6472" t="str">
        <f>"29688"</f>
        <v>29688</v>
      </c>
    </row>
    <row r="6473" spans="1:11" customFormat="1" x14ac:dyDescent="0.25">
      <c r="A6473" t="str">
        <f t="shared" si="986"/>
        <v>29</v>
      </c>
      <c r="B6473" t="s">
        <v>709</v>
      </c>
      <c r="C6473" t="str">
        <f t="shared" si="988"/>
        <v>051</v>
      </c>
      <c r="D6473" t="s">
        <v>760</v>
      </c>
      <c r="E6473" t="str">
        <f t="shared" si="991"/>
        <v>03</v>
      </c>
      <c r="F6473" t="str">
        <f>"005"</f>
        <v>005</v>
      </c>
      <c r="G6473" t="str">
        <f>""</f>
        <v/>
      </c>
      <c r="H6473" t="s">
        <v>2</v>
      </c>
      <c r="I6473" t="s">
        <v>3091</v>
      </c>
      <c r="J6473" t="s">
        <v>6560</v>
      </c>
      <c r="K6473" t="str">
        <f>"29688"</f>
        <v>29688</v>
      </c>
    </row>
    <row r="6474" spans="1:11" customFormat="1" x14ac:dyDescent="0.25">
      <c r="A6474" t="str">
        <f t="shared" si="986"/>
        <v>29</v>
      </c>
      <c r="B6474" t="s">
        <v>709</v>
      </c>
      <c r="C6474" t="str">
        <f t="shared" si="988"/>
        <v>051</v>
      </c>
      <c r="D6474" t="s">
        <v>760</v>
      </c>
      <c r="E6474" t="str">
        <f t="shared" si="991"/>
        <v>03</v>
      </c>
      <c r="F6474" t="str">
        <f>"006"</f>
        <v>006</v>
      </c>
      <c r="G6474" t="str">
        <f>""</f>
        <v/>
      </c>
      <c r="H6474" t="s">
        <v>1</v>
      </c>
      <c r="I6474" t="s">
        <v>3090</v>
      </c>
      <c r="J6474" t="s">
        <v>6559</v>
      </c>
      <c r="K6474" t="str">
        <f>"29688"</f>
        <v>29688</v>
      </c>
    </row>
    <row r="6475" spans="1:11" customFormat="1" x14ac:dyDescent="0.25">
      <c r="A6475" t="str">
        <f t="shared" ref="A6475:A6538" si="992">"29"</f>
        <v>29</v>
      </c>
      <c r="B6475" t="s">
        <v>709</v>
      </c>
      <c r="C6475" t="str">
        <f t="shared" si="988"/>
        <v>051</v>
      </c>
      <c r="D6475" t="s">
        <v>760</v>
      </c>
      <c r="E6475" t="str">
        <f t="shared" si="991"/>
        <v>03</v>
      </c>
      <c r="F6475" t="str">
        <f>"006"</f>
        <v>006</v>
      </c>
      <c r="G6475" t="str">
        <f>""</f>
        <v/>
      </c>
      <c r="H6475" t="s">
        <v>0</v>
      </c>
      <c r="I6475" t="s">
        <v>3090</v>
      </c>
      <c r="J6475" t="s">
        <v>6559</v>
      </c>
      <c r="K6475" t="str">
        <f>"29688"</f>
        <v>29688</v>
      </c>
    </row>
    <row r="6476" spans="1:11" customFormat="1" x14ac:dyDescent="0.25">
      <c r="A6476" t="str">
        <f t="shared" si="992"/>
        <v>29</v>
      </c>
      <c r="B6476" t="s">
        <v>709</v>
      </c>
      <c r="C6476" t="str">
        <f t="shared" ref="C6476:C6479" si="993">"051"</f>
        <v>051</v>
      </c>
      <c r="D6476" t="s">
        <v>760</v>
      </c>
      <c r="E6476" t="str">
        <f t="shared" si="991"/>
        <v>03</v>
      </c>
      <c r="F6476" t="str">
        <f>"007"</f>
        <v>007</v>
      </c>
      <c r="G6476" t="str">
        <f>""</f>
        <v/>
      </c>
      <c r="H6476" t="s">
        <v>1</v>
      </c>
      <c r="I6476" t="s">
        <v>3092</v>
      </c>
      <c r="J6476" t="s">
        <v>6561</v>
      </c>
      <c r="K6476" t="str">
        <f>"29689"</f>
        <v>29689</v>
      </c>
    </row>
    <row r="6477" spans="1:11" customFormat="1" x14ac:dyDescent="0.25">
      <c r="A6477" t="str">
        <f t="shared" si="992"/>
        <v>29</v>
      </c>
      <c r="B6477" t="s">
        <v>709</v>
      </c>
      <c r="C6477" t="str">
        <f t="shared" si="993"/>
        <v>051</v>
      </c>
      <c r="D6477" t="s">
        <v>760</v>
      </c>
      <c r="E6477" t="str">
        <f t="shared" si="991"/>
        <v>03</v>
      </c>
      <c r="F6477" t="str">
        <f>"007"</f>
        <v>007</v>
      </c>
      <c r="G6477" t="str">
        <f>""</f>
        <v/>
      </c>
      <c r="H6477" t="s">
        <v>0</v>
      </c>
      <c r="I6477" t="s">
        <v>3092</v>
      </c>
      <c r="J6477" t="s">
        <v>6561</v>
      </c>
      <c r="K6477" t="str">
        <f>"29689"</f>
        <v>29689</v>
      </c>
    </row>
    <row r="6478" spans="1:11" customFormat="1" x14ac:dyDescent="0.25">
      <c r="A6478" t="str">
        <f t="shared" si="992"/>
        <v>29</v>
      </c>
      <c r="B6478" t="s">
        <v>709</v>
      </c>
      <c r="C6478" t="str">
        <f t="shared" si="993"/>
        <v>051</v>
      </c>
      <c r="D6478" t="s">
        <v>760</v>
      </c>
      <c r="E6478" t="str">
        <f t="shared" si="991"/>
        <v>03</v>
      </c>
      <c r="F6478" t="str">
        <f>"008"</f>
        <v>008</v>
      </c>
      <c r="G6478" t="str">
        <f>""</f>
        <v/>
      </c>
      <c r="H6478" t="s">
        <v>1</v>
      </c>
      <c r="I6478" t="s">
        <v>3090</v>
      </c>
      <c r="J6478" t="s">
        <v>6559</v>
      </c>
      <c r="K6478" t="str">
        <f>"29688"</f>
        <v>29688</v>
      </c>
    </row>
    <row r="6479" spans="1:11" customFormat="1" x14ac:dyDescent="0.25">
      <c r="A6479" t="str">
        <f t="shared" si="992"/>
        <v>29</v>
      </c>
      <c r="B6479" t="s">
        <v>709</v>
      </c>
      <c r="C6479" t="str">
        <f t="shared" si="993"/>
        <v>051</v>
      </c>
      <c r="D6479" t="s">
        <v>760</v>
      </c>
      <c r="E6479" t="str">
        <f t="shared" si="991"/>
        <v>03</v>
      </c>
      <c r="F6479" t="str">
        <f>"008"</f>
        <v>008</v>
      </c>
      <c r="G6479" t="str">
        <f>""</f>
        <v/>
      </c>
      <c r="H6479" t="s">
        <v>0</v>
      </c>
      <c r="I6479" t="s">
        <v>3090</v>
      </c>
      <c r="J6479" t="s">
        <v>6559</v>
      </c>
      <c r="K6479" t="str">
        <f>"29688"</f>
        <v>29688</v>
      </c>
    </row>
    <row r="6480" spans="1:11" customFormat="1" x14ac:dyDescent="0.25">
      <c r="A6480" t="str">
        <f t="shared" si="992"/>
        <v>29</v>
      </c>
      <c r="B6480" t="s">
        <v>709</v>
      </c>
      <c r="C6480" t="str">
        <f>"052"</f>
        <v>052</v>
      </c>
      <c r="D6480" t="s">
        <v>761</v>
      </c>
      <c r="E6480" t="str">
        <f t="shared" ref="E6480:E6523" si="994">"01"</f>
        <v>01</v>
      </c>
      <c r="F6480" t="str">
        <f>"001"</f>
        <v>001</v>
      </c>
      <c r="G6480" t="str">
        <f>""</f>
        <v/>
      </c>
      <c r="H6480" t="s">
        <v>3</v>
      </c>
      <c r="I6480" t="s">
        <v>25</v>
      </c>
      <c r="J6480" t="s">
        <v>5175</v>
      </c>
      <c r="K6480" t="str">
        <f>"29461"</f>
        <v>29461</v>
      </c>
    </row>
    <row r="6481" spans="1:11" customFormat="1" x14ac:dyDescent="0.25">
      <c r="A6481" t="str">
        <f t="shared" si="992"/>
        <v>29</v>
      </c>
      <c r="B6481" t="s">
        <v>709</v>
      </c>
      <c r="C6481" t="str">
        <f>"053"</f>
        <v>053</v>
      </c>
      <c r="D6481" t="s">
        <v>762</v>
      </c>
      <c r="E6481" t="str">
        <f t="shared" si="994"/>
        <v>01</v>
      </c>
      <c r="F6481" t="str">
        <f>"001"</f>
        <v>001</v>
      </c>
      <c r="G6481" t="str">
        <f>""</f>
        <v/>
      </c>
      <c r="H6481" t="s">
        <v>1</v>
      </c>
      <c r="I6481" t="s">
        <v>28</v>
      </c>
      <c r="J6481" t="s">
        <v>6562</v>
      </c>
      <c r="K6481" t="str">
        <f>"29788"</f>
        <v>29788</v>
      </c>
    </row>
    <row r="6482" spans="1:11" customFormat="1" x14ac:dyDescent="0.25">
      <c r="A6482" t="str">
        <f t="shared" si="992"/>
        <v>29</v>
      </c>
      <c r="B6482" t="s">
        <v>709</v>
      </c>
      <c r="C6482" t="str">
        <f>"053"</f>
        <v>053</v>
      </c>
      <c r="D6482" t="s">
        <v>762</v>
      </c>
      <c r="E6482" t="str">
        <f t="shared" si="994"/>
        <v>01</v>
      </c>
      <c r="F6482" t="str">
        <f>"001"</f>
        <v>001</v>
      </c>
      <c r="G6482" t="str">
        <f>""</f>
        <v/>
      </c>
      <c r="H6482" t="s">
        <v>0</v>
      </c>
      <c r="I6482" t="s">
        <v>28</v>
      </c>
      <c r="J6482" t="s">
        <v>6562</v>
      </c>
      <c r="K6482" t="str">
        <f>"29788"</f>
        <v>29788</v>
      </c>
    </row>
    <row r="6483" spans="1:11" customFormat="1" x14ac:dyDescent="0.25">
      <c r="A6483" t="str">
        <f t="shared" si="992"/>
        <v>29</v>
      </c>
      <c r="B6483" t="s">
        <v>709</v>
      </c>
      <c r="C6483" t="str">
        <f>"053"</f>
        <v>053</v>
      </c>
      <c r="D6483" t="s">
        <v>762</v>
      </c>
      <c r="E6483" t="str">
        <f t="shared" si="994"/>
        <v>01</v>
      </c>
      <c r="F6483" t="str">
        <f>"001"</f>
        <v>001</v>
      </c>
      <c r="G6483" t="str">
        <f>""</f>
        <v/>
      </c>
      <c r="H6483" t="s">
        <v>2</v>
      </c>
      <c r="I6483" t="s">
        <v>28</v>
      </c>
      <c r="J6483" t="s">
        <v>6562</v>
      </c>
      <c r="K6483" t="str">
        <f>"29788"</f>
        <v>29788</v>
      </c>
    </row>
    <row r="6484" spans="1:11" customFormat="1" x14ac:dyDescent="0.25">
      <c r="A6484" t="str">
        <f t="shared" si="992"/>
        <v>29</v>
      </c>
      <c r="B6484" t="s">
        <v>709</v>
      </c>
      <c r="C6484" t="str">
        <f t="shared" ref="C6484:C6547" si="995">"054"</f>
        <v>054</v>
      </c>
      <c r="D6484" t="s">
        <v>763</v>
      </c>
      <c r="E6484" t="str">
        <f t="shared" si="994"/>
        <v>01</v>
      </c>
      <c r="F6484" t="str">
        <f>"001"</f>
        <v>001</v>
      </c>
      <c r="G6484" t="str">
        <f>""</f>
        <v/>
      </c>
      <c r="H6484" t="s">
        <v>3</v>
      </c>
      <c r="I6484" t="s">
        <v>23</v>
      </c>
      <c r="J6484" t="s">
        <v>6563</v>
      </c>
      <c r="K6484" t="str">
        <f t="shared" ref="K6484:K6547" si="996">"29640"</f>
        <v>29640</v>
      </c>
    </row>
    <row r="6485" spans="1:11" customFormat="1" x14ac:dyDescent="0.25">
      <c r="A6485" t="str">
        <f t="shared" si="992"/>
        <v>29</v>
      </c>
      <c r="B6485" t="s">
        <v>709</v>
      </c>
      <c r="C6485" t="str">
        <f t="shared" si="995"/>
        <v>054</v>
      </c>
      <c r="D6485" t="s">
        <v>763</v>
      </c>
      <c r="E6485" t="str">
        <f t="shared" si="994"/>
        <v>01</v>
      </c>
      <c r="F6485" t="str">
        <f>"002"</f>
        <v>002</v>
      </c>
      <c r="G6485" t="str">
        <f>""</f>
        <v/>
      </c>
      <c r="H6485" t="s">
        <v>1</v>
      </c>
      <c r="I6485" t="s">
        <v>23</v>
      </c>
      <c r="J6485" t="s">
        <v>6563</v>
      </c>
      <c r="K6485" t="str">
        <f t="shared" si="996"/>
        <v>29640</v>
      </c>
    </row>
    <row r="6486" spans="1:11" customFormat="1" x14ac:dyDescent="0.25">
      <c r="A6486" t="str">
        <f t="shared" si="992"/>
        <v>29</v>
      </c>
      <c r="B6486" t="s">
        <v>709</v>
      </c>
      <c r="C6486" t="str">
        <f t="shared" si="995"/>
        <v>054</v>
      </c>
      <c r="D6486" t="s">
        <v>763</v>
      </c>
      <c r="E6486" t="str">
        <f t="shared" si="994"/>
        <v>01</v>
      </c>
      <c r="F6486" t="str">
        <f>"002"</f>
        <v>002</v>
      </c>
      <c r="G6486" t="str">
        <f>""</f>
        <v/>
      </c>
      <c r="H6486" t="s">
        <v>0</v>
      </c>
      <c r="I6486" t="s">
        <v>23</v>
      </c>
      <c r="J6486" t="s">
        <v>6563</v>
      </c>
      <c r="K6486" t="str">
        <f t="shared" si="996"/>
        <v>29640</v>
      </c>
    </row>
    <row r="6487" spans="1:11" customFormat="1" x14ac:dyDescent="0.25">
      <c r="A6487" t="str">
        <f t="shared" si="992"/>
        <v>29</v>
      </c>
      <c r="B6487" t="s">
        <v>709</v>
      </c>
      <c r="C6487" t="str">
        <f t="shared" si="995"/>
        <v>054</v>
      </c>
      <c r="D6487" t="s">
        <v>763</v>
      </c>
      <c r="E6487" t="str">
        <f t="shared" si="994"/>
        <v>01</v>
      </c>
      <c r="F6487" t="str">
        <f>"003"</f>
        <v>003</v>
      </c>
      <c r="G6487" t="str">
        <f>""</f>
        <v/>
      </c>
      <c r="H6487" t="s">
        <v>3</v>
      </c>
      <c r="I6487" t="s">
        <v>111</v>
      </c>
      <c r="J6487" t="s">
        <v>6564</v>
      </c>
      <c r="K6487" t="str">
        <f t="shared" si="996"/>
        <v>29640</v>
      </c>
    </row>
    <row r="6488" spans="1:11" customFormat="1" x14ac:dyDescent="0.25">
      <c r="A6488" t="str">
        <f t="shared" si="992"/>
        <v>29</v>
      </c>
      <c r="B6488" t="s">
        <v>709</v>
      </c>
      <c r="C6488" t="str">
        <f t="shared" si="995"/>
        <v>054</v>
      </c>
      <c r="D6488" t="s">
        <v>763</v>
      </c>
      <c r="E6488" t="str">
        <f t="shared" si="994"/>
        <v>01</v>
      </c>
      <c r="F6488" t="str">
        <f>"004"</f>
        <v>004</v>
      </c>
      <c r="G6488" t="str">
        <f>""</f>
        <v/>
      </c>
      <c r="H6488" t="s">
        <v>1</v>
      </c>
      <c r="I6488" t="s">
        <v>3093</v>
      </c>
      <c r="J6488" t="s">
        <v>6565</v>
      </c>
      <c r="K6488" t="str">
        <f t="shared" si="996"/>
        <v>29640</v>
      </c>
    </row>
    <row r="6489" spans="1:11" customFormat="1" x14ac:dyDescent="0.25">
      <c r="A6489" t="str">
        <f t="shared" si="992"/>
        <v>29</v>
      </c>
      <c r="B6489" t="s">
        <v>709</v>
      </c>
      <c r="C6489" t="str">
        <f t="shared" si="995"/>
        <v>054</v>
      </c>
      <c r="D6489" t="s">
        <v>763</v>
      </c>
      <c r="E6489" t="str">
        <f t="shared" si="994"/>
        <v>01</v>
      </c>
      <c r="F6489" t="str">
        <f>"004"</f>
        <v>004</v>
      </c>
      <c r="G6489" t="str">
        <f>""</f>
        <v/>
      </c>
      <c r="H6489" t="s">
        <v>0</v>
      </c>
      <c r="I6489" t="s">
        <v>3093</v>
      </c>
      <c r="J6489" t="s">
        <v>6565</v>
      </c>
      <c r="K6489" t="str">
        <f t="shared" si="996"/>
        <v>29640</v>
      </c>
    </row>
    <row r="6490" spans="1:11" customFormat="1" x14ac:dyDescent="0.25">
      <c r="A6490" t="str">
        <f t="shared" si="992"/>
        <v>29</v>
      </c>
      <c r="B6490" t="s">
        <v>709</v>
      </c>
      <c r="C6490" t="str">
        <f t="shared" si="995"/>
        <v>054</v>
      </c>
      <c r="D6490" t="s">
        <v>763</v>
      </c>
      <c r="E6490" t="str">
        <f t="shared" si="994"/>
        <v>01</v>
      </c>
      <c r="F6490" t="str">
        <f>"005"</f>
        <v>005</v>
      </c>
      <c r="G6490" t="str">
        <f>""</f>
        <v/>
      </c>
      <c r="H6490" t="s">
        <v>1</v>
      </c>
      <c r="I6490" t="s">
        <v>3094</v>
      </c>
      <c r="J6490" t="s">
        <v>6566</v>
      </c>
      <c r="K6490" t="str">
        <f t="shared" si="996"/>
        <v>29640</v>
      </c>
    </row>
    <row r="6491" spans="1:11" customFormat="1" x14ac:dyDescent="0.25">
      <c r="A6491" t="str">
        <f t="shared" si="992"/>
        <v>29</v>
      </c>
      <c r="B6491" t="s">
        <v>709</v>
      </c>
      <c r="C6491" t="str">
        <f t="shared" si="995"/>
        <v>054</v>
      </c>
      <c r="D6491" t="s">
        <v>763</v>
      </c>
      <c r="E6491" t="str">
        <f t="shared" si="994"/>
        <v>01</v>
      </c>
      <c r="F6491" t="str">
        <f>"005"</f>
        <v>005</v>
      </c>
      <c r="G6491" t="str">
        <f>""</f>
        <v/>
      </c>
      <c r="H6491" t="s">
        <v>0</v>
      </c>
      <c r="I6491" t="s">
        <v>3094</v>
      </c>
      <c r="J6491" t="s">
        <v>6566</v>
      </c>
      <c r="K6491" t="str">
        <f t="shared" si="996"/>
        <v>29640</v>
      </c>
    </row>
    <row r="6492" spans="1:11" customFormat="1" x14ac:dyDescent="0.25">
      <c r="A6492" t="str">
        <f t="shared" si="992"/>
        <v>29</v>
      </c>
      <c r="B6492" t="s">
        <v>709</v>
      </c>
      <c r="C6492" t="str">
        <f t="shared" si="995"/>
        <v>054</v>
      </c>
      <c r="D6492" t="s">
        <v>763</v>
      </c>
      <c r="E6492" t="str">
        <f t="shared" si="994"/>
        <v>01</v>
      </c>
      <c r="F6492" t="str">
        <f>"006"</f>
        <v>006</v>
      </c>
      <c r="G6492" t="str">
        <f>""</f>
        <v/>
      </c>
      <c r="H6492" t="s">
        <v>3</v>
      </c>
      <c r="I6492" t="s">
        <v>2840</v>
      </c>
      <c r="J6492" t="s">
        <v>6567</v>
      </c>
      <c r="K6492" t="str">
        <f t="shared" si="996"/>
        <v>29640</v>
      </c>
    </row>
    <row r="6493" spans="1:11" customFormat="1" x14ac:dyDescent="0.25">
      <c r="A6493" t="str">
        <f t="shared" si="992"/>
        <v>29</v>
      </c>
      <c r="B6493" t="s">
        <v>709</v>
      </c>
      <c r="C6493" t="str">
        <f t="shared" si="995"/>
        <v>054</v>
      </c>
      <c r="D6493" t="s">
        <v>763</v>
      </c>
      <c r="E6493" t="str">
        <f t="shared" si="994"/>
        <v>01</v>
      </c>
      <c r="F6493" t="str">
        <f>"007"</f>
        <v>007</v>
      </c>
      <c r="G6493" t="str">
        <f>""</f>
        <v/>
      </c>
      <c r="H6493" t="s">
        <v>1</v>
      </c>
      <c r="I6493" t="s">
        <v>3095</v>
      </c>
      <c r="J6493" t="s">
        <v>6568</v>
      </c>
      <c r="K6493" t="str">
        <f t="shared" si="996"/>
        <v>29640</v>
      </c>
    </row>
    <row r="6494" spans="1:11" customFormat="1" x14ac:dyDescent="0.25">
      <c r="A6494" t="str">
        <f t="shared" si="992"/>
        <v>29</v>
      </c>
      <c r="B6494" t="s">
        <v>709</v>
      </c>
      <c r="C6494" t="str">
        <f t="shared" si="995"/>
        <v>054</v>
      </c>
      <c r="D6494" t="s">
        <v>763</v>
      </c>
      <c r="E6494" t="str">
        <f t="shared" si="994"/>
        <v>01</v>
      </c>
      <c r="F6494" t="str">
        <f>"007"</f>
        <v>007</v>
      </c>
      <c r="G6494" t="str">
        <f>""</f>
        <v/>
      </c>
      <c r="H6494" t="s">
        <v>0</v>
      </c>
      <c r="I6494" t="s">
        <v>3095</v>
      </c>
      <c r="J6494" t="s">
        <v>6568</v>
      </c>
      <c r="K6494" t="str">
        <f t="shared" si="996"/>
        <v>29640</v>
      </c>
    </row>
    <row r="6495" spans="1:11" customFormat="1" x14ac:dyDescent="0.25">
      <c r="A6495" t="str">
        <f t="shared" si="992"/>
        <v>29</v>
      </c>
      <c r="B6495" t="s">
        <v>709</v>
      </c>
      <c r="C6495" t="str">
        <f t="shared" si="995"/>
        <v>054</v>
      </c>
      <c r="D6495" t="s">
        <v>763</v>
      </c>
      <c r="E6495" t="str">
        <f t="shared" si="994"/>
        <v>01</v>
      </c>
      <c r="F6495" t="str">
        <f>"008"</f>
        <v>008</v>
      </c>
      <c r="G6495" t="str">
        <f>""</f>
        <v/>
      </c>
      <c r="H6495" t="s">
        <v>1</v>
      </c>
      <c r="I6495" t="s">
        <v>3096</v>
      </c>
      <c r="J6495" t="s">
        <v>6569</v>
      </c>
      <c r="K6495" t="str">
        <f t="shared" si="996"/>
        <v>29640</v>
      </c>
    </row>
    <row r="6496" spans="1:11" customFormat="1" x14ac:dyDescent="0.25">
      <c r="A6496" t="str">
        <f t="shared" si="992"/>
        <v>29</v>
      </c>
      <c r="B6496" t="s">
        <v>709</v>
      </c>
      <c r="C6496" t="str">
        <f t="shared" si="995"/>
        <v>054</v>
      </c>
      <c r="D6496" t="s">
        <v>763</v>
      </c>
      <c r="E6496" t="str">
        <f t="shared" si="994"/>
        <v>01</v>
      </c>
      <c r="F6496" t="str">
        <f>"008"</f>
        <v>008</v>
      </c>
      <c r="G6496" t="str">
        <f>""</f>
        <v/>
      </c>
      <c r="H6496" t="s">
        <v>0</v>
      </c>
      <c r="I6496" t="s">
        <v>3096</v>
      </c>
      <c r="J6496" t="s">
        <v>6569</v>
      </c>
      <c r="K6496" t="str">
        <f t="shared" si="996"/>
        <v>29640</v>
      </c>
    </row>
    <row r="6497" spans="1:11" customFormat="1" x14ac:dyDescent="0.25">
      <c r="A6497" t="str">
        <f t="shared" si="992"/>
        <v>29</v>
      </c>
      <c r="B6497" t="s">
        <v>709</v>
      </c>
      <c r="C6497" t="str">
        <f t="shared" si="995"/>
        <v>054</v>
      </c>
      <c r="D6497" t="s">
        <v>763</v>
      </c>
      <c r="E6497" t="str">
        <f t="shared" si="994"/>
        <v>01</v>
      </c>
      <c r="F6497" t="str">
        <f>"009"</f>
        <v>009</v>
      </c>
      <c r="G6497" t="str">
        <f>""</f>
        <v/>
      </c>
      <c r="H6497" t="s">
        <v>3</v>
      </c>
      <c r="I6497" t="s">
        <v>3097</v>
      </c>
      <c r="J6497" t="s">
        <v>6570</v>
      </c>
      <c r="K6497" t="str">
        <f t="shared" si="996"/>
        <v>29640</v>
      </c>
    </row>
    <row r="6498" spans="1:11" customFormat="1" x14ac:dyDescent="0.25">
      <c r="A6498" t="str">
        <f t="shared" si="992"/>
        <v>29</v>
      </c>
      <c r="B6498" t="s">
        <v>709</v>
      </c>
      <c r="C6498" t="str">
        <f t="shared" si="995"/>
        <v>054</v>
      </c>
      <c r="D6498" t="s">
        <v>763</v>
      </c>
      <c r="E6498" t="str">
        <f t="shared" si="994"/>
        <v>01</v>
      </c>
      <c r="F6498" t="str">
        <f>"010"</f>
        <v>010</v>
      </c>
      <c r="G6498" t="str">
        <f>""</f>
        <v/>
      </c>
      <c r="H6498" t="s">
        <v>3</v>
      </c>
      <c r="I6498" t="s">
        <v>3094</v>
      </c>
      <c r="J6498" t="s">
        <v>6566</v>
      </c>
      <c r="K6498" t="str">
        <f t="shared" si="996"/>
        <v>29640</v>
      </c>
    </row>
    <row r="6499" spans="1:11" customFormat="1" x14ac:dyDescent="0.25">
      <c r="A6499" t="str">
        <f t="shared" si="992"/>
        <v>29</v>
      </c>
      <c r="B6499" t="s">
        <v>709</v>
      </c>
      <c r="C6499" t="str">
        <f t="shared" si="995"/>
        <v>054</v>
      </c>
      <c r="D6499" t="s">
        <v>763</v>
      </c>
      <c r="E6499" t="str">
        <f t="shared" si="994"/>
        <v>01</v>
      </c>
      <c r="F6499" t="str">
        <f>"011"</f>
        <v>011</v>
      </c>
      <c r="G6499" t="str">
        <f>""</f>
        <v/>
      </c>
      <c r="H6499" t="s">
        <v>3</v>
      </c>
      <c r="I6499" t="s">
        <v>3098</v>
      </c>
      <c r="J6499" t="s">
        <v>6571</v>
      </c>
      <c r="K6499" t="str">
        <f t="shared" si="996"/>
        <v>29640</v>
      </c>
    </row>
    <row r="6500" spans="1:11" customFormat="1" x14ac:dyDescent="0.25">
      <c r="A6500" t="str">
        <f t="shared" si="992"/>
        <v>29</v>
      </c>
      <c r="B6500" t="s">
        <v>709</v>
      </c>
      <c r="C6500" t="str">
        <f t="shared" si="995"/>
        <v>054</v>
      </c>
      <c r="D6500" t="s">
        <v>763</v>
      </c>
      <c r="E6500" t="str">
        <f t="shared" si="994"/>
        <v>01</v>
      </c>
      <c r="F6500" t="str">
        <f>"012"</f>
        <v>012</v>
      </c>
      <c r="G6500" t="str">
        <f>""</f>
        <v/>
      </c>
      <c r="H6500" t="s">
        <v>3</v>
      </c>
      <c r="I6500" t="s">
        <v>1286</v>
      </c>
      <c r="J6500" t="s">
        <v>6572</v>
      </c>
      <c r="K6500" t="str">
        <f t="shared" si="996"/>
        <v>29640</v>
      </c>
    </row>
    <row r="6501" spans="1:11" customFormat="1" x14ac:dyDescent="0.25">
      <c r="A6501" t="str">
        <f t="shared" si="992"/>
        <v>29</v>
      </c>
      <c r="B6501" t="s">
        <v>709</v>
      </c>
      <c r="C6501" t="str">
        <f t="shared" si="995"/>
        <v>054</v>
      </c>
      <c r="D6501" t="s">
        <v>763</v>
      </c>
      <c r="E6501" t="str">
        <f t="shared" si="994"/>
        <v>01</v>
      </c>
      <c r="F6501" t="str">
        <f>"013"</f>
        <v>013</v>
      </c>
      <c r="G6501" t="str">
        <f>""</f>
        <v/>
      </c>
      <c r="H6501" t="s">
        <v>3</v>
      </c>
      <c r="I6501" t="s">
        <v>3095</v>
      </c>
      <c r="J6501" t="s">
        <v>6568</v>
      </c>
      <c r="K6501" t="str">
        <f t="shared" si="996"/>
        <v>29640</v>
      </c>
    </row>
    <row r="6502" spans="1:11" customFormat="1" x14ac:dyDescent="0.25">
      <c r="A6502" t="str">
        <f t="shared" si="992"/>
        <v>29</v>
      </c>
      <c r="B6502" t="s">
        <v>709</v>
      </c>
      <c r="C6502" t="str">
        <f t="shared" si="995"/>
        <v>054</v>
      </c>
      <c r="D6502" t="s">
        <v>763</v>
      </c>
      <c r="E6502" t="str">
        <f t="shared" si="994"/>
        <v>01</v>
      </c>
      <c r="F6502" t="str">
        <f>"014"</f>
        <v>014</v>
      </c>
      <c r="G6502" t="str">
        <f>""</f>
        <v/>
      </c>
      <c r="H6502" t="s">
        <v>3</v>
      </c>
      <c r="I6502" t="s">
        <v>3099</v>
      </c>
      <c r="J6502" t="s">
        <v>6573</v>
      </c>
      <c r="K6502" t="str">
        <f t="shared" si="996"/>
        <v>29640</v>
      </c>
    </row>
    <row r="6503" spans="1:11" customFormat="1" x14ac:dyDescent="0.25">
      <c r="A6503" t="str">
        <f t="shared" si="992"/>
        <v>29</v>
      </c>
      <c r="B6503" t="s">
        <v>709</v>
      </c>
      <c r="C6503" t="str">
        <f t="shared" si="995"/>
        <v>054</v>
      </c>
      <c r="D6503" t="s">
        <v>763</v>
      </c>
      <c r="E6503" t="str">
        <f t="shared" si="994"/>
        <v>01</v>
      </c>
      <c r="F6503" t="str">
        <f>"015"</f>
        <v>015</v>
      </c>
      <c r="G6503" t="str">
        <f>""</f>
        <v/>
      </c>
      <c r="H6503" t="s">
        <v>3</v>
      </c>
      <c r="I6503" t="s">
        <v>2840</v>
      </c>
      <c r="J6503" t="s">
        <v>6567</v>
      </c>
      <c r="K6503" t="str">
        <f t="shared" si="996"/>
        <v>29640</v>
      </c>
    </row>
    <row r="6504" spans="1:11" customFormat="1" x14ac:dyDescent="0.25">
      <c r="A6504" t="str">
        <f t="shared" si="992"/>
        <v>29</v>
      </c>
      <c r="B6504" t="s">
        <v>709</v>
      </c>
      <c r="C6504" t="str">
        <f t="shared" si="995"/>
        <v>054</v>
      </c>
      <c r="D6504" t="s">
        <v>763</v>
      </c>
      <c r="E6504" t="str">
        <f t="shared" si="994"/>
        <v>01</v>
      </c>
      <c r="F6504" t="str">
        <f>"016"</f>
        <v>016</v>
      </c>
      <c r="G6504" t="str">
        <f>""</f>
        <v/>
      </c>
      <c r="H6504" t="s">
        <v>3</v>
      </c>
      <c r="I6504" t="s">
        <v>3093</v>
      </c>
      <c r="J6504" t="s">
        <v>6565</v>
      </c>
      <c r="K6504" t="str">
        <f t="shared" si="996"/>
        <v>29640</v>
      </c>
    </row>
    <row r="6505" spans="1:11" customFormat="1" x14ac:dyDescent="0.25">
      <c r="A6505" t="str">
        <f t="shared" si="992"/>
        <v>29</v>
      </c>
      <c r="B6505" t="s">
        <v>709</v>
      </c>
      <c r="C6505" t="str">
        <f t="shared" si="995"/>
        <v>054</v>
      </c>
      <c r="D6505" t="s">
        <v>763</v>
      </c>
      <c r="E6505" t="str">
        <f t="shared" si="994"/>
        <v>01</v>
      </c>
      <c r="F6505" t="str">
        <f>"017"</f>
        <v>017</v>
      </c>
      <c r="G6505" t="str">
        <f>""</f>
        <v/>
      </c>
      <c r="H6505" t="s">
        <v>1</v>
      </c>
      <c r="I6505" t="s">
        <v>3096</v>
      </c>
      <c r="J6505" t="s">
        <v>6569</v>
      </c>
      <c r="K6505" t="str">
        <f t="shared" si="996"/>
        <v>29640</v>
      </c>
    </row>
    <row r="6506" spans="1:11" customFormat="1" x14ac:dyDescent="0.25">
      <c r="A6506" t="str">
        <f t="shared" si="992"/>
        <v>29</v>
      </c>
      <c r="B6506" t="s">
        <v>709</v>
      </c>
      <c r="C6506" t="str">
        <f t="shared" si="995"/>
        <v>054</v>
      </c>
      <c r="D6506" t="s">
        <v>763</v>
      </c>
      <c r="E6506" t="str">
        <f t="shared" si="994"/>
        <v>01</v>
      </c>
      <c r="F6506" t="str">
        <f>"017"</f>
        <v>017</v>
      </c>
      <c r="G6506" t="str">
        <f>""</f>
        <v/>
      </c>
      <c r="H6506" t="s">
        <v>0</v>
      </c>
      <c r="I6506" t="s">
        <v>3096</v>
      </c>
      <c r="J6506" t="s">
        <v>6569</v>
      </c>
      <c r="K6506" t="str">
        <f t="shared" si="996"/>
        <v>29640</v>
      </c>
    </row>
    <row r="6507" spans="1:11" customFormat="1" x14ac:dyDescent="0.25">
      <c r="A6507" t="str">
        <f t="shared" si="992"/>
        <v>29</v>
      </c>
      <c r="B6507" t="s">
        <v>709</v>
      </c>
      <c r="C6507" t="str">
        <f t="shared" si="995"/>
        <v>054</v>
      </c>
      <c r="D6507" t="s">
        <v>763</v>
      </c>
      <c r="E6507" t="str">
        <f t="shared" si="994"/>
        <v>01</v>
      </c>
      <c r="F6507" t="str">
        <f>"018"</f>
        <v>018</v>
      </c>
      <c r="G6507" t="str">
        <f>""</f>
        <v/>
      </c>
      <c r="H6507" t="s">
        <v>3</v>
      </c>
      <c r="I6507" t="s">
        <v>1286</v>
      </c>
      <c r="J6507" t="s">
        <v>6572</v>
      </c>
      <c r="K6507" t="str">
        <f t="shared" si="996"/>
        <v>29640</v>
      </c>
    </row>
    <row r="6508" spans="1:11" customFormat="1" x14ac:dyDescent="0.25">
      <c r="A6508" t="str">
        <f t="shared" si="992"/>
        <v>29</v>
      </c>
      <c r="B6508" t="s">
        <v>709</v>
      </c>
      <c r="C6508" t="str">
        <f t="shared" si="995"/>
        <v>054</v>
      </c>
      <c r="D6508" t="s">
        <v>763</v>
      </c>
      <c r="E6508" t="str">
        <f t="shared" si="994"/>
        <v>01</v>
      </c>
      <c r="F6508" t="str">
        <f>"019"</f>
        <v>019</v>
      </c>
      <c r="G6508" t="str">
        <f>""</f>
        <v/>
      </c>
      <c r="H6508" t="s">
        <v>3</v>
      </c>
      <c r="I6508" t="s">
        <v>3099</v>
      </c>
      <c r="J6508" t="s">
        <v>6573</v>
      </c>
      <c r="K6508" t="str">
        <f t="shared" si="996"/>
        <v>29640</v>
      </c>
    </row>
    <row r="6509" spans="1:11" customFormat="1" x14ac:dyDescent="0.25">
      <c r="A6509" t="str">
        <f t="shared" si="992"/>
        <v>29</v>
      </c>
      <c r="B6509" t="s">
        <v>709</v>
      </c>
      <c r="C6509" t="str">
        <f t="shared" si="995"/>
        <v>054</v>
      </c>
      <c r="D6509" t="s">
        <v>763</v>
      </c>
      <c r="E6509" t="str">
        <f t="shared" si="994"/>
        <v>01</v>
      </c>
      <c r="F6509" t="str">
        <f>"020"</f>
        <v>020</v>
      </c>
      <c r="G6509" t="str">
        <f>""</f>
        <v/>
      </c>
      <c r="H6509" t="s">
        <v>3</v>
      </c>
      <c r="I6509" t="s">
        <v>3098</v>
      </c>
      <c r="J6509" t="s">
        <v>6571</v>
      </c>
      <c r="K6509" t="str">
        <f t="shared" si="996"/>
        <v>29640</v>
      </c>
    </row>
    <row r="6510" spans="1:11" customFormat="1" x14ac:dyDescent="0.25">
      <c r="A6510" t="str">
        <f t="shared" si="992"/>
        <v>29</v>
      </c>
      <c r="B6510" t="s">
        <v>709</v>
      </c>
      <c r="C6510" t="str">
        <f t="shared" si="995"/>
        <v>054</v>
      </c>
      <c r="D6510" t="s">
        <v>763</v>
      </c>
      <c r="E6510" t="str">
        <f t="shared" si="994"/>
        <v>01</v>
      </c>
      <c r="F6510" t="str">
        <f>"021"</f>
        <v>021</v>
      </c>
      <c r="G6510" t="str">
        <f>""</f>
        <v/>
      </c>
      <c r="H6510" t="s">
        <v>1</v>
      </c>
      <c r="I6510" t="s">
        <v>3100</v>
      </c>
      <c r="J6510" t="s">
        <v>6574</v>
      </c>
      <c r="K6510" t="str">
        <f t="shared" si="996"/>
        <v>29640</v>
      </c>
    </row>
    <row r="6511" spans="1:11" customFormat="1" x14ac:dyDescent="0.25">
      <c r="A6511" t="str">
        <f t="shared" si="992"/>
        <v>29</v>
      </c>
      <c r="B6511" t="s">
        <v>709</v>
      </c>
      <c r="C6511" t="str">
        <f t="shared" si="995"/>
        <v>054</v>
      </c>
      <c r="D6511" t="s">
        <v>763</v>
      </c>
      <c r="E6511" t="str">
        <f t="shared" si="994"/>
        <v>01</v>
      </c>
      <c r="F6511" t="str">
        <f>"021"</f>
        <v>021</v>
      </c>
      <c r="G6511" t="str">
        <f>""</f>
        <v/>
      </c>
      <c r="H6511" t="s">
        <v>0</v>
      </c>
      <c r="I6511" t="s">
        <v>3100</v>
      </c>
      <c r="J6511" t="s">
        <v>6574</v>
      </c>
      <c r="K6511" t="str">
        <f t="shared" si="996"/>
        <v>29640</v>
      </c>
    </row>
    <row r="6512" spans="1:11" customFormat="1" x14ac:dyDescent="0.25">
      <c r="A6512" t="str">
        <f t="shared" si="992"/>
        <v>29</v>
      </c>
      <c r="B6512" t="s">
        <v>709</v>
      </c>
      <c r="C6512" t="str">
        <f t="shared" si="995"/>
        <v>054</v>
      </c>
      <c r="D6512" t="s">
        <v>763</v>
      </c>
      <c r="E6512" t="str">
        <f t="shared" si="994"/>
        <v>01</v>
      </c>
      <c r="F6512" t="str">
        <f>"021"</f>
        <v>021</v>
      </c>
      <c r="G6512" t="str">
        <f>""</f>
        <v/>
      </c>
      <c r="H6512" t="s">
        <v>2</v>
      </c>
      <c r="I6512" t="s">
        <v>3100</v>
      </c>
      <c r="J6512" t="s">
        <v>6574</v>
      </c>
      <c r="K6512" t="str">
        <f t="shared" si="996"/>
        <v>29640</v>
      </c>
    </row>
    <row r="6513" spans="1:11" customFormat="1" x14ac:dyDescent="0.25">
      <c r="A6513" t="str">
        <f t="shared" si="992"/>
        <v>29</v>
      </c>
      <c r="B6513" t="s">
        <v>709</v>
      </c>
      <c r="C6513" t="str">
        <f t="shared" si="995"/>
        <v>054</v>
      </c>
      <c r="D6513" t="s">
        <v>763</v>
      </c>
      <c r="E6513" t="str">
        <f t="shared" si="994"/>
        <v>01</v>
      </c>
      <c r="F6513" t="str">
        <f>"022"</f>
        <v>022</v>
      </c>
      <c r="G6513" t="str">
        <f>""</f>
        <v/>
      </c>
      <c r="H6513" t="s">
        <v>1</v>
      </c>
      <c r="I6513" t="s">
        <v>2840</v>
      </c>
      <c r="J6513" t="s">
        <v>6567</v>
      </c>
      <c r="K6513" t="str">
        <f t="shared" si="996"/>
        <v>29640</v>
      </c>
    </row>
    <row r="6514" spans="1:11" customFormat="1" x14ac:dyDescent="0.25">
      <c r="A6514" t="str">
        <f t="shared" si="992"/>
        <v>29</v>
      </c>
      <c r="B6514" t="s">
        <v>709</v>
      </c>
      <c r="C6514" t="str">
        <f t="shared" si="995"/>
        <v>054</v>
      </c>
      <c r="D6514" t="s">
        <v>763</v>
      </c>
      <c r="E6514" t="str">
        <f t="shared" si="994"/>
        <v>01</v>
      </c>
      <c r="F6514" t="str">
        <f>"022"</f>
        <v>022</v>
      </c>
      <c r="G6514" t="str">
        <f>""</f>
        <v/>
      </c>
      <c r="H6514" t="s">
        <v>0</v>
      </c>
      <c r="I6514" t="s">
        <v>2840</v>
      </c>
      <c r="J6514" t="s">
        <v>6567</v>
      </c>
      <c r="K6514" t="str">
        <f t="shared" si="996"/>
        <v>29640</v>
      </c>
    </row>
    <row r="6515" spans="1:11" customFormat="1" x14ac:dyDescent="0.25">
      <c r="A6515" t="str">
        <f t="shared" si="992"/>
        <v>29</v>
      </c>
      <c r="B6515" t="s">
        <v>709</v>
      </c>
      <c r="C6515" t="str">
        <f t="shared" si="995"/>
        <v>054</v>
      </c>
      <c r="D6515" t="s">
        <v>763</v>
      </c>
      <c r="E6515" t="str">
        <f t="shared" si="994"/>
        <v>01</v>
      </c>
      <c r="F6515" t="str">
        <f>"023"</f>
        <v>023</v>
      </c>
      <c r="G6515" t="str">
        <f>""</f>
        <v/>
      </c>
      <c r="H6515" t="s">
        <v>1</v>
      </c>
      <c r="I6515" t="s">
        <v>3101</v>
      </c>
      <c r="J6515" t="s">
        <v>6575</v>
      </c>
      <c r="K6515" t="str">
        <f t="shared" si="996"/>
        <v>29640</v>
      </c>
    </row>
    <row r="6516" spans="1:11" customFormat="1" x14ac:dyDescent="0.25">
      <c r="A6516" t="str">
        <f t="shared" si="992"/>
        <v>29</v>
      </c>
      <c r="B6516" t="s">
        <v>709</v>
      </c>
      <c r="C6516" t="str">
        <f t="shared" si="995"/>
        <v>054</v>
      </c>
      <c r="D6516" t="s">
        <v>763</v>
      </c>
      <c r="E6516" t="str">
        <f t="shared" si="994"/>
        <v>01</v>
      </c>
      <c r="F6516" t="str">
        <f>"023"</f>
        <v>023</v>
      </c>
      <c r="G6516" t="str">
        <f>""</f>
        <v/>
      </c>
      <c r="H6516" t="s">
        <v>0</v>
      </c>
      <c r="I6516" t="s">
        <v>3101</v>
      </c>
      <c r="J6516" t="s">
        <v>6575</v>
      </c>
      <c r="K6516" t="str">
        <f t="shared" si="996"/>
        <v>29640</v>
      </c>
    </row>
    <row r="6517" spans="1:11" customFormat="1" x14ac:dyDescent="0.25">
      <c r="A6517" t="str">
        <f t="shared" si="992"/>
        <v>29</v>
      </c>
      <c r="B6517" t="s">
        <v>709</v>
      </c>
      <c r="C6517" t="str">
        <f t="shared" si="995"/>
        <v>054</v>
      </c>
      <c r="D6517" t="s">
        <v>763</v>
      </c>
      <c r="E6517" t="str">
        <f t="shared" si="994"/>
        <v>01</v>
      </c>
      <c r="F6517" t="str">
        <f>"024"</f>
        <v>024</v>
      </c>
      <c r="G6517" t="str">
        <f>""</f>
        <v/>
      </c>
      <c r="H6517" t="s">
        <v>1</v>
      </c>
      <c r="I6517" t="s">
        <v>3102</v>
      </c>
      <c r="J6517" t="s">
        <v>6576</v>
      </c>
      <c r="K6517" t="str">
        <f t="shared" si="996"/>
        <v>29640</v>
      </c>
    </row>
    <row r="6518" spans="1:11" customFormat="1" x14ac:dyDescent="0.25">
      <c r="A6518" t="str">
        <f t="shared" si="992"/>
        <v>29</v>
      </c>
      <c r="B6518" t="s">
        <v>709</v>
      </c>
      <c r="C6518" t="str">
        <f t="shared" si="995"/>
        <v>054</v>
      </c>
      <c r="D6518" t="s">
        <v>763</v>
      </c>
      <c r="E6518" t="str">
        <f t="shared" si="994"/>
        <v>01</v>
      </c>
      <c r="F6518" t="str">
        <f>"024"</f>
        <v>024</v>
      </c>
      <c r="G6518" t="str">
        <f>""</f>
        <v/>
      </c>
      <c r="H6518" t="s">
        <v>0</v>
      </c>
      <c r="I6518" t="s">
        <v>3102</v>
      </c>
      <c r="J6518" t="s">
        <v>6576</v>
      </c>
      <c r="K6518" t="str">
        <f t="shared" si="996"/>
        <v>29640</v>
      </c>
    </row>
    <row r="6519" spans="1:11" customFormat="1" x14ac:dyDescent="0.25">
      <c r="A6519" t="str">
        <f t="shared" si="992"/>
        <v>29</v>
      </c>
      <c r="B6519" t="s">
        <v>709</v>
      </c>
      <c r="C6519" t="str">
        <f t="shared" si="995"/>
        <v>054</v>
      </c>
      <c r="D6519" t="s">
        <v>763</v>
      </c>
      <c r="E6519" t="str">
        <f t="shared" si="994"/>
        <v>01</v>
      </c>
      <c r="F6519" t="str">
        <f>"025"</f>
        <v>025</v>
      </c>
      <c r="G6519" t="str">
        <f>""</f>
        <v/>
      </c>
      <c r="H6519" t="s">
        <v>1</v>
      </c>
      <c r="I6519" t="s">
        <v>3101</v>
      </c>
      <c r="J6519" t="s">
        <v>6575</v>
      </c>
      <c r="K6519" t="str">
        <f t="shared" si="996"/>
        <v>29640</v>
      </c>
    </row>
    <row r="6520" spans="1:11" customFormat="1" x14ac:dyDescent="0.25">
      <c r="A6520" t="str">
        <f t="shared" si="992"/>
        <v>29</v>
      </c>
      <c r="B6520" t="s">
        <v>709</v>
      </c>
      <c r="C6520" t="str">
        <f t="shared" si="995"/>
        <v>054</v>
      </c>
      <c r="D6520" t="s">
        <v>763</v>
      </c>
      <c r="E6520" t="str">
        <f t="shared" si="994"/>
        <v>01</v>
      </c>
      <c r="F6520" t="str">
        <f>"025"</f>
        <v>025</v>
      </c>
      <c r="G6520" t="str">
        <f>""</f>
        <v/>
      </c>
      <c r="H6520" t="s">
        <v>0</v>
      </c>
      <c r="I6520" t="s">
        <v>3101</v>
      </c>
      <c r="J6520" t="s">
        <v>6575</v>
      </c>
      <c r="K6520" t="str">
        <f t="shared" si="996"/>
        <v>29640</v>
      </c>
    </row>
    <row r="6521" spans="1:11" customFormat="1" x14ac:dyDescent="0.25">
      <c r="A6521" t="str">
        <f t="shared" si="992"/>
        <v>29</v>
      </c>
      <c r="B6521" t="s">
        <v>709</v>
      </c>
      <c r="C6521" t="str">
        <f t="shared" si="995"/>
        <v>054</v>
      </c>
      <c r="D6521" t="s">
        <v>763</v>
      </c>
      <c r="E6521" t="str">
        <f t="shared" si="994"/>
        <v>01</v>
      </c>
      <c r="F6521" t="str">
        <f>"026"</f>
        <v>026</v>
      </c>
      <c r="G6521" t="str">
        <f>""</f>
        <v/>
      </c>
      <c r="H6521" t="s">
        <v>3</v>
      </c>
      <c r="I6521" t="s">
        <v>3103</v>
      </c>
      <c r="J6521" t="s">
        <v>6577</v>
      </c>
      <c r="K6521" t="str">
        <f t="shared" si="996"/>
        <v>29640</v>
      </c>
    </row>
    <row r="6522" spans="1:11" customFormat="1" x14ac:dyDescent="0.25">
      <c r="A6522" t="str">
        <f t="shared" si="992"/>
        <v>29</v>
      </c>
      <c r="B6522" t="s">
        <v>709</v>
      </c>
      <c r="C6522" t="str">
        <f t="shared" si="995"/>
        <v>054</v>
      </c>
      <c r="D6522" t="s">
        <v>763</v>
      </c>
      <c r="E6522" t="str">
        <f t="shared" si="994"/>
        <v>01</v>
      </c>
      <c r="F6522" t="str">
        <f>"027"</f>
        <v>027</v>
      </c>
      <c r="G6522" t="str">
        <f>""</f>
        <v/>
      </c>
      <c r="H6522" t="s">
        <v>1</v>
      </c>
      <c r="I6522" t="s">
        <v>3099</v>
      </c>
      <c r="J6522" t="s">
        <v>6573</v>
      </c>
      <c r="K6522" t="str">
        <f t="shared" si="996"/>
        <v>29640</v>
      </c>
    </row>
    <row r="6523" spans="1:11" customFormat="1" x14ac:dyDescent="0.25">
      <c r="A6523" t="str">
        <f t="shared" si="992"/>
        <v>29</v>
      </c>
      <c r="B6523" t="s">
        <v>709</v>
      </c>
      <c r="C6523" t="str">
        <f t="shared" si="995"/>
        <v>054</v>
      </c>
      <c r="D6523" t="s">
        <v>763</v>
      </c>
      <c r="E6523" t="str">
        <f t="shared" si="994"/>
        <v>01</v>
      </c>
      <c r="F6523" t="str">
        <f>"027"</f>
        <v>027</v>
      </c>
      <c r="G6523" t="str">
        <f>""</f>
        <v/>
      </c>
      <c r="H6523" t="s">
        <v>0</v>
      </c>
      <c r="I6523" t="s">
        <v>3099</v>
      </c>
      <c r="J6523" t="s">
        <v>6573</v>
      </c>
      <c r="K6523" t="str">
        <f t="shared" si="996"/>
        <v>29640</v>
      </c>
    </row>
    <row r="6524" spans="1:11" customFormat="1" x14ac:dyDescent="0.25">
      <c r="A6524" t="str">
        <f t="shared" si="992"/>
        <v>29</v>
      </c>
      <c r="B6524" t="s">
        <v>709</v>
      </c>
      <c r="C6524" t="str">
        <f t="shared" si="995"/>
        <v>054</v>
      </c>
      <c r="D6524" t="s">
        <v>763</v>
      </c>
      <c r="E6524" t="str">
        <f t="shared" ref="E6524:E6534" si="997">"02"</f>
        <v>02</v>
      </c>
      <c r="F6524" t="str">
        <f>"001"</f>
        <v>001</v>
      </c>
      <c r="G6524" t="str">
        <f>""</f>
        <v/>
      </c>
      <c r="H6524" t="s">
        <v>3</v>
      </c>
      <c r="I6524" t="s">
        <v>3104</v>
      </c>
      <c r="J6524" t="s">
        <v>6578</v>
      </c>
      <c r="K6524" t="str">
        <f t="shared" si="996"/>
        <v>29640</v>
      </c>
    </row>
    <row r="6525" spans="1:11" customFormat="1" x14ac:dyDescent="0.25">
      <c r="A6525" t="str">
        <f t="shared" si="992"/>
        <v>29</v>
      </c>
      <c r="B6525" t="s">
        <v>709</v>
      </c>
      <c r="C6525" t="str">
        <f t="shared" si="995"/>
        <v>054</v>
      </c>
      <c r="D6525" t="s">
        <v>763</v>
      </c>
      <c r="E6525" t="str">
        <f t="shared" si="997"/>
        <v>02</v>
      </c>
      <c r="F6525" t="str">
        <f>"002"</f>
        <v>002</v>
      </c>
      <c r="G6525" t="str">
        <f>""</f>
        <v/>
      </c>
      <c r="H6525" t="s">
        <v>1</v>
      </c>
      <c r="I6525" t="s">
        <v>3104</v>
      </c>
      <c r="J6525" t="s">
        <v>6578</v>
      </c>
      <c r="K6525" t="str">
        <f t="shared" si="996"/>
        <v>29640</v>
      </c>
    </row>
    <row r="6526" spans="1:11" customFormat="1" x14ac:dyDescent="0.25">
      <c r="A6526" t="str">
        <f t="shared" si="992"/>
        <v>29</v>
      </c>
      <c r="B6526" t="s">
        <v>709</v>
      </c>
      <c r="C6526" t="str">
        <f t="shared" si="995"/>
        <v>054</v>
      </c>
      <c r="D6526" t="s">
        <v>763</v>
      </c>
      <c r="E6526" t="str">
        <f t="shared" si="997"/>
        <v>02</v>
      </c>
      <c r="F6526" t="str">
        <f>"002"</f>
        <v>002</v>
      </c>
      <c r="G6526" t="str">
        <f>""</f>
        <v/>
      </c>
      <c r="H6526" t="s">
        <v>0</v>
      </c>
      <c r="I6526" t="s">
        <v>3104</v>
      </c>
      <c r="J6526" t="s">
        <v>6578</v>
      </c>
      <c r="K6526" t="str">
        <f t="shared" si="996"/>
        <v>29640</v>
      </c>
    </row>
    <row r="6527" spans="1:11" customFormat="1" x14ac:dyDescent="0.25">
      <c r="A6527" t="str">
        <f t="shared" si="992"/>
        <v>29</v>
      </c>
      <c r="B6527" t="s">
        <v>709</v>
      </c>
      <c r="C6527" t="str">
        <f t="shared" si="995"/>
        <v>054</v>
      </c>
      <c r="D6527" t="s">
        <v>763</v>
      </c>
      <c r="E6527" t="str">
        <f t="shared" si="997"/>
        <v>02</v>
      </c>
      <c r="F6527" t="str">
        <f>"003"</f>
        <v>003</v>
      </c>
      <c r="G6527" t="str">
        <f>""</f>
        <v/>
      </c>
      <c r="H6527" t="s">
        <v>1</v>
      </c>
      <c r="I6527" t="s">
        <v>3105</v>
      </c>
      <c r="J6527" t="s">
        <v>6579</v>
      </c>
      <c r="K6527" t="str">
        <f t="shared" si="996"/>
        <v>29640</v>
      </c>
    </row>
    <row r="6528" spans="1:11" customFormat="1" x14ac:dyDescent="0.25">
      <c r="A6528" t="str">
        <f t="shared" si="992"/>
        <v>29</v>
      </c>
      <c r="B6528" t="s">
        <v>709</v>
      </c>
      <c r="C6528" t="str">
        <f t="shared" si="995"/>
        <v>054</v>
      </c>
      <c r="D6528" t="s">
        <v>763</v>
      </c>
      <c r="E6528" t="str">
        <f t="shared" si="997"/>
        <v>02</v>
      </c>
      <c r="F6528" t="str">
        <f>"003"</f>
        <v>003</v>
      </c>
      <c r="G6528" t="str">
        <f>""</f>
        <v/>
      </c>
      <c r="H6528" t="s">
        <v>0</v>
      </c>
      <c r="I6528" t="s">
        <v>3105</v>
      </c>
      <c r="J6528" t="s">
        <v>6579</v>
      </c>
      <c r="K6528" t="str">
        <f t="shared" si="996"/>
        <v>29640</v>
      </c>
    </row>
    <row r="6529" spans="1:11" customFormat="1" x14ac:dyDescent="0.25">
      <c r="A6529" t="str">
        <f t="shared" si="992"/>
        <v>29</v>
      </c>
      <c r="B6529" t="s">
        <v>709</v>
      </c>
      <c r="C6529" t="str">
        <f t="shared" si="995"/>
        <v>054</v>
      </c>
      <c r="D6529" t="s">
        <v>763</v>
      </c>
      <c r="E6529" t="str">
        <f t="shared" si="997"/>
        <v>02</v>
      </c>
      <c r="F6529" t="str">
        <f>"004"</f>
        <v>004</v>
      </c>
      <c r="G6529" t="str">
        <f>""</f>
        <v/>
      </c>
      <c r="H6529" t="s">
        <v>1</v>
      </c>
      <c r="I6529" t="s">
        <v>3105</v>
      </c>
      <c r="J6529" t="s">
        <v>6579</v>
      </c>
      <c r="K6529" t="str">
        <f t="shared" si="996"/>
        <v>29640</v>
      </c>
    </row>
    <row r="6530" spans="1:11" customFormat="1" x14ac:dyDescent="0.25">
      <c r="A6530" t="str">
        <f t="shared" si="992"/>
        <v>29</v>
      </c>
      <c r="B6530" t="s">
        <v>709</v>
      </c>
      <c r="C6530" t="str">
        <f t="shared" si="995"/>
        <v>054</v>
      </c>
      <c r="D6530" t="s">
        <v>763</v>
      </c>
      <c r="E6530" t="str">
        <f t="shared" si="997"/>
        <v>02</v>
      </c>
      <c r="F6530" t="str">
        <f>"004"</f>
        <v>004</v>
      </c>
      <c r="G6530" t="str">
        <f>""</f>
        <v/>
      </c>
      <c r="H6530" t="s">
        <v>0</v>
      </c>
      <c r="I6530" t="s">
        <v>3105</v>
      </c>
      <c r="J6530" t="s">
        <v>6579</v>
      </c>
      <c r="K6530" t="str">
        <f t="shared" si="996"/>
        <v>29640</v>
      </c>
    </row>
    <row r="6531" spans="1:11" customFormat="1" x14ac:dyDescent="0.25">
      <c r="A6531" t="str">
        <f t="shared" si="992"/>
        <v>29</v>
      </c>
      <c r="B6531" t="s">
        <v>709</v>
      </c>
      <c r="C6531" t="str">
        <f t="shared" si="995"/>
        <v>054</v>
      </c>
      <c r="D6531" t="s">
        <v>763</v>
      </c>
      <c r="E6531" t="str">
        <f t="shared" si="997"/>
        <v>02</v>
      </c>
      <c r="F6531" t="str">
        <f>"005"</f>
        <v>005</v>
      </c>
      <c r="G6531" t="str">
        <f>""</f>
        <v/>
      </c>
      <c r="H6531" t="s">
        <v>1</v>
      </c>
      <c r="I6531" t="s">
        <v>3106</v>
      </c>
      <c r="J6531" t="s">
        <v>6580</v>
      </c>
      <c r="K6531" t="str">
        <f t="shared" si="996"/>
        <v>29640</v>
      </c>
    </row>
    <row r="6532" spans="1:11" customFormat="1" x14ac:dyDescent="0.25">
      <c r="A6532" t="str">
        <f t="shared" si="992"/>
        <v>29</v>
      </c>
      <c r="B6532" t="s">
        <v>709</v>
      </c>
      <c r="C6532" t="str">
        <f t="shared" si="995"/>
        <v>054</v>
      </c>
      <c r="D6532" t="s">
        <v>763</v>
      </c>
      <c r="E6532" t="str">
        <f t="shared" si="997"/>
        <v>02</v>
      </c>
      <c r="F6532" t="str">
        <f>"005"</f>
        <v>005</v>
      </c>
      <c r="G6532" t="str">
        <f>""</f>
        <v/>
      </c>
      <c r="H6532" t="s">
        <v>0</v>
      </c>
      <c r="I6532" t="s">
        <v>3106</v>
      </c>
      <c r="J6532" t="s">
        <v>6580</v>
      </c>
      <c r="K6532" t="str">
        <f t="shared" si="996"/>
        <v>29640</v>
      </c>
    </row>
    <row r="6533" spans="1:11" customFormat="1" x14ac:dyDescent="0.25">
      <c r="A6533" t="str">
        <f t="shared" si="992"/>
        <v>29</v>
      </c>
      <c r="B6533" t="s">
        <v>709</v>
      </c>
      <c r="C6533" t="str">
        <f t="shared" si="995"/>
        <v>054</v>
      </c>
      <c r="D6533" t="s">
        <v>763</v>
      </c>
      <c r="E6533" t="str">
        <f t="shared" si="997"/>
        <v>02</v>
      </c>
      <c r="F6533" t="str">
        <f>"006"</f>
        <v>006</v>
      </c>
      <c r="G6533" t="str">
        <f>""</f>
        <v/>
      </c>
      <c r="H6533" t="s">
        <v>1</v>
      </c>
      <c r="I6533" t="s">
        <v>3105</v>
      </c>
      <c r="J6533" t="s">
        <v>6579</v>
      </c>
      <c r="K6533" t="str">
        <f t="shared" si="996"/>
        <v>29640</v>
      </c>
    </row>
    <row r="6534" spans="1:11" customFormat="1" x14ac:dyDescent="0.25">
      <c r="A6534" t="str">
        <f t="shared" si="992"/>
        <v>29</v>
      </c>
      <c r="B6534" t="s">
        <v>709</v>
      </c>
      <c r="C6534" t="str">
        <f t="shared" si="995"/>
        <v>054</v>
      </c>
      <c r="D6534" t="s">
        <v>763</v>
      </c>
      <c r="E6534" t="str">
        <f t="shared" si="997"/>
        <v>02</v>
      </c>
      <c r="F6534" t="str">
        <f>"006"</f>
        <v>006</v>
      </c>
      <c r="G6534" t="str">
        <f>""</f>
        <v/>
      </c>
      <c r="H6534" t="s">
        <v>0</v>
      </c>
      <c r="I6534" t="s">
        <v>3105</v>
      </c>
      <c r="J6534" t="s">
        <v>6579</v>
      </c>
      <c r="K6534" t="str">
        <f t="shared" si="996"/>
        <v>29640</v>
      </c>
    </row>
    <row r="6535" spans="1:11" customFormat="1" x14ac:dyDescent="0.25">
      <c r="A6535" t="str">
        <f t="shared" si="992"/>
        <v>29</v>
      </c>
      <c r="B6535" t="s">
        <v>709</v>
      </c>
      <c r="C6535" t="str">
        <f t="shared" si="995"/>
        <v>054</v>
      </c>
      <c r="D6535" t="s">
        <v>763</v>
      </c>
      <c r="E6535" t="str">
        <f t="shared" ref="E6535:E6547" si="998">"03"</f>
        <v>03</v>
      </c>
      <c r="F6535" t="str">
        <f>"001"</f>
        <v>001</v>
      </c>
      <c r="G6535" t="str">
        <f>""</f>
        <v/>
      </c>
      <c r="H6535" t="s">
        <v>1</v>
      </c>
      <c r="I6535" t="s">
        <v>3107</v>
      </c>
      <c r="J6535" t="s">
        <v>6581</v>
      </c>
      <c r="K6535" t="str">
        <f t="shared" si="996"/>
        <v>29640</v>
      </c>
    </row>
    <row r="6536" spans="1:11" customFormat="1" x14ac:dyDescent="0.25">
      <c r="A6536" t="str">
        <f t="shared" si="992"/>
        <v>29</v>
      </c>
      <c r="B6536" t="s">
        <v>709</v>
      </c>
      <c r="C6536" t="str">
        <f t="shared" si="995"/>
        <v>054</v>
      </c>
      <c r="D6536" t="s">
        <v>763</v>
      </c>
      <c r="E6536" t="str">
        <f t="shared" si="998"/>
        <v>03</v>
      </c>
      <c r="F6536" t="str">
        <f>"001"</f>
        <v>001</v>
      </c>
      <c r="G6536" t="str">
        <f>""</f>
        <v/>
      </c>
      <c r="H6536" t="s">
        <v>0</v>
      </c>
      <c r="I6536" t="s">
        <v>3107</v>
      </c>
      <c r="J6536" t="s">
        <v>6581</v>
      </c>
      <c r="K6536" t="str">
        <f t="shared" si="996"/>
        <v>29640</v>
      </c>
    </row>
    <row r="6537" spans="1:11" customFormat="1" x14ac:dyDescent="0.25">
      <c r="A6537" t="str">
        <f t="shared" si="992"/>
        <v>29</v>
      </c>
      <c r="B6537" t="s">
        <v>709</v>
      </c>
      <c r="C6537" t="str">
        <f t="shared" si="995"/>
        <v>054</v>
      </c>
      <c r="D6537" t="s">
        <v>763</v>
      </c>
      <c r="E6537" t="str">
        <f t="shared" si="998"/>
        <v>03</v>
      </c>
      <c r="F6537" t="str">
        <f>"002"</f>
        <v>002</v>
      </c>
      <c r="G6537" t="str">
        <f>""</f>
        <v/>
      </c>
      <c r="H6537" t="s">
        <v>1</v>
      </c>
      <c r="I6537" t="s">
        <v>3108</v>
      </c>
      <c r="J6537" t="s">
        <v>6582</v>
      </c>
      <c r="K6537" t="str">
        <f t="shared" si="996"/>
        <v>29640</v>
      </c>
    </row>
    <row r="6538" spans="1:11" customFormat="1" x14ac:dyDescent="0.25">
      <c r="A6538" t="str">
        <f t="shared" si="992"/>
        <v>29</v>
      </c>
      <c r="B6538" t="s">
        <v>709</v>
      </c>
      <c r="C6538" t="str">
        <f t="shared" si="995"/>
        <v>054</v>
      </c>
      <c r="D6538" t="s">
        <v>763</v>
      </c>
      <c r="E6538" t="str">
        <f t="shared" si="998"/>
        <v>03</v>
      </c>
      <c r="F6538" t="str">
        <f>"002"</f>
        <v>002</v>
      </c>
      <c r="G6538" t="str">
        <f>""</f>
        <v/>
      </c>
      <c r="H6538" t="s">
        <v>0</v>
      </c>
      <c r="I6538" t="s">
        <v>3108</v>
      </c>
      <c r="J6538" t="s">
        <v>6582</v>
      </c>
      <c r="K6538" t="str">
        <f t="shared" si="996"/>
        <v>29640</v>
      </c>
    </row>
    <row r="6539" spans="1:11" customFormat="1" x14ac:dyDescent="0.25">
      <c r="A6539" t="str">
        <f t="shared" ref="A6539:A6602" si="999">"29"</f>
        <v>29</v>
      </c>
      <c r="B6539" t="s">
        <v>709</v>
      </c>
      <c r="C6539" t="str">
        <f t="shared" si="995"/>
        <v>054</v>
      </c>
      <c r="D6539" t="s">
        <v>763</v>
      </c>
      <c r="E6539" t="str">
        <f t="shared" si="998"/>
        <v>03</v>
      </c>
      <c r="F6539" t="str">
        <f>"003"</f>
        <v>003</v>
      </c>
      <c r="G6539" t="str">
        <f>""</f>
        <v/>
      </c>
      <c r="H6539" t="s">
        <v>1</v>
      </c>
      <c r="I6539" t="s">
        <v>3109</v>
      </c>
      <c r="J6539" t="s">
        <v>6583</v>
      </c>
      <c r="K6539" t="str">
        <f t="shared" si="996"/>
        <v>29640</v>
      </c>
    </row>
    <row r="6540" spans="1:11" customFormat="1" x14ac:dyDescent="0.25">
      <c r="A6540" t="str">
        <f t="shared" si="999"/>
        <v>29</v>
      </c>
      <c r="B6540" t="s">
        <v>709</v>
      </c>
      <c r="C6540" t="str">
        <f t="shared" si="995"/>
        <v>054</v>
      </c>
      <c r="D6540" t="s">
        <v>763</v>
      </c>
      <c r="E6540" t="str">
        <f t="shared" si="998"/>
        <v>03</v>
      </c>
      <c r="F6540" t="str">
        <f>"003"</f>
        <v>003</v>
      </c>
      <c r="G6540" t="str">
        <f>""</f>
        <v/>
      </c>
      <c r="H6540" t="s">
        <v>0</v>
      </c>
      <c r="I6540" t="s">
        <v>3109</v>
      </c>
      <c r="J6540" t="s">
        <v>6583</v>
      </c>
      <c r="K6540" t="str">
        <f t="shared" si="996"/>
        <v>29640</v>
      </c>
    </row>
    <row r="6541" spans="1:11" customFormat="1" x14ac:dyDescent="0.25">
      <c r="A6541" t="str">
        <f t="shared" si="999"/>
        <v>29</v>
      </c>
      <c r="B6541" t="s">
        <v>709</v>
      </c>
      <c r="C6541" t="str">
        <f t="shared" si="995"/>
        <v>054</v>
      </c>
      <c r="D6541" t="s">
        <v>763</v>
      </c>
      <c r="E6541" t="str">
        <f t="shared" si="998"/>
        <v>03</v>
      </c>
      <c r="F6541" t="str">
        <f>"004"</f>
        <v>004</v>
      </c>
      <c r="G6541" t="str">
        <f>""</f>
        <v/>
      </c>
      <c r="H6541" t="s">
        <v>1</v>
      </c>
      <c r="I6541" t="s">
        <v>3108</v>
      </c>
      <c r="J6541" t="s">
        <v>6582</v>
      </c>
      <c r="K6541" t="str">
        <f t="shared" si="996"/>
        <v>29640</v>
      </c>
    </row>
    <row r="6542" spans="1:11" customFormat="1" x14ac:dyDescent="0.25">
      <c r="A6542" t="str">
        <f t="shared" si="999"/>
        <v>29</v>
      </c>
      <c r="B6542" t="s">
        <v>709</v>
      </c>
      <c r="C6542" t="str">
        <f t="shared" si="995"/>
        <v>054</v>
      </c>
      <c r="D6542" t="s">
        <v>763</v>
      </c>
      <c r="E6542" t="str">
        <f t="shared" si="998"/>
        <v>03</v>
      </c>
      <c r="F6542" t="str">
        <f>"004"</f>
        <v>004</v>
      </c>
      <c r="G6542" t="str">
        <f>""</f>
        <v/>
      </c>
      <c r="H6542" t="s">
        <v>0</v>
      </c>
      <c r="I6542" t="s">
        <v>3108</v>
      </c>
      <c r="J6542" t="s">
        <v>6582</v>
      </c>
      <c r="K6542" t="str">
        <f t="shared" si="996"/>
        <v>29640</v>
      </c>
    </row>
    <row r="6543" spans="1:11" customFormat="1" x14ac:dyDescent="0.25">
      <c r="A6543" t="str">
        <f t="shared" si="999"/>
        <v>29</v>
      </c>
      <c r="B6543" t="s">
        <v>709</v>
      </c>
      <c r="C6543" t="str">
        <f t="shared" si="995"/>
        <v>054</v>
      </c>
      <c r="D6543" t="s">
        <v>763</v>
      </c>
      <c r="E6543" t="str">
        <f t="shared" si="998"/>
        <v>03</v>
      </c>
      <c r="F6543" t="str">
        <f>"005"</f>
        <v>005</v>
      </c>
      <c r="G6543" t="str">
        <f>""</f>
        <v/>
      </c>
      <c r="H6543" t="s">
        <v>1</v>
      </c>
      <c r="I6543" t="s">
        <v>3108</v>
      </c>
      <c r="J6543" t="s">
        <v>6582</v>
      </c>
      <c r="K6543" t="str">
        <f t="shared" si="996"/>
        <v>29640</v>
      </c>
    </row>
    <row r="6544" spans="1:11" customFormat="1" x14ac:dyDescent="0.25">
      <c r="A6544" t="str">
        <f t="shared" si="999"/>
        <v>29</v>
      </c>
      <c r="B6544" t="s">
        <v>709</v>
      </c>
      <c r="C6544" t="str">
        <f t="shared" si="995"/>
        <v>054</v>
      </c>
      <c r="D6544" t="s">
        <v>763</v>
      </c>
      <c r="E6544" t="str">
        <f t="shared" si="998"/>
        <v>03</v>
      </c>
      <c r="F6544" t="str">
        <f>"005"</f>
        <v>005</v>
      </c>
      <c r="G6544" t="str">
        <f>""</f>
        <v/>
      </c>
      <c r="H6544" t="s">
        <v>0</v>
      </c>
      <c r="I6544" t="s">
        <v>3108</v>
      </c>
      <c r="J6544" t="s">
        <v>6582</v>
      </c>
      <c r="K6544" t="str">
        <f t="shared" si="996"/>
        <v>29640</v>
      </c>
    </row>
    <row r="6545" spans="1:11" customFormat="1" x14ac:dyDescent="0.25">
      <c r="A6545" t="str">
        <f t="shared" si="999"/>
        <v>29</v>
      </c>
      <c r="B6545" t="s">
        <v>709</v>
      </c>
      <c r="C6545" t="str">
        <f t="shared" si="995"/>
        <v>054</v>
      </c>
      <c r="D6545" t="s">
        <v>763</v>
      </c>
      <c r="E6545" t="str">
        <f t="shared" si="998"/>
        <v>03</v>
      </c>
      <c r="F6545" t="str">
        <f>"006"</f>
        <v>006</v>
      </c>
      <c r="G6545" t="str">
        <f>""</f>
        <v/>
      </c>
      <c r="H6545" t="s">
        <v>1</v>
      </c>
      <c r="I6545" t="s">
        <v>3107</v>
      </c>
      <c r="J6545" t="s">
        <v>6581</v>
      </c>
      <c r="K6545" t="str">
        <f t="shared" si="996"/>
        <v>29640</v>
      </c>
    </row>
    <row r="6546" spans="1:11" customFormat="1" x14ac:dyDescent="0.25">
      <c r="A6546" t="str">
        <f t="shared" si="999"/>
        <v>29</v>
      </c>
      <c r="B6546" t="s">
        <v>709</v>
      </c>
      <c r="C6546" t="str">
        <f t="shared" si="995"/>
        <v>054</v>
      </c>
      <c r="D6546" t="s">
        <v>763</v>
      </c>
      <c r="E6546" t="str">
        <f t="shared" si="998"/>
        <v>03</v>
      </c>
      <c r="F6546" t="str">
        <f>"006"</f>
        <v>006</v>
      </c>
      <c r="G6546" t="str">
        <f>""</f>
        <v/>
      </c>
      <c r="H6546" t="s">
        <v>0</v>
      </c>
      <c r="I6546" t="s">
        <v>3107</v>
      </c>
      <c r="J6546" t="s">
        <v>6581</v>
      </c>
      <c r="K6546" t="str">
        <f t="shared" si="996"/>
        <v>29640</v>
      </c>
    </row>
    <row r="6547" spans="1:11" customFormat="1" x14ac:dyDescent="0.25">
      <c r="A6547" t="str">
        <f t="shared" si="999"/>
        <v>29</v>
      </c>
      <c r="B6547" t="s">
        <v>709</v>
      </c>
      <c r="C6547" t="str">
        <f t="shared" si="995"/>
        <v>054</v>
      </c>
      <c r="D6547" t="s">
        <v>763</v>
      </c>
      <c r="E6547" t="str">
        <f t="shared" si="998"/>
        <v>03</v>
      </c>
      <c r="F6547" t="str">
        <f>"007"</f>
        <v>007</v>
      </c>
      <c r="G6547" t="str">
        <f>""</f>
        <v/>
      </c>
      <c r="H6547" t="s">
        <v>3</v>
      </c>
      <c r="I6547" t="s">
        <v>3108</v>
      </c>
      <c r="J6547" t="s">
        <v>6582</v>
      </c>
      <c r="K6547" t="str">
        <f t="shared" si="996"/>
        <v>29640</v>
      </c>
    </row>
    <row r="6548" spans="1:11" customFormat="1" x14ac:dyDescent="0.25">
      <c r="A6548" t="str">
        <f t="shared" si="999"/>
        <v>29</v>
      </c>
      <c r="B6548" t="s">
        <v>709</v>
      </c>
      <c r="C6548" t="str">
        <f>"055"</f>
        <v>055</v>
      </c>
      <c r="D6548" t="s">
        <v>764</v>
      </c>
      <c r="E6548" t="str">
        <f t="shared" ref="E6548:E6572" si="1000">"01"</f>
        <v>01</v>
      </c>
      <c r="F6548" t="str">
        <f>"001"</f>
        <v>001</v>
      </c>
      <c r="G6548" t="str">
        <f>""</f>
        <v/>
      </c>
      <c r="H6548" t="s">
        <v>1</v>
      </c>
      <c r="I6548" t="s">
        <v>3110</v>
      </c>
      <c r="J6548" t="s">
        <v>6584</v>
      </c>
      <c r="K6548" t="str">
        <f>"29520"</f>
        <v>29520</v>
      </c>
    </row>
    <row r="6549" spans="1:11" customFormat="1" x14ac:dyDescent="0.25">
      <c r="A6549" t="str">
        <f t="shared" si="999"/>
        <v>29</v>
      </c>
      <c r="B6549" t="s">
        <v>709</v>
      </c>
      <c r="C6549" t="str">
        <f>"055"</f>
        <v>055</v>
      </c>
      <c r="D6549" t="s">
        <v>764</v>
      </c>
      <c r="E6549" t="str">
        <f t="shared" si="1000"/>
        <v>01</v>
      </c>
      <c r="F6549" t="str">
        <f>"001"</f>
        <v>001</v>
      </c>
      <c r="G6549" t="str">
        <f>""</f>
        <v/>
      </c>
      <c r="H6549" t="s">
        <v>0</v>
      </c>
      <c r="I6549" t="s">
        <v>3110</v>
      </c>
      <c r="J6549" t="s">
        <v>6584</v>
      </c>
      <c r="K6549" t="str">
        <f>"29520"</f>
        <v>29520</v>
      </c>
    </row>
    <row r="6550" spans="1:11" customFormat="1" x14ac:dyDescent="0.25">
      <c r="A6550" t="str">
        <f t="shared" si="999"/>
        <v>29</v>
      </c>
      <c r="B6550" t="s">
        <v>709</v>
      </c>
      <c r="C6550" t="str">
        <f>"055"</f>
        <v>055</v>
      </c>
      <c r="D6550" t="s">
        <v>764</v>
      </c>
      <c r="E6550" t="str">
        <f t="shared" si="1000"/>
        <v>01</v>
      </c>
      <c r="F6550" t="str">
        <f>"002"</f>
        <v>002</v>
      </c>
      <c r="G6550" t="str">
        <f>""</f>
        <v/>
      </c>
      <c r="H6550" t="s">
        <v>1</v>
      </c>
      <c r="I6550" t="s">
        <v>3110</v>
      </c>
      <c r="J6550" t="s">
        <v>6584</v>
      </c>
      <c r="K6550" t="str">
        <f>"29520"</f>
        <v>29520</v>
      </c>
    </row>
    <row r="6551" spans="1:11" customFormat="1" x14ac:dyDescent="0.25">
      <c r="A6551" t="str">
        <f t="shared" si="999"/>
        <v>29</v>
      </c>
      <c r="B6551" t="s">
        <v>709</v>
      </c>
      <c r="C6551" t="str">
        <f>"055"</f>
        <v>055</v>
      </c>
      <c r="D6551" t="s">
        <v>764</v>
      </c>
      <c r="E6551" t="str">
        <f t="shared" si="1000"/>
        <v>01</v>
      </c>
      <c r="F6551" t="str">
        <f>"002"</f>
        <v>002</v>
      </c>
      <c r="G6551" t="str">
        <f>""</f>
        <v/>
      </c>
      <c r="H6551" t="s">
        <v>0</v>
      </c>
      <c r="I6551" t="s">
        <v>3110</v>
      </c>
      <c r="J6551" t="s">
        <v>6584</v>
      </c>
      <c r="K6551" t="str">
        <f>"29520"</f>
        <v>29520</v>
      </c>
    </row>
    <row r="6552" spans="1:11" customFormat="1" x14ac:dyDescent="0.25">
      <c r="A6552" t="str">
        <f t="shared" si="999"/>
        <v>29</v>
      </c>
      <c r="B6552" t="s">
        <v>709</v>
      </c>
      <c r="C6552" t="str">
        <f>"056"</f>
        <v>056</v>
      </c>
      <c r="D6552" t="s">
        <v>765</v>
      </c>
      <c r="E6552" t="str">
        <f t="shared" si="1000"/>
        <v>01</v>
      </c>
      <c r="F6552" t="str">
        <f t="shared" ref="F6552:F6558" si="1001">"001"</f>
        <v>001</v>
      </c>
      <c r="G6552" t="str">
        <f>"01"</f>
        <v>01</v>
      </c>
      <c r="H6552" t="s">
        <v>1</v>
      </c>
      <c r="I6552" t="s">
        <v>31</v>
      </c>
      <c r="J6552" t="s">
        <v>6585</v>
      </c>
      <c r="K6552" t="str">
        <f>"29480"</f>
        <v>29480</v>
      </c>
    </row>
    <row r="6553" spans="1:11" customFormat="1" x14ac:dyDescent="0.25">
      <c r="A6553" t="str">
        <f t="shared" si="999"/>
        <v>29</v>
      </c>
      <c r="B6553" t="s">
        <v>709</v>
      </c>
      <c r="C6553" t="str">
        <f>"056"</f>
        <v>056</v>
      </c>
      <c r="D6553" t="s">
        <v>765</v>
      </c>
      <c r="E6553" t="str">
        <f t="shared" si="1000"/>
        <v>01</v>
      </c>
      <c r="F6553" t="str">
        <f t="shared" si="1001"/>
        <v>001</v>
      </c>
      <c r="G6553" t="str">
        <f>"02"</f>
        <v>02</v>
      </c>
      <c r="H6553" t="s">
        <v>0</v>
      </c>
      <c r="I6553" t="s">
        <v>3111</v>
      </c>
      <c r="J6553" t="s">
        <v>6586</v>
      </c>
      <c r="K6553" t="str">
        <f>"29480"</f>
        <v>29480</v>
      </c>
    </row>
    <row r="6554" spans="1:11" customFormat="1" x14ac:dyDescent="0.25">
      <c r="A6554" t="str">
        <f t="shared" si="999"/>
        <v>29</v>
      </c>
      <c r="B6554" t="s">
        <v>709</v>
      </c>
      <c r="C6554" t="str">
        <f>"057"</f>
        <v>057</v>
      </c>
      <c r="D6554" t="s">
        <v>766</v>
      </c>
      <c r="E6554" t="str">
        <f t="shared" si="1000"/>
        <v>01</v>
      </c>
      <c r="F6554" t="str">
        <f t="shared" si="1001"/>
        <v>001</v>
      </c>
      <c r="G6554" t="str">
        <f>""</f>
        <v/>
      </c>
      <c r="H6554" t="s">
        <v>3</v>
      </c>
      <c r="I6554" t="s">
        <v>48</v>
      </c>
      <c r="J6554" t="s">
        <v>6587</v>
      </c>
      <c r="K6554" t="str">
        <f>"29492"</f>
        <v>29492</v>
      </c>
    </row>
    <row r="6555" spans="1:11" customFormat="1" x14ac:dyDescent="0.25">
      <c r="A6555" t="str">
        <f t="shared" si="999"/>
        <v>29</v>
      </c>
      <c r="B6555" t="s">
        <v>709</v>
      </c>
      <c r="C6555" t="str">
        <f>"058"</f>
        <v>058</v>
      </c>
      <c r="D6555" t="s">
        <v>767</v>
      </c>
      <c r="E6555" t="str">
        <f t="shared" si="1000"/>
        <v>01</v>
      </c>
      <c r="F6555" t="str">
        <f t="shared" si="1001"/>
        <v>001</v>
      </c>
      <c r="G6555" t="str">
        <f>""</f>
        <v/>
      </c>
      <c r="H6555" t="s">
        <v>1</v>
      </c>
      <c r="I6555" t="s">
        <v>81</v>
      </c>
      <c r="J6555" t="s">
        <v>4401</v>
      </c>
      <c r="K6555" t="str">
        <f>"29108"</f>
        <v>29108</v>
      </c>
    </row>
    <row r="6556" spans="1:11" customFormat="1" x14ac:dyDescent="0.25">
      <c r="A6556" t="str">
        <f t="shared" si="999"/>
        <v>29</v>
      </c>
      <c r="B6556" t="s">
        <v>709</v>
      </c>
      <c r="C6556" t="str">
        <f>"058"</f>
        <v>058</v>
      </c>
      <c r="D6556" t="s">
        <v>767</v>
      </c>
      <c r="E6556" t="str">
        <f t="shared" si="1000"/>
        <v>01</v>
      </c>
      <c r="F6556" t="str">
        <f t="shared" si="1001"/>
        <v>001</v>
      </c>
      <c r="G6556" t="str">
        <f>""</f>
        <v/>
      </c>
      <c r="H6556" t="s">
        <v>0</v>
      </c>
      <c r="I6556" t="s">
        <v>81</v>
      </c>
      <c r="J6556" t="s">
        <v>4401</v>
      </c>
      <c r="K6556" t="str">
        <f>"29108"</f>
        <v>29108</v>
      </c>
    </row>
    <row r="6557" spans="1:11" customFormat="1" x14ac:dyDescent="0.25">
      <c r="A6557" t="str">
        <f t="shared" si="999"/>
        <v>29</v>
      </c>
      <c r="B6557" t="s">
        <v>709</v>
      </c>
      <c r="C6557" t="str">
        <f>"059"</f>
        <v>059</v>
      </c>
      <c r="D6557" t="s">
        <v>768</v>
      </c>
      <c r="E6557" t="str">
        <f t="shared" si="1000"/>
        <v>01</v>
      </c>
      <c r="F6557" t="str">
        <f t="shared" si="1001"/>
        <v>001</v>
      </c>
      <c r="G6557" t="str">
        <f>""</f>
        <v/>
      </c>
      <c r="H6557" t="s">
        <v>1</v>
      </c>
      <c r="I6557" t="s">
        <v>3112</v>
      </c>
      <c r="J6557" t="s">
        <v>6588</v>
      </c>
      <c r="K6557" t="str">
        <f>"29531"</f>
        <v>29531</v>
      </c>
    </row>
    <row r="6558" spans="1:11" customFormat="1" x14ac:dyDescent="0.25">
      <c r="A6558" t="str">
        <f t="shared" si="999"/>
        <v>29</v>
      </c>
      <c r="B6558" t="s">
        <v>709</v>
      </c>
      <c r="C6558" t="str">
        <f>"059"</f>
        <v>059</v>
      </c>
      <c r="D6558" t="s">
        <v>768</v>
      </c>
      <c r="E6558" t="str">
        <f t="shared" si="1000"/>
        <v>01</v>
      </c>
      <c r="F6558" t="str">
        <f t="shared" si="1001"/>
        <v>001</v>
      </c>
      <c r="G6558" t="str">
        <f>""</f>
        <v/>
      </c>
      <c r="H6558" t="s">
        <v>0</v>
      </c>
      <c r="I6558" t="s">
        <v>3112</v>
      </c>
      <c r="J6558" t="s">
        <v>6588</v>
      </c>
      <c r="K6558" t="str">
        <f>"29531"</f>
        <v>29531</v>
      </c>
    </row>
    <row r="6559" spans="1:11" customFormat="1" x14ac:dyDescent="0.25">
      <c r="A6559" t="str">
        <f t="shared" si="999"/>
        <v>29</v>
      </c>
      <c r="B6559" t="s">
        <v>709</v>
      </c>
      <c r="C6559" t="str">
        <f>"059"</f>
        <v>059</v>
      </c>
      <c r="D6559" t="s">
        <v>768</v>
      </c>
      <c r="E6559" t="str">
        <f t="shared" si="1000"/>
        <v>01</v>
      </c>
      <c r="F6559" t="str">
        <f>"002"</f>
        <v>002</v>
      </c>
      <c r="G6559" t="str">
        <f>""</f>
        <v/>
      </c>
      <c r="H6559" t="s">
        <v>1</v>
      </c>
      <c r="I6559" t="s">
        <v>3112</v>
      </c>
      <c r="J6559" t="s">
        <v>6588</v>
      </c>
      <c r="K6559" t="str">
        <f>"29531"</f>
        <v>29531</v>
      </c>
    </row>
    <row r="6560" spans="1:11" customFormat="1" x14ac:dyDescent="0.25">
      <c r="A6560" t="str">
        <f t="shared" si="999"/>
        <v>29</v>
      </c>
      <c r="B6560" t="s">
        <v>709</v>
      </c>
      <c r="C6560" t="str">
        <f>"059"</f>
        <v>059</v>
      </c>
      <c r="D6560" t="s">
        <v>768</v>
      </c>
      <c r="E6560" t="str">
        <f t="shared" si="1000"/>
        <v>01</v>
      </c>
      <c r="F6560" t="str">
        <f>"002"</f>
        <v>002</v>
      </c>
      <c r="G6560" t="str">
        <f>""</f>
        <v/>
      </c>
      <c r="H6560" t="s">
        <v>0</v>
      </c>
      <c r="I6560" t="s">
        <v>3112</v>
      </c>
      <c r="J6560" t="s">
        <v>6588</v>
      </c>
      <c r="K6560" t="str">
        <f>"29531"</f>
        <v>29531</v>
      </c>
    </row>
    <row r="6561" spans="1:11" customFormat="1" x14ac:dyDescent="0.25">
      <c r="A6561" t="str">
        <f t="shared" si="999"/>
        <v>29</v>
      </c>
      <c r="B6561" t="s">
        <v>709</v>
      </c>
      <c r="C6561" t="str">
        <f>"060"</f>
        <v>060</v>
      </c>
      <c r="D6561" t="s">
        <v>769</v>
      </c>
      <c r="E6561" t="str">
        <f t="shared" si="1000"/>
        <v>01</v>
      </c>
      <c r="F6561" t="str">
        <f t="shared" ref="F6561:F6570" si="1002">"001"</f>
        <v>001</v>
      </c>
      <c r="G6561" t="str">
        <f>""</f>
        <v/>
      </c>
      <c r="H6561" t="s">
        <v>3</v>
      </c>
      <c r="I6561" t="s">
        <v>3113</v>
      </c>
      <c r="J6561" t="s">
        <v>6589</v>
      </c>
      <c r="K6561" t="str">
        <f>"29440"</f>
        <v>29440</v>
      </c>
    </row>
    <row r="6562" spans="1:11" customFormat="1" x14ac:dyDescent="0.25">
      <c r="A6562" t="str">
        <f t="shared" si="999"/>
        <v>29</v>
      </c>
      <c r="B6562" t="s">
        <v>709</v>
      </c>
      <c r="C6562" t="str">
        <f>"061"</f>
        <v>061</v>
      </c>
      <c r="D6562" t="s">
        <v>770</v>
      </c>
      <c r="E6562" t="str">
        <f t="shared" si="1000"/>
        <v>01</v>
      </c>
      <c r="F6562" t="str">
        <f t="shared" si="1002"/>
        <v>001</v>
      </c>
      <c r="G6562" t="str">
        <f>""</f>
        <v/>
      </c>
      <c r="H6562" t="s">
        <v>1</v>
      </c>
      <c r="I6562" t="s">
        <v>3114</v>
      </c>
      <c r="J6562" t="s">
        <v>6590</v>
      </c>
      <c r="K6562" t="str">
        <f>"29611"</f>
        <v>29611</v>
      </c>
    </row>
    <row r="6563" spans="1:11" customFormat="1" x14ac:dyDescent="0.25">
      <c r="A6563" t="str">
        <f t="shared" si="999"/>
        <v>29</v>
      </c>
      <c r="B6563" t="s">
        <v>709</v>
      </c>
      <c r="C6563" t="str">
        <f>"061"</f>
        <v>061</v>
      </c>
      <c r="D6563" t="s">
        <v>770</v>
      </c>
      <c r="E6563" t="str">
        <f t="shared" si="1000"/>
        <v>01</v>
      </c>
      <c r="F6563" t="str">
        <f t="shared" si="1002"/>
        <v>001</v>
      </c>
      <c r="G6563" t="str">
        <f>""</f>
        <v/>
      </c>
      <c r="H6563" t="s">
        <v>0</v>
      </c>
      <c r="I6563" t="s">
        <v>3114</v>
      </c>
      <c r="J6563" t="s">
        <v>6590</v>
      </c>
      <c r="K6563" t="str">
        <f>"29611"</f>
        <v>29611</v>
      </c>
    </row>
    <row r="6564" spans="1:11" customFormat="1" x14ac:dyDescent="0.25">
      <c r="A6564" t="str">
        <f t="shared" si="999"/>
        <v>29</v>
      </c>
      <c r="B6564" t="s">
        <v>709</v>
      </c>
      <c r="C6564" t="str">
        <f>"062"</f>
        <v>062</v>
      </c>
      <c r="D6564" t="s">
        <v>771</v>
      </c>
      <c r="E6564" t="str">
        <f t="shared" si="1000"/>
        <v>01</v>
      </c>
      <c r="F6564" t="str">
        <f t="shared" si="1002"/>
        <v>001</v>
      </c>
      <c r="G6564" t="str">
        <f>""</f>
        <v/>
      </c>
      <c r="H6564" t="s">
        <v>3</v>
      </c>
      <c r="I6564" t="s">
        <v>3115</v>
      </c>
      <c r="J6564" t="s">
        <v>6591</v>
      </c>
      <c r="K6564" t="str">
        <f>"29792"</f>
        <v>29792</v>
      </c>
    </row>
    <row r="6565" spans="1:11" customFormat="1" x14ac:dyDescent="0.25">
      <c r="A6565" t="str">
        <f t="shared" si="999"/>
        <v>29</v>
      </c>
      <c r="B6565" t="s">
        <v>709</v>
      </c>
      <c r="C6565" t="str">
        <f>"063"</f>
        <v>063</v>
      </c>
      <c r="D6565" t="s">
        <v>772</v>
      </c>
      <c r="E6565" t="str">
        <f t="shared" si="1000"/>
        <v>01</v>
      </c>
      <c r="F6565" t="str">
        <f t="shared" si="1002"/>
        <v>001</v>
      </c>
      <c r="G6565" t="str">
        <f>""</f>
        <v/>
      </c>
      <c r="H6565" t="s">
        <v>3</v>
      </c>
      <c r="I6565" t="s">
        <v>3116</v>
      </c>
      <c r="J6565" t="s">
        <v>6592</v>
      </c>
      <c r="K6565" t="str">
        <f>"29392"</f>
        <v>29392</v>
      </c>
    </row>
    <row r="6566" spans="1:11" customFormat="1" x14ac:dyDescent="0.25">
      <c r="A6566" t="str">
        <f t="shared" si="999"/>
        <v>29</v>
      </c>
      <c r="B6566" t="s">
        <v>709</v>
      </c>
      <c r="C6566" t="str">
        <f>"064"</f>
        <v>064</v>
      </c>
      <c r="D6566" t="s">
        <v>773</v>
      </c>
      <c r="E6566" t="str">
        <f t="shared" si="1000"/>
        <v>01</v>
      </c>
      <c r="F6566" t="str">
        <f t="shared" si="1002"/>
        <v>001</v>
      </c>
      <c r="G6566" t="str">
        <f>""</f>
        <v/>
      </c>
      <c r="H6566" t="s">
        <v>3</v>
      </c>
      <c r="I6566" t="s">
        <v>25</v>
      </c>
      <c r="J6566" t="s">
        <v>4030</v>
      </c>
      <c r="K6566" t="str">
        <f>"29492"</f>
        <v>29492</v>
      </c>
    </row>
    <row r="6567" spans="1:11" customFormat="1" x14ac:dyDescent="0.25">
      <c r="A6567" t="str">
        <f t="shared" si="999"/>
        <v>29</v>
      </c>
      <c r="B6567" t="s">
        <v>709</v>
      </c>
      <c r="C6567" t="str">
        <f>"065"</f>
        <v>065</v>
      </c>
      <c r="D6567" t="s">
        <v>774</v>
      </c>
      <c r="E6567" t="str">
        <f t="shared" si="1000"/>
        <v>01</v>
      </c>
      <c r="F6567" t="str">
        <f t="shared" si="1002"/>
        <v>001</v>
      </c>
      <c r="G6567" t="str">
        <f>""</f>
        <v/>
      </c>
      <c r="H6567" t="s">
        <v>3</v>
      </c>
      <c r="I6567" t="s">
        <v>2993</v>
      </c>
      <c r="J6567" t="s">
        <v>6593</v>
      </c>
      <c r="K6567" t="str">
        <f>"29462"</f>
        <v>29462</v>
      </c>
    </row>
    <row r="6568" spans="1:11" customFormat="1" x14ac:dyDescent="0.25">
      <c r="A6568" t="str">
        <f t="shared" si="999"/>
        <v>29</v>
      </c>
      <c r="B6568" t="s">
        <v>709</v>
      </c>
      <c r="C6568" t="str">
        <f>"066"</f>
        <v>066</v>
      </c>
      <c r="D6568" t="s">
        <v>775</v>
      </c>
      <c r="E6568" t="str">
        <f t="shared" si="1000"/>
        <v>01</v>
      </c>
      <c r="F6568" t="str">
        <f t="shared" si="1002"/>
        <v>001</v>
      </c>
      <c r="G6568" t="str">
        <f>""</f>
        <v/>
      </c>
      <c r="H6568" t="s">
        <v>3</v>
      </c>
      <c r="I6568" t="s">
        <v>67</v>
      </c>
      <c r="J6568" t="s">
        <v>6594</v>
      </c>
      <c r="K6568" t="str">
        <f>"29791"</f>
        <v>29791</v>
      </c>
    </row>
    <row r="6569" spans="1:11" customFormat="1" x14ac:dyDescent="0.25">
      <c r="A6569" t="str">
        <f t="shared" si="999"/>
        <v>29</v>
      </c>
      <c r="B6569" t="s">
        <v>709</v>
      </c>
      <c r="C6569" t="str">
        <f t="shared" ref="C6569:C6632" si="1003">"067"</f>
        <v>067</v>
      </c>
      <c r="D6569" t="s">
        <v>709</v>
      </c>
      <c r="E6569" t="str">
        <f t="shared" si="1000"/>
        <v>01</v>
      </c>
      <c r="F6569" t="str">
        <f t="shared" si="1002"/>
        <v>001</v>
      </c>
      <c r="G6569" t="str">
        <f>""</f>
        <v/>
      </c>
      <c r="H6569" t="s">
        <v>1</v>
      </c>
      <c r="I6569" t="s">
        <v>3117</v>
      </c>
      <c r="J6569" t="s">
        <v>6595</v>
      </c>
      <c r="K6569" t="str">
        <f>"29005"</f>
        <v>29005</v>
      </c>
    </row>
    <row r="6570" spans="1:11" customFormat="1" x14ac:dyDescent="0.25">
      <c r="A6570" t="str">
        <f t="shared" si="999"/>
        <v>29</v>
      </c>
      <c r="B6570" t="s">
        <v>709</v>
      </c>
      <c r="C6570" t="str">
        <f t="shared" si="1003"/>
        <v>067</v>
      </c>
      <c r="D6570" t="s">
        <v>709</v>
      </c>
      <c r="E6570" t="str">
        <f t="shared" si="1000"/>
        <v>01</v>
      </c>
      <c r="F6570" t="str">
        <f t="shared" si="1002"/>
        <v>001</v>
      </c>
      <c r="G6570" t="str">
        <f>""</f>
        <v/>
      </c>
      <c r="H6570" t="s">
        <v>0</v>
      </c>
      <c r="I6570" t="s">
        <v>3117</v>
      </c>
      <c r="J6570" t="s">
        <v>6595</v>
      </c>
      <c r="K6570" t="str">
        <f>"29005"</f>
        <v>29005</v>
      </c>
    </row>
    <row r="6571" spans="1:11" customFormat="1" x14ac:dyDescent="0.25">
      <c r="A6571" t="str">
        <f t="shared" si="999"/>
        <v>29</v>
      </c>
      <c r="B6571" t="s">
        <v>709</v>
      </c>
      <c r="C6571" t="str">
        <f t="shared" si="1003"/>
        <v>067</v>
      </c>
      <c r="D6571" t="s">
        <v>709</v>
      </c>
      <c r="E6571" t="str">
        <f t="shared" si="1000"/>
        <v>01</v>
      </c>
      <c r="F6571" t="str">
        <f>"003"</f>
        <v>003</v>
      </c>
      <c r="G6571" t="str">
        <f>""</f>
        <v/>
      </c>
      <c r="H6571" t="s">
        <v>3</v>
      </c>
      <c r="I6571" t="s">
        <v>3118</v>
      </c>
      <c r="J6571" t="s">
        <v>6596</v>
      </c>
      <c r="K6571" t="str">
        <f>"29001"</f>
        <v>29001</v>
      </c>
    </row>
    <row r="6572" spans="1:11" customFormat="1" x14ac:dyDescent="0.25">
      <c r="A6572" t="str">
        <f t="shared" si="999"/>
        <v>29</v>
      </c>
      <c r="B6572" t="s">
        <v>709</v>
      </c>
      <c r="C6572" t="str">
        <f t="shared" si="1003"/>
        <v>067</v>
      </c>
      <c r="D6572" t="s">
        <v>709</v>
      </c>
      <c r="E6572" t="str">
        <f t="shared" si="1000"/>
        <v>01</v>
      </c>
      <c r="F6572" t="str">
        <f>"004"</f>
        <v>004</v>
      </c>
      <c r="G6572" t="str">
        <f>""</f>
        <v/>
      </c>
      <c r="H6572" t="s">
        <v>3</v>
      </c>
      <c r="I6572" t="s">
        <v>3118</v>
      </c>
      <c r="J6572" t="s">
        <v>6596</v>
      </c>
      <c r="K6572" t="str">
        <f>"29001"</f>
        <v>29001</v>
      </c>
    </row>
    <row r="6573" spans="1:11" customFormat="1" x14ac:dyDescent="0.25">
      <c r="A6573" t="str">
        <f t="shared" si="999"/>
        <v>29</v>
      </c>
      <c r="B6573" t="s">
        <v>709</v>
      </c>
      <c r="C6573" t="str">
        <f t="shared" si="1003"/>
        <v>067</v>
      </c>
      <c r="D6573" t="s">
        <v>709</v>
      </c>
      <c r="E6573" t="str">
        <f t="shared" ref="E6573:E6636" si="1004">"02"</f>
        <v>02</v>
      </c>
      <c r="F6573" t="str">
        <f>"002"</f>
        <v>002</v>
      </c>
      <c r="G6573" t="str">
        <f>""</f>
        <v/>
      </c>
      <c r="H6573" t="s">
        <v>3</v>
      </c>
      <c r="I6573" t="s">
        <v>3119</v>
      </c>
      <c r="J6573" t="s">
        <v>6597</v>
      </c>
      <c r="K6573" t="str">
        <f t="shared" ref="K6573:K6581" si="1005">"29016"</f>
        <v>29016</v>
      </c>
    </row>
    <row r="6574" spans="1:11" customFormat="1" x14ac:dyDescent="0.25">
      <c r="A6574" t="str">
        <f t="shared" si="999"/>
        <v>29</v>
      </c>
      <c r="B6574" t="s">
        <v>709</v>
      </c>
      <c r="C6574" t="str">
        <f t="shared" si="1003"/>
        <v>067</v>
      </c>
      <c r="D6574" t="s">
        <v>709</v>
      </c>
      <c r="E6574" t="str">
        <f t="shared" si="1004"/>
        <v>02</v>
      </c>
      <c r="F6574" t="str">
        <f>"003"</f>
        <v>003</v>
      </c>
      <c r="G6574" t="str">
        <f>""</f>
        <v/>
      </c>
      <c r="H6574" t="s">
        <v>1</v>
      </c>
      <c r="I6574" t="s">
        <v>3120</v>
      </c>
      <c r="J6574" t="s">
        <v>6598</v>
      </c>
      <c r="K6574" t="str">
        <f t="shared" si="1005"/>
        <v>29016</v>
      </c>
    </row>
    <row r="6575" spans="1:11" customFormat="1" x14ac:dyDescent="0.25">
      <c r="A6575" t="str">
        <f t="shared" si="999"/>
        <v>29</v>
      </c>
      <c r="B6575" t="s">
        <v>709</v>
      </c>
      <c r="C6575" t="str">
        <f t="shared" si="1003"/>
        <v>067</v>
      </c>
      <c r="D6575" t="s">
        <v>709</v>
      </c>
      <c r="E6575" t="str">
        <f t="shared" si="1004"/>
        <v>02</v>
      </c>
      <c r="F6575" t="str">
        <f>"003"</f>
        <v>003</v>
      </c>
      <c r="G6575" t="str">
        <f>""</f>
        <v/>
      </c>
      <c r="H6575" t="s">
        <v>0</v>
      </c>
      <c r="I6575" t="s">
        <v>3120</v>
      </c>
      <c r="J6575" t="s">
        <v>6598</v>
      </c>
      <c r="K6575" t="str">
        <f t="shared" si="1005"/>
        <v>29016</v>
      </c>
    </row>
    <row r="6576" spans="1:11" customFormat="1" x14ac:dyDescent="0.25">
      <c r="A6576" t="str">
        <f t="shared" si="999"/>
        <v>29</v>
      </c>
      <c r="B6576" t="s">
        <v>709</v>
      </c>
      <c r="C6576" t="str">
        <f t="shared" si="1003"/>
        <v>067</v>
      </c>
      <c r="D6576" t="s">
        <v>709</v>
      </c>
      <c r="E6576" t="str">
        <f t="shared" si="1004"/>
        <v>02</v>
      </c>
      <c r="F6576" t="str">
        <f>"004"</f>
        <v>004</v>
      </c>
      <c r="G6576" t="str">
        <f>""</f>
        <v/>
      </c>
      <c r="H6576" t="s">
        <v>1</v>
      </c>
      <c r="I6576" t="s">
        <v>3119</v>
      </c>
      <c r="J6576" t="s">
        <v>6597</v>
      </c>
      <c r="K6576" t="str">
        <f t="shared" si="1005"/>
        <v>29016</v>
      </c>
    </row>
    <row r="6577" spans="1:11" customFormat="1" x14ac:dyDescent="0.25">
      <c r="A6577" t="str">
        <f t="shared" si="999"/>
        <v>29</v>
      </c>
      <c r="B6577" t="s">
        <v>709</v>
      </c>
      <c r="C6577" t="str">
        <f t="shared" si="1003"/>
        <v>067</v>
      </c>
      <c r="D6577" t="s">
        <v>709</v>
      </c>
      <c r="E6577" t="str">
        <f t="shared" si="1004"/>
        <v>02</v>
      </c>
      <c r="F6577" t="str">
        <f>"004"</f>
        <v>004</v>
      </c>
      <c r="G6577" t="str">
        <f>""</f>
        <v/>
      </c>
      <c r="H6577" t="s">
        <v>0</v>
      </c>
      <c r="I6577" t="s">
        <v>3119</v>
      </c>
      <c r="J6577" t="s">
        <v>6597</v>
      </c>
      <c r="K6577" t="str">
        <f t="shared" si="1005"/>
        <v>29016</v>
      </c>
    </row>
    <row r="6578" spans="1:11" customFormat="1" x14ac:dyDescent="0.25">
      <c r="A6578" t="str">
        <f t="shared" si="999"/>
        <v>29</v>
      </c>
      <c r="B6578" t="s">
        <v>709</v>
      </c>
      <c r="C6578" t="str">
        <f t="shared" si="1003"/>
        <v>067</v>
      </c>
      <c r="D6578" t="s">
        <v>709</v>
      </c>
      <c r="E6578" t="str">
        <f t="shared" si="1004"/>
        <v>02</v>
      </c>
      <c r="F6578" t="str">
        <f>"005"</f>
        <v>005</v>
      </c>
      <c r="G6578" t="str">
        <f>""</f>
        <v/>
      </c>
      <c r="H6578" t="s">
        <v>3</v>
      </c>
      <c r="I6578" t="s">
        <v>3119</v>
      </c>
      <c r="J6578" t="s">
        <v>6597</v>
      </c>
      <c r="K6578" t="str">
        <f t="shared" si="1005"/>
        <v>29016</v>
      </c>
    </row>
    <row r="6579" spans="1:11" customFormat="1" x14ac:dyDescent="0.25">
      <c r="A6579" t="str">
        <f t="shared" si="999"/>
        <v>29</v>
      </c>
      <c r="B6579" t="s">
        <v>709</v>
      </c>
      <c r="C6579" t="str">
        <f t="shared" si="1003"/>
        <v>067</v>
      </c>
      <c r="D6579" t="s">
        <v>709</v>
      </c>
      <c r="E6579" t="str">
        <f t="shared" si="1004"/>
        <v>02</v>
      </c>
      <c r="F6579" t="str">
        <f>"006"</f>
        <v>006</v>
      </c>
      <c r="G6579" t="str">
        <f>""</f>
        <v/>
      </c>
      <c r="H6579" t="s">
        <v>3</v>
      </c>
      <c r="I6579" t="s">
        <v>3119</v>
      </c>
      <c r="J6579" t="s">
        <v>6597</v>
      </c>
      <c r="K6579" t="str">
        <f t="shared" si="1005"/>
        <v>29016</v>
      </c>
    </row>
    <row r="6580" spans="1:11" customFormat="1" x14ac:dyDescent="0.25">
      <c r="A6580" t="str">
        <f t="shared" si="999"/>
        <v>29</v>
      </c>
      <c r="B6580" t="s">
        <v>709</v>
      </c>
      <c r="C6580" t="str">
        <f t="shared" si="1003"/>
        <v>067</v>
      </c>
      <c r="D6580" t="s">
        <v>709</v>
      </c>
      <c r="E6580" t="str">
        <f t="shared" si="1004"/>
        <v>02</v>
      </c>
      <c r="F6580" t="str">
        <f>"007"</f>
        <v>007</v>
      </c>
      <c r="G6580" t="str">
        <f>""</f>
        <v/>
      </c>
      <c r="H6580" t="s">
        <v>3</v>
      </c>
      <c r="I6580" t="s">
        <v>3121</v>
      </c>
      <c r="J6580" t="s">
        <v>6599</v>
      </c>
      <c r="K6580" t="str">
        <f t="shared" si="1005"/>
        <v>29016</v>
      </c>
    </row>
    <row r="6581" spans="1:11" customFormat="1" x14ac:dyDescent="0.25">
      <c r="A6581" t="str">
        <f t="shared" si="999"/>
        <v>29</v>
      </c>
      <c r="B6581" t="s">
        <v>709</v>
      </c>
      <c r="C6581" t="str">
        <f t="shared" si="1003"/>
        <v>067</v>
      </c>
      <c r="D6581" t="s">
        <v>709</v>
      </c>
      <c r="E6581" t="str">
        <f t="shared" si="1004"/>
        <v>02</v>
      </c>
      <c r="F6581" t="str">
        <f>"008"</f>
        <v>008</v>
      </c>
      <c r="G6581" t="str">
        <f>""</f>
        <v/>
      </c>
      <c r="H6581" t="s">
        <v>3</v>
      </c>
      <c r="I6581" t="s">
        <v>3122</v>
      </c>
      <c r="J6581" t="s">
        <v>6600</v>
      </c>
      <c r="K6581" t="str">
        <f t="shared" si="1005"/>
        <v>29016</v>
      </c>
    </row>
    <row r="6582" spans="1:11" customFormat="1" x14ac:dyDescent="0.25">
      <c r="A6582" t="str">
        <f t="shared" si="999"/>
        <v>29</v>
      </c>
      <c r="B6582" t="s">
        <v>709</v>
      </c>
      <c r="C6582" t="str">
        <f t="shared" si="1003"/>
        <v>067</v>
      </c>
      <c r="D6582" t="s">
        <v>709</v>
      </c>
      <c r="E6582" t="str">
        <f t="shared" si="1004"/>
        <v>02</v>
      </c>
      <c r="F6582" t="str">
        <f>"009"</f>
        <v>009</v>
      </c>
      <c r="G6582" t="str">
        <f>""</f>
        <v/>
      </c>
      <c r="H6582" t="s">
        <v>1</v>
      </c>
      <c r="I6582" t="s">
        <v>3123</v>
      </c>
      <c r="J6582" t="s">
        <v>6601</v>
      </c>
      <c r="K6582" t="str">
        <f>"29018"</f>
        <v>29018</v>
      </c>
    </row>
    <row r="6583" spans="1:11" customFormat="1" x14ac:dyDescent="0.25">
      <c r="A6583" t="str">
        <f t="shared" si="999"/>
        <v>29</v>
      </c>
      <c r="B6583" t="s">
        <v>709</v>
      </c>
      <c r="C6583" t="str">
        <f t="shared" si="1003"/>
        <v>067</v>
      </c>
      <c r="D6583" t="s">
        <v>709</v>
      </c>
      <c r="E6583" t="str">
        <f t="shared" si="1004"/>
        <v>02</v>
      </c>
      <c r="F6583" t="str">
        <f>"009"</f>
        <v>009</v>
      </c>
      <c r="G6583" t="str">
        <f>""</f>
        <v/>
      </c>
      <c r="H6583" t="s">
        <v>0</v>
      </c>
      <c r="I6583" t="s">
        <v>3123</v>
      </c>
      <c r="J6583" t="s">
        <v>6601</v>
      </c>
      <c r="K6583" t="str">
        <f>"29018"</f>
        <v>29018</v>
      </c>
    </row>
    <row r="6584" spans="1:11" customFormat="1" x14ac:dyDescent="0.25">
      <c r="A6584" t="str">
        <f t="shared" si="999"/>
        <v>29</v>
      </c>
      <c r="B6584" t="s">
        <v>709</v>
      </c>
      <c r="C6584" t="str">
        <f t="shared" si="1003"/>
        <v>067</v>
      </c>
      <c r="D6584" t="s">
        <v>709</v>
      </c>
      <c r="E6584" t="str">
        <f t="shared" si="1004"/>
        <v>02</v>
      </c>
      <c r="F6584" t="str">
        <f>"010"</f>
        <v>010</v>
      </c>
      <c r="G6584" t="str">
        <f>""</f>
        <v/>
      </c>
      <c r="H6584" t="s">
        <v>3</v>
      </c>
      <c r="I6584" t="s">
        <v>3124</v>
      </c>
      <c r="J6584" t="s">
        <v>6602</v>
      </c>
      <c r="K6584" t="str">
        <f>"29016"</f>
        <v>29016</v>
      </c>
    </row>
    <row r="6585" spans="1:11" customFormat="1" x14ac:dyDescent="0.25">
      <c r="A6585" t="str">
        <f t="shared" si="999"/>
        <v>29</v>
      </c>
      <c r="B6585" t="s">
        <v>709</v>
      </c>
      <c r="C6585" t="str">
        <f t="shared" si="1003"/>
        <v>067</v>
      </c>
      <c r="D6585" t="s">
        <v>709</v>
      </c>
      <c r="E6585" t="str">
        <f t="shared" si="1004"/>
        <v>02</v>
      </c>
      <c r="F6585" t="str">
        <f>"011"</f>
        <v>011</v>
      </c>
      <c r="G6585" t="str">
        <f>""</f>
        <v/>
      </c>
      <c r="H6585" t="s">
        <v>3</v>
      </c>
      <c r="I6585" t="s">
        <v>3125</v>
      </c>
      <c r="J6585" t="s">
        <v>6603</v>
      </c>
      <c r="K6585" t="str">
        <f>"29017"</f>
        <v>29017</v>
      </c>
    </row>
    <row r="6586" spans="1:11" customFormat="1" x14ac:dyDescent="0.25">
      <c r="A6586" t="str">
        <f t="shared" si="999"/>
        <v>29</v>
      </c>
      <c r="B6586" t="s">
        <v>709</v>
      </c>
      <c r="C6586" t="str">
        <f t="shared" si="1003"/>
        <v>067</v>
      </c>
      <c r="D6586" t="s">
        <v>709</v>
      </c>
      <c r="E6586" t="str">
        <f t="shared" si="1004"/>
        <v>02</v>
      </c>
      <c r="F6586" t="str">
        <f>"012"</f>
        <v>012</v>
      </c>
      <c r="G6586" t="str">
        <f>""</f>
        <v/>
      </c>
      <c r="H6586" t="s">
        <v>1</v>
      </c>
      <c r="I6586" t="s">
        <v>3126</v>
      </c>
      <c r="J6586" t="s">
        <v>6604</v>
      </c>
      <c r="K6586" t="str">
        <f>"29017"</f>
        <v>29017</v>
      </c>
    </row>
    <row r="6587" spans="1:11" customFormat="1" x14ac:dyDescent="0.25">
      <c r="A6587" t="str">
        <f t="shared" si="999"/>
        <v>29</v>
      </c>
      <c r="B6587" t="s">
        <v>709</v>
      </c>
      <c r="C6587" t="str">
        <f t="shared" si="1003"/>
        <v>067</v>
      </c>
      <c r="D6587" t="s">
        <v>709</v>
      </c>
      <c r="E6587" t="str">
        <f t="shared" si="1004"/>
        <v>02</v>
      </c>
      <c r="F6587" t="str">
        <f>"012"</f>
        <v>012</v>
      </c>
      <c r="G6587" t="str">
        <f>""</f>
        <v/>
      </c>
      <c r="H6587" t="s">
        <v>0</v>
      </c>
      <c r="I6587" t="s">
        <v>3126</v>
      </c>
      <c r="J6587" t="s">
        <v>6604</v>
      </c>
      <c r="K6587" t="str">
        <f>"29017"</f>
        <v>29017</v>
      </c>
    </row>
    <row r="6588" spans="1:11" customFormat="1" x14ac:dyDescent="0.25">
      <c r="A6588" t="str">
        <f t="shared" si="999"/>
        <v>29</v>
      </c>
      <c r="B6588" t="s">
        <v>709</v>
      </c>
      <c r="C6588" t="str">
        <f t="shared" si="1003"/>
        <v>067</v>
      </c>
      <c r="D6588" t="s">
        <v>709</v>
      </c>
      <c r="E6588" t="str">
        <f t="shared" si="1004"/>
        <v>02</v>
      </c>
      <c r="F6588" t="str">
        <f>"013"</f>
        <v>013</v>
      </c>
      <c r="G6588" t="str">
        <f>""</f>
        <v/>
      </c>
      <c r="H6588" t="s">
        <v>1</v>
      </c>
      <c r="I6588" t="s">
        <v>3127</v>
      </c>
      <c r="J6588" t="s">
        <v>6605</v>
      </c>
      <c r="K6588" t="str">
        <f>"29018"</f>
        <v>29018</v>
      </c>
    </row>
    <row r="6589" spans="1:11" customFormat="1" x14ac:dyDescent="0.25">
      <c r="A6589" t="str">
        <f t="shared" si="999"/>
        <v>29</v>
      </c>
      <c r="B6589" t="s">
        <v>709</v>
      </c>
      <c r="C6589" t="str">
        <f t="shared" si="1003"/>
        <v>067</v>
      </c>
      <c r="D6589" t="s">
        <v>709</v>
      </c>
      <c r="E6589" t="str">
        <f t="shared" si="1004"/>
        <v>02</v>
      </c>
      <c r="F6589" t="str">
        <f>"013"</f>
        <v>013</v>
      </c>
      <c r="G6589" t="str">
        <f>""</f>
        <v/>
      </c>
      <c r="H6589" t="s">
        <v>0</v>
      </c>
      <c r="I6589" t="s">
        <v>3127</v>
      </c>
      <c r="J6589" t="s">
        <v>6605</v>
      </c>
      <c r="K6589" t="str">
        <f>"29018"</f>
        <v>29018</v>
      </c>
    </row>
    <row r="6590" spans="1:11" customFormat="1" x14ac:dyDescent="0.25">
      <c r="A6590" t="str">
        <f t="shared" si="999"/>
        <v>29</v>
      </c>
      <c r="B6590" t="s">
        <v>709</v>
      </c>
      <c r="C6590" t="str">
        <f t="shared" si="1003"/>
        <v>067</v>
      </c>
      <c r="D6590" t="s">
        <v>709</v>
      </c>
      <c r="E6590" t="str">
        <f t="shared" si="1004"/>
        <v>02</v>
      </c>
      <c r="F6590" t="str">
        <f>"014"</f>
        <v>014</v>
      </c>
      <c r="G6590" t="str">
        <f>""</f>
        <v/>
      </c>
      <c r="H6590" t="s">
        <v>3</v>
      </c>
      <c r="I6590" t="s">
        <v>3128</v>
      </c>
      <c r="J6590" t="s">
        <v>6606</v>
      </c>
      <c r="K6590" t="str">
        <f t="shared" ref="K6590:K6596" si="1006">"29017"</f>
        <v>29017</v>
      </c>
    </row>
    <row r="6591" spans="1:11" customFormat="1" x14ac:dyDescent="0.25">
      <c r="A6591" t="str">
        <f t="shared" si="999"/>
        <v>29</v>
      </c>
      <c r="B6591" t="s">
        <v>709</v>
      </c>
      <c r="C6591" t="str">
        <f t="shared" si="1003"/>
        <v>067</v>
      </c>
      <c r="D6591" t="s">
        <v>709</v>
      </c>
      <c r="E6591" t="str">
        <f t="shared" si="1004"/>
        <v>02</v>
      </c>
      <c r="F6591" t="str">
        <f>"015"</f>
        <v>015</v>
      </c>
      <c r="G6591" t="str">
        <f>""</f>
        <v/>
      </c>
      <c r="H6591" t="s">
        <v>3</v>
      </c>
      <c r="I6591" t="s">
        <v>3125</v>
      </c>
      <c r="J6591" t="s">
        <v>6603</v>
      </c>
      <c r="K6591" t="str">
        <f t="shared" si="1006"/>
        <v>29017</v>
      </c>
    </row>
    <row r="6592" spans="1:11" customFormat="1" x14ac:dyDescent="0.25">
      <c r="A6592" t="str">
        <f t="shared" si="999"/>
        <v>29</v>
      </c>
      <c r="B6592" t="s">
        <v>709</v>
      </c>
      <c r="C6592" t="str">
        <f t="shared" si="1003"/>
        <v>067</v>
      </c>
      <c r="D6592" t="s">
        <v>709</v>
      </c>
      <c r="E6592" t="str">
        <f t="shared" si="1004"/>
        <v>02</v>
      </c>
      <c r="F6592" t="str">
        <f>"016"</f>
        <v>016</v>
      </c>
      <c r="G6592" t="str">
        <f>""</f>
        <v/>
      </c>
      <c r="H6592" t="s">
        <v>3</v>
      </c>
      <c r="I6592" t="s">
        <v>3129</v>
      </c>
      <c r="J6592" t="s">
        <v>6607</v>
      </c>
      <c r="K6592" t="str">
        <f t="shared" si="1006"/>
        <v>29017</v>
      </c>
    </row>
    <row r="6593" spans="1:11" customFormat="1" x14ac:dyDescent="0.25">
      <c r="A6593" t="str">
        <f t="shared" si="999"/>
        <v>29</v>
      </c>
      <c r="B6593" t="s">
        <v>709</v>
      </c>
      <c r="C6593" t="str">
        <f t="shared" si="1003"/>
        <v>067</v>
      </c>
      <c r="D6593" t="s">
        <v>709</v>
      </c>
      <c r="E6593" t="str">
        <f t="shared" si="1004"/>
        <v>02</v>
      </c>
      <c r="F6593" t="str">
        <f>"017"</f>
        <v>017</v>
      </c>
      <c r="G6593" t="str">
        <f>""</f>
        <v/>
      </c>
      <c r="H6593" t="s">
        <v>1</v>
      </c>
      <c r="I6593" t="s">
        <v>3129</v>
      </c>
      <c r="J6593" t="s">
        <v>6607</v>
      </c>
      <c r="K6593" t="str">
        <f t="shared" si="1006"/>
        <v>29017</v>
      </c>
    </row>
    <row r="6594" spans="1:11" customFormat="1" x14ac:dyDescent="0.25">
      <c r="A6594" t="str">
        <f t="shared" si="999"/>
        <v>29</v>
      </c>
      <c r="B6594" t="s">
        <v>709</v>
      </c>
      <c r="C6594" t="str">
        <f t="shared" si="1003"/>
        <v>067</v>
      </c>
      <c r="D6594" t="s">
        <v>709</v>
      </c>
      <c r="E6594" t="str">
        <f t="shared" si="1004"/>
        <v>02</v>
      </c>
      <c r="F6594" t="str">
        <f>"017"</f>
        <v>017</v>
      </c>
      <c r="G6594" t="str">
        <f>""</f>
        <v/>
      </c>
      <c r="H6594" t="s">
        <v>0</v>
      </c>
      <c r="I6594" t="s">
        <v>3129</v>
      </c>
      <c r="J6594" t="s">
        <v>6607</v>
      </c>
      <c r="K6594" t="str">
        <f t="shared" si="1006"/>
        <v>29017</v>
      </c>
    </row>
    <row r="6595" spans="1:11" customFormat="1" x14ac:dyDescent="0.25">
      <c r="A6595" t="str">
        <f t="shared" si="999"/>
        <v>29</v>
      </c>
      <c r="B6595" t="s">
        <v>709</v>
      </c>
      <c r="C6595" t="str">
        <f t="shared" si="1003"/>
        <v>067</v>
      </c>
      <c r="D6595" t="s">
        <v>709</v>
      </c>
      <c r="E6595" t="str">
        <f t="shared" si="1004"/>
        <v>02</v>
      </c>
      <c r="F6595" t="str">
        <f>"018"</f>
        <v>018</v>
      </c>
      <c r="G6595" t="str">
        <f>""</f>
        <v/>
      </c>
      <c r="H6595" t="s">
        <v>3</v>
      </c>
      <c r="I6595" t="s">
        <v>3130</v>
      </c>
      <c r="J6595" t="s">
        <v>6608</v>
      </c>
      <c r="K6595" t="str">
        <f t="shared" si="1006"/>
        <v>29017</v>
      </c>
    </row>
    <row r="6596" spans="1:11" customFormat="1" x14ac:dyDescent="0.25">
      <c r="A6596" t="str">
        <f t="shared" si="999"/>
        <v>29</v>
      </c>
      <c r="B6596" t="s">
        <v>709</v>
      </c>
      <c r="C6596" t="str">
        <f t="shared" si="1003"/>
        <v>067</v>
      </c>
      <c r="D6596" t="s">
        <v>709</v>
      </c>
      <c r="E6596" t="str">
        <f t="shared" si="1004"/>
        <v>02</v>
      </c>
      <c r="F6596" t="str">
        <f>"019"</f>
        <v>019</v>
      </c>
      <c r="G6596" t="str">
        <f>""</f>
        <v/>
      </c>
      <c r="H6596" t="s">
        <v>3</v>
      </c>
      <c r="I6596" t="s">
        <v>3131</v>
      </c>
      <c r="J6596" t="s">
        <v>6609</v>
      </c>
      <c r="K6596" t="str">
        <f t="shared" si="1006"/>
        <v>29017</v>
      </c>
    </row>
    <row r="6597" spans="1:11" customFormat="1" x14ac:dyDescent="0.25">
      <c r="A6597" t="str">
        <f t="shared" si="999"/>
        <v>29</v>
      </c>
      <c r="B6597" t="s">
        <v>709</v>
      </c>
      <c r="C6597" t="str">
        <f t="shared" si="1003"/>
        <v>067</v>
      </c>
      <c r="D6597" t="s">
        <v>709</v>
      </c>
      <c r="E6597" t="str">
        <f t="shared" si="1004"/>
        <v>02</v>
      </c>
      <c r="F6597" t="str">
        <f>"020"</f>
        <v>020</v>
      </c>
      <c r="G6597" t="str">
        <f>""</f>
        <v/>
      </c>
      <c r="H6597" t="s">
        <v>1</v>
      </c>
      <c r="I6597" t="s">
        <v>3132</v>
      </c>
      <c r="J6597" t="s">
        <v>6610</v>
      </c>
      <c r="K6597" t="str">
        <f>"29018"</f>
        <v>29018</v>
      </c>
    </row>
    <row r="6598" spans="1:11" customFormat="1" x14ac:dyDescent="0.25">
      <c r="A6598" t="str">
        <f t="shared" si="999"/>
        <v>29</v>
      </c>
      <c r="B6598" t="s">
        <v>709</v>
      </c>
      <c r="C6598" t="str">
        <f t="shared" si="1003"/>
        <v>067</v>
      </c>
      <c r="D6598" t="s">
        <v>709</v>
      </c>
      <c r="E6598" t="str">
        <f t="shared" si="1004"/>
        <v>02</v>
      </c>
      <c r="F6598" t="str">
        <f>"020"</f>
        <v>020</v>
      </c>
      <c r="G6598" t="str">
        <f>""</f>
        <v/>
      </c>
      <c r="H6598" t="s">
        <v>0</v>
      </c>
      <c r="I6598" t="s">
        <v>3132</v>
      </c>
      <c r="J6598" t="s">
        <v>6610</v>
      </c>
      <c r="K6598" t="str">
        <f>"29018"</f>
        <v>29018</v>
      </c>
    </row>
    <row r="6599" spans="1:11" customFormat="1" x14ac:dyDescent="0.25">
      <c r="A6599" t="str">
        <f t="shared" si="999"/>
        <v>29</v>
      </c>
      <c r="B6599" t="s">
        <v>709</v>
      </c>
      <c r="C6599" t="str">
        <f t="shared" si="1003"/>
        <v>067</v>
      </c>
      <c r="D6599" t="s">
        <v>709</v>
      </c>
      <c r="E6599" t="str">
        <f t="shared" si="1004"/>
        <v>02</v>
      </c>
      <c r="F6599" t="str">
        <f>"021"</f>
        <v>021</v>
      </c>
      <c r="G6599" t="str">
        <f>""</f>
        <v/>
      </c>
      <c r="H6599" t="s">
        <v>3</v>
      </c>
      <c r="I6599" t="s">
        <v>3133</v>
      </c>
      <c r="J6599" t="s">
        <v>6611</v>
      </c>
      <c r="K6599" t="str">
        <f>"29017"</f>
        <v>29017</v>
      </c>
    </row>
    <row r="6600" spans="1:11" customFormat="1" x14ac:dyDescent="0.25">
      <c r="A6600" t="str">
        <f t="shared" si="999"/>
        <v>29</v>
      </c>
      <c r="B6600" t="s">
        <v>709</v>
      </c>
      <c r="C6600" t="str">
        <f t="shared" si="1003"/>
        <v>067</v>
      </c>
      <c r="D6600" t="s">
        <v>709</v>
      </c>
      <c r="E6600" t="str">
        <f t="shared" si="1004"/>
        <v>02</v>
      </c>
      <c r="F6600" t="str">
        <f>"022"</f>
        <v>022</v>
      </c>
      <c r="G6600" t="str">
        <f>""</f>
        <v/>
      </c>
      <c r="H6600" t="s">
        <v>1</v>
      </c>
      <c r="I6600" t="s">
        <v>3130</v>
      </c>
      <c r="J6600" t="s">
        <v>6608</v>
      </c>
      <c r="K6600" t="str">
        <f>"29017"</f>
        <v>29017</v>
      </c>
    </row>
    <row r="6601" spans="1:11" customFormat="1" x14ac:dyDescent="0.25">
      <c r="A6601" t="str">
        <f t="shared" si="999"/>
        <v>29</v>
      </c>
      <c r="B6601" t="s">
        <v>709</v>
      </c>
      <c r="C6601" t="str">
        <f t="shared" si="1003"/>
        <v>067</v>
      </c>
      <c r="D6601" t="s">
        <v>709</v>
      </c>
      <c r="E6601" t="str">
        <f t="shared" si="1004"/>
        <v>02</v>
      </c>
      <c r="F6601" t="str">
        <f>"022"</f>
        <v>022</v>
      </c>
      <c r="G6601" t="str">
        <f>""</f>
        <v/>
      </c>
      <c r="H6601" t="s">
        <v>0</v>
      </c>
      <c r="I6601" t="s">
        <v>3130</v>
      </c>
      <c r="J6601" t="s">
        <v>6608</v>
      </c>
      <c r="K6601" t="str">
        <f>"29017"</f>
        <v>29017</v>
      </c>
    </row>
    <row r="6602" spans="1:11" customFormat="1" x14ac:dyDescent="0.25">
      <c r="A6602" t="str">
        <f t="shared" si="999"/>
        <v>29</v>
      </c>
      <c r="B6602" t="s">
        <v>709</v>
      </c>
      <c r="C6602" t="str">
        <f t="shared" si="1003"/>
        <v>067</v>
      </c>
      <c r="D6602" t="s">
        <v>709</v>
      </c>
      <c r="E6602" t="str">
        <f t="shared" si="1004"/>
        <v>02</v>
      </c>
      <c r="F6602" t="str">
        <f>"023"</f>
        <v>023</v>
      </c>
      <c r="G6602" t="str">
        <f>""</f>
        <v/>
      </c>
      <c r="H6602" t="s">
        <v>1</v>
      </c>
      <c r="I6602" t="s">
        <v>3134</v>
      </c>
      <c r="J6602" t="s">
        <v>5632</v>
      </c>
      <c r="K6602" t="str">
        <f>"29018"</f>
        <v>29018</v>
      </c>
    </row>
    <row r="6603" spans="1:11" customFormat="1" x14ac:dyDescent="0.25">
      <c r="A6603" t="str">
        <f t="shared" ref="A6603:A6666" si="1007">"29"</f>
        <v>29</v>
      </c>
      <c r="B6603" t="s">
        <v>709</v>
      </c>
      <c r="C6603" t="str">
        <f t="shared" si="1003"/>
        <v>067</v>
      </c>
      <c r="D6603" t="s">
        <v>709</v>
      </c>
      <c r="E6603" t="str">
        <f t="shared" si="1004"/>
        <v>02</v>
      </c>
      <c r="F6603" t="str">
        <f>"023"</f>
        <v>023</v>
      </c>
      <c r="G6603" t="str">
        <f>""</f>
        <v/>
      </c>
      <c r="H6603" t="s">
        <v>0</v>
      </c>
      <c r="I6603" t="s">
        <v>3134</v>
      </c>
      <c r="J6603" t="s">
        <v>5632</v>
      </c>
      <c r="K6603" t="str">
        <f>"29018"</f>
        <v>29018</v>
      </c>
    </row>
    <row r="6604" spans="1:11" customFormat="1" x14ac:dyDescent="0.25">
      <c r="A6604" t="str">
        <f t="shared" si="1007"/>
        <v>29</v>
      </c>
      <c r="B6604" t="s">
        <v>709</v>
      </c>
      <c r="C6604" t="str">
        <f t="shared" si="1003"/>
        <v>067</v>
      </c>
      <c r="D6604" t="s">
        <v>709</v>
      </c>
      <c r="E6604" t="str">
        <f t="shared" si="1004"/>
        <v>02</v>
      </c>
      <c r="F6604" t="str">
        <f>"024"</f>
        <v>024</v>
      </c>
      <c r="G6604" t="str">
        <f>""</f>
        <v/>
      </c>
      <c r="H6604" t="s">
        <v>1</v>
      </c>
      <c r="I6604" t="s">
        <v>3132</v>
      </c>
      <c r="J6604" t="s">
        <v>6610</v>
      </c>
      <c r="K6604" t="str">
        <f>"29018"</f>
        <v>29018</v>
      </c>
    </row>
    <row r="6605" spans="1:11" customFormat="1" x14ac:dyDescent="0.25">
      <c r="A6605" t="str">
        <f t="shared" si="1007"/>
        <v>29</v>
      </c>
      <c r="B6605" t="s">
        <v>709</v>
      </c>
      <c r="C6605" t="str">
        <f t="shared" si="1003"/>
        <v>067</v>
      </c>
      <c r="D6605" t="s">
        <v>709</v>
      </c>
      <c r="E6605" t="str">
        <f t="shared" si="1004"/>
        <v>02</v>
      </c>
      <c r="F6605" t="str">
        <f>"024"</f>
        <v>024</v>
      </c>
      <c r="G6605" t="str">
        <f>""</f>
        <v/>
      </c>
      <c r="H6605" t="s">
        <v>0</v>
      </c>
      <c r="I6605" t="s">
        <v>3132</v>
      </c>
      <c r="J6605" t="s">
        <v>6610</v>
      </c>
      <c r="K6605" t="str">
        <f>"29018"</f>
        <v>29018</v>
      </c>
    </row>
    <row r="6606" spans="1:11" customFormat="1" x14ac:dyDescent="0.25">
      <c r="A6606" t="str">
        <f t="shared" si="1007"/>
        <v>29</v>
      </c>
      <c r="B6606" t="s">
        <v>709</v>
      </c>
      <c r="C6606" t="str">
        <f t="shared" si="1003"/>
        <v>067</v>
      </c>
      <c r="D6606" t="s">
        <v>709</v>
      </c>
      <c r="E6606" t="str">
        <f t="shared" si="1004"/>
        <v>02</v>
      </c>
      <c r="F6606" t="str">
        <f>"025"</f>
        <v>025</v>
      </c>
      <c r="G6606" t="str">
        <f>""</f>
        <v/>
      </c>
      <c r="H6606" t="s">
        <v>3</v>
      </c>
      <c r="I6606" t="s">
        <v>3135</v>
      </c>
      <c r="J6606" t="s">
        <v>6612</v>
      </c>
      <c r="K6606" t="str">
        <f>"29017"</f>
        <v>29017</v>
      </c>
    </row>
    <row r="6607" spans="1:11" customFormat="1" x14ac:dyDescent="0.25">
      <c r="A6607" t="str">
        <f t="shared" si="1007"/>
        <v>29</v>
      </c>
      <c r="B6607" t="s">
        <v>709</v>
      </c>
      <c r="C6607" t="str">
        <f t="shared" si="1003"/>
        <v>067</v>
      </c>
      <c r="D6607" t="s">
        <v>709</v>
      </c>
      <c r="E6607" t="str">
        <f t="shared" si="1004"/>
        <v>02</v>
      </c>
      <c r="F6607" t="str">
        <f>"026"</f>
        <v>026</v>
      </c>
      <c r="G6607" t="str">
        <f>""</f>
        <v/>
      </c>
      <c r="H6607" t="s">
        <v>1</v>
      </c>
      <c r="I6607" t="s">
        <v>3123</v>
      </c>
      <c r="J6607" t="s">
        <v>6601</v>
      </c>
      <c r="K6607" t="str">
        <f>"29018"</f>
        <v>29018</v>
      </c>
    </row>
    <row r="6608" spans="1:11" customFormat="1" x14ac:dyDescent="0.25">
      <c r="A6608" t="str">
        <f t="shared" si="1007"/>
        <v>29</v>
      </c>
      <c r="B6608" t="s">
        <v>709</v>
      </c>
      <c r="C6608" t="str">
        <f t="shared" si="1003"/>
        <v>067</v>
      </c>
      <c r="D6608" t="s">
        <v>709</v>
      </c>
      <c r="E6608" t="str">
        <f t="shared" si="1004"/>
        <v>02</v>
      </c>
      <c r="F6608" t="str">
        <f>"026"</f>
        <v>026</v>
      </c>
      <c r="G6608" t="str">
        <f>""</f>
        <v/>
      </c>
      <c r="H6608" t="s">
        <v>0</v>
      </c>
      <c r="I6608" t="s">
        <v>3123</v>
      </c>
      <c r="J6608" t="s">
        <v>6601</v>
      </c>
      <c r="K6608" t="str">
        <f>"29018"</f>
        <v>29018</v>
      </c>
    </row>
    <row r="6609" spans="1:11" customFormat="1" x14ac:dyDescent="0.25">
      <c r="A6609" t="str">
        <f t="shared" si="1007"/>
        <v>29</v>
      </c>
      <c r="B6609" t="s">
        <v>709</v>
      </c>
      <c r="C6609" t="str">
        <f t="shared" si="1003"/>
        <v>067</v>
      </c>
      <c r="D6609" t="s">
        <v>709</v>
      </c>
      <c r="E6609" t="str">
        <f t="shared" si="1004"/>
        <v>02</v>
      </c>
      <c r="F6609" t="str">
        <f>"027"</f>
        <v>027</v>
      </c>
      <c r="G6609" t="str">
        <f>""</f>
        <v/>
      </c>
      <c r="H6609" t="s">
        <v>3</v>
      </c>
      <c r="I6609" t="s">
        <v>3136</v>
      </c>
      <c r="J6609" t="s">
        <v>6613</v>
      </c>
      <c r="K6609" t="str">
        <f>"29018"</f>
        <v>29018</v>
      </c>
    </row>
    <row r="6610" spans="1:11" customFormat="1" x14ac:dyDescent="0.25">
      <c r="A6610" t="str">
        <f t="shared" si="1007"/>
        <v>29</v>
      </c>
      <c r="B6610" t="s">
        <v>709</v>
      </c>
      <c r="C6610" t="str">
        <f t="shared" si="1003"/>
        <v>067</v>
      </c>
      <c r="D6610" t="s">
        <v>709</v>
      </c>
      <c r="E6610" t="str">
        <f t="shared" si="1004"/>
        <v>02</v>
      </c>
      <c r="F6610" t="str">
        <f>"028"</f>
        <v>028</v>
      </c>
      <c r="G6610" t="str">
        <f>""</f>
        <v/>
      </c>
      <c r="H6610" t="s">
        <v>1</v>
      </c>
      <c r="I6610" t="s">
        <v>3133</v>
      </c>
      <c r="J6610" t="s">
        <v>6611</v>
      </c>
      <c r="K6610" t="str">
        <f>"29017"</f>
        <v>29017</v>
      </c>
    </row>
    <row r="6611" spans="1:11" customFormat="1" x14ac:dyDescent="0.25">
      <c r="A6611" t="str">
        <f t="shared" si="1007"/>
        <v>29</v>
      </c>
      <c r="B6611" t="s">
        <v>709</v>
      </c>
      <c r="C6611" t="str">
        <f t="shared" si="1003"/>
        <v>067</v>
      </c>
      <c r="D6611" t="s">
        <v>709</v>
      </c>
      <c r="E6611" t="str">
        <f t="shared" si="1004"/>
        <v>02</v>
      </c>
      <c r="F6611" t="str">
        <f>"028"</f>
        <v>028</v>
      </c>
      <c r="G6611" t="str">
        <f>""</f>
        <v/>
      </c>
      <c r="H6611" t="s">
        <v>0</v>
      </c>
      <c r="I6611" t="s">
        <v>3133</v>
      </c>
      <c r="J6611" t="s">
        <v>6611</v>
      </c>
      <c r="K6611" t="str">
        <f>"29017"</f>
        <v>29017</v>
      </c>
    </row>
    <row r="6612" spans="1:11" customFormat="1" x14ac:dyDescent="0.25">
      <c r="A6612" t="str">
        <f t="shared" si="1007"/>
        <v>29</v>
      </c>
      <c r="B6612" t="s">
        <v>709</v>
      </c>
      <c r="C6612" t="str">
        <f t="shared" si="1003"/>
        <v>067</v>
      </c>
      <c r="D6612" t="s">
        <v>709</v>
      </c>
      <c r="E6612" t="str">
        <f t="shared" si="1004"/>
        <v>02</v>
      </c>
      <c r="F6612" t="str">
        <f>"029"</f>
        <v>029</v>
      </c>
      <c r="G6612" t="str">
        <f>""</f>
        <v/>
      </c>
      <c r="H6612" t="s">
        <v>3</v>
      </c>
      <c r="I6612" t="s">
        <v>3135</v>
      </c>
      <c r="J6612" t="s">
        <v>6612</v>
      </c>
      <c r="K6612" t="str">
        <f>"29017"</f>
        <v>29017</v>
      </c>
    </row>
    <row r="6613" spans="1:11" customFormat="1" x14ac:dyDescent="0.25">
      <c r="A6613" t="str">
        <f t="shared" si="1007"/>
        <v>29</v>
      </c>
      <c r="B6613" t="s">
        <v>709</v>
      </c>
      <c r="C6613" t="str">
        <f t="shared" si="1003"/>
        <v>067</v>
      </c>
      <c r="D6613" t="s">
        <v>709</v>
      </c>
      <c r="E6613" t="str">
        <f t="shared" si="1004"/>
        <v>02</v>
      </c>
      <c r="F6613" t="str">
        <f>"030"</f>
        <v>030</v>
      </c>
      <c r="G6613" t="str">
        <f>"01"</f>
        <v>01</v>
      </c>
      <c r="H6613" t="s">
        <v>1</v>
      </c>
      <c r="I6613" t="s">
        <v>3137</v>
      </c>
      <c r="J6613" t="s">
        <v>6614</v>
      </c>
      <c r="K6613" t="str">
        <f>"29018"</f>
        <v>29018</v>
      </c>
    </row>
    <row r="6614" spans="1:11" customFormat="1" x14ac:dyDescent="0.25">
      <c r="A6614" t="str">
        <f t="shared" si="1007"/>
        <v>29</v>
      </c>
      <c r="B6614" t="s">
        <v>709</v>
      </c>
      <c r="C6614" t="str">
        <f t="shared" si="1003"/>
        <v>067</v>
      </c>
      <c r="D6614" t="s">
        <v>709</v>
      </c>
      <c r="E6614" t="str">
        <f t="shared" si="1004"/>
        <v>02</v>
      </c>
      <c r="F6614" t="str">
        <f>"030"</f>
        <v>030</v>
      </c>
      <c r="G6614" t="str">
        <f>"02"</f>
        <v>02</v>
      </c>
      <c r="H6614" t="s">
        <v>0</v>
      </c>
      <c r="I6614" t="s">
        <v>3128</v>
      </c>
      <c r="J6614" t="s">
        <v>6606</v>
      </c>
      <c r="K6614" t="str">
        <f>"29017"</f>
        <v>29017</v>
      </c>
    </row>
    <row r="6615" spans="1:11" customFormat="1" x14ac:dyDescent="0.25">
      <c r="A6615" t="str">
        <f t="shared" si="1007"/>
        <v>29</v>
      </c>
      <c r="B6615" t="s">
        <v>709</v>
      </c>
      <c r="C6615" t="str">
        <f t="shared" si="1003"/>
        <v>067</v>
      </c>
      <c r="D6615" t="s">
        <v>709</v>
      </c>
      <c r="E6615" t="str">
        <f t="shared" si="1004"/>
        <v>02</v>
      </c>
      <c r="F6615" t="str">
        <f>"030"</f>
        <v>030</v>
      </c>
      <c r="G6615" t="str">
        <f>"02"</f>
        <v>02</v>
      </c>
      <c r="H6615" t="s">
        <v>2</v>
      </c>
      <c r="I6615" t="s">
        <v>3128</v>
      </c>
      <c r="J6615" t="s">
        <v>6606</v>
      </c>
      <c r="K6615" t="str">
        <f>"29017"</f>
        <v>29017</v>
      </c>
    </row>
    <row r="6616" spans="1:11" customFormat="1" x14ac:dyDescent="0.25">
      <c r="A6616" t="str">
        <f t="shared" si="1007"/>
        <v>29</v>
      </c>
      <c r="B6616" t="s">
        <v>709</v>
      </c>
      <c r="C6616" t="str">
        <f t="shared" si="1003"/>
        <v>067</v>
      </c>
      <c r="D6616" t="s">
        <v>709</v>
      </c>
      <c r="E6616" t="str">
        <f t="shared" si="1004"/>
        <v>02</v>
      </c>
      <c r="F6616" t="str">
        <f>"031"</f>
        <v>031</v>
      </c>
      <c r="G6616" t="str">
        <f>"01"</f>
        <v>01</v>
      </c>
      <c r="H6616" t="s">
        <v>1</v>
      </c>
      <c r="I6616" t="s">
        <v>3138</v>
      </c>
      <c r="J6616" t="s">
        <v>6615</v>
      </c>
      <c r="K6616" t="str">
        <f>"29197"</f>
        <v>29197</v>
      </c>
    </row>
    <row r="6617" spans="1:11" customFormat="1" x14ac:dyDescent="0.25">
      <c r="A6617" t="str">
        <f t="shared" si="1007"/>
        <v>29</v>
      </c>
      <c r="B6617" t="s">
        <v>709</v>
      </c>
      <c r="C6617" t="str">
        <f t="shared" si="1003"/>
        <v>067</v>
      </c>
      <c r="D6617" t="s">
        <v>709</v>
      </c>
      <c r="E6617" t="str">
        <f t="shared" si="1004"/>
        <v>02</v>
      </c>
      <c r="F6617" t="str">
        <f>"031"</f>
        <v>031</v>
      </c>
      <c r="G6617" t="str">
        <f>"02"</f>
        <v>02</v>
      </c>
      <c r="H6617" t="s">
        <v>0</v>
      </c>
      <c r="I6617" t="s">
        <v>3139</v>
      </c>
      <c r="J6617" t="s">
        <v>6616</v>
      </c>
      <c r="K6617" t="str">
        <f>"29193"</f>
        <v>29193</v>
      </c>
    </row>
    <row r="6618" spans="1:11" customFormat="1" x14ac:dyDescent="0.25">
      <c r="A6618" t="str">
        <f t="shared" si="1007"/>
        <v>29</v>
      </c>
      <c r="B6618" t="s">
        <v>709</v>
      </c>
      <c r="C6618" t="str">
        <f t="shared" si="1003"/>
        <v>067</v>
      </c>
      <c r="D6618" t="s">
        <v>709</v>
      </c>
      <c r="E6618" t="str">
        <f t="shared" si="1004"/>
        <v>02</v>
      </c>
      <c r="F6618" t="str">
        <f>"032"</f>
        <v>032</v>
      </c>
      <c r="G6618" t="str">
        <f>""</f>
        <v/>
      </c>
      <c r="H6618" t="s">
        <v>3</v>
      </c>
      <c r="I6618" t="s">
        <v>3130</v>
      </c>
      <c r="J6618" t="s">
        <v>6608</v>
      </c>
      <c r="K6618" t="str">
        <f>"29017"</f>
        <v>29017</v>
      </c>
    </row>
    <row r="6619" spans="1:11" customFormat="1" x14ac:dyDescent="0.25">
      <c r="A6619" t="str">
        <f t="shared" si="1007"/>
        <v>29</v>
      </c>
      <c r="B6619" t="s">
        <v>709</v>
      </c>
      <c r="C6619" t="str">
        <f t="shared" si="1003"/>
        <v>067</v>
      </c>
      <c r="D6619" t="s">
        <v>709</v>
      </c>
      <c r="E6619" t="str">
        <f t="shared" si="1004"/>
        <v>02</v>
      </c>
      <c r="F6619" t="str">
        <f>"033"</f>
        <v>033</v>
      </c>
      <c r="G6619" t="str">
        <f>""</f>
        <v/>
      </c>
      <c r="H6619" t="s">
        <v>3</v>
      </c>
      <c r="I6619" t="s">
        <v>3124</v>
      </c>
      <c r="J6619" t="s">
        <v>6602</v>
      </c>
      <c r="K6619" t="str">
        <f>"29016"</f>
        <v>29016</v>
      </c>
    </row>
    <row r="6620" spans="1:11" customFormat="1" x14ac:dyDescent="0.25">
      <c r="A6620" t="str">
        <f t="shared" si="1007"/>
        <v>29</v>
      </c>
      <c r="B6620" t="s">
        <v>709</v>
      </c>
      <c r="C6620" t="str">
        <f t="shared" si="1003"/>
        <v>067</v>
      </c>
      <c r="D6620" t="s">
        <v>709</v>
      </c>
      <c r="E6620" t="str">
        <f t="shared" si="1004"/>
        <v>02</v>
      </c>
      <c r="F6620" t="str">
        <f>"034"</f>
        <v>034</v>
      </c>
      <c r="G6620" t="str">
        <f>""</f>
        <v/>
      </c>
      <c r="H6620" t="s">
        <v>3</v>
      </c>
      <c r="I6620" t="s">
        <v>3140</v>
      </c>
      <c r="J6620" t="s">
        <v>6617</v>
      </c>
      <c r="K6620" t="str">
        <f>"29016"</f>
        <v>29016</v>
      </c>
    </row>
    <row r="6621" spans="1:11" customFormat="1" x14ac:dyDescent="0.25">
      <c r="A6621" t="str">
        <f t="shared" si="1007"/>
        <v>29</v>
      </c>
      <c r="B6621" t="s">
        <v>709</v>
      </c>
      <c r="C6621" t="str">
        <f t="shared" si="1003"/>
        <v>067</v>
      </c>
      <c r="D6621" t="s">
        <v>709</v>
      </c>
      <c r="E6621" t="str">
        <f t="shared" si="1004"/>
        <v>02</v>
      </c>
      <c r="F6621" t="str">
        <f>"035"</f>
        <v>035</v>
      </c>
      <c r="G6621" t="str">
        <f>""</f>
        <v/>
      </c>
      <c r="H6621" t="s">
        <v>3</v>
      </c>
      <c r="I6621" t="s">
        <v>3119</v>
      </c>
      <c r="J6621" t="s">
        <v>6597</v>
      </c>
      <c r="K6621" t="str">
        <f>"29016"</f>
        <v>29016</v>
      </c>
    </row>
    <row r="6622" spans="1:11" customFormat="1" x14ac:dyDescent="0.25">
      <c r="A6622" t="str">
        <f t="shared" si="1007"/>
        <v>29</v>
      </c>
      <c r="B6622" t="s">
        <v>709</v>
      </c>
      <c r="C6622" t="str">
        <f t="shared" si="1003"/>
        <v>067</v>
      </c>
      <c r="D6622" t="s">
        <v>709</v>
      </c>
      <c r="E6622" t="str">
        <f t="shared" si="1004"/>
        <v>02</v>
      </c>
      <c r="F6622" t="str">
        <f>"036"</f>
        <v>036</v>
      </c>
      <c r="G6622" t="str">
        <f>""</f>
        <v/>
      </c>
      <c r="H6622" t="s">
        <v>3</v>
      </c>
      <c r="I6622" t="s">
        <v>3122</v>
      </c>
      <c r="J6622" t="s">
        <v>6600</v>
      </c>
      <c r="K6622" t="str">
        <f>"29016"</f>
        <v>29016</v>
      </c>
    </row>
    <row r="6623" spans="1:11" customFormat="1" x14ac:dyDescent="0.25">
      <c r="A6623" t="str">
        <f t="shared" si="1007"/>
        <v>29</v>
      </c>
      <c r="B6623" t="s">
        <v>709</v>
      </c>
      <c r="C6623" t="str">
        <f t="shared" si="1003"/>
        <v>067</v>
      </c>
      <c r="D6623" t="s">
        <v>709</v>
      </c>
      <c r="E6623" t="str">
        <f t="shared" si="1004"/>
        <v>02</v>
      </c>
      <c r="F6623" t="str">
        <f>"037"</f>
        <v>037</v>
      </c>
      <c r="G6623" t="str">
        <f>""</f>
        <v/>
      </c>
      <c r="H6623" t="s">
        <v>3</v>
      </c>
      <c r="I6623" t="s">
        <v>3141</v>
      </c>
      <c r="J6623" t="s">
        <v>6618</v>
      </c>
      <c r="K6623" t="str">
        <f>"29018"</f>
        <v>29018</v>
      </c>
    </row>
    <row r="6624" spans="1:11" customFormat="1" x14ac:dyDescent="0.25">
      <c r="A6624" t="str">
        <f t="shared" si="1007"/>
        <v>29</v>
      </c>
      <c r="B6624" t="s">
        <v>709</v>
      </c>
      <c r="C6624" t="str">
        <f t="shared" si="1003"/>
        <v>067</v>
      </c>
      <c r="D6624" t="s">
        <v>709</v>
      </c>
      <c r="E6624" t="str">
        <f t="shared" si="1004"/>
        <v>02</v>
      </c>
      <c r="F6624" t="str">
        <f>"038"</f>
        <v>038</v>
      </c>
      <c r="G6624" t="str">
        <f>""</f>
        <v/>
      </c>
      <c r="H6624" t="s">
        <v>3</v>
      </c>
      <c r="I6624" t="s">
        <v>3142</v>
      </c>
      <c r="J6624" t="s">
        <v>6619</v>
      </c>
      <c r="K6624" t="str">
        <f>"29017"</f>
        <v>29017</v>
      </c>
    </row>
    <row r="6625" spans="1:11" customFormat="1" x14ac:dyDescent="0.25">
      <c r="A6625" t="str">
        <f t="shared" si="1007"/>
        <v>29</v>
      </c>
      <c r="B6625" t="s">
        <v>709</v>
      </c>
      <c r="C6625" t="str">
        <f t="shared" si="1003"/>
        <v>067</v>
      </c>
      <c r="D6625" t="s">
        <v>709</v>
      </c>
      <c r="E6625" t="str">
        <f t="shared" si="1004"/>
        <v>02</v>
      </c>
      <c r="F6625" t="str">
        <f>"039"</f>
        <v>039</v>
      </c>
      <c r="G6625" t="str">
        <f>""</f>
        <v/>
      </c>
      <c r="H6625" t="s">
        <v>3</v>
      </c>
      <c r="I6625" t="s">
        <v>3130</v>
      </c>
      <c r="J6625" t="s">
        <v>6608</v>
      </c>
      <c r="K6625" t="str">
        <f>"29017"</f>
        <v>29017</v>
      </c>
    </row>
    <row r="6626" spans="1:11" customFormat="1" x14ac:dyDescent="0.25">
      <c r="A6626" t="str">
        <f t="shared" si="1007"/>
        <v>29</v>
      </c>
      <c r="B6626" t="s">
        <v>709</v>
      </c>
      <c r="C6626" t="str">
        <f t="shared" si="1003"/>
        <v>067</v>
      </c>
      <c r="D6626" t="s">
        <v>709</v>
      </c>
      <c r="E6626" t="str">
        <f t="shared" si="1004"/>
        <v>02</v>
      </c>
      <c r="F6626" t="str">
        <f>"040"</f>
        <v>040</v>
      </c>
      <c r="G6626" t="str">
        <f>""</f>
        <v/>
      </c>
      <c r="H6626" t="s">
        <v>3</v>
      </c>
      <c r="I6626" t="s">
        <v>3133</v>
      </c>
      <c r="J6626" t="s">
        <v>6611</v>
      </c>
      <c r="K6626" t="str">
        <f>"29017"</f>
        <v>29017</v>
      </c>
    </row>
    <row r="6627" spans="1:11" customFormat="1" x14ac:dyDescent="0.25">
      <c r="A6627" t="str">
        <f t="shared" si="1007"/>
        <v>29</v>
      </c>
      <c r="B6627" t="s">
        <v>709</v>
      </c>
      <c r="C6627" t="str">
        <f t="shared" si="1003"/>
        <v>067</v>
      </c>
      <c r="D6627" t="s">
        <v>709</v>
      </c>
      <c r="E6627" t="str">
        <f t="shared" si="1004"/>
        <v>02</v>
      </c>
      <c r="F6627" t="str">
        <f>"041"</f>
        <v>041</v>
      </c>
      <c r="G6627" t="str">
        <f>""</f>
        <v/>
      </c>
      <c r="H6627" t="s">
        <v>1</v>
      </c>
      <c r="I6627" t="s">
        <v>3143</v>
      </c>
      <c r="J6627" t="s">
        <v>6620</v>
      </c>
      <c r="K6627" t="str">
        <f>"29016"</f>
        <v>29016</v>
      </c>
    </row>
    <row r="6628" spans="1:11" customFormat="1" x14ac:dyDescent="0.25">
      <c r="A6628" t="str">
        <f t="shared" si="1007"/>
        <v>29</v>
      </c>
      <c r="B6628" t="s">
        <v>709</v>
      </c>
      <c r="C6628" t="str">
        <f t="shared" si="1003"/>
        <v>067</v>
      </c>
      <c r="D6628" t="s">
        <v>709</v>
      </c>
      <c r="E6628" t="str">
        <f t="shared" si="1004"/>
        <v>02</v>
      </c>
      <c r="F6628" t="str">
        <f>"041"</f>
        <v>041</v>
      </c>
      <c r="G6628" t="str">
        <f>""</f>
        <v/>
      </c>
      <c r="H6628" t="s">
        <v>0</v>
      </c>
      <c r="I6628" t="s">
        <v>3143</v>
      </c>
      <c r="J6628" t="s">
        <v>6620</v>
      </c>
      <c r="K6628" t="str">
        <f>"29016"</f>
        <v>29016</v>
      </c>
    </row>
    <row r="6629" spans="1:11" customFormat="1" x14ac:dyDescent="0.25">
      <c r="A6629" t="str">
        <f t="shared" si="1007"/>
        <v>29</v>
      </c>
      <c r="B6629" t="s">
        <v>709</v>
      </c>
      <c r="C6629" t="str">
        <f t="shared" si="1003"/>
        <v>067</v>
      </c>
      <c r="D6629" t="s">
        <v>709</v>
      </c>
      <c r="E6629" t="str">
        <f t="shared" si="1004"/>
        <v>02</v>
      </c>
      <c r="F6629" t="str">
        <f>"042"</f>
        <v>042</v>
      </c>
      <c r="G6629" t="str">
        <f>""</f>
        <v/>
      </c>
      <c r="H6629" t="s">
        <v>3</v>
      </c>
      <c r="I6629" t="s">
        <v>3124</v>
      </c>
      <c r="J6629" t="s">
        <v>6602</v>
      </c>
      <c r="K6629" t="str">
        <f>"29016"</f>
        <v>29016</v>
      </c>
    </row>
    <row r="6630" spans="1:11" customFormat="1" x14ac:dyDescent="0.25">
      <c r="A6630" t="str">
        <f t="shared" si="1007"/>
        <v>29</v>
      </c>
      <c r="B6630" t="s">
        <v>709</v>
      </c>
      <c r="C6630" t="str">
        <f t="shared" si="1003"/>
        <v>067</v>
      </c>
      <c r="D6630" t="s">
        <v>709</v>
      </c>
      <c r="E6630" t="str">
        <f t="shared" si="1004"/>
        <v>02</v>
      </c>
      <c r="F6630" t="str">
        <f>"043"</f>
        <v>043</v>
      </c>
      <c r="G6630" t="str">
        <f>""</f>
        <v/>
      </c>
      <c r="H6630" t="s">
        <v>3</v>
      </c>
      <c r="I6630" t="s">
        <v>3128</v>
      </c>
      <c r="J6630" t="s">
        <v>6606</v>
      </c>
      <c r="K6630" t="str">
        <f>"29017"</f>
        <v>29017</v>
      </c>
    </row>
    <row r="6631" spans="1:11" customFormat="1" x14ac:dyDescent="0.25">
      <c r="A6631" t="str">
        <f t="shared" si="1007"/>
        <v>29</v>
      </c>
      <c r="B6631" t="s">
        <v>709</v>
      </c>
      <c r="C6631" t="str">
        <f t="shared" si="1003"/>
        <v>067</v>
      </c>
      <c r="D6631" t="s">
        <v>709</v>
      </c>
      <c r="E6631" t="str">
        <f t="shared" si="1004"/>
        <v>02</v>
      </c>
      <c r="F6631" t="str">
        <f>"044"</f>
        <v>044</v>
      </c>
      <c r="G6631" t="str">
        <f>""</f>
        <v/>
      </c>
      <c r="H6631" t="s">
        <v>1</v>
      </c>
      <c r="I6631" t="s">
        <v>3127</v>
      </c>
      <c r="J6631" t="s">
        <v>6605</v>
      </c>
      <c r="K6631" t="str">
        <f>"29018"</f>
        <v>29018</v>
      </c>
    </row>
    <row r="6632" spans="1:11" customFormat="1" x14ac:dyDescent="0.25">
      <c r="A6632" t="str">
        <f t="shared" si="1007"/>
        <v>29</v>
      </c>
      <c r="B6632" t="s">
        <v>709</v>
      </c>
      <c r="C6632" t="str">
        <f t="shared" si="1003"/>
        <v>067</v>
      </c>
      <c r="D6632" t="s">
        <v>709</v>
      </c>
      <c r="E6632" t="str">
        <f t="shared" si="1004"/>
        <v>02</v>
      </c>
      <c r="F6632" t="str">
        <f>"044"</f>
        <v>044</v>
      </c>
      <c r="G6632" t="str">
        <f>""</f>
        <v/>
      </c>
      <c r="H6632" t="s">
        <v>0</v>
      </c>
      <c r="I6632" t="s">
        <v>3127</v>
      </c>
      <c r="J6632" t="s">
        <v>6605</v>
      </c>
      <c r="K6632" t="str">
        <f>"29018"</f>
        <v>29018</v>
      </c>
    </row>
    <row r="6633" spans="1:11" customFormat="1" x14ac:dyDescent="0.25">
      <c r="A6633" t="str">
        <f t="shared" si="1007"/>
        <v>29</v>
      </c>
      <c r="B6633" t="s">
        <v>709</v>
      </c>
      <c r="C6633" t="str">
        <f t="shared" ref="C6633:C6696" si="1008">"067"</f>
        <v>067</v>
      </c>
      <c r="D6633" t="s">
        <v>709</v>
      </c>
      <c r="E6633" t="str">
        <f t="shared" si="1004"/>
        <v>02</v>
      </c>
      <c r="F6633" t="str">
        <f>"045"</f>
        <v>045</v>
      </c>
      <c r="G6633" t="str">
        <f>""</f>
        <v/>
      </c>
      <c r="H6633" t="s">
        <v>3</v>
      </c>
      <c r="I6633" t="s">
        <v>3135</v>
      </c>
      <c r="J6633" t="s">
        <v>6612</v>
      </c>
      <c r="K6633" t="str">
        <f>"29017"</f>
        <v>29017</v>
      </c>
    </row>
    <row r="6634" spans="1:11" customFormat="1" x14ac:dyDescent="0.25">
      <c r="A6634" t="str">
        <f t="shared" si="1007"/>
        <v>29</v>
      </c>
      <c r="B6634" t="s">
        <v>709</v>
      </c>
      <c r="C6634" t="str">
        <f t="shared" si="1008"/>
        <v>067</v>
      </c>
      <c r="D6634" t="s">
        <v>709</v>
      </c>
      <c r="E6634" t="str">
        <f t="shared" si="1004"/>
        <v>02</v>
      </c>
      <c r="F6634" t="str">
        <f>"046"</f>
        <v>046</v>
      </c>
      <c r="G6634" t="str">
        <f>""</f>
        <v/>
      </c>
      <c r="H6634" t="s">
        <v>3</v>
      </c>
      <c r="I6634" t="s">
        <v>3125</v>
      </c>
      <c r="J6634" t="s">
        <v>6603</v>
      </c>
      <c r="K6634" t="str">
        <f>"29017"</f>
        <v>29017</v>
      </c>
    </row>
    <row r="6635" spans="1:11" customFormat="1" x14ac:dyDescent="0.25">
      <c r="A6635" t="str">
        <f t="shared" si="1007"/>
        <v>29</v>
      </c>
      <c r="B6635" t="s">
        <v>709</v>
      </c>
      <c r="C6635" t="str">
        <f t="shared" si="1008"/>
        <v>067</v>
      </c>
      <c r="D6635" t="s">
        <v>709</v>
      </c>
      <c r="E6635" t="str">
        <f t="shared" si="1004"/>
        <v>02</v>
      </c>
      <c r="F6635" t="str">
        <f>"047"</f>
        <v>047</v>
      </c>
      <c r="G6635" t="str">
        <f>""</f>
        <v/>
      </c>
      <c r="H6635" t="s">
        <v>1</v>
      </c>
      <c r="I6635" t="s">
        <v>3122</v>
      </c>
      <c r="J6635" t="s">
        <v>6600</v>
      </c>
      <c r="K6635" t="str">
        <f>"29016"</f>
        <v>29016</v>
      </c>
    </row>
    <row r="6636" spans="1:11" customFormat="1" x14ac:dyDescent="0.25">
      <c r="A6636" t="str">
        <f t="shared" si="1007"/>
        <v>29</v>
      </c>
      <c r="B6636" t="s">
        <v>709</v>
      </c>
      <c r="C6636" t="str">
        <f t="shared" si="1008"/>
        <v>067</v>
      </c>
      <c r="D6636" t="s">
        <v>709</v>
      </c>
      <c r="E6636" t="str">
        <f t="shared" si="1004"/>
        <v>02</v>
      </c>
      <c r="F6636" t="str">
        <f>"047"</f>
        <v>047</v>
      </c>
      <c r="G6636" t="str">
        <f>""</f>
        <v/>
      </c>
      <c r="H6636" t="s">
        <v>0</v>
      </c>
      <c r="I6636" t="s">
        <v>3122</v>
      </c>
      <c r="J6636" t="s">
        <v>6600</v>
      </c>
      <c r="K6636" t="str">
        <f>"29016"</f>
        <v>29016</v>
      </c>
    </row>
    <row r="6637" spans="1:11" customFormat="1" x14ac:dyDescent="0.25">
      <c r="A6637" t="str">
        <f t="shared" si="1007"/>
        <v>29</v>
      </c>
      <c r="B6637" t="s">
        <v>709</v>
      </c>
      <c r="C6637" t="str">
        <f t="shared" si="1008"/>
        <v>067</v>
      </c>
      <c r="D6637" t="s">
        <v>709</v>
      </c>
      <c r="E6637" t="str">
        <f t="shared" ref="E6637:E6646" si="1009">"02"</f>
        <v>02</v>
      </c>
      <c r="F6637" t="str">
        <f>"048"</f>
        <v>048</v>
      </c>
      <c r="G6637" t="str">
        <f>""</f>
        <v/>
      </c>
      <c r="H6637" t="s">
        <v>1</v>
      </c>
      <c r="I6637" t="s">
        <v>3143</v>
      </c>
      <c r="J6637" t="s">
        <v>6620</v>
      </c>
      <c r="K6637" t="str">
        <f>"29016"</f>
        <v>29016</v>
      </c>
    </row>
    <row r="6638" spans="1:11" customFormat="1" x14ac:dyDescent="0.25">
      <c r="A6638" t="str">
        <f t="shared" si="1007"/>
        <v>29</v>
      </c>
      <c r="B6638" t="s">
        <v>709</v>
      </c>
      <c r="C6638" t="str">
        <f t="shared" si="1008"/>
        <v>067</v>
      </c>
      <c r="D6638" t="s">
        <v>709</v>
      </c>
      <c r="E6638" t="str">
        <f t="shared" si="1009"/>
        <v>02</v>
      </c>
      <c r="F6638" t="str">
        <f>"048"</f>
        <v>048</v>
      </c>
      <c r="G6638" t="str">
        <f>""</f>
        <v/>
      </c>
      <c r="H6638" t="s">
        <v>0</v>
      </c>
      <c r="I6638" t="s">
        <v>3143</v>
      </c>
      <c r="J6638" t="s">
        <v>6620</v>
      </c>
      <c r="K6638" t="str">
        <f>"29016"</f>
        <v>29016</v>
      </c>
    </row>
    <row r="6639" spans="1:11" customFormat="1" x14ac:dyDescent="0.25">
      <c r="A6639" t="str">
        <f t="shared" si="1007"/>
        <v>29</v>
      </c>
      <c r="B6639" t="s">
        <v>709</v>
      </c>
      <c r="C6639" t="str">
        <f t="shared" si="1008"/>
        <v>067</v>
      </c>
      <c r="D6639" t="s">
        <v>709</v>
      </c>
      <c r="E6639" t="str">
        <f t="shared" si="1009"/>
        <v>02</v>
      </c>
      <c r="F6639" t="str">
        <f>"049"</f>
        <v>049</v>
      </c>
      <c r="G6639" t="str">
        <f>""</f>
        <v/>
      </c>
      <c r="H6639" t="s">
        <v>1</v>
      </c>
      <c r="I6639" t="s">
        <v>3127</v>
      </c>
      <c r="J6639" t="s">
        <v>6605</v>
      </c>
      <c r="K6639" t="str">
        <f>"29018"</f>
        <v>29018</v>
      </c>
    </row>
    <row r="6640" spans="1:11" customFormat="1" x14ac:dyDescent="0.25">
      <c r="A6640" t="str">
        <f t="shared" si="1007"/>
        <v>29</v>
      </c>
      <c r="B6640" t="s">
        <v>709</v>
      </c>
      <c r="C6640" t="str">
        <f t="shared" si="1008"/>
        <v>067</v>
      </c>
      <c r="D6640" t="s">
        <v>709</v>
      </c>
      <c r="E6640" t="str">
        <f t="shared" si="1009"/>
        <v>02</v>
      </c>
      <c r="F6640" t="str">
        <f>"049"</f>
        <v>049</v>
      </c>
      <c r="G6640" t="str">
        <f>""</f>
        <v/>
      </c>
      <c r="H6640" t="s">
        <v>0</v>
      </c>
      <c r="I6640" t="s">
        <v>3127</v>
      </c>
      <c r="J6640" t="s">
        <v>6605</v>
      </c>
      <c r="K6640" t="str">
        <f>"29018"</f>
        <v>29018</v>
      </c>
    </row>
    <row r="6641" spans="1:11" customFormat="1" x14ac:dyDescent="0.25">
      <c r="A6641" t="str">
        <f t="shared" si="1007"/>
        <v>29</v>
      </c>
      <c r="B6641" t="s">
        <v>709</v>
      </c>
      <c r="C6641" t="str">
        <f t="shared" si="1008"/>
        <v>067</v>
      </c>
      <c r="D6641" t="s">
        <v>709</v>
      </c>
      <c r="E6641" t="str">
        <f t="shared" si="1009"/>
        <v>02</v>
      </c>
      <c r="F6641" t="str">
        <f>"050"</f>
        <v>050</v>
      </c>
      <c r="G6641" t="str">
        <f>""</f>
        <v/>
      </c>
      <c r="H6641" t="s">
        <v>1</v>
      </c>
      <c r="I6641" t="s">
        <v>3144</v>
      </c>
      <c r="J6641" t="s">
        <v>6621</v>
      </c>
      <c r="K6641" t="str">
        <f>"29016"</f>
        <v>29016</v>
      </c>
    </row>
    <row r="6642" spans="1:11" customFormat="1" x14ac:dyDescent="0.25">
      <c r="A6642" t="str">
        <f t="shared" si="1007"/>
        <v>29</v>
      </c>
      <c r="B6642" t="s">
        <v>709</v>
      </c>
      <c r="C6642" t="str">
        <f t="shared" si="1008"/>
        <v>067</v>
      </c>
      <c r="D6642" t="s">
        <v>709</v>
      </c>
      <c r="E6642" t="str">
        <f t="shared" si="1009"/>
        <v>02</v>
      </c>
      <c r="F6642" t="str">
        <f>"050"</f>
        <v>050</v>
      </c>
      <c r="G6642" t="str">
        <f>""</f>
        <v/>
      </c>
      <c r="H6642" t="s">
        <v>0</v>
      </c>
      <c r="I6642" t="s">
        <v>3144</v>
      </c>
      <c r="J6642" t="s">
        <v>6621</v>
      </c>
      <c r="K6642" t="str">
        <f>"29016"</f>
        <v>29016</v>
      </c>
    </row>
    <row r="6643" spans="1:11" customFormat="1" x14ac:dyDescent="0.25">
      <c r="A6643" t="str">
        <f t="shared" si="1007"/>
        <v>29</v>
      </c>
      <c r="B6643" t="s">
        <v>709</v>
      </c>
      <c r="C6643" t="str">
        <f t="shared" si="1008"/>
        <v>067</v>
      </c>
      <c r="D6643" t="s">
        <v>709</v>
      </c>
      <c r="E6643" t="str">
        <f t="shared" si="1009"/>
        <v>02</v>
      </c>
      <c r="F6643" t="str">
        <f>"051"</f>
        <v>051</v>
      </c>
      <c r="G6643" t="str">
        <f>""</f>
        <v/>
      </c>
      <c r="H6643" t="s">
        <v>3</v>
      </c>
      <c r="I6643" t="s">
        <v>3128</v>
      </c>
      <c r="J6643" t="s">
        <v>6606</v>
      </c>
      <c r="K6643" t="str">
        <f>"29017"</f>
        <v>29017</v>
      </c>
    </row>
    <row r="6644" spans="1:11" customFormat="1" x14ac:dyDescent="0.25">
      <c r="A6644" t="str">
        <f t="shared" si="1007"/>
        <v>29</v>
      </c>
      <c r="B6644" t="s">
        <v>709</v>
      </c>
      <c r="C6644" t="str">
        <f t="shared" si="1008"/>
        <v>067</v>
      </c>
      <c r="D6644" t="s">
        <v>709</v>
      </c>
      <c r="E6644" t="str">
        <f t="shared" si="1009"/>
        <v>02</v>
      </c>
      <c r="F6644" t="str">
        <f>"052"</f>
        <v>052</v>
      </c>
      <c r="G6644" t="str">
        <f>""</f>
        <v/>
      </c>
      <c r="H6644" t="s">
        <v>3</v>
      </c>
      <c r="I6644" t="s">
        <v>3143</v>
      </c>
      <c r="J6644" t="s">
        <v>6620</v>
      </c>
      <c r="K6644" t="str">
        <f>"29016"</f>
        <v>29016</v>
      </c>
    </row>
    <row r="6645" spans="1:11" customFormat="1" x14ac:dyDescent="0.25">
      <c r="A6645" t="str">
        <f t="shared" si="1007"/>
        <v>29</v>
      </c>
      <c r="B6645" t="s">
        <v>709</v>
      </c>
      <c r="C6645" t="str">
        <f t="shared" si="1008"/>
        <v>067</v>
      </c>
      <c r="D6645" t="s">
        <v>709</v>
      </c>
      <c r="E6645" t="str">
        <f t="shared" si="1009"/>
        <v>02</v>
      </c>
      <c r="F6645" t="str">
        <f>"053"</f>
        <v>053</v>
      </c>
      <c r="G6645" t="str">
        <f>""</f>
        <v/>
      </c>
      <c r="H6645" t="s">
        <v>1</v>
      </c>
      <c r="I6645" t="s">
        <v>3136</v>
      </c>
      <c r="J6645" t="s">
        <v>6613</v>
      </c>
      <c r="K6645" t="str">
        <f>"29018"</f>
        <v>29018</v>
      </c>
    </row>
    <row r="6646" spans="1:11" customFormat="1" x14ac:dyDescent="0.25">
      <c r="A6646" t="str">
        <f t="shared" si="1007"/>
        <v>29</v>
      </c>
      <c r="B6646" t="s">
        <v>709</v>
      </c>
      <c r="C6646" t="str">
        <f t="shared" si="1008"/>
        <v>067</v>
      </c>
      <c r="D6646" t="s">
        <v>709</v>
      </c>
      <c r="E6646" t="str">
        <f t="shared" si="1009"/>
        <v>02</v>
      </c>
      <c r="F6646" t="str">
        <f>"053"</f>
        <v>053</v>
      </c>
      <c r="G6646" t="str">
        <f>""</f>
        <v/>
      </c>
      <c r="H6646" t="s">
        <v>0</v>
      </c>
      <c r="I6646" t="s">
        <v>3136</v>
      </c>
      <c r="J6646" t="s">
        <v>6613</v>
      </c>
      <c r="K6646" t="str">
        <f>"29018"</f>
        <v>29018</v>
      </c>
    </row>
    <row r="6647" spans="1:11" customFormat="1" x14ac:dyDescent="0.25">
      <c r="A6647" t="str">
        <f t="shared" si="1007"/>
        <v>29</v>
      </c>
      <c r="B6647" t="s">
        <v>709</v>
      </c>
      <c r="C6647" t="str">
        <f t="shared" si="1008"/>
        <v>067</v>
      </c>
      <c r="D6647" t="s">
        <v>709</v>
      </c>
      <c r="E6647" t="str">
        <f>"03"</f>
        <v>03</v>
      </c>
      <c r="F6647" t="str">
        <f>"001"</f>
        <v>001</v>
      </c>
      <c r="G6647" t="str">
        <f>""</f>
        <v/>
      </c>
      <c r="H6647" t="s">
        <v>1</v>
      </c>
      <c r="I6647" t="s">
        <v>3145</v>
      </c>
      <c r="J6647" t="s">
        <v>6622</v>
      </c>
      <c r="K6647" t="str">
        <f>"29008"</f>
        <v>29008</v>
      </c>
    </row>
    <row r="6648" spans="1:11" customFormat="1" x14ac:dyDescent="0.25">
      <c r="A6648" t="str">
        <f t="shared" si="1007"/>
        <v>29</v>
      </c>
      <c r="B6648" t="s">
        <v>709</v>
      </c>
      <c r="C6648" t="str">
        <f t="shared" si="1008"/>
        <v>067</v>
      </c>
      <c r="D6648" t="s">
        <v>709</v>
      </c>
      <c r="E6648" t="str">
        <f>"03"</f>
        <v>03</v>
      </c>
      <c r="F6648" t="str">
        <f>"001"</f>
        <v>001</v>
      </c>
      <c r="G6648" t="str">
        <f>""</f>
        <v/>
      </c>
      <c r="H6648" t="s">
        <v>0</v>
      </c>
      <c r="I6648" t="s">
        <v>3145</v>
      </c>
      <c r="J6648" t="s">
        <v>6622</v>
      </c>
      <c r="K6648" t="str">
        <f>"29008"</f>
        <v>29008</v>
      </c>
    </row>
    <row r="6649" spans="1:11" customFormat="1" x14ac:dyDescent="0.25">
      <c r="A6649" t="str">
        <f t="shared" si="1007"/>
        <v>29</v>
      </c>
      <c r="B6649" t="s">
        <v>709</v>
      </c>
      <c r="C6649" t="str">
        <f t="shared" si="1008"/>
        <v>067</v>
      </c>
      <c r="D6649" t="s">
        <v>709</v>
      </c>
      <c r="E6649" t="str">
        <f>"03"</f>
        <v>03</v>
      </c>
      <c r="F6649" t="str">
        <f>"002"</f>
        <v>002</v>
      </c>
      <c r="G6649" t="str">
        <f>""</f>
        <v/>
      </c>
      <c r="H6649" t="s">
        <v>1</v>
      </c>
      <c r="I6649" t="s">
        <v>3146</v>
      </c>
      <c r="J6649" t="s">
        <v>6622</v>
      </c>
      <c r="K6649" t="str">
        <f>"29008"</f>
        <v>29008</v>
      </c>
    </row>
    <row r="6650" spans="1:11" customFormat="1" x14ac:dyDescent="0.25">
      <c r="A6650" t="str">
        <f t="shared" si="1007"/>
        <v>29</v>
      </c>
      <c r="B6650" t="s">
        <v>709</v>
      </c>
      <c r="C6650" t="str">
        <f t="shared" si="1008"/>
        <v>067</v>
      </c>
      <c r="D6650" t="s">
        <v>709</v>
      </c>
      <c r="E6650" t="str">
        <f>"03"</f>
        <v>03</v>
      </c>
      <c r="F6650" t="str">
        <f>"002"</f>
        <v>002</v>
      </c>
      <c r="G6650" t="str">
        <f>""</f>
        <v/>
      </c>
      <c r="H6650" t="s">
        <v>0</v>
      </c>
      <c r="I6650" t="s">
        <v>3146</v>
      </c>
      <c r="J6650" t="s">
        <v>6622</v>
      </c>
      <c r="K6650" t="str">
        <f>"29008"</f>
        <v>29008</v>
      </c>
    </row>
    <row r="6651" spans="1:11" customFormat="1" x14ac:dyDescent="0.25">
      <c r="A6651" t="str">
        <f t="shared" si="1007"/>
        <v>29</v>
      </c>
      <c r="B6651" t="s">
        <v>709</v>
      </c>
      <c r="C6651" t="str">
        <f t="shared" si="1008"/>
        <v>067</v>
      </c>
      <c r="D6651" t="s">
        <v>709</v>
      </c>
      <c r="E6651" t="str">
        <f t="shared" ref="E6651:E6667" si="1010">"04"</f>
        <v>04</v>
      </c>
      <c r="F6651" t="str">
        <f>"001"</f>
        <v>001</v>
      </c>
      <c r="G6651" t="str">
        <f>""</f>
        <v/>
      </c>
      <c r="H6651" t="s">
        <v>1</v>
      </c>
      <c r="I6651" t="s">
        <v>3147</v>
      </c>
      <c r="J6651" t="s">
        <v>6623</v>
      </c>
      <c r="K6651" t="str">
        <f t="shared" ref="K6651:K6656" si="1011">"29012"</f>
        <v>29012</v>
      </c>
    </row>
    <row r="6652" spans="1:11" customFormat="1" x14ac:dyDescent="0.25">
      <c r="A6652" t="str">
        <f t="shared" si="1007"/>
        <v>29</v>
      </c>
      <c r="B6652" t="s">
        <v>709</v>
      </c>
      <c r="C6652" t="str">
        <f t="shared" si="1008"/>
        <v>067</v>
      </c>
      <c r="D6652" t="s">
        <v>709</v>
      </c>
      <c r="E6652" t="str">
        <f t="shared" si="1010"/>
        <v>04</v>
      </c>
      <c r="F6652" t="str">
        <f>"001"</f>
        <v>001</v>
      </c>
      <c r="G6652" t="str">
        <f>""</f>
        <v/>
      </c>
      <c r="H6652" t="s">
        <v>0</v>
      </c>
      <c r="I6652" t="s">
        <v>3147</v>
      </c>
      <c r="J6652" t="s">
        <v>6623</v>
      </c>
      <c r="K6652" t="str">
        <f t="shared" si="1011"/>
        <v>29012</v>
      </c>
    </row>
    <row r="6653" spans="1:11" customFormat="1" x14ac:dyDescent="0.25">
      <c r="A6653" t="str">
        <f t="shared" si="1007"/>
        <v>29</v>
      </c>
      <c r="B6653" t="s">
        <v>709</v>
      </c>
      <c r="C6653" t="str">
        <f t="shared" si="1008"/>
        <v>067</v>
      </c>
      <c r="D6653" t="s">
        <v>709</v>
      </c>
      <c r="E6653" t="str">
        <f t="shared" si="1010"/>
        <v>04</v>
      </c>
      <c r="F6653" t="str">
        <f>"003"</f>
        <v>003</v>
      </c>
      <c r="G6653" t="str">
        <f>""</f>
        <v/>
      </c>
      <c r="H6653" t="s">
        <v>1</v>
      </c>
      <c r="I6653" t="s">
        <v>3148</v>
      </c>
      <c r="J6653" t="s">
        <v>6624</v>
      </c>
      <c r="K6653" t="str">
        <f t="shared" si="1011"/>
        <v>29012</v>
      </c>
    </row>
    <row r="6654" spans="1:11" customFormat="1" x14ac:dyDescent="0.25">
      <c r="A6654" t="str">
        <f t="shared" si="1007"/>
        <v>29</v>
      </c>
      <c r="B6654" t="s">
        <v>709</v>
      </c>
      <c r="C6654" t="str">
        <f t="shared" si="1008"/>
        <v>067</v>
      </c>
      <c r="D6654" t="s">
        <v>709</v>
      </c>
      <c r="E6654" t="str">
        <f t="shared" si="1010"/>
        <v>04</v>
      </c>
      <c r="F6654" t="str">
        <f>"003"</f>
        <v>003</v>
      </c>
      <c r="G6654" t="str">
        <f>""</f>
        <v/>
      </c>
      <c r="H6654" t="s">
        <v>0</v>
      </c>
      <c r="I6654" t="s">
        <v>3148</v>
      </c>
      <c r="J6654" t="s">
        <v>6624</v>
      </c>
      <c r="K6654" t="str">
        <f t="shared" si="1011"/>
        <v>29012</v>
      </c>
    </row>
    <row r="6655" spans="1:11" customFormat="1" x14ac:dyDescent="0.25">
      <c r="A6655" t="str">
        <f t="shared" si="1007"/>
        <v>29</v>
      </c>
      <c r="B6655" t="s">
        <v>709</v>
      </c>
      <c r="C6655" t="str">
        <f t="shared" si="1008"/>
        <v>067</v>
      </c>
      <c r="D6655" t="s">
        <v>709</v>
      </c>
      <c r="E6655" t="str">
        <f t="shared" si="1010"/>
        <v>04</v>
      </c>
      <c r="F6655" t="str">
        <f>"004"</f>
        <v>004</v>
      </c>
      <c r="G6655" t="str">
        <f>""</f>
        <v/>
      </c>
      <c r="H6655" t="s">
        <v>1</v>
      </c>
      <c r="I6655" t="s">
        <v>3149</v>
      </c>
      <c r="J6655" t="s">
        <v>6625</v>
      </c>
      <c r="K6655" t="str">
        <f t="shared" si="1011"/>
        <v>29012</v>
      </c>
    </row>
    <row r="6656" spans="1:11" customFormat="1" x14ac:dyDescent="0.25">
      <c r="A6656" t="str">
        <f t="shared" si="1007"/>
        <v>29</v>
      </c>
      <c r="B6656" t="s">
        <v>709</v>
      </c>
      <c r="C6656" t="str">
        <f t="shared" si="1008"/>
        <v>067</v>
      </c>
      <c r="D6656" t="s">
        <v>709</v>
      </c>
      <c r="E6656" t="str">
        <f t="shared" si="1010"/>
        <v>04</v>
      </c>
      <c r="F6656" t="str">
        <f>"004"</f>
        <v>004</v>
      </c>
      <c r="G6656" t="str">
        <f>""</f>
        <v/>
      </c>
      <c r="H6656" t="s">
        <v>0</v>
      </c>
      <c r="I6656" t="s">
        <v>3149</v>
      </c>
      <c r="J6656" t="s">
        <v>6625</v>
      </c>
      <c r="K6656" t="str">
        <f t="shared" si="1011"/>
        <v>29012</v>
      </c>
    </row>
    <row r="6657" spans="1:11" customFormat="1" x14ac:dyDescent="0.25">
      <c r="A6657" t="str">
        <f t="shared" si="1007"/>
        <v>29</v>
      </c>
      <c r="B6657" t="s">
        <v>709</v>
      </c>
      <c r="C6657" t="str">
        <f t="shared" si="1008"/>
        <v>067</v>
      </c>
      <c r="D6657" t="s">
        <v>709</v>
      </c>
      <c r="E6657" t="str">
        <f t="shared" si="1010"/>
        <v>04</v>
      </c>
      <c r="F6657" t="str">
        <f>"006"</f>
        <v>006</v>
      </c>
      <c r="G6657" t="str">
        <f>""</f>
        <v/>
      </c>
      <c r="H6657" t="s">
        <v>3</v>
      </c>
      <c r="I6657" t="s">
        <v>3150</v>
      </c>
      <c r="J6657" t="s">
        <v>6626</v>
      </c>
      <c r="K6657" t="str">
        <f>"29013"</f>
        <v>29013</v>
      </c>
    </row>
    <row r="6658" spans="1:11" customFormat="1" x14ac:dyDescent="0.25">
      <c r="A6658" t="str">
        <f t="shared" si="1007"/>
        <v>29</v>
      </c>
      <c r="B6658" t="s">
        <v>709</v>
      </c>
      <c r="C6658" t="str">
        <f t="shared" si="1008"/>
        <v>067</v>
      </c>
      <c r="D6658" t="s">
        <v>709</v>
      </c>
      <c r="E6658" t="str">
        <f t="shared" si="1010"/>
        <v>04</v>
      </c>
      <c r="F6658" t="str">
        <f>"007"</f>
        <v>007</v>
      </c>
      <c r="G6658" t="str">
        <f>""</f>
        <v/>
      </c>
      <c r="H6658" t="s">
        <v>3</v>
      </c>
      <c r="I6658" t="s">
        <v>3149</v>
      </c>
      <c r="J6658" t="s">
        <v>6625</v>
      </c>
      <c r="K6658" t="str">
        <f>"29012"</f>
        <v>29012</v>
      </c>
    </row>
    <row r="6659" spans="1:11" customFormat="1" x14ac:dyDescent="0.25">
      <c r="A6659" t="str">
        <f t="shared" si="1007"/>
        <v>29</v>
      </c>
      <c r="B6659" t="s">
        <v>709</v>
      </c>
      <c r="C6659" t="str">
        <f t="shared" si="1008"/>
        <v>067</v>
      </c>
      <c r="D6659" t="s">
        <v>709</v>
      </c>
      <c r="E6659" t="str">
        <f t="shared" si="1010"/>
        <v>04</v>
      </c>
      <c r="F6659" t="str">
        <f>"008"</f>
        <v>008</v>
      </c>
      <c r="G6659" t="str">
        <f>""</f>
        <v/>
      </c>
      <c r="H6659" t="s">
        <v>3</v>
      </c>
      <c r="I6659" t="s">
        <v>3149</v>
      </c>
      <c r="J6659" t="s">
        <v>6625</v>
      </c>
      <c r="K6659" t="str">
        <f>"29012"</f>
        <v>29012</v>
      </c>
    </row>
    <row r="6660" spans="1:11" customFormat="1" x14ac:dyDescent="0.25">
      <c r="A6660" t="str">
        <f t="shared" si="1007"/>
        <v>29</v>
      </c>
      <c r="B6660" t="s">
        <v>709</v>
      </c>
      <c r="C6660" t="str">
        <f t="shared" si="1008"/>
        <v>067</v>
      </c>
      <c r="D6660" t="s">
        <v>709</v>
      </c>
      <c r="E6660" t="str">
        <f t="shared" si="1010"/>
        <v>04</v>
      </c>
      <c r="F6660" t="str">
        <f>"009"</f>
        <v>009</v>
      </c>
      <c r="G6660" t="str">
        <f>""</f>
        <v/>
      </c>
      <c r="H6660" t="s">
        <v>1</v>
      </c>
      <c r="I6660" t="s">
        <v>3150</v>
      </c>
      <c r="J6660" t="s">
        <v>6626</v>
      </c>
      <c r="K6660" t="str">
        <f t="shared" ref="K6660:K6667" si="1012">"29013"</f>
        <v>29013</v>
      </c>
    </row>
    <row r="6661" spans="1:11" customFormat="1" x14ac:dyDescent="0.25">
      <c r="A6661" t="str">
        <f t="shared" si="1007"/>
        <v>29</v>
      </c>
      <c r="B6661" t="s">
        <v>709</v>
      </c>
      <c r="C6661" t="str">
        <f t="shared" si="1008"/>
        <v>067</v>
      </c>
      <c r="D6661" t="s">
        <v>709</v>
      </c>
      <c r="E6661" t="str">
        <f t="shared" si="1010"/>
        <v>04</v>
      </c>
      <c r="F6661" t="str">
        <f>"009"</f>
        <v>009</v>
      </c>
      <c r="G6661" t="str">
        <f>""</f>
        <v/>
      </c>
      <c r="H6661" t="s">
        <v>0</v>
      </c>
      <c r="I6661" t="s">
        <v>3150</v>
      </c>
      <c r="J6661" t="s">
        <v>6626</v>
      </c>
      <c r="K6661" t="str">
        <f t="shared" si="1012"/>
        <v>29013</v>
      </c>
    </row>
    <row r="6662" spans="1:11" customFormat="1" x14ac:dyDescent="0.25">
      <c r="A6662" t="str">
        <f t="shared" si="1007"/>
        <v>29</v>
      </c>
      <c r="B6662" t="s">
        <v>709</v>
      </c>
      <c r="C6662" t="str">
        <f t="shared" si="1008"/>
        <v>067</v>
      </c>
      <c r="D6662" t="s">
        <v>709</v>
      </c>
      <c r="E6662" t="str">
        <f t="shared" si="1010"/>
        <v>04</v>
      </c>
      <c r="F6662" t="str">
        <f>"010"</f>
        <v>010</v>
      </c>
      <c r="G6662" t="str">
        <f>""</f>
        <v/>
      </c>
      <c r="H6662" t="s">
        <v>3</v>
      </c>
      <c r="I6662" t="s">
        <v>3151</v>
      </c>
      <c r="J6662" t="s">
        <v>6627</v>
      </c>
      <c r="K6662" t="str">
        <f t="shared" si="1012"/>
        <v>29013</v>
      </c>
    </row>
    <row r="6663" spans="1:11" customFormat="1" x14ac:dyDescent="0.25">
      <c r="A6663" t="str">
        <f t="shared" si="1007"/>
        <v>29</v>
      </c>
      <c r="B6663" t="s">
        <v>709</v>
      </c>
      <c r="C6663" t="str">
        <f t="shared" si="1008"/>
        <v>067</v>
      </c>
      <c r="D6663" t="s">
        <v>709</v>
      </c>
      <c r="E6663" t="str">
        <f t="shared" si="1010"/>
        <v>04</v>
      </c>
      <c r="F6663" t="str">
        <f>"011"</f>
        <v>011</v>
      </c>
      <c r="G6663" t="str">
        <f>""</f>
        <v/>
      </c>
      <c r="H6663" t="s">
        <v>3</v>
      </c>
      <c r="I6663" t="s">
        <v>3150</v>
      </c>
      <c r="J6663" t="s">
        <v>6626</v>
      </c>
      <c r="K6663" t="str">
        <f t="shared" si="1012"/>
        <v>29013</v>
      </c>
    </row>
    <row r="6664" spans="1:11" customFormat="1" x14ac:dyDescent="0.25">
      <c r="A6664" t="str">
        <f t="shared" si="1007"/>
        <v>29</v>
      </c>
      <c r="B6664" t="s">
        <v>709</v>
      </c>
      <c r="C6664" t="str">
        <f t="shared" si="1008"/>
        <v>067</v>
      </c>
      <c r="D6664" t="s">
        <v>709</v>
      </c>
      <c r="E6664" t="str">
        <f t="shared" si="1010"/>
        <v>04</v>
      </c>
      <c r="F6664" t="str">
        <f>"012"</f>
        <v>012</v>
      </c>
      <c r="G6664" t="str">
        <f>""</f>
        <v/>
      </c>
      <c r="H6664" t="s">
        <v>1</v>
      </c>
      <c r="I6664" t="s">
        <v>3151</v>
      </c>
      <c r="J6664" t="s">
        <v>6627</v>
      </c>
      <c r="K6664" t="str">
        <f t="shared" si="1012"/>
        <v>29013</v>
      </c>
    </row>
    <row r="6665" spans="1:11" customFormat="1" x14ac:dyDescent="0.25">
      <c r="A6665" t="str">
        <f t="shared" si="1007"/>
        <v>29</v>
      </c>
      <c r="B6665" t="s">
        <v>709</v>
      </c>
      <c r="C6665" t="str">
        <f t="shared" si="1008"/>
        <v>067</v>
      </c>
      <c r="D6665" t="s">
        <v>709</v>
      </c>
      <c r="E6665" t="str">
        <f t="shared" si="1010"/>
        <v>04</v>
      </c>
      <c r="F6665" t="str">
        <f>"012"</f>
        <v>012</v>
      </c>
      <c r="G6665" t="str">
        <f>""</f>
        <v/>
      </c>
      <c r="H6665" t="s">
        <v>0</v>
      </c>
      <c r="I6665" t="s">
        <v>3151</v>
      </c>
      <c r="J6665" t="s">
        <v>6627</v>
      </c>
      <c r="K6665" t="str">
        <f t="shared" si="1012"/>
        <v>29013</v>
      </c>
    </row>
    <row r="6666" spans="1:11" customFormat="1" x14ac:dyDescent="0.25">
      <c r="A6666" t="str">
        <f t="shared" si="1007"/>
        <v>29</v>
      </c>
      <c r="B6666" t="s">
        <v>709</v>
      </c>
      <c r="C6666" t="str">
        <f t="shared" si="1008"/>
        <v>067</v>
      </c>
      <c r="D6666" t="s">
        <v>709</v>
      </c>
      <c r="E6666" t="str">
        <f t="shared" si="1010"/>
        <v>04</v>
      </c>
      <c r="F6666" t="str">
        <f>"014"</f>
        <v>014</v>
      </c>
      <c r="G6666" t="str">
        <f>""</f>
        <v/>
      </c>
      <c r="H6666" t="s">
        <v>3</v>
      </c>
      <c r="I6666" t="s">
        <v>3152</v>
      </c>
      <c r="J6666" t="s">
        <v>6628</v>
      </c>
      <c r="K6666" t="str">
        <f t="shared" si="1012"/>
        <v>29013</v>
      </c>
    </row>
    <row r="6667" spans="1:11" customFormat="1" x14ac:dyDescent="0.25">
      <c r="A6667" t="str">
        <f t="shared" ref="A6667:A6730" si="1013">"29"</f>
        <v>29</v>
      </c>
      <c r="B6667" t="s">
        <v>709</v>
      </c>
      <c r="C6667" t="str">
        <f t="shared" si="1008"/>
        <v>067</v>
      </c>
      <c r="D6667" t="s">
        <v>709</v>
      </c>
      <c r="E6667" t="str">
        <f t="shared" si="1010"/>
        <v>04</v>
      </c>
      <c r="F6667" t="str">
        <f>"015"</f>
        <v>015</v>
      </c>
      <c r="G6667" t="str">
        <f>""</f>
        <v/>
      </c>
      <c r="H6667" t="s">
        <v>3</v>
      </c>
      <c r="I6667" t="s">
        <v>3150</v>
      </c>
      <c r="J6667" t="s">
        <v>6626</v>
      </c>
      <c r="K6667" t="str">
        <f t="shared" si="1012"/>
        <v>29013</v>
      </c>
    </row>
    <row r="6668" spans="1:11" customFormat="1" x14ac:dyDescent="0.25">
      <c r="A6668" t="str">
        <f t="shared" si="1013"/>
        <v>29</v>
      </c>
      <c r="B6668" t="s">
        <v>709</v>
      </c>
      <c r="C6668" t="str">
        <f t="shared" si="1008"/>
        <v>067</v>
      </c>
      <c r="D6668" t="s">
        <v>709</v>
      </c>
      <c r="E6668" t="str">
        <f>"05"</f>
        <v>05</v>
      </c>
      <c r="F6668" t="str">
        <f>"001"</f>
        <v>001</v>
      </c>
      <c r="G6668" t="str">
        <f>""</f>
        <v/>
      </c>
      <c r="H6668" t="s">
        <v>3</v>
      </c>
      <c r="I6668" t="s">
        <v>3153</v>
      </c>
      <c r="J6668" t="s">
        <v>6629</v>
      </c>
      <c r="K6668" t="str">
        <f>"29012"</f>
        <v>29012</v>
      </c>
    </row>
    <row r="6669" spans="1:11" customFormat="1" x14ac:dyDescent="0.25">
      <c r="A6669" t="str">
        <f t="shared" si="1013"/>
        <v>29</v>
      </c>
      <c r="B6669" t="s">
        <v>709</v>
      </c>
      <c r="C6669" t="str">
        <f t="shared" si="1008"/>
        <v>067</v>
      </c>
      <c r="D6669" t="s">
        <v>709</v>
      </c>
      <c r="E6669" t="str">
        <f>"05"</f>
        <v>05</v>
      </c>
      <c r="F6669" t="str">
        <f>"002"</f>
        <v>002</v>
      </c>
      <c r="G6669" t="str">
        <f>""</f>
        <v/>
      </c>
      <c r="H6669" t="s">
        <v>1</v>
      </c>
      <c r="I6669" t="s">
        <v>3154</v>
      </c>
      <c r="J6669" t="s">
        <v>6630</v>
      </c>
      <c r="K6669" t="str">
        <f>"29008"</f>
        <v>29008</v>
      </c>
    </row>
    <row r="6670" spans="1:11" customFormat="1" x14ac:dyDescent="0.25">
      <c r="A6670" t="str">
        <f t="shared" si="1013"/>
        <v>29</v>
      </c>
      <c r="B6670" t="s">
        <v>709</v>
      </c>
      <c r="C6670" t="str">
        <f t="shared" si="1008"/>
        <v>067</v>
      </c>
      <c r="D6670" t="s">
        <v>709</v>
      </c>
      <c r="E6670" t="str">
        <f>"05"</f>
        <v>05</v>
      </c>
      <c r="F6670" t="str">
        <f>"002"</f>
        <v>002</v>
      </c>
      <c r="G6670" t="str">
        <f>""</f>
        <v/>
      </c>
      <c r="H6670" t="s">
        <v>0</v>
      </c>
      <c r="I6670" t="s">
        <v>3154</v>
      </c>
      <c r="J6670" t="s">
        <v>6630</v>
      </c>
      <c r="K6670" t="str">
        <f>"29008"</f>
        <v>29008</v>
      </c>
    </row>
    <row r="6671" spans="1:11" customFormat="1" x14ac:dyDescent="0.25">
      <c r="A6671" t="str">
        <f t="shared" si="1013"/>
        <v>29</v>
      </c>
      <c r="B6671" t="s">
        <v>709</v>
      </c>
      <c r="C6671" t="str">
        <f t="shared" si="1008"/>
        <v>067</v>
      </c>
      <c r="D6671" t="s">
        <v>709</v>
      </c>
      <c r="E6671" t="str">
        <f t="shared" ref="E6671:E6734" si="1014">"06"</f>
        <v>06</v>
      </c>
      <c r="F6671" t="str">
        <f>"001"</f>
        <v>001</v>
      </c>
      <c r="G6671" t="str">
        <f>""</f>
        <v/>
      </c>
      <c r="H6671" t="s">
        <v>1</v>
      </c>
      <c r="I6671" t="s">
        <v>3155</v>
      </c>
      <c r="J6671" t="s">
        <v>6631</v>
      </c>
      <c r="K6671" t="str">
        <f t="shared" ref="K6671:K6685" si="1015">"29014"</f>
        <v>29014</v>
      </c>
    </row>
    <row r="6672" spans="1:11" customFormat="1" x14ac:dyDescent="0.25">
      <c r="A6672" t="str">
        <f t="shared" si="1013"/>
        <v>29</v>
      </c>
      <c r="B6672" t="s">
        <v>709</v>
      </c>
      <c r="C6672" t="str">
        <f t="shared" si="1008"/>
        <v>067</v>
      </c>
      <c r="D6672" t="s">
        <v>709</v>
      </c>
      <c r="E6672" t="str">
        <f t="shared" si="1014"/>
        <v>06</v>
      </c>
      <c r="F6672" t="str">
        <f>"001"</f>
        <v>001</v>
      </c>
      <c r="G6672" t="str">
        <f>""</f>
        <v/>
      </c>
      <c r="H6672" t="s">
        <v>0</v>
      </c>
      <c r="I6672" t="s">
        <v>3155</v>
      </c>
      <c r="J6672" t="s">
        <v>6631</v>
      </c>
      <c r="K6672" t="str">
        <f t="shared" si="1015"/>
        <v>29014</v>
      </c>
    </row>
    <row r="6673" spans="1:11" customFormat="1" x14ac:dyDescent="0.25">
      <c r="A6673" t="str">
        <f t="shared" si="1013"/>
        <v>29</v>
      </c>
      <c r="B6673" t="s">
        <v>709</v>
      </c>
      <c r="C6673" t="str">
        <f t="shared" si="1008"/>
        <v>067</v>
      </c>
      <c r="D6673" t="s">
        <v>709</v>
      </c>
      <c r="E6673" t="str">
        <f t="shared" si="1014"/>
        <v>06</v>
      </c>
      <c r="F6673" t="str">
        <f>"002"</f>
        <v>002</v>
      </c>
      <c r="G6673" t="str">
        <f>""</f>
        <v/>
      </c>
      <c r="H6673" t="s">
        <v>1</v>
      </c>
      <c r="I6673" t="s">
        <v>3156</v>
      </c>
      <c r="J6673" t="s">
        <v>6632</v>
      </c>
      <c r="K6673" t="str">
        <f t="shared" si="1015"/>
        <v>29014</v>
      </c>
    </row>
    <row r="6674" spans="1:11" customFormat="1" x14ac:dyDescent="0.25">
      <c r="A6674" t="str">
        <f t="shared" si="1013"/>
        <v>29</v>
      </c>
      <c r="B6674" t="s">
        <v>709</v>
      </c>
      <c r="C6674" t="str">
        <f t="shared" si="1008"/>
        <v>067</v>
      </c>
      <c r="D6674" t="s">
        <v>709</v>
      </c>
      <c r="E6674" t="str">
        <f t="shared" si="1014"/>
        <v>06</v>
      </c>
      <c r="F6674" t="str">
        <f>"002"</f>
        <v>002</v>
      </c>
      <c r="G6674" t="str">
        <f>""</f>
        <v/>
      </c>
      <c r="H6674" t="s">
        <v>0</v>
      </c>
      <c r="I6674" t="s">
        <v>3156</v>
      </c>
      <c r="J6674" t="s">
        <v>6632</v>
      </c>
      <c r="K6674" t="str">
        <f t="shared" si="1015"/>
        <v>29014</v>
      </c>
    </row>
    <row r="6675" spans="1:11" customFormat="1" x14ac:dyDescent="0.25">
      <c r="A6675" t="str">
        <f t="shared" si="1013"/>
        <v>29</v>
      </c>
      <c r="B6675" t="s">
        <v>709</v>
      </c>
      <c r="C6675" t="str">
        <f t="shared" si="1008"/>
        <v>067</v>
      </c>
      <c r="D6675" t="s">
        <v>709</v>
      </c>
      <c r="E6675" t="str">
        <f t="shared" si="1014"/>
        <v>06</v>
      </c>
      <c r="F6675" t="str">
        <f>"003"</f>
        <v>003</v>
      </c>
      <c r="G6675" t="str">
        <f>""</f>
        <v/>
      </c>
      <c r="H6675" t="s">
        <v>3</v>
      </c>
      <c r="I6675" t="s">
        <v>3157</v>
      </c>
      <c r="J6675" t="s">
        <v>6633</v>
      </c>
      <c r="K6675" t="str">
        <f t="shared" si="1015"/>
        <v>29014</v>
      </c>
    </row>
    <row r="6676" spans="1:11" customFormat="1" x14ac:dyDescent="0.25">
      <c r="A6676" t="str">
        <f t="shared" si="1013"/>
        <v>29</v>
      </c>
      <c r="B6676" t="s">
        <v>709</v>
      </c>
      <c r="C6676" t="str">
        <f t="shared" si="1008"/>
        <v>067</v>
      </c>
      <c r="D6676" t="s">
        <v>709</v>
      </c>
      <c r="E6676" t="str">
        <f t="shared" si="1014"/>
        <v>06</v>
      </c>
      <c r="F6676" t="str">
        <f>"004"</f>
        <v>004</v>
      </c>
      <c r="G6676" t="str">
        <f>""</f>
        <v/>
      </c>
      <c r="H6676" t="s">
        <v>3</v>
      </c>
      <c r="I6676" t="s">
        <v>3158</v>
      </c>
      <c r="J6676" t="s">
        <v>6634</v>
      </c>
      <c r="K6676" t="str">
        <f t="shared" si="1015"/>
        <v>29014</v>
      </c>
    </row>
    <row r="6677" spans="1:11" customFormat="1" x14ac:dyDescent="0.25">
      <c r="A6677" t="str">
        <f t="shared" si="1013"/>
        <v>29</v>
      </c>
      <c r="B6677" t="s">
        <v>709</v>
      </c>
      <c r="C6677" t="str">
        <f t="shared" si="1008"/>
        <v>067</v>
      </c>
      <c r="D6677" t="s">
        <v>709</v>
      </c>
      <c r="E6677" t="str">
        <f t="shared" si="1014"/>
        <v>06</v>
      </c>
      <c r="F6677" t="str">
        <f>"005"</f>
        <v>005</v>
      </c>
      <c r="G6677" t="str">
        <f>""</f>
        <v/>
      </c>
      <c r="H6677" t="s">
        <v>3</v>
      </c>
      <c r="I6677" t="s">
        <v>3159</v>
      </c>
      <c r="J6677" t="s">
        <v>6635</v>
      </c>
      <c r="K6677" t="str">
        <f t="shared" si="1015"/>
        <v>29014</v>
      </c>
    </row>
    <row r="6678" spans="1:11" customFormat="1" x14ac:dyDescent="0.25">
      <c r="A6678" t="str">
        <f t="shared" si="1013"/>
        <v>29</v>
      </c>
      <c r="B6678" t="s">
        <v>709</v>
      </c>
      <c r="C6678" t="str">
        <f t="shared" si="1008"/>
        <v>067</v>
      </c>
      <c r="D6678" t="s">
        <v>709</v>
      </c>
      <c r="E6678" t="str">
        <f t="shared" si="1014"/>
        <v>06</v>
      </c>
      <c r="F6678" t="str">
        <f>"006"</f>
        <v>006</v>
      </c>
      <c r="G6678" t="str">
        <f>""</f>
        <v/>
      </c>
      <c r="H6678" t="s">
        <v>3</v>
      </c>
      <c r="I6678" t="s">
        <v>3160</v>
      </c>
      <c r="J6678" t="s">
        <v>6636</v>
      </c>
      <c r="K6678" t="str">
        <f t="shared" si="1015"/>
        <v>29014</v>
      </c>
    </row>
    <row r="6679" spans="1:11" customFormat="1" x14ac:dyDescent="0.25">
      <c r="A6679" t="str">
        <f t="shared" si="1013"/>
        <v>29</v>
      </c>
      <c r="B6679" t="s">
        <v>709</v>
      </c>
      <c r="C6679" t="str">
        <f t="shared" si="1008"/>
        <v>067</v>
      </c>
      <c r="D6679" t="s">
        <v>709</v>
      </c>
      <c r="E6679" t="str">
        <f t="shared" si="1014"/>
        <v>06</v>
      </c>
      <c r="F6679" t="str">
        <f>"007"</f>
        <v>007</v>
      </c>
      <c r="G6679" t="str">
        <f>""</f>
        <v/>
      </c>
      <c r="H6679" t="s">
        <v>1</v>
      </c>
      <c r="I6679" t="s">
        <v>3160</v>
      </c>
      <c r="J6679" t="s">
        <v>6636</v>
      </c>
      <c r="K6679" t="str">
        <f t="shared" si="1015"/>
        <v>29014</v>
      </c>
    </row>
    <row r="6680" spans="1:11" customFormat="1" x14ac:dyDescent="0.25">
      <c r="A6680" t="str">
        <f t="shared" si="1013"/>
        <v>29</v>
      </c>
      <c r="B6680" t="s">
        <v>709</v>
      </c>
      <c r="C6680" t="str">
        <f t="shared" si="1008"/>
        <v>067</v>
      </c>
      <c r="D6680" t="s">
        <v>709</v>
      </c>
      <c r="E6680" t="str">
        <f t="shared" si="1014"/>
        <v>06</v>
      </c>
      <c r="F6680" t="str">
        <f>"007"</f>
        <v>007</v>
      </c>
      <c r="G6680" t="str">
        <f>""</f>
        <v/>
      </c>
      <c r="H6680" t="s">
        <v>0</v>
      </c>
      <c r="I6680" t="s">
        <v>3160</v>
      </c>
      <c r="J6680" t="s">
        <v>6636</v>
      </c>
      <c r="K6680" t="str">
        <f t="shared" si="1015"/>
        <v>29014</v>
      </c>
    </row>
    <row r="6681" spans="1:11" customFormat="1" x14ac:dyDescent="0.25">
      <c r="A6681" t="str">
        <f t="shared" si="1013"/>
        <v>29</v>
      </c>
      <c r="B6681" t="s">
        <v>709</v>
      </c>
      <c r="C6681" t="str">
        <f t="shared" si="1008"/>
        <v>067</v>
      </c>
      <c r="D6681" t="s">
        <v>709</v>
      </c>
      <c r="E6681" t="str">
        <f t="shared" si="1014"/>
        <v>06</v>
      </c>
      <c r="F6681" t="str">
        <f>"008"</f>
        <v>008</v>
      </c>
      <c r="G6681" t="str">
        <f>""</f>
        <v/>
      </c>
      <c r="H6681" t="s">
        <v>3</v>
      </c>
      <c r="I6681" t="s">
        <v>3159</v>
      </c>
      <c r="J6681" t="s">
        <v>6635</v>
      </c>
      <c r="K6681" t="str">
        <f t="shared" si="1015"/>
        <v>29014</v>
      </c>
    </row>
    <row r="6682" spans="1:11" customFormat="1" x14ac:dyDescent="0.25">
      <c r="A6682" t="str">
        <f t="shared" si="1013"/>
        <v>29</v>
      </c>
      <c r="B6682" t="s">
        <v>709</v>
      </c>
      <c r="C6682" t="str">
        <f t="shared" si="1008"/>
        <v>067</v>
      </c>
      <c r="D6682" t="s">
        <v>709</v>
      </c>
      <c r="E6682" t="str">
        <f t="shared" si="1014"/>
        <v>06</v>
      </c>
      <c r="F6682" t="str">
        <f>"009"</f>
        <v>009</v>
      </c>
      <c r="G6682" t="str">
        <f>""</f>
        <v/>
      </c>
      <c r="H6682" t="s">
        <v>3</v>
      </c>
      <c r="I6682" t="s">
        <v>3161</v>
      </c>
      <c r="J6682" t="s">
        <v>6637</v>
      </c>
      <c r="K6682" t="str">
        <f t="shared" si="1015"/>
        <v>29014</v>
      </c>
    </row>
    <row r="6683" spans="1:11" customFormat="1" x14ac:dyDescent="0.25">
      <c r="A6683" t="str">
        <f t="shared" si="1013"/>
        <v>29</v>
      </c>
      <c r="B6683" t="s">
        <v>709</v>
      </c>
      <c r="C6683" t="str">
        <f t="shared" si="1008"/>
        <v>067</v>
      </c>
      <c r="D6683" t="s">
        <v>709</v>
      </c>
      <c r="E6683" t="str">
        <f t="shared" si="1014"/>
        <v>06</v>
      </c>
      <c r="F6683" t="str">
        <f>"010"</f>
        <v>010</v>
      </c>
      <c r="G6683" t="str">
        <f>""</f>
        <v/>
      </c>
      <c r="H6683" t="s">
        <v>3</v>
      </c>
      <c r="I6683" t="s">
        <v>3162</v>
      </c>
      <c r="J6683" t="s">
        <v>6638</v>
      </c>
      <c r="K6683" t="str">
        <f t="shared" si="1015"/>
        <v>29014</v>
      </c>
    </row>
    <row r="6684" spans="1:11" customFormat="1" x14ac:dyDescent="0.25">
      <c r="A6684" t="str">
        <f t="shared" si="1013"/>
        <v>29</v>
      </c>
      <c r="B6684" t="s">
        <v>709</v>
      </c>
      <c r="C6684" t="str">
        <f t="shared" si="1008"/>
        <v>067</v>
      </c>
      <c r="D6684" t="s">
        <v>709</v>
      </c>
      <c r="E6684" t="str">
        <f t="shared" si="1014"/>
        <v>06</v>
      </c>
      <c r="F6684" t="str">
        <f>"011"</f>
        <v>011</v>
      </c>
      <c r="G6684" t="str">
        <f>""</f>
        <v/>
      </c>
      <c r="H6684" t="s">
        <v>1</v>
      </c>
      <c r="I6684" t="s">
        <v>3162</v>
      </c>
      <c r="J6684" t="s">
        <v>6638</v>
      </c>
      <c r="K6684" t="str">
        <f t="shared" si="1015"/>
        <v>29014</v>
      </c>
    </row>
    <row r="6685" spans="1:11" customFormat="1" x14ac:dyDescent="0.25">
      <c r="A6685" t="str">
        <f t="shared" si="1013"/>
        <v>29</v>
      </c>
      <c r="B6685" t="s">
        <v>709</v>
      </c>
      <c r="C6685" t="str">
        <f t="shared" si="1008"/>
        <v>067</v>
      </c>
      <c r="D6685" t="s">
        <v>709</v>
      </c>
      <c r="E6685" t="str">
        <f t="shared" si="1014"/>
        <v>06</v>
      </c>
      <c r="F6685" t="str">
        <f>"011"</f>
        <v>011</v>
      </c>
      <c r="G6685" t="str">
        <f>""</f>
        <v/>
      </c>
      <c r="H6685" t="s">
        <v>0</v>
      </c>
      <c r="I6685" t="s">
        <v>3162</v>
      </c>
      <c r="J6685" t="s">
        <v>6638</v>
      </c>
      <c r="K6685" t="str">
        <f t="shared" si="1015"/>
        <v>29014</v>
      </c>
    </row>
    <row r="6686" spans="1:11" customFormat="1" x14ac:dyDescent="0.25">
      <c r="A6686" t="str">
        <f t="shared" si="1013"/>
        <v>29</v>
      </c>
      <c r="B6686" t="s">
        <v>709</v>
      </c>
      <c r="C6686" t="str">
        <f t="shared" si="1008"/>
        <v>067</v>
      </c>
      <c r="D6686" t="s">
        <v>709</v>
      </c>
      <c r="E6686" t="str">
        <f t="shared" si="1014"/>
        <v>06</v>
      </c>
      <c r="F6686" t="str">
        <f>"012"</f>
        <v>012</v>
      </c>
      <c r="G6686" t="str">
        <f>""</f>
        <v/>
      </c>
      <c r="H6686" t="s">
        <v>1</v>
      </c>
      <c r="I6686" t="s">
        <v>3151</v>
      </c>
      <c r="J6686" t="s">
        <v>6627</v>
      </c>
      <c r="K6686" t="str">
        <f>"29013"</f>
        <v>29013</v>
      </c>
    </row>
    <row r="6687" spans="1:11" customFormat="1" x14ac:dyDescent="0.25">
      <c r="A6687" t="str">
        <f t="shared" si="1013"/>
        <v>29</v>
      </c>
      <c r="B6687" t="s">
        <v>709</v>
      </c>
      <c r="C6687" t="str">
        <f t="shared" si="1008"/>
        <v>067</v>
      </c>
      <c r="D6687" t="s">
        <v>709</v>
      </c>
      <c r="E6687" t="str">
        <f t="shared" si="1014"/>
        <v>06</v>
      </c>
      <c r="F6687" t="str">
        <f>"012"</f>
        <v>012</v>
      </c>
      <c r="G6687" t="str">
        <f>""</f>
        <v/>
      </c>
      <c r="H6687" t="s">
        <v>0</v>
      </c>
      <c r="I6687" t="s">
        <v>3151</v>
      </c>
      <c r="J6687" t="s">
        <v>6627</v>
      </c>
      <c r="K6687" t="str">
        <f>"29013"</f>
        <v>29013</v>
      </c>
    </row>
    <row r="6688" spans="1:11" customFormat="1" x14ac:dyDescent="0.25">
      <c r="A6688" t="str">
        <f t="shared" si="1013"/>
        <v>29</v>
      </c>
      <c r="B6688" t="s">
        <v>709</v>
      </c>
      <c r="C6688" t="str">
        <f t="shared" si="1008"/>
        <v>067</v>
      </c>
      <c r="D6688" t="s">
        <v>709</v>
      </c>
      <c r="E6688" t="str">
        <f t="shared" si="1014"/>
        <v>06</v>
      </c>
      <c r="F6688" t="str">
        <f>"013"</f>
        <v>013</v>
      </c>
      <c r="G6688" t="str">
        <f>""</f>
        <v/>
      </c>
      <c r="H6688" t="s">
        <v>1</v>
      </c>
      <c r="I6688" t="s">
        <v>3163</v>
      </c>
      <c r="J6688" t="s">
        <v>6639</v>
      </c>
      <c r="K6688" t="str">
        <f>"29014"</f>
        <v>29014</v>
      </c>
    </row>
    <row r="6689" spans="1:11" customFormat="1" x14ac:dyDescent="0.25">
      <c r="A6689" t="str">
        <f t="shared" si="1013"/>
        <v>29</v>
      </c>
      <c r="B6689" t="s">
        <v>709</v>
      </c>
      <c r="C6689" t="str">
        <f t="shared" si="1008"/>
        <v>067</v>
      </c>
      <c r="D6689" t="s">
        <v>709</v>
      </c>
      <c r="E6689" t="str">
        <f t="shared" si="1014"/>
        <v>06</v>
      </c>
      <c r="F6689" t="str">
        <f>"013"</f>
        <v>013</v>
      </c>
      <c r="G6689" t="str">
        <f>""</f>
        <v/>
      </c>
      <c r="H6689" t="s">
        <v>0</v>
      </c>
      <c r="I6689" t="s">
        <v>3163</v>
      </c>
      <c r="J6689" t="s">
        <v>6639</v>
      </c>
      <c r="K6689" t="str">
        <f>"29014"</f>
        <v>29014</v>
      </c>
    </row>
    <row r="6690" spans="1:11" customFormat="1" x14ac:dyDescent="0.25">
      <c r="A6690" t="str">
        <f t="shared" si="1013"/>
        <v>29</v>
      </c>
      <c r="B6690" t="s">
        <v>709</v>
      </c>
      <c r="C6690" t="str">
        <f t="shared" si="1008"/>
        <v>067</v>
      </c>
      <c r="D6690" t="s">
        <v>709</v>
      </c>
      <c r="E6690" t="str">
        <f t="shared" si="1014"/>
        <v>06</v>
      </c>
      <c r="F6690" t="str">
        <f>"015"</f>
        <v>015</v>
      </c>
      <c r="G6690" t="str">
        <f>""</f>
        <v/>
      </c>
      <c r="H6690" t="s">
        <v>3</v>
      </c>
      <c r="I6690" t="s">
        <v>3163</v>
      </c>
      <c r="J6690" t="s">
        <v>6639</v>
      </c>
      <c r="K6690" t="str">
        <f>"29014"</f>
        <v>29014</v>
      </c>
    </row>
    <row r="6691" spans="1:11" customFormat="1" x14ac:dyDescent="0.25">
      <c r="A6691" t="str">
        <f t="shared" si="1013"/>
        <v>29</v>
      </c>
      <c r="B6691" t="s">
        <v>709</v>
      </c>
      <c r="C6691" t="str">
        <f t="shared" si="1008"/>
        <v>067</v>
      </c>
      <c r="D6691" t="s">
        <v>709</v>
      </c>
      <c r="E6691" t="str">
        <f t="shared" si="1014"/>
        <v>06</v>
      </c>
      <c r="F6691" t="str">
        <f>"016"</f>
        <v>016</v>
      </c>
      <c r="G6691" t="str">
        <f>""</f>
        <v/>
      </c>
      <c r="H6691" t="s">
        <v>3</v>
      </c>
      <c r="I6691" t="s">
        <v>3164</v>
      </c>
      <c r="J6691" t="s">
        <v>6640</v>
      </c>
      <c r="K6691" t="str">
        <f>"29013"</f>
        <v>29013</v>
      </c>
    </row>
    <row r="6692" spans="1:11" customFormat="1" x14ac:dyDescent="0.25">
      <c r="A6692" t="str">
        <f t="shared" si="1013"/>
        <v>29</v>
      </c>
      <c r="B6692" t="s">
        <v>709</v>
      </c>
      <c r="C6692" t="str">
        <f t="shared" si="1008"/>
        <v>067</v>
      </c>
      <c r="D6692" t="s">
        <v>709</v>
      </c>
      <c r="E6692" t="str">
        <f t="shared" si="1014"/>
        <v>06</v>
      </c>
      <c r="F6692" t="str">
        <f>"017"</f>
        <v>017</v>
      </c>
      <c r="G6692" t="str">
        <f>""</f>
        <v/>
      </c>
      <c r="H6692" t="s">
        <v>3</v>
      </c>
      <c r="I6692" t="s">
        <v>3165</v>
      </c>
      <c r="J6692" t="s">
        <v>6641</v>
      </c>
      <c r="K6692" t="str">
        <f>"29013"</f>
        <v>29013</v>
      </c>
    </row>
    <row r="6693" spans="1:11" customFormat="1" x14ac:dyDescent="0.25">
      <c r="A6693" t="str">
        <f t="shared" si="1013"/>
        <v>29</v>
      </c>
      <c r="B6693" t="s">
        <v>709</v>
      </c>
      <c r="C6693" t="str">
        <f t="shared" si="1008"/>
        <v>067</v>
      </c>
      <c r="D6693" t="s">
        <v>709</v>
      </c>
      <c r="E6693" t="str">
        <f t="shared" si="1014"/>
        <v>06</v>
      </c>
      <c r="F6693" t="str">
        <f>"018"</f>
        <v>018</v>
      </c>
      <c r="G6693" t="str">
        <f>""</f>
        <v/>
      </c>
      <c r="H6693" t="s">
        <v>3</v>
      </c>
      <c r="I6693" t="s">
        <v>3166</v>
      </c>
      <c r="J6693" t="s">
        <v>6642</v>
      </c>
      <c r="K6693" t="str">
        <f>"29014"</f>
        <v>29014</v>
      </c>
    </row>
    <row r="6694" spans="1:11" customFormat="1" x14ac:dyDescent="0.25">
      <c r="A6694" t="str">
        <f t="shared" si="1013"/>
        <v>29</v>
      </c>
      <c r="B6694" t="s">
        <v>709</v>
      </c>
      <c r="C6694" t="str">
        <f t="shared" si="1008"/>
        <v>067</v>
      </c>
      <c r="D6694" t="s">
        <v>709</v>
      </c>
      <c r="E6694" t="str">
        <f t="shared" si="1014"/>
        <v>06</v>
      </c>
      <c r="F6694" t="str">
        <f>"019"</f>
        <v>019</v>
      </c>
      <c r="G6694" t="str">
        <f>""</f>
        <v/>
      </c>
      <c r="H6694" t="s">
        <v>1</v>
      </c>
      <c r="I6694" t="s">
        <v>3164</v>
      </c>
      <c r="J6694" t="s">
        <v>6640</v>
      </c>
      <c r="K6694" t="str">
        <f>"29013"</f>
        <v>29013</v>
      </c>
    </row>
    <row r="6695" spans="1:11" customFormat="1" x14ac:dyDescent="0.25">
      <c r="A6695" t="str">
        <f t="shared" si="1013"/>
        <v>29</v>
      </c>
      <c r="B6695" t="s">
        <v>709</v>
      </c>
      <c r="C6695" t="str">
        <f t="shared" si="1008"/>
        <v>067</v>
      </c>
      <c r="D6695" t="s">
        <v>709</v>
      </c>
      <c r="E6695" t="str">
        <f t="shared" si="1014"/>
        <v>06</v>
      </c>
      <c r="F6695" t="str">
        <f>"019"</f>
        <v>019</v>
      </c>
      <c r="G6695" t="str">
        <f>""</f>
        <v/>
      </c>
      <c r="H6695" t="s">
        <v>0</v>
      </c>
      <c r="I6695" t="s">
        <v>3164</v>
      </c>
      <c r="J6695" t="s">
        <v>6640</v>
      </c>
      <c r="K6695" t="str">
        <f>"29013"</f>
        <v>29013</v>
      </c>
    </row>
    <row r="6696" spans="1:11" customFormat="1" x14ac:dyDescent="0.25">
      <c r="A6696" t="str">
        <f t="shared" si="1013"/>
        <v>29</v>
      </c>
      <c r="B6696" t="s">
        <v>709</v>
      </c>
      <c r="C6696" t="str">
        <f t="shared" si="1008"/>
        <v>067</v>
      </c>
      <c r="D6696" t="s">
        <v>709</v>
      </c>
      <c r="E6696" t="str">
        <f t="shared" si="1014"/>
        <v>06</v>
      </c>
      <c r="F6696" t="str">
        <f>"020"</f>
        <v>020</v>
      </c>
      <c r="G6696" t="str">
        <f>""</f>
        <v/>
      </c>
      <c r="H6696" t="s">
        <v>3</v>
      </c>
      <c r="I6696" t="s">
        <v>3154</v>
      </c>
      <c r="J6696" t="s">
        <v>6630</v>
      </c>
      <c r="K6696" t="str">
        <f>"29008"</f>
        <v>29008</v>
      </c>
    </row>
    <row r="6697" spans="1:11" customFormat="1" x14ac:dyDescent="0.25">
      <c r="A6697" t="str">
        <f t="shared" si="1013"/>
        <v>29</v>
      </c>
      <c r="B6697" t="s">
        <v>709</v>
      </c>
      <c r="C6697" t="str">
        <f t="shared" ref="C6697:C6760" si="1016">"067"</f>
        <v>067</v>
      </c>
      <c r="D6697" t="s">
        <v>709</v>
      </c>
      <c r="E6697" t="str">
        <f t="shared" si="1014"/>
        <v>06</v>
      </c>
      <c r="F6697" t="str">
        <f>"021"</f>
        <v>021</v>
      </c>
      <c r="G6697" t="str">
        <f>""</f>
        <v/>
      </c>
      <c r="H6697" t="s">
        <v>3</v>
      </c>
      <c r="I6697" t="s">
        <v>3167</v>
      </c>
      <c r="J6697" t="s">
        <v>6643</v>
      </c>
      <c r="K6697" t="str">
        <f>"29014"</f>
        <v>29014</v>
      </c>
    </row>
    <row r="6698" spans="1:11" customFormat="1" x14ac:dyDescent="0.25">
      <c r="A6698" t="str">
        <f t="shared" si="1013"/>
        <v>29</v>
      </c>
      <c r="B6698" t="s">
        <v>709</v>
      </c>
      <c r="C6698" t="str">
        <f t="shared" si="1016"/>
        <v>067</v>
      </c>
      <c r="D6698" t="s">
        <v>709</v>
      </c>
      <c r="E6698" t="str">
        <f t="shared" si="1014"/>
        <v>06</v>
      </c>
      <c r="F6698" t="str">
        <f>"022"</f>
        <v>022</v>
      </c>
      <c r="G6698" t="str">
        <f>""</f>
        <v/>
      </c>
      <c r="H6698" t="s">
        <v>1</v>
      </c>
      <c r="I6698" t="s">
        <v>3168</v>
      </c>
      <c r="J6698" t="s">
        <v>6644</v>
      </c>
      <c r="K6698" t="str">
        <f>"29013"</f>
        <v>29013</v>
      </c>
    </row>
    <row r="6699" spans="1:11" customFormat="1" x14ac:dyDescent="0.25">
      <c r="A6699" t="str">
        <f t="shared" si="1013"/>
        <v>29</v>
      </c>
      <c r="B6699" t="s">
        <v>709</v>
      </c>
      <c r="C6699" t="str">
        <f t="shared" si="1016"/>
        <v>067</v>
      </c>
      <c r="D6699" t="s">
        <v>709</v>
      </c>
      <c r="E6699" t="str">
        <f t="shared" si="1014"/>
        <v>06</v>
      </c>
      <c r="F6699" t="str">
        <f>"022"</f>
        <v>022</v>
      </c>
      <c r="G6699" t="str">
        <f>""</f>
        <v/>
      </c>
      <c r="H6699" t="s">
        <v>0</v>
      </c>
      <c r="I6699" t="s">
        <v>3168</v>
      </c>
      <c r="J6699" t="s">
        <v>6644</v>
      </c>
      <c r="K6699" t="str">
        <f>"29013"</f>
        <v>29013</v>
      </c>
    </row>
    <row r="6700" spans="1:11" customFormat="1" x14ac:dyDescent="0.25">
      <c r="A6700" t="str">
        <f t="shared" si="1013"/>
        <v>29</v>
      </c>
      <c r="B6700" t="s">
        <v>709</v>
      </c>
      <c r="C6700" t="str">
        <f t="shared" si="1016"/>
        <v>067</v>
      </c>
      <c r="D6700" t="s">
        <v>709</v>
      </c>
      <c r="E6700" t="str">
        <f t="shared" si="1014"/>
        <v>06</v>
      </c>
      <c r="F6700" t="str">
        <f>"023"</f>
        <v>023</v>
      </c>
      <c r="G6700" t="str">
        <f>""</f>
        <v/>
      </c>
      <c r="H6700" t="s">
        <v>1</v>
      </c>
      <c r="I6700" t="s">
        <v>3169</v>
      </c>
      <c r="J6700" t="s">
        <v>6645</v>
      </c>
      <c r="K6700" t="str">
        <f>"29014"</f>
        <v>29014</v>
      </c>
    </row>
    <row r="6701" spans="1:11" customFormat="1" x14ac:dyDescent="0.25">
      <c r="A6701" t="str">
        <f t="shared" si="1013"/>
        <v>29</v>
      </c>
      <c r="B6701" t="s">
        <v>709</v>
      </c>
      <c r="C6701" t="str">
        <f t="shared" si="1016"/>
        <v>067</v>
      </c>
      <c r="D6701" t="s">
        <v>709</v>
      </c>
      <c r="E6701" t="str">
        <f t="shared" si="1014"/>
        <v>06</v>
      </c>
      <c r="F6701" t="str">
        <f>"023"</f>
        <v>023</v>
      </c>
      <c r="G6701" t="str">
        <f>""</f>
        <v/>
      </c>
      <c r="H6701" t="s">
        <v>0</v>
      </c>
      <c r="I6701" t="s">
        <v>3169</v>
      </c>
      <c r="J6701" t="s">
        <v>6645</v>
      </c>
      <c r="K6701" t="str">
        <f>"29014"</f>
        <v>29014</v>
      </c>
    </row>
    <row r="6702" spans="1:11" customFormat="1" x14ac:dyDescent="0.25">
      <c r="A6702" t="str">
        <f t="shared" si="1013"/>
        <v>29</v>
      </c>
      <c r="B6702" t="s">
        <v>709</v>
      </c>
      <c r="C6702" t="str">
        <f t="shared" si="1016"/>
        <v>067</v>
      </c>
      <c r="D6702" t="s">
        <v>709</v>
      </c>
      <c r="E6702" t="str">
        <f t="shared" si="1014"/>
        <v>06</v>
      </c>
      <c r="F6702" t="str">
        <f>"024"</f>
        <v>024</v>
      </c>
      <c r="G6702" t="str">
        <f>""</f>
        <v/>
      </c>
      <c r="H6702" t="s">
        <v>1</v>
      </c>
      <c r="I6702" t="s">
        <v>3152</v>
      </c>
      <c r="J6702" t="s">
        <v>6628</v>
      </c>
      <c r="K6702" t="str">
        <f>"29013"</f>
        <v>29013</v>
      </c>
    </row>
    <row r="6703" spans="1:11" customFormat="1" x14ac:dyDescent="0.25">
      <c r="A6703" t="str">
        <f t="shared" si="1013"/>
        <v>29</v>
      </c>
      <c r="B6703" t="s">
        <v>709</v>
      </c>
      <c r="C6703" t="str">
        <f t="shared" si="1016"/>
        <v>067</v>
      </c>
      <c r="D6703" t="s">
        <v>709</v>
      </c>
      <c r="E6703" t="str">
        <f t="shared" si="1014"/>
        <v>06</v>
      </c>
      <c r="F6703" t="str">
        <f>"024"</f>
        <v>024</v>
      </c>
      <c r="G6703" t="str">
        <f>""</f>
        <v/>
      </c>
      <c r="H6703" t="s">
        <v>0</v>
      </c>
      <c r="I6703" t="s">
        <v>3152</v>
      </c>
      <c r="J6703" t="s">
        <v>6628</v>
      </c>
      <c r="K6703" t="str">
        <f>"29013"</f>
        <v>29013</v>
      </c>
    </row>
    <row r="6704" spans="1:11" customFormat="1" x14ac:dyDescent="0.25">
      <c r="A6704" t="str">
        <f t="shared" si="1013"/>
        <v>29</v>
      </c>
      <c r="B6704" t="s">
        <v>709</v>
      </c>
      <c r="C6704" t="str">
        <f t="shared" si="1016"/>
        <v>067</v>
      </c>
      <c r="D6704" t="s">
        <v>709</v>
      </c>
      <c r="E6704" t="str">
        <f t="shared" si="1014"/>
        <v>06</v>
      </c>
      <c r="F6704" t="str">
        <f>"025"</f>
        <v>025</v>
      </c>
      <c r="G6704" t="str">
        <f>""</f>
        <v/>
      </c>
      <c r="H6704" t="s">
        <v>1</v>
      </c>
      <c r="I6704" t="s">
        <v>3170</v>
      </c>
      <c r="J6704" t="s">
        <v>6646</v>
      </c>
      <c r="K6704" t="str">
        <f>"29014"</f>
        <v>29014</v>
      </c>
    </row>
    <row r="6705" spans="1:11" customFormat="1" x14ac:dyDescent="0.25">
      <c r="A6705" t="str">
        <f t="shared" si="1013"/>
        <v>29</v>
      </c>
      <c r="B6705" t="s">
        <v>709</v>
      </c>
      <c r="C6705" t="str">
        <f t="shared" si="1016"/>
        <v>067</v>
      </c>
      <c r="D6705" t="s">
        <v>709</v>
      </c>
      <c r="E6705" t="str">
        <f t="shared" si="1014"/>
        <v>06</v>
      </c>
      <c r="F6705" t="str">
        <f>"025"</f>
        <v>025</v>
      </c>
      <c r="G6705" t="str">
        <f>""</f>
        <v/>
      </c>
      <c r="H6705" t="s">
        <v>0</v>
      </c>
      <c r="I6705" t="s">
        <v>3170</v>
      </c>
      <c r="J6705" t="s">
        <v>6646</v>
      </c>
      <c r="K6705" t="str">
        <f>"29014"</f>
        <v>29014</v>
      </c>
    </row>
    <row r="6706" spans="1:11" customFormat="1" x14ac:dyDescent="0.25">
      <c r="A6706" t="str">
        <f t="shared" si="1013"/>
        <v>29</v>
      </c>
      <c r="B6706" t="s">
        <v>709</v>
      </c>
      <c r="C6706" t="str">
        <f t="shared" si="1016"/>
        <v>067</v>
      </c>
      <c r="D6706" t="s">
        <v>709</v>
      </c>
      <c r="E6706" t="str">
        <f t="shared" si="1014"/>
        <v>06</v>
      </c>
      <c r="F6706" t="str">
        <f>"026"</f>
        <v>026</v>
      </c>
      <c r="G6706" t="str">
        <f>""</f>
        <v/>
      </c>
      <c r="H6706" t="s">
        <v>1</v>
      </c>
      <c r="I6706" t="s">
        <v>3168</v>
      </c>
      <c r="J6706" t="s">
        <v>6644</v>
      </c>
      <c r="K6706" t="str">
        <f>"29013"</f>
        <v>29013</v>
      </c>
    </row>
    <row r="6707" spans="1:11" customFormat="1" x14ac:dyDescent="0.25">
      <c r="A6707" t="str">
        <f t="shared" si="1013"/>
        <v>29</v>
      </c>
      <c r="B6707" t="s">
        <v>709</v>
      </c>
      <c r="C6707" t="str">
        <f t="shared" si="1016"/>
        <v>067</v>
      </c>
      <c r="D6707" t="s">
        <v>709</v>
      </c>
      <c r="E6707" t="str">
        <f t="shared" si="1014"/>
        <v>06</v>
      </c>
      <c r="F6707" t="str">
        <f>"026"</f>
        <v>026</v>
      </c>
      <c r="G6707" t="str">
        <f>""</f>
        <v/>
      </c>
      <c r="H6707" t="s">
        <v>0</v>
      </c>
      <c r="I6707" t="s">
        <v>3168</v>
      </c>
      <c r="J6707" t="s">
        <v>6644</v>
      </c>
      <c r="K6707" t="str">
        <f>"29013"</f>
        <v>29013</v>
      </c>
    </row>
    <row r="6708" spans="1:11" customFormat="1" x14ac:dyDescent="0.25">
      <c r="A6708" t="str">
        <f t="shared" si="1013"/>
        <v>29</v>
      </c>
      <c r="B6708" t="s">
        <v>709</v>
      </c>
      <c r="C6708" t="str">
        <f t="shared" si="1016"/>
        <v>067</v>
      </c>
      <c r="D6708" t="s">
        <v>709</v>
      </c>
      <c r="E6708" t="str">
        <f t="shared" si="1014"/>
        <v>06</v>
      </c>
      <c r="F6708" t="str">
        <f>"027"</f>
        <v>027</v>
      </c>
      <c r="G6708" t="str">
        <f>""</f>
        <v/>
      </c>
      <c r="H6708" t="s">
        <v>1</v>
      </c>
      <c r="I6708" t="s">
        <v>3171</v>
      </c>
      <c r="J6708" t="s">
        <v>6647</v>
      </c>
      <c r="K6708" t="str">
        <f>"29013"</f>
        <v>29013</v>
      </c>
    </row>
    <row r="6709" spans="1:11" customFormat="1" x14ac:dyDescent="0.25">
      <c r="A6709" t="str">
        <f t="shared" si="1013"/>
        <v>29</v>
      </c>
      <c r="B6709" t="s">
        <v>709</v>
      </c>
      <c r="C6709" t="str">
        <f t="shared" si="1016"/>
        <v>067</v>
      </c>
      <c r="D6709" t="s">
        <v>709</v>
      </c>
      <c r="E6709" t="str">
        <f t="shared" si="1014"/>
        <v>06</v>
      </c>
      <c r="F6709" t="str">
        <f>"027"</f>
        <v>027</v>
      </c>
      <c r="G6709" t="str">
        <f>""</f>
        <v/>
      </c>
      <c r="H6709" t="s">
        <v>0</v>
      </c>
      <c r="I6709" t="s">
        <v>3171</v>
      </c>
      <c r="J6709" t="s">
        <v>6647</v>
      </c>
      <c r="K6709" t="str">
        <f>"29013"</f>
        <v>29013</v>
      </c>
    </row>
    <row r="6710" spans="1:11" customFormat="1" x14ac:dyDescent="0.25">
      <c r="A6710" t="str">
        <f t="shared" si="1013"/>
        <v>29</v>
      </c>
      <c r="B6710" t="s">
        <v>709</v>
      </c>
      <c r="C6710" t="str">
        <f t="shared" si="1016"/>
        <v>067</v>
      </c>
      <c r="D6710" t="s">
        <v>709</v>
      </c>
      <c r="E6710" t="str">
        <f t="shared" si="1014"/>
        <v>06</v>
      </c>
      <c r="F6710" t="str">
        <f>"028"</f>
        <v>028</v>
      </c>
      <c r="G6710" t="str">
        <f>""</f>
        <v/>
      </c>
      <c r="H6710" t="s">
        <v>3</v>
      </c>
      <c r="I6710" t="s">
        <v>3152</v>
      </c>
      <c r="J6710" t="s">
        <v>6628</v>
      </c>
      <c r="K6710" t="str">
        <f>"29013"</f>
        <v>29013</v>
      </c>
    </row>
    <row r="6711" spans="1:11" customFormat="1" x14ac:dyDescent="0.25">
      <c r="A6711" t="str">
        <f t="shared" si="1013"/>
        <v>29</v>
      </c>
      <c r="B6711" t="s">
        <v>709</v>
      </c>
      <c r="C6711" t="str">
        <f t="shared" si="1016"/>
        <v>067</v>
      </c>
      <c r="D6711" t="s">
        <v>709</v>
      </c>
      <c r="E6711" t="str">
        <f t="shared" si="1014"/>
        <v>06</v>
      </c>
      <c r="F6711" t="str">
        <f>"029"</f>
        <v>029</v>
      </c>
      <c r="G6711" t="str">
        <f>""</f>
        <v/>
      </c>
      <c r="H6711" t="s">
        <v>1</v>
      </c>
      <c r="I6711" t="s">
        <v>3172</v>
      </c>
      <c r="J6711" t="s">
        <v>6648</v>
      </c>
      <c r="K6711" t="str">
        <f t="shared" ref="K6711:K6723" si="1017">"29014"</f>
        <v>29014</v>
      </c>
    </row>
    <row r="6712" spans="1:11" customFormat="1" x14ac:dyDescent="0.25">
      <c r="A6712" t="str">
        <f t="shared" si="1013"/>
        <v>29</v>
      </c>
      <c r="B6712" t="s">
        <v>709</v>
      </c>
      <c r="C6712" t="str">
        <f t="shared" si="1016"/>
        <v>067</v>
      </c>
      <c r="D6712" t="s">
        <v>709</v>
      </c>
      <c r="E6712" t="str">
        <f t="shared" si="1014"/>
        <v>06</v>
      </c>
      <c r="F6712" t="str">
        <f>"029"</f>
        <v>029</v>
      </c>
      <c r="G6712" t="str">
        <f>""</f>
        <v/>
      </c>
      <c r="H6712" t="s">
        <v>0</v>
      </c>
      <c r="I6712" t="s">
        <v>3172</v>
      </c>
      <c r="J6712" t="s">
        <v>6648</v>
      </c>
      <c r="K6712" t="str">
        <f t="shared" si="1017"/>
        <v>29014</v>
      </c>
    </row>
    <row r="6713" spans="1:11" customFormat="1" x14ac:dyDescent="0.25">
      <c r="A6713" t="str">
        <f t="shared" si="1013"/>
        <v>29</v>
      </c>
      <c r="B6713" t="s">
        <v>709</v>
      </c>
      <c r="C6713" t="str">
        <f t="shared" si="1016"/>
        <v>067</v>
      </c>
      <c r="D6713" t="s">
        <v>709</v>
      </c>
      <c r="E6713" t="str">
        <f t="shared" si="1014"/>
        <v>06</v>
      </c>
      <c r="F6713" t="str">
        <f>"030"</f>
        <v>030</v>
      </c>
      <c r="G6713" t="str">
        <f>""</f>
        <v/>
      </c>
      <c r="H6713" t="s">
        <v>3</v>
      </c>
      <c r="I6713" t="s">
        <v>3173</v>
      </c>
      <c r="J6713" t="s">
        <v>6649</v>
      </c>
      <c r="K6713" t="str">
        <f t="shared" si="1017"/>
        <v>29014</v>
      </c>
    </row>
    <row r="6714" spans="1:11" customFormat="1" x14ac:dyDescent="0.25">
      <c r="A6714" t="str">
        <f t="shared" si="1013"/>
        <v>29</v>
      </c>
      <c r="B6714" t="s">
        <v>709</v>
      </c>
      <c r="C6714" t="str">
        <f t="shared" si="1016"/>
        <v>067</v>
      </c>
      <c r="D6714" t="s">
        <v>709</v>
      </c>
      <c r="E6714" t="str">
        <f t="shared" si="1014"/>
        <v>06</v>
      </c>
      <c r="F6714" t="str">
        <f>"031"</f>
        <v>031</v>
      </c>
      <c r="G6714" t="str">
        <f>""</f>
        <v/>
      </c>
      <c r="H6714" t="s">
        <v>1</v>
      </c>
      <c r="I6714" t="s">
        <v>3170</v>
      </c>
      <c r="J6714" t="s">
        <v>6646</v>
      </c>
      <c r="K6714" t="str">
        <f t="shared" si="1017"/>
        <v>29014</v>
      </c>
    </row>
    <row r="6715" spans="1:11" customFormat="1" x14ac:dyDescent="0.25">
      <c r="A6715" t="str">
        <f t="shared" si="1013"/>
        <v>29</v>
      </c>
      <c r="B6715" t="s">
        <v>709</v>
      </c>
      <c r="C6715" t="str">
        <f t="shared" si="1016"/>
        <v>067</v>
      </c>
      <c r="D6715" t="s">
        <v>709</v>
      </c>
      <c r="E6715" t="str">
        <f t="shared" si="1014"/>
        <v>06</v>
      </c>
      <c r="F6715" t="str">
        <f>"031"</f>
        <v>031</v>
      </c>
      <c r="G6715" t="str">
        <f>""</f>
        <v/>
      </c>
      <c r="H6715" t="s">
        <v>0</v>
      </c>
      <c r="I6715" t="s">
        <v>3170</v>
      </c>
      <c r="J6715" t="s">
        <v>6646</v>
      </c>
      <c r="K6715" t="str">
        <f t="shared" si="1017"/>
        <v>29014</v>
      </c>
    </row>
    <row r="6716" spans="1:11" customFormat="1" x14ac:dyDescent="0.25">
      <c r="A6716" t="str">
        <f t="shared" si="1013"/>
        <v>29</v>
      </c>
      <c r="B6716" t="s">
        <v>709</v>
      </c>
      <c r="C6716" t="str">
        <f t="shared" si="1016"/>
        <v>067</v>
      </c>
      <c r="D6716" t="s">
        <v>709</v>
      </c>
      <c r="E6716" t="str">
        <f t="shared" si="1014"/>
        <v>06</v>
      </c>
      <c r="F6716" t="str">
        <f>"032"</f>
        <v>032</v>
      </c>
      <c r="G6716" t="str">
        <f>""</f>
        <v/>
      </c>
      <c r="H6716" t="s">
        <v>3</v>
      </c>
      <c r="I6716" t="s">
        <v>3174</v>
      </c>
      <c r="J6716" t="s">
        <v>6650</v>
      </c>
      <c r="K6716" t="str">
        <f t="shared" si="1017"/>
        <v>29014</v>
      </c>
    </row>
    <row r="6717" spans="1:11" customFormat="1" x14ac:dyDescent="0.25">
      <c r="A6717" t="str">
        <f t="shared" si="1013"/>
        <v>29</v>
      </c>
      <c r="B6717" t="s">
        <v>709</v>
      </c>
      <c r="C6717" t="str">
        <f t="shared" si="1016"/>
        <v>067</v>
      </c>
      <c r="D6717" t="s">
        <v>709</v>
      </c>
      <c r="E6717" t="str">
        <f t="shared" si="1014"/>
        <v>06</v>
      </c>
      <c r="F6717" t="str">
        <f>"033"</f>
        <v>033</v>
      </c>
      <c r="G6717" t="str">
        <f>""</f>
        <v/>
      </c>
      <c r="H6717" t="s">
        <v>3</v>
      </c>
      <c r="I6717" t="s">
        <v>3166</v>
      </c>
      <c r="J6717" t="s">
        <v>6642</v>
      </c>
      <c r="K6717" t="str">
        <f t="shared" si="1017"/>
        <v>29014</v>
      </c>
    </row>
    <row r="6718" spans="1:11" customFormat="1" x14ac:dyDescent="0.25">
      <c r="A6718" t="str">
        <f t="shared" si="1013"/>
        <v>29</v>
      </c>
      <c r="B6718" t="s">
        <v>709</v>
      </c>
      <c r="C6718" t="str">
        <f t="shared" si="1016"/>
        <v>067</v>
      </c>
      <c r="D6718" t="s">
        <v>709</v>
      </c>
      <c r="E6718" t="str">
        <f t="shared" si="1014"/>
        <v>06</v>
      </c>
      <c r="F6718" t="str">
        <f>"034"</f>
        <v>034</v>
      </c>
      <c r="G6718" t="str">
        <f>""</f>
        <v/>
      </c>
      <c r="H6718" t="s">
        <v>3</v>
      </c>
      <c r="I6718" t="s">
        <v>3156</v>
      </c>
      <c r="J6718" t="s">
        <v>6632</v>
      </c>
      <c r="K6718" t="str">
        <f t="shared" si="1017"/>
        <v>29014</v>
      </c>
    </row>
    <row r="6719" spans="1:11" customFormat="1" x14ac:dyDescent="0.25">
      <c r="A6719" t="str">
        <f t="shared" si="1013"/>
        <v>29</v>
      </c>
      <c r="B6719" t="s">
        <v>709</v>
      </c>
      <c r="C6719" t="str">
        <f t="shared" si="1016"/>
        <v>067</v>
      </c>
      <c r="D6719" t="s">
        <v>709</v>
      </c>
      <c r="E6719" t="str">
        <f t="shared" si="1014"/>
        <v>06</v>
      </c>
      <c r="F6719" t="str">
        <f>"035"</f>
        <v>035</v>
      </c>
      <c r="G6719" t="str">
        <f>""</f>
        <v/>
      </c>
      <c r="H6719" t="s">
        <v>3</v>
      </c>
      <c r="I6719" t="s">
        <v>3157</v>
      </c>
      <c r="J6719" t="s">
        <v>6633</v>
      </c>
      <c r="K6719" t="str">
        <f t="shared" si="1017"/>
        <v>29014</v>
      </c>
    </row>
    <row r="6720" spans="1:11" customFormat="1" x14ac:dyDescent="0.25">
      <c r="A6720" t="str">
        <f t="shared" si="1013"/>
        <v>29</v>
      </c>
      <c r="B6720" t="s">
        <v>709</v>
      </c>
      <c r="C6720" t="str">
        <f t="shared" si="1016"/>
        <v>067</v>
      </c>
      <c r="D6720" t="s">
        <v>709</v>
      </c>
      <c r="E6720" t="str">
        <f t="shared" si="1014"/>
        <v>06</v>
      </c>
      <c r="F6720" t="str">
        <f>"036"</f>
        <v>036</v>
      </c>
      <c r="G6720" t="str">
        <f>""</f>
        <v/>
      </c>
      <c r="H6720" t="s">
        <v>3</v>
      </c>
      <c r="I6720" t="s">
        <v>3175</v>
      </c>
      <c r="J6720" t="s">
        <v>6651</v>
      </c>
      <c r="K6720" t="str">
        <f t="shared" si="1017"/>
        <v>29014</v>
      </c>
    </row>
    <row r="6721" spans="1:11" customFormat="1" x14ac:dyDescent="0.25">
      <c r="A6721" t="str">
        <f t="shared" si="1013"/>
        <v>29</v>
      </c>
      <c r="B6721" t="s">
        <v>709</v>
      </c>
      <c r="C6721" t="str">
        <f t="shared" si="1016"/>
        <v>067</v>
      </c>
      <c r="D6721" t="s">
        <v>709</v>
      </c>
      <c r="E6721" t="str">
        <f t="shared" si="1014"/>
        <v>06</v>
      </c>
      <c r="F6721" t="str">
        <f>"037"</f>
        <v>037</v>
      </c>
      <c r="G6721" t="str">
        <f>""</f>
        <v/>
      </c>
      <c r="H6721" t="s">
        <v>1</v>
      </c>
      <c r="I6721" t="s">
        <v>3174</v>
      </c>
      <c r="J6721" t="s">
        <v>6650</v>
      </c>
      <c r="K6721" t="str">
        <f t="shared" si="1017"/>
        <v>29014</v>
      </c>
    </row>
    <row r="6722" spans="1:11" customFormat="1" x14ac:dyDescent="0.25">
      <c r="A6722" t="str">
        <f t="shared" si="1013"/>
        <v>29</v>
      </c>
      <c r="B6722" t="s">
        <v>709</v>
      </c>
      <c r="C6722" t="str">
        <f t="shared" si="1016"/>
        <v>067</v>
      </c>
      <c r="D6722" t="s">
        <v>709</v>
      </c>
      <c r="E6722" t="str">
        <f t="shared" si="1014"/>
        <v>06</v>
      </c>
      <c r="F6722" t="str">
        <f>"037"</f>
        <v>037</v>
      </c>
      <c r="G6722" t="str">
        <f>""</f>
        <v/>
      </c>
      <c r="H6722" t="s">
        <v>0</v>
      </c>
      <c r="I6722" t="s">
        <v>3174</v>
      </c>
      <c r="J6722" t="s">
        <v>6650</v>
      </c>
      <c r="K6722" t="str">
        <f t="shared" si="1017"/>
        <v>29014</v>
      </c>
    </row>
    <row r="6723" spans="1:11" customFormat="1" x14ac:dyDescent="0.25">
      <c r="A6723" t="str">
        <f t="shared" si="1013"/>
        <v>29</v>
      </c>
      <c r="B6723" t="s">
        <v>709</v>
      </c>
      <c r="C6723" t="str">
        <f t="shared" si="1016"/>
        <v>067</v>
      </c>
      <c r="D6723" t="s">
        <v>709</v>
      </c>
      <c r="E6723" t="str">
        <f t="shared" si="1014"/>
        <v>06</v>
      </c>
      <c r="F6723" t="str">
        <f>"038"</f>
        <v>038</v>
      </c>
      <c r="G6723" t="str">
        <f>""</f>
        <v/>
      </c>
      <c r="H6723" t="s">
        <v>3</v>
      </c>
      <c r="I6723" t="s">
        <v>3159</v>
      </c>
      <c r="J6723" t="s">
        <v>6635</v>
      </c>
      <c r="K6723" t="str">
        <f t="shared" si="1017"/>
        <v>29014</v>
      </c>
    </row>
    <row r="6724" spans="1:11" customFormat="1" x14ac:dyDescent="0.25">
      <c r="A6724" t="str">
        <f t="shared" si="1013"/>
        <v>29</v>
      </c>
      <c r="B6724" t="s">
        <v>709</v>
      </c>
      <c r="C6724" t="str">
        <f t="shared" si="1016"/>
        <v>067</v>
      </c>
      <c r="D6724" t="s">
        <v>709</v>
      </c>
      <c r="E6724" t="str">
        <f t="shared" si="1014"/>
        <v>06</v>
      </c>
      <c r="F6724" t="str">
        <f>"039"</f>
        <v>039</v>
      </c>
      <c r="G6724" t="str">
        <f>""</f>
        <v/>
      </c>
      <c r="H6724" t="s">
        <v>1</v>
      </c>
      <c r="I6724" t="s">
        <v>3176</v>
      </c>
      <c r="J6724" t="s">
        <v>6652</v>
      </c>
      <c r="K6724" t="str">
        <f>"29013"</f>
        <v>29013</v>
      </c>
    </row>
    <row r="6725" spans="1:11" customFormat="1" x14ac:dyDescent="0.25">
      <c r="A6725" t="str">
        <f t="shared" si="1013"/>
        <v>29</v>
      </c>
      <c r="B6725" t="s">
        <v>709</v>
      </c>
      <c r="C6725" t="str">
        <f t="shared" si="1016"/>
        <v>067</v>
      </c>
      <c r="D6725" t="s">
        <v>709</v>
      </c>
      <c r="E6725" t="str">
        <f t="shared" si="1014"/>
        <v>06</v>
      </c>
      <c r="F6725" t="str">
        <f>"039"</f>
        <v>039</v>
      </c>
      <c r="G6725" t="str">
        <f>""</f>
        <v/>
      </c>
      <c r="H6725" t="s">
        <v>0</v>
      </c>
      <c r="I6725" t="s">
        <v>3176</v>
      </c>
      <c r="J6725" t="s">
        <v>6652</v>
      </c>
      <c r="K6725" t="str">
        <f>"29013"</f>
        <v>29013</v>
      </c>
    </row>
    <row r="6726" spans="1:11" customFormat="1" x14ac:dyDescent="0.25">
      <c r="A6726" t="str">
        <f t="shared" si="1013"/>
        <v>29</v>
      </c>
      <c r="B6726" t="s">
        <v>709</v>
      </c>
      <c r="C6726" t="str">
        <f t="shared" si="1016"/>
        <v>067</v>
      </c>
      <c r="D6726" t="s">
        <v>709</v>
      </c>
      <c r="E6726" t="str">
        <f t="shared" si="1014"/>
        <v>06</v>
      </c>
      <c r="F6726" t="str">
        <f>"040"</f>
        <v>040</v>
      </c>
      <c r="G6726" t="str">
        <f>""</f>
        <v/>
      </c>
      <c r="H6726" t="s">
        <v>3</v>
      </c>
      <c r="I6726" t="s">
        <v>3161</v>
      </c>
      <c r="J6726" t="s">
        <v>6637</v>
      </c>
      <c r="K6726" t="str">
        <f>"29014"</f>
        <v>29014</v>
      </c>
    </row>
    <row r="6727" spans="1:11" customFormat="1" x14ac:dyDescent="0.25">
      <c r="A6727" t="str">
        <f t="shared" si="1013"/>
        <v>29</v>
      </c>
      <c r="B6727" t="s">
        <v>709</v>
      </c>
      <c r="C6727" t="str">
        <f t="shared" si="1016"/>
        <v>067</v>
      </c>
      <c r="D6727" t="s">
        <v>709</v>
      </c>
      <c r="E6727" t="str">
        <f t="shared" si="1014"/>
        <v>06</v>
      </c>
      <c r="F6727" t="str">
        <f>"041"</f>
        <v>041</v>
      </c>
      <c r="G6727" t="str">
        <f>""</f>
        <v/>
      </c>
      <c r="H6727" t="s">
        <v>3</v>
      </c>
      <c r="I6727" t="s">
        <v>3176</v>
      </c>
      <c r="J6727" t="s">
        <v>6652</v>
      </c>
      <c r="K6727" t="str">
        <f>"29013"</f>
        <v>29013</v>
      </c>
    </row>
    <row r="6728" spans="1:11" customFormat="1" x14ac:dyDescent="0.25">
      <c r="A6728" t="str">
        <f t="shared" si="1013"/>
        <v>29</v>
      </c>
      <c r="B6728" t="s">
        <v>709</v>
      </c>
      <c r="C6728" t="str">
        <f t="shared" si="1016"/>
        <v>067</v>
      </c>
      <c r="D6728" t="s">
        <v>709</v>
      </c>
      <c r="E6728" t="str">
        <f t="shared" si="1014"/>
        <v>06</v>
      </c>
      <c r="F6728" t="str">
        <f>"043"</f>
        <v>043</v>
      </c>
      <c r="G6728" t="str">
        <f>""</f>
        <v/>
      </c>
      <c r="H6728" t="s">
        <v>3</v>
      </c>
      <c r="I6728" t="s">
        <v>3175</v>
      </c>
      <c r="J6728" t="s">
        <v>6651</v>
      </c>
      <c r="K6728" t="str">
        <f t="shared" ref="K6728:K6736" si="1018">"29014"</f>
        <v>29014</v>
      </c>
    </row>
    <row r="6729" spans="1:11" customFormat="1" x14ac:dyDescent="0.25">
      <c r="A6729" t="str">
        <f t="shared" si="1013"/>
        <v>29</v>
      </c>
      <c r="B6729" t="s">
        <v>709</v>
      </c>
      <c r="C6729" t="str">
        <f t="shared" si="1016"/>
        <v>067</v>
      </c>
      <c r="D6729" t="s">
        <v>709</v>
      </c>
      <c r="E6729" t="str">
        <f t="shared" si="1014"/>
        <v>06</v>
      </c>
      <c r="F6729" t="str">
        <f>"044"</f>
        <v>044</v>
      </c>
      <c r="G6729" t="str">
        <f>""</f>
        <v/>
      </c>
      <c r="H6729" t="s">
        <v>1</v>
      </c>
      <c r="I6729" t="s">
        <v>3156</v>
      </c>
      <c r="J6729" t="s">
        <v>6632</v>
      </c>
      <c r="K6729" t="str">
        <f t="shared" si="1018"/>
        <v>29014</v>
      </c>
    </row>
    <row r="6730" spans="1:11" customFormat="1" x14ac:dyDescent="0.25">
      <c r="A6730" t="str">
        <f t="shared" si="1013"/>
        <v>29</v>
      </c>
      <c r="B6730" t="s">
        <v>709</v>
      </c>
      <c r="C6730" t="str">
        <f t="shared" si="1016"/>
        <v>067</v>
      </c>
      <c r="D6730" t="s">
        <v>709</v>
      </c>
      <c r="E6730" t="str">
        <f t="shared" si="1014"/>
        <v>06</v>
      </c>
      <c r="F6730" t="str">
        <f>"044"</f>
        <v>044</v>
      </c>
      <c r="G6730" t="str">
        <f>""</f>
        <v/>
      </c>
      <c r="H6730" t="s">
        <v>0</v>
      </c>
      <c r="I6730" t="s">
        <v>3156</v>
      </c>
      <c r="J6730" t="s">
        <v>6632</v>
      </c>
      <c r="K6730" t="str">
        <f t="shared" si="1018"/>
        <v>29014</v>
      </c>
    </row>
    <row r="6731" spans="1:11" customFormat="1" x14ac:dyDescent="0.25">
      <c r="A6731" t="str">
        <f t="shared" ref="A6731:A6794" si="1019">"29"</f>
        <v>29</v>
      </c>
      <c r="B6731" t="s">
        <v>709</v>
      </c>
      <c r="C6731" t="str">
        <f t="shared" si="1016"/>
        <v>067</v>
      </c>
      <c r="D6731" t="s">
        <v>709</v>
      </c>
      <c r="E6731" t="str">
        <f t="shared" si="1014"/>
        <v>06</v>
      </c>
      <c r="F6731" t="str">
        <f>"045"</f>
        <v>045</v>
      </c>
      <c r="G6731" t="str">
        <f>""</f>
        <v/>
      </c>
      <c r="H6731" t="s">
        <v>1</v>
      </c>
      <c r="I6731" t="s">
        <v>3166</v>
      </c>
      <c r="J6731" t="s">
        <v>6642</v>
      </c>
      <c r="K6731" t="str">
        <f t="shared" si="1018"/>
        <v>29014</v>
      </c>
    </row>
    <row r="6732" spans="1:11" customFormat="1" x14ac:dyDescent="0.25">
      <c r="A6732" t="str">
        <f t="shared" si="1019"/>
        <v>29</v>
      </c>
      <c r="B6732" t="s">
        <v>709</v>
      </c>
      <c r="C6732" t="str">
        <f t="shared" si="1016"/>
        <v>067</v>
      </c>
      <c r="D6732" t="s">
        <v>709</v>
      </c>
      <c r="E6732" t="str">
        <f t="shared" si="1014"/>
        <v>06</v>
      </c>
      <c r="F6732" t="str">
        <f>"045"</f>
        <v>045</v>
      </c>
      <c r="G6732" t="str">
        <f>""</f>
        <v/>
      </c>
      <c r="H6732" t="s">
        <v>0</v>
      </c>
      <c r="I6732" t="s">
        <v>3166</v>
      </c>
      <c r="J6732" t="s">
        <v>6642</v>
      </c>
      <c r="K6732" t="str">
        <f t="shared" si="1018"/>
        <v>29014</v>
      </c>
    </row>
    <row r="6733" spans="1:11" customFormat="1" x14ac:dyDescent="0.25">
      <c r="A6733" t="str">
        <f t="shared" si="1019"/>
        <v>29</v>
      </c>
      <c r="B6733" t="s">
        <v>709</v>
      </c>
      <c r="C6733" t="str">
        <f t="shared" si="1016"/>
        <v>067</v>
      </c>
      <c r="D6733" t="s">
        <v>709</v>
      </c>
      <c r="E6733" t="str">
        <f t="shared" si="1014"/>
        <v>06</v>
      </c>
      <c r="F6733" t="str">
        <f>"046"</f>
        <v>046</v>
      </c>
      <c r="G6733" t="str">
        <f>""</f>
        <v/>
      </c>
      <c r="H6733" t="s">
        <v>1</v>
      </c>
      <c r="I6733" t="s">
        <v>3169</v>
      </c>
      <c r="J6733" t="s">
        <v>6645</v>
      </c>
      <c r="K6733" t="str">
        <f t="shared" si="1018"/>
        <v>29014</v>
      </c>
    </row>
    <row r="6734" spans="1:11" customFormat="1" x14ac:dyDescent="0.25">
      <c r="A6734" t="str">
        <f t="shared" si="1019"/>
        <v>29</v>
      </c>
      <c r="B6734" t="s">
        <v>709</v>
      </c>
      <c r="C6734" t="str">
        <f t="shared" si="1016"/>
        <v>067</v>
      </c>
      <c r="D6734" t="s">
        <v>709</v>
      </c>
      <c r="E6734" t="str">
        <f t="shared" si="1014"/>
        <v>06</v>
      </c>
      <c r="F6734" t="str">
        <f>"046"</f>
        <v>046</v>
      </c>
      <c r="G6734" t="str">
        <f>""</f>
        <v/>
      </c>
      <c r="H6734" t="s">
        <v>0</v>
      </c>
      <c r="I6734" t="s">
        <v>3169</v>
      </c>
      <c r="J6734" t="s">
        <v>6645</v>
      </c>
      <c r="K6734" t="str">
        <f t="shared" si="1018"/>
        <v>29014</v>
      </c>
    </row>
    <row r="6735" spans="1:11" customFormat="1" x14ac:dyDescent="0.25">
      <c r="A6735" t="str">
        <f t="shared" si="1019"/>
        <v>29</v>
      </c>
      <c r="B6735" t="s">
        <v>709</v>
      </c>
      <c r="C6735" t="str">
        <f t="shared" si="1016"/>
        <v>067</v>
      </c>
      <c r="D6735" t="s">
        <v>709</v>
      </c>
      <c r="E6735" t="str">
        <f t="shared" ref="E6735:E6736" si="1020">"06"</f>
        <v>06</v>
      </c>
      <c r="F6735" t="str">
        <f>"047"</f>
        <v>047</v>
      </c>
      <c r="G6735" t="str">
        <f>""</f>
        <v/>
      </c>
      <c r="H6735" t="s">
        <v>3</v>
      </c>
      <c r="I6735" t="s">
        <v>3174</v>
      </c>
      <c r="J6735" t="s">
        <v>6650</v>
      </c>
      <c r="K6735" t="str">
        <f t="shared" si="1018"/>
        <v>29014</v>
      </c>
    </row>
    <row r="6736" spans="1:11" customFormat="1" x14ac:dyDescent="0.25">
      <c r="A6736" t="str">
        <f t="shared" si="1019"/>
        <v>29</v>
      </c>
      <c r="B6736" t="s">
        <v>709</v>
      </c>
      <c r="C6736" t="str">
        <f t="shared" si="1016"/>
        <v>067</v>
      </c>
      <c r="D6736" t="s">
        <v>709</v>
      </c>
      <c r="E6736" t="str">
        <f t="shared" si="1020"/>
        <v>06</v>
      </c>
      <c r="F6736" t="str">
        <f>"048"</f>
        <v>048</v>
      </c>
      <c r="G6736" t="str">
        <f>""</f>
        <v/>
      </c>
      <c r="H6736" t="s">
        <v>3</v>
      </c>
      <c r="I6736" t="s">
        <v>3155</v>
      </c>
      <c r="J6736" t="s">
        <v>6631</v>
      </c>
      <c r="K6736" t="str">
        <f t="shared" si="1018"/>
        <v>29014</v>
      </c>
    </row>
    <row r="6737" spans="1:11" customFormat="1" x14ac:dyDescent="0.25">
      <c r="A6737" t="str">
        <f t="shared" si="1019"/>
        <v>29</v>
      </c>
      <c r="B6737" t="s">
        <v>709</v>
      </c>
      <c r="C6737" t="str">
        <f t="shared" si="1016"/>
        <v>067</v>
      </c>
      <c r="D6737" t="s">
        <v>709</v>
      </c>
      <c r="E6737" t="str">
        <f t="shared" ref="E6737:E6800" si="1021">"07"</f>
        <v>07</v>
      </c>
      <c r="F6737" t="str">
        <f>"001"</f>
        <v>001</v>
      </c>
      <c r="G6737" t="str">
        <f>""</f>
        <v/>
      </c>
      <c r="H6737" t="s">
        <v>3</v>
      </c>
      <c r="I6737" t="s">
        <v>3177</v>
      </c>
      <c r="J6737" t="s">
        <v>6653</v>
      </c>
      <c r="K6737" t="str">
        <f>"29009"</f>
        <v>29009</v>
      </c>
    </row>
    <row r="6738" spans="1:11" customFormat="1" x14ac:dyDescent="0.25">
      <c r="A6738" t="str">
        <f t="shared" si="1019"/>
        <v>29</v>
      </c>
      <c r="B6738" t="s">
        <v>709</v>
      </c>
      <c r="C6738" t="str">
        <f t="shared" si="1016"/>
        <v>067</v>
      </c>
      <c r="D6738" t="s">
        <v>709</v>
      </c>
      <c r="E6738" t="str">
        <f t="shared" si="1021"/>
        <v>07</v>
      </c>
      <c r="F6738" t="str">
        <f>"002"</f>
        <v>002</v>
      </c>
      <c r="G6738" t="str">
        <f>""</f>
        <v/>
      </c>
      <c r="H6738" t="s">
        <v>3</v>
      </c>
      <c r="I6738" t="s">
        <v>3178</v>
      </c>
      <c r="J6738" t="s">
        <v>6654</v>
      </c>
      <c r="K6738" t="str">
        <f>"29010"</f>
        <v>29010</v>
      </c>
    </row>
    <row r="6739" spans="1:11" customFormat="1" x14ac:dyDescent="0.25">
      <c r="A6739" t="str">
        <f t="shared" si="1019"/>
        <v>29</v>
      </c>
      <c r="B6739" t="s">
        <v>709</v>
      </c>
      <c r="C6739" t="str">
        <f t="shared" si="1016"/>
        <v>067</v>
      </c>
      <c r="D6739" t="s">
        <v>709</v>
      </c>
      <c r="E6739" t="str">
        <f t="shared" si="1021"/>
        <v>07</v>
      </c>
      <c r="F6739" t="str">
        <f>"003"</f>
        <v>003</v>
      </c>
      <c r="G6739" t="str">
        <f>""</f>
        <v/>
      </c>
      <c r="H6739" t="s">
        <v>3</v>
      </c>
      <c r="I6739" t="s">
        <v>3179</v>
      </c>
      <c r="J6739" t="s">
        <v>6655</v>
      </c>
      <c r="K6739" t="str">
        <f>"29010"</f>
        <v>29010</v>
      </c>
    </row>
    <row r="6740" spans="1:11" customFormat="1" x14ac:dyDescent="0.25">
      <c r="A6740" t="str">
        <f t="shared" si="1019"/>
        <v>29</v>
      </c>
      <c r="B6740" t="s">
        <v>709</v>
      </c>
      <c r="C6740" t="str">
        <f t="shared" si="1016"/>
        <v>067</v>
      </c>
      <c r="D6740" t="s">
        <v>709</v>
      </c>
      <c r="E6740" t="str">
        <f t="shared" si="1021"/>
        <v>07</v>
      </c>
      <c r="F6740" t="str">
        <f>"004"</f>
        <v>004</v>
      </c>
      <c r="G6740" t="str">
        <f>""</f>
        <v/>
      </c>
      <c r="H6740" t="s">
        <v>3</v>
      </c>
      <c r="I6740" t="s">
        <v>3180</v>
      </c>
      <c r="J6740" t="s">
        <v>6656</v>
      </c>
      <c r="K6740" t="str">
        <f>"29011"</f>
        <v>29011</v>
      </c>
    </row>
    <row r="6741" spans="1:11" customFormat="1" x14ac:dyDescent="0.25">
      <c r="A6741" t="str">
        <f t="shared" si="1019"/>
        <v>29</v>
      </c>
      <c r="B6741" t="s">
        <v>709</v>
      </c>
      <c r="C6741" t="str">
        <f t="shared" si="1016"/>
        <v>067</v>
      </c>
      <c r="D6741" t="s">
        <v>709</v>
      </c>
      <c r="E6741" t="str">
        <f t="shared" si="1021"/>
        <v>07</v>
      </c>
      <c r="F6741" t="str">
        <f>"005"</f>
        <v>005</v>
      </c>
      <c r="G6741" t="str">
        <f>""</f>
        <v/>
      </c>
      <c r="H6741" t="s">
        <v>1</v>
      </c>
      <c r="I6741" t="s">
        <v>3181</v>
      </c>
      <c r="J6741" t="s">
        <v>6657</v>
      </c>
      <c r="K6741" t="str">
        <f>"29010"</f>
        <v>29010</v>
      </c>
    </row>
    <row r="6742" spans="1:11" customFormat="1" x14ac:dyDescent="0.25">
      <c r="A6742" t="str">
        <f t="shared" si="1019"/>
        <v>29</v>
      </c>
      <c r="B6742" t="s">
        <v>709</v>
      </c>
      <c r="C6742" t="str">
        <f t="shared" si="1016"/>
        <v>067</v>
      </c>
      <c r="D6742" t="s">
        <v>709</v>
      </c>
      <c r="E6742" t="str">
        <f t="shared" si="1021"/>
        <v>07</v>
      </c>
      <c r="F6742" t="str">
        <f>"005"</f>
        <v>005</v>
      </c>
      <c r="G6742" t="str">
        <f>""</f>
        <v/>
      </c>
      <c r="H6742" t="s">
        <v>0</v>
      </c>
      <c r="I6742" t="s">
        <v>3181</v>
      </c>
      <c r="J6742" t="s">
        <v>6657</v>
      </c>
      <c r="K6742" t="str">
        <f>"29010"</f>
        <v>29010</v>
      </c>
    </row>
    <row r="6743" spans="1:11" customFormat="1" x14ac:dyDescent="0.25">
      <c r="A6743" t="str">
        <f t="shared" si="1019"/>
        <v>29</v>
      </c>
      <c r="B6743" t="s">
        <v>709</v>
      </c>
      <c r="C6743" t="str">
        <f t="shared" si="1016"/>
        <v>067</v>
      </c>
      <c r="D6743" t="s">
        <v>709</v>
      </c>
      <c r="E6743" t="str">
        <f t="shared" si="1021"/>
        <v>07</v>
      </c>
      <c r="F6743" t="str">
        <f>"006"</f>
        <v>006</v>
      </c>
      <c r="G6743" t="str">
        <f>""</f>
        <v/>
      </c>
      <c r="H6743" t="s">
        <v>3</v>
      </c>
      <c r="I6743" t="s">
        <v>3177</v>
      </c>
      <c r="J6743" t="s">
        <v>6653</v>
      </c>
      <c r="K6743" t="str">
        <f t="shared" ref="K6743:K6754" si="1022">"29009"</f>
        <v>29009</v>
      </c>
    </row>
    <row r="6744" spans="1:11" customFormat="1" x14ac:dyDescent="0.25">
      <c r="A6744" t="str">
        <f t="shared" si="1019"/>
        <v>29</v>
      </c>
      <c r="B6744" t="s">
        <v>709</v>
      </c>
      <c r="C6744" t="str">
        <f t="shared" si="1016"/>
        <v>067</v>
      </c>
      <c r="D6744" t="s">
        <v>709</v>
      </c>
      <c r="E6744" t="str">
        <f t="shared" si="1021"/>
        <v>07</v>
      </c>
      <c r="F6744" t="str">
        <f>"008"</f>
        <v>008</v>
      </c>
      <c r="G6744" t="str">
        <f>""</f>
        <v/>
      </c>
      <c r="H6744" t="s">
        <v>3</v>
      </c>
      <c r="I6744" t="s">
        <v>3177</v>
      </c>
      <c r="J6744" t="s">
        <v>6653</v>
      </c>
      <c r="K6744" t="str">
        <f t="shared" si="1022"/>
        <v>29009</v>
      </c>
    </row>
    <row r="6745" spans="1:11" customFormat="1" x14ac:dyDescent="0.25">
      <c r="A6745" t="str">
        <f t="shared" si="1019"/>
        <v>29</v>
      </c>
      <c r="B6745" t="s">
        <v>709</v>
      </c>
      <c r="C6745" t="str">
        <f t="shared" si="1016"/>
        <v>067</v>
      </c>
      <c r="D6745" t="s">
        <v>709</v>
      </c>
      <c r="E6745" t="str">
        <f t="shared" si="1021"/>
        <v>07</v>
      </c>
      <c r="F6745" t="str">
        <f>"009"</f>
        <v>009</v>
      </c>
      <c r="G6745" t="str">
        <f>""</f>
        <v/>
      </c>
      <c r="H6745" t="s">
        <v>3</v>
      </c>
      <c r="I6745" t="s">
        <v>3182</v>
      </c>
      <c r="J6745" t="s">
        <v>6658</v>
      </c>
      <c r="K6745" t="str">
        <f t="shared" si="1022"/>
        <v>29009</v>
      </c>
    </row>
    <row r="6746" spans="1:11" customFormat="1" x14ac:dyDescent="0.25">
      <c r="A6746" t="str">
        <f t="shared" si="1019"/>
        <v>29</v>
      </c>
      <c r="B6746" t="s">
        <v>709</v>
      </c>
      <c r="C6746" t="str">
        <f t="shared" si="1016"/>
        <v>067</v>
      </c>
      <c r="D6746" t="s">
        <v>709</v>
      </c>
      <c r="E6746" t="str">
        <f t="shared" si="1021"/>
        <v>07</v>
      </c>
      <c r="F6746" t="str">
        <f>"010"</f>
        <v>010</v>
      </c>
      <c r="G6746" t="str">
        <f>""</f>
        <v/>
      </c>
      <c r="H6746" t="s">
        <v>3</v>
      </c>
      <c r="I6746" t="s">
        <v>3183</v>
      </c>
      <c r="J6746" t="s">
        <v>6659</v>
      </c>
      <c r="K6746" t="str">
        <f t="shared" si="1022"/>
        <v>29009</v>
      </c>
    </row>
    <row r="6747" spans="1:11" customFormat="1" x14ac:dyDescent="0.25">
      <c r="A6747" t="str">
        <f t="shared" si="1019"/>
        <v>29</v>
      </c>
      <c r="B6747" t="s">
        <v>709</v>
      </c>
      <c r="C6747" t="str">
        <f t="shared" si="1016"/>
        <v>067</v>
      </c>
      <c r="D6747" t="s">
        <v>709</v>
      </c>
      <c r="E6747" t="str">
        <f t="shared" si="1021"/>
        <v>07</v>
      </c>
      <c r="F6747" t="str">
        <f>"011"</f>
        <v>011</v>
      </c>
      <c r="G6747" t="str">
        <f>""</f>
        <v/>
      </c>
      <c r="H6747" t="s">
        <v>1</v>
      </c>
      <c r="I6747" t="s">
        <v>3184</v>
      </c>
      <c r="J6747" t="s">
        <v>6660</v>
      </c>
      <c r="K6747" t="str">
        <f t="shared" si="1022"/>
        <v>29009</v>
      </c>
    </row>
    <row r="6748" spans="1:11" customFormat="1" x14ac:dyDescent="0.25">
      <c r="A6748" t="str">
        <f t="shared" si="1019"/>
        <v>29</v>
      </c>
      <c r="B6748" t="s">
        <v>709</v>
      </c>
      <c r="C6748" t="str">
        <f t="shared" si="1016"/>
        <v>067</v>
      </c>
      <c r="D6748" t="s">
        <v>709</v>
      </c>
      <c r="E6748" t="str">
        <f t="shared" si="1021"/>
        <v>07</v>
      </c>
      <c r="F6748" t="str">
        <f>"011"</f>
        <v>011</v>
      </c>
      <c r="G6748" t="str">
        <f>""</f>
        <v/>
      </c>
      <c r="H6748" t="s">
        <v>0</v>
      </c>
      <c r="I6748" t="s">
        <v>3184</v>
      </c>
      <c r="J6748" t="s">
        <v>6660</v>
      </c>
      <c r="K6748" t="str">
        <f t="shared" si="1022"/>
        <v>29009</v>
      </c>
    </row>
    <row r="6749" spans="1:11" customFormat="1" x14ac:dyDescent="0.25">
      <c r="A6749" t="str">
        <f t="shared" si="1019"/>
        <v>29</v>
      </c>
      <c r="B6749" t="s">
        <v>709</v>
      </c>
      <c r="C6749" t="str">
        <f t="shared" si="1016"/>
        <v>067</v>
      </c>
      <c r="D6749" t="s">
        <v>709</v>
      </c>
      <c r="E6749" t="str">
        <f t="shared" si="1021"/>
        <v>07</v>
      </c>
      <c r="F6749" t="str">
        <f>"012"</f>
        <v>012</v>
      </c>
      <c r="G6749" t="str">
        <f>""</f>
        <v/>
      </c>
      <c r="H6749" t="s">
        <v>3</v>
      </c>
      <c r="I6749" t="s">
        <v>3177</v>
      </c>
      <c r="J6749" t="s">
        <v>6653</v>
      </c>
      <c r="K6749" t="str">
        <f t="shared" si="1022"/>
        <v>29009</v>
      </c>
    </row>
    <row r="6750" spans="1:11" customFormat="1" x14ac:dyDescent="0.25">
      <c r="A6750" t="str">
        <f t="shared" si="1019"/>
        <v>29</v>
      </c>
      <c r="B6750" t="s">
        <v>709</v>
      </c>
      <c r="C6750" t="str">
        <f t="shared" si="1016"/>
        <v>067</v>
      </c>
      <c r="D6750" t="s">
        <v>709</v>
      </c>
      <c r="E6750" t="str">
        <f t="shared" si="1021"/>
        <v>07</v>
      </c>
      <c r="F6750" t="str">
        <f>"013"</f>
        <v>013</v>
      </c>
      <c r="G6750" t="str">
        <f>""</f>
        <v/>
      </c>
      <c r="H6750" t="s">
        <v>3</v>
      </c>
      <c r="I6750" t="s">
        <v>3177</v>
      </c>
      <c r="J6750" t="s">
        <v>6653</v>
      </c>
      <c r="K6750" t="str">
        <f t="shared" si="1022"/>
        <v>29009</v>
      </c>
    </row>
    <row r="6751" spans="1:11" customFormat="1" x14ac:dyDescent="0.25">
      <c r="A6751" t="str">
        <f t="shared" si="1019"/>
        <v>29</v>
      </c>
      <c r="B6751" t="s">
        <v>709</v>
      </c>
      <c r="C6751" t="str">
        <f t="shared" si="1016"/>
        <v>067</v>
      </c>
      <c r="D6751" t="s">
        <v>709</v>
      </c>
      <c r="E6751" t="str">
        <f t="shared" si="1021"/>
        <v>07</v>
      </c>
      <c r="F6751" t="str">
        <f>"014"</f>
        <v>014</v>
      </c>
      <c r="G6751" t="str">
        <f>""</f>
        <v/>
      </c>
      <c r="H6751" t="s">
        <v>3</v>
      </c>
      <c r="I6751" t="s">
        <v>3185</v>
      </c>
      <c r="J6751" t="s">
        <v>6661</v>
      </c>
      <c r="K6751" t="str">
        <f t="shared" si="1022"/>
        <v>29009</v>
      </c>
    </row>
    <row r="6752" spans="1:11" customFormat="1" x14ac:dyDescent="0.25">
      <c r="A6752" t="str">
        <f t="shared" si="1019"/>
        <v>29</v>
      </c>
      <c r="B6752" t="s">
        <v>709</v>
      </c>
      <c r="C6752" t="str">
        <f t="shared" si="1016"/>
        <v>067</v>
      </c>
      <c r="D6752" t="s">
        <v>709</v>
      </c>
      <c r="E6752" t="str">
        <f t="shared" si="1021"/>
        <v>07</v>
      </c>
      <c r="F6752" t="str">
        <f>"015"</f>
        <v>015</v>
      </c>
      <c r="G6752" t="str">
        <f>""</f>
        <v/>
      </c>
      <c r="H6752" t="s">
        <v>3</v>
      </c>
      <c r="I6752" t="s">
        <v>3185</v>
      </c>
      <c r="J6752" t="s">
        <v>6661</v>
      </c>
      <c r="K6752" t="str">
        <f t="shared" si="1022"/>
        <v>29009</v>
      </c>
    </row>
    <row r="6753" spans="1:11" customFormat="1" x14ac:dyDescent="0.25">
      <c r="A6753" t="str">
        <f t="shared" si="1019"/>
        <v>29</v>
      </c>
      <c r="B6753" t="s">
        <v>709</v>
      </c>
      <c r="C6753" t="str">
        <f t="shared" si="1016"/>
        <v>067</v>
      </c>
      <c r="D6753" t="s">
        <v>709</v>
      </c>
      <c r="E6753" t="str">
        <f t="shared" si="1021"/>
        <v>07</v>
      </c>
      <c r="F6753" t="str">
        <f>"016"</f>
        <v>016</v>
      </c>
      <c r="G6753" t="str">
        <f>""</f>
        <v/>
      </c>
      <c r="H6753" t="s">
        <v>1</v>
      </c>
      <c r="I6753" t="s">
        <v>3185</v>
      </c>
      <c r="J6753" t="s">
        <v>6661</v>
      </c>
      <c r="K6753" t="str">
        <f t="shared" si="1022"/>
        <v>29009</v>
      </c>
    </row>
    <row r="6754" spans="1:11" customFormat="1" x14ac:dyDescent="0.25">
      <c r="A6754" t="str">
        <f t="shared" si="1019"/>
        <v>29</v>
      </c>
      <c r="B6754" t="s">
        <v>709</v>
      </c>
      <c r="C6754" t="str">
        <f t="shared" si="1016"/>
        <v>067</v>
      </c>
      <c r="D6754" t="s">
        <v>709</v>
      </c>
      <c r="E6754" t="str">
        <f t="shared" si="1021"/>
        <v>07</v>
      </c>
      <c r="F6754" t="str">
        <f>"016"</f>
        <v>016</v>
      </c>
      <c r="G6754" t="str">
        <f>""</f>
        <v/>
      </c>
      <c r="H6754" t="s">
        <v>0</v>
      </c>
      <c r="I6754" t="s">
        <v>3185</v>
      </c>
      <c r="J6754" t="s">
        <v>6661</v>
      </c>
      <c r="K6754" t="str">
        <f t="shared" si="1022"/>
        <v>29009</v>
      </c>
    </row>
    <row r="6755" spans="1:11" customFormat="1" x14ac:dyDescent="0.25">
      <c r="A6755" t="str">
        <f t="shared" si="1019"/>
        <v>29</v>
      </c>
      <c r="B6755" t="s">
        <v>709</v>
      </c>
      <c r="C6755" t="str">
        <f t="shared" si="1016"/>
        <v>067</v>
      </c>
      <c r="D6755" t="s">
        <v>709</v>
      </c>
      <c r="E6755" t="str">
        <f t="shared" si="1021"/>
        <v>07</v>
      </c>
      <c r="F6755" t="str">
        <f>"017"</f>
        <v>017</v>
      </c>
      <c r="G6755" t="str">
        <f>""</f>
        <v/>
      </c>
      <c r="H6755" t="s">
        <v>3</v>
      </c>
      <c r="I6755" t="s">
        <v>3180</v>
      </c>
      <c r="J6755" t="s">
        <v>6656</v>
      </c>
      <c r="K6755" t="str">
        <f>"29011"</f>
        <v>29011</v>
      </c>
    </row>
    <row r="6756" spans="1:11" customFormat="1" x14ac:dyDescent="0.25">
      <c r="A6756" t="str">
        <f t="shared" si="1019"/>
        <v>29</v>
      </c>
      <c r="B6756" t="s">
        <v>709</v>
      </c>
      <c r="C6756" t="str">
        <f t="shared" si="1016"/>
        <v>067</v>
      </c>
      <c r="D6756" t="s">
        <v>709</v>
      </c>
      <c r="E6756" t="str">
        <f t="shared" si="1021"/>
        <v>07</v>
      </c>
      <c r="F6756" t="str">
        <f>"018"</f>
        <v>018</v>
      </c>
      <c r="G6756" t="str">
        <f>""</f>
        <v/>
      </c>
      <c r="H6756" t="s">
        <v>3</v>
      </c>
      <c r="I6756" t="s">
        <v>3185</v>
      </c>
      <c r="J6756" t="s">
        <v>6661</v>
      </c>
      <c r="K6756" t="str">
        <f>"29009"</f>
        <v>29009</v>
      </c>
    </row>
    <row r="6757" spans="1:11" customFormat="1" x14ac:dyDescent="0.25">
      <c r="A6757" t="str">
        <f t="shared" si="1019"/>
        <v>29</v>
      </c>
      <c r="B6757" t="s">
        <v>709</v>
      </c>
      <c r="C6757" t="str">
        <f t="shared" si="1016"/>
        <v>067</v>
      </c>
      <c r="D6757" t="s">
        <v>709</v>
      </c>
      <c r="E6757" t="str">
        <f t="shared" si="1021"/>
        <v>07</v>
      </c>
      <c r="F6757" t="str">
        <f>"019"</f>
        <v>019</v>
      </c>
      <c r="G6757" t="str">
        <f>""</f>
        <v/>
      </c>
      <c r="H6757" t="s">
        <v>3</v>
      </c>
      <c r="I6757" t="s">
        <v>3186</v>
      </c>
      <c r="J6757" t="s">
        <v>6662</v>
      </c>
      <c r="K6757" t="str">
        <f>"29009"</f>
        <v>29009</v>
      </c>
    </row>
    <row r="6758" spans="1:11" customFormat="1" x14ac:dyDescent="0.25">
      <c r="A6758" t="str">
        <f t="shared" si="1019"/>
        <v>29</v>
      </c>
      <c r="B6758" t="s">
        <v>709</v>
      </c>
      <c r="C6758" t="str">
        <f t="shared" si="1016"/>
        <v>067</v>
      </c>
      <c r="D6758" t="s">
        <v>709</v>
      </c>
      <c r="E6758" t="str">
        <f t="shared" si="1021"/>
        <v>07</v>
      </c>
      <c r="F6758" t="str">
        <f>"020"</f>
        <v>020</v>
      </c>
      <c r="G6758" t="str">
        <f>""</f>
        <v/>
      </c>
      <c r="H6758" t="s">
        <v>3</v>
      </c>
      <c r="I6758" t="s">
        <v>3187</v>
      </c>
      <c r="J6758" t="s">
        <v>6663</v>
      </c>
      <c r="K6758" t="str">
        <f>"29009"</f>
        <v>29009</v>
      </c>
    </row>
    <row r="6759" spans="1:11" customFormat="1" x14ac:dyDescent="0.25">
      <c r="A6759" t="str">
        <f t="shared" si="1019"/>
        <v>29</v>
      </c>
      <c r="B6759" t="s">
        <v>709</v>
      </c>
      <c r="C6759" t="str">
        <f t="shared" si="1016"/>
        <v>067</v>
      </c>
      <c r="D6759" t="s">
        <v>709</v>
      </c>
      <c r="E6759" t="str">
        <f t="shared" si="1021"/>
        <v>07</v>
      </c>
      <c r="F6759" t="str">
        <f>"021"</f>
        <v>021</v>
      </c>
      <c r="G6759" t="str">
        <f>""</f>
        <v/>
      </c>
      <c r="H6759" t="s">
        <v>1</v>
      </c>
      <c r="I6759" t="s">
        <v>3188</v>
      </c>
      <c r="J6759" t="s">
        <v>6664</v>
      </c>
      <c r="K6759" t="str">
        <f t="shared" ref="K6759:K6766" si="1023">"29011"</f>
        <v>29011</v>
      </c>
    </row>
    <row r="6760" spans="1:11" customFormat="1" x14ac:dyDescent="0.25">
      <c r="A6760" t="str">
        <f t="shared" si="1019"/>
        <v>29</v>
      </c>
      <c r="B6760" t="s">
        <v>709</v>
      </c>
      <c r="C6760" t="str">
        <f t="shared" si="1016"/>
        <v>067</v>
      </c>
      <c r="D6760" t="s">
        <v>709</v>
      </c>
      <c r="E6760" t="str">
        <f t="shared" si="1021"/>
        <v>07</v>
      </c>
      <c r="F6760" t="str">
        <f>"021"</f>
        <v>021</v>
      </c>
      <c r="G6760" t="str">
        <f>""</f>
        <v/>
      </c>
      <c r="H6760" t="s">
        <v>0</v>
      </c>
      <c r="I6760" t="s">
        <v>3188</v>
      </c>
      <c r="J6760" t="s">
        <v>6664</v>
      </c>
      <c r="K6760" t="str">
        <f t="shared" si="1023"/>
        <v>29011</v>
      </c>
    </row>
    <row r="6761" spans="1:11" customFormat="1" x14ac:dyDescent="0.25">
      <c r="A6761" t="str">
        <f t="shared" si="1019"/>
        <v>29</v>
      </c>
      <c r="B6761" t="s">
        <v>709</v>
      </c>
      <c r="C6761" t="str">
        <f t="shared" ref="C6761:C6824" si="1024">"067"</f>
        <v>067</v>
      </c>
      <c r="D6761" t="s">
        <v>709</v>
      </c>
      <c r="E6761" t="str">
        <f t="shared" si="1021"/>
        <v>07</v>
      </c>
      <c r="F6761" t="str">
        <f>"022"</f>
        <v>022</v>
      </c>
      <c r="G6761" t="str">
        <f>""</f>
        <v/>
      </c>
      <c r="H6761" t="s">
        <v>3</v>
      </c>
      <c r="I6761" t="s">
        <v>3189</v>
      </c>
      <c r="J6761" t="s">
        <v>6665</v>
      </c>
      <c r="K6761" t="str">
        <f t="shared" si="1023"/>
        <v>29011</v>
      </c>
    </row>
    <row r="6762" spans="1:11" customFormat="1" x14ac:dyDescent="0.25">
      <c r="A6762" t="str">
        <f t="shared" si="1019"/>
        <v>29</v>
      </c>
      <c r="B6762" t="s">
        <v>709</v>
      </c>
      <c r="C6762" t="str">
        <f t="shared" si="1024"/>
        <v>067</v>
      </c>
      <c r="D6762" t="s">
        <v>709</v>
      </c>
      <c r="E6762" t="str">
        <f t="shared" si="1021"/>
        <v>07</v>
      </c>
      <c r="F6762" t="str">
        <f>"023"</f>
        <v>023</v>
      </c>
      <c r="G6762" t="str">
        <f>""</f>
        <v/>
      </c>
      <c r="H6762" t="s">
        <v>1</v>
      </c>
      <c r="I6762" t="s">
        <v>3190</v>
      </c>
      <c r="J6762" t="s">
        <v>6666</v>
      </c>
      <c r="K6762" t="str">
        <f t="shared" si="1023"/>
        <v>29011</v>
      </c>
    </row>
    <row r="6763" spans="1:11" customFormat="1" x14ac:dyDescent="0.25">
      <c r="A6763" t="str">
        <f t="shared" si="1019"/>
        <v>29</v>
      </c>
      <c r="B6763" t="s">
        <v>709</v>
      </c>
      <c r="C6763" t="str">
        <f t="shared" si="1024"/>
        <v>067</v>
      </c>
      <c r="D6763" t="s">
        <v>709</v>
      </c>
      <c r="E6763" t="str">
        <f t="shared" si="1021"/>
        <v>07</v>
      </c>
      <c r="F6763" t="str">
        <f>"023"</f>
        <v>023</v>
      </c>
      <c r="G6763" t="str">
        <f>""</f>
        <v/>
      </c>
      <c r="H6763" t="s">
        <v>0</v>
      </c>
      <c r="I6763" t="s">
        <v>3190</v>
      </c>
      <c r="J6763" t="s">
        <v>6666</v>
      </c>
      <c r="K6763" t="str">
        <f t="shared" si="1023"/>
        <v>29011</v>
      </c>
    </row>
    <row r="6764" spans="1:11" customFormat="1" x14ac:dyDescent="0.25">
      <c r="A6764" t="str">
        <f t="shared" si="1019"/>
        <v>29</v>
      </c>
      <c r="B6764" t="s">
        <v>709</v>
      </c>
      <c r="C6764" t="str">
        <f t="shared" si="1024"/>
        <v>067</v>
      </c>
      <c r="D6764" t="s">
        <v>709</v>
      </c>
      <c r="E6764" t="str">
        <f t="shared" si="1021"/>
        <v>07</v>
      </c>
      <c r="F6764" t="str">
        <f>"025"</f>
        <v>025</v>
      </c>
      <c r="G6764" t="str">
        <f>""</f>
        <v/>
      </c>
      <c r="H6764" t="s">
        <v>3</v>
      </c>
      <c r="I6764" t="s">
        <v>3190</v>
      </c>
      <c r="J6764" t="s">
        <v>6666</v>
      </c>
      <c r="K6764" t="str">
        <f t="shared" si="1023"/>
        <v>29011</v>
      </c>
    </row>
    <row r="6765" spans="1:11" customFormat="1" x14ac:dyDescent="0.25">
      <c r="A6765" t="str">
        <f t="shared" si="1019"/>
        <v>29</v>
      </c>
      <c r="B6765" t="s">
        <v>709</v>
      </c>
      <c r="C6765" t="str">
        <f t="shared" si="1024"/>
        <v>067</v>
      </c>
      <c r="D6765" t="s">
        <v>709</v>
      </c>
      <c r="E6765" t="str">
        <f t="shared" si="1021"/>
        <v>07</v>
      </c>
      <c r="F6765" t="str">
        <f>"026"</f>
        <v>026</v>
      </c>
      <c r="G6765" t="str">
        <f>""</f>
        <v/>
      </c>
      <c r="H6765" t="s">
        <v>1</v>
      </c>
      <c r="I6765" t="s">
        <v>3191</v>
      </c>
      <c r="J6765" t="s">
        <v>6667</v>
      </c>
      <c r="K6765" t="str">
        <f t="shared" si="1023"/>
        <v>29011</v>
      </c>
    </row>
    <row r="6766" spans="1:11" customFormat="1" x14ac:dyDescent="0.25">
      <c r="A6766" t="str">
        <f t="shared" si="1019"/>
        <v>29</v>
      </c>
      <c r="B6766" t="s">
        <v>709</v>
      </c>
      <c r="C6766" t="str">
        <f t="shared" si="1024"/>
        <v>067</v>
      </c>
      <c r="D6766" t="s">
        <v>709</v>
      </c>
      <c r="E6766" t="str">
        <f t="shared" si="1021"/>
        <v>07</v>
      </c>
      <c r="F6766" t="str">
        <f>"026"</f>
        <v>026</v>
      </c>
      <c r="G6766" t="str">
        <f>""</f>
        <v/>
      </c>
      <c r="H6766" t="s">
        <v>0</v>
      </c>
      <c r="I6766" t="s">
        <v>3191</v>
      </c>
      <c r="J6766" t="s">
        <v>6667</v>
      </c>
      <c r="K6766" t="str">
        <f t="shared" si="1023"/>
        <v>29011</v>
      </c>
    </row>
    <row r="6767" spans="1:11" customFormat="1" x14ac:dyDescent="0.25">
      <c r="A6767" t="str">
        <f t="shared" si="1019"/>
        <v>29</v>
      </c>
      <c r="B6767" t="s">
        <v>709</v>
      </c>
      <c r="C6767" t="str">
        <f t="shared" si="1024"/>
        <v>067</v>
      </c>
      <c r="D6767" t="s">
        <v>709</v>
      </c>
      <c r="E6767" t="str">
        <f t="shared" si="1021"/>
        <v>07</v>
      </c>
      <c r="F6767" t="str">
        <f>"027"</f>
        <v>027</v>
      </c>
      <c r="G6767" t="str">
        <f>""</f>
        <v/>
      </c>
      <c r="H6767" t="s">
        <v>1</v>
      </c>
      <c r="I6767" t="s">
        <v>3192</v>
      </c>
      <c r="J6767" t="s">
        <v>6668</v>
      </c>
      <c r="K6767" t="str">
        <f>"29190"</f>
        <v>29190</v>
      </c>
    </row>
    <row r="6768" spans="1:11" customFormat="1" x14ac:dyDescent="0.25">
      <c r="A6768" t="str">
        <f t="shared" si="1019"/>
        <v>29</v>
      </c>
      <c r="B6768" t="s">
        <v>709</v>
      </c>
      <c r="C6768" t="str">
        <f t="shared" si="1024"/>
        <v>067</v>
      </c>
      <c r="D6768" t="s">
        <v>709</v>
      </c>
      <c r="E6768" t="str">
        <f t="shared" si="1021"/>
        <v>07</v>
      </c>
      <c r="F6768" t="str">
        <f>"027"</f>
        <v>027</v>
      </c>
      <c r="G6768" t="str">
        <f>""</f>
        <v/>
      </c>
      <c r="H6768" t="s">
        <v>0</v>
      </c>
      <c r="I6768" t="s">
        <v>3192</v>
      </c>
      <c r="J6768" t="s">
        <v>6668</v>
      </c>
      <c r="K6768" t="str">
        <f>"29190"</f>
        <v>29190</v>
      </c>
    </row>
    <row r="6769" spans="1:11" customFormat="1" x14ac:dyDescent="0.25">
      <c r="A6769" t="str">
        <f t="shared" si="1019"/>
        <v>29</v>
      </c>
      <c r="B6769" t="s">
        <v>709</v>
      </c>
      <c r="C6769" t="str">
        <f t="shared" si="1024"/>
        <v>067</v>
      </c>
      <c r="D6769" t="s">
        <v>709</v>
      </c>
      <c r="E6769" t="str">
        <f t="shared" si="1021"/>
        <v>07</v>
      </c>
      <c r="F6769" t="str">
        <f>"028"</f>
        <v>028</v>
      </c>
      <c r="G6769" t="str">
        <f>""</f>
        <v/>
      </c>
      <c r="H6769" t="s">
        <v>3</v>
      </c>
      <c r="I6769" t="s">
        <v>3193</v>
      </c>
      <c r="J6769" t="s">
        <v>6669</v>
      </c>
      <c r="K6769" t="str">
        <f t="shared" ref="K6769:K6775" si="1025">"29011"</f>
        <v>29011</v>
      </c>
    </row>
    <row r="6770" spans="1:11" customFormat="1" x14ac:dyDescent="0.25">
      <c r="A6770" t="str">
        <f t="shared" si="1019"/>
        <v>29</v>
      </c>
      <c r="B6770" t="s">
        <v>709</v>
      </c>
      <c r="C6770" t="str">
        <f t="shared" si="1024"/>
        <v>067</v>
      </c>
      <c r="D6770" t="s">
        <v>709</v>
      </c>
      <c r="E6770" t="str">
        <f t="shared" si="1021"/>
        <v>07</v>
      </c>
      <c r="F6770" t="str">
        <f>"029"</f>
        <v>029</v>
      </c>
      <c r="G6770" t="str">
        <f>""</f>
        <v/>
      </c>
      <c r="H6770" t="s">
        <v>3</v>
      </c>
      <c r="I6770" t="s">
        <v>3193</v>
      </c>
      <c r="J6770" t="s">
        <v>6669</v>
      </c>
      <c r="K6770" t="str">
        <f t="shared" si="1025"/>
        <v>29011</v>
      </c>
    </row>
    <row r="6771" spans="1:11" customFormat="1" x14ac:dyDescent="0.25">
      <c r="A6771" t="str">
        <f t="shared" si="1019"/>
        <v>29</v>
      </c>
      <c r="B6771" t="s">
        <v>709</v>
      </c>
      <c r="C6771" t="str">
        <f t="shared" si="1024"/>
        <v>067</v>
      </c>
      <c r="D6771" t="s">
        <v>709</v>
      </c>
      <c r="E6771" t="str">
        <f t="shared" si="1021"/>
        <v>07</v>
      </c>
      <c r="F6771" t="str">
        <f>"030"</f>
        <v>030</v>
      </c>
      <c r="G6771" t="str">
        <f>""</f>
        <v/>
      </c>
      <c r="H6771" t="s">
        <v>1</v>
      </c>
      <c r="I6771" t="s">
        <v>3194</v>
      </c>
      <c r="J6771" t="s">
        <v>6670</v>
      </c>
      <c r="K6771" t="str">
        <f t="shared" si="1025"/>
        <v>29011</v>
      </c>
    </row>
    <row r="6772" spans="1:11" customFormat="1" x14ac:dyDescent="0.25">
      <c r="A6772" t="str">
        <f t="shared" si="1019"/>
        <v>29</v>
      </c>
      <c r="B6772" t="s">
        <v>709</v>
      </c>
      <c r="C6772" t="str">
        <f t="shared" si="1024"/>
        <v>067</v>
      </c>
      <c r="D6772" t="s">
        <v>709</v>
      </c>
      <c r="E6772" t="str">
        <f t="shared" si="1021"/>
        <v>07</v>
      </c>
      <c r="F6772" t="str">
        <f>"030"</f>
        <v>030</v>
      </c>
      <c r="G6772" t="str">
        <f>""</f>
        <v/>
      </c>
      <c r="H6772" t="s">
        <v>0</v>
      </c>
      <c r="I6772" t="s">
        <v>3194</v>
      </c>
      <c r="J6772" t="s">
        <v>6670</v>
      </c>
      <c r="K6772" t="str">
        <f t="shared" si="1025"/>
        <v>29011</v>
      </c>
    </row>
    <row r="6773" spans="1:11" customFormat="1" x14ac:dyDescent="0.25">
      <c r="A6773" t="str">
        <f t="shared" si="1019"/>
        <v>29</v>
      </c>
      <c r="B6773" t="s">
        <v>709</v>
      </c>
      <c r="C6773" t="str">
        <f t="shared" si="1024"/>
        <v>067</v>
      </c>
      <c r="D6773" t="s">
        <v>709</v>
      </c>
      <c r="E6773" t="str">
        <f t="shared" si="1021"/>
        <v>07</v>
      </c>
      <c r="F6773" t="str">
        <f>"031"</f>
        <v>031</v>
      </c>
      <c r="G6773" t="str">
        <f>""</f>
        <v/>
      </c>
      <c r="H6773" t="s">
        <v>3</v>
      </c>
      <c r="I6773" t="s">
        <v>3180</v>
      </c>
      <c r="J6773" t="s">
        <v>6656</v>
      </c>
      <c r="K6773" t="str">
        <f t="shared" si="1025"/>
        <v>29011</v>
      </c>
    </row>
    <row r="6774" spans="1:11" customFormat="1" x14ac:dyDescent="0.25">
      <c r="A6774" t="str">
        <f t="shared" si="1019"/>
        <v>29</v>
      </c>
      <c r="B6774" t="s">
        <v>709</v>
      </c>
      <c r="C6774" t="str">
        <f t="shared" si="1024"/>
        <v>067</v>
      </c>
      <c r="D6774" t="s">
        <v>709</v>
      </c>
      <c r="E6774" t="str">
        <f t="shared" si="1021"/>
        <v>07</v>
      </c>
      <c r="F6774" t="str">
        <f>"032"</f>
        <v>032</v>
      </c>
      <c r="G6774" t="str">
        <f>""</f>
        <v/>
      </c>
      <c r="H6774" t="s">
        <v>3</v>
      </c>
      <c r="I6774" t="s">
        <v>3180</v>
      </c>
      <c r="J6774" t="s">
        <v>6656</v>
      </c>
      <c r="K6774" t="str">
        <f t="shared" si="1025"/>
        <v>29011</v>
      </c>
    </row>
    <row r="6775" spans="1:11" customFormat="1" x14ac:dyDescent="0.25">
      <c r="A6775" t="str">
        <f t="shared" si="1019"/>
        <v>29</v>
      </c>
      <c r="B6775" t="s">
        <v>709</v>
      </c>
      <c r="C6775" t="str">
        <f t="shared" si="1024"/>
        <v>067</v>
      </c>
      <c r="D6775" t="s">
        <v>709</v>
      </c>
      <c r="E6775" t="str">
        <f t="shared" si="1021"/>
        <v>07</v>
      </c>
      <c r="F6775" t="str">
        <f>"033"</f>
        <v>033</v>
      </c>
      <c r="G6775" t="str">
        <f>""</f>
        <v/>
      </c>
      <c r="H6775" t="s">
        <v>3</v>
      </c>
      <c r="I6775" t="s">
        <v>3195</v>
      </c>
      <c r="J6775" t="s">
        <v>6671</v>
      </c>
      <c r="K6775" t="str">
        <f t="shared" si="1025"/>
        <v>29011</v>
      </c>
    </row>
    <row r="6776" spans="1:11" customFormat="1" x14ac:dyDescent="0.25">
      <c r="A6776" t="str">
        <f t="shared" si="1019"/>
        <v>29</v>
      </c>
      <c r="B6776" t="s">
        <v>709</v>
      </c>
      <c r="C6776" t="str">
        <f t="shared" si="1024"/>
        <v>067</v>
      </c>
      <c r="D6776" t="s">
        <v>709</v>
      </c>
      <c r="E6776" t="str">
        <f t="shared" si="1021"/>
        <v>07</v>
      </c>
      <c r="F6776" t="str">
        <f>"034"</f>
        <v>034</v>
      </c>
      <c r="G6776" t="str">
        <f>""</f>
        <v/>
      </c>
      <c r="H6776" t="s">
        <v>1</v>
      </c>
      <c r="I6776" t="s">
        <v>3196</v>
      </c>
      <c r="J6776" t="s">
        <v>6672</v>
      </c>
      <c r="K6776" t="str">
        <f t="shared" ref="K6776:K6787" si="1026">"29010"</f>
        <v>29010</v>
      </c>
    </row>
    <row r="6777" spans="1:11" customFormat="1" x14ac:dyDescent="0.25">
      <c r="A6777" t="str">
        <f t="shared" si="1019"/>
        <v>29</v>
      </c>
      <c r="B6777" t="s">
        <v>709</v>
      </c>
      <c r="C6777" t="str">
        <f t="shared" si="1024"/>
        <v>067</v>
      </c>
      <c r="D6777" t="s">
        <v>709</v>
      </c>
      <c r="E6777" t="str">
        <f t="shared" si="1021"/>
        <v>07</v>
      </c>
      <c r="F6777" t="str">
        <f>"034"</f>
        <v>034</v>
      </c>
      <c r="G6777" t="str">
        <f>""</f>
        <v/>
      </c>
      <c r="H6777" t="s">
        <v>0</v>
      </c>
      <c r="I6777" t="s">
        <v>3196</v>
      </c>
      <c r="J6777" t="s">
        <v>6672</v>
      </c>
      <c r="K6777" t="str">
        <f t="shared" si="1026"/>
        <v>29010</v>
      </c>
    </row>
    <row r="6778" spans="1:11" customFormat="1" x14ac:dyDescent="0.25">
      <c r="A6778" t="str">
        <f t="shared" si="1019"/>
        <v>29</v>
      </c>
      <c r="B6778" t="s">
        <v>709</v>
      </c>
      <c r="C6778" t="str">
        <f t="shared" si="1024"/>
        <v>067</v>
      </c>
      <c r="D6778" t="s">
        <v>709</v>
      </c>
      <c r="E6778" t="str">
        <f t="shared" si="1021"/>
        <v>07</v>
      </c>
      <c r="F6778" t="str">
        <f>"035"</f>
        <v>035</v>
      </c>
      <c r="G6778" t="str">
        <f>""</f>
        <v/>
      </c>
      <c r="H6778" t="s">
        <v>1</v>
      </c>
      <c r="I6778" t="s">
        <v>3197</v>
      </c>
      <c r="J6778" t="s">
        <v>6673</v>
      </c>
      <c r="K6778" t="str">
        <f t="shared" si="1026"/>
        <v>29010</v>
      </c>
    </row>
    <row r="6779" spans="1:11" customFormat="1" x14ac:dyDescent="0.25">
      <c r="A6779" t="str">
        <f t="shared" si="1019"/>
        <v>29</v>
      </c>
      <c r="B6779" t="s">
        <v>709</v>
      </c>
      <c r="C6779" t="str">
        <f t="shared" si="1024"/>
        <v>067</v>
      </c>
      <c r="D6779" t="s">
        <v>709</v>
      </c>
      <c r="E6779" t="str">
        <f t="shared" si="1021"/>
        <v>07</v>
      </c>
      <c r="F6779" t="str">
        <f>"035"</f>
        <v>035</v>
      </c>
      <c r="G6779" t="str">
        <f>""</f>
        <v/>
      </c>
      <c r="H6779" t="s">
        <v>0</v>
      </c>
      <c r="I6779" t="s">
        <v>3197</v>
      </c>
      <c r="J6779" t="s">
        <v>6673</v>
      </c>
      <c r="K6779" t="str">
        <f t="shared" si="1026"/>
        <v>29010</v>
      </c>
    </row>
    <row r="6780" spans="1:11" customFormat="1" x14ac:dyDescent="0.25">
      <c r="A6780" t="str">
        <f t="shared" si="1019"/>
        <v>29</v>
      </c>
      <c r="B6780" t="s">
        <v>709</v>
      </c>
      <c r="C6780" t="str">
        <f t="shared" si="1024"/>
        <v>067</v>
      </c>
      <c r="D6780" t="s">
        <v>709</v>
      </c>
      <c r="E6780" t="str">
        <f t="shared" si="1021"/>
        <v>07</v>
      </c>
      <c r="F6780" t="str">
        <f>"037"</f>
        <v>037</v>
      </c>
      <c r="G6780" t="str">
        <f>""</f>
        <v/>
      </c>
      <c r="H6780" t="s">
        <v>3</v>
      </c>
      <c r="I6780" t="s">
        <v>3198</v>
      </c>
      <c r="J6780" t="s">
        <v>6674</v>
      </c>
      <c r="K6780" t="str">
        <f t="shared" si="1026"/>
        <v>29010</v>
      </c>
    </row>
    <row r="6781" spans="1:11" customFormat="1" x14ac:dyDescent="0.25">
      <c r="A6781" t="str">
        <f t="shared" si="1019"/>
        <v>29</v>
      </c>
      <c r="B6781" t="s">
        <v>709</v>
      </c>
      <c r="C6781" t="str">
        <f t="shared" si="1024"/>
        <v>067</v>
      </c>
      <c r="D6781" t="s">
        <v>709</v>
      </c>
      <c r="E6781" t="str">
        <f t="shared" si="1021"/>
        <v>07</v>
      </c>
      <c r="F6781" t="str">
        <f>"039"</f>
        <v>039</v>
      </c>
      <c r="G6781" t="str">
        <f>""</f>
        <v/>
      </c>
      <c r="H6781" t="s">
        <v>3</v>
      </c>
      <c r="I6781" t="s">
        <v>3198</v>
      </c>
      <c r="J6781" t="s">
        <v>6674</v>
      </c>
      <c r="K6781" t="str">
        <f t="shared" si="1026"/>
        <v>29010</v>
      </c>
    </row>
    <row r="6782" spans="1:11" customFormat="1" x14ac:dyDescent="0.25">
      <c r="A6782" t="str">
        <f t="shared" si="1019"/>
        <v>29</v>
      </c>
      <c r="B6782" t="s">
        <v>709</v>
      </c>
      <c r="C6782" t="str">
        <f t="shared" si="1024"/>
        <v>067</v>
      </c>
      <c r="D6782" t="s">
        <v>709</v>
      </c>
      <c r="E6782" t="str">
        <f t="shared" si="1021"/>
        <v>07</v>
      </c>
      <c r="F6782" t="str">
        <f>"040"</f>
        <v>040</v>
      </c>
      <c r="G6782" t="str">
        <f>""</f>
        <v/>
      </c>
      <c r="H6782" t="s">
        <v>3</v>
      </c>
      <c r="I6782" t="s">
        <v>3199</v>
      </c>
      <c r="J6782" t="s">
        <v>6675</v>
      </c>
      <c r="K6782" t="str">
        <f t="shared" si="1026"/>
        <v>29010</v>
      </c>
    </row>
    <row r="6783" spans="1:11" customFormat="1" x14ac:dyDescent="0.25">
      <c r="A6783" t="str">
        <f t="shared" si="1019"/>
        <v>29</v>
      </c>
      <c r="B6783" t="s">
        <v>709</v>
      </c>
      <c r="C6783" t="str">
        <f t="shared" si="1024"/>
        <v>067</v>
      </c>
      <c r="D6783" t="s">
        <v>709</v>
      </c>
      <c r="E6783" t="str">
        <f t="shared" si="1021"/>
        <v>07</v>
      </c>
      <c r="F6783" t="str">
        <f>"041"</f>
        <v>041</v>
      </c>
      <c r="G6783" t="str">
        <f>""</f>
        <v/>
      </c>
      <c r="H6783" t="s">
        <v>3</v>
      </c>
      <c r="I6783" t="s">
        <v>3200</v>
      </c>
      <c r="J6783" t="s">
        <v>6676</v>
      </c>
      <c r="K6783" t="str">
        <f t="shared" si="1026"/>
        <v>29010</v>
      </c>
    </row>
    <row r="6784" spans="1:11" customFormat="1" x14ac:dyDescent="0.25">
      <c r="A6784" t="str">
        <f t="shared" si="1019"/>
        <v>29</v>
      </c>
      <c r="B6784" t="s">
        <v>709</v>
      </c>
      <c r="C6784" t="str">
        <f t="shared" si="1024"/>
        <v>067</v>
      </c>
      <c r="D6784" t="s">
        <v>709</v>
      </c>
      <c r="E6784" t="str">
        <f t="shared" si="1021"/>
        <v>07</v>
      </c>
      <c r="F6784" t="str">
        <f>"042"</f>
        <v>042</v>
      </c>
      <c r="G6784" t="str">
        <f>""</f>
        <v/>
      </c>
      <c r="H6784" t="s">
        <v>1</v>
      </c>
      <c r="I6784" t="s">
        <v>3201</v>
      </c>
      <c r="J6784" t="s">
        <v>6677</v>
      </c>
      <c r="K6784" t="str">
        <f t="shared" si="1026"/>
        <v>29010</v>
      </c>
    </row>
    <row r="6785" spans="1:11" customFormat="1" x14ac:dyDescent="0.25">
      <c r="A6785" t="str">
        <f t="shared" si="1019"/>
        <v>29</v>
      </c>
      <c r="B6785" t="s">
        <v>709</v>
      </c>
      <c r="C6785" t="str">
        <f t="shared" si="1024"/>
        <v>067</v>
      </c>
      <c r="D6785" t="s">
        <v>709</v>
      </c>
      <c r="E6785" t="str">
        <f t="shared" si="1021"/>
        <v>07</v>
      </c>
      <c r="F6785" t="str">
        <f>"042"</f>
        <v>042</v>
      </c>
      <c r="G6785" t="str">
        <f>""</f>
        <v/>
      </c>
      <c r="H6785" t="s">
        <v>0</v>
      </c>
      <c r="I6785" t="s">
        <v>3201</v>
      </c>
      <c r="J6785" t="s">
        <v>6677</v>
      </c>
      <c r="K6785" t="str">
        <f t="shared" si="1026"/>
        <v>29010</v>
      </c>
    </row>
    <row r="6786" spans="1:11" customFormat="1" x14ac:dyDescent="0.25">
      <c r="A6786" t="str">
        <f t="shared" si="1019"/>
        <v>29</v>
      </c>
      <c r="B6786" t="s">
        <v>709</v>
      </c>
      <c r="C6786" t="str">
        <f t="shared" si="1024"/>
        <v>067</v>
      </c>
      <c r="D6786" t="s">
        <v>709</v>
      </c>
      <c r="E6786" t="str">
        <f t="shared" si="1021"/>
        <v>07</v>
      </c>
      <c r="F6786" t="str">
        <f>"043"</f>
        <v>043</v>
      </c>
      <c r="G6786" t="str">
        <f>""</f>
        <v/>
      </c>
      <c r="H6786" t="s">
        <v>1</v>
      </c>
      <c r="I6786" t="s">
        <v>3197</v>
      </c>
      <c r="J6786" t="s">
        <v>6673</v>
      </c>
      <c r="K6786" t="str">
        <f t="shared" si="1026"/>
        <v>29010</v>
      </c>
    </row>
    <row r="6787" spans="1:11" customFormat="1" x14ac:dyDescent="0.25">
      <c r="A6787" t="str">
        <f t="shared" si="1019"/>
        <v>29</v>
      </c>
      <c r="B6787" t="s">
        <v>709</v>
      </c>
      <c r="C6787" t="str">
        <f t="shared" si="1024"/>
        <v>067</v>
      </c>
      <c r="D6787" t="s">
        <v>709</v>
      </c>
      <c r="E6787" t="str">
        <f t="shared" si="1021"/>
        <v>07</v>
      </c>
      <c r="F6787" t="str">
        <f>"043"</f>
        <v>043</v>
      </c>
      <c r="G6787" t="str">
        <f>""</f>
        <v/>
      </c>
      <c r="H6787" t="s">
        <v>0</v>
      </c>
      <c r="I6787" t="s">
        <v>3197</v>
      </c>
      <c r="J6787" t="s">
        <v>6673</v>
      </c>
      <c r="K6787" t="str">
        <f t="shared" si="1026"/>
        <v>29010</v>
      </c>
    </row>
    <row r="6788" spans="1:11" customFormat="1" x14ac:dyDescent="0.25">
      <c r="A6788" t="str">
        <f t="shared" si="1019"/>
        <v>29</v>
      </c>
      <c r="B6788" t="s">
        <v>709</v>
      </c>
      <c r="C6788" t="str">
        <f t="shared" si="1024"/>
        <v>067</v>
      </c>
      <c r="D6788" t="s">
        <v>709</v>
      </c>
      <c r="E6788" t="str">
        <f t="shared" si="1021"/>
        <v>07</v>
      </c>
      <c r="F6788" t="str">
        <f>"044"</f>
        <v>044</v>
      </c>
      <c r="G6788" t="str">
        <f>""</f>
        <v/>
      </c>
      <c r="H6788" t="s">
        <v>3</v>
      </c>
      <c r="I6788" t="s">
        <v>3180</v>
      </c>
      <c r="J6788" t="s">
        <v>6656</v>
      </c>
      <c r="K6788" t="str">
        <f>"29011"</f>
        <v>29011</v>
      </c>
    </row>
    <row r="6789" spans="1:11" customFormat="1" x14ac:dyDescent="0.25">
      <c r="A6789" t="str">
        <f t="shared" si="1019"/>
        <v>29</v>
      </c>
      <c r="B6789" t="s">
        <v>709</v>
      </c>
      <c r="C6789" t="str">
        <f t="shared" si="1024"/>
        <v>067</v>
      </c>
      <c r="D6789" t="s">
        <v>709</v>
      </c>
      <c r="E6789" t="str">
        <f t="shared" si="1021"/>
        <v>07</v>
      </c>
      <c r="F6789" t="str">
        <f>"045"</f>
        <v>045</v>
      </c>
      <c r="G6789" t="str">
        <f>""</f>
        <v/>
      </c>
      <c r="H6789" t="s">
        <v>3</v>
      </c>
      <c r="I6789" t="s">
        <v>3202</v>
      </c>
      <c r="J6789" t="s">
        <v>6678</v>
      </c>
      <c r="K6789" t="str">
        <f>"29011"</f>
        <v>29011</v>
      </c>
    </row>
    <row r="6790" spans="1:11" customFormat="1" x14ac:dyDescent="0.25">
      <c r="A6790" t="str">
        <f t="shared" si="1019"/>
        <v>29</v>
      </c>
      <c r="B6790" t="s">
        <v>709</v>
      </c>
      <c r="C6790" t="str">
        <f t="shared" si="1024"/>
        <v>067</v>
      </c>
      <c r="D6790" t="s">
        <v>709</v>
      </c>
      <c r="E6790" t="str">
        <f t="shared" si="1021"/>
        <v>07</v>
      </c>
      <c r="F6790" t="str">
        <f>"046"</f>
        <v>046</v>
      </c>
      <c r="G6790" t="str">
        <f>""</f>
        <v/>
      </c>
      <c r="H6790" t="s">
        <v>1</v>
      </c>
      <c r="I6790" t="s">
        <v>3203</v>
      </c>
      <c r="J6790" t="s">
        <v>6679</v>
      </c>
      <c r="K6790" t="str">
        <f>"29190"</f>
        <v>29190</v>
      </c>
    </row>
    <row r="6791" spans="1:11" customFormat="1" x14ac:dyDescent="0.25">
      <c r="A6791" t="str">
        <f t="shared" si="1019"/>
        <v>29</v>
      </c>
      <c r="B6791" t="s">
        <v>709</v>
      </c>
      <c r="C6791" t="str">
        <f t="shared" si="1024"/>
        <v>067</v>
      </c>
      <c r="D6791" t="s">
        <v>709</v>
      </c>
      <c r="E6791" t="str">
        <f t="shared" si="1021"/>
        <v>07</v>
      </c>
      <c r="F6791" t="str">
        <f>"046"</f>
        <v>046</v>
      </c>
      <c r="G6791" t="str">
        <f>""</f>
        <v/>
      </c>
      <c r="H6791" t="s">
        <v>0</v>
      </c>
      <c r="I6791" t="s">
        <v>3203</v>
      </c>
      <c r="J6791" t="s">
        <v>6679</v>
      </c>
      <c r="K6791" t="str">
        <f>"29190"</f>
        <v>29190</v>
      </c>
    </row>
    <row r="6792" spans="1:11" customFormat="1" x14ac:dyDescent="0.25">
      <c r="A6792" t="str">
        <f t="shared" si="1019"/>
        <v>29</v>
      </c>
      <c r="B6792" t="s">
        <v>709</v>
      </c>
      <c r="C6792" t="str">
        <f t="shared" si="1024"/>
        <v>067</v>
      </c>
      <c r="D6792" t="s">
        <v>709</v>
      </c>
      <c r="E6792" t="str">
        <f t="shared" si="1021"/>
        <v>07</v>
      </c>
      <c r="F6792" t="str">
        <f>"047"</f>
        <v>047</v>
      </c>
      <c r="G6792" t="str">
        <f>"01"</f>
        <v>01</v>
      </c>
      <c r="H6792" t="s">
        <v>1</v>
      </c>
      <c r="I6792" t="s">
        <v>3204</v>
      </c>
      <c r="J6792" t="s">
        <v>6680</v>
      </c>
      <c r="K6792" t="str">
        <f>"29190"</f>
        <v>29190</v>
      </c>
    </row>
    <row r="6793" spans="1:11" customFormat="1" x14ac:dyDescent="0.25">
      <c r="A6793" t="str">
        <f t="shared" si="1019"/>
        <v>29</v>
      </c>
      <c r="B6793" t="s">
        <v>709</v>
      </c>
      <c r="C6793" t="str">
        <f t="shared" si="1024"/>
        <v>067</v>
      </c>
      <c r="D6793" t="s">
        <v>709</v>
      </c>
      <c r="E6793" t="str">
        <f t="shared" si="1021"/>
        <v>07</v>
      </c>
      <c r="F6793" t="str">
        <f>"047"</f>
        <v>047</v>
      </c>
      <c r="G6793" t="str">
        <f>"02"</f>
        <v>02</v>
      </c>
      <c r="H6793" t="s">
        <v>0</v>
      </c>
      <c r="I6793" t="s">
        <v>3205</v>
      </c>
      <c r="J6793" t="s">
        <v>6681</v>
      </c>
      <c r="K6793" t="str">
        <f>"29011"</f>
        <v>29011</v>
      </c>
    </row>
    <row r="6794" spans="1:11" customFormat="1" x14ac:dyDescent="0.25">
      <c r="A6794" t="str">
        <f t="shared" si="1019"/>
        <v>29</v>
      </c>
      <c r="B6794" t="s">
        <v>709</v>
      </c>
      <c r="C6794" t="str">
        <f t="shared" si="1024"/>
        <v>067</v>
      </c>
      <c r="D6794" t="s">
        <v>709</v>
      </c>
      <c r="E6794" t="str">
        <f t="shared" si="1021"/>
        <v>07</v>
      </c>
      <c r="F6794" t="str">
        <f>"048"</f>
        <v>048</v>
      </c>
      <c r="G6794" t="str">
        <f>""</f>
        <v/>
      </c>
      <c r="H6794" t="s">
        <v>1</v>
      </c>
      <c r="I6794" t="s">
        <v>3202</v>
      </c>
      <c r="J6794" t="s">
        <v>6678</v>
      </c>
      <c r="K6794" t="str">
        <f>"29011"</f>
        <v>29011</v>
      </c>
    </row>
    <row r="6795" spans="1:11" customFormat="1" x14ac:dyDescent="0.25">
      <c r="A6795" t="str">
        <f t="shared" ref="A6795:A6858" si="1027">"29"</f>
        <v>29</v>
      </c>
      <c r="B6795" t="s">
        <v>709</v>
      </c>
      <c r="C6795" t="str">
        <f t="shared" si="1024"/>
        <v>067</v>
      </c>
      <c r="D6795" t="s">
        <v>709</v>
      </c>
      <c r="E6795" t="str">
        <f t="shared" si="1021"/>
        <v>07</v>
      </c>
      <c r="F6795" t="str">
        <f>"048"</f>
        <v>048</v>
      </c>
      <c r="G6795" t="str">
        <f>""</f>
        <v/>
      </c>
      <c r="H6795" t="s">
        <v>0</v>
      </c>
      <c r="I6795" t="s">
        <v>3202</v>
      </c>
      <c r="J6795" t="s">
        <v>6678</v>
      </c>
      <c r="K6795" t="str">
        <f>"29011"</f>
        <v>29011</v>
      </c>
    </row>
    <row r="6796" spans="1:11" customFormat="1" x14ac:dyDescent="0.25">
      <c r="A6796" t="str">
        <f t="shared" si="1027"/>
        <v>29</v>
      </c>
      <c r="B6796" t="s">
        <v>709</v>
      </c>
      <c r="C6796" t="str">
        <f t="shared" si="1024"/>
        <v>067</v>
      </c>
      <c r="D6796" t="s">
        <v>709</v>
      </c>
      <c r="E6796" t="str">
        <f t="shared" si="1021"/>
        <v>07</v>
      </c>
      <c r="F6796" t="str">
        <f>"049"</f>
        <v>049</v>
      </c>
      <c r="G6796" t="str">
        <f>""</f>
        <v/>
      </c>
      <c r="H6796" t="s">
        <v>3</v>
      </c>
      <c r="I6796" t="s">
        <v>3206</v>
      </c>
      <c r="J6796" t="s">
        <v>6682</v>
      </c>
      <c r="K6796" t="str">
        <f>"29010"</f>
        <v>29010</v>
      </c>
    </row>
    <row r="6797" spans="1:11" customFormat="1" x14ac:dyDescent="0.25">
      <c r="A6797" t="str">
        <f t="shared" si="1027"/>
        <v>29</v>
      </c>
      <c r="B6797" t="s">
        <v>709</v>
      </c>
      <c r="C6797" t="str">
        <f t="shared" si="1024"/>
        <v>067</v>
      </c>
      <c r="D6797" t="s">
        <v>709</v>
      </c>
      <c r="E6797" t="str">
        <f t="shared" si="1021"/>
        <v>07</v>
      </c>
      <c r="F6797" t="str">
        <f>"050"</f>
        <v>050</v>
      </c>
      <c r="G6797" t="str">
        <f>""</f>
        <v/>
      </c>
      <c r="H6797" t="s">
        <v>1</v>
      </c>
      <c r="I6797" t="s">
        <v>3179</v>
      </c>
      <c r="J6797" t="s">
        <v>6655</v>
      </c>
      <c r="K6797" t="str">
        <f>"29010"</f>
        <v>29010</v>
      </c>
    </row>
    <row r="6798" spans="1:11" customFormat="1" x14ac:dyDescent="0.25">
      <c r="A6798" t="str">
        <f t="shared" si="1027"/>
        <v>29</v>
      </c>
      <c r="B6798" t="s">
        <v>709</v>
      </c>
      <c r="C6798" t="str">
        <f t="shared" si="1024"/>
        <v>067</v>
      </c>
      <c r="D6798" t="s">
        <v>709</v>
      </c>
      <c r="E6798" t="str">
        <f t="shared" si="1021"/>
        <v>07</v>
      </c>
      <c r="F6798" t="str">
        <f>"050"</f>
        <v>050</v>
      </c>
      <c r="G6798" t="str">
        <f>""</f>
        <v/>
      </c>
      <c r="H6798" t="s">
        <v>0</v>
      </c>
      <c r="I6798" t="s">
        <v>3179</v>
      </c>
      <c r="J6798" t="s">
        <v>6655</v>
      </c>
      <c r="K6798" t="str">
        <f>"29010"</f>
        <v>29010</v>
      </c>
    </row>
    <row r="6799" spans="1:11" customFormat="1" x14ac:dyDescent="0.25">
      <c r="A6799" t="str">
        <f t="shared" si="1027"/>
        <v>29</v>
      </c>
      <c r="B6799" t="s">
        <v>709</v>
      </c>
      <c r="C6799" t="str">
        <f t="shared" si="1024"/>
        <v>067</v>
      </c>
      <c r="D6799" t="s">
        <v>709</v>
      </c>
      <c r="E6799" t="str">
        <f t="shared" si="1021"/>
        <v>07</v>
      </c>
      <c r="F6799" t="str">
        <f>"051"</f>
        <v>051</v>
      </c>
      <c r="G6799" t="str">
        <f>""</f>
        <v/>
      </c>
      <c r="H6799" t="s">
        <v>1</v>
      </c>
      <c r="I6799" t="s">
        <v>3202</v>
      </c>
      <c r="J6799" t="s">
        <v>6678</v>
      </c>
      <c r="K6799" t="str">
        <f t="shared" ref="K6799:K6804" si="1028">"29011"</f>
        <v>29011</v>
      </c>
    </row>
    <row r="6800" spans="1:11" customFormat="1" x14ac:dyDescent="0.25">
      <c r="A6800" t="str">
        <f t="shared" si="1027"/>
        <v>29</v>
      </c>
      <c r="B6800" t="s">
        <v>709</v>
      </c>
      <c r="C6800" t="str">
        <f t="shared" si="1024"/>
        <v>067</v>
      </c>
      <c r="D6800" t="s">
        <v>709</v>
      </c>
      <c r="E6800" t="str">
        <f t="shared" si="1021"/>
        <v>07</v>
      </c>
      <c r="F6800" t="str">
        <f>"051"</f>
        <v>051</v>
      </c>
      <c r="G6800" t="str">
        <f>""</f>
        <v/>
      </c>
      <c r="H6800" t="s">
        <v>0</v>
      </c>
      <c r="I6800" t="s">
        <v>3202</v>
      </c>
      <c r="J6800" t="s">
        <v>6678</v>
      </c>
      <c r="K6800" t="str">
        <f t="shared" si="1028"/>
        <v>29011</v>
      </c>
    </row>
    <row r="6801" spans="1:11" customFormat="1" x14ac:dyDescent="0.25">
      <c r="A6801" t="str">
        <f t="shared" si="1027"/>
        <v>29</v>
      </c>
      <c r="B6801" t="s">
        <v>709</v>
      </c>
      <c r="C6801" t="str">
        <f t="shared" si="1024"/>
        <v>067</v>
      </c>
      <c r="D6801" t="s">
        <v>709</v>
      </c>
      <c r="E6801" t="str">
        <f t="shared" ref="E6801:E6857" si="1029">"07"</f>
        <v>07</v>
      </c>
      <c r="F6801" t="str">
        <f>"052"</f>
        <v>052</v>
      </c>
      <c r="G6801" t="str">
        <f>""</f>
        <v/>
      </c>
      <c r="H6801" t="s">
        <v>3</v>
      </c>
      <c r="I6801" t="s">
        <v>3180</v>
      </c>
      <c r="J6801" t="s">
        <v>6656</v>
      </c>
      <c r="K6801" t="str">
        <f t="shared" si="1028"/>
        <v>29011</v>
      </c>
    </row>
    <row r="6802" spans="1:11" customFormat="1" x14ac:dyDescent="0.25">
      <c r="A6802" t="str">
        <f t="shared" si="1027"/>
        <v>29</v>
      </c>
      <c r="B6802" t="s">
        <v>709</v>
      </c>
      <c r="C6802" t="str">
        <f t="shared" si="1024"/>
        <v>067</v>
      </c>
      <c r="D6802" t="s">
        <v>709</v>
      </c>
      <c r="E6802" t="str">
        <f t="shared" si="1029"/>
        <v>07</v>
      </c>
      <c r="F6802" t="str">
        <f>"053"</f>
        <v>053</v>
      </c>
      <c r="G6802" t="str">
        <f>""</f>
        <v/>
      </c>
      <c r="H6802" t="s">
        <v>3</v>
      </c>
      <c r="I6802" t="s">
        <v>3207</v>
      </c>
      <c r="J6802" t="s">
        <v>6683</v>
      </c>
      <c r="K6802" t="str">
        <f t="shared" si="1028"/>
        <v>29011</v>
      </c>
    </row>
    <row r="6803" spans="1:11" customFormat="1" x14ac:dyDescent="0.25">
      <c r="A6803" t="str">
        <f t="shared" si="1027"/>
        <v>29</v>
      </c>
      <c r="B6803" t="s">
        <v>709</v>
      </c>
      <c r="C6803" t="str">
        <f t="shared" si="1024"/>
        <v>067</v>
      </c>
      <c r="D6803" t="s">
        <v>709</v>
      </c>
      <c r="E6803" t="str">
        <f t="shared" si="1029"/>
        <v>07</v>
      </c>
      <c r="F6803" t="str">
        <f>"054"</f>
        <v>054</v>
      </c>
      <c r="G6803" t="str">
        <f>""</f>
        <v/>
      </c>
      <c r="H6803" t="s">
        <v>3</v>
      </c>
      <c r="I6803" t="s">
        <v>3207</v>
      </c>
      <c r="J6803" t="s">
        <v>6683</v>
      </c>
      <c r="K6803" t="str">
        <f t="shared" si="1028"/>
        <v>29011</v>
      </c>
    </row>
    <row r="6804" spans="1:11" customFormat="1" x14ac:dyDescent="0.25">
      <c r="A6804" t="str">
        <f t="shared" si="1027"/>
        <v>29</v>
      </c>
      <c r="B6804" t="s">
        <v>709</v>
      </c>
      <c r="C6804" t="str">
        <f t="shared" si="1024"/>
        <v>067</v>
      </c>
      <c r="D6804" t="s">
        <v>709</v>
      </c>
      <c r="E6804" t="str">
        <f t="shared" si="1029"/>
        <v>07</v>
      </c>
      <c r="F6804" t="str">
        <f>"055"</f>
        <v>055</v>
      </c>
      <c r="G6804" t="str">
        <f>""</f>
        <v/>
      </c>
      <c r="H6804" t="s">
        <v>3</v>
      </c>
      <c r="I6804" t="s">
        <v>3207</v>
      </c>
      <c r="J6804" t="s">
        <v>6683</v>
      </c>
      <c r="K6804" t="str">
        <f t="shared" si="1028"/>
        <v>29011</v>
      </c>
    </row>
    <row r="6805" spans="1:11" customFormat="1" x14ac:dyDescent="0.25">
      <c r="A6805" t="str">
        <f t="shared" si="1027"/>
        <v>29</v>
      </c>
      <c r="B6805" t="s">
        <v>709</v>
      </c>
      <c r="C6805" t="str">
        <f t="shared" si="1024"/>
        <v>067</v>
      </c>
      <c r="D6805" t="s">
        <v>709</v>
      </c>
      <c r="E6805" t="str">
        <f t="shared" si="1029"/>
        <v>07</v>
      </c>
      <c r="F6805" t="str">
        <f>"056"</f>
        <v>056</v>
      </c>
      <c r="G6805" t="str">
        <f>""</f>
        <v/>
      </c>
      <c r="H6805" t="s">
        <v>3</v>
      </c>
      <c r="I6805" t="s">
        <v>3182</v>
      </c>
      <c r="J6805" t="s">
        <v>6658</v>
      </c>
      <c r="K6805" t="str">
        <f>"29009"</f>
        <v>29009</v>
      </c>
    </row>
    <row r="6806" spans="1:11" customFormat="1" x14ac:dyDescent="0.25">
      <c r="A6806" t="str">
        <f t="shared" si="1027"/>
        <v>29</v>
      </c>
      <c r="B6806" t="s">
        <v>709</v>
      </c>
      <c r="C6806" t="str">
        <f t="shared" si="1024"/>
        <v>067</v>
      </c>
      <c r="D6806" t="s">
        <v>709</v>
      </c>
      <c r="E6806" t="str">
        <f t="shared" si="1029"/>
        <v>07</v>
      </c>
      <c r="F6806" t="str">
        <f>"057"</f>
        <v>057</v>
      </c>
      <c r="G6806" t="str">
        <f>""</f>
        <v/>
      </c>
      <c r="H6806" t="s">
        <v>3</v>
      </c>
      <c r="I6806" t="s">
        <v>3183</v>
      </c>
      <c r="J6806" t="s">
        <v>6659</v>
      </c>
      <c r="K6806" t="str">
        <f>"29009"</f>
        <v>29009</v>
      </c>
    </row>
    <row r="6807" spans="1:11" customFormat="1" x14ac:dyDescent="0.25">
      <c r="A6807" t="str">
        <f t="shared" si="1027"/>
        <v>29</v>
      </c>
      <c r="B6807" t="s">
        <v>709</v>
      </c>
      <c r="C6807" t="str">
        <f t="shared" si="1024"/>
        <v>067</v>
      </c>
      <c r="D6807" t="s">
        <v>709</v>
      </c>
      <c r="E6807" t="str">
        <f t="shared" si="1029"/>
        <v>07</v>
      </c>
      <c r="F6807" t="str">
        <f>"058"</f>
        <v>058</v>
      </c>
      <c r="G6807" t="str">
        <f>""</f>
        <v/>
      </c>
      <c r="H6807" t="s">
        <v>3</v>
      </c>
      <c r="I6807" t="s">
        <v>3186</v>
      </c>
      <c r="J6807" t="s">
        <v>6662</v>
      </c>
      <c r="K6807" t="str">
        <f>"29009"</f>
        <v>29009</v>
      </c>
    </row>
    <row r="6808" spans="1:11" customFormat="1" x14ac:dyDescent="0.25">
      <c r="A6808" t="str">
        <f t="shared" si="1027"/>
        <v>29</v>
      </c>
      <c r="B6808" t="s">
        <v>709</v>
      </c>
      <c r="C6808" t="str">
        <f t="shared" si="1024"/>
        <v>067</v>
      </c>
      <c r="D6808" t="s">
        <v>709</v>
      </c>
      <c r="E6808" t="str">
        <f t="shared" si="1029"/>
        <v>07</v>
      </c>
      <c r="F6808" t="str">
        <f>"059"</f>
        <v>059</v>
      </c>
      <c r="G6808" t="str">
        <f>""</f>
        <v/>
      </c>
      <c r="H6808" t="s">
        <v>3</v>
      </c>
      <c r="I6808" t="s">
        <v>3187</v>
      </c>
      <c r="J6808" t="s">
        <v>6663</v>
      </c>
      <c r="K6808" t="str">
        <f>"29009"</f>
        <v>29009</v>
      </c>
    </row>
    <row r="6809" spans="1:11" customFormat="1" x14ac:dyDescent="0.25">
      <c r="A6809" t="str">
        <f t="shared" si="1027"/>
        <v>29</v>
      </c>
      <c r="B6809" t="s">
        <v>709</v>
      </c>
      <c r="C6809" t="str">
        <f t="shared" si="1024"/>
        <v>067</v>
      </c>
      <c r="D6809" t="s">
        <v>709</v>
      </c>
      <c r="E6809" t="str">
        <f t="shared" si="1029"/>
        <v>07</v>
      </c>
      <c r="F6809" t="str">
        <f>"061"</f>
        <v>061</v>
      </c>
      <c r="G6809" t="str">
        <f>""</f>
        <v/>
      </c>
      <c r="H6809" t="s">
        <v>3</v>
      </c>
      <c r="I6809" t="s">
        <v>3193</v>
      </c>
      <c r="J6809" t="s">
        <v>6669</v>
      </c>
      <c r="K6809" t="str">
        <f>"29011"</f>
        <v>29011</v>
      </c>
    </row>
    <row r="6810" spans="1:11" customFormat="1" x14ac:dyDescent="0.25">
      <c r="A6810" t="str">
        <f t="shared" si="1027"/>
        <v>29</v>
      </c>
      <c r="B6810" t="s">
        <v>709</v>
      </c>
      <c r="C6810" t="str">
        <f t="shared" si="1024"/>
        <v>067</v>
      </c>
      <c r="D6810" t="s">
        <v>709</v>
      </c>
      <c r="E6810" t="str">
        <f t="shared" si="1029"/>
        <v>07</v>
      </c>
      <c r="F6810" t="str">
        <f>"062"</f>
        <v>062</v>
      </c>
      <c r="G6810" t="str">
        <f>""</f>
        <v/>
      </c>
      <c r="H6810" t="s">
        <v>3</v>
      </c>
      <c r="I6810" t="s">
        <v>3189</v>
      </c>
      <c r="J6810" t="s">
        <v>6665</v>
      </c>
      <c r="K6810" t="str">
        <f>"29011"</f>
        <v>29011</v>
      </c>
    </row>
    <row r="6811" spans="1:11" customFormat="1" x14ac:dyDescent="0.25">
      <c r="A6811" t="str">
        <f t="shared" si="1027"/>
        <v>29</v>
      </c>
      <c r="B6811" t="s">
        <v>709</v>
      </c>
      <c r="C6811" t="str">
        <f t="shared" si="1024"/>
        <v>067</v>
      </c>
      <c r="D6811" t="s">
        <v>709</v>
      </c>
      <c r="E6811" t="str">
        <f t="shared" si="1029"/>
        <v>07</v>
      </c>
      <c r="F6811" t="str">
        <f>"065"</f>
        <v>065</v>
      </c>
      <c r="G6811" t="str">
        <f>""</f>
        <v/>
      </c>
      <c r="H6811" t="s">
        <v>3</v>
      </c>
      <c r="I6811" t="s">
        <v>3208</v>
      </c>
      <c r="J6811" t="s">
        <v>6684</v>
      </c>
      <c r="K6811" t="str">
        <f>"29011"</f>
        <v>29011</v>
      </c>
    </row>
    <row r="6812" spans="1:11" customFormat="1" x14ac:dyDescent="0.25">
      <c r="A6812" t="str">
        <f t="shared" si="1027"/>
        <v>29</v>
      </c>
      <c r="B6812" t="s">
        <v>709</v>
      </c>
      <c r="C6812" t="str">
        <f t="shared" si="1024"/>
        <v>067</v>
      </c>
      <c r="D6812" t="s">
        <v>709</v>
      </c>
      <c r="E6812" t="str">
        <f t="shared" si="1029"/>
        <v>07</v>
      </c>
      <c r="F6812" t="str">
        <f>"066"</f>
        <v>066</v>
      </c>
      <c r="G6812" t="str">
        <f>""</f>
        <v/>
      </c>
      <c r="H6812" t="s">
        <v>1</v>
      </c>
      <c r="I6812" t="s">
        <v>3195</v>
      </c>
      <c r="J6812" t="s">
        <v>6671</v>
      </c>
      <c r="K6812" t="str">
        <f>"29011"</f>
        <v>29011</v>
      </c>
    </row>
    <row r="6813" spans="1:11" customFormat="1" x14ac:dyDescent="0.25">
      <c r="A6813" t="str">
        <f t="shared" si="1027"/>
        <v>29</v>
      </c>
      <c r="B6813" t="s">
        <v>709</v>
      </c>
      <c r="C6813" t="str">
        <f t="shared" si="1024"/>
        <v>067</v>
      </c>
      <c r="D6813" t="s">
        <v>709</v>
      </c>
      <c r="E6813" t="str">
        <f t="shared" si="1029"/>
        <v>07</v>
      </c>
      <c r="F6813" t="str">
        <f>"066"</f>
        <v>066</v>
      </c>
      <c r="G6813" t="str">
        <f>""</f>
        <v/>
      </c>
      <c r="H6813" t="s">
        <v>0</v>
      </c>
      <c r="I6813" t="s">
        <v>3195</v>
      </c>
      <c r="J6813" t="s">
        <v>6671</v>
      </c>
      <c r="K6813" t="str">
        <f>"29011"</f>
        <v>29011</v>
      </c>
    </row>
    <row r="6814" spans="1:11" customFormat="1" x14ac:dyDescent="0.25">
      <c r="A6814" t="str">
        <f t="shared" si="1027"/>
        <v>29</v>
      </c>
      <c r="B6814" t="s">
        <v>709</v>
      </c>
      <c r="C6814" t="str">
        <f t="shared" si="1024"/>
        <v>067</v>
      </c>
      <c r="D6814" t="s">
        <v>709</v>
      </c>
      <c r="E6814" t="str">
        <f t="shared" si="1029"/>
        <v>07</v>
      </c>
      <c r="F6814" t="str">
        <f>"067"</f>
        <v>067</v>
      </c>
      <c r="G6814" t="str">
        <f>""</f>
        <v/>
      </c>
      <c r="H6814" t="s">
        <v>1</v>
      </c>
      <c r="I6814" t="s">
        <v>3178</v>
      </c>
      <c r="J6814" t="s">
        <v>6654</v>
      </c>
      <c r="K6814" t="str">
        <f t="shared" ref="K6814:K6825" si="1030">"29010"</f>
        <v>29010</v>
      </c>
    </row>
    <row r="6815" spans="1:11" customFormat="1" x14ac:dyDescent="0.25">
      <c r="A6815" t="str">
        <f t="shared" si="1027"/>
        <v>29</v>
      </c>
      <c r="B6815" t="s">
        <v>709</v>
      </c>
      <c r="C6815" t="str">
        <f t="shared" si="1024"/>
        <v>067</v>
      </c>
      <c r="D6815" t="s">
        <v>709</v>
      </c>
      <c r="E6815" t="str">
        <f t="shared" si="1029"/>
        <v>07</v>
      </c>
      <c r="F6815" t="str">
        <f>"067"</f>
        <v>067</v>
      </c>
      <c r="G6815" t="str">
        <f>""</f>
        <v/>
      </c>
      <c r="H6815" t="s">
        <v>0</v>
      </c>
      <c r="I6815" t="s">
        <v>3178</v>
      </c>
      <c r="J6815" t="s">
        <v>6654</v>
      </c>
      <c r="K6815" t="str">
        <f t="shared" si="1030"/>
        <v>29010</v>
      </c>
    </row>
    <row r="6816" spans="1:11" customFormat="1" x14ac:dyDescent="0.25">
      <c r="A6816" t="str">
        <f t="shared" si="1027"/>
        <v>29</v>
      </c>
      <c r="B6816" t="s">
        <v>709</v>
      </c>
      <c r="C6816" t="str">
        <f t="shared" si="1024"/>
        <v>067</v>
      </c>
      <c r="D6816" t="s">
        <v>709</v>
      </c>
      <c r="E6816" t="str">
        <f t="shared" si="1029"/>
        <v>07</v>
      </c>
      <c r="F6816" t="str">
        <f>"068"</f>
        <v>068</v>
      </c>
      <c r="G6816" t="str">
        <f>""</f>
        <v/>
      </c>
      <c r="H6816" t="s">
        <v>3</v>
      </c>
      <c r="I6816" t="s">
        <v>3196</v>
      </c>
      <c r="J6816" t="s">
        <v>6672</v>
      </c>
      <c r="K6816" t="str">
        <f t="shared" si="1030"/>
        <v>29010</v>
      </c>
    </row>
    <row r="6817" spans="1:11" customFormat="1" x14ac:dyDescent="0.25">
      <c r="A6817" t="str">
        <f t="shared" si="1027"/>
        <v>29</v>
      </c>
      <c r="B6817" t="s">
        <v>709</v>
      </c>
      <c r="C6817" t="str">
        <f t="shared" si="1024"/>
        <v>067</v>
      </c>
      <c r="D6817" t="s">
        <v>709</v>
      </c>
      <c r="E6817" t="str">
        <f t="shared" si="1029"/>
        <v>07</v>
      </c>
      <c r="F6817" t="str">
        <f>"069"</f>
        <v>069</v>
      </c>
      <c r="G6817" t="str">
        <f>""</f>
        <v/>
      </c>
      <c r="H6817" t="s">
        <v>3</v>
      </c>
      <c r="I6817" t="s">
        <v>3198</v>
      </c>
      <c r="J6817" t="s">
        <v>6674</v>
      </c>
      <c r="K6817" t="str">
        <f t="shared" si="1030"/>
        <v>29010</v>
      </c>
    </row>
    <row r="6818" spans="1:11" customFormat="1" x14ac:dyDescent="0.25">
      <c r="A6818" t="str">
        <f t="shared" si="1027"/>
        <v>29</v>
      </c>
      <c r="B6818" t="s">
        <v>709</v>
      </c>
      <c r="C6818" t="str">
        <f t="shared" si="1024"/>
        <v>067</v>
      </c>
      <c r="D6818" t="s">
        <v>709</v>
      </c>
      <c r="E6818" t="str">
        <f t="shared" si="1029"/>
        <v>07</v>
      </c>
      <c r="F6818" t="str">
        <f>"070"</f>
        <v>070</v>
      </c>
      <c r="G6818" t="str">
        <f>""</f>
        <v/>
      </c>
      <c r="H6818" t="s">
        <v>3</v>
      </c>
      <c r="I6818" t="s">
        <v>3199</v>
      </c>
      <c r="J6818" t="s">
        <v>6675</v>
      </c>
      <c r="K6818" t="str">
        <f t="shared" si="1030"/>
        <v>29010</v>
      </c>
    </row>
    <row r="6819" spans="1:11" customFormat="1" x14ac:dyDescent="0.25">
      <c r="A6819" t="str">
        <f t="shared" si="1027"/>
        <v>29</v>
      </c>
      <c r="B6819" t="s">
        <v>709</v>
      </c>
      <c r="C6819" t="str">
        <f t="shared" si="1024"/>
        <v>067</v>
      </c>
      <c r="D6819" t="s">
        <v>709</v>
      </c>
      <c r="E6819" t="str">
        <f t="shared" si="1029"/>
        <v>07</v>
      </c>
      <c r="F6819" t="str">
        <f>"071"</f>
        <v>071</v>
      </c>
      <c r="G6819" t="str">
        <f>""</f>
        <v/>
      </c>
      <c r="H6819" t="s">
        <v>1</v>
      </c>
      <c r="I6819" t="s">
        <v>3199</v>
      </c>
      <c r="J6819" t="s">
        <v>6675</v>
      </c>
      <c r="K6819" t="str">
        <f t="shared" si="1030"/>
        <v>29010</v>
      </c>
    </row>
    <row r="6820" spans="1:11" customFormat="1" x14ac:dyDescent="0.25">
      <c r="A6820" t="str">
        <f t="shared" si="1027"/>
        <v>29</v>
      </c>
      <c r="B6820" t="s">
        <v>709</v>
      </c>
      <c r="C6820" t="str">
        <f t="shared" si="1024"/>
        <v>067</v>
      </c>
      <c r="D6820" t="s">
        <v>709</v>
      </c>
      <c r="E6820" t="str">
        <f t="shared" si="1029"/>
        <v>07</v>
      </c>
      <c r="F6820" t="str">
        <f>"071"</f>
        <v>071</v>
      </c>
      <c r="G6820" t="str">
        <f>""</f>
        <v/>
      </c>
      <c r="H6820" t="s">
        <v>0</v>
      </c>
      <c r="I6820" t="s">
        <v>3199</v>
      </c>
      <c r="J6820" t="s">
        <v>6675</v>
      </c>
      <c r="K6820" t="str">
        <f t="shared" si="1030"/>
        <v>29010</v>
      </c>
    </row>
    <row r="6821" spans="1:11" customFormat="1" x14ac:dyDescent="0.25">
      <c r="A6821" t="str">
        <f t="shared" si="1027"/>
        <v>29</v>
      </c>
      <c r="B6821" t="s">
        <v>709</v>
      </c>
      <c r="C6821" t="str">
        <f t="shared" si="1024"/>
        <v>067</v>
      </c>
      <c r="D6821" t="s">
        <v>709</v>
      </c>
      <c r="E6821" t="str">
        <f t="shared" si="1029"/>
        <v>07</v>
      </c>
      <c r="F6821" t="str">
        <f>"072"</f>
        <v>072</v>
      </c>
      <c r="G6821" t="str">
        <f>""</f>
        <v/>
      </c>
      <c r="H6821" t="s">
        <v>1</v>
      </c>
      <c r="I6821" t="s">
        <v>3209</v>
      </c>
      <c r="J6821" t="s">
        <v>6685</v>
      </c>
      <c r="K6821" t="str">
        <f t="shared" si="1030"/>
        <v>29010</v>
      </c>
    </row>
    <row r="6822" spans="1:11" customFormat="1" x14ac:dyDescent="0.25">
      <c r="A6822" t="str">
        <f t="shared" si="1027"/>
        <v>29</v>
      </c>
      <c r="B6822" t="s">
        <v>709</v>
      </c>
      <c r="C6822" t="str">
        <f t="shared" si="1024"/>
        <v>067</v>
      </c>
      <c r="D6822" t="s">
        <v>709</v>
      </c>
      <c r="E6822" t="str">
        <f t="shared" si="1029"/>
        <v>07</v>
      </c>
      <c r="F6822" t="str">
        <f>"072"</f>
        <v>072</v>
      </c>
      <c r="G6822" t="str">
        <f>""</f>
        <v/>
      </c>
      <c r="H6822" t="s">
        <v>0</v>
      </c>
      <c r="I6822" t="s">
        <v>3209</v>
      </c>
      <c r="J6822" t="s">
        <v>6685</v>
      </c>
      <c r="K6822" t="str">
        <f t="shared" si="1030"/>
        <v>29010</v>
      </c>
    </row>
    <row r="6823" spans="1:11" customFormat="1" x14ac:dyDescent="0.25">
      <c r="A6823" t="str">
        <f t="shared" si="1027"/>
        <v>29</v>
      </c>
      <c r="B6823" t="s">
        <v>709</v>
      </c>
      <c r="C6823" t="str">
        <f t="shared" si="1024"/>
        <v>067</v>
      </c>
      <c r="D6823" t="s">
        <v>709</v>
      </c>
      <c r="E6823" t="str">
        <f t="shared" si="1029"/>
        <v>07</v>
      </c>
      <c r="F6823" t="str">
        <f>"073"</f>
        <v>073</v>
      </c>
      <c r="G6823" t="str">
        <f>""</f>
        <v/>
      </c>
      <c r="H6823" t="s">
        <v>3</v>
      </c>
      <c r="I6823" t="s">
        <v>3200</v>
      </c>
      <c r="J6823" t="s">
        <v>6676</v>
      </c>
      <c r="K6823" t="str">
        <f t="shared" si="1030"/>
        <v>29010</v>
      </c>
    </row>
    <row r="6824" spans="1:11" customFormat="1" x14ac:dyDescent="0.25">
      <c r="A6824" t="str">
        <f t="shared" si="1027"/>
        <v>29</v>
      </c>
      <c r="B6824" t="s">
        <v>709</v>
      </c>
      <c r="C6824" t="str">
        <f t="shared" si="1024"/>
        <v>067</v>
      </c>
      <c r="D6824" t="s">
        <v>709</v>
      </c>
      <c r="E6824" t="str">
        <f t="shared" si="1029"/>
        <v>07</v>
      </c>
      <c r="F6824" t="str">
        <f>"074"</f>
        <v>074</v>
      </c>
      <c r="G6824" t="str">
        <f>""</f>
        <v/>
      </c>
      <c r="H6824" t="s">
        <v>1</v>
      </c>
      <c r="I6824" t="s">
        <v>3201</v>
      </c>
      <c r="J6824" t="s">
        <v>6677</v>
      </c>
      <c r="K6824" t="str">
        <f t="shared" si="1030"/>
        <v>29010</v>
      </c>
    </row>
    <row r="6825" spans="1:11" customFormat="1" x14ac:dyDescent="0.25">
      <c r="A6825" t="str">
        <f t="shared" si="1027"/>
        <v>29</v>
      </c>
      <c r="B6825" t="s">
        <v>709</v>
      </c>
      <c r="C6825" t="str">
        <f t="shared" ref="C6825:C6888" si="1031">"067"</f>
        <v>067</v>
      </c>
      <c r="D6825" t="s">
        <v>709</v>
      </c>
      <c r="E6825" t="str">
        <f t="shared" si="1029"/>
        <v>07</v>
      </c>
      <c r="F6825" t="str">
        <f>"074"</f>
        <v>074</v>
      </c>
      <c r="G6825" t="str">
        <f>""</f>
        <v/>
      </c>
      <c r="H6825" t="s">
        <v>0</v>
      </c>
      <c r="I6825" t="s">
        <v>3201</v>
      </c>
      <c r="J6825" t="s">
        <v>6677</v>
      </c>
      <c r="K6825" t="str">
        <f t="shared" si="1030"/>
        <v>29010</v>
      </c>
    </row>
    <row r="6826" spans="1:11" customFormat="1" x14ac:dyDescent="0.25">
      <c r="A6826" t="str">
        <f t="shared" si="1027"/>
        <v>29</v>
      </c>
      <c r="B6826" t="s">
        <v>709</v>
      </c>
      <c r="C6826" t="str">
        <f t="shared" si="1031"/>
        <v>067</v>
      </c>
      <c r="D6826" t="s">
        <v>709</v>
      </c>
      <c r="E6826" t="str">
        <f t="shared" si="1029"/>
        <v>07</v>
      </c>
      <c r="F6826" t="str">
        <f>"075"</f>
        <v>075</v>
      </c>
      <c r="G6826" t="str">
        <f>""</f>
        <v/>
      </c>
      <c r="H6826" t="s">
        <v>3</v>
      </c>
      <c r="I6826" t="s">
        <v>3210</v>
      </c>
      <c r="J6826" t="s">
        <v>6686</v>
      </c>
      <c r="K6826" t="str">
        <f>"29009"</f>
        <v>29009</v>
      </c>
    </row>
    <row r="6827" spans="1:11" customFormat="1" x14ac:dyDescent="0.25">
      <c r="A6827" t="str">
        <f t="shared" si="1027"/>
        <v>29</v>
      </c>
      <c r="B6827" t="s">
        <v>709</v>
      </c>
      <c r="C6827" t="str">
        <f t="shared" si="1031"/>
        <v>067</v>
      </c>
      <c r="D6827" t="s">
        <v>709</v>
      </c>
      <c r="E6827" t="str">
        <f t="shared" si="1029"/>
        <v>07</v>
      </c>
      <c r="F6827" t="str">
        <f>"076"</f>
        <v>076</v>
      </c>
      <c r="G6827" t="str">
        <f>""</f>
        <v/>
      </c>
      <c r="H6827" t="s">
        <v>1</v>
      </c>
      <c r="I6827" t="s">
        <v>3211</v>
      </c>
      <c r="J6827" t="s">
        <v>6687</v>
      </c>
      <c r="K6827" t="str">
        <f>"29190"</f>
        <v>29190</v>
      </c>
    </row>
    <row r="6828" spans="1:11" customFormat="1" x14ac:dyDescent="0.25">
      <c r="A6828" t="str">
        <f t="shared" si="1027"/>
        <v>29</v>
      </c>
      <c r="B6828" t="s">
        <v>709</v>
      </c>
      <c r="C6828" t="str">
        <f t="shared" si="1031"/>
        <v>067</v>
      </c>
      <c r="D6828" t="s">
        <v>709</v>
      </c>
      <c r="E6828" t="str">
        <f t="shared" si="1029"/>
        <v>07</v>
      </c>
      <c r="F6828" t="str">
        <f>"076"</f>
        <v>076</v>
      </c>
      <c r="G6828" t="str">
        <f>""</f>
        <v/>
      </c>
      <c r="H6828" t="s">
        <v>0</v>
      </c>
      <c r="I6828" t="s">
        <v>3211</v>
      </c>
      <c r="J6828" t="s">
        <v>6687</v>
      </c>
      <c r="K6828" t="str">
        <f>"29190"</f>
        <v>29190</v>
      </c>
    </row>
    <row r="6829" spans="1:11" customFormat="1" x14ac:dyDescent="0.25">
      <c r="A6829" t="str">
        <f t="shared" si="1027"/>
        <v>29</v>
      </c>
      <c r="B6829" t="s">
        <v>709</v>
      </c>
      <c r="C6829" t="str">
        <f t="shared" si="1031"/>
        <v>067</v>
      </c>
      <c r="D6829" t="s">
        <v>709</v>
      </c>
      <c r="E6829" t="str">
        <f t="shared" si="1029"/>
        <v>07</v>
      </c>
      <c r="F6829" t="str">
        <f>"077"</f>
        <v>077</v>
      </c>
      <c r="G6829" t="str">
        <f>""</f>
        <v/>
      </c>
      <c r="H6829" t="s">
        <v>1</v>
      </c>
      <c r="I6829" t="s">
        <v>3203</v>
      </c>
      <c r="J6829" t="s">
        <v>6679</v>
      </c>
      <c r="K6829" t="str">
        <f>"29190"</f>
        <v>29190</v>
      </c>
    </row>
    <row r="6830" spans="1:11" customFormat="1" x14ac:dyDescent="0.25">
      <c r="A6830" t="str">
        <f t="shared" si="1027"/>
        <v>29</v>
      </c>
      <c r="B6830" t="s">
        <v>709</v>
      </c>
      <c r="C6830" t="str">
        <f t="shared" si="1031"/>
        <v>067</v>
      </c>
      <c r="D6830" t="s">
        <v>709</v>
      </c>
      <c r="E6830" t="str">
        <f t="shared" si="1029"/>
        <v>07</v>
      </c>
      <c r="F6830" t="str">
        <f>"077"</f>
        <v>077</v>
      </c>
      <c r="G6830" t="str">
        <f>""</f>
        <v/>
      </c>
      <c r="H6830" t="s">
        <v>0</v>
      </c>
      <c r="I6830" t="s">
        <v>3203</v>
      </c>
      <c r="J6830" t="s">
        <v>6679</v>
      </c>
      <c r="K6830" t="str">
        <f>"29190"</f>
        <v>29190</v>
      </c>
    </row>
    <row r="6831" spans="1:11" customFormat="1" x14ac:dyDescent="0.25">
      <c r="A6831" t="str">
        <f t="shared" si="1027"/>
        <v>29</v>
      </c>
      <c r="B6831" t="s">
        <v>709</v>
      </c>
      <c r="C6831" t="str">
        <f t="shared" si="1031"/>
        <v>067</v>
      </c>
      <c r="D6831" t="s">
        <v>709</v>
      </c>
      <c r="E6831" t="str">
        <f t="shared" si="1029"/>
        <v>07</v>
      </c>
      <c r="F6831" t="str">
        <f>"078"</f>
        <v>078</v>
      </c>
      <c r="G6831" t="str">
        <f>""</f>
        <v/>
      </c>
      <c r="H6831" t="s">
        <v>1</v>
      </c>
      <c r="I6831" t="s">
        <v>3178</v>
      </c>
      <c r="J6831" t="s">
        <v>6654</v>
      </c>
      <c r="K6831" t="str">
        <f>"29010"</f>
        <v>29010</v>
      </c>
    </row>
    <row r="6832" spans="1:11" customFormat="1" x14ac:dyDescent="0.25">
      <c r="A6832" t="str">
        <f t="shared" si="1027"/>
        <v>29</v>
      </c>
      <c r="B6832" t="s">
        <v>709</v>
      </c>
      <c r="C6832" t="str">
        <f t="shared" si="1031"/>
        <v>067</v>
      </c>
      <c r="D6832" t="s">
        <v>709</v>
      </c>
      <c r="E6832" t="str">
        <f t="shared" si="1029"/>
        <v>07</v>
      </c>
      <c r="F6832" t="str">
        <f>"078"</f>
        <v>078</v>
      </c>
      <c r="G6832" t="str">
        <f>""</f>
        <v/>
      </c>
      <c r="H6832" t="s">
        <v>0</v>
      </c>
      <c r="I6832" t="s">
        <v>3178</v>
      </c>
      <c r="J6832" t="s">
        <v>6654</v>
      </c>
      <c r="K6832" t="str">
        <f>"29010"</f>
        <v>29010</v>
      </c>
    </row>
    <row r="6833" spans="1:11" customFormat="1" x14ac:dyDescent="0.25">
      <c r="A6833" t="str">
        <f t="shared" si="1027"/>
        <v>29</v>
      </c>
      <c r="B6833" t="s">
        <v>709</v>
      </c>
      <c r="C6833" t="str">
        <f t="shared" si="1031"/>
        <v>067</v>
      </c>
      <c r="D6833" t="s">
        <v>709</v>
      </c>
      <c r="E6833" t="str">
        <f t="shared" si="1029"/>
        <v>07</v>
      </c>
      <c r="F6833" t="str">
        <f>"079"</f>
        <v>079</v>
      </c>
      <c r="G6833" t="str">
        <f>""</f>
        <v/>
      </c>
      <c r="H6833" t="s">
        <v>3</v>
      </c>
      <c r="I6833" t="s">
        <v>3208</v>
      </c>
      <c r="J6833" t="s">
        <v>6684</v>
      </c>
      <c r="K6833" t="str">
        <f>"29011"</f>
        <v>29011</v>
      </c>
    </row>
    <row r="6834" spans="1:11" customFormat="1" x14ac:dyDescent="0.25">
      <c r="A6834" t="str">
        <f t="shared" si="1027"/>
        <v>29</v>
      </c>
      <c r="B6834" t="s">
        <v>709</v>
      </c>
      <c r="C6834" t="str">
        <f t="shared" si="1031"/>
        <v>067</v>
      </c>
      <c r="D6834" t="s">
        <v>709</v>
      </c>
      <c r="E6834" t="str">
        <f t="shared" si="1029"/>
        <v>07</v>
      </c>
      <c r="F6834" t="str">
        <f>"080"</f>
        <v>080</v>
      </c>
      <c r="G6834" t="str">
        <f>""</f>
        <v/>
      </c>
      <c r="H6834" t="s">
        <v>3</v>
      </c>
      <c r="I6834" t="s">
        <v>3195</v>
      </c>
      <c r="J6834" t="s">
        <v>6671</v>
      </c>
      <c r="K6834" t="str">
        <f>"29011"</f>
        <v>29011</v>
      </c>
    </row>
    <row r="6835" spans="1:11" customFormat="1" x14ac:dyDescent="0.25">
      <c r="A6835" t="str">
        <f t="shared" si="1027"/>
        <v>29</v>
      </c>
      <c r="B6835" t="s">
        <v>709</v>
      </c>
      <c r="C6835" t="str">
        <f t="shared" si="1031"/>
        <v>067</v>
      </c>
      <c r="D6835" t="s">
        <v>709</v>
      </c>
      <c r="E6835" t="str">
        <f t="shared" si="1029"/>
        <v>07</v>
      </c>
      <c r="F6835" t="str">
        <f>"081"</f>
        <v>081</v>
      </c>
      <c r="G6835" t="str">
        <f>""</f>
        <v/>
      </c>
      <c r="H6835" t="s">
        <v>3</v>
      </c>
      <c r="I6835" t="s">
        <v>3209</v>
      </c>
      <c r="J6835" t="s">
        <v>6685</v>
      </c>
      <c r="K6835" t="str">
        <f>"29010"</f>
        <v>29010</v>
      </c>
    </row>
    <row r="6836" spans="1:11" customFormat="1" x14ac:dyDescent="0.25">
      <c r="A6836" t="str">
        <f t="shared" si="1027"/>
        <v>29</v>
      </c>
      <c r="B6836" t="s">
        <v>709</v>
      </c>
      <c r="C6836" t="str">
        <f t="shared" si="1031"/>
        <v>067</v>
      </c>
      <c r="D6836" t="s">
        <v>709</v>
      </c>
      <c r="E6836" t="str">
        <f t="shared" si="1029"/>
        <v>07</v>
      </c>
      <c r="F6836" t="str">
        <f>"082"</f>
        <v>082</v>
      </c>
      <c r="G6836" t="str">
        <f>""</f>
        <v/>
      </c>
      <c r="H6836" t="s">
        <v>3</v>
      </c>
      <c r="I6836" t="s">
        <v>3179</v>
      </c>
      <c r="J6836" t="s">
        <v>6655</v>
      </c>
      <c r="K6836" t="str">
        <f>"29010"</f>
        <v>29010</v>
      </c>
    </row>
    <row r="6837" spans="1:11" customFormat="1" x14ac:dyDescent="0.25">
      <c r="A6837" t="str">
        <f t="shared" si="1027"/>
        <v>29</v>
      </c>
      <c r="B6837" t="s">
        <v>709</v>
      </c>
      <c r="C6837" t="str">
        <f t="shared" si="1031"/>
        <v>067</v>
      </c>
      <c r="D6837" t="s">
        <v>709</v>
      </c>
      <c r="E6837" t="str">
        <f t="shared" si="1029"/>
        <v>07</v>
      </c>
      <c r="F6837" t="str">
        <f>"083"</f>
        <v>083</v>
      </c>
      <c r="G6837" t="str">
        <f>""</f>
        <v/>
      </c>
      <c r="H6837" t="s">
        <v>3</v>
      </c>
      <c r="I6837" t="s">
        <v>3189</v>
      </c>
      <c r="J6837" t="s">
        <v>6665</v>
      </c>
      <c r="K6837" t="str">
        <f>"29011"</f>
        <v>29011</v>
      </c>
    </row>
    <row r="6838" spans="1:11" customFormat="1" x14ac:dyDescent="0.25">
      <c r="A6838" t="str">
        <f t="shared" si="1027"/>
        <v>29</v>
      </c>
      <c r="B6838" t="s">
        <v>709</v>
      </c>
      <c r="C6838" t="str">
        <f t="shared" si="1031"/>
        <v>067</v>
      </c>
      <c r="D6838" t="s">
        <v>709</v>
      </c>
      <c r="E6838" t="str">
        <f t="shared" si="1029"/>
        <v>07</v>
      </c>
      <c r="F6838" t="str">
        <f>"085"</f>
        <v>085</v>
      </c>
      <c r="G6838" t="str">
        <f>""</f>
        <v/>
      </c>
      <c r="H6838" t="s">
        <v>3</v>
      </c>
      <c r="I6838" t="s">
        <v>3212</v>
      </c>
      <c r="J6838" t="s">
        <v>6688</v>
      </c>
      <c r="K6838" t="str">
        <f>"29190"</f>
        <v>29190</v>
      </c>
    </row>
    <row r="6839" spans="1:11" customFormat="1" x14ac:dyDescent="0.25">
      <c r="A6839" t="str">
        <f t="shared" si="1027"/>
        <v>29</v>
      </c>
      <c r="B6839" t="s">
        <v>709</v>
      </c>
      <c r="C6839" t="str">
        <f t="shared" si="1031"/>
        <v>067</v>
      </c>
      <c r="D6839" t="s">
        <v>709</v>
      </c>
      <c r="E6839" t="str">
        <f t="shared" si="1029"/>
        <v>07</v>
      </c>
      <c r="F6839" t="str">
        <f>"086"</f>
        <v>086</v>
      </c>
      <c r="G6839" t="str">
        <f>""</f>
        <v/>
      </c>
      <c r="H6839" t="s">
        <v>3</v>
      </c>
      <c r="I6839" t="s">
        <v>3206</v>
      </c>
      <c r="J6839" t="s">
        <v>6682</v>
      </c>
      <c r="K6839" t="str">
        <f>"29010"</f>
        <v>29010</v>
      </c>
    </row>
    <row r="6840" spans="1:11" customFormat="1" x14ac:dyDescent="0.25">
      <c r="A6840" t="str">
        <f t="shared" si="1027"/>
        <v>29</v>
      </c>
      <c r="B6840" t="s">
        <v>709</v>
      </c>
      <c r="C6840" t="str">
        <f t="shared" si="1031"/>
        <v>067</v>
      </c>
      <c r="D6840" t="s">
        <v>709</v>
      </c>
      <c r="E6840" t="str">
        <f t="shared" si="1029"/>
        <v>07</v>
      </c>
      <c r="F6840" t="str">
        <f>"087"</f>
        <v>087</v>
      </c>
      <c r="G6840" t="str">
        <f>""</f>
        <v/>
      </c>
      <c r="H6840" t="s">
        <v>3</v>
      </c>
      <c r="I6840" t="s">
        <v>3201</v>
      </c>
      <c r="J6840" t="s">
        <v>6677</v>
      </c>
      <c r="K6840" t="str">
        <f>"29010"</f>
        <v>29010</v>
      </c>
    </row>
    <row r="6841" spans="1:11" customFormat="1" x14ac:dyDescent="0.25">
      <c r="A6841" t="str">
        <f t="shared" si="1027"/>
        <v>29</v>
      </c>
      <c r="B6841" t="s">
        <v>709</v>
      </c>
      <c r="C6841" t="str">
        <f t="shared" si="1031"/>
        <v>067</v>
      </c>
      <c r="D6841" t="s">
        <v>709</v>
      </c>
      <c r="E6841" t="str">
        <f t="shared" si="1029"/>
        <v>07</v>
      </c>
      <c r="F6841" t="str">
        <f>"088"</f>
        <v>088</v>
      </c>
      <c r="G6841" t="str">
        <f>""</f>
        <v/>
      </c>
      <c r="H6841" t="s">
        <v>3</v>
      </c>
      <c r="I6841" t="s">
        <v>3210</v>
      </c>
      <c r="J6841" t="s">
        <v>6686</v>
      </c>
      <c r="K6841" t="str">
        <f>"29009"</f>
        <v>29009</v>
      </c>
    </row>
    <row r="6842" spans="1:11" customFormat="1" x14ac:dyDescent="0.25">
      <c r="A6842" t="str">
        <f t="shared" si="1027"/>
        <v>29</v>
      </c>
      <c r="B6842" t="s">
        <v>709</v>
      </c>
      <c r="C6842" t="str">
        <f t="shared" si="1031"/>
        <v>067</v>
      </c>
      <c r="D6842" t="s">
        <v>709</v>
      </c>
      <c r="E6842" t="str">
        <f t="shared" si="1029"/>
        <v>07</v>
      </c>
      <c r="F6842" t="str">
        <f>"089"</f>
        <v>089</v>
      </c>
      <c r="G6842" t="str">
        <f>""</f>
        <v/>
      </c>
      <c r="H6842" t="s">
        <v>1</v>
      </c>
      <c r="I6842" t="s">
        <v>3203</v>
      </c>
      <c r="J6842" t="s">
        <v>6679</v>
      </c>
      <c r="K6842" t="str">
        <f>"29190"</f>
        <v>29190</v>
      </c>
    </row>
    <row r="6843" spans="1:11" customFormat="1" x14ac:dyDescent="0.25">
      <c r="A6843" t="str">
        <f t="shared" si="1027"/>
        <v>29</v>
      </c>
      <c r="B6843" t="s">
        <v>709</v>
      </c>
      <c r="C6843" t="str">
        <f t="shared" si="1031"/>
        <v>067</v>
      </c>
      <c r="D6843" t="s">
        <v>709</v>
      </c>
      <c r="E6843" t="str">
        <f t="shared" si="1029"/>
        <v>07</v>
      </c>
      <c r="F6843" t="str">
        <f>"089"</f>
        <v>089</v>
      </c>
      <c r="G6843" t="str">
        <f>""</f>
        <v/>
      </c>
      <c r="H6843" t="s">
        <v>0</v>
      </c>
      <c r="I6843" t="s">
        <v>3203</v>
      </c>
      <c r="J6843" t="s">
        <v>6679</v>
      </c>
      <c r="K6843" t="str">
        <f>"29190"</f>
        <v>29190</v>
      </c>
    </row>
    <row r="6844" spans="1:11" customFormat="1" x14ac:dyDescent="0.25">
      <c r="A6844" t="str">
        <f t="shared" si="1027"/>
        <v>29</v>
      </c>
      <c r="B6844" t="s">
        <v>709</v>
      </c>
      <c r="C6844" t="str">
        <f t="shared" si="1031"/>
        <v>067</v>
      </c>
      <c r="D6844" t="s">
        <v>709</v>
      </c>
      <c r="E6844" t="str">
        <f t="shared" si="1029"/>
        <v>07</v>
      </c>
      <c r="F6844" t="str">
        <f>"090"</f>
        <v>090</v>
      </c>
      <c r="G6844" t="str">
        <f>""</f>
        <v/>
      </c>
      <c r="H6844" t="s">
        <v>1</v>
      </c>
      <c r="I6844" t="s">
        <v>3211</v>
      </c>
      <c r="J6844" t="s">
        <v>6687</v>
      </c>
      <c r="K6844" t="str">
        <f>"29190"</f>
        <v>29190</v>
      </c>
    </row>
    <row r="6845" spans="1:11" customFormat="1" x14ac:dyDescent="0.25">
      <c r="A6845" t="str">
        <f t="shared" si="1027"/>
        <v>29</v>
      </c>
      <c r="B6845" t="s">
        <v>709</v>
      </c>
      <c r="C6845" t="str">
        <f t="shared" si="1031"/>
        <v>067</v>
      </c>
      <c r="D6845" t="s">
        <v>709</v>
      </c>
      <c r="E6845" t="str">
        <f t="shared" si="1029"/>
        <v>07</v>
      </c>
      <c r="F6845" t="str">
        <f>"090"</f>
        <v>090</v>
      </c>
      <c r="G6845" t="str">
        <f>""</f>
        <v/>
      </c>
      <c r="H6845" t="s">
        <v>0</v>
      </c>
      <c r="I6845" t="s">
        <v>3211</v>
      </c>
      <c r="J6845" t="s">
        <v>6687</v>
      </c>
      <c r="K6845" t="str">
        <f>"29190"</f>
        <v>29190</v>
      </c>
    </row>
    <row r="6846" spans="1:11" customFormat="1" x14ac:dyDescent="0.25">
      <c r="A6846" t="str">
        <f t="shared" si="1027"/>
        <v>29</v>
      </c>
      <c r="B6846" t="s">
        <v>709</v>
      </c>
      <c r="C6846" t="str">
        <f t="shared" si="1031"/>
        <v>067</v>
      </c>
      <c r="D6846" t="s">
        <v>709</v>
      </c>
      <c r="E6846" t="str">
        <f t="shared" si="1029"/>
        <v>07</v>
      </c>
      <c r="F6846" t="str">
        <f>"091"</f>
        <v>091</v>
      </c>
      <c r="G6846" t="str">
        <f>""</f>
        <v/>
      </c>
      <c r="H6846" t="s">
        <v>1</v>
      </c>
      <c r="I6846" t="s">
        <v>3213</v>
      </c>
      <c r="J6846" t="s">
        <v>6689</v>
      </c>
      <c r="K6846" t="str">
        <f>"29011"</f>
        <v>29011</v>
      </c>
    </row>
    <row r="6847" spans="1:11" customFormat="1" x14ac:dyDescent="0.25">
      <c r="A6847" t="str">
        <f t="shared" si="1027"/>
        <v>29</v>
      </c>
      <c r="B6847" t="s">
        <v>709</v>
      </c>
      <c r="C6847" t="str">
        <f t="shared" si="1031"/>
        <v>067</v>
      </c>
      <c r="D6847" t="s">
        <v>709</v>
      </c>
      <c r="E6847" t="str">
        <f t="shared" si="1029"/>
        <v>07</v>
      </c>
      <c r="F6847" t="str">
        <f>"091"</f>
        <v>091</v>
      </c>
      <c r="G6847" t="str">
        <f>""</f>
        <v/>
      </c>
      <c r="H6847" t="s">
        <v>0</v>
      </c>
      <c r="I6847" t="s">
        <v>3213</v>
      </c>
      <c r="J6847" t="s">
        <v>6689</v>
      </c>
      <c r="K6847" t="str">
        <f>"29011"</f>
        <v>29011</v>
      </c>
    </row>
    <row r="6848" spans="1:11" customFormat="1" x14ac:dyDescent="0.25">
      <c r="A6848" t="str">
        <f t="shared" si="1027"/>
        <v>29</v>
      </c>
      <c r="B6848" t="s">
        <v>709</v>
      </c>
      <c r="C6848" t="str">
        <f t="shared" si="1031"/>
        <v>067</v>
      </c>
      <c r="D6848" t="s">
        <v>709</v>
      </c>
      <c r="E6848" t="str">
        <f t="shared" si="1029"/>
        <v>07</v>
      </c>
      <c r="F6848" t="str">
        <f>"092"</f>
        <v>092</v>
      </c>
      <c r="G6848" t="str">
        <f>""</f>
        <v/>
      </c>
      <c r="H6848" t="s">
        <v>1</v>
      </c>
      <c r="I6848" t="s">
        <v>3173</v>
      </c>
      <c r="J6848" t="s">
        <v>6649</v>
      </c>
      <c r="K6848" t="str">
        <f>"29014"</f>
        <v>29014</v>
      </c>
    </row>
    <row r="6849" spans="1:11" customFormat="1" x14ac:dyDescent="0.25">
      <c r="A6849" t="str">
        <f t="shared" si="1027"/>
        <v>29</v>
      </c>
      <c r="B6849" t="s">
        <v>709</v>
      </c>
      <c r="C6849" t="str">
        <f t="shared" si="1031"/>
        <v>067</v>
      </c>
      <c r="D6849" t="s">
        <v>709</v>
      </c>
      <c r="E6849" t="str">
        <f t="shared" si="1029"/>
        <v>07</v>
      </c>
      <c r="F6849" t="str">
        <f>"092"</f>
        <v>092</v>
      </c>
      <c r="G6849" t="str">
        <f>""</f>
        <v/>
      </c>
      <c r="H6849" t="s">
        <v>0</v>
      </c>
      <c r="I6849" t="s">
        <v>3173</v>
      </c>
      <c r="J6849" t="s">
        <v>6649</v>
      </c>
      <c r="K6849" t="str">
        <f>"29014"</f>
        <v>29014</v>
      </c>
    </row>
    <row r="6850" spans="1:11" customFormat="1" x14ac:dyDescent="0.25">
      <c r="A6850" t="str">
        <f t="shared" si="1027"/>
        <v>29</v>
      </c>
      <c r="B6850" t="s">
        <v>709</v>
      </c>
      <c r="C6850" t="str">
        <f t="shared" si="1031"/>
        <v>067</v>
      </c>
      <c r="D6850" t="s">
        <v>709</v>
      </c>
      <c r="E6850" t="str">
        <f t="shared" si="1029"/>
        <v>07</v>
      </c>
      <c r="F6850" t="str">
        <f>"093"</f>
        <v>093</v>
      </c>
      <c r="G6850" t="str">
        <f>""</f>
        <v/>
      </c>
      <c r="H6850" t="s">
        <v>3</v>
      </c>
      <c r="I6850" t="s">
        <v>3181</v>
      </c>
      <c r="J6850" t="s">
        <v>6657</v>
      </c>
      <c r="K6850" t="str">
        <f>"29010"</f>
        <v>29010</v>
      </c>
    </row>
    <row r="6851" spans="1:11" customFormat="1" x14ac:dyDescent="0.25">
      <c r="A6851" t="str">
        <f t="shared" si="1027"/>
        <v>29</v>
      </c>
      <c r="B6851" t="s">
        <v>709</v>
      </c>
      <c r="C6851" t="str">
        <f t="shared" si="1031"/>
        <v>067</v>
      </c>
      <c r="D6851" t="s">
        <v>709</v>
      </c>
      <c r="E6851" t="str">
        <f t="shared" si="1029"/>
        <v>07</v>
      </c>
      <c r="F6851" t="str">
        <f>"094"</f>
        <v>094</v>
      </c>
      <c r="G6851" t="str">
        <f>""</f>
        <v/>
      </c>
      <c r="H6851" t="s">
        <v>1</v>
      </c>
      <c r="I6851" t="s">
        <v>3192</v>
      </c>
      <c r="J6851" t="s">
        <v>6668</v>
      </c>
      <c r="K6851" t="str">
        <f>"29190"</f>
        <v>29190</v>
      </c>
    </row>
    <row r="6852" spans="1:11" customFormat="1" x14ac:dyDescent="0.25">
      <c r="A6852" t="str">
        <f t="shared" si="1027"/>
        <v>29</v>
      </c>
      <c r="B6852" t="s">
        <v>709</v>
      </c>
      <c r="C6852" t="str">
        <f t="shared" si="1031"/>
        <v>067</v>
      </c>
      <c r="D6852" t="s">
        <v>709</v>
      </c>
      <c r="E6852" t="str">
        <f t="shared" si="1029"/>
        <v>07</v>
      </c>
      <c r="F6852" t="str">
        <f>"094"</f>
        <v>094</v>
      </c>
      <c r="G6852" t="str">
        <f>""</f>
        <v/>
      </c>
      <c r="H6852" t="s">
        <v>0</v>
      </c>
      <c r="I6852" t="s">
        <v>3192</v>
      </c>
      <c r="J6852" t="s">
        <v>6668</v>
      </c>
      <c r="K6852" t="str">
        <f>"29190"</f>
        <v>29190</v>
      </c>
    </row>
    <row r="6853" spans="1:11" customFormat="1" x14ac:dyDescent="0.25">
      <c r="A6853" t="str">
        <f t="shared" si="1027"/>
        <v>29</v>
      </c>
      <c r="B6853" t="s">
        <v>709</v>
      </c>
      <c r="C6853" t="str">
        <f t="shared" si="1031"/>
        <v>067</v>
      </c>
      <c r="D6853" t="s">
        <v>709</v>
      </c>
      <c r="E6853" t="str">
        <f t="shared" si="1029"/>
        <v>07</v>
      </c>
      <c r="F6853" t="str">
        <f>"095"</f>
        <v>095</v>
      </c>
      <c r="G6853" t="str">
        <f>""</f>
        <v/>
      </c>
      <c r="H6853" t="s">
        <v>3</v>
      </c>
      <c r="I6853" t="s">
        <v>3173</v>
      </c>
      <c r="J6853" t="s">
        <v>6649</v>
      </c>
      <c r="K6853" t="str">
        <f>"29014"</f>
        <v>29014</v>
      </c>
    </row>
    <row r="6854" spans="1:11" customFormat="1" x14ac:dyDescent="0.25">
      <c r="A6854" t="str">
        <f t="shared" si="1027"/>
        <v>29</v>
      </c>
      <c r="B6854" t="s">
        <v>709</v>
      </c>
      <c r="C6854" t="str">
        <f t="shared" si="1031"/>
        <v>067</v>
      </c>
      <c r="D6854" t="s">
        <v>709</v>
      </c>
      <c r="E6854" t="str">
        <f t="shared" si="1029"/>
        <v>07</v>
      </c>
      <c r="F6854" t="str">
        <f>"096"</f>
        <v>096</v>
      </c>
      <c r="G6854" t="str">
        <f>""</f>
        <v/>
      </c>
      <c r="H6854" t="s">
        <v>3</v>
      </c>
      <c r="I6854" t="s">
        <v>3194</v>
      </c>
      <c r="J6854" t="s">
        <v>6670</v>
      </c>
      <c r="K6854" t="str">
        <f>"29011"</f>
        <v>29011</v>
      </c>
    </row>
    <row r="6855" spans="1:11" customFormat="1" x14ac:dyDescent="0.25">
      <c r="A6855" t="str">
        <f t="shared" si="1027"/>
        <v>29</v>
      </c>
      <c r="B6855" t="s">
        <v>709</v>
      </c>
      <c r="C6855" t="str">
        <f t="shared" si="1031"/>
        <v>067</v>
      </c>
      <c r="D6855" t="s">
        <v>709</v>
      </c>
      <c r="E6855" t="str">
        <f t="shared" si="1029"/>
        <v>07</v>
      </c>
      <c r="F6855" t="str">
        <f>"097"</f>
        <v>097</v>
      </c>
      <c r="G6855" t="str">
        <f>""</f>
        <v/>
      </c>
      <c r="H6855" t="s">
        <v>1</v>
      </c>
      <c r="I6855" t="s">
        <v>3179</v>
      </c>
      <c r="J6855" t="s">
        <v>6655</v>
      </c>
      <c r="K6855" t="str">
        <f>"29010"</f>
        <v>29010</v>
      </c>
    </row>
    <row r="6856" spans="1:11" customFormat="1" x14ac:dyDescent="0.25">
      <c r="A6856" t="str">
        <f t="shared" si="1027"/>
        <v>29</v>
      </c>
      <c r="B6856" t="s">
        <v>709</v>
      </c>
      <c r="C6856" t="str">
        <f t="shared" si="1031"/>
        <v>067</v>
      </c>
      <c r="D6856" t="s">
        <v>709</v>
      </c>
      <c r="E6856" t="str">
        <f t="shared" si="1029"/>
        <v>07</v>
      </c>
      <c r="F6856" t="str">
        <f>"097"</f>
        <v>097</v>
      </c>
      <c r="G6856" t="str">
        <f>""</f>
        <v/>
      </c>
      <c r="H6856" t="s">
        <v>0</v>
      </c>
      <c r="I6856" t="s">
        <v>3179</v>
      </c>
      <c r="J6856" t="s">
        <v>6655</v>
      </c>
      <c r="K6856" t="str">
        <f>"29010"</f>
        <v>29010</v>
      </c>
    </row>
    <row r="6857" spans="1:11" customFormat="1" x14ac:dyDescent="0.25">
      <c r="A6857" t="str">
        <f t="shared" si="1027"/>
        <v>29</v>
      </c>
      <c r="B6857" t="s">
        <v>709</v>
      </c>
      <c r="C6857" t="str">
        <f t="shared" si="1031"/>
        <v>067</v>
      </c>
      <c r="D6857" t="s">
        <v>709</v>
      </c>
      <c r="E6857" t="str">
        <f t="shared" si="1029"/>
        <v>07</v>
      </c>
      <c r="F6857" t="str">
        <f>"098"</f>
        <v>098</v>
      </c>
      <c r="G6857" t="str">
        <f>""</f>
        <v/>
      </c>
      <c r="H6857" t="s">
        <v>3</v>
      </c>
      <c r="I6857" t="s">
        <v>3192</v>
      </c>
      <c r="J6857" t="s">
        <v>6668</v>
      </c>
      <c r="K6857" t="str">
        <f>"29190"</f>
        <v>29190</v>
      </c>
    </row>
    <row r="6858" spans="1:11" customFormat="1" x14ac:dyDescent="0.25">
      <c r="A6858" t="str">
        <f t="shared" si="1027"/>
        <v>29</v>
      </c>
      <c r="B6858" t="s">
        <v>709</v>
      </c>
      <c r="C6858" t="str">
        <f t="shared" si="1031"/>
        <v>067</v>
      </c>
      <c r="D6858" t="s">
        <v>709</v>
      </c>
      <c r="E6858" t="str">
        <f t="shared" ref="E6858:E6921" si="1032">"08"</f>
        <v>08</v>
      </c>
      <c r="F6858" t="str">
        <f>"001"</f>
        <v>001</v>
      </c>
      <c r="G6858" t="str">
        <f>""</f>
        <v/>
      </c>
      <c r="H6858" t="s">
        <v>1</v>
      </c>
      <c r="I6858" t="s">
        <v>3181</v>
      </c>
      <c r="J6858" t="s">
        <v>6657</v>
      </c>
      <c r="K6858" t="str">
        <f>"29010"</f>
        <v>29010</v>
      </c>
    </row>
    <row r="6859" spans="1:11" customFormat="1" x14ac:dyDescent="0.25">
      <c r="A6859" t="str">
        <f t="shared" ref="A6859:A6922" si="1033">"29"</f>
        <v>29</v>
      </c>
      <c r="B6859" t="s">
        <v>709</v>
      </c>
      <c r="C6859" t="str">
        <f t="shared" si="1031"/>
        <v>067</v>
      </c>
      <c r="D6859" t="s">
        <v>709</v>
      </c>
      <c r="E6859" t="str">
        <f t="shared" si="1032"/>
        <v>08</v>
      </c>
      <c r="F6859" t="str">
        <f>"001"</f>
        <v>001</v>
      </c>
      <c r="G6859" t="str">
        <f>""</f>
        <v/>
      </c>
      <c r="H6859" t="s">
        <v>0</v>
      </c>
      <c r="I6859" t="s">
        <v>3181</v>
      </c>
      <c r="J6859" t="s">
        <v>6657</v>
      </c>
      <c r="K6859" t="str">
        <f>"29010"</f>
        <v>29010</v>
      </c>
    </row>
    <row r="6860" spans="1:11" customFormat="1" x14ac:dyDescent="0.25">
      <c r="A6860" t="str">
        <f t="shared" si="1033"/>
        <v>29</v>
      </c>
      <c r="B6860" t="s">
        <v>709</v>
      </c>
      <c r="C6860" t="str">
        <f t="shared" si="1031"/>
        <v>067</v>
      </c>
      <c r="D6860" t="s">
        <v>709</v>
      </c>
      <c r="E6860" t="str">
        <f t="shared" si="1032"/>
        <v>08</v>
      </c>
      <c r="F6860" t="str">
        <f>"002"</f>
        <v>002</v>
      </c>
      <c r="G6860" t="str">
        <f>""</f>
        <v/>
      </c>
      <c r="H6860" t="s">
        <v>3</v>
      </c>
      <c r="I6860" t="s">
        <v>3214</v>
      </c>
      <c r="J6860" t="s">
        <v>6690</v>
      </c>
      <c r="K6860" t="str">
        <f>"29007"</f>
        <v>29007</v>
      </c>
    </row>
    <row r="6861" spans="1:11" customFormat="1" x14ac:dyDescent="0.25">
      <c r="A6861" t="str">
        <f t="shared" si="1033"/>
        <v>29</v>
      </c>
      <c r="B6861" t="s">
        <v>709</v>
      </c>
      <c r="C6861" t="str">
        <f t="shared" si="1031"/>
        <v>067</v>
      </c>
      <c r="D6861" t="s">
        <v>709</v>
      </c>
      <c r="E6861" t="str">
        <f t="shared" si="1032"/>
        <v>08</v>
      </c>
      <c r="F6861" t="str">
        <f>"003"</f>
        <v>003</v>
      </c>
      <c r="G6861" t="str">
        <f>""</f>
        <v/>
      </c>
      <c r="H6861" t="s">
        <v>1</v>
      </c>
      <c r="I6861" t="s">
        <v>3215</v>
      </c>
      <c r="J6861" t="s">
        <v>6691</v>
      </c>
      <c r="K6861" t="str">
        <f>"29007"</f>
        <v>29007</v>
      </c>
    </row>
    <row r="6862" spans="1:11" customFormat="1" x14ac:dyDescent="0.25">
      <c r="A6862" t="str">
        <f t="shared" si="1033"/>
        <v>29</v>
      </c>
      <c r="B6862" t="s">
        <v>709</v>
      </c>
      <c r="C6862" t="str">
        <f t="shared" si="1031"/>
        <v>067</v>
      </c>
      <c r="D6862" t="s">
        <v>709</v>
      </c>
      <c r="E6862" t="str">
        <f t="shared" si="1032"/>
        <v>08</v>
      </c>
      <c r="F6862" t="str">
        <f>"003"</f>
        <v>003</v>
      </c>
      <c r="G6862" t="str">
        <f>""</f>
        <v/>
      </c>
      <c r="H6862" t="s">
        <v>0</v>
      </c>
      <c r="I6862" t="s">
        <v>3215</v>
      </c>
      <c r="J6862" t="s">
        <v>6691</v>
      </c>
      <c r="K6862" t="str">
        <f>"29007"</f>
        <v>29007</v>
      </c>
    </row>
    <row r="6863" spans="1:11" customFormat="1" x14ac:dyDescent="0.25">
      <c r="A6863" t="str">
        <f t="shared" si="1033"/>
        <v>29</v>
      </c>
      <c r="B6863" t="s">
        <v>709</v>
      </c>
      <c r="C6863" t="str">
        <f t="shared" si="1031"/>
        <v>067</v>
      </c>
      <c r="D6863" t="s">
        <v>709</v>
      </c>
      <c r="E6863" t="str">
        <f t="shared" si="1032"/>
        <v>08</v>
      </c>
      <c r="F6863" t="str">
        <f>"004"</f>
        <v>004</v>
      </c>
      <c r="G6863" t="str">
        <f>""</f>
        <v/>
      </c>
      <c r="H6863" t="s">
        <v>1</v>
      </c>
      <c r="I6863" t="s">
        <v>3215</v>
      </c>
      <c r="J6863" t="s">
        <v>6691</v>
      </c>
      <c r="K6863" t="str">
        <f>"29007"</f>
        <v>29007</v>
      </c>
    </row>
    <row r="6864" spans="1:11" customFormat="1" x14ac:dyDescent="0.25">
      <c r="A6864" t="str">
        <f t="shared" si="1033"/>
        <v>29</v>
      </c>
      <c r="B6864" t="s">
        <v>709</v>
      </c>
      <c r="C6864" t="str">
        <f t="shared" si="1031"/>
        <v>067</v>
      </c>
      <c r="D6864" t="s">
        <v>709</v>
      </c>
      <c r="E6864" t="str">
        <f t="shared" si="1032"/>
        <v>08</v>
      </c>
      <c r="F6864" t="str">
        <f>"004"</f>
        <v>004</v>
      </c>
      <c r="G6864" t="str">
        <f>""</f>
        <v/>
      </c>
      <c r="H6864" t="s">
        <v>0</v>
      </c>
      <c r="I6864" t="s">
        <v>3215</v>
      </c>
      <c r="J6864" t="s">
        <v>6691</v>
      </c>
      <c r="K6864" t="str">
        <f>"29007"</f>
        <v>29007</v>
      </c>
    </row>
    <row r="6865" spans="1:11" customFormat="1" x14ac:dyDescent="0.25">
      <c r="A6865" t="str">
        <f t="shared" si="1033"/>
        <v>29</v>
      </c>
      <c r="B6865" t="s">
        <v>709</v>
      </c>
      <c r="C6865" t="str">
        <f t="shared" si="1031"/>
        <v>067</v>
      </c>
      <c r="D6865" t="s">
        <v>709</v>
      </c>
      <c r="E6865" t="str">
        <f t="shared" si="1032"/>
        <v>08</v>
      </c>
      <c r="F6865" t="str">
        <f>"005"</f>
        <v>005</v>
      </c>
      <c r="G6865" t="str">
        <f>""</f>
        <v/>
      </c>
      <c r="H6865" t="s">
        <v>3</v>
      </c>
      <c r="I6865" t="s">
        <v>3216</v>
      </c>
      <c r="J6865" t="s">
        <v>6692</v>
      </c>
      <c r="K6865" t="str">
        <f t="shared" ref="K6865:K6872" si="1034">"29006"</f>
        <v>29006</v>
      </c>
    </row>
    <row r="6866" spans="1:11" customFormat="1" x14ac:dyDescent="0.25">
      <c r="A6866" t="str">
        <f t="shared" si="1033"/>
        <v>29</v>
      </c>
      <c r="B6866" t="s">
        <v>709</v>
      </c>
      <c r="C6866" t="str">
        <f t="shared" si="1031"/>
        <v>067</v>
      </c>
      <c r="D6866" t="s">
        <v>709</v>
      </c>
      <c r="E6866" t="str">
        <f t="shared" si="1032"/>
        <v>08</v>
      </c>
      <c r="F6866" t="str">
        <f>"006"</f>
        <v>006</v>
      </c>
      <c r="G6866" t="str">
        <f>""</f>
        <v/>
      </c>
      <c r="H6866" t="s">
        <v>1</v>
      </c>
      <c r="I6866" t="s">
        <v>3217</v>
      </c>
      <c r="J6866" t="s">
        <v>6693</v>
      </c>
      <c r="K6866" t="str">
        <f t="shared" si="1034"/>
        <v>29006</v>
      </c>
    </row>
    <row r="6867" spans="1:11" customFormat="1" x14ac:dyDescent="0.25">
      <c r="A6867" t="str">
        <f t="shared" si="1033"/>
        <v>29</v>
      </c>
      <c r="B6867" t="s">
        <v>709</v>
      </c>
      <c r="C6867" t="str">
        <f t="shared" si="1031"/>
        <v>067</v>
      </c>
      <c r="D6867" t="s">
        <v>709</v>
      </c>
      <c r="E6867" t="str">
        <f t="shared" si="1032"/>
        <v>08</v>
      </c>
      <c r="F6867" t="str">
        <f>"006"</f>
        <v>006</v>
      </c>
      <c r="G6867" t="str">
        <f>""</f>
        <v/>
      </c>
      <c r="H6867" t="s">
        <v>0</v>
      </c>
      <c r="I6867" t="s">
        <v>3217</v>
      </c>
      <c r="J6867" t="s">
        <v>6693</v>
      </c>
      <c r="K6867" t="str">
        <f t="shared" si="1034"/>
        <v>29006</v>
      </c>
    </row>
    <row r="6868" spans="1:11" customFormat="1" x14ac:dyDescent="0.25">
      <c r="A6868" t="str">
        <f t="shared" si="1033"/>
        <v>29</v>
      </c>
      <c r="B6868" t="s">
        <v>709</v>
      </c>
      <c r="C6868" t="str">
        <f t="shared" si="1031"/>
        <v>067</v>
      </c>
      <c r="D6868" t="s">
        <v>709</v>
      </c>
      <c r="E6868" t="str">
        <f t="shared" si="1032"/>
        <v>08</v>
      </c>
      <c r="F6868" t="str">
        <f>"007"</f>
        <v>007</v>
      </c>
      <c r="G6868" t="str">
        <f>""</f>
        <v/>
      </c>
      <c r="H6868" t="s">
        <v>1</v>
      </c>
      <c r="I6868" t="s">
        <v>3218</v>
      </c>
      <c r="J6868" t="s">
        <v>6694</v>
      </c>
      <c r="K6868" t="str">
        <f t="shared" si="1034"/>
        <v>29006</v>
      </c>
    </row>
    <row r="6869" spans="1:11" customFormat="1" x14ac:dyDescent="0.25">
      <c r="A6869" t="str">
        <f t="shared" si="1033"/>
        <v>29</v>
      </c>
      <c r="B6869" t="s">
        <v>709</v>
      </c>
      <c r="C6869" t="str">
        <f t="shared" si="1031"/>
        <v>067</v>
      </c>
      <c r="D6869" t="s">
        <v>709</v>
      </c>
      <c r="E6869" t="str">
        <f t="shared" si="1032"/>
        <v>08</v>
      </c>
      <c r="F6869" t="str">
        <f>"007"</f>
        <v>007</v>
      </c>
      <c r="G6869" t="str">
        <f>""</f>
        <v/>
      </c>
      <c r="H6869" t="s">
        <v>0</v>
      </c>
      <c r="I6869" t="s">
        <v>3218</v>
      </c>
      <c r="J6869" t="s">
        <v>6694</v>
      </c>
      <c r="K6869" t="str">
        <f t="shared" si="1034"/>
        <v>29006</v>
      </c>
    </row>
    <row r="6870" spans="1:11" customFormat="1" x14ac:dyDescent="0.25">
      <c r="A6870" t="str">
        <f t="shared" si="1033"/>
        <v>29</v>
      </c>
      <c r="B6870" t="s">
        <v>709</v>
      </c>
      <c r="C6870" t="str">
        <f t="shared" si="1031"/>
        <v>067</v>
      </c>
      <c r="D6870" t="s">
        <v>709</v>
      </c>
      <c r="E6870" t="str">
        <f t="shared" si="1032"/>
        <v>08</v>
      </c>
      <c r="F6870" t="str">
        <f>"008"</f>
        <v>008</v>
      </c>
      <c r="G6870" t="str">
        <f>""</f>
        <v/>
      </c>
      <c r="H6870" t="s">
        <v>1</v>
      </c>
      <c r="I6870" t="s">
        <v>3219</v>
      </c>
      <c r="J6870" t="s">
        <v>6695</v>
      </c>
      <c r="K6870" t="str">
        <f t="shared" si="1034"/>
        <v>29006</v>
      </c>
    </row>
    <row r="6871" spans="1:11" customFormat="1" x14ac:dyDescent="0.25">
      <c r="A6871" t="str">
        <f t="shared" si="1033"/>
        <v>29</v>
      </c>
      <c r="B6871" t="s">
        <v>709</v>
      </c>
      <c r="C6871" t="str">
        <f t="shared" si="1031"/>
        <v>067</v>
      </c>
      <c r="D6871" t="s">
        <v>709</v>
      </c>
      <c r="E6871" t="str">
        <f t="shared" si="1032"/>
        <v>08</v>
      </c>
      <c r="F6871" t="str">
        <f>"008"</f>
        <v>008</v>
      </c>
      <c r="G6871" t="str">
        <f>""</f>
        <v/>
      </c>
      <c r="H6871" t="s">
        <v>0</v>
      </c>
      <c r="I6871" t="s">
        <v>3219</v>
      </c>
      <c r="J6871" t="s">
        <v>6695</v>
      </c>
      <c r="K6871" t="str">
        <f t="shared" si="1034"/>
        <v>29006</v>
      </c>
    </row>
    <row r="6872" spans="1:11" customFormat="1" x14ac:dyDescent="0.25">
      <c r="A6872" t="str">
        <f t="shared" si="1033"/>
        <v>29</v>
      </c>
      <c r="B6872" t="s">
        <v>709</v>
      </c>
      <c r="C6872" t="str">
        <f t="shared" si="1031"/>
        <v>067</v>
      </c>
      <c r="D6872" t="s">
        <v>709</v>
      </c>
      <c r="E6872" t="str">
        <f t="shared" si="1032"/>
        <v>08</v>
      </c>
      <c r="F6872" t="str">
        <f>"009"</f>
        <v>009</v>
      </c>
      <c r="G6872" t="str">
        <f>""</f>
        <v/>
      </c>
      <c r="H6872" t="s">
        <v>3</v>
      </c>
      <c r="I6872" t="s">
        <v>3219</v>
      </c>
      <c r="J6872" t="s">
        <v>6695</v>
      </c>
      <c r="K6872" t="str">
        <f t="shared" si="1034"/>
        <v>29006</v>
      </c>
    </row>
    <row r="6873" spans="1:11" customFormat="1" x14ac:dyDescent="0.25">
      <c r="A6873" t="str">
        <f t="shared" si="1033"/>
        <v>29</v>
      </c>
      <c r="B6873" t="s">
        <v>709</v>
      </c>
      <c r="C6873" t="str">
        <f t="shared" si="1031"/>
        <v>067</v>
      </c>
      <c r="D6873" t="s">
        <v>709</v>
      </c>
      <c r="E6873" t="str">
        <f t="shared" si="1032"/>
        <v>08</v>
      </c>
      <c r="F6873" t="str">
        <f>"010"</f>
        <v>010</v>
      </c>
      <c r="G6873" t="str">
        <f>""</f>
        <v/>
      </c>
      <c r="H6873" t="s">
        <v>3</v>
      </c>
      <c r="I6873" t="s">
        <v>3220</v>
      </c>
      <c r="J6873" t="s">
        <v>6696</v>
      </c>
      <c r="K6873" t="str">
        <f>"29590"</f>
        <v>29590</v>
      </c>
    </row>
    <row r="6874" spans="1:11" customFormat="1" x14ac:dyDescent="0.25">
      <c r="A6874" t="str">
        <f t="shared" si="1033"/>
        <v>29</v>
      </c>
      <c r="B6874" t="s">
        <v>709</v>
      </c>
      <c r="C6874" t="str">
        <f t="shared" si="1031"/>
        <v>067</v>
      </c>
      <c r="D6874" t="s">
        <v>709</v>
      </c>
      <c r="E6874" t="str">
        <f t="shared" si="1032"/>
        <v>08</v>
      </c>
      <c r="F6874" t="str">
        <f>"011"</f>
        <v>011</v>
      </c>
      <c r="G6874" t="str">
        <f>""</f>
        <v/>
      </c>
      <c r="H6874" t="s">
        <v>1</v>
      </c>
      <c r="I6874" t="s">
        <v>3221</v>
      </c>
      <c r="J6874" t="s">
        <v>6697</v>
      </c>
      <c r="K6874" t="str">
        <f>"29591"</f>
        <v>29591</v>
      </c>
    </row>
    <row r="6875" spans="1:11" customFormat="1" x14ac:dyDescent="0.25">
      <c r="A6875" t="str">
        <f t="shared" si="1033"/>
        <v>29</v>
      </c>
      <c r="B6875" t="s">
        <v>709</v>
      </c>
      <c r="C6875" t="str">
        <f t="shared" si="1031"/>
        <v>067</v>
      </c>
      <c r="D6875" t="s">
        <v>709</v>
      </c>
      <c r="E6875" t="str">
        <f t="shared" si="1032"/>
        <v>08</v>
      </c>
      <c r="F6875" t="str">
        <f>"011"</f>
        <v>011</v>
      </c>
      <c r="G6875" t="str">
        <f>""</f>
        <v/>
      </c>
      <c r="H6875" t="s">
        <v>0</v>
      </c>
      <c r="I6875" t="s">
        <v>3221</v>
      </c>
      <c r="J6875" t="s">
        <v>6697</v>
      </c>
      <c r="K6875" t="str">
        <f>"29591"</f>
        <v>29591</v>
      </c>
    </row>
    <row r="6876" spans="1:11" customFormat="1" x14ac:dyDescent="0.25">
      <c r="A6876" t="str">
        <f t="shared" si="1033"/>
        <v>29</v>
      </c>
      <c r="B6876" t="s">
        <v>709</v>
      </c>
      <c r="C6876" t="str">
        <f t="shared" si="1031"/>
        <v>067</v>
      </c>
      <c r="D6876" t="s">
        <v>709</v>
      </c>
      <c r="E6876" t="str">
        <f t="shared" si="1032"/>
        <v>08</v>
      </c>
      <c r="F6876" t="str">
        <f>"012"</f>
        <v>012</v>
      </c>
      <c r="G6876" t="str">
        <f>""</f>
        <v/>
      </c>
      <c r="H6876" t="s">
        <v>1</v>
      </c>
      <c r="I6876" t="s">
        <v>3221</v>
      </c>
      <c r="J6876" t="s">
        <v>6697</v>
      </c>
      <c r="K6876" t="str">
        <f>"29591"</f>
        <v>29591</v>
      </c>
    </row>
    <row r="6877" spans="1:11" customFormat="1" x14ac:dyDescent="0.25">
      <c r="A6877" t="str">
        <f t="shared" si="1033"/>
        <v>29</v>
      </c>
      <c r="B6877" t="s">
        <v>709</v>
      </c>
      <c r="C6877" t="str">
        <f t="shared" si="1031"/>
        <v>067</v>
      </c>
      <c r="D6877" t="s">
        <v>709</v>
      </c>
      <c r="E6877" t="str">
        <f t="shared" si="1032"/>
        <v>08</v>
      </c>
      <c r="F6877" t="str">
        <f>"012"</f>
        <v>012</v>
      </c>
      <c r="G6877" t="str">
        <f>""</f>
        <v/>
      </c>
      <c r="H6877" t="s">
        <v>0</v>
      </c>
      <c r="I6877" t="s">
        <v>3221</v>
      </c>
      <c r="J6877" t="s">
        <v>6697</v>
      </c>
      <c r="K6877" t="str">
        <f>"29591"</f>
        <v>29591</v>
      </c>
    </row>
    <row r="6878" spans="1:11" customFormat="1" x14ac:dyDescent="0.25">
      <c r="A6878" t="str">
        <f t="shared" si="1033"/>
        <v>29</v>
      </c>
      <c r="B6878" t="s">
        <v>709</v>
      </c>
      <c r="C6878" t="str">
        <f t="shared" si="1031"/>
        <v>067</v>
      </c>
      <c r="D6878" t="s">
        <v>709</v>
      </c>
      <c r="E6878" t="str">
        <f t="shared" si="1032"/>
        <v>08</v>
      </c>
      <c r="F6878" t="str">
        <f>"013"</f>
        <v>013</v>
      </c>
      <c r="G6878" t="str">
        <f>""</f>
        <v/>
      </c>
      <c r="H6878" t="s">
        <v>1</v>
      </c>
      <c r="I6878" t="s">
        <v>3222</v>
      </c>
      <c r="J6878" t="s">
        <v>6698</v>
      </c>
      <c r="K6878" t="str">
        <f>"29006"</f>
        <v>29006</v>
      </c>
    </row>
    <row r="6879" spans="1:11" customFormat="1" x14ac:dyDescent="0.25">
      <c r="A6879" t="str">
        <f t="shared" si="1033"/>
        <v>29</v>
      </c>
      <c r="B6879" t="s">
        <v>709</v>
      </c>
      <c r="C6879" t="str">
        <f t="shared" si="1031"/>
        <v>067</v>
      </c>
      <c r="D6879" t="s">
        <v>709</v>
      </c>
      <c r="E6879" t="str">
        <f t="shared" si="1032"/>
        <v>08</v>
      </c>
      <c r="F6879" t="str">
        <f>"013"</f>
        <v>013</v>
      </c>
      <c r="G6879" t="str">
        <f>""</f>
        <v/>
      </c>
      <c r="H6879" t="s">
        <v>0</v>
      </c>
      <c r="I6879" t="s">
        <v>3222</v>
      </c>
      <c r="J6879" t="s">
        <v>6698</v>
      </c>
      <c r="K6879" t="str">
        <f>"29006"</f>
        <v>29006</v>
      </c>
    </row>
    <row r="6880" spans="1:11" customFormat="1" x14ac:dyDescent="0.25">
      <c r="A6880" t="str">
        <f t="shared" si="1033"/>
        <v>29</v>
      </c>
      <c r="B6880" t="s">
        <v>709</v>
      </c>
      <c r="C6880" t="str">
        <f t="shared" si="1031"/>
        <v>067</v>
      </c>
      <c r="D6880" t="s">
        <v>709</v>
      </c>
      <c r="E6880" t="str">
        <f t="shared" si="1032"/>
        <v>08</v>
      </c>
      <c r="F6880" t="str">
        <f>"014"</f>
        <v>014</v>
      </c>
      <c r="G6880" t="str">
        <f>""</f>
        <v/>
      </c>
      <c r="H6880" t="s">
        <v>3</v>
      </c>
      <c r="I6880" t="s">
        <v>3223</v>
      </c>
      <c r="J6880" t="s">
        <v>6699</v>
      </c>
      <c r="K6880" t="str">
        <f>"29006"</f>
        <v>29006</v>
      </c>
    </row>
    <row r="6881" spans="1:11" customFormat="1" x14ac:dyDescent="0.25">
      <c r="A6881" t="str">
        <f t="shared" si="1033"/>
        <v>29</v>
      </c>
      <c r="B6881" t="s">
        <v>709</v>
      </c>
      <c r="C6881" t="str">
        <f t="shared" si="1031"/>
        <v>067</v>
      </c>
      <c r="D6881" t="s">
        <v>709</v>
      </c>
      <c r="E6881" t="str">
        <f t="shared" si="1032"/>
        <v>08</v>
      </c>
      <c r="F6881" t="str">
        <f>"015"</f>
        <v>015</v>
      </c>
      <c r="G6881" t="str">
        <f>""</f>
        <v/>
      </c>
      <c r="H6881" t="s">
        <v>1</v>
      </c>
      <c r="I6881" t="s">
        <v>3224</v>
      </c>
      <c r="J6881" t="s">
        <v>6700</v>
      </c>
      <c r="K6881" t="str">
        <f>"29590"</f>
        <v>29590</v>
      </c>
    </row>
    <row r="6882" spans="1:11" customFormat="1" x14ac:dyDescent="0.25">
      <c r="A6882" t="str">
        <f t="shared" si="1033"/>
        <v>29</v>
      </c>
      <c r="B6882" t="s">
        <v>709</v>
      </c>
      <c r="C6882" t="str">
        <f t="shared" si="1031"/>
        <v>067</v>
      </c>
      <c r="D6882" t="s">
        <v>709</v>
      </c>
      <c r="E6882" t="str">
        <f t="shared" si="1032"/>
        <v>08</v>
      </c>
      <c r="F6882" t="str">
        <f>"015"</f>
        <v>015</v>
      </c>
      <c r="G6882" t="str">
        <f>""</f>
        <v/>
      </c>
      <c r="H6882" t="s">
        <v>0</v>
      </c>
      <c r="I6882" t="s">
        <v>3224</v>
      </c>
      <c r="J6882" t="s">
        <v>6700</v>
      </c>
      <c r="K6882" t="str">
        <f>"29590"</f>
        <v>29590</v>
      </c>
    </row>
    <row r="6883" spans="1:11" customFormat="1" x14ac:dyDescent="0.25">
      <c r="A6883" t="str">
        <f t="shared" si="1033"/>
        <v>29</v>
      </c>
      <c r="B6883" t="s">
        <v>709</v>
      </c>
      <c r="C6883" t="str">
        <f t="shared" si="1031"/>
        <v>067</v>
      </c>
      <c r="D6883" t="s">
        <v>709</v>
      </c>
      <c r="E6883" t="str">
        <f t="shared" si="1032"/>
        <v>08</v>
      </c>
      <c r="F6883" t="str">
        <f>"016"</f>
        <v>016</v>
      </c>
      <c r="G6883" t="str">
        <f>""</f>
        <v/>
      </c>
      <c r="H6883" t="s">
        <v>3</v>
      </c>
      <c r="I6883" t="s">
        <v>3225</v>
      </c>
      <c r="J6883" t="s">
        <v>6701</v>
      </c>
      <c r="K6883" t="str">
        <f>"29196"</f>
        <v>29196</v>
      </c>
    </row>
    <row r="6884" spans="1:11" customFormat="1" x14ac:dyDescent="0.25">
      <c r="A6884" t="str">
        <f t="shared" si="1033"/>
        <v>29</v>
      </c>
      <c r="B6884" t="s">
        <v>709</v>
      </c>
      <c r="C6884" t="str">
        <f t="shared" si="1031"/>
        <v>067</v>
      </c>
      <c r="D6884" t="s">
        <v>709</v>
      </c>
      <c r="E6884" t="str">
        <f t="shared" si="1032"/>
        <v>08</v>
      </c>
      <c r="F6884" t="str">
        <f>"017"</f>
        <v>017</v>
      </c>
      <c r="G6884" t="str">
        <f>""</f>
        <v/>
      </c>
      <c r="H6884" t="s">
        <v>1</v>
      </c>
      <c r="I6884" t="s">
        <v>3226</v>
      </c>
      <c r="J6884" t="s">
        <v>6702</v>
      </c>
      <c r="K6884" t="str">
        <f>"29590"</f>
        <v>29590</v>
      </c>
    </row>
    <row r="6885" spans="1:11" customFormat="1" x14ac:dyDescent="0.25">
      <c r="A6885" t="str">
        <f t="shared" si="1033"/>
        <v>29</v>
      </c>
      <c r="B6885" t="s">
        <v>709</v>
      </c>
      <c r="C6885" t="str">
        <f t="shared" si="1031"/>
        <v>067</v>
      </c>
      <c r="D6885" t="s">
        <v>709</v>
      </c>
      <c r="E6885" t="str">
        <f t="shared" si="1032"/>
        <v>08</v>
      </c>
      <c r="F6885" t="str">
        <f>"017"</f>
        <v>017</v>
      </c>
      <c r="G6885" t="str">
        <f>""</f>
        <v/>
      </c>
      <c r="H6885" t="s">
        <v>0</v>
      </c>
      <c r="I6885" t="s">
        <v>3226</v>
      </c>
      <c r="J6885" t="s">
        <v>6702</v>
      </c>
      <c r="K6885" t="str">
        <f>"29590"</f>
        <v>29590</v>
      </c>
    </row>
    <row r="6886" spans="1:11" customFormat="1" x14ac:dyDescent="0.25">
      <c r="A6886" t="str">
        <f t="shared" si="1033"/>
        <v>29</v>
      </c>
      <c r="B6886" t="s">
        <v>709</v>
      </c>
      <c r="C6886" t="str">
        <f t="shared" si="1031"/>
        <v>067</v>
      </c>
      <c r="D6886" t="s">
        <v>709</v>
      </c>
      <c r="E6886" t="str">
        <f t="shared" si="1032"/>
        <v>08</v>
      </c>
      <c r="F6886" t="str">
        <f>"018"</f>
        <v>018</v>
      </c>
      <c r="G6886" t="str">
        <f>""</f>
        <v/>
      </c>
      <c r="H6886" t="s">
        <v>1</v>
      </c>
      <c r="I6886" t="s">
        <v>3227</v>
      </c>
      <c r="J6886" t="s">
        <v>6703</v>
      </c>
      <c r="K6886" t="str">
        <f>"29010"</f>
        <v>29010</v>
      </c>
    </row>
    <row r="6887" spans="1:11" customFormat="1" x14ac:dyDescent="0.25">
      <c r="A6887" t="str">
        <f t="shared" si="1033"/>
        <v>29</v>
      </c>
      <c r="B6887" t="s">
        <v>709</v>
      </c>
      <c r="C6887" t="str">
        <f t="shared" si="1031"/>
        <v>067</v>
      </c>
      <c r="D6887" t="s">
        <v>709</v>
      </c>
      <c r="E6887" t="str">
        <f t="shared" si="1032"/>
        <v>08</v>
      </c>
      <c r="F6887" t="str">
        <f>"018"</f>
        <v>018</v>
      </c>
      <c r="G6887" t="str">
        <f>""</f>
        <v/>
      </c>
      <c r="H6887" t="s">
        <v>0</v>
      </c>
      <c r="I6887" t="s">
        <v>3227</v>
      </c>
      <c r="J6887" t="s">
        <v>6703</v>
      </c>
      <c r="K6887" t="str">
        <f>"29010"</f>
        <v>29010</v>
      </c>
    </row>
    <row r="6888" spans="1:11" customFormat="1" x14ac:dyDescent="0.25">
      <c r="A6888" t="str">
        <f t="shared" si="1033"/>
        <v>29</v>
      </c>
      <c r="B6888" t="s">
        <v>709</v>
      </c>
      <c r="C6888" t="str">
        <f t="shared" si="1031"/>
        <v>067</v>
      </c>
      <c r="D6888" t="s">
        <v>709</v>
      </c>
      <c r="E6888" t="str">
        <f t="shared" si="1032"/>
        <v>08</v>
      </c>
      <c r="F6888" t="str">
        <f>"019"</f>
        <v>019</v>
      </c>
      <c r="G6888" t="str">
        <f>""</f>
        <v/>
      </c>
      <c r="H6888" t="s">
        <v>3</v>
      </c>
      <c r="I6888" t="s">
        <v>3228</v>
      </c>
      <c r="J6888" t="s">
        <v>6704</v>
      </c>
      <c r="K6888" t="str">
        <f t="shared" ref="K6888:K6893" si="1035">"29006"</f>
        <v>29006</v>
      </c>
    </row>
    <row r="6889" spans="1:11" customFormat="1" x14ac:dyDescent="0.25">
      <c r="A6889" t="str">
        <f t="shared" si="1033"/>
        <v>29</v>
      </c>
      <c r="B6889" t="s">
        <v>709</v>
      </c>
      <c r="C6889" t="str">
        <f t="shared" ref="C6889:C6952" si="1036">"067"</f>
        <v>067</v>
      </c>
      <c r="D6889" t="s">
        <v>709</v>
      </c>
      <c r="E6889" t="str">
        <f t="shared" si="1032"/>
        <v>08</v>
      </c>
      <c r="F6889" t="str">
        <f>"020"</f>
        <v>020</v>
      </c>
      <c r="G6889" t="str">
        <f>""</f>
        <v/>
      </c>
      <c r="H6889" t="s">
        <v>1</v>
      </c>
      <c r="I6889" t="s">
        <v>3219</v>
      </c>
      <c r="J6889" t="s">
        <v>6695</v>
      </c>
      <c r="K6889" t="str">
        <f t="shared" si="1035"/>
        <v>29006</v>
      </c>
    </row>
    <row r="6890" spans="1:11" customFormat="1" x14ac:dyDescent="0.25">
      <c r="A6890" t="str">
        <f t="shared" si="1033"/>
        <v>29</v>
      </c>
      <c r="B6890" t="s">
        <v>709</v>
      </c>
      <c r="C6890" t="str">
        <f t="shared" si="1036"/>
        <v>067</v>
      </c>
      <c r="D6890" t="s">
        <v>709</v>
      </c>
      <c r="E6890" t="str">
        <f t="shared" si="1032"/>
        <v>08</v>
      </c>
      <c r="F6890" t="str">
        <f>"020"</f>
        <v>020</v>
      </c>
      <c r="G6890" t="str">
        <f>""</f>
        <v/>
      </c>
      <c r="H6890" t="s">
        <v>0</v>
      </c>
      <c r="I6890" t="s">
        <v>3219</v>
      </c>
      <c r="J6890" t="s">
        <v>6695</v>
      </c>
      <c r="K6890" t="str">
        <f t="shared" si="1035"/>
        <v>29006</v>
      </c>
    </row>
    <row r="6891" spans="1:11" customFormat="1" x14ac:dyDescent="0.25">
      <c r="A6891" t="str">
        <f t="shared" si="1033"/>
        <v>29</v>
      </c>
      <c r="B6891" t="s">
        <v>709</v>
      </c>
      <c r="C6891" t="str">
        <f t="shared" si="1036"/>
        <v>067</v>
      </c>
      <c r="D6891" t="s">
        <v>709</v>
      </c>
      <c r="E6891" t="str">
        <f t="shared" si="1032"/>
        <v>08</v>
      </c>
      <c r="F6891" t="str">
        <f>"021"</f>
        <v>021</v>
      </c>
      <c r="G6891" t="str">
        <f>""</f>
        <v/>
      </c>
      <c r="H6891" t="s">
        <v>1</v>
      </c>
      <c r="I6891" t="s">
        <v>3216</v>
      </c>
      <c r="J6891" t="s">
        <v>6692</v>
      </c>
      <c r="K6891" t="str">
        <f t="shared" si="1035"/>
        <v>29006</v>
      </c>
    </row>
    <row r="6892" spans="1:11" customFormat="1" x14ac:dyDescent="0.25">
      <c r="A6892" t="str">
        <f t="shared" si="1033"/>
        <v>29</v>
      </c>
      <c r="B6892" t="s">
        <v>709</v>
      </c>
      <c r="C6892" t="str">
        <f t="shared" si="1036"/>
        <v>067</v>
      </c>
      <c r="D6892" t="s">
        <v>709</v>
      </c>
      <c r="E6892" t="str">
        <f t="shared" si="1032"/>
        <v>08</v>
      </c>
      <c r="F6892" t="str">
        <f>"021"</f>
        <v>021</v>
      </c>
      <c r="G6892" t="str">
        <f>""</f>
        <v/>
      </c>
      <c r="H6892" t="s">
        <v>0</v>
      </c>
      <c r="I6892" t="s">
        <v>3216</v>
      </c>
      <c r="J6892" t="s">
        <v>6692</v>
      </c>
      <c r="K6892" t="str">
        <f t="shared" si="1035"/>
        <v>29006</v>
      </c>
    </row>
    <row r="6893" spans="1:11" customFormat="1" x14ac:dyDescent="0.25">
      <c r="A6893" t="str">
        <f t="shared" si="1033"/>
        <v>29</v>
      </c>
      <c r="B6893" t="s">
        <v>709</v>
      </c>
      <c r="C6893" t="str">
        <f t="shared" si="1036"/>
        <v>067</v>
      </c>
      <c r="D6893" t="s">
        <v>709</v>
      </c>
      <c r="E6893" t="str">
        <f t="shared" si="1032"/>
        <v>08</v>
      </c>
      <c r="F6893" t="str">
        <f>"022"</f>
        <v>022</v>
      </c>
      <c r="G6893" t="str">
        <f>""</f>
        <v/>
      </c>
      <c r="H6893" t="s">
        <v>3</v>
      </c>
      <c r="I6893" t="s">
        <v>3228</v>
      </c>
      <c r="J6893" t="s">
        <v>6704</v>
      </c>
      <c r="K6893" t="str">
        <f t="shared" si="1035"/>
        <v>29006</v>
      </c>
    </row>
    <row r="6894" spans="1:11" customFormat="1" x14ac:dyDescent="0.25">
      <c r="A6894" t="str">
        <f t="shared" si="1033"/>
        <v>29</v>
      </c>
      <c r="B6894" t="s">
        <v>709</v>
      </c>
      <c r="C6894" t="str">
        <f t="shared" si="1036"/>
        <v>067</v>
      </c>
      <c r="D6894" t="s">
        <v>709</v>
      </c>
      <c r="E6894" t="str">
        <f t="shared" si="1032"/>
        <v>08</v>
      </c>
      <c r="F6894" t="str">
        <f>"023"</f>
        <v>023</v>
      </c>
      <c r="G6894" t="str">
        <f>""</f>
        <v/>
      </c>
      <c r="H6894" t="s">
        <v>3</v>
      </c>
      <c r="I6894" t="s">
        <v>3229</v>
      </c>
      <c r="J6894" t="s">
        <v>6705</v>
      </c>
      <c r="K6894" t="str">
        <f>"29007"</f>
        <v>29007</v>
      </c>
    </row>
    <row r="6895" spans="1:11" customFormat="1" x14ac:dyDescent="0.25">
      <c r="A6895" t="str">
        <f t="shared" si="1033"/>
        <v>29</v>
      </c>
      <c r="B6895" t="s">
        <v>709</v>
      </c>
      <c r="C6895" t="str">
        <f t="shared" si="1036"/>
        <v>067</v>
      </c>
      <c r="D6895" t="s">
        <v>709</v>
      </c>
      <c r="E6895" t="str">
        <f t="shared" si="1032"/>
        <v>08</v>
      </c>
      <c r="F6895" t="str">
        <f>"024"</f>
        <v>024</v>
      </c>
      <c r="G6895" t="str">
        <f>""</f>
        <v/>
      </c>
      <c r="H6895" t="s">
        <v>3</v>
      </c>
      <c r="I6895" t="s">
        <v>3230</v>
      </c>
      <c r="J6895" t="s">
        <v>6706</v>
      </c>
      <c r="K6895" t="str">
        <f>"29007"</f>
        <v>29007</v>
      </c>
    </row>
    <row r="6896" spans="1:11" customFormat="1" x14ac:dyDescent="0.25">
      <c r="A6896" t="str">
        <f t="shared" si="1033"/>
        <v>29</v>
      </c>
      <c r="B6896" t="s">
        <v>709</v>
      </c>
      <c r="C6896" t="str">
        <f t="shared" si="1036"/>
        <v>067</v>
      </c>
      <c r="D6896" t="s">
        <v>709</v>
      </c>
      <c r="E6896" t="str">
        <f t="shared" si="1032"/>
        <v>08</v>
      </c>
      <c r="F6896" t="str">
        <f>"025"</f>
        <v>025</v>
      </c>
      <c r="G6896" t="str">
        <f>""</f>
        <v/>
      </c>
      <c r="H6896" t="s">
        <v>3</v>
      </c>
      <c r="I6896" t="s">
        <v>3214</v>
      </c>
      <c r="J6896" t="s">
        <v>6690</v>
      </c>
      <c r="K6896" t="str">
        <f>"29007"</f>
        <v>29007</v>
      </c>
    </row>
    <row r="6897" spans="1:11" customFormat="1" x14ac:dyDescent="0.25">
      <c r="A6897" t="str">
        <f t="shared" si="1033"/>
        <v>29</v>
      </c>
      <c r="B6897" t="s">
        <v>709</v>
      </c>
      <c r="C6897" t="str">
        <f t="shared" si="1036"/>
        <v>067</v>
      </c>
      <c r="D6897" t="s">
        <v>709</v>
      </c>
      <c r="E6897" t="str">
        <f t="shared" si="1032"/>
        <v>08</v>
      </c>
      <c r="F6897" t="str">
        <f>"026"</f>
        <v>026</v>
      </c>
      <c r="G6897" t="str">
        <f>""</f>
        <v/>
      </c>
      <c r="H6897" t="s">
        <v>3</v>
      </c>
      <c r="I6897" t="s">
        <v>3231</v>
      </c>
      <c r="J6897" t="s">
        <v>6707</v>
      </c>
      <c r="K6897" t="str">
        <f>"29006"</f>
        <v>29006</v>
      </c>
    </row>
    <row r="6898" spans="1:11" customFormat="1" x14ac:dyDescent="0.25">
      <c r="A6898" t="str">
        <f t="shared" si="1033"/>
        <v>29</v>
      </c>
      <c r="B6898" t="s">
        <v>709</v>
      </c>
      <c r="C6898" t="str">
        <f t="shared" si="1036"/>
        <v>067</v>
      </c>
      <c r="D6898" t="s">
        <v>709</v>
      </c>
      <c r="E6898" t="str">
        <f t="shared" si="1032"/>
        <v>08</v>
      </c>
      <c r="F6898" t="str">
        <f>"028"</f>
        <v>028</v>
      </c>
      <c r="G6898" t="str">
        <f>""</f>
        <v/>
      </c>
      <c r="H6898" t="s">
        <v>1</v>
      </c>
      <c r="I6898" t="s">
        <v>3232</v>
      </c>
      <c r="J6898" t="s">
        <v>6708</v>
      </c>
      <c r="K6898" t="str">
        <f>"29590"</f>
        <v>29590</v>
      </c>
    </row>
    <row r="6899" spans="1:11" customFormat="1" x14ac:dyDescent="0.25">
      <c r="A6899" t="str">
        <f t="shared" si="1033"/>
        <v>29</v>
      </c>
      <c r="B6899" t="s">
        <v>709</v>
      </c>
      <c r="C6899" t="str">
        <f t="shared" si="1036"/>
        <v>067</v>
      </c>
      <c r="D6899" t="s">
        <v>709</v>
      </c>
      <c r="E6899" t="str">
        <f t="shared" si="1032"/>
        <v>08</v>
      </c>
      <c r="F6899" t="str">
        <f>"028"</f>
        <v>028</v>
      </c>
      <c r="G6899" t="str">
        <f>""</f>
        <v/>
      </c>
      <c r="H6899" t="s">
        <v>0</v>
      </c>
      <c r="I6899" t="s">
        <v>3232</v>
      </c>
      <c r="J6899" t="s">
        <v>6708</v>
      </c>
      <c r="K6899" t="str">
        <f>"29590"</f>
        <v>29590</v>
      </c>
    </row>
    <row r="6900" spans="1:11" customFormat="1" x14ac:dyDescent="0.25">
      <c r="A6900" t="str">
        <f t="shared" si="1033"/>
        <v>29</v>
      </c>
      <c r="B6900" t="s">
        <v>709</v>
      </c>
      <c r="C6900" t="str">
        <f t="shared" si="1036"/>
        <v>067</v>
      </c>
      <c r="D6900" t="s">
        <v>709</v>
      </c>
      <c r="E6900" t="str">
        <f t="shared" si="1032"/>
        <v>08</v>
      </c>
      <c r="F6900" t="str">
        <f>"029"</f>
        <v>029</v>
      </c>
      <c r="G6900" t="str">
        <f>""</f>
        <v/>
      </c>
      <c r="H6900" t="s">
        <v>1</v>
      </c>
      <c r="I6900" t="s">
        <v>3233</v>
      </c>
      <c r="J6900" t="s">
        <v>6709</v>
      </c>
      <c r="K6900" t="str">
        <f>"29010"</f>
        <v>29010</v>
      </c>
    </row>
    <row r="6901" spans="1:11" customFormat="1" x14ac:dyDescent="0.25">
      <c r="A6901" t="str">
        <f t="shared" si="1033"/>
        <v>29</v>
      </c>
      <c r="B6901" t="s">
        <v>709</v>
      </c>
      <c r="C6901" t="str">
        <f t="shared" si="1036"/>
        <v>067</v>
      </c>
      <c r="D6901" t="s">
        <v>709</v>
      </c>
      <c r="E6901" t="str">
        <f t="shared" si="1032"/>
        <v>08</v>
      </c>
      <c r="F6901" t="str">
        <f>"029"</f>
        <v>029</v>
      </c>
      <c r="G6901" t="str">
        <f>""</f>
        <v/>
      </c>
      <c r="H6901" t="s">
        <v>0</v>
      </c>
      <c r="I6901" t="s">
        <v>3233</v>
      </c>
      <c r="J6901" t="s">
        <v>6709</v>
      </c>
      <c r="K6901" t="str">
        <f>"29010"</f>
        <v>29010</v>
      </c>
    </row>
    <row r="6902" spans="1:11" customFormat="1" x14ac:dyDescent="0.25">
      <c r="A6902" t="str">
        <f t="shared" si="1033"/>
        <v>29</v>
      </c>
      <c r="B6902" t="s">
        <v>709</v>
      </c>
      <c r="C6902" t="str">
        <f t="shared" si="1036"/>
        <v>067</v>
      </c>
      <c r="D6902" t="s">
        <v>709</v>
      </c>
      <c r="E6902" t="str">
        <f t="shared" si="1032"/>
        <v>08</v>
      </c>
      <c r="F6902" t="str">
        <f>"030"</f>
        <v>030</v>
      </c>
      <c r="G6902" t="str">
        <f>""</f>
        <v/>
      </c>
      <c r="H6902" t="s">
        <v>1</v>
      </c>
      <c r="I6902" t="s">
        <v>3234</v>
      </c>
      <c r="J6902" t="s">
        <v>6710</v>
      </c>
      <c r="K6902" t="str">
        <f>"29190"</f>
        <v>29190</v>
      </c>
    </row>
    <row r="6903" spans="1:11" customFormat="1" x14ac:dyDescent="0.25">
      <c r="A6903" t="str">
        <f t="shared" si="1033"/>
        <v>29</v>
      </c>
      <c r="B6903" t="s">
        <v>709</v>
      </c>
      <c r="C6903" t="str">
        <f t="shared" si="1036"/>
        <v>067</v>
      </c>
      <c r="D6903" t="s">
        <v>709</v>
      </c>
      <c r="E6903" t="str">
        <f t="shared" si="1032"/>
        <v>08</v>
      </c>
      <c r="F6903" t="str">
        <f>"030"</f>
        <v>030</v>
      </c>
      <c r="G6903" t="str">
        <f>""</f>
        <v/>
      </c>
      <c r="H6903" t="s">
        <v>0</v>
      </c>
      <c r="I6903" t="s">
        <v>3234</v>
      </c>
      <c r="J6903" t="s">
        <v>6710</v>
      </c>
      <c r="K6903" t="str">
        <f>"29190"</f>
        <v>29190</v>
      </c>
    </row>
    <row r="6904" spans="1:11" customFormat="1" x14ac:dyDescent="0.25">
      <c r="A6904" t="str">
        <f t="shared" si="1033"/>
        <v>29</v>
      </c>
      <c r="B6904" t="s">
        <v>709</v>
      </c>
      <c r="C6904" t="str">
        <f t="shared" si="1036"/>
        <v>067</v>
      </c>
      <c r="D6904" t="s">
        <v>709</v>
      </c>
      <c r="E6904" t="str">
        <f t="shared" si="1032"/>
        <v>08</v>
      </c>
      <c r="F6904" t="str">
        <f>"031"</f>
        <v>031</v>
      </c>
      <c r="G6904" t="str">
        <f>""</f>
        <v/>
      </c>
      <c r="H6904" t="s">
        <v>1</v>
      </c>
      <c r="I6904" t="s">
        <v>3235</v>
      </c>
      <c r="J6904" t="s">
        <v>6711</v>
      </c>
      <c r="K6904" t="str">
        <f>"29190"</f>
        <v>29190</v>
      </c>
    </row>
    <row r="6905" spans="1:11" customFormat="1" x14ac:dyDescent="0.25">
      <c r="A6905" t="str">
        <f t="shared" si="1033"/>
        <v>29</v>
      </c>
      <c r="B6905" t="s">
        <v>709</v>
      </c>
      <c r="C6905" t="str">
        <f t="shared" si="1036"/>
        <v>067</v>
      </c>
      <c r="D6905" t="s">
        <v>709</v>
      </c>
      <c r="E6905" t="str">
        <f t="shared" si="1032"/>
        <v>08</v>
      </c>
      <c r="F6905" t="str">
        <f>"031"</f>
        <v>031</v>
      </c>
      <c r="G6905" t="str">
        <f>""</f>
        <v/>
      </c>
      <c r="H6905" t="s">
        <v>0</v>
      </c>
      <c r="I6905" t="s">
        <v>3235</v>
      </c>
      <c r="J6905" t="s">
        <v>6711</v>
      </c>
      <c r="K6905" t="str">
        <f>"29190"</f>
        <v>29190</v>
      </c>
    </row>
    <row r="6906" spans="1:11" customFormat="1" x14ac:dyDescent="0.25">
      <c r="A6906" t="str">
        <f t="shared" si="1033"/>
        <v>29</v>
      </c>
      <c r="B6906" t="s">
        <v>709</v>
      </c>
      <c r="C6906" t="str">
        <f t="shared" si="1036"/>
        <v>067</v>
      </c>
      <c r="D6906" t="s">
        <v>709</v>
      </c>
      <c r="E6906" t="str">
        <f t="shared" si="1032"/>
        <v>08</v>
      </c>
      <c r="F6906" t="str">
        <f>"032"</f>
        <v>032</v>
      </c>
      <c r="G6906" t="str">
        <f>""</f>
        <v/>
      </c>
      <c r="H6906" t="s">
        <v>3</v>
      </c>
      <c r="I6906" t="s">
        <v>3236</v>
      </c>
      <c r="J6906" t="s">
        <v>6712</v>
      </c>
      <c r="K6906" t="str">
        <f>"29190"</f>
        <v>29190</v>
      </c>
    </row>
    <row r="6907" spans="1:11" customFormat="1" x14ac:dyDescent="0.25">
      <c r="A6907" t="str">
        <f t="shared" si="1033"/>
        <v>29</v>
      </c>
      <c r="B6907" t="s">
        <v>709</v>
      </c>
      <c r="C6907" t="str">
        <f t="shared" si="1036"/>
        <v>067</v>
      </c>
      <c r="D6907" t="s">
        <v>709</v>
      </c>
      <c r="E6907" t="str">
        <f t="shared" si="1032"/>
        <v>08</v>
      </c>
      <c r="F6907" t="str">
        <f>"033"</f>
        <v>033</v>
      </c>
      <c r="G6907" t="str">
        <f>""</f>
        <v/>
      </c>
      <c r="H6907" t="s">
        <v>1</v>
      </c>
      <c r="I6907" t="s">
        <v>3237</v>
      </c>
      <c r="J6907" t="s">
        <v>6713</v>
      </c>
      <c r="K6907" t="str">
        <f>"29010"</f>
        <v>29010</v>
      </c>
    </row>
    <row r="6908" spans="1:11" customFormat="1" x14ac:dyDescent="0.25">
      <c r="A6908" t="str">
        <f t="shared" si="1033"/>
        <v>29</v>
      </c>
      <c r="B6908" t="s">
        <v>709</v>
      </c>
      <c r="C6908" t="str">
        <f t="shared" si="1036"/>
        <v>067</v>
      </c>
      <c r="D6908" t="s">
        <v>709</v>
      </c>
      <c r="E6908" t="str">
        <f t="shared" si="1032"/>
        <v>08</v>
      </c>
      <c r="F6908" t="str">
        <f>"033"</f>
        <v>033</v>
      </c>
      <c r="G6908" t="str">
        <f>""</f>
        <v/>
      </c>
      <c r="H6908" t="s">
        <v>0</v>
      </c>
      <c r="I6908" t="s">
        <v>3237</v>
      </c>
      <c r="J6908" t="s">
        <v>6713</v>
      </c>
      <c r="K6908" t="str">
        <f>"29010"</f>
        <v>29010</v>
      </c>
    </row>
    <row r="6909" spans="1:11" customFormat="1" x14ac:dyDescent="0.25">
      <c r="A6909" t="str">
        <f t="shared" si="1033"/>
        <v>29</v>
      </c>
      <c r="B6909" t="s">
        <v>709</v>
      </c>
      <c r="C6909" t="str">
        <f t="shared" si="1036"/>
        <v>067</v>
      </c>
      <c r="D6909" t="s">
        <v>709</v>
      </c>
      <c r="E6909" t="str">
        <f t="shared" si="1032"/>
        <v>08</v>
      </c>
      <c r="F6909" t="str">
        <f>"034"</f>
        <v>034</v>
      </c>
      <c r="G6909" t="str">
        <f>""</f>
        <v/>
      </c>
      <c r="H6909" t="s">
        <v>3</v>
      </c>
      <c r="I6909" t="s">
        <v>3230</v>
      </c>
      <c r="J6909" t="s">
        <v>6706</v>
      </c>
      <c r="K6909" t="str">
        <f>"29007"</f>
        <v>29007</v>
      </c>
    </row>
    <row r="6910" spans="1:11" customFormat="1" x14ac:dyDescent="0.25">
      <c r="A6910" t="str">
        <f t="shared" si="1033"/>
        <v>29</v>
      </c>
      <c r="B6910" t="s">
        <v>709</v>
      </c>
      <c r="C6910" t="str">
        <f t="shared" si="1036"/>
        <v>067</v>
      </c>
      <c r="D6910" t="s">
        <v>709</v>
      </c>
      <c r="E6910" t="str">
        <f t="shared" si="1032"/>
        <v>08</v>
      </c>
      <c r="F6910" t="str">
        <f>"035"</f>
        <v>035</v>
      </c>
      <c r="G6910" t="str">
        <f>""</f>
        <v/>
      </c>
      <c r="H6910" t="s">
        <v>1</v>
      </c>
      <c r="I6910" t="s">
        <v>3238</v>
      </c>
      <c r="J6910" t="s">
        <v>6714</v>
      </c>
      <c r="K6910" t="str">
        <f>"29006"</f>
        <v>29006</v>
      </c>
    </row>
    <row r="6911" spans="1:11" customFormat="1" x14ac:dyDescent="0.25">
      <c r="A6911" t="str">
        <f t="shared" si="1033"/>
        <v>29</v>
      </c>
      <c r="B6911" t="s">
        <v>709</v>
      </c>
      <c r="C6911" t="str">
        <f t="shared" si="1036"/>
        <v>067</v>
      </c>
      <c r="D6911" t="s">
        <v>709</v>
      </c>
      <c r="E6911" t="str">
        <f t="shared" si="1032"/>
        <v>08</v>
      </c>
      <c r="F6911" t="str">
        <f>"035"</f>
        <v>035</v>
      </c>
      <c r="G6911" t="str">
        <f>""</f>
        <v/>
      </c>
      <c r="H6911" t="s">
        <v>0</v>
      </c>
      <c r="I6911" t="s">
        <v>3238</v>
      </c>
      <c r="J6911" t="s">
        <v>6714</v>
      </c>
      <c r="K6911" t="str">
        <f>"29006"</f>
        <v>29006</v>
      </c>
    </row>
    <row r="6912" spans="1:11" customFormat="1" x14ac:dyDescent="0.25">
      <c r="A6912" t="str">
        <f t="shared" si="1033"/>
        <v>29</v>
      </c>
      <c r="B6912" t="s">
        <v>709</v>
      </c>
      <c r="C6912" t="str">
        <f t="shared" si="1036"/>
        <v>067</v>
      </c>
      <c r="D6912" t="s">
        <v>709</v>
      </c>
      <c r="E6912" t="str">
        <f t="shared" si="1032"/>
        <v>08</v>
      </c>
      <c r="F6912" t="str">
        <f>"036"</f>
        <v>036</v>
      </c>
      <c r="G6912" t="str">
        <f>""</f>
        <v/>
      </c>
      <c r="H6912" t="s">
        <v>1</v>
      </c>
      <c r="I6912" t="s">
        <v>3239</v>
      </c>
      <c r="J6912" t="s">
        <v>6715</v>
      </c>
      <c r="K6912" t="str">
        <f>"29590"</f>
        <v>29590</v>
      </c>
    </row>
    <row r="6913" spans="1:11" customFormat="1" x14ac:dyDescent="0.25">
      <c r="A6913" t="str">
        <f t="shared" si="1033"/>
        <v>29</v>
      </c>
      <c r="B6913" t="s">
        <v>709</v>
      </c>
      <c r="C6913" t="str">
        <f t="shared" si="1036"/>
        <v>067</v>
      </c>
      <c r="D6913" t="s">
        <v>709</v>
      </c>
      <c r="E6913" t="str">
        <f t="shared" si="1032"/>
        <v>08</v>
      </c>
      <c r="F6913" t="str">
        <f>"036"</f>
        <v>036</v>
      </c>
      <c r="G6913" t="str">
        <f>""</f>
        <v/>
      </c>
      <c r="H6913" t="s">
        <v>0</v>
      </c>
      <c r="I6913" t="s">
        <v>3239</v>
      </c>
      <c r="J6913" t="s">
        <v>6715</v>
      </c>
      <c r="K6913" t="str">
        <f>"29590"</f>
        <v>29590</v>
      </c>
    </row>
    <row r="6914" spans="1:11" customFormat="1" x14ac:dyDescent="0.25">
      <c r="A6914" t="str">
        <f t="shared" si="1033"/>
        <v>29</v>
      </c>
      <c r="B6914" t="s">
        <v>709</v>
      </c>
      <c r="C6914" t="str">
        <f t="shared" si="1036"/>
        <v>067</v>
      </c>
      <c r="D6914" t="s">
        <v>709</v>
      </c>
      <c r="E6914" t="str">
        <f t="shared" si="1032"/>
        <v>08</v>
      </c>
      <c r="F6914" t="str">
        <f>"037"</f>
        <v>037</v>
      </c>
      <c r="G6914" t="str">
        <f>""</f>
        <v/>
      </c>
      <c r="H6914" t="s">
        <v>3</v>
      </c>
      <c r="I6914" t="s">
        <v>3214</v>
      </c>
      <c r="J6914" t="s">
        <v>6690</v>
      </c>
      <c r="K6914" t="str">
        <f>"29007"</f>
        <v>29007</v>
      </c>
    </row>
    <row r="6915" spans="1:11" customFormat="1" x14ac:dyDescent="0.25">
      <c r="A6915" t="str">
        <f t="shared" si="1033"/>
        <v>29</v>
      </c>
      <c r="B6915" t="s">
        <v>709</v>
      </c>
      <c r="C6915" t="str">
        <f t="shared" si="1036"/>
        <v>067</v>
      </c>
      <c r="D6915" t="s">
        <v>709</v>
      </c>
      <c r="E6915" t="str">
        <f t="shared" si="1032"/>
        <v>08</v>
      </c>
      <c r="F6915" t="str">
        <f>"039"</f>
        <v>039</v>
      </c>
      <c r="G6915" t="str">
        <f>""</f>
        <v/>
      </c>
      <c r="H6915" t="s">
        <v>1</v>
      </c>
      <c r="I6915" t="s">
        <v>3217</v>
      </c>
      <c r="J6915" t="s">
        <v>6693</v>
      </c>
      <c r="K6915" t="str">
        <f>"29006"</f>
        <v>29006</v>
      </c>
    </row>
    <row r="6916" spans="1:11" customFormat="1" x14ac:dyDescent="0.25">
      <c r="A6916" t="str">
        <f t="shared" si="1033"/>
        <v>29</v>
      </c>
      <c r="B6916" t="s">
        <v>709</v>
      </c>
      <c r="C6916" t="str">
        <f t="shared" si="1036"/>
        <v>067</v>
      </c>
      <c r="D6916" t="s">
        <v>709</v>
      </c>
      <c r="E6916" t="str">
        <f t="shared" si="1032"/>
        <v>08</v>
      </c>
      <c r="F6916" t="str">
        <f>"039"</f>
        <v>039</v>
      </c>
      <c r="G6916" t="str">
        <f>""</f>
        <v/>
      </c>
      <c r="H6916" t="s">
        <v>0</v>
      </c>
      <c r="I6916" t="s">
        <v>3217</v>
      </c>
      <c r="J6916" t="s">
        <v>6693</v>
      </c>
      <c r="K6916" t="str">
        <f>"29006"</f>
        <v>29006</v>
      </c>
    </row>
    <row r="6917" spans="1:11" customFormat="1" x14ac:dyDescent="0.25">
      <c r="A6917" t="str">
        <f t="shared" si="1033"/>
        <v>29</v>
      </c>
      <c r="B6917" t="s">
        <v>709</v>
      </c>
      <c r="C6917" t="str">
        <f t="shared" si="1036"/>
        <v>067</v>
      </c>
      <c r="D6917" t="s">
        <v>709</v>
      </c>
      <c r="E6917" t="str">
        <f t="shared" si="1032"/>
        <v>08</v>
      </c>
      <c r="F6917" t="str">
        <f>"040"</f>
        <v>040</v>
      </c>
      <c r="G6917" t="str">
        <f>""</f>
        <v/>
      </c>
      <c r="H6917" t="s">
        <v>1</v>
      </c>
      <c r="I6917" t="s">
        <v>3240</v>
      </c>
      <c r="J6917" t="s">
        <v>6716</v>
      </c>
      <c r="K6917" t="str">
        <f>"29004"</f>
        <v>29004</v>
      </c>
    </row>
    <row r="6918" spans="1:11" customFormat="1" x14ac:dyDescent="0.25">
      <c r="A6918" t="str">
        <f t="shared" si="1033"/>
        <v>29</v>
      </c>
      <c r="B6918" t="s">
        <v>709</v>
      </c>
      <c r="C6918" t="str">
        <f t="shared" si="1036"/>
        <v>067</v>
      </c>
      <c r="D6918" t="s">
        <v>709</v>
      </c>
      <c r="E6918" t="str">
        <f t="shared" si="1032"/>
        <v>08</v>
      </c>
      <c r="F6918" t="str">
        <f>"040"</f>
        <v>040</v>
      </c>
      <c r="G6918" t="str">
        <f>""</f>
        <v/>
      </c>
      <c r="H6918" t="s">
        <v>0</v>
      </c>
      <c r="I6918" t="s">
        <v>3240</v>
      </c>
      <c r="J6918" t="s">
        <v>6716</v>
      </c>
      <c r="K6918" t="str">
        <f>"29004"</f>
        <v>29004</v>
      </c>
    </row>
    <row r="6919" spans="1:11" customFormat="1" x14ac:dyDescent="0.25">
      <c r="A6919" t="str">
        <f t="shared" si="1033"/>
        <v>29</v>
      </c>
      <c r="B6919" t="s">
        <v>709</v>
      </c>
      <c r="C6919" t="str">
        <f t="shared" si="1036"/>
        <v>067</v>
      </c>
      <c r="D6919" t="s">
        <v>709</v>
      </c>
      <c r="E6919" t="str">
        <f t="shared" si="1032"/>
        <v>08</v>
      </c>
      <c r="F6919" t="str">
        <f>"041"</f>
        <v>041</v>
      </c>
      <c r="G6919" t="str">
        <f>""</f>
        <v/>
      </c>
      <c r="H6919" t="s">
        <v>1</v>
      </c>
      <c r="I6919" t="s">
        <v>3231</v>
      </c>
      <c r="J6919" t="s">
        <v>6707</v>
      </c>
      <c r="K6919" t="str">
        <f>"29006"</f>
        <v>29006</v>
      </c>
    </row>
    <row r="6920" spans="1:11" customFormat="1" x14ac:dyDescent="0.25">
      <c r="A6920" t="str">
        <f t="shared" si="1033"/>
        <v>29</v>
      </c>
      <c r="B6920" t="s">
        <v>709</v>
      </c>
      <c r="C6920" t="str">
        <f t="shared" si="1036"/>
        <v>067</v>
      </c>
      <c r="D6920" t="s">
        <v>709</v>
      </c>
      <c r="E6920" t="str">
        <f t="shared" si="1032"/>
        <v>08</v>
      </c>
      <c r="F6920" t="str">
        <f>"041"</f>
        <v>041</v>
      </c>
      <c r="G6920" t="str">
        <f>""</f>
        <v/>
      </c>
      <c r="H6920" t="s">
        <v>0</v>
      </c>
      <c r="I6920" t="s">
        <v>3231</v>
      </c>
      <c r="J6920" t="s">
        <v>6707</v>
      </c>
      <c r="K6920" t="str">
        <f>"29006"</f>
        <v>29006</v>
      </c>
    </row>
    <row r="6921" spans="1:11" customFormat="1" x14ac:dyDescent="0.25">
      <c r="A6921" t="str">
        <f t="shared" si="1033"/>
        <v>29</v>
      </c>
      <c r="B6921" t="s">
        <v>709</v>
      </c>
      <c r="C6921" t="str">
        <f t="shared" si="1036"/>
        <v>067</v>
      </c>
      <c r="D6921" t="s">
        <v>709</v>
      </c>
      <c r="E6921" t="str">
        <f t="shared" si="1032"/>
        <v>08</v>
      </c>
      <c r="F6921" t="str">
        <f>"042"</f>
        <v>042</v>
      </c>
      <c r="G6921" t="str">
        <f>""</f>
        <v/>
      </c>
      <c r="H6921" t="s">
        <v>1</v>
      </c>
      <c r="I6921" t="s">
        <v>3241</v>
      </c>
      <c r="J6921" t="s">
        <v>6717</v>
      </c>
      <c r="K6921" t="str">
        <f>"29190"</f>
        <v>29190</v>
      </c>
    </row>
    <row r="6922" spans="1:11" customFormat="1" x14ac:dyDescent="0.25">
      <c r="A6922" t="str">
        <f t="shared" si="1033"/>
        <v>29</v>
      </c>
      <c r="B6922" t="s">
        <v>709</v>
      </c>
      <c r="C6922" t="str">
        <f t="shared" si="1036"/>
        <v>067</v>
      </c>
      <c r="D6922" t="s">
        <v>709</v>
      </c>
      <c r="E6922" t="str">
        <f t="shared" ref="E6922:E6985" si="1037">"08"</f>
        <v>08</v>
      </c>
      <c r="F6922" t="str">
        <f>"042"</f>
        <v>042</v>
      </c>
      <c r="G6922" t="str">
        <f>""</f>
        <v/>
      </c>
      <c r="H6922" t="s">
        <v>0</v>
      </c>
      <c r="I6922" t="s">
        <v>3241</v>
      </c>
      <c r="J6922" t="s">
        <v>6717</v>
      </c>
      <c r="K6922" t="str">
        <f>"29190"</f>
        <v>29190</v>
      </c>
    </row>
    <row r="6923" spans="1:11" customFormat="1" x14ac:dyDescent="0.25">
      <c r="A6923" t="str">
        <f t="shared" ref="A6923:A6986" si="1038">"29"</f>
        <v>29</v>
      </c>
      <c r="B6923" t="s">
        <v>709</v>
      </c>
      <c r="C6923" t="str">
        <f t="shared" si="1036"/>
        <v>067</v>
      </c>
      <c r="D6923" t="s">
        <v>709</v>
      </c>
      <c r="E6923" t="str">
        <f t="shared" si="1037"/>
        <v>08</v>
      </c>
      <c r="F6923" t="str">
        <f>"043"</f>
        <v>043</v>
      </c>
      <c r="G6923" t="str">
        <f>""</f>
        <v/>
      </c>
      <c r="H6923" t="s">
        <v>3</v>
      </c>
      <c r="I6923" t="s">
        <v>3242</v>
      </c>
      <c r="J6923" t="s">
        <v>6718</v>
      </c>
      <c r="K6923" t="str">
        <f>"29010"</f>
        <v>29010</v>
      </c>
    </row>
    <row r="6924" spans="1:11" customFormat="1" x14ac:dyDescent="0.25">
      <c r="A6924" t="str">
        <f t="shared" si="1038"/>
        <v>29</v>
      </c>
      <c r="B6924" t="s">
        <v>709</v>
      </c>
      <c r="C6924" t="str">
        <f t="shared" si="1036"/>
        <v>067</v>
      </c>
      <c r="D6924" t="s">
        <v>709</v>
      </c>
      <c r="E6924" t="str">
        <f t="shared" si="1037"/>
        <v>08</v>
      </c>
      <c r="F6924" t="str">
        <f>"044"</f>
        <v>044</v>
      </c>
      <c r="G6924" t="str">
        <f>""</f>
        <v/>
      </c>
      <c r="H6924" t="s">
        <v>1</v>
      </c>
      <c r="I6924" t="s">
        <v>3236</v>
      </c>
      <c r="J6924" t="s">
        <v>6712</v>
      </c>
      <c r="K6924" t="str">
        <f>"29190"</f>
        <v>29190</v>
      </c>
    </row>
    <row r="6925" spans="1:11" customFormat="1" x14ac:dyDescent="0.25">
      <c r="A6925" t="str">
        <f t="shared" si="1038"/>
        <v>29</v>
      </c>
      <c r="B6925" t="s">
        <v>709</v>
      </c>
      <c r="C6925" t="str">
        <f t="shared" si="1036"/>
        <v>067</v>
      </c>
      <c r="D6925" t="s">
        <v>709</v>
      </c>
      <c r="E6925" t="str">
        <f t="shared" si="1037"/>
        <v>08</v>
      </c>
      <c r="F6925" t="str">
        <f>"044"</f>
        <v>044</v>
      </c>
      <c r="G6925" t="str">
        <f>""</f>
        <v/>
      </c>
      <c r="H6925" t="s">
        <v>0</v>
      </c>
      <c r="I6925" t="s">
        <v>3236</v>
      </c>
      <c r="J6925" t="s">
        <v>6712</v>
      </c>
      <c r="K6925" t="str">
        <f>"29190"</f>
        <v>29190</v>
      </c>
    </row>
    <row r="6926" spans="1:11" customFormat="1" x14ac:dyDescent="0.25">
      <c r="A6926" t="str">
        <f t="shared" si="1038"/>
        <v>29</v>
      </c>
      <c r="B6926" t="s">
        <v>709</v>
      </c>
      <c r="C6926" t="str">
        <f t="shared" si="1036"/>
        <v>067</v>
      </c>
      <c r="D6926" t="s">
        <v>709</v>
      </c>
      <c r="E6926" t="str">
        <f t="shared" si="1037"/>
        <v>08</v>
      </c>
      <c r="F6926" t="str">
        <f>"045"</f>
        <v>045</v>
      </c>
      <c r="G6926" t="str">
        <f>""</f>
        <v/>
      </c>
      <c r="H6926" t="s">
        <v>3</v>
      </c>
      <c r="I6926" t="s">
        <v>3243</v>
      </c>
      <c r="J6926" t="s">
        <v>6719</v>
      </c>
      <c r="K6926" t="str">
        <f>"29006"</f>
        <v>29006</v>
      </c>
    </row>
    <row r="6927" spans="1:11" customFormat="1" x14ac:dyDescent="0.25">
      <c r="A6927" t="str">
        <f t="shared" si="1038"/>
        <v>29</v>
      </c>
      <c r="B6927" t="s">
        <v>709</v>
      </c>
      <c r="C6927" t="str">
        <f t="shared" si="1036"/>
        <v>067</v>
      </c>
      <c r="D6927" t="s">
        <v>709</v>
      </c>
      <c r="E6927" t="str">
        <f t="shared" si="1037"/>
        <v>08</v>
      </c>
      <c r="F6927" t="str">
        <f>"046"</f>
        <v>046</v>
      </c>
      <c r="G6927" t="str">
        <f>""</f>
        <v/>
      </c>
      <c r="H6927" t="s">
        <v>1</v>
      </c>
      <c r="I6927" t="s">
        <v>3220</v>
      </c>
      <c r="J6927" t="s">
        <v>6696</v>
      </c>
      <c r="K6927" t="str">
        <f>"29590"</f>
        <v>29590</v>
      </c>
    </row>
    <row r="6928" spans="1:11" customFormat="1" x14ac:dyDescent="0.25">
      <c r="A6928" t="str">
        <f t="shared" si="1038"/>
        <v>29</v>
      </c>
      <c r="B6928" t="s">
        <v>709</v>
      </c>
      <c r="C6928" t="str">
        <f t="shared" si="1036"/>
        <v>067</v>
      </c>
      <c r="D6928" t="s">
        <v>709</v>
      </c>
      <c r="E6928" t="str">
        <f t="shared" si="1037"/>
        <v>08</v>
      </c>
      <c r="F6928" t="str">
        <f>"046"</f>
        <v>046</v>
      </c>
      <c r="G6928" t="str">
        <f>""</f>
        <v/>
      </c>
      <c r="H6928" t="s">
        <v>0</v>
      </c>
      <c r="I6928" t="s">
        <v>3220</v>
      </c>
      <c r="J6928" t="s">
        <v>6696</v>
      </c>
      <c r="K6928" t="str">
        <f>"29590"</f>
        <v>29590</v>
      </c>
    </row>
    <row r="6929" spans="1:11" customFormat="1" x14ac:dyDescent="0.25">
      <c r="A6929" t="str">
        <f t="shared" si="1038"/>
        <v>29</v>
      </c>
      <c r="B6929" t="s">
        <v>709</v>
      </c>
      <c r="C6929" t="str">
        <f t="shared" si="1036"/>
        <v>067</v>
      </c>
      <c r="D6929" t="s">
        <v>709</v>
      </c>
      <c r="E6929" t="str">
        <f t="shared" si="1037"/>
        <v>08</v>
      </c>
      <c r="F6929" t="str">
        <f>"047"</f>
        <v>047</v>
      </c>
      <c r="G6929" t="str">
        <f>""</f>
        <v/>
      </c>
      <c r="H6929" t="s">
        <v>3</v>
      </c>
      <c r="I6929" t="s">
        <v>3227</v>
      </c>
      <c r="J6929" t="s">
        <v>6703</v>
      </c>
      <c r="K6929" t="str">
        <f>"29010"</f>
        <v>29010</v>
      </c>
    </row>
    <row r="6930" spans="1:11" customFormat="1" x14ac:dyDescent="0.25">
      <c r="A6930" t="str">
        <f t="shared" si="1038"/>
        <v>29</v>
      </c>
      <c r="B6930" t="s">
        <v>709</v>
      </c>
      <c r="C6930" t="str">
        <f t="shared" si="1036"/>
        <v>067</v>
      </c>
      <c r="D6930" t="s">
        <v>709</v>
      </c>
      <c r="E6930" t="str">
        <f t="shared" si="1037"/>
        <v>08</v>
      </c>
      <c r="F6930" t="str">
        <f>"048"</f>
        <v>048</v>
      </c>
      <c r="G6930" t="str">
        <f>""</f>
        <v/>
      </c>
      <c r="H6930" t="s">
        <v>3</v>
      </c>
      <c r="I6930" t="s">
        <v>3214</v>
      </c>
      <c r="J6930" t="s">
        <v>6690</v>
      </c>
      <c r="K6930" t="str">
        <f>"29007"</f>
        <v>29007</v>
      </c>
    </row>
    <row r="6931" spans="1:11" customFormat="1" x14ac:dyDescent="0.25">
      <c r="A6931" t="str">
        <f t="shared" si="1038"/>
        <v>29</v>
      </c>
      <c r="B6931" t="s">
        <v>709</v>
      </c>
      <c r="C6931" t="str">
        <f t="shared" si="1036"/>
        <v>067</v>
      </c>
      <c r="D6931" t="s">
        <v>709</v>
      </c>
      <c r="E6931" t="str">
        <f t="shared" si="1037"/>
        <v>08</v>
      </c>
      <c r="F6931" t="str">
        <f>"049"</f>
        <v>049</v>
      </c>
      <c r="G6931" t="str">
        <f>""</f>
        <v/>
      </c>
      <c r="H6931" t="s">
        <v>3</v>
      </c>
      <c r="I6931" t="s">
        <v>3231</v>
      </c>
      <c r="J6931" t="s">
        <v>6707</v>
      </c>
      <c r="K6931" t="str">
        <f>"29006"</f>
        <v>29006</v>
      </c>
    </row>
    <row r="6932" spans="1:11" customFormat="1" x14ac:dyDescent="0.25">
      <c r="A6932" t="str">
        <f t="shared" si="1038"/>
        <v>29</v>
      </c>
      <c r="B6932" t="s">
        <v>709</v>
      </c>
      <c r="C6932" t="str">
        <f t="shared" si="1036"/>
        <v>067</v>
      </c>
      <c r="D6932" t="s">
        <v>709</v>
      </c>
      <c r="E6932" t="str">
        <f t="shared" si="1037"/>
        <v>08</v>
      </c>
      <c r="F6932" t="str">
        <f>"050"</f>
        <v>050</v>
      </c>
      <c r="G6932" t="str">
        <f>""</f>
        <v/>
      </c>
      <c r="H6932" t="s">
        <v>3</v>
      </c>
      <c r="I6932" t="s">
        <v>3239</v>
      </c>
      <c r="J6932" t="s">
        <v>6715</v>
      </c>
      <c r="K6932" t="str">
        <f>"29590"</f>
        <v>29590</v>
      </c>
    </row>
    <row r="6933" spans="1:11" customFormat="1" x14ac:dyDescent="0.25">
      <c r="A6933" t="str">
        <f t="shared" si="1038"/>
        <v>29</v>
      </c>
      <c r="B6933" t="s">
        <v>709</v>
      </c>
      <c r="C6933" t="str">
        <f t="shared" si="1036"/>
        <v>067</v>
      </c>
      <c r="D6933" t="s">
        <v>709</v>
      </c>
      <c r="E6933" t="str">
        <f t="shared" si="1037"/>
        <v>08</v>
      </c>
      <c r="F6933" t="str">
        <f>"051"</f>
        <v>051</v>
      </c>
      <c r="G6933" t="str">
        <f>""</f>
        <v/>
      </c>
      <c r="H6933" t="s">
        <v>3</v>
      </c>
      <c r="I6933" t="s">
        <v>3241</v>
      </c>
      <c r="J6933" t="s">
        <v>6717</v>
      </c>
      <c r="K6933" t="str">
        <f>"29190"</f>
        <v>29190</v>
      </c>
    </row>
    <row r="6934" spans="1:11" customFormat="1" x14ac:dyDescent="0.25">
      <c r="A6934" t="str">
        <f t="shared" si="1038"/>
        <v>29</v>
      </c>
      <c r="B6934" t="s">
        <v>709</v>
      </c>
      <c r="C6934" t="str">
        <f t="shared" si="1036"/>
        <v>067</v>
      </c>
      <c r="D6934" t="s">
        <v>709</v>
      </c>
      <c r="E6934" t="str">
        <f t="shared" si="1037"/>
        <v>08</v>
      </c>
      <c r="F6934" t="str">
        <f>"052"</f>
        <v>052</v>
      </c>
      <c r="G6934" t="str">
        <f>""</f>
        <v/>
      </c>
      <c r="H6934" t="s">
        <v>1</v>
      </c>
      <c r="I6934" t="s">
        <v>3242</v>
      </c>
      <c r="J6934" t="s">
        <v>6718</v>
      </c>
      <c r="K6934" t="str">
        <f>"29010"</f>
        <v>29010</v>
      </c>
    </row>
    <row r="6935" spans="1:11" customFormat="1" x14ac:dyDescent="0.25">
      <c r="A6935" t="str">
        <f t="shared" si="1038"/>
        <v>29</v>
      </c>
      <c r="B6935" t="s">
        <v>709</v>
      </c>
      <c r="C6935" t="str">
        <f t="shared" si="1036"/>
        <v>067</v>
      </c>
      <c r="D6935" t="s">
        <v>709</v>
      </c>
      <c r="E6935" t="str">
        <f t="shared" si="1037"/>
        <v>08</v>
      </c>
      <c r="F6935" t="str">
        <f>"052"</f>
        <v>052</v>
      </c>
      <c r="G6935" t="str">
        <f>""</f>
        <v/>
      </c>
      <c r="H6935" t="s">
        <v>0</v>
      </c>
      <c r="I6935" t="s">
        <v>3242</v>
      </c>
      <c r="J6935" t="s">
        <v>6718</v>
      </c>
      <c r="K6935" t="str">
        <f>"29010"</f>
        <v>29010</v>
      </c>
    </row>
    <row r="6936" spans="1:11" customFormat="1" x14ac:dyDescent="0.25">
      <c r="A6936" t="str">
        <f t="shared" si="1038"/>
        <v>29</v>
      </c>
      <c r="B6936" t="s">
        <v>709</v>
      </c>
      <c r="C6936" t="str">
        <f t="shared" si="1036"/>
        <v>067</v>
      </c>
      <c r="D6936" t="s">
        <v>709</v>
      </c>
      <c r="E6936" t="str">
        <f t="shared" si="1037"/>
        <v>08</v>
      </c>
      <c r="F6936" t="str">
        <f>"053"</f>
        <v>053</v>
      </c>
      <c r="G6936" t="str">
        <f>""</f>
        <v/>
      </c>
      <c r="H6936" t="s">
        <v>3</v>
      </c>
      <c r="I6936" t="s">
        <v>3243</v>
      </c>
      <c r="J6936" t="s">
        <v>6719</v>
      </c>
      <c r="K6936" t="str">
        <f>"29006"</f>
        <v>29006</v>
      </c>
    </row>
    <row r="6937" spans="1:11" customFormat="1" x14ac:dyDescent="0.25">
      <c r="A6937" t="str">
        <f t="shared" si="1038"/>
        <v>29</v>
      </c>
      <c r="B6937" t="s">
        <v>709</v>
      </c>
      <c r="C6937" t="str">
        <f t="shared" si="1036"/>
        <v>067</v>
      </c>
      <c r="D6937" t="s">
        <v>709</v>
      </c>
      <c r="E6937" t="str">
        <f t="shared" si="1037"/>
        <v>08</v>
      </c>
      <c r="F6937" t="str">
        <f>"054"</f>
        <v>054</v>
      </c>
      <c r="G6937" t="str">
        <f>""</f>
        <v/>
      </c>
      <c r="H6937" t="s">
        <v>1</v>
      </c>
      <c r="I6937" t="s">
        <v>3244</v>
      </c>
      <c r="J6937" t="s">
        <v>6720</v>
      </c>
      <c r="K6937" t="str">
        <f>"29006"</f>
        <v>29006</v>
      </c>
    </row>
    <row r="6938" spans="1:11" customFormat="1" x14ac:dyDescent="0.25">
      <c r="A6938" t="str">
        <f t="shared" si="1038"/>
        <v>29</v>
      </c>
      <c r="B6938" t="s">
        <v>709</v>
      </c>
      <c r="C6938" t="str">
        <f t="shared" si="1036"/>
        <v>067</v>
      </c>
      <c r="D6938" t="s">
        <v>709</v>
      </c>
      <c r="E6938" t="str">
        <f t="shared" si="1037"/>
        <v>08</v>
      </c>
      <c r="F6938" t="str">
        <f>"054"</f>
        <v>054</v>
      </c>
      <c r="G6938" t="str">
        <f>""</f>
        <v/>
      </c>
      <c r="H6938" t="s">
        <v>0</v>
      </c>
      <c r="I6938" t="s">
        <v>3244</v>
      </c>
      <c r="J6938" t="s">
        <v>6720</v>
      </c>
      <c r="K6938" t="str">
        <f>"29006"</f>
        <v>29006</v>
      </c>
    </row>
    <row r="6939" spans="1:11" customFormat="1" x14ac:dyDescent="0.25">
      <c r="A6939" t="str">
        <f t="shared" si="1038"/>
        <v>29</v>
      </c>
      <c r="B6939" t="s">
        <v>709</v>
      </c>
      <c r="C6939" t="str">
        <f t="shared" si="1036"/>
        <v>067</v>
      </c>
      <c r="D6939" t="s">
        <v>709</v>
      </c>
      <c r="E6939" t="str">
        <f t="shared" si="1037"/>
        <v>08</v>
      </c>
      <c r="F6939" t="str">
        <f>"055"</f>
        <v>055</v>
      </c>
      <c r="G6939" t="str">
        <f>""</f>
        <v/>
      </c>
      <c r="H6939" t="s">
        <v>1</v>
      </c>
      <c r="I6939" t="s">
        <v>3218</v>
      </c>
      <c r="J6939" t="s">
        <v>6694</v>
      </c>
      <c r="K6939" t="str">
        <f>"29006"</f>
        <v>29006</v>
      </c>
    </row>
    <row r="6940" spans="1:11" customFormat="1" x14ac:dyDescent="0.25">
      <c r="A6940" t="str">
        <f t="shared" si="1038"/>
        <v>29</v>
      </c>
      <c r="B6940" t="s">
        <v>709</v>
      </c>
      <c r="C6940" t="str">
        <f t="shared" si="1036"/>
        <v>067</v>
      </c>
      <c r="D6940" t="s">
        <v>709</v>
      </c>
      <c r="E6940" t="str">
        <f t="shared" si="1037"/>
        <v>08</v>
      </c>
      <c r="F6940" t="str">
        <f>"055"</f>
        <v>055</v>
      </c>
      <c r="G6940" t="str">
        <f>""</f>
        <v/>
      </c>
      <c r="H6940" t="s">
        <v>0</v>
      </c>
      <c r="I6940" t="s">
        <v>3218</v>
      </c>
      <c r="J6940" t="s">
        <v>6694</v>
      </c>
      <c r="K6940" t="str">
        <f>"29006"</f>
        <v>29006</v>
      </c>
    </row>
    <row r="6941" spans="1:11" customFormat="1" x14ac:dyDescent="0.25">
      <c r="A6941" t="str">
        <f t="shared" si="1038"/>
        <v>29</v>
      </c>
      <c r="B6941" t="s">
        <v>709</v>
      </c>
      <c r="C6941" t="str">
        <f t="shared" si="1036"/>
        <v>067</v>
      </c>
      <c r="D6941" t="s">
        <v>709</v>
      </c>
      <c r="E6941" t="str">
        <f t="shared" si="1037"/>
        <v>08</v>
      </c>
      <c r="F6941" t="str">
        <f>"056"</f>
        <v>056</v>
      </c>
      <c r="G6941" t="str">
        <f>""</f>
        <v/>
      </c>
      <c r="H6941" t="s">
        <v>1</v>
      </c>
      <c r="I6941" t="s">
        <v>3245</v>
      </c>
      <c r="J6941" t="s">
        <v>6721</v>
      </c>
      <c r="K6941" t="str">
        <f t="shared" ref="K6941:K6948" si="1039">"29010"</f>
        <v>29010</v>
      </c>
    </row>
    <row r="6942" spans="1:11" customFormat="1" x14ac:dyDescent="0.25">
      <c r="A6942" t="str">
        <f t="shared" si="1038"/>
        <v>29</v>
      </c>
      <c r="B6942" t="s">
        <v>709</v>
      </c>
      <c r="C6942" t="str">
        <f t="shared" si="1036"/>
        <v>067</v>
      </c>
      <c r="D6942" t="s">
        <v>709</v>
      </c>
      <c r="E6942" t="str">
        <f t="shared" si="1037"/>
        <v>08</v>
      </c>
      <c r="F6942" t="str">
        <f>"056"</f>
        <v>056</v>
      </c>
      <c r="G6942" t="str">
        <f>""</f>
        <v/>
      </c>
      <c r="H6942" t="s">
        <v>0</v>
      </c>
      <c r="I6942" t="s">
        <v>3245</v>
      </c>
      <c r="J6942" t="s">
        <v>6721</v>
      </c>
      <c r="K6942" t="str">
        <f t="shared" si="1039"/>
        <v>29010</v>
      </c>
    </row>
    <row r="6943" spans="1:11" customFormat="1" x14ac:dyDescent="0.25">
      <c r="A6943" t="str">
        <f t="shared" si="1038"/>
        <v>29</v>
      </c>
      <c r="B6943" t="s">
        <v>709</v>
      </c>
      <c r="C6943" t="str">
        <f t="shared" si="1036"/>
        <v>067</v>
      </c>
      <c r="D6943" t="s">
        <v>709</v>
      </c>
      <c r="E6943" t="str">
        <f t="shared" si="1037"/>
        <v>08</v>
      </c>
      <c r="F6943" t="str">
        <f>"057"</f>
        <v>057</v>
      </c>
      <c r="G6943" t="str">
        <f>""</f>
        <v/>
      </c>
      <c r="H6943" t="s">
        <v>1</v>
      </c>
      <c r="I6943" t="s">
        <v>3246</v>
      </c>
      <c r="J6943" t="s">
        <v>6722</v>
      </c>
      <c r="K6943" t="str">
        <f t="shared" si="1039"/>
        <v>29010</v>
      </c>
    </row>
    <row r="6944" spans="1:11" customFormat="1" x14ac:dyDescent="0.25">
      <c r="A6944" t="str">
        <f t="shared" si="1038"/>
        <v>29</v>
      </c>
      <c r="B6944" t="s">
        <v>709</v>
      </c>
      <c r="C6944" t="str">
        <f t="shared" si="1036"/>
        <v>067</v>
      </c>
      <c r="D6944" t="s">
        <v>709</v>
      </c>
      <c r="E6944" t="str">
        <f t="shared" si="1037"/>
        <v>08</v>
      </c>
      <c r="F6944" t="str">
        <f>"057"</f>
        <v>057</v>
      </c>
      <c r="G6944" t="str">
        <f>""</f>
        <v/>
      </c>
      <c r="H6944" t="s">
        <v>0</v>
      </c>
      <c r="I6944" t="s">
        <v>3246</v>
      </c>
      <c r="J6944" t="s">
        <v>6722</v>
      </c>
      <c r="K6944" t="str">
        <f t="shared" si="1039"/>
        <v>29010</v>
      </c>
    </row>
    <row r="6945" spans="1:11" customFormat="1" x14ac:dyDescent="0.25">
      <c r="A6945" t="str">
        <f t="shared" si="1038"/>
        <v>29</v>
      </c>
      <c r="B6945" t="s">
        <v>709</v>
      </c>
      <c r="C6945" t="str">
        <f t="shared" si="1036"/>
        <v>067</v>
      </c>
      <c r="D6945" t="s">
        <v>709</v>
      </c>
      <c r="E6945" t="str">
        <f t="shared" si="1037"/>
        <v>08</v>
      </c>
      <c r="F6945" t="str">
        <f>"058"</f>
        <v>058</v>
      </c>
      <c r="G6945" t="str">
        <f>""</f>
        <v/>
      </c>
      <c r="H6945" t="s">
        <v>1</v>
      </c>
      <c r="I6945" t="s">
        <v>3247</v>
      </c>
      <c r="J6945" t="s">
        <v>6723</v>
      </c>
      <c r="K6945" t="str">
        <f t="shared" si="1039"/>
        <v>29010</v>
      </c>
    </row>
    <row r="6946" spans="1:11" customFormat="1" x14ac:dyDescent="0.25">
      <c r="A6946" t="str">
        <f t="shared" si="1038"/>
        <v>29</v>
      </c>
      <c r="B6946" t="s">
        <v>709</v>
      </c>
      <c r="C6946" t="str">
        <f t="shared" si="1036"/>
        <v>067</v>
      </c>
      <c r="D6946" t="s">
        <v>709</v>
      </c>
      <c r="E6946" t="str">
        <f t="shared" si="1037"/>
        <v>08</v>
      </c>
      <c r="F6946" t="str">
        <f>"058"</f>
        <v>058</v>
      </c>
      <c r="G6946" t="str">
        <f>""</f>
        <v/>
      </c>
      <c r="H6946" t="s">
        <v>0</v>
      </c>
      <c r="I6946" t="s">
        <v>3247</v>
      </c>
      <c r="J6946" t="s">
        <v>6723</v>
      </c>
      <c r="K6946" t="str">
        <f t="shared" si="1039"/>
        <v>29010</v>
      </c>
    </row>
    <row r="6947" spans="1:11" customFormat="1" x14ac:dyDescent="0.25">
      <c r="A6947" t="str">
        <f t="shared" si="1038"/>
        <v>29</v>
      </c>
      <c r="B6947" t="s">
        <v>709</v>
      </c>
      <c r="C6947" t="str">
        <f t="shared" si="1036"/>
        <v>067</v>
      </c>
      <c r="D6947" t="s">
        <v>709</v>
      </c>
      <c r="E6947" t="str">
        <f t="shared" si="1037"/>
        <v>08</v>
      </c>
      <c r="F6947" t="str">
        <f>"059"</f>
        <v>059</v>
      </c>
      <c r="G6947" t="str">
        <f>""</f>
        <v/>
      </c>
      <c r="H6947" t="s">
        <v>1</v>
      </c>
      <c r="I6947" t="s">
        <v>3248</v>
      </c>
      <c r="J6947" t="s">
        <v>6724</v>
      </c>
      <c r="K6947" t="str">
        <f t="shared" si="1039"/>
        <v>29010</v>
      </c>
    </row>
    <row r="6948" spans="1:11" customFormat="1" x14ac:dyDescent="0.25">
      <c r="A6948" t="str">
        <f t="shared" si="1038"/>
        <v>29</v>
      </c>
      <c r="B6948" t="s">
        <v>709</v>
      </c>
      <c r="C6948" t="str">
        <f t="shared" si="1036"/>
        <v>067</v>
      </c>
      <c r="D6948" t="s">
        <v>709</v>
      </c>
      <c r="E6948" t="str">
        <f t="shared" si="1037"/>
        <v>08</v>
      </c>
      <c r="F6948" t="str">
        <f>"059"</f>
        <v>059</v>
      </c>
      <c r="G6948" t="str">
        <f>""</f>
        <v/>
      </c>
      <c r="H6948" t="s">
        <v>0</v>
      </c>
      <c r="I6948" t="s">
        <v>3248</v>
      </c>
      <c r="J6948" t="s">
        <v>6724</v>
      </c>
      <c r="K6948" t="str">
        <f t="shared" si="1039"/>
        <v>29010</v>
      </c>
    </row>
    <row r="6949" spans="1:11" customFormat="1" x14ac:dyDescent="0.25">
      <c r="A6949" t="str">
        <f t="shared" si="1038"/>
        <v>29</v>
      </c>
      <c r="B6949" t="s">
        <v>709</v>
      </c>
      <c r="C6949" t="str">
        <f t="shared" si="1036"/>
        <v>067</v>
      </c>
      <c r="D6949" t="s">
        <v>709</v>
      </c>
      <c r="E6949" t="str">
        <f t="shared" si="1037"/>
        <v>08</v>
      </c>
      <c r="F6949" t="str">
        <f>"060"</f>
        <v>060</v>
      </c>
      <c r="G6949" t="str">
        <f>""</f>
        <v/>
      </c>
      <c r="H6949" t="s">
        <v>3</v>
      </c>
      <c r="I6949" t="s">
        <v>3215</v>
      </c>
      <c r="J6949" t="s">
        <v>6691</v>
      </c>
      <c r="K6949" t="str">
        <f>"29007"</f>
        <v>29007</v>
      </c>
    </row>
    <row r="6950" spans="1:11" customFormat="1" x14ac:dyDescent="0.25">
      <c r="A6950" t="str">
        <f t="shared" si="1038"/>
        <v>29</v>
      </c>
      <c r="B6950" t="s">
        <v>709</v>
      </c>
      <c r="C6950" t="str">
        <f t="shared" si="1036"/>
        <v>067</v>
      </c>
      <c r="D6950" t="s">
        <v>709</v>
      </c>
      <c r="E6950" t="str">
        <f t="shared" si="1037"/>
        <v>08</v>
      </c>
      <c r="F6950" t="str">
        <f>"061"</f>
        <v>061</v>
      </c>
      <c r="G6950" t="str">
        <f>""</f>
        <v/>
      </c>
      <c r="H6950" t="s">
        <v>1</v>
      </c>
      <c r="I6950" t="s">
        <v>3248</v>
      </c>
      <c r="J6950" t="s">
        <v>6724</v>
      </c>
      <c r="K6950" t="str">
        <f t="shared" ref="K6950:K6955" si="1040">"29010"</f>
        <v>29010</v>
      </c>
    </row>
    <row r="6951" spans="1:11" customFormat="1" x14ac:dyDescent="0.25">
      <c r="A6951" t="str">
        <f t="shared" si="1038"/>
        <v>29</v>
      </c>
      <c r="B6951" t="s">
        <v>709</v>
      </c>
      <c r="C6951" t="str">
        <f t="shared" si="1036"/>
        <v>067</v>
      </c>
      <c r="D6951" t="s">
        <v>709</v>
      </c>
      <c r="E6951" t="str">
        <f t="shared" si="1037"/>
        <v>08</v>
      </c>
      <c r="F6951" t="str">
        <f>"061"</f>
        <v>061</v>
      </c>
      <c r="G6951" t="str">
        <f>""</f>
        <v/>
      </c>
      <c r="H6951" t="s">
        <v>0</v>
      </c>
      <c r="I6951" t="s">
        <v>3248</v>
      </c>
      <c r="J6951" t="s">
        <v>6724</v>
      </c>
      <c r="K6951" t="str">
        <f t="shared" si="1040"/>
        <v>29010</v>
      </c>
    </row>
    <row r="6952" spans="1:11" customFormat="1" x14ac:dyDescent="0.25">
      <c r="A6952" t="str">
        <f t="shared" si="1038"/>
        <v>29</v>
      </c>
      <c r="B6952" t="s">
        <v>709</v>
      </c>
      <c r="C6952" t="str">
        <f t="shared" si="1036"/>
        <v>067</v>
      </c>
      <c r="D6952" t="s">
        <v>709</v>
      </c>
      <c r="E6952" t="str">
        <f t="shared" si="1037"/>
        <v>08</v>
      </c>
      <c r="F6952" t="str">
        <f>"061"</f>
        <v>061</v>
      </c>
      <c r="G6952" t="str">
        <f>""</f>
        <v/>
      </c>
      <c r="H6952" t="s">
        <v>2</v>
      </c>
      <c r="I6952" t="s">
        <v>3248</v>
      </c>
      <c r="J6952" t="s">
        <v>6724</v>
      </c>
      <c r="K6952" t="str">
        <f t="shared" si="1040"/>
        <v>29010</v>
      </c>
    </row>
    <row r="6953" spans="1:11" customFormat="1" x14ac:dyDescent="0.25">
      <c r="A6953" t="str">
        <f t="shared" si="1038"/>
        <v>29</v>
      </c>
      <c r="B6953" t="s">
        <v>709</v>
      </c>
      <c r="C6953" t="str">
        <f t="shared" ref="C6953:C7016" si="1041">"067"</f>
        <v>067</v>
      </c>
      <c r="D6953" t="s">
        <v>709</v>
      </c>
      <c r="E6953" t="str">
        <f t="shared" si="1037"/>
        <v>08</v>
      </c>
      <c r="F6953" t="str">
        <f>"062"</f>
        <v>062</v>
      </c>
      <c r="G6953" t="str">
        <f>""</f>
        <v/>
      </c>
      <c r="H6953" t="s">
        <v>3</v>
      </c>
      <c r="I6953" t="s">
        <v>3242</v>
      </c>
      <c r="J6953" t="s">
        <v>6718</v>
      </c>
      <c r="K6953" t="str">
        <f t="shared" si="1040"/>
        <v>29010</v>
      </c>
    </row>
    <row r="6954" spans="1:11" customFormat="1" x14ac:dyDescent="0.25">
      <c r="A6954" t="str">
        <f t="shared" si="1038"/>
        <v>29</v>
      </c>
      <c r="B6954" t="s">
        <v>709</v>
      </c>
      <c r="C6954" t="str">
        <f t="shared" si="1041"/>
        <v>067</v>
      </c>
      <c r="D6954" t="s">
        <v>709</v>
      </c>
      <c r="E6954" t="str">
        <f t="shared" si="1037"/>
        <v>08</v>
      </c>
      <c r="F6954" t="str">
        <f>"063"</f>
        <v>063</v>
      </c>
      <c r="G6954" t="str">
        <f>""</f>
        <v/>
      </c>
      <c r="H6954" t="s">
        <v>1</v>
      </c>
      <c r="I6954" t="s">
        <v>3247</v>
      </c>
      <c r="J6954" t="s">
        <v>6723</v>
      </c>
      <c r="K6954" t="str">
        <f t="shared" si="1040"/>
        <v>29010</v>
      </c>
    </row>
    <row r="6955" spans="1:11" customFormat="1" x14ac:dyDescent="0.25">
      <c r="A6955" t="str">
        <f t="shared" si="1038"/>
        <v>29</v>
      </c>
      <c r="B6955" t="s">
        <v>709</v>
      </c>
      <c r="C6955" t="str">
        <f t="shared" si="1041"/>
        <v>067</v>
      </c>
      <c r="D6955" t="s">
        <v>709</v>
      </c>
      <c r="E6955" t="str">
        <f t="shared" si="1037"/>
        <v>08</v>
      </c>
      <c r="F6955" t="str">
        <f>"063"</f>
        <v>063</v>
      </c>
      <c r="G6955" t="str">
        <f>""</f>
        <v/>
      </c>
      <c r="H6955" t="s">
        <v>0</v>
      </c>
      <c r="I6955" t="s">
        <v>3247</v>
      </c>
      <c r="J6955" t="s">
        <v>6723</v>
      </c>
      <c r="K6955" t="str">
        <f t="shared" si="1040"/>
        <v>29010</v>
      </c>
    </row>
    <row r="6956" spans="1:11" customFormat="1" x14ac:dyDescent="0.25">
      <c r="A6956" t="str">
        <f t="shared" si="1038"/>
        <v>29</v>
      </c>
      <c r="B6956" t="s">
        <v>709</v>
      </c>
      <c r="C6956" t="str">
        <f t="shared" si="1041"/>
        <v>067</v>
      </c>
      <c r="D6956" t="s">
        <v>709</v>
      </c>
      <c r="E6956" t="str">
        <f t="shared" si="1037"/>
        <v>08</v>
      </c>
      <c r="F6956" t="str">
        <f>"064"</f>
        <v>064</v>
      </c>
      <c r="G6956" t="str">
        <f>""</f>
        <v/>
      </c>
      <c r="H6956" t="s">
        <v>1</v>
      </c>
      <c r="I6956" t="s">
        <v>3232</v>
      </c>
      <c r="J6956" t="s">
        <v>6708</v>
      </c>
      <c r="K6956" t="str">
        <f>"29590"</f>
        <v>29590</v>
      </c>
    </row>
    <row r="6957" spans="1:11" customFormat="1" x14ac:dyDescent="0.25">
      <c r="A6957" t="str">
        <f t="shared" si="1038"/>
        <v>29</v>
      </c>
      <c r="B6957" t="s">
        <v>709</v>
      </c>
      <c r="C6957" t="str">
        <f t="shared" si="1041"/>
        <v>067</v>
      </c>
      <c r="D6957" t="s">
        <v>709</v>
      </c>
      <c r="E6957" t="str">
        <f t="shared" si="1037"/>
        <v>08</v>
      </c>
      <c r="F6957" t="str">
        <f>"064"</f>
        <v>064</v>
      </c>
      <c r="G6957" t="str">
        <f>""</f>
        <v/>
      </c>
      <c r="H6957" t="s">
        <v>0</v>
      </c>
      <c r="I6957" t="s">
        <v>3232</v>
      </c>
      <c r="J6957" t="s">
        <v>6708</v>
      </c>
      <c r="K6957" t="str">
        <f>"29590"</f>
        <v>29590</v>
      </c>
    </row>
    <row r="6958" spans="1:11" customFormat="1" x14ac:dyDescent="0.25">
      <c r="A6958" t="str">
        <f t="shared" si="1038"/>
        <v>29</v>
      </c>
      <c r="B6958" t="s">
        <v>709</v>
      </c>
      <c r="C6958" t="str">
        <f t="shared" si="1041"/>
        <v>067</v>
      </c>
      <c r="D6958" t="s">
        <v>709</v>
      </c>
      <c r="E6958" t="str">
        <f t="shared" si="1037"/>
        <v>08</v>
      </c>
      <c r="F6958" t="str">
        <f>"065"</f>
        <v>065</v>
      </c>
      <c r="G6958" t="str">
        <f>""</f>
        <v/>
      </c>
      <c r="H6958" t="s">
        <v>1</v>
      </c>
      <c r="I6958" t="s">
        <v>3249</v>
      </c>
      <c r="J6958" t="s">
        <v>6725</v>
      </c>
      <c r="K6958" t="str">
        <f t="shared" ref="K6958:K6973" si="1042">"29010"</f>
        <v>29010</v>
      </c>
    </row>
    <row r="6959" spans="1:11" customFormat="1" x14ac:dyDescent="0.25">
      <c r="A6959" t="str">
        <f t="shared" si="1038"/>
        <v>29</v>
      </c>
      <c r="B6959" t="s">
        <v>709</v>
      </c>
      <c r="C6959" t="str">
        <f t="shared" si="1041"/>
        <v>067</v>
      </c>
      <c r="D6959" t="s">
        <v>709</v>
      </c>
      <c r="E6959" t="str">
        <f t="shared" si="1037"/>
        <v>08</v>
      </c>
      <c r="F6959" t="str">
        <f>"065"</f>
        <v>065</v>
      </c>
      <c r="G6959" t="str">
        <f>""</f>
        <v/>
      </c>
      <c r="H6959" t="s">
        <v>0</v>
      </c>
      <c r="I6959" t="s">
        <v>3249</v>
      </c>
      <c r="J6959" t="s">
        <v>6725</v>
      </c>
      <c r="K6959" t="str">
        <f t="shared" si="1042"/>
        <v>29010</v>
      </c>
    </row>
    <row r="6960" spans="1:11" customFormat="1" x14ac:dyDescent="0.25">
      <c r="A6960" t="str">
        <f t="shared" si="1038"/>
        <v>29</v>
      </c>
      <c r="B6960" t="s">
        <v>709</v>
      </c>
      <c r="C6960" t="str">
        <f t="shared" si="1041"/>
        <v>067</v>
      </c>
      <c r="D6960" t="s">
        <v>709</v>
      </c>
      <c r="E6960" t="str">
        <f t="shared" si="1037"/>
        <v>08</v>
      </c>
      <c r="F6960" t="str">
        <f>"066"</f>
        <v>066</v>
      </c>
      <c r="G6960" t="str">
        <f>""</f>
        <v/>
      </c>
      <c r="H6960" t="s">
        <v>1</v>
      </c>
      <c r="I6960" t="s">
        <v>3249</v>
      </c>
      <c r="J6960" t="s">
        <v>6725</v>
      </c>
      <c r="K6960" t="str">
        <f t="shared" si="1042"/>
        <v>29010</v>
      </c>
    </row>
    <row r="6961" spans="1:11" customFormat="1" x14ac:dyDescent="0.25">
      <c r="A6961" t="str">
        <f t="shared" si="1038"/>
        <v>29</v>
      </c>
      <c r="B6961" t="s">
        <v>709</v>
      </c>
      <c r="C6961" t="str">
        <f t="shared" si="1041"/>
        <v>067</v>
      </c>
      <c r="D6961" t="s">
        <v>709</v>
      </c>
      <c r="E6961" t="str">
        <f t="shared" si="1037"/>
        <v>08</v>
      </c>
      <c r="F6961" t="str">
        <f>"066"</f>
        <v>066</v>
      </c>
      <c r="G6961" t="str">
        <f>""</f>
        <v/>
      </c>
      <c r="H6961" t="s">
        <v>0</v>
      </c>
      <c r="I6961" t="s">
        <v>3249</v>
      </c>
      <c r="J6961" t="s">
        <v>6725</v>
      </c>
      <c r="K6961" t="str">
        <f t="shared" si="1042"/>
        <v>29010</v>
      </c>
    </row>
    <row r="6962" spans="1:11" customFormat="1" x14ac:dyDescent="0.25">
      <c r="A6962" t="str">
        <f t="shared" si="1038"/>
        <v>29</v>
      </c>
      <c r="B6962" t="s">
        <v>709</v>
      </c>
      <c r="C6962" t="str">
        <f t="shared" si="1041"/>
        <v>067</v>
      </c>
      <c r="D6962" t="s">
        <v>709</v>
      </c>
      <c r="E6962" t="str">
        <f t="shared" si="1037"/>
        <v>08</v>
      </c>
      <c r="F6962" t="str">
        <f>"067"</f>
        <v>067</v>
      </c>
      <c r="G6962" t="str">
        <f>""</f>
        <v/>
      </c>
      <c r="H6962" t="s">
        <v>1</v>
      </c>
      <c r="I6962" t="s">
        <v>3237</v>
      </c>
      <c r="J6962" t="s">
        <v>6713</v>
      </c>
      <c r="K6962" t="str">
        <f t="shared" si="1042"/>
        <v>29010</v>
      </c>
    </row>
    <row r="6963" spans="1:11" customFormat="1" x14ac:dyDescent="0.25">
      <c r="A6963" t="str">
        <f t="shared" si="1038"/>
        <v>29</v>
      </c>
      <c r="B6963" t="s">
        <v>709</v>
      </c>
      <c r="C6963" t="str">
        <f t="shared" si="1041"/>
        <v>067</v>
      </c>
      <c r="D6963" t="s">
        <v>709</v>
      </c>
      <c r="E6963" t="str">
        <f t="shared" si="1037"/>
        <v>08</v>
      </c>
      <c r="F6963" t="str">
        <f>"067"</f>
        <v>067</v>
      </c>
      <c r="G6963" t="str">
        <f>""</f>
        <v/>
      </c>
      <c r="H6963" t="s">
        <v>0</v>
      </c>
      <c r="I6963" t="s">
        <v>3237</v>
      </c>
      <c r="J6963" t="s">
        <v>6713</v>
      </c>
      <c r="K6963" t="str">
        <f t="shared" si="1042"/>
        <v>29010</v>
      </c>
    </row>
    <row r="6964" spans="1:11" customFormat="1" x14ac:dyDescent="0.25">
      <c r="A6964" t="str">
        <f t="shared" si="1038"/>
        <v>29</v>
      </c>
      <c r="B6964" t="s">
        <v>709</v>
      </c>
      <c r="C6964" t="str">
        <f t="shared" si="1041"/>
        <v>067</v>
      </c>
      <c r="D6964" t="s">
        <v>709</v>
      </c>
      <c r="E6964" t="str">
        <f t="shared" si="1037"/>
        <v>08</v>
      </c>
      <c r="F6964" t="str">
        <f>"068"</f>
        <v>068</v>
      </c>
      <c r="G6964" t="str">
        <f>""</f>
        <v/>
      </c>
      <c r="H6964" t="s">
        <v>1</v>
      </c>
      <c r="I6964" t="s">
        <v>3242</v>
      </c>
      <c r="J6964" t="s">
        <v>6718</v>
      </c>
      <c r="K6964" t="str">
        <f t="shared" si="1042"/>
        <v>29010</v>
      </c>
    </row>
    <row r="6965" spans="1:11" customFormat="1" x14ac:dyDescent="0.25">
      <c r="A6965" t="str">
        <f t="shared" si="1038"/>
        <v>29</v>
      </c>
      <c r="B6965" t="s">
        <v>709</v>
      </c>
      <c r="C6965" t="str">
        <f t="shared" si="1041"/>
        <v>067</v>
      </c>
      <c r="D6965" t="s">
        <v>709</v>
      </c>
      <c r="E6965" t="str">
        <f t="shared" si="1037"/>
        <v>08</v>
      </c>
      <c r="F6965" t="str">
        <f>"068"</f>
        <v>068</v>
      </c>
      <c r="G6965" t="str">
        <f>""</f>
        <v/>
      </c>
      <c r="H6965" t="s">
        <v>0</v>
      </c>
      <c r="I6965" t="s">
        <v>3242</v>
      </c>
      <c r="J6965" t="s">
        <v>6718</v>
      </c>
      <c r="K6965" t="str">
        <f t="shared" si="1042"/>
        <v>29010</v>
      </c>
    </row>
    <row r="6966" spans="1:11" customFormat="1" x14ac:dyDescent="0.25">
      <c r="A6966" t="str">
        <f t="shared" si="1038"/>
        <v>29</v>
      </c>
      <c r="B6966" t="s">
        <v>709</v>
      </c>
      <c r="C6966" t="str">
        <f t="shared" si="1041"/>
        <v>067</v>
      </c>
      <c r="D6966" t="s">
        <v>709</v>
      </c>
      <c r="E6966" t="str">
        <f t="shared" si="1037"/>
        <v>08</v>
      </c>
      <c r="F6966" t="str">
        <f>"069"</f>
        <v>069</v>
      </c>
      <c r="G6966" t="str">
        <f>""</f>
        <v/>
      </c>
      <c r="H6966" t="s">
        <v>1</v>
      </c>
      <c r="I6966" t="s">
        <v>3245</v>
      </c>
      <c r="J6966" t="s">
        <v>6721</v>
      </c>
      <c r="K6966" t="str">
        <f t="shared" si="1042"/>
        <v>29010</v>
      </c>
    </row>
    <row r="6967" spans="1:11" customFormat="1" x14ac:dyDescent="0.25">
      <c r="A6967" t="str">
        <f t="shared" si="1038"/>
        <v>29</v>
      </c>
      <c r="B6967" t="s">
        <v>709</v>
      </c>
      <c r="C6967" t="str">
        <f t="shared" si="1041"/>
        <v>067</v>
      </c>
      <c r="D6967" t="s">
        <v>709</v>
      </c>
      <c r="E6967" t="str">
        <f t="shared" si="1037"/>
        <v>08</v>
      </c>
      <c r="F6967" t="str">
        <f>"069"</f>
        <v>069</v>
      </c>
      <c r="G6967" t="str">
        <f>""</f>
        <v/>
      </c>
      <c r="H6967" t="s">
        <v>0</v>
      </c>
      <c r="I6967" t="s">
        <v>3245</v>
      </c>
      <c r="J6967" t="s">
        <v>6721</v>
      </c>
      <c r="K6967" t="str">
        <f t="shared" si="1042"/>
        <v>29010</v>
      </c>
    </row>
    <row r="6968" spans="1:11" customFormat="1" x14ac:dyDescent="0.25">
      <c r="A6968" t="str">
        <f t="shared" si="1038"/>
        <v>29</v>
      </c>
      <c r="B6968" t="s">
        <v>709</v>
      </c>
      <c r="C6968" t="str">
        <f t="shared" si="1041"/>
        <v>067</v>
      </c>
      <c r="D6968" t="s">
        <v>709</v>
      </c>
      <c r="E6968" t="str">
        <f t="shared" si="1037"/>
        <v>08</v>
      </c>
      <c r="F6968" t="str">
        <f>"070"</f>
        <v>070</v>
      </c>
      <c r="G6968" t="str">
        <f>""</f>
        <v/>
      </c>
      <c r="H6968" t="s">
        <v>1</v>
      </c>
      <c r="I6968" t="s">
        <v>3227</v>
      </c>
      <c r="J6968" t="s">
        <v>6703</v>
      </c>
      <c r="K6968" t="str">
        <f t="shared" si="1042"/>
        <v>29010</v>
      </c>
    </row>
    <row r="6969" spans="1:11" customFormat="1" x14ac:dyDescent="0.25">
      <c r="A6969" t="str">
        <f t="shared" si="1038"/>
        <v>29</v>
      </c>
      <c r="B6969" t="s">
        <v>709</v>
      </c>
      <c r="C6969" t="str">
        <f t="shared" si="1041"/>
        <v>067</v>
      </c>
      <c r="D6969" t="s">
        <v>709</v>
      </c>
      <c r="E6969" t="str">
        <f t="shared" si="1037"/>
        <v>08</v>
      </c>
      <c r="F6969" t="str">
        <f>"070"</f>
        <v>070</v>
      </c>
      <c r="G6969" t="str">
        <f>""</f>
        <v/>
      </c>
      <c r="H6969" t="s">
        <v>0</v>
      </c>
      <c r="I6969" t="s">
        <v>3227</v>
      </c>
      <c r="J6969" t="s">
        <v>6703</v>
      </c>
      <c r="K6969" t="str">
        <f t="shared" si="1042"/>
        <v>29010</v>
      </c>
    </row>
    <row r="6970" spans="1:11" customFormat="1" x14ac:dyDescent="0.25">
      <c r="A6970" t="str">
        <f t="shared" si="1038"/>
        <v>29</v>
      </c>
      <c r="B6970" t="s">
        <v>709</v>
      </c>
      <c r="C6970" t="str">
        <f t="shared" si="1041"/>
        <v>067</v>
      </c>
      <c r="D6970" t="s">
        <v>709</v>
      </c>
      <c r="E6970" t="str">
        <f t="shared" si="1037"/>
        <v>08</v>
      </c>
      <c r="F6970" t="str">
        <f>"071"</f>
        <v>071</v>
      </c>
      <c r="G6970" t="str">
        <f>""</f>
        <v/>
      </c>
      <c r="H6970" t="s">
        <v>1</v>
      </c>
      <c r="I6970" t="s">
        <v>3247</v>
      </c>
      <c r="J6970" t="s">
        <v>6723</v>
      </c>
      <c r="K6970" t="str">
        <f t="shared" si="1042"/>
        <v>29010</v>
      </c>
    </row>
    <row r="6971" spans="1:11" customFormat="1" x14ac:dyDescent="0.25">
      <c r="A6971" t="str">
        <f t="shared" si="1038"/>
        <v>29</v>
      </c>
      <c r="B6971" t="s">
        <v>709</v>
      </c>
      <c r="C6971" t="str">
        <f t="shared" si="1041"/>
        <v>067</v>
      </c>
      <c r="D6971" t="s">
        <v>709</v>
      </c>
      <c r="E6971" t="str">
        <f t="shared" si="1037"/>
        <v>08</v>
      </c>
      <c r="F6971" t="str">
        <f>"071"</f>
        <v>071</v>
      </c>
      <c r="G6971" t="str">
        <f>""</f>
        <v/>
      </c>
      <c r="H6971" t="s">
        <v>0</v>
      </c>
      <c r="I6971" t="s">
        <v>3247</v>
      </c>
      <c r="J6971" t="s">
        <v>6723</v>
      </c>
      <c r="K6971" t="str">
        <f t="shared" si="1042"/>
        <v>29010</v>
      </c>
    </row>
    <row r="6972" spans="1:11" customFormat="1" x14ac:dyDescent="0.25">
      <c r="A6972" t="str">
        <f t="shared" si="1038"/>
        <v>29</v>
      </c>
      <c r="B6972" t="s">
        <v>709</v>
      </c>
      <c r="C6972" t="str">
        <f t="shared" si="1041"/>
        <v>067</v>
      </c>
      <c r="D6972" t="s">
        <v>709</v>
      </c>
      <c r="E6972" t="str">
        <f t="shared" si="1037"/>
        <v>08</v>
      </c>
      <c r="F6972" t="str">
        <f>"072"</f>
        <v>072</v>
      </c>
      <c r="G6972" t="str">
        <f>""</f>
        <v/>
      </c>
      <c r="H6972" t="s">
        <v>1</v>
      </c>
      <c r="I6972" t="s">
        <v>3249</v>
      </c>
      <c r="J6972" t="s">
        <v>6725</v>
      </c>
      <c r="K6972" t="str">
        <f t="shared" si="1042"/>
        <v>29010</v>
      </c>
    </row>
    <row r="6973" spans="1:11" customFormat="1" x14ac:dyDescent="0.25">
      <c r="A6973" t="str">
        <f t="shared" si="1038"/>
        <v>29</v>
      </c>
      <c r="B6973" t="s">
        <v>709</v>
      </c>
      <c r="C6973" t="str">
        <f t="shared" si="1041"/>
        <v>067</v>
      </c>
      <c r="D6973" t="s">
        <v>709</v>
      </c>
      <c r="E6973" t="str">
        <f t="shared" si="1037"/>
        <v>08</v>
      </c>
      <c r="F6973" t="str">
        <f>"072"</f>
        <v>072</v>
      </c>
      <c r="G6973" t="str">
        <f>""</f>
        <v/>
      </c>
      <c r="H6973" t="s">
        <v>0</v>
      </c>
      <c r="I6973" t="s">
        <v>3249</v>
      </c>
      <c r="J6973" t="s">
        <v>6725</v>
      </c>
      <c r="K6973" t="str">
        <f t="shared" si="1042"/>
        <v>29010</v>
      </c>
    </row>
    <row r="6974" spans="1:11" customFormat="1" x14ac:dyDescent="0.25">
      <c r="A6974" t="str">
        <f t="shared" si="1038"/>
        <v>29</v>
      </c>
      <c r="B6974" t="s">
        <v>709</v>
      </c>
      <c r="C6974" t="str">
        <f t="shared" si="1041"/>
        <v>067</v>
      </c>
      <c r="D6974" t="s">
        <v>709</v>
      </c>
      <c r="E6974" t="str">
        <f t="shared" si="1037"/>
        <v>08</v>
      </c>
      <c r="F6974" t="str">
        <f>"073"</f>
        <v>073</v>
      </c>
      <c r="G6974" t="str">
        <f>""</f>
        <v/>
      </c>
      <c r="H6974" t="s">
        <v>1</v>
      </c>
      <c r="I6974" t="s">
        <v>3221</v>
      </c>
      <c r="J6974" t="s">
        <v>6697</v>
      </c>
      <c r="K6974" t="str">
        <f>"29591"</f>
        <v>29591</v>
      </c>
    </row>
    <row r="6975" spans="1:11" customFormat="1" x14ac:dyDescent="0.25">
      <c r="A6975" t="str">
        <f t="shared" si="1038"/>
        <v>29</v>
      </c>
      <c r="B6975" t="s">
        <v>709</v>
      </c>
      <c r="C6975" t="str">
        <f t="shared" si="1041"/>
        <v>067</v>
      </c>
      <c r="D6975" t="s">
        <v>709</v>
      </c>
      <c r="E6975" t="str">
        <f t="shared" si="1037"/>
        <v>08</v>
      </c>
      <c r="F6975" t="str">
        <f>"073"</f>
        <v>073</v>
      </c>
      <c r="G6975" t="str">
        <f>""</f>
        <v/>
      </c>
      <c r="H6975" t="s">
        <v>0</v>
      </c>
      <c r="I6975" t="s">
        <v>3221</v>
      </c>
      <c r="J6975" t="s">
        <v>6697</v>
      </c>
      <c r="K6975" t="str">
        <f>"29591"</f>
        <v>29591</v>
      </c>
    </row>
    <row r="6976" spans="1:11" customFormat="1" x14ac:dyDescent="0.25">
      <c r="A6976" t="str">
        <f t="shared" si="1038"/>
        <v>29</v>
      </c>
      <c r="B6976" t="s">
        <v>709</v>
      </c>
      <c r="C6976" t="str">
        <f t="shared" si="1041"/>
        <v>067</v>
      </c>
      <c r="D6976" t="s">
        <v>709</v>
      </c>
      <c r="E6976" t="str">
        <f t="shared" si="1037"/>
        <v>08</v>
      </c>
      <c r="F6976" t="str">
        <f>"074"</f>
        <v>074</v>
      </c>
      <c r="G6976" t="str">
        <f>""</f>
        <v/>
      </c>
      <c r="H6976" t="s">
        <v>1</v>
      </c>
      <c r="I6976" t="s">
        <v>3236</v>
      </c>
      <c r="J6976" t="s">
        <v>6712</v>
      </c>
      <c r="K6976" t="str">
        <f>"29190"</f>
        <v>29190</v>
      </c>
    </row>
    <row r="6977" spans="1:11" customFormat="1" x14ac:dyDescent="0.25">
      <c r="A6977" t="str">
        <f t="shared" si="1038"/>
        <v>29</v>
      </c>
      <c r="B6977" t="s">
        <v>709</v>
      </c>
      <c r="C6977" t="str">
        <f t="shared" si="1041"/>
        <v>067</v>
      </c>
      <c r="D6977" t="s">
        <v>709</v>
      </c>
      <c r="E6977" t="str">
        <f t="shared" si="1037"/>
        <v>08</v>
      </c>
      <c r="F6977" t="str">
        <f>"074"</f>
        <v>074</v>
      </c>
      <c r="G6977" t="str">
        <f>""</f>
        <v/>
      </c>
      <c r="H6977" t="s">
        <v>0</v>
      </c>
      <c r="I6977" t="s">
        <v>3236</v>
      </c>
      <c r="J6977" t="s">
        <v>6712</v>
      </c>
      <c r="K6977" t="str">
        <f>"29190"</f>
        <v>29190</v>
      </c>
    </row>
    <row r="6978" spans="1:11" customFormat="1" x14ac:dyDescent="0.25">
      <c r="A6978" t="str">
        <f t="shared" si="1038"/>
        <v>29</v>
      </c>
      <c r="B6978" t="s">
        <v>709</v>
      </c>
      <c r="C6978" t="str">
        <f t="shared" si="1041"/>
        <v>067</v>
      </c>
      <c r="D6978" t="s">
        <v>709</v>
      </c>
      <c r="E6978" t="str">
        <f t="shared" si="1037"/>
        <v>08</v>
      </c>
      <c r="F6978" t="str">
        <f>"075"</f>
        <v>075</v>
      </c>
      <c r="G6978" t="str">
        <f>""</f>
        <v/>
      </c>
      <c r="H6978" t="s">
        <v>1</v>
      </c>
      <c r="I6978" t="s">
        <v>3234</v>
      </c>
      <c r="J6978" t="s">
        <v>6710</v>
      </c>
      <c r="K6978" t="str">
        <f>"29190"</f>
        <v>29190</v>
      </c>
    </row>
    <row r="6979" spans="1:11" customFormat="1" x14ac:dyDescent="0.25">
      <c r="A6979" t="str">
        <f t="shared" si="1038"/>
        <v>29</v>
      </c>
      <c r="B6979" t="s">
        <v>709</v>
      </c>
      <c r="C6979" t="str">
        <f t="shared" si="1041"/>
        <v>067</v>
      </c>
      <c r="D6979" t="s">
        <v>709</v>
      </c>
      <c r="E6979" t="str">
        <f t="shared" si="1037"/>
        <v>08</v>
      </c>
      <c r="F6979" t="str">
        <f>"075"</f>
        <v>075</v>
      </c>
      <c r="G6979" t="str">
        <f>""</f>
        <v/>
      </c>
      <c r="H6979" t="s">
        <v>0</v>
      </c>
      <c r="I6979" t="s">
        <v>3234</v>
      </c>
      <c r="J6979" t="s">
        <v>6710</v>
      </c>
      <c r="K6979" t="str">
        <f>"29190"</f>
        <v>29190</v>
      </c>
    </row>
    <row r="6980" spans="1:11" customFormat="1" x14ac:dyDescent="0.25">
      <c r="A6980" t="str">
        <f t="shared" si="1038"/>
        <v>29</v>
      </c>
      <c r="B6980" t="s">
        <v>709</v>
      </c>
      <c r="C6980" t="str">
        <f t="shared" si="1041"/>
        <v>067</v>
      </c>
      <c r="D6980" t="s">
        <v>709</v>
      </c>
      <c r="E6980" t="str">
        <f t="shared" si="1037"/>
        <v>08</v>
      </c>
      <c r="F6980" t="str">
        <f>"076"</f>
        <v>076</v>
      </c>
      <c r="G6980" t="str">
        <f>""</f>
        <v/>
      </c>
      <c r="H6980" t="s">
        <v>1</v>
      </c>
      <c r="I6980" t="s">
        <v>3247</v>
      </c>
      <c r="J6980" t="s">
        <v>6723</v>
      </c>
      <c r="K6980" t="str">
        <f>"29010"</f>
        <v>29010</v>
      </c>
    </row>
    <row r="6981" spans="1:11" customFormat="1" x14ac:dyDescent="0.25">
      <c r="A6981" t="str">
        <f t="shared" si="1038"/>
        <v>29</v>
      </c>
      <c r="B6981" t="s">
        <v>709</v>
      </c>
      <c r="C6981" t="str">
        <f t="shared" si="1041"/>
        <v>067</v>
      </c>
      <c r="D6981" t="s">
        <v>709</v>
      </c>
      <c r="E6981" t="str">
        <f t="shared" si="1037"/>
        <v>08</v>
      </c>
      <c r="F6981" t="str">
        <f>"076"</f>
        <v>076</v>
      </c>
      <c r="G6981" t="str">
        <f>""</f>
        <v/>
      </c>
      <c r="H6981" t="s">
        <v>0</v>
      </c>
      <c r="I6981" t="s">
        <v>3247</v>
      </c>
      <c r="J6981" t="s">
        <v>6723</v>
      </c>
      <c r="K6981" t="str">
        <f>"29010"</f>
        <v>29010</v>
      </c>
    </row>
    <row r="6982" spans="1:11" customFormat="1" x14ac:dyDescent="0.25">
      <c r="A6982" t="str">
        <f t="shared" si="1038"/>
        <v>29</v>
      </c>
      <c r="B6982" t="s">
        <v>709</v>
      </c>
      <c r="C6982" t="str">
        <f t="shared" si="1041"/>
        <v>067</v>
      </c>
      <c r="D6982" t="s">
        <v>709</v>
      </c>
      <c r="E6982" t="str">
        <f t="shared" si="1037"/>
        <v>08</v>
      </c>
      <c r="F6982" t="str">
        <f>"077"</f>
        <v>077</v>
      </c>
      <c r="G6982" t="str">
        <f>""</f>
        <v/>
      </c>
      <c r="H6982" t="s">
        <v>3</v>
      </c>
      <c r="I6982" t="s">
        <v>3246</v>
      </c>
      <c r="J6982" t="s">
        <v>6722</v>
      </c>
      <c r="K6982" t="str">
        <f>"29010"</f>
        <v>29010</v>
      </c>
    </row>
    <row r="6983" spans="1:11" customFormat="1" x14ac:dyDescent="0.25">
      <c r="A6983" t="str">
        <f t="shared" si="1038"/>
        <v>29</v>
      </c>
      <c r="B6983" t="s">
        <v>709</v>
      </c>
      <c r="C6983" t="str">
        <f t="shared" si="1041"/>
        <v>067</v>
      </c>
      <c r="D6983" t="s">
        <v>709</v>
      </c>
      <c r="E6983" t="str">
        <f t="shared" si="1037"/>
        <v>08</v>
      </c>
      <c r="F6983" t="str">
        <f>"078"</f>
        <v>078</v>
      </c>
      <c r="G6983" t="str">
        <f>""</f>
        <v/>
      </c>
      <c r="H6983" t="s">
        <v>3</v>
      </c>
      <c r="I6983" t="s">
        <v>3220</v>
      </c>
      <c r="J6983" t="s">
        <v>6696</v>
      </c>
      <c r="K6983" t="str">
        <f>"29590"</f>
        <v>29590</v>
      </c>
    </row>
    <row r="6984" spans="1:11" customFormat="1" x14ac:dyDescent="0.25">
      <c r="A6984" t="str">
        <f t="shared" si="1038"/>
        <v>29</v>
      </c>
      <c r="B6984" t="s">
        <v>709</v>
      </c>
      <c r="C6984" t="str">
        <f t="shared" si="1041"/>
        <v>067</v>
      </c>
      <c r="D6984" t="s">
        <v>709</v>
      </c>
      <c r="E6984" t="str">
        <f t="shared" si="1037"/>
        <v>08</v>
      </c>
      <c r="F6984" t="str">
        <f>"079"</f>
        <v>079</v>
      </c>
      <c r="G6984" t="str">
        <f>""</f>
        <v/>
      </c>
      <c r="H6984" t="s">
        <v>3</v>
      </c>
      <c r="I6984" t="s">
        <v>3238</v>
      </c>
      <c r="J6984" t="s">
        <v>6714</v>
      </c>
      <c r="K6984" t="str">
        <f>"29006"</f>
        <v>29006</v>
      </c>
    </row>
    <row r="6985" spans="1:11" customFormat="1" x14ac:dyDescent="0.25">
      <c r="A6985" t="str">
        <f t="shared" si="1038"/>
        <v>29</v>
      </c>
      <c r="B6985" t="s">
        <v>709</v>
      </c>
      <c r="C6985" t="str">
        <f t="shared" si="1041"/>
        <v>067</v>
      </c>
      <c r="D6985" t="s">
        <v>709</v>
      </c>
      <c r="E6985" t="str">
        <f t="shared" si="1037"/>
        <v>08</v>
      </c>
      <c r="F6985" t="str">
        <f>"080"</f>
        <v>080</v>
      </c>
      <c r="G6985" t="str">
        <f>""</f>
        <v/>
      </c>
      <c r="H6985" t="s">
        <v>3</v>
      </c>
      <c r="I6985" t="s">
        <v>3244</v>
      </c>
      <c r="J6985" t="s">
        <v>6720</v>
      </c>
      <c r="K6985" t="str">
        <f>"29006"</f>
        <v>29006</v>
      </c>
    </row>
    <row r="6986" spans="1:11" customFormat="1" x14ac:dyDescent="0.25">
      <c r="A6986" t="str">
        <f t="shared" si="1038"/>
        <v>29</v>
      </c>
      <c r="B6986" t="s">
        <v>709</v>
      </c>
      <c r="C6986" t="str">
        <f t="shared" si="1041"/>
        <v>067</v>
      </c>
      <c r="D6986" t="s">
        <v>709</v>
      </c>
      <c r="E6986" t="str">
        <f t="shared" ref="E6986:E6987" si="1043">"08"</f>
        <v>08</v>
      </c>
      <c r="F6986" t="str">
        <f>"081"</f>
        <v>081</v>
      </c>
      <c r="G6986" t="str">
        <f>""</f>
        <v/>
      </c>
      <c r="H6986" t="s">
        <v>1</v>
      </c>
      <c r="I6986" t="s">
        <v>3248</v>
      </c>
      <c r="J6986" t="s">
        <v>6724</v>
      </c>
      <c r="K6986" t="str">
        <f>"29010"</f>
        <v>29010</v>
      </c>
    </row>
    <row r="6987" spans="1:11" customFormat="1" x14ac:dyDescent="0.25">
      <c r="A6987" t="str">
        <f t="shared" ref="A6987:A7050" si="1044">"29"</f>
        <v>29</v>
      </c>
      <c r="B6987" t="s">
        <v>709</v>
      </c>
      <c r="C6987" t="str">
        <f t="shared" si="1041"/>
        <v>067</v>
      </c>
      <c r="D6987" t="s">
        <v>709</v>
      </c>
      <c r="E6987" t="str">
        <f t="shared" si="1043"/>
        <v>08</v>
      </c>
      <c r="F6987" t="str">
        <f>"081"</f>
        <v>081</v>
      </c>
      <c r="G6987" t="str">
        <f>""</f>
        <v/>
      </c>
      <c r="H6987" t="s">
        <v>0</v>
      </c>
      <c r="I6987" t="s">
        <v>3248</v>
      </c>
      <c r="J6987" t="s">
        <v>6724</v>
      </c>
      <c r="K6987" t="str">
        <f>"29010"</f>
        <v>29010</v>
      </c>
    </row>
    <row r="6988" spans="1:11" customFormat="1" x14ac:dyDescent="0.25">
      <c r="A6988" t="str">
        <f t="shared" si="1044"/>
        <v>29</v>
      </c>
      <c r="B6988" t="s">
        <v>709</v>
      </c>
      <c r="C6988" t="str">
        <f t="shared" si="1041"/>
        <v>067</v>
      </c>
      <c r="D6988" t="s">
        <v>709</v>
      </c>
      <c r="E6988" t="str">
        <f t="shared" ref="E6988:E7051" si="1045">"09"</f>
        <v>09</v>
      </c>
      <c r="F6988" t="str">
        <f>"001"</f>
        <v>001</v>
      </c>
      <c r="G6988" t="str">
        <f>""</f>
        <v/>
      </c>
      <c r="H6988" t="s">
        <v>3</v>
      </c>
      <c r="I6988" t="s">
        <v>3250</v>
      </c>
      <c r="J6988" t="s">
        <v>6726</v>
      </c>
      <c r="K6988" t="str">
        <f>"29002"</f>
        <v>29002</v>
      </c>
    </row>
    <row r="6989" spans="1:11" customFormat="1" x14ac:dyDescent="0.25">
      <c r="A6989" t="str">
        <f t="shared" si="1044"/>
        <v>29</v>
      </c>
      <c r="B6989" t="s">
        <v>709</v>
      </c>
      <c r="C6989" t="str">
        <f t="shared" si="1041"/>
        <v>067</v>
      </c>
      <c r="D6989" t="s">
        <v>709</v>
      </c>
      <c r="E6989" t="str">
        <f t="shared" si="1045"/>
        <v>09</v>
      </c>
      <c r="F6989" t="str">
        <f>"002"</f>
        <v>002</v>
      </c>
      <c r="G6989" t="str">
        <f>""</f>
        <v/>
      </c>
      <c r="H6989" t="s">
        <v>3</v>
      </c>
      <c r="I6989" t="s">
        <v>3251</v>
      </c>
      <c r="J6989" t="s">
        <v>6727</v>
      </c>
      <c r="K6989" t="str">
        <f>"29007"</f>
        <v>29007</v>
      </c>
    </row>
    <row r="6990" spans="1:11" customFormat="1" x14ac:dyDescent="0.25">
      <c r="A6990" t="str">
        <f t="shared" si="1044"/>
        <v>29</v>
      </c>
      <c r="B6990" t="s">
        <v>709</v>
      </c>
      <c r="C6990" t="str">
        <f t="shared" si="1041"/>
        <v>067</v>
      </c>
      <c r="D6990" t="s">
        <v>709</v>
      </c>
      <c r="E6990" t="str">
        <f t="shared" si="1045"/>
        <v>09</v>
      </c>
      <c r="F6990" t="str">
        <f>"003"</f>
        <v>003</v>
      </c>
      <c r="G6990" t="str">
        <f>""</f>
        <v/>
      </c>
      <c r="H6990" t="s">
        <v>1</v>
      </c>
      <c r="I6990" t="s">
        <v>3252</v>
      </c>
      <c r="J6990" t="s">
        <v>6728</v>
      </c>
      <c r="K6990" t="str">
        <f t="shared" ref="K6990:K6999" si="1046">"29002"</f>
        <v>29002</v>
      </c>
    </row>
    <row r="6991" spans="1:11" customFormat="1" x14ac:dyDescent="0.25">
      <c r="A6991" t="str">
        <f t="shared" si="1044"/>
        <v>29</v>
      </c>
      <c r="B6991" t="s">
        <v>709</v>
      </c>
      <c r="C6991" t="str">
        <f t="shared" si="1041"/>
        <v>067</v>
      </c>
      <c r="D6991" t="s">
        <v>709</v>
      </c>
      <c r="E6991" t="str">
        <f t="shared" si="1045"/>
        <v>09</v>
      </c>
      <c r="F6991" t="str">
        <f>"003"</f>
        <v>003</v>
      </c>
      <c r="G6991" t="str">
        <f>""</f>
        <v/>
      </c>
      <c r="H6991" t="s">
        <v>0</v>
      </c>
      <c r="I6991" t="s">
        <v>3252</v>
      </c>
      <c r="J6991" t="s">
        <v>6728</v>
      </c>
      <c r="K6991" t="str">
        <f t="shared" si="1046"/>
        <v>29002</v>
      </c>
    </row>
    <row r="6992" spans="1:11" customFormat="1" x14ac:dyDescent="0.25">
      <c r="A6992" t="str">
        <f t="shared" si="1044"/>
        <v>29</v>
      </c>
      <c r="B6992" t="s">
        <v>709</v>
      </c>
      <c r="C6992" t="str">
        <f t="shared" si="1041"/>
        <v>067</v>
      </c>
      <c r="D6992" t="s">
        <v>709</v>
      </c>
      <c r="E6992" t="str">
        <f t="shared" si="1045"/>
        <v>09</v>
      </c>
      <c r="F6992" t="str">
        <f>"004"</f>
        <v>004</v>
      </c>
      <c r="G6992" t="str">
        <f>""</f>
        <v/>
      </c>
      <c r="H6992" t="s">
        <v>1</v>
      </c>
      <c r="I6992" t="s">
        <v>3253</v>
      </c>
      <c r="J6992" t="s">
        <v>6729</v>
      </c>
      <c r="K6992" t="str">
        <f t="shared" si="1046"/>
        <v>29002</v>
      </c>
    </row>
    <row r="6993" spans="1:11" customFormat="1" x14ac:dyDescent="0.25">
      <c r="A6993" t="str">
        <f t="shared" si="1044"/>
        <v>29</v>
      </c>
      <c r="B6993" t="s">
        <v>709</v>
      </c>
      <c r="C6993" t="str">
        <f t="shared" si="1041"/>
        <v>067</v>
      </c>
      <c r="D6993" t="s">
        <v>709</v>
      </c>
      <c r="E6993" t="str">
        <f t="shared" si="1045"/>
        <v>09</v>
      </c>
      <c r="F6993" t="str">
        <f>"004"</f>
        <v>004</v>
      </c>
      <c r="G6993" t="str">
        <f>""</f>
        <v/>
      </c>
      <c r="H6993" t="s">
        <v>0</v>
      </c>
      <c r="I6993" t="s">
        <v>3253</v>
      </c>
      <c r="J6993" t="s">
        <v>6729</v>
      </c>
      <c r="K6993" t="str">
        <f t="shared" si="1046"/>
        <v>29002</v>
      </c>
    </row>
    <row r="6994" spans="1:11" customFormat="1" x14ac:dyDescent="0.25">
      <c r="A6994" t="str">
        <f t="shared" si="1044"/>
        <v>29</v>
      </c>
      <c r="B6994" t="s">
        <v>709</v>
      </c>
      <c r="C6994" t="str">
        <f t="shared" si="1041"/>
        <v>067</v>
      </c>
      <c r="D6994" t="s">
        <v>709</v>
      </c>
      <c r="E6994" t="str">
        <f t="shared" si="1045"/>
        <v>09</v>
      </c>
      <c r="F6994" t="str">
        <f>"005"</f>
        <v>005</v>
      </c>
      <c r="G6994" t="str">
        <f>""</f>
        <v/>
      </c>
      <c r="H6994" t="s">
        <v>3</v>
      </c>
      <c r="I6994" t="s">
        <v>3250</v>
      </c>
      <c r="J6994" t="s">
        <v>6726</v>
      </c>
      <c r="K6994" t="str">
        <f t="shared" si="1046"/>
        <v>29002</v>
      </c>
    </row>
    <row r="6995" spans="1:11" customFormat="1" x14ac:dyDescent="0.25">
      <c r="A6995" t="str">
        <f t="shared" si="1044"/>
        <v>29</v>
      </c>
      <c r="B6995" t="s">
        <v>709</v>
      </c>
      <c r="C6995" t="str">
        <f t="shared" si="1041"/>
        <v>067</v>
      </c>
      <c r="D6995" t="s">
        <v>709</v>
      </c>
      <c r="E6995" t="str">
        <f t="shared" si="1045"/>
        <v>09</v>
      </c>
      <c r="F6995" t="str">
        <f>"006"</f>
        <v>006</v>
      </c>
      <c r="G6995" t="str">
        <f>""</f>
        <v/>
      </c>
      <c r="H6995" t="s">
        <v>1</v>
      </c>
      <c r="I6995" t="s">
        <v>3254</v>
      </c>
      <c r="J6995" t="s">
        <v>6730</v>
      </c>
      <c r="K6995" t="str">
        <f t="shared" si="1046"/>
        <v>29002</v>
      </c>
    </row>
    <row r="6996" spans="1:11" customFormat="1" x14ac:dyDescent="0.25">
      <c r="A6996" t="str">
        <f t="shared" si="1044"/>
        <v>29</v>
      </c>
      <c r="B6996" t="s">
        <v>709</v>
      </c>
      <c r="C6996" t="str">
        <f t="shared" si="1041"/>
        <v>067</v>
      </c>
      <c r="D6996" t="s">
        <v>709</v>
      </c>
      <c r="E6996" t="str">
        <f t="shared" si="1045"/>
        <v>09</v>
      </c>
      <c r="F6996" t="str">
        <f>"006"</f>
        <v>006</v>
      </c>
      <c r="G6996" t="str">
        <f>""</f>
        <v/>
      </c>
      <c r="H6996" t="s">
        <v>0</v>
      </c>
      <c r="I6996" t="s">
        <v>3254</v>
      </c>
      <c r="J6996" t="s">
        <v>6730</v>
      </c>
      <c r="K6996" t="str">
        <f t="shared" si="1046"/>
        <v>29002</v>
      </c>
    </row>
    <row r="6997" spans="1:11" customFormat="1" x14ac:dyDescent="0.25">
      <c r="A6997" t="str">
        <f t="shared" si="1044"/>
        <v>29</v>
      </c>
      <c r="B6997" t="s">
        <v>709</v>
      </c>
      <c r="C6997" t="str">
        <f t="shared" si="1041"/>
        <v>067</v>
      </c>
      <c r="D6997" t="s">
        <v>709</v>
      </c>
      <c r="E6997" t="str">
        <f t="shared" si="1045"/>
        <v>09</v>
      </c>
      <c r="F6997" t="str">
        <f>"007"</f>
        <v>007</v>
      </c>
      <c r="G6997" t="str">
        <f>""</f>
        <v/>
      </c>
      <c r="H6997" t="s">
        <v>1</v>
      </c>
      <c r="I6997" t="s">
        <v>3254</v>
      </c>
      <c r="J6997" t="s">
        <v>6730</v>
      </c>
      <c r="K6997" t="str">
        <f t="shared" si="1046"/>
        <v>29002</v>
      </c>
    </row>
    <row r="6998" spans="1:11" customFormat="1" x14ac:dyDescent="0.25">
      <c r="A6998" t="str">
        <f t="shared" si="1044"/>
        <v>29</v>
      </c>
      <c r="B6998" t="s">
        <v>709</v>
      </c>
      <c r="C6998" t="str">
        <f t="shared" si="1041"/>
        <v>067</v>
      </c>
      <c r="D6998" t="s">
        <v>709</v>
      </c>
      <c r="E6998" t="str">
        <f t="shared" si="1045"/>
        <v>09</v>
      </c>
      <c r="F6998" t="str">
        <f>"007"</f>
        <v>007</v>
      </c>
      <c r="G6998" t="str">
        <f>""</f>
        <v/>
      </c>
      <c r="H6998" t="s">
        <v>0</v>
      </c>
      <c r="I6998" t="s">
        <v>3254</v>
      </c>
      <c r="J6998" t="s">
        <v>6730</v>
      </c>
      <c r="K6998" t="str">
        <f t="shared" si="1046"/>
        <v>29002</v>
      </c>
    </row>
    <row r="6999" spans="1:11" customFormat="1" x14ac:dyDescent="0.25">
      <c r="A6999" t="str">
        <f t="shared" si="1044"/>
        <v>29</v>
      </c>
      <c r="B6999" t="s">
        <v>709</v>
      </c>
      <c r="C6999" t="str">
        <f t="shared" si="1041"/>
        <v>067</v>
      </c>
      <c r="D6999" t="s">
        <v>709</v>
      </c>
      <c r="E6999" t="str">
        <f t="shared" si="1045"/>
        <v>09</v>
      </c>
      <c r="F6999" t="str">
        <f>"008"</f>
        <v>008</v>
      </c>
      <c r="G6999" t="str">
        <f>""</f>
        <v/>
      </c>
      <c r="H6999" t="s">
        <v>3</v>
      </c>
      <c r="I6999" t="s">
        <v>3255</v>
      </c>
      <c r="J6999" t="s">
        <v>6731</v>
      </c>
      <c r="K6999" t="str">
        <f t="shared" si="1046"/>
        <v>29002</v>
      </c>
    </row>
    <row r="7000" spans="1:11" customFormat="1" x14ac:dyDescent="0.25">
      <c r="A7000" t="str">
        <f t="shared" si="1044"/>
        <v>29</v>
      </c>
      <c r="B7000" t="s">
        <v>709</v>
      </c>
      <c r="C7000" t="str">
        <f t="shared" si="1041"/>
        <v>067</v>
      </c>
      <c r="D7000" t="s">
        <v>709</v>
      </c>
      <c r="E7000" t="str">
        <f t="shared" si="1045"/>
        <v>09</v>
      </c>
      <c r="F7000" t="str">
        <f>"009"</f>
        <v>009</v>
      </c>
      <c r="G7000" t="str">
        <f>""</f>
        <v/>
      </c>
      <c r="H7000" t="s">
        <v>3</v>
      </c>
      <c r="I7000" t="s">
        <v>3256</v>
      </c>
      <c r="J7000" t="s">
        <v>6732</v>
      </c>
      <c r="K7000" t="str">
        <f>"29007"</f>
        <v>29007</v>
      </c>
    </row>
    <row r="7001" spans="1:11" customFormat="1" x14ac:dyDescent="0.25">
      <c r="A7001" t="str">
        <f t="shared" si="1044"/>
        <v>29</v>
      </c>
      <c r="B7001" t="s">
        <v>709</v>
      </c>
      <c r="C7001" t="str">
        <f t="shared" si="1041"/>
        <v>067</v>
      </c>
      <c r="D7001" t="s">
        <v>709</v>
      </c>
      <c r="E7001" t="str">
        <f t="shared" si="1045"/>
        <v>09</v>
      </c>
      <c r="F7001" t="str">
        <f>"010"</f>
        <v>010</v>
      </c>
      <c r="G7001" t="str">
        <f>""</f>
        <v/>
      </c>
      <c r="H7001" t="s">
        <v>1</v>
      </c>
      <c r="I7001" t="s">
        <v>3257</v>
      </c>
      <c r="J7001" t="s">
        <v>6733</v>
      </c>
      <c r="K7001" t="str">
        <f>"29002"</f>
        <v>29002</v>
      </c>
    </row>
    <row r="7002" spans="1:11" customFormat="1" x14ac:dyDescent="0.25">
      <c r="A7002" t="str">
        <f t="shared" si="1044"/>
        <v>29</v>
      </c>
      <c r="B7002" t="s">
        <v>709</v>
      </c>
      <c r="C7002" t="str">
        <f t="shared" si="1041"/>
        <v>067</v>
      </c>
      <c r="D7002" t="s">
        <v>709</v>
      </c>
      <c r="E7002" t="str">
        <f t="shared" si="1045"/>
        <v>09</v>
      </c>
      <c r="F7002" t="str">
        <f>"010"</f>
        <v>010</v>
      </c>
      <c r="G7002" t="str">
        <f>""</f>
        <v/>
      </c>
      <c r="H7002" t="s">
        <v>0</v>
      </c>
      <c r="I7002" t="s">
        <v>3257</v>
      </c>
      <c r="J7002" t="s">
        <v>6733</v>
      </c>
      <c r="K7002" t="str">
        <f>"29002"</f>
        <v>29002</v>
      </c>
    </row>
    <row r="7003" spans="1:11" customFormat="1" x14ac:dyDescent="0.25">
      <c r="A7003" t="str">
        <f t="shared" si="1044"/>
        <v>29</v>
      </c>
      <c r="B7003" t="s">
        <v>709</v>
      </c>
      <c r="C7003" t="str">
        <f t="shared" si="1041"/>
        <v>067</v>
      </c>
      <c r="D7003" t="s">
        <v>709</v>
      </c>
      <c r="E7003" t="str">
        <f t="shared" si="1045"/>
        <v>09</v>
      </c>
      <c r="F7003" t="str">
        <f>"011"</f>
        <v>011</v>
      </c>
      <c r="G7003" t="str">
        <f>""</f>
        <v/>
      </c>
      <c r="H7003" t="s">
        <v>1</v>
      </c>
      <c r="I7003" t="s">
        <v>3258</v>
      </c>
      <c r="J7003" t="s">
        <v>6734</v>
      </c>
      <c r="K7003" t="str">
        <f>"29003"</f>
        <v>29003</v>
      </c>
    </row>
    <row r="7004" spans="1:11" customFormat="1" x14ac:dyDescent="0.25">
      <c r="A7004" t="str">
        <f t="shared" si="1044"/>
        <v>29</v>
      </c>
      <c r="B7004" t="s">
        <v>709</v>
      </c>
      <c r="C7004" t="str">
        <f t="shared" si="1041"/>
        <v>067</v>
      </c>
      <c r="D7004" t="s">
        <v>709</v>
      </c>
      <c r="E7004" t="str">
        <f t="shared" si="1045"/>
        <v>09</v>
      </c>
      <c r="F7004" t="str">
        <f>"011"</f>
        <v>011</v>
      </c>
      <c r="G7004" t="str">
        <f>""</f>
        <v/>
      </c>
      <c r="H7004" t="s">
        <v>0</v>
      </c>
      <c r="I7004" t="s">
        <v>3258</v>
      </c>
      <c r="J7004" t="s">
        <v>6734</v>
      </c>
      <c r="K7004" t="str">
        <f>"29003"</f>
        <v>29003</v>
      </c>
    </row>
    <row r="7005" spans="1:11" customFormat="1" x14ac:dyDescent="0.25">
      <c r="A7005" t="str">
        <f t="shared" si="1044"/>
        <v>29</v>
      </c>
      <c r="B7005" t="s">
        <v>709</v>
      </c>
      <c r="C7005" t="str">
        <f t="shared" si="1041"/>
        <v>067</v>
      </c>
      <c r="D7005" t="s">
        <v>709</v>
      </c>
      <c r="E7005" t="str">
        <f t="shared" si="1045"/>
        <v>09</v>
      </c>
      <c r="F7005" t="str">
        <f>"012"</f>
        <v>012</v>
      </c>
      <c r="G7005" t="str">
        <f>""</f>
        <v/>
      </c>
      <c r="H7005" t="s">
        <v>1</v>
      </c>
      <c r="I7005" t="s">
        <v>3259</v>
      </c>
      <c r="J7005" t="s">
        <v>6735</v>
      </c>
      <c r="K7005" t="str">
        <f t="shared" ref="K7005:K7011" si="1047">"29002"</f>
        <v>29002</v>
      </c>
    </row>
    <row r="7006" spans="1:11" customFormat="1" x14ac:dyDescent="0.25">
      <c r="A7006" t="str">
        <f t="shared" si="1044"/>
        <v>29</v>
      </c>
      <c r="B7006" t="s">
        <v>709</v>
      </c>
      <c r="C7006" t="str">
        <f t="shared" si="1041"/>
        <v>067</v>
      </c>
      <c r="D7006" t="s">
        <v>709</v>
      </c>
      <c r="E7006" t="str">
        <f t="shared" si="1045"/>
        <v>09</v>
      </c>
      <c r="F7006" t="str">
        <f>"012"</f>
        <v>012</v>
      </c>
      <c r="G7006" t="str">
        <f>""</f>
        <v/>
      </c>
      <c r="H7006" t="s">
        <v>0</v>
      </c>
      <c r="I7006" t="s">
        <v>3259</v>
      </c>
      <c r="J7006" t="s">
        <v>6735</v>
      </c>
      <c r="K7006" t="str">
        <f t="shared" si="1047"/>
        <v>29002</v>
      </c>
    </row>
    <row r="7007" spans="1:11" customFormat="1" x14ac:dyDescent="0.25">
      <c r="A7007" t="str">
        <f t="shared" si="1044"/>
        <v>29</v>
      </c>
      <c r="B7007" t="s">
        <v>709</v>
      </c>
      <c r="C7007" t="str">
        <f t="shared" si="1041"/>
        <v>067</v>
      </c>
      <c r="D7007" t="s">
        <v>709</v>
      </c>
      <c r="E7007" t="str">
        <f t="shared" si="1045"/>
        <v>09</v>
      </c>
      <c r="F7007" t="str">
        <f>"013"</f>
        <v>013</v>
      </c>
      <c r="G7007" t="str">
        <f>""</f>
        <v/>
      </c>
      <c r="H7007" t="s">
        <v>1</v>
      </c>
      <c r="I7007" t="s">
        <v>3260</v>
      </c>
      <c r="J7007" t="s">
        <v>6736</v>
      </c>
      <c r="K7007" t="str">
        <f t="shared" si="1047"/>
        <v>29002</v>
      </c>
    </row>
    <row r="7008" spans="1:11" customFormat="1" x14ac:dyDescent="0.25">
      <c r="A7008" t="str">
        <f t="shared" si="1044"/>
        <v>29</v>
      </c>
      <c r="B7008" t="s">
        <v>709</v>
      </c>
      <c r="C7008" t="str">
        <f t="shared" si="1041"/>
        <v>067</v>
      </c>
      <c r="D7008" t="s">
        <v>709</v>
      </c>
      <c r="E7008" t="str">
        <f t="shared" si="1045"/>
        <v>09</v>
      </c>
      <c r="F7008" t="str">
        <f>"013"</f>
        <v>013</v>
      </c>
      <c r="G7008" t="str">
        <f>""</f>
        <v/>
      </c>
      <c r="H7008" t="s">
        <v>0</v>
      </c>
      <c r="I7008" t="s">
        <v>3260</v>
      </c>
      <c r="J7008" t="s">
        <v>6736</v>
      </c>
      <c r="K7008" t="str">
        <f t="shared" si="1047"/>
        <v>29002</v>
      </c>
    </row>
    <row r="7009" spans="1:11" customFormat="1" x14ac:dyDescent="0.25">
      <c r="A7009" t="str">
        <f t="shared" si="1044"/>
        <v>29</v>
      </c>
      <c r="B7009" t="s">
        <v>709</v>
      </c>
      <c r="C7009" t="str">
        <f t="shared" si="1041"/>
        <v>067</v>
      </c>
      <c r="D7009" t="s">
        <v>709</v>
      </c>
      <c r="E7009" t="str">
        <f t="shared" si="1045"/>
        <v>09</v>
      </c>
      <c r="F7009" t="str">
        <f>"014"</f>
        <v>014</v>
      </c>
      <c r="G7009" t="str">
        <f>""</f>
        <v/>
      </c>
      <c r="H7009" t="s">
        <v>3</v>
      </c>
      <c r="I7009" t="s">
        <v>3260</v>
      </c>
      <c r="J7009" t="s">
        <v>6736</v>
      </c>
      <c r="K7009" t="str">
        <f t="shared" si="1047"/>
        <v>29002</v>
      </c>
    </row>
    <row r="7010" spans="1:11" customFormat="1" x14ac:dyDescent="0.25">
      <c r="A7010" t="str">
        <f t="shared" si="1044"/>
        <v>29</v>
      </c>
      <c r="B7010" t="s">
        <v>709</v>
      </c>
      <c r="C7010" t="str">
        <f t="shared" si="1041"/>
        <v>067</v>
      </c>
      <c r="D7010" t="s">
        <v>709</v>
      </c>
      <c r="E7010" t="str">
        <f t="shared" si="1045"/>
        <v>09</v>
      </c>
      <c r="F7010" t="str">
        <f>"015"</f>
        <v>015</v>
      </c>
      <c r="G7010" t="str">
        <f>""</f>
        <v/>
      </c>
      <c r="H7010" t="s">
        <v>3</v>
      </c>
      <c r="I7010" t="s">
        <v>3261</v>
      </c>
      <c r="J7010" t="s">
        <v>6737</v>
      </c>
      <c r="K7010" t="str">
        <f t="shared" si="1047"/>
        <v>29002</v>
      </c>
    </row>
    <row r="7011" spans="1:11" customFormat="1" x14ac:dyDescent="0.25">
      <c r="A7011" t="str">
        <f t="shared" si="1044"/>
        <v>29</v>
      </c>
      <c r="B7011" t="s">
        <v>709</v>
      </c>
      <c r="C7011" t="str">
        <f t="shared" si="1041"/>
        <v>067</v>
      </c>
      <c r="D7011" t="s">
        <v>709</v>
      </c>
      <c r="E7011" t="str">
        <f t="shared" si="1045"/>
        <v>09</v>
      </c>
      <c r="F7011" t="str">
        <f>"016"</f>
        <v>016</v>
      </c>
      <c r="G7011" t="str">
        <f>""</f>
        <v/>
      </c>
      <c r="H7011" t="s">
        <v>3</v>
      </c>
      <c r="I7011" t="s">
        <v>3262</v>
      </c>
      <c r="J7011" t="s">
        <v>6738</v>
      </c>
      <c r="K7011" t="str">
        <f t="shared" si="1047"/>
        <v>29002</v>
      </c>
    </row>
    <row r="7012" spans="1:11" customFormat="1" x14ac:dyDescent="0.25">
      <c r="A7012" t="str">
        <f t="shared" si="1044"/>
        <v>29</v>
      </c>
      <c r="B7012" t="s">
        <v>709</v>
      </c>
      <c r="C7012" t="str">
        <f t="shared" si="1041"/>
        <v>067</v>
      </c>
      <c r="D7012" t="s">
        <v>709</v>
      </c>
      <c r="E7012" t="str">
        <f t="shared" si="1045"/>
        <v>09</v>
      </c>
      <c r="F7012" t="str">
        <f>"017"</f>
        <v>017</v>
      </c>
      <c r="G7012" t="str">
        <f>""</f>
        <v/>
      </c>
      <c r="H7012" t="s">
        <v>3</v>
      </c>
      <c r="I7012" t="s">
        <v>3263</v>
      </c>
      <c r="J7012" t="s">
        <v>6739</v>
      </c>
      <c r="K7012" t="str">
        <f>"29006"</f>
        <v>29006</v>
      </c>
    </row>
    <row r="7013" spans="1:11" customFormat="1" x14ac:dyDescent="0.25">
      <c r="A7013" t="str">
        <f t="shared" si="1044"/>
        <v>29</v>
      </c>
      <c r="B7013" t="s">
        <v>709</v>
      </c>
      <c r="C7013" t="str">
        <f t="shared" si="1041"/>
        <v>067</v>
      </c>
      <c r="D7013" t="s">
        <v>709</v>
      </c>
      <c r="E7013" t="str">
        <f t="shared" si="1045"/>
        <v>09</v>
      </c>
      <c r="F7013" t="str">
        <f>"018"</f>
        <v>018</v>
      </c>
      <c r="G7013" t="str">
        <f>""</f>
        <v/>
      </c>
      <c r="H7013" t="s">
        <v>3</v>
      </c>
      <c r="I7013" t="s">
        <v>3264</v>
      </c>
      <c r="J7013" t="s">
        <v>6740</v>
      </c>
      <c r="K7013" t="str">
        <f>"29002"</f>
        <v>29002</v>
      </c>
    </row>
    <row r="7014" spans="1:11" customFormat="1" x14ac:dyDescent="0.25">
      <c r="A7014" t="str">
        <f t="shared" si="1044"/>
        <v>29</v>
      </c>
      <c r="B7014" t="s">
        <v>709</v>
      </c>
      <c r="C7014" t="str">
        <f t="shared" si="1041"/>
        <v>067</v>
      </c>
      <c r="D7014" t="s">
        <v>709</v>
      </c>
      <c r="E7014" t="str">
        <f t="shared" si="1045"/>
        <v>09</v>
      </c>
      <c r="F7014" t="str">
        <f>"019"</f>
        <v>019</v>
      </c>
      <c r="G7014" t="str">
        <f>""</f>
        <v/>
      </c>
      <c r="H7014" t="s">
        <v>3</v>
      </c>
      <c r="I7014" t="s">
        <v>3264</v>
      </c>
      <c r="J7014" t="s">
        <v>6740</v>
      </c>
      <c r="K7014" t="str">
        <f>"29002"</f>
        <v>29002</v>
      </c>
    </row>
    <row r="7015" spans="1:11" customFormat="1" x14ac:dyDescent="0.25">
      <c r="A7015" t="str">
        <f t="shared" si="1044"/>
        <v>29</v>
      </c>
      <c r="B7015" t="s">
        <v>709</v>
      </c>
      <c r="C7015" t="str">
        <f t="shared" si="1041"/>
        <v>067</v>
      </c>
      <c r="D7015" t="s">
        <v>709</v>
      </c>
      <c r="E7015" t="str">
        <f t="shared" si="1045"/>
        <v>09</v>
      </c>
      <c r="F7015" t="str">
        <f>"020"</f>
        <v>020</v>
      </c>
      <c r="G7015" t="str">
        <f>""</f>
        <v/>
      </c>
      <c r="H7015" t="s">
        <v>3</v>
      </c>
      <c r="I7015" t="s">
        <v>3261</v>
      </c>
      <c r="J7015" t="s">
        <v>6737</v>
      </c>
      <c r="K7015" t="str">
        <f>"29002"</f>
        <v>29002</v>
      </c>
    </row>
    <row r="7016" spans="1:11" customFormat="1" x14ac:dyDescent="0.25">
      <c r="A7016" t="str">
        <f t="shared" si="1044"/>
        <v>29</v>
      </c>
      <c r="B7016" t="s">
        <v>709</v>
      </c>
      <c r="C7016" t="str">
        <f t="shared" si="1041"/>
        <v>067</v>
      </c>
      <c r="D7016" t="s">
        <v>709</v>
      </c>
      <c r="E7016" t="str">
        <f t="shared" si="1045"/>
        <v>09</v>
      </c>
      <c r="F7016" t="str">
        <f>"021"</f>
        <v>021</v>
      </c>
      <c r="G7016" t="str">
        <f>""</f>
        <v/>
      </c>
      <c r="H7016" t="s">
        <v>1</v>
      </c>
      <c r="I7016" t="s">
        <v>3265</v>
      </c>
      <c r="J7016" t="s">
        <v>6741</v>
      </c>
      <c r="K7016" t="str">
        <f t="shared" ref="K7016:K7027" si="1048">"29006"</f>
        <v>29006</v>
      </c>
    </row>
    <row r="7017" spans="1:11" customFormat="1" x14ac:dyDescent="0.25">
      <c r="A7017" t="str">
        <f t="shared" si="1044"/>
        <v>29</v>
      </c>
      <c r="B7017" t="s">
        <v>709</v>
      </c>
      <c r="C7017" t="str">
        <f t="shared" ref="C7017:C7080" si="1049">"067"</f>
        <v>067</v>
      </c>
      <c r="D7017" t="s">
        <v>709</v>
      </c>
      <c r="E7017" t="str">
        <f t="shared" si="1045"/>
        <v>09</v>
      </c>
      <c r="F7017" t="str">
        <f>"021"</f>
        <v>021</v>
      </c>
      <c r="G7017" t="str">
        <f>""</f>
        <v/>
      </c>
      <c r="H7017" t="s">
        <v>0</v>
      </c>
      <c r="I7017" t="s">
        <v>3265</v>
      </c>
      <c r="J7017" t="s">
        <v>6741</v>
      </c>
      <c r="K7017" t="str">
        <f t="shared" si="1048"/>
        <v>29006</v>
      </c>
    </row>
    <row r="7018" spans="1:11" customFormat="1" x14ac:dyDescent="0.25">
      <c r="A7018" t="str">
        <f t="shared" si="1044"/>
        <v>29</v>
      </c>
      <c r="B7018" t="s">
        <v>709</v>
      </c>
      <c r="C7018" t="str">
        <f t="shared" si="1049"/>
        <v>067</v>
      </c>
      <c r="D7018" t="s">
        <v>709</v>
      </c>
      <c r="E7018" t="str">
        <f t="shared" si="1045"/>
        <v>09</v>
      </c>
      <c r="F7018" t="str">
        <f>"022"</f>
        <v>022</v>
      </c>
      <c r="G7018" t="str">
        <f>""</f>
        <v/>
      </c>
      <c r="H7018" t="s">
        <v>3</v>
      </c>
      <c r="I7018" t="s">
        <v>3266</v>
      </c>
      <c r="J7018" t="s">
        <v>6742</v>
      </c>
      <c r="K7018" t="str">
        <f t="shared" si="1048"/>
        <v>29006</v>
      </c>
    </row>
    <row r="7019" spans="1:11" customFormat="1" x14ac:dyDescent="0.25">
      <c r="A7019" t="str">
        <f t="shared" si="1044"/>
        <v>29</v>
      </c>
      <c r="B7019" t="s">
        <v>709</v>
      </c>
      <c r="C7019" t="str">
        <f t="shared" si="1049"/>
        <v>067</v>
      </c>
      <c r="D7019" t="s">
        <v>709</v>
      </c>
      <c r="E7019" t="str">
        <f t="shared" si="1045"/>
        <v>09</v>
      </c>
      <c r="F7019" t="str">
        <f>"023"</f>
        <v>023</v>
      </c>
      <c r="G7019" t="str">
        <f>""</f>
        <v/>
      </c>
      <c r="H7019" t="s">
        <v>1</v>
      </c>
      <c r="I7019" t="s">
        <v>3265</v>
      </c>
      <c r="J7019" t="s">
        <v>6741</v>
      </c>
      <c r="K7019" t="str">
        <f t="shared" si="1048"/>
        <v>29006</v>
      </c>
    </row>
    <row r="7020" spans="1:11" customFormat="1" x14ac:dyDescent="0.25">
      <c r="A7020" t="str">
        <f t="shared" si="1044"/>
        <v>29</v>
      </c>
      <c r="B7020" t="s">
        <v>709</v>
      </c>
      <c r="C7020" t="str">
        <f t="shared" si="1049"/>
        <v>067</v>
      </c>
      <c r="D7020" t="s">
        <v>709</v>
      </c>
      <c r="E7020" t="str">
        <f t="shared" si="1045"/>
        <v>09</v>
      </c>
      <c r="F7020" t="str">
        <f>"023"</f>
        <v>023</v>
      </c>
      <c r="G7020" t="str">
        <f>""</f>
        <v/>
      </c>
      <c r="H7020" t="s">
        <v>0</v>
      </c>
      <c r="I7020" t="s">
        <v>3265</v>
      </c>
      <c r="J7020" t="s">
        <v>6741</v>
      </c>
      <c r="K7020" t="str">
        <f t="shared" si="1048"/>
        <v>29006</v>
      </c>
    </row>
    <row r="7021" spans="1:11" customFormat="1" x14ac:dyDescent="0.25">
      <c r="A7021" t="str">
        <f t="shared" si="1044"/>
        <v>29</v>
      </c>
      <c r="B7021" t="s">
        <v>709</v>
      </c>
      <c r="C7021" t="str">
        <f t="shared" si="1049"/>
        <v>067</v>
      </c>
      <c r="D7021" t="s">
        <v>709</v>
      </c>
      <c r="E7021" t="str">
        <f t="shared" si="1045"/>
        <v>09</v>
      </c>
      <c r="F7021" t="str">
        <f>"024"</f>
        <v>024</v>
      </c>
      <c r="G7021" t="str">
        <f>""</f>
        <v/>
      </c>
      <c r="H7021" t="s">
        <v>3</v>
      </c>
      <c r="I7021" t="s">
        <v>3267</v>
      </c>
      <c r="J7021" t="s">
        <v>6743</v>
      </c>
      <c r="K7021" t="str">
        <f t="shared" si="1048"/>
        <v>29006</v>
      </c>
    </row>
    <row r="7022" spans="1:11" customFormat="1" x14ac:dyDescent="0.25">
      <c r="A7022" t="str">
        <f t="shared" si="1044"/>
        <v>29</v>
      </c>
      <c r="B7022" t="s">
        <v>709</v>
      </c>
      <c r="C7022" t="str">
        <f t="shared" si="1049"/>
        <v>067</v>
      </c>
      <c r="D7022" t="s">
        <v>709</v>
      </c>
      <c r="E7022" t="str">
        <f t="shared" si="1045"/>
        <v>09</v>
      </c>
      <c r="F7022" t="str">
        <f>"025"</f>
        <v>025</v>
      </c>
      <c r="G7022" t="str">
        <f>""</f>
        <v/>
      </c>
      <c r="H7022" t="s">
        <v>1</v>
      </c>
      <c r="I7022" t="s">
        <v>3267</v>
      </c>
      <c r="J7022" t="s">
        <v>6743</v>
      </c>
      <c r="K7022" t="str">
        <f t="shared" si="1048"/>
        <v>29006</v>
      </c>
    </row>
    <row r="7023" spans="1:11" customFormat="1" x14ac:dyDescent="0.25">
      <c r="A7023" t="str">
        <f t="shared" si="1044"/>
        <v>29</v>
      </c>
      <c r="B7023" t="s">
        <v>709</v>
      </c>
      <c r="C7023" t="str">
        <f t="shared" si="1049"/>
        <v>067</v>
      </c>
      <c r="D7023" t="s">
        <v>709</v>
      </c>
      <c r="E7023" t="str">
        <f t="shared" si="1045"/>
        <v>09</v>
      </c>
      <c r="F7023" t="str">
        <f>"025"</f>
        <v>025</v>
      </c>
      <c r="G7023" t="str">
        <f>""</f>
        <v/>
      </c>
      <c r="H7023" t="s">
        <v>0</v>
      </c>
      <c r="I7023" t="s">
        <v>3267</v>
      </c>
      <c r="J7023" t="s">
        <v>6743</v>
      </c>
      <c r="K7023" t="str">
        <f t="shared" si="1048"/>
        <v>29006</v>
      </c>
    </row>
    <row r="7024" spans="1:11" customFormat="1" x14ac:dyDescent="0.25">
      <c r="A7024" t="str">
        <f t="shared" si="1044"/>
        <v>29</v>
      </c>
      <c r="B7024" t="s">
        <v>709</v>
      </c>
      <c r="C7024" t="str">
        <f t="shared" si="1049"/>
        <v>067</v>
      </c>
      <c r="D7024" t="s">
        <v>709</v>
      </c>
      <c r="E7024" t="str">
        <f t="shared" si="1045"/>
        <v>09</v>
      </c>
      <c r="F7024" t="str">
        <f>"026"</f>
        <v>026</v>
      </c>
      <c r="G7024" t="str">
        <f>""</f>
        <v/>
      </c>
      <c r="H7024" t="s">
        <v>3</v>
      </c>
      <c r="I7024" t="s">
        <v>3268</v>
      </c>
      <c r="J7024" t="s">
        <v>6744</v>
      </c>
      <c r="K7024" t="str">
        <f t="shared" si="1048"/>
        <v>29006</v>
      </c>
    </row>
    <row r="7025" spans="1:11" customFormat="1" x14ac:dyDescent="0.25">
      <c r="A7025" t="str">
        <f t="shared" si="1044"/>
        <v>29</v>
      </c>
      <c r="B7025" t="s">
        <v>709</v>
      </c>
      <c r="C7025" t="str">
        <f t="shared" si="1049"/>
        <v>067</v>
      </c>
      <c r="D7025" t="s">
        <v>709</v>
      </c>
      <c r="E7025" t="str">
        <f t="shared" si="1045"/>
        <v>09</v>
      </c>
      <c r="F7025" t="str">
        <f>"027"</f>
        <v>027</v>
      </c>
      <c r="G7025" t="str">
        <f>""</f>
        <v/>
      </c>
      <c r="H7025" t="s">
        <v>1</v>
      </c>
      <c r="I7025" t="s">
        <v>3269</v>
      </c>
      <c r="J7025" t="s">
        <v>6745</v>
      </c>
      <c r="K7025" t="str">
        <f t="shared" si="1048"/>
        <v>29006</v>
      </c>
    </row>
    <row r="7026" spans="1:11" customFormat="1" x14ac:dyDescent="0.25">
      <c r="A7026" t="str">
        <f t="shared" si="1044"/>
        <v>29</v>
      </c>
      <c r="B7026" t="s">
        <v>709</v>
      </c>
      <c r="C7026" t="str">
        <f t="shared" si="1049"/>
        <v>067</v>
      </c>
      <c r="D7026" t="s">
        <v>709</v>
      </c>
      <c r="E7026" t="str">
        <f t="shared" si="1045"/>
        <v>09</v>
      </c>
      <c r="F7026" t="str">
        <f>"027"</f>
        <v>027</v>
      </c>
      <c r="G7026" t="str">
        <f>""</f>
        <v/>
      </c>
      <c r="H7026" t="s">
        <v>0</v>
      </c>
      <c r="I7026" t="s">
        <v>3269</v>
      </c>
      <c r="J7026" t="s">
        <v>6745</v>
      </c>
      <c r="K7026" t="str">
        <f t="shared" si="1048"/>
        <v>29006</v>
      </c>
    </row>
    <row r="7027" spans="1:11" customFormat="1" x14ac:dyDescent="0.25">
      <c r="A7027" t="str">
        <f t="shared" si="1044"/>
        <v>29</v>
      </c>
      <c r="B7027" t="s">
        <v>709</v>
      </c>
      <c r="C7027" t="str">
        <f t="shared" si="1049"/>
        <v>067</v>
      </c>
      <c r="D7027" t="s">
        <v>709</v>
      </c>
      <c r="E7027" t="str">
        <f t="shared" si="1045"/>
        <v>09</v>
      </c>
      <c r="F7027" t="str">
        <f>"028"</f>
        <v>028</v>
      </c>
      <c r="G7027" t="str">
        <f>""</f>
        <v/>
      </c>
      <c r="H7027" t="s">
        <v>3</v>
      </c>
      <c r="I7027" t="s">
        <v>3270</v>
      </c>
      <c r="J7027" t="s">
        <v>6746</v>
      </c>
      <c r="K7027" t="str">
        <f t="shared" si="1048"/>
        <v>29006</v>
      </c>
    </row>
    <row r="7028" spans="1:11" customFormat="1" x14ac:dyDescent="0.25">
      <c r="A7028" t="str">
        <f t="shared" si="1044"/>
        <v>29</v>
      </c>
      <c r="B7028" t="s">
        <v>709</v>
      </c>
      <c r="C7028" t="str">
        <f t="shared" si="1049"/>
        <v>067</v>
      </c>
      <c r="D7028" t="s">
        <v>709</v>
      </c>
      <c r="E7028" t="str">
        <f t="shared" si="1045"/>
        <v>09</v>
      </c>
      <c r="F7028" t="str">
        <f>"029"</f>
        <v>029</v>
      </c>
      <c r="G7028" t="str">
        <f>""</f>
        <v/>
      </c>
      <c r="H7028" t="s">
        <v>1</v>
      </c>
      <c r="I7028" t="s">
        <v>3271</v>
      </c>
      <c r="J7028" t="s">
        <v>6747</v>
      </c>
      <c r="K7028" t="str">
        <f>"29007"</f>
        <v>29007</v>
      </c>
    </row>
    <row r="7029" spans="1:11" customFormat="1" x14ac:dyDescent="0.25">
      <c r="A7029" t="str">
        <f t="shared" si="1044"/>
        <v>29</v>
      </c>
      <c r="B7029" t="s">
        <v>709</v>
      </c>
      <c r="C7029" t="str">
        <f t="shared" si="1049"/>
        <v>067</v>
      </c>
      <c r="D7029" t="s">
        <v>709</v>
      </c>
      <c r="E7029" t="str">
        <f t="shared" si="1045"/>
        <v>09</v>
      </c>
      <c r="F7029" t="str">
        <f>"029"</f>
        <v>029</v>
      </c>
      <c r="G7029" t="str">
        <f>""</f>
        <v/>
      </c>
      <c r="H7029" t="s">
        <v>0</v>
      </c>
      <c r="I7029" t="s">
        <v>3271</v>
      </c>
      <c r="J7029" t="s">
        <v>6747</v>
      </c>
      <c r="K7029" t="str">
        <f>"29007"</f>
        <v>29007</v>
      </c>
    </row>
    <row r="7030" spans="1:11" customFormat="1" x14ac:dyDescent="0.25">
      <c r="A7030" t="str">
        <f t="shared" si="1044"/>
        <v>29</v>
      </c>
      <c r="B7030" t="s">
        <v>709</v>
      </c>
      <c r="C7030" t="str">
        <f t="shared" si="1049"/>
        <v>067</v>
      </c>
      <c r="D7030" t="s">
        <v>709</v>
      </c>
      <c r="E7030" t="str">
        <f t="shared" si="1045"/>
        <v>09</v>
      </c>
      <c r="F7030" t="str">
        <f>"031"</f>
        <v>031</v>
      </c>
      <c r="G7030" t="str">
        <f>""</f>
        <v/>
      </c>
      <c r="H7030" t="s">
        <v>3</v>
      </c>
      <c r="I7030" t="s">
        <v>3272</v>
      </c>
      <c r="J7030" t="s">
        <v>6748</v>
      </c>
      <c r="K7030" t="str">
        <f>"29006"</f>
        <v>29006</v>
      </c>
    </row>
    <row r="7031" spans="1:11" customFormat="1" x14ac:dyDescent="0.25">
      <c r="A7031" t="str">
        <f t="shared" si="1044"/>
        <v>29</v>
      </c>
      <c r="B7031" t="s">
        <v>709</v>
      </c>
      <c r="C7031" t="str">
        <f t="shared" si="1049"/>
        <v>067</v>
      </c>
      <c r="D7031" t="s">
        <v>709</v>
      </c>
      <c r="E7031" t="str">
        <f t="shared" si="1045"/>
        <v>09</v>
      </c>
      <c r="F7031" t="str">
        <f>"032"</f>
        <v>032</v>
      </c>
      <c r="G7031" t="str">
        <f>""</f>
        <v/>
      </c>
      <c r="H7031" t="s">
        <v>3</v>
      </c>
      <c r="I7031" t="s">
        <v>3273</v>
      </c>
      <c r="J7031" t="s">
        <v>6749</v>
      </c>
      <c r="K7031" t="str">
        <f>"29007"</f>
        <v>29007</v>
      </c>
    </row>
    <row r="7032" spans="1:11" customFormat="1" x14ac:dyDescent="0.25">
      <c r="A7032" t="str">
        <f t="shared" si="1044"/>
        <v>29</v>
      </c>
      <c r="B7032" t="s">
        <v>709</v>
      </c>
      <c r="C7032" t="str">
        <f t="shared" si="1049"/>
        <v>067</v>
      </c>
      <c r="D7032" t="s">
        <v>709</v>
      </c>
      <c r="E7032" t="str">
        <f t="shared" si="1045"/>
        <v>09</v>
      </c>
      <c r="F7032" t="str">
        <f>"033"</f>
        <v>033</v>
      </c>
      <c r="G7032" t="str">
        <f>""</f>
        <v/>
      </c>
      <c r="H7032" t="s">
        <v>3</v>
      </c>
      <c r="I7032" t="s">
        <v>3272</v>
      </c>
      <c r="J7032" t="s">
        <v>6748</v>
      </c>
      <c r="K7032" t="str">
        <f>"29006"</f>
        <v>29006</v>
      </c>
    </row>
    <row r="7033" spans="1:11" customFormat="1" x14ac:dyDescent="0.25">
      <c r="A7033" t="str">
        <f t="shared" si="1044"/>
        <v>29</v>
      </c>
      <c r="B7033" t="s">
        <v>709</v>
      </c>
      <c r="C7033" t="str">
        <f t="shared" si="1049"/>
        <v>067</v>
      </c>
      <c r="D7033" t="s">
        <v>709</v>
      </c>
      <c r="E7033" t="str">
        <f t="shared" si="1045"/>
        <v>09</v>
      </c>
      <c r="F7033" t="str">
        <f>"034"</f>
        <v>034</v>
      </c>
      <c r="G7033" t="str">
        <f>""</f>
        <v/>
      </c>
      <c r="H7033" t="s">
        <v>1</v>
      </c>
      <c r="I7033" t="s">
        <v>3271</v>
      </c>
      <c r="J7033" t="s">
        <v>6747</v>
      </c>
      <c r="K7033" t="str">
        <f t="shared" ref="K7033:K7042" si="1050">"29007"</f>
        <v>29007</v>
      </c>
    </row>
    <row r="7034" spans="1:11" customFormat="1" x14ac:dyDescent="0.25">
      <c r="A7034" t="str">
        <f t="shared" si="1044"/>
        <v>29</v>
      </c>
      <c r="B7034" t="s">
        <v>709</v>
      </c>
      <c r="C7034" t="str">
        <f t="shared" si="1049"/>
        <v>067</v>
      </c>
      <c r="D7034" t="s">
        <v>709</v>
      </c>
      <c r="E7034" t="str">
        <f t="shared" si="1045"/>
        <v>09</v>
      </c>
      <c r="F7034" t="str">
        <f>"034"</f>
        <v>034</v>
      </c>
      <c r="G7034" t="str">
        <f>""</f>
        <v/>
      </c>
      <c r="H7034" t="s">
        <v>0</v>
      </c>
      <c r="I7034" t="s">
        <v>3271</v>
      </c>
      <c r="J7034" t="s">
        <v>6747</v>
      </c>
      <c r="K7034" t="str">
        <f t="shared" si="1050"/>
        <v>29007</v>
      </c>
    </row>
    <row r="7035" spans="1:11" customFormat="1" x14ac:dyDescent="0.25">
      <c r="A7035" t="str">
        <f t="shared" si="1044"/>
        <v>29</v>
      </c>
      <c r="B7035" t="s">
        <v>709</v>
      </c>
      <c r="C7035" t="str">
        <f t="shared" si="1049"/>
        <v>067</v>
      </c>
      <c r="D7035" t="s">
        <v>709</v>
      </c>
      <c r="E7035" t="str">
        <f t="shared" si="1045"/>
        <v>09</v>
      </c>
      <c r="F7035" t="str">
        <f>"036"</f>
        <v>036</v>
      </c>
      <c r="G7035" t="str">
        <f>""</f>
        <v/>
      </c>
      <c r="H7035" t="s">
        <v>1</v>
      </c>
      <c r="I7035" t="s">
        <v>3274</v>
      </c>
      <c r="J7035" t="s">
        <v>6750</v>
      </c>
      <c r="K7035" t="str">
        <f t="shared" si="1050"/>
        <v>29007</v>
      </c>
    </row>
    <row r="7036" spans="1:11" customFormat="1" x14ac:dyDescent="0.25">
      <c r="A7036" t="str">
        <f t="shared" si="1044"/>
        <v>29</v>
      </c>
      <c r="B7036" t="s">
        <v>709</v>
      </c>
      <c r="C7036" t="str">
        <f t="shared" si="1049"/>
        <v>067</v>
      </c>
      <c r="D7036" t="s">
        <v>709</v>
      </c>
      <c r="E7036" t="str">
        <f t="shared" si="1045"/>
        <v>09</v>
      </c>
      <c r="F7036" t="str">
        <f>"036"</f>
        <v>036</v>
      </c>
      <c r="G7036" t="str">
        <f>""</f>
        <v/>
      </c>
      <c r="H7036" t="s">
        <v>0</v>
      </c>
      <c r="I7036" t="s">
        <v>3274</v>
      </c>
      <c r="J7036" t="s">
        <v>6750</v>
      </c>
      <c r="K7036" t="str">
        <f t="shared" si="1050"/>
        <v>29007</v>
      </c>
    </row>
    <row r="7037" spans="1:11" customFormat="1" x14ac:dyDescent="0.25">
      <c r="A7037" t="str">
        <f t="shared" si="1044"/>
        <v>29</v>
      </c>
      <c r="B7037" t="s">
        <v>709</v>
      </c>
      <c r="C7037" t="str">
        <f t="shared" si="1049"/>
        <v>067</v>
      </c>
      <c r="D7037" t="s">
        <v>709</v>
      </c>
      <c r="E7037" t="str">
        <f t="shared" si="1045"/>
        <v>09</v>
      </c>
      <c r="F7037" t="str">
        <f>"037"</f>
        <v>037</v>
      </c>
      <c r="G7037" t="str">
        <f>""</f>
        <v/>
      </c>
      <c r="H7037" t="s">
        <v>3</v>
      </c>
      <c r="I7037" t="s">
        <v>3275</v>
      </c>
      <c r="J7037" t="s">
        <v>6751</v>
      </c>
      <c r="K7037" t="str">
        <f t="shared" si="1050"/>
        <v>29007</v>
      </c>
    </row>
    <row r="7038" spans="1:11" customFormat="1" x14ac:dyDescent="0.25">
      <c r="A7038" t="str">
        <f t="shared" si="1044"/>
        <v>29</v>
      </c>
      <c r="B7038" t="s">
        <v>709</v>
      </c>
      <c r="C7038" t="str">
        <f t="shared" si="1049"/>
        <v>067</v>
      </c>
      <c r="D7038" t="s">
        <v>709</v>
      </c>
      <c r="E7038" t="str">
        <f t="shared" si="1045"/>
        <v>09</v>
      </c>
      <c r="F7038" t="str">
        <f>"038"</f>
        <v>038</v>
      </c>
      <c r="G7038" t="str">
        <f>""</f>
        <v/>
      </c>
      <c r="H7038" t="s">
        <v>1</v>
      </c>
      <c r="I7038" t="s">
        <v>3276</v>
      </c>
      <c r="J7038" t="s">
        <v>6752</v>
      </c>
      <c r="K7038" t="str">
        <f t="shared" si="1050"/>
        <v>29007</v>
      </c>
    </row>
    <row r="7039" spans="1:11" customFormat="1" x14ac:dyDescent="0.25">
      <c r="A7039" t="str">
        <f t="shared" si="1044"/>
        <v>29</v>
      </c>
      <c r="B7039" t="s">
        <v>709</v>
      </c>
      <c r="C7039" t="str">
        <f t="shared" si="1049"/>
        <v>067</v>
      </c>
      <c r="D7039" t="s">
        <v>709</v>
      </c>
      <c r="E7039" t="str">
        <f t="shared" si="1045"/>
        <v>09</v>
      </c>
      <c r="F7039" t="str">
        <f>"038"</f>
        <v>038</v>
      </c>
      <c r="G7039" t="str">
        <f>""</f>
        <v/>
      </c>
      <c r="H7039" t="s">
        <v>0</v>
      </c>
      <c r="I7039" t="s">
        <v>3276</v>
      </c>
      <c r="J7039" t="s">
        <v>6752</v>
      </c>
      <c r="K7039" t="str">
        <f t="shared" si="1050"/>
        <v>29007</v>
      </c>
    </row>
    <row r="7040" spans="1:11" customFormat="1" x14ac:dyDescent="0.25">
      <c r="A7040" t="str">
        <f t="shared" si="1044"/>
        <v>29</v>
      </c>
      <c r="B7040" t="s">
        <v>709</v>
      </c>
      <c r="C7040" t="str">
        <f t="shared" si="1049"/>
        <v>067</v>
      </c>
      <c r="D7040" t="s">
        <v>709</v>
      </c>
      <c r="E7040" t="str">
        <f t="shared" si="1045"/>
        <v>09</v>
      </c>
      <c r="F7040" t="str">
        <f>"039"</f>
        <v>039</v>
      </c>
      <c r="G7040" t="str">
        <f>""</f>
        <v/>
      </c>
      <c r="H7040" t="s">
        <v>3</v>
      </c>
      <c r="I7040" t="s">
        <v>3276</v>
      </c>
      <c r="J7040" t="s">
        <v>6752</v>
      </c>
      <c r="K7040" t="str">
        <f t="shared" si="1050"/>
        <v>29007</v>
      </c>
    </row>
    <row r="7041" spans="1:11" customFormat="1" x14ac:dyDescent="0.25">
      <c r="A7041" t="str">
        <f t="shared" si="1044"/>
        <v>29</v>
      </c>
      <c r="B7041" t="s">
        <v>709</v>
      </c>
      <c r="C7041" t="str">
        <f t="shared" si="1049"/>
        <v>067</v>
      </c>
      <c r="D7041" t="s">
        <v>709</v>
      </c>
      <c r="E7041" t="str">
        <f t="shared" si="1045"/>
        <v>09</v>
      </c>
      <c r="F7041" t="str">
        <f>"040"</f>
        <v>040</v>
      </c>
      <c r="G7041" t="str">
        <f>""</f>
        <v/>
      </c>
      <c r="H7041" t="s">
        <v>3</v>
      </c>
      <c r="I7041" t="s">
        <v>3277</v>
      </c>
      <c r="J7041" t="s">
        <v>6753</v>
      </c>
      <c r="K7041" t="str">
        <f t="shared" si="1050"/>
        <v>29007</v>
      </c>
    </row>
    <row r="7042" spans="1:11" customFormat="1" x14ac:dyDescent="0.25">
      <c r="A7042" t="str">
        <f t="shared" si="1044"/>
        <v>29</v>
      </c>
      <c r="B7042" t="s">
        <v>709</v>
      </c>
      <c r="C7042" t="str">
        <f t="shared" si="1049"/>
        <v>067</v>
      </c>
      <c r="D7042" t="s">
        <v>709</v>
      </c>
      <c r="E7042" t="str">
        <f t="shared" si="1045"/>
        <v>09</v>
      </c>
      <c r="F7042" t="str">
        <f>"041"</f>
        <v>041</v>
      </c>
      <c r="G7042" t="str">
        <f>""</f>
        <v/>
      </c>
      <c r="H7042" t="s">
        <v>3</v>
      </c>
      <c r="I7042" t="s">
        <v>3277</v>
      </c>
      <c r="J7042" t="s">
        <v>6753</v>
      </c>
      <c r="K7042" t="str">
        <f t="shared" si="1050"/>
        <v>29007</v>
      </c>
    </row>
    <row r="7043" spans="1:11" customFormat="1" x14ac:dyDescent="0.25">
      <c r="A7043" t="str">
        <f t="shared" si="1044"/>
        <v>29</v>
      </c>
      <c r="B7043" t="s">
        <v>709</v>
      </c>
      <c r="C7043" t="str">
        <f t="shared" si="1049"/>
        <v>067</v>
      </c>
      <c r="D7043" t="s">
        <v>709</v>
      </c>
      <c r="E7043" t="str">
        <f t="shared" si="1045"/>
        <v>09</v>
      </c>
      <c r="F7043" t="str">
        <f>"042"</f>
        <v>042</v>
      </c>
      <c r="G7043" t="str">
        <f>""</f>
        <v/>
      </c>
      <c r="H7043" t="s">
        <v>3</v>
      </c>
      <c r="I7043" t="s">
        <v>3266</v>
      </c>
      <c r="J7043" t="s">
        <v>6742</v>
      </c>
      <c r="K7043" t="str">
        <f>"29006"</f>
        <v>29006</v>
      </c>
    </row>
    <row r="7044" spans="1:11" customFormat="1" x14ac:dyDescent="0.25">
      <c r="A7044" t="str">
        <f t="shared" si="1044"/>
        <v>29</v>
      </c>
      <c r="B7044" t="s">
        <v>709</v>
      </c>
      <c r="C7044" t="str">
        <f t="shared" si="1049"/>
        <v>067</v>
      </c>
      <c r="D7044" t="s">
        <v>709</v>
      </c>
      <c r="E7044" t="str">
        <f t="shared" si="1045"/>
        <v>09</v>
      </c>
      <c r="F7044" t="str">
        <f>"043"</f>
        <v>043</v>
      </c>
      <c r="G7044" t="str">
        <f>""</f>
        <v/>
      </c>
      <c r="H7044" t="s">
        <v>1</v>
      </c>
      <c r="I7044" t="s">
        <v>3266</v>
      </c>
      <c r="J7044" t="s">
        <v>6742</v>
      </c>
      <c r="K7044" t="str">
        <f>"29006"</f>
        <v>29006</v>
      </c>
    </row>
    <row r="7045" spans="1:11" customFormat="1" x14ac:dyDescent="0.25">
      <c r="A7045" t="str">
        <f t="shared" si="1044"/>
        <v>29</v>
      </c>
      <c r="B7045" t="s">
        <v>709</v>
      </c>
      <c r="C7045" t="str">
        <f t="shared" si="1049"/>
        <v>067</v>
      </c>
      <c r="D7045" t="s">
        <v>709</v>
      </c>
      <c r="E7045" t="str">
        <f t="shared" si="1045"/>
        <v>09</v>
      </c>
      <c r="F7045" t="str">
        <f>"043"</f>
        <v>043</v>
      </c>
      <c r="G7045" t="str">
        <f>""</f>
        <v/>
      </c>
      <c r="H7045" t="s">
        <v>0</v>
      </c>
      <c r="I7045" t="s">
        <v>3266</v>
      </c>
      <c r="J7045" t="s">
        <v>6742</v>
      </c>
      <c r="K7045" t="str">
        <f>"29006"</f>
        <v>29006</v>
      </c>
    </row>
    <row r="7046" spans="1:11" customFormat="1" x14ac:dyDescent="0.25">
      <c r="A7046" t="str">
        <f t="shared" si="1044"/>
        <v>29</v>
      </c>
      <c r="B7046" t="s">
        <v>709</v>
      </c>
      <c r="C7046" t="str">
        <f t="shared" si="1049"/>
        <v>067</v>
      </c>
      <c r="D7046" t="s">
        <v>709</v>
      </c>
      <c r="E7046" t="str">
        <f t="shared" si="1045"/>
        <v>09</v>
      </c>
      <c r="F7046" t="str">
        <f>"045"</f>
        <v>045</v>
      </c>
      <c r="G7046" t="str">
        <f>""</f>
        <v/>
      </c>
      <c r="H7046" t="s">
        <v>3</v>
      </c>
      <c r="I7046" t="s">
        <v>3278</v>
      </c>
      <c r="J7046" t="s">
        <v>6754</v>
      </c>
      <c r="K7046" t="str">
        <f>"29007"</f>
        <v>29007</v>
      </c>
    </row>
    <row r="7047" spans="1:11" customFormat="1" x14ac:dyDescent="0.25">
      <c r="A7047" t="str">
        <f t="shared" si="1044"/>
        <v>29</v>
      </c>
      <c r="B7047" t="s">
        <v>709</v>
      </c>
      <c r="C7047" t="str">
        <f t="shared" si="1049"/>
        <v>067</v>
      </c>
      <c r="D7047" t="s">
        <v>709</v>
      </c>
      <c r="E7047" t="str">
        <f t="shared" si="1045"/>
        <v>09</v>
      </c>
      <c r="F7047" t="str">
        <f>"046"</f>
        <v>046</v>
      </c>
      <c r="G7047" t="str">
        <f>""</f>
        <v/>
      </c>
      <c r="H7047" t="s">
        <v>1</v>
      </c>
      <c r="I7047" t="s">
        <v>3270</v>
      </c>
      <c r="J7047" t="s">
        <v>6746</v>
      </c>
      <c r="K7047" t="str">
        <f>"29006"</f>
        <v>29006</v>
      </c>
    </row>
    <row r="7048" spans="1:11" customFormat="1" x14ac:dyDescent="0.25">
      <c r="A7048" t="str">
        <f t="shared" si="1044"/>
        <v>29</v>
      </c>
      <c r="B7048" t="s">
        <v>709</v>
      </c>
      <c r="C7048" t="str">
        <f t="shared" si="1049"/>
        <v>067</v>
      </c>
      <c r="D7048" t="s">
        <v>709</v>
      </c>
      <c r="E7048" t="str">
        <f t="shared" si="1045"/>
        <v>09</v>
      </c>
      <c r="F7048" t="str">
        <f>"046"</f>
        <v>046</v>
      </c>
      <c r="G7048" t="str">
        <f>""</f>
        <v/>
      </c>
      <c r="H7048" t="s">
        <v>0</v>
      </c>
      <c r="I7048" t="s">
        <v>3270</v>
      </c>
      <c r="J7048" t="s">
        <v>6746</v>
      </c>
      <c r="K7048" t="str">
        <f>"29006"</f>
        <v>29006</v>
      </c>
    </row>
    <row r="7049" spans="1:11" customFormat="1" x14ac:dyDescent="0.25">
      <c r="A7049" t="str">
        <f t="shared" si="1044"/>
        <v>29</v>
      </c>
      <c r="B7049" t="s">
        <v>709</v>
      </c>
      <c r="C7049" t="str">
        <f t="shared" si="1049"/>
        <v>067</v>
      </c>
      <c r="D7049" t="s">
        <v>709</v>
      </c>
      <c r="E7049" t="str">
        <f t="shared" si="1045"/>
        <v>09</v>
      </c>
      <c r="F7049" t="str">
        <f>"047"</f>
        <v>047</v>
      </c>
      <c r="G7049" t="str">
        <f>""</f>
        <v/>
      </c>
      <c r="H7049" t="s">
        <v>3</v>
      </c>
      <c r="I7049" t="s">
        <v>3275</v>
      </c>
      <c r="J7049" t="s">
        <v>6751</v>
      </c>
      <c r="K7049" t="str">
        <f>"29007"</f>
        <v>29007</v>
      </c>
    </row>
    <row r="7050" spans="1:11" customFormat="1" x14ac:dyDescent="0.25">
      <c r="A7050" t="str">
        <f t="shared" si="1044"/>
        <v>29</v>
      </c>
      <c r="B7050" t="s">
        <v>709</v>
      </c>
      <c r="C7050" t="str">
        <f t="shared" si="1049"/>
        <v>067</v>
      </c>
      <c r="D7050" t="s">
        <v>709</v>
      </c>
      <c r="E7050" t="str">
        <f t="shared" si="1045"/>
        <v>09</v>
      </c>
      <c r="F7050" t="str">
        <f>"048"</f>
        <v>048</v>
      </c>
      <c r="G7050" t="str">
        <f>""</f>
        <v/>
      </c>
      <c r="H7050" t="s">
        <v>3</v>
      </c>
      <c r="I7050" t="s">
        <v>3263</v>
      </c>
      <c r="J7050" t="s">
        <v>6739</v>
      </c>
      <c r="K7050" t="str">
        <f>"29006"</f>
        <v>29006</v>
      </c>
    </row>
    <row r="7051" spans="1:11" customFormat="1" x14ac:dyDescent="0.25">
      <c r="A7051" t="str">
        <f t="shared" ref="A7051:A7114" si="1051">"29"</f>
        <v>29</v>
      </c>
      <c r="B7051" t="s">
        <v>709</v>
      </c>
      <c r="C7051" t="str">
        <f t="shared" si="1049"/>
        <v>067</v>
      </c>
      <c r="D7051" t="s">
        <v>709</v>
      </c>
      <c r="E7051" t="str">
        <f t="shared" si="1045"/>
        <v>09</v>
      </c>
      <c r="F7051" t="str">
        <f>"049"</f>
        <v>049</v>
      </c>
      <c r="G7051" t="str">
        <f>""</f>
        <v/>
      </c>
      <c r="H7051" t="s">
        <v>3</v>
      </c>
      <c r="I7051" t="s">
        <v>3268</v>
      </c>
      <c r="J7051" t="s">
        <v>6744</v>
      </c>
      <c r="K7051" t="str">
        <f>"29006"</f>
        <v>29006</v>
      </c>
    </row>
    <row r="7052" spans="1:11" customFormat="1" x14ac:dyDescent="0.25">
      <c r="A7052" t="str">
        <f t="shared" si="1051"/>
        <v>29</v>
      </c>
      <c r="B7052" t="s">
        <v>709</v>
      </c>
      <c r="C7052" t="str">
        <f t="shared" si="1049"/>
        <v>067</v>
      </c>
      <c r="D7052" t="s">
        <v>709</v>
      </c>
      <c r="E7052" t="str">
        <f t="shared" ref="E7052:E7080" si="1052">"09"</f>
        <v>09</v>
      </c>
      <c r="F7052" t="str">
        <f>"050"</f>
        <v>050</v>
      </c>
      <c r="G7052" t="str">
        <f>""</f>
        <v/>
      </c>
      <c r="H7052" t="s">
        <v>3</v>
      </c>
      <c r="I7052" t="s">
        <v>3266</v>
      </c>
      <c r="J7052" t="s">
        <v>6742</v>
      </c>
      <c r="K7052" t="str">
        <f>"29006"</f>
        <v>29006</v>
      </c>
    </row>
    <row r="7053" spans="1:11" customFormat="1" x14ac:dyDescent="0.25">
      <c r="A7053" t="str">
        <f t="shared" si="1051"/>
        <v>29</v>
      </c>
      <c r="B7053" t="s">
        <v>709</v>
      </c>
      <c r="C7053" t="str">
        <f t="shared" si="1049"/>
        <v>067</v>
      </c>
      <c r="D7053" t="s">
        <v>709</v>
      </c>
      <c r="E7053" t="str">
        <f t="shared" si="1052"/>
        <v>09</v>
      </c>
      <c r="F7053" t="str">
        <f>"051"</f>
        <v>051</v>
      </c>
      <c r="G7053" t="str">
        <f>""</f>
        <v/>
      </c>
      <c r="H7053" t="s">
        <v>3</v>
      </c>
      <c r="I7053" t="s">
        <v>3279</v>
      </c>
      <c r="J7053" t="s">
        <v>6755</v>
      </c>
      <c r="K7053" t="str">
        <f>"29006"</f>
        <v>29006</v>
      </c>
    </row>
    <row r="7054" spans="1:11" customFormat="1" x14ac:dyDescent="0.25">
      <c r="A7054" t="str">
        <f t="shared" si="1051"/>
        <v>29</v>
      </c>
      <c r="B7054" t="s">
        <v>709</v>
      </c>
      <c r="C7054" t="str">
        <f t="shared" si="1049"/>
        <v>067</v>
      </c>
      <c r="D7054" t="s">
        <v>709</v>
      </c>
      <c r="E7054" t="str">
        <f t="shared" si="1052"/>
        <v>09</v>
      </c>
      <c r="F7054" t="str">
        <f>"052"</f>
        <v>052</v>
      </c>
      <c r="G7054" t="str">
        <f>""</f>
        <v/>
      </c>
      <c r="H7054" t="s">
        <v>1</v>
      </c>
      <c r="I7054" t="s">
        <v>3255</v>
      </c>
      <c r="J7054" t="s">
        <v>6731</v>
      </c>
      <c r="K7054" t="str">
        <f>"29002"</f>
        <v>29002</v>
      </c>
    </row>
    <row r="7055" spans="1:11" customFormat="1" x14ac:dyDescent="0.25">
      <c r="A7055" t="str">
        <f t="shared" si="1051"/>
        <v>29</v>
      </c>
      <c r="B7055" t="s">
        <v>709</v>
      </c>
      <c r="C7055" t="str">
        <f t="shared" si="1049"/>
        <v>067</v>
      </c>
      <c r="D7055" t="s">
        <v>709</v>
      </c>
      <c r="E7055" t="str">
        <f t="shared" si="1052"/>
        <v>09</v>
      </c>
      <c r="F7055" t="str">
        <f>"052"</f>
        <v>052</v>
      </c>
      <c r="G7055" t="str">
        <f>""</f>
        <v/>
      </c>
      <c r="H7055" t="s">
        <v>0</v>
      </c>
      <c r="I7055" t="s">
        <v>3255</v>
      </c>
      <c r="J7055" t="s">
        <v>6731</v>
      </c>
      <c r="K7055" t="str">
        <f>"29002"</f>
        <v>29002</v>
      </c>
    </row>
    <row r="7056" spans="1:11" customFormat="1" x14ac:dyDescent="0.25">
      <c r="A7056" t="str">
        <f t="shared" si="1051"/>
        <v>29</v>
      </c>
      <c r="B7056" t="s">
        <v>709</v>
      </c>
      <c r="C7056" t="str">
        <f t="shared" si="1049"/>
        <v>067</v>
      </c>
      <c r="D7056" t="s">
        <v>709</v>
      </c>
      <c r="E7056" t="str">
        <f t="shared" si="1052"/>
        <v>09</v>
      </c>
      <c r="F7056" t="str">
        <f>"053"</f>
        <v>053</v>
      </c>
      <c r="G7056" t="str">
        <f>""</f>
        <v/>
      </c>
      <c r="H7056" t="s">
        <v>1</v>
      </c>
      <c r="I7056" t="s">
        <v>3251</v>
      </c>
      <c r="J7056" t="s">
        <v>6727</v>
      </c>
      <c r="K7056" t="str">
        <f>"29007"</f>
        <v>29007</v>
      </c>
    </row>
    <row r="7057" spans="1:11" customFormat="1" x14ac:dyDescent="0.25">
      <c r="A7057" t="str">
        <f t="shared" si="1051"/>
        <v>29</v>
      </c>
      <c r="B7057" t="s">
        <v>709</v>
      </c>
      <c r="C7057" t="str">
        <f t="shared" si="1049"/>
        <v>067</v>
      </c>
      <c r="D7057" t="s">
        <v>709</v>
      </c>
      <c r="E7057" t="str">
        <f t="shared" si="1052"/>
        <v>09</v>
      </c>
      <c r="F7057" t="str">
        <f>"053"</f>
        <v>053</v>
      </c>
      <c r="G7057" t="str">
        <f>""</f>
        <v/>
      </c>
      <c r="H7057" t="s">
        <v>0</v>
      </c>
      <c r="I7057" t="s">
        <v>3251</v>
      </c>
      <c r="J7057" t="s">
        <v>6727</v>
      </c>
      <c r="K7057" t="str">
        <f>"29007"</f>
        <v>29007</v>
      </c>
    </row>
    <row r="7058" spans="1:11" customFormat="1" x14ac:dyDescent="0.25">
      <c r="A7058" t="str">
        <f t="shared" si="1051"/>
        <v>29</v>
      </c>
      <c r="B7058" t="s">
        <v>709</v>
      </c>
      <c r="C7058" t="str">
        <f t="shared" si="1049"/>
        <v>067</v>
      </c>
      <c r="D7058" t="s">
        <v>709</v>
      </c>
      <c r="E7058" t="str">
        <f t="shared" si="1052"/>
        <v>09</v>
      </c>
      <c r="F7058" t="str">
        <f>"055"</f>
        <v>055</v>
      </c>
      <c r="G7058" t="str">
        <f>""</f>
        <v/>
      </c>
      <c r="H7058" t="s">
        <v>1</v>
      </c>
      <c r="I7058" t="s">
        <v>3261</v>
      </c>
      <c r="J7058" t="s">
        <v>6737</v>
      </c>
      <c r="K7058" t="str">
        <f>"29002"</f>
        <v>29002</v>
      </c>
    </row>
    <row r="7059" spans="1:11" customFormat="1" x14ac:dyDescent="0.25">
      <c r="A7059" t="str">
        <f t="shared" si="1051"/>
        <v>29</v>
      </c>
      <c r="B7059" t="s">
        <v>709</v>
      </c>
      <c r="C7059" t="str">
        <f t="shared" si="1049"/>
        <v>067</v>
      </c>
      <c r="D7059" t="s">
        <v>709</v>
      </c>
      <c r="E7059" t="str">
        <f t="shared" si="1052"/>
        <v>09</v>
      </c>
      <c r="F7059" t="str">
        <f>"055"</f>
        <v>055</v>
      </c>
      <c r="G7059" t="str">
        <f>""</f>
        <v/>
      </c>
      <c r="H7059" t="s">
        <v>0</v>
      </c>
      <c r="I7059" t="s">
        <v>3261</v>
      </c>
      <c r="J7059" t="s">
        <v>6737</v>
      </c>
      <c r="K7059" t="str">
        <f>"29002"</f>
        <v>29002</v>
      </c>
    </row>
    <row r="7060" spans="1:11" customFormat="1" x14ac:dyDescent="0.25">
      <c r="A7060" t="str">
        <f t="shared" si="1051"/>
        <v>29</v>
      </c>
      <c r="B7060" t="s">
        <v>709</v>
      </c>
      <c r="C7060" t="str">
        <f t="shared" si="1049"/>
        <v>067</v>
      </c>
      <c r="D7060" t="s">
        <v>709</v>
      </c>
      <c r="E7060" t="str">
        <f t="shared" si="1052"/>
        <v>09</v>
      </c>
      <c r="F7060" t="str">
        <f>"056"</f>
        <v>056</v>
      </c>
      <c r="G7060" t="str">
        <f>""</f>
        <v/>
      </c>
      <c r="H7060" t="s">
        <v>1</v>
      </c>
      <c r="I7060" t="s">
        <v>3280</v>
      </c>
      <c r="J7060" t="s">
        <v>6756</v>
      </c>
      <c r="K7060" t="str">
        <f>"29002"</f>
        <v>29002</v>
      </c>
    </row>
    <row r="7061" spans="1:11" customFormat="1" x14ac:dyDescent="0.25">
      <c r="A7061" t="str">
        <f t="shared" si="1051"/>
        <v>29</v>
      </c>
      <c r="B7061" t="s">
        <v>709</v>
      </c>
      <c r="C7061" t="str">
        <f t="shared" si="1049"/>
        <v>067</v>
      </c>
      <c r="D7061" t="s">
        <v>709</v>
      </c>
      <c r="E7061" t="str">
        <f t="shared" si="1052"/>
        <v>09</v>
      </c>
      <c r="F7061" t="str">
        <f>"056"</f>
        <v>056</v>
      </c>
      <c r="G7061" t="str">
        <f>""</f>
        <v/>
      </c>
      <c r="H7061" t="s">
        <v>0</v>
      </c>
      <c r="I7061" t="s">
        <v>3280</v>
      </c>
      <c r="J7061" t="s">
        <v>6756</v>
      </c>
      <c r="K7061" t="str">
        <f>"29002"</f>
        <v>29002</v>
      </c>
    </row>
    <row r="7062" spans="1:11" customFormat="1" x14ac:dyDescent="0.25">
      <c r="A7062" t="str">
        <f t="shared" si="1051"/>
        <v>29</v>
      </c>
      <c r="B7062" t="s">
        <v>709</v>
      </c>
      <c r="C7062" t="str">
        <f t="shared" si="1049"/>
        <v>067</v>
      </c>
      <c r="D7062" t="s">
        <v>709</v>
      </c>
      <c r="E7062" t="str">
        <f t="shared" si="1052"/>
        <v>09</v>
      </c>
      <c r="F7062" t="str">
        <f>"058"</f>
        <v>058</v>
      </c>
      <c r="G7062" t="str">
        <f>""</f>
        <v/>
      </c>
      <c r="H7062" t="s">
        <v>3</v>
      </c>
      <c r="I7062" t="s">
        <v>3281</v>
      </c>
      <c r="J7062" t="s">
        <v>6757</v>
      </c>
      <c r="K7062" t="str">
        <f>"29006"</f>
        <v>29006</v>
      </c>
    </row>
    <row r="7063" spans="1:11" customFormat="1" x14ac:dyDescent="0.25">
      <c r="A7063" t="str">
        <f t="shared" si="1051"/>
        <v>29</v>
      </c>
      <c r="B7063" t="s">
        <v>709</v>
      </c>
      <c r="C7063" t="str">
        <f t="shared" si="1049"/>
        <v>067</v>
      </c>
      <c r="D7063" t="s">
        <v>709</v>
      </c>
      <c r="E7063" t="str">
        <f t="shared" si="1052"/>
        <v>09</v>
      </c>
      <c r="F7063" t="str">
        <f>"059"</f>
        <v>059</v>
      </c>
      <c r="G7063" t="str">
        <f>""</f>
        <v/>
      </c>
      <c r="H7063" t="s">
        <v>1</v>
      </c>
      <c r="I7063" t="s">
        <v>3281</v>
      </c>
      <c r="J7063" t="s">
        <v>6757</v>
      </c>
      <c r="K7063" t="str">
        <f>"29006"</f>
        <v>29006</v>
      </c>
    </row>
    <row r="7064" spans="1:11" customFormat="1" x14ac:dyDescent="0.25">
      <c r="A7064" t="str">
        <f t="shared" si="1051"/>
        <v>29</v>
      </c>
      <c r="B7064" t="s">
        <v>709</v>
      </c>
      <c r="C7064" t="str">
        <f t="shared" si="1049"/>
        <v>067</v>
      </c>
      <c r="D7064" t="s">
        <v>709</v>
      </c>
      <c r="E7064" t="str">
        <f t="shared" si="1052"/>
        <v>09</v>
      </c>
      <c r="F7064" t="str">
        <f>"059"</f>
        <v>059</v>
      </c>
      <c r="G7064" t="str">
        <f>""</f>
        <v/>
      </c>
      <c r="H7064" t="s">
        <v>0</v>
      </c>
      <c r="I7064" t="s">
        <v>3281</v>
      </c>
      <c r="J7064" t="s">
        <v>6757</v>
      </c>
      <c r="K7064" t="str">
        <f>"29006"</f>
        <v>29006</v>
      </c>
    </row>
    <row r="7065" spans="1:11" customFormat="1" x14ac:dyDescent="0.25">
      <c r="A7065" t="str">
        <f t="shared" si="1051"/>
        <v>29</v>
      </c>
      <c r="B7065" t="s">
        <v>709</v>
      </c>
      <c r="C7065" t="str">
        <f t="shared" si="1049"/>
        <v>067</v>
      </c>
      <c r="D7065" t="s">
        <v>709</v>
      </c>
      <c r="E7065" t="str">
        <f t="shared" si="1052"/>
        <v>09</v>
      </c>
      <c r="F7065" t="str">
        <f>"062"</f>
        <v>062</v>
      </c>
      <c r="G7065" t="str">
        <f>""</f>
        <v/>
      </c>
      <c r="H7065" t="s">
        <v>3</v>
      </c>
      <c r="I7065" t="s">
        <v>3270</v>
      </c>
      <c r="J7065" t="s">
        <v>6746</v>
      </c>
      <c r="K7065" t="str">
        <f>"29006"</f>
        <v>29006</v>
      </c>
    </row>
    <row r="7066" spans="1:11" customFormat="1" x14ac:dyDescent="0.25">
      <c r="A7066" t="str">
        <f t="shared" si="1051"/>
        <v>29</v>
      </c>
      <c r="B7066" t="s">
        <v>709</v>
      </c>
      <c r="C7066" t="str">
        <f t="shared" si="1049"/>
        <v>067</v>
      </c>
      <c r="D7066" t="s">
        <v>709</v>
      </c>
      <c r="E7066" t="str">
        <f t="shared" si="1052"/>
        <v>09</v>
      </c>
      <c r="F7066" t="str">
        <f>"063"</f>
        <v>063</v>
      </c>
      <c r="G7066" t="str">
        <f>""</f>
        <v/>
      </c>
      <c r="H7066" t="s">
        <v>3</v>
      </c>
      <c r="I7066" t="s">
        <v>3273</v>
      </c>
      <c r="J7066" t="s">
        <v>6749</v>
      </c>
      <c r="K7066" t="str">
        <f>"29007"</f>
        <v>29007</v>
      </c>
    </row>
    <row r="7067" spans="1:11" customFormat="1" x14ac:dyDescent="0.25">
      <c r="A7067" t="str">
        <f t="shared" si="1051"/>
        <v>29</v>
      </c>
      <c r="B7067" t="s">
        <v>709</v>
      </c>
      <c r="C7067" t="str">
        <f t="shared" si="1049"/>
        <v>067</v>
      </c>
      <c r="D7067" t="s">
        <v>709</v>
      </c>
      <c r="E7067" t="str">
        <f t="shared" si="1052"/>
        <v>09</v>
      </c>
      <c r="F7067" t="str">
        <f>"064"</f>
        <v>064</v>
      </c>
      <c r="G7067" t="str">
        <f>""</f>
        <v/>
      </c>
      <c r="H7067" t="s">
        <v>3</v>
      </c>
      <c r="I7067" t="s">
        <v>3273</v>
      </c>
      <c r="J7067" t="s">
        <v>6749</v>
      </c>
      <c r="K7067" t="str">
        <f>"29007"</f>
        <v>29007</v>
      </c>
    </row>
    <row r="7068" spans="1:11" customFormat="1" x14ac:dyDescent="0.25">
      <c r="A7068" t="str">
        <f t="shared" si="1051"/>
        <v>29</v>
      </c>
      <c r="B7068" t="s">
        <v>709</v>
      </c>
      <c r="C7068" t="str">
        <f t="shared" si="1049"/>
        <v>067</v>
      </c>
      <c r="D7068" t="s">
        <v>709</v>
      </c>
      <c r="E7068" t="str">
        <f t="shared" si="1052"/>
        <v>09</v>
      </c>
      <c r="F7068" t="str">
        <f>"065"</f>
        <v>065</v>
      </c>
      <c r="G7068" t="str">
        <f>""</f>
        <v/>
      </c>
      <c r="H7068" t="s">
        <v>3</v>
      </c>
      <c r="I7068" t="s">
        <v>3276</v>
      </c>
      <c r="J7068" t="s">
        <v>6752</v>
      </c>
      <c r="K7068" t="str">
        <f>"29007"</f>
        <v>29007</v>
      </c>
    </row>
    <row r="7069" spans="1:11" customFormat="1" x14ac:dyDescent="0.25">
      <c r="A7069" t="str">
        <f t="shared" si="1051"/>
        <v>29</v>
      </c>
      <c r="B7069" t="s">
        <v>709</v>
      </c>
      <c r="C7069" t="str">
        <f t="shared" si="1049"/>
        <v>067</v>
      </c>
      <c r="D7069" t="s">
        <v>709</v>
      </c>
      <c r="E7069" t="str">
        <f t="shared" si="1052"/>
        <v>09</v>
      </c>
      <c r="F7069" t="str">
        <f>"067"</f>
        <v>067</v>
      </c>
      <c r="G7069" t="str">
        <f>""</f>
        <v/>
      </c>
      <c r="H7069" t="s">
        <v>3</v>
      </c>
      <c r="I7069" t="s">
        <v>3252</v>
      </c>
      <c r="J7069" t="s">
        <v>6728</v>
      </c>
      <c r="K7069" t="str">
        <f>"29002"</f>
        <v>29002</v>
      </c>
    </row>
    <row r="7070" spans="1:11" customFormat="1" x14ac:dyDescent="0.25">
      <c r="A7070" t="str">
        <f t="shared" si="1051"/>
        <v>29</v>
      </c>
      <c r="B7070" t="s">
        <v>709</v>
      </c>
      <c r="C7070" t="str">
        <f t="shared" si="1049"/>
        <v>067</v>
      </c>
      <c r="D7070" t="s">
        <v>709</v>
      </c>
      <c r="E7070" t="str">
        <f t="shared" si="1052"/>
        <v>09</v>
      </c>
      <c r="F7070" t="str">
        <f>"068"</f>
        <v>068</v>
      </c>
      <c r="G7070" t="str">
        <f>""</f>
        <v/>
      </c>
      <c r="H7070" t="s">
        <v>3</v>
      </c>
      <c r="I7070" t="s">
        <v>3255</v>
      </c>
      <c r="J7070" t="s">
        <v>6731</v>
      </c>
      <c r="K7070" t="str">
        <f>"29002"</f>
        <v>29002</v>
      </c>
    </row>
    <row r="7071" spans="1:11" customFormat="1" x14ac:dyDescent="0.25">
      <c r="A7071" t="str">
        <f t="shared" si="1051"/>
        <v>29</v>
      </c>
      <c r="B7071" t="s">
        <v>709</v>
      </c>
      <c r="C7071" t="str">
        <f t="shared" si="1049"/>
        <v>067</v>
      </c>
      <c r="D7071" t="s">
        <v>709</v>
      </c>
      <c r="E7071" t="str">
        <f t="shared" si="1052"/>
        <v>09</v>
      </c>
      <c r="F7071" t="str">
        <f>"070"</f>
        <v>070</v>
      </c>
      <c r="G7071" t="str">
        <f>""</f>
        <v/>
      </c>
      <c r="H7071" t="s">
        <v>3</v>
      </c>
      <c r="I7071" t="s">
        <v>3264</v>
      </c>
      <c r="J7071" t="s">
        <v>6740</v>
      </c>
      <c r="K7071" t="str">
        <f>"29002"</f>
        <v>29002</v>
      </c>
    </row>
    <row r="7072" spans="1:11" customFormat="1" x14ac:dyDescent="0.25">
      <c r="A7072" t="str">
        <f t="shared" si="1051"/>
        <v>29</v>
      </c>
      <c r="B7072" t="s">
        <v>709</v>
      </c>
      <c r="C7072" t="str">
        <f t="shared" si="1049"/>
        <v>067</v>
      </c>
      <c r="D7072" t="s">
        <v>709</v>
      </c>
      <c r="E7072" t="str">
        <f t="shared" si="1052"/>
        <v>09</v>
      </c>
      <c r="F7072" t="str">
        <f>"075"</f>
        <v>075</v>
      </c>
      <c r="G7072" t="str">
        <f>""</f>
        <v/>
      </c>
      <c r="H7072" t="s">
        <v>3</v>
      </c>
      <c r="I7072" t="s">
        <v>3276</v>
      </c>
      <c r="J7072" t="s">
        <v>6752</v>
      </c>
      <c r="K7072" t="str">
        <f>"29007"</f>
        <v>29007</v>
      </c>
    </row>
    <row r="7073" spans="1:11" customFormat="1" x14ac:dyDescent="0.25">
      <c r="A7073" t="str">
        <f t="shared" si="1051"/>
        <v>29</v>
      </c>
      <c r="B7073" t="s">
        <v>709</v>
      </c>
      <c r="C7073" t="str">
        <f t="shared" si="1049"/>
        <v>067</v>
      </c>
      <c r="D7073" t="s">
        <v>709</v>
      </c>
      <c r="E7073" t="str">
        <f t="shared" si="1052"/>
        <v>09</v>
      </c>
      <c r="F7073" t="str">
        <f>"076"</f>
        <v>076</v>
      </c>
      <c r="G7073" t="str">
        <f>""</f>
        <v/>
      </c>
      <c r="H7073" t="s">
        <v>1</v>
      </c>
      <c r="I7073" t="s">
        <v>3255</v>
      </c>
      <c r="J7073" t="s">
        <v>6731</v>
      </c>
      <c r="K7073" t="str">
        <f>"29002"</f>
        <v>29002</v>
      </c>
    </row>
    <row r="7074" spans="1:11" customFormat="1" x14ac:dyDescent="0.25">
      <c r="A7074" t="str">
        <f t="shared" si="1051"/>
        <v>29</v>
      </c>
      <c r="B7074" t="s">
        <v>709</v>
      </c>
      <c r="C7074" t="str">
        <f t="shared" si="1049"/>
        <v>067</v>
      </c>
      <c r="D7074" t="s">
        <v>709</v>
      </c>
      <c r="E7074" t="str">
        <f t="shared" si="1052"/>
        <v>09</v>
      </c>
      <c r="F7074" t="str">
        <f>"076"</f>
        <v>076</v>
      </c>
      <c r="G7074" t="str">
        <f>""</f>
        <v/>
      </c>
      <c r="H7074" t="s">
        <v>0</v>
      </c>
      <c r="I7074" t="s">
        <v>3255</v>
      </c>
      <c r="J7074" t="s">
        <v>6731</v>
      </c>
      <c r="K7074" t="str">
        <f>"29002"</f>
        <v>29002</v>
      </c>
    </row>
    <row r="7075" spans="1:11" customFormat="1" x14ac:dyDescent="0.25">
      <c r="A7075" t="str">
        <f t="shared" si="1051"/>
        <v>29</v>
      </c>
      <c r="B7075" t="s">
        <v>709</v>
      </c>
      <c r="C7075" t="str">
        <f t="shared" si="1049"/>
        <v>067</v>
      </c>
      <c r="D7075" t="s">
        <v>709</v>
      </c>
      <c r="E7075" t="str">
        <f t="shared" si="1052"/>
        <v>09</v>
      </c>
      <c r="F7075" t="str">
        <f>"077"</f>
        <v>077</v>
      </c>
      <c r="G7075" t="str">
        <f>""</f>
        <v/>
      </c>
      <c r="H7075" t="s">
        <v>3</v>
      </c>
      <c r="I7075" t="s">
        <v>3279</v>
      </c>
      <c r="J7075" t="s">
        <v>6755</v>
      </c>
      <c r="K7075" t="str">
        <f>"29006"</f>
        <v>29006</v>
      </c>
    </row>
    <row r="7076" spans="1:11" customFormat="1" x14ac:dyDescent="0.25">
      <c r="A7076" t="str">
        <f t="shared" si="1051"/>
        <v>29</v>
      </c>
      <c r="B7076" t="s">
        <v>709</v>
      </c>
      <c r="C7076" t="str">
        <f t="shared" si="1049"/>
        <v>067</v>
      </c>
      <c r="D7076" t="s">
        <v>709</v>
      </c>
      <c r="E7076" t="str">
        <f t="shared" si="1052"/>
        <v>09</v>
      </c>
      <c r="F7076" t="str">
        <f>"080"</f>
        <v>080</v>
      </c>
      <c r="G7076" t="str">
        <f>""</f>
        <v/>
      </c>
      <c r="H7076" t="s">
        <v>3</v>
      </c>
      <c r="I7076" t="s">
        <v>3273</v>
      </c>
      <c r="J7076" t="s">
        <v>6749</v>
      </c>
      <c r="K7076" t="str">
        <f>"29007"</f>
        <v>29007</v>
      </c>
    </row>
    <row r="7077" spans="1:11" customFormat="1" x14ac:dyDescent="0.25">
      <c r="A7077" t="str">
        <f t="shared" si="1051"/>
        <v>29</v>
      </c>
      <c r="B7077" t="s">
        <v>709</v>
      </c>
      <c r="C7077" t="str">
        <f t="shared" si="1049"/>
        <v>067</v>
      </c>
      <c r="D7077" t="s">
        <v>709</v>
      </c>
      <c r="E7077" t="str">
        <f t="shared" si="1052"/>
        <v>09</v>
      </c>
      <c r="F7077" t="str">
        <f>"082"</f>
        <v>082</v>
      </c>
      <c r="G7077" t="str">
        <f>""</f>
        <v/>
      </c>
      <c r="H7077" t="s">
        <v>3</v>
      </c>
      <c r="I7077" t="s">
        <v>3261</v>
      </c>
      <c r="J7077" t="s">
        <v>6737</v>
      </c>
      <c r="K7077" t="str">
        <f>"29002"</f>
        <v>29002</v>
      </c>
    </row>
    <row r="7078" spans="1:11" customFormat="1" x14ac:dyDescent="0.25">
      <c r="A7078" t="str">
        <f t="shared" si="1051"/>
        <v>29</v>
      </c>
      <c r="B7078" t="s">
        <v>709</v>
      </c>
      <c r="C7078" t="str">
        <f t="shared" si="1049"/>
        <v>067</v>
      </c>
      <c r="D7078" t="s">
        <v>709</v>
      </c>
      <c r="E7078" t="str">
        <f t="shared" si="1052"/>
        <v>09</v>
      </c>
      <c r="F7078" t="str">
        <f>"083"</f>
        <v>083</v>
      </c>
      <c r="G7078" t="str">
        <f>""</f>
        <v/>
      </c>
      <c r="H7078" t="s">
        <v>1</v>
      </c>
      <c r="I7078" t="s">
        <v>3257</v>
      </c>
      <c r="J7078" t="s">
        <v>6733</v>
      </c>
      <c r="K7078" t="str">
        <f>"29002"</f>
        <v>29002</v>
      </c>
    </row>
    <row r="7079" spans="1:11" customFormat="1" x14ac:dyDescent="0.25">
      <c r="A7079" t="str">
        <f t="shared" si="1051"/>
        <v>29</v>
      </c>
      <c r="B7079" t="s">
        <v>709</v>
      </c>
      <c r="C7079" t="str">
        <f t="shared" si="1049"/>
        <v>067</v>
      </c>
      <c r="D7079" t="s">
        <v>709</v>
      </c>
      <c r="E7079" t="str">
        <f t="shared" si="1052"/>
        <v>09</v>
      </c>
      <c r="F7079" t="str">
        <f>"083"</f>
        <v>083</v>
      </c>
      <c r="G7079" t="str">
        <f>""</f>
        <v/>
      </c>
      <c r="H7079" t="s">
        <v>0</v>
      </c>
      <c r="I7079" t="s">
        <v>3257</v>
      </c>
      <c r="J7079" t="s">
        <v>6733</v>
      </c>
      <c r="K7079" t="str">
        <f>"29002"</f>
        <v>29002</v>
      </c>
    </row>
    <row r="7080" spans="1:11" customFormat="1" x14ac:dyDescent="0.25">
      <c r="A7080" t="str">
        <f t="shared" si="1051"/>
        <v>29</v>
      </c>
      <c r="B7080" t="s">
        <v>709</v>
      </c>
      <c r="C7080" t="str">
        <f t="shared" si="1049"/>
        <v>067</v>
      </c>
      <c r="D7080" t="s">
        <v>709</v>
      </c>
      <c r="E7080" t="str">
        <f t="shared" si="1052"/>
        <v>09</v>
      </c>
      <c r="F7080" t="str">
        <f>"084"</f>
        <v>084</v>
      </c>
      <c r="G7080" t="str">
        <f>""</f>
        <v/>
      </c>
      <c r="H7080" t="s">
        <v>3</v>
      </c>
      <c r="I7080" t="s">
        <v>3280</v>
      </c>
      <c r="J7080" t="s">
        <v>6756</v>
      </c>
      <c r="K7080" t="str">
        <f>"29002"</f>
        <v>29002</v>
      </c>
    </row>
    <row r="7081" spans="1:11" customFormat="1" x14ac:dyDescent="0.25">
      <c r="A7081" t="str">
        <f t="shared" si="1051"/>
        <v>29</v>
      </c>
      <c r="B7081" t="s">
        <v>709</v>
      </c>
      <c r="C7081" t="str">
        <f t="shared" ref="C7081:C7144" si="1053">"067"</f>
        <v>067</v>
      </c>
      <c r="D7081" t="s">
        <v>709</v>
      </c>
      <c r="E7081" t="str">
        <f t="shared" ref="E7081:E7144" si="1054">"10"</f>
        <v>10</v>
      </c>
      <c r="F7081" t="str">
        <f>"001"</f>
        <v>001</v>
      </c>
      <c r="G7081" t="str">
        <f>""</f>
        <v/>
      </c>
      <c r="H7081" t="s">
        <v>1</v>
      </c>
      <c r="I7081" t="s">
        <v>3282</v>
      </c>
      <c r="J7081" t="s">
        <v>6758</v>
      </c>
      <c r="K7081" t="str">
        <f>"29003"</f>
        <v>29003</v>
      </c>
    </row>
    <row r="7082" spans="1:11" customFormat="1" x14ac:dyDescent="0.25">
      <c r="A7082" t="str">
        <f t="shared" si="1051"/>
        <v>29</v>
      </c>
      <c r="B7082" t="s">
        <v>709</v>
      </c>
      <c r="C7082" t="str">
        <f t="shared" si="1053"/>
        <v>067</v>
      </c>
      <c r="D7082" t="s">
        <v>709</v>
      </c>
      <c r="E7082" t="str">
        <f t="shared" si="1054"/>
        <v>10</v>
      </c>
      <c r="F7082" t="str">
        <f>"001"</f>
        <v>001</v>
      </c>
      <c r="G7082" t="str">
        <f>""</f>
        <v/>
      </c>
      <c r="H7082" t="s">
        <v>0</v>
      </c>
      <c r="I7082" t="s">
        <v>3282</v>
      </c>
      <c r="J7082" t="s">
        <v>6758</v>
      </c>
      <c r="K7082" t="str">
        <f>"29003"</f>
        <v>29003</v>
      </c>
    </row>
    <row r="7083" spans="1:11" customFormat="1" x14ac:dyDescent="0.25">
      <c r="A7083" t="str">
        <f t="shared" si="1051"/>
        <v>29</v>
      </c>
      <c r="B7083" t="s">
        <v>709</v>
      </c>
      <c r="C7083" t="str">
        <f t="shared" si="1053"/>
        <v>067</v>
      </c>
      <c r="D7083" t="s">
        <v>709</v>
      </c>
      <c r="E7083" t="str">
        <f t="shared" si="1054"/>
        <v>10</v>
      </c>
      <c r="F7083" t="str">
        <f>"002"</f>
        <v>002</v>
      </c>
      <c r="G7083" t="str">
        <f>""</f>
        <v/>
      </c>
      <c r="H7083" t="s">
        <v>1</v>
      </c>
      <c r="I7083" t="s">
        <v>3283</v>
      </c>
      <c r="J7083" t="s">
        <v>6759</v>
      </c>
      <c r="K7083" t="str">
        <f>"29003"</f>
        <v>29003</v>
      </c>
    </row>
    <row r="7084" spans="1:11" customFormat="1" x14ac:dyDescent="0.25">
      <c r="A7084" t="str">
        <f t="shared" si="1051"/>
        <v>29</v>
      </c>
      <c r="B7084" t="s">
        <v>709</v>
      </c>
      <c r="C7084" t="str">
        <f t="shared" si="1053"/>
        <v>067</v>
      </c>
      <c r="D7084" t="s">
        <v>709</v>
      </c>
      <c r="E7084" t="str">
        <f t="shared" si="1054"/>
        <v>10</v>
      </c>
      <c r="F7084" t="str">
        <f>"002"</f>
        <v>002</v>
      </c>
      <c r="G7084" t="str">
        <f>""</f>
        <v/>
      </c>
      <c r="H7084" t="s">
        <v>0</v>
      </c>
      <c r="I7084" t="s">
        <v>3283</v>
      </c>
      <c r="J7084" t="s">
        <v>6759</v>
      </c>
      <c r="K7084" t="str">
        <f>"29003"</f>
        <v>29003</v>
      </c>
    </row>
    <row r="7085" spans="1:11" customFormat="1" x14ac:dyDescent="0.25">
      <c r="A7085" t="str">
        <f t="shared" si="1051"/>
        <v>29</v>
      </c>
      <c r="B7085" t="s">
        <v>709</v>
      </c>
      <c r="C7085" t="str">
        <f t="shared" si="1053"/>
        <v>067</v>
      </c>
      <c r="D7085" t="s">
        <v>709</v>
      </c>
      <c r="E7085" t="str">
        <f t="shared" si="1054"/>
        <v>10</v>
      </c>
      <c r="F7085" t="str">
        <f>"003"</f>
        <v>003</v>
      </c>
      <c r="G7085" t="str">
        <f>""</f>
        <v/>
      </c>
      <c r="H7085" t="s">
        <v>1</v>
      </c>
      <c r="I7085" t="s">
        <v>3284</v>
      </c>
      <c r="J7085" t="s">
        <v>6760</v>
      </c>
      <c r="K7085" t="str">
        <f>"29004"</f>
        <v>29004</v>
      </c>
    </row>
    <row r="7086" spans="1:11" customFormat="1" x14ac:dyDescent="0.25">
      <c r="A7086" t="str">
        <f t="shared" si="1051"/>
        <v>29</v>
      </c>
      <c r="B7086" t="s">
        <v>709</v>
      </c>
      <c r="C7086" t="str">
        <f t="shared" si="1053"/>
        <v>067</v>
      </c>
      <c r="D7086" t="s">
        <v>709</v>
      </c>
      <c r="E7086" t="str">
        <f t="shared" si="1054"/>
        <v>10</v>
      </c>
      <c r="F7086" t="str">
        <f>"003"</f>
        <v>003</v>
      </c>
      <c r="G7086" t="str">
        <f>""</f>
        <v/>
      </c>
      <c r="H7086" t="s">
        <v>0</v>
      </c>
      <c r="I7086" t="s">
        <v>3284</v>
      </c>
      <c r="J7086" t="s">
        <v>6760</v>
      </c>
      <c r="K7086" t="str">
        <f>"29004"</f>
        <v>29004</v>
      </c>
    </row>
    <row r="7087" spans="1:11" customFormat="1" x14ac:dyDescent="0.25">
      <c r="A7087" t="str">
        <f t="shared" si="1051"/>
        <v>29</v>
      </c>
      <c r="B7087" t="s">
        <v>709</v>
      </c>
      <c r="C7087" t="str">
        <f t="shared" si="1053"/>
        <v>067</v>
      </c>
      <c r="D7087" t="s">
        <v>709</v>
      </c>
      <c r="E7087" t="str">
        <f t="shared" si="1054"/>
        <v>10</v>
      </c>
      <c r="F7087" t="str">
        <f>"004"</f>
        <v>004</v>
      </c>
      <c r="G7087" t="str">
        <f>""</f>
        <v/>
      </c>
      <c r="H7087" t="s">
        <v>3</v>
      </c>
      <c r="I7087" t="s">
        <v>3285</v>
      </c>
      <c r="J7087" t="s">
        <v>6761</v>
      </c>
      <c r="K7087" t="str">
        <f>"29004"</f>
        <v>29004</v>
      </c>
    </row>
    <row r="7088" spans="1:11" customFormat="1" x14ac:dyDescent="0.25">
      <c r="A7088" t="str">
        <f t="shared" si="1051"/>
        <v>29</v>
      </c>
      <c r="B7088" t="s">
        <v>709</v>
      </c>
      <c r="C7088" t="str">
        <f t="shared" si="1053"/>
        <v>067</v>
      </c>
      <c r="D7088" t="s">
        <v>709</v>
      </c>
      <c r="E7088" t="str">
        <f t="shared" si="1054"/>
        <v>10</v>
      </c>
      <c r="F7088" t="str">
        <f>"005"</f>
        <v>005</v>
      </c>
      <c r="G7088" t="str">
        <f>""</f>
        <v/>
      </c>
      <c r="H7088" t="s">
        <v>3</v>
      </c>
      <c r="I7088" t="s">
        <v>3286</v>
      </c>
      <c r="J7088" t="s">
        <v>6762</v>
      </c>
      <c r="K7088" t="str">
        <f t="shared" ref="K7088:K7099" si="1055">"29003"</f>
        <v>29003</v>
      </c>
    </row>
    <row r="7089" spans="1:11" customFormat="1" x14ac:dyDescent="0.25">
      <c r="A7089" t="str">
        <f t="shared" si="1051"/>
        <v>29</v>
      </c>
      <c r="B7089" t="s">
        <v>709</v>
      </c>
      <c r="C7089" t="str">
        <f t="shared" si="1053"/>
        <v>067</v>
      </c>
      <c r="D7089" t="s">
        <v>709</v>
      </c>
      <c r="E7089" t="str">
        <f t="shared" si="1054"/>
        <v>10</v>
      </c>
      <c r="F7089" t="str">
        <f>"006"</f>
        <v>006</v>
      </c>
      <c r="G7089" t="str">
        <f>""</f>
        <v/>
      </c>
      <c r="H7089" t="s">
        <v>3</v>
      </c>
      <c r="I7089" t="s">
        <v>3287</v>
      </c>
      <c r="J7089" t="s">
        <v>6763</v>
      </c>
      <c r="K7089" t="str">
        <f t="shared" si="1055"/>
        <v>29003</v>
      </c>
    </row>
    <row r="7090" spans="1:11" customFormat="1" x14ac:dyDescent="0.25">
      <c r="A7090" t="str">
        <f t="shared" si="1051"/>
        <v>29</v>
      </c>
      <c r="B7090" t="s">
        <v>709</v>
      </c>
      <c r="C7090" t="str">
        <f t="shared" si="1053"/>
        <v>067</v>
      </c>
      <c r="D7090" t="s">
        <v>709</v>
      </c>
      <c r="E7090" t="str">
        <f t="shared" si="1054"/>
        <v>10</v>
      </c>
      <c r="F7090" t="str">
        <f>"007"</f>
        <v>007</v>
      </c>
      <c r="G7090" t="str">
        <f>""</f>
        <v/>
      </c>
      <c r="H7090" t="s">
        <v>3</v>
      </c>
      <c r="I7090" t="s">
        <v>3286</v>
      </c>
      <c r="J7090" t="s">
        <v>6762</v>
      </c>
      <c r="K7090" t="str">
        <f t="shared" si="1055"/>
        <v>29003</v>
      </c>
    </row>
    <row r="7091" spans="1:11" customFormat="1" x14ac:dyDescent="0.25">
      <c r="A7091" t="str">
        <f t="shared" si="1051"/>
        <v>29</v>
      </c>
      <c r="B7091" t="s">
        <v>709</v>
      </c>
      <c r="C7091" t="str">
        <f t="shared" si="1053"/>
        <v>067</v>
      </c>
      <c r="D7091" t="s">
        <v>709</v>
      </c>
      <c r="E7091" t="str">
        <f t="shared" si="1054"/>
        <v>10</v>
      </c>
      <c r="F7091" t="str">
        <f>"008"</f>
        <v>008</v>
      </c>
      <c r="G7091" t="str">
        <f>""</f>
        <v/>
      </c>
      <c r="H7091" t="s">
        <v>3</v>
      </c>
      <c r="I7091" t="s">
        <v>3287</v>
      </c>
      <c r="J7091" t="s">
        <v>6763</v>
      </c>
      <c r="K7091" t="str">
        <f t="shared" si="1055"/>
        <v>29003</v>
      </c>
    </row>
    <row r="7092" spans="1:11" customFormat="1" x14ac:dyDescent="0.25">
      <c r="A7092" t="str">
        <f t="shared" si="1051"/>
        <v>29</v>
      </c>
      <c r="B7092" t="s">
        <v>709</v>
      </c>
      <c r="C7092" t="str">
        <f t="shared" si="1053"/>
        <v>067</v>
      </c>
      <c r="D7092" t="s">
        <v>709</v>
      </c>
      <c r="E7092" t="str">
        <f t="shared" si="1054"/>
        <v>10</v>
      </c>
      <c r="F7092" t="str">
        <f>"009"</f>
        <v>009</v>
      </c>
      <c r="G7092" t="str">
        <f>""</f>
        <v/>
      </c>
      <c r="H7092" t="s">
        <v>3</v>
      </c>
      <c r="I7092" t="s">
        <v>3282</v>
      </c>
      <c r="J7092" t="s">
        <v>6758</v>
      </c>
      <c r="K7092" t="str">
        <f t="shared" si="1055"/>
        <v>29003</v>
      </c>
    </row>
    <row r="7093" spans="1:11" customFormat="1" x14ac:dyDescent="0.25">
      <c r="A7093" t="str">
        <f t="shared" si="1051"/>
        <v>29</v>
      </c>
      <c r="B7093" t="s">
        <v>709</v>
      </c>
      <c r="C7093" t="str">
        <f t="shared" si="1053"/>
        <v>067</v>
      </c>
      <c r="D7093" t="s">
        <v>709</v>
      </c>
      <c r="E7093" t="str">
        <f t="shared" si="1054"/>
        <v>10</v>
      </c>
      <c r="F7093" t="str">
        <f>"010"</f>
        <v>010</v>
      </c>
      <c r="G7093" t="str">
        <f>""</f>
        <v/>
      </c>
      <c r="H7093" t="s">
        <v>1</v>
      </c>
      <c r="I7093" t="s">
        <v>3288</v>
      </c>
      <c r="J7093" t="s">
        <v>6764</v>
      </c>
      <c r="K7093" t="str">
        <f t="shared" si="1055"/>
        <v>29003</v>
      </c>
    </row>
    <row r="7094" spans="1:11" customFormat="1" x14ac:dyDescent="0.25">
      <c r="A7094" t="str">
        <f t="shared" si="1051"/>
        <v>29</v>
      </c>
      <c r="B7094" t="s">
        <v>709</v>
      </c>
      <c r="C7094" t="str">
        <f t="shared" si="1053"/>
        <v>067</v>
      </c>
      <c r="D7094" t="s">
        <v>709</v>
      </c>
      <c r="E7094" t="str">
        <f t="shared" si="1054"/>
        <v>10</v>
      </c>
      <c r="F7094" t="str">
        <f>"010"</f>
        <v>010</v>
      </c>
      <c r="G7094" t="str">
        <f>""</f>
        <v/>
      </c>
      <c r="H7094" t="s">
        <v>0</v>
      </c>
      <c r="I7094" t="s">
        <v>3288</v>
      </c>
      <c r="J7094" t="s">
        <v>6764</v>
      </c>
      <c r="K7094" t="str">
        <f t="shared" si="1055"/>
        <v>29003</v>
      </c>
    </row>
    <row r="7095" spans="1:11" customFormat="1" x14ac:dyDescent="0.25">
      <c r="A7095" t="str">
        <f t="shared" si="1051"/>
        <v>29</v>
      </c>
      <c r="B7095" t="s">
        <v>709</v>
      </c>
      <c r="C7095" t="str">
        <f t="shared" si="1053"/>
        <v>067</v>
      </c>
      <c r="D7095" t="s">
        <v>709</v>
      </c>
      <c r="E7095" t="str">
        <f t="shared" si="1054"/>
        <v>10</v>
      </c>
      <c r="F7095" t="str">
        <f>"011"</f>
        <v>011</v>
      </c>
      <c r="G7095" t="str">
        <f>""</f>
        <v/>
      </c>
      <c r="H7095" t="s">
        <v>3</v>
      </c>
      <c r="I7095" t="s">
        <v>3288</v>
      </c>
      <c r="J7095" t="s">
        <v>6764</v>
      </c>
      <c r="K7095" t="str">
        <f t="shared" si="1055"/>
        <v>29003</v>
      </c>
    </row>
    <row r="7096" spans="1:11" customFormat="1" x14ac:dyDescent="0.25">
      <c r="A7096" t="str">
        <f t="shared" si="1051"/>
        <v>29</v>
      </c>
      <c r="B7096" t="s">
        <v>709</v>
      </c>
      <c r="C7096" t="str">
        <f t="shared" si="1053"/>
        <v>067</v>
      </c>
      <c r="D7096" t="s">
        <v>709</v>
      </c>
      <c r="E7096" t="str">
        <f t="shared" si="1054"/>
        <v>10</v>
      </c>
      <c r="F7096" t="str">
        <f>"012"</f>
        <v>012</v>
      </c>
      <c r="G7096" t="str">
        <f>""</f>
        <v/>
      </c>
      <c r="H7096" t="s">
        <v>3</v>
      </c>
      <c r="I7096" t="s">
        <v>3289</v>
      </c>
      <c r="J7096" t="s">
        <v>6765</v>
      </c>
      <c r="K7096" t="str">
        <f t="shared" si="1055"/>
        <v>29003</v>
      </c>
    </row>
    <row r="7097" spans="1:11" customFormat="1" x14ac:dyDescent="0.25">
      <c r="A7097" t="str">
        <f t="shared" si="1051"/>
        <v>29</v>
      </c>
      <c r="B7097" t="s">
        <v>709</v>
      </c>
      <c r="C7097" t="str">
        <f t="shared" si="1053"/>
        <v>067</v>
      </c>
      <c r="D7097" t="s">
        <v>709</v>
      </c>
      <c r="E7097" t="str">
        <f t="shared" si="1054"/>
        <v>10</v>
      </c>
      <c r="F7097" t="str">
        <f>"013"</f>
        <v>013</v>
      </c>
      <c r="G7097" t="str">
        <f>""</f>
        <v/>
      </c>
      <c r="H7097" t="s">
        <v>1</v>
      </c>
      <c r="I7097" t="s">
        <v>3290</v>
      </c>
      <c r="J7097" t="s">
        <v>6766</v>
      </c>
      <c r="K7097" t="str">
        <f t="shared" si="1055"/>
        <v>29003</v>
      </c>
    </row>
    <row r="7098" spans="1:11" customFormat="1" x14ac:dyDescent="0.25">
      <c r="A7098" t="str">
        <f t="shared" si="1051"/>
        <v>29</v>
      </c>
      <c r="B7098" t="s">
        <v>709</v>
      </c>
      <c r="C7098" t="str">
        <f t="shared" si="1053"/>
        <v>067</v>
      </c>
      <c r="D7098" t="s">
        <v>709</v>
      </c>
      <c r="E7098" t="str">
        <f t="shared" si="1054"/>
        <v>10</v>
      </c>
      <c r="F7098" t="str">
        <f>"013"</f>
        <v>013</v>
      </c>
      <c r="G7098" t="str">
        <f>""</f>
        <v/>
      </c>
      <c r="H7098" t="s">
        <v>0</v>
      </c>
      <c r="I7098" t="s">
        <v>3290</v>
      </c>
      <c r="J7098" t="s">
        <v>6766</v>
      </c>
      <c r="K7098" t="str">
        <f t="shared" si="1055"/>
        <v>29003</v>
      </c>
    </row>
    <row r="7099" spans="1:11" customFormat="1" x14ac:dyDescent="0.25">
      <c r="A7099" t="str">
        <f t="shared" si="1051"/>
        <v>29</v>
      </c>
      <c r="B7099" t="s">
        <v>709</v>
      </c>
      <c r="C7099" t="str">
        <f t="shared" si="1053"/>
        <v>067</v>
      </c>
      <c r="D7099" t="s">
        <v>709</v>
      </c>
      <c r="E7099" t="str">
        <f t="shared" si="1054"/>
        <v>10</v>
      </c>
      <c r="F7099" t="str">
        <f>"014"</f>
        <v>014</v>
      </c>
      <c r="G7099" t="str">
        <f>""</f>
        <v/>
      </c>
      <c r="H7099" t="s">
        <v>3</v>
      </c>
      <c r="I7099" t="s">
        <v>3291</v>
      </c>
      <c r="J7099" t="s">
        <v>6767</v>
      </c>
      <c r="K7099" t="str">
        <f t="shared" si="1055"/>
        <v>29003</v>
      </c>
    </row>
    <row r="7100" spans="1:11" customFormat="1" x14ac:dyDescent="0.25">
      <c r="A7100" t="str">
        <f t="shared" si="1051"/>
        <v>29</v>
      </c>
      <c r="B7100" t="s">
        <v>709</v>
      </c>
      <c r="C7100" t="str">
        <f t="shared" si="1053"/>
        <v>067</v>
      </c>
      <c r="D7100" t="s">
        <v>709</v>
      </c>
      <c r="E7100" t="str">
        <f t="shared" si="1054"/>
        <v>10</v>
      </c>
      <c r="F7100" t="str">
        <f>"015"</f>
        <v>015</v>
      </c>
      <c r="G7100" t="str">
        <f>""</f>
        <v/>
      </c>
      <c r="H7100" t="s">
        <v>1</v>
      </c>
      <c r="I7100" t="s">
        <v>3292</v>
      </c>
      <c r="J7100" t="s">
        <v>6768</v>
      </c>
      <c r="K7100" t="str">
        <f>"29004"</f>
        <v>29004</v>
      </c>
    </row>
    <row r="7101" spans="1:11" customFormat="1" x14ac:dyDescent="0.25">
      <c r="A7101" t="str">
        <f t="shared" si="1051"/>
        <v>29</v>
      </c>
      <c r="B7101" t="s">
        <v>709</v>
      </c>
      <c r="C7101" t="str">
        <f t="shared" si="1053"/>
        <v>067</v>
      </c>
      <c r="D7101" t="s">
        <v>709</v>
      </c>
      <c r="E7101" t="str">
        <f t="shared" si="1054"/>
        <v>10</v>
      </c>
      <c r="F7101" t="str">
        <f>"015"</f>
        <v>015</v>
      </c>
      <c r="G7101" t="str">
        <f>""</f>
        <v/>
      </c>
      <c r="H7101" t="s">
        <v>0</v>
      </c>
      <c r="I7101" t="s">
        <v>3292</v>
      </c>
      <c r="J7101" t="s">
        <v>6768</v>
      </c>
      <c r="K7101" t="str">
        <f>"29004"</f>
        <v>29004</v>
      </c>
    </row>
    <row r="7102" spans="1:11" customFormat="1" x14ac:dyDescent="0.25">
      <c r="A7102" t="str">
        <f t="shared" si="1051"/>
        <v>29</v>
      </c>
      <c r="B7102" t="s">
        <v>709</v>
      </c>
      <c r="C7102" t="str">
        <f t="shared" si="1053"/>
        <v>067</v>
      </c>
      <c r="D7102" t="s">
        <v>709</v>
      </c>
      <c r="E7102" t="str">
        <f t="shared" si="1054"/>
        <v>10</v>
      </c>
      <c r="F7102" t="str">
        <f>"016"</f>
        <v>016</v>
      </c>
      <c r="G7102" t="str">
        <f>""</f>
        <v/>
      </c>
      <c r="H7102" t="s">
        <v>1</v>
      </c>
      <c r="I7102" t="s">
        <v>3293</v>
      </c>
      <c r="J7102" t="s">
        <v>6769</v>
      </c>
      <c r="K7102" t="str">
        <f>"29004"</f>
        <v>29004</v>
      </c>
    </row>
    <row r="7103" spans="1:11" customFormat="1" x14ac:dyDescent="0.25">
      <c r="A7103" t="str">
        <f t="shared" si="1051"/>
        <v>29</v>
      </c>
      <c r="B7103" t="s">
        <v>709</v>
      </c>
      <c r="C7103" t="str">
        <f t="shared" si="1053"/>
        <v>067</v>
      </c>
      <c r="D7103" t="s">
        <v>709</v>
      </c>
      <c r="E7103" t="str">
        <f t="shared" si="1054"/>
        <v>10</v>
      </c>
      <c r="F7103" t="str">
        <f>"016"</f>
        <v>016</v>
      </c>
      <c r="G7103" t="str">
        <f>""</f>
        <v/>
      </c>
      <c r="H7103" t="s">
        <v>0</v>
      </c>
      <c r="I7103" t="s">
        <v>3293</v>
      </c>
      <c r="J7103" t="s">
        <v>6769</v>
      </c>
      <c r="K7103" t="str">
        <f>"29004"</f>
        <v>29004</v>
      </c>
    </row>
    <row r="7104" spans="1:11" customFormat="1" x14ac:dyDescent="0.25">
      <c r="A7104" t="str">
        <f t="shared" si="1051"/>
        <v>29</v>
      </c>
      <c r="B7104" t="s">
        <v>709</v>
      </c>
      <c r="C7104" t="str">
        <f t="shared" si="1053"/>
        <v>067</v>
      </c>
      <c r="D7104" t="s">
        <v>709</v>
      </c>
      <c r="E7104" t="str">
        <f t="shared" si="1054"/>
        <v>10</v>
      </c>
      <c r="F7104" t="str">
        <f>"017"</f>
        <v>017</v>
      </c>
      <c r="G7104" t="str">
        <f>""</f>
        <v/>
      </c>
      <c r="H7104" t="s">
        <v>3</v>
      </c>
      <c r="I7104" t="s">
        <v>3294</v>
      </c>
      <c r="J7104" t="s">
        <v>6770</v>
      </c>
      <c r="K7104" t="str">
        <f>"29004"</f>
        <v>29004</v>
      </c>
    </row>
    <row r="7105" spans="1:11" customFormat="1" x14ac:dyDescent="0.25">
      <c r="A7105" t="str">
        <f t="shared" si="1051"/>
        <v>29</v>
      </c>
      <c r="B7105" t="s">
        <v>709</v>
      </c>
      <c r="C7105" t="str">
        <f t="shared" si="1053"/>
        <v>067</v>
      </c>
      <c r="D7105" t="s">
        <v>709</v>
      </c>
      <c r="E7105" t="str">
        <f t="shared" si="1054"/>
        <v>10</v>
      </c>
      <c r="F7105" t="str">
        <f>"018"</f>
        <v>018</v>
      </c>
      <c r="G7105" t="str">
        <f>""</f>
        <v/>
      </c>
      <c r="H7105" t="s">
        <v>1</v>
      </c>
      <c r="I7105" t="s">
        <v>3287</v>
      </c>
      <c r="J7105" t="s">
        <v>6763</v>
      </c>
      <c r="K7105" t="str">
        <f>"29003"</f>
        <v>29003</v>
      </c>
    </row>
    <row r="7106" spans="1:11" customFormat="1" x14ac:dyDescent="0.25">
      <c r="A7106" t="str">
        <f t="shared" si="1051"/>
        <v>29</v>
      </c>
      <c r="B7106" t="s">
        <v>709</v>
      </c>
      <c r="C7106" t="str">
        <f t="shared" si="1053"/>
        <v>067</v>
      </c>
      <c r="D7106" t="s">
        <v>709</v>
      </c>
      <c r="E7106" t="str">
        <f t="shared" si="1054"/>
        <v>10</v>
      </c>
      <c r="F7106" t="str">
        <f>"018"</f>
        <v>018</v>
      </c>
      <c r="G7106" t="str">
        <f>""</f>
        <v/>
      </c>
      <c r="H7106" t="s">
        <v>0</v>
      </c>
      <c r="I7106" t="s">
        <v>3287</v>
      </c>
      <c r="J7106" t="s">
        <v>6763</v>
      </c>
      <c r="K7106" t="str">
        <f>"29003"</f>
        <v>29003</v>
      </c>
    </row>
    <row r="7107" spans="1:11" customFormat="1" x14ac:dyDescent="0.25">
      <c r="A7107" t="str">
        <f t="shared" si="1051"/>
        <v>29</v>
      </c>
      <c r="B7107" t="s">
        <v>709</v>
      </c>
      <c r="C7107" t="str">
        <f t="shared" si="1053"/>
        <v>067</v>
      </c>
      <c r="D7107" t="s">
        <v>709</v>
      </c>
      <c r="E7107" t="str">
        <f t="shared" si="1054"/>
        <v>10</v>
      </c>
      <c r="F7107" t="str">
        <f>"019"</f>
        <v>019</v>
      </c>
      <c r="G7107" t="str">
        <f>""</f>
        <v/>
      </c>
      <c r="H7107" t="s">
        <v>1</v>
      </c>
      <c r="I7107" t="s">
        <v>3295</v>
      </c>
      <c r="J7107" t="s">
        <v>6771</v>
      </c>
      <c r="K7107" t="str">
        <f t="shared" ref="K7107:K7115" si="1056">"29004"</f>
        <v>29004</v>
      </c>
    </row>
    <row r="7108" spans="1:11" customFormat="1" x14ac:dyDescent="0.25">
      <c r="A7108" t="str">
        <f t="shared" si="1051"/>
        <v>29</v>
      </c>
      <c r="B7108" t="s">
        <v>709</v>
      </c>
      <c r="C7108" t="str">
        <f t="shared" si="1053"/>
        <v>067</v>
      </c>
      <c r="D7108" t="s">
        <v>709</v>
      </c>
      <c r="E7108" t="str">
        <f t="shared" si="1054"/>
        <v>10</v>
      </c>
      <c r="F7108" t="str">
        <f>"019"</f>
        <v>019</v>
      </c>
      <c r="G7108" t="str">
        <f>""</f>
        <v/>
      </c>
      <c r="H7108" t="s">
        <v>0</v>
      </c>
      <c r="I7108" t="s">
        <v>3295</v>
      </c>
      <c r="J7108" t="s">
        <v>6771</v>
      </c>
      <c r="K7108" t="str">
        <f t="shared" si="1056"/>
        <v>29004</v>
      </c>
    </row>
    <row r="7109" spans="1:11" customFormat="1" x14ac:dyDescent="0.25">
      <c r="A7109" t="str">
        <f t="shared" si="1051"/>
        <v>29</v>
      </c>
      <c r="B7109" t="s">
        <v>709</v>
      </c>
      <c r="C7109" t="str">
        <f t="shared" si="1053"/>
        <v>067</v>
      </c>
      <c r="D7109" t="s">
        <v>709</v>
      </c>
      <c r="E7109" t="str">
        <f t="shared" si="1054"/>
        <v>10</v>
      </c>
      <c r="F7109" t="str">
        <f>"020"</f>
        <v>020</v>
      </c>
      <c r="G7109" t="str">
        <f>""</f>
        <v/>
      </c>
      <c r="H7109" t="s">
        <v>3</v>
      </c>
      <c r="I7109" t="s">
        <v>3296</v>
      </c>
      <c r="J7109" t="s">
        <v>6772</v>
      </c>
      <c r="K7109" t="str">
        <f t="shared" si="1056"/>
        <v>29004</v>
      </c>
    </row>
    <row r="7110" spans="1:11" customFormat="1" x14ac:dyDescent="0.25">
      <c r="A7110" t="str">
        <f t="shared" si="1051"/>
        <v>29</v>
      </c>
      <c r="B7110" t="s">
        <v>709</v>
      </c>
      <c r="C7110" t="str">
        <f t="shared" si="1053"/>
        <v>067</v>
      </c>
      <c r="D7110" t="s">
        <v>709</v>
      </c>
      <c r="E7110" t="str">
        <f t="shared" si="1054"/>
        <v>10</v>
      </c>
      <c r="F7110" t="str">
        <f>"021"</f>
        <v>021</v>
      </c>
      <c r="G7110" t="str">
        <f>""</f>
        <v/>
      </c>
      <c r="H7110" t="s">
        <v>1</v>
      </c>
      <c r="I7110" t="s">
        <v>3297</v>
      </c>
      <c r="J7110" t="s">
        <v>6773</v>
      </c>
      <c r="K7110" t="str">
        <f t="shared" si="1056"/>
        <v>29004</v>
      </c>
    </row>
    <row r="7111" spans="1:11" customFormat="1" x14ac:dyDescent="0.25">
      <c r="A7111" t="str">
        <f t="shared" si="1051"/>
        <v>29</v>
      </c>
      <c r="B7111" t="s">
        <v>709</v>
      </c>
      <c r="C7111" t="str">
        <f t="shared" si="1053"/>
        <v>067</v>
      </c>
      <c r="D7111" t="s">
        <v>709</v>
      </c>
      <c r="E7111" t="str">
        <f t="shared" si="1054"/>
        <v>10</v>
      </c>
      <c r="F7111" t="str">
        <f>"021"</f>
        <v>021</v>
      </c>
      <c r="G7111" t="str">
        <f>""</f>
        <v/>
      </c>
      <c r="H7111" t="s">
        <v>0</v>
      </c>
      <c r="I7111" t="s">
        <v>3297</v>
      </c>
      <c r="J7111" t="s">
        <v>6773</v>
      </c>
      <c r="K7111" t="str">
        <f t="shared" si="1056"/>
        <v>29004</v>
      </c>
    </row>
    <row r="7112" spans="1:11" customFormat="1" x14ac:dyDescent="0.25">
      <c r="A7112" t="str">
        <f t="shared" si="1051"/>
        <v>29</v>
      </c>
      <c r="B7112" t="s">
        <v>709</v>
      </c>
      <c r="C7112" t="str">
        <f t="shared" si="1053"/>
        <v>067</v>
      </c>
      <c r="D7112" t="s">
        <v>709</v>
      </c>
      <c r="E7112" t="str">
        <f t="shared" si="1054"/>
        <v>10</v>
      </c>
      <c r="F7112" t="str">
        <f>"022"</f>
        <v>022</v>
      </c>
      <c r="G7112" t="str">
        <f>""</f>
        <v/>
      </c>
      <c r="H7112" t="s">
        <v>1</v>
      </c>
      <c r="I7112" t="s">
        <v>3298</v>
      </c>
      <c r="J7112" t="s">
        <v>6774</v>
      </c>
      <c r="K7112" t="str">
        <f t="shared" si="1056"/>
        <v>29004</v>
      </c>
    </row>
    <row r="7113" spans="1:11" customFormat="1" x14ac:dyDescent="0.25">
      <c r="A7113" t="str">
        <f t="shared" si="1051"/>
        <v>29</v>
      </c>
      <c r="B7113" t="s">
        <v>709</v>
      </c>
      <c r="C7113" t="str">
        <f t="shared" si="1053"/>
        <v>067</v>
      </c>
      <c r="D7113" t="s">
        <v>709</v>
      </c>
      <c r="E7113" t="str">
        <f t="shared" si="1054"/>
        <v>10</v>
      </c>
      <c r="F7113" t="str">
        <f>"022"</f>
        <v>022</v>
      </c>
      <c r="G7113" t="str">
        <f>""</f>
        <v/>
      </c>
      <c r="H7113" t="s">
        <v>0</v>
      </c>
      <c r="I7113" t="s">
        <v>3298</v>
      </c>
      <c r="J7113" t="s">
        <v>6774</v>
      </c>
      <c r="K7113" t="str">
        <f t="shared" si="1056"/>
        <v>29004</v>
      </c>
    </row>
    <row r="7114" spans="1:11" customFormat="1" x14ac:dyDescent="0.25">
      <c r="A7114" t="str">
        <f t="shared" si="1051"/>
        <v>29</v>
      </c>
      <c r="B7114" t="s">
        <v>709</v>
      </c>
      <c r="C7114" t="str">
        <f t="shared" si="1053"/>
        <v>067</v>
      </c>
      <c r="D7114" t="s">
        <v>709</v>
      </c>
      <c r="E7114" t="str">
        <f t="shared" si="1054"/>
        <v>10</v>
      </c>
      <c r="F7114" t="str">
        <f>"023"</f>
        <v>023</v>
      </c>
      <c r="G7114" t="str">
        <f>""</f>
        <v/>
      </c>
      <c r="H7114" t="s">
        <v>1</v>
      </c>
      <c r="I7114" t="s">
        <v>3299</v>
      </c>
      <c r="J7114" t="s">
        <v>6775</v>
      </c>
      <c r="K7114" t="str">
        <f t="shared" si="1056"/>
        <v>29004</v>
      </c>
    </row>
    <row r="7115" spans="1:11" customFormat="1" x14ac:dyDescent="0.25">
      <c r="A7115" t="str">
        <f t="shared" ref="A7115:A7178" si="1057">"29"</f>
        <v>29</v>
      </c>
      <c r="B7115" t="s">
        <v>709</v>
      </c>
      <c r="C7115" t="str">
        <f t="shared" si="1053"/>
        <v>067</v>
      </c>
      <c r="D7115" t="s">
        <v>709</v>
      </c>
      <c r="E7115" t="str">
        <f t="shared" si="1054"/>
        <v>10</v>
      </c>
      <c r="F7115" t="str">
        <f>"023"</f>
        <v>023</v>
      </c>
      <c r="G7115" t="str">
        <f>""</f>
        <v/>
      </c>
      <c r="H7115" t="s">
        <v>0</v>
      </c>
      <c r="I7115" t="s">
        <v>3299</v>
      </c>
      <c r="J7115" t="s">
        <v>6775</v>
      </c>
      <c r="K7115" t="str">
        <f t="shared" si="1056"/>
        <v>29004</v>
      </c>
    </row>
    <row r="7116" spans="1:11" customFormat="1" x14ac:dyDescent="0.25">
      <c r="A7116" t="str">
        <f t="shared" si="1057"/>
        <v>29</v>
      </c>
      <c r="B7116" t="s">
        <v>709</v>
      </c>
      <c r="C7116" t="str">
        <f t="shared" si="1053"/>
        <v>067</v>
      </c>
      <c r="D7116" t="s">
        <v>709</v>
      </c>
      <c r="E7116" t="str">
        <f t="shared" si="1054"/>
        <v>10</v>
      </c>
      <c r="F7116" t="str">
        <f>"026"</f>
        <v>026</v>
      </c>
      <c r="G7116" t="str">
        <f>""</f>
        <v/>
      </c>
      <c r="H7116" t="s">
        <v>1</v>
      </c>
      <c r="I7116" t="s">
        <v>3300</v>
      </c>
      <c r="J7116" t="s">
        <v>6776</v>
      </c>
      <c r="K7116" t="str">
        <f>"29003"</f>
        <v>29003</v>
      </c>
    </row>
    <row r="7117" spans="1:11" customFormat="1" x14ac:dyDescent="0.25">
      <c r="A7117" t="str">
        <f t="shared" si="1057"/>
        <v>29</v>
      </c>
      <c r="B7117" t="s">
        <v>709</v>
      </c>
      <c r="C7117" t="str">
        <f t="shared" si="1053"/>
        <v>067</v>
      </c>
      <c r="D7117" t="s">
        <v>709</v>
      </c>
      <c r="E7117" t="str">
        <f t="shared" si="1054"/>
        <v>10</v>
      </c>
      <c r="F7117" t="str">
        <f>"026"</f>
        <v>026</v>
      </c>
      <c r="G7117" t="str">
        <f>""</f>
        <v/>
      </c>
      <c r="H7117" t="s">
        <v>0</v>
      </c>
      <c r="I7117" t="s">
        <v>3300</v>
      </c>
      <c r="J7117" t="s">
        <v>6776</v>
      </c>
      <c r="K7117" t="str">
        <f>"29003"</f>
        <v>29003</v>
      </c>
    </row>
    <row r="7118" spans="1:11" customFormat="1" x14ac:dyDescent="0.25">
      <c r="A7118" t="str">
        <f t="shared" si="1057"/>
        <v>29</v>
      </c>
      <c r="B7118" t="s">
        <v>709</v>
      </c>
      <c r="C7118" t="str">
        <f t="shared" si="1053"/>
        <v>067</v>
      </c>
      <c r="D7118" t="s">
        <v>709</v>
      </c>
      <c r="E7118" t="str">
        <f t="shared" si="1054"/>
        <v>10</v>
      </c>
      <c r="F7118" t="str">
        <f>"027"</f>
        <v>027</v>
      </c>
      <c r="G7118" t="str">
        <f>""</f>
        <v/>
      </c>
      <c r="H7118" t="s">
        <v>3</v>
      </c>
      <c r="I7118" t="s">
        <v>3301</v>
      </c>
      <c r="J7118" t="s">
        <v>6777</v>
      </c>
      <c r="K7118" t="str">
        <f>"29003"</f>
        <v>29003</v>
      </c>
    </row>
    <row r="7119" spans="1:11" customFormat="1" x14ac:dyDescent="0.25">
      <c r="A7119" t="str">
        <f t="shared" si="1057"/>
        <v>29</v>
      </c>
      <c r="B7119" t="s">
        <v>709</v>
      </c>
      <c r="C7119" t="str">
        <f t="shared" si="1053"/>
        <v>067</v>
      </c>
      <c r="D7119" t="s">
        <v>709</v>
      </c>
      <c r="E7119" t="str">
        <f t="shared" si="1054"/>
        <v>10</v>
      </c>
      <c r="F7119" t="str">
        <f>"028"</f>
        <v>028</v>
      </c>
      <c r="G7119" t="str">
        <f>""</f>
        <v/>
      </c>
      <c r="H7119" t="s">
        <v>1</v>
      </c>
      <c r="I7119" t="s">
        <v>3291</v>
      </c>
      <c r="J7119" t="s">
        <v>6767</v>
      </c>
      <c r="K7119" t="str">
        <f>"29003"</f>
        <v>29003</v>
      </c>
    </row>
    <row r="7120" spans="1:11" customFormat="1" x14ac:dyDescent="0.25">
      <c r="A7120" t="str">
        <f t="shared" si="1057"/>
        <v>29</v>
      </c>
      <c r="B7120" t="s">
        <v>709</v>
      </c>
      <c r="C7120" t="str">
        <f t="shared" si="1053"/>
        <v>067</v>
      </c>
      <c r="D7120" t="s">
        <v>709</v>
      </c>
      <c r="E7120" t="str">
        <f t="shared" si="1054"/>
        <v>10</v>
      </c>
      <c r="F7120" t="str">
        <f>"028"</f>
        <v>028</v>
      </c>
      <c r="G7120" t="str">
        <f>""</f>
        <v/>
      </c>
      <c r="H7120" t="s">
        <v>0</v>
      </c>
      <c r="I7120" t="s">
        <v>3291</v>
      </c>
      <c r="J7120" t="s">
        <v>6767</v>
      </c>
      <c r="K7120" t="str">
        <f>"29003"</f>
        <v>29003</v>
      </c>
    </row>
    <row r="7121" spans="1:11" customFormat="1" x14ac:dyDescent="0.25">
      <c r="A7121" t="str">
        <f t="shared" si="1057"/>
        <v>29</v>
      </c>
      <c r="B7121" t="s">
        <v>709</v>
      </c>
      <c r="C7121" t="str">
        <f t="shared" si="1053"/>
        <v>067</v>
      </c>
      <c r="D7121" t="s">
        <v>709</v>
      </c>
      <c r="E7121" t="str">
        <f t="shared" si="1054"/>
        <v>10</v>
      </c>
      <c r="F7121" t="str">
        <f>"029"</f>
        <v>029</v>
      </c>
      <c r="G7121" t="str">
        <f>""</f>
        <v/>
      </c>
      <c r="H7121" t="s">
        <v>3</v>
      </c>
      <c r="I7121" t="s">
        <v>3285</v>
      </c>
      <c r="J7121" t="s">
        <v>6761</v>
      </c>
      <c r="K7121" t="str">
        <f t="shared" ref="K7121:K7128" si="1058">"29004"</f>
        <v>29004</v>
      </c>
    </row>
    <row r="7122" spans="1:11" customFormat="1" x14ac:dyDescent="0.25">
      <c r="A7122" t="str">
        <f t="shared" si="1057"/>
        <v>29</v>
      </c>
      <c r="B7122" t="s">
        <v>709</v>
      </c>
      <c r="C7122" t="str">
        <f t="shared" si="1053"/>
        <v>067</v>
      </c>
      <c r="D7122" t="s">
        <v>709</v>
      </c>
      <c r="E7122" t="str">
        <f t="shared" si="1054"/>
        <v>10</v>
      </c>
      <c r="F7122" t="str">
        <f>"030"</f>
        <v>030</v>
      </c>
      <c r="G7122" t="str">
        <f>""</f>
        <v/>
      </c>
      <c r="H7122" t="s">
        <v>3</v>
      </c>
      <c r="I7122" t="s">
        <v>3293</v>
      </c>
      <c r="J7122" t="s">
        <v>6769</v>
      </c>
      <c r="K7122" t="str">
        <f t="shared" si="1058"/>
        <v>29004</v>
      </c>
    </row>
    <row r="7123" spans="1:11" customFormat="1" x14ac:dyDescent="0.25">
      <c r="A7123" t="str">
        <f t="shared" si="1057"/>
        <v>29</v>
      </c>
      <c r="B7123" t="s">
        <v>709</v>
      </c>
      <c r="C7123" t="str">
        <f t="shared" si="1053"/>
        <v>067</v>
      </c>
      <c r="D7123" t="s">
        <v>709</v>
      </c>
      <c r="E7123" t="str">
        <f t="shared" si="1054"/>
        <v>10</v>
      </c>
      <c r="F7123" t="str">
        <f>"031"</f>
        <v>031</v>
      </c>
      <c r="G7123" t="str">
        <f>""</f>
        <v/>
      </c>
      <c r="H7123" t="s">
        <v>1</v>
      </c>
      <c r="I7123" t="s">
        <v>3296</v>
      </c>
      <c r="J7123" t="s">
        <v>6772</v>
      </c>
      <c r="K7123" t="str">
        <f t="shared" si="1058"/>
        <v>29004</v>
      </c>
    </row>
    <row r="7124" spans="1:11" customFormat="1" x14ac:dyDescent="0.25">
      <c r="A7124" t="str">
        <f t="shared" si="1057"/>
        <v>29</v>
      </c>
      <c r="B7124" t="s">
        <v>709</v>
      </c>
      <c r="C7124" t="str">
        <f t="shared" si="1053"/>
        <v>067</v>
      </c>
      <c r="D7124" t="s">
        <v>709</v>
      </c>
      <c r="E7124" t="str">
        <f t="shared" si="1054"/>
        <v>10</v>
      </c>
      <c r="F7124" t="str">
        <f>"031"</f>
        <v>031</v>
      </c>
      <c r="G7124" t="str">
        <f>""</f>
        <v/>
      </c>
      <c r="H7124" t="s">
        <v>0</v>
      </c>
      <c r="I7124" t="s">
        <v>3296</v>
      </c>
      <c r="J7124" t="s">
        <v>6772</v>
      </c>
      <c r="K7124" t="str">
        <f t="shared" si="1058"/>
        <v>29004</v>
      </c>
    </row>
    <row r="7125" spans="1:11" customFormat="1" x14ac:dyDescent="0.25">
      <c r="A7125" t="str">
        <f t="shared" si="1057"/>
        <v>29</v>
      </c>
      <c r="B7125" t="s">
        <v>709</v>
      </c>
      <c r="C7125" t="str">
        <f t="shared" si="1053"/>
        <v>067</v>
      </c>
      <c r="D7125" t="s">
        <v>709</v>
      </c>
      <c r="E7125" t="str">
        <f t="shared" si="1054"/>
        <v>10</v>
      </c>
      <c r="F7125" t="str">
        <f>"032"</f>
        <v>032</v>
      </c>
      <c r="G7125" t="str">
        <f>""</f>
        <v/>
      </c>
      <c r="H7125" t="s">
        <v>3</v>
      </c>
      <c r="I7125" t="s">
        <v>3302</v>
      </c>
      <c r="J7125" t="s">
        <v>6778</v>
      </c>
      <c r="K7125" t="str">
        <f t="shared" si="1058"/>
        <v>29004</v>
      </c>
    </row>
    <row r="7126" spans="1:11" customFormat="1" x14ac:dyDescent="0.25">
      <c r="A7126" t="str">
        <f t="shared" si="1057"/>
        <v>29</v>
      </c>
      <c r="B7126" t="s">
        <v>709</v>
      </c>
      <c r="C7126" t="str">
        <f t="shared" si="1053"/>
        <v>067</v>
      </c>
      <c r="D7126" t="s">
        <v>709</v>
      </c>
      <c r="E7126" t="str">
        <f t="shared" si="1054"/>
        <v>10</v>
      </c>
      <c r="F7126" t="str">
        <f>"033"</f>
        <v>033</v>
      </c>
      <c r="G7126" t="str">
        <f>""</f>
        <v/>
      </c>
      <c r="H7126" t="s">
        <v>3</v>
      </c>
      <c r="I7126" t="s">
        <v>3303</v>
      </c>
      <c r="J7126" t="s">
        <v>6779</v>
      </c>
      <c r="K7126" t="str">
        <f t="shared" si="1058"/>
        <v>29004</v>
      </c>
    </row>
    <row r="7127" spans="1:11" customFormat="1" x14ac:dyDescent="0.25">
      <c r="A7127" t="str">
        <f t="shared" si="1057"/>
        <v>29</v>
      </c>
      <c r="B7127" t="s">
        <v>709</v>
      </c>
      <c r="C7127" t="str">
        <f t="shared" si="1053"/>
        <v>067</v>
      </c>
      <c r="D7127" t="s">
        <v>709</v>
      </c>
      <c r="E7127" t="str">
        <f t="shared" si="1054"/>
        <v>10</v>
      </c>
      <c r="F7127" t="str">
        <f>"034"</f>
        <v>034</v>
      </c>
      <c r="G7127" t="str">
        <f>""</f>
        <v/>
      </c>
      <c r="H7127" t="s">
        <v>1</v>
      </c>
      <c r="I7127" t="s">
        <v>3299</v>
      </c>
      <c r="J7127" t="s">
        <v>6775</v>
      </c>
      <c r="K7127" t="str">
        <f t="shared" si="1058"/>
        <v>29004</v>
      </c>
    </row>
    <row r="7128" spans="1:11" customFormat="1" x14ac:dyDescent="0.25">
      <c r="A7128" t="str">
        <f t="shared" si="1057"/>
        <v>29</v>
      </c>
      <c r="B7128" t="s">
        <v>709</v>
      </c>
      <c r="C7128" t="str">
        <f t="shared" si="1053"/>
        <v>067</v>
      </c>
      <c r="D7128" t="s">
        <v>709</v>
      </c>
      <c r="E7128" t="str">
        <f t="shared" si="1054"/>
        <v>10</v>
      </c>
      <c r="F7128" t="str">
        <f>"034"</f>
        <v>034</v>
      </c>
      <c r="G7128" t="str">
        <f>""</f>
        <v/>
      </c>
      <c r="H7128" t="s">
        <v>0</v>
      </c>
      <c r="I7128" t="s">
        <v>3299</v>
      </c>
      <c r="J7128" t="s">
        <v>6775</v>
      </c>
      <c r="K7128" t="str">
        <f t="shared" si="1058"/>
        <v>29004</v>
      </c>
    </row>
    <row r="7129" spans="1:11" customFormat="1" x14ac:dyDescent="0.25">
      <c r="A7129" t="str">
        <f t="shared" si="1057"/>
        <v>29</v>
      </c>
      <c r="B7129" t="s">
        <v>709</v>
      </c>
      <c r="C7129" t="str">
        <f t="shared" si="1053"/>
        <v>067</v>
      </c>
      <c r="D7129" t="s">
        <v>709</v>
      </c>
      <c r="E7129" t="str">
        <f t="shared" si="1054"/>
        <v>10</v>
      </c>
      <c r="F7129" t="str">
        <f>"035"</f>
        <v>035</v>
      </c>
      <c r="G7129" t="str">
        <f>""</f>
        <v/>
      </c>
      <c r="H7129" t="s">
        <v>1</v>
      </c>
      <c r="I7129" t="s">
        <v>3304</v>
      </c>
      <c r="J7129" t="s">
        <v>6780</v>
      </c>
      <c r="K7129" t="str">
        <f>"29003"</f>
        <v>29003</v>
      </c>
    </row>
    <row r="7130" spans="1:11" customFormat="1" x14ac:dyDescent="0.25">
      <c r="A7130" t="str">
        <f t="shared" si="1057"/>
        <v>29</v>
      </c>
      <c r="B7130" t="s">
        <v>709</v>
      </c>
      <c r="C7130" t="str">
        <f t="shared" si="1053"/>
        <v>067</v>
      </c>
      <c r="D7130" t="s">
        <v>709</v>
      </c>
      <c r="E7130" t="str">
        <f t="shared" si="1054"/>
        <v>10</v>
      </c>
      <c r="F7130" t="str">
        <f>"035"</f>
        <v>035</v>
      </c>
      <c r="G7130" t="str">
        <f>""</f>
        <v/>
      </c>
      <c r="H7130" t="s">
        <v>0</v>
      </c>
      <c r="I7130" t="s">
        <v>3304</v>
      </c>
      <c r="J7130" t="s">
        <v>6780</v>
      </c>
      <c r="K7130" t="str">
        <f>"29003"</f>
        <v>29003</v>
      </c>
    </row>
    <row r="7131" spans="1:11" customFormat="1" x14ac:dyDescent="0.25">
      <c r="A7131" t="str">
        <f t="shared" si="1057"/>
        <v>29</v>
      </c>
      <c r="B7131" t="s">
        <v>709</v>
      </c>
      <c r="C7131" t="str">
        <f t="shared" si="1053"/>
        <v>067</v>
      </c>
      <c r="D7131" t="s">
        <v>709</v>
      </c>
      <c r="E7131" t="str">
        <f t="shared" si="1054"/>
        <v>10</v>
      </c>
      <c r="F7131" t="str">
        <f>"036"</f>
        <v>036</v>
      </c>
      <c r="G7131" t="str">
        <f>""</f>
        <v/>
      </c>
      <c r="H7131" t="s">
        <v>3</v>
      </c>
      <c r="I7131" t="s">
        <v>3304</v>
      </c>
      <c r="J7131" t="s">
        <v>6780</v>
      </c>
      <c r="K7131" t="str">
        <f>"29003"</f>
        <v>29003</v>
      </c>
    </row>
    <row r="7132" spans="1:11" customFormat="1" x14ac:dyDescent="0.25">
      <c r="A7132" t="str">
        <f t="shared" si="1057"/>
        <v>29</v>
      </c>
      <c r="B7132" t="s">
        <v>709</v>
      </c>
      <c r="C7132" t="str">
        <f t="shared" si="1053"/>
        <v>067</v>
      </c>
      <c r="D7132" t="s">
        <v>709</v>
      </c>
      <c r="E7132" t="str">
        <f t="shared" si="1054"/>
        <v>10</v>
      </c>
      <c r="F7132" t="str">
        <f>"037"</f>
        <v>037</v>
      </c>
      <c r="G7132" t="str">
        <f>""</f>
        <v/>
      </c>
      <c r="H7132" t="s">
        <v>3</v>
      </c>
      <c r="I7132" t="s">
        <v>3305</v>
      </c>
      <c r="J7132" t="s">
        <v>6781</v>
      </c>
      <c r="K7132" t="str">
        <f>"29004"</f>
        <v>29004</v>
      </c>
    </row>
    <row r="7133" spans="1:11" customFormat="1" x14ac:dyDescent="0.25">
      <c r="A7133" t="str">
        <f t="shared" si="1057"/>
        <v>29</v>
      </c>
      <c r="B7133" t="s">
        <v>709</v>
      </c>
      <c r="C7133" t="str">
        <f t="shared" si="1053"/>
        <v>067</v>
      </c>
      <c r="D7133" t="s">
        <v>709</v>
      </c>
      <c r="E7133" t="str">
        <f t="shared" si="1054"/>
        <v>10</v>
      </c>
      <c r="F7133" t="str">
        <f>"038"</f>
        <v>038</v>
      </c>
      <c r="G7133" t="str">
        <f>""</f>
        <v/>
      </c>
      <c r="H7133" t="s">
        <v>3</v>
      </c>
      <c r="I7133" t="s">
        <v>3285</v>
      </c>
      <c r="J7133" t="s">
        <v>6761</v>
      </c>
      <c r="K7133" t="str">
        <f>"29004"</f>
        <v>29004</v>
      </c>
    </row>
    <row r="7134" spans="1:11" customFormat="1" x14ac:dyDescent="0.25">
      <c r="A7134" t="str">
        <f t="shared" si="1057"/>
        <v>29</v>
      </c>
      <c r="B7134" t="s">
        <v>709</v>
      </c>
      <c r="C7134" t="str">
        <f t="shared" si="1053"/>
        <v>067</v>
      </c>
      <c r="D7134" t="s">
        <v>709</v>
      </c>
      <c r="E7134" t="str">
        <f t="shared" si="1054"/>
        <v>10</v>
      </c>
      <c r="F7134" t="str">
        <f>"039"</f>
        <v>039</v>
      </c>
      <c r="G7134" t="str">
        <f>""</f>
        <v/>
      </c>
      <c r="H7134" t="s">
        <v>3</v>
      </c>
      <c r="I7134" t="s">
        <v>3304</v>
      </c>
      <c r="J7134" t="s">
        <v>6780</v>
      </c>
      <c r="K7134" t="str">
        <f>"29003"</f>
        <v>29003</v>
      </c>
    </row>
    <row r="7135" spans="1:11" customFormat="1" x14ac:dyDescent="0.25">
      <c r="A7135" t="str">
        <f t="shared" si="1057"/>
        <v>29</v>
      </c>
      <c r="B7135" t="s">
        <v>709</v>
      </c>
      <c r="C7135" t="str">
        <f t="shared" si="1053"/>
        <v>067</v>
      </c>
      <c r="D7135" t="s">
        <v>709</v>
      </c>
      <c r="E7135" t="str">
        <f t="shared" si="1054"/>
        <v>10</v>
      </c>
      <c r="F7135" t="str">
        <f>"040"</f>
        <v>040</v>
      </c>
      <c r="G7135" t="str">
        <f>""</f>
        <v/>
      </c>
      <c r="H7135" t="s">
        <v>3</v>
      </c>
      <c r="I7135" t="s">
        <v>3294</v>
      </c>
      <c r="J7135" t="s">
        <v>6770</v>
      </c>
      <c r="K7135" t="str">
        <f>"29004"</f>
        <v>29004</v>
      </c>
    </row>
    <row r="7136" spans="1:11" customFormat="1" x14ac:dyDescent="0.25">
      <c r="A7136" t="str">
        <f t="shared" si="1057"/>
        <v>29</v>
      </c>
      <c r="B7136" t="s">
        <v>709</v>
      </c>
      <c r="C7136" t="str">
        <f t="shared" si="1053"/>
        <v>067</v>
      </c>
      <c r="D7136" t="s">
        <v>709</v>
      </c>
      <c r="E7136" t="str">
        <f t="shared" si="1054"/>
        <v>10</v>
      </c>
      <c r="F7136" t="str">
        <f>"041"</f>
        <v>041</v>
      </c>
      <c r="G7136" t="str">
        <f>""</f>
        <v/>
      </c>
      <c r="H7136" t="s">
        <v>3</v>
      </c>
      <c r="I7136" t="s">
        <v>3302</v>
      </c>
      <c r="J7136" t="s">
        <v>6778</v>
      </c>
      <c r="K7136" t="str">
        <f>"29004"</f>
        <v>29004</v>
      </c>
    </row>
    <row r="7137" spans="1:11" customFormat="1" x14ac:dyDescent="0.25">
      <c r="A7137" t="str">
        <f t="shared" si="1057"/>
        <v>29</v>
      </c>
      <c r="B7137" t="s">
        <v>709</v>
      </c>
      <c r="C7137" t="str">
        <f t="shared" si="1053"/>
        <v>067</v>
      </c>
      <c r="D7137" t="s">
        <v>709</v>
      </c>
      <c r="E7137" t="str">
        <f t="shared" si="1054"/>
        <v>10</v>
      </c>
      <c r="F7137" t="str">
        <f>"042"</f>
        <v>042</v>
      </c>
      <c r="G7137" t="str">
        <f>""</f>
        <v/>
      </c>
      <c r="H7137" t="s">
        <v>3</v>
      </c>
      <c r="I7137" t="s">
        <v>3292</v>
      </c>
      <c r="J7137" t="s">
        <v>6768</v>
      </c>
      <c r="K7137" t="str">
        <f>"29004"</f>
        <v>29004</v>
      </c>
    </row>
    <row r="7138" spans="1:11" customFormat="1" x14ac:dyDescent="0.25">
      <c r="A7138" t="str">
        <f t="shared" si="1057"/>
        <v>29</v>
      </c>
      <c r="B7138" t="s">
        <v>709</v>
      </c>
      <c r="C7138" t="str">
        <f t="shared" si="1053"/>
        <v>067</v>
      </c>
      <c r="D7138" t="s">
        <v>709</v>
      </c>
      <c r="E7138" t="str">
        <f t="shared" si="1054"/>
        <v>10</v>
      </c>
      <c r="F7138" t="str">
        <f>"043"</f>
        <v>043</v>
      </c>
      <c r="G7138" t="str">
        <f>""</f>
        <v/>
      </c>
      <c r="H7138" t="s">
        <v>1</v>
      </c>
      <c r="I7138" t="s">
        <v>3298</v>
      </c>
      <c r="J7138" t="s">
        <v>6774</v>
      </c>
      <c r="K7138" t="str">
        <f>"29004"</f>
        <v>29004</v>
      </c>
    </row>
    <row r="7139" spans="1:11" customFormat="1" x14ac:dyDescent="0.25">
      <c r="A7139" t="str">
        <f t="shared" si="1057"/>
        <v>29</v>
      </c>
      <c r="B7139" t="s">
        <v>709</v>
      </c>
      <c r="C7139" t="str">
        <f t="shared" si="1053"/>
        <v>067</v>
      </c>
      <c r="D7139" t="s">
        <v>709</v>
      </c>
      <c r="E7139" t="str">
        <f t="shared" si="1054"/>
        <v>10</v>
      </c>
      <c r="F7139" t="str">
        <f>"043"</f>
        <v>043</v>
      </c>
      <c r="G7139" t="str">
        <f>""</f>
        <v/>
      </c>
      <c r="H7139" t="s">
        <v>0</v>
      </c>
      <c r="I7139" t="s">
        <v>3298</v>
      </c>
      <c r="J7139" t="s">
        <v>6774</v>
      </c>
      <c r="K7139" t="str">
        <f>"29004"</f>
        <v>29004</v>
      </c>
    </row>
    <row r="7140" spans="1:11" customFormat="1" x14ac:dyDescent="0.25">
      <c r="A7140" t="str">
        <f t="shared" si="1057"/>
        <v>29</v>
      </c>
      <c r="B7140" t="s">
        <v>709</v>
      </c>
      <c r="C7140" t="str">
        <f t="shared" si="1053"/>
        <v>067</v>
      </c>
      <c r="D7140" t="s">
        <v>709</v>
      </c>
      <c r="E7140" t="str">
        <f t="shared" si="1054"/>
        <v>10</v>
      </c>
      <c r="F7140" t="str">
        <f>"044"</f>
        <v>044</v>
      </c>
      <c r="G7140" t="str">
        <f>""</f>
        <v/>
      </c>
      <c r="H7140" t="s">
        <v>3</v>
      </c>
      <c r="I7140" t="s">
        <v>3289</v>
      </c>
      <c r="J7140" t="s">
        <v>6765</v>
      </c>
      <c r="K7140" t="str">
        <f>"29003"</f>
        <v>29003</v>
      </c>
    </row>
    <row r="7141" spans="1:11" customFormat="1" x14ac:dyDescent="0.25">
      <c r="A7141" t="str">
        <f t="shared" si="1057"/>
        <v>29</v>
      </c>
      <c r="B7141" t="s">
        <v>709</v>
      </c>
      <c r="C7141" t="str">
        <f t="shared" si="1053"/>
        <v>067</v>
      </c>
      <c r="D7141" t="s">
        <v>709</v>
      </c>
      <c r="E7141" t="str">
        <f t="shared" si="1054"/>
        <v>10</v>
      </c>
      <c r="F7141" t="str">
        <f>"045"</f>
        <v>045</v>
      </c>
      <c r="G7141" t="str">
        <f>""</f>
        <v/>
      </c>
      <c r="H7141" t="s">
        <v>3</v>
      </c>
      <c r="I7141" t="s">
        <v>3290</v>
      </c>
      <c r="J7141" t="s">
        <v>6766</v>
      </c>
      <c r="K7141" t="str">
        <f>"29003"</f>
        <v>29003</v>
      </c>
    </row>
    <row r="7142" spans="1:11" customFormat="1" x14ac:dyDescent="0.25">
      <c r="A7142" t="str">
        <f t="shared" si="1057"/>
        <v>29</v>
      </c>
      <c r="B7142" t="s">
        <v>709</v>
      </c>
      <c r="C7142" t="str">
        <f t="shared" si="1053"/>
        <v>067</v>
      </c>
      <c r="D7142" t="s">
        <v>709</v>
      </c>
      <c r="E7142" t="str">
        <f t="shared" si="1054"/>
        <v>10</v>
      </c>
      <c r="F7142" t="str">
        <f>"046"</f>
        <v>046</v>
      </c>
      <c r="G7142" t="str">
        <f>""</f>
        <v/>
      </c>
      <c r="H7142" t="s">
        <v>3</v>
      </c>
      <c r="I7142" t="s">
        <v>3294</v>
      </c>
      <c r="J7142" t="s">
        <v>6770</v>
      </c>
      <c r="K7142" t="str">
        <f>"29004"</f>
        <v>29004</v>
      </c>
    </row>
    <row r="7143" spans="1:11" customFormat="1" x14ac:dyDescent="0.25">
      <c r="A7143" t="str">
        <f t="shared" si="1057"/>
        <v>29</v>
      </c>
      <c r="B7143" t="s">
        <v>709</v>
      </c>
      <c r="C7143" t="str">
        <f t="shared" si="1053"/>
        <v>067</v>
      </c>
      <c r="D7143" t="s">
        <v>709</v>
      </c>
      <c r="E7143" t="str">
        <f t="shared" si="1054"/>
        <v>10</v>
      </c>
      <c r="F7143" t="str">
        <f>"047"</f>
        <v>047</v>
      </c>
      <c r="G7143" t="str">
        <f>""</f>
        <v/>
      </c>
      <c r="H7143" t="s">
        <v>3</v>
      </c>
      <c r="I7143" t="s">
        <v>3306</v>
      </c>
      <c r="J7143" t="s">
        <v>6782</v>
      </c>
      <c r="K7143" t="str">
        <f>"29004"</f>
        <v>29004</v>
      </c>
    </row>
    <row r="7144" spans="1:11" customFormat="1" x14ac:dyDescent="0.25">
      <c r="A7144" t="str">
        <f t="shared" si="1057"/>
        <v>29</v>
      </c>
      <c r="B7144" t="s">
        <v>709</v>
      </c>
      <c r="C7144" t="str">
        <f t="shared" si="1053"/>
        <v>067</v>
      </c>
      <c r="D7144" t="s">
        <v>709</v>
      </c>
      <c r="E7144" t="str">
        <f t="shared" si="1054"/>
        <v>10</v>
      </c>
      <c r="F7144" t="str">
        <f>"048"</f>
        <v>048</v>
      </c>
      <c r="G7144" t="str">
        <f>""</f>
        <v/>
      </c>
      <c r="H7144" t="s">
        <v>3</v>
      </c>
      <c r="I7144" t="s">
        <v>3306</v>
      </c>
      <c r="J7144" t="s">
        <v>6782</v>
      </c>
      <c r="K7144" t="str">
        <f>"29004"</f>
        <v>29004</v>
      </c>
    </row>
    <row r="7145" spans="1:11" customFormat="1" x14ac:dyDescent="0.25">
      <c r="A7145" t="str">
        <f t="shared" si="1057"/>
        <v>29</v>
      </c>
      <c r="B7145" t="s">
        <v>709</v>
      </c>
      <c r="C7145" t="str">
        <f t="shared" ref="C7145:C7202" si="1059">"067"</f>
        <v>067</v>
      </c>
      <c r="D7145" t="s">
        <v>709</v>
      </c>
      <c r="E7145" t="str">
        <f t="shared" ref="E7145:E7180" si="1060">"10"</f>
        <v>10</v>
      </c>
      <c r="F7145" t="str">
        <f>"049"</f>
        <v>049</v>
      </c>
      <c r="G7145" t="str">
        <f>""</f>
        <v/>
      </c>
      <c r="H7145" t="s">
        <v>3</v>
      </c>
      <c r="I7145" t="s">
        <v>3307</v>
      </c>
      <c r="J7145" t="s">
        <v>6783</v>
      </c>
      <c r="K7145" t="str">
        <f>"29003"</f>
        <v>29003</v>
      </c>
    </row>
    <row r="7146" spans="1:11" customFormat="1" x14ac:dyDescent="0.25">
      <c r="A7146" t="str">
        <f t="shared" si="1057"/>
        <v>29</v>
      </c>
      <c r="B7146" t="s">
        <v>709</v>
      </c>
      <c r="C7146" t="str">
        <f t="shared" si="1059"/>
        <v>067</v>
      </c>
      <c r="D7146" t="s">
        <v>709</v>
      </c>
      <c r="E7146" t="str">
        <f t="shared" si="1060"/>
        <v>10</v>
      </c>
      <c r="F7146" t="str">
        <f>"050"</f>
        <v>050</v>
      </c>
      <c r="G7146" t="str">
        <f>""</f>
        <v/>
      </c>
      <c r="H7146" t="s">
        <v>3</v>
      </c>
      <c r="I7146" t="s">
        <v>3294</v>
      </c>
      <c r="J7146" t="s">
        <v>6770</v>
      </c>
      <c r="K7146" t="str">
        <f>"29004"</f>
        <v>29004</v>
      </c>
    </row>
    <row r="7147" spans="1:11" customFormat="1" x14ac:dyDescent="0.25">
      <c r="A7147" t="str">
        <f t="shared" si="1057"/>
        <v>29</v>
      </c>
      <c r="B7147" t="s">
        <v>709</v>
      </c>
      <c r="C7147" t="str">
        <f t="shared" si="1059"/>
        <v>067</v>
      </c>
      <c r="D7147" t="s">
        <v>709</v>
      </c>
      <c r="E7147" t="str">
        <f t="shared" si="1060"/>
        <v>10</v>
      </c>
      <c r="F7147" t="str">
        <f>"051"</f>
        <v>051</v>
      </c>
      <c r="G7147" t="str">
        <f>""</f>
        <v/>
      </c>
      <c r="H7147" t="s">
        <v>3</v>
      </c>
      <c r="I7147" t="s">
        <v>3308</v>
      </c>
      <c r="J7147" t="s">
        <v>6784</v>
      </c>
      <c r="K7147" t="str">
        <f>"29003"</f>
        <v>29003</v>
      </c>
    </row>
    <row r="7148" spans="1:11" customFormat="1" x14ac:dyDescent="0.25">
      <c r="A7148" t="str">
        <f t="shared" si="1057"/>
        <v>29</v>
      </c>
      <c r="B7148" t="s">
        <v>709</v>
      </c>
      <c r="C7148" t="str">
        <f t="shared" si="1059"/>
        <v>067</v>
      </c>
      <c r="D7148" t="s">
        <v>709</v>
      </c>
      <c r="E7148" t="str">
        <f t="shared" si="1060"/>
        <v>10</v>
      </c>
      <c r="F7148" t="str">
        <f>"052"</f>
        <v>052</v>
      </c>
      <c r="G7148" t="str">
        <f>""</f>
        <v/>
      </c>
      <c r="H7148" t="s">
        <v>1</v>
      </c>
      <c r="I7148" t="s">
        <v>3309</v>
      </c>
      <c r="J7148" t="s">
        <v>6785</v>
      </c>
      <c r="K7148" t="str">
        <f t="shared" ref="K7148:K7157" si="1061">"29004"</f>
        <v>29004</v>
      </c>
    </row>
    <row r="7149" spans="1:11" customFormat="1" x14ac:dyDescent="0.25">
      <c r="A7149" t="str">
        <f t="shared" si="1057"/>
        <v>29</v>
      </c>
      <c r="B7149" t="s">
        <v>709</v>
      </c>
      <c r="C7149" t="str">
        <f t="shared" si="1059"/>
        <v>067</v>
      </c>
      <c r="D7149" t="s">
        <v>709</v>
      </c>
      <c r="E7149" t="str">
        <f t="shared" si="1060"/>
        <v>10</v>
      </c>
      <c r="F7149" t="str">
        <f>"052"</f>
        <v>052</v>
      </c>
      <c r="G7149" t="str">
        <f>""</f>
        <v/>
      </c>
      <c r="H7149" t="s">
        <v>0</v>
      </c>
      <c r="I7149" t="s">
        <v>3309</v>
      </c>
      <c r="J7149" t="s">
        <v>6785</v>
      </c>
      <c r="K7149" t="str">
        <f t="shared" si="1061"/>
        <v>29004</v>
      </c>
    </row>
    <row r="7150" spans="1:11" customFormat="1" x14ac:dyDescent="0.25">
      <c r="A7150" t="str">
        <f t="shared" si="1057"/>
        <v>29</v>
      </c>
      <c r="B7150" t="s">
        <v>709</v>
      </c>
      <c r="C7150" t="str">
        <f t="shared" si="1059"/>
        <v>067</v>
      </c>
      <c r="D7150" t="s">
        <v>709</v>
      </c>
      <c r="E7150" t="str">
        <f t="shared" si="1060"/>
        <v>10</v>
      </c>
      <c r="F7150" t="str">
        <f>"053"</f>
        <v>053</v>
      </c>
      <c r="G7150" t="str">
        <f>""</f>
        <v/>
      </c>
      <c r="H7150" t="s">
        <v>3</v>
      </c>
      <c r="I7150" t="s">
        <v>3292</v>
      </c>
      <c r="J7150" t="s">
        <v>6768</v>
      </c>
      <c r="K7150" t="str">
        <f t="shared" si="1061"/>
        <v>29004</v>
      </c>
    </row>
    <row r="7151" spans="1:11" customFormat="1" x14ac:dyDescent="0.25">
      <c r="A7151" t="str">
        <f t="shared" si="1057"/>
        <v>29</v>
      </c>
      <c r="B7151" t="s">
        <v>709</v>
      </c>
      <c r="C7151" t="str">
        <f t="shared" si="1059"/>
        <v>067</v>
      </c>
      <c r="D7151" t="s">
        <v>709</v>
      </c>
      <c r="E7151" t="str">
        <f t="shared" si="1060"/>
        <v>10</v>
      </c>
      <c r="F7151" t="str">
        <f>"054"</f>
        <v>054</v>
      </c>
      <c r="G7151" t="str">
        <f>""</f>
        <v/>
      </c>
      <c r="H7151" t="s">
        <v>3</v>
      </c>
      <c r="I7151" t="s">
        <v>3296</v>
      </c>
      <c r="J7151" t="s">
        <v>6772</v>
      </c>
      <c r="K7151" t="str">
        <f t="shared" si="1061"/>
        <v>29004</v>
      </c>
    </row>
    <row r="7152" spans="1:11" customFormat="1" x14ac:dyDescent="0.25">
      <c r="A7152" t="str">
        <f t="shared" si="1057"/>
        <v>29</v>
      </c>
      <c r="B7152" t="s">
        <v>709</v>
      </c>
      <c r="C7152" t="str">
        <f t="shared" si="1059"/>
        <v>067</v>
      </c>
      <c r="D7152" t="s">
        <v>709</v>
      </c>
      <c r="E7152" t="str">
        <f t="shared" si="1060"/>
        <v>10</v>
      </c>
      <c r="F7152" t="str">
        <f>"055"</f>
        <v>055</v>
      </c>
      <c r="G7152" t="str">
        <f>""</f>
        <v/>
      </c>
      <c r="H7152" t="s">
        <v>3</v>
      </c>
      <c r="I7152" t="s">
        <v>3296</v>
      </c>
      <c r="J7152" t="s">
        <v>6772</v>
      </c>
      <c r="K7152" t="str">
        <f t="shared" si="1061"/>
        <v>29004</v>
      </c>
    </row>
    <row r="7153" spans="1:11" customFormat="1" x14ac:dyDescent="0.25">
      <c r="A7153" t="str">
        <f t="shared" si="1057"/>
        <v>29</v>
      </c>
      <c r="B7153" t="s">
        <v>709</v>
      </c>
      <c r="C7153" t="str">
        <f t="shared" si="1059"/>
        <v>067</v>
      </c>
      <c r="D7153" t="s">
        <v>709</v>
      </c>
      <c r="E7153" t="str">
        <f t="shared" si="1060"/>
        <v>10</v>
      </c>
      <c r="F7153" t="str">
        <f>"056"</f>
        <v>056</v>
      </c>
      <c r="G7153" t="str">
        <f>""</f>
        <v/>
      </c>
      <c r="H7153" t="s">
        <v>1</v>
      </c>
      <c r="I7153" t="s">
        <v>3310</v>
      </c>
      <c r="J7153" t="s">
        <v>6786</v>
      </c>
      <c r="K7153" t="str">
        <f t="shared" si="1061"/>
        <v>29004</v>
      </c>
    </row>
    <row r="7154" spans="1:11" customFormat="1" x14ac:dyDescent="0.25">
      <c r="A7154" t="str">
        <f t="shared" si="1057"/>
        <v>29</v>
      </c>
      <c r="B7154" t="s">
        <v>709</v>
      </c>
      <c r="C7154" t="str">
        <f t="shared" si="1059"/>
        <v>067</v>
      </c>
      <c r="D7154" t="s">
        <v>709</v>
      </c>
      <c r="E7154" t="str">
        <f t="shared" si="1060"/>
        <v>10</v>
      </c>
      <c r="F7154" t="str">
        <f>"056"</f>
        <v>056</v>
      </c>
      <c r="G7154" t="str">
        <f>""</f>
        <v/>
      </c>
      <c r="H7154" t="s">
        <v>0</v>
      </c>
      <c r="I7154" t="s">
        <v>3310</v>
      </c>
      <c r="J7154" t="s">
        <v>6786</v>
      </c>
      <c r="K7154" t="str">
        <f t="shared" si="1061"/>
        <v>29004</v>
      </c>
    </row>
    <row r="7155" spans="1:11" customFormat="1" x14ac:dyDescent="0.25">
      <c r="A7155" t="str">
        <f t="shared" si="1057"/>
        <v>29</v>
      </c>
      <c r="B7155" t="s">
        <v>709</v>
      </c>
      <c r="C7155" t="str">
        <f t="shared" si="1059"/>
        <v>067</v>
      </c>
      <c r="D7155" t="s">
        <v>709</v>
      </c>
      <c r="E7155" t="str">
        <f t="shared" si="1060"/>
        <v>10</v>
      </c>
      <c r="F7155" t="str">
        <f>"057"</f>
        <v>057</v>
      </c>
      <c r="G7155" t="str">
        <f>""</f>
        <v/>
      </c>
      <c r="H7155" t="s">
        <v>3</v>
      </c>
      <c r="I7155" t="s">
        <v>3310</v>
      </c>
      <c r="J7155" t="s">
        <v>6786</v>
      </c>
      <c r="K7155" t="str">
        <f t="shared" si="1061"/>
        <v>29004</v>
      </c>
    </row>
    <row r="7156" spans="1:11" customFormat="1" x14ac:dyDescent="0.25">
      <c r="A7156" t="str">
        <f t="shared" si="1057"/>
        <v>29</v>
      </c>
      <c r="B7156" t="s">
        <v>709</v>
      </c>
      <c r="C7156" t="str">
        <f t="shared" si="1059"/>
        <v>067</v>
      </c>
      <c r="D7156" t="s">
        <v>709</v>
      </c>
      <c r="E7156" t="str">
        <f t="shared" si="1060"/>
        <v>10</v>
      </c>
      <c r="F7156" t="str">
        <f>"059"</f>
        <v>059</v>
      </c>
      <c r="G7156" t="str">
        <f>""</f>
        <v/>
      </c>
      <c r="H7156" t="s">
        <v>3</v>
      </c>
      <c r="I7156" t="s">
        <v>3306</v>
      </c>
      <c r="J7156" t="s">
        <v>6782</v>
      </c>
      <c r="K7156" t="str">
        <f t="shared" si="1061"/>
        <v>29004</v>
      </c>
    </row>
    <row r="7157" spans="1:11" customFormat="1" x14ac:dyDescent="0.25">
      <c r="A7157" t="str">
        <f t="shared" si="1057"/>
        <v>29</v>
      </c>
      <c r="B7157" t="s">
        <v>709</v>
      </c>
      <c r="C7157" t="str">
        <f t="shared" si="1059"/>
        <v>067</v>
      </c>
      <c r="D7157" t="s">
        <v>709</v>
      </c>
      <c r="E7157" t="str">
        <f t="shared" si="1060"/>
        <v>10</v>
      </c>
      <c r="F7157" t="str">
        <f>"060"</f>
        <v>060</v>
      </c>
      <c r="G7157" t="str">
        <f>""</f>
        <v/>
      </c>
      <c r="H7157" t="s">
        <v>3</v>
      </c>
      <c r="I7157" t="s">
        <v>3306</v>
      </c>
      <c r="J7157" t="s">
        <v>6782</v>
      </c>
      <c r="K7157" t="str">
        <f t="shared" si="1061"/>
        <v>29004</v>
      </c>
    </row>
    <row r="7158" spans="1:11" customFormat="1" x14ac:dyDescent="0.25">
      <c r="A7158" t="str">
        <f t="shared" si="1057"/>
        <v>29</v>
      </c>
      <c r="B7158" t="s">
        <v>709</v>
      </c>
      <c r="C7158" t="str">
        <f t="shared" si="1059"/>
        <v>067</v>
      </c>
      <c r="D7158" t="s">
        <v>709</v>
      </c>
      <c r="E7158" t="str">
        <f t="shared" si="1060"/>
        <v>10</v>
      </c>
      <c r="F7158" t="str">
        <f>"061"</f>
        <v>061</v>
      </c>
      <c r="G7158" t="str">
        <f>""</f>
        <v/>
      </c>
      <c r="H7158" t="s">
        <v>3</v>
      </c>
      <c r="I7158" t="s">
        <v>3290</v>
      </c>
      <c r="J7158" t="s">
        <v>6766</v>
      </c>
      <c r="K7158" t="str">
        <f>"29003"</f>
        <v>29003</v>
      </c>
    </row>
    <row r="7159" spans="1:11" customFormat="1" x14ac:dyDescent="0.25">
      <c r="A7159" t="str">
        <f t="shared" si="1057"/>
        <v>29</v>
      </c>
      <c r="B7159" t="s">
        <v>709</v>
      </c>
      <c r="C7159" t="str">
        <f t="shared" si="1059"/>
        <v>067</v>
      </c>
      <c r="D7159" t="s">
        <v>709</v>
      </c>
      <c r="E7159" t="str">
        <f t="shared" si="1060"/>
        <v>10</v>
      </c>
      <c r="F7159" t="str">
        <f>"062"</f>
        <v>062</v>
      </c>
      <c r="G7159" t="str">
        <f>""</f>
        <v/>
      </c>
      <c r="H7159" t="s">
        <v>3</v>
      </c>
      <c r="I7159" t="s">
        <v>3311</v>
      </c>
      <c r="J7159" t="s">
        <v>6787</v>
      </c>
      <c r="K7159" t="str">
        <f>"29004"</f>
        <v>29004</v>
      </c>
    </row>
    <row r="7160" spans="1:11" customFormat="1" x14ac:dyDescent="0.25">
      <c r="A7160" t="str">
        <f t="shared" si="1057"/>
        <v>29</v>
      </c>
      <c r="B7160" t="s">
        <v>709</v>
      </c>
      <c r="C7160" t="str">
        <f t="shared" si="1059"/>
        <v>067</v>
      </c>
      <c r="D7160" t="s">
        <v>709</v>
      </c>
      <c r="E7160" t="str">
        <f t="shared" si="1060"/>
        <v>10</v>
      </c>
      <c r="F7160" t="str">
        <f>"063"</f>
        <v>063</v>
      </c>
      <c r="G7160" t="str">
        <f>""</f>
        <v/>
      </c>
      <c r="H7160" t="s">
        <v>3</v>
      </c>
      <c r="I7160" t="s">
        <v>3301</v>
      </c>
      <c r="J7160" t="s">
        <v>6777</v>
      </c>
      <c r="K7160" t="str">
        <f>"29003"</f>
        <v>29003</v>
      </c>
    </row>
    <row r="7161" spans="1:11" customFormat="1" x14ac:dyDescent="0.25">
      <c r="A7161" t="str">
        <f t="shared" si="1057"/>
        <v>29</v>
      </c>
      <c r="B7161" t="s">
        <v>709</v>
      </c>
      <c r="C7161" t="str">
        <f t="shared" si="1059"/>
        <v>067</v>
      </c>
      <c r="D7161" t="s">
        <v>709</v>
      </c>
      <c r="E7161" t="str">
        <f t="shared" si="1060"/>
        <v>10</v>
      </c>
      <c r="F7161" t="str">
        <f>"064"</f>
        <v>064</v>
      </c>
      <c r="G7161" t="str">
        <f>""</f>
        <v/>
      </c>
      <c r="H7161" t="s">
        <v>3</v>
      </c>
      <c r="I7161" t="s">
        <v>3305</v>
      </c>
      <c r="J7161" t="s">
        <v>6781</v>
      </c>
      <c r="K7161" t="str">
        <f>"29004"</f>
        <v>29004</v>
      </c>
    </row>
    <row r="7162" spans="1:11" customFormat="1" x14ac:dyDescent="0.25">
      <c r="A7162" t="str">
        <f t="shared" si="1057"/>
        <v>29</v>
      </c>
      <c r="B7162" t="s">
        <v>709</v>
      </c>
      <c r="C7162" t="str">
        <f t="shared" si="1059"/>
        <v>067</v>
      </c>
      <c r="D7162" t="s">
        <v>709</v>
      </c>
      <c r="E7162" t="str">
        <f t="shared" si="1060"/>
        <v>10</v>
      </c>
      <c r="F7162" t="str">
        <f>"065"</f>
        <v>065</v>
      </c>
      <c r="G7162" t="str">
        <f>""</f>
        <v/>
      </c>
      <c r="H7162" t="s">
        <v>3</v>
      </c>
      <c r="I7162" t="s">
        <v>3308</v>
      </c>
      <c r="J7162" t="s">
        <v>6784</v>
      </c>
      <c r="K7162" t="str">
        <f>"29003"</f>
        <v>29003</v>
      </c>
    </row>
    <row r="7163" spans="1:11" customFormat="1" x14ac:dyDescent="0.25">
      <c r="A7163" t="str">
        <f t="shared" si="1057"/>
        <v>29</v>
      </c>
      <c r="B7163" t="s">
        <v>709</v>
      </c>
      <c r="C7163" t="str">
        <f t="shared" si="1059"/>
        <v>067</v>
      </c>
      <c r="D7163" t="s">
        <v>709</v>
      </c>
      <c r="E7163" t="str">
        <f t="shared" si="1060"/>
        <v>10</v>
      </c>
      <c r="F7163" t="str">
        <f>"066"</f>
        <v>066</v>
      </c>
      <c r="G7163" t="str">
        <f>""</f>
        <v/>
      </c>
      <c r="H7163" t="s">
        <v>1</v>
      </c>
      <c r="I7163" t="s">
        <v>3284</v>
      </c>
      <c r="J7163" t="s">
        <v>6760</v>
      </c>
      <c r="K7163" t="str">
        <f t="shared" ref="K7163:K7171" si="1062">"29004"</f>
        <v>29004</v>
      </c>
    </row>
    <row r="7164" spans="1:11" customFormat="1" x14ac:dyDescent="0.25">
      <c r="A7164" t="str">
        <f t="shared" si="1057"/>
        <v>29</v>
      </c>
      <c r="B7164" t="s">
        <v>709</v>
      </c>
      <c r="C7164" t="str">
        <f t="shared" si="1059"/>
        <v>067</v>
      </c>
      <c r="D7164" t="s">
        <v>709</v>
      </c>
      <c r="E7164" t="str">
        <f t="shared" si="1060"/>
        <v>10</v>
      </c>
      <c r="F7164" t="str">
        <f>"066"</f>
        <v>066</v>
      </c>
      <c r="G7164" t="str">
        <f>""</f>
        <v/>
      </c>
      <c r="H7164" t="s">
        <v>0</v>
      </c>
      <c r="I7164" t="s">
        <v>3284</v>
      </c>
      <c r="J7164" t="s">
        <v>6760</v>
      </c>
      <c r="K7164" t="str">
        <f t="shared" si="1062"/>
        <v>29004</v>
      </c>
    </row>
    <row r="7165" spans="1:11" customFormat="1" x14ac:dyDescent="0.25">
      <c r="A7165" t="str">
        <f t="shared" si="1057"/>
        <v>29</v>
      </c>
      <c r="B7165" t="s">
        <v>709</v>
      </c>
      <c r="C7165" t="str">
        <f t="shared" si="1059"/>
        <v>067</v>
      </c>
      <c r="D7165" t="s">
        <v>709</v>
      </c>
      <c r="E7165" t="str">
        <f t="shared" si="1060"/>
        <v>10</v>
      </c>
      <c r="F7165" t="str">
        <f>"067"</f>
        <v>067</v>
      </c>
      <c r="G7165" t="str">
        <f>""</f>
        <v/>
      </c>
      <c r="H7165" t="s">
        <v>3</v>
      </c>
      <c r="I7165" t="s">
        <v>3303</v>
      </c>
      <c r="J7165" t="s">
        <v>6779</v>
      </c>
      <c r="K7165" t="str">
        <f t="shared" si="1062"/>
        <v>29004</v>
      </c>
    </row>
    <row r="7166" spans="1:11" customFormat="1" x14ac:dyDescent="0.25">
      <c r="A7166" t="str">
        <f t="shared" si="1057"/>
        <v>29</v>
      </c>
      <c r="B7166" t="s">
        <v>709</v>
      </c>
      <c r="C7166" t="str">
        <f t="shared" si="1059"/>
        <v>067</v>
      </c>
      <c r="D7166" t="s">
        <v>709</v>
      </c>
      <c r="E7166" t="str">
        <f t="shared" si="1060"/>
        <v>10</v>
      </c>
      <c r="F7166" t="str">
        <f>"068"</f>
        <v>068</v>
      </c>
      <c r="G7166" t="str">
        <f>""</f>
        <v/>
      </c>
      <c r="H7166" t="s">
        <v>1</v>
      </c>
      <c r="I7166" t="s">
        <v>3297</v>
      </c>
      <c r="J7166" t="s">
        <v>6773</v>
      </c>
      <c r="K7166" t="str">
        <f t="shared" si="1062"/>
        <v>29004</v>
      </c>
    </row>
    <row r="7167" spans="1:11" customFormat="1" x14ac:dyDescent="0.25">
      <c r="A7167" t="str">
        <f t="shared" si="1057"/>
        <v>29</v>
      </c>
      <c r="B7167" t="s">
        <v>709</v>
      </c>
      <c r="C7167" t="str">
        <f t="shared" si="1059"/>
        <v>067</v>
      </c>
      <c r="D7167" t="s">
        <v>709</v>
      </c>
      <c r="E7167" t="str">
        <f t="shared" si="1060"/>
        <v>10</v>
      </c>
      <c r="F7167" t="str">
        <f>"068"</f>
        <v>068</v>
      </c>
      <c r="G7167" t="str">
        <f>""</f>
        <v/>
      </c>
      <c r="H7167" t="s">
        <v>0</v>
      </c>
      <c r="I7167" t="s">
        <v>3297</v>
      </c>
      <c r="J7167" t="s">
        <v>6773</v>
      </c>
      <c r="K7167" t="str">
        <f t="shared" si="1062"/>
        <v>29004</v>
      </c>
    </row>
    <row r="7168" spans="1:11" customFormat="1" x14ac:dyDescent="0.25">
      <c r="A7168" t="str">
        <f t="shared" si="1057"/>
        <v>29</v>
      </c>
      <c r="B7168" t="s">
        <v>709</v>
      </c>
      <c r="C7168" t="str">
        <f t="shared" si="1059"/>
        <v>067</v>
      </c>
      <c r="D7168" t="s">
        <v>709</v>
      </c>
      <c r="E7168" t="str">
        <f t="shared" si="1060"/>
        <v>10</v>
      </c>
      <c r="F7168" t="str">
        <f>"069"</f>
        <v>069</v>
      </c>
      <c r="G7168" t="str">
        <f>""</f>
        <v/>
      </c>
      <c r="H7168" t="s">
        <v>1</v>
      </c>
      <c r="I7168" t="s">
        <v>3312</v>
      </c>
      <c r="J7168" t="s">
        <v>6788</v>
      </c>
      <c r="K7168" t="str">
        <f t="shared" si="1062"/>
        <v>29004</v>
      </c>
    </row>
    <row r="7169" spans="1:11" customFormat="1" x14ac:dyDescent="0.25">
      <c r="A7169" t="str">
        <f t="shared" si="1057"/>
        <v>29</v>
      </c>
      <c r="B7169" t="s">
        <v>709</v>
      </c>
      <c r="C7169" t="str">
        <f t="shared" si="1059"/>
        <v>067</v>
      </c>
      <c r="D7169" t="s">
        <v>709</v>
      </c>
      <c r="E7169" t="str">
        <f t="shared" si="1060"/>
        <v>10</v>
      </c>
      <c r="F7169" t="str">
        <f>"069"</f>
        <v>069</v>
      </c>
      <c r="G7169" t="str">
        <f>""</f>
        <v/>
      </c>
      <c r="H7169" t="s">
        <v>0</v>
      </c>
      <c r="I7169" t="s">
        <v>3312</v>
      </c>
      <c r="J7169" t="s">
        <v>6788</v>
      </c>
      <c r="K7169" t="str">
        <f t="shared" si="1062"/>
        <v>29004</v>
      </c>
    </row>
    <row r="7170" spans="1:11" customFormat="1" x14ac:dyDescent="0.25">
      <c r="A7170" t="str">
        <f t="shared" si="1057"/>
        <v>29</v>
      </c>
      <c r="B7170" t="s">
        <v>709</v>
      </c>
      <c r="C7170" t="str">
        <f t="shared" si="1059"/>
        <v>067</v>
      </c>
      <c r="D7170" t="s">
        <v>709</v>
      </c>
      <c r="E7170" t="str">
        <f t="shared" si="1060"/>
        <v>10</v>
      </c>
      <c r="F7170" t="str">
        <f>"070"</f>
        <v>070</v>
      </c>
      <c r="G7170" t="str">
        <f>""</f>
        <v/>
      </c>
      <c r="H7170" t="s">
        <v>1</v>
      </c>
      <c r="I7170" t="s">
        <v>3312</v>
      </c>
      <c r="J7170" t="s">
        <v>6788</v>
      </c>
      <c r="K7170" t="str">
        <f t="shared" si="1062"/>
        <v>29004</v>
      </c>
    </row>
    <row r="7171" spans="1:11" customFormat="1" x14ac:dyDescent="0.25">
      <c r="A7171" t="str">
        <f t="shared" si="1057"/>
        <v>29</v>
      </c>
      <c r="B7171" t="s">
        <v>709</v>
      </c>
      <c r="C7171" t="str">
        <f t="shared" si="1059"/>
        <v>067</v>
      </c>
      <c r="D7171" t="s">
        <v>709</v>
      </c>
      <c r="E7171" t="str">
        <f t="shared" si="1060"/>
        <v>10</v>
      </c>
      <c r="F7171" t="str">
        <f>"070"</f>
        <v>070</v>
      </c>
      <c r="G7171" t="str">
        <f>""</f>
        <v/>
      </c>
      <c r="H7171" t="s">
        <v>0</v>
      </c>
      <c r="I7171" t="s">
        <v>3312</v>
      </c>
      <c r="J7171" t="s">
        <v>6788</v>
      </c>
      <c r="K7171" t="str">
        <f t="shared" si="1062"/>
        <v>29004</v>
      </c>
    </row>
    <row r="7172" spans="1:11" customFormat="1" x14ac:dyDescent="0.25">
      <c r="A7172" t="str">
        <f t="shared" si="1057"/>
        <v>29</v>
      </c>
      <c r="B7172" t="s">
        <v>709</v>
      </c>
      <c r="C7172" t="str">
        <f t="shared" si="1059"/>
        <v>067</v>
      </c>
      <c r="D7172" t="s">
        <v>709</v>
      </c>
      <c r="E7172" t="str">
        <f t="shared" si="1060"/>
        <v>10</v>
      </c>
      <c r="F7172" t="str">
        <f>"071"</f>
        <v>071</v>
      </c>
      <c r="G7172" t="str">
        <f>""</f>
        <v/>
      </c>
      <c r="H7172" t="s">
        <v>1</v>
      </c>
      <c r="I7172" t="s">
        <v>3304</v>
      </c>
      <c r="J7172" t="s">
        <v>6780</v>
      </c>
      <c r="K7172" t="str">
        <f>"29003"</f>
        <v>29003</v>
      </c>
    </row>
    <row r="7173" spans="1:11" customFormat="1" x14ac:dyDescent="0.25">
      <c r="A7173" t="str">
        <f t="shared" si="1057"/>
        <v>29</v>
      </c>
      <c r="B7173" t="s">
        <v>709</v>
      </c>
      <c r="C7173" t="str">
        <f t="shared" si="1059"/>
        <v>067</v>
      </c>
      <c r="D7173" t="s">
        <v>709</v>
      </c>
      <c r="E7173" t="str">
        <f t="shared" si="1060"/>
        <v>10</v>
      </c>
      <c r="F7173" t="str">
        <f>"071"</f>
        <v>071</v>
      </c>
      <c r="G7173" t="str">
        <f>""</f>
        <v/>
      </c>
      <c r="H7173" t="s">
        <v>0</v>
      </c>
      <c r="I7173" t="s">
        <v>3304</v>
      </c>
      <c r="J7173" t="s">
        <v>6780</v>
      </c>
      <c r="K7173" t="str">
        <f>"29003"</f>
        <v>29003</v>
      </c>
    </row>
    <row r="7174" spans="1:11" customFormat="1" x14ac:dyDescent="0.25">
      <c r="A7174" t="str">
        <f t="shared" si="1057"/>
        <v>29</v>
      </c>
      <c r="B7174" t="s">
        <v>709</v>
      </c>
      <c r="C7174" t="str">
        <f t="shared" si="1059"/>
        <v>067</v>
      </c>
      <c r="D7174" t="s">
        <v>709</v>
      </c>
      <c r="E7174" t="str">
        <f t="shared" si="1060"/>
        <v>10</v>
      </c>
      <c r="F7174" t="str">
        <f>"072"</f>
        <v>072</v>
      </c>
      <c r="G7174" t="str">
        <f>""</f>
        <v/>
      </c>
      <c r="H7174" t="s">
        <v>1</v>
      </c>
      <c r="I7174" t="s">
        <v>3295</v>
      </c>
      <c r="J7174" t="s">
        <v>6771</v>
      </c>
      <c r="K7174" t="str">
        <f t="shared" ref="K7174:K7181" si="1063">"29004"</f>
        <v>29004</v>
      </c>
    </row>
    <row r="7175" spans="1:11" customFormat="1" x14ac:dyDescent="0.25">
      <c r="A7175" t="str">
        <f t="shared" si="1057"/>
        <v>29</v>
      </c>
      <c r="B7175" t="s">
        <v>709</v>
      </c>
      <c r="C7175" t="str">
        <f t="shared" si="1059"/>
        <v>067</v>
      </c>
      <c r="D7175" t="s">
        <v>709</v>
      </c>
      <c r="E7175" t="str">
        <f t="shared" si="1060"/>
        <v>10</v>
      </c>
      <c r="F7175" t="str">
        <f>"072"</f>
        <v>072</v>
      </c>
      <c r="G7175" t="str">
        <f>""</f>
        <v/>
      </c>
      <c r="H7175" t="s">
        <v>0</v>
      </c>
      <c r="I7175" t="s">
        <v>3295</v>
      </c>
      <c r="J7175" t="s">
        <v>6771</v>
      </c>
      <c r="K7175" t="str">
        <f t="shared" si="1063"/>
        <v>29004</v>
      </c>
    </row>
    <row r="7176" spans="1:11" customFormat="1" x14ac:dyDescent="0.25">
      <c r="A7176" t="str">
        <f t="shared" si="1057"/>
        <v>29</v>
      </c>
      <c r="B7176" t="s">
        <v>709</v>
      </c>
      <c r="C7176" t="str">
        <f t="shared" si="1059"/>
        <v>067</v>
      </c>
      <c r="D7176" t="s">
        <v>709</v>
      </c>
      <c r="E7176" t="str">
        <f t="shared" si="1060"/>
        <v>10</v>
      </c>
      <c r="F7176" t="str">
        <f>"073"</f>
        <v>073</v>
      </c>
      <c r="G7176" t="str">
        <f>""</f>
        <v/>
      </c>
      <c r="H7176" t="s">
        <v>3</v>
      </c>
      <c r="I7176" t="s">
        <v>3284</v>
      </c>
      <c r="J7176" t="s">
        <v>6760</v>
      </c>
      <c r="K7176" t="str">
        <f t="shared" si="1063"/>
        <v>29004</v>
      </c>
    </row>
    <row r="7177" spans="1:11" customFormat="1" x14ac:dyDescent="0.25">
      <c r="A7177" t="str">
        <f t="shared" si="1057"/>
        <v>29</v>
      </c>
      <c r="B7177" t="s">
        <v>709</v>
      </c>
      <c r="C7177" t="str">
        <f t="shared" si="1059"/>
        <v>067</v>
      </c>
      <c r="D7177" t="s">
        <v>709</v>
      </c>
      <c r="E7177" t="str">
        <f t="shared" si="1060"/>
        <v>10</v>
      </c>
      <c r="F7177" t="str">
        <f>"074"</f>
        <v>074</v>
      </c>
      <c r="G7177" t="str">
        <f>""</f>
        <v/>
      </c>
      <c r="H7177" t="s">
        <v>1</v>
      </c>
      <c r="I7177" t="s">
        <v>3284</v>
      </c>
      <c r="J7177" t="s">
        <v>6760</v>
      </c>
      <c r="K7177" t="str">
        <f t="shared" si="1063"/>
        <v>29004</v>
      </c>
    </row>
    <row r="7178" spans="1:11" customFormat="1" x14ac:dyDescent="0.25">
      <c r="A7178" t="str">
        <f t="shared" si="1057"/>
        <v>29</v>
      </c>
      <c r="B7178" t="s">
        <v>709</v>
      </c>
      <c r="C7178" t="str">
        <f t="shared" si="1059"/>
        <v>067</v>
      </c>
      <c r="D7178" t="s">
        <v>709</v>
      </c>
      <c r="E7178" t="str">
        <f t="shared" si="1060"/>
        <v>10</v>
      </c>
      <c r="F7178" t="str">
        <f>"074"</f>
        <v>074</v>
      </c>
      <c r="G7178" t="str">
        <f>""</f>
        <v/>
      </c>
      <c r="H7178" t="s">
        <v>0</v>
      </c>
      <c r="I7178" t="s">
        <v>3284</v>
      </c>
      <c r="J7178" t="s">
        <v>6760</v>
      </c>
      <c r="K7178" t="str">
        <f t="shared" si="1063"/>
        <v>29004</v>
      </c>
    </row>
    <row r="7179" spans="1:11" customFormat="1" x14ac:dyDescent="0.25">
      <c r="A7179" t="str">
        <f t="shared" ref="A7179:A7242" si="1064">"29"</f>
        <v>29</v>
      </c>
      <c r="B7179" t="s">
        <v>709</v>
      </c>
      <c r="C7179" t="str">
        <f t="shared" si="1059"/>
        <v>067</v>
      </c>
      <c r="D7179" t="s">
        <v>709</v>
      </c>
      <c r="E7179" t="str">
        <f t="shared" si="1060"/>
        <v>10</v>
      </c>
      <c r="F7179" t="str">
        <f>"075"</f>
        <v>075</v>
      </c>
      <c r="G7179" t="str">
        <f>""</f>
        <v/>
      </c>
      <c r="H7179" t="s">
        <v>1</v>
      </c>
      <c r="I7179" t="s">
        <v>3312</v>
      </c>
      <c r="J7179" t="s">
        <v>6788</v>
      </c>
      <c r="K7179" t="str">
        <f t="shared" si="1063"/>
        <v>29004</v>
      </c>
    </row>
    <row r="7180" spans="1:11" customFormat="1" x14ac:dyDescent="0.25">
      <c r="A7180" t="str">
        <f t="shared" si="1064"/>
        <v>29</v>
      </c>
      <c r="B7180" t="s">
        <v>709</v>
      </c>
      <c r="C7180" t="str">
        <f t="shared" si="1059"/>
        <v>067</v>
      </c>
      <c r="D7180" t="s">
        <v>709</v>
      </c>
      <c r="E7180" t="str">
        <f t="shared" si="1060"/>
        <v>10</v>
      </c>
      <c r="F7180" t="str">
        <f>"075"</f>
        <v>075</v>
      </c>
      <c r="G7180" t="str">
        <f>""</f>
        <v/>
      </c>
      <c r="H7180" t="s">
        <v>0</v>
      </c>
      <c r="I7180" t="s">
        <v>3312</v>
      </c>
      <c r="J7180" t="s">
        <v>6788</v>
      </c>
      <c r="K7180" t="str">
        <f t="shared" si="1063"/>
        <v>29004</v>
      </c>
    </row>
    <row r="7181" spans="1:11" customFormat="1" x14ac:dyDescent="0.25">
      <c r="A7181" t="str">
        <f t="shared" si="1064"/>
        <v>29</v>
      </c>
      <c r="B7181" t="s">
        <v>709</v>
      </c>
      <c r="C7181" t="str">
        <f t="shared" si="1059"/>
        <v>067</v>
      </c>
      <c r="D7181" t="s">
        <v>709</v>
      </c>
      <c r="E7181" t="str">
        <f t="shared" ref="E7181:E7202" si="1065">"11"</f>
        <v>11</v>
      </c>
      <c r="F7181" t="str">
        <f>"001"</f>
        <v>001</v>
      </c>
      <c r="G7181" t="str">
        <f>""</f>
        <v/>
      </c>
      <c r="H7181" t="s">
        <v>3</v>
      </c>
      <c r="I7181" t="s">
        <v>3313</v>
      </c>
      <c r="J7181" t="s">
        <v>6789</v>
      </c>
      <c r="K7181" t="str">
        <f t="shared" si="1063"/>
        <v>29004</v>
      </c>
    </row>
    <row r="7182" spans="1:11" customFormat="1" x14ac:dyDescent="0.25">
      <c r="A7182" t="str">
        <f t="shared" si="1064"/>
        <v>29</v>
      </c>
      <c r="B7182" t="s">
        <v>709</v>
      </c>
      <c r="C7182" t="str">
        <f t="shared" si="1059"/>
        <v>067</v>
      </c>
      <c r="D7182" t="s">
        <v>709</v>
      </c>
      <c r="E7182" t="str">
        <f t="shared" si="1065"/>
        <v>11</v>
      </c>
      <c r="F7182" t="str">
        <f>"002"</f>
        <v>002</v>
      </c>
      <c r="G7182" t="str">
        <f>""</f>
        <v/>
      </c>
      <c r="H7182" t="s">
        <v>3</v>
      </c>
      <c r="I7182" t="s">
        <v>3314</v>
      </c>
      <c r="J7182" t="s">
        <v>6790</v>
      </c>
      <c r="K7182" t="str">
        <f t="shared" ref="K7182:K7191" si="1066">"29140"</f>
        <v>29140</v>
      </c>
    </row>
    <row r="7183" spans="1:11" customFormat="1" x14ac:dyDescent="0.25">
      <c r="A7183" t="str">
        <f t="shared" si="1064"/>
        <v>29</v>
      </c>
      <c r="B7183" t="s">
        <v>709</v>
      </c>
      <c r="C7183" t="str">
        <f t="shared" si="1059"/>
        <v>067</v>
      </c>
      <c r="D7183" t="s">
        <v>709</v>
      </c>
      <c r="E7183" t="str">
        <f t="shared" si="1065"/>
        <v>11</v>
      </c>
      <c r="F7183" t="str">
        <f>"003"</f>
        <v>003</v>
      </c>
      <c r="G7183" t="str">
        <f>""</f>
        <v/>
      </c>
      <c r="H7183" t="s">
        <v>1</v>
      </c>
      <c r="I7183" t="s">
        <v>3315</v>
      </c>
      <c r="J7183" t="s">
        <v>6791</v>
      </c>
      <c r="K7183" t="str">
        <f t="shared" si="1066"/>
        <v>29140</v>
      </c>
    </row>
    <row r="7184" spans="1:11" customFormat="1" x14ac:dyDescent="0.25">
      <c r="A7184" t="str">
        <f t="shared" si="1064"/>
        <v>29</v>
      </c>
      <c r="B7184" t="s">
        <v>709</v>
      </c>
      <c r="C7184" t="str">
        <f t="shared" si="1059"/>
        <v>067</v>
      </c>
      <c r="D7184" t="s">
        <v>709</v>
      </c>
      <c r="E7184" t="str">
        <f t="shared" si="1065"/>
        <v>11</v>
      </c>
      <c r="F7184" t="str">
        <f>"003"</f>
        <v>003</v>
      </c>
      <c r="G7184" t="str">
        <f>""</f>
        <v/>
      </c>
      <c r="H7184" t="s">
        <v>0</v>
      </c>
      <c r="I7184" t="s">
        <v>3315</v>
      </c>
      <c r="J7184" t="s">
        <v>6791</v>
      </c>
      <c r="K7184" t="str">
        <f t="shared" si="1066"/>
        <v>29140</v>
      </c>
    </row>
    <row r="7185" spans="1:11" customFormat="1" x14ac:dyDescent="0.25">
      <c r="A7185" t="str">
        <f t="shared" si="1064"/>
        <v>29</v>
      </c>
      <c r="B7185" t="s">
        <v>709</v>
      </c>
      <c r="C7185" t="str">
        <f t="shared" si="1059"/>
        <v>067</v>
      </c>
      <c r="D7185" t="s">
        <v>709</v>
      </c>
      <c r="E7185" t="str">
        <f t="shared" si="1065"/>
        <v>11</v>
      </c>
      <c r="F7185" t="str">
        <f>"004"</f>
        <v>004</v>
      </c>
      <c r="G7185" t="str">
        <f>""</f>
        <v/>
      </c>
      <c r="H7185" t="s">
        <v>1</v>
      </c>
      <c r="I7185" t="s">
        <v>3316</v>
      </c>
      <c r="J7185" t="s">
        <v>6792</v>
      </c>
      <c r="K7185" t="str">
        <f t="shared" si="1066"/>
        <v>29140</v>
      </c>
    </row>
    <row r="7186" spans="1:11" customFormat="1" x14ac:dyDescent="0.25">
      <c r="A7186" t="str">
        <f t="shared" si="1064"/>
        <v>29</v>
      </c>
      <c r="B7186" t="s">
        <v>709</v>
      </c>
      <c r="C7186" t="str">
        <f t="shared" si="1059"/>
        <v>067</v>
      </c>
      <c r="D7186" t="s">
        <v>709</v>
      </c>
      <c r="E7186" t="str">
        <f t="shared" si="1065"/>
        <v>11</v>
      </c>
      <c r="F7186" t="str">
        <f>"004"</f>
        <v>004</v>
      </c>
      <c r="G7186" t="str">
        <f>""</f>
        <v/>
      </c>
      <c r="H7186" t="s">
        <v>0</v>
      </c>
      <c r="I7186" t="s">
        <v>3316</v>
      </c>
      <c r="J7186" t="s">
        <v>6792</v>
      </c>
      <c r="K7186" t="str">
        <f t="shared" si="1066"/>
        <v>29140</v>
      </c>
    </row>
    <row r="7187" spans="1:11" customFormat="1" x14ac:dyDescent="0.25">
      <c r="A7187" t="str">
        <f t="shared" si="1064"/>
        <v>29</v>
      </c>
      <c r="B7187" t="s">
        <v>709</v>
      </c>
      <c r="C7187" t="str">
        <f t="shared" si="1059"/>
        <v>067</v>
      </c>
      <c r="D7187" t="s">
        <v>709</v>
      </c>
      <c r="E7187" t="str">
        <f t="shared" si="1065"/>
        <v>11</v>
      </c>
      <c r="F7187" t="str">
        <f>"005"</f>
        <v>005</v>
      </c>
      <c r="G7187" t="str">
        <f>""</f>
        <v/>
      </c>
      <c r="H7187" t="s">
        <v>3</v>
      </c>
      <c r="I7187" t="s">
        <v>3317</v>
      </c>
      <c r="J7187" t="s">
        <v>6793</v>
      </c>
      <c r="K7187" t="str">
        <f t="shared" si="1066"/>
        <v>29140</v>
      </c>
    </row>
    <row r="7188" spans="1:11" customFormat="1" x14ac:dyDescent="0.25">
      <c r="A7188" t="str">
        <f t="shared" si="1064"/>
        <v>29</v>
      </c>
      <c r="B7188" t="s">
        <v>709</v>
      </c>
      <c r="C7188" t="str">
        <f t="shared" si="1059"/>
        <v>067</v>
      </c>
      <c r="D7188" t="s">
        <v>709</v>
      </c>
      <c r="E7188" t="str">
        <f t="shared" si="1065"/>
        <v>11</v>
      </c>
      <c r="F7188" t="str">
        <f>"006"</f>
        <v>006</v>
      </c>
      <c r="G7188" t="str">
        <f>""</f>
        <v/>
      </c>
      <c r="H7188" t="s">
        <v>1</v>
      </c>
      <c r="I7188" t="s">
        <v>3318</v>
      </c>
      <c r="J7188" t="s">
        <v>6794</v>
      </c>
      <c r="K7188" t="str">
        <f t="shared" si="1066"/>
        <v>29140</v>
      </c>
    </row>
    <row r="7189" spans="1:11" customFormat="1" x14ac:dyDescent="0.25">
      <c r="A7189" t="str">
        <f t="shared" si="1064"/>
        <v>29</v>
      </c>
      <c r="B7189" t="s">
        <v>709</v>
      </c>
      <c r="C7189" t="str">
        <f t="shared" si="1059"/>
        <v>067</v>
      </c>
      <c r="D7189" t="s">
        <v>709</v>
      </c>
      <c r="E7189" t="str">
        <f t="shared" si="1065"/>
        <v>11</v>
      </c>
      <c r="F7189" t="str">
        <f>"006"</f>
        <v>006</v>
      </c>
      <c r="G7189" t="str">
        <f>""</f>
        <v/>
      </c>
      <c r="H7189" t="s">
        <v>0</v>
      </c>
      <c r="I7189" t="s">
        <v>3318</v>
      </c>
      <c r="J7189" t="s">
        <v>6794</v>
      </c>
      <c r="K7189" t="str">
        <f t="shared" si="1066"/>
        <v>29140</v>
      </c>
    </row>
    <row r="7190" spans="1:11" customFormat="1" x14ac:dyDescent="0.25">
      <c r="A7190" t="str">
        <f t="shared" si="1064"/>
        <v>29</v>
      </c>
      <c r="B7190" t="s">
        <v>709</v>
      </c>
      <c r="C7190" t="str">
        <f t="shared" si="1059"/>
        <v>067</v>
      </c>
      <c r="D7190" t="s">
        <v>709</v>
      </c>
      <c r="E7190" t="str">
        <f t="shared" si="1065"/>
        <v>11</v>
      </c>
      <c r="F7190" t="str">
        <f>"007"</f>
        <v>007</v>
      </c>
      <c r="G7190" t="str">
        <f>""</f>
        <v/>
      </c>
      <c r="H7190" t="s">
        <v>1</v>
      </c>
      <c r="I7190" t="s">
        <v>3314</v>
      </c>
      <c r="J7190" t="s">
        <v>6790</v>
      </c>
      <c r="K7190" t="str">
        <f t="shared" si="1066"/>
        <v>29140</v>
      </c>
    </row>
    <row r="7191" spans="1:11" customFormat="1" x14ac:dyDescent="0.25">
      <c r="A7191" t="str">
        <f t="shared" si="1064"/>
        <v>29</v>
      </c>
      <c r="B7191" t="s">
        <v>709</v>
      </c>
      <c r="C7191" t="str">
        <f t="shared" si="1059"/>
        <v>067</v>
      </c>
      <c r="D7191" t="s">
        <v>709</v>
      </c>
      <c r="E7191" t="str">
        <f t="shared" si="1065"/>
        <v>11</v>
      </c>
      <c r="F7191" t="str">
        <f>"007"</f>
        <v>007</v>
      </c>
      <c r="G7191" t="str">
        <f>""</f>
        <v/>
      </c>
      <c r="H7191" t="s">
        <v>0</v>
      </c>
      <c r="I7191" t="s">
        <v>3314</v>
      </c>
      <c r="J7191" t="s">
        <v>6790</v>
      </c>
      <c r="K7191" t="str">
        <f t="shared" si="1066"/>
        <v>29140</v>
      </c>
    </row>
    <row r="7192" spans="1:11" customFormat="1" x14ac:dyDescent="0.25">
      <c r="A7192" t="str">
        <f t="shared" si="1064"/>
        <v>29</v>
      </c>
      <c r="B7192" t="s">
        <v>709</v>
      </c>
      <c r="C7192" t="str">
        <f t="shared" si="1059"/>
        <v>067</v>
      </c>
      <c r="D7192" t="s">
        <v>709</v>
      </c>
      <c r="E7192" t="str">
        <f t="shared" si="1065"/>
        <v>11</v>
      </c>
      <c r="F7192" t="str">
        <f>"008"</f>
        <v>008</v>
      </c>
      <c r="G7192" t="str">
        <f>""</f>
        <v/>
      </c>
      <c r="H7192" t="s">
        <v>3</v>
      </c>
      <c r="I7192" t="s">
        <v>3319</v>
      </c>
      <c r="J7192" t="s">
        <v>6795</v>
      </c>
      <c r="K7192" t="str">
        <f>"29004"</f>
        <v>29004</v>
      </c>
    </row>
    <row r="7193" spans="1:11" customFormat="1" x14ac:dyDescent="0.25">
      <c r="A7193" t="str">
        <f t="shared" si="1064"/>
        <v>29</v>
      </c>
      <c r="B7193" t="s">
        <v>709</v>
      </c>
      <c r="C7193" t="str">
        <f t="shared" si="1059"/>
        <v>067</v>
      </c>
      <c r="D7193" t="s">
        <v>709</v>
      </c>
      <c r="E7193" t="str">
        <f t="shared" si="1065"/>
        <v>11</v>
      </c>
      <c r="F7193" t="str">
        <f>"009"</f>
        <v>009</v>
      </c>
      <c r="G7193" t="str">
        <f>""</f>
        <v/>
      </c>
      <c r="H7193" t="s">
        <v>1</v>
      </c>
      <c r="I7193" t="s">
        <v>3315</v>
      </c>
      <c r="J7193" t="s">
        <v>6791</v>
      </c>
      <c r="K7193" t="str">
        <f t="shared" ref="K7193:K7198" si="1067">"29140"</f>
        <v>29140</v>
      </c>
    </row>
    <row r="7194" spans="1:11" customFormat="1" x14ac:dyDescent="0.25">
      <c r="A7194" t="str">
        <f t="shared" si="1064"/>
        <v>29</v>
      </c>
      <c r="B7194" t="s">
        <v>709</v>
      </c>
      <c r="C7194" t="str">
        <f t="shared" si="1059"/>
        <v>067</v>
      </c>
      <c r="D7194" t="s">
        <v>709</v>
      </c>
      <c r="E7194" t="str">
        <f t="shared" si="1065"/>
        <v>11</v>
      </c>
      <c r="F7194" t="str">
        <f>"009"</f>
        <v>009</v>
      </c>
      <c r="G7194" t="str">
        <f>""</f>
        <v/>
      </c>
      <c r="H7194" t="s">
        <v>0</v>
      </c>
      <c r="I7194" t="s">
        <v>3315</v>
      </c>
      <c r="J7194" t="s">
        <v>6791</v>
      </c>
      <c r="K7194" t="str">
        <f t="shared" si="1067"/>
        <v>29140</v>
      </c>
    </row>
    <row r="7195" spans="1:11" customFormat="1" x14ac:dyDescent="0.25">
      <c r="A7195" t="str">
        <f t="shared" si="1064"/>
        <v>29</v>
      </c>
      <c r="B7195" t="s">
        <v>709</v>
      </c>
      <c r="C7195" t="str">
        <f t="shared" si="1059"/>
        <v>067</v>
      </c>
      <c r="D7195" t="s">
        <v>709</v>
      </c>
      <c r="E7195" t="str">
        <f t="shared" si="1065"/>
        <v>11</v>
      </c>
      <c r="F7195" t="str">
        <f>"010"</f>
        <v>010</v>
      </c>
      <c r="G7195" t="str">
        <f>""</f>
        <v/>
      </c>
      <c r="H7195" t="s">
        <v>1</v>
      </c>
      <c r="I7195" t="s">
        <v>3316</v>
      </c>
      <c r="J7195" t="s">
        <v>6792</v>
      </c>
      <c r="K7195" t="str">
        <f t="shared" si="1067"/>
        <v>29140</v>
      </c>
    </row>
    <row r="7196" spans="1:11" customFormat="1" x14ac:dyDescent="0.25">
      <c r="A7196" t="str">
        <f t="shared" si="1064"/>
        <v>29</v>
      </c>
      <c r="B7196" t="s">
        <v>709</v>
      </c>
      <c r="C7196" t="str">
        <f t="shared" si="1059"/>
        <v>067</v>
      </c>
      <c r="D7196" t="s">
        <v>709</v>
      </c>
      <c r="E7196" t="str">
        <f t="shared" si="1065"/>
        <v>11</v>
      </c>
      <c r="F7196" t="str">
        <f>"010"</f>
        <v>010</v>
      </c>
      <c r="G7196" t="str">
        <f>""</f>
        <v/>
      </c>
      <c r="H7196" t="s">
        <v>0</v>
      </c>
      <c r="I7196" t="s">
        <v>3316</v>
      </c>
      <c r="J7196" t="s">
        <v>6792</v>
      </c>
      <c r="K7196" t="str">
        <f t="shared" si="1067"/>
        <v>29140</v>
      </c>
    </row>
    <row r="7197" spans="1:11" customFormat="1" x14ac:dyDescent="0.25">
      <c r="A7197" t="str">
        <f t="shared" si="1064"/>
        <v>29</v>
      </c>
      <c r="B7197" t="s">
        <v>709</v>
      </c>
      <c r="C7197" t="str">
        <f t="shared" si="1059"/>
        <v>067</v>
      </c>
      <c r="D7197" t="s">
        <v>709</v>
      </c>
      <c r="E7197" t="str">
        <f t="shared" si="1065"/>
        <v>11</v>
      </c>
      <c r="F7197" t="str">
        <f>"011"</f>
        <v>011</v>
      </c>
      <c r="G7197" t="str">
        <f>""</f>
        <v/>
      </c>
      <c r="H7197" t="s">
        <v>3</v>
      </c>
      <c r="I7197" t="s">
        <v>3314</v>
      </c>
      <c r="J7197" t="s">
        <v>6790</v>
      </c>
      <c r="K7197" t="str">
        <f t="shared" si="1067"/>
        <v>29140</v>
      </c>
    </row>
    <row r="7198" spans="1:11" customFormat="1" x14ac:dyDescent="0.25">
      <c r="A7198" t="str">
        <f t="shared" si="1064"/>
        <v>29</v>
      </c>
      <c r="B7198" t="s">
        <v>709</v>
      </c>
      <c r="C7198" t="str">
        <f t="shared" si="1059"/>
        <v>067</v>
      </c>
      <c r="D7198" t="s">
        <v>709</v>
      </c>
      <c r="E7198" t="str">
        <f t="shared" si="1065"/>
        <v>11</v>
      </c>
      <c r="F7198" t="str">
        <f>"012"</f>
        <v>012</v>
      </c>
      <c r="G7198" t="str">
        <f>""</f>
        <v/>
      </c>
      <c r="H7198" t="s">
        <v>3</v>
      </c>
      <c r="I7198" t="s">
        <v>3318</v>
      </c>
      <c r="J7198" t="s">
        <v>6794</v>
      </c>
      <c r="K7198" t="str">
        <f t="shared" si="1067"/>
        <v>29140</v>
      </c>
    </row>
    <row r="7199" spans="1:11" customFormat="1" x14ac:dyDescent="0.25">
      <c r="A7199" t="str">
        <f t="shared" si="1064"/>
        <v>29</v>
      </c>
      <c r="B7199" t="s">
        <v>709</v>
      </c>
      <c r="C7199" t="str">
        <f t="shared" si="1059"/>
        <v>067</v>
      </c>
      <c r="D7199" t="s">
        <v>709</v>
      </c>
      <c r="E7199" t="str">
        <f t="shared" si="1065"/>
        <v>11</v>
      </c>
      <c r="F7199" t="str">
        <f>"013"</f>
        <v>013</v>
      </c>
      <c r="G7199" t="str">
        <f>""</f>
        <v/>
      </c>
      <c r="H7199" t="s">
        <v>1</v>
      </c>
      <c r="I7199" t="s">
        <v>3319</v>
      </c>
      <c r="J7199" t="s">
        <v>6795</v>
      </c>
      <c r="K7199" t="str">
        <f>"29004"</f>
        <v>29004</v>
      </c>
    </row>
    <row r="7200" spans="1:11" customFormat="1" x14ac:dyDescent="0.25">
      <c r="A7200" t="str">
        <f t="shared" si="1064"/>
        <v>29</v>
      </c>
      <c r="B7200" t="s">
        <v>709</v>
      </c>
      <c r="C7200" t="str">
        <f t="shared" si="1059"/>
        <v>067</v>
      </c>
      <c r="D7200" t="s">
        <v>709</v>
      </c>
      <c r="E7200" t="str">
        <f t="shared" si="1065"/>
        <v>11</v>
      </c>
      <c r="F7200" t="str">
        <f>"013"</f>
        <v>013</v>
      </c>
      <c r="G7200" t="str">
        <f>""</f>
        <v/>
      </c>
      <c r="H7200" t="s">
        <v>0</v>
      </c>
      <c r="I7200" t="s">
        <v>3319</v>
      </c>
      <c r="J7200" t="s">
        <v>6795</v>
      </c>
      <c r="K7200" t="str">
        <f>"29004"</f>
        <v>29004</v>
      </c>
    </row>
    <row r="7201" spans="1:11" customFormat="1" x14ac:dyDescent="0.25">
      <c r="A7201" t="str">
        <f t="shared" si="1064"/>
        <v>29</v>
      </c>
      <c r="B7201" t="s">
        <v>709</v>
      </c>
      <c r="C7201" t="str">
        <f t="shared" si="1059"/>
        <v>067</v>
      </c>
      <c r="D7201" t="s">
        <v>709</v>
      </c>
      <c r="E7201" t="str">
        <f t="shared" si="1065"/>
        <v>11</v>
      </c>
      <c r="F7201" t="str">
        <f>"014"</f>
        <v>014</v>
      </c>
      <c r="G7201" t="str">
        <f>""</f>
        <v/>
      </c>
      <c r="H7201" t="s">
        <v>3</v>
      </c>
      <c r="I7201" t="s">
        <v>3314</v>
      </c>
      <c r="J7201" t="s">
        <v>6790</v>
      </c>
      <c r="K7201" t="str">
        <f>"29140"</f>
        <v>29140</v>
      </c>
    </row>
    <row r="7202" spans="1:11" customFormat="1" x14ac:dyDescent="0.25">
      <c r="A7202" t="str">
        <f t="shared" si="1064"/>
        <v>29</v>
      </c>
      <c r="B7202" t="s">
        <v>709</v>
      </c>
      <c r="C7202" t="str">
        <f t="shared" si="1059"/>
        <v>067</v>
      </c>
      <c r="D7202" t="s">
        <v>709</v>
      </c>
      <c r="E7202" t="str">
        <f t="shared" si="1065"/>
        <v>11</v>
      </c>
      <c r="F7202" t="str">
        <f>"015"</f>
        <v>015</v>
      </c>
      <c r="G7202" t="str">
        <f>""</f>
        <v/>
      </c>
      <c r="H7202" t="s">
        <v>3</v>
      </c>
      <c r="I7202" t="s">
        <v>3315</v>
      </c>
      <c r="J7202" t="s">
        <v>6791</v>
      </c>
      <c r="K7202" t="str">
        <f>"29140"</f>
        <v>29140</v>
      </c>
    </row>
    <row r="7203" spans="1:11" customFormat="1" x14ac:dyDescent="0.25">
      <c r="A7203" t="str">
        <f t="shared" si="1064"/>
        <v>29</v>
      </c>
      <c r="B7203" t="s">
        <v>709</v>
      </c>
      <c r="C7203" t="str">
        <f t="shared" ref="C7203:C7215" si="1068">"068"</f>
        <v>068</v>
      </c>
      <c r="D7203" t="s">
        <v>776</v>
      </c>
      <c r="E7203" t="str">
        <f t="shared" ref="E7203:E7266" si="1069">"01"</f>
        <v>01</v>
      </c>
      <c r="F7203" t="str">
        <f>"001"</f>
        <v>001</v>
      </c>
      <c r="G7203" t="str">
        <f>""</f>
        <v/>
      </c>
      <c r="H7203" t="s">
        <v>1</v>
      </c>
      <c r="I7203" t="s">
        <v>2312</v>
      </c>
      <c r="J7203" t="s">
        <v>6796</v>
      </c>
      <c r="K7203" t="str">
        <f>"29691"</f>
        <v>29691</v>
      </c>
    </row>
    <row r="7204" spans="1:11" customFormat="1" x14ac:dyDescent="0.25">
      <c r="A7204" t="str">
        <f t="shared" si="1064"/>
        <v>29</v>
      </c>
      <c r="B7204" t="s">
        <v>709</v>
      </c>
      <c r="C7204" t="str">
        <f t="shared" si="1068"/>
        <v>068</v>
      </c>
      <c r="D7204" t="s">
        <v>776</v>
      </c>
      <c r="E7204" t="str">
        <f t="shared" si="1069"/>
        <v>01</v>
      </c>
      <c r="F7204" t="str">
        <f>"001"</f>
        <v>001</v>
      </c>
      <c r="G7204" t="str">
        <f>""</f>
        <v/>
      </c>
      <c r="H7204" t="s">
        <v>0</v>
      </c>
      <c r="I7204" t="s">
        <v>2312</v>
      </c>
      <c r="J7204" t="s">
        <v>6796</v>
      </c>
      <c r="K7204" t="str">
        <f>"29691"</f>
        <v>29691</v>
      </c>
    </row>
    <row r="7205" spans="1:11" customFormat="1" x14ac:dyDescent="0.25">
      <c r="A7205" t="str">
        <f t="shared" si="1064"/>
        <v>29</v>
      </c>
      <c r="B7205" t="s">
        <v>709</v>
      </c>
      <c r="C7205" t="str">
        <f t="shared" si="1068"/>
        <v>068</v>
      </c>
      <c r="D7205" t="s">
        <v>776</v>
      </c>
      <c r="E7205" t="str">
        <f t="shared" si="1069"/>
        <v>01</v>
      </c>
      <c r="F7205" t="str">
        <f>"002"</f>
        <v>002</v>
      </c>
      <c r="G7205" t="str">
        <f>""</f>
        <v/>
      </c>
      <c r="H7205" t="s">
        <v>3</v>
      </c>
      <c r="I7205" t="s">
        <v>2312</v>
      </c>
      <c r="J7205" t="s">
        <v>6796</v>
      </c>
      <c r="K7205" t="str">
        <f>"29691"</f>
        <v>29691</v>
      </c>
    </row>
    <row r="7206" spans="1:11" customFormat="1" x14ac:dyDescent="0.25">
      <c r="A7206" t="str">
        <f t="shared" si="1064"/>
        <v>29</v>
      </c>
      <c r="B7206" t="s">
        <v>709</v>
      </c>
      <c r="C7206" t="str">
        <f t="shared" si="1068"/>
        <v>068</v>
      </c>
      <c r="D7206" t="s">
        <v>776</v>
      </c>
      <c r="E7206" t="str">
        <f t="shared" si="1069"/>
        <v>01</v>
      </c>
      <c r="F7206" t="str">
        <f>"003"</f>
        <v>003</v>
      </c>
      <c r="G7206" t="str">
        <f>""</f>
        <v/>
      </c>
      <c r="H7206" t="s">
        <v>1</v>
      </c>
      <c r="I7206" t="s">
        <v>3320</v>
      </c>
      <c r="J7206" t="s">
        <v>6797</v>
      </c>
      <c r="K7206" t="str">
        <f t="shared" ref="K7206:K7215" si="1070">"29692"</f>
        <v>29692</v>
      </c>
    </row>
    <row r="7207" spans="1:11" customFormat="1" x14ac:dyDescent="0.25">
      <c r="A7207" t="str">
        <f t="shared" si="1064"/>
        <v>29</v>
      </c>
      <c r="B7207" t="s">
        <v>709</v>
      </c>
      <c r="C7207" t="str">
        <f t="shared" si="1068"/>
        <v>068</v>
      </c>
      <c r="D7207" t="s">
        <v>776</v>
      </c>
      <c r="E7207" t="str">
        <f t="shared" si="1069"/>
        <v>01</v>
      </c>
      <c r="F7207" t="str">
        <f>"003"</f>
        <v>003</v>
      </c>
      <c r="G7207" t="str">
        <f>""</f>
        <v/>
      </c>
      <c r="H7207" t="s">
        <v>0</v>
      </c>
      <c r="I7207" t="s">
        <v>3320</v>
      </c>
      <c r="J7207" t="s">
        <v>6797</v>
      </c>
      <c r="K7207" t="str">
        <f t="shared" si="1070"/>
        <v>29692</v>
      </c>
    </row>
    <row r="7208" spans="1:11" customFormat="1" x14ac:dyDescent="0.25">
      <c r="A7208" t="str">
        <f t="shared" si="1064"/>
        <v>29</v>
      </c>
      <c r="B7208" t="s">
        <v>709</v>
      </c>
      <c r="C7208" t="str">
        <f t="shared" si="1068"/>
        <v>068</v>
      </c>
      <c r="D7208" t="s">
        <v>776</v>
      </c>
      <c r="E7208" t="str">
        <f t="shared" si="1069"/>
        <v>01</v>
      </c>
      <c r="F7208" t="str">
        <f>"004"</f>
        <v>004</v>
      </c>
      <c r="G7208" t="str">
        <f>""</f>
        <v/>
      </c>
      <c r="H7208" t="s">
        <v>1</v>
      </c>
      <c r="I7208" t="s">
        <v>3320</v>
      </c>
      <c r="J7208" t="s">
        <v>6797</v>
      </c>
      <c r="K7208" t="str">
        <f t="shared" si="1070"/>
        <v>29692</v>
      </c>
    </row>
    <row r="7209" spans="1:11" customFormat="1" x14ac:dyDescent="0.25">
      <c r="A7209" t="str">
        <f t="shared" si="1064"/>
        <v>29</v>
      </c>
      <c r="B7209" t="s">
        <v>709</v>
      </c>
      <c r="C7209" t="str">
        <f t="shared" si="1068"/>
        <v>068</v>
      </c>
      <c r="D7209" t="s">
        <v>776</v>
      </c>
      <c r="E7209" t="str">
        <f t="shared" si="1069"/>
        <v>01</v>
      </c>
      <c r="F7209" t="str">
        <f>"004"</f>
        <v>004</v>
      </c>
      <c r="G7209" t="str">
        <f>""</f>
        <v/>
      </c>
      <c r="H7209" t="s">
        <v>0</v>
      </c>
      <c r="I7209" t="s">
        <v>3320</v>
      </c>
      <c r="J7209" t="s">
        <v>6797</v>
      </c>
      <c r="K7209" t="str">
        <f t="shared" si="1070"/>
        <v>29692</v>
      </c>
    </row>
    <row r="7210" spans="1:11" customFormat="1" x14ac:dyDescent="0.25">
      <c r="A7210" t="str">
        <f t="shared" si="1064"/>
        <v>29</v>
      </c>
      <c r="B7210" t="s">
        <v>709</v>
      </c>
      <c r="C7210" t="str">
        <f t="shared" si="1068"/>
        <v>068</v>
      </c>
      <c r="D7210" t="s">
        <v>776</v>
      </c>
      <c r="E7210" t="str">
        <f t="shared" si="1069"/>
        <v>01</v>
      </c>
      <c r="F7210" t="str">
        <f>"005"</f>
        <v>005</v>
      </c>
      <c r="G7210" t="str">
        <f>""</f>
        <v/>
      </c>
      <c r="H7210" t="s">
        <v>1</v>
      </c>
      <c r="I7210" t="s">
        <v>3321</v>
      </c>
      <c r="J7210" t="s">
        <v>6798</v>
      </c>
      <c r="K7210" t="str">
        <f t="shared" si="1070"/>
        <v>29692</v>
      </c>
    </row>
    <row r="7211" spans="1:11" customFormat="1" x14ac:dyDescent="0.25">
      <c r="A7211" t="str">
        <f t="shared" si="1064"/>
        <v>29</v>
      </c>
      <c r="B7211" t="s">
        <v>709</v>
      </c>
      <c r="C7211" t="str">
        <f t="shared" si="1068"/>
        <v>068</v>
      </c>
      <c r="D7211" t="s">
        <v>776</v>
      </c>
      <c r="E7211" t="str">
        <f t="shared" si="1069"/>
        <v>01</v>
      </c>
      <c r="F7211" t="str">
        <f>"005"</f>
        <v>005</v>
      </c>
      <c r="G7211" t="str">
        <f>""</f>
        <v/>
      </c>
      <c r="H7211" t="s">
        <v>0</v>
      </c>
      <c r="I7211" t="s">
        <v>3321</v>
      </c>
      <c r="J7211" t="s">
        <v>6798</v>
      </c>
      <c r="K7211" t="str">
        <f t="shared" si="1070"/>
        <v>29692</v>
      </c>
    </row>
    <row r="7212" spans="1:11" customFormat="1" x14ac:dyDescent="0.25">
      <c r="A7212" t="str">
        <f t="shared" si="1064"/>
        <v>29</v>
      </c>
      <c r="B7212" t="s">
        <v>709</v>
      </c>
      <c r="C7212" t="str">
        <f t="shared" si="1068"/>
        <v>068</v>
      </c>
      <c r="D7212" t="s">
        <v>776</v>
      </c>
      <c r="E7212" t="str">
        <f t="shared" si="1069"/>
        <v>01</v>
      </c>
      <c r="F7212" t="str">
        <f>"006"</f>
        <v>006</v>
      </c>
      <c r="G7212" t="str">
        <f>""</f>
        <v/>
      </c>
      <c r="H7212" t="s">
        <v>1</v>
      </c>
      <c r="I7212" t="s">
        <v>3322</v>
      </c>
      <c r="J7212" t="s">
        <v>6799</v>
      </c>
      <c r="K7212" t="str">
        <f t="shared" si="1070"/>
        <v>29692</v>
      </c>
    </row>
    <row r="7213" spans="1:11" customFormat="1" x14ac:dyDescent="0.25">
      <c r="A7213" t="str">
        <f t="shared" si="1064"/>
        <v>29</v>
      </c>
      <c r="B7213" t="s">
        <v>709</v>
      </c>
      <c r="C7213" t="str">
        <f t="shared" si="1068"/>
        <v>068</v>
      </c>
      <c r="D7213" t="s">
        <v>776</v>
      </c>
      <c r="E7213" t="str">
        <f t="shared" si="1069"/>
        <v>01</v>
      </c>
      <c r="F7213" t="str">
        <f>"006"</f>
        <v>006</v>
      </c>
      <c r="G7213" t="str">
        <f>""</f>
        <v/>
      </c>
      <c r="H7213" t="s">
        <v>0</v>
      </c>
      <c r="I7213" t="s">
        <v>3322</v>
      </c>
      <c r="J7213" t="s">
        <v>6799</v>
      </c>
      <c r="K7213" t="str">
        <f t="shared" si="1070"/>
        <v>29692</v>
      </c>
    </row>
    <row r="7214" spans="1:11" customFormat="1" x14ac:dyDescent="0.25">
      <c r="A7214" t="str">
        <f t="shared" si="1064"/>
        <v>29</v>
      </c>
      <c r="B7214" t="s">
        <v>709</v>
      </c>
      <c r="C7214" t="str">
        <f t="shared" si="1068"/>
        <v>068</v>
      </c>
      <c r="D7214" t="s">
        <v>776</v>
      </c>
      <c r="E7214" t="str">
        <f t="shared" si="1069"/>
        <v>01</v>
      </c>
      <c r="F7214" t="str">
        <f>"007"</f>
        <v>007</v>
      </c>
      <c r="G7214" t="str">
        <f>""</f>
        <v/>
      </c>
      <c r="H7214" t="s">
        <v>1</v>
      </c>
      <c r="I7214" t="s">
        <v>3321</v>
      </c>
      <c r="J7214" t="s">
        <v>6798</v>
      </c>
      <c r="K7214" t="str">
        <f t="shared" si="1070"/>
        <v>29692</v>
      </c>
    </row>
    <row r="7215" spans="1:11" customFormat="1" x14ac:dyDescent="0.25">
      <c r="A7215" t="str">
        <f t="shared" si="1064"/>
        <v>29</v>
      </c>
      <c r="B7215" t="s">
        <v>709</v>
      </c>
      <c r="C7215" t="str">
        <f t="shared" si="1068"/>
        <v>068</v>
      </c>
      <c r="D7215" t="s">
        <v>776</v>
      </c>
      <c r="E7215" t="str">
        <f t="shared" si="1069"/>
        <v>01</v>
      </c>
      <c r="F7215" t="str">
        <f>"007"</f>
        <v>007</v>
      </c>
      <c r="G7215" t="str">
        <f>""</f>
        <v/>
      </c>
      <c r="H7215" t="s">
        <v>0</v>
      </c>
      <c r="I7215" t="s">
        <v>3321</v>
      </c>
      <c r="J7215" t="s">
        <v>6798</v>
      </c>
      <c r="K7215" t="str">
        <f t="shared" si="1070"/>
        <v>29692</v>
      </c>
    </row>
    <row r="7216" spans="1:11" customFormat="1" x14ac:dyDescent="0.25">
      <c r="A7216" t="str">
        <f t="shared" si="1064"/>
        <v>29</v>
      </c>
      <c r="B7216" t="s">
        <v>709</v>
      </c>
      <c r="C7216" t="str">
        <f t="shared" ref="C7216:C7279" si="1071">"069"</f>
        <v>069</v>
      </c>
      <c r="D7216" t="s">
        <v>777</v>
      </c>
      <c r="E7216" t="str">
        <f t="shared" si="1069"/>
        <v>01</v>
      </c>
      <c r="F7216" t="str">
        <f>"001"</f>
        <v>001</v>
      </c>
      <c r="G7216" t="str">
        <f>""</f>
        <v/>
      </c>
      <c r="H7216" t="s">
        <v>3</v>
      </c>
      <c r="I7216" t="s">
        <v>3323</v>
      </c>
      <c r="J7216" t="s">
        <v>6800</v>
      </c>
      <c r="K7216" t="str">
        <f>"29601"</f>
        <v>29601</v>
      </c>
    </row>
    <row r="7217" spans="1:11" customFormat="1" x14ac:dyDescent="0.25">
      <c r="A7217" t="str">
        <f t="shared" si="1064"/>
        <v>29</v>
      </c>
      <c r="B7217" t="s">
        <v>709</v>
      </c>
      <c r="C7217" t="str">
        <f t="shared" si="1071"/>
        <v>069</v>
      </c>
      <c r="D7217" t="s">
        <v>777</v>
      </c>
      <c r="E7217" t="str">
        <f t="shared" si="1069"/>
        <v>01</v>
      </c>
      <c r="F7217" t="str">
        <f>"002"</f>
        <v>002</v>
      </c>
      <c r="G7217" t="str">
        <f>""</f>
        <v/>
      </c>
      <c r="H7217" t="s">
        <v>3</v>
      </c>
      <c r="I7217" t="s">
        <v>3324</v>
      </c>
      <c r="J7217" t="s">
        <v>6801</v>
      </c>
      <c r="K7217" t="str">
        <f t="shared" ref="K7217:K7223" si="1072">"29603"</f>
        <v>29603</v>
      </c>
    </row>
    <row r="7218" spans="1:11" customFormat="1" x14ac:dyDescent="0.25">
      <c r="A7218" t="str">
        <f t="shared" si="1064"/>
        <v>29</v>
      </c>
      <c r="B7218" t="s">
        <v>709</v>
      </c>
      <c r="C7218" t="str">
        <f t="shared" si="1071"/>
        <v>069</v>
      </c>
      <c r="D7218" t="s">
        <v>777</v>
      </c>
      <c r="E7218" t="str">
        <f t="shared" si="1069"/>
        <v>01</v>
      </c>
      <c r="F7218" t="str">
        <f>"003"</f>
        <v>003</v>
      </c>
      <c r="G7218" t="str">
        <f>""</f>
        <v/>
      </c>
      <c r="H7218" t="s">
        <v>1</v>
      </c>
      <c r="I7218" t="s">
        <v>3324</v>
      </c>
      <c r="J7218" t="s">
        <v>6801</v>
      </c>
      <c r="K7218" t="str">
        <f t="shared" si="1072"/>
        <v>29603</v>
      </c>
    </row>
    <row r="7219" spans="1:11" customFormat="1" x14ac:dyDescent="0.25">
      <c r="A7219" t="str">
        <f t="shared" si="1064"/>
        <v>29</v>
      </c>
      <c r="B7219" t="s">
        <v>709</v>
      </c>
      <c r="C7219" t="str">
        <f t="shared" si="1071"/>
        <v>069</v>
      </c>
      <c r="D7219" t="s">
        <v>777</v>
      </c>
      <c r="E7219" t="str">
        <f t="shared" si="1069"/>
        <v>01</v>
      </c>
      <c r="F7219" t="str">
        <f>"003"</f>
        <v>003</v>
      </c>
      <c r="G7219" t="str">
        <f>""</f>
        <v/>
      </c>
      <c r="H7219" t="s">
        <v>0</v>
      </c>
      <c r="I7219" t="s">
        <v>3324</v>
      </c>
      <c r="J7219" t="s">
        <v>6801</v>
      </c>
      <c r="K7219" t="str">
        <f t="shared" si="1072"/>
        <v>29603</v>
      </c>
    </row>
    <row r="7220" spans="1:11" customFormat="1" x14ac:dyDescent="0.25">
      <c r="A7220" t="str">
        <f t="shared" si="1064"/>
        <v>29</v>
      </c>
      <c r="B7220" t="s">
        <v>709</v>
      </c>
      <c r="C7220" t="str">
        <f t="shared" si="1071"/>
        <v>069</v>
      </c>
      <c r="D7220" t="s">
        <v>777</v>
      </c>
      <c r="E7220" t="str">
        <f t="shared" si="1069"/>
        <v>01</v>
      </c>
      <c r="F7220" t="str">
        <f>"004"</f>
        <v>004</v>
      </c>
      <c r="G7220" t="str">
        <f>""</f>
        <v/>
      </c>
      <c r="H7220" t="s">
        <v>1</v>
      </c>
      <c r="I7220" t="s">
        <v>3324</v>
      </c>
      <c r="J7220" t="s">
        <v>6801</v>
      </c>
      <c r="K7220" t="str">
        <f t="shared" si="1072"/>
        <v>29603</v>
      </c>
    </row>
    <row r="7221" spans="1:11" customFormat="1" x14ac:dyDescent="0.25">
      <c r="A7221" t="str">
        <f t="shared" si="1064"/>
        <v>29</v>
      </c>
      <c r="B7221" t="s">
        <v>709</v>
      </c>
      <c r="C7221" t="str">
        <f t="shared" si="1071"/>
        <v>069</v>
      </c>
      <c r="D7221" t="s">
        <v>777</v>
      </c>
      <c r="E7221" t="str">
        <f t="shared" si="1069"/>
        <v>01</v>
      </c>
      <c r="F7221" t="str">
        <f>"004"</f>
        <v>004</v>
      </c>
      <c r="G7221" t="str">
        <f>""</f>
        <v/>
      </c>
      <c r="H7221" t="s">
        <v>0</v>
      </c>
      <c r="I7221" t="s">
        <v>3324</v>
      </c>
      <c r="J7221" t="s">
        <v>6801</v>
      </c>
      <c r="K7221" t="str">
        <f t="shared" si="1072"/>
        <v>29603</v>
      </c>
    </row>
    <row r="7222" spans="1:11" customFormat="1" x14ac:dyDescent="0.25">
      <c r="A7222" t="str">
        <f t="shared" si="1064"/>
        <v>29</v>
      </c>
      <c r="B7222" t="s">
        <v>709</v>
      </c>
      <c r="C7222" t="str">
        <f t="shared" si="1071"/>
        <v>069</v>
      </c>
      <c r="D7222" t="s">
        <v>777</v>
      </c>
      <c r="E7222" t="str">
        <f t="shared" si="1069"/>
        <v>01</v>
      </c>
      <c r="F7222" t="str">
        <f>"005"</f>
        <v>005</v>
      </c>
      <c r="G7222" t="str">
        <f>""</f>
        <v/>
      </c>
      <c r="H7222" t="s">
        <v>1</v>
      </c>
      <c r="I7222" t="s">
        <v>3325</v>
      </c>
      <c r="J7222" t="s">
        <v>6802</v>
      </c>
      <c r="K7222" t="str">
        <f t="shared" si="1072"/>
        <v>29603</v>
      </c>
    </row>
    <row r="7223" spans="1:11" customFormat="1" x14ac:dyDescent="0.25">
      <c r="A7223" t="str">
        <f t="shared" si="1064"/>
        <v>29</v>
      </c>
      <c r="B7223" t="s">
        <v>709</v>
      </c>
      <c r="C7223" t="str">
        <f t="shared" si="1071"/>
        <v>069</v>
      </c>
      <c r="D7223" t="s">
        <v>777</v>
      </c>
      <c r="E7223" t="str">
        <f t="shared" si="1069"/>
        <v>01</v>
      </c>
      <c r="F7223" t="str">
        <f>"005"</f>
        <v>005</v>
      </c>
      <c r="G7223" t="str">
        <f>""</f>
        <v/>
      </c>
      <c r="H7223" t="s">
        <v>0</v>
      </c>
      <c r="I7223" t="s">
        <v>3325</v>
      </c>
      <c r="J7223" t="s">
        <v>6802</v>
      </c>
      <c r="K7223" t="str">
        <f t="shared" si="1072"/>
        <v>29603</v>
      </c>
    </row>
    <row r="7224" spans="1:11" customFormat="1" x14ac:dyDescent="0.25">
      <c r="A7224" t="str">
        <f t="shared" si="1064"/>
        <v>29</v>
      </c>
      <c r="B7224" t="s">
        <v>709</v>
      </c>
      <c r="C7224" t="str">
        <f t="shared" si="1071"/>
        <v>069</v>
      </c>
      <c r="D7224" t="s">
        <v>777</v>
      </c>
      <c r="E7224" t="str">
        <f t="shared" si="1069"/>
        <v>01</v>
      </c>
      <c r="F7224" t="str">
        <f>"006"</f>
        <v>006</v>
      </c>
      <c r="G7224" t="str">
        <f>""</f>
        <v/>
      </c>
      <c r="H7224" t="s">
        <v>3</v>
      </c>
      <c r="I7224" t="s">
        <v>3323</v>
      </c>
      <c r="J7224" t="s">
        <v>6800</v>
      </c>
      <c r="K7224" t="str">
        <f>"29601"</f>
        <v>29601</v>
      </c>
    </row>
    <row r="7225" spans="1:11" customFormat="1" x14ac:dyDescent="0.25">
      <c r="A7225" t="str">
        <f t="shared" si="1064"/>
        <v>29</v>
      </c>
      <c r="B7225" t="s">
        <v>709</v>
      </c>
      <c r="C7225" t="str">
        <f t="shared" si="1071"/>
        <v>069</v>
      </c>
      <c r="D7225" t="s">
        <v>777</v>
      </c>
      <c r="E7225" t="str">
        <f t="shared" si="1069"/>
        <v>01</v>
      </c>
      <c r="F7225" t="str">
        <f>"007"</f>
        <v>007</v>
      </c>
      <c r="G7225" t="str">
        <f>""</f>
        <v/>
      </c>
      <c r="H7225" t="s">
        <v>3</v>
      </c>
      <c r="I7225" t="s">
        <v>3326</v>
      </c>
      <c r="J7225" t="s">
        <v>6803</v>
      </c>
      <c r="K7225" t="str">
        <f>"29601"</f>
        <v>29601</v>
      </c>
    </row>
    <row r="7226" spans="1:11" customFormat="1" x14ac:dyDescent="0.25">
      <c r="A7226" t="str">
        <f t="shared" si="1064"/>
        <v>29</v>
      </c>
      <c r="B7226" t="s">
        <v>709</v>
      </c>
      <c r="C7226" t="str">
        <f t="shared" si="1071"/>
        <v>069</v>
      </c>
      <c r="D7226" t="s">
        <v>777</v>
      </c>
      <c r="E7226" t="str">
        <f t="shared" si="1069"/>
        <v>01</v>
      </c>
      <c r="F7226" t="str">
        <f>"008"</f>
        <v>008</v>
      </c>
      <c r="G7226" t="str">
        <f>""</f>
        <v/>
      </c>
      <c r="H7226" t="s">
        <v>3</v>
      </c>
      <c r="I7226" t="s">
        <v>3326</v>
      </c>
      <c r="J7226" t="s">
        <v>6803</v>
      </c>
      <c r="K7226" t="str">
        <f>"29601"</f>
        <v>29601</v>
      </c>
    </row>
    <row r="7227" spans="1:11" customFormat="1" x14ac:dyDescent="0.25">
      <c r="A7227" t="str">
        <f t="shared" si="1064"/>
        <v>29</v>
      </c>
      <c r="B7227" t="s">
        <v>709</v>
      </c>
      <c r="C7227" t="str">
        <f t="shared" si="1071"/>
        <v>069</v>
      </c>
      <c r="D7227" t="s">
        <v>777</v>
      </c>
      <c r="E7227" t="str">
        <f t="shared" si="1069"/>
        <v>01</v>
      </c>
      <c r="F7227" t="str">
        <f>"009"</f>
        <v>009</v>
      </c>
      <c r="G7227" t="str">
        <f>""</f>
        <v/>
      </c>
      <c r="H7227" t="s">
        <v>3</v>
      </c>
      <c r="I7227" t="s">
        <v>3326</v>
      </c>
      <c r="J7227" t="s">
        <v>6803</v>
      </c>
      <c r="K7227" t="str">
        <f>"29601"</f>
        <v>29601</v>
      </c>
    </row>
    <row r="7228" spans="1:11" customFormat="1" x14ac:dyDescent="0.25">
      <c r="A7228" t="str">
        <f t="shared" si="1064"/>
        <v>29</v>
      </c>
      <c r="B7228" t="s">
        <v>709</v>
      </c>
      <c r="C7228" t="str">
        <f t="shared" si="1071"/>
        <v>069</v>
      </c>
      <c r="D7228" t="s">
        <v>777</v>
      </c>
      <c r="E7228" t="str">
        <f t="shared" si="1069"/>
        <v>01</v>
      </c>
      <c r="F7228" t="str">
        <f>"010"</f>
        <v>010</v>
      </c>
      <c r="G7228" t="str">
        <f>""</f>
        <v/>
      </c>
      <c r="H7228" t="s">
        <v>1</v>
      </c>
      <c r="I7228" t="s">
        <v>3327</v>
      </c>
      <c r="J7228" t="s">
        <v>6804</v>
      </c>
      <c r="K7228" t="str">
        <f>"29603"</f>
        <v>29603</v>
      </c>
    </row>
    <row r="7229" spans="1:11" customFormat="1" x14ac:dyDescent="0.25">
      <c r="A7229" t="str">
        <f t="shared" si="1064"/>
        <v>29</v>
      </c>
      <c r="B7229" t="s">
        <v>709</v>
      </c>
      <c r="C7229" t="str">
        <f t="shared" si="1071"/>
        <v>069</v>
      </c>
      <c r="D7229" t="s">
        <v>777</v>
      </c>
      <c r="E7229" t="str">
        <f t="shared" si="1069"/>
        <v>01</v>
      </c>
      <c r="F7229" t="str">
        <f>"010"</f>
        <v>010</v>
      </c>
      <c r="G7229" t="str">
        <f>""</f>
        <v/>
      </c>
      <c r="H7229" t="s">
        <v>0</v>
      </c>
      <c r="I7229" t="s">
        <v>3327</v>
      </c>
      <c r="J7229" t="s">
        <v>6804</v>
      </c>
      <c r="K7229" t="str">
        <f>"29603"</f>
        <v>29603</v>
      </c>
    </row>
    <row r="7230" spans="1:11" customFormat="1" x14ac:dyDescent="0.25">
      <c r="A7230" t="str">
        <f t="shared" si="1064"/>
        <v>29</v>
      </c>
      <c r="B7230" t="s">
        <v>709</v>
      </c>
      <c r="C7230" t="str">
        <f t="shared" si="1071"/>
        <v>069</v>
      </c>
      <c r="D7230" t="s">
        <v>777</v>
      </c>
      <c r="E7230" t="str">
        <f t="shared" si="1069"/>
        <v>01</v>
      </c>
      <c r="F7230" t="str">
        <f>"011"</f>
        <v>011</v>
      </c>
      <c r="G7230" t="str">
        <f>""</f>
        <v/>
      </c>
      <c r="H7230" t="s">
        <v>1</v>
      </c>
      <c r="I7230" t="s">
        <v>3328</v>
      </c>
      <c r="J7230" t="s">
        <v>6805</v>
      </c>
      <c r="K7230" t="str">
        <f t="shared" ref="K7230:K7239" si="1073">"29601"</f>
        <v>29601</v>
      </c>
    </row>
    <row r="7231" spans="1:11" customFormat="1" x14ac:dyDescent="0.25">
      <c r="A7231" t="str">
        <f t="shared" si="1064"/>
        <v>29</v>
      </c>
      <c r="B7231" t="s">
        <v>709</v>
      </c>
      <c r="C7231" t="str">
        <f t="shared" si="1071"/>
        <v>069</v>
      </c>
      <c r="D7231" t="s">
        <v>777</v>
      </c>
      <c r="E7231" t="str">
        <f t="shared" si="1069"/>
        <v>01</v>
      </c>
      <c r="F7231" t="str">
        <f>"011"</f>
        <v>011</v>
      </c>
      <c r="G7231" t="str">
        <f>""</f>
        <v/>
      </c>
      <c r="H7231" t="s">
        <v>0</v>
      </c>
      <c r="I7231" t="s">
        <v>3328</v>
      </c>
      <c r="J7231" t="s">
        <v>6805</v>
      </c>
      <c r="K7231" t="str">
        <f t="shared" si="1073"/>
        <v>29601</v>
      </c>
    </row>
    <row r="7232" spans="1:11" customFormat="1" x14ac:dyDescent="0.25">
      <c r="A7232" t="str">
        <f t="shared" si="1064"/>
        <v>29</v>
      </c>
      <c r="B7232" t="s">
        <v>709</v>
      </c>
      <c r="C7232" t="str">
        <f t="shared" si="1071"/>
        <v>069</v>
      </c>
      <c r="D7232" t="s">
        <v>777</v>
      </c>
      <c r="E7232" t="str">
        <f t="shared" si="1069"/>
        <v>01</v>
      </c>
      <c r="F7232" t="str">
        <f>"012"</f>
        <v>012</v>
      </c>
      <c r="G7232" t="str">
        <f>""</f>
        <v/>
      </c>
      <c r="H7232" t="s">
        <v>3</v>
      </c>
      <c r="I7232" t="s">
        <v>3323</v>
      </c>
      <c r="J7232" t="s">
        <v>6800</v>
      </c>
      <c r="K7232" t="str">
        <f t="shared" si="1073"/>
        <v>29601</v>
      </c>
    </row>
    <row r="7233" spans="1:11" customFormat="1" x14ac:dyDescent="0.25">
      <c r="A7233" t="str">
        <f t="shared" si="1064"/>
        <v>29</v>
      </c>
      <c r="B7233" t="s">
        <v>709</v>
      </c>
      <c r="C7233" t="str">
        <f t="shared" si="1071"/>
        <v>069</v>
      </c>
      <c r="D7233" t="s">
        <v>777</v>
      </c>
      <c r="E7233" t="str">
        <f t="shared" si="1069"/>
        <v>01</v>
      </c>
      <c r="F7233" t="str">
        <f>"013"</f>
        <v>013</v>
      </c>
      <c r="G7233" t="str">
        <f>""</f>
        <v/>
      </c>
      <c r="H7233" t="s">
        <v>3</v>
      </c>
      <c r="I7233" t="s">
        <v>3323</v>
      </c>
      <c r="J7233" t="s">
        <v>6800</v>
      </c>
      <c r="K7233" t="str">
        <f t="shared" si="1073"/>
        <v>29601</v>
      </c>
    </row>
    <row r="7234" spans="1:11" customFormat="1" x14ac:dyDescent="0.25">
      <c r="A7234" t="str">
        <f t="shared" si="1064"/>
        <v>29</v>
      </c>
      <c r="B7234" t="s">
        <v>709</v>
      </c>
      <c r="C7234" t="str">
        <f t="shared" si="1071"/>
        <v>069</v>
      </c>
      <c r="D7234" t="s">
        <v>777</v>
      </c>
      <c r="E7234" t="str">
        <f t="shared" si="1069"/>
        <v>01</v>
      </c>
      <c r="F7234" t="str">
        <f>"014"</f>
        <v>014</v>
      </c>
      <c r="G7234" t="str">
        <f>""</f>
        <v/>
      </c>
      <c r="H7234" t="s">
        <v>1</v>
      </c>
      <c r="I7234" t="s">
        <v>3329</v>
      </c>
      <c r="J7234" t="s">
        <v>6806</v>
      </c>
      <c r="K7234" t="str">
        <f t="shared" si="1073"/>
        <v>29601</v>
      </c>
    </row>
    <row r="7235" spans="1:11" customFormat="1" x14ac:dyDescent="0.25">
      <c r="A7235" t="str">
        <f t="shared" si="1064"/>
        <v>29</v>
      </c>
      <c r="B7235" t="s">
        <v>709</v>
      </c>
      <c r="C7235" t="str">
        <f t="shared" si="1071"/>
        <v>069</v>
      </c>
      <c r="D7235" t="s">
        <v>777</v>
      </c>
      <c r="E7235" t="str">
        <f t="shared" si="1069"/>
        <v>01</v>
      </c>
      <c r="F7235" t="str">
        <f>"014"</f>
        <v>014</v>
      </c>
      <c r="G7235" t="str">
        <f>""</f>
        <v/>
      </c>
      <c r="H7235" t="s">
        <v>0</v>
      </c>
      <c r="I7235" t="s">
        <v>3329</v>
      </c>
      <c r="J7235" t="s">
        <v>6806</v>
      </c>
      <c r="K7235" t="str">
        <f t="shared" si="1073"/>
        <v>29601</v>
      </c>
    </row>
    <row r="7236" spans="1:11" customFormat="1" x14ac:dyDescent="0.25">
      <c r="A7236" t="str">
        <f t="shared" si="1064"/>
        <v>29</v>
      </c>
      <c r="B7236" t="s">
        <v>709</v>
      </c>
      <c r="C7236" t="str">
        <f t="shared" si="1071"/>
        <v>069</v>
      </c>
      <c r="D7236" t="s">
        <v>777</v>
      </c>
      <c r="E7236" t="str">
        <f t="shared" si="1069"/>
        <v>01</v>
      </c>
      <c r="F7236" t="str">
        <f>"015"</f>
        <v>015</v>
      </c>
      <c r="G7236" t="str">
        <f>""</f>
        <v/>
      </c>
      <c r="H7236" t="s">
        <v>1</v>
      </c>
      <c r="I7236" t="s">
        <v>3330</v>
      </c>
      <c r="J7236" t="s">
        <v>6807</v>
      </c>
      <c r="K7236" t="str">
        <f t="shared" si="1073"/>
        <v>29601</v>
      </c>
    </row>
    <row r="7237" spans="1:11" customFormat="1" x14ac:dyDescent="0.25">
      <c r="A7237" t="str">
        <f t="shared" si="1064"/>
        <v>29</v>
      </c>
      <c r="B7237" t="s">
        <v>709</v>
      </c>
      <c r="C7237" t="str">
        <f t="shared" si="1071"/>
        <v>069</v>
      </c>
      <c r="D7237" t="s">
        <v>777</v>
      </c>
      <c r="E7237" t="str">
        <f t="shared" si="1069"/>
        <v>01</v>
      </c>
      <c r="F7237" t="str">
        <f>"015"</f>
        <v>015</v>
      </c>
      <c r="G7237" t="str">
        <f>""</f>
        <v/>
      </c>
      <c r="H7237" t="s">
        <v>0</v>
      </c>
      <c r="I7237" t="s">
        <v>3330</v>
      </c>
      <c r="J7237" t="s">
        <v>6807</v>
      </c>
      <c r="K7237" t="str">
        <f t="shared" si="1073"/>
        <v>29601</v>
      </c>
    </row>
    <row r="7238" spans="1:11" customFormat="1" x14ac:dyDescent="0.25">
      <c r="A7238" t="str">
        <f t="shared" si="1064"/>
        <v>29</v>
      </c>
      <c r="B7238" t="s">
        <v>709</v>
      </c>
      <c r="C7238" t="str">
        <f t="shared" si="1071"/>
        <v>069</v>
      </c>
      <c r="D7238" t="s">
        <v>777</v>
      </c>
      <c r="E7238" t="str">
        <f t="shared" si="1069"/>
        <v>01</v>
      </c>
      <c r="F7238" t="str">
        <f>"016"</f>
        <v>016</v>
      </c>
      <c r="G7238" t="str">
        <f>""</f>
        <v/>
      </c>
      <c r="H7238" t="s">
        <v>1</v>
      </c>
      <c r="I7238" t="s">
        <v>3330</v>
      </c>
      <c r="J7238" t="s">
        <v>6807</v>
      </c>
      <c r="K7238" t="str">
        <f t="shared" si="1073"/>
        <v>29601</v>
      </c>
    </row>
    <row r="7239" spans="1:11" customFormat="1" x14ac:dyDescent="0.25">
      <c r="A7239" t="str">
        <f t="shared" si="1064"/>
        <v>29</v>
      </c>
      <c r="B7239" t="s">
        <v>709</v>
      </c>
      <c r="C7239" t="str">
        <f t="shared" si="1071"/>
        <v>069</v>
      </c>
      <c r="D7239" t="s">
        <v>777</v>
      </c>
      <c r="E7239" t="str">
        <f t="shared" si="1069"/>
        <v>01</v>
      </c>
      <c r="F7239" t="str">
        <f>"016"</f>
        <v>016</v>
      </c>
      <c r="G7239" t="str">
        <f>""</f>
        <v/>
      </c>
      <c r="H7239" t="s">
        <v>0</v>
      </c>
      <c r="I7239" t="s">
        <v>3330</v>
      </c>
      <c r="J7239" t="s">
        <v>6807</v>
      </c>
      <c r="K7239" t="str">
        <f t="shared" si="1073"/>
        <v>29601</v>
      </c>
    </row>
    <row r="7240" spans="1:11" customFormat="1" x14ac:dyDescent="0.25">
      <c r="A7240" t="str">
        <f t="shared" si="1064"/>
        <v>29</v>
      </c>
      <c r="B7240" t="s">
        <v>709</v>
      </c>
      <c r="C7240" t="str">
        <f t="shared" si="1071"/>
        <v>069</v>
      </c>
      <c r="D7240" t="s">
        <v>777</v>
      </c>
      <c r="E7240" t="str">
        <f t="shared" si="1069"/>
        <v>01</v>
      </c>
      <c r="F7240" t="str">
        <f>"017"</f>
        <v>017</v>
      </c>
      <c r="G7240" t="str">
        <f>""</f>
        <v/>
      </c>
      <c r="H7240" t="s">
        <v>3</v>
      </c>
      <c r="I7240" t="s">
        <v>3331</v>
      </c>
      <c r="J7240" t="s">
        <v>6808</v>
      </c>
      <c r="K7240" t="str">
        <f>"29602"</f>
        <v>29602</v>
      </c>
    </row>
    <row r="7241" spans="1:11" customFormat="1" x14ac:dyDescent="0.25">
      <c r="A7241" t="str">
        <f t="shared" si="1064"/>
        <v>29</v>
      </c>
      <c r="B7241" t="s">
        <v>709</v>
      </c>
      <c r="C7241" t="str">
        <f t="shared" si="1071"/>
        <v>069</v>
      </c>
      <c r="D7241" t="s">
        <v>777</v>
      </c>
      <c r="E7241" t="str">
        <f t="shared" si="1069"/>
        <v>01</v>
      </c>
      <c r="F7241" t="str">
        <f>"018"</f>
        <v>018</v>
      </c>
      <c r="G7241" t="str">
        <f>""</f>
        <v/>
      </c>
      <c r="H7241" t="s">
        <v>3</v>
      </c>
      <c r="I7241" t="s">
        <v>3327</v>
      </c>
      <c r="J7241" t="s">
        <v>6804</v>
      </c>
      <c r="K7241" t="str">
        <f>"29603"</f>
        <v>29603</v>
      </c>
    </row>
    <row r="7242" spans="1:11" customFormat="1" x14ac:dyDescent="0.25">
      <c r="A7242" t="str">
        <f t="shared" si="1064"/>
        <v>29</v>
      </c>
      <c r="B7242" t="s">
        <v>709</v>
      </c>
      <c r="C7242" t="str">
        <f t="shared" si="1071"/>
        <v>069</v>
      </c>
      <c r="D7242" t="s">
        <v>777</v>
      </c>
      <c r="E7242" t="str">
        <f t="shared" si="1069"/>
        <v>01</v>
      </c>
      <c r="F7242" t="str">
        <f>"019"</f>
        <v>019</v>
      </c>
      <c r="G7242" t="str">
        <f>""</f>
        <v/>
      </c>
      <c r="H7242" t="s">
        <v>3</v>
      </c>
      <c r="I7242" t="s">
        <v>3329</v>
      </c>
      <c r="J7242" t="s">
        <v>6806</v>
      </c>
      <c r="K7242" t="str">
        <f>"29601"</f>
        <v>29601</v>
      </c>
    </row>
    <row r="7243" spans="1:11" customFormat="1" x14ac:dyDescent="0.25">
      <c r="A7243" t="str">
        <f t="shared" ref="A7243:A7306" si="1074">"29"</f>
        <v>29</v>
      </c>
      <c r="B7243" t="s">
        <v>709</v>
      </c>
      <c r="C7243" t="str">
        <f t="shared" si="1071"/>
        <v>069</v>
      </c>
      <c r="D7243" t="s">
        <v>777</v>
      </c>
      <c r="E7243" t="str">
        <f t="shared" si="1069"/>
        <v>01</v>
      </c>
      <c r="F7243" t="str">
        <f>"020"</f>
        <v>020</v>
      </c>
      <c r="G7243" t="str">
        <f>""</f>
        <v/>
      </c>
      <c r="H7243" t="s">
        <v>3</v>
      </c>
      <c r="I7243" t="s">
        <v>3332</v>
      </c>
      <c r="J7243" t="s">
        <v>6809</v>
      </c>
      <c r="K7243" t="str">
        <f>"29601"</f>
        <v>29601</v>
      </c>
    </row>
    <row r="7244" spans="1:11" customFormat="1" x14ac:dyDescent="0.25">
      <c r="A7244" t="str">
        <f t="shared" si="1074"/>
        <v>29</v>
      </c>
      <c r="B7244" t="s">
        <v>709</v>
      </c>
      <c r="C7244" t="str">
        <f t="shared" si="1071"/>
        <v>069</v>
      </c>
      <c r="D7244" t="s">
        <v>777</v>
      </c>
      <c r="E7244" t="str">
        <f t="shared" si="1069"/>
        <v>01</v>
      </c>
      <c r="F7244" t="str">
        <f>"021"</f>
        <v>021</v>
      </c>
      <c r="G7244" t="str">
        <f>""</f>
        <v/>
      </c>
      <c r="H7244" t="s">
        <v>1</v>
      </c>
      <c r="I7244" t="s">
        <v>3331</v>
      </c>
      <c r="J7244" t="s">
        <v>6808</v>
      </c>
      <c r="K7244" t="str">
        <f t="shared" ref="K7244:K7249" si="1075">"29602"</f>
        <v>29602</v>
      </c>
    </row>
    <row r="7245" spans="1:11" customFormat="1" x14ac:dyDescent="0.25">
      <c r="A7245" t="str">
        <f t="shared" si="1074"/>
        <v>29</v>
      </c>
      <c r="B7245" t="s">
        <v>709</v>
      </c>
      <c r="C7245" t="str">
        <f t="shared" si="1071"/>
        <v>069</v>
      </c>
      <c r="D7245" t="s">
        <v>777</v>
      </c>
      <c r="E7245" t="str">
        <f t="shared" si="1069"/>
        <v>01</v>
      </c>
      <c r="F7245" t="str">
        <f>"021"</f>
        <v>021</v>
      </c>
      <c r="G7245" t="str">
        <f>""</f>
        <v/>
      </c>
      <c r="H7245" t="s">
        <v>0</v>
      </c>
      <c r="I7245" t="s">
        <v>3331</v>
      </c>
      <c r="J7245" t="s">
        <v>6808</v>
      </c>
      <c r="K7245" t="str">
        <f t="shared" si="1075"/>
        <v>29602</v>
      </c>
    </row>
    <row r="7246" spans="1:11" customFormat="1" x14ac:dyDescent="0.25">
      <c r="A7246" t="str">
        <f t="shared" si="1074"/>
        <v>29</v>
      </c>
      <c r="B7246" t="s">
        <v>709</v>
      </c>
      <c r="C7246" t="str">
        <f t="shared" si="1071"/>
        <v>069</v>
      </c>
      <c r="D7246" t="s">
        <v>777</v>
      </c>
      <c r="E7246" t="str">
        <f t="shared" si="1069"/>
        <v>01</v>
      </c>
      <c r="F7246" t="str">
        <f>"022"</f>
        <v>022</v>
      </c>
      <c r="G7246" t="str">
        <f>""</f>
        <v/>
      </c>
      <c r="H7246" t="s">
        <v>1</v>
      </c>
      <c r="I7246" t="s">
        <v>3331</v>
      </c>
      <c r="J7246" t="s">
        <v>6808</v>
      </c>
      <c r="K7246" t="str">
        <f t="shared" si="1075"/>
        <v>29602</v>
      </c>
    </row>
    <row r="7247" spans="1:11" customFormat="1" x14ac:dyDescent="0.25">
      <c r="A7247" t="str">
        <f t="shared" si="1074"/>
        <v>29</v>
      </c>
      <c r="B7247" t="s">
        <v>709</v>
      </c>
      <c r="C7247" t="str">
        <f t="shared" si="1071"/>
        <v>069</v>
      </c>
      <c r="D7247" t="s">
        <v>777</v>
      </c>
      <c r="E7247" t="str">
        <f t="shared" si="1069"/>
        <v>01</v>
      </c>
      <c r="F7247" t="str">
        <f>"022"</f>
        <v>022</v>
      </c>
      <c r="G7247" t="str">
        <f>""</f>
        <v/>
      </c>
      <c r="H7247" t="s">
        <v>0</v>
      </c>
      <c r="I7247" t="s">
        <v>3331</v>
      </c>
      <c r="J7247" t="s">
        <v>6808</v>
      </c>
      <c r="K7247" t="str">
        <f t="shared" si="1075"/>
        <v>29602</v>
      </c>
    </row>
    <row r="7248" spans="1:11" customFormat="1" x14ac:dyDescent="0.25">
      <c r="A7248" t="str">
        <f t="shared" si="1074"/>
        <v>29</v>
      </c>
      <c r="B7248" t="s">
        <v>709</v>
      </c>
      <c r="C7248" t="str">
        <f t="shared" si="1071"/>
        <v>069</v>
      </c>
      <c r="D7248" t="s">
        <v>777</v>
      </c>
      <c r="E7248" t="str">
        <f t="shared" si="1069"/>
        <v>01</v>
      </c>
      <c r="F7248" t="str">
        <f>"023"</f>
        <v>023</v>
      </c>
      <c r="G7248" t="str">
        <f>""</f>
        <v/>
      </c>
      <c r="H7248" t="s">
        <v>1</v>
      </c>
      <c r="I7248" t="s">
        <v>3331</v>
      </c>
      <c r="J7248" t="s">
        <v>6808</v>
      </c>
      <c r="K7248" t="str">
        <f t="shared" si="1075"/>
        <v>29602</v>
      </c>
    </row>
    <row r="7249" spans="1:11" customFormat="1" x14ac:dyDescent="0.25">
      <c r="A7249" t="str">
        <f t="shared" si="1074"/>
        <v>29</v>
      </c>
      <c r="B7249" t="s">
        <v>709</v>
      </c>
      <c r="C7249" t="str">
        <f t="shared" si="1071"/>
        <v>069</v>
      </c>
      <c r="D7249" t="s">
        <v>777</v>
      </c>
      <c r="E7249" t="str">
        <f t="shared" si="1069"/>
        <v>01</v>
      </c>
      <c r="F7249" t="str">
        <f>"023"</f>
        <v>023</v>
      </c>
      <c r="G7249" t="str">
        <f>""</f>
        <v/>
      </c>
      <c r="H7249" t="s">
        <v>0</v>
      </c>
      <c r="I7249" t="s">
        <v>3331</v>
      </c>
      <c r="J7249" t="s">
        <v>6808</v>
      </c>
      <c r="K7249" t="str">
        <f t="shared" si="1075"/>
        <v>29602</v>
      </c>
    </row>
    <row r="7250" spans="1:11" customFormat="1" x14ac:dyDescent="0.25">
      <c r="A7250" t="str">
        <f t="shared" si="1074"/>
        <v>29</v>
      </c>
      <c r="B7250" t="s">
        <v>709</v>
      </c>
      <c r="C7250" t="str">
        <f t="shared" si="1071"/>
        <v>069</v>
      </c>
      <c r="D7250" t="s">
        <v>777</v>
      </c>
      <c r="E7250" t="str">
        <f t="shared" si="1069"/>
        <v>01</v>
      </c>
      <c r="F7250" t="str">
        <f>"024"</f>
        <v>024</v>
      </c>
      <c r="G7250" t="str">
        <f>""</f>
        <v/>
      </c>
      <c r="H7250" t="s">
        <v>1</v>
      </c>
      <c r="I7250" t="s">
        <v>3325</v>
      </c>
      <c r="J7250" t="s">
        <v>6802</v>
      </c>
      <c r="K7250" t="str">
        <f>"29603"</f>
        <v>29603</v>
      </c>
    </row>
    <row r="7251" spans="1:11" customFormat="1" x14ac:dyDescent="0.25">
      <c r="A7251" t="str">
        <f t="shared" si="1074"/>
        <v>29</v>
      </c>
      <c r="B7251" t="s">
        <v>709</v>
      </c>
      <c r="C7251" t="str">
        <f t="shared" si="1071"/>
        <v>069</v>
      </c>
      <c r="D7251" t="s">
        <v>777</v>
      </c>
      <c r="E7251" t="str">
        <f t="shared" si="1069"/>
        <v>01</v>
      </c>
      <c r="F7251" t="str">
        <f>"024"</f>
        <v>024</v>
      </c>
      <c r="G7251" t="str">
        <f>""</f>
        <v/>
      </c>
      <c r="H7251" t="s">
        <v>0</v>
      </c>
      <c r="I7251" t="s">
        <v>3325</v>
      </c>
      <c r="J7251" t="s">
        <v>6802</v>
      </c>
      <c r="K7251" t="str">
        <f>"29603"</f>
        <v>29603</v>
      </c>
    </row>
    <row r="7252" spans="1:11" customFormat="1" x14ac:dyDescent="0.25">
      <c r="A7252" t="str">
        <f t="shared" si="1074"/>
        <v>29</v>
      </c>
      <c r="B7252" t="s">
        <v>709</v>
      </c>
      <c r="C7252" t="str">
        <f t="shared" si="1071"/>
        <v>069</v>
      </c>
      <c r="D7252" t="s">
        <v>777</v>
      </c>
      <c r="E7252" t="str">
        <f t="shared" si="1069"/>
        <v>01</v>
      </c>
      <c r="F7252" t="str">
        <f>"025"</f>
        <v>025</v>
      </c>
      <c r="G7252" t="str">
        <f>""</f>
        <v/>
      </c>
      <c r="H7252" t="s">
        <v>3</v>
      </c>
      <c r="I7252" t="s">
        <v>3327</v>
      </c>
      <c r="J7252" t="s">
        <v>6804</v>
      </c>
      <c r="K7252" t="str">
        <f>"29603"</f>
        <v>29603</v>
      </c>
    </row>
    <row r="7253" spans="1:11" customFormat="1" x14ac:dyDescent="0.25">
      <c r="A7253" t="str">
        <f t="shared" si="1074"/>
        <v>29</v>
      </c>
      <c r="B7253" t="s">
        <v>709</v>
      </c>
      <c r="C7253" t="str">
        <f t="shared" si="1071"/>
        <v>069</v>
      </c>
      <c r="D7253" t="s">
        <v>777</v>
      </c>
      <c r="E7253" t="str">
        <f t="shared" si="1069"/>
        <v>01</v>
      </c>
      <c r="F7253" t="str">
        <f>"026"</f>
        <v>026</v>
      </c>
      <c r="G7253" t="str">
        <f>""</f>
        <v/>
      </c>
      <c r="H7253" t="s">
        <v>3</v>
      </c>
      <c r="I7253" t="s">
        <v>3324</v>
      </c>
      <c r="J7253" t="s">
        <v>6801</v>
      </c>
      <c r="K7253" t="str">
        <f>"29603"</f>
        <v>29603</v>
      </c>
    </row>
    <row r="7254" spans="1:11" customFormat="1" x14ac:dyDescent="0.25">
      <c r="A7254" t="str">
        <f t="shared" si="1074"/>
        <v>29</v>
      </c>
      <c r="B7254" t="s">
        <v>709</v>
      </c>
      <c r="C7254" t="str">
        <f t="shared" si="1071"/>
        <v>069</v>
      </c>
      <c r="D7254" t="s">
        <v>777</v>
      </c>
      <c r="E7254" t="str">
        <f t="shared" si="1069"/>
        <v>01</v>
      </c>
      <c r="F7254" t="str">
        <f>"027"</f>
        <v>027</v>
      </c>
      <c r="G7254" t="str">
        <f>""</f>
        <v/>
      </c>
      <c r="H7254" t="s">
        <v>1</v>
      </c>
      <c r="I7254" t="s">
        <v>3330</v>
      </c>
      <c r="J7254" t="s">
        <v>6807</v>
      </c>
      <c r="K7254" t="str">
        <f>"29601"</f>
        <v>29601</v>
      </c>
    </row>
    <row r="7255" spans="1:11" customFormat="1" x14ac:dyDescent="0.25">
      <c r="A7255" t="str">
        <f t="shared" si="1074"/>
        <v>29</v>
      </c>
      <c r="B7255" t="s">
        <v>709</v>
      </c>
      <c r="C7255" t="str">
        <f t="shared" si="1071"/>
        <v>069</v>
      </c>
      <c r="D7255" t="s">
        <v>777</v>
      </c>
      <c r="E7255" t="str">
        <f t="shared" si="1069"/>
        <v>01</v>
      </c>
      <c r="F7255" t="str">
        <f>"027"</f>
        <v>027</v>
      </c>
      <c r="G7255" t="str">
        <f>""</f>
        <v/>
      </c>
      <c r="H7255" t="s">
        <v>0</v>
      </c>
      <c r="I7255" t="s">
        <v>3330</v>
      </c>
      <c r="J7255" t="s">
        <v>6807</v>
      </c>
      <c r="K7255" t="str">
        <f>"29601"</f>
        <v>29601</v>
      </c>
    </row>
    <row r="7256" spans="1:11" customFormat="1" x14ac:dyDescent="0.25">
      <c r="A7256" t="str">
        <f t="shared" si="1074"/>
        <v>29</v>
      </c>
      <c r="B7256" t="s">
        <v>709</v>
      </c>
      <c r="C7256" t="str">
        <f t="shared" si="1071"/>
        <v>069</v>
      </c>
      <c r="D7256" t="s">
        <v>777</v>
      </c>
      <c r="E7256" t="str">
        <f t="shared" si="1069"/>
        <v>01</v>
      </c>
      <c r="F7256" t="str">
        <f>"028"</f>
        <v>028</v>
      </c>
      <c r="G7256" t="str">
        <f>""</f>
        <v/>
      </c>
      <c r="H7256" t="s">
        <v>1</v>
      </c>
      <c r="I7256" t="s">
        <v>3333</v>
      </c>
      <c r="J7256" t="s">
        <v>6810</v>
      </c>
      <c r="K7256" t="str">
        <f>"29602"</f>
        <v>29602</v>
      </c>
    </row>
    <row r="7257" spans="1:11" customFormat="1" x14ac:dyDescent="0.25">
      <c r="A7257" t="str">
        <f t="shared" si="1074"/>
        <v>29</v>
      </c>
      <c r="B7257" t="s">
        <v>709</v>
      </c>
      <c r="C7257" t="str">
        <f t="shared" si="1071"/>
        <v>069</v>
      </c>
      <c r="D7257" t="s">
        <v>777</v>
      </c>
      <c r="E7257" t="str">
        <f t="shared" si="1069"/>
        <v>01</v>
      </c>
      <c r="F7257" t="str">
        <f>"028"</f>
        <v>028</v>
      </c>
      <c r="G7257" t="str">
        <f>""</f>
        <v/>
      </c>
      <c r="H7257" t="s">
        <v>0</v>
      </c>
      <c r="I7257" t="s">
        <v>3333</v>
      </c>
      <c r="J7257" t="s">
        <v>6810</v>
      </c>
      <c r="K7257" t="str">
        <f>"29602"</f>
        <v>29602</v>
      </c>
    </row>
    <row r="7258" spans="1:11" customFormat="1" x14ac:dyDescent="0.25">
      <c r="A7258" t="str">
        <f t="shared" si="1074"/>
        <v>29</v>
      </c>
      <c r="B7258" t="s">
        <v>709</v>
      </c>
      <c r="C7258" t="str">
        <f t="shared" si="1071"/>
        <v>069</v>
      </c>
      <c r="D7258" t="s">
        <v>777</v>
      </c>
      <c r="E7258" t="str">
        <f t="shared" si="1069"/>
        <v>01</v>
      </c>
      <c r="F7258" t="str">
        <f>"029"</f>
        <v>029</v>
      </c>
      <c r="G7258" t="str">
        <f>""</f>
        <v/>
      </c>
      <c r="H7258" t="s">
        <v>1</v>
      </c>
      <c r="I7258" t="s">
        <v>3325</v>
      </c>
      <c r="J7258" t="s">
        <v>6802</v>
      </c>
      <c r="K7258" t="str">
        <f>"29603"</f>
        <v>29603</v>
      </c>
    </row>
    <row r="7259" spans="1:11" customFormat="1" x14ac:dyDescent="0.25">
      <c r="A7259" t="str">
        <f t="shared" si="1074"/>
        <v>29</v>
      </c>
      <c r="B7259" t="s">
        <v>709</v>
      </c>
      <c r="C7259" t="str">
        <f t="shared" si="1071"/>
        <v>069</v>
      </c>
      <c r="D7259" t="s">
        <v>777</v>
      </c>
      <c r="E7259" t="str">
        <f t="shared" si="1069"/>
        <v>01</v>
      </c>
      <c r="F7259" t="str">
        <f>"029"</f>
        <v>029</v>
      </c>
      <c r="G7259" t="str">
        <f>""</f>
        <v/>
      </c>
      <c r="H7259" t="s">
        <v>0</v>
      </c>
      <c r="I7259" t="s">
        <v>3325</v>
      </c>
      <c r="J7259" t="s">
        <v>6802</v>
      </c>
      <c r="K7259" t="str">
        <f>"29603"</f>
        <v>29603</v>
      </c>
    </row>
    <row r="7260" spans="1:11" customFormat="1" x14ac:dyDescent="0.25">
      <c r="A7260" t="str">
        <f t="shared" si="1074"/>
        <v>29</v>
      </c>
      <c r="B7260" t="s">
        <v>709</v>
      </c>
      <c r="C7260" t="str">
        <f t="shared" si="1071"/>
        <v>069</v>
      </c>
      <c r="D7260" t="s">
        <v>777</v>
      </c>
      <c r="E7260" t="str">
        <f t="shared" si="1069"/>
        <v>01</v>
      </c>
      <c r="F7260" t="str">
        <f>"030"</f>
        <v>030</v>
      </c>
      <c r="G7260" t="str">
        <f>""</f>
        <v/>
      </c>
      <c r="H7260" t="s">
        <v>1</v>
      </c>
      <c r="I7260" t="s">
        <v>3332</v>
      </c>
      <c r="J7260" t="s">
        <v>6809</v>
      </c>
      <c r="K7260" t="str">
        <f>"29601"</f>
        <v>29601</v>
      </c>
    </row>
    <row r="7261" spans="1:11" customFormat="1" x14ac:dyDescent="0.25">
      <c r="A7261" t="str">
        <f t="shared" si="1074"/>
        <v>29</v>
      </c>
      <c r="B7261" t="s">
        <v>709</v>
      </c>
      <c r="C7261" t="str">
        <f t="shared" si="1071"/>
        <v>069</v>
      </c>
      <c r="D7261" t="s">
        <v>777</v>
      </c>
      <c r="E7261" t="str">
        <f t="shared" si="1069"/>
        <v>01</v>
      </c>
      <c r="F7261" t="str">
        <f>"030"</f>
        <v>030</v>
      </c>
      <c r="G7261" t="str">
        <f>""</f>
        <v/>
      </c>
      <c r="H7261" t="s">
        <v>0</v>
      </c>
      <c r="I7261" t="s">
        <v>3332</v>
      </c>
      <c r="J7261" t="s">
        <v>6809</v>
      </c>
      <c r="K7261" t="str">
        <f>"29601"</f>
        <v>29601</v>
      </c>
    </row>
    <row r="7262" spans="1:11" customFormat="1" x14ac:dyDescent="0.25">
      <c r="A7262" t="str">
        <f t="shared" si="1074"/>
        <v>29</v>
      </c>
      <c r="B7262" t="s">
        <v>709</v>
      </c>
      <c r="C7262" t="str">
        <f t="shared" si="1071"/>
        <v>069</v>
      </c>
      <c r="D7262" t="s">
        <v>777</v>
      </c>
      <c r="E7262" t="str">
        <f t="shared" si="1069"/>
        <v>01</v>
      </c>
      <c r="F7262" t="str">
        <f>"031"</f>
        <v>031</v>
      </c>
      <c r="G7262" t="str">
        <f>""</f>
        <v/>
      </c>
      <c r="H7262" t="s">
        <v>3</v>
      </c>
      <c r="I7262" t="s">
        <v>3331</v>
      </c>
      <c r="J7262" t="s">
        <v>6808</v>
      </c>
      <c r="K7262" t="str">
        <f>"29602"</f>
        <v>29602</v>
      </c>
    </row>
    <row r="7263" spans="1:11" customFormat="1" x14ac:dyDescent="0.25">
      <c r="A7263" t="str">
        <f t="shared" si="1074"/>
        <v>29</v>
      </c>
      <c r="B7263" t="s">
        <v>709</v>
      </c>
      <c r="C7263" t="str">
        <f t="shared" si="1071"/>
        <v>069</v>
      </c>
      <c r="D7263" t="s">
        <v>777</v>
      </c>
      <c r="E7263" t="str">
        <f t="shared" si="1069"/>
        <v>01</v>
      </c>
      <c r="F7263" t="str">
        <f>"032"</f>
        <v>032</v>
      </c>
      <c r="G7263" t="str">
        <f>""</f>
        <v/>
      </c>
      <c r="H7263" t="s">
        <v>1</v>
      </c>
      <c r="I7263" t="s">
        <v>3328</v>
      </c>
      <c r="J7263" t="s">
        <v>6805</v>
      </c>
      <c r="K7263" t="str">
        <f>"29601"</f>
        <v>29601</v>
      </c>
    </row>
    <row r="7264" spans="1:11" customFormat="1" x14ac:dyDescent="0.25">
      <c r="A7264" t="str">
        <f t="shared" si="1074"/>
        <v>29</v>
      </c>
      <c r="B7264" t="s">
        <v>709</v>
      </c>
      <c r="C7264" t="str">
        <f t="shared" si="1071"/>
        <v>069</v>
      </c>
      <c r="D7264" t="s">
        <v>777</v>
      </c>
      <c r="E7264" t="str">
        <f t="shared" si="1069"/>
        <v>01</v>
      </c>
      <c r="F7264" t="str">
        <f>"032"</f>
        <v>032</v>
      </c>
      <c r="G7264" t="str">
        <f>""</f>
        <v/>
      </c>
      <c r="H7264" t="s">
        <v>0</v>
      </c>
      <c r="I7264" t="s">
        <v>3328</v>
      </c>
      <c r="J7264" t="s">
        <v>6805</v>
      </c>
      <c r="K7264" t="str">
        <f>"29601"</f>
        <v>29601</v>
      </c>
    </row>
    <row r="7265" spans="1:11" customFormat="1" x14ac:dyDescent="0.25">
      <c r="A7265" t="str">
        <f t="shared" si="1074"/>
        <v>29</v>
      </c>
      <c r="B7265" t="s">
        <v>709</v>
      </c>
      <c r="C7265" t="str">
        <f t="shared" si="1071"/>
        <v>069</v>
      </c>
      <c r="D7265" t="s">
        <v>777</v>
      </c>
      <c r="E7265" t="str">
        <f t="shared" si="1069"/>
        <v>01</v>
      </c>
      <c r="F7265" t="str">
        <f>"033"</f>
        <v>033</v>
      </c>
      <c r="G7265" t="str">
        <f>""</f>
        <v/>
      </c>
      <c r="H7265" t="s">
        <v>1</v>
      </c>
      <c r="I7265" t="s">
        <v>3334</v>
      </c>
      <c r="J7265" t="s">
        <v>6811</v>
      </c>
      <c r="K7265" t="str">
        <f>"29602"</f>
        <v>29602</v>
      </c>
    </row>
    <row r="7266" spans="1:11" customFormat="1" x14ac:dyDescent="0.25">
      <c r="A7266" t="str">
        <f t="shared" si="1074"/>
        <v>29</v>
      </c>
      <c r="B7266" t="s">
        <v>709</v>
      </c>
      <c r="C7266" t="str">
        <f t="shared" si="1071"/>
        <v>069</v>
      </c>
      <c r="D7266" t="s">
        <v>777</v>
      </c>
      <c r="E7266" t="str">
        <f t="shared" si="1069"/>
        <v>01</v>
      </c>
      <c r="F7266" t="str">
        <f>"033"</f>
        <v>033</v>
      </c>
      <c r="G7266" t="str">
        <f>""</f>
        <v/>
      </c>
      <c r="H7266" t="s">
        <v>0</v>
      </c>
      <c r="I7266" t="s">
        <v>3334</v>
      </c>
      <c r="J7266" t="s">
        <v>6811</v>
      </c>
      <c r="K7266" t="str">
        <f>"29602"</f>
        <v>29602</v>
      </c>
    </row>
    <row r="7267" spans="1:11" customFormat="1" x14ac:dyDescent="0.25">
      <c r="A7267" t="str">
        <f t="shared" si="1074"/>
        <v>29</v>
      </c>
      <c r="B7267" t="s">
        <v>709</v>
      </c>
      <c r="C7267" t="str">
        <f t="shared" si="1071"/>
        <v>069</v>
      </c>
      <c r="D7267" t="s">
        <v>777</v>
      </c>
      <c r="E7267" t="str">
        <f t="shared" ref="E7267:E7283" si="1076">"01"</f>
        <v>01</v>
      </c>
      <c r="F7267" t="str">
        <f>"034"</f>
        <v>034</v>
      </c>
      <c r="G7267" t="str">
        <f>""</f>
        <v/>
      </c>
      <c r="H7267" t="s">
        <v>3</v>
      </c>
      <c r="I7267" t="s">
        <v>3328</v>
      </c>
      <c r="J7267" t="s">
        <v>6805</v>
      </c>
      <c r="K7267" t="str">
        <f>"29601"</f>
        <v>29601</v>
      </c>
    </row>
    <row r="7268" spans="1:11" customFormat="1" x14ac:dyDescent="0.25">
      <c r="A7268" t="str">
        <f t="shared" si="1074"/>
        <v>29</v>
      </c>
      <c r="B7268" t="s">
        <v>709</v>
      </c>
      <c r="C7268" t="str">
        <f t="shared" si="1071"/>
        <v>069</v>
      </c>
      <c r="D7268" t="s">
        <v>777</v>
      </c>
      <c r="E7268" t="str">
        <f t="shared" si="1076"/>
        <v>01</v>
      </c>
      <c r="F7268" t="str">
        <f>"035"</f>
        <v>035</v>
      </c>
      <c r="G7268" t="str">
        <f>""</f>
        <v/>
      </c>
      <c r="H7268" t="s">
        <v>1</v>
      </c>
      <c r="I7268" t="s">
        <v>3325</v>
      </c>
      <c r="J7268" t="s">
        <v>6802</v>
      </c>
      <c r="K7268" t="str">
        <f>"29603"</f>
        <v>29603</v>
      </c>
    </row>
    <row r="7269" spans="1:11" customFormat="1" x14ac:dyDescent="0.25">
      <c r="A7269" t="str">
        <f t="shared" si="1074"/>
        <v>29</v>
      </c>
      <c r="B7269" t="s">
        <v>709</v>
      </c>
      <c r="C7269" t="str">
        <f t="shared" si="1071"/>
        <v>069</v>
      </c>
      <c r="D7269" t="s">
        <v>777</v>
      </c>
      <c r="E7269" t="str">
        <f t="shared" si="1076"/>
        <v>01</v>
      </c>
      <c r="F7269" t="str">
        <f>"035"</f>
        <v>035</v>
      </c>
      <c r="G7269" t="str">
        <f>""</f>
        <v/>
      </c>
      <c r="H7269" t="s">
        <v>0</v>
      </c>
      <c r="I7269" t="s">
        <v>3325</v>
      </c>
      <c r="J7269" t="s">
        <v>6802</v>
      </c>
      <c r="K7269" t="str">
        <f>"29603"</f>
        <v>29603</v>
      </c>
    </row>
    <row r="7270" spans="1:11" customFormat="1" x14ac:dyDescent="0.25">
      <c r="A7270" t="str">
        <f t="shared" si="1074"/>
        <v>29</v>
      </c>
      <c r="B7270" t="s">
        <v>709</v>
      </c>
      <c r="C7270" t="str">
        <f t="shared" si="1071"/>
        <v>069</v>
      </c>
      <c r="D7270" t="s">
        <v>777</v>
      </c>
      <c r="E7270" t="str">
        <f t="shared" si="1076"/>
        <v>01</v>
      </c>
      <c r="F7270" t="str">
        <f>"036"</f>
        <v>036</v>
      </c>
      <c r="G7270" t="str">
        <f>""</f>
        <v/>
      </c>
      <c r="H7270" t="s">
        <v>1</v>
      </c>
      <c r="I7270" t="s">
        <v>3327</v>
      </c>
      <c r="J7270" t="s">
        <v>6804</v>
      </c>
      <c r="K7270" t="str">
        <f>"29603"</f>
        <v>29603</v>
      </c>
    </row>
    <row r="7271" spans="1:11" customFormat="1" x14ac:dyDescent="0.25">
      <c r="A7271" t="str">
        <f t="shared" si="1074"/>
        <v>29</v>
      </c>
      <c r="B7271" t="s">
        <v>709</v>
      </c>
      <c r="C7271" t="str">
        <f t="shared" si="1071"/>
        <v>069</v>
      </c>
      <c r="D7271" t="s">
        <v>777</v>
      </c>
      <c r="E7271" t="str">
        <f t="shared" si="1076"/>
        <v>01</v>
      </c>
      <c r="F7271" t="str">
        <f>"036"</f>
        <v>036</v>
      </c>
      <c r="G7271" t="str">
        <f>""</f>
        <v/>
      </c>
      <c r="H7271" t="s">
        <v>0</v>
      </c>
      <c r="I7271" t="s">
        <v>3327</v>
      </c>
      <c r="J7271" t="s">
        <v>6804</v>
      </c>
      <c r="K7271" t="str">
        <f>"29603"</f>
        <v>29603</v>
      </c>
    </row>
    <row r="7272" spans="1:11" customFormat="1" x14ac:dyDescent="0.25">
      <c r="A7272" t="str">
        <f t="shared" si="1074"/>
        <v>29</v>
      </c>
      <c r="B7272" t="s">
        <v>709</v>
      </c>
      <c r="C7272" t="str">
        <f t="shared" si="1071"/>
        <v>069</v>
      </c>
      <c r="D7272" t="s">
        <v>777</v>
      </c>
      <c r="E7272" t="str">
        <f t="shared" si="1076"/>
        <v>01</v>
      </c>
      <c r="F7272" t="str">
        <f>"037"</f>
        <v>037</v>
      </c>
      <c r="G7272" t="str">
        <f>""</f>
        <v/>
      </c>
      <c r="H7272" t="s">
        <v>1</v>
      </c>
      <c r="I7272" t="s">
        <v>3330</v>
      </c>
      <c r="J7272" t="s">
        <v>6807</v>
      </c>
      <c r="K7272" t="str">
        <f t="shared" ref="K7272:K7277" si="1077">"29601"</f>
        <v>29601</v>
      </c>
    </row>
    <row r="7273" spans="1:11" customFormat="1" x14ac:dyDescent="0.25">
      <c r="A7273" t="str">
        <f t="shared" si="1074"/>
        <v>29</v>
      </c>
      <c r="B7273" t="s">
        <v>709</v>
      </c>
      <c r="C7273" t="str">
        <f t="shared" si="1071"/>
        <v>069</v>
      </c>
      <c r="D7273" t="s">
        <v>777</v>
      </c>
      <c r="E7273" t="str">
        <f t="shared" si="1076"/>
        <v>01</v>
      </c>
      <c r="F7273" t="str">
        <f>"037"</f>
        <v>037</v>
      </c>
      <c r="G7273" t="str">
        <f>""</f>
        <v/>
      </c>
      <c r="H7273" t="s">
        <v>0</v>
      </c>
      <c r="I7273" t="s">
        <v>3330</v>
      </c>
      <c r="J7273" t="s">
        <v>6807</v>
      </c>
      <c r="K7273" t="str">
        <f t="shared" si="1077"/>
        <v>29601</v>
      </c>
    </row>
    <row r="7274" spans="1:11" customFormat="1" x14ac:dyDescent="0.25">
      <c r="A7274" t="str">
        <f t="shared" si="1074"/>
        <v>29</v>
      </c>
      <c r="B7274" t="s">
        <v>709</v>
      </c>
      <c r="C7274" t="str">
        <f t="shared" si="1071"/>
        <v>069</v>
      </c>
      <c r="D7274" t="s">
        <v>777</v>
      </c>
      <c r="E7274" t="str">
        <f t="shared" si="1076"/>
        <v>01</v>
      </c>
      <c r="F7274" t="str">
        <f>"038"</f>
        <v>038</v>
      </c>
      <c r="G7274" t="str">
        <f>""</f>
        <v/>
      </c>
      <c r="H7274" t="s">
        <v>1</v>
      </c>
      <c r="I7274" t="s">
        <v>3332</v>
      </c>
      <c r="J7274" t="s">
        <v>6809</v>
      </c>
      <c r="K7274" t="str">
        <f t="shared" si="1077"/>
        <v>29601</v>
      </c>
    </row>
    <row r="7275" spans="1:11" customFormat="1" x14ac:dyDescent="0.25">
      <c r="A7275" t="str">
        <f t="shared" si="1074"/>
        <v>29</v>
      </c>
      <c r="B7275" t="s">
        <v>709</v>
      </c>
      <c r="C7275" t="str">
        <f t="shared" si="1071"/>
        <v>069</v>
      </c>
      <c r="D7275" t="s">
        <v>777</v>
      </c>
      <c r="E7275" t="str">
        <f t="shared" si="1076"/>
        <v>01</v>
      </c>
      <c r="F7275" t="str">
        <f>"038"</f>
        <v>038</v>
      </c>
      <c r="G7275" t="str">
        <f>""</f>
        <v/>
      </c>
      <c r="H7275" t="s">
        <v>0</v>
      </c>
      <c r="I7275" t="s">
        <v>3332</v>
      </c>
      <c r="J7275" t="s">
        <v>6809</v>
      </c>
      <c r="K7275" t="str">
        <f t="shared" si="1077"/>
        <v>29601</v>
      </c>
    </row>
    <row r="7276" spans="1:11" customFormat="1" x14ac:dyDescent="0.25">
      <c r="A7276" t="str">
        <f t="shared" si="1074"/>
        <v>29</v>
      </c>
      <c r="B7276" t="s">
        <v>709</v>
      </c>
      <c r="C7276" t="str">
        <f t="shared" si="1071"/>
        <v>069</v>
      </c>
      <c r="D7276" t="s">
        <v>777</v>
      </c>
      <c r="E7276" t="str">
        <f t="shared" si="1076"/>
        <v>01</v>
      </c>
      <c r="F7276" t="str">
        <f>"039"</f>
        <v>039</v>
      </c>
      <c r="G7276" t="str">
        <f>""</f>
        <v/>
      </c>
      <c r="H7276" t="s">
        <v>1</v>
      </c>
      <c r="I7276" t="s">
        <v>3328</v>
      </c>
      <c r="J7276" t="s">
        <v>6805</v>
      </c>
      <c r="K7276" t="str">
        <f t="shared" si="1077"/>
        <v>29601</v>
      </c>
    </row>
    <row r="7277" spans="1:11" customFormat="1" x14ac:dyDescent="0.25">
      <c r="A7277" t="str">
        <f t="shared" si="1074"/>
        <v>29</v>
      </c>
      <c r="B7277" t="s">
        <v>709</v>
      </c>
      <c r="C7277" t="str">
        <f t="shared" si="1071"/>
        <v>069</v>
      </c>
      <c r="D7277" t="s">
        <v>777</v>
      </c>
      <c r="E7277" t="str">
        <f t="shared" si="1076"/>
        <v>01</v>
      </c>
      <c r="F7277" t="str">
        <f>"039"</f>
        <v>039</v>
      </c>
      <c r="G7277" t="str">
        <f>""</f>
        <v/>
      </c>
      <c r="H7277" t="s">
        <v>0</v>
      </c>
      <c r="I7277" t="s">
        <v>3328</v>
      </c>
      <c r="J7277" t="s">
        <v>6805</v>
      </c>
      <c r="K7277" t="str">
        <f t="shared" si="1077"/>
        <v>29601</v>
      </c>
    </row>
    <row r="7278" spans="1:11" customFormat="1" x14ac:dyDescent="0.25">
      <c r="A7278" t="str">
        <f t="shared" si="1074"/>
        <v>29</v>
      </c>
      <c r="B7278" t="s">
        <v>709</v>
      </c>
      <c r="C7278" t="str">
        <f t="shared" si="1071"/>
        <v>069</v>
      </c>
      <c r="D7278" t="s">
        <v>777</v>
      </c>
      <c r="E7278" t="str">
        <f t="shared" si="1076"/>
        <v>01</v>
      </c>
      <c r="F7278" t="str">
        <f>"040"</f>
        <v>040</v>
      </c>
      <c r="G7278" t="str">
        <f>""</f>
        <v/>
      </c>
      <c r="H7278" t="s">
        <v>1</v>
      </c>
      <c r="I7278" t="s">
        <v>3334</v>
      </c>
      <c r="J7278" t="s">
        <v>6811</v>
      </c>
      <c r="K7278" t="str">
        <f>"29602"</f>
        <v>29602</v>
      </c>
    </row>
    <row r="7279" spans="1:11" customFormat="1" x14ac:dyDescent="0.25">
      <c r="A7279" t="str">
        <f t="shared" si="1074"/>
        <v>29</v>
      </c>
      <c r="B7279" t="s">
        <v>709</v>
      </c>
      <c r="C7279" t="str">
        <f t="shared" si="1071"/>
        <v>069</v>
      </c>
      <c r="D7279" t="s">
        <v>777</v>
      </c>
      <c r="E7279" t="str">
        <f t="shared" si="1076"/>
        <v>01</v>
      </c>
      <c r="F7279" t="str">
        <f>"040"</f>
        <v>040</v>
      </c>
      <c r="G7279" t="str">
        <f>""</f>
        <v/>
      </c>
      <c r="H7279" t="s">
        <v>0</v>
      </c>
      <c r="I7279" t="s">
        <v>3334</v>
      </c>
      <c r="J7279" t="s">
        <v>6811</v>
      </c>
      <c r="K7279" t="str">
        <f>"29602"</f>
        <v>29602</v>
      </c>
    </row>
    <row r="7280" spans="1:11" customFormat="1" x14ac:dyDescent="0.25">
      <c r="A7280" t="str">
        <f t="shared" si="1074"/>
        <v>29</v>
      </c>
      <c r="B7280" t="s">
        <v>709</v>
      </c>
      <c r="C7280" t="str">
        <f t="shared" ref="C7280:C7343" si="1078">"069"</f>
        <v>069</v>
      </c>
      <c r="D7280" t="s">
        <v>777</v>
      </c>
      <c r="E7280" t="str">
        <f t="shared" si="1076"/>
        <v>01</v>
      </c>
      <c r="F7280" t="str">
        <f>"041"</f>
        <v>041</v>
      </c>
      <c r="G7280" t="str">
        <f>""</f>
        <v/>
      </c>
      <c r="H7280" t="s">
        <v>3</v>
      </c>
      <c r="I7280" t="s">
        <v>3333</v>
      </c>
      <c r="J7280" t="s">
        <v>6810</v>
      </c>
      <c r="K7280" t="str">
        <f>"29602"</f>
        <v>29602</v>
      </c>
    </row>
    <row r="7281" spans="1:11" customFormat="1" x14ac:dyDescent="0.25">
      <c r="A7281" t="str">
        <f t="shared" si="1074"/>
        <v>29</v>
      </c>
      <c r="B7281" t="s">
        <v>709</v>
      </c>
      <c r="C7281" t="str">
        <f t="shared" si="1078"/>
        <v>069</v>
      </c>
      <c r="D7281" t="s">
        <v>777</v>
      </c>
      <c r="E7281" t="str">
        <f t="shared" si="1076"/>
        <v>01</v>
      </c>
      <c r="F7281" t="str">
        <f>"042"</f>
        <v>042</v>
      </c>
      <c r="G7281" t="str">
        <f>""</f>
        <v/>
      </c>
      <c r="H7281" t="s">
        <v>1</v>
      </c>
      <c r="I7281" t="s">
        <v>3333</v>
      </c>
      <c r="J7281" t="s">
        <v>6810</v>
      </c>
      <c r="K7281" t="str">
        <f>"29602"</f>
        <v>29602</v>
      </c>
    </row>
    <row r="7282" spans="1:11" customFormat="1" x14ac:dyDescent="0.25">
      <c r="A7282" t="str">
        <f t="shared" si="1074"/>
        <v>29</v>
      </c>
      <c r="B7282" t="s">
        <v>709</v>
      </c>
      <c r="C7282" t="str">
        <f t="shared" si="1078"/>
        <v>069</v>
      </c>
      <c r="D7282" t="s">
        <v>777</v>
      </c>
      <c r="E7282" t="str">
        <f t="shared" si="1076"/>
        <v>01</v>
      </c>
      <c r="F7282" t="str">
        <f>"042"</f>
        <v>042</v>
      </c>
      <c r="G7282" t="str">
        <f>""</f>
        <v/>
      </c>
      <c r="H7282" t="s">
        <v>0</v>
      </c>
      <c r="I7282" t="s">
        <v>3333</v>
      </c>
      <c r="J7282" t="s">
        <v>6810</v>
      </c>
      <c r="K7282" t="str">
        <f>"29602"</f>
        <v>29602</v>
      </c>
    </row>
    <row r="7283" spans="1:11" customFormat="1" x14ac:dyDescent="0.25">
      <c r="A7283" t="str">
        <f t="shared" si="1074"/>
        <v>29</v>
      </c>
      <c r="B7283" t="s">
        <v>709</v>
      </c>
      <c r="C7283" t="str">
        <f t="shared" si="1078"/>
        <v>069</v>
      </c>
      <c r="D7283" t="s">
        <v>777</v>
      </c>
      <c r="E7283" t="str">
        <f t="shared" si="1076"/>
        <v>01</v>
      </c>
      <c r="F7283" t="str">
        <f>"043"</f>
        <v>043</v>
      </c>
      <c r="G7283" t="str">
        <f>""</f>
        <v/>
      </c>
      <c r="H7283" t="s">
        <v>3</v>
      </c>
      <c r="I7283" t="s">
        <v>3325</v>
      </c>
      <c r="J7283" t="s">
        <v>6802</v>
      </c>
      <c r="K7283" t="str">
        <f>"29603"</f>
        <v>29603</v>
      </c>
    </row>
    <row r="7284" spans="1:11" customFormat="1" x14ac:dyDescent="0.25">
      <c r="A7284" t="str">
        <f t="shared" si="1074"/>
        <v>29</v>
      </c>
      <c r="B7284" t="s">
        <v>709</v>
      </c>
      <c r="C7284" t="str">
        <f t="shared" si="1078"/>
        <v>069</v>
      </c>
      <c r="D7284" t="s">
        <v>777</v>
      </c>
      <c r="E7284" t="str">
        <f t="shared" ref="E7284:E7316" si="1079">"02"</f>
        <v>02</v>
      </c>
      <c r="F7284" t="str">
        <f>"001"</f>
        <v>001</v>
      </c>
      <c r="G7284" t="str">
        <f>""</f>
        <v/>
      </c>
      <c r="H7284" t="s">
        <v>3</v>
      </c>
      <c r="I7284" t="s">
        <v>3335</v>
      </c>
      <c r="J7284" t="s">
        <v>6812</v>
      </c>
      <c r="K7284" t="str">
        <f t="shared" ref="K7284:K7316" si="1080">"29670"</f>
        <v>29670</v>
      </c>
    </row>
    <row r="7285" spans="1:11" customFormat="1" x14ac:dyDescent="0.25">
      <c r="A7285" t="str">
        <f t="shared" si="1074"/>
        <v>29</v>
      </c>
      <c r="B7285" t="s">
        <v>709</v>
      </c>
      <c r="C7285" t="str">
        <f t="shared" si="1078"/>
        <v>069</v>
      </c>
      <c r="D7285" t="s">
        <v>777</v>
      </c>
      <c r="E7285" t="str">
        <f t="shared" si="1079"/>
        <v>02</v>
      </c>
      <c r="F7285" t="str">
        <f>"002"</f>
        <v>002</v>
      </c>
      <c r="G7285" t="str">
        <f>""</f>
        <v/>
      </c>
      <c r="H7285" t="s">
        <v>3</v>
      </c>
      <c r="I7285" t="s">
        <v>3336</v>
      </c>
      <c r="J7285" t="s">
        <v>6813</v>
      </c>
      <c r="K7285" t="str">
        <f t="shared" si="1080"/>
        <v>29670</v>
      </c>
    </row>
    <row r="7286" spans="1:11" customFormat="1" x14ac:dyDescent="0.25">
      <c r="A7286" t="str">
        <f t="shared" si="1074"/>
        <v>29</v>
      </c>
      <c r="B7286" t="s">
        <v>709</v>
      </c>
      <c r="C7286" t="str">
        <f t="shared" si="1078"/>
        <v>069</v>
      </c>
      <c r="D7286" t="s">
        <v>777</v>
      </c>
      <c r="E7286" t="str">
        <f t="shared" si="1079"/>
        <v>02</v>
      </c>
      <c r="F7286" t="str">
        <f>"003"</f>
        <v>003</v>
      </c>
      <c r="G7286" t="str">
        <f>""</f>
        <v/>
      </c>
      <c r="H7286" t="s">
        <v>1</v>
      </c>
      <c r="I7286" t="s">
        <v>3336</v>
      </c>
      <c r="J7286" t="s">
        <v>6813</v>
      </c>
      <c r="K7286" t="str">
        <f t="shared" si="1080"/>
        <v>29670</v>
      </c>
    </row>
    <row r="7287" spans="1:11" customFormat="1" x14ac:dyDescent="0.25">
      <c r="A7287" t="str">
        <f t="shared" si="1074"/>
        <v>29</v>
      </c>
      <c r="B7287" t="s">
        <v>709</v>
      </c>
      <c r="C7287" t="str">
        <f t="shared" si="1078"/>
        <v>069</v>
      </c>
      <c r="D7287" t="s">
        <v>777</v>
      </c>
      <c r="E7287" t="str">
        <f t="shared" si="1079"/>
        <v>02</v>
      </c>
      <c r="F7287" t="str">
        <f>"003"</f>
        <v>003</v>
      </c>
      <c r="G7287" t="str">
        <f>""</f>
        <v/>
      </c>
      <c r="H7287" t="s">
        <v>0</v>
      </c>
      <c r="I7287" t="s">
        <v>3336</v>
      </c>
      <c r="J7287" t="s">
        <v>6813</v>
      </c>
      <c r="K7287" t="str">
        <f t="shared" si="1080"/>
        <v>29670</v>
      </c>
    </row>
    <row r="7288" spans="1:11" customFormat="1" x14ac:dyDescent="0.25">
      <c r="A7288" t="str">
        <f t="shared" si="1074"/>
        <v>29</v>
      </c>
      <c r="B7288" t="s">
        <v>709</v>
      </c>
      <c r="C7288" t="str">
        <f t="shared" si="1078"/>
        <v>069</v>
      </c>
      <c r="D7288" t="s">
        <v>777</v>
      </c>
      <c r="E7288" t="str">
        <f t="shared" si="1079"/>
        <v>02</v>
      </c>
      <c r="F7288" t="str">
        <f>"004"</f>
        <v>004</v>
      </c>
      <c r="G7288" t="str">
        <f>""</f>
        <v/>
      </c>
      <c r="H7288" t="s">
        <v>1</v>
      </c>
      <c r="I7288" t="s">
        <v>3337</v>
      </c>
      <c r="J7288" t="s">
        <v>6814</v>
      </c>
      <c r="K7288" t="str">
        <f t="shared" si="1080"/>
        <v>29670</v>
      </c>
    </row>
    <row r="7289" spans="1:11" customFormat="1" x14ac:dyDescent="0.25">
      <c r="A7289" t="str">
        <f t="shared" si="1074"/>
        <v>29</v>
      </c>
      <c r="B7289" t="s">
        <v>709</v>
      </c>
      <c r="C7289" t="str">
        <f t="shared" si="1078"/>
        <v>069</v>
      </c>
      <c r="D7289" t="s">
        <v>777</v>
      </c>
      <c r="E7289" t="str">
        <f t="shared" si="1079"/>
        <v>02</v>
      </c>
      <c r="F7289" t="str">
        <f>"004"</f>
        <v>004</v>
      </c>
      <c r="G7289" t="str">
        <f>""</f>
        <v/>
      </c>
      <c r="H7289" t="s">
        <v>0</v>
      </c>
      <c r="I7289" t="s">
        <v>3337</v>
      </c>
      <c r="J7289" t="s">
        <v>6814</v>
      </c>
      <c r="K7289" t="str">
        <f t="shared" si="1080"/>
        <v>29670</v>
      </c>
    </row>
    <row r="7290" spans="1:11" customFormat="1" x14ac:dyDescent="0.25">
      <c r="A7290" t="str">
        <f t="shared" si="1074"/>
        <v>29</v>
      </c>
      <c r="B7290" t="s">
        <v>709</v>
      </c>
      <c r="C7290" t="str">
        <f t="shared" si="1078"/>
        <v>069</v>
      </c>
      <c r="D7290" t="s">
        <v>777</v>
      </c>
      <c r="E7290" t="str">
        <f t="shared" si="1079"/>
        <v>02</v>
      </c>
      <c r="F7290" t="str">
        <f>"005"</f>
        <v>005</v>
      </c>
      <c r="G7290" t="str">
        <f>""</f>
        <v/>
      </c>
      <c r="H7290" t="s">
        <v>1</v>
      </c>
      <c r="I7290" t="s">
        <v>3338</v>
      </c>
      <c r="J7290" t="s">
        <v>6815</v>
      </c>
      <c r="K7290" t="str">
        <f t="shared" si="1080"/>
        <v>29670</v>
      </c>
    </row>
    <row r="7291" spans="1:11" customFormat="1" x14ac:dyDescent="0.25">
      <c r="A7291" t="str">
        <f t="shared" si="1074"/>
        <v>29</v>
      </c>
      <c r="B7291" t="s">
        <v>709</v>
      </c>
      <c r="C7291" t="str">
        <f t="shared" si="1078"/>
        <v>069</v>
      </c>
      <c r="D7291" t="s">
        <v>777</v>
      </c>
      <c r="E7291" t="str">
        <f t="shared" si="1079"/>
        <v>02</v>
      </c>
      <c r="F7291" t="str">
        <f>"005"</f>
        <v>005</v>
      </c>
      <c r="G7291" t="str">
        <f>""</f>
        <v/>
      </c>
      <c r="H7291" t="s">
        <v>0</v>
      </c>
      <c r="I7291" t="s">
        <v>3338</v>
      </c>
      <c r="J7291" t="s">
        <v>6815</v>
      </c>
      <c r="K7291" t="str">
        <f t="shared" si="1080"/>
        <v>29670</v>
      </c>
    </row>
    <row r="7292" spans="1:11" customFormat="1" x14ac:dyDescent="0.25">
      <c r="A7292" t="str">
        <f t="shared" si="1074"/>
        <v>29</v>
      </c>
      <c r="B7292" t="s">
        <v>709</v>
      </c>
      <c r="C7292" t="str">
        <f t="shared" si="1078"/>
        <v>069</v>
      </c>
      <c r="D7292" t="s">
        <v>777</v>
      </c>
      <c r="E7292" t="str">
        <f t="shared" si="1079"/>
        <v>02</v>
      </c>
      <c r="F7292" t="str">
        <f>"006"</f>
        <v>006</v>
      </c>
      <c r="G7292" t="str">
        <f>""</f>
        <v/>
      </c>
      <c r="H7292" t="s">
        <v>3</v>
      </c>
      <c r="I7292" t="s">
        <v>3335</v>
      </c>
      <c r="J7292" t="s">
        <v>6812</v>
      </c>
      <c r="K7292" t="str">
        <f t="shared" si="1080"/>
        <v>29670</v>
      </c>
    </row>
    <row r="7293" spans="1:11" customFormat="1" x14ac:dyDescent="0.25">
      <c r="A7293" t="str">
        <f t="shared" si="1074"/>
        <v>29</v>
      </c>
      <c r="B7293" t="s">
        <v>709</v>
      </c>
      <c r="C7293" t="str">
        <f t="shared" si="1078"/>
        <v>069</v>
      </c>
      <c r="D7293" t="s">
        <v>777</v>
      </c>
      <c r="E7293" t="str">
        <f t="shared" si="1079"/>
        <v>02</v>
      </c>
      <c r="F7293" t="str">
        <f>"007"</f>
        <v>007</v>
      </c>
      <c r="G7293" t="str">
        <f>""</f>
        <v/>
      </c>
      <c r="H7293" t="s">
        <v>1</v>
      </c>
      <c r="I7293" t="s">
        <v>3335</v>
      </c>
      <c r="J7293" t="s">
        <v>6812</v>
      </c>
      <c r="K7293" t="str">
        <f t="shared" si="1080"/>
        <v>29670</v>
      </c>
    </row>
    <row r="7294" spans="1:11" customFormat="1" x14ac:dyDescent="0.25">
      <c r="A7294" t="str">
        <f t="shared" si="1074"/>
        <v>29</v>
      </c>
      <c r="B7294" t="s">
        <v>709</v>
      </c>
      <c r="C7294" t="str">
        <f t="shared" si="1078"/>
        <v>069</v>
      </c>
      <c r="D7294" t="s">
        <v>777</v>
      </c>
      <c r="E7294" t="str">
        <f t="shared" si="1079"/>
        <v>02</v>
      </c>
      <c r="F7294" t="str">
        <f>"007"</f>
        <v>007</v>
      </c>
      <c r="G7294" t="str">
        <f>""</f>
        <v/>
      </c>
      <c r="H7294" t="s">
        <v>0</v>
      </c>
      <c r="I7294" t="s">
        <v>3335</v>
      </c>
      <c r="J7294" t="s">
        <v>6812</v>
      </c>
      <c r="K7294" t="str">
        <f t="shared" si="1080"/>
        <v>29670</v>
      </c>
    </row>
    <row r="7295" spans="1:11" customFormat="1" x14ac:dyDescent="0.25">
      <c r="A7295" t="str">
        <f t="shared" si="1074"/>
        <v>29</v>
      </c>
      <c r="B7295" t="s">
        <v>709</v>
      </c>
      <c r="C7295" t="str">
        <f t="shared" si="1078"/>
        <v>069</v>
      </c>
      <c r="D7295" t="s">
        <v>777</v>
      </c>
      <c r="E7295" t="str">
        <f t="shared" si="1079"/>
        <v>02</v>
      </c>
      <c r="F7295" t="str">
        <f>"008"</f>
        <v>008</v>
      </c>
      <c r="G7295" t="str">
        <f>""</f>
        <v/>
      </c>
      <c r="H7295" t="s">
        <v>1</v>
      </c>
      <c r="I7295" t="s">
        <v>3339</v>
      </c>
      <c r="J7295" t="s">
        <v>6816</v>
      </c>
      <c r="K7295" t="str">
        <f t="shared" si="1080"/>
        <v>29670</v>
      </c>
    </row>
    <row r="7296" spans="1:11" customFormat="1" x14ac:dyDescent="0.25">
      <c r="A7296" t="str">
        <f t="shared" si="1074"/>
        <v>29</v>
      </c>
      <c r="B7296" t="s">
        <v>709</v>
      </c>
      <c r="C7296" t="str">
        <f t="shared" si="1078"/>
        <v>069</v>
      </c>
      <c r="D7296" t="s">
        <v>777</v>
      </c>
      <c r="E7296" t="str">
        <f t="shared" si="1079"/>
        <v>02</v>
      </c>
      <c r="F7296" t="str">
        <f>"008"</f>
        <v>008</v>
      </c>
      <c r="G7296" t="str">
        <f>""</f>
        <v/>
      </c>
      <c r="H7296" t="s">
        <v>0</v>
      </c>
      <c r="I7296" t="s">
        <v>3339</v>
      </c>
      <c r="J7296" t="s">
        <v>6816</v>
      </c>
      <c r="K7296" t="str">
        <f t="shared" si="1080"/>
        <v>29670</v>
      </c>
    </row>
    <row r="7297" spans="1:11" customFormat="1" x14ac:dyDescent="0.25">
      <c r="A7297" t="str">
        <f t="shared" si="1074"/>
        <v>29</v>
      </c>
      <c r="B7297" t="s">
        <v>709</v>
      </c>
      <c r="C7297" t="str">
        <f t="shared" si="1078"/>
        <v>069</v>
      </c>
      <c r="D7297" t="s">
        <v>777</v>
      </c>
      <c r="E7297" t="str">
        <f t="shared" si="1079"/>
        <v>02</v>
      </c>
      <c r="F7297" t="str">
        <f>"009"</f>
        <v>009</v>
      </c>
      <c r="G7297" t="str">
        <f>""</f>
        <v/>
      </c>
      <c r="H7297" t="s">
        <v>1</v>
      </c>
      <c r="I7297" t="s">
        <v>3340</v>
      </c>
      <c r="J7297" t="s">
        <v>6817</v>
      </c>
      <c r="K7297" t="str">
        <f t="shared" si="1080"/>
        <v>29670</v>
      </c>
    </row>
    <row r="7298" spans="1:11" customFormat="1" x14ac:dyDescent="0.25">
      <c r="A7298" t="str">
        <f t="shared" si="1074"/>
        <v>29</v>
      </c>
      <c r="B7298" t="s">
        <v>709</v>
      </c>
      <c r="C7298" t="str">
        <f t="shared" si="1078"/>
        <v>069</v>
      </c>
      <c r="D7298" t="s">
        <v>777</v>
      </c>
      <c r="E7298" t="str">
        <f t="shared" si="1079"/>
        <v>02</v>
      </c>
      <c r="F7298" t="str">
        <f>"009"</f>
        <v>009</v>
      </c>
      <c r="G7298" t="str">
        <f>""</f>
        <v/>
      </c>
      <c r="H7298" t="s">
        <v>0</v>
      </c>
      <c r="I7298" t="s">
        <v>3340</v>
      </c>
      <c r="J7298" t="s">
        <v>6817</v>
      </c>
      <c r="K7298" t="str">
        <f t="shared" si="1080"/>
        <v>29670</v>
      </c>
    </row>
    <row r="7299" spans="1:11" customFormat="1" x14ac:dyDescent="0.25">
      <c r="A7299" t="str">
        <f t="shared" si="1074"/>
        <v>29</v>
      </c>
      <c r="B7299" t="s">
        <v>709</v>
      </c>
      <c r="C7299" t="str">
        <f t="shared" si="1078"/>
        <v>069</v>
      </c>
      <c r="D7299" t="s">
        <v>777</v>
      </c>
      <c r="E7299" t="str">
        <f t="shared" si="1079"/>
        <v>02</v>
      </c>
      <c r="F7299" t="str">
        <f>"010"</f>
        <v>010</v>
      </c>
      <c r="G7299" t="str">
        <f>""</f>
        <v/>
      </c>
      <c r="H7299" t="s">
        <v>1</v>
      </c>
      <c r="I7299" t="s">
        <v>3335</v>
      </c>
      <c r="J7299" t="s">
        <v>6812</v>
      </c>
      <c r="K7299" t="str">
        <f t="shared" si="1080"/>
        <v>29670</v>
      </c>
    </row>
    <row r="7300" spans="1:11" customFormat="1" x14ac:dyDescent="0.25">
      <c r="A7300" t="str">
        <f t="shared" si="1074"/>
        <v>29</v>
      </c>
      <c r="B7300" t="s">
        <v>709</v>
      </c>
      <c r="C7300" t="str">
        <f t="shared" si="1078"/>
        <v>069</v>
      </c>
      <c r="D7300" t="s">
        <v>777</v>
      </c>
      <c r="E7300" t="str">
        <f t="shared" si="1079"/>
        <v>02</v>
      </c>
      <c r="F7300" t="str">
        <f>"010"</f>
        <v>010</v>
      </c>
      <c r="G7300" t="str">
        <f>""</f>
        <v/>
      </c>
      <c r="H7300" t="s">
        <v>0</v>
      </c>
      <c r="I7300" t="s">
        <v>3335</v>
      </c>
      <c r="J7300" t="s">
        <v>6812</v>
      </c>
      <c r="K7300" t="str">
        <f t="shared" si="1080"/>
        <v>29670</v>
      </c>
    </row>
    <row r="7301" spans="1:11" customFormat="1" x14ac:dyDescent="0.25">
      <c r="A7301" t="str">
        <f t="shared" si="1074"/>
        <v>29</v>
      </c>
      <c r="B7301" t="s">
        <v>709</v>
      </c>
      <c r="C7301" t="str">
        <f t="shared" si="1078"/>
        <v>069</v>
      </c>
      <c r="D7301" t="s">
        <v>777</v>
      </c>
      <c r="E7301" t="str">
        <f t="shared" si="1079"/>
        <v>02</v>
      </c>
      <c r="F7301" t="str">
        <f>"011"</f>
        <v>011</v>
      </c>
      <c r="G7301" t="str">
        <f>""</f>
        <v/>
      </c>
      <c r="H7301" t="s">
        <v>1</v>
      </c>
      <c r="I7301" t="s">
        <v>3339</v>
      </c>
      <c r="J7301" t="s">
        <v>6816</v>
      </c>
      <c r="K7301" t="str">
        <f t="shared" si="1080"/>
        <v>29670</v>
      </c>
    </row>
    <row r="7302" spans="1:11" customFormat="1" x14ac:dyDescent="0.25">
      <c r="A7302" t="str">
        <f t="shared" si="1074"/>
        <v>29</v>
      </c>
      <c r="B7302" t="s">
        <v>709</v>
      </c>
      <c r="C7302" t="str">
        <f t="shared" si="1078"/>
        <v>069</v>
      </c>
      <c r="D7302" t="s">
        <v>777</v>
      </c>
      <c r="E7302" t="str">
        <f t="shared" si="1079"/>
        <v>02</v>
      </c>
      <c r="F7302" t="str">
        <f>"011"</f>
        <v>011</v>
      </c>
      <c r="G7302" t="str">
        <f>""</f>
        <v/>
      </c>
      <c r="H7302" t="s">
        <v>0</v>
      </c>
      <c r="I7302" t="s">
        <v>3339</v>
      </c>
      <c r="J7302" t="s">
        <v>6816</v>
      </c>
      <c r="K7302" t="str">
        <f t="shared" si="1080"/>
        <v>29670</v>
      </c>
    </row>
    <row r="7303" spans="1:11" customFormat="1" x14ac:dyDescent="0.25">
      <c r="A7303" t="str">
        <f t="shared" si="1074"/>
        <v>29</v>
      </c>
      <c r="B7303" t="s">
        <v>709</v>
      </c>
      <c r="C7303" t="str">
        <f t="shared" si="1078"/>
        <v>069</v>
      </c>
      <c r="D7303" t="s">
        <v>777</v>
      </c>
      <c r="E7303" t="str">
        <f t="shared" si="1079"/>
        <v>02</v>
      </c>
      <c r="F7303" t="str">
        <f>"012"</f>
        <v>012</v>
      </c>
      <c r="G7303" t="str">
        <f>""</f>
        <v/>
      </c>
      <c r="H7303" t="s">
        <v>1</v>
      </c>
      <c r="I7303" t="s">
        <v>3337</v>
      </c>
      <c r="J7303" t="s">
        <v>6814</v>
      </c>
      <c r="K7303" t="str">
        <f t="shared" si="1080"/>
        <v>29670</v>
      </c>
    </row>
    <row r="7304" spans="1:11" customFormat="1" x14ac:dyDescent="0.25">
      <c r="A7304" t="str">
        <f t="shared" si="1074"/>
        <v>29</v>
      </c>
      <c r="B7304" t="s">
        <v>709</v>
      </c>
      <c r="C7304" t="str">
        <f t="shared" si="1078"/>
        <v>069</v>
      </c>
      <c r="D7304" t="s">
        <v>777</v>
      </c>
      <c r="E7304" t="str">
        <f t="shared" si="1079"/>
        <v>02</v>
      </c>
      <c r="F7304" t="str">
        <f>"012"</f>
        <v>012</v>
      </c>
      <c r="G7304" t="str">
        <f>""</f>
        <v/>
      </c>
      <c r="H7304" t="s">
        <v>0</v>
      </c>
      <c r="I7304" t="s">
        <v>3337</v>
      </c>
      <c r="J7304" t="s">
        <v>6814</v>
      </c>
      <c r="K7304" t="str">
        <f t="shared" si="1080"/>
        <v>29670</v>
      </c>
    </row>
    <row r="7305" spans="1:11" customFormat="1" x14ac:dyDescent="0.25">
      <c r="A7305" t="str">
        <f t="shared" si="1074"/>
        <v>29</v>
      </c>
      <c r="B7305" t="s">
        <v>709</v>
      </c>
      <c r="C7305" t="str">
        <f t="shared" si="1078"/>
        <v>069</v>
      </c>
      <c r="D7305" t="s">
        <v>777</v>
      </c>
      <c r="E7305" t="str">
        <f t="shared" si="1079"/>
        <v>02</v>
      </c>
      <c r="F7305" t="str">
        <f>"013"</f>
        <v>013</v>
      </c>
      <c r="G7305" t="str">
        <f>""</f>
        <v/>
      </c>
      <c r="H7305" t="s">
        <v>1</v>
      </c>
      <c r="I7305" t="s">
        <v>3341</v>
      </c>
      <c r="J7305" t="s">
        <v>6818</v>
      </c>
      <c r="K7305" t="str">
        <f t="shared" si="1080"/>
        <v>29670</v>
      </c>
    </row>
    <row r="7306" spans="1:11" customFormat="1" x14ac:dyDescent="0.25">
      <c r="A7306" t="str">
        <f t="shared" si="1074"/>
        <v>29</v>
      </c>
      <c r="B7306" t="s">
        <v>709</v>
      </c>
      <c r="C7306" t="str">
        <f t="shared" si="1078"/>
        <v>069</v>
      </c>
      <c r="D7306" t="s">
        <v>777</v>
      </c>
      <c r="E7306" t="str">
        <f t="shared" si="1079"/>
        <v>02</v>
      </c>
      <c r="F7306" t="str">
        <f>"013"</f>
        <v>013</v>
      </c>
      <c r="G7306" t="str">
        <f>""</f>
        <v/>
      </c>
      <c r="H7306" t="s">
        <v>0</v>
      </c>
      <c r="I7306" t="s">
        <v>3341</v>
      </c>
      <c r="J7306" t="s">
        <v>6818</v>
      </c>
      <c r="K7306" t="str">
        <f t="shared" si="1080"/>
        <v>29670</v>
      </c>
    </row>
    <row r="7307" spans="1:11" customFormat="1" x14ac:dyDescent="0.25">
      <c r="A7307" t="str">
        <f t="shared" ref="A7307:A7370" si="1081">"29"</f>
        <v>29</v>
      </c>
      <c r="B7307" t="s">
        <v>709</v>
      </c>
      <c r="C7307" t="str">
        <f t="shared" si="1078"/>
        <v>069</v>
      </c>
      <c r="D7307" t="s">
        <v>777</v>
      </c>
      <c r="E7307" t="str">
        <f t="shared" si="1079"/>
        <v>02</v>
      </c>
      <c r="F7307" t="str">
        <f>"014"</f>
        <v>014</v>
      </c>
      <c r="G7307" t="str">
        <f>""</f>
        <v/>
      </c>
      <c r="H7307" t="s">
        <v>3</v>
      </c>
      <c r="I7307" t="s">
        <v>3335</v>
      </c>
      <c r="J7307" t="s">
        <v>6812</v>
      </c>
      <c r="K7307" t="str">
        <f t="shared" si="1080"/>
        <v>29670</v>
      </c>
    </row>
    <row r="7308" spans="1:11" customFormat="1" x14ac:dyDescent="0.25">
      <c r="A7308" t="str">
        <f t="shared" si="1081"/>
        <v>29</v>
      </c>
      <c r="B7308" t="s">
        <v>709</v>
      </c>
      <c r="C7308" t="str">
        <f t="shared" si="1078"/>
        <v>069</v>
      </c>
      <c r="D7308" t="s">
        <v>777</v>
      </c>
      <c r="E7308" t="str">
        <f t="shared" si="1079"/>
        <v>02</v>
      </c>
      <c r="F7308" t="str">
        <f>"015"</f>
        <v>015</v>
      </c>
      <c r="G7308" t="str">
        <f>""</f>
        <v/>
      </c>
      <c r="H7308" t="s">
        <v>1</v>
      </c>
      <c r="I7308" t="s">
        <v>3337</v>
      </c>
      <c r="J7308" t="s">
        <v>6814</v>
      </c>
      <c r="K7308" t="str">
        <f t="shared" si="1080"/>
        <v>29670</v>
      </c>
    </row>
    <row r="7309" spans="1:11" customFormat="1" x14ac:dyDescent="0.25">
      <c r="A7309" t="str">
        <f t="shared" si="1081"/>
        <v>29</v>
      </c>
      <c r="B7309" t="s">
        <v>709</v>
      </c>
      <c r="C7309" t="str">
        <f t="shared" si="1078"/>
        <v>069</v>
      </c>
      <c r="D7309" t="s">
        <v>777</v>
      </c>
      <c r="E7309" t="str">
        <f t="shared" si="1079"/>
        <v>02</v>
      </c>
      <c r="F7309" t="str">
        <f>"015"</f>
        <v>015</v>
      </c>
      <c r="G7309" t="str">
        <f>""</f>
        <v/>
      </c>
      <c r="H7309" t="s">
        <v>0</v>
      </c>
      <c r="I7309" t="s">
        <v>3337</v>
      </c>
      <c r="J7309" t="s">
        <v>6814</v>
      </c>
      <c r="K7309" t="str">
        <f t="shared" si="1080"/>
        <v>29670</v>
      </c>
    </row>
    <row r="7310" spans="1:11" customFormat="1" x14ac:dyDescent="0.25">
      <c r="A7310" t="str">
        <f t="shared" si="1081"/>
        <v>29</v>
      </c>
      <c r="B7310" t="s">
        <v>709</v>
      </c>
      <c r="C7310" t="str">
        <f t="shared" si="1078"/>
        <v>069</v>
      </c>
      <c r="D7310" t="s">
        <v>777</v>
      </c>
      <c r="E7310" t="str">
        <f t="shared" si="1079"/>
        <v>02</v>
      </c>
      <c r="F7310" t="str">
        <f>"016"</f>
        <v>016</v>
      </c>
      <c r="G7310" t="str">
        <f>""</f>
        <v/>
      </c>
      <c r="H7310" t="s">
        <v>1</v>
      </c>
      <c r="I7310" t="s">
        <v>3338</v>
      </c>
      <c r="J7310" t="s">
        <v>6815</v>
      </c>
      <c r="K7310" t="str">
        <f t="shared" si="1080"/>
        <v>29670</v>
      </c>
    </row>
    <row r="7311" spans="1:11" customFormat="1" x14ac:dyDescent="0.25">
      <c r="A7311" t="str">
        <f t="shared" si="1081"/>
        <v>29</v>
      </c>
      <c r="B7311" t="s">
        <v>709</v>
      </c>
      <c r="C7311" t="str">
        <f t="shared" si="1078"/>
        <v>069</v>
      </c>
      <c r="D7311" t="s">
        <v>777</v>
      </c>
      <c r="E7311" t="str">
        <f t="shared" si="1079"/>
        <v>02</v>
      </c>
      <c r="F7311" t="str">
        <f>"016"</f>
        <v>016</v>
      </c>
      <c r="G7311" t="str">
        <f>""</f>
        <v/>
      </c>
      <c r="H7311" t="s">
        <v>0</v>
      </c>
      <c r="I7311" t="s">
        <v>3338</v>
      </c>
      <c r="J7311" t="s">
        <v>6815</v>
      </c>
      <c r="K7311" t="str">
        <f t="shared" si="1080"/>
        <v>29670</v>
      </c>
    </row>
    <row r="7312" spans="1:11" customFormat="1" x14ac:dyDescent="0.25">
      <c r="A7312" t="str">
        <f t="shared" si="1081"/>
        <v>29</v>
      </c>
      <c r="B7312" t="s">
        <v>709</v>
      </c>
      <c r="C7312" t="str">
        <f t="shared" si="1078"/>
        <v>069</v>
      </c>
      <c r="D7312" t="s">
        <v>777</v>
      </c>
      <c r="E7312" t="str">
        <f t="shared" si="1079"/>
        <v>02</v>
      </c>
      <c r="F7312" t="str">
        <f>"017"</f>
        <v>017</v>
      </c>
      <c r="G7312" t="str">
        <f>""</f>
        <v/>
      </c>
      <c r="H7312" t="s">
        <v>3</v>
      </c>
      <c r="I7312" t="s">
        <v>3340</v>
      </c>
      <c r="J7312" t="s">
        <v>6817</v>
      </c>
      <c r="K7312" t="str">
        <f t="shared" si="1080"/>
        <v>29670</v>
      </c>
    </row>
    <row r="7313" spans="1:11" customFormat="1" x14ac:dyDescent="0.25">
      <c r="A7313" t="str">
        <f t="shared" si="1081"/>
        <v>29</v>
      </c>
      <c r="B7313" t="s">
        <v>709</v>
      </c>
      <c r="C7313" t="str">
        <f t="shared" si="1078"/>
        <v>069</v>
      </c>
      <c r="D7313" t="s">
        <v>777</v>
      </c>
      <c r="E7313" t="str">
        <f t="shared" si="1079"/>
        <v>02</v>
      </c>
      <c r="F7313" t="str">
        <f>"018"</f>
        <v>018</v>
      </c>
      <c r="G7313" t="str">
        <f>""</f>
        <v/>
      </c>
      <c r="H7313" t="s">
        <v>1</v>
      </c>
      <c r="I7313" t="s">
        <v>3338</v>
      </c>
      <c r="J7313" t="s">
        <v>6815</v>
      </c>
      <c r="K7313" t="str">
        <f t="shared" si="1080"/>
        <v>29670</v>
      </c>
    </row>
    <row r="7314" spans="1:11" customFormat="1" x14ac:dyDescent="0.25">
      <c r="A7314" t="str">
        <f t="shared" si="1081"/>
        <v>29</v>
      </c>
      <c r="B7314" t="s">
        <v>709</v>
      </c>
      <c r="C7314" t="str">
        <f t="shared" si="1078"/>
        <v>069</v>
      </c>
      <c r="D7314" t="s">
        <v>777</v>
      </c>
      <c r="E7314" t="str">
        <f t="shared" si="1079"/>
        <v>02</v>
      </c>
      <c r="F7314" t="str">
        <f>"018"</f>
        <v>018</v>
      </c>
      <c r="G7314" t="str">
        <f>""</f>
        <v/>
      </c>
      <c r="H7314" t="s">
        <v>0</v>
      </c>
      <c r="I7314" t="s">
        <v>3338</v>
      </c>
      <c r="J7314" t="s">
        <v>6815</v>
      </c>
      <c r="K7314" t="str">
        <f t="shared" si="1080"/>
        <v>29670</v>
      </c>
    </row>
    <row r="7315" spans="1:11" customFormat="1" x14ac:dyDescent="0.25">
      <c r="A7315" t="str">
        <f t="shared" si="1081"/>
        <v>29</v>
      </c>
      <c r="B7315" t="s">
        <v>709</v>
      </c>
      <c r="C7315" t="str">
        <f t="shared" si="1078"/>
        <v>069</v>
      </c>
      <c r="D7315" t="s">
        <v>777</v>
      </c>
      <c r="E7315" t="str">
        <f t="shared" si="1079"/>
        <v>02</v>
      </c>
      <c r="F7315" t="str">
        <f>"019"</f>
        <v>019</v>
      </c>
      <c r="G7315" t="str">
        <f>""</f>
        <v/>
      </c>
      <c r="H7315" t="s">
        <v>1</v>
      </c>
      <c r="I7315" t="s">
        <v>3341</v>
      </c>
      <c r="J7315" t="s">
        <v>6818</v>
      </c>
      <c r="K7315" t="str">
        <f t="shared" si="1080"/>
        <v>29670</v>
      </c>
    </row>
    <row r="7316" spans="1:11" customFormat="1" x14ac:dyDescent="0.25">
      <c r="A7316" t="str">
        <f t="shared" si="1081"/>
        <v>29</v>
      </c>
      <c r="B7316" t="s">
        <v>709</v>
      </c>
      <c r="C7316" t="str">
        <f t="shared" si="1078"/>
        <v>069</v>
      </c>
      <c r="D7316" t="s">
        <v>777</v>
      </c>
      <c r="E7316" t="str">
        <f t="shared" si="1079"/>
        <v>02</v>
      </c>
      <c r="F7316" t="str">
        <f>"019"</f>
        <v>019</v>
      </c>
      <c r="G7316" t="str">
        <f>""</f>
        <v/>
      </c>
      <c r="H7316" t="s">
        <v>0</v>
      </c>
      <c r="I7316" t="s">
        <v>3341</v>
      </c>
      <c r="J7316" t="s">
        <v>6818</v>
      </c>
      <c r="K7316" t="str">
        <f t="shared" si="1080"/>
        <v>29670</v>
      </c>
    </row>
    <row r="7317" spans="1:11" customFormat="1" x14ac:dyDescent="0.25">
      <c r="A7317" t="str">
        <f t="shared" si="1081"/>
        <v>29</v>
      </c>
      <c r="B7317" t="s">
        <v>709</v>
      </c>
      <c r="C7317" t="str">
        <f t="shared" si="1078"/>
        <v>069</v>
      </c>
      <c r="D7317" t="s">
        <v>777</v>
      </c>
      <c r="E7317" t="str">
        <f t="shared" ref="E7317:E7337" si="1082">"03"</f>
        <v>03</v>
      </c>
      <c r="F7317" t="str">
        <f>"001"</f>
        <v>001</v>
      </c>
      <c r="G7317" t="str">
        <f>""</f>
        <v/>
      </c>
      <c r="H7317" t="s">
        <v>1</v>
      </c>
      <c r="I7317" t="s">
        <v>3342</v>
      </c>
      <c r="J7317" t="s">
        <v>6819</v>
      </c>
      <c r="K7317" t="str">
        <f>"29660"</f>
        <v>29660</v>
      </c>
    </row>
    <row r="7318" spans="1:11" customFormat="1" x14ac:dyDescent="0.25">
      <c r="A7318" t="str">
        <f t="shared" si="1081"/>
        <v>29</v>
      </c>
      <c r="B7318" t="s">
        <v>709</v>
      </c>
      <c r="C7318" t="str">
        <f t="shared" si="1078"/>
        <v>069</v>
      </c>
      <c r="D7318" t="s">
        <v>777</v>
      </c>
      <c r="E7318" t="str">
        <f t="shared" si="1082"/>
        <v>03</v>
      </c>
      <c r="F7318" t="str">
        <f>"001"</f>
        <v>001</v>
      </c>
      <c r="G7318" t="str">
        <f>""</f>
        <v/>
      </c>
      <c r="H7318" t="s">
        <v>0</v>
      </c>
      <c r="I7318" t="s">
        <v>3342</v>
      </c>
      <c r="J7318" t="s">
        <v>6819</v>
      </c>
      <c r="K7318" t="str">
        <f>"29660"</f>
        <v>29660</v>
      </c>
    </row>
    <row r="7319" spans="1:11" customFormat="1" x14ac:dyDescent="0.25">
      <c r="A7319" t="str">
        <f t="shared" si="1081"/>
        <v>29</v>
      </c>
      <c r="B7319" t="s">
        <v>709</v>
      </c>
      <c r="C7319" t="str">
        <f t="shared" si="1078"/>
        <v>069</v>
      </c>
      <c r="D7319" t="s">
        <v>777</v>
      </c>
      <c r="E7319" t="str">
        <f t="shared" si="1082"/>
        <v>03</v>
      </c>
      <c r="F7319" t="str">
        <f>"002"</f>
        <v>002</v>
      </c>
      <c r="G7319" t="str">
        <f>""</f>
        <v/>
      </c>
      <c r="H7319" t="s">
        <v>3</v>
      </c>
      <c r="I7319" t="s">
        <v>3343</v>
      </c>
      <c r="J7319" t="s">
        <v>6820</v>
      </c>
      <c r="K7319" t="str">
        <f>"29602"</f>
        <v>29602</v>
      </c>
    </row>
    <row r="7320" spans="1:11" customFormat="1" x14ac:dyDescent="0.25">
      <c r="A7320" t="str">
        <f t="shared" si="1081"/>
        <v>29</v>
      </c>
      <c r="B7320" t="s">
        <v>709</v>
      </c>
      <c r="C7320" t="str">
        <f t="shared" si="1078"/>
        <v>069</v>
      </c>
      <c r="D7320" t="s">
        <v>777</v>
      </c>
      <c r="E7320" t="str">
        <f t="shared" si="1082"/>
        <v>03</v>
      </c>
      <c r="F7320" t="str">
        <f>"003"</f>
        <v>003</v>
      </c>
      <c r="G7320" t="str">
        <f>""</f>
        <v/>
      </c>
      <c r="H7320" t="s">
        <v>1</v>
      </c>
      <c r="I7320" t="s">
        <v>3344</v>
      </c>
      <c r="J7320" t="s">
        <v>6821</v>
      </c>
      <c r="K7320" t="str">
        <f t="shared" ref="K7320:K7325" si="1083">"29660"</f>
        <v>29660</v>
      </c>
    </row>
    <row r="7321" spans="1:11" customFormat="1" x14ac:dyDescent="0.25">
      <c r="A7321" t="str">
        <f t="shared" si="1081"/>
        <v>29</v>
      </c>
      <c r="B7321" t="s">
        <v>709</v>
      </c>
      <c r="C7321" t="str">
        <f t="shared" si="1078"/>
        <v>069</v>
      </c>
      <c r="D7321" t="s">
        <v>777</v>
      </c>
      <c r="E7321" t="str">
        <f t="shared" si="1082"/>
        <v>03</v>
      </c>
      <c r="F7321" t="str">
        <f>"003"</f>
        <v>003</v>
      </c>
      <c r="G7321" t="str">
        <f>""</f>
        <v/>
      </c>
      <c r="H7321" t="s">
        <v>0</v>
      </c>
      <c r="I7321" t="s">
        <v>3344</v>
      </c>
      <c r="J7321" t="s">
        <v>6821</v>
      </c>
      <c r="K7321" t="str">
        <f t="shared" si="1083"/>
        <v>29660</v>
      </c>
    </row>
    <row r="7322" spans="1:11" customFormat="1" x14ac:dyDescent="0.25">
      <c r="A7322" t="str">
        <f t="shared" si="1081"/>
        <v>29</v>
      </c>
      <c r="B7322" t="s">
        <v>709</v>
      </c>
      <c r="C7322" t="str">
        <f t="shared" si="1078"/>
        <v>069</v>
      </c>
      <c r="D7322" t="s">
        <v>777</v>
      </c>
      <c r="E7322" t="str">
        <f t="shared" si="1082"/>
        <v>03</v>
      </c>
      <c r="F7322" t="str">
        <f>"004"</f>
        <v>004</v>
      </c>
      <c r="G7322" t="str">
        <f>""</f>
        <v/>
      </c>
      <c r="H7322" t="s">
        <v>1</v>
      </c>
      <c r="I7322" t="s">
        <v>3344</v>
      </c>
      <c r="J7322" t="s">
        <v>6821</v>
      </c>
      <c r="K7322" t="str">
        <f t="shared" si="1083"/>
        <v>29660</v>
      </c>
    </row>
    <row r="7323" spans="1:11" customFormat="1" x14ac:dyDescent="0.25">
      <c r="A7323" t="str">
        <f t="shared" si="1081"/>
        <v>29</v>
      </c>
      <c r="B7323" t="s">
        <v>709</v>
      </c>
      <c r="C7323" t="str">
        <f t="shared" si="1078"/>
        <v>069</v>
      </c>
      <c r="D7323" t="s">
        <v>777</v>
      </c>
      <c r="E7323" t="str">
        <f t="shared" si="1082"/>
        <v>03</v>
      </c>
      <c r="F7323" t="str">
        <f>"004"</f>
        <v>004</v>
      </c>
      <c r="G7323" t="str">
        <f>""</f>
        <v/>
      </c>
      <c r="H7323" t="s">
        <v>0</v>
      </c>
      <c r="I7323" t="s">
        <v>3344</v>
      </c>
      <c r="J7323" t="s">
        <v>6821</v>
      </c>
      <c r="K7323" t="str">
        <f t="shared" si="1083"/>
        <v>29660</v>
      </c>
    </row>
    <row r="7324" spans="1:11" customFormat="1" x14ac:dyDescent="0.25">
      <c r="A7324" t="str">
        <f t="shared" si="1081"/>
        <v>29</v>
      </c>
      <c r="B7324" t="s">
        <v>709</v>
      </c>
      <c r="C7324" t="str">
        <f t="shared" si="1078"/>
        <v>069</v>
      </c>
      <c r="D7324" t="s">
        <v>777</v>
      </c>
      <c r="E7324" t="str">
        <f t="shared" si="1082"/>
        <v>03</v>
      </c>
      <c r="F7324" t="str">
        <f>"005"</f>
        <v>005</v>
      </c>
      <c r="G7324" t="str">
        <f>""</f>
        <v/>
      </c>
      <c r="H7324" t="s">
        <v>1</v>
      </c>
      <c r="I7324" t="s">
        <v>3345</v>
      </c>
      <c r="J7324" t="s">
        <v>6822</v>
      </c>
      <c r="K7324" t="str">
        <f t="shared" si="1083"/>
        <v>29660</v>
      </c>
    </row>
    <row r="7325" spans="1:11" customFormat="1" x14ac:dyDescent="0.25">
      <c r="A7325" t="str">
        <f t="shared" si="1081"/>
        <v>29</v>
      </c>
      <c r="B7325" t="s">
        <v>709</v>
      </c>
      <c r="C7325" t="str">
        <f t="shared" si="1078"/>
        <v>069</v>
      </c>
      <c r="D7325" t="s">
        <v>777</v>
      </c>
      <c r="E7325" t="str">
        <f t="shared" si="1082"/>
        <v>03</v>
      </c>
      <c r="F7325" t="str">
        <f>"005"</f>
        <v>005</v>
      </c>
      <c r="G7325" t="str">
        <f>""</f>
        <v/>
      </c>
      <c r="H7325" t="s">
        <v>0</v>
      </c>
      <c r="I7325" t="s">
        <v>3345</v>
      </c>
      <c r="J7325" t="s">
        <v>6822</v>
      </c>
      <c r="K7325" t="str">
        <f t="shared" si="1083"/>
        <v>29660</v>
      </c>
    </row>
    <row r="7326" spans="1:11" customFormat="1" x14ac:dyDescent="0.25">
      <c r="A7326" t="str">
        <f t="shared" si="1081"/>
        <v>29</v>
      </c>
      <c r="B7326" t="s">
        <v>709</v>
      </c>
      <c r="C7326" t="str">
        <f t="shared" si="1078"/>
        <v>069</v>
      </c>
      <c r="D7326" t="s">
        <v>777</v>
      </c>
      <c r="E7326" t="str">
        <f t="shared" si="1082"/>
        <v>03</v>
      </c>
      <c r="F7326" t="str">
        <f>"006"</f>
        <v>006</v>
      </c>
      <c r="G7326" t="str">
        <f>""</f>
        <v/>
      </c>
      <c r="H7326" t="s">
        <v>1</v>
      </c>
      <c r="I7326" t="s">
        <v>3343</v>
      </c>
      <c r="J7326" t="s">
        <v>6820</v>
      </c>
      <c r="K7326" t="str">
        <f>"29602"</f>
        <v>29602</v>
      </c>
    </row>
    <row r="7327" spans="1:11" customFormat="1" x14ac:dyDescent="0.25">
      <c r="A7327" t="str">
        <f t="shared" si="1081"/>
        <v>29</v>
      </c>
      <c r="B7327" t="s">
        <v>709</v>
      </c>
      <c r="C7327" t="str">
        <f t="shared" si="1078"/>
        <v>069</v>
      </c>
      <c r="D7327" t="s">
        <v>777</v>
      </c>
      <c r="E7327" t="str">
        <f t="shared" si="1082"/>
        <v>03</v>
      </c>
      <c r="F7327" t="str">
        <f>"006"</f>
        <v>006</v>
      </c>
      <c r="G7327" t="str">
        <f>""</f>
        <v/>
      </c>
      <c r="H7327" t="s">
        <v>0</v>
      </c>
      <c r="I7327" t="s">
        <v>3343</v>
      </c>
      <c r="J7327" t="s">
        <v>6820</v>
      </c>
      <c r="K7327" t="str">
        <f>"29602"</f>
        <v>29602</v>
      </c>
    </row>
    <row r="7328" spans="1:11" customFormat="1" x14ac:dyDescent="0.25">
      <c r="A7328" t="str">
        <f t="shared" si="1081"/>
        <v>29</v>
      </c>
      <c r="B7328" t="s">
        <v>709</v>
      </c>
      <c r="C7328" t="str">
        <f t="shared" si="1078"/>
        <v>069</v>
      </c>
      <c r="D7328" t="s">
        <v>777</v>
      </c>
      <c r="E7328" t="str">
        <f t="shared" si="1082"/>
        <v>03</v>
      </c>
      <c r="F7328" t="str">
        <f>"006"</f>
        <v>006</v>
      </c>
      <c r="G7328" t="str">
        <f>""</f>
        <v/>
      </c>
      <c r="H7328" t="s">
        <v>2</v>
      </c>
      <c r="I7328" t="s">
        <v>3343</v>
      </c>
      <c r="J7328" t="s">
        <v>6820</v>
      </c>
      <c r="K7328" t="str">
        <f>"29602"</f>
        <v>29602</v>
      </c>
    </row>
    <row r="7329" spans="1:11" customFormat="1" x14ac:dyDescent="0.25">
      <c r="A7329" t="str">
        <f t="shared" si="1081"/>
        <v>29</v>
      </c>
      <c r="B7329" t="s">
        <v>709</v>
      </c>
      <c r="C7329" t="str">
        <f t="shared" si="1078"/>
        <v>069</v>
      </c>
      <c r="D7329" t="s">
        <v>777</v>
      </c>
      <c r="E7329" t="str">
        <f t="shared" si="1082"/>
        <v>03</v>
      </c>
      <c r="F7329" t="str">
        <f>"007"</f>
        <v>007</v>
      </c>
      <c r="G7329" t="str">
        <f>"01"</f>
        <v>01</v>
      </c>
      <c r="H7329" t="s">
        <v>1</v>
      </c>
      <c r="I7329" t="s">
        <v>3344</v>
      </c>
      <c r="J7329" t="s">
        <v>6821</v>
      </c>
      <c r="K7329" t="str">
        <f t="shared" ref="K7329:K7335" si="1084">"29660"</f>
        <v>29660</v>
      </c>
    </row>
    <row r="7330" spans="1:11" customFormat="1" x14ac:dyDescent="0.25">
      <c r="A7330" t="str">
        <f t="shared" si="1081"/>
        <v>29</v>
      </c>
      <c r="B7330" t="s">
        <v>709</v>
      </c>
      <c r="C7330" t="str">
        <f t="shared" si="1078"/>
        <v>069</v>
      </c>
      <c r="D7330" t="s">
        <v>777</v>
      </c>
      <c r="E7330" t="str">
        <f t="shared" si="1082"/>
        <v>03</v>
      </c>
      <c r="F7330" t="str">
        <f>"007"</f>
        <v>007</v>
      </c>
      <c r="G7330" t="str">
        <f>"02"</f>
        <v>02</v>
      </c>
      <c r="H7330" t="s">
        <v>0</v>
      </c>
      <c r="I7330" t="s">
        <v>3342</v>
      </c>
      <c r="J7330" t="s">
        <v>6819</v>
      </c>
      <c r="K7330" t="str">
        <f t="shared" si="1084"/>
        <v>29660</v>
      </c>
    </row>
    <row r="7331" spans="1:11" customFormat="1" x14ac:dyDescent="0.25">
      <c r="A7331" t="str">
        <f t="shared" si="1081"/>
        <v>29</v>
      </c>
      <c r="B7331" t="s">
        <v>709</v>
      </c>
      <c r="C7331" t="str">
        <f t="shared" si="1078"/>
        <v>069</v>
      </c>
      <c r="D7331" t="s">
        <v>777</v>
      </c>
      <c r="E7331" t="str">
        <f t="shared" si="1082"/>
        <v>03</v>
      </c>
      <c r="F7331" t="str">
        <f>"007"</f>
        <v>007</v>
      </c>
      <c r="G7331" t="str">
        <f>"02"</f>
        <v>02</v>
      </c>
      <c r="H7331" t="s">
        <v>2</v>
      </c>
      <c r="I7331" t="s">
        <v>3342</v>
      </c>
      <c r="J7331" t="s">
        <v>6819</v>
      </c>
      <c r="K7331" t="str">
        <f t="shared" si="1084"/>
        <v>29660</v>
      </c>
    </row>
    <row r="7332" spans="1:11" customFormat="1" x14ac:dyDescent="0.25">
      <c r="A7332" t="str">
        <f t="shared" si="1081"/>
        <v>29</v>
      </c>
      <c r="B7332" t="s">
        <v>709</v>
      </c>
      <c r="C7332" t="str">
        <f t="shared" si="1078"/>
        <v>069</v>
      </c>
      <c r="D7332" t="s">
        <v>777</v>
      </c>
      <c r="E7332" t="str">
        <f t="shared" si="1082"/>
        <v>03</v>
      </c>
      <c r="F7332" t="str">
        <f>"008"</f>
        <v>008</v>
      </c>
      <c r="G7332" t="str">
        <f>""</f>
        <v/>
      </c>
      <c r="H7332" t="s">
        <v>1</v>
      </c>
      <c r="I7332" t="s">
        <v>3345</v>
      </c>
      <c r="J7332" t="s">
        <v>6822</v>
      </c>
      <c r="K7332" t="str">
        <f t="shared" si="1084"/>
        <v>29660</v>
      </c>
    </row>
    <row r="7333" spans="1:11" customFormat="1" x14ac:dyDescent="0.25">
      <c r="A7333" t="str">
        <f t="shared" si="1081"/>
        <v>29</v>
      </c>
      <c r="B7333" t="s">
        <v>709</v>
      </c>
      <c r="C7333" t="str">
        <f t="shared" si="1078"/>
        <v>069</v>
      </c>
      <c r="D7333" t="s">
        <v>777</v>
      </c>
      <c r="E7333" t="str">
        <f t="shared" si="1082"/>
        <v>03</v>
      </c>
      <c r="F7333" t="str">
        <f>"008"</f>
        <v>008</v>
      </c>
      <c r="G7333" t="str">
        <f>""</f>
        <v/>
      </c>
      <c r="H7333" t="s">
        <v>0</v>
      </c>
      <c r="I7333" t="s">
        <v>3345</v>
      </c>
      <c r="J7333" t="s">
        <v>6822</v>
      </c>
      <c r="K7333" t="str">
        <f t="shared" si="1084"/>
        <v>29660</v>
      </c>
    </row>
    <row r="7334" spans="1:11" customFormat="1" x14ac:dyDescent="0.25">
      <c r="A7334" t="str">
        <f t="shared" si="1081"/>
        <v>29</v>
      </c>
      <c r="B7334" t="s">
        <v>709</v>
      </c>
      <c r="C7334" t="str">
        <f t="shared" si="1078"/>
        <v>069</v>
      </c>
      <c r="D7334" t="s">
        <v>777</v>
      </c>
      <c r="E7334" t="str">
        <f t="shared" si="1082"/>
        <v>03</v>
      </c>
      <c r="F7334" t="str">
        <f>"009"</f>
        <v>009</v>
      </c>
      <c r="G7334" t="str">
        <f>""</f>
        <v/>
      </c>
      <c r="H7334" t="s">
        <v>1</v>
      </c>
      <c r="I7334" t="s">
        <v>3344</v>
      </c>
      <c r="J7334" t="s">
        <v>6821</v>
      </c>
      <c r="K7334" t="str">
        <f t="shared" si="1084"/>
        <v>29660</v>
      </c>
    </row>
    <row r="7335" spans="1:11" customFormat="1" x14ac:dyDescent="0.25">
      <c r="A7335" t="str">
        <f t="shared" si="1081"/>
        <v>29</v>
      </c>
      <c r="B7335" t="s">
        <v>709</v>
      </c>
      <c r="C7335" t="str">
        <f t="shared" si="1078"/>
        <v>069</v>
      </c>
      <c r="D7335" t="s">
        <v>777</v>
      </c>
      <c r="E7335" t="str">
        <f t="shared" si="1082"/>
        <v>03</v>
      </c>
      <c r="F7335" t="str">
        <f>"009"</f>
        <v>009</v>
      </c>
      <c r="G7335" t="str">
        <f>""</f>
        <v/>
      </c>
      <c r="H7335" t="s">
        <v>0</v>
      </c>
      <c r="I7335" t="s">
        <v>3344</v>
      </c>
      <c r="J7335" t="s">
        <v>6821</v>
      </c>
      <c r="K7335" t="str">
        <f t="shared" si="1084"/>
        <v>29660</v>
      </c>
    </row>
    <row r="7336" spans="1:11" customFormat="1" x14ac:dyDescent="0.25">
      <c r="A7336" t="str">
        <f t="shared" si="1081"/>
        <v>29</v>
      </c>
      <c r="B7336" t="s">
        <v>709</v>
      </c>
      <c r="C7336" t="str">
        <f t="shared" si="1078"/>
        <v>069</v>
      </c>
      <c r="D7336" t="s">
        <v>777</v>
      </c>
      <c r="E7336" t="str">
        <f t="shared" si="1082"/>
        <v>03</v>
      </c>
      <c r="F7336" t="str">
        <f>"010"</f>
        <v>010</v>
      </c>
      <c r="G7336" t="str">
        <f>""</f>
        <v/>
      </c>
      <c r="H7336" t="s">
        <v>1</v>
      </c>
      <c r="I7336" t="s">
        <v>3343</v>
      </c>
      <c r="J7336" t="s">
        <v>6820</v>
      </c>
      <c r="K7336" t="str">
        <f>"29602"</f>
        <v>29602</v>
      </c>
    </row>
    <row r="7337" spans="1:11" customFormat="1" x14ac:dyDescent="0.25">
      <c r="A7337" t="str">
        <f t="shared" si="1081"/>
        <v>29</v>
      </c>
      <c r="B7337" t="s">
        <v>709</v>
      </c>
      <c r="C7337" t="str">
        <f t="shared" si="1078"/>
        <v>069</v>
      </c>
      <c r="D7337" t="s">
        <v>777</v>
      </c>
      <c r="E7337" t="str">
        <f t="shared" si="1082"/>
        <v>03</v>
      </c>
      <c r="F7337" t="str">
        <f>"010"</f>
        <v>010</v>
      </c>
      <c r="G7337" t="str">
        <f>""</f>
        <v/>
      </c>
      <c r="H7337" t="s">
        <v>0</v>
      </c>
      <c r="I7337" t="s">
        <v>3343</v>
      </c>
      <c r="J7337" t="s">
        <v>6820</v>
      </c>
      <c r="K7337" t="str">
        <f>"29602"</f>
        <v>29602</v>
      </c>
    </row>
    <row r="7338" spans="1:11" customFormat="1" x14ac:dyDescent="0.25">
      <c r="A7338" t="str">
        <f t="shared" si="1081"/>
        <v>29</v>
      </c>
      <c r="B7338" t="s">
        <v>709</v>
      </c>
      <c r="C7338" t="str">
        <f t="shared" si="1078"/>
        <v>069</v>
      </c>
      <c r="D7338" t="s">
        <v>777</v>
      </c>
      <c r="E7338" t="str">
        <f t="shared" ref="E7338:E7354" si="1085">"04"</f>
        <v>04</v>
      </c>
      <c r="F7338" t="str">
        <f>"001"</f>
        <v>001</v>
      </c>
      <c r="G7338" t="str">
        <f>""</f>
        <v/>
      </c>
      <c r="H7338" t="s">
        <v>1</v>
      </c>
      <c r="I7338" t="s">
        <v>3346</v>
      </c>
      <c r="J7338" t="s">
        <v>6823</v>
      </c>
      <c r="K7338" t="str">
        <f t="shared" ref="K7338:K7344" si="1086">"29604"</f>
        <v>29604</v>
      </c>
    </row>
    <row r="7339" spans="1:11" customFormat="1" x14ac:dyDescent="0.25">
      <c r="A7339" t="str">
        <f t="shared" si="1081"/>
        <v>29</v>
      </c>
      <c r="B7339" t="s">
        <v>709</v>
      </c>
      <c r="C7339" t="str">
        <f t="shared" si="1078"/>
        <v>069</v>
      </c>
      <c r="D7339" t="s">
        <v>777</v>
      </c>
      <c r="E7339" t="str">
        <f t="shared" si="1085"/>
        <v>04</v>
      </c>
      <c r="F7339" t="str">
        <f>"001"</f>
        <v>001</v>
      </c>
      <c r="G7339" t="str">
        <f>""</f>
        <v/>
      </c>
      <c r="H7339" t="s">
        <v>0</v>
      </c>
      <c r="I7339" t="s">
        <v>3346</v>
      </c>
      <c r="J7339" t="s">
        <v>6823</v>
      </c>
      <c r="K7339" t="str">
        <f t="shared" si="1086"/>
        <v>29604</v>
      </c>
    </row>
    <row r="7340" spans="1:11" customFormat="1" x14ac:dyDescent="0.25">
      <c r="A7340" t="str">
        <f t="shared" si="1081"/>
        <v>29</v>
      </c>
      <c r="B7340" t="s">
        <v>709</v>
      </c>
      <c r="C7340" t="str">
        <f t="shared" si="1078"/>
        <v>069</v>
      </c>
      <c r="D7340" t="s">
        <v>777</v>
      </c>
      <c r="E7340" t="str">
        <f t="shared" si="1085"/>
        <v>04</v>
      </c>
      <c r="F7340" t="str">
        <f>"002"</f>
        <v>002</v>
      </c>
      <c r="G7340" t="str">
        <f>""</f>
        <v/>
      </c>
      <c r="H7340" t="s">
        <v>1</v>
      </c>
      <c r="I7340" t="s">
        <v>3346</v>
      </c>
      <c r="J7340" t="s">
        <v>6823</v>
      </c>
      <c r="K7340" t="str">
        <f t="shared" si="1086"/>
        <v>29604</v>
      </c>
    </row>
    <row r="7341" spans="1:11" customFormat="1" x14ac:dyDescent="0.25">
      <c r="A7341" t="str">
        <f t="shared" si="1081"/>
        <v>29</v>
      </c>
      <c r="B7341" t="s">
        <v>709</v>
      </c>
      <c r="C7341" t="str">
        <f t="shared" si="1078"/>
        <v>069</v>
      </c>
      <c r="D7341" t="s">
        <v>777</v>
      </c>
      <c r="E7341" t="str">
        <f t="shared" si="1085"/>
        <v>04</v>
      </c>
      <c r="F7341" t="str">
        <f>"002"</f>
        <v>002</v>
      </c>
      <c r="G7341" t="str">
        <f>""</f>
        <v/>
      </c>
      <c r="H7341" t="s">
        <v>0</v>
      </c>
      <c r="I7341" t="s">
        <v>3346</v>
      </c>
      <c r="J7341" t="s">
        <v>6823</v>
      </c>
      <c r="K7341" t="str">
        <f t="shared" si="1086"/>
        <v>29604</v>
      </c>
    </row>
    <row r="7342" spans="1:11" customFormat="1" x14ac:dyDescent="0.25">
      <c r="A7342" t="str">
        <f t="shared" si="1081"/>
        <v>29</v>
      </c>
      <c r="B7342" t="s">
        <v>709</v>
      </c>
      <c r="C7342" t="str">
        <f t="shared" si="1078"/>
        <v>069</v>
      </c>
      <c r="D7342" t="s">
        <v>777</v>
      </c>
      <c r="E7342" t="str">
        <f t="shared" si="1085"/>
        <v>04</v>
      </c>
      <c r="F7342" t="str">
        <f>"002"</f>
        <v>002</v>
      </c>
      <c r="G7342" t="str">
        <f>""</f>
        <v/>
      </c>
      <c r="H7342" t="s">
        <v>2</v>
      </c>
      <c r="I7342" t="s">
        <v>3346</v>
      </c>
      <c r="J7342" t="s">
        <v>6823</v>
      </c>
      <c r="K7342" t="str">
        <f t="shared" si="1086"/>
        <v>29604</v>
      </c>
    </row>
    <row r="7343" spans="1:11" customFormat="1" x14ac:dyDescent="0.25">
      <c r="A7343" t="str">
        <f t="shared" si="1081"/>
        <v>29</v>
      </c>
      <c r="B7343" t="s">
        <v>709</v>
      </c>
      <c r="C7343" t="str">
        <f t="shared" si="1078"/>
        <v>069</v>
      </c>
      <c r="D7343" t="s">
        <v>777</v>
      </c>
      <c r="E7343" t="str">
        <f t="shared" si="1085"/>
        <v>04</v>
      </c>
      <c r="F7343" t="str">
        <f>"003"</f>
        <v>003</v>
      </c>
      <c r="G7343" t="str">
        <f>""</f>
        <v/>
      </c>
      <c r="H7343" t="s">
        <v>1</v>
      </c>
      <c r="I7343" t="s">
        <v>3347</v>
      </c>
      <c r="J7343" t="s">
        <v>6824</v>
      </c>
      <c r="K7343" t="str">
        <f t="shared" si="1086"/>
        <v>29604</v>
      </c>
    </row>
    <row r="7344" spans="1:11" customFormat="1" x14ac:dyDescent="0.25">
      <c r="A7344" t="str">
        <f t="shared" si="1081"/>
        <v>29</v>
      </c>
      <c r="B7344" t="s">
        <v>709</v>
      </c>
      <c r="C7344" t="str">
        <f t="shared" ref="C7344:C7354" si="1087">"069"</f>
        <v>069</v>
      </c>
      <c r="D7344" t="s">
        <v>777</v>
      </c>
      <c r="E7344" t="str">
        <f t="shared" si="1085"/>
        <v>04</v>
      </c>
      <c r="F7344" t="str">
        <f>"003"</f>
        <v>003</v>
      </c>
      <c r="G7344" t="str">
        <f>""</f>
        <v/>
      </c>
      <c r="H7344" t="s">
        <v>0</v>
      </c>
      <c r="I7344" t="s">
        <v>3347</v>
      </c>
      <c r="J7344" t="s">
        <v>6824</v>
      </c>
      <c r="K7344" t="str">
        <f t="shared" si="1086"/>
        <v>29604</v>
      </c>
    </row>
    <row r="7345" spans="1:11" customFormat="1" x14ac:dyDescent="0.25">
      <c r="A7345" t="str">
        <f t="shared" si="1081"/>
        <v>29</v>
      </c>
      <c r="B7345" t="s">
        <v>709</v>
      </c>
      <c r="C7345" t="str">
        <f t="shared" si="1087"/>
        <v>069</v>
      </c>
      <c r="D7345" t="s">
        <v>777</v>
      </c>
      <c r="E7345" t="str">
        <f t="shared" si="1085"/>
        <v>04</v>
      </c>
      <c r="F7345" t="str">
        <f>"004"</f>
        <v>004</v>
      </c>
      <c r="G7345" t="str">
        <f>""</f>
        <v/>
      </c>
      <c r="H7345" t="s">
        <v>1</v>
      </c>
      <c r="I7345" t="s">
        <v>3348</v>
      </c>
      <c r="J7345" t="s">
        <v>6825</v>
      </c>
      <c r="K7345" t="str">
        <f>"29603"</f>
        <v>29603</v>
      </c>
    </row>
    <row r="7346" spans="1:11" customFormat="1" x14ac:dyDescent="0.25">
      <c r="A7346" t="str">
        <f t="shared" si="1081"/>
        <v>29</v>
      </c>
      <c r="B7346" t="s">
        <v>709</v>
      </c>
      <c r="C7346" t="str">
        <f t="shared" si="1087"/>
        <v>069</v>
      </c>
      <c r="D7346" t="s">
        <v>777</v>
      </c>
      <c r="E7346" t="str">
        <f t="shared" si="1085"/>
        <v>04</v>
      </c>
      <c r="F7346" t="str">
        <f>"004"</f>
        <v>004</v>
      </c>
      <c r="G7346" t="str">
        <f>""</f>
        <v/>
      </c>
      <c r="H7346" t="s">
        <v>0</v>
      </c>
      <c r="I7346" t="s">
        <v>3348</v>
      </c>
      <c r="J7346" t="s">
        <v>6825</v>
      </c>
      <c r="K7346" t="str">
        <f>"29603"</f>
        <v>29603</v>
      </c>
    </row>
    <row r="7347" spans="1:11" customFormat="1" x14ac:dyDescent="0.25">
      <c r="A7347" t="str">
        <f t="shared" si="1081"/>
        <v>29</v>
      </c>
      <c r="B7347" t="s">
        <v>709</v>
      </c>
      <c r="C7347" t="str">
        <f t="shared" si="1087"/>
        <v>069</v>
      </c>
      <c r="D7347" t="s">
        <v>777</v>
      </c>
      <c r="E7347" t="str">
        <f t="shared" si="1085"/>
        <v>04</v>
      </c>
      <c r="F7347" t="str">
        <f>"004"</f>
        <v>004</v>
      </c>
      <c r="G7347" t="str">
        <f>""</f>
        <v/>
      </c>
      <c r="H7347" t="s">
        <v>2</v>
      </c>
      <c r="I7347" t="s">
        <v>3348</v>
      </c>
      <c r="J7347" t="s">
        <v>6825</v>
      </c>
      <c r="K7347" t="str">
        <f>"29603"</f>
        <v>29603</v>
      </c>
    </row>
    <row r="7348" spans="1:11" customFormat="1" x14ac:dyDescent="0.25">
      <c r="A7348" t="str">
        <f t="shared" si="1081"/>
        <v>29</v>
      </c>
      <c r="B7348" t="s">
        <v>709</v>
      </c>
      <c r="C7348" t="str">
        <f t="shared" si="1087"/>
        <v>069</v>
      </c>
      <c r="D7348" t="s">
        <v>777</v>
      </c>
      <c r="E7348" t="str">
        <f t="shared" si="1085"/>
        <v>04</v>
      </c>
      <c r="F7348" t="str">
        <f>"005"</f>
        <v>005</v>
      </c>
      <c r="G7348" t="str">
        <f>""</f>
        <v/>
      </c>
      <c r="H7348" t="s">
        <v>1</v>
      </c>
      <c r="I7348" t="s">
        <v>3349</v>
      </c>
      <c r="J7348" t="s">
        <v>6826</v>
      </c>
      <c r="K7348" t="str">
        <f>"29603"</f>
        <v>29603</v>
      </c>
    </row>
    <row r="7349" spans="1:11" customFormat="1" x14ac:dyDescent="0.25">
      <c r="A7349" t="str">
        <f t="shared" si="1081"/>
        <v>29</v>
      </c>
      <c r="B7349" t="s">
        <v>709</v>
      </c>
      <c r="C7349" t="str">
        <f t="shared" si="1087"/>
        <v>069</v>
      </c>
      <c r="D7349" t="s">
        <v>777</v>
      </c>
      <c r="E7349" t="str">
        <f t="shared" si="1085"/>
        <v>04</v>
      </c>
      <c r="F7349" t="str">
        <f>"005"</f>
        <v>005</v>
      </c>
      <c r="G7349" t="str">
        <f>""</f>
        <v/>
      </c>
      <c r="H7349" t="s">
        <v>0</v>
      </c>
      <c r="I7349" t="s">
        <v>3349</v>
      </c>
      <c r="J7349" t="s">
        <v>6826</v>
      </c>
      <c r="K7349" t="str">
        <f>"29603"</f>
        <v>29603</v>
      </c>
    </row>
    <row r="7350" spans="1:11" customFormat="1" x14ac:dyDescent="0.25">
      <c r="A7350" t="str">
        <f t="shared" si="1081"/>
        <v>29</v>
      </c>
      <c r="B7350" t="s">
        <v>709</v>
      </c>
      <c r="C7350" t="str">
        <f t="shared" si="1087"/>
        <v>069</v>
      </c>
      <c r="D7350" t="s">
        <v>777</v>
      </c>
      <c r="E7350" t="str">
        <f t="shared" si="1085"/>
        <v>04</v>
      </c>
      <c r="F7350" t="str">
        <f>"006"</f>
        <v>006</v>
      </c>
      <c r="G7350" t="str">
        <f>""</f>
        <v/>
      </c>
      <c r="H7350" t="s">
        <v>1</v>
      </c>
      <c r="I7350" t="s">
        <v>3347</v>
      </c>
      <c r="J7350" t="s">
        <v>6824</v>
      </c>
      <c r="K7350" t="str">
        <f>"29604"</f>
        <v>29604</v>
      </c>
    </row>
    <row r="7351" spans="1:11" customFormat="1" x14ac:dyDescent="0.25">
      <c r="A7351" t="str">
        <f t="shared" si="1081"/>
        <v>29</v>
      </c>
      <c r="B7351" t="s">
        <v>709</v>
      </c>
      <c r="C7351" t="str">
        <f t="shared" si="1087"/>
        <v>069</v>
      </c>
      <c r="D7351" t="s">
        <v>777</v>
      </c>
      <c r="E7351" t="str">
        <f t="shared" si="1085"/>
        <v>04</v>
      </c>
      <c r="F7351" t="str">
        <f>"006"</f>
        <v>006</v>
      </c>
      <c r="G7351" t="str">
        <f>""</f>
        <v/>
      </c>
      <c r="H7351" t="s">
        <v>0</v>
      </c>
      <c r="I7351" t="s">
        <v>3347</v>
      </c>
      <c r="J7351" t="s">
        <v>6824</v>
      </c>
      <c r="K7351" t="str">
        <f>"29604"</f>
        <v>29604</v>
      </c>
    </row>
    <row r="7352" spans="1:11" customFormat="1" x14ac:dyDescent="0.25">
      <c r="A7352" t="str">
        <f t="shared" si="1081"/>
        <v>29</v>
      </c>
      <c r="B7352" t="s">
        <v>709</v>
      </c>
      <c r="C7352" t="str">
        <f t="shared" si="1087"/>
        <v>069</v>
      </c>
      <c r="D7352" t="s">
        <v>777</v>
      </c>
      <c r="E7352" t="str">
        <f t="shared" si="1085"/>
        <v>04</v>
      </c>
      <c r="F7352" t="str">
        <f>"006"</f>
        <v>006</v>
      </c>
      <c r="G7352" t="str">
        <f>""</f>
        <v/>
      </c>
      <c r="H7352" t="s">
        <v>2</v>
      </c>
      <c r="I7352" t="s">
        <v>3347</v>
      </c>
      <c r="J7352" t="s">
        <v>6824</v>
      </c>
      <c r="K7352" t="str">
        <f>"29604"</f>
        <v>29604</v>
      </c>
    </row>
    <row r="7353" spans="1:11" customFormat="1" x14ac:dyDescent="0.25">
      <c r="A7353" t="str">
        <f t="shared" si="1081"/>
        <v>29</v>
      </c>
      <c r="B7353" t="s">
        <v>709</v>
      </c>
      <c r="C7353" t="str">
        <f t="shared" si="1087"/>
        <v>069</v>
      </c>
      <c r="D7353" t="s">
        <v>777</v>
      </c>
      <c r="E7353" t="str">
        <f t="shared" si="1085"/>
        <v>04</v>
      </c>
      <c r="F7353" t="str">
        <f>"007"</f>
        <v>007</v>
      </c>
      <c r="G7353" t="str">
        <f>""</f>
        <v/>
      </c>
      <c r="H7353" t="s">
        <v>1</v>
      </c>
      <c r="I7353" t="s">
        <v>3349</v>
      </c>
      <c r="J7353" t="s">
        <v>6826</v>
      </c>
      <c r="K7353" t="str">
        <f>"29603"</f>
        <v>29603</v>
      </c>
    </row>
    <row r="7354" spans="1:11" customFormat="1" x14ac:dyDescent="0.25">
      <c r="A7354" t="str">
        <f t="shared" si="1081"/>
        <v>29</v>
      </c>
      <c r="B7354" t="s">
        <v>709</v>
      </c>
      <c r="C7354" t="str">
        <f t="shared" si="1087"/>
        <v>069</v>
      </c>
      <c r="D7354" t="s">
        <v>777</v>
      </c>
      <c r="E7354" t="str">
        <f t="shared" si="1085"/>
        <v>04</v>
      </c>
      <c r="F7354" t="str">
        <f>"007"</f>
        <v>007</v>
      </c>
      <c r="G7354" t="str">
        <f>""</f>
        <v/>
      </c>
      <c r="H7354" t="s">
        <v>0</v>
      </c>
      <c r="I7354" t="s">
        <v>3349</v>
      </c>
      <c r="J7354" t="s">
        <v>6826</v>
      </c>
      <c r="K7354" t="str">
        <f>"29603"</f>
        <v>29603</v>
      </c>
    </row>
    <row r="7355" spans="1:11" customFormat="1" x14ac:dyDescent="0.25">
      <c r="A7355" t="str">
        <f t="shared" si="1081"/>
        <v>29</v>
      </c>
      <c r="B7355" t="s">
        <v>709</v>
      </c>
      <c r="C7355" t="str">
        <f t="shared" ref="C7355:C7418" si="1088">"070"</f>
        <v>070</v>
      </c>
      <c r="D7355" t="s">
        <v>778</v>
      </c>
      <c r="E7355" t="str">
        <f t="shared" ref="E7355:E7418" si="1089">"01"</f>
        <v>01</v>
      </c>
      <c r="F7355" t="str">
        <f>"001"</f>
        <v>001</v>
      </c>
      <c r="G7355" t="str">
        <f>""</f>
        <v/>
      </c>
      <c r="H7355" t="s">
        <v>1</v>
      </c>
      <c r="I7355" t="s">
        <v>3350</v>
      </c>
      <c r="J7355" t="s">
        <v>6827</v>
      </c>
      <c r="K7355" t="str">
        <f>"29650"</f>
        <v>29650</v>
      </c>
    </row>
    <row r="7356" spans="1:11" customFormat="1" x14ac:dyDescent="0.25">
      <c r="A7356" t="str">
        <f t="shared" si="1081"/>
        <v>29</v>
      </c>
      <c r="B7356" t="s">
        <v>709</v>
      </c>
      <c r="C7356" t="str">
        <f t="shared" si="1088"/>
        <v>070</v>
      </c>
      <c r="D7356" t="s">
        <v>778</v>
      </c>
      <c r="E7356" t="str">
        <f t="shared" si="1089"/>
        <v>01</v>
      </c>
      <c r="F7356" t="str">
        <f>"001"</f>
        <v>001</v>
      </c>
      <c r="G7356" t="str">
        <f>""</f>
        <v/>
      </c>
      <c r="H7356" t="s">
        <v>0</v>
      </c>
      <c r="I7356" t="s">
        <v>3350</v>
      </c>
      <c r="J7356" t="s">
        <v>6827</v>
      </c>
      <c r="K7356" t="str">
        <f>"29650"</f>
        <v>29650</v>
      </c>
    </row>
    <row r="7357" spans="1:11" customFormat="1" x14ac:dyDescent="0.25">
      <c r="A7357" t="str">
        <f t="shared" si="1081"/>
        <v>29</v>
      </c>
      <c r="B7357" t="s">
        <v>709</v>
      </c>
      <c r="C7357" t="str">
        <f t="shared" si="1088"/>
        <v>070</v>
      </c>
      <c r="D7357" t="s">
        <v>778</v>
      </c>
      <c r="E7357" t="str">
        <f t="shared" si="1089"/>
        <v>01</v>
      </c>
      <c r="F7357" t="str">
        <f>"001"</f>
        <v>001</v>
      </c>
      <c r="G7357" t="str">
        <f>""</f>
        <v/>
      </c>
      <c r="H7357" t="s">
        <v>2</v>
      </c>
      <c r="I7357" t="s">
        <v>3350</v>
      </c>
      <c r="J7357" t="s">
        <v>6827</v>
      </c>
      <c r="K7357" t="str">
        <f>"29650"</f>
        <v>29650</v>
      </c>
    </row>
    <row r="7358" spans="1:11" customFormat="1" x14ac:dyDescent="0.25">
      <c r="A7358" t="str">
        <f t="shared" si="1081"/>
        <v>29</v>
      </c>
      <c r="B7358" t="s">
        <v>709</v>
      </c>
      <c r="C7358" t="str">
        <f t="shared" si="1088"/>
        <v>070</v>
      </c>
      <c r="D7358" t="s">
        <v>778</v>
      </c>
      <c r="E7358" t="str">
        <f t="shared" si="1089"/>
        <v>01</v>
      </c>
      <c r="F7358" t="str">
        <f>"002"</f>
        <v>002</v>
      </c>
      <c r="G7358" t="str">
        <f>""</f>
        <v/>
      </c>
      <c r="H7358" t="s">
        <v>1</v>
      </c>
      <c r="I7358" t="s">
        <v>3351</v>
      </c>
      <c r="J7358" t="s">
        <v>6828</v>
      </c>
      <c r="K7358" t="str">
        <f>"29650"</f>
        <v>29650</v>
      </c>
    </row>
    <row r="7359" spans="1:11" customFormat="1" x14ac:dyDescent="0.25">
      <c r="A7359" t="str">
        <f t="shared" si="1081"/>
        <v>29</v>
      </c>
      <c r="B7359" t="s">
        <v>709</v>
      </c>
      <c r="C7359" t="str">
        <f t="shared" si="1088"/>
        <v>070</v>
      </c>
      <c r="D7359" t="s">
        <v>778</v>
      </c>
      <c r="E7359" t="str">
        <f t="shared" si="1089"/>
        <v>01</v>
      </c>
      <c r="F7359" t="str">
        <f>"002"</f>
        <v>002</v>
      </c>
      <c r="G7359" t="str">
        <f>""</f>
        <v/>
      </c>
      <c r="H7359" t="s">
        <v>0</v>
      </c>
      <c r="I7359" t="s">
        <v>3351</v>
      </c>
      <c r="J7359" t="s">
        <v>6828</v>
      </c>
      <c r="K7359" t="str">
        <f>"29650"</f>
        <v>29650</v>
      </c>
    </row>
    <row r="7360" spans="1:11" customFormat="1" x14ac:dyDescent="0.25">
      <c r="A7360" t="str">
        <f t="shared" si="1081"/>
        <v>29</v>
      </c>
      <c r="B7360" t="s">
        <v>709</v>
      </c>
      <c r="C7360" t="str">
        <f t="shared" si="1088"/>
        <v>070</v>
      </c>
      <c r="D7360" t="s">
        <v>778</v>
      </c>
      <c r="E7360" t="str">
        <f t="shared" si="1089"/>
        <v>01</v>
      </c>
      <c r="F7360" t="str">
        <f>"003"</f>
        <v>003</v>
      </c>
      <c r="G7360" t="str">
        <f>""</f>
        <v/>
      </c>
      <c r="H7360" t="s">
        <v>1</v>
      </c>
      <c r="I7360" t="s">
        <v>3352</v>
      </c>
      <c r="J7360" t="s">
        <v>6829</v>
      </c>
      <c r="K7360" t="str">
        <f t="shared" ref="K7360:K7366" si="1090">"29651"</f>
        <v>29651</v>
      </c>
    </row>
    <row r="7361" spans="1:11" customFormat="1" x14ac:dyDescent="0.25">
      <c r="A7361" t="str">
        <f t="shared" si="1081"/>
        <v>29</v>
      </c>
      <c r="B7361" t="s">
        <v>709</v>
      </c>
      <c r="C7361" t="str">
        <f t="shared" si="1088"/>
        <v>070</v>
      </c>
      <c r="D7361" t="s">
        <v>778</v>
      </c>
      <c r="E7361" t="str">
        <f t="shared" si="1089"/>
        <v>01</v>
      </c>
      <c r="F7361" t="str">
        <f>"003"</f>
        <v>003</v>
      </c>
      <c r="G7361" t="str">
        <f>""</f>
        <v/>
      </c>
      <c r="H7361" t="s">
        <v>0</v>
      </c>
      <c r="I7361" t="s">
        <v>3352</v>
      </c>
      <c r="J7361" t="s">
        <v>6829</v>
      </c>
      <c r="K7361" t="str">
        <f t="shared" si="1090"/>
        <v>29651</v>
      </c>
    </row>
    <row r="7362" spans="1:11" customFormat="1" x14ac:dyDescent="0.25">
      <c r="A7362" t="str">
        <f t="shared" si="1081"/>
        <v>29</v>
      </c>
      <c r="B7362" t="s">
        <v>709</v>
      </c>
      <c r="C7362" t="str">
        <f t="shared" si="1088"/>
        <v>070</v>
      </c>
      <c r="D7362" t="s">
        <v>778</v>
      </c>
      <c r="E7362" t="str">
        <f t="shared" si="1089"/>
        <v>01</v>
      </c>
      <c r="F7362" t="str">
        <f>"004"</f>
        <v>004</v>
      </c>
      <c r="G7362" t="str">
        <f>""</f>
        <v/>
      </c>
      <c r="H7362" t="s">
        <v>1</v>
      </c>
      <c r="I7362" t="s">
        <v>3353</v>
      </c>
      <c r="J7362" t="s">
        <v>6830</v>
      </c>
      <c r="K7362" t="str">
        <f t="shared" si="1090"/>
        <v>29651</v>
      </c>
    </row>
    <row r="7363" spans="1:11" customFormat="1" x14ac:dyDescent="0.25">
      <c r="A7363" t="str">
        <f t="shared" si="1081"/>
        <v>29</v>
      </c>
      <c r="B7363" t="s">
        <v>709</v>
      </c>
      <c r="C7363" t="str">
        <f t="shared" si="1088"/>
        <v>070</v>
      </c>
      <c r="D7363" t="s">
        <v>778</v>
      </c>
      <c r="E7363" t="str">
        <f t="shared" si="1089"/>
        <v>01</v>
      </c>
      <c r="F7363" t="str">
        <f>"004"</f>
        <v>004</v>
      </c>
      <c r="G7363" t="str">
        <f>""</f>
        <v/>
      </c>
      <c r="H7363" t="s">
        <v>0</v>
      </c>
      <c r="I7363" t="s">
        <v>3353</v>
      </c>
      <c r="J7363" t="s">
        <v>6830</v>
      </c>
      <c r="K7363" t="str">
        <f t="shared" si="1090"/>
        <v>29651</v>
      </c>
    </row>
    <row r="7364" spans="1:11" customFormat="1" x14ac:dyDescent="0.25">
      <c r="A7364" t="str">
        <f t="shared" si="1081"/>
        <v>29</v>
      </c>
      <c r="B7364" t="s">
        <v>709</v>
      </c>
      <c r="C7364" t="str">
        <f t="shared" si="1088"/>
        <v>070</v>
      </c>
      <c r="D7364" t="s">
        <v>778</v>
      </c>
      <c r="E7364" t="str">
        <f t="shared" si="1089"/>
        <v>01</v>
      </c>
      <c r="F7364" t="str">
        <f>"005"</f>
        <v>005</v>
      </c>
      <c r="G7364" t="str">
        <f>""</f>
        <v/>
      </c>
      <c r="H7364" t="s">
        <v>3</v>
      </c>
      <c r="I7364" t="s">
        <v>3354</v>
      </c>
      <c r="J7364" t="s">
        <v>6831</v>
      </c>
      <c r="K7364" t="str">
        <f t="shared" si="1090"/>
        <v>29651</v>
      </c>
    </row>
    <row r="7365" spans="1:11" customFormat="1" x14ac:dyDescent="0.25">
      <c r="A7365" t="str">
        <f t="shared" si="1081"/>
        <v>29</v>
      </c>
      <c r="B7365" t="s">
        <v>709</v>
      </c>
      <c r="C7365" t="str">
        <f t="shared" si="1088"/>
        <v>070</v>
      </c>
      <c r="D7365" t="s">
        <v>778</v>
      </c>
      <c r="E7365" t="str">
        <f t="shared" si="1089"/>
        <v>01</v>
      </c>
      <c r="F7365" t="str">
        <f>"006"</f>
        <v>006</v>
      </c>
      <c r="G7365" t="str">
        <f>""</f>
        <v/>
      </c>
      <c r="H7365" t="s">
        <v>1</v>
      </c>
      <c r="I7365" t="s">
        <v>3355</v>
      </c>
      <c r="J7365" t="s">
        <v>6832</v>
      </c>
      <c r="K7365" t="str">
        <f t="shared" si="1090"/>
        <v>29651</v>
      </c>
    </row>
    <row r="7366" spans="1:11" customFormat="1" x14ac:dyDescent="0.25">
      <c r="A7366" t="str">
        <f t="shared" si="1081"/>
        <v>29</v>
      </c>
      <c r="B7366" t="s">
        <v>709</v>
      </c>
      <c r="C7366" t="str">
        <f t="shared" si="1088"/>
        <v>070</v>
      </c>
      <c r="D7366" t="s">
        <v>778</v>
      </c>
      <c r="E7366" t="str">
        <f t="shared" si="1089"/>
        <v>01</v>
      </c>
      <c r="F7366" t="str">
        <f>"006"</f>
        <v>006</v>
      </c>
      <c r="G7366" t="str">
        <f>""</f>
        <v/>
      </c>
      <c r="H7366" t="s">
        <v>0</v>
      </c>
      <c r="I7366" t="s">
        <v>3355</v>
      </c>
      <c r="J7366" t="s">
        <v>6832</v>
      </c>
      <c r="K7366" t="str">
        <f t="shared" si="1090"/>
        <v>29651</v>
      </c>
    </row>
    <row r="7367" spans="1:11" customFormat="1" x14ac:dyDescent="0.25">
      <c r="A7367" t="str">
        <f t="shared" si="1081"/>
        <v>29</v>
      </c>
      <c r="B7367" t="s">
        <v>709</v>
      </c>
      <c r="C7367" t="str">
        <f t="shared" si="1088"/>
        <v>070</v>
      </c>
      <c r="D7367" t="s">
        <v>778</v>
      </c>
      <c r="E7367" t="str">
        <f t="shared" si="1089"/>
        <v>01</v>
      </c>
      <c r="F7367" t="str">
        <f>"007"</f>
        <v>007</v>
      </c>
      <c r="G7367" t="str">
        <f>""</f>
        <v/>
      </c>
      <c r="H7367" t="s">
        <v>3</v>
      </c>
      <c r="I7367" t="s">
        <v>3356</v>
      </c>
      <c r="J7367" t="s">
        <v>6833</v>
      </c>
      <c r="K7367" t="str">
        <f>"29649"</f>
        <v>29649</v>
      </c>
    </row>
    <row r="7368" spans="1:11" customFormat="1" x14ac:dyDescent="0.25">
      <c r="A7368" t="str">
        <f t="shared" si="1081"/>
        <v>29</v>
      </c>
      <c r="B7368" t="s">
        <v>709</v>
      </c>
      <c r="C7368" t="str">
        <f t="shared" si="1088"/>
        <v>070</v>
      </c>
      <c r="D7368" t="s">
        <v>778</v>
      </c>
      <c r="E7368" t="str">
        <f t="shared" si="1089"/>
        <v>01</v>
      </c>
      <c r="F7368" t="str">
        <f>"008"</f>
        <v>008</v>
      </c>
      <c r="G7368" t="str">
        <f>""</f>
        <v/>
      </c>
      <c r="H7368" t="s">
        <v>1</v>
      </c>
      <c r="I7368" t="s">
        <v>3357</v>
      </c>
      <c r="J7368" t="s">
        <v>6834</v>
      </c>
      <c r="K7368" t="str">
        <f t="shared" ref="K7368:K7373" si="1091">"29651"</f>
        <v>29651</v>
      </c>
    </row>
    <row r="7369" spans="1:11" customFormat="1" x14ac:dyDescent="0.25">
      <c r="A7369" t="str">
        <f t="shared" si="1081"/>
        <v>29</v>
      </c>
      <c r="B7369" t="s">
        <v>709</v>
      </c>
      <c r="C7369" t="str">
        <f t="shared" si="1088"/>
        <v>070</v>
      </c>
      <c r="D7369" t="s">
        <v>778</v>
      </c>
      <c r="E7369" t="str">
        <f t="shared" si="1089"/>
        <v>01</v>
      </c>
      <c r="F7369" t="str">
        <f>"008"</f>
        <v>008</v>
      </c>
      <c r="G7369" t="str">
        <f>""</f>
        <v/>
      </c>
      <c r="H7369" t="s">
        <v>0</v>
      </c>
      <c r="I7369" t="s">
        <v>3357</v>
      </c>
      <c r="J7369" t="s">
        <v>6834</v>
      </c>
      <c r="K7369" t="str">
        <f t="shared" si="1091"/>
        <v>29651</v>
      </c>
    </row>
    <row r="7370" spans="1:11" customFormat="1" x14ac:dyDescent="0.25">
      <c r="A7370" t="str">
        <f t="shared" si="1081"/>
        <v>29</v>
      </c>
      <c r="B7370" t="s">
        <v>709</v>
      </c>
      <c r="C7370" t="str">
        <f t="shared" si="1088"/>
        <v>070</v>
      </c>
      <c r="D7370" t="s">
        <v>778</v>
      </c>
      <c r="E7370" t="str">
        <f t="shared" si="1089"/>
        <v>01</v>
      </c>
      <c r="F7370" t="str">
        <f>"009"</f>
        <v>009</v>
      </c>
      <c r="G7370" t="str">
        <f>""</f>
        <v/>
      </c>
      <c r="H7370" t="s">
        <v>1</v>
      </c>
      <c r="I7370" t="s">
        <v>3358</v>
      </c>
      <c r="J7370" t="s">
        <v>6835</v>
      </c>
      <c r="K7370" t="str">
        <f t="shared" si="1091"/>
        <v>29651</v>
      </c>
    </row>
    <row r="7371" spans="1:11" customFormat="1" x14ac:dyDescent="0.25">
      <c r="A7371" t="str">
        <f t="shared" ref="A7371:A7434" si="1092">"29"</f>
        <v>29</v>
      </c>
      <c r="B7371" t="s">
        <v>709</v>
      </c>
      <c r="C7371" t="str">
        <f t="shared" si="1088"/>
        <v>070</v>
      </c>
      <c r="D7371" t="s">
        <v>778</v>
      </c>
      <c r="E7371" t="str">
        <f t="shared" si="1089"/>
        <v>01</v>
      </c>
      <c r="F7371" t="str">
        <f>"009"</f>
        <v>009</v>
      </c>
      <c r="G7371" t="str">
        <f>""</f>
        <v/>
      </c>
      <c r="H7371" t="s">
        <v>0</v>
      </c>
      <c r="I7371" t="s">
        <v>3358</v>
      </c>
      <c r="J7371" t="s">
        <v>6835</v>
      </c>
      <c r="K7371" t="str">
        <f t="shared" si="1091"/>
        <v>29651</v>
      </c>
    </row>
    <row r="7372" spans="1:11" customFormat="1" x14ac:dyDescent="0.25">
      <c r="A7372" t="str">
        <f t="shared" si="1092"/>
        <v>29</v>
      </c>
      <c r="B7372" t="s">
        <v>709</v>
      </c>
      <c r="C7372" t="str">
        <f t="shared" si="1088"/>
        <v>070</v>
      </c>
      <c r="D7372" t="s">
        <v>778</v>
      </c>
      <c r="E7372" t="str">
        <f t="shared" si="1089"/>
        <v>01</v>
      </c>
      <c r="F7372" t="str">
        <f>"010"</f>
        <v>010</v>
      </c>
      <c r="G7372" t="str">
        <f>""</f>
        <v/>
      </c>
      <c r="H7372" t="s">
        <v>1</v>
      </c>
      <c r="I7372" t="s">
        <v>3352</v>
      </c>
      <c r="J7372" t="s">
        <v>6829</v>
      </c>
      <c r="K7372" t="str">
        <f t="shared" si="1091"/>
        <v>29651</v>
      </c>
    </row>
    <row r="7373" spans="1:11" customFormat="1" x14ac:dyDescent="0.25">
      <c r="A7373" t="str">
        <f t="shared" si="1092"/>
        <v>29</v>
      </c>
      <c r="B7373" t="s">
        <v>709</v>
      </c>
      <c r="C7373" t="str">
        <f t="shared" si="1088"/>
        <v>070</v>
      </c>
      <c r="D7373" t="s">
        <v>778</v>
      </c>
      <c r="E7373" t="str">
        <f t="shared" si="1089"/>
        <v>01</v>
      </c>
      <c r="F7373" t="str">
        <f>"010"</f>
        <v>010</v>
      </c>
      <c r="G7373" t="str">
        <f>""</f>
        <v/>
      </c>
      <c r="H7373" t="s">
        <v>0</v>
      </c>
      <c r="I7373" t="s">
        <v>3352</v>
      </c>
      <c r="J7373" t="s">
        <v>6829</v>
      </c>
      <c r="K7373" t="str">
        <f t="shared" si="1091"/>
        <v>29651</v>
      </c>
    </row>
    <row r="7374" spans="1:11" customFormat="1" x14ac:dyDescent="0.25">
      <c r="A7374" t="str">
        <f t="shared" si="1092"/>
        <v>29</v>
      </c>
      <c r="B7374" t="s">
        <v>709</v>
      </c>
      <c r="C7374" t="str">
        <f t="shared" si="1088"/>
        <v>070</v>
      </c>
      <c r="D7374" t="s">
        <v>778</v>
      </c>
      <c r="E7374" t="str">
        <f t="shared" si="1089"/>
        <v>01</v>
      </c>
      <c r="F7374" t="str">
        <f>"011"</f>
        <v>011</v>
      </c>
      <c r="G7374" t="str">
        <f>""</f>
        <v/>
      </c>
      <c r="H7374" t="s">
        <v>1</v>
      </c>
      <c r="I7374" t="s">
        <v>3359</v>
      </c>
      <c r="J7374" t="s">
        <v>6836</v>
      </c>
      <c r="K7374" t="str">
        <f>"29649"</f>
        <v>29649</v>
      </c>
    </row>
    <row r="7375" spans="1:11" customFormat="1" x14ac:dyDescent="0.25">
      <c r="A7375" t="str">
        <f t="shared" si="1092"/>
        <v>29</v>
      </c>
      <c r="B7375" t="s">
        <v>709</v>
      </c>
      <c r="C7375" t="str">
        <f t="shared" si="1088"/>
        <v>070</v>
      </c>
      <c r="D7375" t="s">
        <v>778</v>
      </c>
      <c r="E7375" t="str">
        <f t="shared" si="1089"/>
        <v>01</v>
      </c>
      <c r="F7375" t="str">
        <f>"011"</f>
        <v>011</v>
      </c>
      <c r="G7375" t="str">
        <f>""</f>
        <v/>
      </c>
      <c r="H7375" t="s">
        <v>0</v>
      </c>
      <c r="I7375" t="s">
        <v>3359</v>
      </c>
      <c r="J7375" t="s">
        <v>6836</v>
      </c>
      <c r="K7375" t="str">
        <f>"29649"</f>
        <v>29649</v>
      </c>
    </row>
    <row r="7376" spans="1:11" customFormat="1" x14ac:dyDescent="0.25">
      <c r="A7376" t="str">
        <f t="shared" si="1092"/>
        <v>29</v>
      </c>
      <c r="B7376" t="s">
        <v>709</v>
      </c>
      <c r="C7376" t="str">
        <f t="shared" si="1088"/>
        <v>070</v>
      </c>
      <c r="D7376" t="s">
        <v>778</v>
      </c>
      <c r="E7376" t="str">
        <f t="shared" si="1089"/>
        <v>01</v>
      </c>
      <c r="F7376" t="str">
        <f>"012"</f>
        <v>012</v>
      </c>
      <c r="G7376" t="str">
        <f>""</f>
        <v/>
      </c>
      <c r="H7376" t="s">
        <v>1</v>
      </c>
      <c r="I7376" t="s">
        <v>3360</v>
      </c>
      <c r="J7376" t="s">
        <v>6837</v>
      </c>
      <c r="K7376" t="str">
        <f>"29651"</f>
        <v>29651</v>
      </c>
    </row>
    <row r="7377" spans="1:11" customFormat="1" x14ac:dyDescent="0.25">
      <c r="A7377" t="str">
        <f t="shared" si="1092"/>
        <v>29</v>
      </c>
      <c r="B7377" t="s">
        <v>709</v>
      </c>
      <c r="C7377" t="str">
        <f t="shared" si="1088"/>
        <v>070</v>
      </c>
      <c r="D7377" t="s">
        <v>778</v>
      </c>
      <c r="E7377" t="str">
        <f t="shared" si="1089"/>
        <v>01</v>
      </c>
      <c r="F7377" t="str">
        <f>"012"</f>
        <v>012</v>
      </c>
      <c r="G7377" t="str">
        <f>""</f>
        <v/>
      </c>
      <c r="H7377" t="s">
        <v>0</v>
      </c>
      <c r="I7377" t="s">
        <v>3360</v>
      </c>
      <c r="J7377" t="s">
        <v>6837</v>
      </c>
      <c r="K7377" t="str">
        <f>"29651"</f>
        <v>29651</v>
      </c>
    </row>
    <row r="7378" spans="1:11" customFormat="1" x14ac:dyDescent="0.25">
      <c r="A7378" t="str">
        <f t="shared" si="1092"/>
        <v>29</v>
      </c>
      <c r="B7378" t="s">
        <v>709</v>
      </c>
      <c r="C7378" t="str">
        <f t="shared" si="1088"/>
        <v>070</v>
      </c>
      <c r="D7378" t="s">
        <v>778</v>
      </c>
      <c r="E7378" t="str">
        <f t="shared" si="1089"/>
        <v>01</v>
      </c>
      <c r="F7378" t="str">
        <f>"013"</f>
        <v>013</v>
      </c>
      <c r="G7378" t="str">
        <f>"01"</f>
        <v>01</v>
      </c>
      <c r="H7378" t="s">
        <v>1</v>
      </c>
      <c r="I7378" t="s">
        <v>3361</v>
      </c>
      <c r="J7378" t="s">
        <v>6838</v>
      </c>
      <c r="K7378" t="str">
        <f>"29650"</f>
        <v>29650</v>
      </c>
    </row>
    <row r="7379" spans="1:11" customFormat="1" x14ac:dyDescent="0.25">
      <c r="A7379" t="str">
        <f t="shared" si="1092"/>
        <v>29</v>
      </c>
      <c r="B7379" t="s">
        <v>709</v>
      </c>
      <c r="C7379" t="str">
        <f t="shared" si="1088"/>
        <v>070</v>
      </c>
      <c r="D7379" t="s">
        <v>778</v>
      </c>
      <c r="E7379" t="str">
        <f t="shared" si="1089"/>
        <v>01</v>
      </c>
      <c r="F7379" t="str">
        <f>"013"</f>
        <v>013</v>
      </c>
      <c r="G7379" t="str">
        <f>"01"</f>
        <v>01</v>
      </c>
      <c r="H7379" t="s">
        <v>0</v>
      </c>
      <c r="I7379" t="s">
        <v>3361</v>
      </c>
      <c r="J7379" t="s">
        <v>6838</v>
      </c>
      <c r="K7379" t="str">
        <f>"29650"</f>
        <v>29650</v>
      </c>
    </row>
    <row r="7380" spans="1:11" customFormat="1" x14ac:dyDescent="0.25">
      <c r="A7380" t="str">
        <f t="shared" si="1092"/>
        <v>29</v>
      </c>
      <c r="B7380" t="s">
        <v>709</v>
      </c>
      <c r="C7380" t="str">
        <f t="shared" si="1088"/>
        <v>070</v>
      </c>
      <c r="D7380" t="s">
        <v>778</v>
      </c>
      <c r="E7380" t="str">
        <f t="shared" si="1089"/>
        <v>01</v>
      </c>
      <c r="F7380" t="str">
        <f>"013"</f>
        <v>013</v>
      </c>
      <c r="G7380" t="str">
        <f>"02"</f>
        <v>02</v>
      </c>
      <c r="H7380" t="s">
        <v>2</v>
      </c>
      <c r="I7380" t="s">
        <v>3352</v>
      </c>
      <c r="J7380" t="s">
        <v>6829</v>
      </c>
      <c r="K7380" t="str">
        <f t="shared" ref="K7380:K7395" si="1093">"29651"</f>
        <v>29651</v>
      </c>
    </row>
    <row r="7381" spans="1:11" customFormat="1" x14ac:dyDescent="0.25">
      <c r="A7381" t="str">
        <f t="shared" si="1092"/>
        <v>29</v>
      </c>
      <c r="B7381" t="s">
        <v>709</v>
      </c>
      <c r="C7381" t="str">
        <f t="shared" si="1088"/>
        <v>070</v>
      </c>
      <c r="D7381" t="s">
        <v>778</v>
      </c>
      <c r="E7381" t="str">
        <f t="shared" si="1089"/>
        <v>01</v>
      </c>
      <c r="F7381" t="str">
        <f>"014"</f>
        <v>014</v>
      </c>
      <c r="G7381" t="str">
        <f>""</f>
        <v/>
      </c>
      <c r="H7381" t="s">
        <v>3</v>
      </c>
      <c r="I7381" t="s">
        <v>3362</v>
      </c>
      <c r="J7381" t="s">
        <v>6839</v>
      </c>
      <c r="K7381" t="str">
        <f t="shared" si="1093"/>
        <v>29651</v>
      </c>
    </row>
    <row r="7382" spans="1:11" customFormat="1" x14ac:dyDescent="0.25">
      <c r="A7382" t="str">
        <f t="shared" si="1092"/>
        <v>29</v>
      </c>
      <c r="B7382" t="s">
        <v>709</v>
      </c>
      <c r="C7382" t="str">
        <f t="shared" si="1088"/>
        <v>070</v>
      </c>
      <c r="D7382" t="s">
        <v>778</v>
      </c>
      <c r="E7382" t="str">
        <f t="shared" si="1089"/>
        <v>01</v>
      </c>
      <c r="F7382" t="str">
        <f>"015"</f>
        <v>015</v>
      </c>
      <c r="G7382" t="str">
        <f>""</f>
        <v/>
      </c>
      <c r="H7382" t="s">
        <v>1</v>
      </c>
      <c r="I7382" t="s">
        <v>3363</v>
      </c>
      <c r="J7382" t="s">
        <v>6840</v>
      </c>
      <c r="K7382" t="str">
        <f t="shared" si="1093"/>
        <v>29651</v>
      </c>
    </row>
    <row r="7383" spans="1:11" customFormat="1" x14ac:dyDescent="0.25">
      <c r="A7383" t="str">
        <f t="shared" si="1092"/>
        <v>29</v>
      </c>
      <c r="B7383" t="s">
        <v>709</v>
      </c>
      <c r="C7383" t="str">
        <f t="shared" si="1088"/>
        <v>070</v>
      </c>
      <c r="D7383" t="s">
        <v>778</v>
      </c>
      <c r="E7383" t="str">
        <f t="shared" si="1089"/>
        <v>01</v>
      </c>
      <c r="F7383" t="str">
        <f>"015"</f>
        <v>015</v>
      </c>
      <c r="G7383" t="str">
        <f>""</f>
        <v/>
      </c>
      <c r="H7383" t="s">
        <v>0</v>
      </c>
      <c r="I7383" t="s">
        <v>3363</v>
      </c>
      <c r="J7383" t="s">
        <v>6840</v>
      </c>
      <c r="K7383" t="str">
        <f t="shared" si="1093"/>
        <v>29651</v>
      </c>
    </row>
    <row r="7384" spans="1:11" customFormat="1" x14ac:dyDescent="0.25">
      <c r="A7384" t="str">
        <f t="shared" si="1092"/>
        <v>29</v>
      </c>
      <c r="B7384" t="s">
        <v>709</v>
      </c>
      <c r="C7384" t="str">
        <f t="shared" si="1088"/>
        <v>070</v>
      </c>
      <c r="D7384" t="s">
        <v>778</v>
      </c>
      <c r="E7384" t="str">
        <f t="shared" si="1089"/>
        <v>01</v>
      </c>
      <c r="F7384" t="str">
        <f>"016"</f>
        <v>016</v>
      </c>
      <c r="G7384" t="str">
        <f>""</f>
        <v/>
      </c>
      <c r="H7384" t="s">
        <v>1</v>
      </c>
      <c r="I7384" t="s">
        <v>3354</v>
      </c>
      <c r="J7384" t="s">
        <v>6831</v>
      </c>
      <c r="K7384" t="str">
        <f t="shared" si="1093"/>
        <v>29651</v>
      </c>
    </row>
    <row r="7385" spans="1:11" customFormat="1" x14ac:dyDescent="0.25">
      <c r="A7385" t="str">
        <f t="shared" si="1092"/>
        <v>29</v>
      </c>
      <c r="B7385" t="s">
        <v>709</v>
      </c>
      <c r="C7385" t="str">
        <f t="shared" si="1088"/>
        <v>070</v>
      </c>
      <c r="D7385" t="s">
        <v>778</v>
      </c>
      <c r="E7385" t="str">
        <f t="shared" si="1089"/>
        <v>01</v>
      </c>
      <c r="F7385" t="str">
        <f>"016"</f>
        <v>016</v>
      </c>
      <c r="G7385" t="str">
        <f>""</f>
        <v/>
      </c>
      <c r="H7385" t="s">
        <v>0</v>
      </c>
      <c r="I7385" t="s">
        <v>3354</v>
      </c>
      <c r="J7385" t="s">
        <v>6831</v>
      </c>
      <c r="K7385" t="str">
        <f t="shared" si="1093"/>
        <v>29651</v>
      </c>
    </row>
    <row r="7386" spans="1:11" customFormat="1" x14ac:dyDescent="0.25">
      <c r="A7386" t="str">
        <f t="shared" si="1092"/>
        <v>29</v>
      </c>
      <c r="B7386" t="s">
        <v>709</v>
      </c>
      <c r="C7386" t="str">
        <f t="shared" si="1088"/>
        <v>070</v>
      </c>
      <c r="D7386" t="s">
        <v>778</v>
      </c>
      <c r="E7386" t="str">
        <f t="shared" si="1089"/>
        <v>01</v>
      </c>
      <c r="F7386" t="str">
        <f>"017"</f>
        <v>017</v>
      </c>
      <c r="G7386" t="str">
        <f>""</f>
        <v/>
      </c>
      <c r="H7386" t="s">
        <v>1</v>
      </c>
      <c r="I7386" t="s">
        <v>3352</v>
      </c>
      <c r="J7386" t="s">
        <v>6829</v>
      </c>
      <c r="K7386" t="str">
        <f t="shared" si="1093"/>
        <v>29651</v>
      </c>
    </row>
    <row r="7387" spans="1:11" customFormat="1" x14ac:dyDescent="0.25">
      <c r="A7387" t="str">
        <f t="shared" si="1092"/>
        <v>29</v>
      </c>
      <c r="B7387" t="s">
        <v>709</v>
      </c>
      <c r="C7387" t="str">
        <f t="shared" si="1088"/>
        <v>070</v>
      </c>
      <c r="D7387" t="s">
        <v>778</v>
      </c>
      <c r="E7387" t="str">
        <f t="shared" si="1089"/>
        <v>01</v>
      </c>
      <c r="F7387" t="str">
        <f>"017"</f>
        <v>017</v>
      </c>
      <c r="G7387" t="str">
        <f>""</f>
        <v/>
      </c>
      <c r="H7387" t="s">
        <v>0</v>
      </c>
      <c r="I7387" t="s">
        <v>3352</v>
      </c>
      <c r="J7387" t="s">
        <v>6829</v>
      </c>
      <c r="K7387" t="str">
        <f t="shared" si="1093"/>
        <v>29651</v>
      </c>
    </row>
    <row r="7388" spans="1:11" customFormat="1" x14ac:dyDescent="0.25">
      <c r="A7388" t="str">
        <f t="shared" si="1092"/>
        <v>29</v>
      </c>
      <c r="B7388" t="s">
        <v>709</v>
      </c>
      <c r="C7388" t="str">
        <f t="shared" si="1088"/>
        <v>070</v>
      </c>
      <c r="D7388" t="s">
        <v>778</v>
      </c>
      <c r="E7388" t="str">
        <f t="shared" si="1089"/>
        <v>01</v>
      </c>
      <c r="F7388" t="str">
        <f>"018"</f>
        <v>018</v>
      </c>
      <c r="G7388" t="str">
        <f>""</f>
        <v/>
      </c>
      <c r="H7388" t="s">
        <v>1</v>
      </c>
      <c r="I7388" t="s">
        <v>3352</v>
      </c>
      <c r="J7388" t="s">
        <v>6829</v>
      </c>
      <c r="K7388" t="str">
        <f t="shared" si="1093"/>
        <v>29651</v>
      </c>
    </row>
    <row r="7389" spans="1:11" customFormat="1" x14ac:dyDescent="0.25">
      <c r="A7389" t="str">
        <f t="shared" si="1092"/>
        <v>29</v>
      </c>
      <c r="B7389" t="s">
        <v>709</v>
      </c>
      <c r="C7389" t="str">
        <f t="shared" si="1088"/>
        <v>070</v>
      </c>
      <c r="D7389" t="s">
        <v>778</v>
      </c>
      <c r="E7389" t="str">
        <f t="shared" si="1089"/>
        <v>01</v>
      </c>
      <c r="F7389" t="str">
        <f>"018"</f>
        <v>018</v>
      </c>
      <c r="G7389" t="str">
        <f>""</f>
        <v/>
      </c>
      <c r="H7389" t="s">
        <v>0</v>
      </c>
      <c r="I7389" t="s">
        <v>3352</v>
      </c>
      <c r="J7389" t="s">
        <v>6829</v>
      </c>
      <c r="K7389" t="str">
        <f t="shared" si="1093"/>
        <v>29651</v>
      </c>
    </row>
    <row r="7390" spans="1:11" customFormat="1" x14ac:dyDescent="0.25">
      <c r="A7390" t="str">
        <f t="shared" si="1092"/>
        <v>29</v>
      </c>
      <c r="B7390" t="s">
        <v>709</v>
      </c>
      <c r="C7390" t="str">
        <f t="shared" si="1088"/>
        <v>070</v>
      </c>
      <c r="D7390" t="s">
        <v>778</v>
      </c>
      <c r="E7390" t="str">
        <f t="shared" si="1089"/>
        <v>01</v>
      </c>
      <c r="F7390" t="str">
        <f>"019"</f>
        <v>019</v>
      </c>
      <c r="G7390" t="str">
        <f>""</f>
        <v/>
      </c>
      <c r="H7390" t="s">
        <v>3</v>
      </c>
      <c r="I7390" t="s">
        <v>3363</v>
      </c>
      <c r="J7390" t="s">
        <v>6840</v>
      </c>
      <c r="K7390" t="str">
        <f t="shared" si="1093"/>
        <v>29651</v>
      </c>
    </row>
    <row r="7391" spans="1:11" customFormat="1" x14ac:dyDescent="0.25">
      <c r="A7391" t="str">
        <f t="shared" si="1092"/>
        <v>29</v>
      </c>
      <c r="B7391" t="s">
        <v>709</v>
      </c>
      <c r="C7391" t="str">
        <f t="shared" si="1088"/>
        <v>070</v>
      </c>
      <c r="D7391" t="s">
        <v>778</v>
      </c>
      <c r="E7391" t="str">
        <f t="shared" si="1089"/>
        <v>01</v>
      </c>
      <c r="F7391" t="str">
        <f>"020"</f>
        <v>020</v>
      </c>
      <c r="G7391" t="str">
        <f>""</f>
        <v/>
      </c>
      <c r="H7391" t="s">
        <v>1</v>
      </c>
      <c r="I7391" t="s">
        <v>3358</v>
      </c>
      <c r="J7391" t="s">
        <v>6835</v>
      </c>
      <c r="K7391" t="str">
        <f t="shared" si="1093"/>
        <v>29651</v>
      </c>
    </row>
    <row r="7392" spans="1:11" customFormat="1" x14ac:dyDescent="0.25">
      <c r="A7392" t="str">
        <f t="shared" si="1092"/>
        <v>29</v>
      </c>
      <c r="B7392" t="s">
        <v>709</v>
      </c>
      <c r="C7392" t="str">
        <f t="shared" si="1088"/>
        <v>070</v>
      </c>
      <c r="D7392" t="s">
        <v>778</v>
      </c>
      <c r="E7392" t="str">
        <f t="shared" si="1089"/>
        <v>01</v>
      </c>
      <c r="F7392" t="str">
        <f>"020"</f>
        <v>020</v>
      </c>
      <c r="G7392" t="str">
        <f>""</f>
        <v/>
      </c>
      <c r="H7392" t="s">
        <v>0</v>
      </c>
      <c r="I7392" t="s">
        <v>3358</v>
      </c>
      <c r="J7392" t="s">
        <v>6835</v>
      </c>
      <c r="K7392" t="str">
        <f t="shared" si="1093"/>
        <v>29651</v>
      </c>
    </row>
    <row r="7393" spans="1:11" customFormat="1" x14ac:dyDescent="0.25">
      <c r="A7393" t="str">
        <f t="shared" si="1092"/>
        <v>29</v>
      </c>
      <c r="B7393" t="s">
        <v>709</v>
      </c>
      <c r="C7393" t="str">
        <f t="shared" si="1088"/>
        <v>070</v>
      </c>
      <c r="D7393" t="s">
        <v>778</v>
      </c>
      <c r="E7393" t="str">
        <f t="shared" si="1089"/>
        <v>01</v>
      </c>
      <c r="F7393" t="str">
        <f>"020"</f>
        <v>020</v>
      </c>
      <c r="G7393" t="str">
        <f>""</f>
        <v/>
      </c>
      <c r="H7393" t="s">
        <v>2</v>
      </c>
      <c r="I7393" t="s">
        <v>3358</v>
      </c>
      <c r="J7393" t="s">
        <v>6835</v>
      </c>
      <c r="K7393" t="str">
        <f t="shared" si="1093"/>
        <v>29651</v>
      </c>
    </row>
    <row r="7394" spans="1:11" customFormat="1" x14ac:dyDescent="0.25">
      <c r="A7394" t="str">
        <f t="shared" si="1092"/>
        <v>29</v>
      </c>
      <c r="B7394" t="s">
        <v>709</v>
      </c>
      <c r="C7394" t="str">
        <f t="shared" si="1088"/>
        <v>070</v>
      </c>
      <c r="D7394" t="s">
        <v>778</v>
      </c>
      <c r="E7394" t="str">
        <f t="shared" si="1089"/>
        <v>01</v>
      </c>
      <c r="F7394" t="str">
        <f>"021"</f>
        <v>021</v>
      </c>
      <c r="G7394" t="str">
        <f>""</f>
        <v/>
      </c>
      <c r="H7394" t="s">
        <v>1</v>
      </c>
      <c r="I7394" t="s">
        <v>3355</v>
      </c>
      <c r="J7394" t="s">
        <v>6832</v>
      </c>
      <c r="K7394" t="str">
        <f t="shared" si="1093"/>
        <v>29651</v>
      </c>
    </row>
    <row r="7395" spans="1:11" customFormat="1" x14ac:dyDescent="0.25">
      <c r="A7395" t="str">
        <f t="shared" si="1092"/>
        <v>29</v>
      </c>
      <c r="B7395" t="s">
        <v>709</v>
      </c>
      <c r="C7395" t="str">
        <f t="shared" si="1088"/>
        <v>070</v>
      </c>
      <c r="D7395" t="s">
        <v>778</v>
      </c>
      <c r="E7395" t="str">
        <f t="shared" si="1089"/>
        <v>01</v>
      </c>
      <c r="F7395" t="str">
        <f>"021"</f>
        <v>021</v>
      </c>
      <c r="G7395" t="str">
        <f>""</f>
        <v/>
      </c>
      <c r="H7395" t="s">
        <v>0</v>
      </c>
      <c r="I7395" t="s">
        <v>3355</v>
      </c>
      <c r="J7395" t="s">
        <v>6832</v>
      </c>
      <c r="K7395" t="str">
        <f t="shared" si="1093"/>
        <v>29651</v>
      </c>
    </row>
    <row r="7396" spans="1:11" customFormat="1" x14ac:dyDescent="0.25">
      <c r="A7396" t="str">
        <f t="shared" si="1092"/>
        <v>29</v>
      </c>
      <c r="B7396" t="s">
        <v>709</v>
      </c>
      <c r="C7396" t="str">
        <f t="shared" si="1088"/>
        <v>070</v>
      </c>
      <c r="D7396" t="s">
        <v>778</v>
      </c>
      <c r="E7396" t="str">
        <f t="shared" si="1089"/>
        <v>01</v>
      </c>
      <c r="F7396" t="str">
        <f>"022"</f>
        <v>022</v>
      </c>
      <c r="G7396" t="str">
        <f>""</f>
        <v/>
      </c>
      <c r="H7396" t="s">
        <v>1</v>
      </c>
      <c r="I7396" t="s">
        <v>3364</v>
      </c>
      <c r="J7396" t="s">
        <v>6841</v>
      </c>
      <c r="K7396" t="str">
        <f>"29649"</f>
        <v>29649</v>
      </c>
    </row>
    <row r="7397" spans="1:11" customFormat="1" x14ac:dyDescent="0.25">
      <c r="A7397" t="str">
        <f t="shared" si="1092"/>
        <v>29</v>
      </c>
      <c r="B7397" t="s">
        <v>709</v>
      </c>
      <c r="C7397" t="str">
        <f t="shared" si="1088"/>
        <v>070</v>
      </c>
      <c r="D7397" t="s">
        <v>778</v>
      </c>
      <c r="E7397" t="str">
        <f t="shared" si="1089"/>
        <v>01</v>
      </c>
      <c r="F7397" t="str">
        <f>"022"</f>
        <v>022</v>
      </c>
      <c r="G7397" t="str">
        <f>""</f>
        <v/>
      </c>
      <c r="H7397" t="s">
        <v>0</v>
      </c>
      <c r="I7397" t="s">
        <v>3364</v>
      </c>
      <c r="J7397" t="s">
        <v>6841</v>
      </c>
      <c r="K7397" t="str">
        <f>"29649"</f>
        <v>29649</v>
      </c>
    </row>
    <row r="7398" spans="1:11" customFormat="1" x14ac:dyDescent="0.25">
      <c r="A7398" t="str">
        <f t="shared" si="1092"/>
        <v>29</v>
      </c>
      <c r="B7398" t="s">
        <v>709</v>
      </c>
      <c r="C7398" t="str">
        <f t="shared" si="1088"/>
        <v>070</v>
      </c>
      <c r="D7398" t="s">
        <v>778</v>
      </c>
      <c r="E7398" t="str">
        <f t="shared" si="1089"/>
        <v>01</v>
      </c>
      <c r="F7398" t="str">
        <f>"023"</f>
        <v>023</v>
      </c>
      <c r="G7398" t="str">
        <f>""</f>
        <v/>
      </c>
      <c r="H7398" t="s">
        <v>1</v>
      </c>
      <c r="I7398" t="s">
        <v>3364</v>
      </c>
      <c r="J7398" t="s">
        <v>6841</v>
      </c>
      <c r="K7398" t="str">
        <f>"29649"</f>
        <v>29649</v>
      </c>
    </row>
    <row r="7399" spans="1:11" customFormat="1" x14ac:dyDescent="0.25">
      <c r="A7399" t="str">
        <f t="shared" si="1092"/>
        <v>29</v>
      </c>
      <c r="B7399" t="s">
        <v>709</v>
      </c>
      <c r="C7399" t="str">
        <f t="shared" si="1088"/>
        <v>070</v>
      </c>
      <c r="D7399" t="s">
        <v>778</v>
      </c>
      <c r="E7399" t="str">
        <f t="shared" si="1089"/>
        <v>01</v>
      </c>
      <c r="F7399" t="str">
        <f>"023"</f>
        <v>023</v>
      </c>
      <c r="G7399" t="str">
        <f>""</f>
        <v/>
      </c>
      <c r="H7399" t="s">
        <v>0</v>
      </c>
      <c r="I7399" t="s">
        <v>3364</v>
      </c>
      <c r="J7399" t="s">
        <v>6841</v>
      </c>
      <c r="K7399" t="str">
        <f>"29649"</f>
        <v>29649</v>
      </c>
    </row>
    <row r="7400" spans="1:11" customFormat="1" x14ac:dyDescent="0.25">
      <c r="A7400" t="str">
        <f t="shared" si="1092"/>
        <v>29</v>
      </c>
      <c r="B7400" t="s">
        <v>709</v>
      </c>
      <c r="C7400" t="str">
        <f t="shared" si="1088"/>
        <v>070</v>
      </c>
      <c r="D7400" t="s">
        <v>778</v>
      </c>
      <c r="E7400" t="str">
        <f t="shared" si="1089"/>
        <v>01</v>
      </c>
      <c r="F7400" t="str">
        <f>"023"</f>
        <v>023</v>
      </c>
      <c r="G7400" t="str">
        <f>""</f>
        <v/>
      </c>
      <c r="H7400" t="s">
        <v>2</v>
      </c>
      <c r="I7400" t="s">
        <v>3364</v>
      </c>
      <c r="J7400" t="s">
        <v>6841</v>
      </c>
      <c r="K7400" t="str">
        <f>"29649"</f>
        <v>29649</v>
      </c>
    </row>
    <row r="7401" spans="1:11" customFormat="1" x14ac:dyDescent="0.25">
      <c r="A7401" t="str">
        <f t="shared" si="1092"/>
        <v>29</v>
      </c>
      <c r="B7401" t="s">
        <v>709</v>
      </c>
      <c r="C7401" t="str">
        <f t="shared" si="1088"/>
        <v>070</v>
      </c>
      <c r="D7401" t="s">
        <v>778</v>
      </c>
      <c r="E7401" t="str">
        <f t="shared" si="1089"/>
        <v>01</v>
      </c>
      <c r="F7401" t="str">
        <f>"024"</f>
        <v>024</v>
      </c>
      <c r="G7401" t="str">
        <f>""</f>
        <v/>
      </c>
      <c r="H7401" t="s">
        <v>1</v>
      </c>
      <c r="I7401" t="s">
        <v>3365</v>
      </c>
      <c r="J7401" t="s">
        <v>6842</v>
      </c>
      <c r="K7401" t="str">
        <f t="shared" ref="K7401:K7406" si="1094">"29651"</f>
        <v>29651</v>
      </c>
    </row>
    <row r="7402" spans="1:11" customFormat="1" x14ac:dyDescent="0.25">
      <c r="A7402" t="str">
        <f t="shared" si="1092"/>
        <v>29</v>
      </c>
      <c r="B7402" t="s">
        <v>709</v>
      </c>
      <c r="C7402" t="str">
        <f t="shared" si="1088"/>
        <v>070</v>
      </c>
      <c r="D7402" t="s">
        <v>778</v>
      </c>
      <c r="E7402" t="str">
        <f t="shared" si="1089"/>
        <v>01</v>
      </c>
      <c r="F7402" t="str">
        <f>"024"</f>
        <v>024</v>
      </c>
      <c r="G7402" t="str">
        <f>""</f>
        <v/>
      </c>
      <c r="H7402" t="s">
        <v>0</v>
      </c>
      <c r="I7402" t="s">
        <v>3365</v>
      </c>
      <c r="J7402" t="s">
        <v>6842</v>
      </c>
      <c r="K7402" t="str">
        <f t="shared" si="1094"/>
        <v>29651</v>
      </c>
    </row>
    <row r="7403" spans="1:11" customFormat="1" x14ac:dyDescent="0.25">
      <c r="A7403" t="str">
        <f t="shared" si="1092"/>
        <v>29</v>
      </c>
      <c r="B7403" t="s">
        <v>709</v>
      </c>
      <c r="C7403" t="str">
        <f t="shared" si="1088"/>
        <v>070</v>
      </c>
      <c r="D7403" t="s">
        <v>778</v>
      </c>
      <c r="E7403" t="str">
        <f t="shared" si="1089"/>
        <v>01</v>
      </c>
      <c r="F7403" t="str">
        <f>"025"</f>
        <v>025</v>
      </c>
      <c r="G7403" t="str">
        <f>""</f>
        <v/>
      </c>
      <c r="H7403" t="s">
        <v>1</v>
      </c>
      <c r="I7403" t="s">
        <v>3362</v>
      </c>
      <c r="J7403" t="s">
        <v>6839</v>
      </c>
      <c r="K7403" t="str">
        <f t="shared" si="1094"/>
        <v>29651</v>
      </c>
    </row>
    <row r="7404" spans="1:11" customFormat="1" x14ac:dyDescent="0.25">
      <c r="A7404" t="str">
        <f t="shared" si="1092"/>
        <v>29</v>
      </c>
      <c r="B7404" t="s">
        <v>709</v>
      </c>
      <c r="C7404" t="str">
        <f t="shared" si="1088"/>
        <v>070</v>
      </c>
      <c r="D7404" t="s">
        <v>778</v>
      </c>
      <c r="E7404" t="str">
        <f t="shared" si="1089"/>
        <v>01</v>
      </c>
      <c r="F7404" t="str">
        <f>"025"</f>
        <v>025</v>
      </c>
      <c r="G7404" t="str">
        <f>""</f>
        <v/>
      </c>
      <c r="H7404" t="s">
        <v>0</v>
      </c>
      <c r="I7404" t="s">
        <v>3362</v>
      </c>
      <c r="J7404" t="s">
        <v>6839</v>
      </c>
      <c r="K7404" t="str">
        <f t="shared" si="1094"/>
        <v>29651</v>
      </c>
    </row>
    <row r="7405" spans="1:11" customFormat="1" x14ac:dyDescent="0.25">
      <c r="A7405" t="str">
        <f t="shared" si="1092"/>
        <v>29</v>
      </c>
      <c r="B7405" t="s">
        <v>709</v>
      </c>
      <c r="C7405" t="str">
        <f t="shared" si="1088"/>
        <v>070</v>
      </c>
      <c r="D7405" t="s">
        <v>778</v>
      </c>
      <c r="E7405" t="str">
        <f t="shared" si="1089"/>
        <v>01</v>
      </c>
      <c r="F7405" t="str">
        <f>"026"</f>
        <v>026</v>
      </c>
      <c r="G7405" t="str">
        <f>""</f>
        <v/>
      </c>
      <c r="H7405" t="s">
        <v>1</v>
      </c>
      <c r="I7405" t="s">
        <v>3365</v>
      </c>
      <c r="J7405" t="s">
        <v>6842</v>
      </c>
      <c r="K7405" t="str">
        <f t="shared" si="1094"/>
        <v>29651</v>
      </c>
    </row>
    <row r="7406" spans="1:11" customFormat="1" x14ac:dyDescent="0.25">
      <c r="A7406" t="str">
        <f t="shared" si="1092"/>
        <v>29</v>
      </c>
      <c r="B7406" t="s">
        <v>709</v>
      </c>
      <c r="C7406" t="str">
        <f t="shared" si="1088"/>
        <v>070</v>
      </c>
      <c r="D7406" t="s">
        <v>778</v>
      </c>
      <c r="E7406" t="str">
        <f t="shared" si="1089"/>
        <v>01</v>
      </c>
      <c r="F7406" t="str">
        <f>"026"</f>
        <v>026</v>
      </c>
      <c r="G7406" t="str">
        <f>""</f>
        <v/>
      </c>
      <c r="H7406" t="s">
        <v>0</v>
      </c>
      <c r="I7406" t="s">
        <v>3365</v>
      </c>
      <c r="J7406" t="s">
        <v>6842</v>
      </c>
      <c r="K7406" t="str">
        <f t="shared" si="1094"/>
        <v>29651</v>
      </c>
    </row>
    <row r="7407" spans="1:11" customFormat="1" x14ac:dyDescent="0.25">
      <c r="A7407" t="str">
        <f t="shared" si="1092"/>
        <v>29</v>
      </c>
      <c r="B7407" t="s">
        <v>709</v>
      </c>
      <c r="C7407" t="str">
        <f t="shared" si="1088"/>
        <v>070</v>
      </c>
      <c r="D7407" t="s">
        <v>778</v>
      </c>
      <c r="E7407" t="str">
        <f t="shared" si="1089"/>
        <v>01</v>
      </c>
      <c r="F7407" t="str">
        <f>"027"</f>
        <v>027</v>
      </c>
      <c r="G7407" t="str">
        <f>""</f>
        <v/>
      </c>
      <c r="H7407" t="s">
        <v>3</v>
      </c>
      <c r="I7407" t="s">
        <v>3364</v>
      </c>
      <c r="J7407" t="s">
        <v>6841</v>
      </c>
      <c r="K7407" t="str">
        <f>"29649"</f>
        <v>29649</v>
      </c>
    </row>
    <row r="7408" spans="1:11" customFormat="1" x14ac:dyDescent="0.25">
      <c r="A7408" t="str">
        <f t="shared" si="1092"/>
        <v>29</v>
      </c>
      <c r="B7408" t="s">
        <v>709</v>
      </c>
      <c r="C7408" t="str">
        <f t="shared" si="1088"/>
        <v>070</v>
      </c>
      <c r="D7408" t="s">
        <v>778</v>
      </c>
      <c r="E7408" t="str">
        <f t="shared" si="1089"/>
        <v>01</v>
      </c>
      <c r="F7408" t="str">
        <f>"028"</f>
        <v>028</v>
      </c>
      <c r="G7408" t="str">
        <f>""</f>
        <v/>
      </c>
      <c r="H7408" t="s">
        <v>1</v>
      </c>
      <c r="I7408" t="s">
        <v>3366</v>
      </c>
      <c r="J7408" t="s">
        <v>6843</v>
      </c>
      <c r="K7408" t="str">
        <f>"29649"</f>
        <v>29649</v>
      </c>
    </row>
    <row r="7409" spans="1:11" customFormat="1" x14ac:dyDescent="0.25">
      <c r="A7409" t="str">
        <f t="shared" si="1092"/>
        <v>29</v>
      </c>
      <c r="B7409" t="s">
        <v>709</v>
      </c>
      <c r="C7409" t="str">
        <f t="shared" si="1088"/>
        <v>070</v>
      </c>
      <c r="D7409" t="s">
        <v>778</v>
      </c>
      <c r="E7409" t="str">
        <f t="shared" si="1089"/>
        <v>01</v>
      </c>
      <c r="F7409" t="str">
        <f>"028"</f>
        <v>028</v>
      </c>
      <c r="G7409" t="str">
        <f>""</f>
        <v/>
      </c>
      <c r="H7409" t="s">
        <v>0</v>
      </c>
      <c r="I7409" t="s">
        <v>3366</v>
      </c>
      <c r="J7409" t="s">
        <v>6843</v>
      </c>
      <c r="K7409" t="str">
        <f>"29649"</f>
        <v>29649</v>
      </c>
    </row>
    <row r="7410" spans="1:11" customFormat="1" x14ac:dyDescent="0.25">
      <c r="A7410" t="str">
        <f t="shared" si="1092"/>
        <v>29</v>
      </c>
      <c r="B7410" t="s">
        <v>709</v>
      </c>
      <c r="C7410" t="str">
        <f t="shared" si="1088"/>
        <v>070</v>
      </c>
      <c r="D7410" t="s">
        <v>778</v>
      </c>
      <c r="E7410" t="str">
        <f t="shared" si="1089"/>
        <v>01</v>
      </c>
      <c r="F7410" t="str">
        <f>"029"</f>
        <v>029</v>
      </c>
      <c r="G7410" t="str">
        <f>""</f>
        <v/>
      </c>
      <c r="H7410" t="s">
        <v>3</v>
      </c>
      <c r="I7410" t="s">
        <v>3358</v>
      </c>
      <c r="J7410" t="s">
        <v>6835</v>
      </c>
      <c r="K7410" t="str">
        <f>"29651"</f>
        <v>29651</v>
      </c>
    </row>
    <row r="7411" spans="1:11" customFormat="1" x14ac:dyDescent="0.25">
      <c r="A7411" t="str">
        <f t="shared" si="1092"/>
        <v>29</v>
      </c>
      <c r="B7411" t="s">
        <v>709</v>
      </c>
      <c r="C7411" t="str">
        <f t="shared" si="1088"/>
        <v>070</v>
      </c>
      <c r="D7411" t="s">
        <v>778</v>
      </c>
      <c r="E7411" t="str">
        <f t="shared" si="1089"/>
        <v>01</v>
      </c>
      <c r="F7411" t="str">
        <f>"030"</f>
        <v>030</v>
      </c>
      <c r="G7411" t="str">
        <f>""</f>
        <v/>
      </c>
      <c r="H7411" t="s">
        <v>1</v>
      </c>
      <c r="I7411" t="s">
        <v>3356</v>
      </c>
      <c r="J7411" t="s">
        <v>6833</v>
      </c>
      <c r="K7411" t="str">
        <f>"29649"</f>
        <v>29649</v>
      </c>
    </row>
    <row r="7412" spans="1:11" customFormat="1" x14ac:dyDescent="0.25">
      <c r="A7412" t="str">
        <f t="shared" si="1092"/>
        <v>29</v>
      </c>
      <c r="B7412" t="s">
        <v>709</v>
      </c>
      <c r="C7412" t="str">
        <f t="shared" si="1088"/>
        <v>070</v>
      </c>
      <c r="D7412" t="s">
        <v>778</v>
      </c>
      <c r="E7412" t="str">
        <f t="shared" si="1089"/>
        <v>01</v>
      </c>
      <c r="F7412" t="str">
        <f>"030"</f>
        <v>030</v>
      </c>
      <c r="G7412" t="str">
        <f>""</f>
        <v/>
      </c>
      <c r="H7412" t="s">
        <v>0</v>
      </c>
      <c r="I7412" t="s">
        <v>3356</v>
      </c>
      <c r="J7412" t="s">
        <v>6833</v>
      </c>
      <c r="K7412" t="str">
        <f>"29649"</f>
        <v>29649</v>
      </c>
    </row>
    <row r="7413" spans="1:11" customFormat="1" x14ac:dyDescent="0.25">
      <c r="A7413" t="str">
        <f t="shared" si="1092"/>
        <v>29</v>
      </c>
      <c r="B7413" t="s">
        <v>709</v>
      </c>
      <c r="C7413" t="str">
        <f t="shared" si="1088"/>
        <v>070</v>
      </c>
      <c r="D7413" t="s">
        <v>778</v>
      </c>
      <c r="E7413" t="str">
        <f t="shared" si="1089"/>
        <v>01</v>
      </c>
      <c r="F7413" t="str">
        <f>"031"</f>
        <v>031</v>
      </c>
      <c r="G7413" t="str">
        <f>""</f>
        <v/>
      </c>
      <c r="H7413" t="s">
        <v>1</v>
      </c>
      <c r="I7413" t="s">
        <v>3359</v>
      </c>
      <c r="J7413" t="s">
        <v>6836</v>
      </c>
      <c r="K7413" t="str">
        <f>"29649"</f>
        <v>29649</v>
      </c>
    </row>
    <row r="7414" spans="1:11" customFormat="1" x14ac:dyDescent="0.25">
      <c r="A7414" t="str">
        <f t="shared" si="1092"/>
        <v>29</v>
      </c>
      <c r="B7414" t="s">
        <v>709</v>
      </c>
      <c r="C7414" t="str">
        <f t="shared" si="1088"/>
        <v>070</v>
      </c>
      <c r="D7414" t="s">
        <v>778</v>
      </c>
      <c r="E7414" t="str">
        <f t="shared" si="1089"/>
        <v>01</v>
      </c>
      <c r="F7414" t="str">
        <f>"031"</f>
        <v>031</v>
      </c>
      <c r="G7414" t="str">
        <f>""</f>
        <v/>
      </c>
      <c r="H7414" t="s">
        <v>0</v>
      </c>
      <c r="I7414" t="s">
        <v>3359</v>
      </c>
      <c r="J7414" t="s">
        <v>6836</v>
      </c>
      <c r="K7414" t="str">
        <f>"29649"</f>
        <v>29649</v>
      </c>
    </row>
    <row r="7415" spans="1:11" customFormat="1" x14ac:dyDescent="0.25">
      <c r="A7415" t="str">
        <f t="shared" si="1092"/>
        <v>29</v>
      </c>
      <c r="B7415" t="s">
        <v>709</v>
      </c>
      <c r="C7415" t="str">
        <f t="shared" si="1088"/>
        <v>070</v>
      </c>
      <c r="D7415" t="s">
        <v>778</v>
      </c>
      <c r="E7415" t="str">
        <f t="shared" si="1089"/>
        <v>01</v>
      </c>
      <c r="F7415" t="str">
        <f>"032"</f>
        <v>032</v>
      </c>
      <c r="G7415" t="str">
        <f>""</f>
        <v/>
      </c>
      <c r="H7415" t="s">
        <v>3</v>
      </c>
      <c r="I7415" t="s">
        <v>3367</v>
      </c>
      <c r="J7415" t="s">
        <v>6844</v>
      </c>
      <c r="K7415" t="str">
        <f>"29650"</f>
        <v>29650</v>
      </c>
    </row>
    <row r="7416" spans="1:11" customFormat="1" x14ac:dyDescent="0.25">
      <c r="A7416" t="str">
        <f t="shared" si="1092"/>
        <v>29</v>
      </c>
      <c r="B7416" t="s">
        <v>709</v>
      </c>
      <c r="C7416" t="str">
        <f t="shared" si="1088"/>
        <v>070</v>
      </c>
      <c r="D7416" t="s">
        <v>778</v>
      </c>
      <c r="E7416" t="str">
        <f t="shared" si="1089"/>
        <v>01</v>
      </c>
      <c r="F7416" t="str">
        <f>"033"</f>
        <v>033</v>
      </c>
      <c r="G7416" t="str">
        <f>""</f>
        <v/>
      </c>
      <c r="H7416" t="s">
        <v>1</v>
      </c>
      <c r="I7416" t="s">
        <v>3363</v>
      </c>
      <c r="J7416" t="s">
        <v>6840</v>
      </c>
      <c r="K7416" t="str">
        <f>"29651"</f>
        <v>29651</v>
      </c>
    </row>
    <row r="7417" spans="1:11" customFormat="1" x14ac:dyDescent="0.25">
      <c r="A7417" t="str">
        <f t="shared" si="1092"/>
        <v>29</v>
      </c>
      <c r="B7417" t="s">
        <v>709</v>
      </c>
      <c r="C7417" t="str">
        <f t="shared" si="1088"/>
        <v>070</v>
      </c>
      <c r="D7417" t="s">
        <v>778</v>
      </c>
      <c r="E7417" t="str">
        <f t="shared" si="1089"/>
        <v>01</v>
      </c>
      <c r="F7417" t="str">
        <f>"033"</f>
        <v>033</v>
      </c>
      <c r="G7417" t="str">
        <f>""</f>
        <v/>
      </c>
      <c r="H7417" t="s">
        <v>0</v>
      </c>
      <c r="I7417" t="s">
        <v>3363</v>
      </c>
      <c r="J7417" t="s">
        <v>6840</v>
      </c>
      <c r="K7417" t="str">
        <f>"29651"</f>
        <v>29651</v>
      </c>
    </row>
    <row r="7418" spans="1:11" customFormat="1" x14ac:dyDescent="0.25">
      <c r="A7418" t="str">
        <f t="shared" si="1092"/>
        <v>29</v>
      </c>
      <c r="B7418" t="s">
        <v>709</v>
      </c>
      <c r="C7418" t="str">
        <f t="shared" si="1088"/>
        <v>070</v>
      </c>
      <c r="D7418" t="s">
        <v>778</v>
      </c>
      <c r="E7418" t="str">
        <f t="shared" si="1089"/>
        <v>01</v>
      </c>
      <c r="F7418" t="str">
        <f>"034"</f>
        <v>034</v>
      </c>
      <c r="G7418" t="str">
        <f>""</f>
        <v/>
      </c>
      <c r="H7418" t="s">
        <v>1</v>
      </c>
      <c r="I7418" t="s">
        <v>3364</v>
      </c>
      <c r="J7418" t="s">
        <v>6841</v>
      </c>
      <c r="K7418" t="str">
        <f>"29649"</f>
        <v>29649</v>
      </c>
    </row>
    <row r="7419" spans="1:11" customFormat="1" x14ac:dyDescent="0.25">
      <c r="A7419" t="str">
        <f t="shared" si="1092"/>
        <v>29</v>
      </c>
      <c r="B7419" t="s">
        <v>709</v>
      </c>
      <c r="C7419" t="str">
        <f t="shared" ref="C7419:C7427" si="1095">"070"</f>
        <v>070</v>
      </c>
      <c r="D7419" t="s">
        <v>778</v>
      </c>
      <c r="E7419" t="str">
        <f t="shared" ref="E7419:E7472" si="1096">"01"</f>
        <v>01</v>
      </c>
      <c r="F7419" t="str">
        <f>"034"</f>
        <v>034</v>
      </c>
      <c r="G7419" t="str">
        <f>""</f>
        <v/>
      </c>
      <c r="H7419" t="s">
        <v>0</v>
      </c>
      <c r="I7419" t="s">
        <v>3364</v>
      </c>
      <c r="J7419" t="s">
        <v>6841</v>
      </c>
      <c r="K7419" t="str">
        <f>"29649"</f>
        <v>29649</v>
      </c>
    </row>
    <row r="7420" spans="1:11" customFormat="1" x14ac:dyDescent="0.25">
      <c r="A7420" t="str">
        <f t="shared" si="1092"/>
        <v>29</v>
      </c>
      <c r="B7420" t="s">
        <v>709</v>
      </c>
      <c r="C7420" t="str">
        <f t="shared" si="1095"/>
        <v>070</v>
      </c>
      <c r="D7420" t="s">
        <v>778</v>
      </c>
      <c r="E7420" t="str">
        <f t="shared" si="1096"/>
        <v>01</v>
      </c>
      <c r="F7420" t="str">
        <f>"035"</f>
        <v>035</v>
      </c>
      <c r="G7420" t="str">
        <f>""</f>
        <v/>
      </c>
      <c r="H7420" t="s">
        <v>3</v>
      </c>
      <c r="I7420" t="s">
        <v>3361</v>
      </c>
      <c r="J7420" t="s">
        <v>6838</v>
      </c>
      <c r="K7420" t="str">
        <f>"29650"</f>
        <v>29650</v>
      </c>
    </row>
    <row r="7421" spans="1:11" customFormat="1" x14ac:dyDescent="0.25">
      <c r="A7421" t="str">
        <f t="shared" si="1092"/>
        <v>29</v>
      </c>
      <c r="B7421" t="s">
        <v>709</v>
      </c>
      <c r="C7421" t="str">
        <f t="shared" si="1095"/>
        <v>070</v>
      </c>
      <c r="D7421" t="s">
        <v>778</v>
      </c>
      <c r="E7421" t="str">
        <f t="shared" si="1096"/>
        <v>01</v>
      </c>
      <c r="F7421" t="str">
        <f>"036"</f>
        <v>036</v>
      </c>
      <c r="G7421" t="str">
        <f>""</f>
        <v/>
      </c>
      <c r="H7421" t="s">
        <v>1</v>
      </c>
      <c r="I7421" t="s">
        <v>3362</v>
      </c>
      <c r="J7421" t="s">
        <v>6839</v>
      </c>
      <c r="K7421" t="str">
        <f>"29651"</f>
        <v>29651</v>
      </c>
    </row>
    <row r="7422" spans="1:11" customFormat="1" x14ac:dyDescent="0.25">
      <c r="A7422" t="str">
        <f t="shared" si="1092"/>
        <v>29</v>
      </c>
      <c r="B7422" t="s">
        <v>709</v>
      </c>
      <c r="C7422" t="str">
        <f t="shared" si="1095"/>
        <v>070</v>
      </c>
      <c r="D7422" t="s">
        <v>778</v>
      </c>
      <c r="E7422" t="str">
        <f t="shared" si="1096"/>
        <v>01</v>
      </c>
      <c r="F7422" t="str">
        <f>"036"</f>
        <v>036</v>
      </c>
      <c r="G7422" t="str">
        <f>""</f>
        <v/>
      </c>
      <c r="H7422" t="s">
        <v>0</v>
      </c>
      <c r="I7422" t="s">
        <v>3362</v>
      </c>
      <c r="J7422" t="s">
        <v>6839</v>
      </c>
      <c r="K7422" t="str">
        <f>"29651"</f>
        <v>29651</v>
      </c>
    </row>
    <row r="7423" spans="1:11" customFormat="1" x14ac:dyDescent="0.25">
      <c r="A7423" t="str">
        <f t="shared" si="1092"/>
        <v>29</v>
      </c>
      <c r="B7423" t="s">
        <v>709</v>
      </c>
      <c r="C7423" t="str">
        <f t="shared" si="1095"/>
        <v>070</v>
      </c>
      <c r="D7423" t="s">
        <v>778</v>
      </c>
      <c r="E7423" t="str">
        <f t="shared" si="1096"/>
        <v>01</v>
      </c>
      <c r="F7423" t="str">
        <f>"037"</f>
        <v>037</v>
      </c>
      <c r="G7423" t="str">
        <f>""</f>
        <v/>
      </c>
      <c r="H7423" t="s">
        <v>3</v>
      </c>
      <c r="I7423" t="s">
        <v>3365</v>
      </c>
      <c r="J7423" t="s">
        <v>6842</v>
      </c>
      <c r="K7423" t="str">
        <f>"29651"</f>
        <v>29651</v>
      </c>
    </row>
    <row r="7424" spans="1:11" customFormat="1" x14ac:dyDescent="0.25">
      <c r="A7424" t="str">
        <f t="shared" si="1092"/>
        <v>29</v>
      </c>
      <c r="B7424" t="s">
        <v>709</v>
      </c>
      <c r="C7424" t="str">
        <f t="shared" si="1095"/>
        <v>070</v>
      </c>
      <c r="D7424" t="s">
        <v>778</v>
      </c>
      <c r="E7424" t="str">
        <f t="shared" si="1096"/>
        <v>01</v>
      </c>
      <c r="F7424" t="str">
        <f>"038"</f>
        <v>038</v>
      </c>
      <c r="G7424" t="str">
        <f>""</f>
        <v/>
      </c>
      <c r="H7424" t="s">
        <v>3</v>
      </c>
      <c r="I7424" t="s">
        <v>3365</v>
      </c>
      <c r="J7424" t="s">
        <v>6842</v>
      </c>
      <c r="K7424" t="str">
        <f>"29651"</f>
        <v>29651</v>
      </c>
    </row>
    <row r="7425" spans="1:11" customFormat="1" x14ac:dyDescent="0.25">
      <c r="A7425" t="str">
        <f t="shared" si="1092"/>
        <v>29</v>
      </c>
      <c r="B7425" t="s">
        <v>709</v>
      </c>
      <c r="C7425" t="str">
        <f t="shared" si="1095"/>
        <v>070</v>
      </c>
      <c r="D7425" t="s">
        <v>778</v>
      </c>
      <c r="E7425" t="str">
        <f t="shared" si="1096"/>
        <v>01</v>
      </c>
      <c r="F7425" t="str">
        <f>"039"</f>
        <v>039</v>
      </c>
      <c r="G7425" t="str">
        <f>""</f>
        <v/>
      </c>
      <c r="H7425" t="s">
        <v>3</v>
      </c>
      <c r="I7425" t="s">
        <v>3366</v>
      </c>
      <c r="J7425" t="s">
        <v>6843</v>
      </c>
      <c r="K7425" t="str">
        <f>"29649"</f>
        <v>29649</v>
      </c>
    </row>
    <row r="7426" spans="1:11" customFormat="1" x14ac:dyDescent="0.25">
      <c r="A7426" t="str">
        <f t="shared" si="1092"/>
        <v>29</v>
      </c>
      <c r="B7426" t="s">
        <v>709</v>
      </c>
      <c r="C7426" t="str">
        <f t="shared" si="1095"/>
        <v>070</v>
      </c>
      <c r="D7426" t="s">
        <v>778</v>
      </c>
      <c r="E7426" t="str">
        <f t="shared" si="1096"/>
        <v>01</v>
      </c>
      <c r="F7426" t="str">
        <f>"040"</f>
        <v>040</v>
      </c>
      <c r="G7426" t="str">
        <f>""</f>
        <v/>
      </c>
      <c r="H7426" t="s">
        <v>3</v>
      </c>
      <c r="I7426" t="s">
        <v>3352</v>
      </c>
      <c r="J7426" t="s">
        <v>6829</v>
      </c>
      <c r="K7426" t="str">
        <f>"29651"</f>
        <v>29651</v>
      </c>
    </row>
    <row r="7427" spans="1:11" customFormat="1" x14ac:dyDescent="0.25">
      <c r="A7427" t="str">
        <f t="shared" si="1092"/>
        <v>29</v>
      </c>
      <c r="B7427" t="s">
        <v>709</v>
      </c>
      <c r="C7427" t="str">
        <f t="shared" si="1095"/>
        <v>070</v>
      </c>
      <c r="D7427" t="s">
        <v>778</v>
      </c>
      <c r="E7427" t="str">
        <f t="shared" si="1096"/>
        <v>01</v>
      </c>
      <c r="F7427" t="str">
        <f>"041"</f>
        <v>041</v>
      </c>
      <c r="G7427" t="str">
        <f>""</f>
        <v/>
      </c>
      <c r="H7427" t="s">
        <v>3</v>
      </c>
      <c r="I7427" t="s">
        <v>3365</v>
      </c>
      <c r="J7427" t="s">
        <v>6842</v>
      </c>
      <c r="K7427" t="str">
        <f>"29651"</f>
        <v>29651</v>
      </c>
    </row>
    <row r="7428" spans="1:11" customFormat="1" x14ac:dyDescent="0.25">
      <c r="A7428" t="str">
        <f t="shared" si="1092"/>
        <v>29</v>
      </c>
      <c r="B7428" t="s">
        <v>709</v>
      </c>
      <c r="C7428" t="str">
        <f>"071"</f>
        <v>071</v>
      </c>
      <c r="D7428" t="s">
        <v>779</v>
      </c>
      <c r="E7428" t="str">
        <f t="shared" si="1096"/>
        <v>01</v>
      </c>
      <c r="F7428" t="str">
        <f>"001"</f>
        <v>001</v>
      </c>
      <c r="G7428" t="str">
        <f>"01"</f>
        <v>01</v>
      </c>
      <c r="H7428" t="s">
        <v>1</v>
      </c>
      <c r="I7428" t="s">
        <v>30</v>
      </c>
      <c r="J7428" t="s">
        <v>6845</v>
      </c>
      <c r="K7428" t="str">
        <f>"29738"</f>
        <v>29738</v>
      </c>
    </row>
    <row r="7429" spans="1:11" customFormat="1" x14ac:dyDescent="0.25">
      <c r="A7429" t="str">
        <f t="shared" si="1092"/>
        <v>29</v>
      </c>
      <c r="B7429" t="s">
        <v>709</v>
      </c>
      <c r="C7429" t="str">
        <f>"071"</f>
        <v>071</v>
      </c>
      <c r="D7429" t="s">
        <v>779</v>
      </c>
      <c r="E7429" t="str">
        <f t="shared" si="1096"/>
        <v>01</v>
      </c>
      <c r="F7429" t="str">
        <f>"001"</f>
        <v>001</v>
      </c>
      <c r="G7429" t="str">
        <f>"02"</f>
        <v>02</v>
      </c>
      <c r="H7429" t="s">
        <v>0</v>
      </c>
      <c r="I7429" t="s">
        <v>49</v>
      </c>
      <c r="J7429" t="s">
        <v>6846</v>
      </c>
      <c r="K7429" t="str">
        <f>"29738"</f>
        <v>29738</v>
      </c>
    </row>
    <row r="7430" spans="1:11" customFormat="1" x14ac:dyDescent="0.25">
      <c r="A7430" t="str">
        <f t="shared" si="1092"/>
        <v>29</v>
      </c>
      <c r="B7430" t="s">
        <v>709</v>
      </c>
      <c r="C7430" t="str">
        <f>"072"</f>
        <v>072</v>
      </c>
      <c r="D7430" t="s">
        <v>780</v>
      </c>
      <c r="E7430" t="str">
        <f t="shared" si="1096"/>
        <v>01</v>
      </c>
      <c r="F7430" t="str">
        <f>"001"</f>
        <v>001</v>
      </c>
      <c r="G7430" t="str">
        <f>""</f>
        <v/>
      </c>
      <c r="H7430" t="s">
        <v>1</v>
      </c>
      <c r="I7430" t="s">
        <v>3368</v>
      </c>
      <c r="J7430" t="s">
        <v>6847</v>
      </c>
      <c r="K7430" t="str">
        <f>"29532"</f>
        <v>29532</v>
      </c>
    </row>
    <row r="7431" spans="1:11" customFormat="1" x14ac:dyDescent="0.25">
      <c r="A7431" t="str">
        <f t="shared" si="1092"/>
        <v>29</v>
      </c>
      <c r="B7431" t="s">
        <v>709</v>
      </c>
      <c r="C7431" t="str">
        <f>"072"</f>
        <v>072</v>
      </c>
      <c r="D7431" t="s">
        <v>780</v>
      </c>
      <c r="E7431" t="str">
        <f t="shared" si="1096"/>
        <v>01</v>
      </c>
      <c r="F7431" t="str">
        <f>"001"</f>
        <v>001</v>
      </c>
      <c r="G7431" t="str">
        <f>""</f>
        <v/>
      </c>
      <c r="H7431" t="s">
        <v>0</v>
      </c>
      <c r="I7431" t="s">
        <v>3368</v>
      </c>
      <c r="J7431" t="s">
        <v>6847</v>
      </c>
      <c r="K7431" t="str">
        <f>"29532"</f>
        <v>29532</v>
      </c>
    </row>
    <row r="7432" spans="1:11" customFormat="1" x14ac:dyDescent="0.25">
      <c r="A7432" t="str">
        <f t="shared" si="1092"/>
        <v>29</v>
      </c>
      <c r="B7432" t="s">
        <v>709</v>
      </c>
      <c r="C7432" t="str">
        <f>"072"</f>
        <v>072</v>
      </c>
      <c r="D7432" t="s">
        <v>780</v>
      </c>
      <c r="E7432" t="str">
        <f t="shared" si="1096"/>
        <v>01</v>
      </c>
      <c r="F7432" t="str">
        <f>"001"</f>
        <v>001</v>
      </c>
      <c r="G7432" t="str">
        <f>""</f>
        <v/>
      </c>
      <c r="H7432" t="s">
        <v>2</v>
      </c>
      <c r="I7432" t="s">
        <v>3368</v>
      </c>
      <c r="J7432" t="s">
        <v>6847</v>
      </c>
      <c r="K7432" t="str">
        <f>"29532"</f>
        <v>29532</v>
      </c>
    </row>
    <row r="7433" spans="1:11" customFormat="1" x14ac:dyDescent="0.25">
      <c r="A7433" t="str">
        <f t="shared" si="1092"/>
        <v>29</v>
      </c>
      <c r="B7433" t="s">
        <v>709</v>
      </c>
      <c r="C7433" t="str">
        <f>"072"</f>
        <v>072</v>
      </c>
      <c r="D7433" t="s">
        <v>780</v>
      </c>
      <c r="E7433" t="str">
        <f t="shared" si="1096"/>
        <v>01</v>
      </c>
      <c r="F7433" t="str">
        <f>"002"</f>
        <v>002</v>
      </c>
      <c r="G7433" t="str">
        <f>""</f>
        <v/>
      </c>
      <c r="H7433" t="s">
        <v>1</v>
      </c>
      <c r="I7433" t="s">
        <v>3368</v>
      </c>
      <c r="J7433" t="s">
        <v>6847</v>
      </c>
      <c r="K7433" t="str">
        <f>"29532"</f>
        <v>29532</v>
      </c>
    </row>
    <row r="7434" spans="1:11" customFormat="1" x14ac:dyDescent="0.25">
      <c r="A7434" t="str">
        <f t="shared" si="1092"/>
        <v>29</v>
      </c>
      <c r="B7434" t="s">
        <v>709</v>
      </c>
      <c r="C7434" t="str">
        <f>"072"</f>
        <v>072</v>
      </c>
      <c r="D7434" t="s">
        <v>780</v>
      </c>
      <c r="E7434" t="str">
        <f t="shared" si="1096"/>
        <v>01</v>
      </c>
      <c r="F7434" t="str">
        <f>"002"</f>
        <v>002</v>
      </c>
      <c r="G7434" t="str">
        <f>""</f>
        <v/>
      </c>
      <c r="H7434" t="s">
        <v>0</v>
      </c>
      <c r="I7434" t="s">
        <v>3368</v>
      </c>
      <c r="J7434" t="s">
        <v>6847</v>
      </c>
      <c r="K7434" t="str">
        <f>"29532"</f>
        <v>29532</v>
      </c>
    </row>
    <row r="7435" spans="1:11" customFormat="1" x14ac:dyDescent="0.25">
      <c r="A7435" t="str">
        <f t="shared" ref="A7435:A7498" si="1097">"29"</f>
        <v>29</v>
      </c>
      <c r="B7435" t="s">
        <v>709</v>
      </c>
      <c r="C7435" t="str">
        <f>"073"</f>
        <v>073</v>
      </c>
      <c r="D7435" t="s">
        <v>781</v>
      </c>
      <c r="E7435" t="str">
        <f t="shared" si="1096"/>
        <v>01</v>
      </c>
      <c r="F7435" t="str">
        <f>"001"</f>
        <v>001</v>
      </c>
      <c r="G7435" t="str">
        <f>""</f>
        <v/>
      </c>
      <c r="H7435" t="s">
        <v>1</v>
      </c>
      <c r="I7435" t="s">
        <v>3369</v>
      </c>
      <c r="J7435" t="s">
        <v>6848</v>
      </c>
      <c r="K7435" t="str">
        <f>"29110"</f>
        <v>29110</v>
      </c>
    </row>
    <row r="7436" spans="1:11" customFormat="1" x14ac:dyDescent="0.25">
      <c r="A7436" t="str">
        <f t="shared" si="1097"/>
        <v>29</v>
      </c>
      <c r="B7436" t="s">
        <v>709</v>
      </c>
      <c r="C7436" t="str">
        <f>"073"</f>
        <v>073</v>
      </c>
      <c r="D7436" t="s">
        <v>781</v>
      </c>
      <c r="E7436" t="str">
        <f t="shared" si="1096"/>
        <v>01</v>
      </c>
      <c r="F7436" t="str">
        <f>"001"</f>
        <v>001</v>
      </c>
      <c r="G7436" t="str">
        <f>""</f>
        <v/>
      </c>
      <c r="H7436" t="s">
        <v>0</v>
      </c>
      <c r="I7436" t="s">
        <v>3369</v>
      </c>
      <c r="J7436" t="s">
        <v>6848</v>
      </c>
      <c r="K7436" t="str">
        <f>"29110"</f>
        <v>29110</v>
      </c>
    </row>
    <row r="7437" spans="1:11" customFormat="1" x14ac:dyDescent="0.25">
      <c r="A7437" t="str">
        <f t="shared" si="1097"/>
        <v>29</v>
      </c>
      <c r="B7437" t="s">
        <v>709</v>
      </c>
      <c r="C7437" t="str">
        <f>"073"</f>
        <v>073</v>
      </c>
      <c r="D7437" t="s">
        <v>781</v>
      </c>
      <c r="E7437" t="str">
        <f t="shared" si="1096"/>
        <v>01</v>
      </c>
      <c r="F7437" t="str">
        <f>"002"</f>
        <v>002</v>
      </c>
      <c r="G7437" t="str">
        <f>""</f>
        <v/>
      </c>
      <c r="H7437" t="s">
        <v>3</v>
      </c>
      <c r="I7437" t="s">
        <v>3369</v>
      </c>
      <c r="J7437" t="s">
        <v>6848</v>
      </c>
      <c r="K7437" t="str">
        <f>"29110"</f>
        <v>29110</v>
      </c>
    </row>
    <row r="7438" spans="1:11" customFormat="1" x14ac:dyDescent="0.25">
      <c r="A7438" t="str">
        <f t="shared" si="1097"/>
        <v>29</v>
      </c>
      <c r="B7438" t="s">
        <v>709</v>
      </c>
      <c r="C7438" t="str">
        <f>"074"</f>
        <v>074</v>
      </c>
      <c r="D7438" t="s">
        <v>782</v>
      </c>
      <c r="E7438" t="str">
        <f t="shared" si="1096"/>
        <v>01</v>
      </c>
      <c r="F7438" t="str">
        <f>"001"</f>
        <v>001</v>
      </c>
      <c r="G7438" t="str">
        <f>""</f>
        <v/>
      </c>
      <c r="H7438" t="s">
        <v>3</v>
      </c>
      <c r="I7438" t="s">
        <v>1008</v>
      </c>
      <c r="J7438" t="s">
        <v>6849</v>
      </c>
      <c r="K7438" t="str">
        <f>"29360"</f>
        <v>29360</v>
      </c>
    </row>
    <row r="7439" spans="1:11" customFormat="1" x14ac:dyDescent="0.25">
      <c r="A7439" t="str">
        <f t="shared" si="1097"/>
        <v>29</v>
      </c>
      <c r="B7439" t="s">
        <v>709</v>
      </c>
      <c r="C7439" t="str">
        <f t="shared" ref="C7439:C7456" si="1098">"075"</f>
        <v>075</v>
      </c>
      <c r="D7439" t="s">
        <v>783</v>
      </c>
      <c r="E7439" t="str">
        <f t="shared" si="1096"/>
        <v>01</v>
      </c>
      <c r="F7439" t="str">
        <f>"001"</f>
        <v>001</v>
      </c>
      <c r="G7439" t="str">
        <f>""</f>
        <v/>
      </c>
      <c r="H7439" t="s">
        <v>3</v>
      </c>
      <c r="I7439" t="s">
        <v>3370</v>
      </c>
      <c r="J7439" t="s">
        <v>6850</v>
      </c>
      <c r="K7439" t="str">
        <f t="shared" ref="K7439:K7451" si="1099">"29780"</f>
        <v>29780</v>
      </c>
    </row>
    <row r="7440" spans="1:11" customFormat="1" x14ac:dyDescent="0.25">
      <c r="A7440" t="str">
        <f t="shared" si="1097"/>
        <v>29</v>
      </c>
      <c r="B7440" t="s">
        <v>709</v>
      </c>
      <c r="C7440" t="str">
        <f t="shared" si="1098"/>
        <v>075</v>
      </c>
      <c r="D7440" t="s">
        <v>783</v>
      </c>
      <c r="E7440" t="str">
        <f t="shared" si="1096"/>
        <v>01</v>
      </c>
      <c r="F7440" t="str">
        <f>"002"</f>
        <v>002</v>
      </c>
      <c r="G7440" t="str">
        <f>""</f>
        <v/>
      </c>
      <c r="H7440" t="s">
        <v>3</v>
      </c>
      <c r="I7440" t="s">
        <v>3371</v>
      </c>
      <c r="J7440" t="s">
        <v>6851</v>
      </c>
      <c r="K7440" t="str">
        <f t="shared" si="1099"/>
        <v>29780</v>
      </c>
    </row>
    <row r="7441" spans="1:11" customFormat="1" x14ac:dyDescent="0.25">
      <c r="A7441" t="str">
        <f t="shared" si="1097"/>
        <v>29</v>
      </c>
      <c r="B7441" t="s">
        <v>709</v>
      </c>
      <c r="C7441" t="str">
        <f t="shared" si="1098"/>
        <v>075</v>
      </c>
      <c r="D7441" t="s">
        <v>783</v>
      </c>
      <c r="E7441" t="str">
        <f t="shared" si="1096"/>
        <v>01</v>
      </c>
      <c r="F7441" t="str">
        <f>"003"</f>
        <v>003</v>
      </c>
      <c r="G7441" t="str">
        <f>""</f>
        <v/>
      </c>
      <c r="H7441" t="s">
        <v>1</v>
      </c>
      <c r="I7441" t="s">
        <v>3372</v>
      </c>
      <c r="J7441" t="s">
        <v>6852</v>
      </c>
      <c r="K7441" t="str">
        <f t="shared" si="1099"/>
        <v>29780</v>
      </c>
    </row>
    <row r="7442" spans="1:11" customFormat="1" x14ac:dyDescent="0.25">
      <c r="A7442" t="str">
        <f t="shared" si="1097"/>
        <v>29</v>
      </c>
      <c r="B7442" t="s">
        <v>709</v>
      </c>
      <c r="C7442" t="str">
        <f t="shared" si="1098"/>
        <v>075</v>
      </c>
      <c r="D7442" t="s">
        <v>783</v>
      </c>
      <c r="E7442" t="str">
        <f t="shared" si="1096"/>
        <v>01</v>
      </c>
      <c r="F7442" t="str">
        <f>"003"</f>
        <v>003</v>
      </c>
      <c r="G7442" t="str">
        <f>""</f>
        <v/>
      </c>
      <c r="H7442" t="s">
        <v>0</v>
      </c>
      <c r="I7442" t="s">
        <v>3372</v>
      </c>
      <c r="J7442" t="s">
        <v>6852</v>
      </c>
      <c r="K7442" t="str">
        <f t="shared" si="1099"/>
        <v>29780</v>
      </c>
    </row>
    <row r="7443" spans="1:11" customFormat="1" x14ac:dyDescent="0.25">
      <c r="A7443" t="str">
        <f t="shared" si="1097"/>
        <v>29</v>
      </c>
      <c r="B7443" t="s">
        <v>709</v>
      </c>
      <c r="C7443" t="str">
        <f t="shared" si="1098"/>
        <v>075</v>
      </c>
      <c r="D7443" t="s">
        <v>783</v>
      </c>
      <c r="E7443" t="str">
        <f t="shared" si="1096"/>
        <v>01</v>
      </c>
      <c r="F7443" t="str">
        <f>"004"</f>
        <v>004</v>
      </c>
      <c r="G7443" t="str">
        <f>""</f>
        <v/>
      </c>
      <c r="H7443" t="s">
        <v>3</v>
      </c>
      <c r="I7443" t="s">
        <v>19</v>
      </c>
      <c r="J7443" t="s">
        <v>6853</v>
      </c>
      <c r="K7443" t="str">
        <f t="shared" si="1099"/>
        <v>29780</v>
      </c>
    </row>
    <row r="7444" spans="1:11" customFormat="1" x14ac:dyDescent="0.25">
      <c r="A7444" t="str">
        <f t="shared" si="1097"/>
        <v>29</v>
      </c>
      <c r="B7444" t="s">
        <v>709</v>
      </c>
      <c r="C7444" t="str">
        <f t="shared" si="1098"/>
        <v>075</v>
      </c>
      <c r="D7444" t="s">
        <v>783</v>
      </c>
      <c r="E7444" t="str">
        <f t="shared" si="1096"/>
        <v>01</v>
      </c>
      <c r="F7444" t="str">
        <f>"005"</f>
        <v>005</v>
      </c>
      <c r="G7444" t="str">
        <f>""</f>
        <v/>
      </c>
      <c r="H7444" t="s">
        <v>1</v>
      </c>
      <c r="I7444" t="s">
        <v>3373</v>
      </c>
      <c r="J7444" t="s">
        <v>6854</v>
      </c>
      <c r="K7444" t="str">
        <f t="shared" si="1099"/>
        <v>29780</v>
      </c>
    </row>
    <row r="7445" spans="1:11" customFormat="1" x14ac:dyDescent="0.25">
      <c r="A7445" t="str">
        <f t="shared" si="1097"/>
        <v>29</v>
      </c>
      <c r="B7445" t="s">
        <v>709</v>
      </c>
      <c r="C7445" t="str">
        <f t="shared" si="1098"/>
        <v>075</v>
      </c>
      <c r="D7445" t="s">
        <v>783</v>
      </c>
      <c r="E7445" t="str">
        <f t="shared" si="1096"/>
        <v>01</v>
      </c>
      <c r="F7445" t="str">
        <f>"005"</f>
        <v>005</v>
      </c>
      <c r="G7445" t="str">
        <f>""</f>
        <v/>
      </c>
      <c r="H7445" t="s">
        <v>0</v>
      </c>
      <c r="I7445" t="s">
        <v>3373</v>
      </c>
      <c r="J7445" t="s">
        <v>6854</v>
      </c>
      <c r="K7445" t="str">
        <f t="shared" si="1099"/>
        <v>29780</v>
      </c>
    </row>
    <row r="7446" spans="1:11" customFormat="1" x14ac:dyDescent="0.25">
      <c r="A7446" t="str">
        <f t="shared" si="1097"/>
        <v>29</v>
      </c>
      <c r="B7446" t="s">
        <v>709</v>
      </c>
      <c r="C7446" t="str">
        <f t="shared" si="1098"/>
        <v>075</v>
      </c>
      <c r="D7446" t="s">
        <v>783</v>
      </c>
      <c r="E7446" t="str">
        <f t="shared" si="1096"/>
        <v>01</v>
      </c>
      <c r="F7446" t="str">
        <f>"006"</f>
        <v>006</v>
      </c>
      <c r="G7446" t="str">
        <f>""</f>
        <v/>
      </c>
      <c r="H7446" t="s">
        <v>1</v>
      </c>
      <c r="I7446" t="s">
        <v>3374</v>
      </c>
      <c r="J7446" t="s">
        <v>6855</v>
      </c>
      <c r="K7446" t="str">
        <f t="shared" si="1099"/>
        <v>29780</v>
      </c>
    </row>
    <row r="7447" spans="1:11" customFormat="1" x14ac:dyDescent="0.25">
      <c r="A7447" t="str">
        <f t="shared" si="1097"/>
        <v>29</v>
      </c>
      <c r="B7447" t="s">
        <v>709</v>
      </c>
      <c r="C7447" t="str">
        <f t="shared" si="1098"/>
        <v>075</v>
      </c>
      <c r="D7447" t="s">
        <v>783</v>
      </c>
      <c r="E7447" t="str">
        <f t="shared" si="1096"/>
        <v>01</v>
      </c>
      <c r="F7447" t="str">
        <f>"006"</f>
        <v>006</v>
      </c>
      <c r="G7447" t="str">
        <f>""</f>
        <v/>
      </c>
      <c r="H7447" t="s">
        <v>0</v>
      </c>
      <c r="I7447" t="s">
        <v>3374</v>
      </c>
      <c r="J7447" t="s">
        <v>6855</v>
      </c>
      <c r="K7447" t="str">
        <f t="shared" si="1099"/>
        <v>29780</v>
      </c>
    </row>
    <row r="7448" spans="1:11" customFormat="1" x14ac:dyDescent="0.25">
      <c r="A7448" t="str">
        <f t="shared" si="1097"/>
        <v>29</v>
      </c>
      <c r="B7448" t="s">
        <v>709</v>
      </c>
      <c r="C7448" t="str">
        <f t="shared" si="1098"/>
        <v>075</v>
      </c>
      <c r="D7448" t="s">
        <v>783</v>
      </c>
      <c r="E7448" t="str">
        <f t="shared" si="1096"/>
        <v>01</v>
      </c>
      <c r="F7448" t="str">
        <f>"007"</f>
        <v>007</v>
      </c>
      <c r="G7448" t="str">
        <f>""</f>
        <v/>
      </c>
      <c r="H7448" t="s">
        <v>1</v>
      </c>
      <c r="I7448" t="s">
        <v>3375</v>
      </c>
      <c r="J7448" t="s">
        <v>6856</v>
      </c>
      <c r="K7448" t="str">
        <f t="shared" si="1099"/>
        <v>29780</v>
      </c>
    </row>
    <row r="7449" spans="1:11" customFormat="1" x14ac:dyDescent="0.25">
      <c r="A7449" t="str">
        <f t="shared" si="1097"/>
        <v>29</v>
      </c>
      <c r="B7449" t="s">
        <v>709</v>
      </c>
      <c r="C7449" t="str">
        <f t="shared" si="1098"/>
        <v>075</v>
      </c>
      <c r="D7449" t="s">
        <v>783</v>
      </c>
      <c r="E7449" t="str">
        <f t="shared" si="1096"/>
        <v>01</v>
      </c>
      <c r="F7449" t="str">
        <f>"007"</f>
        <v>007</v>
      </c>
      <c r="G7449" t="str">
        <f>""</f>
        <v/>
      </c>
      <c r="H7449" t="s">
        <v>0</v>
      </c>
      <c r="I7449" t="s">
        <v>3375</v>
      </c>
      <c r="J7449" t="s">
        <v>6856</v>
      </c>
      <c r="K7449" t="str">
        <f t="shared" si="1099"/>
        <v>29780</v>
      </c>
    </row>
    <row r="7450" spans="1:11" customFormat="1" x14ac:dyDescent="0.25">
      <c r="A7450" t="str">
        <f t="shared" si="1097"/>
        <v>29</v>
      </c>
      <c r="B7450" t="s">
        <v>709</v>
      </c>
      <c r="C7450" t="str">
        <f t="shared" si="1098"/>
        <v>075</v>
      </c>
      <c r="D7450" t="s">
        <v>783</v>
      </c>
      <c r="E7450" t="str">
        <f t="shared" si="1096"/>
        <v>01</v>
      </c>
      <c r="F7450" t="str">
        <f>"008"</f>
        <v>008</v>
      </c>
      <c r="G7450" t="str">
        <f>"01"</f>
        <v>01</v>
      </c>
      <c r="H7450" t="s">
        <v>1</v>
      </c>
      <c r="I7450" t="s">
        <v>3374</v>
      </c>
      <c r="J7450" t="s">
        <v>6855</v>
      </c>
      <c r="K7450" t="str">
        <f t="shared" si="1099"/>
        <v>29780</v>
      </c>
    </row>
    <row r="7451" spans="1:11" customFormat="1" x14ac:dyDescent="0.25">
      <c r="A7451" t="str">
        <f t="shared" si="1097"/>
        <v>29</v>
      </c>
      <c r="B7451" t="s">
        <v>709</v>
      </c>
      <c r="C7451" t="str">
        <f t="shared" si="1098"/>
        <v>075</v>
      </c>
      <c r="D7451" t="s">
        <v>783</v>
      </c>
      <c r="E7451" t="str">
        <f t="shared" si="1096"/>
        <v>01</v>
      </c>
      <c r="F7451" t="str">
        <f>"008"</f>
        <v>008</v>
      </c>
      <c r="G7451" t="str">
        <f>"01"</f>
        <v>01</v>
      </c>
      <c r="H7451" t="s">
        <v>0</v>
      </c>
      <c r="I7451" t="s">
        <v>3374</v>
      </c>
      <c r="J7451" t="s">
        <v>6855</v>
      </c>
      <c r="K7451" t="str">
        <f t="shared" si="1099"/>
        <v>29780</v>
      </c>
    </row>
    <row r="7452" spans="1:11" customFormat="1" x14ac:dyDescent="0.25">
      <c r="A7452" t="str">
        <f t="shared" si="1097"/>
        <v>29</v>
      </c>
      <c r="B7452" t="s">
        <v>709</v>
      </c>
      <c r="C7452" t="str">
        <f t="shared" si="1098"/>
        <v>075</v>
      </c>
      <c r="D7452" t="s">
        <v>783</v>
      </c>
      <c r="E7452" t="str">
        <f t="shared" si="1096"/>
        <v>01</v>
      </c>
      <c r="F7452" t="str">
        <f>"008"</f>
        <v>008</v>
      </c>
      <c r="G7452" t="str">
        <f>"02"</f>
        <v>02</v>
      </c>
      <c r="H7452" t="s">
        <v>2</v>
      </c>
      <c r="I7452" t="s">
        <v>3376</v>
      </c>
      <c r="J7452" t="s">
        <v>6857</v>
      </c>
      <c r="K7452" t="str">
        <f>"29787"</f>
        <v>29787</v>
      </c>
    </row>
    <row r="7453" spans="1:11" customFormat="1" x14ac:dyDescent="0.25">
      <c r="A7453" t="str">
        <f t="shared" si="1097"/>
        <v>29</v>
      </c>
      <c r="B7453" t="s">
        <v>709</v>
      </c>
      <c r="C7453" t="str">
        <f t="shared" si="1098"/>
        <v>075</v>
      </c>
      <c r="D7453" t="s">
        <v>783</v>
      </c>
      <c r="E7453" t="str">
        <f t="shared" si="1096"/>
        <v>01</v>
      </c>
      <c r="F7453" t="str">
        <f>"009"</f>
        <v>009</v>
      </c>
      <c r="G7453" t="str">
        <f>""</f>
        <v/>
      </c>
      <c r="H7453" t="s">
        <v>1</v>
      </c>
      <c r="I7453" t="s">
        <v>2306</v>
      </c>
      <c r="J7453" t="s">
        <v>6858</v>
      </c>
      <c r="K7453" t="str">
        <f>"29780"</f>
        <v>29780</v>
      </c>
    </row>
    <row r="7454" spans="1:11" customFormat="1" x14ac:dyDescent="0.25">
      <c r="A7454" t="str">
        <f t="shared" si="1097"/>
        <v>29</v>
      </c>
      <c r="B7454" t="s">
        <v>709</v>
      </c>
      <c r="C7454" t="str">
        <f t="shared" si="1098"/>
        <v>075</v>
      </c>
      <c r="D7454" t="s">
        <v>783</v>
      </c>
      <c r="E7454" t="str">
        <f t="shared" si="1096"/>
        <v>01</v>
      </c>
      <c r="F7454" t="str">
        <f>"009"</f>
        <v>009</v>
      </c>
      <c r="G7454" t="str">
        <f>""</f>
        <v/>
      </c>
      <c r="H7454" t="s">
        <v>0</v>
      </c>
      <c r="I7454" t="s">
        <v>2306</v>
      </c>
      <c r="J7454" t="s">
        <v>6858</v>
      </c>
      <c r="K7454" t="str">
        <f>"29780"</f>
        <v>29780</v>
      </c>
    </row>
    <row r="7455" spans="1:11" customFormat="1" x14ac:dyDescent="0.25">
      <c r="A7455" t="str">
        <f t="shared" si="1097"/>
        <v>29</v>
      </c>
      <c r="B7455" t="s">
        <v>709</v>
      </c>
      <c r="C7455" t="str">
        <f t="shared" si="1098"/>
        <v>075</v>
      </c>
      <c r="D7455" t="s">
        <v>783</v>
      </c>
      <c r="E7455" t="str">
        <f t="shared" si="1096"/>
        <v>01</v>
      </c>
      <c r="F7455" t="str">
        <f>"010"</f>
        <v>010</v>
      </c>
      <c r="G7455" t="str">
        <f>""</f>
        <v/>
      </c>
      <c r="H7455" t="s">
        <v>1</v>
      </c>
      <c r="I7455" t="s">
        <v>3371</v>
      </c>
      <c r="J7455" t="s">
        <v>6851</v>
      </c>
      <c r="K7455" t="str">
        <f>"29780"</f>
        <v>29780</v>
      </c>
    </row>
    <row r="7456" spans="1:11" customFormat="1" x14ac:dyDescent="0.25">
      <c r="A7456" t="str">
        <f t="shared" si="1097"/>
        <v>29</v>
      </c>
      <c r="B7456" t="s">
        <v>709</v>
      </c>
      <c r="C7456" t="str">
        <f t="shared" si="1098"/>
        <v>075</v>
      </c>
      <c r="D7456" t="s">
        <v>783</v>
      </c>
      <c r="E7456" t="str">
        <f t="shared" si="1096"/>
        <v>01</v>
      </c>
      <c r="F7456" t="str">
        <f>"010"</f>
        <v>010</v>
      </c>
      <c r="G7456" t="str">
        <f>""</f>
        <v/>
      </c>
      <c r="H7456" t="s">
        <v>0</v>
      </c>
      <c r="I7456" t="s">
        <v>3371</v>
      </c>
      <c r="J7456" t="s">
        <v>6851</v>
      </c>
      <c r="K7456" t="str">
        <f>"29780"</f>
        <v>29780</v>
      </c>
    </row>
    <row r="7457" spans="1:11" customFormat="1" x14ac:dyDescent="0.25">
      <c r="A7457" t="str">
        <f t="shared" si="1097"/>
        <v>29</v>
      </c>
      <c r="B7457" t="s">
        <v>709</v>
      </c>
      <c r="C7457" t="str">
        <f>"076"</f>
        <v>076</v>
      </c>
      <c r="D7457" t="s">
        <v>784</v>
      </c>
      <c r="E7457" t="str">
        <f t="shared" si="1096"/>
        <v>01</v>
      </c>
      <c r="F7457" t="str">
        <f>"001"</f>
        <v>001</v>
      </c>
      <c r="G7457" t="str">
        <f>""</f>
        <v/>
      </c>
      <c r="H7457" t="s">
        <v>1</v>
      </c>
      <c r="I7457" t="s">
        <v>2358</v>
      </c>
      <c r="J7457" t="s">
        <v>6859</v>
      </c>
      <c r="K7457" t="str">
        <f>"29610"</f>
        <v>29610</v>
      </c>
    </row>
    <row r="7458" spans="1:11" customFormat="1" x14ac:dyDescent="0.25">
      <c r="A7458" t="str">
        <f t="shared" si="1097"/>
        <v>29</v>
      </c>
      <c r="B7458" t="s">
        <v>709</v>
      </c>
      <c r="C7458" t="str">
        <f>"076"</f>
        <v>076</v>
      </c>
      <c r="D7458" t="s">
        <v>784</v>
      </c>
      <c r="E7458" t="str">
        <f t="shared" si="1096"/>
        <v>01</v>
      </c>
      <c r="F7458" t="str">
        <f>"001"</f>
        <v>001</v>
      </c>
      <c r="G7458" t="str">
        <f>""</f>
        <v/>
      </c>
      <c r="H7458" t="s">
        <v>0</v>
      </c>
      <c r="I7458" t="s">
        <v>2358</v>
      </c>
      <c r="J7458" t="s">
        <v>6859</v>
      </c>
      <c r="K7458" t="str">
        <f>"29610"</f>
        <v>29610</v>
      </c>
    </row>
    <row r="7459" spans="1:11" customFormat="1" x14ac:dyDescent="0.25">
      <c r="A7459" t="str">
        <f t="shared" si="1097"/>
        <v>29</v>
      </c>
      <c r="B7459" t="s">
        <v>709</v>
      </c>
      <c r="C7459" t="str">
        <f>"076"</f>
        <v>076</v>
      </c>
      <c r="D7459" t="s">
        <v>784</v>
      </c>
      <c r="E7459" t="str">
        <f t="shared" si="1096"/>
        <v>01</v>
      </c>
      <c r="F7459" t="str">
        <f>"002"</f>
        <v>002</v>
      </c>
      <c r="G7459" t="str">
        <f>""</f>
        <v/>
      </c>
      <c r="H7459" t="s">
        <v>3</v>
      </c>
      <c r="I7459" t="s">
        <v>2358</v>
      </c>
      <c r="J7459" t="s">
        <v>6859</v>
      </c>
      <c r="K7459" t="str">
        <f>"29610"</f>
        <v>29610</v>
      </c>
    </row>
    <row r="7460" spans="1:11" customFormat="1" x14ac:dyDescent="0.25">
      <c r="A7460" t="str">
        <f t="shared" si="1097"/>
        <v>29</v>
      </c>
      <c r="B7460" t="s">
        <v>709</v>
      </c>
      <c r="C7460" t="str">
        <f>"077"</f>
        <v>077</v>
      </c>
      <c r="D7460" t="s">
        <v>785</v>
      </c>
      <c r="E7460" t="str">
        <f t="shared" si="1096"/>
        <v>01</v>
      </c>
      <c r="F7460" t="str">
        <f>"001"</f>
        <v>001</v>
      </c>
      <c r="G7460" t="str">
        <f>""</f>
        <v/>
      </c>
      <c r="H7460" t="s">
        <v>3</v>
      </c>
      <c r="I7460" t="s">
        <v>28</v>
      </c>
      <c r="J7460" t="s">
        <v>6860</v>
      </c>
      <c r="K7460" t="str">
        <f>"29451"</f>
        <v>29451</v>
      </c>
    </row>
    <row r="7461" spans="1:11" customFormat="1" x14ac:dyDescent="0.25">
      <c r="A7461" t="str">
        <f t="shared" si="1097"/>
        <v>29</v>
      </c>
      <c r="B7461" t="s">
        <v>709</v>
      </c>
      <c r="C7461" t="str">
        <f>"079"</f>
        <v>079</v>
      </c>
      <c r="D7461" t="s">
        <v>786</v>
      </c>
      <c r="E7461" t="str">
        <f t="shared" si="1096"/>
        <v>01</v>
      </c>
      <c r="F7461" t="str">
        <f>"001"</f>
        <v>001</v>
      </c>
      <c r="G7461" t="str">
        <f>""</f>
        <v/>
      </c>
      <c r="H7461" t="s">
        <v>3</v>
      </c>
      <c r="I7461" t="s">
        <v>25</v>
      </c>
      <c r="J7461" t="s">
        <v>4030</v>
      </c>
      <c r="K7461" t="str">
        <f>"29710"</f>
        <v>29710</v>
      </c>
    </row>
    <row r="7462" spans="1:11" customFormat="1" x14ac:dyDescent="0.25">
      <c r="A7462" t="str">
        <f t="shared" si="1097"/>
        <v>29</v>
      </c>
      <c r="B7462" t="s">
        <v>709</v>
      </c>
      <c r="C7462" t="str">
        <f>"079"</f>
        <v>079</v>
      </c>
      <c r="D7462" t="s">
        <v>786</v>
      </c>
      <c r="E7462" t="str">
        <f t="shared" si="1096"/>
        <v>01</v>
      </c>
      <c r="F7462" t="str">
        <f>"002"</f>
        <v>002</v>
      </c>
      <c r="G7462" t="str">
        <f>""</f>
        <v/>
      </c>
      <c r="H7462" t="s">
        <v>3</v>
      </c>
      <c r="I7462" t="s">
        <v>25</v>
      </c>
      <c r="J7462" t="s">
        <v>4030</v>
      </c>
      <c r="K7462" t="str">
        <f>"29710"</f>
        <v>29710</v>
      </c>
    </row>
    <row r="7463" spans="1:11" customFormat="1" x14ac:dyDescent="0.25">
      <c r="A7463" t="str">
        <f t="shared" si="1097"/>
        <v>29</v>
      </c>
      <c r="B7463" t="s">
        <v>709</v>
      </c>
      <c r="C7463" t="str">
        <f>"079"</f>
        <v>079</v>
      </c>
      <c r="D7463" t="s">
        <v>786</v>
      </c>
      <c r="E7463" t="str">
        <f t="shared" si="1096"/>
        <v>01</v>
      </c>
      <c r="F7463" t="str">
        <f>"003"</f>
        <v>003</v>
      </c>
      <c r="G7463" t="str">
        <f>""</f>
        <v/>
      </c>
      <c r="H7463" t="s">
        <v>3</v>
      </c>
      <c r="I7463" t="s">
        <v>25</v>
      </c>
      <c r="J7463" t="s">
        <v>4030</v>
      </c>
      <c r="K7463" t="str">
        <f>"29710"</f>
        <v>29710</v>
      </c>
    </row>
    <row r="7464" spans="1:11" customFormat="1" x14ac:dyDescent="0.25">
      <c r="A7464" t="str">
        <f t="shared" si="1097"/>
        <v>29</v>
      </c>
      <c r="B7464" t="s">
        <v>709</v>
      </c>
      <c r="C7464" t="str">
        <f t="shared" ref="C7464:C7476" si="1100">"080"</f>
        <v>080</v>
      </c>
      <c r="D7464" t="s">
        <v>787</v>
      </c>
      <c r="E7464" t="str">
        <f t="shared" si="1096"/>
        <v>01</v>
      </c>
      <c r="F7464" t="str">
        <f>"001"</f>
        <v>001</v>
      </c>
      <c r="G7464" t="str">
        <f>""</f>
        <v/>
      </c>
      <c r="H7464" t="s">
        <v>1</v>
      </c>
      <c r="I7464" t="s">
        <v>3377</v>
      </c>
      <c r="J7464" t="s">
        <v>6861</v>
      </c>
      <c r="K7464" t="str">
        <f t="shared" ref="K7464:K7472" si="1101">"29560"</f>
        <v>29560</v>
      </c>
    </row>
    <row r="7465" spans="1:11" customFormat="1" x14ac:dyDescent="0.25">
      <c r="A7465" t="str">
        <f t="shared" si="1097"/>
        <v>29</v>
      </c>
      <c r="B7465" t="s">
        <v>709</v>
      </c>
      <c r="C7465" t="str">
        <f t="shared" si="1100"/>
        <v>080</v>
      </c>
      <c r="D7465" t="s">
        <v>787</v>
      </c>
      <c r="E7465" t="str">
        <f t="shared" si="1096"/>
        <v>01</v>
      </c>
      <c r="F7465" t="str">
        <f>"001"</f>
        <v>001</v>
      </c>
      <c r="G7465" t="str">
        <f>""</f>
        <v/>
      </c>
      <c r="H7465" t="s">
        <v>0</v>
      </c>
      <c r="I7465" t="s">
        <v>3377</v>
      </c>
      <c r="J7465" t="s">
        <v>6861</v>
      </c>
      <c r="K7465" t="str">
        <f t="shared" si="1101"/>
        <v>29560</v>
      </c>
    </row>
    <row r="7466" spans="1:11" customFormat="1" x14ac:dyDescent="0.25">
      <c r="A7466" t="str">
        <f t="shared" si="1097"/>
        <v>29</v>
      </c>
      <c r="B7466" t="s">
        <v>709</v>
      </c>
      <c r="C7466" t="str">
        <f t="shared" si="1100"/>
        <v>080</v>
      </c>
      <c r="D7466" t="s">
        <v>787</v>
      </c>
      <c r="E7466" t="str">
        <f t="shared" si="1096"/>
        <v>01</v>
      </c>
      <c r="F7466" t="str">
        <f>"002"</f>
        <v>002</v>
      </c>
      <c r="G7466" t="str">
        <f>""</f>
        <v/>
      </c>
      <c r="H7466" t="s">
        <v>3</v>
      </c>
      <c r="I7466" t="s">
        <v>3378</v>
      </c>
      <c r="J7466" t="s">
        <v>6862</v>
      </c>
      <c r="K7466" t="str">
        <f t="shared" si="1101"/>
        <v>29560</v>
      </c>
    </row>
    <row r="7467" spans="1:11" customFormat="1" x14ac:dyDescent="0.25">
      <c r="A7467" t="str">
        <f t="shared" si="1097"/>
        <v>29</v>
      </c>
      <c r="B7467" t="s">
        <v>709</v>
      </c>
      <c r="C7467" t="str">
        <f t="shared" si="1100"/>
        <v>080</v>
      </c>
      <c r="D7467" t="s">
        <v>787</v>
      </c>
      <c r="E7467" t="str">
        <f t="shared" si="1096"/>
        <v>01</v>
      </c>
      <c r="F7467" t="str">
        <f>"003"</f>
        <v>003</v>
      </c>
      <c r="G7467" t="str">
        <f>""</f>
        <v/>
      </c>
      <c r="H7467" t="s">
        <v>1</v>
      </c>
      <c r="I7467" t="s">
        <v>3377</v>
      </c>
      <c r="J7467" t="s">
        <v>6861</v>
      </c>
      <c r="K7467" t="str">
        <f t="shared" si="1101"/>
        <v>29560</v>
      </c>
    </row>
    <row r="7468" spans="1:11" customFormat="1" x14ac:dyDescent="0.25">
      <c r="A7468" t="str">
        <f t="shared" si="1097"/>
        <v>29</v>
      </c>
      <c r="B7468" t="s">
        <v>709</v>
      </c>
      <c r="C7468" t="str">
        <f t="shared" si="1100"/>
        <v>080</v>
      </c>
      <c r="D7468" t="s">
        <v>787</v>
      </c>
      <c r="E7468" t="str">
        <f t="shared" si="1096"/>
        <v>01</v>
      </c>
      <c r="F7468" t="str">
        <f>"003"</f>
        <v>003</v>
      </c>
      <c r="G7468" t="str">
        <f>""</f>
        <v/>
      </c>
      <c r="H7468" t="s">
        <v>0</v>
      </c>
      <c r="I7468" t="s">
        <v>3377</v>
      </c>
      <c r="J7468" t="s">
        <v>6861</v>
      </c>
      <c r="K7468" t="str">
        <f t="shared" si="1101"/>
        <v>29560</v>
      </c>
    </row>
    <row r="7469" spans="1:11" customFormat="1" x14ac:dyDescent="0.25">
      <c r="A7469" t="str">
        <f t="shared" si="1097"/>
        <v>29</v>
      </c>
      <c r="B7469" t="s">
        <v>709</v>
      </c>
      <c r="C7469" t="str">
        <f t="shared" si="1100"/>
        <v>080</v>
      </c>
      <c r="D7469" t="s">
        <v>787</v>
      </c>
      <c r="E7469" t="str">
        <f t="shared" si="1096"/>
        <v>01</v>
      </c>
      <c r="F7469" t="str">
        <f>"004"</f>
        <v>004</v>
      </c>
      <c r="G7469" t="str">
        <f>""</f>
        <v/>
      </c>
      <c r="H7469" t="s">
        <v>1</v>
      </c>
      <c r="I7469" t="s">
        <v>3377</v>
      </c>
      <c r="J7469" t="s">
        <v>6861</v>
      </c>
      <c r="K7469" t="str">
        <f t="shared" si="1101"/>
        <v>29560</v>
      </c>
    </row>
    <row r="7470" spans="1:11" customFormat="1" x14ac:dyDescent="0.25">
      <c r="A7470" t="str">
        <f t="shared" si="1097"/>
        <v>29</v>
      </c>
      <c r="B7470" t="s">
        <v>709</v>
      </c>
      <c r="C7470" t="str">
        <f t="shared" si="1100"/>
        <v>080</v>
      </c>
      <c r="D7470" t="s">
        <v>787</v>
      </c>
      <c r="E7470" t="str">
        <f t="shared" si="1096"/>
        <v>01</v>
      </c>
      <c r="F7470" t="str">
        <f>"004"</f>
        <v>004</v>
      </c>
      <c r="G7470" t="str">
        <f>""</f>
        <v/>
      </c>
      <c r="H7470" t="s">
        <v>0</v>
      </c>
      <c r="I7470" t="s">
        <v>3377</v>
      </c>
      <c r="J7470" t="s">
        <v>6861</v>
      </c>
      <c r="K7470" t="str">
        <f t="shared" si="1101"/>
        <v>29560</v>
      </c>
    </row>
    <row r="7471" spans="1:11" customFormat="1" x14ac:dyDescent="0.25">
      <c r="A7471" t="str">
        <f t="shared" si="1097"/>
        <v>29</v>
      </c>
      <c r="B7471" t="s">
        <v>709</v>
      </c>
      <c r="C7471" t="str">
        <f t="shared" si="1100"/>
        <v>080</v>
      </c>
      <c r="D7471" t="s">
        <v>787</v>
      </c>
      <c r="E7471" t="str">
        <f t="shared" si="1096"/>
        <v>01</v>
      </c>
      <c r="F7471" t="str">
        <f>"005"</f>
        <v>005</v>
      </c>
      <c r="G7471" t="str">
        <f>""</f>
        <v/>
      </c>
      <c r="H7471" t="s">
        <v>1</v>
      </c>
      <c r="I7471" t="s">
        <v>3377</v>
      </c>
      <c r="J7471" t="s">
        <v>6861</v>
      </c>
      <c r="K7471" t="str">
        <f t="shared" si="1101"/>
        <v>29560</v>
      </c>
    </row>
    <row r="7472" spans="1:11" customFormat="1" x14ac:dyDescent="0.25">
      <c r="A7472" t="str">
        <f t="shared" si="1097"/>
        <v>29</v>
      </c>
      <c r="B7472" t="s">
        <v>709</v>
      </c>
      <c r="C7472" t="str">
        <f t="shared" si="1100"/>
        <v>080</v>
      </c>
      <c r="D7472" t="s">
        <v>787</v>
      </c>
      <c r="E7472" t="str">
        <f t="shared" si="1096"/>
        <v>01</v>
      </c>
      <c r="F7472" t="str">
        <f>"005"</f>
        <v>005</v>
      </c>
      <c r="G7472" t="str">
        <f>""</f>
        <v/>
      </c>
      <c r="H7472" t="s">
        <v>0</v>
      </c>
      <c r="I7472" t="s">
        <v>3377</v>
      </c>
      <c r="J7472" t="s">
        <v>6861</v>
      </c>
      <c r="K7472" t="str">
        <f t="shared" si="1101"/>
        <v>29560</v>
      </c>
    </row>
    <row r="7473" spans="1:11" customFormat="1" x14ac:dyDescent="0.25">
      <c r="A7473" t="str">
        <f t="shared" si="1097"/>
        <v>29</v>
      </c>
      <c r="B7473" t="s">
        <v>709</v>
      </c>
      <c r="C7473" t="str">
        <f t="shared" si="1100"/>
        <v>080</v>
      </c>
      <c r="D7473" t="s">
        <v>787</v>
      </c>
      <c r="E7473" t="str">
        <f>"02"</f>
        <v>02</v>
      </c>
      <c r="F7473" t="str">
        <f>"001"</f>
        <v>001</v>
      </c>
      <c r="G7473" t="str">
        <f>"01"</f>
        <v>01</v>
      </c>
      <c r="H7473" t="s">
        <v>1</v>
      </c>
      <c r="I7473" t="s">
        <v>3379</v>
      </c>
      <c r="J7473" t="s">
        <v>6863</v>
      </c>
      <c r="K7473" t="str">
        <f>"29569"</f>
        <v>29569</v>
      </c>
    </row>
    <row r="7474" spans="1:11" customFormat="1" x14ac:dyDescent="0.25">
      <c r="A7474" t="str">
        <f t="shared" si="1097"/>
        <v>29</v>
      </c>
      <c r="B7474" t="s">
        <v>709</v>
      </c>
      <c r="C7474" t="str">
        <f t="shared" si="1100"/>
        <v>080</v>
      </c>
      <c r="D7474" t="s">
        <v>787</v>
      </c>
      <c r="E7474" t="str">
        <f>"02"</f>
        <v>02</v>
      </c>
      <c r="F7474" t="str">
        <f>"001"</f>
        <v>001</v>
      </c>
      <c r="G7474" t="str">
        <f>"02"</f>
        <v>02</v>
      </c>
      <c r="H7474" t="s">
        <v>0</v>
      </c>
      <c r="I7474" t="s">
        <v>3378</v>
      </c>
      <c r="J7474" t="s">
        <v>6862</v>
      </c>
      <c r="K7474" t="str">
        <f>"29560"</f>
        <v>29560</v>
      </c>
    </row>
    <row r="7475" spans="1:11" customFormat="1" x14ac:dyDescent="0.25">
      <c r="A7475" t="str">
        <f t="shared" si="1097"/>
        <v>29</v>
      </c>
      <c r="B7475" t="s">
        <v>709</v>
      </c>
      <c r="C7475" t="str">
        <f t="shared" si="1100"/>
        <v>080</v>
      </c>
      <c r="D7475" t="s">
        <v>787</v>
      </c>
      <c r="E7475" t="str">
        <f>"02"</f>
        <v>02</v>
      </c>
      <c r="F7475" t="str">
        <f>"002"</f>
        <v>002</v>
      </c>
      <c r="G7475" t="str">
        <f>"01"</f>
        <v>01</v>
      </c>
      <c r="H7475" t="s">
        <v>1</v>
      </c>
      <c r="I7475" t="s">
        <v>3380</v>
      </c>
      <c r="J7475" t="s">
        <v>6864</v>
      </c>
      <c r="K7475" t="str">
        <f>"29569"</f>
        <v>29569</v>
      </c>
    </row>
    <row r="7476" spans="1:11" customFormat="1" x14ac:dyDescent="0.25">
      <c r="A7476" t="str">
        <f t="shared" si="1097"/>
        <v>29</v>
      </c>
      <c r="B7476" t="s">
        <v>709</v>
      </c>
      <c r="C7476" t="str">
        <f t="shared" si="1100"/>
        <v>080</v>
      </c>
      <c r="D7476" t="s">
        <v>787</v>
      </c>
      <c r="E7476" t="str">
        <f>"02"</f>
        <v>02</v>
      </c>
      <c r="F7476" t="str">
        <f>"002"</f>
        <v>002</v>
      </c>
      <c r="G7476" t="str">
        <f>"02"</f>
        <v>02</v>
      </c>
      <c r="H7476" t="s">
        <v>0</v>
      </c>
      <c r="I7476" t="s">
        <v>3378</v>
      </c>
      <c r="J7476" t="s">
        <v>6862</v>
      </c>
      <c r="K7476" t="str">
        <f>"29560"</f>
        <v>29560</v>
      </c>
    </row>
    <row r="7477" spans="1:11" customFormat="1" x14ac:dyDescent="0.25">
      <c r="A7477" t="str">
        <f t="shared" si="1097"/>
        <v>29</v>
      </c>
      <c r="B7477" t="s">
        <v>709</v>
      </c>
      <c r="C7477" t="str">
        <f>"081"</f>
        <v>081</v>
      </c>
      <c r="D7477" t="s">
        <v>788</v>
      </c>
      <c r="E7477" t="str">
        <f t="shared" ref="E7477:E7534" si="1102">"01"</f>
        <v>01</v>
      </c>
      <c r="F7477" t="str">
        <f>"001"</f>
        <v>001</v>
      </c>
      <c r="G7477" t="str">
        <f>""</f>
        <v/>
      </c>
      <c r="H7477" t="s">
        <v>3</v>
      </c>
      <c r="I7477" t="s">
        <v>3381</v>
      </c>
      <c r="J7477" t="s">
        <v>6865</v>
      </c>
      <c r="K7477" t="str">
        <f>"29450"</f>
        <v>29450</v>
      </c>
    </row>
    <row r="7478" spans="1:11" customFormat="1" x14ac:dyDescent="0.25">
      <c r="A7478" t="str">
        <f t="shared" si="1097"/>
        <v>29</v>
      </c>
      <c r="B7478" t="s">
        <v>709</v>
      </c>
      <c r="C7478" t="str">
        <f t="shared" ref="C7478:C7533" si="1103">"082"</f>
        <v>082</v>
      </c>
      <c r="D7478" t="s">
        <v>789</v>
      </c>
      <c r="E7478" t="str">
        <f t="shared" si="1102"/>
        <v>01</v>
      </c>
      <c r="F7478" t="str">
        <f>"001"</f>
        <v>001</v>
      </c>
      <c r="G7478" t="str">
        <f>""</f>
        <v/>
      </c>
      <c r="H7478" t="s">
        <v>1</v>
      </c>
      <c r="I7478" t="s">
        <v>3382</v>
      </c>
      <c r="J7478" t="s">
        <v>6866</v>
      </c>
      <c r="K7478" t="str">
        <f>"29730"</f>
        <v>29730</v>
      </c>
    </row>
    <row r="7479" spans="1:11" customFormat="1" x14ac:dyDescent="0.25">
      <c r="A7479" t="str">
        <f t="shared" si="1097"/>
        <v>29</v>
      </c>
      <c r="B7479" t="s">
        <v>709</v>
      </c>
      <c r="C7479" t="str">
        <f t="shared" si="1103"/>
        <v>082</v>
      </c>
      <c r="D7479" t="s">
        <v>789</v>
      </c>
      <c r="E7479" t="str">
        <f t="shared" si="1102"/>
        <v>01</v>
      </c>
      <c r="F7479" t="str">
        <f>"001"</f>
        <v>001</v>
      </c>
      <c r="G7479" t="str">
        <f>""</f>
        <v/>
      </c>
      <c r="H7479" t="s">
        <v>0</v>
      </c>
      <c r="I7479" t="s">
        <v>3382</v>
      </c>
      <c r="J7479" t="s">
        <v>6866</v>
      </c>
      <c r="K7479" t="str">
        <f>"29730"</f>
        <v>29730</v>
      </c>
    </row>
    <row r="7480" spans="1:11" customFormat="1" x14ac:dyDescent="0.25">
      <c r="A7480" t="str">
        <f t="shared" si="1097"/>
        <v>29</v>
      </c>
      <c r="B7480" t="s">
        <v>709</v>
      </c>
      <c r="C7480" t="str">
        <f t="shared" si="1103"/>
        <v>082</v>
      </c>
      <c r="D7480" t="s">
        <v>789</v>
      </c>
      <c r="E7480" t="str">
        <f t="shared" si="1102"/>
        <v>01</v>
      </c>
      <c r="F7480" t="str">
        <f>"002"</f>
        <v>002</v>
      </c>
      <c r="G7480" t="str">
        <f>""</f>
        <v/>
      </c>
      <c r="H7480" t="s">
        <v>1</v>
      </c>
      <c r="I7480" t="s">
        <v>3383</v>
      </c>
      <c r="J7480" t="s">
        <v>6867</v>
      </c>
      <c r="K7480" t="str">
        <f>"29730"</f>
        <v>29730</v>
      </c>
    </row>
    <row r="7481" spans="1:11" customFormat="1" x14ac:dyDescent="0.25">
      <c r="A7481" t="str">
        <f t="shared" si="1097"/>
        <v>29</v>
      </c>
      <c r="B7481" t="s">
        <v>709</v>
      </c>
      <c r="C7481" t="str">
        <f t="shared" si="1103"/>
        <v>082</v>
      </c>
      <c r="D7481" t="s">
        <v>789</v>
      </c>
      <c r="E7481" t="str">
        <f t="shared" si="1102"/>
        <v>01</v>
      </c>
      <c r="F7481" t="str">
        <f>"002"</f>
        <v>002</v>
      </c>
      <c r="G7481" t="str">
        <f>""</f>
        <v/>
      </c>
      <c r="H7481" t="s">
        <v>0</v>
      </c>
      <c r="I7481" t="s">
        <v>3383</v>
      </c>
      <c r="J7481" t="s">
        <v>6867</v>
      </c>
      <c r="K7481" t="str">
        <f>"29730"</f>
        <v>29730</v>
      </c>
    </row>
    <row r="7482" spans="1:11" customFormat="1" x14ac:dyDescent="0.25">
      <c r="A7482" t="str">
        <f t="shared" si="1097"/>
        <v>29</v>
      </c>
      <c r="B7482" t="s">
        <v>709</v>
      </c>
      <c r="C7482" t="str">
        <f t="shared" si="1103"/>
        <v>082</v>
      </c>
      <c r="D7482" t="s">
        <v>789</v>
      </c>
      <c r="E7482" t="str">
        <f t="shared" si="1102"/>
        <v>01</v>
      </c>
      <c r="F7482" t="str">
        <f>"003"</f>
        <v>003</v>
      </c>
      <c r="G7482" t="str">
        <f>""</f>
        <v/>
      </c>
      <c r="H7482" t="s">
        <v>1</v>
      </c>
      <c r="I7482" t="s">
        <v>3384</v>
      </c>
      <c r="J7482" t="s">
        <v>6868</v>
      </c>
      <c r="K7482" t="str">
        <f>"29720"</f>
        <v>29720</v>
      </c>
    </row>
    <row r="7483" spans="1:11" customFormat="1" x14ac:dyDescent="0.25">
      <c r="A7483" t="str">
        <f t="shared" si="1097"/>
        <v>29</v>
      </c>
      <c r="B7483" t="s">
        <v>709</v>
      </c>
      <c r="C7483" t="str">
        <f t="shared" si="1103"/>
        <v>082</v>
      </c>
      <c r="D7483" t="s">
        <v>789</v>
      </c>
      <c r="E7483" t="str">
        <f t="shared" si="1102"/>
        <v>01</v>
      </c>
      <c r="F7483" t="str">
        <f>"003"</f>
        <v>003</v>
      </c>
      <c r="G7483" t="str">
        <f>""</f>
        <v/>
      </c>
      <c r="H7483" t="s">
        <v>0</v>
      </c>
      <c r="I7483" t="s">
        <v>3384</v>
      </c>
      <c r="J7483" t="s">
        <v>6868</v>
      </c>
      <c r="K7483" t="str">
        <f>"29720"</f>
        <v>29720</v>
      </c>
    </row>
    <row r="7484" spans="1:11" customFormat="1" x14ac:dyDescent="0.25">
      <c r="A7484" t="str">
        <f t="shared" si="1097"/>
        <v>29</v>
      </c>
      <c r="B7484" t="s">
        <v>709</v>
      </c>
      <c r="C7484" t="str">
        <f t="shared" si="1103"/>
        <v>082</v>
      </c>
      <c r="D7484" t="s">
        <v>789</v>
      </c>
      <c r="E7484" t="str">
        <f t="shared" si="1102"/>
        <v>01</v>
      </c>
      <c r="F7484" t="str">
        <f>"004"</f>
        <v>004</v>
      </c>
      <c r="G7484" t="str">
        <f>""</f>
        <v/>
      </c>
      <c r="H7484" t="s">
        <v>3</v>
      </c>
      <c r="I7484" t="s">
        <v>3385</v>
      </c>
      <c r="J7484" t="s">
        <v>6869</v>
      </c>
      <c r="K7484" t="str">
        <f>"29738"</f>
        <v>29738</v>
      </c>
    </row>
    <row r="7485" spans="1:11" customFormat="1" x14ac:dyDescent="0.25">
      <c r="A7485" t="str">
        <f t="shared" si="1097"/>
        <v>29</v>
      </c>
      <c r="B7485" t="s">
        <v>709</v>
      </c>
      <c r="C7485" t="str">
        <f t="shared" si="1103"/>
        <v>082</v>
      </c>
      <c r="D7485" t="s">
        <v>789</v>
      </c>
      <c r="E7485" t="str">
        <f t="shared" si="1102"/>
        <v>01</v>
      </c>
      <c r="F7485" t="str">
        <f>"005"</f>
        <v>005</v>
      </c>
      <c r="G7485" t="str">
        <f>""</f>
        <v/>
      </c>
      <c r="H7485" t="s">
        <v>1</v>
      </c>
      <c r="I7485" t="s">
        <v>3386</v>
      </c>
      <c r="J7485" t="s">
        <v>6870</v>
      </c>
      <c r="K7485" t="str">
        <f>"29738"</f>
        <v>29738</v>
      </c>
    </row>
    <row r="7486" spans="1:11" customFormat="1" x14ac:dyDescent="0.25">
      <c r="A7486" t="str">
        <f t="shared" si="1097"/>
        <v>29</v>
      </c>
      <c r="B7486" t="s">
        <v>709</v>
      </c>
      <c r="C7486" t="str">
        <f t="shared" si="1103"/>
        <v>082</v>
      </c>
      <c r="D7486" t="s">
        <v>789</v>
      </c>
      <c r="E7486" t="str">
        <f t="shared" si="1102"/>
        <v>01</v>
      </c>
      <c r="F7486" t="str">
        <f>"005"</f>
        <v>005</v>
      </c>
      <c r="G7486" t="str">
        <f>""</f>
        <v/>
      </c>
      <c r="H7486" t="s">
        <v>0</v>
      </c>
      <c r="I7486" t="s">
        <v>3386</v>
      </c>
      <c r="J7486" t="s">
        <v>6870</v>
      </c>
      <c r="K7486" t="str">
        <f>"29738"</f>
        <v>29738</v>
      </c>
    </row>
    <row r="7487" spans="1:11" customFormat="1" x14ac:dyDescent="0.25">
      <c r="A7487" t="str">
        <f t="shared" si="1097"/>
        <v>29</v>
      </c>
      <c r="B7487" t="s">
        <v>709</v>
      </c>
      <c r="C7487" t="str">
        <f t="shared" si="1103"/>
        <v>082</v>
      </c>
      <c r="D7487" t="s">
        <v>789</v>
      </c>
      <c r="E7487" t="str">
        <f t="shared" si="1102"/>
        <v>01</v>
      </c>
      <c r="F7487" t="str">
        <f>"006"</f>
        <v>006</v>
      </c>
      <c r="G7487" t="str">
        <f>""</f>
        <v/>
      </c>
      <c r="H7487" t="s">
        <v>1</v>
      </c>
      <c r="I7487" t="s">
        <v>3387</v>
      </c>
      <c r="J7487" t="s">
        <v>6871</v>
      </c>
      <c r="K7487" t="str">
        <f>"29730"</f>
        <v>29730</v>
      </c>
    </row>
    <row r="7488" spans="1:11" customFormat="1" x14ac:dyDescent="0.25">
      <c r="A7488" t="str">
        <f t="shared" si="1097"/>
        <v>29</v>
      </c>
      <c r="B7488" t="s">
        <v>709</v>
      </c>
      <c r="C7488" t="str">
        <f t="shared" si="1103"/>
        <v>082</v>
      </c>
      <c r="D7488" t="s">
        <v>789</v>
      </c>
      <c r="E7488" t="str">
        <f t="shared" si="1102"/>
        <v>01</v>
      </c>
      <c r="F7488" t="str">
        <f>"006"</f>
        <v>006</v>
      </c>
      <c r="G7488" t="str">
        <f>""</f>
        <v/>
      </c>
      <c r="H7488" t="s">
        <v>0</v>
      </c>
      <c r="I7488" t="s">
        <v>3387</v>
      </c>
      <c r="J7488" t="s">
        <v>6871</v>
      </c>
      <c r="K7488" t="str">
        <f>"29730"</f>
        <v>29730</v>
      </c>
    </row>
    <row r="7489" spans="1:11" customFormat="1" x14ac:dyDescent="0.25">
      <c r="A7489" t="str">
        <f t="shared" si="1097"/>
        <v>29</v>
      </c>
      <c r="B7489" t="s">
        <v>709</v>
      </c>
      <c r="C7489" t="str">
        <f t="shared" si="1103"/>
        <v>082</v>
      </c>
      <c r="D7489" t="s">
        <v>789</v>
      </c>
      <c r="E7489" t="str">
        <f t="shared" si="1102"/>
        <v>01</v>
      </c>
      <c r="F7489" t="str">
        <f>"007"</f>
        <v>007</v>
      </c>
      <c r="G7489" t="str">
        <f>""</f>
        <v/>
      </c>
      <c r="H7489" t="s">
        <v>1</v>
      </c>
      <c r="I7489" t="s">
        <v>3388</v>
      </c>
      <c r="J7489" t="s">
        <v>6872</v>
      </c>
      <c r="K7489" t="str">
        <f>"29730"</f>
        <v>29730</v>
      </c>
    </row>
    <row r="7490" spans="1:11" customFormat="1" x14ac:dyDescent="0.25">
      <c r="A7490" t="str">
        <f t="shared" si="1097"/>
        <v>29</v>
      </c>
      <c r="B7490" t="s">
        <v>709</v>
      </c>
      <c r="C7490" t="str">
        <f t="shared" si="1103"/>
        <v>082</v>
      </c>
      <c r="D7490" t="s">
        <v>789</v>
      </c>
      <c r="E7490" t="str">
        <f t="shared" si="1102"/>
        <v>01</v>
      </c>
      <c r="F7490" t="str">
        <f>"007"</f>
        <v>007</v>
      </c>
      <c r="G7490" t="str">
        <f>""</f>
        <v/>
      </c>
      <c r="H7490" t="s">
        <v>0</v>
      </c>
      <c r="I7490" t="s">
        <v>3388</v>
      </c>
      <c r="J7490" t="s">
        <v>6872</v>
      </c>
      <c r="K7490" t="str">
        <f>"29730"</f>
        <v>29730</v>
      </c>
    </row>
    <row r="7491" spans="1:11" customFormat="1" x14ac:dyDescent="0.25">
      <c r="A7491" t="str">
        <f t="shared" si="1097"/>
        <v>29</v>
      </c>
      <c r="B7491" t="s">
        <v>709</v>
      </c>
      <c r="C7491" t="str">
        <f t="shared" si="1103"/>
        <v>082</v>
      </c>
      <c r="D7491" t="s">
        <v>789</v>
      </c>
      <c r="E7491" t="str">
        <f t="shared" si="1102"/>
        <v>01</v>
      </c>
      <c r="F7491" t="str">
        <f>"008"</f>
        <v>008</v>
      </c>
      <c r="G7491" t="str">
        <f>""</f>
        <v/>
      </c>
      <c r="H7491" t="s">
        <v>1</v>
      </c>
      <c r="I7491" t="s">
        <v>3389</v>
      </c>
      <c r="J7491" t="s">
        <v>6873</v>
      </c>
      <c r="K7491" t="str">
        <f>"29720"</f>
        <v>29720</v>
      </c>
    </row>
    <row r="7492" spans="1:11" customFormat="1" x14ac:dyDescent="0.25">
      <c r="A7492" t="str">
        <f t="shared" si="1097"/>
        <v>29</v>
      </c>
      <c r="B7492" t="s">
        <v>709</v>
      </c>
      <c r="C7492" t="str">
        <f t="shared" si="1103"/>
        <v>082</v>
      </c>
      <c r="D7492" t="s">
        <v>789</v>
      </c>
      <c r="E7492" t="str">
        <f t="shared" si="1102"/>
        <v>01</v>
      </c>
      <c r="F7492" t="str">
        <f>"008"</f>
        <v>008</v>
      </c>
      <c r="G7492" t="str">
        <f>""</f>
        <v/>
      </c>
      <c r="H7492" t="s">
        <v>0</v>
      </c>
      <c r="I7492" t="s">
        <v>3389</v>
      </c>
      <c r="J7492" t="s">
        <v>6873</v>
      </c>
      <c r="K7492" t="str">
        <f>"29720"</f>
        <v>29720</v>
      </c>
    </row>
    <row r="7493" spans="1:11" customFormat="1" x14ac:dyDescent="0.25">
      <c r="A7493" t="str">
        <f t="shared" si="1097"/>
        <v>29</v>
      </c>
      <c r="B7493" t="s">
        <v>709</v>
      </c>
      <c r="C7493" t="str">
        <f t="shared" si="1103"/>
        <v>082</v>
      </c>
      <c r="D7493" t="s">
        <v>789</v>
      </c>
      <c r="E7493" t="str">
        <f t="shared" si="1102"/>
        <v>01</v>
      </c>
      <c r="F7493" t="str">
        <f>"009"</f>
        <v>009</v>
      </c>
      <c r="G7493" t="str">
        <f>""</f>
        <v/>
      </c>
      <c r="H7493" t="s">
        <v>1</v>
      </c>
      <c r="I7493" t="s">
        <v>3382</v>
      </c>
      <c r="J7493" t="s">
        <v>6866</v>
      </c>
      <c r="K7493" t="str">
        <f>"29730"</f>
        <v>29730</v>
      </c>
    </row>
    <row r="7494" spans="1:11" customFormat="1" x14ac:dyDescent="0.25">
      <c r="A7494" t="str">
        <f t="shared" si="1097"/>
        <v>29</v>
      </c>
      <c r="B7494" t="s">
        <v>709</v>
      </c>
      <c r="C7494" t="str">
        <f t="shared" si="1103"/>
        <v>082</v>
      </c>
      <c r="D7494" t="s">
        <v>789</v>
      </c>
      <c r="E7494" t="str">
        <f t="shared" si="1102"/>
        <v>01</v>
      </c>
      <c r="F7494" t="str">
        <f>"009"</f>
        <v>009</v>
      </c>
      <c r="G7494" t="str">
        <f>""</f>
        <v/>
      </c>
      <c r="H7494" t="s">
        <v>0</v>
      </c>
      <c r="I7494" t="s">
        <v>3382</v>
      </c>
      <c r="J7494" t="s">
        <v>6866</v>
      </c>
      <c r="K7494" t="str">
        <f>"29730"</f>
        <v>29730</v>
      </c>
    </row>
    <row r="7495" spans="1:11" customFormat="1" x14ac:dyDescent="0.25">
      <c r="A7495" t="str">
        <f t="shared" si="1097"/>
        <v>29</v>
      </c>
      <c r="B7495" t="s">
        <v>709</v>
      </c>
      <c r="C7495" t="str">
        <f t="shared" si="1103"/>
        <v>082</v>
      </c>
      <c r="D7495" t="s">
        <v>789</v>
      </c>
      <c r="E7495" t="str">
        <f t="shared" si="1102"/>
        <v>01</v>
      </c>
      <c r="F7495" t="str">
        <f>"010"</f>
        <v>010</v>
      </c>
      <c r="G7495" t="str">
        <f>""</f>
        <v/>
      </c>
      <c r="H7495" t="s">
        <v>1</v>
      </c>
      <c r="I7495" t="s">
        <v>3390</v>
      </c>
      <c r="J7495" t="s">
        <v>6874</v>
      </c>
      <c r="K7495" t="str">
        <f>"29720"</f>
        <v>29720</v>
      </c>
    </row>
    <row r="7496" spans="1:11" customFormat="1" x14ac:dyDescent="0.25">
      <c r="A7496" t="str">
        <f t="shared" si="1097"/>
        <v>29</v>
      </c>
      <c r="B7496" t="s">
        <v>709</v>
      </c>
      <c r="C7496" t="str">
        <f t="shared" si="1103"/>
        <v>082</v>
      </c>
      <c r="D7496" t="s">
        <v>789</v>
      </c>
      <c r="E7496" t="str">
        <f t="shared" si="1102"/>
        <v>01</v>
      </c>
      <c r="F7496" t="str">
        <f>"010"</f>
        <v>010</v>
      </c>
      <c r="G7496" t="str">
        <f>""</f>
        <v/>
      </c>
      <c r="H7496" t="s">
        <v>0</v>
      </c>
      <c r="I7496" t="s">
        <v>3390</v>
      </c>
      <c r="J7496" t="s">
        <v>6874</v>
      </c>
      <c r="K7496" t="str">
        <f>"29720"</f>
        <v>29720</v>
      </c>
    </row>
    <row r="7497" spans="1:11" customFormat="1" x14ac:dyDescent="0.25">
      <c r="A7497" t="str">
        <f t="shared" si="1097"/>
        <v>29</v>
      </c>
      <c r="B7497" t="s">
        <v>709</v>
      </c>
      <c r="C7497" t="str">
        <f t="shared" si="1103"/>
        <v>082</v>
      </c>
      <c r="D7497" t="s">
        <v>789</v>
      </c>
      <c r="E7497" t="str">
        <f t="shared" si="1102"/>
        <v>01</v>
      </c>
      <c r="F7497" t="str">
        <f>"011"</f>
        <v>011</v>
      </c>
      <c r="G7497" t="str">
        <f>""</f>
        <v/>
      </c>
      <c r="H7497" t="s">
        <v>1</v>
      </c>
      <c r="I7497" t="s">
        <v>3391</v>
      </c>
      <c r="J7497" t="s">
        <v>6875</v>
      </c>
      <c r="K7497" t="str">
        <f>"29720"</f>
        <v>29720</v>
      </c>
    </row>
    <row r="7498" spans="1:11" customFormat="1" x14ac:dyDescent="0.25">
      <c r="A7498" t="str">
        <f t="shared" si="1097"/>
        <v>29</v>
      </c>
      <c r="B7498" t="s">
        <v>709</v>
      </c>
      <c r="C7498" t="str">
        <f t="shared" si="1103"/>
        <v>082</v>
      </c>
      <c r="D7498" t="s">
        <v>789</v>
      </c>
      <c r="E7498" t="str">
        <f t="shared" si="1102"/>
        <v>01</v>
      </c>
      <c r="F7498" t="str">
        <f>"011"</f>
        <v>011</v>
      </c>
      <c r="G7498" t="str">
        <f>""</f>
        <v/>
      </c>
      <c r="H7498" t="s">
        <v>0</v>
      </c>
      <c r="I7498" t="s">
        <v>3391</v>
      </c>
      <c r="J7498" t="s">
        <v>6875</v>
      </c>
      <c r="K7498" t="str">
        <f>"29720"</f>
        <v>29720</v>
      </c>
    </row>
    <row r="7499" spans="1:11" customFormat="1" x14ac:dyDescent="0.25">
      <c r="A7499" t="str">
        <f t="shared" ref="A7499:A7562" si="1104">"29"</f>
        <v>29</v>
      </c>
      <c r="B7499" t="s">
        <v>709</v>
      </c>
      <c r="C7499" t="str">
        <f t="shared" si="1103"/>
        <v>082</v>
      </c>
      <c r="D7499" t="s">
        <v>789</v>
      </c>
      <c r="E7499" t="str">
        <f t="shared" si="1102"/>
        <v>01</v>
      </c>
      <c r="F7499" t="str">
        <f>"012"</f>
        <v>012</v>
      </c>
      <c r="G7499" t="str">
        <f>""</f>
        <v/>
      </c>
      <c r="H7499" t="s">
        <v>1</v>
      </c>
      <c r="I7499" t="s">
        <v>3387</v>
      </c>
      <c r="J7499" t="s">
        <v>6871</v>
      </c>
      <c r="K7499" t="str">
        <f>"29730"</f>
        <v>29730</v>
      </c>
    </row>
    <row r="7500" spans="1:11" customFormat="1" x14ac:dyDescent="0.25">
      <c r="A7500" t="str">
        <f t="shared" si="1104"/>
        <v>29</v>
      </c>
      <c r="B7500" t="s">
        <v>709</v>
      </c>
      <c r="C7500" t="str">
        <f t="shared" si="1103"/>
        <v>082</v>
      </c>
      <c r="D7500" t="s">
        <v>789</v>
      </c>
      <c r="E7500" t="str">
        <f t="shared" si="1102"/>
        <v>01</v>
      </c>
      <c r="F7500" t="str">
        <f>"012"</f>
        <v>012</v>
      </c>
      <c r="G7500" t="str">
        <f>""</f>
        <v/>
      </c>
      <c r="H7500" t="s">
        <v>0</v>
      </c>
      <c r="I7500" t="s">
        <v>3387</v>
      </c>
      <c r="J7500" t="s">
        <v>6871</v>
      </c>
      <c r="K7500" t="str">
        <f>"29730"</f>
        <v>29730</v>
      </c>
    </row>
    <row r="7501" spans="1:11" customFormat="1" x14ac:dyDescent="0.25">
      <c r="A7501" t="str">
        <f t="shared" si="1104"/>
        <v>29</v>
      </c>
      <c r="B7501" t="s">
        <v>709</v>
      </c>
      <c r="C7501" t="str">
        <f t="shared" si="1103"/>
        <v>082</v>
      </c>
      <c r="D7501" t="s">
        <v>789</v>
      </c>
      <c r="E7501" t="str">
        <f t="shared" si="1102"/>
        <v>01</v>
      </c>
      <c r="F7501" t="str">
        <f>"013"</f>
        <v>013</v>
      </c>
      <c r="G7501" t="str">
        <f>""</f>
        <v/>
      </c>
      <c r="H7501" t="s">
        <v>1</v>
      </c>
      <c r="I7501" t="s">
        <v>3392</v>
      </c>
      <c r="J7501" t="s">
        <v>6876</v>
      </c>
      <c r="K7501" t="str">
        <f>"29738"</f>
        <v>29738</v>
      </c>
    </row>
    <row r="7502" spans="1:11" customFormat="1" x14ac:dyDescent="0.25">
      <c r="A7502" t="str">
        <f t="shared" si="1104"/>
        <v>29</v>
      </c>
      <c r="B7502" t="s">
        <v>709</v>
      </c>
      <c r="C7502" t="str">
        <f t="shared" si="1103"/>
        <v>082</v>
      </c>
      <c r="D7502" t="s">
        <v>789</v>
      </c>
      <c r="E7502" t="str">
        <f t="shared" si="1102"/>
        <v>01</v>
      </c>
      <c r="F7502" t="str">
        <f>"013"</f>
        <v>013</v>
      </c>
      <c r="G7502" t="str">
        <f>""</f>
        <v/>
      </c>
      <c r="H7502" t="s">
        <v>0</v>
      </c>
      <c r="I7502" t="s">
        <v>3392</v>
      </c>
      <c r="J7502" t="s">
        <v>6876</v>
      </c>
      <c r="K7502" t="str">
        <f>"29738"</f>
        <v>29738</v>
      </c>
    </row>
    <row r="7503" spans="1:11" customFormat="1" x14ac:dyDescent="0.25">
      <c r="A7503" t="str">
        <f t="shared" si="1104"/>
        <v>29</v>
      </c>
      <c r="B7503" t="s">
        <v>709</v>
      </c>
      <c r="C7503" t="str">
        <f t="shared" si="1103"/>
        <v>082</v>
      </c>
      <c r="D7503" t="s">
        <v>789</v>
      </c>
      <c r="E7503" t="str">
        <f t="shared" si="1102"/>
        <v>01</v>
      </c>
      <c r="F7503" t="str">
        <f>"014"</f>
        <v>014</v>
      </c>
      <c r="G7503" t="str">
        <f>""</f>
        <v/>
      </c>
      <c r="H7503" t="s">
        <v>3</v>
      </c>
      <c r="I7503" t="s">
        <v>25</v>
      </c>
      <c r="J7503" t="s">
        <v>6877</v>
      </c>
      <c r="K7503" t="str">
        <f>"29730"</f>
        <v>29730</v>
      </c>
    </row>
    <row r="7504" spans="1:11" customFormat="1" x14ac:dyDescent="0.25">
      <c r="A7504" t="str">
        <f t="shared" si="1104"/>
        <v>29</v>
      </c>
      <c r="B7504" t="s">
        <v>709</v>
      </c>
      <c r="C7504" t="str">
        <f t="shared" si="1103"/>
        <v>082</v>
      </c>
      <c r="D7504" t="s">
        <v>789</v>
      </c>
      <c r="E7504" t="str">
        <f t="shared" si="1102"/>
        <v>01</v>
      </c>
      <c r="F7504" t="str">
        <f>"015"</f>
        <v>015</v>
      </c>
      <c r="G7504" t="str">
        <f>""</f>
        <v/>
      </c>
      <c r="H7504" t="s">
        <v>1</v>
      </c>
      <c r="I7504" t="s">
        <v>3387</v>
      </c>
      <c r="J7504" t="s">
        <v>6871</v>
      </c>
      <c r="K7504" t="str">
        <f>"29730"</f>
        <v>29730</v>
      </c>
    </row>
    <row r="7505" spans="1:11" customFormat="1" x14ac:dyDescent="0.25">
      <c r="A7505" t="str">
        <f t="shared" si="1104"/>
        <v>29</v>
      </c>
      <c r="B7505" t="s">
        <v>709</v>
      </c>
      <c r="C7505" t="str">
        <f t="shared" si="1103"/>
        <v>082</v>
      </c>
      <c r="D7505" t="s">
        <v>789</v>
      </c>
      <c r="E7505" t="str">
        <f t="shared" si="1102"/>
        <v>01</v>
      </c>
      <c r="F7505" t="str">
        <f>"015"</f>
        <v>015</v>
      </c>
      <c r="G7505" t="str">
        <f>""</f>
        <v/>
      </c>
      <c r="H7505" t="s">
        <v>0</v>
      </c>
      <c r="I7505" t="s">
        <v>3387</v>
      </c>
      <c r="J7505" t="s">
        <v>6871</v>
      </c>
      <c r="K7505" t="str">
        <f>"29730"</f>
        <v>29730</v>
      </c>
    </row>
    <row r="7506" spans="1:11" customFormat="1" x14ac:dyDescent="0.25">
      <c r="A7506" t="str">
        <f t="shared" si="1104"/>
        <v>29</v>
      </c>
      <c r="B7506" t="s">
        <v>709</v>
      </c>
      <c r="C7506" t="str">
        <f t="shared" si="1103"/>
        <v>082</v>
      </c>
      <c r="D7506" t="s">
        <v>789</v>
      </c>
      <c r="E7506" t="str">
        <f t="shared" si="1102"/>
        <v>01</v>
      </c>
      <c r="F7506" t="str">
        <f>"016"</f>
        <v>016</v>
      </c>
      <c r="G7506" t="str">
        <f>""</f>
        <v/>
      </c>
      <c r="H7506" t="s">
        <v>1</v>
      </c>
      <c r="I7506" t="s">
        <v>3391</v>
      </c>
      <c r="J7506" t="s">
        <v>6875</v>
      </c>
      <c r="K7506" t="str">
        <f>"29720"</f>
        <v>29720</v>
      </c>
    </row>
    <row r="7507" spans="1:11" customFormat="1" x14ac:dyDescent="0.25">
      <c r="A7507" t="str">
        <f t="shared" si="1104"/>
        <v>29</v>
      </c>
      <c r="B7507" t="s">
        <v>709</v>
      </c>
      <c r="C7507" t="str">
        <f t="shared" si="1103"/>
        <v>082</v>
      </c>
      <c r="D7507" t="s">
        <v>789</v>
      </c>
      <c r="E7507" t="str">
        <f t="shared" si="1102"/>
        <v>01</v>
      </c>
      <c r="F7507" t="str">
        <f>"016"</f>
        <v>016</v>
      </c>
      <c r="G7507" t="str">
        <f>""</f>
        <v/>
      </c>
      <c r="H7507" t="s">
        <v>0</v>
      </c>
      <c r="I7507" t="s">
        <v>3391</v>
      </c>
      <c r="J7507" t="s">
        <v>6875</v>
      </c>
      <c r="K7507" t="str">
        <f>"29720"</f>
        <v>29720</v>
      </c>
    </row>
    <row r="7508" spans="1:11" customFormat="1" x14ac:dyDescent="0.25">
      <c r="A7508" t="str">
        <f t="shared" si="1104"/>
        <v>29</v>
      </c>
      <c r="B7508" t="s">
        <v>709</v>
      </c>
      <c r="C7508" t="str">
        <f t="shared" si="1103"/>
        <v>082</v>
      </c>
      <c r="D7508" t="s">
        <v>789</v>
      </c>
      <c r="E7508" t="str">
        <f t="shared" si="1102"/>
        <v>01</v>
      </c>
      <c r="F7508" t="str">
        <f>"017"</f>
        <v>017</v>
      </c>
      <c r="G7508" t="str">
        <f>""</f>
        <v/>
      </c>
      <c r="H7508" t="s">
        <v>1</v>
      </c>
      <c r="I7508" t="s">
        <v>3391</v>
      </c>
      <c r="J7508" t="s">
        <v>6875</v>
      </c>
      <c r="K7508" t="str">
        <f>"29720"</f>
        <v>29720</v>
      </c>
    </row>
    <row r="7509" spans="1:11" customFormat="1" x14ac:dyDescent="0.25">
      <c r="A7509" t="str">
        <f t="shared" si="1104"/>
        <v>29</v>
      </c>
      <c r="B7509" t="s">
        <v>709</v>
      </c>
      <c r="C7509" t="str">
        <f t="shared" si="1103"/>
        <v>082</v>
      </c>
      <c r="D7509" t="s">
        <v>789</v>
      </c>
      <c r="E7509" t="str">
        <f t="shared" si="1102"/>
        <v>01</v>
      </c>
      <c r="F7509" t="str">
        <f>"017"</f>
        <v>017</v>
      </c>
      <c r="G7509" t="str">
        <f>""</f>
        <v/>
      </c>
      <c r="H7509" t="s">
        <v>0</v>
      </c>
      <c r="I7509" t="s">
        <v>3391</v>
      </c>
      <c r="J7509" t="s">
        <v>6875</v>
      </c>
      <c r="K7509" t="str">
        <f>"29720"</f>
        <v>29720</v>
      </c>
    </row>
    <row r="7510" spans="1:11" customFormat="1" x14ac:dyDescent="0.25">
      <c r="A7510" t="str">
        <f t="shared" si="1104"/>
        <v>29</v>
      </c>
      <c r="B7510" t="s">
        <v>709</v>
      </c>
      <c r="C7510" t="str">
        <f t="shared" si="1103"/>
        <v>082</v>
      </c>
      <c r="D7510" t="s">
        <v>789</v>
      </c>
      <c r="E7510" t="str">
        <f t="shared" si="1102"/>
        <v>01</v>
      </c>
      <c r="F7510" t="str">
        <f>"018"</f>
        <v>018</v>
      </c>
      <c r="G7510" t="str">
        <f>""</f>
        <v/>
      </c>
      <c r="H7510" t="s">
        <v>1</v>
      </c>
      <c r="I7510" t="s">
        <v>3385</v>
      </c>
      <c r="J7510" t="s">
        <v>6869</v>
      </c>
      <c r="K7510" t="str">
        <f>"29738"</f>
        <v>29738</v>
      </c>
    </row>
    <row r="7511" spans="1:11" customFormat="1" x14ac:dyDescent="0.25">
      <c r="A7511" t="str">
        <f t="shared" si="1104"/>
        <v>29</v>
      </c>
      <c r="B7511" t="s">
        <v>709</v>
      </c>
      <c r="C7511" t="str">
        <f t="shared" si="1103"/>
        <v>082</v>
      </c>
      <c r="D7511" t="s">
        <v>789</v>
      </c>
      <c r="E7511" t="str">
        <f t="shared" si="1102"/>
        <v>01</v>
      </c>
      <c r="F7511" t="str">
        <f>"018"</f>
        <v>018</v>
      </c>
      <c r="G7511" t="str">
        <f>""</f>
        <v/>
      </c>
      <c r="H7511" t="s">
        <v>0</v>
      </c>
      <c r="I7511" t="s">
        <v>3385</v>
      </c>
      <c r="J7511" t="s">
        <v>6869</v>
      </c>
      <c r="K7511" t="str">
        <f>"29738"</f>
        <v>29738</v>
      </c>
    </row>
    <row r="7512" spans="1:11" customFormat="1" x14ac:dyDescent="0.25">
      <c r="A7512" t="str">
        <f t="shared" si="1104"/>
        <v>29</v>
      </c>
      <c r="B7512" t="s">
        <v>709</v>
      </c>
      <c r="C7512" t="str">
        <f t="shared" si="1103"/>
        <v>082</v>
      </c>
      <c r="D7512" t="s">
        <v>789</v>
      </c>
      <c r="E7512" t="str">
        <f t="shared" si="1102"/>
        <v>01</v>
      </c>
      <c r="F7512" t="str">
        <f>"019"</f>
        <v>019</v>
      </c>
      <c r="G7512" t="str">
        <f>""</f>
        <v/>
      </c>
      <c r="H7512" t="s">
        <v>1</v>
      </c>
      <c r="I7512" t="s">
        <v>3393</v>
      </c>
      <c r="J7512" t="s">
        <v>6868</v>
      </c>
      <c r="K7512" t="str">
        <f>"29720"</f>
        <v>29720</v>
      </c>
    </row>
    <row r="7513" spans="1:11" customFormat="1" x14ac:dyDescent="0.25">
      <c r="A7513" t="str">
        <f t="shared" si="1104"/>
        <v>29</v>
      </c>
      <c r="B7513" t="s">
        <v>709</v>
      </c>
      <c r="C7513" t="str">
        <f t="shared" si="1103"/>
        <v>082</v>
      </c>
      <c r="D7513" t="s">
        <v>789</v>
      </c>
      <c r="E7513" t="str">
        <f t="shared" si="1102"/>
        <v>01</v>
      </c>
      <c r="F7513" t="str">
        <f>"019"</f>
        <v>019</v>
      </c>
      <c r="G7513" t="str">
        <f>""</f>
        <v/>
      </c>
      <c r="H7513" t="s">
        <v>0</v>
      </c>
      <c r="I7513" t="s">
        <v>3393</v>
      </c>
      <c r="J7513" t="s">
        <v>6868</v>
      </c>
      <c r="K7513" t="str">
        <f>"29720"</f>
        <v>29720</v>
      </c>
    </row>
    <row r="7514" spans="1:11" customFormat="1" x14ac:dyDescent="0.25">
      <c r="A7514" t="str">
        <f t="shared" si="1104"/>
        <v>29</v>
      </c>
      <c r="B7514" t="s">
        <v>709</v>
      </c>
      <c r="C7514" t="str">
        <f t="shared" si="1103"/>
        <v>082</v>
      </c>
      <c r="D7514" t="s">
        <v>789</v>
      </c>
      <c r="E7514" t="str">
        <f t="shared" si="1102"/>
        <v>01</v>
      </c>
      <c r="F7514" t="str">
        <f>"020"</f>
        <v>020</v>
      </c>
      <c r="G7514" t="str">
        <f>""</f>
        <v/>
      </c>
      <c r="H7514" t="s">
        <v>1</v>
      </c>
      <c r="I7514" t="s">
        <v>3392</v>
      </c>
      <c r="J7514" t="s">
        <v>6876</v>
      </c>
      <c r="K7514" t="str">
        <f>"29738"</f>
        <v>29738</v>
      </c>
    </row>
    <row r="7515" spans="1:11" customFormat="1" x14ac:dyDescent="0.25">
      <c r="A7515" t="str">
        <f t="shared" si="1104"/>
        <v>29</v>
      </c>
      <c r="B7515" t="s">
        <v>709</v>
      </c>
      <c r="C7515" t="str">
        <f t="shared" si="1103"/>
        <v>082</v>
      </c>
      <c r="D7515" t="s">
        <v>789</v>
      </c>
      <c r="E7515" t="str">
        <f t="shared" si="1102"/>
        <v>01</v>
      </c>
      <c r="F7515" t="str">
        <f>"020"</f>
        <v>020</v>
      </c>
      <c r="G7515" t="str">
        <f>""</f>
        <v/>
      </c>
      <c r="H7515" t="s">
        <v>0</v>
      </c>
      <c r="I7515" t="s">
        <v>3392</v>
      </c>
      <c r="J7515" t="s">
        <v>6876</v>
      </c>
      <c r="K7515" t="str">
        <f>"29738"</f>
        <v>29738</v>
      </c>
    </row>
    <row r="7516" spans="1:11" customFormat="1" x14ac:dyDescent="0.25">
      <c r="A7516" t="str">
        <f t="shared" si="1104"/>
        <v>29</v>
      </c>
      <c r="B7516" t="s">
        <v>709</v>
      </c>
      <c r="C7516" t="str">
        <f t="shared" si="1103"/>
        <v>082</v>
      </c>
      <c r="D7516" t="s">
        <v>789</v>
      </c>
      <c r="E7516" t="str">
        <f t="shared" si="1102"/>
        <v>01</v>
      </c>
      <c r="F7516" t="str">
        <f>"021"</f>
        <v>021</v>
      </c>
      <c r="G7516" t="str">
        <f>""</f>
        <v/>
      </c>
      <c r="H7516" t="s">
        <v>1</v>
      </c>
      <c r="I7516" t="s">
        <v>3385</v>
      </c>
      <c r="J7516" t="s">
        <v>6869</v>
      </c>
      <c r="K7516" t="str">
        <f>"29738"</f>
        <v>29738</v>
      </c>
    </row>
    <row r="7517" spans="1:11" customFormat="1" x14ac:dyDescent="0.25">
      <c r="A7517" t="str">
        <f t="shared" si="1104"/>
        <v>29</v>
      </c>
      <c r="B7517" t="s">
        <v>709</v>
      </c>
      <c r="C7517" t="str">
        <f t="shared" si="1103"/>
        <v>082</v>
      </c>
      <c r="D7517" t="s">
        <v>789</v>
      </c>
      <c r="E7517" t="str">
        <f t="shared" si="1102"/>
        <v>01</v>
      </c>
      <c r="F7517" t="str">
        <f>"021"</f>
        <v>021</v>
      </c>
      <c r="G7517" t="str">
        <f>""</f>
        <v/>
      </c>
      <c r="H7517" t="s">
        <v>0</v>
      </c>
      <c r="I7517" t="s">
        <v>3385</v>
      </c>
      <c r="J7517" t="s">
        <v>6869</v>
      </c>
      <c r="K7517" t="str">
        <f>"29738"</f>
        <v>29738</v>
      </c>
    </row>
    <row r="7518" spans="1:11" customFormat="1" x14ac:dyDescent="0.25">
      <c r="A7518" t="str">
        <f t="shared" si="1104"/>
        <v>29</v>
      </c>
      <c r="B7518" t="s">
        <v>709</v>
      </c>
      <c r="C7518" t="str">
        <f t="shared" si="1103"/>
        <v>082</v>
      </c>
      <c r="D7518" t="s">
        <v>789</v>
      </c>
      <c r="E7518" t="str">
        <f t="shared" si="1102"/>
        <v>01</v>
      </c>
      <c r="F7518" t="str">
        <f>"022"</f>
        <v>022</v>
      </c>
      <c r="G7518" t="str">
        <f>"01"</f>
        <v>01</v>
      </c>
      <c r="H7518" t="s">
        <v>1</v>
      </c>
      <c r="I7518" t="s">
        <v>3389</v>
      </c>
      <c r="J7518" t="s">
        <v>6873</v>
      </c>
      <c r="K7518" t="str">
        <f>"29720"</f>
        <v>29720</v>
      </c>
    </row>
    <row r="7519" spans="1:11" customFormat="1" x14ac:dyDescent="0.25">
      <c r="A7519" t="str">
        <f t="shared" si="1104"/>
        <v>29</v>
      </c>
      <c r="B7519" t="s">
        <v>709</v>
      </c>
      <c r="C7519" t="str">
        <f t="shared" si="1103"/>
        <v>082</v>
      </c>
      <c r="D7519" t="s">
        <v>789</v>
      </c>
      <c r="E7519" t="str">
        <f t="shared" si="1102"/>
        <v>01</v>
      </c>
      <c r="F7519" t="str">
        <f>"022"</f>
        <v>022</v>
      </c>
      <c r="G7519" t="str">
        <f>"01"</f>
        <v>01</v>
      </c>
      <c r="H7519" t="s">
        <v>0</v>
      </c>
      <c r="I7519" t="s">
        <v>3389</v>
      </c>
      <c r="J7519" t="s">
        <v>6873</v>
      </c>
      <c r="K7519" t="str">
        <f>"29720"</f>
        <v>29720</v>
      </c>
    </row>
    <row r="7520" spans="1:11" customFormat="1" x14ac:dyDescent="0.25">
      <c r="A7520" t="str">
        <f t="shared" si="1104"/>
        <v>29</v>
      </c>
      <c r="B7520" t="s">
        <v>709</v>
      </c>
      <c r="C7520" t="str">
        <f t="shared" si="1103"/>
        <v>082</v>
      </c>
      <c r="D7520" t="s">
        <v>789</v>
      </c>
      <c r="E7520" t="str">
        <f t="shared" si="1102"/>
        <v>01</v>
      </c>
      <c r="F7520" t="str">
        <f>"022"</f>
        <v>022</v>
      </c>
      <c r="G7520" t="str">
        <f>"02"</f>
        <v>02</v>
      </c>
      <c r="H7520" t="s">
        <v>2</v>
      </c>
      <c r="I7520" t="s">
        <v>3394</v>
      </c>
      <c r="J7520" t="s">
        <v>6878</v>
      </c>
      <c r="K7520" t="str">
        <f>"29720"</f>
        <v>29720</v>
      </c>
    </row>
    <row r="7521" spans="1:11" customFormat="1" x14ac:dyDescent="0.25">
      <c r="A7521" t="str">
        <f t="shared" si="1104"/>
        <v>29</v>
      </c>
      <c r="B7521" t="s">
        <v>709</v>
      </c>
      <c r="C7521" t="str">
        <f t="shared" si="1103"/>
        <v>082</v>
      </c>
      <c r="D7521" t="s">
        <v>789</v>
      </c>
      <c r="E7521" t="str">
        <f t="shared" si="1102"/>
        <v>01</v>
      </c>
      <c r="F7521" t="str">
        <f>"023"</f>
        <v>023</v>
      </c>
      <c r="G7521" t="str">
        <f>""</f>
        <v/>
      </c>
      <c r="H7521" t="s">
        <v>1</v>
      </c>
      <c r="I7521" t="s">
        <v>3392</v>
      </c>
      <c r="J7521" t="s">
        <v>6876</v>
      </c>
      <c r="K7521" t="str">
        <f>"29738"</f>
        <v>29738</v>
      </c>
    </row>
    <row r="7522" spans="1:11" customFormat="1" x14ac:dyDescent="0.25">
      <c r="A7522" t="str">
        <f t="shared" si="1104"/>
        <v>29</v>
      </c>
      <c r="B7522" t="s">
        <v>709</v>
      </c>
      <c r="C7522" t="str">
        <f t="shared" si="1103"/>
        <v>082</v>
      </c>
      <c r="D7522" t="s">
        <v>789</v>
      </c>
      <c r="E7522" t="str">
        <f t="shared" si="1102"/>
        <v>01</v>
      </c>
      <c r="F7522" t="str">
        <f>"023"</f>
        <v>023</v>
      </c>
      <c r="G7522" t="str">
        <f>""</f>
        <v/>
      </c>
      <c r="H7522" t="s">
        <v>0</v>
      </c>
      <c r="I7522" t="s">
        <v>3392</v>
      </c>
      <c r="J7522" t="s">
        <v>6876</v>
      </c>
      <c r="K7522" t="str">
        <f>"29738"</f>
        <v>29738</v>
      </c>
    </row>
    <row r="7523" spans="1:11" customFormat="1" x14ac:dyDescent="0.25">
      <c r="A7523" t="str">
        <f t="shared" si="1104"/>
        <v>29</v>
      </c>
      <c r="B7523" t="s">
        <v>709</v>
      </c>
      <c r="C7523" t="str">
        <f t="shared" si="1103"/>
        <v>082</v>
      </c>
      <c r="D7523" t="s">
        <v>789</v>
      </c>
      <c r="E7523" t="str">
        <f t="shared" si="1102"/>
        <v>01</v>
      </c>
      <c r="F7523" t="str">
        <f>"024"</f>
        <v>024</v>
      </c>
      <c r="G7523" t="str">
        <f>""</f>
        <v/>
      </c>
      <c r="H7523" t="s">
        <v>1</v>
      </c>
      <c r="I7523" t="s">
        <v>3395</v>
      </c>
      <c r="J7523" t="s">
        <v>6879</v>
      </c>
      <c r="K7523" t="str">
        <f>"29720"</f>
        <v>29720</v>
      </c>
    </row>
    <row r="7524" spans="1:11" customFormat="1" x14ac:dyDescent="0.25">
      <c r="A7524" t="str">
        <f t="shared" si="1104"/>
        <v>29</v>
      </c>
      <c r="B7524" t="s">
        <v>709</v>
      </c>
      <c r="C7524" t="str">
        <f t="shared" si="1103"/>
        <v>082</v>
      </c>
      <c r="D7524" t="s">
        <v>789</v>
      </c>
      <c r="E7524" t="str">
        <f t="shared" si="1102"/>
        <v>01</v>
      </c>
      <c r="F7524" t="str">
        <f>"024"</f>
        <v>024</v>
      </c>
      <c r="G7524" t="str">
        <f>""</f>
        <v/>
      </c>
      <c r="H7524" t="s">
        <v>0</v>
      </c>
      <c r="I7524" t="s">
        <v>3395</v>
      </c>
      <c r="J7524" t="s">
        <v>6879</v>
      </c>
      <c r="K7524" t="str">
        <f>"29720"</f>
        <v>29720</v>
      </c>
    </row>
    <row r="7525" spans="1:11" customFormat="1" x14ac:dyDescent="0.25">
      <c r="A7525" t="str">
        <f t="shared" si="1104"/>
        <v>29</v>
      </c>
      <c r="B7525" t="s">
        <v>709</v>
      </c>
      <c r="C7525" t="str">
        <f t="shared" si="1103"/>
        <v>082</v>
      </c>
      <c r="D7525" t="s">
        <v>789</v>
      </c>
      <c r="E7525" t="str">
        <f t="shared" si="1102"/>
        <v>01</v>
      </c>
      <c r="F7525" t="str">
        <f>"025"</f>
        <v>025</v>
      </c>
      <c r="G7525" t="str">
        <f>""</f>
        <v/>
      </c>
      <c r="H7525" t="s">
        <v>1</v>
      </c>
      <c r="I7525" t="s">
        <v>3392</v>
      </c>
      <c r="J7525" t="s">
        <v>6876</v>
      </c>
      <c r="K7525" t="str">
        <f>"29738"</f>
        <v>29738</v>
      </c>
    </row>
    <row r="7526" spans="1:11" customFormat="1" x14ac:dyDescent="0.25">
      <c r="A7526" t="str">
        <f t="shared" si="1104"/>
        <v>29</v>
      </c>
      <c r="B7526" t="s">
        <v>709</v>
      </c>
      <c r="C7526" t="str">
        <f t="shared" si="1103"/>
        <v>082</v>
      </c>
      <c r="D7526" t="s">
        <v>789</v>
      </c>
      <c r="E7526" t="str">
        <f t="shared" si="1102"/>
        <v>01</v>
      </c>
      <c r="F7526" t="str">
        <f>"025"</f>
        <v>025</v>
      </c>
      <c r="G7526" t="str">
        <f>""</f>
        <v/>
      </c>
      <c r="H7526" t="s">
        <v>0</v>
      </c>
      <c r="I7526" t="s">
        <v>3392</v>
      </c>
      <c r="J7526" t="s">
        <v>6876</v>
      </c>
      <c r="K7526" t="str">
        <f>"29738"</f>
        <v>29738</v>
      </c>
    </row>
    <row r="7527" spans="1:11" customFormat="1" x14ac:dyDescent="0.25">
      <c r="A7527" t="str">
        <f t="shared" si="1104"/>
        <v>29</v>
      </c>
      <c r="B7527" t="s">
        <v>709</v>
      </c>
      <c r="C7527" t="str">
        <f t="shared" si="1103"/>
        <v>082</v>
      </c>
      <c r="D7527" t="s">
        <v>789</v>
      </c>
      <c r="E7527" t="str">
        <f t="shared" si="1102"/>
        <v>01</v>
      </c>
      <c r="F7527" t="str">
        <f>"026"</f>
        <v>026</v>
      </c>
      <c r="G7527" t="str">
        <f>""</f>
        <v/>
      </c>
      <c r="H7527" t="s">
        <v>1</v>
      </c>
      <c r="I7527" t="s">
        <v>3396</v>
      </c>
      <c r="J7527" t="s">
        <v>6880</v>
      </c>
      <c r="K7527" t="str">
        <f>"29730"</f>
        <v>29730</v>
      </c>
    </row>
    <row r="7528" spans="1:11" customFormat="1" x14ac:dyDescent="0.25">
      <c r="A7528" t="str">
        <f t="shared" si="1104"/>
        <v>29</v>
      </c>
      <c r="B7528" t="s">
        <v>709</v>
      </c>
      <c r="C7528" t="str">
        <f t="shared" si="1103"/>
        <v>082</v>
      </c>
      <c r="D7528" t="s">
        <v>789</v>
      </c>
      <c r="E7528" t="str">
        <f t="shared" si="1102"/>
        <v>01</v>
      </c>
      <c r="F7528" t="str">
        <f>"026"</f>
        <v>026</v>
      </c>
      <c r="G7528" t="str">
        <f>""</f>
        <v/>
      </c>
      <c r="H7528" t="s">
        <v>0</v>
      </c>
      <c r="I7528" t="s">
        <v>3396</v>
      </c>
      <c r="J7528" t="s">
        <v>6880</v>
      </c>
      <c r="K7528" t="str">
        <f>"29730"</f>
        <v>29730</v>
      </c>
    </row>
    <row r="7529" spans="1:11" customFormat="1" x14ac:dyDescent="0.25">
      <c r="A7529" t="str">
        <f t="shared" si="1104"/>
        <v>29</v>
      </c>
      <c r="B7529" t="s">
        <v>709</v>
      </c>
      <c r="C7529" t="str">
        <f t="shared" si="1103"/>
        <v>082</v>
      </c>
      <c r="D7529" t="s">
        <v>789</v>
      </c>
      <c r="E7529" t="str">
        <f t="shared" si="1102"/>
        <v>01</v>
      </c>
      <c r="F7529" t="str">
        <f>"027"</f>
        <v>027</v>
      </c>
      <c r="G7529" t="str">
        <f>""</f>
        <v/>
      </c>
      <c r="H7529" t="s">
        <v>3</v>
      </c>
      <c r="I7529" t="s">
        <v>3392</v>
      </c>
      <c r="J7529" t="s">
        <v>6876</v>
      </c>
      <c r="K7529" t="str">
        <f>"29738"</f>
        <v>29738</v>
      </c>
    </row>
    <row r="7530" spans="1:11" customFormat="1" x14ac:dyDescent="0.25">
      <c r="A7530" t="str">
        <f t="shared" si="1104"/>
        <v>29</v>
      </c>
      <c r="B7530" t="s">
        <v>709</v>
      </c>
      <c r="C7530" t="str">
        <f t="shared" si="1103"/>
        <v>082</v>
      </c>
      <c r="D7530" t="s">
        <v>789</v>
      </c>
      <c r="E7530" t="str">
        <f t="shared" si="1102"/>
        <v>01</v>
      </c>
      <c r="F7530" t="str">
        <f>"028"</f>
        <v>028</v>
      </c>
      <c r="G7530" t="str">
        <f>""</f>
        <v/>
      </c>
      <c r="H7530" t="s">
        <v>1</v>
      </c>
      <c r="I7530" t="s">
        <v>25</v>
      </c>
      <c r="J7530" t="s">
        <v>6877</v>
      </c>
      <c r="K7530" t="str">
        <f>"29730"</f>
        <v>29730</v>
      </c>
    </row>
    <row r="7531" spans="1:11" customFormat="1" x14ac:dyDescent="0.25">
      <c r="A7531" t="str">
        <f t="shared" si="1104"/>
        <v>29</v>
      </c>
      <c r="B7531" t="s">
        <v>709</v>
      </c>
      <c r="C7531" t="str">
        <f t="shared" si="1103"/>
        <v>082</v>
      </c>
      <c r="D7531" t="s">
        <v>789</v>
      </c>
      <c r="E7531" t="str">
        <f t="shared" si="1102"/>
        <v>01</v>
      </c>
      <c r="F7531" t="str">
        <f>"028"</f>
        <v>028</v>
      </c>
      <c r="G7531" t="str">
        <f>""</f>
        <v/>
      </c>
      <c r="H7531" t="s">
        <v>0</v>
      </c>
      <c r="I7531" t="s">
        <v>25</v>
      </c>
      <c r="J7531" t="s">
        <v>6877</v>
      </c>
      <c r="K7531" t="str">
        <f>"29730"</f>
        <v>29730</v>
      </c>
    </row>
    <row r="7532" spans="1:11" customFormat="1" x14ac:dyDescent="0.25">
      <c r="A7532" t="str">
        <f t="shared" si="1104"/>
        <v>29</v>
      </c>
      <c r="B7532" t="s">
        <v>709</v>
      </c>
      <c r="C7532" t="str">
        <f t="shared" si="1103"/>
        <v>082</v>
      </c>
      <c r="D7532" t="s">
        <v>789</v>
      </c>
      <c r="E7532" t="str">
        <f t="shared" si="1102"/>
        <v>01</v>
      </c>
      <c r="F7532" t="str">
        <f>"029"</f>
        <v>029</v>
      </c>
      <c r="G7532" t="str">
        <f>"01"</f>
        <v>01</v>
      </c>
      <c r="H7532" t="s">
        <v>1</v>
      </c>
      <c r="I7532" t="s">
        <v>3391</v>
      </c>
      <c r="J7532" t="s">
        <v>6875</v>
      </c>
      <c r="K7532" t="str">
        <f>"29720"</f>
        <v>29720</v>
      </c>
    </row>
    <row r="7533" spans="1:11" customFormat="1" x14ac:dyDescent="0.25">
      <c r="A7533" t="str">
        <f t="shared" si="1104"/>
        <v>29</v>
      </c>
      <c r="B7533" t="s">
        <v>709</v>
      </c>
      <c r="C7533" t="str">
        <f t="shared" si="1103"/>
        <v>082</v>
      </c>
      <c r="D7533" t="s">
        <v>789</v>
      </c>
      <c r="E7533" t="str">
        <f t="shared" si="1102"/>
        <v>01</v>
      </c>
      <c r="F7533" t="str">
        <f>"029"</f>
        <v>029</v>
      </c>
      <c r="G7533" t="str">
        <f>"02"</f>
        <v>02</v>
      </c>
      <c r="H7533" t="s">
        <v>0</v>
      </c>
      <c r="I7533" t="s">
        <v>3394</v>
      </c>
      <c r="J7533" t="s">
        <v>6878</v>
      </c>
      <c r="K7533" t="str">
        <f>"29720"</f>
        <v>29720</v>
      </c>
    </row>
    <row r="7534" spans="1:11" customFormat="1" x14ac:dyDescent="0.25">
      <c r="A7534" t="str">
        <f t="shared" si="1104"/>
        <v>29</v>
      </c>
      <c r="B7534" t="s">
        <v>709</v>
      </c>
      <c r="C7534" t="str">
        <f>"083"</f>
        <v>083</v>
      </c>
      <c r="D7534" t="s">
        <v>790</v>
      </c>
      <c r="E7534" t="str">
        <f t="shared" si="1102"/>
        <v>01</v>
      </c>
      <c r="F7534" t="str">
        <f>"001"</f>
        <v>001</v>
      </c>
      <c r="G7534" t="str">
        <f>""</f>
        <v/>
      </c>
      <c r="H7534" t="s">
        <v>3</v>
      </c>
      <c r="I7534" t="s">
        <v>3397</v>
      </c>
      <c r="J7534" t="s">
        <v>6881</v>
      </c>
      <c r="K7534" t="str">
        <f>"29180"</f>
        <v>29180</v>
      </c>
    </row>
    <row r="7535" spans="1:11" customFormat="1" x14ac:dyDescent="0.25">
      <c r="A7535" t="str">
        <f t="shared" si="1104"/>
        <v>29</v>
      </c>
      <c r="B7535" t="s">
        <v>709</v>
      </c>
      <c r="C7535" t="str">
        <f>"083"</f>
        <v>083</v>
      </c>
      <c r="D7535" t="s">
        <v>790</v>
      </c>
      <c r="E7535" t="str">
        <f>"02"</f>
        <v>02</v>
      </c>
      <c r="F7535" t="str">
        <f>"001"</f>
        <v>001</v>
      </c>
      <c r="G7535" t="str">
        <f>""</f>
        <v/>
      </c>
      <c r="H7535" t="s">
        <v>1</v>
      </c>
      <c r="I7535" t="s">
        <v>3398</v>
      </c>
      <c r="J7535" t="s">
        <v>6881</v>
      </c>
      <c r="K7535" t="str">
        <f>"29180"</f>
        <v>29180</v>
      </c>
    </row>
    <row r="7536" spans="1:11" customFormat="1" x14ac:dyDescent="0.25">
      <c r="A7536" t="str">
        <f t="shared" si="1104"/>
        <v>29</v>
      </c>
      <c r="B7536" t="s">
        <v>709</v>
      </c>
      <c r="C7536" t="str">
        <f>"083"</f>
        <v>083</v>
      </c>
      <c r="D7536" t="s">
        <v>790</v>
      </c>
      <c r="E7536" t="str">
        <f>"02"</f>
        <v>02</v>
      </c>
      <c r="F7536" t="str">
        <f>"001"</f>
        <v>001</v>
      </c>
      <c r="G7536" t="str">
        <f>""</f>
        <v/>
      </c>
      <c r="H7536" t="s">
        <v>0</v>
      </c>
      <c r="I7536" t="s">
        <v>3398</v>
      </c>
      <c r="J7536" t="s">
        <v>6881</v>
      </c>
      <c r="K7536" t="str">
        <f>"29180"</f>
        <v>29180</v>
      </c>
    </row>
    <row r="7537" spans="1:11" customFormat="1" x14ac:dyDescent="0.25">
      <c r="A7537" t="str">
        <f t="shared" si="1104"/>
        <v>29</v>
      </c>
      <c r="B7537" t="s">
        <v>709</v>
      </c>
      <c r="C7537" t="str">
        <f t="shared" ref="C7537:C7576" si="1105">"084"</f>
        <v>084</v>
      </c>
      <c r="D7537" t="s">
        <v>791</v>
      </c>
      <c r="E7537" t="str">
        <f>"01"</f>
        <v>01</v>
      </c>
      <c r="F7537" t="str">
        <f>"001"</f>
        <v>001</v>
      </c>
      <c r="G7537" t="str">
        <f>""</f>
        <v/>
      </c>
      <c r="H7537" t="s">
        <v>1</v>
      </c>
      <c r="I7537" t="s">
        <v>3399</v>
      </c>
      <c r="J7537" t="s">
        <v>6882</v>
      </c>
      <c r="K7537" t="str">
        <f t="shared" ref="K7537:K7560" si="1106">"29400"</f>
        <v>29400</v>
      </c>
    </row>
    <row r="7538" spans="1:11" customFormat="1" x14ac:dyDescent="0.25">
      <c r="A7538" t="str">
        <f t="shared" si="1104"/>
        <v>29</v>
      </c>
      <c r="B7538" t="s">
        <v>709</v>
      </c>
      <c r="C7538" t="str">
        <f t="shared" si="1105"/>
        <v>084</v>
      </c>
      <c r="D7538" t="s">
        <v>791</v>
      </c>
      <c r="E7538" t="str">
        <f>"01"</f>
        <v>01</v>
      </c>
      <c r="F7538" t="str">
        <f>"001"</f>
        <v>001</v>
      </c>
      <c r="G7538" t="str">
        <f>""</f>
        <v/>
      </c>
      <c r="H7538" t="s">
        <v>0</v>
      </c>
      <c r="I7538" t="s">
        <v>3399</v>
      </c>
      <c r="J7538" t="s">
        <v>6882</v>
      </c>
      <c r="K7538" t="str">
        <f t="shared" si="1106"/>
        <v>29400</v>
      </c>
    </row>
    <row r="7539" spans="1:11" customFormat="1" x14ac:dyDescent="0.25">
      <c r="A7539" t="str">
        <f t="shared" si="1104"/>
        <v>29</v>
      </c>
      <c r="B7539" t="s">
        <v>709</v>
      </c>
      <c r="C7539" t="str">
        <f t="shared" si="1105"/>
        <v>084</v>
      </c>
      <c r="D7539" t="s">
        <v>791</v>
      </c>
      <c r="E7539" t="str">
        <f>"01"</f>
        <v>01</v>
      </c>
      <c r="F7539" t="str">
        <f>"002"</f>
        <v>002</v>
      </c>
      <c r="G7539" t="str">
        <f>""</f>
        <v/>
      </c>
      <c r="H7539" t="s">
        <v>3</v>
      </c>
      <c r="I7539" t="s">
        <v>3400</v>
      </c>
      <c r="J7539" t="s">
        <v>6883</v>
      </c>
      <c r="K7539" t="str">
        <f t="shared" si="1106"/>
        <v>29400</v>
      </c>
    </row>
    <row r="7540" spans="1:11" customFormat="1" x14ac:dyDescent="0.25">
      <c r="A7540" t="str">
        <f t="shared" si="1104"/>
        <v>29</v>
      </c>
      <c r="B7540" t="s">
        <v>709</v>
      </c>
      <c r="C7540" t="str">
        <f t="shared" si="1105"/>
        <v>084</v>
      </c>
      <c r="D7540" t="s">
        <v>791</v>
      </c>
      <c r="E7540" t="str">
        <f>"01"</f>
        <v>01</v>
      </c>
      <c r="F7540" t="str">
        <f>"003"</f>
        <v>003</v>
      </c>
      <c r="G7540" t="str">
        <f>""</f>
        <v/>
      </c>
      <c r="H7540" t="s">
        <v>3</v>
      </c>
      <c r="I7540" t="s">
        <v>1008</v>
      </c>
      <c r="J7540" t="s">
        <v>6884</v>
      </c>
      <c r="K7540" t="str">
        <f t="shared" si="1106"/>
        <v>29400</v>
      </c>
    </row>
    <row r="7541" spans="1:11" customFormat="1" x14ac:dyDescent="0.25">
      <c r="A7541" t="str">
        <f t="shared" si="1104"/>
        <v>29</v>
      </c>
      <c r="B7541" t="s">
        <v>709</v>
      </c>
      <c r="C7541" t="str">
        <f t="shared" si="1105"/>
        <v>084</v>
      </c>
      <c r="D7541" t="s">
        <v>791</v>
      </c>
      <c r="E7541" t="str">
        <f t="shared" ref="E7541:E7556" si="1107">"02"</f>
        <v>02</v>
      </c>
      <c r="F7541" t="str">
        <f>"001"</f>
        <v>001</v>
      </c>
      <c r="G7541" t="str">
        <f>""</f>
        <v/>
      </c>
      <c r="H7541" t="s">
        <v>1</v>
      </c>
      <c r="I7541" t="s">
        <v>3401</v>
      </c>
      <c r="J7541" t="s">
        <v>6885</v>
      </c>
      <c r="K7541" t="str">
        <f t="shared" si="1106"/>
        <v>29400</v>
      </c>
    </row>
    <row r="7542" spans="1:11" customFormat="1" x14ac:dyDescent="0.25">
      <c r="A7542" t="str">
        <f t="shared" si="1104"/>
        <v>29</v>
      </c>
      <c r="B7542" t="s">
        <v>709</v>
      </c>
      <c r="C7542" t="str">
        <f t="shared" si="1105"/>
        <v>084</v>
      </c>
      <c r="D7542" t="s">
        <v>791</v>
      </c>
      <c r="E7542" t="str">
        <f t="shared" si="1107"/>
        <v>02</v>
      </c>
      <c r="F7542" t="str">
        <f>"001"</f>
        <v>001</v>
      </c>
      <c r="G7542" t="str">
        <f>""</f>
        <v/>
      </c>
      <c r="H7542" t="s">
        <v>0</v>
      </c>
      <c r="I7542" t="s">
        <v>3401</v>
      </c>
      <c r="J7542" t="s">
        <v>6885</v>
      </c>
      <c r="K7542" t="str">
        <f t="shared" si="1106"/>
        <v>29400</v>
      </c>
    </row>
    <row r="7543" spans="1:11" customFormat="1" x14ac:dyDescent="0.25">
      <c r="A7543" t="str">
        <f t="shared" si="1104"/>
        <v>29</v>
      </c>
      <c r="B7543" t="s">
        <v>709</v>
      </c>
      <c r="C7543" t="str">
        <f t="shared" si="1105"/>
        <v>084</v>
      </c>
      <c r="D7543" t="s">
        <v>791</v>
      </c>
      <c r="E7543" t="str">
        <f t="shared" si="1107"/>
        <v>02</v>
      </c>
      <c r="F7543" t="str">
        <f>"002"</f>
        <v>002</v>
      </c>
      <c r="G7543" t="str">
        <f>""</f>
        <v/>
      </c>
      <c r="H7543" t="s">
        <v>3</v>
      </c>
      <c r="I7543" t="s">
        <v>3402</v>
      </c>
      <c r="J7543" t="s">
        <v>6886</v>
      </c>
      <c r="K7543" t="str">
        <f t="shared" si="1106"/>
        <v>29400</v>
      </c>
    </row>
    <row r="7544" spans="1:11" customFormat="1" x14ac:dyDescent="0.25">
      <c r="A7544" t="str">
        <f t="shared" si="1104"/>
        <v>29</v>
      </c>
      <c r="B7544" t="s">
        <v>709</v>
      </c>
      <c r="C7544" t="str">
        <f t="shared" si="1105"/>
        <v>084</v>
      </c>
      <c r="D7544" t="s">
        <v>791</v>
      </c>
      <c r="E7544" t="str">
        <f t="shared" si="1107"/>
        <v>02</v>
      </c>
      <c r="F7544" t="str">
        <f>"003"</f>
        <v>003</v>
      </c>
      <c r="G7544" t="str">
        <f>""</f>
        <v/>
      </c>
      <c r="H7544" t="s">
        <v>3</v>
      </c>
      <c r="I7544" t="s">
        <v>3403</v>
      </c>
      <c r="J7544" t="s">
        <v>6887</v>
      </c>
      <c r="K7544" t="str">
        <f t="shared" si="1106"/>
        <v>29400</v>
      </c>
    </row>
    <row r="7545" spans="1:11" customFormat="1" x14ac:dyDescent="0.25">
      <c r="A7545" t="str">
        <f t="shared" si="1104"/>
        <v>29</v>
      </c>
      <c r="B7545" t="s">
        <v>709</v>
      </c>
      <c r="C7545" t="str">
        <f t="shared" si="1105"/>
        <v>084</v>
      </c>
      <c r="D7545" t="s">
        <v>791</v>
      </c>
      <c r="E7545" t="str">
        <f t="shared" si="1107"/>
        <v>02</v>
      </c>
      <c r="F7545" t="str">
        <f>"004"</f>
        <v>004</v>
      </c>
      <c r="G7545" t="str">
        <f>""</f>
        <v/>
      </c>
      <c r="H7545" t="s">
        <v>1</v>
      </c>
      <c r="I7545" t="s">
        <v>3404</v>
      </c>
      <c r="J7545" t="s">
        <v>6888</v>
      </c>
      <c r="K7545" t="str">
        <f t="shared" si="1106"/>
        <v>29400</v>
      </c>
    </row>
    <row r="7546" spans="1:11" customFormat="1" x14ac:dyDescent="0.25">
      <c r="A7546" t="str">
        <f t="shared" si="1104"/>
        <v>29</v>
      </c>
      <c r="B7546" t="s">
        <v>709</v>
      </c>
      <c r="C7546" t="str">
        <f t="shared" si="1105"/>
        <v>084</v>
      </c>
      <c r="D7546" t="s">
        <v>791</v>
      </c>
      <c r="E7546" t="str">
        <f t="shared" si="1107"/>
        <v>02</v>
      </c>
      <c r="F7546" t="str">
        <f>"004"</f>
        <v>004</v>
      </c>
      <c r="G7546" t="str">
        <f>""</f>
        <v/>
      </c>
      <c r="H7546" t="s">
        <v>0</v>
      </c>
      <c r="I7546" t="s">
        <v>3404</v>
      </c>
      <c r="J7546" t="s">
        <v>6888</v>
      </c>
      <c r="K7546" t="str">
        <f t="shared" si="1106"/>
        <v>29400</v>
      </c>
    </row>
    <row r="7547" spans="1:11" customFormat="1" x14ac:dyDescent="0.25">
      <c r="A7547" t="str">
        <f t="shared" si="1104"/>
        <v>29</v>
      </c>
      <c r="B7547" t="s">
        <v>709</v>
      </c>
      <c r="C7547" t="str">
        <f t="shared" si="1105"/>
        <v>084</v>
      </c>
      <c r="D7547" t="s">
        <v>791</v>
      </c>
      <c r="E7547" t="str">
        <f t="shared" si="1107"/>
        <v>02</v>
      </c>
      <c r="F7547" t="str">
        <f>"005"</f>
        <v>005</v>
      </c>
      <c r="G7547" t="str">
        <f>""</f>
        <v/>
      </c>
      <c r="H7547" t="s">
        <v>3</v>
      </c>
      <c r="I7547" t="s">
        <v>3405</v>
      </c>
      <c r="J7547" t="s">
        <v>6889</v>
      </c>
      <c r="K7547" t="str">
        <f t="shared" si="1106"/>
        <v>29400</v>
      </c>
    </row>
    <row r="7548" spans="1:11" customFormat="1" x14ac:dyDescent="0.25">
      <c r="A7548" t="str">
        <f t="shared" si="1104"/>
        <v>29</v>
      </c>
      <c r="B7548" t="s">
        <v>709</v>
      </c>
      <c r="C7548" t="str">
        <f t="shared" si="1105"/>
        <v>084</v>
      </c>
      <c r="D7548" t="s">
        <v>791</v>
      </c>
      <c r="E7548" t="str">
        <f t="shared" si="1107"/>
        <v>02</v>
      </c>
      <c r="F7548" t="str">
        <f>"006"</f>
        <v>006</v>
      </c>
      <c r="G7548" t="str">
        <f>"01"</f>
        <v>01</v>
      </c>
      <c r="H7548" t="s">
        <v>1</v>
      </c>
      <c r="I7548" t="s">
        <v>3406</v>
      </c>
      <c r="J7548" t="s">
        <v>6890</v>
      </c>
      <c r="K7548" t="str">
        <f t="shared" si="1106"/>
        <v>29400</v>
      </c>
    </row>
    <row r="7549" spans="1:11" customFormat="1" x14ac:dyDescent="0.25">
      <c r="A7549" t="str">
        <f t="shared" si="1104"/>
        <v>29</v>
      </c>
      <c r="B7549" t="s">
        <v>709</v>
      </c>
      <c r="C7549" t="str">
        <f t="shared" si="1105"/>
        <v>084</v>
      </c>
      <c r="D7549" t="s">
        <v>791</v>
      </c>
      <c r="E7549" t="str">
        <f t="shared" si="1107"/>
        <v>02</v>
      </c>
      <c r="F7549" t="str">
        <f>"006"</f>
        <v>006</v>
      </c>
      <c r="G7549" t="str">
        <f>"02"</f>
        <v>02</v>
      </c>
      <c r="H7549" t="s">
        <v>0</v>
      </c>
      <c r="I7549" t="s">
        <v>3407</v>
      </c>
      <c r="J7549" t="s">
        <v>6891</v>
      </c>
      <c r="K7549" t="str">
        <f t="shared" si="1106"/>
        <v>29400</v>
      </c>
    </row>
    <row r="7550" spans="1:11" customFormat="1" x14ac:dyDescent="0.25">
      <c r="A7550" t="str">
        <f t="shared" si="1104"/>
        <v>29</v>
      </c>
      <c r="B7550" t="s">
        <v>709</v>
      </c>
      <c r="C7550" t="str">
        <f t="shared" si="1105"/>
        <v>084</v>
      </c>
      <c r="D7550" t="s">
        <v>791</v>
      </c>
      <c r="E7550" t="str">
        <f t="shared" si="1107"/>
        <v>02</v>
      </c>
      <c r="F7550" t="str">
        <f>"007"</f>
        <v>007</v>
      </c>
      <c r="G7550" t="str">
        <f>""</f>
        <v/>
      </c>
      <c r="H7550" t="s">
        <v>1</v>
      </c>
      <c r="I7550" t="s">
        <v>3099</v>
      </c>
      <c r="J7550" t="s">
        <v>6892</v>
      </c>
      <c r="K7550" t="str">
        <f t="shared" si="1106"/>
        <v>29400</v>
      </c>
    </row>
    <row r="7551" spans="1:11" customFormat="1" x14ac:dyDescent="0.25">
      <c r="A7551" t="str">
        <f t="shared" si="1104"/>
        <v>29</v>
      </c>
      <c r="B7551" t="s">
        <v>709</v>
      </c>
      <c r="C7551" t="str">
        <f t="shared" si="1105"/>
        <v>084</v>
      </c>
      <c r="D7551" t="s">
        <v>791</v>
      </c>
      <c r="E7551" t="str">
        <f t="shared" si="1107"/>
        <v>02</v>
      </c>
      <c r="F7551" t="str">
        <f>"007"</f>
        <v>007</v>
      </c>
      <c r="G7551" t="str">
        <f>""</f>
        <v/>
      </c>
      <c r="H7551" t="s">
        <v>0</v>
      </c>
      <c r="I7551" t="s">
        <v>3099</v>
      </c>
      <c r="J7551" t="s">
        <v>6892</v>
      </c>
      <c r="K7551" t="str">
        <f t="shared" si="1106"/>
        <v>29400</v>
      </c>
    </row>
    <row r="7552" spans="1:11" customFormat="1" x14ac:dyDescent="0.25">
      <c r="A7552" t="str">
        <f t="shared" si="1104"/>
        <v>29</v>
      </c>
      <c r="B7552" t="s">
        <v>709</v>
      </c>
      <c r="C7552" t="str">
        <f t="shared" si="1105"/>
        <v>084</v>
      </c>
      <c r="D7552" t="s">
        <v>791</v>
      </c>
      <c r="E7552" t="str">
        <f t="shared" si="1107"/>
        <v>02</v>
      </c>
      <c r="F7552" t="str">
        <f>"008"</f>
        <v>008</v>
      </c>
      <c r="G7552" t="str">
        <f>""</f>
        <v/>
      </c>
      <c r="H7552" t="s">
        <v>1</v>
      </c>
      <c r="I7552" t="s">
        <v>3402</v>
      </c>
      <c r="J7552" t="s">
        <v>6886</v>
      </c>
      <c r="K7552" t="str">
        <f t="shared" si="1106"/>
        <v>29400</v>
      </c>
    </row>
    <row r="7553" spans="1:11" customFormat="1" x14ac:dyDescent="0.25">
      <c r="A7553" t="str">
        <f t="shared" si="1104"/>
        <v>29</v>
      </c>
      <c r="B7553" t="s">
        <v>709</v>
      </c>
      <c r="C7553" t="str">
        <f t="shared" si="1105"/>
        <v>084</v>
      </c>
      <c r="D7553" t="s">
        <v>791</v>
      </c>
      <c r="E7553" t="str">
        <f t="shared" si="1107"/>
        <v>02</v>
      </c>
      <c r="F7553" t="str">
        <f>"008"</f>
        <v>008</v>
      </c>
      <c r="G7553" t="str">
        <f>""</f>
        <v/>
      </c>
      <c r="H7553" t="s">
        <v>0</v>
      </c>
      <c r="I7553" t="s">
        <v>3402</v>
      </c>
      <c r="J7553" t="s">
        <v>6886</v>
      </c>
      <c r="K7553" t="str">
        <f t="shared" si="1106"/>
        <v>29400</v>
      </c>
    </row>
    <row r="7554" spans="1:11" customFormat="1" x14ac:dyDescent="0.25">
      <c r="A7554" t="str">
        <f t="shared" si="1104"/>
        <v>29</v>
      </c>
      <c r="B7554" t="s">
        <v>709</v>
      </c>
      <c r="C7554" t="str">
        <f t="shared" si="1105"/>
        <v>084</v>
      </c>
      <c r="D7554" t="s">
        <v>791</v>
      </c>
      <c r="E7554" t="str">
        <f t="shared" si="1107"/>
        <v>02</v>
      </c>
      <c r="F7554" t="str">
        <f>"009"</f>
        <v>009</v>
      </c>
      <c r="G7554" t="str">
        <f>""</f>
        <v/>
      </c>
      <c r="H7554" t="s">
        <v>1</v>
      </c>
      <c r="I7554" t="s">
        <v>3405</v>
      </c>
      <c r="J7554" t="s">
        <v>6889</v>
      </c>
      <c r="K7554" t="str">
        <f t="shared" si="1106"/>
        <v>29400</v>
      </c>
    </row>
    <row r="7555" spans="1:11" customFormat="1" x14ac:dyDescent="0.25">
      <c r="A7555" t="str">
        <f t="shared" si="1104"/>
        <v>29</v>
      </c>
      <c r="B7555" t="s">
        <v>709</v>
      </c>
      <c r="C7555" t="str">
        <f t="shared" si="1105"/>
        <v>084</v>
      </c>
      <c r="D7555" t="s">
        <v>791</v>
      </c>
      <c r="E7555" t="str">
        <f t="shared" si="1107"/>
        <v>02</v>
      </c>
      <c r="F7555" t="str">
        <f>"009"</f>
        <v>009</v>
      </c>
      <c r="G7555" t="str">
        <f>""</f>
        <v/>
      </c>
      <c r="H7555" t="s">
        <v>0</v>
      </c>
      <c r="I7555" t="s">
        <v>3405</v>
      </c>
      <c r="J7555" t="s">
        <v>6889</v>
      </c>
      <c r="K7555" t="str">
        <f t="shared" si="1106"/>
        <v>29400</v>
      </c>
    </row>
    <row r="7556" spans="1:11" customFormat="1" x14ac:dyDescent="0.25">
      <c r="A7556" t="str">
        <f t="shared" si="1104"/>
        <v>29</v>
      </c>
      <c r="B7556" t="s">
        <v>709</v>
      </c>
      <c r="C7556" t="str">
        <f t="shared" si="1105"/>
        <v>084</v>
      </c>
      <c r="D7556" t="s">
        <v>791</v>
      </c>
      <c r="E7556" t="str">
        <f t="shared" si="1107"/>
        <v>02</v>
      </c>
      <c r="F7556" t="str">
        <f>"010"</f>
        <v>010</v>
      </c>
      <c r="G7556" t="str">
        <f>""</f>
        <v/>
      </c>
      <c r="H7556" t="s">
        <v>3</v>
      </c>
      <c r="I7556" t="s">
        <v>3405</v>
      </c>
      <c r="J7556" t="s">
        <v>6889</v>
      </c>
      <c r="K7556" t="str">
        <f t="shared" si="1106"/>
        <v>29400</v>
      </c>
    </row>
    <row r="7557" spans="1:11" customFormat="1" x14ac:dyDescent="0.25">
      <c r="A7557" t="str">
        <f t="shared" si="1104"/>
        <v>29</v>
      </c>
      <c r="B7557" t="s">
        <v>709</v>
      </c>
      <c r="C7557" t="str">
        <f t="shared" si="1105"/>
        <v>084</v>
      </c>
      <c r="D7557" t="s">
        <v>791</v>
      </c>
      <c r="E7557" t="str">
        <f t="shared" ref="E7557:E7567" si="1108">"03"</f>
        <v>03</v>
      </c>
      <c r="F7557" t="str">
        <f>"001"</f>
        <v>001</v>
      </c>
      <c r="G7557" t="str">
        <f>""</f>
        <v/>
      </c>
      <c r="H7557" t="s">
        <v>1</v>
      </c>
      <c r="I7557" t="s">
        <v>3408</v>
      </c>
      <c r="J7557" t="s">
        <v>6893</v>
      </c>
      <c r="K7557" t="str">
        <f t="shared" si="1106"/>
        <v>29400</v>
      </c>
    </row>
    <row r="7558" spans="1:11" customFormat="1" x14ac:dyDescent="0.25">
      <c r="A7558" t="str">
        <f t="shared" si="1104"/>
        <v>29</v>
      </c>
      <c r="B7558" t="s">
        <v>709</v>
      </c>
      <c r="C7558" t="str">
        <f t="shared" si="1105"/>
        <v>084</v>
      </c>
      <c r="D7558" t="s">
        <v>791</v>
      </c>
      <c r="E7558" t="str">
        <f t="shared" si="1108"/>
        <v>03</v>
      </c>
      <c r="F7558" t="str">
        <f>"001"</f>
        <v>001</v>
      </c>
      <c r="G7558" t="str">
        <f>""</f>
        <v/>
      </c>
      <c r="H7558" t="s">
        <v>0</v>
      </c>
      <c r="I7558" t="s">
        <v>3408</v>
      </c>
      <c r="J7558" t="s">
        <v>6893</v>
      </c>
      <c r="K7558" t="str">
        <f t="shared" si="1106"/>
        <v>29400</v>
      </c>
    </row>
    <row r="7559" spans="1:11" customFormat="1" x14ac:dyDescent="0.25">
      <c r="A7559" t="str">
        <f t="shared" si="1104"/>
        <v>29</v>
      </c>
      <c r="B7559" t="s">
        <v>709</v>
      </c>
      <c r="C7559" t="str">
        <f t="shared" si="1105"/>
        <v>084</v>
      </c>
      <c r="D7559" t="s">
        <v>791</v>
      </c>
      <c r="E7559" t="str">
        <f t="shared" si="1108"/>
        <v>03</v>
      </c>
      <c r="F7559" t="str">
        <f>"002"</f>
        <v>002</v>
      </c>
      <c r="G7559" t="str">
        <f>""</f>
        <v/>
      </c>
      <c r="H7559" t="s">
        <v>1</v>
      </c>
      <c r="I7559" t="s">
        <v>3409</v>
      </c>
      <c r="J7559" t="s">
        <v>6894</v>
      </c>
      <c r="K7559" t="str">
        <f t="shared" si="1106"/>
        <v>29400</v>
      </c>
    </row>
    <row r="7560" spans="1:11" customFormat="1" x14ac:dyDescent="0.25">
      <c r="A7560" t="str">
        <f t="shared" si="1104"/>
        <v>29</v>
      </c>
      <c r="B7560" t="s">
        <v>709</v>
      </c>
      <c r="C7560" t="str">
        <f t="shared" si="1105"/>
        <v>084</v>
      </c>
      <c r="D7560" t="s">
        <v>791</v>
      </c>
      <c r="E7560" t="str">
        <f t="shared" si="1108"/>
        <v>03</v>
      </c>
      <c r="F7560" t="str">
        <f>"002"</f>
        <v>002</v>
      </c>
      <c r="G7560" t="str">
        <f>""</f>
        <v/>
      </c>
      <c r="H7560" t="s">
        <v>0</v>
      </c>
      <c r="I7560" t="s">
        <v>3409</v>
      </c>
      <c r="J7560" t="s">
        <v>6894</v>
      </c>
      <c r="K7560" t="str">
        <f t="shared" si="1106"/>
        <v>29400</v>
      </c>
    </row>
    <row r="7561" spans="1:11" customFormat="1" x14ac:dyDescent="0.25">
      <c r="A7561" t="str">
        <f t="shared" si="1104"/>
        <v>29</v>
      </c>
      <c r="B7561" t="s">
        <v>709</v>
      </c>
      <c r="C7561" t="str">
        <f t="shared" si="1105"/>
        <v>084</v>
      </c>
      <c r="D7561" t="s">
        <v>791</v>
      </c>
      <c r="E7561" t="str">
        <f t="shared" si="1108"/>
        <v>03</v>
      </c>
      <c r="F7561" t="str">
        <f>"003"</f>
        <v>003</v>
      </c>
      <c r="G7561" t="str">
        <f>""</f>
        <v/>
      </c>
      <c r="H7561" t="s">
        <v>3</v>
      </c>
      <c r="I7561" t="s">
        <v>3410</v>
      </c>
      <c r="J7561" t="s">
        <v>6895</v>
      </c>
      <c r="K7561" t="str">
        <f>"29394"</f>
        <v>29394</v>
      </c>
    </row>
    <row r="7562" spans="1:11" customFormat="1" x14ac:dyDescent="0.25">
      <c r="A7562" t="str">
        <f t="shared" si="1104"/>
        <v>29</v>
      </c>
      <c r="B7562" t="s">
        <v>709</v>
      </c>
      <c r="C7562" t="str">
        <f t="shared" si="1105"/>
        <v>084</v>
      </c>
      <c r="D7562" t="s">
        <v>791</v>
      </c>
      <c r="E7562" t="str">
        <f t="shared" si="1108"/>
        <v>03</v>
      </c>
      <c r="F7562" t="str">
        <f>"004"</f>
        <v>004</v>
      </c>
      <c r="G7562" t="str">
        <f>""</f>
        <v/>
      </c>
      <c r="H7562" t="s">
        <v>3</v>
      </c>
      <c r="I7562" t="s">
        <v>1008</v>
      </c>
      <c r="J7562" t="s">
        <v>6884</v>
      </c>
      <c r="K7562" t="str">
        <f t="shared" ref="K7562:K7576" si="1109">"29400"</f>
        <v>29400</v>
      </c>
    </row>
    <row r="7563" spans="1:11" customFormat="1" x14ac:dyDescent="0.25">
      <c r="A7563" t="str">
        <f t="shared" ref="A7563:A7626" si="1110">"29"</f>
        <v>29</v>
      </c>
      <c r="B7563" t="s">
        <v>709</v>
      </c>
      <c r="C7563" t="str">
        <f t="shared" si="1105"/>
        <v>084</v>
      </c>
      <c r="D7563" t="s">
        <v>791</v>
      </c>
      <c r="E7563" t="str">
        <f t="shared" si="1108"/>
        <v>03</v>
      </c>
      <c r="F7563" t="str">
        <f>"005"</f>
        <v>005</v>
      </c>
      <c r="G7563" t="str">
        <f>""</f>
        <v/>
      </c>
      <c r="H7563" t="s">
        <v>3</v>
      </c>
      <c r="I7563" t="s">
        <v>3411</v>
      </c>
      <c r="J7563" t="s">
        <v>6896</v>
      </c>
      <c r="K7563" t="str">
        <f t="shared" si="1109"/>
        <v>29400</v>
      </c>
    </row>
    <row r="7564" spans="1:11" customFormat="1" x14ac:dyDescent="0.25">
      <c r="A7564" t="str">
        <f t="shared" si="1110"/>
        <v>29</v>
      </c>
      <c r="B7564" t="s">
        <v>709</v>
      </c>
      <c r="C7564" t="str">
        <f t="shared" si="1105"/>
        <v>084</v>
      </c>
      <c r="D7564" t="s">
        <v>791</v>
      </c>
      <c r="E7564" t="str">
        <f t="shared" si="1108"/>
        <v>03</v>
      </c>
      <c r="F7564" t="str">
        <f>"006"</f>
        <v>006</v>
      </c>
      <c r="G7564" t="str">
        <f>""</f>
        <v/>
      </c>
      <c r="H7564" t="s">
        <v>1</v>
      </c>
      <c r="I7564" t="s">
        <v>3411</v>
      </c>
      <c r="J7564" t="s">
        <v>6896</v>
      </c>
      <c r="K7564" t="str">
        <f t="shared" si="1109"/>
        <v>29400</v>
      </c>
    </row>
    <row r="7565" spans="1:11" customFormat="1" x14ac:dyDescent="0.25">
      <c r="A7565" t="str">
        <f t="shared" si="1110"/>
        <v>29</v>
      </c>
      <c r="B7565" t="s">
        <v>709</v>
      </c>
      <c r="C7565" t="str">
        <f t="shared" si="1105"/>
        <v>084</v>
      </c>
      <c r="D7565" t="s">
        <v>791</v>
      </c>
      <c r="E7565" t="str">
        <f t="shared" si="1108"/>
        <v>03</v>
      </c>
      <c r="F7565" t="str">
        <f>"006"</f>
        <v>006</v>
      </c>
      <c r="G7565" t="str">
        <f>""</f>
        <v/>
      </c>
      <c r="H7565" t="s">
        <v>0</v>
      </c>
      <c r="I7565" t="s">
        <v>3411</v>
      </c>
      <c r="J7565" t="s">
        <v>6896</v>
      </c>
      <c r="K7565" t="str">
        <f t="shared" si="1109"/>
        <v>29400</v>
      </c>
    </row>
    <row r="7566" spans="1:11" customFormat="1" x14ac:dyDescent="0.25">
      <c r="A7566" t="str">
        <f t="shared" si="1110"/>
        <v>29</v>
      </c>
      <c r="B7566" t="s">
        <v>709</v>
      </c>
      <c r="C7566" t="str">
        <f t="shared" si="1105"/>
        <v>084</v>
      </c>
      <c r="D7566" t="s">
        <v>791</v>
      </c>
      <c r="E7566" t="str">
        <f t="shared" si="1108"/>
        <v>03</v>
      </c>
      <c r="F7566" t="str">
        <f>"007"</f>
        <v>007</v>
      </c>
      <c r="G7566" t="str">
        <f>""</f>
        <v/>
      </c>
      <c r="H7566" t="s">
        <v>1</v>
      </c>
      <c r="I7566" t="s">
        <v>1008</v>
      </c>
      <c r="J7566" t="s">
        <v>6884</v>
      </c>
      <c r="K7566" t="str">
        <f t="shared" si="1109"/>
        <v>29400</v>
      </c>
    </row>
    <row r="7567" spans="1:11" customFormat="1" x14ac:dyDescent="0.25">
      <c r="A7567" t="str">
        <f t="shared" si="1110"/>
        <v>29</v>
      </c>
      <c r="B7567" t="s">
        <v>709</v>
      </c>
      <c r="C7567" t="str">
        <f t="shared" si="1105"/>
        <v>084</v>
      </c>
      <c r="D7567" t="s">
        <v>791</v>
      </c>
      <c r="E7567" t="str">
        <f t="shared" si="1108"/>
        <v>03</v>
      </c>
      <c r="F7567" t="str">
        <f>"007"</f>
        <v>007</v>
      </c>
      <c r="G7567" t="str">
        <f>""</f>
        <v/>
      </c>
      <c r="H7567" t="s">
        <v>0</v>
      </c>
      <c r="I7567" t="s">
        <v>1008</v>
      </c>
      <c r="J7567" t="s">
        <v>6884</v>
      </c>
      <c r="K7567" t="str">
        <f t="shared" si="1109"/>
        <v>29400</v>
      </c>
    </row>
    <row r="7568" spans="1:11" customFormat="1" x14ac:dyDescent="0.25">
      <c r="A7568" t="str">
        <f t="shared" si="1110"/>
        <v>29</v>
      </c>
      <c r="B7568" t="s">
        <v>709</v>
      </c>
      <c r="C7568" t="str">
        <f t="shared" si="1105"/>
        <v>084</v>
      </c>
      <c r="D7568" t="s">
        <v>791</v>
      </c>
      <c r="E7568" t="str">
        <f>"04"</f>
        <v>04</v>
      </c>
      <c r="F7568" t="str">
        <f>"001"</f>
        <v>001</v>
      </c>
      <c r="G7568" t="str">
        <f>""</f>
        <v/>
      </c>
      <c r="H7568" t="s">
        <v>1</v>
      </c>
      <c r="I7568" t="s">
        <v>2102</v>
      </c>
      <c r="J7568" t="s">
        <v>6897</v>
      </c>
      <c r="K7568" t="str">
        <f t="shared" si="1109"/>
        <v>29400</v>
      </c>
    </row>
    <row r="7569" spans="1:11" customFormat="1" x14ac:dyDescent="0.25">
      <c r="A7569" t="str">
        <f t="shared" si="1110"/>
        <v>29</v>
      </c>
      <c r="B7569" t="s">
        <v>709</v>
      </c>
      <c r="C7569" t="str">
        <f t="shared" si="1105"/>
        <v>084</v>
      </c>
      <c r="D7569" t="s">
        <v>791</v>
      </c>
      <c r="E7569" t="str">
        <f>"04"</f>
        <v>04</v>
      </c>
      <c r="F7569" t="str">
        <f>"001"</f>
        <v>001</v>
      </c>
      <c r="G7569" t="str">
        <f>""</f>
        <v/>
      </c>
      <c r="H7569" t="s">
        <v>0</v>
      </c>
      <c r="I7569" t="s">
        <v>2102</v>
      </c>
      <c r="J7569" t="s">
        <v>6897</v>
      </c>
      <c r="K7569" t="str">
        <f t="shared" si="1109"/>
        <v>29400</v>
      </c>
    </row>
    <row r="7570" spans="1:11" customFormat="1" x14ac:dyDescent="0.25">
      <c r="A7570" t="str">
        <f t="shared" si="1110"/>
        <v>29</v>
      </c>
      <c r="B7570" t="s">
        <v>709</v>
      </c>
      <c r="C7570" t="str">
        <f t="shared" si="1105"/>
        <v>084</v>
      </c>
      <c r="D7570" t="s">
        <v>791</v>
      </c>
      <c r="E7570" t="str">
        <f>"04"</f>
        <v>04</v>
      </c>
      <c r="F7570" t="str">
        <f>"003"</f>
        <v>003</v>
      </c>
      <c r="G7570" t="str">
        <f>""</f>
        <v/>
      </c>
      <c r="H7570" t="s">
        <v>3</v>
      </c>
      <c r="I7570" t="s">
        <v>2102</v>
      </c>
      <c r="J7570" t="s">
        <v>6897</v>
      </c>
      <c r="K7570" t="str">
        <f t="shared" si="1109"/>
        <v>29400</v>
      </c>
    </row>
    <row r="7571" spans="1:11" customFormat="1" x14ac:dyDescent="0.25">
      <c r="A7571" t="str">
        <f t="shared" si="1110"/>
        <v>29</v>
      </c>
      <c r="B7571" t="s">
        <v>709</v>
      </c>
      <c r="C7571" t="str">
        <f t="shared" si="1105"/>
        <v>084</v>
      </c>
      <c r="D7571" t="s">
        <v>791</v>
      </c>
      <c r="E7571" t="str">
        <f>"04"</f>
        <v>04</v>
      </c>
      <c r="F7571" t="str">
        <f>"004"</f>
        <v>004</v>
      </c>
      <c r="G7571" t="str">
        <f>""</f>
        <v/>
      </c>
      <c r="H7571" t="s">
        <v>1</v>
      </c>
      <c r="I7571" t="s">
        <v>2102</v>
      </c>
      <c r="J7571" t="s">
        <v>6897</v>
      </c>
      <c r="K7571" t="str">
        <f t="shared" si="1109"/>
        <v>29400</v>
      </c>
    </row>
    <row r="7572" spans="1:11" customFormat="1" x14ac:dyDescent="0.25">
      <c r="A7572" t="str">
        <f t="shared" si="1110"/>
        <v>29</v>
      </c>
      <c r="B7572" t="s">
        <v>709</v>
      </c>
      <c r="C7572" t="str">
        <f t="shared" si="1105"/>
        <v>084</v>
      </c>
      <c r="D7572" t="s">
        <v>791</v>
      </c>
      <c r="E7572" t="str">
        <f>"04"</f>
        <v>04</v>
      </c>
      <c r="F7572" t="str">
        <f>"004"</f>
        <v>004</v>
      </c>
      <c r="G7572" t="str">
        <f>""</f>
        <v/>
      </c>
      <c r="H7572" t="s">
        <v>0</v>
      </c>
      <c r="I7572" t="s">
        <v>2102</v>
      </c>
      <c r="J7572" t="s">
        <v>6897</v>
      </c>
      <c r="K7572" t="str">
        <f t="shared" si="1109"/>
        <v>29400</v>
      </c>
    </row>
    <row r="7573" spans="1:11" customFormat="1" x14ac:dyDescent="0.25">
      <c r="A7573" t="str">
        <f t="shared" si="1110"/>
        <v>29</v>
      </c>
      <c r="B7573" t="s">
        <v>709</v>
      </c>
      <c r="C7573" t="str">
        <f t="shared" si="1105"/>
        <v>084</v>
      </c>
      <c r="D7573" t="s">
        <v>791</v>
      </c>
      <c r="E7573" t="str">
        <f>"05"</f>
        <v>05</v>
      </c>
      <c r="F7573" t="str">
        <f>"002"</f>
        <v>002</v>
      </c>
      <c r="G7573" t="str">
        <f>""</f>
        <v/>
      </c>
      <c r="H7573" t="s">
        <v>3</v>
      </c>
      <c r="I7573" t="s">
        <v>3412</v>
      </c>
      <c r="J7573" t="s">
        <v>6898</v>
      </c>
      <c r="K7573" t="str">
        <f t="shared" si="1109"/>
        <v>29400</v>
      </c>
    </row>
    <row r="7574" spans="1:11" customFormat="1" x14ac:dyDescent="0.25">
      <c r="A7574" t="str">
        <f t="shared" si="1110"/>
        <v>29</v>
      </c>
      <c r="B7574" t="s">
        <v>709</v>
      </c>
      <c r="C7574" t="str">
        <f t="shared" si="1105"/>
        <v>084</v>
      </c>
      <c r="D7574" t="s">
        <v>791</v>
      </c>
      <c r="E7574" t="str">
        <f>"05"</f>
        <v>05</v>
      </c>
      <c r="F7574" t="str">
        <f>"004"</f>
        <v>004</v>
      </c>
      <c r="G7574" t="str">
        <f>""</f>
        <v/>
      </c>
      <c r="H7574" t="s">
        <v>3</v>
      </c>
      <c r="I7574" t="s">
        <v>3399</v>
      </c>
      <c r="J7574" t="s">
        <v>6882</v>
      </c>
      <c r="K7574" t="str">
        <f t="shared" si="1109"/>
        <v>29400</v>
      </c>
    </row>
    <row r="7575" spans="1:11" customFormat="1" x14ac:dyDescent="0.25">
      <c r="A7575" t="str">
        <f t="shared" si="1110"/>
        <v>29</v>
      </c>
      <c r="B7575" t="s">
        <v>709</v>
      </c>
      <c r="C7575" t="str">
        <f t="shared" si="1105"/>
        <v>084</v>
      </c>
      <c r="D7575" t="s">
        <v>791</v>
      </c>
      <c r="E7575" t="str">
        <f>"05"</f>
        <v>05</v>
      </c>
      <c r="F7575" t="str">
        <f>"005"</f>
        <v>005</v>
      </c>
      <c r="G7575" t="str">
        <f>""</f>
        <v/>
      </c>
      <c r="H7575" t="s">
        <v>1</v>
      </c>
      <c r="I7575" t="s">
        <v>3412</v>
      </c>
      <c r="J7575" t="s">
        <v>6898</v>
      </c>
      <c r="K7575" t="str">
        <f t="shared" si="1109"/>
        <v>29400</v>
      </c>
    </row>
    <row r="7576" spans="1:11" customFormat="1" x14ac:dyDescent="0.25">
      <c r="A7576" t="str">
        <f t="shared" si="1110"/>
        <v>29</v>
      </c>
      <c r="B7576" t="s">
        <v>709</v>
      </c>
      <c r="C7576" t="str">
        <f t="shared" si="1105"/>
        <v>084</v>
      </c>
      <c r="D7576" t="s">
        <v>791</v>
      </c>
      <c r="E7576" t="str">
        <f>"05"</f>
        <v>05</v>
      </c>
      <c r="F7576" t="str">
        <f>"005"</f>
        <v>005</v>
      </c>
      <c r="G7576" t="str">
        <f>""</f>
        <v/>
      </c>
      <c r="H7576" t="s">
        <v>0</v>
      </c>
      <c r="I7576" t="s">
        <v>3412</v>
      </c>
      <c r="J7576" t="s">
        <v>6898</v>
      </c>
      <c r="K7576" t="str">
        <f t="shared" si="1109"/>
        <v>29400</v>
      </c>
    </row>
    <row r="7577" spans="1:11" customFormat="1" x14ac:dyDescent="0.25">
      <c r="A7577" t="str">
        <f t="shared" si="1110"/>
        <v>29</v>
      </c>
      <c r="B7577" t="s">
        <v>709</v>
      </c>
      <c r="C7577" t="str">
        <f>"085"</f>
        <v>085</v>
      </c>
      <c r="D7577" t="s">
        <v>792</v>
      </c>
      <c r="E7577" t="str">
        <f t="shared" ref="E7577:E7593" si="1111">"01"</f>
        <v>01</v>
      </c>
      <c r="F7577" t="str">
        <f>"001"</f>
        <v>001</v>
      </c>
      <c r="G7577" t="str">
        <f>""</f>
        <v/>
      </c>
      <c r="H7577" t="s">
        <v>3</v>
      </c>
      <c r="I7577" t="s">
        <v>3413</v>
      </c>
      <c r="J7577" t="s">
        <v>6899</v>
      </c>
      <c r="K7577" t="str">
        <f>"29714"</f>
        <v>29714</v>
      </c>
    </row>
    <row r="7578" spans="1:11" customFormat="1" x14ac:dyDescent="0.25">
      <c r="A7578" t="str">
        <f t="shared" si="1110"/>
        <v>29</v>
      </c>
      <c r="B7578" t="s">
        <v>709</v>
      </c>
      <c r="C7578" t="str">
        <f>"086"</f>
        <v>086</v>
      </c>
      <c r="D7578" t="s">
        <v>793</v>
      </c>
      <c r="E7578" t="str">
        <f t="shared" si="1111"/>
        <v>01</v>
      </c>
      <c r="F7578" t="str">
        <f>"001"</f>
        <v>001</v>
      </c>
      <c r="G7578" t="str">
        <f>""</f>
        <v/>
      </c>
      <c r="H7578" t="s">
        <v>3</v>
      </c>
      <c r="I7578" t="s">
        <v>3414</v>
      </c>
      <c r="J7578" t="s">
        <v>6900</v>
      </c>
      <c r="K7578" t="str">
        <f>"29752"</f>
        <v>29752</v>
      </c>
    </row>
    <row r="7579" spans="1:11" customFormat="1" x14ac:dyDescent="0.25">
      <c r="A7579" t="str">
        <f t="shared" si="1110"/>
        <v>29</v>
      </c>
      <c r="B7579" t="s">
        <v>709</v>
      </c>
      <c r="C7579" t="str">
        <f>"087"</f>
        <v>087</v>
      </c>
      <c r="D7579" t="s">
        <v>794</v>
      </c>
      <c r="E7579" t="str">
        <f t="shared" si="1111"/>
        <v>01</v>
      </c>
      <c r="F7579" t="str">
        <f>"001"</f>
        <v>001</v>
      </c>
      <c r="G7579" t="str">
        <f>""</f>
        <v/>
      </c>
      <c r="H7579" t="s">
        <v>3</v>
      </c>
      <c r="I7579" t="s">
        <v>3415</v>
      </c>
      <c r="J7579" t="s">
        <v>6901</v>
      </c>
      <c r="K7579" t="str">
        <f>"29715"</f>
        <v>29715</v>
      </c>
    </row>
    <row r="7580" spans="1:11" customFormat="1" x14ac:dyDescent="0.25">
      <c r="A7580" t="str">
        <f t="shared" si="1110"/>
        <v>29</v>
      </c>
      <c r="B7580" t="s">
        <v>709</v>
      </c>
      <c r="C7580" t="str">
        <f>"088"</f>
        <v>088</v>
      </c>
      <c r="D7580" t="s">
        <v>795</v>
      </c>
      <c r="E7580" t="str">
        <f t="shared" si="1111"/>
        <v>01</v>
      </c>
      <c r="F7580" t="str">
        <f>"001"</f>
        <v>001</v>
      </c>
      <c r="G7580" t="str">
        <f>""</f>
        <v/>
      </c>
      <c r="H7580" t="s">
        <v>1</v>
      </c>
      <c r="I7580" t="s">
        <v>3416</v>
      </c>
      <c r="J7580" t="s">
        <v>6902</v>
      </c>
      <c r="K7580" t="str">
        <f>"29328"</f>
        <v>29328</v>
      </c>
    </row>
    <row r="7581" spans="1:11" customFormat="1" x14ac:dyDescent="0.25">
      <c r="A7581" t="str">
        <f t="shared" si="1110"/>
        <v>29</v>
      </c>
      <c r="B7581" t="s">
        <v>709</v>
      </c>
      <c r="C7581" t="str">
        <f>"088"</f>
        <v>088</v>
      </c>
      <c r="D7581" t="s">
        <v>795</v>
      </c>
      <c r="E7581" t="str">
        <f t="shared" si="1111"/>
        <v>01</v>
      </c>
      <c r="F7581" t="str">
        <f>"001"</f>
        <v>001</v>
      </c>
      <c r="G7581" t="str">
        <f>""</f>
        <v/>
      </c>
      <c r="H7581" t="s">
        <v>0</v>
      </c>
      <c r="I7581" t="s">
        <v>3416</v>
      </c>
      <c r="J7581" t="s">
        <v>6902</v>
      </c>
      <c r="K7581" t="str">
        <f>"29328"</f>
        <v>29328</v>
      </c>
    </row>
    <row r="7582" spans="1:11" customFormat="1" x14ac:dyDescent="0.25">
      <c r="A7582" t="str">
        <f t="shared" si="1110"/>
        <v>29</v>
      </c>
      <c r="B7582" t="s">
        <v>709</v>
      </c>
      <c r="C7582" t="str">
        <f>"088"</f>
        <v>088</v>
      </c>
      <c r="D7582" t="s">
        <v>795</v>
      </c>
      <c r="E7582" t="str">
        <f t="shared" si="1111"/>
        <v>01</v>
      </c>
      <c r="F7582" t="str">
        <f>"002"</f>
        <v>002</v>
      </c>
      <c r="G7582" t="str">
        <f>""</f>
        <v/>
      </c>
      <c r="H7582" t="s">
        <v>1</v>
      </c>
      <c r="I7582" t="s">
        <v>3417</v>
      </c>
      <c r="J7582" t="s">
        <v>6903</v>
      </c>
      <c r="K7582" t="str">
        <f>"29328"</f>
        <v>29328</v>
      </c>
    </row>
    <row r="7583" spans="1:11" customFormat="1" x14ac:dyDescent="0.25">
      <c r="A7583" t="str">
        <f t="shared" si="1110"/>
        <v>29</v>
      </c>
      <c r="B7583" t="s">
        <v>709</v>
      </c>
      <c r="C7583" t="str">
        <f>"088"</f>
        <v>088</v>
      </c>
      <c r="D7583" t="s">
        <v>795</v>
      </c>
      <c r="E7583" t="str">
        <f t="shared" si="1111"/>
        <v>01</v>
      </c>
      <c r="F7583" t="str">
        <f>"002"</f>
        <v>002</v>
      </c>
      <c r="G7583" t="str">
        <f>""</f>
        <v/>
      </c>
      <c r="H7583" t="s">
        <v>0</v>
      </c>
      <c r="I7583" t="s">
        <v>3417</v>
      </c>
      <c r="J7583" t="s">
        <v>6903</v>
      </c>
      <c r="K7583" t="str">
        <f>"29328"</f>
        <v>29328</v>
      </c>
    </row>
    <row r="7584" spans="1:11" customFormat="1" x14ac:dyDescent="0.25">
      <c r="A7584" t="str">
        <f t="shared" si="1110"/>
        <v>29</v>
      </c>
      <c r="B7584" t="s">
        <v>709</v>
      </c>
      <c r="C7584" t="str">
        <f>"089"</f>
        <v>089</v>
      </c>
      <c r="D7584" t="s">
        <v>796</v>
      </c>
      <c r="E7584" t="str">
        <f t="shared" si="1111"/>
        <v>01</v>
      </c>
      <c r="F7584" t="str">
        <f>"001"</f>
        <v>001</v>
      </c>
      <c r="G7584" t="str">
        <f>""</f>
        <v/>
      </c>
      <c r="H7584" t="s">
        <v>1</v>
      </c>
      <c r="I7584" t="s">
        <v>1008</v>
      </c>
      <c r="J7584" t="s">
        <v>6904</v>
      </c>
      <c r="K7584" t="str">
        <f>"29327"</f>
        <v>29327</v>
      </c>
    </row>
    <row r="7585" spans="1:11" customFormat="1" x14ac:dyDescent="0.25">
      <c r="A7585" t="str">
        <f t="shared" si="1110"/>
        <v>29</v>
      </c>
      <c r="B7585" t="s">
        <v>709</v>
      </c>
      <c r="C7585" t="str">
        <f>"089"</f>
        <v>089</v>
      </c>
      <c r="D7585" t="s">
        <v>796</v>
      </c>
      <c r="E7585" t="str">
        <f t="shared" si="1111"/>
        <v>01</v>
      </c>
      <c r="F7585" t="str">
        <f>"001"</f>
        <v>001</v>
      </c>
      <c r="G7585" t="str">
        <f>""</f>
        <v/>
      </c>
      <c r="H7585" t="s">
        <v>0</v>
      </c>
      <c r="I7585" t="s">
        <v>1008</v>
      </c>
      <c r="J7585" t="s">
        <v>6904</v>
      </c>
      <c r="K7585" t="str">
        <f>"29327"</f>
        <v>29327</v>
      </c>
    </row>
    <row r="7586" spans="1:11" customFormat="1" x14ac:dyDescent="0.25">
      <c r="A7586" t="str">
        <f t="shared" si="1110"/>
        <v>29</v>
      </c>
      <c r="B7586" t="s">
        <v>709</v>
      </c>
      <c r="C7586" t="str">
        <f>"089"</f>
        <v>089</v>
      </c>
      <c r="D7586" t="s">
        <v>796</v>
      </c>
      <c r="E7586" t="str">
        <f t="shared" si="1111"/>
        <v>01</v>
      </c>
      <c r="F7586" t="str">
        <f>"002"</f>
        <v>002</v>
      </c>
      <c r="G7586" t="str">
        <f>""</f>
        <v/>
      </c>
      <c r="H7586" t="s">
        <v>3</v>
      </c>
      <c r="I7586" t="s">
        <v>2684</v>
      </c>
      <c r="J7586" t="s">
        <v>6905</v>
      </c>
      <c r="K7586" t="str">
        <f>"29327"</f>
        <v>29327</v>
      </c>
    </row>
    <row r="7587" spans="1:11" customFormat="1" x14ac:dyDescent="0.25">
      <c r="A7587" t="str">
        <f t="shared" si="1110"/>
        <v>29</v>
      </c>
      <c r="B7587" t="s">
        <v>709</v>
      </c>
      <c r="C7587" t="str">
        <f>"089"</f>
        <v>089</v>
      </c>
      <c r="D7587" t="s">
        <v>796</v>
      </c>
      <c r="E7587" t="str">
        <f t="shared" si="1111"/>
        <v>01</v>
      </c>
      <c r="F7587" t="str">
        <f>"003"</f>
        <v>003</v>
      </c>
      <c r="G7587" t="str">
        <f>""</f>
        <v/>
      </c>
      <c r="H7587" t="s">
        <v>3</v>
      </c>
      <c r="I7587" t="s">
        <v>3418</v>
      </c>
      <c r="J7587" t="s">
        <v>6906</v>
      </c>
      <c r="K7587" t="str">
        <f>"29327"</f>
        <v>29327</v>
      </c>
    </row>
    <row r="7588" spans="1:11" customFormat="1" x14ac:dyDescent="0.25">
      <c r="A7588" t="str">
        <f t="shared" si="1110"/>
        <v>29</v>
      </c>
      <c r="B7588" t="s">
        <v>709</v>
      </c>
      <c r="C7588" t="str">
        <f>"090"</f>
        <v>090</v>
      </c>
      <c r="D7588" t="s">
        <v>797</v>
      </c>
      <c r="E7588" t="str">
        <f t="shared" si="1111"/>
        <v>01</v>
      </c>
      <c r="F7588" t="str">
        <f>"001"</f>
        <v>001</v>
      </c>
      <c r="G7588" t="str">
        <f>""</f>
        <v/>
      </c>
      <c r="H7588" t="s">
        <v>1</v>
      </c>
      <c r="I7588" t="s">
        <v>28</v>
      </c>
      <c r="J7588" t="s">
        <v>6907</v>
      </c>
      <c r="K7588" t="str">
        <f>"29109"</f>
        <v>29109</v>
      </c>
    </row>
    <row r="7589" spans="1:11" customFormat="1" x14ac:dyDescent="0.25">
      <c r="A7589" t="str">
        <f t="shared" si="1110"/>
        <v>29</v>
      </c>
      <c r="B7589" t="s">
        <v>709</v>
      </c>
      <c r="C7589" t="str">
        <f>"090"</f>
        <v>090</v>
      </c>
      <c r="D7589" t="s">
        <v>797</v>
      </c>
      <c r="E7589" t="str">
        <f t="shared" si="1111"/>
        <v>01</v>
      </c>
      <c r="F7589" t="str">
        <f>"001"</f>
        <v>001</v>
      </c>
      <c r="G7589" t="str">
        <f>""</f>
        <v/>
      </c>
      <c r="H7589" t="s">
        <v>0</v>
      </c>
      <c r="I7589" t="s">
        <v>28</v>
      </c>
      <c r="J7589" t="s">
        <v>6907</v>
      </c>
      <c r="K7589" t="str">
        <f>"29109"</f>
        <v>29109</v>
      </c>
    </row>
    <row r="7590" spans="1:11" customFormat="1" x14ac:dyDescent="0.25">
      <c r="A7590" t="str">
        <f t="shared" si="1110"/>
        <v>29</v>
      </c>
      <c r="B7590" t="s">
        <v>709</v>
      </c>
      <c r="C7590" t="str">
        <f t="shared" ref="C7590:C7606" si="1112">"091"</f>
        <v>091</v>
      </c>
      <c r="D7590" t="s">
        <v>798</v>
      </c>
      <c r="E7590" t="str">
        <f t="shared" si="1111"/>
        <v>01</v>
      </c>
      <c r="F7590" t="str">
        <f>"001"</f>
        <v>001</v>
      </c>
      <c r="G7590" t="str">
        <f>""</f>
        <v/>
      </c>
      <c r="H7590" t="s">
        <v>1</v>
      </c>
      <c r="I7590" t="s">
        <v>25</v>
      </c>
      <c r="J7590" t="s">
        <v>4166</v>
      </c>
      <c r="K7590" t="str">
        <f t="shared" ref="K7590:K7596" si="1113">"29770"</f>
        <v>29770</v>
      </c>
    </row>
    <row r="7591" spans="1:11" customFormat="1" x14ac:dyDescent="0.25">
      <c r="A7591" t="str">
        <f t="shared" si="1110"/>
        <v>29</v>
      </c>
      <c r="B7591" t="s">
        <v>709</v>
      </c>
      <c r="C7591" t="str">
        <f t="shared" si="1112"/>
        <v>091</v>
      </c>
      <c r="D7591" t="s">
        <v>798</v>
      </c>
      <c r="E7591" t="str">
        <f t="shared" si="1111"/>
        <v>01</v>
      </c>
      <c r="F7591" t="str">
        <f>"001"</f>
        <v>001</v>
      </c>
      <c r="G7591" t="str">
        <f>""</f>
        <v/>
      </c>
      <c r="H7591" t="s">
        <v>0</v>
      </c>
      <c r="I7591" t="s">
        <v>25</v>
      </c>
      <c r="J7591" t="s">
        <v>4166</v>
      </c>
      <c r="K7591" t="str">
        <f t="shared" si="1113"/>
        <v>29770</v>
      </c>
    </row>
    <row r="7592" spans="1:11" customFormat="1" x14ac:dyDescent="0.25">
      <c r="A7592" t="str">
        <f t="shared" si="1110"/>
        <v>29</v>
      </c>
      <c r="B7592" t="s">
        <v>709</v>
      </c>
      <c r="C7592" t="str">
        <f t="shared" si="1112"/>
        <v>091</v>
      </c>
      <c r="D7592" t="s">
        <v>798</v>
      </c>
      <c r="E7592" t="str">
        <f t="shared" si="1111"/>
        <v>01</v>
      </c>
      <c r="F7592" t="str">
        <f>"002"</f>
        <v>002</v>
      </c>
      <c r="G7592" t="str">
        <f>""</f>
        <v/>
      </c>
      <c r="H7592" t="s">
        <v>3</v>
      </c>
      <c r="I7592" t="s">
        <v>101</v>
      </c>
      <c r="J7592" t="s">
        <v>6908</v>
      </c>
      <c r="K7592" t="str">
        <f t="shared" si="1113"/>
        <v>29770</v>
      </c>
    </row>
    <row r="7593" spans="1:11" customFormat="1" x14ac:dyDescent="0.25">
      <c r="A7593" t="str">
        <f t="shared" si="1110"/>
        <v>29</v>
      </c>
      <c r="B7593" t="s">
        <v>709</v>
      </c>
      <c r="C7593" t="str">
        <f t="shared" si="1112"/>
        <v>091</v>
      </c>
      <c r="D7593" t="s">
        <v>798</v>
      </c>
      <c r="E7593" t="str">
        <f t="shared" si="1111"/>
        <v>01</v>
      </c>
      <c r="F7593" t="str">
        <f>"003"</f>
        <v>003</v>
      </c>
      <c r="G7593" t="str">
        <f>""</f>
        <v/>
      </c>
      <c r="H7593" t="s">
        <v>3</v>
      </c>
      <c r="I7593" t="s">
        <v>3419</v>
      </c>
      <c r="J7593" t="s">
        <v>6909</v>
      </c>
      <c r="K7593" t="str">
        <f t="shared" si="1113"/>
        <v>29770</v>
      </c>
    </row>
    <row r="7594" spans="1:11" customFormat="1" x14ac:dyDescent="0.25">
      <c r="A7594" t="str">
        <f t="shared" si="1110"/>
        <v>29</v>
      </c>
      <c r="B7594" t="s">
        <v>709</v>
      </c>
      <c r="C7594" t="str">
        <f t="shared" si="1112"/>
        <v>091</v>
      </c>
      <c r="D7594" t="s">
        <v>798</v>
      </c>
      <c r="E7594" t="str">
        <f t="shared" ref="E7594:E7601" si="1114">"02"</f>
        <v>02</v>
      </c>
      <c r="F7594" t="str">
        <f>"001"</f>
        <v>001</v>
      </c>
      <c r="G7594" t="str">
        <f>""</f>
        <v/>
      </c>
      <c r="H7594" t="s">
        <v>1</v>
      </c>
      <c r="I7594" t="s">
        <v>3420</v>
      </c>
      <c r="J7594" t="s">
        <v>6910</v>
      </c>
      <c r="K7594" t="str">
        <f t="shared" si="1113"/>
        <v>29770</v>
      </c>
    </row>
    <row r="7595" spans="1:11" customFormat="1" x14ac:dyDescent="0.25">
      <c r="A7595" t="str">
        <f t="shared" si="1110"/>
        <v>29</v>
      </c>
      <c r="B7595" t="s">
        <v>709</v>
      </c>
      <c r="C7595" t="str">
        <f t="shared" si="1112"/>
        <v>091</v>
      </c>
      <c r="D7595" t="s">
        <v>798</v>
      </c>
      <c r="E7595" t="str">
        <f t="shared" si="1114"/>
        <v>02</v>
      </c>
      <c r="F7595" t="str">
        <f>"001"</f>
        <v>001</v>
      </c>
      <c r="G7595" t="str">
        <f>""</f>
        <v/>
      </c>
      <c r="H7595" t="s">
        <v>0</v>
      </c>
      <c r="I7595" t="s">
        <v>3420</v>
      </c>
      <c r="J7595" t="s">
        <v>6910</v>
      </c>
      <c r="K7595" t="str">
        <f t="shared" si="1113"/>
        <v>29770</v>
      </c>
    </row>
    <row r="7596" spans="1:11" customFormat="1" x14ac:dyDescent="0.25">
      <c r="A7596" t="str">
        <f t="shared" si="1110"/>
        <v>29</v>
      </c>
      <c r="B7596" t="s">
        <v>709</v>
      </c>
      <c r="C7596" t="str">
        <f t="shared" si="1112"/>
        <v>091</v>
      </c>
      <c r="D7596" t="s">
        <v>798</v>
      </c>
      <c r="E7596" t="str">
        <f t="shared" si="1114"/>
        <v>02</v>
      </c>
      <c r="F7596" t="str">
        <f>"001"</f>
        <v>001</v>
      </c>
      <c r="G7596" t="str">
        <f>""</f>
        <v/>
      </c>
      <c r="H7596" t="s">
        <v>2</v>
      </c>
      <c r="I7596" t="s">
        <v>3420</v>
      </c>
      <c r="J7596" t="s">
        <v>6910</v>
      </c>
      <c r="K7596" t="str">
        <f t="shared" si="1113"/>
        <v>29770</v>
      </c>
    </row>
    <row r="7597" spans="1:11" customFormat="1" x14ac:dyDescent="0.25">
      <c r="A7597" t="str">
        <f t="shared" si="1110"/>
        <v>29</v>
      </c>
      <c r="B7597" t="s">
        <v>709</v>
      </c>
      <c r="C7597" t="str">
        <f t="shared" si="1112"/>
        <v>091</v>
      </c>
      <c r="D7597" t="s">
        <v>798</v>
      </c>
      <c r="E7597" t="str">
        <f t="shared" si="1114"/>
        <v>02</v>
      </c>
      <c r="F7597" t="str">
        <f>"002"</f>
        <v>002</v>
      </c>
      <c r="G7597" t="str">
        <f>""</f>
        <v/>
      </c>
      <c r="H7597" t="s">
        <v>1</v>
      </c>
      <c r="I7597" t="s">
        <v>3421</v>
      </c>
      <c r="J7597" t="s">
        <v>6911</v>
      </c>
      <c r="K7597" t="str">
        <f t="shared" ref="K7597:K7606" si="1115">"29793"</f>
        <v>29793</v>
      </c>
    </row>
    <row r="7598" spans="1:11" customFormat="1" x14ac:dyDescent="0.25">
      <c r="A7598" t="str">
        <f t="shared" si="1110"/>
        <v>29</v>
      </c>
      <c r="B7598" t="s">
        <v>709</v>
      </c>
      <c r="C7598" t="str">
        <f t="shared" si="1112"/>
        <v>091</v>
      </c>
      <c r="D7598" t="s">
        <v>798</v>
      </c>
      <c r="E7598" t="str">
        <f t="shared" si="1114"/>
        <v>02</v>
      </c>
      <c r="F7598" t="str">
        <f>"002"</f>
        <v>002</v>
      </c>
      <c r="G7598" t="str">
        <f>""</f>
        <v/>
      </c>
      <c r="H7598" t="s">
        <v>0</v>
      </c>
      <c r="I7598" t="s">
        <v>3421</v>
      </c>
      <c r="J7598" t="s">
        <v>6911</v>
      </c>
      <c r="K7598" t="str">
        <f t="shared" si="1115"/>
        <v>29793</v>
      </c>
    </row>
    <row r="7599" spans="1:11" customFormat="1" x14ac:dyDescent="0.25">
      <c r="A7599" t="str">
        <f t="shared" si="1110"/>
        <v>29</v>
      </c>
      <c r="B7599" t="s">
        <v>709</v>
      </c>
      <c r="C7599" t="str">
        <f t="shared" si="1112"/>
        <v>091</v>
      </c>
      <c r="D7599" t="s">
        <v>798</v>
      </c>
      <c r="E7599" t="str">
        <f t="shared" si="1114"/>
        <v>02</v>
      </c>
      <c r="F7599" t="str">
        <f>"002"</f>
        <v>002</v>
      </c>
      <c r="G7599" t="str">
        <f>""</f>
        <v/>
      </c>
      <c r="H7599" t="s">
        <v>2</v>
      </c>
      <c r="I7599" t="s">
        <v>3421</v>
      </c>
      <c r="J7599" t="s">
        <v>6911</v>
      </c>
      <c r="K7599" t="str">
        <f t="shared" si="1115"/>
        <v>29793</v>
      </c>
    </row>
    <row r="7600" spans="1:11" customFormat="1" x14ac:dyDescent="0.25">
      <c r="A7600" t="str">
        <f t="shared" si="1110"/>
        <v>29</v>
      </c>
      <c r="B7600" t="s">
        <v>709</v>
      </c>
      <c r="C7600" t="str">
        <f t="shared" si="1112"/>
        <v>091</v>
      </c>
      <c r="D7600" t="s">
        <v>798</v>
      </c>
      <c r="E7600" t="str">
        <f t="shared" si="1114"/>
        <v>02</v>
      </c>
      <c r="F7600" t="str">
        <f>"003"</f>
        <v>003</v>
      </c>
      <c r="G7600" t="str">
        <f>""</f>
        <v/>
      </c>
      <c r="H7600" t="s">
        <v>1</v>
      </c>
      <c r="I7600" t="s">
        <v>3422</v>
      </c>
      <c r="J7600" t="s">
        <v>6912</v>
      </c>
      <c r="K7600" t="str">
        <f t="shared" si="1115"/>
        <v>29793</v>
      </c>
    </row>
    <row r="7601" spans="1:11" customFormat="1" x14ac:dyDescent="0.25">
      <c r="A7601" t="str">
        <f t="shared" si="1110"/>
        <v>29</v>
      </c>
      <c r="B7601" t="s">
        <v>709</v>
      </c>
      <c r="C7601" t="str">
        <f t="shared" si="1112"/>
        <v>091</v>
      </c>
      <c r="D7601" t="s">
        <v>798</v>
      </c>
      <c r="E7601" t="str">
        <f t="shared" si="1114"/>
        <v>02</v>
      </c>
      <c r="F7601" t="str">
        <f>"003"</f>
        <v>003</v>
      </c>
      <c r="G7601" t="str">
        <f>""</f>
        <v/>
      </c>
      <c r="H7601" t="s">
        <v>0</v>
      </c>
      <c r="I7601" t="s">
        <v>3422</v>
      </c>
      <c r="J7601" t="s">
        <v>6912</v>
      </c>
      <c r="K7601" t="str">
        <f t="shared" si="1115"/>
        <v>29793</v>
      </c>
    </row>
    <row r="7602" spans="1:11" customFormat="1" x14ac:dyDescent="0.25">
      <c r="A7602" t="str">
        <f t="shared" si="1110"/>
        <v>29</v>
      </c>
      <c r="B7602" t="s">
        <v>709</v>
      </c>
      <c r="C7602" t="str">
        <f t="shared" si="1112"/>
        <v>091</v>
      </c>
      <c r="D7602" t="s">
        <v>798</v>
      </c>
      <c r="E7602" t="str">
        <f>"03"</f>
        <v>03</v>
      </c>
      <c r="F7602" t="str">
        <f>"001"</f>
        <v>001</v>
      </c>
      <c r="G7602" t="str">
        <f>""</f>
        <v/>
      </c>
      <c r="H7602" t="s">
        <v>1</v>
      </c>
      <c r="I7602" t="s">
        <v>2358</v>
      </c>
      <c r="J7602" t="s">
        <v>6913</v>
      </c>
      <c r="K7602" t="str">
        <f t="shared" si="1115"/>
        <v>29793</v>
      </c>
    </row>
    <row r="7603" spans="1:11" customFormat="1" x14ac:dyDescent="0.25">
      <c r="A7603" t="str">
        <f t="shared" si="1110"/>
        <v>29</v>
      </c>
      <c r="B7603" t="s">
        <v>709</v>
      </c>
      <c r="C7603" t="str">
        <f t="shared" si="1112"/>
        <v>091</v>
      </c>
      <c r="D7603" t="s">
        <v>798</v>
      </c>
      <c r="E7603" t="str">
        <f>"03"</f>
        <v>03</v>
      </c>
      <c r="F7603" t="str">
        <f>"001"</f>
        <v>001</v>
      </c>
      <c r="G7603" t="str">
        <f>""</f>
        <v/>
      </c>
      <c r="H7603" t="s">
        <v>0</v>
      </c>
      <c r="I7603" t="s">
        <v>2358</v>
      </c>
      <c r="J7603" t="s">
        <v>6913</v>
      </c>
      <c r="K7603" t="str">
        <f t="shared" si="1115"/>
        <v>29793</v>
      </c>
    </row>
    <row r="7604" spans="1:11" customFormat="1" x14ac:dyDescent="0.25">
      <c r="A7604" t="str">
        <f t="shared" si="1110"/>
        <v>29</v>
      </c>
      <c r="B7604" t="s">
        <v>709</v>
      </c>
      <c r="C7604" t="str">
        <f t="shared" si="1112"/>
        <v>091</v>
      </c>
      <c r="D7604" t="s">
        <v>798</v>
      </c>
      <c r="E7604" t="str">
        <f>"03"</f>
        <v>03</v>
      </c>
      <c r="F7604" t="str">
        <f>"001"</f>
        <v>001</v>
      </c>
      <c r="G7604" t="str">
        <f>""</f>
        <v/>
      </c>
      <c r="H7604" t="s">
        <v>2</v>
      </c>
      <c r="I7604" t="s">
        <v>2358</v>
      </c>
      <c r="J7604" t="s">
        <v>6913</v>
      </c>
      <c r="K7604" t="str">
        <f t="shared" si="1115"/>
        <v>29793</v>
      </c>
    </row>
    <row r="7605" spans="1:11" customFormat="1" x14ac:dyDescent="0.25">
      <c r="A7605" t="str">
        <f t="shared" si="1110"/>
        <v>29</v>
      </c>
      <c r="B7605" t="s">
        <v>709</v>
      </c>
      <c r="C7605" t="str">
        <f t="shared" si="1112"/>
        <v>091</v>
      </c>
      <c r="D7605" t="s">
        <v>798</v>
      </c>
      <c r="E7605" t="str">
        <f>"03"</f>
        <v>03</v>
      </c>
      <c r="F7605" t="str">
        <f>"002"</f>
        <v>002</v>
      </c>
      <c r="G7605" t="str">
        <f>""</f>
        <v/>
      </c>
      <c r="H7605" t="s">
        <v>1</v>
      </c>
      <c r="I7605" t="s">
        <v>3423</v>
      </c>
      <c r="J7605" t="s">
        <v>6914</v>
      </c>
      <c r="K7605" t="str">
        <f t="shared" si="1115"/>
        <v>29793</v>
      </c>
    </row>
    <row r="7606" spans="1:11" customFormat="1" x14ac:dyDescent="0.25">
      <c r="A7606" t="str">
        <f t="shared" si="1110"/>
        <v>29</v>
      </c>
      <c r="B7606" t="s">
        <v>709</v>
      </c>
      <c r="C7606" t="str">
        <f t="shared" si="1112"/>
        <v>091</v>
      </c>
      <c r="D7606" t="s">
        <v>798</v>
      </c>
      <c r="E7606" t="str">
        <f>"03"</f>
        <v>03</v>
      </c>
      <c r="F7606" t="str">
        <f>"002"</f>
        <v>002</v>
      </c>
      <c r="G7606" t="str">
        <f>""</f>
        <v/>
      </c>
      <c r="H7606" t="s">
        <v>0</v>
      </c>
      <c r="I7606" t="s">
        <v>3423</v>
      </c>
      <c r="J7606" t="s">
        <v>6914</v>
      </c>
      <c r="K7606" t="str">
        <f t="shared" si="1115"/>
        <v>29793</v>
      </c>
    </row>
    <row r="7607" spans="1:11" customFormat="1" x14ac:dyDescent="0.25">
      <c r="A7607" t="str">
        <f t="shared" si="1110"/>
        <v>29</v>
      </c>
      <c r="B7607" t="s">
        <v>709</v>
      </c>
      <c r="C7607" t="str">
        <f>"092"</f>
        <v>092</v>
      </c>
      <c r="D7607" t="s">
        <v>799</v>
      </c>
      <c r="E7607" t="str">
        <f t="shared" ref="E7607:E7642" si="1116">"01"</f>
        <v>01</v>
      </c>
      <c r="F7607" t="str">
        <f>"001"</f>
        <v>001</v>
      </c>
      <c r="G7607" t="str">
        <f>""</f>
        <v/>
      </c>
      <c r="H7607" t="s">
        <v>3</v>
      </c>
      <c r="I7607" t="s">
        <v>3424</v>
      </c>
      <c r="J7607" t="s">
        <v>6915</v>
      </c>
      <c r="K7607" t="str">
        <f>"29197"</f>
        <v>29197</v>
      </c>
    </row>
    <row r="7608" spans="1:11" customFormat="1" x14ac:dyDescent="0.25">
      <c r="A7608" t="str">
        <f t="shared" si="1110"/>
        <v>29</v>
      </c>
      <c r="B7608" t="s">
        <v>709</v>
      </c>
      <c r="C7608" t="str">
        <f>"093"</f>
        <v>093</v>
      </c>
      <c r="D7608" t="s">
        <v>800</v>
      </c>
      <c r="E7608" t="str">
        <f t="shared" si="1116"/>
        <v>01</v>
      </c>
      <c r="F7608" t="str">
        <f>"001"</f>
        <v>001</v>
      </c>
      <c r="G7608" t="str">
        <f>""</f>
        <v/>
      </c>
      <c r="H7608" t="s">
        <v>3</v>
      </c>
      <c r="I7608" t="s">
        <v>48</v>
      </c>
      <c r="J7608" t="s">
        <v>6916</v>
      </c>
      <c r="K7608" t="str">
        <f>"29240"</f>
        <v>29240</v>
      </c>
    </row>
    <row r="7609" spans="1:11" customFormat="1" x14ac:dyDescent="0.25">
      <c r="A7609" t="str">
        <f t="shared" si="1110"/>
        <v>29</v>
      </c>
      <c r="B7609" t="s">
        <v>709</v>
      </c>
      <c r="C7609" t="str">
        <f>"093"</f>
        <v>093</v>
      </c>
      <c r="D7609" t="s">
        <v>800</v>
      </c>
      <c r="E7609" t="str">
        <f t="shared" si="1116"/>
        <v>01</v>
      </c>
      <c r="F7609" t="str">
        <f>"002"</f>
        <v>002</v>
      </c>
      <c r="G7609" t="str">
        <f>""</f>
        <v/>
      </c>
      <c r="H7609" t="s">
        <v>1</v>
      </c>
      <c r="I7609" t="s">
        <v>23</v>
      </c>
      <c r="J7609" t="s">
        <v>6917</v>
      </c>
      <c r="K7609" t="str">
        <f>"29240"</f>
        <v>29240</v>
      </c>
    </row>
    <row r="7610" spans="1:11" customFormat="1" x14ac:dyDescent="0.25">
      <c r="A7610" t="str">
        <f t="shared" si="1110"/>
        <v>29</v>
      </c>
      <c r="B7610" t="s">
        <v>709</v>
      </c>
      <c r="C7610" t="str">
        <f>"093"</f>
        <v>093</v>
      </c>
      <c r="D7610" t="s">
        <v>800</v>
      </c>
      <c r="E7610" t="str">
        <f t="shared" si="1116"/>
        <v>01</v>
      </c>
      <c r="F7610" t="str">
        <f>"002"</f>
        <v>002</v>
      </c>
      <c r="G7610" t="str">
        <f>""</f>
        <v/>
      </c>
      <c r="H7610" t="s">
        <v>0</v>
      </c>
      <c r="I7610" t="s">
        <v>23</v>
      </c>
      <c r="J7610" t="s">
        <v>6917</v>
      </c>
      <c r="K7610" t="str">
        <f>"29240"</f>
        <v>29240</v>
      </c>
    </row>
    <row r="7611" spans="1:11" customFormat="1" x14ac:dyDescent="0.25">
      <c r="A7611" t="str">
        <f t="shared" si="1110"/>
        <v>29</v>
      </c>
      <c r="B7611" t="s">
        <v>709</v>
      </c>
      <c r="C7611" t="str">
        <f t="shared" ref="C7611:C7674" si="1117">"094"</f>
        <v>094</v>
      </c>
      <c r="D7611" t="s">
        <v>801</v>
      </c>
      <c r="E7611" t="str">
        <f t="shared" si="1116"/>
        <v>01</v>
      </c>
      <c r="F7611" t="str">
        <f>"001"</f>
        <v>001</v>
      </c>
      <c r="G7611" t="str">
        <f>""</f>
        <v/>
      </c>
      <c r="H7611" t="s">
        <v>3</v>
      </c>
      <c r="I7611" t="s">
        <v>3425</v>
      </c>
      <c r="J7611" t="s">
        <v>6901</v>
      </c>
      <c r="K7611" t="str">
        <f t="shared" ref="K7611:K7635" si="1118">"29700"</f>
        <v>29700</v>
      </c>
    </row>
    <row r="7612" spans="1:11" customFormat="1" x14ac:dyDescent="0.25">
      <c r="A7612" t="str">
        <f t="shared" si="1110"/>
        <v>29</v>
      </c>
      <c r="B7612" t="s">
        <v>709</v>
      </c>
      <c r="C7612" t="str">
        <f t="shared" si="1117"/>
        <v>094</v>
      </c>
      <c r="D7612" t="s">
        <v>801</v>
      </c>
      <c r="E7612" t="str">
        <f t="shared" si="1116"/>
        <v>01</v>
      </c>
      <c r="F7612" t="str">
        <f>"002"</f>
        <v>002</v>
      </c>
      <c r="G7612" t="str">
        <f>""</f>
        <v/>
      </c>
      <c r="H7612" t="s">
        <v>3</v>
      </c>
      <c r="I7612" t="s">
        <v>3426</v>
      </c>
      <c r="J7612" t="s">
        <v>6918</v>
      </c>
      <c r="K7612" t="str">
        <f t="shared" si="1118"/>
        <v>29700</v>
      </c>
    </row>
    <row r="7613" spans="1:11" customFormat="1" x14ac:dyDescent="0.25">
      <c r="A7613" t="str">
        <f t="shared" si="1110"/>
        <v>29</v>
      </c>
      <c r="B7613" t="s">
        <v>709</v>
      </c>
      <c r="C7613" t="str">
        <f t="shared" si="1117"/>
        <v>094</v>
      </c>
      <c r="D7613" t="s">
        <v>801</v>
      </c>
      <c r="E7613" t="str">
        <f t="shared" si="1116"/>
        <v>01</v>
      </c>
      <c r="F7613" t="str">
        <f>"003"</f>
        <v>003</v>
      </c>
      <c r="G7613" t="str">
        <f>""</f>
        <v/>
      </c>
      <c r="H7613" t="s">
        <v>3</v>
      </c>
      <c r="I7613" t="s">
        <v>3425</v>
      </c>
      <c r="J7613" t="s">
        <v>6901</v>
      </c>
      <c r="K7613" t="str">
        <f t="shared" si="1118"/>
        <v>29700</v>
      </c>
    </row>
    <row r="7614" spans="1:11" customFormat="1" x14ac:dyDescent="0.25">
      <c r="A7614" t="str">
        <f t="shared" si="1110"/>
        <v>29</v>
      </c>
      <c r="B7614" t="s">
        <v>709</v>
      </c>
      <c r="C7614" t="str">
        <f t="shared" si="1117"/>
        <v>094</v>
      </c>
      <c r="D7614" t="s">
        <v>801</v>
      </c>
      <c r="E7614" t="str">
        <f t="shared" si="1116"/>
        <v>01</v>
      </c>
      <c r="F7614" t="str">
        <f>"004"</f>
        <v>004</v>
      </c>
      <c r="G7614" t="str">
        <f>""</f>
        <v/>
      </c>
      <c r="H7614" t="s">
        <v>3</v>
      </c>
      <c r="I7614" t="s">
        <v>3427</v>
      </c>
      <c r="J7614" t="s">
        <v>6919</v>
      </c>
      <c r="K7614" t="str">
        <f t="shared" si="1118"/>
        <v>29700</v>
      </c>
    </row>
    <row r="7615" spans="1:11" customFormat="1" x14ac:dyDescent="0.25">
      <c r="A7615" t="str">
        <f t="shared" si="1110"/>
        <v>29</v>
      </c>
      <c r="B7615" t="s">
        <v>709</v>
      </c>
      <c r="C7615" t="str">
        <f t="shared" si="1117"/>
        <v>094</v>
      </c>
      <c r="D7615" t="s">
        <v>801</v>
      </c>
      <c r="E7615" t="str">
        <f t="shared" si="1116"/>
        <v>01</v>
      </c>
      <c r="F7615" t="str">
        <f>"005"</f>
        <v>005</v>
      </c>
      <c r="G7615" t="str">
        <f>""</f>
        <v/>
      </c>
      <c r="H7615" t="s">
        <v>1</v>
      </c>
      <c r="I7615" t="s">
        <v>3428</v>
      </c>
      <c r="J7615" t="s">
        <v>6920</v>
      </c>
      <c r="K7615" t="str">
        <f t="shared" si="1118"/>
        <v>29700</v>
      </c>
    </row>
    <row r="7616" spans="1:11" customFormat="1" x14ac:dyDescent="0.25">
      <c r="A7616" t="str">
        <f t="shared" si="1110"/>
        <v>29</v>
      </c>
      <c r="B7616" t="s">
        <v>709</v>
      </c>
      <c r="C7616" t="str">
        <f t="shared" si="1117"/>
        <v>094</v>
      </c>
      <c r="D7616" t="s">
        <v>801</v>
      </c>
      <c r="E7616" t="str">
        <f t="shared" si="1116"/>
        <v>01</v>
      </c>
      <c r="F7616" t="str">
        <f>"005"</f>
        <v>005</v>
      </c>
      <c r="G7616" t="str">
        <f>""</f>
        <v/>
      </c>
      <c r="H7616" t="s">
        <v>0</v>
      </c>
      <c r="I7616" t="s">
        <v>3428</v>
      </c>
      <c r="J7616" t="s">
        <v>6920</v>
      </c>
      <c r="K7616" t="str">
        <f t="shared" si="1118"/>
        <v>29700</v>
      </c>
    </row>
    <row r="7617" spans="1:11" customFormat="1" x14ac:dyDescent="0.25">
      <c r="A7617" t="str">
        <f t="shared" si="1110"/>
        <v>29</v>
      </c>
      <c r="B7617" t="s">
        <v>709</v>
      </c>
      <c r="C7617" t="str">
        <f t="shared" si="1117"/>
        <v>094</v>
      </c>
      <c r="D7617" t="s">
        <v>801</v>
      </c>
      <c r="E7617" t="str">
        <f t="shared" si="1116"/>
        <v>01</v>
      </c>
      <c r="F7617" t="str">
        <f>"005"</f>
        <v>005</v>
      </c>
      <c r="G7617" t="str">
        <f>""</f>
        <v/>
      </c>
      <c r="H7617" t="s">
        <v>2</v>
      </c>
      <c r="I7617" t="s">
        <v>3428</v>
      </c>
      <c r="J7617" t="s">
        <v>6920</v>
      </c>
      <c r="K7617" t="str">
        <f t="shared" si="1118"/>
        <v>29700</v>
      </c>
    </row>
    <row r="7618" spans="1:11" customFormat="1" x14ac:dyDescent="0.25">
      <c r="A7618" t="str">
        <f t="shared" si="1110"/>
        <v>29</v>
      </c>
      <c r="B7618" t="s">
        <v>709</v>
      </c>
      <c r="C7618" t="str">
        <f t="shared" si="1117"/>
        <v>094</v>
      </c>
      <c r="D7618" t="s">
        <v>801</v>
      </c>
      <c r="E7618" t="str">
        <f t="shared" si="1116"/>
        <v>01</v>
      </c>
      <c r="F7618" t="str">
        <f>"006"</f>
        <v>006</v>
      </c>
      <c r="G7618" t="str">
        <f>""</f>
        <v/>
      </c>
      <c r="H7618" t="s">
        <v>1</v>
      </c>
      <c r="I7618" t="s">
        <v>3429</v>
      </c>
      <c r="J7618" t="s">
        <v>6921</v>
      </c>
      <c r="K7618" t="str">
        <f t="shared" si="1118"/>
        <v>29700</v>
      </c>
    </row>
    <row r="7619" spans="1:11" customFormat="1" x14ac:dyDescent="0.25">
      <c r="A7619" t="str">
        <f t="shared" si="1110"/>
        <v>29</v>
      </c>
      <c r="B7619" t="s">
        <v>709</v>
      </c>
      <c r="C7619" t="str">
        <f t="shared" si="1117"/>
        <v>094</v>
      </c>
      <c r="D7619" t="s">
        <v>801</v>
      </c>
      <c r="E7619" t="str">
        <f t="shared" si="1116"/>
        <v>01</v>
      </c>
      <c r="F7619" t="str">
        <f>"006"</f>
        <v>006</v>
      </c>
      <c r="G7619" t="str">
        <f>""</f>
        <v/>
      </c>
      <c r="H7619" t="s">
        <v>0</v>
      </c>
      <c r="I7619" t="s">
        <v>3429</v>
      </c>
      <c r="J7619" t="s">
        <v>6921</v>
      </c>
      <c r="K7619" t="str">
        <f t="shared" si="1118"/>
        <v>29700</v>
      </c>
    </row>
    <row r="7620" spans="1:11" customFormat="1" x14ac:dyDescent="0.25">
      <c r="A7620" t="str">
        <f t="shared" si="1110"/>
        <v>29</v>
      </c>
      <c r="B7620" t="s">
        <v>709</v>
      </c>
      <c r="C7620" t="str">
        <f t="shared" si="1117"/>
        <v>094</v>
      </c>
      <c r="D7620" t="s">
        <v>801</v>
      </c>
      <c r="E7620" t="str">
        <f t="shared" si="1116"/>
        <v>01</v>
      </c>
      <c r="F7620" t="str">
        <f>"007"</f>
        <v>007</v>
      </c>
      <c r="G7620" t="str">
        <f>""</f>
        <v/>
      </c>
      <c r="H7620" t="s">
        <v>1</v>
      </c>
      <c r="I7620" t="s">
        <v>2113</v>
      </c>
      <c r="J7620" t="s">
        <v>6922</v>
      </c>
      <c r="K7620" t="str">
        <f t="shared" si="1118"/>
        <v>29700</v>
      </c>
    </row>
    <row r="7621" spans="1:11" customFormat="1" x14ac:dyDescent="0.25">
      <c r="A7621" t="str">
        <f t="shared" si="1110"/>
        <v>29</v>
      </c>
      <c r="B7621" t="s">
        <v>709</v>
      </c>
      <c r="C7621" t="str">
        <f t="shared" si="1117"/>
        <v>094</v>
      </c>
      <c r="D7621" t="s">
        <v>801</v>
      </c>
      <c r="E7621" t="str">
        <f t="shared" si="1116"/>
        <v>01</v>
      </c>
      <c r="F7621" t="str">
        <f>"007"</f>
        <v>007</v>
      </c>
      <c r="G7621" t="str">
        <f>""</f>
        <v/>
      </c>
      <c r="H7621" t="s">
        <v>0</v>
      </c>
      <c r="I7621" t="s">
        <v>2113</v>
      </c>
      <c r="J7621" t="s">
        <v>6922</v>
      </c>
      <c r="K7621" t="str">
        <f t="shared" si="1118"/>
        <v>29700</v>
      </c>
    </row>
    <row r="7622" spans="1:11" customFormat="1" x14ac:dyDescent="0.25">
      <c r="A7622" t="str">
        <f t="shared" si="1110"/>
        <v>29</v>
      </c>
      <c r="B7622" t="s">
        <v>709</v>
      </c>
      <c r="C7622" t="str">
        <f t="shared" si="1117"/>
        <v>094</v>
      </c>
      <c r="D7622" t="s">
        <v>801</v>
      </c>
      <c r="E7622" t="str">
        <f t="shared" si="1116"/>
        <v>01</v>
      </c>
      <c r="F7622" t="str">
        <f>"008"</f>
        <v>008</v>
      </c>
      <c r="G7622" t="str">
        <f>""</f>
        <v/>
      </c>
      <c r="H7622" t="s">
        <v>1</v>
      </c>
      <c r="I7622" t="s">
        <v>3430</v>
      </c>
      <c r="J7622" t="s">
        <v>6923</v>
      </c>
      <c r="K7622" t="str">
        <f t="shared" si="1118"/>
        <v>29700</v>
      </c>
    </row>
    <row r="7623" spans="1:11" customFormat="1" x14ac:dyDescent="0.25">
      <c r="A7623" t="str">
        <f t="shared" si="1110"/>
        <v>29</v>
      </c>
      <c r="B7623" t="s">
        <v>709</v>
      </c>
      <c r="C7623" t="str">
        <f t="shared" si="1117"/>
        <v>094</v>
      </c>
      <c r="D7623" t="s">
        <v>801</v>
      </c>
      <c r="E7623" t="str">
        <f t="shared" si="1116"/>
        <v>01</v>
      </c>
      <c r="F7623" t="str">
        <f>"008"</f>
        <v>008</v>
      </c>
      <c r="G7623" t="str">
        <f>""</f>
        <v/>
      </c>
      <c r="H7623" t="s">
        <v>0</v>
      </c>
      <c r="I7623" t="s">
        <v>3430</v>
      </c>
      <c r="J7623" t="s">
        <v>6923</v>
      </c>
      <c r="K7623" t="str">
        <f t="shared" si="1118"/>
        <v>29700</v>
      </c>
    </row>
    <row r="7624" spans="1:11" customFormat="1" x14ac:dyDescent="0.25">
      <c r="A7624" t="str">
        <f t="shared" si="1110"/>
        <v>29</v>
      </c>
      <c r="B7624" t="s">
        <v>709</v>
      </c>
      <c r="C7624" t="str">
        <f t="shared" si="1117"/>
        <v>094</v>
      </c>
      <c r="D7624" t="s">
        <v>801</v>
      </c>
      <c r="E7624" t="str">
        <f t="shared" si="1116"/>
        <v>01</v>
      </c>
      <c r="F7624" t="str">
        <f>"009"</f>
        <v>009</v>
      </c>
      <c r="G7624" t="str">
        <f>""</f>
        <v/>
      </c>
      <c r="H7624" t="s">
        <v>1</v>
      </c>
      <c r="I7624" t="s">
        <v>3427</v>
      </c>
      <c r="J7624" t="s">
        <v>6919</v>
      </c>
      <c r="K7624" t="str">
        <f t="shared" si="1118"/>
        <v>29700</v>
      </c>
    </row>
    <row r="7625" spans="1:11" customFormat="1" x14ac:dyDescent="0.25">
      <c r="A7625" t="str">
        <f t="shared" si="1110"/>
        <v>29</v>
      </c>
      <c r="B7625" t="s">
        <v>709</v>
      </c>
      <c r="C7625" t="str">
        <f t="shared" si="1117"/>
        <v>094</v>
      </c>
      <c r="D7625" t="s">
        <v>801</v>
      </c>
      <c r="E7625" t="str">
        <f t="shared" si="1116"/>
        <v>01</v>
      </c>
      <c r="F7625" t="str">
        <f>"009"</f>
        <v>009</v>
      </c>
      <c r="G7625" t="str">
        <f>""</f>
        <v/>
      </c>
      <c r="H7625" t="s">
        <v>0</v>
      </c>
      <c r="I7625" t="s">
        <v>3427</v>
      </c>
      <c r="J7625" t="s">
        <v>6919</v>
      </c>
      <c r="K7625" t="str">
        <f t="shared" si="1118"/>
        <v>29700</v>
      </c>
    </row>
    <row r="7626" spans="1:11" customFormat="1" x14ac:dyDescent="0.25">
      <c r="A7626" t="str">
        <f t="shared" si="1110"/>
        <v>29</v>
      </c>
      <c r="B7626" t="s">
        <v>709</v>
      </c>
      <c r="C7626" t="str">
        <f t="shared" si="1117"/>
        <v>094</v>
      </c>
      <c r="D7626" t="s">
        <v>801</v>
      </c>
      <c r="E7626" t="str">
        <f t="shared" si="1116"/>
        <v>01</v>
      </c>
      <c r="F7626" t="str">
        <f>"010"</f>
        <v>010</v>
      </c>
      <c r="G7626" t="str">
        <f>""</f>
        <v/>
      </c>
      <c r="H7626" t="s">
        <v>1</v>
      </c>
      <c r="I7626" t="s">
        <v>2113</v>
      </c>
      <c r="J7626" t="s">
        <v>6922</v>
      </c>
      <c r="K7626" t="str">
        <f t="shared" si="1118"/>
        <v>29700</v>
      </c>
    </row>
    <row r="7627" spans="1:11" customFormat="1" x14ac:dyDescent="0.25">
      <c r="A7627" t="str">
        <f t="shared" ref="A7627:A7690" si="1119">"29"</f>
        <v>29</v>
      </c>
      <c r="B7627" t="s">
        <v>709</v>
      </c>
      <c r="C7627" t="str">
        <f t="shared" si="1117"/>
        <v>094</v>
      </c>
      <c r="D7627" t="s">
        <v>801</v>
      </c>
      <c r="E7627" t="str">
        <f t="shared" si="1116"/>
        <v>01</v>
      </c>
      <c r="F7627" t="str">
        <f>"010"</f>
        <v>010</v>
      </c>
      <c r="G7627" t="str">
        <f>""</f>
        <v/>
      </c>
      <c r="H7627" t="s">
        <v>0</v>
      </c>
      <c r="I7627" t="s">
        <v>2113</v>
      </c>
      <c r="J7627" t="s">
        <v>6922</v>
      </c>
      <c r="K7627" t="str">
        <f t="shared" si="1118"/>
        <v>29700</v>
      </c>
    </row>
    <row r="7628" spans="1:11" customFormat="1" x14ac:dyDescent="0.25">
      <c r="A7628" t="str">
        <f t="shared" si="1119"/>
        <v>29</v>
      </c>
      <c r="B7628" t="s">
        <v>709</v>
      </c>
      <c r="C7628" t="str">
        <f t="shared" si="1117"/>
        <v>094</v>
      </c>
      <c r="D7628" t="s">
        <v>801</v>
      </c>
      <c r="E7628" t="str">
        <f t="shared" si="1116"/>
        <v>01</v>
      </c>
      <c r="F7628" t="str">
        <f>"011"</f>
        <v>011</v>
      </c>
      <c r="G7628" t="str">
        <f>""</f>
        <v/>
      </c>
      <c r="H7628" t="s">
        <v>1</v>
      </c>
      <c r="I7628" t="s">
        <v>3431</v>
      </c>
      <c r="J7628" t="s">
        <v>6921</v>
      </c>
      <c r="K7628" t="str">
        <f t="shared" si="1118"/>
        <v>29700</v>
      </c>
    </row>
    <row r="7629" spans="1:11" customFormat="1" x14ac:dyDescent="0.25">
      <c r="A7629" t="str">
        <f t="shared" si="1119"/>
        <v>29</v>
      </c>
      <c r="B7629" t="s">
        <v>709</v>
      </c>
      <c r="C7629" t="str">
        <f t="shared" si="1117"/>
        <v>094</v>
      </c>
      <c r="D7629" t="s">
        <v>801</v>
      </c>
      <c r="E7629" t="str">
        <f t="shared" si="1116"/>
        <v>01</v>
      </c>
      <c r="F7629" t="str">
        <f>"011"</f>
        <v>011</v>
      </c>
      <c r="G7629" t="str">
        <f>""</f>
        <v/>
      </c>
      <c r="H7629" t="s">
        <v>0</v>
      </c>
      <c r="I7629" t="s">
        <v>3429</v>
      </c>
      <c r="J7629" t="s">
        <v>6921</v>
      </c>
      <c r="K7629" t="str">
        <f t="shared" si="1118"/>
        <v>29700</v>
      </c>
    </row>
    <row r="7630" spans="1:11" customFormat="1" x14ac:dyDescent="0.25">
      <c r="A7630" t="str">
        <f t="shared" si="1119"/>
        <v>29</v>
      </c>
      <c r="B7630" t="s">
        <v>709</v>
      </c>
      <c r="C7630" t="str">
        <f t="shared" si="1117"/>
        <v>094</v>
      </c>
      <c r="D7630" t="s">
        <v>801</v>
      </c>
      <c r="E7630" t="str">
        <f t="shared" si="1116"/>
        <v>01</v>
      </c>
      <c r="F7630" t="str">
        <f>"012"</f>
        <v>012</v>
      </c>
      <c r="G7630" t="str">
        <f>""</f>
        <v/>
      </c>
      <c r="H7630" t="s">
        <v>1</v>
      </c>
      <c r="I7630" t="s">
        <v>3432</v>
      </c>
      <c r="J7630" t="s">
        <v>6924</v>
      </c>
      <c r="K7630" t="str">
        <f t="shared" si="1118"/>
        <v>29700</v>
      </c>
    </row>
    <row r="7631" spans="1:11" customFormat="1" x14ac:dyDescent="0.25">
      <c r="A7631" t="str">
        <f t="shared" si="1119"/>
        <v>29</v>
      </c>
      <c r="B7631" t="s">
        <v>709</v>
      </c>
      <c r="C7631" t="str">
        <f t="shared" si="1117"/>
        <v>094</v>
      </c>
      <c r="D7631" t="s">
        <v>801</v>
      </c>
      <c r="E7631" t="str">
        <f t="shared" si="1116"/>
        <v>01</v>
      </c>
      <c r="F7631" t="str">
        <f>"012"</f>
        <v>012</v>
      </c>
      <c r="G7631" t="str">
        <f>""</f>
        <v/>
      </c>
      <c r="H7631" t="s">
        <v>0</v>
      </c>
      <c r="I7631" t="s">
        <v>3432</v>
      </c>
      <c r="J7631" t="s">
        <v>6924</v>
      </c>
      <c r="K7631" t="str">
        <f t="shared" si="1118"/>
        <v>29700</v>
      </c>
    </row>
    <row r="7632" spans="1:11" customFormat="1" x14ac:dyDescent="0.25">
      <c r="A7632" t="str">
        <f t="shared" si="1119"/>
        <v>29</v>
      </c>
      <c r="B7632" t="s">
        <v>709</v>
      </c>
      <c r="C7632" t="str">
        <f t="shared" si="1117"/>
        <v>094</v>
      </c>
      <c r="D7632" t="s">
        <v>801</v>
      </c>
      <c r="E7632" t="str">
        <f t="shared" si="1116"/>
        <v>01</v>
      </c>
      <c r="F7632" t="str">
        <f>"013"</f>
        <v>013</v>
      </c>
      <c r="G7632" t="str">
        <f>""</f>
        <v/>
      </c>
      <c r="H7632" t="s">
        <v>1</v>
      </c>
      <c r="I7632" t="s">
        <v>3428</v>
      </c>
      <c r="J7632" t="s">
        <v>6920</v>
      </c>
      <c r="K7632" t="str">
        <f t="shared" si="1118"/>
        <v>29700</v>
      </c>
    </row>
    <row r="7633" spans="1:11" customFormat="1" x14ac:dyDescent="0.25">
      <c r="A7633" t="str">
        <f t="shared" si="1119"/>
        <v>29</v>
      </c>
      <c r="B7633" t="s">
        <v>709</v>
      </c>
      <c r="C7633" t="str">
        <f t="shared" si="1117"/>
        <v>094</v>
      </c>
      <c r="D7633" t="s">
        <v>801</v>
      </c>
      <c r="E7633" t="str">
        <f t="shared" si="1116"/>
        <v>01</v>
      </c>
      <c r="F7633" t="str">
        <f>"013"</f>
        <v>013</v>
      </c>
      <c r="G7633" t="str">
        <f>""</f>
        <v/>
      </c>
      <c r="H7633" t="s">
        <v>0</v>
      </c>
      <c r="I7633" t="s">
        <v>3428</v>
      </c>
      <c r="J7633" t="s">
        <v>6920</v>
      </c>
      <c r="K7633" t="str">
        <f t="shared" si="1118"/>
        <v>29700</v>
      </c>
    </row>
    <row r="7634" spans="1:11" customFormat="1" x14ac:dyDescent="0.25">
      <c r="A7634" t="str">
        <f t="shared" si="1119"/>
        <v>29</v>
      </c>
      <c r="B7634" t="s">
        <v>709</v>
      </c>
      <c r="C7634" t="str">
        <f t="shared" si="1117"/>
        <v>094</v>
      </c>
      <c r="D7634" t="s">
        <v>801</v>
      </c>
      <c r="E7634" t="str">
        <f t="shared" si="1116"/>
        <v>01</v>
      </c>
      <c r="F7634" t="str">
        <f>"014"</f>
        <v>014</v>
      </c>
      <c r="G7634" t="str">
        <f>""</f>
        <v/>
      </c>
      <c r="H7634" t="s">
        <v>1</v>
      </c>
      <c r="I7634" t="s">
        <v>3428</v>
      </c>
      <c r="J7634" t="s">
        <v>6920</v>
      </c>
      <c r="K7634" t="str">
        <f t="shared" si="1118"/>
        <v>29700</v>
      </c>
    </row>
    <row r="7635" spans="1:11" customFormat="1" x14ac:dyDescent="0.25">
      <c r="A7635" t="str">
        <f t="shared" si="1119"/>
        <v>29</v>
      </c>
      <c r="B7635" t="s">
        <v>709</v>
      </c>
      <c r="C7635" t="str">
        <f t="shared" si="1117"/>
        <v>094</v>
      </c>
      <c r="D7635" t="s">
        <v>801</v>
      </c>
      <c r="E7635" t="str">
        <f t="shared" si="1116"/>
        <v>01</v>
      </c>
      <c r="F7635" t="str">
        <f>"014"</f>
        <v>014</v>
      </c>
      <c r="G7635" t="str">
        <f>""</f>
        <v/>
      </c>
      <c r="H7635" t="s">
        <v>0</v>
      </c>
      <c r="I7635" t="s">
        <v>3428</v>
      </c>
      <c r="J7635" t="s">
        <v>6920</v>
      </c>
      <c r="K7635" t="str">
        <f t="shared" si="1118"/>
        <v>29700</v>
      </c>
    </row>
    <row r="7636" spans="1:11" customFormat="1" x14ac:dyDescent="0.25">
      <c r="A7636" t="str">
        <f t="shared" si="1119"/>
        <v>29</v>
      </c>
      <c r="B7636" t="s">
        <v>709</v>
      </c>
      <c r="C7636" t="str">
        <f t="shared" si="1117"/>
        <v>094</v>
      </c>
      <c r="D7636" t="s">
        <v>801</v>
      </c>
      <c r="E7636" t="str">
        <f t="shared" si="1116"/>
        <v>01</v>
      </c>
      <c r="F7636" t="str">
        <f>"015"</f>
        <v>015</v>
      </c>
      <c r="G7636" t="str">
        <f>""</f>
        <v/>
      </c>
      <c r="H7636" t="s">
        <v>3</v>
      </c>
      <c r="I7636" t="s">
        <v>3433</v>
      </c>
      <c r="J7636" t="s">
        <v>6925</v>
      </c>
      <c r="K7636" t="str">
        <f>"29760"</f>
        <v>29760</v>
      </c>
    </row>
    <row r="7637" spans="1:11" customFormat="1" x14ac:dyDescent="0.25">
      <c r="A7637" t="str">
        <f t="shared" si="1119"/>
        <v>29</v>
      </c>
      <c r="B7637" t="s">
        <v>709</v>
      </c>
      <c r="C7637" t="str">
        <f t="shared" si="1117"/>
        <v>094</v>
      </c>
      <c r="D7637" t="s">
        <v>801</v>
      </c>
      <c r="E7637" t="str">
        <f t="shared" si="1116"/>
        <v>01</v>
      </c>
      <c r="F7637" t="str">
        <f>"016"</f>
        <v>016</v>
      </c>
      <c r="G7637" t="str">
        <f>""</f>
        <v/>
      </c>
      <c r="H7637" t="s">
        <v>1</v>
      </c>
      <c r="I7637" t="s">
        <v>3434</v>
      </c>
      <c r="J7637" t="s">
        <v>6926</v>
      </c>
      <c r="K7637" t="str">
        <f t="shared" ref="K7637:K7655" si="1120">"29700"</f>
        <v>29700</v>
      </c>
    </row>
    <row r="7638" spans="1:11" customFormat="1" x14ac:dyDescent="0.25">
      <c r="A7638" t="str">
        <f t="shared" si="1119"/>
        <v>29</v>
      </c>
      <c r="B7638" t="s">
        <v>709</v>
      </c>
      <c r="C7638" t="str">
        <f t="shared" si="1117"/>
        <v>094</v>
      </c>
      <c r="D7638" t="s">
        <v>801</v>
      </c>
      <c r="E7638" t="str">
        <f t="shared" si="1116"/>
        <v>01</v>
      </c>
      <c r="F7638" t="str">
        <f>"016"</f>
        <v>016</v>
      </c>
      <c r="G7638" t="str">
        <f>""</f>
        <v/>
      </c>
      <c r="H7638" t="s">
        <v>0</v>
      </c>
      <c r="I7638" t="s">
        <v>3434</v>
      </c>
      <c r="J7638" t="s">
        <v>6926</v>
      </c>
      <c r="K7638" t="str">
        <f t="shared" si="1120"/>
        <v>29700</v>
      </c>
    </row>
    <row r="7639" spans="1:11" customFormat="1" x14ac:dyDescent="0.25">
      <c r="A7639" t="str">
        <f t="shared" si="1119"/>
        <v>29</v>
      </c>
      <c r="B7639" t="s">
        <v>709</v>
      </c>
      <c r="C7639" t="str">
        <f t="shared" si="1117"/>
        <v>094</v>
      </c>
      <c r="D7639" t="s">
        <v>801</v>
      </c>
      <c r="E7639" t="str">
        <f t="shared" si="1116"/>
        <v>01</v>
      </c>
      <c r="F7639" t="str">
        <f>"017"</f>
        <v>017</v>
      </c>
      <c r="G7639" t="str">
        <f>""</f>
        <v/>
      </c>
      <c r="H7639" t="s">
        <v>1</v>
      </c>
      <c r="I7639" t="s">
        <v>3434</v>
      </c>
      <c r="J7639" t="s">
        <v>6926</v>
      </c>
      <c r="K7639" t="str">
        <f t="shared" si="1120"/>
        <v>29700</v>
      </c>
    </row>
    <row r="7640" spans="1:11" customFormat="1" x14ac:dyDescent="0.25">
      <c r="A7640" t="str">
        <f t="shared" si="1119"/>
        <v>29</v>
      </c>
      <c r="B7640" t="s">
        <v>709</v>
      </c>
      <c r="C7640" t="str">
        <f t="shared" si="1117"/>
        <v>094</v>
      </c>
      <c r="D7640" t="s">
        <v>801</v>
      </c>
      <c r="E7640" t="str">
        <f t="shared" si="1116"/>
        <v>01</v>
      </c>
      <c r="F7640" t="str">
        <f>"017"</f>
        <v>017</v>
      </c>
      <c r="G7640" t="str">
        <f>""</f>
        <v/>
      </c>
      <c r="H7640" t="s">
        <v>0</v>
      </c>
      <c r="I7640" t="s">
        <v>3434</v>
      </c>
      <c r="J7640" t="s">
        <v>6926</v>
      </c>
      <c r="K7640" t="str">
        <f t="shared" si="1120"/>
        <v>29700</v>
      </c>
    </row>
    <row r="7641" spans="1:11" customFormat="1" x14ac:dyDescent="0.25">
      <c r="A7641" t="str">
        <f t="shared" si="1119"/>
        <v>29</v>
      </c>
      <c r="B7641" t="s">
        <v>709</v>
      </c>
      <c r="C7641" t="str">
        <f t="shared" si="1117"/>
        <v>094</v>
      </c>
      <c r="D7641" t="s">
        <v>801</v>
      </c>
      <c r="E7641" t="str">
        <f t="shared" si="1116"/>
        <v>01</v>
      </c>
      <c r="F7641" t="str">
        <f>"018"</f>
        <v>018</v>
      </c>
      <c r="G7641" t="str">
        <f>""</f>
        <v/>
      </c>
      <c r="H7641" t="s">
        <v>1</v>
      </c>
      <c r="I7641" t="s">
        <v>3425</v>
      </c>
      <c r="J7641" t="s">
        <v>6901</v>
      </c>
      <c r="K7641" t="str">
        <f t="shared" si="1120"/>
        <v>29700</v>
      </c>
    </row>
    <row r="7642" spans="1:11" customFormat="1" x14ac:dyDescent="0.25">
      <c r="A7642" t="str">
        <f t="shared" si="1119"/>
        <v>29</v>
      </c>
      <c r="B7642" t="s">
        <v>709</v>
      </c>
      <c r="C7642" t="str">
        <f t="shared" si="1117"/>
        <v>094</v>
      </c>
      <c r="D7642" t="s">
        <v>801</v>
      </c>
      <c r="E7642" t="str">
        <f t="shared" si="1116"/>
        <v>01</v>
      </c>
      <c r="F7642" t="str">
        <f>"018"</f>
        <v>018</v>
      </c>
      <c r="G7642" t="str">
        <f>""</f>
        <v/>
      </c>
      <c r="H7642" t="s">
        <v>0</v>
      </c>
      <c r="I7642" t="s">
        <v>3425</v>
      </c>
      <c r="J7642" t="s">
        <v>6901</v>
      </c>
      <c r="K7642" t="str">
        <f t="shared" si="1120"/>
        <v>29700</v>
      </c>
    </row>
    <row r="7643" spans="1:11" customFormat="1" x14ac:dyDescent="0.25">
      <c r="A7643" t="str">
        <f t="shared" si="1119"/>
        <v>29</v>
      </c>
      <c r="B7643" t="s">
        <v>709</v>
      </c>
      <c r="C7643" t="str">
        <f t="shared" si="1117"/>
        <v>094</v>
      </c>
      <c r="D7643" t="s">
        <v>801</v>
      </c>
      <c r="E7643" t="str">
        <f t="shared" ref="E7643:E7655" si="1121">"02"</f>
        <v>02</v>
      </c>
      <c r="F7643" t="str">
        <f>"001"</f>
        <v>001</v>
      </c>
      <c r="G7643" t="str">
        <f>""</f>
        <v/>
      </c>
      <c r="H7643" t="s">
        <v>3</v>
      </c>
      <c r="I7643" t="s">
        <v>3435</v>
      </c>
      <c r="J7643" t="s">
        <v>6927</v>
      </c>
      <c r="K7643" t="str">
        <f t="shared" si="1120"/>
        <v>29700</v>
      </c>
    </row>
    <row r="7644" spans="1:11" customFormat="1" x14ac:dyDescent="0.25">
      <c r="A7644" t="str">
        <f t="shared" si="1119"/>
        <v>29</v>
      </c>
      <c r="B7644" t="s">
        <v>709</v>
      </c>
      <c r="C7644" t="str">
        <f t="shared" si="1117"/>
        <v>094</v>
      </c>
      <c r="D7644" t="s">
        <v>801</v>
      </c>
      <c r="E7644" t="str">
        <f t="shared" si="1121"/>
        <v>02</v>
      </c>
      <c r="F7644" t="str">
        <f>"002"</f>
        <v>002</v>
      </c>
      <c r="G7644" t="str">
        <f>""</f>
        <v/>
      </c>
      <c r="H7644" t="s">
        <v>3</v>
      </c>
      <c r="I7644" t="s">
        <v>3436</v>
      </c>
      <c r="J7644" t="s">
        <v>6928</v>
      </c>
      <c r="K7644" t="str">
        <f t="shared" si="1120"/>
        <v>29700</v>
      </c>
    </row>
    <row r="7645" spans="1:11" customFormat="1" x14ac:dyDescent="0.25">
      <c r="A7645" t="str">
        <f t="shared" si="1119"/>
        <v>29</v>
      </c>
      <c r="B7645" t="s">
        <v>709</v>
      </c>
      <c r="C7645" t="str">
        <f t="shared" si="1117"/>
        <v>094</v>
      </c>
      <c r="D7645" t="s">
        <v>801</v>
      </c>
      <c r="E7645" t="str">
        <f t="shared" si="1121"/>
        <v>02</v>
      </c>
      <c r="F7645" t="str">
        <f>"003"</f>
        <v>003</v>
      </c>
      <c r="G7645" t="str">
        <f>""</f>
        <v/>
      </c>
      <c r="H7645" t="s">
        <v>1</v>
      </c>
      <c r="I7645" t="s">
        <v>3437</v>
      </c>
      <c r="J7645" t="s">
        <v>6929</v>
      </c>
      <c r="K7645" t="str">
        <f t="shared" si="1120"/>
        <v>29700</v>
      </c>
    </row>
    <row r="7646" spans="1:11" customFormat="1" x14ac:dyDescent="0.25">
      <c r="A7646" t="str">
        <f t="shared" si="1119"/>
        <v>29</v>
      </c>
      <c r="B7646" t="s">
        <v>709</v>
      </c>
      <c r="C7646" t="str">
        <f t="shared" si="1117"/>
        <v>094</v>
      </c>
      <c r="D7646" t="s">
        <v>801</v>
      </c>
      <c r="E7646" t="str">
        <f t="shared" si="1121"/>
        <v>02</v>
      </c>
      <c r="F7646" t="str">
        <f>"003"</f>
        <v>003</v>
      </c>
      <c r="G7646" t="str">
        <f>""</f>
        <v/>
      </c>
      <c r="H7646" t="s">
        <v>0</v>
      </c>
      <c r="I7646" t="s">
        <v>3437</v>
      </c>
      <c r="J7646" t="s">
        <v>6929</v>
      </c>
      <c r="K7646" t="str">
        <f t="shared" si="1120"/>
        <v>29700</v>
      </c>
    </row>
    <row r="7647" spans="1:11" customFormat="1" x14ac:dyDescent="0.25">
      <c r="A7647" t="str">
        <f t="shared" si="1119"/>
        <v>29</v>
      </c>
      <c r="B7647" t="s">
        <v>709</v>
      </c>
      <c r="C7647" t="str">
        <f t="shared" si="1117"/>
        <v>094</v>
      </c>
      <c r="D7647" t="s">
        <v>801</v>
      </c>
      <c r="E7647" t="str">
        <f t="shared" si="1121"/>
        <v>02</v>
      </c>
      <c r="F7647" t="str">
        <f>"004"</f>
        <v>004</v>
      </c>
      <c r="G7647" t="str">
        <f>""</f>
        <v/>
      </c>
      <c r="H7647" t="s">
        <v>1</v>
      </c>
      <c r="I7647" t="s">
        <v>3438</v>
      </c>
      <c r="J7647" t="s">
        <v>6930</v>
      </c>
      <c r="K7647" t="str">
        <f t="shared" si="1120"/>
        <v>29700</v>
      </c>
    </row>
    <row r="7648" spans="1:11" customFormat="1" x14ac:dyDescent="0.25">
      <c r="A7648" t="str">
        <f t="shared" si="1119"/>
        <v>29</v>
      </c>
      <c r="B7648" t="s">
        <v>709</v>
      </c>
      <c r="C7648" t="str">
        <f t="shared" si="1117"/>
        <v>094</v>
      </c>
      <c r="D7648" t="s">
        <v>801</v>
      </c>
      <c r="E7648" t="str">
        <f t="shared" si="1121"/>
        <v>02</v>
      </c>
      <c r="F7648" t="str">
        <f>"004"</f>
        <v>004</v>
      </c>
      <c r="G7648" t="str">
        <f>""</f>
        <v/>
      </c>
      <c r="H7648" t="s">
        <v>0</v>
      </c>
      <c r="I7648" t="s">
        <v>3438</v>
      </c>
      <c r="J7648" t="s">
        <v>6930</v>
      </c>
      <c r="K7648" t="str">
        <f t="shared" si="1120"/>
        <v>29700</v>
      </c>
    </row>
    <row r="7649" spans="1:11" customFormat="1" x14ac:dyDescent="0.25">
      <c r="A7649" t="str">
        <f t="shared" si="1119"/>
        <v>29</v>
      </c>
      <c r="B7649" t="s">
        <v>709</v>
      </c>
      <c r="C7649" t="str">
        <f t="shared" si="1117"/>
        <v>094</v>
      </c>
      <c r="D7649" t="s">
        <v>801</v>
      </c>
      <c r="E7649" t="str">
        <f t="shared" si="1121"/>
        <v>02</v>
      </c>
      <c r="F7649" t="str">
        <f>"005"</f>
        <v>005</v>
      </c>
      <c r="G7649" t="str">
        <f>""</f>
        <v/>
      </c>
      <c r="H7649" t="s">
        <v>3</v>
      </c>
      <c r="I7649" t="s">
        <v>3438</v>
      </c>
      <c r="J7649" t="s">
        <v>6930</v>
      </c>
      <c r="K7649" t="str">
        <f t="shared" si="1120"/>
        <v>29700</v>
      </c>
    </row>
    <row r="7650" spans="1:11" customFormat="1" x14ac:dyDescent="0.25">
      <c r="A7650" t="str">
        <f t="shared" si="1119"/>
        <v>29</v>
      </c>
      <c r="B7650" t="s">
        <v>709</v>
      </c>
      <c r="C7650" t="str">
        <f t="shared" si="1117"/>
        <v>094</v>
      </c>
      <c r="D7650" t="s">
        <v>801</v>
      </c>
      <c r="E7650" t="str">
        <f t="shared" si="1121"/>
        <v>02</v>
      </c>
      <c r="F7650" t="str">
        <f>"006"</f>
        <v>006</v>
      </c>
      <c r="G7650" t="str">
        <f>""</f>
        <v/>
      </c>
      <c r="H7650" t="s">
        <v>3</v>
      </c>
      <c r="I7650" t="s">
        <v>3439</v>
      </c>
      <c r="J7650" t="s">
        <v>6931</v>
      </c>
      <c r="K7650" t="str">
        <f t="shared" si="1120"/>
        <v>29700</v>
      </c>
    </row>
    <row r="7651" spans="1:11" customFormat="1" x14ac:dyDescent="0.25">
      <c r="A7651" t="str">
        <f t="shared" si="1119"/>
        <v>29</v>
      </c>
      <c r="B7651" t="s">
        <v>709</v>
      </c>
      <c r="C7651" t="str">
        <f t="shared" si="1117"/>
        <v>094</v>
      </c>
      <c r="D7651" t="s">
        <v>801</v>
      </c>
      <c r="E7651" t="str">
        <f t="shared" si="1121"/>
        <v>02</v>
      </c>
      <c r="F7651" t="str">
        <f>"007"</f>
        <v>007</v>
      </c>
      <c r="G7651" t="str">
        <f>""</f>
        <v/>
      </c>
      <c r="H7651" t="s">
        <v>1</v>
      </c>
      <c r="I7651" t="s">
        <v>3437</v>
      </c>
      <c r="J7651" t="s">
        <v>6929</v>
      </c>
      <c r="K7651" t="str">
        <f t="shared" si="1120"/>
        <v>29700</v>
      </c>
    </row>
    <row r="7652" spans="1:11" customFormat="1" x14ac:dyDescent="0.25">
      <c r="A7652" t="str">
        <f t="shared" si="1119"/>
        <v>29</v>
      </c>
      <c r="B7652" t="s">
        <v>709</v>
      </c>
      <c r="C7652" t="str">
        <f t="shared" si="1117"/>
        <v>094</v>
      </c>
      <c r="D7652" t="s">
        <v>801</v>
      </c>
      <c r="E7652" t="str">
        <f t="shared" si="1121"/>
        <v>02</v>
      </c>
      <c r="F7652" t="str">
        <f>"007"</f>
        <v>007</v>
      </c>
      <c r="G7652" t="str">
        <f>""</f>
        <v/>
      </c>
      <c r="H7652" t="s">
        <v>0</v>
      </c>
      <c r="I7652" t="s">
        <v>3437</v>
      </c>
      <c r="J7652" t="s">
        <v>6929</v>
      </c>
      <c r="K7652" t="str">
        <f t="shared" si="1120"/>
        <v>29700</v>
      </c>
    </row>
    <row r="7653" spans="1:11" customFormat="1" x14ac:dyDescent="0.25">
      <c r="A7653" t="str">
        <f t="shared" si="1119"/>
        <v>29</v>
      </c>
      <c r="B7653" t="s">
        <v>709</v>
      </c>
      <c r="C7653" t="str">
        <f t="shared" si="1117"/>
        <v>094</v>
      </c>
      <c r="D7653" t="s">
        <v>801</v>
      </c>
      <c r="E7653" t="str">
        <f t="shared" si="1121"/>
        <v>02</v>
      </c>
      <c r="F7653" t="str">
        <f>"008"</f>
        <v>008</v>
      </c>
      <c r="G7653" t="str">
        <f>""</f>
        <v/>
      </c>
      <c r="H7653" t="s">
        <v>3</v>
      </c>
      <c r="I7653" t="s">
        <v>3436</v>
      </c>
      <c r="J7653" t="s">
        <v>6928</v>
      </c>
      <c r="K7653" t="str">
        <f t="shared" si="1120"/>
        <v>29700</v>
      </c>
    </row>
    <row r="7654" spans="1:11" customFormat="1" x14ac:dyDescent="0.25">
      <c r="A7654" t="str">
        <f t="shared" si="1119"/>
        <v>29</v>
      </c>
      <c r="B7654" t="s">
        <v>709</v>
      </c>
      <c r="C7654" t="str">
        <f t="shared" si="1117"/>
        <v>094</v>
      </c>
      <c r="D7654" t="s">
        <v>801</v>
      </c>
      <c r="E7654" t="str">
        <f t="shared" si="1121"/>
        <v>02</v>
      </c>
      <c r="F7654" t="str">
        <f>"009"</f>
        <v>009</v>
      </c>
      <c r="G7654" t="str">
        <f>""</f>
        <v/>
      </c>
      <c r="H7654" t="s">
        <v>1</v>
      </c>
      <c r="I7654" t="s">
        <v>3440</v>
      </c>
      <c r="J7654" t="s">
        <v>6932</v>
      </c>
      <c r="K7654" t="str">
        <f t="shared" si="1120"/>
        <v>29700</v>
      </c>
    </row>
    <row r="7655" spans="1:11" customFormat="1" x14ac:dyDescent="0.25">
      <c r="A7655" t="str">
        <f t="shared" si="1119"/>
        <v>29</v>
      </c>
      <c r="B7655" t="s">
        <v>709</v>
      </c>
      <c r="C7655" t="str">
        <f t="shared" si="1117"/>
        <v>094</v>
      </c>
      <c r="D7655" t="s">
        <v>801</v>
      </c>
      <c r="E7655" t="str">
        <f t="shared" si="1121"/>
        <v>02</v>
      </c>
      <c r="F7655" t="str">
        <f>"009"</f>
        <v>009</v>
      </c>
      <c r="G7655" t="str">
        <f>""</f>
        <v/>
      </c>
      <c r="H7655" t="s">
        <v>0</v>
      </c>
      <c r="I7655" t="s">
        <v>3440</v>
      </c>
      <c r="J7655" t="s">
        <v>6932</v>
      </c>
      <c r="K7655" t="str">
        <f t="shared" si="1120"/>
        <v>29700</v>
      </c>
    </row>
    <row r="7656" spans="1:11" customFormat="1" x14ac:dyDescent="0.25">
      <c r="A7656" t="str">
        <f t="shared" si="1119"/>
        <v>29</v>
      </c>
      <c r="B7656" t="s">
        <v>709</v>
      </c>
      <c r="C7656" t="str">
        <f t="shared" si="1117"/>
        <v>094</v>
      </c>
      <c r="D7656" t="s">
        <v>801</v>
      </c>
      <c r="E7656" t="str">
        <f t="shared" ref="E7656:E7684" si="1122">"03"</f>
        <v>03</v>
      </c>
      <c r="F7656" t="str">
        <f>"001"</f>
        <v>001</v>
      </c>
      <c r="G7656" t="str">
        <f>""</f>
        <v/>
      </c>
      <c r="H7656" t="s">
        <v>3</v>
      </c>
      <c r="I7656" t="s">
        <v>3441</v>
      </c>
      <c r="J7656" t="s">
        <v>6933</v>
      </c>
      <c r="K7656" t="str">
        <f t="shared" ref="K7656:K7663" si="1123">"29740"</f>
        <v>29740</v>
      </c>
    </row>
    <row r="7657" spans="1:11" customFormat="1" x14ac:dyDescent="0.25">
      <c r="A7657" t="str">
        <f t="shared" si="1119"/>
        <v>29</v>
      </c>
      <c r="B7657" t="s">
        <v>709</v>
      </c>
      <c r="C7657" t="str">
        <f t="shared" si="1117"/>
        <v>094</v>
      </c>
      <c r="D7657" t="s">
        <v>801</v>
      </c>
      <c r="E7657" t="str">
        <f t="shared" si="1122"/>
        <v>03</v>
      </c>
      <c r="F7657" t="str">
        <f>"002"</f>
        <v>002</v>
      </c>
      <c r="G7657" t="str">
        <f>""</f>
        <v/>
      </c>
      <c r="H7657" t="s">
        <v>1</v>
      </c>
      <c r="I7657" t="s">
        <v>3442</v>
      </c>
      <c r="J7657" t="s">
        <v>6934</v>
      </c>
      <c r="K7657" t="str">
        <f t="shared" si="1123"/>
        <v>29740</v>
      </c>
    </row>
    <row r="7658" spans="1:11" customFormat="1" x14ac:dyDescent="0.25">
      <c r="A7658" t="str">
        <f t="shared" si="1119"/>
        <v>29</v>
      </c>
      <c r="B7658" t="s">
        <v>709</v>
      </c>
      <c r="C7658" t="str">
        <f t="shared" si="1117"/>
        <v>094</v>
      </c>
      <c r="D7658" t="s">
        <v>801</v>
      </c>
      <c r="E7658" t="str">
        <f t="shared" si="1122"/>
        <v>03</v>
      </c>
      <c r="F7658" t="str">
        <f>"002"</f>
        <v>002</v>
      </c>
      <c r="G7658" t="str">
        <f>""</f>
        <v/>
      </c>
      <c r="H7658" t="s">
        <v>0</v>
      </c>
      <c r="I7658" t="s">
        <v>3442</v>
      </c>
      <c r="J7658" t="s">
        <v>6934</v>
      </c>
      <c r="K7658" t="str">
        <f t="shared" si="1123"/>
        <v>29740</v>
      </c>
    </row>
    <row r="7659" spans="1:11" customFormat="1" x14ac:dyDescent="0.25">
      <c r="A7659" t="str">
        <f t="shared" si="1119"/>
        <v>29</v>
      </c>
      <c r="B7659" t="s">
        <v>709</v>
      </c>
      <c r="C7659" t="str">
        <f t="shared" si="1117"/>
        <v>094</v>
      </c>
      <c r="D7659" t="s">
        <v>801</v>
      </c>
      <c r="E7659" t="str">
        <f t="shared" si="1122"/>
        <v>03</v>
      </c>
      <c r="F7659" t="str">
        <f>"003"</f>
        <v>003</v>
      </c>
      <c r="G7659" t="str">
        <f>""</f>
        <v/>
      </c>
      <c r="H7659" t="s">
        <v>1</v>
      </c>
      <c r="I7659" t="s">
        <v>3443</v>
      </c>
      <c r="J7659" t="s">
        <v>6935</v>
      </c>
      <c r="K7659" t="str">
        <f t="shared" si="1123"/>
        <v>29740</v>
      </c>
    </row>
    <row r="7660" spans="1:11" customFormat="1" x14ac:dyDescent="0.25">
      <c r="A7660" t="str">
        <f t="shared" si="1119"/>
        <v>29</v>
      </c>
      <c r="B7660" t="s">
        <v>709</v>
      </c>
      <c r="C7660" t="str">
        <f t="shared" si="1117"/>
        <v>094</v>
      </c>
      <c r="D7660" t="s">
        <v>801</v>
      </c>
      <c r="E7660" t="str">
        <f t="shared" si="1122"/>
        <v>03</v>
      </c>
      <c r="F7660" t="str">
        <f>"003"</f>
        <v>003</v>
      </c>
      <c r="G7660" t="str">
        <f>""</f>
        <v/>
      </c>
      <c r="H7660" t="s">
        <v>0</v>
      </c>
      <c r="I7660" t="s">
        <v>3443</v>
      </c>
      <c r="J7660" t="s">
        <v>6935</v>
      </c>
      <c r="K7660" t="str">
        <f t="shared" si="1123"/>
        <v>29740</v>
      </c>
    </row>
    <row r="7661" spans="1:11" customFormat="1" x14ac:dyDescent="0.25">
      <c r="A7661" t="str">
        <f t="shared" si="1119"/>
        <v>29</v>
      </c>
      <c r="B7661" t="s">
        <v>709</v>
      </c>
      <c r="C7661" t="str">
        <f t="shared" si="1117"/>
        <v>094</v>
      </c>
      <c r="D7661" t="s">
        <v>801</v>
      </c>
      <c r="E7661" t="str">
        <f t="shared" si="1122"/>
        <v>03</v>
      </c>
      <c r="F7661" t="str">
        <f>"004"</f>
        <v>004</v>
      </c>
      <c r="G7661" t="str">
        <f>""</f>
        <v/>
      </c>
      <c r="H7661" t="s">
        <v>1</v>
      </c>
      <c r="I7661" t="s">
        <v>3444</v>
      </c>
      <c r="J7661" t="s">
        <v>6936</v>
      </c>
      <c r="K7661" t="str">
        <f t="shared" si="1123"/>
        <v>29740</v>
      </c>
    </row>
    <row r="7662" spans="1:11" customFormat="1" x14ac:dyDescent="0.25">
      <c r="A7662" t="str">
        <f t="shared" si="1119"/>
        <v>29</v>
      </c>
      <c r="B7662" t="s">
        <v>709</v>
      </c>
      <c r="C7662" t="str">
        <f t="shared" si="1117"/>
        <v>094</v>
      </c>
      <c r="D7662" t="s">
        <v>801</v>
      </c>
      <c r="E7662" t="str">
        <f t="shared" si="1122"/>
        <v>03</v>
      </c>
      <c r="F7662" t="str">
        <f>"004"</f>
        <v>004</v>
      </c>
      <c r="G7662" t="str">
        <f>""</f>
        <v/>
      </c>
      <c r="H7662" t="s">
        <v>0</v>
      </c>
      <c r="I7662" t="s">
        <v>3444</v>
      </c>
      <c r="J7662" t="s">
        <v>6936</v>
      </c>
      <c r="K7662" t="str">
        <f t="shared" si="1123"/>
        <v>29740</v>
      </c>
    </row>
    <row r="7663" spans="1:11" customFormat="1" x14ac:dyDescent="0.25">
      <c r="A7663" t="str">
        <f t="shared" si="1119"/>
        <v>29</v>
      </c>
      <c r="B7663" t="s">
        <v>709</v>
      </c>
      <c r="C7663" t="str">
        <f t="shared" si="1117"/>
        <v>094</v>
      </c>
      <c r="D7663" t="s">
        <v>801</v>
      </c>
      <c r="E7663" t="str">
        <f t="shared" si="1122"/>
        <v>03</v>
      </c>
      <c r="F7663" t="str">
        <f>"004"</f>
        <v>004</v>
      </c>
      <c r="G7663" t="str">
        <f>""</f>
        <v/>
      </c>
      <c r="H7663" t="s">
        <v>2</v>
      </c>
      <c r="I7663" t="s">
        <v>3444</v>
      </c>
      <c r="J7663" t="s">
        <v>6936</v>
      </c>
      <c r="K7663" t="str">
        <f t="shared" si="1123"/>
        <v>29740</v>
      </c>
    </row>
    <row r="7664" spans="1:11" customFormat="1" x14ac:dyDescent="0.25">
      <c r="A7664" t="str">
        <f t="shared" si="1119"/>
        <v>29</v>
      </c>
      <c r="B7664" t="s">
        <v>709</v>
      </c>
      <c r="C7664" t="str">
        <f t="shared" si="1117"/>
        <v>094</v>
      </c>
      <c r="D7664" t="s">
        <v>801</v>
      </c>
      <c r="E7664" t="str">
        <f t="shared" si="1122"/>
        <v>03</v>
      </c>
      <c r="F7664" t="str">
        <f>"005"</f>
        <v>005</v>
      </c>
      <c r="G7664" t="str">
        <f>""</f>
        <v/>
      </c>
      <c r="H7664" t="s">
        <v>1</v>
      </c>
      <c r="I7664" t="s">
        <v>3445</v>
      </c>
      <c r="J7664" t="s">
        <v>6937</v>
      </c>
      <c r="K7664" t="str">
        <f>"29751"</f>
        <v>29751</v>
      </c>
    </row>
    <row r="7665" spans="1:11" customFormat="1" x14ac:dyDescent="0.25">
      <c r="A7665" t="str">
        <f t="shared" si="1119"/>
        <v>29</v>
      </c>
      <c r="B7665" t="s">
        <v>709</v>
      </c>
      <c r="C7665" t="str">
        <f t="shared" si="1117"/>
        <v>094</v>
      </c>
      <c r="D7665" t="s">
        <v>801</v>
      </c>
      <c r="E7665" t="str">
        <f t="shared" si="1122"/>
        <v>03</v>
      </c>
      <c r="F7665" t="str">
        <f>"005"</f>
        <v>005</v>
      </c>
      <c r="G7665" t="str">
        <f>""</f>
        <v/>
      </c>
      <c r="H7665" t="s">
        <v>0</v>
      </c>
      <c r="I7665" t="s">
        <v>3445</v>
      </c>
      <c r="J7665" t="s">
        <v>6937</v>
      </c>
      <c r="K7665" t="str">
        <f>"29751"</f>
        <v>29751</v>
      </c>
    </row>
    <row r="7666" spans="1:11" customFormat="1" x14ac:dyDescent="0.25">
      <c r="A7666" t="str">
        <f t="shared" si="1119"/>
        <v>29</v>
      </c>
      <c r="B7666" t="s">
        <v>709</v>
      </c>
      <c r="C7666" t="str">
        <f t="shared" si="1117"/>
        <v>094</v>
      </c>
      <c r="D7666" t="s">
        <v>801</v>
      </c>
      <c r="E7666" t="str">
        <f t="shared" si="1122"/>
        <v>03</v>
      </c>
      <c r="F7666" t="str">
        <f>"006"</f>
        <v>006</v>
      </c>
      <c r="G7666" t="str">
        <f>""</f>
        <v/>
      </c>
      <c r="H7666" t="s">
        <v>1</v>
      </c>
      <c r="I7666" t="s">
        <v>35</v>
      </c>
      <c r="J7666" t="s">
        <v>6938</v>
      </c>
      <c r="K7666" t="str">
        <f t="shared" ref="K7666:K7678" si="1124">"29740"</f>
        <v>29740</v>
      </c>
    </row>
    <row r="7667" spans="1:11" customFormat="1" x14ac:dyDescent="0.25">
      <c r="A7667" t="str">
        <f t="shared" si="1119"/>
        <v>29</v>
      </c>
      <c r="B7667" t="s">
        <v>709</v>
      </c>
      <c r="C7667" t="str">
        <f t="shared" si="1117"/>
        <v>094</v>
      </c>
      <c r="D7667" t="s">
        <v>801</v>
      </c>
      <c r="E7667" t="str">
        <f t="shared" si="1122"/>
        <v>03</v>
      </c>
      <c r="F7667" t="str">
        <f>"006"</f>
        <v>006</v>
      </c>
      <c r="G7667" t="str">
        <f>""</f>
        <v/>
      </c>
      <c r="H7667" t="s">
        <v>0</v>
      </c>
      <c r="I7667" t="s">
        <v>35</v>
      </c>
      <c r="J7667" t="s">
        <v>6938</v>
      </c>
      <c r="K7667" t="str">
        <f t="shared" si="1124"/>
        <v>29740</v>
      </c>
    </row>
    <row r="7668" spans="1:11" customFormat="1" x14ac:dyDescent="0.25">
      <c r="A7668" t="str">
        <f t="shared" si="1119"/>
        <v>29</v>
      </c>
      <c r="B7668" t="s">
        <v>709</v>
      </c>
      <c r="C7668" t="str">
        <f t="shared" si="1117"/>
        <v>094</v>
      </c>
      <c r="D7668" t="s">
        <v>801</v>
      </c>
      <c r="E7668" t="str">
        <f t="shared" si="1122"/>
        <v>03</v>
      </c>
      <c r="F7668" t="str">
        <f>"007"</f>
        <v>007</v>
      </c>
      <c r="G7668" t="str">
        <f>""</f>
        <v/>
      </c>
      <c r="H7668" t="s">
        <v>1</v>
      </c>
      <c r="I7668" t="s">
        <v>3446</v>
      </c>
      <c r="J7668" t="s">
        <v>6939</v>
      </c>
      <c r="K7668" t="str">
        <f t="shared" si="1124"/>
        <v>29740</v>
      </c>
    </row>
    <row r="7669" spans="1:11" customFormat="1" x14ac:dyDescent="0.25">
      <c r="A7669" t="str">
        <f t="shared" si="1119"/>
        <v>29</v>
      </c>
      <c r="B7669" t="s">
        <v>709</v>
      </c>
      <c r="C7669" t="str">
        <f t="shared" si="1117"/>
        <v>094</v>
      </c>
      <c r="D7669" t="s">
        <v>801</v>
      </c>
      <c r="E7669" t="str">
        <f t="shared" si="1122"/>
        <v>03</v>
      </c>
      <c r="F7669" t="str">
        <f>"007"</f>
        <v>007</v>
      </c>
      <c r="G7669" t="str">
        <f>""</f>
        <v/>
      </c>
      <c r="H7669" t="s">
        <v>0</v>
      </c>
      <c r="I7669" t="s">
        <v>3446</v>
      </c>
      <c r="J7669" t="s">
        <v>6939</v>
      </c>
      <c r="K7669" t="str">
        <f t="shared" si="1124"/>
        <v>29740</v>
      </c>
    </row>
    <row r="7670" spans="1:11" customFormat="1" x14ac:dyDescent="0.25">
      <c r="A7670" t="str">
        <f t="shared" si="1119"/>
        <v>29</v>
      </c>
      <c r="B7670" t="s">
        <v>709</v>
      </c>
      <c r="C7670" t="str">
        <f t="shared" si="1117"/>
        <v>094</v>
      </c>
      <c r="D7670" t="s">
        <v>801</v>
      </c>
      <c r="E7670" t="str">
        <f t="shared" si="1122"/>
        <v>03</v>
      </c>
      <c r="F7670" t="str">
        <f>"008"</f>
        <v>008</v>
      </c>
      <c r="G7670" t="str">
        <f>""</f>
        <v/>
      </c>
      <c r="H7670" t="s">
        <v>3</v>
      </c>
      <c r="I7670" t="s">
        <v>3447</v>
      </c>
      <c r="J7670" t="s">
        <v>6940</v>
      </c>
      <c r="K7670" t="str">
        <f t="shared" si="1124"/>
        <v>29740</v>
      </c>
    </row>
    <row r="7671" spans="1:11" customFormat="1" x14ac:dyDescent="0.25">
      <c r="A7671" t="str">
        <f t="shared" si="1119"/>
        <v>29</v>
      </c>
      <c r="B7671" t="s">
        <v>709</v>
      </c>
      <c r="C7671" t="str">
        <f t="shared" si="1117"/>
        <v>094</v>
      </c>
      <c r="D7671" t="s">
        <v>801</v>
      </c>
      <c r="E7671" t="str">
        <f t="shared" si="1122"/>
        <v>03</v>
      </c>
      <c r="F7671" t="str">
        <f>"009"</f>
        <v>009</v>
      </c>
      <c r="G7671" t="str">
        <f>""</f>
        <v/>
      </c>
      <c r="H7671" t="s">
        <v>1</v>
      </c>
      <c r="I7671" t="s">
        <v>3448</v>
      </c>
      <c r="J7671" t="s">
        <v>6934</v>
      </c>
      <c r="K7671" t="str">
        <f t="shared" si="1124"/>
        <v>29740</v>
      </c>
    </row>
    <row r="7672" spans="1:11" customFormat="1" x14ac:dyDescent="0.25">
      <c r="A7672" t="str">
        <f t="shared" si="1119"/>
        <v>29</v>
      </c>
      <c r="B7672" t="s">
        <v>709</v>
      </c>
      <c r="C7672" t="str">
        <f t="shared" si="1117"/>
        <v>094</v>
      </c>
      <c r="D7672" t="s">
        <v>801</v>
      </c>
      <c r="E7672" t="str">
        <f t="shared" si="1122"/>
        <v>03</v>
      </c>
      <c r="F7672" t="str">
        <f>"009"</f>
        <v>009</v>
      </c>
      <c r="G7672" t="str">
        <f>""</f>
        <v/>
      </c>
      <c r="H7672" t="s">
        <v>0</v>
      </c>
      <c r="I7672" t="s">
        <v>3448</v>
      </c>
      <c r="J7672" t="s">
        <v>6934</v>
      </c>
      <c r="K7672" t="str">
        <f t="shared" si="1124"/>
        <v>29740</v>
      </c>
    </row>
    <row r="7673" spans="1:11" customFormat="1" x14ac:dyDescent="0.25">
      <c r="A7673" t="str">
        <f t="shared" si="1119"/>
        <v>29</v>
      </c>
      <c r="B7673" t="s">
        <v>709</v>
      </c>
      <c r="C7673" t="str">
        <f t="shared" si="1117"/>
        <v>094</v>
      </c>
      <c r="D7673" t="s">
        <v>801</v>
      </c>
      <c r="E7673" t="str">
        <f t="shared" si="1122"/>
        <v>03</v>
      </c>
      <c r="F7673" t="str">
        <f>"010"</f>
        <v>010</v>
      </c>
      <c r="G7673" t="str">
        <f>""</f>
        <v/>
      </c>
      <c r="H7673" t="s">
        <v>1</v>
      </c>
      <c r="I7673" t="s">
        <v>3441</v>
      </c>
      <c r="J7673" t="s">
        <v>6933</v>
      </c>
      <c r="K7673" t="str">
        <f t="shared" si="1124"/>
        <v>29740</v>
      </c>
    </row>
    <row r="7674" spans="1:11" customFormat="1" x14ac:dyDescent="0.25">
      <c r="A7674" t="str">
        <f t="shared" si="1119"/>
        <v>29</v>
      </c>
      <c r="B7674" t="s">
        <v>709</v>
      </c>
      <c r="C7674" t="str">
        <f t="shared" si="1117"/>
        <v>094</v>
      </c>
      <c r="D7674" t="s">
        <v>801</v>
      </c>
      <c r="E7674" t="str">
        <f t="shared" si="1122"/>
        <v>03</v>
      </c>
      <c r="F7674" t="str">
        <f>"010"</f>
        <v>010</v>
      </c>
      <c r="G7674" t="str">
        <f>""</f>
        <v/>
      </c>
      <c r="H7674" t="s">
        <v>0</v>
      </c>
      <c r="I7674" t="s">
        <v>3441</v>
      </c>
      <c r="J7674" t="s">
        <v>6933</v>
      </c>
      <c r="K7674" t="str">
        <f t="shared" si="1124"/>
        <v>29740</v>
      </c>
    </row>
    <row r="7675" spans="1:11" customFormat="1" x14ac:dyDescent="0.25">
      <c r="A7675" t="str">
        <f t="shared" si="1119"/>
        <v>29</v>
      </c>
      <c r="B7675" t="s">
        <v>709</v>
      </c>
      <c r="C7675" t="str">
        <f t="shared" ref="C7675:C7700" si="1125">"094"</f>
        <v>094</v>
      </c>
      <c r="D7675" t="s">
        <v>801</v>
      </c>
      <c r="E7675" t="str">
        <f t="shared" si="1122"/>
        <v>03</v>
      </c>
      <c r="F7675" t="str">
        <f>"011"</f>
        <v>011</v>
      </c>
      <c r="G7675" t="str">
        <f>""</f>
        <v/>
      </c>
      <c r="H7675" t="s">
        <v>1</v>
      </c>
      <c r="I7675" t="s">
        <v>3441</v>
      </c>
      <c r="J7675" t="s">
        <v>6933</v>
      </c>
      <c r="K7675" t="str">
        <f t="shared" si="1124"/>
        <v>29740</v>
      </c>
    </row>
    <row r="7676" spans="1:11" customFormat="1" x14ac:dyDescent="0.25">
      <c r="A7676" t="str">
        <f t="shared" si="1119"/>
        <v>29</v>
      </c>
      <c r="B7676" t="s">
        <v>709</v>
      </c>
      <c r="C7676" t="str">
        <f t="shared" si="1125"/>
        <v>094</v>
      </c>
      <c r="D7676" t="s">
        <v>801</v>
      </c>
      <c r="E7676" t="str">
        <f t="shared" si="1122"/>
        <v>03</v>
      </c>
      <c r="F7676" t="str">
        <f>"011"</f>
        <v>011</v>
      </c>
      <c r="G7676" t="str">
        <f>""</f>
        <v/>
      </c>
      <c r="H7676" t="s">
        <v>0</v>
      </c>
      <c r="I7676" t="s">
        <v>3441</v>
      </c>
      <c r="J7676" t="s">
        <v>6933</v>
      </c>
      <c r="K7676" t="str">
        <f t="shared" si="1124"/>
        <v>29740</v>
      </c>
    </row>
    <row r="7677" spans="1:11" customFormat="1" x14ac:dyDescent="0.25">
      <c r="A7677" t="str">
        <f t="shared" si="1119"/>
        <v>29</v>
      </c>
      <c r="B7677" t="s">
        <v>709</v>
      </c>
      <c r="C7677" t="str">
        <f t="shared" si="1125"/>
        <v>094</v>
      </c>
      <c r="D7677" t="s">
        <v>801</v>
      </c>
      <c r="E7677" t="str">
        <f t="shared" si="1122"/>
        <v>03</v>
      </c>
      <c r="F7677" t="str">
        <f>"012"</f>
        <v>012</v>
      </c>
      <c r="G7677" t="str">
        <f>""</f>
        <v/>
      </c>
      <c r="H7677" t="s">
        <v>1</v>
      </c>
      <c r="I7677" t="s">
        <v>3448</v>
      </c>
      <c r="J7677" t="s">
        <v>6934</v>
      </c>
      <c r="K7677" t="str">
        <f t="shared" si="1124"/>
        <v>29740</v>
      </c>
    </row>
    <row r="7678" spans="1:11" customFormat="1" x14ac:dyDescent="0.25">
      <c r="A7678" t="str">
        <f t="shared" si="1119"/>
        <v>29</v>
      </c>
      <c r="B7678" t="s">
        <v>709</v>
      </c>
      <c r="C7678" t="str">
        <f t="shared" si="1125"/>
        <v>094</v>
      </c>
      <c r="D7678" t="s">
        <v>801</v>
      </c>
      <c r="E7678" t="str">
        <f t="shared" si="1122"/>
        <v>03</v>
      </c>
      <c r="F7678" t="str">
        <f>"012"</f>
        <v>012</v>
      </c>
      <c r="G7678" t="str">
        <f>""</f>
        <v/>
      </c>
      <c r="H7678" t="s">
        <v>0</v>
      </c>
      <c r="I7678" t="s">
        <v>3448</v>
      </c>
      <c r="J7678" t="s">
        <v>6934</v>
      </c>
      <c r="K7678" t="str">
        <f t="shared" si="1124"/>
        <v>29740</v>
      </c>
    </row>
    <row r="7679" spans="1:11" customFormat="1" x14ac:dyDescent="0.25">
      <c r="A7679" t="str">
        <f t="shared" si="1119"/>
        <v>29</v>
      </c>
      <c r="B7679" t="s">
        <v>709</v>
      </c>
      <c r="C7679" t="str">
        <f t="shared" si="1125"/>
        <v>094</v>
      </c>
      <c r="D7679" t="s">
        <v>801</v>
      </c>
      <c r="E7679" t="str">
        <f t="shared" si="1122"/>
        <v>03</v>
      </c>
      <c r="F7679" t="str">
        <f>"013"</f>
        <v>013</v>
      </c>
      <c r="G7679" t="str">
        <f>""</f>
        <v/>
      </c>
      <c r="H7679" t="s">
        <v>1</v>
      </c>
      <c r="I7679" t="s">
        <v>3449</v>
      </c>
      <c r="J7679" t="s">
        <v>6937</v>
      </c>
      <c r="K7679" t="str">
        <f>"29751"</f>
        <v>29751</v>
      </c>
    </row>
    <row r="7680" spans="1:11" customFormat="1" x14ac:dyDescent="0.25">
      <c r="A7680" t="str">
        <f t="shared" si="1119"/>
        <v>29</v>
      </c>
      <c r="B7680" t="s">
        <v>709</v>
      </c>
      <c r="C7680" t="str">
        <f t="shared" si="1125"/>
        <v>094</v>
      </c>
      <c r="D7680" t="s">
        <v>801</v>
      </c>
      <c r="E7680" t="str">
        <f t="shared" si="1122"/>
        <v>03</v>
      </c>
      <c r="F7680" t="str">
        <f>"013"</f>
        <v>013</v>
      </c>
      <c r="G7680" t="str">
        <f>""</f>
        <v/>
      </c>
      <c r="H7680" t="s">
        <v>0</v>
      </c>
      <c r="I7680" t="s">
        <v>3449</v>
      </c>
      <c r="J7680" t="s">
        <v>6937</v>
      </c>
      <c r="K7680" t="str">
        <f>"29751"</f>
        <v>29751</v>
      </c>
    </row>
    <row r="7681" spans="1:11" customFormat="1" x14ac:dyDescent="0.25">
      <c r="A7681" t="str">
        <f t="shared" si="1119"/>
        <v>29</v>
      </c>
      <c r="B7681" t="s">
        <v>709</v>
      </c>
      <c r="C7681" t="str">
        <f t="shared" si="1125"/>
        <v>094</v>
      </c>
      <c r="D7681" t="s">
        <v>801</v>
      </c>
      <c r="E7681" t="str">
        <f t="shared" si="1122"/>
        <v>03</v>
      </c>
      <c r="F7681" t="str">
        <f>"014"</f>
        <v>014</v>
      </c>
      <c r="G7681" t="str">
        <f>""</f>
        <v/>
      </c>
      <c r="H7681" t="s">
        <v>1</v>
      </c>
      <c r="I7681" t="s">
        <v>3442</v>
      </c>
      <c r="J7681" t="s">
        <v>6934</v>
      </c>
      <c r="K7681" t="str">
        <f>"29740"</f>
        <v>29740</v>
      </c>
    </row>
    <row r="7682" spans="1:11" customFormat="1" x14ac:dyDescent="0.25">
      <c r="A7682" t="str">
        <f t="shared" si="1119"/>
        <v>29</v>
      </c>
      <c r="B7682" t="s">
        <v>709</v>
      </c>
      <c r="C7682" t="str">
        <f t="shared" si="1125"/>
        <v>094</v>
      </c>
      <c r="D7682" t="s">
        <v>801</v>
      </c>
      <c r="E7682" t="str">
        <f t="shared" si="1122"/>
        <v>03</v>
      </c>
      <c r="F7682" t="str">
        <f>"014"</f>
        <v>014</v>
      </c>
      <c r="G7682" t="str">
        <f>""</f>
        <v/>
      </c>
      <c r="H7682" t="s">
        <v>0</v>
      </c>
      <c r="I7682" t="s">
        <v>3442</v>
      </c>
      <c r="J7682" t="s">
        <v>6934</v>
      </c>
      <c r="K7682" t="str">
        <f>"29740"</f>
        <v>29740</v>
      </c>
    </row>
    <row r="7683" spans="1:11" customFormat="1" x14ac:dyDescent="0.25">
      <c r="A7683" t="str">
        <f t="shared" si="1119"/>
        <v>29</v>
      </c>
      <c r="B7683" t="s">
        <v>709</v>
      </c>
      <c r="C7683" t="str">
        <f t="shared" si="1125"/>
        <v>094</v>
      </c>
      <c r="D7683" t="s">
        <v>801</v>
      </c>
      <c r="E7683" t="str">
        <f t="shared" si="1122"/>
        <v>03</v>
      </c>
      <c r="F7683" t="str">
        <f>"015"</f>
        <v>015</v>
      </c>
      <c r="G7683" t="str">
        <f>""</f>
        <v/>
      </c>
      <c r="H7683" t="s">
        <v>1</v>
      </c>
      <c r="I7683" t="s">
        <v>3447</v>
      </c>
      <c r="J7683" t="s">
        <v>6940</v>
      </c>
      <c r="K7683" t="str">
        <f>"29740"</f>
        <v>29740</v>
      </c>
    </row>
    <row r="7684" spans="1:11" customFormat="1" x14ac:dyDescent="0.25">
      <c r="A7684" t="str">
        <f t="shared" si="1119"/>
        <v>29</v>
      </c>
      <c r="B7684" t="s">
        <v>709</v>
      </c>
      <c r="C7684" t="str">
        <f t="shared" si="1125"/>
        <v>094</v>
      </c>
      <c r="D7684" t="s">
        <v>801</v>
      </c>
      <c r="E7684" t="str">
        <f t="shared" si="1122"/>
        <v>03</v>
      </c>
      <c r="F7684" t="str">
        <f>"015"</f>
        <v>015</v>
      </c>
      <c r="G7684" t="str">
        <f>""</f>
        <v/>
      </c>
      <c r="H7684" t="s">
        <v>0</v>
      </c>
      <c r="I7684" t="s">
        <v>3447</v>
      </c>
      <c r="J7684" t="s">
        <v>6940</v>
      </c>
      <c r="K7684" t="str">
        <f>"29740"</f>
        <v>29740</v>
      </c>
    </row>
    <row r="7685" spans="1:11" customFormat="1" x14ac:dyDescent="0.25">
      <c r="A7685" t="str">
        <f t="shared" si="1119"/>
        <v>29</v>
      </c>
      <c r="B7685" t="s">
        <v>709</v>
      </c>
      <c r="C7685" t="str">
        <f t="shared" si="1125"/>
        <v>094</v>
      </c>
      <c r="D7685" t="s">
        <v>801</v>
      </c>
      <c r="E7685" t="str">
        <f t="shared" ref="E7685:E7698" si="1126">"04"</f>
        <v>04</v>
      </c>
      <c r="F7685" t="str">
        <f>"001"</f>
        <v>001</v>
      </c>
      <c r="G7685" t="str">
        <f>""</f>
        <v/>
      </c>
      <c r="H7685" t="s">
        <v>1</v>
      </c>
      <c r="I7685" t="s">
        <v>3450</v>
      </c>
      <c r="J7685" t="s">
        <v>6941</v>
      </c>
      <c r="K7685" t="str">
        <f>"29790"</f>
        <v>29790</v>
      </c>
    </row>
    <row r="7686" spans="1:11" customFormat="1" x14ac:dyDescent="0.25">
      <c r="A7686" t="str">
        <f t="shared" si="1119"/>
        <v>29</v>
      </c>
      <c r="B7686" t="s">
        <v>709</v>
      </c>
      <c r="C7686" t="str">
        <f t="shared" si="1125"/>
        <v>094</v>
      </c>
      <c r="D7686" t="s">
        <v>801</v>
      </c>
      <c r="E7686" t="str">
        <f t="shared" si="1126"/>
        <v>04</v>
      </c>
      <c r="F7686" t="str">
        <f>"001"</f>
        <v>001</v>
      </c>
      <c r="G7686" t="str">
        <f>""</f>
        <v/>
      </c>
      <c r="H7686" t="s">
        <v>0</v>
      </c>
      <c r="I7686" t="s">
        <v>3450</v>
      </c>
      <c r="J7686" t="s">
        <v>6941</v>
      </c>
      <c r="K7686" t="str">
        <f>"29790"</f>
        <v>29790</v>
      </c>
    </row>
    <row r="7687" spans="1:11" customFormat="1" x14ac:dyDescent="0.25">
      <c r="A7687" t="str">
        <f t="shared" si="1119"/>
        <v>29</v>
      </c>
      <c r="B7687" t="s">
        <v>709</v>
      </c>
      <c r="C7687" t="str">
        <f t="shared" si="1125"/>
        <v>094</v>
      </c>
      <c r="D7687" t="s">
        <v>801</v>
      </c>
      <c r="E7687" t="str">
        <f t="shared" si="1126"/>
        <v>04</v>
      </c>
      <c r="F7687" t="str">
        <f>"002"</f>
        <v>002</v>
      </c>
      <c r="G7687" t="str">
        <f>""</f>
        <v/>
      </c>
      <c r="H7687" t="s">
        <v>3</v>
      </c>
      <c r="I7687" t="s">
        <v>3451</v>
      </c>
      <c r="J7687" t="s">
        <v>6942</v>
      </c>
      <c r="K7687" t="str">
        <f>"29749"</f>
        <v>29749</v>
      </c>
    </row>
    <row r="7688" spans="1:11" customFormat="1" x14ac:dyDescent="0.25">
      <c r="A7688" t="str">
        <f t="shared" si="1119"/>
        <v>29</v>
      </c>
      <c r="B7688" t="s">
        <v>709</v>
      </c>
      <c r="C7688" t="str">
        <f t="shared" si="1125"/>
        <v>094</v>
      </c>
      <c r="D7688" t="s">
        <v>801</v>
      </c>
      <c r="E7688" t="str">
        <f t="shared" si="1126"/>
        <v>04</v>
      </c>
      <c r="F7688" t="str">
        <f>"003"</f>
        <v>003</v>
      </c>
      <c r="G7688" t="str">
        <f>"01"</f>
        <v>01</v>
      </c>
      <c r="H7688" t="s">
        <v>1</v>
      </c>
      <c r="I7688" t="s">
        <v>3452</v>
      </c>
      <c r="J7688" t="s">
        <v>6943</v>
      </c>
      <c r="K7688" t="str">
        <f>"29749"</f>
        <v>29749</v>
      </c>
    </row>
    <row r="7689" spans="1:11" customFormat="1" x14ac:dyDescent="0.25">
      <c r="A7689" t="str">
        <f t="shared" si="1119"/>
        <v>29</v>
      </c>
      <c r="B7689" t="s">
        <v>709</v>
      </c>
      <c r="C7689" t="str">
        <f t="shared" si="1125"/>
        <v>094</v>
      </c>
      <c r="D7689" t="s">
        <v>801</v>
      </c>
      <c r="E7689" t="str">
        <f t="shared" si="1126"/>
        <v>04</v>
      </c>
      <c r="F7689" t="str">
        <f>"003"</f>
        <v>003</v>
      </c>
      <c r="G7689" t="str">
        <f>"01"</f>
        <v>01</v>
      </c>
      <c r="H7689" t="s">
        <v>0</v>
      </c>
      <c r="I7689" t="s">
        <v>3452</v>
      </c>
      <c r="J7689" t="s">
        <v>6943</v>
      </c>
      <c r="K7689" t="str">
        <f>"29749"</f>
        <v>29749</v>
      </c>
    </row>
    <row r="7690" spans="1:11" customFormat="1" x14ac:dyDescent="0.25">
      <c r="A7690" t="str">
        <f t="shared" si="1119"/>
        <v>29</v>
      </c>
      <c r="B7690" t="s">
        <v>709</v>
      </c>
      <c r="C7690" t="str">
        <f t="shared" si="1125"/>
        <v>094</v>
      </c>
      <c r="D7690" t="s">
        <v>801</v>
      </c>
      <c r="E7690" t="str">
        <f t="shared" si="1126"/>
        <v>04</v>
      </c>
      <c r="F7690" t="str">
        <f>"003"</f>
        <v>003</v>
      </c>
      <c r="G7690" t="str">
        <f>"02"</f>
        <v>02</v>
      </c>
      <c r="H7690" t="s">
        <v>2</v>
      </c>
      <c r="I7690" t="s">
        <v>3453</v>
      </c>
      <c r="J7690" t="s">
        <v>6944</v>
      </c>
      <c r="K7690" t="str">
        <f>"29792"</f>
        <v>29792</v>
      </c>
    </row>
    <row r="7691" spans="1:11" customFormat="1" x14ac:dyDescent="0.25">
      <c r="A7691" t="str">
        <f t="shared" ref="A7691:A7754" si="1127">"29"</f>
        <v>29</v>
      </c>
      <c r="B7691" t="s">
        <v>709</v>
      </c>
      <c r="C7691" t="str">
        <f t="shared" si="1125"/>
        <v>094</v>
      </c>
      <c r="D7691" t="s">
        <v>801</v>
      </c>
      <c r="E7691" t="str">
        <f t="shared" si="1126"/>
        <v>04</v>
      </c>
      <c r="F7691" t="str">
        <f>"004"</f>
        <v>004</v>
      </c>
      <c r="G7691" t="str">
        <f>""</f>
        <v/>
      </c>
      <c r="H7691" t="s">
        <v>1</v>
      </c>
      <c r="I7691" t="s">
        <v>3454</v>
      </c>
      <c r="J7691" t="s">
        <v>6945</v>
      </c>
      <c r="K7691" t="str">
        <f t="shared" ref="K7691:K7696" si="1128">"29790"</f>
        <v>29790</v>
      </c>
    </row>
    <row r="7692" spans="1:11" customFormat="1" x14ac:dyDescent="0.25">
      <c r="A7692" t="str">
        <f t="shared" si="1127"/>
        <v>29</v>
      </c>
      <c r="B7692" t="s">
        <v>709</v>
      </c>
      <c r="C7692" t="str">
        <f t="shared" si="1125"/>
        <v>094</v>
      </c>
      <c r="D7692" t="s">
        <v>801</v>
      </c>
      <c r="E7692" t="str">
        <f t="shared" si="1126"/>
        <v>04</v>
      </c>
      <c r="F7692" t="str">
        <f>"004"</f>
        <v>004</v>
      </c>
      <c r="G7692" t="str">
        <f>""</f>
        <v/>
      </c>
      <c r="H7692" t="s">
        <v>0</v>
      </c>
      <c r="I7692" t="s">
        <v>3454</v>
      </c>
      <c r="J7692" t="s">
        <v>6945</v>
      </c>
      <c r="K7692" t="str">
        <f t="shared" si="1128"/>
        <v>29790</v>
      </c>
    </row>
    <row r="7693" spans="1:11" customFormat="1" x14ac:dyDescent="0.25">
      <c r="A7693" t="str">
        <f t="shared" si="1127"/>
        <v>29</v>
      </c>
      <c r="B7693" t="s">
        <v>709</v>
      </c>
      <c r="C7693" t="str">
        <f t="shared" si="1125"/>
        <v>094</v>
      </c>
      <c r="D7693" t="s">
        <v>801</v>
      </c>
      <c r="E7693" t="str">
        <f t="shared" si="1126"/>
        <v>04</v>
      </c>
      <c r="F7693" t="str">
        <f>"005"</f>
        <v>005</v>
      </c>
      <c r="G7693" t="str">
        <f>""</f>
        <v/>
      </c>
      <c r="H7693" t="s">
        <v>1</v>
      </c>
      <c r="I7693" t="s">
        <v>3450</v>
      </c>
      <c r="J7693" t="s">
        <v>6941</v>
      </c>
      <c r="K7693" t="str">
        <f t="shared" si="1128"/>
        <v>29790</v>
      </c>
    </row>
    <row r="7694" spans="1:11" customFormat="1" x14ac:dyDescent="0.25">
      <c r="A7694" t="str">
        <f t="shared" si="1127"/>
        <v>29</v>
      </c>
      <c r="B7694" t="s">
        <v>709</v>
      </c>
      <c r="C7694" t="str">
        <f t="shared" si="1125"/>
        <v>094</v>
      </c>
      <c r="D7694" t="s">
        <v>801</v>
      </c>
      <c r="E7694" t="str">
        <f t="shared" si="1126"/>
        <v>04</v>
      </c>
      <c r="F7694" t="str">
        <f>"005"</f>
        <v>005</v>
      </c>
      <c r="G7694" t="str">
        <f>""</f>
        <v/>
      </c>
      <c r="H7694" t="s">
        <v>0</v>
      </c>
      <c r="I7694" t="s">
        <v>3450</v>
      </c>
      <c r="J7694" t="s">
        <v>6941</v>
      </c>
      <c r="K7694" t="str">
        <f t="shared" si="1128"/>
        <v>29790</v>
      </c>
    </row>
    <row r="7695" spans="1:11" customFormat="1" x14ac:dyDescent="0.25">
      <c r="A7695" t="str">
        <f t="shared" si="1127"/>
        <v>29</v>
      </c>
      <c r="B7695" t="s">
        <v>709</v>
      </c>
      <c r="C7695" t="str">
        <f t="shared" si="1125"/>
        <v>094</v>
      </c>
      <c r="D7695" t="s">
        <v>801</v>
      </c>
      <c r="E7695" t="str">
        <f t="shared" si="1126"/>
        <v>04</v>
      </c>
      <c r="F7695" t="str">
        <f>"006"</f>
        <v>006</v>
      </c>
      <c r="G7695" t="str">
        <f>""</f>
        <v/>
      </c>
      <c r="H7695" t="s">
        <v>1</v>
      </c>
      <c r="I7695" t="s">
        <v>3454</v>
      </c>
      <c r="J7695" t="s">
        <v>6945</v>
      </c>
      <c r="K7695" t="str">
        <f t="shared" si="1128"/>
        <v>29790</v>
      </c>
    </row>
    <row r="7696" spans="1:11" customFormat="1" x14ac:dyDescent="0.25">
      <c r="A7696" t="str">
        <f t="shared" si="1127"/>
        <v>29</v>
      </c>
      <c r="B7696" t="s">
        <v>709</v>
      </c>
      <c r="C7696" t="str">
        <f t="shared" si="1125"/>
        <v>094</v>
      </c>
      <c r="D7696" t="s">
        <v>801</v>
      </c>
      <c r="E7696" t="str">
        <f t="shared" si="1126"/>
        <v>04</v>
      </c>
      <c r="F7696" t="str">
        <f>"006"</f>
        <v>006</v>
      </c>
      <c r="G7696" t="str">
        <f>""</f>
        <v/>
      </c>
      <c r="H7696" t="s">
        <v>0</v>
      </c>
      <c r="I7696" t="s">
        <v>3454</v>
      </c>
      <c r="J7696" t="s">
        <v>6945</v>
      </c>
      <c r="K7696" t="str">
        <f t="shared" si="1128"/>
        <v>29790</v>
      </c>
    </row>
    <row r="7697" spans="1:11" customFormat="1" x14ac:dyDescent="0.25">
      <c r="A7697" t="str">
        <f t="shared" si="1127"/>
        <v>29</v>
      </c>
      <c r="B7697" t="s">
        <v>709</v>
      </c>
      <c r="C7697" t="str">
        <f t="shared" si="1125"/>
        <v>094</v>
      </c>
      <c r="D7697" t="s">
        <v>801</v>
      </c>
      <c r="E7697" t="str">
        <f t="shared" si="1126"/>
        <v>04</v>
      </c>
      <c r="F7697" t="str">
        <f>"007"</f>
        <v>007</v>
      </c>
      <c r="G7697" t="str">
        <f>""</f>
        <v/>
      </c>
      <c r="H7697" t="s">
        <v>1</v>
      </c>
      <c r="I7697" t="s">
        <v>3451</v>
      </c>
      <c r="J7697" t="s">
        <v>6942</v>
      </c>
      <c r="K7697" t="str">
        <f>"29749"</f>
        <v>29749</v>
      </c>
    </row>
    <row r="7698" spans="1:11" customFormat="1" x14ac:dyDescent="0.25">
      <c r="A7698" t="str">
        <f t="shared" si="1127"/>
        <v>29</v>
      </c>
      <c r="B7698" t="s">
        <v>709</v>
      </c>
      <c r="C7698" t="str">
        <f t="shared" si="1125"/>
        <v>094</v>
      </c>
      <c r="D7698" t="s">
        <v>801</v>
      </c>
      <c r="E7698" t="str">
        <f t="shared" si="1126"/>
        <v>04</v>
      </c>
      <c r="F7698" t="str">
        <f>"007"</f>
        <v>007</v>
      </c>
      <c r="G7698" t="str">
        <f>""</f>
        <v/>
      </c>
      <c r="H7698" t="s">
        <v>0</v>
      </c>
      <c r="I7698" t="s">
        <v>3451</v>
      </c>
      <c r="J7698" t="s">
        <v>6942</v>
      </c>
      <c r="K7698" t="str">
        <f>"29749"</f>
        <v>29749</v>
      </c>
    </row>
    <row r="7699" spans="1:11" customFormat="1" x14ac:dyDescent="0.25">
      <c r="A7699" t="str">
        <f t="shared" si="1127"/>
        <v>29</v>
      </c>
      <c r="B7699" t="s">
        <v>709</v>
      </c>
      <c r="C7699" t="str">
        <f t="shared" si="1125"/>
        <v>094</v>
      </c>
      <c r="D7699" t="s">
        <v>801</v>
      </c>
      <c r="E7699" t="str">
        <f>"05"</f>
        <v>05</v>
      </c>
      <c r="F7699" t="str">
        <f>"001"</f>
        <v>001</v>
      </c>
      <c r="G7699" t="str">
        <f>"01"</f>
        <v>01</v>
      </c>
      <c r="H7699" t="s">
        <v>1</v>
      </c>
      <c r="I7699" t="s">
        <v>3455</v>
      </c>
      <c r="J7699" t="s">
        <v>6946</v>
      </c>
      <c r="K7699" t="str">
        <f>"29718"</f>
        <v>29718</v>
      </c>
    </row>
    <row r="7700" spans="1:11" customFormat="1" x14ac:dyDescent="0.25">
      <c r="A7700" t="str">
        <f t="shared" si="1127"/>
        <v>29</v>
      </c>
      <c r="B7700" t="s">
        <v>709</v>
      </c>
      <c r="C7700" t="str">
        <f t="shared" si="1125"/>
        <v>094</v>
      </c>
      <c r="D7700" t="s">
        <v>801</v>
      </c>
      <c r="E7700" t="str">
        <f>"05"</f>
        <v>05</v>
      </c>
      <c r="F7700" t="str">
        <f>"001"</f>
        <v>001</v>
      </c>
      <c r="G7700" t="str">
        <f>"02"</f>
        <v>02</v>
      </c>
      <c r="H7700" t="s">
        <v>0</v>
      </c>
      <c r="I7700" t="s">
        <v>3456</v>
      </c>
      <c r="J7700" t="s">
        <v>6947</v>
      </c>
      <c r="K7700" t="str">
        <f>"29719"</f>
        <v>29719</v>
      </c>
    </row>
    <row r="7701" spans="1:11" customFormat="1" x14ac:dyDescent="0.25">
      <c r="A7701" t="str">
        <f t="shared" si="1127"/>
        <v>29</v>
      </c>
      <c r="B7701" t="s">
        <v>709</v>
      </c>
      <c r="C7701" t="str">
        <f>"095"</f>
        <v>095</v>
      </c>
      <c r="D7701" t="s">
        <v>802</v>
      </c>
      <c r="E7701" t="str">
        <f t="shared" ref="E7701:E7764" si="1129">"01"</f>
        <v>01</v>
      </c>
      <c r="F7701" t="str">
        <f>"001"</f>
        <v>001</v>
      </c>
      <c r="G7701" t="str">
        <f>""</f>
        <v/>
      </c>
      <c r="H7701" t="s">
        <v>1</v>
      </c>
      <c r="I7701" t="s">
        <v>3457</v>
      </c>
      <c r="J7701" t="s">
        <v>6948</v>
      </c>
      <c r="K7701" t="str">
        <f>"29310"</f>
        <v>29310</v>
      </c>
    </row>
    <row r="7702" spans="1:11" customFormat="1" x14ac:dyDescent="0.25">
      <c r="A7702" t="str">
        <f t="shared" si="1127"/>
        <v>29</v>
      </c>
      <c r="B7702" t="s">
        <v>709</v>
      </c>
      <c r="C7702" t="str">
        <f>"095"</f>
        <v>095</v>
      </c>
      <c r="D7702" t="s">
        <v>802</v>
      </c>
      <c r="E7702" t="str">
        <f t="shared" si="1129"/>
        <v>01</v>
      </c>
      <c r="F7702" t="str">
        <f>"001"</f>
        <v>001</v>
      </c>
      <c r="G7702" t="str">
        <f>""</f>
        <v/>
      </c>
      <c r="H7702" t="s">
        <v>0</v>
      </c>
      <c r="I7702" t="s">
        <v>3458</v>
      </c>
      <c r="J7702" t="s">
        <v>6948</v>
      </c>
      <c r="K7702" t="str">
        <f>"29310"</f>
        <v>29310</v>
      </c>
    </row>
    <row r="7703" spans="1:11" customFormat="1" x14ac:dyDescent="0.25">
      <c r="A7703" t="str">
        <f t="shared" si="1127"/>
        <v>29</v>
      </c>
      <c r="B7703" t="s">
        <v>709</v>
      </c>
      <c r="C7703" t="str">
        <f>"095"</f>
        <v>095</v>
      </c>
      <c r="D7703" t="s">
        <v>802</v>
      </c>
      <c r="E7703" t="str">
        <f t="shared" si="1129"/>
        <v>01</v>
      </c>
      <c r="F7703" t="str">
        <f>"002"</f>
        <v>002</v>
      </c>
      <c r="G7703" t="str">
        <f>""</f>
        <v/>
      </c>
      <c r="H7703" t="s">
        <v>1</v>
      </c>
      <c r="I7703" t="s">
        <v>3459</v>
      </c>
      <c r="J7703" t="s">
        <v>6948</v>
      </c>
      <c r="K7703" t="str">
        <f>"29310"</f>
        <v>29310</v>
      </c>
    </row>
    <row r="7704" spans="1:11" customFormat="1" x14ac:dyDescent="0.25">
      <c r="A7704" t="str">
        <f t="shared" si="1127"/>
        <v>29</v>
      </c>
      <c r="B7704" t="s">
        <v>709</v>
      </c>
      <c r="C7704" t="str">
        <f>"095"</f>
        <v>095</v>
      </c>
      <c r="D7704" t="s">
        <v>802</v>
      </c>
      <c r="E7704" t="str">
        <f t="shared" si="1129"/>
        <v>01</v>
      </c>
      <c r="F7704" t="str">
        <f>"002"</f>
        <v>002</v>
      </c>
      <c r="G7704" t="str">
        <f>""</f>
        <v/>
      </c>
      <c r="H7704" t="s">
        <v>0</v>
      </c>
      <c r="I7704" t="s">
        <v>3460</v>
      </c>
      <c r="J7704" t="s">
        <v>6948</v>
      </c>
      <c r="K7704" t="str">
        <f>"29310"</f>
        <v>29310</v>
      </c>
    </row>
    <row r="7705" spans="1:11" customFormat="1" x14ac:dyDescent="0.25">
      <c r="A7705" t="str">
        <f t="shared" si="1127"/>
        <v>29</v>
      </c>
      <c r="B7705" t="s">
        <v>709</v>
      </c>
      <c r="C7705" t="str">
        <f>"095"</f>
        <v>095</v>
      </c>
      <c r="D7705" t="s">
        <v>802</v>
      </c>
      <c r="E7705" t="str">
        <f t="shared" si="1129"/>
        <v>01</v>
      </c>
      <c r="F7705" t="str">
        <f>"002"</f>
        <v>002</v>
      </c>
      <c r="G7705" t="str">
        <f>""</f>
        <v/>
      </c>
      <c r="H7705" t="s">
        <v>2</v>
      </c>
      <c r="I7705" t="s">
        <v>3461</v>
      </c>
      <c r="J7705" t="s">
        <v>6948</v>
      </c>
      <c r="K7705" t="str">
        <f>"29310"</f>
        <v>29310</v>
      </c>
    </row>
    <row r="7706" spans="1:11" customFormat="1" x14ac:dyDescent="0.25">
      <c r="A7706" t="str">
        <f t="shared" si="1127"/>
        <v>29</v>
      </c>
      <c r="B7706" t="s">
        <v>709</v>
      </c>
      <c r="C7706" t="str">
        <f>"096"</f>
        <v>096</v>
      </c>
      <c r="D7706" t="s">
        <v>803</v>
      </c>
      <c r="E7706" t="str">
        <f t="shared" si="1129"/>
        <v>01</v>
      </c>
      <c r="F7706" t="str">
        <f>"001"</f>
        <v>001</v>
      </c>
      <c r="G7706" t="str">
        <f>""</f>
        <v/>
      </c>
      <c r="H7706" t="s">
        <v>1</v>
      </c>
      <c r="I7706" t="s">
        <v>3462</v>
      </c>
      <c r="J7706" t="s">
        <v>6949</v>
      </c>
      <c r="K7706" t="str">
        <f>"29312"</f>
        <v>29312</v>
      </c>
    </row>
    <row r="7707" spans="1:11" customFormat="1" x14ac:dyDescent="0.25">
      <c r="A7707" t="str">
        <f t="shared" si="1127"/>
        <v>29</v>
      </c>
      <c r="B7707" t="s">
        <v>709</v>
      </c>
      <c r="C7707" t="str">
        <f>"096"</f>
        <v>096</v>
      </c>
      <c r="D7707" t="s">
        <v>803</v>
      </c>
      <c r="E7707" t="str">
        <f t="shared" si="1129"/>
        <v>01</v>
      </c>
      <c r="F7707" t="str">
        <f>"001"</f>
        <v>001</v>
      </c>
      <c r="G7707" t="str">
        <f>""</f>
        <v/>
      </c>
      <c r="H7707" t="s">
        <v>0</v>
      </c>
      <c r="I7707" t="s">
        <v>3462</v>
      </c>
      <c r="J7707" t="s">
        <v>6949</v>
      </c>
      <c r="K7707" t="str">
        <f>"29312"</f>
        <v>29312</v>
      </c>
    </row>
    <row r="7708" spans="1:11" customFormat="1" x14ac:dyDescent="0.25">
      <c r="A7708" t="str">
        <f t="shared" si="1127"/>
        <v>29</v>
      </c>
      <c r="B7708" t="s">
        <v>709</v>
      </c>
      <c r="C7708" t="str">
        <f>"096"</f>
        <v>096</v>
      </c>
      <c r="D7708" t="s">
        <v>803</v>
      </c>
      <c r="E7708" t="str">
        <f t="shared" si="1129"/>
        <v>01</v>
      </c>
      <c r="F7708" t="str">
        <f>"002"</f>
        <v>002</v>
      </c>
      <c r="G7708" t="str">
        <f>""</f>
        <v/>
      </c>
      <c r="H7708" t="s">
        <v>1</v>
      </c>
      <c r="I7708" t="s">
        <v>3462</v>
      </c>
      <c r="J7708" t="s">
        <v>6949</v>
      </c>
      <c r="K7708" t="str">
        <f>"29312"</f>
        <v>29312</v>
      </c>
    </row>
    <row r="7709" spans="1:11" customFormat="1" x14ac:dyDescent="0.25">
      <c r="A7709" t="str">
        <f t="shared" si="1127"/>
        <v>29</v>
      </c>
      <c r="B7709" t="s">
        <v>709</v>
      </c>
      <c r="C7709" t="str">
        <f>"096"</f>
        <v>096</v>
      </c>
      <c r="D7709" t="s">
        <v>803</v>
      </c>
      <c r="E7709" t="str">
        <f t="shared" si="1129"/>
        <v>01</v>
      </c>
      <c r="F7709" t="str">
        <f>"002"</f>
        <v>002</v>
      </c>
      <c r="G7709" t="str">
        <f>""</f>
        <v/>
      </c>
      <c r="H7709" t="s">
        <v>0</v>
      </c>
      <c r="I7709" t="s">
        <v>3462</v>
      </c>
      <c r="J7709" t="s">
        <v>6949</v>
      </c>
      <c r="K7709" t="str">
        <f>"29312"</f>
        <v>29312</v>
      </c>
    </row>
    <row r="7710" spans="1:11" customFormat="1" x14ac:dyDescent="0.25">
      <c r="A7710" t="str">
        <f t="shared" si="1127"/>
        <v>29</v>
      </c>
      <c r="B7710" t="s">
        <v>709</v>
      </c>
      <c r="C7710" t="str">
        <f t="shared" ref="C7710:C7715" si="1130">"097"</f>
        <v>097</v>
      </c>
      <c r="D7710" t="s">
        <v>804</v>
      </c>
      <c r="E7710" t="str">
        <f t="shared" si="1129"/>
        <v>01</v>
      </c>
      <c r="F7710" t="str">
        <f>"001"</f>
        <v>001</v>
      </c>
      <c r="G7710" t="str">
        <f>""</f>
        <v/>
      </c>
      <c r="H7710" t="s">
        <v>3</v>
      </c>
      <c r="I7710" t="s">
        <v>3463</v>
      </c>
      <c r="J7710" t="s">
        <v>6950</v>
      </c>
      <c r="K7710" t="str">
        <f t="shared" ref="K7710:K7715" si="1131">"29313"</f>
        <v>29313</v>
      </c>
    </row>
    <row r="7711" spans="1:11" customFormat="1" x14ac:dyDescent="0.25">
      <c r="A7711" t="str">
        <f t="shared" si="1127"/>
        <v>29</v>
      </c>
      <c r="B7711" t="s">
        <v>709</v>
      </c>
      <c r="C7711" t="str">
        <f t="shared" si="1130"/>
        <v>097</v>
      </c>
      <c r="D7711" t="s">
        <v>804</v>
      </c>
      <c r="E7711" t="str">
        <f t="shared" si="1129"/>
        <v>01</v>
      </c>
      <c r="F7711" t="str">
        <f>"002"</f>
        <v>002</v>
      </c>
      <c r="G7711" t="str">
        <f>""</f>
        <v/>
      </c>
      <c r="H7711" t="s">
        <v>3</v>
      </c>
      <c r="I7711" t="s">
        <v>3463</v>
      </c>
      <c r="J7711" t="s">
        <v>6950</v>
      </c>
      <c r="K7711" t="str">
        <f t="shared" si="1131"/>
        <v>29313</v>
      </c>
    </row>
    <row r="7712" spans="1:11" customFormat="1" x14ac:dyDescent="0.25">
      <c r="A7712" t="str">
        <f t="shared" si="1127"/>
        <v>29</v>
      </c>
      <c r="B7712" t="s">
        <v>709</v>
      </c>
      <c r="C7712" t="str">
        <f t="shared" si="1130"/>
        <v>097</v>
      </c>
      <c r="D7712" t="s">
        <v>804</v>
      </c>
      <c r="E7712" t="str">
        <f t="shared" si="1129"/>
        <v>01</v>
      </c>
      <c r="F7712" t="str">
        <f>"003"</f>
        <v>003</v>
      </c>
      <c r="G7712" t="str">
        <f>""</f>
        <v/>
      </c>
      <c r="H7712" t="s">
        <v>1</v>
      </c>
      <c r="I7712" t="s">
        <v>3463</v>
      </c>
      <c r="J7712" t="s">
        <v>6950</v>
      </c>
      <c r="K7712" t="str">
        <f t="shared" si="1131"/>
        <v>29313</v>
      </c>
    </row>
    <row r="7713" spans="1:11" customFormat="1" x14ac:dyDescent="0.25">
      <c r="A7713" t="str">
        <f t="shared" si="1127"/>
        <v>29</v>
      </c>
      <c r="B7713" t="s">
        <v>709</v>
      </c>
      <c r="C7713" t="str">
        <f t="shared" si="1130"/>
        <v>097</v>
      </c>
      <c r="D7713" t="s">
        <v>804</v>
      </c>
      <c r="E7713" t="str">
        <f t="shared" si="1129"/>
        <v>01</v>
      </c>
      <c r="F7713" t="str">
        <f>"003"</f>
        <v>003</v>
      </c>
      <c r="G7713" t="str">
        <f>""</f>
        <v/>
      </c>
      <c r="H7713" t="s">
        <v>0</v>
      </c>
      <c r="I7713" t="s">
        <v>3463</v>
      </c>
      <c r="J7713" t="s">
        <v>6950</v>
      </c>
      <c r="K7713" t="str">
        <f t="shared" si="1131"/>
        <v>29313</v>
      </c>
    </row>
    <row r="7714" spans="1:11" customFormat="1" x14ac:dyDescent="0.25">
      <c r="A7714" t="str">
        <f t="shared" si="1127"/>
        <v>29</v>
      </c>
      <c r="B7714" t="s">
        <v>709</v>
      </c>
      <c r="C7714" t="str">
        <f t="shared" si="1130"/>
        <v>097</v>
      </c>
      <c r="D7714" t="s">
        <v>804</v>
      </c>
      <c r="E7714" t="str">
        <f t="shared" si="1129"/>
        <v>01</v>
      </c>
      <c r="F7714" t="str">
        <f>"004"</f>
        <v>004</v>
      </c>
      <c r="G7714" t="str">
        <f>""</f>
        <v/>
      </c>
      <c r="H7714" t="s">
        <v>3</v>
      </c>
      <c r="I7714" t="s">
        <v>3463</v>
      </c>
      <c r="J7714" t="s">
        <v>6950</v>
      </c>
      <c r="K7714" t="str">
        <f t="shared" si="1131"/>
        <v>29313</v>
      </c>
    </row>
    <row r="7715" spans="1:11" customFormat="1" x14ac:dyDescent="0.25">
      <c r="A7715" t="str">
        <f t="shared" si="1127"/>
        <v>29</v>
      </c>
      <c r="B7715" t="s">
        <v>709</v>
      </c>
      <c r="C7715" t="str">
        <f t="shared" si="1130"/>
        <v>097</v>
      </c>
      <c r="D7715" t="s">
        <v>804</v>
      </c>
      <c r="E7715" t="str">
        <f t="shared" si="1129"/>
        <v>01</v>
      </c>
      <c r="F7715" t="str">
        <f>"005"</f>
        <v>005</v>
      </c>
      <c r="G7715" t="str">
        <f>""</f>
        <v/>
      </c>
      <c r="H7715" t="s">
        <v>3</v>
      </c>
      <c r="I7715" t="s">
        <v>3463</v>
      </c>
      <c r="J7715" t="s">
        <v>6950</v>
      </c>
      <c r="K7715" t="str">
        <f t="shared" si="1131"/>
        <v>29313</v>
      </c>
    </row>
    <row r="7716" spans="1:11" customFormat="1" x14ac:dyDescent="0.25">
      <c r="A7716" t="str">
        <f t="shared" si="1127"/>
        <v>29</v>
      </c>
      <c r="B7716" t="s">
        <v>709</v>
      </c>
      <c r="C7716" t="str">
        <f>"098"</f>
        <v>098</v>
      </c>
      <c r="D7716" t="s">
        <v>805</v>
      </c>
      <c r="E7716" t="str">
        <f t="shared" si="1129"/>
        <v>01</v>
      </c>
      <c r="F7716" t="str">
        <f t="shared" ref="F7716:F7721" si="1132">"001"</f>
        <v>001</v>
      </c>
      <c r="G7716" t="str">
        <f>""</f>
        <v/>
      </c>
      <c r="H7716" t="s">
        <v>1</v>
      </c>
      <c r="I7716" t="s">
        <v>112</v>
      </c>
      <c r="J7716" t="s">
        <v>6951</v>
      </c>
      <c r="K7716" t="str">
        <f>"29315"</f>
        <v>29315</v>
      </c>
    </row>
    <row r="7717" spans="1:11" customFormat="1" x14ac:dyDescent="0.25">
      <c r="A7717" t="str">
        <f t="shared" si="1127"/>
        <v>29</v>
      </c>
      <c r="B7717" t="s">
        <v>709</v>
      </c>
      <c r="C7717" t="str">
        <f>"098"</f>
        <v>098</v>
      </c>
      <c r="D7717" t="s">
        <v>805</v>
      </c>
      <c r="E7717" t="str">
        <f t="shared" si="1129"/>
        <v>01</v>
      </c>
      <c r="F7717" t="str">
        <f t="shared" si="1132"/>
        <v>001</v>
      </c>
      <c r="G7717" t="str">
        <f>""</f>
        <v/>
      </c>
      <c r="H7717" t="s">
        <v>0</v>
      </c>
      <c r="I7717" t="s">
        <v>112</v>
      </c>
      <c r="J7717" t="s">
        <v>6951</v>
      </c>
      <c r="K7717" t="str">
        <f>"29315"</f>
        <v>29315</v>
      </c>
    </row>
    <row r="7718" spans="1:11" customFormat="1" x14ac:dyDescent="0.25">
      <c r="A7718" t="str">
        <f t="shared" si="1127"/>
        <v>29</v>
      </c>
      <c r="B7718" t="s">
        <v>709</v>
      </c>
      <c r="C7718" t="str">
        <f>"099"</f>
        <v>099</v>
      </c>
      <c r="D7718" t="s">
        <v>806</v>
      </c>
      <c r="E7718" t="str">
        <f t="shared" si="1129"/>
        <v>01</v>
      </c>
      <c r="F7718" t="str">
        <f t="shared" si="1132"/>
        <v>001</v>
      </c>
      <c r="G7718" t="str">
        <f>"01"</f>
        <v>01</v>
      </c>
      <c r="H7718" t="s">
        <v>1</v>
      </c>
      <c r="I7718" t="s">
        <v>33</v>
      </c>
      <c r="J7718" t="s">
        <v>6952</v>
      </c>
      <c r="K7718" t="str">
        <f>"29712"</f>
        <v>29712</v>
      </c>
    </row>
    <row r="7719" spans="1:11" customFormat="1" x14ac:dyDescent="0.25">
      <c r="A7719" t="str">
        <f t="shared" si="1127"/>
        <v>29</v>
      </c>
      <c r="B7719" t="s">
        <v>709</v>
      </c>
      <c r="C7719" t="str">
        <f>"099"</f>
        <v>099</v>
      </c>
      <c r="D7719" t="s">
        <v>806</v>
      </c>
      <c r="E7719" t="str">
        <f t="shared" si="1129"/>
        <v>01</v>
      </c>
      <c r="F7719" t="str">
        <f t="shared" si="1132"/>
        <v>001</v>
      </c>
      <c r="G7719" t="str">
        <f>"02"</f>
        <v>02</v>
      </c>
      <c r="H7719" t="s">
        <v>0</v>
      </c>
      <c r="I7719" t="s">
        <v>3464</v>
      </c>
      <c r="J7719" t="s">
        <v>6953</v>
      </c>
      <c r="K7719" t="str">
        <f>"29713"</f>
        <v>29713</v>
      </c>
    </row>
    <row r="7720" spans="1:11" customFormat="1" x14ac:dyDescent="0.25">
      <c r="A7720" t="str">
        <f t="shared" si="1127"/>
        <v>29</v>
      </c>
      <c r="B7720" t="s">
        <v>709</v>
      </c>
      <c r="C7720" t="str">
        <f>"100"</f>
        <v>100</v>
      </c>
      <c r="D7720" t="s">
        <v>807</v>
      </c>
      <c r="E7720" t="str">
        <f t="shared" si="1129"/>
        <v>01</v>
      </c>
      <c r="F7720" t="str">
        <f t="shared" si="1132"/>
        <v>001</v>
      </c>
      <c r="G7720" t="str">
        <f>""</f>
        <v/>
      </c>
      <c r="H7720" t="s">
        <v>1</v>
      </c>
      <c r="I7720" t="s">
        <v>23</v>
      </c>
      <c r="J7720" t="s">
        <v>6954</v>
      </c>
      <c r="K7720" t="str">
        <f>"29410"</f>
        <v>29410</v>
      </c>
    </row>
    <row r="7721" spans="1:11" customFormat="1" x14ac:dyDescent="0.25">
      <c r="A7721" t="str">
        <f t="shared" si="1127"/>
        <v>29</v>
      </c>
      <c r="B7721" t="s">
        <v>709</v>
      </c>
      <c r="C7721" t="str">
        <f>"100"</f>
        <v>100</v>
      </c>
      <c r="D7721" t="s">
        <v>807</v>
      </c>
      <c r="E7721" t="str">
        <f t="shared" si="1129"/>
        <v>01</v>
      </c>
      <c r="F7721" t="str">
        <f t="shared" si="1132"/>
        <v>001</v>
      </c>
      <c r="G7721" t="str">
        <f>""</f>
        <v/>
      </c>
      <c r="H7721" t="s">
        <v>0</v>
      </c>
      <c r="I7721" t="s">
        <v>23</v>
      </c>
      <c r="J7721" t="s">
        <v>6954</v>
      </c>
      <c r="K7721" t="str">
        <f>"29410"</f>
        <v>29410</v>
      </c>
    </row>
    <row r="7722" spans="1:11" customFormat="1" x14ac:dyDescent="0.25">
      <c r="A7722" t="str">
        <f t="shared" si="1127"/>
        <v>29</v>
      </c>
      <c r="B7722" t="s">
        <v>709</v>
      </c>
      <c r="C7722" t="str">
        <f>"100"</f>
        <v>100</v>
      </c>
      <c r="D7722" t="s">
        <v>807</v>
      </c>
      <c r="E7722" t="str">
        <f t="shared" si="1129"/>
        <v>01</v>
      </c>
      <c r="F7722" t="str">
        <f>"002"</f>
        <v>002</v>
      </c>
      <c r="G7722" t="str">
        <f>""</f>
        <v/>
      </c>
      <c r="H7722" t="s">
        <v>1</v>
      </c>
      <c r="I7722" t="s">
        <v>23</v>
      </c>
      <c r="J7722" t="s">
        <v>6954</v>
      </c>
      <c r="K7722" t="str">
        <f>"29410"</f>
        <v>29410</v>
      </c>
    </row>
    <row r="7723" spans="1:11" customFormat="1" x14ac:dyDescent="0.25">
      <c r="A7723" t="str">
        <f t="shared" si="1127"/>
        <v>29</v>
      </c>
      <c r="B7723" t="s">
        <v>709</v>
      </c>
      <c r="C7723" t="str">
        <f>"100"</f>
        <v>100</v>
      </c>
      <c r="D7723" t="s">
        <v>807</v>
      </c>
      <c r="E7723" t="str">
        <f t="shared" si="1129"/>
        <v>01</v>
      </c>
      <c r="F7723" t="str">
        <f>"002"</f>
        <v>002</v>
      </c>
      <c r="G7723" t="str">
        <f>""</f>
        <v/>
      </c>
      <c r="H7723" t="s">
        <v>0</v>
      </c>
      <c r="I7723" t="s">
        <v>23</v>
      </c>
      <c r="J7723" t="s">
        <v>6954</v>
      </c>
      <c r="K7723" t="str">
        <f>"29410"</f>
        <v>29410</v>
      </c>
    </row>
    <row r="7724" spans="1:11" customFormat="1" x14ac:dyDescent="0.25">
      <c r="A7724" t="str">
        <f t="shared" si="1127"/>
        <v>29</v>
      </c>
      <c r="B7724" t="s">
        <v>709</v>
      </c>
      <c r="C7724" t="str">
        <f t="shared" ref="C7724:C7787" si="1133">"901"</f>
        <v>901</v>
      </c>
      <c r="D7724" t="s">
        <v>808</v>
      </c>
      <c r="E7724" t="str">
        <f t="shared" si="1129"/>
        <v>01</v>
      </c>
      <c r="F7724" t="str">
        <f>"001"</f>
        <v>001</v>
      </c>
      <c r="G7724" t="str">
        <f>""</f>
        <v/>
      </c>
      <c r="H7724" t="s">
        <v>1</v>
      </c>
      <c r="I7724" t="s">
        <v>3465</v>
      </c>
      <c r="J7724" t="s">
        <v>6955</v>
      </c>
      <c r="K7724" t="str">
        <f t="shared" ref="K7724:K7787" si="1134">"29620"</f>
        <v>29620</v>
      </c>
    </row>
    <row r="7725" spans="1:11" customFormat="1" x14ac:dyDescent="0.25">
      <c r="A7725" t="str">
        <f t="shared" si="1127"/>
        <v>29</v>
      </c>
      <c r="B7725" t="s">
        <v>709</v>
      </c>
      <c r="C7725" t="str">
        <f t="shared" si="1133"/>
        <v>901</v>
      </c>
      <c r="D7725" t="s">
        <v>808</v>
      </c>
      <c r="E7725" t="str">
        <f t="shared" si="1129"/>
        <v>01</v>
      </c>
      <c r="F7725" t="str">
        <f>"001"</f>
        <v>001</v>
      </c>
      <c r="G7725" t="str">
        <f>""</f>
        <v/>
      </c>
      <c r="H7725" t="s">
        <v>0</v>
      </c>
      <c r="I7725" t="s">
        <v>3465</v>
      </c>
      <c r="J7725" t="s">
        <v>6955</v>
      </c>
      <c r="K7725" t="str">
        <f t="shared" si="1134"/>
        <v>29620</v>
      </c>
    </row>
    <row r="7726" spans="1:11" customFormat="1" x14ac:dyDescent="0.25">
      <c r="A7726" t="str">
        <f t="shared" si="1127"/>
        <v>29</v>
      </c>
      <c r="B7726" t="s">
        <v>709</v>
      </c>
      <c r="C7726" t="str">
        <f t="shared" si="1133"/>
        <v>901</v>
      </c>
      <c r="D7726" t="s">
        <v>808</v>
      </c>
      <c r="E7726" t="str">
        <f t="shared" si="1129"/>
        <v>01</v>
      </c>
      <c r="F7726" t="str">
        <f>"002"</f>
        <v>002</v>
      </c>
      <c r="G7726" t="str">
        <f>""</f>
        <v/>
      </c>
      <c r="H7726" t="s">
        <v>3</v>
      </c>
      <c r="I7726" t="s">
        <v>3466</v>
      </c>
      <c r="J7726" t="s">
        <v>6956</v>
      </c>
      <c r="K7726" t="str">
        <f t="shared" si="1134"/>
        <v>29620</v>
      </c>
    </row>
    <row r="7727" spans="1:11" customFormat="1" x14ac:dyDescent="0.25">
      <c r="A7727" t="str">
        <f t="shared" si="1127"/>
        <v>29</v>
      </c>
      <c r="B7727" t="s">
        <v>709</v>
      </c>
      <c r="C7727" t="str">
        <f t="shared" si="1133"/>
        <v>901</v>
      </c>
      <c r="D7727" t="s">
        <v>808</v>
      </c>
      <c r="E7727" t="str">
        <f t="shared" si="1129"/>
        <v>01</v>
      </c>
      <c r="F7727" t="str">
        <f>"003"</f>
        <v>003</v>
      </c>
      <c r="G7727" t="str">
        <f>""</f>
        <v/>
      </c>
      <c r="H7727" t="s">
        <v>1</v>
      </c>
      <c r="I7727" t="s">
        <v>3467</v>
      </c>
      <c r="J7727" t="s">
        <v>6957</v>
      </c>
      <c r="K7727" t="str">
        <f t="shared" si="1134"/>
        <v>29620</v>
      </c>
    </row>
    <row r="7728" spans="1:11" customFormat="1" x14ac:dyDescent="0.25">
      <c r="A7728" t="str">
        <f t="shared" si="1127"/>
        <v>29</v>
      </c>
      <c r="B7728" t="s">
        <v>709</v>
      </c>
      <c r="C7728" t="str">
        <f t="shared" si="1133"/>
        <v>901</v>
      </c>
      <c r="D7728" t="s">
        <v>808</v>
      </c>
      <c r="E7728" t="str">
        <f t="shared" si="1129"/>
        <v>01</v>
      </c>
      <c r="F7728" t="str">
        <f>"003"</f>
        <v>003</v>
      </c>
      <c r="G7728" t="str">
        <f>""</f>
        <v/>
      </c>
      <c r="H7728" t="s">
        <v>0</v>
      </c>
      <c r="I7728" t="s">
        <v>3467</v>
      </c>
      <c r="J7728" t="s">
        <v>6957</v>
      </c>
      <c r="K7728" t="str">
        <f t="shared" si="1134"/>
        <v>29620</v>
      </c>
    </row>
    <row r="7729" spans="1:11" customFormat="1" x14ac:dyDescent="0.25">
      <c r="A7729" t="str">
        <f t="shared" si="1127"/>
        <v>29</v>
      </c>
      <c r="B7729" t="s">
        <v>709</v>
      </c>
      <c r="C7729" t="str">
        <f t="shared" si="1133"/>
        <v>901</v>
      </c>
      <c r="D7729" t="s">
        <v>808</v>
      </c>
      <c r="E7729" t="str">
        <f t="shared" si="1129"/>
        <v>01</v>
      </c>
      <c r="F7729" t="str">
        <f>"004"</f>
        <v>004</v>
      </c>
      <c r="G7729" t="str">
        <f>""</f>
        <v/>
      </c>
      <c r="H7729" t="s">
        <v>3</v>
      </c>
      <c r="I7729" t="s">
        <v>3466</v>
      </c>
      <c r="J7729" t="s">
        <v>6956</v>
      </c>
      <c r="K7729" t="str">
        <f t="shared" si="1134"/>
        <v>29620</v>
      </c>
    </row>
    <row r="7730" spans="1:11" customFormat="1" x14ac:dyDescent="0.25">
      <c r="A7730" t="str">
        <f t="shared" si="1127"/>
        <v>29</v>
      </c>
      <c r="B7730" t="s">
        <v>709</v>
      </c>
      <c r="C7730" t="str">
        <f t="shared" si="1133"/>
        <v>901</v>
      </c>
      <c r="D7730" t="s">
        <v>808</v>
      </c>
      <c r="E7730" t="str">
        <f t="shared" si="1129"/>
        <v>01</v>
      </c>
      <c r="F7730" t="str">
        <f>"005"</f>
        <v>005</v>
      </c>
      <c r="G7730" t="str">
        <f>""</f>
        <v/>
      </c>
      <c r="H7730" t="s">
        <v>3</v>
      </c>
      <c r="I7730" t="s">
        <v>25</v>
      </c>
      <c r="J7730" t="s">
        <v>5556</v>
      </c>
      <c r="K7730" t="str">
        <f t="shared" si="1134"/>
        <v>29620</v>
      </c>
    </row>
    <row r="7731" spans="1:11" customFormat="1" x14ac:dyDescent="0.25">
      <c r="A7731" t="str">
        <f t="shared" si="1127"/>
        <v>29</v>
      </c>
      <c r="B7731" t="s">
        <v>709</v>
      </c>
      <c r="C7731" t="str">
        <f t="shared" si="1133"/>
        <v>901</v>
      </c>
      <c r="D7731" t="s">
        <v>808</v>
      </c>
      <c r="E7731" t="str">
        <f t="shared" si="1129"/>
        <v>01</v>
      </c>
      <c r="F7731" t="str">
        <f>"006"</f>
        <v>006</v>
      </c>
      <c r="G7731" t="str">
        <f>""</f>
        <v/>
      </c>
      <c r="H7731" t="s">
        <v>3</v>
      </c>
      <c r="I7731" t="s">
        <v>25</v>
      </c>
      <c r="J7731" t="s">
        <v>5556</v>
      </c>
      <c r="K7731" t="str">
        <f t="shared" si="1134"/>
        <v>29620</v>
      </c>
    </row>
    <row r="7732" spans="1:11" customFormat="1" x14ac:dyDescent="0.25">
      <c r="A7732" t="str">
        <f t="shared" si="1127"/>
        <v>29</v>
      </c>
      <c r="B7732" t="s">
        <v>709</v>
      </c>
      <c r="C7732" t="str">
        <f t="shared" si="1133"/>
        <v>901</v>
      </c>
      <c r="D7732" t="s">
        <v>808</v>
      </c>
      <c r="E7732" t="str">
        <f t="shared" si="1129"/>
        <v>01</v>
      </c>
      <c r="F7732" t="str">
        <f>"007"</f>
        <v>007</v>
      </c>
      <c r="G7732" t="str">
        <f>""</f>
        <v/>
      </c>
      <c r="H7732" t="s">
        <v>1</v>
      </c>
      <c r="I7732" t="s">
        <v>3468</v>
      </c>
      <c r="J7732" t="s">
        <v>6958</v>
      </c>
      <c r="K7732" t="str">
        <f t="shared" si="1134"/>
        <v>29620</v>
      </c>
    </row>
    <row r="7733" spans="1:11" customFormat="1" x14ac:dyDescent="0.25">
      <c r="A7733" t="str">
        <f t="shared" si="1127"/>
        <v>29</v>
      </c>
      <c r="B7733" t="s">
        <v>709</v>
      </c>
      <c r="C7733" t="str">
        <f t="shared" si="1133"/>
        <v>901</v>
      </c>
      <c r="D7733" t="s">
        <v>808</v>
      </c>
      <c r="E7733" t="str">
        <f t="shared" si="1129"/>
        <v>01</v>
      </c>
      <c r="F7733" t="str">
        <f>"007"</f>
        <v>007</v>
      </c>
      <c r="G7733" t="str">
        <f>""</f>
        <v/>
      </c>
      <c r="H7733" t="s">
        <v>0</v>
      </c>
      <c r="I7733" t="s">
        <v>3468</v>
      </c>
      <c r="J7733" t="s">
        <v>6958</v>
      </c>
      <c r="K7733" t="str">
        <f t="shared" si="1134"/>
        <v>29620</v>
      </c>
    </row>
    <row r="7734" spans="1:11" customFormat="1" x14ac:dyDescent="0.25">
      <c r="A7734" t="str">
        <f t="shared" si="1127"/>
        <v>29</v>
      </c>
      <c r="B7734" t="s">
        <v>709</v>
      </c>
      <c r="C7734" t="str">
        <f t="shared" si="1133"/>
        <v>901</v>
      </c>
      <c r="D7734" t="s">
        <v>808</v>
      </c>
      <c r="E7734" t="str">
        <f t="shared" si="1129"/>
        <v>01</v>
      </c>
      <c r="F7734" t="str">
        <f>"008"</f>
        <v>008</v>
      </c>
      <c r="G7734" t="str">
        <f>""</f>
        <v/>
      </c>
      <c r="H7734" t="s">
        <v>1</v>
      </c>
      <c r="I7734" t="s">
        <v>3469</v>
      </c>
      <c r="J7734" t="s">
        <v>6959</v>
      </c>
      <c r="K7734" t="str">
        <f t="shared" si="1134"/>
        <v>29620</v>
      </c>
    </row>
    <row r="7735" spans="1:11" customFormat="1" x14ac:dyDescent="0.25">
      <c r="A7735" t="str">
        <f t="shared" si="1127"/>
        <v>29</v>
      </c>
      <c r="B7735" t="s">
        <v>709</v>
      </c>
      <c r="C7735" t="str">
        <f t="shared" si="1133"/>
        <v>901</v>
      </c>
      <c r="D7735" t="s">
        <v>808</v>
      </c>
      <c r="E7735" t="str">
        <f t="shared" si="1129"/>
        <v>01</v>
      </c>
      <c r="F7735" t="str">
        <f>"008"</f>
        <v>008</v>
      </c>
      <c r="G7735" t="str">
        <f>""</f>
        <v/>
      </c>
      <c r="H7735" t="s">
        <v>0</v>
      </c>
      <c r="I7735" t="s">
        <v>3469</v>
      </c>
      <c r="J7735" t="s">
        <v>6959</v>
      </c>
      <c r="K7735" t="str">
        <f t="shared" si="1134"/>
        <v>29620</v>
      </c>
    </row>
    <row r="7736" spans="1:11" customFormat="1" x14ac:dyDescent="0.25">
      <c r="A7736" t="str">
        <f t="shared" si="1127"/>
        <v>29</v>
      </c>
      <c r="B7736" t="s">
        <v>709</v>
      </c>
      <c r="C7736" t="str">
        <f t="shared" si="1133"/>
        <v>901</v>
      </c>
      <c r="D7736" t="s">
        <v>808</v>
      </c>
      <c r="E7736" t="str">
        <f t="shared" si="1129"/>
        <v>01</v>
      </c>
      <c r="F7736" t="str">
        <f>"009"</f>
        <v>009</v>
      </c>
      <c r="G7736" t="str">
        <f>""</f>
        <v/>
      </c>
      <c r="H7736" t="s">
        <v>1</v>
      </c>
      <c r="I7736" t="s">
        <v>25</v>
      </c>
      <c r="J7736" t="s">
        <v>5556</v>
      </c>
      <c r="K7736" t="str">
        <f t="shared" si="1134"/>
        <v>29620</v>
      </c>
    </row>
    <row r="7737" spans="1:11" customFormat="1" x14ac:dyDescent="0.25">
      <c r="A7737" t="str">
        <f t="shared" si="1127"/>
        <v>29</v>
      </c>
      <c r="B7737" t="s">
        <v>709</v>
      </c>
      <c r="C7737" t="str">
        <f t="shared" si="1133"/>
        <v>901</v>
      </c>
      <c r="D7737" t="s">
        <v>808</v>
      </c>
      <c r="E7737" t="str">
        <f t="shared" si="1129"/>
        <v>01</v>
      </c>
      <c r="F7737" t="str">
        <f>"009"</f>
        <v>009</v>
      </c>
      <c r="G7737" t="str">
        <f>""</f>
        <v/>
      </c>
      <c r="H7737" t="s">
        <v>0</v>
      </c>
      <c r="I7737" t="s">
        <v>25</v>
      </c>
      <c r="J7737" t="s">
        <v>5556</v>
      </c>
      <c r="K7737" t="str">
        <f t="shared" si="1134"/>
        <v>29620</v>
      </c>
    </row>
    <row r="7738" spans="1:11" customFormat="1" x14ac:dyDescent="0.25">
      <c r="A7738" t="str">
        <f t="shared" si="1127"/>
        <v>29</v>
      </c>
      <c r="B7738" t="s">
        <v>709</v>
      </c>
      <c r="C7738" t="str">
        <f t="shared" si="1133"/>
        <v>901</v>
      </c>
      <c r="D7738" t="s">
        <v>808</v>
      </c>
      <c r="E7738" t="str">
        <f t="shared" si="1129"/>
        <v>01</v>
      </c>
      <c r="F7738" t="str">
        <f>"010"</f>
        <v>010</v>
      </c>
      <c r="G7738" t="str">
        <f>""</f>
        <v/>
      </c>
      <c r="H7738" t="s">
        <v>1</v>
      </c>
      <c r="I7738" t="s">
        <v>3469</v>
      </c>
      <c r="J7738" t="s">
        <v>6959</v>
      </c>
      <c r="K7738" t="str">
        <f t="shared" si="1134"/>
        <v>29620</v>
      </c>
    </row>
    <row r="7739" spans="1:11" customFormat="1" x14ac:dyDescent="0.25">
      <c r="A7739" t="str">
        <f t="shared" si="1127"/>
        <v>29</v>
      </c>
      <c r="B7739" t="s">
        <v>709</v>
      </c>
      <c r="C7739" t="str">
        <f t="shared" si="1133"/>
        <v>901</v>
      </c>
      <c r="D7739" t="s">
        <v>808</v>
      </c>
      <c r="E7739" t="str">
        <f t="shared" si="1129"/>
        <v>01</v>
      </c>
      <c r="F7739" t="str">
        <f>"010"</f>
        <v>010</v>
      </c>
      <c r="G7739" t="str">
        <f>""</f>
        <v/>
      </c>
      <c r="H7739" t="s">
        <v>0</v>
      </c>
      <c r="I7739" t="s">
        <v>3469</v>
      </c>
      <c r="J7739" t="s">
        <v>6959</v>
      </c>
      <c r="K7739" t="str">
        <f t="shared" si="1134"/>
        <v>29620</v>
      </c>
    </row>
    <row r="7740" spans="1:11" customFormat="1" x14ac:dyDescent="0.25">
      <c r="A7740" t="str">
        <f t="shared" si="1127"/>
        <v>29</v>
      </c>
      <c r="B7740" t="s">
        <v>709</v>
      </c>
      <c r="C7740" t="str">
        <f t="shared" si="1133"/>
        <v>901</v>
      </c>
      <c r="D7740" t="s">
        <v>808</v>
      </c>
      <c r="E7740" t="str">
        <f t="shared" si="1129"/>
        <v>01</v>
      </c>
      <c r="F7740" t="str">
        <f>"011"</f>
        <v>011</v>
      </c>
      <c r="G7740" t="str">
        <f>""</f>
        <v/>
      </c>
      <c r="H7740" t="s">
        <v>1</v>
      </c>
      <c r="I7740" t="s">
        <v>3470</v>
      </c>
      <c r="J7740" t="s">
        <v>6960</v>
      </c>
      <c r="K7740" t="str">
        <f t="shared" si="1134"/>
        <v>29620</v>
      </c>
    </row>
    <row r="7741" spans="1:11" customFormat="1" x14ac:dyDescent="0.25">
      <c r="A7741" t="str">
        <f t="shared" si="1127"/>
        <v>29</v>
      </c>
      <c r="B7741" t="s">
        <v>709</v>
      </c>
      <c r="C7741" t="str">
        <f t="shared" si="1133"/>
        <v>901</v>
      </c>
      <c r="D7741" t="s">
        <v>808</v>
      </c>
      <c r="E7741" t="str">
        <f t="shared" si="1129"/>
        <v>01</v>
      </c>
      <c r="F7741" t="str">
        <f>"011"</f>
        <v>011</v>
      </c>
      <c r="G7741" t="str">
        <f>""</f>
        <v/>
      </c>
      <c r="H7741" t="s">
        <v>0</v>
      </c>
      <c r="I7741" t="s">
        <v>3470</v>
      </c>
      <c r="J7741" t="s">
        <v>6960</v>
      </c>
      <c r="K7741" t="str">
        <f t="shared" si="1134"/>
        <v>29620</v>
      </c>
    </row>
    <row r="7742" spans="1:11" customFormat="1" x14ac:dyDescent="0.25">
      <c r="A7742" t="str">
        <f t="shared" si="1127"/>
        <v>29</v>
      </c>
      <c r="B7742" t="s">
        <v>709</v>
      </c>
      <c r="C7742" t="str">
        <f t="shared" si="1133"/>
        <v>901</v>
      </c>
      <c r="D7742" t="s">
        <v>808</v>
      </c>
      <c r="E7742" t="str">
        <f t="shared" si="1129"/>
        <v>01</v>
      </c>
      <c r="F7742" t="str">
        <f>"012"</f>
        <v>012</v>
      </c>
      <c r="G7742" t="str">
        <f>""</f>
        <v/>
      </c>
      <c r="H7742" t="s">
        <v>3</v>
      </c>
      <c r="I7742" t="s">
        <v>3471</v>
      </c>
      <c r="J7742" t="s">
        <v>6961</v>
      </c>
      <c r="K7742" t="str">
        <f t="shared" si="1134"/>
        <v>29620</v>
      </c>
    </row>
    <row r="7743" spans="1:11" customFormat="1" x14ac:dyDescent="0.25">
      <c r="A7743" t="str">
        <f t="shared" si="1127"/>
        <v>29</v>
      </c>
      <c r="B7743" t="s">
        <v>709</v>
      </c>
      <c r="C7743" t="str">
        <f t="shared" si="1133"/>
        <v>901</v>
      </c>
      <c r="D7743" t="s">
        <v>808</v>
      </c>
      <c r="E7743" t="str">
        <f t="shared" si="1129"/>
        <v>01</v>
      </c>
      <c r="F7743" t="str">
        <f>"013"</f>
        <v>013</v>
      </c>
      <c r="G7743" t="str">
        <f>""</f>
        <v/>
      </c>
      <c r="H7743" t="s">
        <v>3</v>
      </c>
      <c r="I7743" t="s">
        <v>3466</v>
      </c>
      <c r="J7743" t="s">
        <v>6956</v>
      </c>
      <c r="K7743" t="str">
        <f t="shared" si="1134"/>
        <v>29620</v>
      </c>
    </row>
    <row r="7744" spans="1:11" customFormat="1" x14ac:dyDescent="0.25">
      <c r="A7744" t="str">
        <f t="shared" si="1127"/>
        <v>29</v>
      </c>
      <c r="B7744" t="s">
        <v>709</v>
      </c>
      <c r="C7744" t="str">
        <f t="shared" si="1133"/>
        <v>901</v>
      </c>
      <c r="D7744" t="s">
        <v>808</v>
      </c>
      <c r="E7744" t="str">
        <f t="shared" si="1129"/>
        <v>01</v>
      </c>
      <c r="F7744" t="str">
        <f>"014"</f>
        <v>014</v>
      </c>
      <c r="G7744" t="str">
        <f>""</f>
        <v/>
      </c>
      <c r="H7744" t="s">
        <v>1</v>
      </c>
      <c r="I7744" t="s">
        <v>3472</v>
      </c>
      <c r="J7744" t="s">
        <v>6962</v>
      </c>
      <c r="K7744" t="str">
        <f t="shared" si="1134"/>
        <v>29620</v>
      </c>
    </row>
    <row r="7745" spans="1:11" customFormat="1" x14ac:dyDescent="0.25">
      <c r="A7745" t="str">
        <f t="shared" si="1127"/>
        <v>29</v>
      </c>
      <c r="B7745" t="s">
        <v>709</v>
      </c>
      <c r="C7745" t="str">
        <f t="shared" si="1133"/>
        <v>901</v>
      </c>
      <c r="D7745" t="s">
        <v>808</v>
      </c>
      <c r="E7745" t="str">
        <f t="shared" si="1129"/>
        <v>01</v>
      </c>
      <c r="F7745" t="str">
        <f>"014"</f>
        <v>014</v>
      </c>
      <c r="G7745" t="str">
        <f>""</f>
        <v/>
      </c>
      <c r="H7745" t="s">
        <v>0</v>
      </c>
      <c r="I7745" t="s">
        <v>3472</v>
      </c>
      <c r="J7745" t="s">
        <v>6962</v>
      </c>
      <c r="K7745" t="str">
        <f t="shared" si="1134"/>
        <v>29620</v>
      </c>
    </row>
    <row r="7746" spans="1:11" customFormat="1" x14ac:dyDescent="0.25">
      <c r="A7746" t="str">
        <f t="shared" si="1127"/>
        <v>29</v>
      </c>
      <c r="B7746" t="s">
        <v>709</v>
      </c>
      <c r="C7746" t="str">
        <f t="shared" si="1133"/>
        <v>901</v>
      </c>
      <c r="D7746" t="s">
        <v>808</v>
      </c>
      <c r="E7746" t="str">
        <f t="shared" si="1129"/>
        <v>01</v>
      </c>
      <c r="F7746" t="str">
        <f>"015"</f>
        <v>015</v>
      </c>
      <c r="G7746" t="str">
        <f>""</f>
        <v/>
      </c>
      <c r="H7746" t="s">
        <v>3</v>
      </c>
      <c r="I7746" t="s">
        <v>3470</v>
      </c>
      <c r="J7746" t="s">
        <v>6960</v>
      </c>
      <c r="K7746" t="str">
        <f t="shared" si="1134"/>
        <v>29620</v>
      </c>
    </row>
    <row r="7747" spans="1:11" customFormat="1" x14ac:dyDescent="0.25">
      <c r="A7747" t="str">
        <f t="shared" si="1127"/>
        <v>29</v>
      </c>
      <c r="B7747" t="s">
        <v>709</v>
      </c>
      <c r="C7747" t="str">
        <f t="shared" si="1133"/>
        <v>901</v>
      </c>
      <c r="D7747" t="s">
        <v>808</v>
      </c>
      <c r="E7747" t="str">
        <f t="shared" si="1129"/>
        <v>01</v>
      </c>
      <c r="F7747" t="str">
        <f>"016"</f>
        <v>016</v>
      </c>
      <c r="G7747" t="str">
        <f>""</f>
        <v/>
      </c>
      <c r="H7747" t="s">
        <v>3</v>
      </c>
      <c r="I7747" t="s">
        <v>3468</v>
      </c>
      <c r="J7747" t="s">
        <v>6958</v>
      </c>
      <c r="K7747" t="str">
        <f t="shared" si="1134"/>
        <v>29620</v>
      </c>
    </row>
    <row r="7748" spans="1:11" customFormat="1" x14ac:dyDescent="0.25">
      <c r="A7748" t="str">
        <f t="shared" si="1127"/>
        <v>29</v>
      </c>
      <c r="B7748" t="s">
        <v>709</v>
      </c>
      <c r="C7748" t="str">
        <f t="shared" si="1133"/>
        <v>901</v>
      </c>
      <c r="D7748" t="s">
        <v>808</v>
      </c>
      <c r="E7748" t="str">
        <f t="shared" si="1129"/>
        <v>01</v>
      </c>
      <c r="F7748" t="str">
        <f>"017"</f>
        <v>017</v>
      </c>
      <c r="G7748" t="str">
        <f>""</f>
        <v/>
      </c>
      <c r="H7748" t="s">
        <v>1</v>
      </c>
      <c r="I7748" t="s">
        <v>3466</v>
      </c>
      <c r="J7748" t="s">
        <v>6956</v>
      </c>
      <c r="K7748" t="str">
        <f t="shared" si="1134"/>
        <v>29620</v>
      </c>
    </row>
    <row r="7749" spans="1:11" customFormat="1" x14ac:dyDescent="0.25">
      <c r="A7749" t="str">
        <f t="shared" si="1127"/>
        <v>29</v>
      </c>
      <c r="B7749" t="s">
        <v>709</v>
      </c>
      <c r="C7749" t="str">
        <f t="shared" si="1133"/>
        <v>901</v>
      </c>
      <c r="D7749" t="s">
        <v>808</v>
      </c>
      <c r="E7749" t="str">
        <f t="shared" si="1129"/>
        <v>01</v>
      </c>
      <c r="F7749" t="str">
        <f>"017"</f>
        <v>017</v>
      </c>
      <c r="G7749" t="str">
        <f>""</f>
        <v/>
      </c>
      <c r="H7749" t="s">
        <v>0</v>
      </c>
      <c r="I7749" t="s">
        <v>3466</v>
      </c>
      <c r="J7749" t="s">
        <v>6956</v>
      </c>
      <c r="K7749" t="str">
        <f t="shared" si="1134"/>
        <v>29620</v>
      </c>
    </row>
    <row r="7750" spans="1:11" customFormat="1" x14ac:dyDescent="0.25">
      <c r="A7750" t="str">
        <f t="shared" si="1127"/>
        <v>29</v>
      </c>
      <c r="B7750" t="s">
        <v>709</v>
      </c>
      <c r="C7750" t="str">
        <f t="shared" si="1133"/>
        <v>901</v>
      </c>
      <c r="D7750" t="s">
        <v>808</v>
      </c>
      <c r="E7750" t="str">
        <f t="shared" si="1129"/>
        <v>01</v>
      </c>
      <c r="F7750" t="str">
        <f>"018"</f>
        <v>018</v>
      </c>
      <c r="G7750" t="str">
        <f>""</f>
        <v/>
      </c>
      <c r="H7750" t="s">
        <v>1</v>
      </c>
      <c r="I7750" t="s">
        <v>25</v>
      </c>
      <c r="J7750" t="s">
        <v>5556</v>
      </c>
      <c r="K7750" t="str">
        <f t="shared" si="1134"/>
        <v>29620</v>
      </c>
    </row>
    <row r="7751" spans="1:11" customFormat="1" x14ac:dyDescent="0.25">
      <c r="A7751" t="str">
        <f t="shared" si="1127"/>
        <v>29</v>
      </c>
      <c r="B7751" t="s">
        <v>709</v>
      </c>
      <c r="C7751" t="str">
        <f t="shared" si="1133"/>
        <v>901</v>
      </c>
      <c r="D7751" t="s">
        <v>808</v>
      </c>
      <c r="E7751" t="str">
        <f t="shared" si="1129"/>
        <v>01</v>
      </c>
      <c r="F7751" t="str">
        <f>"018"</f>
        <v>018</v>
      </c>
      <c r="G7751" t="str">
        <f>""</f>
        <v/>
      </c>
      <c r="H7751" t="s">
        <v>0</v>
      </c>
      <c r="I7751" t="s">
        <v>25</v>
      </c>
      <c r="J7751" t="s">
        <v>5556</v>
      </c>
      <c r="K7751" t="str">
        <f t="shared" si="1134"/>
        <v>29620</v>
      </c>
    </row>
    <row r="7752" spans="1:11" customFormat="1" x14ac:dyDescent="0.25">
      <c r="A7752" t="str">
        <f t="shared" si="1127"/>
        <v>29</v>
      </c>
      <c r="B7752" t="s">
        <v>709</v>
      </c>
      <c r="C7752" t="str">
        <f t="shared" si="1133"/>
        <v>901</v>
      </c>
      <c r="D7752" t="s">
        <v>808</v>
      </c>
      <c r="E7752" t="str">
        <f t="shared" si="1129"/>
        <v>01</v>
      </c>
      <c r="F7752" t="str">
        <f>"019"</f>
        <v>019</v>
      </c>
      <c r="G7752" t="str">
        <f>""</f>
        <v/>
      </c>
      <c r="H7752" t="s">
        <v>1</v>
      </c>
      <c r="I7752" t="s">
        <v>25</v>
      </c>
      <c r="J7752" t="s">
        <v>5556</v>
      </c>
      <c r="K7752" t="str">
        <f t="shared" si="1134"/>
        <v>29620</v>
      </c>
    </row>
    <row r="7753" spans="1:11" customFormat="1" x14ac:dyDescent="0.25">
      <c r="A7753" t="str">
        <f t="shared" si="1127"/>
        <v>29</v>
      </c>
      <c r="B7753" t="s">
        <v>709</v>
      </c>
      <c r="C7753" t="str">
        <f t="shared" si="1133"/>
        <v>901</v>
      </c>
      <c r="D7753" t="s">
        <v>808</v>
      </c>
      <c r="E7753" t="str">
        <f t="shared" si="1129"/>
        <v>01</v>
      </c>
      <c r="F7753" t="str">
        <f>"019"</f>
        <v>019</v>
      </c>
      <c r="G7753" t="str">
        <f>""</f>
        <v/>
      </c>
      <c r="H7753" t="s">
        <v>0</v>
      </c>
      <c r="I7753" t="s">
        <v>25</v>
      </c>
      <c r="J7753" t="s">
        <v>5556</v>
      </c>
      <c r="K7753" t="str">
        <f t="shared" si="1134"/>
        <v>29620</v>
      </c>
    </row>
    <row r="7754" spans="1:11" customFormat="1" x14ac:dyDescent="0.25">
      <c r="A7754" t="str">
        <f t="shared" si="1127"/>
        <v>29</v>
      </c>
      <c r="B7754" t="s">
        <v>709</v>
      </c>
      <c r="C7754" t="str">
        <f t="shared" si="1133"/>
        <v>901</v>
      </c>
      <c r="D7754" t="s">
        <v>808</v>
      </c>
      <c r="E7754" t="str">
        <f t="shared" si="1129"/>
        <v>01</v>
      </c>
      <c r="F7754" t="str">
        <f>"020"</f>
        <v>020</v>
      </c>
      <c r="G7754" t="str">
        <f>""</f>
        <v/>
      </c>
      <c r="H7754" t="s">
        <v>1</v>
      </c>
      <c r="I7754" t="s">
        <v>19</v>
      </c>
      <c r="J7754" t="s">
        <v>6963</v>
      </c>
      <c r="K7754" t="str">
        <f t="shared" si="1134"/>
        <v>29620</v>
      </c>
    </row>
    <row r="7755" spans="1:11" customFormat="1" x14ac:dyDescent="0.25">
      <c r="A7755" t="str">
        <f t="shared" ref="A7755:A7798" si="1135">"29"</f>
        <v>29</v>
      </c>
      <c r="B7755" t="s">
        <v>709</v>
      </c>
      <c r="C7755" t="str">
        <f t="shared" si="1133"/>
        <v>901</v>
      </c>
      <c r="D7755" t="s">
        <v>808</v>
      </c>
      <c r="E7755" t="str">
        <f t="shared" si="1129"/>
        <v>01</v>
      </c>
      <c r="F7755" t="str">
        <f>"020"</f>
        <v>020</v>
      </c>
      <c r="G7755" t="str">
        <f>""</f>
        <v/>
      </c>
      <c r="H7755" t="s">
        <v>0</v>
      </c>
      <c r="I7755" t="s">
        <v>19</v>
      </c>
      <c r="J7755" t="s">
        <v>6963</v>
      </c>
      <c r="K7755" t="str">
        <f t="shared" si="1134"/>
        <v>29620</v>
      </c>
    </row>
    <row r="7756" spans="1:11" customFormat="1" x14ac:dyDescent="0.25">
      <c r="A7756" t="str">
        <f t="shared" si="1135"/>
        <v>29</v>
      </c>
      <c r="B7756" t="s">
        <v>709</v>
      </c>
      <c r="C7756" t="str">
        <f t="shared" si="1133"/>
        <v>901</v>
      </c>
      <c r="D7756" t="s">
        <v>808</v>
      </c>
      <c r="E7756" t="str">
        <f t="shared" si="1129"/>
        <v>01</v>
      </c>
      <c r="F7756" t="str">
        <f>"021"</f>
        <v>021</v>
      </c>
      <c r="G7756" t="str">
        <f>""</f>
        <v/>
      </c>
      <c r="H7756" t="s">
        <v>3</v>
      </c>
      <c r="I7756" t="s">
        <v>3471</v>
      </c>
      <c r="J7756" t="s">
        <v>6961</v>
      </c>
      <c r="K7756" t="str">
        <f t="shared" si="1134"/>
        <v>29620</v>
      </c>
    </row>
    <row r="7757" spans="1:11" customFormat="1" x14ac:dyDescent="0.25">
      <c r="A7757" t="str">
        <f t="shared" si="1135"/>
        <v>29</v>
      </c>
      <c r="B7757" t="s">
        <v>709</v>
      </c>
      <c r="C7757" t="str">
        <f t="shared" si="1133"/>
        <v>901</v>
      </c>
      <c r="D7757" t="s">
        <v>808</v>
      </c>
      <c r="E7757" t="str">
        <f t="shared" si="1129"/>
        <v>01</v>
      </c>
      <c r="F7757" t="str">
        <f>"022"</f>
        <v>022</v>
      </c>
      <c r="G7757" t="str">
        <f>""</f>
        <v/>
      </c>
      <c r="H7757" t="s">
        <v>3</v>
      </c>
      <c r="I7757" t="s">
        <v>3469</v>
      </c>
      <c r="J7757" t="s">
        <v>6959</v>
      </c>
      <c r="K7757" t="str">
        <f t="shared" si="1134"/>
        <v>29620</v>
      </c>
    </row>
    <row r="7758" spans="1:11" customFormat="1" x14ac:dyDescent="0.25">
      <c r="A7758" t="str">
        <f t="shared" si="1135"/>
        <v>29</v>
      </c>
      <c r="B7758" t="s">
        <v>709</v>
      </c>
      <c r="C7758" t="str">
        <f t="shared" si="1133"/>
        <v>901</v>
      </c>
      <c r="D7758" t="s">
        <v>808</v>
      </c>
      <c r="E7758" t="str">
        <f t="shared" si="1129"/>
        <v>01</v>
      </c>
      <c r="F7758" t="str">
        <f>"023"</f>
        <v>023</v>
      </c>
      <c r="G7758" t="str">
        <f>""</f>
        <v/>
      </c>
      <c r="H7758" t="s">
        <v>3</v>
      </c>
      <c r="I7758" t="s">
        <v>3465</v>
      </c>
      <c r="J7758" t="s">
        <v>6955</v>
      </c>
      <c r="K7758" t="str">
        <f t="shared" si="1134"/>
        <v>29620</v>
      </c>
    </row>
    <row r="7759" spans="1:11" customFormat="1" x14ac:dyDescent="0.25">
      <c r="A7759" t="str">
        <f t="shared" si="1135"/>
        <v>29</v>
      </c>
      <c r="B7759" t="s">
        <v>709</v>
      </c>
      <c r="C7759" t="str">
        <f t="shared" si="1133"/>
        <v>901</v>
      </c>
      <c r="D7759" t="s">
        <v>808</v>
      </c>
      <c r="E7759" t="str">
        <f t="shared" si="1129"/>
        <v>01</v>
      </c>
      <c r="F7759" t="str">
        <f>"024"</f>
        <v>024</v>
      </c>
      <c r="G7759" t="str">
        <f>""</f>
        <v/>
      </c>
      <c r="H7759" t="s">
        <v>1</v>
      </c>
      <c r="I7759" t="s">
        <v>3471</v>
      </c>
      <c r="J7759" t="s">
        <v>6961</v>
      </c>
      <c r="K7759" t="str">
        <f t="shared" si="1134"/>
        <v>29620</v>
      </c>
    </row>
    <row r="7760" spans="1:11" customFormat="1" x14ac:dyDescent="0.25">
      <c r="A7760" t="str">
        <f t="shared" si="1135"/>
        <v>29</v>
      </c>
      <c r="B7760" t="s">
        <v>709</v>
      </c>
      <c r="C7760" t="str">
        <f t="shared" si="1133"/>
        <v>901</v>
      </c>
      <c r="D7760" t="s">
        <v>808</v>
      </c>
      <c r="E7760" t="str">
        <f t="shared" si="1129"/>
        <v>01</v>
      </c>
      <c r="F7760" t="str">
        <f>"024"</f>
        <v>024</v>
      </c>
      <c r="G7760" t="str">
        <f>""</f>
        <v/>
      </c>
      <c r="H7760" t="s">
        <v>0</v>
      </c>
      <c r="I7760" t="s">
        <v>3471</v>
      </c>
      <c r="J7760" t="s">
        <v>6961</v>
      </c>
      <c r="K7760" t="str">
        <f t="shared" si="1134"/>
        <v>29620</v>
      </c>
    </row>
    <row r="7761" spans="1:11" customFormat="1" x14ac:dyDescent="0.25">
      <c r="A7761" t="str">
        <f t="shared" si="1135"/>
        <v>29</v>
      </c>
      <c r="B7761" t="s">
        <v>709</v>
      </c>
      <c r="C7761" t="str">
        <f t="shared" si="1133"/>
        <v>901</v>
      </c>
      <c r="D7761" t="s">
        <v>808</v>
      </c>
      <c r="E7761" t="str">
        <f t="shared" si="1129"/>
        <v>01</v>
      </c>
      <c r="F7761" t="str">
        <f>"025"</f>
        <v>025</v>
      </c>
      <c r="G7761" t="str">
        <f>""</f>
        <v/>
      </c>
      <c r="H7761" t="s">
        <v>3</v>
      </c>
      <c r="I7761" t="s">
        <v>3467</v>
      </c>
      <c r="J7761" t="s">
        <v>6957</v>
      </c>
      <c r="K7761" t="str">
        <f t="shared" si="1134"/>
        <v>29620</v>
      </c>
    </row>
    <row r="7762" spans="1:11" customFormat="1" x14ac:dyDescent="0.25">
      <c r="A7762" t="str">
        <f t="shared" si="1135"/>
        <v>29</v>
      </c>
      <c r="B7762" t="s">
        <v>709</v>
      </c>
      <c r="C7762" t="str">
        <f t="shared" si="1133"/>
        <v>901</v>
      </c>
      <c r="D7762" t="s">
        <v>808</v>
      </c>
      <c r="E7762" t="str">
        <f t="shared" si="1129"/>
        <v>01</v>
      </c>
      <c r="F7762" t="str">
        <f>"026"</f>
        <v>026</v>
      </c>
      <c r="G7762" t="str">
        <f>""</f>
        <v/>
      </c>
      <c r="H7762" t="s">
        <v>3</v>
      </c>
      <c r="I7762" t="s">
        <v>25</v>
      </c>
      <c r="J7762" t="s">
        <v>5556</v>
      </c>
      <c r="K7762" t="str">
        <f t="shared" si="1134"/>
        <v>29620</v>
      </c>
    </row>
    <row r="7763" spans="1:11" customFormat="1" x14ac:dyDescent="0.25">
      <c r="A7763" t="str">
        <f t="shared" si="1135"/>
        <v>29</v>
      </c>
      <c r="B7763" t="s">
        <v>709</v>
      </c>
      <c r="C7763" t="str">
        <f t="shared" si="1133"/>
        <v>901</v>
      </c>
      <c r="D7763" t="s">
        <v>808</v>
      </c>
      <c r="E7763" t="str">
        <f t="shared" si="1129"/>
        <v>01</v>
      </c>
      <c r="F7763" t="str">
        <f>"027"</f>
        <v>027</v>
      </c>
      <c r="G7763" t="str">
        <f>""</f>
        <v/>
      </c>
      <c r="H7763" t="s">
        <v>1</v>
      </c>
      <c r="I7763" t="s">
        <v>19</v>
      </c>
      <c r="J7763" t="s">
        <v>6963</v>
      </c>
      <c r="K7763" t="str">
        <f t="shared" si="1134"/>
        <v>29620</v>
      </c>
    </row>
    <row r="7764" spans="1:11" customFormat="1" x14ac:dyDescent="0.25">
      <c r="A7764" t="str">
        <f t="shared" si="1135"/>
        <v>29</v>
      </c>
      <c r="B7764" t="s">
        <v>709</v>
      </c>
      <c r="C7764" t="str">
        <f t="shared" si="1133"/>
        <v>901</v>
      </c>
      <c r="D7764" t="s">
        <v>808</v>
      </c>
      <c r="E7764" t="str">
        <f t="shared" si="1129"/>
        <v>01</v>
      </c>
      <c r="F7764" t="str">
        <f>"027"</f>
        <v>027</v>
      </c>
      <c r="G7764" t="str">
        <f>""</f>
        <v/>
      </c>
      <c r="H7764" t="s">
        <v>0</v>
      </c>
      <c r="I7764" t="s">
        <v>19</v>
      </c>
      <c r="J7764" t="s">
        <v>6963</v>
      </c>
      <c r="K7764" t="str">
        <f t="shared" si="1134"/>
        <v>29620</v>
      </c>
    </row>
    <row r="7765" spans="1:11" customFormat="1" x14ac:dyDescent="0.25">
      <c r="A7765" t="str">
        <f t="shared" si="1135"/>
        <v>29</v>
      </c>
      <c r="B7765" t="s">
        <v>709</v>
      </c>
      <c r="C7765" t="str">
        <f t="shared" si="1133"/>
        <v>901</v>
      </c>
      <c r="D7765" t="s">
        <v>808</v>
      </c>
      <c r="E7765" t="str">
        <f t="shared" ref="E7765:E7799" si="1136">"01"</f>
        <v>01</v>
      </c>
      <c r="F7765" t="str">
        <f>"028"</f>
        <v>028</v>
      </c>
      <c r="G7765" t="str">
        <f>""</f>
        <v/>
      </c>
      <c r="H7765" t="s">
        <v>3</v>
      </c>
      <c r="I7765" t="s">
        <v>3470</v>
      </c>
      <c r="J7765" t="s">
        <v>6960</v>
      </c>
      <c r="K7765" t="str">
        <f t="shared" si="1134"/>
        <v>29620</v>
      </c>
    </row>
    <row r="7766" spans="1:11" customFormat="1" x14ac:dyDescent="0.25">
      <c r="A7766" t="str">
        <f t="shared" si="1135"/>
        <v>29</v>
      </c>
      <c r="B7766" t="s">
        <v>709</v>
      </c>
      <c r="C7766" t="str">
        <f t="shared" si="1133"/>
        <v>901</v>
      </c>
      <c r="D7766" t="s">
        <v>808</v>
      </c>
      <c r="E7766" t="str">
        <f t="shared" si="1136"/>
        <v>01</v>
      </c>
      <c r="F7766" t="str">
        <f>"029"</f>
        <v>029</v>
      </c>
      <c r="G7766" t="str">
        <f>""</f>
        <v/>
      </c>
      <c r="H7766" t="s">
        <v>3</v>
      </c>
      <c r="I7766" t="s">
        <v>3468</v>
      </c>
      <c r="J7766" t="s">
        <v>6958</v>
      </c>
      <c r="K7766" t="str">
        <f t="shared" si="1134"/>
        <v>29620</v>
      </c>
    </row>
    <row r="7767" spans="1:11" customFormat="1" x14ac:dyDescent="0.25">
      <c r="A7767" t="str">
        <f t="shared" si="1135"/>
        <v>29</v>
      </c>
      <c r="B7767" t="s">
        <v>709</v>
      </c>
      <c r="C7767" t="str">
        <f t="shared" si="1133"/>
        <v>901</v>
      </c>
      <c r="D7767" t="s">
        <v>808</v>
      </c>
      <c r="E7767" t="str">
        <f t="shared" si="1136"/>
        <v>01</v>
      </c>
      <c r="F7767" t="str">
        <f>"030"</f>
        <v>030</v>
      </c>
      <c r="G7767" t="str">
        <f>""</f>
        <v/>
      </c>
      <c r="H7767" t="s">
        <v>1</v>
      </c>
      <c r="I7767" t="s">
        <v>3473</v>
      </c>
      <c r="J7767" t="s">
        <v>6964</v>
      </c>
      <c r="K7767" t="str">
        <f t="shared" si="1134"/>
        <v>29620</v>
      </c>
    </row>
    <row r="7768" spans="1:11" customFormat="1" x14ac:dyDescent="0.25">
      <c r="A7768" t="str">
        <f t="shared" si="1135"/>
        <v>29</v>
      </c>
      <c r="B7768" t="s">
        <v>709</v>
      </c>
      <c r="C7768" t="str">
        <f t="shared" si="1133"/>
        <v>901</v>
      </c>
      <c r="D7768" t="s">
        <v>808</v>
      </c>
      <c r="E7768" t="str">
        <f t="shared" si="1136"/>
        <v>01</v>
      </c>
      <c r="F7768" t="str">
        <f>"030"</f>
        <v>030</v>
      </c>
      <c r="G7768" t="str">
        <f>""</f>
        <v/>
      </c>
      <c r="H7768" t="s">
        <v>0</v>
      </c>
      <c r="I7768" t="s">
        <v>3473</v>
      </c>
      <c r="J7768" t="s">
        <v>6964</v>
      </c>
      <c r="K7768" t="str">
        <f t="shared" si="1134"/>
        <v>29620</v>
      </c>
    </row>
    <row r="7769" spans="1:11" customFormat="1" x14ac:dyDescent="0.25">
      <c r="A7769" t="str">
        <f t="shared" si="1135"/>
        <v>29</v>
      </c>
      <c r="B7769" t="s">
        <v>709</v>
      </c>
      <c r="C7769" t="str">
        <f t="shared" si="1133"/>
        <v>901</v>
      </c>
      <c r="D7769" t="s">
        <v>808</v>
      </c>
      <c r="E7769" t="str">
        <f t="shared" si="1136"/>
        <v>01</v>
      </c>
      <c r="F7769" t="str">
        <f>"031"</f>
        <v>031</v>
      </c>
      <c r="G7769" t="str">
        <f>""</f>
        <v/>
      </c>
      <c r="H7769" t="s">
        <v>1</v>
      </c>
      <c r="I7769" t="s">
        <v>3466</v>
      </c>
      <c r="J7769" t="s">
        <v>6956</v>
      </c>
      <c r="K7769" t="str">
        <f t="shared" si="1134"/>
        <v>29620</v>
      </c>
    </row>
    <row r="7770" spans="1:11" customFormat="1" x14ac:dyDescent="0.25">
      <c r="A7770" t="str">
        <f t="shared" si="1135"/>
        <v>29</v>
      </c>
      <c r="B7770" t="s">
        <v>709</v>
      </c>
      <c r="C7770" t="str">
        <f t="shared" si="1133"/>
        <v>901</v>
      </c>
      <c r="D7770" t="s">
        <v>808</v>
      </c>
      <c r="E7770" t="str">
        <f t="shared" si="1136"/>
        <v>01</v>
      </c>
      <c r="F7770" t="str">
        <f>"031"</f>
        <v>031</v>
      </c>
      <c r="G7770" t="str">
        <f>""</f>
        <v/>
      </c>
      <c r="H7770" t="s">
        <v>0</v>
      </c>
      <c r="I7770" t="s">
        <v>3466</v>
      </c>
      <c r="J7770" t="s">
        <v>6956</v>
      </c>
      <c r="K7770" t="str">
        <f t="shared" si="1134"/>
        <v>29620</v>
      </c>
    </row>
    <row r="7771" spans="1:11" customFormat="1" x14ac:dyDescent="0.25">
      <c r="A7771" t="str">
        <f t="shared" si="1135"/>
        <v>29</v>
      </c>
      <c r="B7771" t="s">
        <v>709</v>
      </c>
      <c r="C7771" t="str">
        <f t="shared" si="1133"/>
        <v>901</v>
      </c>
      <c r="D7771" t="s">
        <v>808</v>
      </c>
      <c r="E7771" t="str">
        <f t="shared" si="1136"/>
        <v>01</v>
      </c>
      <c r="F7771" t="str">
        <f>"032"</f>
        <v>032</v>
      </c>
      <c r="G7771" t="str">
        <f>""</f>
        <v/>
      </c>
      <c r="H7771" t="s">
        <v>1</v>
      </c>
      <c r="I7771" t="s">
        <v>3467</v>
      </c>
      <c r="J7771" t="s">
        <v>6957</v>
      </c>
      <c r="K7771" t="str">
        <f t="shared" si="1134"/>
        <v>29620</v>
      </c>
    </row>
    <row r="7772" spans="1:11" customFormat="1" x14ac:dyDescent="0.25">
      <c r="A7772" t="str">
        <f t="shared" si="1135"/>
        <v>29</v>
      </c>
      <c r="B7772" t="s">
        <v>709</v>
      </c>
      <c r="C7772" t="str">
        <f t="shared" si="1133"/>
        <v>901</v>
      </c>
      <c r="D7772" t="s">
        <v>808</v>
      </c>
      <c r="E7772" t="str">
        <f t="shared" si="1136"/>
        <v>01</v>
      </c>
      <c r="F7772" t="str">
        <f>"032"</f>
        <v>032</v>
      </c>
      <c r="G7772" t="str">
        <f>""</f>
        <v/>
      </c>
      <c r="H7772" t="s">
        <v>0</v>
      </c>
      <c r="I7772" t="s">
        <v>3467</v>
      </c>
      <c r="J7772" t="s">
        <v>6957</v>
      </c>
      <c r="K7772" t="str">
        <f t="shared" si="1134"/>
        <v>29620</v>
      </c>
    </row>
    <row r="7773" spans="1:11" customFormat="1" x14ac:dyDescent="0.25">
      <c r="A7773" t="str">
        <f t="shared" si="1135"/>
        <v>29</v>
      </c>
      <c r="B7773" t="s">
        <v>709</v>
      </c>
      <c r="C7773" t="str">
        <f t="shared" si="1133"/>
        <v>901</v>
      </c>
      <c r="D7773" t="s">
        <v>808</v>
      </c>
      <c r="E7773" t="str">
        <f t="shared" si="1136"/>
        <v>01</v>
      </c>
      <c r="F7773" t="str">
        <f>"033"</f>
        <v>033</v>
      </c>
      <c r="G7773" t="str">
        <f>""</f>
        <v/>
      </c>
      <c r="H7773" t="s">
        <v>3</v>
      </c>
      <c r="I7773" t="s">
        <v>19</v>
      </c>
      <c r="J7773" t="s">
        <v>6963</v>
      </c>
      <c r="K7773" t="str">
        <f t="shared" si="1134"/>
        <v>29620</v>
      </c>
    </row>
    <row r="7774" spans="1:11" customFormat="1" x14ac:dyDescent="0.25">
      <c r="A7774" t="str">
        <f t="shared" si="1135"/>
        <v>29</v>
      </c>
      <c r="B7774" t="s">
        <v>709</v>
      </c>
      <c r="C7774" t="str">
        <f t="shared" si="1133"/>
        <v>901</v>
      </c>
      <c r="D7774" t="s">
        <v>808</v>
      </c>
      <c r="E7774" t="str">
        <f t="shared" si="1136"/>
        <v>01</v>
      </c>
      <c r="F7774" t="str">
        <f>"034"</f>
        <v>034</v>
      </c>
      <c r="G7774" t="str">
        <f>""</f>
        <v/>
      </c>
      <c r="H7774" t="s">
        <v>1</v>
      </c>
      <c r="I7774" t="s">
        <v>3472</v>
      </c>
      <c r="J7774" t="s">
        <v>6962</v>
      </c>
      <c r="K7774" t="str">
        <f t="shared" si="1134"/>
        <v>29620</v>
      </c>
    </row>
    <row r="7775" spans="1:11" customFormat="1" x14ac:dyDescent="0.25">
      <c r="A7775" t="str">
        <f t="shared" si="1135"/>
        <v>29</v>
      </c>
      <c r="B7775" t="s">
        <v>709</v>
      </c>
      <c r="C7775" t="str">
        <f t="shared" si="1133"/>
        <v>901</v>
      </c>
      <c r="D7775" t="s">
        <v>808</v>
      </c>
      <c r="E7775" t="str">
        <f t="shared" si="1136"/>
        <v>01</v>
      </c>
      <c r="F7775" t="str">
        <f>"034"</f>
        <v>034</v>
      </c>
      <c r="G7775" t="str">
        <f>""</f>
        <v/>
      </c>
      <c r="H7775" t="s">
        <v>0</v>
      </c>
      <c r="I7775" t="s">
        <v>3472</v>
      </c>
      <c r="J7775" t="s">
        <v>6962</v>
      </c>
      <c r="K7775" t="str">
        <f t="shared" si="1134"/>
        <v>29620</v>
      </c>
    </row>
    <row r="7776" spans="1:11" customFormat="1" x14ac:dyDescent="0.25">
      <c r="A7776" t="str">
        <f t="shared" si="1135"/>
        <v>29</v>
      </c>
      <c r="B7776" t="s">
        <v>709</v>
      </c>
      <c r="C7776" t="str">
        <f t="shared" si="1133"/>
        <v>901</v>
      </c>
      <c r="D7776" t="s">
        <v>808</v>
      </c>
      <c r="E7776" t="str">
        <f t="shared" si="1136"/>
        <v>01</v>
      </c>
      <c r="F7776" t="str">
        <f>"035"</f>
        <v>035</v>
      </c>
      <c r="G7776" t="str">
        <f>""</f>
        <v/>
      </c>
      <c r="H7776" t="s">
        <v>1</v>
      </c>
      <c r="I7776" t="s">
        <v>3471</v>
      </c>
      <c r="J7776" t="s">
        <v>6961</v>
      </c>
      <c r="K7776" t="str">
        <f t="shared" si="1134"/>
        <v>29620</v>
      </c>
    </row>
    <row r="7777" spans="1:11" customFormat="1" x14ac:dyDescent="0.25">
      <c r="A7777" t="str">
        <f t="shared" si="1135"/>
        <v>29</v>
      </c>
      <c r="B7777" t="s">
        <v>709</v>
      </c>
      <c r="C7777" t="str">
        <f t="shared" si="1133"/>
        <v>901</v>
      </c>
      <c r="D7777" t="s">
        <v>808</v>
      </c>
      <c r="E7777" t="str">
        <f t="shared" si="1136"/>
        <v>01</v>
      </c>
      <c r="F7777" t="str">
        <f>"035"</f>
        <v>035</v>
      </c>
      <c r="G7777" t="str">
        <f>""</f>
        <v/>
      </c>
      <c r="H7777" t="s">
        <v>0</v>
      </c>
      <c r="I7777" t="s">
        <v>3471</v>
      </c>
      <c r="J7777" t="s">
        <v>6961</v>
      </c>
      <c r="K7777" t="str">
        <f t="shared" si="1134"/>
        <v>29620</v>
      </c>
    </row>
    <row r="7778" spans="1:11" customFormat="1" x14ac:dyDescent="0.25">
      <c r="A7778" t="str">
        <f t="shared" si="1135"/>
        <v>29</v>
      </c>
      <c r="B7778" t="s">
        <v>709</v>
      </c>
      <c r="C7778" t="str">
        <f t="shared" si="1133"/>
        <v>901</v>
      </c>
      <c r="D7778" t="s">
        <v>808</v>
      </c>
      <c r="E7778" t="str">
        <f t="shared" si="1136"/>
        <v>01</v>
      </c>
      <c r="F7778" t="str">
        <f>"036"</f>
        <v>036</v>
      </c>
      <c r="G7778" t="str">
        <f>""</f>
        <v/>
      </c>
      <c r="H7778" t="s">
        <v>1</v>
      </c>
      <c r="I7778" t="s">
        <v>3470</v>
      </c>
      <c r="J7778" t="s">
        <v>6960</v>
      </c>
      <c r="K7778" t="str">
        <f t="shared" si="1134"/>
        <v>29620</v>
      </c>
    </row>
    <row r="7779" spans="1:11" customFormat="1" x14ac:dyDescent="0.25">
      <c r="A7779" t="str">
        <f t="shared" si="1135"/>
        <v>29</v>
      </c>
      <c r="B7779" t="s">
        <v>709</v>
      </c>
      <c r="C7779" t="str">
        <f t="shared" si="1133"/>
        <v>901</v>
      </c>
      <c r="D7779" t="s">
        <v>808</v>
      </c>
      <c r="E7779" t="str">
        <f t="shared" si="1136"/>
        <v>01</v>
      </c>
      <c r="F7779" t="str">
        <f>"036"</f>
        <v>036</v>
      </c>
      <c r="G7779" t="str">
        <f>""</f>
        <v/>
      </c>
      <c r="H7779" t="s">
        <v>0</v>
      </c>
      <c r="I7779" t="s">
        <v>3470</v>
      </c>
      <c r="J7779" t="s">
        <v>6960</v>
      </c>
      <c r="K7779" t="str">
        <f t="shared" si="1134"/>
        <v>29620</v>
      </c>
    </row>
    <row r="7780" spans="1:11" customFormat="1" x14ac:dyDescent="0.25">
      <c r="A7780" t="str">
        <f t="shared" si="1135"/>
        <v>29</v>
      </c>
      <c r="B7780" t="s">
        <v>709</v>
      </c>
      <c r="C7780" t="str">
        <f t="shared" si="1133"/>
        <v>901</v>
      </c>
      <c r="D7780" t="s">
        <v>808</v>
      </c>
      <c r="E7780" t="str">
        <f t="shared" si="1136"/>
        <v>01</v>
      </c>
      <c r="F7780" t="str">
        <f>"037"</f>
        <v>037</v>
      </c>
      <c r="G7780" t="str">
        <f>""</f>
        <v/>
      </c>
      <c r="H7780" t="s">
        <v>1</v>
      </c>
      <c r="I7780" t="s">
        <v>3473</v>
      </c>
      <c r="J7780" t="s">
        <v>6964</v>
      </c>
      <c r="K7780" t="str">
        <f t="shared" si="1134"/>
        <v>29620</v>
      </c>
    </row>
    <row r="7781" spans="1:11" customFormat="1" x14ac:dyDescent="0.25">
      <c r="A7781" t="str">
        <f t="shared" si="1135"/>
        <v>29</v>
      </c>
      <c r="B7781" t="s">
        <v>709</v>
      </c>
      <c r="C7781" t="str">
        <f t="shared" si="1133"/>
        <v>901</v>
      </c>
      <c r="D7781" t="s">
        <v>808</v>
      </c>
      <c r="E7781" t="str">
        <f t="shared" si="1136"/>
        <v>01</v>
      </c>
      <c r="F7781" t="str">
        <f>"037"</f>
        <v>037</v>
      </c>
      <c r="G7781" t="str">
        <f>""</f>
        <v/>
      </c>
      <c r="H7781" t="s">
        <v>0</v>
      </c>
      <c r="I7781" t="s">
        <v>3473</v>
      </c>
      <c r="J7781" t="s">
        <v>6964</v>
      </c>
      <c r="K7781" t="str">
        <f t="shared" si="1134"/>
        <v>29620</v>
      </c>
    </row>
    <row r="7782" spans="1:11" customFormat="1" x14ac:dyDescent="0.25">
      <c r="A7782" t="str">
        <f t="shared" si="1135"/>
        <v>29</v>
      </c>
      <c r="B7782" t="s">
        <v>709</v>
      </c>
      <c r="C7782" t="str">
        <f t="shared" si="1133"/>
        <v>901</v>
      </c>
      <c r="D7782" t="s">
        <v>808</v>
      </c>
      <c r="E7782" t="str">
        <f t="shared" si="1136"/>
        <v>01</v>
      </c>
      <c r="F7782" t="str">
        <f>"038"</f>
        <v>038</v>
      </c>
      <c r="G7782" t="str">
        <f>""</f>
        <v/>
      </c>
      <c r="H7782" t="s">
        <v>1</v>
      </c>
      <c r="I7782" t="s">
        <v>3471</v>
      </c>
      <c r="J7782" t="s">
        <v>6961</v>
      </c>
      <c r="K7782" t="str">
        <f t="shared" si="1134"/>
        <v>29620</v>
      </c>
    </row>
    <row r="7783" spans="1:11" customFormat="1" x14ac:dyDescent="0.25">
      <c r="A7783" t="str">
        <f t="shared" si="1135"/>
        <v>29</v>
      </c>
      <c r="B7783" t="s">
        <v>709</v>
      </c>
      <c r="C7783" t="str">
        <f t="shared" si="1133"/>
        <v>901</v>
      </c>
      <c r="D7783" t="s">
        <v>808</v>
      </c>
      <c r="E7783" t="str">
        <f t="shared" si="1136"/>
        <v>01</v>
      </c>
      <c r="F7783" t="str">
        <f>"038"</f>
        <v>038</v>
      </c>
      <c r="G7783" t="str">
        <f>""</f>
        <v/>
      </c>
      <c r="H7783" t="s">
        <v>0</v>
      </c>
      <c r="I7783" t="s">
        <v>3471</v>
      </c>
      <c r="J7783" t="s">
        <v>6961</v>
      </c>
      <c r="K7783" t="str">
        <f t="shared" si="1134"/>
        <v>29620</v>
      </c>
    </row>
    <row r="7784" spans="1:11" customFormat="1" x14ac:dyDescent="0.25">
      <c r="A7784" t="str">
        <f t="shared" si="1135"/>
        <v>29</v>
      </c>
      <c r="B7784" t="s">
        <v>709</v>
      </c>
      <c r="C7784" t="str">
        <f t="shared" si="1133"/>
        <v>901</v>
      </c>
      <c r="D7784" t="s">
        <v>808</v>
      </c>
      <c r="E7784" t="str">
        <f t="shared" si="1136"/>
        <v>01</v>
      </c>
      <c r="F7784" t="str">
        <f>"039"</f>
        <v>039</v>
      </c>
      <c r="G7784" t="str">
        <f>""</f>
        <v/>
      </c>
      <c r="H7784" t="s">
        <v>1</v>
      </c>
      <c r="I7784" t="s">
        <v>3472</v>
      </c>
      <c r="J7784" t="s">
        <v>6962</v>
      </c>
      <c r="K7784" t="str">
        <f t="shared" si="1134"/>
        <v>29620</v>
      </c>
    </row>
    <row r="7785" spans="1:11" customFormat="1" x14ac:dyDescent="0.25">
      <c r="A7785" t="str">
        <f t="shared" si="1135"/>
        <v>29</v>
      </c>
      <c r="B7785" t="s">
        <v>709</v>
      </c>
      <c r="C7785" t="str">
        <f t="shared" si="1133"/>
        <v>901</v>
      </c>
      <c r="D7785" t="s">
        <v>808</v>
      </c>
      <c r="E7785" t="str">
        <f t="shared" si="1136"/>
        <v>01</v>
      </c>
      <c r="F7785" t="str">
        <f>"039"</f>
        <v>039</v>
      </c>
      <c r="G7785" t="str">
        <f>""</f>
        <v/>
      </c>
      <c r="H7785" t="s">
        <v>0</v>
      </c>
      <c r="I7785" t="s">
        <v>3472</v>
      </c>
      <c r="J7785" t="s">
        <v>6962</v>
      </c>
      <c r="K7785" t="str">
        <f t="shared" si="1134"/>
        <v>29620</v>
      </c>
    </row>
    <row r="7786" spans="1:11" customFormat="1" x14ac:dyDescent="0.25">
      <c r="A7786" t="str">
        <f t="shared" si="1135"/>
        <v>29</v>
      </c>
      <c r="B7786" t="s">
        <v>709</v>
      </c>
      <c r="C7786" t="str">
        <f t="shared" si="1133"/>
        <v>901</v>
      </c>
      <c r="D7786" t="s">
        <v>808</v>
      </c>
      <c r="E7786" t="str">
        <f t="shared" si="1136"/>
        <v>01</v>
      </c>
      <c r="F7786" t="str">
        <f>"040"</f>
        <v>040</v>
      </c>
      <c r="G7786" t="str">
        <f>""</f>
        <v/>
      </c>
      <c r="H7786" t="s">
        <v>3</v>
      </c>
      <c r="I7786" t="s">
        <v>3465</v>
      </c>
      <c r="J7786" t="s">
        <v>6955</v>
      </c>
      <c r="K7786" t="str">
        <f t="shared" si="1134"/>
        <v>29620</v>
      </c>
    </row>
    <row r="7787" spans="1:11" customFormat="1" x14ac:dyDescent="0.25">
      <c r="A7787" t="str">
        <f t="shared" si="1135"/>
        <v>29</v>
      </c>
      <c r="B7787" t="s">
        <v>709</v>
      </c>
      <c r="C7787" t="str">
        <f t="shared" si="1133"/>
        <v>901</v>
      </c>
      <c r="D7787" t="s">
        <v>808</v>
      </c>
      <c r="E7787" t="str">
        <f t="shared" si="1136"/>
        <v>01</v>
      </c>
      <c r="F7787" t="str">
        <f>"041"</f>
        <v>041</v>
      </c>
      <c r="G7787" t="str">
        <f>""</f>
        <v/>
      </c>
      <c r="H7787" t="s">
        <v>1</v>
      </c>
      <c r="I7787" t="s">
        <v>3465</v>
      </c>
      <c r="J7787" t="s">
        <v>6955</v>
      </c>
      <c r="K7787" t="str">
        <f t="shared" si="1134"/>
        <v>29620</v>
      </c>
    </row>
    <row r="7788" spans="1:11" customFormat="1" x14ac:dyDescent="0.25">
      <c r="A7788" t="str">
        <f t="shared" si="1135"/>
        <v>29</v>
      </c>
      <c r="B7788" t="s">
        <v>709</v>
      </c>
      <c r="C7788" t="str">
        <f t="shared" ref="C7788:C7791" si="1137">"901"</f>
        <v>901</v>
      </c>
      <c r="D7788" t="s">
        <v>808</v>
      </c>
      <c r="E7788" t="str">
        <f t="shared" si="1136"/>
        <v>01</v>
      </c>
      <c r="F7788" t="str">
        <f>"041"</f>
        <v>041</v>
      </c>
      <c r="G7788" t="str">
        <f>""</f>
        <v/>
      </c>
      <c r="H7788" t="s">
        <v>0</v>
      </c>
      <c r="I7788" t="s">
        <v>3465</v>
      </c>
      <c r="J7788" t="s">
        <v>6955</v>
      </c>
      <c r="K7788" t="str">
        <f t="shared" ref="K7788:K7791" si="1138">"29620"</f>
        <v>29620</v>
      </c>
    </row>
    <row r="7789" spans="1:11" customFormat="1" x14ac:dyDescent="0.25">
      <c r="A7789" t="str">
        <f t="shared" si="1135"/>
        <v>29</v>
      </c>
      <c r="B7789" t="s">
        <v>709</v>
      </c>
      <c r="C7789" t="str">
        <f t="shared" si="1137"/>
        <v>901</v>
      </c>
      <c r="D7789" t="s">
        <v>808</v>
      </c>
      <c r="E7789" t="str">
        <f t="shared" si="1136"/>
        <v>01</v>
      </c>
      <c r="F7789" t="str">
        <f>"042"</f>
        <v>042</v>
      </c>
      <c r="G7789" t="str">
        <f>""</f>
        <v/>
      </c>
      <c r="H7789" t="s">
        <v>3</v>
      </c>
      <c r="I7789" t="s">
        <v>3471</v>
      </c>
      <c r="J7789" t="s">
        <v>6961</v>
      </c>
      <c r="K7789" t="str">
        <f t="shared" si="1138"/>
        <v>29620</v>
      </c>
    </row>
    <row r="7790" spans="1:11" customFormat="1" x14ac:dyDescent="0.25">
      <c r="A7790" t="str">
        <f t="shared" si="1135"/>
        <v>29</v>
      </c>
      <c r="B7790" t="s">
        <v>709</v>
      </c>
      <c r="C7790" t="str">
        <f t="shared" si="1137"/>
        <v>901</v>
      </c>
      <c r="D7790" t="s">
        <v>808</v>
      </c>
      <c r="E7790" t="str">
        <f t="shared" si="1136"/>
        <v>01</v>
      </c>
      <c r="F7790" t="str">
        <f>"043"</f>
        <v>043</v>
      </c>
      <c r="G7790" t="str">
        <f>""</f>
        <v/>
      </c>
      <c r="H7790" t="s">
        <v>1</v>
      </c>
      <c r="I7790" t="s">
        <v>3473</v>
      </c>
      <c r="J7790" t="s">
        <v>6964</v>
      </c>
      <c r="K7790" t="str">
        <f t="shared" si="1138"/>
        <v>29620</v>
      </c>
    </row>
    <row r="7791" spans="1:11" customFormat="1" x14ac:dyDescent="0.25">
      <c r="A7791" t="str">
        <f t="shared" si="1135"/>
        <v>29</v>
      </c>
      <c r="B7791" t="s">
        <v>709</v>
      </c>
      <c r="C7791" t="str">
        <f t="shared" si="1137"/>
        <v>901</v>
      </c>
      <c r="D7791" t="s">
        <v>808</v>
      </c>
      <c r="E7791" t="str">
        <f t="shared" si="1136"/>
        <v>01</v>
      </c>
      <c r="F7791" t="str">
        <f>"043"</f>
        <v>043</v>
      </c>
      <c r="G7791" t="str">
        <f>""</f>
        <v/>
      </c>
      <c r="H7791" t="s">
        <v>0</v>
      </c>
      <c r="I7791" t="s">
        <v>3473</v>
      </c>
      <c r="J7791" t="s">
        <v>6964</v>
      </c>
      <c r="K7791" t="str">
        <f t="shared" si="1138"/>
        <v>29620</v>
      </c>
    </row>
    <row r="7792" spans="1:11" customFormat="1" x14ac:dyDescent="0.25">
      <c r="A7792" t="str">
        <f t="shared" si="1135"/>
        <v>29</v>
      </c>
      <c r="B7792" t="s">
        <v>709</v>
      </c>
      <c r="C7792" t="str">
        <f>"902"</f>
        <v>902</v>
      </c>
      <c r="D7792" t="s">
        <v>809</v>
      </c>
      <c r="E7792" t="str">
        <f t="shared" si="1136"/>
        <v>01</v>
      </c>
      <c r="F7792" t="str">
        <f>"001"</f>
        <v>001</v>
      </c>
      <c r="G7792" t="str">
        <f>""</f>
        <v/>
      </c>
      <c r="H7792" t="s">
        <v>1</v>
      </c>
      <c r="I7792" t="s">
        <v>17</v>
      </c>
      <c r="J7792" t="s">
        <v>6965</v>
      </c>
      <c r="K7792" t="str">
        <f>"29230"</f>
        <v>29230</v>
      </c>
    </row>
    <row r="7793" spans="1:11" customFormat="1" x14ac:dyDescent="0.25">
      <c r="A7793" t="str">
        <f t="shared" si="1135"/>
        <v>29</v>
      </c>
      <c r="B7793" t="s">
        <v>709</v>
      </c>
      <c r="C7793" t="str">
        <f>"902"</f>
        <v>902</v>
      </c>
      <c r="D7793" t="s">
        <v>809</v>
      </c>
      <c r="E7793" t="str">
        <f t="shared" si="1136"/>
        <v>01</v>
      </c>
      <c r="F7793" t="str">
        <f>"001"</f>
        <v>001</v>
      </c>
      <c r="G7793" t="str">
        <f>""</f>
        <v/>
      </c>
      <c r="H7793" t="s">
        <v>0</v>
      </c>
      <c r="I7793" t="s">
        <v>17</v>
      </c>
      <c r="J7793" t="s">
        <v>6965</v>
      </c>
      <c r="K7793" t="str">
        <f>"29230"</f>
        <v>29230</v>
      </c>
    </row>
    <row r="7794" spans="1:11" customFormat="1" x14ac:dyDescent="0.25">
      <c r="A7794" t="str">
        <f t="shared" si="1135"/>
        <v>29</v>
      </c>
      <c r="B7794" t="s">
        <v>709</v>
      </c>
      <c r="C7794" t="str">
        <f>"902"</f>
        <v>902</v>
      </c>
      <c r="D7794" t="s">
        <v>809</v>
      </c>
      <c r="E7794" t="str">
        <f t="shared" si="1136"/>
        <v>01</v>
      </c>
      <c r="F7794" t="str">
        <f>"002"</f>
        <v>002</v>
      </c>
      <c r="G7794" t="str">
        <f>"01"</f>
        <v>01</v>
      </c>
      <c r="H7794" t="s">
        <v>1</v>
      </c>
      <c r="I7794" t="s">
        <v>17</v>
      </c>
      <c r="J7794" t="s">
        <v>6965</v>
      </c>
      <c r="K7794" t="str">
        <f>"29230"</f>
        <v>29230</v>
      </c>
    </row>
    <row r="7795" spans="1:11" customFormat="1" x14ac:dyDescent="0.25">
      <c r="A7795" t="str">
        <f t="shared" si="1135"/>
        <v>29</v>
      </c>
      <c r="B7795" t="s">
        <v>709</v>
      </c>
      <c r="C7795" t="str">
        <f>"902"</f>
        <v>902</v>
      </c>
      <c r="D7795" t="s">
        <v>809</v>
      </c>
      <c r="E7795" t="str">
        <f t="shared" si="1136"/>
        <v>01</v>
      </c>
      <c r="F7795" t="str">
        <f>"002"</f>
        <v>002</v>
      </c>
      <c r="G7795" t="str">
        <f>"01"</f>
        <v>01</v>
      </c>
      <c r="H7795" t="s">
        <v>0</v>
      </c>
      <c r="I7795" t="s">
        <v>17</v>
      </c>
      <c r="J7795" t="s">
        <v>6965</v>
      </c>
      <c r="K7795" t="str">
        <f>"29230"</f>
        <v>29230</v>
      </c>
    </row>
    <row r="7796" spans="1:11" customFormat="1" x14ac:dyDescent="0.25">
      <c r="A7796" t="str">
        <f t="shared" si="1135"/>
        <v>29</v>
      </c>
      <c r="B7796" t="s">
        <v>709</v>
      </c>
      <c r="C7796" t="str">
        <f>"902"</f>
        <v>902</v>
      </c>
      <c r="D7796" t="s">
        <v>809</v>
      </c>
      <c r="E7796" t="str">
        <f t="shared" si="1136"/>
        <v>01</v>
      </c>
      <c r="F7796" t="str">
        <f>"002"</f>
        <v>002</v>
      </c>
      <c r="G7796" t="str">
        <f>"02"</f>
        <v>02</v>
      </c>
      <c r="H7796" t="s">
        <v>2</v>
      </c>
      <c r="I7796" t="s">
        <v>3474</v>
      </c>
      <c r="J7796" t="s">
        <v>6966</v>
      </c>
      <c r="K7796" t="str">
        <f>"29230"</f>
        <v>29230</v>
      </c>
    </row>
    <row r="7797" spans="1:11" customFormat="1" x14ac:dyDescent="0.25">
      <c r="A7797" t="str">
        <f t="shared" si="1135"/>
        <v>29</v>
      </c>
      <c r="B7797" t="s">
        <v>709</v>
      </c>
      <c r="C7797" t="str">
        <f>"903"</f>
        <v>903</v>
      </c>
      <c r="D7797" t="s">
        <v>810</v>
      </c>
      <c r="E7797" t="str">
        <f t="shared" si="1136"/>
        <v>01</v>
      </c>
      <c r="F7797" t="str">
        <f t="shared" ref="F7797:F7802" si="1139">"001"</f>
        <v>001</v>
      </c>
      <c r="G7797" t="str">
        <f>""</f>
        <v/>
      </c>
      <c r="H7797" t="s">
        <v>3</v>
      </c>
      <c r="I7797" t="s">
        <v>3475</v>
      </c>
      <c r="J7797" t="s">
        <v>6967</v>
      </c>
      <c r="K7797" t="str">
        <f>"29430"</f>
        <v>29430</v>
      </c>
    </row>
    <row r="7798" spans="1:11" customFormat="1" x14ac:dyDescent="0.25">
      <c r="A7798" t="str">
        <f t="shared" si="1135"/>
        <v>29</v>
      </c>
      <c r="B7798" t="s">
        <v>709</v>
      </c>
      <c r="C7798" t="str">
        <f>"904"</f>
        <v>904</v>
      </c>
      <c r="D7798" t="s">
        <v>811</v>
      </c>
      <c r="E7798" t="str">
        <f t="shared" si="1136"/>
        <v>01</v>
      </c>
      <c r="F7798" t="str">
        <f t="shared" si="1139"/>
        <v>001</v>
      </c>
      <c r="G7798" t="str">
        <f>""</f>
        <v/>
      </c>
      <c r="H7798" t="s">
        <v>3</v>
      </c>
      <c r="I7798" t="s">
        <v>25</v>
      </c>
      <c r="J7798" t="s">
        <v>6968</v>
      </c>
      <c r="K7798" t="str">
        <f>"29471"</f>
        <v>29471</v>
      </c>
    </row>
    <row r="7799" spans="1:11" customFormat="1" x14ac:dyDescent="0.25">
      <c r="A7799" t="str">
        <f t="shared" ref="A7799:A7862" si="1140">"41"</f>
        <v>41</v>
      </c>
      <c r="B7799" t="s">
        <v>812</v>
      </c>
      <c r="C7799" t="str">
        <f>"001"</f>
        <v>001</v>
      </c>
      <c r="D7799" t="s">
        <v>208</v>
      </c>
      <c r="E7799" t="str">
        <f t="shared" si="1136"/>
        <v>01</v>
      </c>
      <c r="F7799" t="str">
        <f t="shared" si="1139"/>
        <v>001</v>
      </c>
      <c r="G7799" t="str">
        <f>""</f>
        <v/>
      </c>
      <c r="H7799" t="s">
        <v>3</v>
      </c>
      <c r="I7799" t="s">
        <v>3476</v>
      </c>
      <c r="J7799" t="s">
        <v>6969</v>
      </c>
      <c r="K7799" t="str">
        <f>"41550"</f>
        <v>41550</v>
      </c>
    </row>
    <row r="7800" spans="1:11" customFormat="1" x14ac:dyDescent="0.25">
      <c r="A7800" t="str">
        <f t="shared" si="1140"/>
        <v>41</v>
      </c>
      <c r="B7800" t="s">
        <v>812</v>
      </c>
      <c r="C7800" t="str">
        <f>"001"</f>
        <v>001</v>
      </c>
      <c r="D7800" t="s">
        <v>208</v>
      </c>
      <c r="E7800" t="str">
        <f>"02"</f>
        <v>02</v>
      </c>
      <c r="F7800" t="str">
        <f t="shared" si="1139"/>
        <v>001</v>
      </c>
      <c r="G7800" t="str">
        <f>""</f>
        <v/>
      </c>
      <c r="H7800" t="s">
        <v>1</v>
      </c>
      <c r="I7800" t="s">
        <v>3476</v>
      </c>
      <c r="J7800" t="s">
        <v>6969</v>
      </c>
      <c r="K7800" t="str">
        <f>"41550"</f>
        <v>41550</v>
      </c>
    </row>
    <row r="7801" spans="1:11" customFormat="1" x14ac:dyDescent="0.25">
      <c r="A7801" t="str">
        <f t="shared" si="1140"/>
        <v>41</v>
      </c>
      <c r="B7801" t="s">
        <v>812</v>
      </c>
      <c r="C7801" t="str">
        <f>"001"</f>
        <v>001</v>
      </c>
      <c r="D7801" t="s">
        <v>208</v>
      </c>
      <c r="E7801" t="str">
        <f>"02"</f>
        <v>02</v>
      </c>
      <c r="F7801" t="str">
        <f t="shared" si="1139"/>
        <v>001</v>
      </c>
      <c r="G7801" t="str">
        <f>""</f>
        <v/>
      </c>
      <c r="H7801" t="s">
        <v>0</v>
      </c>
      <c r="I7801" t="s">
        <v>3476</v>
      </c>
      <c r="J7801" t="s">
        <v>6969</v>
      </c>
      <c r="K7801" t="str">
        <f>"41550"</f>
        <v>41550</v>
      </c>
    </row>
    <row r="7802" spans="1:11" customFormat="1" x14ac:dyDescent="0.25">
      <c r="A7802" t="str">
        <f t="shared" si="1140"/>
        <v>41</v>
      </c>
      <c r="B7802" t="s">
        <v>812</v>
      </c>
      <c r="C7802" t="str">
        <f>"002"</f>
        <v>002</v>
      </c>
      <c r="D7802" t="s">
        <v>813</v>
      </c>
      <c r="E7802" t="str">
        <f t="shared" ref="E7802:E7812" si="1141">"01"</f>
        <v>01</v>
      </c>
      <c r="F7802" t="str">
        <f t="shared" si="1139"/>
        <v>001</v>
      </c>
      <c r="G7802" t="str">
        <f>""</f>
        <v/>
      </c>
      <c r="H7802" t="s">
        <v>3</v>
      </c>
      <c r="I7802" t="s">
        <v>3477</v>
      </c>
      <c r="J7802" t="s">
        <v>6970</v>
      </c>
      <c r="K7802" t="str">
        <f>"41380"</f>
        <v>41380</v>
      </c>
    </row>
    <row r="7803" spans="1:11" customFormat="1" x14ac:dyDescent="0.25">
      <c r="A7803" t="str">
        <f t="shared" si="1140"/>
        <v>41</v>
      </c>
      <c r="B7803" t="s">
        <v>812</v>
      </c>
      <c r="C7803" t="str">
        <f>"002"</f>
        <v>002</v>
      </c>
      <c r="D7803" t="s">
        <v>813</v>
      </c>
      <c r="E7803" t="str">
        <f t="shared" si="1141"/>
        <v>01</v>
      </c>
      <c r="F7803" t="str">
        <f>"002"</f>
        <v>002</v>
      </c>
      <c r="G7803" t="str">
        <f>""</f>
        <v/>
      </c>
      <c r="H7803" t="s">
        <v>3</v>
      </c>
      <c r="I7803" t="s">
        <v>3477</v>
      </c>
      <c r="J7803" t="s">
        <v>6970</v>
      </c>
      <c r="K7803" t="str">
        <f>"41380"</f>
        <v>41380</v>
      </c>
    </row>
    <row r="7804" spans="1:11" customFormat="1" x14ac:dyDescent="0.25">
      <c r="A7804" t="str">
        <f t="shared" si="1140"/>
        <v>41</v>
      </c>
      <c r="B7804" t="s">
        <v>812</v>
      </c>
      <c r="C7804" t="str">
        <f>"003"</f>
        <v>003</v>
      </c>
      <c r="D7804" t="s">
        <v>814</v>
      </c>
      <c r="E7804" t="str">
        <f t="shared" si="1141"/>
        <v>01</v>
      </c>
      <c r="F7804" t="str">
        <f>"001"</f>
        <v>001</v>
      </c>
      <c r="G7804" t="str">
        <f>""</f>
        <v/>
      </c>
      <c r="H7804" t="s">
        <v>1</v>
      </c>
      <c r="I7804" t="s">
        <v>3478</v>
      </c>
      <c r="J7804" t="s">
        <v>6971</v>
      </c>
      <c r="K7804" t="str">
        <f>"41809"</f>
        <v>41809</v>
      </c>
    </row>
    <row r="7805" spans="1:11" customFormat="1" x14ac:dyDescent="0.25">
      <c r="A7805" t="str">
        <f t="shared" si="1140"/>
        <v>41</v>
      </c>
      <c r="B7805" t="s">
        <v>812</v>
      </c>
      <c r="C7805" t="str">
        <f>"003"</f>
        <v>003</v>
      </c>
      <c r="D7805" t="s">
        <v>814</v>
      </c>
      <c r="E7805" t="str">
        <f t="shared" si="1141"/>
        <v>01</v>
      </c>
      <c r="F7805" t="str">
        <f>"001"</f>
        <v>001</v>
      </c>
      <c r="G7805" t="str">
        <f>""</f>
        <v/>
      </c>
      <c r="H7805" t="s">
        <v>0</v>
      </c>
      <c r="I7805" t="s">
        <v>3478</v>
      </c>
      <c r="J7805" t="s">
        <v>6971</v>
      </c>
      <c r="K7805" t="str">
        <f>"41809"</f>
        <v>41809</v>
      </c>
    </row>
    <row r="7806" spans="1:11" customFormat="1" x14ac:dyDescent="0.25">
      <c r="A7806" t="str">
        <f t="shared" si="1140"/>
        <v>41</v>
      </c>
      <c r="B7806" t="s">
        <v>812</v>
      </c>
      <c r="C7806" t="str">
        <f>"003"</f>
        <v>003</v>
      </c>
      <c r="D7806" t="s">
        <v>814</v>
      </c>
      <c r="E7806" t="str">
        <f t="shared" si="1141"/>
        <v>01</v>
      </c>
      <c r="F7806" t="str">
        <f>"002"</f>
        <v>002</v>
      </c>
      <c r="G7806" t="str">
        <f>""</f>
        <v/>
      </c>
      <c r="H7806" t="s">
        <v>1</v>
      </c>
      <c r="I7806" t="s">
        <v>3478</v>
      </c>
      <c r="J7806" t="s">
        <v>6971</v>
      </c>
      <c r="K7806" t="str">
        <f>"41809"</f>
        <v>41809</v>
      </c>
    </row>
    <row r="7807" spans="1:11" customFormat="1" x14ac:dyDescent="0.25">
      <c r="A7807" t="str">
        <f t="shared" si="1140"/>
        <v>41</v>
      </c>
      <c r="B7807" t="s">
        <v>812</v>
      </c>
      <c r="C7807" t="str">
        <f>"003"</f>
        <v>003</v>
      </c>
      <c r="D7807" t="s">
        <v>814</v>
      </c>
      <c r="E7807" t="str">
        <f t="shared" si="1141"/>
        <v>01</v>
      </c>
      <c r="F7807" t="str">
        <f>"002"</f>
        <v>002</v>
      </c>
      <c r="G7807" t="str">
        <f>""</f>
        <v/>
      </c>
      <c r="H7807" t="s">
        <v>0</v>
      </c>
      <c r="I7807" t="s">
        <v>3478</v>
      </c>
      <c r="J7807" t="s">
        <v>6971</v>
      </c>
      <c r="K7807" t="str">
        <f>"41809"</f>
        <v>41809</v>
      </c>
    </row>
    <row r="7808" spans="1:11" customFormat="1" x14ac:dyDescent="0.25">
      <c r="A7808" t="str">
        <f t="shared" si="1140"/>
        <v>41</v>
      </c>
      <c r="B7808" t="s">
        <v>812</v>
      </c>
      <c r="C7808" t="str">
        <f t="shared" ref="C7808:C7871" si="1142">"004"</f>
        <v>004</v>
      </c>
      <c r="D7808" t="s">
        <v>815</v>
      </c>
      <c r="E7808" t="str">
        <f t="shared" si="1141"/>
        <v>01</v>
      </c>
      <c r="F7808" t="str">
        <f>"002"</f>
        <v>002</v>
      </c>
      <c r="G7808" t="str">
        <f>""</f>
        <v/>
      </c>
      <c r="H7808" t="s">
        <v>1</v>
      </c>
      <c r="I7808" t="s">
        <v>3479</v>
      </c>
      <c r="J7808" t="s">
        <v>6972</v>
      </c>
      <c r="K7808" t="str">
        <f t="shared" ref="K7808:K7871" si="1143">"41500"</f>
        <v>41500</v>
      </c>
    </row>
    <row r="7809" spans="1:11" customFormat="1" x14ac:dyDescent="0.25">
      <c r="A7809" t="str">
        <f t="shared" si="1140"/>
        <v>41</v>
      </c>
      <c r="B7809" t="s">
        <v>812</v>
      </c>
      <c r="C7809" t="str">
        <f t="shared" si="1142"/>
        <v>004</v>
      </c>
      <c r="D7809" t="s">
        <v>815</v>
      </c>
      <c r="E7809" t="str">
        <f t="shared" si="1141"/>
        <v>01</v>
      </c>
      <c r="F7809" t="str">
        <f>"002"</f>
        <v>002</v>
      </c>
      <c r="G7809" t="str">
        <f>""</f>
        <v/>
      </c>
      <c r="H7809" t="s">
        <v>0</v>
      </c>
      <c r="I7809" t="s">
        <v>3479</v>
      </c>
      <c r="J7809" t="s">
        <v>6972</v>
      </c>
      <c r="K7809" t="str">
        <f t="shared" si="1143"/>
        <v>41500</v>
      </c>
    </row>
    <row r="7810" spans="1:11" customFormat="1" x14ac:dyDescent="0.25">
      <c r="A7810" t="str">
        <f t="shared" si="1140"/>
        <v>41</v>
      </c>
      <c r="B7810" t="s">
        <v>812</v>
      </c>
      <c r="C7810" t="str">
        <f t="shared" si="1142"/>
        <v>004</v>
      </c>
      <c r="D7810" t="s">
        <v>815</v>
      </c>
      <c r="E7810" t="str">
        <f t="shared" si="1141"/>
        <v>01</v>
      </c>
      <c r="F7810" t="str">
        <f>"002"</f>
        <v>002</v>
      </c>
      <c r="G7810" t="str">
        <f>""</f>
        <v/>
      </c>
      <c r="H7810" t="s">
        <v>2</v>
      </c>
      <c r="I7810" t="s">
        <v>3479</v>
      </c>
      <c r="J7810" t="s">
        <v>6972</v>
      </c>
      <c r="K7810" t="str">
        <f t="shared" si="1143"/>
        <v>41500</v>
      </c>
    </row>
    <row r="7811" spans="1:11" customFormat="1" x14ac:dyDescent="0.25">
      <c r="A7811" t="str">
        <f t="shared" si="1140"/>
        <v>41</v>
      </c>
      <c r="B7811" t="s">
        <v>812</v>
      </c>
      <c r="C7811" t="str">
        <f t="shared" si="1142"/>
        <v>004</v>
      </c>
      <c r="D7811" t="s">
        <v>815</v>
      </c>
      <c r="E7811" t="str">
        <f t="shared" si="1141"/>
        <v>01</v>
      </c>
      <c r="F7811" t="str">
        <f>"003"</f>
        <v>003</v>
      </c>
      <c r="G7811" t="str">
        <f>""</f>
        <v/>
      </c>
      <c r="H7811" t="s">
        <v>1</v>
      </c>
      <c r="I7811" t="s">
        <v>3480</v>
      </c>
      <c r="J7811" t="s">
        <v>6973</v>
      </c>
      <c r="K7811" t="str">
        <f t="shared" si="1143"/>
        <v>41500</v>
      </c>
    </row>
    <row r="7812" spans="1:11" customFormat="1" x14ac:dyDescent="0.25">
      <c r="A7812" t="str">
        <f t="shared" si="1140"/>
        <v>41</v>
      </c>
      <c r="B7812" t="s">
        <v>812</v>
      </c>
      <c r="C7812" t="str">
        <f t="shared" si="1142"/>
        <v>004</v>
      </c>
      <c r="D7812" t="s">
        <v>815</v>
      </c>
      <c r="E7812" t="str">
        <f t="shared" si="1141"/>
        <v>01</v>
      </c>
      <c r="F7812" t="str">
        <f>"003"</f>
        <v>003</v>
      </c>
      <c r="G7812" t="str">
        <f>""</f>
        <v/>
      </c>
      <c r="H7812" t="s">
        <v>0</v>
      </c>
      <c r="I7812" t="s">
        <v>3480</v>
      </c>
      <c r="J7812" t="s">
        <v>6973</v>
      </c>
      <c r="K7812" t="str">
        <f t="shared" si="1143"/>
        <v>41500</v>
      </c>
    </row>
    <row r="7813" spans="1:11" customFormat="1" x14ac:dyDescent="0.25">
      <c r="A7813" t="str">
        <f t="shared" si="1140"/>
        <v>41</v>
      </c>
      <c r="B7813" t="s">
        <v>812</v>
      </c>
      <c r="C7813" t="str">
        <f t="shared" si="1142"/>
        <v>004</v>
      </c>
      <c r="D7813" t="s">
        <v>815</v>
      </c>
      <c r="E7813" t="str">
        <f t="shared" ref="E7813:E7824" si="1144">"02"</f>
        <v>02</v>
      </c>
      <c r="F7813" t="str">
        <f>"001"</f>
        <v>001</v>
      </c>
      <c r="G7813" t="str">
        <f>""</f>
        <v/>
      </c>
      <c r="H7813" t="s">
        <v>1</v>
      </c>
      <c r="I7813" t="s">
        <v>3481</v>
      </c>
      <c r="J7813" t="s">
        <v>6974</v>
      </c>
      <c r="K7813" t="str">
        <f t="shared" si="1143"/>
        <v>41500</v>
      </c>
    </row>
    <row r="7814" spans="1:11" customFormat="1" x14ac:dyDescent="0.25">
      <c r="A7814" t="str">
        <f t="shared" si="1140"/>
        <v>41</v>
      </c>
      <c r="B7814" t="s">
        <v>812</v>
      </c>
      <c r="C7814" t="str">
        <f t="shared" si="1142"/>
        <v>004</v>
      </c>
      <c r="D7814" t="s">
        <v>815</v>
      </c>
      <c r="E7814" t="str">
        <f t="shared" si="1144"/>
        <v>02</v>
      </c>
      <c r="F7814" t="str">
        <f>"001"</f>
        <v>001</v>
      </c>
      <c r="G7814" t="str">
        <f>""</f>
        <v/>
      </c>
      <c r="H7814" t="s">
        <v>0</v>
      </c>
      <c r="I7814" t="s">
        <v>3481</v>
      </c>
      <c r="J7814" t="s">
        <v>6974</v>
      </c>
      <c r="K7814" t="str">
        <f t="shared" si="1143"/>
        <v>41500</v>
      </c>
    </row>
    <row r="7815" spans="1:11" customFormat="1" x14ac:dyDescent="0.25">
      <c r="A7815" t="str">
        <f t="shared" si="1140"/>
        <v>41</v>
      </c>
      <c r="B7815" t="s">
        <v>812</v>
      </c>
      <c r="C7815" t="str">
        <f t="shared" si="1142"/>
        <v>004</v>
      </c>
      <c r="D7815" t="s">
        <v>815</v>
      </c>
      <c r="E7815" t="str">
        <f t="shared" si="1144"/>
        <v>02</v>
      </c>
      <c r="F7815" t="str">
        <f>"003"</f>
        <v>003</v>
      </c>
      <c r="G7815" t="str">
        <f>""</f>
        <v/>
      </c>
      <c r="H7815" t="s">
        <v>1</v>
      </c>
      <c r="I7815" t="s">
        <v>3482</v>
      </c>
      <c r="J7815" t="s">
        <v>6975</v>
      </c>
      <c r="K7815" t="str">
        <f t="shared" si="1143"/>
        <v>41500</v>
      </c>
    </row>
    <row r="7816" spans="1:11" customFormat="1" x14ac:dyDescent="0.25">
      <c r="A7816" t="str">
        <f t="shared" si="1140"/>
        <v>41</v>
      </c>
      <c r="B7816" t="s">
        <v>812</v>
      </c>
      <c r="C7816" t="str">
        <f t="shared" si="1142"/>
        <v>004</v>
      </c>
      <c r="D7816" t="s">
        <v>815</v>
      </c>
      <c r="E7816" t="str">
        <f t="shared" si="1144"/>
        <v>02</v>
      </c>
      <c r="F7816" t="str">
        <f>"003"</f>
        <v>003</v>
      </c>
      <c r="G7816" t="str">
        <f>""</f>
        <v/>
      </c>
      <c r="H7816" t="s">
        <v>0</v>
      </c>
      <c r="I7816" t="s">
        <v>3482</v>
      </c>
      <c r="J7816" t="s">
        <v>6975</v>
      </c>
      <c r="K7816" t="str">
        <f t="shared" si="1143"/>
        <v>41500</v>
      </c>
    </row>
    <row r="7817" spans="1:11" customFormat="1" x14ac:dyDescent="0.25">
      <c r="A7817" t="str">
        <f t="shared" si="1140"/>
        <v>41</v>
      </c>
      <c r="B7817" t="s">
        <v>812</v>
      </c>
      <c r="C7817" t="str">
        <f t="shared" si="1142"/>
        <v>004</v>
      </c>
      <c r="D7817" t="s">
        <v>815</v>
      </c>
      <c r="E7817" t="str">
        <f t="shared" si="1144"/>
        <v>02</v>
      </c>
      <c r="F7817" t="str">
        <f>"004"</f>
        <v>004</v>
      </c>
      <c r="G7817" t="str">
        <f>""</f>
        <v/>
      </c>
      <c r="H7817" t="s">
        <v>1</v>
      </c>
      <c r="I7817" t="s">
        <v>3483</v>
      </c>
      <c r="J7817" t="s">
        <v>6976</v>
      </c>
      <c r="K7817" t="str">
        <f t="shared" si="1143"/>
        <v>41500</v>
      </c>
    </row>
    <row r="7818" spans="1:11" customFormat="1" x14ac:dyDescent="0.25">
      <c r="A7818" t="str">
        <f t="shared" si="1140"/>
        <v>41</v>
      </c>
      <c r="B7818" t="s">
        <v>812</v>
      </c>
      <c r="C7818" t="str">
        <f t="shared" si="1142"/>
        <v>004</v>
      </c>
      <c r="D7818" t="s">
        <v>815</v>
      </c>
      <c r="E7818" t="str">
        <f t="shared" si="1144"/>
        <v>02</v>
      </c>
      <c r="F7818" t="str">
        <f>"004"</f>
        <v>004</v>
      </c>
      <c r="G7818" t="str">
        <f>""</f>
        <v/>
      </c>
      <c r="H7818" t="s">
        <v>0</v>
      </c>
      <c r="I7818" t="s">
        <v>3483</v>
      </c>
      <c r="J7818" t="s">
        <v>6976</v>
      </c>
      <c r="K7818" t="str">
        <f t="shared" si="1143"/>
        <v>41500</v>
      </c>
    </row>
    <row r="7819" spans="1:11" customFormat="1" x14ac:dyDescent="0.25">
      <c r="A7819" t="str">
        <f t="shared" si="1140"/>
        <v>41</v>
      </c>
      <c r="B7819" t="s">
        <v>812</v>
      </c>
      <c r="C7819" t="str">
        <f t="shared" si="1142"/>
        <v>004</v>
      </c>
      <c r="D7819" t="s">
        <v>815</v>
      </c>
      <c r="E7819" t="str">
        <f t="shared" si="1144"/>
        <v>02</v>
      </c>
      <c r="F7819" t="str">
        <f>"004"</f>
        <v>004</v>
      </c>
      <c r="G7819" t="str">
        <f>""</f>
        <v/>
      </c>
      <c r="H7819" t="s">
        <v>2</v>
      </c>
      <c r="I7819" t="s">
        <v>3483</v>
      </c>
      <c r="J7819" t="s">
        <v>6976</v>
      </c>
      <c r="K7819" t="str">
        <f t="shared" si="1143"/>
        <v>41500</v>
      </c>
    </row>
    <row r="7820" spans="1:11" customFormat="1" x14ac:dyDescent="0.25">
      <c r="A7820" t="str">
        <f t="shared" si="1140"/>
        <v>41</v>
      </c>
      <c r="B7820" t="s">
        <v>812</v>
      </c>
      <c r="C7820" t="str">
        <f t="shared" si="1142"/>
        <v>004</v>
      </c>
      <c r="D7820" t="s">
        <v>815</v>
      </c>
      <c r="E7820" t="str">
        <f t="shared" si="1144"/>
        <v>02</v>
      </c>
      <c r="F7820" t="str">
        <f>"005"</f>
        <v>005</v>
      </c>
      <c r="G7820" t="str">
        <f>""</f>
        <v/>
      </c>
      <c r="H7820" t="s">
        <v>1</v>
      </c>
      <c r="I7820" t="s">
        <v>3482</v>
      </c>
      <c r="J7820" t="s">
        <v>6975</v>
      </c>
      <c r="K7820" t="str">
        <f t="shared" si="1143"/>
        <v>41500</v>
      </c>
    </row>
    <row r="7821" spans="1:11" customFormat="1" x14ac:dyDescent="0.25">
      <c r="A7821" t="str">
        <f t="shared" si="1140"/>
        <v>41</v>
      </c>
      <c r="B7821" t="s">
        <v>812</v>
      </c>
      <c r="C7821" t="str">
        <f t="shared" si="1142"/>
        <v>004</v>
      </c>
      <c r="D7821" t="s">
        <v>815</v>
      </c>
      <c r="E7821" t="str">
        <f t="shared" si="1144"/>
        <v>02</v>
      </c>
      <c r="F7821" t="str">
        <f>"005"</f>
        <v>005</v>
      </c>
      <c r="G7821" t="str">
        <f>""</f>
        <v/>
      </c>
      <c r="H7821" t="s">
        <v>0</v>
      </c>
      <c r="I7821" t="s">
        <v>3482</v>
      </c>
      <c r="J7821" t="s">
        <v>6975</v>
      </c>
      <c r="K7821" t="str">
        <f t="shared" si="1143"/>
        <v>41500</v>
      </c>
    </row>
    <row r="7822" spans="1:11" customFormat="1" x14ac:dyDescent="0.25">
      <c r="A7822" t="str">
        <f t="shared" si="1140"/>
        <v>41</v>
      </c>
      <c r="B7822" t="s">
        <v>812</v>
      </c>
      <c r="C7822" t="str">
        <f t="shared" si="1142"/>
        <v>004</v>
      </c>
      <c r="D7822" t="s">
        <v>815</v>
      </c>
      <c r="E7822" t="str">
        <f t="shared" si="1144"/>
        <v>02</v>
      </c>
      <c r="F7822" t="str">
        <f>"006"</f>
        <v>006</v>
      </c>
      <c r="G7822" t="str">
        <f>""</f>
        <v/>
      </c>
      <c r="H7822" t="s">
        <v>1</v>
      </c>
      <c r="I7822" t="s">
        <v>3484</v>
      </c>
      <c r="J7822" t="s">
        <v>6977</v>
      </c>
      <c r="K7822" t="str">
        <f t="shared" si="1143"/>
        <v>41500</v>
      </c>
    </row>
    <row r="7823" spans="1:11" customFormat="1" x14ac:dyDescent="0.25">
      <c r="A7823" t="str">
        <f t="shared" si="1140"/>
        <v>41</v>
      </c>
      <c r="B7823" t="s">
        <v>812</v>
      </c>
      <c r="C7823" t="str">
        <f t="shared" si="1142"/>
        <v>004</v>
      </c>
      <c r="D7823" t="s">
        <v>815</v>
      </c>
      <c r="E7823" t="str">
        <f t="shared" si="1144"/>
        <v>02</v>
      </c>
      <c r="F7823" t="str">
        <f>"006"</f>
        <v>006</v>
      </c>
      <c r="G7823" t="str">
        <f>""</f>
        <v/>
      </c>
      <c r="H7823" t="s">
        <v>0</v>
      </c>
      <c r="I7823" t="s">
        <v>3484</v>
      </c>
      <c r="J7823" t="s">
        <v>6977</v>
      </c>
      <c r="K7823" t="str">
        <f t="shared" si="1143"/>
        <v>41500</v>
      </c>
    </row>
    <row r="7824" spans="1:11" customFormat="1" x14ac:dyDescent="0.25">
      <c r="A7824" t="str">
        <f t="shared" si="1140"/>
        <v>41</v>
      </c>
      <c r="B7824" t="s">
        <v>812</v>
      </c>
      <c r="C7824" t="str">
        <f t="shared" si="1142"/>
        <v>004</v>
      </c>
      <c r="D7824" t="s">
        <v>815</v>
      </c>
      <c r="E7824" t="str">
        <f t="shared" si="1144"/>
        <v>02</v>
      </c>
      <c r="F7824" t="str">
        <f>"006"</f>
        <v>006</v>
      </c>
      <c r="G7824" t="str">
        <f>""</f>
        <v/>
      </c>
      <c r="H7824" t="s">
        <v>2</v>
      </c>
      <c r="I7824" t="s">
        <v>3484</v>
      </c>
      <c r="J7824" t="s">
        <v>6977</v>
      </c>
      <c r="K7824" t="str">
        <f t="shared" si="1143"/>
        <v>41500</v>
      </c>
    </row>
    <row r="7825" spans="1:11" customFormat="1" x14ac:dyDescent="0.25">
      <c r="A7825" t="str">
        <f t="shared" si="1140"/>
        <v>41</v>
      </c>
      <c r="B7825" t="s">
        <v>812</v>
      </c>
      <c r="C7825" t="str">
        <f t="shared" si="1142"/>
        <v>004</v>
      </c>
      <c r="D7825" t="s">
        <v>815</v>
      </c>
      <c r="E7825" t="str">
        <f t="shared" ref="E7825:E7844" si="1145">"03"</f>
        <v>03</v>
      </c>
      <c r="F7825" t="str">
        <f>"001"</f>
        <v>001</v>
      </c>
      <c r="G7825" t="str">
        <f>""</f>
        <v/>
      </c>
      <c r="H7825" t="s">
        <v>1</v>
      </c>
      <c r="I7825" t="s">
        <v>3480</v>
      </c>
      <c r="J7825" t="s">
        <v>6973</v>
      </c>
      <c r="K7825" t="str">
        <f t="shared" si="1143"/>
        <v>41500</v>
      </c>
    </row>
    <row r="7826" spans="1:11" customFormat="1" x14ac:dyDescent="0.25">
      <c r="A7826" t="str">
        <f t="shared" si="1140"/>
        <v>41</v>
      </c>
      <c r="B7826" t="s">
        <v>812</v>
      </c>
      <c r="C7826" t="str">
        <f t="shared" si="1142"/>
        <v>004</v>
      </c>
      <c r="D7826" t="s">
        <v>815</v>
      </c>
      <c r="E7826" t="str">
        <f t="shared" si="1145"/>
        <v>03</v>
      </c>
      <c r="F7826" t="str">
        <f>"001"</f>
        <v>001</v>
      </c>
      <c r="G7826" t="str">
        <f>""</f>
        <v/>
      </c>
      <c r="H7826" t="s">
        <v>0</v>
      </c>
      <c r="I7826" t="s">
        <v>3480</v>
      </c>
      <c r="J7826" t="s">
        <v>6973</v>
      </c>
      <c r="K7826" t="str">
        <f t="shared" si="1143"/>
        <v>41500</v>
      </c>
    </row>
    <row r="7827" spans="1:11" customFormat="1" x14ac:dyDescent="0.25">
      <c r="A7827" t="str">
        <f t="shared" si="1140"/>
        <v>41</v>
      </c>
      <c r="B7827" t="s">
        <v>812</v>
      </c>
      <c r="C7827" t="str">
        <f t="shared" si="1142"/>
        <v>004</v>
      </c>
      <c r="D7827" t="s">
        <v>815</v>
      </c>
      <c r="E7827" t="str">
        <f t="shared" si="1145"/>
        <v>03</v>
      </c>
      <c r="F7827" t="str">
        <f>"002"</f>
        <v>002</v>
      </c>
      <c r="G7827" t="str">
        <f>""</f>
        <v/>
      </c>
      <c r="H7827" t="s">
        <v>3</v>
      </c>
      <c r="I7827" t="s">
        <v>3480</v>
      </c>
      <c r="J7827" t="s">
        <v>6973</v>
      </c>
      <c r="K7827" t="str">
        <f t="shared" si="1143"/>
        <v>41500</v>
      </c>
    </row>
    <row r="7828" spans="1:11" customFormat="1" x14ac:dyDescent="0.25">
      <c r="A7828" t="str">
        <f t="shared" si="1140"/>
        <v>41</v>
      </c>
      <c r="B7828" t="s">
        <v>812</v>
      </c>
      <c r="C7828" t="str">
        <f t="shared" si="1142"/>
        <v>004</v>
      </c>
      <c r="D7828" t="s">
        <v>815</v>
      </c>
      <c r="E7828" t="str">
        <f t="shared" si="1145"/>
        <v>03</v>
      </c>
      <c r="F7828" t="str">
        <f>"003"</f>
        <v>003</v>
      </c>
      <c r="G7828" t="str">
        <f>""</f>
        <v/>
      </c>
      <c r="H7828" t="s">
        <v>1</v>
      </c>
      <c r="I7828" t="s">
        <v>3479</v>
      </c>
      <c r="J7828" t="s">
        <v>6972</v>
      </c>
      <c r="K7828" t="str">
        <f t="shared" si="1143"/>
        <v>41500</v>
      </c>
    </row>
    <row r="7829" spans="1:11" customFormat="1" x14ac:dyDescent="0.25">
      <c r="A7829" t="str">
        <f t="shared" si="1140"/>
        <v>41</v>
      </c>
      <c r="B7829" t="s">
        <v>812</v>
      </c>
      <c r="C7829" t="str">
        <f t="shared" si="1142"/>
        <v>004</v>
      </c>
      <c r="D7829" t="s">
        <v>815</v>
      </c>
      <c r="E7829" t="str">
        <f t="shared" si="1145"/>
        <v>03</v>
      </c>
      <c r="F7829" t="str">
        <f>"003"</f>
        <v>003</v>
      </c>
      <c r="G7829" t="str">
        <f>""</f>
        <v/>
      </c>
      <c r="H7829" t="s">
        <v>0</v>
      </c>
      <c r="I7829" t="s">
        <v>3479</v>
      </c>
      <c r="J7829" t="s">
        <v>6972</v>
      </c>
      <c r="K7829" t="str">
        <f t="shared" si="1143"/>
        <v>41500</v>
      </c>
    </row>
    <row r="7830" spans="1:11" customFormat="1" x14ac:dyDescent="0.25">
      <c r="A7830" t="str">
        <f t="shared" si="1140"/>
        <v>41</v>
      </c>
      <c r="B7830" t="s">
        <v>812</v>
      </c>
      <c r="C7830" t="str">
        <f t="shared" si="1142"/>
        <v>004</v>
      </c>
      <c r="D7830" t="s">
        <v>815</v>
      </c>
      <c r="E7830" t="str">
        <f t="shared" si="1145"/>
        <v>03</v>
      </c>
      <c r="F7830" t="str">
        <f>"004"</f>
        <v>004</v>
      </c>
      <c r="G7830" t="str">
        <f>""</f>
        <v/>
      </c>
      <c r="H7830" t="s">
        <v>1</v>
      </c>
      <c r="I7830" t="s">
        <v>23</v>
      </c>
      <c r="J7830" t="s">
        <v>6978</v>
      </c>
      <c r="K7830" t="str">
        <f t="shared" si="1143"/>
        <v>41500</v>
      </c>
    </row>
    <row r="7831" spans="1:11" customFormat="1" x14ac:dyDescent="0.25">
      <c r="A7831" t="str">
        <f t="shared" si="1140"/>
        <v>41</v>
      </c>
      <c r="B7831" t="s">
        <v>812</v>
      </c>
      <c r="C7831" t="str">
        <f t="shared" si="1142"/>
        <v>004</v>
      </c>
      <c r="D7831" t="s">
        <v>815</v>
      </c>
      <c r="E7831" t="str">
        <f t="shared" si="1145"/>
        <v>03</v>
      </c>
      <c r="F7831" t="str">
        <f>"004"</f>
        <v>004</v>
      </c>
      <c r="G7831" t="str">
        <f>""</f>
        <v/>
      </c>
      <c r="H7831" t="s">
        <v>0</v>
      </c>
      <c r="I7831" t="s">
        <v>23</v>
      </c>
      <c r="J7831" t="s">
        <v>6978</v>
      </c>
      <c r="K7831" t="str">
        <f t="shared" si="1143"/>
        <v>41500</v>
      </c>
    </row>
    <row r="7832" spans="1:11" customFormat="1" x14ac:dyDescent="0.25">
      <c r="A7832" t="str">
        <f t="shared" si="1140"/>
        <v>41</v>
      </c>
      <c r="B7832" t="s">
        <v>812</v>
      </c>
      <c r="C7832" t="str">
        <f t="shared" si="1142"/>
        <v>004</v>
      </c>
      <c r="D7832" t="s">
        <v>815</v>
      </c>
      <c r="E7832" t="str">
        <f t="shared" si="1145"/>
        <v>03</v>
      </c>
      <c r="F7832" t="str">
        <f>"005"</f>
        <v>005</v>
      </c>
      <c r="G7832" t="str">
        <f>""</f>
        <v/>
      </c>
      <c r="H7832" t="s">
        <v>1</v>
      </c>
      <c r="I7832" t="s">
        <v>94</v>
      </c>
      <c r="J7832" t="s">
        <v>6979</v>
      </c>
      <c r="K7832" t="str">
        <f t="shared" si="1143"/>
        <v>41500</v>
      </c>
    </row>
    <row r="7833" spans="1:11" customFormat="1" x14ac:dyDescent="0.25">
      <c r="A7833" t="str">
        <f t="shared" si="1140"/>
        <v>41</v>
      </c>
      <c r="B7833" t="s">
        <v>812</v>
      </c>
      <c r="C7833" t="str">
        <f t="shared" si="1142"/>
        <v>004</v>
      </c>
      <c r="D7833" t="s">
        <v>815</v>
      </c>
      <c r="E7833" t="str">
        <f t="shared" si="1145"/>
        <v>03</v>
      </c>
      <c r="F7833" t="str">
        <f>"005"</f>
        <v>005</v>
      </c>
      <c r="G7833" t="str">
        <f>""</f>
        <v/>
      </c>
      <c r="H7833" t="s">
        <v>0</v>
      </c>
      <c r="I7833" t="s">
        <v>94</v>
      </c>
      <c r="J7833" t="s">
        <v>6979</v>
      </c>
      <c r="K7833" t="str">
        <f t="shared" si="1143"/>
        <v>41500</v>
      </c>
    </row>
    <row r="7834" spans="1:11" customFormat="1" x14ac:dyDescent="0.25">
      <c r="A7834" t="str">
        <f t="shared" si="1140"/>
        <v>41</v>
      </c>
      <c r="B7834" t="s">
        <v>812</v>
      </c>
      <c r="C7834" t="str">
        <f t="shared" si="1142"/>
        <v>004</v>
      </c>
      <c r="D7834" t="s">
        <v>815</v>
      </c>
      <c r="E7834" t="str">
        <f t="shared" si="1145"/>
        <v>03</v>
      </c>
      <c r="F7834" t="str">
        <f>"006"</f>
        <v>006</v>
      </c>
      <c r="G7834" t="str">
        <f>""</f>
        <v/>
      </c>
      <c r="H7834" t="s">
        <v>1</v>
      </c>
      <c r="I7834" t="s">
        <v>3485</v>
      </c>
      <c r="J7834" t="s">
        <v>6980</v>
      </c>
      <c r="K7834" t="str">
        <f t="shared" si="1143"/>
        <v>41500</v>
      </c>
    </row>
    <row r="7835" spans="1:11" customFormat="1" x14ac:dyDescent="0.25">
      <c r="A7835" t="str">
        <f t="shared" si="1140"/>
        <v>41</v>
      </c>
      <c r="B7835" t="s">
        <v>812</v>
      </c>
      <c r="C7835" t="str">
        <f t="shared" si="1142"/>
        <v>004</v>
      </c>
      <c r="D7835" t="s">
        <v>815</v>
      </c>
      <c r="E7835" t="str">
        <f t="shared" si="1145"/>
        <v>03</v>
      </c>
      <c r="F7835" t="str">
        <f>"006"</f>
        <v>006</v>
      </c>
      <c r="G7835" t="str">
        <f>""</f>
        <v/>
      </c>
      <c r="H7835" t="s">
        <v>0</v>
      </c>
      <c r="I7835" t="s">
        <v>3485</v>
      </c>
      <c r="J7835" t="s">
        <v>6980</v>
      </c>
      <c r="K7835" t="str">
        <f t="shared" si="1143"/>
        <v>41500</v>
      </c>
    </row>
    <row r="7836" spans="1:11" customFormat="1" x14ac:dyDescent="0.25">
      <c r="A7836" t="str">
        <f t="shared" si="1140"/>
        <v>41</v>
      </c>
      <c r="B7836" t="s">
        <v>812</v>
      </c>
      <c r="C7836" t="str">
        <f t="shared" si="1142"/>
        <v>004</v>
      </c>
      <c r="D7836" t="s">
        <v>815</v>
      </c>
      <c r="E7836" t="str">
        <f t="shared" si="1145"/>
        <v>03</v>
      </c>
      <c r="F7836" t="str">
        <f>"007"</f>
        <v>007</v>
      </c>
      <c r="G7836" t="str">
        <f>""</f>
        <v/>
      </c>
      <c r="H7836" t="s">
        <v>1</v>
      </c>
      <c r="I7836" t="s">
        <v>3486</v>
      </c>
      <c r="J7836" t="s">
        <v>6981</v>
      </c>
      <c r="K7836" t="str">
        <f t="shared" si="1143"/>
        <v>41500</v>
      </c>
    </row>
    <row r="7837" spans="1:11" customFormat="1" x14ac:dyDescent="0.25">
      <c r="A7837" t="str">
        <f t="shared" si="1140"/>
        <v>41</v>
      </c>
      <c r="B7837" t="s">
        <v>812</v>
      </c>
      <c r="C7837" t="str">
        <f t="shared" si="1142"/>
        <v>004</v>
      </c>
      <c r="D7837" t="s">
        <v>815</v>
      </c>
      <c r="E7837" t="str">
        <f t="shared" si="1145"/>
        <v>03</v>
      </c>
      <c r="F7837" t="str">
        <f>"007"</f>
        <v>007</v>
      </c>
      <c r="G7837" t="str">
        <f>""</f>
        <v/>
      </c>
      <c r="H7837" t="s">
        <v>0</v>
      </c>
      <c r="I7837" t="s">
        <v>3486</v>
      </c>
      <c r="J7837" t="s">
        <v>6981</v>
      </c>
      <c r="K7837" t="str">
        <f t="shared" si="1143"/>
        <v>41500</v>
      </c>
    </row>
    <row r="7838" spans="1:11" customFormat="1" x14ac:dyDescent="0.25">
      <c r="A7838" t="str">
        <f t="shared" si="1140"/>
        <v>41</v>
      </c>
      <c r="B7838" t="s">
        <v>812</v>
      </c>
      <c r="C7838" t="str">
        <f t="shared" si="1142"/>
        <v>004</v>
      </c>
      <c r="D7838" t="s">
        <v>815</v>
      </c>
      <c r="E7838" t="str">
        <f t="shared" si="1145"/>
        <v>03</v>
      </c>
      <c r="F7838" t="str">
        <f>"008"</f>
        <v>008</v>
      </c>
      <c r="G7838" t="str">
        <f>""</f>
        <v/>
      </c>
      <c r="H7838" t="s">
        <v>1</v>
      </c>
      <c r="I7838" t="s">
        <v>3156</v>
      </c>
      <c r="J7838" t="s">
        <v>6982</v>
      </c>
      <c r="K7838" t="str">
        <f t="shared" si="1143"/>
        <v>41500</v>
      </c>
    </row>
    <row r="7839" spans="1:11" customFormat="1" x14ac:dyDescent="0.25">
      <c r="A7839" t="str">
        <f t="shared" si="1140"/>
        <v>41</v>
      </c>
      <c r="B7839" t="s">
        <v>812</v>
      </c>
      <c r="C7839" t="str">
        <f t="shared" si="1142"/>
        <v>004</v>
      </c>
      <c r="D7839" t="s">
        <v>815</v>
      </c>
      <c r="E7839" t="str">
        <f t="shared" si="1145"/>
        <v>03</v>
      </c>
      <c r="F7839" t="str">
        <f>"008"</f>
        <v>008</v>
      </c>
      <c r="G7839" t="str">
        <f>""</f>
        <v/>
      </c>
      <c r="H7839" t="s">
        <v>0</v>
      </c>
      <c r="I7839" t="s">
        <v>3156</v>
      </c>
      <c r="J7839" t="s">
        <v>6982</v>
      </c>
      <c r="K7839" t="str">
        <f t="shared" si="1143"/>
        <v>41500</v>
      </c>
    </row>
    <row r="7840" spans="1:11" customFormat="1" x14ac:dyDescent="0.25">
      <c r="A7840" t="str">
        <f t="shared" si="1140"/>
        <v>41</v>
      </c>
      <c r="B7840" t="s">
        <v>812</v>
      </c>
      <c r="C7840" t="str">
        <f t="shared" si="1142"/>
        <v>004</v>
      </c>
      <c r="D7840" t="s">
        <v>815</v>
      </c>
      <c r="E7840" t="str">
        <f t="shared" si="1145"/>
        <v>03</v>
      </c>
      <c r="F7840" t="str">
        <f>"009"</f>
        <v>009</v>
      </c>
      <c r="G7840" t="str">
        <f>""</f>
        <v/>
      </c>
      <c r="H7840" t="s">
        <v>3</v>
      </c>
      <c r="I7840" t="s">
        <v>3486</v>
      </c>
      <c r="J7840" t="s">
        <v>6981</v>
      </c>
      <c r="K7840" t="str">
        <f t="shared" si="1143"/>
        <v>41500</v>
      </c>
    </row>
    <row r="7841" spans="1:11" customFormat="1" x14ac:dyDescent="0.25">
      <c r="A7841" t="str">
        <f t="shared" si="1140"/>
        <v>41</v>
      </c>
      <c r="B7841" t="s">
        <v>812</v>
      </c>
      <c r="C7841" t="str">
        <f t="shared" si="1142"/>
        <v>004</v>
      </c>
      <c r="D7841" t="s">
        <v>815</v>
      </c>
      <c r="E7841" t="str">
        <f t="shared" si="1145"/>
        <v>03</v>
      </c>
      <c r="F7841" t="str">
        <f>"010"</f>
        <v>010</v>
      </c>
      <c r="G7841" t="str">
        <f>""</f>
        <v/>
      </c>
      <c r="H7841" t="s">
        <v>1</v>
      </c>
      <c r="I7841" t="s">
        <v>23</v>
      </c>
      <c r="J7841" t="s">
        <v>6978</v>
      </c>
      <c r="K7841" t="str">
        <f t="shared" si="1143"/>
        <v>41500</v>
      </c>
    </row>
    <row r="7842" spans="1:11" customFormat="1" x14ac:dyDescent="0.25">
      <c r="A7842" t="str">
        <f t="shared" si="1140"/>
        <v>41</v>
      </c>
      <c r="B7842" t="s">
        <v>812</v>
      </c>
      <c r="C7842" t="str">
        <f t="shared" si="1142"/>
        <v>004</v>
      </c>
      <c r="D7842" t="s">
        <v>815</v>
      </c>
      <c r="E7842" t="str">
        <f t="shared" si="1145"/>
        <v>03</v>
      </c>
      <c r="F7842" t="str">
        <f>"010"</f>
        <v>010</v>
      </c>
      <c r="G7842" t="str">
        <f>""</f>
        <v/>
      </c>
      <c r="H7842" t="s">
        <v>0</v>
      </c>
      <c r="I7842" t="s">
        <v>23</v>
      </c>
      <c r="J7842" t="s">
        <v>6978</v>
      </c>
      <c r="K7842" t="str">
        <f t="shared" si="1143"/>
        <v>41500</v>
      </c>
    </row>
    <row r="7843" spans="1:11" customFormat="1" x14ac:dyDescent="0.25">
      <c r="A7843" t="str">
        <f t="shared" si="1140"/>
        <v>41</v>
      </c>
      <c r="B7843" t="s">
        <v>812</v>
      </c>
      <c r="C7843" t="str">
        <f t="shared" si="1142"/>
        <v>004</v>
      </c>
      <c r="D7843" t="s">
        <v>815</v>
      </c>
      <c r="E7843" t="str">
        <f t="shared" si="1145"/>
        <v>03</v>
      </c>
      <c r="F7843" t="str">
        <f>"011"</f>
        <v>011</v>
      </c>
      <c r="G7843" t="str">
        <f>""</f>
        <v/>
      </c>
      <c r="H7843" t="s">
        <v>1</v>
      </c>
      <c r="I7843" t="s">
        <v>3156</v>
      </c>
      <c r="J7843" t="s">
        <v>6982</v>
      </c>
      <c r="K7843" t="str">
        <f t="shared" si="1143"/>
        <v>41500</v>
      </c>
    </row>
    <row r="7844" spans="1:11" customFormat="1" x14ac:dyDescent="0.25">
      <c r="A7844" t="str">
        <f t="shared" si="1140"/>
        <v>41</v>
      </c>
      <c r="B7844" t="s">
        <v>812</v>
      </c>
      <c r="C7844" t="str">
        <f t="shared" si="1142"/>
        <v>004</v>
      </c>
      <c r="D7844" t="s">
        <v>815</v>
      </c>
      <c r="E7844" t="str">
        <f t="shared" si="1145"/>
        <v>03</v>
      </c>
      <c r="F7844" t="str">
        <f>"011"</f>
        <v>011</v>
      </c>
      <c r="G7844" t="str">
        <f>""</f>
        <v/>
      </c>
      <c r="H7844" t="s">
        <v>0</v>
      </c>
      <c r="I7844" t="s">
        <v>3156</v>
      </c>
      <c r="J7844" t="s">
        <v>6982</v>
      </c>
      <c r="K7844" t="str">
        <f t="shared" si="1143"/>
        <v>41500</v>
      </c>
    </row>
    <row r="7845" spans="1:11" customFormat="1" x14ac:dyDescent="0.25">
      <c r="A7845" t="str">
        <f t="shared" si="1140"/>
        <v>41</v>
      </c>
      <c r="B7845" t="s">
        <v>812</v>
      </c>
      <c r="C7845" t="str">
        <f t="shared" si="1142"/>
        <v>004</v>
      </c>
      <c r="D7845" t="s">
        <v>815</v>
      </c>
      <c r="E7845" t="str">
        <f t="shared" ref="E7845:E7908" si="1146">"04"</f>
        <v>04</v>
      </c>
      <c r="F7845" t="str">
        <f>"001"</f>
        <v>001</v>
      </c>
      <c r="G7845" t="str">
        <f>""</f>
        <v/>
      </c>
      <c r="H7845" t="s">
        <v>1</v>
      </c>
      <c r="I7845" t="s">
        <v>3487</v>
      </c>
      <c r="J7845" t="s">
        <v>6983</v>
      </c>
      <c r="K7845" t="str">
        <f t="shared" si="1143"/>
        <v>41500</v>
      </c>
    </row>
    <row r="7846" spans="1:11" customFormat="1" x14ac:dyDescent="0.25">
      <c r="A7846" t="str">
        <f t="shared" si="1140"/>
        <v>41</v>
      </c>
      <c r="B7846" t="s">
        <v>812</v>
      </c>
      <c r="C7846" t="str">
        <f t="shared" si="1142"/>
        <v>004</v>
      </c>
      <c r="D7846" t="s">
        <v>815</v>
      </c>
      <c r="E7846" t="str">
        <f t="shared" si="1146"/>
        <v>04</v>
      </c>
      <c r="F7846" t="str">
        <f>"001"</f>
        <v>001</v>
      </c>
      <c r="G7846" t="str">
        <f>""</f>
        <v/>
      </c>
      <c r="H7846" t="s">
        <v>0</v>
      </c>
      <c r="I7846" t="s">
        <v>3487</v>
      </c>
      <c r="J7846" t="s">
        <v>6983</v>
      </c>
      <c r="K7846" t="str">
        <f t="shared" si="1143"/>
        <v>41500</v>
      </c>
    </row>
    <row r="7847" spans="1:11" customFormat="1" x14ac:dyDescent="0.25">
      <c r="A7847" t="str">
        <f t="shared" si="1140"/>
        <v>41</v>
      </c>
      <c r="B7847" t="s">
        <v>812</v>
      </c>
      <c r="C7847" t="str">
        <f t="shared" si="1142"/>
        <v>004</v>
      </c>
      <c r="D7847" t="s">
        <v>815</v>
      </c>
      <c r="E7847" t="str">
        <f t="shared" si="1146"/>
        <v>04</v>
      </c>
      <c r="F7847" t="str">
        <f>"001"</f>
        <v>001</v>
      </c>
      <c r="G7847" t="str">
        <f>""</f>
        <v/>
      </c>
      <c r="H7847" t="s">
        <v>2</v>
      </c>
      <c r="I7847" t="s">
        <v>3487</v>
      </c>
      <c r="J7847" t="s">
        <v>6983</v>
      </c>
      <c r="K7847" t="str">
        <f t="shared" si="1143"/>
        <v>41500</v>
      </c>
    </row>
    <row r="7848" spans="1:11" customFormat="1" x14ac:dyDescent="0.25">
      <c r="A7848" t="str">
        <f t="shared" si="1140"/>
        <v>41</v>
      </c>
      <c r="B7848" t="s">
        <v>812</v>
      </c>
      <c r="C7848" t="str">
        <f t="shared" si="1142"/>
        <v>004</v>
      </c>
      <c r="D7848" t="s">
        <v>815</v>
      </c>
      <c r="E7848" t="str">
        <f t="shared" si="1146"/>
        <v>04</v>
      </c>
      <c r="F7848" t="str">
        <f>"002"</f>
        <v>002</v>
      </c>
      <c r="G7848" t="str">
        <f>""</f>
        <v/>
      </c>
      <c r="H7848" t="s">
        <v>3</v>
      </c>
      <c r="I7848" t="s">
        <v>94</v>
      </c>
      <c r="J7848" t="s">
        <v>6979</v>
      </c>
      <c r="K7848" t="str">
        <f t="shared" si="1143"/>
        <v>41500</v>
      </c>
    </row>
    <row r="7849" spans="1:11" customFormat="1" x14ac:dyDescent="0.25">
      <c r="A7849" t="str">
        <f t="shared" si="1140"/>
        <v>41</v>
      </c>
      <c r="B7849" t="s">
        <v>812</v>
      </c>
      <c r="C7849" t="str">
        <f t="shared" si="1142"/>
        <v>004</v>
      </c>
      <c r="D7849" t="s">
        <v>815</v>
      </c>
      <c r="E7849" t="str">
        <f t="shared" si="1146"/>
        <v>04</v>
      </c>
      <c r="F7849" t="str">
        <f>"003"</f>
        <v>003</v>
      </c>
      <c r="G7849" t="str">
        <f>""</f>
        <v/>
      </c>
      <c r="H7849" t="s">
        <v>1</v>
      </c>
      <c r="I7849" t="s">
        <v>3230</v>
      </c>
      <c r="J7849" t="s">
        <v>6984</v>
      </c>
      <c r="K7849" t="str">
        <f t="shared" si="1143"/>
        <v>41500</v>
      </c>
    </row>
    <row r="7850" spans="1:11" customFormat="1" x14ac:dyDescent="0.25">
      <c r="A7850" t="str">
        <f t="shared" si="1140"/>
        <v>41</v>
      </c>
      <c r="B7850" t="s">
        <v>812</v>
      </c>
      <c r="C7850" t="str">
        <f t="shared" si="1142"/>
        <v>004</v>
      </c>
      <c r="D7850" t="s">
        <v>815</v>
      </c>
      <c r="E7850" t="str">
        <f t="shared" si="1146"/>
        <v>04</v>
      </c>
      <c r="F7850" t="str">
        <f>"003"</f>
        <v>003</v>
      </c>
      <c r="G7850" t="str">
        <f>""</f>
        <v/>
      </c>
      <c r="H7850" t="s">
        <v>0</v>
      </c>
      <c r="I7850" t="s">
        <v>3230</v>
      </c>
      <c r="J7850" t="s">
        <v>6984</v>
      </c>
      <c r="K7850" t="str">
        <f t="shared" si="1143"/>
        <v>41500</v>
      </c>
    </row>
    <row r="7851" spans="1:11" customFormat="1" x14ac:dyDescent="0.25">
      <c r="A7851" t="str">
        <f t="shared" si="1140"/>
        <v>41</v>
      </c>
      <c r="B7851" t="s">
        <v>812</v>
      </c>
      <c r="C7851" t="str">
        <f t="shared" si="1142"/>
        <v>004</v>
      </c>
      <c r="D7851" t="s">
        <v>815</v>
      </c>
      <c r="E7851" t="str">
        <f t="shared" si="1146"/>
        <v>04</v>
      </c>
      <c r="F7851" t="str">
        <f>"004"</f>
        <v>004</v>
      </c>
      <c r="G7851" t="str">
        <f>""</f>
        <v/>
      </c>
      <c r="H7851" t="s">
        <v>1</v>
      </c>
      <c r="I7851" t="s">
        <v>3488</v>
      </c>
      <c r="J7851" t="s">
        <v>6985</v>
      </c>
      <c r="K7851" t="str">
        <f t="shared" si="1143"/>
        <v>41500</v>
      </c>
    </row>
    <row r="7852" spans="1:11" customFormat="1" x14ac:dyDescent="0.25">
      <c r="A7852" t="str">
        <f t="shared" si="1140"/>
        <v>41</v>
      </c>
      <c r="B7852" t="s">
        <v>812</v>
      </c>
      <c r="C7852" t="str">
        <f t="shared" si="1142"/>
        <v>004</v>
      </c>
      <c r="D7852" t="s">
        <v>815</v>
      </c>
      <c r="E7852" t="str">
        <f t="shared" si="1146"/>
        <v>04</v>
      </c>
      <c r="F7852" t="str">
        <f>"004"</f>
        <v>004</v>
      </c>
      <c r="G7852" t="str">
        <f>""</f>
        <v/>
      </c>
      <c r="H7852" t="s">
        <v>0</v>
      </c>
      <c r="I7852" t="s">
        <v>3488</v>
      </c>
      <c r="J7852" t="s">
        <v>6985</v>
      </c>
      <c r="K7852" t="str">
        <f t="shared" si="1143"/>
        <v>41500</v>
      </c>
    </row>
    <row r="7853" spans="1:11" customFormat="1" x14ac:dyDescent="0.25">
      <c r="A7853" t="str">
        <f t="shared" si="1140"/>
        <v>41</v>
      </c>
      <c r="B7853" t="s">
        <v>812</v>
      </c>
      <c r="C7853" t="str">
        <f t="shared" si="1142"/>
        <v>004</v>
      </c>
      <c r="D7853" t="s">
        <v>815</v>
      </c>
      <c r="E7853" t="str">
        <f t="shared" si="1146"/>
        <v>04</v>
      </c>
      <c r="F7853" t="str">
        <f>"004"</f>
        <v>004</v>
      </c>
      <c r="G7853" t="str">
        <f>""</f>
        <v/>
      </c>
      <c r="H7853" t="s">
        <v>2</v>
      </c>
      <c r="I7853" t="s">
        <v>3488</v>
      </c>
      <c r="J7853" t="s">
        <v>6985</v>
      </c>
      <c r="K7853" t="str">
        <f t="shared" si="1143"/>
        <v>41500</v>
      </c>
    </row>
    <row r="7854" spans="1:11" customFormat="1" x14ac:dyDescent="0.25">
      <c r="A7854" t="str">
        <f t="shared" si="1140"/>
        <v>41</v>
      </c>
      <c r="B7854" t="s">
        <v>812</v>
      </c>
      <c r="C7854" t="str">
        <f t="shared" si="1142"/>
        <v>004</v>
      </c>
      <c r="D7854" t="s">
        <v>815</v>
      </c>
      <c r="E7854" t="str">
        <f t="shared" si="1146"/>
        <v>04</v>
      </c>
      <c r="F7854" t="str">
        <f>"005"</f>
        <v>005</v>
      </c>
      <c r="G7854" t="str">
        <f>""</f>
        <v/>
      </c>
      <c r="H7854" t="s">
        <v>1</v>
      </c>
      <c r="I7854" t="s">
        <v>3489</v>
      </c>
      <c r="J7854" t="s">
        <v>6986</v>
      </c>
      <c r="K7854" t="str">
        <f t="shared" si="1143"/>
        <v>41500</v>
      </c>
    </row>
    <row r="7855" spans="1:11" customFormat="1" x14ac:dyDescent="0.25">
      <c r="A7855" t="str">
        <f t="shared" si="1140"/>
        <v>41</v>
      </c>
      <c r="B7855" t="s">
        <v>812</v>
      </c>
      <c r="C7855" t="str">
        <f t="shared" si="1142"/>
        <v>004</v>
      </c>
      <c r="D7855" t="s">
        <v>815</v>
      </c>
      <c r="E7855" t="str">
        <f t="shared" si="1146"/>
        <v>04</v>
      </c>
      <c r="F7855" t="str">
        <f>"005"</f>
        <v>005</v>
      </c>
      <c r="G7855" t="str">
        <f>""</f>
        <v/>
      </c>
      <c r="H7855" t="s">
        <v>0</v>
      </c>
      <c r="I7855" t="s">
        <v>3489</v>
      </c>
      <c r="J7855" t="s">
        <v>6986</v>
      </c>
      <c r="K7855" t="str">
        <f t="shared" si="1143"/>
        <v>41500</v>
      </c>
    </row>
    <row r="7856" spans="1:11" customFormat="1" x14ac:dyDescent="0.25">
      <c r="A7856" t="str">
        <f t="shared" si="1140"/>
        <v>41</v>
      </c>
      <c r="B7856" t="s">
        <v>812</v>
      </c>
      <c r="C7856" t="str">
        <f t="shared" si="1142"/>
        <v>004</v>
      </c>
      <c r="D7856" t="s">
        <v>815</v>
      </c>
      <c r="E7856" t="str">
        <f t="shared" si="1146"/>
        <v>04</v>
      </c>
      <c r="F7856" t="str">
        <f>"005"</f>
        <v>005</v>
      </c>
      <c r="G7856" t="str">
        <f>""</f>
        <v/>
      </c>
      <c r="H7856" t="s">
        <v>2</v>
      </c>
      <c r="I7856" t="s">
        <v>3489</v>
      </c>
      <c r="J7856" t="s">
        <v>6986</v>
      </c>
      <c r="K7856" t="str">
        <f t="shared" si="1143"/>
        <v>41500</v>
      </c>
    </row>
    <row r="7857" spans="1:11" customFormat="1" x14ac:dyDescent="0.25">
      <c r="A7857" t="str">
        <f t="shared" si="1140"/>
        <v>41</v>
      </c>
      <c r="B7857" t="s">
        <v>812</v>
      </c>
      <c r="C7857" t="str">
        <f t="shared" si="1142"/>
        <v>004</v>
      </c>
      <c r="D7857" t="s">
        <v>815</v>
      </c>
      <c r="E7857" t="str">
        <f t="shared" si="1146"/>
        <v>04</v>
      </c>
      <c r="F7857" t="str">
        <f>"006"</f>
        <v>006</v>
      </c>
      <c r="G7857" t="str">
        <f>""</f>
        <v/>
      </c>
      <c r="H7857" t="s">
        <v>1</v>
      </c>
      <c r="I7857" t="s">
        <v>3481</v>
      </c>
      <c r="J7857" t="s">
        <v>6974</v>
      </c>
      <c r="K7857" t="str">
        <f t="shared" si="1143"/>
        <v>41500</v>
      </c>
    </row>
    <row r="7858" spans="1:11" customFormat="1" x14ac:dyDescent="0.25">
      <c r="A7858" t="str">
        <f t="shared" si="1140"/>
        <v>41</v>
      </c>
      <c r="B7858" t="s">
        <v>812</v>
      </c>
      <c r="C7858" t="str">
        <f t="shared" si="1142"/>
        <v>004</v>
      </c>
      <c r="D7858" t="s">
        <v>815</v>
      </c>
      <c r="E7858" t="str">
        <f t="shared" si="1146"/>
        <v>04</v>
      </c>
      <c r="F7858" t="str">
        <f>"006"</f>
        <v>006</v>
      </c>
      <c r="G7858" t="str">
        <f>""</f>
        <v/>
      </c>
      <c r="H7858" t="s">
        <v>0</v>
      </c>
      <c r="I7858" t="s">
        <v>3481</v>
      </c>
      <c r="J7858" t="s">
        <v>6974</v>
      </c>
      <c r="K7858" t="str">
        <f t="shared" si="1143"/>
        <v>41500</v>
      </c>
    </row>
    <row r="7859" spans="1:11" customFormat="1" x14ac:dyDescent="0.25">
      <c r="A7859" t="str">
        <f t="shared" si="1140"/>
        <v>41</v>
      </c>
      <c r="B7859" t="s">
        <v>812</v>
      </c>
      <c r="C7859" t="str">
        <f t="shared" si="1142"/>
        <v>004</v>
      </c>
      <c r="D7859" t="s">
        <v>815</v>
      </c>
      <c r="E7859" t="str">
        <f t="shared" si="1146"/>
        <v>04</v>
      </c>
      <c r="F7859" t="str">
        <f>"007"</f>
        <v>007</v>
      </c>
      <c r="G7859" t="str">
        <f>""</f>
        <v/>
      </c>
      <c r="H7859" t="s">
        <v>1</v>
      </c>
      <c r="I7859" t="s">
        <v>3488</v>
      </c>
      <c r="J7859" t="s">
        <v>6985</v>
      </c>
      <c r="K7859" t="str">
        <f t="shared" si="1143"/>
        <v>41500</v>
      </c>
    </row>
    <row r="7860" spans="1:11" customFormat="1" x14ac:dyDescent="0.25">
      <c r="A7860" t="str">
        <f t="shared" si="1140"/>
        <v>41</v>
      </c>
      <c r="B7860" t="s">
        <v>812</v>
      </c>
      <c r="C7860" t="str">
        <f t="shared" si="1142"/>
        <v>004</v>
      </c>
      <c r="D7860" t="s">
        <v>815</v>
      </c>
      <c r="E7860" t="str">
        <f t="shared" si="1146"/>
        <v>04</v>
      </c>
      <c r="F7860" t="str">
        <f>"007"</f>
        <v>007</v>
      </c>
      <c r="G7860" t="str">
        <f>""</f>
        <v/>
      </c>
      <c r="H7860" t="s">
        <v>0</v>
      </c>
      <c r="I7860" t="s">
        <v>3488</v>
      </c>
      <c r="J7860" t="s">
        <v>6985</v>
      </c>
      <c r="K7860" t="str">
        <f t="shared" si="1143"/>
        <v>41500</v>
      </c>
    </row>
    <row r="7861" spans="1:11" customFormat="1" x14ac:dyDescent="0.25">
      <c r="A7861" t="str">
        <f t="shared" si="1140"/>
        <v>41</v>
      </c>
      <c r="B7861" t="s">
        <v>812</v>
      </c>
      <c r="C7861" t="str">
        <f t="shared" si="1142"/>
        <v>004</v>
      </c>
      <c r="D7861" t="s">
        <v>815</v>
      </c>
      <c r="E7861" t="str">
        <f t="shared" si="1146"/>
        <v>04</v>
      </c>
      <c r="F7861" t="str">
        <f>"008"</f>
        <v>008</v>
      </c>
      <c r="G7861" t="str">
        <f>""</f>
        <v/>
      </c>
      <c r="H7861" t="s">
        <v>1</v>
      </c>
      <c r="I7861" t="s">
        <v>3490</v>
      </c>
      <c r="J7861" t="s">
        <v>6987</v>
      </c>
      <c r="K7861" t="str">
        <f t="shared" si="1143"/>
        <v>41500</v>
      </c>
    </row>
    <row r="7862" spans="1:11" customFormat="1" x14ac:dyDescent="0.25">
      <c r="A7862" t="str">
        <f t="shared" si="1140"/>
        <v>41</v>
      </c>
      <c r="B7862" t="s">
        <v>812</v>
      </c>
      <c r="C7862" t="str">
        <f t="shared" si="1142"/>
        <v>004</v>
      </c>
      <c r="D7862" t="s">
        <v>815</v>
      </c>
      <c r="E7862" t="str">
        <f t="shared" si="1146"/>
        <v>04</v>
      </c>
      <c r="F7862" t="str">
        <f>"008"</f>
        <v>008</v>
      </c>
      <c r="G7862" t="str">
        <f>""</f>
        <v/>
      </c>
      <c r="H7862" t="s">
        <v>0</v>
      </c>
      <c r="I7862" t="s">
        <v>3490</v>
      </c>
      <c r="J7862" t="s">
        <v>6987</v>
      </c>
      <c r="K7862" t="str">
        <f t="shared" si="1143"/>
        <v>41500</v>
      </c>
    </row>
    <row r="7863" spans="1:11" customFormat="1" x14ac:dyDescent="0.25">
      <c r="A7863" t="str">
        <f t="shared" ref="A7863:A7926" si="1147">"41"</f>
        <v>41</v>
      </c>
      <c r="B7863" t="s">
        <v>812</v>
      </c>
      <c r="C7863" t="str">
        <f t="shared" si="1142"/>
        <v>004</v>
      </c>
      <c r="D7863" t="s">
        <v>815</v>
      </c>
      <c r="E7863" t="str">
        <f t="shared" si="1146"/>
        <v>04</v>
      </c>
      <c r="F7863" t="str">
        <f>"009"</f>
        <v>009</v>
      </c>
      <c r="G7863" t="str">
        <f>""</f>
        <v/>
      </c>
      <c r="H7863" t="s">
        <v>3</v>
      </c>
      <c r="I7863" t="s">
        <v>3230</v>
      </c>
      <c r="J7863" t="s">
        <v>6984</v>
      </c>
      <c r="K7863" t="str">
        <f t="shared" si="1143"/>
        <v>41500</v>
      </c>
    </row>
    <row r="7864" spans="1:11" customFormat="1" x14ac:dyDescent="0.25">
      <c r="A7864" t="str">
        <f t="shared" si="1147"/>
        <v>41</v>
      </c>
      <c r="B7864" t="s">
        <v>812</v>
      </c>
      <c r="C7864" t="str">
        <f t="shared" si="1142"/>
        <v>004</v>
      </c>
      <c r="D7864" t="s">
        <v>815</v>
      </c>
      <c r="E7864" t="str">
        <f t="shared" si="1146"/>
        <v>04</v>
      </c>
      <c r="F7864" t="str">
        <f>"010"</f>
        <v>010</v>
      </c>
      <c r="G7864" t="str">
        <f>""</f>
        <v/>
      </c>
      <c r="H7864" t="s">
        <v>1</v>
      </c>
      <c r="I7864" t="s">
        <v>3491</v>
      </c>
      <c r="J7864" t="s">
        <v>6988</v>
      </c>
      <c r="K7864" t="str">
        <f t="shared" si="1143"/>
        <v>41500</v>
      </c>
    </row>
    <row r="7865" spans="1:11" customFormat="1" x14ac:dyDescent="0.25">
      <c r="A7865" t="str">
        <f t="shared" si="1147"/>
        <v>41</v>
      </c>
      <c r="B7865" t="s">
        <v>812</v>
      </c>
      <c r="C7865" t="str">
        <f t="shared" si="1142"/>
        <v>004</v>
      </c>
      <c r="D7865" t="s">
        <v>815</v>
      </c>
      <c r="E7865" t="str">
        <f t="shared" si="1146"/>
        <v>04</v>
      </c>
      <c r="F7865" t="str">
        <f>"010"</f>
        <v>010</v>
      </c>
      <c r="G7865" t="str">
        <f>""</f>
        <v/>
      </c>
      <c r="H7865" t="s">
        <v>0</v>
      </c>
      <c r="I7865" t="s">
        <v>3491</v>
      </c>
      <c r="J7865" t="s">
        <v>6988</v>
      </c>
      <c r="K7865" t="str">
        <f t="shared" si="1143"/>
        <v>41500</v>
      </c>
    </row>
    <row r="7866" spans="1:11" customFormat="1" x14ac:dyDescent="0.25">
      <c r="A7866" t="str">
        <f t="shared" si="1147"/>
        <v>41</v>
      </c>
      <c r="B7866" t="s">
        <v>812</v>
      </c>
      <c r="C7866" t="str">
        <f t="shared" si="1142"/>
        <v>004</v>
      </c>
      <c r="D7866" t="s">
        <v>815</v>
      </c>
      <c r="E7866" t="str">
        <f t="shared" si="1146"/>
        <v>04</v>
      </c>
      <c r="F7866" t="str">
        <f>"010"</f>
        <v>010</v>
      </c>
      <c r="G7866" t="str">
        <f>""</f>
        <v/>
      </c>
      <c r="H7866" t="s">
        <v>2</v>
      </c>
      <c r="I7866" t="s">
        <v>3491</v>
      </c>
      <c r="J7866" t="s">
        <v>6988</v>
      </c>
      <c r="K7866" t="str">
        <f t="shared" si="1143"/>
        <v>41500</v>
      </c>
    </row>
    <row r="7867" spans="1:11" customFormat="1" x14ac:dyDescent="0.25">
      <c r="A7867" t="str">
        <f t="shared" si="1147"/>
        <v>41</v>
      </c>
      <c r="B7867" t="s">
        <v>812</v>
      </c>
      <c r="C7867" t="str">
        <f t="shared" si="1142"/>
        <v>004</v>
      </c>
      <c r="D7867" t="s">
        <v>815</v>
      </c>
      <c r="E7867" t="str">
        <f t="shared" si="1146"/>
        <v>04</v>
      </c>
      <c r="F7867" t="str">
        <f>"012"</f>
        <v>012</v>
      </c>
      <c r="G7867" t="str">
        <f>""</f>
        <v/>
      </c>
      <c r="H7867" t="s">
        <v>1</v>
      </c>
      <c r="I7867" t="s">
        <v>3492</v>
      </c>
      <c r="J7867" t="s">
        <v>6989</v>
      </c>
      <c r="K7867" t="str">
        <f t="shared" si="1143"/>
        <v>41500</v>
      </c>
    </row>
    <row r="7868" spans="1:11" customFormat="1" x14ac:dyDescent="0.25">
      <c r="A7868" t="str">
        <f t="shared" si="1147"/>
        <v>41</v>
      </c>
      <c r="B7868" t="s">
        <v>812</v>
      </c>
      <c r="C7868" t="str">
        <f t="shared" si="1142"/>
        <v>004</v>
      </c>
      <c r="D7868" t="s">
        <v>815</v>
      </c>
      <c r="E7868" t="str">
        <f t="shared" si="1146"/>
        <v>04</v>
      </c>
      <c r="F7868" t="str">
        <f>"012"</f>
        <v>012</v>
      </c>
      <c r="G7868" t="str">
        <f>""</f>
        <v/>
      </c>
      <c r="H7868" t="s">
        <v>0</v>
      </c>
      <c r="I7868" t="s">
        <v>3492</v>
      </c>
      <c r="J7868" t="s">
        <v>6989</v>
      </c>
      <c r="K7868" t="str">
        <f t="shared" si="1143"/>
        <v>41500</v>
      </c>
    </row>
    <row r="7869" spans="1:11" customFormat="1" x14ac:dyDescent="0.25">
      <c r="A7869" t="str">
        <f t="shared" si="1147"/>
        <v>41</v>
      </c>
      <c r="B7869" t="s">
        <v>812</v>
      </c>
      <c r="C7869" t="str">
        <f t="shared" si="1142"/>
        <v>004</v>
      </c>
      <c r="D7869" t="s">
        <v>815</v>
      </c>
      <c r="E7869" t="str">
        <f t="shared" si="1146"/>
        <v>04</v>
      </c>
      <c r="F7869" t="str">
        <f>"013"</f>
        <v>013</v>
      </c>
      <c r="G7869" t="str">
        <f>""</f>
        <v/>
      </c>
      <c r="H7869" t="s">
        <v>1</v>
      </c>
      <c r="I7869" t="s">
        <v>3493</v>
      </c>
      <c r="J7869" t="s">
        <v>6990</v>
      </c>
      <c r="K7869" t="str">
        <f t="shared" si="1143"/>
        <v>41500</v>
      </c>
    </row>
    <row r="7870" spans="1:11" customFormat="1" x14ac:dyDescent="0.25">
      <c r="A7870" t="str">
        <f t="shared" si="1147"/>
        <v>41</v>
      </c>
      <c r="B7870" t="s">
        <v>812</v>
      </c>
      <c r="C7870" t="str">
        <f t="shared" si="1142"/>
        <v>004</v>
      </c>
      <c r="D7870" t="s">
        <v>815</v>
      </c>
      <c r="E7870" t="str">
        <f t="shared" si="1146"/>
        <v>04</v>
      </c>
      <c r="F7870" t="str">
        <f>"013"</f>
        <v>013</v>
      </c>
      <c r="G7870" t="str">
        <f>""</f>
        <v/>
      </c>
      <c r="H7870" t="s">
        <v>0</v>
      </c>
      <c r="I7870" t="s">
        <v>3493</v>
      </c>
      <c r="J7870" t="s">
        <v>6990</v>
      </c>
      <c r="K7870" t="str">
        <f t="shared" si="1143"/>
        <v>41500</v>
      </c>
    </row>
    <row r="7871" spans="1:11" customFormat="1" x14ac:dyDescent="0.25">
      <c r="A7871" t="str">
        <f t="shared" si="1147"/>
        <v>41</v>
      </c>
      <c r="B7871" t="s">
        <v>812</v>
      </c>
      <c r="C7871" t="str">
        <f t="shared" si="1142"/>
        <v>004</v>
      </c>
      <c r="D7871" t="s">
        <v>815</v>
      </c>
      <c r="E7871" t="str">
        <f t="shared" si="1146"/>
        <v>04</v>
      </c>
      <c r="F7871" t="str">
        <f>"013"</f>
        <v>013</v>
      </c>
      <c r="G7871" t="str">
        <f>""</f>
        <v/>
      </c>
      <c r="H7871" t="s">
        <v>2</v>
      </c>
      <c r="I7871" t="s">
        <v>3493</v>
      </c>
      <c r="J7871" t="s">
        <v>6990</v>
      </c>
      <c r="K7871" t="str">
        <f t="shared" si="1143"/>
        <v>41500</v>
      </c>
    </row>
    <row r="7872" spans="1:11" customFormat="1" x14ac:dyDescent="0.25">
      <c r="A7872" t="str">
        <f t="shared" si="1147"/>
        <v>41</v>
      </c>
      <c r="B7872" t="s">
        <v>812</v>
      </c>
      <c r="C7872" t="str">
        <f t="shared" ref="C7872:C7910" si="1148">"004"</f>
        <v>004</v>
      </c>
      <c r="D7872" t="s">
        <v>815</v>
      </c>
      <c r="E7872" t="str">
        <f t="shared" si="1146"/>
        <v>04</v>
      </c>
      <c r="F7872" t="str">
        <f>"014"</f>
        <v>014</v>
      </c>
      <c r="G7872" t="str">
        <f>""</f>
        <v/>
      </c>
      <c r="H7872" t="s">
        <v>1</v>
      </c>
      <c r="I7872" t="s">
        <v>3491</v>
      </c>
      <c r="J7872" t="s">
        <v>6988</v>
      </c>
      <c r="K7872" t="str">
        <f t="shared" ref="K7872:K7910" si="1149">"41500"</f>
        <v>41500</v>
      </c>
    </row>
    <row r="7873" spans="1:11" customFormat="1" x14ac:dyDescent="0.25">
      <c r="A7873" t="str">
        <f t="shared" si="1147"/>
        <v>41</v>
      </c>
      <c r="B7873" t="s">
        <v>812</v>
      </c>
      <c r="C7873" t="str">
        <f t="shared" si="1148"/>
        <v>004</v>
      </c>
      <c r="D7873" t="s">
        <v>815</v>
      </c>
      <c r="E7873" t="str">
        <f t="shared" si="1146"/>
        <v>04</v>
      </c>
      <c r="F7873" t="str">
        <f>"014"</f>
        <v>014</v>
      </c>
      <c r="G7873" t="str">
        <f>""</f>
        <v/>
      </c>
      <c r="H7873" t="s">
        <v>0</v>
      </c>
      <c r="I7873" t="s">
        <v>3491</v>
      </c>
      <c r="J7873" t="s">
        <v>6988</v>
      </c>
      <c r="K7873" t="str">
        <f t="shared" si="1149"/>
        <v>41500</v>
      </c>
    </row>
    <row r="7874" spans="1:11" customFormat="1" x14ac:dyDescent="0.25">
      <c r="A7874" t="str">
        <f t="shared" si="1147"/>
        <v>41</v>
      </c>
      <c r="B7874" t="s">
        <v>812</v>
      </c>
      <c r="C7874" t="str">
        <f t="shared" si="1148"/>
        <v>004</v>
      </c>
      <c r="D7874" t="s">
        <v>815</v>
      </c>
      <c r="E7874" t="str">
        <f t="shared" si="1146"/>
        <v>04</v>
      </c>
      <c r="F7874" t="str">
        <f>"014"</f>
        <v>014</v>
      </c>
      <c r="G7874" t="str">
        <f>""</f>
        <v/>
      </c>
      <c r="H7874" t="s">
        <v>2</v>
      </c>
      <c r="I7874" t="s">
        <v>3491</v>
      </c>
      <c r="J7874" t="s">
        <v>6988</v>
      </c>
      <c r="K7874" t="str">
        <f t="shared" si="1149"/>
        <v>41500</v>
      </c>
    </row>
    <row r="7875" spans="1:11" customFormat="1" x14ac:dyDescent="0.25">
      <c r="A7875" t="str">
        <f t="shared" si="1147"/>
        <v>41</v>
      </c>
      <c r="B7875" t="s">
        <v>812</v>
      </c>
      <c r="C7875" t="str">
        <f t="shared" si="1148"/>
        <v>004</v>
      </c>
      <c r="D7875" t="s">
        <v>815</v>
      </c>
      <c r="E7875" t="str">
        <f t="shared" si="1146"/>
        <v>04</v>
      </c>
      <c r="F7875" t="str">
        <f>"015"</f>
        <v>015</v>
      </c>
      <c r="G7875" t="str">
        <f>""</f>
        <v/>
      </c>
      <c r="H7875" t="s">
        <v>1</v>
      </c>
      <c r="I7875" t="s">
        <v>3487</v>
      </c>
      <c r="J7875" t="s">
        <v>6983</v>
      </c>
      <c r="K7875" t="str">
        <f t="shared" si="1149"/>
        <v>41500</v>
      </c>
    </row>
    <row r="7876" spans="1:11" customFormat="1" x14ac:dyDescent="0.25">
      <c r="A7876" t="str">
        <f t="shared" si="1147"/>
        <v>41</v>
      </c>
      <c r="B7876" t="s">
        <v>812</v>
      </c>
      <c r="C7876" t="str">
        <f t="shared" si="1148"/>
        <v>004</v>
      </c>
      <c r="D7876" t="s">
        <v>815</v>
      </c>
      <c r="E7876" t="str">
        <f t="shared" si="1146"/>
        <v>04</v>
      </c>
      <c r="F7876" t="str">
        <f>"015"</f>
        <v>015</v>
      </c>
      <c r="G7876" t="str">
        <f>""</f>
        <v/>
      </c>
      <c r="H7876" t="s">
        <v>0</v>
      </c>
      <c r="I7876" t="s">
        <v>3487</v>
      </c>
      <c r="J7876" t="s">
        <v>6983</v>
      </c>
      <c r="K7876" t="str">
        <f t="shared" si="1149"/>
        <v>41500</v>
      </c>
    </row>
    <row r="7877" spans="1:11" customFormat="1" x14ac:dyDescent="0.25">
      <c r="A7877" t="str">
        <f t="shared" si="1147"/>
        <v>41</v>
      </c>
      <c r="B7877" t="s">
        <v>812</v>
      </c>
      <c r="C7877" t="str">
        <f t="shared" si="1148"/>
        <v>004</v>
      </c>
      <c r="D7877" t="s">
        <v>815</v>
      </c>
      <c r="E7877" t="str">
        <f t="shared" si="1146"/>
        <v>04</v>
      </c>
      <c r="F7877" t="str">
        <f>"016"</f>
        <v>016</v>
      </c>
      <c r="G7877" t="str">
        <f>""</f>
        <v/>
      </c>
      <c r="H7877" t="s">
        <v>3</v>
      </c>
      <c r="I7877" t="s">
        <v>3492</v>
      </c>
      <c r="J7877" t="s">
        <v>6989</v>
      </c>
      <c r="K7877" t="str">
        <f t="shared" si="1149"/>
        <v>41500</v>
      </c>
    </row>
    <row r="7878" spans="1:11" customFormat="1" x14ac:dyDescent="0.25">
      <c r="A7878" t="str">
        <f t="shared" si="1147"/>
        <v>41</v>
      </c>
      <c r="B7878" t="s">
        <v>812</v>
      </c>
      <c r="C7878" t="str">
        <f t="shared" si="1148"/>
        <v>004</v>
      </c>
      <c r="D7878" t="s">
        <v>815</v>
      </c>
      <c r="E7878" t="str">
        <f t="shared" si="1146"/>
        <v>04</v>
      </c>
      <c r="F7878" t="str">
        <f>"017"</f>
        <v>017</v>
      </c>
      <c r="G7878" t="str">
        <f>""</f>
        <v/>
      </c>
      <c r="H7878" t="s">
        <v>1</v>
      </c>
      <c r="I7878" t="s">
        <v>3230</v>
      </c>
      <c r="J7878" t="s">
        <v>6984</v>
      </c>
      <c r="K7878" t="str">
        <f t="shared" si="1149"/>
        <v>41500</v>
      </c>
    </row>
    <row r="7879" spans="1:11" customFormat="1" x14ac:dyDescent="0.25">
      <c r="A7879" t="str">
        <f t="shared" si="1147"/>
        <v>41</v>
      </c>
      <c r="B7879" t="s">
        <v>812</v>
      </c>
      <c r="C7879" t="str">
        <f t="shared" si="1148"/>
        <v>004</v>
      </c>
      <c r="D7879" t="s">
        <v>815</v>
      </c>
      <c r="E7879" t="str">
        <f t="shared" si="1146"/>
        <v>04</v>
      </c>
      <c r="F7879" t="str">
        <f>"017"</f>
        <v>017</v>
      </c>
      <c r="G7879" t="str">
        <f>""</f>
        <v/>
      </c>
      <c r="H7879" t="s">
        <v>0</v>
      </c>
      <c r="I7879" t="s">
        <v>3230</v>
      </c>
      <c r="J7879" t="s">
        <v>6984</v>
      </c>
      <c r="K7879" t="str">
        <f t="shared" si="1149"/>
        <v>41500</v>
      </c>
    </row>
    <row r="7880" spans="1:11" customFormat="1" x14ac:dyDescent="0.25">
      <c r="A7880" t="str">
        <f t="shared" si="1147"/>
        <v>41</v>
      </c>
      <c r="B7880" t="s">
        <v>812</v>
      </c>
      <c r="C7880" t="str">
        <f t="shared" si="1148"/>
        <v>004</v>
      </c>
      <c r="D7880" t="s">
        <v>815</v>
      </c>
      <c r="E7880" t="str">
        <f t="shared" si="1146"/>
        <v>04</v>
      </c>
      <c r="F7880" t="str">
        <f>"018"</f>
        <v>018</v>
      </c>
      <c r="G7880" t="str">
        <f>""</f>
        <v/>
      </c>
      <c r="H7880" t="s">
        <v>1</v>
      </c>
      <c r="I7880" t="s">
        <v>3483</v>
      </c>
      <c r="J7880" t="s">
        <v>6976</v>
      </c>
      <c r="K7880" t="str">
        <f t="shared" si="1149"/>
        <v>41500</v>
      </c>
    </row>
    <row r="7881" spans="1:11" customFormat="1" x14ac:dyDescent="0.25">
      <c r="A7881" t="str">
        <f t="shared" si="1147"/>
        <v>41</v>
      </c>
      <c r="B7881" t="s">
        <v>812</v>
      </c>
      <c r="C7881" t="str">
        <f t="shared" si="1148"/>
        <v>004</v>
      </c>
      <c r="D7881" t="s">
        <v>815</v>
      </c>
      <c r="E7881" t="str">
        <f t="shared" si="1146"/>
        <v>04</v>
      </c>
      <c r="F7881" t="str">
        <f>"018"</f>
        <v>018</v>
      </c>
      <c r="G7881" t="str">
        <f>""</f>
        <v/>
      </c>
      <c r="H7881" t="s">
        <v>0</v>
      </c>
      <c r="I7881" t="s">
        <v>3483</v>
      </c>
      <c r="J7881" t="s">
        <v>6976</v>
      </c>
      <c r="K7881" t="str">
        <f t="shared" si="1149"/>
        <v>41500</v>
      </c>
    </row>
    <row r="7882" spans="1:11" customFormat="1" x14ac:dyDescent="0.25">
      <c r="A7882" t="str">
        <f t="shared" si="1147"/>
        <v>41</v>
      </c>
      <c r="B7882" t="s">
        <v>812</v>
      </c>
      <c r="C7882" t="str">
        <f t="shared" si="1148"/>
        <v>004</v>
      </c>
      <c r="D7882" t="s">
        <v>815</v>
      </c>
      <c r="E7882" t="str">
        <f t="shared" si="1146"/>
        <v>04</v>
      </c>
      <c r="F7882" t="str">
        <f>"019"</f>
        <v>019</v>
      </c>
      <c r="G7882" t="str">
        <f>""</f>
        <v/>
      </c>
      <c r="H7882" t="s">
        <v>1</v>
      </c>
      <c r="I7882" t="s">
        <v>3490</v>
      </c>
      <c r="J7882" t="s">
        <v>6987</v>
      </c>
      <c r="K7882" t="str">
        <f t="shared" si="1149"/>
        <v>41500</v>
      </c>
    </row>
    <row r="7883" spans="1:11" customFormat="1" x14ac:dyDescent="0.25">
      <c r="A7883" t="str">
        <f t="shared" si="1147"/>
        <v>41</v>
      </c>
      <c r="B7883" t="s">
        <v>812</v>
      </c>
      <c r="C7883" t="str">
        <f t="shared" si="1148"/>
        <v>004</v>
      </c>
      <c r="D7883" t="s">
        <v>815</v>
      </c>
      <c r="E7883" t="str">
        <f t="shared" si="1146"/>
        <v>04</v>
      </c>
      <c r="F7883" t="str">
        <f>"019"</f>
        <v>019</v>
      </c>
      <c r="G7883" t="str">
        <f>""</f>
        <v/>
      </c>
      <c r="H7883" t="s">
        <v>0</v>
      </c>
      <c r="I7883" t="s">
        <v>3490</v>
      </c>
      <c r="J7883" t="s">
        <v>6987</v>
      </c>
      <c r="K7883" t="str">
        <f t="shared" si="1149"/>
        <v>41500</v>
      </c>
    </row>
    <row r="7884" spans="1:11" customFormat="1" x14ac:dyDescent="0.25">
      <c r="A7884" t="str">
        <f t="shared" si="1147"/>
        <v>41</v>
      </c>
      <c r="B7884" t="s">
        <v>812</v>
      </c>
      <c r="C7884" t="str">
        <f t="shared" si="1148"/>
        <v>004</v>
      </c>
      <c r="D7884" t="s">
        <v>815</v>
      </c>
      <c r="E7884" t="str">
        <f t="shared" si="1146"/>
        <v>04</v>
      </c>
      <c r="F7884" t="str">
        <f>"019"</f>
        <v>019</v>
      </c>
      <c r="G7884" t="str">
        <f>""</f>
        <v/>
      </c>
      <c r="H7884" t="s">
        <v>2</v>
      </c>
      <c r="I7884" t="s">
        <v>3490</v>
      </c>
      <c r="J7884" t="s">
        <v>6987</v>
      </c>
      <c r="K7884" t="str">
        <f t="shared" si="1149"/>
        <v>41500</v>
      </c>
    </row>
    <row r="7885" spans="1:11" customFormat="1" x14ac:dyDescent="0.25">
      <c r="A7885" t="str">
        <f t="shared" si="1147"/>
        <v>41</v>
      </c>
      <c r="B7885" t="s">
        <v>812</v>
      </c>
      <c r="C7885" t="str">
        <f t="shared" si="1148"/>
        <v>004</v>
      </c>
      <c r="D7885" t="s">
        <v>815</v>
      </c>
      <c r="E7885" t="str">
        <f t="shared" si="1146"/>
        <v>04</v>
      </c>
      <c r="F7885" t="str">
        <f>"020"</f>
        <v>020</v>
      </c>
      <c r="G7885" t="str">
        <f>""</f>
        <v/>
      </c>
      <c r="H7885" t="s">
        <v>1</v>
      </c>
      <c r="I7885" t="s">
        <v>3482</v>
      </c>
      <c r="J7885" t="s">
        <v>6975</v>
      </c>
      <c r="K7885" t="str">
        <f t="shared" si="1149"/>
        <v>41500</v>
      </c>
    </row>
    <row r="7886" spans="1:11" customFormat="1" x14ac:dyDescent="0.25">
      <c r="A7886" t="str">
        <f t="shared" si="1147"/>
        <v>41</v>
      </c>
      <c r="B7886" t="s">
        <v>812</v>
      </c>
      <c r="C7886" t="str">
        <f t="shared" si="1148"/>
        <v>004</v>
      </c>
      <c r="D7886" t="s">
        <v>815</v>
      </c>
      <c r="E7886" t="str">
        <f t="shared" si="1146"/>
        <v>04</v>
      </c>
      <c r="F7886" t="str">
        <f>"020"</f>
        <v>020</v>
      </c>
      <c r="G7886" t="str">
        <f>""</f>
        <v/>
      </c>
      <c r="H7886" t="s">
        <v>0</v>
      </c>
      <c r="I7886" t="s">
        <v>3482</v>
      </c>
      <c r="J7886" t="s">
        <v>6975</v>
      </c>
      <c r="K7886" t="str">
        <f t="shared" si="1149"/>
        <v>41500</v>
      </c>
    </row>
    <row r="7887" spans="1:11" customFormat="1" x14ac:dyDescent="0.25">
      <c r="A7887" t="str">
        <f t="shared" si="1147"/>
        <v>41</v>
      </c>
      <c r="B7887" t="s">
        <v>812</v>
      </c>
      <c r="C7887" t="str">
        <f t="shared" si="1148"/>
        <v>004</v>
      </c>
      <c r="D7887" t="s">
        <v>815</v>
      </c>
      <c r="E7887" t="str">
        <f t="shared" si="1146"/>
        <v>04</v>
      </c>
      <c r="F7887" t="str">
        <f>"021"</f>
        <v>021</v>
      </c>
      <c r="G7887" t="str">
        <f>""</f>
        <v/>
      </c>
      <c r="H7887" t="s">
        <v>1</v>
      </c>
      <c r="I7887" t="s">
        <v>3494</v>
      </c>
      <c r="J7887" t="s">
        <v>6991</v>
      </c>
      <c r="K7887" t="str">
        <f t="shared" si="1149"/>
        <v>41500</v>
      </c>
    </row>
    <row r="7888" spans="1:11" customFormat="1" x14ac:dyDescent="0.25">
      <c r="A7888" t="str">
        <f t="shared" si="1147"/>
        <v>41</v>
      </c>
      <c r="B7888" t="s">
        <v>812</v>
      </c>
      <c r="C7888" t="str">
        <f t="shared" si="1148"/>
        <v>004</v>
      </c>
      <c r="D7888" t="s">
        <v>815</v>
      </c>
      <c r="E7888" t="str">
        <f t="shared" si="1146"/>
        <v>04</v>
      </c>
      <c r="F7888" t="str">
        <f>"021"</f>
        <v>021</v>
      </c>
      <c r="G7888" t="str">
        <f>""</f>
        <v/>
      </c>
      <c r="H7888" t="s">
        <v>0</v>
      </c>
      <c r="I7888" t="s">
        <v>3494</v>
      </c>
      <c r="J7888" t="s">
        <v>6991</v>
      </c>
      <c r="K7888" t="str">
        <f t="shared" si="1149"/>
        <v>41500</v>
      </c>
    </row>
    <row r="7889" spans="1:11" customFormat="1" x14ac:dyDescent="0.25">
      <c r="A7889" t="str">
        <f t="shared" si="1147"/>
        <v>41</v>
      </c>
      <c r="B7889" t="s">
        <v>812</v>
      </c>
      <c r="C7889" t="str">
        <f t="shared" si="1148"/>
        <v>004</v>
      </c>
      <c r="D7889" t="s">
        <v>815</v>
      </c>
      <c r="E7889" t="str">
        <f t="shared" si="1146"/>
        <v>04</v>
      </c>
      <c r="F7889" t="str">
        <f>"022"</f>
        <v>022</v>
      </c>
      <c r="G7889" t="str">
        <f>""</f>
        <v/>
      </c>
      <c r="H7889" t="s">
        <v>3</v>
      </c>
      <c r="I7889" t="s">
        <v>3492</v>
      </c>
      <c r="J7889" t="s">
        <v>6989</v>
      </c>
      <c r="K7889" t="str">
        <f t="shared" si="1149"/>
        <v>41500</v>
      </c>
    </row>
    <row r="7890" spans="1:11" customFormat="1" x14ac:dyDescent="0.25">
      <c r="A7890" t="str">
        <f t="shared" si="1147"/>
        <v>41</v>
      </c>
      <c r="B7890" t="s">
        <v>812</v>
      </c>
      <c r="C7890" t="str">
        <f t="shared" si="1148"/>
        <v>004</v>
      </c>
      <c r="D7890" t="s">
        <v>815</v>
      </c>
      <c r="E7890" t="str">
        <f t="shared" si="1146"/>
        <v>04</v>
      </c>
      <c r="F7890" t="str">
        <f>"023"</f>
        <v>023</v>
      </c>
      <c r="G7890" t="str">
        <f>""</f>
        <v/>
      </c>
      <c r="H7890" t="s">
        <v>1</v>
      </c>
      <c r="I7890" t="s">
        <v>3495</v>
      </c>
      <c r="J7890" t="s">
        <v>6992</v>
      </c>
      <c r="K7890" t="str">
        <f t="shared" si="1149"/>
        <v>41500</v>
      </c>
    </row>
    <row r="7891" spans="1:11" customFormat="1" x14ac:dyDescent="0.25">
      <c r="A7891" t="str">
        <f t="shared" si="1147"/>
        <v>41</v>
      </c>
      <c r="B7891" t="s">
        <v>812</v>
      </c>
      <c r="C7891" t="str">
        <f t="shared" si="1148"/>
        <v>004</v>
      </c>
      <c r="D7891" t="s">
        <v>815</v>
      </c>
      <c r="E7891" t="str">
        <f t="shared" si="1146"/>
        <v>04</v>
      </c>
      <c r="F7891" t="str">
        <f>"023"</f>
        <v>023</v>
      </c>
      <c r="G7891" t="str">
        <f>""</f>
        <v/>
      </c>
      <c r="H7891" t="s">
        <v>0</v>
      </c>
      <c r="I7891" t="s">
        <v>3495</v>
      </c>
      <c r="J7891" t="s">
        <v>6992</v>
      </c>
      <c r="K7891" t="str">
        <f t="shared" si="1149"/>
        <v>41500</v>
      </c>
    </row>
    <row r="7892" spans="1:11" customFormat="1" x14ac:dyDescent="0.25">
      <c r="A7892" t="str">
        <f t="shared" si="1147"/>
        <v>41</v>
      </c>
      <c r="B7892" t="s">
        <v>812</v>
      </c>
      <c r="C7892" t="str">
        <f t="shared" si="1148"/>
        <v>004</v>
      </c>
      <c r="D7892" t="s">
        <v>815</v>
      </c>
      <c r="E7892" t="str">
        <f t="shared" si="1146"/>
        <v>04</v>
      </c>
      <c r="F7892" t="str">
        <f>"024"</f>
        <v>024</v>
      </c>
      <c r="G7892" t="str">
        <f>""</f>
        <v/>
      </c>
      <c r="H7892" t="s">
        <v>1</v>
      </c>
      <c r="I7892" t="s">
        <v>3481</v>
      </c>
      <c r="J7892" t="s">
        <v>6974</v>
      </c>
      <c r="K7892" t="str">
        <f t="shared" si="1149"/>
        <v>41500</v>
      </c>
    </row>
    <row r="7893" spans="1:11" customFormat="1" x14ac:dyDescent="0.25">
      <c r="A7893" t="str">
        <f t="shared" si="1147"/>
        <v>41</v>
      </c>
      <c r="B7893" t="s">
        <v>812</v>
      </c>
      <c r="C7893" t="str">
        <f t="shared" si="1148"/>
        <v>004</v>
      </c>
      <c r="D7893" t="s">
        <v>815</v>
      </c>
      <c r="E7893" t="str">
        <f t="shared" si="1146"/>
        <v>04</v>
      </c>
      <c r="F7893" t="str">
        <f>"024"</f>
        <v>024</v>
      </c>
      <c r="G7893" t="str">
        <f>""</f>
        <v/>
      </c>
      <c r="H7893" t="s">
        <v>0</v>
      </c>
      <c r="I7893" t="s">
        <v>3481</v>
      </c>
      <c r="J7893" t="s">
        <v>6974</v>
      </c>
      <c r="K7893" t="str">
        <f t="shared" si="1149"/>
        <v>41500</v>
      </c>
    </row>
    <row r="7894" spans="1:11" customFormat="1" x14ac:dyDescent="0.25">
      <c r="A7894" t="str">
        <f t="shared" si="1147"/>
        <v>41</v>
      </c>
      <c r="B7894" t="s">
        <v>812</v>
      </c>
      <c r="C7894" t="str">
        <f t="shared" si="1148"/>
        <v>004</v>
      </c>
      <c r="D7894" t="s">
        <v>815</v>
      </c>
      <c r="E7894" t="str">
        <f t="shared" si="1146"/>
        <v>04</v>
      </c>
      <c r="F7894" t="str">
        <f>"025"</f>
        <v>025</v>
      </c>
      <c r="G7894" t="str">
        <f>""</f>
        <v/>
      </c>
      <c r="H7894" t="s">
        <v>1</v>
      </c>
      <c r="I7894" t="s">
        <v>3496</v>
      </c>
      <c r="J7894" t="s">
        <v>6993</v>
      </c>
      <c r="K7894" t="str">
        <f t="shared" si="1149"/>
        <v>41500</v>
      </c>
    </row>
    <row r="7895" spans="1:11" customFormat="1" x14ac:dyDescent="0.25">
      <c r="A7895" t="str">
        <f t="shared" si="1147"/>
        <v>41</v>
      </c>
      <c r="B7895" t="s">
        <v>812</v>
      </c>
      <c r="C7895" t="str">
        <f t="shared" si="1148"/>
        <v>004</v>
      </c>
      <c r="D7895" t="s">
        <v>815</v>
      </c>
      <c r="E7895" t="str">
        <f t="shared" si="1146"/>
        <v>04</v>
      </c>
      <c r="F7895" t="str">
        <f>"025"</f>
        <v>025</v>
      </c>
      <c r="G7895" t="str">
        <f>""</f>
        <v/>
      </c>
      <c r="H7895" t="s">
        <v>0</v>
      </c>
      <c r="I7895" t="s">
        <v>3496</v>
      </c>
      <c r="J7895" t="s">
        <v>6993</v>
      </c>
      <c r="K7895" t="str">
        <f t="shared" si="1149"/>
        <v>41500</v>
      </c>
    </row>
    <row r="7896" spans="1:11" customFormat="1" x14ac:dyDescent="0.25">
      <c r="A7896" t="str">
        <f t="shared" si="1147"/>
        <v>41</v>
      </c>
      <c r="B7896" t="s">
        <v>812</v>
      </c>
      <c r="C7896" t="str">
        <f t="shared" si="1148"/>
        <v>004</v>
      </c>
      <c r="D7896" t="s">
        <v>815</v>
      </c>
      <c r="E7896" t="str">
        <f t="shared" si="1146"/>
        <v>04</v>
      </c>
      <c r="F7896" t="str">
        <f>"026"</f>
        <v>026</v>
      </c>
      <c r="G7896" t="str">
        <f>""</f>
        <v/>
      </c>
      <c r="H7896" t="s">
        <v>1</v>
      </c>
      <c r="I7896" t="s">
        <v>3483</v>
      </c>
      <c r="J7896" t="s">
        <v>6976</v>
      </c>
      <c r="K7896" t="str">
        <f t="shared" si="1149"/>
        <v>41500</v>
      </c>
    </row>
    <row r="7897" spans="1:11" customFormat="1" x14ac:dyDescent="0.25">
      <c r="A7897" t="str">
        <f t="shared" si="1147"/>
        <v>41</v>
      </c>
      <c r="B7897" t="s">
        <v>812</v>
      </c>
      <c r="C7897" t="str">
        <f t="shared" si="1148"/>
        <v>004</v>
      </c>
      <c r="D7897" t="s">
        <v>815</v>
      </c>
      <c r="E7897" t="str">
        <f t="shared" si="1146"/>
        <v>04</v>
      </c>
      <c r="F7897" t="str">
        <f>"026"</f>
        <v>026</v>
      </c>
      <c r="G7897" t="str">
        <f>""</f>
        <v/>
      </c>
      <c r="H7897" t="s">
        <v>0</v>
      </c>
      <c r="I7897" t="s">
        <v>3483</v>
      </c>
      <c r="J7897" t="s">
        <v>6976</v>
      </c>
      <c r="K7897" t="str">
        <f t="shared" si="1149"/>
        <v>41500</v>
      </c>
    </row>
    <row r="7898" spans="1:11" customFormat="1" x14ac:dyDescent="0.25">
      <c r="A7898" t="str">
        <f t="shared" si="1147"/>
        <v>41</v>
      </c>
      <c r="B7898" t="s">
        <v>812</v>
      </c>
      <c r="C7898" t="str">
        <f t="shared" si="1148"/>
        <v>004</v>
      </c>
      <c r="D7898" t="s">
        <v>815</v>
      </c>
      <c r="E7898" t="str">
        <f t="shared" si="1146"/>
        <v>04</v>
      </c>
      <c r="F7898" t="str">
        <f>"027"</f>
        <v>027</v>
      </c>
      <c r="G7898" t="str">
        <f>""</f>
        <v/>
      </c>
      <c r="H7898" t="s">
        <v>1</v>
      </c>
      <c r="I7898" t="s">
        <v>3493</v>
      </c>
      <c r="J7898" t="s">
        <v>6990</v>
      </c>
      <c r="K7898" t="str">
        <f t="shared" si="1149"/>
        <v>41500</v>
      </c>
    </row>
    <row r="7899" spans="1:11" customFormat="1" x14ac:dyDescent="0.25">
      <c r="A7899" t="str">
        <f t="shared" si="1147"/>
        <v>41</v>
      </c>
      <c r="B7899" t="s">
        <v>812</v>
      </c>
      <c r="C7899" t="str">
        <f t="shared" si="1148"/>
        <v>004</v>
      </c>
      <c r="D7899" t="s">
        <v>815</v>
      </c>
      <c r="E7899" t="str">
        <f t="shared" si="1146"/>
        <v>04</v>
      </c>
      <c r="F7899" t="str">
        <f>"027"</f>
        <v>027</v>
      </c>
      <c r="G7899" t="str">
        <f>""</f>
        <v/>
      </c>
      <c r="H7899" t="s">
        <v>0</v>
      </c>
      <c r="I7899" t="s">
        <v>3493</v>
      </c>
      <c r="J7899" t="s">
        <v>6990</v>
      </c>
      <c r="K7899" t="str">
        <f t="shared" si="1149"/>
        <v>41500</v>
      </c>
    </row>
    <row r="7900" spans="1:11" customFormat="1" x14ac:dyDescent="0.25">
      <c r="A7900" t="str">
        <f t="shared" si="1147"/>
        <v>41</v>
      </c>
      <c r="B7900" t="s">
        <v>812</v>
      </c>
      <c r="C7900" t="str">
        <f t="shared" si="1148"/>
        <v>004</v>
      </c>
      <c r="D7900" t="s">
        <v>815</v>
      </c>
      <c r="E7900" t="str">
        <f t="shared" si="1146"/>
        <v>04</v>
      </c>
      <c r="F7900" t="str">
        <f>"028"</f>
        <v>028</v>
      </c>
      <c r="G7900" t="str">
        <f>""</f>
        <v/>
      </c>
      <c r="H7900" t="s">
        <v>1</v>
      </c>
      <c r="I7900" t="s">
        <v>3492</v>
      </c>
      <c r="J7900" t="s">
        <v>6989</v>
      </c>
      <c r="K7900" t="str">
        <f t="shared" si="1149"/>
        <v>41500</v>
      </c>
    </row>
    <row r="7901" spans="1:11" customFormat="1" x14ac:dyDescent="0.25">
      <c r="A7901" t="str">
        <f t="shared" si="1147"/>
        <v>41</v>
      </c>
      <c r="B7901" t="s">
        <v>812</v>
      </c>
      <c r="C7901" t="str">
        <f t="shared" si="1148"/>
        <v>004</v>
      </c>
      <c r="D7901" t="s">
        <v>815</v>
      </c>
      <c r="E7901" t="str">
        <f t="shared" si="1146"/>
        <v>04</v>
      </c>
      <c r="F7901" t="str">
        <f>"028"</f>
        <v>028</v>
      </c>
      <c r="G7901" t="str">
        <f>""</f>
        <v/>
      </c>
      <c r="H7901" t="s">
        <v>0</v>
      </c>
      <c r="I7901" t="s">
        <v>3492</v>
      </c>
      <c r="J7901" t="s">
        <v>6989</v>
      </c>
      <c r="K7901" t="str">
        <f t="shared" si="1149"/>
        <v>41500</v>
      </c>
    </row>
    <row r="7902" spans="1:11" customFormat="1" x14ac:dyDescent="0.25">
      <c r="A7902" t="str">
        <f t="shared" si="1147"/>
        <v>41</v>
      </c>
      <c r="B7902" t="s">
        <v>812</v>
      </c>
      <c r="C7902" t="str">
        <f t="shared" si="1148"/>
        <v>004</v>
      </c>
      <c r="D7902" t="s">
        <v>815</v>
      </c>
      <c r="E7902" t="str">
        <f t="shared" si="1146"/>
        <v>04</v>
      </c>
      <c r="F7902" t="str">
        <f>"028"</f>
        <v>028</v>
      </c>
      <c r="G7902" t="str">
        <f>""</f>
        <v/>
      </c>
      <c r="H7902" t="s">
        <v>2</v>
      </c>
      <c r="I7902" t="s">
        <v>3492</v>
      </c>
      <c r="J7902" t="s">
        <v>6989</v>
      </c>
      <c r="K7902" t="str">
        <f t="shared" si="1149"/>
        <v>41500</v>
      </c>
    </row>
    <row r="7903" spans="1:11" customFormat="1" x14ac:dyDescent="0.25">
      <c r="A7903" t="str">
        <f t="shared" si="1147"/>
        <v>41</v>
      </c>
      <c r="B7903" t="s">
        <v>812</v>
      </c>
      <c r="C7903" t="str">
        <f t="shared" si="1148"/>
        <v>004</v>
      </c>
      <c r="D7903" t="s">
        <v>815</v>
      </c>
      <c r="E7903" t="str">
        <f t="shared" si="1146"/>
        <v>04</v>
      </c>
      <c r="F7903" t="str">
        <f>"029"</f>
        <v>029</v>
      </c>
      <c r="G7903" t="str">
        <f>""</f>
        <v/>
      </c>
      <c r="H7903" t="s">
        <v>1</v>
      </c>
      <c r="I7903" t="s">
        <v>3496</v>
      </c>
      <c r="J7903" t="s">
        <v>6993</v>
      </c>
      <c r="K7903" t="str">
        <f t="shared" si="1149"/>
        <v>41500</v>
      </c>
    </row>
    <row r="7904" spans="1:11" customFormat="1" x14ac:dyDescent="0.25">
      <c r="A7904" t="str">
        <f t="shared" si="1147"/>
        <v>41</v>
      </c>
      <c r="B7904" t="s">
        <v>812</v>
      </c>
      <c r="C7904" t="str">
        <f t="shared" si="1148"/>
        <v>004</v>
      </c>
      <c r="D7904" t="s">
        <v>815</v>
      </c>
      <c r="E7904" t="str">
        <f t="shared" si="1146"/>
        <v>04</v>
      </c>
      <c r="F7904" t="str">
        <f>"029"</f>
        <v>029</v>
      </c>
      <c r="G7904" t="str">
        <f>""</f>
        <v/>
      </c>
      <c r="H7904" t="s">
        <v>0</v>
      </c>
      <c r="I7904" t="s">
        <v>3496</v>
      </c>
      <c r="J7904" t="s">
        <v>6993</v>
      </c>
      <c r="K7904" t="str">
        <f t="shared" si="1149"/>
        <v>41500</v>
      </c>
    </row>
    <row r="7905" spans="1:11" customFormat="1" x14ac:dyDescent="0.25">
      <c r="A7905" t="str">
        <f t="shared" si="1147"/>
        <v>41</v>
      </c>
      <c r="B7905" t="s">
        <v>812</v>
      </c>
      <c r="C7905" t="str">
        <f t="shared" si="1148"/>
        <v>004</v>
      </c>
      <c r="D7905" t="s">
        <v>815</v>
      </c>
      <c r="E7905" t="str">
        <f t="shared" si="1146"/>
        <v>04</v>
      </c>
      <c r="F7905" t="str">
        <f>"030"</f>
        <v>030</v>
      </c>
      <c r="G7905" t="str">
        <f>""</f>
        <v/>
      </c>
      <c r="H7905" t="s">
        <v>1</v>
      </c>
      <c r="I7905" t="s">
        <v>3484</v>
      </c>
      <c r="J7905" t="s">
        <v>6977</v>
      </c>
      <c r="K7905" t="str">
        <f t="shared" si="1149"/>
        <v>41500</v>
      </c>
    </row>
    <row r="7906" spans="1:11" customFormat="1" x14ac:dyDescent="0.25">
      <c r="A7906" t="str">
        <f t="shared" si="1147"/>
        <v>41</v>
      </c>
      <c r="B7906" t="s">
        <v>812</v>
      </c>
      <c r="C7906" t="str">
        <f t="shared" si="1148"/>
        <v>004</v>
      </c>
      <c r="D7906" t="s">
        <v>815</v>
      </c>
      <c r="E7906" t="str">
        <f t="shared" si="1146"/>
        <v>04</v>
      </c>
      <c r="F7906" t="str">
        <f>"030"</f>
        <v>030</v>
      </c>
      <c r="G7906" t="str">
        <f>""</f>
        <v/>
      </c>
      <c r="H7906" t="s">
        <v>0</v>
      </c>
      <c r="I7906" t="s">
        <v>3484</v>
      </c>
      <c r="J7906" t="s">
        <v>6977</v>
      </c>
      <c r="K7906" t="str">
        <f t="shared" si="1149"/>
        <v>41500</v>
      </c>
    </row>
    <row r="7907" spans="1:11" customFormat="1" x14ac:dyDescent="0.25">
      <c r="A7907" t="str">
        <f t="shared" si="1147"/>
        <v>41</v>
      </c>
      <c r="B7907" t="s">
        <v>812</v>
      </c>
      <c r="C7907" t="str">
        <f t="shared" si="1148"/>
        <v>004</v>
      </c>
      <c r="D7907" t="s">
        <v>815</v>
      </c>
      <c r="E7907" t="str">
        <f t="shared" si="1146"/>
        <v>04</v>
      </c>
      <c r="F7907" t="str">
        <f>"031"</f>
        <v>031</v>
      </c>
      <c r="G7907" t="str">
        <f>""</f>
        <v/>
      </c>
      <c r="H7907" t="s">
        <v>1</v>
      </c>
      <c r="I7907" t="s">
        <v>3481</v>
      </c>
      <c r="J7907" t="s">
        <v>6974</v>
      </c>
      <c r="K7907" t="str">
        <f t="shared" si="1149"/>
        <v>41500</v>
      </c>
    </row>
    <row r="7908" spans="1:11" customFormat="1" x14ac:dyDescent="0.25">
      <c r="A7908" t="str">
        <f t="shared" si="1147"/>
        <v>41</v>
      </c>
      <c r="B7908" t="s">
        <v>812</v>
      </c>
      <c r="C7908" t="str">
        <f t="shared" si="1148"/>
        <v>004</v>
      </c>
      <c r="D7908" t="s">
        <v>815</v>
      </c>
      <c r="E7908" t="str">
        <f t="shared" si="1146"/>
        <v>04</v>
      </c>
      <c r="F7908" t="str">
        <f>"031"</f>
        <v>031</v>
      </c>
      <c r="G7908" t="str">
        <f>""</f>
        <v/>
      </c>
      <c r="H7908" t="s">
        <v>0</v>
      </c>
      <c r="I7908" t="s">
        <v>3481</v>
      </c>
      <c r="J7908" t="s">
        <v>6974</v>
      </c>
      <c r="K7908" t="str">
        <f t="shared" si="1149"/>
        <v>41500</v>
      </c>
    </row>
    <row r="7909" spans="1:11" customFormat="1" x14ac:dyDescent="0.25">
      <c r="A7909" t="str">
        <f t="shared" si="1147"/>
        <v>41</v>
      </c>
      <c r="B7909" t="s">
        <v>812</v>
      </c>
      <c r="C7909" t="str">
        <f t="shared" si="1148"/>
        <v>004</v>
      </c>
      <c r="D7909" t="s">
        <v>815</v>
      </c>
      <c r="E7909" t="str">
        <f t="shared" ref="E7909:E7910" si="1150">"04"</f>
        <v>04</v>
      </c>
      <c r="F7909" t="str">
        <f>"032"</f>
        <v>032</v>
      </c>
      <c r="G7909" t="str">
        <f>""</f>
        <v/>
      </c>
      <c r="H7909" t="s">
        <v>1</v>
      </c>
      <c r="I7909" t="s">
        <v>3495</v>
      </c>
      <c r="J7909" t="s">
        <v>6992</v>
      </c>
      <c r="K7909" t="str">
        <f t="shared" si="1149"/>
        <v>41500</v>
      </c>
    </row>
    <row r="7910" spans="1:11" customFormat="1" x14ac:dyDescent="0.25">
      <c r="A7910" t="str">
        <f t="shared" si="1147"/>
        <v>41</v>
      </c>
      <c r="B7910" t="s">
        <v>812</v>
      </c>
      <c r="C7910" t="str">
        <f t="shared" si="1148"/>
        <v>004</v>
      </c>
      <c r="D7910" t="s">
        <v>815</v>
      </c>
      <c r="E7910" t="str">
        <f t="shared" si="1150"/>
        <v>04</v>
      </c>
      <c r="F7910" t="str">
        <f>"032"</f>
        <v>032</v>
      </c>
      <c r="G7910" t="str">
        <f>""</f>
        <v/>
      </c>
      <c r="H7910" t="s">
        <v>0</v>
      </c>
      <c r="I7910" t="s">
        <v>3495</v>
      </c>
      <c r="J7910" t="s">
        <v>6992</v>
      </c>
      <c r="K7910" t="str">
        <f t="shared" si="1149"/>
        <v>41500</v>
      </c>
    </row>
    <row r="7911" spans="1:11" customFormat="1" x14ac:dyDescent="0.25">
      <c r="A7911" t="str">
        <f t="shared" si="1147"/>
        <v>41</v>
      </c>
      <c r="B7911" t="s">
        <v>812</v>
      </c>
      <c r="C7911" t="str">
        <f t="shared" ref="C7911:C7927" si="1151">"005"</f>
        <v>005</v>
      </c>
      <c r="D7911" t="s">
        <v>816</v>
      </c>
      <c r="E7911" t="str">
        <f>"01"</f>
        <v>01</v>
      </c>
      <c r="F7911" t="str">
        <f>"001"</f>
        <v>001</v>
      </c>
      <c r="G7911" t="str">
        <f>""</f>
        <v/>
      </c>
      <c r="H7911" t="s">
        <v>1</v>
      </c>
      <c r="I7911" t="s">
        <v>23</v>
      </c>
      <c r="J7911" t="s">
        <v>6994</v>
      </c>
      <c r="K7911" t="str">
        <f t="shared" ref="K7911:K7918" si="1152">"41200"</f>
        <v>41200</v>
      </c>
    </row>
    <row r="7912" spans="1:11" customFormat="1" x14ac:dyDescent="0.25">
      <c r="A7912" t="str">
        <f t="shared" si="1147"/>
        <v>41</v>
      </c>
      <c r="B7912" t="s">
        <v>812</v>
      </c>
      <c r="C7912" t="str">
        <f t="shared" si="1151"/>
        <v>005</v>
      </c>
      <c r="D7912" t="s">
        <v>816</v>
      </c>
      <c r="E7912" t="str">
        <f>"01"</f>
        <v>01</v>
      </c>
      <c r="F7912" t="str">
        <f>"001"</f>
        <v>001</v>
      </c>
      <c r="G7912" t="str">
        <f>""</f>
        <v/>
      </c>
      <c r="H7912" t="s">
        <v>0</v>
      </c>
      <c r="I7912" t="s">
        <v>23</v>
      </c>
      <c r="J7912" t="s">
        <v>6994</v>
      </c>
      <c r="K7912" t="str">
        <f t="shared" si="1152"/>
        <v>41200</v>
      </c>
    </row>
    <row r="7913" spans="1:11" customFormat="1" x14ac:dyDescent="0.25">
      <c r="A7913" t="str">
        <f t="shared" si="1147"/>
        <v>41</v>
      </c>
      <c r="B7913" t="s">
        <v>812</v>
      </c>
      <c r="C7913" t="str">
        <f t="shared" si="1151"/>
        <v>005</v>
      </c>
      <c r="D7913" t="s">
        <v>816</v>
      </c>
      <c r="E7913" t="str">
        <f>"01"</f>
        <v>01</v>
      </c>
      <c r="F7913" t="str">
        <f>"002"</f>
        <v>002</v>
      </c>
      <c r="G7913" t="str">
        <f>""</f>
        <v/>
      </c>
      <c r="H7913" t="s">
        <v>3</v>
      </c>
      <c r="I7913" t="s">
        <v>1008</v>
      </c>
      <c r="J7913" t="s">
        <v>6995</v>
      </c>
      <c r="K7913" t="str">
        <f t="shared" si="1152"/>
        <v>41200</v>
      </c>
    </row>
    <row r="7914" spans="1:11" customFormat="1" x14ac:dyDescent="0.25">
      <c r="A7914" t="str">
        <f t="shared" si="1147"/>
        <v>41</v>
      </c>
      <c r="B7914" t="s">
        <v>812</v>
      </c>
      <c r="C7914" t="str">
        <f t="shared" si="1151"/>
        <v>005</v>
      </c>
      <c r="D7914" t="s">
        <v>816</v>
      </c>
      <c r="E7914" t="str">
        <f t="shared" ref="E7914:E7927" si="1153">"02"</f>
        <v>02</v>
      </c>
      <c r="F7914" t="str">
        <f>"001"</f>
        <v>001</v>
      </c>
      <c r="G7914" t="str">
        <f>""</f>
        <v/>
      </c>
      <c r="H7914" t="s">
        <v>1</v>
      </c>
      <c r="I7914" t="s">
        <v>2027</v>
      </c>
      <c r="J7914" t="s">
        <v>6996</v>
      </c>
      <c r="K7914" t="str">
        <f t="shared" si="1152"/>
        <v>41200</v>
      </c>
    </row>
    <row r="7915" spans="1:11" customFormat="1" x14ac:dyDescent="0.25">
      <c r="A7915" t="str">
        <f t="shared" si="1147"/>
        <v>41</v>
      </c>
      <c r="B7915" t="s">
        <v>812</v>
      </c>
      <c r="C7915" t="str">
        <f t="shared" si="1151"/>
        <v>005</v>
      </c>
      <c r="D7915" t="s">
        <v>816</v>
      </c>
      <c r="E7915" t="str">
        <f t="shared" si="1153"/>
        <v>02</v>
      </c>
      <c r="F7915" t="str">
        <f>"001"</f>
        <v>001</v>
      </c>
      <c r="G7915" t="str">
        <f>""</f>
        <v/>
      </c>
      <c r="H7915" t="s">
        <v>0</v>
      </c>
      <c r="I7915" t="s">
        <v>2027</v>
      </c>
      <c r="J7915" t="s">
        <v>6996</v>
      </c>
      <c r="K7915" t="str">
        <f t="shared" si="1152"/>
        <v>41200</v>
      </c>
    </row>
    <row r="7916" spans="1:11" customFormat="1" x14ac:dyDescent="0.25">
      <c r="A7916" t="str">
        <f t="shared" si="1147"/>
        <v>41</v>
      </c>
      <c r="B7916" t="s">
        <v>812</v>
      </c>
      <c r="C7916" t="str">
        <f t="shared" si="1151"/>
        <v>005</v>
      </c>
      <c r="D7916" t="s">
        <v>816</v>
      </c>
      <c r="E7916" t="str">
        <f t="shared" si="1153"/>
        <v>02</v>
      </c>
      <c r="F7916" t="str">
        <f>"001"</f>
        <v>001</v>
      </c>
      <c r="G7916" t="str">
        <f>""</f>
        <v/>
      </c>
      <c r="H7916" t="s">
        <v>2</v>
      </c>
      <c r="I7916" t="s">
        <v>2027</v>
      </c>
      <c r="J7916" t="s">
        <v>6996</v>
      </c>
      <c r="K7916" t="str">
        <f t="shared" si="1152"/>
        <v>41200</v>
      </c>
    </row>
    <row r="7917" spans="1:11" customFormat="1" x14ac:dyDescent="0.25">
      <c r="A7917" t="str">
        <f t="shared" si="1147"/>
        <v>41</v>
      </c>
      <c r="B7917" t="s">
        <v>812</v>
      </c>
      <c r="C7917" t="str">
        <f t="shared" si="1151"/>
        <v>005</v>
      </c>
      <c r="D7917" t="s">
        <v>816</v>
      </c>
      <c r="E7917" t="str">
        <f t="shared" si="1153"/>
        <v>02</v>
      </c>
      <c r="F7917" t="str">
        <f>"002"</f>
        <v>002</v>
      </c>
      <c r="G7917" t="str">
        <f>""</f>
        <v/>
      </c>
      <c r="H7917" t="s">
        <v>1</v>
      </c>
      <c r="I7917" t="s">
        <v>3497</v>
      </c>
      <c r="J7917" t="s">
        <v>6997</v>
      </c>
      <c r="K7917" t="str">
        <f t="shared" si="1152"/>
        <v>41200</v>
      </c>
    </row>
    <row r="7918" spans="1:11" customFormat="1" x14ac:dyDescent="0.25">
      <c r="A7918" t="str">
        <f t="shared" si="1147"/>
        <v>41</v>
      </c>
      <c r="B7918" t="s">
        <v>812</v>
      </c>
      <c r="C7918" t="str">
        <f t="shared" si="1151"/>
        <v>005</v>
      </c>
      <c r="D7918" t="s">
        <v>816</v>
      </c>
      <c r="E7918" t="str">
        <f t="shared" si="1153"/>
        <v>02</v>
      </c>
      <c r="F7918" t="str">
        <f>"002"</f>
        <v>002</v>
      </c>
      <c r="G7918" t="str">
        <f>""</f>
        <v/>
      </c>
      <c r="H7918" t="s">
        <v>0</v>
      </c>
      <c r="I7918" t="s">
        <v>3497</v>
      </c>
      <c r="J7918" t="s">
        <v>6997</v>
      </c>
      <c r="K7918" t="str">
        <f t="shared" si="1152"/>
        <v>41200</v>
      </c>
    </row>
    <row r="7919" spans="1:11" customFormat="1" x14ac:dyDescent="0.25">
      <c r="A7919" t="str">
        <f t="shared" si="1147"/>
        <v>41</v>
      </c>
      <c r="B7919" t="s">
        <v>812</v>
      </c>
      <c r="C7919" t="str">
        <f t="shared" si="1151"/>
        <v>005</v>
      </c>
      <c r="D7919" t="s">
        <v>816</v>
      </c>
      <c r="E7919" t="str">
        <f t="shared" si="1153"/>
        <v>02</v>
      </c>
      <c r="F7919" t="str">
        <f>"003"</f>
        <v>003</v>
      </c>
      <c r="G7919" t="str">
        <f>"01"</f>
        <v>01</v>
      </c>
      <c r="H7919" t="s">
        <v>1</v>
      </c>
      <c r="I7919" t="s">
        <v>3498</v>
      </c>
      <c r="J7919" t="s">
        <v>6998</v>
      </c>
      <c r="K7919" t="str">
        <f>"41209"</f>
        <v>41209</v>
      </c>
    </row>
    <row r="7920" spans="1:11" customFormat="1" x14ac:dyDescent="0.25">
      <c r="A7920" t="str">
        <f t="shared" si="1147"/>
        <v>41</v>
      </c>
      <c r="B7920" t="s">
        <v>812</v>
      </c>
      <c r="C7920" t="str">
        <f t="shared" si="1151"/>
        <v>005</v>
      </c>
      <c r="D7920" t="s">
        <v>816</v>
      </c>
      <c r="E7920" t="str">
        <f t="shared" si="1153"/>
        <v>02</v>
      </c>
      <c r="F7920" t="str">
        <f>"003"</f>
        <v>003</v>
      </c>
      <c r="G7920" t="str">
        <f>"02"</f>
        <v>02</v>
      </c>
      <c r="H7920" t="s">
        <v>0</v>
      </c>
      <c r="I7920" t="s">
        <v>3499</v>
      </c>
      <c r="J7920" t="s">
        <v>6999</v>
      </c>
      <c r="K7920" t="str">
        <f>"41209"</f>
        <v>41209</v>
      </c>
    </row>
    <row r="7921" spans="1:11" customFormat="1" x14ac:dyDescent="0.25">
      <c r="A7921" t="str">
        <f t="shared" si="1147"/>
        <v>41</v>
      </c>
      <c r="B7921" t="s">
        <v>812</v>
      </c>
      <c r="C7921" t="str">
        <f t="shared" si="1151"/>
        <v>005</v>
      </c>
      <c r="D7921" t="s">
        <v>816</v>
      </c>
      <c r="E7921" t="str">
        <f t="shared" si="1153"/>
        <v>02</v>
      </c>
      <c r="F7921" t="str">
        <f>"003"</f>
        <v>003</v>
      </c>
      <c r="G7921" t="str">
        <f>"03"</f>
        <v>03</v>
      </c>
      <c r="H7921" t="s">
        <v>2</v>
      </c>
      <c r="I7921" t="s">
        <v>3500</v>
      </c>
      <c r="J7921" t="s">
        <v>7000</v>
      </c>
      <c r="K7921" t="str">
        <f>"41319"</f>
        <v>41319</v>
      </c>
    </row>
    <row r="7922" spans="1:11" customFormat="1" x14ac:dyDescent="0.25">
      <c r="A7922" t="str">
        <f t="shared" si="1147"/>
        <v>41</v>
      </c>
      <c r="B7922" t="s">
        <v>812</v>
      </c>
      <c r="C7922" t="str">
        <f t="shared" si="1151"/>
        <v>005</v>
      </c>
      <c r="D7922" t="s">
        <v>816</v>
      </c>
      <c r="E7922" t="str">
        <f t="shared" si="1153"/>
        <v>02</v>
      </c>
      <c r="F7922" t="str">
        <f>"004"</f>
        <v>004</v>
      </c>
      <c r="G7922" t="str">
        <f>""</f>
        <v/>
      </c>
      <c r="H7922" t="s">
        <v>1</v>
      </c>
      <c r="I7922" t="s">
        <v>3501</v>
      </c>
      <c r="J7922" t="s">
        <v>4984</v>
      </c>
      <c r="K7922" t="str">
        <f t="shared" ref="K7922:K7927" si="1154">"41200"</f>
        <v>41200</v>
      </c>
    </row>
    <row r="7923" spans="1:11" customFormat="1" x14ac:dyDescent="0.25">
      <c r="A7923" t="str">
        <f t="shared" si="1147"/>
        <v>41</v>
      </c>
      <c r="B7923" t="s">
        <v>812</v>
      </c>
      <c r="C7923" t="str">
        <f t="shared" si="1151"/>
        <v>005</v>
      </c>
      <c r="D7923" t="s">
        <v>816</v>
      </c>
      <c r="E7923" t="str">
        <f t="shared" si="1153"/>
        <v>02</v>
      </c>
      <c r="F7923" t="str">
        <f>"004"</f>
        <v>004</v>
      </c>
      <c r="G7923" t="str">
        <f>""</f>
        <v/>
      </c>
      <c r="H7923" t="s">
        <v>0</v>
      </c>
      <c r="I7923" t="s">
        <v>3501</v>
      </c>
      <c r="J7923" t="s">
        <v>4984</v>
      </c>
      <c r="K7923" t="str">
        <f t="shared" si="1154"/>
        <v>41200</v>
      </c>
    </row>
    <row r="7924" spans="1:11" customFormat="1" x14ac:dyDescent="0.25">
      <c r="A7924" t="str">
        <f t="shared" si="1147"/>
        <v>41</v>
      </c>
      <c r="B7924" t="s">
        <v>812</v>
      </c>
      <c r="C7924" t="str">
        <f t="shared" si="1151"/>
        <v>005</v>
      </c>
      <c r="D7924" t="s">
        <v>816</v>
      </c>
      <c r="E7924" t="str">
        <f t="shared" si="1153"/>
        <v>02</v>
      </c>
      <c r="F7924" t="str">
        <f>"005"</f>
        <v>005</v>
      </c>
      <c r="G7924" t="str">
        <f>""</f>
        <v/>
      </c>
      <c r="H7924" t="s">
        <v>1</v>
      </c>
      <c r="I7924" t="s">
        <v>3501</v>
      </c>
      <c r="J7924" t="s">
        <v>4984</v>
      </c>
      <c r="K7924" t="str">
        <f t="shared" si="1154"/>
        <v>41200</v>
      </c>
    </row>
    <row r="7925" spans="1:11" customFormat="1" x14ac:dyDescent="0.25">
      <c r="A7925" t="str">
        <f t="shared" si="1147"/>
        <v>41</v>
      </c>
      <c r="B7925" t="s">
        <v>812</v>
      </c>
      <c r="C7925" t="str">
        <f t="shared" si="1151"/>
        <v>005</v>
      </c>
      <c r="D7925" t="s">
        <v>816</v>
      </c>
      <c r="E7925" t="str">
        <f t="shared" si="1153"/>
        <v>02</v>
      </c>
      <c r="F7925" t="str">
        <f>"005"</f>
        <v>005</v>
      </c>
      <c r="G7925" t="str">
        <f>""</f>
        <v/>
      </c>
      <c r="H7925" t="s">
        <v>0</v>
      </c>
      <c r="I7925" t="s">
        <v>3501</v>
      </c>
      <c r="J7925" t="s">
        <v>4984</v>
      </c>
      <c r="K7925" t="str">
        <f t="shared" si="1154"/>
        <v>41200</v>
      </c>
    </row>
    <row r="7926" spans="1:11" customFormat="1" x14ac:dyDescent="0.25">
      <c r="A7926" t="str">
        <f t="shared" si="1147"/>
        <v>41</v>
      </c>
      <c r="B7926" t="s">
        <v>812</v>
      </c>
      <c r="C7926" t="str">
        <f t="shared" si="1151"/>
        <v>005</v>
      </c>
      <c r="D7926" t="s">
        <v>816</v>
      </c>
      <c r="E7926" t="str">
        <f t="shared" si="1153"/>
        <v>02</v>
      </c>
      <c r="F7926" t="str">
        <f>"006"</f>
        <v>006</v>
      </c>
      <c r="G7926" t="str">
        <f>""</f>
        <v/>
      </c>
      <c r="H7926" t="s">
        <v>1</v>
      </c>
      <c r="I7926" t="s">
        <v>3497</v>
      </c>
      <c r="J7926" t="s">
        <v>6997</v>
      </c>
      <c r="K7926" t="str">
        <f t="shared" si="1154"/>
        <v>41200</v>
      </c>
    </row>
    <row r="7927" spans="1:11" customFormat="1" x14ac:dyDescent="0.25">
      <c r="A7927" t="str">
        <f t="shared" ref="A7927:A7990" si="1155">"41"</f>
        <v>41</v>
      </c>
      <c r="B7927" t="s">
        <v>812</v>
      </c>
      <c r="C7927" t="str">
        <f t="shared" si="1151"/>
        <v>005</v>
      </c>
      <c r="D7927" t="s">
        <v>816</v>
      </c>
      <c r="E7927" t="str">
        <f t="shared" si="1153"/>
        <v>02</v>
      </c>
      <c r="F7927" t="str">
        <f>"006"</f>
        <v>006</v>
      </c>
      <c r="G7927" t="str">
        <f>""</f>
        <v/>
      </c>
      <c r="H7927" t="s">
        <v>0</v>
      </c>
      <c r="I7927" t="s">
        <v>3497</v>
      </c>
      <c r="J7927" t="s">
        <v>6997</v>
      </c>
      <c r="K7927" t="str">
        <f t="shared" si="1154"/>
        <v>41200</v>
      </c>
    </row>
    <row r="7928" spans="1:11" customFormat="1" x14ac:dyDescent="0.25">
      <c r="A7928" t="str">
        <f t="shared" si="1155"/>
        <v>41</v>
      </c>
      <c r="B7928" t="s">
        <v>812</v>
      </c>
      <c r="C7928" t="str">
        <f>"006"</f>
        <v>006</v>
      </c>
      <c r="D7928" t="s">
        <v>817</v>
      </c>
      <c r="E7928" t="str">
        <f>"01"</f>
        <v>01</v>
      </c>
      <c r="F7928" t="str">
        <f>"001"</f>
        <v>001</v>
      </c>
      <c r="G7928" t="str">
        <f>""</f>
        <v/>
      </c>
      <c r="H7928" t="s">
        <v>1</v>
      </c>
      <c r="I7928" t="s">
        <v>3502</v>
      </c>
      <c r="J7928" t="s">
        <v>7001</v>
      </c>
      <c r="K7928" t="str">
        <f>"41449"</f>
        <v>41449</v>
      </c>
    </row>
    <row r="7929" spans="1:11" customFormat="1" x14ac:dyDescent="0.25">
      <c r="A7929" t="str">
        <f t="shared" si="1155"/>
        <v>41</v>
      </c>
      <c r="B7929" t="s">
        <v>812</v>
      </c>
      <c r="C7929" t="str">
        <f>"006"</f>
        <v>006</v>
      </c>
      <c r="D7929" t="s">
        <v>817</v>
      </c>
      <c r="E7929" t="str">
        <f>"01"</f>
        <v>01</v>
      </c>
      <c r="F7929" t="str">
        <f>"001"</f>
        <v>001</v>
      </c>
      <c r="G7929" t="str">
        <f>""</f>
        <v/>
      </c>
      <c r="H7929" t="s">
        <v>0</v>
      </c>
      <c r="I7929" t="s">
        <v>3502</v>
      </c>
      <c r="J7929" t="s">
        <v>7001</v>
      </c>
      <c r="K7929" t="str">
        <f>"41449"</f>
        <v>41449</v>
      </c>
    </row>
    <row r="7930" spans="1:11" customFormat="1" x14ac:dyDescent="0.25">
      <c r="A7930" t="str">
        <f t="shared" si="1155"/>
        <v>41</v>
      </c>
      <c r="B7930" t="s">
        <v>812</v>
      </c>
      <c r="C7930" t="str">
        <f>"006"</f>
        <v>006</v>
      </c>
      <c r="D7930" t="s">
        <v>817</v>
      </c>
      <c r="E7930" t="str">
        <f>"02"</f>
        <v>02</v>
      </c>
      <c r="F7930" t="str">
        <f>"001"</f>
        <v>001</v>
      </c>
      <c r="G7930" t="str">
        <f>""</f>
        <v/>
      </c>
      <c r="H7930" t="s">
        <v>3</v>
      </c>
      <c r="I7930" t="s">
        <v>3502</v>
      </c>
      <c r="J7930" t="s">
        <v>7001</v>
      </c>
      <c r="K7930" t="str">
        <f>"41449"</f>
        <v>41449</v>
      </c>
    </row>
    <row r="7931" spans="1:11" customFormat="1" x14ac:dyDescent="0.25">
      <c r="A7931" t="str">
        <f t="shared" si="1155"/>
        <v>41</v>
      </c>
      <c r="B7931" t="s">
        <v>812</v>
      </c>
      <c r="C7931" t="str">
        <f>"006"</f>
        <v>006</v>
      </c>
      <c r="D7931" t="s">
        <v>817</v>
      </c>
      <c r="E7931" t="str">
        <f>"02"</f>
        <v>02</v>
      </c>
      <c r="F7931" t="str">
        <f>"002"</f>
        <v>002</v>
      </c>
      <c r="G7931" t="str">
        <f>""</f>
        <v/>
      </c>
      <c r="H7931" t="s">
        <v>3</v>
      </c>
      <c r="I7931" t="s">
        <v>3502</v>
      </c>
      <c r="J7931" t="s">
        <v>7001</v>
      </c>
      <c r="K7931" t="str">
        <f>"41449"</f>
        <v>41449</v>
      </c>
    </row>
    <row r="7932" spans="1:11" customFormat="1" x14ac:dyDescent="0.25">
      <c r="A7932" t="str">
        <f t="shared" si="1155"/>
        <v>41</v>
      </c>
      <c r="B7932" t="s">
        <v>812</v>
      </c>
      <c r="C7932" t="str">
        <f t="shared" ref="C7932:C7954" si="1156">"007"</f>
        <v>007</v>
      </c>
      <c r="D7932" t="s">
        <v>818</v>
      </c>
      <c r="E7932" t="str">
        <f t="shared" ref="E7932:E7938" si="1157">"01"</f>
        <v>01</v>
      </c>
      <c r="F7932" t="str">
        <f>"001"</f>
        <v>001</v>
      </c>
      <c r="G7932" t="str">
        <f>""</f>
        <v/>
      </c>
      <c r="H7932" t="s">
        <v>1</v>
      </c>
      <c r="I7932" t="s">
        <v>3503</v>
      </c>
      <c r="J7932" t="s">
        <v>7002</v>
      </c>
      <c r="K7932" t="str">
        <f t="shared" ref="K7932:K7945" si="1158">"41980"</f>
        <v>41980</v>
      </c>
    </row>
    <row r="7933" spans="1:11" customFormat="1" x14ac:dyDescent="0.25">
      <c r="A7933" t="str">
        <f t="shared" si="1155"/>
        <v>41</v>
      </c>
      <c r="B7933" t="s">
        <v>812</v>
      </c>
      <c r="C7933" t="str">
        <f t="shared" si="1156"/>
        <v>007</v>
      </c>
      <c r="D7933" t="s">
        <v>818</v>
      </c>
      <c r="E7933" t="str">
        <f t="shared" si="1157"/>
        <v>01</v>
      </c>
      <c r="F7933" t="str">
        <f>"001"</f>
        <v>001</v>
      </c>
      <c r="G7933" t="str">
        <f>""</f>
        <v/>
      </c>
      <c r="H7933" t="s">
        <v>0</v>
      </c>
      <c r="I7933" t="s">
        <v>3503</v>
      </c>
      <c r="J7933" t="s">
        <v>7002</v>
      </c>
      <c r="K7933" t="str">
        <f t="shared" si="1158"/>
        <v>41980</v>
      </c>
    </row>
    <row r="7934" spans="1:11" customFormat="1" x14ac:dyDescent="0.25">
      <c r="A7934" t="str">
        <f t="shared" si="1155"/>
        <v>41</v>
      </c>
      <c r="B7934" t="s">
        <v>812</v>
      </c>
      <c r="C7934" t="str">
        <f t="shared" si="1156"/>
        <v>007</v>
      </c>
      <c r="D7934" t="s">
        <v>818</v>
      </c>
      <c r="E7934" t="str">
        <f t="shared" si="1157"/>
        <v>01</v>
      </c>
      <c r="F7934" t="str">
        <f>"002"</f>
        <v>002</v>
      </c>
      <c r="G7934" t="str">
        <f>""</f>
        <v/>
      </c>
      <c r="H7934" t="s">
        <v>1</v>
      </c>
      <c r="I7934" t="s">
        <v>3503</v>
      </c>
      <c r="J7934" t="s">
        <v>7002</v>
      </c>
      <c r="K7934" t="str">
        <f t="shared" si="1158"/>
        <v>41980</v>
      </c>
    </row>
    <row r="7935" spans="1:11" customFormat="1" x14ac:dyDescent="0.25">
      <c r="A7935" t="str">
        <f t="shared" si="1155"/>
        <v>41</v>
      </c>
      <c r="B7935" t="s">
        <v>812</v>
      </c>
      <c r="C7935" t="str">
        <f t="shared" si="1156"/>
        <v>007</v>
      </c>
      <c r="D7935" t="s">
        <v>818</v>
      </c>
      <c r="E7935" t="str">
        <f t="shared" si="1157"/>
        <v>01</v>
      </c>
      <c r="F7935" t="str">
        <f>"002"</f>
        <v>002</v>
      </c>
      <c r="G7935" t="str">
        <f>""</f>
        <v/>
      </c>
      <c r="H7935" t="s">
        <v>0</v>
      </c>
      <c r="I7935" t="s">
        <v>3503</v>
      </c>
      <c r="J7935" t="s">
        <v>7002</v>
      </c>
      <c r="K7935" t="str">
        <f t="shared" si="1158"/>
        <v>41980</v>
      </c>
    </row>
    <row r="7936" spans="1:11" customFormat="1" x14ac:dyDescent="0.25">
      <c r="A7936" t="str">
        <f t="shared" si="1155"/>
        <v>41</v>
      </c>
      <c r="B7936" t="s">
        <v>812</v>
      </c>
      <c r="C7936" t="str">
        <f t="shared" si="1156"/>
        <v>007</v>
      </c>
      <c r="D7936" t="s">
        <v>818</v>
      </c>
      <c r="E7936" t="str">
        <f t="shared" si="1157"/>
        <v>01</v>
      </c>
      <c r="F7936" t="str">
        <f>"004"</f>
        <v>004</v>
      </c>
      <c r="G7936" t="str">
        <f>""</f>
        <v/>
      </c>
      <c r="H7936" t="s">
        <v>1</v>
      </c>
      <c r="I7936" t="s">
        <v>3503</v>
      </c>
      <c r="J7936" t="s">
        <v>7002</v>
      </c>
      <c r="K7936" t="str">
        <f t="shared" si="1158"/>
        <v>41980</v>
      </c>
    </row>
    <row r="7937" spans="1:11" customFormat="1" x14ac:dyDescent="0.25">
      <c r="A7937" t="str">
        <f t="shared" si="1155"/>
        <v>41</v>
      </c>
      <c r="B7937" t="s">
        <v>812</v>
      </c>
      <c r="C7937" t="str">
        <f t="shared" si="1156"/>
        <v>007</v>
      </c>
      <c r="D7937" t="s">
        <v>818</v>
      </c>
      <c r="E7937" t="str">
        <f t="shared" si="1157"/>
        <v>01</v>
      </c>
      <c r="F7937" t="str">
        <f>"004"</f>
        <v>004</v>
      </c>
      <c r="G7937" t="str">
        <f>""</f>
        <v/>
      </c>
      <c r="H7937" t="s">
        <v>0</v>
      </c>
      <c r="I7937" t="s">
        <v>3503</v>
      </c>
      <c r="J7937" t="s">
        <v>7002</v>
      </c>
      <c r="K7937" t="str">
        <f t="shared" si="1158"/>
        <v>41980</v>
      </c>
    </row>
    <row r="7938" spans="1:11" customFormat="1" x14ac:dyDescent="0.25">
      <c r="A7938" t="str">
        <f t="shared" si="1155"/>
        <v>41</v>
      </c>
      <c r="B7938" t="s">
        <v>812</v>
      </c>
      <c r="C7938" t="str">
        <f t="shared" si="1156"/>
        <v>007</v>
      </c>
      <c r="D7938" t="s">
        <v>818</v>
      </c>
      <c r="E7938" t="str">
        <f t="shared" si="1157"/>
        <v>01</v>
      </c>
      <c r="F7938" t="str">
        <f>"004"</f>
        <v>004</v>
      </c>
      <c r="G7938" t="str">
        <f>""</f>
        <v/>
      </c>
      <c r="H7938" t="s">
        <v>2</v>
      </c>
      <c r="I7938" t="s">
        <v>3503</v>
      </c>
      <c r="J7938" t="s">
        <v>7002</v>
      </c>
      <c r="K7938" t="str">
        <f t="shared" si="1158"/>
        <v>41980</v>
      </c>
    </row>
    <row r="7939" spans="1:11" customFormat="1" x14ac:dyDescent="0.25">
      <c r="A7939" t="str">
        <f t="shared" si="1155"/>
        <v>41</v>
      </c>
      <c r="B7939" t="s">
        <v>812</v>
      </c>
      <c r="C7939" t="str">
        <f t="shared" si="1156"/>
        <v>007</v>
      </c>
      <c r="D7939" t="s">
        <v>818</v>
      </c>
      <c r="E7939" t="str">
        <f t="shared" ref="E7939:E7954" si="1159">"02"</f>
        <v>02</v>
      </c>
      <c r="F7939" t="str">
        <f>"001"</f>
        <v>001</v>
      </c>
      <c r="G7939" t="str">
        <f>""</f>
        <v/>
      </c>
      <c r="H7939" t="s">
        <v>1</v>
      </c>
      <c r="I7939" t="s">
        <v>3504</v>
      </c>
      <c r="J7939" t="s">
        <v>7003</v>
      </c>
      <c r="K7939" t="str">
        <f t="shared" si="1158"/>
        <v>41980</v>
      </c>
    </row>
    <row r="7940" spans="1:11" customFormat="1" x14ac:dyDescent="0.25">
      <c r="A7940" t="str">
        <f t="shared" si="1155"/>
        <v>41</v>
      </c>
      <c r="B7940" t="s">
        <v>812</v>
      </c>
      <c r="C7940" t="str">
        <f t="shared" si="1156"/>
        <v>007</v>
      </c>
      <c r="D7940" t="s">
        <v>818</v>
      </c>
      <c r="E7940" t="str">
        <f t="shared" si="1159"/>
        <v>02</v>
      </c>
      <c r="F7940" t="str">
        <f>"001"</f>
        <v>001</v>
      </c>
      <c r="G7940" t="str">
        <f>""</f>
        <v/>
      </c>
      <c r="H7940" t="s">
        <v>0</v>
      </c>
      <c r="I7940" t="s">
        <v>3504</v>
      </c>
      <c r="J7940" t="s">
        <v>7003</v>
      </c>
      <c r="K7940" t="str">
        <f t="shared" si="1158"/>
        <v>41980</v>
      </c>
    </row>
    <row r="7941" spans="1:11" customFormat="1" x14ac:dyDescent="0.25">
      <c r="A7941" t="str">
        <f t="shared" si="1155"/>
        <v>41</v>
      </c>
      <c r="B7941" t="s">
        <v>812</v>
      </c>
      <c r="C7941" t="str">
        <f t="shared" si="1156"/>
        <v>007</v>
      </c>
      <c r="D7941" t="s">
        <v>818</v>
      </c>
      <c r="E7941" t="str">
        <f t="shared" si="1159"/>
        <v>02</v>
      </c>
      <c r="F7941" t="str">
        <f>"002"</f>
        <v>002</v>
      </c>
      <c r="G7941" t="str">
        <f>""</f>
        <v/>
      </c>
      <c r="H7941" t="s">
        <v>1</v>
      </c>
      <c r="I7941" t="s">
        <v>3504</v>
      </c>
      <c r="J7941" t="s">
        <v>7003</v>
      </c>
      <c r="K7941" t="str">
        <f t="shared" si="1158"/>
        <v>41980</v>
      </c>
    </row>
    <row r="7942" spans="1:11" customFormat="1" x14ac:dyDescent="0.25">
      <c r="A7942" t="str">
        <f t="shared" si="1155"/>
        <v>41</v>
      </c>
      <c r="B7942" t="s">
        <v>812</v>
      </c>
      <c r="C7942" t="str">
        <f t="shared" si="1156"/>
        <v>007</v>
      </c>
      <c r="D7942" t="s">
        <v>818</v>
      </c>
      <c r="E7942" t="str">
        <f t="shared" si="1159"/>
        <v>02</v>
      </c>
      <c r="F7942" t="str">
        <f>"002"</f>
        <v>002</v>
      </c>
      <c r="G7942" t="str">
        <f>""</f>
        <v/>
      </c>
      <c r="H7942" t="s">
        <v>0</v>
      </c>
      <c r="I7942" t="s">
        <v>3504</v>
      </c>
      <c r="J7942" t="s">
        <v>7003</v>
      </c>
      <c r="K7942" t="str">
        <f t="shared" si="1158"/>
        <v>41980</v>
      </c>
    </row>
    <row r="7943" spans="1:11" customFormat="1" x14ac:dyDescent="0.25">
      <c r="A7943" t="str">
        <f t="shared" si="1155"/>
        <v>41</v>
      </c>
      <c r="B7943" t="s">
        <v>812</v>
      </c>
      <c r="C7943" t="str">
        <f t="shared" si="1156"/>
        <v>007</v>
      </c>
      <c r="D7943" t="s">
        <v>818</v>
      </c>
      <c r="E7943" t="str">
        <f t="shared" si="1159"/>
        <v>02</v>
      </c>
      <c r="F7943" t="str">
        <f>"002"</f>
        <v>002</v>
      </c>
      <c r="G7943" t="str">
        <f>""</f>
        <v/>
      </c>
      <c r="H7943" t="s">
        <v>2</v>
      </c>
      <c r="I7943" t="s">
        <v>3504</v>
      </c>
      <c r="J7943" t="s">
        <v>7003</v>
      </c>
      <c r="K7943" t="str">
        <f t="shared" si="1158"/>
        <v>41980</v>
      </c>
    </row>
    <row r="7944" spans="1:11" customFormat="1" x14ac:dyDescent="0.25">
      <c r="A7944" t="str">
        <f t="shared" si="1155"/>
        <v>41</v>
      </c>
      <c r="B7944" t="s">
        <v>812</v>
      </c>
      <c r="C7944" t="str">
        <f t="shared" si="1156"/>
        <v>007</v>
      </c>
      <c r="D7944" t="s">
        <v>818</v>
      </c>
      <c r="E7944" t="str">
        <f t="shared" si="1159"/>
        <v>02</v>
      </c>
      <c r="F7944" t="str">
        <f>"003"</f>
        <v>003</v>
      </c>
      <c r="G7944" t="str">
        <f>""</f>
        <v/>
      </c>
      <c r="H7944" t="s">
        <v>1</v>
      </c>
      <c r="I7944" t="s">
        <v>93</v>
      </c>
      <c r="J7944" t="s">
        <v>7004</v>
      </c>
      <c r="K7944" t="str">
        <f t="shared" si="1158"/>
        <v>41980</v>
      </c>
    </row>
    <row r="7945" spans="1:11" customFormat="1" x14ac:dyDescent="0.25">
      <c r="A7945" t="str">
        <f t="shared" si="1155"/>
        <v>41</v>
      </c>
      <c r="B7945" t="s">
        <v>812</v>
      </c>
      <c r="C7945" t="str">
        <f t="shared" si="1156"/>
        <v>007</v>
      </c>
      <c r="D7945" t="s">
        <v>818</v>
      </c>
      <c r="E7945" t="str">
        <f t="shared" si="1159"/>
        <v>02</v>
      </c>
      <c r="F7945" t="str">
        <f>"003"</f>
        <v>003</v>
      </c>
      <c r="G7945" t="str">
        <f>""</f>
        <v/>
      </c>
      <c r="H7945" t="s">
        <v>0</v>
      </c>
      <c r="I7945" t="s">
        <v>93</v>
      </c>
      <c r="J7945" t="s">
        <v>7004</v>
      </c>
      <c r="K7945" t="str">
        <f t="shared" si="1158"/>
        <v>41980</v>
      </c>
    </row>
    <row r="7946" spans="1:11" customFormat="1" x14ac:dyDescent="0.25">
      <c r="A7946" t="str">
        <f t="shared" si="1155"/>
        <v>41</v>
      </c>
      <c r="B7946" t="s">
        <v>812</v>
      </c>
      <c r="C7946" t="str">
        <f t="shared" si="1156"/>
        <v>007</v>
      </c>
      <c r="D7946" t="s">
        <v>818</v>
      </c>
      <c r="E7946" t="str">
        <f t="shared" si="1159"/>
        <v>02</v>
      </c>
      <c r="F7946" t="str">
        <f>"004"</f>
        <v>004</v>
      </c>
      <c r="G7946" t="str">
        <f>""</f>
        <v/>
      </c>
      <c r="H7946" t="s">
        <v>1</v>
      </c>
      <c r="I7946" t="s">
        <v>3505</v>
      </c>
      <c r="J7946" t="s">
        <v>7005</v>
      </c>
      <c r="K7946" t="str">
        <f>"41989"</f>
        <v>41989</v>
      </c>
    </row>
    <row r="7947" spans="1:11" customFormat="1" x14ac:dyDescent="0.25">
      <c r="A7947" t="str">
        <f t="shared" si="1155"/>
        <v>41</v>
      </c>
      <c r="B7947" t="s">
        <v>812</v>
      </c>
      <c r="C7947" t="str">
        <f t="shared" si="1156"/>
        <v>007</v>
      </c>
      <c r="D7947" t="s">
        <v>818</v>
      </c>
      <c r="E7947" t="str">
        <f t="shared" si="1159"/>
        <v>02</v>
      </c>
      <c r="F7947" t="str">
        <f>"004"</f>
        <v>004</v>
      </c>
      <c r="G7947" t="str">
        <f>""</f>
        <v/>
      </c>
      <c r="H7947" t="s">
        <v>0</v>
      </c>
      <c r="I7947" t="s">
        <v>3505</v>
      </c>
      <c r="J7947" t="s">
        <v>7005</v>
      </c>
      <c r="K7947" t="str">
        <f>"41989"</f>
        <v>41989</v>
      </c>
    </row>
    <row r="7948" spans="1:11" customFormat="1" x14ac:dyDescent="0.25">
      <c r="A7948" t="str">
        <f t="shared" si="1155"/>
        <v>41</v>
      </c>
      <c r="B7948" t="s">
        <v>812</v>
      </c>
      <c r="C7948" t="str">
        <f t="shared" si="1156"/>
        <v>007</v>
      </c>
      <c r="D7948" t="s">
        <v>818</v>
      </c>
      <c r="E7948" t="str">
        <f t="shared" si="1159"/>
        <v>02</v>
      </c>
      <c r="F7948" t="str">
        <f>"005"</f>
        <v>005</v>
      </c>
      <c r="G7948" t="str">
        <f>""</f>
        <v/>
      </c>
      <c r="H7948" t="s">
        <v>1</v>
      </c>
      <c r="I7948" t="s">
        <v>93</v>
      </c>
      <c r="J7948" t="s">
        <v>7004</v>
      </c>
      <c r="K7948" t="str">
        <f t="shared" ref="K7948:K7954" si="1160">"41980"</f>
        <v>41980</v>
      </c>
    </row>
    <row r="7949" spans="1:11" customFormat="1" x14ac:dyDescent="0.25">
      <c r="A7949" t="str">
        <f t="shared" si="1155"/>
        <v>41</v>
      </c>
      <c r="B7949" t="s">
        <v>812</v>
      </c>
      <c r="C7949" t="str">
        <f t="shared" si="1156"/>
        <v>007</v>
      </c>
      <c r="D7949" t="s">
        <v>818</v>
      </c>
      <c r="E7949" t="str">
        <f t="shared" si="1159"/>
        <v>02</v>
      </c>
      <c r="F7949" t="str">
        <f>"005"</f>
        <v>005</v>
      </c>
      <c r="G7949" t="str">
        <f>""</f>
        <v/>
      </c>
      <c r="H7949" t="s">
        <v>0</v>
      </c>
      <c r="I7949" t="s">
        <v>93</v>
      </c>
      <c r="J7949" t="s">
        <v>7004</v>
      </c>
      <c r="K7949" t="str">
        <f t="shared" si="1160"/>
        <v>41980</v>
      </c>
    </row>
    <row r="7950" spans="1:11" customFormat="1" x14ac:dyDescent="0.25">
      <c r="A7950" t="str">
        <f t="shared" si="1155"/>
        <v>41</v>
      </c>
      <c r="B7950" t="s">
        <v>812</v>
      </c>
      <c r="C7950" t="str">
        <f t="shared" si="1156"/>
        <v>007</v>
      </c>
      <c r="D7950" t="s">
        <v>818</v>
      </c>
      <c r="E7950" t="str">
        <f t="shared" si="1159"/>
        <v>02</v>
      </c>
      <c r="F7950" t="str">
        <f>"006"</f>
        <v>006</v>
      </c>
      <c r="G7950" t="str">
        <f>""</f>
        <v/>
      </c>
      <c r="H7950" t="s">
        <v>1</v>
      </c>
      <c r="I7950" t="s">
        <v>3504</v>
      </c>
      <c r="J7950" t="s">
        <v>7003</v>
      </c>
      <c r="K7950" t="str">
        <f t="shared" si="1160"/>
        <v>41980</v>
      </c>
    </row>
    <row r="7951" spans="1:11" customFormat="1" x14ac:dyDescent="0.25">
      <c r="A7951" t="str">
        <f t="shared" si="1155"/>
        <v>41</v>
      </c>
      <c r="B7951" t="s">
        <v>812</v>
      </c>
      <c r="C7951" t="str">
        <f t="shared" si="1156"/>
        <v>007</v>
      </c>
      <c r="D7951" t="s">
        <v>818</v>
      </c>
      <c r="E7951" t="str">
        <f t="shared" si="1159"/>
        <v>02</v>
      </c>
      <c r="F7951" t="str">
        <f>"006"</f>
        <v>006</v>
      </c>
      <c r="G7951" t="str">
        <f>""</f>
        <v/>
      </c>
      <c r="H7951" t="s">
        <v>0</v>
      </c>
      <c r="I7951" t="s">
        <v>3504</v>
      </c>
      <c r="J7951" t="s">
        <v>7003</v>
      </c>
      <c r="K7951" t="str">
        <f t="shared" si="1160"/>
        <v>41980</v>
      </c>
    </row>
    <row r="7952" spans="1:11" customFormat="1" x14ac:dyDescent="0.25">
      <c r="A7952" t="str">
        <f t="shared" si="1155"/>
        <v>41</v>
      </c>
      <c r="B7952" t="s">
        <v>812</v>
      </c>
      <c r="C7952" t="str">
        <f t="shared" si="1156"/>
        <v>007</v>
      </c>
      <c r="D7952" t="s">
        <v>818</v>
      </c>
      <c r="E7952" t="str">
        <f t="shared" si="1159"/>
        <v>02</v>
      </c>
      <c r="F7952" t="str">
        <f>"007"</f>
        <v>007</v>
      </c>
      <c r="G7952" t="str">
        <f>""</f>
        <v/>
      </c>
      <c r="H7952" t="s">
        <v>1</v>
      </c>
      <c r="I7952" t="s">
        <v>93</v>
      </c>
      <c r="J7952" t="s">
        <v>7004</v>
      </c>
      <c r="K7952" t="str">
        <f t="shared" si="1160"/>
        <v>41980</v>
      </c>
    </row>
    <row r="7953" spans="1:11" customFormat="1" x14ac:dyDescent="0.25">
      <c r="A7953" t="str">
        <f t="shared" si="1155"/>
        <v>41</v>
      </c>
      <c r="B7953" t="s">
        <v>812</v>
      </c>
      <c r="C7953" t="str">
        <f t="shared" si="1156"/>
        <v>007</v>
      </c>
      <c r="D7953" t="s">
        <v>818</v>
      </c>
      <c r="E7953" t="str">
        <f t="shared" si="1159"/>
        <v>02</v>
      </c>
      <c r="F7953" t="str">
        <f>"007"</f>
        <v>007</v>
      </c>
      <c r="G7953" t="str">
        <f>""</f>
        <v/>
      </c>
      <c r="H7953" t="s">
        <v>0</v>
      </c>
      <c r="I7953" t="s">
        <v>93</v>
      </c>
      <c r="J7953" t="s">
        <v>7004</v>
      </c>
      <c r="K7953" t="str">
        <f t="shared" si="1160"/>
        <v>41980</v>
      </c>
    </row>
    <row r="7954" spans="1:11" customFormat="1" x14ac:dyDescent="0.25">
      <c r="A7954" t="str">
        <f t="shared" si="1155"/>
        <v>41</v>
      </c>
      <c r="B7954" t="s">
        <v>812</v>
      </c>
      <c r="C7954" t="str">
        <f t="shared" si="1156"/>
        <v>007</v>
      </c>
      <c r="D7954" t="s">
        <v>818</v>
      </c>
      <c r="E7954" t="str">
        <f t="shared" si="1159"/>
        <v>02</v>
      </c>
      <c r="F7954" t="str">
        <f>"007"</f>
        <v>007</v>
      </c>
      <c r="G7954" t="str">
        <f>""</f>
        <v/>
      </c>
      <c r="H7954" t="s">
        <v>2</v>
      </c>
      <c r="I7954" t="s">
        <v>93</v>
      </c>
      <c r="J7954" t="s">
        <v>7004</v>
      </c>
      <c r="K7954" t="str">
        <f t="shared" si="1160"/>
        <v>41980</v>
      </c>
    </row>
    <row r="7955" spans="1:11" customFormat="1" x14ac:dyDescent="0.25">
      <c r="A7955" t="str">
        <f t="shared" si="1155"/>
        <v>41</v>
      </c>
      <c r="B7955" t="s">
        <v>812</v>
      </c>
      <c r="C7955" t="str">
        <f>"008"</f>
        <v>008</v>
      </c>
      <c r="D7955" t="s">
        <v>819</v>
      </c>
      <c r="E7955" t="str">
        <f t="shared" ref="E7955:E7973" si="1161">"01"</f>
        <v>01</v>
      </c>
      <c r="F7955" t="str">
        <f>"001"</f>
        <v>001</v>
      </c>
      <c r="G7955" t="str">
        <f>""</f>
        <v/>
      </c>
      <c r="H7955" t="s">
        <v>1</v>
      </c>
      <c r="I7955" t="s">
        <v>103</v>
      </c>
      <c r="J7955" t="s">
        <v>7006</v>
      </c>
      <c r="K7955" t="str">
        <f>"41661"</f>
        <v>41661</v>
      </c>
    </row>
    <row r="7956" spans="1:11" customFormat="1" x14ac:dyDescent="0.25">
      <c r="A7956" t="str">
        <f t="shared" si="1155"/>
        <v>41</v>
      </c>
      <c r="B7956" t="s">
        <v>812</v>
      </c>
      <c r="C7956" t="str">
        <f>"008"</f>
        <v>008</v>
      </c>
      <c r="D7956" t="s">
        <v>819</v>
      </c>
      <c r="E7956" t="str">
        <f t="shared" si="1161"/>
        <v>01</v>
      </c>
      <c r="F7956" t="str">
        <f>"001"</f>
        <v>001</v>
      </c>
      <c r="G7956" t="str">
        <f>""</f>
        <v/>
      </c>
      <c r="H7956" t="s">
        <v>0</v>
      </c>
      <c r="I7956" t="s">
        <v>103</v>
      </c>
      <c r="J7956" t="s">
        <v>7006</v>
      </c>
      <c r="K7956" t="str">
        <f>"41661"</f>
        <v>41661</v>
      </c>
    </row>
    <row r="7957" spans="1:11" customFormat="1" x14ac:dyDescent="0.25">
      <c r="A7957" t="str">
        <f t="shared" si="1155"/>
        <v>41</v>
      </c>
      <c r="B7957" t="s">
        <v>812</v>
      </c>
      <c r="C7957" t="str">
        <f>"009"</f>
        <v>009</v>
      </c>
      <c r="D7957" t="s">
        <v>820</v>
      </c>
      <c r="E7957" t="str">
        <f t="shared" si="1161"/>
        <v>01</v>
      </c>
      <c r="F7957" t="str">
        <f>"001"</f>
        <v>001</v>
      </c>
      <c r="G7957" t="str">
        <f>""</f>
        <v/>
      </c>
      <c r="H7957" t="s">
        <v>3</v>
      </c>
      <c r="I7957" t="s">
        <v>3506</v>
      </c>
      <c r="J7957" t="s">
        <v>7007</v>
      </c>
      <c r="K7957" t="str">
        <f>"41240"</f>
        <v>41240</v>
      </c>
    </row>
    <row r="7958" spans="1:11" customFormat="1" x14ac:dyDescent="0.25">
      <c r="A7958" t="str">
        <f t="shared" si="1155"/>
        <v>41</v>
      </c>
      <c r="B7958" t="s">
        <v>812</v>
      </c>
      <c r="C7958" t="str">
        <f>"009"</f>
        <v>009</v>
      </c>
      <c r="D7958" t="s">
        <v>820</v>
      </c>
      <c r="E7958" t="str">
        <f t="shared" si="1161"/>
        <v>01</v>
      </c>
      <c r="F7958" t="str">
        <f>"002"</f>
        <v>002</v>
      </c>
      <c r="G7958" t="str">
        <f>""</f>
        <v/>
      </c>
      <c r="H7958" t="s">
        <v>3</v>
      </c>
      <c r="I7958" t="s">
        <v>3506</v>
      </c>
      <c r="J7958" t="s">
        <v>7007</v>
      </c>
      <c r="K7958" t="str">
        <f>"41240"</f>
        <v>41240</v>
      </c>
    </row>
    <row r="7959" spans="1:11" customFormat="1" x14ac:dyDescent="0.25">
      <c r="A7959" t="str">
        <f t="shared" si="1155"/>
        <v>41</v>
      </c>
      <c r="B7959" t="s">
        <v>812</v>
      </c>
      <c r="C7959" t="str">
        <f t="shared" ref="C7959:C7966" si="1162">"010"</f>
        <v>010</v>
      </c>
      <c r="D7959" t="s">
        <v>821</v>
      </c>
      <c r="E7959" t="str">
        <f t="shared" si="1161"/>
        <v>01</v>
      </c>
      <c r="F7959" t="str">
        <f>"001"</f>
        <v>001</v>
      </c>
      <c r="G7959" t="str">
        <f>""</f>
        <v/>
      </c>
      <c r="H7959" t="s">
        <v>1</v>
      </c>
      <c r="I7959" t="s">
        <v>3507</v>
      </c>
      <c r="J7959" t="s">
        <v>7008</v>
      </c>
      <c r="K7959" t="str">
        <f t="shared" ref="K7959:K7966" si="1163">"41111"</f>
        <v>41111</v>
      </c>
    </row>
    <row r="7960" spans="1:11" customFormat="1" x14ac:dyDescent="0.25">
      <c r="A7960" t="str">
        <f t="shared" si="1155"/>
        <v>41</v>
      </c>
      <c r="B7960" t="s">
        <v>812</v>
      </c>
      <c r="C7960" t="str">
        <f t="shared" si="1162"/>
        <v>010</v>
      </c>
      <c r="D7960" t="s">
        <v>821</v>
      </c>
      <c r="E7960" t="str">
        <f t="shared" si="1161"/>
        <v>01</v>
      </c>
      <c r="F7960" t="str">
        <f>"001"</f>
        <v>001</v>
      </c>
      <c r="G7960" t="str">
        <f>""</f>
        <v/>
      </c>
      <c r="H7960" t="s">
        <v>0</v>
      </c>
      <c r="I7960" t="s">
        <v>3507</v>
      </c>
      <c r="J7960" t="s">
        <v>7008</v>
      </c>
      <c r="K7960" t="str">
        <f t="shared" si="1163"/>
        <v>41111</v>
      </c>
    </row>
    <row r="7961" spans="1:11" customFormat="1" x14ac:dyDescent="0.25">
      <c r="A7961" t="str">
        <f t="shared" si="1155"/>
        <v>41</v>
      </c>
      <c r="B7961" t="s">
        <v>812</v>
      </c>
      <c r="C7961" t="str">
        <f t="shared" si="1162"/>
        <v>010</v>
      </c>
      <c r="D7961" t="s">
        <v>821</v>
      </c>
      <c r="E7961" t="str">
        <f t="shared" si="1161"/>
        <v>01</v>
      </c>
      <c r="F7961" t="str">
        <f>"001"</f>
        <v>001</v>
      </c>
      <c r="G7961" t="str">
        <f>""</f>
        <v/>
      </c>
      <c r="H7961" t="s">
        <v>2</v>
      </c>
      <c r="I7961" t="s">
        <v>3507</v>
      </c>
      <c r="J7961" t="s">
        <v>7008</v>
      </c>
      <c r="K7961" t="str">
        <f t="shared" si="1163"/>
        <v>41111</v>
      </c>
    </row>
    <row r="7962" spans="1:11" customFormat="1" x14ac:dyDescent="0.25">
      <c r="A7962" t="str">
        <f t="shared" si="1155"/>
        <v>41</v>
      </c>
      <c r="B7962" t="s">
        <v>812</v>
      </c>
      <c r="C7962" t="str">
        <f t="shared" si="1162"/>
        <v>010</v>
      </c>
      <c r="D7962" t="s">
        <v>821</v>
      </c>
      <c r="E7962" t="str">
        <f t="shared" si="1161"/>
        <v>01</v>
      </c>
      <c r="F7962" t="str">
        <f>"002"</f>
        <v>002</v>
      </c>
      <c r="G7962" t="str">
        <f>""</f>
        <v/>
      </c>
      <c r="H7962" t="s">
        <v>1</v>
      </c>
      <c r="I7962" t="s">
        <v>3507</v>
      </c>
      <c r="J7962" t="s">
        <v>7008</v>
      </c>
      <c r="K7962" t="str">
        <f t="shared" si="1163"/>
        <v>41111</v>
      </c>
    </row>
    <row r="7963" spans="1:11" customFormat="1" x14ac:dyDescent="0.25">
      <c r="A7963" t="str">
        <f t="shared" si="1155"/>
        <v>41</v>
      </c>
      <c r="B7963" t="s">
        <v>812</v>
      </c>
      <c r="C7963" t="str">
        <f t="shared" si="1162"/>
        <v>010</v>
      </c>
      <c r="D7963" t="s">
        <v>821</v>
      </c>
      <c r="E7963" t="str">
        <f t="shared" si="1161"/>
        <v>01</v>
      </c>
      <c r="F7963" t="str">
        <f>"002"</f>
        <v>002</v>
      </c>
      <c r="G7963" t="str">
        <f>""</f>
        <v/>
      </c>
      <c r="H7963" t="s">
        <v>0</v>
      </c>
      <c r="I7963" t="s">
        <v>3507</v>
      </c>
      <c r="J7963" t="s">
        <v>7008</v>
      </c>
      <c r="K7963" t="str">
        <f t="shared" si="1163"/>
        <v>41111</v>
      </c>
    </row>
    <row r="7964" spans="1:11" customFormat="1" x14ac:dyDescent="0.25">
      <c r="A7964" t="str">
        <f t="shared" si="1155"/>
        <v>41</v>
      </c>
      <c r="B7964" t="s">
        <v>812</v>
      </c>
      <c r="C7964" t="str">
        <f t="shared" si="1162"/>
        <v>010</v>
      </c>
      <c r="D7964" t="s">
        <v>821</v>
      </c>
      <c r="E7964" t="str">
        <f t="shared" si="1161"/>
        <v>01</v>
      </c>
      <c r="F7964" t="str">
        <f>"003"</f>
        <v>003</v>
      </c>
      <c r="G7964" t="str">
        <f>""</f>
        <v/>
      </c>
      <c r="H7964" t="s">
        <v>1</v>
      </c>
      <c r="I7964" t="s">
        <v>3507</v>
      </c>
      <c r="J7964" t="s">
        <v>7008</v>
      </c>
      <c r="K7964" t="str">
        <f t="shared" si="1163"/>
        <v>41111</v>
      </c>
    </row>
    <row r="7965" spans="1:11" customFormat="1" x14ac:dyDescent="0.25">
      <c r="A7965" t="str">
        <f t="shared" si="1155"/>
        <v>41</v>
      </c>
      <c r="B7965" t="s">
        <v>812</v>
      </c>
      <c r="C7965" t="str">
        <f t="shared" si="1162"/>
        <v>010</v>
      </c>
      <c r="D7965" t="s">
        <v>821</v>
      </c>
      <c r="E7965" t="str">
        <f t="shared" si="1161"/>
        <v>01</v>
      </c>
      <c r="F7965" t="str">
        <f>"003"</f>
        <v>003</v>
      </c>
      <c r="G7965" t="str">
        <f>""</f>
        <v/>
      </c>
      <c r="H7965" t="s">
        <v>0</v>
      </c>
      <c r="I7965" t="s">
        <v>3507</v>
      </c>
      <c r="J7965" t="s">
        <v>7008</v>
      </c>
      <c r="K7965" t="str">
        <f t="shared" si="1163"/>
        <v>41111</v>
      </c>
    </row>
    <row r="7966" spans="1:11" customFormat="1" x14ac:dyDescent="0.25">
      <c r="A7966" t="str">
        <f t="shared" si="1155"/>
        <v>41</v>
      </c>
      <c r="B7966" t="s">
        <v>812</v>
      </c>
      <c r="C7966" t="str">
        <f t="shared" si="1162"/>
        <v>010</v>
      </c>
      <c r="D7966" t="s">
        <v>821</v>
      </c>
      <c r="E7966" t="str">
        <f t="shared" si="1161"/>
        <v>01</v>
      </c>
      <c r="F7966" t="str">
        <f>"004"</f>
        <v>004</v>
      </c>
      <c r="G7966" t="str">
        <f>""</f>
        <v/>
      </c>
      <c r="H7966" t="s">
        <v>3</v>
      </c>
      <c r="I7966" t="s">
        <v>3507</v>
      </c>
      <c r="J7966" t="s">
        <v>7008</v>
      </c>
      <c r="K7966" t="str">
        <f t="shared" si="1163"/>
        <v>41111</v>
      </c>
    </row>
    <row r="7967" spans="1:11" customFormat="1" x14ac:dyDescent="0.25">
      <c r="A7967" t="str">
        <f t="shared" si="1155"/>
        <v>41</v>
      </c>
      <c r="B7967" t="s">
        <v>812</v>
      </c>
      <c r="C7967" t="str">
        <f t="shared" ref="C7967:C7992" si="1164">"011"</f>
        <v>011</v>
      </c>
      <c r="D7967" t="s">
        <v>822</v>
      </c>
      <c r="E7967" t="str">
        <f t="shared" si="1161"/>
        <v>01</v>
      </c>
      <c r="F7967" t="str">
        <f>"001"</f>
        <v>001</v>
      </c>
      <c r="G7967" t="str">
        <f>""</f>
        <v/>
      </c>
      <c r="H7967" t="s">
        <v>3</v>
      </c>
      <c r="I7967" t="s">
        <v>3508</v>
      </c>
      <c r="J7967" t="s">
        <v>7009</v>
      </c>
      <c r="K7967" t="str">
        <f t="shared" ref="K7967:K7992" si="1165">"41600"</f>
        <v>41600</v>
      </c>
    </row>
    <row r="7968" spans="1:11" customFormat="1" x14ac:dyDescent="0.25">
      <c r="A7968" t="str">
        <f t="shared" si="1155"/>
        <v>41</v>
      </c>
      <c r="B7968" t="s">
        <v>812</v>
      </c>
      <c r="C7968" t="str">
        <f t="shared" si="1164"/>
        <v>011</v>
      </c>
      <c r="D7968" t="s">
        <v>822</v>
      </c>
      <c r="E7968" t="str">
        <f t="shared" si="1161"/>
        <v>01</v>
      </c>
      <c r="F7968" t="str">
        <f>"002"</f>
        <v>002</v>
      </c>
      <c r="G7968" t="str">
        <f>""</f>
        <v/>
      </c>
      <c r="H7968" t="s">
        <v>1</v>
      </c>
      <c r="I7968" t="s">
        <v>3509</v>
      </c>
      <c r="J7968" t="s">
        <v>7010</v>
      </c>
      <c r="K7968" t="str">
        <f t="shared" si="1165"/>
        <v>41600</v>
      </c>
    </row>
    <row r="7969" spans="1:11" customFormat="1" x14ac:dyDescent="0.25">
      <c r="A7969" t="str">
        <f t="shared" si="1155"/>
        <v>41</v>
      </c>
      <c r="B7969" t="s">
        <v>812</v>
      </c>
      <c r="C7969" t="str">
        <f t="shared" si="1164"/>
        <v>011</v>
      </c>
      <c r="D7969" t="s">
        <v>822</v>
      </c>
      <c r="E7969" t="str">
        <f t="shared" si="1161"/>
        <v>01</v>
      </c>
      <c r="F7969" t="str">
        <f>"002"</f>
        <v>002</v>
      </c>
      <c r="G7969" t="str">
        <f>""</f>
        <v/>
      </c>
      <c r="H7969" t="s">
        <v>0</v>
      </c>
      <c r="I7969" t="s">
        <v>3509</v>
      </c>
      <c r="J7969" t="s">
        <v>7010</v>
      </c>
      <c r="K7969" t="str">
        <f t="shared" si="1165"/>
        <v>41600</v>
      </c>
    </row>
    <row r="7970" spans="1:11" customFormat="1" x14ac:dyDescent="0.25">
      <c r="A7970" t="str">
        <f t="shared" si="1155"/>
        <v>41</v>
      </c>
      <c r="B7970" t="s">
        <v>812</v>
      </c>
      <c r="C7970" t="str">
        <f t="shared" si="1164"/>
        <v>011</v>
      </c>
      <c r="D7970" t="s">
        <v>822</v>
      </c>
      <c r="E7970" t="str">
        <f t="shared" si="1161"/>
        <v>01</v>
      </c>
      <c r="F7970" t="str">
        <f>"003"</f>
        <v>003</v>
      </c>
      <c r="G7970" t="str">
        <f>""</f>
        <v/>
      </c>
      <c r="H7970" t="s">
        <v>1</v>
      </c>
      <c r="I7970" t="s">
        <v>92</v>
      </c>
      <c r="J7970" t="s">
        <v>7011</v>
      </c>
      <c r="K7970" t="str">
        <f t="shared" si="1165"/>
        <v>41600</v>
      </c>
    </row>
    <row r="7971" spans="1:11" customFormat="1" x14ac:dyDescent="0.25">
      <c r="A7971" t="str">
        <f t="shared" si="1155"/>
        <v>41</v>
      </c>
      <c r="B7971" t="s">
        <v>812</v>
      </c>
      <c r="C7971" t="str">
        <f t="shared" si="1164"/>
        <v>011</v>
      </c>
      <c r="D7971" t="s">
        <v>822</v>
      </c>
      <c r="E7971" t="str">
        <f t="shared" si="1161"/>
        <v>01</v>
      </c>
      <c r="F7971" t="str">
        <f>"003"</f>
        <v>003</v>
      </c>
      <c r="G7971" t="str">
        <f>""</f>
        <v/>
      </c>
      <c r="H7971" t="s">
        <v>0</v>
      </c>
      <c r="I7971" t="s">
        <v>92</v>
      </c>
      <c r="J7971" t="s">
        <v>7011</v>
      </c>
      <c r="K7971" t="str">
        <f t="shared" si="1165"/>
        <v>41600</v>
      </c>
    </row>
    <row r="7972" spans="1:11" customFormat="1" x14ac:dyDescent="0.25">
      <c r="A7972" t="str">
        <f t="shared" si="1155"/>
        <v>41</v>
      </c>
      <c r="B7972" t="s">
        <v>812</v>
      </c>
      <c r="C7972" t="str">
        <f t="shared" si="1164"/>
        <v>011</v>
      </c>
      <c r="D7972" t="s">
        <v>822</v>
      </c>
      <c r="E7972" t="str">
        <f t="shared" si="1161"/>
        <v>01</v>
      </c>
      <c r="F7972" t="str">
        <f>"004"</f>
        <v>004</v>
      </c>
      <c r="G7972" t="str">
        <f>""</f>
        <v/>
      </c>
      <c r="H7972" t="s">
        <v>1</v>
      </c>
      <c r="I7972" t="s">
        <v>3509</v>
      </c>
      <c r="J7972" t="s">
        <v>7010</v>
      </c>
      <c r="K7972" t="str">
        <f t="shared" si="1165"/>
        <v>41600</v>
      </c>
    </row>
    <row r="7973" spans="1:11" customFormat="1" x14ac:dyDescent="0.25">
      <c r="A7973" t="str">
        <f t="shared" si="1155"/>
        <v>41</v>
      </c>
      <c r="B7973" t="s">
        <v>812</v>
      </c>
      <c r="C7973" t="str">
        <f t="shared" si="1164"/>
        <v>011</v>
      </c>
      <c r="D7973" t="s">
        <v>822</v>
      </c>
      <c r="E7973" t="str">
        <f t="shared" si="1161"/>
        <v>01</v>
      </c>
      <c r="F7973" t="str">
        <f>"004"</f>
        <v>004</v>
      </c>
      <c r="G7973" t="str">
        <f>""</f>
        <v/>
      </c>
      <c r="H7973" t="s">
        <v>0</v>
      </c>
      <c r="I7973" t="s">
        <v>3509</v>
      </c>
      <c r="J7973" t="s">
        <v>7010</v>
      </c>
      <c r="K7973" t="str">
        <f t="shared" si="1165"/>
        <v>41600</v>
      </c>
    </row>
    <row r="7974" spans="1:11" customFormat="1" x14ac:dyDescent="0.25">
      <c r="A7974" t="str">
        <f t="shared" si="1155"/>
        <v>41</v>
      </c>
      <c r="B7974" t="s">
        <v>812</v>
      </c>
      <c r="C7974" t="str">
        <f t="shared" si="1164"/>
        <v>011</v>
      </c>
      <c r="D7974" t="s">
        <v>822</v>
      </c>
      <c r="E7974" t="str">
        <f>"02"</f>
        <v>02</v>
      </c>
      <c r="F7974" t="str">
        <f>"002"</f>
        <v>002</v>
      </c>
      <c r="G7974" t="str">
        <f>""</f>
        <v/>
      </c>
      <c r="H7974" t="s">
        <v>1</v>
      </c>
      <c r="I7974" t="s">
        <v>3510</v>
      </c>
      <c r="J7974" t="s">
        <v>7012</v>
      </c>
      <c r="K7974" t="str">
        <f t="shared" si="1165"/>
        <v>41600</v>
      </c>
    </row>
    <row r="7975" spans="1:11" customFormat="1" x14ac:dyDescent="0.25">
      <c r="A7975" t="str">
        <f t="shared" si="1155"/>
        <v>41</v>
      </c>
      <c r="B7975" t="s">
        <v>812</v>
      </c>
      <c r="C7975" t="str">
        <f t="shared" si="1164"/>
        <v>011</v>
      </c>
      <c r="D7975" t="s">
        <v>822</v>
      </c>
      <c r="E7975" t="str">
        <f>"02"</f>
        <v>02</v>
      </c>
      <c r="F7975" t="str">
        <f>"002"</f>
        <v>002</v>
      </c>
      <c r="G7975" t="str">
        <f>""</f>
        <v/>
      </c>
      <c r="H7975" t="s">
        <v>0</v>
      </c>
      <c r="I7975" t="s">
        <v>3510</v>
      </c>
      <c r="J7975" t="s">
        <v>7012</v>
      </c>
      <c r="K7975" t="str">
        <f t="shared" si="1165"/>
        <v>41600</v>
      </c>
    </row>
    <row r="7976" spans="1:11" customFormat="1" x14ac:dyDescent="0.25">
      <c r="A7976" t="str">
        <f t="shared" si="1155"/>
        <v>41</v>
      </c>
      <c r="B7976" t="s">
        <v>812</v>
      </c>
      <c r="C7976" t="str">
        <f t="shared" si="1164"/>
        <v>011</v>
      </c>
      <c r="D7976" t="s">
        <v>822</v>
      </c>
      <c r="E7976" t="str">
        <f>"02"</f>
        <v>02</v>
      </c>
      <c r="F7976" t="str">
        <f>"002"</f>
        <v>002</v>
      </c>
      <c r="G7976" t="str">
        <f>""</f>
        <v/>
      </c>
      <c r="H7976" t="s">
        <v>2</v>
      </c>
      <c r="I7976" t="s">
        <v>3510</v>
      </c>
      <c r="J7976" t="s">
        <v>7012</v>
      </c>
      <c r="K7976" t="str">
        <f t="shared" si="1165"/>
        <v>41600</v>
      </c>
    </row>
    <row r="7977" spans="1:11" customFormat="1" x14ac:dyDescent="0.25">
      <c r="A7977" t="str">
        <f t="shared" si="1155"/>
        <v>41</v>
      </c>
      <c r="B7977" t="s">
        <v>812</v>
      </c>
      <c r="C7977" t="str">
        <f t="shared" si="1164"/>
        <v>011</v>
      </c>
      <c r="D7977" t="s">
        <v>822</v>
      </c>
      <c r="E7977" t="str">
        <f>"02"</f>
        <v>02</v>
      </c>
      <c r="F7977" t="str">
        <f>"003"</f>
        <v>003</v>
      </c>
      <c r="G7977" t="str">
        <f>""</f>
        <v/>
      </c>
      <c r="H7977" t="s">
        <v>1</v>
      </c>
      <c r="I7977" t="s">
        <v>3511</v>
      </c>
      <c r="J7977" t="s">
        <v>7013</v>
      </c>
      <c r="K7977" t="str">
        <f t="shared" si="1165"/>
        <v>41600</v>
      </c>
    </row>
    <row r="7978" spans="1:11" customFormat="1" x14ac:dyDescent="0.25">
      <c r="A7978" t="str">
        <f t="shared" si="1155"/>
        <v>41</v>
      </c>
      <c r="B7978" t="s">
        <v>812</v>
      </c>
      <c r="C7978" t="str">
        <f t="shared" si="1164"/>
        <v>011</v>
      </c>
      <c r="D7978" t="s">
        <v>822</v>
      </c>
      <c r="E7978" t="str">
        <f>"02"</f>
        <v>02</v>
      </c>
      <c r="F7978" t="str">
        <f>"003"</f>
        <v>003</v>
      </c>
      <c r="G7978" t="str">
        <f>""</f>
        <v/>
      </c>
      <c r="H7978" t="s">
        <v>0</v>
      </c>
      <c r="I7978" t="s">
        <v>3511</v>
      </c>
      <c r="J7978" t="s">
        <v>7013</v>
      </c>
      <c r="K7978" t="str">
        <f t="shared" si="1165"/>
        <v>41600</v>
      </c>
    </row>
    <row r="7979" spans="1:11" customFormat="1" x14ac:dyDescent="0.25">
      <c r="A7979" t="str">
        <f t="shared" si="1155"/>
        <v>41</v>
      </c>
      <c r="B7979" t="s">
        <v>812</v>
      </c>
      <c r="C7979" t="str">
        <f t="shared" si="1164"/>
        <v>011</v>
      </c>
      <c r="D7979" t="s">
        <v>822</v>
      </c>
      <c r="E7979" t="str">
        <f t="shared" ref="E7979:E7985" si="1166">"03"</f>
        <v>03</v>
      </c>
      <c r="F7979" t="str">
        <f>"001"</f>
        <v>001</v>
      </c>
      <c r="G7979" t="str">
        <f>""</f>
        <v/>
      </c>
      <c r="H7979" t="s">
        <v>1</v>
      </c>
      <c r="I7979" t="s">
        <v>2914</v>
      </c>
      <c r="J7979" t="s">
        <v>7014</v>
      </c>
      <c r="K7979" t="str">
        <f t="shared" si="1165"/>
        <v>41600</v>
      </c>
    </row>
    <row r="7980" spans="1:11" customFormat="1" x14ac:dyDescent="0.25">
      <c r="A7980" t="str">
        <f t="shared" si="1155"/>
        <v>41</v>
      </c>
      <c r="B7980" t="s">
        <v>812</v>
      </c>
      <c r="C7980" t="str">
        <f t="shared" si="1164"/>
        <v>011</v>
      </c>
      <c r="D7980" t="s">
        <v>822</v>
      </c>
      <c r="E7980" t="str">
        <f t="shared" si="1166"/>
        <v>03</v>
      </c>
      <c r="F7980" t="str">
        <f>"001"</f>
        <v>001</v>
      </c>
      <c r="G7980" t="str">
        <f>""</f>
        <v/>
      </c>
      <c r="H7980" t="s">
        <v>0</v>
      </c>
      <c r="I7980" t="s">
        <v>2914</v>
      </c>
      <c r="J7980" t="s">
        <v>7014</v>
      </c>
      <c r="K7980" t="str">
        <f t="shared" si="1165"/>
        <v>41600</v>
      </c>
    </row>
    <row r="7981" spans="1:11" customFormat="1" x14ac:dyDescent="0.25">
      <c r="A7981" t="str">
        <f t="shared" si="1155"/>
        <v>41</v>
      </c>
      <c r="B7981" t="s">
        <v>812</v>
      </c>
      <c r="C7981" t="str">
        <f t="shared" si="1164"/>
        <v>011</v>
      </c>
      <c r="D7981" t="s">
        <v>822</v>
      </c>
      <c r="E7981" t="str">
        <f t="shared" si="1166"/>
        <v>03</v>
      </c>
      <c r="F7981" t="str">
        <f>"001"</f>
        <v>001</v>
      </c>
      <c r="G7981" t="str">
        <f>""</f>
        <v/>
      </c>
      <c r="H7981" t="s">
        <v>2</v>
      </c>
      <c r="I7981" t="s">
        <v>2914</v>
      </c>
      <c r="J7981" t="s">
        <v>7014</v>
      </c>
      <c r="K7981" t="str">
        <f t="shared" si="1165"/>
        <v>41600</v>
      </c>
    </row>
    <row r="7982" spans="1:11" customFormat="1" x14ac:dyDescent="0.25">
      <c r="A7982" t="str">
        <f t="shared" si="1155"/>
        <v>41</v>
      </c>
      <c r="B7982" t="s">
        <v>812</v>
      </c>
      <c r="C7982" t="str">
        <f t="shared" si="1164"/>
        <v>011</v>
      </c>
      <c r="D7982" t="s">
        <v>822</v>
      </c>
      <c r="E7982" t="str">
        <f t="shared" si="1166"/>
        <v>03</v>
      </c>
      <c r="F7982" t="str">
        <f>"003"</f>
        <v>003</v>
      </c>
      <c r="G7982" t="str">
        <f>""</f>
        <v/>
      </c>
      <c r="H7982" t="s">
        <v>1</v>
      </c>
      <c r="I7982" t="s">
        <v>2914</v>
      </c>
      <c r="J7982" t="s">
        <v>7014</v>
      </c>
      <c r="K7982" t="str">
        <f t="shared" si="1165"/>
        <v>41600</v>
      </c>
    </row>
    <row r="7983" spans="1:11" customFormat="1" x14ac:dyDescent="0.25">
      <c r="A7983" t="str">
        <f t="shared" si="1155"/>
        <v>41</v>
      </c>
      <c r="B7983" t="s">
        <v>812</v>
      </c>
      <c r="C7983" t="str">
        <f t="shared" si="1164"/>
        <v>011</v>
      </c>
      <c r="D7983" t="s">
        <v>822</v>
      </c>
      <c r="E7983" t="str">
        <f t="shared" si="1166"/>
        <v>03</v>
      </c>
      <c r="F7983" t="str">
        <f>"003"</f>
        <v>003</v>
      </c>
      <c r="G7983" t="str">
        <f>""</f>
        <v/>
      </c>
      <c r="H7983" t="s">
        <v>0</v>
      </c>
      <c r="I7983" t="s">
        <v>2914</v>
      </c>
      <c r="J7983" t="s">
        <v>7014</v>
      </c>
      <c r="K7983" t="str">
        <f t="shared" si="1165"/>
        <v>41600</v>
      </c>
    </row>
    <row r="7984" spans="1:11" customFormat="1" x14ac:dyDescent="0.25">
      <c r="A7984" t="str">
        <f t="shared" si="1155"/>
        <v>41</v>
      </c>
      <c r="B7984" t="s">
        <v>812</v>
      </c>
      <c r="C7984" t="str">
        <f t="shared" si="1164"/>
        <v>011</v>
      </c>
      <c r="D7984" t="s">
        <v>822</v>
      </c>
      <c r="E7984" t="str">
        <f t="shared" si="1166"/>
        <v>03</v>
      </c>
      <c r="F7984" t="str">
        <f>"004"</f>
        <v>004</v>
      </c>
      <c r="G7984" t="str">
        <f>""</f>
        <v/>
      </c>
      <c r="H7984" t="s">
        <v>1</v>
      </c>
      <c r="I7984" t="s">
        <v>2914</v>
      </c>
      <c r="J7984" t="s">
        <v>7014</v>
      </c>
      <c r="K7984" t="str">
        <f t="shared" si="1165"/>
        <v>41600</v>
      </c>
    </row>
    <row r="7985" spans="1:11" customFormat="1" x14ac:dyDescent="0.25">
      <c r="A7985" t="str">
        <f t="shared" si="1155"/>
        <v>41</v>
      </c>
      <c r="B7985" t="s">
        <v>812</v>
      </c>
      <c r="C7985" t="str">
        <f t="shared" si="1164"/>
        <v>011</v>
      </c>
      <c r="D7985" t="s">
        <v>822</v>
      </c>
      <c r="E7985" t="str">
        <f t="shared" si="1166"/>
        <v>03</v>
      </c>
      <c r="F7985" t="str">
        <f>"004"</f>
        <v>004</v>
      </c>
      <c r="G7985" t="str">
        <f>""</f>
        <v/>
      </c>
      <c r="H7985" t="s">
        <v>0</v>
      </c>
      <c r="I7985" t="s">
        <v>2914</v>
      </c>
      <c r="J7985" t="s">
        <v>7014</v>
      </c>
      <c r="K7985" t="str">
        <f t="shared" si="1165"/>
        <v>41600</v>
      </c>
    </row>
    <row r="7986" spans="1:11" customFormat="1" x14ac:dyDescent="0.25">
      <c r="A7986" t="str">
        <f t="shared" si="1155"/>
        <v>41</v>
      </c>
      <c r="B7986" t="s">
        <v>812</v>
      </c>
      <c r="C7986" t="str">
        <f t="shared" si="1164"/>
        <v>011</v>
      </c>
      <c r="D7986" t="s">
        <v>822</v>
      </c>
      <c r="E7986" t="str">
        <f t="shared" ref="E7986:E7992" si="1167">"04"</f>
        <v>04</v>
      </c>
      <c r="F7986" t="str">
        <f>"001"</f>
        <v>001</v>
      </c>
      <c r="G7986" t="str">
        <f>""</f>
        <v/>
      </c>
      <c r="H7986" t="s">
        <v>1</v>
      </c>
      <c r="I7986" t="s">
        <v>3512</v>
      </c>
      <c r="J7986" t="s">
        <v>7015</v>
      </c>
      <c r="K7986" t="str">
        <f t="shared" si="1165"/>
        <v>41600</v>
      </c>
    </row>
    <row r="7987" spans="1:11" customFormat="1" x14ac:dyDescent="0.25">
      <c r="A7987" t="str">
        <f t="shared" si="1155"/>
        <v>41</v>
      </c>
      <c r="B7987" t="s">
        <v>812</v>
      </c>
      <c r="C7987" t="str">
        <f t="shared" si="1164"/>
        <v>011</v>
      </c>
      <c r="D7987" t="s">
        <v>822</v>
      </c>
      <c r="E7987" t="str">
        <f t="shared" si="1167"/>
        <v>04</v>
      </c>
      <c r="F7987" t="str">
        <f>"001"</f>
        <v>001</v>
      </c>
      <c r="G7987" t="str">
        <f>""</f>
        <v/>
      </c>
      <c r="H7987" t="s">
        <v>0</v>
      </c>
      <c r="I7987" t="s">
        <v>3512</v>
      </c>
      <c r="J7987" t="s">
        <v>7015</v>
      </c>
      <c r="K7987" t="str">
        <f t="shared" si="1165"/>
        <v>41600</v>
      </c>
    </row>
    <row r="7988" spans="1:11" customFormat="1" x14ac:dyDescent="0.25">
      <c r="A7988" t="str">
        <f t="shared" si="1155"/>
        <v>41</v>
      </c>
      <c r="B7988" t="s">
        <v>812</v>
      </c>
      <c r="C7988" t="str">
        <f t="shared" si="1164"/>
        <v>011</v>
      </c>
      <c r="D7988" t="s">
        <v>822</v>
      </c>
      <c r="E7988" t="str">
        <f t="shared" si="1167"/>
        <v>04</v>
      </c>
      <c r="F7988" t="str">
        <f>"001"</f>
        <v>001</v>
      </c>
      <c r="G7988" t="str">
        <f>""</f>
        <v/>
      </c>
      <c r="H7988" t="s">
        <v>2</v>
      </c>
      <c r="I7988" t="s">
        <v>3512</v>
      </c>
      <c r="J7988" t="s">
        <v>7015</v>
      </c>
      <c r="K7988" t="str">
        <f t="shared" si="1165"/>
        <v>41600</v>
      </c>
    </row>
    <row r="7989" spans="1:11" customFormat="1" x14ac:dyDescent="0.25">
      <c r="A7989" t="str">
        <f t="shared" si="1155"/>
        <v>41</v>
      </c>
      <c r="B7989" t="s">
        <v>812</v>
      </c>
      <c r="C7989" t="str">
        <f t="shared" si="1164"/>
        <v>011</v>
      </c>
      <c r="D7989" t="s">
        <v>822</v>
      </c>
      <c r="E7989" t="str">
        <f t="shared" si="1167"/>
        <v>04</v>
      </c>
      <c r="F7989" t="str">
        <f>"002"</f>
        <v>002</v>
      </c>
      <c r="G7989" t="str">
        <f>""</f>
        <v/>
      </c>
      <c r="H7989" t="s">
        <v>1</v>
      </c>
      <c r="I7989" t="s">
        <v>3511</v>
      </c>
      <c r="J7989" t="s">
        <v>7013</v>
      </c>
      <c r="K7989" t="str">
        <f t="shared" si="1165"/>
        <v>41600</v>
      </c>
    </row>
    <row r="7990" spans="1:11" customFormat="1" x14ac:dyDescent="0.25">
      <c r="A7990" t="str">
        <f t="shared" si="1155"/>
        <v>41</v>
      </c>
      <c r="B7990" t="s">
        <v>812</v>
      </c>
      <c r="C7990" t="str">
        <f t="shared" si="1164"/>
        <v>011</v>
      </c>
      <c r="D7990" t="s">
        <v>822</v>
      </c>
      <c r="E7990" t="str">
        <f t="shared" si="1167"/>
        <v>04</v>
      </c>
      <c r="F7990" t="str">
        <f>"002"</f>
        <v>002</v>
      </c>
      <c r="G7990" t="str">
        <f>""</f>
        <v/>
      </c>
      <c r="H7990" t="s">
        <v>0</v>
      </c>
      <c r="I7990" t="s">
        <v>3511</v>
      </c>
      <c r="J7990" t="s">
        <v>7013</v>
      </c>
      <c r="K7990" t="str">
        <f t="shared" si="1165"/>
        <v>41600</v>
      </c>
    </row>
    <row r="7991" spans="1:11" customFormat="1" x14ac:dyDescent="0.25">
      <c r="A7991" t="str">
        <f t="shared" ref="A7991:A8054" si="1168">"41"</f>
        <v>41</v>
      </c>
      <c r="B7991" t="s">
        <v>812</v>
      </c>
      <c r="C7991" t="str">
        <f t="shared" si="1164"/>
        <v>011</v>
      </c>
      <c r="D7991" t="s">
        <v>822</v>
      </c>
      <c r="E7991" t="str">
        <f t="shared" si="1167"/>
        <v>04</v>
      </c>
      <c r="F7991" t="str">
        <f>"002"</f>
        <v>002</v>
      </c>
      <c r="G7991" t="str">
        <f>""</f>
        <v/>
      </c>
      <c r="H7991" t="s">
        <v>2</v>
      </c>
      <c r="I7991" t="s">
        <v>3511</v>
      </c>
      <c r="J7991" t="s">
        <v>7013</v>
      </c>
      <c r="K7991" t="str">
        <f t="shared" si="1165"/>
        <v>41600</v>
      </c>
    </row>
    <row r="7992" spans="1:11" customFormat="1" x14ac:dyDescent="0.25">
      <c r="A7992" t="str">
        <f t="shared" si="1168"/>
        <v>41</v>
      </c>
      <c r="B7992" t="s">
        <v>812</v>
      </c>
      <c r="C7992" t="str">
        <f t="shared" si="1164"/>
        <v>011</v>
      </c>
      <c r="D7992" t="s">
        <v>822</v>
      </c>
      <c r="E7992" t="str">
        <f t="shared" si="1167"/>
        <v>04</v>
      </c>
      <c r="F7992" t="str">
        <f>"003"</f>
        <v>003</v>
      </c>
      <c r="G7992" t="str">
        <f>""</f>
        <v/>
      </c>
      <c r="H7992" t="s">
        <v>3</v>
      </c>
      <c r="I7992" t="s">
        <v>3511</v>
      </c>
      <c r="J7992" t="s">
        <v>7013</v>
      </c>
      <c r="K7992" t="str">
        <f t="shared" si="1165"/>
        <v>41600</v>
      </c>
    </row>
    <row r="7993" spans="1:11" customFormat="1" x14ac:dyDescent="0.25">
      <c r="A7993" t="str">
        <f t="shared" si="1168"/>
        <v>41</v>
      </c>
      <c r="B7993" t="s">
        <v>812</v>
      </c>
      <c r="C7993" t="str">
        <f t="shared" ref="C7993:C7998" si="1169">"012"</f>
        <v>012</v>
      </c>
      <c r="D7993" t="s">
        <v>823</v>
      </c>
      <c r="E7993" t="str">
        <f t="shared" ref="E7993:E8002" si="1170">"01"</f>
        <v>01</v>
      </c>
      <c r="F7993" t="str">
        <f>"001"</f>
        <v>001</v>
      </c>
      <c r="G7993" t="str">
        <f>""</f>
        <v/>
      </c>
      <c r="H7993" t="s">
        <v>1</v>
      </c>
      <c r="I7993" t="s">
        <v>3513</v>
      </c>
      <c r="J7993" t="s">
        <v>7016</v>
      </c>
      <c r="K7993" t="str">
        <f t="shared" ref="K7993:K7998" si="1171">"41849"</f>
        <v>41849</v>
      </c>
    </row>
    <row r="7994" spans="1:11" customFormat="1" x14ac:dyDescent="0.25">
      <c r="A7994" t="str">
        <f t="shared" si="1168"/>
        <v>41</v>
      </c>
      <c r="B7994" t="s">
        <v>812</v>
      </c>
      <c r="C7994" t="str">
        <f t="shared" si="1169"/>
        <v>012</v>
      </c>
      <c r="D7994" t="s">
        <v>823</v>
      </c>
      <c r="E7994" t="str">
        <f t="shared" si="1170"/>
        <v>01</v>
      </c>
      <c r="F7994" t="str">
        <f>"001"</f>
        <v>001</v>
      </c>
      <c r="G7994" t="str">
        <f>""</f>
        <v/>
      </c>
      <c r="H7994" t="s">
        <v>0</v>
      </c>
      <c r="I7994" t="s">
        <v>3513</v>
      </c>
      <c r="J7994" t="s">
        <v>7016</v>
      </c>
      <c r="K7994" t="str">
        <f t="shared" si="1171"/>
        <v>41849</v>
      </c>
    </row>
    <row r="7995" spans="1:11" customFormat="1" x14ac:dyDescent="0.25">
      <c r="A7995" t="str">
        <f t="shared" si="1168"/>
        <v>41</v>
      </c>
      <c r="B7995" t="s">
        <v>812</v>
      </c>
      <c r="C7995" t="str">
        <f t="shared" si="1169"/>
        <v>012</v>
      </c>
      <c r="D7995" t="s">
        <v>823</v>
      </c>
      <c r="E7995" t="str">
        <f t="shared" si="1170"/>
        <v>01</v>
      </c>
      <c r="F7995" t="str">
        <f>"002"</f>
        <v>002</v>
      </c>
      <c r="G7995" t="str">
        <f>""</f>
        <v/>
      </c>
      <c r="H7995" t="s">
        <v>1</v>
      </c>
      <c r="I7995" t="s">
        <v>3514</v>
      </c>
      <c r="J7995" t="s">
        <v>7017</v>
      </c>
      <c r="K7995" t="str">
        <f t="shared" si="1171"/>
        <v>41849</v>
      </c>
    </row>
    <row r="7996" spans="1:11" customFormat="1" x14ac:dyDescent="0.25">
      <c r="A7996" t="str">
        <f t="shared" si="1168"/>
        <v>41</v>
      </c>
      <c r="B7996" t="s">
        <v>812</v>
      </c>
      <c r="C7996" t="str">
        <f t="shared" si="1169"/>
        <v>012</v>
      </c>
      <c r="D7996" t="s">
        <v>823</v>
      </c>
      <c r="E7996" t="str">
        <f t="shared" si="1170"/>
        <v>01</v>
      </c>
      <c r="F7996" t="str">
        <f>"002"</f>
        <v>002</v>
      </c>
      <c r="G7996" t="str">
        <f>""</f>
        <v/>
      </c>
      <c r="H7996" t="s">
        <v>0</v>
      </c>
      <c r="I7996" t="s">
        <v>3514</v>
      </c>
      <c r="J7996" t="s">
        <v>7017</v>
      </c>
      <c r="K7996" t="str">
        <f t="shared" si="1171"/>
        <v>41849</v>
      </c>
    </row>
    <row r="7997" spans="1:11" customFormat="1" x14ac:dyDescent="0.25">
      <c r="A7997" t="str">
        <f t="shared" si="1168"/>
        <v>41</v>
      </c>
      <c r="B7997" t="s">
        <v>812</v>
      </c>
      <c r="C7997" t="str">
        <f t="shared" si="1169"/>
        <v>012</v>
      </c>
      <c r="D7997" t="s">
        <v>823</v>
      </c>
      <c r="E7997" t="str">
        <f t="shared" si="1170"/>
        <v>01</v>
      </c>
      <c r="F7997" t="str">
        <f>"003"</f>
        <v>003</v>
      </c>
      <c r="G7997" t="str">
        <f>""</f>
        <v/>
      </c>
      <c r="H7997" t="s">
        <v>1</v>
      </c>
      <c r="I7997" t="s">
        <v>3514</v>
      </c>
      <c r="J7997" t="s">
        <v>7017</v>
      </c>
      <c r="K7997" t="str">
        <f t="shared" si="1171"/>
        <v>41849</v>
      </c>
    </row>
    <row r="7998" spans="1:11" customFormat="1" x14ac:dyDescent="0.25">
      <c r="A7998" t="str">
        <f t="shared" si="1168"/>
        <v>41</v>
      </c>
      <c r="B7998" t="s">
        <v>812</v>
      </c>
      <c r="C7998" t="str">
        <f t="shared" si="1169"/>
        <v>012</v>
      </c>
      <c r="D7998" t="s">
        <v>823</v>
      </c>
      <c r="E7998" t="str">
        <f t="shared" si="1170"/>
        <v>01</v>
      </c>
      <c r="F7998" t="str">
        <f>"003"</f>
        <v>003</v>
      </c>
      <c r="G7998" t="str">
        <f>""</f>
        <v/>
      </c>
      <c r="H7998" t="s">
        <v>0</v>
      </c>
      <c r="I7998" t="s">
        <v>3514</v>
      </c>
      <c r="J7998" t="s">
        <v>7017</v>
      </c>
      <c r="K7998" t="str">
        <f t="shared" si="1171"/>
        <v>41849</v>
      </c>
    </row>
    <row r="7999" spans="1:11" customFormat="1" x14ac:dyDescent="0.25">
      <c r="A7999" t="str">
        <f t="shared" si="1168"/>
        <v>41</v>
      </c>
      <c r="B7999" t="s">
        <v>812</v>
      </c>
      <c r="C7999" t="str">
        <f t="shared" ref="C7999:C8007" si="1172">"013"</f>
        <v>013</v>
      </c>
      <c r="D7999" t="s">
        <v>824</v>
      </c>
      <c r="E7999" t="str">
        <f t="shared" si="1170"/>
        <v>01</v>
      </c>
      <c r="F7999" t="str">
        <f>"001"</f>
        <v>001</v>
      </c>
      <c r="G7999" t="str">
        <f>""</f>
        <v/>
      </c>
      <c r="H7999" t="s">
        <v>1</v>
      </c>
      <c r="I7999" t="s">
        <v>3515</v>
      </c>
      <c r="J7999" t="s">
        <v>7018</v>
      </c>
      <c r="K7999" t="str">
        <f t="shared" ref="K7999:K8007" si="1173">"41870"</f>
        <v>41870</v>
      </c>
    </row>
    <row r="8000" spans="1:11" customFormat="1" x14ac:dyDescent="0.25">
      <c r="A8000" t="str">
        <f t="shared" si="1168"/>
        <v>41</v>
      </c>
      <c r="B8000" t="s">
        <v>812</v>
      </c>
      <c r="C8000" t="str">
        <f t="shared" si="1172"/>
        <v>013</v>
      </c>
      <c r="D8000" t="s">
        <v>824</v>
      </c>
      <c r="E8000" t="str">
        <f t="shared" si="1170"/>
        <v>01</v>
      </c>
      <c r="F8000" t="str">
        <f>"001"</f>
        <v>001</v>
      </c>
      <c r="G8000" t="str">
        <f>""</f>
        <v/>
      </c>
      <c r="H8000" t="s">
        <v>0</v>
      </c>
      <c r="I8000" t="s">
        <v>3515</v>
      </c>
      <c r="J8000" t="s">
        <v>7018</v>
      </c>
      <c r="K8000" t="str">
        <f t="shared" si="1173"/>
        <v>41870</v>
      </c>
    </row>
    <row r="8001" spans="1:11" customFormat="1" x14ac:dyDescent="0.25">
      <c r="A8001" t="str">
        <f t="shared" si="1168"/>
        <v>41</v>
      </c>
      <c r="B8001" t="s">
        <v>812</v>
      </c>
      <c r="C8001" t="str">
        <f t="shared" si="1172"/>
        <v>013</v>
      </c>
      <c r="D8001" t="s">
        <v>824</v>
      </c>
      <c r="E8001" t="str">
        <f t="shared" si="1170"/>
        <v>01</v>
      </c>
      <c r="F8001" t="str">
        <f>"002"</f>
        <v>002</v>
      </c>
      <c r="G8001" t="str">
        <f>""</f>
        <v/>
      </c>
      <c r="H8001" t="s">
        <v>1</v>
      </c>
      <c r="I8001" t="s">
        <v>3515</v>
      </c>
      <c r="J8001" t="s">
        <v>7018</v>
      </c>
      <c r="K8001" t="str">
        <f t="shared" si="1173"/>
        <v>41870</v>
      </c>
    </row>
    <row r="8002" spans="1:11" customFormat="1" x14ac:dyDescent="0.25">
      <c r="A8002" t="str">
        <f t="shared" si="1168"/>
        <v>41</v>
      </c>
      <c r="B8002" t="s">
        <v>812</v>
      </c>
      <c r="C8002" t="str">
        <f t="shared" si="1172"/>
        <v>013</v>
      </c>
      <c r="D8002" t="s">
        <v>824</v>
      </c>
      <c r="E8002" t="str">
        <f t="shared" si="1170"/>
        <v>01</v>
      </c>
      <c r="F8002" t="str">
        <f>"002"</f>
        <v>002</v>
      </c>
      <c r="G8002" t="str">
        <f>""</f>
        <v/>
      </c>
      <c r="H8002" t="s">
        <v>0</v>
      </c>
      <c r="I8002" t="s">
        <v>3515</v>
      </c>
      <c r="J8002" t="s">
        <v>7018</v>
      </c>
      <c r="K8002" t="str">
        <f t="shared" si="1173"/>
        <v>41870</v>
      </c>
    </row>
    <row r="8003" spans="1:11" customFormat="1" x14ac:dyDescent="0.25">
      <c r="A8003" t="str">
        <f t="shared" si="1168"/>
        <v>41</v>
      </c>
      <c r="B8003" t="s">
        <v>812</v>
      </c>
      <c r="C8003" t="str">
        <f t="shared" si="1172"/>
        <v>013</v>
      </c>
      <c r="D8003" t="s">
        <v>824</v>
      </c>
      <c r="E8003" t="str">
        <f>"02"</f>
        <v>02</v>
      </c>
      <c r="F8003" t="str">
        <f>"001"</f>
        <v>001</v>
      </c>
      <c r="G8003" t="str">
        <f>""</f>
        <v/>
      </c>
      <c r="H8003" t="s">
        <v>1</v>
      </c>
      <c r="I8003" t="s">
        <v>3516</v>
      </c>
      <c r="J8003" t="s">
        <v>5896</v>
      </c>
      <c r="K8003" t="str">
        <f t="shared" si="1173"/>
        <v>41870</v>
      </c>
    </row>
    <row r="8004" spans="1:11" customFormat="1" x14ac:dyDescent="0.25">
      <c r="A8004" t="str">
        <f t="shared" si="1168"/>
        <v>41</v>
      </c>
      <c r="B8004" t="s">
        <v>812</v>
      </c>
      <c r="C8004" t="str">
        <f t="shared" si="1172"/>
        <v>013</v>
      </c>
      <c r="D8004" t="s">
        <v>824</v>
      </c>
      <c r="E8004" t="str">
        <f>"02"</f>
        <v>02</v>
      </c>
      <c r="F8004" t="str">
        <f>"001"</f>
        <v>001</v>
      </c>
      <c r="G8004" t="str">
        <f>""</f>
        <v/>
      </c>
      <c r="H8004" t="s">
        <v>0</v>
      </c>
      <c r="I8004" t="s">
        <v>3516</v>
      </c>
      <c r="J8004" t="s">
        <v>5896</v>
      </c>
      <c r="K8004" t="str">
        <f t="shared" si="1173"/>
        <v>41870</v>
      </c>
    </row>
    <row r="8005" spans="1:11" customFormat="1" x14ac:dyDescent="0.25">
      <c r="A8005" t="str">
        <f t="shared" si="1168"/>
        <v>41</v>
      </c>
      <c r="B8005" t="s">
        <v>812</v>
      </c>
      <c r="C8005" t="str">
        <f t="shared" si="1172"/>
        <v>013</v>
      </c>
      <c r="D8005" t="s">
        <v>824</v>
      </c>
      <c r="E8005" t="str">
        <f>"02"</f>
        <v>02</v>
      </c>
      <c r="F8005" t="str">
        <f>"002"</f>
        <v>002</v>
      </c>
      <c r="G8005" t="str">
        <f>""</f>
        <v/>
      </c>
      <c r="H8005" t="s">
        <v>1</v>
      </c>
      <c r="I8005" t="s">
        <v>3516</v>
      </c>
      <c r="J8005" t="s">
        <v>5896</v>
      </c>
      <c r="K8005" t="str">
        <f t="shared" si="1173"/>
        <v>41870</v>
      </c>
    </row>
    <row r="8006" spans="1:11" customFormat="1" x14ac:dyDescent="0.25">
      <c r="A8006" t="str">
        <f t="shared" si="1168"/>
        <v>41</v>
      </c>
      <c r="B8006" t="s">
        <v>812</v>
      </c>
      <c r="C8006" t="str">
        <f t="shared" si="1172"/>
        <v>013</v>
      </c>
      <c r="D8006" t="s">
        <v>824</v>
      </c>
      <c r="E8006" t="str">
        <f>"02"</f>
        <v>02</v>
      </c>
      <c r="F8006" t="str">
        <f>"002"</f>
        <v>002</v>
      </c>
      <c r="G8006" t="str">
        <f>""</f>
        <v/>
      </c>
      <c r="H8006" t="s">
        <v>0</v>
      </c>
      <c r="I8006" t="s">
        <v>3516</v>
      </c>
      <c r="J8006" t="s">
        <v>5896</v>
      </c>
      <c r="K8006" t="str">
        <f t="shared" si="1173"/>
        <v>41870</v>
      </c>
    </row>
    <row r="8007" spans="1:11" customFormat="1" x14ac:dyDescent="0.25">
      <c r="A8007" t="str">
        <f t="shared" si="1168"/>
        <v>41</v>
      </c>
      <c r="B8007" t="s">
        <v>812</v>
      </c>
      <c r="C8007" t="str">
        <f t="shared" si="1172"/>
        <v>013</v>
      </c>
      <c r="D8007" t="s">
        <v>824</v>
      </c>
      <c r="E8007" t="str">
        <f>"02"</f>
        <v>02</v>
      </c>
      <c r="F8007" t="str">
        <f>"002"</f>
        <v>002</v>
      </c>
      <c r="G8007" t="str">
        <f>""</f>
        <v/>
      </c>
      <c r="H8007" t="s">
        <v>2</v>
      </c>
      <c r="I8007" t="s">
        <v>3516</v>
      </c>
      <c r="J8007" t="s">
        <v>5896</v>
      </c>
      <c r="K8007" t="str">
        <f t="shared" si="1173"/>
        <v>41870</v>
      </c>
    </row>
    <row r="8008" spans="1:11" customFormat="1" x14ac:dyDescent="0.25">
      <c r="A8008" t="str">
        <f t="shared" si="1168"/>
        <v>41</v>
      </c>
      <c r="B8008" t="s">
        <v>812</v>
      </c>
      <c r="C8008" t="str">
        <f>"014"</f>
        <v>014</v>
      </c>
      <c r="D8008" t="s">
        <v>825</v>
      </c>
      <c r="E8008" t="str">
        <f t="shared" ref="E8008:E8015" si="1174">"01"</f>
        <v>01</v>
      </c>
      <c r="F8008" t="str">
        <f>"001"</f>
        <v>001</v>
      </c>
      <c r="G8008" t="str">
        <f>"01"</f>
        <v>01</v>
      </c>
      <c r="H8008" t="s">
        <v>1</v>
      </c>
      <c r="I8008" t="s">
        <v>25</v>
      </c>
      <c r="J8008" t="s">
        <v>7019</v>
      </c>
      <c r="K8008" t="str">
        <f>"41570"</f>
        <v>41570</v>
      </c>
    </row>
    <row r="8009" spans="1:11" customFormat="1" x14ac:dyDescent="0.25">
      <c r="A8009" t="str">
        <f t="shared" si="1168"/>
        <v>41</v>
      </c>
      <c r="B8009" t="s">
        <v>812</v>
      </c>
      <c r="C8009" t="str">
        <f>"014"</f>
        <v>014</v>
      </c>
      <c r="D8009" t="s">
        <v>825</v>
      </c>
      <c r="E8009" t="str">
        <f t="shared" si="1174"/>
        <v>01</v>
      </c>
      <c r="F8009" t="str">
        <f>"001"</f>
        <v>001</v>
      </c>
      <c r="G8009" t="str">
        <f>"01"</f>
        <v>01</v>
      </c>
      <c r="H8009" t="s">
        <v>0</v>
      </c>
      <c r="I8009" t="s">
        <v>25</v>
      </c>
      <c r="J8009" t="s">
        <v>7019</v>
      </c>
      <c r="K8009" t="str">
        <f>"41570"</f>
        <v>41570</v>
      </c>
    </row>
    <row r="8010" spans="1:11" customFormat="1" x14ac:dyDescent="0.25">
      <c r="A8010" t="str">
        <f t="shared" si="1168"/>
        <v>41</v>
      </c>
      <c r="B8010" t="s">
        <v>812</v>
      </c>
      <c r="C8010" t="str">
        <f>"014"</f>
        <v>014</v>
      </c>
      <c r="D8010" t="s">
        <v>825</v>
      </c>
      <c r="E8010" t="str">
        <f t="shared" si="1174"/>
        <v>01</v>
      </c>
      <c r="F8010" t="str">
        <f>"001"</f>
        <v>001</v>
      </c>
      <c r="G8010" t="str">
        <f>"02"</f>
        <v>02</v>
      </c>
      <c r="H8010" t="s">
        <v>2</v>
      </c>
      <c r="I8010" t="s">
        <v>1286</v>
      </c>
      <c r="J8010" t="s">
        <v>7020</v>
      </c>
      <c r="K8010" t="str">
        <f>"41599"</f>
        <v>41599</v>
      </c>
    </row>
    <row r="8011" spans="1:11" customFormat="1" x14ac:dyDescent="0.25">
      <c r="A8011" t="str">
        <f t="shared" si="1168"/>
        <v>41</v>
      </c>
      <c r="B8011" t="s">
        <v>812</v>
      </c>
      <c r="C8011" t="str">
        <f>"014"</f>
        <v>014</v>
      </c>
      <c r="D8011" t="s">
        <v>825</v>
      </c>
      <c r="E8011" t="str">
        <f t="shared" si="1174"/>
        <v>01</v>
      </c>
      <c r="F8011" t="str">
        <f>"002"</f>
        <v>002</v>
      </c>
      <c r="G8011" t="str">
        <f>""</f>
        <v/>
      </c>
      <c r="H8011" t="s">
        <v>1</v>
      </c>
      <c r="I8011" t="s">
        <v>23</v>
      </c>
      <c r="J8011" t="s">
        <v>7021</v>
      </c>
      <c r="K8011" t="str">
        <f>"41570"</f>
        <v>41570</v>
      </c>
    </row>
    <row r="8012" spans="1:11" customFormat="1" x14ac:dyDescent="0.25">
      <c r="A8012" t="str">
        <f t="shared" si="1168"/>
        <v>41</v>
      </c>
      <c r="B8012" t="s">
        <v>812</v>
      </c>
      <c r="C8012" t="str">
        <f>"014"</f>
        <v>014</v>
      </c>
      <c r="D8012" t="s">
        <v>825</v>
      </c>
      <c r="E8012" t="str">
        <f t="shared" si="1174"/>
        <v>01</v>
      </c>
      <c r="F8012" t="str">
        <f>"002"</f>
        <v>002</v>
      </c>
      <c r="G8012" t="str">
        <f>""</f>
        <v/>
      </c>
      <c r="H8012" t="s">
        <v>0</v>
      </c>
      <c r="I8012" t="s">
        <v>23</v>
      </c>
      <c r="J8012" t="s">
        <v>7021</v>
      </c>
      <c r="K8012" t="str">
        <f>"41570"</f>
        <v>41570</v>
      </c>
    </row>
    <row r="8013" spans="1:11" customFormat="1" x14ac:dyDescent="0.25">
      <c r="A8013" t="str">
        <f t="shared" si="1168"/>
        <v>41</v>
      </c>
      <c r="B8013" t="s">
        <v>812</v>
      </c>
      <c r="C8013" t="str">
        <f t="shared" ref="C8013:C8021" si="1175">"015"</f>
        <v>015</v>
      </c>
      <c r="D8013" t="s">
        <v>826</v>
      </c>
      <c r="E8013" t="str">
        <f t="shared" si="1174"/>
        <v>01</v>
      </c>
      <c r="F8013" t="str">
        <f>"001"</f>
        <v>001</v>
      </c>
      <c r="G8013" t="str">
        <f>""</f>
        <v/>
      </c>
      <c r="H8013" t="s">
        <v>3</v>
      </c>
      <c r="I8013" t="s">
        <v>3517</v>
      </c>
      <c r="J8013" t="s">
        <v>7022</v>
      </c>
      <c r="K8013" t="str">
        <f t="shared" ref="K8013:K8021" si="1176">"41805"</f>
        <v>41805</v>
      </c>
    </row>
    <row r="8014" spans="1:11" customFormat="1" x14ac:dyDescent="0.25">
      <c r="A8014" t="str">
        <f t="shared" si="1168"/>
        <v>41</v>
      </c>
      <c r="B8014" t="s">
        <v>812</v>
      </c>
      <c r="C8014" t="str">
        <f t="shared" si="1175"/>
        <v>015</v>
      </c>
      <c r="D8014" t="s">
        <v>826</v>
      </c>
      <c r="E8014" t="str">
        <f t="shared" si="1174"/>
        <v>01</v>
      </c>
      <c r="F8014" t="str">
        <f>"002"</f>
        <v>002</v>
      </c>
      <c r="G8014" t="str">
        <f>""</f>
        <v/>
      </c>
      <c r="H8014" t="s">
        <v>1</v>
      </c>
      <c r="I8014" t="s">
        <v>3517</v>
      </c>
      <c r="J8014" t="s">
        <v>7022</v>
      </c>
      <c r="K8014" t="str">
        <f t="shared" si="1176"/>
        <v>41805</v>
      </c>
    </row>
    <row r="8015" spans="1:11" customFormat="1" x14ac:dyDescent="0.25">
      <c r="A8015" t="str">
        <f t="shared" si="1168"/>
        <v>41</v>
      </c>
      <c r="B8015" t="s">
        <v>812</v>
      </c>
      <c r="C8015" t="str">
        <f t="shared" si="1175"/>
        <v>015</v>
      </c>
      <c r="D8015" t="s">
        <v>826</v>
      </c>
      <c r="E8015" t="str">
        <f t="shared" si="1174"/>
        <v>01</v>
      </c>
      <c r="F8015" t="str">
        <f>"002"</f>
        <v>002</v>
      </c>
      <c r="G8015" t="str">
        <f>""</f>
        <v/>
      </c>
      <c r="H8015" t="s">
        <v>0</v>
      </c>
      <c r="I8015" t="s">
        <v>3517</v>
      </c>
      <c r="J8015" t="s">
        <v>7022</v>
      </c>
      <c r="K8015" t="str">
        <f t="shared" si="1176"/>
        <v>41805</v>
      </c>
    </row>
    <row r="8016" spans="1:11" customFormat="1" x14ac:dyDescent="0.25">
      <c r="A8016" t="str">
        <f t="shared" si="1168"/>
        <v>41</v>
      </c>
      <c r="B8016" t="s">
        <v>812</v>
      </c>
      <c r="C8016" t="str">
        <f t="shared" si="1175"/>
        <v>015</v>
      </c>
      <c r="D8016" t="s">
        <v>826</v>
      </c>
      <c r="E8016" t="str">
        <f t="shared" ref="E8016:E8021" si="1177">"02"</f>
        <v>02</v>
      </c>
      <c r="F8016" t="str">
        <f>"001"</f>
        <v>001</v>
      </c>
      <c r="G8016" t="str">
        <f>""</f>
        <v/>
      </c>
      <c r="H8016" t="s">
        <v>1</v>
      </c>
      <c r="I8016" t="s">
        <v>3518</v>
      </c>
      <c r="J8016" t="s">
        <v>7023</v>
      </c>
      <c r="K8016" t="str">
        <f t="shared" si="1176"/>
        <v>41805</v>
      </c>
    </row>
    <row r="8017" spans="1:11" customFormat="1" x14ac:dyDescent="0.25">
      <c r="A8017" t="str">
        <f t="shared" si="1168"/>
        <v>41</v>
      </c>
      <c r="B8017" t="s">
        <v>812</v>
      </c>
      <c r="C8017" t="str">
        <f t="shared" si="1175"/>
        <v>015</v>
      </c>
      <c r="D8017" t="s">
        <v>826</v>
      </c>
      <c r="E8017" t="str">
        <f t="shared" si="1177"/>
        <v>02</v>
      </c>
      <c r="F8017" t="str">
        <f>"001"</f>
        <v>001</v>
      </c>
      <c r="G8017" t="str">
        <f>""</f>
        <v/>
      </c>
      <c r="H8017" t="s">
        <v>0</v>
      </c>
      <c r="I8017" t="s">
        <v>3518</v>
      </c>
      <c r="J8017" t="s">
        <v>7023</v>
      </c>
      <c r="K8017" t="str">
        <f t="shared" si="1176"/>
        <v>41805</v>
      </c>
    </row>
    <row r="8018" spans="1:11" customFormat="1" x14ac:dyDescent="0.25">
      <c r="A8018" t="str">
        <f t="shared" si="1168"/>
        <v>41</v>
      </c>
      <c r="B8018" t="s">
        <v>812</v>
      </c>
      <c r="C8018" t="str">
        <f t="shared" si="1175"/>
        <v>015</v>
      </c>
      <c r="D8018" t="s">
        <v>826</v>
      </c>
      <c r="E8018" t="str">
        <f t="shared" si="1177"/>
        <v>02</v>
      </c>
      <c r="F8018" t="str">
        <f>"002"</f>
        <v>002</v>
      </c>
      <c r="G8018" t="str">
        <f>""</f>
        <v/>
      </c>
      <c r="H8018" t="s">
        <v>1</v>
      </c>
      <c r="I8018" t="s">
        <v>3518</v>
      </c>
      <c r="J8018" t="s">
        <v>7023</v>
      </c>
      <c r="K8018" t="str">
        <f t="shared" si="1176"/>
        <v>41805</v>
      </c>
    </row>
    <row r="8019" spans="1:11" customFormat="1" x14ac:dyDescent="0.25">
      <c r="A8019" t="str">
        <f t="shared" si="1168"/>
        <v>41</v>
      </c>
      <c r="B8019" t="s">
        <v>812</v>
      </c>
      <c r="C8019" t="str">
        <f t="shared" si="1175"/>
        <v>015</v>
      </c>
      <c r="D8019" t="s">
        <v>826</v>
      </c>
      <c r="E8019" t="str">
        <f t="shared" si="1177"/>
        <v>02</v>
      </c>
      <c r="F8019" t="str">
        <f>"002"</f>
        <v>002</v>
      </c>
      <c r="G8019" t="str">
        <f>""</f>
        <v/>
      </c>
      <c r="H8019" t="s">
        <v>0</v>
      </c>
      <c r="I8019" t="s">
        <v>3518</v>
      </c>
      <c r="J8019" t="s">
        <v>7023</v>
      </c>
      <c r="K8019" t="str">
        <f t="shared" si="1176"/>
        <v>41805</v>
      </c>
    </row>
    <row r="8020" spans="1:11" customFormat="1" x14ac:dyDescent="0.25">
      <c r="A8020" t="str">
        <f t="shared" si="1168"/>
        <v>41</v>
      </c>
      <c r="B8020" t="s">
        <v>812</v>
      </c>
      <c r="C8020" t="str">
        <f t="shared" si="1175"/>
        <v>015</v>
      </c>
      <c r="D8020" t="s">
        <v>826</v>
      </c>
      <c r="E8020" t="str">
        <f t="shared" si="1177"/>
        <v>02</v>
      </c>
      <c r="F8020" t="str">
        <f>"002"</f>
        <v>002</v>
      </c>
      <c r="G8020" t="str">
        <f>""</f>
        <v/>
      </c>
      <c r="H8020" t="s">
        <v>2</v>
      </c>
      <c r="I8020" t="s">
        <v>3518</v>
      </c>
      <c r="J8020" t="s">
        <v>7023</v>
      </c>
      <c r="K8020" t="str">
        <f t="shared" si="1176"/>
        <v>41805</v>
      </c>
    </row>
    <row r="8021" spans="1:11" customFormat="1" x14ac:dyDescent="0.25">
      <c r="A8021" t="str">
        <f t="shared" si="1168"/>
        <v>41</v>
      </c>
      <c r="B8021" t="s">
        <v>812</v>
      </c>
      <c r="C8021" t="str">
        <f t="shared" si="1175"/>
        <v>015</v>
      </c>
      <c r="D8021" t="s">
        <v>826</v>
      </c>
      <c r="E8021" t="str">
        <f t="shared" si="1177"/>
        <v>02</v>
      </c>
      <c r="F8021" t="str">
        <f>"003"</f>
        <v>003</v>
      </c>
      <c r="G8021" t="str">
        <f>""</f>
        <v/>
      </c>
      <c r="H8021" t="s">
        <v>3</v>
      </c>
      <c r="I8021" t="s">
        <v>3518</v>
      </c>
      <c r="J8021" t="s">
        <v>7023</v>
      </c>
      <c r="K8021" t="str">
        <f t="shared" si="1176"/>
        <v>41805</v>
      </c>
    </row>
    <row r="8022" spans="1:11" customFormat="1" x14ac:dyDescent="0.25">
      <c r="A8022" t="str">
        <f t="shared" si="1168"/>
        <v>41</v>
      </c>
      <c r="B8022" t="s">
        <v>812</v>
      </c>
      <c r="C8022" t="str">
        <f t="shared" ref="C8022:C8035" si="1178">"016"</f>
        <v>016</v>
      </c>
      <c r="D8022" t="s">
        <v>827</v>
      </c>
      <c r="E8022" t="str">
        <f t="shared" ref="E8022:E8029" si="1179">"01"</f>
        <v>01</v>
      </c>
      <c r="F8022" t="str">
        <f>"001"</f>
        <v>001</v>
      </c>
      <c r="G8022" t="str">
        <f>""</f>
        <v/>
      </c>
      <c r="H8022" t="s">
        <v>1</v>
      </c>
      <c r="I8022" t="s">
        <v>23</v>
      </c>
      <c r="J8022" t="s">
        <v>7024</v>
      </c>
      <c r="K8022" t="str">
        <f t="shared" ref="K8022:K8035" si="1180">"41110"</f>
        <v>41110</v>
      </c>
    </row>
    <row r="8023" spans="1:11" customFormat="1" x14ac:dyDescent="0.25">
      <c r="A8023" t="str">
        <f t="shared" si="1168"/>
        <v>41</v>
      </c>
      <c r="B8023" t="s">
        <v>812</v>
      </c>
      <c r="C8023" t="str">
        <f t="shared" si="1178"/>
        <v>016</v>
      </c>
      <c r="D8023" t="s">
        <v>827</v>
      </c>
      <c r="E8023" t="str">
        <f t="shared" si="1179"/>
        <v>01</v>
      </c>
      <c r="F8023" t="str">
        <f>"001"</f>
        <v>001</v>
      </c>
      <c r="G8023" t="str">
        <f>""</f>
        <v/>
      </c>
      <c r="H8023" t="s">
        <v>0</v>
      </c>
      <c r="I8023" t="s">
        <v>23</v>
      </c>
      <c r="J8023" t="s">
        <v>7024</v>
      </c>
      <c r="K8023" t="str">
        <f t="shared" si="1180"/>
        <v>41110</v>
      </c>
    </row>
    <row r="8024" spans="1:11" customFormat="1" x14ac:dyDescent="0.25">
      <c r="A8024" t="str">
        <f t="shared" si="1168"/>
        <v>41</v>
      </c>
      <c r="B8024" t="s">
        <v>812</v>
      </c>
      <c r="C8024" t="str">
        <f t="shared" si="1178"/>
        <v>016</v>
      </c>
      <c r="D8024" t="s">
        <v>827</v>
      </c>
      <c r="E8024" t="str">
        <f t="shared" si="1179"/>
        <v>01</v>
      </c>
      <c r="F8024" t="str">
        <f>"002"</f>
        <v>002</v>
      </c>
      <c r="G8024" t="str">
        <f>""</f>
        <v/>
      </c>
      <c r="H8024" t="s">
        <v>1</v>
      </c>
      <c r="I8024" t="s">
        <v>19</v>
      </c>
      <c r="J8024" t="s">
        <v>7025</v>
      </c>
      <c r="K8024" t="str">
        <f t="shared" si="1180"/>
        <v>41110</v>
      </c>
    </row>
    <row r="8025" spans="1:11" customFormat="1" x14ac:dyDescent="0.25">
      <c r="A8025" t="str">
        <f t="shared" si="1168"/>
        <v>41</v>
      </c>
      <c r="B8025" t="s">
        <v>812</v>
      </c>
      <c r="C8025" t="str">
        <f t="shared" si="1178"/>
        <v>016</v>
      </c>
      <c r="D8025" t="s">
        <v>827</v>
      </c>
      <c r="E8025" t="str">
        <f t="shared" si="1179"/>
        <v>01</v>
      </c>
      <c r="F8025" t="str">
        <f>"002"</f>
        <v>002</v>
      </c>
      <c r="G8025" t="str">
        <f>""</f>
        <v/>
      </c>
      <c r="H8025" t="s">
        <v>0</v>
      </c>
      <c r="I8025" t="s">
        <v>19</v>
      </c>
      <c r="J8025" t="s">
        <v>7025</v>
      </c>
      <c r="K8025" t="str">
        <f t="shared" si="1180"/>
        <v>41110</v>
      </c>
    </row>
    <row r="8026" spans="1:11" customFormat="1" x14ac:dyDescent="0.25">
      <c r="A8026" t="str">
        <f t="shared" si="1168"/>
        <v>41</v>
      </c>
      <c r="B8026" t="s">
        <v>812</v>
      </c>
      <c r="C8026" t="str">
        <f t="shared" si="1178"/>
        <v>016</v>
      </c>
      <c r="D8026" t="s">
        <v>827</v>
      </c>
      <c r="E8026" t="str">
        <f t="shared" si="1179"/>
        <v>01</v>
      </c>
      <c r="F8026" t="str">
        <f>"003"</f>
        <v>003</v>
      </c>
      <c r="G8026" t="str">
        <f>""</f>
        <v/>
      </c>
      <c r="H8026" t="s">
        <v>1</v>
      </c>
      <c r="I8026" t="s">
        <v>23</v>
      </c>
      <c r="J8026" t="s">
        <v>7024</v>
      </c>
      <c r="K8026" t="str">
        <f t="shared" si="1180"/>
        <v>41110</v>
      </c>
    </row>
    <row r="8027" spans="1:11" customFormat="1" x14ac:dyDescent="0.25">
      <c r="A8027" t="str">
        <f t="shared" si="1168"/>
        <v>41</v>
      </c>
      <c r="B8027" t="s">
        <v>812</v>
      </c>
      <c r="C8027" t="str">
        <f t="shared" si="1178"/>
        <v>016</v>
      </c>
      <c r="D8027" t="s">
        <v>827</v>
      </c>
      <c r="E8027" t="str">
        <f t="shared" si="1179"/>
        <v>01</v>
      </c>
      <c r="F8027" t="str">
        <f>"003"</f>
        <v>003</v>
      </c>
      <c r="G8027" t="str">
        <f>""</f>
        <v/>
      </c>
      <c r="H8027" t="s">
        <v>0</v>
      </c>
      <c r="I8027" t="s">
        <v>23</v>
      </c>
      <c r="J8027" t="s">
        <v>7024</v>
      </c>
      <c r="K8027" t="str">
        <f t="shared" si="1180"/>
        <v>41110</v>
      </c>
    </row>
    <row r="8028" spans="1:11" customFormat="1" x14ac:dyDescent="0.25">
      <c r="A8028" t="str">
        <f t="shared" si="1168"/>
        <v>41</v>
      </c>
      <c r="B8028" t="s">
        <v>812</v>
      </c>
      <c r="C8028" t="str">
        <f t="shared" si="1178"/>
        <v>016</v>
      </c>
      <c r="D8028" t="s">
        <v>827</v>
      </c>
      <c r="E8028" t="str">
        <f t="shared" si="1179"/>
        <v>01</v>
      </c>
      <c r="F8028" t="str">
        <f>"004"</f>
        <v>004</v>
      </c>
      <c r="G8028" t="str">
        <f>""</f>
        <v/>
      </c>
      <c r="H8028" t="s">
        <v>1</v>
      </c>
      <c r="I8028" t="s">
        <v>19</v>
      </c>
      <c r="J8028" t="s">
        <v>7025</v>
      </c>
      <c r="K8028" t="str">
        <f t="shared" si="1180"/>
        <v>41110</v>
      </c>
    </row>
    <row r="8029" spans="1:11" customFormat="1" x14ac:dyDescent="0.25">
      <c r="A8029" t="str">
        <f t="shared" si="1168"/>
        <v>41</v>
      </c>
      <c r="B8029" t="s">
        <v>812</v>
      </c>
      <c r="C8029" t="str">
        <f t="shared" si="1178"/>
        <v>016</v>
      </c>
      <c r="D8029" t="s">
        <v>827</v>
      </c>
      <c r="E8029" t="str">
        <f t="shared" si="1179"/>
        <v>01</v>
      </c>
      <c r="F8029" t="str">
        <f>"004"</f>
        <v>004</v>
      </c>
      <c r="G8029" t="str">
        <f>""</f>
        <v/>
      </c>
      <c r="H8029" t="s">
        <v>0</v>
      </c>
      <c r="I8029" t="s">
        <v>19</v>
      </c>
      <c r="J8029" t="s">
        <v>7025</v>
      </c>
      <c r="K8029" t="str">
        <f t="shared" si="1180"/>
        <v>41110</v>
      </c>
    </row>
    <row r="8030" spans="1:11" customFormat="1" x14ac:dyDescent="0.25">
      <c r="A8030" t="str">
        <f t="shared" si="1168"/>
        <v>41</v>
      </c>
      <c r="B8030" t="s">
        <v>812</v>
      </c>
      <c r="C8030" t="str">
        <f t="shared" si="1178"/>
        <v>016</v>
      </c>
      <c r="D8030" t="s">
        <v>827</v>
      </c>
      <c r="E8030" t="str">
        <f t="shared" ref="E8030:E8035" si="1181">"02"</f>
        <v>02</v>
      </c>
      <c r="F8030" t="str">
        <f>"001"</f>
        <v>001</v>
      </c>
      <c r="G8030" t="str">
        <f>""</f>
        <v/>
      </c>
      <c r="H8030" t="s">
        <v>1</v>
      </c>
      <c r="I8030" t="s">
        <v>3519</v>
      </c>
      <c r="J8030" t="s">
        <v>7026</v>
      </c>
      <c r="K8030" t="str">
        <f t="shared" si="1180"/>
        <v>41110</v>
      </c>
    </row>
    <row r="8031" spans="1:11" customFormat="1" x14ac:dyDescent="0.25">
      <c r="A8031" t="str">
        <f t="shared" si="1168"/>
        <v>41</v>
      </c>
      <c r="B8031" t="s">
        <v>812</v>
      </c>
      <c r="C8031" t="str">
        <f t="shared" si="1178"/>
        <v>016</v>
      </c>
      <c r="D8031" t="s">
        <v>827</v>
      </c>
      <c r="E8031" t="str">
        <f t="shared" si="1181"/>
        <v>02</v>
      </c>
      <c r="F8031" t="str">
        <f>"001"</f>
        <v>001</v>
      </c>
      <c r="G8031" t="str">
        <f>""</f>
        <v/>
      </c>
      <c r="H8031" t="s">
        <v>0</v>
      </c>
      <c r="I8031" t="s">
        <v>3519</v>
      </c>
      <c r="J8031" t="s">
        <v>7026</v>
      </c>
      <c r="K8031" t="str">
        <f t="shared" si="1180"/>
        <v>41110</v>
      </c>
    </row>
    <row r="8032" spans="1:11" customFormat="1" x14ac:dyDescent="0.25">
      <c r="A8032" t="str">
        <f t="shared" si="1168"/>
        <v>41</v>
      </c>
      <c r="B8032" t="s">
        <v>812</v>
      </c>
      <c r="C8032" t="str">
        <f t="shared" si="1178"/>
        <v>016</v>
      </c>
      <c r="D8032" t="s">
        <v>827</v>
      </c>
      <c r="E8032" t="str">
        <f t="shared" si="1181"/>
        <v>02</v>
      </c>
      <c r="F8032" t="str">
        <f>"001"</f>
        <v>001</v>
      </c>
      <c r="G8032" t="str">
        <f>""</f>
        <v/>
      </c>
      <c r="H8032" t="s">
        <v>2</v>
      </c>
      <c r="I8032" t="s">
        <v>3519</v>
      </c>
      <c r="J8032" t="s">
        <v>7026</v>
      </c>
      <c r="K8032" t="str">
        <f t="shared" si="1180"/>
        <v>41110</v>
      </c>
    </row>
    <row r="8033" spans="1:11" customFormat="1" x14ac:dyDescent="0.25">
      <c r="A8033" t="str">
        <f t="shared" si="1168"/>
        <v>41</v>
      </c>
      <c r="B8033" t="s">
        <v>812</v>
      </c>
      <c r="C8033" t="str">
        <f t="shared" si="1178"/>
        <v>016</v>
      </c>
      <c r="D8033" t="s">
        <v>827</v>
      </c>
      <c r="E8033" t="str">
        <f t="shared" si="1181"/>
        <v>02</v>
      </c>
      <c r="F8033" t="str">
        <f>"002"</f>
        <v>002</v>
      </c>
      <c r="G8033" t="str">
        <f>""</f>
        <v/>
      </c>
      <c r="H8033" t="s">
        <v>1</v>
      </c>
      <c r="I8033" t="s">
        <v>3520</v>
      </c>
      <c r="J8033" t="s">
        <v>7027</v>
      </c>
      <c r="K8033" t="str">
        <f t="shared" si="1180"/>
        <v>41110</v>
      </c>
    </row>
    <row r="8034" spans="1:11" customFormat="1" x14ac:dyDescent="0.25">
      <c r="A8034" t="str">
        <f t="shared" si="1168"/>
        <v>41</v>
      </c>
      <c r="B8034" t="s">
        <v>812</v>
      </c>
      <c r="C8034" t="str">
        <f t="shared" si="1178"/>
        <v>016</v>
      </c>
      <c r="D8034" t="s">
        <v>827</v>
      </c>
      <c r="E8034" t="str">
        <f t="shared" si="1181"/>
        <v>02</v>
      </c>
      <c r="F8034" t="str">
        <f>"002"</f>
        <v>002</v>
      </c>
      <c r="G8034" t="str">
        <f>""</f>
        <v/>
      </c>
      <c r="H8034" t="s">
        <v>0</v>
      </c>
      <c r="I8034" t="s">
        <v>3520</v>
      </c>
      <c r="J8034" t="s">
        <v>7027</v>
      </c>
      <c r="K8034" t="str">
        <f t="shared" si="1180"/>
        <v>41110</v>
      </c>
    </row>
    <row r="8035" spans="1:11" customFormat="1" x14ac:dyDescent="0.25">
      <c r="A8035" t="str">
        <f t="shared" si="1168"/>
        <v>41</v>
      </c>
      <c r="B8035" t="s">
        <v>812</v>
      </c>
      <c r="C8035" t="str">
        <f t="shared" si="1178"/>
        <v>016</v>
      </c>
      <c r="D8035" t="s">
        <v>827</v>
      </c>
      <c r="E8035" t="str">
        <f t="shared" si="1181"/>
        <v>02</v>
      </c>
      <c r="F8035" t="str">
        <f>"002"</f>
        <v>002</v>
      </c>
      <c r="G8035" t="str">
        <f>""</f>
        <v/>
      </c>
      <c r="H8035" t="s">
        <v>2</v>
      </c>
      <c r="I8035" t="s">
        <v>3520</v>
      </c>
      <c r="J8035" t="s">
        <v>7027</v>
      </c>
      <c r="K8035" t="str">
        <f t="shared" si="1180"/>
        <v>41110</v>
      </c>
    </row>
    <row r="8036" spans="1:11" customFormat="1" x14ac:dyDescent="0.25">
      <c r="A8036" t="str">
        <f t="shared" si="1168"/>
        <v>41</v>
      </c>
      <c r="B8036" t="s">
        <v>812</v>
      </c>
      <c r="C8036" t="str">
        <f t="shared" ref="C8036:C8062" si="1182">"017"</f>
        <v>017</v>
      </c>
      <c r="D8036" t="s">
        <v>828</v>
      </c>
      <c r="E8036" t="str">
        <f t="shared" ref="E8036:E8092" si="1183">"01"</f>
        <v>01</v>
      </c>
      <c r="F8036" t="str">
        <f>"001"</f>
        <v>001</v>
      </c>
      <c r="G8036" t="str">
        <f>""</f>
        <v/>
      </c>
      <c r="H8036" t="s">
        <v>1</v>
      </c>
      <c r="I8036" t="s">
        <v>3521</v>
      </c>
      <c r="J8036" t="s">
        <v>7028</v>
      </c>
      <c r="K8036" t="str">
        <f t="shared" ref="K8036:K8062" si="1184">"41930"</f>
        <v>41930</v>
      </c>
    </row>
    <row r="8037" spans="1:11" customFormat="1" x14ac:dyDescent="0.25">
      <c r="A8037" t="str">
        <f t="shared" si="1168"/>
        <v>41</v>
      </c>
      <c r="B8037" t="s">
        <v>812</v>
      </c>
      <c r="C8037" t="str">
        <f t="shared" si="1182"/>
        <v>017</v>
      </c>
      <c r="D8037" t="s">
        <v>828</v>
      </c>
      <c r="E8037" t="str">
        <f t="shared" si="1183"/>
        <v>01</v>
      </c>
      <c r="F8037" t="str">
        <f>"001"</f>
        <v>001</v>
      </c>
      <c r="G8037" t="str">
        <f>""</f>
        <v/>
      </c>
      <c r="H8037" t="s">
        <v>0</v>
      </c>
      <c r="I8037" t="s">
        <v>3521</v>
      </c>
      <c r="J8037" t="s">
        <v>7028</v>
      </c>
      <c r="K8037" t="str">
        <f t="shared" si="1184"/>
        <v>41930</v>
      </c>
    </row>
    <row r="8038" spans="1:11" customFormat="1" x14ac:dyDescent="0.25">
      <c r="A8038" t="str">
        <f t="shared" si="1168"/>
        <v>41</v>
      </c>
      <c r="B8038" t="s">
        <v>812</v>
      </c>
      <c r="C8038" t="str">
        <f t="shared" si="1182"/>
        <v>017</v>
      </c>
      <c r="D8038" t="s">
        <v>828</v>
      </c>
      <c r="E8038" t="str">
        <f t="shared" si="1183"/>
        <v>01</v>
      </c>
      <c r="F8038" t="str">
        <f>"002"</f>
        <v>002</v>
      </c>
      <c r="G8038" t="str">
        <f>""</f>
        <v/>
      </c>
      <c r="H8038" t="s">
        <v>1</v>
      </c>
      <c r="I8038" t="s">
        <v>3521</v>
      </c>
      <c r="J8038" t="s">
        <v>7028</v>
      </c>
      <c r="K8038" t="str">
        <f t="shared" si="1184"/>
        <v>41930</v>
      </c>
    </row>
    <row r="8039" spans="1:11" customFormat="1" x14ac:dyDescent="0.25">
      <c r="A8039" t="str">
        <f t="shared" si="1168"/>
        <v>41</v>
      </c>
      <c r="B8039" t="s">
        <v>812</v>
      </c>
      <c r="C8039" t="str">
        <f t="shared" si="1182"/>
        <v>017</v>
      </c>
      <c r="D8039" t="s">
        <v>828</v>
      </c>
      <c r="E8039" t="str">
        <f t="shared" si="1183"/>
        <v>01</v>
      </c>
      <c r="F8039" t="str">
        <f>"002"</f>
        <v>002</v>
      </c>
      <c r="G8039" t="str">
        <f>""</f>
        <v/>
      </c>
      <c r="H8039" t="s">
        <v>0</v>
      </c>
      <c r="I8039" t="s">
        <v>3521</v>
      </c>
      <c r="J8039" t="s">
        <v>7028</v>
      </c>
      <c r="K8039" t="str">
        <f t="shared" si="1184"/>
        <v>41930</v>
      </c>
    </row>
    <row r="8040" spans="1:11" customFormat="1" x14ac:dyDescent="0.25">
      <c r="A8040" t="str">
        <f t="shared" si="1168"/>
        <v>41</v>
      </c>
      <c r="B8040" t="s">
        <v>812</v>
      </c>
      <c r="C8040" t="str">
        <f t="shared" si="1182"/>
        <v>017</v>
      </c>
      <c r="D8040" t="s">
        <v>828</v>
      </c>
      <c r="E8040" t="str">
        <f t="shared" si="1183"/>
        <v>01</v>
      </c>
      <c r="F8040" t="str">
        <f>"003"</f>
        <v>003</v>
      </c>
      <c r="G8040" t="str">
        <f>""</f>
        <v/>
      </c>
      <c r="H8040" t="s">
        <v>1</v>
      </c>
      <c r="I8040" t="s">
        <v>3522</v>
      </c>
      <c r="J8040" t="s">
        <v>7029</v>
      </c>
      <c r="K8040" t="str">
        <f t="shared" si="1184"/>
        <v>41930</v>
      </c>
    </row>
    <row r="8041" spans="1:11" customFormat="1" x14ac:dyDescent="0.25">
      <c r="A8041" t="str">
        <f t="shared" si="1168"/>
        <v>41</v>
      </c>
      <c r="B8041" t="s">
        <v>812</v>
      </c>
      <c r="C8041" t="str">
        <f t="shared" si="1182"/>
        <v>017</v>
      </c>
      <c r="D8041" t="s">
        <v>828</v>
      </c>
      <c r="E8041" t="str">
        <f t="shared" si="1183"/>
        <v>01</v>
      </c>
      <c r="F8041" t="str">
        <f>"003"</f>
        <v>003</v>
      </c>
      <c r="G8041" t="str">
        <f>""</f>
        <v/>
      </c>
      <c r="H8041" t="s">
        <v>0</v>
      </c>
      <c r="I8041" t="s">
        <v>3522</v>
      </c>
      <c r="J8041" t="s">
        <v>7029</v>
      </c>
      <c r="K8041" t="str">
        <f t="shared" si="1184"/>
        <v>41930</v>
      </c>
    </row>
    <row r="8042" spans="1:11" customFormat="1" x14ac:dyDescent="0.25">
      <c r="A8042" t="str">
        <f t="shared" si="1168"/>
        <v>41</v>
      </c>
      <c r="B8042" t="s">
        <v>812</v>
      </c>
      <c r="C8042" t="str">
        <f t="shared" si="1182"/>
        <v>017</v>
      </c>
      <c r="D8042" t="s">
        <v>828</v>
      </c>
      <c r="E8042" t="str">
        <f t="shared" si="1183"/>
        <v>01</v>
      </c>
      <c r="F8042" t="str">
        <f>"003"</f>
        <v>003</v>
      </c>
      <c r="G8042" t="str">
        <f>""</f>
        <v/>
      </c>
      <c r="H8042" t="s">
        <v>2</v>
      </c>
      <c r="I8042" t="s">
        <v>3522</v>
      </c>
      <c r="J8042" t="s">
        <v>7029</v>
      </c>
      <c r="K8042" t="str">
        <f t="shared" si="1184"/>
        <v>41930</v>
      </c>
    </row>
    <row r="8043" spans="1:11" customFormat="1" x14ac:dyDescent="0.25">
      <c r="A8043" t="str">
        <f t="shared" si="1168"/>
        <v>41</v>
      </c>
      <c r="B8043" t="s">
        <v>812</v>
      </c>
      <c r="C8043" t="str">
        <f t="shared" si="1182"/>
        <v>017</v>
      </c>
      <c r="D8043" t="s">
        <v>828</v>
      </c>
      <c r="E8043" t="str">
        <f t="shared" si="1183"/>
        <v>01</v>
      </c>
      <c r="F8043" t="str">
        <f>"004"</f>
        <v>004</v>
      </c>
      <c r="G8043" t="str">
        <f>""</f>
        <v/>
      </c>
      <c r="H8043" t="s">
        <v>1</v>
      </c>
      <c r="I8043" t="s">
        <v>3523</v>
      </c>
      <c r="J8043" t="s">
        <v>7030</v>
      </c>
      <c r="K8043" t="str">
        <f t="shared" si="1184"/>
        <v>41930</v>
      </c>
    </row>
    <row r="8044" spans="1:11" customFormat="1" x14ac:dyDescent="0.25">
      <c r="A8044" t="str">
        <f t="shared" si="1168"/>
        <v>41</v>
      </c>
      <c r="B8044" t="s">
        <v>812</v>
      </c>
      <c r="C8044" t="str">
        <f t="shared" si="1182"/>
        <v>017</v>
      </c>
      <c r="D8044" t="s">
        <v>828</v>
      </c>
      <c r="E8044" t="str">
        <f t="shared" si="1183"/>
        <v>01</v>
      </c>
      <c r="F8044" t="str">
        <f>"004"</f>
        <v>004</v>
      </c>
      <c r="G8044" t="str">
        <f>""</f>
        <v/>
      </c>
      <c r="H8044" t="s">
        <v>0</v>
      </c>
      <c r="I8044" t="s">
        <v>3523</v>
      </c>
      <c r="J8044" t="s">
        <v>7030</v>
      </c>
      <c r="K8044" t="str">
        <f t="shared" si="1184"/>
        <v>41930</v>
      </c>
    </row>
    <row r="8045" spans="1:11" customFormat="1" x14ac:dyDescent="0.25">
      <c r="A8045" t="str">
        <f t="shared" si="1168"/>
        <v>41</v>
      </c>
      <c r="B8045" t="s">
        <v>812</v>
      </c>
      <c r="C8045" t="str">
        <f t="shared" si="1182"/>
        <v>017</v>
      </c>
      <c r="D8045" t="s">
        <v>828</v>
      </c>
      <c r="E8045" t="str">
        <f t="shared" si="1183"/>
        <v>01</v>
      </c>
      <c r="F8045" t="str">
        <f>"004"</f>
        <v>004</v>
      </c>
      <c r="G8045" t="str">
        <f>""</f>
        <v/>
      </c>
      <c r="H8045" t="s">
        <v>2</v>
      </c>
      <c r="I8045" t="s">
        <v>3523</v>
      </c>
      <c r="J8045" t="s">
        <v>7030</v>
      </c>
      <c r="K8045" t="str">
        <f t="shared" si="1184"/>
        <v>41930</v>
      </c>
    </row>
    <row r="8046" spans="1:11" customFormat="1" x14ac:dyDescent="0.25">
      <c r="A8046" t="str">
        <f t="shared" si="1168"/>
        <v>41</v>
      </c>
      <c r="B8046" t="s">
        <v>812</v>
      </c>
      <c r="C8046" t="str">
        <f t="shared" si="1182"/>
        <v>017</v>
      </c>
      <c r="D8046" t="s">
        <v>828</v>
      </c>
      <c r="E8046" t="str">
        <f t="shared" si="1183"/>
        <v>01</v>
      </c>
      <c r="F8046" t="str">
        <f>"005"</f>
        <v>005</v>
      </c>
      <c r="G8046" t="str">
        <f>""</f>
        <v/>
      </c>
      <c r="H8046" t="s">
        <v>1</v>
      </c>
      <c r="I8046" t="s">
        <v>3523</v>
      </c>
      <c r="J8046" t="s">
        <v>7030</v>
      </c>
      <c r="K8046" t="str">
        <f t="shared" si="1184"/>
        <v>41930</v>
      </c>
    </row>
    <row r="8047" spans="1:11" customFormat="1" x14ac:dyDescent="0.25">
      <c r="A8047" t="str">
        <f t="shared" si="1168"/>
        <v>41</v>
      </c>
      <c r="B8047" t="s">
        <v>812</v>
      </c>
      <c r="C8047" t="str">
        <f t="shared" si="1182"/>
        <v>017</v>
      </c>
      <c r="D8047" t="s">
        <v>828</v>
      </c>
      <c r="E8047" t="str">
        <f t="shared" si="1183"/>
        <v>01</v>
      </c>
      <c r="F8047" t="str">
        <f>"005"</f>
        <v>005</v>
      </c>
      <c r="G8047" t="str">
        <f>""</f>
        <v/>
      </c>
      <c r="H8047" t="s">
        <v>0</v>
      </c>
      <c r="I8047" t="s">
        <v>3523</v>
      </c>
      <c r="J8047" t="s">
        <v>7030</v>
      </c>
      <c r="K8047" t="str">
        <f t="shared" si="1184"/>
        <v>41930</v>
      </c>
    </row>
    <row r="8048" spans="1:11" customFormat="1" x14ac:dyDescent="0.25">
      <c r="A8048" t="str">
        <f t="shared" si="1168"/>
        <v>41</v>
      </c>
      <c r="B8048" t="s">
        <v>812</v>
      </c>
      <c r="C8048" t="str">
        <f t="shared" si="1182"/>
        <v>017</v>
      </c>
      <c r="D8048" t="s">
        <v>828</v>
      </c>
      <c r="E8048" t="str">
        <f t="shared" si="1183"/>
        <v>01</v>
      </c>
      <c r="F8048" t="str">
        <f>"006"</f>
        <v>006</v>
      </c>
      <c r="G8048" t="str">
        <f>""</f>
        <v/>
      </c>
      <c r="H8048" t="s">
        <v>1</v>
      </c>
      <c r="I8048" t="s">
        <v>3523</v>
      </c>
      <c r="J8048" t="s">
        <v>7030</v>
      </c>
      <c r="K8048" t="str">
        <f t="shared" si="1184"/>
        <v>41930</v>
      </c>
    </row>
    <row r="8049" spans="1:11" customFormat="1" x14ac:dyDescent="0.25">
      <c r="A8049" t="str">
        <f t="shared" si="1168"/>
        <v>41</v>
      </c>
      <c r="B8049" t="s">
        <v>812</v>
      </c>
      <c r="C8049" t="str">
        <f t="shared" si="1182"/>
        <v>017</v>
      </c>
      <c r="D8049" t="s">
        <v>828</v>
      </c>
      <c r="E8049" t="str">
        <f t="shared" si="1183"/>
        <v>01</v>
      </c>
      <c r="F8049" t="str">
        <f>"006"</f>
        <v>006</v>
      </c>
      <c r="G8049" t="str">
        <f>""</f>
        <v/>
      </c>
      <c r="H8049" t="s">
        <v>0</v>
      </c>
      <c r="I8049" t="s">
        <v>3523</v>
      </c>
      <c r="J8049" t="s">
        <v>7030</v>
      </c>
      <c r="K8049" t="str">
        <f t="shared" si="1184"/>
        <v>41930</v>
      </c>
    </row>
    <row r="8050" spans="1:11" customFormat="1" x14ac:dyDescent="0.25">
      <c r="A8050" t="str">
        <f t="shared" si="1168"/>
        <v>41</v>
      </c>
      <c r="B8050" t="s">
        <v>812</v>
      </c>
      <c r="C8050" t="str">
        <f t="shared" si="1182"/>
        <v>017</v>
      </c>
      <c r="D8050" t="s">
        <v>828</v>
      </c>
      <c r="E8050" t="str">
        <f t="shared" si="1183"/>
        <v>01</v>
      </c>
      <c r="F8050" t="str">
        <f>"007"</f>
        <v>007</v>
      </c>
      <c r="G8050" t="str">
        <f>""</f>
        <v/>
      </c>
      <c r="H8050" t="s">
        <v>1</v>
      </c>
      <c r="I8050" t="s">
        <v>3522</v>
      </c>
      <c r="J8050" t="s">
        <v>7029</v>
      </c>
      <c r="K8050" t="str">
        <f t="shared" si="1184"/>
        <v>41930</v>
      </c>
    </row>
    <row r="8051" spans="1:11" customFormat="1" x14ac:dyDescent="0.25">
      <c r="A8051" t="str">
        <f t="shared" si="1168"/>
        <v>41</v>
      </c>
      <c r="B8051" t="s">
        <v>812</v>
      </c>
      <c r="C8051" t="str">
        <f t="shared" si="1182"/>
        <v>017</v>
      </c>
      <c r="D8051" t="s">
        <v>828</v>
      </c>
      <c r="E8051" t="str">
        <f t="shared" si="1183"/>
        <v>01</v>
      </c>
      <c r="F8051" t="str">
        <f>"007"</f>
        <v>007</v>
      </c>
      <c r="G8051" t="str">
        <f>""</f>
        <v/>
      </c>
      <c r="H8051" t="s">
        <v>0</v>
      </c>
      <c r="I8051" t="s">
        <v>3522</v>
      </c>
      <c r="J8051" t="s">
        <v>7029</v>
      </c>
      <c r="K8051" t="str">
        <f t="shared" si="1184"/>
        <v>41930</v>
      </c>
    </row>
    <row r="8052" spans="1:11" customFormat="1" x14ac:dyDescent="0.25">
      <c r="A8052" t="str">
        <f t="shared" si="1168"/>
        <v>41</v>
      </c>
      <c r="B8052" t="s">
        <v>812</v>
      </c>
      <c r="C8052" t="str">
        <f t="shared" si="1182"/>
        <v>017</v>
      </c>
      <c r="D8052" t="s">
        <v>828</v>
      </c>
      <c r="E8052" t="str">
        <f t="shared" si="1183"/>
        <v>01</v>
      </c>
      <c r="F8052" t="str">
        <f>"008"</f>
        <v>008</v>
      </c>
      <c r="G8052" t="str">
        <f>""</f>
        <v/>
      </c>
      <c r="H8052" t="s">
        <v>1</v>
      </c>
      <c r="I8052" t="s">
        <v>3524</v>
      </c>
      <c r="J8052" t="s">
        <v>7031</v>
      </c>
      <c r="K8052" t="str">
        <f t="shared" si="1184"/>
        <v>41930</v>
      </c>
    </row>
    <row r="8053" spans="1:11" customFormat="1" x14ac:dyDescent="0.25">
      <c r="A8053" t="str">
        <f t="shared" si="1168"/>
        <v>41</v>
      </c>
      <c r="B8053" t="s">
        <v>812</v>
      </c>
      <c r="C8053" t="str">
        <f t="shared" si="1182"/>
        <v>017</v>
      </c>
      <c r="D8053" t="s">
        <v>828</v>
      </c>
      <c r="E8053" t="str">
        <f t="shared" si="1183"/>
        <v>01</v>
      </c>
      <c r="F8053" t="str">
        <f>"008"</f>
        <v>008</v>
      </c>
      <c r="G8053" t="str">
        <f>""</f>
        <v/>
      </c>
      <c r="H8053" t="s">
        <v>0</v>
      </c>
      <c r="I8053" t="s">
        <v>3524</v>
      </c>
      <c r="J8053" t="s">
        <v>7031</v>
      </c>
      <c r="K8053" t="str">
        <f t="shared" si="1184"/>
        <v>41930</v>
      </c>
    </row>
    <row r="8054" spans="1:11" customFormat="1" x14ac:dyDescent="0.25">
      <c r="A8054" t="str">
        <f t="shared" si="1168"/>
        <v>41</v>
      </c>
      <c r="B8054" t="s">
        <v>812</v>
      </c>
      <c r="C8054" t="str">
        <f t="shared" si="1182"/>
        <v>017</v>
      </c>
      <c r="D8054" t="s">
        <v>828</v>
      </c>
      <c r="E8054" t="str">
        <f t="shared" si="1183"/>
        <v>01</v>
      </c>
      <c r="F8054" t="str">
        <f>"009"</f>
        <v>009</v>
      </c>
      <c r="G8054" t="str">
        <f>""</f>
        <v/>
      </c>
      <c r="H8054" t="s">
        <v>1</v>
      </c>
      <c r="I8054" t="s">
        <v>3521</v>
      </c>
      <c r="J8054" t="s">
        <v>7028</v>
      </c>
      <c r="K8054" t="str">
        <f t="shared" si="1184"/>
        <v>41930</v>
      </c>
    </row>
    <row r="8055" spans="1:11" customFormat="1" x14ac:dyDescent="0.25">
      <c r="A8055" t="str">
        <f t="shared" ref="A8055:A8118" si="1185">"41"</f>
        <v>41</v>
      </c>
      <c r="B8055" t="s">
        <v>812</v>
      </c>
      <c r="C8055" t="str">
        <f t="shared" si="1182"/>
        <v>017</v>
      </c>
      <c r="D8055" t="s">
        <v>828</v>
      </c>
      <c r="E8055" t="str">
        <f t="shared" si="1183"/>
        <v>01</v>
      </c>
      <c r="F8055" t="str">
        <f>"009"</f>
        <v>009</v>
      </c>
      <c r="G8055" t="str">
        <f>""</f>
        <v/>
      </c>
      <c r="H8055" t="s">
        <v>0</v>
      </c>
      <c r="I8055" t="s">
        <v>3521</v>
      </c>
      <c r="J8055" t="s">
        <v>7028</v>
      </c>
      <c r="K8055" t="str">
        <f t="shared" si="1184"/>
        <v>41930</v>
      </c>
    </row>
    <row r="8056" spans="1:11" customFormat="1" x14ac:dyDescent="0.25">
      <c r="A8056" t="str">
        <f t="shared" si="1185"/>
        <v>41</v>
      </c>
      <c r="B8056" t="s">
        <v>812</v>
      </c>
      <c r="C8056" t="str">
        <f t="shared" si="1182"/>
        <v>017</v>
      </c>
      <c r="D8056" t="s">
        <v>828</v>
      </c>
      <c r="E8056" t="str">
        <f t="shared" si="1183"/>
        <v>01</v>
      </c>
      <c r="F8056" t="str">
        <f>"010"</f>
        <v>010</v>
      </c>
      <c r="G8056" t="str">
        <f>""</f>
        <v/>
      </c>
      <c r="H8056" t="s">
        <v>1</v>
      </c>
      <c r="I8056" t="s">
        <v>3524</v>
      </c>
      <c r="J8056" t="s">
        <v>7031</v>
      </c>
      <c r="K8056" t="str">
        <f t="shared" si="1184"/>
        <v>41930</v>
      </c>
    </row>
    <row r="8057" spans="1:11" customFormat="1" x14ac:dyDescent="0.25">
      <c r="A8057" t="str">
        <f t="shared" si="1185"/>
        <v>41</v>
      </c>
      <c r="B8057" t="s">
        <v>812</v>
      </c>
      <c r="C8057" t="str">
        <f t="shared" si="1182"/>
        <v>017</v>
      </c>
      <c r="D8057" t="s">
        <v>828</v>
      </c>
      <c r="E8057" t="str">
        <f t="shared" si="1183"/>
        <v>01</v>
      </c>
      <c r="F8057" t="str">
        <f>"010"</f>
        <v>010</v>
      </c>
      <c r="G8057" t="str">
        <f>""</f>
        <v/>
      </c>
      <c r="H8057" t="s">
        <v>0</v>
      </c>
      <c r="I8057" t="s">
        <v>3524</v>
      </c>
      <c r="J8057" t="s">
        <v>7031</v>
      </c>
      <c r="K8057" t="str">
        <f t="shared" si="1184"/>
        <v>41930</v>
      </c>
    </row>
    <row r="8058" spans="1:11" customFormat="1" x14ac:dyDescent="0.25">
      <c r="A8058" t="str">
        <f t="shared" si="1185"/>
        <v>41</v>
      </c>
      <c r="B8058" t="s">
        <v>812</v>
      </c>
      <c r="C8058" t="str">
        <f t="shared" si="1182"/>
        <v>017</v>
      </c>
      <c r="D8058" t="s">
        <v>828</v>
      </c>
      <c r="E8058" t="str">
        <f t="shared" si="1183"/>
        <v>01</v>
      </c>
      <c r="F8058" t="str">
        <f>"011"</f>
        <v>011</v>
      </c>
      <c r="G8058" t="str">
        <f>""</f>
        <v/>
      </c>
      <c r="H8058" t="s">
        <v>3</v>
      </c>
      <c r="I8058" t="s">
        <v>3521</v>
      </c>
      <c r="J8058" t="s">
        <v>7028</v>
      </c>
      <c r="K8058" t="str">
        <f t="shared" si="1184"/>
        <v>41930</v>
      </c>
    </row>
    <row r="8059" spans="1:11" customFormat="1" x14ac:dyDescent="0.25">
      <c r="A8059" t="str">
        <f t="shared" si="1185"/>
        <v>41</v>
      </c>
      <c r="B8059" t="s">
        <v>812</v>
      </c>
      <c r="C8059" t="str">
        <f t="shared" si="1182"/>
        <v>017</v>
      </c>
      <c r="D8059" t="s">
        <v>828</v>
      </c>
      <c r="E8059" t="str">
        <f t="shared" si="1183"/>
        <v>01</v>
      </c>
      <c r="F8059" t="str">
        <f>"012"</f>
        <v>012</v>
      </c>
      <c r="G8059" t="str">
        <f>""</f>
        <v/>
      </c>
      <c r="H8059" t="s">
        <v>1</v>
      </c>
      <c r="I8059" t="s">
        <v>3524</v>
      </c>
      <c r="J8059" t="s">
        <v>7031</v>
      </c>
      <c r="K8059" t="str">
        <f t="shared" si="1184"/>
        <v>41930</v>
      </c>
    </row>
    <row r="8060" spans="1:11" customFormat="1" x14ac:dyDescent="0.25">
      <c r="A8060" t="str">
        <f t="shared" si="1185"/>
        <v>41</v>
      </c>
      <c r="B8060" t="s">
        <v>812</v>
      </c>
      <c r="C8060" t="str">
        <f t="shared" si="1182"/>
        <v>017</v>
      </c>
      <c r="D8060" t="s">
        <v>828</v>
      </c>
      <c r="E8060" t="str">
        <f t="shared" si="1183"/>
        <v>01</v>
      </c>
      <c r="F8060" t="str">
        <f>"012"</f>
        <v>012</v>
      </c>
      <c r="G8060" t="str">
        <f>""</f>
        <v/>
      </c>
      <c r="H8060" t="s">
        <v>0</v>
      </c>
      <c r="I8060" t="s">
        <v>3524</v>
      </c>
      <c r="J8060" t="s">
        <v>7031</v>
      </c>
      <c r="K8060" t="str">
        <f t="shared" si="1184"/>
        <v>41930</v>
      </c>
    </row>
    <row r="8061" spans="1:11" customFormat="1" x14ac:dyDescent="0.25">
      <c r="A8061" t="str">
        <f t="shared" si="1185"/>
        <v>41</v>
      </c>
      <c r="B8061" t="s">
        <v>812</v>
      </c>
      <c r="C8061" t="str">
        <f t="shared" si="1182"/>
        <v>017</v>
      </c>
      <c r="D8061" t="s">
        <v>828</v>
      </c>
      <c r="E8061" t="str">
        <f t="shared" si="1183"/>
        <v>01</v>
      </c>
      <c r="F8061" t="str">
        <f>"013"</f>
        <v>013</v>
      </c>
      <c r="G8061" t="str">
        <f>""</f>
        <v/>
      </c>
      <c r="H8061" t="s">
        <v>1</v>
      </c>
      <c r="I8061" t="s">
        <v>3523</v>
      </c>
      <c r="J8061" t="s">
        <v>7030</v>
      </c>
      <c r="K8061" t="str">
        <f t="shared" si="1184"/>
        <v>41930</v>
      </c>
    </row>
    <row r="8062" spans="1:11" customFormat="1" x14ac:dyDescent="0.25">
      <c r="A8062" t="str">
        <f t="shared" si="1185"/>
        <v>41</v>
      </c>
      <c r="B8062" t="s">
        <v>812</v>
      </c>
      <c r="C8062" t="str">
        <f t="shared" si="1182"/>
        <v>017</v>
      </c>
      <c r="D8062" t="s">
        <v>828</v>
      </c>
      <c r="E8062" t="str">
        <f t="shared" si="1183"/>
        <v>01</v>
      </c>
      <c r="F8062" t="str">
        <f>"013"</f>
        <v>013</v>
      </c>
      <c r="G8062" t="str">
        <f>""</f>
        <v/>
      </c>
      <c r="H8062" t="s">
        <v>0</v>
      </c>
      <c r="I8062" t="s">
        <v>3523</v>
      </c>
      <c r="J8062" t="s">
        <v>7030</v>
      </c>
      <c r="K8062" t="str">
        <f t="shared" si="1184"/>
        <v>41930</v>
      </c>
    </row>
    <row r="8063" spans="1:11" customFormat="1" x14ac:dyDescent="0.25">
      <c r="A8063" t="str">
        <f t="shared" si="1185"/>
        <v>41</v>
      </c>
      <c r="B8063" t="s">
        <v>812</v>
      </c>
      <c r="C8063" t="str">
        <f t="shared" ref="C8063:C8077" si="1186">"018"</f>
        <v>018</v>
      </c>
      <c r="D8063" t="s">
        <v>829</v>
      </c>
      <c r="E8063" t="str">
        <f t="shared" si="1183"/>
        <v>01</v>
      </c>
      <c r="F8063" t="str">
        <f>"001"</f>
        <v>001</v>
      </c>
      <c r="G8063" t="str">
        <f>""</f>
        <v/>
      </c>
      <c r="H8063" t="s">
        <v>1</v>
      </c>
      <c r="I8063" t="s">
        <v>3525</v>
      </c>
      <c r="J8063" t="s">
        <v>7032</v>
      </c>
      <c r="K8063" t="str">
        <f t="shared" ref="K8063:K8077" si="1187">"41310"</f>
        <v>41310</v>
      </c>
    </row>
    <row r="8064" spans="1:11" customFormat="1" x14ac:dyDescent="0.25">
      <c r="A8064" t="str">
        <f t="shared" si="1185"/>
        <v>41</v>
      </c>
      <c r="B8064" t="s">
        <v>812</v>
      </c>
      <c r="C8064" t="str">
        <f t="shared" si="1186"/>
        <v>018</v>
      </c>
      <c r="D8064" t="s">
        <v>829</v>
      </c>
      <c r="E8064" t="str">
        <f t="shared" si="1183"/>
        <v>01</v>
      </c>
      <c r="F8064" t="str">
        <f>"001"</f>
        <v>001</v>
      </c>
      <c r="G8064" t="str">
        <f>""</f>
        <v/>
      </c>
      <c r="H8064" t="s">
        <v>0</v>
      </c>
      <c r="I8064" t="s">
        <v>3525</v>
      </c>
      <c r="J8064" t="s">
        <v>7032</v>
      </c>
      <c r="K8064" t="str">
        <f t="shared" si="1187"/>
        <v>41310</v>
      </c>
    </row>
    <row r="8065" spans="1:11" customFormat="1" x14ac:dyDescent="0.25">
      <c r="A8065" t="str">
        <f t="shared" si="1185"/>
        <v>41</v>
      </c>
      <c r="B8065" t="s">
        <v>812</v>
      </c>
      <c r="C8065" t="str">
        <f t="shared" si="1186"/>
        <v>018</v>
      </c>
      <c r="D8065" t="s">
        <v>829</v>
      </c>
      <c r="E8065" t="str">
        <f t="shared" si="1183"/>
        <v>01</v>
      </c>
      <c r="F8065" t="str">
        <f>"002"</f>
        <v>002</v>
      </c>
      <c r="G8065" t="str">
        <f>""</f>
        <v/>
      </c>
      <c r="H8065" t="s">
        <v>1</v>
      </c>
      <c r="I8065" t="s">
        <v>69</v>
      </c>
      <c r="J8065" t="s">
        <v>7033</v>
      </c>
      <c r="K8065" t="str">
        <f t="shared" si="1187"/>
        <v>41310</v>
      </c>
    </row>
    <row r="8066" spans="1:11" customFormat="1" x14ac:dyDescent="0.25">
      <c r="A8066" t="str">
        <f t="shared" si="1185"/>
        <v>41</v>
      </c>
      <c r="B8066" t="s">
        <v>812</v>
      </c>
      <c r="C8066" t="str">
        <f t="shared" si="1186"/>
        <v>018</v>
      </c>
      <c r="D8066" t="s">
        <v>829</v>
      </c>
      <c r="E8066" t="str">
        <f t="shared" si="1183"/>
        <v>01</v>
      </c>
      <c r="F8066" t="str">
        <f>"002"</f>
        <v>002</v>
      </c>
      <c r="G8066" t="str">
        <f>""</f>
        <v/>
      </c>
      <c r="H8066" t="s">
        <v>0</v>
      </c>
      <c r="I8066" t="s">
        <v>69</v>
      </c>
      <c r="J8066" t="s">
        <v>7033</v>
      </c>
      <c r="K8066" t="str">
        <f t="shared" si="1187"/>
        <v>41310</v>
      </c>
    </row>
    <row r="8067" spans="1:11" customFormat="1" x14ac:dyDescent="0.25">
      <c r="A8067" t="str">
        <f t="shared" si="1185"/>
        <v>41</v>
      </c>
      <c r="B8067" t="s">
        <v>812</v>
      </c>
      <c r="C8067" t="str">
        <f t="shared" si="1186"/>
        <v>018</v>
      </c>
      <c r="D8067" t="s">
        <v>829</v>
      </c>
      <c r="E8067" t="str">
        <f t="shared" si="1183"/>
        <v>01</v>
      </c>
      <c r="F8067" t="str">
        <f>"003"</f>
        <v>003</v>
      </c>
      <c r="G8067" t="str">
        <f>""</f>
        <v/>
      </c>
      <c r="H8067" t="s">
        <v>3</v>
      </c>
      <c r="I8067" t="s">
        <v>3526</v>
      </c>
      <c r="J8067" t="s">
        <v>7034</v>
      </c>
      <c r="K8067" t="str">
        <f t="shared" si="1187"/>
        <v>41310</v>
      </c>
    </row>
    <row r="8068" spans="1:11" customFormat="1" x14ac:dyDescent="0.25">
      <c r="A8068" t="str">
        <f t="shared" si="1185"/>
        <v>41</v>
      </c>
      <c r="B8068" t="s">
        <v>812</v>
      </c>
      <c r="C8068" t="str">
        <f t="shared" si="1186"/>
        <v>018</v>
      </c>
      <c r="D8068" t="s">
        <v>829</v>
      </c>
      <c r="E8068" t="str">
        <f t="shared" si="1183"/>
        <v>01</v>
      </c>
      <c r="F8068" t="str">
        <f>"004"</f>
        <v>004</v>
      </c>
      <c r="G8068" t="str">
        <f>""</f>
        <v/>
      </c>
      <c r="H8068" t="s">
        <v>1</v>
      </c>
      <c r="I8068" t="s">
        <v>57</v>
      </c>
      <c r="J8068" t="s">
        <v>7035</v>
      </c>
      <c r="K8068" t="str">
        <f t="shared" si="1187"/>
        <v>41310</v>
      </c>
    </row>
    <row r="8069" spans="1:11" customFormat="1" x14ac:dyDescent="0.25">
      <c r="A8069" t="str">
        <f t="shared" si="1185"/>
        <v>41</v>
      </c>
      <c r="B8069" t="s">
        <v>812</v>
      </c>
      <c r="C8069" t="str">
        <f t="shared" si="1186"/>
        <v>018</v>
      </c>
      <c r="D8069" t="s">
        <v>829</v>
      </c>
      <c r="E8069" t="str">
        <f t="shared" si="1183"/>
        <v>01</v>
      </c>
      <c r="F8069" t="str">
        <f>"004"</f>
        <v>004</v>
      </c>
      <c r="G8069" t="str">
        <f>""</f>
        <v/>
      </c>
      <c r="H8069" t="s">
        <v>0</v>
      </c>
      <c r="I8069" t="s">
        <v>57</v>
      </c>
      <c r="J8069" t="s">
        <v>7035</v>
      </c>
      <c r="K8069" t="str">
        <f t="shared" si="1187"/>
        <v>41310</v>
      </c>
    </row>
    <row r="8070" spans="1:11" customFormat="1" x14ac:dyDescent="0.25">
      <c r="A8070" t="str">
        <f t="shared" si="1185"/>
        <v>41</v>
      </c>
      <c r="B8070" t="s">
        <v>812</v>
      </c>
      <c r="C8070" t="str">
        <f t="shared" si="1186"/>
        <v>018</v>
      </c>
      <c r="D8070" t="s">
        <v>829</v>
      </c>
      <c r="E8070" t="str">
        <f t="shared" si="1183"/>
        <v>01</v>
      </c>
      <c r="F8070" t="str">
        <f>"005"</f>
        <v>005</v>
      </c>
      <c r="G8070" t="str">
        <f>""</f>
        <v/>
      </c>
      <c r="H8070" t="s">
        <v>1</v>
      </c>
      <c r="I8070" t="s">
        <v>3527</v>
      </c>
      <c r="J8070" t="s">
        <v>7036</v>
      </c>
      <c r="K8070" t="str">
        <f t="shared" si="1187"/>
        <v>41310</v>
      </c>
    </row>
    <row r="8071" spans="1:11" customFormat="1" x14ac:dyDescent="0.25">
      <c r="A8071" t="str">
        <f t="shared" si="1185"/>
        <v>41</v>
      </c>
      <c r="B8071" t="s">
        <v>812</v>
      </c>
      <c r="C8071" t="str">
        <f t="shared" si="1186"/>
        <v>018</v>
      </c>
      <c r="D8071" t="s">
        <v>829</v>
      </c>
      <c r="E8071" t="str">
        <f t="shared" si="1183"/>
        <v>01</v>
      </c>
      <c r="F8071" t="str">
        <f>"005"</f>
        <v>005</v>
      </c>
      <c r="G8071" t="str">
        <f>""</f>
        <v/>
      </c>
      <c r="H8071" t="s">
        <v>0</v>
      </c>
      <c r="I8071" t="s">
        <v>3527</v>
      </c>
      <c r="J8071" t="s">
        <v>7036</v>
      </c>
      <c r="K8071" t="str">
        <f t="shared" si="1187"/>
        <v>41310</v>
      </c>
    </row>
    <row r="8072" spans="1:11" customFormat="1" x14ac:dyDescent="0.25">
      <c r="A8072" t="str">
        <f t="shared" si="1185"/>
        <v>41</v>
      </c>
      <c r="B8072" t="s">
        <v>812</v>
      </c>
      <c r="C8072" t="str">
        <f t="shared" si="1186"/>
        <v>018</v>
      </c>
      <c r="D8072" t="s">
        <v>829</v>
      </c>
      <c r="E8072" t="str">
        <f t="shared" si="1183"/>
        <v>01</v>
      </c>
      <c r="F8072" t="str">
        <f>"005"</f>
        <v>005</v>
      </c>
      <c r="G8072" t="str">
        <f>""</f>
        <v/>
      </c>
      <c r="H8072" t="s">
        <v>2</v>
      </c>
      <c r="I8072" t="s">
        <v>3527</v>
      </c>
      <c r="J8072" t="s">
        <v>7036</v>
      </c>
      <c r="K8072" t="str">
        <f t="shared" si="1187"/>
        <v>41310</v>
      </c>
    </row>
    <row r="8073" spans="1:11" customFormat="1" x14ac:dyDescent="0.25">
      <c r="A8073" t="str">
        <f t="shared" si="1185"/>
        <v>41</v>
      </c>
      <c r="B8073" t="s">
        <v>812</v>
      </c>
      <c r="C8073" t="str">
        <f t="shared" si="1186"/>
        <v>018</v>
      </c>
      <c r="D8073" t="s">
        <v>829</v>
      </c>
      <c r="E8073" t="str">
        <f t="shared" si="1183"/>
        <v>01</v>
      </c>
      <c r="F8073" t="str">
        <f>"006"</f>
        <v>006</v>
      </c>
      <c r="G8073" t="str">
        <f>""</f>
        <v/>
      </c>
      <c r="H8073" t="s">
        <v>1</v>
      </c>
      <c r="I8073" t="s">
        <v>3526</v>
      </c>
      <c r="J8073" t="s">
        <v>7034</v>
      </c>
      <c r="K8073" t="str">
        <f t="shared" si="1187"/>
        <v>41310</v>
      </c>
    </row>
    <row r="8074" spans="1:11" customFormat="1" x14ac:dyDescent="0.25">
      <c r="A8074" t="str">
        <f t="shared" si="1185"/>
        <v>41</v>
      </c>
      <c r="B8074" t="s">
        <v>812</v>
      </c>
      <c r="C8074" t="str">
        <f t="shared" si="1186"/>
        <v>018</v>
      </c>
      <c r="D8074" t="s">
        <v>829</v>
      </c>
      <c r="E8074" t="str">
        <f t="shared" si="1183"/>
        <v>01</v>
      </c>
      <c r="F8074" t="str">
        <f>"006"</f>
        <v>006</v>
      </c>
      <c r="G8074" t="str">
        <f>""</f>
        <v/>
      </c>
      <c r="H8074" t="s">
        <v>0</v>
      </c>
      <c r="I8074" t="s">
        <v>3526</v>
      </c>
      <c r="J8074" t="s">
        <v>7034</v>
      </c>
      <c r="K8074" t="str">
        <f t="shared" si="1187"/>
        <v>41310</v>
      </c>
    </row>
    <row r="8075" spans="1:11" customFormat="1" x14ac:dyDescent="0.25">
      <c r="A8075" t="str">
        <f t="shared" si="1185"/>
        <v>41</v>
      </c>
      <c r="B8075" t="s">
        <v>812</v>
      </c>
      <c r="C8075" t="str">
        <f t="shared" si="1186"/>
        <v>018</v>
      </c>
      <c r="D8075" t="s">
        <v>829</v>
      </c>
      <c r="E8075" t="str">
        <f t="shared" si="1183"/>
        <v>01</v>
      </c>
      <c r="F8075" t="str">
        <f>"007"</f>
        <v>007</v>
      </c>
      <c r="G8075" t="str">
        <f>""</f>
        <v/>
      </c>
      <c r="H8075" t="s">
        <v>1</v>
      </c>
      <c r="I8075" t="s">
        <v>3528</v>
      </c>
      <c r="J8075" t="s">
        <v>7037</v>
      </c>
      <c r="K8075" t="str">
        <f t="shared" si="1187"/>
        <v>41310</v>
      </c>
    </row>
    <row r="8076" spans="1:11" customFormat="1" x14ac:dyDescent="0.25">
      <c r="A8076" t="str">
        <f t="shared" si="1185"/>
        <v>41</v>
      </c>
      <c r="B8076" t="s">
        <v>812</v>
      </c>
      <c r="C8076" t="str">
        <f t="shared" si="1186"/>
        <v>018</v>
      </c>
      <c r="D8076" t="s">
        <v>829</v>
      </c>
      <c r="E8076" t="str">
        <f t="shared" si="1183"/>
        <v>01</v>
      </c>
      <c r="F8076" t="str">
        <f>"007"</f>
        <v>007</v>
      </c>
      <c r="G8076" t="str">
        <f>""</f>
        <v/>
      </c>
      <c r="H8076" t="s">
        <v>0</v>
      </c>
      <c r="I8076" t="s">
        <v>3528</v>
      </c>
      <c r="J8076" t="s">
        <v>7037</v>
      </c>
      <c r="K8076" t="str">
        <f t="shared" si="1187"/>
        <v>41310</v>
      </c>
    </row>
    <row r="8077" spans="1:11" customFormat="1" x14ac:dyDescent="0.25">
      <c r="A8077" t="str">
        <f t="shared" si="1185"/>
        <v>41</v>
      </c>
      <c r="B8077" t="s">
        <v>812</v>
      </c>
      <c r="C8077" t="str">
        <f t="shared" si="1186"/>
        <v>018</v>
      </c>
      <c r="D8077" t="s">
        <v>829</v>
      </c>
      <c r="E8077" t="str">
        <f t="shared" si="1183"/>
        <v>01</v>
      </c>
      <c r="F8077" t="str">
        <f>"008"</f>
        <v>008</v>
      </c>
      <c r="G8077" t="str">
        <f>""</f>
        <v/>
      </c>
      <c r="H8077" t="s">
        <v>3</v>
      </c>
      <c r="I8077" t="s">
        <v>3525</v>
      </c>
      <c r="J8077" t="s">
        <v>7032</v>
      </c>
      <c r="K8077" t="str">
        <f t="shared" si="1187"/>
        <v>41310</v>
      </c>
    </row>
    <row r="8078" spans="1:11" customFormat="1" x14ac:dyDescent="0.25">
      <c r="A8078" t="str">
        <f t="shared" si="1185"/>
        <v>41</v>
      </c>
      <c r="B8078" t="s">
        <v>812</v>
      </c>
      <c r="C8078" t="str">
        <f t="shared" ref="C8078:C8084" si="1188">"019"</f>
        <v>019</v>
      </c>
      <c r="D8078" t="s">
        <v>830</v>
      </c>
      <c r="E8078" t="str">
        <f t="shared" si="1183"/>
        <v>01</v>
      </c>
      <c r="F8078" t="str">
        <f>"001"</f>
        <v>001</v>
      </c>
      <c r="G8078" t="str">
        <f>""</f>
        <v/>
      </c>
      <c r="H8078" t="s">
        <v>1</v>
      </c>
      <c r="I8078" t="s">
        <v>3529</v>
      </c>
      <c r="J8078" t="s">
        <v>7038</v>
      </c>
      <c r="K8078" t="str">
        <f t="shared" ref="K8078:K8084" si="1189">"41220"</f>
        <v>41220</v>
      </c>
    </row>
    <row r="8079" spans="1:11" customFormat="1" x14ac:dyDescent="0.25">
      <c r="A8079" t="str">
        <f t="shared" si="1185"/>
        <v>41</v>
      </c>
      <c r="B8079" t="s">
        <v>812</v>
      </c>
      <c r="C8079" t="str">
        <f t="shared" si="1188"/>
        <v>019</v>
      </c>
      <c r="D8079" t="s">
        <v>830</v>
      </c>
      <c r="E8079" t="str">
        <f t="shared" si="1183"/>
        <v>01</v>
      </c>
      <c r="F8079" t="str">
        <f>"001"</f>
        <v>001</v>
      </c>
      <c r="G8079" t="str">
        <f>""</f>
        <v/>
      </c>
      <c r="H8079" t="s">
        <v>0</v>
      </c>
      <c r="I8079" t="s">
        <v>3529</v>
      </c>
      <c r="J8079" t="s">
        <v>7038</v>
      </c>
      <c r="K8079" t="str">
        <f t="shared" si="1189"/>
        <v>41220</v>
      </c>
    </row>
    <row r="8080" spans="1:11" customFormat="1" x14ac:dyDescent="0.25">
      <c r="A8080" t="str">
        <f t="shared" si="1185"/>
        <v>41</v>
      </c>
      <c r="B8080" t="s">
        <v>812</v>
      </c>
      <c r="C8080" t="str">
        <f t="shared" si="1188"/>
        <v>019</v>
      </c>
      <c r="D8080" t="s">
        <v>830</v>
      </c>
      <c r="E8080" t="str">
        <f t="shared" si="1183"/>
        <v>01</v>
      </c>
      <c r="F8080" t="str">
        <f>"002"</f>
        <v>002</v>
      </c>
      <c r="G8080" t="str">
        <f>""</f>
        <v/>
      </c>
      <c r="H8080" t="s">
        <v>1</v>
      </c>
      <c r="I8080" t="s">
        <v>3530</v>
      </c>
      <c r="J8080" t="s">
        <v>7039</v>
      </c>
      <c r="K8080" t="str">
        <f t="shared" si="1189"/>
        <v>41220</v>
      </c>
    </row>
    <row r="8081" spans="1:11" customFormat="1" x14ac:dyDescent="0.25">
      <c r="A8081" t="str">
        <f t="shared" si="1185"/>
        <v>41</v>
      </c>
      <c r="B8081" t="s">
        <v>812</v>
      </c>
      <c r="C8081" t="str">
        <f t="shared" si="1188"/>
        <v>019</v>
      </c>
      <c r="D8081" t="s">
        <v>830</v>
      </c>
      <c r="E8081" t="str">
        <f t="shared" si="1183"/>
        <v>01</v>
      </c>
      <c r="F8081" t="str">
        <f>"002"</f>
        <v>002</v>
      </c>
      <c r="G8081" t="str">
        <f>""</f>
        <v/>
      </c>
      <c r="H8081" t="s">
        <v>0</v>
      </c>
      <c r="I8081" t="s">
        <v>3530</v>
      </c>
      <c r="J8081" t="s">
        <v>7039</v>
      </c>
      <c r="K8081" t="str">
        <f t="shared" si="1189"/>
        <v>41220</v>
      </c>
    </row>
    <row r="8082" spans="1:11" customFormat="1" x14ac:dyDescent="0.25">
      <c r="A8082" t="str">
        <f t="shared" si="1185"/>
        <v>41</v>
      </c>
      <c r="B8082" t="s">
        <v>812</v>
      </c>
      <c r="C8082" t="str">
        <f t="shared" si="1188"/>
        <v>019</v>
      </c>
      <c r="D8082" t="s">
        <v>830</v>
      </c>
      <c r="E8082" t="str">
        <f t="shared" si="1183"/>
        <v>01</v>
      </c>
      <c r="F8082" t="str">
        <f>"003"</f>
        <v>003</v>
      </c>
      <c r="G8082" t="str">
        <f>""</f>
        <v/>
      </c>
      <c r="H8082" t="s">
        <v>3</v>
      </c>
      <c r="I8082" t="s">
        <v>3531</v>
      </c>
      <c r="J8082" t="s">
        <v>7040</v>
      </c>
      <c r="K8082" t="str">
        <f t="shared" si="1189"/>
        <v>41220</v>
      </c>
    </row>
    <row r="8083" spans="1:11" customFormat="1" x14ac:dyDescent="0.25">
      <c r="A8083" t="str">
        <f t="shared" si="1185"/>
        <v>41</v>
      </c>
      <c r="B8083" t="s">
        <v>812</v>
      </c>
      <c r="C8083" t="str">
        <f t="shared" si="1188"/>
        <v>019</v>
      </c>
      <c r="D8083" t="s">
        <v>830</v>
      </c>
      <c r="E8083" t="str">
        <f t="shared" si="1183"/>
        <v>01</v>
      </c>
      <c r="F8083" t="str">
        <f>"004"</f>
        <v>004</v>
      </c>
      <c r="G8083" t="str">
        <f>""</f>
        <v/>
      </c>
      <c r="H8083" t="s">
        <v>1</v>
      </c>
      <c r="I8083" t="s">
        <v>3531</v>
      </c>
      <c r="J8083" t="s">
        <v>7040</v>
      </c>
      <c r="K8083" t="str">
        <f t="shared" si="1189"/>
        <v>41220</v>
      </c>
    </row>
    <row r="8084" spans="1:11" customFormat="1" x14ac:dyDescent="0.25">
      <c r="A8084" t="str">
        <f t="shared" si="1185"/>
        <v>41</v>
      </c>
      <c r="B8084" t="s">
        <v>812</v>
      </c>
      <c r="C8084" t="str">
        <f t="shared" si="1188"/>
        <v>019</v>
      </c>
      <c r="D8084" t="s">
        <v>830</v>
      </c>
      <c r="E8084" t="str">
        <f t="shared" si="1183"/>
        <v>01</v>
      </c>
      <c r="F8084" t="str">
        <f>"004"</f>
        <v>004</v>
      </c>
      <c r="G8084" t="str">
        <f>""</f>
        <v/>
      </c>
      <c r="H8084" t="s">
        <v>0</v>
      </c>
      <c r="I8084" t="s">
        <v>3531</v>
      </c>
      <c r="J8084" t="s">
        <v>7040</v>
      </c>
      <c r="K8084" t="str">
        <f t="shared" si="1189"/>
        <v>41220</v>
      </c>
    </row>
    <row r="8085" spans="1:11" customFormat="1" x14ac:dyDescent="0.25">
      <c r="A8085" t="str">
        <f t="shared" si="1185"/>
        <v>41</v>
      </c>
      <c r="B8085" t="s">
        <v>812</v>
      </c>
      <c r="C8085" t="str">
        <f t="shared" ref="C8085:C8107" si="1190">"020"</f>
        <v>020</v>
      </c>
      <c r="D8085" t="s">
        <v>831</v>
      </c>
      <c r="E8085" t="str">
        <f t="shared" si="1183"/>
        <v>01</v>
      </c>
      <c r="F8085" t="str">
        <f>"001"</f>
        <v>001</v>
      </c>
      <c r="G8085" t="str">
        <f>""</f>
        <v/>
      </c>
      <c r="H8085" t="s">
        <v>1</v>
      </c>
      <c r="I8085" t="s">
        <v>3532</v>
      </c>
      <c r="J8085" t="s">
        <v>7041</v>
      </c>
      <c r="K8085" t="str">
        <f t="shared" ref="K8085:K8107" si="1191">"41730"</f>
        <v>41730</v>
      </c>
    </row>
    <row r="8086" spans="1:11" customFormat="1" x14ac:dyDescent="0.25">
      <c r="A8086" t="str">
        <f t="shared" si="1185"/>
        <v>41</v>
      </c>
      <c r="B8086" t="s">
        <v>812</v>
      </c>
      <c r="C8086" t="str">
        <f t="shared" si="1190"/>
        <v>020</v>
      </c>
      <c r="D8086" t="s">
        <v>831</v>
      </c>
      <c r="E8086" t="str">
        <f t="shared" si="1183"/>
        <v>01</v>
      </c>
      <c r="F8086" t="str">
        <f>"001"</f>
        <v>001</v>
      </c>
      <c r="G8086" t="str">
        <f>""</f>
        <v/>
      </c>
      <c r="H8086" t="s">
        <v>0</v>
      </c>
      <c r="I8086" t="s">
        <v>3532</v>
      </c>
      <c r="J8086" t="s">
        <v>7041</v>
      </c>
      <c r="K8086" t="str">
        <f t="shared" si="1191"/>
        <v>41730</v>
      </c>
    </row>
    <row r="8087" spans="1:11" customFormat="1" x14ac:dyDescent="0.25">
      <c r="A8087" t="str">
        <f t="shared" si="1185"/>
        <v>41</v>
      </c>
      <c r="B8087" t="s">
        <v>812</v>
      </c>
      <c r="C8087" t="str">
        <f t="shared" si="1190"/>
        <v>020</v>
      </c>
      <c r="D8087" t="s">
        <v>831</v>
      </c>
      <c r="E8087" t="str">
        <f t="shared" si="1183"/>
        <v>01</v>
      </c>
      <c r="F8087" t="str">
        <f>"002"</f>
        <v>002</v>
      </c>
      <c r="G8087" t="str">
        <f>""</f>
        <v/>
      </c>
      <c r="H8087" t="s">
        <v>1</v>
      </c>
      <c r="I8087" t="s">
        <v>3533</v>
      </c>
      <c r="J8087" t="s">
        <v>7042</v>
      </c>
      <c r="K8087" t="str">
        <f t="shared" si="1191"/>
        <v>41730</v>
      </c>
    </row>
    <row r="8088" spans="1:11" customFormat="1" x14ac:dyDescent="0.25">
      <c r="A8088" t="str">
        <f t="shared" si="1185"/>
        <v>41</v>
      </c>
      <c r="B8088" t="s">
        <v>812</v>
      </c>
      <c r="C8088" t="str">
        <f t="shared" si="1190"/>
        <v>020</v>
      </c>
      <c r="D8088" t="s">
        <v>831</v>
      </c>
      <c r="E8088" t="str">
        <f t="shared" si="1183"/>
        <v>01</v>
      </c>
      <c r="F8088" t="str">
        <f>"002"</f>
        <v>002</v>
      </c>
      <c r="G8088" t="str">
        <f>""</f>
        <v/>
      </c>
      <c r="H8088" t="s">
        <v>0</v>
      </c>
      <c r="I8088" t="s">
        <v>3533</v>
      </c>
      <c r="J8088" t="s">
        <v>7042</v>
      </c>
      <c r="K8088" t="str">
        <f t="shared" si="1191"/>
        <v>41730</v>
      </c>
    </row>
    <row r="8089" spans="1:11" customFormat="1" x14ac:dyDescent="0.25">
      <c r="A8089" t="str">
        <f t="shared" si="1185"/>
        <v>41</v>
      </c>
      <c r="B8089" t="s">
        <v>812</v>
      </c>
      <c r="C8089" t="str">
        <f t="shared" si="1190"/>
        <v>020</v>
      </c>
      <c r="D8089" t="s">
        <v>831</v>
      </c>
      <c r="E8089" t="str">
        <f t="shared" si="1183"/>
        <v>01</v>
      </c>
      <c r="F8089" t="str">
        <f>"002"</f>
        <v>002</v>
      </c>
      <c r="G8089" t="str">
        <f>""</f>
        <v/>
      </c>
      <c r="H8089" t="s">
        <v>2</v>
      </c>
      <c r="I8089" t="s">
        <v>3533</v>
      </c>
      <c r="J8089" t="s">
        <v>7042</v>
      </c>
      <c r="K8089" t="str">
        <f t="shared" si="1191"/>
        <v>41730</v>
      </c>
    </row>
    <row r="8090" spans="1:11" customFormat="1" x14ac:dyDescent="0.25">
      <c r="A8090" t="str">
        <f t="shared" si="1185"/>
        <v>41</v>
      </c>
      <c r="B8090" t="s">
        <v>812</v>
      </c>
      <c r="C8090" t="str">
        <f t="shared" si="1190"/>
        <v>020</v>
      </c>
      <c r="D8090" t="s">
        <v>831</v>
      </c>
      <c r="E8090" t="str">
        <f t="shared" si="1183"/>
        <v>01</v>
      </c>
      <c r="F8090" t="str">
        <f>"003"</f>
        <v>003</v>
      </c>
      <c r="G8090" t="str">
        <f>""</f>
        <v/>
      </c>
      <c r="H8090" t="s">
        <v>1</v>
      </c>
      <c r="I8090" t="s">
        <v>3534</v>
      </c>
      <c r="J8090" t="s">
        <v>7043</v>
      </c>
      <c r="K8090" t="str">
        <f t="shared" si="1191"/>
        <v>41730</v>
      </c>
    </row>
    <row r="8091" spans="1:11" customFormat="1" x14ac:dyDescent="0.25">
      <c r="A8091" t="str">
        <f t="shared" si="1185"/>
        <v>41</v>
      </c>
      <c r="B8091" t="s">
        <v>812</v>
      </c>
      <c r="C8091" t="str">
        <f t="shared" si="1190"/>
        <v>020</v>
      </c>
      <c r="D8091" t="s">
        <v>831</v>
      </c>
      <c r="E8091" t="str">
        <f t="shared" si="1183"/>
        <v>01</v>
      </c>
      <c r="F8091" t="str">
        <f>"003"</f>
        <v>003</v>
      </c>
      <c r="G8091" t="str">
        <f>""</f>
        <v/>
      </c>
      <c r="H8091" t="s">
        <v>0</v>
      </c>
      <c r="I8091" t="s">
        <v>3534</v>
      </c>
      <c r="J8091" t="s">
        <v>7043</v>
      </c>
      <c r="K8091" t="str">
        <f t="shared" si="1191"/>
        <v>41730</v>
      </c>
    </row>
    <row r="8092" spans="1:11" customFormat="1" x14ac:dyDescent="0.25">
      <c r="A8092" t="str">
        <f t="shared" si="1185"/>
        <v>41</v>
      </c>
      <c r="B8092" t="s">
        <v>812</v>
      </c>
      <c r="C8092" t="str">
        <f t="shared" si="1190"/>
        <v>020</v>
      </c>
      <c r="D8092" t="s">
        <v>831</v>
      </c>
      <c r="E8092" t="str">
        <f t="shared" si="1183"/>
        <v>01</v>
      </c>
      <c r="F8092" t="str">
        <f>"003"</f>
        <v>003</v>
      </c>
      <c r="G8092" t="str">
        <f>""</f>
        <v/>
      </c>
      <c r="H8092" t="s">
        <v>2</v>
      </c>
      <c r="I8092" t="s">
        <v>3534</v>
      </c>
      <c r="J8092" t="s">
        <v>7043</v>
      </c>
      <c r="K8092" t="str">
        <f t="shared" si="1191"/>
        <v>41730</v>
      </c>
    </row>
    <row r="8093" spans="1:11" customFormat="1" x14ac:dyDescent="0.25">
      <c r="A8093" t="str">
        <f t="shared" si="1185"/>
        <v>41</v>
      </c>
      <c r="B8093" t="s">
        <v>812</v>
      </c>
      <c r="C8093" t="str">
        <f t="shared" si="1190"/>
        <v>020</v>
      </c>
      <c r="D8093" t="s">
        <v>831</v>
      </c>
      <c r="E8093" t="str">
        <f t="shared" ref="E8093:E8107" si="1192">"02"</f>
        <v>02</v>
      </c>
      <c r="F8093" t="str">
        <f>"001"</f>
        <v>001</v>
      </c>
      <c r="G8093" t="str">
        <f>""</f>
        <v/>
      </c>
      <c r="H8093" t="s">
        <v>1</v>
      </c>
      <c r="I8093" t="s">
        <v>3535</v>
      </c>
      <c r="J8093" t="s">
        <v>7044</v>
      </c>
      <c r="K8093" t="str">
        <f t="shared" si="1191"/>
        <v>41730</v>
      </c>
    </row>
    <row r="8094" spans="1:11" customFormat="1" x14ac:dyDescent="0.25">
      <c r="A8094" t="str">
        <f t="shared" si="1185"/>
        <v>41</v>
      </c>
      <c r="B8094" t="s">
        <v>812</v>
      </c>
      <c r="C8094" t="str">
        <f t="shared" si="1190"/>
        <v>020</v>
      </c>
      <c r="D8094" t="s">
        <v>831</v>
      </c>
      <c r="E8094" t="str">
        <f t="shared" si="1192"/>
        <v>02</v>
      </c>
      <c r="F8094" t="str">
        <f>"001"</f>
        <v>001</v>
      </c>
      <c r="G8094" t="str">
        <f>""</f>
        <v/>
      </c>
      <c r="H8094" t="s">
        <v>0</v>
      </c>
      <c r="I8094" t="s">
        <v>3535</v>
      </c>
      <c r="J8094" t="s">
        <v>7044</v>
      </c>
      <c r="K8094" t="str">
        <f t="shared" si="1191"/>
        <v>41730</v>
      </c>
    </row>
    <row r="8095" spans="1:11" customFormat="1" x14ac:dyDescent="0.25">
      <c r="A8095" t="str">
        <f t="shared" si="1185"/>
        <v>41</v>
      </c>
      <c r="B8095" t="s">
        <v>812</v>
      </c>
      <c r="C8095" t="str">
        <f t="shared" si="1190"/>
        <v>020</v>
      </c>
      <c r="D8095" t="s">
        <v>831</v>
      </c>
      <c r="E8095" t="str">
        <f t="shared" si="1192"/>
        <v>02</v>
      </c>
      <c r="F8095" t="str">
        <f>"002"</f>
        <v>002</v>
      </c>
      <c r="G8095" t="str">
        <f>""</f>
        <v/>
      </c>
      <c r="H8095" t="s">
        <v>1</v>
      </c>
      <c r="I8095" t="s">
        <v>3536</v>
      </c>
      <c r="J8095" t="s">
        <v>7045</v>
      </c>
      <c r="K8095" t="str">
        <f t="shared" si="1191"/>
        <v>41730</v>
      </c>
    </row>
    <row r="8096" spans="1:11" customFormat="1" x14ac:dyDescent="0.25">
      <c r="A8096" t="str">
        <f t="shared" si="1185"/>
        <v>41</v>
      </c>
      <c r="B8096" t="s">
        <v>812</v>
      </c>
      <c r="C8096" t="str">
        <f t="shared" si="1190"/>
        <v>020</v>
      </c>
      <c r="D8096" t="s">
        <v>831</v>
      </c>
      <c r="E8096" t="str">
        <f t="shared" si="1192"/>
        <v>02</v>
      </c>
      <c r="F8096" t="str">
        <f>"002"</f>
        <v>002</v>
      </c>
      <c r="G8096" t="str">
        <f>""</f>
        <v/>
      </c>
      <c r="H8096" t="s">
        <v>0</v>
      </c>
      <c r="I8096" t="s">
        <v>3536</v>
      </c>
      <c r="J8096" t="s">
        <v>7045</v>
      </c>
      <c r="K8096" t="str">
        <f t="shared" si="1191"/>
        <v>41730</v>
      </c>
    </row>
    <row r="8097" spans="1:11" customFormat="1" x14ac:dyDescent="0.25">
      <c r="A8097" t="str">
        <f t="shared" si="1185"/>
        <v>41</v>
      </c>
      <c r="B8097" t="s">
        <v>812</v>
      </c>
      <c r="C8097" t="str">
        <f t="shared" si="1190"/>
        <v>020</v>
      </c>
      <c r="D8097" t="s">
        <v>831</v>
      </c>
      <c r="E8097" t="str">
        <f t="shared" si="1192"/>
        <v>02</v>
      </c>
      <c r="F8097" t="str">
        <f>"003"</f>
        <v>003</v>
      </c>
      <c r="G8097" t="str">
        <f>""</f>
        <v/>
      </c>
      <c r="H8097" t="s">
        <v>1</v>
      </c>
      <c r="I8097" t="s">
        <v>3537</v>
      </c>
      <c r="J8097" t="s">
        <v>7046</v>
      </c>
      <c r="K8097" t="str">
        <f t="shared" si="1191"/>
        <v>41730</v>
      </c>
    </row>
    <row r="8098" spans="1:11" customFormat="1" x14ac:dyDescent="0.25">
      <c r="A8098" t="str">
        <f t="shared" si="1185"/>
        <v>41</v>
      </c>
      <c r="B8098" t="s">
        <v>812</v>
      </c>
      <c r="C8098" t="str">
        <f t="shared" si="1190"/>
        <v>020</v>
      </c>
      <c r="D8098" t="s">
        <v>831</v>
      </c>
      <c r="E8098" t="str">
        <f t="shared" si="1192"/>
        <v>02</v>
      </c>
      <c r="F8098" t="str">
        <f>"003"</f>
        <v>003</v>
      </c>
      <c r="G8098" t="str">
        <f>""</f>
        <v/>
      </c>
      <c r="H8098" t="s">
        <v>0</v>
      </c>
      <c r="I8098" t="s">
        <v>3537</v>
      </c>
      <c r="J8098" t="s">
        <v>7046</v>
      </c>
      <c r="K8098" t="str">
        <f t="shared" si="1191"/>
        <v>41730</v>
      </c>
    </row>
    <row r="8099" spans="1:11" customFormat="1" x14ac:dyDescent="0.25">
      <c r="A8099" t="str">
        <f t="shared" si="1185"/>
        <v>41</v>
      </c>
      <c r="B8099" t="s">
        <v>812</v>
      </c>
      <c r="C8099" t="str">
        <f t="shared" si="1190"/>
        <v>020</v>
      </c>
      <c r="D8099" t="s">
        <v>831</v>
      </c>
      <c r="E8099" t="str">
        <f t="shared" si="1192"/>
        <v>02</v>
      </c>
      <c r="F8099" t="str">
        <f>"003"</f>
        <v>003</v>
      </c>
      <c r="G8099" t="str">
        <f>""</f>
        <v/>
      </c>
      <c r="H8099" t="s">
        <v>2</v>
      </c>
      <c r="I8099" t="s">
        <v>3537</v>
      </c>
      <c r="J8099" t="s">
        <v>7046</v>
      </c>
      <c r="K8099" t="str">
        <f t="shared" si="1191"/>
        <v>41730</v>
      </c>
    </row>
    <row r="8100" spans="1:11" customFormat="1" x14ac:dyDescent="0.25">
      <c r="A8100" t="str">
        <f t="shared" si="1185"/>
        <v>41</v>
      </c>
      <c r="B8100" t="s">
        <v>812</v>
      </c>
      <c r="C8100" t="str">
        <f t="shared" si="1190"/>
        <v>020</v>
      </c>
      <c r="D8100" t="s">
        <v>831</v>
      </c>
      <c r="E8100" t="str">
        <f t="shared" si="1192"/>
        <v>02</v>
      </c>
      <c r="F8100" t="str">
        <f>"005"</f>
        <v>005</v>
      </c>
      <c r="G8100" t="str">
        <f>""</f>
        <v/>
      </c>
      <c r="H8100" t="s">
        <v>1</v>
      </c>
      <c r="I8100" t="s">
        <v>3537</v>
      </c>
      <c r="J8100" t="s">
        <v>7046</v>
      </c>
      <c r="K8100" t="str">
        <f t="shared" si="1191"/>
        <v>41730</v>
      </c>
    </row>
    <row r="8101" spans="1:11" customFormat="1" x14ac:dyDescent="0.25">
      <c r="A8101" t="str">
        <f t="shared" si="1185"/>
        <v>41</v>
      </c>
      <c r="B8101" t="s">
        <v>812</v>
      </c>
      <c r="C8101" t="str">
        <f t="shared" si="1190"/>
        <v>020</v>
      </c>
      <c r="D8101" t="s">
        <v>831</v>
      </c>
      <c r="E8101" t="str">
        <f t="shared" si="1192"/>
        <v>02</v>
      </c>
      <c r="F8101" t="str">
        <f>"005"</f>
        <v>005</v>
      </c>
      <c r="G8101" t="str">
        <f>""</f>
        <v/>
      </c>
      <c r="H8101" t="s">
        <v>0</v>
      </c>
      <c r="I8101" t="s">
        <v>3537</v>
      </c>
      <c r="J8101" t="s">
        <v>7046</v>
      </c>
      <c r="K8101" t="str">
        <f t="shared" si="1191"/>
        <v>41730</v>
      </c>
    </row>
    <row r="8102" spans="1:11" customFormat="1" x14ac:dyDescent="0.25">
      <c r="A8102" t="str">
        <f t="shared" si="1185"/>
        <v>41</v>
      </c>
      <c r="B8102" t="s">
        <v>812</v>
      </c>
      <c r="C8102" t="str">
        <f t="shared" si="1190"/>
        <v>020</v>
      </c>
      <c r="D8102" t="s">
        <v>831</v>
      </c>
      <c r="E8102" t="str">
        <f t="shared" si="1192"/>
        <v>02</v>
      </c>
      <c r="F8102" t="str">
        <f>"005"</f>
        <v>005</v>
      </c>
      <c r="G8102" t="str">
        <f>""</f>
        <v/>
      </c>
      <c r="H8102" t="s">
        <v>2</v>
      </c>
      <c r="I8102" t="s">
        <v>3537</v>
      </c>
      <c r="J8102" t="s">
        <v>7046</v>
      </c>
      <c r="K8102" t="str">
        <f t="shared" si="1191"/>
        <v>41730</v>
      </c>
    </row>
    <row r="8103" spans="1:11" customFormat="1" x14ac:dyDescent="0.25">
      <c r="A8103" t="str">
        <f t="shared" si="1185"/>
        <v>41</v>
      </c>
      <c r="B8103" t="s">
        <v>812</v>
      </c>
      <c r="C8103" t="str">
        <f t="shared" si="1190"/>
        <v>020</v>
      </c>
      <c r="D8103" t="s">
        <v>831</v>
      </c>
      <c r="E8103" t="str">
        <f t="shared" si="1192"/>
        <v>02</v>
      </c>
      <c r="F8103" t="str">
        <f>"006"</f>
        <v>006</v>
      </c>
      <c r="G8103" t="str">
        <f>""</f>
        <v/>
      </c>
      <c r="H8103" t="s">
        <v>1</v>
      </c>
      <c r="I8103" t="s">
        <v>3538</v>
      </c>
      <c r="J8103" t="s">
        <v>7047</v>
      </c>
      <c r="K8103" t="str">
        <f t="shared" si="1191"/>
        <v>41730</v>
      </c>
    </row>
    <row r="8104" spans="1:11" customFormat="1" x14ac:dyDescent="0.25">
      <c r="A8104" t="str">
        <f t="shared" si="1185"/>
        <v>41</v>
      </c>
      <c r="B8104" t="s">
        <v>812</v>
      </c>
      <c r="C8104" t="str">
        <f t="shared" si="1190"/>
        <v>020</v>
      </c>
      <c r="D8104" t="s">
        <v>831</v>
      </c>
      <c r="E8104" t="str">
        <f t="shared" si="1192"/>
        <v>02</v>
      </c>
      <c r="F8104" t="str">
        <f>"006"</f>
        <v>006</v>
      </c>
      <c r="G8104" t="str">
        <f>""</f>
        <v/>
      </c>
      <c r="H8104" t="s">
        <v>0</v>
      </c>
      <c r="I8104" t="s">
        <v>3538</v>
      </c>
      <c r="J8104" t="s">
        <v>7047</v>
      </c>
      <c r="K8104" t="str">
        <f t="shared" si="1191"/>
        <v>41730</v>
      </c>
    </row>
    <row r="8105" spans="1:11" customFormat="1" x14ac:dyDescent="0.25">
      <c r="A8105" t="str">
        <f t="shared" si="1185"/>
        <v>41</v>
      </c>
      <c r="B8105" t="s">
        <v>812</v>
      </c>
      <c r="C8105" t="str">
        <f t="shared" si="1190"/>
        <v>020</v>
      </c>
      <c r="D8105" t="s">
        <v>831</v>
      </c>
      <c r="E8105" t="str">
        <f t="shared" si="1192"/>
        <v>02</v>
      </c>
      <c r="F8105" t="str">
        <f>"007"</f>
        <v>007</v>
      </c>
      <c r="G8105" t="str">
        <f>""</f>
        <v/>
      </c>
      <c r="H8105" t="s">
        <v>1</v>
      </c>
      <c r="I8105" t="s">
        <v>3535</v>
      </c>
      <c r="J8105" t="s">
        <v>7044</v>
      </c>
      <c r="K8105" t="str">
        <f t="shared" si="1191"/>
        <v>41730</v>
      </c>
    </row>
    <row r="8106" spans="1:11" customFormat="1" x14ac:dyDescent="0.25">
      <c r="A8106" t="str">
        <f t="shared" si="1185"/>
        <v>41</v>
      </c>
      <c r="B8106" t="s">
        <v>812</v>
      </c>
      <c r="C8106" t="str">
        <f t="shared" si="1190"/>
        <v>020</v>
      </c>
      <c r="D8106" t="s">
        <v>831</v>
      </c>
      <c r="E8106" t="str">
        <f t="shared" si="1192"/>
        <v>02</v>
      </c>
      <c r="F8106" t="str">
        <f>"007"</f>
        <v>007</v>
      </c>
      <c r="G8106" t="str">
        <f>""</f>
        <v/>
      </c>
      <c r="H8106" t="s">
        <v>0</v>
      </c>
      <c r="I8106" t="s">
        <v>3535</v>
      </c>
      <c r="J8106" t="s">
        <v>7044</v>
      </c>
      <c r="K8106" t="str">
        <f t="shared" si="1191"/>
        <v>41730</v>
      </c>
    </row>
    <row r="8107" spans="1:11" customFormat="1" x14ac:dyDescent="0.25">
      <c r="A8107" t="str">
        <f t="shared" si="1185"/>
        <v>41</v>
      </c>
      <c r="B8107" t="s">
        <v>812</v>
      </c>
      <c r="C8107" t="str">
        <f t="shared" si="1190"/>
        <v>020</v>
      </c>
      <c r="D8107" t="s">
        <v>831</v>
      </c>
      <c r="E8107" t="str">
        <f t="shared" si="1192"/>
        <v>02</v>
      </c>
      <c r="F8107" t="str">
        <f>"008"</f>
        <v>008</v>
      </c>
      <c r="G8107" t="str">
        <f>""</f>
        <v/>
      </c>
      <c r="H8107" t="s">
        <v>3</v>
      </c>
      <c r="I8107" t="s">
        <v>3536</v>
      </c>
      <c r="J8107" t="s">
        <v>7045</v>
      </c>
      <c r="K8107" t="str">
        <f t="shared" si="1191"/>
        <v>41730</v>
      </c>
    </row>
    <row r="8108" spans="1:11" customFormat="1" x14ac:dyDescent="0.25">
      <c r="A8108" t="str">
        <f t="shared" si="1185"/>
        <v>41</v>
      </c>
      <c r="B8108" t="s">
        <v>812</v>
      </c>
      <c r="C8108" t="str">
        <f t="shared" ref="C8108:C8143" si="1193">"021"</f>
        <v>021</v>
      </c>
      <c r="D8108" t="s">
        <v>832</v>
      </c>
      <c r="E8108" t="str">
        <f t="shared" ref="E8108:E8119" si="1194">"01"</f>
        <v>01</v>
      </c>
      <c r="F8108" t="str">
        <f>"001"</f>
        <v>001</v>
      </c>
      <c r="G8108" t="str">
        <f>""</f>
        <v/>
      </c>
      <c r="H8108" t="s">
        <v>3</v>
      </c>
      <c r="I8108" t="s">
        <v>3539</v>
      </c>
      <c r="J8108" t="s">
        <v>7048</v>
      </c>
      <c r="K8108" t="str">
        <f t="shared" ref="K8108:K8140" si="1195">"41900"</f>
        <v>41900</v>
      </c>
    </row>
    <row r="8109" spans="1:11" customFormat="1" x14ac:dyDescent="0.25">
      <c r="A8109" t="str">
        <f t="shared" si="1185"/>
        <v>41</v>
      </c>
      <c r="B8109" t="s">
        <v>812</v>
      </c>
      <c r="C8109" t="str">
        <f t="shared" si="1193"/>
        <v>021</v>
      </c>
      <c r="D8109" t="s">
        <v>832</v>
      </c>
      <c r="E8109" t="str">
        <f t="shared" si="1194"/>
        <v>01</v>
      </c>
      <c r="F8109" t="str">
        <f>"002"</f>
        <v>002</v>
      </c>
      <c r="G8109" t="str">
        <f>""</f>
        <v/>
      </c>
      <c r="H8109" t="s">
        <v>1</v>
      </c>
      <c r="I8109" t="s">
        <v>3539</v>
      </c>
      <c r="J8109" t="s">
        <v>7048</v>
      </c>
      <c r="K8109" t="str">
        <f t="shared" si="1195"/>
        <v>41900</v>
      </c>
    </row>
    <row r="8110" spans="1:11" customFormat="1" x14ac:dyDescent="0.25">
      <c r="A8110" t="str">
        <f t="shared" si="1185"/>
        <v>41</v>
      </c>
      <c r="B8110" t="s">
        <v>812</v>
      </c>
      <c r="C8110" t="str">
        <f t="shared" si="1193"/>
        <v>021</v>
      </c>
      <c r="D8110" t="s">
        <v>832</v>
      </c>
      <c r="E8110" t="str">
        <f t="shared" si="1194"/>
        <v>01</v>
      </c>
      <c r="F8110" t="str">
        <f>"002"</f>
        <v>002</v>
      </c>
      <c r="G8110" t="str">
        <f>""</f>
        <v/>
      </c>
      <c r="H8110" t="s">
        <v>0</v>
      </c>
      <c r="I8110" t="s">
        <v>3539</v>
      </c>
      <c r="J8110" t="s">
        <v>7048</v>
      </c>
      <c r="K8110" t="str">
        <f t="shared" si="1195"/>
        <v>41900</v>
      </c>
    </row>
    <row r="8111" spans="1:11" customFormat="1" x14ac:dyDescent="0.25">
      <c r="A8111" t="str">
        <f t="shared" si="1185"/>
        <v>41</v>
      </c>
      <c r="B8111" t="s">
        <v>812</v>
      </c>
      <c r="C8111" t="str">
        <f t="shared" si="1193"/>
        <v>021</v>
      </c>
      <c r="D8111" t="s">
        <v>832</v>
      </c>
      <c r="E8111" t="str">
        <f t="shared" si="1194"/>
        <v>01</v>
      </c>
      <c r="F8111" t="str">
        <f>"002"</f>
        <v>002</v>
      </c>
      <c r="G8111" t="str">
        <f>""</f>
        <v/>
      </c>
      <c r="H8111" t="s">
        <v>2</v>
      </c>
      <c r="I8111" t="s">
        <v>3539</v>
      </c>
      <c r="J8111" t="s">
        <v>7048</v>
      </c>
      <c r="K8111" t="str">
        <f t="shared" si="1195"/>
        <v>41900</v>
      </c>
    </row>
    <row r="8112" spans="1:11" customFormat="1" x14ac:dyDescent="0.25">
      <c r="A8112" t="str">
        <f t="shared" si="1185"/>
        <v>41</v>
      </c>
      <c r="B8112" t="s">
        <v>812</v>
      </c>
      <c r="C8112" t="str">
        <f t="shared" si="1193"/>
        <v>021</v>
      </c>
      <c r="D8112" t="s">
        <v>832</v>
      </c>
      <c r="E8112" t="str">
        <f t="shared" si="1194"/>
        <v>01</v>
      </c>
      <c r="F8112" t="str">
        <f>"003"</f>
        <v>003</v>
      </c>
      <c r="G8112" t="str">
        <f>""</f>
        <v/>
      </c>
      <c r="H8112" t="s">
        <v>3</v>
      </c>
      <c r="I8112" t="s">
        <v>3539</v>
      </c>
      <c r="J8112" t="s">
        <v>7048</v>
      </c>
      <c r="K8112" t="str">
        <f t="shared" si="1195"/>
        <v>41900</v>
      </c>
    </row>
    <row r="8113" spans="1:11" customFormat="1" x14ac:dyDescent="0.25">
      <c r="A8113" t="str">
        <f t="shared" si="1185"/>
        <v>41</v>
      </c>
      <c r="B8113" t="s">
        <v>812</v>
      </c>
      <c r="C8113" t="str">
        <f t="shared" si="1193"/>
        <v>021</v>
      </c>
      <c r="D8113" t="s">
        <v>832</v>
      </c>
      <c r="E8113" t="str">
        <f t="shared" si="1194"/>
        <v>01</v>
      </c>
      <c r="F8113" t="str">
        <f>"004"</f>
        <v>004</v>
      </c>
      <c r="G8113" t="str">
        <f>""</f>
        <v/>
      </c>
      <c r="H8113" t="s">
        <v>1</v>
      </c>
      <c r="I8113" t="s">
        <v>3539</v>
      </c>
      <c r="J8113" t="s">
        <v>7048</v>
      </c>
      <c r="K8113" t="str">
        <f t="shared" si="1195"/>
        <v>41900</v>
      </c>
    </row>
    <row r="8114" spans="1:11" customFormat="1" x14ac:dyDescent="0.25">
      <c r="A8114" t="str">
        <f t="shared" si="1185"/>
        <v>41</v>
      </c>
      <c r="B8114" t="s">
        <v>812</v>
      </c>
      <c r="C8114" t="str">
        <f t="shared" si="1193"/>
        <v>021</v>
      </c>
      <c r="D8114" t="s">
        <v>832</v>
      </c>
      <c r="E8114" t="str">
        <f t="shared" si="1194"/>
        <v>01</v>
      </c>
      <c r="F8114" t="str">
        <f>"004"</f>
        <v>004</v>
      </c>
      <c r="G8114" t="str">
        <f>""</f>
        <v/>
      </c>
      <c r="H8114" t="s">
        <v>0</v>
      </c>
      <c r="I8114" t="s">
        <v>3539</v>
      </c>
      <c r="J8114" t="s">
        <v>7048</v>
      </c>
      <c r="K8114" t="str">
        <f t="shared" si="1195"/>
        <v>41900</v>
      </c>
    </row>
    <row r="8115" spans="1:11" customFormat="1" x14ac:dyDescent="0.25">
      <c r="A8115" t="str">
        <f t="shared" si="1185"/>
        <v>41</v>
      </c>
      <c r="B8115" t="s">
        <v>812</v>
      </c>
      <c r="C8115" t="str">
        <f t="shared" si="1193"/>
        <v>021</v>
      </c>
      <c r="D8115" t="s">
        <v>832</v>
      </c>
      <c r="E8115" t="str">
        <f t="shared" si="1194"/>
        <v>01</v>
      </c>
      <c r="F8115" t="str">
        <f>"005"</f>
        <v>005</v>
      </c>
      <c r="G8115" t="str">
        <f>""</f>
        <v/>
      </c>
      <c r="H8115" t="s">
        <v>1</v>
      </c>
      <c r="I8115" t="s">
        <v>3540</v>
      </c>
      <c r="J8115" t="s">
        <v>7049</v>
      </c>
      <c r="K8115" t="str">
        <f t="shared" si="1195"/>
        <v>41900</v>
      </c>
    </row>
    <row r="8116" spans="1:11" customFormat="1" x14ac:dyDescent="0.25">
      <c r="A8116" t="str">
        <f t="shared" si="1185"/>
        <v>41</v>
      </c>
      <c r="B8116" t="s">
        <v>812</v>
      </c>
      <c r="C8116" t="str">
        <f t="shared" si="1193"/>
        <v>021</v>
      </c>
      <c r="D8116" t="s">
        <v>832</v>
      </c>
      <c r="E8116" t="str">
        <f t="shared" si="1194"/>
        <v>01</v>
      </c>
      <c r="F8116" t="str">
        <f>"005"</f>
        <v>005</v>
      </c>
      <c r="G8116" t="str">
        <f>""</f>
        <v/>
      </c>
      <c r="H8116" t="s">
        <v>0</v>
      </c>
      <c r="I8116" t="s">
        <v>3540</v>
      </c>
      <c r="J8116" t="s">
        <v>7049</v>
      </c>
      <c r="K8116" t="str">
        <f t="shared" si="1195"/>
        <v>41900</v>
      </c>
    </row>
    <row r="8117" spans="1:11" customFormat="1" x14ac:dyDescent="0.25">
      <c r="A8117" t="str">
        <f t="shared" si="1185"/>
        <v>41</v>
      </c>
      <c r="B8117" t="s">
        <v>812</v>
      </c>
      <c r="C8117" t="str">
        <f t="shared" si="1193"/>
        <v>021</v>
      </c>
      <c r="D8117" t="s">
        <v>832</v>
      </c>
      <c r="E8117" t="str">
        <f t="shared" si="1194"/>
        <v>01</v>
      </c>
      <c r="F8117" t="str">
        <f>"005"</f>
        <v>005</v>
      </c>
      <c r="G8117" t="str">
        <f>""</f>
        <v/>
      </c>
      <c r="H8117" t="s">
        <v>2</v>
      </c>
      <c r="I8117" t="s">
        <v>3540</v>
      </c>
      <c r="J8117" t="s">
        <v>7049</v>
      </c>
      <c r="K8117" t="str">
        <f t="shared" si="1195"/>
        <v>41900</v>
      </c>
    </row>
    <row r="8118" spans="1:11" customFormat="1" x14ac:dyDescent="0.25">
      <c r="A8118" t="str">
        <f t="shared" si="1185"/>
        <v>41</v>
      </c>
      <c r="B8118" t="s">
        <v>812</v>
      </c>
      <c r="C8118" t="str">
        <f t="shared" si="1193"/>
        <v>021</v>
      </c>
      <c r="D8118" t="s">
        <v>832</v>
      </c>
      <c r="E8118" t="str">
        <f t="shared" si="1194"/>
        <v>01</v>
      </c>
      <c r="F8118" t="str">
        <f>"006"</f>
        <v>006</v>
      </c>
      <c r="G8118" t="str">
        <f>""</f>
        <v/>
      </c>
      <c r="H8118" t="s">
        <v>1</v>
      </c>
      <c r="I8118" t="s">
        <v>3539</v>
      </c>
      <c r="J8118" t="s">
        <v>7048</v>
      </c>
      <c r="K8118" t="str">
        <f t="shared" si="1195"/>
        <v>41900</v>
      </c>
    </row>
    <row r="8119" spans="1:11" customFormat="1" x14ac:dyDescent="0.25">
      <c r="A8119" t="str">
        <f t="shared" ref="A8119:A8182" si="1196">"41"</f>
        <v>41</v>
      </c>
      <c r="B8119" t="s">
        <v>812</v>
      </c>
      <c r="C8119" t="str">
        <f t="shared" si="1193"/>
        <v>021</v>
      </c>
      <c r="D8119" t="s">
        <v>832</v>
      </c>
      <c r="E8119" t="str">
        <f t="shared" si="1194"/>
        <v>01</v>
      </c>
      <c r="F8119" t="str">
        <f>"006"</f>
        <v>006</v>
      </c>
      <c r="G8119" t="str">
        <f>""</f>
        <v/>
      </c>
      <c r="H8119" t="s">
        <v>0</v>
      </c>
      <c r="I8119" t="s">
        <v>3539</v>
      </c>
      <c r="J8119" t="s">
        <v>7048</v>
      </c>
      <c r="K8119" t="str">
        <f t="shared" si="1195"/>
        <v>41900</v>
      </c>
    </row>
    <row r="8120" spans="1:11" customFormat="1" x14ac:dyDescent="0.25">
      <c r="A8120" t="str">
        <f t="shared" si="1196"/>
        <v>41</v>
      </c>
      <c r="B8120" t="s">
        <v>812</v>
      </c>
      <c r="C8120" t="str">
        <f t="shared" si="1193"/>
        <v>021</v>
      </c>
      <c r="D8120" t="s">
        <v>832</v>
      </c>
      <c r="E8120" t="str">
        <f t="shared" ref="E8120:E8136" si="1197">"02"</f>
        <v>02</v>
      </c>
      <c r="F8120" t="str">
        <f>"001"</f>
        <v>001</v>
      </c>
      <c r="G8120" t="str">
        <f>""</f>
        <v/>
      </c>
      <c r="H8120" t="s">
        <v>1</v>
      </c>
      <c r="I8120" t="s">
        <v>3541</v>
      </c>
      <c r="J8120" t="s">
        <v>7050</v>
      </c>
      <c r="K8120" t="str">
        <f t="shared" si="1195"/>
        <v>41900</v>
      </c>
    </row>
    <row r="8121" spans="1:11" customFormat="1" x14ac:dyDescent="0.25">
      <c r="A8121" t="str">
        <f t="shared" si="1196"/>
        <v>41</v>
      </c>
      <c r="B8121" t="s">
        <v>812</v>
      </c>
      <c r="C8121" t="str">
        <f t="shared" si="1193"/>
        <v>021</v>
      </c>
      <c r="D8121" t="s">
        <v>832</v>
      </c>
      <c r="E8121" t="str">
        <f t="shared" si="1197"/>
        <v>02</v>
      </c>
      <c r="F8121" t="str">
        <f>"001"</f>
        <v>001</v>
      </c>
      <c r="G8121" t="str">
        <f>""</f>
        <v/>
      </c>
      <c r="H8121" t="s">
        <v>0</v>
      </c>
      <c r="I8121" t="s">
        <v>3541</v>
      </c>
      <c r="J8121" t="s">
        <v>7050</v>
      </c>
      <c r="K8121" t="str">
        <f t="shared" si="1195"/>
        <v>41900</v>
      </c>
    </row>
    <row r="8122" spans="1:11" customFormat="1" x14ac:dyDescent="0.25">
      <c r="A8122" t="str">
        <f t="shared" si="1196"/>
        <v>41</v>
      </c>
      <c r="B8122" t="s">
        <v>812</v>
      </c>
      <c r="C8122" t="str">
        <f t="shared" si="1193"/>
        <v>021</v>
      </c>
      <c r="D8122" t="s">
        <v>832</v>
      </c>
      <c r="E8122" t="str">
        <f t="shared" si="1197"/>
        <v>02</v>
      </c>
      <c r="F8122" t="str">
        <f>"001"</f>
        <v>001</v>
      </c>
      <c r="G8122" t="str">
        <f>""</f>
        <v/>
      </c>
      <c r="H8122" t="s">
        <v>2</v>
      </c>
      <c r="I8122" t="s">
        <v>3541</v>
      </c>
      <c r="J8122" t="s">
        <v>7050</v>
      </c>
      <c r="K8122" t="str">
        <f t="shared" si="1195"/>
        <v>41900</v>
      </c>
    </row>
    <row r="8123" spans="1:11" customFormat="1" x14ac:dyDescent="0.25">
      <c r="A8123" t="str">
        <f t="shared" si="1196"/>
        <v>41</v>
      </c>
      <c r="B8123" t="s">
        <v>812</v>
      </c>
      <c r="C8123" t="str">
        <f t="shared" si="1193"/>
        <v>021</v>
      </c>
      <c r="D8123" t="s">
        <v>832</v>
      </c>
      <c r="E8123" t="str">
        <f t="shared" si="1197"/>
        <v>02</v>
      </c>
      <c r="F8123" t="str">
        <f>"002"</f>
        <v>002</v>
      </c>
      <c r="G8123" t="str">
        <f>""</f>
        <v/>
      </c>
      <c r="H8123" t="s">
        <v>1</v>
      </c>
      <c r="I8123" t="s">
        <v>3541</v>
      </c>
      <c r="J8123" t="s">
        <v>7050</v>
      </c>
      <c r="K8123" t="str">
        <f t="shared" si="1195"/>
        <v>41900</v>
      </c>
    </row>
    <row r="8124" spans="1:11" customFormat="1" x14ac:dyDescent="0.25">
      <c r="A8124" t="str">
        <f t="shared" si="1196"/>
        <v>41</v>
      </c>
      <c r="B8124" t="s">
        <v>812</v>
      </c>
      <c r="C8124" t="str">
        <f t="shared" si="1193"/>
        <v>021</v>
      </c>
      <c r="D8124" t="s">
        <v>832</v>
      </c>
      <c r="E8124" t="str">
        <f t="shared" si="1197"/>
        <v>02</v>
      </c>
      <c r="F8124" t="str">
        <f>"002"</f>
        <v>002</v>
      </c>
      <c r="G8124" t="str">
        <f>""</f>
        <v/>
      </c>
      <c r="H8124" t="s">
        <v>0</v>
      </c>
      <c r="I8124" t="s">
        <v>3541</v>
      </c>
      <c r="J8124" t="s">
        <v>7050</v>
      </c>
      <c r="K8124" t="str">
        <f t="shared" si="1195"/>
        <v>41900</v>
      </c>
    </row>
    <row r="8125" spans="1:11" customFormat="1" x14ac:dyDescent="0.25">
      <c r="A8125" t="str">
        <f t="shared" si="1196"/>
        <v>41</v>
      </c>
      <c r="B8125" t="s">
        <v>812</v>
      </c>
      <c r="C8125" t="str">
        <f t="shared" si="1193"/>
        <v>021</v>
      </c>
      <c r="D8125" t="s">
        <v>832</v>
      </c>
      <c r="E8125" t="str">
        <f t="shared" si="1197"/>
        <v>02</v>
      </c>
      <c r="F8125" t="str">
        <f>"003"</f>
        <v>003</v>
      </c>
      <c r="G8125" t="str">
        <f>""</f>
        <v/>
      </c>
      <c r="H8125" t="s">
        <v>1</v>
      </c>
      <c r="I8125" t="s">
        <v>3542</v>
      </c>
      <c r="J8125" t="s">
        <v>7051</v>
      </c>
      <c r="K8125" t="str">
        <f t="shared" si="1195"/>
        <v>41900</v>
      </c>
    </row>
    <row r="8126" spans="1:11" customFormat="1" x14ac:dyDescent="0.25">
      <c r="A8126" t="str">
        <f t="shared" si="1196"/>
        <v>41</v>
      </c>
      <c r="B8126" t="s">
        <v>812</v>
      </c>
      <c r="C8126" t="str">
        <f t="shared" si="1193"/>
        <v>021</v>
      </c>
      <c r="D8126" t="s">
        <v>832</v>
      </c>
      <c r="E8126" t="str">
        <f t="shared" si="1197"/>
        <v>02</v>
      </c>
      <c r="F8126" t="str">
        <f>"003"</f>
        <v>003</v>
      </c>
      <c r="G8126" t="str">
        <f>""</f>
        <v/>
      </c>
      <c r="H8126" t="s">
        <v>0</v>
      </c>
      <c r="I8126" t="s">
        <v>3542</v>
      </c>
      <c r="J8126" t="s">
        <v>7051</v>
      </c>
      <c r="K8126" t="str">
        <f t="shared" si="1195"/>
        <v>41900</v>
      </c>
    </row>
    <row r="8127" spans="1:11" customFormat="1" x14ac:dyDescent="0.25">
      <c r="A8127" t="str">
        <f t="shared" si="1196"/>
        <v>41</v>
      </c>
      <c r="B8127" t="s">
        <v>812</v>
      </c>
      <c r="C8127" t="str">
        <f t="shared" si="1193"/>
        <v>021</v>
      </c>
      <c r="D8127" t="s">
        <v>832</v>
      </c>
      <c r="E8127" t="str">
        <f t="shared" si="1197"/>
        <v>02</v>
      </c>
      <c r="F8127" t="str">
        <f>"004"</f>
        <v>004</v>
      </c>
      <c r="G8127" t="str">
        <f>""</f>
        <v/>
      </c>
      <c r="H8127" t="s">
        <v>1</v>
      </c>
      <c r="I8127" t="s">
        <v>3543</v>
      </c>
      <c r="J8127" t="s">
        <v>7052</v>
      </c>
      <c r="K8127" t="str">
        <f t="shared" si="1195"/>
        <v>41900</v>
      </c>
    </row>
    <row r="8128" spans="1:11" customFormat="1" x14ac:dyDescent="0.25">
      <c r="A8128" t="str">
        <f t="shared" si="1196"/>
        <v>41</v>
      </c>
      <c r="B8128" t="s">
        <v>812</v>
      </c>
      <c r="C8128" t="str">
        <f t="shared" si="1193"/>
        <v>021</v>
      </c>
      <c r="D8128" t="s">
        <v>832</v>
      </c>
      <c r="E8128" t="str">
        <f t="shared" si="1197"/>
        <v>02</v>
      </c>
      <c r="F8128" t="str">
        <f>"004"</f>
        <v>004</v>
      </c>
      <c r="G8128" t="str">
        <f>""</f>
        <v/>
      </c>
      <c r="H8128" t="s">
        <v>0</v>
      </c>
      <c r="I8128" t="s">
        <v>3543</v>
      </c>
      <c r="J8128" t="s">
        <v>7052</v>
      </c>
      <c r="K8128" t="str">
        <f t="shared" si="1195"/>
        <v>41900</v>
      </c>
    </row>
    <row r="8129" spans="1:11" customFormat="1" x14ac:dyDescent="0.25">
      <c r="A8129" t="str">
        <f t="shared" si="1196"/>
        <v>41</v>
      </c>
      <c r="B8129" t="s">
        <v>812</v>
      </c>
      <c r="C8129" t="str">
        <f t="shared" si="1193"/>
        <v>021</v>
      </c>
      <c r="D8129" t="s">
        <v>832</v>
      </c>
      <c r="E8129" t="str">
        <f t="shared" si="1197"/>
        <v>02</v>
      </c>
      <c r="F8129" t="str">
        <f>"005"</f>
        <v>005</v>
      </c>
      <c r="G8129" t="str">
        <f>""</f>
        <v/>
      </c>
      <c r="H8129" t="s">
        <v>3</v>
      </c>
      <c r="I8129" t="s">
        <v>3542</v>
      </c>
      <c r="J8129" t="s">
        <v>7051</v>
      </c>
      <c r="K8129" t="str">
        <f t="shared" si="1195"/>
        <v>41900</v>
      </c>
    </row>
    <row r="8130" spans="1:11" customFormat="1" x14ac:dyDescent="0.25">
      <c r="A8130" t="str">
        <f t="shared" si="1196"/>
        <v>41</v>
      </c>
      <c r="B8130" t="s">
        <v>812</v>
      </c>
      <c r="C8130" t="str">
        <f t="shared" si="1193"/>
        <v>021</v>
      </c>
      <c r="D8130" t="s">
        <v>832</v>
      </c>
      <c r="E8130" t="str">
        <f t="shared" si="1197"/>
        <v>02</v>
      </c>
      <c r="F8130" t="str">
        <f>"006"</f>
        <v>006</v>
      </c>
      <c r="G8130" t="str">
        <f>""</f>
        <v/>
      </c>
      <c r="H8130" t="s">
        <v>1</v>
      </c>
      <c r="I8130" t="s">
        <v>3541</v>
      </c>
      <c r="J8130" t="s">
        <v>7050</v>
      </c>
      <c r="K8130" t="str">
        <f t="shared" si="1195"/>
        <v>41900</v>
      </c>
    </row>
    <row r="8131" spans="1:11" customFormat="1" x14ac:dyDescent="0.25">
      <c r="A8131" t="str">
        <f t="shared" si="1196"/>
        <v>41</v>
      </c>
      <c r="B8131" t="s">
        <v>812</v>
      </c>
      <c r="C8131" t="str">
        <f t="shared" si="1193"/>
        <v>021</v>
      </c>
      <c r="D8131" t="s">
        <v>832</v>
      </c>
      <c r="E8131" t="str">
        <f t="shared" si="1197"/>
        <v>02</v>
      </c>
      <c r="F8131" t="str">
        <f>"006"</f>
        <v>006</v>
      </c>
      <c r="G8131" t="str">
        <f>""</f>
        <v/>
      </c>
      <c r="H8131" t="s">
        <v>0</v>
      </c>
      <c r="I8131" t="s">
        <v>3541</v>
      </c>
      <c r="J8131" t="s">
        <v>7050</v>
      </c>
      <c r="K8131" t="str">
        <f t="shared" si="1195"/>
        <v>41900</v>
      </c>
    </row>
    <row r="8132" spans="1:11" customFormat="1" x14ac:dyDescent="0.25">
      <c r="A8132" t="str">
        <f t="shared" si="1196"/>
        <v>41</v>
      </c>
      <c r="B8132" t="s">
        <v>812</v>
      </c>
      <c r="C8132" t="str">
        <f t="shared" si="1193"/>
        <v>021</v>
      </c>
      <c r="D8132" t="s">
        <v>832</v>
      </c>
      <c r="E8132" t="str">
        <f t="shared" si="1197"/>
        <v>02</v>
      </c>
      <c r="F8132" t="str">
        <f>"007"</f>
        <v>007</v>
      </c>
      <c r="G8132" t="str">
        <f>""</f>
        <v/>
      </c>
      <c r="H8132" t="s">
        <v>3</v>
      </c>
      <c r="I8132" t="s">
        <v>3541</v>
      </c>
      <c r="J8132" t="s">
        <v>7050</v>
      </c>
      <c r="K8132" t="str">
        <f t="shared" si="1195"/>
        <v>41900</v>
      </c>
    </row>
    <row r="8133" spans="1:11" customFormat="1" x14ac:dyDescent="0.25">
      <c r="A8133" t="str">
        <f t="shared" si="1196"/>
        <v>41</v>
      </c>
      <c r="B8133" t="s">
        <v>812</v>
      </c>
      <c r="C8133" t="str">
        <f t="shared" si="1193"/>
        <v>021</v>
      </c>
      <c r="D8133" t="s">
        <v>832</v>
      </c>
      <c r="E8133" t="str">
        <f t="shared" si="1197"/>
        <v>02</v>
      </c>
      <c r="F8133" t="str">
        <f>"008"</f>
        <v>008</v>
      </c>
      <c r="G8133" t="str">
        <f>""</f>
        <v/>
      </c>
      <c r="H8133" t="s">
        <v>1</v>
      </c>
      <c r="I8133" t="s">
        <v>3541</v>
      </c>
      <c r="J8133" t="s">
        <v>7050</v>
      </c>
      <c r="K8133" t="str">
        <f t="shared" si="1195"/>
        <v>41900</v>
      </c>
    </row>
    <row r="8134" spans="1:11" customFormat="1" x14ac:dyDescent="0.25">
      <c r="A8134" t="str">
        <f t="shared" si="1196"/>
        <v>41</v>
      </c>
      <c r="B8134" t="s">
        <v>812</v>
      </c>
      <c r="C8134" t="str">
        <f t="shared" si="1193"/>
        <v>021</v>
      </c>
      <c r="D8134" t="s">
        <v>832</v>
      </c>
      <c r="E8134" t="str">
        <f t="shared" si="1197"/>
        <v>02</v>
      </c>
      <c r="F8134" t="str">
        <f>"008"</f>
        <v>008</v>
      </c>
      <c r="G8134" t="str">
        <f>""</f>
        <v/>
      </c>
      <c r="H8134" t="s">
        <v>0</v>
      </c>
      <c r="I8134" t="s">
        <v>3541</v>
      </c>
      <c r="J8134" t="s">
        <v>7050</v>
      </c>
      <c r="K8134" t="str">
        <f t="shared" si="1195"/>
        <v>41900</v>
      </c>
    </row>
    <row r="8135" spans="1:11" customFormat="1" x14ac:dyDescent="0.25">
      <c r="A8135" t="str">
        <f t="shared" si="1196"/>
        <v>41</v>
      </c>
      <c r="B8135" t="s">
        <v>812</v>
      </c>
      <c r="C8135" t="str">
        <f t="shared" si="1193"/>
        <v>021</v>
      </c>
      <c r="D8135" t="s">
        <v>832</v>
      </c>
      <c r="E8135" t="str">
        <f t="shared" si="1197"/>
        <v>02</v>
      </c>
      <c r="F8135" t="str">
        <f>"009"</f>
        <v>009</v>
      </c>
      <c r="G8135" t="str">
        <f>""</f>
        <v/>
      </c>
      <c r="H8135" t="s">
        <v>1</v>
      </c>
      <c r="I8135" t="s">
        <v>3544</v>
      </c>
      <c r="J8135" t="s">
        <v>7053</v>
      </c>
      <c r="K8135" t="str">
        <f t="shared" si="1195"/>
        <v>41900</v>
      </c>
    </row>
    <row r="8136" spans="1:11" customFormat="1" x14ac:dyDescent="0.25">
      <c r="A8136" t="str">
        <f t="shared" si="1196"/>
        <v>41</v>
      </c>
      <c r="B8136" t="s">
        <v>812</v>
      </c>
      <c r="C8136" t="str">
        <f t="shared" si="1193"/>
        <v>021</v>
      </c>
      <c r="D8136" t="s">
        <v>832</v>
      </c>
      <c r="E8136" t="str">
        <f t="shared" si="1197"/>
        <v>02</v>
      </c>
      <c r="F8136" t="str">
        <f>"009"</f>
        <v>009</v>
      </c>
      <c r="G8136" t="str">
        <f>""</f>
        <v/>
      </c>
      <c r="H8136" t="s">
        <v>0</v>
      </c>
      <c r="I8136" t="s">
        <v>3544</v>
      </c>
      <c r="J8136" t="s">
        <v>7053</v>
      </c>
      <c r="K8136" t="str">
        <f t="shared" si="1195"/>
        <v>41900</v>
      </c>
    </row>
    <row r="8137" spans="1:11" customFormat="1" x14ac:dyDescent="0.25">
      <c r="A8137" t="str">
        <f t="shared" si="1196"/>
        <v>41</v>
      </c>
      <c r="B8137" t="s">
        <v>812</v>
      </c>
      <c r="C8137" t="str">
        <f t="shared" si="1193"/>
        <v>021</v>
      </c>
      <c r="D8137" t="s">
        <v>832</v>
      </c>
      <c r="E8137" t="str">
        <f>"03"</f>
        <v>03</v>
      </c>
      <c r="F8137" t="str">
        <f>"001"</f>
        <v>001</v>
      </c>
      <c r="G8137" t="str">
        <f>""</f>
        <v/>
      </c>
      <c r="H8137" t="s">
        <v>1</v>
      </c>
      <c r="I8137" t="s">
        <v>3545</v>
      </c>
      <c r="J8137" t="s">
        <v>7054</v>
      </c>
      <c r="K8137" t="str">
        <f t="shared" si="1195"/>
        <v>41900</v>
      </c>
    </row>
    <row r="8138" spans="1:11" customFormat="1" x14ac:dyDescent="0.25">
      <c r="A8138" t="str">
        <f t="shared" si="1196"/>
        <v>41</v>
      </c>
      <c r="B8138" t="s">
        <v>812</v>
      </c>
      <c r="C8138" t="str">
        <f t="shared" si="1193"/>
        <v>021</v>
      </c>
      <c r="D8138" t="s">
        <v>832</v>
      </c>
      <c r="E8138" t="str">
        <f>"03"</f>
        <v>03</v>
      </c>
      <c r="F8138" t="str">
        <f>"001"</f>
        <v>001</v>
      </c>
      <c r="G8138" t="str">
        <f>""</f>
        <v/>
      </c>
      <c r="H8138" t="s">
        <v>0</v>
      </c>
      <c r="I8138" t="s">
        <v>3545</v>
      </c>
      <c r="J8138" t="s">
        <v>7054</v>
      </c>
      <c r="K8138" t="str">
        <f t="shared" si="1195"/>
        <v>41900</v>
      </c>
    </row>
    <row r="8139" spans="1:11" customFormat="1" x14ac:dyDescent="0.25">
      <c r="A8139" t="str">
        <f t="shared" si="1196"/>
        <v>41</v>
      </c>
      <c r="B8139" t="s">
        <v>812</v>
      </c>
      <c r="C8139" t="str">
        <f t="shared" si="1193"/>
        <v>021</v>
      </c>
      <c r="D8139" t="s">
        <v>832</v>
      </c>
      <c r="E8139" t="str">
        <f>"03"</f>
        <v>03</v>
      </c>
      <c r="F8139" t="str">
        <f>"002"</f>
        <v>002</v>
      </c>
      <c r="G8139" t="str">
        <f>""</f>
        <v/>
      </c>
      <c r="H8139" t="s">
        <v>1</v>
      </c>
      <c r="I8139" t="s">
        <v>3545</v>
      </c>
      <c r="J8139" t="s">
        <v>7054</v>
      </c>
      <c r="K8139" t="str">
        <f t="shared" si="1195"/>
        <v>41900</v>
      </c>
    </row>
    <row r="8140" spans="1:11" customFormat="1" x14ac:dyDescent="0.25">
      <c r="A8140" t="str">
        <f t="shared" si="1196"/>
        <v>41</v>
      </c>
      <c r="B8140" t="s">
        <v>812</v>
      </c>
      <c r="C8140" t="str">
        <f t="shared" si="1193"/>
        <v>021</v>
      </c>
      <c r="D8140" t="s">
        <v>832</v>
      </c>
      <c r="E8140" t="str">
        <f>"03"</f>
        <v>03</v>
      </c>
      <c r="F8140" t="str">
        <f>"002"</f>
        <v>002</v>
      </c>
      <c r="G8140" t="str">
        <f>""</f>
        <v/>
      </c>
      <c r="H8140" t="s">
        <v>0</v>
      </c>
      <c r="I8140" t="s">
        <v>3545</v>
      </c>
      <c r="J8140" t="s">
        <v>7054</v>
      </c>
      <c r="K8140" t="str">
        <f t="shared" si="1195"/>
        <v>41900</v>
      </c>
    </row>
    <row r="8141" spans="1:11" customFormat="1" x14ac:dyDescent="0.25">
      <c r="A8141" t="str">
        <f t="shared" si="1196"/>
        <v>41</v>
      </c>
      <c r="B8141" t="s">
        <v>812</v>
      </c>
      <c r="C8141" t="str">
        <f t="shared" si="1193"/>
        <v>021</v>
      </c>
      <c r="D8141" t="s">
        <v>832</v>
      </c>
      <c r="E8141" t="str">
        <f>"04"</f>
        <v>04</v>
      </c>
      <c r="F8141" t="str">
        <f>"001"</f>
        <v>001</v>
      </c>
      <c r="G8141" t="str">
        <f>""</f>
        <v/>
      </c>
      <c r="H8141" t="s">
        <v>3</v>
      </c>
      <c r="I8141" t="s">
        <v>3546</v>
      </c>
      <c r="J8141" t="s">
        <v>7055</v>
      </c>
      <c r="K8141" t="str">
        <f>"41910"</f>
        <v>41910</v>
      </c>
    </row>
    <row r="8142" spans="1:11" customFormat="1" x14ac:dyDescent="0.25">
      <c r="A8142" t="str">
        <f t="shared" si="1196"/>
        <v>41</v>
      </c>
      <c r="B8142" t="s">
        <v>812</v>
      </c>
      <c r="C8142" t="str">
        <f t="shared" si="1193"/>
        <v>021</v>
      </c>
      <c r="D8142" t="s">
        <v>832</v>
      </c>
      <c r="E8142" t="str">
        <f>"04"</f>
        <v>04</v>
      </c>
      <c r="F8142" t="str">
        <f>"002"</f>
        <v>002</v>
      </c>
      <c r="G8142" t="str">
        <f>""</f>
        <v/>
      </c>
      <c r="H8142" t="s">
        <v>1</v>
      </c>
      <c r="I8142" t="s">
        <v>3547</v>
      </c>
      <c r="J8142" t="s">
        <v>4630</v>
      </c>
      <c r="K8142" t="str">
        <f>"41910"</f>
        <v>41910</v>
      </c>
    </row>
    <row r="8143" spans="1:11" customFormat="1" x14ac:dyDescent="0.25">
      <c r="A8143" t="str">
        <f t="shared" si="1196"/>
        <v>41</v>
      </c>
      <c r="B8143" t="s">
        <v>812</v>
      </c>
      <c r="C8143" t="str">
        <f t="shared" si="1193"/>
        <v>021</v>
      </c>
      <c r="D8143" t="s">
        <v>832</v>
      </c>
      <c r="E8143" t="str">
        <f>"04"</f>
        <v>04</v>
      </c>
      <c r="F8143" t="str">
        <f>"002"</f>
        <v>002</v>
      </c>
      <c r="G8143" t="str">
        <f>""</f>
        <v/>
      </c>
      <c r="H8143" t="s">
        <v>0</v>
      </c>
      <c r="I8143" t="s">
        <v>3547</v>
      </c>
      <c r="J8143" t="s">
        <v>4630</v>
      </c>
      <c r="K8143" t="str">
        <f>"41910"</f>
        <v>41910</v>
      </c>
    </row>
    <row r="8144" spans="1:11" customFormat="1" x14ac:dyDescent="0.25">
      <c r="A8144" t="str">
        <f t="shared" si="1196"/>
        <v>41</v>
      </c>
      <c r="B8144" t="s">
        <v>812</v>
      </c>
      <c r="C8144" t="str">
        <f t="shared" ref="C8144:C8151" si="1198">"022"</f>
        <v>022</v>
      </c>
      <c r="D8144" t="s">
        <v>833</v>
      </c>
      <c r="E8144" t="str">
        <f>"01"</f>
        <v>01</v>
      </c>
      <c r="F8144" t="str">
        <f>"001"</f>
        <v>001</v>
      </c>
      <c r="G8144" t="str">
        <f>""</f>
        <v/>
      </c>
      <c r="H8144" t="s">
        <v>1</v>
      </c>
      <c r="I8144" t="s">
        <v>3548</v>
      </c>
      <c r="J8144" t="s">
        <v>7056</v>
      </c>
      <c r="K8144" t="str">
        <f t="shared" ref="K8144:K8151" si="1199">"41429"</f>
        <v>41429</v>
      </c>
    </row>
    <row r="8145" spans="1:11" customFormat="1" x14ac:dyDescent="0.25">
      <c r="A8145" t="str">
        <f t="shared" si="1196"/>
        <v>41</v>
      </c>
      <c r="B8145" t="s">
        <v>812</v>
      </c>
      <c r="C8145" t="str">
        <f t="shared" si="1198"/>
        <v>022</v>
      </c>
      <c r="D8145" t="s">
        <v>833</v>
      </c>
      <c r="E8145" t="str">
        <f>"01"</f>
        <v>01</v>
      </c>
      <c r="F8145" t="str">
        <f>"001"</f>
        <v>001</v>
      </c>
      <c r="G8145" t="str">
        <f>""</f>
        <v/>
      </c>
      <c r="H8145" t="s">
        <v>0</v>
      </c>
      <c r="I8145" t="s">
        <v>3548</v>
      </c>
      <c r="J8145" t="s">
        <v>7056</v>
      </c>
      <c r="K8145" t="str">
        <f t="shared" si="1199"/>
        <v>41429</v>
      </c>
    </row>
    <row r="8146" spans="1:11" customFormat="1" x14ac:dyDescent="0.25">
      <c r="A8146" t="str">
        <f t="shared" si="1196"/>
        <v>41</v>
      </c>
      <c r="B8146" t="s">
        <v>812</v>
      </c>
      <c r="C8146" t="str">
        <f t="shared" si="1198"/>
        <v>022</v>
      </c>
      <c r="D8146" t="s">
        <v>833</v>
      </c>
      <c r="E8146" t="str">
        <f>"01"</f>
        <v>01</v>
      </c>
      <c r="F8146" t="str">
        <f>"002"</f>
        <v>002</v>
      </c>
      <c r="G8146" t="str">
        <f>""</f>
        <v/>
      </c>
      <c r="H8146" t="s">
        <v>1</v>
      </c>
      <c r="I8146" t="s">
        <v>3549</v>
      </c>
      <c r="J8146" t="s">
        <v>7057</v>
      </c>
      <c r="K8146" t="str">
        <f t="shared" si="1199"/>
        <v>41429</v>
      </c>
    </row>
    <row r="8147" spans="1:11" customFormat="1" x14ac:dyDescent="0.25">
      <c r="A8147" t="str">
        <f t="shared" si="1196"/>
        <v>41</v>
      </c>
      <c r="B8147" t="s">
        <v>812</v>
      </c>
      <c r="C8147" t="str">
        <f t="shared" si="1198"/>
        <v>022</v>
      </c>
      <c r="D8147" t="s">
        <v>833</v>
      </c>
      <c r="E8147" t="str">
        <f>"01"</f>
        <v>01</v>
      </c>
      <c r="F8147" t="str">
        <f>"002"</f>
        <v>002</v>
      </c>
      <c r="G8147" t="str">
        <f>""</f>
        <v/>
      </c>
      <c r="H8147" t="s">
        <v>0</v>
      </c>
      <c r="I8147" t="s">
        <v>3549</v>
      </c>
      <c r="J8147" t="s">
        <v>7057</v>
      </c>
      <c r="K8147" t="str">
        <f t="shared" si="1199"/>
        <v>41429</v>
      </c>
    </row>
    <row r="8148" spans="1:11" customFormat="1" x14ac:dyDescent="0.25">
      <c r="A8148" t="str">
        <f t="shared" si="1196"/>
        <v>41</v>
      </c>
      <c r="B8148" t="s">
        <v>812</v>
      </c>
      <c r="C8148" t="str">
        <f t="shared" si="1198"/>
        <v>022</v>
      </c>
      <c r="D8148" t="s">
        <v>833</v>
      </c>
      <c r="E8148" t="str">
        <f>"02"</f>
        <v>02</v>
      </c>
      <c r="F8148" t="str">
        <f>"001"</f>
        <v>001</v>
      </c>
      <c r="G8148" t="str">
        <f>""</f>
        <v/>
      </c>
      <c r="H8148" t="s">
        <v>1</v>
      </c>
      <c r="I8148" t="s">
        <v>23</v>
      </c>
      <c r="J8148" t="s">
        <v>7058</v>
      </c>
      <c r="K8148" t="str">
        <f t="shared" si="1199"/>
        <v>41429</v>
      </c>
    </row>
    <row r="8149" spans="1:11" customFormat="1" x14ac:dyDescent="0.25">
      <c r="A8149" t="str">
        <f t="shared" si="1196"/>
        <v>41</v>
      </c>
      <c r="B8149" t="s">
        <v>812</v>
      </c>
      <c r="C8149" t="str">
        <f t="shared" si="1198"/>
        <v>022</v>
      </c>
      <c r="D8149" t="s">
        <v>833</v>
      </c>
      <c r="E8149" t="str">
        <f>"02"</f>
        <v>02</v>
      </c>
      <c r="F8149" t="str">
        <f>"001"</f>
        <v>001</v>
      </c>
      <c r="G8149" t="str">
        <f>""</f>
        <v/>
      </c>
      <c r="H8149" t="s">
        <v>0</v>
      </c>
      <c r="I8149" t="s">
        <v>23</v>
      </c>
      <c r="J8149" t="s">
        <v>7058</v>
      </c>
      <c r="K8149" t="str">
        <f t="shared" si="1199"/>
        <v>41429</v>
      </c>
    </row>
    <row r="8150" spans="1:11" customFormat="1" x14ac:dyDescent="0.25">
      <c r="A8150" t="str">
        <f t="shared" si="1196"/>
        <v>41</v>
      </c>
      <c r="B8150" t="s">
        <v>812</v>
      </c>
      <c r="C8150" t="str">
        <f t="shared" si="1198"/>
        <v>022</v>
      </c>
      <c r="D8150" t="s">
        <v>833</v>
      </c>
      <c r="E8150" t="str">
        <f>"02"</f>
        <v>02</v>
      </c>
      <c r="F8150" t="str">
        <f>"002"</f>
        <v>002</v>
      </c>
      <c r="G8150" t="str">
        <f>""</f>
        <v/>
      </c>
      <c r="H8150" t="s">
        <v>1</v>
      </c>
      <c r="I8150" t="s">
        <v>23</v>
      </c>
      <c r="J8150" t="s">
        <v>7058</v>
      </c>
      <c r="K8150" t="str">
        <f t="shared" si="1199"/>
        <v>41429</v>
      </c>
    </row>
    <row r="8151" spans="1:11" customFormat="1" x14ac:dyDescent="0.25">
      <c r="A8151" t="str">
        <f t="shared" si="1196"/>
        <v>41</v>
      </c>
      <c r="B8151" t="s">
        <v>812</v>
      </c>
      <c r="C8151" t="str">
        <f t="shared" si="1198"/>
        <v>022</v>
      </c>
      <c r="D8151" t="s">
        <v>833</v>
      </c>
      <c r="E8151" t="str">
        <f>"02"</f>
        <v>02</v>
      </c>
      <c r="F8151" t="str">
        <f>"002"</f>
        <v>002</v>
      </c>
      <c r="G8151" t="str">
        <f>""</f>
        <v/>
      </c>
      <c r="H8151" t="s">
        <v>0</v>
      </c>
      <c r="I8151" t="s">
        <v>23</v>
      </c>
      <c r="J8151" t="s">
        <v>7058</v>
      </c>
      <c r="K8151" t="str">
        <f t="shared" si="1199"/>
        <v>41429</v>
      </c>
    </row>
    <row r="8152" spans="1:11" customFormat="1" x14ac:dyDescent="0.25">
      <c r="A8152" t="str">
        <f t="shared" si="1196"/>
        <v>41</v>
      </c>
      <c r="B8152" t="s">
        <v>812</v>
      </c>
      <c r="C8152" t="str">
        <f t="shared" ref="C8152:C8165" si="1200">"023"</f>
        <v>023</v>
      </c>
      <c r="D8152" t="s">
        <v>834</v>
      </c>
      <c r="E8152" t="str">
        <f t="shared" ref="E8152:E8158" si="1201">"01"</f>
        <v>01</v>
      </c>
      <c r="F8152" t="str">
        <f>"001"</f>
        <v>001</v>
      </c>
      <c r="G8152" t="str">
        <f>""</f>
        <v/>
      </c>
      <c r="H8152" t="s">
        <v>3</v>
      </c>
      <c r="I8152" t="s">
        <v>3550</v>
      </c>
      <c r="J8152" t="s">
        <v>7059</v>
      </c>
      <c r="K8152" t="str">
        <f t="shared" ref="K8152:K8165" si="1202">"41320"</f>
        <v>41320</v>
      </c>
    </row>
    <row r="8153" spans="1:11" customFormat="1" x14ac:dyDescent="0.25">
      <c r="A8153" t="str">
        <f t="shared" si="1196"/>
        <v>41</v>
      </c>
      <c r="B8153" t="s">
        <v>812</v>
      </c>
      <c r="C8153" t="str">
        <f t="shared" si="1200"/>
        <v>023</v>
      </c>
      <c r="D8153" t="s">
        <v>834</v>
      </c>
      <c r="E8153" t="str">
        <f t="shared" si="1201"/>
        <v>01</v>
      </c>
      <c r="F8153" t="str">
        <f>"002"</f>
        <v>002</v>
      </c>
      <c r="G8153" t="str">
        <f>""</f>
        <v/>
      </c>
      <c r="H8153" t="s">
        <v>1</v>
      </c>
      <c r="I8153" t="s">
        <v>3551</v>
      </c>
      <c r="J8153" t="s">
        <v>7060</v>
      </c>
      <c r="K8153" t="str">
        <f t="shared" si="1202"/>
        <v>41320</v>
      </c>
    </row>
    <row r="8154" spans="1:11" customFormat="1" x14ac:dyDescent="0.25">
      <c r="A8154" t="str">
        <f t="shared" si="1196"/>
        <v>41</v>
      </c>
      <c r="B8154" t="s">
        <v>812</v>
      </c>
      <c r="C8154" t="str">
        <f t="shared" si="1200"/>
        <v>023</v>
      </c>
      <c r="D8154" t="s">
        <v>834</v>
      </c>
      <c r="E8154" t="str">
        <f t="shared" si="1201"/>
        <v>01</v>
      </c>
      <c r="F8154" t="str">
        <f>"002"</f>
        <v>002</v>
      </c>
      <c r="G8154" t="str">
        <f>""</f>
        <v/>
      </c>
      <c r="H8154" t="s">
        <v>0</v>
      </c>
      <c r="I8154" t="s">
        <v>3551</v>
      </c>
      <c r="J8154" t="s">
        <v>7060</v>
      </c>
      <c r="K8154" t="str">
        <f t="shared" si="1202"/>
        <v>41320</v>
      </c>
    </row>
    <row r="8155" spans="1:11" customFormat="1" x14ac:dyDescent="0.25">
      <c r="A8155" t="str">
        <f t="shared" si="1196"/>
        <v>41</v>
      </c>
      <c r="B8155" t="s">
        <v>812</v>
      </c>
      <c r="C8155" t="str">
        <f t="shared" si="1200"/>
        <v>023</v>
      </c>
      <c r="D8155" t="s">
        <v>834</v>
      </c>
      <c r="E8155" t="str">
        <f t="shared" si="1201"/>
        <v>01</v>
      </c>
      <c r="F8155" t="str">
        <f>"003"</f>
        <v>003</v>
      </c>
      <c r="G8155" t="str">
        <f>""</f>
        <v/>
      </c>
      <c r="H8155" t="s">
        <v>3</v>
      </c>
      <c r="I8155" t="s">
        <v>3552</v>
      </c>
      <c r="J8155" t="s">
        <v>7061</v>
      </c>
      <c r="K8155" t="str">
        <f t="shared" si="1202"/>
        <v>41320</v>
      </c>
    </row>
    <row r="8156" spans="1:11" customFormat="1" x14ac:dyDescent="0.25">
      <c r="A8156" t="str">
        <f t="shared" si="1196"/>
        <v>41</v>
      </c>
      <c r="B8156" t="s">
        <v>812</v>
      </c>
      <c r="C8156" t="str">
        <f t="shared" si="1200"/>
        <v>023</v>
      </c>
      <c r="D8156" t="s">
        <v>834</v>
      </c>
      <c r="E8156" t="str">
        <f t="shared" si="1201"/>
        <v>01</v>
      </c>
      <c r="F8156" t="str">
        <f>"004"</f>
        <v>004</v>
      </c>
      <c r="G8156" t="str">
        <f>""</f>
        <v/>
      </c>
      <c r="H8156" t="s">
        <v>1</v>
      </c>
      <c r="I8156" t="s">
        <v>3553</v>
      </c>
      <c r="J8156" t="s">
        <v>7062</v>
      </c>
      <c r="K8156" t="str">
        <f t="shared" si="1202"/>
        <v>41320</v>
      </c>
    </row>
    <row r="8157" spans="1:11" customFormat="1" x14ac:dyDescent="0.25">
      <c r="A8157" t="str">
        <f t="shared" si="1196"/>
        <v>41</v>
      </c>
      <c r="B8157" t="s">
        <v>812</v>
      </c>
      <c r="C8157" t="str">
        <f t="shared" si="1200"/>
        <v>023</v>
      </c>
      <c r="D8157" t="s">
        <v>834</v>
      </c>
      <c r="E8157" t="str">
        <f t="shared" si="1201"/>
        <v>01</v>
      </c>
      <c r="F8157" t="str">
        <f>"004"</f>
        <v>004</v>
      </c>
      <c r="G8157" t="str">
        <f>""</f>
        <v/>
      </c>
      <c r="H8157" t="s">
        <v>0</v>
      </c>
      <c r="I8157" t="s">
        <v>3553</v>
      </c>
      <c r="J8157" t="s">
        <v>7062</v>
      </c>
      <c r="K8157" t="str">
        <f t="shared" si="1202"/>
        <v>41320</v>
      </c>
    </row>
    <row r="8158" spans="1:11" customFormat="1" x14ac:dyDescent="0.25">
      <c r="A8158" t="str">
        <f t="shared" si="1196"/>
        <v>41</v>
      </c>
      <c r="B8158" t="s">
        <v>812</v>
      </c>
      <c r="C8158" t="str">
        <f t="shared" si="1200"/>
        <v>023</v>
      </c>
      <c r="D8158" t="s">
        <v>834</v>
      </c>
      <c r="E8158" t="str">
        <f t="shared" si="1201"/>
        <v>01</v>
      </c>
      <c r="F8158" t="str">
        <f>"004"</f>
        <v>004</v>
      </c>
      <c r="G8158" t="str">
        <f>""</f>
        <v/>
      </c>
      <c r="H8158" t="s">
        <v>2</v>
      </c>
      <c r="I8158" t="s">
        <v>3553</v>
      </c>
      <c r="J8158" t="s">
        <v>7062</v>
      </c>
      <c r="K8158" t="str">
        <f t="shared" si="1202"/>
        <v>41320</v>
      </c>
    </row>
    <row r="8159" spans="1:11" customFormat="1" x14ac:dyDescent="0.25">
      <c r="A8159" t="str">
        <f t="shared" si="1196"/>
        <v>41</v>
      </c>
      <c r="B8159" t="s">
        <v>812</v>
      </c>
      <c r="C8159" t="str">
        <f t="shared" si="1200"/>
        <v>023</v>
      </c>
      <c r="D8159" t="s">
        <v>834</v>
      </c>
      <c r="E8159" t="str">
        <f t="shared" ref="E8159:E8165" si="1203">"02"</f>
        <v>02</v>
      </c>
      <c r="F8159" t="str">
        <f>"001"</f>
        <v>001</v>
      </c>
      <c r="G8159" t="str">
        <f>""</f>
        <v/>
      </c>
      <c r="H8159" t="s">
        <v>3</v>
      </c>
      <c r="I8159" t="s">
        <v>3554</v>
      </c>
      <c r="J8159" t="s">
        <v>7063</v>
      </c>
      <c r="K8159" t="str">
        <f t="shared" si="1202"/>
        <v>41320</v>
      </c>
    </row>
    <row r="8160" spans="1:11" customFormat="1" x14ac:dyDescent="0.25">
      <c r="A8160" t="str">
        <f t="shared" si="1196"/>
        <v>41</v>
      </c>
      <c r="B8160" t="s">
        <v>812</v>
      </c>
      <c r="C8160" t="str">
        <f t="shared" si="1200"/>
        <v>023</v>
      </c>
      <c r="D8160" t="s">
        <v>834</v>
      </c>
      <c r="E8160" t="str">
        <f t="shared" si="1203"/>
        <v>02</v>
      </c>
      <c r="F8160" t="str">
        <f>"002"</f>
        <v>002</v>
      </c>
      <c r="G8160" t="str">
        <f>"01"</f>
        <v>01</v>
      </c>
      <c r="H8160" t="s">
        <v>1</v>
      </c>
      <c r="I8160" t="s">
        <v>3550</v>
      </c>
      <c r="J8160" t="s">
        <v>7059</v>
      </c>
      <c r="K8160" t="str">
        <f t="shared" si="1202"/>
        <v>41320</v>
      </c>
    </row>
    <row r="8161" spans="1:11" customFormat="1" x14ac:dyDescent="0.25">
      <c r="A8161" t="str">
        <f t="shared" si="1196"/>
        <v>41</v>
      </c>
      <c r="B8161" t="s">
        <v>812</v>
      </c>
      <c r="C8161" t="str">
        <f t="shared" si="1200"/>
        <v>023</v>
      </c>
      <c r="D8161" t="s">
        <v>834</v>
      </c>
      <c r="E8161" t="str">
        <f t="shared" si="1203"/>
        <v>02</v>
      </c>
      <c r="F8161" t="str">
        <f>"002"</f>
        <v>002</v>
      </c>
      <c r="G8161" t="str">
        <f>"01"</f>
        <v>01</v>
      </c>
      <c r="H8161" t="s">
        <v>0</v>
      </c>
      <c r="I8161" t="s">
        <v>3550</v>
      </c>
      <c r="J8161" t="s">
        <v>7059</v>
      </c>
      <c r="K8161" t="str">
        <f t="shared" si="1202"/>
        <v>41320</v>
      </c>
    </row>
    <row r="8162" spans="1:11" customFormat="1" x14ac:dyDescent="0.25">
      <c r="A8162" t="str">
        <f t="shared" si="1196"/>
        <v>41</v>
      </c>
      <c r="B8162" t="s">
        <v>812</v>
      </c>
      <c r="C8162" t="str">
        <f t="shared" si="1200"/>
        <v>023</v>
      </c>
      <c r="D8162" t="s">
        <v>834</v>
      </c>
      <c r="E8162" t="str">
        <f t="shared" si="1203"/>
        <v>02</v>
      </c>
      <c r="F8162" t="str">
        <f>"002"</f>
        <v>002</v>
      </c>
      <c r="G8162" t="str">
        <f>"02"</f>
        <v>02</v>
      </c>
      <c r="H8162" t="s">
        <v>2</v>
      </c>
      <c r="I8162" t="s">
        <v>3555</v>
      </c>
      <c r="J8162" t="s">
        <v>7064</v>
      </c>
      <c r="K8162" t="str">
        <f t="shared" si="1202"/>
        <v>41320</v>
      </c>
    </row>
    <row r="8163" spans="1:11" customFormat="1" x14ac:dyDescent="0.25">
      <c r="A8163" t="str">
        <f t="shared" si="1196"/>
        <v>41</v>
      </c>
      <c r="B8163" t="s">
        <v>812</v>
      </c>
      <c r="C8163" t="str">
        <f t="shared" si="1200"/>
        <v>023</v>
      </c>
      <c r="D8163" t="s">
        <v>834</v>
      </c>
      <c r="E8163" t="str">
        <f t="shared" si="1203"/>
        <v>02</v>
      </c>
      <c r="F8163" t="str">
        <f>"003"</f>
        <v>003</v>
      </c>
      <c r="G8163" t="str">
        <f>""</f>
        <v/>
      </c>
      <c r="H8163" t="s">
        <v>1</v>
      </c>
      <c r="I8163" t="s">
        <v>3554</v>
      </c>
      <c r="J8163" t="s">
        <v>7063</v>
      </c>
      <c r="K8163" t="str">
        <f t="shared" si="1202"/>
        <v>41320</v>
      </c>
    </row>
    <row r="8164" spans="1:11" customFormat="1" x14ac:dyDescent="0.25">
      <c r="A8164" t="str">
        <f t="shared" si="1196"/>
        <v>41</v>
      </c>
      <c r="B8164" t="s">
        <v>812</v>
      </c>
      <c r="C8164" t="str">
        <f t="shared" si="1200"/>
        <v>023</v>
      </c>
      <c r="D8164" t="s">
        <v>834</v>
      </c>
      <c r="E8164" t="str">
        <f t="shared" si="1203"/>
        <v>02</v>
      </c>
      <c r="F8164" t="str">
        <f>"003"</f>
        <v>003</v>
      </c>
      <c r="G8164" t="str">
        <f>""</f>
        <v/>
      </c>
      <c r="H8164" t="s">
        <v>0</v>
      </c>
      <c r="I8164" t="s">
        <v>3554</v>
      </c>
      <c r="J8164" t="s">
        <v>7063</v>
      </c>
      <c r="K8164" t="str">
        <f t="shared" si="1202"/>
        <v>41320</v>
      </c>
    </row>
    <row r="8165" spans="1:11" customFormat="1" x14ac:dyDescent="0.25">
      <c r="A8165" t="str">
        <f t="shared" si="1196"/>
        <v>41</v>
      </c>
      <c r="B8165" t="s">
        <v>812</v>
      </c>
      <c r="C8165" t="str">
        <f t="shared" si="1200"/>
        <v>023</v>
      </c>
      <c r="D8165" t="s">
        <v>834</v>
      </c>
      <c r="E8165" t="str">
        <f t="shared" si="1203"/>
        <v>02</v>
      </c>
      <c r="F8165" t="str">
        <f>"003"</f>
        <v>003</v>
      </c>
      <c r="G8165" t="str">
        <f>""</f>
        <v/>
      </c>
      <c r="H8165" t="s">
        <v>2</v>
      </c>
      <c r="I8165" t="s">
        <v>3554</v>
      </c>
      <c r="J8165" t="s">
        <v>7063</v>
      </c>
      <c r="K8165" t="str">
        <f t="shared" si="1202"/>
        <v>41320</v>
      </c>
    </row>
    <row r="8166" spans="1:11" customFormat="1" x14ac:dyDescent="0.25">
      <c r="A8166" t="str">
        <f t="shared" si="1196"/>
        <v>41</v>
      </c>
      <c r="B8166" t="s">
        <v>812</v>
      </c>
      <c r="C8166" t="str">
        <f t="shared" ref="C8166:C8205" si="1204">"024"</f>
        <v>024</v>
      </c>
      <c r="D8166" t="s">
        <v>835</v>
      </c>
      <c r="E8166" t="str">
        <f>"01"</f>
        <v>01</v>
      </c>
      <c r="F8166" t="str">
        <f>"001"</f>
        <v>001</v>
      </c>
      <c r="G8166" t="str">
        <f>""</f>
        <v/>
      </c>
      <c r="H8166" t="s">
        <v>3</v>
      </c>
      <c r="I8166" t="s">
        <v>2398</v>
      </c>
      <c r="J8166" t="s">
        <v>7065</v>
      </c>
      <c r="K8166" t="str">
        <f t="shared" ref="K8166:K8194" si="1205">"41410"</f>
        <v>41410</v>
      </c>
    </row>
    <row r="8167" spans="1:11" customFormat="1" x14ac:dyDescent="0.25">
      <c r="A8167" t="str">
        <f t="shared" si="1196"/>
        <v>41</v>
      </c>
      <c r="B8167" t="s">
        <v>812</v>
      </c>
      <c r="C8167" t="str">
        <f t="shared" si="1204"/>
        <v>024</v>
      </c>
      <c r="D8167" t="s">
        <v>835</v>
      </c>
      <c r="E8167" t="str">
        <f>"01"</f>
        <v>01</v>
      </c>
      <c r="F8167" t="str">
        <f>"002"</f>
        <v>002</v>
      </c>
      <c r="G8167" t="str">
        <f>""</f>
        <v/>
      </c>
      <c r="H8167" t="s">
        <v>3</v>
      </c>
      <c r="I8167" t="s">
        <v>3556</v>
      </c>
      <c r="J8167" t="s">
        <v>7066</v>
      </c>
      <c r="K8167" t="str">
        <f t="shared" si="1205"/>
        <v>41410</v>
      </c>
    </row>
    <row r="8168" spans="1:11" customFormat="1" x14ac:dyDescent="0.25">
      <c r="A8168" t="str">
        <f t="shared" si="1196"/>
        <v>41</v>
      </c>
      <c r="B8168" t="s">
        <v>812</v>
      </c>
      <c r="C8168" t="str">
        <f t="shared" si="1204"/>
        <v>024</v>
      </c>
      <c r="D8168" t="s">
        <v>835</v>
      </c>
      <c r="E8168" t="str">
        <f>"02"</f>
        <v>02</v>
      </c>
      <c r="F8168" t="str">
        <f>"001"</f>
        <v>001</v>
      </c>
      <c r="G8168" t="str">
        <f>""</f>
        <v/>
      </c>
      <c r="H8168" t="s">
        <v>3</v>
      </c>
      <c r="I8168" t="s">
        <v>2421</v>
      </c>
      <c r="J8168" t="s">
        <v>7067</v>
      </c>
      <c r="K8168" t="str">
        <f t="shared" si="1205"/>
        <v>41410</v>
      </c>
    </row>
    <row r="8169" spans="1:11" customFormat="1" x14ac:dyDescent="0.25">
      <c r="A8169" t="str">
        <f t="shared" si="1196"/>
        <v>41</v>
      </c>
      <c r="B8169" t="s">
        <v>812</v>
      </c>
      <c r="C8169" t="str">
        <f t="shared" si="1204"/>
        <v>024</v>
      </c>
      <c r="D8169" t="s">
        <v>835</v>
      </c>
      <c r="E8169" t="str">
        <f>"03"</f>
        <v>03</v>
      </c>
      <c r="F8169" t="str">
        <f>"001"</f>
        <v>001</v>
      </c>
      <c r="G8169" t="str">
        <f>""</f>
        <v/>
      </c>
      <c r="H8169" t="s">
        <v>1</v>
      </c>
      <c r="I8169" t="s">
        <v>2421</v>
      </c>
      <c r="J8169" t="s">
        <v>7067</v>
      </c>
      <c r="K8169" t="str">
        <f t="shared" si="1205"/>
        <v>41410</v>
      </c>
    </row>
    <row r="8170" spans="1:11" customFormat="1" x14ac:dyDescent="0.25">
      <c r="A8170" t="str">
        <f t="shared" si="1196"/>
        <v>41</v>
      </c>
      <c r="B8170" t="s">
        <v>812</v>
      </c>
      <c r="C8170" t="str">
        <f t="shared" si="1204"/>
        <v>024</v>
      </c>
      <c r="D8170" t="s">
        <v>835</v>
      </c>
      <c r="E8170" t="str">
        <f>"03"</f>
        <v>03</v>
      </c>
      <c r="F8170" t="str">
        <f>"001"</f>
        <v>001</v>
      </c>
      <c r="G8170" t="str">
        <f>""</f>
        <v/>
      </c>
      <c r="H8170" t="s">
        <v>0</v>
      </c>
      <c r="I8170" t="s">
        <v>2421</v>
      </c>
      <c r="J8170" t="s">
        <v>7067</v>
      </c>
      <c r="K8170" t="str">
        <f t="shared" si="1205"/>
        <v>41410</v>
      </c>
    </row>
    <row r="8171" spans="1:11" customFormat="1" x14ac:dyDescent="0.25">
      <c r="A8171" t="str">
        <f t="shared" si="1196"/>
        <v>41</v>
      </c>
      <c r="B8171" t="s">
        <v>812</v>
      </c>
      <c r="C8171" t="str">
        <f t="shared" si="1204"/>
        <v>024</v>
      </c>
      <c r="D8171" t="s">
        <v>835</v>
      </c>
      <c r="E8171" t="str">
        <f t="shared" ref="E8171:E8183" si="1206">"04"</f>
        <v>04</v>
      </c>
      <c r="F8171" t="str">
        <f>"001"</f>
        <v>001</v>
      </c>
      <c r="G8171" t="str">
        <f>""</f>
        <v/>
      </c>
      <c r="H8171" t="s">
        <v>1</v>
      </c>
      <c r="I8171" t="s">
        <v>3557</v>
      </c>
      <c r="J8171" t="s">
        <v>7068</v>
      </c>
      <c r="K8171" t="str">
        <f t="shared" si="1205"/>
        <v>41410</v>
      </c>
    </row>
    <row r="8172" spans="1:11" customFormat="1" x14ac:dyDescent="0.25">
      <c r="A8172" t="str">
        <f t="shared" si="1196"/>
        <v>41</v>
      </c>
      <c r="B8172" t="s">
        <v>812</v>
      </c>
      <c r="C8172" t="str">
        <f t="shared" si="1204"/>
        <v>024</v>
      </c>
      <c r="D8172" t="s">
        <v>835</v>
      </c>
      <c r="E8172" t="str">
        <f t="shared" si="1206"/>
        <v>04</v>
      </c>
      <c r="F8172" t="str">
        <f>"001"</f>
        <v>001</v>
      </c>
      <c r="G8172" t="str">
        <f>""</f>
        <v/>
      </c>
      <c r="H8172" t="s">
        <v>0</v>
      </c>
      <c r="I8172" t="s">
        <v>3557</v>
      </c>
      <c r="J8172" t="s">
        <v>7068</v>
      </c>
      <c r="K8172" t="str">
        <f t="shared" si="1205"/>
        <v>41410</v>
      </c>
    </row>
    <row r="8173" spans="1:11" customFormat="1" x14ac:dyDescent="0.25">
      <c r="A8173" t="str">
        <f t="shared" si="1196"/>
        <v>41</v>
      </c>
      <c r="B8173" t="s">
        <v>812</v>
      </c>
      <c r="C8173" t="str">
        <f t="shared" si="1204"/>
        <v>024</v>
      </c>
      <c r="D8173" t="s">
        <v>835</v>
      </c>
      <c r="E8173" t="str">
        <f t="shared" si="1206"/>
        <v>04</v>
      </c>
      <c r="F8173" t="str">
        <f>"002"</f>
        <v>002</v>
      </c>
      <c r="G8173" t="str">
        <f>""</f>
        <v/>
      </c>
      <c r="H8173" t="s">
        <v>1</v>
      </c>
      <c r="I8173" t="s">
        <v>3557</v>
      </c>
      <c r="J8173" t="s">
        <v>7068</v>
      </c>
      <c r="K8173" t="str">
        <f t="shared" si="1205"/>
        <v>41410</v>
      </c>
    </row>
    <row r="8174" spans="1:11" customFormat="1" x14ac:dyDescent="0.25">
      <c r="A8174" t="str">
        <f t="shared" si="1196"/>
        <v>41</v>
      </c>
      <c r="B8174" t="s">
        <v>812</v>
      </c>
      <c r="C8174" t="str">
        <f t="shared" si="1204"/>
        <v>024</v>
      </c>
      <c r="D8174" t="s">
        <v>835</v>
      </c>
      <c r="E8174" t="str">
        <f t="shared" si="1206"/>
        <v>04</v>
      </c>
      <c r="F8174" t="str">
        <f>"002"</f>
        <v>002</v>
      </c>
      <c r="G8174" t="str">
        <f>""</f>
        <v/>
      </c>
      <c r="H8174" t="s">
        <v>0</v>
      </c>
      <c r="I8174" t="s">
        <v>3557</v>
      </c>
      <c r="J8174" t="s">
        <v>7068</v>
      </c>
      <c r="K8174" t="str">
        <f t="shared" si="1205"/>
        <v>41410</v>
      </c>
    </row>
    <row r="8175" spans="1:11" customFormat="1" x14ac:dyDescent="0.25">
      <c r="A8175" t="str">
        <f t="shared" si="1196"/>
        <v>41</v>
      </c>
      <c r="B8175" t="s">
        <v>812</v>
      </c>
      <c r="C8175" t="str">
        <f t="shared" si="1204"/>
        <v>024</v>
      </c>
      <c r="D8175" t="s">
        <v>835</v>
      </c>
      <c r="E8175" t="str">
        <f t="shared" si="1206"/>
        <v>04</v>
      </c>
      <c r="F8175" t="str">
        <f>"003"</f>
        <v>003</v>
      </c>
      <c r="G8175" t="str">
        <f>""</f>
        <v/>
      </c>
      <c r="H8175" t="s">
        <v>1</v>
      </c>
      <c r="I8175" t="s">
        <v>3558</v>
      </c>
      <c r="J8175" t="s">
        <v>7069</v>
      </c>
      <c r="K8175" t="str">
        <f t="shared" si="1205"/>
        <v>41410</v>
      </c>
    </row>
    <row r="8176" spans="1:11" customFormat="1" x14ac:dyDescent="0.25">
      <c r="A8176" t="str">
        <f t="shared" si="1196"/>
        <v>41</v>
      </c>
      <c r="B8176" t="s">
        <v>812</v>
      </c>
      <c r="C8176" t="str">
        <f t="shared" si="1204"/>
        <v>024</v>
      </c>
      <c r="D8176" t="s">
        <v>835</v>
      </c>
      <c r="E8176" t="str">
        <f t="shared" si="1206"/>
        <v>04</v>
      </c>
      <c r="F8176" t="str">
        <f>"003"</f>
        <v>003</v>
      </c>
      <c r="G8176" t="str">
        <f>""</f>
        <v/>
      </c>
      <c r="H8176" t="s">
        <v>0</v>
      </c>
      <c r="I8176" t="s">
        <v>3558</v>
      </c>
      <c r="J8176" t="s">
        <v>7069</v>
      </c>
      <c r="K8176" t="str">
        <f t="shared" si="1205"/>
        <v>41410</v>
      </c>
    </row>
    <row r="8177" spans="1:11" customFormat="1" x14ac:dyDescent="0.25">
      <c r="A8177" t="str">
        <f t="shared" si="1196"/>
        <v>41</v>
      </c>
      <c r="B8177" t="s">
        <v>812</v>
      </c>
      <c r="C8177" t="str">
        <f t="shared" si="1204"/>
        <v>024</v>
      </c>
      <c r="D8177" t="s">
        <v>835</v>
      </c>
      <c r="E8177" t="str">
        <f t="shared" si="1206"/>
        <v>04</v>
      </c>
      <c r="F8177" t="str">
        <f>"004"</f>
        <v>004</v>
      </c>
      <c r="G8177" t="str">
        <f>""</f>
        <v/>
      </c>
      <c r="H8177" t="s">
        <v>3</v>
      </c>
      <c r="I8177" t="s">
        <v>3559</v>
      </c>
      <c r="J8177" t="s">
        <v>7070</v>
      </c>
      <c r="K8177" t="str">
        <f t="shared" si="1205"/>
        <v>41410</v>
      </c>
    </row>
    <row r="8178" spans="1:11" customFormat="1" x14ac:dyDescent="0.25">
      <c r="A8178" t="str">
        <f t="shared" si="1196"/>
        <v>41</v>
      </c>
      <c r="B8178" t="s">
        <v>812</v>
      </c>
      <c r="C8178" t="str">
        <f t="shared" si="1204"/>
        <v>024</v>
      </c>
      <c r="D8178" t="s">
        <v>835</v>
      </c>
      <c r="E8178" t="str">
        <f t="shared" si="1206"/>
        <v>04</v>
      </c>
      <c r="F8178" t="str">
        <f>"005"</f>
        <v>005</v>
      </c>
      <c r="G8178" t="str">
        <f>""</f>
        <v/>
      </c>
      <c r="H8178" t="s">
        <v>1</v>
      </c>
      <c r="I8178" t="s">
        <v>3559</v>
      </c>
      <c r="J8178" t="s">
        <v>7070</v>
      </c>
      <c r="K8178" t="str">
        <f t="shared" si="1205"/>
        <v>41410</v>
      </c>
    </row>
    <row r="8179" spans="1:11" customFormat="1" x14ac:dyDescent="0.25">
      <c r="A8179" t="str">
        <f t="shared" si="1196"/>
        <v>41</v>
      </c>
      <c r="B8179" t="s">
        <v>812</v>
      </c>
      <c r="C8179" t="str">
        <f t="shared" si="1204"/>
        <v>024</v>
      </c>
      <c r="D8179" t="s">
        <v>835</v>
      </c>
      <c r="E8179" t="str">
        <f t="shared" si="1206"/>
        <v>04</v>
      </c>
      <c r="F8179" t="str">
        <f>"005"</f>
        <v>005</v>
      </c>
      <c r="G8179" t="str">
        <f>""</f>
        <v/>
      </c>
      <c r="H8179" t="s">
        <v>0</v>
      </c>
      <c r="I8179" t="s">
        <v>3559</v>
      </c>
      <c r="J8179" t="s">
        <v>7070</v>
      </c>
      <c r="K8179" t="str">
        <f t="shared" si="1205"/>
        <v>41410</v>
      </c>
    </row>
    <row r="8180" spans="1:11" customFormat="1" x14ac:dyDescent="0.25">
      <c r="A8180" t="str">
        <f t="shared" si="1196"/>
        <v>41</v>
      </c>
      <c r="B8180" t="s">
        <v>812</v>
      </c>
      <c r="C8180" t="str">
        <f t="shared" si="1204"/>
        <v>024</v>
      </c>
      <c r="D8180" t="s">
        <v>835</v>
      </c>
      <c r="E8180" t="str">
        <f t="shared" si="1206"/>
        <v>04</v>
      </c>
      <c r="F8180" t="str">
        <f>"006"</f>
        <v>006</v>
      </c>
      <c r="G8180" t="str">
        <f>""</f>
        <v/>
      </c>
      <c r="H8180" t="s">
        <v>1</v>
      </c>
      <c r="I8180" t="s">
        <v>3560</v>
      </c>
      <c r="J8180" t="s">
        <v>7071</v>
      </c>
      <c r="K8180" t="str">
        <f t="shared" si="1205"/>
        <v>41410</v>
      </c>
    </row>
    <row r="8181" spans="1:11" customFormat="1" x14ac:dyDescent="0.25">
      <c r="A8181" t="str">
        <f t="shared" si="1196"/>
        <v>41</v>
      </c>
      <c r="B8181" t="s">
        <v>812</v>
      </c>
      <c r="C8181" t="str">
        <f t="shared" si="1204"/>
        <v>024</v>
      </c>
      <c r="D8181" t="s">
        <v>835</v>
      </c>
      <c r="E8181" t="str">
        <f t="shared" si="1206"/>
        <v>04</v>
      </c>
      <c r="F8181" t="str">
        <f>"006"</f>
        <v>006</v>
      </c>
      <c r="G8181" t="str">
        <f>""</f>
        <v/>
      </c>
      <c r="H8181" t="s">
        <v>0</v>
      </c>
      <c r="I8181" t="s">
        <v>3560</v>
      </c>
      <c r="J8181" t="s">
        <v>7071</v>
      </c>
      <c r="K8181" t="str">
        <f t="shared" si="1205"/>
        <v>41410</v>
      </c>
    </row>
    <row r="8182" spans="1:11" customFormat="1" x14ac:dyDescent="0.25">
      <c r="A8182" t="str">
        <f t="shared" si="1196"/>
        <v>41</v>
      </c>
      <c r="B8182" t="s">
        <v>812</v>
      </c>
      <c r="C8182" t="str">
        <f t="shared" si="1204"/>
        <v>024</v>
      </c>
      <c r="D8182" t="s">
        <v>835</v>
      </c>
      <c r="E8182" t="str">
        <f t="shared" si="1206"/>
        <v>04</v>
      </c>
      <c r="F8182" t="str">
        <f>"007"</f>
        <v>007</v>
      </c>
      <c r="G8182" t="str">
        <f>""</f>
        <v/>
      </c>
      <c r="H8182" t="s">
        <v>1</v>
      </c>
      <c r="I8182" t="s">
        <v>3559</v>
      </c>
      <c r="J8182" t="s">
        <v>7070</v>
      </c>
      <c r="K8182" t="str">
        <f t="shared" si="1205"/>
        <v>41410</v>
      </c>
    </row>
    <row r="8183" spans="1:11" customFormat="1" x14ac:dyDescent="0.25">
      <c r="A8183" t="str">
        <f t="shared" ref="A8183:A8246" si="1207">"41"</f>
        <v>41</v>
      </c>
      <c r="B8183" t="s">
        <v>812</v>
      </c>
      <c r="C8183" t="str">
        <f t="shared" si="1204"/>
        <v>024</v>
      </c>
      <c r="D8183" t="s">
        <v>835</v>
      </c>
      <c r="E8183" t="str">
        <f t="shared" si="1206"/>
        <v>04</v>
      </c>
      <c r="F8183" t="str">
        <f>"007"</f>
        <v>007</v>
      </c>
      <c r="G8183" t="str">
        <f>""</f>
        <v/>
      </c>
      <c r="H8183" t="s">
        <v>0</v>
      </c>
      <c r="I8183" t="s">
        <v>3559</v>
      </c>
      <c r="J8183" t="s">
        <v>7070</v>
      </c>
      <c r="K8183" t="str">
        <f t="shared" si="1205"/>
        <v>41410</v>
      </c>
    </row>
    <row r="8184" spans="1:11" customFormat="1" x14ac:dyDescent="0.25">
      <c r="A8184" t="str">
        <f t="shared" si="1207"/>
        <v>41</v>
      </c>
      <c r="B8184" t="s">
        <v>812</v>
      </c>
      <c r="C8184" t="str">
        <f t="shared" si="1204"/>
        <v>024</v>
      </c>
      <c r="D8184" t="s">
        <v>835</v>
      </c>
      <c r="E8184" t="str">
        <f t="shared" ref="E8184:E8194" si="1208">"05"</f>
        <v>05</v>
      </c>
      <c r="F8184" t="str">
        <f>"001"</f>
        <v>001</v>
      </c>
      <c r="G8184" t="str">
        <f>""</f>
        <v/>
      </c>
      <c r="H8184" t="s">
        <v>3</v>
      </c>
      <c r="I8184" t="s">
        <v>3560</v>
      </c>
      <c r="J8184" t="s">
        <v>7071</v>
      </c>
      <c r="K8184" t="str">
        <f t="shared" si="1205"/>
        <v>41410</v>
      </c>
    </row>
    <row r="8185" spans="1:11" customFormat="1" x14ac:dyDescent="0.25">
      <c r="A8185" t="str">
        <f t="shared" si="1207"/>
        <v>41</v>
      </c>
      <c r="B8185" t="s">
        <v>812</v>
      </c>
      <c r="C8185" t="str">
        <f t="shared" si="1204"/>
        <v>024</v>
      </c>
      <c r="D8185" t="s">
        <v>835</v>
      </c>
      <c r="E8185" t="str">
        <f t="shared" si="1208"/>
        <v>05</v>
      </c>
      <c r="F8185" t="str">
        <f>"002"</f>
        <v>002</v>
      </c>
      <c r="G8185" t="str">
        <f>""</f>
        <v/>
      </c>
      <c r="H8185" t="s">
        <v>3</v>
      </c>
      <c r="I8185" t="s">
        <v>3557</v>
      </c>
      <c r="J8185" t="s">
        <v>7068</v>
      </c>
      <c r="K8185" t="str">
        <f t="shared" si="1205"/>
        <v>41410</v>
      </c>
    </row>
    <row r="8186" spans="1:11" customFormat="1" x14ac:dyDescent="0.25">
      <c r="A8186" t="str">
        <f t="shared" si="1207"/>
        <v>41</v>
      </c>
      <c r="B8186" t="s">
        <v>812</v>
      </c>
      <c r="C8186" t="str">
        <f t="shared" si="1204"/>
        <v>024</v>
      </c>
      <c r="D8186" t="s">
        <v>835</v>
      </c>
      <c r="E8186" t="str">
        <f t="shared" si="1208"/>
        <v>05</v>
      </c>
      <c r="F8186" t="str">
        <f>"003"</f>
        <v>003</v>
      </c>
      <c r="G8186" t="str">
        <f>""</f>
        <v/>
      </c>
      <c r="H8186" t="s">
        <v>1</v>
      </c>
      <c r="I8186" t="s">
        <v>3560</v>
      </c>
      <c r="J8186" t="s">
        <v>7071</v>
      </c>
      <c r="K8186" t="str">
        <f t="shared" si="1205"/>
        <v>41410</v>
      </c>
    </row>
    <row r="8187" spans="1:11" customFormat="1" x14ac:dyDescent="0.25">
      <c r="A8187" t="str">
        <f t="shared" si="1207"/>
        <v>41</v>
      </c>
      <c r="B8187" t="s">
        <v>812</v>
      </c>
      <c r="C8187" t="str">
        <f t="shared" si="1204"/>
        <v>024</v>
      </c>
      <c r="D8187" t="s">
        <v>835</v>
      </c>
      <c r="E8187" t="str">
        <f t="shared" si="1208"/>
        <v>05</v>
      </c>
      <c r="F8187" t="str">
        <f>"003"</f>
        <v>003</v>
      </c>
      <c r="G8187" t="str">
        <f>""</f>
        <v/>
      </c>
      <c r="H8187" t="s">
        <v>0</v>
      </c>
      <c r="I8187" t="s">
        <v>3560</v>
      </c>
      <c r="J8187" t="s">
        <v>7071</v>
      </c>
      <c r="K8187" t="str">
        <f t="shared" si="1205"/>
        <v>41410</v>
      </c>
    </row>
    <row r="8188" spans="1:11" customFormat="1" x14ac:dyDescent="0.25">
      <c r="A8188" t="str">
        <f t="shared" si="1207"/>
        <v>41</v>
      </c>
      <c r="B8188" t="s">
        <v>812</v>
      </c>
      <c r="C8188" t="str">
        <f t="shared" si="1204"/>
        <v>024</v>
      </c>
      <c r="D8188" t="s">
        <v>835</v>
      </c>
      <c r="E8188" t="str">
        <f t="shared" si="1208"/>
        <v>05</v>
      </c>
      <c r="F8188" t="str">
        <f>"004"</f>
        <v>004</v>
      </c>
      <c r="G8188" t="str">
        <f>""</f>
        <v/>
      </c>
      <c r="H8188" t="s">
        <v>1</v>
      </c>
      <c r="I8188" t="s">
        <v>3557</v>
      </c>
      <c r="J8188" t="s">
        <v>7068</v>
      </c>
      <c r="K8188" t="str">
        <f t="shared" si="1205"/>
        <v>41410</v>
      </c>
    </row>
    <row r="8189" spans="1:11" customFormat="1" x14ac:dyDescent="0.25">
      <c r="A8189" t="str">
        <f t="shared" si="1207"/>
        <v>41</v>
      </c>
      <c r="B8189" t="s">
        <v>812</v>
      </c>
      <c r="C8189" t="str">
        <f t="shared" si="1204"/>
        <v>024</v>
      </c>
      <c r="D8189" t="s">
        <v>835</v>
      </c>
      <c r="E8189" t="str">
        <f t="shared" si="1208"/>
        <v>05</v>
      </c>
      <c r="F8189" t="str">
        <f>"004"</f>
        <v>004</v>
      </c>
      <c r="G8189" t="str">
        <f>""</f>
        <v/>
      </c>
      <c r="H8189" t="s">
        <v>0</v>
      </c>
      <c r="I8189" t="s">
        <v>3557</v>
      </c>
      <c r="J8189" t="s">
        <v>7068</v>
      </c>
      <c r="K8189" t="str">
        <f t="shared" si="1205"/>
        <v>41410</v>
      </c>
    </row>
    <row r="8190" spans="1:11" customFormat="1" x14ac:dyDescent="0.25">
      <c r="A8190" t="str">
        <f t="shared" si="1207"/>
        <v>41</v>
      </c>
      <c r="B8190" t="s">
        <v>812</v>
      </c>
      <c r="C8190" t="str">
        <f t="shared" si="1204"/>
        <v>024</v>
      </c>
      <c r="D8190" t="s">
        <v>835</v>
      </c>
      <c r="E8190" t="str">
        <f t="shared" si="1208"/>
        <v>05</v>
      </c>
      <c r="F8190" t="str">
        <f>"004"</f>
        <v>004</v>
      </c>
      <c r="G8190" t="str">
        <f>""</f>
        <v/>
      </c>
      <c r="H8190" t="s">
        <v>2</v>
      </c>
      <c r="I8190" t="s">
        <v>3557</v>
      </c>
      <c r="J8190" t="s">
        <v>7068</v>
      </c>
      <c r="K8190" t="str">
        <f t="shared" si="1205"/>
        <v>41410</v>
      </c>
    </row>
    <row r="8191" spans="1:11" customFormat="1" x14ac:dyDescent="0.25">
      <c r="A8191" t="str">
        <f t="shared" si="1207"/>
        <v>41</v>
      </c>
      <c r="B8191" t="s">
        <v>812</v>
      </c>
      <c r="C8191" t="str">
        <f t="shared" si="1204"/>
        <v>024</v>
      </c>
      <c r="D8191" t="s">
        <v>835</v>
      </c>
      <c r="E8191" t="str">
        <f t="shared" si="1208"/>
        <v>05</v>
      </c>
      <c r="F8191" t="str">
        <f>"005"</f>
        <v>005</v>
      </c>
      <c r="G8191" t="str">
        <f>""</f>
        <v/>
      </c>
      <c r="H8191" t="s">
        <v>1</v>
      </c>
      <c r="I8191" t="s">
        <v>3557</v>
      </c>
      <c r="J8191" t="s">
        <v>7068</v>
      </c>
      <c r="K8191" t="str">
        <f t="shared" si="1205"/>
        <v>41410</v>
      </c>
    </row>
    <row r="8192" spans="1:11" customFormat="1" x14ac:dyDescent="0.25">
      <c r="A8192" t="str">
        <f t="shared" si="1207"/>
        <v>41</v>
      </c>
      <c r="B8192" t="s">
        <v>812</v>
      </c>
      <c r="C8192" t="str">
        <f t="shared" si="1204"/>
        <v>024</v>
      </c>
      <c r="D8192" t="s">
        <v>835</v>
      </c>
      <c r="E8192" t="str">
        <f t="shared" si="1208"/>
        <v>05</v>
      </c>
      <c r="F8192" t="str">
        <f>"005"</f>
        <v>005</v>
      </c>
      <c r="G8192" t="str">
        <f>""</f>
        <v/>
      </c>
      <c r="H8192" t="s">
        <v>0</v>
      </c>
      <c r="I8192" t="s">
        <v>3557</v>
      </c>
      <c r="J8192" t="s">
        <v>7068</v>
      </c>
      <c r="K8192" t="str">
        <f t="shared" si="1205"/>
        <v>41410</v>
      </c>
    </row>
    <row r="8193" spans="1:11" customFormat="1" x14ac:dyDescent="0.25">
      <c r="A8193" t="str">
        <f t="shared" si="1207"/>
        <v>41</v>
      </c>
      <c r="B8193" t="s">
        <v>812</v>
      </c>
      <c r="C8193" t="str">
        <f t="shared" si="1204"/>
        <v>024</v>
      </c>
      <c r="D8193" t="s">
        <v>835</v>
      </c>
      <c r="E8193" t="str">
        <f t="shared" si="1208"/>
        <v>05</v>
      </c>
      <c r="F8193" t="str">
        <f>"006"</f>
        <v>006</v>
      </c>
      <c r="G8193" t="str">
        <f>""</f>
        <v/>
      </c>
      <c r="H8193" t="s">
        <v>1</v>
      </c>
      <c r="I8193" t="s">
        <v>3560</v>
      </c>
      <c r="J8193" t="s">
        <v>7071</v>
      </c>
      <c r="K8193" t="str">
        <f t="shared" si="1205"/>
        <v>41410</v>
      </c>
    </row>
    <row r="8194" spans="1:11" customFormat="1" x14ac:dyDescent="0.25">
      <c r="A8194" t="str">
        <f t="shared" si="1207"/>
        <v>41</v>
      </c>
      <c r="B8194" t="s">
        <v>812</v>
      </c>
      <c r="C8194" t="str">
        <f t="shared" si="1204"/>
        <v>024</v>
      </c>
      <c r="D8194" t="s">
        <v>835</v>
      </c>
      <c r="E8194" t="str">
        <f t="shared" si="1208"/>
        <v>05</v>
      </c>
      <c r="F8194" t="str">
        <f>"006"</f>
        <v>006</v>
      </c>
      <c r="G8194" t="str">
        <f>""</f>
        <v/>
      </c>
      <c r="H8194" t="s">
        <v>0</v>
      </c>
      <c r="I8194" t="s">
        <v>3560</v>
      </c>
      <c r="J8194" t="s">
        <v>7071</v>
      </c>
      <c r="K8194" t="str">
        <f t="shared" si="1205"/>
        <v>41410</v>
      </c>
    </row>
    <row r="8195" spans="1:11" customFormat="1" x14ac:dyDescent="0.25">
      <c r="A8195" t="str">
        <f t="shared" si="1207"/>
        <v>41</v>
      </c>
      <c r="B8195" t="s">
        <v>812</v>
      </c>
      <c r="C8195" t="str">
        <f t="shared" si="1204"/>
        <v>024</v>
      </c>
      <c r="D8195" t="s">
        <v>835</v>
      </c>
      <c r="E8195" t="str">
        <f t="shared" ref="E8195:E8205" si="1209">"06"</f>
        <v>06</v>
      </c>
      <c r="F8195" t="str">
        <f>"001"</f>
        <v>001</v>
      </c>
      <c r="G8195" t="str">
        <f>""</f>
        <v/>
      </c>
      <c r="H8195" t="s">
        <v>1</v>
      </c>
      <c r="I8195" t="s">
        <v>3561</v>
      </c>
      <c r="J8195" t="s">
        <v>7072</v>
      </c>
      <c r="K8195" t="str">
        <f>"41339"</f>
        <v>41339</v>
      </c>
    </row>
    <row r="8196" spans="1:11" customFormat="1" x14ac:dyDescent="0.25">
      <c r="A8196" t="str">
        <f t="shared" si="1207"/>
        <v>41</v>
      </c>
      <c r="B8196" t="s">
        <v>812</v>
      </c>
      <c r="C8196" t="str">
        <f t="shared" si="1204"/>
        <v>024</v>
      </c>
      <c r="D8196" t="s">
        <v>835</v>
      </c>
      <c r="E8196" t="str">
        <f t="shared" si="1209"/>
        <v>06</v>
      </c>
      <c r="F8196" t="str">
        <f>"001"</f>
        <v>001</v>
      </c>
      <c r="G8196" t="str">
        <f>""</f>
        <v/>
      </c>
      <c r="H8196" t="s">
        <v>0</v>
      </c>
      <c r="I8196" t="s">
        <v>3561</v>
      </c>
      <c r="J8196" t="s">
        <v>7072</v>
      </c>
      <c r="K8196" t="str">
        <f>"41339"</f>
        <v>41339</v>
      </c>
    </row>
    <row r="8197" spans="1:11" customFormat="1" x14ac:dyDescent="0.25">
      <c r="A8197" t="str">
        <f t="shared" si="1207"/>
        <v>41</v>
      </c>
      <c r="B8197" t="s">
        <v>812</v>
      </c>
      <c r="C8197" t="str">
        <f t="shared" si="1204"/>
        <v>024</v>
      </c>
      <c r="D8197" t="s">
        <v>835</v>
      </c>
      <c r="E8197" t="str">
        <f t="shared" si="1209"/>
        <v>06</v>
      </c>
      <c r="F8197" t="str">
        <f>"002"</f>
        <v>002</v>
      </c>
      <c r="G8197" t="str">
        <f>""</f>
        <v/>
      </c>
      <c r="H8197" t="s">
        <v>1</v>
      </c>
      <c r="I8197" t="s">
        <v>3560</v>
      </c>
      <c r="J8197" t="s">
        <v>7071</v>
      </c>
      <c r="K8197" t="str">
        <f t="shared" ref="K8197:K8205" si="1210">"41410"</f>
        <v>41410</v>
      </c>
    </row>
    <row r="8198" spans="1:11" customFormat="1" x14ac:dyDescent="0.25">
      <c r="A8198" t="str">
        <f t="shared" si="1207"/>
        <v>41</v>
      </c>
      <c r="B8198" t="s">
        <v>812</v>
      </c>
      <c r="C8198" t="str">
        <f t="shared" si="1204"/>
        <v>024</v>
      </c>
      <c r="D8198" t="s">
        <v>835</v>
      </c>
      <c r="E8198" t="str">
        <f t="shared" si="1209"/>
        <v>06</v>
      </c>
      <c r="F8198" t="str">
        <f>"002"</f>
        <v>002</v>
      </c>
      <c r="G8198" t="str">
        <f>""</f>
        <v/>
      </c>
      <c r="H8198" t="s">
        <v>0</v>
      </c>
      <c r="I8198" t="s">
        <v>3560</v>
      </c>
      <c r="J8198" t="s">
        <v>7071</v>
      </c>
      <c r="K8198" t="str">
        <f t="shared" si="1210"/>
        <v>41410</v>
      </c>
    </row>
    <row r="8199" spans="1:11" customFormat="1" x14ac:dyDescent="0.25">
      <c r="A8199" t="str">
        <f t="shared" si="1207"/>
        <v>41</v>
      </c>
      <c r="B8199" t="s">
        <v>812</v>
      </c>
      <c r="C8199" t="str">
        <f t="shared" si="1204"/>
        <v>024</v>
      </c>
      <c r="D8199" t="s">
        <v>835</v>
      </c>
      <c r="E8199" t="str">
        <f t="shared" si="1209"/>
        <v>06</v>
      </c>
      <c r="F8199" t="str">
        <f>"003"</f>
        <v>003</v>
      </c>
      <c r="G8199" t="str">
        <f>""</f>
        <v/>
      </c>
      <c r="H8199" t="s">
        <v>1</v>
      </c>
      <c r="I8199" t="s">
        <v>3560</v>
      </c>
      <c r="J8199" t="s">
        <v>7071</v>
      </c>
      <c r="K8199" t="str">
        <f t="shared" si="1210"/>
        <v>41410</v>
      </c>
    </row>
    <row r="8200" spans="1:11" customFormat="1" x14ac:dyDescent="0.25">
      <c r="A8200" t="str">
        <f t="shared" si="1207"/>
        <v>41</v>
      </c>
      <c r="B8200" t="s">
        <v>812</v>
      </c>
      <c r="C8200" t="str">
        <f t="shared" si="1204"/>
        <v>024</v>
      </c>
      <c r="D8200" t="s">
        <v>835</v>
      </c>
      <c r="E8200" t="str">
        <f t="shared" si="1209"/>
        <v>06</v>
      </c>
      <c r="F8200" t="str">
        <f>"003"</f>
        <v>003</v>
      </c>
      <c r="G8200" t="str">
        <f>""</f>
        <v/>
      </c>
      <c r="H8200" t="s">
        <v>0</v>
      </c>
      <c r="I8200" t="s">
        <v>3560</v>
      </c>
      <c r="J8200" t="s">
        <v>7071</v>
      </c>
      <c r="K8200" t="str">
        <f t="shared" si="1210"/>
        <v>41410</v>
      </c>
    </row>
    <row r="8201" spans="1:11" customFormat="1" x14ac:dyDescent="0.25">
      <c r="A8201" t="str">
        <f t="shared" si="1207"/>
        <v>41</v>
      </c>
      <c r="B8201" t="s">
        <v>812</v>
      </c>
      <c r="C8201" t="str">
        <f t="shared" si="1204"/>
        <v>024</v>
      </c>
      <c r="D8201" t="s">
        <v>835</v>
      </c>
      <c r="E8201" t="str">
        <f t="shared" si="1209"/>
        <v>06</v>
      </c>
      <c r="F8201" t="str">
        <f>"004"</f>
        <v>004</v>
      </c>
      <c r="G8201" t="str">
        <f>""</f>
        <v/>
      </c>
      <c r="H8201" t="s">
        <v>3</v>
      </c>
      <c r="I8201" t="s">
        <v>3560</v>
      </c>
      <c r="J8201" t="s">
        <v>7071</v>
      </c>
      <c r="K8201" t="str">
        <f t="shared" si="1210"/>
        <v>41410</v>
      </c>
    </row>
    <row r="8202" spans="1:11" customFormat="1" x14ac:dyDescent="0.25">
      <c r="A8202" t="str">
        <f t="shared" si="1207"/>
        <v>41</v>
      </c>
      <c r="B8202" t="s">
        <v>812</v>
      </c>
      <c r="C8202" t="str">
        <f t="shared" si="1204"/>
        <v>024</v>
      </c>
      <c r="D8202" t="s">
        <v>835</v>
      </c>
      <c r="E8202" t="str">
        <f t="shared" si="1209"/>
        <v>06</v>
      </c>
      <c r="F8202" t="str">
        <f>"005"</f>
        <v>005</v>
      </c>
      <c r="G8202" t="str">
        <f>""</f>
        <v/>
      </c>
      <c r="H8202" t="s">
        <v>1</v>
      </c>
      <c r="I8202" t="s">
        <v>3560</v>
      </c>
      <c r="J8202" t="s">
        <v>7071</v>
      </c>
      <c r="K8202" t="str">
        <f t="shared" si="1210"/>
        <v>41410</v>
      </c>
    </row>
    <row r="8203" spans="1:11" customFormat="1" x14ac:dyDescent="0.25">
      <c r="A8203" t="str">
        <f t="shared" si="1207"/>
        <v>41</v>
      </c>
      <c r="B8203" t="s">
        <v>812</v>
      </c>
      <c r="C8203" t="str">
        <f t="shared" si="1204"/>
        <v>024</v>
      </c>
      <c r="D8203" t="s">
        <v>835</v>
      </c>
      <c r="E8203" t="str">
        <f t="shared" si="1209"/>
        <v>06</v>
      </c>
      <c r="F8203" t="str">
        <f>"005"</f>
        <v>005</v>
      </c>
      <c r="G8203" t="str">
        <f>""</f>
        <v/>
      </c>
      <c r="H8203" t="s">
        <v>0</v>
      </c>
      <c r="I8203" t="s">
        <v>3560</v>
      </c>
      <c r="J8203" t="s">
        <v>7071</v>
      </c>
      <c r="K8203" t="str">
        <f t="shared" si="1210"/>
        <v>41410</v>
      </c>
    </row>
    <row r="8204" spans="1:11" customFormat="1" x14ac:dyDescent="0.25">
      <c r="A8204" t="str">
        <f t="shared" si="1207"/>
        <v>41</v>
      </c>
      <c r="B8204" t="s">
        <v>812</v>
      </c>
      <c r="C8204" t="str">
        <f t="shared" si="1204"/>
        <v>024</v>
      </c>
      <c r="D8204" t="s">
        <v>835</v>
      </c>
      <c r="E8204" t="str">
        <f t="shared" si="1209"/>
        <v>06</v>
      </c>
      <c r="F8204" t="str">
        <f>"006"</f>
        <v>006</v>
      </c>
      <c r="G8204" t="str">
        <f>""</f>
        <v/>
      </c>
      <c r="H8204" t="s">
        <v>1</v>
      </c>
      <c r="I8204" t="s">
        <v>3560</v>
      </c>
      <c r="J8204" t="s">
        <v>7071</v>
      </c>
      <c r="K8204" t="str">
        <f t="shared" si="1210"/>
        <v>41410</v>
      </c>
    </row>
    <row r="8205" spans="1:11" customFormat="1" x14ac:dyDescent="0.25">
      <c r="A8205" t="str">
        <f t="shared" si="1207"/>
        <v>41</v>
      </c>
      <c r="B8205" t="s">
        <v>812</v>
      </c>
      <c r="C8205" t="str">
        <f t="shared" si="1204"/>
        <v>024</v>
      </c>
      <c r="D8205" t="s">
        <v>835</v>
      </c>
      <c r="E8205" t="str">
        <f t="shared" si="1209"/>
        <v>06</v>
      </c>
      <c r="F8205" t="str">
        <f>"006"</f>
        <v>006</v>
      </c>
      <c r="G8205" t="str">
        <f>""</f>
        <v/>
      </c>
      <c r="H8205" t="s">
        <v>0</v>
      </c>
      <c r="I8205" t="s">
        <v>3560</v>
      </c>
      <c r="J8205" t="s">
        <v>7071</v>
      </c>
      <c r="K8205" t="str">
        <f t="shared" si="1210"/>
        <v>41410</v>
      </c>
    </row>
    <row r="8206" spans="1:11" customFormat="1" x14ac:dyDescent="0.25">
      <c r="A8206" t="str">
        <f t="shared" si="1207"/>
        <v>41</v>
      </c>
      <c r="B8206" t="s">
        <v>812</v>
      </c>
      <c r="C8206" t="str">
        <f>"025"</f>
        <v>025</v>
      </c>
      <c r="D8206" t="s">
        <v>836</v>
      </c>
      <c r="E8206" t="str">
        <f>"01"</f>
        <v>01</v>
      </c>
      <c r="F8206" t="str">
        <f t="shared" ref="F8206:F8211" si="1211">"001"</f>
        <v>001</v>
      </c>
      <c r="G8206" t="str">
        <f>""</f>
        <v/>
      </c>
      <c r="H8206" t="s">
        <v>1</v>
      </c>
      <c r="I8206" t="s">
        <v>3562</v>
      </c>
      <c r="J8206" t="s">
        <v>7073</v>
      </c>
      <c r="K8206" t="str">
        <f>"41820"</f>
        <v>41820</v>
      </c>
    </row>
    <row r="8207" spans="1:11" customFormat="1" x14ac:dyDescent="0.25">
      <c r="A8207" t="str">
        <f t="shared" si="1207"/>
        <v>41</v>
      </c>
      <c r="B8207" t="s">
        <v>812</v>
      </c>
      <c r="C8207" t="str">
        <f>"025"</f>
        <v>025</v>
      </c>
      <c r="D8207" t="s">
        <v>836</v>
      </c>
      <c r="E8207" t="str">
        <f>"01"</f>
        <v>01</v>
      </c>
      <c r="F8207" t="str">
        <f t="shared" si="1211"/>
        <v>001</v>
      </c>
      <c r="G8207" t="str">
        <f>""</f>
        <v/>
      </c>
      <c r="H8207" t="s">
        <v>0</v>
      </c>
      <c r="I8207" t="s">
        <v>3562</v>
      </c>
      <c r="J8207" t="s">
        <v>7073</v>
      </c>
      <c r="K8207" t="str">
        <f>"41820"</f>
        <v>41820</v>
      </c>
    </row>
    <row r="8208" spans="1:11" customFormat="1" x14ac:dyDescent="0.25">
      <c r="A8208" t="str">
        <f t="shared" si="1207"/>
        <v>41</v>
      </c>
      <c r="B8208" t="s">
        <v>812</v>
      </c>
      <c r="C8208" t="str">
        <f>"025"</f>
        <v>025</v>
      </c>
      <c r="D8208" t="s">
        <v>836</v>
      </c>
      <c r="E8208" t="str">
        <f>"02"</f>
        <v>02</v>
      </c>
      <c r="F8208" t="str">
        <f t="shared" si="1211"/>
        <v>001</v>
      </c>
      <c r="G8208" t="str">
        <f>""</f>
        <v/>
      </c>
      <c r="H8208" t="s">
        <v>1</v>
      </c>
      <c r="I8208" t="s">
        <v>3562</v>
      </c>
      <c r="J8208" t="s">
        <v>7073</v>
      </c>
      <c r="K8208" t="str">
        <f>"41820"</f>
        <v>41820</v>
      </c>
    </row>
    <row r="8209" spans="1:11" customFormat="1" x14ac:dyDescent="0.25">
      <c r="A8209" t="str">
        <f t="shared" si="1207"/>
        <v>41</v>
      </c>
      <c r="B8209" t="s">
        <v>812</v>
      </c>
      <c r="C8209" t="str">
        <f>"025"</f>
        <v>025</v>
      </c>
      <c r="D8209" t="s">
        <v>836</v>
      </c>
      <c r="E8209" t="str">
        <f>"02"</f>
        <v>02</v>
      </c>
      <c r="F8209" t="str">
        <f t="shared" si="1211"/>
        <v>001</v>
      </c>
      <c r="G8209" t="str">
        <f>""</f>
        <v/>
      </c>
      <c r="H8209" t="s">
        <v>0</v>
      </c>
      <c r="I8209" t="s">
        <v>3562</v>
      </c>
      <c r="J8209" t="s">
        <v>7073</v>
      </c>
      <c r="K8209" t="str">
        <f>"41820"</f>
        <v>41820</v>
      </c>
    </row>
    <row r="8210" spans="1:11" customFormat="1" x14ac:dyDescent="0.25">
      <c r="A8210" t="str">
        <f t="shared" si="1207"/>
        <v>41</v>
      </c>
      <c r="B8210" t="s">
        <v>812</v>
      </c>
      <c r="C8210" t="str">
        <f t="shared" ref="C8210:C8216" si="1212">"026"</f>
        <v>026</v>
      </c>
      <c r="D8210" t="s">
        <v>837</v>
      </c>
      <c r="E8210" t="str">
        <f>"01"</f>
        <v>01</v>
      </c>
      <c r="F8210" t="str">
        <f t="shared" si="1211"/>
        <v>001</v>
      </c>
      <c r="G8210" t="str">
        <f>""</f>
        <v/>
      </c>
      <c r="H8210" t="s">
        <v>1</v>
      </c>
      <c r="I8210" t="s">
        <v>3563</v>
      </c>
      <c r="J8210" t="s">
        <v>7074</v>
      </c>
      <c r="K8210" t="str">
        <f t="shared" ref="K8210:K8216" si="1213">"41580"</f>
        <v>41580</v>
      </c>
    </row>
    <row r="8211" spans="1:11" customFormat="1" x14ac:dyDescent="0.25">
      <c r="A8211" t="str">
        <f t="shared" si="1207"/>
        <v>41</v>
      </c>
      <c r="B8211" t="s">
        <v>812</v>
      </c>
      <c r="C8211" t="str">
        <f t="shared" si="1212"/>
        <v>026</v>
      </c>
      <c r="D8211" t="s">
        <v>837</v>
      </c>
      <c r="E8211" t="str">
        <f>"01"</f>
        <v>01</v>
      </c>
      <c r="F8211" t="str">
        <f t="shared" si="1211"/>
        <v>001</v>
      </c>
      <c r="G8211" t="str">
        <f>""</f>
        <v/>
      </c>
      <c r="H8211" t="s">
        <v>0</v>
      </c>
      <c r="I8211" t="s">
        <v>3563</v>
      </c>
      <c r="J8211" t="s">
        <v>7074</v>
      </c>
      <c r="K8211" t="str">
        <f t="shared" si="1213"/>
        <v>41580</v>
      </c>
    </row>
    <row r="8212" spans="1:11" customFormat="1" x14ac:dyDescent="0.25">
      <c r="A8212" t="str">
        <f t="shared" si="1207"/>
        <v>41</v>
      </c>
      <c r="B8212" t="s">
        <v>812</v>
      </c>
      <c r="C8212" t="str">
        <f t="shared" si="1212"/>
        <v>026</v>
      </c>
      <c r="D8212" t="s">
        <v>837</v>
      </c>
      <c r="E8212" t="str">
        <f>"01"</f>
        <v>01</v>
      </c>
      <c r="F8212" t="str">
        <f>"002"</f>
        <v>002</v>
      </c>
      <c r="G8212" t="str">
        <f>""</f>
        <v/>
      </c>
      <c r="H8212" t="s">
        <v>1</v>
      </c>
      <c r="I8212" t="s">
        <v>1008</v>
      </c>
      <c r="J8212" t="s">
        <v>7075</v>
      </c>
      <c r="K8212" t="str">
        <f t="shared" si="1213"/>
        <v>41580</v>
      </c>
    </row>
    <row r="8213" spans="1:11" customFormat="1" x14ac:dyDescent="0.25">
      <c r="A8213" t="str">
        <f t="shared" si="1207"/>
        <v>41</v>
      </c>
      <c r="B8213" t="s">
        <v>812</v>
      </c>
      <c r="C8213" t="str">
        <f t="shared" si="1212"/>
        <v>026</v>
      </c>
      <c r="D8213" t="s">
        <v>837</v>
      </c>
      <c r="E8213" t="str">
        <f>"01"</f>
        <v>01</v>
      </c>
      <c r="F8213" t="str">
        <f>"002"</f>
        <v>002</v>
      </c>
      <c r="G8213" t="str">
        <f>""</f>
        <v/>
      </c>
      <c r="H8213" t="s">
        <v>0</v>
      </c>
      <c r="I8213" t="s">
        <v>1008</v>
      </c>
      <c r="J8213" t="s">
        <v>7075</v>
      </c>
      <c r="K8213" t="str">
        <f t="shared" si="1213"/>
        <v>41580</v>
      </c>
    </row>
    <row r="8214" spans="1:11" customFormat="1" x14ac:dyDescent="0.25">
      <c r="A8214" t="str">
        <f t="shared" si="1207"/>
        <v>41</v>
      </c>
      <c r="B8214" t="s">
        <v>812</v>
      </c>
      <c r="C8214" t="str">
        <f t="shared" si="1212"/>
        <v>026</v>
      </c>
      <c r="D8214" t="s">
        <v>837</v>
      </c>
      <c r="E8214" t="str">
        <f>"02"</f>
        <v>02</v>
      </c>
      <c r="F8214" t="str">
        <f>"001"</f>
        <v>001</v>
      </c>
      <c r="G8214" t="str">
        <f>""</f>
        <v/>
      </c>
      <c r="H8214" t="s">
        <v>3</v>
      </c>
      <c r="I8214" t="s">
        <v>23</v>
      </c>
      <c r="J8214" t="s">
        <v>7076</v>
      </c>
      <c r="K8214" t="str">
        <f t="shared" si="1213"/>
        <v>41580</v>
      </c>
    </row>
    <row r="8215" spans="1:11" customFormat="1" x14ac:dyDescent="0.25">
      <c r="A8215" t="str">
        <f t="shared" si="1207"/>
        <v>41</v>
      </c>
      <c r="B8215" t="s">
        <v>812</v>
      </c>
      <c r="C8215" t="str">
        <f t="shared" si="1212"/>
        <v>026</v>
      </c>
      <c r="D8215" t="s">
        <v>837</v>
      </c>
      <c r="E8215" t="str">
        <f>"02"</f>
        <v>02</v>
      </c>
      <c r="F8215" t="str">
        <f>"002"</f>
        <v>002</v>
      </c>
      <c r="G8215" t="str">
        <f>""</f>
        <v/>
      </c>
      <c r="H8215" t="s">
        <v>1</v>
      </c>
      <c r="I8215" t="s">
        <v>1757</v>
      </c>
      <c r="J8215" t="s">
        <v>7077</v>
      </c>
      <c r="K8215" t="str">
        <f t="shared" si="1213"/>
        <v>41580</v>
      </c>
    </row>
    <row r="8216" spans="1:11" customFormat="1" x14ac:dyDescent="0.25">
      <c r="A8216" t="str">
        <f t="shared" si="1207"/>
        <v>41</v>
      </c>
      <c r="B8216" t="s">
        <v>812</v>
      </c>
      <c r="C8216" t="str">
        <f t="shared" si="1212"/>
        <v>026</v>
      </c>
      <c r="D8216" t="s">
        <v>837</v>
      </c>
      <c r="E8216" t="str">
        <f>"02"</f>
        <v>02</v>
      </c>
      <c r="F8216" t="str">
        <f>"002"</f>
        <v>002</v>
      </c>
      <c r="G8216" t="str">
        <f>""</f>
        <v/>
      </c>
      <c r="H8216" t="s">
        <v>0</v>
      </c>
      <c r="I8216" t="s">
        <v>1757</v>
      </c>
      <c r="J8216" t="s">
        <v>7077</v>
      </c>
      <c r="K8216" t="str">
        <f t="shared" si="1213"/>
        <v>41580</v>
      </c>
    </row>
    <row r="8217" spans="1:11" customFormat="1" x14ac:dyDescent="0.25">
      <c r="A8217" t="str">
        <f t="shared" si="1207"/>
        <v>41</v>
      </c>
      <c r="B8217" t="s">
        <v>812</v>
      </c>
      <c r="C8217" t="str">
        <f t="shared" ref="C8217:C8223" si="1214">"027"</f>
        <v>027</v>
      </c>
      <c r="D8217" t="s">
        <v>838</v>
      </c>
      <c r="E8217" t="str">
        <f>"01"</f>
        <v>01</v>
      </c>
      <c r="F8217" t="str">
        <f>"001"</f>
        <v>001</v>
      </c>
      <c r="G8217" t="str">
        <f>""</f>
        <v/>
      </c>
      <c r="H8217" t="s">
        <v>1</v>
      </c>
      <c r="I8217" t="s">
        <v>3564</v>
      </c>
      <c r="J8217" t="s">
        <v>7078</v>
      </c>
      <c r="K8217" t="str">
        <f t="shared" ref="K8217:K8223" si="1215">"41230"</f>
        <v>41230</v>
      </c>
    </row>
    <row r="8218" spans="1:11" customFormat="1" x14ac:dyDescent="0.25">
      <c r="A8218" t="str">
        <f t="shared" si="1207"/>
        <v>41</v>
      </c>
      <c r="B8218" t="s">
        <v>812</v>
      </c>
      <c r="C8218" t="str">
        <f t="shared" si="1214"/>
        <v>027</v>
      </c>
      <c r="D8218" t="s">
        <v>838</v>
      </c>
      <c r="E8218" t="str">
        <f>"01"</f>
        <v>01</v>
      </c>
      <c r="F8218" t="str">
        <f>"001"</f>
        <v>001</v>
      </c>
      <c r="G8218" t="str">
        <f>""</f>
        <v/>
      </c>
      <c r="H8218" t="s">
        <v>0</v>
      </c>
      <c r="I8218" t="s">
        <v>3564</v>
      </c>
      <c r="J8218" t="s">
        <v>7078</v>
      </c>
      <c r="K8218" t="str">
        <f t="shared" si="1215"/>
        <v>41230</v>
      </c>
    </row>
    <row r="8219" spans="1:11" customFormat="1" x14ac:dyDescent="0.25">
      <c r="A8219" t="str">
        <f t="shared" si="1207"/>
        <v>41</v>
      </c>
      <c r="B8219" t="s">
        <v>812</v>
      </c>
      <c r="C8219" t="str">
        <f t="shared" si="1214"/>
        <v>027</v>
      </c>
      <c r="D8219" t="s">
        <v>838</v>
      </c>
      <c r="E8219" t="str">
        <f>"01"</f>
        <v>01</v>
      </c>
      <c r="F8219" t="str">
        <f>"001"</f>
        <v>001</v>
      </c>
      <c r="G8219" t="str">
        <f>""</f>
        <v/>
      </c>
      <c r="H8219" t="s">
        <v>2</v>
      </c>
      <c r="I8219" t="s">
        <v>3564</v>
      </c>
      <c r="J8219" t="s">
        <v>7078</v>
      </c>
      <c r="K8219" t="str">
        <f t="shared" si="1215"/>
        <v>41230</v>
      </c>
    </row>
    <row r="8220" spans="1:11" customFormat="1" x14ac:dyDescent="0.25">
      <c r="A8220" t="str">
        <f t="shared" si="1207"/>
        <v>41</v>
      </c>
      <c r="B8220" t="s">
        <v>812</v>
      </c>
      <c r="C8220" t="str">
        <f t="shared" si="1214"/>
        <v>027</v>
      </c>
      <c r="D8220" t="s">
        <v>838</v>
      </c>
      <c r="E8220" t="str">
        <f>"02"</f>
        <v>02</v>
      </c>
      <c r="F8220" t="str">
        <f>"001"</f>
        <v>001</v>
      </c>
      <c r="G8220" t="str">
        <f>""</f>
        <v/>
      </c>
      <c r="H8220" t="s">
        <v>3</v>
      </c>
      <c r="I8220" t="s">
        <v>3564</v>
      </c>
      <c r="J8220" t="s">
        <v>7078</v>
      </c>
      <c r="K8220" t="str">
        <f t="shared" si="1215"/>
        <v>41230</v>
      </c>
    </row>
    <row r="8221" spans="1:11" customFormat="1" x14ac:dyDescent="0.25">
      <c r="A8221" t="str">
        <f t="shared" si="1207"/>
        <v>41</v>
      </c>
      <c r="B8221" t="s">
        <v>812</v>
      </c>
      <c r="C8221" t="str">
        <f t="shared" si="1214"/>
        <v>027</v>
      </c>
      <c r="D8221" t="s">
        <v>838</v>
      </c>
      <c r="E8221" t="str">
        <f>"02"</f>
        <v>02</v>
      </c>
      <c r="F8221" t="str">
        <f>"002"</f>
        <v>002</v>
      </c>
      <c r="G8221" t="str">
        <f>""</f>
        <v/>
      </c>
      <c r="H8221" t="s">
        <v>1</v>
      </c>
      <c r="I8221" t="s">
        <v>3564</v>
      </c>
      <c r="J8221" t="s">
        <v>7078</v>
      </c>
      <c r="K8221" t="str">
        <f t="shared" si="1215"/>
        <v>41230</v>
      </c>
    </row>
    <row r="8222" spans="1:11" customFormat="1" x14ac:dyDescent="0.25">
      <c r="A8222" t="str">
        <f t="shared" si="1207"/>
        <v>41</v>
      </c>
      <c r="B8222" t="s">
        <v>812</v>
      </c>
      <c r="C8222" t="str">
        <f t="shared" si="1214"/>
        <v>027</v>
      </c>
      <c r="D8222" t="s">
        <v>838</v>
      </c>
      <c r="E8222" t="str">
        <f>"02"</f>
        <v>02</v>
      </c>
      <c r="F8222" t="str">
        <f>"002"</f>
        <v>002</v>
      </c>
      <c r="G8222" t="str">
        <f>""</f>
        <v/>
      </c>
      <c r="H8222" t="s">
        <v>0</v>
      </c>
      <c r="I8222" t="s">
        <v>3564</v>
      </c>
      <c r="J8222" t="s">
        <v>7078</v>
      </c>
      <c r="K8222" t="str">
        <f t="shared" si="1215"/>
        <v>41230</v>
      </c>
    </row>
    <row r="8223" spans="1:11" customFormat="1" x14ac:dyDescent="0.25">
      <c r="A8223" t="str">
        <f t="shared" si="1207"/>
        <v>41</v>
      </c>
      <c r="B8223" t="s">
        <v>812</v>
      </c>
      <c r="C8223" t="str">
        <f t="shared" si="1214"/>
        <v>027</v>
      </c>
      <c r="D8223" t="s">
        <v>838</v>
      </c>
      <c r="E8223" t="str">
        <f>"02"</f>
        <v>02</v>
      </c>
      <c r="F8223" t="str">
        <f>"002"</f>
        <v>002</v>
      </c>
      <c r="G8223" t="str">
        <f>""</f>
        <v/>
      </c>
      <c r="H8223" t="s">
        <v>2</v>
      </c>
      <c r="I8223" t="s">
        <v>3564</v>
      </c>
      <c r="J8223" t="s">
        <v>7078</v>
      </c>
      <c r="K8223" t="str">
        <f t="shared" si="1215"/>
        <v>41230</v>
      </c>
    </row>
    <row r="8224" spans="1:11" customFormat="1" x14ac:dyDescent="0.25">
      <c r="A8224" t="str">
        <f t="shared" si="1207"/>
        <v>41</v>
      </c>
      <c r="B8224" t="s">
        <v>812</v>
      </c>
      <c r="C8224" t="str">
        <f>"028"</f>
        <v>028</v>
      </c>
      <c r="D8224" t="s">
        <v>839</v>
      </c>
      <c r="E8224" t="str">
        <f t="shared" ref="E8224:E8255" si="1216">"01"</f>
        <v>01</v>
      </c>
      <c r="F8224" t="str">
        <f>"001"</f>
        <v>001</v>
      </c>
      <c r="G8224" t="str">
        <f>""</f>
        <v/>
      </c>
      <c r="H8224" t="s">
        <v>1</v>
      </c>
      <c r="I8224" t="s">
        <v>64</v>
      </c>
      <c r="J8224" t="s">
        <v>7079</v>
      </c>
      <c r="K8224" t="str">
        <f>"41908"</f>
        <v>41908</v>
      </c>
    </row>
    <row r="8225" spans="1:11" customFormat="1" x14ac:dyDescent="0.25">
      <c r="A8225" t="str">
        <f t="shared" si="1207"/>
        <v>41</v>
      </c>
      <c r="B8225" t="s">
        <v>812</v>
      </c>
      <c r="C8225" t="str">
        <f>"028"</f>
        <v>028</v>
      </c>
      <c r="D8225" t="s">
        <v>839</v>
      </c>
      <c r="E8225" t="str">
        <f t="shared" si="1216"/>
        <v>01</v>
      </c>
      <c r="F8225" t="str">
        <f>"001"</f>
        <v>001</v>
      </c>
      <c r="G8225" t="str">
        <f>""</f>
        <v/>
      </c>
      <c r="H8225" t="s">
        <v>0</v>
      </c>
      <c r="I8225" t="s">
        <v>64</v>
      </c>
      <c r="J8225" t="s">
        <v>7079</v>
      </c>
      <c r="K8225" t="str">
        <f>"41908"</f>
        <v>41908</v>
      </c>
    </row>
    <row r="8226" spans="1:11" customFormat="1" x14ac:dyDescent="0.25">
      <c r="A8226" t="str">
        <f t="shared" si="1207"/>
        <v>41</v>
      </c>
      <c r="B8226" t="s">
        <v>812</v>
      </c>
      <c r="C8226" t="str">
        <f>"028"</f>
        <v>028</v>
      </c>
      <c r="D8226" t="s">
        <v>839</v>
      </c>
      <c r="E8226" t="str">
        <f t="shared" si="1216"/>
        <v>01</v>
      </c>
      <c r="F8226" t="str">
        <f>"002"</f>
        <v>002</v>
      </c>
      <c r="G8226" t="str">
        <f>""</f>
        <v/>
      </c>
      <c r="H8226" t="s">
        <v>3</v>
      </c>
      <c r="I8226" t="s">
        <v>3565</v>
      </c>
      <c r="J8226" t="s">
        <v>7080</v>
      </c>
      <c r="K8226" t="str">
        <f>"41908"</f>
        <v>41908</v>
      </c>
    </row>
    <row r="8227" spans="1:11" customFormat="1" x14ac:dyDescent="0.25">
      <c r="A8227" t="str">
        <f t="shared" si="1207"/>
        <v>41</v>
      </c>
      <c r="B8227" t="s">
        <v>812</v>
      </c>
      <c r="C8227" t="str">
        <f t="shared" ref="C8227:C8249" si="1217">"029"</f>
        <v>029</v>
      </c>
      <c r="D8227" t="s">
        <v>840</v>
      </c>
      <c r="E8227" t="str">
        <f t="shared" si="1216"/>
        <v>01</v>
      </c>
      <c r="F8227" t="str">
        <f>"001"</f>
        <v>001</v>
      </c>
      <c r="G8227" t="str">
        <f>""</f>
        <v/>
      </c>
      <c r="H8227" t="s">
        <v>1</v>
      </c>
      <c r="I8227" t="s">
        <v>3566</v>
      </c>
      <c r="J8227" t="s">
        <v>7081</v>
      </c>
      <c r="K8227" t="str">
        <f t="shared" ref="K8227:K8249" si="1218">"41950"</f>
        <v>41950</v>
      </c>
    </row>
    <row r="8228" spans="1:11" customFormat="1" x14ac:dyDescent="0.25">
      <c r="A8228" t="str">
        <f t="shared" si="1207"/>
        <v>41</v>
      </c>
      <c r="B8228" t="s">
        <v>812</v>
      </c>
      <c r="C8228" t="str">
        <f t="shared" si="1217"/>
        <v>029</v>
      </c>
      <c r="D8228" t="s">
        <v>840</v>
      </c>
      <c r="E8228" t="str">
        <f t="shared" si="1216"/>
        <v>01</v>
      </c>
      <c r="F8228" t="str">
        <f>"001"</f>
        <v>001</v>
      </c>
      <c r="G8228" t="str">
        <f>""</f>
        <v/>
      </c>
      <c r="H8228" t="s">
        <v>0</v>
      </c>
      <c r="I8228" t="s">
        <v>3566</v>
      </c>
      <c r="J8228" t="s">
        <v>7081</v>
      </c>
      <c r="K8228" t="str">
        <f t="shared" si="1218"/>
        <v>41950</v>
      </c>
    </row>
    <row r="8229" spans="1:11" customFormat="1" x14ac:dyDescent="0.25">
      <c r="A8229" t="str">
        <f t="shared" si="1207"/>
        <v>41</v>
      </c>
      <c r="B8229" t="s">
        <v>812</v>
      </c>
      <c r="C8229" t="str">
        <f t="shared" si="1217"/>
        <v>029</v>
      </c>
      <c r="D8229" t="s">
        <v>840</v>
      </c>
      <c r="E8229" t="str">
        <f t="shared" si="1216"/>
        <v>01</v>
      </c>
      <c r="F8229" t="str">
        <f>"002"</f>
        <v>002</v>
      </c>
      <c r="G8229" t="str">
        <f>""</f>
        <v/>
      </c>
      <c r="H8229" t="s">
        <v>1</v>
      </c>
      <c r="I8229" t="s">
        <v>3566</v>
      </c>
      <c r="J8229" t="s">
        <v>7081</v>
      </c>
      <c r="K8229" t="str">
        <f t="shared" si="1218"/>
        <v>41950</v>
      </c>
    </row>
    <row r="8230" spans="1:11" customFormat="1" x14ac:dyDescent="0.25">
      <c r="A8230" t="str">
        <f t="shared" si="1207"/>
        <v>41</v>
      </c>
      <c r="B8230" t="s">
        <v>812</v>
      </c>
      <c r="C8230" t="str">
        <f t="shared" si="1217"/>
        <v>029</v>
      </c>
      <c r="D8230" t="s">
        <v>840</v>
      </c>
      <c r="E8230" t="str">
        <f t="shared" si="1216"/>
        <v>01</v>
      </c>
      <c r="F8230" t="str">
        <f>"002"</f>
        <v>002</v>
      </c>
      <c r="G8230" t="str">
        <f>""</f>
        <v/>
      </c>
      <c r="H8230" t="s">
        <v>0</v>
      </c>
      <c r="I8230" t="s">
        <v>3566</v>
      </c>
      <c r="J8230" t="s">
        <v>7081</v>
      </c>
      <c r="K8230" t="str">
        <f t="shared" si="1218"/>
        <v>41950</v>
      </c>
    </row>
    <row r="8231" spans="1:11" customFormat="1" x14ac:dyDescent="0.25">
      <c r="A8231" t="str">
        <f t="shared" si="1207"/>
        <v>41</v>
      </c>
      <c r="B8231" t="s">
        <v>812</v>
      </c>
      <c r="C8231" t="str">
        <f t="shared" si="1217"/>
        <v>029</v>
      </c>
      <c r="D8231" t="s">
        <v>840</v>
      </c>
      <c r="E8231" t="str">
        <f t="shared" si="1216"/>
        <v>01</v>
      </c>
      <c r="F8231" t="str">
        <f>"003"</f>
        <v>003</v>
      </c>
      <c r="G8231" t="str">
        <f>""</f>
        <v/>
      </c>
      <c r="H8231" t="s">
        <v>1</v>
      </c>
      <c r="I8231" t="s">
        <v>3567</v>
      </c>
      <c r="J8231" t="s">
        <v>7082</v>
      </c>
      <c r="K8231" t="str">
        <f t="shared" si="1218"/>
        <v>41950</v>
      </c>
    </row>
    <row r="8232" spans="1:11" customFormat="1" x14ac:dyDescent="0.25">
      <c r="A8232" t="str">
        <f t="shared" si="1207"/>
        <v>41</v>
      </c>
      <c r="B8232" t="s">
        <v>812</v>
      </c>
      <c r="C8232" t="str">
        <f t="shared" si="1217"/>
        <v>029</v>
      </c>
      <c r="D8232" t="s">
        <v>840</v>
      </c>
      <c r="E8232" t="str">
        <f t="shared" si="1216"/>
        <v>01</v>
      </c>
      <c r="F8232" t="str">
        <f>"003"</f>
        <v>003</v>
      </c>
      <c r="G8232" t="str">
        <f>""</f>
        <v/>
      </c>
      <c r="H8232" t="s">
        <v>0</v>
      </c>
      <c r="I8232" t="s">
        <v>3567</v>
      </c>
      <c r="J8232" t="s">
        <v>7082</v>
      </c>
      <c r="K8232" t="str">
        <f t="shared" si="1218"/>
        <v>41950</v>
      </c>
    </row>
    <row r="8233" spans="1:11" customFormat="1" x14ac:dyDescent="0.25">
      <c r="A8233" t="str">
        <f t="shared" si="1207"/>
        <v>41</v>
      </c>
      <c r="B8233" t="s">
        <v>812</v>
      </c>
      <c r="C8233" t="str">
        <f t="shared" si="1217"/>
        <v>029</v>
      </c>
      <c r="D8233" t="s">
        <v>840</v>
      </c>
      <c r="E8233" t="str">
        <f t="shared" si="1216"/>
        <v>01</v>
      </c>
      <c r="F8233" t="str">
        <f>"003"</f>
        <v>003</v>
      </c>
      <c r="G8233" t="str">
        <f>""</f>
        <v/>
      </c>
      <c r="H8233" t="s">
        <v>2</v>
      </c>
      <c r="I8233" t="s">
        <v>3567</v>
      </c>
      <c r="J8233" t="s">
        <v>7082</v>
      </c>
      <c r="K8233" t="str">
        <f t="shared" si="1218"/>
        <v>41950</v>
      </c>
    </row>
    <row r="8234" spans="1:11" customFormat="1" x14ac:dyDescent="0.25">
      <c r="A8234" t="str">
        <f t="shared" si="1207"/>
        <v>41</v>
      </c>
      <c r="B8234" t="s">
        <v>812</v>
      </c>
      <c r="C8234" t="str">
        <f t="shared" si="1217"/>
        <v>029</v>
      </c>
      <c r="D8234" t="s">
        <v>840</v>
      </c>
      <c r="E8234" t="str">
        <f t="shared" si="1216"/>
        <v>01</v>
      </c>
      <c r="F8234" t="str">
        <f>"004"</f>
        <v>004</v>
      </c>
      <c r="G8234" t="str">
        <f>""</f>
        <v/>
      </c>
      <c r="H8234" t="s">
        <v>1</v>
      </c>
      <c r="I8234" t="s">
        <v>3568</v>
      </c>
      <c r="J8234" t="s">
        <v>7083</v>
      </c>
      <c r="K8234" t="str">
        <f t="shared" si="1218"/>
        <v>41950</v>
      </c>
    </row>
    <row r="8235" spans="1:11" customFormat="1" x14ac:dyDescent="0.25">
      <c r="A8235" t="str">
        <f t="shared" si="1207"/>
        <v>41</v>
      </c>
      <c r="B8235" t="s">
        <v>812</v>
      </c>
      <c r="C8235" t="str">
        <f t="shared" si="1217"/>
        <v>029</v>
      </c>
      <c r="D8235" t="s">
        <v>840</v>
      </c>
      <c r="E8235" t="str">
        <f t="shared" si="1216"/>
        <v>01</v>
      </c>
      <c r="F8235" t="str">
        <f>"004"</f>
        <v>004</v>
      </c>
      <c r="G8235" t="str">
        <f>""</f>
        <v/>
      </c>
      <c r="H8235" t="s">
        <v>0</v>
      </c>
      <c r="I8235" t="s">
        <v>3568</v>
      </c>
      <c r="J8235" t="s">
        <v>7083</v>
      </c>
      <c r="K8235" t="str">
        <f t="shared" si="1218"/>
        <v>41950</v>
      </c>
    </row>
    <row r="8236" spans="1:11" customFormat="1" x14ac:dyDescent="0.25">
      <c r="A8236" t="str">
        <f t="shared" si="1207"/>
        <v>41</v>
      </c>
      <c r="B8236" t="s">
        <v>812</v>
      </c>
      <c r="C8236" t="str">
        <f t="shared" si="1217"/>
        <v>029</v>
      </c>
      <c r="D8236" t="s">
        <v>840</v>
      </c>
      <c r="E8236" t="str">
        <f t="shared" si="1216"/>
        <v>01</v>
      </c>
      <c r="F8236" t="str">
        <f>"005"</f>
        <v>005</v>
      </c>
      <c r="G8236" t="str">
        <f>""</f>
        <v/>
      </c>
      <c r="H8236" t="s">
        <v>3</v>
      </c>
      <c r="I8236" t="s">
        <v>3569</v>
      </c>
      <c r="J8236" t="s">
        <v>7084</v>
      </c>
      <c r="K8236" t="str">
        <f t="shared" si="1218"/>
        <v>41950</v>
      </c>
    </row>
    <row r="8237" spans="1:11" customFormat="1" x14ac:dyDescent="0.25">
      <c r="A8237" t="str">
        <f t="shared" si="1207"/>
        <v>41</v>
      </c>
      <c r="B8237" t="s">
        <v>812</v>
      </c>
      <c r="C8237" t="str">
        <f t="shared" si="1217"/>
        <v>029</v>
      </c>
      <c r="D8237" t="s">
        <v>840</v>
      </c>
      <c r="E8237" t="str">
        <f t="shared" si="1216"/>
        <v>01</v>
      </c>
      <c r="F8237" t="str">
        <f>"006"</f>
        <v>006</v>
      </c>
      <c r="G8237" t="str">
        <f>""</f>
        <v/>
      </c>
      <c r="H8237" t="s">
        <v>1</v>
      </c>
      <c r="I8237" t="s">
        <v>3570</v>
      </c>
      <c r="J8237" t="s">
        <v>7085</v>
      </c>
      <c r="K8237" t="str">
        <f t="shared" si="1218"/>
        <v>41950</v>
      </c>
    </row>
    <row r="8238" spans="1:11" customFormat="1" x14ac:dyDescent="0.25">
      <c r="A8238" t="str">
        <f t="shared" si="1207"/>
        <v>41</v>
      </c>
      <c r="B8238" t="s">
        <v>812</v>
      </c>
      <c r="C8238" t="str">
        <f t="shared" si="1217"/>
        <v>029</v>
      </c>
      <c r="D8238" t="s">
        <v>840</v>
      </c>
      <c r="E8238" t="str">
        <f t="shared" si="1216"/>
        <v>01</v>
      </c>
      <c r="F8238" t="str">
        <f>"006"</f>
        <v>006</v>
      </c>
      <c r="G8238" t="str">
        <f>""</f>
        <v/>
      </c>
      <c r="H8238" t="s">
        <v>0</v>
      </c>
      <c r="I8238" t="s">
        <v>3570</v>
      </c>
      <c r="J8238" t="s">
        <v>7085</v>
      </c>
      <c r="K8238" t="str">
        <f t="shared" si="1218"/>
        <v>41950</v>
      </c>
    </row>
    <row r="8239" spans="1:11" customFormat="1" x14ac:dyDescent="0.25">
      <c r="A8239" t="str">
        <f t="shared" si="1207"/>
        <v>41</v>
      </c>
      <c r="B8239" t="s">
        <v>812</v>
      </c>
      <c r="C8239" t="str">
        <f t="shared" si="1217"/>
        <v>029</v>
      </c>
      <c r="D8239" t="s">
        <v>840</v>
      </c>
      <c r="E8239" t="str">
        <f t="shared" si="1216"/>
        <v>01</v>
      </c>
      <c r="F8239" t="str">
        <f>"007"</f>
        <v>007</v>
      </c>
      <c r="G8239" t="str">
        <f>""</f>
        <v/>
      </c>
      <c r="H8239" t="s">
        <v>1</v>
      </c>
      <c r="I8239" t="s">
        <v>3569</v>
      </c>
      <c r="J8239" t="s">
        <v>7084</v>
      </c>
      <c r="K8239" t="str">
        <f t="shared" si="1218"/>
        <v>41950</v>
      </c>
    </row>
    <row r="8240" spans="1:11" customFormat="1" x14ac:dyDescent="0.25">
      <c r="A8240" t="str">
        <f t="shared" si="1207"/>
        <v>41</v>
      </c>
      <c r="B8240" t="s">
        <v>812</v>
      </c>
      <c r="C8240" t="str">
        <f t="shared" si="1217"/>
        <v>029</v>
      </c>
      <c r="D8240" t="s">
        <v>840</v>
      </c>
      <c r="E8240" t="str">
        <f t="shared" si="1216"/>
        <v>01</v>
      </c>
      <c r="F8240" t="str">
        <f>"007"</f>
        <v>007</v>
      </c>
      <c r="G8240" t="str">
        <f>""</f>
        <v/>
      </c>
      <c r="H8240" t="s">
        <v>0</v>
      </c>
      <c r="I8240" t="s">
        <v>3569</v>
      </c>
      <c r="J8240" t="s">
        <v>7084</v>
      </c>
      <c r="K8240" t="str">
        <f t="shared" si="1218"/>
        <v>41950</v>
      </c>
    </row>
    <row r="8241" spans="1:12" customFormat="1" x14ac:dyDescent="0.25">
      <c r="A8241" t="str">
        <f t="shared" si="1207"/>
        <v>41</v>
      </c>
      <c r="B8241" t="s">
        <v>812</v>
      </c>
      <c r="C8241" t="str">
        <f t="shared" si="1217"/>
        <v>029</v>
      </c>
      <c r="D8241" t="s">
        <v>840</v>
      </c>
      <c r="E8241" t="str">
        <f t="shared" si="1216"/>
        <v>01</v>
      </c>
      <c r="F8241" t="str">
        <f>"008"</f>
        <v>008</v>
      </c>
      <c r="G8241" t="str">
        <f>""</f>
        <v/>
      </c>
      <c r="H8241" t="s">
        <v>1</v>
      </c>
      <c r="I8241" t="s">
        <v>3570</v>
      </c>
      <c r="J8241" t="s">
        <v>7085</v>
      </c>
      <c r="K8241" t="str">
        <f t="shared" si="1218"/>
        <v>41950</v>
      </c>
    </row>
    <row r="8242" spans="1:12" customFormat="1" x14ac:dyDescent="0.25">
      <c r="A8242" t="str">
        <f t="shared" si="1207"/>
        <v>41</v>
      </c>
      <c r="B8242" t="s">
        <v>812</v>
      </c>
      <c r="C8242" t="str">
        <f t="shared" si="1217"/>
        <v>029</v>
      </c>
      <c r="D8242" t="s">
        <v>840</v>
      </c>
      <c r="E8242" t="str">
        <f t="shared" si="1216"/>
        <v>01</v>
      </c>
      <c r="F8242" t="str">
        <f>"008"</f>
        <v>008</v>
      </c>
      <c r="G8242" t="str">
        <f>""</f>
        <v/>
      </c>
      <c r="H8242" t="s">
        <v>0</v>
      </c>
      <c r="I8242" t="s">
        <v>3570</v>
      </c>
      <c r="J8242" t="s">
        <v>7085</v>
      </c>
      <c r="K8242" t="str">
        <f t="shared" si="1218"/>
        <v>41950</v>
      </c>
    </row>
    <row r="8243" spans="1:12" customFormat="1" x14ac:dyDescent="0.25">
      <c r="A8243" t="str">
        <f t="shared" si="1207"/>
        <v>41</v>
      </c>
      <c r="B8243" t="s">
        <v>812</v>
      </c>
      <c r="C8243" t="str">
        <f t="shared" si="1217"/>
        <v>029</v>
      </c>
      <c r="D8243" t="s">
        <v>840</v>
      </c>
      <c r="E8243" t="str">
        <f t="shared" si="1216"/>
        <v>01</v>
      </c>
      <c r="F8243" t="str">
        <f>"009"</f>
        <v>009</v>
      </c>
      <c r="G8243" t="str">
        <f>""</f>
        <v/>
      </c>
      <c r="H8243" t="s">
        <v>1</v>
      </c>
      <c r="I8243" t="s">
        <v>3567</v>
      </c>
      <c r="J8243" t="s">
        <v>7082</v>
      </c>
      <c r="K8243" t="str">
        <f t="shared" si="1218"/>
        <v>41950</v>
      </c>
    </row>
    <row r="8244" spans="1:12" customFormat="1" x14ac:dyDescent="0.25">
      <c r="A8244" t="str">
        <f t="shared" si="1207"/>
        <v>41</v>
      </c>
      <c r="B8244" t="s">
        <v>812</v>
      </c>
      <c r="C8244" t="str">
        <f t="shared" si="1217"/>
        <v>029</v>
      </c>
      <c r="D8244" t="s">
        <v>840</v>
      </c>
      <c r="E8244" t="str">
        <f t="shared" si="1216"/>
        <v>01</v>
      </c>
      <c r="F8244" t="str">
        <f>"009"</f>
        <v>009</v>
      </c>
      <c r="G8244" t="str">
        <f>""</f>
        <v/>
      </c>
      <c r="H8244" t="s">
        <v>0</v>
      </c>
      <c r="I8244" t="s">
        <v>3567</v>
      </c>
      <c r="J8244" t="s">
        <v>7082</v>
      </c>
      <c r="K8244" t="str">
        <f t="shared" si="1218"/>
        <v>41950</v>
      </c>
    </row>
    <row r="8245" spans="1:12" customFormat="1" x14ac:dyDescent="0.25">
      <c r="A8245" t="str">
        <f t="shared" si="1207"/>
        <v>41</v>
      </c>
      <c r="B8245" t="s">
        <v>812</v>
      </c>
      <c r="C8245" t="str">
        <f t="shared" si="1217"/>
        <v>029</v>
      </c>
      <c r="D8245" t="s">
        <v>840</v>
      </c>
      <c r="E8245" t="str">
        <f t="shared" si="1216"/>
        <v>01</v>
      </c>
      <c r="F8245" t="str">
        <f>"010"</f>
        <v>010</v>
      </c>
      <c r="G8245" t="str">
        <f>""</f>
        <v/>
      </c>
      <c r="H8245" t="s">
        <v>1</v>
      </c>
      <c r="I8245" t="s">
        <v>3568</v>
      </c>
      <c r="J8245" t="s">
        <v>7083</v>
      </c>
      <c r="K8245" t="str">
        <f t="shared" si="1218"/>
        <v>41950</v>
      </c>
    </row>
    <row r="8246" spans="1:12" customFormat="1" x14ac:dyDescent="0.25">
      <c r="A8246" t="str">
        <f t="shared" si="1207"/>
        <v>41</v>
      </c>
      <c r="B8246" t="s">
        <v>812</v>
      </c>
      <c r="C8246" t="str">
        <f t="shared" si="1217"/>
        <v>029</v>
      </c>
      <c r="D8246" t="s">
        <v>840</v>
      </c>
      <c r="E8246" t="str">
        <f t="shared" si="1216"/>
        <v>01</v>
      </c>
      <c r="F8246" t="str">
        <f>"010"</f>
        <v>010</v>
      </c>
      <c r="G8246" t="str">
        <f>""</f>
        <v/>
      </c>
      <c r="H8246" t="s">
        <v>0</v>
      </c>
      <c r="I8246" t="s">
        <v>3568</v>
      </c>
      <c r="J8246" t="s">
        <v>7083</v>
      </c>
      <c r="K8246" t="str">
        <f t="shared" si="1218"/>
        <v>41950</v>
      </c>
    </row>
    <row r="8247" spans="1:12" customFormat="1" x14ac:dyDescent="0.25">
      <c r="A8247" t="str">
        <f t="shared" ref="A8247:A8310" si="1219">"41"</f>
        <v>41</v>
      </c>
      <c r="B8247" t="s">
        <v>812</v>
      </c>
      <c r="C8247" t="str">
        <f t="shared" si="1217"/>
        <v>029</v>
      </c>
      <c r="D8247" t="s">
        <v>840</v>
      </c>
      <c r="E8247" t="str">
        <f t="shared" si="1216"/>
        <v>01</v>
      </c>
      <c r="F8247" t="str">
        <f>"011"</f>
        <v>011</v>
      </c>
      <c r="G8247" t="str">
        <f>""</f>
        <v/>
      </c>
      <c r="H8247" t="s">
        <v>1</v>
      </c>
      <c r="I8247" t="s">
        <v>3566</v>
      </c>
      <c r="J8247" t="s">
        <v>7081</v>
      </c>
      <c r="K8247" t="str">
        <f t="shared" si="1218"/>
        <v>41950</v>
      </c>
    </row>
    <row r="8248" spans="1:12" customFormat="1" x14ac:dyDescent="0.25">
      <c r="A8248" t="str">
        <f t="shared" si="1219"/>
        <v>41</v>
      </c>
      <c r="B8248" t="s">
        <v>812</v>
      </c>
      <c r="C8248" t="str">
        <f t="shared" si="1217"/>
        <v>029</v>
      </c>
      <c r="D8248" t="s">
        <v>840</v>
      </c>
      <c r="E8248" t="str">
        <f t="shared" si="1216"/>
        <v>01</v>
      </c>
      <c r="F8248" t="str">
        <f>"011"</f>
        <v>011</v>
      </c>
      <c r="G8248" t="str">
        <f>""</f>
        <v/>
      </c>
      <c r="H8248" t="s">
        <v>0</v>
      </c>
      <c r="I8248" t="s">
        <v>3566</v>
      </c>
      <c r="J8248" t="s">
        <v>7081</v>
      </c>
      <c r="K8248" t="str">
        <f t="shared" si="1218"/>
        <v>41950</v>
      </c>
    </row>
    <row r="8249" spans="1:12" customFormat="1" x14ac:dyDescent="0.25">
      <c r="A8249" t="str">
        <f t="shared" si="1219"/>
        <v>41</v>
      </c>
      <c r="B8249" t="s">
        <v>812</v>
      </c>
      <c r="C8249" t="str">
        <f t="shared" si="1217"/>
        <v>029</v>
      </c>
      <c r="D8249" t="s">
        <v>840</v>
      </c>
      <c r="E8249" t="str">
        <f t="shared" si="1216"/>
        <v>01</v>
      </c>
      <c r="F8249" t="str">
        <f>"012"</f>
        <v>012</v>
      </c>
      <c r="G8249" t="str">
        <f>""</f>
        <v/>
      </c>
      <c r="H8249" t="s">
        <v>3</v>
      </c>
      <c r="I8249" t="s">
        <v>3568</v>
      </c>
      <c r="J8249" t="s">
        <v>7083</v>
      </c>
      <c r="K8249" t="str">
        <f t="shared" si="1218"/>
        <v>41950</v>
      </c>
    </row>
    <row r="8250" spans="1:12" customFormat="1" x14ac:dyDescent="0.25">
      <c r="A8250" t="str">
        <f t="shared" si="1219"/>
        <v>41</v>
      </c>
      <c r="B8250" t="s">
        <v>812</v>
      </c>
      <c r="C8250" t="str">
        <f>"030"</f>
        <v>030</v>
      </c>
      <c r="D8250" t="s">
        <v>841</v>
      </c>
      <c r="E8250" t="str">
        <f t="shared" si="1216"/>
        <v>01</v>
      </c>
      <c r="F8250" t="str">
        <f>"001"</f>
        <v>001</v>
      </c>
      <c r="G8250" t="str">
        <f>""</f>
        <v/>
      </c>
      <c r="H8250" t="s">
        <v>3</v>
      </c>
      <c r="I8250" t="s">
        <v>113</v>
      </c>
      <c r="J8250" t="s">
        <v>7086</v>
      </c>
      <c r="K8250" t="str">
        <f>"41810"</f>
        <v>41810</v>
      </c>
      <c r="L8250" t="s">
        <v>842</v>
      </c>
    </row>
    <row r="8251" spans="1:12" customFormat="1" x14ac:dyDescent="0.25">
      <c r="A8251" t="str">
        <f t="shared" si="1219"/>
        <v>41</v>
      </c>
      <c r="B8251" t="s">
        <v>812</v>
      </c>
      <c r="C8251" t="str">
        <f>"031"</f>
        <v>031</v>
      </c>
      <c r="D8251" t="s">
        <v>843</v>
      </c>
      <c r="E8251" t="str">
        <f t="shared" si="1216"/>
        <v>01</v>
      </c>
      <c r="F8251" t="str">
        <f>"001"</f>
        <v>001</v>
      </c>
      <c r="G8251" t="str">
        <f>""</f>
        <v/>
      </c>
      <c r="H8251" t="s">
        <v>1</v>
      </c>
      <c r="I8251" t="s">
        <v>3571</v>
      </c>
      <c r="J8251" t="s">
        <v>7087</v>
      </c>
      <c r="K8251" t="str">
        <f>"41890"</f>
        <v>41890</v>
      </c>
    </row>
    <row r="8252" spans="1:12" customFormat="1" x14ac:dyDescent="0.25">
      <c r="A8252" t="str">
        <f t="shared" si="1219"/>
        <v>41</v>
      </c>
      <c r="B8252" t="s">
        <v>812</v>
      </c>
      <c r="C8252" t="str">
        <f>"031"</f>
        <v>031</v>
      </c>
      <c r="D8252" t="s">
        <v>843</v>
      </c>
      <c r="E8252" t="str">
        <f t="shared" si="1216"/>
        <v>01</v>
      </c>
      <c r="F8252" t="str">
        <f>"001"</f>
        <v>001</v>
      </c>
      <c r="G8252" t="str">
        <f>""</f>
        <v/>
      </c>
      <c r="H8252" t="s">
        <v>0</v>
      </c>
      <c r="I8252" t="s">
        <v>3571</v>
      </c>
      <c r="J8252" t="s">
        <v>7087</v>
      </c>
      <c r="K8252" t="str">
        <f>"41890"</f>
        <v>41890</v>
      </c>
    </row>
    <row r="8253" spans="1:12" customFormat="1" x14ac:dyDescent="0.25">
      <c r="A8253" t="str">
        <f t="shared" si="1219"/>
        <v>41</v>
      </c>
      <c r="B8253" t="s">
        <v>812</v>
      </c>
      <c r="C8253" t="str">
        <f t="shared" ref="C8253:C8258" si="1220">"032"</f>
        <v>032</v>
      </c>
      <c r="D8253" t="s">
        <v>844</v>
      </c>
      <c r="E8253" t="str">
        <f t="shared" si="1216"/>
        <v>01</v>
      </c>
      <c r="F8253" t="str">
        <f>"001"</f>
        <v>001</v>
      </c>
      <c r="G8253" t="str">
        <f>""</f>
        <v/>
      </c>
      <c r="H8253" t="s">
        <v>1</v>
      </c>
      <c r="I8253" t="s">
        <v>25</v>
      </c>
      <c r="J8253" t="s">
        <v>7088</v>
      </c>
      <c r="K8253" t="str">
        <f t="shared" ref="K8253:K8258" si="1221">"41370"</f>
        <v>41370</v>
      </c>
    </row>
    <row r="8254" spans="1:12" customFormat="1" x14ac:dyDescent="0.25">
      <c r="A8254" t="str">
        <f t="shared" si="1219"/>
        <v>41</v>
      </c>
      <c r="B8254" t="s">
        <v>812</v>
      </c>
      <c r="C8254" t="str">
        <f t="shared" si="1220"/>
        <v>032</v>
      </c>
      <c r="D8254" t="s">
        <v>844</v>
      </c>
      <c r="E8254" t="str">
        <f t="shared" si="1216"/>
        <v>01</v>
      </c>
      <c r="F8254" t="str">
        <f>"001"</f>
        <v>001</v>
      </c>
      <c r="G8254" t="str">
        <f>""</f>
        <v/>
      </c>
      <c r="H8254" t="s">
        <v>0</v>
      </c>
      <c r="I8254" t="s">
        <v>25</v>
      </c>
      <c r="J8254" t="s">
        <v>7088</v>
      </c>
      <c r="K8254" t="str">
        <f t="shared" si="1221"/>
        <v>41370</v>
      </c>
    </row>
    <row r="8255" spans="1:12" customFormat="1" x14ac:dyDescent="0.25">
      <c r="A8255" t="str">
        <f t="shared" si="1219"/>
        <v>41</v>
      </c>
      <c r="B8255" t="s">
        <v>812</v>
      </c>
      <c r="C8255" t="str">
        <f t="shared" si="1220"/>
        <v>032</v>
      </c>
      <c r="D8255" t="s">
        <v>844</v>
      </c>
      <c r="E8255" t="str">
        <f t="shared" si="1216"/>
        <v>01</v>
      </c>
      <c r="F8255" t="str">
        <f>"003"</f>
        <v>003</v>
      </c>
      <c r="G8255" t="str">
        <f>""</f>
        <v/>
      </c>
      <c r="H8255" t="s">
        <v>3</v>
      </c>
      <c r="I8255" t="s">
        <v>2398</v>
      </c>
      <c r="J8255" t="s">
        <v>7089</v>
      </c>
      <c r="K8255" t="str">
        <f t="shared" si="1221"/>
        <v>41370</v>
      </c>
    </row>
    <row r="8256" spans="1:12" customFormat="1" x14ac:dyDescent="0.25">
      <c r="A8256" t="str">
        <f t="shared" si="1219"/>
        <v>41</v>
      </c>
      <c r="B8256" t="s">
        <v>812</v>
      </c>
      <c r="C8256" t="str">
        <f t="shared" si="1220"/>
        <v>032</v>
      </c>
      <c r="D8256" t="s">
        <v>844</v>
      </c>
      <c r="E8256" t="str">
        <f>"02"</f>
        <v>02</v>
      </c>
      <c r="F8256" t="str">
        <f>"001"</f>
        <v>001</v>
      </c>
      <c r="G8256" t="str">
        <f>""</f>
        <v/>
      </c>
      <c r="H8256" t="s">
        <v>3</v>
      </c>
      <c r="I8256" t="s">
        <v>3572</v>
      </c>
      <c r="J8256" t="s">
        <v>7090</v>
      </c>
      <c r="K8256" t="str">
        <f t="shared" si="1221"/>
        <v>41370</v>
      </c>
    </row>
    <row r="8257" spans="1:11" customFormat="1" x14ac:dyDescent="0.25">
      <c r="A8257" t="str">
        <f t="shared" si="1219"/>
        <v>41</v>
      </c>
      <c r="B8257" t="s">
        <v>812</v>
      </c>
      <c r="C8257" t="str">
        <f t="shared" si="1220"/>
        <v>032</v>
      </c>
      <c r="D8257" t="s">
        <v>844</v>
      </c>
      <c r="E8257" t="str">
        <f>"02"</f>
        <v>02</v>
      </c>
      <c r="F8257" t="str">
        <f>"002"</f>
        <v>002</v>
      </c>
      <c r="G8257" t="str">
        <f>""</f>
        <v/>
      </c>
      <c r="H8257" t="s">
        <v>1</v>
      </c>
      <c r="I8257" t="s">
        <v>3573</v>
      </c>
      <c r="J8257" t="s">
        <v>7091</v>
      </c>
      <c r="K8257" t="str">
        <f t="shared" si="1221"/>
        <v>41370</v>
      </c>
    </row>
    <row r="8258" spans="1:11" customFormat="1" x14ac:dyDescent="0.25">
      <c r="A8258" t="str">
        <f t="shared" si="1219"/>
        <v>41</v>
      </c>
      <c r="B8258" t="s">
        <v>812</v>
      </c>
      <c r="C8258" t="str">
        <f t="shared" si="1220"/>
        <v>032</v>
      </c>
      <c r="D8258" t="s">
        <v>844</v>
      </c>
      <c r="E8258" t="str">
        <f>"02"</f>
        <v>02</v>
      </c>
      <c r="F8258" t="str">
        <f>"002"</f>
        <v>002</v>
      </c>
      <c r="G8258" t="str">
        <f>""</f>
        <v/>
      </c>
      <c r="H8258" t="s">
        <v>0</v>
      </c>
      <c r="I8258" t="s">
        <v>3573</v>
      </c>
      <c r="J8258" t="s">
        <v>7091</v>
      </c>
      <c r="K8258" t="str">
        <f t="shared" si="1221"/>
        <v>41370</v>
      </c>
    </row>
    <row r="8259" spans="1:11" customFormat="1" x14ac:dyDescent="0.25">
      <c r="A8259" t="str">
        <f t="shared" si="1219"/>
        <v>41</v>
      </c>
      <c r="B8259" t="s">
        <v>812</v>
      </c>
      <c r="C8259" t="str">
        <f t="shared" ref="C8259:C8265" si="1222">"033"</f>
        <v>033</v>
      </c>
      <c r="D8259" t="s">
        <v>845</v>
      </c>
      <c r="E8259" t="str">
        <f>"01"</f>
        <v>01</v>
      </c>
      <c r="F8259" t="str">
        <f>"001"</f>
        <v>001</v>
      </c>
      <c r="G8259" t="str">
        <f>""</f>
        <v/>
      </c>
      <c r="H8259" t="s">
        <v>1</v>
      </c>
      <c r="I8259" t="s">
        <v>3574</v>
      </c>
      <c r="J8259" t="s">
        <v>7092</v>
      </c>
      <c r="K8259" t="str">
        <f t="shared" ref="K8259:K8265" si="1223">"41450"</f>
        <v>41450</v>
      </c>
    </row>
    <row r="8260" spans="1:11" customFormat="1" x14ac:dyDescent="0.25">
      <c r="A8260" t="str">
        <f t="shared" si="1219"/>
        <v>41</v>
      </c>
      <c r="B8260" t="s">
        <v>812</v>
      </c>
      <c r="C8260" t="str">
        <f t="shared" si="1222"/>
        <v>033</v>
      </c>
      <c r="D8260" t="s">
        <v>845</v>
      </c>
      <c r="E8260" t="str">
        <f>"01"</f>
        <v>01</v>
      </c>
      <c r="F8260" t="str">
        <f>"001"</f>
        <v>001</v>
      </c>
      <c r="G8260" t="str">
        <f>""</f>
        <v/>
      </c>
      <c r="H8260" t="s">
        <v>0</v>
      </c>
      <c r="I8260" t="s">
        <v>3574</v>
      </c>
      <c r="J8260" t="s">
        <v>7092</v>
      </c>
      <c r="K8260" t="str">
        <f t="shared" si="1223"/>
        <v>41450</v>
      </c>
    </row>
    <row r="8261" spans="1:11" customFormat="1" x14ac:dyDescent="0.25">
      <c r="A8261" t="str">
        <f t="shared" si="1219"/>
        <v>41</v>
      </c>
      <c r="B8261" t="s">
        <v>812</v>
      </c>
      <c r="C8261" t="str">
        <f t="shared" si="1222"/>
        <v>033</v>
      </c>
      <c r="D8261" t="s">
        <v>845</v>
      </c>
      <c r="E8261" t="str">
        <f>"01"</f>
        <v>01</v>
      </c>
      <c r="F8261" t="str">
        <f>"002"</f>
        <v>002</v>
      </c>
      <c r="G8261" t="str">
        <f>""</f>
        <v/>
      </c>
      <c r="H8261" t="s">
        <v>3</v>
      </c>
      <c r="I8261" t="s">
        <v>3575</v>
      </c>
      <c r="J8261" t="s">
        <v>7093</v>
      </c>
      <c r="K8261" t="str">
        <f t="shared" si="1223"/>
        <v>41450</v>
      </c>
    </row>
    <row r="8262" spans="1:11" customFormat="1" x14ac:dyDescent="0.25">
      <c r="A8262" t="str">
        <f t="shared" si="1219"/>
        <v>41</v>
      </c>
      <c r="B8262" t="s">
        <v>812</v>
      </c>
      <c r="C8262" t="str">
        <f t="shared" si="1222"/>
        <v>033</v>
      </c>
      <c r="D8262" t="s">
        <v>845</v>
      </c>
      <c r="E8262" t="str">
        <f>"02"</f>
        <v>02</v>
      </c>
      <c r="F8262" t="str">
        <f>"001"</f>
        <v>001</v>
      </c>
      <c r="G8262" t="str">
        <f>""</f>
        <v/>
      </c>
      <c r="H8262" t="s">
        <v>1</v>
      </c>
      <c r="I8262" t="s">
        <v>50</v>
      </c>
      <c r="J8262" t="s">
        <v>7094</v>
      </c>
      <c r="K8262" t="str">
        <f t="shared" si="1223"/>
        <v>41450</v>
      </c>
    </row>
    <row r="8263" spans="1:11" customFormat="1" x14ac:dyDescent="0.25">
      <c r="A8263" t="str">
        <f t="shared" si="1219"/>
        <v>41</v>
      </c>
      <c r="B8263" t="s">
        <v>812</v>
      </c>
      <c r="C8263" t="str">
        <f t="shared" si="1222"/>
        <v>033</v>
      </c>
      <c r="D8263" t="s">
        <v>845</v>
      </c>
      <c r="E8263" t="str">
        <f>"02"</f>
        <v>02</v>
      </c>
      <c r="F8263" t="str">
        <f>"001"</f>
        <v>001</v>
      </c>
      <c r="G8263" t="str">
        <f>""</f>
        <v/>
      </c>
      <c r="H8263" t="s">
        <v>0</v>
      </c>
      <c r="I8263" t="s">
        <v>50</v>
      </c>
      <c r="J8263" t="s">
        <v>7094</v>
      </c>
      <c r="K8263" t="str">
        <f t="shared" si="1223"/>
        <v>41450</v>
      </c>
    </row>
    <row r="8264" spans="1:11" customFormat="1" x14ac:dyDescent="0.25">
      <c r="A8264" t="str">
        <f t="shared" si="1219"/>
        <v>41</v>
      </c>
      <c r="B8264" t="s">
        <v>812</v>
      </c>
      <c r="C8264" t="str">
        <f t="shared" si="1222"/>
        <v>033</v>
      </c>
      <c r="D8264" t="s">
        <v>845</v>
      </c>
      <c r="E8264" t="str">
        <f>"03"</f>
        <v>03</v>
      </c>
      <c r="F8264" t="str">
        <f>"002"</f>
        <v>002</v>
      </c>
      <c r="G8264" t="str">
        <f>""</f>
        <v/>
      </c>
      <c r="H8264" t="s">
        <v>3</v>
      </c>
      <c r="I8264" t="s">
        <v>3576</v>
      </c>
      <c r="J8264" t="s">
        <v>7095</v>
      </c>
      <c r="K8264" t="str">
        <f t="shared" si="1223"/>
        <v>41450</v>
      </c>
    </row>
    <row r="8265" spans="1:11" customFormat="1" x14ac:dyDescent="0.25">
      <c r="A8265" t="str">
        <f t="shared" si="1219"/>
        <v>41</v>
      </c>
      <c r="B8265" t="s">
        <v>812</v>
      </c>
      <c r="C8265" t="str">
        <f t="shared" si="1222"/>
        <v>033</v>
      </c>
      <c r="D8265" t="s">
        <v>845</v>
      </c>
      <c r="E8265" t="str">
        <f>"04"</f>
        <v>04</v>
      </c>
      <c r="F8265" t="str">
        <f>"001"</f>
        <v>001</v>
      </c>
      <c r="G8265" t="str">
        <f>""</f>
        <v/>
      </c>
      <c r="H8265" t="s">
        <v>3</v>
      </c>
      <c r="I8265" t="s">
        <v>3577</v>
      </c>
      <c r="J8265" t="s">
        <v>7096</v>
      </c>
      <c r="K8265" t="str">
        <f t="shared" si="1223"/>
        <v>41450</v>
      </c>
    </row>
    <row r="8266" spans="1:11" customFormat="1" x14ac:dyDescent="0.25">
      <c r="A8266" t="str">
        <f t="shared" si="1219"/>
        <v>41</v>
      </c>
      <c r="B8266" t="s">
        <v>812</v>
      </c>
      <c r="C8266" t="str">
        <f t="shared" ref="C8266:C8305" si="1224">"034"</f>
        <v>034</v>
      </c>
      <c r="D8266" t="s">
        <v>846</v>
      </c>
      <c r="E8266" t="str">
        <f t="shared" ref="E8266:E8288" si="1225">"01"</f>
        <v>01</v>
      </c>
      <c r="F8266" t="str">
        <f>"001"</f>
        <v>001</v>
      </c>
      <c r="G8266" t="str">
        <f>""</f>
        <v/>
      </c>
      <c r="H8266" t="s">
        <v>1</v>
      </c>
      <c r="I8266" t="s">
        <v>86</v>
      </c>
      <c r="J8266" t="s">
        <v>7097</v>
      </c>
      <c r="K8266" t="str">
        <f t="shared" ref="K8266:K8305" si="1226">"41100"</f>
        <v>41100</v>
      </c>
    </row>
    <row r="8267" spans="1:11" customFormat="1" x14ac:dyDescent="0.25">
      <c r="A8267" t="str">
        <f t="shared" si="1219"/>
        <v>41</v>
      </c>
      <c r="B8267" t="s">
        <v>812</v>
      </c>
      <c r="C8267" t="str">
        <f t="shared" si="1224"/>
        <v>034</v>
      </c>
      <c r="D8267" t="s">
        <v>846</v>
      </c>
      <c r="E8267" t="str">
        <f t="shared" si="1225"/>
        <v>01</v>
      </c>
      <c r="F8267" t="str">
        <f>"001"</f>
        <v>001</v>
      </c>
      <c r="G8267" t="str">
        <f>""</f>
        <v/>
      </c>
      <c r="H8267" t="s">
        <v>0</v>
      </c>
      <c r="I8267" t="s">
        <v>86</v>
      </c>
      <c r="J8267" t="s">
        <v>7097</v>
      </c>
      <c r="K8267" t="str">
        <f t="shared" si="1226"/>
        <v>41100</v>
      </c>
    </row>
    <row r="8268" spans="1:11" customFormat="1" x14ac:dyDescent="0.25">
      <c r="A8268" t="str">
        <f t="shared" si="1219"/>
        <v>41</v>
      </c>
      <c r="B8268" t="s">
        <v>812</v>
      </c>
      <c r="C8268" t="str">
        <f t="shared" si="1224"/>
        <v>034</v>
      </c>
      <c r="D8268" t="s">
        <v>846</v>
      </c>
      <c r="E8268" t="str">
        <f t="shared" si="1225"/>
        <v>01</v>
      </c>
      <c r="F8268" t="str">
        <f>"001"</f>
        <v>001</v>
      </c>
      <c r="G8268" t="str">
        <f>""</f>
        <v/>
      </c>
      <c r="H8268" t="s">
        <v>2</v>
      </c>
      <c r="I8268" t="s">
        <v>86</v>
      </c>
      <c r="J8268" t="s">
        <v>7097</v>
      </c>
      <c r="K8268" t="str">
        <f t="shared" si="1226"/>
        <v>41100</v>
      </c>
    </row>
    <row r="8269" spans="1:11" customFormat="1" x14ac:dyDescent="0.25">
      <c r="A8269" t="str">
        <f t="shared" si="1219"/>
        <v>41</v>
      </c>
      <c r="B8269" t="s">
        <v>812</v>
      </c>
      <c r="C8269" t="str">
        <f t="shared" si="1224"/>
        <v>034</v>
      </c>
      <c r="D8269" t="s">
        <v>846</v>
      </c>
      <c r="E8269" t="str">
        <f t="shared" si="1225"/>
        <v>01</v>
      </c>
      <c r="F8269" t="str">
        <f>"002"</f>
        <v>002</v>
      </c>
      <c r="G8269" t="str">
        <f>""</f>
        <v/>
      </c>
      <c r="H8269" t="s">
        <v>1</v>
      </c>
      <c r="I8269" t="s">
        <v>3578</v>
      </c>
      <c r="J8269" t="s">
        <v>7098</v>
      </c>
      <c r="K8269" t="str">
        <f t="shared" si="1226"/>
        <v>41100</v>
      </c>
    </row>
    <row r="8270" spans="1:11" customFormat="1" x14ac:dyDescent="0.25">
      <c r="A8270" t="str">
        <f t="shared" si="1219"/>
        <v>41</v>
      </c>
      <c r="B8270" t="s">
        <v>812</v>
      </c>
      <c r="C8270" t="str">
        <f t="shared" si="1224"/>
        <v>034</v>
      </c>
      <c r="D8270" t="s">
        <v>846</v>
      </c>
      <c r="E8270" t="str">
        <f t="shared" si="1225"/>
        <v>01</v>
      </c>
      <c r="F8270" t="str">
        <f>"002"</f>
        <v>002</v>
      </c>
      <c r="G8270" t="str">
        <f>""</f>
        <v/>
      </c>
      <c r="H8270" t="s">
        <v>0</v>
      </c>
      <c r="I8270" t="s">
        <v>3578</v>
      </c>
      <c r="J8270" t="s">
        <v>7098</v>
      </c>
      <c r="K8270" t="str">
        <f t="shared" si="1226"/>
        <v>41100</v>
      </c>
    </row>
    <row r="8271" spans="1:11" customFormat="1" x14ac:dyDescent="0.25">
      <c r="A8271" t="str">
        <f t="shared" si="1219"/>
        <v>41</v>
      </c>
      <c r="B8271" t="s">
        <v>812</v>
      </c>
      <c r="C8271" t="str">
        <f t="shared" si="1224"/>
        <v>034</v>
      </c>
      <c r="D8271" t="s">
        <v>846</v>
      </c>
      <c r="E8271" t="str">
        <f t="shared" si="1225"/>
        <v>01</v>
      </c>
      <c r="F8271" t="str">
        <f>"003"</f>
        <v>003</v>
      </c>
      <c r="G8271" t="str">
        <f>""</f>
        <v/>
      </c>
      <c r="H8271" t="s">
        <v>3</v>
      </c>
      <c r="I8271" t="s">
        <v>3578</v>
      </c>
      <c r="J8271" t="s">
        <v>7098</v>
      </c>
      <c r="K8271" t="str">
        <f t="shared" si="1226"/>
        <v>41100</v>
      </c>
    </row>
    <row r="8272" spans="1:11" customFormat="1" x14ac:dyDescent="0.25">
      <c r="A8272" t="str">
        <f t="shared" si="1219"/>
        <v>41</v>
      </c>
      <c r="B8272" t="s">
        <v>812</v>
      </c>
      <c r="C8272" t="str">
        <f t="shared" si="1224"/>
        <v>034</v>
      </c>
      <c r="D8272" t="s">
        <v>846</v>
      </c>
      <c r="E8272" t="str">
        <f t="shared" si="1225"/>
        <v>01</v>
      </c>
      <c r="F8272" t="str">
        <f>"004"</f>
        <v>004</v>
      </c>
      <c r="G8272" t="str">
        <f>""</f>
        <v/>
      </c>
      <c r="H8272" t="s">
        <v>1</v>
      </c>
      <c r="I8272" t="s">
        <v>942</v>
      </c>
      <c r="J8272" t="s">
        <v>7099</v>
      </c>
      <c r="K8272" t="str">
        <f t="shared" si="1226"/>
        <v>41100</v>
      </c>
    </row>
    <row r="8273" spans="1:11" customFormat="1" x14ac:dyDescent="0.25">
      <c r="A8273" t="str">
        <f t="shared" si="1219"/>
        <v>41</v>
      </c>
      <c r="B8273" t="s">
        <v>812</v>
      </c>
      <c r="C8273" t="str">
        <f t="shared" si="1224"/>
        <v>034</v>
      </c>
      <c r="D8273" t="s">
        <v>846</v>
      </c>
      <c r="E8273" t="str">
        <f t="shared" si="1225"/>
        <v>01</v>
      </c>
      <c r="F8273" t="str">
        <f>"004"</f>
        <v>004</v>
      </c>
      <c r="G8273" t="str">
        <f>""</f>
        <v/>
      </c>
      <c r="H8273" t="s">
        <v>0</v>
      </c>
      <c r="I8273" t="s">
        <v>942</v>
      </c>
      <c r="J8273" t="s">
        <v>7099</v>
      </c>
      <c r="K8273" t="str">
        <f t="shared" si="1226"/>
        <v>41100</v>
      </c>
    </row>
    <row r="8274" spans="1:11" customFormat="1" x14ac:dyDescent="0.25">
      <c r="A8274" t="str">
        <f t="shared" si="1219"/>
        <v>41</v>
      </c>
      <c r="B8274" t="s">
        <v>812</v>
      </c>
      <c r="C8274" t="str">
        <f t="shared" si="1224"/>
        <v>034</v>
      </c>
      <c r="D8274" t="s">
        <v>846</v>
      </c>
      <c r="E8274" t="str">
        <f t="shared" si="1225"/>
        <v>01</v>
      </c>
      <c r="F8274" t="str">
        <f>"004"</f>
        <v>004</v>
      </c>
      <c r="G8274" t="str">
        <f>""</f>
        <v/>
      </c>
      <c r="H8274" t="s">
        <v>2</v>
      </c>
      <c r="I8274" t="s">
        <v>942</v>
      </c>
      <c r="J8274" t="s">
        <v>7099</v>
      </c>
      <c r="K8274" t="str">
        <f t="shared" si="1226"/>
        <v>41100</v>
      </c>
    </row>
    <row r="8275" spans="1:11" customFormat="1" x14ac:dyDescent="0.25">
      <c r="A8275" t="str">
        <f t="shared" si="1219"/>
        <v>41</v>
      </c>
      <c r="B8275" t="s">
        <v>812</v>
      </c>
      <c r="C8275" t="str">
        <f t="shared" si="1224"/>
        <v>034</v>
      </c>
      <c r="D8275" t="s">
        <v>846</v>
      </c>
      <c r="E8275" t="str">
        <f t="shared" si="1225"/>
        <v>01</v>
      </c>
      <c r="F8275" t="str">
        <f>"005"</f>
        <v>005</v>
      </c>
      <c r="G8275" t="str">
        <f>""</f>
        <v/>
      </c>
      <c r="H8275" t="s">
        <v>1</v>
      </c>
      <c r="I8275" t="s">
        <v>942</v>
      </c>
      <c r="J8275" t="s">
        <v>7099</v>
      </c>
      <c r="K8275" t="str">
        <f t="shared" si="1226"/>
        <v>41100</v>
      </c>
    </row>
    <row r="8276" spans="1:11" customFormat="1" x14ac:dyDescent="0.25">
      <c r="A8276" t="str">
        <f t="shared" si="1219"/>
        <v>41</v>
      </c>
      <c r="B8276" t="s">
        <v>812</v>
      </c>
      <c r="C8276" t="str">
        <f t="shared" si="1224"/>
        <v>034</v>
      </c>
      <c r="D8276" t="s">
        <v>846</v>
      </c>
      <c r="E8276" t="str">
        <f t="shared" si="1225"/>
        <v>01</v>
      </c>
      <c r="F8276" t="str">
        <f>"005"</f>
        <v>005</v>
      </c>
      <c r="G8276" t="str">
        <f>""</f>
        <v/>
      </c>
      <c r="H8276" t="s">
        <v>0</v>
      </c>
      <c r="I8276" t="s">
        <v>942</v>
      </c>
      <c r="J8276" t="s">
        <v>7099</v>
      </c>
      <c r="K8276" t="str">
        <f t="shared" si="1226"/>
        <v>41100</v>
      </c>
    </row>
    <row r="8277" spans="1:11" customFormat="1" x14ac:dyDescent="0.25">
      <c r="A8277" t="str">
        <f t="shared" si="1219"/>
        <v>41</v>
      </c>
      <c r="B8277" t="s">
        <v>812</v>
      </c>
      <c r="C8277" t="str">
        <f t="shared" si="1224"/>
        <v>034</v>
      </c>
      <c r="D8277" t="s">
        <v>846</v>
      </c>
      <c r="E8277" t="str">
        <f t="shared" si="1225"/>
        <v>01</v>
      </c>
      <c r="F8277" t="str">
        <f>"005"</f>
        <v>005</v>
      </c>
      <c r="G8277" t="str">
        <f>""</f>
        <v/>
      </c>
      <c r="H8277" t="s">
        <v>2</v>
      </c>
      <c r="I8277" t="s">
        <v>942</v>
      </c>
      <c r="J8277" t="s">
        <v>7099</v>
      </c>
      <c r="K8277" t="str">
        <f t="shared" si="1226"/>
        <v>41100</v>
      </c>
    </row>
    <row r="8278" spans="1:11" customFormat="1" x14ac:dyDescent="0.25">
      <c r="A8278" t="str">
        <f t="shared" si="1219"/>
        <v>41</v>
      </c>
      <c r="B8278" t="s">
        <v>812</v>
      </c>
      <c r="C8278" t="str">
        <f t="shared" si="1224"/>
        <v>034</v>
      </c>
      <c r="D8278" t="s">
        <v>846</v>
      </c>
      <c r="E8278" t="str">
        <f t="shared" si="1225"/>
        <v>01</v>
      </c>
      <c r="F8278" t="str">
        <f>"006"</f>
        <v>006</v>
      </c>
      <c r="G8278" t="str">
        <f>""</f>
        <v/>
      </c>
      <c r="H8278" t="s">
        <v>1</v>
      </c>
      <c r="I8278" t="s">
        <v>63</v>
      </c>
      <c r="J8278" t="s">
        <v>7100</v>
      </c>
      <c r="K8278" t="str">
        <f t="shared" si="1226"/>
        <v>41100</v>
      </c>
    </row>
    <row r="8279" spans="1:11" customFormat="1" x14ac:dyDescent="0.25">
      <c r="A8279" t="str">
        <f t="shared" si="1219"/>
        <v>41</v>
      </c>
      <c r="B8279" t="s">
        <v>812</v>
      </c>
      <c r="C8279" t="str">
        <f t="shared" si="1224"/>
        <v>034</v>
      </c>
      <c r="D8279" t="s">
        <v>846</v>
      </c>
      <c r="E8279" t="str">
        <f t="shared" si="1225"/>
        <v>01</v>
      </c>
      <c r="F8279" t="str">
        <f>"006"</f>
        <v>006</v>
      </c>
      <c r="G8279" t="str">
        <f>""</f>
        <v/>
      </c>
      <c r="H8279" t="s">
        <v>0</v>
      </c>
      <c r="I8279" t="s">
        <v>63</v>
      </c>
      <c r="J8279" t="s">
        <v>7100</v>
      </c>
      <c r="K8279" t="str">
        <f t="shared" si="1226"/>
        <v>41100</v>
      </c>
    </row>
    <row r="8280" spans="1:11" customFormat="1" x14ac:dyDescent="0.25">
      <c r="A8280" t="str">
        <f t="shared" si="1219"/>
        <v>41</v>
      </c>
      <c r="B8280" t="s">
        <v>812</v>
      </c>
      <c r="C8280" t="str">
        <f t="shared" si="1224"/>
        <v>034</v>
      </c>
      <c r="D8280" t="s">
        <v>846</v>
      </c>
      <c r="E8280" t="str">
        <f t="shared" si="1225"/>
        <v>01</v>
      </c>
      <c r="F8280" t="str">
        <f>"007"</f>
        <v>007</v>
      </c>
      <c r="G8280" t="str">
        <f>""</f>
        <v/>
      </c>
      <c r="H8280" t="s">
        <v>1</v>
      </c>
      <c r="I8280" t="s">
        <v>942</v>
      </c>
      <c r="J8280" t="s">
        <v>7099</v>
      </c>
      <c r="K8280" t="str">
        <f t="shared" si="1226"/>
        <v>41100</v>
      </c>
    </row>
    <row r="8281" spans="1:11" customFormat="1" x14ac:dyDescent="0.25">
      <c r="A8281" t="str">
        <f t="shared" si="1219"/>
        <v>41</v>
      </c>
      <c r="B8281" t="s">
        <v>812</v>
      </c>
      <c r="C8281" t="str">
        <f t="shared" si="1224"/>
        <v>034</v>
      </c>
      <c r="D8281" t="s">
        <v>846</v>
      </c>
      <c r="E8281" t="str">
        <f t="shared" si="1225"/>
        <v>01</v>
      </c>
      <c r="F8281" t="str">
        <f>"007"</f>
        <v>007</v>
      </c>
      <c r="G8281" t="str">
        <f>""</f>
        <v/>
      </c>
      <c r="H8281" t="s">
        <v>0</v>
      </c>
      <c r="I8281" t="s">
        <v>942</v>
      </c>
      <c r="J8281" t="s">
        <v>7099</v>
      </c>
      <c r="K8281" t="str">
        <f t="shared" si="1226"/>
        <v>41100</v>
      </c>
    </row>
    <row r="8282" spans="1:11" customFormat="1" x14ac:dyDescent="0.25">
      <c r="A8282" t="str">
        <f t="shared" si="1219"/>
        <v>41</v>
      </c>
      <c r="B8282" t="s">
        <v>812</v>
      </c>
      <c r="C8282" t="str">
        <f t="shared" si="1224"/>
        <v>034</v>
      </c>
      <c r="D8282" t="s">
        <v>846</v>
      </c>
      <c r="E8282" t="str">
        <f t="shared" si="1225"/>
        <v>01</v>
      </c>
      <c r="F8282" t="str">
        <f>"008"</f>
        <v>008</v>
      </c>
      <c r="G8282" t="str">
        <f>""</f>
        <v/>
      </c>
      <c r="H8282" t="s">
        <v>1</v>
      </c>
      <c r="I8282" t="s">
        <v>3578</v>
      </c>
      <c r="J8282" t="s">
        <v>7098</v>
      </c>
      <c r="K8282" t="str">
        <f t="shared" si="1226"/>
        <v>41100</v>
      </c>
    </row>
    <row r="8283" spans="1:11" customFormat="1" x14ac:dyDescent="0.25">
      <c r="A8283" t="str">
        <f t="shared" si="1219"/>
        <v>41</v>
      </c>
      <c r="B8283" t="s">
        <v>812</v>
      </c>
      <c r="C8283" t="str">
        <f t="shared" si="1224"/>
        <v>034</v>
      </c>
      <c r="D8283" t="s">
        <v>846</v>
      </c>
      <c r="E8283" t="str">
        <f t="shared" si="1225"/>
        <v>01</v>
      </c>
      <c r="F8283" t="str">
        <f>"008"</f>
        <v>008</v>
      </c>
      <c r="G8283" t="str">
        <f>""</f>
        <v/>
      </c>
      <c r="H8283" t="s">
        <v>0</v>
      </c>
      <c r="I8283" t="s">
        <v>3578</v>
      </c>
      <c r="J8283" t="s">
        <v>7098</v>
      </c>
      <c r="K8283" t="str">
        <f t="shared" si="1226"/>
        <v>41100</v>
      </c>
    </row>
    <row r="8284" spans="1:11" customFormat="1" x14ac:dyDescent="0.25">
      <c r="A8284" t="str">
        <f t="shared" si="1219"/>
        <v>41</v>
      </c>
      <c r="B8284" t="s">
        <v>812</v>
      </c>
      <c r="C8284" t="str">
        <f t="shared" si="1224"/>
        <v>034</v>
      </c>
      <c r="D8284" t="s">
        <v>846</v>
      </c>
      <c r="E8284" t="str">
        <f t="shared" si="1225"/>
        <v>01</v>
      </c>
      <c r="F8284" t="str">
        <f>"009"</f>
        <v>009</v>
      </c>
      <c r="G8284" t="str">
        <f>""</f>
        <v/>
      </c>
      <c r="H8284" t="s">
        <v>1</v>
      </c>
      <c r="I8284" t="s">
        <v>942</v>
      </c>
      <c r="J8284" t="s">
        <v>7099</v>
      </c>
      <c r="K8284" t="str">
        <f t="shared" si="1226"/>
        <v>41100</v>
      </c>
    </row>
    <row r="8285" spans="1:11" customFormat="1" x14ac:dyDescent="0.25">
      <c r="A8285" t="str">
        <f t="shared" si="1219"/>
        <v>41</v>
      </c>
      <c r="B8285" t="s">
        <v>812</v>
      </c>
      <c r="C8285" t="str">
        <f t="shared" si="1224"/>
        <v>034</v>
      </c>
      <c r="D8285" t="s">
        <v>846</v>
      </c>
      <c r="E8285" t="str">
        <f t="shared" si="1225"/>
        <v>01</v>
      </c>
      <c r="F8285" t="str">
        <f>"009"</f>
        <v>009</v>
      </c>
      <c r="G8285" t="str">
        <f>""</f>
        <v/>
      </c>
      <c r="H8285" t="s">
        <v>0</v>
      </c>
      <c r="I8285" t="s">
        <v>942</v>
      </c>
      <c r="J8285" t="s">
        <v>7099</v>
      </c>
      <c r="K8285" t="str">
        <f t="shared" si="1226"/>
        <v>41100</v>
      </c>
    </row>
    <row r="8286" spans="1:11" customFormat="1" x14ac:dyDescent="0.25">
      <c r="A8286" t="str">
        <f t="shared" si="1219"/>
        <v>41</v>
      </c>
      <c r="B8286" t="s">
        <v>812</v>
      </c>
      <c r="C8286" t="str">
        <f t="shared" si="1224"/>
        <v>034</v>
      </c>
      <c r="D8286" t="s">
        <v>846</v>
      </c>
      <c r="E8286" t="str">
        <f t="shared" si="1225"/>
        <v>01</v>
      </c>
      <c r="F8286" t="str">
        <f>"010"</f>
        <v>010</v>
      </c>
      <c r="G8286" t="str">
        <f>""</f>
        <v/>
      </c>
      <c r="H8286" t="s">
        <v>3</v>
      </c>
      <c r="I8286" t="s">
        <v>3579</v>
      </c>
      <c r="J8286" t="s">
        <v>7101</v>
      </c>
      <c r="K8286" t="str">
        <f t="shared" si="1226"/>
        <v>41100</v>
      </c>
    </row>
    <row r="8287" spans="1:11" customFormat="1" x14ac:dyDescent="0.25">
      <c r="A8287" t="str">
        <f t="shared" si="1219"/>
        <v>41</v>
      </c>
      <c r="B8287" t="s">
        <v>812</v>
      </c>
      <c r="C8287" t="str">
        <f t="shared" si="1224"/>
        <v>034</v>
      </c>
      <c r="D8287" t="s">
        <v>846</v>
      </c>
      <c r="E8287" t="str">
        <f t="shared" si="1225"/>
        <v>01</v>
      </c>
      <c r="F8287" t="str">
        <f>"011"</f>
        <v>011</v>
      </c>
      <c r="G8287" t="str">
        <f>""</f>
        <v/>
      </c>
      <c r="H8287" t="s">
        <v>1</v>
      </c>
      <c r="I8287" t="s">
        <v>3579</v>
      </c>
      <c r="J8287" t="s">
        <v>7101</v>
      </c>
      <c r="K8287" t="str">
        <f t="shared" si="1226"/>
        <v>41100</v>
      </c>
    </row>
    <row r="8288" spans="1:11" customFormat="1" x14ac:dyDescent="0.25">
      <c r="A8288" t="str">
        <f t="shared" si="1219"/>
        <v>41</v>
      </c>
      <c r="B8288" t="s">
        <v>812</v>
      </c>
      <c r="C8288" t="str">
        <f t="shared" si="1224"/>
        <v>034</v>
      </c>
      <c r="D8288" t="s">
        <v>846</v>
      </c>
      <c r="E8288" t="str">
        <f t="shared" si="1225"/>
        <v>01</v>
      </c>
      <c r="F8288" t="str">
        <f>"011"</f>
        <v>011</v>
      </c>
      <c r="G8288" t="str">
        <f>""</f>
        <v/>
      </c>
      <c r="H8288" t="s">
        <v>0</v>
      </c>
      <c r="I8288" t="s">
        <v>3579</v>
      </c>
      <c r="J8288" t="s">
        <v>7101</v>
      </c>
      <c r="K8288" t="str">
        <f t="shared" si="1226"/>
        <v>41100</v>
      </c>
    </row>
    <row r="8289" spans="1:11" customFormat="1" x14ac:dyDescent="0.25">
      <c r="A8289" t="str">
        <f t="shared" si="1219"/>
        <v>41</v>
      </c>
      <c r="B8289" t="s">
        <v>812</v>
      </c>
      <c r="C8289" t="str">
        <f t="shared" si="1224"/>
        <v>034</v>
      </c>
      <c r="D8289" t="s">
        <v>846</v>
      </c>
      <c r="E8289" t="str">
        <f>"02"</f>
        <v>02</v>
      </c>
      <c r="F8289" t="str">
        <f>"001"</f>
        <v>001</v>
      </c>
      <c r="G8289" t="str">
        <f>""</f>
        <v/>
      </c>
      <c r="H8289" t="s">
        <v>1</v>
      </c>
      <c r="I8289" t="s">
        <v>3580</v>
      </c>
      <c r="J8289" t="s">
        <v>7102</v>
      </c>
      <c r="K8289" t="str">
        <f t="shared" si="1226"/>
        <v>41100</v>
      </c>
    </row>
    <row r="8290" spans="1:11" customFormat="1" x14ac:dyDescent="0.25">
      <c r="A8290" t="str">
        <f t="shared" si="1219"/>
        <v>41</v>
      </c>
      <c r="B8290" t="s">
        <v>812</v>
      </c>
      <c r="C8290" t="str">
        <f t="shared" si="1224"/>
        <v>034</v>
      </c>
      <c r="D8290" t="s">
        <v>846</v>
      </c>
      <c r="E8290" t="str">
        <f>"02"</f>
        <v>02</v>
      </c>
      <c r="F8290" t="str">
        <f>"001"</f>
        <v>001</v>
      </c>
      <c r="G8290" t="str">
        <f>""</f>
        <v/>
      </c>
      <c r="H8290" t="s">
        <v>0</v>
      </c>
      <c r="I8290" t="s">
        <v>3580</v>
      </c>
      <c r="J8290" t="s">
        <v>7102</v>
      </c>
      <c r="K8290" t="str">
        <f t="shared" si="1226"/>
        <v>41100</v>
      </c>
    </row>
    <row r="8291" spans="1:11" customFormat="1" x14ac:dyDescent="0.25">
      <c r="A8291" t="str">
        <f t="shared" si="1219"/>
        <v>41</v>
      </c>
      <c r="B8291" t="s">
        <v>812</v>
      </c>
      <c r="C8291" t="str">
        <f t="shared" si="1224"/>
        <v>034</v>
      </c>
      <c r="D8291" t="s">
        <v>846</v>
      </c>
      <c r="E8291" t="str">
        <f>"02"</f>
        <v>02</v>
      </c>
      <c r="F8291" t="str">
        <f>"001"</f>
        <v>001</v>
      </c>
      <c r="G8291" t="str">
        <f>""</f>
        <v/>
      </c>
      <c r="H8291" t="s">
        <v>2</v>
      </c>
      <c r="I8291" t="s">
        <v>3580</v>
      </c>
      <c r="J8291" t="s">
        <v>7102</v>
      </c>
      <c r="K8291" t="str">
        <f t="shared" si="1226"/>
        <v>41100</v>
      </c>
    </row>
    <row r="8292" spans="1:11" customFormat="1" x14ac:dyDescent="0.25">
      <c r="A8292" t="str">
        <f t="shared" si="1219"/>
        <v>41</v>
      </c>
      <c r="B8292" t="s">
        <v>812</v>
      </c>
      <c r="C8292" t="str">
        <f t="shared" si="1224"/>
        <v>034</v>
      </c>
      <c r="D8292" t="s">
        <v>846</v>
      </c>
      <c r="E8292" t="str">
        <f>"02"</f>
        <v>02</v>
      </c>
      <c r="F8292" t="str">
        <f>"002"</f>
        <v>002</v>
      </c>
      <c r="G8292" t="str">
        <f>""</f>
        <v/>
      </c>
      <c r="H8292" t="s">
        <v>1</v>
      </c>
      <c r="I8292" t="s">
        <v>3580</v>
      </c>
      <c r="J8292" t="s">
        <v>7102</v>
      </c>
      <c r="K8292" t="str">
        <f t="shared" si="1226"/>
        <v>41100</v>
      </c>
    </row>
    <row r="8293" spans="1:11" customFormat="1" x14ac:dyDescent="0.25">
      <c r="A8293" t="str">
        <f t="shared" si="1219"/>
        <v>41</v>
      </c>
      <c r="B8293" t="s">
        <v>812</v>
      </c>
      <c r="C8293" t="str">
        <f t="shared" si="1224"/>
        <v>034</v>
      </c>
      <c r="D8293" t="s">
        <v>846</v>
      </c>
      <c r="E8293" t="str">
        <f>"02"</f>
        <v>02</v>
      </c>
      <c r="F8293" t="str">
        <f>"002"</f>
        <v>002</v>
      </c>
      <c r="G8293" t="str">
        <f>""</f>
        <v/>
      </c>
      <c r="H8293" t="s">
        <v>0</v>
      </c>
      <c r="I8293" t="s">
        <v>3580</v>
      </c>
      <c r="J8293" t="s">
        <v>7102</v>
      </c>
      <c r="K8293" t="str">
        <f t="shared" si="1226"/>
        <v>41100</v>
      </c>
    </row>
    <row r="8294" spans="1:11" customFormat="1" x14ac:dyDescent="0.25">
      <c r="A8294" t="str">
        <f t="shared" si="1219"/>
        <v>41</v>
      </c>
      <c r="B8294" t="s">
        <v>812</v>
      </c>
      <c r="C8294" t="str">
        <f t="shared" si="1224"/>
        <v>034</v>
      </c>
      <c r="D8294" t="s">
        <v>846</v>
      </c>
      <c r="E8294" t="str">
        <f t="shared" ref="E8294:E8305" si="1227">"03"</f>
        <v>03</v>
      </c>
      <c r="F8294" t="str">
        <f>"001"</f>
        <v>001</v>
      </c>
      <c r="G8294" t="str">
        <f>""</f>
        <v/>
      </c>
      <c r="H8294" t="s">
        <v>3</v>
      </c>
      <c r="I8294" t="s">
        <v>3581</v>
      </c>
      <c r="J8294" t="s">
        <v>7103</v>
      </c>
      <c r="K8294" t="str">
        <f t="shared" si="1226"/>
        <v>41100</v>
      </c>
    </row>
    <row r="8295" spans="1:11" customFormat="1" x14ac:dyDescent="0.25">
      <c r="A8295" t="str">
        <f t="shared" si="1219"/>
        <v>41</v>
      </c>
      <c r="B8295" t="s">
        <v>812</v>
      </c>
      <c r="C8295" t="str">
        <f t="shared" si="1224"/>
        <v>034</v>
      </c>
      <c r="D8295" t="s">
        <v>846</v>
      </c>
      <c r="E8295" t="str">
        <f t="shared" si="1227"/>
        <v>03</v>
      </c>
      <c r="F8295" t="str">
        <f>"002"</f>
        <v>002</v>
      </c>
      <c r="G8295" t="str">
        <f>""</f>
        <v/>
      </c>
      <c r="H8295" t="s">
        <v>1</v>
      </c>
      <c r="I8295" t="s">
        <v>3581</v>
      </c>
      <c r="J8295" t="s">
        <v>7103</v>
      </c>
      <c r="K8295" t="str">
        <f t="shared" si="1226"/>
        <v>41100</v>
      </c>
    </row>
    <row r="8296" spans="1:11" customFormat="1" x14ac:dyDescent="0.25">
      <c r="A8296" t="str">
        <f t="shared" si="1219"/>
        <v>41</v>
      </c>
      <c r="B8296" t="s">
        <v>812</v>
      </c>
      <c r="C8296" t="str">
        <f t="shared" si="1224"/>
        <v>034</v>
      </c>
      <c r="D8296" t="s">
        <v>846</v>
      </c>
      <c r="E8296" t="str">
        <f t="shared" si="1227"/>
        <v>03</v>
      </c>
      <c r="F8296" t="str">
        <f>"002"</f>
        <v>002</v>
      </c>
      <c r="G8296" t="str">
        <f>""</f>
        <v/>
      </c>
      <c r="H8296" t="s">
        <v>0</v>
      </c>
      <c r="I8296" t="s">
        <v>3581</v>
      </c>
      <c r="J8296" t="s">
        <v>7103</v>
      </c>
      <c r="K8296" t="str">
        <f t="shared" si="1226"/>
        <v>41100</v>
      </c>
    </row>
    <row r="8297" spans="1:11" customFormat="1" x14ac:dyDescent="0.25">
      <c r="A8297" t="str">
        <f t="shared" si="1219"/>
        <v>41</v>
      </c>
      <c r="B8297" t="s">
        <v>812</v>
      </c>
      <c r="C8297" t="str">
        <f t="shared" si="1224"/>
        <v>034</v>
      </c>
      <c r="D8297" t="s">
        <v>846</v>
      </c>
      <c r="E8297" t="str">
        <f t="shared" si="1227"/>
        <v>03</v>
      </c>
      <c r="F8297" t="str">
        <f>"002"</f>
        <v>002</v>
      </c>
      <c r="G8297" t="str">
        <f>""</f>
        <v/>
      </c>
      <c r="H8297" t="s">
        <v>2</v>
      </c>
      <c r="I8297" t="s">
        <v>3581</v>
      </c>
      <c r="J8297" t="s">
        <v>7103</v>
      </c>
      <c r="K8297" t="str">
        <f t="shared" si="1226"/>
        <v>41100</v>
      </c>
    </row>
    <row r="8298" spans="1:11" customFormat="1" x14ac:dyDescent="0.25">
      <c r="A8298" t="str">
        <f t="shared" si="1219"/>
        <v>41</v>
      </c>
      <c r="B8298" t="s">
        <v>812</v>
      </c>
      <c r="C8298" t="str">
        <f t="shared" si="1224"/>
        <v>034</v>
      </c>
      <c r="D8298" t="s">
        <v>846</v>
      </c>
      <c r="E8298" t="str">
        <f t="shared" si="1227"/>
        <v>03</v>
      </c>
      <c r="F8298" t="str">
        <f>"003"</f>
        <v>003</v>
      </c>
      <c r="G8298" t="str">
        <f>""</f>
        <v/>
      </c>
      <c r="H8298" t="s">
        <v>1</v>
      </c>
      <c r="I8298" t="s">
        <v>3582</v>
      </c>
      <c r="J8298" t="s">
        <v>7104</v>
      </c>
      <c r="K8298" t="str">
        <f t="shared" si="1226"/>
        <v>41100</v>
      </c>
    </row>
    <row r="8299" spans="1:11" customFormat="1" x14ac:dyDescent="0.25">
      <c r="A8299" t="str">
        <f t="shared" si="1219"/>
        <v>41</v>
      </c>
      <c r="B8299" t="s">
        <v>812</v>
      </c>
      <c r="C8299" t="str">
        <f t="shared" si="1224"/>
        <v>034</v>
      </c>
      <c r="D8299" t="s">
        <v>846</v>
      </c>
      <c r="E8299" t="str">
        <f t="shared" si="1227"/>
        <v>03</v>
      </c>
      <c r="F8299" t="str">
        <f>"003"</f>
        <v>003</v>
      </c>
      <c r="G8299" t="str">
        <f>""</f>
        <v/>
      </c>
      <c r="H8299" t="s">
        <v>0</v>
      </c>
      <c r="I8299" t="s">
        <v>3582</v>
      </c>
      <c r="J8299" t="s">
        <v>7104</v>
      </c>
      <c r="K8299" t="str">
        <f t="shared" si="1226"/>
        <v>41100</v>
      </c>
    </row>
    <row r="8300" spans="1:11" customFormat="1" x14ac:dyDescent="0.25">
      <c r="A8300" t="str">
        <f t="shared" si="1219"/>
        <v>41</v>
      </c>
      <c r="B8300" t="s">
        <v>812</v>
      </c>
      <c r="C8300" t="str">
        <f t="shared" si="1224"/>
        <v>034</v>
      </c>
      <c r="D8300" t="s">
        <v>846</v>
      </c>
      <c r="E8300" t="str">
        <f t="shared" si="1227"/>
        <v>03</v>
      </c>
      <c r="F8300" t="str">
        <f>"004"</f>
        <v>004</v>
      </c>
      <c r="G8300" t="str">
        <f>""</f>
        <v/>
      </c>
      <c r="H8300" t="s">
        <v>1</v>
      </c>
      <c r="I8300" t="s">
        <v>3581</v>
      </c>
      <c r="J8300" t="s">
        <v>7103</v>
      </c>
      <c r="K8300" t="str">
        <f t="shared" si="1226"/>
        <v>41100</v>
      </c>
    </row>
    <row r="8301" spans="1:11" customFormat="1" x14ac:dyDescent="0.25">
      <c r="A8301" t="str">
        <f t="shared" si="1219"/>
        <v>41</v>
      </c>
      <c r="B8301" t="s">
        <v>812</v>
      </c>
      <c r="C8301" t="str">
        <f t="shared" si="1224"/>
        <v>034</v>
      </c>
      <c r="D8301" t="s">
        <v>846</v>
      </c>
      <c r="E8301" t="str">
        <f t="shared" si="1227"/>
        <v>03</v>
      </c>
      <c r="F8301" t="str">
        <f>"004"</f>
        <v>004</v>
      </c>
      <c r="G8301" t="str">
        <f>""</f>
        <v/>
      </c>
      <c r="H8301" t="s">
        <v>0</v>
      </c>
      <c r="I8301" t="s">
        <v>3581</v>
      </c>
      <c r="J8301" t="s">
        <v>7103</v>
      </c>
      <c r="K8301" t="str">
        <f t="shared" si="1226"/>
        <v>41100</v>
      </c>
    </row>
    <row r="8302" spans="1:11" customFormat="1" x14ac:dyDescent="0.25">
      <c r="A8302" t="str">
        <f t="shared" si="1219"/>
        <v>41</v>
      </c>
      <c r="B8302" t="s">
        <v>812</v>
      </c>
      <c r="C8302" t="str">
        <f t="shared" si="1224"/>
        <v>034</v>
      </c>
      <c r="D8302" t="s">
        <v>846</v>
      </c>
      <c r="E8302" t="str">
        <f t="shared" si="1227"/>
        <v>03</v>
      </c>
      <c r="F8302" t="str">
        <f>"005"</f>
        <v>005</v>
      </c>
      <c r="G8302" t="str">
        <f>""</f>
        <v/>
      </c>
      <c r="H8302" t="s">
        <v>1</v>
      </c>
      <c r="I8302" t="s">
        <v>3582</v>
      </c>
      <c r="J8302" t="s">
        <v>7104</v>
      </c>
      <c r="K8302" t="str">
        <f t="shared" si="1226"/>
        <v>41100</v>
      </c>
    </row>
    <row r="8303" spans="1:11" customFormat="1" x14ac:dyDescent="0.25">
      <c r="A8303" t="str">
        <f t="shared" si="1219"/>
        <v>41</v>
      </c>
      <c r="B8303" t="s">
        <v>812</v>
      </c>
      <c r="C8303" t="str">
        <f t="shared" si="1224"/>
        <v>034</v>
      </c>
      <c r="D8303" t="s">
        <v>846</v>
      </c>
      <c r="E8303" t="str">
        <f t="shared" si="1227"/>
        <v>03</v>
      </c>
      <c r="F8303" t="str">
        <f>"005"</f>
        <v>005</v>
      </c>
      <c r="G8303" t="str">
        <f>""</f>
        <v/>
      </c>
      <c r="H8303" t="s">
        <v>0</v>
      </c>
      <c r="I8303" t="s">
        <v>3582</v>
      </c>
      <c r="J8303" t="s">
        <v>7104</v>
      </c>
      <c r="K8303" t="str">
        <f t="shared" si="1226"/>
        <v>41100</v>
      </c>
    </row>
    <row r="8304" spans="1:11" customFormat="1" x14ac:dyDescent="0.25">
      <c r="A8304" t="str">
        <f t="shared" si="1219"/>
        <v>41</v>
      </c>
      <c r="B8304" t="s">
        <v>812</v>
      </c>
      <c r="C8304" t="str">
        <f t="shared" si="1224"/>
        <v>034</v>
      </c>
      <c r="D8304" t="s">
        <v>846</v>
      </c>
      <c r="E8304" t="str">
        <f t="shared" si="1227"/>
        <v>03</v>
      </c>
      <c r="F8304" t="str">
        <f>"006"</f>
        <v>006</v>
      </c>
      <c r="G8304" t="str">
        <f>""</f>
        <v/>
      </c>
      <c r="H8304" t="s">
        <v>1</v>
      </c>
      <c r="I8304" t="s">
        <v>3581</v>
      </c>
      <c r="J8304" t="s">
        <v>7103</v>
      </c>
      <c r="K8304" t="str">
        <f t="shared" si="1226"/>
        <v>41100</v>
      </c>
    </row>
    <row r="8305" spans="1:11" customFormat="1" x14ac:dyDescent="0.25">
      <c r="A8305" t="str">
        <f t="shared" si="1219"/>
        <v>41</v>
      </c>
      <c r="B8305" t="s">
        <v>812</v>
      </c>
      <c r="C8305" t="str">
        <f t="shared" si="1224"/>
        <v>034</v>
      </c>
      <c r="D8305" t="s">
        <v>846</v>
      </c>
      <c r="E8305" t="str">
        <f t="shared" si="1227"/>
        <v>03</v>
      </c>
      <c r="F8305" t="str">
        <f>"006"</f>
        <v>006</v>
      </c>
      <c r="G8305" t="str">
        <f>""</f>
        <v/>
      </c>
      <c r="H8305" t="s">
        <v>0</v>
      </c>
      <c r="I8305" t="s">
        <v>3581</v>
      </c>
      <c r="J8305" t="s">
        <v>7103</v>
      </c>
      <c r="K8305" t="str">
        <f t="shared" si="1226"/>
        <v>41100</v>
      </c>
    </row>
    <row r="8306" spans="1:11" customFormat="1" x14ac:dyDescent="0.25">
      <c r="A8306" t="str">
        <f t="shared" si="1219"/>
        <v>41</v>
      </c>
      <c r="B8306" t="s">
        <v>812</v>
      </c>
      <c r="C8306" t="str">
        <f>"035"</f>
        <v>035</v>
      </c>
      <c r="D8306" t="s">
        <v>847</v>
      </c>
      <c r="E8306" t="str">
        <f>"01"</f>
        <v>01</v>
      </c>
      <c r="F8306" t="str">
        <f>"001"</f>
        <v>001</v>
      </c>
      <c r="G8306" t="str">
        <f>""</f>
        <v/>
      </c>
      <c r="H8306" t="s">
        <v>1</v>
      </c>
      <c r="I8306" t="s">
        <v>3583</v>
      </c>
      <c r="J8306" t="s">
        <v>7105</v>
      </c>
      <c r="K8306" t="str">
        <f>"41780"</f>
        <v>41780</v>
      </c>
    </row>
    <row r="8307" spans="1:11" customFormat="1" x14ac:dyDescent="0.25">
      <c r="A8307" t="str">
        <f t="shared" si="1219"/>
        <v>41</v>
      </c>
      <c r="B8307" t="s">
        <v>812</v>
      </c>
      <c r="C8307" t="str">
        <f>"035"</f>
        <v>035</v>
      </c>
      <c r="D8307" t="s">
        <v>847</v>
      </c>
      <c r="E8307" t="str">
        <f>"01"</f>
        <v>01</v>
      </c>
      <c r="F8307" t="str">
        <f>"001"</f>
        <v>001</v>
      </c>
      <c r="G8307" t="str">
        <f>""</f>
        <v/>
      </c>
      <c r="H8307" t="s">
        <v>0</v>
      </c>
      <c r="I8307" t="s">
        <v>3583</v>
      </c>
      <c r="J8307" t="s">
        <v>7105</v>
      </c>
      <c r="K8307" t="str">
        <f>"41780"</f>
        <v>41780</v>
      </c>
    </row>
    <row r="8308" spans="1:11" customFormat="1" x14ac:dyDescent="0.25">
      <c r="A8308" t="str">
        <f t="shared" si="1219"/>
        <v>41</v>
      </c>
      <c r="B8308" t="s">
        <v>812</v>
      </c>
      <c r="C8308" t="str">
        <f t="shared" ref="C8308:C8313" si="1228">"036"</f>
        <v>036</v>
      </c>
      <c r="D8308" t="s">
        <v>848</v>
      </c>
      <c r="E8308" t="str">
        <f>"01"</f>
        <v>01</v>
      </c>
      <c r="F8308" t="str">
        <f>"001"</f>
        <v>001</v>
      </c>
      <c r="G8308" t="str">
        <f>""</f>
        <v/>
      </c>
      <c r="H8308" t="s">
        <v>3</v>
      </c>
      <c r="I8308" t="s">
        <v>3584</v>
      </c>
      <c r="J8308" t="s">
        <v>7106</v>
      </c>
      <c r="K8308" t="str">
        <f t="shared" ref="K8308:K8313" si="1229">"41760"</f>
        <v>41760</v>
      </c>
    </row>
    <row r="8309" spans="1:11" customFormat="1" x14ac:dyDescent="0.25">
      <c r="A8309" t="str">
        <f t="shared" si="1219"/>
        <v>41</v>
      </c>
      <c r="B8309" t="s">
        <v>812</v>
      </c>
      <c r="C8309" t="str">
        <f t="shared" si="1228"/>
        <v>036</v>
      </c>
      <c r="D8309" t="s">
        <v>848</v>
      </c>
      <c r="E8309" t="str">
        <f>"01"</f>
        <v>01</v>
      </c>
      <c r="F8309" t="str">
        <f>"002"</f>
        <v>002</v>
      </c>
      <c r="G8309" t="str">
        <f>""</f>
        <v/>
      </c>
      <c r="H8309" t="s">
        <v>3</v>
      </c>
      <c r="I8309" t="s">
        <v>3584</v>
      </c>
      <c r="J8309" t="s">
        <v>7106</v>
      </c>
      <c r="K8309" t="str">
        <f t="shared" si="1229"/>
        <v>41760</v>
      </c>
    </row>
    <row r="8310" spans="1:11" customFormat="1" x14ac:dyDescent="0.25">
      <c r="A8310" t="str">
        <f t="shared" si="1219"/>
        <v>41</v>
      </c>
      <c r="B8310" t="s">
        <v>812</v>
      </c>
      <c r="C8310" t="str">
        <f t="shared" si="1228"/>
        <v>036</v>
      </c>
      <c r="D8310" t="s">
        <v>848</v>
      </c>
      <c r="E8310" t="str">
        <f>"02"</f>
        <v>02</v>
      </c>
      <c r="F8310" t="str">
        <f>"001"</f>
        <v>001</v>
      </c>
      <c r="G8310" t="str">
        <f>""</f>
        <v/>
      </c>
      <c r="H8310" t="s">
        <v>3</v>
      </c>
      <c r="I8310" t="s">
        <v>3584</v>
      </c>
      <c r="J8310" t="s">
        <v>7106</v>
      </c>
      <c r="K8310" t="str">
        <f t="shared" si="1229"/>
        <v>41760</v>
      </c>
    </row>
    <row r="8311" spans="1:11" customFormat="1" x14ac:dyDescent="0.25">
      <c r="A8311" t="str">
        <f t="shared" ref="A8311:A8374" si="1230">"41"</f>
        <v>41</v>
      </c>
      <c r="B8311" t="s">
        <v>812</v>
      </c>
      <c r="C8311" t="str">
        <f t="shared" si="1228"/>
        <v>036</v>
      </c>
      <c r="D8311" t="s">
        <v>848</v>
      </c>
      <c r="E8311" t="str">
        <f>"02"</f>
        <v>02</v>
      </c>
      <c r="F8311" t="str">
        <f>"002"</f>
        <v>002</v>
      </c>
      <c r="G8311" t="str">
        <f>""</f>
        <v/>
      </c>
      <c r="H8311" t="s">
        <v>3</v>
      </c>
      <c r="I8311" t="s">
        <v>3584</v>
      </c>
      <c r="J8311" t="s">
        <v>7106</v>
      </c>
      <c r="K8311" t="str">
        <f t="shared" si="1229"/>
        <v>41760</v>
      </c>
    </row>
    <row r="8312" spans="1:11" customFormat="1" x14ac:dyDescent="0.25">
      <c r="A8312" t="str">
        <f t="shared" si="1230"/>
        <v>41</v>
      </c>
      <c r="B8312" t="s">
        <v>812</v>
      </c>
      <c r="C8312" t="str">
        <f t="shared" si="1228"/>
        <v>036</v>
      </c>
      <c r="D8312" t="s">
        <v>848</v>
      </c>
      <c r="E8312" t="str">
        <f>"02"</f>
        <v>02</v>
      </c>
      <c r="F8312" t="str">
        <f>"003"</f>
        <v>003</v>
      </c>
      <c r="G8312" t="str">
        <f>""</f>
        <v/>
      </c>
      <c r="H8312" t="s">
        <v>1</v>
      </c>
      <c r="I8312" t="s">
        <v>3584</v>
      </c>
      <c r="J8312" t="s">
        <v>7106</v>
      </c>
      <c r="K8312" t="str">
        <f t="shared" si="1229"/>
        <v>41760</v>
      </c>
    </row>
    <row r="8313" spans="1:11" customFormat="1" x14ac:dyDescent="0.25">
      <c r="A8313" t="str">
        <f t="shared" si="1230"/>
        <v>41</v>
      </c>
      <c r="B8313" t="s">
        <v>812</v>
      </c>
      <c r="C8313" t="str">
        <f t="shared" si="1228"/>
        <v>036</v>
      </c>
      <c r="D8313" t="s">
        <v>848</v>
      </c>
      <c r="E8313" t="str">
        <f>"02"</f>
        <v>02</v>
      </c>
      <c r="F8313" t="str">
        <f>"003"</f>
        <v>003</v>
      </c>
      <c r="G8313" t="str">
        <f>""</f>
        <v/>
      </c>
      <c r="H8313" t="s">
        <v>0</v>
      </c>
      <c r="I8313" t="s">
        <v>3584</v>
      </c>
      <c r="J8313" t="s">
        <v>7106</v>
      </c>
      <c r="K8313" t="str">
        <f t="shared" si="1229"/>
        <v>41760</v>
      </c>
    </row>
    <row r="8314" spans="1:11" customFormat="1" x14ac:dyDescent="0.25">
      <c r="A8314" t="str">
        <f t="shared" si="1230"/>
        <v>41</v>
      </c>
      <c r="B8314" t="s">
        <v>812</v>
      </c>
      <c r="C8314" t="str">
        <f t="shared" ref="C8314:C8319" si="1231">"037"</f>
        <v>037</v>
      </c>
      <c r="D8314" t="s">
        <v>849</v>
      </c>
      <c r="E8314" t="str">
        <f>"01"</f>
        <v>01</v>
      </c>
      <c r="F8314" t="str">
        <f t="shared" ref="F8314:F8321" si="1232">"001"</f>
        <v>001</v>
      </c>
      <c r="G8314" t="str">
        <f>""</f>
        <v/>
      </c>
      <c r="H8314" t="s">
        <v>1</v>
      </c>
      <c r="I8314" t="s">
        <v>3585</v>
      </c>
      <c r="J8314" t="s">
        <v>7107</v>
      </c>
      <c r="K8314" t="str">
        <f t="shared" ref="K8314:K8319" si="1233">"41657"</f>
        <v>41657</v>
      </c>
    </row>
    <row r="8315" spans="1:11" customFormat="1" x14ac:dyDescent="0.25">
      <c r="A8315" t="str">
        <f t="shared" si="1230"/>
        <v>41</v>
      </c>
      <c r="B8315" t="s">
        <v>812</v>
      </c>
      <c r="C8315" t="str">
        <f t="shared" si="1231"/>
        <v>037</v>
      </c>
      <c r="D8315" t="s">
        <v>849</v>
      </c>
      <c r="E8315" t="str">
        <f>"01"</f>
        <v>01</v>
      </c>
      <c r="F8315" t="str">
        <f t="shared" si="1232"/>
        <v>001</v>
      </c>
      <c r="G8315" t="str">
        <f>""</f>
        <v/>
      </c>
      <c r="H8315" t="s">
        <v>0</v>
      </c>
      <c r="I8315" t="s">
        <v>3585</v>
      </c>
      <c r="J8315" t="s">
        <v>7107</v>
      </c>
      <c r="K8315" t="str">
        <f t="shared" si="1233"/>
        <v>41657</v>
      </c>
    </row>
    <row r="8316" spans="1:11" customFormat="1" x14ac:dyDescent="0.25">
      <c r="A8316" t="str">
        <f t="shared" si="1230"/>
        <v>41</v>
      </c>
      <c r="B8316" t="s">
        <v>812</v>
      </c>
      <c r="C8316" t="str">
        <f t="shared" si="1231"/>
        <v>037</v>
      </c>
      <c r="D8316" t="s">
        <v>849</v>
      </c>
      <c r="E8316" t="str">
        <f>"01"</f>
        <v>01</v>
      </c>
      <c r="F8316" t="str">
        <f t="shared" si="1232"/>
        <v>001</v>
      </c>
      <c r="G8316" t="str">
        <f>""</f>
        <v/>
      </c>
      <c r="H8316" t="s">
        <v>2</v>
      </c>
      <c r="I8316" t="s">
        <v>3585</v>
      </c>
      <c r="J8316" t="s">
        <v>7107</v>
      </c>
      <c r="K8316" t="str">
        <f t="shared" si="1233"/>
        <v>41657</v>
      </c>
    </row>
    <row r="8317" spans="1:11" customFormat="1" x14ac:dyDescent="0.25">
      <c r="A8317" t="str">
        <f t="shared" si="1230"/>
        <v>41</v>
      </c>
      <c r="B8317" t="s">
        <v>812</v>
      </c>
      <c r="C8317" t="str">
        <f t="shared" si="1231"/>
        <v>037</v>
      </c>
      <c r="D8317" t="s">
        <v>849</v>
      </c>
      <c r="E8317" t="str">
        <f>"02"</f>
        <v>02</v>
      </c>
      <c r="F8317" t="str">
        <f t="shared" si="1232"/>
        <v>001</v>
      </c>
      <c r="G8317" t="str">
        <f>""</f>
        <v/>
      </c>
      <c r="H8317" t="s">
        <v>1</v>
      </c>
      <c r="I8317" t="s">
        <v>3585</v>
      </c>
      <c r="J8317" t="s">
        <v>7107</v>
      </c>
      <c r="K8317" t="str">
        <f t="shared" si="1233"/>
        <v>41657</v>
      </c>
    </row>
    <row r="8318" spans="1:11" customFormat="1" x14ac:dyDescent="0.25">
      <c r="A8318" t="str">
        <f t="shared" si="1230"/>
        <v>41</v>
      </c>
      <c r="B8318" t="s">
        <v>812</v>
      </c>
      <c r="C8318" t="str">
        <f t="shared" si="1231"/>
        <v>037</v>
      </c>
      <c r="D8318" t="s">
        <v>849</v>
      </c>
      <c r="E8318" t="str">
        <f>"02"</f>
        <v>02</v>
      </c>
      <c r="F8318" t="str">
        <f t="shared" si="1232"/>
        <v>001</v>
      </c>
      <c r="G8318" t="str">
        <f>""</f>
        <v/>
      </c>
      <c r="H8318" t="s">
        <v>0</v>
      </c>
      <c r="I8318" t="s">
        <v>3585</v>
      </c>
      <c r="J8318" t="s">
        <v>7107</v>
      </c>
      <c r="K8318" t="str">
        <f t="shared" si="1233"/>
        <v>41657</v>
      </c>
    </row>
    <row r="8319" spans="1:11" customFormat="1" x14ac:dyDescent="0.25">
      <c r="A8319" t="str">
        <f t="shared" si="1230"/>
        <v>41</v>
      </c>
      <c r="B8319" t="s">
        <v>812</v>
      </c>
      <c r="C8319" t="str">
        <f t="shared" si="1231"/>
        <v>037</v>
      </c>
      <c r="D8319" t="s">
        <v>849</v>
      </c>
      <c r="E8319" t="str">
        <f>"02"</f>
        <v>02</v>
      </c>
      <c r="F8319" t="str">
        <f t="shared" si="1232"/>
        <v>001</v>
      </c>
      <c r="G8319" t="str">
        <f>""</f>
        <v/>
      </c>
      <c r="H8319" t="s">
        <v>2</v>
      </c>
      <c r="I8319" t="s">
        <v>3585</v>
      </c>
      <c r="J8319" t="s">
        <v>7107</v>
      </c>
      <c r="K8319" t="str">
        <f t="shared" si="1233"/>
        <v>41657</v>
      </c>
    </row>
    <row r="8320" spans="1:11" customFormat="1" x14ac:dyDescent="0.25">
      <c r="A8320" t="str">
        <f t="shared" si="1230"/>
        <v>41</v>
      </c>
      <c r="B8320" t="s">
        <v>812</v>
      </c>
      <c r="C8320" t="str">
        <f t="shared" ref="C8320:C8383" si="1234">"038"</f>
        <v>038</v>
      </c>
      <c r="D8320" t="s">
        <v>850</v>
      </c>
      <c r="E8320" t="str">
        <f t="shared" ref="E8320:E8334" si="1235">"01"</f>
        <v>01</v>
      </c>
      <c r="F8320" t="str">
        <f t="shared" si="1232"/>
        <v>001</v>
      </c>
      <c r="G8320" t="str">
        <f>""</f>
        <v/>
      </c>
      <c r="H8320" t="s">
        <v>1</v>
      </c>
      <c r="I8320" t="s">
        <v>2674</v>
      </c>
      <c r="J8320" t="s">
        <v>7108</v>
      </c>
      <c r="K8320" t="str">
        <f>"41701"</f>
        <v>41701</v>
      </c>
    </row>
    <row r="8321" spans="1:11" customFormat="1" x14ac:dyDescent="0.25">
      <c r="A8321" t="str">
        <f t="shared" si="1230"/>
        <v>41</v>
      </c>
      <c r="B8321" t="s">
        <v>812</v>
      </c>
      <c r="C8321" t="str">
        <f t="shared" si="1234"/>
        <v>038</v>
      </c>
      <c r="D8321" t="s">
        <v>850</v>
      </c>
      <c r="E8321" t="str">
        <f t="shared" si="1235"/>
        <v>01</v>
      </c>
      <c r="F8321" t="str">
        <f t="shared" si="1232"/>
        <v>001</v>
      </c>
      <c r="G8321" t="str">
        <f>""</f>
        <v/>
      </c>
      <c r="H8321" t="s">
        <v>0</v>
      </c>
      <c r="I8321" t="s">
        <v>2674</v>
      </c>
      <c r="J8321" t="s">
        <v>7108</v>
      </c>
      <c r="K8321" t="str">
        <f>"41701"</f>
        <v>41701</v>
      </c>
    </row>
    <row r="8322" spans="1:11" customFormat="1" x14ac:dyDescent="0.25">
      <c r="A8322" t="str">
        <f t="shared" si="1230"/>
        <v>41</v>
      </c>
      <c r="B8322" t="s">
        <v>812</v>
      </c>
      <c r="C8322" t="str">
        <f t="shared" si="1234"/>
        <v>038</v>
      </c>
      <c r="D8322" t="s">
        <v>850</v>
      </c>
      <c r="E8322" t="str">
        <f t="shared" si="1235"/>
        <v>01</v>
      </c>
      <c r="F8322" t="str">
        <f>"002"</f>
        <v>002</v>
      </c>
      <c r="G8322" t="str">
        <f>""</f>
        <v/>
      </c>
      <c r="H8322" t="s">
        <v>1</v>
      </c>
      <c r="I8322" t="s">
        <v>3586</v>
      </c>
      <c r="J8322" t="s">
        <v>7109</v>
      </c>
      <c r="K8322" t="str">
        <f t="shared" ref="K8322:K8327" si="1236">"41702"</f>
        <v>41702</v>
      </c>
    </row>
    <row r="8323" spans="1:11" customFormat="1" x14ac:dyDescent="0.25">
      <c r="A8323" t="str">
        <f t="shared" si="1230"/>
        <v>41</v>
      </c>
      <c r="B8323" t="s">
        <v>812</v>
      </c>
      <c r="C8323" t="str">
        <f t="shared" si="1234"/>
        <v>038</v>
      </c>
      <c r="D8323" t="s">
        <v>850</v>
      </c>
      <c r="E8323" t="str">
        <f t="shared" si="1235"/>
        <v>01</v>
      </c>
      <c r="F8323" t="str">
        <f>"002"</f>
        <v>002</v>
      </c>
      <c r="G8323" t="str">
        <f>""</f>
        <v/>
      </c>
      <c r="H8323" t="s">
        <v>0</v>
      </c>
      <c r="I8323" t="s">
        <v>3586</v>
      </c>
      <c r="J8323" t="s">
        <v>7109</v>
      </c>
      <c r="K8323" t="str">
        <f t="shared" si="1236"/>
        <v>41702</v>
      </c>
    </row>
    <row r="8324" spans="1:11" customFormat="1" x14ac:dyDescent="0.25">
      <c r="A8324" t="str">
        <f t="shared" si="1230"/>
        <v>41</v>
      </c>
      <c r="B8324" t="s">
        <v>812</v>
      </c>
      <c r="C8324" t="str">
        <f t="shared" si="1234"/>
        <v>038</v>
      </c>
      <c r="D8324" t="s">
        <v>850</v>
      </c>
      <c r="E8324" t="str">
        <f t="shared" si="1235"/>
        <v>01</v>
      </c>
      <c r="F8324" t="str">
        <f>"003"</f>
        <v>003</v>
      </c>
      <c r="G8324" t="str">
        <f>""</f>
        <v/>
      </c>
      <c r="H8324" t="s">
        <v>1</v>
      </c>
      <c r="I8324" t="s">
        <v>3586</v>
      </c>
      <c r="J8324" t="s">
        <v>7109</v>
      </c>
      <c r="K8324" t="str">
        <f t="shared" si="1236"/>
        <v>41702</v>
      </c>
    </row>
    <row r="8325" spans="1:11" customFormat="1" x14ac:dyDescent="0.25">
      <c r="A8325" t="str">
        <f t="shared" si="1230"/>
        <v>41</v>
      </c>
      <c r="B8325" t="s">
        <v>812</v>
      </c>
      <c r="C8325" t="str">
        <f t="shared" si="1234"/>
        <v>038</v>
      </c>
      <c r="D8325" t="s">
        <v>850</v>
      </c>
      <c r="E8325" t="str">
        <f t="shared" si="1235"/>
        <v>01</v>
      </c>
      <c r="F8325" t="str">
        <f>"003"</f>
        <v>003</v>
      </c>
      <c r="G8325" t="str">
        <f>""</f>
        <v/>
      </c>
      <c r="H8325" t="s">
        <v>0</v>
      </c>
      <c r="I8325" t="s">
        <v>3586</v>
      </c>
      <c r="J8325" t="s">
        <v>7109</v>
      </c>
      <c r="K8325" t="str">
        <f t="shared" si="1236"/>
        <v>41702</v>
      </c>
    </row>
    <row r="8326" spans="1:11" customFormat="1" x14ac:dyDescent="0.25">
      <c r="A8326" t="str">
        <f t="shared" si="1230"/>
        <v>41</v>
      </c>
      <c r="B8326" t="s">
        <v>812</v>
      </c>
      <c r="C8326" t="str">
        <f t="shared" si="1234"/>
        <v>038</v>
      </c>
      <c r="D8326" t="s">
        <v>850</v>
      </c>
      <c r="E8326" t="str">
        <f t="shared" si="1235"/>
        <v>01</v>
      </c>
      <c r="F8326" t="str">
        <f>"004"</f>
        <v>004</v>
      </c>
      <c r="G8326" t="str">
        <f>""</f>
        <v/>
      </c>
      <c r="H8326" t="s">
        <v>1</v>
      </c>
      <c r="I8326" t="s">
        <v>3587</v>
      </c>
      <c r="J8326" t="s">
        <v>7110</v>
      </c>
      <c r="K8326" t="str">
        <f t="shared" si="1236"/>
        <v>41702</v>
      </c>
    </row>
    <row r="8327" spans="1:11" customFormat="1" x14ac:dyDescent="0.25">
      <c r="A8327" t="str">
        <f t="shared" si="1230"/>
        <v>41</v>
      </c>
      <c r="B8327" t="s">
        <v>812</v>
      </c>
      <c r="C8327" t="str">
        <f t="shared" si="1234"/>
        <v>038</v>
      </c>
      <c r="D8327" t="s">
        <v>850</v>
      </c>
      <c r="E8327" t="str">
        <f t="shared" si="1235"/>
        <v>01</v>
      </c>
      <c r="F8327" t="str">
        <f>"004"</f>
        <v>004</v>
      </c>
      <c r="G8327" t="str">
        <f>""</f>
        <v/>
      </c>
      <c r="H8327" t="s">
        <v>0</v>
      </c>
      <c r="I8327" t="s">
        <v>3587</v>
      </c>
      <c r="J8327" t="s">
        <v>7110</v>
      </c>
      <c r="K8327" t="str">
        <f t="shared" si="1236"/>
        <v>41702</v>
      </c>
    </row>
    <row r="8328" spans="1:11" customFormat="1" x14ac:dyDescent="0.25">
      <c r="A8328" t="str">
        <f t="shared" si="1230"/>
        <v>41</v>
      </c>
      <c r="B8328" t="s">
        <v>812</v>
      </c>
      <c r="C8328" t="str">
        <f t="shared" si="1234"/>
        <v>038</v>
      </c>
      <c r="D8328" t="s">
        <v>850</v>
      </c>
      <c r="E8328" t="str">
        <f t="shared" si="1235"/>
        <v>01</v>
      </c>
      <c r="F8328" t="str">
        <f>"005"</f>
        <v>005</v>
      </c>
      <c r="G8328" t="str">
        <f>""</f>
        <v/>
      </c>
      <c r="H8328" t="s">
        <v>3</v>
      </c>
      <c r="I8328" t="s">
        <v>2674</v>
      </c>
      <c r="J8328" t="s">
        <v>7108</v>
      </c>
      <c r="K8328" t="str">
        <f>"41701"</f>
        <v>41701</v>
      </c>
    </row>
    <row r="8329" spans="1:11" customFormat="1" x14ac:dyDescent="0.25">
      <c r="A8329" t="str">
        <f t="shared" si="1230"/>
        <v>41</v>
      </c>
      <c r="B8329" t="s">
        <v>812</v>
      </c>
      <c r="C8329" t="str">
        <f t="shared" si="1234"/>
        <v>038</v>
      </c>
      <c r="D8329" t="s">
        <v>850</v>
      </c>
      <c r="E8329" t="str">
        <f t="shared" si="1235"/>
        <v>01</v>
      </c>
      <c r="F8329" t="str">
        <f>"006"</f>
        <v>006</v>
      </c>
      <c r="G8329" t="str">
        <f>""</f>
        <v/>
      </c>
      <c r="H8329" t="s">
        <v>1</v>
      </c>
      <c r="I8329" t="s">
        <v>3588</v>
      </c>
      <c r="J8329" t="s">
        <v>7111</v>
      </c>
      <c r="K8329" t="str">
        <f>"41702"</f>
        <v>41702</v>
      </c>
    </row>
    <row r="8330" spans="1:11" customFormat="1" x14ac:dyDescent="0.25">
      <c r="A8330" t="str">
        <f t="shared" si="1230"/>
        <v>41</v>
      </c>
      <c r="B8330" t="s">
        <v>812</v>
      </c>
      <c r="C8330" t="str">
        <f t="shared" si="1234"/>
        <v>038</v>
      </c>
      <c r="D8330" t="s">
        <v>850</v>
      </c>
      <c r="E8330" t="str">
        <f t="shared" si="1235"/>
        <v>01</v>
      </c>
      <c r="F8330" t="str">
        <f>"006"</f>
        <v>006</v>
      </c>
      <c r="G8330" t="str">
        <f>""</f>
        <v/>
      </c>
      <c r="H8330" t="s">
        <v>0</v>
      </c>
      <c r="I8330" t="s">
        <v>3588</v>
      </c>
      <c r="J8330" t="s">
        <v>7111</v>
      </c>
      <c r="K8330" t="str">
        <f>"41702"</f>
        <v>41702</v>
      </c>
    </row>
    <row r="8331" spans="1:11" customFormat="1" x14ac:dyDescent="0.25">
      <c r="A8331" t="str">
        <f t="shared" si="1230"/>
        <v>41</v>
      </c>
      <c r="B8331" t="s">
        <v>812</v>
      </c>
      <c r="C8331" t="str">
        <f t="shared" si="1234"/>
        <v>038</v>
      </c>
      <c r="D8331" t="s">
        <v>850</v>
      </c>
      <c r="E8331" t="str">
        <f t="shared" si="1235"/>
        <v>01</v>
      </c>
      <c r="F8331" t="str">
        <f>"007"</f>
        <v>007</v>
      </c>
      <c r="G8331" t="str">
        <f>""</f>
        <v/>
      </c>
      <c r="H8331" t="s">
        <v>1</v>
      </c>
      <c r="I8331" t="s">
        <v>2674</v>
      </c>
      <c r="J8331" t="s">
        <v>7108</v>
      </c>
      <c r="K8331" t="str">
        <f>"41701"</f>
        <v>41701</v>
      </c>
    </row>
    <row r="8332" spans="1:11" customFormat="1" x14ac:dyDescent="0.25">
      <c r="A8332" t="str">
        <f t="shared" si="1230"/>
        <v>41</v>
      </c>
      <c r="B8332" t="s">
        <v>812</v>
      </c>
      <c r="C8332" t="str">
        <f t="shared" si="1234"/>
        <v>038</v>
      </c>
      <c r="D8332" t="s">
        <v>850</v>
      </c>
      <c r="E8332" t="str">
        <f t="shared" si="1235"/>
        <v>01</v>
      </c>
      <c r="F8332" t="str">
        <f>"007"</f>
        <v>007</v>
      </c>
      <c r="G8332" t="str">
        <f>""</f>
        <v/>
      </c>
      <c r="H8332" t="s">
        <v>0</v>
      </c>
      <c r="I8332" t="s">
        <v>2674</v>
      </c>
      <c r="J8332" t="s">
        <v>7108</v>
      </c>
      <c r="K8332" t="str">
        <f>"41701"</f>
        <v>41701</v>
      </c>
    </row>
    <row r="8333" spans="1:11" customFormat="1" x14ac:dyDescent="0.25">
      <c r="A8333" t="str">
        <f t="shared" si="1230"/>
        <v>41</v>
      </c>
      <c r="B8333" t="s">
        <v>812</v>
      </c>
      <c r="C8333" t="str">
        <f t="shared" si="1234"/>
        <v>038</v>
      </c>
      <c r="D8333" t="s">
        <v>850</v>
      </c>
      <c r="E8333" t="str">
        <f t="shared" si="1235"/>
        <v>01</v>
      </c>
      <c r="F8333" t="str">
        <f>"008"</f>
        <v>008</v>
      </c>
      <c r="G8333" t="str">
        <f>""</f>
        <v/>
      </c>
      <c r="H8333" t="s">
        <v>1</v>
      </c>
      <c r="I8333" t="s">
        <v>3586</v>
      </c>
      <c r="J8333" t="s">
        <v>7109</v>
      </c>
      <c r="K8333" t="str">
        <f>"41702"</f>
        <v>41702</v>
      </c>
    </row>
    <row r="8334" spans="1:11" customFormat="1" x14ac:dyDescent="0.25">
      <c r="A8334" t="str">
        <f t="shared" si="1230"/>
        <v>41</v>
      </c>
      <c r="B8334" t="s">
        <v>812</v>
      </c>
      <c r="C8334" t="str">
        <f t="shared" si="1234"/>
        <v>038</v>
      </c>
      <c r="D8334" t="s">
        <v>850</v>
      </c>
      <c r="E8334" t="str">
        <f t="shared" si="1235"/>
        <v>01</v>
      </c>
      <c r="F8334" t="str">
        <f>"008"</f>
        <v>008</v>
      </c>
      <c r="G8334" t="str">
        <f>""</f>
        <v/>
      </c>
      <c r="H8334" t="s">
        <v>0</v>
      </c>
      <c r="I8334" t="s">
        <v>3586</v>
      </c>
      <c r="J8334" t="s">
        <v>7109</v>
      </c>
      <c r="K8334" t="str">
        <f>"41702"</f>
        <v>41702</v>
      </c>
    </row>
    <row r="8335" spans="1:11" customFormat="1" x14ac:dyDescent="0.25">
      <c r="A8335" t="str">
        <f t="shared" si="1230"/>
        <v>41</v>
      </c>
      <c r="B8335" t="s">
        <v>812</v>
      </c>
      <c r="C8335" t="str">
        <f t="shared" si="1234"/>
        <v>038</v>
      </c>
      <c r="D8335" t="s">
        <v>850</v>
      </c>
      <c r="E8335" t="str">
        <f t="shared" ref="E8335:E8358" si="1237">"02"</f>
        <v>02</v>
      </c>
      <c r="F8335" t="str">
        <f>"001"</f>
        <v>001</v>
      </c>
      <c r="G8335" t="str">
        <f>""</f>
        <v/>
      </c>
      <c r="H8335" t="s">
        <v>1</v>
      </c>
      <c r="I8335" t="s">
        <v>93</v>
      </c>
      <c r="J8335" t="s">
        <v>7112</v>
      </c>
      <c r="K8335" t="str">
        <f t="shared" ref="K8335:K8349" si="1238">"41701"</f>
        <v>41701</v>
      </c>
    </row>
    <row r="8336" spans="1:11" customFormat="1" x14ac:dyDescent="0.25">
      <c r="A8336" t="str">
        <f t="shared" si="1230"/>
        <v>41</v>
      </c>
      <c r="B8336" t="s">
        <v>812</v>
      </c>
      <c r="C8336" t="str">
        <f t="shared" si="1234"/>
        <v>038</v>
      </c>
      <c r="D8336" t="s">
        <v>850</v>
      </c>
      <c r="E8336" t="str">
        <f t="shared" si="1237"/>
        <v>02</v>
      </c>
      <c r="F8336" t="str">
        <f>"001"</f>
        <v>001</v>
      </c>
      <c r="G8336" t="str">
        <f>""</f>
        <v/>
      </c>
      <c r="H8336" t="s">
        <v>0</v>
      </c>
      <c r="I8336" t="s">
        <v>93</v>
      </c>
      <c r="J8336" t="s">
        <v>7112</v>
      </c>
      <c r="K8336" t="str">
        <f t="shared" si="1238"/>
        <v>41701</v>
      </c>
    </row>
    <row r="8337" spans="1:11" customFormat="1" x14ac:dyDescent="0.25">
      <c r="A8337" t="str">
        <f t="shared" si="1230"/>
        <v>41</v>
      </c>
      <c r="B8337" t="s">
        <v>812</v>
      </c>
      <c r="C8337" t="str">
        <f t="shared" si="1234"/>
        <v>038</v>
      </c>
      <c r="D8337" t="s">
        <v>850</v>
      </c>
      <c r="E8337" t="str">
        <f t="shared" si="1237"/>
        <v>02</v>
      </c>
      <c r="F8337" t="str">
        <f>"002"</f>
        <v>002</v>
      </c>
      <c r="G8337" t="str">
        <f>""</f>
        <v/>
      </c>
      <c r="H8337" t="s">
        <v>1</v>
      </c>
      <c r="I8337" t="s">
        <v>93</v>
      </c>
      <c r="J8337" t="s">
        <v>7112</v>
      </c>
      <c r="K8337" t="str">
        <f t="shared" si="1238"/>
        <v>41701</v>
      </c>
    </row>
    <row r="8338" spans="1:11" customFormat="1" x14ac:dyDescent="0.25">
      <c r="A8338" t="str">
        <f t="shared" si="1230"/>
        <v>41</v>
      </c>
      <c r="B8338" t="s">
        <v>812</v>
      </c>
      <c r="C8338" t="str">
        <f t="shared" si="1234"/>
        <v>038</v>
      </c>
      <c r="D8338" t="s">
        <v>850</v>
      </c>
      <c r="E8338" t="str">
        <f t="shared" si="1237"/>
        <v>02</v>
      </c>
      <c r="F8338" t="str">
        <f>"002"</f>
        <v>002</v>
      </c>
      <c r="G8338" t="str">
        <f>""</f>
        <v/>
      </c>
      <c r="H8338" t="s">
        <v>0</v>
      </c>
      <c r="I8338" t="s">
        <v>93</v>
      </c>
      <c r="J8338" t="s">
        <v>7112</v>
      </c>
      <c r="K8338" t="str">
        <f t="shared" si="1238"/>
        <v>41701</v>
      </c>
    </row>
    <row r="8339" spans="1:11" customFormat="1" x14ac:dyDescent="0.25">
      <c r="A8339" t="str">
        <f t="shared" si="1230"/>
        <v>41</v>
      </c>
      <c r="B8339" t="s">
        <v>812</v>
      </c>
      <c r="C8339" t="str">
        <f t="shared" si="1234"/>
        <v>038</v>
      </c>
      <c r="D8339" t="s">
        <v>850</v>
      </c>
      <c r="E8339" t="str">
        <f t="shared" si="1237"/>
        <v>02</v>
      </c>
      <c r="F8339" t="str">
        <f>"002"</f>
        <v>002</v>
      </c>
      <c r="G8339" t="str">
        <f>""</f>
        <v/>
      </c>
      <c r="H8339" t="s">
        <v>2</v>
      </c>
      <c r="I8339" t="s">
        <v>93</v>
      </c>
      <c r="J8339" t="s">
        <v>7112</v>
      </c>
      <c r="K8339" t="str">
        <f t="shared" si="1238"/>
        <v>41701</v>
      </c>
    </row>
    <row r="8340" spans="1:11" customFormat="1" x14ac:dyDescent="0.25">
      <c r="A8340" t="str">
        <f t="shared" si="1230"/>
        <v>41</v>
      </c>
      <c r="B8340" t="s">
        <v>812</v>
      </c>
      <c r="C8340" t="str">
        <f t="shared" si="1234"/>
        <v>038</v>
      </c>
      <c r="D8340" t="s">
        <v>850</v>
      </c>
      <c r="E8340" t="str">
        <f t="shared" si="1237"/>
        <v>02</v>
      </c>
      <c r="F8340" t="str">
        <f>"003"</f>
        <v>003</v>
      </c>
      <c r="G8340" t="str">
        <f>""</f>
        <v/>
      </c>
      <c r="H8340" t="s">
        <v>1</v>
      </c>
      <c r="I8340" t="s">
        <v>93</v>
      </c>
      <c r="J8340" t="s">
        <v>7112</v>
      </c>
      <c r="K8340" t="str">
        <f t="shared" si="1238"/>
        <v>41701</v>
      </c>
    </row>
    <row r="8341" spans="1:11" customFormat="1" x14ac:dyDescent="0.25">
      <c r="A8341" t="str">
        <f t="shared" si="1230"/>
        <v>41</v>
      </c>
      <c r="B8341" t="s">
        <v>812</v>
      </c>
      <c r="C8341" t="str">
        <f t="shared" si="1234"/>
        <v>038</v>
      </c>
      <c r="D8341" t="s">
        <v>850</v>
      </c>
      <c r="E8341" t="str">
        <f t="shared" si="1237"/>
        <v>02</v>
      </c>
      <c r="F8341" t="str">
        <f>"003"</f>
        <v>003</v>
      </c>
      <c r="G8341" t="str">
        <f>""</f>
        <v/>
      </c>
      <c r="H8341" t="s">
        <v>0</v>
      </c>
      <c r="I8341" t="s">
        <v>93</v>
      </c>
      <c r="J8341" t="s">
        <v>7112</v>
      </c>
      <c r="K8341" t="str">
        <f t="shared" si="1238"/>
        <v>41701</v>
      </c>
    </row>
    <row r="8342" spans="1:11" customFormat="1" x14ac:dyDescent="0.25">
      <c r="A8342" t="str">
        <f t="shared" si="1230"/>
        <v>41</v>
      </c>
      <c r="B8342" t="s">
        <v>812</v>
      </c>
      <c r="C8342" t="str">
        <f t="shared" si="1234"/>
        <v>038</v>
      </c>
      <c r="D8342" t="s">
        <v>850</v>
      </c>
      <c r="E8342" t="str">
        <f t="shared" si="1237"/>
        <v>02</v>
      </c>
      <c r="F8342" t="str">
        <f>"004"</f>
        <v>004</v>
      </c>
      <c r="G8342" t="str">
        <f>""</f>
        <v/>
      </c>
      <c r="H8342" t="s">
        <v>1</v>
      </c>
      <c r="I8342" t="s">
        <v>3589</v>
      </c>
      <c r="J8342" t="s">
        <v>7113</v>
      </c>
      <c r="K8342" t="str">
        <f t="shared" si="1238"/>
        <v>41701</v>
      </c>
    </row>
    <row r="8343" spans="1:11" customFormat="1" x14ac:dyDescent="0.25">
      <c r="A8343" t="str">
        <f t="shared" si="1230"/>
        <v>41</v>
      </c>
      <c r="B8343" t="s">
        <v>812</v>
      </c>
      <c r="C8343" t="str">
        <f t="shared" si="1234"/>
        <v>038</v>
      </c>
      <c r="D8343" t="s">
        <v>850</v>
      </c>
      <c r="E8343" t="str">
        <f t="shared" si="1237"/>
        <v>02</v>
      </c>
      <c r="F8343" t="str">
        <f>"004"</f>
        <v>004</v>
      </c>
      <c r="G8343" t="str">
        <f>""</f>
        <v/>
      </c>
      <c r="H8343" t="s">
        <v>0</v>
      </c>
      <c r="I8343" t="s">
        <v>3589</v>
      </c>
      <c r="J8343" t="s">
        <v>7113</v>
      </c>
      <c r="K8343" t="str">
        <f t="shared" si="1238"/>
        <v>41701</v>
      </c>
    </row>
    <row r="8344" spans="1:11" customFormat="1" x14ac:dyDescent="0.25">
      <c r="A8344" t="str">
        <f t="shared" si="1230"/>
        <v>41</v>
      </c>
      <c r="B8344" t="s">
        <v>812</v>
      </c>
      <c r="C8344" t="str">
        <f t="shared" si="1234"/>
        <v>038</v>
      </c>
      <c r="D8344" t="s">
        <v>850</v>
      </c>
      <c r="E8344" t="str">
        <f t="shared" si="1237"/>
        <v>02</v>
      </c>
      <c r="F8344" t="str">
        <f>"004"</f>
        <v>004</v>
      </c>
      <c r="G8344" t="str">
        <f>""</f>
        <v/>
      </c>
      <c r="H8344" t="s">
        <v>2</v>
      </c>
      <c r="I8344" t="s">
        <v>3589</v>
      </c>
      <c r="J8344" t="s">
        <v>7113</v>
      </c>
      <c r="K8344" t="str">
        <f t="shared" si="1238"/>
        <v>41701</v>
      </c>
    </row>
    <row r="8345" spans="1:11" customFormat="1" x14ac:dyDescent="0.25">
      <c r="A8345" t="str">
        <f t="shared" si="1230"/>
        <v>41</v>
      </c>
      <c r="B8345" t="s">
        <v>812</v>
      </c>
      <c r="C8345" t="str">
        <f t="shared" si="1234"/>
        <v>038</v>
      </c>
      <c r="D8345" t="s">
        <v>850</v>
      </c>
      <c r="E8345" t="str">
        <f t="shared" si="1237"/>
        <v>02</v>
      </c>
      <c r="F8345" t="str">
        <f>"005"</f>
        <v>005</v>
      </c>
      <c r="G8345" t="str">
        <f>""</f>
        <v/>
      </c>
      <c r="H8345" t="s">
        <v>1</v>
      </c>
      <c r="I8345" t="s">
        <v>3589</v>
      </c>
      <c r="J8345" t="s">
        <v>7113</v>
      </c>
      <c r="K8345" t="str">
        <f t="shared" si="1238"/>
        <v>41701</v>
      </c>
    </row>
    <row r="8346" spans="1:11" customFormat="1" x14ac:dyDescent="0.25">
      <c r="A8346" t="str">
        <f t="shared" si="1230"/>
        <v>41</v>
      </c>
      <c r="B8346" t="s">
        <v>812</v>
      </c>
      <c r="C8346" t="str">
        <f t="shared" si="1234"/>
        <v>038</v>
      </c>
      <c r="D8346" t="s">
        <v>850</v>
      </c>
      <c r="E8346" t="str">
        <f t="shared" si="1237"/>
        <v>02</v>
      </c>
      <c r="F8346" t="str">
        <f>"005"</f>
        <v>005</v>
      </c>
      <c r="G8346" t="str">
        <f>""</f>
        <v/>
      </c>
      <c r="H8346" t="s">
        <v>0</v>
      </c>
      <c r="I8346" t="s">
        <v>3589</v>
      </c>
      <c r="J8346" t="s">
        <v>7113</v>
      </c>
      <c r="K8346" t="str">
        <f t="shared" si="1238"/>
        <v>41701</v>
      </c>
    </row>
    <row r="8347" spans="1:11" customFormat="1" x14ac:dyDescent="0.25">
      <c r="A8347" t="str">
        <f t="shared" si="1230"/>
        <v>41</v>
      </c>
      <c r="B8347" t="s">
        <v>812</v>
      </c>
      <c r="C8347" t="str">
        <f t="shared" si="1234"/>
        <v>038</v>
      </c>
      <c r="D8347" t="s">
        <v>850</v>
      </c>
      <c r="E8347" t="str">
        <f t="shared" si="1237"/>
        <v>02</v>
      </c>
      <c r="F8347" t="str">
        <f>"006"</f>
        <v>006</v>
      </c>
      <c r="G8347" t="str">
        <f>""</f>
        <v/>
      </c>
      <c r="H8347" t="s">
        <v>3</v>
      </c>
      <c r="I8347" t="s">
        <v>2674</v>
      </c>
      <c r="J8347" t="s">
        <v>7108</v>
      </c>
      <c r="K8347" t="str">
        <f t="shared" si="1238"/>
        <v>41701</v>
      </c>
    </row>
    <row r="8348" spans="1:11" customFormat="1" x14ac:dyDescent="0.25">
      <c r="A8348" t="str">
        <f t="shared" si="1230"/>
        <v>41</v>
      </c>
      <c r="B8348" t="s">
        <v>812</v>
      </c>
      <c r="C8348" t="str">
        <f t="shared" si="1234"/>
        <v>038</v>
      </c>
      <c r="D8348" t="s">
        <v>850</v>
      </c>
      <c r="E8348" t="str">
        <f t="shared" si="1237"/>
        <v>02</v>
      </c>
      <c r="F8348" t="str">
        <f>"007"</f>
        <v>007</v>
      </c>
      <c r="G8348" t="str">
        <f>""</f>
        <v/>
      </c>
      <c r="H8348" t="s">
        <v>1</v>
      </c>
      <c r="I8348" t="s">
        <v>3589</v>
      </c>
      <c r="J8348" t="s">
        <v>7113</v>
      </c>
      <c r="K8348" t="str">
        <f t="shared" si="1238"/>
        <v>41701</v>
      </c>
    </row>
    <row r="8349" spans="1:11" customFormat="1" x14ac:dyDescent="0.25">
      <c r="A8349" t="str">
        <f t="shared" si="1230"/>
        <v>41</v>
      </c>
      <c r="B8349" t="s">
        <v>812</v>
      </c>
      <c r="C8349" t="str">
        <f t="shared" si="1234"/>
        <v>038</v>
      </c>
      <c r="D8349" t="s">
        <v>850</v>
      </c>
      <c r="E8349" t="str">
        <f t="shared" si="1237"/>
        <v>02</v>
      </c>
      <c r="F8349" t="str">
        <f>"007"</f>
        <v>007</v>
      </c>
      <c r="G8349" t="str">
        <f>""</f>
        <v/>
      </c>
      <c r="H8349" t="s">
        <v>0</v>
      </c>
      <c r="I8349" t="s">
        <v>3589</v>
      </c>
      <c r="J8349" t="s">
        <v>7113</v>
      </c>
      <c r="K8349" t="str">
        <f t="shared" si="1238"/>
        <v>41701</v>
      </c>
    </row>
    <row r="8350" spans="1:11" customFormat="1" x14ac:dyDescent="0.25">
      <c r="A8350" t="str">
        <f t="shared" si="1230"/>
        <v>41</v>
      </c>
      <c r="B8350" t="s">
        <v>812</v>
      </c>
      <c r="C8350" t="str">
        <f t="shared" si="1234"/>
        <v>038</v>
      </c>
      <c r="D8350" t="s">
        <v>850</v>
      </c>
      <c r="E8350" t="str">
        <f t="shared" si="1237"/>
        <v>02</v>
      </c>
      <c r="F8350" t="str">
        <f>"008"</f>
        <v>008</v>
      </c>
      <c r="G8350" t="str">
        <f>""</f>
        <v/>
      </c>
      <c r="H8350" t="s">
        <v>1</v>
      </c>
      <c r="I8350" t="s">
        <v>3590</v>
      </c>
      <c r="J8350" t="s">
        <v>7114</v>
      </c>
      <c r="K8350" t="str">
        <f t="shared" ref="K8350:K8362" si="1239">"41702"</f>
        <v>41702</v>
      </c>
    </row>
    <row r="8351" spans="1:11" customFormat="1" x14ac:dyDescent="0.25">
      <c r="A8351" t="str">
        <f t="shared" si="1230"/>
        <v>41</v>
      </c>
      <c r="B8351" t="s">
        <v>812</v>
      </c>
      <c r="C8351" t="str">
        <f t="shared" si="1234"/>
        <v>038</v>
      </c>
      <c r="D8351" t="s">
        <v>850</v>
      </c>
      <c r="E8351" t="str">
        <f t="shared" si="1237"/>
        <v>02</v>
      </c>
      <c r="F8351" t="str">
        <f>"008"</f>
        <v>008</v>
      </c>
      <c r="G8351" t="str">
        <f>""</f>
        <v/>
      </c>
      <c r="H8351" t="s">
        <v>0</v>
      </c>
      <c r="I8351" t="s">
        <v>3590</v>
      </c>
      <c r="J8351" t="s">
        <v>7114</v>
      </c>
      <c r="K8351" t="str">
        <f t="shared" si="1239"/>
        <v>41702</v>
      </c>
    </row>
    <row r="8352" spans="1:11" customFormat="1" x14ac:dyDescent="0.25">
      <c r="A8352" t="str">
        <f t="shared" si="1230"/>
        <v>41</v>
      </c>
      <c r="B8352" t="s">
        <v>812</v>
      </c>
      <c r="C8352" t="str">
        <f t="shared" si="1234"/>
        <v>038</v>
      </c>
      <c r="D8352" t="s">
        <v>850</v>
      </c>
      <c r="E8352" t="str">
        <f t="shared" si="1237"/>
        <v>02</v>
      </c>
      <c r="F8352" t="str">
        <f>"009"</f>
        <v>009</v>
      </c>
      <c r="G8352" t="str">
        <f>""</f>
        <v/>
      </c>
      <c r="H8352" t="s">
        <v>1</v>
      </c>
      <c r="I8352" t="s">
        <v>3587</v>
      </c>
      <c r="J8352" t="s">
        <v>7110</v>
      </c>
      <c r="K8352" t="str">
        <f t="shared" si="1239"/>
        <v>41702</v>
      </c>
    </row>
    <row r="8353" spans="1:11" customFormat="1" x14ac:dyDescent="0.25">
      <c r="A8353" t="str">
        <f t="shared" si="1230"/>
        <v>41</v>
      </c>
      <c r="B8353" t="s">
        <v>812</v>
      </c>
      <c r="C8353" t="str">
        <f t="shared" si="1234"/>
        <v>038</v>
      </c>
      <c r="D8353" t="s">
        <v>850</v>
      </c>
      <c r="E8353" t="str">
        <f t="shared" si="1237"/>
        <v>02</v>
      </c>
      <c r="F8353" t="str">
        <f>"009"</f>
        <v>009</v>
      </c>
      <c r="G8353" t="str">
        <f>""</f>
        <v/>
      </c>
      <c r="H8353" t="s">
        <v>0</v>
      </c>
      <c r="I8353" t="s">
        <v>3587</v>
      </c>
      <c r="J8353" t="s">
        <v>7110</v>
      </c>
      <c r="K8353" t="str">
        <f t="shared" si="1239"/>
        <v>41702</v>
      </c>
    </row>
    <row r="8354" spans="1:11" customFormat="1" x14ac:dyDescent="0.25">
      <c r="A8354" t="str">
        <f t="shared" si="1230"/>
        <v>41</v>
      </c>
      <c r="B8354" t="s">
        <v>812</v>
      </c>
      <c r="C8354" t="str">
        <f t="shared" si="1234"/>
        <v>038</v>
      </c>
      <c r="D8354" t="s">
        <v>850</v>
      </c>
      <c r="E8354" t="str">
        <f t="shared" si="1237"/>
        <v>02</v>
      </c>
      <c r="F8354" t="str">
        <f>"010"</f>
        <v>010</v>
      </c>
      <c r="G8354" t="str">
        <f>""</f>
        <v/>
      </c>
      <c r="H8354" t="s">
        <v>3</v>
      </c>
      <c r="I8354" t="s">
        <v>3587</v>
      </c>
      <c r="J8354" t="s">
        <v>7110</v>
      </c>
      <c r="K8354" t="str">
        <f t="shared" si="1239"/>
        <v>41702</v>
      </c>
    </row>
    <row r="8355" spans="1:11" customFormat="1" x14ac:dyDescent="0.25">
      <c r="A8355" t="str">
        <f t="shared" si="1230"/>
        <v>41</v>
      </c>
      <c r="B8355" t="s">
        <v>812</v>
      </c>
      <c r="C8355" t="str">
        <f t="shared" si="1234"/>
        <v>038</v>
      </c>
      <c r="D8355" t="s">
        <v>850</v>
      </c>
      <c r="E8355" t="str">
        <f t="shared" si="1237"/>
        <v>02</v>
      </c>
      <c r="F8355" t="str">
        <f>"011"</f>
        <v>011</v>
      </c>
      <c r="G8355" t="str">
        <f>""</f>
        <v/>
      </c>
      <c r="H8355" t="s">
        <v>1</v>
      </c>
      <c r="I8355" t="s">
        <v>3590</v>
      </c>
      <c r="J8355" t="s">
        <v>7114</v>
      </c>
      <c r="K8355" t="str">
        <f t="shared" si="1239"/>
        <v>41702</v>
      </c>
    </row>
    <row r="8356" spans="1:11" customFormat="1" x14ac:dyDescent="0.25">
      <c r="A8356" t="str">
        <f t="shared" si="1230"/>
        <v>41</v>
      </c>
      <c r="B8356" t="s">
        <v>812</v>
      </c>
      <c r="C8356" t="str">
        <f t="shared" si="1234"/>
        <v>038</v>
      </c>
      <c r="D8356" t="s">
        <v>850</v>
      </c>
      <c r="E8356" t="str">
        <f t="shared" si="1237"/>
        <v>02</v>
      </c>
      <c r="F8356" t="str">
        <f>"011"</f>
        <v>011</v>
      </c>
      <c r="G8356" t="str">
        <f>""</f>
        <v/>
      </c>
      <c r="H8356" t="s">
        <v>0</v>
      </c>
      <c r="I8356" t="s">
        <v>3590</v>
      </c>
      <c r="J8356" t="s">
        <v>7114</v>
      </c>
      <c r="K8356" t="str">
        <f t="shared" si="1239"/>
        <v>41702</v>
      </c>
    </row>
    <row r="8357" spans="1:11" customFormat="1" x14ac:dyDescent="0.25">
      <c r="A8357" t="str">
        <f t="shared" si="1230"/>
        <v>41</v>
      </c>
      <c r="B8357" t="s">
        <v>812</v>
      </c>
      <c r="C8357" t="str">
        <f t="shared" si="1234"/>
        <v>038</v>
      </c>
      <c r="D8357" t="s">
        <v>850</v>
      </c>
      <c r="E8357" t="str">
        <f t="shared" si="1237"/>
        <v>02</v>
      </c>
      <c r="F8357" t="str">
        <f>"012"</f>
        <v>012</v>
      </c>
      <c r="G8357" t="str">
        <f>""</f>
        <v/>
      </c>
      <c r="H8357" t="s">
        <v>1</v>
      </c>
      <c r="I8357" t="s">
        <v>3587</v>
      </c>
      <c r="J8357" t="s">
        <v>7110</v>
      </c>
      <c r="K8357" t="str">
        <f t="shared" si="1239"/>
        <v>41702</v>
      </c>
    </row>
    <row r="8358" spans="1:11" customFormat="1" x14ac:dyDescent="0.25">
      <c r="A8358" t="str">
        <f t="shared" si="1230"/>
        <v>41</v>
      </c>
      <c r="B8358" t="s">
        <v>812</v>
      </c>
      <c r="C8358" t="str">
        <f t="shared" si="1234"/>
        <v>038</v>
      </c>
      <c r="D8358" t="s">
        <v>850</v>
      </c>
      <c r="E8358" t="str">
        <f t="shared" si="1237"/>
        <v>02</v>
      </c>
      <c r="F8358" t="str">
        <f>"012"</f>
        <v>012</v>
      </c>
      <c r="G8358" t="str">
        <f>""</f>
        <v/>
      </c>
      <c r="H8358" t="s">
        <v>0</v>
      </c>
      <c r="I8358" t="s">
        <v>3587</v>
      </c>
      <c r="J8358" t="s">
        <v>7110</v>
      </c>
      <c r="K8358" t="str">
        <f t="shared" si="1239"/>
        <v>41702</v>
      </c>
    </row>
    <row r="8359" spans="1:11" customFormat="1" x14ac:dyDescent="0.25">
      <c r="A8359" t="str">
        <f t="shared" si="1230"/>
        <v>41</v>
      </c>
      <c r="B8359" t="s">
        <v>812</v>
      </c>
      <c r="C8359" t="str">
        <f t="shared" si="1234"/>
        <v>038</v>
      </c>
      <c r="D8359" t="s">
        <v>850</v>
      </c>
      <c r="E8359" t="str">
        <f t="shared" ref="E8359:E8389" si="1240">"03"</f>
        <v>03</v>
      </c>
      <c r="F8359" t="str">
        <f>"001"</f>
        <v>001</v>
      </c>
      <c r="G8359" t="str">
        <f>""</f>
        <v/>
      </c>
      <c r="H8359" t="s">
        <v>1</v>
      </c>
      <c r="I8359" t="s">
        <v>2214</v>
      </c>
      <c r="J8359" t="s">
        <v>7115</v>
      </c>
      <c r="K8359" t="str">
        <f t="shared" si="1239"/>
        <v>41702</v>
      </c>
    </row>
    <row r="8360" spans="1:11" customFormat="1" x14ac:dyDescent="0.25">
      <c r="A8360" t="str">
        <f t="shared" si="1230"/>
        <v>41</v>
      </c>
      <c r="B8360" t="s">
        <v>812</v>
      </c>
      <c r="C8360" t="str">
        <f t="shared" si="1234"/>
        <v>038</v>
      </c>
      <c r="D8360" t="s">
        <v>850</v>
      </c>
      <c r="E8360" t="str">
        <f t="shared" si="1240"/>
        <v>03</v>
      </c>
      <c r="F8360" t="str">
        <f>"001"</f>
        <v>001</v>
      </c>
      <c r="G8360" t="str">
        <f>""</f>
        <v/>
      </c>
      <c r="H8360" t="s">
        <v>0</v>
      </c>
      <c r="I8360" t="s">
        <v>2214</v>
      </c>
      <c r="J8360" t="s">
        <v>7115</v>
      </c>
      <c r="K8360" t="str">
        <f t="shared" si="1239"/>
        <v>41702</v>
      </c>
    </row>
    <row r="8361" spans="1:11" customFormat="1" x14ac:dyDescent="0.25">
      <c r="A8361" t="str">
        <f t="shared" si="1230"/>
        <v>41</v>
      </c>
      <c r="B8361" t="s">
        <v>812</v>
      </c>
      <c r="C8361" t="str">
        <f t="shared" si="1234"/>
        <v>038</v>
      </c>
      <c r="D8361" t="s">
        <v>850</v>
      </c>
      <c r="E8361" t="str">
        <f t="shared" si="1240"/>
        <v>03</v>
      </c>
      <c r="F8361" t="str">
        <f>"002"</f>
        <v>002</v>
      </c>
      <c r="G8361" t="str">
        <f>""</f>
        <v/>
      </c>
      <c r="H8361" t="s">
        <v>1</v>
      </c>
      <c r="I8361" t="s">
        <v>3590</v>
      </c>
      <c r="J8361" t="s">
        <v>7114</v>
      </c>
      <c r="K8361" t="str">
        <f t="shared" si="1239"/>
        <v>41702</v>
      </c>
    </row>
    <row r="8362" spans="1:11" customFormat="1" x14ac:dyDescent="0.25">
      <c r="A8362" t="str">
        <f t="shared" si="1230"/>
        <v>41</v>
      </c>
      <c r="B8362" t="s">
        <v>812</v>
      </c>
      <c r="C8362" t="str">
        <f t="shared" si="1234"/>
        <v>038</v>
      </c>
      <c r="D8362" t="s">
        <v>850</v>
      </c>
      <c r="E8362" t="str">
        <f t="shared" si="1240"/>
        <v>03</v>
      </c>
      <c r="F8362" t="str">
        <f>"002"</f>
        <v>002</v>
      </c>
      <c r="G8362" t="str">
        <f>""</f>
        <v/>
      </c>
      <c r="H8362" t="s">
        <v>0</v>
      </c>
      <c r="I8362" t="s">
        <v>3590</v>
      </c>
      <c r="J8362" t="s">
        <v>7114</v>
      </c>
      <c r="K8362" t="str">
        <f t="shared" si="1239"/>
        <v>41702</v>
      </c>
    </row>
    <row r="8363" spans="1:11" customFormat="1" x14ac:dyDescent="0.25">
      <c r="A8363" t="str">
        <f t="shared" si="1230"/>
        <v>41</v>
      </c>
      <c r="B8363" t="s">
        <v>812</v>
      </c>
      <c r="C8363" t="str">
        <f t="shared" si="1234"/>
        <v>038</v>
      </c>
      <c r="D8363" t="s">
        <v>850</v>
      </c>
      <c r="E8363" t="str">
        <f t="shared" si="1240"/>
        <v>03</v>
      </c>
      <c r="F8363" t="str">
        <f>"003"</f>
        <v>003</v>
      </c>
      <c r="G8363" t="str">
        <f>""</f>
        <v/>
      </c>
      <c r="H8363" t="s">
        <v>3</v>
      </c>
      <c r="I8363" t="s">
        <v>3591</v>
      </c>
      <c r="J8363" t="s">
        <v>7116</v>
      </c>
      <c r="K8363" t="str">
        <f t="shared" ref="K8363:K8368" si="1241">"41701"</f>
        <v>41701</v>
      </c>
    </row>
    <row r="8364" spans="1:11" customFormat="1" x14ac:dyDescent="0.25">
      <c r="A8364" t="str">
        <f t="shared" si="1230"/>
        <v>41</v>
      </c>
      <c r="B8364" t="s">
        <v>812</v>
      </c>
      <c r="C8364" t="str">
        <f t="shared" si="1234"/>
        <v>038</v>
      </c>
      <c r="D8364" t="s">
        <v>850</v>
      </c>
      <c r="E8364" t="str">
        <f t="shared" si="1240"/>
        <v>03</v>
      </c>
      <c r="F8364" t="str">
        <f>"004"</f>
        <v>004</v>
      </c>
      <c r="G8364" t="str">
        <f>""</f>
        <v/>
      </c>
      <c r="H8364" t="s">
        <v>1</v>
      </c>
      <c r="I8364" t="s">
        <v>3591</v>
      </c>
      <c r="J8364" t="s">
        <v>7116</v>
      </c>
      <c r="K8364" t="str">
        <f t="shared" si="1241"/>
        <v>41701</v>
      </c>
    </row>
    <row r="8365" spans="1:11" customFormat="1" x14ac:dyDescent="0.25">
      <c r="A8365" t="str">
        <f t="shared" si="1230"/>
        <v>41</v>
      </c>
      <c r="B8365" t="s">
        <v>812</v>
      </c>
      <c r="C8365" t="str">
        <f t="shared" si="1234"/>
        <v>038</v>
      </c>
      <c r="D8365" t="s">
        <v>850</v>
      </c>
      <c r="E8365" t="str">
        <f t="shared" si="1240"/>
        <v>03</v>
      </c>
      <c r="F8365" t="str">
        <f>"004"</f>
        <v>004</v>
      </c>
      <c r="G8365" t="str">
        <f>""</f>
        <v/>
      </c>
      <c r="H8365" t="s">
        <v>0</v>
      </c>
      <c r="I8365" t="s">
        <v>3591</v>
      </c>
      <c r="J8365" t="s">
        <v>7116</v>
      </c>
      <c r="K8365" t="str">
        <f t="shared" si="1241"/>
        <v>41701</v>
      </c>
    </row>
    <row r="8366" spans="1:11" customFormat="1" x14ac:dyDescent="0.25">
      <c r="A8366" t="str">
        <f t="shared" si="1230"/>
        <v>41</v>
      </c>
      <c r="B8366" t="s">
        <v>812</v>
      </c>
      <c r="C8366" t="str">
        <f t="shared" si="1234"/>
        <v>038</v>
      </c>
      <c r="D8366" t="s">
        <v>850</v>
      </c>
      <c r="E8366" t="str">
        <f t="shared" si="1240"/>
        <v>03</v>
      </c>
      <c r="F8366" t="str">
        <f>"004"</f>
        <v>004</v>
      </c>
      <c r="G8366" t="str">
        <f>""</f>
        <v/>
      </c>
      <c r="H8366" t="s">
        <v>2</v>
      </c>
      <c r="I8366" t="s">
        <v>3591</v>
      </c>
      <c r="J8366" t="s">
        <v>7116</v>
      </c>
      <c r="K8366" t="str">
        <f t="shared" si="1241"/>
        <v>41701</v>
      </c>
    </row>
    <row r="8367" spans="1:11" customFormat="1" x14ac:dyDescent="0.25">
      <c r="A8367" t="str">
        <f t="shared" si="1230"/>
        <v>41</v>
      </c>
      <c r="B8367" t="s">
        <v>812</v>
      </c>
      <c r="C8367" t="str">
        <f t="shared" si="1234"/>
        <v>038</v>
      </c>
      <c r="D8367" t="s">
        <v>850</v>
      </c>
      <c r="E8367" t="str">
        <f t="shared" si="1240"/>
        <v>03</v>
      </c>
      <c r="F8367" t="str">
        <f>"005"</f>
        <v>005</v>
      </c>
      <c r="G8367" t="str">
        <f>""</f>
        <v/>
      </c>
      <c r="H8367" t="s">
        <v>1</v>
      </c>
      <c r="I8367" t="s">
        <v>3592</v>
      </c>
      <c r="J8367" t="s">
        <v>7117</v>
      </c>
      <c r="K8367" t="str">
        <f t="shared" si="1241"/>
        <v>41701</v>
      </c>
    </row>
    <row r="8368" spans="1:11" customFormat="1" x14ac:dyDescent="0.25">
      <c r="A8368" t="str">
        <f t="shared" si="1230"/>
        <v>41</v>
      </c>
      <c r="B8368" t="s">
        <v>812</v>
      </c>
      <c r="C8368" t="str">
        <f t="shared" si="1234"/>
        <v>038</v>
      </c>
      <c r="D8368" t="s">
        <v>850</v>
      </c>
      <c r="E8368" t="str">
        <f t="shared" si="1240"/>
        <v>03</v>
      </c>
      <c r="F8368" t="str">
        <f>"005"</f>
        <v>005</v>
      </c>
      <c r="G8368" t="str">
        <f>""</f>
        <v/>
      </c>
      <c r="H8368" t="s">
        <v>0</v>
      </c>
      <c r="I8368" t="s">
        <v>3592</v>
      </c>
      <c r="J8368" t="s">
        <v>7117</v>
      </c>
      <c r="K8368" t="str">
        <f t="shared" si="1241"/>
        <v>41701</v>
      </c>
    </row>
    <row r="8369" spans="1:11" customFormat="1" x14ac:dyDescent="0.25">
      <c r="A8369" t="str">
        <f t="shared" si="1230"/>
        <v>41</v>
      </c>
      <c r="B8369" t="s">
        <v>812</v>
      </c>
      <c r="C8369" t="str">
        <f t="shared" si="1234"/>
        <v>038</v>
      </c>
      <c r="D8369" t="s">
        <v>850</v>
      </c>
      <c r="E8369" t="str">
        <f t="shared" si="1240"/>
        <v>03</v>
      </c>
      <c r="F8369" t="str">
        <f>"006"</f>
        <v>006</v>
      </c>
      <c r="G8369" t="str">
        <f>""</f>
        <v/>
      </c>
      <c r="H8369" t="s">
        <v>1</v>
      </c>
      <c r="I8369" t="s">
        <v>3593</v>
      </c>
      <c r="J8369" t="s">
        <v>7118</v>
      </c>
      <c r="K8369" t="str">
        <f>"41703"</f>
        <v>41703</v>
      </c>
    </row>
    <row r="8370" spans="1:11" customFormat="1" x14ac:dyDescent="0.25">
      <c r="A8370" t="str">
        <f t="shared" si="1230"/>
        <v>41</v>
      </c>
      <c r="B8370" t="s">
        <v>812</v>
      </c>
      <c r="C8370" t="str">
        <f t="shared" si="1234"/>
        <v>038</v>
      </c>
      <c r="D8370" t="s">
        <v>850</v>
      </c>
      <c r="E8370" t="str">
        <f t="shared" si="1240"/>
        <v>03</v>
      </c>
      <c r="F8370" t="str">
        <f>"006"</f>
        <v>006</v>
      </c>
      <c r="G8370" t="str">
        <f>""</f>
        <v/>
      </c>
      <c r="H8370" t="s">
        <v>0</v>
      </c>
      <c r="I8370" t="s">
        <v>3593</v>
      </c>
      <c r="J8370" t="s">
        <v>7118</v>
      </c>
      <c r="K8370" t="str">
        <f>"41703"</f>
        <v>41703</v>
      </c>
    </row>
    <row r="8371" spans="1:11" customFormat="1" x14ac:dyDescent="0.25">
      <c r="A8371" t="str">
        <f t="shared" si="1230"/>
        <v>41</v>
      </c>
      <c r="B8371" t="s">
        <v>812</v>
      </c>
      <c r="C8371" t="str">
        <f t="shared" si="1234"/>
        <v>038</v>
      </c>
      <c r="D8371" t="s">
        <v>850</v>
      </c>
      <c r="E8371" t="str">
        <f t="shared" si="1240"/>
        <v>03</v>
      </c>
      <c r="F8371" t="str">
        <f>"007"</f>
        <v>007</v>
      </c>
      <c r="G8371" t="str">
        <f>""</f>
        <v/>
      </c>
      <c r="H8371" t="s">
        <v>1</v>
      </c>
      <c r="I8371" t="s">
        <v>3594</v>
      </c>
      <c r="J8371" t="s">
        <v>6920</v>
      </c>
      <c r="K8371" t="str">
        <f>"41701"</f>
        <v>41701</v>
      </c>
    </row>
    <row r="8372" spans="1:11" customFormat="1" x14ac:dyDescent="0.25">
      <c r="A8372" t="str">
        <f t="shared" si="1230"/>
        <v>41</v>
      </c>
      <c r="B8372" t="s">
        <v>812</v>
      </c>
      <c r="C8372" t="str">
        <f t="shared" si="1234"/>
        <v>038</v>
      </c>
      <c r="D8372" t="s">
        <v>850</v>
      </c>
      <c r="E8372" t="str">
        <f t="shared" si="1240"/>
        <v>03</v>
      </c>
      <c r="F8372" t="str">
        <f>"007"</f>
        <v>007</v>
      </c>
      <c r="G8372" t="str">
        <f>""</f>
        <v/>
      </c>
      <c r="H8372" t="s">
        <v>0</v>
      </c>
      <c r="I8372" t="s">
        <v>3594</v>
      </c>
      <c r="J8372" t="s">
        <v>6920</v>
      </c>
      <c r="K8372" t="str">
        <f>"41701"</f>
        <v>41701</v>
      </c>
    </row>
    <row r="8373" spans="1:11" customFormat="1" x14ac:dyDescent="0.25">
      <c r="A8373" t="str">
        <f t="shared" si="1230"/>
        <v>41</v>
      </c>
      <c r="B8373" t="s">
        <v>812</v>
      </c>
      <c r="C8373" t="str">
        <f t="shared" si="1234"/>
        <v>038</v>
      </c>
      <c r="D8373" t="s">
        <v>850</v>
      </c>
      <c r="E8373" t="str">
        <f t="shared" si="1240"/>
        <v>03</v>
      </c>
      <c r="F8373" t="str">
        <f>"008"</f>
        <v>008</v>
      </c>
      <c r="G8373" t="str">
        <f>""</f>
        <v/>
      </c>
      <c r="H8373" t="s">
        <v>3</v>
      </c>
      <c r="I8373" t="s">
        <v>3595</v>
      </c>
      <c r="J8373" t="s">
        <v>7119</v>
      </c>
      <c r="K8373" t="str">
        <f>"41703"</f>
        <v>41703</v>
      </c>
    </row>
    <row r="8374" spans="1:11" customFormat="1" x14ac:dyDescent="0.25">
      <c r="A8374" t="str">
        <f t="shared" si="1230"/>
        <v>41</v>
      </c>
      <c r="B8374" t="s">
        <v>812</v>
      </c>
      <c r="C8374" t="str">
        <f t="shared" si="1234"/>
        <v>038</v>
      </c>
      <c r="D8374" t="s">
        <v>850</v>
      </c>
      <c r="E8374" t="str">
        <f t="shared" si="1240"/>
        <v>03</v>
      </c>
      <c r="F8374" t="str">
        <f>"009"</f>
        <v>009</v>
      </c>
      <c r="G8374" t="str">
        <f>""</f>
        <v/>
      </c>
      <c r="H8374" t="s">
        <v>1</v>
      </c>
      <c r="I8374" t="s">
        <v>3591</v>
      </c>
      <c r="J8374" t="s">
        <v>7116</v>
      </c>
      <c r="K8374" t="str">
        <f>"41701"</f>
        <v>41701</v>
      </c>
    </row>
    <row r="8375" spans="1:11" customFormat="1" x14ac:dyDescent="0.25">
      <c r="A8375" t="str">
        <f t="shared" ref="A8375:A8438" si="1242">"41"</f>
        <v>41</v>
      </c>
      <c r="B8375" t="s">
        <v>812</v>
      </c>
      <c r="C8375" t="str">
        <f t="shared" si="1234"/>
        <v>038</v>
      </c>
      <c r="D8375" t="s">
        <v>850</v>
      </c>
      <c r="E8375" t="str">
        <f t="shared" si="1240"/>
        <v>03</v>
      </c>
      <c r="F8375" t="str">
        <f>"009"</f>
        <v>009</v>
      </c>
      <c r="G8375" t="str">
        <f>""</f>
        <v/>
      </c>
      <c r="H8375" t="s">
        <v>0</v>
      </c>
      <c r="I8375" t="s">
        <v>3591</v>
      </c>
      <c r="J8375" t="s">
        <v>7116</v>
      </c>
      <c r="K8375" t="str">
        <f>"41701"</f>
        <v>41701</v>
      </c>
    </row>
    <row r="8376" spans="1:11" customFormat="1" x14ac:dyDescent="0.25">
      <c r="A8376" t="str">
        <f t="shared" si="1242"/>
        <v>41</v>
      </c>
      <c r="B8376" t="s">
        <v>812</v>
      </c>
      <c r="C8376" t="str">
        <f t="shared" si="1234"/>
        <v>038</v>
      </c>
      <c r="D8376" t="s">
        <v>850</v>
      </c>
      <c r="E8376" t="str">
        <f t="shared" si="1240"/>
        <v>03</v>
      </c>
      <c r="F8376" t="str">
        <f>"010"</f>
        <v>010</v>
      </c>
      <c r="G8376" t="str">
        <f>""</f>
        <v/>
      </c>
      <c r="H8376" t="s">
        <v>1</v>
      </c>
      <c r="I8376" t="s">
        <v>3592</v>
      </c>
      <c r="J8376" t="s">
        <v>7117</v>
      </c>
      <c r="K8376" t="str">
        <f>"41701"</f>
        <v>41701</v>
      </c>
    </row>
    <row r="8377" spans="1:11" customFormat="1" x14ac:dyDescent="0.25">
      <c r="A8377" t="str">
        <f t="shared" si="1242"/>
        <v>41</v>
      </c>
      <c r="B8377" t="s">
        <v>812</v>
      </c>
      <c r="C8377" t="str">
        <f t="shared" si="1234"/>
        <v>038</v>
      </c>
      <c r="D8377" t="s">
        <v>850</v>
      </c>
      <c r="E8377" t="str">
        <f t="shared" si="1240"/>
        <v>03</v>
      </c>
      <c r="F8377" t="str">
        <f>"010"</f>
        <v>010</v>
      </c>
      <c r="G8377" t="str">
        <f>""</f>
        <v/>
      </c>
      <c r="H8377" t="s">
        <v>0</v>
      </c>
      <c r="I8377" t="s">
        <v>3592</v>
      </c>
      <c r="J8377" t="s">
        <v>7117</v>
      </c>
      <c r="K8377" t="str">
        <f>"41701"</f>
        <v>41701</v>
      </c>
    </row>
    <row r="8378" spans="1:11" customFormat="1" x14ac:dyDescent="0.25">
      <c r="A8378" t="str">
        <f t="shared" si="1242"/>
        <v>41</v>
      </c>
      <c r="B8378" t="s">
        <v>812</v>
      </c>
      <c r="C8378" t="str">
        <f t="shared" si="1234"/>
        <v>038</v>
      </c>
      <c r="D8378" t="s">
        <v>850</v>
      </c>
      <c r="E8378" t="str">
        <f t="shared" si="1240"/>
        <v>03</v>
      </c>
      <c r="F8378" t="str">
        <f>"011"</f>
        <v>011</v>
      </c>
      <c r="G8378" t="str">
        <f>""</f>
        <v/>
      </c>
      <c r="H8378" t="s">
        <v>3</v>
      </c>
      <c r="I8378" t="s">
        <v>3593</v>
      </c>
      <c r="J8378" t="s">
        <v>7118</v>
      </c>
      <c r="K8378" t="str">
        <f>"41703"</f>
        <v>41703</v>
      </c>
    </row>
    <row r="8379" spans="1:11" customFormat="1" x14ac:dyDescent="0.25">
      <c r="A8379" t="str">
        <f t="shared" si="1242"/>
        <v>41</v>
      </c>
      <c r="B8379" t="s">
        <v>812</v>
      </c>
      <c r="C8379" t="str">
        <f t="shared" si="1234"/>
        <v>038</v>
      </c>
      <c r="D8379" t="s">
        <v>850</v>
      </c>
      <c r="E8379" t="str">
        <f t="shared" si="1240"/>
        <v>03</v>
      </c>
      <c r="F8379" t="str">
        <f>"012"</f>
        <v>012</v>
      </c>
      <c r="G8379" t="str">
        <f>""</f>
        <v/>
      </c>
      <c r="H8379" t="s">
        <v>1</v>
      </c>
      <c r="I8379" t="s">
        <v>3595</v>
      </c>
      <c r="J8379" t="s">
        <v>7119</v>
      </c>
      <c r="K8379" t="str">
        <f>"41703"</f>
        <v>41703</v>
      </c>
    </row>
    <row r="8380" spans="1:11" customFormat="1" x14ac:dyDescent="0.25">
      <c r="A8380" t="str">
        <f t="shared" si="1242"/>
        <v>41</v>
      </c>
      <c r="B8380" t="s">
        <v>812</v>
      </c>
      <c r="C8380" t="str">
        <f t="shared" si="1234"/>
        <v>038</v>
      </c>
      <c r="D8380" t="s">
        <v>850</v>
      </c>
      <c r="E8380" t="str">
        <f t="shared" si="1240"/>
        <v>03</v>
      </c>
      <c r="F8380" t="str">
        <f>"012"</f>
        <v>012</v>
      </c>
      <c r="G8380" t="str">
        <f>""</f>
        <v/>
      </c>
      <c r="H8380" t="s">
        <v>0</v>
      </c>
      <c r="I8380" t="s">
        <v>3595</v>
      </c>
      <c r="J8380" t="s">
        <v>7119</v>
      </c>
      <c r="K8380" t="str">
        <f>"41703"</f>
        <v>41703</v>
      </c>
    </row>
    <row r="8381" spans="1:11" customFormat="1" x14ac:dyDescent="0.25">
      <c r="A8381" t="str">
        <f t="shared" si="1242"/>
        <v>41</v>
      </c>
      <c r="B8381" t="s">
        <v>812</v>
      </c>
      <c r="C8381" t="str">
        <f t="shared" si="1234"/>
        <v>038</v>
      </c>
      <c r="D8381" t="s">
        <v>850</v>
      </c>
      <c r="E8381" t="str">
        <f t="shared" si="1240"/>
        <v>03</v>
      </c>
      <c r="F8381" t="str">
        <f>"013"</f>
        <v>013</v>
      </c>
      <c r="G8381" t="str">
        <f>""</f>
        <v/>
      </c>
      <c r="H8381" t="s">
        <v>1</v>
      </c>
      <c r="I8381" t="s">
        <v>3593</v>
      </c>
      <c r="J8381" t="s">
        <v>7118</v>
      </c>
      <c r="K8381" t="str">
        <f>"41703"</f>
        <v>41703</v>
      </c>
    </row>
    <row r="8382" spans="1:11" customFormat="1" x14ac:dyDescent="0.25">
      <c r="A8382" t="str">
        <f t="shared" si="1242"/>
        <v>41</v>
      </c>
      <c r="B8382" t="s">
        <v>812</v>
      </c>
      <c r="C8382" t="str">
        <f t="shared" si="1234"/>
        <v>038</v>
      </c>
      <c r="D8382" t="s">
        <v>850</v>
      </c>
      <c r="E8382" t="str">
        <f t="shared" si="1240"/>
        <v>03</v>
      </c>
      <c r="F8382" t="str">
        <f>"013"</f>
        <v>013</v>
      </c>
      <c r="G8382" t="str">
        <f>""</f>
        <v/>
      </c>
      <c r="H8382" t="s">
        <v>0</v>
      </c>
      <c r="I8382" t="s">
        <v>3593</v>
      </c>
      <c r="J8382" t="s">
        <v>7118</v>
      </c>
      <c r="K8382" t="str">
        <f>"41703"</f>
        <v>41703</v>
      </c>
    </row>
    <row r="8383" spans="1:11" customFormat="1" x14ac:dyDescent="0.25">
      <c r="A8383" t="str">
        <f t="shared" si="1242"/>
        <v>41</v>
      </c>
      <c r="B8383" t="s">
        <v>812</v>
      </c>
      <c r="C8383" t="str">
        <f t="shared" si="1234"/>
        <v>038</v>
      </c>
      <c r="D8383" t="s">
        <v>850</v>
      </c>
      <c r="E8383" t="str">
        <f t="shared" si="1240"/>
        <v>03</v>
      </c>
      <c r="F8383" t="str">
        <f>"014"</f>
        <v>014</v>
      </c>
      <c r="G8383" t="str">
        <f>""</f>
        <v/>
      </c>
      <c r="H8383" t="s">
        <v>1</v>
      </c>
      <c r="I8383" t="s">
        <v>3592</v>
      </c>
      <c r="J8383" t="s">
        <v>7117</v>
      </c>
      <c r="K8383" t="str">
        <f>"41701"</f>
        <v>41701</v>
      </c>
    </row>
    <row r="8384" spans="1:11" customFormat="1" x14ac:dyDescent="0.25">
      <c r="A8384" t="str">
        <f t="shared" si="1242"/>
        <v>41</v>
      </c>
      <c r="B8384" t="s">
        <v>812</v>
      </c>
      <c r="C8384" t="str">
        <f t="shared" ref="C8384:C8447" si="1243">"038"</f>
        <v>038</v>
      </c>
      <c r="D8384" t="s">
        <v>850</v>
      </c>
      <c r="E8384" t="str">
        <f t="shared" si="1240"/>
        <v>03</v>
      </c>
      <c r="F8384" t="str">
        <f>"014"</f>
        <v>014</v>
      </c>
      <c r="G8384" t="str">
        <f>""</f>
        <v/>
      </c>
      <c r="H8384" t="s">
        <v>0</v>
      </c>
      <c r="I8384" t="s">
        <v>3592</v>
      </c>
      <c r="J8384" t="s">
        <v>7117</v>
      </c>
      <c r="K8384" t="str">
        <f>"41701"</f>
        <v>41701</v>
      </c>
    </row>
    <row r="8385" spans="1:11" customFormat="1" x14ac:dyDescent="0.25">
      <c r="A8385" t="str">
        <f t="shared" si="1242"/>
        <v>41</v>
      </c>
      <c r="B8385" t="s">
        <v>812</v>
      </c>
      <c r="C8385" t="str">
        <f t="shared" si="1243"/>
        <v>038</v>
      </c>
      <c r="D8385" t="s">
        <v>850</v>
      </c>
      <c r="E8385" t="str">
        <f t="shared" si="1240"/>
        <v>03</v>
      </c>
      <c r="F8385" t="str">
        <f>"015"</f>
        <v>015</v>
      </c>
      <c r="G8385" t="str">
        <f>""</f>
        <v/>
      </c>
      <c r="H8385" t="s">
        <v>3</v>
      </c>
      <c r="I8385" t="s">
        <v>3590</v>
      </c>
      <c r="J8385" t="s">
        <v>7114</v>
      </c>
      <c r="K8385" t="str">
        <f>"41702"</f>
        <v>41702</v>
      </c>
    </row>
    <row r="8386" spans="1:11" customFormat="1" x14ac:dyDescent="0.25">
      <c r="A8386" t="str">
        <f t="shared" si="1242"/>
        <v>41</v>
      </c>
      <c r="B8386" t="s">
        <v>812</v>
      </c>
      <c r="C8386" t="str">
        <f t="shared" si="1243"/>
        <v>038</v>
      </c>
      <c r="D8386" t="s">
        <v>850</v>
      </c>
      <c r="E8386" t="str">
        <f t="shared" si="1240"/>
        <v>03</v>
      </c>
      <c r="F8386" t="str">
        <f>"016"</f>
        <v>016</v>
      </c>
      <c r="G8386" t="str">
        <f>""</f>
        <v/>
      </c>
      <c r="H8386" t="s">
        <v>1</v>
      </c>
      <c r="I8386" t="s">
        <v>3593</v>
      </c>
      <c r="J8386" t="s">
        <v>7118</v>
      </c>
      <c r="K8386" t="str">
        <f>"41703"</f>
        <v>41703</v>
      </c>
    </row>
    <row r="8387" spans="1:11" customFormat="1" x14ac:dyDescent="0.25">
      <c r="A8387" t="str">
        <f t="shared" si="1242"/>
        <v>41</v>
      </c>
      <c r="B8387" t="s">
        <v>812</v>
      </c>
      <c r="C8387" t="str">
        <f t="shared" si="1243"/>
        <v>038</v>
      </c>
      <c r="D8387" t="s">
        <v>850</v>
      </c>
      <c r="E8387" t="str">
        <f t="shared" si="1240"/>
        <v>03</v>
      </c>
      <c r="F8387" t="str">
        <f>"016"</f>
        <v>016</v>
      </c>
      <c r="G8387" t="str">
        <f>""</f>
        <v/>
      </c>
      <c r="H8387" t="s">
        <v>0</v>
      </c>
      <c r="I8387" t="s">
        <v>3593</v>
      </c>
      <c r="J8387" t="s">
        <v>7118</v>
      </c>
      <c r="K8387" t="str">
        <f>"41703"</f>
        <v>41703</v>
      </c>
    </row>
    <row r="8388" spans="1:11" customFormat="1" x14ac:dyDescent="0.25">
      <c r="A8388" t="str">
        <f t="shared" si="1242"/>
        <v>41</v>
      </c>
      <c r="B8388" t="s">
        <v>812</v>
      </c>
      <c r="C8388" t="str">
        <f t="shared" si="1243"/>
        <v>038</v>
      </c>
      <c r="D8388" t="s">
        <v>850</v>
      </c>
      <c r="E8388" t="str">
        <f t="shared" si="1240"/>
        <v>03</v>
      </c>
      <c r="F8388" t="str">
        <f>"017"</f>
        <v>017</v>
      </c>
      <c r="G8388" t="str">
        <f>""</f>
        <v/>
      </c>
      <c r="H8388" t="s">
        <v>1</v>
      </c>
      <c r="I8388" t="s">
        <v>3595</v>
      </c>
      <c r="J8388" t="s">
        <v>7119</v>
      </c>
      <c r="K8388" t="str">
        <f>"41703"</f>
        <v>41703</v>
      </c>
    </row>
    <row r="8389" spans="1:11" customFormat="1" x14ac:dyDescent="0.25">
      <c r="A8389" t="str">
        <f t="shared" si="1242"/>
        <v>41</v>
      </c>
      <c r="B8389" t="s">
        <v>812</v>
      </c>
      <c r="C8389" t="str">
        <f t="shared" si="1243"/>
        <v>038</v>
      </c>
      <c r="D8389" t="s">
        <v>850</v>
      </c>
      <c r="E8389" t="str">
        <f t="shared" si="1240"/>
        <v>03</v>
      </c>
      <c r="F8389" t="str">
        <f>"017"</f>
        <v>017</v>
      </c>
      <c r="G8389" t="str">
        <f>""</f>
        <v/>
      </c>
      <c r="H8389" t="s">
        <v>0</v>
      </c>
      <c r="I8389" t="s">
        <v>3595</v>
      </c>
      <c r="J8389" t="s">
        <v>7119</v>
      </c>
      <c r="K8389" t="str">
        <f>"41703"</f>
        <v>41703</v>
      </c>
    </row>
    <row r="8390" spans="1:11" customFormat="1" x14ac:dyDescent="0.25">
      <c r="A8390" t="str">
        <f t="shared" si="1242"/>
        <v>41</v>
      </c>
      <c r="B8390" t="s">
        <v>812</v>
      </c>
      <c r="C8390" t="str">
        <f t="shared" si="1243"/>
        <v>038</v>
      </c>
      <c r="D8390" t="s">
        <v>850</v>
      </c>
      <c r="E8390" t="str">
        <f t="shared" ref="E8390:E8438" si="1244">"04"</f>
        <v>04</v>
      </c>
      <c r="F8390" t="str">
        <f>"001"</f>
        <v>001</v>
      </c>
      <c r="G8390" t="str">
        <f>""</f>
        <v/>
      </c>
      <c r="H8390" t="s">
        <v>1</v>
      </c>
      <c r="I8390" t="s">
        <v>3592</v>
      </c>
      <c r="J8390" t="s">
        <v>7117</v>
      </c>
      <c r="K8390" t="str">
        <f>"41701"</f>
        <v>41701</v>
      </c>
    </row>
    <row r="8391" spans="1:11" customFormat="1" x14ac:dyDescent="0.25">
      <c r="A8391" t="str">
        <f t="shared" si="1242"/>
        <v>41</v>
      </c>
      <c r="B8391" t="s">
        <v>812</v>
      </c>
      <c r="C8391" t="str">
        <f t="shared" si="1243"/>
        <v>038</v>
      </c>
      <c r="D8391" t="s">
        <v>850</v>
      </c>
      <c r="E8391" t="str">
        <f t="shared" si="1244"/>
        <v>04</v>
      </c>
      <c r="F8391" t="str">
        <f>"001"</f>
        <v>001</v>
      </c>
      <c r="G8391" t="str">
        <f>""</f>
        <v/>
      </c>
      <c r="H8391" t="s">
        <v>0</v>
      </c>
      <c r="I8391" t="s">
        <v>3592</v>
      </c>
      <c r="J8391" t="s">
        <v>7117</v>
      </c>
      <c r="K8391" t="str">
        <f>"41701"</f>
        <v>41701</v>
      </c>
    </row>
    <row r="8392" spans="1:11" customFormat="1" x14ac:dyDescent="0.25">
      <c r="A8392" t="str">
        <f t="shared" si="1242"/>
        <v>41</v>
      </c>
      <c r="B8392" t="s">
        <v>812</v>
      </c>
      <c r="C8392" t="str">
        <f t="shared" si="1243"/>
        <v>038</v>
      </c>
      <c r="D8392" t="s">
        <v>850</v>
      </c>
      <c r="E8392" t="str">
        <f t="shared" si="1244"/>
        <v>04</v>
      </c>
      <c r="F8392" t="str">
        <f>"002"</f>
        <v>002</v>
      </c>
      <c r="G8392" t="str">
        <f>""</f>
        <v/>
      </c>
      <c r="H8392" t="s">
        <v>1</v>
      </c>
      <c r="I8392" t="s">
        <v>3596</v>
      </c>
      <c r="J8392" t="s">
        <v>7120</v>
      </c>
      <c r="K8392" t="str">
        <f>"41704"</f>
        <v>41704</v>
      </c>
    </row>
    <row r="8393" spans="1:11" customFormat="1" x14ac:dyDescent="0.25">
      <c r="A8393" t="str">
        <f t="shared" si="1242"/>
        <v>41</v>
      </c>
      <c r="B8393" t="s">
        <v>812</v>
      </c>
      <c r="C8393" t="str">
        <f t="shared" si="1243"/>
        <v>038</v>
      </c>
      <c r="D8393" t="s">
        <v>850</v>
      </c>
      <c r="E8393" t="str">
        <f t="shared" si="1244"/>
        <v>04</v>
      </c>
      <c r="F8393" t="str">
        <f>"002"</f>
        <v>002</v>
      </c>
      <c r="G8393" t="str">
        <f>""</f>
        <v/>
      </c>
      <c r="H8393" t="s">
        <v>0</v>
      </c>
      <c r="I8393" t="s">
        <v>3596</v>
      </c>
      <c r="J8393" t="s">
        <v>7120</v>
      </c>
      <c r="K8393" t="str">
        <f>"41704"</f>
        <v>41704</v>
      </c>
    </row>
    <row r="8394" spans="1:11" customFormat="1" x14ac:dyDescent="0.25">
      <c r="A8394" t="str">
        <f t="shared" si="1242"/>
        <v>41</v>
      </c>
      <c r="B8394" t="s">
        <v>812</v>
      </c>
      <c r="C8394" t="str">
        <f t="shared" si="1243"/>
        <v>038</v>
      </c>
      <c r="D8394" t="s">
        <v>850</v>
      </c>
      <c r="E8394" t="str">
        <f t="shared" si="1244"/>
        <v>04</v>
      </c>
      <c r="F8394" t="str">
        <f>"003"</f>
        <v>003</v>
      </c>
      <c r="G8394" t="str">
        <f>""</f>
        <v/>
      </c>
      <c r="H8394" t="s">
        <v>3</v>
      </c>
      <c r="I8394" t="s">
        <v>3597</v>
      </c>
      <c r="J8394" t="s">
        <v>7121</v>
      </c>
      <c r="K8394" t="str">
        <f>"41701"</f>
        <v>41701</v>
      </c>
    </row>
    <row r="8395" spans="1:11" customFormat="1" x14ac:dyDescent="0.25">
      <c r="A8395" t="str">
        <f t="shared" si="1242"/>
        <v>41</v>
      </c>
      <c r="B8395" t="s">
        <v>812</v>
      </c>
      <c r="C8395" t="str">
        <f t="shared" si="1243"/>
        <v>038</v>
      </c>
      <c r="D8395" t="s">
        <v>850</v>
      </c>
      <c r="E8395" t="str">
        <f t="shared" si="1244"/>
        <v>04</v>
      </c>
      <c r="F8395" t="str">
        <f>"004"</f>
        <v>004</v>
      </c>
      <c r="G8395" t="str">
        <f>""</f>
        <v/>
      </c>
      <c r="H8395" t="s">
        <v>1</v>
      </c>
      <c r="I8395" t="s">
        <v>3598</v>
      </c>
      <c r="J8395" t="s">
        <v>7122</v>
      </c>
      <c r="K8395" t="str">
        <f t="shared" ref="K8395:K8407" si="1245">"41702"</f>
        <v>41702</v>
      </c>
    </row>
    <row r="8396" spans="1:11" customFormat="1" x14ac:dyDescent="0.25">
      <c r="A8396" t="str">
        <f t="shared" si="1242"/>
        <v>41</v>
      </c>
      <c r="B8396" t="s">
        <v>812</v>
      </c>
      <c r="C8396" t="str">
        <f t="shared" si="1243"/>
        <v>038</v>
      </c>
      <c r="D8396" t="s">
        <v>850</v>
      </c>
      <c r="E8396" t="str">
        <f t="shared" si="1244"/>
        <v>04</v>
      </c>
      <c r="F8396" t="str">
        <f>"004"</f>
        <v>004</v>
      </c>
      <c r="G8396" t="str">
        <f>""</f>
        <v/>
      </c>
      <c r="H8396" t="s">
        <v>0</v>
      </c>
      <c r="I8396" t="s">
        <v>3598</v>
      </c>
      <c r="J8396" t="s">
        <v>7122</v>
      </c>
      <c r="K8396" t="str">
        <f t="shared" si="1245"/>
        <v>41702</v>
      </c>
    </row>
    <row r="8397" spans="1:11" customFormat="1" x14ac:dyDescent="0.25">
      <c r="A8397" t="str">
        <f t="shared" si="1242"/>
        <v>41</v>
      </c>
      <c r="B8397" t="s">
        <v>812</v>
      </c>
      <c r="C8397" t="str">
        <f t="shared" si="1243"/>
        <v>038</v>
      </c>
      <c r="D8397" t="s">
        <v>850</v>
      </c>
      <c r="E8397" t="str">
        <f t="shared" si="1244"/>
        <v>04</v>
      </c>
      <c r="F8397" t="str">
        <f>"005"</f>
        <v>005</v>
      </c>
      <c r="G8397" t="str">
        <f>""</f>
        <v/>
      </c>
      <c r="H8397" t="s">
        <v>1</v>
      </c>
      <c r="I8397" t="s">
        <v>3598</v>
      </c>
      <c r="J8397" t="s">
        <v>7122</v>
      </c>
      <c r="K8397" t="str">
        <f t="shared" si="1245"/>
        <v>41702</v>
      </c>
    </row>
    <row r="8398" spans="1:11" customFormat="1" x14ac:dyDescent="0.25">
      <c r="A8398" t="str">
        <f t="shared" si="1242"/>
        <v>41</v>
      </c>
      <c r="B8398" t="s">
        <v>812</v>
      </c>
      <c r="C8398" t="str">
        <f t="shared" si="1243"/>
        <v>038</v>
      </c>
      <c r="D8398" t="s">
        <v>850</v>
      </c>
      <c r="E8398" t="str">
        <f t="shared" si="1244"/>
        <v>04</v>
      </c>
      <c r="F8398" t="str">
        <f>"005"</f>
        <v>005</v>
      </c>
      <c r="G8398" t="str">
        <f>""</f>
        <v/>
      </c>
      <c r="H8398" t="s">
        <v>0</v>
      </c>
      <c r="I8398" t="s">
        <v>3598</v>
      </c>
      <c r="J8398" t="s">
        <v>7122</v>
      </c>
      <c r="K8398" t="str">
        <f t="shared" si="1245"/>
        <v>41702</v>
      </c>
    </row>
    <row r="8399" spans="1:11" customFormat="1" x14ac:dyDescent="0.25">
      <c r="A8399" t="str">
        <f t="shared" si="1242"/>
        <v>41</v>
      </c>
      <c r="B8399" t="s">
        <v>812</v>
      </c>
      <c r="C8399" t="str">
        <f t="shared" si="1243"/>
        <v>038</v>
      </c>
      <c r="D8399" t="s">
        <v>850</v>
      </c>
      <c r="E8399" t="str">
        <f t="shared" si="1244"/>
        <v>04</v>
      </c>
      <c r="F8399" t="str">
        <f>"006"</f>
        <v>006</v>
      </c>
      <c r="G8399" t="str">
        <f>""</f>
        <v/>
      </c>
      <c r="H8399" t="s">
        <v>1</v>
      </c>
      <c r="I8399" t="s">
        <v>3599</v>
      </c>
      <c r="J8399" t="s">
        <v>7123</v>
      </c>
      <c r="K8399" t="str">
        <f t="shared" si="1245"/>
        <v>41702</v>
      </c>
    </row>
    <row r="8400" spans="1:11" customFormat="1" x14ac:dyDescent="0.25">
      <c r="A8400" t="str">
        <f t="shared" si="1242"/>
        <v>41</v>
      </c>
      <c r="B8400" t="s">
        <v>812</v>
      </c>
      <c r="C8400" t="str">
        <f t="shared" si="1243"/>
        <v>038</v>
      </c>
      <c r="D8400" t="s">
        <v>850</v>
      </c>
      <c r="E8400" t="str">
        <f t="shared" si="1244"/>
        <v>04</v>
      </c>
      <c r="F8400" t="str">
        <f>"006"</f>
        <v>006</v>
      </c>
      <c r="G8400" t="str">
        <f>""</f>
        <v/>
      </c>
      <c r="H8400" t="s">
        <v>0</v>
      </c>
      <c r="I8400" t="s">
        <v>3599</v>
      </c>
      <c r="J8400" t="s">
        <v>7123</v>
      </c>
      <c r="K8400" t="str">
        <f t="shared" si="1245"/>
        <v>41702</v>
      </c>
    </row>
    <row r="8401" spans="1:11" customFormat="1" x14ac:dyDescent="0.25">
      <c r="A8401" t="str">
        <f t="shared" si="1242"/>
        <v>41</v>
      </c>
      <c r="B8401" t="s">
        <v>812</v>
      </c>
      <c r="C8401" t="str">
        <f t="shared" si="1243"/>
        <v>038</v>
      </c>
      <c r="D8401" t="s">
        <v>850</v>
      </c>
      <c r="E8401" t="str">
        <f t="shared" si="1244"/>
        <v>04</v>
      </c>
      <c r="F8401" t="str">
        <f>"006"</f>
        <v>006</v>
      </c>
      <c r="G8401" t="str">
        <f>""</f>
        <v/>
      </c>
      <c r="H8401" t="s">
        <v>2</v>
      </c>
      <c r="I8401" t="s">
        <v>3599</v>
      </c>
      <c r="J8401" t="s">
        <v>7123</v>
      </c>
      <c r="K8401" t="str">
        <f t="shared" si="1245"/>
        <v>41702</v>
      </c>
    </row>
    <row r="8402" spans="1:11" customFormat="1" x14ac:dyDescent="0.25">
      <c r="A8402" t="str">
        <f t="shared" si="1242"/>
        <v>41</v>
      </c>
      <c r="B8402" t="s">
        <v>812</v>
      </c>
      <c r="C8402" t="str">
        <f t="shared" si="1243"/>
        <v>038</v>
      </c>
      <c r="D8402" t="s">
        <v>850</v>
      </c>
      <c r="E8402" t="str">
        <f t="shared" si="1244"/>
        <v>04</v>
      </c>
      <c r="F8402" t="str">
        <f>"007"</f>
        <v>007</v>
      </c>
      <c r="G8402" t="str">
        <f>""</f>
        <v/>
      </c>
      <c r="H8402" t="s">
        <v>1</v>
      </c>
      <c r="I8402" t="s">
        <v>2237</v>
      </c>
      <c r="J8402" t="s">
        <v>7124</v>
      </c>
      <c r="K8402" t="str">
        <f t="shared" si="1245"/>
        <v>41702</v>
      </c>
    </row>
    <row r="8403" spans="1:11" customFormat="1" x14ac:dyDescent="0.25">
      <c r="A8403" t="str">
        <f t="shared" si="1242"/>
        <v>41</v>
      </c>
      <c r="B8403" t="s">
        <v>812</v>
      </c>
      <c r="C8403" t="str">
        <f t="shared" si="1243"/>
        <v>038</v>
      </c>
      <c r="D8403" t="s">
        <v>850</v>
      </c>
      <c r="E8403" t="str">
        <f t="shared" si="1244"/>
        <v>04</v>
      </c>
      <c r="F8403" t="str">
        <f>"007"</f>
        <v>007</v>
      </c>
      <c r="G8403" t="str">
        <f>""</f>
        <v/>
      </c>
      <c r="H8403" t="s">
        <v>0</v>
      </c>
      <c r="I8403" t="s">
        <v>2237</v>
      </c>
      <c r="J8403" t="s">
        <v>7124</v>
      </c>
      <c r="K8403" t="str">
        <f t="shared" si="1245"/>
        <v>41702</v>
      </c>
    </row>
    <row r="8404" spans="1:11" customFormat="1" x14ac:dyDescent="0.25">
      <c r="A8404" t="str">
        <f t="shared" si="1242"/>
        <v>41</v>
      </c>
      <c r="B8404" t="s">
        <v>812</v>
      </c>
      <c r="C8404" t="str">
        <f t="shared" si="1243"/>
        <v>038</v>
      </c>
      <c r="D8404" t="s">
        <v>850</v>
      </c>
      <c r="E8404" t="str">
        <f t="shared" si="1244"/>
        <v>04</v>
      </c>
      <c r="F8404" t="str">
        <f>"007"</f>
        <v>007</v>
      </c>
      <c r="G8404" t="str">
        <f>""</f>
        <v/>
      </c>
      <c r="H8404" t="s">
        <v>2</v>
      </c>
      <c r="I8404" t="s">
        <v>2237</v>
      </c>
      <c r="J8404" t="s">
        <v>7124</v>
      </c>
      <c r="K8404" t="str">
        <f t="shared" si="1245"/>
        <v>41702</v>
      </c>
    </row>
    <row r="8405" spans="1:11" customFormat="1" x14ac:dyDescent="0.25">
      <c r="A8405" t="str">
        <f t="shared" si="1242"/>
        <v>41</v>
      </c>
      <c r="B8405" t="s">
        <v>812</v>
      </c>
      <c r="C8405" t="str">
        <f t="shared" si="1243"/>
        <v>038</v>
      </c>
      <c r="D8405" t="s">
        <v>850</v>
      </c>
      <c r="E8405" t="str">
        <f t="shared" si="1244"/>
        <v>04</v>
      </c>
      <c r="F8405" t="str">
        <f>"008"</f>
        <v>008</v>
      </c>
      <c r="G8405" t="str">
        <f>""</f>
        <v/>
      </c>
      <c r="H8405" t="s">
        <v>1</v>
      </c>
      <c r="I8405" t="s">
        <v>2237</v>
      </c>
      <c r="J8405" t="s">
        <v>7124</v>
      </c>
      <c r="K8405" t="str">
        <f t="shared" si="1245"/>
        <v>41702</v>
      </c>
    </row>
    <row r="8406" spans="1:11" customFormat="1" x14ac:dyDescent="0.25">
      <c r="A8406" t="str">
        <f t="shared" si="1242"/>
        <v>41</v>
      </c>
      <c r="B8406" t="s">
        <v>812</v>
      </c>
      <c r="C8406" t="str">
        <f t="shared" si="1243"/>
        <v>038</v>
      </c>
      <c r="D8406" t="s">
        <v>850</v>
      </c>
      <c r="E8406" t="str">
        <f t="shared" si="1244"/>
        <v>04</v>
      </c>
      <c r="F8406" t="str">
        <f>"008"</f>
        <v>008</v>
      </c>
      <c r="G8406" t="str">
        <f>""</f>
        <v/>
      </c>
      <c r="H8406" t="s">
        <v>0</v>
      </c>
      <c r="I8406" t="s">
        <v>2237</v>
      </c>
      <c r="J8406" t="s">
        <v>7124</v>
      </c>
      <c r="K8406" t="str">
        <f t="shared" si="1245"/>
        <v>41702</v>
      </c>
    </row>
    <row r="8407" spans="1:11" customFormat="1" x14ac:dyDescent="0.25">
      <c r="A8407" t="str">
        <f t="shared" si="1242"/>
        <v>41</v>
      </c>
      <c r="B8407" t="s">
        <v>812</v>
      </c>
      <c r="C8407" t="str">
        <f t="shared" si="1243"/>
        <v>038</v>
      </c>
      <c r="D8407" t="s">
        <v>850</v>
      </c>
      <c r="E8407" t="str">
        <f t="shared" si="1244"/>
        <v>04</v>
      </c>
      <c r="F8407" t="str">
        <f>"008"</f>
        <v>008</v>
      </c>
      <c r="G8407" t="str">
        <f>""</f>
        <v/>
      </c>
      <c r="H8407" t="s">
        <v>2</v>
      </c>
      <c r="I8407" t="s">
        <v>2237</v>
      </c>
      <c r="J8407" t="s">
        <v>7124</v>
      </c>
      <c r="K8407" t="str">
        <f t="shared" si="1245"/>
        <v>41702</v>
      </c>
    </row>
    <row r="8408" spans="1:11" customFormat="1" x14ac:dyDescent="0.25">
      <c r="A8408" t="str">
        <f t="shared" si="1242"/>
        <v>41</v>
      </c>
      <c r="B8408" t="s">
        <v>812</v>
      </c>
      <c r="C8408" t="str">
        <f t="shared" si="1243"/>
        <v>038</v>
      </c>
      <c r="D8408" t="s">
        <v>850</v>
      </c>
      <c r="E8408" t="str">
        <f t="shared" si="1244"/>
        <v>04</v>
      </c>
      <c r="F8408" t="str">
        <f>"009"</f>
        <v>009</v>
      </c>
      <c r="G8408" t="str">
        <f>""</f>
        <v/>
      </c>
      <c r="H8408" t="s">
        <v>1</v>
      </c>
      <c r="I8408" t="s">
        <v>3597</v>
      </c>
      <c r="J8408" t="s">
        <v>7121</v>
      </c>
      <c r="K8408" t="str">
        <f>"41701"</f>
        <v>41701</v>
      </c>
    </row>
    <row r="8409" spans="1:11" customFormat="1" x14ac:dyDescent="0.25">
      <c r="A8409" t="str">
        <f t="shared" si="1242"/>
        <v>41</v>
      </c>
      <c r="B8409" t="s">
        <v>812</v>
      </c>
      <c r="C8409" t="str">
        <f t="shared" si="1243"/>
        <v>038</v>
      </c>
      <c r="D8409" t="s">
        <v>850</v>
      </c>
      <c r="E8409" t="str">
        <f t="shared" si="1244"/>
        <v>04</v>
      </c>
      <c r="F8409" t="str">
        <f>"009"</f>
        <v>009</v>
      </c>
      <c r="G8409" t="str">
        <f>""</f>
        <v/>
      </c>
      <c r="H8409" t="s">
        <v>0</v>
      </c>
      <c r="I8409" t="s">
        <v>3597</v>
      </c>
      <c r="J8409" t="s">
        <v>7121</v>
      </c>
      <c r="K8409" t="str">
        <f>"41701"</f>
        <v>41701</v>
      </c>
    </row>
    <row r="8410" spans="1:11" customFormat="1" x14ac:dyDescent="0.25">
      <c r="A8410" t="str">
        <f t="shared" si="1242"/>
        <v>41</v>
      </c>
      <c r="B8410" t="s">
        <v>812</v>
      </c>
      <c r="C8410" t="str">
        <f t="shared" si="1243"/>
        <v>038</v>
      </c>
      <c r="D8410" t="s">
        <v>850</v>
      </c>
      <c r="E8410" t="str">
        <f t="shared" si="1244"/>
        <v>04</v>
      </c>
      <c r="F8410" t="str">
        <f>"010"</f>
        <v>010</v>
      </c>
      <c r="G8410" t="str">
        <f>""</f>
        <v/>
      </c>
      <c r="H8410" t="s">
        <v>3</v>
      </c>
      <c r="I8410" t="s">
        <v>3596</v>
      </c>
      <c r="J8410" t="s">
        <v>7120</v>
      </c>
      <c r="K8410" t="str">
        <f>"41704"</f>
        <v>41704</v>
      </c>
    </row>
    <row r="8411" spans="1:11" customFormat="1" x14ac:dyDescent="0.25">
      <c r="A8411" t="str">
        <f t="shared" si="1242"/>
        <v>41</v>
      </c>
      <c r="B8411" t="s">
        <v>812</v>
      </c>
      <c r="C8411" t="str">
        <f t="shared" si="1243"/>
        <v>038</v>
      </c>
      <c r="D8411" t="s">
        <v>850</v>
      </c>
      <c r="E8411" t="str">
        <f t="shared" si="1244"/>
        <v>04</v>
      </c>
      <c r="F8411" t="str">
        <f>"011"</f>
        <v>011</v>
      </c>
      <c r="G8411" t="str">
        <f>""</f>
        <v/>
      </c>
      <c r="H8411" t="s">
        <v>1</v>
      </c>
      <c r="I8411" t="s">
        <v>3592</v>
      </c>
      <c r="J8411" t="s">
        <v>7117</v>
      </c>
      <c r="K8411" t="str">
        <f>"41701"</f>
        <v>41701</v>
      </c>
    </row>
    <row r="8412" spans="1:11" customFormat="1" x14ac:dyDescent="0.25">
      <c r="A8412" t="str">
        <f t="shared" si="1242"/>
        <v>41</v>
      </c>
      <c r="B8412" t="s">
        <v>812</v>
      </c>
      <c r="C8412" t="str">
        <f t="shared" si="1243"/>
        <v>038</v>
      </c>
      <c r="D8412" t="s">
        <v>850</v>
      </c>
      <c r="E8412" t="str">
        <f t="shared" si="1244"/>
        <v>04</v>
      </c>
      <c r="F8412" t="str">
        <f>"011"</f>
        <v>011</v>
      </c>
      <c r="G8412" t="str">
        <f>""</f>
        <v/>
      </c>
      <c r="H8412" t="s">
        <v>0</v>
      </c>
      <c r="I8412" t="s">
        <v>3592</v>
      </c>
      <c r="J8412" t="s">
        <v>7117</v>
      </c>
      <c r="K8412" t="str">
        <f>"41701"</f>
        <v>41701</v>
      </c>
    </row>
    <row r="8413" spans="1:11" customFormat="1" x14ac:dyDescent="0.25">
      <c r="A8413" t="str">
        <f t="shared" si="1242"/>
        <v>41</v>
      </c>
      <c r="B8413" t="s">
        <v>812</v>
      </c>
      <c r="C8413" t="str">
        <f t="shared" si="1243"/>
        <v>038</v>
      </c>
      <c r="D8413" t="s">
        <v>850</v>
      </c>
      <c r="E8413" t="str">
        <f t="shared" si="1244"/>
        <v>04</v>
      </c>
      <c r="F8413" t="str">
        <f>"012"</f>
        <v>012</v>
      </c>
      <c r="G8413" t="str">
        <f>""</f>
        <v/>
      </c>
      <c r="H8413" t="s">
        <v>1</v>
      </c>
      <c r="I8413" t="s">
        <v>3598</v>
      </c>
      <c r="J8413" t="s">
        <v>7122</v>
      </c>
      <c r="K8413" t="str">
        <f t="shared" ref="K8413:K8422" si="1246">"41702"</f>
        <v>41702</v>
      </c>
    </row>
    <row r="8414" spans="1:11" customFormat="1" x14ac:dyDescent="0.25">
      <c r="A8414" t="str">
        <f t="shared" si="1242"/>
        <v>41</v>
      </c>
      <c r="B8414" t="s">
        <v>812</v>
      </c>
      <c r="C8414" t="str">
        <f t="shared" si="1243"/>
        <v>038</v>
      </c>
      <c r="D8414" t="s">
        <v>850</v>
      </c>
      <c r="E8414" t="str">
        <f t="shared" si="1244"/>
        <v>04</v>
      </c>
      <c r="F8414" t="str">
        <f>"012"</f>
        <v>012</v>
      </c>
      <c r="G8414" t="str">
        <f>""</f>
        <v/>
      </c>
      <c r="H8414" t="s">
        <v>0</v>
      </c>
      <c r="I8414" t="s">
        <v>3598</v>
      </c>
      <c r="J8414" t="s">
        <v>7122</v>
      </c>
      <c r="K8414" t="str">
        <f t="shared" si="1246"/>
        <v>41702</v>
      </c>
    </row>
    <row r="8415" spans="1:11" customFormat="1" x14ac:dyDescent="0.25">
      <c r="A8415" t="str">
        <f t="shared" si="1242"/>
        <v>41</v>
      </c>
      <c r="B8415" t="s">
        <v>812</v>
      </c>
      <c r="C8415" t="str">
        <f t="shared" si="1243"/>
        <v>038</v>
      </c>
      <c r="D8415" t="s">
        <v>850</v>
      </c>
      <c r="E8415" t="str">
        <f t="shared" si="1244"/>
        <v>04</v>
      </c>
      <c r="F8415" t="str">
        <f>"012"</f>
        <v>012</v>
      </c>
      <c r="G8415" t="str">
        <f>""</f>
        <v/>
      </c>
      <c r="H8415" t="s">
        <v>2</v>
      </c>
      <c r="I8415" t="s">
        <v>3598</v>
      </c>
      <c r="J8415" t="s">
        <v>7122</v>
      </c>
      <c r="K8415" t="str">
        <f t="shared" si="1246"/>
        <v>41702</v>
      </c>
    </row>
    <row r="8416" spans="1:11" customFormat="1" x14ac:dyDescent="0.25">
      <c r="A8416" t="str">
        <f t="shared" si="1242"/>
        <v>41</v>
      </c>
      <c r="B8416" t="s">
        <v>812</v>
      </c>
      <c r="C8416" t="str">
        <f t="shared" si="1243"/>
        <v>038</v>
      </c>
      <c r="D8416" t="s">
        <v>850</v>
      </c>
      <c r="E8416" t="str">
        <f t="shared" si="1244"/>
        <v>04</v>
      </c>
      <c r="F8416" t="str">
        <f>"013"</f>
        <v>013</v>
      </c>
      <c r="G8416" t="str">
        <f>""</f>
        <v/>
      </c>
      <c r="H8416" t="s">
        <v>1</v>
      </c>
      <c r="I8416" t="s">
        <v>2237</v>
      </c>
      <c r="J8416" t="s">
        <v>7124</v>
      </c>
      <c r="K8416" t="str">
        <f t="shared" si="1246"/>
        <v>41702</v>
      </c>
    </row>
    <row r="8417" spans="1:11" customFormat="1" x14ac:dyDescent="0.25">
      <c r="A8417" t="str">
        <f t="shared" si="1242"/>
        <v>41</v>
      </c>
      <c r="B8417" t="s">
        <v>812</v>
      </c>
      <c r="C8417" t="str">
        <f t="shared" si="1243"/>
        <v>038</v>
      </c>
      <c r="D8417" t="s">
        <v>850</v>
      </c>
      <c r="E8417" t="str">
        <f t="shared" si="1244"/>
        <v>04</v>
      </c>
      <c r="F8417" t="str">
        <f>"013"</f>
        <v>013</v>
      </c>
      <c r="G8417" t="str">
        <f>""</f>
        <v/>
      </c>
      <c r="H8417" t="s">
        <v>0</v>
      </c>
      <c r="I8417" t="s">
        <v>2237</v>
      </c>
      <c r="J8417" t="s">
        <v>7124</v>
      </c>
      <c r="K8417" t="str">
        <f t="shared" si="1246"/>
        <v>41702</v>
      </c>
    </row>
    <row r="8418" spans="1:11" customFormat="1" x14ac:dyDescent="0.25">
      <c r="A8418" t="str">
        <f t="shared" si="1242"/>
        <v>41</v>
      </c>
      <c r="B8418" t="s">
        <v>812</v>
      </c>
      <c r="C8418" t="str">
        <f t="shared" si="1243"/>
        <v>038</v>
      </c>
      <c r="D8418" t="s">
        <v>850</v>
      </c>
      <c r="E8418" t="str">
        <f t="shared" si="1244"/>
        <v>04</v>
      </c>
      <c r="F8418" t="str">
        <f>"013"</f>
        <v>013</v>
      </c>
      <c r="G8418" t="str">
        <f>""</f>
        <v/>
      </c>
      <c r="H8418" t="s">
        <v>2</v>
      </c>
      <c r="I8418" t="s">
        <v>2237</v>
      </c>
      <c r="J8418" t="s">
        <v>7124</v>
      </c>
      <c r="K8418" t="str">
        <f t="shared" si="1246"/>
        <v>41702</v>
      </c>
    </row>
    <row r="8419" spans="1:11" customFormat="1" x14ac:dyDescent="0.25">
      <c r="A8419" t="str">
        <f t="shared" si="1242"/>
        <v>41</v>
      </c>
      <c r="B8419" t="s">
        <v>812</v>
      </c>
      <c r="C8419" t="str">
        <f t="shared" si="1243"/>
        <v>038</v>
      </c>
      <c r="D8419" t="s">
        <v>850</v>
      </c>
      <c r="E8419" t="str">
        <f t="shared" si="1244"/>
        <v>04</v>
      </c>
      <c r="F8419" t="str">
        <f>"014"</f>
        <v>014</v>
      </c>
      <c r="G8419" t="str">
        <f>""</f>
        <v/>
      </c>
      <c r="H8419" t="s">
        <v>1</v>
      </c>
      <c r="I8419" t="s">
        <v>2237</v>
      </c>
      <c r="J8419" t="s">
        <v>7124</v>
      </c>
      <c r="K8419" t="str">
        <f t="shared" si="1246"/>
        <v>41702</v>
      </c>
    </row>
    <row r="8420" spans="1:11" customFormat="1" x14ac:dyDescent="0.25">
      <c r="A8420" t="str">
        <f t="shared" si="1242"/>
        <v>41</v>
      </c>
      <c r="B8420" t="s">
        <v>812</v>
      </c>
      <c r="C8420" t="str">
        <f t="shared" si="1243"/>
        <v>038</v>
      </c>
      <c r="D8420" t="s">
        <v>850</v>
      </c>
      <c r="E8420" t="str">
        <f t="shared" si="1244"/>
        <v>04</v>
      </c>
      <c r="F8420" t="str">
        <f>"014"</f>
        <v>014</v>
      </c>
      <c r="G8420" t="str">
        <f>""</f>
        <v/>
      </c>
      <c r="H8420" t="s">
        <v>0</v>
      </c>
      <c r="I8420" t="s">
        <v>2237</v>
      </c>
      <c r="J8420" t="s">
        <v>7124</v>
      </c>
      <c r="K8420" t="str">
        <f t="shared" si="1246"/>
        <v>41702</v>
      </c>
    </row>
    <row r="8421" spans="1:11" customFormat="1" x14ac:dyDescent="0.25">
      <c r="A8421" t="str">
        <f t="shared" si="1242"/>
        <v>41</v>
      </c>
      <c r="B8421" t="s">
        <v>812</v>
      </c>
      <c r="C8421" t="str">
        <f t="shared" si="1243"/>
        <v>038</v>
      </c>
      <c r="D8421" t="s">
        <v>850</v>
      </c>
      <c r="E8421" t="str">
        <f t="shared" si="1244"/>
        <v>04</v>
      </c>
      <c r="F8421" t="str">
        <f>"015"</f>
        <v>015</v>
      </c>
      <c r="G8421" t="str">
        <f>""</f>
        <v/>
      </c>
      <c r="H8421" t="s">
        <v>1</v>
      </c>
      <c r="I8421" t="s">
        <v>3598</v>
      </c>
      <c r="J8421" t="s">
        <v>7122</v>
      </c>
      <c r="K8421" t="str">
        <f t="shared" si="1246"/>
        <v>41702</v>
      </c>
    </row>
    <row r="8422" spans="1:11" customFormat="1" x14ac:dyDescent="0.25">
      <c r="A8422" t="str">
        <f t="shared" si="1242"/>
        <v>41</v>
      </c>
      <c r="B8422" t="s">
        <v>812</v>
      </c>
      <c r="C8422" t="str">
        <f t="shared" si="1243"/>
        <v>038</v>
      </c>
      <c r="D8422" t="s">
        <v>850</v>
      </c>
      <c r="E8422" t="str">
        <f t="shared" si="1244"/>
        <v>04</v>
      </c>
      <c r="F8422" t="str">
        <f>"015"</f>
        <v>015</v>
      </c>
      <c r="G8422" t="str">
        <f>""</f>
        <v/>
      </c>
      <c r="H8422" t="s">
        <v>0</v>
      </c>
      <c r="I8422" t="s">
        <v>3598</v>
      </c>
      <c r="J8422" t="s">
        <v>7122</v>
      </c>
      <c r="K8422" t="str">
        <f t="shared" si="1246"/>
        <v>41702</v>
      </c>
    </row>
    <row r="8423" spans="1:11" customFormat="1" x14ac:dyDescent="0.25">
      <c r="A8423" t="str">
        <f t="shared" si="1242"/>
        <v>41</v>
      </c>
      <c r="B8423" t="s">
        <v>812</v>
      </c>
      <c r="C8423" t="str">
        <f t="shared" si="1243"/>
        <v>038</v>
      </c>
      <c r="D8423" t="s">
        <v>850</v>
      </c>
      <c r="E8423" t="str">
        <f t="shared" si="1244"/>
        <v>04</v>
      </c>
      <c r="F8423" t="str">
        <f>"016"</f>
        <v>016</v>
      </c>
      <c r="G8423" t="str">
        <f>""</f>
        <v/>
      </c>
      <c r="H8423" t="s">
        <v>1</v>
      </c>
      <c r="I8423" t="s">
        <v>3597</v>
      </c>
      <c r="J8423" t="s">
        <v>7121</v>
      </c>
      <c r="K8423" t="str">
        <f>"41701"</f>
        <v>41701</v>
      </c>
    </row>
    <row r="8424" spans="1:11" customFormat="1" x14ac:dyDescent="0.25">
      <c r="A8424" t="str">
        <f t="shared" si="1242"/>
        <v>41</v>
      </c>
      <c r="B8424" t="s">
        <v>812</v>
      </c>
      <c r="C8424" t="str">
        <f t="shared" si="1243"/>
        <v>038</v>
      </c>
      <c r="D8424" t="s">
        <v>850</v>
      </c>
      <c r="E8424" t="str">
        <f t="shared" si="1244"/>
        <v>04</v>
      </c>
      <c r="F8424" t="str">
        <f>"016"</f>
        <v>016</v>
      </c>
      <c r="G8424" t="str">
        <f>""</f>
        <v/>
      </c>
      <c r="H8424" t="s">
        <v>0</v>
      </c>
      <c r="I8424" t="s">
        <v>3597</v>
      </c>
      <c r="J8424" t="s">
        <v>7121</v>
      </c>
      <c r="K8424" t="str">
        <f>"41701"</f>
        <v>41701</v>
      </c>
    </row>
    <row r="8425" spans="1:11" customFormat="1" x14ac:dyDescent="0.25">
      <c r="A8425" t="str">
        <f t="shared" si="1242"/>
        <v>41</v>
      </c>
      <c r="B8425" t="s">
        <v>812</v>
      </c>
      <c r="C8425" t="str">
        <f t="shared" si="1243"/>
        <v>038</v>
      </c>
      <c r="D8425" t="s">
        <v>850</v>
      </c>
      <c r="E8425" t="str">
        <f t="shared" si="1244"/>
        <v>04</v>
      </c>
      <c r="F8425" t="str">
        <f>"017"</f>
        <v>017</v>
      </c>
      <c r="G8425" t="str">
        <f>""</f>
        <v/>
      </c>
      <c r="H8425" t="s">
        <v>1</v>
      </c>
      <c r="I8425" t="s">
        <v>2237</v>
      </c>
      <c r="J8425" t="s">
        <v>7124</v>
      </c>
      <c r="K8425" t="str">
        <f>"41702"</f>
        <v>41702</v>
      </c>
    </row>
    <row r="8426" spans="1:11" customFormat="1" x14ac:dyDescent="0.25">
      <c r="A8426" t="str">
        <f t="shared" si="1242"/>
        <v>41</v>
      </c>
      <c r="B8426" t="s">
        <v>812</v>
      </c>
      <c r="C8426" t="str">
        <f t="shared" si="1243"/>
        <v>038</v>
      </c>
      <c r="D8426" t="s">
        <v>850</v>
      </c>
      <c r="E8426" t="str">
        <f t="shared" si="1244"/>
        <v>04</v>
      </c>
      <c r="F8426" t="str">
        <f>"017"</f>
        <v>017</v>
      </c>
      <c r="G8426" t="str">
        <f>""</f>
        <v/>
      </c>
      <c r="H8426" t="s">
        <v>0</v>
      </c>
      <c r="I8426" t="s">
        <v>2237</v>
      </c>
      <c r="J8426" t="s">
        <v>7124</v>
      </c>
      <c r="K8426" t="str">
        <f>"41702"</f>
        <v>41702</v>
      </c>
    </row>
    <row r="8427" spans="1:11" customFormat="1" x14ac:dyDescent="0.25">
      <c r="A8427" t="str">
        <f t="shared" si="1242"/>
        <v>41</v>
      </c>
      <c r="B8427" t="s">
        <v>812</v>
      </c>
      <c r="C8427" t="str">
        <f t="shared" si="1243"/>
        <v>038</v>
      </c>
      <c r="D8427" t="s">
        <v>850</v>
      </c>
      <c r="E8427" t="str">
        <f t="shared" si="1244"/>
        <v>04</v>
      </c>
      <c r="F8427" t="str">
        <f>"017"</f>
        <v>017</v>
      </c>
      <c r="G8427" t="str">
        <f>""</f>
        <v/>
      </c>
      <c r="H8427" t="s">
        <v>2</v>
      </c>
      <c r="I8427" t="s">
        <v>2237</v>
      </c>
      <c r="J8427" t="s">
        <v>7124</v>
      </c>
      <c r="K8427" t="str">
        <f>"41702"</f>
        <v>41702</v>
      </c>
    </row>
    <row r="8428" spans="1:11" customFormat="1" x14ac:dyDescent="0.25">
      <c r="A8428" t="str">
        <f t="shared" si="1242"/>
        <v>41</v>
      </c>
      <c r="B8428" t="s">
        <v>812</v>
      </c>
      <c r="C8428" t="str">
        <f t="shared" si="1243"/>
        <v>038</v>
      </c>
      <c r="D8428" t="s">
        <v>850</v>
      </c>
      <c r="E8428" t="str">
        <f t="shared" si="1244"/>
        <v>04</v>
      </c>
      <c r="F8428" t="str">
        <f>"018"</f>
        <v>018</v>
      </c>
      <c r="G8428" t="str">
        <f>""</f>
        <v/>
      </c>
      <c r="H8428" t="s">
        <v>1</v>
      </c>
      <c r="I8428" t="s">
        <v>3596</v>
      </c>
      <c r="J8428" t="s">
        <v>7120</v>
      </c>
      <c r="K8428" t="str">
        <f>"41704"</f>
        <v>41704</v>
      </c>
    </row>
    <row r="8429" spans="1:11" customFormat="1" x14ac:dyDescent="0.25">
      <c r="A8429" t="str">
        <f t="shared" si="1242"/>
        <v>41</v>
      </c>
      <c r="B8429" t="s">
        <v>812</v>
      </c>
      <c r="C8429" t="str">
        <f t="shared" si="1243"/>
        <v>038</v>
      </c>
      <c r="D8429" t="s">
        <v>850</v>
      </c>
      <c r="E8429" t="str">
        <f t="shared" si="1244"/>
        <v>04</v>
      </c>
      <c r="F8429" t="str">
        <f>"018"</f>
        <v>018</v>
      </c>
      <c r="G8429" t="str">
        <f>""</f>
        <v/>
      </c>
      <c r="H8429" t="s">
        <v>0</v>
      </c>
      <c r="I8429" t="s">
        <v>3596</v>
      </c>
      <c r="J8429" t="s">
        <v>7120</v>
      </c>
      <c r="K8429" t="str">
        <f>"41704"</f>
        <v>41704</v>
      </c>
    </row>
    <row r="8430" spans="1:11" customFormat="1" x14ac:dyDescent="0.25">
      <c r="A8430" t="str">
        <f t="shared" si="1242"/>
        <v>41</v>
      </c>
      <c r="B8430" t="s">
        <v>812</v>
      </c>
      <c r="C8430" t="str">
        <f t="shared" si="1243"/>
        <v>038</v>
      </c>
      <c r="D8430" t="s">
        <v>850</v>
      </c>
      <c r="E8430" t="str">
        <f t="shared" si="1244"/>
        <v>04</v>
      </c>
      <c r="F8430" t="str">
        <f>"019"</f>
        <v>019</v>
      </c>
      <c r="G8430" t="str">
        <f>""</f>
        <v/>
      </c>
      <c r="H8430" t="s">
        <v>1</v>
      </c>
      <c r="I8430" t="s">
        <v>3596</v>
      </c>
      <c r="J8430" t="s">
        <v>7120</v>
      </c>
      <c r="K8430" t="str">
        <f>"41704"</f>
        <v>41704</v>
      </c>
    </row>
    <row r="8431" spans="1:11" customFormat="1" x14ac:dyDescent="0.25">
      <c r="A8431" t="str">
        <f t="shared" si="1242"/>
        <v>41</v>
      </c>
      <c r="B8431" t="s">
        <v>812</v>
      </c>
      <c r="C8431" t="str">
        <f t="shared" si="1243"/>
        <v>038</v>
      </c>
      <c r="D8431" t="s">
        <v>850</v>
      </c>
      <c r="E8431" t="str">
        <f t="shared" si="1244"/>
        <v>04</v>
      </c>
      <c r="F8431" t="str">
        <f>"019"</f>
        <v>019</v>
      </c>
      <c r="G8431" t="str">
        <f>""</f>
        <v/>
      </c>
      <c r="H8431" t="s">
        <v>0</v>
      </c>
      <c r="I8431" t="s">
        <v>3596</v>
      </c>
      <c r="J8431" t="s">
        <v>7120</v>
      </c>
      <c r="K8431" t="str">
        <f>"41704"</f>
        <v>41704</v>
      </c>
    </row>
    <row r="8432" spans="1:11" customFormat="1" x14ac:dyDescent="0.25">
      <c r="A8432" t="str">
        <f t="shared" si="1242"/>
        <v>41</v>
      </c>
      <c r="B8432" t="s">
        <v>812</v>
      </c>
      <c r="C8432" t="str">
        <f t="shared" si="1243"/>
        <v>038</v>
      </c>
      <c r="D8432" t="s">
        <v>850</v>
      </c>
      <c r="E8432" t="str">
        <f t="shared" si="1244"/>
        <v>04</v>
      </c>
      <c r="F8432" t="str">
        <f>"019"</f>
        <v>019</v>
      </c>
      <c r="G8432" t="str">
        <f>""</f>
        <v/>
      </c>
      <c r="H8432" t="s">
        <v>2</v>
      </c>
      <c r="I8432" t="s">
        <v>3596</v>
      </c>
      <c r="J8432" t="s">
        <v>7120</v>
      </c>
      <c r="K8432" t="str">
        <f>"41704"</f>
        <v>41704</v>
      </c>
    </row>
    <row r="8433" spans="1:11" customFormat="1" x14ac:dyDescent="0.25">
      <c r="A8433" t="str">
        <f t="shared" si="1242"/>
        <v>41</v>
      </c>
      <c r="B8433" t="s">
        <v>812</v>
      </c>
      <c r="C8433" t="str">
        <f t="shared" si="1243"/>
        <v>038</v>
      </c>
      <c r="D8433" t="s">
        <v>850</v>
      </c>
      <c r="E8433" t="str">
        <f t="shared" si="1244"/>
        <v>04</v>
      </c>
      <c r="F8433" t="str">
        <f>"020"</f>
        <v>020</v>
      </c>
      <c r="G8433" t="str">
        <f>""</f>
        <v/>
      </c>
      <c r="H8433" t="s">
        <v>1</v>
      </c>
      <c r="I8433" t="s">
        <v>3598</v>
      </c>
      <c r="J8433" t="s">
        <v>7122</v>
      </c>
      <c r="K8433" t="str">
        <f>"41702"</f>
        <v>41702</v>
      </c>
    </row>
    <row r="8434" spans="1:11" customFormat="1" x14ac:dyDescent="0.25">
      <c r="A8434" t="str">
        <f t="shared" si="1242"/>
        <v>41</v>
      </c>
      <c r="B8434" t="s">
        <v>812</v>
      </c>
      <c r="C8434" t="str">
        <f t="shared" si="1243"/>
        <v>038</v>
      </c>
      <c r="D8434" t="s">
        <v>850</v>
      </c>
      <c r="E8434" t="str">
        <f t="shared" si="1244"/>
        <v>04</v>
      </c>
      <c r="F8434" t="str">
        <f>"020"</f>
        <v>020</v>
      </c>
      <c r="G8434" t="str">
        <f>""</f>
        <v/>
      </c>
      <c r="H8434" t="s">
        <v>0</v>
      </c>
      <c r="I8434" t="s">
        <v>3598</v>
      </c>
      <c r="J8434" t="s">
        <v>7122</v>
      </c>
      <c r="K8434" t="str">
        <f>"41702"</f>
        <v>41702</v>
      </c>
    </row>
    <row r="8435" spans="1:11" customFormat="1" x14ac:dyDescent="0.25">
      <c r="A8435" t="str">
        <f t="shared" si="1242"/>
        <v>41</v>
      </c>
      <c r="B8435" t="s">
        <v>812</v>
      </c>
      <c r="C8435" t="str">
        <f t="shared" si="1243"/>
        <v>038</v>
      </c>
      <c r="D8435" t="s">
        <v>850</v>
      </c>
      <c r="E8435" t="str">
        <f t="shared" si="1244"/>
        <v>04</v>
      </c>
      <c r="F8435" t="str">
        <f>"021"</f>
        <v>021</v>
      </c>
      <c r="G8435" t="str">
        <f>""</f>
        <v/>
      </c>
      <c r="H8435" t="s">
        <v>1</v>
      </c>
      <c r="I8435" t="s">
        <v>3592</v>
      </c>
      <c r="J8435" t="s">
        <v>7117</v>
      </c>
      <c r="K8435" t="str">
        <f>"41701"</f>
        <v>41701</v>
      </c>
    </row>
    <row r="8436" spans="1:11" customFormat="1" x14ac:dyDescent="0.25">
      <c r="A8436" t="str">
        <f t="shared" si="1242"/>
        <v>41</v>
      </c>
      <c r="B8436" t="s">
        <v>812</v>
      </c>
      <c r="C8436" t="str">
        <f t="shared" si="1243"/>
        <v>038</v>
      </c>
      <c r="D8436" t="s">
        <v>850</v>
      </c>
      <c r="E8436" t="str">
        <f t="shared" si="1244"/>
        <v>04</v>
      </c>
      <c r="F8436" t="str">
        <f>"021"</f>
        <v>021</v>
      </c>
      <c r="G8436" t="str">
        <f>""</f>
        <v/>
      </c>
      <c r="H8436" t="s">
        <v>0</v>
      </c>
      <c r="I8436" t="s">
        <v>3592</v>
      </c>
      <c r="J8436" t="s">
        <v>7117</v>
      </c>
      <c r="K8436" t="str">
        <f>"41701"</f>
        <v>41701</v>
      </c>
    </row>
    <row r="8437" spans="1:11" customFormat="1" x14ac:dyDescent="0.25">
      <c r="A8437" t="str">
        <f t="shared" si="1242"/>
        <v>41</v>
      </c>
      <c r="B8437" t="s">
        <v>812</v>
      </c>
      <c r="C8437" t="str">
        <f t="shared" si="1243"/>
        <v>038</v>
      </c>
      <c r="D8437" t="s">
        <v>850</v>
      </c>
      <c r="E8437" t="str">
        <f t="shared" si="1244"/>
        <v>04</v>
      </c>
      <c r="F8437" t="str">
        <f>"022"</f>
        <v>022</v>
      </c>
      <c r="G8437" t="str">
        <f>""</f>
        <v/>
      </c>
      <c r="H8437" t="s">
        <v>1</v>
      </c>
      <c r="I8437" t="s">
        <v>3596</v>
      </c>
      <c r="J8437" t="s">
        <v>7120</v>
      </c>
      <c r="K8437" t="str">
        <f>"41704"</f>
        <v>41704</v>
      </c>
    </row>
    <row r="8438" spans="1:11" customFormat="1" x14ac:dyDescent="0.25">
      <c r="A8438" t="str">
        <f t="shared" si="1242"/>
        <v>41</v>
      </c>
      <c r="B8438" t="s">
        <v>812</v>
      </c>
      <c r="C8438" t="str">
        <f t="shared" si="1243"/>
        <v>038</v>
      </c>
      <c r="D8438" t="s">
        <v>850</v>
      </c>
      <c r="E8438" t="str">
        <f t="shared" si="1244"/>
        <v>04</v>
      </c>
      <c r="F8438" t="str">
        <f>"022"</f>
        <v>022</v>
      </c>
      <c r="G8438" t="str">
        <f>""</f>
        <v/>
      </c>
      <c r="H8438" t="s">
        <v>0</v>
      </c>
      <c r="I8438" t="s">
        <v>3596</v>
      </c>
      <c r="J8438" t="s">
        <v>7120</v>
      </c>
      <c r="K8438" t="str">
        <f>"41704"</f>
        <v>41704</v>
      </c>
    </row>
    <row r="8439" spans="1:11" customFormat="1" x14ac:dyDescent="0.25">
      <c r="A8439" t="str">
        <f t="shared" ref="A8439:A8502" si="1247">"41"</f>
        <v>41</v>
      </c>
      <c r="B8439" t="s">
        <v>812</v>
      </c>
      <c r="C8439" t="str">
        <f t="shared" si="1243"/>
        <v>038</v>
      </c>
      <c r="D8439" t="s">
        <v>850</v>
      </c>
      <c r="E8439" t="str">
        <f t="shared" ref="E8439:E8502" si="1248">"05"</f>
        <v>05</v>
      </c>
      <c r="F8439" t="str">
        <f>"001"</f>
        <v>001</v>
      </c>
      <c r="G8439" t="str">
        <f>""</f>
        <v/>
      </c>
      <c r="H8439" t="s">
        <v>1</v>
      </c>
      <c r="I8439" t="s">
        <v>3600</v>
      </c>
      <c r="J8439" t="s">
        <v>7125</v>
      </c>
      <c r="K8439" t="str">
        <f>"41089"</f>
        <v>41089</v>
      </c>
    </row>
    <row r="8440" spans="1:11" customFormat="1" x14ac:dyDescent="0.25">
      <c r="A8440" t="str">
        <f t="shared" si="1247"/>
        <v>41</v>
      </c>
      <c r="B8440" t="s">
        <v>812</v>
      </c>
      <c r="C8440" t="str">
        <f t="shared" si="1243"/>
        <v>038</v>
      </c>
      <c r="D8440" t="s">
        <v>850</v>
      </c>
      <c r="E8440" t="str">
        <f t="shared" si="1248"/>
        <v>05</v>
      </c>
      <c r="F8440" t="str">
        <f>"001"</f>
        <v>001</v>
      </c>
      <c r="G8440" t="str">
        <f>""</f>
        <v/>
      </c>
      <c r="H8440" t="s">
        <v>0</v>
      </c>
      <c r="I8440" t="s">
        <v>3600</v>
      </c>
      <c r="J8440" t="s">
        <v>7125</v>
      </c>
      <c r="K8440" t="str">
        <f>"41089"</f>
        <v>41089</v>
      </c>
    </row>
    <row r="8441" spans="1:11" customFormat="1" x14ac:dyDescent="0.25">
      <c r="A8441" t="str">
        <f t="shared" si="1247"/>
        <v>41</v>
      </c>
      <c r="B8441" t="s">
        <v>812</v>
      </c>
      <c r="C8441" t="str">
        <f t="shared" si="1243"/>
        <v>038</v>
      </c>
      <c r="D8441" t="s">
        <v>850</v>
      </c>
      <c r="E8441" t="str">
        <f t="shared" si="1248"/>
        <v>05</v>
      </c>
      <c r="F8441" t="str">
        <f>"002"</f>
        <v>002</v>
      </c>
      <c r="G8441" t="str">
        <f>""</f>
        <v/>
      </c>
      <c r="H8441" t="s">
        <v>1</v>
      </c>
      <c r="I8441" t="s">
        <v>2758</v>
      </c>
      <c r="J8441" t="s">
        <v>7126</v>
      </c>
      <c r="K8441" t="str">
        <f>"41703"</f>
        <v>41703</v>
      </c>
    </row>
    <row r="8442" spans="1:11" customFormat="1" x14ac:dyDescent="0.25">
      <c r="A8442" t="str">
        <f t="shared" si="1247"/>
        <v>41</v>
      </c>
      <c r="B8442" t="s">
        <v>812</v>
      </c>
      <c r="C8442" t="str">
        <f t="shared" si="1243"/>
        <v>038</v>
      </c>
      <c r="D8442" t="s">
        <v>850</v>
      </c>
      <c r="E8442" t="str">
        <f t="shared" si="1248"/>
        <v>05</v>
      </c>
      <c r="F8442" t="str">
        <f>"002"</f>
        <v>002</v>
      </c>
      <c r="G8442" t="str">
        <f>""</f>
        <v/>
      </c>
      <c r="H8442" t="s">
        <v>0</v>
      </c>
      <c r="I8442" t="s">
        <v>2758</v>
      </c>
      <c r="J8442" t="s">
        <v>7126</v>
      </c>
      <c r="K8442" t="str">
        <f>"41703"</f>
        <v>41703</v>
      </c>
    </row>
    <row r="8443" spans="1:11" customFormat="1" x14ac:dyDescent="0.25">
      <c r="A8443" t="str">
        <f t="shared" si="1247"/>
        <v>41</v>
      </c>
      <c r="B8443" t="s">
        <v>812</v>
      </c>
      <c r="C8443" t="str">
        <f t="shared" si="1243"/>
        <v>038</v>
      </c>
      <c r="D8443" t="s">
        <v>850</v>
      </c>
      <c r="E8443" t="str">
        <f t="shared" si="1248"/>
        <v>05</v>
      </c>
      <c r="F8443" t="str">
        <f>"003"</f>
        <v>003</v>
      </c>
      <c r="G8443" t="str">
        <f>""</f>
        <v/>
      </c>
      <c r="H8443" t="s">
        <v>1</v>
      </c>
      <c r="I8443" t="s">
        <v>3600</v>
      </c>
      <c r="J8443" t="s">
        <v>7125</v>
      </c>
      <c r="K8443" t="str">
        <f t="shared" ref="K8443:K8450" si="1249">"41089"</f>
        <v>41089</v>
      </c>
    </row>
    <row r="8444" spans="1:11" customFormat="1" x14ac:dyDescent="0.25">
      <c r="A8444" t="str">
        <f t="shared" si="1247"/>
        <v>41</v>
      </c>
      <c r="B8444" t="s">
        <v>812</v>
      </c>
      <c r="C8444" t="str">
        <f t="shared" si="1243"/>
        <v>038</v>
      </c>
      <c r="D8444" t="s">
        <v>850</v>
      </c>
      <c r="E8444" t="str">
        <f t="shared" si="1248"/>
        <v>05</v>
      </c>
      <c r="F8444" t="str">
        <f>"003"</f>
        <v>003</v>
      </c>
      <c r="G8444" t="str">
        <f>""</f>
        <v/>
      </c>
      <c r="H8444" t="s">
        <v>0</v>
      </c>
      <c r="I8444" t="s">
        <v>3600</v>
      </c>
      <c r="J8444" t="s">
        <v>7125</v>
      </c>
      <c r="K8444" t="str">
        <f t="shared" si="1249"/>
        <v>41089</v>
      </c>
    </row>
    <row r="8445" spans="1:11" customFormat="1" x14ac:dyDescent="0.25">
      <c r="A8445" t="str">
        <f t="shared" si="1247"/>
        <v>41</v>
      </c>
      <c r="B8445" t="s">
        <v>812</v>
      </c>
      <c r="C8445" t="str">
        <f t="shared" si="1243"/>
        <v>038</v>
      </c>
      <c r="D8445" t="s">
        <v>850</v>
      </c>
      <c r="E8445" t="str">
        <f t="shared" si="1248"/>
        <v>05</v>
      </c>
      <c r="F8445" t="str">
        <f>"003"</f>
        <v>003</v>
      </c>
      <c r="G8445" t="str">
        <f>""</f>
        <v/>
      </c>
      <c r="H8445" t="s">
        <v>2</v>
      </c>
      <c r="I8445" t="s">
        <v>3600</v>
      </c>
      <c r="J8445" t="s">
        <v>7125</v>
      </c>
      <c r="K8445" t="str">
        <f t="shared" si="1249"/>
        <v>41089</v>
      </c>
    </row>
    <row r="8446" spans="1:11" customFormat="1" x14ac:dyDescent="0.25">
      <c r="A8446" t="str">
        <f t="shared" si="1247"/>
        <v>41</v>
      </c>
      <c r="B8446" t="s">
        <v>812</v>
      </c>
      <c r="C8446" t="str">
        <f t="shared" si="1243"/>
        <v>038</v>
      </c>
      <c r="D8446" t="s">
        <v>850</v>
      </c>
      <c r="E8446" t="str">
        <f t="shared" si="1248"/>
        <v>05</v>
      </c>
      <c r="F8446" t="str">
        <f>"004"</f>
        <v>004</v>
      </c>
      <c r="G8446" t="str">
        <f>""</f>
        <v/>
      </c>
      <c r="H8446" t="s">
        <v>1</v>
      </c>
      <c r="I8446" t="s">
        <v>3600</v>
      </c>
      <c r="J8446" t="s">
        <v>7125</v>
      </c>
      <c r="K8446" t="str">
        <f t="shared" si="1249"/>
        <v>41089</v>
      </c>
    </row>
    <row r="8447" spans="1:11" customFormat="1" x14ac:dyDescent="0.25">
      <c r="A8447" t="str">
        <f t="shared" si="1247"/>
        <v>41</v>
      </c>
      <c r="B8447" t="s">
        <v>812</v>
      </c>
      <c r="C8447" t="str">
        <f t="shared" si="1243"/>
        <v>038</v>
      </c>
      <c r="D8447" t="s">
        <v>850</v>
      </c>
      <c r="E8447" t="str">
        <f t="shared" si="1248"/>
        <v>05</v>
      </c>
      <c r="F8447" t="str">
        <f>"004"</f>
        <v>004</v>
      </c>
      <c r="G8447" t="str">
        <f>""</f>
        <v/>
      </c>
      <c r="H8447" t="s">
        <v>0</v>
      </c>
      <c r="I8447" t="s">
        <v>3600</v>
      </c>
      <c r="J8447" t="s">
        <v>7125</v>
      </c>
      <c r="K8447" t="str">
        <f t="shared" si="1249"/>
        <v>41089</v>
      </c>
    </row>
    <row r="8448" spans="1:11" customFormat="1" x14ac:dyDescent="0.25">
      <c r="A8448" t="str">
        <f t="shared" si="1247"/>
        <v>41</v>
      </c>
      <c r="B8448" t="s">
        <v>812</v>
      </c>
      <c r="C8448" t="str">
        <f t="shared" ref="C8448:C8506" si="1250">"038"</f>
        <v>038</v>
      </c>
      <c r="D8448" t="s">
        <v>850</v>
      </c>
      <c r="E8448" t="str">
        <f t="shared" si="1248"/>
        <v>05</v>
      </c>
      <c r="F8448" t="str">
        <f>"004"</f>
        <v>004</v>
      </c>
      <c r="G8448" t="str">
        <f>""</f>
        <v/>
      </c>
      <c r="H8448" t="s">
        <v>2</v>
      </c>
      <c r="I8448" t="s">
        <v>3600</v>
      </c>
      <c r="J8448" t="s">
        <v>7125</v>
      </c>
      <c r="K8448" t="str">
        <f t="shared" si="1249"/>
        <v>41089</v>
      </c>
    </row>
    <row r="8449" spans="1:11" customFormat="1" x14ac:dyDescent="0.25">
      <c r="A8449" t="str">
        <f t="shared" si="1247"/>
        <v>41</v>
      </c>
      <c r="B8449" t="s">
        <v>812</v>
      </c>
      <c r="C8449" t="str">
        <f t="shared" si="1250"/>
        <v>038</v>
      </c>
      <c r="D8449" t="s">
        <v>850</v>
      </c>
      <c r="E8449" t="str">
        <f t="shared" si="1248"/>
        <v>05</v>
      </c>
      <c r="F8449" t="str">
        <f>"005"</f>
        <v>005</v>
      </c>
      <c r="G8449" t="str">
        <f>""</f>
        <v/>
      </c>
      <c r="H8449" t="s">
        <v>1</v>
      </c>
      <c r="I8449" t="s">
        <v>3600</v>
      </c>
      <c r="J8449" t="s">
        <v>7125</v>
      </c>
      <c r="K8449" t="str">
        <f t="shared" si="1249"/>
        <v>41089</v>
      </c>
    </row>
    <row r="8450" spans="1:11" customFormat="1" x14ac:dyDescent="0.25">
      <c r="A8450" t="str">
        <f t="shared" si="1247"/>
        <v>41</v>
      </c>
      <c r="B8450" t="s">
        <v>812</v>
      </c>
      <c r="C8450" t="str">
        <f t="shared" si="1250"/>
        <v>038</v>
      </c>
      <c r="D8450" t="s">
        <v>850</v>
      </c>
      <c r="E8450" t="str">
        <f t="shared" si="1248"/>
        <v>05</v>
      </c>
      <c r="F8450" t="str">
        <f>"005"</f>
        <v>005</v>
      </c>
      <c r="G8450" t="str">
        <f>""</f>
        <v/>
      </c>
      <c r="H8450" t="s">
        <v>0</v>
      </c>
      <c r="I8450" t="s">
        <v>3600</v>
      </c>
      <c r="J8450" t="s">
        <v>7125</v>
      </c>
      <c r="K8450" t="str">
        <f t="shared" si="1249"/>
        <v>41089</v>
      </c>
    </row>
    <row r="8451" spans="1:11" customFormat="1" x14ac:dyDescent="0.25">
      <c r="A8451" t="str">
        <f t="shared" si="1247"/>
        <v>41</v>
      </c>
      <c r="B8451" t="s">
        <v>812</v>
      </c>
      <c r="C8451" t="str">
        <f t="shared" si="1250"/>
        <v>038</v>
      </c>
      <c r="D8451" t="s">
        <v>850</v>
      </c>
      <c r="E8451" t="str">
        <f t="shared" si="1248"/>
        <v>05</v>
      </c>
      <c r="F8451" t="str">
        <f>"006"</f>
        <v>006</v>
      </c>
      <c r="G8451" t="str">
        <f>""</f>
        <v/>
      </c>
      <c r="H8451" t="s">
        <v>1</v>
      </c>
      <c r="I8451" t="s">
        <v>3594</v>
      </c>
      <c r="J8451" t="s">
        <v>6920</v>
      </c>
      <c r="K8451" t="str">
        <f>"41701"</f>
        <v>41701</v>
      </c>
    </row>
    <row r="8452" spans="1:11" customFormat="1" x14ac:dyDescent="0.25">
      <c r="A8452" t="str">
        <f t="shared" si="1247"/>
        <v>41</v>
      </c>
      <c r="B8452" t="s">
        <v>812</v>
      </c>
      <c r="C8452" t="str">
        <f t="shared" si="1250"/>
        <v>038</v>
      </c>
      <c r="D8452" t="s">
        <v>850</v>
      </c>
      <c r="E8452" t="str">
        <f t="shared" si="1248"/>
        <v>05</v>
      </c>
      <c r="F8452" t="str">
        <f>"006"</f>
        <v>006</v>
      </c>
      <c r="G8452" t="str">
        <f>""</f>
        <v/>
      </c>
      <c r="H8452" t="s">
        <v>0</v>
      </c>
      <c r="I8452" t="s">
        <v>3594</v>
      </c>
      <c r="J8452" t="s">
        <v>6920</v>
      </c>
      <c r="K8452" t="str">
        <f>"41701"</f>
        <v>41701</v>
      </c>
    </row>
    <row r="8453" spans="1:11" customFormat="1" x14ac:dyDescent="0.25">
      <c r="A8453" t="str">
        <f t="shared" si="1247"/>
        <v>41</v>
      </c>
      <c r="B8453" t="s">
        <v>812</v>
      </c>
      <c r="C8453" t="str">
        <f t="shared" si="1250"/>
        <v>038</v>
      </c>
      <c r="D8453" t="s">
        <v>850</v>
      </c>
      <c r="E8453" t="str">
        <f t="shared" si="1248"/>
        <v>05</v>
      </c>
      <c r="F8453" t="str">
        <f>"007"</f>
        <v>007</v>
      </c>
      <c r="G8453" t="str">
        <f>""</f>
        <v/>
      </c>
      <c r="H8453" t="s">
        <v>1</v>
      </c>
      <c r="I8453" t="s">
        <v>3601</v>
      </c>
      <c r="J8453" t="s">
        <v>7127</v>
      </c>
      <c r="K8453" t="str">
        <f t="shared" ref="K8453:K8468" si="1251">"41089"</f>
        <v>41089</v>
      </c>
    </row>
    <row r="8454" spans="1:11" customFormat="1" x14ac:dyDescent="0.25">
      <c r="A8454" t="str">
        <f t="shared" si="1247"/>
        <v>41</v>
      </c>
      <c r="B8454" t="s">
        <v>812</v>
      </c>
      <c r="C8454" t="str">
        <f t="shared" si="1250"/>
        <v>038</v>
      </c>
      <c r="D8454" t="s">
        <v>850</v>
      </c>
      <c r="E8454" t="str">
        <f t="shared" si="1248"/>
        <v>05</v>
      </c>
      <c r="F8454" t="str">
        <f>"007"</f>
        <v>007</v>
      </c>
      <c r="G8454" t="str">
        <f>""</f>
        <v/>
      </c>
      <c r="H8454" t="s">
        <v>0</v>
      </c>
      <c r="I8454" t="s">
        <v>3601</v>
      </c>
      <c r="J8454" t="s">
        <v>7127</v>
      </c>
      <c r="K8454" t="str">
        <f t="shared" si="1251"/>
        <v>41089</v>
      </c>
    </row>
    <row r="8455" spans="1:11" customFormat="1" x14ac:dyDescent="0.25">
      <c r="A8455" t="str">
        <f t="shared" si="1247"/>
        <v>41</v>
      </c>
      <c r="B8455" t="s">
        <v>812</v>
      </c>
      <c r="C8455" t="str">
        <f t="shared" si="1250"/>
        <v>038</v>
      </c>
      <c r="D8455" t="s">
        <v>850</v>
      </c>
      <c r="E8455" t="str">
        <f t="shared" si="1248"/>
        <v>05</v>
      </c>
      <c r="F8455" t="str">
        <f>"008"</f>
        <v>008</v>
      </c>
      <c r="G8455" t="str">
        <f>""</f>
        <v/>
      </c>
      <c r="H8455" t="s">
        <v>1</v>
      </c>
      <c r="I8455" t="s">
        <v>3601</v>
      </c>
      <c r="J8455" t="s">
        <v>7127</v>
      </c>
      <c r="K8455" t="str">
        <f t="shared" si="1251"/>
        <v>41089</v>
      </c>
    </row>
    <row r="8456" spans="1:11" customFormat="1" x14ac:dyDescent="0.25">
      <c r="A8456" t="str">
        <f t="shared" si="1247"/>
        <v>41</v>
      </c>
      <c r="B8456" t="s">
        <v>812</v>
      </c>
      <c r="C8456" t="str">
        <f t="shared" si="1250"/>
        <v>038</v>
      </c>
      <c r="D8456" t="s">
        <v>850</v>
      </c>
      <c r="E8456" t="str">
        <f t="shared" si="1248"/>
        <v>05</v>
      </c>
      <c r="F8456" t="str">
        <f>"008"</f>
        <v>008</v>
      </c>
      <c r="G8456" t="str">
        <f>""</f>
        <v/>
      </c>
      <c r="H8456" t="s">
        <v>0</v>
      </c>
      <c r="I8456" t="s">
        <v>3601</v>
      </c>
      <c r="J8456" t="s">
        <v>7127</v>
      </c>
      <c r="K8456" t="str">
        <f t="shared" si="1251"/>
        <v>41089</v>
      </c>
    </row>
    <row r="8457" spans="1:11" customFormat="1" x14ac:dyDescent="0.25">
      <c r="A8457" t="str">
        <f t="shared" si="1247"/>
        <v>41</v>
      </c>
      <c r="B8457" t="s">
        <v>812</v>
      </c>
      <c r="C8457" t="str">
        <f t="shared" si="1250"/>
        <v>038</v>
      </c>
      <c r="D8457" t="s">
        <v>850</v>
      </c>
      <c r="E8457" t="str">
        <f t="shared" si="1248"/>
        <v>05</v>
      </c>
      <c r="F8457" t="str">
        <f>"009"</f>
        <v>009</v>
      </c>
      <c r="G8457" t="str">
        <f>""</f>
        <v/>
      </c>
      <c r="H8457" t="s">
        <v>1</v>
      </c>
      <c r="I8457" t="s">
        <v>3510</v>
      </c>
      <c r="J8457" t="s">
        <v>7128</v>
      </c>
      <c r="K8457" t="str">
        <f t="shared" si="1251"/>
        <v>41089</v>
      </c>
    </row>
    <row r="8458" spans="1:11" customFormat="1" x14ac:dyDescent="0.25">
      <c r="A8458" t="str">
        <f t="shared" si="1247"/>
        <v>41</v>
      </c>
      <c r="B8458" t="s">
        <v>812</v>
      </c>
      <c r="C8458" t="str">
        <f t="shared" si="1250"/>
        <v>038</v>
      </c>
      <c r="D8458" t="s">
        <v>850</v>
      </c>
      <c r="E8458" t="str">
        <f t="shared" si="1248"/>
        <v>05</v>
      </c>
      <c r="F8458" t="str">
        <f>"009"</f>
        <v>009</v>
      </c>
      <c r="G8458" t="str">
        <f>""</f>
        <v/>
      </c>
      <c r="H8458" t="s">
        <v>0</v>
      </c>
      <c r="I8458" t="s">
        <v>3510</v>
      </c>
      <c r="J8458" t="s">
        <v>7128</v>
      </c>
      <c r="K8458" t="str">
        <f t="shared" si="1251"/>
        <v>41089</v>
      </c>
    </row>
    <row r="8459" spans="1:11" customFormat="1" x14ac:dyDescent="0.25">
      <c r="A8459" t="str">
        <f t="shared" si="1247"/>
        <v>41</v>
      </c>
      <c r="B8459" t="s">
        <v>812</v>
      </c>
      <c r="C8459" t="str">
        <f t="shared" si="1250"/>
        <v>038</v>
      </c>
      <c r="D8459" t="s">
        <v>850</v>
      </c>
      <c r="E8459" t="str">
        <f t="shared" si="1248"/>
        <v>05</v>
      </c>
      <c r="F8459" t="str">
        <f>"009"</f>
        <v>009</v>
      </c>
      <c r="G8459" t="str">
        <f>""</f>
        <v/>
      </c>
      <c r="H8459" t="s">
        <v>2</v>
      </c>
      <c r="I8459" t="s">
        <v>3510</v>
      </c>
      <c r="J8459" t="s">
        <v>7128</v>
      </c>
      <c r="K8459" t="str">
        <f t="shared" si="1251"/>
        <v>41089</v>
      </c>
    </row>
    <row r="8460" spans="1:11" customFormat="1" x14ac:dyDescent="0.25">
      <c r="A8460" t="str">
        <f t="shared" si="1247"/>
        <v>41</v>
      </c>
      <c r="B8460" t="s">
        <v>812</v>
      </c>
      <c r="C8460" t="str">
        <f t="shared" si="1250"/>
        <v>038</v>
      </c>
      <c r="D8460" t="s">
        <v>850</v>
      </c>
      <c r="E8460" t="str">
        <f t="shared" si="1248"/>
        <v>05</v>
      </c>
      <c r="F8460" t="str">
        <f>"010"</f>
        <v>010</v>
      </c>
      <c r="G8460" t="str">
        <f>""</f>
        <v/>
      </c>
      <c r="H8460" t="s">
        <v>1</v>
      </c>
      <c r="I8460" t="s">
        <v>3600</v>
      </c>
      <c r="J8460" t="s">
        <v>7125</v>
      </c>
      <c r="K8460" t="str">
        <f t="shared" si="1251"/>
        <v>41089</v>
      </c>
    </row>
    <row r="8461" spans="1:11" customFormat="1" x14ac:dyDescent="0.25">
      <c r="A8461" t="str">
        <f t="shared" si="1247"/>
        <v>41</v>
      </c>
      <c r="B8461" t="s">
        <v>812</v>
      </c>
      <c r="C8461" t="str">
        <f t="shared" si="1250"/>
        <v>038</v>
      </c>
      <c r="D8461" t="s">
        <v>850</v>
      </c>
      <c r="E8461" t="str">
        <f t="shared" si="1248"/>
        <v>05</v>
      </c>
      <c r="F8461" t="str">
        <f>"010"</f>
        <v>010</v>
      </c>
      <c r="G8461" t="str">
        <f>""</f>
        <v/>
      </c>
      <c r="H8461" t="s">
        <v>0</v>
      </c>
      <c r="I8461" t="s">
        <v>3600</v>
      </c>
      <c r="J8461" t="s">
        <v>7125</v>
      </c>
      <c r="K8461" t="str">
        <f t="shared" si="1251"/>
        <v>41089</v>
      </c>
    </row>
    <row r="8462" spans="1:11" customFormat="1" x14ac:dyDescent="0.25">
      <c r="A8462" t="str">
        <f t="shared" si="1247"/>
        <v>41</v>
      </c>
      <c r="B8462" t="s">
        <v>812</v>
      </c>
      <c r="C8462" t="str">
        <f t="shared" si="1250"/>
        <v>038</v>
      </c>
      <c r="D8462" t="s">
        <v>850</v>
      </c>
      <c r="E8462" t="str">
        <f t="shared" si="1248"/>
        <v>05</v>
      </c>
      <c r="F8462" t="str">
        <f>"011"</f>
        <v>011</v>
      </c>
      <c r="G8462" t="str">
        <f>""</f>
        <v/>
      </c>
      <c r="H8462" t="s">
        <v>1</v>
      </c>
      <c r="I8462" t="s">
        <v>3600</v>
      </c>
      <c r="J8462" t="s">
        <v>7125</v>
      </c>
      <c r="K8462" t="str">
        <f t="shared" si="1251"/>
        <v>41089</v>
      </c>
    </row>
    <row r="8463" spans="1:11" customFormat="1" x14ac:dyDescent="0.25">
      <c r="A8463" t="str">
        <f t="shared" si="1247"/>
        <v>41</v>
      </c>
      <c r="B8463" t="s">
        <v>812</v>
      </c>
      <c r="C8463" t="str">
        <f t="shared" si="1250"/>
        <v>038</v>
      </c>
      <c r="D8463" t="s">
        <v>850</v>
      </c>
      <c r="E8463" t="str">
        <f t="shared" si="1248"/>
        <v>05</v>
      </c>
      <c r="F8463" t="str">
        <f>"011"</f>
        <v>011</v>
      </c>
      <c r="G8463" t="str">
        <f>""</f>
        <v/>
      </c>
      <c r="H8463" t="s">
        <v>0</v>
      </c>
      <c r="I8463" t="s">
        <v>3600</v>
      </c>
      <c r="J8463" t="s">
        <v>7125</v>
      </c>
      <c r="K8463" t="str">
        <f t="shared" si="1251"/>
        <v>41089</v>
      </c>
    </row>
    <row r="8464" spans="1:11" customFormat="1" x14ac:dyDescent="0.25">
      <c r="A8464" t="str">
        <f t="shared" si="1247"/>
        <v>41</v>
      </c>
      <c r="B8464" t="s">
        <v>812</v>
      </c>
      <c r="C8464" t="str">
        <f t="shared" si="1250"/>
        <v>038</v>
      </c>
      <c r="D8464" t="s">
        <v>850</v>
      </c>
      <c r="E8464" t="str">
        <f t="shared" si="1248"/>
        <v>05</v>
      </c>
      <c r="F8464" t="str">
        <f>"012"</f>
        <v>012</v>
      </c>
      <c r="G8464" t="str">
        <f>""</f>
        <v/>
      </c>
      <c r="H8464" t="s">
        <v>1</v>
      </c>
      <c r="I8464" t="s">
        <v>3602</v>
      </c>
      <c r="J8464" t="s">
        <v>7129</v>
      </c>
      <c r="K8464" t="str">
        <f t="shared" si="1251"/>
        <v>41089</v>
      </c>
    </row>
    <row r="8465" spans="1:11" customFormat="1" x14ac:dyDescent="0.25">
      <c r="A8465" t="str">
        <f t="shared" si="1247"/>
        <v>41</v>
      </c>
      <c r="B8465" t="s">
        <v>812</v>
      </c>
      <c r="C8465" t="str">
        <f t="shared" si="1250"/>
        <v>038</v>
      </c>
      <c r="D8465" t="s">
        <v>850</v>
      </c>
      <c r="E8465" t="str">
        <f t="shared" si="1248"/>
        <v>05</v>
      </c>
      <c r="F8465" t="str">
        <f>"012"</f>
        <v>012</v>
      </c>
      <c r="G8465" t="str">
        <f>""</f>
        <v/>
      </c>
      <c r="H8465" t="s">
        <v>0</v>
      </c>
      <c r="I8465" t="s">
        <v>3602</v>
      </c>
      <c r="J8465" t="s">
        <v>7129</v>
      </c>
      <c r="K8465" t="str">
        <f t="shared" si="1251"/>
        <v>41089</v>
      </c>
    </row>
    <row r="8466" spans="1:11" customFormat="1" x14ac:dyDescent="0.25">
      <c r="A8466" t="str">
        <f t="shared" si="1247"/>
        <v>41</v>
      </c>
      <c r="B8466" t="s">
        <v>812</v>
      </c>
      <c r="C8466" t="str">
        <f t="shared" si="1250"/>
        <v>038</v>
      </c>
      <c r="D8466" t="s">
        <v>850</v>
      </c>
      <c r="E8466" t="str">
        <f t="shared" si="1248"/>
        <v>05</v>
      </c>
      <c r="F8466" t="str">
        <f>"013"</f>
        <v>013</v>
      </c>
      <c r="G8466" t="str">
        <f>""</f>
        <v/>
      </c>
      <c r="H8466" t="s">
        <v>1</v>
      </c>
      <c r="I8466" t="s">
        <v>3601</v>
      </c>
      <c r="J8466" t="s">
        <v>7127</v>
      </c>
      <c r="K8466" t="str">
        <f t="shared" si="1251"/>
        <v>41089</v>
      </c>
    </row>
    <row r="8467" spans="1:11" customFormat="1" x14ac:dyDescent="0.25">
      <c r="A8467" t="str">
        <f t="shared" si="1247"/>
        <v>41</v>
      </c>
      <c r="B8467" t="s">
        <v>812</v>
      </c>
      <c r="C8467" t="str">
        <f t="shared" si="1250"/>
        <v>038</v>
      </c>
      <c r="D8467" t="s">
        <v>850</v>
      </c>
      <c r="E8467" t="str">
        <f t="shared" si="1248"/>
        <v>05</v>
      </c>
      <c r="F8467" t="str">
        <f>"013"</f>
        <v>013</v>
      </c>
      <c r="G8467" t="str">
        <f>""</f>
        <v/>
      </c>
      <c r="H8467" t="s">
        <v>0</v>
      </c>
      <c r="I8467" t="s">
        <v>3601</v>
      </c>
      <c r="J8467" t="s">
        <v>7127</v>
      </c>
      <c r="K8467" t="str">
        <f t="shared" si="1251"/>
        <v>41089</v>
      </c>
    </row>
    <row r="8468" spans="1:11" customFormat="1" x14ac:dyDescent="0.25">
      <c r="A8468" t="str">
        <f t="shared" si="1247"/>
        <v>41</v>
      </c>
      <c r="B8468" t="s">
        <v>812</v>
      </c>
      <c r="C8468" t="str">
        <f t="shared" si="1250"/>
        <v>038</v>
      </c>
      <c r="D8468" t="s">
        <v>850</v>
      </c>
      <c r="E8468" t="str">
        <f t="shared" si="1248"/>
        <v>05</v>
      </c>
      <c r="F8468" t="str">
        <f>"013"</f>
        <v>013</v>
      </c>
      <c r="G8468" t="str">
        <f>""</f>
        <v/>
      </c>
      <c r="H8468" t="s">
        <v>2</v>
      </c>
      <c r="I8468" t="s">
        <v>3601</v>
      </c>
      <c r="J8468" t="s">
        <v>7127</v>
      </c>
      <c r="K8468" t="str">
        <f t="shared" si="1251"/>
        <v>41089</v>
      </c>
    </row>
    <row r="8469" spans="1:11" customFormat="1" x14ac:dyDescent="0.25">
      <c r="A8469" t="str">
        <f t="shared" si="1247"/>
        <v>41</v>
      </c>
      <c r="B8469" t="s">
        <v>812</v>
      </c>
      <c r="C8469" t="str">
        <f t="shared" si="1250"/>
        <v>038</v>
      </c>
      <c r="D8469" t="s">
        <v>850</v>
      </c>
      <c r="E8469" t="str">
        <f t="shared" si="1248"/>
        <v>05</v>
      </c>
      <c r="F8469" t="str">
        <f>"014"</f>
        <v>014</v>
      </c>
      <c r="G8469" t="str">
        <f>""</f>
        <v/>
      </c>
      <c r="H8469" t="s">
        <v>1</v>
      </c>
      <c r="I8469" t="s">
        <v>3603</v>
      </c>
      <c r="J8469" t="s">
        <v>7130</v>
      </c>
      <c r="K8469" t="str">
        <f>"41704"</f>
        <v>41704</v>
      </c>
    </row>
    <row r="8470" spans="1:11" customFormat="1" x14ac:dyDescent="0.25">
      <c r="A8470" t="str">
        <f t="shared" si="1247"/>
        <v>41</v>
      </c>
      <c r="B8470" t="s">
        <v>812</v>
      </c>
      <c r="C8470" t="str">
        <f t="shared" si="1250"/>
        <v>038</v>
      </c>
      <c r="D8470" t="s">
        <v>850</v>
      </c>
      <c r="E8470" t="str">
        <f t="shared" si="1248"/>
        <v>05</v>
      </c>
      <c r="F8470" t="str">
        <f>"014"</f>
        <v>014</v>
      </c>
      <c r="G8470" t="str">
        <f>""</f>
        <v/>
      </c>
      <c r="H8470" t="s">
        <v>0</v>
      </c>
      <c r="I8470" t="s">
        <v>3603</v>
      </c>
      <c r="J8470" t="s">
        <v>7130</v>
      </c>
      <c r="K8470" t="str">
        <f>"41704"</f>
        <v>41704</v>
      </c>
    </row>
    <row r="8471" spans="1:11" customFormat="1" x14ac:dyDescent="0.25">
      <c r="A8471" t="str">
        <f t="shared" si="1247"/>
        <v>41</v>
      </c>
      <c r="B8471" t="s">
        <v>812</v>
      </c>
      <c r="C8471" t="str">
        <f t="shared" si="1250"/>
        <v>038</v>
      </c>
      <c r="D8471" t="s">
        <v>850</v>
      </c>
      <c r="E8471" t="str">
        <f t="shared" si="1248"/>
        <v>05</v>
      </c>
      <c r="F8471" t="str">
        <f>"015"</f>
        <v>015</v>
      </c>
      <c r="G8471" t="str">
        <f>""</f>
        <v/>
      </c>
      <c r="H8471" t="s">
        <v>1</v>
      </c>
      <c r="I8471" t="s">
        <v>3510</v>
      </c>
      <c r="J8471" t="s">
        <v>7128</v>
      </c>
      <c r="K8471" t="str">
        <f t="shared" ref="K8471:K8492" si="1252">"41089"</f>
        <v>41089</v>
      </c>
    </row>
    <row r="8472" spans="1:11" customFormat="1" x14ac:dyDescent="0.25">
      <c r="A8472" t="str">
        <f t="shared" si="1247"/>
        <v>41</v>
      </c>
      <c r="B8472" t="s">
        <v>812</v>
      </c>
      <c r="C8472" t="str">
        <f t="shared" si="1250"/>
        <v>038</v>
      </c>
      <c r="D8472" t="s">
        <v>850</v>
      </c>
      <c r="E8472" t="str">
        <f t="shared" si="1248"/>
        <v>05</v>
      </c>
      <c r="F8472" t="str">
        <f>"015"</f>
        <v>015</v>
      </c>
      <c r="G8472" t="str">
        <f>""</f>
        <v/>
      </c>
      <c r="H8472" t="s">
        <v>0</v>
      </c>
      <c r="I8472" t="s">
        <v>3510</v>
      </c>
      <c r="J8472" t="s">
        <v>7128</v>
      </c>
      <c r="K8472" t="str">
        <f t="shared" si="1252"/>
        <v>41089</v>
      </c>
    </row>
    <row r="8473" spans="1:11" customFormat="1" x14ac:dyDescent="0.25">
      <c r="A8473" t="str">
        <f t="shared" si="1247"/>
        <v>41</v>
      </c>
      <c r="B8473" t="s">
        <v>812</v>
      </c>
      <c r="C8473" t="str">
        <f t="shared" si="1250"/>
        <v>038</v>
      </c>
      <c r="D8473" t="s">
        <v>850</v>
      </c>
      <c r="E8473" t="str">
        <f t="shared" si="1248"/>
        <v>05</v>
      </c>
      <c r="F8473" t="str">
        <f>"015"</f>
        <v>015</v>
      </c>
      <c r="G8473" t="str">
        <f>""</f>
        <v/>
      </c>
      <c r="H8473" t="s">
        <v>2</v>
      </c>
      <c r="I8473" t="s">
        <v>3510</v>
      </c>
      <c r="J8473" t="s">
        <v>7128</v>
      </c>
      <c r="K8473" t="str">
        <f t="shared" si="1252"/>
        <v>41089</v>
      </c>
    </row>
    <row r="8474" spans="1:11" customFormat="1" x14ac:dyDescent="0.25">
      <c r="A8474" t="str">
        <f t="shared" si="1247"/>
        <v>41</v>
      </c>
      <c r="B8474" t="s">
        <v>812</v>
      </c>
      <c r="C8474" t="str">
        <f t="shared" si="1250"/>
        <v>038</v>
      </c>
      <c r="D8474" t="s">
        <v>850</v>
      </c>
      <c r="E8474" t="str">
        <f t="shared" si="1248"/>
        <v>05</v>
      </c>
      <c r="F8474" t="str">
        <f>"016"</f>
        <v>016</v>
      </c>
      <c r="G8474" t="str">
        <f>""</f>
        <v/>
      </c>
      <c r="H8474" t="s">
        <v>1</v>
      </c>
      <c r="I8474" t="s">
        <v>3601</v>
      </c>
      <c r="J8474" t="s">
        <v>7127</v>
      </c>
      <c r="K8474" t="str">
        <f t="shared" si="1252"/>
        <v>41089</v>
      </c>
    </row>
    <row r="8475" spans="1:11" customFormat="1" x14ac:dyDescent="0.25">
      <c r="A8475" t="str">
        <f t="shared" si="1247"/>
        <v>41</v>
      </c>
      <c r="B8475" t="s">
        <v>812</v>
      </c>
      <c r="C8475" t="str">
        <f t="shared" si="1250"/>
        <v>038</v>
      </c>
      <c r="D8475" t="s">
        <v>850</v>
      </c>
      <c r="E8475" t="str">
        <f t="shared" si="1248"/>
        <v>05</v>
      </c>
      <c r="F8475" t="str">
        <f>"016"</f>
        <v>016</v>
      </c>
      <c r="G8475" t="str">
        <f>""</f>
        <v/>
      </c>
      <c r="H8475" t="s">
        <v>0</v>
      </c>
      <c r="I8475" t="s">
        <v>3601</v>
      </c>
      <c r="J8475" t="s">
        <v>7127</v>
      </c>
      <c r="K8475" t="str">
        <f t="shared" si="1252"/>
        <v>41089</v>
      </c>
    </row>
    <row r="8476" spans="1:11" customFormat="1" x14ac:dyDescent="0.25">
      <c r="A8476" t="str">
        <f t="shared" si="1247"/>
        <v>41</v>
      </c>
      <c r="B8476" t="s">
        <v>812</v>
      </c>
      <c r="C8476" t="str">
        <f t="shared" si="1250"/>
        <v>038</v>
      </c>
      <c r="D8476" t="s">
        <v>850</v>
      </c>
      <c r="E8476" t="str">
        <f t="shared" si="1248"/>
        <v>05</v>
      </c>
      <c r="F8476" t="str">
        <f>"017"</f>
        <v>017</v>
      </c>
      <c r="G8476" t="str">
        <f>""</f>
        <v/>
      </c>
      <c r="H8476" t="s">
        <v>1</v>
      </c>
      <c r="I8476" t="s">
        <v>3510</v>
      </c>
      <c r="J8476" t="s">
        <v>7128</v>
      </c>
      <c r="K8476" t="str">
        <f t="shared" si="1252"/>
        <v>41089</v>
      </c>
    </row>
    <row r="8477" spans="1:11" customFormat="1" x14ac:dyDescent="0.25">
      <c r="A8477" t="str">
        <f t="shared" si="1247"/>
        <v>41</v>
      </c>
      <c r="B8477" t="s">
        <v>812</v>
      </c>
      <c r="C8477" t="str">
        <f t="shared" si="1250"/>
        <v>038</v>
      </c>
      <c r="D8477" t="s">
        <v>850</v>
      </c>
      <c r="E8477" t="str">
        <f t="shared" si="1248"/>
        <v>05</v>
      </c>
      <c r="F8477" t="str">
        <f>"017"</f>
        <v>017</v>
      </c>
      <c r="G8477" t="str">
        <f>""</f>
        <v/>
      </c>
      <c r="H8477" t="s">
        <v>0</v>
      </c>
      <c r="I8477" t="s">
        <v>3510</v>
      </c>
      <c r="J8477" t="s">
        <v>7128</v>
      </c>
      <c r="K8477" t="str">
        <f t="shared" si="1252"/>
        <v>41089</v>
      </c>
    </row>
    <row r="8478" spans="1:11" customFormat="1" x14ac:dyDescent="0.25">
      <c r="A8478" t="str">
        <f t="shared" si="1247"/>
        <v>41</v>
      </c>
      <c r="B8478" t="s">
        <v>812</v>
      </c>
      <c r="C8478" t="str">
        <f t="shared" si="1250"/>
        <v>038</v>
      </c>
      <c r="D8478" t="s">
        <v>850</v>
      </c>
      <c r="E8478" t="str">
        <f t="shared" si="1248"/>
        <v>05</v>
      </c>
      <c r="F8478" t="str">
        <f>"017"</f>
        <v>017</v>
      </c>
      <c r="G8478" t="str">
        <f>""</f>
        <v/>
      </c>
      <c r="H8478" t="s">
        <v>2</v>
      </c>
      <c r="I8478" t="s">
        <v>3510</v>
      </c>
      <c r="J8478" t="s">
        <v>7128</v>
      </c>
      <c r="K8478" t="str">
        <f t="shared" si="1252"/>
        <v>41089</v>
      </c>
    </row>
    <row r="8479" spans="1:11" customFormat="1" x14ac:dyDescent="0.25">
      <c r="A8479" t="str">
        <f t="shared" si="1247"/>
        <v>41</v>
      </c>
      <c r="B8479" t="s">
        <v>812</v>
      </c>
      <c r="C8479" t="str">
        <f t="shared" si="1250"/>
        <v>038</v>
      </c>
      <c r="D8479" t="s">
        <v>850</v>
      </c>
      <c r="E8479" t="str">
        <f t="shared" si="1248"/>
        <v>05</v>
      </c>
      <c r="F8479" t="str">
        <f>"018"</f>
        <v>018</v>
      </c>
      <c r="G8479" t="str">
        <f>""</f>
        <v/>
      </c>
      <c r="H8479" t="s">
        <v>1</v>
      </c>
      <c r="I8479" t="s">
        <v>3600</v>
      </c>
      <c r="J8479" t="s">
        <v>7125</v>
      </c>
      <c r="K8479" t="str">
        <f t="shared" si="1252"/>
        <v>41089</v>
      </c>
    </row>
    <row r="8480" spans="1:11" customFormat="1" x14ac:dyDescent="0.25">
      <c r="A8480" t="str">
        <f t="shared" si="1247"/>
        <v>41</v>
      </c>
      <c r="B8480" t="s">
        <v>812</v>
      </c>
      <c r="C8480" t="str">
        <f t="shared" si="1250"/>
        <v>038</v>
      </c>
      <c r="D8480" t="s">
        <v>850</v>
      </c>
      <c r="E8480" t="str">
        <f t="shared" si="1248"/>
        <v>05</v>
      </c>
      <c r="F8480" t="str">
        <f>"018"</f>
        <v>018</v>
      </c>
      <c r="G8480" t="str">
        <f>""</f>
        <v/>
      </c>
      <c r="H8480" t="s">
        <v>0</v>
      </c>
      <c r="I8480" t="s">
        <v>3600</v>
      </c>
      <c r="J8480" t="s">
        <v>7125</v>
      </c>
      <c r="K8480" t="str">
        <f t="shared" si="1252"/>
        <v>41089</v>
      </c>
    </row>
    <row r="8481" spans="1:11" customFormat="1" x14ac:dyDescent="0.25">
      <c r="A8481" t="str">
        <f t="shared" si="1247"/>
        <v>41</v>
      </c>
      <c r="B8481" t="s">
        <v>812</v>
      </c>
      <c r="C8481" t="str">
        <f t="shared" si="1250"/>
        <v>038</v>
      </c>
      <c r="D8481" t="s">
        <v>850</v>
      </c>
      <c r="E8481" t="str">
        <f t="shared" si="1248"/>
        <v>05</v>
      </c>
      <c r="F8481" t="str">
        <f>"019"</f>
        <v>019</v>
      </c>
      <c r="G8481" t="str">
        <f>""</f>
        <v/>
      </c>
      <c r="H8481" t="s">
        <v>1</v>
      </c>
      <c r="I8481" t="s">
        <v>3602</v>
      </c>
      <c r="J8481" t="s">
        <v>7129</v>
      </c>
      <c r="K8481" t="str">
        <f t="shared" si="1252"/>
        <v>41089</v>
      </c>
    </row>
    <row r="8482" spans="1:11" customFormat="1" x14ac:dyDescent="0.25">
      <c r="A8482" t="str">
        <f t="shared" si="1247"/>
        <v>41</v>
      </c>
      <c r="B8482" t="s">
        <v>812</v>
      </c>
      <c r="C8482" t="str">
        <f t="shared" si="1250"/>
        <v>038</v>
      </c>
      <c r="D8482" t="s">
        <v>850</v>
      </c>
      <c r="E8482" t="str">
        <f t="shared" si="1248"/>
        <v>05</v>
      </c>
      <c r="F8482" t="str">
        <f>"019"</f>
        <v>019</v>
      </c>
      <c r="G8482" t="str">
        <f>""</f>
        <v/>
      </c>
      <c r="H8482" t="s">
        <v>0</v>
      </c>
      <c r="I8482" t="s">
        <v>3602</v>
      </c>
      <c r="J8482" t="s">
        <v>7129</v>
      </c>
      <c r="K8482" t="str">
        <f t="shared" si="1252"/>
        <v>41089</v>
      </c>
    </row>
    <row r="8483" spans="1:11" customFormat="1" x14ac:dyDescent="0.25">
      <c r="A8483" t="str">
        <f t="shared" si="1247"/>
        <v>41</v>
      </c>
      <c r="B8483" t="s">
        <v>812</v>
      </c>
      <c r="C8483" t="str">
        <f t="shared" si="1250"/>
        <v>038</v>
      </c>
      <c r="D8483" t="s">
        <v>850</v>
      </c>
      <c r="E8483" t="str">
        <f t="shared" si="1248"/>
        <v>05</v>
      </c>
      <c r="F8483" t="str">
        <f>"020"</f>
        <v>020</v>
      </c>
      <c r="G8483" t="str">
        <f>""</f>
        <v/>
      </c>
      <c r="H8483" t="s">
        <v>3</v>
      </c>
      <c r="I8483" t="s">
        <v>3510</v>
      </c>
      <c r="J8483" t="s">
        <v>7128</v>
      </c>
      <c r="K8483" t="str">
        <f t="shared" si="1252"/>
        <v>41089</v>
      </c>
    </row>
    <row r="8484" spans="1:11" customFormat="1" x14ac:dyDescent="0.25">
      <c r="A8484" t="str">
        <f t="shared" si="1247"/>
        <v>41</v>
      </c>
      <c r="B8484" t="s">
        <v>812</v>
      </c>
      <c r="C8484" t="str">
        <f t="shared" si="1250"/>
        <v>038</v>
      </c>
      <c r="D8484" t="s">
        <v>850</v>
      </c>
      <c r="E8484" t="str">
        <f t="shared" si="1248"/>
        <v>05</v>
      </c>
      <c r="F8484" t="str">
        <f>"021"</f>
        <v>021</v>
      </c>
      <c r="G8484" t="str">
        <f>""</f>
        <v/>
      </c>
      <c r="H8484" t="s">
        <v>1</v>
      </c>
      <c r="I8484" t="s">
        <v>3510</v>
      </c>
      <c r="J8484" t="s">
        <v>7128</v>
      </c>
      <c r="K8484" t="str">
        <f t="shared" si="1252"/>
        <v>41089</v>
      </c>
    </row>
    <row r="8485" spans="1:11" customFormat="1" x14ac:dyDescent="0.25">
      <c r="A8485" t="str">
        <f t="shared" si="1247"/>
        <v>41</v>
      </c>
      <c r="B8485" t="s">
        <v>812</v>
      </c>
      <c r="C8485" t="str">
        <f t="shared" si="1250"/>
        <v>038</v>
      </c>
      <c r="D8485" t="s">
        <v>850</v>
      </c>
      <c r="E8485" t="str">
        <f t="shared" si="1248"/>
        <v>05</v>
      </c>
      <c r="F8485" t="str">
        <f>"021"</f>
        <v>021</v>
      </c>
      <c r="G8485" t="str">
        <f>""</f>
        <v/>
      </c>
      <c r="H8485" t="s">
        <v>0</v>
      </c>
      <c r="I8485" t="s">
        <v>3510</v>
      </c>
      <c r="J8485" t="s">
        <v>7128</v>
      </c>
      <c r="K8485" t="str">
        <f t="shared" si="1252"/>
        <v>41089</v>
      </c>
    </row>
    <row r="8486" spans="1:11" customFormat="1" x14ac:dyDescent="0.25">
      <c r="A8486" t="str">
        <f t="shared" si="1247"/>
        <v>41</v>
      </c>
      <c r="B8486" t="s">
        <v>812</v>
      </c>
      <c r="C8486" t="str">
        <f t="shared" si="1250"/>
        <v>038</v>
      </c>
      <c r="D8486" t="s">
        <v>850</v>
      </c>
      <c r="E8486" t="str">
        <f t="shared" si="1248"/>
        <v>05</v>
      </c>
      <c r="F8486" t="str">
        <f>"022"</f>
        <v>022</v>
      </c>
      <c r="G8486" t="str">
        <f>""</f>
        <v/>
      </c>
      <c r="H8486" t="s">
        <v>1</v>
      </c>
      <c r="I8486" t="s">
        <v>3602</v>
      </c>
      <c r="J8486" t="s">
        <v>7129</v>
      </c>
      <c r="K8486" t="str">
        <f t="shared" si="1252"/>
        <v>41089</v>
      </c>
    </row>
    <row r="8487" spans="1:11" customFormat="1" x14ac:dyDescent="0.25">
      <c r="A8487" t="str">
        <f t="shared" si="1247"/>
        <v>41</v>
      </c>
      <c r="B8487" t="s">
        <v>812</v>
      </c>
      <c r="C8487" t="str">
        <f t="shared" si="1250"/>
        <v>038</v>
      </c>
      <c r="D8487" t="s">
        <v>850</v>
      </c>
      <c r="E8487" t="str">
        <f t="shared" si="1248"/>
        <v>05</v>
      </c>
      <c r="F8487" t="str">
        <f>"022"</f>
        <v>022</v>
      </c>
      <c r="G8487" t="str">
        <f>""</f>
        <v/>
      </c>
      <c r="H8487" t="s">
        <v>0</v>
      </c>
      <c r="I8487" t="s">
        <v>3602</v>
      </c>
      <c r="J8487" t="s">
        <v>7129</v>
      </c>
      <c r="K8487" t="str">
        <f t="shared" si="1252"/>
        <v>41089</v>
      </c>
    </row>
    <row r="8488" spans="1:11" customFormat="1" x14ac:dyDescent="0.25">
      <c r="A8488" t="str">
        <f t="shared" si="1247"/>
        <v>41</v>
      </c>
      <c r="B8488" t="s">
        <v>812</v>
      </c>
      <c r="C8488" t="str">
        <f t="shared" si="1250"/>
        <v>038</v>
      </c>
      <c r="D8488" t="s">
        <v>850</v>
      </c>
      <c r="E8488" t="str">
        <f t="shared" si="1248"/>
        <v>05</v>
      </c>
      <c r="F8488" t="str">
        <f>"023"</f>
        <v>023</v>
      </c>
      <c r="G8488" t="str">
        <f>""</f>
        <v/>
      </c>
      <c r="H8488" t="s">
        <v>3</v>
      </c>
      <c r="I8488" t="s">
        <v>3601</v>
      </c>
      <c r="J8488" t="s">
        <v>7127</v>
      </c>
      <c r="K8488" t="str">
        <f t="shared" si="1252"/>
        <v>41089</v>
      </c>
    </row>
    <row r="8489" spans="1:11" customFormat="1" x14ac:dyDescent="0.25">
      <c r="A8489" t="str">
        <f t="shared" si="1247"/>
        <v>41</v>
      </c>
      <c r="B8489" t="s">
        <v>812</v>
      </c>
      <c r="C8489" t="str">
        <f t="shared" si="1250"/>
        <v>038</v>
      </c>
      <c r="D8489" t="s">
        <v>850</v>
      </c>
      <c r="E8489" t="str">
        <f t="shared" si="1248"/>
        <v>05</v>
      </c>
      <c r="F8489" t="str">
        <f>"024"</f>
        <v>024</v>
      </c>
      <c r="G8489" t="str">
        <f>""</f>
        <v/>
      </c>
      <c r="H8489" t="s">
        <v>1</v>
      </c>
      <c r="I8489" t="s">
        <v>3510</v>
      </c>
      <c r="J8489" t="s">
        <v>7128</v>
      </c>
      <c r="K8489" t="str">
        <f t="shared" si="1252"/>
        <v>41089</v>
      </c>
    </row>
    <row r="8490" spans="1:11" customFormat="1" x14ac:dyDescent="0.25">
      <c r="A8490" t="str">
        <f t="shared" si="1247"/>
        <v>41</v>
      </c>
      <c r="B8490" t="s">
        <v>812</v>
      </c>
      <c r="C8490" t="str">
        <f t="shared" si="1250"/>
        <v>038</v>
      </c>
      <c r="D8490" t="s">
        <v>850</v>
      </c>
      <c r="E8490" t="str">
        <f t="shared" si="1248"/>
        <v>05</v>
      </c>
      <c r="F8490" t="str">
        <f>"024"</f>
        <v>024</v>
      </c>
      <c r="G8490" t="str">
        <f>""</f>
        <v/>
      </c>
      <c r="H8490" t="s">
        <v>0</v>
      </c>
      <c r="I8490" t="s">
        <v>3510</v>
      </c>
      <c r="J8490" t="s">
        <v>7128</v>
      </c>
      <c r="K8490" t="str">
        <f t="shared" si="1252"/>
        <v>41089</v>
      </c>
    </row>
    <row r="8491" spans="1:11" customFormat="1" x14ac:dyDescent="0.25">
      <c r="A8491" t="str">
        <f t="shared" si="1247"/>
        <v>41</v>
      </c>
      <c r="B8491" t="s">
        <v>812</v>
      </c>
      <c r="C8491" t="str">
        <f t="shared" si="1250"/>
        <v>038</v>
      </c>
      <c r="D8491" t="s">
        <v>850</v>
      </c>
      <c r="E8491" t="str">
        <f t="shared" si="1248"/>
        <v>05</v>
      </c>
      <c r="F8491" t="str">
        <f>"025"</f>
        <v>025</v>
      </c>
      <c r="G8491" t="str">
        <f>""</f>
        <v/>
      </c>
      <c r="H8491" t="s">
        <v>1</v>
      </c>
      <c r="I8491" t="s">
        <v>3510</v>
      </c>
      <c r="J8491" t="s">
        <v>7128</v>
      </c>
      <c r="K8491" t="str">
        <f t="shared" si="1252"/>
        <v>41089</v>
      </c>
    </row>
    <row r="8492" spans="1:11" customFormat="1" x14ac:dyDescent="0.25">
      <c r="A8492" t="str">
        <f t="shared" si="1247"/>
        <v>41</v>
      </c>
      <c r="B8492" t="s">
        <v>812</v>
      </c>
      <c r="C8492" t="str">
        <f t="shared" si="1250"/>
        <v>038</v>
      </c>
      <c r="D8492" t="s">
        <v>850</v>
      </c>
      <c r="E8492" t="str">
        <f t="shared" si="1248"/>
        <v>05</v>
      </c>
      <c r="F8492" t="str">
        <f>"025"</f>
        <v>025</v>
      </c>
      <c r="G8492" t="str">
        <f>""</f>
        <v/>
      </c>
      <c r="H8492" t="s">
        <v>0</v>
      </c>
      <c r="I8492" t="s">
        <v>3510</v>
      </c>
      <c r="J8492" t="s">
        <v>7128</v>
      </c>
      <c r="K8492" t="str">
        <f t="shared" si="1252"/>
        <v>41089</v>
      </c>
    </row>
    <row r="8493" spans="1:11" customFormat="1" x14ac:dyDescent="0.25">
      <c r="A8493" t="str">
        <f t="shared" si="1247"/>
        <v>41</v>
      </c>
      <c r="B8493" t="s">
        <v>812</v>
      </c>
      <c r="C8493" t="str">
        <f t="shared" si="1250"/>
        <v>038</v>
      </c>
      <c r="D8493" t="s">
        <v>850</v>
      </c>
      <c r="E8493" t="str">
        <f t="shared" si="1248"/>
        <v>05</v>
      </c>
      <c r="F8493" t="str">
        <f>"026"</f>
        <v>026</v>
      </c>
      <c r="G8493" t="str">
        <f>""</f>
        <v/>
      </c>
      <c r="H8493" t="s">
        <v>3</v>
      </c>
      <c r="I8493" t="s">
        <v>3603</v>
      </c>
      <c r="J8493" t="s">
        <v>7130</v>
      </c>
      <c r="K8493" t="str">
        <f>"41704"</f>
        <v>41704</v>
      </c>
    </row>
    <row r="8494" spans="1:11" customFormat="1" x14ac:dyDescent="0.25">
      <c r="A8494" t="str">
        <f t="shared" si="1247"/>
        <v>41</v>
      </c>
      <c r="B8494" t="s">
        <v>812</v>
      </c>
      <c r="C8494" t="str">
        <f t="shared" si="1250"/>
        <v>038</v>
      </c>
      <c r="D8494" t="s">
        <v>850</v>
      </c>
      <c r="E8494" t="str">
        <f t="shared" si="1248"/>
        <v>05</v>
      </c>
      <c r="F8494" t="str">
        <f>"027"</f>
        <v>027</v>
      </c>
      <c r="G8494" t="str">
        <f>""</f>
        <v/>
      </c>
      <c r="H8494" t="s">
        <v>1</v>
      </c>
      <c r="I8494" t="s">
        <v>3594</v>
      </c>
      <c r="J8494" t="s">
        <v>6920</v>
      </c>
      <c r="K8494" t="str">
        <f>"41701"</f>
        <v>41701</v>
      </c>
    </row>
    <row r="8495" spans="1:11" customFormat="1" x14ac:dyDescent="0.25">
      <c r="A8495" t="str">
        <f t="shared" si="1247"/>
        <v>41</v>
      </c>
      <c r="B8495" t="s">
        <v>812</v>
      </c>
      <c r="C8495" t="str">
        <f t="shared" si="1250"/>
        <v>038</v>
      </c>
      <c r="D8495" t="s">
        <v>850</v>
      </c>
      <c r="E8495" t="str">
        <f t="shared" si="1248"/>
        <v>05</v>
      </c>
      <c r="F8495" t="str">
        <f>"027"</f>
        <v>027</v>
      </c>
      <c r="G8495" t="str">
        <f>""</f>
        <v/>
      </c>
      <c r="H8495" t="s">
        <v>0</v>
      </c>
      <c r="I8495" t="s">
        <v>3594</v>
      </c>
      <c r="J8495" t="s">
        <v>6920</v>
      </c>
      <c r="K8495" t="str">
        <f>"41701"</f>
        <v>41701</v>
      </c>
    </row>
    <row r="8496" spans="1:11" customFormat="1" x14ac:dyDescent="0.25">
      <c r="A8496" t="str">
        <f t="shared" si="1247"/>
        <v>41</v>
      </c>
      <c r="B8496" t="s">
        <v>812</v>
      </c>
      <c r="C8496" t="str">
        <f t="shared" si="1250"/>
        <v>038</v>
      </c>
      <c r="D8496" t="s">
        <v>850</v>
      </c>
      <c r="E8496" t="str">
        <f t="shared" si="1248"/>
        <v>05</v>
      </c>
      <c r="F8496" t="str">
        <f>"028"</f>
        <v>028</v>
      </c>
      <c r="G8496" t="str">
        <f>""</f>
        <v/>
      </c>
      <c r="H8496" t="s">
        <v>1</v>
      </c>
      <c r="I8496" t="s">
        <v>3603</v>
      </c>
      <c r="J8496" t="s">
        <v>7130</v>
      </c>
      <c r="K8496" t="str">
        <f t="shared" ref="K8496:K8506" si="1253">"41704"</f>
        <v>41704</v>
      </c>
    </row>
    <row r="8497" spans="1:11" customFormat="1" x14ac:dyDescent="0.25">
      <c r="A8497" t="str">
        <f t="shared" si="1247"/>
        <v>41</v>
      </c>
      <c r="B8497" t="s">
        <v>812</v>
      </c>
      <c r="C8497" t="str">
        <f t="shared" si="1250"/>
        <v>038</v>
      </c>
      <c r="D8497" t="s">
        <v>850</v>
      </c>
      <c r="E8497" t="str">
        <f t="shared" si="1248"/>
        <v>05</v>
      </c>
      <c r="F8497" t="str">
        <f>"028"</f>
        <v>028</v>
      </c>
      <c r="G8497" t="str">
        <f>""</f>
        <v/>
      </c>
      <c r="H8497" t="s">
        <v>0</v>
      </c>
      <c r="I8497" t="s">
        <v>3603</v>
      </c>
      <c r="J8497" t="s">
        <v>7130</v>
      </c>
      <c r="K8497" t="str">
        <f t="shared" si="1253"/>
        <v>41704</v>
      </c>
    </row>
    <row r="8498" spans="1:11" customFormat="1" x14ac:dyDescent="0.25">
      <c r="A8498" t="str">
        <f t="shared" si="1247"/>
        <v>41</v>
      </c>
      <c r="B8498" t="s">
        <v>812</v>
      </c>
      <c r="C8498" t="str">
        <f t="shared" si="1250"/>
        <v>038</v>
      </c>
      <c r="D8498" t="s">
        <v>850</v>
      </c>
      <c r="E8498" t="str">
        <f t="shared" si="1248"/>
        <v>05</v>
      </c>
      <c r="F8498" t="str">
        <f>"029"</f>
        <v>029</v>
      </c>
      <c r="G8498" t="str">
        <f>""</f>
        <v/>
      </c>
      <c r="H8498" t="s">
        <v>1</v>
      </c>
      <c r="I8498" t="s">
        <v>3596</v>
      </c>
      <c r="J8498" t="s">
        <v>7120</v>
      </c>
      <c r="K8498" t="str">
        <f t="shared" si="1253"/>
        <v>41704</v>
      </c>
    </row>
    <row r="8499" spans="1:11" customFormat="1" x14ac:dyDescent="0.25">
      <c r="A8499" t="str">
        <f t="shared" si="1247"/>
        <v>41</v>
      </c>
      <c r="B8499" t="s">
        <v>812</v>
      </c>
      <c r="C8499" t="str">
        <f t="shared" si="1250"/>
        <v>038</v>
      </c>
      <c r="D8499" t="s">
        <v>850</v>
      </c>
      <c r="E8499" t="str">
        <f t="shared" si="1248"/>
        <v>05</v>
      </c>
      <c r="F8499" t="str">
        <f>"029"</f>
        <v>029</v>
      </c>
      <c r="G8499" t="str">
        <f>""</f>
        <v/>
      </c>
      <c r="H8499" t="s">
        <v>0</v>
      </c>
      <c r="I8499" t="s">
        <v>3596</v>
      </c>
      <c r="J8499" t="s">
        <v>7120</v>
      </c>
      <c r="K8499" t="str">
        <f t="shared" si="1253"/>
        <v>41704</v>
      </c>
    </row>
    <row r="8500" spans="1:11" customFormat="1" x14ac:dyDescent="0.25">
      <c r="A8500" t="str">
        <f t="shared" si="1247"/>
        <v>41</v>
      </c>
      <c r="B8500" t="s">
        <v>812</v>
      </c>
      <c r="C8500" t="str">
        <f t="shared" si="1250"/>
        <v>038</v>
      </c>
      <c r="D8500" t="s">
        <v>850</v>
      </c>
      <c r="E8500" t="str">
        <f t="shared" si="1248"/>
        <v>05</v>
      </c>
      <c r="F8500" t="str">
        <f>"029"</f>
        <v>029</v>
      </c>
      <c r="G8500" t="str">
        <f>""</f>
        <v/>
      </c>
      <c r="H8500" t="s">
        <v>2</v>
      </c>
      <c r="I8500" t="s">
        <v>3596</v>
      </c>
      <c r="J8500" t="s">
        <v>7120</v>
      </c>
      <c r="K8500" t="str">
        <f t="shared" si="1253"/>
        <v>41704</v>
      </c>
    </row>
    <row r="8501" spans="1:11" customFormat="1" x14ac:dyDescent="0.25">
      <c r="A8501" t="str">
        <f t="shared" si="1247"/>
        <v>41</v>
      </c>
      <c r="B8501" t="s">
        <v>812</v>
      </c>
      <c r="C8501" t="str">
        <f t="shared" si="1250"/>
        <v>038</v>
      </c>
      <c r="D8501" t="s">
        <v>850</v>
      </c>
      <c r="E8501" t="str">
        <f t="shared" si="1248"/>
        <v>05</v>
      </c>
      <c r="F8501" t="str">
        <f>"030"</f>
        <v>030</v>
      </c>
      <c r="G8501" t="str">
        <f>""</f>
        <v/>
      </c>
      <c r="H8501" t="s">
        <v>1</v>
      </c>
      <c r="I8501" t="s">
        <v>3603</v>
      </c>
      <c r="J8501" t="s">
        <v>7130</v>
      </c>
      <c r="K8501" t="str">
        <f t="shared" si="1253"/>
        <v>41704</v>
      </c>
    </row>
    <row r="8502" spans="1:11" customFormat="1" x14ac:dyDescent="0.25">
      <c r="A8502" t="str">
        <f t="shared" si="1247"/>
        <v>41</v>
      </c>
      <c r="B8502" t="s">
        <v>812</v>
      </c>
      <c r="C8502" t="str">
        <f t="shared" si="1250"/>
        <v>038</v>
      </c>
      <c r="D8502" t="s">
        <v>850</v>
      </c>
      <c r="E8502" t="str">
        <f t="shared" si="1248"/>
        <v>05</v>
      </c>
      <c r="F8502" t="str">
        <f>"030"</f>
        <v>030</v>
      </c>
      <c r="G8502" t="str">
        <f>""</f>
        <v/>
      </c>
      <c r="H8502" t="s">
        <v>0</v>
      </c>
      <c r="I8502" t="s">
        <v>3603</v>
      </c>
      <c r="J8502" t="s">
        <v>7130</v>
      </c>
      <c r="K8502" t="str">
        <f t="shared" si="1253"/>
        <v>41704</v>
      </c>
    </row>
    <row r="8503" spans="1:11" customFormat="1" x14ac:dyDescent="0.25">
      <c r="A8503" t="str">
        <f t="shared" ref="A8503:A8566" si="1254">"41"</f>
        <v>41</v>
      </c>
      <c r="B8503" t="s">
        <v>812</v>
      </c>
      <c r="C8503" t="str">
        <f t="shared" si="1250"/>
        <v>038</v>
      </c>
      <c r="D8503" t="s">
        <v>850</v>
      </c>
      <c r="E8503" t="str">
        <f t="shared" ref="E8503:E8506" si="1255">"05"</f>
        <v>05</v>
      </c>
      <c r="F8503" t="str">
        <f>"031"</f>
        <v>031</v>
      </c>
      <c r="G8503" t="str">
        <f>""</f>
        <v/>
      </c>
      <c r="H8503" t="s">
        <v>1</v>
      </c>
      <c r="I8503" t="s">
        <v>3603</v>
      </c>
      <c r="J8503" t="s">
        <v>7130</v>
      </c>
      <c r="K8503" t="str">
        <f t="shared" si="1253"/>
        <v>41704</v>
      </c>
    </row>
    <row r="8504" spans="1:11" customFormat="1" x14ac:dyDescent="0.25">
      <c r="A8504" t="str">
        <f t="shared" si="1254"/>
        <v>41</v>
      </c>
      <c r="B8504" t="s">
        <v>812</v>
      </c>
      <c r="C8504" t="str">
        <f t="shared" si="1250"/>
        <v>038</v>
      </c>
      <c r="D8504" t="s">
        <v>850</v>
      </c>
      <c r="E8504" t="str">
        <f t="shared" si="1255"/>
        <v>05</v>
      </c>
      <c r="F8504" t="str">
        <f>"031"</f>
        <v>031</v>
      </c>
      <c r="G8504" t="str">
        <f>""</f>
        <v/>
      </c>
      <c r="H8504" t="s">
        <v>0</v>
      </c>
      <c r="I8504" t="s">
        <v>3603</v>
      </c>
      <c r="J8504" t="s">
        <v>7130</v>
      </c>
      <c r="K8504" t="str">
        <f t="shared" si="1253"/>
        <v>41704</v>
      </c>
    </row>
    <row r="8505" spans="1:11" customFormat="1" x14ac:dyDescent="0.25">
      <c r="A8505" t="str">
        <f t="shared" si="1254"/>
        <v>41</v>
      </c>
      <c r="B8505" t="s">
        <v>812</v>
      </c>
      <c r="C8505" t="str">
        <f t="shared" si="1250"/>
        <v>038</v>
      </c>
      <c r="D8505" t="s">
        <v>850</v>
      </c>
      <c r="E8505" t="str">
        <f t="shared" si="1255"/>
        <v>05</v>
      </c>
      <c r="F8505" t="str">
        <f>"032"</f>
        <v>032</v>
      </c>
      <c r="G8505" t="str">
        <f>""</f>
        <v/>
      </c>
      <c r="H8505" t="s">
        <v>1</v>
      </c>
      <c r="I8505" t="s">
        <v>3603</v>
      </c>
      <c r="J8505" t="s">
        <v>7130</v>
      </c>
      <c r="K8505" t="str">
        <f t="shared" si="1253"/>
        <v>41704</v>
      </c>
    </row>
    <row r="8506" spans="1:11" customFormat="1" x14ac:dyDescent="0.25">
      <c r="A8506" t="str">
        <f t="shared" si="1254"/>
        <v>41</v>
      </c>
      <c r="B8506" t="s">
        <v>812</v>
      </c>
      <c r="C8506" t="str">
        <f t="shared" si="1250"/>
        <v>038</v>
      </c>
      <c r="D8506" t="s">
        <v>850</v>
      </c>
      <c r="E8506" t="str">
        <f t="shared" si="1255"/>
        <v>05</v>
      </c>
      <c r="F8506" t="str">
        <f>"032"</f>
        <v>032</v>
      </c>
      <c r="G8506" t="str">
        <f>""</f>
        <v/>
      </c>
      <c r="H8506" t="s">
        <v>0</v>
      </c>
      <c r="I8506" t="s">
        <v>3603</v>
      </c>
      <c r="J8506" t="s">
        <v>7130</v>
      </c>
      <c r="K8506" t="str">
        <f t="shared" si="1253"/>
        <v>41704</v>
      </c>
    </row>
    <row r="8507" spans="1:11" customFormat="1" x14ac:dyDescent="0.25">
      <c r="A8507" t="str">
        <f t="shared" si="1254"/>
        <v>41</v>
      </c>
      <c r="B8507" t="s">
        <v>812</v>
      </c>
      <c r="C8507" t="str">
        <f t="shared" ref="C8507:C8560" si="1256">"039"</f>
        <v>039</v>
      </c>
      <c r="D8507" t="s">
        <v>851</v>
      </c>
      <c r="E8507" t="str">
        <f t="shared" ref="E8507:E8525" si="1257">"01"</f>
        <v>01</v>
      </c>
      <c r="F8507" t="str">
        <f>"001"</f>
        <v>001</v>
      </c>
      <c r="G8507" t="str">
        <f>""</f>
        <v/>
      </c>
      <c r="H8507" t="s">
        <v>3</v>
      </c>
      <c r="I8507" t="s">
        <v>3604</v>
      </c>
      <c r="J8507" t="s">
        <v>7131</v>
      </c>
      <c r="K8507" t="str">
        <f t="shared" ref="K8507:K8548" si="1258">"41400"</f>
        <v>41400</v>
      </c>
    </row>
    <row r="8508" spans="1:11" customFormat="1" x14ac:dyDescent="0.25">
      <c r="A8508" t="str">
        <f t="shared" si="1254"/>
        <v>41</v>
      </c>
      <c r="B8508" t="s">
        <v>812</v>
      </c>
      <c r="C8508" t="str">
        <f t="shared" si="1256"/>
        <v>039</v>
      </c>
      <c r="D8508" t="s">
        <v>851</v>
      </c>
      <c r="E8508" t="str">
        <f t="shared" si="1257"/>
        <v>01</v>
      </c>
      <c r="F8508" t="str">
        <f>"002"</f>
        <v>002</v>
      </c>
      <c r="G8508" t="str">
        <f>""</f>
        <v/>
      </c>
      <c r="H8508" t="s">
        <v>1</v>
      </c>
      <c r="I8508" t="s">
        <v>3605</v>
      </c>
      <c r="J8508" t="s">
        <v>7132</v>
      </c>
      <c r="K8508" t="str">
        <f t="shared" si="1258"/>
        <v>41400</v>
      </c>
    </row>
    <row r="8509" spans="1:11" customFormat="1" x14ac:dyDescent="0.25">
      <c r="A8509" t="str">
        <f t="shared" si="1254"/>
        <v>41</v>
      </c>
      <c r="B8509" t="s">
        <v>812</v>
      </c>
      <c r="C8509" t="str">
        <f t="shared" si="1256"/>
        <v>039</v>
      </c>
      <c r="D8509" t="s">
        <v>851</v>
      </c>
      <c r="E8509" t="str">
        <f t="shared" si="1257"/>
        <v>01</v>
      </c>
      <c r="F8509" t="str">
        <f>"002"</f>
        <v>002</v>
      </c>
      <c r="G8509" t="str">
        <f>""</f>
        <v/>
      </c>
      <c r="H8509" t="s">
        <v>0</v>
      </c>
      <c r="I8509" t="s">
        <v>3605</v>
      </c>
      <c r="J8509" t="s">
        <v>7132</v>
      </c>
      <c r="K8509" t="str">
        <f t="shared" si="1258"/>
        <v>41400</v>
      </c>
    </row>
    <row r="8510" spans="1:11" customFormat="1" x14ac:dyDescent="0.25">
      <c r="A8510" t="str">
        <f t="shared" si="1254"/>
        <v>41</v>
      </c>
      <c r="B8510" t="s">
        <v>812</v>
      </c>
      <c r="C8510" t="str">
        <f t="shared" si="1256"/>
        <v>039</v>
      </c>
      <c r="D8510" t="s">
        <v>851</v>
      </c>
      <c r="E8510" t="str">
        <f t="shared" si="1257"/>
        <v>01</v>
      </c>
      <c r="F8510" t="str">
        <f>"003"</f>
        <v>003</v>
      </c>
      <c r="G8510" t="str">
        <f>""</f>
        <v/>
      </c>
      <c r="H8510" t="s">
        <v>1</v>
      </c>
      <c r="I8510" t="s">
        <v>3606</v>
      </c>
      <c r="J8510" t="s">
        <v>7133</v>
      </c>
      <c r="K8510" t="str">
        <f t="shared" si="1258"/>
        <v>41400</v>
      </c>
    </row>
    <row r="8511" spans="1:11" customFormat="1" x14ac:dyDescent="0.25">
      <c r="A8511" t="str">
        <f t="shared" si="1254"/>
        <v>41</v>
      </c>
      <c r="B8511" t="s">
        <v>812</v>
      </c>
      <c r="C8511" t="str">
        <f t="shared" si="1256"/>
        <v>039</v>
      </c>
      <c r="D8511" t="s">
        <v>851</v>
      </c>
      <c r="E8511" t="str">
        <f t="shared" si="1257"/>
        <v>01</v>
      </c>
      <c r="F8511" t="str">
        <f>"003"</f>
        <v>003</v>
      </c>
      <c r="G8511" t="str">
        <f>""</f>
        <v/>
      </c>
      <c r="H8511" t="s">
        <v>0</v>
      </c>
      <c r="I8511" t="s">
        <v>3606</v>
      </c>
      <c r="J8511" t="s">
        <v>7133</v>
      </c>
      <c r="K8511" t="str">
        <f t="shared" si="1258"/>
        <v>41400</v>
      </c>
    </row>
    <row r="8512" spans="1:11" customFormat="1" x14ac:dyDescent="0.25">
      <c r="A8512" t="str">
        <f t="shared" si="1254"/>
        <v>41</v>
      </c>
      <c r="B8512" t="s">
        <v>812</v>
      </c>
      <c r="C8512" t="str">
        <f t="shared" si="1256"/>
        <v>039</v>
      </c>
      <c r="D8512" t="s">
        <v>851</v>
      </c>
      <c r="E8512" t="str">
        <f t="shared" si="1257"/>
        <v>01</v>
      </c>
      <c r="F8512" t="str">
        <f>"004"</f>
        <v>004</v>
      </c>
      <c r="G8512" t="str">
        <f>""</f>
        <v/>
      </c>
      <c r="H8512" t="s">
        <v>1</v>
      </c>
      <c r="I8512" t="s">
        <v>3607</v>
      </c>
      <c r="J8512" t="s">
        <v>7134</v>
      </c>
      <c r="K8512" t="str">
        <f t="shared" si="1258"/>
        <v>41400</v>
      </c>
    </row>
    <row r="8513" spans="1:11" customFormat="1" x14ac:dyDescent="0.25">
      <c r="A8513" t="str">
        <f t="shared" si="1254"/>
        <v>41</v>
      </c>
      <c r="B8513" t="s">
        <v>812</v>
      </c>
      <c r="C8513" t="str">
        <f t="shared" si="1256"/>
        <v>039</v>
      </c>
      <c r="D8513" t="s">
        <v>851</v>
      </c>
      <c r="E8513" t="str">
        <f t="shared" si="1257"/>
        <v>01</v>
      </c>
      <c r="F8513" t="str">
        <f>"004"</f>
        <v>004</v>
      </c>
      <c r="G8513" t="str">
        <f>""</f>
        <v/>
      </c>
      <c r="H8513" t="s">
        <v>0</v>
      </c>
      <c r="I8513" t="s">
        <v>3607</v>
      </c>
      <c r="J8513" t="s">
        <v>7134</v>
      </c>
      <c r="K8513" t="str">
        <f t="shared" si="1258"/>
        <v>41400</v>
      </c>
    </row>
    <row r="8514" spans="1:11" customFormat="1" x14ac:dyDescent="0.25">
      <c r="A8514" t="str">
        <f t="shared" si="1254"/>
        <v>41</v>
      </c>
      <c r="B8514" t="s">
        <v>812</v>
      </c>
      <c r="C8514" t="str">
        <f t="shared" si="1256"/>
        <v>039</v>
      </c>
      <c r="D8514" t="s">
        <v>851</v>
      </c>
      <c r="E8514" t="str">
        <f t="shared" si="1257"/>
        <v>01</v>
      </c>
      <c r="F8514" t="str">
        <f>"005"</f>
        <v>005</v>
      </c>
      <c r="G8514" t="str">
        <f>""</f>
        <v/>
      </c>
      <c r="H8514" t="s">
        <v>1</v>
      </c>
      <c r="I8514" t="s">
        <v>3605</v>
      </c>
      <c r="J8514" t="s">
        <v>7132</v>
      </c>
      <c r="K8514" t="str">
        <f t="shared" si="1258"/>
        <v>41400</v>
      </c>
    </row>
    <row r="8515" spans="1:11" customFormat="1" x14ac:dyDescent="0.25">
      <c r="A8515" t="str">
        <f t="shared" si="1254"/>
        <v>41</v>
      </c>
      <c r="B8515" t="s">
        <v>812</v>
      </c>
      <c r="C8515" t="str">
        <f t="shared" si="1256"/>
        <v>039</v>
      </c>
      <c r="D8515" t="s">
        <v>851</v>
      </c>
      <c r="E8515" t="str">
        <f t="shared" si="1257"/>
        <v>01</v>
      </c>
      <c r="F8515" t="str">
        <f>"005"</f>
        <v>005</v>
      </c>
      <c r="G8515" t="str">
        <f>""</f>
        <v/>
      </c>
      <c r="H8515" t="s">
        <v>0</v>
      </c>
      <c r="I8515" t="s">
        <v>3605</v>
      </c>
      <c r="J8515" t="s">
        <v>7132</v>
      </c>
      <c r="K8515" t="str">
        <f t="shared" si="1258"/>
        <v>41400</v>
      </c>
    </row>
    <row r="8516" spans="1:11" customFormat="1" x14ac:dyDescent="0.25">
      <c r="A8516" t="str">
        <f t="shared" si="1254"/>
        <v>41</v>
      </c>
      <c r="B8516" t="s">
        <v>812</v>
      </c>
      <c r="C8516" t="str">
        <f t="shared" si="1256"/>
        <v>039</v>
      </c>
      <c r="D8516" t="s">
        <v>851</v>
      </c>
      <c r="E8516" t="str">
        <f t="shared" si="1257"/>
        <v>01</v>
      </c>
      <c r="F8516" t="str">
        <f>"006"</f>
        <v>006</v>
      </c>
      <c r="G8516" t="str">
        <f>""</f>
        <v/>
      </c>
      <c r="H8516" t="s">
        <v>1</v>
      </c>
      <c r="I8516" t="s">
        <v>3605</v>
      </c>
      <c r="J8516" t="s">
        <v>7132</v>
      </c>
      <c r="K8516" t="str">
        <f t="shared" si="1258"/>
        <v>41400</v>
      </c>
    </row>
    <row r="8517" spans="1:11" customFormat="1" x14ac:dyDescent="0.25">
      <c r="A8517" t="str">
        <f t="shared" si="1254"/>
        <v>41</v>
      </c>
      <c r="B8517" t="s">
        <v>812</v>
      </c>
      <c r="C8517" t="str">
        <f t="shared" si="1256"/>
        <v>039</v>
      </c>
      <c r="D8517" t="s">
        <v>851</v>
      </c>
      <c r="E8517" t="str">
        <f t="shared" si="1257"/>
        <v>01</v>
      </c>
      <c r="F8517" t="str">
        <f>"006"</f>
        <v>006</v>
      </c>
      <c r="G8517" t="str">
        <f>""</f>
        <v/>
      </c>
      <c r="H8517" t="s">
        <v>0</v>
      </c>
      <c r="I8517" t="s">
        <v>3605</v>
      </c>
      <c r="J8517" t="s">
        <v>7132</v>
      </c>
      <c r="K8517" t="str">
        <f t="shared" si="1258"/>
        <v>41400</v>
      </c>
    </row>
    <row r="8518" spans="1:11" customFormat="1" x14ac:dyDescent="0.25">
      <c r="A8518" t="str">
        <f t="shared" si="1254"/>
        <v>41</v>
      </c>
      <c r="B8518" t="s">
        <v>812</v>
      </c>
      <c r="C8518" t="str">
        <f t="shared" si="1256"/>
        <v>039</v>
      </c>
      <c r="D8518" t="s">
        <v>851</v>
      </c>
      <c r="E8518" t="str">
        <f t="shared" si="1257"/>
        <v>01</v>
      </c>
      <c r="F8518" t="str">
        <f>"007"</f>
        <v>007</v>
      </c>
      <c r="G8518" t="str">
        <f>""</f>
        <v/>
      </c>
      <c r="H8518" t="s">
        <v>1</v>
      </c>
      <c r="I8518" t="s">
        <v>3608</v>
      </c>
      <c r="J8518" t="s">
        <v>7135</v>
      </c>
      <c r="K8518" t="str">
        <f t="shared" si="1258"/>
        <v>41400</v>
      </c>
    </row>
    <row r="8519" spans="1:11" customFormat="1" x14ac:dyDescent="0.25">
      <c r="A8519" t="str">
        <f t="shared" si="1254"/>
        <v>41</v>
      </c>
      <c r="B8519" t="s">
        <v>812</v>
      </c>
      <c r="C8519" t="str">
        <f t="shared" si="1256"/>
        <v>039</v>
      </c>
      <c r="D8519" t="s">
        <v>851</v>
      </c>
      <c r="E8519" t="str">
        <f t="shared" si="1257"/>
        <v>01</v>
      </c>
      <c r="F8519" t="str">
        <f>"007"</f>
        <v>007</v>
      </c>
      <c r="G8519" t="str">
        <f>""</f>
        <v/>
      </c>
      <c r="H8519" t="s">
        <v>0</v>
      </c>
      <c r="I8519" t="s">
        <v>3608</v>
      </c>
      <c r="J8519" t="s">
        <v>7135</v>
      </c>
      <c r="K8519" t="str">
        <f t="shared" si="1258"/>
        <v>41400</v>
      </c>
    </row>
    <row r="8520" spans="1:11" customFormat="1" x14ac:dyDescent="0.25">
      <c r="A8520" t="str">
        <f t="shared" si="1254"/>
        <v>41</v>
      </c>
      <c r="B8520" t="s">
        <v>812</v>
      </c>
      <c r="C8520" t="str">
        <f t="shared" si="1256"/>
        <v>039</v>
      </c>
      <c r="D8520" t="s">
        <v>851</v>
      </c>
      <c r="E8520" t="str">
        <f t="shared" si="1257"/>
        <v>01</v>
      </c>
      <c r="F8520" t="str">
        <f>"008"</f>
        <v>008</v>
      </c>
      <c r="G8520" t="str">
        <f>""</f>
        <v/>
      </c>
      <c r="H8520" t="s">
        <v>1</v>
      </c>
      <c r="I8520" t="s">
        <v>3606</v>
      </c>
      <c r="J8520" t="s">
        <v>7133</v>
      </c>
      <c r="K8520" t="str">
        <f t="shared" si="1258"/>
        <v>41400</v>
      </c>
    </row>
    <row r="8521" spans="1:11" customFormat="1" x14ac:dyDescent="0.25">
      <c r="A8521" t="str">
        <f t="shared" si="1254"/>
        <v>41</v>
      </c>
      <c r="B8521" t="s">
        <v>812</v>
      </c>
      <c r="C8521" t="str">
        <f t="shared" si="1256"/>
        <v>039</v>
      </c>
      <c r="D8521" t="s">
        <v>851</v>
      </c>
      <c r="E8521" t="str">
        <f t="shared" si="1257"/>
        <v>01</v>
      </c>
      <c r="F8521" t="str">
        <f>"008"</f>
        <v>008</v>
      </c>
      <c r="G8521" t="str">
        <f>""</f>
        <v/>
      </c>
      <c r="H8521" t="s">
        <v>0</v>
      </c>
      <c r="I8521" t="s">
        <v>3606</v>
      </c>
      <c r="J8521" t="s">
        <v>7133</v>
      </c>
      <c r="K8521" t="str">
        <f t="shared" si="1258"/>
        <v>41400</v>
      </c>
    </row>
    <row r="8522" spans="1:11" customFormat="1" x14ac:dyDescent="0.25">
      <c r="A8522" t="str">
        <f t="shared" si="1254"/>
        <v>41</v>
      </c>
      <c r="B8522" t="s">
        <v>812</v>
      </c>
      <c r="C8522" t="str">
        <f t="shared" si="1256"/>
        <v>039</v>
      </c>
      <c r="D8522" t="s">
        <v>851</v>
      </c>
      <c r="E8522" t="str">
        <f t="shared" si="1257"/>
        <v>01</v>
      </c>
      <c r="F8522" t="str">
        <f>"009"</f>
        <v>009</v>
      </c>
      <c r="G8522" t="str">
        <f>""</f>
        <v/>
      </c>
      <c r="H8522" t="s">
        <v>1</v>
      </c>
      <c r="I8522" t="s">
        <v>3607</v>
      </c>
      <c r="J8522" t="s">
        <v>7134</v>
      </c>
      <c r="K8522" t="str">
        <f t="shared" si="1258"/>
        <v>41400</v>
      </c>
    </row>
    <row r="8523" spans="1:11" customFormat="1" x14ac:dyDescent="0.25">
      <c r="A8523" t="str">
        <f t="shared" si="1254"/>
        <v>41</v>
      </c>
      <c r="B8523" t="s">
        <v>812</v>
      </c>
      <c r="C8523" t="str">
        <f t="shared" si="1256"/>
        <v>039</v>
      </c>
      <c r="D8523" t="s">
        <v>851</v>
      </c>
      <c r="E8523" t="str">
        <f t="shared" si="1257"/>
        <v>01</v>
      </c>
      <c r="F8523" t="str">
        <f>"009"</f>
        <v>009</v>
      </c>
      <c r="G8523" t="str">
        <f>""</f>
        <v/>
      </c>
      <c r="H8523" t="s">
        <v>0</v>
      </c>
      <c r="I8523" t="s">
        <v>3607</v>
      </c>
      <c r="J8523" t="s">
        <v>7134</v>
      </c>
      <c r="K8523" t="str">
        <f t="shared" si="1258"/>
        <v>41400</v>
      </c>
    </row>
    <row r="8524" spans="1:11" customFormat="1" x14ac:dyDescent="0.25">
      <c r="A8524" t="str">
        <f t="shared" si="1254"/>
        <v>41</v>
      </c>
      <c r="B8524" t="s">
        <v>812</v>
      </c>
      <c r="C8524" t="str">
        <f t="shared" si="1256"/>
        <v>039</v>
      </c>
      <c r="D8524" t="s">
        <v>851</v>
      </c>
      <c r="E8524" t="str">
        <f t="shared" si="1257"/>
        <v>01</v>
      </c>
      <c r="F8524" t="str">
        <f>"010"</f>
        <v>010</v>
      </c>
      <c r="G8524" t="str">
        <f>""</f>
        <v/>
      </c>
      <c r="H8524" t="s">
        <v>1</v>
      </c>
      <c r="I8524" t="s">
        <v>3606</v>
      </c>
      <c r="J8524" t="s">
        <v>7133</v>
      </c>
      <c r="K8524" t="str">
        <f t="shared" si="1258"/>
        <v>41400</v>
      </c>
    </row>
    <row r="8525" spans="1:11" customFormat="1" x14ac:dyDescent="0.25">
      <c r="A8525" t="str">
        <f t="shared" si="1254"/>
        <v>41</v>
      </c>
      <c r="B8525" t="s">
        <v>812</v>
      </c>
      <c r="C8525" t="str">
        <f t="shared" si="1256"/>
        <v>039</v>
      </c>
      <c r="D8525" t="s">
        <v>851</v>
      </c>
      <c r="E8525" t="str">
        <f t="shared" si="1257"/>
        <v>01</v>
      </c>
      <c r="F8525" t="str">
        <f>"010"</f>
        <v>010</v>
      </c>
      <c r="G8525" t="str">
        <f>""</f>
        <v/>
      </c>
      <c r="H8525" t="s">
        <v>0</v>
      </c>
      <c r="I8525" t="s">
        <v>3606</v>
      </c>
      <c r="J8525" t="s">
        <v>7133</v>
      </c>
      <c r="K8525" t="str">
        <f t="shared" si="1258"/>
        <v>41400</v>
      </c>
    </row>
    <row r="8526" spans="1:11" customFormat="1" x14ac:dyDescent="0.25">
      <c r="A8526" t="str">
        <f t="shared" si="1254"/>
        <v>41</v>
      </c>
      <c r="B8526" t="s">
        <v>812</v>
      </c>
      <c r="C8526" t="str">
        <f t="shared" si="1256"/>
        <v>039</v>
      </c>
      <c r="D8526" t="s">
        <v>851</v>
      </c>
      <c r="E8526" t="str">
        <f t="shared" ref="E8526:E8532" si="1259">"02"</f>
        <v>02</v>
      </c>
      <c r="F8526" t="str">
        <f>"002"</f>
        <v>002</v>
      </c>
      <c r="G8526" t="str">
        <f>""</f>
        <v/>
      </c>
      <c r="H8526" t="s">
        <v>1</v>
      </c>
      <c r="I8526" t="s">
        <v>3609</v>
      </c>
      <c r="J8526" t="s">
        <v>7136</v>
      </c>
      <c r="K8526" t="str">
        <f t="shared" si="1258"/>
        <v>41400</v>
      </c>
    </row>
    <row r="8527" spans="1:11" customFormat="1" x14ac:dyDescent="0.25">
      <c r="A8527" t="str">
        <f t="shared" si="1254"/>
        <v>41</v>
      </c>
      <c r="B8527" t="s">
        <v>812</v>
      </c>
      <c r="C8527" t="str">
        <f t="shared" si="1256"/>
        <v>039</v>
      </c>
      <c r="D8527" t="s">
        <v>851</v>
      </c>
      <c r="E8527" t="str">
        <f t="shared" si="1259"/>
        <v>02</v>
      </c>
      <c r="F8527" t="str">
        <f>"002"</f>
        <v>002</v>
      </c>
      <c r="G8527" t="str">
        <f>""</f>
        <v/>
      </c>
      <c r="H8527" t="s">
        <v>0</v>
      </c>
      <c r="I8527" t="s">
        <v>3609</v>
      </c>
      <c r="J8527" t="s">
        <v>7136</v>
      </c>
      <c r="K8527" t="str">
        <f t="shared" si="1258"/>
        <v>41400</v>
      </c>
    </row>
    <row r="8528" spans="1:11" customFormat="1" x14ac:dyDescent="0.25">
      <c r="A8528" t="str">
        <f t="shared" si="1254"/>
        <v>41</v>
      </c>
      <c r="B8528" t="s">
        <v>812</v>
      </c>
      <c r="C8528" t="str">
        <f t="shared" si="1256"/>
        <v>039</v>
      </c>
      <c r="D8528" t="s">
        <v>851</v>
      </c>
      <c r="E8528" t="str">
        <f t="shared" si="1259"/>
        <v>02</v>
      </c>
      <c r="F8528" t="str">
        <f>"003"</f>
        <v>003</v>
      </c>
      <c r="G8528" t="str">
        <f>""</f>
        <v/>
      </c>
      <c r="H8528" t="s">
        <v>1</v>
      </c>
      <c r="I8528" t="s">
        <v>3610</v>
      </c>
      <c r="J8528" t="s">
        <v>7137</v>
      </c>
      <c r="K8528" t="str">
        <f t="shared" si="1258"/>
        <v>41400</v>
      </c>
    </row>
    <row r="8529" spans="1:11" customFormat="1" x14ac:dyDescent="0.25">
      <c r="A8529" t="str">
        <f t="shared" si="1254"/>
        <v>41</v>
      </c>
      <c r="B8529" t="s">
        <v>812</v>
      </c>
      <c r="C8529" t="str">
        <f t="shared" si="1256"/>
        <v>039</v>
      </c>
      <c r="D8529" t="s">
        <v>851</v>
      </c>
      <c r="E8529" t="str">
        <f t="shared" si="1259"/>
        <v>02</v>
      </c>
      <c r="F8529" t="str">
        <f>"003"</f>
        <v>003</v>
      </c>
      <c r="G8529" t="str">
        <f>""</f>
        <v/>
      </c>
      <c r="H8529" t="s">
        <v>0</v>
      </c>
      <c r="I8529" t="s">
        <v>3610</v>
      </c>
      <c r="J8529" t="s">
        <v>7137</v>
      </c>
      <c r="K8529" t="str">
        <f t="shared" si="1258"/>
        <v>41400</v>
      </c>
    </row>
    <row r="8530" spans="1:11" customFormat="1" x14ac:dyDescent="0.25">
      <c r="A8530" t="str">
        <f t="shared" si="1254"/>
        <v>41</v>
      </c>
      <c r="B8530" t="s">
        <v>812</v>
      </c>
      <c r="C8530" t="str">
        <f t="shared" si="1256"/>
        <v>039</v>
      </c>
      <c r="D8530" t="s">
        <v>851</v>
      </c>
      <c r="E8530" t="str">
        <f t="shared" si="1259"/>
        <v>02</v>
      </c>
      <c r="F8530" t="str">
        <f>"004"</f>
        <v>004</v>
      </c>
      <c r="G8530" t="str">
        <f>""</f>
        <v/>
      </c>
      <c r="H8530" t="s">
        <v>1</v>
      </c>
      <c r="I8530" t="s">
        <v>3610</v>
      </c>
      <c r="J8530" t="s">
        <v>7137</v>
      </c>
      <c r="K8530" t="str">
        <f t="shared" si="1258"/>
        <v>41400</v>
      </c>
    </row>
    <row r="8531" spans="1:11" customFormat="1" x14ac:dyDescent="0.25">
      <c r="A8531" t="str">
        <f t="shared" si="1254"/>
        <v>41</v>
      </c>
      <c r="B8531" t="s">
        <v>812</v>
      </c>
      <c r="C8531" t="str">
        <f t="shared" si="1256"/>
        <v>039</v>
      </c>
      <c r="D8531" t="s">
        <v>851</v>
      </c>
      <c r="E8531" t="str">
        <f t="shared" si="1259"/>
        <v>02</v>
      </c>
      <c r="F8531" t="str">
        <f>"004"</f>
        <v>004</v>
      </c>
      <c r="G8531" t="str">
        <f>""</f>
        <v/>
      </c>
      <c r="H8531" t="s">
        <v>0</v>
      </c>
      <c r="I8531" t="s">
        <v>3610</v>
      </c>
      <c r="J8531" t="s">
        <v>7137</v>
      </c>
      <c r="K8531" t="str">
        <f t="shared" si="1258"/>
        <v>41400</v>
      </c>
    </row>
    <row r="8532" spans="1:11" customFormat="1" x14ac:dyDescent="0.25">
      <c r="A8532" t="str">
        <f t="shared" si="1254"/>
        <v>41</v>
      </c>
      <c r="B8532" t="s">
        <v>812</v>
      </c>
      <c r="C8532" t="str">
        <f t="shared" si="1256"/>
        <v>039</v>
      </c>
      <c r="D8532" t="s">
        <v>851</v>
      </c>
      <c r="E8532" t="str">
        <f t="shared" si="1259"/>
        <v>02</v>
      </c>
      <c r="F8532" t="str">
        <f>"005"</f>
        <v>005</v>
      </c>
      <c r="G8532" t="str">
        <f>""</f>
        <v/>
      </c>
      <c r="H8532" t="s">
        <v>3</v>
      </c>
      <c r="I8532" t="s">
        <v>3610</v>
      </c>
      <c r="J8532" t="s">
        <v>7137</v>
      </c>
      <c r="K8532" t="str">
        <f t="shared" si="1258"/>
        <v>41400</v>
      </c>
    </row>
    <row r="8533" spans="1:11" customFormat="1" x14ac:dyDescent="0.25">
      <c r="A8533" t="str">
        <f t="shared" si="1254"/>
        <v>41</v>
      </c>
      <c r="B8533" t="s">
        <v>812</v>
      </c>
      <c r="C8533" t="str">
        <f t="shared" si="1256"/>
        <v>039</v>
      </c>
      <c r="D8533" t="s">
        <v>851</v>
      </c>
      <c r="E8533" t="str">
        <f t="shared" ref="E8533:E8545" si="1260">"03"</f>
        <v>03</v>
      </c>
      <c r="F8533" t="str">
        <f>"001"</f>
        <v>001</v>
      </c>
      <c r="G8533" t="str">
        <f>""</f>
        <v/>
      </c>
      <c r="H8533" t="s">
        <v>1</v>
      </c>
      <c r="I8533" t="s">
        <v>3611</v>
      </c>
      <c r="J8533" t="s">
        <v>7138</v>
      </c>
      <c r="K8533" t="str">
        <f t="shared" si="1258"/>
        <v>41400</v>
      </c>
    </row>
    <row r="8534" spans="1:11" customFormat="1" x14ac:dyDescent="0.25">
      <c r="A8534" t="str">
        <f t="shared" si="1254"/>
        <v>41</v>
      </c>
      <c r="B8534" t="s">
        <v>812</v>
      </c>
      <c r="C8534" t="str">
        <f t="shared" si="1256"/>
        <v>039</v>
      </c>
      <c r="D8534" t="s">
        <v>851</v>
      </c>
      <c r="E8534" t="str">
        <f t="shared" si="1260"/>
        <v>03</v>
      </c>
      <c r="F8534" t="str">
        <f>"001"</f>
        <v>001</v>
      </c>
      <c r="G8534" t="str">
        <f>""</f>
        <v/>
      </c>
      <c r="H8534" t="s">
        <v>0</v>
      </c>
      <c r="I8534" t="s">
        <v>3611</v>
      </c>
      <c r="J8534" t="s">
        <v>7138</v>
      </c>
      <c r="K8534" t="str">
        <f t="shared" si="1258"/>
        <v>41400</v>
      </c>
    </row>
    <row r="8535" spans="1:11" customFormat="1" x14ac:dyDescent="0.25">
      <c r="A8535" t="str">
        <f t="shared" si="1254"/>
        <v>41</v>
      </c>
      <c r="B8535" t="s">
        <v>812</v>
      </c>
      <c r="C8535" t="str">
        <f t="shared" si="1256"/>
        <v>039</v>
      </c>
      <c r="D8535" t="s">
        <v>851</v>
      </c>
      <c r="E8535" t="str">
        <f t="shared" si="1260"/>
        <v>03</v>
      </c>
      <c r="F8535" t="str">
        <f>"001"</f>
        <v>001</v>
      </c>
      <c r="G8535" t="str">
        <f>""</f>
        <v/>
      </c>
      <c r="H8535" t="s">
        <v>2</v>
      </c>
      <c r="I8535" t="s">
        <v>3611</v>
      </c>
      <c r="J8535" t="s">
        <v>7138</v>
      </c>
      <c r="K8535" t="str">
        <f t="shared" si="1258"/>
        <v>41400</v>
      </c>
    </row>
    <row r="8536" spans="1:11" customFormat="1" x14ac:dyDescent="0.25">
      <c r="A8536" t="str">
        <f t="shared" si="1254"/>
        <v>41</v>
      </c>
      <c r="B8536" t="s">
        <v>812</v>
      </c>
      <c r="C8536" t="str">
        <f t="shared" si="1256"/>
        <v>039</v>
      </c>
      <c r="D8536" t="s">
        <v>851</v>
      </c>
      <c r="E8536" t="str">
        <f t="shared" si="1260"/>
        <v>03</v>
      </c>
      <c r="F8536" t="str">
        <f>"002"</f>
        <v>002</v>
      </c>
      <c r="G8536" t="str">
        <f>""</f>
        <v/>
      </c>
      <c r="H8536" t="s">
        <v>3</v>
      </c>
      <c r="I8536" t="s">
        <v>75</v>
      </c>
      <c r="J8536" t="s">
        <v>7139</v>
      </c>
      <c r="K8536" t="str">
        <f t="shared" si="1258"/>
        <v>41400</v>
      </c>
    </row>
    <row r="8537" spans="1:11" customFormat="1" x14ac:dyDescent="0.25">
      <c r="A8537" t="str">
        <f t="shared" si="1254"/>
        <v>41</v>
      </c>
      <c r="B8537" t="s">
        <v>812</v>
      </c>
      <c r="C8537" t="str">
        <f t="shared" si="1256"/>
        <v>039</v>
      </c>
      <c r="D8537" t="s">
        <v>851</v>
      </c>
      <c r="E8537" t="str">
        <f t="shared" si="1260"/>
        <v>03</v>
      </c>
      <c r="F8537" t="str">
        <f>"003"</f>
        <v>003</v>
      </c>
      <c r="G8537" t="str">
        <f>""</f>
        <v/>
      </c>
      <c r="H8537" t="s">
        <v>1</v>
      </c>
      <c r="I8537" t="s">
        <v>3612</v>
      </c>
      <c r="J8537" t="s">
        <v>7140</v>
      </c>
      <c r="K8537" t="str">
        <f t="shared" si="1258"/>
        <v>41400</v>
      </c>
    </row>
    <row r="8538" spans="1:11" customFormat="1" x14ac:dyDescent="0.25">
      <c r="A8538" t="str">
        <f t="shared" si="1254"/>
        <v>41</v>
      </c>
      <c r="B8538" t="s">
        <v>812</v>
      </c>
      <c r="C8538" t="str">
        <f t="shared" si="1256"/>
        <v>039</v>
      </c>
      <c r="D8538" t="s">
        <v>851</v>
      </c>
      <c r="E8538" t="str">
        <f t="shared" si="1260"/>
        <v>03</v>
      </c>
      <c r="F8538" t="str">
        <f>"003"</f>
        <v>003</v>
      </c>
      <c r="G8538" t="str">
        <f>""</f>
        <v/>
      </c>
      <c r="H8538" t="s">
        <v>0</v>
      </c>
      <c r="I8538" t="s">
        <v>3612</v>
      </c>
      <c r="J8538" t="s">
        <v>7140</v>
      </c>
      <c r="K8538" t="str">
        <f t="shared" si="1258"/>
        <v>41400</v>
      </c>
    </row>
    <row r="8539" spans="1:11" customFormat="1" x14ac:dyDescent="0.25">
      <c r="A8539" t="str">
        <f t="shared" si="1254"/>
        <v>41</v>
      </c>
      <c r="B8539" t="s">
        <v>812</v>
      </c>
      <c r="C8539" t="str">
        <f t="shared" si="1256"/>
        <v>039</v>
      </c>
      <c r="D8539" t="s">
        <v>851</v>
      </c>
      <c r="E8539" t="str">
        <f t="shared" si="1260"/>
        <v>03</v>
      </c>
      <c r="F8539" t="str">
        <f>"004"</f>
        <v>004</v>
      </c>
      <c r="G8539" t="str">
        <f>""</f>
        <v/>
      </c>
      <c r="H8539" t="s">
        <v>1</v>
      </c>
      <c r="I8539" t="s">
        <v>3099</v>
      </c>
      <c r="J8539" t="s">
        <v>7141</v>
      </c>
      <c r="K8539" t="str">
        <f t="shared" si="1258"/>
        <v>41400</v>
      </c>
    </row>
    <row r="8540" spans="1:11" customFormat="1" x14ac:dyDescent="0.25">
      <c r="A8540" t="str">
        <f t="shared" si="1254"/>
        <v>41</v>
      </c>
      <c r="B8540" t="s">
        <v>812</v>
      </c>
      <c r="C8540" t="str">
        <f t="shared" si="1256"/>
        <v>039</v>
      </c>
      <c r="D8540" t="s">
        <v>851</v>
      </c>
      <c r="E8540" t="str">
        <f t="shared" si="1260"/>
        <v>03</v>
      </c>
      <c r="F8540" t="str">
        <f>"004"</f>
        <v>004</v>
      </c>
      <c r="G8540" t="str">
        <f>""</f>
        <v/>
      </c>
      <c r="H8540" t="s">
        <v>0</v>
      </c>
      <c r="I8540" t="s">
        <v>3099</v>
      </c>
      <c r="J8540" t="s">
        <v>7141</v>
      </c>
      <c r="K8540" t="str">
        <f t="shared" si="1258"/>
        <v>41400</v>
      </c>
    </row>
    <row r="8541" spans="1:11" customFormat="1" x14ac:dyDescent="0.25">
      <c r="A8541" t="str">
        <f t="shared" si="1254"/>
        <v>41</v>
      </c>
      <c r="B8541" t="s">
        <v>812</v>
      </c>
      <c r="C8541" t="str">
        <f t="shared" si="1256"/>
        <v>039</v>
      </c>
      <c r="D8541" t="s">
        <v>851</v>
      </c>
      <c r="E8541" t="str">
        <f t="shared" si="1260"/>
        <v>03</v>
      </c>
      <c r="F8541" t="str">
        <f>"005"</f>
        <v>005</v>
      </c>
      <c r="G8541" t="str">
        <f>""</f>
        <v/>
      </c>
      <c r="H8541" t="s">
        <v>3</v>
      </c>
      <c r="I8541" t="s">
        <v>3611</v>
      </c>
      <c r="J8541" t="s">
        <v>7138</v>
      </c>
      <c r="K8541" t="str">
        <f t="shared" si="1258"/>
        <v>41400</v>
      </c>
    </row>
    <row r="8542" spans="1:11" customFormat="1" x14ac:dyDescent="0.25">
      <c r="A8542" t="str">
        <f t="shared" si="1254"/>
        <v>41</v>
      </c>
      <c r="B8542" t="s">
        <v>812</v>
      </c>
      <c r="C8542" t="str">
        <f t="shared" si="1256"/>
        <v>039</v>
      </c>
      <c r="D8542" t="s">
        <v>851</v>
      </c>
      <c r="E8542" t="str">
        <f t="shared" si="1260"/>
        <v>03</v>
      </c>
      <c r="F8542" t="str">
        <f>"006"</f>
        <v>006</v>
      </c>
      <c r="G8542" t="str">
        <f>""</f>
        <v/>
      </c>
      <c r="H8542" t="s">
        <v>1</v>
      </c>
      <c r="I8542" t="s">
        <v>3099</v>
      </c>
      <c r="J8542" t="s">
        <v>7141</v>
      </c>
      <c r="K8542" t="str">
        <f t="shared" si="1258"/>
        <v>41400</v>
      </c>
    </row>
    <row r="8543" spans="1:11" customFormat="1" x14ac:dyDescent="0.25">
      <c r="A8543" t="str">
        <f t="shared" si="1254"/>
        <v>41</v>
      </c>
      <c r="B8543" t="s">
        <v>812</v>
      </c>
      <c r="C8543" t="str">
        <f t="shared" si="1256"/>
        <v>039</v>
      </c>
      <c r="D8543" t="s">
        <v>851</v>
      </c>
      <c r="E8543" t="str">
        <f t="shared" si="1260"/>
        <v>03</v>
      </c>
      <c r="F8543" t="str">
        <f>"006"</f>
        <v>006</v>
      </c>
      <c r="G8543" t="str">
        <f>""</f>
        <v/>
      </c>
      <c r="H8543" t="s">
        <v>0</v>
      </c>
      <c r="I8543" t="s">
        <v>3099</v>
      </c>
      <c r="J8543" t="s">
        <v>7141</v>
      </c>
      <c r="K8543" t="str">
        <f t="shared" si="1258"/>
        <v>41400</v>
      </c>
    </row>
    <row r="8544" spans="1:11" customFormat="1" x14ac:dyDescent="0.25">
      <c r="A8544" t="str">
        <f t="shared" si="1254"/>
        <v>41</v>
      </c>
      <c r="B8544" t="s">
        <v>812</v>
      </c>
      <c r="C8544" t="str">
        <f t="shared" si="1256"/>
        <v>039</v>
      </c>
      <c r="D8544" t="s">
        <v>851</v>
      </c>
      <c r="E8544" t="str">
        <f t="shared" si="1260"/>
        <v>03</v>
      </c>
      <c r="F8544" t="str">
        <f>"007"</f>
        <v>007</v>
      </c>
      <c r="G8544" t="str">
        <f>""</f>
        <v/>
      </c>
      <c r="H8544" t="s">
        <v>1</v>
      </c>
      <c r="I8544" t="s">
        <v>3099</v>
      </c>
      <c r="J8544" t="s">
        <v>7141</v>
      </c>
      <c r="K8544" t="str">
        <f t="shared" si="1258"/>
        <v>41400</v>
      </c>
    </row>
    <row r="8545" spans="1:11" customFormat="1" x14ac:dyDescent="0.25">
      <c r="A8545" t="str">
        <f t="shared" si="1254"/>
        <v>41</v>
      </c>
      <c r="B8545" t="s">
        <v>812</v>
      </c>
      <c r="C8545" t="str">
        <f t="shared" si="1256"/>
        <v>039</v>
      </c>
      <c r="D8545" t="s">
        <v>851</v>
      </c>
      <c r="E8545" t="str">
        <f t="shared" si="1260"/>
        <v>03</v>
      </c>
      <c r="F8545" t="str">
        <f>"007"</f>
        <v>007</v>
      </c>
      <c r="G8545" t="str">
        <f>""</f>
        <v/>
      </c>
      <c r="H8545" t="s">
        <v>0</v>
      </c>
      <c r="I8545" t="s">
        <v>3099</v>
      </c>
      <c r="J8545" t="s">
        <v>7141</v>
      </c>
      <c r="K8545" t="str">
        <f t="shared" si="1258"/>
        <v>41400</v>
      </c>
    </row>
    <row r="8546" spans="1:11" customFormat="1" x14ac:dyDescent="0.25">
      <c r="A8546" t="str">
        <f t="shared" si="1254"/>
        <v>41</v>
      </c>
      <c r="B8546" t="s">
        <v>812</v>
      </c>
      <c r="C8546" t="str">
        <f t="shared" si="1256"/>
        <v>039</v>
      </c>
      <c r="D8546" t="s">
        <v>851</v>
      </c>
      <c r="E8546" t="str">
        <f t="shared" ref="E8546:E8555" si="1261">"04"</f>
        <v>04</v>
      </c>
      <c r="F8546" t="str">
        <f>"001"</f>
        <v>001</v>
      </c>
      <c r="G8546" t="str">
        <f>""</f>
        <v/>
      </c>
      <c r="H8546" t="s">
        <v>1</v>
      </c>
      <c r="I8546" t="s">
        <v>1008</v>
      </c>
      <c r="J8546" t="s">
        <v>7142</v>
      </c>
      <c r="K8546" t="str">
        <f t="shared" si="1258"/>
        <v>41400</v>
      </c>
    </row>
    <row r="8547" spans="1:11" customFormat="1" x14ac:dyDescent="0.25">
      <c r="A8547" t="str">
        <f t="shared" si="1254"/>
        <v>41</v>
      </c>
      <c r="B8547" t="s">
        <v>812</v>
      </c>
      <c r="C8547" t="str">
        <f t="shared" si="1256"/>
        <v>039</v>
      </c>
      <c r="D8547" t="s">
        <v>851</v>
      </c>
      <c r="E8547" t="str">
        <f t="shared" si="1261"/>
        <v>04</v>
      </c>
      <c r="F8547" t="str">
        <f>"001"</f>
        <v>001</v>
      </c>
      <c r="G8547" t="str">
        <f>""</f>
        <v/>
      </c>
      <c r="H8547" t="s">
        <v>0</v>
      </c>
      <c r="I8547" t="s">
        <v>1008</v>
      </c>
      <c r="J8547" t="s">
        <v>7142</v>
      </c>
      <c r="K8547" t="str">
        <f t="shared" si="1258"/>
        <v>41400</v>
      </c>
    </row>
    <row r="8548" spans="1:11" customFormat="1" x14ac:dyDescent="0.25">
      <c r="A8548" t="str">
        <f t="shared" si="1254"/>
        <v>41</v>
      </c>
      <c r="B8548" t="s">
        <v>812</v>
      </c>
      <c r="C8548" t="str">
        <f t="shared" si="1256"/>
        <v>039</v>
      </c>
      <c r="D8548" t="s">
        <v>851</v>
      </c>
      <c r="E8548" t="str">
        <f t="shared" si="1261"/>
        <v>04</v>
      </c>
      <c r="F8548" t="str">
        <f>"002"</f>
        <v>002</v>
      </c>
      <c r="G8548" t="str">
        <f>""</f>
        <v/>
      </c>
      <c r="H8548" t="s">
        <v>3</v>
      </c>
      <c r="I8548" t="s">
        <v>3612</v>
      </c>
      <c r="J8548" t="s">
        <v>7140</v>
      </c>
      <c r="K8548" t="str">
        <f t="shared" si="1258"/>
        <v>41400</v>
      </c>
    </row>
    <row r="8549" spans="1:11" customFormat="1" x14ac:dyDescent="0.25">
      <c r="A8549" t="str">
        <f t="shared" si="1254"/>
        <v>41</v>
      </c>
      <c r="B8549" t="s">
        <v>812</v>
      </c>
      <c r="C8549" t="str">
        <f t="shared" si="1256"/>
        <v>039</v>
      </c>
      <c r="D8549" t="s">
        <v>851</v>
      </c>
      <c r="E8549" t="str">
        <f t="shared" si="1261"/>
        <v>04</v>
      </c>
      <c r="F8549" t="str">
        <f>"004"</f>
        <v>004</v>
      </c>
      <c r="G8549" t="str">
        <f>"01"</f>
        <v>01</v>
      </c>
      <c r="H8549" t="s">
        <v>1</v>
      </c>
      <c r="I8549" t="s">
        <v>2176</v>
      </c>
      <c r="J8549" t="s">
        <v>7143</v>
      </c>
      <c r="K8549" t="str">
        <f>"41563"</f>
        <v>41563</v>
      </c>
    </row>
    <row r="8550" spans="1:11" customFormat="1" x14ac:dyDescent="0.25">
      <c r="A8550" t="str">
        <f t="shared" si="1254"/>
        <v>41</v>
      </c>
      <c r="B8550" t="s">
        <v>812</v>
      </c>
      <c r="C8550" t="str">
        <f t="shared" si="1256"/>
        <v>039</v>
      </c>
      <c r="D8550" t="s">
        <v>851</v>
      </c>
      <c r="E8550" t="str">
        <f t="shared" si="1261"/>
        <v>04</v>
      </c>
      <c r="F8550" t="str">
        <f>"004"</f>
        <v>004</v>
      </c>
      <c r="G8550" t="str">
        <f>"02"</f>
        <v>02</v>
      </c>
      <c r="H8550" t="s">
        <v>0</v>
      </c>
      <c r="I8550" t="s">
        <v>3099</v>
      </c>
      <c r="J8550" t="s">
        <v>7141</v>
      </c>
      <c r="K8550" t="str">
        <f t="shared" ref="K8550:K8560" si="1262">"41400"</f>
        <v>41400</v>
      </c>
    </row>
    <row r="8551" spans="1:11" customFormat="1" x14ac:dyDescent="0.25">
      <c r="A8551" t="str">
        <f t="shared" si="1254"/>
        <v>41</v>
      </c>
      <c r="B8551" t="s">
        <v>812</v>
      </c>
      <c r="C8551" t="str">
        <f t="shared" si="1256"/>
        <v>039</v>
      </c>
      <c r="D8551" t="s">
        <v>851</v>
      </c>
      <c r="E8551" t="str">
        <f t="shared" si="1261"/>
        <v>04</v>
      </c>
      <c r="F8551" t="str">
        <f>"005"</f>
        <v>005</v>
      </c>
      <c r="G8551" t="str">
        <f>""</f>
        <v/>
      </c>
      <c r="H8551" t="s">
        <v>3</v>
      </c>
      <c r="I8551" t="s">
        <v>3099</v>
      </c>
      <c r="J8551" t="s">
        <v>7141</v>
      </c>
      <c r="K8551" t="str">
        <f t="shared" si="1262"/>
        <v>41400</v>
      </c>
    </row>
    <row r="8552" spans="1:11" customFormat="1" x14ac:dyDescent="0.25">
      <c r="A8552" t="str">
        <f t="shared" si="1254"/>
        <v>41</v>
      </c>
      <c r="B8552" t="s">
        <v>812</v>
      </c>
      <c r="C8552" t="str">
        <f t="shared" si="1256"/>
        <v>039</v>
      </c>
      <c r="D8552" t="s">
        <v>851</v>
      </c>
      <c r="E8552" t="str">
        <f t="shared" si="1261"/>
        <v>04</v>
      </c>
      <c r="F8552" t="str">
        <f>"006"</f>
        <v>006</v>
      </c>
      <c r="G8552" t="str">
        <f>""</f>
        <v/>
      </c>
      <c r="H8552" t="s">
        <v>1</v>
      </c>
      <c r="I8552" t="s">
        <v>3612</v>
      </c>
      <c r="J8552" t="s">
        <v>7140</v>
      </c>
      <c r="K8552" t="str">
        <f t="shared" si="1262"/>
        <v>41400</v>
      </c>
    </row>
    <row r="8553" spans="1:11" customFormat="1" x14ac:dyDescent="0.25">
      <c r="A8553" t="str">
        <f t="shared" si="1254"/>
        <v>41</v>
      </c>
      <c r="B8553" t="s">
        <v>812</v>
      </c>
      <c r="C8553" t="str">
        <f t="shared" si="1256"/>
        <v>039</v>
      </c>
      <c r="D8553" t="s">
        <v>851</v>
      </c>
      <c r="E8553" t="str">
        <f t="shared" si="1261"/>
        <v>04</v>
      </c>
      <c r="F8553" t="str">
        <f>"006"</f>
        <v>006</v>
      </c>
      <c r="G8553" t="str">
        <f>""</f>
        <v/>
      </c>
      <c r="H8553" t="s">
        <v>0</v>
      </c>
      <c r="I8553" t="s">
        <v>3612</v>
      </c>
      <c r="J8553" t="s">
        <v>7140</v>
      </c>
      <c r="K8553" t="str">
        <f t="shared" si="1262"/>
        <v>41400</v>
      </c>
    </row>
    <row r="8554" spans="1:11" customFormat="1" x14ac:dyDescent="0.25">
      <c r="A8554" t="str">
        <f t="shared" si="1254"/>
        <v>41</v>
      </c>
      <c r="B8554" t="s">
        <v>812</v>
      </c>
      <c r="C8554" t="str">
        <f t="shared" si="1256"/>
        <v>039</v>
      </c>
      <c r="D8554" t="s">
        <v>851</v>
      </c>
      <c r="E8554" t="str">
        <f t="shared" si="1261"/>
        <v>04</v>
      </c>
      <c r="F8554" t="str">
        <f>"007"</f>
        <v>007</v>
      </c>
      <c r="G8554" t="str">
        <f>""</f>
        <v/>
      </c>
      <c r="H8554" t="s">
        <v>1</v>
      </c>
      <c r="I8554" t="s">
        <v>1008</v>
      </c>
      <c r="J8554" t="s">
        <v>7142</v>
      </c>
      <c r="K8554" t="str">
        <f t="shared" si="1262"/>
        <v>41400</v>
      </c>
    </row>
    <row r="8555" spans="1:11" customFormat="1" x14ac:dyDescent="0.25">
      <c r="A8555" t="str">
        <f t="shared" si="1254"/>
        <v>41</v>
      </c>
      <c r="B8555" t="s">
        <v>812</v>
      </c>
      <c r="C8555" t="str">
        <f t="shared" si="1256"/>
        <v>039</v>
      </c>
      <c r="D8555" t="s">
        <v>851</v>
      </c>
      <c r="E8555" t="str">
        <f t="shared" si="1261"/>
        <v>04</v>
      </c>
      <c r="F8555" t="str">
        <f>"007"</f>
        <v>007</v>
      </c>
      <c r="G8555" t="str">
        <f>""</f>
        <v/>
      </c>
      <c r="H8555" t="s">
        <v>0</v>
      </c>
      <c r="I8555" t="s">
        <v>1008</v>
      </c>
      <c r="J8555" t="s">
        <v>7142</v>
      </c>
      <c r="K8555" t="str">
        <f t="shared" si="1262"/>
        <v>41400</v>
      </c>
    </row>
    <row r="8556" spans="1:11" customFormat="1" x14ac:dyDescent="0.25">
      <c r="A8556" t="str">
        <f t="shared" si="1254"/>
        <v>41</v>
      </c>
      <c r="B8556" t="s">
        <v>812</v>
      </c>
      <c r="C8556" t="str">
        <f t="shared" si="1256"/>
        <v>039</v>
      </c>
      <c r="D8556" t="s">
        <v>851</v>
      </c>
      <c r="E8556" t="str">
        <f>"05"</f>
        <v>05</v>
      </c>
      <c r="F8556" t="str">
        <f>"001"</f>
        <v>001</v>
      </c>
      <c r="G8556" t="str">
        <f>""</f>
        <v/>
      </c>
      <c r="H8556" t="s">
        <v>3</v>
      </c>
      <c r="I8556" t="s">
        <v>3604</v>
      </c>
      <c r="J8556" t="s">
        <v>7131</v>
      </c>
      <c r="K8556" t="str">
        <f t="shared" si="1262"/>
        <v>41400</v>
      </c>
    </row>
    <row r="8557" spans="1:11" customFormat="1" x14ac:dyDescent="0.25">
      <c r="A8557" t="str">
        <f t="shared" si="1254"/>
        <v>41</v>
      </c>
      <c r="B8557" t="s">
        <v>812</v>
      </c>
      <c r="C8557" t="str">
        <f t="shared" si="1256"/>
        <v>039</v>
      </c>
      <c r="D8557" t="s">
        <v>851</v>
      </c>
      <c r="E8557" t="str">
        <f>"05"</f>
        <v>05</v>
      </c>
      <c r="F8557" t="str">
        <f>"002"</f>
        <v>002</v>
      </c>
      <c r="G8557" t="str">
        <f>""</f>
        <v/>
      </c>
      <c r="H8557" t="s">
        <v>1</v>
      </c>
      <c r="I8557" t="s">
        <v>3613</v>
      </c>
      <c r="J8557" t="s">
        <v>7144</v>
      </c>
      <c r="K8557" t="str">
        <f t="shared" si="1262"/>
        <v>41400</v>
      </c>
    </row>
    <row r="8558" spans="1:11" customFormat="1" x14ac:dyDescent="0.25">
      <c r="A8558" t="str">
        <f t="shared" si="1254"/>
        <v>41</v>
      </c>
      <c r="B8558" t="s">
        <v>812</v>
      </c>
      <c r="C8558" t="str">
        <f t="shared" si="1256"/>
        <v>039</v>
      </c>
      <c r="D8558" t="s">
        <v>851</v>
      </c>
      <c r="E8558" t="str">
        <f>"05"</f>
        <v>05</v>
      </c>
      <c r="F8558" t="str">
        <f>"002"</f>
        <v>002</v>
      </c>
      <c r="G8558" t="str">
        <f>""</f>
        <v/>
      </c>
      <c r="H8558" t="s">
        <v>0</v>
      </c>
      <c r="I8558" t="s">
        <v>3613</v>
      </c>
      <c r="J8558" t="s">
        <v>7144</v>
      </c>
      <c r="K8558" t="str">
        <f t="shared" si="1262"/>
        <v>41400</v>
      </c>
    </row>
    <row r="8559" spans="1:11" customFormat="1" x14ac:dyDescent="0.25">
      <c r="A8559" t="str">
        <f t="shared" si="1254"/>
        <v>41</v>
      </c>
      <c r="B8559" t="s">
        <v>812</v>
      </c>
      <c r="C8559" t="str">
        <f t="shared" si="1256"/>
        <v>039</v>
      </c>
      <c r="D8559" t="s">
        <v>851</v>
      </c>
      <c r="E8559" t="str">
        <f>"05"</f>
        <v>05</v>
      </c>
      <c r="F8559" t="str">
        <f>"003"</f>
        <v>003</v>
      </c>
      <c r="G8559" t="str">
        <f>""</f>
        <v/>
      </c>
      <c r="H8559" t="s">
        <v>1</v>
      </c>
      <c r="I8559" t="s">
        <v>3613</v>
      </c>
      <c r="J8559" t="s">
        <v>7144</v>
      </c>
      <c r="K8559" t="str">
        <f t="shared" si="1262"/>
        <v>41400</v>
      </c>
    </row>
    <row r="8560" spans="1:11" customFormat="1" x14ac:dyDescent="0.25">
      <c r="A8560" t="str">
        <f t="shared" si="1254"/>
        <v>41</v>
      </c>
      <c r="B8560" t="s">
        <v>812</v>
      </c>
      <c r="C8560" t="str">
        <f t="shared" si="1256"/>
        <v>039</v>
      </c>
      <c r="D8560" t="s">
        <v>851</v>
      </c>
      <c r="E8560" t="str">
        <f>"05"</f>
        <v>05</v>
      </c>
      <c r="F8560" t="str">
        <f>"003"</f>
        <v>003</v>
      </c>
      <c r="G8560" t="str">
        <f>""</f>
        <v/>
      </c>
      <c r="H8560" t="s">
        <v>0</v>
      </c>
      <c r="I8560" t="s">
        <v>3613</v>
      </c>
      <c r="J8560" t="s">
        <v>7144</v>
      </c>
      <c r="K8560" t="str">
        <f t="shared" si="1262"/>
        <v>41400</v>
      </c>
    </row>
    <row r="8561" spans="1:11" customFormat="1" x14ac:dyDescent="0.25">
      <c r="A8561" t="str">
        <f t="shared" si="1254"/>
        <v>41</v>
      </c>
      <c r="B8561" t="s">
        <v>812</v>
      </c>
      <c r="C8561" t="str">
        <f t="shared" ref="C8561:C8580" si="1263">"040"</f>
        <v>040</v>
      </c>
      <c r="D8561" t="s">
        <v>852</v>
      </c>
      <c r="E8561" t="str">
        <f t="shared" ref="E8561:E8585" si="1264">"01"</f>
        <v>01</v>
      </c>
      <c r="F8561" t="str">
        <f>"001"</f>
        <v>001</v>
      </c>
      <c r="G8561" t="str">
        <f>""</f>
        <v/>
      </c>
      <c r="H8561" t="s">
        <v>1</v>
      </c>
      <c r="I8561" t="s">
        <v>3614</v>
      </c>
      <c r="J8561" t="s">
        <v>7145</v>
      </c>
      <c r="K8561" t="str">
        <f t="shared" ref="K8561:K8580" si="1265">"41807"</f>
        <v>41807</v>
      </c>
    </row>
    <row r="8562" spans="1:11" customFormat="1" x14ac:dyDescent="0.25">
      <c r="A8562" t="str">
        <f t="shared" si="1254"/>
        <v>41</v>
      </c>
      <c r="B8562" t="s">
        <v>812</v>
      </c>
      <c r="C8562" t="str">
        <f t="shared" si="1263"/>
        <v>040</v>
      </c>
      <c r="D8562" t="s">
        <v>852</v>
      </c>
      <c r="E8562" t="str">
        <f t="shared" si="1264"/>
        <v>01</v>
      </c>
      <c r="F8562" t="str">
        <f>"001"</f>
        <v>001</v>
      </c>
      <c r="G8562" t="str">
        <f>""</f>
        <v/>
      </c>
      <c r="H8562" t="s">
        <v>0</v>
      </c>
      <c r="I8562" t="s">
        <v>3614</v>
      </c>
      <c r="J8562" t="s">
        <v>7145</v>
      </c>
      <c r="K8562" t="str">
        <f t="shared" si="1265"/>
        <v>41807</v>
      </c>
    </row>
    <row r="8563" spans="1:11" customFormat="1" x14ac:dyDescent="0.25">
      <c r="A8563" t="str">
        <f t="shared" si="1254"/>
        <v>41</v>
      </c>
      <c r="B8563" t="s">
        <v>812</v>
      </c>
      <c r="C8563" t="str">
        <f t="shared" si="1263"/>
        <v>040</v>
      </c>
      <c r="D8563" t="s">
        <v>852</v>
      </c>
      <c r="E8563" t="str">
        <f t="shared" si="1264"/>
        <v>01</v>
      </c>
      <c r="F8563" t="str">
        <f>"002"</f>
        <v>002</v>
      </c>
      <c r="G8563" t="str">
        <f>""</f>
        <v/>
      </c>
      <c r="H8563" t="s">
        <v>1</v>
      </c>
      <c r="I8563" t="s">
        <v>3614</v>
      </c>
      <c r="J8563" t="s">
        <v>7145</v>
      </c>
      <c r="K8563" t="str">
        <f t="shared" si="1265"/>
        <v>41807</v>
      </c>
    </row>
    <row r="8564" spans="1:11" customFormat="1" x14ac:dyDescent="0.25">
      <c r="A8564" t="str">
        <f t="shared" si="1254"/>
        <v>41</v>
      </c>
      <c r="B8564" t="s">
        <v>812</v>
      </c>
      <c r="C8564" t="str">
        <f t="shared" si="1263"/>
        <v>040</v>
      </c>
      <c r="D8564" t="s">
        <v>852</v>
      </c>
      <c r="E8564" t="str">
        <f t="shared" si="1264"/>
        <v>01</v>
      </c>
      <c r="F8564" t="str">
        <f>"002"</f>
        <v>002</v>
      </c>
      <c r="G8564" t="str">
        <f>""</f>
        <v/>
      </c>
      <c r="H8564" t="s">
        <v>0</v>
      </c>
      <c r="I8564" t="s">
        <v>3614</v>
      </c>
      <c r="J8564" t="s">
        <v>7145</v>
      </c>
      <c r="K8564" t="str">
        <f t="shared" si="1265"/>
        <v>41807</v>
      </c>
    </row>
    <row r="8565" spans="1:11" customFormat="1" x14ac:dyDescent="0.25">
      <c r="A8565" t="str">
        <f t="shared" si="1254"/>
        <v>41</v>
      </c>
      <c r="B8565" t="s">
        <v>812</v>
      </c>
      <c r="C8565" t="str">
        <f t="shared" si="1263"/>
        <v>040</v>
      </c>
      <c r="D8565" t="s">
        <v>852</v>
      </c>
      <c r="E8565" t="str">
        <f t="shared" si="1264"/>
        <v>01</v>
      </c>
      <c r="F8565" t="str">
        <f>"002"</f>
        <v>002</v>
      </c>
      <c r="G8565" t="str">
        <f>""</f>
        <v/>
      </c>
      <c r="H8565" t="s">
        <v>2</v>
      </c>
      <c r="I8565" t="s">
        <v>3614</v>
      </c>
      <c r="J8565" t="s">
        <v>7145</v>
      </c>
      <c r="K8565" t="str">
        <f t="shared" si="1265"/>
        <v>41807</v>
      </c>
    </row>
    <row r="8566" spans="1:11" customFormat="1" x14ac:dyDescent="0.25">
      <c r="A8566" t="str">
        <f t="shared" si="1254"/>
        <v>41</v>
      </c>
      <c r="B8566" t="s">
        <v>812</v>
      </c>
      <c r="C8566" t="str">
        <f t="shared" si="1263"/>
        <v>040</v>
      </c>
      <c r="D8566" t="s">
        <v>852</v>
      </c>
      <c r="E8566" t="str">
        <f t="shared" si="1264"/>
        <v>01</v>
      </c>
      <c r="F8566" t="str">
        <f>"003"</f>
        <v>003</v>
      </c>
      <c r="G8566" t="str">
        <f>""</f>
        <v/>
      </c>
      <c r="H8566" t="s">
        <v>1</v>
      </c>
      <c r="I8566" t="s">
        <v>3614</v>
      </c>
      <c r="J8566" t="s">
        <v>7145</v>
      </c>
      <c r="K8566" t="str">
        <f t="shared" si="1265"/>
        <v>41807</v>
      </c>
    </row>
    <row r="8567" spans="1:11" customFormat="1" x14ac:dyDescent="0.25">
      <c r="A8567" t="str">
        <f t="shared" ref="A8567:A8630" si="1266">"41"</f>
        <v>41</v>
      </c>
      <c r="B8567" t="s">
        <v>812</v>
      </c>
      <c r="C8567" t="str">
        <f t="shared" si="1263"/>
        <v>040</v>
      </c>
      <c r="D8567" t="s">
        <v>852</v>
      </c>
      <c r="E8567" t="str">
        <f t="shared" si="1264"/>
        <v>01</v>
      </c>
      <c r="F8567" t="str">
        <f>"003"</f>
        <v>003</v>
      </c>
      <c r="G8567" t="str">
        <f>""</f>
        <v/>
      </c>
      <c r="H8567" t="s">
        <v>0</v>
      </c>
      <c r="I8567" t="s">
        <v>3614</v>
      </c>
      <c r="J8567" t="s">
        <v>7145</v>
      </c>
      <c r="K8567" t="str">
        <f t="shared" si="1265"/>
        <v>41807</v>
      </c>
    </row>
    <row r="8568" spans="1:11" customFormat="1" x14ac:dyDescent="0.25">
      <c r="A8568" t="str">
        <f t="shared" si="1266"/>
        <v>41</v>
      </c>
      <c r="B8568" t="s">
        <v>812</v>
      </c>
      <c r="C8568" t="str">
        <f t="shared" si="1263"/>
        <v>040</v>
      </c>
      <c r="D8568" t="s">
        <v>852</v>
      </c>
      <c r="E8568" t="str">
        <f t="shared" si="1264"/>
        <v>01</v>
      </c>
      <c r="F8568" t="str">
        <f>"004"</f>
        <v>004</v>
      </c>
      <c r="G8568" t="str">
        <f>""</f>
        <v/>
      </c>
      <c r="H8568" t="s">
        <v>1</v>
      </c>
      <c r="I8568" t="s">
        <v>3615</v>
      </c>
      <c r="J8568" t="s">
        <v>4488</v>
      </c>
      <c r="K8568" t="str">
        <f t="shared" si="1265"/>
        <v>41807</v>
      </c>
    </row>
    <row r="8569" spans="1:11" customFormat="1" x14ac:dyDescent="0.25">
      <c r="A8569" t="str">
        <f t="shared" si="1266"/>
        <v>41</v>
      </c>
      <c r="B8569" t="s">
        <v>812</v>
      </c>
      <c r="C8569" t="str">
        <f t="shared" si="1263"/>
        <v>040</v>
      </c>
      <c r="D8569" t="s">
        <v>852</v>
      </c>
      <c r="E8569" t="str">
        <f t="shared" si="1264"/>
        <v>01</v>
      </c>
      <c r="F8569" t="str">
        <f>"004"</f>
        <v>004</v>
      </c>
      <c r="G8569" t="str">
        <f>""</f>
        <v/>
      </c>
      <c r="H8569" t="s">
        <v>0</v>
      </c>
      <c r="I8569" t="s">
        <v>3615</v>
      </c>
      <c r="J8569" t="s">
        <v>4488</v>
      </c>
      <c r="K8569" t="str">
        <f t="shared" si="1265"/>
        <v>41807</v>
      </c>
    </row>
    <row r="8570" spans="1:11" customFormat="1" x14ac:dyDescent="0.25">
      <c r="A8570" t="str">
        <f t="shared" si="1266"/>
        <v>41</v>
      </c>
      <c r="B8570" t="s">
        <v>812</v>
      </c>
      <c r="C8570" t="str">
        <f t="shared" si="1263"/>
        <v>040</v>
      </c>
      <c r="D8570" t="s">
        <v>852</v>
      </c>
      <c r="E8570" t="str">
        <f t="shared" si="1264"/>
        <v>01</v>
      </c>
      <c r="F8570" t="str">
        <f>"005"</f>
        <v>005</v>
      </c>
      <c r="G8570" t="str">
        <f>""</f>
        <v/>
      </c>
      <c r="H8570" t="s">
        <v>1</v>
      </c>
      <c r="I8570" t="s">
        <v>3615</v>
      </c>
      <c r="J8570" t="s">
        <v>4488</v>
      </c>
      <c r="K8570" t="str">
        <f t="shared" si="1265"/>
        <v>41807</v>
      </c>
    </row>
    <row r="8571" spans="1:11" customFormat="1" x14ac:dyDescent="0.25">
      <c r="A8571" t="str">
        <f t="shared" si="1266"/>
        <v>41</v>
      </c>
      <c r="B8571" t="s">
        <v>812</v>
      </c>
      <c r="C8571" t="str">
        <f t="shared" si="1263"/>
        <v>040</v>
      </c>
      <c r="D8571" t="s">
        <v>852</v>
      </c>
      <c r="E8571" t="str">
        <f t="shared" si="1264"/>
        <v>01</v>
      </c>
      <c r="F8571" t="str">
        <f>"005"</f>
        <v>005</v>
      </c>
      <c r="G8571" t="str">
        <f>""</f>
        <v/>
      </c>
      <c r="H8571" t="s">
        <v>0</v>
      </c>
      <c r="I8571" t="s">
        <v>3615</v>
      </c>
      <c r="J8571" t="s">
        <v>4488</v>
      </c>
      <c r="K8571" t="str">
        <f t="shared" si="1265"/>
        <v>41807</v>
      </c>
    </row>
    <row r="8572" spans="1:11" customFormat="1" x14ac:dyDescent="0.25">
      <c r="A8572" t="str">
        <f t="shared" si="1266"/>
        <v>41</v>
      </c>
      <c r="B8572" t="s">
        <v>812</v>
      </c>
      <c r="C8572" t="str">
        <f t="shared" si="1263"/>
        <v>040</v>
      </c>
      <c r="D8572" t="s">
        <v>852</v>
      </c>
      <c r="E8572" t="str">
        <f t="shared" si="1264"/>
        <v>01</v>
      </c>
      <c r="F8572" t="str">
        <f>"005"</f>
        <v>005</v>
      </c>
      <c r="G8572" t="str">
        <f>""</f>
        <v/>
      </c>
      <c r="H8572" t="s">
        <v>2</v>
      </c>
      <c r="I8572" t="s">
        <v>3615</v>
      </c>
      <c r="J8572" t="s">
        <v>4488</v>
      </c>
      <c r="K8572" t="str">
        <f t="shared" si="1265"/>
        <v>41807</v>
      </c>
    </row>
    <row r="8573" spans="1:11" customFormat="1" x14ac:dyDescent="0.25">
      <c r="A8573" t="str">
        <f t="shared" si="1266"/>
        <v>41</v>
      </c>
      <c r="B8573" t="s">
        <v>812</v>
      </c>
      <c r="C8573" t="str">
        <f t="shared" si="1263"/>
        <v>040</v>
      </c>
      <c r="D8573" t="s">
        <v>852</v>
      </c>
      <c r="E8573" t="str">
        <f t="shared" si="1264"/>
        <v>01</v>
      </c>
      <c r="F8573" t="str">
        <f>"006"</f>
        <v>006</v>
      </c>
      <c r="G8573" t="str">
        <f>""</f>
        <v/>
      </c>
      <c r="H8573" t="s">
        <v>1</v>
      </c>
      <c r="I8573" t="s">
        <v>3614</v>
      </c>
      <c r="J8573" t="s">
        <v>7145</v>
      </c>
      <c r="K8573" t="str">
        <f t="shared" si="1265"/>
        <v>41807</v>
      </c>
    </row>
    <row r="8574" spans="1:11" customFormat="1" x14ac:dyDescent="0.25">
      <c r="A8574" t="str">
        <f t="shared" si="1266"/>
        <v>41</v>
      </c>
      <c r="B8574" t="s">
        <v>812</v>
      </c>
      <c r="C8574" t="str">
        <f t="shared" si="1263"/>
        <v>040</v>
      </c>
      <c r="D8574" t="s">
        <v>852</v>
      </c>
      <c r="E8574" t="str">
        <f t="shared" si="1264"/>
        <v>01</v>
      </c>
      <c r="F8574" t="str">
        <f>"006"</f>
        <v>006</v>
      </c>
      <c r="G8574" t="str">
        <f>""</f>
        <v/>
      </c>
      <c r="H8574" t="s">
        <v>0</v>
      </c>
      <c r="I8574" t="s">
        <v>3614</v>
      </c>
      <c r="J8574" t="s">
        <v>7145</v>
      </c>
      <c r="K8574" t="str">
        <f t="shared" si="1265"/>
        <v>41807</v>
      </c>
    </row>
    <row r="8575" spans="1:11" customFormat="1" x14ac:dyDescent="0.25">
      <c r="A8575" t="str">
        <f t="shared" si="1266"/>
        <v>41</v>
      </c>
      <c r="B8575" t="s">
        <v>812</v>
      </c>
      <c r="C8575" t="str">
        <f t="shared" si="1263"/>
        <v>040</v>
      </c>
      <c r="D8575" t="s">
        <v>852</v>
      </c>
      <c r="E8575" t="str">
        <f t="shared" si="1264"/>
        <v>01</v>
      </c>
      <c r="F8575" t="str">
        <f>"007"</f>
        <v>007</v>
      </c>
      <c r="G8575" t="str">
        <f>""</f>
        <v/>
      </c>
      <c r="H8575" t="s">
        <v>1</v>
      </c>
      <c r="I8575" t="s">
        <v>3614</v>
      </c>
      <c r="J8575" t="s">
        <v>7145</v>
      </c>
      <c r="K8575" t="str">
        <f t="shared" si="1265"/>
        <v>41807</v>
      </c>
    </row>
    <row r="8576" spans="1:11" customFormat="1" x14ac:dyDescent="0.25">
      <c r="A8576" t="str">
        <f t="shared" si="1266"/>
        <v>41</v>
      </c>
      <c r="B8576" t="s">
        <v>812</v>
      </c>
      <c r="C8576" t="str">
        <f t="shared" si="1263"/>
        <v>040</v>
      </c>
      <c r="D8576" t="s">
        <v>852</v>
      </c>
      <c r="E8576" t="str">
        <f t="shared" si="1264"/>
        <v>01</v>
      </c>
      <c r="F8576" t="str">
        <f>"007"</f>
        <v>007</v>
      </c>
      <c r="G8576" t="str">
        <f>""</f>
        <v/>
      </c>
      <c r="H8576" t="s">
        <v>0</v>
      </c>
      <c r="I8576" t="s">
        <v>3614</v>
      </c>
      <c r="J8576" t="s">
        <v>7145</v>
      </c>
      <c r="K8576" t="str">
        <f t="shared" si="1265"/>
        <v>41807</v>
      </c>
    </row>
    <row r="8577" spans="1:11" customFormat="1" x14ac:dyDescent="0.25">
      <c r="A8577" t="str">
        <f t="shared" si="1266"/>
        <v>41</v>
      </c>
      <c r="B8577" t="s">
        <v>812</v>
      </c>
      <c r="C8577" t="str">
        <f t="shared" si="1263"/>
        <v>040</v>
      </c>
      <c r="D8577" t="s">
        <v>852</v>
      </c>
      <c r="E8577" t="str">
        <f t="shared" si="1264"/>
        <v>01</v>
      </c>
      <c r="F8577" t="str">
        <f>"008"</f>
        <v>008</v>
      </c>
      <c r="G8577" t="str">
        <f>""</f>
        <v/>
      </c>
      <c r="H8577" t="s">
        <v>1</v>
      </c>
      <c r="I8577" t="s">
        <v>3615</v>
      </c>
      <c r="J8577" t="s">
        <v>4488</v>
      </c>
      <c r="K8577" t="str">
        <f t="shared" si="1265"/>
        <v>41807</v>
      </c>
    </row>
    <row r="8578" spans="1:11" customFormat="1" x14ac:dyDescent="0.25">
      <c r="A8578" t="str">
        <f t="shared" si="1266"/>
        <v>41</v>
      </c>
      <c r="B8578" t="s">
        <v>812</v>
      </c>
      <c r="C8578" t="str">
        <f t="shared" si="1263"/>
        <v>040</v>
      </c>
      <c r="D8578" t="s">
        <v>852</v>
      </c>
      <c r="E8578" t="str">
        <f t="shared" si="1264"/>
        <v>01</v>
      </c>
      <c r="F8578" t="str">
        <f>"008"</f>
        <v>008</v>
      </c>
      <c r="G8578" t="str">
        <f>""</f>
        <v/>
      </c>
      <c r="H8578" t="s">
        <v>0</v>
      </c>
      <c r="I8578" t="s">
        <v>3615</v>
      </c>
      <c r="J8578" t="s">
        <v>4488</v>
      </c>
      <c r="K8578" t="str">
        <f t="shared" si="1265"/>
        <v>41807</v>
      </c>
    </row>
    <row r="8579" spans="1:11" customFormat="1" x14ac:dyDescent="0.25">
      <c r="A8579" t="str">
        <f t="shared" si="1266"/>
        <v>41</v>
      </c>
      <c r="B8579" t="s">
        <v>812</v>
      </c>
      <c r="C8579" t="str">
        <f t="shared" si="1263"/>
        <v>040</v>
      </c>
      <c r="D8579" t="s">
        <v>852</v>
      </c>
      <c r="E8579" t="str">
        <f t="shared" si="1264"/>
        <v>01</v>
      </c>
      <c r="F8579" t="str">
        <f>"009"</f>
        <v>009</v>
      </c>
      <c r="G8579" t="str">
        <f>""</f>
        <v/>
      </c>
      <c r="H8579" t="s">
        <v>1</v>
      </c>
      <c r="I8579" t="s">
        <v>3615</v>
      </c>
      <c r="J8579" t="s">
        <v>4488</v>
      </c>
      <c r="K8579" t="str">
        <f t="shared" si="1265"/>
        <v>41807</v>
      </c>
    </row>
    <row r="8580" spans="1:11" customFormat="1" x14ac:dyDescent="0.25">
      <c r="A8580" t="str">
        <f t="shared" si="1266"/>
        <v>41</v>
      </c>
      <c r="B8580" t="s">
        <v>812</v>
      </c>
      <c r="C8580" t="str">
        <f t="shared" si="1263"/>
        <v>040</v>
      </c>
      <c r="D8580" t="s">
        <v>852</v>
      </c>
      <c r="E8580" t="str">
        <f t="shared" si="1264"/>
        <v>01</v>
      </c>
      <c r="F8580" t="str">
        <f>"009"</f>
        <v>009</v>
      </c>
      <c r="G8580" t="str">
        <f>""</f>
        <v/>
      </c>
      <c r="H8580" t="s">
        <v>0</v>
      </c>
      <c r="I8580" t="s">
        <v>3615</v>
      </c>
      <c r="J8580" t="s">
        <v>4488</v>
      </c>
      <c r="K8580" t="str">
        <f t="shared" si="1265"/>
        <v>41807</v>
      </c>
    </row>
    <row r="8581" spans="1:11" customFormat="1" x14ac:dyDescent="0.25">
      <c r="A8581" t="str">
        <f t="shared" si="1266"/>
        <v>41</v>
      </c>
      <c r="B8581" t="s">
        <v>812</v>
      </c>
      <c r="C8581" t="str">
        <f t="shared" ref="C8581:C8598" si="1267">"041"</f>
        <v>041</v>
      </c>
      <c r="D8581" t="s">
        <v>853</v>
      </c>
      <c r="E8581" t="str">
        <f t="shared" si="1264"/>
        <v>01</v>
      </c>
      <c r="F8581" t="str">
        <f>"001"</f>
        <v>001</v>
      </c>
      <c r="G8581" t="str">
        <f>""</f>
        <v/>
      </c>
      <c r="H8581" t="s">
        <v>1</v>
      </c>
      <c r="I8581" t="s">
        <v>2438</v>
      </c>
      <c r="J8581" t="s">
        <v>7146</v>
      </c>
      <c r="K8581" t="str">
        <f t="shared" ref="K8581:K8598" si="1268">"41560"</f>
        <v>41560</v>
      </c>
    </row>
    <row r="8582" spans="1:11" customFormat="1" x14ac:dyDescent="0.25">
      <c r="A8582" t="str">
        <f t="shared" si="1266"/>
        <v>41</v>
      </c>
      <c r="B8582" t="s">
        <v>812</v>
      </c>
      <c r="C8582" t="str">
        <f t="shared" si="1267"/>
        <v>041</v>
      </c>
      <c r="D8582" t="s">
        <v>853</v>
      </c>
      <c r="E8582" t="str">
        <f t="shared" si="1264"/>
        <v>01</v>
      </c>
      <c r="F8582" t="str">
        <f>"001"</f>
        <v>001</v>
      </c>
      <c r="G8582" t="str">
        <f>""</f>
        <v/>
      </c>
      <c r="H8582" t="s">
        <v>0</v>
      </c>
      <c r="I8582" t="s">
        <v>2438</v>
      </c>
      <c r="J8582" t="s">
        <v>7146</v>
      </c>
      <c r="K8582" t="str">
        <f t="shared" si="1268"/>
        <v>41560</v>
      </c>
    </row>
    <row r="8583" spans="1:11" customFormat="1" x14ac:dyDescent="0.25">
      <c r="A8583" t="str">
        <f t="shared" si="1266"/>
        <v>41</v>
      </c>
      <c r="B8583" t="s">
        <v>812</v>
      </c>
      <c r="C8583" t="str">
        <f t="shared" si="1267"/>
        <v>041</v>
      </c>
      <c r="D8583" t="s">
        <v>853</v>
      </c>
      <c r="E8583" t="str">
        <f t="shared" si="1264"/>
        <v>01</v>
      </c>
      <c r="F8583" t="str">
        <f>"001"</f>
        <v>001</v>
      </c>
      <c r="G8583" t="str">
        <f>""</f>
        <v/>
      </c>
      <c r="H8583" t="s">
        <v>2</v>
      </c>
      <c r="I8583" t="s">
        <v>2438</v>
      </c>
      <c r="J8583" t="s">
        <v>7146</v>
      </c>
      <c r="K8583" t="str">
        <f t="shared" si="1268"/>
        <v>41560</v>
      </c>
    </row>
    <row r="8584" spans="1:11" customFormat="1" x14ac:dyDescent="0.25">
      <c r="A8584" t="str">
        <f t="shared" si="1266"/>
        <v>41</v>
      </c>
      <c r="B8584" t="s">
        <v>812</v>
      </c>
      <c r="C8584" t="str">
        <f t="shared" si="1267"/>
        <v>041</v>
      </c>
      <c r="D8584" t="s">
        <v>853</v>
      </c>
      <c r="E8584" t="str">
        <f t="shared" si="1264"/>
        <v>01</v>
      </c>
      <c r="F8584" t="str">
        <f>"002"</f>
        <v>002</v>
      </c>
      <c r="G8584" t="str">
        <f>""</f>
        <v/>
      </c>
      <c r="H8584" t="s">
        <v>1</v>
      </c>
      <c r="I8584" t="s">
        <v>23</v>
      </c>
      <c r="J8584" t="s">
        <v>7147</v>
      </c>
      <c r="K8584" t="str">
        <f t="shared" si="1268"/>
        <v>41560</v>
      </c>
    </row>
    <row r="8585" spans="1:11" customFormat="1" x14ac:dyDescent="0.25">
      <c r="A8585" t="str">
        <f t="shared" si="1266"/>
        <v>41</v>
      </c>
      <c r="B8585" t="s">
        <v>812</v>
      </c>
      <c r="C8585" t="str">
        <f t="shared" si="1267"/>
        <v>041</v>
      </c>
      <c r="D8585" t="s">
        <v>853</v>
      </c>
      <c r="E8585" t="str">
        <f t="shared" si="1264"/>
        <v>01</v>
      </c>
      <c r="F8585" t="str">
        <f>"002"</f>
        <v>002</v>
      </c>
      <c r="G8585" t="str">
        <f>""</f>
        <v/>
      </c>
      <c r="H8585" t="s">
        <v>0</v>
      </c>
      <c r="I8585" t="s">
        <v>23</v>
      </c>
      <c r="J8585" t="s">
        <v>7147</v>
      </c>
      <c r="K8585" t="str">
        <f t="shared" si="1268"/>
        <v>41560</v>
      </c>
    </row>
    <row r="8586" spans="1:11" customFormat="1" x14ac:dyDescent="0.25">
      <c r="A8586" t="str">
        <f t="shared" si="1266"/>
        <v>41</v>
      </c>
      <c r="B8586" t="s">
        <v>812</v>
      </c>
      <c r="C8586" t="str">
        <f t="shared" si="1267"/>
        <v>041</v>
      </c>
      <c r="D8586" t="s">
        <v>853</v>
      </c>
      <c r="E8586" t="str">
        <f>"02"</f>
        <v>02</v>
      </c>
      <c r="F8586" t="str">
        <f>"001"</f>
        <v>001</v>
      </c>
      <c r="G8586" t="str">
        <f>""</f>
        <v/>
      </c>
      <c r="H8586" t="s">
        <v>1</v>
      </c>
      <c r="I8586" t="s">
        <v>3616</v>
      </c>
      <c r="J8586" t="s">
        <v>7148</v>
      </c>
      <c r="K8586" t="str">
        <f t="shared" si="1268"/>
        <v>41560</v>
      </c>
    </row>
    <row r="8587" spans="1:11" customFormat="1" x14ac:dyDescent="0.25">
      <c r="A8587" t="str">
        <f t="shared" si="1266"/>
        <v>41</v>
      </c>
      <c r="B8587" t="s">
        <v>812</v>
      </c>
      <c r="C8587" t="str">
        <f t="shared" si="1267"/>
        <v>041</v>
      </c>
      <c r="D8587" t="s">
        <v>853</v>
      </c>
      <c r="E8587" t="str">
        <f>"02"</f>
        <v>02</v>
      </c>
      <c r="F8587" t="str">
        <f>"001"</f>
        <v>001</v>
      </c>
      <c r="G8587" t="str">
        <f>""</f>
        <v/>
      </c>
      <c r="H8587" t="s">
        <v>0</v>
      </c>
      <c r="I8587" t="s">
        <v>3616</v>
      </c>
      <c r="J8587" t="s">
        <v>7148</v>
      </c>
      <c r="K8587" t="str">
        <f t="shared" si="1268"/>
        <v>41560</v>
      </c>
    </row>
    <row r="8588" spans="1:11" customFormat="1" x14ac:dyDescent="0.25">
      <c r="A8588" t="str">
        <f t="shared" si="1266"/>
        <v>41</v>
      </c>
      <c r="B8588" t="s">
        <v>812</v>
      </c>
      <c r="C8588" t="str">
        <f t="shared" si="1267"/>
        <v>041</v>
      </c>
      <c r="D8588" t="s">
        <v>853</v>
      </c>
      <c r="E8588" t="str">
        <f>"02"</f>
        <v>02</v>
      </c>
      <c r="F8588" t="str">
        <f>"002"</f>
        <v>002</v>
      </c>
      <c r="G8588" t="str">
        <f>""</f>
        <v/>
      </c>
      <c r="H8588" t="s">
        <v>1</v>
      </c>
      <c r="I8588" t="s">
        <v>3617</v>
      </c>
      <c r="J8588" t="s">
        <v>7149</v>
      </c>
      <c r="K8588" t="str">
        <f t="shared" si="1268"/>
        <v>41560</v>
      </c>
    </row>
    <row r="8589" spans="1:11" customFormat="1" x14ac:dyDescent="0.25">
      <c r="A8589" t="str">
        <f t="shared" si="1266"/>
        <v>41</v>
      </c>
      <c r="B8589" t="s">
        <v>812</v>
      </c>
      <c r="C8589" t="str">
        <f t="shared" si="1267"/>
        <v>041</v>
      </c>
      <c r="D8589" t="s">
        <v>853</v>
      </c>
      <c r="E8589" t="str">
        <f>"02"</f>
        <v>02</v>
      </c>
      <c r="F8589" t="str">
        <f>"002"</f>
        <v>002</v>
      </c>
      <c r="G8589" t="str">
        <f>""</f>
        <v/>
      </c>
      <c r="H8589" t="s">
        <v>0</v>
      </c>
      <c r="I8589" t="s">
        <v>3617</v>
      </c>
      <c r="J8589" t="s">
        <v>7149</v>
      </c>
      <c r="K8589" t="str">
        <f t="shared" si="1268"/>
        <v>41560</v>
      </c>
    </row>
    <row r="8590" spans="1:11" customFormat="1" x14ac:dyDescent="0.25">
      <c r="A8590" t="str">
        <f t="shared" si="1266"/>
        <v>41</v>
      </c>
      <c r="B8590" t="s">
        <v>812</v>
      </c>
      <c r="C8590" t="str">
        <f t="shared" si="1267"/>
        <v>041</v>
      </c>
      <c r="D8590" t="s">
        <v>853</v>
      </c>
      <c r="E8590" t="str">
        <f>"03"</f>
        <v>03</v>
      </c>
      <c r="F8590" t="str">
        <f>"001"</f>
        <v>001</v>
      </c>
      <c r="G8590" t="str">
        <f>""</f>
        <v/>
      </c>
      <c r="H8590" t="s">
        <v>1</v>
      </c>
      <c r="I8590" t="s">
        <v>3618</v>
      </c>
      <c r="J8590" t="s">
        <v>7150</v>
      </c>
      <c r="K8590" t="str">
        <f t="shared" si="1268"/>
        <v>41560</v>
      </c>
    </row>
    <row r="8591" spans="1:11" customFormat="1" x14ac:dyDescent="0.25">
      <c r="A8591" t="str">
        <f t="shared" si="1266"/>
        <v>41</v>
      </c>
      <c r="B8591" t="s">
        <v>812</v>
      </c>
      <c r="C8591" t="str">
        <f t="shared" si="1267"/>
        <v>041</v>
      </c>
      <c r="D8591" t="s">
        <v>853</v>
      </c>
      <c r="E8591" t="str">
        <f>"03"</f>
        <v>03</v>
      </c>
      <c r="F8591" t="str">
        <f>"001"</f>
        <v>001</v>
      </c>
      <c r="G8591" t="str">
        <f>""</f>
        <v/>
      </c>
      <c r="H8591" t="s">
        <v>0</v>
      </c>
      <c r="I8591" t="s">
        <v>3618</v>
      </c>
      <c r="J8591" t="s">
        <v>7150</v>
      </c>
      <c r="K8591" t="str">
        <f t="shared" si="1268"/>
        <v>41560</v>
      </c>
    </row>
    <row r="8592" spans="1:11" customFormat="1" x14ac:dyDescent="0.25">
      <c r="A8592" t="str">
        <f t="shared" si="1266"/>
        <v>41</v>
      </c>
      <c r="B8592" t="s">
        <v>812</v>
      </c>
      <c r="C8592" t="str">
        <f t="shared" si="1267"/>
        <v>041</v>
      </c>
      <c r="D8592" t="s">
        <v>853</v>
      </c>
      <c r="E8592" t="str">
        <f>"03"</f>
        <v>03</v>
      </c>
      <c r="F8592" t="str">
        <f>"002"</f>
        <v>002</v>
      </c>
      <c r="G8592" t="str">
        <f>""</f>
        <v/>
      </c>
      <c r="H8592" t="s">
        <v>1</v>
      </c>
      <c r="I8592" t="s">
        <v>3619</v>
      </c>
      <c r="J8592" t="s">
        <v>7151</v>
      </c>
      <c r="K8592" t="str">
        <f t="shared" si="1268"/>
        <v>41560</v>
      </c>
    </row>
    <row r="8593" spans="1:11" customFormat="1" x14ac:dyDescent="0.25">
      <c r="A8593" t="str">
        <f t="shared" si="1266"/>
        <v>41</v>
      </c>
      <c r="B8593" t="s">
        <v>812</v>
      </c>
      <c r="C8593" t="str">
        <f t="shared" si="1267"/>
        <v>041</v>
      </c>
      <c r="D8593" t="s">
        <v>853</v>
      </c>
      <c r="E8593" t="str">
        <f>"03"</f>
        <v>03</v>
      </c>
      <c r="F8593" t="str">
        <f>"002"</f>
        <v>002</v>
      </c>
      <c r="G8593" t="str">
        <f>""</f>
        <v/>
      </c>
      <c r="H8593" t="s">
        <v>0</v>
      </c>
      <c r="I8593" t="s">
        <v>3619</v>
      </c>
      <c r="J8593" t="s">
        <v>7151</v>
      </c>
      <c r="K8593" t="str">
        <f t="shared" si="1268"/>
        <v>41560</v>
      </c>
    </row>
    <row r="8594" spans="1:11" customFormat="1" x14ac:dyDescent="0.25">
      <c r="A8594" t="str">
        <f t="shared" si="1266"/>
        <v>41</v>
      </c>
      <c r="B8594" t="s">
        <v>812</v>
      </c>
      <c r="C8594" t="str">
        <f t="shared" si="1267"/>
        <v>041</v>
      </c>
      <c r="D8594" t="s">
        <v>853</v>
      </c>
      <c r="E8594" t="str">
        <f>"04"</f>
        <v>04</v>
      </c>
      <c r="F8594" t="str">
        <f>"001"</f>
        <v>001</v>
      </c>
      <c r="G8594" t="str">
        <f>""</f>
        <v/>
      </c>
      <c r="H8594" t="s">
        <v>1</v>
      </c>
      <c r="I8594" t="s">
        <v>66</v>
      </c>
      <c r="J8594" t="s">
        <v>7152</v>
      </c>
      <c r="K8594" t="str">
        <f t="shared" si="1268"/>
        <v>41560</v>
      </c>
    </row>
    <row r="8595" spans="1:11" customFormat="1" x14ac:dyDescent="0.25">
      <c r="A8595" t="str">
        <f t="shared" si="1266"/>
        <v>41</v>
      </c>
      <c r="B8595" t="s">
        <v>812</v>
      </c>
      <c r="C8595" t="str">
        <f t="shared" si="1267"/>
        <v>041</v>
      </c>
      <c r="D8595" t="s">
        <v>853</v>
      </c>
      <c r="E8595" t="str">
        <f>"04"</f>
        <v>04</v>
      </c>
      <c r="F8595" t="str">
        <f>"001"</f>
        <v>001</v>
      </c>
      <c r="G8595" t="str">
        <f>""</f>
        <v/>
      </c>
      <c r="H8595" t="s">
        <v>0</v>
      </c>
      <c r="I8595" t="s">
        <v>66</v>
      </c>
      <c r="J8595" t="s">
        <v>7152</v>
      </c>
      <c r="K8595" t="str">
        <f t="shared" si="1268"/>
        <v>41560</v>
      </c>
    </row>
    <row r="8596" spans="1:11" customFormat="1" x14ac:dyDescent="0.25">
      <c r="A8596" t="str">
        <f t="shared" si="1266"/>
        <v>41</v>
      </c>
      <c r="B8596" t="s">
        <v>812</v>
      </c>
      <c r="C8596" t="str">
        <f t="shared" si="1267"/>
        <v>041</v>
      </c>
      <c r="D8596" t="s">
        <v>853</v>
      </c>
      <c r="E8596" t="str">
        <f>"04"</f>
        <v>04</v>
      </c>
      <c r="F8596" t="str">
        <f>"002"</f>
        <v>002</v>
      </c>
      <c r="G8596" t="str">
        <f>""</f>
        <v/>
      </c>
      <c r="H8596" t="s">
        <v>1</v>
      </c>
      <c r="I8596" t="s">
        <v>66</v>
      </c>
      <c r="J8596" t="s">
        <v>7152</v>
      </c>
      <c r="K8596" t="str">
        <f t="shared" si="1268"/>
        <v>41560</v>
      </c>
    </row>
    <row r="8597" spans="1:11" customFormat="1" x14ac:dyDescent="0.25">
      <c r="A8597" t="str">
        <f t="shared" si="1266"/>
        <v>41</v>
      </c>
      <c r="B8597" t="s">
        <v>812</v>
      </c>
      <c r="C8597" t="str">
        <f t="shared" si="1267"/>
        <v>041</v>
      </c>
      <c r="D8597" t="s">
        <v>853</v>
      </c>
      <c r="E8597" t="str">
        <f>"04"</f>
        <v>04</v>
      </c>
      <c r="F8597" t="str">
        <f>"002"</f>
        <v>002</v>
      </c>
      <c r="G8597" t="str">
        <f>""</f>
        <v/>
      </c>
      <c r="H8597" t="s">
        <v>0</v>
      </c>
      <c r="I8597" t="s">
        <v>66</v>
      </c>
      <c r="J8597" t="s">
        <v>7152</v>
      </c>
      <c r="K8597" t="str">
        <f t="shared" si="1268"/>
        <v>41560</v>
      </c>
    </row>
    <row r="8598" spans="1:11" customFormat="1" x14ac:dyDescent="0.25">
      <c r="A8598" t="str">
        <f t="shared" si="1266"/>
        <v>41</v>
      </c>
      <c r="B8598" t="s">
        <v>812</v>
      </c>
      <c r="C8598" t="str">
        <f t="shared" si="1267"/>
        <v>041</v>
      </c>
      <c r="D8598" t="s">
        <v>853</v>
      </c>
      <c r="E8598" t="str">
        <f>"04"</f>
        <v>04</v>
      </c>
      <c r="F8598" t="str">
        <f>"002"</f>
        <v>002</v>
      </c>
      <c r="G8598" t="str">
        <f>""</f>
        <v/>
      </c>
      <c r="H8598" t="s">
        <v>2</v>
      </c>
      <c r="I8598" t="s">
        <v>66</v>
      </c>
      <c r="J8598" t="s">
        <v>7152</v>
      </c>
      <c r="K8598" t="str">
        <f t="shared" si="1268"/>
        <v>41560</v>
      </c>
    </row>
    <row r="8599" spans="1:11" customFormat="1" x14ac:dyDescent="0.25">
      <c r="A8599" t="str">
        <f t="shared" si="1266"/>
        <v>41</v>
      </c>
      <c r="B8599" t="s">
        <v>812</v>
      </c>
      <c r="C8599" t="str">
        <f t="shared" ref="C8599:C8608" si="1269">"042"</f>
        <v>042</v>
      </c>
      <c r="D8599" t="s">
        <v>854</v>
      </c>
      <c r="E8599" t="str">
        <f>"01"</f>
        <v>01</v>
      </c>
      <c r="F8599" t="str">
        <f>"001"</f>
        <v>001</v>
      </c>
      <c r="G8599" t="str">
        <f>""</f>
        <v/>
      </c>
      <c r="H8599" t="s">
        <v>1</v>
      </c>
      <c r="I8599" t="s">
        <v>3620</v>
      </c>
      <c r="J8599" t="s">
        <v>7153</v>
      </c>
      <c r="K8599" t="str">
        <f t="shared" ref="K8599:K8608" si="1270">"41420"</f>
        <v>41420</v>
      </c>
    </row>
    <row r="8600" spans="1:11" customFormat="1" x14ac:dyDescent="0.25">
      <c r="A8600" t="str">
        <f t="shared" si="1266"/>
        <v>41</v>
      </c>
      <c r="B8600" t="s">
        <v>812</v>
      </c>
      <c r="C8600" t="str">
        <f t="shared" si="1269"/>
        <v>042</v>
      </c>
      <c r="D8600" t="s">
        <v>854</v>
      </c>
      <c r="E8600" t="str">
        <f>"01"</f>
        <v>01</v>
      </c>
      <c r="F8600" t="str">
        <f>"001"</f>
        <v>001</v>
      </c>
      <c r="G8600" t="str">
        <f>""</f>
        <v/>
      </c>
      <c r="H8600" t="s">
        <v>0</v>
      </c>
      <c r="I8600" t="s">
        <v>3620</v>
      </c>
      <c r="J8600" t="s">
        <v>7153</v>
      </c>
      <c r="K8600" t="str">
        <f t="shared" si="1270"/>
        <v>41420</v>
      </c>
    </row>
    <row r="8601" spans="1:11" customFormat="1" x14ac:dyDescent="0.25">
      <c r="A8601" t="str">
        <f t="shared" si="1266"/>
        <v>41</v>
      </c>
      <c r="B8601" t="s">
        <v>812</v>
      </c>
      <c r="C8601" t="str">
        <f t="shared" si="1269"/>
        <v>042</v>
      </c>
      <c r="D8601" t="s">
        <v>854</v>
      </c>
      <c r="E8601" t="str">
        <f>"02"</f>
        <v>02</v>
      </c>
      <c r="F8601" t="str">
        <f>"001"</f>
        <v>001</v>
      </c>
      <c r="G8601" t="str">
        <f>""</f>
        <v/>
      </c>
      <c r="H8601" t="s">
        <v>3</v>
      </c>
      <c r="I8601" t="s">
        <v>3621</v>
      </c>
      <c r="J8601" t="s">
        <v>7154</v>
      </c>
      <c r="K8601" t="str">
        <f t="shared" si="1270"/>
        <v>41420</v>
      </c>
    </row>
    <row r="8602" spans="1:11" customFormat="1" x14ac:dyDescent="0.25">
      <c r="A8602" t="str">
        <f t="shared" si="1266"/>
        <v>41</v>
      </c>
      <c r="B8602" t="s">
        <v>812</v>
      </c>
      <c r="C8602" t="str">
        <f t="shared" si="1269"/>
        <v>042</v>
      </c>
      <c r="D8602" t="s">
        <v>854</v>
      </c>
      <c r="E8602" t="str">
        <f>"02"</f>
        <v>02</v>
      </c>
      <c r="F8602" t="str">
        <f>"002"</f>
        <v>002</v>
      </c>
      <c r="G8602" t="str">
        <f>""</f>
        <v/>
      </c>
      <c r="H8602" t="s">
        <v>1</v>
      </c>
      <c r="I8602" t="s">
        <v>3622</v>
      </c>
      <c r="J8602" t="s">
        <v>7155</v>
      </c>
      <c r="K8602" t="str">
        <f t="shared" si="1270"/>
        <v>41420</v>
      </c>
    </row>
    <row r="8603" spans="1:11" customFormat="1" x14ac:dyDescent="0.25">
      <c r="A8603" t="str">
        <f t="shared" si="1266"/>
        <v>41</v>
      </c>
      <c r="B8603" t="s">
        <v>812</v>
      </c>
      <c r="C8603" t="str">
        <f t="shared" si="1269"/>
        <v>042</v>
      </c>
      <c r="D8603" t="s">
        <v>854</v>
      </c>
      <c r="E8603" t="str">
        <f>"02"</f>
        <v>02</v>
      </c>
      <c r="F8603" t="str">
        <f>"002"</f>
        <v>002</v>
      </c>
      <c r="G8603" t="str">
        <f>""</f>
        <v/>
      </c>
      <c r="H8603" t="s">
        <v>0</v>
      </c>
      <c r="I8603" t="s">
        <v>3622</v>
      </c>
      <c r="J8603" t="s">
        <v>7155</v>
      </c>
      <c r="K8603" t="str">
        <f t="shared" si="1270"/>
        <v>41420</v>
      </c>
    </row>
    <row r="8604" spans="1:11" customFormat="1" x14ac:dyDescent="0.25">
      <c r="A8604" t="str">
        <f t="shared" si="1266"/>
        <v>41</v>
      </c>
      <c r="B8604" t="s">
        <v>812</v>
      </c>
      <c r="C8604" t="str">
        <f t="shared" si="1269"/>
        <v>042</v>
      </c>
      <c r="D8604" t="s">
        <v>854</v>
      </c>
      <c r="E8604" t="str">
        <f>"03"</f>
        <v>03</v>
      </c>
      <c r="F8604" t="str">
        <f>"001"</f>
        <v>001</v>
      </c>
      <c r="G8604" t="str">
        <f>""</f>
        <v/>
      </c>
      <c r="H8604" t="s">
        <v>1</v>
      </c>
      <c r="I8604" t="s">
        <v>66</v>
      </c>
      <c r="J8604" t="s">
        <v>6551</v>
      </c>
      <c r="K8604" t="str">
        <f t="shared" si="1270"/>
        <v>41420</v>
      </c>
    </row>
    <row r="8605" spans="1:11" customFormat="1" x14ac:dyDescent="0.25">
      <c r="A8605" t="str">
        <f t="shared" si="1266"/>
        <v>41</v>
      </c>
      <c r="B8605" t="s">
        <v>812</v>
      </c>
      <c r="C8605" t="str">
        <f t="shared" si="1269"/>
        <v>042</v>
      </c>
      <c r="D8605" t="s">
        <v>854</v>
      </c>
      <c r="E8605" t="str">
        <f>"03"</f>
        <v>03</v>
      </c>
      <c r="F8605" t="str">
        <f>"001"</f>
        <v>001</v>
      </c>
      <c r="G8605" t="str">
        <f>""</f>
        <v/>
      </c>
      <c r="H8605" t="s">
        <v>0</v>
      </c>
      <c r="I8605" t="s">
        <v>66</v>
      </c>
      <c r="J8605" t="s">
        <v>6551</v>
      </c>
      <c r="K8605" t="str">
        <f t="shared" si="1270"/>
        <v>41420</v>
      </c>
    </row>
    <row r="8606" spans="1:11" customFormat="1" x14ac:dyDescent="0.25">
      <c r="A8606" t="str">
        <f t="shared" si="1266"/>
        <v>41</v>
      </c>
      <c r="B8606" t="s">
        <v>812</v>
      </c>
      <c r="C8606" t="str">
        <f t="shared" si="1269"/>
        <v>042</v>
      </c>
      <c r="D8606" t="s">
        <v>854</v>
      </c>
      <c r="E8606" t="str">
        <f>"03"</f>
        <v>03</v>
      </c>
      <c r="F8606" t="str">
        <f>"001"</f>
        <v>001</v>
      </c>
      <c r="G8606" t="str">
        <f>""</f>
        <v/>
      </c>
      <c r="H8606" t="s">
        <v>2</v>
      </c>
      <c r="I8606" t="s">
        <v>66</v>
      </c>
      <c r="J8606" t="s">
        <v>6551</v>
      </c>
      <c r="K8606" t="str">
        <f t="shared" si="1270"/>
        <v>41420</v>
      </c>
    </row>
    <row r="8607" spans="1:11" customFormat="1" x14ac:dyDescent="0.25">
      <c r="A8607" t="str">
        <f t="shared" si="1266"/>
        <v>41</v>
      </c>
      <c r="B8607" t="s">
        <v>812</v>
      </c>
      <c r="C8607" t="str">
        <f t="shared" si="1269"/>
        <v>042</v>
      </c>
      <c r="D8607" t="s">
        <v>854</v>
      </c>
      <c r="E8607" t="str">
        <f>"03"</f>
        <v>03</v>
      </c>
      <c r="F8607" t="str">
        <f>"002"</f>
        <v>002</v>
      </c>
      <c r="G8607" t="str">
        <f>""</f>
        <v/>
      </c>
      <c r="H8607" t="s">
        <v>1</v>
      </c>
      <c r="I8607" t="s">
        <v>3621</v>
      </c>
      <c r="J8607" t="s">
        <v>7154</v>
      </c>
      <c r="K8607" t="str">
        <f t="shared" si="1270"/>
        <v>41420</v>
      </c>
    </row>
    <row r="8608" spans="1:11" customFormat="1" x14ac:dyDescent="0.25">
      <c r="A8608" t="str">
        <f t="shared" si="1266"/>
        <v>41</v>
      </c>
      <c r="B8608" t="s">
        <v>812</v>
      </c>
      <c r="C8608" t="str">
        <f t="shared" si="1269"/>
        <v>042</v>
      </c>
      <c r="D8608" t="s">
        <v>854</v>
      </c>
      <c r="E8608" t="str">
        <f>"03"</f>
        <v>03</v>
      </c>
      <c r="F8608" t="str">
        <f>"002"</f>
        <v>002</v>
      </c>
      <c r="G8608" t="str">
        <f>""</f>
        <v/>
      </c>
      <c r="H8608" t="s">
        <v>0</v>
      </c>
      <c r="I8608" t="s">
        <v>3621</v>
      </c>
      <c r="J8608" t="s">
        <v>7154</v>
      </c>
      <c r="K8608" t="str">
        <f t="shared" si="1270"/>
        <v>41420</v>
      </c>
    </row>
    <row r="8609" spans="1:11" customFormat="1" x14ac:dyDescent="0.25">
      <c r="A8609" t="str">
        <f t="shared" si="1266"/>
        <v>41</v>
      </c>
      <c r="B8609" t="s">
        <v>812</v>
      </c>
      <c r="C8609" t="str">
        <f>"043"</f>
        <v>043</v>
      </c>
      <c r="D8609" t="s">
        <v>855</v>
      </c>
      <c r="E8609" t="str">
        <f t="shared" ref="E8609:E8626" si="1271">"01"</f>
        <v>01</v>
      </c>
      <c r="F8609" t="str">
        <f>"001"</f>
        <v>001</v>
      </c>
      <c r="G8609" t="str">
        <f>""</f>
        <v/>
      </c>
      <c r="H8609" t="s">
        <v>3</v>
      </c>
      <c r="I8609" t="s">
        <v>34</v>
      </c>
      <c r="J8609" t="s">
        <v>7156</v>
      </c>
      <c r="K8609" t="str">
        <f>"41888"</f>
        <v>41888</v>
      </c>
    </row>
    <row r="8610" spans="1:11" customFormat="1" x14ac:dyDescent="0.25">
      <c r="A8610" t="str">
        <f t="shared" si="1266"/>
        <v>41</v>
      </c>
      <c r="B8610" t="s">
        <v>812</v>
      </c>
      <c r="C8610" t="str">
        <f t="shared" ref="C8610:C8623" si="1272">"044"</f>
        <v>044</v>
      </c>
      <c r="D8610" t="s">
        <v>856</v>
      </c>
      <c r="E8610" t="str">
        <f t="shared" si="1271"/>
        <v>01</v>
      </c>
      <c r="F8610" t="str">
        <f>"001"</f>
        <v>001</v>
      </c>
      <c r="G8610" t="str">
        <f>""</f>
        <v/>
      </c>
      <c r="H8610" t="s">
        <v>1</v>
      </c>
      <c r="I8610" t="s">
        <v>3623</v>
      </c>
      <c r="J8610" t="s">
        <v>7157</v>
      </c>
      <c r="K8610" t="str">
        <f t="shared" ref="K8610:K8623" si="1273">"41120"</f>
        <v>41120</v>
      </c>
    </row>
    <row r="8611" spans="1:11" customFormat="1" x14ac:dyDescent="0.25">
      <c r="A8611" t="str">
        <f t="shared" si="1266"/>
        <v>41</v>
      </c>
      <c r="B8611" t="s">
        <v>812</v>
      </c>
      <c r="C8611" t="str">
        <f t="shared" si="1272"/>
        <v>044</v>
      </c>
      <c r="D8611" t="s">
        <v>856</v>
      </c>
      <c r="E8611" t="str">
        <f t="shared" si="1271"/>
        <v>01</v>
      </c>
      <c r="F8611" t="str">
        <f>"001"</f>
        <v>001</v>
      </c>
      <c r="G8611" t="str">
        <f>""</f>
        <v/>
      </c>
      <c r="H8611" t="s">
        <v>0</v>
      </c>
      <c r="I8611" t="s">
        <v>3623</v>
      </c>
      <c r="J8611" t="s">
        <v>7157</v>
      </c>
      <c r="K8611" t="str">
        <f t="shared" si="1273"/>
        <v>41120</v>
      </c>
    </row>
    <row r="8612" spans="1:11" customFormat="1" x14ac:dyDescent="0.25">
      <c r="A8612" t="str">
        <f t="shared" si="1266"/>
        <v>41</v>
      </c>
      <c r="B8612" t="s">
        <v>812</v>
      </c>
      <c r="C8612" t="str">
        <f t="shared" si="1272"/>
        <v>044</v>
      </c>
      <c r="D8612" t="s">
        <v>856</v>
      </c>
      <c r="E8612" t="str">
        <f t="shared" si="1271"/>
        <v>01</v>
      </c>
      <c r="F8612" t="str">
        <f>"002"</f>
        <v>002</v>
      </c>
      <c r="G8612" t="str">
        <f>""</f>
        <v/>
      </c>
      <c r="H8612" t="s">
        <v>1</v>
      </c>
      <c r="I8612" t="s">
        <v>3624</v>
      </c>
      <c r="J8612" t="s">
        <v>7158</v>
      </c>
      <c r="K8612" t="str">
        <f t="shared" si="1273"/>
        <v>41120</v>
      </c>
    </row>
    <row r="8613" spans="1:11" customFormat="1" x14ac:dyDescent="0.25">
      <c r="A8613" t="str">
        <f t="shared" si="1266"/>
        <v>41</v>
      </c>
      <c r="B8613" t="s">
        <v>812</v>
      </c>
      <c r="C8613" t="str">
        <f t="shared" si="1272"/>
        <v>044</v>
      </c>
      <c r="D8613" t="s">
        <v>856</v>
      </c>
      <c r="E8613" t="str">
        <f t="shared" si="1271"/>
        <v>01</v>
      </c>
      <c r="F8613" t="str">
        <f>"002"</f>
        <v>002</v>
      </c>
      <c r="G8613" t="str">
        <f>""</f>
        <v/>
      </c>
      <c r="H8613" t="s">
        <v>0</v>
      </c>
      <c r="I8613" t="s">
        <v>3624</v>
      </c>
      <c r="J8613" t="s">
        <v>7158</v>
      </c>
      <c r="K8613" t="str">
        <f t="shared" si="1273"/>
        <v>41120</v>
      </c>
    </row>
    <row r="8614" spans="1:11" customFormat="1" x14ac:dyDescent="0.25">
      <c r="A8614" t="str">
        <f t="shared" si="1266"/>
        <v>41</v>
      </c>
      <c r="B8614" t="s">
        <v>812</v>
      </c>
      <c r="C8614" t="str">
        <f t="shared" si="1272"/>
        <v>044</v>
      </c>
      <c r="D8614" t="s">
        <v>856</v>
      </c>
      <c r="E8614" t="str">
        <f t="shared" si="1271"/>
        <v>01</v>
      </c>
      <c r="F8614" t="str">
        <f>"003"</f>
        <v>003</v>
      </c>
      <c r="G8614" t="str">
        <f>""</f>
        <v/>
      </c>
      <c r="H8614" t="s">
        <v>1</v>
      </c>
      <c r="I8614" t="s">
        <v>3624</v>
      </c>
      <c r="J8614" t="s">
        <v>7158</v>
      </c>
      <c r="K8614" t="str">
        <f t="shared" si="1273"/>
        <v>41120</v>
      </c>
    </row>
    <row r="8615" spans="1:11" customFormat="1" x14ac:dyDescent="0.25">
      <c r="A8615" t="str">
        <f t="shared" si="1266"/>
        <v>41</v>
      </c>
      <c r="B8615" t="s">
        <v>812</v>
      </c>
      <c r="C8615" t="str">
        <f t="shared" si="1272"/>
        <v>044</v>
      </c>
      <c r="D8615" t="s">
        <v>856</v>
      </c>
      <c r="E8615" t="str">
        <f t="shared" si="1271"/>
        <v>01</v>
      </c>
      <c r="F8615" t="str">
        <f>"003"</f>
        <v>003</v>
      </c>
      <c r="G8615" t="str">
        <f>""</f>
        <v/>
      </c>
      <c r="H8615" t="s">
        <v>0</v>
      </c>
      <c r="I8615" t="s">
        <v>3624</v>
      </c>
      <c r="J8615" t="s">
        <v>7158</v>
      </c>
      <c r="K8615" t="str">
        <f t="shared" si="1273"/>
        <v>41120</v>
      </c>
    </row>
    <row r="8616" spans="1:11" customFormat="1" x14ac:dyDescent="0.25">
      <c r="A8616" t="str">
        <f t="shared" si="1266"/>
        <v>41</v>
      </c>
      <c r="B8616" t="s">
        <v>812</v>
      </c>
      <c r="C8616" t="str">
        <f t="shared" si="1272"/>
        <v>044</v>
      </c>
      <c r="D8616" t="s">
        <v>856</v>
      </c>
      <c r="E8616" t="str">
        <f t="shared" si="1271"/>
        <v>01</v>
      </c>
      <c r="F8616" t="str">
        <f>"004"</f>
        <v>004</v>
      </c>
      <c r="G8616" t="str">
        <f>""</f>
        <v/>
      </c>
      <c r="H8616" t="s">
        <v>1</v>
      </c>
      <c r="I8616" t="s">
        <v>3625</v>
      </c>
      <c r="J8616" t="s">
        <v>7159</v>
      </c>
      <c r="K8616" t="str">
        <f t="shared" si="1273"/>
        <v>41120</v>
      </c>
    </row>
    <row r="8617" spans="1:11" customFormat="1" x14ac:dyDescent="0.25">
      <c r="A8617" t="str">
        <f t="shared" si="1266"/>
        <v>41</v>
      </c>
      <c r="B8617" t="s">
        <v>812</v>
      </c>
      <c r="C8617" t="str">
        <f t="shared" si="1272"/>
        <v>044</v>
      </c>
      <c r="D8617" t="s">
        <v>856</v>
      </c>
      <c r="E8617" t="str">
        <f t="shared" si="1271"/>
        <v>01</v>
      </c>
      <c r="F8617" t="str">
        <f>"004"</f>
        <v>004</v>
      </c>
      <c r="G8617" t="str">
        <f>""</f>
        <v/>
      </c>
      <c r="H8617" t="s">
        <v>0</v>
      </c>
      <c r="I8617" t="s">
        <v>3625</v>
      </c>
      <c r="J8617" t="s">
        <v>7159</v>
      </c>
      <c r="K8617" t="str">
        <f t="shared" si="1273"/>
        <v>41120</v>
      </c>
    </row>
    <row r="8618" spans="1:11" customFormat="1" x14ac:dyDescent="0.25">
      <c r="A8618" t="str">
        <f t="shared" si="1266"/>
        <v>41</v>
      </c>
      <c r="B8618" t="s">
        <v>812</v>
      </c>
      <c r="C8618" t="str">
        <f t="shared" si="1272"/>
        <v>044</v>
      </c>
      <c r="D8618" t="s">
        <v>856</v>
      </c>
      <c r="E8618" t="str">
        <f t="shared" si="1271"/>
        <v>01</v>
      </c>
      <c r="F8618" t="str">
        <f>"005"</f>
        <v>005</v>
      </c>
      <c r="G8618" t="str">
        <f>""</f>
        <v/>
      </c>
      <c r="H8618" t="s">
        <v>1</v>
      </c>
      <c r="I8618" t="s">
        <v>3625</v>
      </c>
      <c r="J8618" t="s">
        <v>7159</v>
      </c>
      <c r="K8618" t="str">
        <f t="shared" si="1273"/>
        <v>41120</v>
      </c>
    </row>
    <row r="8619" spans="1:11" customFormat="1" x14ac:dyDescent="0.25">
      <c r="A8619" t="str">
        <f t="shared" si="1266"/>
        <v>41</v>
      </c>
      <c r="B8619" t="s">
        <v>812</v>
      </c>
      <c r="C8619" t="str">
        <f t="shared" si="1272"/>
        <v>044</v>
      </c>
      <c r="D8619" t="s">
        <v>856</v>
      </c>
      <c r="E8619" t="str">
        <f t="shared" si="1271"/>
        <v>01</v>
      </c>
      <c r="F8619" t="str">
        <f>"005"</f>
        <v>005</v>
      </c>
      <c r="G8619" t="str">
        <f>""</f>
        <v/>
      </c>
      <c r="H8619" t="s">
        <v>0</v>
      </c>
      <c r="I8619" t="s">
        <v>3625</v>
      </c>
      <c r="J8619" t="s">
        <v>7159</v>
      </c>
      <c r="K8619" t="str">
        <f t="shared" si="1273"/>
        <v>41120</v>
      </c>
    </row>
    <row r="8620" spans="1:11" customFormat="1" x14ac:dyDescent="0.25">
      <c r="A8620" t="str">
        <f t="shared" si="1266"/>
        <v>41</v>
      </c>
      <c r="B8620" t="s">
        <v>812</v>
      </c>
      <c r="C8620" t="str">
        <f t="shared" si="1272"/>
        <v>044</v>
      </c>
      <c r="D8620" t="s">
        <v>856</v>
      </c>
      <c r="E8620" t="str">
        <f t="shared" si="1271"/>
        <v>01</v>
      </c>
      <c r="F8620" t="str">
        <f>"006"</f>
        <v>006</v>
      </c>
      <c r="G8620" t="str">
        <f>""</f>
        <v/>
      </c>
      <c r="H8620" t="s">
        <v>1</v>
      </c>
      <c r="I8620" t="s">
        <v>3624</v>
      </c>
      <c r="J8620" t="s">
        <v>7158</v>
      </c>
      <c r="K8620" t="str">
        <f t="shared" si="1273"/>
        <v>41120</v>
      </c>
    </row>
    <row r="8621" spans="1:11" customFormat="1" x14ac:dyDescent="0.25">
      <c r="A8621" t="str">
        <f t="shared" si="1266"/>
        <v>41</v>
      </c>
      <c r="B8621" t="s">
        <v>812</v>
      </c>
      <c r="C8621" t="str">
        <f t="shared" si="1272"/>
        <v>044</v>
      </c>
      <c r="D8621" t="s">
        <v>856</v>
      </c>
      <c r="E8621" t="str">
        <f t="shared" si="1271"/>
        <v>01</v>
      </c>
      <c r="F8621" t="str">
        <f>"006"</f>
        <v>006</v>
      </c>
      <c r="G8621" t="str">
        <f>""</f>
        <v/>
      </c>
      <c r="H8621" t="s">
        <v>0</v>
      </c>
      <c r="I8621" t="s">
        <v>3624</v>
      </c>
      <c r="J8621" t="s">
        <v>7158</v>
      </c>
      <c r="K8621" t="str">
        <f t="shared" si="1273"/>
        <v>41120</v>
      </c>
    </row>
    <row r="8622" spans="1:11" customFormat="1" x14ac:dyDescent="0.25">
      <c r="A8622" t="str">
        <f t="shared" si="1266"/>
        <v>41</v>
      </c>
      <c r="B8622" t="s">
        <v>812</v>
      </c>
      <c r="C8622" t="str">
        <f t="shared" si="1272"/>
        <v>044</v>
      </c>
      <c r="D8622" t="s">
        <v>856</v>
      </c>
      <c r="E8622" t="str">
        <f t="shared" si="1271"/>
        <v>01</v>
      </c>
      <c r="F8622" t="str">
        <f>"007"</f>
        <v>007</v>
      </c>
      <c r="G8622" t="str">
        <f>""</f>
        <v/>
      </c>
      <c r="H8622" t="s">
        <v>1</v>
      </c>
      <c r="I8622" t="s">
        <v>3625</v>
      </c>
      <c r="J8622" t="s">
        <v>7159</v>
      </c>
      <c r="K8622" t="str">
        <f t="shared" si="1273"/>
        <v>41120</v>
      </c>
    </row>
    <row r="8623" spans="1:11" customFormat="1" x14ac:dyDescent="0.25">
      <c r="A8623" t="str">
        <f t="shared" si="1266"/>
        <v>41</v>
      </c>
      <c r="B8623" t="s">
        <v>812</v>
      </c>
      <c r="C8623" t="str">
        <f t="shared" si="1272"/>
        <v>044</v>
      </c>
      <c r="D8623" t="s">
        <v>856</v>
      </c>
      <c r="E8623" t="str">
        <f t="shared" si="1271"/>
        <v>01</v>
      </c>
      <c r="F8623" t="str">
        <f>"007"</f>
        <v>007</v>
      </c>
      <c r="G8623" t="str">
        <f>""</f>
        <v/>
      </c>
      <c r="H8623" t="s">
        <v>0</v>
      </c>
      <c r="I8623" t="s">
        <v>3625</v>
      </c>
      <c r="J8623" t="s">
        <v>7159</v>
      </c>
      <c r="K8623" t="str">
        <f t="shared" si="1273"/>
        <v>41120</v>
      </c>
    </row>
    <row r="8624" spans="1:11" customFormat="1" x14ac:dyDescent="0.25">
      <c r="A8624" t="str">
        <f t="shared" si="1266"/>
        <v>41</v>
      </c>
      <c r="B8624" t="s">
        <v>812</v>
      </c>
      <c r="C8624" t="str">
        <f t="shared" ref="C8624:C8632" si="1274">"045"</f>
        <v>045</v>
      </c>
      <c r="D8624" t="s">
        <v>857</v>
      </c>
      <c r="E8624" t="str">
        <f t="shared" si="1271"/>
        <v>01</v>
      </c>
      <c r="F8624" t="str">
        <f>"001"</f>
        <v>001</v>
      </c>
      <c r="G8624" t="str">
        <f>""</f>
        <v/>
      </c>
      <c r="H8624" t="s">
        <v>1</v>
      </c>
      <c r="I8624" t="s">
        <v>3626</v>
      </c>
      <c r="J8624" t="s">
        <v>7160</v>
      </c>
      <c r="K8624" t="str">
        <f t="shared" ref="K8624:K8632" si="1275">"41860"</f>
        <v>41860</v>
      </c>
    </row>
    <row r="8625" spans="1:11" customFormat="1" x14ac:dyDescent="0.25">
      <c r="A8625" t="str">
        <f t="shared" si="1266"/>
        <v>41</v>
      </c>
      <c r="B8625" t="s">
        <v>812</v>
      </c>
      <c r="C8625" t="str">
        <f t="shared" si="1274"/>
        <v>045</v>
      </c>
      <c r="D8625" t="s">
        <v>857</v>
      </c>
      <c r="E8625" t="str">
        <f t="shared" si="1271"/>
        <v>01</v>
      </c>
      <c r="F8625" t="str">
        <f>"001"</f>
        <v>001</v>
      </c>
      <c r="G8625" t="str">
        <f>""</f>
        <v/>
      </c>
      <c r="H8625" t="s">
        <v>0</v>
      </c>
      <c r="I8625" t="s">
        <v>3626</v>
      </c>
      <c r="J8625" t="s">
        <v>7160</v>
      </c>
      <c r="K8625" t="str">
        <f t="shared" si="1275"/>
        <v>41860</v>
      </c>
    </row>
    <row r="8626" spans="1:11" customFormat="1" x14ac:dyDescent="0.25">
      <c r="A8626" t="str">
        <f t="shared" si="1266"/>
        <v>41</v>
      </c>
      <c r="B8626" t="s">
        <v>812</v>
      </c>
      <c r="C8626" t="str">
        <f t="shared" si="1274"/>
        <v>045</v>
      </c>
      <c r="D8626" t="s">
        <v>857</v>
      </c>
      <c r="E8626" t="str">
        <f t="shared" si="1271"/>
        <v>01</v>
      </c>
      <c r="F8626" t="str">
        <f>"002"</f>
        <v>002</v>
      </c>
      <c r="G8626" t="str">
        <f>""</f>
        <v/>
      </c>
      <c r="H8626" t="s">
        <v>3</v>
      </c>
      <c r="I8626" t="s">
        <v>3626</v>
      </c>
      <c r="J8626" t="s">
        <v>7160</v>
      </c>
      <c r="K8626" t="str">
        <f t="shared" si="1275"/>
        <v>41860</v>
      </c>
    </row>
    <row r="8627" spans="1:11" customFormat="1" x14ac:dyDescent="0.25">
      <c r="A8627" t="str">
        <f t="shared" si="1266"/>
        <v>41</v>
      </c>
      <c r="B8627" t="s">
        <v>812</v>
      </c>
      <c r="C8627" t="str">
        <f t="shared" si="1274"/>
        <v>045</v>
      </c>
      <c r="D8627" t="s">
        <v>857</v>
      </c>
      <c r="E8627" t="str">
        <f t="shared" ref="E8627:E8632" si="1276">"02"</f>
        <v>02</v>
      </c>
      <c r="F8627" t="str">
        <f>"001"</f>
        <v>001</v>
      </c>
      <c r="G8627" t="str">
        <f>""</f>
        <v/>
      </c>
      <c r="H8627" t="s">
        <v>3</v>
      </c>
      <c r="I8627" t="s">
        <v>3626</v>
      </c>
      <c r="J8627" t="s">
        <v>7160</v>
      </c>
      <c r="K8627" t="str">
        <f t="shared" si="1275"/>
        <v>41860</v>
      </c>
    </row>
    <row r="8628" spans="1:11" customFormat="1" x14ac:dyDescent="0.25">
      <c r="A8628" t="str">
        <f t="shared" si="1266"/>
        <v>41</v>
      </c>
      <c r="B8628" t="s">
        <v>812</v>
      </c>
      <c r="C8628" t="str">
        <f t="shared" si="1274"/>
        <v>045</v>
      </c>
      <c r="D8628" t="s">
        <v>857</v>
      </c>
      <c r="E8628" t="str">
        <f t="shared" si="1276"/>
        <v>02</v>
      </c>
      <c r="F8628" t="str">
        <f>"002"</f>
        <v>002</v>
      </c>
      <c r="G8628" t="str">
        <f>""</f>
        <v/>
      </c>
      <c r="H8628" t="s">
        <v>1</v>
      </c>
      <c r="I8628" t="s">
        <v>3626</v>
      </c>
      <c r="J8628" t="s">
        <v>7160</v>
      </c>
      <c r="K8628" t="str">
        <f t="shared" si="1275"/>
        <v>41860</v>
      </c>
    </row>
    <row r="8629" spans="1:11" customFormat="1" x14ac:dyDescent="0.25">
      <c r="A8629" t="str">
        <f t="shared" si="1266"/>
        <v>41</v>
      </c>
      <c r="B8629" t="s">
        <v>812</v>
      </c>
      <c r="C8629" t="str">
        <f t="shared" si="1274"/>
        <v>045</v>
      </c>
      <c r="D8629" t="s">
        <v>857</v>
      </c>
      <c r="E8629" t="str">
        <f t="shared" si="1276"/>
        <v>02</v>
      </c>
      <c r="F8629" t="str">
        <f>"002"</f>
        <v>002</v>
      </c>
      <c r="G8629" t="str">
        <f>""</f>
        <v/>
      </c>
      <c r="H8629" t="s">
        <v>0</v>
      </c>
      <c r="I8629" t="s">
        <v>3626</v>
      </c>
      <c r="J8629" t="s">
        <v>7160</v>
      </c>
      <c r="K8629" t="str">
        <f t="shared" si="1275"/>
        <v>41860</v>
      </c>
    </row>
    <row r="8630" spans="1:11" customFormat="1" x14ac:dyDescent="0.25">
      <c r="A8630" t="str">
        <f t="shared" si="1266"/>
        <v>41</v>
      </c>
      <c r="B8630" t="s">
        <v>812</v>
      </c>
      <c r="C8630" t="str">
        <f t="shared" si="1274"/>
        <v>045</v>
      </c>
      <c r="D8630" t="s">
        <v>857</v>
      </c>
      <c r="E8630" t="str">
        <f t="shared" si="1276"/>
        <v>02</v>
      </c>
      <c r="F8630" t="str">
        <f>"003"</f>
        <v>003</v>
      </c>
      <c r="G8630" t="str">
        <f>""</f>
        <v/>
      </c>
      <c r="H8630" t="s">
        <v>1</v>
      </c>
      <c r="I8630" t="s">
        <v>3626</v>
      </c>
      <c r="J8630" t="s">
        <v>7160</v>
      </c>
      <c r="K8630" t="str">
        <f t="shared" si="1275"/>
        <v>41860</v>
      </c>
    </row>
    <row r="8631" spans="1:11" customFormat="1" x14ac:dyDescent="0.25">
      <c r="A8631" t="str">
        <f t="shared" ref="A8631:A8694" si="1277">"41"</f>
        <v>41</v>
      </c>
      <c r="B8631" t="s">
        <v>812</v>
      </c>
      <c r="C8631" t="str">
        <f t="shared" si="1274"/>
        <v>045</v>
      </c>
      <c r="D8631" t="s">
        <v>857</v>
      </c>
      <c r="E8631" t="str">
        <f t="shared" si="1276"/>
        <v>02</v>
      </c>
      <c r="F8631" t="str">
        <f>"003"</f>
        <v>003</v>
      </c>
      <c r="G8631" t="str">
        <f>""</f>
        <v/>
      </c>
      <c r="H8631" t="s">
        <v>0</v>
      </c>
      <c r="I8631" t="s">
        <v>3626</v>
      </c>
      <c r="J8631" t="s">
        <v>7160</v>
      </c>
      <c r="K8631" t="str">
        <f t="shared" si="1275"/>
        <v>41860</v>
      </c>
    </row>
    <row r="8632" spans="1:11" customFormat="1" x14ac:dyDescent="0.25">
      <c r="A8632" t="str">
        <f t="shared" si="1277"/>
        <v>41</v>
      </c>
      <c r="B8632" t="s">
        <v>812</v>
      </c>
      <c r="C8632" t="str">
        <f t="shared" si="1274"/>
        <v>045</v>
      </c>
      <c r="D8632" t="s">
        <v>857</v>
      </c>
      <c r="E8632" t="str">
        <f t="shared" si="1276"/>
        <v>02</v>
      </c>
      <c r="F8632" t="str">
        <f>"004"</f>
        <v>004</v>
      </c>
      <c r="G8632" t="str">
        <f>""</f>
        <v/>
      </c>
      <c r="H8632" t="s">
        <v>3</v>
      </c>
      <c r="I8632" t="s">
        <v>3626</v>
      </c>
      <c r="J8632" t="s">
        <v>7160</v>
      </c>
      <c r="K8632" t="str">
        <f t="shared" si="1275"/>
        <v>41860</v>
      </c>
    </row>
    <row r="8633" spans="1:11" customFormat="1" x14ac:dyDescent="0.25">
      <c r="A8633" t="str">
        <f t="shared" si="1277"/>
        <v>41</v>
      </c>
      <c r="B8633" t="s">
        <v>812</v>
      </c>
      <c r="C8633" t="str">
        <f>"046"</f>
        <v>046</v>
      </c>
      <c r="D8633" t="s">
        <v>858</v>
      </c>
      <c r="E8633" t="str">
        <f>"01"</f>
        <v>01</v>
      </c>
      <c r="F8633" t="str">
        <f t="shared" ref="F8633:F8640" si="1278">"001"</f>
        <v>001</v>
      </c>
      <c r="G8633" t="str">
        <f>""</f>
        <v/>
      </c>
      <c r="H8633" t="s">
        <v>1</v>
      </c>
      <c r="I8633" t="s">
        <v>3627</v>
      </c>
      <c r="J8633" t="s">
        <v>7161</v>
      </c>
      <c r="K8633" t="str">
        <f>"41565"</f>
        <v>41565</v>
      </c>
    </row>
    <row r="8634" spans="1:11" customFormat="1" x14ac:dyDescent="0.25">
      <c r="A8634" t="str">
        <f t="shared" si="1277"/>
        <v>41</v>
      </c>
      <c r="B8634" t="s">
        <v>812</v>
      </c>
      <c r="C8634" t="str">
        <f>"046"</f>
        <v>046</v>
      </c>
      <c r="D8634" t="s">
        <v>858</v>
      </c>
      <c r="E8634" t="str">
        <f>"01"</f>
        <v>01</v>
      </c>
      <c r="F8634" t="str">
        <f t="shared" si="1278"/>
        <v>001</v>
      </c>
      <c r="G8634" t="str">
        <f>""</f>
        <v/>
      </c>
      <c r="H8634" t="s">
        <v>0</v>
      </c>
      <c r="I8634" t="s">
        <v>3627</v>
      </c>
      <c r="J8634" t="s">
        <v>7161</v>
      </c>
      <c r="K8634" t="str">
        <f>"41565"</f>
        <v>41565</v>
      </c>
    </row>
    <row r="8635" spans="1:11" customFormat="1" x14ac:dyDescent="0.25">
      <c r="A8635" t="str">
        <f t="shared" si="1277"/>
        <v>41</v>
      </c>
      <c r="B8635" t="s">
        <v>812</v>
      </c>
      <c r="C8635" t="str">
        <f>"046"</f>
        <v>046</v>
      </c>
      <c r="D8635" t="s">
        <v>858</v>
      </c>
      <c r="E8635" t="str">
        <f>"02"</f>
        <v>02</v>
      </c>
      <c r="F8635" t="str">
        <f t="shared" si="1278"/>
        <v>001</v>
      </c>
      <c r="G8635" t="str">
        <f>""</f>
        <v/>
      </c>
      <c r="H8635" t="s">
        <v>1</v>
      </c>
      <c r="I8635" t="s">
        <v>3627</v>
      </c>
      <c r="J8635" t="s">
        <v>7161</v>
      </c>
      <c r="K8635" t="str">
        <f>"41565"</f>
        <v>41565</v>
      </c>
    </row>
    <row r="8636" spans="1:11" customFormat="1" x14ac:dyDescent="0.25">
      <c r="A8636" t="str">
        <f t="shared" si="1277"/>
        <v>41</v>
      </c>
      <c r="B8636" t="s">
        <v>812</v>
      </c>
      <c r="C8636" t="str">
        <f>"046"</f>
        <v>046</v>
      </c>
      <c r="D8636" t="s">
        <v>858</v>
      </c>
      <c r="E8636" t="str">
        <f>"02"</f>
        <v>02</v>
      </c>
      <c r="F8636" t="str">
        <f t="shared" si="1278"/>
        <v>001</v>
      </c>
      <c r="G8636" t="str">
        <f>""</f>
        <v/>
      </c>
      <c r="H8636" t="s">
        <v>0</v>
      </c>
      <c r="I8636" t="s">
        <v>3627</v>
      </c>
      <c r="J8636" t="s">
        <v>7161</v>
      </c>
      <c r="K8636" t="str">
        <f>"41565"</f>
        <v>41565</v>
      </c>
    </row>
    <row r="8637" spans="1:11" customFormat="1" x14ac:dyDescent="0.25">
      <c r="A8637" t="str">
        <f t="shared" si="1277"/>
        <v>41</v>
      </c>
      <c r="B8637" t="s">
        <v>812</v>
      </c>
      <c r="C8637" t="str">
        <f>"046"</f>
        <v>046</v>
      </c>
      <c r="D8637" t="s">
        <v>858</v>
      </c>
      <c r="E8637" t="str">
        <f>"02"</f>
        <v>02</v>
      </c>
      <c r="F8637" t="str">
        <f t="shared" si="1278"/>
        <v>001</v>
      </c>
      <c r="G8637" t="str">
        <f>""</f>
        <v/>
      </c>
      <c r="H8637" t="s">
        <v>2</v>
      </c>
      <c r="I8637" t="s">
        <v>3627</v>
      </c>
      <c r="J8637" t="s">
        <v>7161</v>
      </c>
      <c r="K8637" t="str">
        <f>"41565"</f>
        <v>41565</v>
      </c>
    </row>
    <row r="8638" spans="1:11" customFormat="1" x14ac:dyDescent="0.25">
      <c r="A8638" t="str">
        <f t="shared" si="1277"/>
        <v>41</v>
      </c>
      <c r="B8638" t="s">
        <v>812</v>
      </c>
      <c r="C8638" t="str">
        <f t="shared" ref="C8638:C8655" si="1279">"047"</f>
        <v>047</v>
      </c>
      <c r="D8638" t="s">
        <v>859</v>
      </c>
      <c r="E8638" t="str">
        <f t="shared" ref="E8638:E8656" si="1280">"01"</f>
        <v>01</v>
      </c>
      <c r="F8638" t="str">
        <f t="shared" si="1278"/>
        <v>001</v>
      </c>
      <c r="G8638" t="str">
        <f>""</f>
        <v/>
      </c>
      <c r="H8638" t="s">
        <v>1</v>
      </c>
      <c r="I8638" t="s">
        <v>3628</v>
      </c>
      <c r="J8638" t="s">
        <v>7162</v>
      </c>
      <c r="K8638" t="str">
        <f t="shared" ref="K8638:K8655" si="1281">"41960"</f>
        <v>41960</v>
      </c>
    </row>
    <row r="8639" spans="1:11" customFormat="1" x14ac:dyDescent="0.25">
      <c r="A8639" t="str">
        <f t="shared" si="1277"/>
        <v>41</v>
      </c>
      <c r="B8639" t="s">
        <v>812</v>
      </c>
      <c r="C8639" t="str">
        <f t="shared" si="1279"/>
        <v>047</v>
      </c>
      <c r="D8639" t="s">
        <v>859</v>
      </c>
      <c r="E8639" t="str">
        <f t="shared" si="1280"/>
        <v>01</v>
      </c>
      <c r="F8639" t="str">
        <f t="shared" si="1278"/>
        <v>001</v>
      </c>
      <c r="G8639" t="str">
        <f>""</f>
        <v/>
      </c>
      <c r="H8639" t="s">
        <v>0</v>
      </c>
      <c r="I8639" t="s">
        <v>3628</v>
      </c>
      <c r="J8639" t="s">
        <v>7162</v>
      </c>
      <c r="K8639" t="str">
        <f t="shared" si="1281"/>
        <v>41960</v>
      </c>
    </row>
    <row r="8640" spans="1:11" customFormat="1" x14ac:dyDescent="0.25">
      <c r="A8640" t="str">
        <f t="shared" si="1277"/>
        <v>41</v>
      </c>
      <c r="B8640" t="s">
        <v>812</v>
      </c>
      <c r="C8640" t="str">
        <f t="shared" si="1279"/>
        <v>047</v>
      </c>
      <c r="D8640" t="s">
        <v>859</v>
      </c>
      <c r="E8640" t="str">
        <f t="shared" si="1280"/>
        <v>01</v>
      </c>
      <c r="F8640" t="str">
        <f t="shared" si="1278"/>
        <v>001</v>
      </c>
      <c r="G8640" t="str">
        <f>""</f>
        <v/>
      </c>
      <c r="H8640" t="s">
        <v>2</v>
      </c>
      <c r="I8640" t="s">
        <v>3628</v>
      </c>
      <c r="J8640" t="s">
        <v>7162</v>
      </c>
      <c r="K8640" t="str">
        <f t="shared" si="1281"/>
        <v>41960</v>
      </c>
    </row>
    <row r="8641" spans="1:11" customFormat="1" x14ac:dyDescent="0.25">
      <c r="A8641" t="str">
        <f t="shared" si="1277"/>
        <v>41</v>
      </c>
      <c r="B8641" t="s">
        <v>812</v>
      </c>
      <c r="C8641" t="str">
        <f t="shared" si="1279"/>
        <v>047</v>
      </c>
      <c r="D8641" t="s">
        <v>859</v>
      </c>
      <c r="E8641" t="str">
        <f t="shared" si="1280"/>
        <v>01</v>
      </c>
      <c r="F8641" t="str">
        <f>"002"</f>
        <v>002</v>
      </c>
      <c r="G8641" t="str">
        <f>""</f>
        <v/>
      </c>
      <c r="H8641" t="s">
        <v>1</v>
      </c>
      <c r="I8641" t="s">
        <v>3628</v>
      </c>
      <c r="J8641" t="s">
        <v>7162</v>
      </c>
      <c r="K8641" t="str">
        <f t="shared" si="1281"/>
        <v>41960</v>
      </c>
    </row>
    <row r="8642" spans="1:11" customFormat="1" x14ac:dyDescent="0.25">
      <c r="A8642" t="str">
        <f t="shared" si="1277"/>
        <v>41</v>
      </c>
      <c r="B8642" t="s">
        <v>812</v>
      </c>
      <c r="C8642" t="str">
        <f t="shared" si="1279"/>
        <v>047</v>
      </c>
      <c r="D8642" t="s">
        <v>859</v>
      </c>
      <c r="E8642" t="str">
        <f t="shared" si="1280"/>
        <v>01</v>
      </c>
      <c r="F8642" t="str">
        <f>"002"</f>
        <v>002</v>
      </c>
      <c r="G8642" t="str">
        <f>""</f>
        <v/>
      </c>
      <c r="H8642" t="s">
        <v>0</v>
      </c>
      <c r="I8642" t="s">
        <v>3628</v>
      </c>
      <c r="J8642" t="s">
        <v>7162</v>
      </c>
      <c r="K8642" t="str">
        <f t="shared" si="1281"/>
        <v>41960</v>
      </c>
    </row>
    <row r="8643" spans="1:11" customFormat="1" x14ac:dyDescent="0.25">
      <c r="A8643" t="str">
        <f t="shared" si="1277"/>
        <v>41</v>
      </c>
      <c r="B8643" t="s">
        <v>812</v>
      </c>
      <c r="C8643" t="str">
        <f t="shared" si="1279"/>
        <v>047</v>
      </c>
      <c r="D8643" t="s">
        <v>859</v>
      </c>
      <c r="E8643" t="str">
        <f t="shared" si="1280"/>
        <v>01</v>
      </c>
      <c r="F8643" t="str">
        <f>"002"</f>
        <v>002</v>
      </c>
      <c r="G8643" t="str">
        <f>""</f>
        <v/>
      </c>
      <c r="H8643" t="s">
        <v>2</v>
      </c>
      <c r="I8643" t="s">
        <v>3628</v>
      </c>
      <c r="J8643" t="s">
        <v>7162</v>
      </c>
      <c r="K8643" t="str">
        <f t="shared" si="1281"/>
        <v>41960</v>
      </c>
    </row>
    <row r="8644" spans="1:11" customFormat="1" x14ac:dyDescent="0.25">
      <c r="A8644" t="str">
        <f t="shared" si="1277"/>
        <v>41</v>
      </c>
      <c r="B8644" t="s">
        <v>812</v>
      </c>
      <c r="C8644" t="str">
        <f t="shared" si="1279"/>
        <v>047</v>
      </c>
      <c r="D8644" t="s">
        <v>859</v>
      </c>
      <c r="E8644" t="str">
        <f t="shared" si="1280"/>
        <v>01</v>
      </c>
      <c r="F8644" t="str">
        <f>"003"</f>
        <v>003</v>
      </c>
      <c r="G8644" t="str">
        <f>""</f>
        <v/>
      </c>
      <c r="H8644" t="s">
        <v>1</v>
      </c>
      <c r="I8644" t="s">
        <v>3629</v>
      </c>
      <c r="J8644" t="s">
        <v>7163</v>
      </c>
      <c r="K8644" t="str">
        <f t="shared" si="1281"/>
        <v>41960</v>
      </c>
    </row>
    <row r="8645" spans="1:11" customFormat="1" x14ac:dyDescent="0.25">
      <c r="A8645" t="str">
        <f t="shared" si="1277"/>
        <v>41</v>
      </c>
      <c r="B8645" t="s">
        <v>812</v>
      </c>
      <c r="C8645" t="str">
        <f t="shared" si="1279"/>
        <v>047</v>
      </c>
      <c r="D8645" t="s">
        <v>859</v>
      </c>
      <c r="E8645" t="str">
        <f t="shared" si="1280"/>
        <v>01</v>
      </c>
      <c r="F8645" t="str">
        <f>"003"</f>
        <v>003</v>
      </c>
      <c r="G8645" t="str">
        <f>""</f>
        <v/>
      </c>
      <c r="H8645" t="s">
        <v>0</v>
      </c>
      <c r="I8645" t="s">
        <v>3629</v>
      </c>
      <c r="J8645" t="s">
        <v>7163</v>
      </c>
      <c r="K8645" t="str">
        <f t="shared" si="1281"/>
        <v>41960</v>
      </c>
    </row>
    <row r="8646" spans="1:11" customFormat="1" x14ac:dyDescent="0.25">
      <c r="A8646" t="str">
        <f t="shared" si="1277"/>
        <v>41</v>
      </c>
      <c r="B8646" t="s">
        <v>812</v>
      </c>
      <c r="C8646" t="str">
        <f t="shared" si="1279"/>
        <v>047</v>
      </c>
      <c r="D8646" t="s">
        <v>859</v>
      </c>
      <c r="E8646" t="str">
        <f t="shared" si="1280"/>
        <v>01</v>
      </c>
      <c r="F8646" t="str">
        <f>"003"</f>
        <v>003</v>
      </c>
      <c r="G8646" t="str">
        <f>""</f>
        <v/>
      </c>
      <c r="H8646" t="s">
        <v>2</v>
      </c>
      <c r="I8646" t="s">
        <v>3629</v>
      </c>
      <c r="J8646" t="s">
        <v>7163</v>
      </c>
      <c r="K8646" t="str">
        <f t="shared" si="1281"/>
        <v>41960</v>
      </c>
    </row>
    <row r="8647" spans="1:11" customFormat="1" x14ac:dyDescent="0.25">
      <c r="A8647" t="str">
        <f t="shared" si="1277"/>
        <v>41</v>
      </c>
      <c r="B8647" t="s">
        <v>812</v>
      </c>
      <c r="C8647" t="str">
        <f t="shared" si="1279"/>
        <v>047</v>
      </c>
      <c r="D8647" t="s">
        <v>859</v>
      </c>
      <c r="E8647" t="str">
        <f t="shared" si="1280"/>
        <v>01</v>
      </c>
      <c r="F8647" t="str">
        <f>"004"</f>
        <v>004</v>
      </c>
      <c r="G8647" t="str">
        <f>""</f>
        <v/>
      </c>
      <c r="H8647" t="s">
        <v>1</v>
      </c>
      <c r="I8647" t="s">
        <v>3630</v>
      </c>
      <c r="J8647" t="s">
        <v>7164</v>
      </c>
      <c r="K8647" t="str">
        <f t="shared" si="1281"/>
        <v>41960</v>
      </c>
    </row>
    <row r="8648" spans="1:11" customFormat="1" x14ac:dyDescent="0.25">
      <c r="A8648" t="str">
        <f t="shared" si="1277"/>
        <v>41</v>
      </c>
      <c r="B8648" t="s">
        <v>812</v>
      </c>
      <c r="C8648" t="str">
        <f t="shared" si="1279"/>
        <v>047</v>
      </c>
      <c r="D8648" t="s">
        <v>859</v>
      </c>
      <c r="E8648" t="str">
        <f t="shared" si="1280"/>
        <v>01</v>
      </c>
      <c r="F8648" t="str">
        <f>"004"</f>
        <v>004</v>
      </c>
      <c r="G8648" t="str">
        <f>""</f>
        <v/>
      </c>
      <c r="H8648" t="s">
        <v>0</v>
      </c>
      <c r="I8648" t="s">
        <v>3630</v>
      </c>
      <c r="J8648" t="s">
        <v>7164</v>
      </c>
      <c r="K8648" t="str">
        <f t="shared" si="1281"/>
        <v>41960</v>
      </c>
    </row>
    <row r="8649" spans="1:11" customFormat="1" x14ac:dyDescent="0.25">
      <c r="A8649" t="str">
        <f t="shared" si="1277"/>
        <v>41</v>
      </c>
      <c r="B8649" t="s">
        <v>812</v>
      </c>
      <c r="C8649" t="str">
        <f t="shared" si="1279"/>
        <v>047</v>
      </c>
      <c r="D8649" t="s">
        <v>859</v>
      </c>
      <c r="E8649" t="str">
        <f t="shared" si="1280"/>
        <v>01</v>
      </c>
      <c r="F8649" t="str">
        <f>"005"</f>
        <v>005</v>
      </c>
      <c r="G8649" t="str">
        <f>""</f>
        <v/>
      </c>
      <c r="H8649" t="s">
        <v>1</v>
      </c>
      <c r="I8649" t="s">
        <v>3630</v>
      </c>
      <c r="J8649" t="s">
        <v>7164</v>
      </c>
      <c r="K8649" t="str">
        <f t="shared" si="1281"/>
        <v>41960</v>
      </c>
    </row>
    <row r="8650" spans="1:11" customFormat="1" x14ac:dyDescent="0.25">
      <c r="A8650" t="str">
        <f t="shared" si="1277"/>
        <v>41</v>
      </c>
      <c r="B8650" t="s">
        <v>812</v>
      </c>
      <c r="C8650" t="str">
        <f t="shared" si="1279"/>
        <v>047</v>
      </c>
      <c r="D8650" t="s">
        <v>859</v>
      </c>
      <c r="E8650" t="str">
        <f t="shared" si="1280"/>
        <v>01</v>
      </c>
      <c r="F8650" t="str">
        <f>"005"</f>
        <v>005</v>
      </c>
      <c r="G8650" t="str">
        <f>""</f>
        <v/>
      </c>
      <c r="H8650" t="s">
        <v>0</v>
      </c>
      <c r="I8650" t="s">
        <v>3630</v>
      </c>
      <c r="J8650" t="s">
        <v>7164</v>
      </c>
      <c r="K8650" t="str">
        <f t="shared" si="1281"/>
        <v>41960</v>
      </c>
    </row>
    <row r="8651" spans="1:11" customFormat="1" x14ac:dyDescent="0.25">
      <c r="A8651" t="str">
        <f t="shared" si="1277"/>
        <v>41</v>
      </c>
      <c r="B8651" t="s">
        <v>812</v>
      </c>
      <c r="C8651" t="str">
        <f t="shared" si="1279"/>
        <v>047</v>
      </c>
      <c r="D8651" t="s">
        <v>859</v>
      </c>
      <c r="E8651" t="str">
        <f t="shared" si="1280"/>
        <v>01</v>
      </c>
      <c r="F8651" t="str">
        <f>"005"</f>
        <v>005</v>
      </c>
      <c r="G8651" t="str">
        <f>""</f>
        <v/>
      </c>
      <c r="H8651" t="s">
        <v>2</v>
      </c>
      <c r="I8651" t="s">
        <v>3630</v>
      </c>
      <c r="J8651" t="s">
        <v>7164</v>
      </c>
      <c r="K8651" t="str">
        <f t="shared" si="1281"/>
        <v>41960</v>
      </c>
    </row>
    <row r="8652" spans="1:11" customFormat="1" x14ac:dyDescent="0.25">
      <c r="A8652" t="str">
        <f t="shared" si="1277"/>
        <v>41</v>
      </c>
      <c r="B8652" t="s">
        <v>812</v>
      </c>
      <c r="C8652" t="str">
        <f t="shared" si="1279"/>
        <v>047</v>
      </c>
      <c r="D8652" t="s">
        <v>859</v>
      </c>
      <c r="E8652" t="str">
        <f t="shared" si="1280"/>
        <v>01</v>
      </c>
      <c r="F8652" t="str">
        <f>"006"</f>
        <v>006</v>
      </c>
      <c r="G8652" t="str">
        <f>""</f>
        <v/>
      </c>
      <c r="H8652" t="s">
        <v>1</v>
      </c>
      <c r="I8652" t="s">
        <v>3629</v>
      </c>
      <c r="J8652" t="s">
        <v>7163</v>
      </c>
      <c r="K8652" t="str">
        <f t="shared" si="1281"/>
        <v>41960</v>
      </c>
    </row>
    <row r="8653" spans="1:11" customFormat="1" x14ac:dyDescent="0.25">
      <c r="A8653" t="str">
        <f t="shared" si="1277"/>
        <v>41</v>
      </c>
      <c r="B8653" t="s">
        <v>812</v>
      </c>
      <c r="C8653" t="str">
        <f t="shared" si="1279"/>
        <v>047</v>
      </c>
      <c r="D8653" t="s">
        <v>859</v>
      </c>
      <c r="E8653" t="str">
        <f t="shared" si="1280"/>
        <v>01</v>
      </c>
      <c r="F8653" t="str">
        <f>"006"</f>
        <v>006</v>
      </c>
      <c r="G8653" t="str">
        <f>""</f>
        <v/>
      </c>
      <c r="H8653" t="s">
        <v>0</v>
      </c>
      <c r="I8653" t="s">
        <v>3629</v>
      </c>
      <c r="J8653" t="s">
        <v>7163</v>
      </c>
      <c r="K8653" t="str">
        <f t="shared" si="1281"/>
        <v>41960</v>
      </c>
    </row>
    <row r="8654" spans="1:11" customFormat="1" x14ac:dyDescent="0.25">
      <c r="A8654" t="str">
        <f t="shared" si="1277"/>
        <v>41</v>
      </c>
      <c r="B8654" t="s">
        <v>812</v>
      </c>
      <c r="C8654" t="str">
        <f t="shared" si="1279"/>
        <v>047</v>
      </c>
      <c r="D8654" t="s">
        <v>859</v>
      </c>
      <c r="E8654" t="str">
        <f t="shared" si="1280"/>
        <v>01</v>
      </c>
      <c r="F8654" t="str">
        <f>"007"</f>
        <v>007</v>
      </c>
      <c r="G8654" t="str">
        <f>""</f>
        <v/>
      </c>
      <c r="H8654" t="s">
        <v>3</v>
      </c>
      <c r="I8654" t="s">
        <v>3630</v>
      </c>
      <c r="J8654" t="s">
        <v>7164</v>
      </c>
      <c r="K8654" t="str">
        <f t="shared" si="1281"/>
        <v>41960</v>
      </c>
    </row>
    <row r="8655" spans="1:11" customFormat="1" x14ac:dyDescent="0.25">
      <c r="A8655" t="str">
        <f t="shared" si="1277"/>
        <v>41</v>
      </c>
      <c r="B8655" t="s">
        <v>812</v>
      </c>
      <c r="C8655" t="str">
        <f t="shared" si="1279"/>
        <v>047</v>
      </c>
      <c r="D8655" t="s">
        <v>859</v>
      </c>
      <c r="E8655" t="str">
        <f t="shared" si="1280"/>
        <v>01</v>
      </c>
      <c r="F8655" t="str">
        <f>"008"</f>
        <v>008</v>
      </c>
      <c r="G8655" t="str">
        <f>""</f>
        <v/>
      </c>
      <c r="H8655" t="s">
        <v>3</v>
      </c>
      <c r="I8655" t="s">
        <v>3628</v>
      </c>
      <c r="J8655" t="s">
        <v>7162</v>
      </c>
      <c r="K8655" t="str">
        <f t="shared" si="1281"/>
        <v>41960</v>
      </c>
    </row>
    <row r="8656" spans="1:11" customFormat="1" x14ac:dyDescent="0.25">
      <c r="A8656" t="str">
        <f t="shared" si="1277"/>
        <v>41</v>
      </c>
      <c r="B8656" t="s">
        <v>812</v>
      </c>
      <c r="C8656" t="str">
        <f>"048"</f>
        <v>048</v>
      </c>
      <c r="D8656" t="s">
        <v>860</v>
      </c>
      <c r="E8656" t="str">
        <f t="shared" si="1280"/>
        <v>01</v>
      </c>
      <c r="F8656" t="str">
        <f>"001"</f>
        <v>001</v>
      </c>
      <c r="G8656" t="str">
        <f>""</f>
        <v/>
      </c>
      <c r="H8656" t="s">
        <v>3</v>
      </c>
      <c r="I8656" t="s">
        <v>19</v>
      </c>
      <c r="J8656" t="s">
        <v>7165</v>
      </c>
      <c r="K8656" t="str">
        <f>"41390"</f>
        <v>41390</v>
      </c>
    </row>
    <row r="8657" spans="1:11" customFormat="1" x14ac:dyDescent="0.25">
      <c r="A8657" t="str">
        <f t="shared" si="1277"/>
        <v>41</v>
      </c>
      <c r="B8657" t="s">
        <v>812</v>
      </c>
      <c r="C8657" t="str">
        <f>"048"</f>
        <v>048</v>
      </c>
      <c r="D8657" t="s">
        <v>860</v>
      </c>
      <c r="E8657" t="str">
        <f>"02"</f>
        <v>02</v>
      </c>
      <c r="F8657" t="str">
        <f>"001"</f>
        <v>001</v>
      </c>
      <c r="G8657" t="str">
        <f>""</f>
        <v/>
      </c>
      <c r="H8657" t="s">
        <v>3</v>
      </c>
      <c r="I8657" t="s">
        <v>19</v>
      </c>
      <c r="J8657" t="s">
        <v>7165</v>
      </c>
      <c r="K8657" t="str">
        <f>"41390"</f>
        <v>41390</v>
      </c>
    </row>
    <row r="8658" spans="1:11" customFormat="1" x14ac:dyDescent="0.25">
      <c r="A8658" t="str">
        <f t="shared" si="1277"/>
        <v>41</v>
      </c>
      <c r="B8658" t="s">
        <v>812</v>
      </c>
      <c r="C8658" t="str">
        <f>"048"</f>
        <v>048</v>
      </c>
      <c r="D8658" t="s">
        <v>860</v>
      </c>
      <c r="E8658" t="str">
        <f>"03"</f>
        <v>03</v>
      </c>
      <c r="F8658" t="str">
        <f>"001"</f>
        <v>001</v>
      </c>
      <c r="G8658" t="str">
        <f>""</f>
        <v/>
      </c>
      <c r="H8658" t="s">
        <v>3</v>
      </c>
      <c r="I8658" t="s">
        <v>123</v>
      </c>
      <c r="J8658" t="s">
        <v>7166</v>
      </c>
      <c r="K8658" t="str">
        <f>"41390"</f>
        <v>41390</v>
      </c>
    </row>
    <row r="8659" spans="1:11" customFormat="1" x14ac:dyDescent="0.25">
      <c r="A8659" t="str">
        <f t="shared" si="1277"/>
        <v>41</v>
      </c>
      <c r="B8659" t="s">
        <v>812</v>
      </c>
      <c r="C8659" t="str">
        <f t="shared" ref="C8659:C8677" si="1282">"049"</f>
        <v>049</v>
      </c>
      <c r="D8659" t="s">
        <v>861</v>
      </c>
      <c r="E8659" t="str">
        <f t="shared" ref="E8659:E8678" si="1283">"01"</f>
        <v>01</v>
      </c>
      <c r="F8659" t="str">
        <f>"001"</f>
        <v>001</v>
      </c>
      <c r="G8659" t="str">
        <f>""</f>
        <v/>
      </c>
      <c r="H8659" t="s">
        <v>1</v>
      </c>
      <c r="I8659" t="s">
        <v>37</v>
      </c>
      <c r="J8659" t="s">
        <v>7167</v>
      </c>
      <c r="K8659" t="str">
        <f t="shared" ref="K8659:K8666" si="1284">"41210"</f>
        <v>41210</v>
      </c>
    </row>
    <row r="8660" spans="1:11" customFormat="1" x14ac:dyDescent="0.25">
      <c r="A8660" t="str">
        <f t="shared" si="1277"/>
        <v>41</v>
      </c>
      <c r="B8660" t="s">
        <v>812</v>
      </c>
      <c r="C8660" t="str">
        <f t="shared" si="1282"/>
        <v>049</v>
      </c>
      <c r="D8660" t="s">
        <v>861</v>
      </c>
      <c r="E8660" t="str">
        <f t="shared" si="1283"/>
        <v>01</v>
      </c>
      <c r="F8660" t="str">
        <f>"001"</f>
        <v>001</v>
      </c>
      <c r="G8660" t="str">
        <f>""</f>
        <v/>
      </c>
      <c r="H8660" t="s">
        <v>0</v>
      </c>
      <c r="I8660" t="s">
        <v>37</v>
      </c>
      <c r="J8660" t="s">
        <v>7167</v>
      </c>
      <c r="K8660" t="str">
        <f t="shared" si="1284"/>
        <v>41210</v>
      </c>
    </row>
    <row r="8661" spans="1:11" customFormat="1" x14ac:dyDescent="0.25">
      <c r="A8661" t="str">
        <f t="shared" si="1277"/>
        <v>41</v>
      </c>
      <c r="B8661" t="s">
        <v>812</v>
      </c>
      <c r="C8661" t="str">
        <f t="shared" si="1282"/>
        <v>049</v>
      </c>
      <c r="D8661" t="s">
        <v>861</v>
      </c>
      <c r="E8661" t="str">
        <f t="shared" si="1283"/>
        <v>01</v>
      </c>
      <c r="F8661" t="str">
        <f>"002"</f>
        <v>002</v>
      </c>
      <c r="G8661" t="str">
        <f>""</f>
        <v/>
      </c>
      <c r="H8661" t="s">
        <v>1</v>
      </c>
      <c r="I8661" t="s">
        <v>3631</v>
      </c>
      <c r="J8661" t="s">
        <v>6320</v>
      </c>
      <c r="K8661" t="str">
        <f t="shared" si="1284"/>
        <v>41210</v>
      </c>
    </row>
    <row r="8662" spans="1:11" customFormat="1" x14ac:dyDescent="0.25">
      <c r="A8662" t="str">
        <f t="shared" si="1277"/>
        <v>41</v>
      </c>
      <c r="B8662" t="s">
        <v>812</v>
      </c>
      <c r="C8662" t="str">
        <f t="shared" si="1282"/>
        <v>049</v>
      </c>
      <c r="D8662" t="s">
        <v>861</v>
      </c>
      <c r="E8662" t="str">
        <f t="shared" si="1283"/>
        <v>01</v>
      </c>
      <c r="F8662" t="str">
        <f>"002"</f>
        <v>002</v>
      </c>
      <c r="G8662" t="str">
        <f>""</f>
        <v/>
      </c>
      <c r="H8662" t="s">
        <v>0</v>
      </c>
      <c r="I8662" t="s">
        <v>3631</v>
      </c>
      <c r="J8662" t="s">
        <v>6320</v>
      </c>
      <c r="K8662" t="str">
        <f t="shared" si="1284"/>
        <v>41210</v>
      </c>
    </row>
    <row r="8663" spans="1:11" customFormat="1" x14ac:dyDescent="0.25">
      <c r="A8663" t="str">
        <f t="shared" si="1277"/>
        <v>41</v>
      </c>
      <c r="B8663" t="s">
        <v>812</v>
      </c>
      <c r="C8663" t="str">
        <f t="shared" si="1282"/>
        <v>049</v>
      </c>
      <c r="D8663" t="s">
        <v>861</v>
      </c>
      <c r="E8663" t="str">
        <f t="shared" si="1283"/>
        <v>01</v>
      </c>
      <c r="F8663" t="str">
        <f>"002"</f>
        <v>002</v>
      </c>
      <c r="G8663" t="str">
        <f>""</f>
        <v/>
      </c>
      <c r="H8663" t="s">
        <v>2</v>
      </c>
      <c r="I8663" t="s">
        <v>3631</v>
      </c>
      <c r="J8663" t="s">
        <v>6320</v>
      </c>
      <c r="K8663" t="str">
        <f t="shared" si="1284"/>
        <v>41210</v>
      </c>
    </row>
    <row r="8664" spans="1:11" customFormat="1" x14ac:dyDescent="0.25">
      <c r="A8664" t="str">
        <f t="shared" si="1277"/>
        <v>41</v>
      </c>
      <c r="B8664" t="s">
        <v>812</v>
      </c>
      <c r="C8664" t="str">
        <f t="shared" si="1282"/>
        <v>049</v>
      </c>
      <c r="D8664" t="s">
        <v>861</v>
      </c>
      <c r="E8664" t="str">
        <f t="shared" si="1283"/>
        <v>01</v>
      </c>
      <c r="F8664" t="str">
        <f>"003"</f>
        <v>003</v>
      </c>
      <c r="G8664" t="str">
        <f>""</f>
        <v/>
      </c>
      <c r="H8664" t="s">
        <v>1</v>
      </c>
      <c r="I8664" t="s">
        <v>3632</v>
      </c>
      <c r="J8664" t="s">
        <v>7168</v>
      </c>
      <c r="K8664" t="str">
        <f t="shared" si="1284"/>
        <v>41210</v>
      </c>
    </row>
    <row r="8665" spans="1:11" customFormat="1" x14ac:dyDescent="0.25">
      <c r="A8665" t="str">
        <f t="shared" si="1277"/>
        <v>41</v>
      </c>
      <c r="B8665" t="s">
        <v>812</v>
      </c>
      <c r="C8665" t="str">
        <f t="shared" si="1282"/>
        <v>049</v>
      </c>
      <c r="D8665" t="s">
        <v>861</v>
      </c>
      <c r="E8665" t="str">
        <f t="shared" si="1283"/>
        <v>01</v>
      </c>
      <c r="F8665" t="str">
        <f>"003"</f>
        <v>003</v>
      </c>
      <c r="G8665" t="str">
        <f>""</f>
        <v/>
      </c>
      <c r="H8665" t="s">
        <v>0</v>
      </c>
      <c r="I8665" t="s">
        <v>3632</v>
      </c>
      <c r="J8665" t="s">
        <v>7168</v>
      </c>
      <c r="K8665" t="str">
        <f t="shared" si="1284"/>
        <v>41210</v>
      </c>
    </row>
    <row r="8666" spans="1:11" customFormat="1" x14ac:dyDescent="0.25">
      <c r="A8666" t="str">
        <f t="shared" si="1277"/>
        <v>41</v>
      </c>
      <c r="B8666" t="s">
        <v>812</v>
      </c>
      <c r="C8666" t="str">
        <f t="shared" si="1282"/>
        <v>049</v>
      </c>
      <c r="D8666" t="s">
        <v>861</v>
      </c>
      <c r="E8666" t="str">
        <f t="shared" si="1283"/>
        <v>01</v>
      </c>
      <c r="F8666" t="str">
        <f>"003"</f>
        <v>003</v>
      </c>
      <c r="G8666" t="str">
        <f>""</f>
        <v/>
      </c>
      <c r="H8666" t="s">
        <v>2</v>
      </c>
      <c r="I8666" t="s">
        <v>3632</v>
      </c>
      <c r="J8666" t="s">
        <v>7168</v>
      </c>
      <c r="K8666" t="str">
        <f t="shared" si="1284"/>
        <v>41210</v>
      </c>
    </row>
    <row r="8667" spans="1:11" customFormat="1" x14ac:dyDescent="0.25">
      <c r="A8667" t="str">
        <f t="shared" si="1277"/>
        <v>41</v>
      </c>
      <c r="B8667" t="s">
        <v>812</v>
      </c>
      <c r="C8667" t="str">
        <f t="shared" si="1282"/>
        <v>049</v>
      </c>
      <c r="D8667" t="s">
        <v>861</v>
      </c>
      <c r="E8667" t="str">
        <f t="shared" si="1283"/>
        <v>01</v>
      </c>
      <c r="F8667" t="str">
        <f>"004"</f>
        <v>004</v>
      </c>
      <c r="G8667" t="str">
        <f>""</f>
        <v/>
      </c>
      <c r="H8667" t="s">
        <v>1</v>
      </c>
      <c r="I8667" t="s">
        <v>3633</v>
      </c>
      <c r="J8667" t="s">
        <v>7169</v>
      </c>
      <c r="K8667" t="str">
        <f>"41218"</f>
        <v>41218</v>
      </c>
    </row>
    <row r="8668" spans="1:11" customFormat="1" x14ac:dyDescent="0.25">
      <c r="A8668" t="str">
        <f t="shared" si="1277"/>
        <v>41</v>
      </c>
      <c r="B8668" t="s">
        <v>812</v>
      </c>
      <c r="C8668" t="str">
        <f t="shared" si="1282"/>
        <v>049</v>
      </c>
      <c r="D8668" t="s">
        <v>861</v>
      </c>
      <c r="E8668" t="str">
        <f t="shared" si="1283"/>
        <v>01</v>
      </c>
      <c r="F8668" t="str">
        <f>"004"</f>
        <v>004</v>
      </c>
      <c r="G8668" t="str">
        <f>""</f>
        <v/>
      </c>
      <c r="H8668" t="s">
        <v>0</v>
      </c>
      <c r="I8668" t="s">
        <v>3633</v>
      </c>
      <c r="J8668" t="s">
        <v>7169</v>
      </c>
      <c r="K8668" t="str">
        <f>"41218"</f>
        <v>41218</v>
      </c>
    </row>
    <row r="8669" spans="1:11" customFormat="1" x14ac:dyDescent="0.25">
      <c r="A8669" t="str">
        <f t="shared" si="1277"/>
        <v>41</v>
      </c>
      <c r="B8669" t="s">
        <v>812</v>
      </c>
      <c r="C8669" t="str">
        <f t="shared" si="1282"/>
        <v>049</v>
      </c>
      <c r="D8669" t="s">
        <v>861</v>
      </c>
      <c r="E8669" t="str">
        <f t="shared" si="1283"/>
        <v>01</v>
      </c>
      <c r="F8669" t="str">
        <f>"005"</f>
        <v>005</v>
      </c>
      <c r="G8669" t="str">
        <f>""</f>
        <v/>
      </c>
      <c r="H8669" t="s">
        <v>1</v>
      </c>
      <c r="I8669" t="s">
        <v>92</v>
      </c>
      <c r="J8669" t="s">
        <v>7170</v>
      </c>
      <c r="K8669" t="str">
        <f>"41210"</f>
        <v>41210</v>
      </c>
    </row>
    <row r="8670" spans="1:11" customFormat="1" x14ac:dyDescent="0.25">
      <c r="A8670" t="str">
        <f t="shared" si="1277"/>
        <v>41</v>
      </c>
      <c r="B8670" t="s">
        <v>812</v>
      </c>
      <c r="C8670" t="str">
        <f t="shared" si="1282"/>
        <v>049</v>
      </c>
      <c r="D8670" t="s">
        <v>861</v>
      </c>
      <c r="E8670" t="str">
        <f t="shared" si="1283"/>
        <v>01</v>
      </c>
      <c r="F8670" t="str">
        <f>"005"</f>
        <v>005</v>
      </c>
      <c r="G8670" t="str">
        <f>""</f>
        <v/>
      </c>
      <c r="H8670" t="s">
        <v>0</v>
      </c>
      <c r="I8670" t="s">
        <v>92</v>
      </c>
      <c r="J8670" t="s">
        <v>7170</v>
      </c>
      <c r="K8670" t="str">
        <f>"41210"</f>
        <v>41210</v>
      </c>
    </row>
    <row r="8671" spans="1:11" customFormat="1" x14ac:dyDescent="0.25">
      <c r="A8671" t="str">
        <f t="shared" si="1277"/>
        <v>41</v>
      </c>
      <c r="B8671" t="s">
        <v>812</v>
      </c>
      <c r="C8671" t="str">
        <f t="shared" si="1282"/>
        <v>049</v>
      </c>
      <c r="D8671" t="s">
        <v>861</v>
      </c>
      <c r="E8671" t="str">
        <f t="shared" si="1283"/>
        <v>01</v>
      </c>
      <c r="F8671" t="str">
        <f>"006"</f>
        <v>006</v>
      </c>
      <c r="G8671" t="str">
        <f>""</f>
        <v/>
      </c>
      <c r="H8671" t="s">
        <v>1</v>
      </c>
      <c r="I8671" t="s">
        <v>37</v>
      </c>
      <c r="J8671" t="s">
        <v>7171</v>
      </c>
      <c r="K8671" t="str">
        <f>"41219"</f>
        <v>41219</v>
      </c>
    </row>
    <row r="8672" spans="1:11" customFormat="1" x14ac:dyDescent="0.25">
      <c r="A8672" t="str">
        <f t="shared" si="1277"/>
        <v>41</v>
      </c>
      <c r="B8672" t="s">
        <v>812</v>
      </c>
      <c r="C8672" t="str">
        <f t="shared" si="1282"/>
        <v>049</v>
      </c>
      <c r="D8672" t="s">
        <v>861</v>
      </c>
      <c r="E8672" t="str">
        <f t="shared" si="1283"/>
        <v>01</v>
      </c>
      <c r="F8672" t="str">
        <f>"006"</f>
        <v>006</v>
      </c>
      <c r="G8672" t="str">
        <f>""</f>
        <v/>
      </c>
      <c r="H8672" t="s">
        <v>0</v>
      </c>
      <c r="I8672" t="s">
        <v>37</v>
      </c>
      <c r="J8672" t="s">
        <v>7171</v>
      </c>
      <c r="K8672" t="str">
        <f>"41219"</f>
        <v>41219</v>
      </c>
    </row>
    <row r="8673" spans="1:11" customFormat="1" x14ac:dyDescent="0.25">
      <c r="A8673" t="str">
        <f t="shared" si="1277"/>
        <v>41</v>
      </c>
      <c r="B8673" t="s">
        <v>812</v>
      </c>
      <c r="C8673" t="str">
        <f t="shared" si="1282"/>
        <v>049</v>
      </c>
      <c r="D8673" t="s">
        <v>861</v>
      </c>
      <c r="E8673" t="str">
        <f t="shared" si="1283"/>
        <v>01</v>
      </c>
      <c r="F8673" t="str">
        <f>"006"</f>
        <v>006</v>
      </c>
      <c r="G8673" t="str">
        <f>""</f>
        <v/>
      </c>
      <c r="H8673" t="s">
        <v>2</v>
      </c>
      <c r="I8673" t="s">
        <v>37</v>
      </c>
      <c r="J8673" t="s">
        <v>7171</v>
      </c>
      <c r="K8673" t="str">
        <f>"41219"</f>
        <v>41219</v>
      </c>
    </row>
    <row r="8674" spans="1:11" customFormat="1" x14ac:dyDescent="0.25">
      <c r="A8674" t="str">
        <f t="shared" si="1277"/>
        <v>41</v>
      </c>
      <c r="B8674" t="s">
        <v>812</v>
      </c>
      <c r="C8674" t="str">
        <f t="shared" si="1282"/>
        <v>049</v>
      </c>
      <c r="D8674" t="s">
        <v>861</v>
      </c>
      <c r="E8674" t="str">
        <f t="shared" si="1283"/>
        <v>01</v>
      </c>
      <c r="F8674" t="str">
        <f>"007"</f>
        <v>007</v>
      </c>
      <c r="G8674" t="str">
        <f>""</f>
        <v/>
      </c>
      <c r="H8674" t="s">
        <v>1</v>
      </c>
      <c r="I8674" t="s">
        <v>92</v>
      </c>
      <c r="J8674" t="s">
        <v>7170</v>
      </c>
      <c r="K8674" t="str">
        <f>"41210"</f>
        <v>41210</v>
      </c>
    </row>
    <row r="8675" spans="1:11" customFormat="1" x14ac:dyDescent="0.25">
      <c r="A8675" t="str">
        <f t="shared" si="1277"/>
        <v>41</v>
      </c>
      <c r="B8675" t="s">
        <v>812</v>
      </c>
      <c r="C8675" t="str">
        <f t="shared" si="1282"/>
        <v>049</v>
      </c>
      <c r="D8675" t="s">
        <v>861</v>
      </c>
      <c r="E8675" t="str">
        <f t="shared" si="1283"/>
        <v>01</v>
      </c>
      <c r="F8675" t="str">
        <f>"007"</f>
        <v>007</v>
      </c>
      <c r="G8675" t="str">
        <f>""</f>
        <v/>
      </c>
      <c r="H8675" t="s">
        <v>0</v>
      </c>
      <c r="I8675" t="s">
        <v>92</v>
      </c>
      <c r="J8675" t="s">
        <v>7170</v>
      </c>
      <c r="K8675" t="str">
        <f>"41210"</f>
        <v>41210</v>
      </c>
    </row>
    <row r="8676" spans="1:11" customFormat="1" x14ac:dyDescent="0.25">
      <c r="A8676" t="str">
        <f t="shared" si="1277"/>
        <v>41</v>
      </c>
      <c r="B8676" t="s">
        <v>812</v>
      </c>
      <c r="C8676" t="str">
        <f t="shared" si="1282"/>
        <v>049</v>
      </c>
      <c r="D8676" t="s">
        <v>861</v>
      </c>
      <c r="E8676" t="str">
        <f t="shared" si="1283"/>
        <v>01</v>
      </c>
      <c r="F8676" t="str">
        <f>"008"</f>
        <v>008</v>
      </c>
      <c r="G8676" t="str">
        <f>""</f>
        <v/>
      </c>
      <c r="H8676" t="s">
        <v>1</v>
      </c>
      <c r="I8676" t="s">
        <v>37</v>
      </c>
      <c r="J8676" t="s">
        <v>7171</v>
      </c>
      <c r="K8676" t="str">
        <f>"41219"</f>
        <v>41219</v>
      </c>
    </row>
    <row r="8677" spans="1:11" customFormat="1" x14ac:dyDescent="0.25">
      <c r="A8677" t="str">
        <f t="shared" si="1277"/>
        <v>41</v>
      </c>
      <c r="B8677" t="s">
        <v>812</v>
      </c>
      <c r="C8677" t="str">
        <f t="shared" si="1282"/>
        <v>049</v>
      </c>
      <c r="D8677" t="s">
        <v>861</v>
      </c>
      <c r="E8677" t="str">
        <f t="shared" si="1283"/>
        <v>01</v>
      </c>
      <c r="F8677" t="str">
        <f>"008"</f>
        <v>008</v>
      </c>
      <c r="G8677" t="str">
        <f>""</f>
        <v/>
      </c>
      <c r="H8677" t="s">
        <v>0</v>
      </c>
      <c r="I8677" t="s">
        <v>37</v>
      </c>
      <c r="J8677" t="s">
        <v>7171</v>
      </c>
      <c r="K8677" t="str">
        <f>"41219"</f>
        <v>41219</v>
      </c>
    </row>
    <row r="8678" spans="1:11" customFormat="1" x14ac:dyDescent="0.25">
      <c r="A8678" t="str">
        <f t="shared" si="1277"/>
        <v>41</v>
      </c>
      <c r="B8678" t="s">
        <v>812</v>
      </c>
      <c r="C8678" t="str">
        <f t="shared" ref="C8678:C8686" si="1285">"050"</f>
        <v>050</v>
      </c>
      <c r="D8678" t="s">
        <v>862</v>
      </c>
      <c r="E8678" t="str">
        <f t="shared" si="1283"/>
        <v>01</v>
      </c>
      <c r="F8678" t="str">
        <f>"001"</f>
        <v>001</v>
      </c>
      <c r="G8678" t="str">
        <f>""</f>
        <v/>
      </c>
      <c r="H8678" t="s">
        <v>3</v>
      </c>
      <c r="I8678" t="s">
        <v>3634</v>
      </c>
      <c r="J8678" t="s">
        <v>7172</v>
      </c>
      <c r="K8678" t="str">
        <f t="shared" ref="K8678:K8686" si="1286">"41567"</f>
        <v>41567</v>
      </c>
    </row>
    <row r="8679" spans="1:11" customFormat="1" x14ac:dyDescent="0.25">
      <c r="A8679" t="str">
        <f t="shared" si="1277"/>
        <v>41</v>
      </c>
      <c r="B8679" t="s">
        <v>812</v>
      </c>
      <c r="C8679" t="str">
        <f t="shared" si="1285"/>
        <v>050</v>
      </c>
      <c r="D8679" t="s">
        <v>862</v>
      </c>
      <c r="E8679" t="str">
        <f>"02"</f>
        <v>02</v>
      </c>
      <c r="F8679" t="str">
        <f>"001"</f>
        <v>001</v>
      </c>
      <c r="G8679" t="str">
        <f>""</f>
        <v/>
      </c>
      <c r="H8679" t="s">
        <v>1</v>
      </c>
      <c r="I8679" t="s">
        <v>86</v>
      </c>
      <c r="J8679" t="s">
        <v>7173</v>
      </c>
      <c r="K8679" t="str">
        <f t="shared" si="1286"/>
        <v>41567</v>
      </c>
    </row>
    <row r="8680" spans="1:11" customFormat="1" x14ac:dyDescent="0.25">
      <c r="A8680" t="str">
        <f t="shared" si="1277"/>
        <v>41</v>
      </c>
      <c r="B8680" t="s">
        <v>812</v>
      </c>
      <c r="C8680" t="str">
        <f t="shared" si="1285"/>
        <v>050</v>
      </c>
      <c r="D8680" t="s">
        <v>862</v>
      </c>
      <c r="E8680" t="str">
        <f>"02"</f>
        <v>02</v>
      </c>
      <c r="F8680" t="str">
        <f>"001"</f>
        <v>001</v>
      </c>
      <c r="G8680" t="str">
        <f>""</f>
        <v/>
      </c>
      <c r="H8680" t="s">
        <v>0</v>
      </c>
      <c r="I8680" t="s">
        <v>86</v>
      </c>
      <c r="J8680" t="s">
        <v>7173</v>
      </c>
      <c r="K8680" t="str">
        <f t="shared" si="1286"/>
        <v>41567</v>
      </c>
    </row>
    <row r="8681" spans="1:11" customFormat="1" x14ac:dyDescent="0.25">
      <c r="A8681" t="str">
        <f t="shared" si="1277"/>
        <v>41</v>
      </c>
      <c r="B8681" t="s">
        <v>812</v>
      </c>
      <c r="C8681" t="str">
        <f t="shared" si="1285"/>
        <v>050</v>
      </c>
      <c r="D8681" t="s">
        <v>862</v>
      </c>
      <c r="E8681" t="str">
        <f>"02"</f>
        <v>02</v>
      </c>
      <c r="F8681" t="str">
        <f>"002"</f>
        <v>002</v>
      </c>
      <c r="G8681" t="str">
        <f>""</f>
        <v/>
      </c>
      <c r="H8681" t="s">
        <v>1</v>
      </c>
      <c r="I8681" t="s">
        <v>3635</v>
      </c>
      <c r="J8681" t="s">
        <v>7174</v>
      </c>
      <c r="K8681" t="str">
        <f t="shared" si="1286"/>
        <v>41567</v>
      </c>
    </row>
    <row r="8682" spans="1:11" customFormat="1" x14ac:dyDescent="0.25">
      <c r="A8682" t="str">
        <f t="shared" si="1277"/>
        <v>41</v>
      </c>
      <c r="B8682" t="s">
        <v>812</v>
      </c>
      <c r="C8682" t="str">
        <f t="shared" si="1285"/>
        <v>050</v>
      </c>
      <c r="D8682" t="s">
        <v>862</v>
      </c>
      <c r="E8682" t="str">
        <f>"02"</f>
        <v>02</v>
      </c>
      <c r="F8682" t="str">
        <f>"002"</f>
        <v>002</v>
      </c>
      <c r="G8682" t="str">
        <f>""</f>
        <v/>
      </c>
      <c r="H8682" t="s">
        <v>0</v>
      </c>
      <c r="I8682" t="s">
        <v>3635</v>
      </c>
      <c r="J8682" t="s">
        <v>7174</v>
      </c>
      <c r="K8682" t="str">
        <f t="shared" si="1286"/>
        <v>41567</v>
      </c>
    </row>
    <row r="8683" spans="1:11" customFormat="1" x14ac:dyDescent="0.25">
      <c r="A8683" t="str">
        <f t="shared" si="1277"/>
        <v>41</v>
      </c>
      <c r="B8683" t="s">
        <v>812</v>
      </c>
      <c r="C8683" t="str">
        <f t="shared" si="1285"/>
        <v>050</v>
      </c>
      <c r="D8683" t="s">
        <v>862</v>
      </c>
      <c r="E8683" t="str">
        <f>"03"</f>
        <v>03</v>
      </c>
      <c r="F8683" t="str">
        <f>"001"</f>
        <v>001</v>
      </c>
      <c r="G8683" t="str">
        <f>""</f>
        <v/>
      </c>
      <c r="H8683" t="s">
        <v>1</v>
      </c>
      <c r="I8683" t="s">
        <v>3636</v>
      </c>
      <c r="J8683" t="s">
        <v>7175</v>
      </c>
      <c r="K8683" t="str">
        <f t="shared" si="1286"/>
        <v>41567</v>
      </c>
    </row>
    <row r="8684" spans="1:11" customFormat="1" x14ac:dyDescent="0.25">
      <c r="A8684" t="str">
        <f t="shared" si="1277"/>
        <v>41</v>
      </c>
      <c r="B8684" t="s">
        <v>812</v>
      </c>
      <c r="C8684" t="str">
        <f t="shared" si="1285"/>
        <v>050</v>
      </c>
      <c r="D8684" t="s">
        <v>862</v>
      </c>
      <c r="E8684" t="str">
        <f>"03"</f>
        <v>03</v>
      </c>
      <c r="F8684" t="str">
        <f>"001"</f>
        <v>001</v>
      </c>
      <c r="G8684" t="str">
        <f>""</f>
        <v/>
      </c>
      <c r="H8684" t="s">
        <v>0</v>
      </c>
      <c r="I8684" t="s">
        <v>3636</v>
      </c>
      <c r="J8684" t="s">
        <v>7175</v>
      </c>
      <c r="K8684" t="str">
        <f t="shared" si="1286"/>
        <v>41567</v>
      </c>
    </row>
    <row r="8685" spans="1:11" customFormat="1" x14ac:dyDescent="0.25">
      <c r="A8685" t="str">
        <f t="shared" si="1277"/>
        <v>41</v>
      </c>
      <c r="B8685" t="s">
        <v>812</v>
      </c>
      <c r="C8685" t="str">
        <f t="shared" si="1285"/>
        <v>050</v>
      </c>
      <c r="D8685" t="s">
        <v>862</v>
      </c>
      <c r="E8685" t="str">
        <f>"03"</f>
        <v>03</v>
      </c>
      <c r="F8685" t="str">
        <f>"002"</f>
        <v>002</v>
      </c>
      <c r="G8685" t="str">
        <f>""</f>
        <v/>
      </c>
      <c r="H8685" t="s">
        <v>1</v>
      </c>
      <c r="I8685" t="s">
        <v>1806</v>
      </c>
      <c r="J8685" t="s">
        <v>7176</v>
      </c>
      <c r="K8685" t="str">
        <f t="shared" si="1286"/>
        <v>41567</v>
      </c>
    </row>
    <row r="8686" spans="1:11" customFormat="1" x14ac:dyDescent="0.25">
      <c r="A8686" t="str">
        <f t="shared" si="1277"/>
        <v>41</v>
      </c>
      <c r="B8686" t="s">
        <v>812</v>
      </c>
      <c r="C8686" t="str">
        <f t="shared" si="1285"/>
        <v>050</v>
      </c>
      <c r="D8686" t="s">
        <v>862</v>
      </c>
      <c r="E8686" t="str">
        <f>"03"</f>
        <v>03</v>
      </c>
      <c r="F8686" t="str">
        <f>"002"</f>
        <v>002</v>
      </c>
      <c r="G8686" t="str">
        <f>""</f>
        <v/>
      </c>
      <c r="H8686" t="s">
        <v>0</v>
      </c>
      <c r="I8686" t="s">
        <v>1806</v>
      </c>
      <c r="J8686" t="s">
        <v>7176</v>
      </c>
      <c r="K8686" t="str">
        <f t="shared" si="1286"/>
        <v>41567</v>
      </c>
    </row>
    <row r="8687" spans="1:11" customFormat="1" x14ac:dyDescent="0.25">
      <c r="A8687" t="str">
        <f t="shared" si="1277"/>
        <v>41</v>
      </c>
      <c r="B8687" t="s">
        <v>812</v>
      </c>
      <c r="C8687" t="str">
        <f>"051"</f>
        <v>051</v>
      </c>
      <c r="D8687" t="s">
        <v>863</v>
      </c>
      <c r="E8687" t="str">
        <f t="shared" ref="E8687:E8706" si="1287">"01"</f>
        <v>01</v>
      </c>
      <c r="F8687" t="str">
        <f>"001"</f>
        <v>001</v>
      </c>
      <c r="G8687" t="str">
        <f>""</f>
        <v/>
      </c>
      <c r="H8687" t="s">
        <v>1</v>
      </c>
      <c r="I8687" t="s">
        <v>3637</v>
      </c>
      <c r="J8687" t="s">
        <v>7177</v>
      </c>
      <c r="K8687" t="str">
        <f>"41830"</f>
        <v>41830</v>
      </c>
    </row>
    <row r="8688" spans="1:11" customFormat="1" x14ac:dyDescent="0.25">
      <c r="A8688" t="str">
        <f t="shared" si="1277"/>
        <v>41</v>
      </c>
      <c r="B8688" t="s">
        <v>812</v>
      </c>
      <c r="C8688" t="str">
        <f>"051"</f>
        <v>051</v>
      </c>
      <c r="D8688" t="s">
        <v>863</v>
      </c>
      <c r="E8688" t="str">
        <f t="shared" si="1287"/>
        <v>01</v>
      </c>
      <c r="F8688" t="str">
        <f>"001"</f>
        <v>001</v>
      </c>
      <c r="G8688" t="str">
        <f>""</f>
        <v/>
      </c>
      <c r="H8688" t="s">
        <v>0</v>
      </c>
      <c r="I8688" t="s">
        <v>3637</v>
      </c>
      <c r="J8688" t="s">
        <v>7177</v>
      </c>
      <c r="K8688" t="str">
        <f>"41830"</f>
        <v>41830</v>
      </c>
    </row>
    <row r="8689" spans="1:11" customFormat="1" x14ac:dyDescent="0.25">
      <c r="A8689" t="str">
        <f t="shared" si="1277"/>
        <v>41</v>
      </c>
      <c r="B8689" t="s">
        <v>812</v>
      </c>
      <c r="C8689" t="str">
        <f>"051"</f>
        <v>051</v>
      </c>
      <c r="D8689" t="s">
        <v>863</v>
      </c>
      <c r="E8689" t="str">
        <f t="shared" si="1287"/>
        <v>01</v>
      </c>
      <c r="F8689" t="str">
        <f>"002"</f>
        <v>002</v>
      </c>
      <c r="G8689" t="str">
        <f>""</f>
        <v/>
      </c>
      <c r="H8689" t="s">
        <v>1</v>
      </c>
      <c r="I8689" t="s">
        <v>3637</v>
      </c>
      <c r="J8689" t="s">
        <v>7177</v>
      </c>
      <c r="K8689" t="str">
        <f>"41830"</f>
        <v>41830</v>
      </c>
    </row>
    <row r="8690" spans="1:11" customFormat="1" x14ac:dyDescent="0.25">
      <c r="A8690" t="str">
        <f t="shared" si="1277"/>
        <v>41</v>
      </c>
      <c r="B8690" t="s">
        <v>812</v>
      </c>
      <c r="C8690" t="str">
        <f>"051"</f>
        <v>051</v>
      </c>
      <c r="D8690" t="s">
        <v>863</v>
      </c>
      <c r="E8690" t="str">
        <f t="shared" si="1287"/>
        <v>01</v>
      </c>
      <c r="F8690" t="str">
        <f>"002"</f>
        <v>002</v>
      </c>
      <c r="G8690" t="str">
        <f>""</f>
        <v/>
      </c>
      <c r="H8690" t="s">
        <v>0</v>
      </c>
      <c r="I8690" t="s">
        <v>3637</v>
      </c>
      <c r="J8690" t="s">
        <v>7177</v>
      </c>
      <c r="K8690" t="str">
        <f>"41830"</f>
        <v>41830</v>
      </c>
    </row>
    <row r="8691" spans="1:11" customFormat="1" x14ac:dyDescent="0.25">
      <c r="A8691" t="str">
        <f t="shared" si="1277"/>
        <v>41</v>
      </c>
      <c r="B8691" t="s">
        <v>812</v>
      </c>
      <c r="C8691" t="str">
        <f>"052"</f>
        <v>052</v>
      </c>
      <c r="D8691" t="s">
        <v>864</v>
      </c>
      <c r="E8691" t="str">
        <f t="shared" si="1287"/>
        <v>01</v>
      </c>
      <c r="F8691" t="str">
        <f>"001"</f>
        <v>001</v>
      </c>
      <c r="G8691" t="str">
        <f>""</f>
        <v/>
      </c>
      <c r="H8691" t="s">
        <v>1</v>
      </c>
      <c r="I8691" t="s">
        <v>1147</v>
      </c>
      <c r="J8691" t="s">
        <v>7178</v>
      </c>
      <c r="K8691" t="str">
        <f>"41630"</f>
        <v>41630</v>
      </c>
    </row>
    <row r="8692" spans="1:11" customFormat="1" x14ac:dyDescent="0.25">
      <c r="A8692" t="str">
        <f t="shared" si="1277"/>
        <v>41</v>
      </c>
      <c r="B8692" t="s">
        <v>812</v>
      </c>
      <c r="C8692" t="str">
        <f>"052"</f>
        <v>052</v>
      </c>
      <c r="D8692" t="s">
        <v>864</v>
      </c>
      <c r="E8692" t="str">
        <f t="shared" si="1287"/>
        <v>01</v>
      </c>
      <c r="F8692" t="str">
        <f>"001"</f>
        <v>001</v>
      </c>
      <c r="G8692" t="str">
        <f>""</f>
        <v/>
      </c>
      <c r="H8692" t="s">
        <v>0</v>
      </c>
      <c r="I8692" t="s">
        <v>1147</v>
      </c>
      <c r="J8692" t="s">
        <v>7178</v>
      </c>
      <c r="K8692" t="str">
        <f>"41630"</f>
        <v>41630</v>
      </c>
    </row>
    <row r="8693" spans="1:11" customFormat="1" x14ac:dyDescent="0.25">
      <c r="A8693" t="str">
        <f t="shared" si="1277"/>
        <v>41</v>
      </c>
      <c r="B8693" t="s">
        <v>812</v>
      </c>
      <c r="C8693" t="str">
        <f>"052"</f>
        <v>052</v>
      </c>
      <c r="D8693" t="s">
        <v>864</v>
      </c>
      <c r="E8693" t="str">
        <f t="shared" si="1287"/>
        <v>01</v>
      </c>
      <c r="F8693" t="str">
        <f>"002"</f>
        <v>002</v>
      </c>
      <c r="G8693" t="str">
        <f>""</f>
        <v/>
      </c>
      <c r="H8693" t="s">
        <v>1</v>
      </c>
      <c r="I8693" t="s">
        <v>3638</v>
      </c>
      <c r="J8693" t="s">
        <v>7179</v>
      </c>
      <c r="K8693" t="str">
        <f>"41630"</f>
        <v>41630</v>
      </c>
    </row>
    <row r="8694" spans="1:11" customFormat="1" x14ac:dyDescent="0.25">
      <c r="A8694" t="str">
        <f t="shared" si="1277"/>
        <v>41</v>
      </c>
      <c r="B8694" t="s">
        <v>812</v>
      </c>
      <c r="C8694" t="str">
        <f>"052"</f>
        <v>052</v>
      </c>
      <c r="D8694" t="s">
        <v>864</v>
      </c>
      <c r="E8694" t="str">
        <f t="shared" si="1287"/>
        <v>01</v>
      </c>
      <c r="F8694" t="str">
        <f>"002"</f>
        <v>002</v>
      </c>
      <c r="G8694" t="str">
        <f>""</f>
        <v/>
      </c>
      <c r="H8694" t="s">
        <v>0</v>
      </c>
      <c r="I8694" t="s">
        <v>3638</v>
      </c>
      <c r="J8694" t="s">
        <v>7179</v>
      </c>
      <c r="K8694" t="str">
        <f>"41630"</f>
        <v>41630</v>
      </c>
    </row>
    <row r="8695" spans="1:11" customFormat="1" x14ac:dyDescent="0.25">
      <c r="A8695" t="str">
        <f t="shared" ref="A8695:A8758" si="1288">"41"</f>
        <v>41</v>
      </c>
      <c r="B8695" t="s">
        <v>812</v>
      </c>
      <c r="C8695" t="str">
        <f>"052"</f>
        <v>052</v>
      </c>
      <c r="D8695" t="s">
        <v>864</v>
      </c>
      <c r="E8695" t="str">
        <f t="shared" si="1287"/>
        <v>01</v>
      </c>
      <c r="F8695" t="str">
        <f>"002"</f>
        <v>002</v>
      </c>
      <c r="G8695" t="str">
        <f>""</f>
        <v/>
      </c>
      <c r="H8695" t="s">
        <v>2</v>
      </c>
      <c r="I8695" t="s">
        <v>3638</v>
      </c>
      <c r="J8695" t="s">
        <v>7179</v>
      </c>
      <c r="K8695" t="str">
        <f>"41630"</f>
        <v>41630</v>
      </c>
    </row>
    <row r="8696" spans="1:11" customFormat="1" x14ac:dyDescent="0.25">
      <c r="A8696" t="str">
        <f t="shared" si="1288"/>
        <v>41</v>
      </c>
      <c r="B8696" t="s">
        <v>812</v>
      </c>
      <c r="C8696" t="str">
        <f t="shared" ref="C8696:C8729" si="1289">"053"</f>
        <v>053</v>
      </c>
      <c r="D8696" t="s">
        <v>865</v>
      </c>
      <c r="E8696" t="str">
        <f t="shared" si="1287"/>
        <v>01</v>
      </c>
      <c r="F8696" t="str">
        <f>"001"</f>
        <v>001</v>
      </c>
      <c r="G8696" t="str">
        <f>""</f>
        <v/>
      </c>
      <c r="H8696" t="s">
        <v>1</v>
      </c>
      <c r="I8696" t="s">
        <v>3639</v>
      </c>
      <c r="J8696" t="s">
        <v>7180</v>
      </c>
      <c r="K8696" t="str">
        <f t="shared" ref="K8696:K8729" si="1290">"41740"</f>
        <v>41740</v>
      </c>
    </row>
    <row r="8697" spans="1:11" customFormat="1" x14ac:dyDescent="0.25">
      <c r="A8697" t="str">
        <f t="shared" si="1288"/>
        <v>41</v>
      </c>
      <c r="B8697" t="s">
        <v>812</v>
      </c>
      <c r="C8697" t="str">
        <f t="shared" si="1289"/>
        <v>053</v>
      </c>
      <c r="D8697" t="s">
        <v>865</v>
      </c>
      <c r="E8697" t="str">
        <f t="shared" si="1287"/>
        <v>01</v>
      </c>
      <c r="F8697" t="str">
        <f>"001"</f>
        <v>001</v>
      </c>
      <c r="G8697" t="str">
        <f>""</f>
        <v/>
      </c>
      <c r="H8697" t="s">
        <v>0</v>
      </c>
      <c r="I8697" t="s">
        <v>3639</v>
      </c>
      <c r="J8697" t="s">
        <v>7180</v>
      </c>
      <c r="K8697" t="str">
        <f t="shared" si="1290"/>
        <v>41740</v>
      </c>
    </row>
    <row r="8698" spans="1:11" customFormat="1" x14ac:dyDescent="0.25">
      <c r="A8698" t="str">
        <f t="shared" si="1288"/>
        <v>41</v>
      </c>
      <c r="B8698" t="s">
        <v>812</v>
      </c>
      <c r="C8698" t="str">
        <f t="shared" si="1289"/>
        <v>053</v>
      </c>
      <c r="D8698" t="s">
        <v>865</v>
      </c>
      <c r="E8698" t="str">
        <f t="shared" si="1287"/>
        <v>01</v>
      </c>
      <c r="F8698" t="str">
        <f>"003"</f>
        <v>003</v>
      </c>
      <c r="G8698" t="str">
        <f>""</f>
        <v/>
      </c>
      <c r="H8698" t="s">
        <v>1</v>
      </c>
      <c r="I8698" t="s">
        <v>3640</v>
      </c>
      <c r="J8698" t="s">
        <v>7181</v>
      </c>
      <c r="K8698" t="str">
        <f t="shared" si="1290"/>
        <v>41740</v>
      </c>
    </row>
    <row r="8699" spans="1:11" customFormat="1" x14ac:dyDescent="0.25">
      <c r="A8699" t="str">
        <f t="shared" si="1288"/>
        <v>41</v>
      </c>
      <c r="B8699" t="s">
        <v>812</v>
      </c>
      <c r="C8699" t="str">
        <f t="shared" si="1289"/>
        <v>053</v>
      </c>
      <c r="D8699" t="s">
        <v>865</v>
      </c>
      <c r="E8699" t="str">
        <f t="shared" si="1287"/>
        <v>01</v>
      </c>
      <c r="F8699" t="str">
        <f>"003"</f>
        <v>003</v>
      </c>
      <c r="G8699" t="str">
        <f>""</f>
        <v/>
      </c>
      <c r="H8699" t="s">
        <v>0</v>
      </c>
      <c r="I8699" t="s">
        <v>3640</v>
      </c>
      <c r="J8699" t="s">
        <v>7181</v>
      </c>
      <c r="K8699" t="str">
        <f t="shared" si="1290"/>
        <v>41740</v>
      </c>
    </row>
    <row r="8700" spans="1:11" customFormat="1" x14ac:dyDescent="0.25">
      <c r="A8700" t="str">
        <f t="shared" si="1288"/>
        <v>41</v>
      </c>
      <c r="B8700" t="s">
        <v>812</v>
      </c>
      <c r="C8700" t="str">
        <f t="shared" si="1289"/>
        <v>053</v>
      </c>
      <c r="D8700" t="s">
        <v>865</v>
      </c>
      <c r="E8700" t="str">
        <f t="shared" si="1287"/>
        <v>01</v>
      </c>
      <c r="F8700" t="str">
        <f>"004"</f>
        <v>004</v>
      </c>
      <c r="G8700" t="str">
        <f>""</f>
        <v/>
      </c>
      <c r="H8700" t="s">
        <v>1</v>
      </c>
      <c r="I8700" t="s">
        <v>3641</v>
      </c>
      <c r="J8700" t="s">
        <v>7182</v>
      </c>
      <c r="K8700" t="str">
        <f t="shared" si="1290"/>
        <v>41740</v>
      </c>
    </row>
    <row r="8701" spans="1:11" customFormat="1" x14ac:dyDescent="0.25">
      <c r="A8701" t="str">
        <f t="shared" si="1288"/>
        <v>41</v>
      </c>
      <c r="B8701" t="s">
        <v>812</v>
      </c>
      <c r="C8701" t="str">
        <f t="shared" si="1289"/>
        <v>053</v>
      </c>
      <c r="D8701" t="s">
        <v>865</v>
      </c>
      <c r="E8701" t="str">
        <f t="shared" si="1287"/>
        <v>01</v>
      </c>
      <c r="F8701" t="str">
        <f>"004"</f>
        <v>004</v>
      </c>
      <c r="G8701" t="str">
        <f>""</f>
        <v/>
      </c>
      <c r="H8701" t="s">
        <v>0</v>
      </c>
      <c r="I8701" t="s">
        <v>3641</v>
      </c>
      <c r="J8701" t="s">
        <v>7182</v>
      </c>
      <c r="K8701" t="str">
        <f t="shared" si="1290"/>
        <v>41740</v>
      </c>
    </row>
    <row r="8702" spans="1:11" customFormat="1" x14ac:dyDescent="0.25">
      <c r="A8702" t="str">
        <f t="shared" si="1288"/>
        <v>41</v>
      </c>
      <c r="B8702" t="s">
        <v>812</v>
      </c>
      <c r="C8702" t="str">
        <f t="shared" si="1289"/>
        <v>053</v>
      </c>
      <c r="D8702" t="s">
        <v>865</v>
      </c>
      <c r="E8702" t="str">
        <f t="shared" si="1287"/>
        <v>01</v>
      </c>
      <c r="F8702" t="str">
        <f>"004"</f>
        <v>004</v>
      </c>
      <c r="G8702" t="str">
        <f>""</f>
        <v/>
      </c>
      <c r="H8702" t="s">
        <v>2</v>
      </c>
      <c r="I8702" t="s">
        <v>3641</v>
      </c>
      <c r="J8702" t="s">
        <v>7182</v>
      </c>
      <c r="K8702" t="str">
        <f t="shared" si="1290"/>
        <v>41740</v>
      </c>
    </row>
    <row r="8703" spans="1:11" customFormat="1" x14ac:dyDescent="0.25">
      <c r="A8703" t="str">
        <f t="shared" si="1288"/>
        <v>41</v>
      </c>
      <c r="B8703" t="s">
        <v>812</v>
      </c>
      <c r="C8703" t="str">
        <f t="shared" si="1289"/>
        <v>053</v>
      </c>
      <c r="D8703" t="s">
        <v>865</v>
      </c>
      <c r="E8703" t="str">
        <f t="shared" si="1287"/>
        <v>01</v>
      </c>
      <c r="F8703" t="str">
        <f>"005"</f>
        <v>005</v>
      </c>
      <c r="G8703" t="str">
        <f>""</f>
        <v/>
      </c>
      <c r="H8703" t="s">
        <v>1</v>
      </c>
      <c r="I8703" t="s">
        <v>3642</v>
      </c>
      <c r="J8703" t="s">
        <v>7183</v>
      </c>
      <c r="K8703" t="str">
        <f t="shared" si="1290"/>
        <v>41740</v>
      </c>
    </row>
    <row r="8704" spans="1:11" customFormat="1" x14ac:dyDescent="0.25">
      <c r="A8704" t="str">
        <f t="shared" si="1288"/>
        <v>41</v>
      </c>
      <c r="B8704" t="s">
        <v>812</v>
      </c>
      <c r="C8704" t="str">
        <f t="shared" si="1289"/>
        <v>053</v>
      </c>
      <c r="D8704" t="s">
        <v>865</v>
      </c>
      <c r="E8704" t="str">
        <f t="shared" si="1287"/>
        <v>01</v>
      </c>
      <c r="F8704" t="str">
        <f>"005"</f>
        <v>005</v>
      </c>
      <c r="G8704" t="str">
        <f>""</f>
        <v/>
      </c>
      <c r="H8704" t="s">
        <v>0</v>
      </c>
      <c r="I8704" t="s">
        <v>3642</v>
      </c>
      <c r="J8704" t="s">
        <v>7183</v>
      </c>
      <c r="K8704" t="str">
        <f t="shared" si="1290"/>
        <v>41740</v>
      </c>
    </row>
    <row r="8705" spans="1:11" customFormat="1" x14ac:dyDescent="0.25">
      <c r="A8705" t="str">
        <f t="shared" si="1288"/>
        <v>41</v>
      </c>
      <c r="B8705" t="s">
        <v>812</v>
      </c>
      <c r="C8705" t="str">
        <f t="shared" si="1289"/>
        <v>053</v>
      </c>
      <c r="D8705" t="s">
        <v>865</v>
      </c>
      <c r="E8705" t="str">
        <f t="shared" si="1287"/>
        <v>01</v>
      </c>
      <c r="F8705" t="str">
        <f>"005"</f>
        <v>005</v>
      </c>
      <c r="G8705" t="str">
        <f>""</f>
        <v/>
      </c>
      <c r="H8705" t="s">
        <v>2</v>
      </c>
      <c r="I8705" t="s">
        <v>3642</v>
      </c>
      <c r="J8705" t="s">
        <v>7183</v>
      </c>
      <c r="K8705" t="str">
        <f t="shared" si="1290"/>
        <v>41740</v>
      </c>
    </row>
    <row r="8706" spans="1:11" customFormat="1" x14ac:dyDescent="0.25">
      <c r="A8706" t="str">
        <f t="shared" si="1288"/>
        <v>41</v>
      </c>
      <c r="B8706" t="s">
        <v>812</v>
      </c>
      <c r="C8706" t="str">
        <f t="shared" si="1289"/>
        <v>053</v>
      </c>
      <c r="D8706" t="s">
        <v>865</v>
      </c>
      <c r="E8706" t="str">
        <f t="shared" si="1287"/>
        <v>01</v>
      </c>
      <c r="F8706" t="str">
        <f>"006"</f>
        <v>006</v>
      </c>
      <c r="G8706" t="str">
        <f>""</f>
        <v/>
      </c>
      <c r="H8706" t="s">
        <v>3</v>
      </c>
      <c r="I8706" t="s">
        <v>3639</v>
      </c>
      <c r="J8706" t="s">
        <v>7180</v>
      </c>
      <c r="K8706" t="str">
        <f t="shared" si="1290"/>
        <v>41740</v>
      </c>
    </row>
    <row r="8707" spans="1:11" customFormat="1" x14ac:dyDescent="0.25">
      <c r="A8707" t="str">
        <f t="shared" si="1288"/>
        <v>41</v>
      </c>
      <c r="B8707" t="s">
        <v>812</v>
      </c>
      <c r="C8707" t="str">
        <f t="shared" si="1289"/>
        <v>053</v>
      </c>
      <c r="D8707" t="s">
        <v>865</v>
      </c>
      <c r="E8707" t="str">
        <f>"02"</f>
        <v>02</v>
      </c>
      <c r="F8707" t="str">
        <f>"001"</f>
        <v>001</v>
      </c>
      <c r="G8707" t="str">
        <f>""</f>
        <v/>
      </c>
      <c r="H8707" t="s">
        <v>3</v>
      </c>
      <c r="I8707" t="s">
        <v>3643</v>
      </c>
      <c r="J8707" t="s">
        <v>7184</v>
      </c>
      <c r="K8707" t="str">
        <f t="shared" si="1290"/>
        <v>41740</v>
      </c>
    </row>
    <row r="8708" spans="1:11" customFormat="1" x14ac:dyDescent="0.25">
      <c r="A8708" t="str">
        <f t="shared" si="1288"/>
        <v>41</v>
      </c>
      <c r="B8708" t="s">
        <v>812</v>
      </c>
      <c r="C8708" t="str">
        <f t="shared" si="1289"/>
        <v>053</v>
      </c>
      <c r="D8708" t="s">
        <v>865</v>
      </c>
      <c r="E8708" t="str">
        <f>"02"</f>
        <v>02</v>
      </c>
      <c r="F8708" t="str">
        <f>"002"</f>
        <v>002</v>
      </c>
      <c r="G8708" t="str">
        <f>""</f>
        <v/>
      </c>
      <c r="H8708" t="s">
        <v>3</v>
      </c>
      <c r="I8708" t="s">
        <v>23</v>
      </c>
      <c r="J8708" t="s">
        <v>7185</v>
      </c>
      <c r="K8708" t="str">
        <f t="shared" si="1290"/>
        <v>41740</v>
      </c>
    </row>
    <row r="8709" spans="1:11" customFormat="1" x14ac:dyDescent="0.25">
      <c r="A8709" t="str">
        <f t="shared" si="1288"/>
        <v>41</v>
      </c>
      <c r="B8709" t="s">
        <v>812</v>
      </c>
      <c r="C8709" t="str">
        <f t="shared" si="1289"/>
        <v>053</v>
      </c>
      <c r="D8709" t="s">
        <v>865</v>
      </c>
      <c r="E8709" t="str">
        <f>"02"</f>
        <v>02</v>
      </c>
      <c r="F8709" t="str">
        <f>"003"</f>
        <v>003</v>
      </c>
      <c r="G8709" t="str">
        <f>""</f>
        <v/>
      </c>
      <c r="H8709" t="s">
        <v>3</v>
      </c>
      <c r="I8709" t="s">
        <v>3644</v>
      </c>
      <c r="J8709" t="s">
        <v>7186</v>
      </c>
      <c r="K8709" t="str">
        <f t="shared" si="1290"/>
        <v>41740</v>
      </c>
    </row>
    <row r="8710" spans="1:11" customFormat="1" x14ac:dyDescent="0.25">
      <c r="A8710" t="str">
        <f t="shared" si="1288"/>
        <v>41</v>
      </c>
      <c r="B8710" t="s">
        <v>812</v>
      </c>
      <c r="C8710" t="str">
        <f t="shared" si="1289"/>
        <v>053</v>
      </c>
      <c r="D8710" t="s">
        <v>865</v>
      </c>
      <c r="E8710" t="str">
        <f>"02"</f>
        <v>02</v>
      </c>
      <c r="F8710" t="str">
        <f>"004"</f>
        <v>004</v>
      </c>
      <c r="G8710" t="str">
        <f>""</f>
        <v/>
      </c>
      <c r="H8710" t="s">
        <v>1</v>
      </c>
      <c r="I8710" t="s">
        <v>3643</v>
      </c>
      <c r="J8710" t="s">
        <v>7184</v>
      </c>
      <c r="K8710" t="str">
        <f t="shared" si="1290"/>
        <v>41740</v>
      </c>
    </row>
    <row r="8711" spans="1:11" customFormat="1" x14ac:dyDescent="0.25">
      <c r="A8711" t="str">
        <f t="shared" si="1288"/>
        <v>41</v>
      </c>
      <c r="B8711" t="s">
        <v>812</v>
      </c>
      <c r="C8711" t="str">
        <f t="shared" si="1289"/>
        <v>053</v>
      </c>
      <c r="D8711" t="s">
        <v>865</v>
      </c>
      <c r="E8711" t="str">
        <f>"02"</f>
        <v>02</v>
      </c>
      <c r="F8711" t="str">
        <f>"004"</f>
        <v>004</v>
      </c>
      <c r="G8711" t="str">
        <f>""</f>
        <v/>
      </c>
      <c r="H8711" t="s">
        <v>0</v>
      </c>
      <c r="I8711" t="s">
        <v>3643</v>
      </c>
      <c r="J8711" t="s">
        <v>7184</v>
      </c>
      <c r="K8711" t="str">
        <f t="shared" si="1290"/>
        <v>41740</v>
      </c>
    </row>
    <row r="8712" spans="1:11" customFormat="1" x14ac:dyDescent="0.25">
      <c r="A8712" t="str">
        <f t="shared" si="1288"/>
        <v>41</v>
      </c>
      <c r="B8712" t="s">
        <v>812</v>
      </c>
      <c r="C8712" t="str">
        <f t="shared" si="1289"/>
        <v>053</v>
      </c>
      <c r="D8712" t="s">
        <v>865</v>
      </c>
      <c r="E8712" t="str">
        <f t="shared" ref="E8712:E8718" si="1291">"03"</f>
        <v>03</v>
      </c>
      <c r="F8712" t="str">
        <f>"001"</f>
        <v>001</v>
      </c>
      <c r="G8712" t="str">
        <f>""</f>
        <v/>
      </c>
      <c r="H8712" t="s">
        <v>1</v>
      </c>
      <c r="I8712" t="s">
        <v>3645</v>
      </c>
      <c r="J8712" t="s">
        <v>7187</v>
      </c>
      <c r="K8712" t="str">
        <f t="shared" si="1290"/>
        <v>41740</v>
      </c>
    </row>
    <row r="8713" spans="1:11" customFormat="1" x14ac:dyDescent="0.25">
      <c r="A8713" t="str">
        <f t="shared" si="1288"/>
        <v>41</v>
      </c>
      <c r="B8713" t="s">
        <v>812</v>
      </c>
      <c r="C8713" t="str">
        <f t="shared" si="1289"/>
        <v>053</v>
      </c>
      <c r="D8713" t="s">
        <v>865</v>
      </c>
      <c r="E8713" t="str">
        <f t="shared" si="1291"/>
        <v>03</v>
      </c>
      <c r="F8713" t="str">
        <f>"001"</f>
        <v>001</v>
      </c>
      <c r="G8713" t="str">
        <f>""</f>
        <v/>
      </c>
      <c r="H8713" t="s">
        <v>0</v>
      </c>
      <c r="I8713" t="s">
        <v>3645</v>
      </c>
      <c r="J8713" t="s">
        <v>7187</v>
      </c>
      <c r="K8713" t="str">
        <f t="shared" si="1290"/>
        <v>41740</v>
      </c>
    </row>
    <row r="8714" spans="1:11" customFormat="1" x14ac:dyDescent="0.25">
      <c r="A8714" t="str">
        <f t="shared" si="1288"/>
        <v>41</v>
      </c>
      <c r="B8714" t="s">
        <v>812</v>
      </c>
      <c r="C8714" t="str">
        <f t="shared" si="1289"/>
        <v>053</v>
      </c>
      <c r="D8714" t="s">
        <v>865</v>
      </c>
      <c r="E8714" t="str">
        <f t="shared" si="1291"/>
        <v>03</v>
      </c>
      <c r="F8714" t="str">
        <f>"002"</f>
        <v>002</v>
      </c>
      <c r="G8714" t="str">
        <f>""</f>
        <v/>
      </c>
      <c r="H8714" t="s">
        <v>1</v>
      </c>
      <c r="I8714" t="s">
        <v>3646</v>
      </c>
      <c r="J8714" t="s">
        <v>7188</v>
      </c>
      <c r="K8714" t="str">
        <f t="shared" si="1290"/>
        <v>41740</v>
      </c>
    </row>
    <row r="8715" spans="1:11" customFormat="1" x14ac:dyDescent="0.25">
      <c r="A8715" t="str">
        <f t="shared" si="1288"/>
        <v>41</v>
      </c>
      <c r="B8715" t="s">
        <v>812</v>
      </c>
      <c r="C8715" t="str">
        <f t="shared" si="1289"/>
        <v>053</v>
      </c>
      <c r="D8715" t="s">
        <v>865</v>
      </c>
      <c r="E8715" t="str">
        <f t="shared" si="1291"/>
        <v>03</v>
      </c>
      <c r="F8715" t="str">
        <f>"002"</f>
        <v>002</v>
      </c>
      <c r="G8715" t="str">
        <f>""</f>
        <v/>
      </c>
      <c r="H8715" t="s">
        <v>0</v>
      </c>
      <c r="I8715" t="s">
        <v>3646</v>
      </c>
      <c r="J8715" t="s">
        <v>7188</v>
      </c>
      <c r="K8715" t="str">
        <f t="shared" si="1290"/>
        <v>41740</v>
      </c>
    </row>
    <row r="8716" spans="1:11" customFormat="1" x14ac:dyDescent="0.25">
      <c r="A8716" t="str">
        <f t="shared" si="1288"/>
        <v>41</v>
      </c>
      <c r="B8716" t="s">
        <v>812</v>
      </c>
      <c r="C8716" t="str">
        <f t="shared" si="1289"/>
        <v>053</v>
      </c>
      <c r="D8716" t="s">
        <v>865</v>
      </c>
      <c r="E8716" t="str">
        <f t="shared" si="1291"/>
        <v>03</v>
      </c>
      <c r="F8716" t="str">
        <f>"003"</f>
        <v>003</v>
      </c>
      <c r="G8716" t="str">
        <f>""</f>
        <v/>
      </c>
      <c r="H8716" t="s">
        <v>1</v>
      </c>
      <c r="I8716" t="s">
        <v>3646</v>
      </c>
      <c r="J8716" t="s">
        <v>7188</v>
      </c>
      <c r="K8716" t="str">
        <f t="shared" si="1290"/>
        <v>41740</v>
      </c>
    </row>
    <row r="8717" spans="1:11" customFormat="1" x14ac:dyDescent="0.25">
      <c r="A8717" t="str">
        <f t="shared" si="1288"/>
        <v>41</v>
      </c>
      <c r="B8717" t="s">
        <v>812</v>
      </c>
      <c r="C8717" t="str">
        <f t="shared" si="1289"/>
        <v>053</v>
      </c>
      <c r="D8717" t="s">
        <v>865</v>
      </c>
      <c r="E8717" t="str">
        <f t="shared" si="1291"/>
        <v>03</v>
      </c>
      <c r="F8717" t="str">
        <f>"003"</f>
        <v>003</v>
      </c>
      <c r="G8717" t="str">
        <f>""</f>
        <v/>
      </c>
      <c r="H8717" t="s">
        <v>0</v>
      </c>
      <c r="I8717" t="s">
        <v>3646</v>
      </c>
      <c r="J8717" t="s">
        <v>7188</v>
      </c>
      <c r="K8717" t="str">
        <f t="shared" si="1290"/>
        <v>41740</v>
      </c>
    </row>
    <row r="8718" spans="1:11" customFormat="1" x14ac:dyDescent="0.25">
      <c r="A8718" t="str">
        <f t="shared" si="1288"/>
        <v>41</v>
      </c>
      <c r="B8718" t="s">
        <v>812</v>
      </c>
      <c r="C8718" t="str">
        <f t="shared" si="1289"/>
        <v>053</v>
      </c>
      <c r="D8718" t="s">
        <v>865</v>
      </c>
      <c r="E8718" t="str">
        <f t="shared" si="1291"/>
        <v>03</v>
      </c>
      <c r="F8718" t="str">
        <f>"003"</f>
        <v>003</v>
      </c>
      <c r="G8718" t="str">
        <f>""</f>
        <v/>
      </c>
      <c r="H8718" t="s">
        <v>2</v>
      </c>
      <c r="I8718" t="s">
        <v>3646</v>
      </c>
      <c r="J8718" t="s">
        <v>7188</v>
      </c>
      <c r="K8718" t="str">
        <f t="shared" si="1290"/>
        <v>41740</v>
      </c>
    </row>
    <row r="8719" spans="1:11" customFormat="1" x14ac:dyDescent="0.25">
      <c r="A8719" t="str">
        <f t="shared" si="1288"/>
        <v>41</v>
      </c>
      <c r="B8719" t="s">
        <v>812</v>
      </c>
      <c r="C8719" t="str">
        <f t="shared" si="1289"/>
        <v>053</v>
      </c>
      <c r="D8719" t="s">
        <v>865</v>
      </c>
      <c r="E8719" t="str">
        <f t="shared" ref="E8719:E8729" si="1292">"04"</f>
        <v>04</v>
      </c>
      <c r="F8719" t="str">
        <f>"001"</f>
        <v>001</v>
      </c>
      <c r="G8719" t="str">
        <f>""</f>
        <v/>
      </c>
      <c r="H8719" t="s">
        <v>3</v>
      </c>
      <c r="I8719" t="s">
        <v>3647</v>
      </c>
      <c r="J8719" t="s">
        <v>7189</v>
      </c>
      <c r="K8719" t="str">
        <f t="shared" si="1290"/>
        <v>41740</v>
      </c>
    </row>
    <row r="8720" spans="1:11" customFormat="1" x14ac:dyDescent="0.25">
      <c r="A8720" t="str">
        <f t="shared" si="1288"/>
        <v>41</v>
      </c>
      <c r="B8720" t="s">
        <v>812</v>
      </c>
      <c r="C8720" t="str">
        <f t="shared" si="1289"/>
        <v>053</v>
      </c>
      <c r="D8720" t="s">
        <v>865</v>
      </c>
      <c r="E8720" t="str">
        <f t="shared" si="1292"/>
        <v>04</v>
      </c>
      <c r="F8720" t="str">
        <f>"002"</f>
        <v>002</v>
      </c>
      <c r="G8720" t="str">
        <f>""</f>
        <v/>
      </c>
      <c r="H8720" t="s">
        <v>1</v>
      </c>
      <c r="I8720" t="s">
        <v>1008</v>
      </c>
      <c r="J8720" t="s">
        <v>7190</v>
      </c>
      <c r="K8720" t="str">
        <f t="shared" si="1290"/>
        <v>41740</v>
      </c>
    </row>
    <row r="8721" spans="1:12" customFormat="1" x14ac:dyDescent="0.25">
      <c r="A8721" t="str">
        <f t="shared" si="1288"/>
        <v>41</v>
      </c>
      <c r="B8721" t="s">
        <v>812</v>
      </c>
      <c r="C8721" t="str">
        <f t="shared" si="1289"/>
        <v>053</v>
      </c>
      <c r="D8721" t="s">
        <v>865</v>
      </c>
      <c r="E8721" t="str">
        <f t="shared" si="1292"/>
        <v>04</v>
      </c>
      <c r="F8721" t="str">
        <f>"002"</f>
        <v>002</v>
      </c>
      <c r="G8721" t="str">
        <f>""</f>
        <v/>
      </c>
      <c r="H8721" t="s">
        <v>0</v>
      </c>
      <c r="I8721" t="s">
        <v>1008</v>
      </c>
      <c r="J8721" t="s">
        <v>7190</v>
      </c>
      <c r="K8721" t="str">
        <f t="shared" si="1290"/>
        <v>41740</v>
      </c>
    </row>
    <row r="8722" spans="1:12" customFormat="1" x14ac:dyDescent="0.25">
      <c r="A8722" t="str">
        <f t="shared" si="1288"/>
        <v>41</v>
      </c>
      <c r="B8722" t="s">
        <v>812</v>
      </c>
      <c r="C8722" t="str">
        <f t="shared" si="1289"/>
        <v>053</v>
      </c>
      <c r="D8722" t="s">
        <v>865</v>
      </c>
      <c r="E8722" t="str">
        <f t="shared" si="1292"/>
        <v>04</v>
      </c>
      <c r="F8722" t="str">
        <f>"007"</f>
        <v>007</v>
      </c>
      <c r="G8722" t="str">
        <f>""</f>
        <v/>
      </c>
      <c r="H8722" t="s">
        <v>1</v>
      </c>
      <c r="I8722" t="s">
        <v>3648</v>
      </c>
      <c r="J8722" t="s">
        <v>7191</v>
      </c>
      <c r="K8722" t="str">
        <f t="shared" si="1290"/>
        <v>41740</v>
      </c>
    </row>
    <row r="8723" spans="1:12" customFormat="1" x14ac:dyDescent="0.25">
      <c r="A8723" t="str">
        <f t="shared" si="1288"/>
        <v>41</v>
      </c>
      <c r="B8723" t="s">
        <v>812</v>
      </c>
      <c r="C8723" t="str">
        <f t="shared" si="1289"/>
        <v>053</v>
      </c>
      <c r="D8723" t="s">
        <v>865</v>
      </c>
      <c r="E8723" t="str">
        <f t="shared" si="1292"/>
        <v>04</v>
      </c>
      <c r="F8723" t="str">
        <f>"007"</f>
        <v>007</v>
      </c>
      <c r="G8723" t="str">
        <f>""</f>
        <v/>
      </c>
      <c r="H8723" t="s">
        <v>0</v>
      </c>
      <c r="I8723" t="s">
        <v>3648</v>
      </c>
      <c r="J8723" t="s">
        <v>7191</v>
      </c>
      <c r="K8723" t="str">
        <f t="shared" si="1290"/>
        <v>41740</v>
      </c>
    </row>
    <row r="8724" spans="1:12" customFormat="1" x14ac:dyDescent="0.25">
      <c r="A8724" t="str">
        <f t="shared" si="1288"/>
        <v>41</v>
      </c>
      <c r="B8724" t="s">
        <v>812</v>
      </c>
      <c r="C8724" t="str">
        <f t="shared" si="1289"/>
        <v>053</v>
      </c>
      <c r="D8724" t="s">
        <v>865</v>
      </c>
      <c r="E8724" t="str">
        <f t="shared" si="1292"/>
        <v>04</v>
      </c>
      <c r="F8724" t="str">
        <f>"008"</f>
        <v>008</v>
      </c>
      <c r="G8724" t="str">
        <f>""</f>
        <v/>
      </c>
      <c r="H8724" t="s">
        <v>1</v>
      </c>
      <c r="I8724" t="s">
        <v>3605</v>
      </c>
      <c r="J8724" t="s">
        <v>7192</v>
      </c>
      <c r="K8724" t="str">
        <f t="shared" si="1290"/>
        <v>41740</v>
      </c>
    </row>
    <row r="8725" spans="1:12" customFormat="1" x14ac:dyDescent="0.25">
      <c r="A8725" t="str">
        <f t="shared" si="1288"/>
        <v>41</v>
      </c>
      <c r="B8725" t="s">
        <v>812</v>
      </c>
      <c r="C8725" t="str">
        <f t="shared" si="1289"/>
        <v>053</v>
      </c>
      <c r="D8725" t="s">
        <v>865</v>
      </c>
      <c r="E8725" t="str">
        <f t="shared" si="1292"/>
        <v>04</v>
      </c>
      <c r="F8725" t="str">
        <f>"008"</f>
        <v>008</v>
      </c>
      <c r="G8725" t="str">
        <f>""</f>
        <v/>
      </c>
      <c r="H8725" t="s">
        <v>0</v>
      </c>
      <c r="I8725" t="s">
        <v>3605</v>
      </c>
      <c r="J8725" t="s">
        <v>7192</v>
      </c>
      <c r="K8725" t="str">
        <f t="shared" si="1290"/>
        <v>41740</v>
      </c>
    </row>
    <row r="8726" spans="1:12" customFormat="1" x14ac:dyDescent="0.25">
      <c r="A8726" t="str">
        <f t="shared" si="1288"/>
        <v>41</v>
      </c>
      <c r="B8726" t="s">
        <v>812</v>
      </c>
      <c r="C8726" t="str">
        <f t="shared" si="1289"/>
        <v>053</v>
      </c>
      <c r="D8726" t="s">
        <v>865</v>
      </c>
      <c r="E8726" t="str">
        <f t="shared" si="1292"/>
        <v>04</v>
      </c>
      <c r="F8726" t="str">
        <f>"008"</f>
        <v>008</v>
      </c>
      <c r="G8726" t="str">
        <f>""</f>
        <v/>
      </c>
      <c r="H8726" t="s">
        <v>2</v>
      </c>
      <c r="I8726" t="s">
        <v>3605</v>
      </c>
      <c r="J8726" t="s">
        <v>7192</v>
      </c>
      <c r="K8726" t="str">
        <f t="shared" si="1290"/>
        <v>41740</v>
      </c>
    </row>
    <row r="8727" spans="1:12" customFormat="1" x14ac:dyDescent="0.25">
      <c r="A8727" t="str">
        <f t="shared" si="1288"/>
        <v>41</v>
      </c>
      <c r="B8727" t="s">
        <v>812</v>
      </c>
      <c r="C8727" t="str">
        <f t="shared" si="1289"/>
        <v>053</v>
      </c>
      <c r="D8727" t="s">
        <v>865</v>
      </c>
      <c r="E8727" t="str">
        <f t="shared" si="1292"/>
        <v>04</v>
      </c>
      <c r="F8727" t="str">
        <f>"009"</f>
        <v>009</v>
      </c>
      <c r="G8727" t="str">
        <f>""</f>
        <v/>
      </c>
      <c r="H8727" t="s">
        <v>1</v>
      </c>
      <c r="I8727" t="s">
        <v>3649</v>
      </c>
      <c r="J8727" t="s">
        <v>7193</v>
      </c>
      <c r="K8727" t="str">
        <f t="shared" si="1290"/>
        <v>41740</v>
      </c>
    </row>
    <row r="8728" spans="1:12" customFormat="1" x14ac:dyDescent="0.25">
      <c r="A8728" t="str">
        <f t="shared" si="1288"/>
        <v>41</v>
      </c>
      <c r="B8728" t="s">
        <v>812</v>
      </c>
      <c r="C8728" t="str">
        <f t="shared" si="1289"/>
        <v>053</v>
      </c>
      <c r="D8728" t="s">
        <v>865</v>
      </c>
      <c r="E8728" t="str">
        <f t="shared" si="1292"/>
        <v>04</v>
      </c>
      <c r="F8728" t="str">
        <f>"009"</f>
        <v>009</v>
      </c>
      <c r="G8728" t="str">
        <f>""</f>
        <v/>
      </c>
      <c r="H8728" t="s">
        <v>0</v>
      </c>
      <c r="I8728" t="s">
        <v>3649</v>
      </c>
      <c r="J8728" t="s">
        <v>7193</v>
      </c>
      <c r="K8728" t="str">
        <f t="shared" si="1290"/>
        <v>41740</v>
      </c>
    </row>
    <row r="8729" spans="1:12" customFormat="1" x14ac:dyDescent="0.25">
      <c r="A8729" t="str">
        <f t="shared" si="1288"/>
        <v>41</v>
      </c>
      <c r="B8729" t="s">
        <v>812</v>
      </c>
      <c r="C8729" t="str">
        <f t="shared" si="1289"/>
        <v>053</v>
      </c>
      <c r="D8729" t="s">
        <v>865</v>
      </c>
      <c r="E8729" t="str">
        <f t="shared" si="1292"/>
        <v>04</v>
      </c>
      <c r="F8729" t="str">
        <f>"010"</f>
        <v>010</v>
      </c>
      <c r="G8729" t="str">
        <f>""</f>
        <v/>
      </c>
      <c r="H8729" t="s">
        <v>3</v>
      </c>
      <c r="I8729" t="s">
        <v>3649</v>
      </c>
      <c r="J8729" t="s">
        <v>7193</v>
      </c>
      <c r="K8729" t="str">
        <f t="shared" si="1290"/>
        <v>41740</v>
      </c>
    </row>
    <row r="8730" spans="1:12" customFormat="1" x14ac:dyDescent="0.25">
      <c r="A8730" t="str">
        <f t="shared" si="1288"/>
        <v>41</v>
      </c>
      <c r="B8730" t="s">
        <v>812</v>
      </c>
      <c r="C8730" t="str">
        <f>"054"</f>
        <v>054</v>
      </c>
      <c r="D8730" t="s">
        <v>866</v>
      </c>
      <c r="E8730" t="str">
        <f t="shared" ref="E8730:E8737" si="1293">"01"</f>
        <v>01</v>
      </c>
      <c r="F8730" t="str">
        <f>"001"</f>
        <v>001</v>
      </c>
      <c r="G8730" t="str">
        <f>""</f>
        <v/>
      </c>
      <c r="H8730" t="s">
        <v>3</v>
      </c>
      <c r="I8730" t="s">
        <v>3650</v>
      </c>
      <c r="J8730" t="s">
        <v>7194</v>
      </c>
      <c r="K8730" t="str">
        <f>"41564"</f>
        <v>41564</v>
      </c>
      <c r="L8730" t="s">
        <v>867</v>
      </c>
    </row>
    <row r="8731" spans="1:12" customFormat="1" x14ac:dyDescent="0.25">
      <c r="A8731" t="str">
        <f t="shared" si="1288"/>
        <v>41</v>
      </c>
      <c r="B8731" t="s">
        <v>812</v>
      </c>
      <c r="C8731" t="str">
        <f t="shared" ref="C8731:C8755" si="1294">"055"</f>
        <v>055</v>
      </c>
      <c r="D8731" t="s">
        <v>868</v>
      </c>
      <c r="E8731" t="str">
        <f t="shared" si="1293"/>
        <v>01</v>
      </c>
      <c r="F8731" t="str">
        <f>"001"</f>
        <v>001</v>
      </c>
      <c r="G8731" t="str">
        <f>""</f>
        <v/>
      </c>
      <c r="H8731" t="s">
        <v>3</v>
      </c>
      <c r="I8731" t="s">
        <v>3651</v>
      </c>
      <c r="J8731" t="s">
        <v>7195</v>
      </c>
      <c r="K8731" t="str">
        <f t="shared" ref="K8731:K8755" si="1295">"41440"</f>
        <v>41440</v>
      </c>
    </row>
    <row r="8732" spans="1:12" customFormat="1" x14ac:dyDescent="0.25">
      <c r="A8732" t="str">
        <f t="shared" si="1288"/>
        <v>41</v>
      </c>
      <c r="B8732" t="s">
        <v>812</v>
      </c>
      <c r="C8732" t="str">
        <f t="shared" si="1294"/>
        <v>055</v>
      </c>
      <c r="D8732" t="s">
        <v>868</v>
      </c>
      <c r="E8732" t="str">
        <f t="shared" si="1293"/>
        <v>01</v>
      </c>
      <c r="F8732" t="str">
        <f>"002"</f>
        <v>002</v>
      </c>
      <c r="G8732" t="str">
        <f>""</f>
        <v/>
      </c>
      <c r="H8732" t="s">
        <v>3</v>
      </c>
      <c r="I8732" t="s">
        <v>3651</v>
      </c>
      <c r="J8732" t="s">
        <v>7195</v>
      </c>
      <c r="K8732" t="str">
        <f t="shared" si="1295"/>
        <v>41440</v>
      </c>
    </row>
    <row r="8733" spans="1:12" customFormat="1" x14ac:dyDescent="0.25">
      <c r="A8733" t="str">
        <f t="shared" si="1288"/>
        <v>41</v>
      </c>
      <c r="B8733" t="s">
        <v>812</v>
      </c>
      <c r="C8733" t="str">
        <f t="shared" si="1294"/>
        <v>055</v>
      </c>
      <c r="D8733" t="s">
        <v>868</v>
      </c>
      <c r="E8733" t="str">
        <f t="shared" si="1293"/>
        <v>01</v>
      </c>
      <c r="F8733" t="str">
        <f>"003"</f>
        <v>003</v>
      </c>
      <c r="G8733" t="str">
        <f>""</f>
        <v/>
      </c>
      <c r="H8733" t="s">
        <v>3</v>
      </c>
      <c r="I8733" t="s">
        <v>3652</v>
      </c>
      <c r="J8733" t="s">
        <v>7196</v>
      </c>
      <c r="K8733" t="str">
        <f t="shared" si="1295"/>
        <v>41440</v>
      </c>
    </row>
    <row r="8734" spans="1:12" customFormat="1" x14ac:dyDescent="0.25">
      <c r="A8734" t="str">
        <f t="shared" si="1288"/>
        <v>41</v>
      </c>
      <c r="B8734" t="s">
        <v>812</v>
      </c>
      <c r="C8734" t="str">
        <f t="shared" si="1294"/>
        <v>055</v>
      </c>
      <c r="D8734" t="s">
        <v>868</v>
      </c>
      <c r="E8734" t="str">
        <f t="shared" si="1293"/>
        <v>01</v>
      </c>
      <c r="F8734" t="str">
        <f>"004"</f>
        <v>004</v>
      </c>
      <c r="G8734" t="str">
        <f>""</f>
        <v/>
      </c>
      <c r="H8734" t="s">
        <v>1</v>
      </c>
      <c r="I8734" t="s">
        <v>3652</v>
      </c>
      <c r="J8734" t="s">
        <v>7196</v>
      </c>
      <c r="K8734" t="str">
        <f t="shared" si="1295"/>
        <v>41440</v>
      </c>
    </row>
    <row r="8735" spans="1:12" customFormat="1" x14ac:dyDescent="0.25">
      <c r="A8735" t="str">
        <f t="shared" si="1288"/>
        <v>41</v>
      </c>
      <c r="B8735" t="s">
        <v>812</v>
      </c>
      <c r="C8735" t="str">
        <f t="shared" si="1294"/>
        <v>055</v>
      </c>
      <c r="D8735" t="s">
        <v>868</v>
      </c>
      <c r="E8735" t="str">
        <f t="shared" si="1293"/>
        <v>01</v>
      </c>
      <c r="F8735" t="str">
        <f>"004"</f>
        <v>004</v>
      </c>
      <c r="G8735" t="str">
        <f>""</f>
        <v/>
      </c>
      <c r="H8735" t="s">
        <v>0</v>
      </c>
      <c r="I8735" t="s">
        <v>3652</v>
      </c>
      <c r="J8735" t="s">
        <v>7196</v>
      </c>
      <c r="K8735" t="str">
        <f t="shared" si="1295"/>
        <v>41440</v>
      </c>
    </row>
    <row r="8736" spans="1:12" customFormat="1" x14ac:dyDescent="0.25">
      <c r="A8736" t="str">
        <f t="shared" si="1288"/>
        <v>41</v>
      </c>
      <c r="B8736" t="s">
        <v>812</v>
      </c>
      <c r="C8736" t="str">
        <f t="shared" si="1294"/>
        <v>055</v>
      </c>
      <c r="D8736" t="s">
        <v>868</v>
      </c>
      <c r="E8736" t="str">
        <f t="shared" si="1293"/>
        <v>01</v>
      </c>
      <c r="F8736" t="str">
        <f>"005"</f>
        <v>005</v>
      </c>
      <c r="G8736" t="str">
        <f>""</f>
        <v/>
      </c>
      <c r="H8736" t="s">
        <v>3</v>
      </c>
      <c r="I8736" t="s">
        <v>3099</v>
      </c>
      <c r="J8736" t="s">
        <v>7197</v>
      </c>
      <c r="K8736" t="str">
        <f t="shared" si="1295"/>
        <v>41440</v>
      </c>
    </row>
    <row r="8737" spans="1:11" customFormat="1" x14ac:dyDescent="0.25">
      <c r="A8737" t="str">
        <f t="shared" si="1288"/>
        <v>41</v>
      </c>
      <c r="B8737" t="s">
        <v>812</v>
      </c>
      <c r="C8737" t="str">
        <f t="shared" si="1294"/>
        <v>055</v>
      </c>
      <c r="D8737" t="s">
        <v>868</v>
      </c>
      <c r="E8737" t="str">
        <f t="shared" si="1293"/>
        <v>01</v>
      </c>
      <c r="F8737" t="str">
        <f>"006"</f>
        <v>006</v>
      </c>
      <c r="G8737" t="str">
        <f>""</f>
        <v/>
      </c>
      <c r="H8737" t="s">
        <v>3</v>
      </c>
      <c r="I8737" t="s">
        <v>3652</v>
      </c>
      <c r="J8737" t="s">
        <v>7196</v>
      </c>
      <c r="K8737" t="str">
        <f t="shared" si="1295"/>
        <v>41440</v>
      </c>
    </row>
    <row r="8738" spans="1:11" customFormat="1" x14ac:dyDescent="0.25">
      <c r="A8738" t="str">
        <f t="shared" si="1288"/>
        <v>41</v>
      </c>
      <c r="B8738" t="s">
        <v>812</v>
      </c>
      <c r="C8738" t="str">
        <f t="shared" si="1294"/>
        <v>055</v>
      </c>
      <c r="D8738" t="s">
        <v>868</v>
      </c>
      <c r="E8738" t="str">
        <f t="shared" ref="E8738:E8748" si="1296">"02"</f>
        <v>02</v>
      </c>
      <c r="F8738" t="str">
        <f>"001"</f>
        <v>001</v>
      </c>
      <c r="G8738" t="str">
        <f>""</f>
        <v/>
      </c>
      <c r="H8738" t="s">
        <v>3</v>
      </c>
      <c r="I8738" t="s">
        <v>3653</v>
      </c>
      <c r="J8738" t="s">
        <v>7198</v>
      </c>
      <c r="K8738" t="str">
        <f t="shared" si="1295"/>
        <v>41440</v>
      </c>
    </row>
    <row r="8739" spans="1:11" customFormat="1" x14ac:dyDescent="0.25">
      <c r="A8739" t="str">
        <f t="shared" si="1288"/>
        <v>41</v>
      </c>
      <c r="B8739" t="s">
        <v>812</v>
      </c>
      <c r="C8739" t="str">
        <f t="shared" si="1294"/>
        <v>055</v>
      </c>
      <c r="D8739" t="s">
        <v>868</v>
      </c>
      <c r="E8739" t="str">
        <f t="shared" si="1296"/>
        <v>02</v>
      </c>
      <c r="F8739" t="str">
        <f>"002"</f>
        <v>002</v>
      </c>
      <c r="G8739" t="str">
        <f>""</f>
        <v/>
      </c>
      <c r="H8739" t="s">
        <v>1</v>
      </c>
      <c r="I8739" t="s">
        <v>3653</v>
      </c>
      <c r="J8739" t="s">
        <v>7198</v>
      </c>
      <c r="K8739" t="str">
        <f t="shared" si="1295"/>
        <v>41440</v>
      </c>
    </row>
    <row r="8740" spans="1:11" customFormat="1" x14ac:dyDescent="0.25">
      <c r="A8740" t="str">
        <f t="shared" si="1288"/>
        <v>41</v>
      </c>
      <c r="B8740" t="s">
        <v>812</v>
      </c>
      <c r="C8740" t="str">
        <f t="shared" si="1294"/>
        <v>055</v>
      </c>
      <c r="D8740" t="s">
        <v>868</v>
      </c>
      <c r="E8740" t="str">
        <f t="shared" si="1296"/>
        <v>02</v>
      </c>
      <c r="F8740" t="str">
        <f>"002"</f>
        <v>002</v>
      </c>
      <c r="G8740" t="str">
        <f>""</f>
        <v/>
      </c>
      <c r="H8740" t="s">
        <v>0</v>
      </c>
      <c r="I8740" t="s">
        <v>3653</v>
      </c>
      <c r="J8740" t="s">
        <v>7198</v>
      </c>
      <c r="K8740" t="str">
        <f t="shared" si="1295"/>
        <v>41440</v>
      </c>
    </row>
    <row r="8741" spans="1:11" customFormat="1" x14ac:dyDescent="0.25">
      <c r="A8741" t="str">
        <f t="shared" si="1288"/>
        <v>41</v>
      </c>
      <c r="B8741" t="s">
        <v>812</v>
      </c>
      <c r="C8741" t="str">
        <f t="shared" si="1294"/>
        <v>055</v>
      </c>
      <c r="D8741" t="s">
        <v>868</v>
      </c>
      <c r="E8741" t="str">
        <f t="shared" si="1296"/>
        <v>02</v>
      </c>
      <c r="F8741" t="str">
        <f>"003"</f>
        <v>003</v>
      </c>
      <c r="G8741" t="str">
        <f>""</f>
        <v/>
      </c>
      <c r="H8741" t="s">
        <v>1</v>
      </c>
      <c r="I8741" t="s">
        <v>3654</v>
      </c>
      <c r="J8741" t="s">
        <v>7199</v>
      </c>
      <c r="K8741" t="str">
        <f t="shared" si="1295"/>
        <v>41440</v>
      </c>
    </row>
    <row r="8742" spans="1:11" customFormat="1" x14ac:dyDescent="0.25">
      <c r="A8742" t="str">
        <f t="shared" si="1288"/>
        <v>41</v>
      </c>
      <c r="B8742" t="s">
        <v>812</v>
      </c>
      <c r="C8742" t="str">
        <f t="shared" si="1294"/>
        <v>055</v>
      </c>
      <c r="D8742" t="s">
        <v>868</v>
      </c>
      <c r="E8742" t="str">
        <f t="shared" si="1296"/>
        <v>02</v>
      </c>
      <c r="F8742" t="str">
        <f>"003"</f>
        <v>003</v>
      </c>
      <c r="G8742" t="str">
        <f>""</f>
        <v/>
      </c>
      <c r="H8742" t="s">
        <v>0</v>
      </c>
      <c r="I8742" t="s">
        <v>3654</v>
      </c>
      <c r="J8742" t="s">
        <v>7199</v>
      </c>
      <c r="K8742" t="str">
        <f t="shared" si="1295"/>
        <v>41440</v>
      </c>
    </row>
    <row r="8743" spans="1:11" customFormat="1" x14ac:dyDescent="0.25">
      <c r="A8743" t="str">
        <f t="shared" si="1288"/>
        <v>41</v>
      </c>
      <c r="B8743" t="s">
        <v>812</v>
      </c>
      <c r="C8743" t="str">
        <f t="shared" si="1294"/>
        <v>055</v>
      </c>
      <c r="D8743" t="s">
        <v>868</v>
      </c>
      <c r="E8743" t="str">
        <f t="shared" si="1296"/>
        <v>02</v>
      </c>
      <c r="F8743" t="str">
        <f>"004"</f>
        <v>004</v>
      </c>
      <c r="G8743" t="str">
        <f>""</f>
        <v/>
      </c>
      <c r="H8743" t="s">
        <v>1</v>
      </c>
      <c r="I8743" t="s">
        <v>85</v>
      </c>
      <c r="J8743" t="s">
        <v>7200</v>
      </c>
      <c r="K8743" t="str">
        <f t="shared" si="1295"/>
        <v>41440</v>
      </c>
    </row>
    <row r="8744" spans="1:11" customFormat="1" x14ac:dyDescent="0.25">
      <c r="A8744" t="str">
        <f t="shared" si="1288"/>
        <v>41</v>
      </c>
      <c r="B8744" t="s">
        <v>812</v>
      </c>
      <c r="C8744" t="str">
        <f t="shared" si="1294"/>
        <v>055</v>
      </c>
      <c r="D8744" t="s">
        <v>868</v>
      </c>
      <c r="E8744" t="str">
        <f t="shared" si="1296"/>
        <v>02</v>
      </c>
      <c r="F8744" t="str">
        <f>"004"</f>
        <v>004</v>
      </c>
      <c r="G8744" t="str">
        <f>""</f>
        <v/>
      </c>
      <c r="H8744" t="s">
        <v>0</v>
      </c>
      <c r="I8744" t="s">
        <v>85</v>
      </c>
      <c r="J8744" t="s">
        <v>7200</v>
      </c>
      <c r="K8744" t="str">
        <f t="shared" si="1295"/>
        <v>41440</v>
      </c>
    </row>
    <row r="8745" spans="1:11" customFormat="1" x14ac:dyDescent="0.25">
      <c r="A8745" t="str">
        <f t="shared" si="1288"/>
        <v>41</v>
      </c>
      <c r="B8745" t="s">
        <v>812</v>
      </c>
      <c r="C8745" t="str">
        <f t="shared" si="1294"/>
        <v>055</v>
      </c>
      <c r="D8745" t="s">
        <v>868</v>
      </c>
      <c r="E8745" t="str">
        <f t="shared" si="1296"/>
        <v>02</v>
      </c>
      <c r="F8745" t="str">
        <f>"005"</f>
        <v>005</v>
      </c>
      <c r="G8745" t="str">
        <f>""</f>
        <v/>
      </c>
      <c r="H8745" t="s">
        <v>1</v>
      </c>
      <c r="I8745" t="s">
        <v>85</v>
      </c>
      <c r="J8745" t="s">
        <v>7200</v>
      </c>
      <c r="K8745" t="str">
        <f t="shared" si="1295"/>
        <v>41440</v>
      </c>
    </row>
    <row r="8746" spans="1:11" customFormat="1" x14ac:dyDescent="0.25">
      <c r="A8746" t="str">
        <f t="shared" si="1288"/>
        <v>41</v>
      </c>
      <c r="B8746" t="s">
        <v>812</v>
      </c>
      <c r="C8746" t="str">
        <f t="shared" si="1294"/>
        <v>055</v>
      </c>
      <c r="D8746" t="s">
        <v>868</v>
      </c>
      <c r="E8746" t="str">
        <f t="shared" si="1296"/>
        <v>02</v>
      </c>
      <c r="F8746" t="str">
        <f>"005"</f>
        <v>005</v>
      </c>
      <c r="G8746" t="str">
        <f>""</f>
        <v/>
      </c>
      <c r="H8746" t="s">
        <v>0</v>
      </c>
      <c r="I8746" t="s">
        <v>85</v>
      </c>
      <c r="J8746" t="s">
        <v>7200</v>
      </c>
      <c r="K8746" t="str">
        <f t="shared" si="1295"/>
        <v>41440</v>
      </c>
    </row>
    <row r="8747" spans="1:11" customFormat="1" x14ac:dyDescent="0.25">
      <c r="A8747" t="str">
        <f t="shared" si="1288"/>
        <v>41</v>
      </c>
      <c r="B8747" t="s">
        <v>812</v>
      </c>
      <c r="C8747" t="str">
        <f t="shared" si="1294"/>
        <v>055</v>
      </c>
      <c r="D8747" t="s">
        <v>868</v>
      </c>
      <c r="E8747" t="str">
        <f t="shared" si="1296"/>
        <v>02</v>
      </c>
      <c r="F8747" t="str">
        <f>"006"</f>
        <v>006</v>
      </c>
      <c r="G8747" t="str">
        <f>""</f>
        <v/>
      </c>
      <c r="H8747" t="s">
        <v>3</v>
      </c>
      <c r="I8747" t="s">
        <v>3654</v>
      </c>
      <c r="J8747" t="s">
        <v>7199</v>
      </c>
      <c r="K8747" t="str">
        <f t="shared" si="1295"/>
        <v>41440</v>
      </c>
    </row>
    <row r="8748" spans="1:11" customFormat="1" x14ac:dyDescent="0.25">
      <c r="A8748" t="str">
        <f t="shared" si="1288"/>
        <v>41</v>
      </c>
      <c r="B8748" t="s">
        <v>812</v>
      </c>
      <c r="C8748" t="str">
        <f t="shared" si="1294"/>
        <v>055</v>
      </c>
      <c r="D8748" t="s">
        <v>868</v>
      </c>
      <c r="E8748" t="str">
        <f t="shared" si="1296"/>
        <v>02</v>
      </c>
      <c r="F8748" t="str">
        <f>"007"</f>
        <v>007</v>
      </c>
      <c r="G8748" t="str">
        <f>""</f>
        <v/>
      </c>
      <c r="H8748" t="s">
        <v>3</v>
      </c>
      <c r="I8748" t="s">
        <v>3652</v>
      </c>
      <c r="J8748" t="s">
        <v>7196</v>
      </c>
      <c r="K8748" t="str">
        <f t="shared" si="1295"/>
        <v>41440</v>
      </c>
    </row>
    <row r="8749" spans="1:11" customFormat="1" x14ac:dyDescent="0.25">
      <c r="A8749" t="str">
        <f t="shared" si="1288"/>
        <v>41</v>
      </c>
      <c r="B8749" t="s">
        <v>812</v>
      </c>
      <c r="C8749" t="str">
        <f t="shared" si="1294"/>
        <v>055</v>
      </c>
      <c r="D8749" t="s">
        <v>868</v>
      </c>
      <c r="E8749" t="str">
        <f t="shared" ref="E8749:E8755" si="1297">"03"</f>
        <v>03</v>
      </c>
      <c r="F8749" t="str">
        <f>"001"</f>
        <v>001</v>
      </c>
      <c r="G8749" t="str">
        <f>""</f>
        <v/>
      </c>
      <c r="H8749" t="s">
        <v>3</v>
      </c>
      <c r="I8749" t="s">
        <v>3099</v>
      </c>
      <c r="J8749" t="s">
        <v>7197</v>
      </c>
      <c r="K8749" t="str">
        <f t="shared" si="1295"/>
        <v>41440</v>
      </c>
    </row>
    <row r="8750" spans="1:11" customFormat="1" x14ac:dyDescent="0.25">
      <c r="A8750" t="str">
        <f t="shared" si="1288"/>
        <v>41</v>
      </c>
      <c r="B8750" t="s">
        <v>812</v>
      </c>
      <c r="C8750" t="str">
        <f t="shared" si="1294"/>
        <v>055</v>
      </c>
      <c r="D8750" t="s">
        <v>868</v>
      </c>
      <c r="E8750" t="str">
        <f t="shared" si="1297"/>
        <v>03</v>
      </c>
      <c r="F8750" t="str">
        <f>"003"</f>
        <v>003</v>
      </c>
      <c r="G8750" t="str">
        <f>""</f>
        <v/>
      </c>
      <c r="H8750" t="s">
        <v>1</v>
      </c>
      <c r="I8750" t="s">
        <v>3655</v>
      </c>
      <c r="J8750" t="s">
        <v>7201</v>
      </c>
      <c r="K8750" t="str">
        <f t="shared" si="1295"/>
        <v>41440</v>
      </c>
    </row>
    <row r="8751" spans="1:11" customFormat="1" x14ac:dyDescent="0.25">
      <c r="A8751" t="str">
        <f t="shared" si="1288"/>
        <v>41</v>
      </c>
      <c r="B8751" t="s">
        <v>812</v>
      </c>
      <c r="C8751" t="str">
        <f t="shared" si="1294"/>
        <v>055</v>
      </c>
      <c r="D8751" t="s">
        <v>868</v>
      </c>
      <c r="E8751" t="str">
        <f t="shared" si="1297"/>
        <v>03</v>
      </c>
      <c r="F8751" t="str">
        <f>"003"</f>
        <v>003</v>
      </c>
      <c r="G8751" t="str">
        <f>""</f>
        <v/>
      </c>
      <c r="H8751" t="s">
        <v>0</v>
      </c>
      <c r="I8751" t="s">
        <v>3655</v>
      </c>
      <c r="J8751" t="s">
        <v>7201</v>
      </c>
      <c r="K8751" t="str">
        <f t="shared" si="1295"/>
        <v>41440</v>
      </c>
    </row>
    <row r="8752" spans="1:11" customFormat="1" x14ac:dyDescent="0.25">
      <c r="A8752" t="str">
        <f t="shared" si="1288"/>
        <v>41</v>
      </c>
      <c r="B8752" t="s">
        <v>812</v>
      </c>
      <c r="C8752" t="str">
        <f t="shared" si="1294"/>
        <v>055</v>
      </c>
      <c r="D8752" t="s">
        <v>868</v>
      </c>
      <c r="E8752" t="str">
        <f t="shared" si="1297"/>
        <v>03</v>
      </c>
      <c r="F8752" t="str">
        <f>"004"</f>
        <v>004</v>
      </c>
      <c r="G8752" t="str">
        <f>"01"</f>
        <v>01</v>
      </c>
      <c r="H8752" t="s">
        <v>1</v>
      </c>
      <c r="I8752" t="s">
        <v>3656</v>
      </c>
      <c r="J8752" t="s">
        <v>7202</v>
      </c>
      <c r="K8752" t="str">
        <f t="shared" si="1295"/>
        <v>41440</v>
      </c>
    </row>
    <row r="8753" spans="1:11" customFormat="1" x14ac:dyDescent="0.25">
      <c r="A8753" t="str">
        <f t="shared" si="1288"/>
        <v>41</v>
      </c>
      <c r="B8753" t="s">
        <v>812</v>
      </c>
      <c r="C8753" t="str">
        <f t="shared" si="1294"/>
        <v>055</v>
      </c>
      <c r="D8753" t="s">
        <v>868</v>
      </c>
      <c r="E8753" t="str">
        <f t="shared" si="1297"/>
        <v>03</v>
      </c>
      <c r="F8753" t="str">
        <f>"004"</f>
        <v>004</v>
      </c>
      <c r="G8753" t="str">
        <f>"01"</f>
        <v>01</v>
      </c>
      <c r="H8753" t="s">
        <v>0</v>
      </c>
      <c r="I8753" t="s">
        <v>3656</v>
      </c>
      <c r="J8753" t="s">
        <v>7202</v>
      </c>
      <c r="K8753" t="str">
        <f t="shared" si="1295"/>
        <v>41440</v>
      </c>
    </row>
    <row r="8754" spans="1:11" customFormat="1" x14ac:dyDescent="0.25">
      <c r="A8754" t="str">
        <f t="shared" si="1288"/>
        <v>41</v>
      </c>
      <c r="B8754" t="s">
        <v>812</v>
      </c>
      <c r="C8754" t="str">
        <f t="shared" si="1294"/>
        <v>055</v>
      </c>
      <c r="D8754" t="s">
        <v>868</v>
      </c>
      <c r="E8754" t="str">
        <f t="shared" si="1297"/>
        <v>03</v>
      </c>
      <c r="F8754" t="str">
        <f>"004"</f>
        <v>004</v>
      </c>
      <c r="G8754" t="str">
        <f>"02"</f>
        <v>02</v>
      </c>
      <c r="H8754" t="s">
        <v>2</v>
      </c>
      <c r="I8754" t="s">
        <v>3652</v>
      </c>
      <c r="J8754" t="s">
        <v>7196</v>
      </c>
      <c r="K8754" t="str">
        <f t="shared" si="1295"/>
        <v>41440</v>
      </c>
    </row>
    <row r="8755" spans="1:11" customFormat="1" x14ac:dyDescent="0.25">
      <c r="A8755" t="str">
        <f t="shared" si="1288"/>
        <v>41</v>
      </c>
      <c r="B8755" t="s">
        <v>812</v>
      </c>
      <c r="C8755" t="str">
        <f t="shared" si="1294"/>
        <v>055</v>
      </c>
      <c r="D8755" t="s">
        <v>868</v>
      </c>
      <c r="E8755" t="str">
        <f t="shared" si="1297"/>
        <v>03</v>
      </c>
      <c r="F8755" t="str">
        <f>"004"</f>
        <v>004</v>
      </c>
      <c r="G8755" t="str">
        <f>"03"</f>
        <v>03</v>
      </c>
      <c r="H8755" t="s">
        <v>4</v>
      </c>
      <c r="I8755" t="s">
        <v>3657</v>
      </c>
      <c r="J8755" t="s">
        <v>7203</v>
      </c>
      <c r="K8755" t="str">
        <f t="shared" si="1295"/>
        <v>41440</v>
      </c>
    </row>
    <row r="8756" spans="1:11" customFormat="1" x14ac:dyDescent="0.25">
      <c r="A8756" t="str">
        <f t="shared" si="1288"/>
        <v>41</v>
      </c>
      <c r="B8756" t="s">
        <v>812</v>
      </c>
      <c r="C8756" t="str">
        <f t="shared" ref="C8756:C8761" si="1298">"056"</f>
        <v>056</v>
      </c>
      <c r="D8756" t="s">
        <v>869</v>
      </c>
      <c r="E8756" t="str">
        <f t="shared" ref="E8756:E8768" si="1299">"01"</f>
        <v>01</v>
      </c>
      <c r="F8756" t="str">
        <f>"002"</f>
        <v>002</v>
      </c>
      <c r="G8756" t="str">
        <f>""</f>
        <v/>
      </c>
      <c r="H8756" t="s">
        <v>1</v>
      </c>
      <c r="I8756" t="s">
        <v>2842</v>
      </c>
      <c r="J8756" t="s">
        <v>7204</v>
      </c>
      <c r="K8756" t="str">
        <f t="shared" ref="K8756:K8761" si="1300">"41430"</f>
        <v>41430</v>
      </c>
    </row>
    <row r="8757" spans="1:11" customFormat="1" x14ac:dyDescent="0.25">
      <c r="A8757" t="str">
        <f t="shared" si="1288"/>
        <v>41</v>
      </c>
      <c r="B8757" t="s">
        <v>812</v>
      </c>
      <c r="C8757" t="str">
        <f t="shared" si="1298"/>
        <v>056</v>
      </c>
      <c r="D8757" t="s">
        <v>869</v>
      </c>
      <c r="E8757" t="str">
        <f t="shared" si="1299"/>
        <v>01</v>
      </c>
      <c r="F8757" t="str">
        <f>"002"</f>
        <v>002</v>
      </c>
      <c r="G8757" t="str">
        <f>""</f>
        <v/>
      </c>
      <c r="H8757" t="s">
        <v>0</v>
      </c>
      <c r="I8757" t="s">
        <v>2842</v>
      </c>
      <c r="J8757" t="s">
        <v>7204</v>
      </c>
      <c r="K8757" t="str">
        <f t="shared" si="1300"/>
        <v>41430</v>
      </c>
    </row>
    <row r="8758" spans="1:11" customFormat="1" x14ac:dyDescent="0.25">
      <c r="A8758" t="str">
        <f t="shared" si="1288"/>
        <v>41</v>
      </c>
      <c r="B8758" t="s">
        <v>812</v>
      </c>
      <c r="C8758" t="str">
        <f t="shared" si="1298"/>
        <v>056</v>
      </c>
      <c r="D8758" t="s">
        <v>869</v>
      </c>
      <c r="E8758" t="str">
        <f t="shared" si="1299"/>
        <v>01</v>
      </c>
      <c r="F8758" t="str">
        <f>"003"</f>
        <v>003</v>
      </c>
      <c r="G8758" t="str">
        <f>""</f>
        <v/>
      </c>
      <c r="H8758" t="s">
        <v>1</v>
      </c>
      <c r="I8758" t="s">
        <v>2842</v>
      </c>
      <c r="J8758" t="s">
        <v>7204</v>
      </c>
      <c r="K8758" t="str">
        <f t="shared" si="1300"/>
        <v>41430</v>
      </c>
    </row>
    <row r="8759" spans="1:11" customFormat="1" x14ac:dyDescent="0.25">
      <c r="A8759" t="str">
        <f t="shared" ref="A8759:A8822" si="1301">"41"</f>
        <v>41</v>
      </c>
      <c r="B8759" t="s">
        <v>812</v>
      </c>
      <c r="C8759" t="str">
        <f t="shared" si="1298"/>
        <v>056</v>
      </c>
      <c r="D8759" t="s">
        <v>869</v>
      </c>
      <c r="E8759" t="str">
        <f t="shared" si="1299"/>
        <v>01</v>
      </c>
      <c r="F8759" t="str">
        <f>"003"</f>
        <v>003</v>
      </c>
      <c r="G8759" t="str">
        <f>""</f>
        <v/>
      </c>
      <c r="H8759" t="s">
        <v>0</v>
      </c>
      <c r="I8759" t="s">
        <v>2842</v>
      </c>
      <c r="J8759" t="s">
        <v>7204</v>
      </c>
      <c r="K8759" t="str">
        <f t="shared" si="1300"/>
        <v>41430</v>
      </c>
    </row>
    <row r="8760" spans="1:11" customFormat="1" x14ac:dyDescent="0.25">
      <c r="A8760" t="str">
        <f t="shared" si="1301"/>
        <v>41</v>
      </c>
      <c r="B8760" t="s">
        <v>812</v>
      </c>
      <c r="C8760" t="str">
        <f t="shared" si="1298"/>
        <v>056</v>
      </c>
      <c r="D8760" t="s">
        <v>869</v>
      </c>
      <c r="E8760" t="str">
        <f t="shared" si="1299"/>
        <v>01</v>
      </c>
      <c r="F8760" t="str">
        <f>"004"</f>
        <v>004</v>
      </c>
      <c r="G8760" t="str">
        <f>""</f>
        <v/>
      </c>
      <c r="H8760" t="s">
        <v>1</v>
      </c>
      <c r="I8760" t="s">
        <v>3658</v>
      </c>
      <c r="J8760" t="s">
        <v>7205</v>
      </c>
      <c r="K8760" t="str">
        <f t="shared" si="1300"/>
        <v>41430</v>
      </c>
    </row>
    <row r="8761" spans="1:11" customFormat="1" x14ac:dyDescent="0.25">
      <c r="A8761" t="str">
        <f t="shared" si="1301"/>
        <v>41</v>
      </c>
      <c r="B8761" t="s">
        <v>812</v>
      </c>
      <c r="C8761" t="str">
        <f t="shared" si="1298"/>
        <v>056</v>
      </c>
      <c r="D8761" t="s">
        <v>869</v>
      </c>
      <c r="E8761" t="str">
        <f t="shared" si="1299"/>
        <v>01</v>
      </c>
      <c r="F8761" t="str">
        <f>"004"</f>
        <v>004</v>
      </c>
      <c r="G8761" t="str">
        <f>""</f>
        <v/>
      </c>
      <c r="H8761" t="s">
        <v>0</v>
      </c>
      <c r="I8761" t="s">
        <v>3658</v>
      </c>
      <c r="J8761" t="s">
        <v>7205</v>
      </c>
      <c r="K8761" t="str">
        <f t="shared" si="1300"/>
        <v>41430</v>
      </c>
    </row>
    <row r="8762" spans="1:11" customFormat="1" x14ac:dyDescent="0.25">
      <c r="A8762" t="str">
        <f t="shared" si="1301"/>
        <v>41</v>
      </c>
      <c r="B8762" t="s">
        <v>812</v>
      </c>
      <c r="C8762" t="str">
        <f>"057"</f>
        <v>057</v>
      </c>
      <c r="D8762" t="s">
        <v>870</v>
      </c>
      <c r="E8762" t="str">
        <f t="shared" si="1299"/>
        <v>01</v>
      </c>
      <c r="F8762" t="str">
        <f>"001"</f>
        <v>001</v>
      </c>
      <c r="G8762" t="str">
        <f>""</f>
        <v/>
      </c>
      <c r="H8762" t="s">
        <v>3</v>
      </c>
      <c r="I8762" t="s">
        <v>3659</v>
      </c>
      <c r="J8762" t="s">
        <v>6029</v>
      </c>
      <c r="K8762" t="str">
        <f>"41897"</f>
        <v>41897</v>
      </c>
    </row>
    <row r="8763" spans="1:11" customFormat="1" x14ac:dyDescent="0.25">
      <c r="A8763" t="str">
        <f t="shared" si="1301"/>
        <v>41</v>
      </c>
      <c r="B8763" t="s">
        <v>812</v>
      </c>
      <c r="C8763" t="str">
        <f t="shared" ref="C8763:C8794" si="1302">"058"</f>
        <v>058</v>
      </c>
      <c r="D8763" t="s">
        <v>871</v>
      </c>
      <c r="E8763" t="str">
        <f t="shared" si="1299"/>
        <v>01</v>
      </c>
      <c r="F8763" t="str">
        <f>"001"</f>
        <v>001</v>
      </c>
      <c r="G8763" t="str">
        <f>""</f>
        <v/>
      </c>
      <c r="H8763" t="s">
        <v>1</v>
      </c>
      <c r="I8763" t="s">
        <v>3660</v>
      </c>
      <c r="J8763" t="s">
        <v>7206</v>
      </c>
      <c r="K8763" t="str">
        <f t="shared" ref="K8763:K8794" si="1303">"41510"</f>
        <v>41510</v>
      </c>
    </row>
    <row r="8764" spans="1:11" customFormat="1" x14ac:dyDescent="0.25">
      <c r="A8764" t="str">
        <f t="shared" si="1301"/>
        <v>41</v>
      </c>
      <c r="B8764" t="s">
        <v>812</v>
      </c>
      <c r="C8764" t="str">
        <f t="shared" si="1302"/>
        <v>058</v>
      </c>
      <c r="D8764" t="s">
        <v>871</v>
      </c>
      <c r="E8764" t="str">
        <f t="shared" si="1299"/>
        <v>01</v>
      </c>
      <c r="F8764" t="str">
        <f>"001"</f>
        <v>001</v>
      </c>
      <c r="G8764" t="str">
        <f>""</f>
        <v/>
      </c>
      <c r="H8764" t="s">
        <v>0</v>
      </c>
      <c r="I8764" t="s">
        <v>3660</v>
      </c>
      <c r="J8764" t="s">
        <v>7206</v>
      </c>
      <c r="K8764" t="str">
        <f t="shared" si="1303"/>
        <v>41510</v>
      </c>
    </row>
    <row r="8765" spans="1:11" customFormat="1" x14ac:dyDescent="0.25">
      <c r="A8765" t="str">
        <f t="shared" si="1301"/>
        <v>41</v>
      </c>
      <c r="B8765" t="s">
        <v>812</v>
      </c>
      <c r="C8765" t="str">
        <f t="shared" si="1302"/>
        <v>058</v>
      </c>
      <c r="D8765" t="s">
        <v>871</v>
      </c>
      <c r="E8765" t="str">
        <f t="shared" si="1299"/>
        <v>01</v>
      </c>
      <c r="F8765" t="str">
        <f>"003"</f>
        <v>003</v>
      </c>
      <c r="G8765" t="str">
        <f>""</f>
        <v/>
      </c>
      <c r="H8765" t="s">
        <v>1</v>
      </c>
      <c r="I8765" t="s">
        <v>3661</v>
      </c>
      <c r="J8765" t="s">
        <v>7207</v>
      </c>
      <c r="K8765" t="str">
        <f t="shared" si="1303"/>
        <v>41510</v>
      </c>
    </row>
    <row r="8766" spans="1:11" customFormat="1" x14ac:dyDescent="0.25">
      <c r="A8766" t="str">
        <f t="shared" si="1301"/>
        <v>41</v>
      </c>
      <c r="B8766" t="s">
        <v>812</v>
      </c>
      <c r="C8766" t="str">
        <f t="shared" si="1302"/>
        <v>058</v>
      </c>
      <c r="D8766" t="s">
        <v>871</v>
      </c>
      <c r="E8766" t="str">
        <f t="shared" si="1299"/>
        <v>01</v>
      </c>
      <c r="F8766" t="str">
        <f>"003"</f>
        <v>003</v>
      </c>
      <c r="G8766" t="str">
        <f>""</f>
        <v/>
      </c>
      <c r="H8766" t="s">
        <v>0</v>
      </c>
      <c r="I8766" t="s">
        <v>3661</v>
      </c>
      <c r="J8766" t="s">
        <v>7207</v>
      </c>
      <c r="K8766" t="str">
        <f t="shared" si="1303"/>
        <v>41510</v>
      </c>
    </row>
    <row r="8767" spans="1:11" customFormat="1" x14ac:dyDescent="0.25">
      <c r="A8767" t="str">
        <f t="shared" si="1301"/>
        <v>41</v>
      </c>
      <c r="B8767" t="s">
        <v>812</v>
      </c>
      <c r="C8767" t="str">
        <f t="shared" si="1302"/>
        <v>058</v>
      </c>
      <c r="D8767" t="s">
        <v>871</v>
      </c>
      <c r="E8767" t="str">
        <f t="shared" si="1299"/>
        <v>01</v>
      </c>
      <c r="F8767" t="str">
        <f>"004"</f>
        <v>004</v>
      </c>
      <c r="G8767" t="str">
        <f>""</f>
        <v/>
      </c>
      <c r="H8767" t="s">
        <v>1</v>
      </c>
      <c r="I8767" t="s">
        <v>3661</v>
      </c>
      <c r="J8767" t="s">
        <v>7207</v>
      </c>
      <c r="K8767" t="str">
        <f t="shared" si="1303"/>
        <v>41510</v>
      </c>
    </row>
    <row r="8768" spans="1:11" customFormat="1" x14ac:dyDescent="0.25">
      <c r="A8768" t="str">
        <f t="shared" si="1301"/>
        <v>41</v>
      </c>
      <c r="B8768" t="s">
        <v>812</v>
      </c>
      <c r="C8768" t="str">
        <f t="shared" si="1302"/>
        <v>058</v>
      </c>
      <c r="D8768" t="s">
        <v>871</v>
      </c>
      <c r="E8768" t="str">
        <f t="shared" si="1299"/>
        <v>01</v>
      </c>
      <c r="F8768" t="str">
        <f>"004"</f>
        <v>004</v>
      </c>
      <c r="G8768" t="str">
        <f>""</f>
        <v/>
      </c>
      <c r="H8768" t="s">
        <v>0</v>
      </c>
      <c r="I8768" t="s">
        <v>3661</v>
      </c>
      <c r="J8768" t="s">
        <v>7207</v>
      </c>
      <c r="K8768" t="str">
        <f t="shared" si="1303"/>
        <v>41510</v>
      </c>
    </row>
    <row r="8769" spans="1:11" customFormat="1" x14ac:dyDescent="0.25">
      <c r="A8769" t="str">
        <f t="shared" si="1301"/>
        <v>41</v>
      </c>
      <c r="B8769" t="s">
        <v>812</v>
      </c>
      <c r="C8769" t="str">
        <f t="shared" si="1302"/>
        <v>058</v>
      </c>
      <c r="D8769" t="s">
        <v>871</v>
      </c>
      <c r="E8769" t="str">
        <f t="shared" ref="E8769:E8780" si="1304">"02"</f>
        <v>02</v>
      </c>
      <c r="F8769" t="str">
        <f>"001"</f>
        <v>001</v>
      </c>
      <c r="G8769" t="str">
        <f>""</f>
        <v/>
      </c>
      <c r="H8769" t="s">
        <v>1</v>
      </c>
      <c r="I8769" t="s">
        <v>1757</v>
      </c>
      <c r="J8769" t="s">
        <v>7208</v>
      </c>
      <c r="K8769" t="str">
        <f t="shared" si="1303"/>
        <v>41510</v>
      </c>
    </row>
    <row r="8770" spans="1:11" customFormat="1" x14ac:dyDescent="0.25">
      <c r="A8770" t="str">
        <f t="shared" si="1301"/>
        <v>41</v>
      </c>
      <c r="B8770" t="s">
        <v>812</v>
      </c>
      <c r="C8770" t="str">
        <f t="shared" si="1302"/>
        <v>058</v>
      </c>
      <c r="D8770" t="s">
        <v>871</v>
      </c>
      <c r="E8770" t="str">
        <f t="shared" si="1304"/>
        <v>02</v>
      </c>
      <c r="F8770" t="str">
        <f>"001"</f>
        <v>001</v>
      </c>
      <c r="G8770" t="str">
        <f>""</f>
        <v/>
      </c>
      <c r="H8770" t="s">
        <v>0</v>
      </c>
      <c r="I8770" t="s">
        <v>1757</v>
      </c>
      <c r="J8770" t="s">
        <v>7208</v>
      </c>
      <c r="K8770" t="str">
        <f t="shared" si="1303"/>
        <v>41510</v>
      </c>
    </row>
    <row r="8771" spans="1:11" customFormat="1" x14ac:dyDescent="0.25">
      <c r="A8771" t="str">
        <f t="shared" si="1301"/>
        <v>41</v>
      </c>
      <c r="B8771" t="s">
        <v>812</v>
      </c>
      <c r="C8771" t="str">
        <f t="shared" si="1302"/>
        <v>058</v>
      </c>
      <c r="D8771" t="s">
        <v>871</v>
      </c>
      <c r="E8771" t="str">
        <f t="shared" si="1304"/>
        <v>02</v>
      </c>
      <c r="F8771" t="str">
        <f>"002"</f>
        <v>002</v>
      </c>
      <c r="G8771" t="str">
        <f>""</f>
        <v/>
      </c>
      <c r="H8771" t="s">
        <v>1</v>
      </c>
      <c r="I8771" t="s">
        <v>2731</v>
      </c>
      <c r="J8771" t="s">
        <v>7209</v>
      </c>
      <c r="K8771" t="str">
        <f t="shared" si="1303"/>
        <v>41510</v>
      </c>
    </row>
    <row r="8772" spans="1:11" customFormat="1" x14ac:dyDescent="0.25">
      <c r="A8772" t="str">
        <f t="shared" si="1301"/>
        <v>41</v>
      </c>
      <c r="B8772" t="s">
        <v>812</v>
      </c>
      <c r="C8772" t="str">
        <f t="shared" si="1302"/>
        <v>058</v>
      </c>
      <c r="D8772" t="s">
        <v>871</v>
      </c>
      <c r="E8772" t="str">
        <f t="shared" si="1304"/>
        <v>02</v>
      </c>
      <c r="F8772" t="str">
        <f>"002"</f>
        <v>002</v>
      </c>
      <c r="G8772" t="str">
        <f>""</f>
        <v/>
      </c>
      <c r="H8772" t="s">
        <v>0</v>
      </c>
      <c r="I8772" t="s">
        <v>2731</v>
      </c>
      <c r="J8772" t="s">
        <v>7209</v>
      </c>
      <c r="K8772" t="str">
        <f t="shared" si="1303"/>
        <v>41510</v>
      </c>
    </row>
    <row r="8773" spans="1:11" customFormat="1" x14ac:dyDescent="0.25">
      <c r="A8773" t="str">
        <f t="shared" si="1301"/>
        <v>41</v>
      </c>
      <c r="B8773" t="s">
        <v>812</v>
      </c>
      <c r="C8773" t="str">
        <f t="shared" si="1302"/>
        <v>058</v>
      </c>
      <c r="D8773" t="s">
        <v>871</v>
      </c>
      <c r="E8773" t="str">
        <f t="shared" si="1304"/>
        <v>02</v>
      </c>
      <c r="F8773" t="str">
        <f>"003"</f>
        <v>003</v>
      </c>
      <c r="G8773" t="str">
        <f>""</f>
        <v/>
      </c>
      <c r="H8773" t="s">
        <v>1</v>
      </c>
      <c r="I8773" t="s">
        <v>3662</v>
      </c>
      <c r="J8773" t="s">
        <v>7210</v>
      </c>
      <c r="K8773" t="str">
        <f t="shared" si="1303"/>
        <v>41510</v>
      </c>
    </row>
    <row r="8774" spans="1:11" customFormat="1" x14ac:dyDescent="0.25">
      <c r="A8774" t="str">
        <f t="shared" si="1301"/>
        <v>41</v>
      </c>
      <c r="B8774" t="s">
        <v>812</v>
      </c>
      <c r="C8774" t="str">
        <f t="shared" si="1302"/>
        <v>058</v>
      </c>
      <c r="D8774" t="s">
        <v>871</v>
      </c>
      <c r="E8774" t="str">
        <f t="shared" si="1304"/>
        <v>02</v>
      </c>
      <c r="F8774" t="str">
        <f>"003"</f>
        <v>003</v>
      </c>
      <c r="G8774" t="str">
        <f>""</f>
        <v/>
      </c>
      <c r="H8774" t="s">
        <v>0</v>
      </c>
      <c r="I8774" t="s">
        <v>3662</v>
      </c>
      <c r="J8774" t="s">
        <v>7210</v>
      </c>
      <c r="K8774" t="str">
        <f t="shared" si="1303"/>
        <v>41510</v>
      </c>
    </row>
    <row r="8775" spans="1:11" customFormat="1" x14ac:dyDescent="0.25">
      <c r="A8775" t="str">
        <f t="shared" si="1301"/>
        <v>41</v>
      </c>
      <c r="B8775" t="s">
        <v>812</v>
      </c>
      <c r="C8775" t="str">
        <f t="shared" si="1302"/>
        <v>058</v>
      </c>
      <c r="D8775" t="s">
        <v>871</v>
      </c>
      <c r="E8775" t="str">
        <f t="shared" si="1304"/>
        <v>02</v>
      </c>
      <c r="F8775" t="str">
        <f>"003"</f>
        <v>003</v>
      </c>
      <c r="G8775" t="str">
        <f>""</f>
        <v/>
      </c>
      <c r="H8775" t="s">
        <v>2</v>
      </c>
      <c r="I8775" t="s">
        <v>3662</v>
      </c>
      <c r="J8775" t="s">
        <v>7210</v>
      </c>
      <c r="K8775" t="str">
        <f t="shared" si="1303"/>
        <v>41510</v>
      </c>
    </row>
    <row r="8776" spans="1:11" customFormat="1" x14ac:dyDescent="0.25">
      <c r="A8776" t="str">
        <f t="shared" si="1301"/>
        <v>41</v>
      </c>
      <c r="B8776" t="s">
        <v>812</v>
      </c>
      <c r="C8776" t="str">
        <f t="shared" si="1302"/>
        <v>058</v>
      </c>
      <c r="D8776" t="s">
        <v>871</v>
      </c>
      <c r="E8776" t="str">
        <f t="shared" si="1304"/>
        <v>02</v>
      </c>
      <c r="F8776" t="str">
        <f>"004"</f>
        <v>004</v>
      </c>
      <c r="G8776" t="str">
        <f>""</f>
        <v/>
      </c>
      <c r="H8776" t="s">
        <v>1</v>
      </c>
      <c r="I8776" t="s">
        <v>3662</v>
      </c>
      <c r="J8776" t="s">
        <v>7210</v>
      </c>
      <c r="K8776" t="str">
        <f t="shared" si="1303"/>
        <v>41510</v>
      </c>
    </row>
    <row r="8777" spans="1:11" customFormat="1" x14ac:dyDescent="0.25">
      <c r="A8777" t="str">
        <f t="shared" si="1301"/>
        <v>41</v>
      </c>
      <c r="B8777" t="s">
        <v>812</v>
      </c>
      <c r="C8777" t="str">
        <f t="shared" si="1302"/>
        <v>058</v>
      </c>
      <c r="D8777" t="s">
        <v>871</v>
      </c>
      <c r="E8777" t="str">
        <f t="shared" si="1304"/>
        <v>02</v>
      </c>
      <c r="F8777" t="str">
        <f>"004"</f>
        <v>004</v>
      </c>
      <c r="G8777" t="str">
        <f>""</f>
        <v/>
      </c>
      <c r="H8777" t="s">
        <v>0</v>
      </c>
      <c r="I8777" t="s">
        <v>3662</v>
      </c>
      <c r="J8777" t="s">
        <v>7210</v>
      </c>
      <c r="K8777" t="str">
        <f t="shared" si="1303"/>
        <v>41510</v>
      </c>
    </row>
    <row r="8778" spans="1:11" customFormat="1" x14ac:dyDescent="0.25">
      <c r="A8778" t="str">
        <f t="shared" si="1301"/>
        <v>41</v>
      </c>
      <c r="B8778" t="s">
        <v>812</v>
      </c>
      <c r="C8778" t="str">
        <f t="shared" si="1302"/>
        <v>058</v>
      </c>
      <c r="D8778" t="s">
        <v>871</v>
      </c>
      <c r="E8778" t="str">
        <f t="shared" si="1304"/>
        <v>02</v>
      </c>
      <c r="F8778" t="str">
        <f>"005"</f>
        <v>005</v>
      </c>
      <c r="G8778" t="str">
        <f>""</f>
        <v/>
      </c>
      <c r="H8778" t="s">
        <v>3</v>
      </c>
      <c r="I8778" t="s">
        <v>3663</v>
      </c>
      <c r="J8778" t="s">
        <v>7211</v>
      </c>
      <c r="K8778" t="str">
        <f t="shared" si="1303"/>
        <v>41510</v>
      </c>
    </row>
    <row r="8779" spans="1:11" customFormat="1" x14ac:dyDescent="0.25">
      <c r="A8779" t="str">
        <f t="shared" si="1301"/>
        <v>41</v>
      </c>
      <c r="B8779" t="s">
        <v>812</v>
      </c>
      <c r="C8779" t="str">
        <f t="shared" si="1302"/>
        <v>058</v>
      </c>
      <c r="D8779" t="s">
        <v>871</v>
      </c>
      <c r="E8779" t="str">
        <f t="shared" si="1304"/>
        <v>02</v>
      </c>
      <c r="F8779" t="str">
        <f>"006"</f>
        <v>006</v>
      </c>
      <c r="G8779" t="str">
        <f>""</f>
        <v/>
      </c>
      <c r="H8779" t="s">
        <v>1</v>
      </c>
      <c r="I8779" t="s">
        <v>3663</v>
      </c>
      <c r="J8779" t="s">
        <v>7211</v>
      </c>
      <c r="K8779" t="str">
        <f t="shared" si="1303"/>
        <v>41510</v>
      </c>
    </row>
    <row r="8780" spans="1:11" customFormat="1" x14ac:dyDescent="0.25">
      <c r="A8780" t="str">
        <f t="shared" si="1301"/>
        <v>41</v>
      </c>
      <c r="B8780" t="s">
        <v>812</v>
      </c>
      <c r="C8780" t="str">
        <f t="shared" si="1302"/>
        <v>058</v>
      </c>
      <c r="D8780" t="s">
        <v>871</v>
      </c>
      <c r="E8780" t="str">
        <f t="shared" si="1304"/>
        <v>02</v>
      </c>
      <c r="F8780" t="str">
        <f>"006"</f>
        <v>006</v>
      </c>
      <c r="G8780" t="str">
        <f>""</f>
        <v/>
      </c>
      <c r="H8780" t="s">
        <v>0</v>
      </c>
      <c r="I8780" t="s">
        <v>3663</v>
      </c>
      <c r="J8780" t="s">
        <v>7211</v>
      </c>
      <c r="K8780" t="str">
        <f t="shared" si="1303"/>
        <v>41510</v>
      </c>
    </row>
    <row r="8781" spans="1:11" customFormat="1" x14ac:dyDescent="0.25">
      <c r="A8781" t="str">
        <f t="shared" si="1301"/>
        <v>41</v>
      </c>
      <c r="B8781" t="s">
        <v>812</v>
      </c>
      <c r="C8781" t="str">
        <f t="shared" si="1302"/>
        <v>058</v>
      </c>
      <c r="D8781" t="s">
        <v>871</v>
      </c>
      <c r="E8781" t="str">
        <f t="shared" ref="E8781:E8794" si="1305">"03"</f>
        <v>03</v>
      </c>
      <c r="F8781" t="str">
        <f>"001"</f>
        <v>001</v>
      </c>
      <c r="G8781" t="str">
        <f>""</f>
        <v/>
      </c>
      <c r="H8781" t="s">
        <v>3</v>
      </c>
      <c r="I8781" t="s">
        <v>3664</v>
      </c>
      <c r="J8781" t="s">
        <v>7212</v>
      </c>
      <c r="K8781" t="str">
        <f t="shared" si="1303"/>
        <v>41510</v>
      </c>
    </row>
    <row r="8782" spans="1:11" customFormat="1" x14ac:dyDescent="0.25">
      <c r="A8782" t="str">
        <f t="shared" si="1301"/>
        <v>41</v>
      </c>
      <c r="B8782" t="s">
        <v>812</v>
      </c>
      <c r="C8782" t="str">
        <f t="shared" si="1302"/>
        <v>058</v>
      </c>
      <c r="D8782" t="s">
        <v>871</v>
      </c>
      <c r="E8782" t="str">
        <f t="shared" si="1305"/>
        <v>03</v>
      </c>
      <c r="F8782" t="str">
        <f>"002"</f>
        <v>002</v>
      </c>
      <c r="G8782" t="str">
        <f>""</f>
        <v/>
      </c>
      <c r="H8782" t="s">
        <v>3</v>
      </c>
      <c r="I8782" t="s">
        <v>3660</v>
      </c>
      <c r="J8782" t="s">
        <v>7206</v>
      </c>
      <c r="K8782" t="str">
        <f t="shared" si="1303"/>
        <v>41510</v>
      </c>
    </row>
    <row r="8783" spans="1:11" customFormat="1" x14ac:dyDescent="0.25">
      <c r="A8783" t="str">
        <f t="shared" si="1301"/>
        <v>41</v>
      </c>
      <c r="B8783" t="s">
        <v>812</v>
      </c>
      <c r="C8783" t="str">
        <f t="shared" si="1302"/>
        <v>058</v>
      </c>
      <c r="D8783" t="s">
        <v>871</v>
      </c>
      <c r="E8783" t="str">
        <f t="shared" si="1305"/>
        <v>03</v>
      </c>
      <c r="F8783" t="str">
        <f>"003"</f>
        <v>003</v>
      </c>
      <c r="G8783" t="str">
        <f>""</f>
        <v/>
      </c>
      <c r="H8783" t="s">
        <v>1</v>
      </c>
      <c r="I8783" t="s">
        <v>3665</v>
      </c>
      <c r="J8783" t="s">
        <v>7213</v>
      </c>
      <c r="K8783" t="str">
        <f t="shared" si="1303"/>
        <v>41510</v>
      </c>
    </row>
    <row r="8784" spans="1:11" customFormat="1" x14ac:dyDescent="0.25">
      <c r="A8784" t="str">
        <f t="shared" si="1301"/>
        <v>41</v>
      </c>
      <c r="B8784" t="s">
        <v>812</v>
      </c>
      <c r="C8784" t="str">
        <f t="shared" si="1302"/>
        <v>058</v>
      </c>
      <c r="D8784" t="s">
        <v>871</v>
      </c>
      <c r="E8784" t="str">
        <f t="shared" si="1305"/>
        <v>03</v>
      </c>
      <c r="F8784" t="str">
        <f>"003"</f>
        <v>003</v>
      </c>
      <c r="G8784" t="str">
        <f>""</f>
        <v/>
      </c>
      <c r="H8784" t="s">
        <v>0</v>
      </c>
      <c r="I8784" t="s">
        <v>3665</v>
      </c>
      <c r="J8784" t="s">
        <v>7213</v>
      </c>
      <c r="K8784" t="str">
        <f t="shared" si="1303"/>
        <v>41510</v>
      </c>
    </row>
    <row r="8785" spans="1:11" customFormat="1" x14ac:dyDescent="0.25">
      <c r="A8785" t="str">
        <f t="shared" si="1301"/>
        <v>41</v>
      </c>
      <c r="B8785" t="s">
        <v>812</v>
      </c>
      <c r="C8785" t="str">
        <f t="shared" si="1302"/>
        <v>058</v>
      </c>
      <c r="D8785" t="s">
        <v>871</v>
      </c>
      <c r="E8785" t="str">
        <f t="shared" si="1305"/>
        <v>03</v>
      </c>
      <c r="F8785" t="str">
        <f>"004"</f>
        <v>004</v>
      </c>
      <c r="G8785" t="str">
        <f>""</f>
        <v/>
      </c>
      <c r="H8785" t="s">
        <v>1</v>
      </c>
      <c r="I8785" t="s">
        <v>3665</v>
      </c>
      <c r="J8785" t="s">
        <v>7213</v>
      </c>
      <c r="K8785" t="str">
        <f t="shared" si="1303"/>
        <v>41510</v>
      </c>
    </row>
    <row r="8786" spans="1:11" customFormat="1" x14ac:dyDescent="0.25">
      <c r="A8786" t="str">
        <f t="shared" si="1301"/>
        <v>41</v>
      </c>
      <c r="B8786" t="s">
        <v>812</v>
      </c>
      <c r="C8786" t="str">
        <f t="shared" si="1302"/>
        <v>058</v>
      </c>
      <c r="D8786" t="s">
        <v>871</v>
      </c>
      <c r="E8786" t="str">
        <f t="shared" si="1305"/>
        <v>03</v>
      </c>
      <c r="F8786" t="str">
        <f>"004"</f>
        <v>004</v>
      </c>
      <c r="G8786" t="str">
        <f>""</f>
        <v/>
      </c>
      <c r="H8786" t="s">
        <v>0</v>
      </c>
      <c r="I8786" t="s">
        <v>3665</v>
      </c>
      <c r="J8786" t="s">
        <v>7213</v>
      </c>
      <c r="K8786" t="str">
        <f t="shared" si="1303"/>
        <v>41510</v>
      </c>
    </row>
    <row r="8787" spans="1:11" customFormat="1" x14ac:dyDescent="0.25">
      <c r="A8787" t="str">
        <f t="shared" si="1301"/>
        <v>41</v>
      </c>
      <c r="B8787" t="s">
        <v>812</v>
      </c>
      <c r="C8787" t="str">
        <f t="shared" si="1302"/>
        <v>058</v>
      </c>
      <c r="D8787" t="s">
        <v>871</v>
      </c>
      <c r="E8787" t="str">
        <f t="shared" si="1305"/>
        <v>03</v>
      </c>
      <c r="F8787" t="str">
        <f>"005"</f>
        <v>005</v>
      </c>
      <c r="G8787" t="str">
        <f>""</f>
        <v/>
      </c>
      <c r="H8787" t="s">
        <v>1</v>
      </c>
      <c r="I8787" t="s">
        <v>3664</v>
      </c>
      <c r="J8787" t="s">
        <v>7212</v>
      </c>
      <c r="K8787" t="str">
        <f t="shared" si="1303"/>
        <v>41510</v>
      </c>
    </row>
    <row r="8788" spans="1:11" customFormat="1" x14ac:dyDescent="0.25">
      <c r="A8788" t="str">
        <f t="shared" si="1301"/>
        <v>41</v>
      </c>
      <c r="B8788" t="s">
        <v>812</v>
      </c>
      <c r="C8788" t="str">
        <f t="shared" si="1302"/>
        <v>058</v>
      </c>
      <c r="D8788" t="s">
        <v>871</v>
      </c>
      <c r="E8788" t="str">
        <f t="shared" si="1305"/>
        <v>03</v>
      </c>
      <c r="F8788" t="str">
        <f>"005"</f>
        <v>005</v>
      </c>
      <c r="G8788" t="str">
        <f>""</f>
        <v/>
      </c>
      <c r="H8788" t="s">
        <v>0</v>
      </c>
      <c r="I8788" t="s">
        <v>3664</v>
      </c>
      <c r="J8788" t="s">
        <v>7212</v>
      </c>
      <c r="K8788" t="str">
        <f t="shared" si="1303"/>
        <v>41510</v>
      </c>
    </row>
    <row r="8789" spans="1:11" customFormat="1" x14ac:dyDescent="0.25">
      <c r="A8789" t="str">
        <f t="shared" si="1301"/>
        <v>41</v>
      </c>
      <c r="B8789" t="s">
        <v>812</v>
      </c>
      <c r="C8789" t="str">
        <f t="shared" si="1302"/>
        <v>058</v>
      </c>
      <c r="D8789" t="s">
        <v>871</v>
      </c>
      <c r="E8789" t="str">
        <f t="shared" si="1305"/>
        <v>03</v>
      </c>
      <c r="F8789" t="str">
        <f>"005"</f>
        <v>005</v>
      </c>
      <c r="G8789" t="str">
        <f>""</f>
        <v/>
      </c>
      <c r="H8789" t="s">
        <v>2</v>
      </c>
      <c r="I8789" t="s">
        <v>3664</v>
      </c>
      <c r="J8789" t="s">
        <v>7212</v>
      </c>
      <c r="K8789" t="str">
        <f t="shared" si="1303"/>
        <v>41510</v>
      </c>
    </row>
    <row r="8790" spans="1:11" customFormat="1" x14ac:dyDescent="0.25">
      <c r="A8790" t="str">
        <f t="shared" si="1301"/>
        <v>41</v>
      </c>
      <c r="B8790" t="s">
        <v>812</v>
      </c>
      <c r="C8790" t="str">
        <f t="shared" si="1302"/>
        <v>058</v>
      </c>
      <c r="D8790" t="s">
        <v>871</v>
      </c>
      <c r="E8790" t="str">
        <f t="shared" si="1305"/>
        <v>03</v>
      </c>
      <c r="F8790" t="str">
        <f>"006"</f>
        <v>006</v>
      </c>
      <c r="G8790" t="str">
        <f>""</f>
        <v/>
      </c>
      <c r="H8790" t="s">
        <v>1</v>
      </c>
      <c r="I8790" t="s">
        <v>3664</v>
      </c>
      <c r="J8790" t="s">
        <v>7212</v>
      </c>
      <c r="K8790" t="str">
        <f t="shared" si="1303"/>
        <v>41510</v>
      </c>
    </row>
    <row r="8791" spans="1:11" customFormat="1" x14ac:dyDescent="0.25">
      <c r="A8791" t="str">
        <f t="shared" si="1301"/>
        <v>41</v>
      </c>
      <c r="B8791" t="s">
        <v>812</v>
      </c>
      <c r="C8791" t="str">
        <f t="shared" si="1302"/>
        <v>058</v>
      </c>
      <c r="D8791" t="s">
        <v>871</v>
      </c>
      <c r="E8791" t="str">
        <f t="shared" si="1305"/>
        <v>03</v>
      </c>
      <c r="F8791" t="str">
        <f>"006"</f>
        <v>006</v>
      </c>
      <c r="G8791" t="str">
        <f>""</f>
        <v/>
      </c>
      <c r="H8791" t="s">
        <v>0</v>
      </c>
      <c r="I8791" t="s">
        <v>3664</v>
      </c>
      <c r="J8791" t="s">
        <v>7212</v>
      </c>
      <c r="K8791" t="str">
        <f t="shared" si="1303"/>
        <v>41510</v>
      </c>
    </row>
    <row r="8792" spans="1:11" customFormat="1" x14ac:dyDescent="0.25">
      <c r="A8792" t="str">
        <f t="shared" si="1301"/>
        <v>41</v>
      </c>
      <c r="B8792" t="s">
        <v>812</v>
      </c>
      <c r="C8792" t="str">
        <f t="shared" si="1302"/>
        <v>058</v>
      </c>
      <c r="D8792" t="s">
        <v>871</v>
      </c>
      <c r="E8792" t="str">
        <f t="shared" si="1305"/>
        <v>03</v>
      </c>
      <c r="F8792" t="str">
        <f>"007"</f>
        <v>007</v>
      </c>
      <c r="G8792" t="str">
        <f>""</f>
        <v/>
      </c>
      <c r="H8792" t="s">
        <v>1</v>
      </c>
      <c r="I8792" t="s">
        <v>3660</v>
      </c>
      <c r="J8792" t="s">
        <v>7206</v>
      </c>
      <c r="K8792" t="str">
        <f t="shared" si="1303"/>
        <v>41510</v>
      </c>
    </row>
    <row r="8793" spans="1:11" customFormat="1" x14ac:dyDescent="0.25">
      <c r="A8793" t="str">
        <f t="shared" si="1301"/>
        <v>41</v>
      </c>
      <c r="B8793" t="s">
        <v>812</v>
      </c>
      <c r="C8793" t="str">
        <f t="shared" si="1302"/>
        <v>058</v>
      </c>
      <c r="D8793" t="s">
        <v>871</v>
      </c>
      <c r="E8793" t="str">
        <f t="shared" si="1305"/>
        <v>03</v>
      </c>
      <c r="F8793" t="str">
        <f>"007"</f>
        <v>007</v>
      </c>
      <c r="G8793" t="str">
        <f>""</f>
        <v/>
      </c>
      <c r="H8793" t="s">
        <v>0</v>
      </c>
      <c r="I8793" t="s">
        <v>3660</v>
      </c>
      <c r="J8793" t="s">
        <v>7206</v>
      </c>
      <c r="K8793" t="str">
        <f t="shared" si="1303"/>
        <v>41510</v>
      </c>
    </row>
    <row r="8794" spans="1:11" customFormat="1" x14ac:dyDescent="0.25">
      <c r="A8794" t="str">
        <f t="shared" si="1301"/>
        <v>41</v>
      </c>
      <c r="B8794" t="s">
        <v>812</v>
      </c>
      <c r="C8794" t="str">
        <f t="shared" si="1302"/>
        <v>058</v>
      </c>
      <c r="D8794" t="s">
        <v>871</v>
      </c>
      <c r="E8794" t="str">
        <f t="shared" si="1305"/>
        <v>03</v>
      </c>
      <c r="F8794" t="str">
        <f>"007"</f>
        <v>007</v>
      </c>
      <c r="G8794" t="str">
        <f>""</f>
        <v/>
      </c>
      <c r="H8794" t="s">
        <v>2</v>
      </c>
      <c r="I8794" t="s">
        <v>3660</v>
      </c>
      <c r="J8794" t="s">
        <v>7206</v>
      </c>
      <c r="K8794" t="str">
        <f t="shared" si="1303"/>
        <v>41510</v>
      </c>
    </row>
    <row r="8795" spans="1:11" customFormat="1" x14ac:dyDescent="0.25">
      <c r="A8795" t="str">
        <f t="shared" si="1301"/>
        <v>41</v>
      </c>
      <c r="B8795" t="s">
        <v>812</v>
      </c>
      <c r="C8795" t="str">
        <f t="shared" ref="C8795:C8855" si="1306">"059"</f>
        <v>059</v>
      </c>
      <c r="D8795" t="s">
        <v>872</v>
      </c>
      <c r="E8795" t="str">
        <f t="shared" ref="E8795:E8858" si="1307">"01"</f>
        <v>01</v>
      </c>
      <c r="F8795" t="str">
        <f>"001"</f>
        <v>001</v>
      </c>
      <c r="G8795" t="str">
        <f>""</f>
        <v/>
      </c>
      <c r="H8795" t="s">
        <v>1</v>
      </c>
      <c r="I8795" t="s">
        <v>3666</v>
      </c>
      <c r="J8795" t="s">
        <v>7214</v>
      </c>
      <c r="K8795" t="str">
        <f t="shared" ref="K8795:K8855" si="1308">"41927"</f>
        <v>41927</v>
      </c>
    </row>
    <row r="8796" spans="1:11" customFormat="1" x14ac:dyDescent="0.25">
      <c r="A8796" t="str">
        <f t="shared" si="1301"/>
        <v>41</v>
      </c>
      <c r="B8796" t="s">
        <v>812</v>
      </c>
      <c r="C8796" t="str">
        <f t="shared" si="1306"/>
        <v>059</v>
      </c>
      <c r="D8796" t="s">
        <v>872</v>
      </c>
      <c r="E8796" t="str">
        <f t="shared" si="1307"/>
        <v>01</v>
      </c>
      <c r="F8796" t="str">
        <f>"001"</f>
        <v>001</v>
      </c>
      <c r="G8796" t="str">
        <f>""</f>
        <v/>
      </c>
      <c r="H8796" t="s">
        <v>0</v>
      </c>
      <c r="I8796" t="s">
        <v>3666</v>
      </c>
      <c r="J8796" t="s">
        <v>7214</v>
      </c>
      <c r="K8796" t="str">
        <f t="shared" si="1308"/>
        <v>41927</v>
      </c>
    </row>
    <row r="8797" spans="1:11" customFormat="1" x14ac:dyDescent="0.25">
      <c r="A8797" t="str">
        <f t="shared" si="1301"/>
        <v>41</v>
      </c>
      <c r="B8797" t="s">
        <v>812</v>
      </c>
      <c r="C8797" t="str">
        <f t="shared" si="1306"/>
        <v>059</v>
      </c>
      <c r="D8797" t="s">
        <v>872</v>
      </c>
      <c r="E8797" t="str">
        <f t="shared" si="1307"/>
        <v>01</v>
      </c>
      <c r="F8797" t="str">
        <f>"002"</f>
        <v>002</v>
      </c>
      <c r="G8797" t="str">
        <f>""</f>
        <v/>
      </c>
      <c r="H8797" t="s">
        <v>1</v>
      </c>
      <c r="I8797" t="s">
        <v>66</v>
      </c>
      <c r="J8797" t="s">
        <v>7215</v>
      </c>
      <c r="K8797" t="str">
        <f t="shared" si="1308"/>
        <v>41927</v>
      </c>
    </row>
    <row r="8798" spans="1:11" customFormat="1" x14ac:dyDescent="0.25">
      <c r="A8798" t="str">
        <f t="shared" si="1301"/>
        <v>41</v>
      </c>
      <c r="B8798" t="s">
        <v>812</v>
      </c>
      <c r="C8798" t="str">
        <f t="shared" si="1306"/>
        <v>059</v>
      </c>
      <c r="D8798" t="s">
        <v>872</v>
      </c>
      <c r="E8798" t="str">
        <f t="shared" si="1307"/>
        <v>01</v>
      </c>
      <c r="F8798" t="str">
        <f>"002"</f>
        <v>002</v>
      </c>
      <c r="G8798" t="str">
        <f>""</f>
        <v/>
      </c>
      <c r="H8798" t="s">
        <v>0</v>
      </c>
      <c r="I8798" t="s">
        <v>66</v>
      </c>
      <c r="J8798" t="s">
        <v>7215</v>
      </c>
      <c r="K8798" t="str">
        <f t="shared" si="1308"/>
        <v>41927</v>
      </c>
    </row>
    <row r="8799" spans="1:11" customFormat="1" x14ac:dyDescent="0.25">
      <c r="A8799" t="str">
        <f t="shared" si="1301"/>
        <v>41</v>
      </c>
      <c r="B8799" t="s">
        <v>812</v>
      </c>
      <c r="C8799" t="str">
        <f t="shared" si="1306"/>
        <v>059</v>
      </c>
      <c r="D8799" t="s">
        <v>872</v>
      </c>
      <c r="E8799" t="str">
        <f t="shared" si="1307"/>
        <v>01</v>
      </c>
      <c r="F8799" t="str">
        <f>"003"</f>
        <v>003</v>
      </c>
      <c r="G8799" t="str">
        <f>""</f>
        <v/>
      </c>
      <c r="H8799" t="s">
        <v>1</v>
      </c>
      <c r="I8799" t="s">
        <v>3667</v>
      </c>
      <c r="J8799" t="s">
        <v>7216</v>
      </c>
      <c r="K8799" t="str">
        <f t="shared" si="1308"/>
        <v>41927</v>
      </c>
    </row>
    <row r="8800" spans="1:11" customFormat="1" x14ac:dyDescent="0.25">
      <c r="A8800" t="str">
        <f t="shared" si="1301"/>
        <v>41</v>
      </c>
      <c r="B8800" t="s">
        <v>812</v>
      </c>
      <c r="C8800" t="str">
        <f t="shared" si="1306"/>
        <v>059</v>
      </c>
      <c r="D8800" t="s">
        <v>872</v>
      </c>
      <c r="E8800" t="str">
        <f t="shared" si="1307"/>
        <v>01</v>
      </c>
      <c r="F8800" t="str">
        <f>"003"</f>
        <v>003</v>
      </c>
      <c r="G8800" t="str">
        <f>""</f>
        <v/>
      </c>
      <c r="H8800" t="s">
        <v>0</v>
      </c>
      <c r="I8800" t="s">
        <v>3667</v>
      </c>
      <c r="J8800" t="s">
        <v>7216</v>
      </c>
      <c r="K8800" t="str">
        <f t="shared" si="1308"/>
        <v>41927</v>
      </c>
    </row>
    <row r="8801" spans="1:11" customFormat="1" x14ac:dyDescent="0.25">
      <c r="A8801" t="str">
        <f t="shared" si="1301"/>
        <v>41</v>
      </c>
      <c r="B8801" t="s">
        <v>812</v>
      </c>
      <c r="C8801" t="str">
        <f t="shared" si="1306"/>
        <v>059</v>
      </c>
      <c r="D8801" t="s">
        <v>872</v>
      </c>
      <c r="E8801" t="str">
        <f t="shared" si="1307"/>
        <v>01</v>
      </c>
      <c r="F8801" t="str">
        <f>"003"</f>
        <v>003</v>
      </c>
      <c r="G8801" t="str">
        <f>""</f>
        <v/>
      </c>
      <c r="H8801" t="s">
        <v>2</v>
      </c>
      <c r="I8801" t="s">
        <v>3667</v>
      </c>
      <c r="J8801" t="s">
        <v>7216</v>
      </c>
      <c r="K8801" t="str">
        <f t="shared" si="1308"/>
        <v>41927</v>
      </c>
    </row>
    <row r="8802" spans="1:11" customFormat="1" x14ac:dyDescent="0.25">
      <c r="A8802" t="str">
        <f t="shared" si="1301"/>
        <v>41</v>
      </c>
      <c r="B8802" t="s">
        <v>812</v>
      </c>
      <c r="C8802" t="str">
        <f t="shared" si="1306"/>
        <v>059</v>
      </c>
      <c r="D8802" t="s">
        <v>872</v>
      </c>
      <c r="E8802" t="str">
        <f t="shared" si="1307"/>
        <v>01</v>
      </c>
      <c r="F8802" t="str">
        <f>"004"</f>
        <v>004</v>
      </c>
      <c r="G8802" t="str">
        <f>""</f>
        <v/>
      </c>
      <c r="H8802" t="s">
        <v>1</v>
      </c>
      <c r="I8802" t="s">
        <v>3668</v>
      </c>
      <c r="J8802" t="s">
        <v>7217</v>
      </c>
      <c r="K8802" t="str">
        <f t="shared" si="1308"/>
        <v>41927</v>
      </c>
    </row>
    <row r="8803" spans="1:11" customFormat="1" x14ac:dyDescent="0.25">
      <c r="A8803" t="str">
        <f t="shared" si="1301"/>
        <v>41</v>
      </c>
      <c r="B8803" t="s">
        <v>812</v>
      </c>
      <c r="C8803" t="str">
        <f t="shared" si="1306"/>
        <v>059</v>
      </c>
      <c r="D8803" t="s">
        <v>872</v>
      </c>
      <c r="E8803" t="str">
        <f t="shared" si="1307"/>
        <v>01</v>
      </c>
      <c r="F8803" t="str">
        <f>"004"</f>
        <v>004</v>
      </c>
      <c r="G8803" t="str">
        <f>""</f>
        <v/>
      </c>
      <c r="H8803" t="s">
        <v>0</v>
      </c>
      <c r="I8803" t="s">
        <v>3668</v>
      </c>
      <c r="J8803" t="s">
        <v>7217</v>
      </c>
      <c r="K8803" t="str">
        <f t="shared" si="1308"/>
        <v>41927</v>
      </c>
    </row>
    <row r="8804" spans="1:11" customFormat="1" x14ac:dyDescent="0.25">
      <c r="A8804" t="str">
        <f t="shared" si="1301"/>
        <v>41</v>
      </c>
      <c r="B8804" t="s">
        <v>812</v>
      </c>
      <c r="C8804" t="str">
        <f t="shared" si="1306"/>
        <v>059</v>
      </c>
      <c r="D8804" t="s">
        <v>872</v>
      </c>
      <c r="E8804" t="str">
        <f t="shared" si="1307"/>
        <v>01</v>
      </c>
      <c r="F8804" t="str">
        <f>"005"</f>
        <v>005</v>
      </c>
      <c r="G8804" t="str">
        <f>""</f>
        <v/>
      </c>
      <c r="H8804" t="s">
        <v>1</v>
      </c>
      <c r="I8804" t="s">
        <v>3668</v>
      </c>
      <c r="J8804" t="s">
        <v>7217</v>
      </c>
      <c r="K8804" t="str">
        <f t="shared" si="1308"/>
        <v>41927</v>
      </c>
    </row>
    <row r="8805" spans="1:11" customFormat="1" x14ac:dyDescent="0.25">
      <c r="A8805" t="str">
        <f t="shared" si="1301"/>
        <v>41</v>
      </c>
      <c r="B8805" t="s">
        <v>812</v>
      </c>
      <c r="C8805" t="str">
        <f t="shared" si="1306"/>
        <v>059</v>
      </c>
      <c r="D8805" t="s">
        <v>872</v>
      </c>
      <c r="E8805" t="str">
        <f t="shared" si="1307"/>
        <v>01</v>
      </c>
      <c r="F8805" t="str">
        <f>"005"</f>
        <v>005</v>
      </c>
      <c r="G8805" t="str">
        <f>""</f>
        <v/>
      </c>
      <c r="H8805" t="s">
        <v>0</v>
      </c>
      <c r="I8805" t="s">
        <v>3668</v>
      </c>
      <c r="J8805" t="s">
        <v>7217</v>
      </c>
      <c r="K8805" t="str">
        <f t="shared" si="1308"/>
        <v>41927</v>
      </c>
    </row>
    <row r="8806" spans="1:11" customFormat="1" x14ac:dyDescent="0.25">
      <c r="A8806" t="str">
        <f t="shared" si="1301"/>
        <v>41</v>
      </c>
      <c r="B8806" t="s">
        <v>812</v>
      </c>
      <c r="C8806" t="str">
        <f t="shared" si="1306"/>
        <v>059</v>
      </c>
      <c r="D8806" t="s">
        <v>872</v>
      </c>
      <c r="E8806" t="str">
        <f t="shared" si="1307"/>
        <v>01</v>
      </c>
      <c r="F8806" t="str">
        <f>"006"</f>
        <v>006</v>
      </c>
      <c r="G8806" t="str">
        <f>""</f>
        <v/>
      </c>
      <c r="H8806" t="s">
        <v>1</v>
      </c>
      <c r="I8806" t="s">
        <v>3669</v>
      </c>
      <c r="J8806" t="s">
        <v>7218</v>
      </c>
      <c r="K8806" t="str">
        <f t="shared" si="1308"/>
        <v>41927</v>
      </c>
    </row>
    <row r="8807" spans="1:11" customFormat="1" x14ac:dyDescent="0.25">
      <c r="A8807" t="str">
        <f t="shared" si="1301"/>
        <v>41</v>
      </c>
      <c r="B8807" t="s">
        <v>812</v>
      </c>
      <c r="C8807" t="str">
        <f t="shared" si="1306"/>
        <v>059</v>
      </c>
      <c r="D8807" t="s">
        <v>872</v>
      </c>
      <c r="E8807" t="str">
        <f t="shared" si="1307"/>
        <v>01</v>
      </c>
      <c r="F8807" t="str">
        <f>"006"</f>
        <v>006</v>
      </c>
      <c r="G8807" t="str">
        <f>""</f>
        <v/>
      </c>
      <c r="H8807" t="s">
        <v>0</v>
      </c>
      <c r="I8807" t="s">
        <v>3669</v>
      </c>
      <c r="J8807" t="s">
        <v>7218</v>
      </c>
      <c r="K8807" t="str">
        <f t="shared" si="1308"/>
        <v>41927</v>
      </c>
    </row>
    <row r="8808" spans="1:11" customFormat="1" x14ac:dyDescent="0.25">
      <c r="A8808" t="str">
        <f t="shared" si="1301"/>
        <v>41</v>
      </c>
      <c r="B8808" t="s">
        <v>812</v>
      </c>
      <c r="C8808" t="str">
        <f t="shared" si="1306"/>
        <v>059</v>
      </c>
      <c r="D8808" t="s">
        <v>872</v>
      </c>
      <c r="E8808" t="str">
        <f t="shared" si="1307"/>
        <v>01</v>
      </c>
      <c r="F8808" t="str">
        <f>"006"</f>
        <v>006</v>
      </c>
      <c r="G8808" t="str">
        <f>""</f>
        <v/>
      </c>
      <c r="H8808" t="s">
        <v>2</v>
      </c>
      <c r="I8808" t="s">
        <v>3669</v>
      </c>
      <c r="J8808" t="s">
        <v>7218</v>
      </c>
      <c r="K8808" t="str">
        <f t="shared" si="1308"/>
        <v>41927</v>
      </c>
    </row>
    <row r="8809" spans="1:11" customFormat="1" x14ac:dyDescent="0.25">
      <c r="A8809" t="str">
        <f t="shared" si="1301"/>
        <v>41</v>
      </c>
      <c r="B8809" t="s">
        <v>812</v>
      </c>
      <c r="C8809" t="str">
        <f t="shared" si="1306"/>
        <v>059</v>
      </c>
      <c r="D8809" t="s">
        <v>872</v>
      </c>
      <c r="E8809" t="str">
        <f t="shared" si="1307"/>
        <v>01</v>
      </c>
      <c r="F8809" t="str">
        <f>"007"</f>
        <v>007</v>
      </c>
      <c r="G8809" t="str">
        <f>""</f>
        <v/>
      </c>
      <c r="H8809" t="s">
        <v>3</v>
      </c>
      <c r="I8809" t="s">
        <v>3670</v>
      </c>
      <c r="J8809" t="s">
        <v>7219</v>
      </c>
      <c r="K8809" t="str">
        <f t="shared" si="1308"/>
        <v>41927</v>
      </c>
    </row>
    <row r="8810" spans="1:11" customFormat="1" x14ac:dyDescent="0.25">
      <c r="A8810" t="str">
        <f t="shared" si="1301"/>
        <v>41</v>
      </c>
      <c r="B8810" t="s">
        <v>812</v>
      </c>
      <c r="C8810" t="str">
        <f t="shared" si="1306"/>
        <v>059</v>
      </c>
      <c r="D8810" t="s">
        <v>872</v>
      </c>
      <c r="E8810" t="str">
        <f t="shared" si="1307"/>
        <v>01</v>
      </c>
      <c r="F8810" t="str">
        <f>"008"</f>
        <v>008</v>
      </c>
      <c r="G8810" t="str">
        <f>""</f>
        <v/>
      </c>
      <c r="H8810" t="s">
        <v>1</v>
      </c>
      <c r="I8810" t="s">
        <v>3671</v>
      </c>
      <c r="J8810" t="s">
        <v>7220</v>
      </c>
      <c r="K8810" t="str">
        <f t="shared" si="1308"/>
        <v>41927</v>
      </c>
    </row>
    <row r="8811" spans="1:11" customFormat="1" x14ac:dyDescent="0.25">
      <c r="A8811" t="str">
        <f t="shared" si="1301"/>
        <v>41</v>
      </c>
      <c r="B8811" t="s">
        <v>812</v>
      </c>
      <c r="C8811" t="str">
        <f t="shared" si="1306"/>
        <v>059</v>
      </c>
      <c r="D8811" t="s">
        <v>872</v>
      </c>
      <c r="E8811" t="str">
        <f t="shared" si="1307"/>
        <v>01</v>
      </c>
      <c r="F8811" t="str">
        <f>"008"</f>
        <v>008</v>
      </c>
      <c r="G8811" t="str">
        <f>""</f>
        <v/>
      </c>
      <c r="H8811" t="s">
        <v>0</v>
      </c>
      <c r="I8811" t="s">
        <v>3671</v>
      </c>
      <c r="J8811" t="s">
        <v>7220</v>
      </c>
      <c r="K8811" t="str">
        <f t="shared" si="1308"/>
        <v>41927</v>
      </c>
    </row>
    <row r="8812" spans="1:11" customFormat="1" x14ac:dyDescent="0.25">
      <c r="A8812" t="str">
        <f t="shared" si="1301"/>
        <v>41</v>
      </c>
      <c r="B8812" t="s">
        <v>812</v>
      </c>
      <c r="C8812" t="str">
        <f t="shared" si="1306"/>
        <v>059</v>
      </c>
      <c r="D8812" t="s">
        <v>872</v>
      </c>
      <c r="E8812" t="str">
        <f t="shared" si="1307"/>
        <v>01</v>
      </c>
      <c r="F8812" t="str">
        <f>"008"</f>
        <v>008</v>
      </c>
      <c r="G8812" t="str">
        <f>""</f>
        <v/>
      </c>
      <c r="H8812" t="s">
        <v>2</v>
      </c>
      <c r="I8812" t="s">
        <v>3671</v>
      </c>
      <c r="J8812" t="s">
        <v>7220</v>
      </c>
      <c r="K8812" t="str">
        <f t="shared" si="1308"/>
        <v>41927</v>
      </c>
    </row>
    <row r="8813" spans="1:11" customFormat="1" x14ac:dyDescent="0.25">
      <c r="A8813" t="str">
        <f t="shared" si="1301"/>
        <v>41</v>
      </c>
      <c r="B8813" t="s">
        <v>812</v>
      </c>
      <c r="C8813" t="str">
        <f t="shared" si="1306"/>
        <v>059</v>
      </c>
      <c r="D8813" t="s">
        <v>872</v>
      </c>
      <c r="E8813" t="str">
        <f t="shared" si="1307"/>
        <v>01</v>
      </c>
      <c r="F8813" t="str">
        <f>"009"</f>
        <v>009</v>
      </c>
      <c r="G8813" t="str">
        <f>""</f>
        <v/>
      </c>
      <c r="H8813" t="s">
        <v>1</v>
      </c>
      <c r="I8813" t="s">
        <v>3672</v>
      </c>
      <c r="J8813" t="s">
        <v>7221</v>
      </c>
      <c r="K8813" t="str">
        <f t="shared" si="1308"/>
        <v>41927</v>
      </c>
    </row>
    <row r="8814" spans="1:11" customFormat="1" x14ac:dyDescent="0.25">
      <c r="A8814" t="str">
        <f t="shared" si="1301"/>
        <v>41</v>
      </c>
      <c r="B8814" t="s">
        <v>812</v>
      </c>
      <c r="C8814" t="str">
        <f t="shared" si="1306"/>
        <v>059</v>
      </c>
      <c r="D8814" t="s">
        <v>872</v>
      </c>
      <c r="E8814" t="str">
        <f t="shared" si="1307"/>
        <v>01</v>
      </c>
      <c r="F8814" t="str">
        <f>"009"</f>
        <v>009</v>
      </c>
      <c r="G8814" t="str">
        <f>""</f>
        <v/>
      </c>
      <c r="H8814" t="s">
        <v>0</v>
      </c>
      <c r="I8814" t="s">
        <v>3672</v>
      </c>
      <c r="J8814" t="s">
        <v>7221</v>
      </c>
      <c r="K8814" t="str">
        <f t="shared" si="1308"/>
        <v>41927</v>
      </c>
    </row>
    <row r="8815" spans="1:11" customFormat="1" x14ac:dyDescent="0.25">
      <c r="A8815" t="str">
        <f t="shared" si="1301"/>
        <v>41</v>
      </c>
      <c r="B8815" t="s">
        <v>812</v>
      </c>
      <c r="C8815" t="str">
        <f t="shared" si="1306"/>
        <v>059</v>
      </c>
      <c r="D8815" t="s">
        <v>872</v>
      </c>
      <c r="E8815" t="str">
        <f t="shared" si="1307"/>
        <v>01</v>
      </c>
      <c r="F8815" t="str">
        <f>"010"</f>
        <v>010</v>
      </c>
      <c r="G8815" t="str">
        <f>""</f>
        <v/>
      </c>
      <c r="H8815" t="s">
        <v>1</v>
      </c>
      <c r="I8815" t="s">
        <v>3673</v>
      </c>
      <c r="J8815" t="s">
        <v>7222</v>
      </c>
      <c r="K8815" t="str">
        <f t="shared" si="1308"/>
        <v>41927</v>
      </c>
    </row>
    <row r="8816" spans="1:11" customFormat="1" x14ac:dyDescent="0.25">
      <c r="A8816" t="str">
        <f t="shared" si="1301"/>
        <v>41</v>
      </c>
      <c r="B8816" t="s">
        <v>812</v>
      </c>
      <c r="C8816" t="str">
        <f t="shared" si="1306"/>
        <v>059</v>
      </c>
      <c r="D8816" t="s">
        <v>872</v>
      </c>
      <c r="E8816" t="str">
        <f t="shared" si="1307"/>
        <v>01</v>
      </c>
      <c r="F8816" t="str">
        <f>"010"</f>
        <v>010</v>
      </c>
      <c r="G8816" t="str">
        <f>""</f>
        <v/>
      </c>
      <c r="H8816" t="s">
        <v>0</v>
      </c>
      <c r="I8816" t="s">
        <v>3673</v>
      </c>
      <c r="J8816" t="s">
        <v>7222</v>
      </c>
      <c r="K8816" t="str">
        <f t="shared" si="1308"/>
        <v>41927</v>
      </c>
    </row>
    <row r="8817" spans="1:11" customFormat="1" x14ac:dyDescent="0.25">
      <c r="A8817" t="str">
        <f t="shared" si="1301"/>
        <v>41</v>
      </c>
      <c r="B8817" t="s">
        <v>812</v>
      </c>
      <c r="C8817" t="str">
        <f t="shared" si="1306"/>
        <v>059</v>
      </c>
      <c r="D8817" t="s">
        <v>872</v>
      </c>
      <c r="E8817" t="str">
        <f t="shared" si="1307"/>
        <v>01</v>
      </c>
      <c r="F8817" t="str">
        <f>"011"</f>
        <v>011</v>
      </c>
      <c r="G8817" t="str">
        <f>""</f>
        <v/>
      </c>
      <c r="H8817" t="s">
        <v>3</v>
      </c>
      <c r="I8817" t="s">
        <v>3674</v>
      </c>
      <c r="J8817" t="s">
        <v>7223</v>
      </c>
      <c r="K8817" t="str">
        <f t="shared" si="1308"/>
        <v>41927</v>
      </c>
    </row>
    <row r="8818" spans="1:11" customFormat="1" x14ac:dyDescent="0.25">
      <c r="A8818" t="str">
        <f t="shared" si="1301"/>
        <v>41</v>
      </c>
      <c r="B8818" t="s">
        <v>812</v>
      </c>
      <c r="C8818" t="str">
        <f t="shared" si="1306"/>
        <v>059</v>
      </c>
      <c r="D8818" t="s">
        <v>872</v>
      </c>
      <c r="E8818" t="str">
        <f t="shared" si="1307"/>
        <v>01</v>
      </c>
      <c r="F8818" t="str">
        <f>"012"</f>
        <v>012</v>
      </c>
      <c r="G8818" t="str">
        <f>""</f>
        <v/>
      </c>
      <c r="H8818" t="s">
        <v>1</v>
      </c>
      <c r="I8818" t="s">
        <v>3675</v>
      </c>
      <c r="J8818" t="s">
        <v>7224</v>
      </c>
      <c r="K8818" t="str">
        <f t="shared" si="1308"/>
        <v>41927</v>
      </c>
    </row>
    <row r="8819" spans="1:11" customFormat="1" x14ac:dyDescent="0.25">
      <c r="A8819" t="str">
        <f t="shared" si="1301"/>
        <v>41</v>
      </c>
      <c r="B8819" t="s">
        <v>812</v>
      </c>
      <c r="C8819" t="str">
        <f t="shared" si="1306"/>
        <v>059</v>
      </c>
      <c r="D8819" t="s">
        <v>872</v>
      </c>
      <c r="E8819" t="str">
        <f t="shared" si="1307"/>
        <v>01</v>
      </c>
      <c r="F8819" t="str">
        <f>"012"</f>
        <v>012</v>
      </c>
      <c r="G8819" t="str">
        <f>""</f>
        <v/>
      </c>
      <c r="H8819" t="s">
        <v>0</v>
      </c>
      <c r="I8819" t="s">
        <v>3675</v>
      </c>
      <c r="J8819" t="s">
        <v>7224</v>
      </c>
      <c r="K8819" t="str">
        <f t="shared" si="1308"/>
        <v>41927</v>
      </c>
    </row>
    <row r="8820" spans="1:11" customFormat="1" x14ac:dyDescent="0.25">
      <c r="A8820" t="str">
        <f t="shared" si="1301"/>
        <v>41</v>
      </c>
      <c r="B8820" t="s">
        <v>812</v>
      </c>
      <c r="C8820" t="str">
        <f t="shared" si="1306"/>
        <v>059</v>
      </c>
      <c r="D8820" t="s">
        <v>872</v>
      </c>
      <c r="E8820" t="str">
        <f t="shared" si="1307"/>
        <v>01</v>
      </c>
      <c r="F8820" t="str">
        <f>"014"</f>
        <v>014</v>
      </c>
      <c r="G8820" t="str">
        <f>""</f>
        <v/>
      </c>
      <c r="H8820" t="s">
        <v>3</v>
      </c>
      <c r="I8820" t="s">
        <v>3668</v>
      </c>
      <c r="J8820" t="s">
        <v>7217</v>
      </c>
      <c r="K8820" t="str">
        <f t="shared" si="1308"/>
        <v>41927</v>
      </c>
    </row>
    <row r="8821" spans="1:11" customFormat="1" x14ac:dyDescent="0.25">
      <c r="A8821" t="str">
        <f t="shared" si="1301"/>
        <v>41</v>
      </c>
      <c r="B8821" t="s">
        <v>812</v>
      </c>
      <c r="C8821" t="str">
        <f t="shared" si="1306"/>
        <v>059</v>
      </c>
      <c r="D8821" t="s">
        <v>872</v>
      </c>
      <c r="E8821" t="str">
        <f t="shared" si="1307"/>
        <v>01</v>
      </c>
      <c r="F8821" t="str">
        <f>"015"</f>
        <v>015</v>
      </c>
      <c r="G8821" t="str">
        <f>""</f>
        <v/>
      </c>
      <c r="H8821" t="s">
        <v>1</v>
      </c>
      <c r="I8821" t="s">
        <v>3669</v>
      </c>
      <c r="J8821" t="s">
        <v>7218</v>
      </c>
      <c r="K8821" t="str">
        <f t="shared" si="1308"/>
        <v>41927</v>
      </c>
    </row>
    <row r="8822" spans="1:11" customFormat="1" x14ac:dyDescent="0.25">
      <c r="A8822" t="str">
        <f t="shared" si="1301"/>
        <v>41</v>
      </c>
      <c r="B8822" t="s">
        <v>812</v>
      </c>
      <c r="C8822" t="str">
        <f t="shared" si="1306"/>
        <v>059</v>
      </c>
      <c r="D8822" t="s">
        <v>872</v>
      </c>
      <c r="E8822" t="str">
        <f t="shared" si="1307"/>
        <v>01</v>
      </c>
      <c r="F8822" t="str">
        <f>"015"</f>
        <v>015</v>
      </c>
      <c r="G8822" t="str">
        <f>""</f>
        <v/>
      </c>
      <c r="H8822" t="s">
        <v>0</v>
      </c>
      <c r="I8822" t="s">
        <v>3669</v>
      </c>
      <c r="J8822" t="s">
        <v>7218</v>
      </c>
      <c r="K8822" t="str">
        <f t="shared" si="1308"/>
        <v>41927</v>
      </c>
    </row>
    <row r="8823" spans="1:11" customFormat="1" x14ac:dyDescent="0.25">
      <c r="A8823" t="str">
        <f t="shared" ref="A8823:A8886" si="1309">"41"</f>
        <v>41</v>
      </c>
      <c r="B8823" t="s">
        <v>812</v>
      </c>
      <c r="C8823" t="str">
        <f t="shared" si="1306"/>
        <v>059</v>
      </c>
      <c r="D8823" t="s">
        <v>872</v>
      </c>
      <c r="E8823" t="str">
        <f t="shared" si="1307"/>
        <v>01</v>
      </c>
      <c r="F8823" t="str">
        <f>"016"</f>
        <v>016</v>
      </c>
      <c r="G8823" t="str">
        <f>""</f>
        <v/>
      </c>
      <c r="H8823" t="s">
        <v>1</v>
      </c>
      <c r="I8823" t="s">
        <v>3670</v>
      </c>
      <c r="J8823" t="s">
        <v>7219</v>
      </c>
      <c r="K8823" t="str">
        <f t="shared" si="1308"/>
        <v>41927</v>
      </c>
    </row>
    <row r="8824" spans="1:11" customFormat="1" x14ac:dyDescent="0.25">
      <c r="A8824" t="str">
        <f t="shared" si="1309"/>
        <v>41</v>
      </c>
      <c r="B8824" t="s">
        <v>812</v>
      </c>
      <c r="C8824" t="str">
        <f t="shared" si="1306"/>
        <v>059</v>
      </c>
      <c r="D8824" t="s">
        <v>872</v>
      </c>
      <c r="E8824" t="str">
        <f t="shared" si="1307"/>
        <v>01</v>
      </c>
      <c r="F8824" t="str">
        <f>"016"</f>
        <v>016</v>
      </c>
      <c r="G8824" t="str">
        <f>""</f>
        <v/>
      </c>
      <c r="H8824" t="s">
        <v>0</v>
      </c>
      <c r="I8824" t="s">
        <v>3670</v>
      </c>
      <c r="J8824" t="s">
        <v>7219</v>
      </c>
      <c r="K8824" t="str">
        <f t="shared" si="1308"/>
        <v>41927</v>
      </c>
    </row>
    <row r="8825" spans="1:11" customFormat="1" x14ac:dyDescent="0.25">
      <c r="A8825" t="str">
        <f t="shared" si="1309"/>
        <v>41</v>
      </c>
      <c r="B8825" t="s">
        <v>812</v>
      </c>
      <c r="C8825" t="str">
        <f t="shared" si="1306"/>
        <v>059</v>
      </c>
      <c r="D8825" t="s">
        <v>872</v>
      </c>
      <c r="E8825" t="str">
        <f t="shared" si="1307"/>
        <v>01</v>
      </c>
      <c r="F8825" t="str">
        <f>"017"</f>
        <v>017</v>
      </c>
      <c r="G8825" t="str">
        <f>""</f>
        <v/>
      </c>
      <c r="H8825" t="s">
        <v>3</v>
      </c>
      <c r="I8825" t="s">
        <v>3674</v>
      </c>
      <c r="J8825" t="s">
        <v>7223</v>
      </c>
      <c r="K8825" t="str">
        <f t="shared" si="1308"/>
        <v>41927</v>
      </c>
    </row>
    <row r="8826" spans="1:11" customFormat="1" x14ac:dyDescent="0.25">
      <c r="A8826" t="str">
        <f t="shared" si="1309"/>
        <v>41</v>
      </c>
      <c r="B8826" t="s">
        <v>812</v>
      </c>
      <c r="C8826" t="str">
        <f t="shared" si="1306"/>
        <v>059</v>
      </c>
      <c r="D8826" t="s">
        <v>872</v>
      </c>
      <c r="E8826" t="str">
        <f t="shared" si="1307"/>
        <v>01</v>
      </c>
      <c r="F8826" t="str">
        <f>"018"</f>
        <v>018</v>
      </c>
      <c r="G8826" t="str">
        <f>""</f>
        <v/>
      </c>
      <c r="H8826" t="s">
        <v>1</v>
      </c>
      <c r="I8826" t="s">
        <v>3676</v>
      </c>
      <c r="J8826" t="s">
        <v>7225</v>
      </c>
      <c r="K8826" t="str">
        <f t="shared" si="1308"/>
        <v>41927</v>
      </c>
    </row>
    <row r="8827" spans="1:11" customFormat="1" x14ac:dyDescent="0.25">
      <c r="A8827" t="str">
        <f t="shared" si="1309"/>
        <v>41</v>
      </c>
      <c r="B8827" t="s">
        <v>812</v>
      </c>
      <c r="C8827" t="str">
        <f t="shared" si="1306"/>
        <v>059</v>
      </c>
      <c r="D8827" t="s">
        <v>872</v>
      </c>
      <c r="E8827" t="str">
        <f t="shared" si="1307"/>
        <v>01</v>
      </c>
      <c r="F8827" t="str">
        <f>"018"</f>
        <v>018</v>
      </c>
      <c r="G8827" t="str">
        <f>""</f>
        <v/>
      </c>
      <c r="H8827" t="s">
        <v>0</v>
      </c>
      <c r="I8827" t="s">
        <v>3676</v>
      </c>
      <c r="J8827" t="s">
        <v>7225</v>
      </c>
      <c r="K8827" t="str">
        <f t="shared" si="1308"/>
        <v>41927</v>
      </c>
    </row>
    <row r="8828" spans="1:11" customFormat="1" x14ac:dyDescent="0.25">
      <c r="A8828" t="str">
        <f t="shared" si="1309"/>
        <v>41</v>
      </c>
      <c r="B8828" t="s">
        <v>812</v>
      </c>
      <c r="C8828" t="str">
        <f t="shared" si="1306"/>
        <v>059</v>
      </c>
      <c r="D8828" t="s">
        <v>872</v>
      </c>
      <c r="E8828" t="str">
        <f t="shared" si="1307"/>
        <v>01</v>
      </c>
      <c r="F8828" t="str">
        <f>"019"</f>
        <v>019</v>
      </c>
      <c r="G8828" t="str">
        <f>""</f>
        <v/>
      </c>
      <c r="H8828" t="s">
        <v>1</v>
      </c>
      <c r="I8828" t="s">
        <v>3670</v>
      </c>
      <c r="J8828" t="s">
        <v>7219</v>
      </c>
      <c r="K8828" t="str">
        <f t="shared" si="1308"/>
        <v>41927</v>
      </c>
    </row>
    <row r="8829" spans="1:11" customFormat="1" x14ac:dyDescent="0.25">
      <c r="A8829" t="str">
        <f t="shared" si="1309"/>
        <v>41</v>
      </c>
      <c r="B8829" t="s">
        <v>812</v>
      </c>
      <c r="C8829" t="str">
        <f t="shared" si="1306"/>
        <v>059</v>
      </c>
      <c r="D8829" t="s">
        <v>872</v>
      </c>
      <c r="E8829" t="str">
        <f t="shared" si="1307"/>
        <v>01</v>
      </c>
      <c r="F8829" t="str">
        <f>"019"</f>
        <v>019</v>
      </c>
      <c r="G8829" t="str">
        <f>""</f>
        <v/>
      </c>
      <c r="H8829" t="s">
        <v>0</v>
      </c>
      <c r="I8829" t="s">
        <v>3670</v>
      </c>
      <c r="J8829" t="s">
        <v>7219</v>
      </c>
      <c r="K8829" t="str">
        <f t="shared" si="1308"/>
        <v>41927</v>
      </c>
    </row>
    <row r="8830" spans="1:11" customFormat="1" x14ac:dyDescent="0.25">
      <c r="A8830" t="str">
        <f t="shared" si="1309"/>
        <v>41</v>
      </c>
      <c r="B8830" t="s">
        <v>812</v>
      </c>
      <c r="C8830" t="str">
        <f t="shared" si="1306"/>
        <v>059</v>
      </c>
      <c r="D8830" t="s">
        <v>872</v>
      </c>
      <c r="E8830" t="str">
        <f t="shared" si="1307"/>
        <v>01</v>
      </c>
      <c r="F8830" t="str">
        <f>"020"</f>
        <v>020</v>
      </c>
      <c r="G8830" t="str">
        <f>""</f>
        <v/>
      </c>
      <c r="H8830" t="s">
        <v>1</v>
      </c>
      <c r="I8830" t="s">
        <v>3671</v>
      </c>
      <c r="J8830" t="s">
        <v>7220</v>
      </c>
      <c r="K8830" t="str">
        <f t="shared" si="1308"/>
        <v>41927</v>
      </c>
    </row>
    <row r="8831" spans="1:11" customFormat="1" x14ac:dyDescent="0.25">
      <c r="A8831" t="str">
        <f t="shared" si="1309"/>
        <v>41</v>
      </c>
      <c r="B8831" t="s">
        <v>812</v>
      </c>
      <c r="C8831" t="str">
        <f t="shared" si="1306"/>
        <v>059</v>
      </c>
      <c r="D8831" t="s">
        <v>872</v>
      </c>
      <c r="E8831" t="str">
        <f t="shared" si="1307"/>
        <v>01</v>
      </c>
      <c r="F8831" t="str">
        <f>"020"</f>
        <v>020</v>
      </c>
      <c r="G8831" t="str">
        <f>""</f>
        <v/>
      </c>
      <c r="H8831" t="s">
        <v>0</v>
      </c>
      <c r="I8831" t="s">
        <v>3671</v>
      </c>
      <c r="J8831" t="s">
        <v>7220</v>
      </c>
      <c r="K8831" t="str">
        <f t="shared" si="1308"/>
        <v>41927</v>
      </c>
    </row>
    <row r="8832" spans="1:11" customFormat="1" x14ac:dyDescent="0.25">
      <c r="A8832" t="str">
        <f t="shared" si="1309"/>
        <v>41</v>
      </c>
      <c r="B8832" t="s">
        <v>812</v>
      </c>
      <c r="C8832" t="str">
        <f t="shared" si="1306"/>
        <v>059</v>
      </c>
      <c r="D8832" t="s">
        <v>872</v>
      </c>
      <c r="E8832" t="str">
        <f t="shared" si="1307"/>
        <v>01</v>
      </c>
      <c r="F8832" t="str">
        <f>"020"</f>
        <v>020</v>
      </c>
      <c r="G8832" t="str">
        <f>""</f>
        <v/>
      </c>
      <c r="H8832" t="s">
        <v>2</v>
      </c>
      <c r="I8832" t="s">
        <v>3671</v>
      </c>
      <c r="J8832" t="s">
        <v>7220</v>
      </c>
      <c r="K8832" t="str">
        <f t="shared" si="1308"/>
        <v>41927</v>
      </c>
    </row>
    <row r="8833" spans="1:11" customFormat="1" x14ac:dyDescent="0.25">
      <c r="A8833" t="str">
        <f t="shared" si="1309"/>
        <v>41</v>
      </c>
      <c r="B8833" t="s">
        <v>812</v>
      </c>
      <c r="C8833" t="str">
        <f t="shared" si="1306"/>
        <v>059</v>
      </c>
      <c r="D8833" t="s">
        <v>872</v>
      </c>
      <c r="E8833" t="str">
        <f t="shared" si="1307"/>
        <v>01</v>
      </c>
      <c r="F8833" t="str">
        <f>"021"</f>
        <v>021</v>
      </c>
      <c r="G8833" t="str">
        <f>""</f>
        <v/>
      </c>
      <c r="H8833" t="s">
        <v>1</v>
      </c>
      <c r="I8833" t="s">
        <v>3675</v>
      </c>
      <c r="J8833" t="s">
        <v>7224</v>
      </c>
      <c r="K8833" t="str">
        <f t="shared" si="1308"/>
        <v>41927</v>
      </c>
    </row>
    <row r="8834" spans="1:11" customFormat="1" x14ac:dyDescent="0.25">
      <c r="A8834" t="str">
        <f t="shared" si="1309"/>
        <v>41</v>
      </c>
      <c r="B8834" t="s">
        <v>812</v>
      </c>
      <c r="C8834" t="str">
        <f t="shared" si="1306"/>
        <v>059</v>
      </c>
      <c r="D8834" t="s">
        <v>872</v>
      </c>
      <c r="E8834" t="str">
        <f t="shared" si="1307"/>
        <v>01</v>
      </c>
      <c r="F8834" t="str">
        <f>"021"</f>
        <v>021</v>
      </c>
      <c r="G8834" t="str">
        <f>""</f>
        <v/>
      </c>
      <c r="H8834" t="s">
        <v>0</v>
      </c>
      <c r="I8834" t="s">
        <v>3675</v>
      </c>
      <c r="J8834" t="s">
        <v>7224</v>
      </c>
      <c r="K8834" t="str">
        <f t="shared" si="1308"/>
        <v>41927</v>
      </c>
    </row>
    <row r="8835" spans="1:11" customFormat="1" x14ac:dyDescent="0.25">
      <c r="A8835" t="str">
        <f t="shared" si="1309"/>
        <v>41</v>
      </c>
      <c r="B8835" t="s">
        <v>812</v>
      </c>
      <c r="C8835" t="str">
        <f t="shared" si="1306"/>
        <v>059</v>
      </c>
      <c r="D8835" t="s">
        <v>872</v>
      </c>
      <c r="E8835" t="str">
        <f t="shared" si="1307"/>
        <v>01</v>
      </c>
      <c r="F8835" t="str">
        <f>"022"</f>
        <v>022</v>
      </c>
      <c r="G8835" t="str">
        <f>""</f>
        <v/>
      </c>
      <c r="H8835" t="s">
        <v>1</v>
      </c>
      <c r="I8835" t="s">
        <v>3673</v>
      </c>
      <c r="J8835" t="s">
        <v>7222</v>
      </c>
      <c r="K8835" t="str">
        <f t="shared" si="1308"/>
        <v>41927</v>
      </c>
    </row>
    <row r="8836" spans="1:11" customFormat="1" x14ac:dyDescent="0.25">
      <c r="A8836" t="str">
        <f t="shared" si="1309"/>
        <v>41</v>
      </c>
      <c r="B8836" t="s">
        <v>812</v>
      </c>
      <c r="C8836" t="str">
        <f t="shared" si="1306"/>
        <v>059</v>
      </c>
      <c r="D8836" t="s">
        <v>872</v>
      </c>
      <c r="E8836" t="str">
        <f t="shared" si="1307"/>
        <v>01</v>
      </c>
      <c r="F8836" t="str">
        <f>"022"</f>
        <v>022</v>
      </c>
      <c r="G8836" t="str">
        <f>""</f>
        <v/>
      </c>
      <c r="H8836" t="s">
        <v>0</v>
      </c>
      <c r="I8836" t="s">
        <v>3673</v>
      </c>
      <c r="J8836" t="s">
        <v>7222</v>
      </c>
      <c r="K8836" t="str">
        <f t="shared" si="1308"/>
        <v>41927</v>
      </c>
    </row>
    <row r="8837" spans="1:11" customFormat="1" x14ac:dyDescent="0.25">
      <c r="A8837" t="str">
        <f t="shared" si="1309"/>
        <v>41</v>
      </c>
      <c r="B8837" t="s">
        <v>812</v>
      </c>
      <c r="C8837" t="str">
        <f t="shared" si="1306"/>
        <v>059</v>
      </c>
      <c r="D8837" t="s">
        <v>872</v>
      </c>
      <c r="E8837" t="str">
        <f t="shared" si="1307"/>
        <v>01</v>
      </c>
      <c r="F8837" t="str">
        <f>"023"</f>
        <v>023</v>
      </c>
      <c r="G8837" t="str">
        <f>""</f>
        <v/>
      </c>
      <c r="H8837" t="s">
        <v>1</v>
      </c>
      <c r="I8837" t="s">
        <v>3677</v>
      </c>
      <c r="J8837" t="s">
        <v>7226</v>
      </c>
      <c r="K8837" t="str">
        <f t="shared" si="1308"/>
        <v>41927</v>
      </c>
    </row>
    <row r="8838" spans="1:11" customFormat="1" x14ac:dyDescent="0.25">
      <c r="A8838" t="str">
        <f t="shared" si="1309"/>
        <v>41</v>
      </c>
      <c r="B8838" t="s">
        <v>812</v>
      </c>
      <c r="C8838" t="str">
        <f t="shared" si="1306"/>
        <v>059</v>
      </c>
      <c r="D8838" t="s">
        <v>872</v>
      </c>
      <c r="E8838" t="str">
        <f t="shared" si="1307"/>
        <v>01</v>
      </c>
      <c r="F8838" t="str">
        <f>"023"</f>
        <v>023</v>
      </c>
      <c r="G8838" t="str">
        <f>""</f>
        <v/>
      </c>
      <c r="H8838" t="s">
        <v>0</v>
      </c>
      <c r="I8838" t="s">
        <v>3677</v>
      </c>
      <c r="J8838" t="s">
        <v>7226</v>
      </c>
      <c r="K8838" t="str">
        <f t="shared" si="1308"/>
        <v>41927</v>
      </c>
    </row>
    <row r="8839" spans="1:11" customFormat="1" x14ac:dyDescent="0.25">
      <c r="A8839" t="str">
        <f t="shared" si="1309"/>
        <v>41</v>
      </c>
      <c r="B8839" t="s">
        <v>812</v>
      </c>
      <c r="C8839" t="str">
        <f t="shared" si="1306"/>
        <v>059</v>
      </c>
      <c r="D8839" t="s">
        <v>872</v>
      </c>
      <c r="E8839" t="str">
        <f t="shared" si="1307"/>
        <v>01</v>
      </c>
      <c r="F8839" t="str">
        <f>"024"</f>
        <v>024</v>
      </c>
      <c r="G8839" t="str">
        <f>""</f>
        <v/>
      </c>
      <c r="H8839" t="s">
        <v>1</v>
      </c>
      <c r="I8839" t="s">
        <v>3666</v>
      </c>
      <c r="J8839" t="s">
        <v>7214</v>
      </c>
      <c r="K8839" t="str">
        <f t="shared" si="1308"/>
        <v>41927</v>
      </c>
    </row>
    <row r="8840" spans="1:11" customFormat="1" x14ac:dyDescent="0.25">
      <c r="A8840" t="str">
        <f t="shared" si="1309"/>
        <v>41</v>
      </c>
      <c r="B8840" t="s">
        <v>812</v>
      </c>
      <c r="C8840" t="str">
        <f t="shared" si="1306"/>
        <v>059</v>
      </c>
      <c r="D8840" t="s">
        <v>872</v>
      </c>
      <c r="E8840" t="str">
        <f t="shared" si="1307"/>
        <v>01</v>
      </c>
      <c r="F8840" t="str">
        <f>"024"</f>
        <v>024</v>
      </c>
      <c r="G8840" t="str">
        <f>""</f>
        <v/>
      </c>
      <c r="H8840" t="s">
        <v>0</v>
      </c>
      <c r="I8840" t="s">
        <v>3666</v>
      </c>
      <c r="J8840" t="s">
        <v>7214</v>
      </c>
      <c r="K8840" t="str">
        <f t="shared" si="1308"/>
        <v>41927</v>
      </c>
    </row>
    <row r="8841" spans="1:11" customFormat="1" x14ac:dyDescent="0.25">
      <c r="A8841" t="str">
        <f t="shared" si="1309"/>
        <v>41</v>
      </c>
      <c r="B8841" t="s">
        <v>812</v>
      </c>
      <c r="C8841" t="str">
        <f t="shared" si="1306"/>
        <v>059</v>
      </c>
      <c r="D8841" t="s">
        <v>872</v>
      </c>
      <c r="E8841" t="str">
        <f t="shared" si="1307"/>
        <v>01</v>
      </c>
      <c r="F8841" t="str">
        <f>"025"</f>
        <v>025</v>
      </c>
      <c r="G8841" t="str">
        <f>""</f>
        <v/>
      </c>
      <c r="H8841" t="s">
        <v>1</v>
      </c>
      <c r="I8841" t="s">
        <v>3678</v>
      </c>
      <c r="J8841" t="s">
        <v>7227</v>
      </c>
      <c r="K8841" t="str">
        <f t="shared" si="1308"/>
        <v>41927</v>
      </c>
    </row>
    <row r="8842" spans="1:11" customFormat="1" x14ac:dyDescent="0.25">
      <c r="A8842" t="str">
        <f t="shared" si="1309"/>
        <v>41</v>
      </c>
      <c r="B8842" t="s">
        <v>812</v>
      </c>
      <c r="C8842" t="str">
        <f t="shared" si="1306"/>
        <v>059</v>
      </c>
      <c r="D8842" t="s">
        <v>872</v>
      </c>
      <c r="E8842" t="str">
        <f t="shared" si="1307"/>
        <v>01</v>
      </c>
      <c r="F8842" t="str">
        <f>"025"</f>
        <v>025</v>
      </c>
      <c r="G8842" t="str">
        <f>""</f>
        <v/>
      </c>
      <c r="H8842" t="s">
        <v>0</v>
      </c>
      <c r="I8842" t="s">
        <v>3678</v>
      </c>
      <c r="J8842" t="s">
        <v>7227</v>
      </c>
      <c r="K8842" t="str">
        <f t="shared" si="1308"/>
        <v>41927</v>
      </c>
    </row>
    <row r="8843" spans="1:11" customFormat="1" x14ac:dyDescent="0.25">
      <c r="A8843" t="str">
        <f t="shared" si="1309"/>
        <v>41</v>
      </c>
      <c r="B8843" t="s">
        <v>812</v>
      </c>
      <c r="C8843" t="str">
        <f t="shared" si="1306"/>
        <v>059</v>
      </c>
      <c r="D8843" t="s">
        <v>872</v>
      </c>
      <c r="E8843" t="str">
        <f t="shared" si="1307"/>
        <v>01</v>
      </c>
      <c r="F8843" t="str">
        <f>"026"</f>
        <v>026</v>
      </c>
      <c r="G8843" t="str">
        <f>""</f>
        <v/>
      </c>
      <c r="H8843" t="s">
        <v>1</v>
      </c>
      <c r="I8843" t="s">
        <v>3679</v>
      </c>
      <c r="J8843" t="s">
        <v>7228</v>
      </c>
      <c r="K8843" t="str">
        <f t="shared" si="1308"/>
        <v>41927</v>
      </c>
    </row>
    <row r="8844" spans="1:11" customFormat="1" x14ac:dyDescent="0.25">
      <c r="A8844" t="str">
        <f t="shared" si="1309"/>
        <v>41</v>
      </c>
      <c r="B8844" t="s">
        <v>812</v>
      </c>
      <c r="C8844" t="str">
        <f t="shared" si="1306"/>
        <v>059</v>
      </c>
      <c r="D8844" t="s">
        <v>872</v>
      </c>
      <c r="E8844" t="str">
        <f t="shared" si="1307"/>
        <v>01</v>
      </c>
      <c r="F8844" t="str">
        <f>"026"</f>
        <v>026</v>
      </c>
      <c r="G8844" t="str">
        <f>""</f>
        <v/>
      </c>
      <c r="H8844" t="s">
        <v>0</v>
      </c>
      <c r="I8844" t="s">
        <v>3679</v>
      </c>
      <c r="J8844" t="s">
        <v>7228</v>
      </c>
      <c r="K8844" t="str">
        <f t="shared" si="1308"/>
        <v>41927</v>
      </c>
    </row>
    <row r="8845" spans="1:11" customFormat="1" x14ac:dyDescent="0.25">
      <c r="A8845" t="str">
        <f t="shared" si="1309"/>
        <v>41</v>
      </c>
      <c r="B8845" t="s">
        <v>812</v>
      </c>
      <c r="C8845" t="str">
        <f t="shared" si="1306"/>
        <v>059</v>
      </c>
      <c r="D8845" t="s">
        <v>872</v>
      </c>
      <c r="E8845" t="str">
        <f t="shared" si="1307"/>
        <v>01</v>
      </c>
      <c r="F8845" t="str">
        <f>"027"</f>
        <v>027</v>
      </c>
      <c r="G8845" t="str">
        <f>""</f>
        <v/>
      </c>
      <c r="H8845" t="s">
        <v>3</v>
      </c>
      <c r="I8845" t="s">
        <v>3666</v>
      </c>
      <c r="J8845" t="s">
        <v>7214</v>
      </c>
      <c r="K8845" t="str">
        <f t="shared" si="1308"/>
        <v>41927</v>
      </c>
    </row>
    <row r="8846" spans="1:11" customFormat="1" x14ac:dyDescent="0.25">
      <c r="A8846" t="str">
        <f t="shared" si="1309"/>
        <v>41</v>
      </c>
      <c r="B8846" t="s">
        <v>812</v>
      </c>
      <c r="C8846" t="str">
        <f t="shared" si="1306"/>
        <v>059</v>
      </c>
      <c r="D8846" t="s">
        <v>872</v>
      </c>
      <c r="E8846" t="str">
        <f t="shared" si="1307"/>
        <v>01</v>
      </c>
      <c r="F8846" t="str">
        <f>"028"</f>
        <v>028</v>
      </c>
      <c r="G8846" t="str">
        <f>""</f>
        <v/>
      </c>
      <c r="H8846" t="s">
        <v>1</v>
      </c>
      <c r="I8846" t="s">
        <v>3678</v>
      </c>
      <c r="J8846" t="s">
        <v>7227</v>
      </c>
      <c r="K8846" t="str">
        <f t="shared" si="1308"/>
        <v>41927</v>
      </c>
    </row>
    <row r="8847" spans="1:11" customFormat="1" x14ac:dyDescent="0.25">
      <c r="A8847" t="str">
        <f t="shared" si="1309"/>
        <v>41</v>
      </c>
      <c r="B8847" t="s">
        <v>812</v>
      </c>
      <c r="C8847" t="str">
        <f t="shared" si="1306"/>
        <v>059</v>
      </c>
      <c r="D8847" t="s">
        <v>872</v>
      </c>
      <c r="E8847" t="str">
        <f t="shared" si="1307"/>
        <v>01</v>
      </c>
      <c r="F8847" t="str">
        <f>"028"</f>
        <v>028</v>
      </c>
      <c r="G8847" t="str">
        <f>""</f>
        <v/>
      </c>
      <c r="H8847" t="s">
        <v>0</v>
      </c>
      <c r="I8847" t="s">
        <v>3678</v>
      </c>
      <c r="J8847" t="s">
        <v>7227</v>
      </c>
      <c r="K8847" t="str">
        <f t="shared" si="1308"/>
        <v>41927</v>
      </c>
    </row>
    <row r="8848" spans="1:11" customFormat="1" x14ac:dyDescent="0.25">
      <c r="A8848" t="str">
        <f t="shared" si="1309"/>
        <v>41</v>
      </c>
      <c r="B8848" t="s">
        <v>812</v>
      </c>
      <c r="C8848" t="str">
        <f t="shared" si="1306"/>
        <v>059</v>
      </c>
      <c r="D8848" t="s">
        <v>872</v>
      </c>
      <c r="E8848" t="str">
        <f t="shared" si="1307"/>
        <v>01</v>
      </c>
      <c r="F8848" t="str">
        <f>"029"</f>
        <v>029</v>
      </c>
      <c r="G8848" t="str">
        <f>""</f>
        <v/>
      </c>
      <c r="H8848" t="s">
        <v>1</v>
      </c>
      <c r="I8848" t="s">
        <v>3674</v>
      </c>
      <c r="J8848" t="s">
        <v>7223</v>
      </c>
      <c r="K8848" t="str">
        <f t="shared" si="1308"/>
        <v>41927</v>
      </c>
    </row>
    <row r="8849" spans="1:11" customFormat="1" x14ac:dyDescent="0.25">
      <c r="A8849" t="str">
        <f t="shared" si="1309"/>
        <v>41</v>
      </c>
      <c r="B8849" t="s">
        <v>812</v>
      </c>
      <c r="C8849" t="str">
        <f t="shared" si="1306"/>
        <v>059</v>
      </c>
      <c r="D8849" t="s">
        <v>872</v>
      </c>
      <c r="E8849" t="str">
        <f t="shared" si="1307"/>
        <v>01</v>
      </c>
      <c r="F8849" t="str">
        <f>"029"</f>
        <v>029</v>
      </c>
      <c r="G8849" t="str">
        <f>""</f>
        <v/>
      </c>
      <c r="H8849" t="s">
        <v>0</v>
      </c>
      <c r="I8849" t="s">
        <v>3674</v>
      </c>
      <c r="J8849" t="s">
        <v>7223</v>
      </c>
      <c r="K8849" t="str">
        <f t="shared" si="1308"/>
        <v>41927</v>
      </c>
    </row>
    <row r="8850" spans="1:11" customFormat="1" x14ac:dyDescent="0.25">
      <c r="A8850" t="str">
        <f t="shared" si="1309"/>
        <v>41</v>
      </c>
      <c r="B8850" t="s">
        <v>812</v>
      </c>
      <c r="C8850" t="str">
        <f t="shared" si="1306"/>
        <v>059</v>
      </c>
      <c r="D8850" t="s">
        <v>872</v>
      </c>
      <c r="E8850" t="str">
        <f t="shared" si="1307"/>
        <v>01</v>
      </c>
      <c r="F8850" t="str">
        <f>"030"</f>
        <v>030</v>
      </c>
      <c r="G8850" t="str">
        <f>""</f>
        <v/>
      </c>
      <c r="H8850" t="s">
        <v>1</v>
      </c>
      <c r="I8850" t="s">
        <v>3680</v>
      </c>
      <c r="J8850" t="s">
        <v>7229</v>
      </c>
      <c r="K8850" t="str">
        <f t="shared" si="1308"/>
        <v>41927</v>
      </c>
    </row>
    <row r="8851" spans="1:11" customFormat="1" x14ac:dyDescent="0.25">
      <c r="A8851" t="str">
        <f t="shared" si="1309"/>
        <v>41</v>
      </c>
      <c r="B8851" t="s">
        <v>812</v>
      </c>
      <c r="C8851" t="str">
        <f t="shared" si="1306"/>
        <v>059</v>
      </c>
      <c r="D8851" t="s">
        <v>872</v>
      </c>
      <c r="E8851" t="str">
        <f t="shared" si="1307"/>
        <v>01</v>
      </c>
      <c r="F8851" t="str">
        <f>"030"</f>
        <v>030</v>
      </c>
      <c r="G8851" t="str">
        <f>""</f>
        <v/>
      </c>
      <c r="H8851" t="s">
        <v>0</v>
      </c>
      <c r="I8851" t="s">
        <v>3680</v>
      </c>
      <c r="J8851" t="s">
        <v>7229</v>
      </c>
      <c r="K8851" t="str">
        <f t="shared" si="1308"/>
        <v>41927</v>
      </c>
    </row>
    <row r="8852" spans="1:11" customFormat="1" x14ac:dyDescent="0.25">
      <c r="A8852" t="str">
        <f t="shared" si="1309"/>
        <v>41</v>
      </c>
      <c r="B8852" t="s">
        <v>812</v>
      </c>
      <c r="C8852" t="str">
        <f t="shared" si="1306"/>
        <v>059</v>
      </c>
      <c r="D8852" t="s">
        <v>872</v>
      </c>
      <c r="E8852" t="str">
        <f t="shared" si="1307"/>
        <v>01</v>
      </c>
      <c r="F8852" t="str">
        <f>"030"</f>
        <v>030</v>
      </c>
      <c r="G8852" t="str">
        <f>""</f>
        <v/>
      </c>
      <c r="H8852" t="s">
        <v>2</v>
      </c>
      <c r="I8852" t="s">
        <v>3680</v>
      </c>
      <c r="J8852" t="s">
        <v>7229</v>
      </c>
      <c r="K8852" t="str">
        <f t="shared" si="1308"/>
        <v>41927</v>
      </c>
    </row>
    <row r="8853" spans="1:11" customFormat="1" x14ac:dyDescent="0.25">
      <c r="A8853" t="str">
        <f t="shared" si="1309"/>
        <v>41</v>
      </c>
      <c r="B8853" t="s">
        <v>812</v>
      </c>
      <c r="C8853" t="str">
        <f t="shared" si="1306"/>
        <v>059</v>
      </c>
      <c r="D8853" t="s">
        <v>872</v>
      </c>
      <c r="E8853" t="str">
        <f t="shared" si="1307"/>
        <v>01</v>
      </c>
      <c r="F8853" t="str">
        <f>"031"</f>
        <v>031</v>
      </c>
      <c r="G8853" t="str">
        <f>""</f>
        <v/>
      </c>
      <c r="H8853" t="s">
        <v>3</v>
      </c>
      <c r="I8853" t="s">
        <v>3680</v>
      </c>
      <c r="J8853" t="s">
        <v>7229</v>
      </c>
      <c r="K8853" t="str">
        <f t="shared" si="1308"/>
        <v>41927</v>
      </c>
    </row>
    <row r="8854" spans="1:11" customFormat="1" x14ac:dyDescent="0.25">
      <c r="A8854" t="str">
        <f t="shared" si="1309"/>
        <v>41</v>
      </c>
      <c r="B8854" t="s">
        <v>812</v>
      </c>
      <c r="C8854" t="str">
        <f t="shared" si="1306"/>
        <v>059</v>
      </c>
      <c r="D8854" t="s">
        <v>872</v>
      </c>
      <c r="E8854" t="str">
        <f t="shared" si="1307"/>
        <v>01</v>
      </c>
      <c r="F8854" t="str">
        <f>"032"</f>
        <v>032</v>
      </c>
      <c r="G8854" t="str">
        <f>""</f>
        <v/>
      </c>
      <c r="H8854" t="s">
        <v>3</v>
      </c>
      <c r="I8854" t="s">
        <v>3681</v>
      </c>
      <c r="J8854" t="s">
        <v>7230</v>
      </c>
      <c r="K8854" t="str">
        <f t="shared" si="1308"/>
        <v>41927</v>
      </c>
    </row>
    <row r="8855" spans="1:11" customFormat="1" x14ac:dyDescent="0.25">
      <c r="A8855" t="str">
        <f t="shared" si="1309"/>
        <v>41</v>
      </c>
      <c r="B8855" t="s">
        <v>812</v>
      </c>
      <c r="C8855" t="str">
        <f t="shared" si="1306"/>
        <v>059</v>
      </c>
      <c r="D8855" t="s">
        <v>872</v>
      </c>
      <c r="E8855" t="str">
        <f t="shared" si="1307"/>
        <v>01</v>
      </c>
      <c r="F8855" t="str">
        <f>"033"</f>
        <v>033</v>
      </c>
      <c r="G8855" t="str">
        <f>""</f>
        <v/>
      </c>
      <c r="H8855" t="s">
        <v>3</v>
      </c>
      <c r="I8855" t="s">
        <v>66</v>
      </c>
      <c r="J8855" t="s">
        <v>7215</v>
      </c>
      <c r="K8855" t="str">
        <f t="shared" si="1308"/>
        <v>41927</v>
      </c>
    </row>
    <row r="8856" spans="1:11" customFormat="1" x14ac:dyDescent="0.25">
      <c r="A8856" t="str">
        <f t="shared" si="1309"/>
        <v>41</v>
      </c>
      <c r="B8856" t="s">
        <v>812</v>
      </c>
      <c r="C8856" t="str">
        <f t="shared" ref="C8856:C8881" si="1310">"060"</f>
        <v>060</v>
      </c>
      <c r="D8856" t="s">
        <v>873</v>
      </c>
      <c r="E8856" t="str">
        <f t="shared" si="1307"/>
        <v>01</v>
      </c>
      <c r="F8856" t="str">
        <f>"001"</f>
        <v>001</v>
      </c>
      <c r="G8856" t="str">
        <f>""</f>
        <v/>
      </c>
      <c r="H8856" t="s">
        <v>1</v>
      </c>
      <c r="I8856" t="s">
        <v>3682</v>
      </c>
      <c r="J8856" t="s">
        <v>7231</v>
      </c>
      <c r="K8856" t="str">
        <f t="shared" ref="K8856:K8881" si="1311">"41620"</f>
        <v>41620</v>
      </c>
    </row>
    <row r="8857" spans="1:11" customFormat="1" x14ac:dyDescent="0.25">
      <c r="A8857" t="str">
        <f t="shared" si="1309"/>
        <v>41</v>
      </c>
      <c r="B8857" t="s">
        <v>812</v>
      </c>
      <c r="C8857" t="str">
        <f t="shared" si="1310"/>
        <v>060</v>
      </c>
      <c r="D8857" t="s">
        <v>873</v>
      </c>
      <c r="E8857" t="str">
        <f t="shared" si="1307"/>
        <v>01</v>
      </c>
      <c r="F8857" t="str">
        <f>"001"</f>
        <v>001</v>
      </c>
      <c r="G8857" t="str">
        <f>""</f>
        <v/>
      </c>
      <c r="H8857" t="s">
        <v>0</v>
      </c>
      <c r="I8857" t="s">
        <v>3682</v>
      </c>
      <c r="J8857" t="s">
        <v>7231</v>
      </c>
      <c r="K8857" t="str">
        <f t="shared" si="1311"/>
        <v>41620</v>
      </c>
    </row>
    <row r="8858" spans="1:11" customFormat="1" x14ac:dyDescent="0.25">
      <c r="A8858" t="str">
        <f t="shared" si="1309"/>
        <v>41</v>
      </c>
      <c r="B8858" t="s">
        <v>812</v>
      </c>
      <c r="C8858" t="str">
        <f t="shared" si="1310"/>
        <v>060</v>
      </c>
      <c r="D8858" t="s">
        <v>873</v>
      </c>
      <c r="E8858" t="str">
        <f t="shared" si="1307"/>
        <v>01</v>
      </c>
      <c r="F8858" t="str">
        <f>"001"</f>
        <v>001</v>
      </c>
      <c r="G8858" t="str">
        <f>""</f>
        <v/>
      </c>
      <c r="H8858" t="s">
        <v>2</v>
      </c>
      <c r="I8858" t="s">
        <v>3682</v>
      </c>
      <c r="J8858" t="s">
        <v>7231</v>
      </c>
      <c r="K8858" t="str">
        <f t="shared" si="1311"/>
        <v>41620</v>
      </c>
    </row>
    <row r="8859" spans="1:11" customFormat="1" x14ac:dyDescent="0.25">
      <c r="A8859" t="str">
        <f t="shared" si="1309"/>
        <v>41</v>
      </c>
      <c r="B8859" t="s">
        <v>812</v>
      </c>
      <c r="C8859" t="str">
        <f t="shared" si="1310"/>
        <v>060</v>
      </c>
      <c r="D8859" t="s">
        <v>873</v>
      </c>
      <c r="E8859" t="str">
        <f t="shared" ref="E8859:E8863" si="1312">"01"</f>
        <v>01</v>
      </c>
      <c r="F8859" t="str">
        <f>"002"</f>
        <v>002</v>
      </c>
      <c r="G8859" t="str">
        <f>""</f>
        <v/>
      </c>
      <c r="H8859" t="s">
        <v>1</v>
      </c>
      <c r="I8859" t="s">
        <v>3683</v>
      </c>
      <c r="J8859" t="s">
        <v>7232</v>
      </c>
      <c r="K8859" t="str">
        <f t="shared" si="1311"/>
        <v>41620</v>
      </c>
    </row>
    <row r="8860" spans="1:11" customFormat="1" x14ac:dyDescent="0.25">
      <c r="A8860" t="str">
        <f t="shared" si="1309"/>
        <v>41</v>
      </c>
      <c r="B8860" t="s">
        <v>812</v>
      </c>
      <c r="C8860" t="str">
        <f t="shared" si="1310"/>
        <v>060</v>
      </c>
      <c r="D8860" t="s">
        <v>873</v>
      </c>
      <c r="E8860" t="str">
        <f t="shared" si="1312"/>
        <v>01</v>
      </c>
      <c r="F8860" t="str">
        <f>"002"</f>
        <v>002</v>
      </c>
      <c r="G8860" t="str">
        <f>""</f>
        <v/>
      </c>
      <c r="H8860" t="s">
        <v>0</v>
      </c>
      <c r="I8860" t="s">
        <v>3683</v>
      </c>
      <c r="J8860" t="s">
        <v>7232</v>
      </c>
      <c r="K8860" t="str">
        <f t="shared" si="1311"/>
        <v>41620</v>
      </c>
    </row>
    <row r="8861" spans="1:11" customFormat="1" x14ac:dyDescent="0.25">
      <c r="A8861" t="str">
        <f t="shared" si="1309"/>
        <v>41</v>
      </c>
      <c r="B8861" t="s">
        <v>812</v>
      </c>
      <c r="C8861" t="str">
        <f t="shared" si="1310"/>
        <v>060</v>
      </c>
      <c r="D8861" t="s">
        <v>873</v>
      </c>
      <c r="E8861" t="str">
        <f t="shared" si="1312"/>
        <v>01</v>
      </c>
      <c r="F8861" t="str">
        <f>"003"</f>
        <v>003</v>
      </c>
      <c r="G8861" t="str">
        <f>""</f>
        <v/>
      </c>
      <c r="H8861" t="s">
        <v>1</v>
      </c>
      <c r="I8861" t="s">
        <v>3684</v>
      </c>
      <c r="J8861" t="s">
        <v>7233</v>
      </c>
      <c r="K8861" t="str">
        <f t="shared" si="1311"/>
        <v>41620</v>
      </c>
    </row>
    <row r="8862" spans="1:11" customFormat="1" x14ac:dyDescent="0.25">
      <c r="A8862" t="str">
        <f t="shared" si="1309"/>
        <v>41</v>
      </c>
      <c r="B8862" t="s">
        <v>812</v>
      </c>
      <c r="C8862" t="str">
        <f t="shared" si="1310"/>
        <v>060</v>
      </c>
      <c r="D8862" t="s">
        <v>873</v>
      </c>
      <c r="E8862" t="str">
        <f t="shared" si="1312"/>
        <v>01</v>
      </c>
      <c r="F8862" t="str">
        <f>"003"</f>
        <v>003</v>
      </c>
      <c r="G8862" t="str">
        <f>""</f>
        <v/>
      </c>
      <c r="H8862" t="s">
        <v>0</v>
      </c>
      <c r="I8862" t="s">
        <v>3684</v>
      </c>
      <c r="J8862" t="s">
        <v>7233</v>
      </c>
      <c r="K8862" t="str">
        <f t="shared" si="1311"/>
        <v>41620</v>
      </c>
    </row>
    <row r="8863" spans="1:11" customFormat="1" x14ac:dyDescent="0.25">
      <c r="A8863" t="str">
        <f t="shared" si="1309"/>
        <v>41</v>
      </c>
      <c r="B8863" t="s">
        <v>812</v>
      </c>
      <c r="C8863" t="str">
        <f t="shared" si="1310"/>
        <v>060</v>
      </c>
      <c r="D8863" t="s">
        <v>873</v>
      </c>
      <c r="E8863" t="str">
        <f t="shared" si="1312"/>
        <v>01</v>
      </c>
      <c r="F8863" t="str">
        <f>"003"</f>
        <v>003</v>
      </c>
      <c r="G8863" t="str">
        <f>""</f>
        <v/>
      </c>
      <c r="H8863" t="s">
        <v>2</v>
      </c>
      <c r="I8863" t="s">
        <v>3684</v>
      </c>
      <c r="J8863" t="s">
        <v>7233</v>
      </c>
      <c r="K8863" t="str">
        <f t="shared" si="1311"/>
        <v>41620</v>
      </c>
    </row>
    <row r="8864" spans="1:11" customFormat="1" x14ac:dyDescent="0.25">
      <c r="A8864" t="str">
        <f t="shared" si="1309"/>
        <v>41</v>
      </c>
      <c r="B8864" t="s">
        <v>812</v>
      </c>
      <c r="C8864" t="str">
        <f t="shared" si="1310"/>
        <v>060</v>
      </c>
      <c r="D8864" t="s">
        <v>873</v>
      </c>
      <c r="E8864" t="str">
        <f>"02"</f>
        <v>02</v>
      </c>
      <c r="F8864" t="str">
        <f>"001"</f>
        <v>001</v>
      </c>
      <c r="G8864" t="str">
        <f>""</f>
        <v/>
      </c>
      <c r="H8864" t="s">
        <v>1</v>
      </c>
      <c r="I8864" t="s">
        <v>3685</v>
      </c>
      <c r="J8864" t="s">
        <v>7234</v>
      </c>
      <c r="K8864" t="str">
        <f t="shared" si="1311"/>
        <v>41620</v>
      </c>
    </row>
    <row r="8865" spans="1:11" customFormat="1" x14ac:dyDescent="0.25">
      <c r="A8865" t="str">
        <f t="shared" si="1309"/>
        <v>41</v>
      </c>
      <c r="B8865" t="s">
        <v>812</v>
      </c>
      <c r="C8865" t="str">
        <f t="shared" si="1310"/>
        <v>060</v>
      </c>
      <c r="D8865" t="s">
        <v>873</v>
      </c>
      <c r="E8865" t="str">
        <f>"02"</f>
        <v>02</v>
      </c>
      <c r="F8865" t="str">
        <f>"001"</f>
        <v>001</v>
      </c>
      <c r="G8865" t="str">
        <f>""</f>
        <v/>
      </c>
      <c r="H8865" t="s">
        <v>0</v>
      </c>
      <c r="I8865" t="s">
        <v>3685</v>
      </c>
      <c r="J8865" t="s">
        <v>7234</v>
      </c>
      <c r="K8865" t="str">
        <f t="shared" si="1311"/>
        <v>41620</v>
      </c>
    </row>
    <row r="8866" spans="1:11" customFormat="1" x14ac:dyDescent="0.25">
      <c r="A8866" t="str">
        <f t="shared" si="1309"/>
        <v>41</v>
      </c>
      <c r="B8866" t="s">
        <v>812</v>
      </c>
      <c r="C8866" t="str">
        <f t="shared" si="1310"/>
        <v>060</v>
      </c>
      <c r="D8866" t="s">
        <v>873</v>
      </c>
      <c r="E8866" t="str">
        <f>"02"</f>
        <v>02</v>
      </c>
      <c r="F8866" t="str">
        <f>"002"</f>
        <v>002</v>
      </c>
      <c r="G8866" t="str">
        <f>""</f>
        <v/>
      </c>
      <c r="H8866" t="s">
        <v>1</v>
      </c>
      <c r="I8866" t="s">
        <v>3686</v>
      </c>
      <c r="J8866" t="s">
        <v>7235</v>
      </c>
      <c r="K8866" t="str">
        <f t="shared" si="1311"/>
        <v>41620</v>
      </c>
    </row>
    <row r="8867" spans="1:11" customFormat="1" x14ac:dyDescent="0.25">
      <c r="A8867" t="str">
        <f t="shared" si="1309"/>
        <v>41</v>
      </c>
      <c r="B8867" t="s">
        <v>812</v>
      </c>
      <c r="C8867" t="str">
        <f t="shared" si="1310"/>
        <v>060</v>
      </c>
      <c r="D8867" t="s">
        <v>873</v>
      </c>
      <c r="E8867" t="str">
        <f>"02"</f>
        <v>02</v>
      </c>
      <c r="F8867" t="str">
        <f>"002"</f>
        <v>002</v>
      </c>
      <c r="G8867" t="str">
        <f>""</f>
        <v/>
      </c>
      <c r="H8867" t="s">
        <v>0</v>
      </c>
      <c r="I8867" t="s">
        <v>3686</v>
      </c>
      <c r="J8867" t="s">
        <v>7235</v>
      </c>
      <c r="K8867" t="str">
        <f t="shared" si="1311"/>
        <v>41620</v>
      </c>
    </row>
    <row r="8868" spans="1:11" customFormat="1" x14ac:dyDescent="0.25">
      <c r="A8868" t="str">
        <f t="shared" si="1309"/>
        <v>41</v>
      </c>
      <c r="B8868" t="s">
        <v>812</v>
      </c>
      <c r="C8868" t="str">
        <f t="shared" si="1310"/>
        <v>060</v>
      </c>
      <c r="D8868" t="s">
        <v>873</v>
      </c>
      <c r="E8868" t="str">
        <f t="shared" ref="E8868:E8881" si="1313">"03"</f>
        <v>03</v>
      </c>
      <c r="F8868" t="str">
        <f>"001"</f>
        <v>001</v>
      </c>
      <c r="G8868" t="str">
        <f>""</f>
        <v/>
      </c>
      <c r="H8868" t="s">
        <v>3</v>
      </c>
      <c r="I8868" t="s">
        <v>3687</v>
      </c>
      <c r="J8868" t="s">
        <v>7236</v>
      </c>
      <c r="K8868" t="str">
        <f t="shared" si="1311"/>
        <v>41620</v>
      </c>
    </row>
    <row r="8869" spans="1:11" customFormat="1" x14ac:dyDescent="0.25">
      <c r="A8869" t="str">
        <f t="shared" si="1309"/>
        <v>41</v>
      </c>
      <c r="B8869" t="s">
        <v>812</v>
      </c>
      <c r="C8869" t="str">
        <f t="shared" si="1310"/>
        <v>060</v>
      </c>
      <c r="D8869" t="s">
        <v>873</v>
      </c>
      <c r="E8869" t="str">
        <f t="shared" si="1313"/>
        <v>03</v>
      </c>
      <c r="F8869" t="str">
        <f>"002"</f>
        <v>002</v>
      </c>
      <c r="G8869" t="str">
        <f>""</f>
        <v/>
      </c>
      <c r="H8869" t="s">
        <v>1</v>
      </c>
      <c r="I8869" t="s">
        <v>3688</v>
      </c>
      <c r="J8869" t="s">
        <v>7237</v>
      </c>
      <c r="K8869" t="str">
        <f t="shared" si="1311"/>
        <v>41620</v>
      </c>
    </row>
    <row r="8870" spans="1:11" customFormat="1" x14ac:dyDescent="0.25">
      <c r="A8870" t="str">
        <f t="shared" si="1309"/>
        <v>41</v>
      </c>
      <c r="B8870" t="s">
        <v>812</v>
      </c>
      <c r="C8870" t="str">
        <f t="shared" si="1310"/>
        <v>060</v>
      </c>
      <c r="D8870" t="s">
        <v>873</v>
      </c>
      <c r="E8870" t="str">
        <f t="shared" si="1313"/>
        <v>03</v>
      </c>
      <c r="F8870" t="str">
        <f>"002"</f>
        <v>002</v>
      </c>
      <c r="G8870" t="str">
        <f>""</f>
        <v/>
      </c>
      <c r="H8870" t="s">
        <v>0</v>
      </c>
      <c r="I8870" t="s">
        <v>3688</v>
      </c>
      <c r="J8870" t="s">
        <v>7237</v>
      </c>
      <c r="K8870" t="str">
        <f t="shared" si="1311"/>
        <v>41620</v>
      </c>
    </row>
    <row r="8871" spans="1:11" customFormat="1" x14ac:dyDescent="0.25">
      <c r="A8871" t="str">
        <f t="shared" si="1309"/>
        <v>41</v>
      </c>
      <c r="B8871" t="s">
        <v>812</v>
      </c>
      <c r="C8871" t="str">
        <f t="shared" si="1310"/>
        <v>060</v>
      </c>
      <c r="D8871" t="s">
        <v>873</v>
      </c>
      <c r="E8871" t="str">
        <f t="shared" si="1313"/>
        <v>03</v>
      </c>
      <c r="F8871" t="str">
        <f>"002"</f>
        <v>002</v>
      </c>
      <c r="G8871" t="str">
        <f>""</f>
        <v/>
      </c>
      <c r="H8871" t="s">
        <v>2</v>
      </c>
      <c r="I8871" t="s">
        <v>3688</v>
      </c>
      <c r="J8871" t="s">
        <v>7237</v>
      </c>
      <c r="K8871" t="str">
        <f t="shared" si="1311"/>
        <v>41620</v>
      </c>
    </row>
    <row r="8872" spans="1:11" customFormat="1" x14ac:dyDescent="0.25">
      <c r="A8872" t="str">
        <f t="shared" si="1309"/>
        <v>41</v>
      </c>
      <c r="B8872" t="s">
        <v>812</v>
      </c>
      <c r="C8872" t="str">
        <f t="shared" si="1310"/>
        <v>060</v>
      </c>
      <c r="D8872" t="s">
        <v>873</v>
      </c>
      <c r="E8872" t="str">
        <f t="shared" si="1313"/>
        <v>03</v>
      </c>
      <c r="F8872" t="str">
        <f>"003"</f>
        <v>003</v>
      </c>
      <c r="G8872" t="str">
        <f>""</f>
        <v/>
      </c>
      <c r="H8872" t="s">
        <v>1</v>
      </c>
      <c r="I8872" t="s">
        <v>3514</v>
      </c>
      <c r="J8872" t="s">
        <v>7238</v>
      </c>
      <c r="K8872" t="str">
        <f t="shared" si="1311"/>
        <v>41620</v>
      </c>
    </row>
    <row r="8873" spans="1:11" customFormat="1" x14ac:dyDescent="0.25">
      <c r="A8873" t="str">
        <f t="shared" si="1309"/>
        <v>41</v>
      </c>
      <c r="B8873" t="s">
        <v>812</v>
      </c>
      <c r="C8873" t="str">
        <f t="shared" si="1310"/>
        <v>060</v>
      </c>
      <c r="D8873" t="s">
        <v>873</v>
      </c>
      <c r="E8873" t="str">
        <f t="shared" si="1313"/>
        <v>03</v>
      </c>
      <c r="F8873" t="str">
        <f>"003"</f>
        <v>003</v>
      </c>
      <c r="G8873" t="str">
        <f>""</f>
        <v/>
      </c>
      <c r="H8873" t="s">
        <v>0</v>
      </c>
      <c r="I8873" t="s">
        <v>3514</v>
      </c>
      <c r="J8873" t="s">
        <v>7238</v>
      </c>
      <c r="K8873" t="str">
        <f t="shared" si="1311"/>
        <v>41620</v>
      </c>
    </row>
    <row r="8874" spans="1:11" customFormat="1" x14ac:dyDescent="0.25">
      <c r="A8874" t="str">
        <f t="shared" si="1309"/>
        <v>41</v>
      </c>
      <c r="B8874" t="s">
        <v>812</v>
      </c>
      <c r="C8874" t="str">
        <f t="shared" si="1310"/>
        <v>060</v>
      </c>
      <c r="D8874" t="s">
        <v>873</v>
      </c>
      <c r="E8874" t="str">
        <f t="shared" si="1313"/>
        <v>03</v>
      </c>
      <c r="F8874" t="str">
        <f>"004"</f>
        <v>004</v>
      </c>
      <c r="G8874" t="str">
        <f>""</f>
        <v/>
      </c>
      <c r="H8874" t="s">
        <v>3</v>
      </c>
      <c r="I8874" t="s">
        <v>3687</v>
      </c>
      <c r="J8874" t="s">
        <v>7236</v>
      </c>
      <c r="K8874" t="str">
        <f t="shared" si="1311"/>
        <v>41620</v>
      </c>
    </row>
    <row r="8875" spans="1:11" customFormat="1" x14ac:dyDescent="0.25">
      <c r="A8875" t="str">
        <f t="shared" si="1309"/>
        <v>41</v>
      </c>
      <c r="B8875" t="s">
        <v>812</v>
      </c>
      <c r="C8875" t="str">
        <f t="shared" si="1310"/>
        <v>060</v>
      </c>
      <c r="D8875" t="s">
        <v>873</v>
      </c>
      <c r="E8875" t="str">
        <f t="shared" si="1313"/>
        <v>03</v>
      </c>
      <c r="F8875" t="str">
        <f>"005"</f>
        <v>005</v>
      </c>
      <c r="G8875" t="str">
        <f>""</f>
        <v/>
      </c>
      <c r="H8875" t="s">
        <v>1</v>
      </c>
      <c r="I8875" t="s">
        <v>3688</v>
      </c>
      <c r="J8875" t="s">
        <v>7237</v>
      </c>
      <c r="K8875" t="str">
        <f t="shared" si="1311"/>
        <v>41620</v>
      </c>
    </row>
    <row r="8876" spans="1:11" customFormat="1" x14ac:dyDescent="0.25">
      <c r="A8876" t="str">
        <f t="shared" si="1309"/>
        <v>41</v>
      </c>
      <c r="B8876" t="s">
        <v>812</v>
      </c>
      <c r="C8876" t="str">
        <f t="shared" si="1310"/>
        <v>060</v>
      </c>
      <c r="D8876" t="s">
        <v>873</v>
      </c>
      <c r="E8876" t="str">
        <f t="shared" si="1313"/>
        <v>03</v>
      </c>
      <c r="F8876" t="str">
        <f>"005"</f>
        <v>005</v>
      </c>
      <c r="G8876" t="str">
        <f>""</f>
        <v/>
      </c>
      <c r="H8876" t="s">
        <v>0</v>
      </c>
      <c r="I8876" t="s">
        <v>3688</v>
      </c>
      <c r="J8876" t="s">
        <v>7237</v>
      </c>
      <c r="K8876" t="str">
        <f t="shared" si="1311"/>
        <v>41620</v>
      </c>
    </row>
    <row r="8877" spans="1:11" customFormat="1" x14ac:dyDescent="0.25">
      <c r="A8877" t="str">
        <f t="shared" si="1309"/>
        <v>41</v>
      </c>
      <c r="B8877" t="s">
        <v>812</v>
      </c>
      <c r="C8877" t="str">
        <f t="shared" si="1310"/>
        <v>060</v>
      </c>
      <c r="D8877" t="s">
        <v>873</v>
      </c>
      <c r="E8877" t="str">
        <f t="shared" si="1313"/>
        <v>03</v>
      </c>
      <c r="F8877" t="str">
        <f>"005"</f>
        <v>005</v>
      </c>
      <c r="G8877" t="str">
        <f>""</f>
        <v/>
      </c>
      <c r="H8877" t="s">
        <v>2</v>
      </c>
      <c r="I8877" t="s">
        <v>3688</v>
      </c>
      <c r="J8877" t="s">
        <v>7237</v>
      </c>
      <c r="K8877" t="str">
        <f t="shared" si="1311"/>
        <v>41620</v>
      </c>
    </row>
    <row r="8878" spans="1:11" customFormat="1" x14ac:dyDescent="0.25">
      <c r="A8878" t="str">
        <f t="shared" si="1309"/>
        <v>41</v>
      </c>
      <c r="B8878" t="s">
        <v>812</v>
      </c>
      <c r="C8878" t="str">
        <f t="shared" si="1310"/>
        <v>060</v>
      </c>
      <c r="D8878" t="s">
        <v>873</v>
      </c>
      <c r="E8878" t="str">
        <f t="shared" si="1313"/>
        <v>03</v>
      </c>
      <c r="F8878" t="str">
        <f>"006"</f>
        <v>006</v>
      </c>
      <c r="G8878" t="str">
        <f>""</f>
        <v/>
      </c>
      <c r="H8878" t="s">
        <v>1</v>
      </c>
      <c r="I8878" t="s">
        <v>3514</v>
      </c>
      <c r="J8878" t="s">
        <v>7238</v>
      </c>
      <c r="K8878" t="str">
        <f t="shared" si="1311"/>
        <v>41620</v>
      </c>
    </row>
    <row r="8879" spans="1:11" customFormat="1" x14ac:dyDescent="0.25">
      <c r="A8879" t="str">
        <f t="shared" si="1309"/>
        <v>41</v>
      </c>
      <c r="B8879" t="s">
        <v>812</v>
      </c>
      <c r="C8879" t="str">
        <f t="shared" si="1310"/>
        <v>060</v>
      </c>
      <c r="D8879" t="s">
        <v>873</v>
      </c>
      <c r="E8879" t="str">
        <f t="shared" si="1313"/>
        <v>03</v>
      </c>
      <c r="F8879" t="str">
        <f>"006"</f>
        <v>006</v>
      </c>
      <c r="G8879" t="str">
        <f>""</f>
        <v/>
      </c>
      <c r="H8879" t="s">
        <v>0</v>
      </c>
      <c r="I8879" t="s">
        <v>3514</v>
      </c>
      <c r="J8879" t="s">
        <v>7238</v>
      </c>
      <c r="K8879" t="str">
        <f t="shared" si="1311"/>
        <v>41620</v>
      </c>
    </row>
    <row r="8880" spans="1:11" customFormat="1" x14ac:dyDescent="0.25">
      <c r="A8880" t="str">
        <f t="shared" si="1309"/>
        <v>41</v>
      </c>
      <c r="B8880" t="s">
        <v>812</v>
      </c>
      <c r="C8880" t="str">
        <f t="shared" si="1310"/>
        <v>060</v>
      </c>
      <c r="D8880" t="s">
        <v>873</v>
      </c>
      <c r="E8880" t="str">
        <f t="shared" si="1313"/>
        <v>03</v>
      </c>
      <c r="F8880" t="str">
        <f>"007"</f>
        <v>007</v>
      </c>
      <c r="G8880" t="str">
        <f>""</f>
        <v/>
      </c>
      <c r="H8880" t="s">
        <v>1</v>
      </c>
      <c r="I8880" t="s">
        <v>3514</v>
      </c>
      <c r="J8880" t="s">
        <v>7238</v>
      </c>
      <c r="K8880" t="str">
        <f t="shared" si="1311"/>
        <v>41620</v>
      </c>
    </row>
    <row r="8881" spans="1:12" customFormat="1" x14ac:dyDescent="0.25">
      <c r="A8881" t="str">
        <f t="shared" si="1309"/>
        <v>41</v>
      </c>
      <c r="B8881" t="s">
        <v>812</v>
      </c>
      <c r="C8881" t="str">
        <f t="shared" si="1310"/>
        <v>060</v>
      </c>
      <c r="D8881" t="s">
        <v>873</v>
      </c>
      <c r="E8881" t="str">
        <f t="shared" si="1313"/>
        <v>03</v>
      </c>
      <c r="F8881" t="str">
        <f>"007"</f>
        <v>007</v>
      </c>
      <c r="G8881" t="str">
        <f>""</f>
        <v/>
      </c>
      <c r="H8881" t="s">
        <v>0</v>
      </c>
      <c r="I8881" t="s">
        <v>3514</v>
      </c>
      <c r="J8881" t="s">
        <v>7238</v>
      </c>
      <c r="K8881" t="str">
        <f t="shared" si="1311"/>
        <v>41620</v>
      </c>
    </row>
    <row r="8882" spans="1:12" customFormat="1" x14ac:dyDescent="0.25">
      <c r="A8882" t="str">
        <f t="shared" si="1309"/>
        <v>41</v>
      </c>
      <c r="B8882" t="s">
        <v>812</v>
      </c>
      <c r="C8882" t="str">
        <f>"061"</f>
        <v>061</v>
      </c>
      <c r="D8882" t="s">
        <v>874</v>
      </c>
      <c r="E8882" t="str">
        <f t="shared" ref="E8882:E8895" si="1314">"01"</f>
        <v>01</v>
      </c>
      <c r="F8882" t="str">
        <f>"001"</f>
        <v>001</v>
      </c>
      <c r="G8882" t="str">
        <f>""</f>
        <v/>
      </c>
      <c r="H8882" t="s">
        <v>1</v>
      </c>
      <c r="I8882" t="s">
        <v>37</v>
      </c>
      <c r="J8882" t="s">
        <v>6072</v>
      </c>
      <c r="K8882" t="str">
        <f>"41569"</f>
        <v>41569</v>
      </c>
    </row>
    <row r="8883" spans="1:12" customFormat="1" x14ac:dyDescent="0.25">
      <c r="A8883" t="str">
        <f t="shared" si="1309"/>
        <v>41</v>
      </c>
      <c r="B8883" t="s">
        <v>812</v>
      </c>
      <c r="C8883" t="str">
        <f>"061"</f>
        <v>061</v>
      </c>
      <c r="D8883" t="s">
        <v>874</v>
      </c>
      <c r="E8883" t="str">
        <f t="shared" si="1314"/>
        <v>01</v>
      </c>
      <c r="F8883" t="str">
        <f>"001"</f>
        <v>001</v>
      </c>
      <c r="G8883" t="str">
        <f>""</f>
        <v/>
      </c>
      <c r="H8883" t="s">
        <v>0</v>
      </c>
      <c r="I8883" t="s">
        <v>37</v>
      </c>
      <c r="J8883" t="s">
        <v>6072</v>
      </c>
      <c r="K8883" t="str">
        <f>"41569"</f>
        <v>41569</v>
      </c>
    </row>
    <row r="8884" spans="1:12" customFormat="1" x14ac:dyDescent="0.25">
      <c r="A8884" t="str">
        <f t="shared" si="1309"/>
        <v>41</v>
      </c>
      <c r="B8884" t="s">
        <v>812</v>
      </c>
      <c r="C8884" t="str">
        <f>"061"</f>
        <v>061</v>
      </c>
      <c r="D8884" t="s">
        <v>874</v>
      </c>
      <c r="E8884" t="str">
        <f t="shared" si="1314"/>
        <v>01</v>
      </c>
      <c r="F8884" t="str">
        <f>"002"</f>
        <v>002</v>
      </c>
      <c r="G8884" t="str">
        <f>""</f>
        <v/>
      </c>
      <c r="H8884" t="s">
        <v>1</v>
      </c>
      <c r="I8884" t="s">
        <v>37</v>
      </c>
      <c r="J8884" t="s">
        <v>7239</v>
      </c>
      <c r="K8884" t="str">
        <f>"41569"</f>
        <v>41569</v>
      </c>
    </row>
    <row r="8885" spans="1:12" customFormat="1" x14ac:dyDescent="0.25">
      <c r="A8885" t="str">
        <f t="shared" si="1309"/>
        <v>41</v>
      </c>
      <c r="B8885" t="s">
        <v>812</v>
      </c>
      <c r="C8885" t="str">
        <f>"061"</f>
        <v>061</v>
      </c>
      <c r="D8885" t="s">
        <v>874</v>
      </c>
      <c r="E8885" t="str">
        <f t="shared" si="1314"/>
        <v>01</v>
      </c>
      <c r="F8885" t="str">
        <f>"002"</f>
        <v>002</v>
      </c>
      <c r="G8885" t="str">
        <f>""</f>
        <v/>
      </c>
      <c r="H8885" t="s">
        <v>0</v>
      </c>
      <c r="I8885" t="s">
        <v>37</v>
      </c>
      <c r="J8885" t="s">
        <v>7239</v>
      </c>
      <c r="K8885" t="str">
        <f>"41569"</f>
        <v>41569</v>
      </c>
    </row>
    <row r="8886" spans="1:12" customFormat="1" x14ac:dyDescent="0.25">
      <c r="A8886" t="str">
        <f t="shared" si="1309"/>
        <v>41</v>
      </c>
      <c r="B8886" t="s">
        <v>812</v>
      </c>
      <c r="C8886" t="str">
        <f>"062"</f>
        <v>062</v>
      </c>
      <c r="D8886" t="s">
        <v>875</v>
      </c>
      <c r="E8886" t="str">
        <f t="shared" si="1314"/>
        <v>01</v>
      </c>
      <c r="F8886" t="str">
        <f>"001"</f>
        <v>001</v>
      </c>
      <c r="G8886" t="str">
        <f>""</f>
        <v/>
      </c>
      <c r="H8886" t="s">
        <v>1</v>
      </c>
      <c r="I8886" t="s">
        <v>87</v>
      </c>
      <c r="J8886" t="s">
        <v>7240</v>
      </c>
      <c r="K8886" t="str">
        <f>"41658"</f>
        <v>41658</v>
      </c>
    </row>
    <row r="8887" spans="1:12" customFormat="1" x14ac:dyDescent="0.25">
      <c r="A8887" t="str">
        <f t="shared" ref="A8887:A8950" si="1315">"41"</f>
        <v>41</v>
      </c>
      <c r="B8887" t="s">
        <v>812</v>
      </c>
      <c r="C8887" t="str">
        <f>"062"</f>
        <v>062</v>
      </c>
      <c r="D8887" t="s">
        <v>875</v>
      </c>
      <c r="E8887" t="str">
        <f t="shared" si="1314"/>
        <v>01</v>
      </c>
      <c r="F8887" t="str">
        <f>"001"</f>
        <v>001</v>
      </c>
      <c r="G8887" t="str">
        <f>""</f>
        <v/>
      </c>
      <c r="H8887" t="s">
        <v>0</v>
      </c>
      <c r="I8887" t="s">
        <v>87</v>
      </c>
      <c r="J8887" t="s">
        <v>7240</v>
      </c>
      <c r="K8887" t="str">
        <f>"41658"</f>
        <v>41658</v>
      </c>
    </row>
    <row r="8888" spans="1:12" customFormat="1" x14ac:dyDescent="0.25">
      <c r="A8888" t="str">
        <f t="shared" si="1315"/>
        <v>41</v>
      </c>
      <c r="B8888" t="s">
        <v>812</v>
      </c>
      <c r="C8888" t="str">
        <f>"062"</f>
        <v>062</v>
      </c>
      <c r="D8888" t="s">
        <v>875</v>
      </c>
      <c r="E8888" t="str">
        <f t="shared" si="1314"/>
        <v>01</v>
      </c>
      <c r="F8888" t="str">
        <f>"002"</f>
        <v>002</v>
      </c>
      <c r="G8888" t="str">
        <f>""</f>
        <v/>
      </c>
      <c r="H8888" t="s">
        <v>1</v>
      </c>
      <c r="I8888" t="s">
        <v>87</v>
      </c>
      <c r="J8888" t="s">
        <v>7240</v>
      </c>
      <c r="K8888" t="str">
        <f>"41658"</f>
        <v>41658</v>
      </c>
    </row>
    <row r="8889" spans="1:12" customFormat="1" x14ac:dyDescent="0.25">
      <c r="A8889" t="str">
        <f t="shared" si="1315"/>
        <v>41</v>
      </c>
      <c r="B8889" t="s">
        <v>812</v>
      </c>
      <c r="C8889" t="str">
        <f>"062"</f>
        <v>062</v>
      </c>
      <c r="D8889" t="s">
        <v>875</v>
      </c>
      <c r="E8889" t="str">
        <f t="shared" si="1314"/>
        <v>01</v>
      </c>
      <c r="F8889" t="str">
        <f>"002"</f>
        <v>002</v>
      </c>
      <c r="G8889" t="str">
        <f>""</f>
        <v/>
      </c>
      <c r="H8889" t="s">
        <v>0</v>
      </c>
      <c r="I8889" t="s">
        <v>87</v>
      </c>
      <c r="J8889" t="s">
        <v>7240</v>
      </c>
      <c r="K8889" t="str">
        <f>"41658"</f>
        <v>41658</v>
      </c>
    </row>
    <row r="8890" spans="1:12" customFormat="1" x14ac:dyDescent="0.25">
      <c r="A8890" t="str">
        <f t="shared" si="1315"/>
        <v>41</v>
      </c>
      <c r="B8890" t="s">
        <v>812</v>
      </c>
      <c r="C8890" t="str">
        <f>"063"</f>
        <v>063</v>
      </c>
      <c r="D8890" t="s">
        <v>876</v>
      </c>
      <c r="E8890" t="str">
        <f t="shared" si="1314"/>
        <v>01</v>
      </c>
      <c r="F8890" t="str">
        <f>"001"</f>
        <v>001</v>
      </c>
      <c r="G8890" t="str">
        <f>""</f>
        <v/>
      </c>
      <c r="H8890" t="s">
        <v>1</v>
      </c>
      <c r="I8890" t="s">
        <v>83</v>
      </c>
      <c r="J8890" t="s">
        <v>7241</v>
      </c>
      <c r="K8890" t="str">
        <f>"41750"</f>
        <v>41750</v>
      </c>
      <c r="L8890" t="s">
        <v>413</v>
      </c>
    </row>
    <row r="8891" spans="1:12" customFormat="1" x14ac:dyDescent="0.25">
      <c r="A8891" t="str">
        <f t="shared" si="1315"/>
        <v>41</v>
      </c>
      <c r="B8891" t="s">
        <v>812</v>
      </c>
      <c r="C8891" t="str">
        <f>"063"</f>
        <v>063</v>
      </c>
      <c r="D8891" t="s">
        <v>876</v>
      </c>
      <c r="E8891" t="str">
        <f t="shared" si="1314"/>
        <v>01</v>
      </c>
      <c r="F8891" t="str">
        <f>"001"</f>
        <v>001</v>
      </c>
      <c r="G8891" t="str">
        <f>""</f>
        <v/>
      </c>
      <c r="H8891" t="s">
        <v>0</v>
      </c>
      <c r="I8891" t="s">
        <v>83</v>
      </c>
      <c r="J8891" t="s">
        <v>7241</v>
      </c>
      <c r="K8891" t="str">
        <f>"41750"</f>
        <v>41750</v>
      </c>
      <c r="L8891" t="s">
        <v>413</v>
      </c>
    </row>
    <row r="8892" spans="1:12" customFormat="1" x14ac:dyDescent="0.25">
      <c r="A8892" t="str">
        <f t="shared" si="1315"/>
        <v>41</v>
      </c>
      <c r="B8892" t="s">
        <v>812</v>
      </c>
      <c r="C8892" t="str">
        <f>"063"</f>
        <v>063</v>
      </c>
      <c r="D8892" t="s">
        <v>876</v>
      </c>
      <c r="E8892" t="str">
        <f t="shared" si="1314"/>
        <v>01</v>
      </c>
      <c r="F8892" t="str">
        <f>"002"</f>
        <v>002</v>
      </c>
      <c r="G8892" t="str">
        <f>""</f>
        <v/>
      </c>
      <c r="H8892" t="s">
        <v>1</v>
      </c>
      <c r="I8892" t="s">
        <v>2444</v>
      </c>
      <c r="J8892" t="s">
        <v>7242</v>
      </c>
      <c r="K8892" t="str">
        <f>"41750"</f>
        <v>41750</v>
      </c>
    </row>
    <row r="8893" spans="1:12" customFormat="1" x14ac:dyDescent="0.25">
      <c r="A8893" t="str">
        <f t="shared" si="1315"/>
        <v>41</v>
      </c>
      <c r="B8893" t="s">
        <v>812</v>
      </c>
      <c r="C8893" t="str">
        <f>"063"</f>
        <v>063</v>
      </c>
      <c r="D8893" t="s">
        <v>876</v>
      </c>
      <c r="E8893" t="str">
        <f t="shared" si="1314"/>
        <v>01</v>
      </c>
      <c r="F8893" t="str">
        <f>"002"</f>
        <v>002</v>
      </c>
      <c r="G8893" t="str">
        <f>""</f>
        <v/>
      </c>
      <c r="H8893" t="s">
        <v>0</v>
      </c>
      <c r="I8893" t="s">
        <v>2444</v>
      </c>
      <c r="J8893" t="s">
        <v>7242</v>
      </c>
      <c r="K8893" t="str">
        <f>"41750"</f>
        <v>41750</v>
      </c>
    </row>
    <row r="8894" spans="1:12" customFormat="1" x14ac:dyDescent="0.25">
      <c r="A8894" t="str">
        <f t="shared" si="1315"/>
        <v>41</v>
      </c>
      <c r="B8894" t="s">
        <v>812</v>
      </c>
      <c r="C8894" t="str">
        <f t="shared" ref="C8894:C8902" si="1316">"064"</f>
        <v>064</v>
      </c>
      <c r="D8894" t="s">
        <v>877</v>
      </c>
      <c r="E8894" t="str">
        <f t="shared" si="1314"/>
        <v>01</v>
      </c>
      <c r="F8894" t="str">
        <f>"001"</f>
        <v>001</v>
      </c>
      <c r="G8894" t="str">
        <f>""</f>
        <v/>
      </c>
      <c r="H8894" t="s">
        <v>3</v>
      </c>
      <c r="I8894" t="s">
        <v>18</v>
      </c>
      <c r="J8894" t="s">
        <v>7243</v>
      </c>
      <c r="K8894" t="str">
        <f t="shared" ref="K8894:K8902" si="1317">"41770"</f>
        <v>41770</v>
      </c>
    </row>
    <row r="8895" spans="1:12" customFormat="1" x14ac:dyDescent="0.25">
      <c r="A8895" t="str">
        <f t="shared" si="1315"/>
        <v>41</v>
      </c>
      <c r="B8895" t="s">
        <v>812</v>
      </c>
      <c r="C8895" t="str">
        <f t="shared" si="1316"/>
        <v>064</v>
      </c>
      <c r="D8895" t="s">
        <v>877</v>
      </c>
      <c r="E8895" t="str">
        <f t="shared" si="1314"/>
        <v>01</v>
      </c>
      <c r="F8895" t="str">
        <f>"002"</f>
        <v>002</v>
      </c>
      <c r="G8895" t="str">
        <f>""</f>
        <v/>
      </c>
      <c r="H8895" t="s">
        <v>3</v>
      </c>
      <c r="I8895" t="s">
        <v>18</v>
      </c>
      <c r="J8895" t="s">
        <v>7243</v>
      </c>
      <c r="K8895" t="str">
        <f t="shared" si="1317"/>
        <v>41770</v>
      </c>
    </row>
    <row r="8896" spans="1:12" customFormat="1" x14ac:dyDescent="0.25">
      <c r="A8896" t="str">
        <f t="shared" si="1315"/>
        <v>41</v>
      </c>
      <c r="B8896" t="s">
        <v>812</v>
      </c>
      <c r="C8896" t="str">
        <f t="shared" si="1316"/>
        <v>064</v>
      </c>
      <c r="D8896" t="s">
        <v>877</v>
      </c>
      <c r="E8896" t="str">
        <f>"02"</f>
        <v>02</v>
      </c>
      <c r="F8896" t="str">
        <f>"001"</f>
        <v>001</v>
      </c>
      <c r="G8896" t="str">
        <f>""</f>
        <v/>
      </c>
      <c r="H8896" t="s">
        <v>1</v>
      </c>
      <c r="I8896" t="s">
        <v>3689</v>
      </c>
      <c r="J8896" t="s">
        <v>7244</v>
      </c>
      <c r="K8896" t="str">
        <f t="shared" si="1317"/>
        <v>41770</v>
      </c>
    </row>
    <row r="8897" spans="1:11" customFormat="1" x14ac:dyDescent="0.25">
      <c r="A8897" t="str">
        <f t="shared" si="1315"/>
        <v>41</v>
      </c>
      <c r="B8897" t="s">
        <v>812</v>
      </c>
      <c r="C8897" t="str">
        <f t="shared" si="1316"/>
        <v>064</v>
      </c>
      <c r="D8897" t="s">
        <v>877</v>
      </c>
      <c r="E8897" t="str">
        <f>"02"</f>
        <v>02</v>
      </c>
      <c r="F8897" t="str">
        <f>"001"</f>
        <v>001</v>
      </c>
      <c r="G8897" t="str">
        <f>""</f>
        <v/>
      </c>
      <c r="H8897" t="s">
        <v>0</v>
      </c>
      <c r="I8897" t="s">
        <v>3689</v>
      </c>
      <c r="J8897" t="s">
        <v>7244</v>
      </c>
      <c r="K8897" t="str">
        <f t="shared" si="1317"/>
        <v>41770</v>
      </c>
    </row>
    <row r="8898" spans="1:11" customFormat="1" x14ac:dyDescent="0.25">
      <c r="A8898" t="str">
        <f t="shared" si="1315"/>
        <v>41</v>
      </c>
      <c r="B8898" t="s">
        <v>812</v>
      </c>
      <c r="C8898" t="str">
        <f t="shared" si="1316"/>
        <v>064</v>
      </c>
      <c r="D8898" t="s">
        <v>877</v>
      </c>
      <c r="E8898" t="str">
        <f>"02"</f>
        <v>02</v>
      </c>
      <c r="F8898" t="str">
        <f>"002"</f>
        <v>002</v>
      </c>
      <c r="G8898" t="str">
        <f>""</f>
        <v/>
      </c>
      <c r="H8898" t="s">
        <v>3</v>
      </c>
      <c r="I8898" t="s">
        <v>1967</v>
      </c>
      <c r="J8898" t="s">
        <v>7245</v>
      </c>
      <c r="K8898" t="str">
        <f t="shared" si="1317"/>
        <v>41770</v>
      </c>
    </row>
    <row r="8899" spans="1:11" customFormat="1" x14ac:dyDescent="0.25">
      <c r="A8899" t="str">
        <f t="shared" si="1315"/>
        <v>41</v>
      </c>
      <c r="B8899" t="s">
        <v>812</v>
      </c>
      <c r="C8899" t="str">
        <f t="shared" si="1316"/>
        <v>064</v>
      </c>
      <c r="D8899" t="s">
        <v>877</v>
      </c>
      <c r="E8899" t="str">
        <f>"02"</f>
        <v>02</v>
      </c>
      <c r="F8899" t="str">
        <f>"003"</f>
        <v>003</v>
      </c>
      <c r="G8899" t="str">
        <f>""</f>
        <v/>
      </c>
      <c r="H8899" t="s">
        <v>1</v>
      </c>
      <c r="I8899" t="s">
        <v>2199</v>
      </c>
      <c r="J8899" t="s">
        <v>7246</v>
      </c>
      <c r="K8899" t="str">
        <f t="shared" si="1317"/>
        <v>41770</v>
      </c>
    </row>
    <row r="8900" spans="1:11" customFormat="1" x14ac:dyDescent="0.25">
      <c r="A8900" t="str">
        <f t="shared" si="1315"/>
        <v>41</v>
      </c>
      <c r="B8900" t="s">
        <v>812</v>
      </c>
      <c r="C8900" t="str">
        <f t="shared" si="1316"/>
        <v>064</v>
      </c>
      <c r="D8900" t="s">
        <v>877</v>
      </c>
      <c r="E8900" t="str">
        <f>"02"</f>
        <v>02</v>
      </c>
      <c r="F8900" t="str">
        <f>"003"</f>
        <v>003</v>
      </c>
      <c r="G8900" t="str">
        <f>""</f>
        <v/>
      </c>
      <c r="H8900" t="s">
        <v>0</v>
      </c>
      <c r="I8900" t="s">
        <v>2199</v>
      </c>
      <c r="J8900" t="s">
        <v>7246</v>
      </c>
      <c r="K8900" t="str">
        <f t="shared" si="1317"/>
        <v>41770</v>
      </c>
    </row>
    <row r="8901" spans="1:11" customFormat="1" x14ac:dyDescent="0.25">
      <c r="A8901" t="str">
        <f t="shared" si="1315"/>
        <v>41</v>
      </c>
      <c r="B8901" t="s">
        <v>812</v>
      </c>
      <c r="C8901" t="str">
        <f t="shared" si="1316"/>
        <v>064</v>
      </c>
      <c r="D8901" t="s">
        <v>877</v>
      </c>
      <c r="E8901" t="str">
        <f>"03"</f>
        <v>03</v>
      </c>
      <c r="F8901" t="str">
        <f>"001"</f>
        <v>001</v>
      </c>
      <c r="G8901" t="str">
        <f>""</f>
        <v/>
      </c>
      <c r="H8901" t="s">
        <v>1</v>
      </c>
      <c r="I8901" t="s">
        <v>99</v>
      </c>
      <c r="J8901" t="s">
        <v>7247</v>
      </c>
      <c r="K8901" t="str">
        <f t="shared" si="1317"/>
        <v>41770</v>
      </c>
    </row>
    <row r="8902" spans="1:11" customFormat="1" x14ac:dyDescent="0.25">
      <c r="A8902" t="str">
        <f t="shared" si="1315"/>
        <v>41</v>
      </c>
      <c r="B8902" t="s">
        <v>812</v>
      </c>
      <c r="C8902" t="str">
        <f t="shared" si="1316"/>
        <v>064</v>
      </c>
      <c r="D8902" t="s">
        <v>877</v>
      </c>
      <c r="E8902" t="str">
        <f>"03"</f>
        <v>03</v>
      </c>
      <c r="F8902" t="str">
        <f>"001"</f>
        <v>001</v>
      </c>
      <c r="G8902" t="str">
        <f>""</f>
        <v/>
      </c>
      <c r="H8902" t="s">
        <v>0</v>
      </c>
      <c r="I8902" t="s">
        <v>99</v>
      </c>
      <c r="J8902" t="s">
        <v>7247</v>
      </c>
      <c r="K8902" t="str">
        <f t="shared" si="1317"/>
        <v>41770</v>
      </c>
    </row>
    <row r="8903" spans="1:11" customFormat="1" x14ac:dyDescent="0.25">
      <c r="A8903" t="str">
        <f t="shared" si="1315"/>
        <v>41</v>
      </c>
      <c r="B8903" t="s">
        <v>812</v>
      </c>
      <c r="C8903" t="str">
        <f t="shared" ref="C8903:C8940" si="1318">"065"</f>
        <v>065</v>
      </c>
      <c r="D8903" t="s">
        <v>878</v>
      </c>
      <c r="E8903" t="str">
        <f t="shared" ref="E8903:E8912" si="1319">"01"</f>
        <v>01</v>
      </c>
      <c r="F8903" t="str">
        <f>"001"</f>
        <v>001</v>
      </c>
      <c r="G8903" t="str">
        <f>""</f>
        <v/>
      </c>
      <c r="H8903" t="s">
        <v>1</v>
      </c>
      <c r="I8903" t="s">
        <v>23</v>
      </c>
      <c r="J8903" t="s">
        <v>7248</v>
      </c>
      <c r="K8903" t="str">
        <f t="shared" ref="K8903:K8940" si="1320">"41530"</f>
        <v>41530</v>
      </c>
    </row>
    <row r="8904" spans="1:11" customFormat="1" x14ac:dyDescent="0.25">
      <c r="A8904" t="str">
        <f t="shared" si="1315"/>
        <v>41</v>
      </c>
      <c r="B8904" t="s">
        <v>812</v>
      </c>
      <c r="C8904" t="str">
        <f t="shared" si="1318"/>
        <v>065</v>
      </c>
      <c r="D8904" t="s">
        <v>878</v>
      </c>
      <c r="E8904" t="str">
        <f t="shared" si="1319"/>
        <v>01</v>
      </c>
      <c r="F8904" t="str">
        <f>"001"</f>
        <v>001</v>
      </c>
      <c r="G8904" t="str">
        <f>""</f>
        <v/>
      </c>
      <c r="H8904" t="s">
        <v>0</v>
      </c>
      <c r="I8904" t="s">
        <v>23</v>
      </c>
      <c r="J8904" t="s">
        <v>7248</v>
      </c>
      <c r="K8904" t="str">
        <f t="shared" si="1320"/>
        <v>41530</v>
      </c>
    </row>
    <row r="8905" spans="1:11" customFormat="1" x14ac:dyDescent="0.25">
      <c r="A8905" t="str">
        <f t="shared" si="1315"/>
        <v>41</v>
      </c>
      <c r="B8905" t="s">
        <v>812</v>
      </c>
      <c r="C8905" t="str">
        <f t="shared" si="1318"/>
        <v>065</v>
      </c>
      <c r="D8905" t="s">
        <v>878</v>
      </c>
      <c r="E8905" t="str">
        <f t="shared" si="1319"/>
        <v>01</v>
      </c>
      <c r="F8905" t="str">
        <f>"001"</f>
        <v>001</v>
      </c>
      <c r="G8905" t="str">
        <f>""</f>
        <v/>
      </c>
      <c r="H8905" t="s">
        <v>2</v>
      </c>
      <c r="I8905" t="s">
        <v>23</v>
      </c>
      <c r="J8905" t="s">
        <v>7248</v>
      </c>
      <c r="K8905" t="str">
        <f t="shared" si="1320"/>
        <v>41530</v>
      </c>
    </row>
    <row r="8906" spans="1:11" customFormat="1" x14ac:dyDescent="0.25">
      <c r="A8906" t="str">
        <f t="shared" si="1315"/>
        <v>41</v>
      </c>
      <c r="B8906" t="s">
        <v>812</v>
      </c>
      <c r="C8906" t="str">
        <f t="shared" si="1318"/>
        <v>065</v>
      </c>
      <c r="D8906" t="s">
        <v>878</v>
      </c>
      <c r="E8906" t="str">
        <f t="shared" si="1319"/>
        <v>01</v>
      </c>
      <c r="F8906" t="str">
        <f>"002"</f>
        <v>002</v>
      </c>
      <c r="G8906" t="str">
        <f>""</f>
        <v/>
      </c>
      <c r="H8906" t="s">
        <v>1</v>
      </c>
      <c r="I8906" t="s">
        <v>3690</v>
      </c>
      <c r="J8906" t="s">
        <v>7249</v>
      </c>
      <c r="K8906" t="str">
        <f t="shared" si="1320"/>
        <v>41530</v>
      </c>
    </row>
    <row r="8907" spans="1:11" customFormat="1" x14ac:dyDescent="0.25">
      <c r="A8907" t="str">
        <f t="shared" si="1315"/>
        <v>41</v>
      </c>
      <c r="B8907" t="s">
        <v>812</v>
      </c>
      <c r="C8907" t="str">
        <f t="shared" si="1318"/>
        <v>065</v>
      </c>
      <c r="D8907" t="s">
        <v>878</v>
      </c>
      <c r="E8907" t="str">
        <f t="shared" si="1319"/>
        <v>01</v>
      </c>
      <c r="F8907" t="str">
        <f>"002"</f>
        <v>002</v>
      </c>
      <c r="G8907" t="str">
        <f>""</f>
        <v/>
      </c>
      <c r="H8907" t="s">
        <v>0</v>
      </c>
      <c r="I8907" t="s">
        <v>3690</v>
      </c>
      <c r="J8907" t="s">
        <v>7249</v>
      </c>
      <c r="K8907" t="str">
        <f t="shared" si="1320"/>
        <v>41530</v>
      </c>
    </row>
    <row r="8908" spans="1:11" customFormat="1" x14ac:dyDescent="0.25">
      <c r="A8908" t="str">
        <f t="shared" si="1315"/>
        <v>41</v>
      </c>
      <c r="B8908" t="s">
        <v>812</v>
      </c>
      <c r="C8908" t="str">
        <f t="shared" si="1318"/>
        <v>065</v>
      </c>
      <c r="D8908" t="s">
        <v>878</v>
      </c>
      <c r="E8908" t="str">
        <f t="shared" si="1319"/>
        <v>01</v>
      </c>
      <c r="F8908" t="str">
        <f>"003"</f>
        <v>003</v>
      </c>
      <c r="G8908" t="str">
        <f>""</f>
        <v/>
      </c>
      <c r="H8908" t="s">
        <v>3</v>
      </c>
      <c r="I8908" t="s">
        <v>3691</v>
      </c>
      <c r="J8908" t="s">
        <v>7250</v>
      </c>
      <c r="K8908" t="str">
        <f t="shared" si="1320"/>
        <v>41530</v>
      </c>
    </row>
    <row r="8909" spans="1:11" customFormat="1" x14ac:dyDescent="0.25">
      <c r="A8909" t="str">
        <f t="shared" si="1315"/>
        <v>41</v>
      </c>
      <c r="B8909" t="s">
        <v>812</v>
      </c>
      <c r="C8909" t="str">
        <f t="shared" si="1318"/>
        <v>065</v>
      </c>
      <c r="D8909" t="s">
        <v>878</v>
      </c>
      <c r="E8909" t="str">
        <f t="shared" si="1319"/>
        <v>01</v>
      </c>
      <c r="F8909" t="str">
        <f>"004"</f>
        <v>004</v>
      </c>
      <c r="G8909" t="str">
        <f>""</f>
        <v/>
      </c>
      <c r="H8909" t="s">
        <v>1</v>
      </c>
      <c r="I8909" t="s">
        <v>3692</v>
      </c>
      <c r="J8909" t="s">
        <v>7251</v>
      </c>
      <c r="K8909" t="str">
        <f t="shared" si="1320"/>
        <v>41530</v>
      </c>
    </row>
    <row r="8910" spans="1:11" customFormat="1" x14ac:dyDescent="0.25">
      <c r="A8910" t="str">
        <f t="shared" si="1315"/>
        <v>41</v>
      </c>
      <c r="B8910" t="s">
        <v>812</v>
      </c>
      <c r="C8910" t="str">
        <f t="shared" si="1318"/>
        <v>065</v>
      </c>
      <c r="D8910" t="s">
        <v>878</v>
      </c>
      <c r="E8910" t="str">
        <f t="shared" si="1319"/>
        <v>01</v>
      </c>
      <c r="F8910" t="str">
        <f>"004"</f>
        <v>004</v>
      </c>
      <c r="G8910" t="str">
        <f>""</f>
        <v/>
      </c>
      <c r="H8910" t="s">
        <v>0</v>
      </c>
      <c r="I8910" t="s">
        <v>3692</v>
      </c>
      <c r="J8910" t="s">
        <v>7251</v>
      </c>
      <c r="K8910" t="str">
        <f t="shared" si="1320"/>
        <v>41530</v>
      </c>
    </row>
    <row r="8911" spans="1:11" customFormat="1" x14ac:dyDescent="0.25">
      <c r="A8911" t="str">
        <f t="shared" si="1315"/>
        <v>41</v>
      </c>
      <c r="B8911" t="s">
        <v>812</v>
      </c>
      <c r="C8911" t="str">
        <f t="shared" si="1318"/>
        <v>065</v>
      </c>
      <c r="D8911" t="s">
        <v>878</v>
      </c>
      <c r="E8911" t="str">
        <f t="shared" si="1319"/>
        <v>01</v>
      </c>
      <c r="F8911" t="str">
        <f>"005"</f>
        <v>005</v>
      </c>
      <c r="G8911" t="str">
        <f>""</f>
        <v/>
      </c>
      <c r="H8911" t="s">
        <v>1</v>
      </c>
      <c r="I8911" t="s">
        <v>3692</v>
      </c>
      <c r="J8911" t="s">
        <v>7251</v>
      </c>
      <c r="K8911" t="str">
        <f t="shared" si="1320"/>
        <v>41530</v>
      </c>
    </row>
    <row r="8912" spans="1:11" customFormat="1" x14ac:dyDescent="0.25">
      <c r="A8912" t="str">
        <f t="shared" si="1315"/>
        <v>41</v>
      </c>
      <c r="B8912" t="s">
        <v>812</v>
      </c>
      <c r="C8912" t="str">
        <f t="shared" si="1318"/>
        <v>065</v>
      </c>
      <c r="D8912" t="s">
        <v>878</v>
      </c>
      <c r="E8912" t="str">
        <f t="shared" si="1319"/>
        <v>01</v>
      </c>
      <c r="F8912" t="str">
        <f>"005"</f>
        <v>005</v>
      </c>
      <c r="G8912" t="str">
        <f>""</f>
        <v/>
      </c>
      <c r="H8912" t="s">
        <v>0</v>
      </c>
      <c r="I8912" t="s">
        <v>3692</v>
      </c>
      <c r="J8912" t="s">
        <v>7251</v>
      </c>
      <c r="K8912" t="str">
        <f t="shared" si="1320"/>
        <v>41530</v>
      </c>
    </row>
    <row r="8913" spans="1:11" customFormat="1" x14ac:dyDescent="0.25">
      <c r="A8913" t="str">
        <f t="shared" si="1315"/>
        <v>41</v>
      </c>
      <c r="B8913" t="s">
        <v>812</v>
      </c>
      <c r="C8913" t="str">
        <f t="shared" si="1318"/>
        <v>065</v>
      </c>
      <c r="D8913" t="s">
        <v>878</v>
      </c>
      <c r="E8913" t="str">
        <f t="shared" ref="E8913:E8923" si="1321">"02"</f>
        <v>02</v>
      </c>
      <c r="F8913" t="str">
        <f>"001"</f>
        <v>001</v>
      </c>
      <c r="G8913" t="str">
        <f>""</f>
        <v/>
      </c>
      <c r="H8913" t="s">
        <v>3</v>
      </c>
      <c r="I8913" t="s">
        <v>3693</v>
      </c>
      <c r="J8913" t="s">
        <v>7252</v>
      </c>
      <c r="K8913" t="str">
        <f t="shared" si="1320"/>
        <v>41530</v>
      </c>
    </row>
    <row r="8914" spans="1:11" customFormat="1" x14ac:dyDescent="0.25">
      <c r="A8914" t="str">
        <f t="shared" si="1315"/>
        <v>41</v>
      </c>
      <c r="B8914" t="s">
        <v>812</v>
      </c>
      <c r="C8914" t="str">
        <f t="shared" si="1318"/>
        <v>065</v>
      </c>
      <c r="D8914" t="s">
        <v>878</v>
      </c>
      <c r="E8914" t="str">
        <f t="shared" si="1321"/>
        <v>02</v>
      </c>
      <c r="F8914" t="str">
        <f>"002"</f>
        <v>002</v>
      </c>
      <c r="G8914" t="str">
        <f>""</f>
        <v/>
      </c>
      <c r="H8914" t="s">
        <v>3</v>
      </c>
      <c r="I8914" t="s">
        <v>1784</v>
      </c>
      <c r="J8914" t="s">
        <v>7044</v>
      </c>
      <c r="K8914" t="str">
        <f t="shared" si="1320"/>
        <v>41530</v>
      </c>
    </row>
    <row r="8915" spans="1:11" customFormat="1" x14ac:dyDescent="0.25">
      <c r="A8915" t="str">
        <f t="shared" si="1315"/>
        <v>41</v>
      </c>
      <c r="B8915" t="s">
        <v>812</v>
      </c>
      <c r="C8915" t="str">
        <f t="shared" si="1318"/>
        <v>065</v>
      </c>
      <c r="D8915" t="s">
        <v>878</v>
      </c>
      <c r="E8915" t="str">
        <f t="shared" si="1321"/>
        <v>02</v>
      </c>
      <c r="F8915" t="str">
        <f>"003"</f>
        <v>003</v>
      </c>
      <c r="G8915" t="str">
        <f>""</f>
        <v/>
      </c>
      <c r="H8915" t="s">
        <v>1</v>
      </c>
      <c r="I8915" t="s">
        <v>3694</v>
      </c>
      <c r="J8915" t="s">
        <v>7253</v>
      </c>
      <c r="K8915" t="str">
        <f t="shared" si="1320"/>
        <v>41530</v>
      </c>
    </row>
    <row r="8916" spans="1:11" customFormat="1" x14ac:dyDescent="0.25">
      <c r="A8916" t="str">
        <f t="shared" si="1315"/>
        <v>41</v>
      </c>
      <c r="B8916" t="s">
        <v>812</v>
      </c>
      <c r="C8916" t="str">
        <f t="shared" si="1318"/>
        <v>065</v>
      </c>
      <c r="D8916" t="s">
        <v>878</v>
      </c>
      <c r="E8916" t="str">
        <f t="shared" si="1321"/>
        <v>02</v>
      </c>
      <c r="F8916" t="str">
        <f>"003"</f>
        <v>003</v>
      </c>
      <c r="G8916" t="str">
        <f>""</f>
        <v/>
      </c>
      <c r="H8916" t="s">
        <v>0</v>
      </c>
      <c r="I8916" t="s">
        <v>3694</v>
      </c>
      <c r="J8916" t="s">
        <v>7253</v>
      </c>
      <c r="K8916" t="str">
        <f t="shared" si="1320"/>
        <v>41530</v>
      </c>
    </row>
    <row r="8917" spans="1:11" customFormat="1" x14ac:dyDescent="0.25">
      <c r="A8917" t="str">
        <f t="shared" si="1315"/>
        <v>41</v>
      </c>
      <c r="B8917" t="s">
        <v>812</v>
      </c>
      <c r="C8917" t="str">
        <f t="shared" si="1318"/>
        <v>065</v>
      </c>
      <c r="D8917" t="s">
        <v>878</v>
      </c>
      <c r="E8917" t="str">
        <f t="shared" si="1321"/>
        <v>02</v>
      </c>
      <c r="F8917" t="str">
        <f>"004"</f>
        <v>004</v>
      </c>
      <c r="G8917" t="str">
        <f>""</f>
        <v/>
      </c>
      <c r="H8917" t="s">
        <v>1</v>
      </c>
      <c r="I8917" t="s">
        <v>3693</v>
      </c>
      <c r="J8917" t="s">
        <v>7252</v>
      </c>
      <c r="K8917" t="str">
        <f t="shared" si="1320"/>
        <v>41530</v>
      </c>
    </row>
    <row r="8918" spans="1:11" customFormat="1" x14ac:dyDescent="0.25">
      <c r="A8918" t="str">
        <f t="shared" si="1315"/>
        <v>41</v>
      </c>
      <c r="B8918" t="s">
        <v>812</v>
      </c>
      <c r="C8918" t="str">
        <f t="shared" si="1318"/>
        <v>065</v>
      </c>
      <c r="D8918" t="s">
        <v>878</v>
      </c>
      <c r="E8918" t="str">
        <f t="shared" si="1321"/>
        <v>02</v>
      </c>
      <c r="F8918" t="str">
        <f>"004"</f>
        <v>004</v>
      </c>
      <c r="G8918" t="str">
        <f>""</f>
        <v/>
      </c>
      <c r="H8918" t="s">
        <v>0</v>
      </c>
      <c r="I8918" t="s">
        <v>3693</v>
      </c>
      <c r="J8918" t="s">
        <v>7252</v>
      </c>
      <c r="K8918" t="str">
        <f t="shared" si="1320"/>
        <v>41530</v>
      </c>
    </row>
    <row r="8919" spans="1:11" customFormat="1" x14ac:dyDescent="0.25">
      <c r="A8919" t="str">
        <f t="shared" si="1315"/>
        <v>41</v>
      </c>
      <c r="B8919" t="s">
        <v>812</v>
      </c>
      <c r="C8919" t="str">
        <f t="shared" si="1318"/>
        <v>065</v>
      </c>
      <c r="D8919" t="s">
        <v>878</v>
      </c>
      <c r="E8919" t="str">
        <f t="shared" si="1321"/>
        <v>02</v>
      </c>
      <c r="F8919" t="str">
        <f>"004"</f>
        <v>004</v>
      </c>
      <c r="G8919" t="str">
        <f>""</f>
        <v/>
      </c>
      <c r="H8919" t="s">
        <v>2</v>
      </c>
      <c r="I8919" t="s">
        <v>3693</v>
      </c>
      <c r="J8919" t="s">
        <v>7252</v>
      </c>
      <c r="K8919" t="str">
        <f t="shared" si="1320"/>
        <v>41530</v>
      </c>
    </row>
    <row r="8920" spans="1:11" customFormat="1" x14ac:dyDescent="0.25">
      <c r="A8920" t="str">
        <f t="shared" si="1315"/>
        <v>41</v>
      </c>
      <c r="B8920" t="s">
        <v>812</v>
      </c>
      <c r="C8920" t="str">
        <f t="shared" si="1318"/>
        <v>065</v>
      </c>
      <c r="D8920" t="s">
        <v>878</v>
      </c>
      <c r="E8920" t="str">
        <f t="shared" si="1321"/>
        <v>02</v>
      </c>
      <c r="F8920" t="str">
        <f>"005"</f>
        <v>005</v>
      </c>
      <c r="G8920" t="str">
        <f>""</f>
        <v/>
      </c>
      <c r="H8920" t="s">
        <v>1</v>
      </c>
      <c r="I8920" t="s">
        <v>3695</v>
      </c>
      <c r="J8920" t="s">
        <v>7254</v>
      </c>
      <c r="K8920" t="str">
        <f t="shared" si="1320"/>
        <v>41530</v>
      </c>
    </row>
    <row r="8921" spans="1:11" customFormat="1" x14ac:dyDescent="0.25">
      <c r="A8921" t="str">
        <f t="shared" si="1315"/>
        <v>41</v>
      </c>
      <c r="B8921" t="s">
        <v>812</v>
      </c>
      <c r="C8921" t="str">
        <f t="shared" si="1318"/>
        <v>065</v>
      </c>
      <c r="D8921" t="s">
        <v>878</v>
      </c>
      <c r="E8921" t="str">
        <f t="shared" si="1321"/>
        <v>02</v>
      </c>
      <c r="F8921" t="str">
        <f>"005"</f>
        <v>005</v>
      </c>
      <c r="G8921" t="str">
        <f>""</f>
        <v/>
      </c>
      <c r="H8921" t="s">
        <v>0</v>
      </c>
      <c r="I8921" t="s">
        <v>3695</v>
      </c>
      <c r="J8921" t="s">
        <v>7254</v>
      </c>
      <c r="K8921" t="str">
        <f t="shared" si="1320"/>
        <v>41530</v>
      </c>
    </row>
    <row r="8922" spans="1:11" customFormat="1" x14ac:dyDescent="0.25">
      <c r="A8922" t="str">
        <f t="shared" si="1315"/>
        <v>41</v>
      </c>
      <c r="B8922" t="s">
        <v>812</v>
      </c>
      <c r="C8922" t="str">
        <f t="shared" si="1318"/>
        <v>065</v>
      </c>
      <c r="D8922" t="s">
        <v>878</v>
      </c>
      <c r="E8922" t="str">
        <f t="shared" si="1321"/>
        <v>02</v>
      </c>
      <c r="F8922" t="str">
        <f>"006"</f>
        <v>006</v>
      </c>
      <c r="G8922" t="str">
        <f>""</f>
        <v/>
      </c>
      <c r="H8922" t="s">
        <v>1</v>
      </c>
      <c r="I8922" t="s">
        <v>3695</v>
      </c>
      <c r="J8922" t="s">
        <v>7254</v>
      </c>
      <c r="K8922" t="str">
        <f t="shared" si="1320"/>
        <v>41530</v>
      </c>
    </row>
    <row r="8923" spans="1:11" customFormat="1" x14ac:dyDescent="0.25">
      <c r="A8923" t="str">
        <f t="shared" si="1315"/>
        <v>41</v>
      </c>
      <c r="B8923" t="s">
        <v>812</v>
      </c>
      <c r="C8923" t="str">
        <f t="shared" si="1318"/>
        <v>065</v>
      </c>
      <c r="D8923" t="s">
        <v>878</v>
      </c>
      <c r="E8923" t="str">
        <f t="shared" si="1321"/>
        <v>02</v>
      </c>
      <c r="F8923" t="str">
        <f>"006"</f>
        <v>006</v>
      </c>
      <c r="G8923" t="str">
        <f>""</f>
        <v/>
      </c>
      <c r="H8923" t="s">
        <v>0</v>
      </c>
      <c r="I8923" t="s">
        <v>3695</v>
      </c>
      <c r="J8923" t="s">
        <v>7254</v>
      </c>
      <c r="K8923" t="str">
        <f t="shared" si="1320"/>
        <v>41530</v>
      </c>
    </row>
    <row r="8924" spans="1:11" customFormat="1" x14ac:dyDescent="0.25">
      <c r="A8924" t="str">
        <f t="shared" si="1315"/>
        <v>41</v>
      </c>
      <c r="B8924" t="s">
        <v>812</v>
      </c>
      <c r="C8924" t="str">
        <f t="shared" si="1318"/>
        <v>065</v>
      </c>
      <c r="D8924" t="s">
        <v>878</v>
      </c>
      <c r="E8924" t="str">
        <f t="shared" ref="E8924:E8932" si="1322">"03"</f>
        <v>03</v>
      </c>
      <c r="F8924" t="str">
        <f>"001"</f>
        <v>001</v>
      </c>
      <c r="G8924" t="str">
        <f>""</f>
        <v/>
      </c>
      <c r="H8924" t="s">
        <v>1</v>
      </c>
      <c r="I8924" t="s">
        <v>23</v>
      </c>
      <c r="J8924" t="s">
        <v>7248</v>
      </c>
      <c r="K8924" t="str">
        <f t="shared" si="1320"/>
        <v>41530</v>
      </c>
    </row>
    <row r="8925" spans="1:11" customFormat="1" x14ac:dyDescent="0.25">
      <c r="A8925" t="str">
        <f t="shared" si="1315"/>
        <v>41</v>
      </c>
      <c r="B8925" t="s">
        <v>812</v>
      </c>
      <c r="C8925" t="str">
        <f t="shared" si="1318"/>
        <v>065</v>
      </c>
      <c r="D8925" t="s">
        <v>878</v>
      </c>
      <c r="E8925" t="str">
        <f t="shared" si="1322"/>
        <v>03</v>
      </c>
      <c r="F8925" t="str">
        <f>"001"</f>
        <v>001</v>
      </c>
      <c r="G8925" t="str">
        <f>""</f>
        <v/>
      </c>
      <c r="H8925" t="s">
        <v>0</v>
      </c>
      <c r="I8925" t="s">
        <v>23</v>
      </c>
      <c r="J8925" t="s">
        <v>7248</v>
      </c>
      <c r="K8925" t="str">
        <f t="shared" si="1320"/>
        <v>41530</v>
      </c>
    </row>
    <row r="8926" spans="1:11" customFormat="1" x14ac:dyDescent="0.25">
      <c r="A8926" t="str">
        <f t="shared" si="1315"/>
        <v>41</v>
      </c>
      <c r="B8926" t="s">
        <v>812</v>
      </c>
      <c r="C8926" t="str">
        <f t="shared" si="1318"/>
        <v>065</v>
      </c>
      <c r="D8926" t="s">
        <v>878</v>
      </c>
      <c r="E8926" t="str">
        <f t="shared" si="1322"/>
        <v>03</v>
      </c>
      <c r="F8926" t="str">
        <f>"002"</f>
        <v>002</v>
      </c>
      <c r="G8926" t="str">
        <f>""</f>
        <v/>
      </c>
      <c r="H8926" t="s">
        <v>1</v>
      </c>
      <c r="I8926" t="s">
        <v>3696</v>
      </c>
      <c r="J8926" t="s">
        <v>7255</v>
      </c>
      <c r="K8926" t="str">
        <f t="shared" si="1320"/>
        <v>41530</v>
      </c>
    </row>
    <row r="8927" spans="1:11" customFormat="1" x14ac:dyDescent="0.25">
      <c r="A8927" t="str">
        <f t="shared" si="1315"/>
        <v>41</v>
      </c>
      <c r="B8927" t="s">
        <v>812</v>
      </c>
      <c r="C8927" t="str">
        <f t="shared" si="1318"/>
        <v>065</v>
      </c>
      <c r="D8927" t="s">
        <v>878</v>
      </c>
      <c r="E8927" t="str">
        <f t="shared" si="1322"/>
        <v>03</v>
      </c>
      <c r="F8927" t="str">
        <f>"002"</f>
        <v>002</v>
      </c>
      <c r="G8927" t="str">
        <f>""</f>
        <v/>
      </c>
      <c r="H8927" t="s">
        <v>0</v>
      </c>
      <c r="I8927" t="s">
        <v>3696</v>
      </c>
      <c r="J8927" t="s">
        <v>7255</v>
      </c>
      <c r="K8927" t="str">
        <f t="shared" si="1320"/>
        <v>41530</v>
      </c>
    </row>
    <row r="8928" spans="1:11" customFormat="1" x14ac:dyDescent="0.25">
      <c r="A8928" t="str">
        <f t="shared" si="1315"/>
        <v>41</v>
      </c>
      <c r="B8928" t="s">
        <v>812</v>
      </c>
      <c r="C8928" t="str">
        <f t="shared" si="1318"/>
        <v>065</v>
      </c>
      <c r="D8928" t="s">
        <v>878</v>
      </c>
      <c r="E8928" t="str">
        <f t="shared" si="1322"/>
        <v>03</v>
      </c>
      <c r="F8928" t="str">
        <f>"003"</f>
        <v>003</v>
      </c>
      <c r="G8928" t="str">
        <f>""</f>
        <v/>
      </c>
      <c r="H8928" t="s">
        <v>1</v>
      </c>
      <c r="I8928" t="s">
        <v>19</v>
      </c>
      <c r="J8928" t="s">
        <v>7256</v>
      </c>
      <c r="K8928" t="str">
        <f t="shared" si="1320"/>
        <v>41530</v>
      </c>
    </row>
    <row r="8929" spans="1:11" customFormat="1" x14ac:dyDescent="0.25">
      <c r="A8929" t="str">
        <f t="shared" si="1315"/>
        <v>41</v>
      </c>
      <c r="B8929" t="s">
        <v>812</v>
      </c>
      <c r="C8929" t="str">
        <f t="shared" si="1318"/>
        <v>065</v>
      </c>
      <c r="D8929" t="s">
        <v>878</v>
      </c>
      <c r="E8929" t="str">
        <f t="shared" si="1322"/>
        <v>03</v>
      </c>
      <c r="F8929" t="str">
        <f>"003"</f>
        <v>003</v>
      </c>
      <c r="G8929" t="str">
        <f>""</f>
        <v/>
      </c>
      <c r="H8929" t="s">
        <v>0</v>
      </c>
      <c r="I8929" t="s">
        <v>19</v>
      </c>
      <c r="J8929" t="s">
        <v>7256</v>
      </c>
      <c r="K8929" t="str">
        <f t="shared" si="1320"/>
        <v>41530</v>
      </c>
    </row>
    <row r="8930" spans="1:11" customFormat="1" x14ac:dyDescent="0.25">
      <c r="A8930" t="str">
        <f t="shared" si="1315"/>
        <v>41</v>
      </c>
      <c r="B8930" t="s">
        <v>812</v>
      </c>
      <c r="C8930" t="str">
        <f t="shared" si="1318"/>
        <v>065</v>
      </c>
      <c r="D8930" t="s">
        <v>878</v>
      </c>
      <c r="E8930" t="str">
        <f t="shared" si="1322"/>
        <v>03</v>
      </c>
      <c r="F8930" t="str">
        <f>"005"</f>
        <v>005</v>
      </c>
      <c r="G8930" t="str">
        <f>""</f>
        <v/>
      </c>
      <c r="H8930" t="s">
        <v>3</v>
      </c>
      <c r="I8930" t="s">
        <v>3697</v>
      </c>
      <c r="J8930" t="s">
        <v>7257</v>
      </c>
      <c r="K8930" t="str">
        <f t="shared" si="1320"/>
        <v>41530</v>
      </c>
    </row>
    <row r="8931" spans="1:11" customFormat="1" x14ac:dyDescent="0.25">
      <c r="A8931" t="str">
        <f t="shared" si="1315"/>
        <v>41</v>
      </c>
      <c r="B8931" t="s">
        <v>812</v>
      </c>
      <c r="C8931" t="str">
        <f t="shared" si="1318"/>
        <v>065</v>
      </c>
      <c r="D8931" t="s">
        <v>878</v>
      </c>
      <c r="E8931" t="str">
        <f t="shared" si="1322"/>
        <v>03</v>
      </c>
      <c r="F8931" t="str">
        <f>"006"</f>
        <v>006</v>
      </c>
      <c r="G8931" t="str">
        <f>""</f>
        <v/>
      </c>
      <c r="H8931" t="s">
        <v>1</v>
      </c>
      <c r="I8931" t="s">
        <v>3696</v>
      </c>
      <c r="J8931" t="s">
        <v>7255</v>
      </c>
      <c r="K8931" t="str">
        <f t="shared" si="1320"/>
        <v>41530</v>
      </c>
    </row>
    <row r="8932" spans="1:11" customFormat="1" x14ac:dyDescent="0.25">
      <c r="A8932" t="str">
        <f t="shared" si="1315"/>
        <v>41</v>
      </c>
      <c r="B8932" t="s">
        <v>812</v>
      </c>
      <c r="C8932" t="str">
        <f t="shared" si="1318"/>
        <v>065</v>
      </c>
      <c r="D8932" t="s">
        <v>878</v>
      </c>
      <c r="E8932" t="str">
        <f t="shared" si="1322"/>
        <v>03</v>
      </c>
      <c r="F8932" t="str">
        <f>"006"</f>
        <v>006</v>
      </c>
      <c r="G8932" t="str">
        <f>""</f>
        <v/>
      </c>
      <c r="H8932" t="s">
        <v>0</v>
      </c>
      <c r="I8932" t="s">
        <v>3696</v>
      </c>
      <c r="J8932" t="s">
        <v>7255</v>
      </c>
      <c r="K8932" t="str">
        <f t="shared" si="1320"/>
        <v>41530</v>
      </c>
    </row>
    <row r="8933" spans="1:11" customFormat="1" x14ac:dyDescent="0.25">
      <c r="A8933" t="str">
        <f t="shared" si="1315"/>
        <v>41</v>
      </c>
      <c r="B8933" t="s">
        <v>812</v>
      </c>
      <c r="C8933" t="str">
        <f t="shared" si="1318"/>
        <v>065</v>
      </c>
      <c r="D8933" t="s">
        <v>878</v>
      </c>
      <c r="E8933" t="str">
        <f t="shared" ref="E8933:E8938" si="1323">"04"</f>
        <v>04</v>
      </c>
      <c r="F8933" t="str">
        <f>"001"</f>
        <v>001</v>
      </c>
      <c r="G8933" t="str">
        <f>""</f>
        <v/>
      </c>
      <c r="H8933" t="s">
        <v>3</v>
      </c>
      <c r="I8933" t="s">
        <v>3698</v>
      </c>
      <c r="J8933" t="s">
        <v>7258</v>
      </c>
      <c r="K8933" t="str">
        <f t="shared" si="1320"/>
        <v>41530</v>
      </c>
    </row>
    <row r="8934" spans="1:11" customFormat="1" x14ac:dyDescent="0.25">
      <c r="A8934" t="str">
        <f t="shared" si="1315"/>
        <v>41</v>
      </c>
      <c r="B8934" t="s">
        <v>812</v>
      </c>
      <c r="C8934" t="str">
        <f t="shared" si="1318"/>
        <v>065</v>
      </c>
      <c r="D8934" t="s">
        <v>878</v>
      </c>
      <c r="E8934" t="str">
        <f t="shared" si="1323"/>
        <v>04</v>
      </c>
      <c r="F8934" t="str">
        <f>"002"</f>
        <v>002</v>
      </c>
      <c r="G8934" t="str">
        <f>""</f>
        <v/>
      </c>
      <c r="H8934" t="s">
        <v>1</v>
      </c>
      <c r="I8934" t="s">
        <v>3699</v>
      </c>
      <c r="J8934" t="s">
        <v>7259</v>
      </c>
      <c r="K8934" t="str">
        <f t="shared" si="1320"/>
        <v>41530</v>
      </c>
    </row>
    <row r="8935" spans="1:11" customFormat="1" x14ac:dyDescent="0.25">
      <c r="A8935" t="str">
        <f t="shared" si="1315"/>
        <v>41</v>
      </c>
      <c r="B8935" t="s">
        <v>812</v>
      </c>
      <c r="C8935" t="str">
        <f t="shared" si="1318"/>
        <v>065</v>
      </c>
      <c r="D8935" t="s">
        <v>878</v>
      </c>
      <c r="E8935" t="str">
        <f t="shared" si="1323"/>
        <v>04</v>
      </c>
      <c r="F8935" t="str">
        <f>"002"</f>
        <v>002</v>
      </c>
      <c r="G8935" t="str">
        <f>""</f>
        <v/>
      </c>
      <c r="H8935" t="s">
        <v>0</v>
      </c>
      <c r="I8935" t="s">
        <v>3699</v>
      </c>
      <c r="J8935" t="s">
        <v>7259</v>
      </c>
      <c r="K8935" t="str">
        <f t="shared" si="1320"/>
        <v>41530</v>
      </c>
    </row>
    <row r="8936" spans="1:11" customFormat="1" x14ac:dyDescent="0.25">
      <c r="A8936" t="str">
        <f t="shared" si="1315"/>
        <v>41</v>
      </c>
      <c r="B8936" t="s">
        <v>812</v>
      </c>
      <c r="C8936" t="str">
        <f t="shared" si="1318"/>
        <v>065</v>
      </c>
      <c r="D8936" t="s">
        <v>878</v>
      </c>
      <c r="E8936" t="str">
        <f t="shared" si="1323"/>
        <v>04</v>
      </c>
      <c r="F8936" t="str">
        <f>"002"</f>
        <v>002</v>
      </c>
      <c r="G8936" t="str">
        <f>""</f>
        <v/>
      </c>
      <c r="H8936" t="s">
        <v>2</v>
      </c>
      <c r="I8936" t="s">
        <v>3699</v>
      </c>
      <c r="J8936" t="s">
        <v>7259</v>
      </c>
      <c r="K8936" t="str">
        <f t="shared" si="1320"/>
        <v>41530</v>
      </c>
    </row>
    <row r="8937" spans="1:11" customFormat="1" x14ac:dyDescent="0.25">
      <c r="A8937" t="str">
        <f t="shared" si="1315"/>
        <v>41</v>
      </c>
      <c r="B8937" t="s">
        <v>812</v>
      </c>
      <c r="C8937" t="str">
        <f t="shared" si="1318"/>
        <v>065</v>
      </c>
      <c r="D8937" t="s">
        <v>878</v>
      </c>
      <c r="E8937" t="str">
        <f t="shared" si="1323"/>
        <v>04</v>
      </c>
      <c r="F8937" t="str">
        <f>"003"</f>
        <v>003</v>
      </c>
      <c r="G8937" t="str">
        <f>""</f>
        <v/>
      </c>
      <c r="H8937" t="s">
        <v>3</v>
      </c>
      <c r="I8937" t="s">
        <v>3699</v>
      </c>
      <c r="J8937" t="s">
        <v>7259</v>
      </c>
      <c r="K8937" t="str">
        <f t="shared" si="1320"/>
        <v>41530</v>
      </c>
    </row>
    <row r="8938" spans="1:11" customFormat="1" x14ac:dyDescent="0.25">
      <c r="A8938" t="str">
        <f t="shared" si="1315"/>
        <v>41</v>
      </c>
      <c r="B8938" t="s">
        <v>812</v>
      </c>
      <c r="C8938" t="str">
        <f t="shared" si="1318"/>
        <v>065</v>
      </c>
      <c r="D8938" t="s">
        <v>878</v>
      </c>
      <c r="E8938" t="str">
        <f t="shared" si="1323"/>
        <v>04</v>
      </c>
      <c r="F8938" t="str">
        <f>"004"</f>
        <v>004</v>
      </c>
      <c r="G8938" t="str">
        <f>""</f>
        <v/>
      </c>
      <c r="H8938" t="s">
        <v>3</v>
      </c>
      <c r="I8938" t="s">
        <v>3698</v>
      </c>
      <c r="J8938" t="s">
        <v>7258</v>
      </c>
      <c r="K8938" t="str">
        <f t="shared" si="1320"/>
        <v>41530</v>
      </c>
    </row>
    <row r="8939" spans="1:11" customFormat="1" x14ac:dyDescent="0.25">
      <c r="A8939" t="str">
        <f t="shared" si="1315"/>
        <v>41</v>
      </c>
      <c r="B8939" t="s">
        <v>812</v>
      </c>
      <c r="C8939" t="str">
        <f t="shared" si="1318"/>
        <v>065</v>
      </c>
      <c r="D8939" t="s">
        <v>878</v>
      </c>
      <c r="E8939" t="str">
        <f>"05"</f>
        <v>05</v>
      </c>
      <c r="F8939" t="str">
        <f t="shared" ref="F8939:F8944" si="1324">"001"</f>
        <v>001</v>
      </c>
      <c r="G8939" t="str">
        <f>""</f>
        <v/>
      </c>
      <c r="H8939" t="s">
        <v>1</v>
      </c>
      <c r="I8939" t="s">
        <v>3691</v>
      </c>
      <c r="J8939" t="s">
        <v>7250</v>
      </c>
      <c r="K8939" t="str">
        <f t="shared" si="1320"/>
        <v>41530</v>
      </c>
    </row>
    <row r="8940" spans="1:11" customFormat="1" x14ac:dyDescent="0.25">
      <c r="A8940" t="str">
        <f t="shared" si="1315"/>
        <v>41</v>
      </c>
      <c r="B8940" t="s">
        <v>812</v>
      </c>
      <c r="C8940" t="str">
        <f t="shared" si="1318"/>
        <v>065</v>
      </c>
      <c r="D8940" t="s">
        <v>878</v>
      </c>
      <c r="E8940" t="str">
        <f>"05"</f>
        <v>05</v>
      </c>
      <c r="F8940" t="str">
        <f t="shared" si="1324"/>
        <v>001</v>
      </c>
      <c r="G8940" t="str">
        <f>""</f>
        <v/>
      </c>
      <c r="H8940" t="s">
        <v>0</v>
      </c>
      <c r="I8940" t="s">
        <v>3691</v>
      </c>
      <c r="J8940" t="s">
        <v>7250</v>
      </c>
      <c r="K8940" t="str">
        <f t="shared" si="1320"/>
        <v>41530</v>
      </c>
    </row>
    <row r="8941" spans="1:11" customFormat="1" x14ac:dyDescent="0.25">
      <c r="A8941" t="str">
        <f t="shared" si="1315"/>
        <v>41</v>
      </c>
      <c r="B8941" t="s">
        <v>812</v>
      </c>
      <c r="C8941" t="str">
        <f>"066"</f>
        <v>066</v>
      </c>
      <c r="D8941" t="s">
        <v>879</v>
      </c>
      <c r="E8941" t="str">
        <f>"01"</f>
        <v>01</v>
      </c>
      <c r="F8941" t="str">
        <f t="shared" si="1324"/>
        <v>001</v>
      </c>
      <c r="G8941" t="str">
        <f>""</f>
        <v/>
      </c>
      <c r="H8941" t="s">
        <v>3</v>
      </c>
      <c r="I8941" t="s">
        <v>3700</v>
      </c>
      <c r="J8941" t="s">
        <v>7260</v>
      </c>
      <c r="K8941" t="str">
        <f>"41460"</f>
        <v>41460</v>
      </c>
    </row>
    <row r="8942" spans="1:11" customFormat="1" x14ac:dyDescent="0.25">
      <c r="A8942" t="str">
        <f t="shared" si="1315"/>
        <v>41</v>
      </c>
      <c r="B8942" t="s">
        <v>812</v>
      </c>
      <c r="C8942" t="str">
        <f>"066"</f>
        <v>066</v>
      </c>
      <c r="D8942" t="s">
        <v>879</v>
      </c>
      <c r="E8942" t="str">
        <f>"02"</f>
        <v>02</v>
      </c>
      <c r="F8942" t="str">
        <f t="shared" si="1324"/>
        <v>001</v>
      </c>
      <c r="G8942" t="str">
        <f>""</f>
        <v/>
      </c>
      <c r="H8942" t="s">
        <v>3</v>
      </c>
      <c r="I8942" t="s">
        <v>3700</v>
      </c>
      <c r="J8942" t="s">
        <v>7260</v>
      </c>
      <c r="K8942" t="str">
        <f>"41460"</f>
        <v>41460</v>
      </c>
    </row>
    <row r="8943" spans="1:11" customFormat="1" x14ac:dyDescent="0.25">
      <c r="A8943" t="str">
        <f t="shared" si="1315"/>
        <v>41</v>
      </c>
      <c r="B8943" t="s">
        <v>812</v>
      </c>
      <c r="C8943" t="str">
        <f t="shared" ref="C8943:C8954" si="1325">"067"</f>
        <v>067</v>
      </c>
      <c r="D8943" t="s">
        <v>465</v>
      </c>
      <c r="E8943" t="str">
        <f t="shared" ref="E8943:E8948" si="1326">"01"</f>
        <v>01</v>
      </c>
      <c r="F8943" t="str">
        <f t="shared" si="1324"/>
        <v>001</v>
      </c>
      <c r="G8943" t="str">
        <f>""</f>
        <v/>
      </c>
      <c r="H8943" t="s">
        <v>1</v>
      </c>
      <c r="I8943" t="s">
        <v>3701</v>
      </c>
      <c r="J8943" t="s">
        <v>7261</v>
      </c>
      <c r="K8943" t="str">
        <f t="shared" ref="K8943:K8954" si="1327">"41804"</f>
        <v>41804</v>
      </c>
    </row>
    <row r="8944" spans="1:11" customFormat="1" x14ac:dyDescent="0.25">
      <c r="A8944" t="str">
        <f t="shared" si="1315"/>
        <v>41</v>
      </c>
      <c r="B8944" t="s">
        <v>812</v>
      </c>
      <c r="C8944" t="str">
        <f t="shared" si="1325"/>
        <v>067</v>
      </c>
      <c r="D8944" t="s">
        <v>465</v>
      </c>
      <c r="E8944" t="str">
        <f t="shared" si="1326"/>
        <v>01</v>
      </c>
      <c r="F8944" t="str">
        <f t="shared" si="1324"/>
        <v>001</v>
      </c>
      <c r="G8944" t="str">
        <f>""</f>
        <v/>
      </c>
      <c r="H8944" t="s">
        <v>0</v>
      </c>
      <c r="I8944" t="s">
        <v>3701</v>
      </c>
      <c r="J8944" t="s">
        <v>7261</v>
      </c>
      <c r="K8944" t="str">
        <f t="shared" si="1327"/>
        <v>41804</v>
      </c>
    </row>
    <row r="8945" spans="1:11" customFormat="1" x14ac:dyDescent="0.25">
      <c r="A8945" t="str">
        <f t="shared" si="1315"/>
        <v>41</v>
      </c>
      <c r="B8945" t="s">
        <v>812</v>
      </c>
      <c r="C8945" t="str">
        <f t="shared" si="1325"/>
        <v>067</v>
      </c>
      <c r="D8945" t="s">
        <v>465</v>
      </c>
      <c r="E8945" t="str">
        <f t="shared" si="1326"/>
        <v>01</v>
      </c>
      <c r="F8945" t="str">
        <f>"002"</f>
        <v>002</v>
      </c>
      <c r="G8945" t="str">
        <f>""</f>
        <v/>
      </c>
      <c r="H8945" t="s">
        <v>1</v>
      </c>
      <c r="I8945" t="s">
        <v>57</v>
      </c>
      <c r="J8945" t="s">
        <v>7262</v>
      </c>
      <c r="K8945" t="str">
        <f t="shared" si="1327"/>
        <v>41804</v>
      </c>
    </row>
    <row r="8946" spans="1:11" customFormat="1" x14ac:dyDescent="0.25">
      <c r="A8946" t="str">
        <f t="shared" si="1315"/>
        <v>41</v>
      </c>
      <c r="B8946" t="s">
        <v>812</v>
      </c>
      <c r="C8946" t="str">
        <f t="shared" si="1325"/>
        <v>067</v>
      </c>
      <c r="D8946" t="s">
        <v>465</v>
      </c>
      <c r="E8946" t="str">
        <f t="shared" si="1326"/>
        <v>01</v>
      </c>
      <c r="F8946" t="str">
        <f>"002"</f>
        <v>002</v>
      </c>
      <c r="G8946" t="str">
        <f>""</f>
        <v/>
      </c>
      <c r="H8946" t="s">
        <v>0</v>
      </c>
      <c r="I8946" t="s">
        <v>57</v>
      </c>
      <c r="J8946" t="s">
        <v>7262</v>
      </c>
      <c r="K8946" t="str">
        <f t="shared" si="1327"/>
        <v>41804</v>
      </c>
    </row>
    <row r="8947" spans="1:11" customFormat="1" x14ac:dyDescent="0.25">
      <c r="A8947" t="str">
        <f t="shared" si="1315"/>
        <v>41</v>
      </c>
      <c r="B8947" t="s">
        <v>812</v>
      </c>
      <c r="C8947" t="str">
        <f t="shared" si="1325"/>
        <v>067</v>
      </c>
      <c r="D8947" t="s">
        <v>465</v>
      </c>
      <c r="E8947" t="str">
        <f t="shared" si="1326"/>
        <v>01</v>
      </c>
      <c r="F8947" t="str">
        <f>"003"</f>
        <v>003</v>
      </c>
      <c r="G8947" t="str">
        <f>""</f>
        <v/>
      </c>
      <c r="H8947" t="s">
        <v>1</v>
      </c>
      <c r="I8947" t="s">
        <v>3701</v>
      </c>
      <c r="J8947" t="s">
        <v>7261</v>
      </c>
      <c r="K8947" t="str">
        <f t="shared" si="1327"/>
        <v>41804</v>
      </c>
    </row>
    <row r="8948" spans="1:11" customFormat="1" x14ac:dyDescent="0.25">
      <c r="A8948" t="str">
        <f t="shared" si="1315"/>
        <v>41</v>
      </c>
      <c r="B8948" t="s">
        <v>812</v>
      </c>
      <c r="C8948" t="str">
        <f t="shared" si="1325"/>
        <v>067</v>
      </c>
      <c r="D8948" t="s">
        <v>465</v>
      </c>
      <c r="E8948" t="str">
        <f t="shared" si="1326"/>
        <v>01</v>
      </c>
      <c r="F8948" t="str">
        <f>"003"</f>
        <v>003</v>
      </c>
      <c r="G8948" t="str">
        <f>""</f>
        <v/>
      </c>
      <c r="H8948" t="s">
        <v>0</v>
      </c>
      <c r="I8948" t="s">
        <v>3701</v>
      </c>
      <c r="J8948" t="s">
        <v>7261</v>
      </c>
      <c r="K8948" t="str">
        <f t="shared" si="1327"/>
        <v>41804</v>
      </c>
    </row>
    <row r="8949" spans="1:11" customFormat="1" x14ac:dyDescent="0.25">
      <c r="A8949" t="str">
        <f t="shared" si="1315"/>
        <v>41</v>
      </c>
      <c r="B8949" t="s">
        <v>812</v>
      </c>
      <c r="C8949" t="str">
        <f t="shared" si="1325"/>
        <v>067</v>
      </c>
      <c r="D8949" t="s">
        <v>465</v>
      </c>
      <c r="E8949" t="str">
        <f t="shared" ref="E8949:E8954" si="1328">"02"</f>
        <v>02</v>
      </c>
      <c r="F8949" t="str">
        <f>"001"</f>
        <v>001</v>
      </c>
      <c r="G8949" t="str">
        <f>""</f>
        <v/>
      </c>
      <c r="H8949" t="s">
        <v>1</v>
      </c>
      <c r="I8949" t="s">
        <v>3702</v>
      </c>
      <c r="J8949" t="s">
        <v>7263</v>
      </c>
      <c r="K8949" t="str">
        <f t="shared" si="1327"/>
        <v>41804</v>
      </c>
    </row>
    <row r="8950" spans="1:11" customFormat="1" x14ac:dyDescent="0.25">
      <c r="A8950" t="str">
        <f t="shared" si="1315"/>
        <v>41</v>
      </c>
      <c r="B8950" t="s">
        <v>812</v>
      </c>
      <c r="C8950" t="str">
        <f t="shared" si="1325"/>
        <v>067</v>
      </c>
      <c r="D8950" t="s">
        <v>465</v>
      </c>
      <c r="E8950" t="str">
        <f t="shared" si="1328"/>
        <v>02</v>
      </c>
      <c r="F8950" t="str">
        <f>"001"</f>
        <v>001</v>
      </c>
      <c r="G8950" t="str">
        <f>""</f>
        <v/>
      </c>
      <c r="H8950" t="s">
        <v>0</v>
      </c>
      <c r="I8950" t="s">
        <v>3702</v>
      </c>
      <c r="J8950" t="s">
        <v>7263</v>
      </c>
      <c r="K8950" t="str">
        <f t="shared" si="1327"/>
        <v>41804</v>
      </c>
    </row>
    <row r="8951" spans="1:11" customFormat="1" x14ac:dyDescent="0.25">
      <c r="A8951" t="str">
        <f t="shared" ref="A8951:A9014" si="1329">"41"</f>
        <v>41</v>
      </c>
      <c r="B8951" t="s">
        <v>812</v>
      </c>
      <c r="C8951" t="str">
        <f t="shared" si="1325"/>
        <v>067</v>
      </c>
      <c r="D8951" t="s">
        <v>465</v>
      </c>
      <c r="E8951" t="str">
        <f t="shared" si="1328"/>
        <v>02</v>
      </c>
      <c r="F8951" t="str">
        <f>"001"</f>
        <v>001</v>
      </c>
      <c r="G8951" t="str">
        <f>""</f>
        <v/>
      </c>
      <c r="H8951" t="s">
        <v>2</v>
      </c>
      <c r="I8951" t="s">
        <v>3702</v>
      </c>
      <c r="J8951" t="s">
        <v>7263</v>
      </c>
      <c r="K8951" t="str">
        <f t="shared" si="1327"/>
        <v>41804</v>
      </c>
    </row>
    <row r="8952" spans="1:11" customFormat="1" x14ac:dyDescent="0.25">
      <c r="A8952" t="str">
        <f t="shared" si="1329"/>
        <v>41</v>
      </c>
      <c r="B8952" t="s">
        <v>812</v>
      </c>
      <c r="C8952" t="str">
        <f t="shared" si="1325"/>
        <v>067</v>
      </c>
      <c r="D8952" t="s">
        <v>465</v>
      </c>
      <c r="E8952" t="str">
        <f t="shared" si="1328"/>
        <v>02</v>
      </c>
      <c r="F8952" t="str">
        <f>"002"</f>
        <v>002</v>
      </c>
      <c r="G8952" t="str">
        <f>""</f>
        <v/>
      </c>
      <c r="H8952" t="s">
        <v>1</v>
      </c>
      <c r="I8952" t="s">
        <v>3703</v>
      </c>
      <c r="J8952" t="s">
        <v>7264</v>
      </c>
      <c r="K8952" t="str">
        <f t="shared" si="1327"/>
        <v>41804</v>
      </c>
    </row>
    <row r="8953" spans="1:11" customFormat="1" x14ac:dyDescent="0.25">
      <c r="A8953" t="str">
        <f t="shared" si="1329"/>
        <v>41</v>
      </c>
      <c r="B8953" t="s">
        <v>812</v>
      </c>
      <c r="C8953" t="str">
        <f t="shared" si="1325"/>
        <v>067</v>
      </c>
      <c r="D8953" t="s">
        <v>465</v>
      </c>
      <c r="E8953" t="str">
        <f t="shared" si="1328"/>
        <v>02</v>
      </c>
      <c r="F8953" t="str">
        <f>"002"</f>
        <v>002</v>
      </c>
      <c r="G8953" t="str">
        <f>""</f>
        <v/>
      </c>
      <c r="H8953" t="s">
        <v>0</v>
      </c>
      <c r="I8953" t="s">
        <v>3703</v>
      </c>
      <c r="J8953" t="s">
        <v>7264</v>
      </c>
      <c r="K8953" t="str">
        <f t="shared" si="1327"/>
        <v>41804</v>
      </c>
    </row>
    <row r="8954" spans="1:11" customFormat="1" x14ac:dyDescent="0.25">
      <c r="A8954" t="str">
        <f t="shared" si="1329"/>
        <v>41</v>
      </c>
      <c r="B8954" t="s">
        <v>812</v>
      </c>
      <c r="C8954" t="str">
        <f t="shared" si="1325"/>
        <v>067</v>
      </c>
      <c r="D8954" t="s">
        <v>465</v>
      </c>
      <c r="E8954" t="str">
        <f t="shared" si="1328"/>
        <v>02</v>
      </c>
      <c r="F8954" t="str">
        <f>"002"</f>
        <v>002</v>
      </c>
      <c r="G8954" t="str">
        <f>""</f>
        <v/>
      </c>
      <c r="H8954" t="s">
        <v>2</v>
      </c>
      <c r="I8954" t="s">
        <v>3703</v>
      </c>
      <c r="J8954" t="s">
        <v>7264</v>
      </c>
      <c r="K8954" t="str">
        <f t="shared" si="1327"/>
        <v>41804</v>
      </c>
    </row>
    <row r="8955" spans="1:11" customFormat="1" x14ac:dyDescent="0.25">
      <c r="A8955" t="str">
        <f t="shared" si="1329"/>
        <v>41</v>
      </c>
      <c r="B8955" t="s">
        <v>812</v>
      </c>
      <c r="C8955" t="str">
        <f t="shared" ref="C8955:C8978" si="1330">"068"</f>
        <v>068</v>
      </c>
      <c r="D8955" t="s">
        <v>880</v>
      </c>
      <c r="E8955" t="str">
        <f>"01"</f>
        <v>01</v>
      </c>
      <c r="F8955" t="str">
        <f>"001"</f>
        <v>001</v>
      </c>
      <c r="G8955" t="str">
        <f>""</f>
        <v/>
      </c>
      <c r="H8955" t="s">
        <v>1</v>
      </c>
      <c r="I8955" t="s">
        <v>3704</v>
      </c>
      <c r="J8955" t="s">
        <v>7265</v>
      </c>
      <c r="K8955" t="str">
        <f t="shared" ref="K8955:K8978" si="1331">"41640"</f>
        <v>41640</v>
      </c>
    </row>
    <row r="8956" spans="1:11" customFormat="1" x14ac:dyDescent="0.25">
      <c r="A8956" t="str">
        <f t="shared" si="1329"/>
        <v>41</v>
      </c>
      <c r="B8956" t="s">
        <v>812</v>
      </c>
      <c r="C8956" t="str">
        <f t="shared" si="1330"/>
        <v>068</v>
      </c>
      <c r="D8956" t="s">
        <v>880</v>
      </c>
      <c r="E8956" t="str">
        <f>"01"</f>
        <v>01</v>
      </c>
      <c r="F8956" t="str">
        <f>"001"</f>
        <v>001</v>
      </c>
      <c r="G8956" t="str">
        <f>""</f>
        <v/>
      </c>
      <c r="H8956" t="s">
        <v>0</v>
      </c>
      <c r="I8956" t="s">
        <v>3704</v>
      </c>
      <c r="J8956" t="s">
        <v>7265</v>
      </c>
      <c r="K8956" t="str">
        <f t="shared" si="1331"/>
        <v>41640</v>
      </c>
    </row>
    <row r="8957" spans="1:11" customFormat="1" x14ac:dyDescent="0.25">
      <c r="A8957" t="str">
        <f t="shared" si="1329"/>
        <v>41</v>
      </c>
      <c r="B8957" t="s">
        <v>812</v>
      </c>
      <c r="C8957" t="str">
        <f t="shared" si="1330"/>
        <v>068</v>
      </c>
      <c r="D8957" t="s">
        <v>880</v>
      </c>
      <c r="E8957" t="str">
        <f>"01"</f>
        <v>01</v>
      </c>
      <c r="F8957" t="str">
        <f>"002"</f>
        <v>002</v>
      </c>
      <c r="G8957" t="str">
        <f>""</f>
        <v/>
      </c>
      <c r="H8957" t="s">
        <v>3</v>
      </c>
      <c r="I8957" t="s">
        <v>3705</v>
      </c>
      <c r="J8957" t="s">
        <v>7266</v>
      </c>
      <c r="K8957" t="str">
        <f t="shared" si="1331"/>
        <v>41640</v>
      </c>
    </row>
    <row r="8958" spans="1:11" customFormat="1" x14ac:dyDescent="0.25">
      <c r="A8958" t="str">
        <f t="shared" si="1329"/>
        <v>41</v>
      </c>
      <c r="B8958" t="s">
        <v>812</v>
      </c>
      <c r="C8958" t="str">
        <f t="shared" si="1330"/>
        <v>068</v>
      </c>
      <c r="D8958" t="s">
        <v>880</v>
      </c>
      <c r="E8958" t="str">
        <f>"01"</f>
        <v>01</v>
      </c>
      <c r="F8958" t="str">
        <f>"003"</f>
        <v>003</v>
      </c>
      <c r="G8958" t="str">
        <f>""</f>
        <v/>
      </c>
      <c r="H8958" t="s">
        <v>1</v>
      </c>
      <c r="I8958" t="s">
        <v>3704</v>
      </c>
      <c r="J8958" t="s">
        <v>7265</v>
      </c>
      <c r="K8958" t="str">
        <f t="shared" si="1331"/>
        <v>41640</v>
      </c>
    </row>
    <row r="8959" spans="1:11" customFormat="1" x14ac:dyDescent="0.25">
      <c r="A8959" t="str">
        <f t="shared" si="1329"/>
        <v>41</v>
      </c>
      <c r="B8959" t="s">
        <v>812</v>
      </c>
      <c r="C8959" t="str">
        <f t="shared" si="1330"/>
        <v>068</v>
      </c>
      <c r="D8959" t="s">
        <v>880</v>
      </c>
      <c r="E8959" t="str">
        <f>"01"</f>
        <v>01</v>
      </c>
      <c r="F8959" t="str">
        <f>"003"</f>
        <v>003</v>
      </c>
      <c r="G8959" t="str">
        <f>""</f>
        <v/>
      </c>
      <c r="H8959" t="s">
        <v>0</v>
      </c>
      <c r="I8959" t="s">
        <v>3704</v>
      </c>
      <c r="J8959" t="s">
        <v>7265</v>
      </c>
      <c r="K8959" t="str">
        <f t="shared" si="1331"/>
        <v>41640</v>
      </c>
    </row>
    <row r="8960" spans="1:11" customFormat="1" x14ac:dyDescent="0.25">
      <c r="A8960" t="str">
        <f t="shared" si="1329"/>
        <v>41</v>
      </c>
      <c r="B8960" t="s">
        <v>812</v>
      </c>
      <c r="C8960" t="str">
        <f t="shared" si="1330"/>
        <v>068</v>
      </c>
      <c r="D8960" t="s">
        <v>880</v>
      </c>
      <c r="E8960" t="str">
        <f>"02"</f>
        <v>02</v>
      </c>
      <c r="F8960" t="str">
        <f>"001"</f>
        <v>001</v>
      </c>
      <c r="G8960" t="str">
        <f>""</f>
        <v/>
      </c>
      <c r="H8960" t="s">
        <v>3</v>
      </c>
      <c r="I8960" t="s">
        <v>2840</v>
      </c>
      <c r="J8960" t="s">
        <v>7267</v>
      </c>
      <c r="K8960" t="str">
        <f t="shared" si="1331"/>
        <v>41640</v>
      </c>
    </row>
    <row r="8961" spans="1:11" customFormat="1" x14ac:dyDescent="0.25">
      <c r="A8961" t="str">
        <f t="shared" si="1329"/>
        <v>41</v>
      </c>
      <c r="B8961" t="s">
        <v>812</v>
      </c>
      <c r="C8961" t="str">
        <f t="shared" si="1330"/>
        <v>068</v>
      </c>
      <c r="D8961" t="s">
        <v>880</v>
      </c>
      <c r="E8961" t="str">
        <f>"02"</f>
        <v>02</v>
      </c>
      <c r="F8961" t="str">
        <f>"002"</f>
        <v>002</v>
      </c>
      <c r="G8961" t="str">
        <f>""</f>
        <v/>
      </c>
      <c r="H8961" t="s">
        <v>3</v>
      </c>
      <c r="I8961" t="s">
        <v>3706</v>
      </c>
      <c r="J8961" t="s">
        <v>7268</v>
      </c>
      <c r="K8961" t="str">
        <f t="shared" si="1331"/>
        <v>41640</v>
      </c>
    </row>
    <row r="8962" spans="1:11" customFormat="1" x14ac:dyDescent="0.25">
      <c r="A8962" t="str">
        <f t="shared" si="1329"/>
        <v>41</v>
      </c>
      <c r="B8962" t="s">
        <v>812</v>
      </c>
      <c r="C8962" t="str">
        <f t="shared" si="1330"/>
        <v>068</v>
      </c>
      <c r="D8962" t="s">
        <v>880</v>
      </c>
      <c r="E8962" t="str">
        <f>"03"</f>
        <v>03</v>
      </c>
      <c r="F8962" t="str">
        <f>"001"</f>
        <v>001</v>
      </c>
      <c r="G8962" t="str">
        <f>""</f>
        <v/>
      </c>
      <c r="H8962" t="s">
        <v>1</v>
      </c>
      <c r="I8962" t="s">
        <v>23</v>
      </c>
      <c r="J8962" t="s">
        <v>7269</v>
      </c>
      <c r="K8962" t="str">
        <f t="shared" si="1331"/>
        <v>41640</v>
      </c>
    </row>
    <row r="8963" spans="1:11" customFormat="1" x14ac:dyDescent="0.25">
      <c r="A8963" t="str">
        <f t="shared" si="1329"/>
        <v>41</v>
      </c>
      <c r="B8963" t="s">
        <v>812</v>
      </c>
      <c r="C8963" t="str">
        <f t="shared" si="1330"/>
        <v>068</v>
      </c>
      <c r="D8963" t="s">
        <v>880</v>
      </c>
      <c r="E8963" t="str">
        <f>"03"</f>
        <v>03</v>
      </c>
      <c r="F8963" t="str">
        <f>"001"</f>
        <v>001</v>
      </c>
      <c r="G8963" t="str">
        <f>""</f>
        <v/>
      </c>
      <c r="H8963" t="s">
        <v>0</v>
      </c>
      <c r="I8963" t="s">
        <v>23</v>
      </c>
      <c r="J8963" t="s">
        <v>7269</v>
      </c>
      <c r="K8963" t="str">
        <f t="shared" si="1331"/>
        <v>41640</v>
      </c>
    </row>
    <row r="8964" spans="1:11" customFormat="1" x14ac:dyDescent="0.25">
      <c r="A8964" t="str">
        <f t="shared" si="1329"/>
        <v>41</v>
      </c>
      <c r="B8964" t="s">
        <v>812</v>
      </c>
      <c r="C8964" t="str">
        <f t="shared" si="1330"/>
        <v>068</v>
      </c>
      <c r="D8964" t="s">
        <v>880</v>
      </c>
      <c r="E8964" t="str">
        <f>"03"</f>
        <v>03</v>
      </c>
      <c r="F8964" t="str">
        <f>"002"</f>
        <v>002</v>
      </c>
      <c r="G8964" t="str">
        <f>""</f>
        <v/>
      </c>
      <c r="H8964" t="s">
        <v>1</v>
      </c>
      <c r="I8964" t="s">
        <v>23</v>
      </c>
      <c r="J8964" t="s">
        <v>7269</v>
      </c>
      <c r="K8964" t="str">
        <f t="shared" si="1331"/>
        <v>41640</v>
      </c>
    </row>
    <row r="8965" spans="1:11" customFormat="1" x14ac:dyDescent="0.25">
      <c r="A8965" t="str">
        <f t="shared" si="1329"/>
        <v>41</v>
      </c>
      <c r="B8965" t="s">
        <v>812</v>
      </c>
      <c r="C8965" t="str">
        <f t="shared" si="1330"/>
        <v>068</v>
      </c>
      <c r="D8965" t="s">
        <v>880</v>
      </c>
      <c r="E8965" t="str">
        <f>"03"</f>
        <v>03</v>
      </c>
      <c r="F8965" t="str">
        <f>"002"</f>
        <v>002</v>
      </c>
      <c r="G8965" t="str">
        <f>""</f>
        <v/>
      </c>
      <c r="H8965" t="s">
        <v>0</v>
      </c>
      <c r="I8965" t="s">
        <v>23</v>
      </c>
      <c r="J8965" t="s">
        <v>7269</v>
      </c>
      <c r="K8965" t="str">
        <f t="shared" si="1331"/>
        <v>41640</v>
      </c>
    </row>
    <row r="8966" spans="1:11" customFormat="1" x14ac:dyDescent="0.25">
      <c r="A8966" t="str">
        <f t="shared" si="1329"/>
        <v>41</v>
      </c>
      <c r="B8966" t="s">
        <v>812</v>
      </c>
      <c r="C8966" t="str">
        <f t="shared" si="1330"/>
        <v>068</v>
      </c>
      <c r="D8966" t="s">
        <v>880</v>
      </c>
      <c r="E8966" t="str">
        <f>"03"</f>
        <v>03</v>
      </c>
      <c r="F8966" t="str">
        <f>"002"</f>
        <v>002</v>
      </c>
      <c r="G8966" t="str">
        <f>""</f>
        <v/>
      </c>
      <c r="H8966" t="s">
        <v>2</v>
      </c>
      <c r="I8966" t="s">
        <v>23</v>
      </c>
      <c r="J8966" t="s">
        <v>7269</v>
      </c>
      <c r="K8966" t="str">
        <f t="shared" si="1331"/>
        <v>41640</v>
      </c>
    </row>
    <row r="8967" spans="1:11" customFormat="1" x14ac:dyDescent="0.25">
      <c r="A8967" t="str">
        <f t="shared" si="1329"/>
        <v>41</v>
      </c>
      <c r="B8967" t="s">
        <v>812</v>
      </c>
      <c r="C8967" t="str">
        <f t="shared" si="1330"/>
        <v>068</v>
      </c>
      <c r="D8967" t="s">
        <v>880</v>
      </c>
      <c r="E8967" t="str">
        <f t="shared" ref="E8967:E8973" si="1332">"04"</f>
        <v>04</v>
      </c>
      <c r="F8967" t="str">
        <f>"001"</f>
        <v>001</v>
      </c>
      <c r="G8967" t="str">
        <f>""</f>
        <v/>
      </c>
      <c r="H8967" t="s">
        <v>1</v>
      </c>
      <c r="I8967" t="s">
        <v>3707</v>
      </c>
      <c r="J8967" t="s">
        <v>7270</v>
      </c>
      <c r="K8967" t="str">
        <f t="shared" si="1331"/>
        <v>41640</v>
      </c>
    </row>
    <row r="8968" spans="1:11" customFormat="1" x14ac:dyDescent="0.25">
      <c r="A8968" t="str">
        <f t="shared" si="1329"/>
        <v>41</v>
      </c>
      <c r="B8968" t="s">
        <v>812</v>
      </c>
      <c r="C8968" t="str">
        <f t="shared" si="1330"/>
        <v>068</v>
      </c>
      <c r="D8968" t="s">
        <v>880</v>
      </c>
      <c r="E8968" t="str">
        <f t="shared" si="1332"/>
        <v>04</v>
      </c>
      <c r="F8968" t="str">
        <f>"001"</f>
        <v>001</v>
      </c>
      <c r="G8968" t="str">
        <f>""</f>
        <v/>
      </c>
      <c r="H8968" t="s">
        <v>0</v>
      </c>
      <c r="I8968" t="s">
        <v>3707</v>
      </c>
      <c r="J8968" t="s">
        <v>7270</v>
      </c>
      <c r="K8968" t="str">
        <f t="shared" si="1331"/>
        <v>41640</v>
      </c>
    </row>
    <row r="8969" spans="1:11" customFormat="1" x14ac:dyDescent="0.25">
      <c r="A8969" t="str">
        <f t="shared" si="1329"/>
        <v>41</v>
      </c>
      <c r="B8969" t="s">
        <v>812</v>
      </c>
      <c r="C8969" t="str">
        <f t="shared" si="1330"/>
        <v>068</v>
      </c>
      <c r="D8969" t="s">
        <v>880</v>
      </c>
      <c r="E8969" t="str">
        <f t="shared" si="1332"/>
        <v>04</v>
      </c>
      <c r="F8969" t="str">
        <f>"001"</f>
        <v>001</v>
      </c>
      <c r="G8969" t="str">
        <f>""</f>
        <v/>
      </c>
      <c r="H8969" t="s">
        <v>2</v>
      </c>
      <c r="I8969" t="s">
        <v>3707</v>
      </c>
      <c r="J8969" t="s">
        <v>7270</v>
      </c>
      <c r="K8969" t="str">
        <f t="shared" si="1331"/>
        <v>41640</v>
      </c>
    </row>
    <row r="8970" spans="1:11" customFormat="1" x14ac:dyDescent="0.25">
      <c r="A8970" t="str">
        <f t="shared" si="1329"/>
        <v>41</v>
      </c>
      <c r="B8970" t="s">
        <v>812</v>
      </c>
      <c r="C8970" t="str">
        <f t="shared" si="1330"/>
        <v>068</v>
      </c>
      <c r="D8970" t="s">
        <v>880</v>
      </c>
      <c r="E8970" t="str">
        <f t="shared" si="1332"/>
        <v>04</v>
      </c>
      <c r="F8970" t="str">
        <f>"002"</f>
        <v>002</v>
      </c>
      <c r="G8970" t="str">
        <f>""</f>
        <v/>
      </c>
      <c r="H8970" t="s">
        <v>1</v>
      </c>
      <c r="I8970" t="s">
        <v>3708</v>
      </c>
      <c r="J8970" t="s">
        <v>7271</v>
      </c>
      <c r="K8970" t="str">
        <f t="shared" si="1331"/>
        <v>41640</v>
      </c>
    </row>
    <row r="8971" spans="1:11" customFormat="1" x14ac:dyDescent="0.25">
      <c r="A8971" t="str">
        <f t="shared" si="1329"/>
        <v>41</v>
      </c>
      <c r="B8971" t="s">
        <v>812</v>
      </c>
      <c r="C8971" t="str">
        <f t="shared" si="1330"/>
        <v>068</v>
      </c>
      <c r="D8971" t="s">
        <v>880</v>
      </c>
      <c r="E8971" t="str">
        <f t="shared" si="1332"/>
        <v>04</v>
      </c>
      <c r="F8971" t="str">
        <f>"002"</f>
        <v>002</v>
      </c>
      <c r="G8971" t="str">
        <f>""</f>
        <v/>
      </c>
      <c r="H8971" t="s">
        <v>0</v>
      </c>
      <c r="I8971" t="s">
        <v>3708</v>
      </c>
      <c r="J8971" t="s">
        <v>7271</v>
      </c>
      <c r="K8971" t="str">
        <f t="shared" si="1331"/>
        <v>41640</v>
      </c>
    </row>
    <row r="8972" spans="1:11" customFormat="1" x14ac:dyDescent="0.25">
      <c r="A8972" t="str">
        <f t="shared" si="1329"/>
        <v>41</v>
      </c>
      <c r="B8972" t="s">
        <v>812</v>
      </c>
      <c r="C8972" t="str">
        <f t="shared" si="1330"/>
        <v>068</v>
      </c>
      <c r="D8972" t="s">
        <v>880</v>
      </c>
      <c r="E8972" t="str">
        <f t="shared" si="1332"/>
        <v>04</v>
      </c>
      <c r="F8972" t="str">
        <f>"003"</f>
        <v>003</v>
      </c>
      <c r="G8972" t="str">
        <f>""</f>
        <v/>
      </c>
      <c r="H8972" t="s">
        <v>1</v>
      </c>
      <c r="I8972" t="s">
        <v>3709</v>
      </c>
      <c r="J8972" t="s">
        <v>7272</v>
      </c>
      <c r="K8972" t="str">
        <f t="shared" si="1331"/>
        <v>41640</v>
      </c>
    </row>
    <row r="8973" spans="1:11" customFormat="1" x14ac:dyDescent="0.25">
      <c r="A8973" t="str">
        <f t="shared" si="1329"/>
        <v>41</v>
      </c>
      <c r="B8973" t="s">
        <v>812</v>
      </c>
      <c r="C8973" t="str">
        <f t="shared" si="1330"/>
        <v>068</v>
      </c>
      <c r="D8973" t="s">
        <v>880</v>
      </c>
      <c r="E8973" t="str">
        <f t="shared" si="1332"/>
        <v>04</v>
      </c>
      <c r="F8973" t="str">
        <f>"003"</f>
        <v>003</v>
      </c>
      <c r="G8973" t="str">
        <f>""</f>
        <v/>
      </c>
      <c r="H8973" t="s">
        <v>0</v>
      </c>
      <c r="I8973" t="s">
        <v>3709</v>
      </c>
      <c r="J8973" t="s">
        <v>7272</v>
      </c>
      <c r="K8973" t="str">
        <f t="shared" si="1331"/>
        <v>41640</v>
      </c>
    </row>
    <row r="8974" spans="1:11" customFormat="1" x14ac:dyDescent="0.25">
      <c r="A8974" t="str">
        <f t="shared" si="1329"/>
        <v>41</v>
      </c>
      <c r="B8974" t="s">
        <v>812</v>
      </c>
      <c r="C8974" t="str">
        <f t="shared" si="1330"/>
        <v>068</v>
      </c>
      <c r="D8974" t="s">
        <v>880</v>
      </c>
      <c r="E8974" t="str">
        <f>"05"</f>
        <v>05</v>
      </c>
      <c r="F8974" t="str">
        <f>"001"</f>
        <v>001</v>
      </c>
      <c r="G8974" t="str">
        <f>""</f>
        <v/>
      </c>
      <c r="H8974" t="s">
        <v>3</v>
      </c>
      <c r="I8974" t="s">
        <v>3706</v>
      </c>
      <c r="J8974" t="s">
        <v>7268</v>
      </c>
      <c r="K8974" t="str">
        <f t="shared" si="1331"/>
        <v>41640</v>
      </c>
    </row>
    <row r="8975" spans="1:11" customFormat="1" x14ac:dyDescent="0.25">
      <c r="A8975" t="str">
        <f t="shared" si="1329"/>
        <v>41</v>
      </c>
      <c r="B8975" t="s">
        <v>812</v>
      </c>
      <c r="C8975" t="str">
        <f t="shared" si="1330"/>
        <v>068</v>
      </c>
      <c r="D8975" t="s">
        <v>880</v>
      </c>
      <c r="E8975" t="str">
        <f>"05"</f>
        <v>05</v>
      </c>
      <c r="F8975" t="str">
        <f>"002"</f>
        <v>002</v>
      </c>
      <c r="G8975" t="str">
        <f>""</f>
        <v/>
      </c>
      <c r="H8975" t="s">
        <v>1</v>
      </c>
      <c r="I8975" t="s">
        <v>3710</v>
      </c>
      <c r="J8975" t="s">
        <v>7273</v>
      </c>
      <c r="K8975" t="str">
        <f t="shared" si="1331"/>
        <v>41640</v>
      </c>
    </row>
    <row r="8976" spans="1:11" customFormat="1" x14ac:dyDescent="0.25">
      <c r="A8976" t="str">
        <f t="shared" si="1329"/>
        <v>41</v>
      </c>
      <c r="B8976" t="s">
        <v>812</v>
      </c>
      <c r="C8976" t="str">
        <f t="shared" si="1330"/>
        <v>068</v>
      </c>
      <c r="D8976" t="s">
        <v>880</v>
      </c>
      <c r="E8976" t="str">
        <f>"05"</f>
        <v>05</v>
      </c>
      <c r="F8976" t="str">
        <f>"002"</f>
        <v>002</v>
      </c>
      <c r="G8976" t="str">
        <f>""</f>
        <v/>
      </c>
      <c r="H8976" t="s">
        <v>0</v>
      </c>
      <c r="I8976" t="s">
        <v>3710</v>
      </c>
      <c r="J8976" t="s">
        <v>7273</v>
      </c>
      <c r="K8976" t="str">
        <f t="shared" si="1331"/>
        <v>41640</v>
      </c>
    </row>
    <row r="8977" spans="1:11" customFormat="1" x14ac:dyDescent="0.25">
      <c r="A8977" t="str">
        <f t="shared" si="1329"/>
        <v>41</v>
      </c>
      <c r="B8977" t="s">
        <v>812</v>
      </c>
      <c r="C8977" t="str">
        <f t="shared" si="1330"/>
        <v>068</v>
      </c>
      <c r="D8977" t="s">
        <v>880</v>
      </c>
      <c r="E8977" t="str">
        <f>"05"</f>
        <v>05</v>
      </c>
      <c r="F8977" t="str">
        <f>"003"</f>
        <v>003</v>
      </c>
      <c r="G8977" t="str">
        <f>""</f>
        <v/>
      </c>
      <c r="H8977" t="s">
        <v>1</v>
      </c>
      <c r="I8977" t="s">
        <v>3706</v>
      </c>
      <c r="J8977" t="s">
        <v>7268</v>
      </c>
      <c r="K8977" t="str">
        <f t="shared" si="1331"/>
        <v>41640</v>
      </c>
    </row>
    <row r="8978" spans="1:11" customFormat="1" x14ac:dyDescent="0.25">
      <c r="A8978" t="str">
        <f t="shared" si="1329"/>
        <v>41</v>
      </c>
      <c r="B8978" t="s">
        <v>812</v>
      </c>
      <c r="C8978" t="str">
        <f t="shared" si="1330"/>
        <v>068</v>
      </c>
      <c r="D8978" t="s">
        <v>880</v>
      </c>
      <c r="E8978" t="str">
        <f>"05"</f>
        <v>05</v>
      </c>
      <c r="F8978" t="str">
        <f>"003"</f>
        <v>003</v>
      </c>
      <c r="G8978" t="str">
        <f>""</f>
        <v/>
      </c>
      <c r="H8978" t="s">
        <v>0</v>
      </c>
      <c r="I8978" t="s">
        <v>3706</v>
      </c>
      <c r="J8978" t="s">
        <v>7268</v>
      </c>
      <c r="K8978" t="str">
        <f t="shared" si="1331"/>
        <v>41640</v>
      </c>
    </row>
    <row r="8979" spans="1:11" customFormat="1" x14ac:dyDescent="0.25">
      <c r="A8979" t="str">
        <f t="shared" si="1329"/>
        <v>41</v>
      </c>
      <c r="B8979" t="s">
        <v>812</v>
      </c>
      <c r="C8979" t="str">
        <f t="shared" ref="C8979:C9030" si="1333">"069"</f>
        <v>069</v>
      </c>
      <c r="D8979" t="s">
        <v>881</v>
      </c>
      <c r="E8979" t="str">
        <f t="shared" ref="E8979:E8990" si="1334">"01"</f>
        <v>01</v>
      </c>
      <c r="F8979" t="str">
        <f>"001"</f>
        <v>001</v>
      </c>
      <c r="G8979" t="str">
        <f>""</f>
        <v/>
      </c>
      <c r="H8979" t="s">
        <v>1</v>
      </c>
      <c r="I8979" t="s">
        <v>23</v>
      </c>
      <c r="J8979" t="s">
        <v>7274</v>
      </c>
      <c r="K8979" t="str">
        <f t="shared" ref="K8979:K8996" si="1335">"41720"</f>
        <v>41720</v>
      </c>
    </row>
    <row r="8980" spans="1:11" customFormat="1" x14ac:dyDescent="0.25">
      <c r="A8980" t="str">
        <f t="shared" si="1329"/>
        <v>41</v>
      </c>
      <c r="B8980" t="s">
        <v>812</v>
      </c>
      <c r="C8980" t="str">
        <f t="shared" si="1333"/>
        <v>069</v>
      </c>
      <c r="D8980" t="s">
        <v>881</v>
      </c>
      <c r="E8980" t="str">
        <f t="shared" si="1334"/>
        <v>01</v>
      </c>
      <c r="F8980" t="str">
        <f>"001"</f>
        <v>001</v>
      </c>
      <c r="G8980" t="str">
        <f>""</f>
        <v/>
      </c>
      <c r="H8980" t="s">
        <v>0</v>
      </c>
      <c r="I8980" t="s">
        <v>23</v>
      </c>
      <c r="J8980" t="s">
        <v>7274</v>
      </c>
      <c r="K8980" t="str">
        <f t="shared" si="1335"/>
        <v>41720</v>
      </c>
    </row>
    <row r="8981" spans="1:11" customFormat="1" x14ac:dyDescent="0.25">
      <c r="A8981" t="str">
        <f t="shared" si="1329"/>
        <v>41</v>
      </c>
      <c r="B8981" t="s">
        <v>812</v>
      </c>
      <c r="C8981" t="str">
        <f t="shared" si="1333"/>
        <v>069</v>
      </c>
      <c r="D8981" t="s">
        <v>881</v>
      </c>
      <c r="E8981" t="str">
        <f t="shared" si="1334"/>
        <v>01</v>
      </c>
      <c r="F8981" t="str">
        <f>"002"</f>
        <v>002</v>
      </c>
      <c r="G8981" t="str">
        <f>""</f>
        <v/>
      </c>
      <c r="H8981" t="s">
        <v>1</v>
      </c>
      <c r="I8981" t="s">
        <v>3711</v>
      </c>
      <c r="J8981" t="s">
        <v>7275</v>
      </c>
      <c r="K8981" t="str">
        <f t="shared" si="1335"/>
        <v>41720</v>
      </c>
    </row>
    <row r="8982" spans="1:11" customFormat="1" x14ac:dyDescent="0.25">
      <c r="A8982" t="str">
        <f t="shared" si="1329"/>
        <v>41</v>
      </c>
      <c r="B8982" t="s">
        <v>812</v>
      </c>
      <c r="C8982" t="str">
        <f t="shared" si="1333"/>
        <v>069</v>
      </c>
      <c r="D8982" t="s">
        <v>881</v>
      </c>
      <c r="E8982" t="str">
        <f t="shared" si="1334"/>
        <v>01</v>
      </c>
      <c r="F8982" t="str">
        <f>"002"</f>
        <v>002</v>
      </c>
      <c r="G8982" t="str">
        <f>""</f>
        <v/>
      </c>
      <c r="H8982" t="s">
        <v>0</v>
      </c>
      <c r="I8982" t="s">
        <v>3711</v>
      </c>
      <c r="J8982" t="s">
        <v>7275</v>
      </c>
      <c r="K8982" t="str">
        <f t="shared" si="1335"/>
        <v>41720</v>
      </c>
    </row>
    <row r="8983" spans="1:11" customFormat="1" x14ac:dyDescent="0.25">
      <c r="A8983" t="str">
        <f t="shared" si="1329"/>
        <v>41</v>
      </c>
      <c r="B8983" t="s">
        <v>812</v>
      </c>
      <c r="C8983" t="str">
        <f t="shared" si="1333"/>
        <v>069</v>
      </c>
      <c r="D8983" t="s">
        <v>881</v>
      </c>
      <c r="E8983" t="str">
        <f t="shared" si="1334"/>
        <v>01</v>
      </c>
      <c r="F8983" t="str">
        <f>"003"</f>
        <v>003</v>
      </c>
      <c r="G8983" t="str">
        <f>""</f>
        <v/>
      </c>
      <c r="H8983" t="s">
        <v>1</v>
      </c>
      <c r="I8983" t="s">
        <v>111</v>
      </c>
      <c r="J8983" t="s">
        <v>7276</v>
      </c>
      <c r="K8983" t="str">
        <f t="shared" si="1335"/>
        <v>41720</v>
      </c>
    </row>
    <row r="8984" spans="1:11" customFormat="1" x14ac:dyDescent="0.25">
      <c r="A8984" t="str">
        <f t="shared" si="1329"/>
        <v>41</v>
      </c>
      <c r="B8984" t="s">
        <v>812</v>
      </c>
      <c r="C8984" t="str">
        <f t="shared" si="1333"/>
        <v>069</v>
      </c>
      <c r="D8984" t="s">
        <v>881</v>
      </c>
      <c r="E8984" t="str">
        <f t="shared" si="1334"/>
        <v>01</v>
      </c>
      <c r="F8984" t="str">
        <f>"003"</f>
        <v>003</v>
      </c>
      <c r="G8984" t="str">
        <f>""</f>
        <v/>
      </c>
      <c r="H8984" t="s">
        <v>0</v>
      </c>
      <c r="I8984" t="s">
        <v>111</v>
      </c>
      <c r="J8984" t="s">
        <v>7276</v>
      </c>
      <c r="K8984" t="str">
        <f t="shared" si="1335"/>
        <v>41720</v>
      </c>
    </row>
    <row r="8985" spans="1:11" customFormat="1" x14ac:dyDescent="0.25">
      <c r="A8985" t="str">
        <f t="shared" si="1329"/>
        <v>41</v>
      </c>
      <c r="B8985" t="s">
        <v>812</v>
      </c>
      <c r="C8985" t="str">
        <f t="shared" si="1333"/>
        <v>069</v>
      </c>
      <c r="D8985" t="s">
        <v>881</v>
      </c>
      <c r="E8985" t="str">
        <f t="shared" si="1334"/>
        <v>01</v>
      </c>
      <c r="F8985" t="str">
        <f>"003"</f>
        <v>003</v>
      </c>
      <c r="G8985" t="str">
        <f>""</f>
        <v/>
      </c>
      <c r="H8985" t="s">
        <v>2</v>
      </c>
      <c r="I8985" t="s">
        <v>111</v>
      </c>
      <c r="J8985" t="s">
        <v>7276</v>
      </c>
      <c r="K8985" t="str">
        <f t="shared" si="1335"/>
        <v>41720</v>
      </c>
    </row>
    <row r="8986" spans="1:11" customFormat="1" x14ac:dyDescent="0.25">
      <c r="A8986" t="str">
        <f t="shared" si="1329"/>
        <v>41</v>
      </c>
      <c r="B8986" t="s">
        <v>812</v>
      </c>
      <c r="C8986" t="str">
        <f t="shared" si="1333"/>
        <v>069</v>
      </c>
      <c r="D8986" t="s">
        <v>881</v>
      </c>
      <c r="E8986" t="str">
        <f t="shared" si="1334"/>
        <v>01</v>
      </c>
      <c r="F8986" t="str">
        <f>"004"</f>
        <v>004</v>
      </c>
      <c r="G8986" t="str">
        <f>""</f>
        <v/>
      </c>
      <c r="H8986" t="s">
        <v>1</v>
      </c>
      <c r="I8986" t="s">
        <v>3712</v>
      </c>
      <c r="J8986" t="s">
        <v>7277</v>
      </c>
      <c r="K8986" t="str">
        <f t="shared" si="1335"/>
        <v>41720</v>
      </c>
    </row>
    <row r="8987" spans="1:11" customFormat="1" x14ac:dyDescent="0.25">
      <c r="A8987" t="str">
        <f t="shared" si="1329"/>
        <v>41</v>
      </c>
      <c r="B8987" t="s">
        <v>812</v>
      </c>
      <c r="C8987" t="str">
        <f t="shared" si="1333"/>
        <v>069</v>
      </c>
      <c r="D8987" t="s">
        <v>881</v>
      </c>
      <c r="E8987" t="str">
        <f t="shared" si="1334"/>
        <v>01</v>
      </c>
      <c r="F8987" t="str">
        <f>"004"</f>
        <v>004</v>
      </c>
      <c r="G8987" t="str">
        <f>""</f>
        <v/>
      </c>
      <c r="H8987" t="s">
        <v>0</v>
      </c>
      <c r="I8987" t="s">
        <v>3712</v>
      </c>
      <c r="J8987" t="s">
        <v>7277</v>
      </c>
      <c r="K8987" t="str">
        <f t="shared" si="1335"/>
        <v>41720</v>
      </c>
    </row>
    <row r="8988" spans="1:11" customFormat="1" x14ac:dyDescent="0.25">
      <c r="A8988" t="str">
        <f t="shared" si="1329"/>
        <v>41</v>
      </c>
      <c r="B8988" t="s">
        <v>812</v>
      </c>
      <c r="C8988" t="str">
        <f t="shared" si="1333"/>
        <v>069</v>
      </c>
      <c r="D8988" t="s">
        <v>881</v>
      </c>
      <c r="E8988" t="str">
        <f t="shared" si="1334"/>
        <v>01</v>
      </c>
      <c r="F8988" t="str">
        <f>"004"</f>
        <v>004</v>
      </c>
      <c r="G8988" t="str">
        <f>""</f>
        <v/>
      </c>
      <c r="H8988" t="s">
        <v>2</v>
      </c>
      <c r="I8988" t="s">
        <v>3712</v>
      </c>
      <c r="J8988" t="s">
        <v>7277</v>
      </c>
      <c r="K8988" t="str">
        <f t="shared" si="1335"/>
        <v>41720</v>
      </c>
    </row>
    <row r="8989" spans="1:11" customFormat="1" x14ac:dyDescent="0.25">
      <c r="A8989" t="str">
        <f t="shared" si="1329"/>
        <v>41</v>
      </c>
      <c r="B8989" t="s">
        <v>812</v>
      </c>
      <c r="C8989" t="str">
        <f t="shared" si="1333"/>
        <v>069</v>
      </c>
      <c r="D8989" t="s">
        <v>881</v>
      </c>
      <c r="E8989" t="str">
        <f t="shared" si="1334"/>
        <v>01</v>
      </c>
      <c r="F8989" t="str">
        <f>"005"</f>
        <v>005</v>
      </c>
      <c r="G8989" t="str">
        <f>""</f>
        <v/>
      </c>
      <c r="H8989" t="s">
        <v>1</v>
      </c>
      <c r="I8989" t="s">
        <v>3713</v>
      </c>
      <c r="J8989" t="s">
        <v>7278</v>
      </c>
      <c r="K8989" t="str">
        <f t="shared" si="1335"/>
        <v>41720</v>
      </c>
    </row>
    <row r="8990" spans="1:11" customFormat="1" x14ac:dyDescent="0.25">
      <c r="A8990" t="str">
        <f t="shared" si="1329"/>
        <v>41</v>
      </c>
      <c r="B8990" t="s">
        <v>812</v>
      </c>
      <c r="C8990" t="str">
        <f t="shared" si="1333"/>
        <v>069</v>
      </c>
      <c r="D8990" t="s">
        <v>881</v>
      </c>
      <c r="E8990" t="str">
        <f t="shared" si="1334"/>
        <v>01</v>
      </c>
      <c r="F8990" t="str">
        <f>"005"</f>
        <v>005</v>
      </c>
      <c r="G8990" t="str">
        <f>""</f>
        <v/>
      </c>
      <c r="H8990" t="s">
        <v>0</v>
      </c>
      <c r="I8990" t="s">
        <v>3713</v>
      </c>
      <c r="J8990" t="s">
        <v>7278</v>
      </c>
      <c r="K8990" t="str">
        <f t="shared" si="1335"/>
        <v>41720</v>
      </c>
    </row>
    <row r="8991" spans="1:11" customFormat="1" x14ac:dyDescent="0.25">
      <c r="A8991" t="str">
        <f t="shared" si="1329"/>
        <v>41</v>
      </c>
      <c r="B8991" t="s">
        <v>812</v>
      </c>
      <c r="C8991" t="str">
        <f t="shared" si="1333"/>
        <v>069</v>
      </c>
      <c r="D8991" t="s">
        <v>881</v>
      </c>
      <c r="E8991" t="str">
        <f t="shared" ref="E8991:E9000" si="1336">"02"</f>
        <v>02</v>
      </c>
      <c r="F8991" t="str">
        <f>"001"</f>
        <v>001</v>
      </c>
      <c r="G8991" t="str">
        <f>""</f>
        <v/>
      </c>
      <c r="H8991" t="s">
        <v>1</v>
      </c>
      <c r="I8991" t="s">
        <v>3714</v>
      </c>
      <c r="J8991" t="s">
        <v>7279</v>
      </c>
      <c r="K8991" t="str">
        <f t="shared" si="1335"/>
        <v>41720</v>
      </c>
    </row>
    <row r="8992" spans="1:11" customFormat="1" x14ac:dyDescent="0.25">
      <c r="A8992" t="str">
        <f t="shared" si="1329"/>
        <v>41</v>
      </c>
      <c r="B8992" t="s">
        <v>812</v>
      </c>
      <c r="C8992" t="str">
        <f t="shared" si="1333"/>
        <v>069</v>
      </c>
      <c r="D8992" t="s">
        <v>881</v>
      </c>
      <c r="E8992" t="str">
        <f t="shared" si="1336"/>
        <v>02</v>
      </c>
      <c r="F8992" t="str">
        <f>"001"</f>
        <v>001</v>
      </c>
      <c r="G8992" t="str">
        <f>""</f>
        <v/>
      </c>
      <c r="H8992" t="s">
        <v>0</v>
      </c>
      <c r="I8992" t="s">
        <v>3714</v>
      </c>
      <c r="J8992" t="s">
        <v>7279</v>
      </c>
      <c r="K8992" t="str">
        <f t="shared" si="1335"/>
        <v>41720</v>
      </c>
    </row>
    <row r="8993" spans="1:11" customFormat="1" x14ac:dyDescent="0.25">
      <c r="A8993" t="str">
        <f t="shared" si="1329"/>
        <v>41</v>
      </c>
      <c r="B8993" t="s">
        <v>812</v>
      </c>
      <c r="C8993" t="str">
        <f t="shared" si="1333"/>
        <v>069</v>
      </c>
      <c r="D8993" t="s">
        <v>881</v>
      </c>
      <c r="E8993" t="str">
        <f t="shared" si="1336"/>
        <v>02</v>
      </c>
      <c r="F8993" t="str">
        <f>"002"</f>
        <v>002</v>
      </c>
      <c r="G8993" t="str">
        <f>""</f>
        <v/>
      </c>
      <c r="H8993" t="s">
        <v>1</v>
      </c>
      <c r="I8993" t="s">
        <v>3715</v>
      </c>
      <c r="J8993" t="s">
        <v>7280</v>
      </c>
      <c r="K8993" t="str">
        <f t="shared" si="1335"/>
        <v>41720</v>
      </c>
    </row>
    <row r="8994" spans="1:11" customFormat="1" x14ac:dyDescent="0.25">
      <c r="A8994" t="str">
        <f t="shared" si="1329"/>
        <v>41</v>
      </c>
      <c r="B8994" t="s">
        <v>812</v>
      </c>
      <c r="C8994" t="str">
        <f t="shared" si="1333"/>
        <v>069</v>
      </c>
      <c r="D8994" t="s">
        <v>881</v>
      </c>
      <c r="E8994" t="str">
        <f t="shared" si="1336"/>
        <v>02</v>
      </c>
      <c r="F8994" t="str">
        <f>"002"</f>
        <v>002</v>
      </c>
      <c r="G8994" t="str">
        <f>""</f>
        <v/>
      </c>
      <c r="H8994" t="s">
        <v>0</v>
      </c>
      <c r="I8994" t="s">
        <v>3715</v>
      </c>
      <c r="J8994" t="s">
        <v>7280</v>
      </c>
      <c r="K8994" t="str">
        <f t="shared" si="1335"/>
        <v>41720</v>
      </c>
    </row>
    <row r="8995" spans="1:11" customFormat="1" x14ac:dyDescent="0.25">
      <c r="A8995" t="str">
        <f t="shared" si="1329"/>
        <v>41</v>
      </c>
      <c r="B8995" t="s">
        <v>812</v>
      </c>
      <c r="C8995" t="str">
        <f t="shared" si="1333"/>
        <v>069</v>
      </c>
      <c r="D8995" t="s">
        <v>881</v>
      </c>
      <c r="E8995" t="str">
        <f t="shared" si="1336"/>
        <v>02</v>
      </c>
      <c r="F8995" t="str">
        <f>"003"</f>
        <v>003</v>
      </c>
      <c r="G8995" t="str">
        <f>""</f>
        <v/>
      </c>
      <c r="H8995" t="s">
        <v>3</v>
      </c>
      <c r="I8995" t="s">
        <v>3716</v>
      </c>
      <c r="J8995" t="s">
        <v>7281</v>
      </c>
      <c r="K8995" t="str">
        <f t="shared" si="1335"/>
        <v>41720</v>
      </c>
    </row>
    <row r="8996" spans="1:11" customFormat="1" x14ac:dyDescent="0.25">
      <c r="A8996" t="str">
        <f t="shared" si="1329"/>
        <v>41</v>
      </c>
      <c r="B8996" t="s">
        <v>812</v>
      </c>
      <c r="C8996" t="str">
        <f t="shared" si="1333"/>
        <v>069</v>
      </c>
      <c r="D8996" t="s">
        <v>881</v>
      </c>
      <c r="E8996" t="str">
        <f t="shared" si="1336"/>
        <v>02</v>
      </c>
      <c r="F8996" t="str">
        <f>"004"</f>
        <v>004</v>
      </c>
      <c r="G8996" t="str">
        <f>""</f>
        <v/>
      </c>
      <c r="H8996" t="s">
        <v>3</v>
      </c>
      <c r="I8996" t="s">
        <v>19</v>
      </c>
      <c r="J8996" t="s">
        <v>5396</v>
      </c>
      <c r="K8996" t="str">
        <f t="shared" si="1335"/>
        <v>41720</v>
      </c>
    </row>
    <row r="8997" spans="1:11" customFormat="1" x14ac:dyDescent="0.25">
      <c r="A8997" t="str">
        <f t="shared" si="1329"/>
        <v>41</v>
      </c>
      <c r="B8997" t="s">
        <v>812</v>
      </c>
      <c r="C8997" t="str">
        <f t="shared" si="1333"/>
        <v>069</v>
      </c>
      <c r="D8997" t="s">
        <v>881</v>
      </c>
      <c r="E8997" t="str">
        <f t="shared" si="1336"/>
        <v>02</v>
      </c>
      <c r="F8997" t="str">
        <f>"005"</f>
        <v>005</v>
      </c>
      <c r="G8997" t="str">
        <f>"01"</f>
        <v>01</v>
      </c>
      <c r="H8997" t="s">
        <v>1</v>
      </c>
      <c r="I8997" t="s">
        <v>3717</v>
      </c>
      <c r="J8997" t="s">
        <v>7282</v>
      </c>
      <c r="K8997" t="str">
        <f>"41728"</f>
        <v>41728</v>
      </c>
    </row>
    <row r="8998" spans="1:11" customFormat="1" x14ac:dyDescent="0.25">
      <c r="A8998" t="str">
        <f t="shared" si="1329"/>
        <v>41</v>
      </c>
      <c r="B8998" t="s">
        <v>812</v>
      </c>
      <c r="C8998" t="str">
        <f t="shared" si="1333"/>
        <v>069</v>
      </c>
      <c r="D8998" t="s">
        <v>881</v>
      </c>
      <c r="E8998" t="str">
        <f t="shared" si="1336"/>
        <v>02</v>
      </c>
      <c r="F8998" t="str">
        <f>"005"</f>
        <v>005</v>
      </c>
      <c r="G8998" t="str">
        <f>"02"</f>
        <v>02</v>
      </c>
      <c r="H8998" t="s">
        <v>0</v>
      </c>
      <c r="I8998" t="s">
        <v>3718</v>
      </c>
      <c r="J8998" t="s">
        <v>7283</v>
      </c>
      <c r="K8998" t="str">
        <f>"41727"</f>
        <v>41727</v>
      </c>
    </row>
    <row r="8999" spans="1:11" customFormat="1" x14ac:dyDescent="0.25">
      <c r="A8999" t="str">
        <f t="shared" si="1329"/>
        <v>41</v>
      </c>
      <c r="B8999" t="s">
        <v>812</v>
      </c>
      <c r="C8999" t="str">
        <f t="shared" si="1333"/>
        <v>069</v>
      </c>
      <c r="D8999" t="s">
        <v>881</v>
      </c>
      <c r="E8999" t="str">
        <f t="shared" si="1336"/>
        <v>02</v>
      </c>
      <c r="F8999" t="str">
        <f>"006"</f>
        <v>006</v>
      </c>
      <c r="G8999" t="str">
        <f>""</f>
        <v/>
      </c>
      <c r="H8999" t="s">
        <v>1</v>
      </c>
      <c r="I8999" t="s">
        <v>3719</v>
      </c>
      <c r="J8999" t="s">
        <v>7284</v>
      </c>
      <c r="K8999" t="str">
        <f t="shared" ref="K8999:K9025" si="1337">"41720"</f>
        <v>41720</v>
      </c>
    </row>
    <row r="9000" spans="1:11" customFormat="1" x14ac:dyDescent="0.25">
      <c r="A9000" t="str">
        <f t="shared" si="1329"/>
        <v>41</v>
      </c>
      <c r="B9000" t="s">
        <v>812</v>
      </c>
      <c r="C9000" t="str">
        <f t="shared" si="1333"/>
        <v>069</v>
      </c>
      <c r="D9000" t="s">
        <v>881</v>
      </c>
      <c r="E9000" t="str">
        <f t="shared" si="1336"/>
        <v>02</v>
      </c>
      <c r="F9000" t="str">
        <f>"006"</f>
        <v>006</v>
      </c>
      <c r="G9000" t="str">
        <f>""</f>
        <v/>
      </c>
      <c r="H9000" t="s">
        <v>0</v>
      </c>
      <c r="I9000" t="s">
        <v>3719</v>
      </c>
      <c r="J9000" t="s">
        <v>7284</v>
      </c>
      <c r="K9000" t="str">
        <f t="shared" si="1337"/>
        <v>41720</v>
      </c>
    </row>
    <row r="9001" spans="1:11" customFormat="1" x14ac:dyDescent="0.25">
      <c r="A9001" t="str">
        <f t="shared" si="1329"/>
        <v>41</v>
      </c>
      <c r="B9001" t="s">
        <v>812</v>
      </c>
      <c r="C9001" t="str">
        <f t="shared" si="1333"/>
        <v>069</v>
      </c>
      <c r="D9001" t="s">
        <v>881</v>
      </c>
      <c r="E9001" t="str">
        <f t="shared" ref="E9001:E9015" si="1338">"03"</f>
        <v>03</v>
      </c>
      <c r="F9001" t="str">
        <f>"001"</f>
        <v>001</v>
      </c>
      <c r="G9001" t="str">
        <f>""</f>
        <v/>
      </c>
      <c r="H9001" t="s">
        <v>1</v>
      </c>
      <c r="I9001" t="s">
        <v>2047</v>
      </c>
      <c r="J9001" t="s">
        <v>7285</v>
      </c>
      <c r="K9001" t="str">
        <f t="shared" si="1337"/>
        <v>41720</v>
      </c>
    </row>
    <row r="9002" spans="1:11" customFormat="1" x14ac:dyDescent="0.25">
      <c r="A9002" t="str">
        <f t="shared" si="1329"/>
        <v>41</v>
      </c>
      <c r="B9002" t="s">
        <v>812</v>
      </c>
      <c r="C9002" t="str">
        <f t="shared" si="1333"/>
        <v>069</v>
      </c>
      <c r="D9002" t="s">
        <v>881</v>
      </c>
      <c r="E9002" t="str">
        <f t="shared" si="1338"/>
        <v>03</v>
      </c>
      <c r="F9002" t="str">
        <f>"001"</f>
        <v>001</v>
      </c>
      <c r="G9002" t="str">
        <f>""</f>
        <v/>
      </c>
      <c r="H9002" t="s">
        <v>0</v>
      </c>
      <c r="I9002" t="s">
        <v>2047</v>
      </c>
      <c r="J9002" t="s">
        <v>7285</v>
      </c>
      <c r="K9002" t="str">
        <f t="shared" si="1337"/>
        <v>41720</v>
      </c>
    </row>
    <row r="9003" spans="1:11" customFormat="1" x14ac:dyDescent="0.25">
      <c r="A9003" t="str">
        <f t="shared" si="1329"/>
        <v>41</v>
      </c>
      <c r="B9003" t="s">
        <v>812</v>
      </c>
      <c r="C9003" t="str">
        <f t="shared" si="1333"/>
        <v>069</v>
      </c>
      <c r="D9003" t="s">
        <v>881</v>
      </c>
      <c r="E9003" t="str">
        <f t="shared" si="1338"/>
        <v>03</v>
      </c>
      <c r="F9003" t="str">
        <f>"002"</f>
        <v>002</v>
      </c>
      <c r="G9003" t="str">
        <f>""</f>
        <v/>
      </c>
      <c r="H9003" t="s">
        <v>1</v>
      </c>
      <c r="I9003" t="s">
        <v>1377</v>
      </c>
      <c r="J9003" t="s">
        <v>7286</v>
      </c>
      <c r="K9003" t="str">
        <f t="shared" si="1337"/>
        <v>41720</v>
      </c>
    </row>
    <row r="9004" spans="1:11" customFormat="1" x14ac:dyDescent="0.25">
      <c r="A9004" t="str">
        <f t="shared" si="1329"/>
        <v>41</v>
      </c>
      <c r="B9004" t="s">
        <v>812</v>
      </c>
      <c r="C9004" t="str">
        <f t="shared" si="1333"/>
        <v>069</v>
      </c>
      <c r="D9004" t="s">
        <v>881</v>
      </c>
      <c r="E9004" t="str">
        <f t="shared" si="1338"/>
        <v>03</v>
      </c>
      <c r="F9004" t="str">
        <f>"002"</f>
        <v>002</v>
      </c>
      <c r="G9004" t="str">
        <f>""</f>
        <v/>
      </c>
      <c r="H9004" t="s">
        <v>0</v>
      </c>
      <c r="I9004" t="s">
        <v>1377</v>
      </c>
      <c r="J9004" t="s">
        <v>7286</v>
      </c>
      <c r="K9004" t="str">
        <f t="shared" si="1337"/>
        <v>41720</v>
      </c>
    </row>
    <row r="9005" spans="1:11" customFormat="1" x14ac:dyDescent="0.25">
      <c r="A9005" t="str">
        <f t="shared" si="1329"/>
        <v>41</v>
      </c>
      <c r="B9005" t="s">
        <v>812</v>
      </c>
      <c r="C9005" t="str">
        <f t="shared" si="1333"/>
        <v>069</v>
      </c>
      <c r="D9005" t="s">
        <v>881</v>
      </c>
      <c r="E9005" t="str">
        <f t="shared" si="1338"/>
        <v>03</v>
      </c>
      <c r="F9005" t="str">
        <f>"003"</f>
        <v>003</v>
      </c>
      <c r="G9005" t="str">
        <f>""</f>
        <v/>
      </c>
      <c r="H9005" t="s">
        <v>1</v>
      </c>
      <c r="I9005" t="s">
        <v>3720</v>
      </c>
      <c r="J9005" t="s">
        <v>7287</v>
      </c>
      <c r="K9005" t="str">
        <f t="shared" si="1337"/>
        <v>41720</v>
      </c>
    </row>
    <row r="9006" spans="1:11" customFormat="1" x14ac:dyDescent="0.25">
      <c r="A9006" t="str">
        <f t="shared" si="1329"/>
        <v>41</v>
      </c>
      <c r="B9006" t="s">
        <v>812</v>
      </c>
      <c r="C9006" t="str">
        <f t="shared" si="1333"/>
        <v>069</v>
      </c>
      <c r="D9006" t="s">
        <v>881</v>
      </c>
      <c r="E9006" t="str">
        <f t="shared" si="1338"/>
        <v>03</v>
      </c>
      <c r="F9006" t="str">
        <f>"003"</f>
        <v>003</v>
      </c>
      <c r="G9006" t="str">
        <f>""</f>
        <v/>
      </c>
      <c r="H9006" t="s">
        <v>0</v>
      </c>
      <c r="I9006" t="s">
        <v>3720</v>
      </c>
      <c r="J9006" t="s">
        <v>7287</v>
      </c>
      <c r="K9006" t="str">
        <f t="shared" si="1337"/>
        <v>41720</v>
      </c>
    </row>
    <row r="9007" spans="1:11" customFormat="1" x14ac:dyDescent="0.25">
      <c r="A9007" t="str">
        <f t="shared" si="1329"/>
        <v>41</v>
      </c>
      <c r="B9007" t="s">
        <v>812</v>
      </c>
      <c r="C9007" t="str">
        <f t="shared" si="1333"/>
        <v>069</v>
      </c>
      <c r="D9007" t="s">
        <v>881</v>
      </c>
      <c r="E9007" t="str">
        <f t="shared" si="1338"/>
        <v>03</v>
      </c>
      <c r="F9007" t="str">
        <f>"003"</f>
        <v>003</v>
      </c>
      <c r="G9007" t="str">
        <f>""</f>
        <v/>
      </c>
      <c r="H9007" t="s">
        <v>2</v>
      </c>
      <c r="I9007" t="s">
        <v>3720</v>
      </c>
      <c r="J9007" t="s">
        <v>7287</v>
      </c>
      <c r="K9007" t="str">
        <f t="shared" si="1337"/>
        <v>41720</v>
      </c>
    </row>
    <row r="9008" spans="1:11" customFormat="1" x14ac:dyDescent="0.25">
      <c r="A9008" t="str">
        <f t="shared" si="1329"/>
        <v>41</v>
      </c>
      <c r="B9008" t="s">
        <v>812</v>
      </c>
      <c r="C9008" t="str">
        <f t="shared" si="1333"/>
        <v>069</v>
      </c>
      <c r="D9008" t="s">
        <v>881</v>
      </c>
      <c r="E9008" t="str">
        <f t="shared" si="1338"/>
        <v>03</v>
      </c>
      <c r="F9008" t="str">
        <f>"004"</f>
        <v>004</v>
      </c>
      <c r="G9008" t="str">
        <f>""</f>
        <v/>
      </c>
      <c r="H9008" t="s">
        <v>1</v>
      </c>
      <c r="I9008" t="s">
        <v>2986</v>
      </c>
      <c r="J9008" t="s">
        <v>7288</v>
      </c>
      <c r="K9008" t="str">
        <f t="shared" si="1337"/>
        <v>41720</v>
      </c>
    </row>
    <row r="9009" spans="1:11" customFormat="1" x14ac:dyDescent="0.25">
      <c r="A9009" t="str">
        <f t="shared" si="1329"/>
        <v>41</v>
      </c>
      <c r="B9009" t="s">
        <v>812</v>
      </c>
      <c r="C9009" t="str">
        <f t="shared" si="1333"/>
        <v>069</v>
      </c>
      <c r="D9009" t="s">
        <v>881</v>
      </c>
      <c r="E9009" t="str">
        <f t="shared" si="1338"/>
        <v>03</v>
      </c>
      <c r="F9009" t="str">
        <f>"004"</f>
        <v>004</v>
      </c>
      <c r="G9009" t="str">
        <f>""</f>
        <v/>
      </c>
      <c r="H9009" t="s">
        <v>0</v>
      </c>
      <c r="I9009" t="s">
        <v>2986</v>
      </c>
      <c r="J9009" t="s">
        <v>7288</v>
      </c>
      <c r="K9009" t="str">
        <f t="shared" si="1337"/>
        <v>41720</v>
      </c>
    </row>
    <row r="9010" spans="1:11" customFormat="1" x14ac:dyDescent="0.25">
      <c r="A9010" t="str">
        <f t="shared" si="1329"/>
        <v>41</v>
      </c>
      <c r="B9010" t="s">
        <v>812</v>
      </c>
      <c r="C9010" t="str">
        <f t="shared" si="1333"/>
        <v>069</v>
      </c>
      <c r="D9010" t="s">
        <v>881</v>
      </c>
      <c r="E9010" t="str">
        <f t="shared" si="1338"/>
        <v>03</v>
      </c>
      <c r="F9010" t="str">
        <f>"004"</f>
        <v>004</v>
      </c>
      <c r="G9010" t="str">
        <f>""</f>
        <v/>
      </c>
      <c r="H9010" t="s">
        <v>2</v>
      </c>
      <c r="I9010" t="s">
        <v>2986</v>
      </c>
      <c r="J9010" t="s">
        <v>7288</v>
      </c>
      <c r="K9010" t="str">
        <f t="shared" si="1337"/>
        <v>41720</v>
      </c>
    </row>
    <row r="9011" spans="1:11" customFormat="1" x14ac:dyDescent="0.25">
      <c r="A9011" t="str">
        <f t="shared" si="1329"/>
        <v>41</v>
      </c>
      <c r="B9011" t="s">
        <v>812</v>
      </c>
      <c r="C9011" t="str">
        <f t="shared" si="1333"/>
        <v>069</v>
      </c>
      <c r="D9011" t="s">
        <v>881</v>
      </c>
      <c r="E9011" t="str">
        <f t="shared" si="1338"/>
        <v>03</v>
      </c>
      <c r="F9011" t="str">
        <f>"005"</f>
        <v>005</v>
      </c>
      <c r="G9011" t="str">
        <f>""</f>
        <v/>
      </c>
      <c r="H9011" t="s">
        <v>1</v>
      </c>
      <c r="I9011" t="s">
        <v>3721</v>
      </c>
      <c r="J9011" t="s">
        <v>7289</v>
      </c>
      <c r="K9011" t="str">
        <f t="shared" si="1337"/>
        <v>41720</v>
      </c>
    </row>
    <row r="9012" spans="1:11" customFormat="1" x14ac:dyDescent="0.25">
      <c r="A9012" t="str">
        <f t="shared" si="1329"/>
        <v>41</v>
      </c>
      <c r="B9012" t="s">
        <v>812</v>
      </c>
      <c r="C9012" t="str">
        <f t="shared" si="1333"/>
        <v>069</v>
      </c>
      <c r="D9012" t="s">
        <v>881</v>
      </c>
      <c r="E9012" t="str">
        <f t="shared" si="1338"/>
        <v>03</v>
      </c>
      <c r="F9012" t="str">
        <f>"005"</f>
        <v>005</v>
      </c>
      <c r="G9012" t="str">
        <f>""</f>
        <v/>
      </c>
      <c r="H9012" t="s">
        <v>0</v>
      </c>
      <c r="I9012" t="s">
        <v>3721</v>
      </c>
      <c r="J9012" t="s">
        <v>7289</v>
      </c>
      <c r="K9012" t="str">
        <f t="shared" si="1337"/>
        <v>41720</v>
      </c>
    </row>
    <row r="9013" spans="1:11" customFormat="1" x14ac:dyDescent="0.25">
      <c r="A9013" t="str">
        <f t="shared" si="1329"/>
        <v>41</v>
      </c>
      <c r="B9013" t="s">
        <v>812</v>
      </c>
      <c r="C9013" t="str">
        <f t="shared" si="1333"/>
        <v>069</v>
      </c>
      <c r="D9013" t="s">
        <v>881</v>
      </c>
      <c r="E9013" t="str">
        <f t="shared" si="1338"/>
        <v>03</v>
      </c>
      <c r="F9013" t="str">
        <f>"006"</f>
        <v>006</v>
      </c>
      <c r="G9013" t="str">
        <f>""</f>
        <v/>
      </c>
      <c r="H9013" t="s">
        <v>1</v>
      </c>
      <c r="I9013" t="s">
        <v>3722</v>
      </c>
      <c r="J9013" t="s">
        <v>7290</v>
      </c>
      <c r="K9013" t="str">
        <f t="shared" si="1337"/>
        <v>41720</v>
      </c>
    </row>
    <row r="9014" spans="1:11" customFormat="1" x14ac:dyDescent="0.25">
      <c r="A9014" t="str">
        <f t="shared" si="1329"/>
        <v>41</v>
      </c>
      <c r="B9014" t="s">
        <v>812</v>
      </c>
      <c r="C9014" t="str">
        <f t="shared" si="1333"/>
        <v>069</v>
      </c>
      <c r="D9014" t="s">
        <v>881</v>
      </c>
      <c r="E9014" t="str">
        <f t="shared" si="1338"/>
        <v>03</v>
      </c>
      <c r="F9014" t="str">
        <f>"006"</f>
        <v>006</v>
      </c>
      <c r="G9014" t="str">
        <f>""</f>
        <v/>
      </c>
      <c r="H9014" t="s">
        <v>0</v>
      </c>
      <c r="I9014" t="s">
        <v>3722</v>
      </c>
      <c r="J9014" t="s">
        <v>7290</v>
      </c>
      <c r="K9014" t="str">
        <f t="shared" si="1337"/>
        <v>41720</v>
      </c>
    </row>
    <row r="9015" spans="1:11" customFormat="1" x14ac:dyDescent="0.25">
      <c r="A9015" t="str">
        <f t="shared" ref="A9015:A9078" si="1339">"41"</f>
        <v>41</v>
      </c>
      <c r="B9015" t="s">
        <v>812</v>
      </c>
      <c r="C9015" t="str">
        <f t="shared" si="1333"/>
        <v>069</v>
      </c>
      <c r="D9015" t="s">
        <v>881</v>
      </c>
      <c r="E9015" t="str">
        <f t="shared" si="1338"/>
        <v>03</v>
      </c>
      <c r="F9015" t="str">
        <f>"007"</f>
        <v>007</v>
      </c>
      <c r="G9015" t="str">
        <f>""</f>
        <v/>
      </c>
      <c r="H9015" t="s">
        <v>3</v>
      </c>
      <c r="I9015" t="s">
        <v>3722</v>
      </c>
      <c r="J9015" t="s">
        <v>7290</v>
      </c>
      <c r="K9015" t="str">
        <f t="shared" si="1337"/>
        <v>41720</v>
      </c>
    </row>
    <row r="9016" spans="1:11" customFormat="1" x14ac:dyDescent="0.25">
      <c r="A9016" t="str">
        <f t="shared" si="1339"/>
        <v>41</v>
      </c>
      <c r="B9016" t="s">
        <v>812</v>
      </c>
      <c r="C9016" t="str">
        <f t="shared" si="1333"/>
        <v>069</v>
      </c>
      <c r="D9016" t="s">
        <v>881</v>
      </c>
      <c r="E9016" t="str">
        <f t="shared" ref="E9016:E9030" si="1340">"04"</f>
        <v>04</v>
      </c>
      <c r="F9016" t="str">
        <f>"001"</f>
        <v>001</v>
      </c>
      <c r="G9016" t="str">
        <f>""</f>
        <v/>
      </c>
      <c r="H9016" t="s">
        <v>1</v>
      </c>
      <c r="I9016" t="s">
        <v>3723</v>
      </c>
      <c r="J9016" t="s">
        <v>7291</v>
      </c>
      <c r="K9016" t="str">
        <f t="shared" si="1337"/>
        <v>41720</v>
      </c>
    </row>
    <row r="9017" spans="1:11" customFormat="1" x14ac:dyDescent="0.25">
      <c r="A9017" t="str">
        <f t="shared" si="1339"/>
        <v>41</v>
      </c>
      <c r="B9017" t="s">
        <v>812</v>
      </c>
      <c r="C9017" t="str">
        <f t="shared" si="1333"/>
        <v>069</v>
      </c>
      <c r="D9017" t="s">
        <v>881</v>
      </c>
      <c r="E9017" t="str">
        <f t="shared" si="1340"/>
        <v>04</v>
      </c>
      <c r="F9017" t="str">
        <f>"001"</f>
        <v>001</v>
      </c>
      <c r="G9017" t="str">
        <f>""</f>
        <v/>
      </c>
      <c r="H9017" t="s">
        <v>0</v>
      </c>
      <c r="I9017" t="s">
        <v>3723</v>
      </c>
      <c r="J9017" t="s">
        <v>7291</v>
      </c>
      <c r="K9017" t="str">
        <f t="shared" si="1337"/>
        <v>41720</v>
      </c>
    </row>
    <row r="9018" spans="1:11" customFormat="1" x14ac:dyDescent="0.25">
      <c r="A9018" t="str">
        <f t="shared" si="1339"/>
        <v>41</v>
      </c>
      <c r="B9018" t="s">
        <v>812</v>
      </c>
      <c r="C9018" t="str">
        <f t="shared" si="1333"/>
        <v>069</v>
      </c>
      <c r="D9018" t="s">
        <v>881</v>
      </c>
      <c r="E9018" t="str">
        <f t="shared" si="1340"/>
        <v>04</v>
      </c>
      <c r="F9018" t="str">
        <f>"001"</f>
        <v>001</v>
      </c>
      <c r="G9018" t="str">
        <f>""</f>
        <v/>
      </c>
      <c r="H9018" t="s">
        <v>2</v>
      </c>
      <c r="I9018" t="s">
        <v>3723</v>
      </c>
      <c r="J9018" t="s">
        <v>7291</v>
      </c>
      <c r="K9018" t="str">
        <f t="shared" si="1337"/>
        <v>41720</v>
      </c>
    </row>
    <row r="9019" spans="1:11" customFormat="1" x14ac:dyDescent="0.25">
      <c r="A9019" t="str">
        <f t="shared" si="1339"/>
        <v>41</v>
      </c>
      <c r="B9019" t="s">
        <v>812</v>
      </c>
      <c r="C9019" t="str">
        <f t="shared" si="1333"/>
        <v>069</v>
      </c>
      <c r="D9019" t="s">
        <v>881</v>
      </c>
      <c r="E9019" t="str">
        <f t="shared" si="1340"/>
        <v>04</v>
      </c>
      <c r="F9019" t="str">
        <f>"002"</f>
        <v>002</v>
      </c>
      <c r="G9019" t="str">
        <f>""</f>
        <v/>
      </c>
      <c r="H9019" t="s">
        <v>1</v>
      </c>
      <c r="I9019" t="s">
        <v>3724</v>
      </c>
      <c r="J9019" t="s">
        <v>7292</v>
      </c>
      <c r="K9019" t="str">
        <f t="shared" si="1337"/>
        <v>41720</v>
      </c>
    </row>
    <row r="9020" spans="1:11" customFormat="1" x14ac:dyDescent="0.25">
      <c r="A9020" t="str">
        <f t="shared" si="1339"/>
        <v>41</v>
      </c>
      <c r="B9020" t="s">
        <v>812</v>
      </c>
      <c r="C9020" t="str">
        <f t="shared" si="1333"/>
        <v>069</v>
      </c>
      <c r="D9020" t="s">
        <v>881</v>
      </c>
      <c r="E9020" t="str">
        <f t="shared" si="1340"/>
        <v>04</v>
      </c>
      <c r="F9020" t="str">
        <f>"002"</f>
        <v>002</v>
      </c>
      <c r="G9020" t="str">
        <f>""</f>
        <v/>
      </c>
      <c r="H9020" t="s">
        <v>0</v>
      </c>
      <c r="I9020" t="s">
        <v>3724</v>
      </c>
      <c r="J9020" t="s">
        <v>7292</v>
      </c>
      <c r="K9020" t="str">
        <f t="shared" si="1337"/>
        <v>41720</v>
      </c>
    </row>
    <row r="9021" spans="1:11" customFormat="1" x14ac:dyDescent="0.25">
      <c r="A9021" t="str">
        <f t="shared" si="1339"/>
        <v>41</v>
      </c>
      <c r="B9021" t="s">
        <v>812</v>
      </c>
      <c r="C9021" t="str">
        <f t="shared" si="1333"/>
        <v>069</v>
      </c>
      <c r="D9021" t="s">
        <v>881</v>
      </c>
      <c r="E9021" t="str">
        <f t="shared" si="1340"/>
        <v>04</v>
      </c>
      <c r="F9021" t="str">
        <f>"003"</f>
        <v>003</v>
      </c>
      <c r="G9021" t="str">
        <f>""</f>
        <v/>
      </c>
      <c r="H9021" t="s">
        <v>3</v>
      </c>
      <c r="I9021" t="s">
        <v>3725</v>
      </c>
      <c r="J9021" t="s">
        <v>7293</v>
      </c>
      <c r="K9021" t="str">
        <f t="shared" si="1337"/>
        <v>41720</v>
      </c>
    </row>
    <row r="9022" spans="1:11" customFormat="1" x14ac:dyDescent="0.25">
      <c r="A9022" t="str">
        <f t="shared" si="1339"/>
        <v>41</v>
      </c>
      <c r="B9022" t="s">
        <v>812</v>
      </c>
      <c r="C9022" t="str">
        <f t="shared" si="1333"/>
        <v>069</v>
      </c>
      <c r="D9022" t="s">
        <v>881</v>
      </c>
      <c r="E9022" t="str">
        <f t="shared" si="1340"/>
        <v>04</v>
      </c>
      <c r="F9022" t="str">
        <f>"004"</f>
        <v>004</v>
      </c>
      <c r="G9022" t="str">
        <f>""</f>
        <v/>
      </c>
      <c r="H9022" t="s">
        <v>1</v>
      </c>
      <c r="I9022" t="s">
        <v>3726</v>
      </c>
      <c r="J9022" t="s">
        <v>7294</v>
      </c>
      <c r="K9022" t="str">
        <f t="shared" si="1337"/>
        <v>41720</v>
      </c>
    </row>
    <row r="9023" spans="1:11" customFormat="1" x14ac:dyDescent="0.25">
      <c r="A9023" t="str">
        <f t="shared" si="1339"/>
        <v>41</v>
      </c>
      <c r="B9023" t="s">
        <v>812</v>
      </c>
      <c r="C9023" t="str">
        <f t="shared" si="1333"/>
        <v>069</v>
      </c>
      <c r="D9023" t="s">
        <v>881</v>
      </c>
      <c r="E9023" t="str">
        <f t="shared" si="1340"/>
        <v>04</v>
      </c>
      <c r="F9023" t="str">
        <f>"004"</f>
        <v>004</v>
      </c>
      <c r="G9023" t="str">
        <f>""</f>
        <v/>
      </c>
      <c r="H9023" t="s">
        <v>0</v>
      </c>
      <c r="I9023" t="s">
        <v>3726</v>
      </c>
      <c r="J9023" t="s">
        <v>7294</v>
      </c>
      <c r="K9023" t="str">
        <f t="shared" si="1337"/>
        <v>41720</v>
      </c>
    </row>
    <row r="9024" spans="1:11" customFormat="1" x14ac:dyDescent="0.25">
      <c r="A9024" t="str">
        <f t="shared" si="1339"/>
        <v>41</v>
      </c>
      <c r="B9024" t="s">
        <v>812</v>
      </c>
      <c r="C9024" t="str">
        <f t="shared" si="1333"/>
        <v>069</v>
      </c>
      <c r="D9024" t="s">
        <v>881</v>
      </c>
      <c r="E9024" t="str">
        <f t="shared" si="1340"/>
        <v>04</v>
      </c>
      <c r="F9024" t="str">
        <f>"005"</f>
        <v>005</v>
      </c>
      <c r="G9024" t="str">
        <f>""</f>
        <v/>
      </c>
      <c r="H9024" t="s">
        <v>1</v>
      </c>
      <c r="I9024" t="s">
        <v>3727</v>
      </c>
      <c r="J9024" t="s">
        <v>7295</v>
      </c>
      <c r="K9024" t="str">
        <f t="shared" si="1337"/>
        <v>41720</v>
      </c>
    </row>
    <row r="9025" spans="1:11" customFormat="1" x14ac:dyDescent="0.25">
      <c r="A9025" t="str">
        <f t="shared" si="1339"/>
        <v>41</v>
      </c>
      <c r="B9025" t="s">
        <v>812</v>
      </c>
      <c r="C9025" t="str">
        <f t="shared" si="1333"/>
        <v>069</v>
      </c>
      <c r="D9025" t="s">
        <v>881</v>
      </c>
      <c r="E9025" t="str">
        <f t="shared" si="1340"/>
        <v>04</v>
      </c>
      <c r="F9025" t="str">
        <f>"005"</f>
        <v>005</v>
      </c>
      <c r="G9025" t="str">
        <f>""</f>
        <v/>
      </c>
      <c r="H9025" t="s">
        <v>0</v>
      </c>
      <c r="I9025" t="s">
        <v>3727</v>
      </c>
      <c r="J9025" t="s">
        <v>7295</v>
      </c>
      <c r="K9025" t="str">
        <f t="shared" si="1337"/>
        <v>41720</v>
      </c>
    </row>
    <row r="9026" spans="1:11" customFormat="1" x14ac:dyDescent="0.25">
      <c r="A9026" t="str">
        <f t="shared" si="1339"/>
        <v>41</v>
      </c>
      <c r="B9026" t="s">
        <v>812</v>
      </c>
      <c r="C9026" t="str">
        <f t="shared" si="1333"/>
        <v>069</v>
      </c>
      <c r="D9026" t="s">
        <v>881</v>
      </c>
      <c r="E9026" t="str">
        <f t="shared" si="1340"/>
        <v>04</v>
      </c>
      <c r="F9026" t="str">
        <f>"006"</f>
        <v>006</v>
      </c>
      <c r="G9026" t="str">
        <f>""</f>
        <v/>
      </c>
      <c r="H9026" t="s">
        <v>3</v>
      </c>
      <c r="I9026" t="s">
        <v>3728</v>
      </c>
      <c r="J9026" t="s">
        <v>7296</v>
      </c>
      <c r="K9026" t="str">
        <f>"41727"</f>
        <v>41727</v>
      </c>
    </row>
    <row r="9027" spans="1:11" customFormat="1" x14ac:dyDescent="0.25">
      <c r="A9027" t="str">
        <f t="shared" si="1339"/>
        <v>41</v>
      </c>
      <c r="B9027" t="s">
        <v>812</v>
      </c>
      <c r="C9027" t="str">
        <f t="shared" si="1333"/>
        <v>069</v>
      </c>
      <c r="D9027" t="s">
        <v>881</v>
      </c>
      <c r="E9027" t="str">
        <f t="shared" si="1340"/>
        <v>04</v>
      </c>
      <c r="F9027" t="str">
        <f>"007"</f>
        <v>007</v>
      </c>
      <c r="G9027" t="str">
        <f>""</f>
        <v/>
      </c>
      <c r="H9027" t="s">
        <v>1</v>
      </c>
      <c r="I9027" t="s">
        <v>3725</v>
      </c>
      <c r="J9027" t="s">
        <v>7293</v>
      </c>
      <c r="K9027" t="str">
        <f>"41720"</f>
        <v>41720</v>
      </c>
    </row>
    <row r="9028" spans="1:11" customFormat="1" x14ac:dyDescent="0.25">
      <c r="A9028" t="str">
        <f t="shared" si="1339"/>
        <v>41</v>
      </c>
      <c r="B9028" t="s">
        <v>812</v>
      </c>
      <c r="C9028" t="str">
        <f t="shared" si="1333"/>
        <v>069</v>
      </c>
      <c r="D9028" t="s">
        <v>881</v>
      </c>
      <c r="E9028" t="str">
        <f t="shared" si="1340"/>
        <v>04</v>
      </c>
      <c r="F9028" t="str">
        <f>"007"</f>
        <v>007</v>
      </c>
      <c r="G9028" t="str">
        <f>""</f>
        <v/>
      </c>
      <c r="H9028" t="s">
        <v>0</v>
      </c>
      <c r="I9028" t="s">
        <v>3725</v>
      </c>
      <c r="J9028" t="s">
        <v>7293</v>
      </c>
      <c r="K9028" t="str">
        <f>"41720"</f>
        <v>41720</v>
      </c>
    </row>
    <row r="9029" spans="1:11" customFormat="1" x14ac:dyDescent="0.25">
      <c r="A9029" t="str">
        <f t="shared" si="1339"/>
        <v>41</v>
      </c>
      <c r="B9029" t="s">
        <v>812</v>
      </c>
      <c r="C9029" t="str">
        <f t="shared" si="1333"/>
        <v>069</v>
      </c>
      <c r="D9029" t="s">
        <v>881</v>
      </c>
      <c r="E9029" t="str">
        <f t="shared" si="1340"/>
        <v>04</v>
      </c>
      <c r="F9029" t="str">
        <f>"008"</f>
        <v>008</v>
      </c>
      <c r="G9029" t="str">
        <f>""</f>
        <v/>
      </c>
      <c r="H9029" t="s">
        <v>1</v>
      </c>
      <c r="I9029" t="s">
        <v>3725</v>
      </c>
      <c r="J9029" t="s">
        <v>7293</v>
      </c>
      <c r="K9029" t="str">
        <f>"41720"</f>
        <v>41720</v>
      </c>
    </row>
    <row r="9030" spans="1:11" customFormat="1" x14ac:dyDescent="0.25">
      <c r="A9030" t="str">
        <f t="shared" si="1339"/>
        <v>41</v>
      </c>
      <c r="B9030" t="s">
        <v>812</v>
      </c>
      <c r="C9030" t="str">
        <f t="shared" si="1333"/>
        <v>069</v>
      </c>
      <c r="D9030" t="s">
        <v>881</v>
      </c>
      <c r="E9030" t="str">
        <f t="shared" si="1340"/>
        <v>04</v>
      </c>
      <c r="F9030" t="str">
        <f>"008"</f>
        <v>008</v>
      </c>
      <c r="G9030" t="str">
        <f>""</f>
        <v/>
      </c>
      <c r="H9030" t="s">
        <v>0</v>
      </c>
      <c r="I9030" t="s">
        <v>3725</v>
      </c>
      <c r="J9030" t="s">
        <v>7293</v>
      </c>
      <c r="K9030" t="str">
        <f>"41720"</f>
        <v>41720</v>
      </c>
    </row>
    <row r="9031" spans="1:11" customFormat="1" x14ac:dyDescent="0.25">
      <c r="A9031" t="str">
        <f t="shared" si="1339"/>
        <v>41</v>
      </c>
      <c r="B9031" t="s">
        <v>812</v>
      </c>
      <c r="C9031" t="str">
        <f t="shared" ref="C9031:C9041" si="1341">"070"</f>
        <v>070</v>
      </c>
      <c r="D9031" t="s">
        <v>882</v>
      </c>
      <c r="E9031" t="str">
        <f t="shared" ref="E9031:E9044" si="1342">"01"</f>
        <v>01</v>
      </c>
      <c r="F9031" t="str">
        <f>"001"</f>
        <v>001</v>
      </c>
      <c r="G9031" t="str">
        <f>""</f>
        <v/>
      </c>
      <c r="H9031" t="s">
        <v>1</v>
      </c>
      <c r="I9031" t="s">
        <v>3729</v>
      </c>
      <c r="J9031" t="s">
        <v>7297</v>
      </c>
      <c r="K9031" t="str">
        <f t="shared" ref="K9031:K9041" si="1343">"41928"</f>
        <v>41928</v>
      </c>
    </row>
    <row r="9032" spans="1:11" customFormat="1" x14ac:dyDescent="0.25">
      <c r="A9032" t="str">
        <f t="shared" si="1339"/>
        <v>41</v>
      </c>
      <c r="B9032" t="s">
        <v>812</v>
      </c>
      <c r="C9032" t="str">
        <f t="shared" si="1341"/>
        <v>070</v>
      </c>
      <c r="D9032" t="s">
        <v>882</v>
      </c>
      <c r="E9032" t="str">
        <f t="shared" si="1342"/>
        <v>01</v>
      </c>
      <c r="F9032" t="str">
        <f>"001"</f>
        <v>001</v>
      </c>
      <c r="G9032" t="str">
        <f>""</f>
        <v/>
      </c>
      <c r="H9032" t="s">
        <v>0</v>
      </c>
      <c r="I9032" t="s">
        <v>3729</v>
      </c>
      <c r="J9032" t="s">
        <v>7297</v>
      </c>
      <c r="K9032" t="str">
        <f t="shared" si="1343"/>
        <v>41928</v>
      </c>
    </row>
    <row r="9033" spans="1:11" customFormat="1" x14ac:dyDescent="0.25">
      <c r="A9033" t="str">
        <f t="shared" si="1339"/>
        <v>41</v>
      </c>
      <c r="B9033" t="s">
        <v>812</v>
      </c>
      <c r="C9033" t="str">
        <f t="shared" si="1341"/>
        <v>070</v>
      </c>
      <c r="D9033" t="s">
        <v>882</v>
      </c>
      <c r="E9033" t="str">
        <f t="shared" si="1342"/>
        <v>01</v>
      </c>
      <c r="F9033" t="str">
        <f>"002"</f>
        <v>002</v>
      </c>
      <c r="G9033" t="str">
        <f>""</f>
        <v/>
      </c>
      <c r="H9033" t="s">
        <v>1</v>
      </c>
      <c r="I9033" t="s">
        <v>3730</v>
      </c>
      <c r="J9033" t="s">
        <v>7298</v>
      </c>
      <c r="K9033" t="str">
        <f t="shared" si="1343"/>
        <v>41928</v>
      </c>
    </row>
    <row r="9034" spans="1:11" customFormat="1" x14ac:dyDescent="0.25">
      <c r="A9034" t="str">
        <f t="shared" si="1339"/>
        <v>41</v>
      </c>
      <c r="B9034" t="s">
        <v>812</v>
      </c>
      <c r="C9034" t="str">
        <f t="shared" si="1341"/>
        <v>070</v>
      </c>
      <c r="D9034" t="s">
        <v>882</v>
      </c>
      <c r="E9034" t="str">
        <f t="shared" si="1342"/>
        <v>01</v>
      </c>
      <c r="F9034" t="str">
        <f>"002"</f>
        <v>002</v>
      </c>
      <c r="G9034" t="str">
        <f>""</f>
        <v/>
      </c>
      <c r="H9034" t="s">
        <v>0</v>
      </c>
      <c r="I9034" t="s">
        <v>3730</v>
      </c>
      <c r="J9034" t="s">
        <v>7298</v>
      </c>
      <c r="K9034" t="str">
        <f t="shared" si="1343"/>
        <v>41928</v>
      </c>
    </row>
    <row r="9035" spans="1:11" customFormat="1" x14ac:dyDescent="0.25">
      <c r="A9035" t="str">
        <f t="shared" si="1339"/>
        <v>41</v>
      </c>
      <c r="B9035" t="s">
        <v>812</v>
      </c>
      <c r="C9035" t="str">
        <f t="shared" si="1341"/>
        <v>070</v>
      </c>
      <c r="D9035" t="s">
        <v>882</v>
      </c>
      <c r="E9035" t="str">
        <f t="shared" si="1342"/>
        <v>01</v>
      </c>
      <c r="F9035" t="str">
        <f>"003"</f>
        <v>003</v>
      </c>
      <c r="G9035" t="str">
        <f>""</f>
        <v/>
      </c>
      <c r="H9035" t="s">
        <v>1</v>
      </c>
      <c r="I9035" t="s">
        <v>3730</v>
      </c>
      <c r="J9035" t="s">
        <v>7298</v>
      </c>
      <c r="K9035" t="str">
        <f t="shared" si="1343"/>
        <v>41928</v>
      </c>
    </row>
    <row r="9036" spans="1:11" customFormat="1" x14ac:dyDescent="0.25">
      <c r="A9036" t="str">
        <f t="shared" si="1339"/>
        <v>41</v>
      </c>
      <c r="B9036" t="s">
        <v>812</v>
      </c>
      <c r="C9036" t="str">
        <f t="shared" si="1341"/>
        <v>070</v>
      </c>
      <c r="D9036" t="s">
        <v>882</v>
      </c>
      <c r="E9036" t="str">
        <f t="shared" si="1342"/>
        <v>01</v>
      </c>
      <c r="F9036" t="str">
        <f>"003"</f>
        <v>003</v>
      </c>
      <c r="G9036" t="str">
        <f>""</f>
        <v/>
      </c>
      <c r="H9036" t="s">
        <v>0</v>
      </c>
      <c r="I9036" t="s">
        <v>3730</v>
      </c>
      <c r="J9036" t="s">
        <v>7298</v>
      </c>
      <c r="K9036" t="str">
        <f t="shared" si="1343"/>
        <v>41928</v>
      </c>
    </row>
    <row r="9037" spans="1:11" customFormat="1" x14ac:dyDescent="0.25">
      <c r="A9037" t="str">
        <f t="shared" si="1339"/>
        <v>41</v>
      </c>
      <c r="B9037" t="s">
        <v>812</v>
      </c>
      <c r="C9037" t="str">
        <f t="shared" si="1341"/>
        <v>070</v>
      </c>
      <c r="D9037" t="s">
        <v>882</v>
      </c>
      <c r="E9037" t="str">
        <f t="shared" si="1342"/>
        <v>01</v>
      </c>
      <c r="F9037" t="str">
        <f>"004"</f>
        <v>004</v>
      </c>
      <c r="G9037" t="str">
        <f>""</f>
        <v/>
      </c>
      <c r="H9037" t="s">
        <v>1</v>
      </c>
      <c r="I9037" t="s">
        <v>3729</v>
      </c>
      <c r="J9037" t="s">
        <v>7297</v>
      </c>
      <c r="K9037" t="str">
        <f t="shared" si="1343"/>
        <v>41928</v>
      </c>
    </row>
    <row r="9038" spans="1:11" customFormat="1" x14ac:dyDescent="0.25">
      <c r="A9038" t="str">
        <f t="shared" si="1339"/>
        <v>41</v>
      </c>
      <c r="B9038" t="s">
        <v>812</v>
      </c>
      <c r="C9038" t="str">
        <f t="shared" si="1341"/>
        <v>070</v>
      </c>
      <c r="D9038" t="s">
        <v>882</v>
      </c>
      <c r="E9038" t="str">
        <f t="shared" si="1342"/>
        <v>01</v>
      </c>
      <c r="F9038" t="str">
        <f>"004"</f>
        <v>004</v>
      </c>
      <c r="G9038" t="str">
        <f>""</f>
        <v/>
      </c>
      <c r="H9038" t="s">
        <v>0</v>
      </c>
      <c r="I9038" t="s">
        <v>3729</v>
      </c>
      <c r="J9038" t="s">
        <v>7297</v>
      </c>
      <c r="K9038" t="str">
        <f t="shared" si="1343"/>
        <v>41928</v>
      </c>
    </row>
    <row r="9039" spans="1:11" customFormat="1" x14ac:dyDescent="0.25">
      <c r="A9039" t="str">
        <f t="shared" si="1339"/>
        <v>41</v>
      </c>
      <c r="B9039" t="s">
        <v>812</v>
      </c>
      <c r="C9039" t="str">
        <f t="shared" si="1341"/>
        <v>070</v>
      </c>
      <c r="D9039" t="s">
        <v>882</v>
      </c>
      <c r="E9039" t="str">
        <f t="shared" si="1342"/>
        <v>01</v>
      </c>
      <c r="F9039" t="str">
        <f>"005"</f>
        <v>005</v>
      </c>
      <c r="G9039" t="str">
        <f>""</f>
        <v/>
      </c>
      <c r="H9039" t="s">
        <v>1</v>
      </c>
      <c r="I9039" t="s">
        <v>3730</v>
      </c>
      <c r="J9039" t="s">
        <v>7298</v>
      </c>
      <c r="K9039" t="str">
        <f t="shared" si="1343"/>
        <v>41928</v>
      </c>
    </row>
    <row r="9040" spans="1:11" customFormat="1" x14ac:dyDescent="0.25">
      <c r="A9040" t="str">
        <f t="shared" si="1339"/>
        <v>41</v>
      </c>
      <c r="B9040" t="s">
        <v>812</v>
      </c>
      <c r="C9040" t="str">
        <f t="shared" si="1341"/>
        <v>070</v>
      </c>
      <c r="D9040" t="s">
        <v>882</v>
      </c>
      <c r="E9040" t="str">
        <f t="shared" si="1342"/>
        <v>01</v>
      </c>
      <c r="F9040" t="str">
        <f>"005"</f>
        <v>005</v>
      </c>
      <c r="G9040" t="str">
        <f>""</f>
        <v/>
      </c>
      <c r="H9040" t="s">
        <v>0</v>
      </c>
      <c r="I9040" t="s">
        <v>3730</v>
      </c>
      <c r="J9040" t="s">
        <v>7298</v>
      </c>
      <c r="K9040" t="str">
        <f t="shared" si="1343"/>
        <v>41928</v>
      </c>
    </row>
    <row r="9041" spans="1:11" customFormat="1" x14ac:dyDescent="0.25">
      <c r="A9041" t="str">
        <f t="shared" si="1339"/>
        <v>41</v>
      </c>
      <c r="B9041" t="s">
        <v>812</v>
      </c>
      <c r="C9041" t="str">
        <f t="shared" si="1341"/>
        <v>070</v>
      </c>
      <c r="D9041" t="s">
        <v>882</v>
      </c>
      <c r="E9041" t="str">
        <f t="shared" si="1342"/>
        <v>01</v>
      </c>
      <c r="F9041" t="str">
        <f>"005"</f>
        <v>005</v>
      </c>
      <c r="G9041" t="str">
        <f>""</f>
        <v/>
      </c>
      <c r="H9041" t="s">
        <v>2</v>
      </c>
      <c r="I9041" t="s">
        <v>3730</v>
      </c>
      <c r="J9041" t="s">
        <v>7298</v>
      </c>
      <c r="K9041" t="str">
        <f t="shared" si="1343"/>
        <v>41928</v>
      </c>
    </row>
    <row r="9042" spans="1:11" customFormat="1" x14ac:dyDescent="0.25">
      <c r="A9042" t="str">
        <f t="shared" si="1339"/>
        <v>41</v>
      </c>
      <c r="B9042" t="s">
        <v>812</v>
      </c>
      <c r="C9042" t="str">
        <f t="shared" ref="C9042:C9052" si="1344">"071"</f>
        <v>071</v>
      </c>
      <c r="D9042" t="s">
        <v>883</v>
      </c>
      <c r="E9042" t="str">
        <f t="shared" si="1342"/>
        <v>01</v>
      </c>
      <c r="F9042" t="str">
        <f>"001"</f>
        <v>001</v>
      </c>
      <c r="G9042" t="str">
        <f>""</f>
        <v/>
      </c>
      <c r="H9042" t="s">
        <v>1</v>
      </c>
      <c r="I9042" t="s">
        <v>3731</v>
      </c>
      <c r="J9042" t="s">
        <v>7299</v>
      </c>
      <c r="K9042" t="str">
        <f t="shared" ref="K9042:K9052" si="1345">"41610"</f>
        <v>41610</v>
      </c>
    </row>
    <row r="9043" spans="1:11" customFormat="1" x14ac:dyDescent="0.25">
      <c r="A9043" t="str">
        <f t="shared" si="1339"/>
        <v>41</v>
      </c>
      <c r="B9043" t="s">
        <v>812</v>
      </c>
      <c r="C9043" t="str">
        <f t="shared" si="1344"/>
        <v>071</v>
      </c>
      <c r="D9043" t="s">
        <v>883</v>
      </c>
      <c r="E9043" t="str">
        <f t="shared" si="1342"/>
        <v>01</v>
      </c>
      <c r="F9043" t="str">
        <f>"001"</f>
        <v>001</v>
      </c>
      <c r="G9043" t="str">
        <f>""</f>
        <v/>
      </c>
      <c r="H9043" t="s">
        <v>0</v>
      </c>
      <c r="I9043" t="s">
        <v>3731</v>
      </c>
      <c r="J9043" t="s">
        <v>7299</v>
      </c>
      <c r="K9043" t="str">
        <f t="shared" si="1345"/>
        <v>41610</v>
      </c>
    </row>
    <row r="9044" spans="1:11" customFormat="1" x14ac:dyDescent="0.25">
      <c r="A9044" t="str">
        <f t="shared" si="1339"/>
        <v>41</v>
      </c>
      <c r="B9044" t="s">
        <v>812</v>
      </c>
      <c r="C9044" t="str">
        <f t="shared" si="1344"/>
        <v>071</v>
      </c>
      <c r="D9044" t="s">
        <v>883</v>
      </c>
      <c r="E9044" t="str">
        <f t="shared" si="1342"/>
        <v>01</v>
      </c>
      <c r="F9044" t="str">
        <f>"002"</f>
        <v>002</v>
      </c>
      <c r="G9044" t="str">
        <f>""</f>
        <v/>
      </c>
      <c r="H9044" t="s">
        <v>3</v>
      </c>
      <c r="I9044" t="s">
        <v>3731</v>
      </c>
      <c r="J9044" t="s">
        <v>7299</v>
      </c>
      <c r="K9044" t="str">
        <f t="shared" si="1345"/>
        <v>41610</v>
      </c>
    </row>
    <row r="9045" spans="1:11" customFormat="1" x14ac:dyDescent="0.25">
      <c r="A9045" t="str">
        <f t="shared" si="1339"/>
        <v>41</v>
      </c>
      <c r="B9045" t="s">
        <v>812</v>
      </c>
      <c r="C9045" t="str">
        <f t="shared" si="1344"/>
        <v>071</v>
      </c>
      <c r="D9045" t="s">
        <v>883</v>
      </c>
      <c r="E9045" t="str">
        <f>"02"</f>
        <v>02</v>
      </c>
      <c r="F9045" t="str">
        <f>"001"</f>
        <v>001</v>
      </c>
      <c r="G9045" t="str">
        <f>""</f>
        <v/>
      </c>
      <c r="H9045" t="s">
        <v>1</v>
      </c>
      <c r="I9045" t="s">
        <v>3731</v>
      </c>
      <c r="J9045" t="s">
        <v>7299</v>
      </c>
      <c r="K9045" t="str">
        <f t="shared" si="1345"/>
        <v>41610</v>
      </c>
    </row>
    <row r="9046" spans="1:11" customFormat="1" x14ac:dyDescent="0.25">
      <c r="A9046" t="str">
        <f t="shared" si="1339"/>
        <v>41</v>
      </c>
      <c r="B9046" t="s">
        <v>812</v>
      </c>
      <c r="C9046" t="str">
        <f t="shared" si="1344"/>
        <v>071</v>
      </c>
      <c r="D9046" t="s">
        <v>883</v>
      </c>
      <c r="E9046" t="str">
        <f>"02"</f>
        <v>02</v>
      </c>
      <c r="F9046" t="str">
        <f>"001"</f>
        <v>001</v>
      </c>
      <c r="G9046" t="str">
        <f>""</f>
        <v/>
      </c>
      <c r="H9046" t="s">
        <v>0</v>
      </c>
      <c r="I9046" t="s">
        <v>3731</v>
      </c>
      <c r="J9046" t="s">
        <v>7299</v>
      </c>
      <c r="K9046" t="str">
        <f t="shared" si="1345"/>
        <v>41610</v>
      </c>
    </row>
    <row r="9047" spans="1:11" customFormat="1" x14ac:dyDescent="0.25">
      <c r="A9047" t="str">
        <f t="shared" si="1339"/>
        <v>41</v>
      </c>
      <c r="B9047" t="s">
        <v>812</v>
      </c>
      <c r="C9047" t="str">
        <f t="shared" si="1344"/>
        <v>071</v>
      </c>
      <c r="D9047" t="s">
        <v>883</v>
      </c>
      <c r="E9047" t="str">
        <f>"02"</f>
        <v>02</v>
      </c>
      <c r="F9047" t="str">
        <f>"001"</f>
        <v>001</v>
      </c>
      <c r="G9047" t="str">
        <f>""</f>
        <v/>
      </c>
      <c r="H9047" t="s">
        <v>2</v>
      </c>
      <c r="I9047" t="s">
        <v>3731</v>
      </c>
      <c r="J9047" t="s">
        <v>7299</v>
      </c>
      <c r="K9047" t="str">
        <f t="shared" si="1345"/>
        <v>41610</v>
      </c>
    </row>
    <row r="9048" spans="1:11" customFormat="1" x14ac:dyDescent="0.25">
      <c r="A9048" t="str">
        <f t="shared" si="1339"/>
        <v>41</v>
      </c>
      <c r="B9048" t="s">
        <v>812</v>
      </c>
      <c r="C9048" t="str">
        <f t="shared" si="1344"/>
        <v>071</v>
      </c>
      <c r="D9048" t="s">
        <v>883</v>
      </c>
      <c r="E9048" t="str">
        <f>"02"</f>
        <v>02</v>
      </c>
      <c r="F9048" t="str">
        <f>"002"</f>
        <v>002</v>
      </c>
      <c r="G9048" t="str">
        <f>""</f>
        <v/>
      </c>
      <c r="H9048" t="s">
        <v>1</v>
      </c>
      <c r="I9048" t="s">
        <v>3731</v>
      </c>
      <c r="J9048" t="s">
        <v>7299</v>
      </c>
      <c r="K9048" t="str">
        <f t="shared" si="1345"/>
        <v>41610</v>
      </c>
    </row>
    <row r="9049" spans="1:11" customFormat="1" x14ac:dyDescent="0.25">
      <c r="A9049" t="str">
        <f t="shared" si="1339"/>
        <v>41</v>
      </c>
      <c r="B9049" t="s">
        <v>812</v>
      </c>
      <c r="C9049" t="str">
        <f t="shared" si="1344"/>
        <v>071</v>
      </c>
      <c r="D9049" t="s">
        <v>883</v>
      </c>
      <c r="E9049" t="str">
        <f>"02"</f>
        <v>02</v>
      </c>
      <c r="F9049" t="str">
        <f>"002"</f>
        <v>002</v>
      </c>
      <c r="G9049" t="str">
        <f>""</f>
        <v/>
      </c>
      <c r="H9049" t="s">
        <v>0</v>
      </c>
      <c r="I9049" t="s">
        <v>3731</v>
      </c>
      <c r="J9049" t="s">
        <v>7299</v>
      </c>
      <c r="K9049" t="str">
        <f t="shared" si="1345"/>
        <v>41610</v>
      </c>
    </row>
    <row r="9050" spans="1:11" customFormat="1" x14ac:dyDescent="0.25">
      <c r="A9050" t="str">
        <f t="shared" si="1339"/>
        <v>41</v>
      </c>
      <c r="B9050" t="s">
        <v>812</v>
      </c>
      <c r="C9050" t="str">
        <f t="shared" si="1344"/>
        <v>071</v>
      </c>
      <c r="D9050" t="s">
        <v>883</v>
      </c>
      <c r="E9050" t="str">
        <f>"03"</f>
        <v>03</v>
      </c>
      <c r="F9050" t="str">
        <f>"001"</f>
        <v>001</v>
      </c>
      <c r="G9050" t="str">
        <f>""</f>
        <v/>
      </c>
      <c r="H9050" t="s">
        <v>1</v>
      </c>
      <c r="I9050" t="s">
        <v>3731</v>
      </c>
      <c r="J9050" t="s">
        <v>7299</v>
      </c>
      <c r="K9050" t="str">
        <f t="shared" si="1345"/>
        <v>41610</v>
      </c>
    </row>
    <row r="9051" spans="1:11" customFormat="1" x14ac:dyDescent="0.25">
      <c r="A9051" t="str">
        <f t="shared" si="1339"/>
        <v>41</v>
      </c>
      <c r="B9051" t="s">
        <v>812</v>
      </c>
      <c r="C9051" t="str">
        <f t="shared" si="1344"/>
        <v>071</v>
      </c>
      <c r="D9051" t="s">
        <v>883</v>
      </c>
      <c r="E9051" t="str">
        <f>"03"</f>
        <v>03</v>
      </c>
      <c r="F9051" t="str">
        <f>"001"</f>
        <v>001</v>
      </c>
      <c r="G9051" t="str">
        <f>""</f>
        <v/>
      </c>
      <c r="H9051" t="s">
        <v>0</v>
      </c>
      <c r="I9051" t="s">
        <v>3731</v>
      </c>
      <c r="J9051" t="s">
        <v>7299</v>
      </c>
      <c r="K9051" t="str">
        <f t="shared" si="1345"/>
        <v>41610</v>
      </c>
    </row>
    <row r="9052" spans="1:11" customFormat="1" x14ac:dyDescent="0.25">
      <c r="A9052" t="str">
        <f t="shared" si="1339"/>
        <v>41</v>
      </c>
      <c r="B9052" t="s">
        <v>812</v>
      </c>
      <c r="C9052" t="str">
        <f t="shared" si="1344"/>
        <v>071</v>
      </c>
      <c r="D9052" t="s">
        <v>883</v>
      </c>
      <c r="E9052" t="str">
        <f>"03"</f>
        <v>03</v>
      </c>
      <c r="F9052" t="str">
        <f>"002"</f>
        <v>002</v>
      </c>
      <c r="G9052" t="str">
        <f>""</f>
        <v/>
      </c>
      <c r="H9052" t="s">
        <v>3</v>
      </c>
      <c r="I9052" t="s">
        <v>3731</v>
      </c>
      <c r="J9052" t="s">
        <v>7299</v>
      </c>
      <c r="K9052" t="str">
        <f t="shared" si="1345"/>
        <v>41610</v>
      </c>
    </row>
    <row r="9053" spans="1:11" customFormat="1" x14ac:dyDescent="0.25">
      <c r="A9053" t="str">
        <f t="shared" si="1339"/>
        <v>41</v>
      </c>
      <c r="B9053" t="s">
        <v>812</v>
      </c>
      <c r="C9053" t="str">
        <f t="shared" ref="C9053:C9059" si="1346">"072"</f>
        <v>072</v>
      </c>
      <c r="D9053" t="s">
        <v>884</v>
      </c>
      <c r="E9053" t="str">
        <f t="shared" ref="E9053:E9093" si="1347">"01"</f>
        <v>01</v>
      </c>
      <c r="F9053" t="str">
        <f>"001"</f>
        <v>001</v>
      </c>
      <c r="G9053" t="str">
        <f>""</f>
        <v/>
      </c>
      <c r="H9053" t="s">
        <v>1</v>
      </c>
      <c r="I9053" t="s">
        <v>21</v>
      </c>
      <c r="J9053" t="s">
        <v>7300</v>
      </c>
      <c r="K9053" t="str">
        <f t="shared" ref="K9053:K9059" si="1348">"41566"</f>
        <v>41566</v>
      </c>
    </row>
    <row r="9054" spans="1:11" customFormat="1" x14ac:dyDescent="0.25">
      <c r="A9054" t="str">
        <f t="shared" si="1339"/>
        <v>41</v>
      </c>
      <c r="B9054" t="s">
        <v>812</v>
      </c>
      <c r="C9054" t="str">
        <f t="shared" si="1346"/>
        <v>072</v>
      </c>
      <c r="D9054" t="s">
        <v>884</v>
      </c>
      <c r="E9054" t="str">
        <f t="shared" si="1347"/>
        <v>01</v>
      </c>
      <c r="F9054" t="str">
        <f>"001"</f>
        <v>001</v>
      </c>
      <c r="G9054" t="str">
        <f>""</f>
        <v/>
      </c>
      <c r="H9054" t="s">
        <v>0</v>
      </c>
      <c r="I9054" t="s">
        <v>21</v>
      </c>
      <c r="J9054" t="s">
        <v>7300</v>
      </c>
      <c r="K9054" t="str">
        <f t="shared" si="1348"/>
        <v>41566</v>
      </c>
    </row>
    <row r="9055" spans="1:11" customFormat="1" x14ac:dyDescent="0.25">
      <c r="A9055" t="str">
        <f t="shared" si="1339"/>
        <v>41</v>
      </c>
      <c r="B9055" t="s">
        <v>812</v>
      </c>
      <c r="C9055" t="str">
        <f t="shared" si="1346"/>
        <v>072</v>
      </c>
      <c r="D9055" t="s">
        <v>884</v>
      </c>
      <c r="E9055" t="str">
        <f t="shared" si="1347"/>
        <v>01</v>
      </c>
      <c r="F9055" t="str">
        <f>"002"</f>
        <v>002</v>
      </c>
      <c r="G9055" t="str">
        <f>""</f>
        <v/>
      </c>
      <c r="H9055" t="s">
        <v>1</v>
      </c>
      <c r="I9055" t="s">
        <v>3732</v>
      </c>
      <c r="J9055" t="s">
        <v>7301</v>
      </c>
      <c r="K9055" t="str">
        <f t="shared" si="1348"/>
        <v>41566</v>
      </c>
    </row>
    <row r="9056" spans="1:11" customFormat="1" x14ac:dyDescent="0.25">
      <c r="A9056" t="str">
        <f t="shared" si="1339"/>
        <v>41</v>
      </c>
      <c r="B9056" t="s">
        <v>812</v>
      </c>
      <c r="C9056" t="str">
        <f t="shared" si="1346"/>
        <v>072</v>
      </c>
      <c r="D9056" t="s">
        <v>884</v>
      </c>
      <c r="E9056" t="str">
        <f t="shared" si="1347"/>
        <v>01</v>
      </c>
      <c r="F9056" t="str">
        <f>"002"</f>
        <v>002</v>
      </c>
      <c r="G9056" t="str">
        <f>""</f>
        <v/>
      </c>
      <c r="H9056" t="s">
        <v>0</v>
      </c>
      <c r="I9056" t="s">
        <v>3732</v>
      </c>
      <c r="J9056" t="s">
        <v>7301</v>
      </c>
      <c r="K9056" t="str">
        <f t="shared" si="1348"/>
        <v>41566</v>
      </c>
    </row>
    <row r="9057" spans="1:11" customFormat="1" x14ac:dyDescent="0.25">
      <c r="A9057" t="str">
        <f t="shared" si="1339"/>
        <v>41</v>
      </c>
      <c r="B9057" t="s">
        <v>812</v>
      </c>
      <c r="C9057" t="str">
        <f t="shared" si="1346"/>
        <v>072</v>
      </c>
      <c r="D9057" t="s">
        <v>884</v>
      </c>
      <c r="E9057" t="str">
        <f t="shared" si="1347"/>
        <v>01</v>
      </c>
      <c r="F9057" t="str">
        <f>"002"</f>
        <v>002</v>
      </c>
      <c r="G9057" t="str">
        <f>""</f>
        <v/>
      </c>
      <c r="H9057" t="s">
        <v>2</v>
      </c>
      <c r="I9057" t="s">
        <v>3732</v>
      </c>
      <c r="J9057" t="s">
        <v>7301</v>
      </c>
      <c r="K9057" t="str">
        <f t="shared" si="1348"/>
        <v>41566</v>
      </c>
    </row>
    <row r="9058" spans="1:11" customFormat="1" x14ac:dyDescent="0.25">
      <c r="A9058" t="str">
        <f t="shared" si="1339"/>
        <v>41</v>
      </c>
      <c r="B9058" t="s">
        <v>812</v>
      </c>
      <c r="C9058" t="str">
        <f t="shared" si="1346"/>
        <v>072</v>
      </c>
      <c r="D9058" t="s">
        <v>884</v>
      </c>
      <c r="E9058" t="str">
        <f t="shared" si="1347"/>
        <v>01</v>
      </c>
      <c r="F9058" t="str">
        <f>"003"</f>
        <v>003</v>
      </c>
      <c r="G9058" t="str">
        <f>""</f>
        <v/>
      </c>
      <c r="H9058" t="s">
        <v>1</v>
      </c>
      <c r="I9058" t="s">
        <v>3733</v>
      </c>
      <c r="J9058" t="s">
        <v>7302</v>
      </c>
      <c r="K9058" t="str">
        <f t="shared" si="1348"/>
        <v>41566</v>
      </c>
    </row>
    <row r="9059" spans="1:11" customFormat="1" x14ac:dyDescent="0.25">
      <c r="A9059" t="str">
        <f t="shared" si="1339"/>
        <v>41</v>
      </c>
      <c r="B9059" t="s">
        <v>812</v>
      </c>
      <c r="C9059" t="str">
        <f t="shared" si="1346"/>
        <v>072</v>
      </c>
      <c r="D9059" t="s">
        <v>884</v>
      </c>
      <c r="E9059" t="str">
        <f t="shared" si="1347"/>
        <v>01</v>
      </c>
      <c r="F9059" t="str">
        <f>"003"</f>
        <v>003</v>
      </c>
      <c r="G9059" t="str">
        <f>""</f>
        <v/>
      </c>
      <c r="H9059" t="s">
        <v>0</v>
      </c>
      <c r="I9059" t="s">
        <v>3733</v>
      </c>
      <c r="J9059" t="s">
        <v>7302</v>
      </c>
      <c r="K9059" t="str">
        <f t="shared" si="1348"/>
        <v>41566</v>
      </c>
    </row>
    <row r="9060" spans="1:11" customFormat="1" x14ac:dyDescent="0.25">
      <c r="A9060" t="str">
        <f t="shared" si="1339"/>
        <v>41</v>
      </c>
      <c r="B9060" t="s">
        <v>812</v>
      </c>
      <c r="C9060" t="str">
        <f>"073"</f>
        <v>073</v>
      </c>
      <c r="D9060" t="s">
        <v>885</v>
      </c>
      <c r="E9060" t="str">
        <f t="shared" si="1347"/>
        <v>01</v>
      </c>
      <c r="F9060" t="str">
        <f>"001"</f>
        <v>001</v>
      </c>
      <c r="G9060" t="str">
        <f>""</f>
        <v/>
      </c>
      <c r="H9060" t="s">
        <v>1</v>
      </c>
      <c r="I9060" t="s">
        <v>3734</v>
      </c>
      <c r="J9060" t="s">
        <v>7303</v>
      </c>
      <c r="K9060" t="str">
        <f>"41360"</f>
        <v>41360</v>
      </c>
    </row>
    <row r="9061" spans="1:11" customFormat="1" x14ac:dyDescent="0.25">
      <c r="A9061" t="str">
        <f t="shared" si="1339"/>
        <v>41</v>
      </c>
      <c r="B9061" t="s">
        <v>812</v>
      </c>
      <c r="C9061" t="str">
        <f>"073"</f>
        <v>073</v>
      </c>
      <c r="D9061" t="s">
        <v>885</v>
      </c>
      <c r="E9061" t="str">
        <f t="shared" si="1347"/>
        <v>01</v>
      </c>
      <c r="F9061" t="str">
        <f>"001"</f>
        <v>001</v>
      </c>
      <c r="G9061" t="str">
        <f>""</f>
        <v/>
      </c>
      <c r="H9061" t="s">
        <v>0</v>
      </c>
      <c r="I9061" t="s">
        <v>3734</v>
      </c>
      <c r="J9061" t="s">
        <v>7303</v>
      </c>
      <c r="K9061" t="str">
        <f>"41360"</f>
        <v>41360</v>
      </c>
    </row>
    <row r="9062" spans="1:11" customFormat="1" x14ac:dyDescent="0.25">
      <c r="A9062" t="str">
        <f t="shared" si="1339"/>
        <v>41</v>
      </c>
      <c r="B9062" t="s">
        <v>812</v>
      </c>
      <c r="C9062" t="str">
        <f>"073"</f>
        <v>073</v>
      </c>
      <c r="D9062" t="s">
        <v>885</v>
      </c>
      <c r="E9062" t="str">
        <f t="shared" si="1347"/>
        <v>01</v>
      </c>
      <c r="F9062" t="str">
        <f>"002"</f>
        <v>002</v>
      </c>
      <c r="G9062" t="str">
        <f>""</f>
        <v/>
      </c>
      <c r="H9062" t="s">
        <v>3</v>
      </c>
      <c r="I9062" t="s">
        <v>1147</v>
      </c>
      <c r="J9062" t="s">
        <v>7304</v>
      </c>
      <c r="K9062" t="str">
        <f>"41360"</f>
        <v>41360</v>
      </c>
    </row>
    <row r="9063" spans="1:11" customFormat="1" x14ac:dyDescent="0.25">
      <c r="A9063" t="str">
        <f t="shared" si="1339"/>
        <v>41</v>
      </c>
      <c r="B9063" t="s">
        <v>812</v>
      </c>
      <c r="C9063" t="str">
        <f>"074"</f>
        <v>074</v>
      </c>
      <c r="D9063" t="s">
        <v>886</v>
      </c>
      <c r="E9063" t="str">
        <f t="shared" si="1347"/>
        <v>01</v>
      </c>
      <c r="F9063" t="str">
        <f>"001"</f>
        <v>001</v>
      </c>
      <c r="G9063" t="str">
        <f>""</f>
        <v/>
      </c>
      <c r="H9063" t="s">
        <v>1</v>
      </c>
      <c r="I9063" t="s">
        <v>2047</v>
      </c>
      <c r="J9063" t="s">
        <v>7305</v>
      </c>
      <c r="K9063" t="str">
        <f>"41470"</f>
        <v>41470</v>
      </c>
    </row>
    <row r="9064" spans="1:11" customFormat="1" x14ac:dyDescent="0.25">
      <c r="A9064" t="str">
        <f t="shared" si="1339"/>
        <v>41</v>
      </c>
      <c r="B9064" t="s">
        <v>812</v>
      </c>
      <c r="C9064" t="str">
        <f>"074"</f>
        <v>074</v>
      </c>
      <c r="D9064" t="s">
        <v>886</v>
      </c>
      <c r="E9064" t="str">
        <f t="shared" si="1347"/>
        <v>01</v>
      </c>
      <c r="F9064" t="str">
        <f>"001"</f>
        <v>001</v>
      </c>
      <c r="G9064" t="str">
        <f>""</f>
        <v/>
      </c>
      <c r="H9064" t="s">
        <v>0</v>
      </c>
      <c r="I9064" t="s">
        <v>2047</v>
      </c>
      <c r="J9064" t="s">
        <v>7305</v>
      </c>
      <c r="K9064" t="str">
        <f>"41470"</f>
        <v>41470</v>
      </c>
    </row>
    <row r="9065" spans="1:11" customFormat="1" x14ac:dyDescent="0.25">
      <c r="A9065" t="str">
        <f t="shared" si="1339"/>
        <v>41</v>
      </c>
      <c r="B9065" t="s">
        <v>812</v>
      </c>
      <c r="C9065" t="str">
        <f>"074"</f>
        <v>074</v>
      </c>
      <c r="D9065" t="s">
        <v>886</v>
      </c>
      <c r="E9065" t="str">
        <f t="shared" si="1347"/>
        <v>01</v>
      </c>
      <c r="F9065" t="str">
        <f>"001"</f>
        <v>001</v>
      </c>
      <c r="G9065" t="str">
        <f>""</f>
        <v/>
      </c>
      <c r="H9065" t="s">
        <v>2</v>
      </c>
      <c r="I9065" t="s">
        <v>2047</v>
      </c>
      <c r="J9065" t="s">
        <v>7305</v>
      </c>
      <c r="K9065" t="str">
        <f>"41470"</f>
        <v>41470</v>
      </c>
    </row>
    <row r="9066" spans="1:11" customFormat="1" x14ac:dyDescent="0.25">
      <c r="A9066" t="str">
        <f t="shared" si="1339"/>
        <v>41</v>
      </c>
      <c r="B9066" t="s">
        <v>812</v>
      </c>
      <c r="C9066" t="str">
        <f>"074"</f>
        <v>074</v>
      </c>
      <c r="D9066" t="s">
        <v>886</v>
      </c>
      <c r="E9066" t="str">
        <f t="shared" si="1347"/>
        <v>01</v>
      </c>
      <c r="F9066" t="str">
        <f>"002"</f>
        <v>002</v>
      </c>
      <c r="G9066" t="str">
        <f>""</f>
        <v/>
      </c>
      <c r="H9066" t="s">
        <v>1</v>
      </c>
      <c r="I9066" t="s">
        <v>3735</v>
      </c>
      <c r="J9066" t="s">
        <v>7306</v>
      </c>
      <c r="K9066" t="str">
        <f>"41470"</f>
        <v>41470</v>
      </c>
    </row>
    <row r="9067" spans="1:11" customFormat="1" x14ac:dyDescent="0.25">
      <c r="A9067" t="str">
        <f t="shared" si="1339"/>
        <v>41</v>
      </c>
      <c r="B9067" t="s">
        <v>812</v>
      </c>
      <c r="C9067" t="str">
        <f>"074"</f>
        <v>074</v>
      </c>
      <c r="D9067" t="s">
        <v>886</v>
      </c>
      <c r="E9067" t="str">
        <f t="shared" si="1347"/>
        <v>01</v>
      </c>
      <c r="F9067" t="str">
        <f>"002"</f>
        <v>002</v>
      </c>
      <c r="G9067" t="str">
        <f>""</f>
        <v/>
      </c>
      <c r="H9067" t="s">
        <v>0</v>
      </c>
      <c r="I9067" t="s">
        <v>3735</v>
      </c>
      <c r="J9067" t="s">
        <v>7306</v>
      </c>
      <c r="K9067" t="str">
        <f>"41470"</f>
        <v>41470</v>
      </c>
    </row>
    <row r="9068" spans="1:11" customFormat="1" x14ac:dyDescent="0.25">
      <c r="A9068" t="str">
        <f t="shared" si="1339"/>
        <v>41</v>
      </c>
      <c r="B9068" t="s">
        <v>812</v>
      </c>
      <c r="C9068" t="str">
        <f t="shared" ref="C9068:C9085" si="1349">"075"</f>
        <v>075</v>
      </c>
      <c r="D9068" t="s">
        <v>887</v>
      </c>
      <c r="E9068" t="str">
        <f t="shared" si="1347"/>
        <v>01</v>
      </c>
      <c r="F9068" t="str">
        <f>"001"</f>
        <v>001</v>
      </c>
      <c r="G9068" t="str">
        <f>""</f>
        <v/>
      </c>
      <c r="H9068" t="s">
        <v>1</v>
      </c>
      <c r="I9068" t="s">
        <v>3736</v>
      </c>
      <c r="J9068" t="s">
        <v>7307</v>
      </c>
      <c r="K9068" t="str">
        <f t="shared" ref="K9068:K9085" si="1350">"41840"</f>
        <v>41840</v>
      </c>
    </row>
    <row r="9069" spans="1:11" customFormat="1" x14ac:dyDescent="0.25">
      <c r="A9069" t="str">
        <f t="shared" si="1339"/>
        <v>41</v>
      </c>
      <c r="B9069" t="s">
        <v>812</v>
      </c>
      <c r="C9069" t="str">
        <f t="shared" si="1349"/>
        <v>075</v>
      </c>
      <c r="D9069" t="s">
        <v>887</v>
      </c>
      <c r="E9069" t="str">
        <f t="shared" si="1347"/>
        <v>01</v>
      </c>
      <c r="F9069" t="str">
        <f>"001"</f>
        <v>001</v>
      </c>
      <c r="G9069" t="str">
        <f>""</f>
        <v/>
      </c>
      <c r="H9069" t="s">
        <v>0</v>
      </c>
      <c r="I9069" t="s">
        <v>3736</v>
      </c>
      <c r="J9069" t="s">
        <v>7307</v>
      </c>
      <c r="K9069" t="str">
        <f t="shared" si="1350"/>
        <v>41840</v>
      </c>
    </row>
    <row r="9070" spans="1:11" customFormat="1" x14ac:dyDescent="0.25">
      <c r="A9070" t="str">
        <f t="shared" si="1339"/>
        <v>41</v>
      </c>
      <c r="B9070" t="s">
        <v>812</v>
      </c>
      <c r="C9070" t="str">
        <f t="shared" si="1349"/>
        <v>075</v>
      </c>
      <c r="D9070" t="s">
        <v>887</v>
      </c>
      <c r="E9070" t="str">
        <f t="shared" si="1347"/>
        <v>01</v>
      </c>
      <c r="F9070" t="str">
        <f>"002"</f>
        <v>002</v>
      </c>
      <c r="G9070" t="str">
        <f>""</f>
        <v/>
      </c>
      <c r="H9070" t="s">
        <v>1</v>
      </c>
      <c r="I9070" t="s">
        <v>3737</v>
      </c>
      <c r="J9070" t="s">
        <v>7308</v>
      </c>
      <c r="K9070" t="str">
        <f t="shared" si="1350"/>
        <v>41840</v>
      </c>
    </row>
    <row r="9071" spans="1:11" customFormat="1" x14ac:dyDescent="0.25">
      <c r="A9071" t="str">
        <f t="shared" si="1339"/>
        <v>41</v>
      </c>
      <c r="B9071" t="s">
        <v>812</v>
      </c>
      <c r="C9071" t="str">
        <f t="shared" si="1349"/>
        <v>075</v>
      </c>
      <c r="D9071" t="s">
        <v>887</v>
      </c>
      <c r="E9071" t="str">
        <f t="shared" si="1347"/>
        <v>01</v>
      </c>
      <c r="F9071" t="str">
        <f>"002"</f>
        <v>002</v>
      </c>
      <c r="G9071" t="str">
        <f>""</f>
        <v/>
      </c>
      <c r="H9071" t="s">
        <v>0</v>
      </c>
      <c r="I9071" t="s">
        <v>3737</v>
      </c>
      <c r="J9071" t="s">
        <v>7308</v>
      </c>
      <c r="K9071" t="str">
        <f t="shared" si="1350"/>
        <v>41840</v>
      </c>
    </row>
    <row r="9072" spans="1:11" customFormat="1" x14ac:dyDescent="0.25">
      <c r="A9072" t="str">
        <f t="shared" si="1339"/>
        <v>41</v>
      </c>
      <c r="B9072" t="s">
        <v>812</v>
      </c>
      <c r="C9072" t="str">
        <f t="shared" si="1349"/>
        <v>075</v>
      </c>
      <c r="D9072" t="s">
        <v>887</v>
      </c>
      <c r="E9072" t="str">
        <f t="shared" si="1347"/>
        <v>01</v>
      </c>
      <c r="F9072" t="str">
        <f>"003"</f>
        <v>003</v>
      </c>
      <c r="G9072" t="str">
        <f>""</f>
        <v/>
      </c>
      <c r="H9072" t="s">
        <v>1</v>
      </c>
      <c r="I9072" t="s">
        <v>3738</v>
      </c>
      <c r="J9072" t="s">
        <v>7309</v>
      </c>
      <c r="K9072" t="str">
        <f t="shared" si="1350"/>
        <v>41840</v>
      </c>
    </row>
    <row r="9073" spans="1:11" customFormat="1" x14ac:dyDescent="0.25">
      <c r="A9073" t="str">
        <f t="shared" si="1339"/>
        <v>41</v>
      </c>
      <c r="B9073" t="s">
        <v>812</v>
      </c>
      <c r="C9073" t="str">
        <f t="shared" si="1349"/>
        <v>075</v>
      </c>
      <c r="D9073" t="s">
        <v>887</v>
      </c>
      <c r="E9073" t="str">
        <f t="shared" si="1347"/>
        <v>01</v>
      </c>
      <c r="F9073" t="str">
        <f>"003"</f>
        <v>003</v>
      </c>
      <c r="G9073" t="str">
        <f>""</f>
        <v/>
      </c>
      <c r="H9073" t="s">
        <v>0</v>
      </c>
      <c r="I9073" t="s">
        <v>3738</v>
      </c>
      <c r="J9073" t="s">
        <v>7309</v>
      </c>
      <c r="K9073" t="str">
        <f t="shared" si="1350"/>
        <v>41840</v>
      </c>
    </row>
    <row r="9074" spans="1:11" customFormat="1" x14ac:dyDescent="0.25">
      <c r="A9074" t="str">
        <f t="shared" si="1339"/>
        <v>41</v>
      </c>
      <c r="B9074" t="s">
        <v>812</v>
      </c>
      <c r="C9074" t="str">
        <f t="shared" si="1349"/>
        <v>075</v>
      </c>
      <c r="D9074" t="s">
        <v>887</v>
      </c>
      <c r="E9074" t="str">
        <f t="shared" si="1347"/>
        <v>01</v>
      </c>
      <c r="F9074" t="str">
        <f>"004"</f>
        <v>004</v>
      </c>
      <c r="G9074" t="str">
        <f>""</f>
        <v/>
      </c>
      <c r="H9074" t="s">
        <v>1</v>
      </c>
      <c r="I9074" t="s">
        <v>23</v>
      </c>
      <c r="J9074" t="s">
        <v>7310</v>
      </c>
      <c r="K9074" t="str">
        <f t="shared" si="1350"/>
        <v>41840</v>
      </c>
    </row>
    <row r="9075" spans="1:11" customFormat="1" x14ac:dyDescent="0.25">
      <c r="A9075" t="str">
        <f t="shared" si="1339"/>
        <v>41</v>
      </c>
      <c r="B9075" t="s">
        <v>812</v>
      </c>
      <c r="C9075" t="str">
        <f t="shared" si="1349"/>
        <v>075</v>
      </c>
      <c r="D9075" t="s">
        <v>887</v>
      </c>
      <c r="E9075" t="str">
        <f t="shared" si="1347"/>
        <v>01</v>
      </c>
      <c r="F9075" t="str">
        <f>"004"</f>
        <v>004</v>
      </c>
      <c r="G9075" t="str">
        <f>""</f>
        <v/>
      </c>
      <c r="H9075" t="s">
        <v>0</v>
      </c>
      <c r="I9075" t="s">
        <v>23</v>
      </c>
      <c r="J9075" t="s">
        <v>7310</v>
      </c>
      <c r="K9075" t="str">
        <f t="shared" si="1350"/>
        <v>41840</v>
      </c>
    </row>
    <row r="9076" spans="1:11" customFormat="1" x14ac:dyDescent="0.25">
      <c r="A9076" t="str">
        <f t="shared" si="1339"/>
        <v>41</v>
      </c>
      <c r="B9076" t="s">
        <v>812</v>
      </c>
      <c r="C9076" t="str">
        <f t="shared" si="1349"/>
        <v>075</v>
      </c>
      <c r="D9076" t="s">
        <v>887</v>
      </c>
      <c r="E9076" t="str">
        <f t="shared" si="1347"/>
        <v>01</v>
      </c>
      <c r="F9076" t="str">
        <f>"005"</f>
        <v>005</v>
      </c>
      <c r="G9076" t="str">
        <f>""</f>
        <v/>
      </c>
      <c r="H9076" t="s">
        <v>1</v>
      </c>
      <c r="I9076" t="s">
        <v>3739</v>
      </c>
      <c r="J9076" t="s">
        <v>7311</v>
      </c>
      <c r="K9076" t="str">
        <f t="shared" si="1350"/>
        <v>41840</v>
      </c>
    </row>
    <row r="9077" spans="1:11" customFormat="1" x14ac:dyDescent="0.25">
      <c r="A9077" t="str">
        <f t="shared" si="1339"/>
        <v>41</v>
      </c>
      <c r="B9077" t="s">
        <v>812</v>
      </c>
      <c r="C9077" t="str">
        <f t="shared" si="1349"/>
        <v>075</v>
      </c>
      <c r="D9077" t="s">
        <v>887</v>
      </c>
      <c r="E9077" t="str">
        <f t="shared" si="1347"/>
        <v>01</v>
      </c>
      <c r="F9077" t="str">
        <f>"005"</f>
        <v>005</v>
      </c>
      <c r="G9077" t="str">
        <f>""</f>
        <v/>
      </c>
      <c r="H9077" t="s">
        <v>0</v>
      </c>
      <c r="I9077" t="s">
        <v>3739</v>
      </c>
      <c r="J9077" t="s">
        <v>7311</v>
      </c>
      <c r="K9077" t="str">
        <f t="shared" si="1350"/>
        <v>41840</v>
      </c>
    </row>
    <row r="9078" spans="1:11" customFormat="1" x14ac:dyDescent="0.25">
      <c r="A9078" t="str">
        <f t="shared" si="1339"/>
        <v>41</v>
      </c>
      <c r="B9078" t="s">
        <v>812</v>
      </c>
      <c r="C9078" t="str">
        <f t="shared" si="1349"/>
        <v>075</v>
      </c>
      <c r="D9078" t="s">
        <v>887</v>
      </c>
      <c r="E9078" t="str">
        <f t="shared" si="1347"/>
        <v>01</v>
      </c>
      <c r="F9078" t="str">
        <f>"006"</f>
        <v>006</v>
      </c>
      <c r="G9078" t="str">
        <f>""</f>
        <v/>
      </c>
      <c r="H9078" t="s">
        <v>3</v>
      </c>
      <c r="I9078" t="s">
        <v>3740</v>
      </c>
      <c r="J9078" t="s">
        <v>7312</v>
      </c>
      <c r="K9078" t="str">
        <f t="shared" si="1350"/>
        <v>41840</v>
      </c>
    </row>
    <row r="9079" spans="1:11" customFormat="1" x14ac:dyDescent="0.25">
      <c r="A9079" t="str">
        <f t="shared" ref="A9079:A9142" si="1351">"41"</f>
        <v>41</v>
      </c>
      <c r="B9079" t="s">
        <v>812</v>
      </c>
      <c r="C9079" t="str">
        <f t="shared" si="1349"/>
        <v>075</v>
      </c>
      <c r="D9079" t="s">
        <v>887</v>
      </c>
      <c r="E9079" t="str">
        <f t="shared" si="1347"/>
        <v>01</v>
      </c>
      <c r="F9079" t="str">
        <f>"007"</f>
        <v>007</v>
      </c>
      <c r="G9079" t="str">
        <f>""</f>
        <v/>
      </c>
      <c r="H9079" t="s">
        <v>1</v>
      </c>
      <c r="I9079" t="s">
        <v>1292</v>
      </c>
      <c r="J9079" t="s">
        <v>7313</v>
      </c>
      <c r="K9079" t="str">
        <f t="shared" si="1350"/>
        <v>41840</v>
      </c>
    </row>
    <row r="9080" spans="1:11" customFormat="1" x14ac:dyDescent="0.25">
      <c r="A9080" t="str">
        <f t="shared" si="1351"/>
        <v>41</v>
      </c>
      <c r="B9080" t="s">
        <v>812</v>
      </c>
      <c r="C9080" t="str">
        <f t="shared" si="1349"/>
        <v>075</v>
      </c>
      <c r="D9080" t="s">
        <v>887</v>
      </c>
      <c r="E9080" t="str">
        <f t="shared" si="1347"/>
        <v>01</v>
      </c>
      <c r="F9080" t="str">
        <f>"007"</f>
        <v>007</v>
      </c>
      <c r="G9080" t="str">
        <f>""</f>
        <v/>
      </c>
      <c r="H9080" t="s">
        <v>0</v>
      </c>
      <c r="I9080" t="s">
        <v>1292</v>
      </c>
      <c r="J9080" t="s">
        <v>7313</v>
      </c>
      <c r="K9080" t="str">
        <f t="shared" si="1350"/>
        <v>41840</v>
      </c>
    </row>
    <row r="9081" spans="1:11" customFormat="1" x14ac:dyDescent="0.25">
      <c r="A9081" t="str">
        <f t="shared" si="1351"/>
        <v>41</v>
      </c>
      <c r="B9081" t="s">
        <v>812</v>
      </c>
      <c r="C9081" t="str">
        <f t="shared" si="1349"/>
        <v>075</v>
      </c>
      <c r="D9081" t="s">
        <v>887</v>
      </c>
      <c r="E9081" t="str">
        <f t="shared" si="1347"/>
        <v>01</v>
      </c>
      <c r="F9081" t="str">
        <f>"007"</f>
        <v>007</v>
      </c>
      <c r="G9081" t="str">
        <f>""</f>
        <v/>
      </c>
      <c r="H9081" t="s">
        <v>2</v>
      </c>
      <c r="I9081" t="s">
        <v>1292</v>
      </c>
      <c r="J9081" t="s">
        <v>7313</v>
      </c>
      <c r="K9081" t="str">
        <f t="shared" si="1350"/>
        <v>41840</v>
      </c>
    </row>
    <row r="9082" spans="1:11" customFormat="1" x14ac:dyDescent="0.25">
      <c r="A9082" t="str">
        <f t="shared" si="1351"/>
        <v>41</v>
      </c>
      <c r="B9082" t="s">
        <v>812</v>
      </c>
      <c r="C9082" t="str">
        <f t="shared" si="1349"/>
        <v>075</v>
      </c>
      <c r="D9082" t="s">
        <v>887</v>
      </c>
      <c r="E9082" t="str">
        <f t="shared" si="1347"/>
        <v>01</v>
      </c>
      <c r="F9082" t="str">
        <f>"008"</f>
        <v>008</v>
      </c>
      <c r="G9082" t="str">
        <f>""</f>
        <v/>
      </c>
      <c r="H9082" t="s">
        <v>1</v>
      </c>
      <c r="I9082" t="s">
        <v>3741</v>
      </c>
      <c r="J9082" t="s">
        <v>7314</v>
      </c>
      <c r="K9082" t="str">
        <f t="shared" si="1350"/>
        <v>41840</v>
      </c>
    </row>
    <row r="9083" spans="1:11" customFormat="1" x14ac:dyDescent="0.25">
      <c r="A9083" t="str">
        <f t="shared" si="1351"/>
        <v>41</v>
      </c>
      <c r="B9083" t="s">
        <v>812</v>
      </c>
      <c r="C9083" t="str">
        <f t="shared" si="1349"/>
        <v>075</v>
      </c>
      <c r="D9083" t="s">
        <v>887</v>
      </c>
      <c r="E9083" t="str">
        <f t="shared" si="1347"/>
        <v>01</v>
      </c>
      <c r="F9083" t="str">
        <f>"008"</f>
        <v>008</v>
      </c>
      <c r="G9083" t="str">
        <f>""</f>
        <v/>
      </c>
      <c r="H9083" t="s">
        <v>0</v>
      </c>
      <c r="I9083" t="s">
        <v>3741</v>
      </c>
      <c r="J9083" t="s">
        <v>7314</v>
      </c>
      <c r="K9083" t="str">
        <f t="shared" si="1350"/>
        <v>41840</v>
      </c>
    </row>
    <row r="9084" spans="1:11" customFormat="1" x14ac:dyDescent="0.25">
      <c r="A9084" t="str">
        <f t="shared" si="1351"/>
        <v>41</v>
      </c>
      <c r="B9084" t="s">
        <v>812</v>
      </c>
      <c r="C9084" t="str">
        <f t="shared" si="1349"/>
        <v>075</v>
      </c>
      <c r="D9084" t="s">
        <v>887</v>
      </c>
      <c r="E9084" t="str">
        <f t="shared" si="1347"/>
        <v>01</v>
      </c>
      <c r="F9084" t="str">
        <f>"009"</f>
        <v>009</v>
      </c>
      <c r="G9084" t="str">
        <f>""</f>
        <v/>
      </c>
      <c r="H9084" t="s">
        <v>1</v>
      </c>
      <c r="I9084" t="s">
        <v>3740</v>
      </c>
      <c r="J9084" t="s">
        <v>7312</v>
      </c>
      <c r="K9084" t="str">
        <f t="shared" si="1350"/>
        <v>41840</v>
      </c>
    </row>
    <row r="9085" spans="1:11" customFormat="1" x14ac:dyDescent="0.25">
      <c r="A9085" t="str">
        <f t="shared" si="1351"/>
        <v>41</v>
      </c>
      <c r="B9085" t="s">
        <v>812</v>
      </c>
      <c r="C9085" t="str">
        <f t="shared" si="1349"/>
        <v>075</v>
      </c>
      <c r="D9085" t="s">
        <v>887</v>
      </c>
      <c r="E9085" t="str">
        <f t="shared" si="1347"/>
        <v>01</v>
      </c>
      <c r="F9085" t="str">
        <f>"009"</f>
        <v>009</v>
      </c>
      <c r="G9085" t="str">
        <f>""</f>
        <v/>
      </c>
      <c r="H9085" t="s">
        <v>0</v>
      </c>
      <c r="I9085" t="s">
        <v>3740</v>
      </c>
      <c r="J9085" t="s">
        <v>7312</v>
      </c>
      <c r="K9085" t="str">
        <f t="shared" si="1350"/>
        <v>41840</v>
      </c>
    </row>
    <row r="9086" spans="1:11" customFormat="1" x14ac:dyDescent="0.25">
      <c r="A9086" t="str">
        <f t="shared" si="1351"/>
        <v>41</v>
      </c>
      <c r="B9086" t="s">
        <v>812</v>
      </c>
      <c r="C9086" t="str">
        <f>"076"</f>
        <v>076</v>
      </c>
      <c r="D9086" t="s">
        <v>888</v>
      </c>
      <c r="E9086" t="str">
        <f t="shared" si="1347"/>
        <v>01</v>
      </c>
      <c r="F9086" t="str">
        <f>"001"</f>
        <v>001</v>
      </c>
      <c r="G9086" t="str">
        <f>""</f>
        <v/>
      </c>
      <c r="H9086" t="s">
        <v>1</v>
      </c>
      <c r="I9086" t="s">
        <v>3742</v>
      </c>
      <c r="J9086" t="s">
        <v>7315</v>
      </c>
      <c r="K9086" t="str">
        <f>"41670"</f>
        <v>41670</v>
      </c>
    </row>
    <row r="9087" spans="1:11" customFormat="1" x14ac:dyDescent="0.25">
      <c r="A9087" t="str">
        <f t="shared" si="1351"/>
        <v>41</v>
      </c>
      <c r="B9087" t="s">
        <v>812</v>
      </c>
      <c r="C9087" t="str">
        <f>"076"</f>
        <v>076</v>
      </c>
      <c r="D9087" t="s">
        <v>888</v>
      </c>
      <c r="E9087" t="str">
        <f t="shared" si="1347"/>
        <v>01</v>
      </c>
      <c r="F9087" t="str">
        <f>"001"</f>
        <v>001</v>
      </c>
      <c r="G9087" t="str">
        <f>""</f>
        <v/>
      </c>
      <c r="H9087" t="s">
        <v>0</v>
      </c>
      <c r="I9087" t="s">
        <v>3742</v>
      </c>
      <c r="J9087" t="s">
        <v>7315</v>
      </c>
      <c r="K9087" t="str">
        <f>"41670"</f>
        <v>41670</v>
      </c>
    </row>
    <row r="9088" spans="1:11" customFormat="1" x14ac:dyDescent="0.25">
      <c r="A9088" t="str">
        <f t="shared" si="1351"/>
        <v>41</v>
      </c>
      <c r="B9088" t="s">
        <v>812</v>
      </c>
      <c r="C9088" t="str">
        <f>"076"</f>
        <v>076</v>
      </c>
      <c r="D9088" t="s">
        <v>888</v>
      </c>
      <c r="E9088" t="str">
        <f t="shared" si="1347"/>
        <v>01</v>
      </c>
      <c r="F9088" t="str">
        <f>"002"</f>
        <v>002</v>
      </c>
      <c r="G9088" t="str">
        <f>""</f>
        <v/>
      </c>
      <c r="H9088" t="s">
        <v>1</v>
      </c>
      <c r="I9088" t="s">
        <v>3742</v>
      </c>
      <c r="J9088" t="s">
        <v>7315</v>
      </c>
      <c r="K9088" t="str">
        <f>"41670"</f>
        <v>41670</v>
      </c>
    </row>
    <row r="9089" spans="1:11" customFormat="1" x14ac:dyDescent="0.25">
      <c r="A9089" t="str">
        <f t="shared" si="1351"/>
        <v>41</v>
      </c>
      <c r="B9089" t="s">
        <v>812</v>
      </c>
      <c r="C9089" t="str">
        <f>"076"</f>
        <v>076</v>
      </c>
      <c r="D9089" t="s">
        <v>888</v>
      </c>
      <c r="E9089" t="str">
        <f t="shared" si="1347"/>
        <v>01</v>
      </c>
      <c r="F9089" t="str">
        <f>"002"</f>
        <v>002</v>
      </c>
      <c r="G9089" t="str">
        <f>""</f>
        <v/>
      </c>
      <c r="H9089" t="s">
        <v>0</v>
      </c>
      <c r="I9089" t="s">
        <v>3742</v>
      </c>
      <c r="J9089" t="s">
        <v>7315</v>
      </c>
      <c r="K9089" t="str">
        <f>"41670"</f>
        <v>41670</v>
      </c>
    </row>
    <row r="9090" spans="1:11" customFormat="1" x14ac:dyDescent="0.25">
      <c r="A9090" t="str">
        <f t="shared" si="1351"/>
        <v>41</v>
      </c>
      <c r="B9090" t="s">
        <v>812</v>
      </c>
      <c r="C9090" t="str">
        <f t="shared" ref="C9090:C9104" si="1352">"077"</f>
        <v>077</v>
      </c>
      <c r="D9090" t="s">
        <v>889</v>
      </c>
      <c r="E9090" t="str">
        <f t="shared" si="1347"/>
        <v>01</v>
      </c>
      <c r="F9090" t="str">
        <f>"001"</f>
        <v>001</v>
      </c>
      <c r="G9090" t="str">
        <f>"01"</f>
        <v>01</v>
      </c>
      <c r="H9090" t="s">
        <v>1</v>
      </c>
      <c r="I9090" t="s">
        <v>57</v>
      </c>
      <c r="J9090" t="s">
        <v>7316</v>
      </c>
      <c r="K9090" t="str">
        <f t="shared" ref="K9090:K9104" si="1353">"41540"</f>
        <v>41540</v>
      </c>
    </row>
    <row r="9091" spans="1:11" customFormat="1" x14ac:dyDescent="0.25">
      <c r="A9091" t="str">
        <f t="shared" si="1351"/>
        <v>41</v>
      </c>
      <c r="B9091" t="s">
        <v>812</v>
      </c>
      <c r="C9091" t="str">
        <f t="shared" si="1352"/>
        <v>077</v>
      </c>
      <c r="D9091" t="s">
        <v>889</v>
      </c>
      <c r="E9091" t="str">
        <f t="shared" si="1347"/>
        <v>01</v>
      </c>
      <c r="F9091" t="str">
        <f>"001"</f>
        <v>001</v>
      </c>
      <c r="G9091" t="str">
        <f>"01"</f>
        <v>01</v>
      </c>
      <c r="H9091" t="s">
        <v>0</v>
      </c>
      <c r="I9091" t="s">
        <v>57</v>
      </c>
      <c r="J9091" t="s">
        <v>7316</v>
      </c>
      <c r="K9091" t="str">
        <f t="shared" si="1353"/>
        <v>41540</v>
      </c>
    </row>
    <row r="9092" spans="1:11" customFormat="1" x14ac:dyDescent="0.25">
      <c r="A9092" t="str">
        <f t="shared" si="1351"/>
        <v>41</v>
      </c>
      <c r="B9092" t="s">
        <v>812</v>
      </c>
      <c r="C9092" t="str">
        <f t="shared" si="1352"/>
        <v>077</v>
      </c>
      <c r="D9092" t="s">
        <v>889</v>
      </c>
      <c r="E9092" t="str">
        <f t="shared" si="1347"/>
        <v>01</v>
      </c>
      <c r="F9092" t="str">
        <f>"001"</f>
        <v>001</v>
      </c>
      <c r="G9092" t="str">
        <f>"02"</f>
        <v>02</v>
      </c>
      <c r="H9092" t="s">
        <v>2</v>
      </c>
      <c r="I9092" t="s">
        <v>3743</v>
      </c>
      <c r="J9092" t="s">
        <v>7317</v>
      </c>
      <c r="K9092" t="str">
        <f t="shared" si="1353"/>
        <v>41540</v>
      </c>
    </row>
    <row r="9093" spans="1:11" customFormat="1" x14ac:dyDescent="0.25">
      <c r="A9093" t="str">
        <f t="shared" si="1351"/>
        <v>41</v>
      </c>
      <c r="B9093" t="s">
        <v>812</v>
      </c>
      <c r="C9093" t="str">
        <f t="shared" si="1352"/>
        <v>077</v>
      </c>
      <c r="D9093" t="s">
        <v>889</v>
      </c>
      <c r="E9093" t="str">
        <f t="shared" si="1347"/>
        <v>01</v>
      </c>
      <c r="F9093" t="str">
        <f>"002"</f>
        <v>002</v>
      </c>
      <c r="G9093" t="str">
        <f>""</f>
        <v/>
      </c>
      <c r="H9093" t="s">
        <v>3</v>
      </c>
      <c r="I9093" t="s">
        <v>65</v>
      </c>
      <c r="J9093" t="s">
        <v>4953</v>
      </c>
      <c r="K9093" t="str">
        <f t="shared" si="1353"/>
        <v>41540</v>
      </c>
    </row>
    <row r="9094" spans="1:11" customFormat="1" x14ac:dyDescent="0.25">
      <c r="A9094" t="str">
        <f t="shared" si="1351"/>
        <v>41</v>
      </c>
      <c r="B9094" t="s">
        <v>812</v>
      </c>
      <c r="C9094" t="str">
        <f t="shared" si="1352"/>
        <v>077</v>
      </c>
      <c r="D9094" t="s">
        <v>889</v>
      </c>
      <c r="E9094" t="str">
        <f t="shared" ref="E9094:E9100" si="1354">"02"</f>
        <v>02</v>
      </c>
      <c r="F9094" t="str">
        <f>"001"</f>
        <v>001</v>
      </c>
      <c r="G9094" t="str">
        <f>""</f>
        <v/>
      </c>
      <c r="H9094" t="s">
        <v>3</v>
      </c>
      <c r="I9094" t="s">
        <v>3744</v>
      </c>
      <c r="J9094" t="s">
        <v>7318</v>
      </c>
      <c r="K9094" t="str">
        <f t="shared" si="1353"/>
        <v>41540</v>
      </c>
    </row>
    <row r="9095" spans="1:11" customFormat="1" x14ac:dyDescent="0.25">
      <c r="A9095" t="str">
        <f t="shared" si="1351"/>
        <v>41</v>
      </c>
      <c r="B9095" t="s">
        <v>812</v>
      </c>
      <c r="C9095" t="str">
        <f t="shared" si="1352"/>
        <v>077</v>
      </c>
      <c r="D9095" t="s">
        <v>889</v>
      </c>
      <c r="E9095" t="str">
        <f t="shared" si="1354"/>
        <v>02</v>
      </c>
      <c r="F9095" t="str">
        <f>"002"</f>
        <v>002</v>
      </c>
      <c r="G9095" t="str">
        <f>""</f>
        <v/>
      </c>
      <c r="H9095" t="s">
        <v>1</v>
      </c>
      <c r="I9095" t="s">
        <v>3745</v>
      </c>
      <c r="J9095" t="s">
        <v>7319</v>
      </c>
      <c r="K9095" t="str">
        <f t="shared" si="1353"/>
        <v>41540</v>
      </c>
    </row>
    <row r="9096" spans="1:11" customFormat="1" x14ac:dyDescent="0.25">
      <c r="A9096" t="str">
        <f t="shared" si="1351"/>
        <v>41</v>
      </c>
      <c r="B9096" t="s">
        <v>812</v>
      </c>
      <c r="C9096" t="str">
        <f t="shared" si="1352"/>
        <v>077</v>
      </c>
      <c r="D9096" t="s">
        <v>889</v>
      </c>
      <c r="E9096" t="str">
        <f t="shared" si="1354"/>
        <v>02</v>
      </c>
      <c r="F9096" t="str">
        <f>"002"</f>
        <v>002</v>
      </c>
      <c r="G9096" t="str">
        <f>""</f>
        <v/>
      </c>
      <c r="H9096" t="s">
        <v>0</v>
      </c>
      <c r="I9096" t="s">
        <v>3745</v>
      </c>
      <c r="J9096" t="s">
        <v>7319</v>
      </c>
      <c r="K9096" t="str">
        <f t="shared" si="1353"/>
        <v>41540</v>
      </c>
    </row>
    <row r="9097" spans="1:11" customFormat="1" x14ac:dyDescent="0.25">
      <c r="A9097" t="str">
        <f t="shared" si="1351"/>
        <v>41</v>
      </c>
      <c r="B9097" t="s">
        <v>812</v>
      </c>
      <c r="C9097" t="str">
        <f t="shared" si="1352"/>
        <v>077</v>
      </c>
      <c r="D9097" t="s">
        <v>889</v>
      </c>
      <c r="E9097" t="str">
        <f t="shared" si="1354"/>
        <v>02</v>
      </c>
      <c r="F9097" t="str">
        <f>"002"</f>
        <v>002</v>
      </c>
      <c r="G9097" t="str">
        <f>""</f>
        <v/>
      </c>
      <c r="H9097" t="s">
        <v>2</v>
      </c>
      <c r="I9097" t="s">
        <v>3745</v>
      </c>
      <c r="J9097" t="s">
        <v>7319</v>
      </c>
      <c r="K9097" t="str">
        <f t="shared" si="1353"/>
        <v>41540</v>
      </c>
    </row>
    <row r="9098" spans="1:11" customFormat="1" x14ac:dyDescent="0.25">
      <c r="A9098" t="str">
        <f t="shared" si="1351"/>
        <v>41</v>
      </c>
      <c r="B9098" t="s">
        <v>812</v>
      </c>
      <c r="C9098" t="str">
        <f t="shared" si="1352"/>
        <v>077</v>
      </c>
      <c r="D9098" t="s">
        <v>889</v>
      </c>
      <c r="E9098" t="str">
        <f t="shared" si="1354"/>
        <v>02</v>
      </c>
      <c r="F9098" t="str">
        <f>"003"</f>
        <v>003</v>
      </c>
      <c r="G9098" t="str">
        <f>""</f>
        <v/>
      </c>
      <c r="H9098" t="s">
        <v>1</v>
      </c>
      <c r="I9098" t="s">
        <v>115</v>
      </c>
      <c r="J9098" t="s">
        <v>7320</v>
      </c>
      <c r="K9098" t="str">
        <f t="shared" si="1353"/>
        <v>41540</v>
      </c>
    </row>
    <row r="9099" spans="1:11" customFormat="1" x14ac:dyDescent="0.25">
      <c r="A9099" t="str">
        <f t="shared" si="1351"/>
        <v>41</v>
      </c>
      <c r="B9099" t="s">
        <v>812</v>
      </c>
      <c r="C9099" t="str">
        <f t="shared" si="1352"/>
        <v>077</v>
      </c>
      <c r="D9099" t="s">
        <v>889</v>
      </c>
      <c r="E9099" t="str">
        <f t="shared" si="1354"/>
        <v>02</v>
      </c>
      <c r="F9099" t="str">
        <f>"003"</f>
        <v>003</v>
      </c>
      <c r="G9099" t="str">
        <f>""</f>
        <v/>
      </c>
      <c r="H9099" t="s">
        <v>0</v>
      </c>
      <c r="I9099" t="s">
        <v>115</v>
      </c>
      <c r="J9099" t="s">
        <v>7320</v>
      </c>
      <c r="K9099" t="str">
        <f t="shared" si="1353"/>
        <v>41540</v>
      </c>
    </row>
    <row r="9100" spans="1:11" customFormat="1" x14ac:dyDescent="0.25">
      <c r="A9100" t="str">
        <f t="shared" si="1351"/>
        <v>41</v>
      </c>
      <c r="B9100" t="s">
        <v>812</v>
      </c>
      <c r="C9100" t="str">
        <f t="shared" si="1352"/>
        <v>077</v>
      </c>
      <c r="D9100" t="s">
        <v>889</v>
      </c>
      <c r="E9100" t="str">
        <f t="shared" si="1354"/>
        <v>02</v>
      </c>
      <c r="F9100" t="str">
        <f>"004"</f>
        <v>004</v>
      </c>
      <c r="G9100" t="str">
        <f>""</f>
        <v/>
      </c>
      <c r="H9100" t="s">
        <v>3</v>
      </c>
      <c r="I9100" t="s">
        <v>3746</v>
      </c>
      <c r="J9100" t="s">
        <v>7321</v>
      </c>
      <c r="K9100" t="str">
        <f t="shared" si="1353"/>
        <v>41540</v>
      </c>
    </row>
    <row r="9101" spans="1:11" customFormat="1" x14ac:dyDescent="0.25">
      <c r="A9101" t="str">
        <f t="shared" si="1351"/>
        <v>41</v>
      </c>
      <c r="B9101" t="s">
        <v>812</v>
      </c>
      <c r="C9101" t="str">
        <f t="shared" si="1352"/>
        <v>077</v>
      </c>
      <c r="D9101" t="s">
        <v>889</v>
      </c>
      <c r="E9101" t="str">
        <f>"03"</f>
        <v>03</v>
      </c>
      <c r="F9101" t="str">
        <f>"001"</f>
        <v>001</v>
      </c>
      <c r="G9101" t="str">
        <f>""</f>
        <v/>
      </c>
      <c r="H9101" t="s">
        <v>1</v>
      </c>
      <c r="I9101" t="s">
        <v>3747</v>
      </c>
      <c r="J9101" t="s">
        <v>7322</v>
      </c>
      <c r="K9101" t="str">
        <f t="shared" si="1353"/>
        <v>41540</v>
      </c>
    </row>
    <row r="9102" spans="1:11" customFormat="1" x14ac:dyDescent="0.25">
      <c r="A9102" t="str">
        <f t="shared" si="1351"/>
        <v>41</v>
      </c>
      <c r="B9102" t="s">
        <v>812</v>
      </c>
      <c r="C9102" t="str">
        <f t="shared" si="1352"/>
        <v>077</v>
      </c>
      <c r="D9102" t="s">
        <v>889</v>
      </c>
      <c r="E9102" t="str">
        <f>"03"</f>
        <v>03</v>
      </c>
      <c r="F9102" t="str">
        <f>"001"</f>
        <v>001</v>
      </c>
      <c r="G9102" t="str">
        <f>""</f>
        <v/>
      </c>
      <c r="H9102" t="s">
        <v>0</v>
      </c>
      <c r="I9102" t="s">
        <v>3747</v>
      </c>
      <c r="J9102" t="s">
        <v>7322</v>
      </c>
      <c r="K9102" t="str">
        <f t="shared" si="1353"/>
        <v>41540</v>
      </c>
    </row>
    <row r="9103" spans="1:11" customFormat="1" x14ac:dyDescent="0.25">
      <c r="A9103" t="str">
        <f t="shared" si="1351"/>
        <v>41</v>
      </c>
      <c r="B9103" t="s">
        <v>812</v>
      </c>
      <c r="C9103" t="str">
        <f t="shared" si="1352"/>
        <v>077</v>
      </c>
      <c r="D9103" t="s">
        <v>889</v>
      </c>
      <c r="E9103" t="str">
        <f>"03"</f>
        <v>03</v>
      </c>
      <c r="F9103" t="str">
        <f>"002"</f>
        <v>002</v>
      </c>
      <c r="G9103" t="str">
        <f>""</f>
        <v/>
      </c>
      <c r="H9103" t="s">
        <v>1</v>
      </c>
      <c r="I9103" t="s">
        <v>3748</v>
      </c>
      <c r="J9103" t="s">
        <v>7323</v>
      </c>
      <c r="K9103" t="str">
        <f t="shared" si="1353"/>
        <v>41540</v>
      </c>
    </row>
    <row r="9104" spans="1:11" customFormat="1" x14ac:dyDescent="0.25">
      <c r="A9104" t="str">
        <f t="shared" si="1351"/>
        <v>41</v>
      </c>
      <c r="B9104" t="s">
        <v>812</v>
      </c>
      <c r="C9104" t="str">
        <f t="shared" si="1352"/>
        <v>077</v>
      </c>
      <c r="D9104" t="s">
        <v>889</v>
      </c>
      <c r="E9104" t="str">
        <f>"03"</f>
        <v>03</v>
      </c>
      <c r="F9104" t="str">
        <f>"002"</f>
        <v>002</v>
      </c>
      <c r="G9104" t="str">
        <f>""</f>
        <v/>
      </c>
      <c r="H9104" t="s">
        <v>0</v>
      </c>
      <c r="I9104" t="s">
        <v>3748</v>
      </c>
      <c r="J9104" t="s">
        <v>7323</v>
      </c>
      <c r="K9104" t="str">
        <f t="shared" si="1353"/>
        <v>41540</v>
      </c>
    </row>
    <row r="9105" spans="1:11" customFormat="1" x14ac:dyDescent="0.25">
      <c r="A9105" t="str">
        <f t="shared" si="1351"/>
        <v>41</v>
      </c>
      <c r="B9105" t="s">
        <v>812</v>
      </c>
      <c r="C9105" t="str">
        <f>"078"</f>
        <v>078</v>
      </c>
      <c r="D9105" t="s">
        <v>890</v>
      </c>
      <c r="E9105" t="str">
        <f>"01"</f>
        <v>01</v>
      </c>
      <c r="F9105" t="str">
        <f>"001"</f>
        <v>001</v>
      </c>
      <c r="G9105" t="str">
        <f>""</f>
        <v/>
      </c>
      <c r="H9105" t="s">
        <v>3</v>
      </c>
      <c r="I9105" t="s">
        <v>3749</v>
      </c>
      <c r="J9105" t="s">
        <v>6284</v>
      </c>
      <c r="K9105" t="str">
        <f>"41479"</f>
        <v>41479</v>
      </c>
    </row>
    <row r="9106" spans="1:11" customFormat="1" x14ac:dyDescent="0.25">
      <c r="A9106" t="str">
        <f t="shared" si="1351"/>
        <v>41</v>
      </c>
      <c r="B9106" t="s">
        <v>812</v>
      </c>
      <c r="C9106" t="str">
        <f>"078"</f>
        <v>078</v>
      </c>
      <c r="D9106" t="s">
        <v>890</v>
      </c>
      <c r="E9106" t="str">
        <f>"02"</f>
        <v>02</v>
      </c>
      <c r="F9106" t="str">
        <f>"001"</f>
        <v>001</v>
      </c>
      <c r="G9106" t="str">
        <f>""</f>
        <v/>
      </c>
      <c r="H9106" t="s">
        <v>3</v>
      </c>
      <c r="I9106" t="s">
        <v>3749</v>
      </c>
      <c r="J9106" t="s">
        <v>6284</v>
      </c>
      <c r="K9106" t="str">
        <f>"41479"</f>
        <v>41479</v>
      </c>
    </row>
    <row r="9107" spans="1:11" customFormat="1" x14ac:dyDescent="0.25">
      <c r="A9107" t="str">
        <f t="shared" si="1351"/>
        <v>41</v>
      </c>
      <c r="B9107" t="s">
        <v>812</v>
      </c>
      <c r="C9107" t="str">
        <f>"078"</f>
        <v>078</v>
      </c>
      <c r="D9107" t="s">
        <v>890</v>
      </c>
      <c r="E9107" t="str">
        <f>"02"</f>
        <v>02</v>
      </c>
      <c r="F9107" t="str">
        <f>"002"</f>
        <v>002</v>
      </c>
      <c r="G9107" t="str">
        <f>""</f>
        <v/>
      </c>
      <c r="H9107" t="s">
        <v>1</v>
      </c>
      <c r="I9107" t="s">
        <v>19</v>
      </c>
      <c r="J9107" t="s">
        <v>7324</v>
      </c>
      <c r="K9107" t="str">
        <f>"41479"</f>
        <v>41479</v>
      </c>
    </row>
    <row r="9108" spans="1:11" customFormat="1" x14ac:dyDescent="0.25">
      <c r="A9108" t="str">
        <f t="shared" si="1351"/>
        <v>41</v>
      </c>
      <c r="B9108" t="s">
        <v>812</v>
      </c>
      <c r="C9108" t="str">
        <f>"078"</f>
        <v>078</v>
      </c>
      <c r="D9108" t="s">
        <v>890</v>
      </c>
      <c r="E9108" t="str">
        <f>"02"</f>
        <v>02</v>
      </c>
      <c r="F9108" t="str">
        <f>"002"</f>
        <v>002</v>
      </c>
      <c r="G9108" t="str">
        <f>""</f>
        <v/>
      </c>
      <c r="H9108" t="s">
        <v>0</v>
      </c>
      <c r="I9108" t="s">
        <v>19</v>
      </c>
      <c r="J9108" t="s">
        <v>7324</v>
      </c>
      <c r="K9108" t="str">
        <f>"41479"</f>
        <v>41479</v>
      </c>
    </row>
    <row r="9109" spans="1:11" customFormat="1" x14ac:dyDescent="0.25">
      <c r="A9109" t="str">
        <f t="shared" si="1351"/>
        <v>41</v>
      </c>
      <c r="B9109" t="s">
        <v>812</v>
      </c>
      <c r="C9109" t="str">
        <f t="shared" ref="C9109:C9124" si="1355">"079"</f>
        <v>079</v>
      </c>
      <c r="D9109" t="s">
        <v>891</v>
      </c>
      <c r="E9109" t="str">
        <f t="shared" ref="E9109:E9140" si="1356">"01"</f>
        <v>01</v>
      </c>
      <c r="F9109" t="str">
        <f>"001"</f>
        <v>001</v>
      </c>
      <c r="G9109" t="str">
        <f>""</f>
        <v/>
      </c>
      <c r="H9109" t="s">
        <v>1</v>
      </c>
      <c r="I9109" t="s">
        <v>3750</v>
      </c>
      <c r="J9109" t="s">
        <v>7325</v>
      </c>
      <c r="K9109" t="str">
        <f t="shared" ref="K9109:K9124" si="1357">"41130"</f>
        <v>41130</v>
      </c>
    </row>
    <row r="9110" spans="1:11" customFormat="1" x14ac:dyDescent="0.25">
      <c r="A9110" t="str">
        <f t="shared" si="1351"/>
        <v>41</v>
      </c>
      <c r="B9110" t="s">
        <v>812</v>
      </c>
      <c r="C9110" t="str">
        <f t="shared" si="1355"/>
        <v>079</v>
      </c>
      <c r="D9110" t="s">
        <v>891</v>
      </c>
      <c r="E9110" t="str">
        <f t="shared" si="1356"/>
        <v>01</v>
      </c>
      <c r="F9110" t="str">
        <f>"001"</f>
        <v>001</v>
      </c>
      <c r="G9110" t="str">
        <f>""</f>
        <v/>
      </c>
      <c r="H9110" t="s">
        <v>0</v>
      </c>
      <c r="I9110" t="s">
        <v>3750</v>
      </c>
      <c r="J9110" t="s">
        <v>7325</v>
      </c>
      <c r="K9110" t="str">
        <f t="shared" si="1357"/>
        <v>41130</v>
      </c>
    </row>
    <row r="9111" spans="1:11" customFormat="1" x14ac:dyDescent="0.25">
      <c r="A9111" t="str">
        <f t="shared" si="1351"/>
        <v>41</v>
      </c>
      <c r="B9111" t="s">
        <v>812</v>
      </c>
      <c r="C9111" t="str">
        <f t="shared" si="1355"/>
        <v>079</v>
      </c>
      <c r="D9111" t="s">
        <v>891</v>
      </c>
      <c r="E9111" t="str">
        <f t="shared" si="1356"/>
        <v>01</v>
      </c>
      <c r="F9111" t="str">
        <f>"002"</f>
        <v>002</v>
      </c>
      <c r="G9111" t="str">
        <f>""</f>
        <v/>
      </c>
      <c r="H9111" t="s">
        <v>1</v>
      </c>
      <c r="I9111" t="s">
        <v>79</v>
      </c>
      <c r="J9111" t="s">
        <v>7326</v>
      </c>
      <c r="K9111" t="str">
        <f t="shared" si="1357"/>
        <v>41130</v>
      </c>
    </row>
    <row r="9112" spans="1:11" customFormat="1" x14ac:dyDescent="0.25">
      <c r="A9112" t="str">
        <f t="shared" si="1351"/>
        <v>41</v>
      </c>
      <c r="B9112" t="s">
        <v>812</v>
      </c>
      <c r="C9112" t="str">
        <f t="shared" si="1355"/>
        <v>079</v>
      </c>
      <c r="D9112" t="s">
        <v>891</v>
      </c>
      <c r="E9112" t="str">
        <f t="shared" si="1356"/>
        <v>01</v>
      </c>
      <c r="F9112" t="str">
        <f>"002"</f>
        <v>002</v>
      </c>
      <c r="G9112" t="str">
        <f>""</f>
        <v/>
      </c>
      <c r="H9112" t="s">
        <v>0</v>
      </c>
      <c r="I9112" t="s">
        <v>79</v>
      </c>
      <c r="J9112" t="s">
        <v>7326</v>
      </c>
      <c r="K9112" t="str">
        <f t="shared" si="1357"/>
        <v>41130</v>
      </c>
    </row>
    <row r="9113" spans="1:11" customFormat="1" x14ac:dyDescent="0.25">
      <c r="A9113" t="str">
        <f t="shared" si="1351"/>
        <v>41</v>
      </c>
      <c r="B9113" t="s">
        <v>812</v>
      </c>
      <c r="C9113" t="str">
        <f t="shared" si="1355"/>
        <v>079</v>
      </c>
      <c r="D9113" t="s">
        <v>891</v>
      </c>
      <c r="E9113" t="str">
        <f t="shared" si="1356"/>
        <v>01</v>
      </c>
      <c r="F9113" t="str">
        <f>"002"</f>
        <v>002</v>
      </c>
      <c r="G9113" t="str">
        <f>""</f>
        <v/>
      </c>
      <c r="H9113" t="s">
        <v>2</v>
      </c>
      <c r="I9113" t="s">
        <v>79</v>
      </c>
      <c r="J9113" t="s">
        <v>7326</v>
      </c>
      <c r="K9113" t="str">
        <f t="shared" si="1357"/>
        <v>41130</v>
      </c>
    </row>
    <row r="9114" spans="1:11" customFormat="1" x14ac:dyDescent="0.25">
      <c r="A9114" t="str">
        <f t="shared" si="1351"/>
        <v>41</v>
      </c>
      <c r="B9114" t="s">
        <v>812</v>
      </c>
      <c r="C9114" t="str">
        <f t="shared" si="1355"/>
        <v>079</v>
      </c>
      <c r="D9114" t="s">
        <v>891</v>
      </c>
      <c r="E9114" t="str">
        <f t="shared" si="1356"/>
        <v>01</v>
      </c>
      <c r="F9114" t="str">
        <f>"003"</f>
        <v>003</v>
      </c>
      <c r="G9114" t="str">
        <f>""</f>
        <v/>
      </c>
      <c r="H9114" t="s">
        <v>1</v>
      </c>
      <c r="I9114" t="s">
        <v>25</v>
      </c>
      <c r="J9114" t="s">
        <v>7327</v>
      </c>
      <c r="K9114" t="str">
        <f t="shared" si="1357"/>
        <v>41130</v>
      </c>
    </row>
    <row r="9115" spans="1:11" customFormat="1" x14ac:dyDescent="0.25">
      <c r="A9115" t="str">
        <f t="shared" si="1351"/>
        <v>41</v>
      </c>
      <c r="B9115" t="s">
        <v>812</v>
      </c>
      <c r="C9115" t="str">
        <f t="shared" si="1355"/>
        <v>079</v>
      </c>
      <c r="D9115" t="s">
        <v>891</v>
      </c>
      <c r="E9115" t="str">
        <f t="shared" si="1356"/>
        <v>01</v>
      </c>
      <c r="F9115" t="str">
        <f>"003"</f>
        <v>003</v>
      </c>
      <c r="G9115" t="str">
        <f>""</f>
        <v/>
      </c>
      <c r="H9115" t="s">
        <v>0</v>
      </c>
      <c r="I9115" t="s">
        <v>25</v>
      </c>
      <c r="J9115" t="s">
        <v>7327</v>
      </c>
      <c r="K9115" t="str">
        <f t="shared" si="1357"/>
        <v>41130</v>
      </c>
    </row>
    <row r="9116" spans="1:11" customFormat="1" x14ac:dyDescent="0.25">
      <c r="A9116" t="str">
        <f t="shared" si="1351"/>
        <v>41</v>
      </c>
      <c r="B9116" t="s">
        <v>812</v>
      </c>
      <c r="C9116" t="str">
        <f t="shared" si="1355"/>
        <v>079</v>
      </c>
      <c r="D9116" t="s">
        <v>891</v>
      </c>
      <c r="E9116" t="str">
        <f t="shared" si="1356"/>
        <v>01</v>
      </c>
      <c r="F9116" t="str">
        <f>"004"</f>
        <v>004</v>
      </c>
      <c r="G9116" t="str">
        <f>""</f>
        <v/>
      </c>
      <c r="H9116" t="s">
        <v>1</v>
      </c>
      <c r="I9116" t="s">
        <v>3016</v>
      </c>
      <c r="J9116" t="s">
        <v>7328</v>
      </c>
      <c r="K9116" t="str">
        <f t="shared" si="1357"/>
        <v>41130</v>
      </c>
    </row>
    <row r="9117" spans="1:11" customFormat="1" x14ac:dyDescent="0.25">
      <c r="A9117" t="str">
        <f t="shared" si="1351"/>
        <v>41</v>
      </c>
      <c r="B9117" t="s">
        <v>812</v>
      </c>
      <c r="C9117" t="str">
        <f t="shared" si="1355"/>
        <v>079</v>
      </c>
      <c r="D9117" t="s">
        <v>891</v>
      </c>
      <c r="E9117" t="str">
        <f t="shared" si="1356"/>
        <v>01</v>
      </c>
      <c r="F9117" t="str">
        <f>"004"</f>
        <v>004</v>
      </c>
      <c r="G9117" t="str">
        <f>""</f>
        <v/>
      </c>
      <c r="H9117" t="s">
        <v>0</v>
      </c>
      <c r="I9117" t="s">
        <v>3016</v>
      </c>
      <c r="J9117" t="s">
        <v>7328</v>
      </c>
      <c r="K9117" t="str">
        <f t="shared" si="1357"/>
        <v>41130</v>
      </c>
    </row>
    <row r="9118" spans="1:11" customFormat="1" x14ac:dyDescent="0.25">
      <c r="A9118" t="str">
        <f t="shared" si="1351"/>
        <v>41</v>
      </c>
      <c r="B9118" t="s">
        <v>812</v>
      </c>
      <c r="C9118" t="str">
        <f t="shared" si="1355"/>
        <v>079</v>
      </c>
      <c r="D9118" t="s">
        <v>891</v>
      </c>
      <c r="E9118" t="str">
        <f t="shared" si="1356"/>
        <v>01</v>
      </c>
      <c r="F9118" t="str">
        <f>"005"</f>
        <v>005</v>
      </c>
      <c r="G9118" t="str">
        <f>""</f>
        <v/>
      </c>
      <c r="H9118" t="s">
        <v>1</v>
      </c>
      <c r="I9118" t="s">
        <v>2842</v>
      </c>
      <c r="J9118" t="s">
        <v>7329</v>
      </c>
      <c r="K9118" t="str">
        <f t="shared" si="1357"/>
        <v>41130</v>
      </c>
    </row>
    <row r="9119" spans="1:11" customFormat="1" x14ac:dyDescent="0.25">
      <c r="A9119" t="str">
        <f t="shared" si="1351"/>
        <v>41</v>
      </c>
      <c r="B9119" t="s">
        <v>812</v>
      </c>
      <c r="C9119" t="str">
        <f t="shared" si="1355"/>
        <v>079</v>
      </c>
      <c r="D9119" t="s">
        <v>891</v>
      </c>
      <c r="E9119" t="str">
        <f t="shared" si="1356"/>
        <v>01</v>
      </c>
      <c r="F9119" t="str">
        <f>"005"</f>
        <v>005</v>
      </c>
      <c r="G9119" t="str">
        <f>""</f>
        <v/>
      </c>
      <c r="H9119" t="s">
        <v>0</v>
      </c>
      <c r="I9119" t="s">
        <v>2842</v>
      </c>
      <c r="J9119" t="s">
        <v>7329</v>
      </c>
      <c r="K9119" t="str">
        <f t="shared" si="1357"/>
        <v>41130</v>
      </c>
    </row>
    <row r="9120" spans="1:11" customFormat="1" x14ac:dyDescent="0.25">
      <c r="A9120" t="str">
        <f t="shared" si="1351"/>
        <v>41</v>
      </c>
      <c r="B9120" t="s">
        <v>812</v>
      </c>
      <c r="C9120" t="str">
        <f t="shared" si="1355"/>
        <v>079</v>
      </c>
      <c r="D9120" t="s">
        <v>891</v>
      </c>
      <c r="E9120" t="str">
        <f t="shared" si="1356"/>
        <v>01</v>
      </c>
      <c r="F9120" t="str">
        <f>"006"</f>
        <v>006</v>
      </c>
      <c r="G9120" t="str">
        <f>""</f>
        <v/>
      </c>
      <c r="H9120" t="s">
        <v>1</v>
      </c>
      <c r="I9120" t="s">
        <v>3751</v>
      </c>
      <c r="J9120" t="s">
        <v>7330</v>
      </c>
      <c r="K9120" t="str">
        <f t="shared" si="1357"/>
        <v>41130</v>
      </c>
    </row>
    <row r="9121" spans="1:11" customFormat="1" x14ac:dyDescent="0.25">
      <c r="A9121" t="str">
        <f t="shared" si="1351"/>
        <v>41</v>
      </c>
      <c r="B9121" t="s">
        <v>812</v>
      </c>
      <c r="C9121" t="str">
        <f t="shared" si="1355"/>
        <v>079</v>
      </c>
      <c r="D9121" t="s">
        <v>891</v>
      </c>
      <c r="E9121" t="str">
        <f t="shared" si="1356"/>
        <v>01</v>
      </c>
      <c r="F9121" t="str">
        <f>"006"</f>
        <v>006</v>
      </c>
      <c r="G9121" t="str">
        <f>""</f>
        <v/>
      </c>
      <c r="H9121" t="s">
        <v>0</v>
      </c>
      <c r="I9121" t="s">
        <v>3751</v>
      </c>
      <c r="J9121" t="s">
        <v>7330</v>
      </c>
      <c r="K9121" t="str">
        <f t="shared" si="1357"/>
        <v>41130</v>
      </c>
    </row>
    <row r="9122" spans="1:11" customFormat="1" x14ac:dyDescent="0.25">
      <c r="A9122" t="str">
        <f t="shared" si="1351"/>
        <v>41</v>
      </c>
      <c r="B9122" t="s">
        <v>812</v>
      </c>
      <c r="C9122" t="str">
        <f t="shared" si="1355"/>
        <v>079</v>
      </c>
      <c r="D9122" t="s">
        <v>891</v>
      </c>
      <c r="E9122" t="str">
        <f t="shared" si="1356"/>
        <v>01</v>
      </c>
      <c r="F9122" t="str">
        <f>"006"</f>
        <v>006</v>
      </c>
      <c r="G9122" t="str">
        <f>""</f>
        <v/>
      </c>
      <c r="H9122" t="s">
        <v>2</v>
      </c>
      <c r="I9122" t="s">
        <v>3751</v>
      </c>
      <c r="J9122" t="s">
        <v>7330</v>
      </c>
      <c r="K9122" t="str">
        <f t="shared" si="1357"/>
        <v>41130</v>
      </c>
    </row>
    <row r="9123" spans="1:11" customFormat="1" x14ac:dyDescent="0.25">
      <c r="A9123" t="str">
        <f t="shared" si="1351"/>
        <v>41</v>
      </c>
      <c r="B9123" t="s">
        <v>812</v>
      </c>
      <c r="C9123" t="str">
        <f t="shared" si="1355"/>
        <v>079</v>
      </c>
      <c r="D9123" t="s">
        <v>891</v>
      </c>
      <c r="E9123" t="str">
        <f t="shared" si="1356"/>
        <v>01</v>
      </c>
      <c r="F9123" t="str">
        <f>"007"</f>
        <v>007</v>
      </c>
      <c r="G9123" t="str">
        <f>""</f>
        <v/>
      </c>
      <c r="H9123" t="s">
        <v>1</v>
      </c>
      <c r="I9123" t="s">
        <v>3752</v>
      </c>
      <c r="J9123" t="s">
        <v>7331</v>
      </c>
      <c r="K9123" t="str">
        <f t="shared" si="1357"/>
        <v>41130</v>
      </c>
    </row>
    <row r="9124" spans="1:11" customFormat="1" x14ac:dyDescent="0.25">
      <c r="A9124" t="str">
        <f t="shared" si="1351"/>
        <v>41</v>
      </c>
      <c r="B9124" t="s">
        <v>812</v>
      </c>
      <c r="C9124" t="str">
        <f t="shared" si="1355"/>
        <v>079</v>
      </c>
      <c r="D9124" t="s">
        <v>891</v>
      </c>
      <c r="E9124" t="str">
        <f t="shared" si="1356"/>
        <v>01</v>
      </c>
      <c r="F9124" t="str">
        <f>"007"</f>
        <v>007</v>
      </c>
      <c r="G9124" t="str">
        <f>""</f>
        <v/>
      </c>
      <c r="H9124" t="s">
        <v>0</v>
      </c>
      <c r="I9124" t="s">
        <v>3752</v>
      </c>
      <c r="J9124" t="s">
        <v>7331</v>
      </c>
      <c r="K9124" t="str">
        <f t="shared" si="1357"/>
        <v>41130</v>
      </c>
    </row>
    <row r="9125" spans="1:11" customFormat="1" x14ac:dyDescent="0.25">
      <c r="A9125" t="str">
        <f t="shared" si="1351"/>
        <v>41</v>
      </c>
      <c r="B9125" t="s">
        <v>812</v>
      </c>
      <c r="C9125" t="str">
        <f>"080"</f>
        <v>080</v>
      </c>
      <c r="D9125" t="s">
        <v>892</v>
      </c>
      <c r="E9125" t="str">
        <f t="shared" si="1356"/>
        <v>01</v>
      </c>
      <c r="F9125" t="str">
        <f>"001"</f>
        <v>001</v>
      </c>
      <c r="G9125" t="str">
        <f>""</f>
        <v/>
      </c>
      <c r="H9125" t="s">
        <v>1</v>
      </c>
      <c r="I9125" t="s">
        <v>3753</v>
      </c>
      <c r="J9125" t="s">
        <v>4605</v>
      </c>
      <c r="K9125" t="str">
        <f>"41250"</f>
        <v>41250</v>
      </c>
    </row>
    <row r="9126" spans="1:11" customFormat="1" x14ac:dyDescent="0.25">
      <c r="A9126" t="str">
        <f t="shared" si="1351"/>
        <v>41</v>
      </c>
      <c r="B9126" t="s">
        <v>812</v>
      </c>
      <c r="C9126" t="str">
        <f>"080"</f>
        <v>080</v>
      </c>
      <c r="D9126" t="s">
        <v>892</v>
      </c>
      <c r="E9126" t="str">
        <f t="shared" si="1356"/>
        <v>01</v>
      </c>
      <c r="F9126" t="str">
        <f>"001"</f>
        <v>001</v>
      </c>
      <c r="G9126" t="str">
        <f>""</f>
        <v/>
      </c>
      <c r="H9126" t="s">
        <v>0</v>
      </c>
      <c r="I9126" t="s">
        <v>3753</v>
      </c>
      <c r="J9126" t="s">
        <v>4605</v>
      </c>
      <c r="K9126" t="str">
        <f>"41250"</f>
        <v>41250</v>
      </c>
    </row>
    <row r="9127" spans="1:11" customFormat="1" x14ac:dyDescent="0.25">
      <c r="A9127" t="str">
        <f t="shared" si="1351"/>
        <v>41</v>
      </c>
      <c r="B9127" t="s">
        <v>812</v>
      </c>
      <c r="C9127" t="str">
        <f t="shared" ref="C9127:C9179" si="1358">"081"</f>
        <v>081</v>
      </c>
      <c r="D9127" t="s">
        <v>893</v>
      </c>
      <c r="E9127" t="str">
        <f t="shared" si="1356"/>
        <v>01</v>
      </c>
      <c r="F9127" t="str">
        <f>"001"</f>
        <v>001</v>
      </c>
      <c r="G9127" t="str">
        <f>""</f>
        <v/>
      </c>
      <c r="H9127" t="s">
        <v>1</v>
      </c>
      <c r="I9127" t="s">
        <v>3754</v>
      </c>
      <c r="J9127" t="s">
        <v>7332</v>
      </c>
      <c r="K9127" t="str">
        <f t="shared" ref="K9127:K9140" si="1359">"41309"</f>
        <v>41309</v>
      </c>
    </row>
    <row r="9128" spans="1:11" customFormat="1" x14ac:dyDescent="0.25">
      <c r="A9128" t="str">
        <f t="shared" si="1351"/>
        <v>41</v>
      </c>
      <c r="B9128" t="s">
        <v>812</v>
      </c>
      <c r="C9128" t="str">
        <f t="shared" si="1358"/>
        <v>081</v>
      </c>
      <c r="D9128" t="s">
        <v>893</v>
      </c>
      <c r="E9128" t="str">
        <f t="shared" si="1356"/>
        <v>01</v>
      </c>
      <c r="F9128" t="str">
        <f>"001"</f>
        <v>001</v>
      </c>
      <c r="G9128" t="str">
        <f>""</f>
        <v/>
      </c>
      <c r="H9128" t="s">
        <v>0</v>
      </c>
      <c r="I9128" t="s">
        <v>3754</v>
      </c>
      <c r="J9128" t="s">
        <v>7332</v>
      </c>
      <c r="K9128" t="str">
        <f t="shared" si="1359"/>
        <v>41309</v>
      </c>
    </row>
    <row r="9129" spans="1:11" customFormat="1" x14ac:dyDescent="0.25">
      <c r="A9129" t="str">
        <f t="shared" si="1351"/>
        <v>41</v>
      </c>
      <c r="B9129" t="s">
        <v>812</v>
      </c>
      <c r="C9129" t="str">
        <f t="shared" si="1358"/>
        <v>081</v>
      </c>
      <c r="D9129" t="s">
        <v>893</v>
      </c>
      <c r="E9129" t="str">
        <f t="shared" si="1356"/>
        <v>01</v>
      </c>
      <c r="F9129" t="str">
        <f>"002"</f>
        <v>002</v>
      </c>
      <c r="G9129" t="str">
        <f>""</f>
        <v/>
      </c>
      <c r="H9129" t="s">
        <v>1</v>
      </c>
      <c r="I9129" t="s">
        <v>3755</v>
      </c>
      <c r="J9129" t="s">
        <v>7063</v>
      </c>
      <c r="K9129" t="str">
        <f t="shared" si="1359"/>
        <v>41309</v>
      </c>
    </row>
    <row r="9130" spans="1:11" customFormat="1" x14ac:dyDescent="0.25">
      <c r="A9130" t="str">
        <f t="shared" si="1351"/>
        <v>41</v>
      </c>
      <c r="B9130" t="s">
        <v>812</v>
      </c>
      <c r="C9130" t="str">
        <f t="shared" si="1358"/>
        <v>081</v>
      </c>
      <c r="D9130" t="s">
        <v>893</v>
      </c>
      <c r="E9130" t="str">
        <f t="shared" si="1356"/>
        <v>01</v>
      </c>
      <c r="F9130" t="str">
        <f>"002"</f>
        <v>002</v>
      </c>
      <c r="G9130" t="str">
        <f>""</f>
        <v/>
      </c>
      <c r="H9130" t="s">
        <v>0</v>
      </c>
      <c r="I9130" t="s">
        <v>3755</v>
      </c>
      <c r="J9130" t="s">
        <v>7063</v>
      </c>
      <c r="K9130" t="str">
        <f t="shared" si="1359"/>
        <v>41309</v>
      </c>
    </row>
    <row r="9131" spans="1:11" customFormat="1" x14ac:dyDescent="0.25">
      <c r="A9131" t="str">
        <f t="shared" si="1351"/>
        <v>41</v>
      </c>
      <c r="B9131" t="s">
        <v>812</v>
      </c>
      <c r="C9131" t="str">
        <f t="shared" si="1358"/>
        <v>081</v>
      </c>
      <c r="D9131" t="s">
        <v>893</v>
      </c>
      <c r="E9131" t="str">
        <f t="shared" si="1356"/>
        <v>01</v>
      </c>
      <c r="F9131" t="str">
        <f>"002"</f>
        <v>002</v>
      </c>
      <c r="G9131" t="str">
        <f>""</f>
        <v/>
      </c>
      <c r="H9131" t="s">
        <v>2</v>
      </c>
      <c r="I9131" t="s">
        <v>3755</v>
      </c>
      <c r="J9131" t="s">
        <v>7063</v>
      </c>
      <c r="K9131" t="str">
        <f t="shared" si="1359"/>
        <v>41309</v>
      </c>
    </row>
    <row r="9132" spans="1:11" customFormat="1" x14ac:dyDescent="0.25">
      <c r="A9132" t="str">
        <f t="shared" si="1351"/>
        <v>41</v>
      </c>
      <c r="B9132" t="s">
        <v>812</v>
      </c>
      <c r="C9132" t="str">
        <f t="shared" si="1358"/>
        <v>081</v>
      </c>
      <c r="D9132" t="s">
        <v>893</v>
      </c>
      <c r="E9132" t="str">
        <f t="shared" si="1356"/>
        <v>01</v>
      </c>
      <c r="F9132" t="str">
        <f>"003"</f>
        <v>003</v>
      </c>
      <c r="G9132" t="str">
        <f>""</f>
        <v/>
      </c>
      <c r="H9132" t="s">
        <v>1</v>
      </c>
      <c r="I9132" t="s">
        <v>3755</v>
      </c>
      <c r="J9132" t="s">
        <v>7063</v>
      </c>
      <c r="K9132" t="str">
        <f t="shared" si="1359"/>
        <v>41309</v>
      </c>
    </row>
    <row r="9133" spans="1:11" customFormat="1" x14ac:dyDescent="0.25">
      <c r="A9133" t="str">
        <f t="shared" si="1351"/>
        <v>41</v>
      </c>
      <c r="B9133" t="s">
        <v>812</v>
      </c>
      <c r="C9133" t="str">
        <f t="shared" si="1358"/>
        <v>081</v>
      </c>
      <c r="D9133" t="s">
        <v>893</v>
      </c>
      <c r="E9133" t="str">
        <f t="shared" si="1356"/>
        <v>01</v>
      </c>
      <c r="F9133" t="str">
        <f>"003"</f>
        <v>003</v>
      </c>
      <c r="G9133" t="str">
        <f>""</f>
        <v/>
      </c>
      <c r="H9133" t="s">
        <v>0</v>
      </c>
      <c r="I9133" t="s">
        <v>3755</v>
      </c>
      <c r="J9133" t="s">
        <v>7063</v>
      </c>
      <c r="K9133" t="str">
        <f t="shared" si="1359"/>
        <v>41309</v>
      </c>
    </row>
    <row r="9134" spans="1:11" customFormat="1" x14ac:dyDescent="0.25">
      <c r="A9134" t="str">
        <f t="shared" si="1351"/>
        <v>41</v>
      </c>
      <c r="B9134" t="s">
        <v>812</v>
      </c>
      <c r="C9134" t="str">
        <f t="shared" si="1358"/>
        <v>081</v>
      </c>
      <c r="D9134" t="s">
        <v>893</v>
      </c>
      <c r="E9134" t="str">
        <f t="shared" si="1356"/>
        <v>01</v>
      </c>
      <c r="F9134" t="str">
        <f>"004"</f>
        <v>004</v>
      </c>
      <c r="G9134" t="str">
        <f>""</f>
        <v/>
      </c>
      <c r="H9134" t="s">
        <v>1</v>
      </c>
      <c r="I9134" t="s">
        <v>3754</v>
      </c>
      <c r="J9134" t="s">
        <v>7332</v>
      </c>
      <c r="K9134" t="str">
        <f t="shared" si="1359"/>
        <v>41309</v>
      </c>
    </row>
    <row r="9135" spans="1:11" customFormat="1" x14ac:dyDescent="0.25">
      <c r="A9135" t="str">
        <f t="shared" si="1351"/>
        <v>41</v>
      </c>
      <c r="B9135" t="s">
        <v>812</v>
      </c>
      <c r="C9135" t="str">
        <f t="shared" si="1358"/>
        <v>081</v>
      </c>
      <c r="D9135" t="s">
        <v>893</v>
      </c>
      <c r="E9135" t="str">
        <f t="shared" si="1356"/>
        <v>01</v>
      </c>
      <c r="F9135" t="str">
        <f>"004"</f>
        <v>004</v>
      </c>
      <c r="G9135" t="str">
        <f>""</f>
        <v/>
      </c>
      <c r="H9135" t="s">
        <v>0</v>
      </c>
      <c r="I9135" t="s">
        <v>3754</v>
      </c>
      <c r="J9135" t="s">
        <v>7332</v>
      </c>
      <c r="K9135" t="str">
        <f t="shared" si="1359"/>
        <v>41309</v>
      </c>
    </row>
    <row r="9136" spans="1:11" customFormat="1" x14ac:dyDescent="0.25">
      <c r="A9136" t="str">
        <f t="shared" si="1351"/>
        <v>41</v>
      </c>
      <c r="B9136" t="s">
        <v>812</v>
      </c>
      <c r="C9136" t="str">
        <f t="shared" si="1358"/>
        <v>081</v>
      </c>
      <c r="D9136" t="s">
        <v>893</v>
      </c>
      <c r="E9136" t="str">
        <f t="shared" si="1356"/>
        <v>01</v>
      </c>
      <c r="F9136" t="str">
        <f>"005"</f>
        <v>005</v>
      </c>
      <c r="G9136" t="str">
        <f>""</f>
        <v/>
      </c>
      <c r="H9136" t="s">
        <v>3</v>
      </c>
      <c r="I9136" t="s">
        <v>3755</v>
      </c>
      <c r="J9136" t="s">
        <v>7063</v>
      </c>
      <c r="K9136" t="str">
        <f t="shared" si="1359"/>
        <v>41309</v>
      </c>
    </row>
    <row r="9137" spans="1:11" customFormat="1" x14ac:dyDescent="0.25">
      <c r="A9137" t="str">
        <f t="shared" si="1351"/>
        <v>41</v>
      </c>
      <c r="B9137" t="s">
        <v>812</v>
      </c>
      <c r="C9137" t="str">
        <f t="shared" si="1358"/>
        <v>081</v>
      </c>
      <c r="D9137" t="s">
        <v>893</v>
      </c>
      <c r="E9137" t="str">
        <f t="shared" si="1356"/>
        <v>01</v>
      </c>
      <c r="F9137" t="str">
        <f>"006"</f>
        <v>006</v>
      </c>
      <c r="G9137" t="str">
        <f>""</f>
        <v/>
      </c>
      <c r="H9137" t="s">
        <v>1</v>
      </c>
      <c r="I9137" t="s">
        <v>3754</v>
      </c>
      <c r="J9137" t="s">
        <v>7332</v>
      </c>
      <c r="K9137" t="str">
        <f t="shared" si="1359"/>
        <v>41309</v>
      </c>
    </row>
    <row r="9138" spans="1:11" customFormat="1" x14ac:dyDescent="0.25">
      <c r="A9138" t="str">
        <f t="shared" si="1351"/>
        <v>41</v>
      </c>
      <c r="B9138" t="s">
        <v>812</v>
      </c>
      <c r="C9138" t="str">
        <f t="shared" si="1358"/>
        <v>081</v>
      </c>
      <c r="D9138" t="s">
        <v>893</v>
      </c>
      <c r="E9138" t="str">
        <f t="shared" si="1356"/>
        <v>01</v>
      </c>
      <c r="F9138" t="str">
        <f>"006"</f>
        <v>006</v>
      </c>
      <c r="G9138" t="str">
        <f>""</f>
        <v/>
      </c>
      <c r="H9138" t="s">
        <v>0</v>
      </c>
      <c r="I9138" t="s">
        <v>3754</v>
      </c>
      <c r="J9138" t="s">
        <v>7332</v>
      </c>
      <c r="K9138" t="str">
        <f t="shared" si="1359"/>
        <v>41309</v>
      </c>
    </row>
    <row r="9139" spans="1:11" customFormat="1" x14ac:dyDescent="0.25">
      <c r="A9139" t="str">
        <f t="shared" si="1351"/>
        <v>41</v>
      </c>
      <c r="B9139" t="s">
        <v>812</v>
      </c>
      <c r="C9139" t="str">
        <f t="shared" si="1358"/>
        <v>081</v>
      </c>
      <c r="D9139" t="s">
        <v>893</v>
      </c>
      <c r="E9139" t="str">
        <f t="shared" si="1356"/>
        <v>01</v>
      </c>
      <c r="F9139" t="str">
        <f>"007"</f>
        <v>007</v>
      </c>
      <c r="G9139" t="str">
        <f>""</f>
        <v/>
      </c>
      <c r="H9139" t="s">
        <v>1</v>
      </c>
      <c r="I9139" t="s">
        <v>3754</v>
      </c>
      <c r="J9139" t="s">
        <v>7332</v>
      </c>
      <c r="K9139" t="str">
        <f t="shared" si="1359"/>
        <v>41309</v>
      </c>
    </row>
    <row r="9140" spans="1:11" customFormat="1" x14ac:dyDescent="0.25">
      <c r="A9140" t="str">
        <f t="shared" si="1351"/>
        <v>41</v>
      </c>
      <c r="B9140" t="s">
        <v>812</v>
      </c>
      <c r="C9140" t="str">
        <f t="shared" si="1358"/>
        <v>081</v>
      </c>
      <c r="D9140" t="s">
        <v>893</v>
      </c>
      <c r="E9140" t="str">
        <f t="shared" si="1356"/>
        <v>01</v>
      </c>
      <c r="F9140" t="str">
        <f>"007"</f>
        <v>007</v>
      </c>
      <c r="G9140" t="str">
        <f>""</f>
        <v/>
      </c>
      <c r="H9140" t="s">
        <v>0</v>
      </c>
      <c r="I9140" t="s">
        <v>3754</v>
      </c>
      <c r="J9140" t="s">
        <v>7332</v>
      </c>
      <c r="K9140" t="str">
        <f t="shared" si="1359"/>
        <v>41309</v>
      </c>
    </row>
    <row r="9141" spans="1:11" customFormat="1" x14ac:dyDescent="0.25">
      <c r="A9141" t="str">
        <f t="shared" si="1351"/>
        <v>41</v>
      </c>
      <c r="B9141" t="s">
        <v>812</v>
      </c>
      <c r="C9141" t="str">
        <f t="shared" si="1358"/>
        <v>081</v>
      </c>
      <c r="D9141" t="s">
        <v>893</v>
      </c>
      <c r="E9141" t="str">
        <f t="shared" ref="E9141:E9179" si="1360">"02"</f>
        <v>02</v>
      </c>
      <c r="F9141" t="str">
        <f>"001"</f>
        <v>001</v>
      </c>
      <c r="G9141" t="str">
        <f>""</f>
        <v/>
      </c>
      <c r="H9141" t="s">
        <v>1</v>
      </c>
      <c r="I9141" t="s">
        <v>3756</v>
      </c>
      <c r="J9141" t="s">
        <v>7333</v>
      </c>
      <c r="K9141" t="str">
        <f t="shared" ref="K9141:K9179" si="1361">"41300"</f>
        <v>41300</v>
      </c>
    </row>
    <row r="9142" spans="1:11" customFormat="1" x14ac:dyDescent="0.25">
      <c r="A9142" t="str">
        <f t="shared" si="1351"/>
        <v>41</v>
      </c>
      <c r="B9142" t="s">
        <v>812</v>
      </c>
      <c r="C9142" t="str">
        <f t="shared" si="1358"/>
        <v>081</v>
      </c>
      <c r="D9142" t="s">
        <v>893</v>
      </c>
      <c r="E9142" t="str">
        <f t="shared" si="1360"/>
        <v>02</v>
      </c>
      <c r="F9142" t="str">
        <f>"001"</f>
        <v>001</v>
      </c>
      <c r="G9142" t="str">
        <f>""</f>
        <v/>
      </c>
      <c r="H9142" t="s">
        <v>0</v>
      </c>
      <c r="I9142" t="s">
        <v>3756</v>
      </c>
      <c r="J9142" t="s">
        <v>7333</v>
      </c>
      <c r="K9142" t="str">
        <f t="shared" si="1361"/>
        <v>41300</v>
      </c>
    </row>
    <row r="9143" spans="1:11" customFormat="1" x14ac:dyDescent="0.25">
      <c r="A9143" t="str">
        <f t="shared" ref="A9143:A9206" si="1362">"41"</f>
        <v>41</v>
      </c>
      <c r="B9143" t="s">
        <v>812</v>
      </c>
      <c r="C9143" t="str">
        <f t="shared" si="1358"/>
        <v>081</v>
      </c>
      <c r="D9143" t="s">
        <v>893</v>
      </c>
      <c r="E9143" t="str">
        <f t="shared" si="1360"/>
        <v>02</v>
      </c>
      <c r="F9143" t="str">
        <f>"002"</f>
        <v>002</v>
      </c>
      <c r="G9143" t="str">
        <f>""</f>
        <v/>
      </c>
      <c r="H9143" t="s">
        <v>1</v>
      </c>
      <c r="I9143" t="s">
        <v>3757</v>
      </c>
      <c r="J9143" t="s">
        <v>7334</v>
      </c>
      <c r="K9143" t="str">
        <f t="shared" si="1361"/>
        <v>41300</v>
      </c>
    </row>
    <row r="9144" spans="1:11" customFormat="1" x14ac:dyDescent="0.25">
      <c r="A9144" t="str">
        <f t="shared" si="1362"/>
        <v>41</v>
      </c>
      <c r="B9144" t="s">
        <v>812</v>
      </c>
      <c r="C9144" t="str">
        <f t="shared" si="1358"/>
        <v>081</v>
      </c>
      <c r="D9144" t="s">
        <v>893</v>
      </c>
      <c r="E9144" t="str">
        <f t="shared" si="1360"/>
        <v>02</v>
      </c>
      <c r="F9144" t="str">
        <f>"002"</f>
        <v>002</v>
      </c>
      <c r="G9144" t="str">
        <f>""</f>
        <v/>
      </c>
      <c r="H9144" t="s">
        <v>0</v>
      </c>
      <c r="I9144" t="s">
        <v>3757</v>
      </c>
      <c r="J9144" t="s">
        <v>7334</v>
      </c>
      <c r="K9144" t="str">
        <f t="shared" si="1361"/>
        <v>41300</v>
      </c>
    </row>
    <row r="9145" spans="1:11" customFormat="1" x14ac:dyDescent="0.25">
      <c r="A9145" t="str">
        <f t="shared" si="1362"/>
        <v>41</v>
      </c>
      <c r="B9145" t="s">
        <v>812</v>
      </c>
      <c r="C9145" t="str">
        <f t="shared" si="1358"/>
        <v>081</v>
      </c>
      <c r="D9145" t="s">
        <v>893</v>
      </c>
      <c r="E9145" t="str">
        <f t="shared" si="1360"/>
        <v>02</v>
      </c>
      <c r="F9145" t="str">
        <f>"003"</f>
        <v>003</v>
      </c>
      <c r="G9145" t="str">
        <f>""</f>
        <v/>
      </c>
      <c r="H9145" t="s">
        <v>1</v>
      </c>
      <c r="I9145" t="s">
        <v>3756</v>
      </c>
      <c r="J9145" t="s">
        <v>7333</v>
      </c>
      <c r="K9145" t="str">
        <f t="shared" si="1361"/>
        <v>41300</v>
      </c>
    </row>
    <row r="9146" spans="1:11" customFormat="1" x14ac:dyDescent="0.25">
      <c r="A9146" t="str">
        <f t="shared" si="1362"/>
        <v>41</v>
      </c>
      <c r="B9146" t="s">
        <v>812</v>
      </c>
      <c r="C9146" t="str">
        <f t="shared" si="1358"/>
        <v>081</v>
      </c>
      <c r="D9146" t="s">
        <v>893</v>
      </c>
      <c r="E9146" t="str">
        <f t="shared" si="1360"/>
        <v>02</v>
      </c>
      <c r="F9146" t="str">
        <f>"003"</f>
        <v>003</v>
      </c>
      <c r="G9146" t="str">
        <f>""</f>
        <v/>
      </c>
      <c r="H9146" t="s">
        <v>0</v>
      </c>
      <c r="I9146" t="s">
        <v>3756</v>
      </c>
      <c r="J9146" t="s">
        <v>7333</v>
      </c>
      <c r="K9146" t="str">
        <f t="shared" si="1361"/>
        <v>41300</v>
      </c>
    </row>
    <row r="9147" spans="1:11" customFormat="1" x14ac:dyDescent="0.25">
      <c r="A9147" t="str">
        <f t="shared" si="1362"/>
        <v>41</v>
      </c>
      <c r="B9147" t="s">
        <v>812</v>
      </c>
      <c r="C9147" t="str">
        <f t="shared" si="1358"/>
        <v>081</v>
      </c>
      <c r="D9147" t="s">
        <v>893</v>
      </c>
      <c r="E9147" t="str">
        <f t="shared" si="1360"/>
        <v>02</v>
      </c>
      <c r="F9147" t="str">
        <f>"004"</f>
        <v>004</v>
      </c>
      <c r="G9147" t="str">
        <f>""</f>
        <v/>
      </c>
      <c r="H9147" t="s">
        <v>3</v>
      </c>
      <c r="I9147" t="s">
        <v>3758</v>
      </c>
      <c r="J9147" t="s">
        <v>7335</v>
      </c>
      <c r="K9147" t="str">
        <f t="shared" si="1361"/>
        <v>41300</v>
      </c>
    </row>
    <row r="9148" spans="1:11" customFormat="1" x14ac:dyDescent="0.25">
      <c r="A9148" t="str">
        <f t="shared" si="1362"/>
        <v>41</v>
      </c>
      <c r="B9148" t="s">
        <v>812</v>
      </c>
      <c r="C9148" t="str">
        <f t="shared" si="1358"/>
        <v>081</v>
      </c>
      <c r="D9148" t="s">
        <v>893</v>
      </c>
      <c r="E9148" t="str">
        <f t="shared" si="1360"/>
        <v>02</v>
      </c>
      <c r="F9148" t="str">
        <f>"005"</f>
        <v>005</v>
      </c>
      <c r="G9148" t="str">
        <f>""</f>
        <v/>
      </c>
      <c r="H9148" t="s">
        <v>1</v>
      </c>
      <c r="I9148" t="s">
        <v>3759</v>
      </c>
      <c r="J9148" t="s">
        <v>7336</v>
      </c>
      <c r="K9148" t="str">
        <f t="shared" si="1361"/>
        <v>41300</v>
      </c>
    </row>
    <row r="9149" spans="1:11" customFormat="1" x14ac:dyDescent="0.25">
      <c r="A9149" t="str">
        <f t="shared" si="1362"/>
        <v>41</v>
      </c>
      <c r="B9149" t="s">
        <v>812</v>
      </c>
      <c r="C9149" t="str">
        <f t="shared" si="1358"/>
        <v>081</v>
      </c>
      <c r="D9149" t="s">
        <v>893</v>
      </c>
      <c r="E9149" t="str">
        <f t="shared" si="1360"/>
        <v>02</v>
      </c>
      <c r="F9149" t="str">
        <f>"005"</f>
        <v>005</v>
      </c>
      <c r="G9149" t="str">
        <f>""</f>
        <v/>
      </c>
      <c r="H9149" t="s">
        <v>0</v>
      </c>
      <c r="I9149" t="s">
        <v>3759</v>
      </c>
      <c r="J9149" t="s">
        <v>7336</v>
      </c>
      <c r="K9149" t="str">
        <f t="shared" si="1361"/>
        <v>41300</v>
      </c>
    </row>
    <row r="9150" spans="1:11" customFormat="1" x14ac:dyDescent="0.25">
      <c r="A9150" t="str">
        <f t="shared" si="1362"/>
        <v>41</v>
      </c>
      <c r="B9150" t="s">
        <v>812</v>
      </c>
      <c r="C9150" t="str">
        <f t="shared" si="1358"/>
        <v>081</v>
      </c>
      <c r="D9150" t="s">
        <v>893</v>
      </c>
      <c r="E9150" t="str">
        <f t="shared" si="1360"/>
        <v>02</v>
      </c>
      <c r="F9150" t="str">
        <f>"006"</f>
        <v>006</v>
      </c>
      <c r="G9150" t="str">
        <f>""</f>
        <v/>
      </c>
      <c r="H9150" t="s">
        <v>1</v>
      </c>
      <c r="I9150" t="s">
        <v>3757</v>
      </c>
      <c r="J9150" t="s">
        <v>7334</v>
      </c>
      <c r="K9150" t="str">
        <f t="shared" si="1361"/>
        <v>41300</v>
      </c>
    </row>
    <row r="9151" spans="1:11" customFormat="1" x14ac:dyDescent="0.25">
      <c r="A9151" t="str">
        <f t="shared" si="1362"/>
        <v>41</v>
      </c>
      <c r="B9151" t="s">
        <v>812</v>
      </c>
      <c r="C9151" t="str">
        <f t="shared" si="1358"/>
        <v>081</v>
      </c>
      <c r="D9151" t="s">
        <v>893</v>
      </c>
      <c r="E9151" t="str">
        <f t="shared" si="1360"/>
        <v>02</v>
      </c>
      <c r="F9151" t="str">
        <f>"006"</f>
        <v>006</v>
      </c>
      <c r="G9151" t="str">
        <f>""</f>
        <v/>
      </c>
      <c r="H9151" t="s">
        <v>0</v>
      </c>
      <c r="I9151" t="s">
        <v>3757</v>
      </c>
      <c r="J9151" t="s">
        <v>7334</v>
      </c>
      <c r="K9151" t="str">
        <f t="shared" si="1361"/>
        <v>41300</v>
      </c>
    </row>
    <row r="9152" spans="1:11" customFormat="1" x14ac:dyDescent="0.25">
      <c r="A9152" t="str">
        <f t="shared" si="1362"/>
        <v>41</v>
      </c>
      <c r="B9152" t="s">
        <v>812</v>
      </c>
      <c r="C9152" t="str">
        <f t="shared" si="1358"/>
        <v>081</v>
      </c>
      <c r="D9152" t="s">
        <v>893</v>
      </c>
      <c r="E9152" t="str">
        <f t="shared" si="1360"/>
        <v>02</v>
      </c>
      <c r="F9152" t="str">
        <f>"007"</f>
        <v>007</v>
      </c>
      <c r="G9152" t="str">
        <f>""</f>
        <v/>
      </c>
      <c r="H9152" t="s">
        <v>3</v>
      </c>
      <c r="I9152" t="s">
        <v>3758</v>
      </c>
      <c r="J9152" t="s">
        <v>7335</v>
      </c>
      <c r="K9152" t="str">
        <f t="shared" si="1361"/>
        <v>41300</v>
      </c>
    </row>
    <row r="9153" spans="1:11" customFormat="1" x14ac:dyDescent="0.25">
      <c r="A9153" t="str">
        <f t="shared" si="1362"/>
        <v>41</v>
      </c>
      <c r="B9153" t="s">
        <v>812</v>
      </c>
      <c r="C9153" t="str">
        <f t="shared" si="1358"/>
        <v>081</v>
      </c>
      <c r="D9153" t="s">
        <v>893</v>
      </c>
      <c r="E9153" t="str">
        <f t="shared" si="1360"/>
        <v>02</v>
      </c>
      <c r="F9153" t="str">
        <f>"008"</f>
        <v>008</v>
      </c>
      <c r="G9153" t="str">
        <f>""</f>
        <v/>
      </c>
      <c r="H9153" t="s">
        <v>3</v>
      </c>
      <c r="I9153" t="s">
        <v>3758</v>
      </c>
      <c r="J9153" t="s">
        <v>7335</v>
      </c>
      <c r="K9153" t="str">
        <f t="shared" si="1361"/>
        <v>41300</v>
      </c>
    </row>
    <row r="9154" spans="1:11" customFormat="1" x14ac:dyDescent="0.25">
      <c r="A9154" t="str">
        <f t="shared" si="1362"/>
        <v>41</v>
      </c>
      <c r="B9154" t="s">
        <v>812</v>
      </c>
      <c r="C9154" t="str">
        <f t="shared" si="1358"/>
        <v>081</v>
      </c>
      <c r="D9154" t="s">
        <v>893</v>
      </c>
      <c r="E9154" t="str">
        <f t="shared" si="1360"/>
        <v>02</v>
      </c>
      <c r="F9154" t="str">
        <f>"009"</f>
        <v>009</v>
      </c>
      <c r="G9154" t="str">
        <f>""</f>
        <v/>
      </c>
      <c r="H9154" t="s">
        <v>1</v>
      </c>
      <c r="I9154" t="s">
        <v>3756</v>
      </c>
      <c r="J9154" t="s">
        <v>7333</v>
      </c>
      <c r="K9154" t="str">
        <f t="shared" si="1361"/>
        <v>41300</v>
      </c>
    </row>
    <row r="9155" spans="1:11" customFormat="1" x14ac:dyDescent="0.25">
      <c r="A9155" t="str">
        <f t="shared" si="1362"/>
        <v>41</v>
      </c>
      <c r="B9155" t="s">
        <v>812</v>
      </c>
      <c r="C9155" t="str">
        <f t="shared" si="1358"/>
        <v>081</v>
      </c>
      <c r="D9155" t="s">
        <v>893</v>
      </c>
      <c r="E9155" t="str">
        <f t="shared" si="1360"/>
        <v>02</v>
      </c>
      <c r="F9155" t="str">
        <f>"009"</f>
        <v>009</v>
      </c>
      <c r="G9155" t="str">
        <f>""</f>
        <v/>
      </c>
      <c r="H9155" t="s">
        <v>0</v>
      </c>
      <c r="I9155" t="s">
        <v>3756</v>
      </c>
      <c r="J9155" t="s">
        <v>7333</v>
      </c>
      <c r="K9155" t="str">
        <f t="shared" si="1361"/>
        <v>41300</v>
      </c>
    </row>
    <row r="9156" spans="1:11" customFormat="1" x14ac:dyDescent="0.25">
      <c r="A9156" t="str">
        <f t="shared" si="1362"/>
        <v>41</v>
      </c>
      <c r="B9156" t="s">
        <v>812</v>
      </c>
      <c r="C9156" t="str">
        <f t="shared" si="1358"/>
        <v>081</v>
      </c>
      <c r="D9156" t="s">
        <v>893</v>
      </c>
      <c r="E9156" t="str">
        <f t="shared" si="1360"/>
        <v>02</v>
      </c>
      <c r="F9156" t="str">
        <f>"010"</f>
        <v>010</v>
      </c>
      <c r="G9156" t="str">
        <f>""</f>
        <v/>
      </c>
      <c r="H9156" t="s">
        <v>1</v>
      </c>
      <c r="I9156" t="s">
        <v>3760</v>
      </c>
      <c r="J9156" t="s">
        <v>7337</v>
      </c>
      <c r="K9156" t="str">
        <f t="shared" si="1361"/>
        <v>41300</v>
      </c>
    </row>
    <row r="9157" spans="1:11" customFormat="1" x14ac:dyDescent="0.25">
      <c r="A9157" t="str">
        <f t="shared" si="1362"/>
        <v>41</v>
      </c>
      <c r="B9157" t="s">
        <v>812</v>
      </c>
      <c r="C9157" t="str">
        <f t="shared" si="1358"/>
        <v>081</v>
      </c>
      <c r="D9157" t="s">
        <v>893</v>
      </c>
      <c r="E9157" t="str">
        <f t="shared" si="1360"/>
        <v>02</v>
      </c>
      <c r="F9157" t="str">
        <f>"010"</f>
        <v>010</v>
      </c>
      <c r="G9157" t="str">
        <f>""</f>
        <v/>
      </c>
      <c r="H9157" t="s">
        <v>0</v>
      </c>
      <c r="I9157" t="s">
        <v>3760</v>
      </c>
      <c r="J9157" t="s">
        <v>7337</v>
      </c>
      <c r="K9157" t="str">
        <f t="shared" si="1361"/>
        <v>41300</v>
      </c>
    </row>
    <row r="9158" spans="1:11" customFormat="1" x14ac:dyDescent="0.25">
      <c r="A9158" t="str">
        <f t="shared" si="1362"/>
        <v>41</v>
      </c>
      <c r="B9158" t="s">
        <v>812</v>
      </c>
      <c r="C9158" t="str">
        <f t="shared" si="1358"/>
        <v>081</v>
      </c>
      <c r="D9158" t="s">
        <v>893</v>
      </c>
      <c r="E9158" t="str">
        <f t="shared" si="1360"/>
        <v>02</v>
      </c>
      <c r="F9158" t="str">
        <f>"011"</f>
        <v>011</v>
      </c>
      <c r="G9158" t="str">
        <f>""</f>
        <v/>
      </c>
      <c r="H9158" t="s">
        <v>1</v>
      </c>
      <c r="I9158" t="s">
        <v>3759</v>
      </c>
      <c r="J9158" t="s">
        <v>7336</v>
      </c>
      <c r="K9158" t="str">
        <f t="shared" si="1361"/>
        <v>41300</v>
      </c>
    </row>
    <row r="9159" spans="1:11" customFormat="1" x14ac:dyDescent="0.25">
      <c r="A9159" t="str">
        <f t="shared" si="1362"/>
        <v>41</v>
      </c>
      <c r="B9159" t="s">
        <v>812</v>
      </c>
      <c r="C9159" t="str">
        <f t="shared" si="1358"/>
        <v>081</v>
      </c>
      <c r="D9159" t="s">
        <v>893</v>
      </c>
      <c r="E9159" t="str">
        <f t="shared" si="1360"/>
        <v>02</v>
      </c>
      <c r="F9159" t="str">
        <f>"011"</f>
        <v>011</v>
      </c>
      <c r="G9159" t="str">
        <f>""</f>
        <v/>
      </c>
      <c r="H9159" t="s">
        <v>0</v>
      </c>
      <c r="I9159" t="s">
        <v>3759</v>
      </c>
      <c r="J9159" t="s">
        <v>7336</v>
      </c>
      <c r="K9159" t="str">
        <f t="shared" si="1361"/>
        <v>41300</v>
      </c>
    </row>
    <row r="9160" spans="1:11" customFormat="1" x14ac:dyDescent="0.25">
      <c r="A9160" t="str">
        <f t="shared" si="1362"/>
        <v>41</v>
      </c>
      <c r="B9160" t="s">
        <v>812</v>
      </c>
      <c r="C9160" t="str">
        <f t="shared" si="1358"/>
        <v>081</v>
      </c>
      <c r="D9160" t="s">
        <v>893</v>
      </c>
      <c r="E9160" t="str">
        <f t="shared" si="1360"/>
        <v>02</v>
      </c>
      <c r="F9160" t="str">
        <f>"011"</f>
        <v>011</v>
      </c>
      <c r="G9160" t="str">
        <f>""</f>
        <v/>
      </c>
      <c r="H9160" t="s">
        <v>2</v>
      </c>
      <c r="I9160" t="s">
        <v>3759</v>
      </c>
      <c r="J9160" t="s">
        <v>7336</v>
      </c>
      <c r="K9160" t="str">
        <f t="shared" si="1361"/>
        <v>41300</v>
      </c>
    </row>
    <row r="9161" spans="1:11" customFormat="1" x14ac:dyDescent="0.25">
      <c r="A9161" t="str">
        <f t="shared" si="1362"/>
        <v>41</v>
      </c>
      <c r="B9161" t="s">
        <v>812</v>
      </c>
      <c r="C9161" t="str">
        <f t="shared" si="1358"/>
        <v>081</v>
      </c>
      <c r="D9161" t="s">
        <v>893</v>
      </c>
      <c r="E9161" t="str">
        <f t="shared" si="1360"/>
        <v>02</v>
      </c>
      <c r="F9161" t="str">
        <f>"012"</f>
        <v>012</v>
      </c>
      <c r="G9161" t="str">
        <f>""</f>
        <v/>
      </c>
      <c r="H9161" t="s">
        <v>1</v>
      </c>
      <c r="I9161" t="s">
        <v>3761</v>
      </c>
      <c r="J9161" t="s">
        <v>7338</v>
      </c>
      <c r="K9161" t="str">
        <f t="shared" si="1361"/>
        <v>41300</v>
      </c>
    </row>
    <row r="9162" spans="1:11" customFormat="1" x14ac:dyDescent="0.25">
      <c r="A9162" t="str">
        <f t="shared" si="1362"/>
        <v>41</v>
      </c>
      <c r="B9162" t="s">
        <v>812</v>
      </c>
      <c r="C9162" t="str">
        <f t="shared" si="1358"/>
        <v>081</v>
      </c>
      <c r="D9162" t="s">
        <v>893</v>
      </c>
      <c r="E9162" t="str">
        <f t="shared" si="1360"/>
        <v>02</v>
      </c>
      <c r="F9162" t="str">
        <f>"012"</f>
        <v>012</v>
      </c>
      <c r="G9162" t="str">
        <f>""</f>
        <v/>
      </c>
      <c r="H9162" t="s">
        <v>0</v>
      </c>
      <c r="I9162" t="s">
        <v>3761</v>
      </c>
      <c r="J9162" t="s">
        <v>7338</v>
      </c>
      <c r="K9162" t="str">
        <f t="shared" si="1361"/>
        <v>41300</v>
      </c>
    </row>
    <row r="9163" spans="1:11" customFormat="1" x14ac:dyDescent="0.25">
      <c r="A9163" t="str">
        <f t="shared" si="1362"/>
        <v>41</v>
      </c>
      <c r="B9163" t="s">
        <v>812</v>
      </c>
      <c r="C9163" t="str">
        <f t="shared" si="1358"/>
        <v>081</v>
      </c>
      <c r="D9163" t="s">
        <v>893</v>
      </c>
      <c r="E9163" t="str">
        <f t="shared" si="1360"/>
        <v>02</v>
      </c>
      <c r="F9163" t="str">
        <f>"012"</f>
        <v>012</v>
      </c>
      <c r="G9163" t="str">
        <f>""</f>
        <v/>
      </c>
      <c r="H9163" t="s">
        <v>2</v>
      </c>
      <c r="I9163" t="s">
        <v>3761</v>
      </c>
      <c r="J9163" t="s">
        <v>7338</v>
      </c>
      <c r="K9163" t="str">
        <f t="shared" si="1361"/>
        <v>41300</v>
      </c>
    </row>
    <row r="9164" spans="1:11" customFormat="1" x14ac:dyDescent="0.25">
      <c r="A9164" t="str">
        <f t="shared" si="1362"/>
        <v>41</v>
      </c>
      <c r="B9164" t="s">
        <v>812</v>
      </c>
      <c r="C9164" t="str">
        <f t="shared" si="1358"/>
        <v>081</v>
      </c>
      <c r="D9164" t="s">
        <v>893</v>
      </c>
      <c r="E9164" t="str">
        <f t="shared" si="1360"/>
        <v>02</v>
      </c>
      <c r="F9164" t="str">
        <f>"013"</f>
        <v>013</v>
      </c>
      <c r="G9164" t="str">
        <f>""</f>
        <v/>
      </c>
      <c r="H9164" t="s">
        <v>1</v>
      </c>
      <c r="I9164" t="s">
        <v>3756</v>
      </c>
      <c r="J9164" t="s">
        <v>7333</v>
      </c>
      <c r="K9164" t="str">
        <f t="shared" si="1361"/>
        <v>41300</v>
      </c>
    </row>
    <row r="9165" spans="1:11" customFormat="1" x14ac:dyDescent="0.25">
      <c r="A9165" t="str">
        <f t="shared" si="1362"/>
        <v>41</v>
      </c>
      <c r="B9165" t="s">
        <v>812</v>
      </c>
      <c r="C9165" t="str">
        <f t="shared" si="1358"/>
        <v>081</v>
      </c>
      <c r="D9165" t="s">
        <v>893</v>
      </c>
      <c r="E9165" t="str">
        <f t="shared" si="1360"/>
        <v>02</v>
      </c>
      <c r="F9165" t="str">
        <f>"013"</f>
        <v>013</v>
      </c>
      <c r="G9165" t="str">
        <f>""</f>
        <v/>
      </c>
      <c r="H9165" t="s">
        <v>0</v>
      </c>
      <c r="I9165" t="s">
        <v>3756</v>
      </c>
      <c r="J9165" t="s">
        <v>7333</v>
      </c>
      <c r="K9165" t="str">
        <f t="shared" si="1361"/>
        <v>41300</v>
      </c>
    </row>
    <row r="9166" spans="1:11" customFormat="1" x14ac:dyDescent="0.25">
      <c r="A9166" t="str">
        <f t="shared" si="1362"/>
        <v>41</v>
      </c>
      <c r="B9166" t="s">
        <v>812</v>
      </c>
      <c r="C9166" t="str">
        <f t="shared" si="1358"/>
        <v>081</v>
      </c>
      <c r="D9166" t="s">
        <v>893</v>
      </c>
      <c r="E9166" t="str">
        <f t="shared" si="1360"/>
        <v>02</v>
      </c>
      <c r="F9166" t="str">
        <f>"014"</f>
        <v>014</v>
      </c>
      <c r="G9166" t="str">
        <f>""</f>
        <v/>
      </c>
      <c r="H9166" t="s">
        <v>1</v>
      </c>
      <c r="I9166" t="s">
        <v>3761</v>
      </c>
      <c r="J9166" t="s">
        <v>7338</v>
      </c>
      <c r="K9166" t="str">
        <f t="shared" si="1361"/>
        <v>41300</v>
      </c>
    </row>
    <row r="9167" spans="1:11" customFormat="1" x14ac:dyDescent="0.25">
      <c r="A9167" t="str">
        <f t="shared" si="1362"/>
        <v>41</v>
      </c>
      <c r="B9167" t="s">
        <v>812</v>
      </c>
      <c r="C9167" t="str">
        <f t="shared" si="1358"/>
        <v>081</v>
      </c>
      <c r="D9167" t="s">
        <v>893</v>
      </c>
      <c r="E9167" t="str">
        <f t="shared" si="1360"/>
        <v>02</v>
      </c>
      <c r="F9167" t="str">
        <f>"014"</f>
        <v>014</v>
      </c>
      <c r="G9167" t="str">
        <f>""</f>
        <v/>
      </c>
      <c r="H9167" t="s">
        <v>0</v>
      </c>
      <c r="I9167" t="s">
        <v>3761</v>
      </c>
      <c r="J9167" t="s">
        <v>7338</v>
      </c>
      <c r="K9167" t="str">
        <f t="shared" si="1361"/>
        <v>41300</v>
      </c>
    </row>
    <row r="9168" spans="1:11" customFormat="1" x14ac:dyDescent="0.25">
      <c r="A9168" t="str">
        <f t="shared" si="1362"/>
        <v>41</v>
      </c>
      <c r="B9168" t="s">
        <v>812</v>
      </c>
      <c r="C9168" t="str">
        <f t="shared" si="1358"/>
        <v>081</v>
      </c>
      <c r="D9168" t="s">
        <v>893</v>
      </c>
      <c r="E9168" t="str">
        <f t="shared" si="1360"/>
        <v>02</v>
      </c>
      <c r="F9168" t="str">
        <f>"014"</f>
        <v>014</v>
      </c>
      <c r="G9168" t="str">
        <f>""</f>
        <v/>
      </c>
      <c r="H9168" t="s">
        <v>2</v>
      </c>
      <c r="I9168" t="s">
        <v>3761</v>
      </c>
      <c r="J9168" t="s">
        <v>7338</v>
      </c>
      <c r="K9168" t="str">
        <f t="shared" si="1361"/>
        <v>41300</v>
      </c>
    </row>
    <row r="9169" spans="1:11" customFormat="1" x14ac:dyDescent="0.25">
      <c r="A9169" t="str">
        <f t="shared" si="1362"/>
        <v>41</v>
      </c>
      <c r="B9169" t="s">
        <v>812</v>
      </c>
      <c r="C9169" t="str">
        <f t="shared" si="1358"/>
        <v>081</v>
      </c>
      <c r="D9169" t="s">
        <v>893</v>
      </c>
      <c r="E9169" t="str">
        <f t="shared" si="1360"/>
        <v>02</v>
      </c>
      <c r="F9169" t="str">
        <f>"015"</f>
        <v>015</v>
      </c>
      <c r="G9169" t="str">
        <f>""</f>
        <v/>
      </c>
      <c r="H9169" t="s">
        <v>1</v>
      </c>
      <c r="I9169" t="s">
        <v>3760</v>
      </c>
      <c r="J9169" t="s">
        <v>7337</v>
      </c>
      <c r="K9169" t="str">
        <f t="shared" si="1361"/>
        <v>41300</v>
      </c>
    </row>
    <row r="9170" spans="1:11" customFormat="1" x14ac:dyDescent="0.25">
      <c r="A9170" t="str">
        <f t="shared" si="1362"/>
        <v>41</v>
      </c>
      <c r="B9170" t="s">
        <v>812</v>
      </c>
      <c r="C9170" t="str">
        <f t="shared" si="1358"/>
        <v>081</v>
      </c>
      <c r="D9170" t="s">
        <v>893</v>
      </c>
      <c r="E9170" t="str">
        <f t="shared" si="1360"/>
        <v>02</v>
      </c>
      <c r="F9170" t="str">
        <f>"015"</f>
        <v>015</v>
      </c>
      <c r="G9170" t="str">
        <f>""</f>
        <v/>
      </c>
      <c r="H9170" t="s">
        <v>0</v>
      </c>
      <c r="I9170" t="s">
        <v>3760</v>
      </c>
      <c r="J9170" t="s">
        <v>7337</v>
      </c>
      <c r="K9170" t="str">
        <f t="shared" si="1361"/>
        <v>41300</v>
      </c>
    </row>
    <row r="9171" spans="1:11" customFormat="1" x14ac:dyDescent="0.25">
      <c r="A9171" t="str">
        <f t="shared" si="1362"/>
        <v>41</v>
      </c>
      <c r="B9171" t="s">
        <v>812</v>
      </c>
      <c r="C9171" t="str">
        <f t="shared" si="1358"/>
        <v>081</v>
      </c>
      <c r="D9171" t="s">
        <v>893</v>
      </c>
      <c r="E9171" t="str">
        <f t="shared" si="1360"/>
        <v>02</v>
      </c>
      <c r="F9171" t="str">
        <f>"016"</f>
        <v>016</v>
      </c>
      <c r="G9171" t="str">
        <f>""</f>
        <v/>
      </c>
      <c r="H9171" t="s">
        <v>1</v>
      </c>
      <c r="I9171" t="s">
        <v>3761</v>
      </c>
      <c r="J9171" t="s">
        <v>7338</v>
      </c>
      <c r="K9171" t="str">
        <f t="shared" si="1361"/>
        <v>41300</v>
      </c>
    </row>
    <row r="9172" spans="1:11" customFormat="1" x14ac:dyDescent="0.25">
      <c r="A9172" t="str">
        <f t="shared" si="1362"/>
        <v>41</v>
      </c>
      <c r="B9172" t="s">
        <v>812</v>
      </c>
      <c r="C9172" t="str">
        <f t="shared" si="1358"/>
        <v>081</v>
      </c>
      <c r="D9172" t="s">
        <v>893</v>
      </c>
      <c r="E9172" t="str">
        <f t="shared" si="1360"/>
        <v>02</v>
      </c>
      <c r="F9172" t="str">
        <f>"016"</f>
        <v>016</v>
      </c>
      <c r="G9172" t="str">
        <f>""</f>
        <v/>
      </c>
      <c r="H9172" t="s">
        <v>0</v>
      </c>
      <c r="I9172" t="s">
        <v>3761</v>
      </c>
      <c r="J9172" t="s">
        <v>7338</v>
      </c>
      <c r="K9172" t="str">
        <f t="shared" si="1361"/>
        <v>41300</v>
      </c>
    </row>
    <row r="9173" spans="1:11" customFormat="1" x14ac:dyDescent="0.25">
      <c r="A9173" t="str">
        <f t="shared" si="1362"/>
        <v>41</v>
      </c>
      <c r="B9173" t="s">
        <v>812</v>
      </c>
      <c r="C9173" t="str">
        <f t="shared" si="1358"/>
        <v>081</v>
      </c>
      <c r="D9173" t="s">
        <v>893</v>
      </c>
      <c r="E9173" t="str">
        <f t="shared" si="1360"/>
        <v>02</v>
      </c>
      <c r="F9173" t="str">
        <f>"016"</f>
        <v>016</v>
      </c>
      <c r="G9173" t="str">
        <f>""</f>
        <v/>
      </c>
      <c r="H9173" t="s">
        <v>2</v>
      </c>
      <c r="I9173" t="s">
        <v>3761</v>
      </c>
      <c r="J9173" t="s">
        <v>7338</v>
      </c>
      <c r="K9173" t="str">
        <f t="shared" si="1361"/>
        <v>41300</v>
      </c>
    </row>
    <row r="9174" spans="1:11" customFormat="1" x14ac:dyDescent="0.25">
      <c r="A9174" t="str">
        <f t="shared" si="1362"/>
        <v>41</v>
      </c>
      <c r="B9174" t="s">
        <v>812</v>
      </c>
      <c r="C9174" t="str">
        <f t="shared" si="1358"/>
        <v>081</v>
      </c>
      <c r="D9174" t="s">
        <v>893</v>
      </c>
      <c r="E9174" t="str">
        <f t="shared" si="1360"/>
        <v>02</v>
      </c>
      <c r="F9174" t="str">
        <f>"017"</f>
        <v>017</v>
      </c>
      <c r="G9174" t="str">
        <f>""</f>
        <v/>
      </c>
      <c r="H9174" t="s">
        <v>1</v>
      </c>
      <c r="I9174" t="s">
        <v>3760</v>
      </c>
      <c r="J9174" t="s">
        <v>7337</v>
      </c>
      <c r="K9174" t="str">
        <f t="shared" si="1361"/>
        <v>41300</v>
      </c>
    </row>
    <row r="9175" spans="1:11" customFormat="1" x14ac:dyDescent="0.25">
      <c r="A9175" t="str">
        <f t="shared" si="1362"/>
        <v>41</v>
      </c>
      <c r="B9175" t="s">
        <v>812</v>
      </c>
      <c r="C9175" t="str">
        <f t="shared" si="1358"/>
        <v>081</v>
      </c>
      <c r="D9175" t="s">
        <v>893</v>
      </c>
      <c r="E9175" t="str">
        <f t="shared" si="1360"/>
        <v>02</v>
      </c>
      <c r="F9175" t="str">
        <f>"017"</f>
        <v>017</v>
      </c>
      <c r="G9175" t="str">
        <f>""</f>
        <v/>
      </c>
      <c r="H9175" t="s">
        <v>0</v>
      </c>
      <c r="I9175" t="s">
        <v>3760</v>
      </c>
      <c r="J9175" t="s">
        <v>7337</v>
      </c>
      <c r="K9175" t="str">
        <f t="shared" si="1361"/>
        <v>41300</v>
      </c>
    </row>
    <row r="9176" spans="1:11" customFormat="1" x14ac:dyDescent="0.25">
      <c r="A9176" t="str">
        <f t="shared" si="1362"/>
        <v>41</v>
      </c>
      <c r="B9176" t="s">
        <v>812</v>
      </c>
      <c r="C9176" t="str">
        <f t="shared" si="1358"/>
        <v>081</v>
      </c>
      <c r="D9176" t="s">
        <v>893</v>
      </c>
      <c r="E9176" t="str">
        <f t="shared" si="1360"/>
        <v>02</v>
      </c>
      <c r="F9176" t="str">
        <f>"018"</f>
        <v>018</v>
      </c>
      <c r="G9176" t="str">
        <f>""</f>
        <v/>
      </c>
      <c r="H9176" t="s">
        <v>1</v>
      </c>
      <c r="I9176" t="s">
        <v>3760</v>
      </c>
      <c r="J9176" t="s">
        <v>7337</v>
      </c>
      <c r="K9176" t="str">
        <f t="shared" si="1361"/>
        <v>41300</v>
      </c>
    </row>
    <row r="9177" spans="1:11" customFormat="1" x14ac:dyDescent="0.25">
      <c r="A9177" t="str">
        <f t="shared" si="1362"/>
        <v>41</v>
      </c>
      <c r="B9177" t="s">
        <v>812</v>
      </c>
      <c r="C9177" t="str">
        <f t="shared" si="1358"/>
        <v>081</v>
      </c>
      <c r="D9177" t="s">
        <v>893</v>
      </c>
      <c r="E9177" t="str">
        <f t="shared" si="1360"/>
        <v>02</v>
      </c>
      <c r="F9177" t="str">
        <f>"018"</f>
        <v>018</v>
      </c>
      <c r="G9177" t="str">
        <f>""</f>
        <v/>
      </c>
      <c r="H9177" t="s">
        <v>0</v>
      </c>
      <c r="I9177" t="s">
        <v>3760</v>
      </c>
      <c r="J9177" t="s">
        <v>7337</v>
      </c>
      <c r="K9177" t="str">
        <f t="shared" si="1361"/>
        <v>41300</v>
      </c>
    </row>
    <row r="9178" spans="1:11" customFormat="1" x14ac:dyDescent="0.25">
      <c r="A9178" t="str">
        <f t="shared" si="1362"/>
        <v>41</v>
      </c>
      <c r="B9178" t="s">
        <v>812</v>
      </c>
      <c r="C9178" t="str">
        <f t="shared" si="1358"/>
        <v>081</v>
      </c>
      <c r="D9178" t="s">
        <v>893</v>
      </c>
      <c r="E9178" t="str">
        <f t="shared" si="1360"/>
        <v>02</v>
      </c>
      <c r="F9178" t="str">
        <f>"019"</f>
        <v>019</v>
      </c>
      <c r="G9178" t="str">
        <f>""</f>
        <v/>
      </c>
      <c r="H9178" t="s">
        <v>1</v>
      </c>
      <c r="I9178" t="s">
        <v>3761</v>
      </c>
      <c r="J9178" t="s">
        <v>7338</v>
      </c>
      <c r="K9178" t="str">
        <f t="shared" si="1361"/>
        <v>41300</v>
      </c>
    </row>
    <row r="9179" spans="1:11" customFormat="1" x14ac:dyDescent="0.25">
      <c r="A9179" t="str">
        <f t="shared" si="1362"/>
        <v>41</v>
      </c>
      <c r="B9179" t="s">
        <v>812</v>
      </c>
      <c r="C9179" t="str">
        <f t="shared" si="1358"/>
        <v>081</v>
      </c>
      <c r="D9179" t="s">
        <v>893</v>
      </c>
      <c r="E9179" t="str">
        <f t="shared" si="1360"/>
        <v>02</v>
      </c>
      <c r="F9179" t="str">
        <f>"019"</f>
        <v>019</v>
      </c>
      <c r="G9179" t="str">
        <f>""</f>
        <v/>
      </c>
      <c r="H9179" t="s">
        <v>0</v>
      </c>
      <c r="I9179" t="s">
        <v>3761</v>
      </c>
      <c r="J9179" t="s">
        <v>7338</v>
      </c>
      <c r="K9179" t="str">
        <f t="shared" si="1361"/>
        <v>41300</v>
      </c>
    </row>
    <row r="9180" spans="1:11" customFormat="1" x14ac:dyDescent="0.25">
      <c r="A9180" t="str">
        <f t="shared" si="1362"/>
        <v>41</v>
      </c>
      <c r="B9180" t="s">
        <v>812</v>
      </c>
      <c r="C9180" t="str">
        <f t="shared" ref="C9180:C9185" si="1363">"082"</f>
        <v>082</v>
      </c>
      <c r="D9180" t="s">
        <v>894</v>
      </c>
      <c r="E9180" t="str">
        <f t="shared" ref="E9180:E9190" si="1364">"01"</f>
        <v>01</v>
      </c>
      <c r="F9180" t="str">
        <f>"001"</f>
        <v>001</v>
      </c>
      <c r="G9180" t="str">
        <f>""</f>
        <v/>
      </c>
      <c r="H9180" t="s">
        <v>1</v>
      </c>
      <c r="I9180" t="s">
        <v>97</v>
      </c>
      <c r="J9180" t="s">
        <v>7339</v>
      </c>
      <c r="K9180" t="str">
        <f t="shared" ref="K9180:K9185" si="1365">"41590"</f>
        <v>41590</v>
      </c>
    </row>
    <row r="9181" spans="1:11" customFormat="1" x14ac:dyDescent="0.25">
      <c r="A9181" t="str">
        <f t="shared" si="1362"/>
        <v>41</v>
      </c>
      <c r="B9181" t="s">
        <v>812</v>
      </c>
      <c r="C9181" t="str">
        <f t="shared" si="1363"/>
        <v>082</v>
      </c>
      <c r="D9181" t="s">
        <v>894</v>
      </c>
      <c r="E9181" t="str">
        <f t="shared" si="1364"/>
        <v>01</v>
      </c>
      <c r="F9181" t="str">
        <f>"001"</f>
        <v>001</v>
      </c>
      <c r="G9181" t="str">
        <f>""</f>
        <v/>
      </c>
      <c r="H9181" t="s">
        <v>0</v>
      </c>
      <c r="I9181" t="s">
        <v>97</v>
      </c>
      <c r="J9181" t="s">
        <v>7339</v>
      </c>
      <c r="K9181" t="str">
        <f t="shared" si="1365"/>
        <v>41590</v>
      </c>
    </row>
    <row r="9182" spans="1:11" customFormat="1" x14ac:dyDescent="0.25">
      <c r="A9182" t="str">
        <f t="shared" si="1362"/>
        <v>41</v>
      </c>
      <c r="B9182" t="s">
        <v>812</v>
      </c>
      <c r="C9182" t="str">
        <f t="shared" si="1363"/>
        <v>082</v>
      </c>
      <c r="D9182" t="s">
        <v>894</v>
      </c>
      <c r="E9182" t="str">
        <f t="shared" si="1364"/>
        <v>01</v>
      </c>
      <c r="F9182" t="str">
        <f>"002"</f>
        <v>002</v>
      </c>
      <c r="G9182" t="str">
        <f>""</f>
        <v/>
      </c>
      <c r="H9182" t="s">
        <v>1</v>
      </c>
      <c r="I9182" t="s">
        <v>23</v>
      </c>
      <c r="J9182" t="s">
        <v>7340</v>
      </c>
      <c r="K9182" t="str">
        <f t="shared" si="1365"/>
        <v>41590</v>
      </c>
    </row>
    <row r="9183" spans="1:11" customFormat="1" x14ac:dyDescent="0.25">
      <c r="A9183" t="str">
        <f t="shared" si="1362"/>
        <v>41</v>
      </c>
      <c r="B9183" t="s">
        <v>812</v>
      </c>
      <c r="C9183" t="str">
        <f t="shared" si="1363"/>
        <v>082</v>
      </c>
      <c r="D9183" t="s">
        <v>894</v>
      </c>
      <c r="E9183" t="str">
        <f t="shared" si="1364"/>
        <v>01</v>
      </c>
      <c r="F9183" t="str">
        <f>"002"</f>
        <v>002</v>
      </c>
      <c r="G9183" t="str">
        <f>""</f>
        <v/>
      </c>
      <c r="H9183" t="s">
        <v>0</v>
      </c>
      <c r="I9183" t="s">
        <v>23</v>
      </c>
      <c r="J9183" t="s">
        <v>7340</v>
      </c>
      <c r="K9183" t="str">
        <f t="shared" si="1365"/>
        <v>41590</v>
      </c>
    </row>
    <row r="9184" spans="1:11" customFormat="1" x14ac:dyDescent="0.25">
      <c r="A9184" t="str">
        <f t="shared" si="1362"/>
        <v>41</v>
      </c>
      <c r="B9184" t="s">
        <v>812</v>
      </c>
      <c r="C9184" t="str">
        <f t="shared" si="1363"/>
        <v>082</v>
      </c>
      <c r="D9184" t="s">
        <v>894</v>
      </c>
      <c r="E9184" t="str">
        <f t="shared" si="1364"/>
        <v>01</v>
      </c>
      <c r="F9184" t="str">
        <f>"003"</f>
        <v>003</v>
      </c>
      <c r="G9184" t="str">
        <f>""</f>
        <v/>
      </c>
      <c r="H9184" t="s">
        <v>1</v>
      </c>
      <c r="I9184" t="s">
        <v>3762</v>
      </c>
      <c r="J9184" t="s">
        <v>7341</v>
      </c>
      <c r="K9184" t="str">
        <f t="shared" si="1365"/>
        <v>41590</v>
      </c>
    </row>
    <row r="9185" spans="1:11" customFormat="1" x14ac:dyDescent="0.25">
      <c r="A9185" t="str">
        <f t="shared" si="1362"/>
        <v>41</v>
      </c>
      <c r="B9185" t="s">
        <v>812</v>
      </c>
      <c r="C9185" t="str">
        <f t="shared" si="1363"/>
        <v>082</v>
      </c>
      <c r="D9185" t="s">
        <v>894</v>
      </c>
      <c r="E9185" t="str">
        <f t="shared" si="1364"/>
        <v>01</v>
      </c>
      <c r="F9185" t="str">
        <f>"003"</f>
        <v>003</v>
      </c>
      <c r="G9185" t="str">
        <f>""</f>
        <v/>
      </c>
      <c r="H9185" t="s">
        <v>0</v>
      </c>
      <c r="I9185" t="s">
        <v>3762</v>
      </c>
      <c r="J9185" t="s">
        <v>7341</v>
      </c>
      <c r="K9185" t="str">
        <f t="shared" si="1365"/>
        <v>41590</v>
      </c>
    </row>
    <row r="9186" spans="1:11" customFormat="1" x14ac:dyDescent="0.25">
      <c r="A9186" t="str">
        <f t="shared" si="1362"/>
        <v>41</v>
      </c>
      <c r="B9186" t="s">
        <v>812</v>
      </c>
      <c r="C9186" t="str">
        <f>"083"</f>
        <v>083</v>
      </c>
      <c r="D9186" t="s">
        <v>895</v>
      </c>
      <c r="E9186" t="str">
        <f t="shared" si="1364"/>
        <v>01</v>
      </c>
      <c r="F9186" t="str">
        <f t="shared" ref="F9186:F9195" si="1366">"001"</f>
        <v>001</v>
      </c>
      <c r="G9186" t="str">
        <f>""</f>
        <v/>
      </c>
      <c r="H9186" t="s">
        <v>1</v>
      </c>
      <c r="I9186" t="s">
        <v>3763</v>
      </c>
      <c r="J9186" t="s">
        <v>7342</v>
      </c>
      <c r="K9186" t="str">
        <f>"41880"</f>
        <v>41880</v>
      </c>
    </row>
    <row r="9187" spans="1:11" customFormat="1" x14ac:dyDescent="0.25">
      <c r="A9187" t="str">
        <f t="shared" si="1362"/>
        <v>41</v>
      </c>
      <c r="B9187" t="s">
        <v>812</v>
      </c>
      <c r="C9187" t="str">
        <f>"083"</f>
        <v>083</v>
      </c>
      <c r="D9187" t="s">
        <v>895</v>
      </c>
      <c r="E9187" t="str">
        <f t="shared" si="1364"/>
        <v>01</v>
      </c>
      <c r="F9187" t="str">
        <f t="shared" si="1366"/>
        <v>001</v>
      </c>
      <c r="G9187" t="str">
        <f>""</f>
        <v/>
      </c>
      <c r="H9187" t="s">
        <v>0</v>
      </c>
      <c r="I9187" t="s">
        <v>3763</v>
      </c>
      <c r="J9187" t="s">
        <v>7342</v>
      </c>
      <c r="K9187" t="str">
        <f>"41880"</f>
        <v>41880</v>
      </c>
    </row>
    <row r="9188" spans="1:11" customFormat="1" x14ac:dyDescent="0.25">
      <c r="A9188" t="str">
        <f t="shared" si="1362"/>
        <v>41</v>
      </c>
      <c r="B9188" t="s">
        <v>812</v>
      </c>
      <c r="C9188" t="str">
        <f>"084"</f>
        <v>084</v>
      </c>
      <c r="D9188" t="s">
        <v>896</v>
      </c>
      <c r="E9188" t="str">
        <f t="shared" si="1364"/>
        <v>01</v>
      </c>
      <c r="F9188" t="str">
        <f t="shared" si="1366"/>
        <v>001</v>
      </c>
      <c r="G9188" t="str">
        <f>""</f>
        <v/>
      </c>
      <c r="H9188" t="s">
        <v>1</v>
      </c>
      <c r="I9188" t="s">
        <v>3764</v>
      </c>
      <c r="J9188" t="s">
        <v>5412</v>
      </c>
      <c r="K9188" t="str">
        <f>"41568"</f>
        <v>41568</v>
      </c>
    </row>
    <row r="9189" spans="1:11" customFormat="1" x14ac:dyDescent="0.25">
      <c r="A9189" t="str">
        <f t="shared" si="1362"/>
        <v>41</v>
      </c>
      <c r="B9189" t="s">
        <v>812</v>
      </c>
      <c r="C9189" t="str">
        <f>"084"</f>
        <v>084</v>
      </c>
      <c r="D9189" t="s">
        <v>896</v>
      </c>
      <c r="E9189" t="str">
        <f t="shared" si="1364"/>
        <v>01</v>
      </c>
      <c r="F9189" t="str">
        <f t="shared" si="1366"/>
        <v>001</v>
      </c>
      <c r="G9189" t="str">
        <f>""</f>
        <v/>
      </c>
      <c r="H9189" t="s">
        <v>0</v>
      </c>
      <c r="I9189" t="s">
        <v>3764</v>
      </c>
      <c r="J9189" t="s">
        <v>5412</v>
      </c>
      <c r="K9189" t="str">
        <f>"41568"</f>
        <v>41568</v>
      </c>
    </row>
    <row r="9190" spans="1:11" customFormat="1" x14ac:dyDescent="0.25">
      <c r="A9190" t="str">
        <f t="shared" si="1362"/>
        <v>41</v>
      </c>
      <c r="B9190" t="s">
        <v>812</v>
      </c>
      <c r="C9190" t="str">
        <f>"084"</f>
        <v>084</v>
      </c>
      <c r="D9190" t="s">
        <v>896</v>
      </c>
      <c r="E9190" t="str">
        <f t="shared" si="1364"/>
        <v>01</v>
      </c>
      <c r="F9190" t="str">
        <f t="shared" si="1366"/>
        <v>001</v>
      </c>
      <c r="G9190" t="str">
        <f>""</f>
        <v/>
      </c>
      <c r="H9190" t="s">
        <v>2</v>
      </c>
      <c r="I9190" t="s">
        <v>3764</v>
      </c>
      <c r="J9190" t="s">
        <v>5412</v>
      </c>
      <c r="K9190" t="str">
        <f>"41568"</f>
        <v>41568</v>
      </c>
    </row>
    <row r="9191" spans="1:11" customFormat="1" x14ac:dyDescent="0.25">
      <c r="A9191" t="str">
        <f t="shared" si="1362"/>
        <v>41</v>
      </c>
      <c r="B9191" t="s">
        <v>812</v>
      </c>
      <c r="C9191" t="str">
        <f>"084"</f>
        <v>084</v>
      </c>
      <c r="D9191" t="s">
        <v>896</v>
      </c>
      <c r="E9191" t="str">
        <f>"02"</f>
        <v>02</v>
      </c>
      <c r="F9191" t="str">
        <f t="shared" si="1366"/>
        <v>001</v>
      </c>
      <c r="G9191" t="str">
        <f>""</f>
        <v/>
      </c>
      <c r="H9191" t="s">
        <v>1</v>
      </c>
      <c r="I9191" t="s">
        <v>3764</v>
      </c>
      <c r="J9191" t="s">
        <v>5412</v>
      </c>
      <c r="K9191" t="str">
        <f>"41568"</f>
        <v>41568</v>
      </c>
    </row>
    <row r="9192" spans="1:11" customFormat="1" x14ac:dyDescent="0.25">
      <c r="A9192" t="str">
        <f t="shared" si="1362"/>
        <v>41</v>
      </c>
      <c r="B9192" t="s">
        <v>812</v>
      </c>
      <c r="C9192" t="str">
        <f>"084"</f>
        <v>084</v>
      </c>
      <c r="D9192" t="s">
        <v>896</v>
      </c>
      <c r="E9192" t="str">
        <f>"02"</f>
        <v>02</v>
      </c>
      <c r="F9192" t="str">
        <f t="shared" si="1366"/>
        <v>001</v>
      </c>
      <c r="G9192" t="str">
        <f>""</f>
        <v/>
      </c>
      <c r="H9192" t="s">
        <v>0</v>
      </c>
      <c r="I9192" t="s">
        <v>3764</v>
      </c>
      <c r="J9192" t="s">
        <v>5412</v>
      </c>
      <c r="K9192" t="str">
        <f>"41568"</f>
        <v>41568</v>
      </c>
    </row>
    <row r="9193" spans="1:11" customFormat="1" x14ac:dyDescent="0.25">
      <c r="A9193" t="str">
        <f t="shared" si="1362"/>
        <v>41</v>
      </c>
      <c r="B9193" t="s">
        <v>812</v>
      </c>
      <c r="C9193" t="str">
        <f t="shared" ref="C9193:C9199" si="1367">"085"</f>
        <v>085</v>
      </c>
      <c r="D9193" t="s">
        <v>897</v>
      </c>
      <c r="E9193" t="str">
        <f t="shared" ref="E9193:E9202" si="1368">"01"</f>
        <v>01</v>
      </c>
      <c r="F9193" t="str">
        <f t="shared" si="1366"/>
        <v>001</v>
      </c>
      <c r="G9193" t="str">
        <f>""</f>
        <v/>
      </c>
      <c r="H9193" t="s">
        <v>1</v>
      </c>
      <c r="I9193" t="s">
        <v>3765</v>
      </c>
      <c r="J9193" t="s">
        <v>7343</v>
      </c>
      <c r="K9193" t="str">
        <f t="shared" ref="K9193:K9199" si="1369">"41909"</f>
        <v>41909</v>
      </c>
    </row>
    <row r="9194" spans="1:11" customFormat="1" x14ac:dyDescent="0.25">
      <c r="A9194" t="str">
        <f t="shared" si="1362"/>
        <v>41</v>
      </c>
      <c r="B9194" t="s">
        <v>812</v>
      </c>
      <c r="C9194" t="str">
        <f t="shared" si="1367"/>
        <v>085</v>
      </c>
      <c r="D9194" t="s">
        <v>897</v>
      </c>
      <c r="E9194" t="str">
        <f t="shared" si="1368"/>
        <v>01</v>
      </c>
      <c r="F9194" t="str">
        <f t="shared" si="1366"/>
        <v>001</v>
      </c>
      <c r="G9194" t="str">
        <f>""</f>
        <v/>
      </c>
      <c r="H9194" t="s">
        <v>0</v>
      </c>
      <c r="I9194" t="s">
        <v>3765</v>
      </c>
      <c r="J9194" t="s">
        <v>7343</v>
      </c>
      <c r="K9194" t="str">
        <f t="shared" si="1369"/>
        <v>41909</v>
      </c>
    </row>
    <row r="9195" spans="1:11" customFormat="1" x14ac:dyDescent="0.25">
      <c r="A9195" t="str">
        <f t="shared" si="1362"/>
        <v>41</v>
      </c>
      <c r="B9195" t="s">
        <v>812</v>
      </c>
      <c r="C9195" t="str">
        <f t="shared" si="1367"/>
        <v>085</v>
      </c>
      <c r="D9195" t="s">
        <v>897</v>
      </c>
      <c r="E9195" t="str">
        <f t="shared" si="1368"/>
        <v>01</v>
      </c>
      <c r="F9195" t="str">
        <f t="shared" si="1366"/>
        <v>001</v>
      </c>
      <c r="G9195" t="str">
        <f>""</f>
        <v/>
      </c>
      <c r="H9195" t="s">
        <v>2</v>
      </c>
      <c r="I9195" t="s">
        <v>3765</v>
      </c>
      <c r="J9195" t="s">
        <v>7343</v>
      </c>
      <c r="K9195" t="str">
        <f t="shared" si="1369"/>
        <v>41909</v>
      </c>
    </row>
    <row r="9196" spans="1:11" customFormat="1" x14ac:dyDescent="0.25">
      <c r="A9196" t="str">
        <f t="shared" si="1362"/>
        <v>41</v>
      </c>
      <c r="B9196" t="s">
        <v>812</v>
      </c>
      <c r="C9196" t="str">
        <f t="shared" si="1367"/>
        <v>085</v>
      </c>
      <c r="D9196" t="s">
        <v>897</v>
      </c>
      <c r="E9196" t="str">
        <f t="shared" si="1368"/>
        <v>01</v>
      </c>
      <c r="F9196" t="str">
        <f>"002"</f>
        <v>002</v>
      </c>
      <c r="G9196" t="str">
        <f>""</f>
        <v/>
      </c>
      <c r="H9196" t="s">
        <v>1</v>
      </c>
      <c r="I9196" t="s">
        <v>3766</v>
      </c>
      <c r="J9196" t="s">
        <v>7344</v>
      </c>
      <c r="K9196" t="str">
        <f t="shared" si="1369"/>
        <v>41909</v>
      </c>
    </row>
    <row r="9197" spans="1:11" customFormat="1" x14ac:dyDescent="0.25">
      <c r="A9197" t="str">
        <f t="shared" si="1362"/>
        <v>41</v>
      </c>
      <c r="B9197" t="s">
        <v>812</v>
      </c>
      <c r="C9197" t="str">
        <f t="shared" si="1367"/>
        <v>085</v>
      </c>
      <c r="D9197" t="s">
        <v>897</v>
      </c>
      <c r="E9197" t="str">
        <f t="shared" si="1368"/>
        <v>01</v>
      </c>
      <c r="F9197" t="str">
        <f>"002"</f>
        <v>002</v>
      </c>
      <c r="G9197" t="str">
        <f>""</f>
        <v/>
      </c>
      <c r="H9197" t="s">
        <v>0</v>
      </c>
      <c r="I9197" t="s">
        <v>3766</v>
      </c>
      <c r="J9197" t="s">
        <v>7344</v>
      </c>
      <c r="K9197" t="str">
        <f t="shared" si="1369"/>
        <v>41909</v>
      </c>
    </row>
    <row r="9198" spans="1:11" customFormat="1" x14ac:dyDescent="0.25">
      <c r="A9198" t="str">
        <f t="shared" si="1362"/>
        <v>41</v>
      </c>
      <c r="B9198" t="s">
        <v>812</v>
      </c>
      <c r="C9198" t="str">
        <f t="shared" si="1367"/>
        <v>085</v>
      </c>
      <c r="D9198" t="s">
        <v>897</v>
      </c>
      <c r="E9198" t="str">
        <f t="shared" si="1368"/>
        <v>01</v>
      </c>
      <c r="F9198" t="str">
        <f>"003"</f>
        <v>003</v>
      </c>
      <c r="G9198" t="str">
        <f>""</f>
        <v/>
      </c>
      <c r="H9198" t="s">
        <v>1</v>
      </c>
      <c r="I9198" t="s">
        <v>3766</v>
      </c>
      <c r="J9198" t="s">
        <v>7344</v>
      </c>
      <c r="K9198" t="str">
        <f t="shared" si="1369"/>
        <v>41909</v>
      </c>
    </row>
    <row r="9199" spans="1:11" customFormat="1" x14ac:dyDescent="0.25">
      <c r="A9199" t="str">
        <f t="shared" si="1362"/>
        <v>41</v>
      </c>
      <c r="B9199" t="s">
        <v>812</v>
      </c>
      <c r="C9199" t="str">
        <f t="shared" si="1367"/>
        <v>085</v>
      </c>
      <c r="D9199" t="s">
        <v>897</v>
      </c>
      <c r="E9199" t="str">
        <f t="shared" si="1368"/>
        <v>01</v>
      </c>
      <c r="F9199" t="str">
        <f>"003"</f>
        <v>003</v>
      </c>
      <c r="G9199" t="str">
        <f>""</f>
        <v/>
      </c>
      <c r="H9199" t="s">
        <v>0</v>
      </c>
      <c r="I9199" t="s">
        <v>3766</v>
      </c>
      <c r="J9199" t="s">
        <v>7344</v>
      </c>
      <c r="K9199" t="str">
        <f t="shared" si="1369"/>
        <v>41909</v>
      </c>
    </row>
    <row r="9200" spans="1:11" customFormat="1" x14ac:dyDescent="0.25">
      <c r="A9200" t="str">
        <f t="shared" si="1362"/>
        <v>41</v>
      </c>
      <c r="B9200" t="s">
        <v>812</v>
      </c>
      <c r="C9200" t="str">
        <f t="shared" ref="C9200:C9229" si="1370">"086"</f>
        <v>086</v>
      </c>
      <c r="D9200" t="s">
        <v>898</v>
      </c>
      <c r="E9200" t="str">
        <f t="shared" si="1368"/>
        <v>01</v>
      </c>
      <c r="F9200" t="str">
        <f>"001"</f>
        <v>001</v>
      </c>
      <c r="G9200" t="str">
        <f>""</f>
        <v/>
      </c>
      <c r="H9200" t="s">
        <v>3</v>
      </c>
      <c r="I9200" t="s">
        <v>3767</v>
      </c>
      <c r="J9200" t="s">
        <v>7345</v>
      </c>
      <c r="K9200" t="str">
        <f t="shared" ref="K9200:K9229" si="1371">"41920"</f>
        <v>41920</v>
      </c>
    </row>
    <row r="9201" spans="1:11" customFormat="1" x14ac:dyDescent="0.25">
      <c r="A9201" t="str">
        <f t="shared" si="1362"/>
        <v>41</v>
      </c>
      <c r="B9201" t="s">
        <v>812</v>
      </c>
      <c r="C9201" t="str">
        <f t="shared" si="1370"/>
        <v>086</v>
      </c>
      <c r="D9201" t="s">
        <v>898</v>
      </c>
      <c r="E9201" t="str">
        <f t="shared" si="1368"/>
        <v>01</v>
      </c>
      <c r="F9201" t="str">
        <f>"002"</f>
        <v>002</v>
      </c>
      <c r="G9201" t="str">
        <f>""</f>
        <v/>
      </c>
      <c r="H9201" t="s">
        <v>3</v>
      </c>
      <c r="I9201" t="s">
        <v>3767</v>
      </c>
      <c r="J9201" t="s">
        <v>7345</v>
      </c>
      <c r="K9201" t="str">
        <f t="shared" si="1371"/>
        <v>41920</v>
      </c>
    </row>
    <row r="9202" spans="1:11" customFormat="1" x14ac:dyDescent="0.25">
      <c r="A9202" t="str">
        <f t="shared" si="1362"/>
        <v>41</v>
      </c>
      <c r="B9202" t="s">
        <v>812</v>
      </c>
      <c r="C9202" t="str">
        <f t="shared" si="1370"/>
        <v>086</v>
      </c>
      <c r="D9202" t="s">
        <v>898</v>
      </c>
      <c r="E9202" t="str">
        <f t="shared" si="1368"/>
        <v>01</v>
      </c>
      <c r="F9202" t="str">
        <f>"003"</f>
        <v>003</v>
      </c>
      <c r="G9202" t="str">
        <f>""</f>
        <v/>
      </c>
      <c r="H9202" t="s">
        <v>3</v>
      </c>
      <c r="I9202" t="s">
        <v>3768</v>
      </c>
      <c r="J9202" t="s">
        <v>7346</v>
      </c>
      <c r="K9202" t="str">
        <f t="shared" si="1371"/>
        <v>41920</v>
      </c>
    </row>
    <row r="9203" spans="1:11" customFormat="1" x14ac:dyDescent="0.25">
      <c r="A9203" t="str">
        <f t="shared" si="1362"/>
        <v>41</v>
      </c>
      <c r="B9203" t="s">
        <v>812</v>
      </c>
      <c r="C9203" t="str">
        <f t="shared" si="1370"/>
        <v>086</v>
      </c>
      <c r="D9203" t="s">
        <v>898</v>
      </c>
      <c r="E9203" t="str">
        <f>"02"</f>
        <v>02</v>
      </c>
      <c r="F9203" t="str">
        <f>"001"</f>
        <v>001</v>
      </c>
      <c r="G9203" t="str">
        <f>""</f>
        <v/>
      </c>
      <c r="H9203" t="s">
        <v>1</v>
      </c>
      <c r="I9203" t="s">
        <v>1147</v>
      </c>
      <c r="J9203" t="s">
        <v>7347</v>
      </c>
      <c r="K9203" t="str">
        <f t="shared" si="1371"/>
        <v>41920</v>
      </c>
    </row>
    <row r="9204" spans="1:11" customFormat="1" x14ac:dyDescent="0.25">
      <c r="A9204" t="str">
        <f t="shared" si="1362"/>
        <v>41</v>
      </c>
      <c r="B9204" t="s">
        <v>812</v>
      </c>
      <c r="C9204" t="str">
        <f t="shared" si="1370"/>
        <v>086</v>
      </c>
      <c r="D9204" t="s">
        <v>898</v>
      </c>
      <c r="E9204" t="str">
        <f>"02"</f>
        <v>02</v>
      </c>
      <c r="F9204" t="str">
        <f>"001"</f>
        <v>001</v>
      </c>
      <c r="G9204" t="str">
        <f>""</f>
        <v/>
      </c>
      <c r="H9204" t="s">
        <v>0</v>
      </c>
      <c r="I9204" t="s">
        <v>1147</v>
      </c>
      <c r="J9204" t="s">
        <v>7347</v>
      </c>
      <c r="K9204" t="str">
        <f t="shared" si="1371"/>
        <v>41920</v>
      </c>
    </row>
    <row r="9205" spans="1:11" customFormat="1" x14ac:dyDescent="0.25">
      <c r="A9205" t="str">
        <f t="shared" si="1362"/>
        <v>41</v>
      </c>
      <c r="B9205" t="s">
        <v>812</v>
      </c>
      <c r="C9205" t="str">
        <f t="shared" si="1370"/>
        <v>086</v>
      </c>
      <c r="D9205" t="s">
        <v>898</v>
      </c>
      <c r="E9205" t="str">
        <f>"02"</f>
        <v>02</v>
      </c>
      <c r="F9205" t="str">
        <f>"002"</f>
        <v>002</v>
      </c>
      <c r="G9205" t="str">
        <f>""</f>
        <v/>
      </c>
      <c r="H9205" t="s">
        <v>3</v>
      </c>
      <c r="I9205" t="s">
        <v>3769</v>
      </c>
      <c r="J9205" t="s">
        <v>7348</v>
      </c>
      <c r="K9205" t="str">
        <f t="shared" si="1371"/>
        <v>41920</v>
      </c>
    </row>
    <row r="9206" spans="1:11" customFormat="1" x14ac:dyDescent="0.25">
      <c r="A9206" t="str">
        <f t="shared" si="1362"/>
        <v>41</v>
      </c>
      <c r="B9206" t="s">
        <v>812</v>
      </c>
      <c r="C9206" t="str">
        <f t="shared" si="1370"/>
        <v>086</v>
      </c>
      <c r="D9206" t="s">
        <v>898</v>
      </c>
      <c r="E9206" t="str">
        <f>"02"</f>
        <v>02</v>
      </c>
      <c r="F9206" t="str">
        <f>"003"</f>
        <v>003</v>
      </c>
      <c r="G9206" t="str">
        <f>""</f>
        <v/>
      </c>
      <c r="H9206" t="s">
        <v>1</v>
      </c>
      <c r="I9206" t="s">
        <v>3770</v>
      </c>
      <c r="J9206" t="s">
        <v>7349</v>
      </c>
      <c r="K9206" t="str">
        <f t="shared" si="1371"/>
        <v>41920</v>
      </c>
    </row>
    <row r="9207" spans="1:11" customFormat="1" x14ac:dyDescent="0.25">
      <c r="A9207" t="str">
        <f t="shared" ref="A9207:A9270" si="1372">"41"</f>
        <v>41</v>
      </c>
      <c r="B9207" t="s">
        <v>812</v>
      </c>
      <c r="C9207" t="str">
        <f t="shared" si="1370"/>
        <v>086</v>
      </c>
      <c r="D9207" t="s">
        <v>898</v>
      </c>
      <c r="E9207" t="str">
        <f>"02"</f>
        <v>02</v>
      </c>
      <c r="F9207" t="str">
        <f>"003"</f>
        <v>003</v>
      </c>
      <c r="G9207" t="str">
        <f>""</f>
        <v/>
      </c>
      <c r="H9207" t="s">
        <v>0</v>
      </c>
      <c r="I9207" t="s">
        <v>3770</v>
      </c>
      <c r="J9207" t="s">
        <v>7349</v>
      </c>
      <c r="K9207" t="str">
        <f t="shared" si="1371"/>
        <v>41920</v>
      </c>
    </row>
    <row r="9208" spans="1:11" customFormat="1" x14ac:dyDescent="0.25">
      <c r="A9208" t="str">
        <f t="shared" si="1372"/>
        <v>41</v>
      </c>
      <c r="B9208" t="s">
        <v>812</v>
      </c>
      <c r="C9208" t="str">
        <f t="shared" si="1370"/>
        <v>086</v>
      </c>
      <c r="D9208" t="s">
        <v>898</v>
      </c>
      <c r="E9208" t="str">
        <f t="shared" ref="E9208:E9220" si="1373">"03"</f>
        <v>03</v>
      </c>
      <c r="F9208" t="str">
        <f>"001"</f>
        <v>001</v>
      </c>
      <c r="G9208" t="str">
        <f>""</f>
        <v/>
      </c>
      <c r="H9208" t="s">
        <v>1</v>
      </c>
      <c r="I9208" t="s">
        <v>3771</v>
      </c>
      <c r="J9208" t="s">
        <v>7350</v>
      </c>
      <c r="K9208" t="str">
        <f t="shared" si="1371"/>
        <v>41920</v>
      </c>
    </row>
    <row r="9209" spans="1:11" customFormat="1" x14ac:dyDescent="0.25">
      <c r="A9209" t="str">
        <f t="shared" si="1372"/>
        <v>41</v>
      </c>
      <c r="B9209" t="s">
        <v>812</v>
      </c>
      <c r="C9209" t="str">
        <f t="shared" si="1370"/>
        <v>086</v>
      </c>
      <c r="D9209" t="s">
        <v>898</v>
      </c>
      <c r="E9209" t="str">
        <f t="shared" si="1373"/>
        <v>03</v>
      </c>
      <c r="F9209" t="str">
        <f>"001"</f>
        <v>001</v>
      </c>
      <c r="G9209" t="str">
        <f>""</f>
        <v/>
      </c>
      <c r="H9209" t="s">
        <v>0</v>
      </c>
      <c r="I9209" t="s">
        <v>3771</v>
      </c>
      <c r="J9209" t="s">
        <v>7350</v>
      </c>
      <c r="K9209" t="str">
        <f t="shared" si="1371"/>
        <v>41920</v>
      </c>
    </row>
    <row r="9210" spans="1:11" customFormat="1" x14ac:dyDescent="0.25">
      <c r="A9210" t="str">
        <f t="shared" si="1372"/>
        <v>41</v>
      </c>
      <c r="B9210" t="s">
        <v>812</v>
      </c>
      <c r="C9210" t="str">
        <f t="shared" si="1370"/>
        <v>086</v>
      </c>
      <c r="D9210" t="s">
        <v>898</v>
      </c>
      <c r="E9210" t="str">
        <f t="shared" si="1373"/>
        <v>03</v>
      </c>
      <c r="F9210" t="str">
        <f>"002"</f>
        <v>002</v>
      </c>
      <c r="G9210" t="str">
        <f>""</f>
        <v/>
      </c>
      <c r="H9210" t="s">
        <v>3</v>
      </c>
      <c r="I9210" t="s">
        <v>3771</v>
      </c>
      <c r="J9210" t="s">
        <v>7350</v>
      </c>
      <c r="K9210" t="str">
        <f t="shared" si="1371"/>
        <v>41920</v>
      </c>
    </row>
    <row r="9211" spans="1:11" customFormat="1" x14ac:dyDescent="0.25">
      <c r="A9211" t="str">
        <f t="shared" si="1372"/>
        <v>41</v>
      </c>
      <c r="B9211" t="s">
        <v>812</v>
      </c>
      <c r="C9211" t="str">
        <f t="shared" si="1370"/>
        <v>086</v>
      </c>
      <c r="D9211" t="s">
        <v>898</v>
      </c>
      <c r="E9211" t="str">
        <f t="shared" si="1373"/>
        <v>03</v>
      </c>
      <c r="F9211" t="str">
        <f>"003"</f>
        <v>003</v>
      </c>
      <c r="G9211" t="str">
        <f>""</f>
        <v/>
      </c>
      <c r="H9211" t="s">
        <v>1</v>
      </c>
      <c r="I9211" t="s">
        <v>3771</v>
      </c>
      <c r="J9211" t="s">
        <v>7350</v>
      </c>
      <c r="K9211" t="str">
        <f t="shared" si="1371"/>
        <v>41920</v>
      </c>
    </row>
    <row r="9212" spans="1:11" customFormat="1" x14ac:dyDescent="0.25">
      <c r="A9212" t="str">
        <f t="shared" si="1372"/>
        <v>41</v>
      </c>
      <c r="B9212" t="s">
        <v>812</v>
      </c>
      <c r="C9212" t="str">
        <f t="shared" si="1370"/>
        <v>086</v>
      </c>
      <c r="D9212" t="s">
        <v>898</v>
      </c>
      <c r="E9212" t="str">
        <f t="shared" si="1373"/>
        <v>03</v>
      </c>
      <c r="F9212" t="str">
        <f>"003"</f>
        <v>003</v>
      </c>
      <c r="G9212" t="str">
        <f>""</f>
        <v/>
      </c>
      <c r="H9212" t="s">
        <v>0</v>
      </c>
      <c r="I9212" t="s">
        <v>3771</v>
      </c>
      <c r="J9212" t="s">
        <v>7350</v>
      </c>
      <c r="K9212" t="str">
        <f t="shared" si="1371"/>
        <v>41920</v>
      </c>
    </row>
    <row r="9213" spans="1:11" customFormat="1" x14ac:dyDescent="0.25">
      <c r="A9213" t="str">
        <f t="shared" si="1372"/>
        <v>41</v>
      </c>
      <c r="B9213" t="s">
        <v>812</v>
      </c>
      <c r="C9213" t="str">
        <f t="shared" si="1370"/>
        <v>086</v>
      </c>
      <c r="D9213" t="s">
        <v>898</v>
      </c>
      <c r="E9213" t="str">
        <f t="shared" si="1373"/>
        <v>03</v>
      </c>
      <c r="F9213" t="str">
        <f>"004"</f>
        <v>004</v>
      </c>
      <c r="G9213" t="str">
        <f>""</f>
        <v/>
      </c>
      <c r="H9213" t="s">
        <v>1</v>
      </c>
      <c r="I9213" t="s">
        <v>3772</v>
      </c>
      <c r="J9213" t="s">
        <v>7351</v>
      </c>
      <c r="K9213" t="str">
        <f t="shared" si="1371"/>
        <v>41920</v>
      </c>
    </row>
    <row r="9214" spans="1:11" customFormat="1" x14ac:dyDescent="0.25">
      <c r="A9214" t="str">
        <f t="shared" si="1372"/>
        <v>41</v>
      </c>
      <c r="B9214" t="s">
        <v>812</v>
      </c>
      <c r="C9214" t="str">
        <f t="shared" si="1370"/>
        <v>086</v>
      </c>
      <c r="D9214" t="s">
        <v>898</v>
      </c>
      <c r="E9214" t="str">
        <f t="shared" si="1373"/>
        <v>03</v>
      </c>
      <c r="F9214" t="str">
        <f>"004"</f>
        <v>004</v>
      </c>
      <c r="G9214" t="str">
        <f>""</f>
        <v/>
      </c>
      <c r="H9214" t="s">
        <v>0</v>
      </c>
      <c r="I9214" t="s">
        <v>3772</v>
      </c>
      <c r="J9214" t="s">
        <v>7351</v>
      </c>
      <c r="K9214" t="str">
        <f t="shared" si="1371"/>
        <v>41920</v>
      </c>
    </row>
    <row r="9215" spans="1:11" customFormat="1" x14ac:dyDescent="0.25">
      <c r="A9215" t="str">
        <f t="shared" si="1372"/>
        <v>41</v>
      </c>
      <c r="B9215" t="s">
        <v>812</v>
      </c>
      <c r="C9215" t="str">
        <f t="shared" si="1370"/>
        <v>086</v>
      </c>
      <c r="D9215" t="s">
        <v>898</v>
      </c>
      <c r="E9215" t="str">
        <f t="shared" si="1373"/>
        <v>03</v>
      </c>
      <c r="F9215" t="str">
        <f>"005"</f>
        <v>005</v>
      </c>
      <c r="G9215" t="str">
        <f>""</f>
        <v/>
      </c>
      <c r="H9215" t="s">
        <v>1</v>
      </c>
      <c r="I9215" t="s">
        <v>3772</v>
      </c>
      <c r="J9215" t="s">
        <v>7351</v>
      </c>
      <c r="K9215" t="str">
        <f t="shared" si="1371"/>
        <v>41920</v>
      </c>
    </row>
    <row r="9216" spans="1:11" customFormat="1" x14ac:dyDescent="0.25">
      <c r="A9216" t="str">
        <f t="shared" si="1372"/>
        <v>41</v>
      </c>
      <c r="B9216" t="s">
        <v>812</v>
      </c>
      <c r="C9216" t="str">
        <f t="shared" si="1370"/>
        <v>086</v>
      </c>
      <c r="D9216" t="s">
        <v>898</v>
      </c>
      <c r="E9216" t="str">
        <f t="shared" si="1373"/>
        <v>03</v>
      </c>
      <c r="F9216" t="str">
        <f>"005"</f>
        <v>005</v>
      </c>
      <c r="G9216" t="str">
        <f>""</f>
        <v/>
      </c>
      <c r="H9216" t="s">
        <v>0</v>
      </c>
      <c r="I9216" t="s">
        <v>3772</v>
      </c>
      <c r="J9216" t="s">
        <v>7351</v>
      </c>
      <c r="K9216" t="str">
        <f t="shared" si="1371"/>
        <v>41920</v>
      </c>
    </row>
    <row r="9217" spans="1:11" customFormat="1" x14ac:dyDescent="0.25">
      <c r="A9217" t="str">
        <f t="shared" si="1372"/>
        <v>41</v>
      </c>
      <c r="B9217" t="s">
        <v>812</v>
      </c>
      <c r="C9217" t="str">
        <f t="shared" si="1370"/>
        <v>086</v>
      </c>
      <c r="D9217" t="s">
        <v>898</v>
      </c>
      <c r="E9217" t="str">
        <f t="shared" si="1373"/>
        <v>03</v>
      </c>
      <c r="F9217" t="str">
        <f>"006"</f>
        <v>006</v>
      </c>
      <c r="G9217" t="str">
        <f>""</f>
        <v/>
      </c>
      <c r="H9217" t="s">
        <v>1</v>
      </c>
      <c r="I9217" t="s">
        <v>3772</v>
      </c>
      <c r="J9217" t="s">
        <v>7351</v>
      </c>
      <c r="K9217" t="str">
        <f t="shared" si="1371"/>
        <v>41920</v>
      </c>
    </row>
    <row r="9218" spans="1:11" customFormat="1" x14ac:dyDescent="0.25">
      <c r="A9218" t="str">
        <f t="shared" si="1372"/>
        <v>41</v>
      </c>
      <c r="B9218" t="s">
        <v>812</v>
      </c>
      <c r="C9218" t="str">
        <f t="shared" si="1370"/>
        <v>086</v>
      </c>
      <c r="D9218" t="s">
        <v>898</v>
      </c>
      <c r="E9218" t="str">
        <f t="shared" si="1373"/>
        <v>03</v>
      </c>
      <c r="F9218" t="str">
        <f>"006"</f>
        <v>006</v>
      </c>
      <c r="G9218" t="str">
        <f>""</f>
        <v/>
      </c>
      <c r="H9218" t="s">
        <v>0</v>
      </c>
      <c r="I9218" t="s">
        <v>3772</v>
      </c>
      <c r="J9218" t="s">
        <v>7351</v>
      </c>
      <c r="K9218" t="str">
        <f t="shared" si="1371"/>
        <v>41920</v>
      </c>
    </row>
    <row r="9219" spans="1:11" customFormat="1" x14ac:dyDescent="0.25">
      <c r="A9219" t="str">
        <f t="shared" si="1372"/>
        <v>41</v>
      </c>
      <c r="B9219" t="s">
        <v>812</v>
      </c>
      <c r="C9219" t="str">
        <f t="shared" si="1370"/>
        <v>086</v>
      </c>
      <c r="D9219" t="s">
        <v>898</v>
      </c>
      <c r="E9219" t="str">
        <f t="shared" si="1373"/>
        <v>03</v>
      </c>
      <c r="F9219" t="str">
        <f>"007"</f>
        <v>007</v>
      </c>
      <c r="G9219" t="str">
        <f>""</f>
        <v/>
      </c>
      <c r="H9219" t="s">
        <v>1</v>
      </c>
      <c r="I9219" t="s">
        <v>2256</v>
      </c>
      <c r="J9219" t="s">
        <v>7352</v>
      </c>
      <c r="K9219" t="str">
        <f t="shared" si="1371"/>
        <v>41920</v>
      </c>
    </row>
    <row r="9220" spans="1:11" customFormat="1" x14ac:dyDescent="0.25">
      <c r="A9220" t="str">
        <f t="shared" si="1372"/>
        <v>41</v>
      </c>
      <c r="B9220" t="s">
        <v>812</v>
      </c>
      <c r="C9220" t="str">
        <f t="shared" si="1370"/>
        <v>086</v>
      </c>
      <c r="D9220" t="s">
        <v>898</v>
      </c>
      <c r="E9220" t="str">
        <f t="shared" si="1373"/>
        <v>03</v>
      </c>
      <c r="F9220" t="str">
        <f>"007"</f>
        <v>007</v>
      </c>
      <c r="G9220" t="str">
        <f>""</f>
        <v/>
      </c>
      <c r="H9220" t="s">
        <v>0</v>
      </c>
      <c r="I9220" t="s">
        <v>2256</v>
      </c>
      <c r="J9220" t="s">
        <v>7352</v>
      </c>
      <c r="K9220" t="str">
        <f t="shared" si="1371"/>
        <v>41920</v>
      </c>
    </row>
    <row r="9221" spans="1:11" customFormat="1" x14ac:dyDescent="0.25">
      <c r="A9221" t="str">
        <f t="shared" si="1372"/>
        <v>41</v>
      </c>
      <c r="B9221" t="s">
        <v>812</v>
      </c>
      <c r="C9221" t="str">
        <f t="shared" si="1370"/>
        <v>086</v>
      </c>
      <c r="D9221" t="s">
        <v>898</v>
      </c>
      <c r="E9221" t="str">
        <f t="shared" ref="E9221:E9229" si="1374">"04"</f>
        <v>04</v>
      </c>
      <c r="F9221" t="str">
        <f>"001"</f>
        <v>001</v>
      </c>
      <c r="G9221" t="str">
        <f>""</f>
        <v/>
      </c>
      <c r="H9221" t="s">
        <v>1</v>
      </c>
      <c r="I9221" t="s">
        <v>3773</v>
      </c>
      <c r="J9221" t="s">
        <v>7353</v>
      </c>
      <c r="K9221" t="str">
        <f t="shared" si="1371"/>
        <v>41920</v>
      </c>
    </row>
    <row r="9222" spans="1:11" customFormat="1" x14ac:dyDescent="0.25">
      <c r="A9222" t="str">
        <f t="shared" si="1372"/>
        <v>41</v>
      </c>
      <c r="B9222" t="s">
        <v>812</v>
      </c>
      <c r="C9222" t="str">
        <f t="shared" si="1370"/>
        <v>086</v>
      </c>
      <c r="D9222" t="s">
        <v>898</v>
      </c>
      <c r="E9222" t="str">
        <f t="shared" si="1374"/>
        <v>04</v>
      </c>
      <c r="F9222" t="str">
        <f>"001"</f>
        <v>001</v>
      </c>
      <c r="G9222" t="str">
        <f>""</f>
        <v/>
      </c>
      <c r="H9222" t="s">
        <v>0</v>
      </c>
      <c r="I9222" t="s">
        <v>3773</v>
      </c>
      <c r="J9222" t="s">
        <v>7353</v>
      </c>
      <c r="K9222" t="str">
        <f t="shared" si="1371"/>
        <v>41920</v>
      </c>
    </row>
    <row r="9223" spans="1:11" customFormat="1" x14ac:dyDescent="0.25">
      <c r="A9223" t="str">
        <f t="shared" si="1372"/>
        <v>41</v>
      </c>
      <c r="B9223" t="s">
        <v>812</v>
      </c>
      <c r="C9223" t="str">
        <f t="shared" si="1370"/>
        <v>086</v>
      </c>
      <c r="D9223" t="s">
        <v>898</v>
      </c>
      <c r="E9223" t="str">
        <f t="shared" si="1374"/>
        <v>04</v>
      </c>
      <c r="F9223" t="str">
        <f>"002"</f>
        <v>002</v>
      </c>
      <c r="G9223" t="str">
        <f>""</f>
        <v/>
      </c>
      <c r="H9223" t="s">
        <v>1</v>
      </c>
      <c r="I9223" t="s">
        <v>3774</v>
      </c>
      <c r="J9223" t="s">
        <v>7354</v>
      </c>
      <c r="K9223" t="str">
        <f t="shared" si="1371"/>
        <v>41920</v>
      </c>
    </row>
    <row r="9224" spans="1:11" customFormat="1" x14ac:dyDescent="0.25">
      <c r="A9224" t="str">
        <f t="shared" si="1372"/>
        <v>41</v>
      </c>
      <c r="B9224" t="s">
        <v>812</v>
      </c>
      <c r="C9224" t="str">
        <f t="shared" si="1370"/>
        <v>086</v>
      </c>
      <c r="D9224" t="s">
        <v>898</v>
      </c>
      <c r="E9224" t="str">
        <f t="shared" si="1374"/>
        <v>04</v>
      </c>
      <c r="F9224" t="str">
        <f>"002"</f>
        <v>002</v>
      </c>
      <c r="G9224" t="str">
        <f>""</f>
        <v/>
      </c>
      <c r="H9224" t="s">
        <v>0</v>
      </c>
      <c r="I9224" t="s">
        <v>3774</v>
      </c>
      <c r="J9224" t="s">
        <v>7354</v>
      </c>
      <c r="K9224" t="str">
        <f t="shared" si="1371"/>
        <v>41920</v>
      </c>
    </row>
    <row r="9225" spans="1:11" customFormat="1" x14ac:dyDescent="0.25">
      <c r="A9225" t="str">
        <f t="shared" si="1372"/>
        <v>41</v>
      </c>
      <c r="B9225" t="s">
        <v>812</v>
      </c>
      <c r="C9225" t="str">
        <f t="shared" si="1370"/>
        <v>086</v>
      </c>
      <c r="D9225" t="s">
        <v>898</v>
      </c>
      <c r="E9225" t="str">
        <f t="shared" si="1374"/>
        <v>04</v>
      </c>
      <c r="F9225" t="str">
        <f>"003"</f>
        <v>003</v>
      </c>
      <c r="G9225" t="str">
        <f>""</f>
        <v/>
      </c>
      <c r="H9225" t="s">
        <v>1</v>
      </c>
      <c r="I9225" t="s">
        <v>19</v>
      </c>
      <c r="J9225" t="s">
        <v>7355</v>
      </c>
      <c r="K9225" t="str">
        <f t="shared" si="1371"/>
        <v>41920</v>
      </c>
    </row>
    <row r="9226" spans="1:11" customFormat="1" x14ac:dyDescent="0.25">
      <c r="A9226" t="str">
        <f t="shared" si="1372"/>
        <v>41</v>
      </c>
      <c r="B9226" t="s">
        <v>812</v>
      </c>
      <c r="C9226" t="str">
        <f t="shared" si="1370"/>
        <v>086</v>
      </c>
      <c r="D9226" t="s">
        <v>898</v>
      </c>
      <c r="E9226" t="str">
        <f t="shared" si="1374"/>
        <v>04</v>
      </c>
      <c r="F9226" t="str">
        <f>"003"</f>
        <v>003</v>
      </c>
      <c r="G9226" t="str">
        <f>""</f>
        <v/>
      </c>
      <c r="H9226" t="s">
        <v>0</v>
      </c>
      <c r="I9226" t="s">
        <v>19</v>
      </c>
      <c r="J9226" t="s">
        <v>7355</v>
      </c>
      <c r="K9226" t="str">
        <f t="shared" si="1371"/>
        <v>41920</v>
      </c>
    </row>
    <row r="9227" spans="1:11" customFormat="1" x14ac:dyDescent="0.25">
      <c r="A9227" t="str">
        <f t="shared" si="1372"/>
        <v>41</v>
      </c>
      <c r="B9227" t="s">
        <v>812</v>
      </c>
      <c r="C9227" t="str">
        <f t="shared" si="1370"/>
        <v>086</v>
      </c>
      <c r="D9227" t="s">
        <v>898</v>
      </c>
      <c r="E9227" t="str">
        <f t="shared" si="1374"/>
        <v>04</v>
      </c>
      <c r="F9227" t="str">
        <f>"004"</f>
        <v>004</v>
      </c>
      <c r="G9227" t="str">
        <f>""</f>
        <v/>
      </c>
      <c r="H9227" t="s">
        <v>1</v>
      </c>
      <c r="I9227" t="s">
        <v>3774</v>
      </c>
      <c r="J9227" t="s">
        <v>7354</v>
      </c>
      <c r="K9227" t="str">
        <f t="shared" si="1371"/>
        <v>41920</v>
      </c>
    </row>
    <row r="9228" spans="1:11" customFormat="1" x14ac:dyDescent="0.25">
      <c r="A9228" t="str">
        <f t="shared" si="1372"/>
        <v>41</v>
      </c>
      <c r="B9228" t="s">
        <v>812</v>
      </c>
      <c r="C9228" t="str">
        <f t="shared" si="1370"/>
        <v>086</v>
      </c>
      <c r="D9228" t="s">
        <v>898</v>
      </c>
      <c r="E9228" t="str">
        <f t="shared" si="1374"/>
        <v>04</v>
      </c>
      <c r="F9228" t="str">
        <f>"004"</f>
        <v>004</v>
      </c>
      <c r="G9228" t="str">
        <f>""</f>
        <v/>
      </c>
      <c r="H9228" t="s">
        <v>0</v>
      </c>
      <c r="I9228" t="s">
        <v>3774</v>
      </c>
      <c r="J9228" t="s">
        <v>7354</v>
      </c>
      <c r="K9228" t="str">
        <f t="shared" si="1371"/>
        <v>41920</v>
      </c>
    </row>
    <row r="9229" spans="1:11" customFormat="1" x14ac:dyDescent="0.25">
      <c r="A9229" t="str">
        <f t="shared" si="1372"/>
        <v>41</v>
      </c>
      <c r="B9229" t="s">
        <v>812</v>
      </c>
      <c r="C9229" t="str">
        <f t="shared" si="1370"/>
        <v>086</v>
      </c>
      <c r="D9229" t="s">
        <v>898</v>
      </c>
      <c r="E9229" t="str">
        <f t="shared" si="1374"/>
        <v>04</v>
      </c>
      <c r="F9229" t="str">
        <f>"005"</f>
        <v>005</v>
      </c>
      <c r="G9229" t="str">
        <f>""</f>
        <v/>
      </c>
      <c r="H9229" t="s">
        <v>3</v>
      </c>
      <c r="I9229" t="s">
        <v>3774</v>
      </c>
      <c r="J9229" t="s">
        <v>7354</v>
      </c>
      <c r="K9229" t="str">
        <f t="shared" si="1371"/>
        <v>41920</v>
      </c>
    </row>
    <row r="9230" spans="1:11" customFormat="1" x14ac:dyDescent="0.25">
      <c r="A9230" t="str">
        <f t="shared" si="1372"/>
        <v>41</v>
      </c>
      <c r="B9230" t="s">
        <v>812</v>
      </c>
      <c r="C9230" t="str">
        <f t="shared" ref="C9230:C9245" si="1375">"087"</f>
        <v>087</v>
      </c>
      <c r="D9230" t="s">
        <v>899</v>
      </c>
      <c r="E9230" t="str">
        <f t="shared" ref="E9230:E9238" si="1376">"01"</f>
        <v>01</v>
      </c>
      <c r="F9230" t="str">
        <f>"001"</f>
        <v>001</v>
      </c>
      <c r="G9230" t="str">
        <f>""</f>
        <v/>
      </c>
      <c r="H9230" t="s">
        <v>1</v>
      </c>
      <c r="I9230" t="s">
        <v>23</v>
      </c>
      <c r="J9230" t="s">
        <v>7356</v>
      </c>
      <c r="K9230" t="str">
        <f t="shared" ref="K9230:K9245" si="1377">"41800"</f>
        <v>41800</v>
      </c>
    </row>
    <row r="9231" spans="1:11" customFormat="1" x14ac:dyDescent="0.25">
      <c r="A9231" t="str">
        <f t="shared" si="1372"/>
        <v>41</v>
      </c>
      <c r="B9231" t="s">
        <v>812</v>
      </c>
      <c r="C9231" t="str">
        <f t="shared" si="1375"/>
        <v>087</v>
      </c>
      <c r="D9231" t="s">
        <v>899</v>
      </c>
      <c r="E9231" t="str">
        <f t="shared" si="1376"/>
        <v>01</v>
      </c>
      <c r="F9231" t="str">
        <f>"001"</f>
        <v>001</v>
      </c>
      <c r="G9231" t="str">
        <f>""</f>
        <v/>
      </c>
      <c r="H9231" t="s">
        <v>0</v>
      </c>
      <c r="I9231" t="s">
        <v>23</v>
      </c>
      <c r="J9231" t="s">
        <v>7356</v>
      </c>
      <c r="K9231" t="str">
        <f t="shared" si="1377"/>
        <v>41800</v>
      </c>
    </row>
    <row r="9232" spans="1:11" customFormat="1" x14ac:dyDescent="0.25">
      <c r="A9232" t="str">
        <f t="shared" si="1372"/>
        <v>41</v>
      </c>
      <c r="B9232" t="s">
        <v>812</v>
      </c>
      <c r="C9232" t="str">
        <f t="shared" si="1375"/>
        <v>087</v>
      </c>
      <c r="D9232" t="s">
        <v>899</v>
      </c>
      <c r="E9232" t="str">
        <f t="shared" si="1376"/>
        <v>01</v>
      </c>
      <c r="F9232" t="str">
        <f>"002"</f>
        <v>002</v>
      </c>
      <c r="G9232" t="str">
        <f>""</f>
        <v/>
      </c>
      <c r="H9232" t="s">
        <v>3</v>
      </c>
      <c r="I9232" t="s">
        <v>3775</v>
      </c>
      <c r="J9232" t="s">
        <v>7357</v>
      </c>
      <c r="K9232" t="str">
        <f t="shared" si="1377"/>
        <v>41800</v>
      </c>
    </row>
    <row r="9233" spans="1:11" customFormat="1" x14ac:dyDescent="0.25">
      <c r="A9233" t="str">
        <f t="shared" si="1372"/>
        <v>41</v>
      </c>
      <c r="B9233" t="s">
        <v>812</v>
      </c>
      <c r="C9233" t="str">
        <f t="shared" si="1375"/>
        <v>087</v>
      </c>
      <c r="D9233" t="s">
        <v>899</v>
      </c>
      <c r="E9233" t="str">
        <f t="shared" si="1376"/>
        <v>01</v>
      </c>
      <c r="F9233" t="str">
        <f>"003"</f>
        <v>003</v>
      </c>
      <c r="G9233" t="str">
        <f>""</f>
        <v/>
      </c>
      <c r="H9233" t="s">
        <v>1</v>
      </c>
      <c r="I9233" t="s">
        <v>108</v>
      </c>
      <c r="J9233" t="s">
        <v>7358</v>
      </c>
      <c r="K9233" t="str">
        <f t="shared" si="1377"/>
        <v>41800</v>
      </c>
    </row>
    <row r="9234" spans="1:11" customFormat="1" x14ac:dyDescent="0.25">
      <c r="A9234" t="str">
        <f t="shared" si="1372"/>
        <v>41</v>
      </c>
      <c r="B9234" t="s">
        <v>812</v>
      </c>
      <c r="C9234" t="str">
        <f t="shared" si="1375"/>
        <v>087</v>
      </c>
      <c r="D9234" t="s">
        <v>899</v>
      </c>
      <c r="E9234" t="str">
        <f t="shared" si="1376"/>
        <v>01</v>
      </c>
      <c r="F9234" t="str">
        <f>"003"</f>
        <v>003</v>
      </c>
      <c r="G9234" t="str">
        <f>""</f>
        <v/>
      </c>
      <c r="H9234" t="s">
        <v>0</v>
      </c>
      <c r="I9234" t="s">
        <v>108</v>
      </c>
      <c r="J9234" t="s">
        <v>7358</v>
      </c>
      <c r="K9234" t="str">
        <f t="shared" si="1377"/>
        <v>41800</v>
      </c>
    </row>
    <row r="9235" spans="1:11" customFormat="1" x14ac:dyDescent="0.25">
      <c r="A9235" t="str">
        <f t="shared" si="1372"/>
        <v>41</v>
      </c>
      <c r="B9235" t="s">
        <v>812</v>
      </c>
      <c r="C9235" t="str">
        <f t="shared" si="1375"/>
        <v>087</v>
      </c>
      <c r="D9235" t="s">
        <v>899</v>
      </c>
      <c r="E9235" t="str">
        <f t="shared" si="1376"/>
        <v>01</v>
      </c>
      <c r="F9235" t="str">
        <f>"004"</f>
        <v>004</v>
      </c>
      <c r="G9235" t="str">
        <f>""</f>
        <v/>
      </c>
      <c r="H9235" t="s">
        <v>1</v>
      </c>
      <c r="I9235" t="s">
        <v>23</v>
      </c>
      <c r="J9235" t="s">
        <v>7356</v>
      </c>
      <c r="K9235" t="str">
        <f t="shared" si="1377"/>
        <v>41800</v>
      </c>
    </row>
    <row r="9236" spans="1:11" customFormat="1" x14ac:dyDescent="0.25">
      <c r="A9236" t="str">
        <f t="shared" si="1372"/>
        <v>41</v>
      </c>
      <c r="B9236" t="s">
        <v>812</v>
      </c>
      <c r="C9236" t="str">
        <f t="shared" si="1375"/>
        <v>087</v>
      </c>
      <c r="D9236" t="s">
        <v>899</v>
      </c>
      <c r="E9236" t="str">
        <f t="shared" si="1376"/>
        <v>01</v>
      </c>
      <c r="F9236" t="str">
        <f>"004"</f>
        <v>004</v>
      </c>
      <c r="G9236" t="str">
        <f>""</f>
        <v/>
      </c>
      <c r="H9236" t="s">
        <v>0</v>
      </c>
      <c r="I9236" t="s">
        <v>23</v>
      </c>
      <c r="J9236" t="s">
        <v>7356</v>
      </c>
      <c r="K9236" t="str">
        <f t="shared" si="1377"/>
        <v>41800</v>
      </c>
    </row>
    <row r="9237" spans="1:11" customFormat="1" x14ac:dyDescent="0.25">
      <c r="A9237" t="str">
        <f t="shared" si="1372"/>
        <v>41</v>
      </c>
      <c r="B9237" t="s">
        <v>812</v>
      </c>
      <c r="C9237" t="str">
        <f t="shared" si="1375"/>
        <v>087</v>
      </c>
      <c r="D9237" t="s">
        <v>899</v>
      </c>
      <c r="E9237" t="str">
        <f t="shared" si="1376"/>
        <v>01</v>
      </c>
      <c r="F9237" t="str">
        <f>"005"</f>
        <v>005</v>
      </c>
      <c r="G9237" t="str">
        <f>""</f>
        <v/>
      </c>
      <c r="H9237" t="s">
        <v>1</v>
      </c>
      <c r="I9237" t="s">
        <v>108</v>
      </c>
      <c r="J9237" t="s">
        <v>7358</v>
      </c>
      <c r="K9237" t="str">
        <f t="shared" si="1377"/>
        <v>41800</v>
      </c>
    </row>
    <row r="9238" spans="1:11" customFormat="1" x14ac:dyDescent="0.25">
      <c r="A9238" t="str">
        <f t="shared" si="1372"/>
        <v>41</v>
      </c>
      <c r="B9238" t="s">
        <v>812</v>
      </c>
      <c r="C9238" t="str">
        <f t="shared" si="1375"/>
        <v>087</v>
      </c>
      <c r="D9238" t="s">
        <v>899</v>
      </c>
      <c r="E9238" t="str">
        <f t="shared" si="1376"/>
        <v>01</v>
      </c>
      <c r="F9238" t="str">
        <f>"005"</f>
        <v>005</v>
      </c>
      <c r="G9238" t="str">
        <f>""</f>
        <v/>
      </c>
      <c r="H9238" t="s">
        <v>0</v>
      </c>
      <c r="I9238" t="s">
        <v>108</v>
      </c>
      <c r="J9238" t="s">
        <v>7358</v>
      </c>
      <c r="K9238" t="str">
        <f t="shared" si="1377"/>
        <v>41800</v>
      </c>
    </row>
    <row r="9239" spans="1:11" customFormat="1" x14ac:dyDescent="0.25">
      <c r="A9239" t="str">
        <f t="shared" si="1372"/>
        <v>41</v>
      </c>
      <c r="B9239" t="s">
        <v>812</v>
      </c>
      <c r="C9239" t="str">
        <f t="shared" si="1375"/>
        <v>087</v>
      </c>
      <c r="D9239" t="s">
        <v>899</v>
      </c>
      <c r="E9239" t="str">
        <f t="shared" ref="E9239:E9245" si="1378">"02"</f>
        <v>02</v>
      </c>
      <c r="F9239" t="str">
        <f>"001"</f>
        <v>001</v>
      </c>
      <c r="G9239" t="str">
        <f>""</f>
        <v/>
      </c>
      <c r="H9239" t="s">
        <v>3</v>
      </c>
      <c r="I9239" t="s">
        <v>3775</v>
      </c>
      <c r="J9239" t="s">
        <v>7357</v>
      </c>
      <c r="K9239" t="str">
        <f t="shared" si="1377"/>
        <v>41800</v>
      </c>
    </row>
    <row r="9240" spans="1:11" customFormat="1" x14ac:dyDescent="0.25">
      <c r="A9240" t="str">
        <f t="shared" si="1372"/>
        <v>41</v>
      </c>
      <c r="B9240" t="s">
        <v>812</v>
      </c>
      <c r="C9240" t="str">
        <f t="shared" si="1375"/>
        <v>087</v>
      </c>
      <c r="D9240" t="s">
        <v>899</v>
      </c>
      <c r="E9240" t="str">
        <f t="shared" si="1378"/>
        <v>02</v>
      </c>
      <c r="F9240" t="str">
        <f>"002"</f>
        <v>002</v>
      </c>
      <c r="G9240" t="str">
        <f>""</f>
        <v/>
      </c>
      <c r="H9240" t="s">
        <v>1</v>
      </c>
      <c r="I9240" t="s">
        <v>3776</v>
      </c>
      <c r="J9240" t="s">
        <v>7359</v>
      </c>
      <c r="K9240" t="str">
        <f t="shared" si="1377"/>
        <v>41800</v>
      </c>
    </row>
    <row r="9241" spans="1:11" customFormat="1" x14ac:dyDescent="0.25">
      <c r="A9241" t="str">
        <f t="shared" si="1372"/>
        <v>41</v>
      </c>
      <c r="B9241" t="s">
        <v>812</v>
      </c>
      <c r="C9241" t="str">
        <f t="shared" si="1375"/>
        <v>087</v>
      </c>
      <c r="D9241" t="s">
        <v>899</v>
      </c>
      <c r="E9241" t="str">
        <f t="shared" si="1378"/>
        <v>02</v>
      </c>
      <c r="F9241" t="str">
        <f>"002"</f>
        <v>002</v>
      </c>
      <c r="G9241" t="str">
        <f>""</f>
        <v/>
      </c>
      <c r="H9241" t="s">
        <v>0</v>
      </c>
      <c r="I9241" t="s">
        <v>3776</v>
      </c>
      <c r="J9241" t="s">
        <v>7359</v>
      </c>
      <c r="K9241" t="str">
        <f t="shared" si="1377"/>
        <v>41800</v>
      </c>
    </row>
    <row r="9242" spans="1:11" customFormat="1" x14ac:dyDescent="0.25">
      <c r="A9242" t="str">
        <f t="shared" si="1372"/>
        <v>41</v>
      </c>
      <c r="B9242" t="s">
        <v>812</v>
      </c>
      <c r="C9242" t="str">
        <f t="shared" si="1375"/>
        <v>087</v>
      </c>
      <c r="D9242" t="s">
        <v>899</v>
      </c>
      <c r="E9242" t="str">
        <f t="shared" si="1378"/>
        <v>02</v>
      </c>
      <c r="F9242" t="str">
        <f>"002"</f>
        <v>002</v>
      </c>
      <c r="G9242" t="str">
        <f>""</f>
        <v/>
      </c>
      <c r="H9242" t="s">
        <v>2</v>
      </c>
      <c r="I9242" t="s">
        <v>3776</v>
      </c>
      <c r="J9242" t="s">
        <v>7359</v>
      </c>
      <c r="K9242" t="str">
        <f t="shared" si="1377"/>
        <v>41800</v>
      </c>
    </row>
    <row r="9243" spans="1:11" customFormat="1" x14ac:dyDescent="0.25">
      <c r="A9243" t="str">
        <f t="shared" si="1372"/>
        <v>41</v>
      </c>
      <c r="B9243" t="s">
        <v>812</v>
      </c>
      <c r="C9243" t="str">
        <f t="shared" si="1375"/>
        <v>087</v>
      </c>
      <c r="D9243" t="s">
        <v>899</v>
      </c>
      <c r="E9243" t="str">
        <f t="shared" si="1378"/>
        <v>02</v>
      </c>
      <c r="F9243" t="str">
        <f>"003"</f>
        <v>003</v>
      </c>
      <c r="G9243" t="str">
        <f>""</f>
        <v/>
      </c>
      <c r="H9243" t="s">
        <v>3</v>
      </c>
      <c r="I9243" t="s">
        <v>3776</v>
      </c>
      <c r="J9243" t="s">
        <v>7359</v>
      </c>
      <c r="K9243" t="str">
        <f t="shared" si="1377"/>
        <v>41800</v>
      </c>
    </row>
    <row r="9244" spans="1:11" customFormat="1" x14ac:dyDescent="0.25">
      <c r="A9244" t="str">
        <f t="shared" si="1372"/>
        <v>41</v>
      </c>
      <c r="B9244" t="s">
        <v>812</v>
      </c>
      <c r="C9244" t="str">
        <f t="shared" si="1375"/>
        <v>087</v>
      </c>
      <c r="D9244" t="s">
        <v>899</v>
      </c>
      <c r="E9244" t="str">
        <f t="shared" si="1378"/>
        <v>02</v>
      </c>
      <c r="F9244" t="str">
        <f>"004"</f>
        <v>004</v>
      </c>
      <c r="G9244" t="str">
        <f>""</f>
        <v/>
      </c>
      <c r="H9244" t="s">
        <v>1</v>
      </c>
      <c r="I9244" t="s">
        <v>3776</v>
      </c>
      <c r="J9244" t="s">
        <v>7359</v>
      </c>
      <c r="K9244" t="str">
        <f t="shared" si="1377"/>
        <v>41800</v>
      </c>
    </row>
    <row r="9245" spans="1:11" customFormat="1" x14ac:dyDescent="0.25">
      <c r="A9245" t="str">
        <f t="shared" si="1372"/>
        <v>41</v>
      </c>
      <c r="B9245" t="s">
        <v>812</v>
      </c>
      <c r="C9245" t="str">
        <f t="shared" si="1375"/>
        <v>087</v>
      </c>
      <c r="D9245" t="s">
        <v>899</v>
      </c>
      <c r="E9245" t="str">
        <f t="shared" si="1378"/>
        <v>02</v>
      </c>
      <c r="F9245" t="str">
        <f>"004"</f>
        <v>004</v>
      </c>
      <c r="G9245" t="str">
        <f>""</f>
        <v/>
      </c>
      <c r="H9245" t="s">
        <v>0</v>
      </c>
      <c r="I9245" t="s">
        <v>3776</v>
      </c>
      <c r="J9245" t="s">
        <v>7359</v>
      </c>
      <c r="K9245" t="str">
        <f t="shared" si="1377"/>
        <v>41800</v>
      </c>
    </row>
    <row r="9246" spans="1:11" customFormat="1" x14ac:dyDescent="0.25">
      <c r="A9246" t="str">
        <f t="shared" si="1372"/>
        <v>41</v>
      </c>
      <c r="B9246" t="s">
        <v>812</v>
      </c>
      <c r="C9246" t="str">
        <f>"088"</f>
        <v>088</v>
      </c>
      <c r="D9246" t="s">
        <v>900</v>
      </c>
      <c r="E9246" t="str">
        <f>"01"</f>
        <v>01</v>
      </c>
      <c r="F9246" t="str">
        <f t="shared" ref="F9246:F9251" si="1379">"001"</f>
        <v>001</v>
      </c>
      <c r="G9246" t="str">
        <f>""</f>
        <v/>
      </c>
      <c r="H9246" t="s">
        <v>3</v>
      </c>
      <c r="I9246" t="s">
        <v>3777</v>
      </c>
      <c r="J9246" t="s">
        <v>4110</v>
      </c>
      <c r="K9246" t="str">
        <f>"41388"</f>
        <v>41388</v>
      </c>
    </row>
    <row r="9247" spans="1:11" customFormat="1" x14ac:dyDescent="0.25">
      <c r="A9247" t="str">
        <f t="shared" si="1372"/>
        <v>41</v>
      </c>
      <c r="B9247" t="s">
        <v>812</v>
      </c>
      <c r="C9247" t="str">
        <f t="shared" ref="C9247:C9258" si="1380">"089"</f>
        <v>089</v>
      </c>
      <c r="D9247" t="s">
        <v>901</v>
      </c>
      <c r="E9247" t="str">
        <f>"01"</f>
        <v>01</v>
      </c>
      <c r="F9247" t="str">
        <f t="shared" si="1379"/>
        <v>001</v>
      </c>
      <c r="G9247" t="str">
        <f>""</f>
        <v/>
      </c>
      <c r="H9247" t="s">
        <v>1</v>
      </c>
      <c r="I9247" t="s">
        <v>1377</v>
      </c>
      <c r="J9247" t="s">
        <v>7360</v>
      </c>
      <c r="K9247" t="str">
        <f t="shared" ref="K9247:K9258" si="1381">"41970"</f>
        <v>41970</v>
      </c>
    </row>
    <row r="9248" spans="1:11" customFormat="1" x14ac:dyDescent="0.25">
      <c r="A9248" t="str">
        <f t="shared" si="1372"/>
        <v>41</v>
      </c>
      <c r="B9248" t="s">
        <v>812</v>
      </c>
      <c r="C9248" t="str">
        <f t="shared" si="1380"/>
        <v>089</v>
      </c>
      <c r="D9248" t="s">
        <v>901</v>
      </c>
      <c r="E9248" t="str">
        <f>"01"</f>
        <v>01</v>
      </c>
      <c r="F9248" t="str">
        <f t="shared" si="1379"/>
        <v>001</v>
      </c>
      <c r="G9248" t="str">
        <f>""</f>
        <v/>
      </c>
      <c r="H9248" t="s">
        <v>0</v>
      </c>
      <c r="I9248" t="s">
        <v>1377</v>
      </c>
      <c r="J9248" t="s">
        <v>7360</v>
      </c>
      <c r="K9248" t="str">
        <f t="shared" si="1381"/>
        <v>41970</v>
      </c>
    </row>
    <row r="9249" spans="1:11" customFormat="1" x14ac:dyDescent="0.25">
      <c r="A9249" t="str">
        <f t="shared" si="1372"/>
        <v>41</v>
      </c>
      <c r="B9249" t="s">
        <v>812</v>
      </c>
      <c r="C9249" t="str">
        <f t="shared" si="1380"/>
        <v>089</v>
      </c>
      <c r="D9249" t="s">
        <v>901</v>
      </c>
      <c r="E9249" t="str">
        <f t="shared" ref="E9249:E9258" si="1382">"02"</f>
        <v>02</v>
      </c>
      <c r="F9249" t="str">
        <f t="shared" si="1379"/>
        <v>001</v>
      </c>
      <c r="G9249" t="str">
        <f>""</f>
        <v/>
      </c>
      <c r="H9249" t="s">
        <v>1</v>
      </c>
      <c r="I9249" t="s">
        <v>25</v>
      </c>
      <c r="J9249" t="s">
        <v>7361</v>
      </c>
      <c r="K9249" t="str">
        <f t="shared" si="1381"/>
        <v>41970</v>
      </c>
    </row>
    <row r="9250" spans="1:11" customFormat="1" x14ac:dyDescent="0.25">
      <c r="A9250" t="str">
        <f t="shared" si="1372"/>
        <v>41</v>
      </c>
      <c r="B9250" t="s">
        <v>812</v>
      </c>
      <c r="C9250" t="str">
        <f t="shared" si="1380"/>
        <v>089</v>
      </c>
      <c r="D9250" t="s">
        <v>901</v>
      </c>
      <c r="E9250" t="str">
        <f t="shared" si="1382"/>
        <v>02</v>
      </c>
      <c r="F9250" t="str">
        <f t="shared" si="1379"/>
        <v>001</v>
      </c>
      <c r="G9250" t="str">
        <f>""</f>
        <v/>
      </c>
      <c r="H9250" t="s">
        <v>0</v>
      </c>
      <c r="I9250" t="s">
        <v>25</v>
      </c>
      <c r="J9250" t="s">
        <v>7361</v>
      </c>
      <c r="K9250" t="str">
        <f t="shared" si="1381"/>
        <v>41970</v>
      </c>
    </row>
    <row r="9251" spans="1:11" customFormat="1" x14ac:dyDescent="0.25">
      <c r="A9251" t="str">
        <f t="shared" si="1372"/>
        <v>41</v>
      </c>
      <c r="B9251" t="s">
        <v>812</v>
      </c>
      <c r="C9251" t="str">
        <f t="shared" si="1380"/>
        <v>089</v>
      </c>
      <c r="D9251" t="s">
        <v>901</v>
      </c>
      <c r="E9251" t="str">
        <f t="shared" si="1382"/>
        <v>02</v>
      </c>
      <c r="F9251" t="str">
        <f t="shared" si="1379"/>
        <v>001</v>
      </c>
      <c r="G9251" t="str">
        <f>""</f>
        <v/>
      </c>
      <c r="H9251" t="s">
        <v>2</v>
      </c>
      <c r="I9251" t="s">
        <v>25</v>
      </c>
      <c r="J9251" t="s">
        <v>7361</v>
      </c>
      <c r="K9251" t="str">
        <f t="shared" si="1381"/>
        <v>41970</v>
      </c>
    </row>
    <row r="9252" spans="1:11" customFormat="1" x14ac:dyDescent="0.25">
      <c r="A9252" t="str">
        <f t="shared" si="1372"/>
        <v>41</v>
      </c>
      <c r="B9252" t="s">
        <v>812</v>
      </c>
      <c r="C9252" t="str">
        <f t="shared" si="1380"/>
        <v>089</v>
      </c>
      <c r="D9252" t="s">
        <v>901</v>
      </c>
      <c r="E9252" t="str">
        <f t="shared" si="1382"/>
        <v>02</v>
      </c>
      <c r="F9252" t="str">
        <f>"002"</f>
        <v>002</v>
      </c>
      <c r="G9252" t="str">
        <f>""</f>
        <v/>
      </c>
      <c r="H9252" t="s">
        <v>1</v>
      </c>
      <c r="I9252" t="s">
        <v>3778</v>
      </c>
      <c r="J9252" t="s">
        <v>7362</v>
      </c>
      <c r="K9252" t="str">
        <f t="shared" si="1381"/>
        <v>41970</v>
      </c>
    </row>
    <row r="9253" spans="1:11" customFormat="1" x14ac:dyDescent="0.25">
      <c r="A9253" t="str">
        <f t="shared" si="1372"/>
        <v>41</v>
      </c>
      <c r="B9253" t="s">
        <v>812</v>
      </c>
      <c r="C9253" t="str">
        <f t="shared" si="1380"/>
        <v>089</v>
      </c>
      <c r="D9253" t="s">
        <v>901</v>
      </c>
      <c r="E9253" t="str">
        <f t="shared" si="1382"/>
        <v>02</v>
      </c>
      <c r="F9253" t="str">
        <f>"002"</f>
        <v>002</v>
      </c>
      <c r="G9253" t="str">
        <f>""</f>
        <v/>
      </c>
      <c r="H9253" t="s">
        <v>0</v>
      </c>
      <c r="I9253" t="s">
        <v>3778</v>
      </c>
      <c r="J9253" t="s">
        <v>7362</v>
      </c>
      <c r="K9253" t="str">
        <f t="shared" si="1381"/>
        <v>41970</v>
      </c>
    </row>
    <row r="9254" spans="1:11" customFormat="1" x14ac:dyDescent="0.25">
      <c r="A9254" t="str">
        <f t="shared" si="1372"/>
        <v>41</v>
      </c>
      <c r="B9254" t="s">
        <v>812</v>
      </c>
      <c r="C9254" t="str">
        <f t="shared" si="1380"/>
        <v>089</v>
      </c>
      <c r="D9254" t="s">
        <v>901</v>
      </c>
      <c r="E9254" t="str">
        <f t="shared" si="1382"/>
        <v>02</v>
      </c>
      <c r="F9254" t="str">
        <f>"003"</f>
        <v>003</v>
      </c>
      <c r="G9254" t="str">
        <f>""</f>
        <v/>
      </c>
      <c r="H9254" t="s">
        <v>1</v>
      </c>
      <c r="I9254" t="s">
        <v>3779</v>
      </c>
      <c r="J9254" t="s">
        <v>5896</v>
      </c>
      <c r="K9254" t="str">
        <f t="shared" si="1381"/>
        <v>41970</v>
      </c>
    </row>
    <row r="9255" spans="1:11" customFormat="1" x14ac:dyDescent="0.25">
      <c r="A9255" t="str">
        <f t="shared" si="1372"/>
        <v>41</v>
      </c>
      <c r="B9255" t="s">
        <v>812</v>
      </c>
      <c r="C9255" t="str">
        <f t="shared" si="1380"/>
        <v>089</v>
      </c>
      <c r="D9255" t="s">
        <v>901</v>
      </c>
      <c r="E9255" t="str">
        <f t="shared" si="1382"/>
        <v>02</v>
      </c>
      <c r="F9255" t="str">
        <f>"003"</f>
        <v>003</v>
      </c>
      <c r="G9255" t="str">
        <f>""</f>
        <v/>
      </c>
      <c r="H9255" t="s">
        <v>0</v>
      </c>
      <c r="I9255" t="s">
        <v>3779</v>
      </c>
      <c r="J9255" t="s">
        <v>5896</v>
      </c>
      <c r="K9255" t="str">
        <f t="shared" si="1381"/>
        <v>41970</v>
      </c>
    </row>
    <row r="9256" spans="1:11" customFormat="1" x14ac:dyDescent="0.25">
      <c r="A9256" t="str">
        <f t="shared" si="1372"/>
        <v>41</v>
      </c>
      <c r="B9256" t="s">
        <v>812</v>
      </c>
      <c r="C9256" t="str">
        <f t="shared" si="1380"/>
        <v>089</v>
      </c>
      <c r="D9256" t="s">
        <v>901</v>
      </c>
      <c r="E9256" t="str">
        <f t="shared" si="1382"/>
        <v>02</v>
      </c>
      <c r="F9256" t="str">
        <f>"004"</f>
        <v>004</v>
      </c>
      <c r="G9256" t="str">
        <f>""</f>
        <v/>
      </c>
      <c r="H9256" t="s">
        <v>1</v>
      </c>
      <c r="I9256" t="s">
        <v>23</v>
      </c>
      <c r="J9256" t="s">
        <v>7363</v>
      </c>
      <c r="K9256" t="str">
        <f t="shared" si="1381"/>
        <v>41970</v>
      </c>
    </row>
    <row r="9257" spans="1:11" customFormat="1" x14ac:dyDescent="0.25">
      <c r="A9257" t="str">
        <f t="shared" si="1372"/>
        <v>41</v>
      </c>
      <c r="B9257" t="s">
        <v>812</v>
      </c>
      <c r="C9257" t="str">
        <f t="shared" si="1380"/>
        <v>089</v>
      </c>
      <c r="D9257" t="s">
        <v>901</v>
      </c>
      <c r="E9257" t="str">
        <f t="shared" si="1382"/>
        <v>02</v>
      </c>
      <c r="F9257" t="str">
        <f>"004"</f>
        <v>004</v>
      </c>
      <c r="G9257" t="str">
        <f>""</f>
        <v/>
      </c>
      <c r="H9257" t="s">
        <v>0</v>
      </c>
      <c r="I9257" t="s">
        <v>23</v>
      </c>
      <c r="J9257" t="s">
        <v>7363</v>
      </c>
      <c r="K9257" t="str">
        <f t="shared" si="1381"/>
        <v>41970</v>
      </c>
    </row>
    <row r="9258" spans="1:11" customFormat="1" x14ac:dyDescent="0.25">
      <c r="A9258" t="str">
        <f t="shared" si="1372"/>
        <v>41</v>
      </c>
      <c r="B9258" t="s">
        <v>812</v>
      </c>
      <c r="C9258" t="str">
        <f t="shared" si="1380"/>
        <v>089</v>
      </c>
      <c r="D9258" t="s">
        <v>901</v>
      </c>
      <c r="E9258" t="str">
        <f t="shared" si="1382"/>
        <v>02</v>
      </c>
      <c r="F9258" t="str">
        <f>"004"</f>
        <v>004</v>
      </c>
      <c r="G9258" t="str">
        <f>""</f>
        <v/>
      </c>
      <c r="H9258" t="s">
        <v>2</v>
      </c>
      <c r="I9258" t="s">
        <v>23</v>
      </c>
      <c r="J9258" t="s">
        <v>7363</v>
      </c>
      <c r="K9258" t="str">
        <f t="shared" si="1381"/>
        <v>41970</v>
      </c>
    </row>
    <row r="9259" spans="1:11" customFormat="1" x14ac:dyDescent="0.25">
      <c r="A9259" t="str">
        <f t="shared" si="1372"/>
        <v>41</v>
      </c>
      <c r="B9259" t="s">
        <v>812</v>
      </c>
      <c r="C9259" t="str">
        <f t="shared" ref="C9259:C9264" si="1383">"090"</f>
        <v>090</v>
      </c>
      <c r="D9259" t="s">
        <v>902</v>
      </c>
      <c r="E9259" t="str">
        <f t="shared" ref="E9259:E9322" si="1384">"01"</f>
        <v>01</v>
      </c>
      <c r="F9259" t="str">
        <f>"001"</f>
        <v>001</v>
      </c>
      <c r="G9259" t="str">
        <f>""</f>
        <v/>
      </c>
      <c r="H9259" t="s">
        <v>3</v>
      </c>
      <c r="I9259" t="s">
        <v>1722</v>
      </c>
      <c r="J9259" t="s">
        <v>7364</v>
      </c>
      <c r="K9259" t="str">
        <f t="shared" ref="K9259:K9264" si="1385">"41650"</f>
        <v>41650</v>
      </c>
    </row>
    <row r="9260" spans="1:11" customFormat="1" x14ac:dyDescent="0.25">
      <c r="A9260" t="str">
        <f t="shared" si="1372"/>
        <v>41</v>
      </c>
      <c r="B9260" t="s">
        <v>812</v>
      </c>
      <c r="C9260" t="str">
        <f t="shared" si="1383"/>
        <v>090</v>
      </c>
      <c r="D9260" t="s">
        <v>902</v>
      </c>
      <c r="E9260" t="str">
        <f t="shared" si="1384"/>
        <v>01</v>
      </c>
      <c r="F9260" t="str">
        <f>"002"</f>
        <v>002</v>
      </c>
      <c r="G9260" t="str">
        <f>""</f>
        <v/>
      </c>
      <c r="H9260" t="s">
        <v>1</v>
      </c>
      <c r="I9260" t="s">
        <v>1722</v>
      </c>
      <c r="J9260" t="s">
        <v>7364</v>
      </c>
      <c r="K9260" t="str">
        <f t="shared" si="1385"/>
        <v>41650</v>
      </c>
    </row>
    <row r="9261" spans="1:11" customFormat="1" x14ac:dyDescent="0.25">
      <c r="A9261" t="str">
        <f t="shared" si="1372"/>
        <v>41</v>
      </c>
      <c r="B9261" t="s">
        <v>812</v>
      </c>
      <c r="C9261" t="str">
        <f t="shared" si="1383"/>
        <v>090</v>
      </c>
      <c r="D9261" t="s">
        <v>902</v>
      </c>
      <c r="E9261" t="str">
        <f t="shared" si="1384"/>
        <v>01</v>
      </c>
      <c r="F9261" t="str">
        <f>"002"</f>
        <v>002</v>
      </c>
      <c r="G9261" t="str">
        <f>""</f>
        <v/>
      </c>
      <c r="H9261" t="s">
        <v>0</v>
      </c>
      <c r="I9261" t="s">
        <v>1722</v>
      </c>
      <c r="J9261" t="s">
        <v>7364</v>
      </c>
      <c r="K9261" t="str">
        <f t="shared" si="1385"/>
        <v>41650</v>
      </c>
    </row>
    <row r="9262" spans="1:11" customFormat="1" x14ac:dyDescent="0.25">
      <c r="A9262" t="str">
        <f t="shared" si="1372"/>
        <v>41</v>
      </c>
      <c r="B9262" t="s">
        <v>812</v>
      </c>
      <c r="C9262" t="str">
        <f t="shared" si="1383"/>
        <v>090</v>
      </c>
      <c r="D9262" t="s">
        <v>902</v>
      </c>
      <c r="E9262" t="str">
        <f t="shared" si="1384"/>
        <v>01</v>
      </c>
      <c r="F9262" t="str">
        <f>"003"</f>
        <v>003</v>
      </c>
      <c r="G9262" t="str">
        <f>""</f>
        <v/>
      </c>
      <c r="H9262" t="s">
        <v>3</v>
      </c>
      <c r="I9262" t="s">
        <v>1722</v>
      </c>
      <c r="J9262" t="s">
        <v>7364</v>
      </c>
      <c r="K9262" t="str">
        <f t="shared" si="1385"/>
        <v>41650</v>
      </c>
    </row>
    <row r="9263" spans="1:11" customFormat="1" x14ac:dyDescent="0.25">
      <c r="A9263" t="str">
        <f t="shared" si="1372"/>
        <v>41</v>
      </c>
      <c r="B9263" t="s">
        <v>812</v>
      </c>
      <c r="C9263" t="str">
        <f t="shared" si="1383"/>
        <v>090</v>
      </c>
      <c r="D9263" t="s">
        <v>902</v>
      </c>
      <c r="E9263" t="str">
        <f t="shared" si="1384"/>
        <v>01</v>
      </c>
      <c r="F9263" t="str">
        <f>"004"</f>
        <v>004</v>
      </c>
      <c r="G9263" t="str">
        <f>""</f>
        <v/>
      </c>
      <c r="H9263" t="s">
        <v>1</v>
      </c>
      <c r="I9263" t="s">
        <v>1722</v>
      </c>
      <c r="J9263" t="s">
        <v>7364</v>
      </c>
      <c r="K9263" t="str">
        <f t="shared" si="1385"/>
        <v>41650</v>
      </c>
    </row>
    <row r="9264" spans="1:11" customFormat="1" x14ac:dyDescent="0.25">
      <c r="A9264" t="str">
        <f t="shared" si="1372"/>
        <v>41</v>
      </c>
      <c r="B9264" t="s">
        <v>812</v>
      </c>
      <c r="C9264" t="str">
        <f t="shared" si="1383"/>
        <v>090</v>
      </c>
      <c r="D9264" t="s">
        <v>902</v>
      </c>
      <c r="E9264" t="str">
        <f t="shared" si="1384"/>
        <v>01</v>
      </c>
      <c r="F9264" t="str">
        <f>"004"</f>
        <v>004</v>
      </c>
      <c r="G9264" t="str">
        <f>""</f>
        <v/>
      </c>
      <c r="H9264" t="s">
        <v>0</v>
      </c>
      <c r="I9264" t="s">
        <v>1722</v>
      </c>
      <c r="J9264" t="s">
        <v>7364</v>
      </c>
      <c r="K9264" t="str">
        <f t="shared" si="1385"/>
        <v>41650</v>
      </c>
    </row>
    <row r="9265" spans="1:11" customFormat="1" x14ac:dyDescent="0.25">
      <c r="A9265" t="str">
        <f t="shared" si="1372"/>
        <v>41</v>
      </c>
      <c r="B9265" t="s">
        <v>812</v>
      </c>
      <c r="C9265" t="str">
        <f t="shared" ref="C9265:C9328" si="1386">"091"</f>
        <v>091</v>
      </c>
      <c r="D9265" t="s">
        <v>812</v>
      </c>
      <c r="E9265" t="str">
        <f t="shared" si="1384"/>
        <v>01</v>
      </c>
      <c r="F9265" t="str">
        <f>"001"</f>
        <v>001</v>
      </c>
      <c r="G9265" t="str">
        <f>""</f>
        <v/>
      </c>
      <c r="H9265" t="s">
        <v>1</v>
      </c>
      <c r="I9265" t="s">
        <v>3780</v>
      </c>
      <c r="J9265" t="s">
        <v>7365</v>
      </c>
      <c r="K9265" t="str">
        <f>"41003"</f>
        <v>41003</v>
      </c>
    </row>
    <row r="9266" spans="1:11" customFormat="1" x14ac:dyDescent="0.25">
      <c r="A9266" t="str">
        <f t="shared" si="1372"/>
        <v>41</v>
      </c>
      <c r="B9266" t="s">
        <v>812</v>
      </c>
      <c r="C9266" t="str">
        <f t="shared" si="1386"/>
        <v>091</v>
      </c>
      <c r="D9266" t="s">
        <v>812</v>
      </c>
      <c r="E9266" t="str">
        <f t="shared" si="1384"/>
        <v>01</v>
      </c>
      <c r="F9266" t="str">
        <f>"001"</f>
        <v>001</v>
      </c>
      <c r="G9266" t="str">
        <f>""</f>
        <v/>
      </c>
      <c r="H9266" t="s">
        <v>0</v>
      </c>
      <c r="I9266" t="s">
        <v>3780</v>
      </c>
      <c r="J9266" t="s">
        <v>7365</v>
      </c>
      <c r="K9266" t="str">
        <f>"41003"</f>
        <v>41003</v>
      </c>
    </row>
    <row r="9267" spans="1:11" customFormat="1" x14ac:dyDescent="0.25">
      <c r="A9267" t="str">
        <f t="shared" si="1372"/>
        <v>41</v>
      </c>
      <c r="B9267" t="s">
        <v>812</v>
      </c>
      <c r="C9267" t="str">
        <f t="shared" si="1386"/>
        <v>091</v>
      </c>
      <c r="D9267" t="s">
        <v>812</v>
      </c>
      <c r="E9267" t="str">
        <f t="shared" si="1384"/>
        <v>01</v>
      </c>
      <c r="F9267" t="str">
        <f>"002"</f>
        <v>002</v>
      </c>
      <c r="G9267" t="str">
        <f>""</f>
        <v/>
      </c>
      <c r="H9267" t="s">
        <v>3</v>
      </c>
      <c r="I9267" t="s">
        <v>3781</v>
      </c>
      <c r="J9267" t="s">
        <v>7366</v>
      </c>
      <c r="K9267" t="str">
        <f>"41003"</f>
        <v>41003</v>
      </c>
    </row>
    <row r="9268" spans="1:11" customFormat="1" x14ac:dyDescent="0.25">
      <c r="A9268" t="str">
        <f t="shared" si="1372"/>
        <v>41</v>
      </c>
      <c r="B9268" t="s">
        <v>812</v>
      </c>
      <c r="C9268" t="str">
        <f t="shared" si="1386"/>
        <v>091</v>
      </c>
      <c r="D9268" t="s">
        <v>812</v>
      </c>
      <c r="E9268" t="str">
        <f t="shared" si="1384"/>
        <v>01</v>
      </c>
      <c r="F9268" t="str">
        <f>"003"</f>
        <v>003</v>
      </c>
      <c r="G9268" t="str">
        <f>""</f>
        <v/>
      </c>
      <c r="H9268" t="s">
        <v>3</v>
      </c>
      <c r="I9268" t="s">
        <v>3782</v>
      </c>
      <c r="J9268" t="s">
        <v>7367</v>
      </c>
      <c r="K9268" t="str">
        <f>"41002"</f>
        <v>41002</v>
      </c>
    </row>
    <row r="9269" spans="1:11" customFormat="1" x14ac:dyDescent="0.25">
      <c r="A9269" t="str">
        <f t="shared" si="1372"/>
        <v>41</v>
      </c>
      <c r="B9269" t="s">
        <v>812</v>
      </c>
      <c r="C9269" t="str">
        <f t="shared" si="1386"/>
        <v>091</v>
      </c>
      <c r="D9269" t="s">
        <v>812</v>
      </c>
      <c r="E9269" t="str">
        <f t="shared" si="1384"/>
        <v>01</v>
      </c>
      <c r="F9269" t="str">
        <f>"004"</f>
        <v>004</v>
      </c>
      <c r="G9269" t="str">
        <f>""</f>
        <v/>
      </c>
      <c r="H9269" t="s">
        <v>3</v>
      </c>
      <c r="I9269" t="s">
        <v>3780</v>
      </c>
      <c r="J9269" t="s">
        <v>7365</v>
      </c>
      <c r="K9269" t="str">
        <f>"41003"</f>
        <v>41003</v>
      </c>
    </row>
    <row r="9270" spans="1:11" customFormat="1" x14ac:dyDescent="0.25">
      <c r="A9270" t="str">
        <f t="shared" si="1372"/>
        <v>41</v>
      </c>
      <c r="B9270" t="s">
        <v>812</v>
      </c>
      <c r="C9270" t="str">
        <f t="shared" si="1386"/>
        <v>091</v>
      </c>
      <c r="D9270" t="s">
        <v>812</v>
      </c>
      <c r="E9270" t="str">
        <f t="shared" si="1384"/>
        <v>01</v>
      </c>
      <c r="F9270" t="str">
        <f>"005"</f>
        <v>005</v>
      </c>
      <c r="G9270" t="str">
        <f>""</f>
        <v/>
      </c>
      <c r="H9270" t="s">
        <v>3</v>
      </c>
      <c r="I9270" t="s">
        <v>3783</v>
      </c>
      <c r="J9270" t="s">
        <v>7368</v>
      </c>
      <c r="K9270" t="str">
        <f>"41003"</f>
        <v>41003</v>
      </c>
    </row>
    <row r="9271" spans="1:11" customFormat="1" x14ac:dyDescent="0.25">
      <c r="A9271" t="str">
        <f t="shared" ref="A9271:A9334" si="1387">"41"</f>
        <v>41</v>
      </c>
      <c r="B9271" t="s">
        <v>812</v>
      </c>
      <c r="C9271" t="str">
        <f t="shared" si="1386"/>
        <v>091</v>
      </c>
      <c r="D9271" t="s">
        <v>812</v>
      </c>
      <c r="E9271" t="str">
        <f t="shared" si="1384"/>
        <v>01</v>
      </c>
      <c r="F9271" t="str">
        <f>"006"</f>
        <v>006</v>
      </c>
      <c r="G9271" t="str">
        <f>""</f>
        <v/>
      </c>
      <c r="H9271" t="s">
        <v>3</v>
      </c>
      <c r="I9271" t="s">
        <v>3784</v>
      </c>
      <c r="J9271" t="s">
        <v>7369</v>
      </c>
      <c r="K9271" t="str">
        <f>"41002"</f>
        <v>41002</v>
      </c>
    </row>
    <row r="9272" spans="1:11" customFormat="1" x14ac:dyDescent="0.25">
      <c r="A9272" t="str">
        <f t="shared" si="1387"/>
        <v>41</v>
      </c>
      <c r="B9272" t="s">
        <v>812</v>
      </c>
      <c r="C9272" t="str">
        <f t="shared" si="1386"/>
        <v>091</v>
      </c>
      <c r="D9272" t="s">
        <v>812</v>
      </c>
      <c r="E9272" t="str">
        <f t="shared" si="1384"/>
        <v>01</v>
      </c>
      <c r="F9272" t="str">
        <f>"007"</f>
        <v>007</v>
      </c>
      <c r="G9272" t="str">
        <f>""</f>
        <v/>
      </c>
      <c r="H9272" t="s">
        <v>1</v>
      </c>
      <c r="I9272" t="s">
        <v>3784</v>
      </c>
      <c r="J9272" t="s">
        <v>7369</v>
      </c>
      <c r="K9272" t="str">
        <f>"41002"</f>
        <v>41002</v>
      </c>
    </row>
    <row r="9273" spans="1:11" customFormat="1" x14ac:dyDescent="0.25">
      <c r="A9273" t="str">
        <f t="shared" si="1387"/>
        <v>41</v>
      </c>
      <c r="B9273" t="s">
        <v>812</v>
      </c>
      <c r="C9273" t="str">
        <f t="shared" si="1386"/>
        <v>091</v>
      </c>
      <c r="D9273" t="s">
        <v>812</v>
      </c>
      <c r="E9273" t="str">
        <f t="shared" si="1384"/>
        <v>01</v>
      </c>
      <c r="F9273" t="str">
        <f>"007"</f>
        <v>007</v>
      </c>
      <c r="G9273" t="str">
        <f>""</f>
        <v/>
      </c>
      <c r="H9273" t="s">
        <v>0</v>
      </c>
      <c r="I9273" t="s">
        <v>3784</v>
      </c>
      <c r="J9273" t="s">
        <v>7369</v>
      </c>
      <c r="K9273" t="str">
        <f>"41002"</f>
        <v>41002</v>
      </c>
    </row>
    <row r="9274" spans="1:11" customFormat="1" x14ac:dyDescent="0.25">
      <c r="A9274" t="str">
        <f t="shared" si="1387"/>
        <v>41</v>
      </c>
      <c r="B9274" t="s">
        <v>812</v>
      </c>
      <c r="C9274" t="str">
        <f t="shared" si="1386"/>
        <v>091</v>
      </c>
      <c r="D9274" t="s">
        <v>812</v>
      </c>
      <c r="E9274" t="str">
        <f t="shared" si="1384"/>
        <v>01</v>
      </c>
      <c r="F9274" t="str">
        <f>"008"</f>
        <v>008</v>
      </c>
      <c r="G9274" t="str">
        <f>""</f>
        <v/>
      </c>
      <c r="H9274" t="s">
        <v>1</v>
      </c>
      <c r="I9274" t="s">
        <v>3785</v>
      </c>
      <c r="J9274" t="s">
        <v>7370</v>
      </c>
      <c r="K9274" t="str">
        <f>"41003"</f>
        <v>41003</v>
      </c>
    </row>
    <row r="9275" spans="1:11" customFormat="1" x14ac:dyDescent="0.25">
      <c r="A9275" t="str">
        <f t="shared" si="1387"/>
        <v>41</v>
      </c>
      <c r="B9275" t="s">
        <v>812</v>
      </c>
      <c r="C9275" t="str">
        <f t="shared" si="1386"/>
        <v>091</v>
      </c>
      <c r="D9275" t="s">
        <v>812</v>
      </c>
      <c r="E9275" t="str">
        <f t="shared" si="1384"/>
        <v>01</v>
      </c>
      <c r="F9275" t="str">
        <f>"008"</f>
        <v>008</v>
      </c>
      <c r="G9275" t="str">
        <f>""</f>
        <v/>
      </c>
      <c r="H9275" t="s">
        <v>0</v>
      </c>
      <c r="I9275" t="s">
        <v>3785</v>
      </c>
      <c r="J9275" t="s">
        <v>7370</v>
      </c>
      <c r="K9275" t="str">
        <f>"41003"</f>
        <v>41003</v>
      </c>
    </row>
    <row r="9276" spans="1:11" customFormat="1" x14ac:dyDescent="0.25">
      <c r="A9276" t="str">
        <f t="shared" si="1387"/>
        <v>41</v>
      </c>
      <c r="B9276" t="s">
        <v>812</v>
      </c>
      <c r="C9276" t="str">
        <f t="shared" si="1386"/>
        <v>091</v>
      </c>
      <c r="D9276" t="s">
        <v>812</v>
      </c>
      <c r="E9276" t="str">
        <f t="shared" si="1384"/>
        <v>01</v>
      </c>
      <c r="F9276" t="str">
        <f>"009"</f>
        <v>009</v>
      </c>
      <c r="G9276" t="str">
        <f>""</f>
        <v/>
      </c>
      <c r="H9276" t="s">
        <v>3</v>
      </c>
      <c r="I9276" t="s">
        <v>3786</v>
      </c>
      <c r="J9276" t="s">
        <v>7371</v>
      </c>
      <c r="K9276" t="str">
        <f t="shared" ref="K9276:K9295" si="1388">"41002"</f>
        <v>41002</v>
      </c>
    </row>
    <row r="9277" spans="1:11" customFormat="1" x14ac:dyDescent="0.25">
      <c r="A9277" t="str">
        <f t="shared" si="1387"/>
        <v>41</v>
      </c>
      <c r="B9277" t="s">
        <v>812</v>
      </c>
      <c r="C9277" t="str">
        <f t="shared" si="1386"/>
        <v>091</v>
      </c>
      <c r="D9277" t="s">
        <v>812</v>
      </c>
      <c r="E9277" t="str">
        <f t="shared" si="1384"/>
        <v>01</v>
      </c>
      <c r="F9277" t="str">
        <f>"010"</f>
        <v>010</v>
      </c>
      <c r="G9277" t="str">
        <f>""</f>
        <v/>
      </c>
      <c r="H9277" t="s">
        <v>1</v>
      </c>
      <c r="I9277" t="s">
        <v>3786</v>
      </c>
      <c r="J9277" t="s">
        <v>7371</v>
      </c>
      <c r="K9277" t="str">
        <f t="shared" si="1388"/>
        <v>41002</v>
      </c>
    </row>
    <row r="9278" spans="1:11" customFormat="1" x14ac:dyDescent="0.25">
      <c r="A9278" t="str">
        <f t="shared" si="1387"/>
        <v>41</v>
      </c>
      <c r="B9278" t="s">
        <v>812</v>
      </c>
      <c r="C9278" t="str">
        <f t="shared" si="1386"/>
        <v>091</v>
      </c>
      <c r="D9278" t="s">
        <v>812</v>
      </c>
      <c r="E9278" t="str">
        <f t="shared" si="1384"/>
        <v>01</v>
      </c>
      <c r="F9278" t="str">
        <f>"010"</f>
        <v>010</v>
      </c>
      <c r="G9278" t="str">
        <f>""</f>
        <v/>
      </c>
      <c r="H9278" t="s">
        <v>0</v>
      </c>
      <c r="I9278" t="s">
        <v>3786</v>
      </c>
      <c r="J9278" t="s">
        <v>7371</v>
      </c>
      <c r="K9278" t="str">
        <f t="shared" si="1388"/>
        <v>41002</v>
      </c>
    </row>
    <row r="9279" spans="1:11" customFormat="1" x14ac:dyDescent="0.25">
      <c r="A9279" t="str">
        <f t="shared" si="1387"/>
        <v>41</v>
      </c>
      <c r="B9279" t="s">
        <v>812</v>
      </c>
      <c r="C9279" t="str">
        <f t="shared" si="1386"/>
        <v>091</v>
      </c>
      <c r="D9279" t="s">
        <v>812</v>
      </c>
      <c r="E9279" t="str">
        <f t="shared" si="1384"/>
        <v>01</v>
      </c>
      <c r="F9279" t="str">
        <f>"011"</f>
        <v>011</v>
      </c>
      <c r="G9279" t="str">
        <f>""</f>
        <v/>
      </c>
      <c r="H9279" t="s">
        <v>3</v>
      </c>
      <c r="I9279" t="s">
        <v>3787</v>
      </c>
      <c r="J9279" t="s">
        <v>7372</v>
      </c>
      <c r="K9279" t="str">
        <f t="shared" si="1388"/>
        <v>41002</v>
      </c>
    </row>
    <row r="9280" spans="1:11" customFormat="1" x14ac:dyDescent="0.25">
      <c r="A9280" t="str">
        <f t="shared" si="1387"/>
        <v>41</v>
      </c>
      <c r="B9280" t="s">
        <v>812</v>
      </c>
      <c r="C9280" t="str">
        <f t="shared" si="1386"/>
        <v>091</v>
      </c>
      <c r="D9280" t="s">
        <v>812</v>
      </c>
      <c r="E9280" t="str">
        <f t="shared" si="1384"/>
        <v>01</v>
      </c>
      <c r="F9280" t="str">
        <f>"012"</f>
        <v>012</v>
      </c>
      <c r="G9280" t="str">
        <f>""</f>
        <v/>
      </c>
      <c r="H9280" t="s">
        <v>1</v>
      </c>
      <c r="I9280" t="s">
        <v>3787</v>
      </c>
      <c r="J9280" t="s">
        <v>7372</v>
      </c>
      <c r="K9280" t="str">
        <f t="shared" si="1388"/>
        <v>41002</v>
      </c>
    </row>
    <row r="9281" spans="1:11" customFormat="1" x14ac:dyDescent="0.25">
      <c r="A9281" t="str">
        <f t="shared" si="1387"/>
        <v>41</v>
      </c>
      <c r="B9281" t="s">
        <v>812</v>
      </c>
      <c r="C9281" t="str">
        <f t="shared" si="1386"/>
        <v>091</v>
      </c>
      <c r="D9281" t="s">
        <v>812</v>
      </c>
      <c r="E9281" t="str">
        <f t="shared" si="1384"/>
        <v>01</v>
      </c>
      <c r="F9281" t="str">
        <f>"012"</f>
        <v>012</v>
      </c>
      <c r="G9281" t="str">
        <f>""</f>
        <v/>
      </c>
      <c r="H9281" t="s">
        <v>0</v>
      </c>
      <c r="I9281" t="s">
        <v>3787</v>
      </c>
      <c r="J9281" t="s">
        <v>7372</v>
      </c>
      <c r="K9281" t="str">
        <f t="shared" si="1388"/>
        <v>41002</v>
      </c>
    </row>
    <row r="9282" spans="1:11" customFormat="1" x14ac:dyDescent="0.25">
      <c r="A9282" t="str">
        <f t="shared" si="1387"/>
        <v>41</v>
      </c>
      <c r="B9282" t="s">
        <v>812</v>
      </c>
      <c r="C9282" t="str">
        <f t="shared" si="1386"/>
        <v>091</v>
      </c>
      <c r="D9282" t="s">
        <v>812</v>
      </c>
      <c r="E9282" t="str">
        <f t="shared" si="1384"/>
        <v>01</v>
      </c>
      <c r="F9282" t="str">
        <f>"013"</f>
        <v>013</v>
      </c>
      <c r="G9282" t="str">
        <f>""</f>
        <v/>
      </c>
      <c r="H9282" t="s">
        <v>3</v>
      </c>
      <c r="I9282" t="s">
        <v>3786</v>
      </c>
      <c r="J9282" t="s">
        <v>7371</v>
      </c>
      <c r="K9282" t="str">
        <f t="shared" si="1388"/>
        <v>41002</v>
      </c>
    </row>
    <row r="9283" spans="1:11" customFormat="1" x14ac:dyDescent="0.25">
      <c r="A9283" t="str">
        <f t="shared" si="1387"/>
        <v>41</v>
      </c>
      <c r="B9283" t="s">
        <v>812</v>
      </c>
      <c r="C9283" t="str">
        <f t="shared" si="1386"/>
        <v>091</v>
      </c>
      <c r="D9283" t="s">
        <v>812</v>
      </c>
      <c r="E9283" t="str">
        <f t="shared" si="1384"/>
        <v>01</v>
      </c>
      <c r="F9283" t="str">
        <f>"014"</f>
        <v>014</v>
      </c>
      <c r="G9283" t="str">
        <f>""</f>
        <v/>
      </c>
      <c r="H9283" t="s">
        <v>1</v>
      </c>
      <c r="I9283" t="s">
        <v>3788</v>
      </c>
      <c r="J9283" t="s">
        <v>7373</v>
      </c>
      <c r="K9283" t="str">
        <f t="shared" si="1388"/>
        <v>41002</v>
      </c>
    </row>
    <row r="9284" spans="1:11" customFormat="1" x14ac:dyDescent="0.25">
      <c r="A9284" t="str">
        <f t="shared" si="1387"/>
        <v>41</v>
      </c>
      <c r="B9284" t="s">
        <v>812</v>
      </c>
      <c r="C9284" t="str">
        <f t="shared" si="1386"/>
        <v>091</v>
      </c>
      <c r="D9284" t="s">
        <v>812</v>
      </c>
      <c r="E9284" t="str">
        <f t="shared" si="1384"/>
        <v>01</v>
      </c>
      <c r="F9284" t="str">
        <f>"014"</f>
        <v>014</v>
      </c>
      <c r="G9284" t="str">
        <f>""</f>
        <v/>
      </c>
      <c r="H9284" t="s">
        <v>0</v>
      </c>
      <c r="I9284" t="s">
        <v>3788</v>
      </c>
      <c r="J9284" t="s">
        <v>7373</v>
      </c>
      <c r="K9284" t="str">
        <f t="shared" si="1388"/>
        <v>41002</v>
      </c>
    </row>
    <row r="9285" spans="1:11" customFormat="1" x14ac:dyDescent="0.25">
      <c r="A9285" t="str">
        <f t="shared" si="1387"/>
        <v>41</v>
      </c>
      <c r="B9285" t="s">
        <v>812</v>
      </c>
      <c r="C9285" t="str">
        <f t="shared" si="1386"/>
        <v>091</v>
      </c>
      <c r="D9285" t="s">
        <v>812</v>
      </c>
      <c r="E9285" t="str">
        <f t="shared" si="1384"/>
        <v>01</v>
      </c>
      <c r="F9285" t="str">
        <f>"016"</f>
        <v>016</v>
      </c>
      <c r="G9285" t="str">
        <f>""</f>
        <v/>
      </c>
      <c r="H9285" t="s">
        <v>1</v>
      </c>
      <c r="I9285" t="s">
        <v>3789</v>
      </c>
      <c r="J9285" t="s">
        <v>7374</v>
      </c>
      <c r="K9285" t="str">
        <f t="shared" si="1388"/>
        <v>41002</v>
      </c>
    </row>
    <row r="9286" spans="1:11" customFormat="1" x14ac:dyDescent="0.25">
      <c r="A9286" t="str">
        <f t="shared" si="1387"/>
        <v>41</v>
      </c>
      <c r="B9286" t="s">
        <v>812</v>
      </c>
      <c r="C9286" t="str">
        <f t="shared" si="1386"/>
        <v>091</v>
      </c>
      <c r="D9286" t="s">
        <v>812</v>
      </c>
      <c r="E9286" t="str">
        <f t="shared" si="1384"/>
        <v>01</v>
      </c>
      <c r="F9286" t="str">
        <f>"016"</f>
        <v>016</v>
      </c>
      <c r="G9286" t="str">
        <f>""</f>
        <v/>
      </c>
      <c r="H9286" t="s">
        <v>0</v>
      </c>
      <c r="I9286" t="s">
        <v>3789</v>
      </c>
      <c r="J9286" t="s">
        <v>7374</v>
      </c>
      <c r="K9286" t="str">
        <f t="shared" si="1388"/>
        <v>41002</v>
      </c>
    </row>
    <row r="9287" spans="1:11" customFormat="1" x14ac:dyDescent="0.25">
      <c r="A9287" t="str">
        <f t="shared" si="1387"/>
        <v>41</v>
      </c>
      <c r="B9287" t="s">
        <v>812</v>
      </c>
      <c r="C9287" t="str">
        <f t="shared" si="1386"/>
        <v>091</v>
      </c>
      <c r="D9287" t="s">
        <v>812</v>
      </c>
      <c r="E9287" t="str">
        <f t="shared" si="1384"/>
        <v>01</v>
      </c>
      <c r="F9287" t="str">
        <f>"016"</f>
        <v>016</v>
      </c>
      <c r="G9287" t="str">
        <f>""</f>
        <v/>
      </c>
      <c r="H9287" t="s">
        <v>2</v>
      </c>
      <c r="I9287" t="s">
        <v>3789</v>
      </c>
      <c r="J9287" t="s">
        <v>7374</v>
      </c>
      <c r="K9287" t="str">
        <f t="shared" si="1388"/>
        <v>41002</v>
      </c>
    </row>
    <row r="9288" spans="1:11" customFormat="1" x14ac:dyDescent="0.25">
      <c r="A9288" t="str">
        <f t="shared" si="1387"/>
        <v>41</v>
      </c>
      <c r="B9288" t="s">
        <v>812</v>
      </c>
      <c r="C9288" t="str">
        <f t="shared" si="1386"/>
        <v>091</v>
      </c>
      <c r="D9288" t="s">
        <v>812</v>
      </c>
      <c r="E9288" t="str">
        <f t="shared" si="1384"/>
        <v>01</v>
      </c>
      <c r="F9288" t="str">
        <f>"017"</f>
        <v>017</v>
      </c>
      <c r="G9288" t="str">
        <f>""</f>
        <v/>
      </c>
      <c r="H9288" t="s">
        <v>3</v>
      </c>
      <c r="I9288" t="s">
        <v>3782</v>
      </c>
      <c r="J9288" t="s">
        <v>7367</v>
      </c>
      <c r="K9288" t="str">
        <f t="shared" si="1388"/>
        <v>41002</v>
      </c>
    </row>
    <row r="9289" spans="1:11" customFormat="1" x14ac:dyDescent="0.25">
      <c r="A9289" t="str">
        <f t="shared" si="1387"/>
        <v>41</v>
      </c>
      <c r="B9289" t="s">
        <v>812</v>
      </c>
      <c r="C9289" t="str">
        <f t="shared" si="1386"/>
        <v>091</v>
      </c>
      <c r="D9289" t="s">
        <v>812</v>
      </c>
      <c r="E9289" t="str">
        <f t="shared" si="1384"/>
        <v>01</v>
      </c>
      <c r="F9289" t="str">
        <f>"018"</f>
        <v>018</v>
      </c>
      <c r="G9289" t="str">
        <f>""</f>
        <v/>
      </c>
      <c r="H9289" t="s">
        <v>1</v>
      </c>
      <c r="I9289" t="s">
        <v>3788</v>
      </c>
      <c r="J9289" t="s">
        <v>7373</v>
      </c>
      <c r="K9289" t="str">
        <f t="shared" si="1388"/>
        <v>41002</v>
      </c>
    </row>
    <row r="9290" spans="1:11" customFormat="1" x14ac:dyDescent="0.25">
      <c r="A9290" t="str">
        <f t="shared" si="1387"/>
        <v>41</v>
      </c>
      <c r="B9290" t="s">
        <v>812</v>
      </c>
      <c r="C9290" t="str">
        <f t="shared" si="1386"/>
        <v>091</v>
      </c>
      <c r="D9290" t="s">
        <v>812</v>
      </c>
      <c r="E9290" t="str">
        <f t="shared" si="1384"/>
        <v>01</v>
      </c>
      <c r="F9290" t="str">
        <f>"018"</f>
        <v>018</v>
      </c>
      <c r="G9290" t="str">
        <f>""</f>
        <v/>
      </c>
      <c r="H9290" t="s">
        <v>0</v>
      </c>
      <c r="I9290" t="s">
        <v>3788</v>
      </c>
      <c r="J9290" t="s">
        <v>7373</v>
      </c>
      <c r="K9290" t="str">
        <f t="shared" si="1388"/>
        <v>41002</v>
      </c>
    </row>
    <row r="9291" spans="1:11" customFormat="1" x14ac:dyDescent="0.25">
      <c r="A9291" t="str">
        <f t="shared" si="1387"/>
        <v>41</v>
      </c>
      <c r="B9291" t="s">
        <v>812</v>
      </c>
      <c r="C9291" t="str">
        <f t="shared" si="1386"/>
        <v>091</v>
      </c>
      <c r="D9291" t="s">
        <v>812</v>
      </c>
      <c r="E9291" t="str">
        <f t="shared" si="1384"/>
        <v>01</v>
      </c>
      <c r="F9291" t="str">
        <f>"019"</f>
        <v>019</v>
      </c>
      <c r="G9291" t="str">
        <f>""</f>
        <v/>
      </c>
      <c r="H9291" t="s">
        <v>3</v>
      </c>
      <c r="I9291" t="s">
        <v>3790</v>
      </c>
      <c r="J9291" t="s">
        <v>7375</v>
      </c>
      <c r="K9291" t="str">
        <f t="shared" si="1388"/>
        <v>41002</v>
      </c>
    </row>
    <row r="9292" spans="1:11" customFormat="1" x14ac:dyDescent="0.25">
      <c r="A9292" t="str">
        <f t="shared" si="1387"/>
        <v>41</v>
      </c>
      <c r="B9292" t="s">
        <v>812</v>
      </c>
      <c r="C9292" t="str">
        <f t="shared" si="1386"/>
        <v>091</v>
      </c>
      <c r="D9292" t="s">
        <v>812</v>
      </c>
      <c r="E9292" t="str">
        <f t="shared" si="1384"/>
        <v>01</v>
      </c>
      <c r="F9292" t="str">
        <f>"020"</f>
        <v>020</v>
      </c>
      <c r="G9292" t="str">
        <f>""</f>
        <v/>
      </c>
      <c r="H9292" t="s">
        <v>3</v>
      </c>
      <c r="I9292" t="s">
        <v>3790</v>
      </c>
      <c r="J9292" t="s">
        <v>7375</v>
      </c>
      <c r="K9292" t="str">
        <f t="shared" si="1388"/>
        <v>41002</v>
      </c>
    </row>
    <row r="9293" spans="1:11" customFormat="1" x14ac:dyDescent="0.25">
      <c r="A9293" t="str">
        <f t="shared" si="1387"/>
        <v>41</v>
      </c>
      <c r="B9293" t="s">
        <v>812</v>
      </c>
      <c r="C9293" t="str">
        <f t="shared" si="1386"/>
        <v>091</v>
      </c>
      <c r="D9293" t="s">
        <v>812</v>
      </c>
      <c r="E9293" t="str">
        <f t="shared" si="1384"/>
        <v>01</v>
      </c>
      <c r="F9293" t="str">
        <f>"021"</f>
        <v>021</v>
      </c>
      <c r="G9293" t="str">
        <f>""</f>
        <v/>
      </c>
      <c r="H9293" t="s">
        <v>3</v>
      </c>
      <c r="I9293" t="s">
        <v>3791</v>
      </c>
      <c r="J9293" t="s">
        <v>7376</v>
      </c>
      <c r="K9293" t="str">
        <f t="shared" si="1388"/>
        <v>41002</v>
      </c>
    </row>
    <row r="9294" spans="1:11" customFormat="1" x14ac:dyDescent="0.25">
      <c r="A9294" t="str">
        <f t="shared" si="1387"/>
        <v>41</v>
      </c>
      <c r="B9294" t="s">
        <v>812</v>
      </c>
      <c r="C9294" t="str">
        <f t="shared" si="1386"/>
        <v>091</v>
      </c>
      <c r="D9294" t="s">
        <v>812</v>
      </c>
      <c r="E9294" t="str">
        <f t="shared" si="1384"/>
        <v>01</v>
      </c>
      <c r="F9294" t="str">
        <f>"022"</f>
        <v>022</v>
      </c>
      <c r="G9294" t="str">
        <f>""</f>
        <v/>
      </c>
      <c r="H9294" t="s">
        <v>1</v>
      </c>
      <c r="I9294" t="s">
        <v>3789</v>
      </c>
      <c r="J9294" t="s">
        <v>7374</v>
      </c>
      <c r="K9294" t="str">
        <f t="shared" si="1388"/>
        <v>41002</v>
      </c>
    </row>
    <row r="9295" spans="1:11" customFormat="1" x14ac:dyDescent="0.25">
      <c r="A9295" t="str">
        <f t="shared" si="1387"/>
        <v>41</v>
      </c>
      <c r="B9295" t="s">
        <v>812</v>
      </c>
      <c r="C9295" t="str">
        <f t="shared" si="1386"/>
        <v>091</v>
      </c>
      <c r="D9295" t="s">
        <v>812</v>
      </c>
      <c r="E9295" t="str">
        <f t="shared" si="1384"/>
        <v>01</v>
      </c>
      <c r="F9295" t="str">
        <f>"022"</f>
        <v>022</v>
      </c>
      <c r="G9295" t="str">
        <f>""</f>
        <v/>
      </c>
      <c r="H9295" t="s">
        <v>0</v>
      </c>
      <c r="I9295" t="s">
        <v>3789</v>
      </c>
      <c r="J9295" t="s">
        <v>7374</v>
      </c>
      <c r="K9295" t="str">
        <f t="shared" si="1388"/>
        <v>41002</v>
      </c>
    </row>
    <row r="9296" spans="1:11" customFormat="1" x14ac:dyDescent="0.25">
      <c r="A9296" t="str">
        <f t="shared" si="1387"/>
        <v>41</v>
      </c>
      <c r="B9296" t="s">
        <v>812</v>
      </c>
      <c r="C9296" t="str">
        <f t="shared" si="1386"/>
        <v>091</v>
      </c>
      <c r="D9296" t="s">
        <v>812</v>
      </c>
      <c r="E9296" t="str">
        <f t="shared" si="1384"/>
        <v>01</v>
      </c>
      <c r="F9296" t="str">
        <f>"023"</f>
        <v>023</v>
      </c>
      <c r="G9296" t="str">
        <f>""</f>
        <v/>
      </c>
      <c r="H9296" t="s">
        <v>1</v>
      </c>
      <c r="I9296" t="s">
        <v>3781</v>
      </c>
      <c r="J9296" t="s">
        <v>7366</v>
      </c>
      <c r="K9296" t="str">
        <f>"41003"</f>
        <v>41003</v>
      </c>
    </row>
    <row r="9297" spans="1:11" customFormat="1" x14ac:dyDescent="0.25">
      <c r="A9297" t="str">
        <f t="shared" si="1387"/>
        <v>41</v>
      </c>
      <c r="B9297" t="s">
        <v>812</v>
      </c>
      <c r="C9297" t="str">
        <f t="shared" si="1386"/>
        <v>091</v>
      </c>
      <c r="D9297" t="s">
        <v>812</v>
      </c>
      <c r="E9297" t="str">
        <f t="shared" si="1384"/>
        <v>01</v>
      </c>
      <c r="F9297" t="str">
        <f>"023"</f>
        <v>023</v>
      </c>
      <c r="G9297" t="str">
        <f>""</f>
        <v/>
      </c>
      <c r="H9297" t="s">
        <v>0</v>
      </c>
      <c r="I9297" t="s">
        <v>3781</v>
      </c>
      <c r="J9297" t="s">
        <v>7366</v>
      </c>
      <c r="K9297" t="str">
        <f>"41003"</f>
        <v>41003</v>
      </c>
    </row>
    <row r="9298" spans="1:11" customFormat="1" x14ac:dyDescent="0.25">
      <c r="A9298" t="str">
        <f t="shared" si="1387"/>
        <v>41</v>
      </c>
      <c r="B9298" t="s">
        <v>812</v>
      </c>
      <c r="C9298" t="str">
        <f t="shared" si="1386"/>
        <v>091</v>
      </c>
      <c r="D9298" t="s">
        <v>812</v>
      </c>
      <c r="E9298" t="str">
        <f t="shared" si="1384"/>
        <v>01</v>
      </c>
      <c r="F9298" t="str">
        <f>"023"</f>
        <v>023</v>
      </c>
      <c r="G9298" t="str">
        <f>""</f>
        <v/>
      </c>
      <c r="H9298" t="s">
        <v>2</v>
      </c>
      <c r="I9298" t="s">
        <v>3781</v>
      </c>
      <c r="J9298" t="s">
        <v>7366</v>
      </c>
      <c r="K9298" t="str">
        <f>"41003"</f>
        <v>41003</v>
      </c>
    </row>
    <row r="9299" spans="1:11" customFormat="1" x14ac:dyDescent="0.25">
      <c r="A9299" t="str">
        <f t="shared" si="1387"/>
        <v>41</v>
      </c>
      <c r="B9299" t="s">
        <v>812</v>
      </c>
      <c r="C9299" t="str">
        <f t="shared" si="1386"/>
        <v>091</v>
      </c>
      <c r="D9299" t="s">
        <v>812</v>
      </c>
      <c r="E9299" t="str">
        <f t="shared" si="1384"/>
        <v>01</v>
      </c>
      <c r="F9299" t="str">
        <f>"024"</f>
        <v>024</v>
      </c>
      <c r="G9299" t="str">
        <f>""</f>
        <v/>
      </c>
      <c r="H9299" t="s">
        <v>1</v>
      </c>
      <c r="I9299" t="s">
        <v>3790</v>
      </c>
      <c r="J9299" t="s">
        <v>7375</v>
      </c>
      <c r="K9299" t="str">
        <f>"41002"</f>
        <v>41002</v>
      </c>
    </row>
    <row r="9300" spans="1:11" customFormat="1" x14ac:dyDescent="0.25">
      <c r="A9300" t="str">
        <f t="shared" si="1387"/>
        <v>41</v>
      </c>
      <c r="B9300" t="s">
        <v>812</v>
      </c>
      <c r="C9300" t="str">
        <f t="shared" si="1386"/>
        <v>091</v>
      </c>
      <c r="D9300" t="s">
        <v>812</v>
      </c>
      <c r="E9300" t="str">
        <f t="shared" si="1384"/>
        <v>01</v>
      </c>
      <c r="F9300" t="str">
        <f>"024"</f>
        <v>024</v>
      </c>
      <c r="G9300" t="str">
        <f>""</f>
        <v/>
      </c>
      <c r="H9300" t="s">
        <v>0</v>
      </c>
      <c r="I9300" t="s">
        <v>3790</v>
      </c>
      <c r="J9300" t="s">
        <v>7375</v>
      </c>
      <c r="K9300" t="str">
        <f>"41002"</f>
        <v>41002</v>
      </c>
    </row>
    <row r="9301" spans="1:11" customFormat="1" x14ac:dyDescent="0.25">
      <c r="A9301" t="str">
        <f t="shared" si="1387"/>
        <v>41</v>
      </c>
      <c r="B9301" t="s">
        <v>812</v>
      </c>
      <c r="C9301" t="str">
        <f t="shared" si="1386"/>
        <v>091</v>
      </c>
      <c r="D9301" t="s">
        <v>812</v>
      </c>
      <c r="E9301" t="str">
        <f t="shared" si="1384"/>
        <v>01</v>
      </c>
      <c r="F9301" t="str">
        <f>"025"</f>
        <v>025</v>
      </c>
      <c r="G9301" t="str">
        <f>""</f>
        <v/>
      </c>
      <c r="H9301" t="s">
        <v>1</v>
      </c>
      <c r="I9301" t="s">
        <v>3792</v>
      </c>
      <c r="J9301" t="s">
        <v>7377</v>
      </c>
      <c r="K9301" t="str">
        <f>"41003"</f>
        <v>41003</v>
      </c>
    </row>
    <row r="9302" spans="1:11" customFormat="1" x14ac:dyDescent="0.25">
      <c r="A9302" t="str">
        <f t="shared" si="1387"/>
        <v>41</v>
      </c>
      <c r="B9302" t="s">
        <v>812</v>
      </c>
      <c r="C9302" t="str">
        <f t="shared" si="1386"/>
        <v>091</v>
      </c>
      <c r="D9302" t="s">
        <v>812</v>
      </c>
      <c r="E9302" t="str">
        <f t="shared" si="1384"/>
        <v>01</v>
      </c>
      <c r="F9302" t="str">
        <f>"025"</f>
        <v>025</v>
      </c>
      <c r="G9302" t="str">
        <f>""</f>
        <v/>
      </c>
      <c r="H9302" t="s">
        <v>0</v>
      </c>
      <c r="I9302" t="s">
        <v>3792</v>
      </c>
      <c r="J9302" t="s">
        <v>7377</v>
      </c>
      <c r="K9302" t="str">
        <f>"41003"</f>
        <v>41003</v>
      </c>
    </row>
    <row r="9303" spans="1:11" customFormat="1" x14ac:dyDescent="0.25">
      <c r="A9303" t="str">
        <f t="shared" si="1387"/>
        <v>41</v>
      </c>
      <c r="B9303" t="s">
        <v>812</v>
      </c>
      <c r="C9303" t="str">
        <f t="shared" si="1386"/>
        <v>091</v>
      </c>
      <c r="D9303" t="s">
        <v>812</v>
      </c>
      <c r="E9303" t="str">
        <f t="shared" si="1384"/>
        <v>01</v>
      </c>
      <c r="F9303" t="str">
        <f>"025"</f>
        <v>025</v>
      </c>
      <c r="G9303" t="str">
        <f>""</f>
        <v/>
      </c>
      <c r="H9303" t="s">
        <v>2</v>
      </c>
      <c r="I9303" t="s">
        <v>3792</v>
      </c>
      <c r="J9303" t="s">
        <v>7377</v>
      </c>
      <c r="K9303" t="str">
        <f>"41003"</f>
        <v>41003</v>
      </c>
    </row>
    <row r="9304" spans="1:11" customFormat="1" x14ac:dyDescent="0.25">
      <c r="A9304" t="str">
        <f t="shared" si="1387"/>
        <v>41</v>
      </c>
      <c r="B9304" t="s">
        <v>812</v>
      </c>
      <c r="C9304" t="str">
        <f t="shared" si="1386"/>
        <v>091</v>
      </c>
      <c r="D9304" t="s">
        <v>812</v>
      </c>
      <c r="E9304" t="str">
        <f t="shared" si="1384"/>
        <v>01</v>
      </c>
      <c r="F9304" t="str">
        <f>"026"</f>
        <v>026</v>
      </c>
      <c r="G9304" t="str">
        <f>""</f>
        <v/>
      </c>
      <c r="H9304" t="s">
        <v>1</v>
      </c>
      <c r="I9304" t="s">
        <v>3793</v>
      </c>
      <c r="J9304" t="s">
        <v>7378</v>
      </c>
      <c r="K9304" t="str">
        <f>"41001"</f>
        <v>41001</v>
      </c>
    </row>
    <row r="9305" spans="1:11" customFormat="1" x14ac:dyDescent="0.25">
      <c r="A9305" t="str">
        <f t="shared" si="1387"/>
        <v>41</v>
      </c>
      <c r="B9305" t="s">
        <v>812</v>
      </c>
      <c r="C9305" t="str">
        <f t="shared" si="1386"/>
        <v>091</v>
      </c>
      <c r="D9305" t="s">
        <v>812</v>
      </c>
      <c r="E9305" t="str">
        <f t="shared" si="1384"/>
        <v>01</v>
      </c>
      <c r="F9305" t="str">
        <f>"026"</f>
        <v>026</v>
      </c>
      <c r="G9305" t="str">
        <f>""</f>
        <v/>
      </c>
      <c r="H9305" t="s">
        <v>0</v>
      </c>
      <c r="I9305" t="s">
        <v>3793</v>
      </c>
      <c r="J9305" t="s">
        <v>7378</v>
      </c>
      <c r="K9305" t="str">
        <f>"41001"</f>
        <v>41001</v>
      </c>
    </row>
    <row r="9306" spans="1:11" customFormat="1" x14ac:dyDescent="0.25">
      <c r="A9306" t="str">
        <f t="shared" si="1387"/>
        <v>41</v>
      </c>
      <c r="B9306" t="s">
        <v>812</v>
      </c>
      <c r="C9306" t="str">
        <f t="shared" si="1386"/>
        <v>091</v>
      </c>
      <c r="D9306" t="s">
        <v>812</v>
      </c>
      <c r="E9306" t="str">
        <f t="shared" si="1384"/>
        <v>01</v>
      </c>
      <c r="F9306" t="str">
        <f>"027"</f>
        <v>027</v>
      </c>
      <c r="G9306" t="str">
        <f>""</f>
        <v/>
      </c>
      <c r="H9306" t="s">
        <v>1</v>
      </c>
      <c r="I9306" t="s">
        <v>3794</v>
      </c>
      <c r="J9306" t="s">
        <v>7379</v>
      </c>
      <c r="K9306" t="str">
        <f>"41001"</f>
        <v>41001</v>
      </c>
    </row>
    <row r="9307" spans="1:11" customFormat="1" x14ac:dyDescent="0.25">
      <c r="A9307" t="str">
        <f t="shared" si="1387"/>
        <v>41</v>
      </c>
      <c r="B9307" t="s">
        <v>812</v>
      </c>
      <c r="C9307" t="str">
        <f t="shared" si="1386"/>
        <v>091</v>
      </c>
      <c r="D9307" t="s">
        <v>812</v>
      </c>
      <c r="E9307" t="str">
        <f t="shared" si="1384"/>
        <v>01</v>
      </c>
      <c r="F9307" t="str">
        <f>"027"</f>
        <v>027</v>
      </c>
      <c r="G9307" t="str">
        <f>""</f>
        <v/>
      </c>
      <c r="H9307" t="s">
        <v>0</v>
      </c>
      <c r="I9307" t="s">
        <v>3794</v>
      </c>
      <c r="J9307" t="s">
        <v>7379</v>
      </c>
      <c r="K9307" t="str">
        <f>"41001"</f>
        <v>41001</v>
      </c>
    </row>
    <row r="9308" spans="1:11" customFormat="1" x14ac:dyDescent="0.25">
      <c r="A9308" t="str">
        <f t="shared" si="1387"/>
        <v>41</v>
      </c>
      <c r="B9308" t="s">
        <v>812</v>
      </c>
      <c r="C9308" t="str">
        <f t="shared" si="1386"/>
        <v>091</v>
      </c>
      <c r="D9308" t="s">
        <v>812</v>
      </c>
      <c r="E9308" t="str">
        <f t="shared" si="1384"/>
        <v>01</v>
      </c>
      <c r="F9308" t="str">
        <f>"028"</f>
        <v>028</v>
      </c>
      <c r="G9308" t="str">
        <f>""</f>
        <v/>
      </c>
      <c r="H9308" t="s">
        <v>3</v>
      </c>
      <c r="I9308" t="s">
        <v>3792</v>
      </c>
      <c r="J9308" t="s">
        <v>7377</v>
      </c>
      <c r="K9308" t="str">
        <f>"41003"</f>
        <v>41003</v>
      </c>
    </row>
    <row r="9309" spans="1:11" customFormat="1" x14ac:dyDescent="0.25">
      <c r="A9309" t="str">
        <f t="shared" si="1387"/>
        <v>41</v>
      </c>
      <c r="B9309" t="s">
        <v>812</v>
      </c>
      <c r="C9309" t="str">
        <f t="shared" si="1386"/>
        <v>091</v>
      </c>
      <c r="D9309" t="s">
        <v>812</v>
      </c>
      <c r="E9309" t="str">
        <f t="shared" si="1384"/>
        <v>01</v>
      </c>
      <c r="F9309" t="str">
        <f>"029"</f>
        <v>029</v>
      </c>
      <c r="G9309" t="str">
        <f>""</f>
        <v/>
      </c>
      <c r="H9309" t="s">
        <v>1</v>
      </c>
      <c r="I9309" t="s">
        <v>3785</v>
      </c>
      <c r="J9309" t="s">
        <v>7370</v>
      </c>
      <c r="K9309" t="str">
        <f>"41003"</f>
        <v>41003</v>
      </c>
    </row>
    <row r="9310" spans="1:11" customFormat="1" x14ac:dyDescent="0.25">
      <c r="A9310" t="str">
        <f t="shared" si="1387"/>
        <v>41</v>
      </c>
      <c r="B9310" t="s">
        <v>812</v>
      </c>
      <c r="C9310" t="str">
        <f t="shared" si="1386"/>
        <v>091</v>
      </c>
      <c r="D9310" t="s">
        <v>812</v>
      </c>
      <c r="E9310" t="str">
        <f t="shared" si="1384"/>
        <v>01</v>
      </c>
      <c r="F9310" t="str">
        <f>"029"</f>
        <v>029</v>
      </c>
      <c r="G9310" t="str">
        <f>""</f>
        <v/>
      </c>
      <c r="H9310" t="s">
        <v>0</v>
      </c>
      <c r="I9310" t="s">
        <v>3785</v>
      </c>
      <c r="J9310" t="s">
        <v>7370</v>
      </c>
      <c r="K9310" t="str">
        <f>"41003"</f>
        <v>41003</v>
      </c>
    </row>
    <row r="9311" spans="1:11" customFormat="1" x14ac:dyDescent="0.25">
      <c r="A9311" t="str">
        <f t="shared" si="1387"/>
        <v>41</v>
      </c>
      <c r="B9311" t="s">
        <v>812</v>
      </c>
      <c r="C9311" t="str">
        <f t="shared" si="1386"/>
        <v>091</v>
      </c>
      <c r="D9311" t="s">
        <v>812</v>
      </c>
      <c r="E9311" t="str">
        <f t="shared" si="1384"/>
        <v>01</v>
      </c>
      <c r="F9311" t="str">
        <f>"030"</f>
        <v>030</v>
      </c>
      <c r="G9311" t="str">
        <f>""</f>
        <v/>
      </c>
      <c r="H9311" t="s">
        <v>3</v>
      </c>
      <c r="I9311" t="s">
        <v>3785</v>
      </c>
      <c r="J9311" t="s">
        <v>7370</v>
      </c>
      <c r="K9311" t="str">
        <f>"41003"</f>
        <v>41003</v>
      </c>
    </row>
    <row r="9312" spans="1:11" customFormat="1" x14ac:dyDescent="0.25">
      <c r="A9312" t="str">
        <f t="shared" si="1387"/>
        <v>41</v>
      </c>
      <c r="B9312" t="s">
        <v>812</v>
      </c>
      <c r="C9312" t="str">
        <f t="shared" si="1386"/>
        <v>091</v>
      </c>
      <c r="D9312" t="s">
        <v>812</v>
      </c>
      <c r="E9312" t="str">
        <f t="shared" si="1384"/>
        <v>01</v>
      </c>
      <c r="F9312" t="str">
        <f>"032"</f>
        <v>032</v>
      </c>
      <c r="G9312" t="str">
        <f>""</f>
        <v/>
      </c>
      <c r="H9312" t="s">
        <v>3</v>
      </c>
      <c r="I9312" t="s">
        <v>3795</v>
      </c>
      <c r="J9312" t="s">
        <v>7380</v>
      </c>
      <c r="K9312" t="str">
        <f>"41008"</f>
        <v>41008</v>
      </c>
    </row>
    <row r="9313" spans="1:11" customFormat="1" x14ac:dyDescent="0.25">
      <c r="A9313" t="str">
        <f t="shared" si="1387"/>
        <v>41</v>
      </c>
      <c r="B9313" t="s">
        <v>812</v>
      </c>
      <c r="C9313" t="str">
        <f t="shared" si="1386"/>
        <v>091</v>
      </c>
      <c r="D9313" t="s">
        <v>812</v>
      </c>
      <c r="E9313" t="str">
        <f t="shared" si="1384"/>
        <v>01</v>
      </c>
      <c r="F9313" t="str">
        <f>"033"</f>
        <v>033</v>
      </c>
      <c r="G9313" t="str">
        <f>""</f>
        <v/>
      </c>
      <c r="H9313" t="s">
        <v>3</v>
      </c>
      <c r="I9313" t="s">
        <v>3785</v>
      </c>
      <c r="J9313" t="s">
        <v>7370</v>
      </c>
      <c r="K9313" t="str">
        <f>"41003"</f>
        <v>41003</v>
      </c>
    </row>
    <row r="9314" spans="1:11" customFormat="1" x14ac:dyDescent="0.25">
      <c r="A9314" t="str">
        <f t="shared" si="1387"/>
        <v>41</v>
      </c>
      <c r="B9314" t="s">
        <v>812</v>
      </c>
      <c r="C9314" t="str">
        <f t="shared" si="1386"/>
        <v>091</v>
      </c>
      <c r="D9314" t="s">
        <v>812</v>
      </c>
      <c r="E9314" t="str">
        <f t="shared" si="1384"/>
        <v>01</v>
      </c>
      <c r="F9314" t="str">
        <f>"034"</f>
        <v>034</v>
      </c>
      <c r="G9314" t="str">
        <f>""</f>
        <v/>
      </c>
      <c r="H9314" t="s">
        <v>1</v>
      </c>
      <c r="I9314" t="s">
        <v>3793</v>
      </c>
      <c r="J9314" t="s">
        <v>7378</v>
      </c>
      <c r="K9314" t="str">
        <f>"41001"</f>
        <v>41001</v>
      </c>
    </row>
    <row r="9315" spans="1:11" customFormat="1" x14ac:dyDescent="0.25">
      <c r="A9315" t="str">
        <f t="shared" si="1387"/>
        <v>41</v>
      </c>
      <c r="B9315" t="s">
        <v>812</v>
      </c>
      <c r="C9315" t="str">
        <f t="shared" si="1386"/>
        <v>091</v>
      </c>
      <c r="D9315" t="s">
        <v>812</v>
      </c>
      <c r="E9315" t="str">
        <f t="shared" si="1384"/>
        <v>01</v>
      </c>
      <c r="F9315" t="str">
        <f>"034"</f>
        <v>034</v>
      </c>
      <c r="G9315" t="str">
        <f>""</f>
        <v/>
      </c>
      <c r="H9315" t="s">
        <v>0</v>
      </c>
      <c r="I9315" t="s">
        <v>3793</v>
      </c>
      <c r="J9315" t="s">
        <v>7378</v>
      </c>
      <c r="K9315" t="str">
        <f>"41001"</f>
        <v>41001</v>
      </c>
    </row>
    <row r="9316" spans="1:11" customFormat="1" x14ac:dyDescent="0.25">
      <c r="A9316" t="str">
        <f t="shared" si="1387"/>
        <v>41</v>
      </c>
      <c r="B9316" t="s">
        <v>812</v>
      </c>
      <c r="C9316" t="str">
        <f t="shared" si="1386"/>
        <v>091</v>
      </c>
      <c r="D9316" t="s">
        <v>812</v>
      </c>
      <c r="E9316" t="str">
        <f t="shared" si="1384"/>
        <v>01</v>
      </c>
      <c r="F9316" t="str">
        <f>"035"</f>
        <v>035</v>
      </c>
      <c r="G9316" t="str">
        <f>""</f>
        <v/>
      </c>
      <c r="H9316" t="s">
        <v>1</v>
      </c>
      <c r="I9316" t="s">
        <v>3796</v>
      </c>
      <c r="J9316" t="s">
        <v>7381</v>
      </c>
      <c r="K9316" t="str">
        <f>"41001"</f>
        <v>41001</v>
      </c>
    </row>
    <row r="9317" spans="1:11" customFormat="1" x14ac:dyDescent="0.25">
      <c r="A9317" t="str">
        <f t="shared" si="1387"/>
        <v>41</v>
      </c>
      <c r="B9317" t="s">
        <v>812</v>
      </c>
      <c r="C9317" t="str">
        <f t="shared" si="1386"/>
        <v>091</v>
      </c>
      <c r="D9317" t="s">
        <v>812</v>
      </c>
      <c r="E9317" t="str">
        <f t="shared" si="1384"/>
        <v>01</v>
      </c>
      <c r="F9317" t="str">
        <f>"035"</f>
        <v>035</v>
      </c>
      <c r="G9317" t="str">
        <f>""</f>
        <v/>
      </c>
      <c r="H9317" t="s">
        <v>0</v>
      </c>
      <c r="I9317" t="s">
        <v>3796</v>
      </c>
      <c r="J9317" t="s">
        <v>7381</v>
      </c>
      <c r="K9317" t="str">
        <f>"41001"</f>
        <v>41001</v>
      </c>
    </row>
    <row r="9318" spans="1:11" customFormat="1" x14ac:dyDescent="0.25">
      <c r="A9318" t="str">
        <f t="shared" si="1387"/>
        <v>41</v>
      </c>
      <c r="B9318" t="s">
        <v>812</v>
      </c>
      <c r="C9318" t="str">
        <f t="shared" si="1386"/>
        <v>091</v>
      </c>
      <c r="D9318" t="s">
        <v>812</v>
      </c>
      <c r="E9318" t="str">
        <f t="shared" si="1384"/>
        <v>01</v>
      </c>
      <c r="F9318" t="str">
        <f>"037"</f>
        <v>037</v>
      </c>
      <c r="G9318" t="str">
        <f>""</f>
        <v/>
      </c>
      <c r="H9318" t="s">
        <v>1</v>
      </c>
      <c r="I9318" t="s">
        <v>3797</v>
      </c>
      <c r="J9318" t="s">
        <v>7382</v>
      </c>
      <c r="K9318" t="str">
        <f>"41004"</f>
        <v>41004</v>
      </c>
    </row>
    <row r="9319" spans="1:11" customFormat="1" x14ac:dyDescent="0.25">
      <c r="A9319" t="str">
        <f t="shared" si="1387"/>
        <v>41</v>
      </c>
      <c r="B9319" t="s">
        <v>812</v>
      </c>
      <c r="C9319" t="str">
        <f t="shared" si="1386"/>
        <v>091</v>
      </c>
      <c r="D9319" t="s">
        <v>812</v>
      </c>
      <c r="E9319" t="str">
        <f t="shared" si="1384"/>
        <v>01</v>
      </c>
      <c r="F9319" t="str">
        <f>"037"</f>
        <v>037</v>
      </c>
      <c r="G9319" t="str">
        <f>""</f>
        <v/>
      </c>
      <c r="H9319" t="s">
        <v>0</v>
      </c>
      <c r="I9319" t="s">
        <v>3797</v>
      </c>
      <c r="J9319" t="s">
        <v>7382</v>
      </c>
      <c r="K9319" t="str">
        <f>"41004"</f>
        <v>41004</v>
      </c>
    </row>
    <row r="9320" spans="1:11" customFormat="1" x14ac:dyDescent="0.25">
      <c r="A9320" t="str">
        <f t="shared" si="1387"/>
        <v>41</v>
      </c>
      <c r="B9320" t="s">
        <v>812</v>
      </c>
      <c r="C9320" t="str">
        <f t="shared" si="1386"/>
        <v>091</v>
      </c>
      <c r="D9320" t="s">
        <v>812</v>
      </c>
      <c r="E9320" t="str">
        <f t="shared" si="1384"/>
        <v>01</v>
      </c>
      <c r="F9320" t="str">
        <f>"038"</f>
        <v>038</v>
      </c>
      <c r="G9320" t="str">
        <f>""</f>
        <v/>
      </c>
      <c r="H9320" t="s">
        <v>1</v>
      </c>
      <c r="I9320" t="s">
        <v>3791</v>
      </c>
      <c r="J9320" t="s">
        <v>7376</v>
      </c>
      <c r="K9320" t="str">
        <f>"41002"</f>
        <v>41002</v>
      </c>
    </row>
    <row r="9321" spans="1:11" customFormat="1" x14ac:dyDescent="0.25">
      <c r="A9321" t="str">
        <f t="shared" si="1387"/>
        <v>41</v>
      </c>
      <c r="B9321" t="s">
        <v>812</v>
      </c>
      <c r="C9321" t="str">
        <f t="shared" si="1386"/>
        <v>091</v>
      </c>
      <c r="D9321" t="s">
        <v>812</v>
      </c>
      <c r="E9321" t="str">
        <f t="shared" si="1384"/>
        <v>01</v>
      </c>
      <c r="F9321" t="str">
        <f>"038"</f>
        <v>038</v>
      </c>
      <c r="G9321" t="str">
        <f>""</f>
        <v/>
      </c>
      <c r="H9321" t="s">
        <v>0</v>
      </c>
      <c r="I9321" t="s">
        <v>3791</v>
      </c>
      <c r="J9321" t="s">
        <v>7376</v>
      </c>
      <c r="K9321" t="str">
        <f>"41002"</f>
        <v>41002</v>
      </c>
    </row>
    <row r="9322" spans="1:11" customFormat="1" x14ac:dyDescent="0.25">
      <c r="A9322" t="str">
        <f t="shared" si="1387"/>
        <v>41</v>
      </c>
      <c r="B9322" t="s">
        <v>812</v>
      </c>
      <c r="C9322" t="str">
        <f t="shared" si="1386"/>
        <v>091</v>
      </c>
      <c r="D9322" t="s">
        <v>812</v>
      </c>
      <c r="E9322" t="str">
        <f t="shared" si="1384"/>
        <v>01</v>
      </c>
      <c r="F9322" t="str">
        <f>"039"</f>
        <v>039</v>
      </c>
      <c r="G9322" t="str">
        <f>""</f>
        <v/>
      </c>
      <c r="H9322" t="s">
        <v>1</v>
      </c>
      <c r="I9322" t="s">
        <v>3798</v>
      </c>
      <c r="J9322" t="s">
        <v>5694</v>
      </c>
      <c r="K9322" t="str">
        <f t="shared" ref="K9322:K9327" si="1389">"41001"</f>
        <v>41001</v>
      </c>
    </row>
    <row r="9323" spans="1:11" customFormat="1" x14ac:dyDescent="0.25">
      <c r="A9323" t="str">
        <f t="shared" si="1387"/>
        <v>41</v>
      </c>
      <c r="B9323" t="s">
        <v>812</v>
      </c>
      <c r="C9323" t="str">
        <f t="shared" si="1386"/>
        <v>091</v>
      </c>
      <c r="D9323" t="s">
        <v>812</v>
      </c>
      <c r="E9323" t="str">
        <f t="shared" ref="E9323:E9340" si="1390">"01"</f>
        <v>01</v>
      </c>
      <c r="F9323" t="str">
        <f>"039"</f>
        <v>039</v>
      </c>
      <c r="G9323" t="str">
        <f>""</f>
        <v/>
      </c>
      <c r="H9323" t="s">
        <v>0</v>
      </c>
      <c r="I9323" t="s">
        <v>3798</v>
      </c>
      <c r="J9323" t="s">
        <v>5694</v>
      </c>
      <c r="K9323" t="str">
        <f t="shared" si="1389"/>
        <v>41001</v>
      </c>
    </row>
    <row r="9324" spans="1:11" customFormat="1" x14ac:dyDescent="0.25">
      <c r="A9324" t="str">
        <f t="shared" si="1387"/>
        <v>41</v>
      </c>
      <c r="B9324" t="s">
        <v>812</v>
      </c>
      <c r="C9324" t="str">
        <f t="shared" si="1386"/>
        <v>091</v>
      </c>
      <c r="D9324" t="s">
        <v>812</v>
      </c>
      <c r="E9324" t="str">
        <f t="shared" si="1390"/>
        <v>01</v>
      </c>
      <c r="F9324" t="str">
        <f>"040"</f>
        <v>040</v>
      </c>
      <c r="G9324" t="str">
        <f>""</f>
        <v/>
      </c>
      <c r="H9324" t="s">
        <v>1</v>
      </c>
      <c r="I9324" t="s">
        <v>3798</v>
      </c>
      <c r="J9324" t="s">
        <v>5694</v>
      </c>
      <c r="K9324" t="str">
        <f t="shared" si="1389"/>
        <v>41001</v>
      </c>
    </row>
    <row r="9325" spans="1:11" customFormat="1" x14ac:dyDescent="0.25">
      <c r="A9325" t="str">
        <f t="shared" si="1387"/>
        <v>41</v>
      </c>
      <c r="B9325" t="s">
        <v>812</v>
      </c>
      <c r="C9325" t="str">
        <f t="shared" si="1386"/>
        <v>091</v>
      </c>
      <c r="D9325" t="s">
        <v>812</v>
      </c>
      <c r="E9325" t="str">
        <f t="shared" si="1390"/>
        <v>01</v>
      </c>
      <c r="F9325" t="str">
        <f>"040"</f>
        <v>040</v>
      </c>
      <c r="G9325" t="str">
        <f>""</f>
        <v/>
      </c>
      <c r="H9325" t="s">
        <v>0</v>
      </c>
      <c r="I9325" t="s">
        <v>3798</v>
      </c>
      <c r="J9325" t="s">
        <v>5694</v>
      </c>
      <c r="K9325" t="str">
        <f t="shared" si="1389"/>
        <v>41001</v>
      </c>
    </row>
    <row r="9326" spans="1:11" customFormat="1" x14ac:dyDescent="0.25">
      <c r="A9326" t="str">
        <f t="shared" si="1387"/>
        <v>41</v>
      </c>
      <c r="B9326" t="s">
        <v>812</v>
      </c>
      <c r="C9326" t="str">
        <f t="shared" si="1386"/>
        <v>091</v>
      </c>
      <c r="D9326" t="s">
        <v>812</v>
      </c>
      <c r="E9326" t="str">
        <f t="shared" si="1390"/>
        <v>01</v>
      </c>
      <c r="F9326" t="str">
        <f>"041"</f>
        <v>041</v>
      </c>
      <c r="G9326" t="str">
        <f>""</f>
        <v/>
      </c>
      <c r="H9326" t="s">
        <v>1</v>
      </c>
      <c r="I9326" t="s">
        <v>3799</v>
      </c>
      <c r="J9326" t="s">
        <v>7383</v>
      </c>
      <c r="K9326" t="str">
        <f t="shared" si="1389"/>
        <v>41001</v>
      </c>
    </row>
    <row r="9327" spans="1:11" customFormat="1" x14ac:dyDescent="0.25">
      <c r="A9327" t="str">
        <f t="shared" si="1387"/>
        <v>41</v>
      </c>
      <c r="B9327" t="s">
        <v>812</v>
      </c>
      <c r="C9327" t="str">
        <f t="shared" si="1386"/>
        <v>091</v>
      </c>
      <c r="D9327" t="s">
        <v>812</v>
      </c>
      <c r="E9327" t="str">
        <f t="shared" si="1390"/>
        <v>01</v>
      </c>
      <c r="F9327" t="str">
        <f>"041"</f>
        <v>041</v>
      </c>
      <c r="G9327" t="str">
        <f>""</f>
        <v/>
      </c>
      <c r="H9327" t="s">
        <v>0</v>
      </c>
      <c r="I9327" t="s">
        <v>3799</v>
      </c>
      <c r="J9327" t="s">
        <v>7383</v>
      </c>
      <c r="K9327" t="str">
        <f t="shared" si="1389"/>
        <v>41001</v>
      </c>
    </row>
    <row r="9328" spans="1:11" customFormat="1" x14ac:dyDescent="0.25">
      <c r="A9328" t="str">
        <f t="shared" si="1387"/>
        <v>41</v>
      </c>
      <c r="B9328" t="s">
        <v>812</v>
      </c>
      <c r="C9328" t="str">
        <f t="shared" si="1386"/>
        <v>091</v>
      </c>
      <c r="D9328" t="s">
        <v>812</v>
      </c>
      <c r="E9328" t="str">
        <f t="shared" si="1390"/>
        <v>01</v>
      </c>
      <c r="F9328" t="str">
        <f>"042"</f>
        <v>042</v>
      </c>
      <c r="G9328" t="str">
        <f>""</f>
        <v/>
      </c>
      <c r="H9328" t="s">
        <v>3</v>
      </c>
      <c r="I9328" t="s">
        <v>3783</v>
      </c>
      <c r="J9328" t="s">
        <v>7368</v>
      </c>
      <c r="K9328" t="str">
        <f>"41003"</f>
        <v>41003</v>
      </c>
    </row>
    <row r="9329" spans="1:11" customFormat="1" x14ac:dyDescent="0.25">
      <c r="A9329" t="str">
        <f t="shared" si="1387"/>
        <v>41</v>
      </c>
      <c r="B9329" t="s">
        <v>812</v>
      </c>
      <c r="C9329" t="str">
        <f t="shared" ref="C9329:C9392" si="1391">"091"</f>
        <v>091</v>
      </c>
      <c r="D9329" t="s">
        <v>812</v>
      </c>
      <c r="E9329" t="str">
        <f t="shared" si="1390"/>
        <v>01</v>
      </c>
      <c r="F9329" t="str">
        <f>"043"</f>
        <v>043</v>
      </c>
      <c r="G9329" t="str">
        <f>""</f>
        <v/>
      </c>
      <c r="H9329" t="s">
        <v>3</v>
      </c>
      <c r="I9329" t="s">
        <v>3800</v>
      </c>
      <c r="J9329" t="s">
        <v>7384</v>
      </c>
      <c r="K9329" t="str">
        <f>"41004"</f>
        <v>41004</v>
      </c>
    </row>
    <row r="9330" spans="1:11" customFormat="1" x14ac:dyDescent="0.25">
      <c r="A9330" t="str">
        <f t="shared" si="1387"/>
        <v>41</v>
      </c>
      <c r="B9330" t="s">
        <v>812</v>
      </c>
      <c r="C9330" t="str">
        <f t="shared" si="1391"/>
        <v>091</v>
      </c>
      <c r="D9330" t="s">
        <v>812</v>
      </c>
      <c r="E9330" t="str">
        <f t="shared" si="1390"/>
        <v>01</v>
      </c>
      <c r="F9330" t="str">
        <f>"045"</f>
        <v>045</v>
      </c>
      <c r="G9330" t="str">
        <f>""</f>
        <v/>
      </c>
      <c r="H9330" t="s">
        <v>3</v>
      </c>
      <c r="I9330" t="s">
        <v>3780</v>
      </c>
      <c r="J9330" t="s">
        <v>7365</v>
      </c>
      <c r="K9330" t="str">
        <f>"41003"</f>
        <v>41003</v>
      </c>
    </row>
    <row r="9331" spans="1:11" customFormat="1" x14ac:dyDescent="0.25">
      <c r="A9331" t="str">
        <f t="shared" si="1387"/>
        <v>41</v>
      </c>
      <c r="B9331" t="s">
        <v>812</v>
      </c>
      <c r="C9331" t="str">
        <f t="shared" si="1391"/>
        <v>091</v>
      </c>
      <c r="D9331" t="s">
        <v>812</v>
      </c>
      <c r="E9331" t="str">
        <f t="shared" si="1390"/>
        <v>01</v>
      </c>
      <c r="F9331" t="str">
        <f>"046"</f>
        <v>046</v>
      </c>
      <c r="G9331" t="str">
        <f>""</f>
        <v/>
      </c>
      <c r="H9331" t="s">
        <v>1</v>
      </c>
      <c r="I9331" t="s">
        <v>3801</v>
      </c>
      <c r="J9331" t="s">
        <v>7385</v>
      </c>
      <c r="K9331" t="str">
        <f>"41004"</f>
        <v>41004</v>
      </c>
    </row>
    <row r="9332" spans="1:11" customFormat="1" x14ac:dyDescent="0.25">
      <c r="A9332" t="str">
        <f t="shared" si="1387"/>
        <v>41</v>
      </c>
      <c r="B9332" t="s">
        <v>812</v>
      </c>
      <c r="C9332" t="str">
        <f t="shared" si="1391"/>
        <v>091</v>
      </c>
      <c r="D9332" t="s">
        <v>812</v>
      </c>
      <c r="E9332" t="str">
        <f t="shared" si="1390"/>
        <v>01</v>
      </c>
      <c r="F9332" t="str">
        <f>"046"</f>
        <v>046</v>
      </c>
      <c r="G9332" t="str">
        <f>""</f>
        <v/>
      </c>
      <c r="H9332" t="s">
        <v>0</v>
      </c>
      <c r="I9332" t="s">
        <v>3801</v>
      </c>
      <c r="J9332" t="s">
        <v>7385</v>
      </c>
      <c r="K9332" t="str">
        <f>"41004"</f>
        <v>41004</v>
      </c>
    </row>
    <row r="9333" spans="1:11" customFormat="1" x14ac:dyDescent="0.25">
      <c r="A9333" t="str">
        <f t="shared" si="1387"/>
        <v>41</v>
      </c>
      <c r="B9333" t="s">
        <v>812</v>
      </c>
      <c r="C9333" t="str">
        <f t="shared" si="1391"/>
        <v>091</v>
      </c>
      <c r="D9333" t="s">
        <v>812</v>
      </c>
      <c r="E9333" t="str">
        <f t="shared" si="1390"/>
        <v>01</v>
      </c>
      <c r="F9333" t="str">
        <f>"047"</f>
        <v>047</v>
      </c>
      <c r="G9333" t="str">
        <f>""</f>
        <v/>
      </c>
      <c r="H9333" t="s">
        <v>1</v>
      </c>
      <c r="I9333" t="s">
        <v>3802</v>
      </c>
      <c r="J9333" t="s">
        <v>7386</v>
      </c>
      <c r="K9333" t="str">
        <f>"41004"</f>
        <v>41004</v>
      </c>
    </row>
    <row r="9334" spans="1:11" customFormat="1" x14ac:dyDescent="0.25">
      <c r="A9334" t="str">
        <f t="shared" si="1387"/>
        <v>41</v>
      </c>
      <c r="B9334" t="s">
        <v>812</v>
      </c>
      <c r="C9334" t="str">
        <f t="shared" si="1391"/>
        <v>091</v>
      </c>
      <c r="D9334" t="s">
        <v>812</v>
      </c>
      <c r="E9334" t="str">
        <f t="shared" si="1390"/>
        <v>01</v>
      </c>
      <c r="F9334" t="str">
        <f>"047"</f>
        <v>047</v>
      </c>
      <c r="G9334" t="str">
        <f>""</f>
        <v/>
      </c>
      <c r="H9334" t="s">
        <v>0</v>
      </c>
      <c r="I9334" t="s">
        <v>3802</v>
      </c>
      <c r="J9334" t="s">
        <v>7386</v>
      </c>
      <c r="K9334" t="str">
        <f>"41004"</f>
        <v>41004</v>
      </c>
    </row>
    <row r="9335" spans="1:11" customFormat="1" x14ac:dyDescent="0.25">
      <c r="A9335" t="str">
        <f t="shared" ref="A9335:A9398" si="1392">"41"</f>
        <v>41</v>
      </c>
      <c r="B9335" t="s">
        <v>812</v>
      </c>
      <c r="C9335" t="str">
        <f t="shared" si="1391"/>
        <v>091</v>
      </c>
      <c r="D9335" t="s">
        <v>812</v>
      </c>
      <c r="E9335" t="str">
        <f t="shared" si="1390"/>
        <v>01</v>
      </c>
      <c r="F9335" t="str">
        <f>"048"</f>
        <v>048</v>
      </c>
      <c r="G9335" t="str">
        <f>""</f>
        <v/>
      </c>
      <c r="H9335" t="s">
        <v>1</v>
      </c>
      <c r="I9335" t="s">
        <v>3803</v>
      </c>
      <c r="J9335" t="s">
        <v>7387</v>
      </c>
      <c r="K9335" t="str">
        <f>"41003"</f>
        <v>41003</v>
      </c>
    </row>
    <row r="9336" spans="1:11" customFormat="1" x14ac:dyDescent="0.25">
      <c r="A9336" t="str">
        <f t="shared" si="1392"/>
        <v>41</v>
      </c>
      <c r="B9336" t="s">
        <v>812</v>
      </c>
      <c r="C9336" t="str">
        <f t="shared" si="1391"/>
        <v>091</v>
      </c>
      <c r="D9336" t="s">
        <v>812</v>
      </c>
      <c r="E9336" t="str">
        <f t="shared" si="1390"/>
        <v>01</v>
      </c>
      <c r="F9336" t="str">
        <f>"048"</f>
        <v>048</v>
      </c>
      <c r="G9336" t="str">
        <f>""</f>
        <v/>
      </c>
      <c r="H9336" t="s">
        <v>0</v>
      </c>
      <c r="I9336" t="s">
        <v>3803</v>
      </c>
      <c r="J9336" t="s">
        <v>7387</v>
      </c>
      <c r="K9336" t="str">
        <f>"41003"</f>
        <v>41003</v>
      </c>
    </row>
    <row r="9337" spans="1:11" customFormat="1" x14ac:dyDescent="0.25">
      <c r="A9337" t="str">
        <f t="shared" si="1392"/>
        <v>41</v>
      </c>
      <c r="B9337" t="s">
        <v>812</v>
      </c>
      <c r="C9337" t="str">
        <f t="shared" si="1391"/>
        <v>091</v>
      </c>
      <c r="D9337" t="s">
        <v>812</v>
      </c>
      <c r="E9337" t="str">
        <f t="shared" si="1390"/>
        <v>01</v>
      </c>
      <c r="F9337" t="str">
        <f>"049"</f>
        <v>049</v>
      </c>
      <c r="G9337" t="str">
        <f>""</f>
        <v/>
      </c>
      <c r="H9337" t="s">
        <v>3</v>
      </c>
      <c r="I9337" t="s">
        <v>3780</v>
      </c>
      <c r="J9337" t="s">
        <v>7365</v>
      </c>
      <c r="K9337" t="str">
        <f>"41003"</f>
        <v>41003</v>
      </c>
    </row>
    <row r="9338" spans="1:11" customFormat="1" x14ac:dyDescent="0.25">
      <c r="A9338" t="str">
        <f t="shared" si="1392"/>
        <v>41</v>
      </c>
      <c r="B9338" t="s">
        <v>812</v>
      </c>
      <c r="C9338" t="str">
        <f t="shared" si="1391"/>
        <v>091</v>
      </c>
      <c r="D9338" t="s">
        <v>812</v>
      </c>
      <c r="E9338" t="str">
        <f t="shared" si="1390"/>
        <v>01</v>
      </c>
      <c r="F9338" t="str">
        <f>"050"</f>
        <v>050</v>
      </c>
      <c r="G9338" t="str">
        <f>""</f>
        <v/>
      </c>
      <c r="H9338" t="s">
        <v>3</v>
      </c>
      <c r="I9338" t="s">
        <v>3802</v>
      </c>
      <c r="J9338" t="s">
        <v>7386</v>
      </c>
      <c r="K9338" t="str">
        <f>"41004"</f>
        <v>41004</v>
      </c>
    </row>
    <row r="9339" spans="1:11" customFormat="1" x14ac:dyDescent="0.25">
      <c r="A9339" t="str">
        <f t="shared" si="1392"/>
        <v>41</v>
      </c>
      <c r="B9339" t="s">
        <v>812</v>
      </c>
      <c r="C9339" t="str">
        <f t="shared" si="1391"/>
        <v>091</v>
      </c>
      <c r="D9339" t="s">
        <v>812</v>
      </c>
      <c r="E9339" t="str">
        <f t="shared" si="1390"/>
        <v>01</v>
      </c>
      <c r="F9339" t="str">
        <f>"051"</f>
        <v>051</v>
      </c>
      <c r="G9339" t="str">
        <f>""</f>
        <v/>
      </c>
      <c r="H9339" t="s">
        <v>1</v>
      </c>
      <c r="I9339" t="s">
        <v>3802</v>
      </c>
      <c r="J9339" t="s">
        <v>7386</v>
      </c>
      <c r="K9339" t="str">
        <f>"41004"</f>
        <v>41004</v>
      </c>
    </row>
    <row r="9340" spans="1:11" customFormat="1" x14ac:dyDescent="0.25">
      <c r="A9340" t="str">
        <f t="shared" si="1392"/>
        <v>41</v>
      </c>
      <c r="B9340" t="s">
        <v>812</v>
      </c>
      <c r="C9340" t="str">
        <f t="shared" si="1391"/>
        <v>091</v>
      </c>
      <c r="D9340" t="s">
        <v>812</v>
      </c>
      <c r="E9340" t="str">
        <f t="shared" si="1390"/>
        <v>01</v>
      </c>
      <c r="F9340" t="str">
        <f>"051"</f>
        <v>051</v>
      </c>
      <c r="G9340" t="str">
        <f>""</f>
        <v/>
      </c>
      <c r="H9340" t="s">
        <v>0</v>
      </c>
      <c r="I9340" t="s">
        <v>3802</v>
      </c>
      <c r="J9340" t="s">
        <v>7386</v>
      </c>
      <c r="K9340" t="str">
        <f>"41004"</f>
        <v>41004</v>
      </c>
    </row>
    <row r="9341" spans="1:11" customFormat="1" x14ac:dyDescent="0.25">
      <c r="A9341" t="str">
        <f t="shared" si="1392"/>
        <v>41</v>
      </c>
      <c r="B9341" t="s">
        <v>812</v>
      </c>
      <c r="C9341" t="str">
        <f t="shared" si="1391"/>
        <v>091</v>
      </c>
      <c r="D9341" t="s">
        <v>812</v>
      </c>
      <c r="E9341" t="str">
        <f t="shared" ref="E9341:E9404" si="1393">"02"</f>
        <v>02</v>
      </c>
      <c r="F9341" t="str">
        <f>"001"</f>
        <v>001</v>
      </c>
      <c r="G9341" t="str">
        <f>""</f>
        <v/>
      </c>
      <c r="H9341" t="s">
        <v>1</v>
      </c>
      <c r="I9341" t="s">
        <v>3804</v>
      </c>
      <c r="J9341" t="s">
        <v>7388</v>
      </c>
      <c r="K9341" t="str">
        <f t="shared" ref="K9341:K9347" si="1394">"41009"</f>
        <v>41009</v>
      </c>
    </row>
    <row r="9342" spans="1:11" customFormat="1" x14ac:dyDescent="0.25">
      <c r="A9342" t="str">
        <f t="shared" si="1392"/>
        <v>41</v>
      </c>
      <c r="B9342" t="s">
        <v>812</v>
      </c>
      <c r="C9342" t="str">
        <f t="shared" si="1391"/>
        <v>091</v>
      </c>
      <c r="D9342" t="s">
        <v>812</v>
      </c>
      <c r="E9342" t="str">
        <f t="shared" si="1393"/>
        <v>02</v>
      </c>
      <c r="F9342" t="str">
        <f>"001"</f>
        <v>001</v>
      </c>
      <c r="G9342" t="str">
        <f>""</f>
        <v/>
      </c>
      <c r="H9342" t="s">
        <v>0</v>
      </c>
      <c r="I9342" t="s">
        <v>3804</v>
      </c>
      <c r="J9342" t="s">
        <v>7388</v>
      </c>
      <c r="K9342" t="str">
        <f t="shared" si="1394"/>
        <v>41009</v>
      </c>
    </row>
    <row r="9343" spans="1:11" customFormat="1" x14ac:dyDescent="0.25">
      <c r="A9343" t="str">
        <f t="shared" si="1392"/>
        <v>41</v>
      </c>
      <c r="B9343" t="s">
        <v>812</v>
      </c>
      <c r="C9343" t="str">
        <f t="shared" si="1391"/>
        <v>091</v>
      </c>
      <c r="D9343" t="s">
        <v>812</v>
      </c>
      <c r="E9343" t="str">
        <f t="shared" si="1393"/>
        <v>02</v>
      </c>
      <c r="F9343" t="str">
        <f>"001"</f>
        <v>001</v>
      </c>
      <c r="G9343" t="str">
        <f>""</f>
        <v/>
      </c>
      <c r="H9343" t="s">
        <v>2</v>
      </c>
      <c r="I9343" t="s">
        <v>3804</v>
      </c>
      <c r="J9343" t="s">
        <v>7388</v>
      </c>
      <c r="K9343" t="str">
        <f t="shared" si="1394"/>
        <v>41009</v>
      </c>
    </row>
    <row r="9344" spans="1:11" customFormat="1" x14ac:dyDescent="0.25">
      <c r="A9344" t="str">
        <f t="shared" si="1392"/>
        <v>41</v>
      </c>
      <c r="B9344" t="s">
        <v>812</v>
      </c>
      <c r="C9344" t="str">
        <f t="shared" si="1391"/>
        <v>091</v>
      </c>
      <c r="D9344" t="s">
        <v>812</v>
      </c>
      <c r="E9344" t="str">
        <f t="shared" si="1393"/>
        <v>02</v>
      </c>
      <c r="F9344" t="str">
        <f>"002"</f>
        <v>002</v>
      </c>
      <c r="G9344" t="str">
        <f>""</f>
        <v/>
      </c>
      <c r="H9344" t="s">
        <v>1</v>
      </c>
      <c r="I9344" t="s">
        <v>3805</v>
      </c>
      <c r="J9344" t="s">
        <v>7389</v>
      </c>
      <c r="K9344" t="str">
        <f t="shared" si="1394"/>
        <v>41009</v>
      </c>
    </row>
    <row r="9345" spans="1:11" customFormat="1" x14ac:dyDescent="0.25">
      <c r="A9345" t="str">
        <f t="shared" si="1392"/>
        <v>41</v>
      </c>
      <c r="B9345" t="s">
        <v>812</v>
      </c>
      <c r="C9345" t="str">
        <f t="shared" si="1391"/>
        <v>091</v>
      </c>
      <c r="D9345" t="s">
        <v>812</v>
      </c>
      <c r="E9345" t="str">
        <f t="shared" si="1393"/>
        <v>02</v>
      </c>
      <c r="F9345" t="str">
        <f>"002"</f>
        <v>002</v>
      </c>
      <c r="G9345" t="str">
        <f>""</f>
        <v/>
      </c>
      <c r="H9345" t="s">
        <v>0</v>
      </c>
      <c r="I9345" t="s">
        <v>3805</v>
      </c>
      <c r="J9345" t="s">
        <v>7389</v>
      </c>
      <c r="K9345" t="str">
        <f t="shared" si="1394"/>
        <v>41009</v>
      </c>
    </row>
    <row r="9346" spans="1:11" customFormat="1" x14ac:dyDescent="0.25">
      <c r="A9346" t="str">
        <f t="shared" si="1392"/>
        <v>41</v>
      </c>
      <c r="B9346" t="s">
        <v>812</v>
      </c>
      <c r="C9346" t="str">
        <f t="shared" si="1391"/>
        <v>091</v>
      </c>
      <c r="D9346" t="s">
        <v>812</v>
      </c>
      <c r="E9346" t="str">
        <f t="shared" si="1393"/>
        <v>02</v>
      </c>
      <c r="F9346" t="str">
        <f>"003"</f>
        <v>003</v>
      </c>
      <c r="G9346" t="str">
        <f>""</f>
        <v/>
      </c>
      <c r="H9346" t="s">
        <v>1</v>
      </c>
      <c r="I9346" t="s">
        <v>3806</v>
      </c>
      <c r="J9346" t="s">
        <v>7390</v>
      </c>
      <c r="K9346" t="str">
        <f t="shared" si="1394"/>
        <v>41009</v>
      </c>
    </row>
    <row r="9347" spans="1:11" customFormat="1" x14ac:dyDescent="0.25">
      <c r="A9347" t="str">
        <f t="shared" si="1392"/>
        <v>41</v>
      </c>
      <c r="B9347" t="s">
        <v>812</v>
      </c>
      <c r="C9347" t="str">
        <f t="shared" si="1391"/>
        <v>091</v>
      </c>
      <c r="D9347" t="s">
        <v>812</v>
      </c>
      <c r="E9347" t="str">
        <f t="shared" si="1393"/>
        <v>02</v>
      </c>
      <c r="F9347" t="str">
        <f>"003"</f>
        <v>003</v>
      </c>
      <c r="G9347" t="str">
        <f>""</f>
        <v/>
      </c>
      <c r="H9347" t="s">
        <v>0</v>
      </c>
      <c r="I9347" t="s">
        <v>3806</v>
      </c>
      <c r="J9347" t="s">
        <v>7390</v>
      </c>
      <c r="K9347" t="str">
        <f t="shared" si="1394"/>
        <v>41009</v>
      </c>
    </row>
    <row r="9348" spans="1:11" customFormat="1" x14ac:dyDescent="0.25">
      <c r="A9348" t="str">
        <f t="shared" si="1392"/>
        <v>41</v>
      </c>
      <c r="B9348" t="s">
        <v>812</v>
      </c>
      <c r="C9348" t="str">
        <f t="shared" si="1391"/>
        <v>091</v>
      </c>
      <c r="D9348" t="s">
        <v>812</v>
      </c>
      <c r="E9348" t="str">
        <f t="shared" si="1393"/>
        <v>02</v>
      </c>
      <c r="F9348" t="str">
        <f>"004"</f>
        <v>004</v>
      </c>
      <c r="G9348" t="str">
        <f>""</f>
        <v/>
      </c>
      <c r="H9348" t="s">
        <v>3</v>
      </c>
      <c r="I9348" t="s">
        <v>3807</v>
      </c>
      <c r="J9348" t="s">
        <v>7391</v>
      </c>
      <c r="K9348" t="str">
        <f t="shared" ref="K9348:K9356" si="1395">"41008"</f>
        <v>41008</v>
      </c>
    </row>
    <row r="9349" spans="1:11" customFormat="1" x14ac:dyDescent="0.25">
      <c r="A9349" t="str">
        <f t="shared" si="1392"/>
        <v>41</v>
      </c>
      <c r="B9349" t="s">
        <v>812</v>
      </c>
      <c r="C9349" t="str">
        <f t="shared" si="1391"/>
        <v>091</v>
      </c>
      <c r="D9349" t="s">
        <v>812</v>
      </c>
      <c r="E9349" t="str">
        <f t="shared" si="1393"/>
        <v>02</v>
      </c>
      <c r="F9349" t="str">
        <f>"005"</f>
        <v>005</v>
      </c>
      <c r="G9349" t="str">
        <f>""</f>
        <v/>
      </c>
      <c r="H9349" t="s">
        <v>1</v>
      </c>
      <c r="I9349" t="s">
        <v>3795</v>
      </c>
      <c r="J9349" t="s">
        <v>7380</v>
      </c>
      <c r="K9349" t="str">
        <f t="shared" si="1395"/>
        <v>41008</v>
      </c>
    </row>
    <row r="9350" spans="1:11" customFormat="1" x14ac:dyDescent="0.25">
      <c r="A9350" t="str">
        <f t="shared" si="1392"/>
        <v>41</v>
      </c>
      <c r="B9350" t="s">
        <v>812</v>
      </c>
      <c r="C9350" t="str">
        <f t="shared" si="1391"/>
        <v>091</v>
      </c>
      <c r="D9350" t="s">
        <v>812</v>
      </c>
      <c r="E9350" t="str">
        <f t="shared" si="1393"/>
        <v>02</v>
      </c>
      <c r="F9350" t="str">
        <f>"005"</f>
        <v>005</v>
      </c>
      <c r="G9350" t="str">
        <f>""</f>
        <v/>
      </c>
      <c r="H9350" t="s">
        <v>0</v>
      </c>
      <c r="I9350" t="s">
        <v>3795</v>
      </c>
      <c r="J9350" t="s">
        <v>7380</v>
      </c>
      <c r="K9350" t="str">
        <f t="shared" si="1395"/>
        <v>41008</v>
      </c>
    </row>
    <row r="9351" spans="1:11" customFormat="1" x14ac:dyDescent="0.25">
      <c r="A9351" t="str">
        <f t="shared" si="1392"/>
        <v>41</v>
      </c>
      <c r="B9351" t="s">
        <v>812</v>
      </c>
      <c r="C9351" t="str">
        <f t="shared" si="1391"/>
        <v>091</v>
      </c>
      <c r="D9351" t="s">
        <v>812</v>
      </c>
      <c r="E9351" t="str">
        <f t="shared" si="1393"/>
        <v>02</v>
      </c>
      <c r="F9351" t="str">
        <f>"006"</f>
        <v>006</v>
      </c>
      <c r="G9351" t="str">
        <f>""</f>
        <v/>
      </c>
      <c r="H9351" t="s">
        <v>3</v>
      </c>
      <c r="I9351" t="s">
        <v>3808</v>
      </c>
      <c r="J9351" t="s">
        <v>7392</v>
      </c>
      <c r="K9351" t="str">
        <f t="shared" si="1395"/>
        <v>41008</v>
      </c>
    </row>
    <row r="9352" spans="1:11" customFormat="1" x14ac:dyDescent="0.25">
      <c r="A9352" t="str">
        <f t="shared" si="1392"/>
        <v>41</v>
      </c>
      <c r="B9352" t="s">
        <v>812</v>
      </c>
      <c r="C9352" t="str">
        <f t="shared" si="1391"/>
        <v>091</v>
      </c>
      <c r="D9352" t="s">
        <v>812</v>
      </c>
      <c r="E9352" t="str">
        <f t="shared" si="1393"/>
        <v>02</v>
      </c>
      <c r="F9352" t="str">
        <f>"007"</f>
        <v>007</v>
      </c>
      <c r="G9352" t="str">
        <f>""</f>
        <v/>
      </c>
      <c r="H9352" t="s">
        <v>1</v>
      </c>
      <c r="I9352" t="s">
        <v>3808</v>
      </c>
      <c r="J9352" t="s">
        <v>7392</v>
      </c>
      <c r="K9352" t="str">
        <f t="shared" si="1395"/>
        <v>41008</v>
      </c>
    </row>
    <row r="9353" spans="1:11" customFormat="1" x14ac:dyDescent="0.25">
      <c r="A9353" t="str">
        <f t="shared" si="1392"/>
        <v>41</v>
      </c>
      <c r="B9353" t="s">
        <v>812</v>
      </c>
      <c r="C9353" t="str">
        <f t="shared" si="1391"/>
        <v>091</v>
      </c>
      <c r="D9353" t="s">
        <v>812</v>
      </c>
      <c r="E9353" t="str">
        <f t="shared" si="1393"/>
        <v>02</v>
      </c>
      <c r="F9353" t="str">
        <f>"007"</f>
        <v>007</v>
      </c>
      <c r="G9353" t="str">
        <f>""</f>
        <v/>
      </c>
      <c r="H9353" t="s">
        <v>0</v>
      </c>
      <c r="I9353" t="s">
        <v>3808</v>
      </c>
      <c r="J9353" t="s">
        <v>7392</v>
      </c>
      <c r="K9353" t="str">
        <f t="shared" si="1395"/>
        <v>41008</v>
      </c>
    </row>
    <row r="9354" spans="1:11" customFormat="1" x14ac:dyDescent="0.25">
      <c r="A9354" t="str">
        <f t="shared" si="1392"/>
        <v>41</v>
      </c>
      <c r="B9354" t="s">
        <v>812</v>
      </c>
      <c r="C9354" t="str">
        <f t="shared" si="1391"/>
        <v>091</v>
      </c>
      <c r="D9354" t="s">
        <v>812</v>
      </c>
      <c r="E9354" t="str">
        <f t="shared" si="1393"/>
        <v>02</v>
      </c>
      <c r="F9354" t="str">
        <f>"008"</f>
        <v>008</v>
      </c>
      <c r="G9354" t="str">
        <f>""</f>
        <v/>
      </c>
      <c r="H9354" t="s">
        <v>3</v>
      </c>
      <c r="I9354" t="s">
        <v>3807</v>
      </c>
      <c r="J9354" t="s">
        <v>7391</v>
      </c>
      <c r="K9354" t="str">
        <f t="shared" si="1395"/>
        <v>41008</v>
      </c>
    </row>
    <row r="9355" spans="1:11" customFormat="1" x14ac:dyDescent="0.25">
      <c r="A9355" t="str">
        <f t="shared" si="1392"/>
        <v>41</v>
      </c>
      <c r="B9355" t="s">
        <v>812</v>
      </c>
      <c r="C9355" t="str">
        <f t="shared" si="1391"/>
        <v>091</v>
      </c>
      <c r="D9355" t="s">
        <v>812</v>
      </c>
      <c r="E9355" t="str">
        <f t="shared" si="1393"/>
        <v>02</v>
      </c>
      <c r="F9355" t="str">
        <f>"009"</f>
        <v>009</v>
      </c>
      <c r="G9355" t="str">
        <f>""</f>
        <v/>
      </c>
      <c r="H9355" t="s">
        <v>1</v>
      </c>
      <c r="I9355" t="s">
        <v>3807</v>
      </c>
      <c r="J9355" t="s">
        <v>7391</v>
      </c>
      <c r="K9355" t="str">
        <f t="shared" si="1395"/>
        <v>41008</v>
      </c>
    </row>
    <row r="9356" spans="1:11" customFormat="1" x14ac:dyDescent="0.25">
      <c r="A9356" t="str">
        <f t="shared" si="1392"/>
        <v>41</v>
      </c>
      <c r="B9356" t="s">
        <v>812</v>
      </c>
      <c r="C9356" t="str">
        <f t="shared" si="1391"/>
        <v>091</v>
      </c>
      <c r="D9356" t="s">
        <v>812</v>
      </c>
      <c r="E9356" t="str">
        <f t="shared" si="1393"/>
        <v>02</v>
      </c>
      <c r="F9356" t="str">
        <f>"009"</f>
        <v>009</v>
      </c>
      <c r="G9356" t="str">
        <f>""</f>
        <v/>
      </c>
      <c r="H9356" t="s">
        <v>0</v>
      </c>
      <c r="I9356" t="s">
        <v>3807</v>
      </c>
      <c r="J9356" t="s">
        <v>7391</v>
      </c>
      <c r="K9356" t="str">
        <f t="shared" si="1395"/>
        <v>41008</v>
      </c>
    </row>
    <row r="9357" spans="1:11" customFormat="1" x14ac:dyDescent="0.25">
      <c r="A9357" t="str">
        <f t="shared" si="1392"/>
        <v>41</v>
      </c>
      <c r="B9357" t="s">
        <v>812</v>
      </c>
      <c r="C9357" t="str">
        <f t="shared" si="1391"/>
        <v>091</v>
      </c>
      <c r="D9357" t="s">
        <v>812</v>
      </c>
      <c r="E9357" t="str">
        <f t="shared" si="1393"/>
        <v>02</v>
      </c>
      <c r="F9357" t="str">
        <f>"010"</f>
        <v>010</v>
      </c>
      <c r="G9357" t="str">
        <f>""</f>
        <v/>
      </c>
      <c r="H9357" t="s">
        <v>3</v>
      </c>
      <c r="I9357" t="s">
        <v>3809</v>
      </c>
      <c r="J9357" t="s">
        <v>7393</v>
      </c>
      <c r="K9357" t="str">
        <f t="shared" ref="K9357:K9368" si="1396">"41009"</f>
        <v>41009</v>
      </c>
    </row>
    <row r="9358" spans="1:11" customFormat="1" x14ac:dyDescent="0.25">
      <c r="A9358" t="str">
        <f t="shared" si="1392"/>
        <v>41</v>
      </c>
      <c r="B9358" t="s">
        <v>812</v>
      </c>
      <c r="C9358" t="str">
        <f t="shared" si="1391"/>
        <v>091</v>
      </c>
      <c r="D9358" t="s">
        <v>812</v>
      </c>
      <c r="E9358" t="str">
        <f t="shared" si="1393"/>
        <v>02</v>
      </c>
      <c r="F9358" t="str">
        <f>"011"</f>
        <v>011</v>
      </c>
      <c r="G9358" t="str">
        <f>""</f>
        <v/>
      </c>
      <c r="H9358" t="s">
        <v>1</v>
      </c>
      <c r="I9358" t="s">
        <v>3810</v>
      </c>
      <c r="J9358" t="s">
        <v>7394</v>
      </c>
      <c r="K9358" t="str">
        <f t="shared" si="1396"/>
        <v>41009</v>
      </c>
    </row>
    <row r="9359" spans="1:11" customFormat="1" x14ac:dyDescent="0.25">
      <c r="A9359" t="str">
        <f t="shared" si="1392"/>
        <v>41</v>
      </c>
      <c r="B9359" t="s">
        <v>812</v>
      </c>
      <c r="C9359" t="str">
        <f t="shared" si="1391"/>
        <v>091</v>
      </c>
      <c r="D9359" t="s">
        <v>812</v>
      </c>
      <c r="E9359" t="str">
        <f t="shared" si="1393"/>
        <v>02</v>
      </c>
      <c r="F9359" t="str">
        <f>"011"</f>
        <v>011</v>
      </c>
      <c r="G9359" t="str">
        <f>""</f>
        <v/>
      </c>
      <c r="H9359" t="s">
        <v>0</v>
      </c>
      <c r="I9359" t="s">
        <v>3810</v>
      </c>
      <c r="J9359" t="s">
        <v>7394</v>
      </c>
      <c r="K9359" t="str">
        <f t="shared" si="1396"/>
        <v>41009</v>
      </c>
    </row>
    <row r="9360" spans="1:11" customFormat="1" x14ac:dyDescent="0.25">
      <c r="A9360" t="str">
        <f t="shared" si="1392"/>
        <v>41</v>
      </c>
      <c r="B9360" t="s">
        <v>812</v>
      </c>
      <c r="C9360" t="str">
        <f t="shared" si="1391"/>
        <v>091</v>
      </c>
      <c r="D9360" t="s">
        <v>812</v>
      </c>
      <c r="E9360" t="str">
        <f t="shared" si="1393"/>
        <v>02</v>
      </c>
      <c r="F9360" t="str">
        <f>"012"</f>
        <v>012</v>
      </c>
      <c r="G9360" t="str">
        <f>""</f>
        <v/>
      </c>
      <c r="H9360" t="s">
        <v>3</v>
      </c>
      <c r="I9360" t="s">
        <v>3809</v>
      </c>
      <c r="J9360" t="s">
        <v>7393</v>
      </c>
      <c r="K9360" t="str">
        <f t="shared" si="1396"/>
        <v>41009</v>
      </c>
    </row>
    <row r="9361" spans="1:11" customFormat="1" x14ac:dyDescent="0.25">
      <c r="A9361" t="str">
        <f t="shared" si="1392"/>
        <v>41</v>
      </c>
      <c r="B9361" t="s">
        <v>812</v>
      </c>
      <c r="C9361" t="str">
        <f t="shared" si="1391"/>
        <v>091</v>
      </c>
      <c r="D9361" t="s">
        <v>812</v>
      </c>
      <c r="E9361" t="str">
        <f t="shared" si="1393"/>
        <v>02</v>
      </c>
      <c r="F9361" t="str">
        <f>"013"</f>
        <v>013</v>
      </c>
      <c r="G9361" t="str">
        <f>""</f>
        <v/>
      </c>
      <c r="H9361" t="s">
        <v>1</v>
      </c>
      <c r="I9361" t="s">
        <v>3811</v>
      </c>
      <c r="J9361" t="s">
        <v>7395</v>
      </c>
      <c r="K9361" t="str">
        <f t="shared" si="1396"/>
        <v>41009</v>
      </c>
    </row>
    <row r="9362" spans="1:11" customFormat="1" x14ac:dyDescent="0.25">
      <c r="A9362" t="str">
        <f t="shared" si="1392"/>
        <v>41</v>
      </c>
      <c r="B9362" t="s">
        <v>812</v>
      </c>
      <c r="C9362" t="str">
        <f t="shared" si="1391"/>
        <v>091</v>
      </c>
      <c r="D9362" t="s">
        <v>812</v>
      </c>
      <c r="E9362" t="str">
        <f t="shared" si="1393"/>
        <v>02</v>
      </c>
      <c r="F9362" t="str">
        <f>"013"</f>
        <v>013</v>
      </c>
      <c r="G9362" t="str">
        <f>""</f>
        <v/>
      </c>
      <c r="H9362" t="s">
        <v>0</v>
      </c>
      <c r="I9362" t="s">
        <v>3811</v>
      </c>
      <c r="J9362" t="s">
        <v>7395</v>
      </c>
      <c r="K9362" t="str">
        <f t="shared" si="1396"/>
        <v>41009</v>
      </c>
    </row>
    <row r="9363" spans="1:11" customFormat="1" x14ac:dyDescent="0.25">
      <c r="A9363" t="str">
        <f t="shared" si="1392"/>
        <v>41</v>
      </c>
      <c r="B9363" t="s">
        <v>812</v>
      </c>
      <c r="C9363" t="str">
        <f t="shared" si="1391"/>
        <v>091</v>
      </c>
      <c r="D9363" t="s">
        <v>812</v>
      </c>
      <c r="E9363" t="str">
        <f t="shared" si="1393"/>
        <v>02</v>
      </c>
      <c r="F9363" t="str">
        <f>"014"</f>
        <v>014</v>
      </c>
      <c r="G9363" t="str">
        <f>""</f>
        <v/>
      </c>
      <c r="H9363" t="s">
        <v>3</v>
      </c>
      <c r="I9363" t="s">
        <v>3811</v>
      </c>
      <c r="J9363" t="s">
        <v>7395</v>
      </c>
      <c r="K9363" t="str">
        <f t="shared" si="1396"/>
        <v>41009</v>
      </c>
    </row>
    <row r="9364" spans="1:11" customFormat="1" x14ac:dyDescent="0.25">
      <c r="A9364" t="str">
        <f t="shared" si="1392"/>
        <v>41</v>
      </c>
      <c r="B9364" t="s">
        <v>812</v>
      </c>
      <c r="C9364" t="str">
        <f t="shared" si="1391"/>
        <v>091</v>
      </c>
      <c r="D9364" t="s">
        <v>812</v>
      </c>
      <c r="E9364" t="str">
        <f t="shared" si="1393"/>
        <v>02</v>
      </c>
      <c r="F9364" t="str">
        <f>"015"</f>
        <v>015</v>
      </c>
      <c r="G9364" t="str">
        <f>""</f>
        <v/>
      </c>
      <c r="H9364" t="s">
        <v>3</v>
      </c>
      <c r="I9364" t="s">
        <v>3811</v>
      </c>
      <c r="J9364" t="s">
        <v>7395</v>
      </c>
      <c r="K9364" t="str">
        <f t="shared" si="1396"/>
        <v>41009</v>
      </c>
    </row>
    <row r="9365" spans="1:11" customFormat="1" x14ac:dyDescent="0.25">
      <c r="A9365" t="str">
        <f t="shared" si="1392"/>
        <v>41</v>
      </c>
      <c r="B9365" t="s">
        <v>812</v>
      </c>
      <c r="C9365" t="str">
        <f t="shared" si="1391"/>
        <v>091</v>
      </c>
      <c r="D9365" t="s">
        <v>812</v>
      </c>
      <c r="E9365" t="str">
        <f t="shared" si="1393"/>
        <v>02</v>
      </c>
      <c r="F9365" t="str">
        <f>"016"</f>
        <v>016</v>
      </c>
      <c r="G9365" t="str">
        <f>""</f>
        <v/>
      </c>
      <c r="H9365" t="s">
        <v>3</v>
      </c>
      <c r="I9365" t="s">
        <v>3811</v>
      </c>
      <c r="J9365" t="s">
        <v>7395</v>
      </c>
      <c r="K9365" t="str">
        <f t="shared" si="1396"/>
        <v>41009</v>
      </c>
    </row>
    <row r="9366" spans="1:11" customFormat="1" x14ac:dyDescent="0.25">
      <c r="A9366" t="str">
        <f t="shared" si="1392"/>
        <v>41</v>
      </c>
      <c r="B9366" t="s">
        <v>812</v>
      </c>
      <c r="C9366" t="str">
        <f t="shared" si="1391"/>
        <v>091</v>
      </c>
      <c r="D9366" t="s">
        <v>812</v>
      </c>
      <c r="E9366" t="str">
        <f t="shared" si="1393"/>
        <v>02</v>
      </c>
      <c r="F9366" t="str">
        <f>"017"</f>
        <v>017</v>
      </c>
      <c r="G9366" t="str">
        <f>""</f>
        <v/>
      </c>
      <c r="H9366" t="s">
        <v>3</v>
      </c>
      <c r="I9366" t="s">
        <v>3812</v>
      </c>
      <c r="J9366" t="s">
        <v>7396</v>
      </c>
      <c r="K9366" t="str">
        <f t="shared" si="1396"/>
        <v>41009</v>
      </c>
    </row>
    <row r="9367" spans="1:11" customFormat="1" x14ac:dyDescent="0.25">
      <c r="A9367" t="str">
        <f t="shared" si="1392"/>
        <v>41</v>
      </c>
      <c r="B9367" t="s">
        <v>812</v>
      </c>
      <c r="C9367" t="str">
        <f t="shared" si="1391"/>
        <v>091</v>
      </c>
      <c r="D9367" t="s">
        <v>812</v>
      </c>
      <c r="E9367" t="str">
        <f t="shared" si="1393"/>
        <v>02</v>
      </c>
      <c r="F9367" t="str">
        <f>"018"</f>
        <v>018</v>
      </c>
      <c r="G9367" t="str">
        <f>""</f>
        <v/>
      </c>
      <c r="H9367" t="s">
        <v>1</v>
      </c>
      <c r="I9367" t="s">
        <v>3156</v>
      </c>
      <c r="J9367" t="s">
        <v>7397</v>
      </c>
      <c r="K9367" t="str">
        <f t="shared" si="1396"/>
        <v>41009</v>
      </c>
    </row>
    <row r="9368" spans="1:11" customFormat="1" x14ac:dyDescent="0.25">
      <c r="A9368" t="str">
        <f t="shared" si="1392"/>
        <v>41</v>
      </c>
      <c r="B9368" t="s">
        <v>812</v>
      </c>
      <c r="C9368" t="str">
        <f t="shared" si="1391"/>
        <v>091</v>
      </c>
      <c r="D9368" t="s">
        <v>812</v>
      </c>
      <c r="E9368" t="str">
        <f t="shared" si="1393"/>
        <v>02</v>
      </c>
      <c r="F9368" t="str">
        <f>"018"</f>
        <v>018</v>
      </c>
      <c r="G9368" t="str">
        <f>""</f>
        <v/>
      </c>
      <c r="H9368" t="s">
        <v>0</v>
      </c>
      <c r="I9368" t="s">
        <v>3156</v>
      </c>
      <c r="J9368" t="s">
        <v>7397</v>
      </c>
      <c r="K9368" t="str">
        <f t="shared" si="1396"/>
        <v>41009</v>
      </c>
    </row>
    <row r="9369" spans="1:11" customFormat="1" x14ac:dyDescent="0.25">
      <c r="A9369" t="str">
        <f t="shared" si="1392"/>
        <v>41</v>
      </c>
      <c r="B9369" t="s">
        <v>812</v>
      </c>
      <c r="C9369" t="str">
        <f t="shared" si="1391"/>
        <v>091</v>
      </c>
      <c r="D9369" t="s">
        <v>812</v>
      </c>
      <c r="E9369" t="str">
        <f t="shared" si="1393"/>
        <v>02</v>
      </c>
      <c r="F9369" t="str">
        <f>"019"</f>
        <v>019</v>
      </c>
      <c r="G9369" t="str">
        <f>""</f>
        <v/>
      </c>
      <c r="H9369" t="s">
        <v>3</v>
      </c>
      <c r="I9369" t="s">
        <v>3813</v>
      </c>
      <c r="J9369" t="s">
        <v>7398</v>
      </c>
      <c r="K9369" t="str">
        <f>"41008"</f>
        <v>41008</v>
      </c>
    </row>
    <row r="9370" spans="1:11" customFormat="1" x14ac:dyDescent="0.25">
      <c r="A9370" t="str">
        <f t="shared" si="1392"/>
        <v>41</v>
      </c>
      <c r="B9370" t="s">
        <v>812</v>
      </c>
      <c r="C9370" t="str">
        <f t="shared" si="1391"/>
        <v>091</v>
      </c>
      <c r="D9370" t="s">
        <v>812</v>
      </c>
      <c r="E9370" t="str">
        <f t="shared" si="1393"/>
        <v>02</v>
      </c>
      <c r="F9370" t="str">
        <f>"020"</f>
        <v>020</v>
      </c>
      <c r="G9370" t="str">
        <f>""</f>
        <v/>
      </c>
      <c r="H9370" t="s">
        <v>1</v>
      </c>
      <c r="I9370" t="s">
        <v>3814</v>
      </c>
      <c r="J9370" t="s">
        <v>7399</v>
      </c>
      <c r="K9370" t="str">
        <f>"41009"</f>
        <v>41009</v>
      </c>
    </row>
    <row r="9371" spans="1:11" customFormat="1" x14ac:dyDescent="0.25">
      <c r="A9371" t="str">
        <f t="shared" si="1392"/>
        <v>41</v>
      </c>
      <c r="B9371" t="s">
        <v>812</v>
      </c>
      <c r="C9371" t="str">
        <f t="shared" si="1391"/>
        <v>091</v>
      </c>
      <c r="D9371" t="s">
        <v>812</v>
      </c>
      <c r="E9371" t="str">
        <f t="shared" si="1393"/>
        <v>02</v>
      </c>
      <c r="F9371" t="str">
        <f>"020"</f>
        <v>020</v>
      </c>
      <c r="G9371" t="str">
        <f>""</f>
        <v/>
      </c>
      <c r="H9371" t="s">
        <v>0</v>
      </c>
      <c r="I9371" t="s">
        <v>3814</v>
      </c>
      <c r="J9371" t="s">
        <v>7399</v>
      </c>
      <c r="K9371" t="str">
        <f>"41009"</f>
        <v>41009</v>
      </c>
    </row>
    <row r="9372" spans="1:11" customFormat="1" x14ac:dyDescent="0.25">
      <c r="A9372" t="str">
        <f t="shared" si="1392"/>
        <v>41</v>
      </c>
      <c r="B9372" t="s">
        <v>812</v>
      </c>
      <c r="C9372" t="str">
        <f t="shared" si="1391"/>
        <v>091</v>
      </c>
      <c r="D9372" t="s">
        <v>812</v>
      </c>
      <c r="E9372" t="str">
        <f t="shared" si="1393"/>
        <v>02</v>
      </c>
      <c r="F9372" t="str">
        <f>"021"</f>
        <v>021</v>
      </c>
      <c r="G9372" t="str">
        <f>""</f>
        <v/>
      </c>
      <c r="H9372" t="s">
        <v>3</v>
      </c>
      <c r="I9372" t="s">
        <v>3815</v>
      </c>
      <c r="J9372" t="s">
        <v>7400</v>
      </c>
      <c r="K9372" t="str">
        <f t="shared" ref="K9372:K9383" si="1397">"41008"</f>
        <v>41008</v>
      </c>
    </row>
    <row r="9373" spans="1:11" customFormat="1" x14ac:dyDescent="0.25">
      <c r="A9373" t="str">
        <f t="shared" si="1392"/>
        <v>41</v>
      </c>
      <c r="B9373" t="s">
        <v>812</v>
      </c>
      <c r="C9373" t="str">
        <f t="shared" si="1391"/>
        <v>091</v>
      </c>
      <c r="D9373" t="s">
        <v>812</v>
      </c>
      <c r="E9373" t="str">
        <f t="shared" si="1393"/>
        <v>02</v>
      </c>
      <c r="F9373" t="str">
        <f>"022"</f>
        <v>022</v>
      </c>
      <c r="G9373" t="str">
        <f>""</f>
        <v/>
      </c>
      <c r="H9373" t="s">
        <v>3</v>
      </c>
      <c r="I9373" t="s">
        <v>3816</v>
      </c>
      <c r="J9373" t="s">
        <v>7401</v>
      </c>
      <c r="K9373" t="str">
        <f t="shared" si="1397"/>
        <v>41008</v>
      </c>
    </row>
    <row r="9374" spans="1:11" customFormat="1" x14ac:dyDescent="0.25">
      <c r="A9374" t="str">
        <f t="shared" si="1392"/>
        <v>41</v>
      </c>
      <c r="B9374" t="s">
        <v>812</v>
      </c>
      <c r="C9374" t="str">
        <f t="shared" si="1391"/>
        <v>091</v>
      </c>
      <c r="D9374" t="s">
        <v>812</v>
      </c>
      <c r="E9374" t="str">
        <f t="shared" si="1393"/>
        <v>02</v>
      </c>
      <c r="F9374" t="str">
        <f>"023"</f>
        <v>023</v>
      </c>
      <c r="G9374" t="str">
        <f>""</f>
        <v/>
      </c>
      <c r="H9374" t="s">
        <v>1</v>
      </c>
      <c r="I9374" t="s">
        <v>3817</v>
      </c>
      <c r="J9374" t="s">
        <v>7402</v>
      </c>
      <c r="K9374" t="str">
        <f t="shared" si="1397"/>
        <v>41008</v>
      </c>
    </row>
    <row r="9375" spans="1:11" customFormat="1" x14ac:dyDescent="0.25">
      <c r="A9375" t="str">
        <f t="shared" si="1392"/>
        <v>41</v>
      </c>
      <c r="B9375" t="s">
        <v>812</v>
      </c>
      <c r="C9375" t="str">
        <f t="shared" si="1391"/>
        <v>091</v>
      </c>
      <c r="D9375" t="s">
        <v>812</v>
      </c>
      <c r="E9375" t="str">
        <f t="shared" si="1393"/>
        <v>02</v>
      </c>
      <c r="F9375" t="str">
        <f>"023"</f>
        <v>023</v>
      </c>
      <c r="G9375" t="str">
        <f>""</f>
        <v/>
      </c>
      <c r="H9375" t="s">
        <v>0</v>
      </c>
      <c r="I9375" t="s">
        <v>3817</v>
      </c>
      <c r="J9375" t="s">
        <v>7402</v>
      </c>
      <c r="K9375" t="str">
        <f t="shared" si="1397"/>
        <v>41008</v>
      </c>
    </row>
    <row r="9376" spans="1:11" customFormat="1" x14ac:dyDescent="0.25">
      <c r="A9376" t="str">
        <f t="shared" si="1392"/>
        <v>41</v>
      </c>
      <c r="B9376" t="s">
        <v>812</v>
      </c>
      <c r="C9376" t="str">
        <f t="shared" si="1391"/>
        <v>091</v>
      </c>
      <c r="D9376" t="s">
        <v>812</v>
      </c>
      <c r="E9376" t="str">
        <f t="shared" si="1393"/>
        <v>02</v>
      </c>
      <c r="F9376" t="str">
        <f>"024"</f>
        <v>024</v>
      </c>
      <c r="G9376" t="str">
        <f>""</f>
        <v/>
      </c>
      <c r="H9376" t="s">
        <v>1</v>
      </c>
      <c r="I9376" t="s">
        <v>3818</v>
      </c>
      <c r="J9376" t="s">
        <v>7403</v>
      </c>
      <c r="K9376" t="str">
        <f t="shared" si="1397"/>
        <v>41008</v>
      </c>
    </row>
    <row r="9377" spans="1:11" customFormat="1" x14ac:dyDescent="0.25">
      <c r="A9377" t="str">
        <f t="shared" si="1392"/>
        <v>41</v>
      </c>
      <c r="B9377" t="s">
        <v>812</v>
      </c>
      <c r="C9377" t="str">
        <f t="shared" si="1391"/>
        <v>091</v>
      </c>
      <c r="D9377" t="s">
        <v>812</v>
      </c>
      <c r="E9377" t="str">
        <f t="shared" si="1393"/>
        <v>02</v>
      </c>
      <c r="F9377" t="str">
        <f>"024"</f>
        <v>024</v>
      </c>
      <c r="G9377" t="str">
        <f>""</f>
        <v/>
      </c>
      <c r="H9377" t="s">
        <v>0</v>
      </c>
      <c r="I9377" t="s">
        <v>3818</v>
      </c>
      <c r="J9377" t="s">
        <v>7403</v>
      </c>
      <c r="K9377" t="str">
        <f t="shared" si="1397"/>
        <v>41008</v>
      </c>
    </row>
    <row r="9378" spans="1:11" customFormat="1" x14ac:dyDescent="0.25">
      <c r="A9378" t="str">
        <f t="shared" si="1392"/>
        <v>41</v>
      </c>
      <c r="B9378" t="s">
        <v>812</v>
      </c>
      <c r="C9378" t="str">
        <f t="shared" si="1391"/>
        <v>091</v>
      </c>
      <c r="D9378" t="s">
        <v>812</v>
      </c>
      <c r="E9378" t="str">
        <f t="shared" si="1393"/>
        <v>02</v>
      </c>
      <c r="F9378" t="str">
        <f>"025"</f>
        <v>025</v>
      </c>
      <c r="G9378" t="str">
        <f>""</f>
        <v/>
      </c>
      <c r="H9378" t="s">
        <v>3</v>
      </c>
      <c r="I9378" t="s">
        <v>3817</v>
      </c>
      <c r="J9378" t="s">
        <v>7402</v>
      </c>
      <c r="K9378" t="str">
        <f t="shared" si="1397"/>
        <v>41008</v>
      </c>
    </row>
    <row r="9379" spans="1:11" customFormat="1" x14ac:dyDescent="0.25">
      <c r="A9379" t="str">
        <f t="shared" si="1392"/>
        <v>41</v>
      </c>
      <c r="B9379" t="s">
        <v>812</v>
      </c>
      <c r="C9379" t="str">
        <f t="shared" si="1391"/>
        <v>091</v>
      </c>
      <c r="D9379" t="s">
        <v>812</v>
      </c>
      <c r="E9379" t="str">
        <f t="shared" si="1393"/>
        <v>02</v>
      </c>
      <c r="F9379" t="str">
        <f>"026"</f>
        <v>026</v>
      </c>
      <c r="G9379" t="str">
        <f>""</f>
        <v/>
      </c>
      <c r="H9379" t="s">
        <v>1</v>
      </c>
      <c r="I9379" t="s">
        <v>3815</v>
      </c>
      <c r="J9379" t="s">
        <v>7400</v>
      </c>
      <c r="K9379" t="str">
        <f t="shared" si="1397"/>
        <v>41008</v>
      </c>
    </row>
    <row r="9380" spans="1:11" customFormat="1" x14ac:dyDescent="0.25">
      <c r="A9380" t="str">
        <f t="shared" si="1392"/>
        <v>41</v>
      </c>
      <c r="B9380" t="s">
        <v>812</v>
      </c>
      <c r="C9380" t="str">
        <f t="shared" si="1391"/>
        <v>091</v>
      </c>
      <c r="D9380" t="s">
        <v>812</v>
      </c>
      <c r="E9380" t="str">
        <f t="shared" si="1393"/>
        <v>02</v>
      </c>
      <c r="F9380" t="str">
        <f>"026"</f>
        <v>026</v>
      </c>
      <c r="G9380" t="str">
        <f>""</f>
        <v/>
      </c>
      <c r="H9380" t="s">
        <v>0</v>
      </c>
      <c r="I9380" t="s">
        <v>3815</v>
      </c>
      <c r="J9380" t="s">
        <v>7400</v>
      </c>
      <c r="K9380" t="str">
        <f t="shared" si="1397"/>
        <v>41008</v>
      </c>
    </row>
    <row r="9381" spans="1:11" customFormat="1" x14ac:dyDescent="0.25">
      <c r="A9381" t="str">
        <f t="shared" si="1392"/>
        <v>41</v>
      </c>
      <c r="B9381" t="s">
        <v>812</v>
      </c>
      <c r="C9381" t="str">
        <f t="shared" si="1391"/>
        <v>091</v>
      </c>
      <c r="D9381" t="s">
        <v>812</v>
      </c>
      <c r="E9381" t="str">
        <f t="shared" si="1393"/>
        <v>02</v>
      </c>
      <c r="F9381" t="str">
        <f>"027"</f>
        <v>027</v>
      </c>
      <c r="G9381" t="str">
        <f>""</f>
        <v/>
      </c>
      <c r="H9381" t="s">
        <v>1</v>
      </c>
      <c r="I9381" t="s">
        <v>3819</v>
      </c>
      <c r="J9381" t="s">
        <v>7404</v>
      </c>
      <c r="K9381" t="str">
        <f t="shared" si="1397"/>
        <v>41008</v>
      </c>
    </row>
    <row r="9382" spans="1:11" customFormat="1" x14ac:dyDescent="0.25">
      <c r="A9382" t="str">
        <f t="shared" si="1392"/>
        <v>41</v>
      </c>
      <c r="B9382" t="s">
        <v>812</v>
      </c>
      <c r="C9382" t="str">
        <f t="shared" si="1391"/>
        <v>091</v>
      </c>
      <c r="D9382" t="s">
        <v>812</v>
      </c>
      <c r="E9382" t="str">
        <f t="shared" si="1393"/>
        <v>02</v>
      </c>
      <c r="F9382" t="str">
        <f>"027"</f>
        <v>027</v>
      </c>
      <c r="G9382" t="str">
        <f>""</f>
        <v/>
      </c>
      <c r="H9382" t="s">
        <v>0</v>
      </c>
      <c r="I9382" t="s">
        <v>3819</v>
      </c>
      <c r="J9382" t="s">
        <v>7404</v>
      </c>
      <c r="K9382" t="str">
        <f t="shared" si="1397"/>
        <v>41008</v>
      </c>
    </row>
    <row r="9383" spans="1:11" customFormat="1" x14ac:dyDescent="0.25">
      <c r="A9383" t="str">
        <f t="shared" si="1392"/>
        <v>41</v>
      </c>
      <c r="B9383" t="s">
        <v>812</v>
      </c>
      <c r="C9383" t="str">
        <f t="shared" si="1391"/>
        <v>091</v>
      </c>
      <c r="D9383" t="s">
        <v>812</v>
      </c>
      <c r="E9383" t="str">
        <f t="shared" si="1393"/>
        <v>02</v>
      </c>
      <c r="F9383" t="str">
        <f>"027"</f>
        <v>027</v>
      </c>
      <c r="G9383" t="str">
        <f>""</f>
        <v/>
      </c>
      <c r="H9383" t="s">
        <v>2</v>
      </c>
      <c r="I9383" t="s">
        <v>3819</v>
      </c>
      <c r="J9383" t="s">
        <v>7404</v>
      </c>
      <c r="K9383" t="str">
        <f t="shared" si="1397"/>
        <v>41008</v>
      </c>
    </row>
    <row r="9384" spans="1:11" customFormat="1" x14ac:dyDescent="0.25">
      <c r="A9384" t="str">
        <f t="shared" si="1392"/>
        <v>41</v>
      </c>
      <c r="B9384" t="s">
        <v>812</v>
      </c>
      <c r="C9384" t="str">
        <f t="shared" si="1391"/>
        <v>091</v>
      </c>
      <c r="D9384" t="s">
        <v>812</v>
      </c>
      <c r="E9384" t="str">
        <f t="shared" si="1393"/>
        <v>02</v>
      </c>
      <c r="F9384" t="str">
        <f>"028"</f>
        <v>028</v>
      </c>
      <c r="G9384" t="str">
        <f>""</f>
        <v/>
      </c>
      <c r="H9384" t="s">
        <v>1</v>
      </c>
      <c r="I9384" t="s">
        <v>3820</v>
      </c>
      <c r="J9384" t="s">
        <v>7405</v>
      </c>
      <c r="K9384" t="str">
        <f>"41009"</f>
        <v>41009</v>
      </c>
    </row>
    <row r="9385" spans="1:11" customFormat="1" x14ac:dyDescent="0.25">
      <c r="A9385" t="str">
        <f t="shared" si="1392"/>
        <v>41</v>
      </c>
      <c r="B9385" t="s">
        <v>812</v>
      </c>
      <c r="C9385" t="str">
        <f t="shared" si="1391"/>
        <v>091</v>
      </c>
      <c r="D9385" t="s">
        <v>812</v>
      </c>
      <c r="E9385" t="str">
        <f t="shared" si="1393"/>
        <v>02</v>
      </c>
      <c r="F9385" t="str">
        <f>"028"</f>
        <v>028</v>
      </c>
      <c r="G9385" t="str">
        <f>""</f>
        <v/>
      </c>
      <c r="H9385" t="s">
        <v>0</v>
      </c>
      <c r="I9385" t="s">
        <v>3820</v>
      </c>
      <c r="J9385" t="s">
        <v>7405</v>
      </c>
      <c r="K9385" t="str">
        <f>"41009"</f>
        <v>41009</v>
      </c>
    </row>
    <row r="9386" spans="1:11" customFormat="1" x14ac:dyDescent="0.25">
      <c r="A9386" t="str">
        <f t="shared" si="1392"/>
        <v>41</v>
      </c>
      <c r="B9386" t="s">
        <v>812</v>
      </c>
      <c r="C9386" t="str">
        <f t="shared" si="1391"/>
        <v>091</v>
      </c>
      <c r="D9386" t="s">
        <v>812</v>
      </c>
      <c r="E9386" t="str">
        <f t="shared" si="1393"/>
        <v>02</v>
      </c>
      <c r="F9386" t="str">
        <f>"029"</f>
        <v>029</v>
      </c>
      <c r="G9386" t="str">
        <f>""</f>
        <v/>
      </c>
      <c r="H9386" t="s">
        <v>3</v>
      </c>
      <c r="I9386" t="s">
        <v>3156</v>
      </c>
      <c r="J9386" t="s">
        <v>7397</v>
      </c>
      <c r="K9386" t="str">
        <f>"41009"</f>
        <v>41009</v>
      </c>
    </row>
    <row r="9387" spans="1:11" customFormat="1" x14ac:dyDescent="0.25">
      <c r="A9387" t="str">
        <f t="shared" si="1392"/>
        <v>41</v>
      </c>
      <c r="B9387" t="s">
        <v>812</v>
      </c>
      <c r="C9387" t="str">
        <f t="shared" si="1391"/>
        <v>091</v>
      </c>
      <c r="D9387" t="s">
        <v>812</v>
      </c>
      <c r="E9387" t="str">
        <f t="shared" si="1393"/>
        <v>02</v>
      </c>
      <c r="F9387" t="str">
        <f>"030"</f>
        <v>030</v>
      </c>
      <c r="G9387" t="str">
        <f>""</f>
        <v/>
      </c>
      <c r="H9387" t="s">
        <v>1</v>
      </c>
      <c r="I9387" t="s">
        <v>3156</v>
      </c>
      <c r="J9387" t="s">
        <v>7397</v>
      </c>
      <c r="K9387" t="str">
        <f>"41009"</f>
        <v>41009</v>
      </c>
    </row>
    <row r="9388" spans="1:11" customFormat="1" x14ac:dyDescent="0.25">
      <c r="A9388" t="str">
        <f t="shared" si="1392"/>
        <v>41</v>
      </c>
      <c r="B9388" t="s">
        <v>812</v>
      </c>
      <c r="C9388" t="str">
        <f t="shared" si="1391"/>
        <v>091</v>
      </c>
      <c r="D9388" t="s">
        <v>812</v>
      </c>
      <c r="E9388" t="str">
        <f t="shared" si="1393"/>
        <v>02</v>
      </c>
      <c r="F9388" t="str">
        <f>"030"</f>
        <v>030</v>
      </c>
      <c r="G9388" t="str">
        <f>""</f>
        <v/>
      </c>
      <c r="H9388" t="s">
        <v>0</v>
      </c>
      <c r="I9388" t="s">
        <v>3156</v>
      </c>
      <c r="J9388" t="s">
        <v>7397</v>
      </c>
      <c r="K9388" t="str">
        <f>"41009"</f>
        <v>41009</v>
      </c>
    </row>
    <row r="9389" spans="1:11" customFormat="1" x14ac:dyDescent="0.25">
      <c r="A9389" t="str">
        <f t="shared" si="1392"/>
        <v>41</v>
      </c>
      <c r="B9389" t="s">
        <v>812</v>
      </c>
      <c r="C9389" t="str">
        <f t="shared" si="1391"/>
        <v>091</v>
      </c>
      <c r="D9389" t="s">
        <v>812</v>
      </c>
      <c r="E9389" t="str">
        <f t="shared" si="1393"/>
        <v>02</v>
      </c>
      <c r="F9389" t="str">
        <f>"031"</f>
        <v>031</v>
      </c>
      <c r="G9389" t="str">
        <f>""</f>
        <v/>
      </c>
      <c r="H9389" t="s">
        <v>3</v>
      </c>
      <c r="I9389" t="s">
        <v>3821</v>
      </c>
      <c r="J9389" t="s">
        <v>7406</v>
      </c>
      <c r="K9389" t="str">
        <f>"41008"</f>
        <v>41008</v>
      </c>
    </row>
    <row r="9390" spans="1:11" customFormat="1" x14ac:dyDescent="0.25">
      <c r="A9390" t="str">
        <f t="shared" si="1392"/>
        <v>41</v>
      </c>
      <c r="B9390" t="s">
        <v>812</v>
      </c>
      <c r="C9390" t="str">
        <f t="shared" si="1391"/>
        <v>091</v>
      </c>
      <c r="D9390" t="s">
        <v>812</v>
      </c>
      <c r="E9390" t="str">
        <f t="shared" si="1393"/>
        <v>02</v>
      </c>
      <c r="F9390" t="str">
        <f>"032"</f>
        <v>032</v>
      </c>
      <c r="G9390" t="str">
        <f>""</f>
        <v/>
      </c>
      <c r="H9390" t="s">
        <v>3</v>
      </c>
      <c r="I9390" t="s">
        <v>3807</v>
      </c>
      <c r="J9390" t="s">
        <v>7391</v>
      </c>
      <c r="K9390" t="str">
        <f>"41008"</f>
        <v>41008</v>
      </c>
    </row>
    <row r="9391" spans="1:11" customFormat="1" x14ac:dyDescent="0.25">
      <c r="A9391" t="str">
        <f t="shared" si="1392"/>
        <v>41</v>
      </c>
      <c r="B9391" t="s">
        <v>812</v>
      </c>
      <c r="C9391" t="str">
        <f t="shared" si="1391"/>
        <v>091</v>
      </c>
      <c r="D9391" t="s">
        <v>812</v>
      </c>
      <c r="E9391" t="str">
        <f t="shared" si="1393"/>
        <v>02</v>
      </c>
      <c r="F9391" t="str">
        <f>"033"</f>
        <v>033</v>
      </c>
      <c r="G9391" t="str">
        <f>""</f>
        <v/>
      </c>
      <c r="H9391" t="s">
        <v>3</v>
      </c>
      <c r="I9391" t="s">
        <v>3819</v>
      </c>
      <c r="J9391" t="s">
        <v>7404</v>
      </c>
      <c r="K9391" t="str">
        <f>"41008"</f>
        <v>41008</v>
      </c>
    </row>
    <row r="9392" spans="1:11" customFormat="1" x14ac:dyDescent="0.25">
      <c r="A9392" t="str">
        <f t="shared" si="1392"/>
        <v>41</v>
      </c>
      <c r="B9392" t="s">
        <v>812</v>
      </c>
      <c r="C9392" t="str">
        <f t="shared" si="1391"/>
        <v>091</v>
      </c>
      <c r="D9392" t="s">
        <v>812</v>
      </c>
      <c r="E9392" t="str">
        <f t="shared" si="1393"/>
        <v>02</v>
      </c>
      <c r="F9392" t="str">
        <f>"036"</f>
        <v>036</v>
      </c>
      <c r="G9392" t="str">
        <f>""</f>
        <v/>
      </c>
      <c r="H9392" t="s">
        <v>1</v>
      </c>
      <c r="I9392" t="s">
        <v>3816</v>
      </c>
      <c r="J9392" t="s">
        <v>7401</v>
      </c>
      <c r="K9392" t="str">
        <f>"41008"</f>
        <v>41008</v>
      </c>
    </row>
    <row r="9393" spans="1:11" customFormat="1" x14ac:dyDescent="0.25">
      <c r="A9393" t="str">
        <f t="shared" si="1392"/>
        <v>41</v>
      </c>
      <c r="B9393" t="s">
        <v>812</v>
      </c>
      <c r="C9393" t="str">
        <f t="shared" ref="C9393:C9456" si="1398">"091"</f>
        <v>091</v>
      </c>
      <c r="D9393" t="s">
        <v>812</v>
      </c>
      <c r="E9393" t="str">
        <f t="shared" si="1393"/>
        <v>02</v>
      </c>
      <c r="F9393" t="str">
        <f>"036"</f>
        <v>036</v>
      </c>
      <c r="G9393" t="str">
        <f>""</f>
        <v/>
      </c>
      <c r="H9393" t="s">
        <v>0</v>
      </c>
      <c r="I9393" t="s">
        <v>3816</v>
      </c>
      <c r="J9393" t="s">
        <v>7401</v>
      </c>
      <c r="K9393" t="str">
        <f>"41008"</f>
        <v>41008</v>
      </c>
    </row>
    <row r="9394" spans="1:11" customFormat="1" x14ac:dyDescent="0.25">
      <c r="A9394" t="str">
        <f t="shared" si="1392"/>
        <v>41</v>
      </c>
      <c r="B9394" t="s">
        <v>812</v>
      </c>
      <c r="C9394" t="str">
        <f t="shared" si="1398"/>
        <v>091</v>
      </c>
      <c r="D9394" t="s">
        <v>812</v>
      </c>
      <c r="E9394" t="str">
        <f t="shared" si="1393"/>
        <v>02</v>
      </c>
      <c r="F9394" t="str">
        <f>"038"</f>
        <v>038</v>
      </c>
      <c r="G9394" t="str">
        <f>""</f>
        <v/>
      </c>
      <c r="H9394" t="s">
        <v>3</v>
      </c>
      <c r="I9394" t="s">
        <v>3810</v>
      </c>
      <c r="J9394" t="s">
        <v>7394</v>
      </c>
      <c r="K9394" t="str">
        <f>"41009"</f>
        <v>41009</v>
      </c>
    </row>
    <row r="9395" spans="1:11" customFormat="1" x14ac:dyDescent="0.25">
      <c r="A9395" t="str">
        <f t="shared" si="1392"/>
        <v>41</v>
      </c>
      <c r="B9395" t="s">
        <v>812</v>
      </c>
      <c r="C9395" t="str">
        <f t="shared" si="1398"/>
        <v>091</v>
      </c>
      <c r="D9395" t="s">
        <v>812</v>
      </c>
      <c r="E9395" t="str">
        <f t="shared" si="1393"/>
        <v>02</v>
      </c>
      <c r="F9395" t="str">
        <f>"039"</f>
        <v>039</v>
      </c>
      <c r="G9395" t="str">
        <f>""</f>
        <v/>
      </c>
      <c r="H9395" t="s">
        <v>1</v>
      </c>
      <c r="I9395" t="s">
        <v>3812</v>
      </c>
      <c r="J9395" t="s">
        <v>7396</v>
      </c>
      <c r="K9395" t="str">
        <f>"41009"</f>
        <v>41009</v>
      </c>
    </row>
    <row r="9396" spans="1:11" customFormat="1" x14ac:dyDescent="0.25">
      <c r="A9396" t="str">
        <f t="shared" si="1392"/>
        <v>41</v>
      </c>
      <c r="B9396" t="s">
        <v>812</v>
      </c>
      <c r="C9396" t="str">
        <f t="shared" si="1398"/>
        <v>091</v>
      </c>
      <c r="D9396" t="s">
        <v>812</v>
      </c>
      <c r="E9396" t="str">
        <f t="shared" si="1393"/>
        <v>02</v>
      </c>
      <c r="F9396" t="str">
        <f>"039"</f>
        <v>039</v>
      </c>
      <c r="G9396" t="str">
        <f>""</f>
        <v/>
      </c>
      <c r="H9396" t="s">
        <v>0</v>
      </c>
      <c r="I9396" t="s">
        <v>3812</v>
      </c>
      <c r="J9396" t="s">
        <v>7396</v>
      </c>
      <c r="K9396" t="str">
        <f>"41009"</f>
        <v>41009</v>
      </c>
    </row>
    <row r="9397" spans="1:11" customFormat="1" x14ac:dyDescent="0.25">
      <c r="A9397" t="str">
        <f t="shared" si="1392"/>
        <v>41</v>
      </c>
      <c r="B9397" t="s">
        <v>812</v>
      </c>
      <c r="C9397" t="str">
        <f t="shared" si="1398"/>
        <v>091</v>
      </c>
      <c r="D9397" t="s">
        <v>812</v>
      </c>
      <c r="E9397" t="str">
        <f t="shared" si="1393"/>
        <v>02</v>
      </c>
      <c r="F9397" t="str">
        <f>"040"</f>
        <v>040</v>
      </c>
      <c r="G9397" t="str">
        <f>""</f>
        <v/>
      </c>
      <c r="H9397" t="s">
        <v>1</v>
      </c>
      <c r="I9397" t="s">
        <v>3818</v>
      </c>
      <c r="J9397" t="s">
        <v>7403</v>
      </c>
      <c r="K9397" t="str">
        <f>"41008"</f>
        <v>41008</v>
      </c>
    </row>
    <row r="9398" spans="1:11" customFormat="1" x14ac:dyDescent="0.25">
      <c r="A9398" t="str">
        <f t="shared" si="1392"/>
        <v>41</v>
      </c>
      <c r="B9398" t="s">
        <v>812</v>
      </c>
      <c r="C9398" t="str">
        <f t="shared" si="1398"/>
        <v>091</v>
      </c>
      <c r="D9398" t="s">
        <v>812</v>
      </c>
      <c r="E9398" t="str">
        <f t="shared" si="1393"/>
        <v>02</v>
      </c>
      <c r="F9398" t="str">
        <f>"040"</f>
        <v>040</v>
      </c>
      <c r="G9398" t="str">
        <f>""</f>
        <v/>
      </c>
      <c r="H9398" t="s">
        <v>0</v>
      </c>
      <c r="I9398" t="s">
        <v>3818</v>
      </c>
      <c r="J9398" t="s">
        <v>7403</v>
      </c>
      <c r="K9398" t="str">
        <f>"41008"</f>
        <v>41008</v>
      </c>
    </row>
    <row r="9399" spans="1:11" customFormat="1" x14ac:dyDescent="0.25">
      <c r="A9399" t="str">
        <f t="shared" ref="A9399:A9462" si="1399">"41"</f>
        <v>41</v>
      </c>
      <c r="B9399" t="s">
        <v>812</v>
      </c>
      <c r="C9399" t="str">
        <f t="shared" si="1398"/>
        <v>091</v>
      </c>
      <c r="D9399" t="s">
        <v>812</v>
      </c>
      <c r="E9399" t="str">
        <f t="shared" si="1393"/>
        <v>02</v>
      </c>
      <c r="F9399" t="str">
        <f>"041"</f>
        <v>041</v>
      </c>
      <c r="G9399" t="str">
        <f>""</f>
        <v/>
      </c>
      <c r="H9399" t="s">
        <v>3</v>
      </c>
      <c r="I9399" t="s">
        <v>3821</v>
      </c>
      <c r="J9399" t="s">
        <v>7406</v>
      </c>
      <c r="K9399" t="str">
        <f>"41008"</f>
        <v>41008</v>
      </c>
    </row>
    <row r="9400" spans="1:11" customFormat="1" x14ac:dyDescent="0.25">
      <c r="A9400" t="str">
        <f t="shared" si="1399"/>
        <v>41</v>
      </c>
      <c r="B9400" t="s">
        <v>812</v>
      </c>
      <c r="C9400" t="str">
        <f t="shared" si="1398"/>
        <v>091</v>
      </c>
      <c r="D9400" t="s">
        <v>812</v>
      </c>
      <c r="E9400" t="str">
        <f t="shared" si="1393"/>
        <v>02</v>
      </c>
      <c r="F9400" t="str">
        <f>"042"</f>
        <v>042</v>
      </c>
      <c r="G9400" t="str">
        <f>""</f>
        <v/>
      </c>
      <c r="H9400" t="s">
        <v>3</v>
      </c>
      <c r="I9400" t="s">
        <v>3822</v>
      </c>
      <c r="J9400" t="s">
        <v>7407</v>
      </c>
      <c r="K9400" t="str">
        <f>"41009"</f>
        <v>41009</v>
      </c>
    </row>
    <row r="9401" spans="1:11" customFormat="1" x14ac:dyDescent="0.25">
      <c r="A9401" t="str">
        <f t="shared" si="1399"/>
        <v>41</v>
      </c>
      <c r="B9401" t="s">
        <v>812</v>
      </c>
      <c r="C9401" t="str">
        <f t="shared" si="1398"/>
        <v>091</v>
      </c>
      <c r="D9401" t="s">
        <v>812</v>
      </c>
      <c r="E9401" t="str">
        <f t="shared" si="1393"/>
        <v>02</v>
      </c>
      <c r="F9401" t="str">
        <f>"043"</f>
        <v>043</v>
      </c>
      <c r="G9401" t="str">
        <f>""</f>
        <v/>
      </c>
      <c r="H9401" t="s">
        <v>1</v>
      </c>
      <c r="I9401" t="s">
        <v>3819</v>
      </c>
      <c r="J9401" t="s">
        <v>7404</v>
      </c>
      <c r="K9401" t="str">
        <f>"41008"</f>
        <v>41008</v>
      </c>
    </row>
    <row r="9402" spans="1:11" customFormat="1" x14ac:dyDescent="0.25">
      <c r="A9402" t="str">
        <f t="shared" si="1399"/>
        <v>41</v>
      </c>
      <c r="B9402" t="s">
        <v>812</v>
      </c>
      <c r="C9402" t="str">
        <f t="shared" si="1398"/>
        <v>091</v>
      </c>
      <c r="D9402" t="s">
        <v>812</v>
      </c>
      <c r="E9402" t="str">
        <f t="shared" si="1393"/>
        <v>02</v>
      </c>
      <c r="F9402" t="str">
        <f>"043"</f>
        <v>043</v>
      </c>
      <c r="G9402" t="str">
        <f>""</f>
        <v/>
      </c>
      <c r="H9402" t="s">
        <v>0</v>
      </c>
      <c r="I9402" t="s">
        <v>3819</v>
      </c>
      <c r="J9402" t="s">
        <v>7404</v>
      </c>
      <c r="K9402" t="str">
        <f>"41008"</f>
        <v>41008</v>
      </c>
    </row>
    <row r="9403" spans="1:11" customFormat="1" x14ac:dyDescent="0.25">
      <c r="A9403" t="str">
        <f t="shared" si="1399"/>
        <v>41</v>
      </c>
      <c r="B9403" t="s">
        <v>812</v>
      </c>
      <c r="C9403" t="str">
        <f t="shared" si="1398"/>
        <v>091</v>
      </c>
      <c r="D9403" t="s">
        <v>812</v>
      </c>
      <c r="E9403" t="str">
        <f t="shared" si="1393"/>
        <v>02</v>
      </c>
      <c r="F9403" t="str">
        <f>"043"</f>
        <v>043</v>
      </c>
      <c r="G9403" t="str">
        <f>""</f>
        <v/>
      </c>
      <c r="H9403" t="s">
        <v>2</v>
      </c>
      <c r="I9403" t="s">
        <v>3819</v>
      </c>
      <c r="J9403" t="s">
        <v>7404</v>
      </c>
      <c r="K9403" t="str">
        <f>"41008"</f>
        <v>41008</v>
      </c>
    </row>
    <row r="9404" spans="1:11" customFormat="1" x14ac:dyDescent="0.25">
      <c r="A9404" t="str">
        <f t="shared" si="1399"/>
        <v>41</v>
      </c>
      <c r="B9404" t="s">
        <v>812</v>
      </c>
      <c r="C9404" t="str">
        <f t="shared" si="1398"/>
        <v>091</v>
      </c>
      <c r="D9404" t="s">
        <v>812</v>
      </c>
      <c r="E9404" t="str">
        <f t="shared" si="1393"/>
        <v>02</v>
      </c>
      <c r="F9404" t="str">
        <f>"044"</f>
        <v>044</v>
      </c>
      <c r="G9404" t="str">
        <f>""</f>
        <v/>
      </c>
      <c r="H9404" t="s">
        <v>1</v>
      </c>
      <c r="I9404" t="s">
        <v>3814</v>
      </c>
      <c r="J9404" t="s">
        <v>7399</v>
      </c>
      <c r="K9404" t="str">
        <f t="shared" ref="K9404:K9410" si="1400">"41009"</f>
        <v>41009</v>
      </c>
    </row>
    <row r="9405" spans="1:11" customFormat="1" x14ac:dyDescent="0.25">
      <c r="A9405" t="str">
        <f t="shared" si="1399"/>
        <v>41</v>
      </c>
      <c r="B9405" t="s">
        <v>812</v>
      </c>
      <c r="C9405" t="str">
        <f t="shared" si="1398"/>
        <v>091</v>
      </c>
      <c r="D9405" t="s">
        <v>812</v>
      </c>
      <c r="E9405" t="str">
        <f t="shared" ref="E9405:E9432" si="1401">"02"</f>
        <v>02</v>
      </c>
      <c r="F9405" t="str">
        <f>"044"</f>
        <v>044</v>
      </c>
      <c r="G9405" t="str">
        <f>""</f>
        <v/>
      </c>
      <c r="H9405" t="s">
        <v>0</v>
      </c>
      <c r="I9405" t="s">
        <v>3814</v>
      </c>
      <c r="J9405" t="s">
        <v>7399</v>
      </c>
      <c r="K9405" t="str">
        <f t="shared" si="1400"/>
        <v>41009</v>
      </c>
    </row>
    <row r="9406" spans="1:11" customFormat="1" x14ac:dyDescent="0.25">
      <c r="A9406" t="str">
        <f t="shared" si="1399"/>
        <v>41</v>
      </c>
      <c r="B9406" t="s">
        <v>812</v>
      </c>
      <c r="C9406" t="str">
        <f t="shared" si="1398"/>
        <v>091</v>
      </c>
      <c r="D9406" t="s">
        <v>812</v>
      </c>
      <c r="E9406" t="str">
        <f t="shared" si="1401"/>
        <v>02</v>
      </c>
      <c r="F9406" t="str">
        <f>"045"</f>
        <v>045</v>
      </c>
      <c r="G9406" t="str">
        <f>""</f>
        <v/>
      </c>
      <c r="H9406" t="s">
        <v>1</v>
      </c>
      <c r="I9406" t="s">
        <v>3806</v>
      </c>
      <c r="J9406" t="s">
        <v>7390</v>
      </c>
      <c r="K9406" t="str">
        <f t="shared" si="1400"/>
        <v>41009</v>
      </c>
    </row>
    <row r="9407" spans="1:11" customFormat="1" x14ac:dyDescent="0.25">
      <c r="A9407" t="str">
        <f t="shared" si="1399"/>
        <v>41</v>
      </c>
      <c r="B9407" t="s">
        <v>812</v>
      </c>
      <c r="C9407" t="str">
        <f t="shared" si="1398"/>
        <v>091</v>
      </c>
      <c r="D9407" t="s">
        <v>812</v>
      </c>
      <c r="E9407" t="str">
        <f t="shared" si="1401"/>
        <v>02</v>
      </c>
      <c r="F9407" t="str">
        <f>"045"</f>
        <v>045</v>
      </c>
      <c r="G9407" t="str">
        <f>""</f>
        <v/>
      </c>
      <c r="H9407" t="s">
        <v>0</v>
      </c>
      <c r="I9407" t="s">
        <v>3806</v>
      </c>
      <c r="J9407" t="s">
        <v>7390</v>
      </c>
      <c r="K9407" t="str">
        <f t="shared" si="1400"/>
        <v>41009</v>
      </c>
    </row>
    <row r="9408" spans="1:11" customFormat="1" x14ac:dyDescent="0.25">
      <c r="A9408" t="str">
        <f t="shared" si="1399"/>
        <v>41</v>
      </c>
      <c r="B9408" t="s">
        <v>812</v>
      </c>
      <c r="C9408" t="str">
        <f t="shared" si="1398"/>
        <v>091</v>
      </c>
      <c r="D9408" t="s">
        <v>812</v>
      </c>
      <c r="E9408" t="str">
        <f t="shared" si="1401"/>
        <v>02</v>
      </c>
      <c r="F9408" t="str">
        <f>"047"</f>
        <v>047</v>
      </c>
      <c r="G9408" t="str">
        <f>""</f>
        <v/>
      </c>
      <c r="H9408" t="s">
        <v>1</v>
      </c>
      <c r="I9408" t="s">
        <v>3156</v>
      </c>
      <c r="J9408" t="s">
        <v>7397</v>
      </c>
      <c r="K9408" t="str">
        <f t="shared" si="1400"/>
        <v>41009</v>
      </c>
    </row>
    <row r="9409" spans="1:11" customFormat="1" x14ac:dyDescent="0.25">
      <c r="A9409" t="str">
        <f t="shared" si="1399"/>
        <v>41</v>
      </c>
      <c r="B9409" t="s">
        <v>812</v>
      </c>
      <c r="C9409" t="str">
        <f t="shared" si="1398"/>
        <v>091</v>
      </c>
      <c r="D9409" t="s">
        <v>812</v>
      </c>
      <c r="E9409" t="str">
        <f t="shared" si="1401"/>
        <v>02</v>
      </c>
      <c r="F9409" t="str">
        <f>"047"</f>
        <v>047</v>
      </c>
      <c r="G9409" t="str">
        <f>""</f>
        <v/>
      </c>
      <c r="H9409" t="s">
        <v>0</v>
      </c>
      <c r="I9409" t="s">
        <v>3156</v>
      </c>
      <c r="J9409" t="s">
        <v>7397</v>
      </c>
      <c r="K9409" t="str">
        <f t="shared" si="1400"/>
        <v>41009</v>
      </c>
    </row>
    <row r="9410" spans="1:11" customFormat="1" x14ac:dyDescent="0.25">
      <c r="A9410" t="str">
        <f t="shared" si="1399"/>
        <v>41</v>
      </c>
      <c r="B9410" t="s">
        <v>812</v>
      </c>
      <c r="C9410" t="str">
        <f t="shared" si="1398"/>
        <v>091</v>
      </c>
      <c r="D9410" t="s">
        <v>812</v>
      </c>
      <c r="E9410" t="str">
        <f t="shared" si="1401"/>
        <v>02</v>
      </c>
      <c r="F9410" t="str">
        <f>"048"</f>
        <v>048</v>
      </c>
      <c r="G9410" t="str">
        <f>""</f>
        <v/>
      </c>
      <c r="H9410" t="s">
        <v>3</v>
      </c>
      <c r="I9410" t="s">
        <v>3823</v>
      </c>
      <c r="J9410" t="s">
        <v>7408</v>
      </c>
      <c r="K9410" t="str">
        <f t="shared" si="1400"/>
        <v>41009</v>
      </c>
    </row>
    <row r="9411" spans="1:11" customFormat="1" x14ac:dyDescent="0.25">
      <c r="A9411" t="str">
        <f t="shared" si="1399"/>
        <v>41</v>
      </c>
      <c r="B9411" t="s">
        <v>812</v>
      </c>
      <c r="C9411" t="str">
        <f t="shared" si="1398"/>
        <v>091</v>
      </c>
      <c r="D9411" t="s">
        <v>812</v>
      </c>
      <c r="E9411" t="str">
        <f t="shared" si="1401"/>
        <v>02</v>
      </c>
      <c r="F9411" t="str">
        <f>"049"</f>
        <v>049</v>
      </c>
      <c r="G9411" t="str">
        <f>""</f>
        <v/>
      </c>
      <c r="H9411" t="s">
        <v>1</v>
      </c>
      <c r="I9411" t="s">
        <v>3821</v>
      </c>
      <c r="J9411" t="s">
        <v>7406</v>
      </c>
      <c r="K9411" t="str">
        <f>"41008"</f>
        <v>41008</v>
      </c>
    </row>
    <row r="9412" spans="1:11" customFormat="1" x14ac:dyDescent="0.25">
      <c r="A9412" t="str">
        <f t="shared" si="1399"/>
        <v>41</v>
      </c>
      <c r="B9412" t="s">
        <v>812</v>
      </c>
      <c r="C9412" t="str">
        <f t="shared" si="1398"/>
        <v>091</v>
      </c>
      <c r="D9412" t="s">
        <v>812</v>
      </c>
      <c r="E9412" t="str">
        <f t="shared" si="1401"/>
        <v>02</v>
      </c>
      <c r="F9412" t="str">
        <f>"049"</f>
        <v>049</v>
      </c>
      <c r="G9412" t="str">
        <f>""</f>
        <v/>
      </c>
      <c r="H9412" t="s">
        <v>0</v>
      </c>
      <c r="I9412" t="s">
        <v>3821</v>
      </c>
      <c r="J9412" t="s">
        <v>7406</v>
      </c>
      <c r="K9412" t="str">
        <f>"41008"</f>
        <v>41008</v>
      </c>
    </row>
    <row r="9413" spans="1:11" customFormat="1" x14ac:dyDescent="0.25">
      <c r="A9413" t="str">
        <f t="shared" si="1399"/>
        <v>41</v>
      </c>
      <c r="B9413" t="s">
        <v>812</v>
      </c>
      <c r="C9413" t="str">
        <f t="shared" si="1398"/>
        <v>091</v>
      </c>
      <c r="D9413" t="s">
        <v>812</v>
      </c>
      <c r="E9413" t="str">
        <f t="shared" si="1401"/>
        <v>02</v>
      </c>
      <c r="F9413" t="str">
        <f>"050"</f>
        <v>050</v>
      </c>
      <c r="G9413" t="str">
        <f>""</f>
        <v/>
      </c>
      <c r="H9413" t="s">
        <v>1</v>
      </c>
      <c r="I9413" t="s">
        <v>3821</v>
      </c>
      <c r="J9413" t="s">
        <v>7406</v>
      </c>
      <c r="K9413" t="str">
        <f>"41008"</f>
        <v>41008</v>
      </c>
    </row>
    <row r="9414" spans="1:11" customFormat="1" x14ac:dyDescent="0.25">
      <c r="A9414" t="str">
        <f t="shared" si="1399"/>
        <v>41</v>
      </c>
      <c r="B9414" t="s">
        <v>812</v>
      </c>
      <c r="C9414" t="str">
        <f t="shared" si="1398"/>
        <v>091</v>
      </c>
      <c r="D9414" t="s">
        <v>812</v>
      </c>
      <c r="E9414" t="str">
        <f t="shared" si="1401"/>
        <v>02</v>
      </c>
      <c r="F9414" t="str">
        <f>"050"</f>
        <v>050</v>
      </c>
      <c r="G9414" t="str">
        <f>""</f>
        <v/>
      </c>
      <c r="H9414" t="s">
        <v>0</v>
      </c>
      <c r="I9414" t="s">
        <v>3821</v>
      </c>
      <c r="J9414" t="s">
        <v>7406</v>
      </c>
      <c r="K9414" t="str">
        <f>"41008"</f>
        <v>41008</v>
      </c>
    </row>
    <row r="9415" spans="1:11" customFormat="1" x14ac:dyDescent="0.25">
      <c r="A9415" t="str">
        <f t="shared" si="1399"/>
        <v>41</v>
      </c>
      <c r="B9415" t="s">
        <v>812</v>
      </c>
      <c r="C9415" t="str">
        <f t="shared" si="1398"/>
        <v>091</v>
      </c>
      <c r="D9415" t="s">
        <v>812</v>
      </c>
      <c r="E9415" t="str">
        <f t="shared" si="1401"/>
        <v>02</v>
      </c>
      <c r="F9415" t="str">
        <f>"052"</f>
        <v>052</v>
      </c>
      <c r="G9415" t="str">
        <f>""</f>
        <v/>
      </c>
      <c r="H9415" t="s">
        <v>1</v>
      </c>
      <c r="I9415" t="s">
        <v>3822</v>
      </c>
      <c r="J9415" t="s">
        <v>7407</v>
      </c>
      <c r="K9415" t="str">
        <f>"41009"</f>
        <v>41009</v>
      </c>
    </row>
    <row r="9416" spans="1:11" customFormat="1" x14ac:dyDescent="0.25">
      <c r="A9416" t="str">
        <f t="shared" si="1399"/>
        <v>41</v>
      </c>
      <c r="B9416" t="s">
        <v>812</v>
      </c>
      <c r="C9416" t="str">
        <f t="shared" si="1398"/>
        <v>091</v>
      </c>
      <c r="D9416" t="s">
        <v>812</v>
      </c>
      <c r="E9416" t="str">
        <f t="shared" si="1401"/>
        <v>02</v>
      </c>
      <c r="F9416" t="str">
        <f>"052"</f>
        <v>052</v>
      </c>
      <c r="G9416" t="str">
        <f>""</f>
        <v/>
      </c>
      <c r="H9416" t="s">
        <v>0</v>
      </c>
      <c r="I9416" t="s">
        <v>3822</v>
      </c>
      <c r="J9416" t="s">
        <v>7407</v>
      </c>
      <c r="K9416" t="str">
        <f>"41009"</f>
        <v>41009</v>
      </c>
    </row>
    <row r="9417" spans="1:11" customFormat="1" x14ac:dyDescent="0.25">
      <c r="A9417" t="str">
        <f t="shared" si="1399"/>
        <v>41</v>
      </c>
      <c r="B9417" t="s">
        <v>812</v>
      </c>
      <c r="C9417" t="str">
        <f t="shared" si="1398"/>
        <v>091</v>
      </c>
      <c r="D9417" t="s">
        <v>812</v>
      </c>
      <c r="E9417" t="str">
        <f t="shared" si="1401"/>
        <v>02</v>
      </c>
      <c r="F9417" t="str">
        <f>"053"</f>
        <v>053</v>
      </c>
      <c r="G9417" t="str">
        <f>""</f>
        <v/>
      </c>
      <c r="H9417" t="s">
        <v>3</v>
      </c>
      <c r="I9417" t="s">
        <v>3807</v>
      </c>
      <c r="J9417" t="s">
        <v>7391</v>
      </c>
      <c r="K9417" t="str">
        <f>"41008"</f>
        <v>41008</v>
      </c>
    </row>
    <row r="9418" spans="1:11" customFormat="1" x14ac:dyDescent="0.25">
      <c r="A9418" t="str">
        <f t="shared" si="1399"/>
        <v>41</v>
      </c>
      <c r="B9418" t="s">
        <v>812</v>
      </c>
      <c r="C9418" t="str">
        <f t="shared" si="1398"/>
        <v>091</v>
      </c>
      <c r="D9418" t="s">
        <v>812</v>
      </c>
      <c r="E9418" t="str">
        <f t="shared" si="1401"/>
        <v>02</v>
      </c>
      <c r="F9418" t="str">
        <f>"054"</f>
        <v>054</v>
      </c>
      <c r="G9418" t="str">
        <f>""</f>
        <v/>
      </c>
      <c r="H9418" t="s">
        <v>1</v>
      </c>
      <c r="I9418" t="s">
        <v>3820</v>
      </c>
      <c r="J9418" t="s">
        <v>7405</v>
      </c>
      <c r="K9418" t="str">
        <f>"41009"</f>
        <v>41009</v>
      </c>
    </row>
    <row r="9419" spans="1:11" customFormat="1" x14ac:dyDescent="0.25">
      <c r="A9419" t="str">
        <f t="shared" si="1399"/>
        <v>41</v>
      </c>
      <c r="B9419" t="s">
        <v>812</v>
      </c>
      <c r="C9419" t="str">
        <f t="shared" si="1398"/>
        <v>091</v>
      </c>
      <c r="D9419" t="s">
        <v>812</v>
      </c>
      <c r="E9419" t="str">
        <f t="shared" si="1401"/>
        <v>02</v>
      </c>
      <c r="F9419" t="str">
        <f>"054"</f>
        <v>054</v>
      </c>
      <c r="G9419" t="str">
        <f>""</f>
        <v/>
      </c>
      <c r="H9419" t="s">
        <v>0</v>
      </c>
      <c r="I9419" t="s">
        <v>3820</v>
      </c>
      <c r="J9419" t="s">
        <v>7405</v>
      </c>
      <c r="K9419" t="str">
        <f>"41009"</f>
        <v>41009</v>
      </c>
    </row>
    <row r="9420" spans="1:11" customFormat="1" x14ac:dyDescent="0.25">
      <c r="A9420" t="str">
        <f t="shared" si="1399"/>
        <v>41</v>
      </c>
      <c r="B9420" t="s">
        <v>812</v>
      </c>
      <c r="C9420" t="str">
        <f t="shared" si="1398"/>
        <v>091</v>
      </c>
      <c r="D9420" t="s">
        <v>812</v>
      </c>
      <c r="E9420" t="str">
        <f t="shared" si="1401"/>
        <v>02</v>
      </c>
      <c r="F9420" t="str">
        <f>"056"</f>
        <v>056</v>
      </c>
      <c r="G9420" t="str">
        <f>""</f>
        <v/>
      </c>
      <c r="H9420" t="s">
        <v>1</v>
      </c>
      <c r="I9420" t="s">
        <v>3813</v>
      </c>
      <c r="J9420" t="s">
        <v>7398</v>
      </c>
      <c r="K9420" t="str">
        <f>"41008"</f>
        <v>41008</v>
      </c>
    </row>
    <row r="9421" spans="1:11" customFormat="1" x14ac:dyDescent="0.25">
      <c r="A9421" t="str">
        <f t="shared" si="1399"/>
        <v>41</v>
      </c>
      <c r="B9421" t="s">
        <v>812</v>
      </c>
      <c r="C9421" t="str">
        <f t="shared" si="1398"/>
        <v>091</v>
      </c>
      <c r="D9421" t="s">
        <v>812</v>
      </c>
      <c r="E9421" t="str">
        <f t="shared" si="1401"/>
        <v>02</v>
      </c>
      <c r="F9421" t="str">
        <f>"056"</f>
        <v>056</v>
      </c>
      <c r="G9421" t="str">
        <f>""</f>
        <v/>
      </c>
      <c r="H9421" t="s">
        <v>0</v>
      </c>
      <c r="I9421" t="s">
        <v>3813</v>
      </c>
      <c r="J9421" t="s">
        <v>7398</v>
      </c>
      <c r="K9421" t="str">
        <f>"41008"</f>
        <v>41008</v>
      </c>
    </row>
    <row r="9422" spans="1:11" customFormat="1" x14ac:dyDescent="0.25">
      <c r="A9422" t="str">
        <f t="shared" si="1399"/>
        <v>41</v>
      </c>
      <c r="B9422" t="s">
        <v>812</v>
      </c>
      <c r="C9422" t="str">
        <f t="shared" si="1398"/>
        <v>091</v>
      </c>
      <c r="D9422" t="s">
        <v>812</v>
      </c>
      <c r="E9422" t="str">
        <f t="shared" si="1401"/>
        <v>02</v>
      </c>
      <c r="F9422" t="str">
        <f>"057"</f>
        <v>057</v>
      </c>
      <c r="G9422" t="str">
        <f>""</f>
        <v/>
      </c>
      <c r="H9422" t="s">
        <v>3</v>
      </c>
      <c r="I9422" t="s">
        <v>3813</v>
      </c>
      <c r="J9422" t="s">
        <v>7398</v>
      </c>
      <c r="K9422" t="str">
        <f>"41008"</f>
        <v>41008</v>
      </c>
    </row>
    <row r="9423" spans="1:11" customFormat="1" x14ac:dyDescent="0.25">
      <c r="A9423" t="str">
        <f t="shared" si="1399"/>
        <v>41</v>
      </c>
      <c r="B9423" t="s">
        <v>812</v>
      </c>
      <c r="C9423" t="str">
        <f t="shared" si="1398"/>
        <v>091</v>
      </c>
      <c r="D9423" t="s">
        <v>812</v>
      </c>
      <c r="E9423" t="str">
        <f t="shared" si="1401"/>
        <v>02</v>
      </c>
      <c r="F9423" t="str">
        <f>"058"</f>
        <v>058</v>
      </c>
      <c r="G9423" t="str">
        <f>""</f>
        <v/>
      </c>
      <c r="H9423" t="s">
        <v>3</v>
      </c>
      <c r="I9423" t="s">
        <v>3822</v>
      </c>
      <c r="J9423" t="s">
        <v>7407</v>
      </c>
      <c r="K9423" t="str">
        <f>"41009"</f>
        <v>41009</v>
      </c>
    </row>
    <row r="9424" spans="1:11" customFormat="1" x14ac:dyDescent="0.25">
      <c r="A9424" t="str">
        <f t="shared" si="1399"/>
        <v>41</v>
      </c>
      <c r="B9424" t="s">
        <v>812</v>
      </c>
      <c r="C9424" t="str">
        <f t="shared" si="1398"/>
        <v>091</v>
      </c>
      <c r="D9424" t="s">
        <v>812</v>
      </c>
      <c r="E9424" t="str">
        <f t="shared" si="1401"/>
        <v>02</v>
      </c>
      <c r="F9424" t="str">
        <f>"060"</f>
        <v>060</v>
      </c>
      <c r="G9424" t="str">
        <f>""</f>
        <v/>
      </c>
      <c r="H9424" t="s">
        <v>3</v>
      </c>
      <c r="I9424" t="s">
        <v>3806</v>
      </c>
      <c r="J9424" t="s">
        <v>7390</v>
      </c>
      <c r="K9424" t="str">
        <f>"41009"</f>
        <v>41009</v>
      </c>
    </row>
    <row r="9425" spans="1:11" customFormat="1" x14ac:dyDescent="0.25">
      <c r="A9425" t="str">
        <f t="shared" si="1399"/>
        <v>41</v>
      </c>
      <c r="B9425" t="s">
        <v>812</v>
      </c>
      <c r="C9425" t="str">
        <f t="shared" si="1398"/>
        <v>091</v>
      </c>
      <c r="D9425" t="s">
        <v>812</v>
      </c>
      <c r="E9425" t="str">
        <f t="shared" si="1401"/>
        <v>02</v>
      </c>
      <c r="F9425" t="str">
        <f>"061"</f>
        <v>061</v>
      </c>
      <c r="G9425" t="str">
        <f>""</f>
        <v/>
      </c>
      <c r="H9425" t="s">
        <v>3</v>
      </c>
      <c r="I9425" t="s">
        <v>3808</v>
      </c>
      <c r="J9425" t="s">
        <v>7392</v>
      </c>
      <c r="K9425" t="str">
        <f>"41008"</f>
        <v>41008</v>
      </c>
    </row>
    <row r="9426" spans="1:11" customFormat="1" x14ac:dyDescent="0.25">
      <c r="A9426" t="str">
        <f t="shared" si="1399"/>
        <v>41</v>
      </c>
      <c r="B9426" t="s">
        <v>812</v>
      </c>
      <c r="C9426" t="str">
        <f t="shared" si="1398"/>
        <v>091</v>
      </c>
      <c r="D9426" t="s">
        <v>812</v>
      </c>
      <c r="E9426" t="str">
        <f t="shared" si="1401"/>
        <v>02</v>
      </c>
      <c r="F9426" t="str">
        <f>"063"</f>
        <v>063</v>
      </c>
      <c r="G9426" t="str">
        <f>""</f>
        <v/>
      </c>
      <c r="H9426" t="s">
        <v>3</v>
      </c>
      <c r="I9426" t="s">
        <v>3811</v>
      </c>
      <c r="J9426" t="s">
        <v>7395</v>
      </c>
      <c r="K9426" t="str">
        <f>"41009"</f>
        <v>41009</v>
      </c>
    </row>
    <row r="9427" spans="1:11" customFormat="1" x14ac:dyDescent="0.25">
      <c r="A9427" t="str">
        <f t="shared" si="1399"/>
        <v>41</v>
      </c>
      <c r="B9427" t="s">
        <v>812</v>
      </c>
      <c r="C9427" t="str">
        <f t="shared" si="1398"/>
        <v>091</v>
      </c>
      <c r="D9427" t="s">
        <v>812</v>
      </c>
      <c r="E9427" t="str">
        <f t="shared" si="1401"/>
        <v>02</v>
      </c>
      <c r="F9427" t="str">
        <f>"064"</f>
        <v>064</v>
      </c>
      <c r="G9427" t="str">
        <f>""</f>
        <v/>
      </c>
      <c r="H9427" t="s">
        <v>1</v>
      </c>
      <c r="I9427" t="s">
        <v>3813</v>
      </c>
      <c r="J9427" t="s">
        <v>7398</v>
      </c>
      <c r="K9427" t="str">
        <f t="shared" ref="K9427:K9432" si="1402">"41008"</f>
        <v>41008</v>
      </c>
    </row>
    <row r="9428" spans="1:11" customFormat="1" x14ac:dyDescent="0.25">
      <c r="A9428" t="str">
        <f t="shared" si="1399"/>
        <v>41</v>
      </c>
      <c r="B9428" t="s">
        <v>812</v>
      </c>
      <c r="C9428" t="str">
        <f t="shared" si="1398"/>
        <v>091</v>
      </c>
      <c r="D9428" t="s">
        <v>812</v>
      </c>
      <c r="E9428" t="str">
        <f t="shared" si="1401"/>
        <v>02</v>
      </c>
      <c r="F9428" t="str">
        <f>"064"</f>
        <v>064</v>
      </c>
      <c r="G9428" t="str">
        <f>""</f>
        <v/>
      </c>
      <c r="H9428" t="s">
        <v>0</v>
      </c>
      <c r="I9428" t="s">
        <v>3813</v>
      </c>
      <c r="J9428" t="s">
        <v>7398</v>
      </c>
      <c r="K9428" t="str">
        <f t="shared" si="1402"/>
        <v>41008</v>
      </c>
    </row>
    <row r="9429" spans="1:11" customFormat="1" x14ac:dyDescent="0.25">
      <c r="A9429" t="str">
        <f t="shared" si="1399"/>
        <v>41</v>
      </c>
      <c r="B9429" t="s">
        <v>812</v>
      </c>
      <c r="C9429" t="str">
        <f t="shared" si="1398"/>
        <v>091</v>
      </c>
      <c r="D9429" t="s">
        <v>812</v>
      </c>
      <c r="E9429" t="str">
        <f t="shared" si="1401"/>
        <v>02</v>
      </c>
      <c r="F9429" t="str">
        <f>"065"</f>
        <v>065</v>
      </c>
      <c r="G9429" t="str">
        <f>""</f>
        <v/>
      </c>
      <c r="H9429" t="s">
        <v>1</v>
      </c>
      <c r="I9429" t="s">
        <v>3824</v>
      </c>
      <c r="J9429" t="s">
        <v>7409</v>
      </c>
      <c r="K9429" t="str">
        <f t="shared" si="1402"/>
        <v>41008</v>
      </c>
    </row>
    <row r="9430" spans="1:11" customFormat="1" x14ac:dyDescent="0.25">
      <c r="A9430" t="str">
        <f t="shared" si="1399"/>
        <v>41</v>
      </c>
      <c r="B9430" t="s">
        <v>812</v>
      </c>
      <c r="C9430" t="str">
        <f t="shared" si="1398"/>
        <v>091</v>
      </c>
      <c r="D9430" t="s">
        <v>812</v>
      </c>
      <c r="E9430" t="str">
        <f t="shared" si="1401"/>
        <v>02</v>
      </c>
      <c r="F9430" t="str">
        <f>"065"</f>
        <v>065</v>
      </c>
      <c r="G9430" t="str">
        <f>""</f>
        <v/>
      </c>
      <c r="H9430" t="s">
        <v>0</v>
      </c>
      <c r="I9430" t="s">
        <v>3824</v>
      </c>
      <c r="J9430" t="s">
        <v>7409</v>
      </c>
      <c r="K9430" t="str">
        <f t="shared" si="1402"/>
        <v>41008</v>
      </c>
    </row>
    <row r="9431" spans="1:11" customFormat="1" x14ac:dyDescent="0.25">
      <c r="A9431" t="str">
        <f t="shared" si="1399"/>
        <v>41</v>
      </c>
      <c r="B9431" t="s">
        <v>812</v>
      </c>
      <c r="C9431" t="str">
        <f t="shared" si="1398"/>
        <v>091</v>
      </c>
      <c r="D9431" t="s">
        <v>812</v>
      </c>
      <c r="E9431" t="str">
        <f t="shared" si="1401"/>
        <v>02</v>
      </c>
      <c r="F9431" t="str">
        <f>"066"</f>
        <v>066</v>
      </c>
      <c r="G9431" t="str">
        <f>""</f>
        <v/>
      </c>
      <c r="H9431" t="s">
        <v>3</v>
      </c>
      <c r="I9431" t="s">
        <v>3824</v>
      </c>
      <c r="J9431" t="s">
        <v>7409</v>
      </c>
      <c r="K9431" t="str">
        <f t="shared" si="1402"/>
        <v>41008</v>
      </c>
    </row>
    <row r="9432" spans="1:11" customFormat="1" x14ac:dyDescent="0.25">
      <c r="A9432" t="str">
        <f t="shared" si="1399"/>
        <v>41</v>
      </c>
      <c r="B9432" t="s">
        <v>812</v>
      </c>
      <c r="C9432" t="str">
        <f t="shared" si="1398"/>
        <v>091</v>
      </c>
      <c r="D9432" t="s">
        <v>812</v>
      </c>
      <c r="E9432" t="str">
        <f t="shared" si="1401"/>
        <v>02</v>
      </c>
      <c r="F9432" t="str">
        <f>"067"</f>
        <v>067</v>
      </c>
      <c r="G9432" t="str">
        <f>""</f>
        <v/>
      </c>
      <c r="H9432" t="s">
        <v>3</v>
      </c>
      <c r="I9432" t="s">
        <v>3824</v>
      </c>
      <c r="J9432" t="s">
        <v>7409</v>
      </c>
      <c r="K9432" t="str">
        <f t="shared" si="1402"/>
        <v>41008</v>
      </c>
    </row>
    <row r="9433" spans="1:11" customFormat="1" x14ac:dyDescent="0.25">
      <c r="A9433" t="str">
        <f t="shared" si="1399"/>
        <v>41</v>
      </c>
      <c r="B9433" t="s">
        <v>812</v>
      </c>
      <c r="C9433" t="str">
        <f t="shared" si="1398"/>
        <v>091</v>
      </c>
      <c r="D9433" t="s">
        <v>812</v>
      </c>
      <c r="E9433" t="str">
        <f t="shared" ref="E9433:E9496" si="1403">"03"</f>
        <v>03</v>
      </c>
      <c r="F9433" t="str">
        <f>"001"</f>
        <v>001</v>
      </c>
      <c r="G9433" t="str">
        <f>""</f>
        <v/>
      </c>
      <c r="H9433" t="s">
        <v>1</v>
      </c>
      <c r="I9433" t="s">
        <v>3803</v>
      </c>
      <c r="J9433" t="s">
        <v>7387</v>
      </c>
      <c r="K9433" t="str">
        <f>"41003"</f>
        <v>41003</v>
      </c>
    </row>
    <row r="9434" spans="1:11" customFormat="1" x14ac:dyDescent="0.25">
      <c r="A9434" t="str">
        <f t="shared" si="1399"/>
        <v>41</v>
      </c>
      <c r="B9434" t="s">
        <v>812</v>
      </c>
      <c r="C9434" t="str">
        <f t="shared" si="1398"/>
        <v>091</v>
      </c>
      <c r="D9434" t="s">
        <v>812</v>
      </c>
      <c r="E9434" t="str">
        <f t="shared" si="1403"/>
        <v>03</v>
      </c>
      <c r="F9434" t="str">
        <f>"001"</f>
        <v>001</v>
      </c>
      <c r="G9434" t="str">
        <f>""</f>
        <v/>
      </c>
      <c r="H9434" t="s">
        <v>0</v>
      </c>
      <c r="I9434" t="s">
        <v>3803</v>
      </c>
      <c r="J9434" t="s">
        <v>7387</v>
      </c>
      <c r="K9434" t="str">
        <f>"41003"</f>
        <v>41003</v>
      </c>
    </row>
    <row r="9435" spans="1:11" customFormat="1" x14ac:dyDescent="0.25">
      <c r="A9435" t="str">
        <f t="shared" si="1399"/>
        <v>41</v>
      </c>
      <c r="B9435" t="s">
        <v>812</v>
      </c>
      <c r="C9435" t="str">
        <f t="shared" si="1398"/>
        <v>091</v>
      </c>
      <c r="D9435" t="s">
        <v>812</v>
      </c>
      <c r="E9435" t="str">
        <f t="shared" si="1403"/>
        <v>03</v>
      </c>
      <c r="F9435" t="str">
        <f>"002"</f>
        <v>002</v>
      </c>
      <c r="G9435" t="str">
        <f>""</f>
        <v/>
      </c>
      <c r="H9435" t="s">
        <v>1</v>
      </c>
      <c r="I9435" t="s">
        <v>3825</v>
      </c>
      <c r="J9435" t="s">
        <v>7410</v>
      </c>
      <c r="K9435" t="str">
        <f>"41003"</f>
        <v>41003</v>
      </c>
    </row>
    <row r="9436" spans="1:11" customFormat="1" x14ac:dyDescent="0.25">
      <c r="A9436" t="str">
        <f t="shared" si="1399"/>
        <v>41</v>
      </c>
      <c r="B9436" t="s">
        <v>812</v>
      </c>
      <c r="C9436" t="str">
        <f t="shared" si="1398"/>
        <v>091</v>
      </c>
      <c r="D9436" t="s">
        <v>812</v>
      </c>
      <c r="E9436" t="str">
        <f t="shared" si="1403"/>
        <v>03</v>
      </c>
      <c r="F9436" t="str">
        <f>"002"</f>
        <v>002</v>
      </c>
      <c r="G9436" t="str">
        <f>""</f>
        <v/>
      </c>
      <c r="H9436" t="s">
        <v>0</v>
      </c>
      <c r="I9436" t="s">
        <v>3825</v>
      </c>
      <c r="J9436" t="s">
        <v>7410</v>
      </c>
      <c r="K9436" t="str">
        <f>"41003"</f>
        <v>41003</v>
      </c>
    </row>
    <row r="9437" spans="1:11" customFormat="1" x14ac:dyDescent="0.25">
      <c r="A9437" t="str">
        <f t="shared" si="1399"/>
        <v>41</v>
      </c>
      <c r="B9437" t="s">
        <v>812</v>
      </c>
      <c r="C9437" t="str">
        <f t="shared" si="1398"/>
        <v>091</v>
      </c>
      <c r="D9437" t="s">
        <v>812</v>
      </c>
      <c r="E9437" t="str">
        <f t="shared" si="1403"/>
        <v>03</v>
      </c>
      <c r="F9437" t="str">
        <f>"003"</f>
        <v>003</v>
      </c>
      <c r="G9437" t="str">
        <f>""</f>
        <v/>
      </c>
      <c r="H9437" t="s">
        <v>1</v>
      </c>
      <c r="I9437" t="s">
        <v>3826</v>
      </c>
      <c r="J9437" t="s">
        <v>7411</v>
      </c>
      <c r="K9437" t="str">
        <f>"41004"</f>
        <v>41004</v>
      </c>
    </row>
    <row r="9438" spans="1:11" customFormat="1" x14ac:dyDescent="0.25">
      <c r="A9438" t="str">
        <f t="shared" si="1399"/>
        <v>41</v>
      </c>
      <c r="B9438" t="s">
        <v>812</v>
      </c>
      <c r="C9438" t="str">
        <f t="shared" si="1398"/>
        <v>091</v>
      </c>
      <c r="D9438" t="s">
        <v>812</v>
      </c>
      <c r="E9438" t="str">
        <f t="shared" si="1403"/>
        <v>03</v>
      </c>
      <c r="F9438" t="str">
        <f>"003"</f>
        <v>003</v>
      </c>
      <c r="G9438" t="str">
        <f>""</f>
        <v/>
      </c>
      <c r="H9438" t="s">
        <v>0</v>
      </c>
      <c r="I9438" t="s">
        <v>3826</v>
      </c>
      <c r="J9438" t="s">
        <v>7411</v>
      </c>
      <c r="K9438" t="str">
        <f>"41004"</f>
        <v>41004</v>
      </c>
    </row>
    <row r="9439" spans="1:11" customFormat="1" x14ac:dyDescent="0.25">
      <c r="A9439" t="str">
        <f t="shared" si="1399"/>
        <v>41</v>
      </c>
      <c r="B9439" t="s">
        <v>812</v>
      </c>
      <c r="C9439" t="str">
        <f t="shared" si="1398"/>
        <v>091</v>
      </c>
      <c r="D9439" t="s">
        <v>812</v>
      </c>
      <c r="E9439" t="str">
        <f t="shared" si="1403"/>
        <v>03</v>
      </c>
      <c r="F9439" t="str">
        <f>"004"</f>
        <v>004</v>
      </c>
      <c r="G9439" t="str">
        <f>""</f>
        <v/>
      </c>
      <c r="H9439" t="s">
        <v>1</v>
      </c>
      <c r="I9439" t="s">
        <v>3827</v>
      </c>
      <c r="J9439" t="s">
        <v>7412</v>
      </c>
      <c r="K9439" t="str">
        <f>"41003"</f>
        <v>41003</v>
      </c>
    </row>
    <row r="9440" spans="1:11" customFormat="1" x14ac:dyDescent="0.25">
      <c r="A9440" t="str">
        <f t="shared" si="1399"/>
        <v>41</v>
      </c>
      <c r="B9440" t="s">
        <v>812</v>
      </c>
      <c r="C9440" t="str">
        <f t="shared" si="1398"/>
        <v>091</v>
      </c>
      <c r="D9440" t="s">
        <v>812</v>
      </c>
      <c r="E9440" t="str">
        <f t="shared" si="1403"/>
        <v>03</v>
      </c>
      <c r="F9440" t="str">
        <f>"004"</f>
        <v>004</v>
      </c>
      <c r="G9440" t="str">
        <f>""</f>
        <v/>
      </c>
      <c r="H9440" t="s">
        <v>0</v>
      </c>
      <c r="I9440" t="s">
        <v>3827</v>
      </c>
      <c r="J9440" t="s">
        <v>7412</v>
      </c>
      <c r="K9440" t="str">
        <f>"41003"</f>
        <v>41003</v>
      </c>
    </row>
    <row r="9441" spans="1:11" customFormat="1" x14ac:dyDescent="0.25">
      <c r="A9441" t="str">
        <f t="shared" si="1399"/>
        <v>41</v>
      </c>
      <c r="B9441" t="s">
        <v>812</v>
      </c>
      <c r="C9441" t="str">
        <f t="shared" si="1398"/>
        <v>091</v>
      </c>
      <c r="D9441" t="s">
        <v>812</v>
      </c>
      <c r="E9441" t="str">
        <f t="shared" si="1403"/>
        <v>03</v>
      </c>
      <c r="F9441" t="str">
        <f>"005"</f>
        <v>005</v>
      </c>
      <c r="G9441" t="str">
        <f>""</f>
        <v/>
      </c>
      <c r="H9441" t="s">
        <v>1</v>
      </c>
      <c r="I9441" t="s">
        <v>3828</v>
      </c>
      <c r="J9441" t="s">
        <v>7413</v>
      </c>
      <c r="K9441" t="str">
        <f t="shared" ref="K9441:K9452" si="1404">"41018"</f>
        <v>41018</v>
      </c>
    </row>
    <row r="9442" spans="1:11" customFormat="1" x14ac:dyDescent="0.25">
      <c r="A9442" t="str">
        <f t="shared" si="1399"/>
        <v>41</v>
      </c>
      <c r="B9442" t="s">
        <v>812</v>
      </c>
      <c r="C9442" t="str">
        <f t="shared" si="1398"/>
        <v>091</v>
      </c>
      <c r="D9442" t="s">
        <v>812</v>
      </c>
      <c r="E9442" t="str">
        <f t="shared" si="1403"/>
        <v>03</v>
      </c>
      <c r="F9442" t="str">
        <f>"005"</f>
        <v>005</v>
      </c>
      <c r="G9442" t="str">
        <f>""</f>
        <v/>
      </c>
      <c r="H9442" t="s">
        <v>0</v>
      </c>
      <c r="I9442" t="s">
        <v>3828</v>
      </c>
      <c r="J9442" t="s">
        <v>7413</v>
      </c>
      <c r="K9442" t="str">
        <f t="shared" si="1404"/>
        <v>41018</v>
      </c>
    </row>
    <row r="9443" spans="1:11" customFormat="1" x14ac:dyDescent="0.25">
      <c r="A9443" t="str">
        <f t="shared" si="1399"/>
        <v>41</v>
      </c>
      <c r="B9443" t="s">
        <v>812</v>
      </c>
      <c r="C9443" t="str">
        <f t="shared" si="1398"/>
        <v>091</v>
      </c>
      <c r="D9443" t="s">
        <v>812</v>
      </c>
      <c r="E9443" t="str">
        <f t="shared" si="1403"/>
        <v>03</v>
      </c>
      <c r="F9443" t="str">
        <f>"006"</f>
        <v>006</v>
      </c>
      <c r="G9443" t="str">
        <f>""</f>
        <v/>
      </c>
      <c r="H9443" t="s">
        <v>1</v>
      </c>
      <c r="I9443" t="s">
        <v>3828</v>
      </c>
      <c r="J9443" t="s">
        <v>7413</v>
      </c>
      <c r="K9443" t="str">
        <f t="shared" si="1404"/>
        <v>41018</v>
      </c>
    </row>
    <row r="9444" spans="1:11" customFormat="1" x14ac:dyDescent="0.25">
      <c r="A9444" t="str">
        <f t="shared" si="1399"/>
        <v>41</v>
      </c>
      <c r="B9444" t="s">
        <v>812</v>
      </c>
      <c r="C9444" t="str">
        <f t="shared" si="1398"/>
        <v>091</v>
      </c>
      <c r="D9444" t="s">
        <v>812</v>
      </c>
      <c r="E9444" t="str">
        <f t="shared" si="1403"/>
        <v>03</v>
      </c>
      <c r="F9444" t="str">
        <f>"006"</f>
        <v>006</v>
      </c>
      <c r="G9444" t="str">
        <f>""</f>
        <v/>
      </c>
      <c r="H9444" t="s">
        <v>0</v>
      </c>
      <c r="I9444" t="s">
        <v>3828</v>
      </c>
      <c r="J9444" t="s">
        <v>7413</v>
      </c>
      <c r="K9444" t="str">
        <f t="shared" si="1404"/>
        <v>41018</v>
      </c>
    </row>
    <row r="9445" spans="1:11" customFormat="1" x14ac:dyDescent="0.25">
      <c r="A9445" t="str">
        <f t="shared" si="1399"/>
        <v>41</v>
      </c>
      <c r="B9445" t="s">
        <v>812</v>
      </c>
      <c r="C9445" t="str">
        <f t="shared" si="1398"/>
        <v>091</v>
      </c>
      <c r="D9445" t="s">
        <v>812</v>
      </c>
      <c r="E9445" t="str">
        <f t="shared" si="1403"/>
        <v>03</v>
      </c>
      <c r="F9445" t="str">
        <f>"007"</f>
        <v>007</v>
      </c>
      <c r="G9445" t="str">
        <f>""</f>
        <v/>
      </c>
      <c r="H9445" t="s">
        <v>1</v>
      </c>
      <c r="I9445" t="s">
        <v>3829</v>
      </c>
      <c r="J9445" t="s">
        <v>7414</v>
      </c>
      <c r="K9445" t="str">
        <f t="shared" si="1404"/>
        <v>41018</v>
      </c>
    </row>
    <row r="9446" spans="1:11" customFormat="1" x14ac:dyDescent="0.25">
      <c r="A9446" t="str">
        <f t="shared" si="1399"/>
        <v>41</v>
      </c>
      <c r="B9446" t="s">
        <v>812</v>
      </c>
      <c r="C9446" t="str">
        <f t="shared" si="1398"/>
        <v>091</v>
      </c>
      <c r="D9446" t="s">
        <v>812</v>
      </c>
      <c r="E9446" t="str">
        <f t="shared" si="1403"/>
        <v>03</v>
      </c>
      <c r="F9446" t="str">
        <f>"007"</f>
        <v>007</v>
      </c>
      <c r="G9446" t="str">
        <f>""</f>
        <v/>
      </c>
      <c r="H9446" t="s">
        <v>0</v>
      </c>
      <c r="I9446" t="s">
        <v>3829</v>
      </c>
      <c r="J9446" t="s">
        <v>7414</v>
      </c>
      <c r="K9446" t="str">
        <f t="shared" si="1404"/>
        <v>41018</v>
      </c>
    </row>
    <row r="9447" spans="1:11" customFormat="1" x14ac:dyDescent="0.25">
      <c r="A9447" t="str">
        <f t="shared" si="1399"/>
        <v>41</v>
      </c>
      <c r="B9447" t="s">
        <v>812</v>
      </c>
      <c r="C9447" t="str">
        <f t="shared" si="1398"/>
        <v>091</v>
      </c>
      <c r="D9447" t="s">
        <v>812</v>
      </c>
      <c r="E9447" t="str">
        <f t="shared" si="1403"/>
        <v>03</v>
      </c>
      <c r="F9447" t="str">
        <f>"008"</f>
        <v>008</v>
      </c>
      <c r="G9447" t="str">
        <f>""</f>
        <v/>
      </c>
      <c r="H9447" t="s">
        <v>1</v>
      </c>
      <c r="I9447" t="s">
        <v>3830</v>
      </c>
      <c r="J9447" t="s">
        <v>7415</v>
      </c>
      <c r="K9447" t="str">
        <f t="shared" si="1404"/>
        <v>41018</v>
      </c>
    </row>
    <row r="9448" spans="1:11" customFormat="1" x14ac:dyDescent="0.25">
      <c r="A9448" t="str">
        <f t="shared" si="1399"/>
        <v>41</v>
      </c>
      <c r="B9448" t="s">
        <v>812</v>
      </c>
      <c r="C9448" t="str">
        <f t="shared" si="1398"/>
        <v>091</v>
      </c>
      <c r="D9448" t="s">
        <v>812</v>
      </c>
      <c r="E9448" t="str">
        <f t="shared" si="1403"/>
        <v>03</v>
      </c>
      <c r="F9448" t="str">
        <f>"008"</f>
        <v>008</v>
      </c>
      <c r="G9448" t="str">
        <f>""</f>
        <v/>
      </c>
      <c r="H9448" t="s">
        <v>0</v>
      </c>
      <c r="I9448" t="s">
        <v>3830</v>
      </c>
      <c r="J9448" t="s">
        <v>7415</v>
      </c>
      <c r="K9448" t="str">
        <f t="shared" si="1404"/>
        <v>41018</v>
      </c>
    </row>
    <row r="9449" spans="1:11" customFormat="1" x14ac:dyDescent="0.25">
      <c r="A9449" t="str">
        <f t="shared" si="1399"/>
        <v>41</v>
      </c>
      <c r="B9449" t="s">
        <v>812</v>
      </c>
      <c r="C9449" t="str">
        <f t="shared" si="1398"/>
        <v>091</v>
      </c>
      <c r="D9449" t="s">
        <v>812</v>
      </c>
      <c r="E9449" t="str">
        <f t="shared" si="1403"/>
        <v>03</v>
      </c>
      <c r="F9449" t="str">
        <f>"009"</f>
        <v>009</v>
      </c>
      <c r="G9449" t="str">
        <f>""</f>
        <v/>
      </c>
      <c r="H9449" t="s">
        <v>1</v>
      </c>
      <c r="I9449" t="s">
        <v>3831</v>
      </c>
      <c r="J9449" t="s">
        <v>7416</v>
      </c>
      <c r="K9449" t="str">
        <f t="shared" si="1404"/>
        <v>41018</v>
      </c>
    </row>
    <row r="9450" spans="1:11" customFormat="1" x14ac:dyDescent="0.25">
      <c r="A9450" t="str">
        <f t="shared" si="1399"/>
        <v>41</v>
      </c>
      <c r="B9450" t="s">
        <v>812</v>
      </c>
      <c r="C9450" t="str">
        <f t="shared" si="1398"/>
        <v>091</v>
      </c>
      <c r="D9450" t="s">
        <v>812</v>
      </c>
      <c r="E9450" t="str">
        <f t="shared" si="1403"/>
        <v>03</v>
      </c>
      <c r="F9450" t="str">
        <f>"009"</f>
        <v>009</v>
      </c>
      <c r="G9450" t="str">
        <f>""</f>
        <v/>
      </c>
      <c r="H9450" t="s">
        <v>0</v>
      </c>
      <c r="I9450" t="s">
        <v>3831</v>
      </c>
      <c r="J9450" t="s">
        <v>7416</v>
      </c>
      <c r="K9450" t="str">
        <f t="shared" si="1404"/>
        <v>41018</v>
      </c>
    </row>
    <row r="9451" spans="1:11" customFormat="1" x14ac:dyDescent="0.25">
      <c r="A9451" t="str">
        <f t="shared" si="1399"/>
        <v>41</v>
      </c>
      <c r="B9451" t="s">
        <v>812</v>
      </c>
      <c r="C9451" t="str">
        <f t="shared" si="1398"/>
        <v>091</v>
      </c>
      <c r="D9451" t="s">
        <v>812</v>
      </c>
      <c r="E9451" t="str">
        <f t="shared" si="1403"/>
        <v>03</v>
      </c>
      <c r="F9451" t="str">
        <f>"010"</f>
        <v>010</v>
      </c>
      <c r="G9451" t="str">
        <f>""</f>
        <v/>
      </c>
      <c r="H9451" t="s">
        <v>1</v>
      </c>
      <c r="I9451" t="s">
        <v>3832</v>
      </c>
      <c r="J9451" t="s">
        <v>7417</v>
      </c>
      <c r="K9451" t="str">
        <f t="shared" si="1404"/>
        <v>41018</v>
      </c>
    </row>
    <row r="9452" spans="1:11" customFormat="1" x14ac:dyDescent="0.25">
      <c r="A9452" t="str">
        <f t="shared" si="1399"/>
        <v>41</v>
      </c>
      <c r="B9452" t="s">
        <v>812</v>
      </c>
      <c r="C9452" t="str">
        <f t="shared" si="1398"/>
        <v>091</v>
      </c>
      <c r="D9452" t="s">
        <v>812</v>
      </c>
      <c r="E9452" t="str">
        <f t="shared" si="1403"/>
        <v>03</v>
      </c>
      <c r="F9452" t="str">
        <f>"010"</f>
        <v>010</v>
      </c>
      <c r="G9452" t="str">
        <f>""</f>
        <v/>
      </c>
      <c r="H9452" t="s">
        <v>0</v>
      </c>
      <c r="I9452" t="s">
        <v>3832</v>
      </c>
      <c r="J9452" t="s">
        <v>7417</v>
      </c>
      <c r="K9452" t="str">
        <f t="shared" si="1404"/>
        <v>41018</v>
      </c>
    </row>
    <row r="9453" spans="1:11" customFormat="1" x14ac:dyDescent="0.25">
      <c r="A9453" t="str">
        <f t="shared" si="1399"/>
        <v>41</v>
      </c>
      <c r="B9453" t="s">
        <v>812</v>
      </c>
      <c r="C9453" t="str">
        <f t="shared" si="1398"/>
        <v>091</v>
      </c>
      <c r="D9453" t="s">
        <v>812</v>
      </c>
      <c r="E9453" t="str">
        <f t="shared" si="1403"/>
        <v>03</v>
      </c>
      <c r="F9453" t="str">
        <f>"011"</f>
        <v>011</v>
      </c>
      <c r="G9453" t="str">
        <f>""</f>
        <v/>
      </c>
      <c r="H9453" t="s">
        <v>3</v>
      </c>
      <c r="I9453" t="s">
        <v>3833</v>
      </c>
      <c r="J9453" t="s">
        <v>7418</v>
      </c>
      <c r="K9453" t="str">
        <f>"41007"</f>
        <v>41007</v>
      </c>
    </row>
    <row r="9454" spans="1:11" customFormat="1" x14ac:dyDescent="0.25">
      <c r="A9454" t="str">
        <f t="shared" si="1399"/>
        <v>41</v>
      </c>
      <c r="B9454" t="s">
        <v>812</v>
      </c>
      <c r="C9454" t="str">
        <f t="shared" si="1398"/>
        <v>091</v>
      </c>
      <c r="D9454" t="s">
        <v>812</v>
      </c>
      <c r="E9454" t="str">
        <f t="shared" si="1403"/>
        <v>03</v>
      </c>
      <c r="F9454" t="str">
        <f>"012"</f>
        <v>012</v>
      </c>
      <c r="G9454" t="str">
        <f>""</f>
        <v/>
      </c>
      <c r="H9454" t="s">
        <v>1</v>
      </c>
      <c r="I9454" t="s">
        <v>3834</v>
      </c>
      <c r="J9454" t="s">
        <v>7419</v>
      </c>
      <c r="K9454" t="str">
        <f t="shared" ref="K9454:K9461" si="1405">"41005"</f>
        <v>41005</v>
      </c>
    </row>
    <row r="9455" spans="1:11" customFormat="1" x14ac:dyDescent="0.25">
      <c r="A9455" t="str">
        <f t="shared" si="1399"/>
        <v>41</v>
      </c>
      <c r="B9455" t="s">
        <v>812</v>
      </c>
      <c r="C9455" t="str">
        <f t="shared" si="1398"/>
        <v>091</v>
      </c>
      <c r="D9455" t="s">
        <v>812</v>
      </c>
      <c r="E9455" t="str">
        <f t="shared" si="1403"/>
        <v>03</v>
      </c>
      <c r="F9455" t="str">
        <f>"012"</f>
        <v>012</v>
      </c>
      <c r="G9455" t="str">
        <f>""</f>
        <v/>
      </c>
      <c r="H9455" t="s">
        <v>0</v>
      </c>
      <c r="I9455" t="s">
        <v>3834</v>
      </c>
      <c r="J9455" t="s">
        <v>7419</v>
      </c>
      <c r="K9455" t="str">
        <f t="shared" si="1405"/>
        <v>41005</v>
      </c>
    </row>
    <row r="9456" spans="1:11" customFormat="1" x14ac:dyDescent="0.25">
      <c r="A9456" t="str">
        <f t="shared" si="1399"/>
        <v>41</v>
      </c>
      <c r="B9456" t="s">
        <v>812</v>
      </c>
      <c r="C9456" t="str">
        <f t="shared" si="1398"/>
        <v>091</v>
      </c>
      <c r="D9456" t="s">
        <v>812</v>
      </c>
      <c r="E9456" t="str">
        <f t="shared" si="1403"/>
        <v>03</v>
      </c>
      <c r="F9456" t="str">
        <f>"013"</f>
        <v>013</v>
      </c>
      <c r="G9456" t="str">
        <f>""</f>
        <v/>
      </c>
      <c r="H9456" t="s">
        <v>1</v>
      </c>
      <c r="I9456" t="s">
        <v>3835</v>
      </c>
      <c r="J9456" t="s">
        <v>7420</v>
      </c>
      <c r="K9456" t="str">
        <f t="shared" si="1405"/>
        <v>41005</v>
      </c>
    </row>
    <row r="9457" spans="1:11" customFormat="1" x14ac:dyDescent="0.25">
      <c r="A9457" t="str">
        <f t="shared" si="1399"/>
        <v>41</v>
      </c>
      <c r="B9457" t="s">
        <v>812</v>
      </c>
      <c r="C9457" t="str">
        <f t="shared" ref="C9457:C9520" si="1406">"091"</f>
        <v>091</v>
      </c>
      <c r="D9457" t="s">
        <v>812</v>
      </c>
      <c r="E9457" t="str">
        <f t="shared" si="1403"/>
        <v>03</v>
      </c>
      <c r="F9457" t="str">
        <f>"013"</f>
        <v>013</v>
      </c>
      <c r="G9457" t="str">
        <f>""</f>
        <v/>
      </c>
      <c r="H9457" t="s">
        <v>0</v>
      </c>
      <c r="I9457" t="s">
        <v>3835</v>
      </c>
      <c r="J9457" t="s">
        <v>7420</v>
      </c>
      <c r="K9457" t="str">
        <f t="shared" si="1405"/>
        <v>41005</v>
      </c>
    </row>
    <row r="9458" spans="1:11" customFormat="1" x14ac:dyDescent="0.25">
      <c r="A9458" t="str">
        <f t="shared" si="1399"/>
        <v>41</v>
      </c>
      <c r="B9458" t="s">
        <v>812</v>
      </c>
      <c r="C9458" t="str">
        <f t="shared" si="1406"/>
        <v>091</v>
      </c>
      <c r="D9458" t="s">
        <v>812</v>
      </c>
      <c r="E9458" t="str">
        <f t="shared" si="1403"/>
        <v>03</v>
      </c>
      <c r="F9458" t="str">
        <f>"014"</f>
        <v>014</v>
      </c>
      <c r="G9458" t="str">
        <f>""</f>
        <v/>
      </c>
      <c r="H9458" t="s">
        <v>3</v>
      </c>
      <c r="I9458" t="s">
        <v>3836</v>
      </c>
      <c r="J9458" t="s">
        <v>7421</v>
      </c>
      <c r="K9458" t="str">
        <f t="shared" si="1405"/>
        <v>41005</v>
      </c>
    </row>
    <row r="9459" spans="1:11" customFormat="1" x14ac:dyDescent="0.25">
      <c r="A9459" t="str">
        <f t="shared" si="1399"/>
        <v>41</v>
      </c>
      <c r="B9459" t="s">
        <v>812</v>
      </c>
      <c r="C9459" t="str">
        <f t="shared" si="1406"/>
        <v>091</v>
      </c>
      <c r="D9459" t="s">
        <v>812</v>
      </c>
      <c r="E9459" t="str">
        <f t="shared" si="1403"/>
        <v>03</v>
      </c>
      <c r="F9459" t="str">
        <f>"015"</f>
        <v>015</v>
      </c>
      <c r="G9459" t="str">
        <f>""</f>
        <v/>
      </c>
      <c r="H9459" t="s">
        <v>1</v>
      </c>
      <c r="I9459" t="s">
        <v>3837</v>
      </c>
      <c r="J9459" t="s">
        <v>7422</v>
      </c>
      <c r="K9459" t="str">
        <f t="shared" si="1405"/>
        <v>41005</v>
      </c>
    </row>
    <row r="9460" spans="1:11" customFormat="1" x14ac:dyDescent="0.25">
      <c r="A9460" t="str">
        <f t="shared" si="1399"/>
        <v>41</v>
      </c>
      <c r="B9460" t="s">
        <v>812</v>
      </c>
      <c r="C9460" t="str">
        <f t="shared" si="1406"/>
        <v>091</v>
      </c>
      <c r="D9460" t="s">
        <v>812</v>
      </c>
      <c r="E9460" t="str">
        <f t="shared" si="1403"/>
        <v>03</v>
      </c>
      <c r="F9460" t="str">
        <f>"015"</f>
        <v>015</v>
      </c>
      <c r="G9460" t="str">
        <f>""</f>
        <v/>
      </c>
      <c r="H9460" t="s">
        <v>0</v>
      </c>
      <c r="I9460" t="s">
        <v>3837</v>
      </c>
      <c r="J9460" t="s">
        <v>7422</v>
      </c>
      <c r="K9460" t="str">
        <f t="shared" si="1405"/>
        <v>41005</v>
      </c>
    </row>
    <row r="9461" spans="1:11" customFormat="1" x14ac:dyDescent="0.25">
      <c r="A9461" t="str">
        <f t="shared" si="1399"/>
        <v>41</v>
      </c>
      <c r="B9461" t="s">
        <v>812</v>
      </c>
      <c r="C9461" t="str">
        <f t="shared" si="1406"/>
        <v>091</v>
      </c>
      <c r="D9461" t="s">
        <v>812</v>
      </c>
      <c r="E9461" t="str">
        <f t="shared" si="1403"/>
        <v>03</v>
      </c>
      <c r="F9461" t="str">
        <f>"016"</f>
        <v>016</v>
      </c>
      <c r="G9461" t="str">
        <f>""</f>
        <v/>
      </c>
      <c r="H9461" t="s">
        <v>3</v>
      </c>
      <c r="I9461" t="s">
        <v>3836</v>
      </c>
      <c r="J9461" t="s">
        <v>7421</v>
      </c>
      <c r="K9461" t="str">
        <f t="shared" si="1405"/>
        <v>41005</v>
      </c>
    </row>
    <row r="9462" spans="1:11" customFormat="1" x14ac:dyDescent="0.25">
      <c r="A9462" t="str">
        <f t="shared" si="1399"/>
        <v>41</v>
      </c>
      <c r="B9462" t="s">
        <v>812</v>
      </c>
      <c r="C9462" t="str">
        <f t="shared" si="1406"/>
        <v>091</v>
      </c>
      <c r="D9462" t="s">
        <v>812</v>
      </c>
      <c r="E9462" t="str">
        <f t="shared" si="1403"/>
        <v>03</v>
      </c>
      <c r="F9462" t="str">
        <f>"017"</f>
        <v>017</v>
      </c>
      <c r="G9462" t="str">
        <f>""</f>
        <v/>
      </c>
      <c r="H9462" t="s">
        <v>1</v>
      </c>
      <c r="I9462" t="s">
        <v>3832</v>
      </c>
      <c r="J9462" t="s">
        <v>7417</v>
      </c>
      <c r="K9462" t="str">
        <f>"41018"</f>
        <v>41018</v>
      </c>
    </row>
    <row r="9463" spans="1:11" customFormat="1" x14ac:dyDescent="0.25">
      <c r="A9463" t="str">
        <f t="shared" ref="A9463:A9526" si="1407">"41"</f>
        <v>41</v>
      </c>
      <c r="B9463" t="s">
        <v>812</v>
      </c>
      <c r="C9463" t="str">
        <f t="shared" si="1406"/>
        <v>091</v>
      </c>
      <c r="D9463" t="s">
        <v>812</v>
      </c>
      <c r="E9463" t="str">
        <f t="shared" si="1403"/>
        <v>03</v>
      </c>
      <c r="F9463" t="str">
        <f>"017"</f>
        <v>017</v>
      </c>
      <c r="G9463" t="str">
        <f>""</f>
        <v/>
      </c>
      <c r="H9463" t="s">
        <v>0</v>
      </c>
      <c r="I9463" t="s">
        <v>3832</v>
      </c>
      <c r="J9463" t="s">
        <v>7417</v>
      </c>
      <c r="K9463" t="str">
        <f>"41018"</f>
        <v>41018</v>
      </c>
    </row>
    <row r="9464" spans="1:11" customFormat="1" x14ac:dyDescent="0.25">
      <c r="A9464" t="str">
        <f t="shared" si="1407"/>
        <v>41</v>
      </c>
      <c r="B9464" t="s">
        <v>812</v>
      </c>
      <c r="C9464" t="str">
        <f t="shared" si="1406"/>
        <v>091</v>
      </c>
      <c r="D9464" t="s">
        <v>812</v>
      </c>
      <c r="E9464" t="str">
        <f t="shared" si="1403"/>
        <v>03</v>
      </c>
      <c r="F9464" t="str">
        <f>"019"</f>
        <v>019</v>
      </c>
      <c r="G9464" t="str">
        <f>""</f>
        <v/>
      </c>
      <c r="H9464" t="s">
        <v>1</v>
      </c>
      <c r="I9464" t="s">
        <v>3838</v>
      </c>
      <c r="J9464" t="s">
        <v>7423</v>
      </c>
      <c r="K9464" t="str">
        <f t="shared" ref="K9464:K9475" si="1408">"41005"</f>
        <v>41005</v>
      </c>
    </row>
    <row r="9465" spans="1:11" customFormat="1" x14ac:dyDescent="0.25">
      <c r="A9465" t="str">
        <f t="shared" si="1407"/>
        <v>41</v>
      </c>
      <c r="B9465" t="s">
        <v>812</v>
      </c>
      <c r="C9465" t="str">
        <f t="shared" si="1406"/>
        <v>091</v>
      </c>
      <c r="D9465" t="s">
        <v>812</v>
      </c>
      <c r="E9465" t="str">
        <f t="shared" si="1403"/>
        <v>03</v>
      </c>
      <c r="F9465" t="str">
        <f>"019"</f>
        <v>019</v>
      </c>
      <c r="G9465" t="str">
        <f>""</f>
        <v/>
      </c>
      <c r="H9465" t="s">
        <v>0</v>
      </c>
      <c r="I9465" t="s">
        <v>3838</v>
      </c>
      <c r="J9465" t="s">
        <v>7423</v>
      </c>
      <c r="K9465" t="str">
        <f t="shared" si="1408"/>
        <v>41005</v>
      </c>
    </row>
    <row r="9466" spans="1:11" customFormat="1" x14ac:dyDescent="0.25">
      <c r="A9466" t="str">
        <f t="shared" si="1407"/>
        <v>41</v>
      </c>
      <c r="B9466" t="s">
        <v>812</v>
      </c>
      <c r="C9466" t="str">
        <f t="shared" si="1406"/>
        <v>091</v>
      </c>
      <c r="D9466" t="s">
        <v>812</v>
      </c>
      <c r="E9466" t="str">
        <f t="shared" si="1403"/>
        <v>03</v>
      </c>
      <c r="F9466" t="str">
        <f>"020"</f>
        <v>020</v>
      </c>
      <c r="G9466" t="str">
        <f>""</f>
        <v/>
      </c>
      <c r="H9466" t="s">
        <v>3</v>
      </c>
      <c r="I9466" t="s">
        <v>3839</v>
      </c>
      <c r="J9466" t="s">
        <v>7424</v>
      </c>
      <c r="K9466" t="str">
        <f t="shared" si="1408"/>
        <v>41005</v>
      </c>
    </row>
    <row r="9467" spans="1:11" customFormat="1" x14ac:dyDescent="0.25">
      <c r="A9467" t="str">
        <f t="shared" si="1407"/>
        <v>41</v>
      </c>
      <c r="B9467" t="s">
        <v>812</v>
      </c>
      <c r="C9467" t="str">
        <f t="shared" si="1406"/>
        <v>091</v>
      </c>
      <c r="D9467" t="s">
        <v>812</v>
      </c>
      <c r="E9467" t="str">
        <f t="shared" si="1403"/>
        <v>03</v>
      </c>
      <c r="F9467" t="str">
        <f>"021"</f>
        <v>021</v>
      </c>
      <c r="G9467" t="str">
        <f>""</f>
        <v/>
      </c>
      <c r="H9467" t="s">
        <v>3</v>
      </c>
      <c r="I9467" t="s">
        <v>3837</v>
      </c>
      <c r="J9467" t="s">
        <v>7422</v>
      </c>
      <c r="K9467" t="str">
        <f t="shared" si="1408"/>
        <v>41005</v>
      </c>
    </row>
    <row r="9468" spans="1:11" customFormat="1" x14ac:dyDescent="0.25">
      <c r="A9468" t="str">
        <f t="shared" si="1407"/>
        <v>41</v>
      </c>
      <c r="B9468" t="s">
        <v>812</v>
      </c>
      <c r="C9468" t="str">
        <f t="shared" si="1406"/>
        <v>091</v>
      </c>
      <c r="D9468" t="s">
        <v>812</v>
      </c>
      <c r="E9468" t="str">
        <f t="shared" si="1403"/>
        <v>03</v>
      </c>
      <c r="F9468" t="str">
        <f>"022"</f>
        <v>022</v>
      </c>
      <c r="G9468" t="str">
        <f>""</f>
        <v/>
      </c>
      <c r="H9468" t="s">
        <v>1</v>
      </c>
      <c r="I9468" t="s">
        <v>3839</v>
      </c>
      <c r="J9468" t="s">
        <v>7424</v>
      </c>
      <c r="K9468" t="str">
        <f t="shared" si="1408"/>
        <v>41005</v>
      </c>
    </row>
    <row r="9469" spans="1:11" customFormat="1" x14ac:dyDescent="0.25">
      <c r="A9469" t="str">
        <f t="shared" si="1407"/>
        <v>41</v>
      </c>
      <c r="B9469" t="s">
        <v>812</v>
      </c>
      <c r="C9469" t="str">
        <f t="shared" si="1406"/>
        <v>091</v>
      </c>
      <c r="D9469" t="s">
        <v>812</v>
      </c>
      <c r="E9469" t="str">
        <f t="shared" si="1403"/>
        <v>03</v>
      </c>
      <c r="F9469" t="str">
        <f>"022"</f>
        <v>022</v>
      </c>
      <c r="G9469" t="str">
        <f>""</f>
        <v/>
      </c>
      <c r="H9469" t="s">
        <v>0</v>
      </c>
      <c r="I9469" t="s">
        <v>3839</v>
      </c>
      <c r="J9469" t="s">
        <v>7424</v>
      </c>
      <c r="K9469" t="str">
        <f t="shared" si="1408"/>
        <v>41005</v>
      </c>
    </row>
    <row r="9470" spans="1:11" customFormat="1" x14ac:dyDescent="0.25">
      <c r="A9470" t="str">
        <f t="shared" si="1407"/>
        <v>41</v>
      </c>
      <c r="B9470" t="s">
        <v>812</v>
      </c>
      <c r="C9470" t="str">
        <f t="shared" si="1406"/>
        <v>091</v>
      </c>
      <c r="D9470" t="s">
        <v>812</v>
      </c>
      <c r="E9470" t="str">
        <f t="shared" si="1403"/>
        <v>03</v>
      </c>
      <c r="F9470" t="str">
        <f>"023"</f>
        <v>023</v>
      </c>
      <c r="G9470" t="str">
        <f>""</f>
        <v/>
      </c>
      <c r="H9470" t="s">
        <v>1</v>
      </c>
      <c r="I9470" t="s">
        <v>3838</v>
      </c>
      <c r="J9470" t="s">
        <v>7423</v>
      </c>
      <c r="K9470" t="str">
        <f t="shared" si="1408"/>
        <v>41005</v>
      </c>
    </row>
    <row r="9471" spans="1:11" customFormat="1" x14ac:dyDescent="0.25">
      <c r="A9471" t="str">
        <f t="shared" si="1407"/>
        <v>41</v>
      </c>
      <c r="B9471" t="s">
        <v>812</v>
      </c>
      <c r="C9471" t="str">
        <f t="shared" si="1406"/>
        <v>091</v>
      </c>
      <c r="D9471" t="s">
        <v>812</v>
      </c>
      <c r="E9471" t="str">
        <f t="shared" si="1403"/>
        <v>03</v>
      </c>
      <c r="F9471" t="str">
        <f>"023"</f>
        <v>023</v>
      </c>
      <c r="G9471" t="str">
        <f>""</f>
        <v/>
      </c>
      <c r="H9471" t="s">
        <v>0</v>
      </c>
      <c r="I9471" t="s">
        <v>3838</v>
      </c>
      <c r="J9471" t="s">
        <v>7423</v>
      </c>
      <c r="K9471" t="str">
        <f t="shared" si="1408"/>
        <v>41005</v>
      </c>
    </row>
    <row r="9472" spans="1:11" customFormat="1" x14ac:dyDescent="0.25">
      <c r="A9472" t="str">
        <f t="shared" si="1407"/>
        <v>41</v>
      </c>
      <c r="B9472" t="s">
        <v>812</v>
      </c>
      <c r="C9472" t="str">
        <f t="shared" si="1406"/>
        <v>091</v>
      </c>
      <c r="D9472" t="s">
        <v>812</v>
      </c>
      <c r="E9472" t="str">
        <f t="shared" si="1403"/>
        <v>03</v>
      </c>
      <c r="F9472" t="str">
        <f>"024"</f>
        <v>024</v>
      </c>
      <c r="G9472" t="str">
        <f>""</f>
        <v/>
      </c>
      <c r="H9472" t="s">
        <v>3</v>
      </c>
      <c r="I9472" t="s">
        <v>3838</v>
      </c>
      <c r="J9472" t="s">
        <v>7423</v>
      </c>
      <c r="K9472" t="str">
        <f t="shared" si="1408"/>
        <v>41005</v>
      </c>
    </row>
    <row r="9473" spans="1:11" customFormat="1" x14ac:dyDescent="0.25">
      <c r="A9473" t="str">
        <f t="shared" si="1407"/>
        <v>41</v>
      </c>
      <c r="B9473" t="s">
        <v>812</v>
      </c>
      <c r="C9473" t="str">
        <f t="shared" si="1406"/>
        <v>091</v>
      </c>
      <c r="D9473" t="s">
        <v>812</v>
      </c>
      <c r="E9473" t="str">
        <f t="shared" si="1403"/>
        <v>03</v>
      </c>
      <c r="F9473" t="str">
        <f>"025"</f>
        <v>025</v>
      </c>
      <c r="G9473" t="str">
        <f>""</f>
        <v/>
      </c>
      <c r="H9473" t="s">
        <v>1</v>
      </c>
      <c r="I9473" t="s">
        <v>3838</v>
      </c>
      <c r="J9473" t="s">
        <v>7423</v>
      </c>
      <c r="K9473" t="str">
        <f t="shared" si="1408"/>
        <v>41005</v>
      </c>
    </row>
    <row r="9474" spans="1:11" customFormat="1" x14ac:dyDescent="0.25">
      <c r="A9474" t="str">
        <f t="shared" si="1407"/>
        <v>41</v>
      </c>
      <c r="B9474" t="s">
        <v>812</v>
      </c>
      <c r="C9474" t="str">
        <f t="shared" si="1406"/>
        <v>091</v>
      </c>
      <c r="D9474" t="s">
        <v>812</v>
      </c>
      <c r="E9474" t="str">
        <f t="shared" si="1403"/>
        <v>03</v>
      </c>
      <c r="F9474" t="str">
        <f>"025"</f>
        <v>025</v>
      </c>
      <c r="G9474" t="str">
        <f>""</f>
        <v/>
      </c>
      <c r="H9474" t="s">
        <v>0</v>
      </c>
      <c r="I9474" t="s">
        <v>3838</v>
      </c>
      <c r="J9474" t="s">
        <v>7423</v>
      </c>
      <c r="K9474" t="str">
        <f t="shared" si="1408"/>
        <v>41005</v>
      </c>
    </row>
    <row r="9475" spans="1:11" customFormat="1" x14ac:dyDescent="0.25">
      <c r="A9475" t="str">
        <f t="shared" si="1407"/>
        <v>41</v>
      </c>
      <c r="B9475" t="s">
        <v>812</v>
      </c>
      <c r="C9475" t="str">
        <f t="shared" si="1406"/>
        <v>091</v>
      </c>
      <c r="D9475" t="s">
        <v>812</v>
      </c>
      <c r="E9475" t="str">
        <f t="shared" si="1403"/>
        <v>03</v>
      </c>
      <c r="F9475" t="str">
        <f>"026"</f>
        <v>026</v>
      </c>
      <c r="G9475" t="str">
        <f>""</f>
        <v/>
      </c>
      <c r="H9475" t="s">
        <v>3</v>
      </c>
      <c r="I9475" t="s">
        <v>3838</v>
      </c>
      <c r="J9475" t="s">
        <v>7423</v>
      </c>
      <c r="K9475" t="str">
        <f t="shared" si="1408"/>
        <v>41005</v>
      </c>
    </row>
    <row r="9476" spans="1:11" customFormat="1" x14ac:dyDescent="0.25">
      <c r="A9476" t="str">
        <f t="shared" si="1407"/>
        <v>41</v>
      </c>
      <c r="B9476" t="s">
        <v>812</v>
      </c>
      <c r="C9476" t="str">
        <f t="shared" si="1406"/>
        <v>091</v>
      </c>
      <c r="D9476" t="s">
        <v>812</v>
      </c>
      <c r="E9476" t="str">
        <f t="shared" si="1403"/>
        <v>03</v>
      </c>
      <c r="F9476" t="str">
        <f>"027"</f>
        <v>027</v>
      </c>
      <c r="G9476" t="str">
        <f>""</f>
        <v/>
      </c>
      <c r="H9476" t="s">
        <v>1</v>
      </c>
      <c r="I9476" t="s">
        <v>3826</v>
      </c>
      <c r="J9476" t="s">
        <v>7411</v>
      </c>
      <c r="K9476" t="str">
        <f>"41004"</f>
        <v>41004</v>
      </c>
    </row>
    <row r="9477" spans="1:11" customFormat="1" x14ac:dyDescent="0.25">
      <c r="A9477" t="str">
        <f t="shared" si="1407"/>
        <v>41</v>
      </c>
      <c r="B9477" t="s">
        <v>812</v>
      </c>
      <c r="C9477" t="str">
        <f t="shared" si="1406"/>
        <v>091</v>
      </c>
      <c r="D9477" t="s">
        <v>812</v>
      </c>
      <c r="E9477" t="str">
        <f t="shared" si="1403"/>
        <v>03</v>
      </c>
      <c r="F9477" t="str">
        <f>"027"</f>
        <v>027</v>
      </c>
      <c r="G9477" t="str">
        <f>""</f>
        <v/>
      </c>
      <c r="H9477" t="s">
        <v>0</v>
      </c>
      <c r="I9477" t="s">
        <v>3826</v>
      </c>
      <c r="J9477" t="s">
        <v>7411</v>
      </c>
      <c r="K9477" t="str">
        <f>"41004"</f>
        <v>41004</v>
      </c>
    </row>
    <row r="9478" spans="1:11" customFormat="1" x14ac:dyDescent="0.25">
      <c r="A9478" t="str">
        <f t="shared" si="1407"/>
        <v>41</v>
      </c>
      <c r="B9478" t="s">
        <v>812</v>
      </c>
      <c r="C9478" t="str">
        <f t="shared" si="1406"/>
        <v>091</v>
      </c>
      <c r="D9478" t="s">
        <v>812</v>
      </c>
      <c r="E9478" t="str">
        <f t="shared" si="1403"/>
        <v>03</v>
      </c>
      <c r="F9478" t="str">
        <f>"028"</f>
        <v>028</v>
      </c>
      <c r="G9478" t="str">
        <f>""</f>
        <v/>
      </c>
      <c r="H9478" t="s">
        <v>1</v>
      </c>
      <c r="I9478" t="s">
        <v>3828</v>
      </c>
      <c r="J9478" t="s">
        <v>7413</v>
      </c>
      <c r="K9478" t="str">
        <f>"41018"</f>
        <v>41018</v>
      </c>
    </row>
    <row r="9479" spans="1:11" customFormat="1" x14ac:dyDescent="0.25">
      <c r="A9479" t="str">
        <f t="shared" si="1407"/>
        <v>41</v>
      </c>
      <c r="B9479" t="s">
        <v>812</v>
      </c>
      <c r="C9479" t="str">
        <f t="shared" si="1406"/>
        <v>091</v>
      </c>
      <c r="D9479" t="s">
        <v>812</v>
      </c>
      <c r="E9479" t="str">
        <f t="shared" si="1403"/>
        <v>03</v>
      </c>
      <c r="F9479" t="str">
        <f>"028"</f>
        <v>028</v>
      </c>
      <c r="G9479" t="str">
        <f>""</f>
        <v/>
      </c>
      <c r="H9479" t="s">
        <v>0</v>
      </c>
      <c r="I9479" t="s">
        <v>3828</v>
      </c>
      <c r="J9479" t="s">
        <v>7413</v>
      </c>
      <c r="K9479" t="str">
        <f>"41018"</f>
        <v>41018</v>
      </c>
    </row>
    <row r="9480" spans="1:11" customFormat="1" x14ac:dyDescent="0.25">
      <c r="A9480" t="str">
        <f t="shared" si="1407"/>
        <v>41</v>
      </c>
      <c r="B9480" t="s">
        <v>812</v>
      </c>
      <c r="C9480" t="str">
        <f t="shared" si="1406"/>
        <v>091</v>
      </c>
      <c r="D9480" t="s">
        <v>812</v>
      </c>
      <c r="E9480" t="str">
        <f t="shared" si="1403"/>
        <v>03</v>
      </c>
      <c r="F9480" t="str">
        <f>"029"</f>
        <v>029</v>
      </c>
      <c r="G9480" t="str">
        <f>""</f>
        <v/>
      </c>
      <c r="H9480" t="s">
        <v>3</v>
      </c>
      <c r="I9480" t="s">
        <v>3831</v>
      </c>
      <c r="J9480" t="s">
        <v>7416</v>
      </c>
      <c r="K9480" t="str">
        <f>"41018"</f>
        <v>41018</v>
      </c>
    </row>
    <row r="9481" spans="1:11" customFormat="1" x14ac:dyDescent="0.25">
      <c r="A9481" t="str">
        <f t="shared" si="1407"/>
        <v>41</v>
      </c>
      <c r="B9481" t="s">
        <v>812</v>
      </c>
      <c r="C9481" t="str">
        <f t="shared" si="1406"/>
        <v>091</v>
      </c>
      <c r="D9481" t="s">
        <v>812</v>
      </c>
      <c r="E9481" t="str">
        <f t="shared" si="1403"/>
        <v>03</v>
      </c>
      <c r="F9481" t="str">
        <f>"030"</f>
        <v>030</v>
      </c>
      <c r="G9481" t="str">
        <f>""</f>
        <v/>
      </c>
      <c r="H9481" t="s">
        <v>3</v>
      </c>
      <c r="I9481" t="s">
        <v>3829</v>
      </c>
      <c r="J9481" t="s">
        <v>7414</v>
      </c>
      <c r="K9481" t="str">
        <f>"41018"</f>
        <v>41018</v>
      </c>
    </row>
    <row r="9482" spans="1:11" customFormat="1" x14ac:dyDescent="0.25">
      <c r="A9482" t="str">
        <f t="shared" si="1407"/>
        <v>41</v>
      </c>
      <c r="B9482" t="s">
        <v>812</v>
      </c>
      <c r="C9482" t="str">
        <f t="shared" si="1406"/>
        <v>091</v>
      </c>
      <c r="D9482" t="s">
        <v>812</v>
      </c>
      <c r="E9482" t="str">
        <f t="shared" si="1403"/>
        <v>03</v>
      </c>
      <c r="F9482" t="str">
        <f>"031"</f>
        <v>031</v>
      </c>
      <c r="G9482" t="str">
        <f>""</f>
        <v/>
      </c>
      <c r="H9482" t="s">
        <v>3</v>
      </c>
      <c r="I9482" t="s">
        <v>3840</v>
      </c>
      <c r="J9482" t="s">
        <v>7425</v>
      </c>
      <c r="K9482" t="str">
        <f>"41018"</f>
        <v>41018</v>
      </c>
    </row>
    <row r="9483" spans="1:11" customFormat="1" x14ac:dyDescent="0.25">
      <c r="A9483" t="str">
        <f t="shared" si="1407"/>
        <v>41</v>
      </c>
      <c r="B9483" t="s">
        <v>812</v>
      </c>
      <c r="C9483" t="str">
        <f t="shared" si="1406"/>
        <v>091</v>
      </c>
      <c r="D9483" t="s">
        <v>812</v>
      </c>
      <c r="E9483" t="str">
        <f t="shared" si="1403"/>
        <v>03</v>
      </c>
      <c r="F9483" t="str">
        <f>"032"</f>
        <v>032</v>
      </c>
      <c r="G9483" t="str">
        <f>""</f>
        <v/>
      </c>
      <c r="H9483" t="s">
        <v>1</v>
      </c>
      <c r="I9483" t="s">
        <v>3833</v>
      </c>
      <c r="J9483" t="s">
        <v>7418</v>
      </c>
      <c r="K9483" t="str">
        <f>"41007"</f>
        <v>41007</v>
      </c>
    </row>
    <row r="9484" spans="1:11" customFormat="1" x14ac:dyDescent="0.25">
      <c r="A9484" t="str">
        <f t="shared" si="1407"/>
        <v>41</v>
      </c>
      <c r="B9484" t="s">
        <v>812</v>
      </c>
      <c r="C9484" t="str">
        <f t="shared" si="1406"/>
        <v>091</v>
      </c>
      <c r="D9484" t="s">
        <v>812</v>
      </c>
      <c r="E9484" t="str">
        <f t="shared" si="1403"/>
        <v>03</v>
      </c>
      <c r="F9484" t="str">
        <f>"032"</f>
        <v>032</v>
      </c>
      <c r="G9484" t="str">
        <f>""</f>
        <v/>
      </c>
      <c r="H9484" t="s">
        <v>0</v>
      </c>
      <c r="I9484" t="s">
        <v>3833</v>
      </c>
      <c r="J9484" t="s">
        <v>7418</v>
      </c>
      <c r="K9484" t="str">
        <f>"41007"</f>
        <v>41007</v>
      </c>
    </row>
    <row r="9485" spans="1:11" customFormat="1" x14ac:dyDescent="0.25">
      <c r="A9485" t="str">
        <f t="shared" si="1407"/>
        <v>41</v>
      </c>
      <c r="B9485" t="s">
        <v>812</v>
      </c>
      <c r="C9485" t="str">
        <f t="shared" si="1406"/>
        <v>091</v>
      </c>
      <c r="D9485" t="s">
        <v>812</v>
      </c>
      <c r="E9485" t="str">
        <f t="shared" si="1403"/>
        <v>03</v>
      </c>
      <c r="F9485" t="str">
        <f>"032"</f>
        <v>032</v>
      </c>
      <c r="G9485" t="str">
        <f>""</f>
        <v/>
      </c>
      <c r="H9485" t="s">
        <v>2</v>
      </c>
      <c r="I9485" t="s">
        <v>3833</v>
      </c>
      <c r="J9485" t="s">
        <v>7418</v>
      </c>
      <c r="K9485" t="str">
        <f>"41007"</f>
        <v>41007</v>
      </c>
    </row>
    <row r="9486" spans="1:11" customFormat="1" x14ac:dyDescent="0.25">
      <c r="A9486" t="str">
        <f t="shared" si="1407"/>
        <v>41</v>
      </c>
      <c r="B9486" t="s">
        <v>812</v>
      </c>
      <c r="C9486" t="str">
        <f t="shared" si="1406"/>
        <v>091</v>
      </c>
      <c r="D9486" t="s">
        <v>812</v>
      </c>
      <c r="E9486" t="str">
        <f t="shared" si="1403"/>
        <v>03</v>
      </c>
      <c r="F9486" t="str">
        <f>"033"</f>
        <v>033</v>
      </c>
      <c r="G9486" t="str">
        <f>""</f>
        <v/>
      </c>
      <c r="H9486" t="s">
        <v>1</v>
      </c>
      <c r="I9486" t="s">
        <v>3834</v>
      </c>
      <c r="J9486" t="s">
        <v>7419</v>
      </c>
      <c r="K9486" t="str">
        <f>"41005"</f>
        <v>41005</v>
      </c>
    </row>
    <row r="9487" spans="1:11" customFormat="1" x14ac:dyDescent="0.25">
      <c r="A9487" t="str">
        <f t="shared" si="1407"/>
        <v>41</v>
      </c>
      <c r="B9487" t="s">
        <v>812</v>
      </c>
      <c r="C9487" t="str">
        <f t="shared" si="1406"/>
        <v>091</v>
      </c>
      <c r="D9487" t="s">
        <v>812</v>
      </c>
      <c r="E9487" t="str">
        <f t="shared" si="1403"/>
        <v>03</v>
      </c>
      <c r="F9487" t="str">
        <f>"033"</f>
        <v>033</v>
      </c>
      <c r="G9487" t="str">
        <f>""</f>
        <v/>
      </c>
      <c r="H9487" t="s">
        <v>0</v>
      </c>
      <c r="I9487" t="s">
        <v>3834</v>
      </c>
      <c r="J9487" t="s">
        <v>7419</v>
      </c>
      <c r="K9487" t="str">
        <f>"41005"</f>
        <v>41005</v>
      </c>
    </row>
    <row r="9488" spans="1:11" customFormat="1" x14ac:dyDescent="0.25">
      <c r="A9488" t="str">
        <f t="shared" si="1407"/>
        <v>41</v>
      </c>
      <c r="B9488" t="s">
        <v>812</v>
      </c>
      <c r="C9488" t="str">
        <f t="shared" si="1406"/>
        <v>091</v>
      </c>
      <c r="D9488" t="s">
        <v>812</v>
      </c>
      <c r="E9488" t="str">
        <f t="shared" si="1403"/>
        <v>03</v>
      </c>
      <c r="F9488" t="str">
        <f>"034"</f>
        <v>034</v>
      </c>
      <c r="G9488" t="str">
        <f>""</f>
        <v/>
      </c>
      <c r="H9488" t="s">
        <v>3</v>
      </c>
      <c r="I9488" t="s">
        <v>3836</v>
      </c>
      <c r="J9488" t="s">
        <v>7421</v>
      </c>
      <c r="K9488" t="str">
        <f>"41005"</f>
        <v>41005</v>
      </c>
    </row>
    <row r="9489" spans="1:11" customFormat="1" x14ac:dyDescent="0.25">
      <c r="A9489" t="str">
        <f t="shared" si="1407"/>
        <v>41</v>
      </c>
      <c r="B9489" t="s">
        <v>812</v>
      </c>
      <c r="C9489" t="str">
        <f t="shared" si="1406"/>
        <v>091</v>
      </c>
      <c r="D9489" t="s">
        <v>812</v>
      </c>
      <c r="E9489" t="str">
        <f t="shared" si="1403"/>
        <v>03</v>
      </c>
      <c r="F9489" t="str">
        <f>"035"</f>
        <v>035</v>
      </c>
      <c r="G9489" t="str">
        <f>""</f>
        <v/>
      </c>
      <c r="H9489" t="s">
        <v>1</v>
      </c>
      <c r="I9489" t="s">
        <v>3835</v>
      </c>
      <c r="J9489" t="s">
        <v>7420</v>
      </c>
      <c r="K9489" t="str">
        <f>"41005"</f>
        <v>41005</v>
      </c>
    </row>
    <row r="9490" spans="1:11" customFormat="1" x14ac:dyDescent="0.25">
      <c r="A9490" t="str">
        <f t="shared" si="1407"/>
        <v>41</v>
      </c>
      <c r="B9490" t="s">
        <v>812</v>
      </c>
      <c r="C9490" t="str">
        <f t="shared" si="1406"/>
        <v>091</v>
      </c>
      <c r="D9490" t="s">
        <v>812</v>
      </c>
      <c r="E9490" t="str">
        <f t="shared" si="1403"/>
        <v>03</v>
      </c>
      <c r="F9490" t="str">
        <f>"035"</f>
        <v>035</v>
      </c>
      <c r="G9490" t="str">
        <f>""</f>
        <v/>
      </c>
      <c r="H9490" t="s">
        <v>0</v>
      </c>
      <c r="I9490" t="s">
        <v>3835</v>
      </c>
      <c r="J9490" t="s">
        <v>7420</v>
      </c>
      <c r="K9490" t="str">
        <f>"41005"</f>
        <v>41005</v>
      </c>
    </row>
    <row r="9491" spans="1:11" customFormat="1" x14ac:dyDescent="0.25">
      <c r="A9491" t="str">
        <f t="shared" si="1407"/>
        <v>41</v>
      </c>
      <c r="B9491" t="s">
        <v>812</v>
      </c>
      <c r="C9491" t="str">
        <f t="shared" si="1406"/>
        <v>091</v>
      </c>
      <c r="D9491" t="s">
        <v>812</v>
      </c>
      <c r="E9491" t="str">
        <f t="shared" si="1403"/>
        <v>03</v>
      </c>
      <c r="F9491" t="str">
        <f>"036"</f>
        <v>036</v>
      </c>
      <c r="G9491" t="str">
        <f>""</f>
        <v/>
      </c>
      <c r="H9491" t="s">
        <v>3</v>
      </c>
      <c r="I9491" t="s">
        <v>3833</v>
      </c>
      <c r="J9491" t="s">
        <v>7418</v>
      </c>
      <c r="K9491" t="str">
        <f>"41007"</f>
        <v>41007</v>
      </c>
    </row>
    <row r="9492" spans="1:11" customFormat="1" x14ac:dyDescent="0.25">
      <c r="A9492" t="str">
        <f t="shared" si="1407"/>
        <v>41</v>
      </c>
      <c r="B9492" t="s">
        <v>812</v>
      </c>
      <c r="C9492" t="str">
        <f t="shared" si="1406"/>
        <v>091</v>
      </c>
      <c r="D9492" t="s">
        <v>812</v>
      </c>
      <c r="E9492" t="str">
        <f t="shared" si="1403"/>
        <v>03</v>
      </c>
      <c r="F9492" t="str">
        <f>"037"</f>
        <v>037</v>
      </c>
      <c r="G9492" t="str">
        <f>""</f>
        <v/>
      </c>
      <c r="H9492" t="s">
        <v>1</v>
      </c>
      <c r="I9492" t="s">
        <v>3841</v>
      </c>
      <c r="J9492" t="s">
        <v>7426</v>
      </c>
      <c r="K9492" t="str">
        <f>"41004"</f>
        <v>41004</v>
      </c>
    </row>
    <row r="9493" spans="1:11" customFormat="1" x14ac:dyDescent="0.25">
      <c r="A9493" t="str">
        <f t="shared" si="1407"/>
        <v>41</v>
      </c>
      <c r="B9493" t="s">
        <v>812</v>
      </c>
      <c r="C9493" t="str">
        <f t="shared" si="1406"/>
        <v>091</v>
      </c>
      <c r="D9493" t="s">
        <v>812</v>
      </c>
      <c r="E9493" t="str">
        <f t="shared" si="1403"/>
        <v>03</v>
      </c>
      <c r="F9493" t="str">
        <f>"037"</f>
        <v>037</v>
      </c>
      <c r="G9493" t="str">
        <f>""</f>
        <v/>
      </c>
      <c r="H9493" t="s">
        <v>0</v>
      </c>
      <c r="I9493" t="s">
        <v>3841</v>
      </c>
      <c r="J9493" t="s">
        <v>7426</v>
      </c>
      <c r="K9493" t="str">
        <f>"41004"</f>
        <v>41004</v>
      </c>
    </row>
    <row r="9494" spans="1:11" customFormat="1" x14ac:dyDescent="0.25">
      <c r="A9494" t="str">
        <f t="shared" si="1407"/>
        <v>41</v>
      </c>
      <c r="B9494" t="s">
        <v>812</v>
      </c>
      <c r="C9494" t="str">
        <f t="shared" si="1406"/>
        <v>091</v>
      </c>
      <c r="D9494" t="s">
        <v>812</v>
      </c>
      <c r="E9494" t="str">
        <f t="shared" si="1403"/>
        <v>03</v>
      </c>
      <c r="F9494" t="str">
        <f>"038"</f>
        <v>038</v>
      </c>
      <c r="G9494" t="str">
        <f>""</f>
        <v/>
      </c>
      <c r="H9494" t="s">
        <v>1</v>
      </c>
      <c r="I9494" t="s">
        <v>3831</v>
      </c>
      <c r="J9494" t="s">
        <v>7416</v>
      </c>
      <c r="K9494" t="str">
        <f>"41018"</f>
        <v>41018</v>
      </c>
    </row>
    <row r="9495" spans="1:11" customFormat="1" x14ac:dyDescent="0.25">
      <c r="A9495" t="str">
        <f t="shared" si="1407"/>
        <v>41</v>
      </c>
      <c r="B9495" t="s">
        <v>812</v>
      </c>
      <c r="C9495" t="str">
        <f t="shared" si="1406"/>
        <v>091</v>
      </c>
      <c r="D9495" t="s">
        <v>812</v>
      </c>
      <c r="E9495" t="str">
        <f t="shared" si="1403"/>
        <v>03</v>
      </c>
      <c r="F9495" t="str">
        <f>"038"</f>
        <v>038</v>
      </c>
      <c r="G9495" t="str">
        <f>""</f>
        <v/>
      </c>
      <c r="H9495" t="s">
        <v>0</v>
      </c>
      <c r="I9495" t="s">
        <v>3831</v>
      </c>
      <c r="J9495" t="s">
        <v>7416</v>
      </c>
      <c r="K9495" t="str">
        <f>"41018"</f>
        <v>41018</v>
      </c>
    </row>
    <row r="9496" spans="1:11" customFormat="1" x14ac:dyDescent="0.25">
      <c r="A9496" t="str">
        <f t="shared" si="1407"/>
        <v>41</v>
      </c>
      <c r="B9496" t="s">
        <v>812</v>
      </c>
      <c r="C9496" t="str">
        <f t="shared" si="1406"/>
        <v>091</v>
      </c>
      <c r="D9496" t="s">
        <v>812</v>
      </c>
      <c r="E9496" t="str">
        <f t="shared" si="1403"/>
        <v>03</v>
      </c>
      <c r="F9496" t="str">
        <f>"039"</f>
        <v>039</v>
      </c>
      <c r="G9496" t="str">
        <f>""</f>
        <v/>
      </c>
      <c r="H9496" t="s">
        <v>3</v>
      </c>
      <c r="I9496" t="s">
        <v>3803</v>
      </c>
      <c r="J9496" t="s">
        <v>7387</v>
      </c>
      <c r="K9496" t="str">
        <f>"41003"</f>
        <v>41003</v>
      </c>
    </row>
    <row r="9497" spans="1:11" customFormat="1" x14ac:dyDescent="0.25">
      <c r="A9497" t="str">
        <f t="shared" si="1407"/>
        <v>41</v>
      </c>
      <c r="B9497" t="s">
        <v>812</v>
      </c>
      <c r="C9497" t="str">
        <f t="shared" si="1406"/>
        <v>091</v>
      </c>
      <c r="D9497" t="s">
        <v>812</v>
      </c>
      <c r="E9497" t="str">
        <f t="shared" ref="E9497:E9501" si="1409">"03"</f>
        <v>03</v>
      </c>
      <c r="F9497" t="str">
        <f>"040"</f>
        <v>040</v>
      </c>
      <c r="G9497" t="str">
        <f>""</f>
        <v/>
      </c>
      <c r="H9497" t="s">
        <v>3</v>
      </c>
      <c r="I9497" t="s">
        <v>3835</v>
      </c>
      <c r="J9497" t="s">
        <v>7420</v>
      </c>
      <c r="K9497" t="str">
        <f>"41005"</f>
        <v>41005</v>
      </c>
    </row>
    <row r="9498" spans="1:11" customFormat="1" x14ac:dyDescent="0.25">
      <c r="A9498" t="str">
        <f t="shared" si="1407"/>
        <v>41</v>
      </c>
      <c r="B9498" t="s">
        <v>812</v>
      </c>
      <c r="C9498" t="str">
        <f t="shared" si="1406"/>
        <v>091</v>
      </c>
      <c r="D9498" t="s">
        <v>812</v>
      </c>
      <c r="E9498" t="str">
        <f t="shared" si="1409"/>
        <v>03</v>
      </c>
      <c r="F9498" t="str">
        <f>"041"</f>
        <v>041</v>
      </c>
      <c r="G9498" t="str">
        <f>""</f>
        <v/>
      </c>
      <c r="H9498" t="s">
        <v>1</v>
      </c>
      <c r="I9498" t="s">
        <v>3840</v>
      </c>
      <c r="J9498" t="s">
        <v>7425</v>
      </c>
      <c r="K9498" t="str">
        <f>"41018"</f>
        <v>41018</v>
      </c>
    </row>
    <row r="9499" spans="1:11" customFormat="1" x14ac:dyDescent="0.25">
      <c r="A9499" t="str">
        <f t="shared" si="1407"/>
        <v>41</v>
      </c>
      <c r="B9499" t="s">
        <v>812</v>
      </c>
      <c r="C9499" t="str">
        <f t="shared" si="1406"/>
        <v>091</v>
      </c>
      <c r="D9499" t="s">
        <v>812</v>
      </c>
      <c r="E9499" t="str">
        <f t="shared" si="1409"/>
        <v>03</v>
      </c>
      <c r="F9499" t="str">
        <f>"041"</f>
        <v>041</v>
      </c>
      <c r="G9499" t="str">
        <f>""</f>
        <v/>
      </c>
      <c r="H9499" t="s">
        <v>0</v>
      </c>
      <c r="I9499" t="s">
        <v>3840</v>
      </c>
      <c r="J9499" t="s">
        <v>7425</v>
      </c>
      <c r="K9499" t="str">
        <f>"41018"</f>
        <v>41018</v>
      </c>
    </row>
    <row r="9500" spans="1:11" customFormat="1" x14ac:dyDescent="0.25">
      <c r="A9500" t="str">
        <f t="shared" si="1407"/>
        <v>41</v>
      </c>
      <c r="B9500" t="s">
        <v>812</v>
      </c>
      <c r="C9500" t="str">
        <f t="shared" si="1406"/>
        <v>091</v>
      </c>
      <c r="D9500" t="s">
        <v>812</v>
      </c>
      <c r="E9500" t="str">
        <f t="shared" si="1409"/>
        <v>03</v>
      </c>
      <c r="F9500" t="str">
        <f>"041"</f>
        <v>041</v>
      </c>
      <c r="G9500" t="str">
        <f>""</f>
        <v/>
      </c>
      <c r="H9500" t="s">
        <v>2</v>
      </c>
      <c r="I9500" t="s">
        <v>3840</v>
      </c>
      <c r="J9500" t="s">
        <v>7425</v>
      </c>
      <c r="K9500" t="str">
        <f>"41018"</f>
        <v>41018</v>
      </c>
    </row>
    <row r="9501" spans="1:11" customFormat="1" x14ac:dyDescent="0.25">
      <c r="A9501" t="str">
        <f t="shared" si="1407"/>
        <v>41</v>
      </c>
      <c r="B9501" t="s">
        <v>812</v>
      </c>
      <c r="C9501" t="str">
        <f t="shared" si="1406"/>
        <v>091</v>
      </c>
      <c r="D9501" t="s">
        <v>812</v>
      </c>
      <c r="E9501" t="str">
        <f t="shared" si="1409"/>
        <v>03</v>
      </c>
      <c r="F9501" t="str">
        <f>"042"</f>
        <v>042</v>
      </c>
      <c r="G9501" t="str">
        <f>""</f>
        <v/>
      </c>
      <c r="H9501" t="s">
        <v>3</v>
      </c>
      <c r="I9501" t="s">
        <v>3829</v>
      </c>
      <c r="J9501" t="s">
        <v>7414</v>
      </c>
      <c r="K9501" t="str">
        <f>"41018"</f>
        <v>41018</v>
      </c>
    </row>
    <row r="9502" spans="1:11" customFormat="1" x14ac:dyDescent="0.25">
      <c r="A9502" t="str">
        <f t="shared" si="1407"/>
        <v>41</v>
      </c>
      <c r="B9502" t="s">
        <v>812</v>
      </c>
      <c r="C9502" t="str">
        <f t="shared" si="1406"/>
        <v>091</v>
      </c>
      <c r="D9502" t="s">
        <v>812</v>
      </c>
      <c r="E9502" t="str">
        <f t="shared" ref="E9502:E9565" si="1410">"04"</f>
        <v>04</v>
      </c>
      <c r="F9502" t="str">
        <f>"001"</f>
        <v>001</v>
      </c>
      <c r="G9502" t="str">
        <f>""</f>
        <v/>
      </c>
      <c r="H9502" t="s">
        <v>3</v>
      </c>
      <c r="I9502" t="s">
        <v>3842</v>
      </c>
      <c r="J9502" t="s">
        <v>7427</v>
      </c>
      <c r="K9502" t="str">
        <f t="shared" ref="K9502:K9565" si="1411">"41006"</f>
        <v>41006</v>
      </c>
    </row>
    <row r="9503" spans="1:11" customFormat="1" x14ac:dyDescent="0.25">
      <c r="A9503" t="str">
        <f t="shared" si="1407"/>
        <v>41</v>
      </c>
      <c r="B9503" t="s">
        <v>812</v>
      </c>
      <c r="C9503" t="str">
        <f t="shared" si="1406"/>
        <v>091</v>
      </c>
      <c r="D9503" t="s">
        <v>812</v>
      </c>
      <c r="E9503" t="str">
        <f t="shared" si="1410"/>
        <v>04</v>
      </c>
      <c r="F9503" t="str">
        <f>"002"</f>
        <v>002</v>
      </c>
      <c r="G9503" t="str">
        <f>""</f>
        <v/>
      </c>
      <c r="H9503" t="s">
        <v>1</v>
      </c>
      <c r="I9503" t="s">
        <v>3842</v>
      </c>
      <c r="J9503" t="s">
        <v>7427</v>
      </c>
      <c r="K9503" t="str">
        <f t="shared" si="1411"/>
        <v>41006</v>
      </c>
    </row>
    <row r="9504" spans="1:11" customFormat="1" x14ac:dyDescent="0.25">
      <c r="A9504" t="str">
        <f t="shared" si="1407"/>
        <v>41</v>
      </c>
      <c r="B9504" t="s">
        <v>812</v>
      </c>
      <c r="C9504" t="str">
        <f t="shared" si="1406"/>
        <v>091</v>
      </c>
      <c r="D9504" t="s">
        <v>812</v>
      </c>
      <c r="E9504" t="str">
        <f t="shared" si="1410"/>
        <v>04</v>
      </c>
      <c r="F9504" t="str">
        <f>"002"</f>
        <v>002</v>
      </c>
      <c r="G9504" t="str">
        <f>""</f>
        <v/>
      </c>
      <c r="H9504" t="s">
        <v>0</v>
      </c>
      <c r="I9504" t="s">
        <v>3842</v>
      </c>
      <c r="J9504" t="s">
        <v>7427</v>
      </c>
      <c r="K9504" t="str">
        <f t="shared" si="1411"/>
        <v>41006</v>
      </c>
    </row>
    <row r="9505" spans="1:11" customFormat="1" x14ac:dyDescent="0.25">
      <c r="A9505" t="str">
        <f t="shared" si="1407"/>
        <v>41</v>
      </c>
      <c r="B9505" t="s">
        <v>812</v>
      </c>
      <c r="C9505" t="str">
        <f t="shared" si="1406"/>
        <v>091</v>
      </c>
      <c r="D9505" t="s">
        <v>812</v>
      </c>
      <c r="E9505" t="str">
        <f t="shared" si="1410"/>
        <v>04</v>
      </c>
      <c r="F9505" t="str">
        <f>"003"</f>
        <v>003</v>
      </c>
      <c r="G9505" t="str">
        <f>""</f>
        <v/>
      </c>
      <c r="H9505" t="s">
        <v>3</v>
      </c>
      <c r="I9505" t="s">
        <v>3842</v>
      </c>
      <c r="J9505" t="s">
        <v>7427</v>
      </c>
      <c r="K9505" t="str">
        <f t="shared" si="1411"/>
        <v>41006</v>
      </c>
    </row>
    <row r="9506" spans="1:11" customFormat="1" x14ac:dyDescent="0.25">
      <c r="A9506" t="str">
        <f t="shared" si="1407"/>
        <v>41</v>
      </c>
      <c r="B9506" t="s">
        <v>812</v>
      </c>
      <c r="C9506" t="str">
        <f t="shared" si="1406"/>
        <v>091</v>
      </c>
      <c r="D9506" t="s">
        <v>812</v>
      </c>
      <c r="E9506" t="str">
        <f t="shared" si="1410"/>
        <v>04</v>
      </c>
      <c r="F9506" t="str">
        <f>"004"</f>
        <v>004</v>
      </c>
      <c r="G9506" t="str">
        <f>""</f>
        <v/>
      </c>
      <c r="H9506" t="s">
        <v>1</v>
      </c>
      <c r="I9506" t="s">
        <v>3842</v>
      </c>
      <c r="J9506" t="s">
        <v>7427</v>
      </c>
      <c r="K9506" t="str">
        <f t="shared" si="1411"/>
        <v>41006</v>
      </c>
    </row>
    <row r="9507" spans="1:11" customFormat="1" x14ac:dyDescent="0.25">
      <c r="A9507" t="str">
        <f t="shared" si="1407"/>
        <v>41</v>
      </c>
      <c r="B9507" t="s">
        <v>812</v>
      </c>
      <c r="C9507" t="str">
        <f t="shared" si="1406"/>
        <v>091</v>
      </c>
      <c r="D9507" t="s">
        <v>812</v>
      </c>
      <c r="E9507" t="str">
        <f t="shared" si="1410"/>
        <v>04</v>
      </c>
      <c r="F9507" t="str">
        <f>"004"</f>
        <v>004</v>
      </c>
      <c r="G9507" t="str">
        <f>""</f>
        <v/>
      </c>
      <c r="H9507" t="s">
        <v>0</v>
      </c>
      <c r="I9507" t="s">
        <v>3842</v>
      </c>
      <c r="J9507" t="s">
        <v>7427</v>
      </c>
      <c r="K9507" t="str">
        <f t="shared" si="1411"/>
        <v>41006</v>
      </c>
    </row>
    <row r="9508" spans="1:11" customFormat="1" x14ac:dyDescent="0.25">
      <c r="A9508" t="str">
        <f t="shared" si="1407"/>
        <v>41</v>
      </c>
      <c r="B9508" t="s">
        <v>812</v>
      </c>
      <c r="C9508" t="str">
        <f t="shared" si="1406"/>
        <v>091</v>
      </c>
      <c r="D9508" t="s">
        <v>812</v>
      </c>
      <c r="E9508" t="str">
        <f t="shared" si="1410"/>
        <v>04</v>
      </c>
      <c r="F9508" t="str">
        <f>"005"</f>
        <v>005</v>
      </c>
      <c r="G9508" t="str">
        <f>""</f>
        <v/>
      </c>
      <c r="H9508" t="s">
        <v>1</v>
      </c>
      <c r="I9508" t="s">
        <v>3843</v>
      </c>
      <c r="J9508" t="s">
        <v>7428</v>
      </c>
      <c r="K9508" t="str">
        <f t="shared" si="1411"/>
        <v>41006</v>
      </c>
    </row>
    <row r="9509" spans="1:11" customFormat="1" x14ac:dyDescent="0.25">
      <c r="A9509" t="str">
        <f t="shared" si="1407"/>
        <v>41</v>
      </c>
      <c r="B9509" t="s">
        <v>812</v>
      </c>
      <c r="C9509" t="str">
        <f t="shared" si="1406"/>
        <v>091</v>
      </c>
      <c r="D9509" t="s">
        <v>812</v>
      </c>
      <c r="E9509" t="str">
        <f t="shared" si="1410"/>
        <v>04</v>
      </c>
      <c r="F9509" t="str">
        <f>"005"</f>
        <v>005</v>
      </c>
      <c r="G9509" t="str">
        <f>""</f>
        <v/>
      </c>
      <c r="H9509" t="s">
        <v>0</v>
      </c>
      <c r="I9509" t="s">
        <v>3843</v>
      </c>
      <c r="J9509" t="s">
        <v>7428</v>
      </c>
      <c r="K9509" t="str">
        <f t="shared" si="1411"/>
        <v>41006</v>
      </c>
    </row>
    <row r="9510" spans="1:11" customFormat="1" x14ac:dyDescent="0.25">
      <c r="A9510" t="str">
        <f t="shared" si="1407"/>
        <v>41</v>
      </c>
      <c r="B9510" t="s">
        <v>812</v>
      </c>
      <c r="C9510" t="str">
        <f t="shared" si="1406"/>
        <v>091</v>
      </c>
      <c r="D9510" t="s">
        <v>812</v>
      </c>
      <c r="E9510" t="str">
        <f t="shared" si="1410"/>
        <v>04</v>
      </c>
      <c r="F9510" t="str">
        <f>"006"</f>
        <v>006</v>
      </c>
      <c r="G9510" t="str">
        <f>""</f>
        <v/>
      </c>
      <c r="H9510" t="s">
        <v>1</v>
      </c>
      <c r="I9510" t="s">
        <v>3843</v>
      </c>
      <c r="J9510" t="s">
        <v>7428</v>
      </c>
      <c r="K9510" t="str">
        <f t="shared" si="1411"/>
        <v>41006</v>
      </c>
    </row>
    <row r="9511" spans="1:11" customFormat="1" x14ac:dyDescent="0.25">
      <c r="A9511" t="str">
        <f t="shared" si="1407"/>
        <v>41</v>
      </c>
      <c r="B9511" t="s">
        <v>812</v>
      </c>
      <c r="C9511" t="str">
        <f t="shared" si="1406"/>
        <v>091</v>
      </c>
      <c r="D9511" t="s">
        <v>812</v>
      </c>
      <c r="E9511" t="str">
        <f t="shared" si="1410"/>
        <v>04</v>
      </c>
      <c r="F9511" t="str">
        <f>"006"</f>
        <v>006</v>
      </c>
      <c r="G9511" t="str">
        <f>""</f>
        <v/>
      </c>
      <c r="H9511" t="s">
        <v>0</v>
      </c>
      <c r="I9511" t="s">
        <v>3843</v>
      </c>
      <c r="J9511" t="s">
        <v>7428</v>
      </c>
      <c r="K9511" t="str">
        <f t="shared" si="1411"/>
        <v>41006</v>
      </c>
    </row>
    <row r="9512" spans="1:11" customFormat="1" x14ac:dyDescent="0.25">
      <c r="A9512" t="str">
        <f t="shared" si="1407"/>
        <v>41</v>
      </c>
      <c r="B9512" t="s">
        <v>812</v>
      </c>
      <c r="C9512" t="str">
        <f t="shared" si="1406"/>
        <v>091</v>
      </c>
      <c r="D9512" t="s">
        <v>812</v>
      </c>
      <c r="E9512" t="str">
        <f t="shared" si="1410"/>
        <v>04</v>
      </c>
      <c r="F9512" t="str">
        <f>"007"</f>
        <v>007</v>
      </c>
      <c r="G9512" t="str">
        <f>""</f>
        <v/>
      </c>
      <c r="H9512" t="s">
        <v>3</v>
      </c>
      <c r="I9512" t="s">
        <v>3844</v>
      </c>
      <c r="J9512" t="s">
        <v>7429</v>
      </c>
      <c r="K9512" t="str">
        <f t="shared" si="1411"/>
        <v>41006</v>
      </c>
    </row>
    <row r="9513" spans="1:11" customFormat="1" x14ac:dyDescent="0.25">
      <c r="A9513" t="str">
        <f t="shared" si="1407"/>
        <v>41</v>
      </c>
      <c r="B9513" t="s">
        <v>812</v>
      </c>
      <c r="C9513" t="str">
        <f t="shared" si="1406"/>
        <v>091</v>
      </c>
      <c r="D9513" t="s">
        <v>812</v>
      </c>
      <c r="E9513" t="str">
        <f t="shared" si="1410"/>
        <v>04</v>
      </c>
      <c r="F9513" t="str">
        <f>"008"</f>
        <v>008</v>
      </c>
      <c r="G9513" t="str">
        <f>""</f>
        <v/>
      </c>
      <c r="H9513" t="s">
        <v>1</v>
      </c>
      <c r="I9513" t="s">
        <v>3845</v>
      </c>
      <c r="J9513" t="s">
        <v>7430</v>
      </c>
      <c r="K9513" t="str">
        <f t="shared" si="1411"/>
        <v>41006</v>
      </c>
    </row>
    <row r="9514" spans="1:11" customFormat="1" x14ac:dyDescent="0.25">
      <c r="A9514" t="str">
        <f t="shared" si="1407"/>
        <v>41</v>
      </c>
      <c r="B9514" t="s">
        <v>812</v>
      </c>
      <c r="C9514" t="str">
        <f t="shared" si="1406"/>
        <v>091</v>
      </c>
      <c r="D9514" t="s">
        <v>812</v>
      </c>
      <c r="E9514" t="str">
        <f t="shared" si="1410"/>
        <v>04</v>
      </c>
      <c r="F9514" t="str">
        <f>"008"</f>
        <v>008</v>
      </c>
      <c r="G9514" t="str">
        <f>""</f>
        <v/>
      </c>
      <c r="H9514" t="s">
        <v>0</v>
      </c>
      <c r="I9514" t="s">
        <v>3845</v>
      </c>
      <c r="J9514" t="s">
        <v>7430</v>
      </c>
      <c r="K9514" t="str">
        <f t="shared" si="1411"/>
        <v>41006</v>
      </c>
    </row>
    <row r="9515" spans="1:11" customFormat="1" x14ac:dyDescent="0.25">
      <c r="A9515" t="str">
        <f t="shared" si="1407"/>
        <v>41</v>
      </c>
      <c r="B9515" t="s">
        <v>812</v>
      </c>
      <c r="C9515" t="str">
        <f t="shared" si="1406"/>
        <v>091</v>
      </c>
      <c r="D9515" t="s">
        <v>812</v>
      </c>
      <c r="E9515" t="str">
        <f t="shared" si="1410"/>
        <v>04</v>
      </c>
      <c r="F9515" t="str">
        <f>"009"</f>
        <v>009</v>
      </c>
      <c r="G9515" t="str">
        <f>""</f>
        <v/>
      </c>
      <c r="H9515" t="s">
        <v>1</v>
      </c>
      <c r="I9515" t="s">
        <v>3844</v>
      </c>
      <c r="J9515" t="s">
        <v>7429</v>
      </c>
      <c r="K9515" t="str">
        <f t="shared" si="1411"/>
        <v>41006</v>
      </c>
    </row>
    <row r="9516" spans="1:11" customFormat="1" x14ac:dyDescent="0.25">
      <c r="A9516" t="str">
        <f t="shared" si="1407"/>
        <v>41</v>
      </c>
      <c r="B9516" t="s">
        <v>812</v>
      </c>
      <c r="C9516" t="str">
        <f t="shared" si="1406"/>
        <v>091</v>
      </c>
      <c r="D9516" t="s">
        <v>812</v>
      </c>
      <c r="E9516" t="str">
        <f t="shared" si="1410"/>
        <v>04</v>
      </c>
      <c r="F9516" t="str">
        <f>"009"</f>
        <v>009</v>
      </c>
      <c r="G9516" t="str">
        <f>""</f>
        <v/>
      </c>
      <c r="H9516" t="s">
        <v>0</v>
      </c>
      <c r="I9516" t="s">
        <v>3844</v>
      </c>
      <c r="J9516" t="s">
        <v>7429</v>
      </c>
      <c r="K9516" t="str">
        <f t="shared" si="1411"/>
        <v>41006</v>
      </c>
    </row>
    <row r="9517" spans="1:11" customFormat="1" x14ac:dyDescent="0.25">
      <c r="A9517" t="str">
        <f t="shared" si="1407"/>
        <v>41</v>
      </c>
      <c r="B9517" t="s">
        <v>812</v>
      </c>
      <c r="C9517" t="str">
        <f t="shared" si="1406"/>
        <v>091</v>
      </c>
      <c r="D9517" t="s">
        <v>812</v>
      </c>
      <c r="E9517" t="str">
        <f t="shared" si="1410"/>
        <v>04</v>
      </c>
      <c r="F9517" t="str">
        <f>"010"</f>
        <v>010</v>
      </c>
      <c r="G9517" t="str">
        <f>""</f>
        <v/>
      </c>
      <c r="H9517" t="s">
        <v>3</v>
      </c>
      <c r="I9517" t="s">
        <v>3846</v>
      </c>
      <c r="J9517" t="s">
        <v>7431</v>
      </c>
      <c r="K9517" t="str">
        <f t="shared" si="1411"/>
        <v>41006</v>
      </c>
    </row>
    <row r="9518" spans="1:11" customFormat="1" x14ac:dyDescent="0.25">
      <c r="A9518" t="str">
        <f t="shared" si="1407"/>
        <v>41</v>
      </c>
      <c r="B9518" t="s">
        <v>812</v>
      </c>
      <c r="C9518" t="str">
        <f t="shared" si="1406"/>
        <v>091</v>
      </c>
      <c r="D9518" t="s">
        <v>812</v>
      </c>
      <c r="E9518" t="str">
        <f t="shared" si="1410"/>
        <v>04</v>
      </c>
      <c r="F9518" t="str">
        <f>"011"</f>
        <v>011</v>
      </c>
      <c r="G9518" t="str">
        <f>""</f>
        <v/>
      </c>
      <c r="H9518" t="s">
        <v>1</v>
      </c>
      <c r="I9518" t="s">
        <v>3842</v>
      </c>
      <c r="J9518" t="s">
        <v>7427</v>
      </c>
      <c r="K9518" t="str">
        <f t="shared" si="1411"/>
        <v>41006</v>
      </c>
    </row>
    <row r="9519" spans="1:11" customFormat="1" x14ac:dyDescent="0.25">
      <c r="A9519" t="str">
        <f t="shared" si="1407"/>
        <v>41</v>
      </c>
      <c r="B9519" t="s">
        <v>812</v>
      </c>
      <c r="C9519" t="str">
        <f t="shared" si="1406"/>
        <v>091</v>
      </c>
      <c r="D9519" t="s">
        <v>812</v>
      </c>
      <c r="E9519" t="str">
        <f t="shared" si="1410"/>
        <v>04</v>
      </c>
      <c r="F9519" t="str">
        <f>"011"</f>
        <v>011</v>
      </c>
      <c r="G9519" t="str">
        <f>""</f>
        <v/>
      </c>
      <c r="H9519" t="s">
        <v>0</v>
      </c>
      <c r="I9519" t="s">
        <v>3842</v>
      </c>
      <c r="J9519" t="s">
        <v>7427</v>
      </c>
      <c r="K9519" t="str">
        <f t="shared" si="1411"/>
        <v>41006</v>
      </c>
    </row>
    <row r="9520" spans="1:11" customFormat="1" x14ac:dyDescent="0.25">
      <c r="A9520" t="str">
        <f t="shared" si="1407"/>
        <v>41</v>
      </c>
      <c r="B9520" t="s">
        <v>812</v>
      </c>
      <c r="C9520" t="str">
        <f t="shared" si="1406"/>
        <v>091</v>
      </c>
      <c r="D9520" t="s">
        <v>812</v>
      </c>
      <c r="E9520" t="str">
        <f t="shared" si="1410"/>
        <v>04</v>
      </c>
      <c r="F9520" t="str">
        <f>"012"</f>
        <v>012</v>
      </c>
      <c r="G9520" t="str">
        <f>""</f>
        <v/>
      </c>
      <c r="H9520" t="s">
        <v>3</v>
      </c>
      <c r="I9520" t="s">
        <v>3844</v>
      </c>
      <c r="J9520" t="s">
        <v>7429</v>
      </c>
      <c r="K9520" t="str">
        <f t="shared" si="1411"/>
        <v>41006</v>
      </c>
    </row>
    <row r="9521" spans="1:11" customFormat="1" x14ac:dyDescent="0.25">
      <c r="A9521" t="str">
        <f t="shared" si="1407"/>
        <v>41</v>
      </c>
      <c r="B9521" t="s">
        <v>812</v>
      </c>
      <c r="C9521" t="str">
        <f t="shared" ref="C9521:C9584" si="1412">"091"</f>
        <v>091</v>
      </c>
      <c r="D9521" t="s">
        <v>812</v>
      </c>
      <c r="E9521" t="str">
        <f t="shared" si="1410"/>
        <v>04</v>
      </c>
      <c r="F9521" t="str">
        <f>"013"</f>
        <v>013</v>
      </c>
      <c r="G9521" t="str">
        <f>""</f>
        <v/>
      </c>
      <c r="H9521" t="s">
        <v>1</v>
      </c>
      <c r="I9521" t="s">
        <v>3847</v>
      </c>
      <c r="J9521" t="s">
        <v>7432</v>
      </c>
      <c r="K9521" t="str">
        <f t="shared" si="1411"/>
        <v>41006</v>
      </c>
    </row>
    <row r="9522" spans="1:11" customFormat="1" x14ac:dyDescent="0.25">
      <c r="A9522" t="str">
        <f t="shared" si="1407"/>
        <v>41</v>
      </c>
      <c r="B9522" t="s">
        <v>812</v>
      </c>
      <c r="C9522" t="str">
        <f t="shared" si="1412"/>
        <v>091</v>
      </c>
      <c r="D9522" t="s">
        <v>812</v>
      </c>
      <c r="E9522" t="str">
        <f t="shared" si="1410"/>
        <v>04</v>
      </c>
      <c r="F9522" t="str">
        <f>"013"</f>
        <v>013</v>
      </c>
      <c r="G9522" t="str">
        <f>""</f>
        <v/>
      </c>
      <c r="H9522" t="s">
        <v>0</v>
      </c>
      <c r="I9522" t="s">
        <v>3847</v>
      </c>
      <c r="J9522" t="s">
        <v>7432</v>
      </c>
      <c r="K9522" t="str">
        <f t="shared" si="1411"/>
        <v>41006</v>
      </c>
    </row>
    <row r="9523" spans="1:11" customFormat="1" x14ac:dyDescent="0.25">
      <c r="A9523" t="str">
        <f t="shared" si="1407"/>
        <v>41</v>
      </c>
      <c r="B9523" t="s">
        <v>812</v>
      </c>
      <c r="C9523" t="str">
        <f t="shared" si="1412"/>
        <v>091</v>
      </c>
      <c r="D9523" t="s">
        <v>812</v>
      </c>
      <c r="E9523" t="str">
        <f t="shared" si="1410"/>
        <v>04</v>
      </c>
      <c r="F9523" t="str">
        <f>"014"</f>
        <v>014</v>
      </c>
      <c r="G9523" t="str">
        <f>""</f>
        <v/>
      </c>
      <c r="H9523" t="s">
        <v>1</v>
      </c>
      <c r="I9523" t="s">
        <v>3845</v>
      </c>
      <c r="J9523" t="s">
        <v>7430</v>
      </c>
      <c r="K9523" t="str">
        <f t="shared" si="1411"/>
        <v>41006</v>
      </c>
    </row>
    <row r="9524" spans="1:11" customFormat="1" x14ac:dyDescent="0.25">
      <c r="A9524" t="str">
        <f t="shared" si="1407"/>
        <v>41</v>
      </c>
      <c r="B9524" t="s">
        <v>812</v>
      </c>
      <c r="C9524" t="str">
        <f t="shared" si="1412"/>
        <v>091</v>
      </c>
      <c r="D9524" t="s">
        <v>812</v>
      </c>
      <c r="E9524" t="str">
        <f t="shared" si="1410"/>
        <v>04</v>
      </c>
      <c r="F9524" t="str">
        <f>"014"</f>
        <v>014</v>
      </c>
      <c r="G9524" t="str">
        <f>""</f>
        <v/>
      </c>
      <c r="H9524" t="s">
        <v>0</v>
      </c>
      <c r="I9524" t="s">
        <v>3845</v>
      </c>
      <c r="J9524" t="s">
        <v>7430</v>
      </c>
      <c r="K9524" t="str">
        <f t="shared" si="1411"/>
        <v>41006</v>
      </c>
    </row>
    <row r="9525" spans="1:11" customFormat="1" x14ac:dyDescent="0.25">
      <c r="A9525" t="str">
        <f t="shared" si="1407"/>
        <v>41</v>
      </c>
      <c r="B9525" t="s">
        <v>812</v>
      </c>
      <c r="C9525" t="str">
        <f t="shared" si="1412"/>
        <v>091</v>
      </c>
      <c r="D9525" t="s">
        <v>812</v>
      </c>
      <c r="E9525" t="str">
        <f t="shared" si="1410"/>
        <v>04</v>
      </c>
      <c r="F9525" t="str">
        <f>"015"</f>
        <v>015</v>
      </c>
      <c r="G9525" t="str">
        <f>""</f>
        <v/>
      </c>
      <c r="H9525" t="s">
        <v>1</v>
      </c>
      <c r="I9525" t="s">
        <v>3848</v>
      </c>
      <c r="J9525" t="s">
        <v>7433</v>
      </c>
      <c r="K9525" t="str">
        <f t="shared" si="1411"/>
        <v>41006</v>
      </c>
    </row>
    <row r="9526" spans="1:11" customFormat="1" x14ac:dyDescent="0.25">
      <c r="A9526" t="str">
        <f t="shared" si="1407"/>
        <v>41</v>
      </c>
      <c r="B9526" t="s">
        <v>812</v>
      </c>
      <c r="C9526" t="str">
        <f t="shared" si="1412"/>
        <v>091</v>
      </c>
      <c r="D9526" t="s">
        <v>812</v>
      </c>
      <c r="E9526" t="str">
        <f t="shared" si="1410"/>
        <v>04</v>
      </c>
      <c r="F9526" t="str">
        <f>"015"</f>
        <v>015</v>
      </c>
      <c r="G9526" t="str">
        <f>""</f>
        <v/>
      </c>
      <c r="H9526" t="s">
        <v>0</v>
      </c>
      <c r="I9526" t="s">
        <v>3848</v>
      </c>
      <c r="J9526" t="s">
        <v>7433</v>
      </c>
      <c r="K9526" t="str">
        <f t="shared" si="1411"/>
        <v>41006</v>
      </c>
    </row>
    <row r="9527" spans="1:11" customFormat="1" x14ac:dyDescent="0.25">
      <c r="A9527" t="str">
        <f t="shared" ref="A9527:A9590" si="1413">"41"</f>
        <v>41</v>
      </c>
      <c r="B9527" t="s">
        <v>812</v>
      </c>
      <c r="C9527" t="str">
        <f t="shared" si="1412"/>
        <v>091</v>
      </c>
      <c r="D9527" t="s">
        <v>812</v>
      </c>
      <c r="E9527" t="str">
        <f t="shared" si="1410"/>
        <v>04</v>
      </c>
      <c r="F9527" t="str">
        <f>"015"</f>
        <v>015</v>
      </c>
      <c r="G9527" t="str">
        <f>""</f>
        <v/>
      </c>
      <c r="H9527" t="s">
        <v>2</v>
      </c>
      <c r="I9527" t="s">
        <v>3848</v>
      </c>
      <c r="J9527" t="s">
        <v>7433</v>
      </c>
      <c r="K9527" t="str">
        <f t="shared" si="1411"/>
        <v>41006</v>
      </c>
    </row>
    <row r="9528" spans="1:11" customFormat="1" x14ac:dyDescent="0.25">
      <c r="A9528" t="str">
        <f t="shared" si="1413"/>
        <v>41</v>
      </c>
      <c r="B9528" t="s">
        <v>812</v>
      </c>
      <c r="C9528" t="str">
        <f t="shared" si="1412"/>
        <v>091</v>
      </c>
      <c r="D9528" t="s">
        <v>812</v>
      </c>
      <c r="E9528" t="str">
        <f t="shared" si="1410"/>
        <v>04</v>
      </c>
      <c r="F9528" t="str">
        <f>"016"</f>
        <v>016</v>
      </c>
      <c r="G9528" t="str">
        <f>""</f>
        <v/>
      </c>
      <c r="H9528" t="s">
        <v>3</v>
      </c>
      <c r="I9528" t="s">
        <v>3849</v>
      </c>
      <c r="J9528" t="s">
        <v>7434</v>
      </c>
      <c r="K9528" t="str">
        <f t="shared" si="1411"/>
        <v>41006</v>
      </c>
    </row>
    <row r="9529" spans="1:11" customFormat="1" x14ac:dyDescent="0.25">
      <c r="A9529" t="str">
        <f t="shared" si="1413"/>
        <v>41</v>
      </c>
      <c r="B9529" t="s">
        <v>812</v>
      </c>
      <c r="C9529" t="str">
        <f t="shared" si="1412"/>
        <v>091</v>
      </c>
      <c r="D9529" t="s">
        <v>812</v>
      </c>
      <c r="E9529" t="str">
        <f t="shared" si="1410"/>
        <v>04</v>
      </c>
      <c r="F9529" t="str">
        <f>"017"</f>
        <v>017</v>
      </c>
      <c r="G9529" t="str">
        <f>""</f>
        <v/>
      </c>
      <c r="H9529" t="s">
        <v>3</v>
      </c>
      <c r="I9529" t="s">
        <v>3850</v>
      </c>
      <c r="J9529" t="s">
        <v>7435</v>
      </c>
      <c r="K9529" t="str">
        <f t="shared" si="1411"/>
        <v>41006</v>
      </c>
    </row>
    <row r="9530" spans="1:11" customFormat="1" x14ac:dyDescent="0.25">
      <c r="A9530" t="str">
        <f t="shared" si="1413"/>
        <v>41</v>
      </c>
      <c r="B9530" t="s">
        <v>812</v>
      </c>
      <c r="C9530" t="str">
        <f t="shared" si="1412"/>
        <v>091</v>
      </c>
      <c r="D9530" t="s">
        <v>812</v>
      </c>
      <c r="E9530" t="str">
        <f t="shared" si="1410"/>
        <v>04</v>
      </c>
      <c r="F9530" t="str">
        <f>"018"</f>
        <v>018</v>
      </c>
      <c r="G9530" t="str">
        <f>""</f>
        <v/>
      </c>
      <c r="H9530" t="s">
        <v>1</v>
      </c>
      <c r="I9530" t="s">
        <v>3849</v>
      </c>
      <c r="J9530" t="s">
        <v>7434</v>
      </c>
      <c r="K9530" t="str">
        <f t="shared" si="1411"/>
        <v>41006</v>
      </c>
    </row>
    <row r="9531" spans="1:11" customFormat="1" x14ac:dyDescent="0.25">
      <c r="A9531" t="str">
        <f t="shared" si="1413"/>
        <v>41</v>
      </c>
      <c r="B9531" t="s">
        <v>812</v>
      </c>
      <c r="C9531" t="str">
        <f t="shared" si="1412"/>
        <v>091</v>
      </c>
      <c r="D9531" t="s">
        <v>812</v>
      </c>
      <c r="E9531" t="str">
        <f t="shared" si="1410"/>
        <v>04</v>
      </c>
      <c r="F9531" t="str">
        <f>"018"</f>
        <v>018</v>
      </c>
      <c r="G9531" t="str">
        <f>""</f>
        <v/>
      </c>
      <c r="H9531" t="s">
        <v>0</v>
      </c>
      <c r="I9531" t="s">
        <v>3849</v>
      </c>
      <c r="J9531" t="s">
        <v>7434</v>
      </c>
      <c r="K9531" t="str">
        <f t="shared" si="1411"/>
        <v>41006</v>
      </c>
    </row>
    <row r="9532" spans="1:11" customFormat="1" x14ac:dyDescent="0.25">
      <c r="A9532" t="str">
        <f t="shared" si="1413"/>
        <v>41</v>
      </c>
      <c r="B9532" t="s">
        <v>812</v>
      </c>
      <c r="C9532" t="str">
        <f t="shared" si="1412"/>
        <v>091</v>
      </c>
      <c r="D9532" t="s">
        <v>812</v>
      </c>
      <c r="E9532" t="str">
        <f t="shared" si="1410"/>
        <v>04</v>
      </c>
      <c r="F9532" t="str">
        <f>"019"</f>
        <v>019</v>
      </c>
      <c r="G9532" t="str">
        <f>""</f>
        <v/>
      </c>
      <c r="H9532" t="s">
        <v>3</v>
      </c>
      <c r="I9532" t="s">
        <v>3851</v>
      </c>
      <c r="J9532" t="s">
        <v>7436</v>
      </c>
      <c r="K9532" t="str">
        <f t="shared" si="1411"/>
        <v>41006</v>
      </c>
    </row>
    <row r="9533" spans="1:11" customFormat="1" x14ac:dyDescent="0.25">
      <c r="A9533" t="str">
        <f t="shared" si="1413"/>
        <v>41</v>
      </c>
      <c r="B9533" t="s">
        <v>812</v>
      </c>
      <c r="C9533" t="str">
        <f t="shared" si="1412"/>
        <v>091</v>
      </c>
      <c r="D9533" t="s">
        <v>812</v>
      </c>
      <c r="E9533" t="str">
        <f t="shared" si="1410"/>
        <v>04</v>
      </c>
      <c r="F9533" t="str">
        <f>"020"</f>
        <v>020</v>
      </c>
      <c r="G9533" t="str">
        <f>""</f>
        <v/>
      </c>
      <c r="H9533" t="s">
        <v>3</v>
      </c>
      <c r="I9533" t="s">
        <v>3852</v>
      </c>
      <c r="J9533" t="s">
        <v>7437</v>
      </c>
      <c r="K9533" t="str">
        <f t="shared" si="1411"/>
        <v>41006</v>
      </c>
    </row>
    <row r="9534" spans="1:11" customFormat="1" x14ac:dyDescent="0.25">
      <c r="A9534" t="str">
        <f t="shared" si="1413"/>
        <v>41</v>
      </c>
      <c r="B9534" t="s">
        <v>812</v>
      </c>
      <c r="C9534" t="str">
        <f t="shared" si="1412"/>
        <v>091</v>
      </c>
      <c r="D9534" t="s">
        <v>812</v>
      </c>
      <c r="E9534" t="str">
        <f t="shared" si="1410"/>
        <v>04</v>
      </c>
      <c r="F9534" t="str">
        <f>"021"</f>
        <v>021</v>
      </c>
      <c r="G9534" t="str">
        <f>""</f>
        <v/>
      </c>
      <c r="H9534" t="s">
        <v>1</v>
      </c>
      <c r="I9534" t="s">
        <v>3847</v>
      </c>
      <c r="J9534" t="s">
        <v>7432</v>
      </c>
      <c r="K9534" t="str">
        <f t="shared" si="1411"/>
        <v>41006</v>
      </c>
    </row>
    <row r="9535" spans="1:11" customFormat="1" x14ac:dyDescent="0.25">
      <c r="A9535" t="str">
        <f t="shared" si="1413"/>
        <v>41</v>
      </c>
      <c r="B9535" t="s">
        <v>812</v>
      </c>
      <c r="C9535" t="str">
        <f t="shared" si="1412"/>
        <v>091</v>
      </c>
      <c r="D9535" t="s">
        <v>812</v>
      </c>
      <c r="E9535" t="str">
        <f t="shared" si="1410"/>
        <v>04</v>
      </c>
      <c r="F9535" t="str">
        <f>"021"</f>
        <v>021</v>
      </c>
      <c r="G9535" t="str">
        <f>""</f>
        <v/>
      </c>
      <c r="H9535" t="s">
        <v>0</v>
      </c>
      <c r="I9535" t="s">
        <v>3847</v>
      </c>
      <c r="J9535" t="s">
        <v>7432</v>
      </c>
      <c r="K9535" t="str">
        <f t="shared" si="1411"/>
        <v>41006</v>
      </c>
    </row>
    <row r="9536" spans="1:11" customFormat="1" x14ac:dyDescent="0.25">
      <c r="A9536" t="str">
        <f t="shared" si="1413"/>
        <v>41</v>
      </c>
      <c r="B9536" t="s">
        <v>812</v>
      </c>
      <c r="C9536" t="str">
        <f t="shared" si="1412"/>
        <v>091</v>
      </c>
      <c r="D9536" t="s">
        <v>812</v>
      </c>
      <c r="E9536" t="str">
        <f t="shared" si="1410"/>
        <v>04</v>
      </c>
      <c r="F9536" t="str">
        <f>"022"</f>
        <v>022</v>
      </c>
      <c r="G9536" t="str">
        <f>""</f>
        <v/>
      </c>
      <c r="H9536" t="s">
        <v>3</v>
      </c>
      <c r="I9536" t="s">
        <v>3847</v>
      </c>
      <c r="J9536" t="s">
        <v>7432</v>
      </c>
      <c r="K9536" t="str">
        <f t="shared" si="1411"/>
        <v>41006</v>
      </c>
    </row>
    <row r="9537" spans="1:11" customFormat="1" x14ac:dyDescent="0.25">
      <c r="A9537" t="str">
        <f t="shared" si="1413"/>
        <v>41</v>
      </c>
      <c r="B9537" t="s">
        <v>812</v>
      </c>
      <c r="C9537" t="str">
        <f t="shared" si="1412"/>
        <v>091</v>
      </c>
      <c r="D9537" t="s">
        <v>812</v>
      </c>
      <c r="E9537" t="str">
        <f t="shared" si="1410"/>
        <v>04</v>
      </c>
      <c r="F9537" t="str">
        <f>"023"</f>
        <v>023</v>
      </c>
      <c r="G9537" t="str">
        <f>""</f>
        <v/>
      </c>
      <c r="H9537" t="s">
        <v>3</v>
      </c>
      <c r="I9537" t="s">
        <v>3853</v>
      </c>
      <c r="J9537" t="s">
        <v>7438</v>
      </c>
      <c r="K9537" t="str">
        <f t="shared" si="1411"/>
        <v>41006</v>
      </c>
    </row>
    <row r="9538" spans="1:11" customFormat="1" x14ac:dyDescent="0.25">
      <c r="A9538" t="str">
        <f t="shared" si="1413"/>
        <v>41</v>
      </c>
      <c r="B9538" t="s">
        <v>812</v>
      </c>
      <c r="C9538" t="str">
        <f t="shared" si="1412"/>
        <v>091</v>
      </c>
      <c r="D9538" t="s">
        <v>812</v>
      </c>
      <c r="E9538" t="str">
        <f t="shared" si="1410"/>
        <v>04</v>
      </c>
      <c r="F9538" t="str">
        <f>"024"</f>
        <v>024</v>
      </c>
      <c r="G9538" t="str">
        <f>""</f>
        <v/>
      </c>
      <c r="H9538" t="s">
        <v>1</v>
      </c>
      <c r="I9538" t="s">
        <v>3847</v>
      </c>
      <c r="J9538" t="s">
        <v>7432</v>
      </c>
      <c r="K9538" t="str">
        <f t="shared" si="1411"/>
        <v>41006</v>
      </c>
    </row>
    <row r="9539" spans="1:11" customFormat="1" x14ac:dyDescent="0.25">
      <c r="A9539" t="str">
        <f t="shared" si="1413"/>
        <v>41</v>
      </c>
      <c r="B9539" t="s">
        <v>812</v>
      </c>
      <c r="C9539" t="str">
        <f t="shared" si="1412"/>
        <v>091</v>
      </c>
      <c r="D9539" t="s">
        <v>812</v>
      </c>
      <c r="E9539" t="str">
        <f t="shared" si="1410"/>
        <v>04</v>
      </c>
      <c r="F9539" t="str">
        <f>"024"</f>
        <v>024</v>
      </c>
      <c r="G9539" t="str">
        <f>""</f>
        <v/>
      </c>
      <c r="H9539" t="s">
        <v>0</v>
      </c>
      <c r="I9539" t="s">
        <v>3847</v>
      </c>
      <c r="J9539" t="s">
        <v>7432</v>
      </c>
      <c r="K9539" t="str">
        <f t="shared" si="1411"/>
        <v>41006</v>
      </c>
    </row>
    <row r="9540" spans="1:11" customFormat="1" x14ac:dyDescent="0.25">
      <c r="A9540" t="str">
        <f t="shared" si="1413"/>
        <v>41</v>
      </c>
      <c r="B9540" t="s">
        <v>812</v>
      </c>
      <c r="C9540" t="str">
        <f t="shared" si="1412"/>
        <v>091</v>
      </c>
      <c r="D9540" t="s">
        <v>812</v>
      </c>
      <c r="E9540" t="str">
        <f t="shared" si="1410"/>
        <v>04</v>
      </c>
      <c r="F9540" t="str">
        <f>"025"</f>
        <v>025</v>
      </c>
      <c r="G9540" t="str">
        <f>""</f>
        <v/>
      </c>
      <c r="H9540" t="s">
        <v>3</v>
      </c>
      <c r="I9540" t="s">
        <v>3853</v>
      </c>
      <c r="J9540" t="s">
        <v>7438</v>
      </c>
      <c r="K9540" t="str">
        <f t="shared" si="1411"/>
        <v>41006</v>
      </c>
    </row>
    <row r="9541" spans="1:11" customFormat="1" x14ac:dyDescent="0.25">
      <c r="A9541" t="str">
        <f t="shared" si="1413"/>
        <v>41</v>
      </c>
      <c r="B9541" t="s">
        <v>812</v>
      </c>
      <c r="C9541" t="str">
        <f t="shared" si="1412"/>
        <v>091</v>
      </c>
      <c r="D9541" t="s">
        <v>812</v>
      </c>
      <c r="E9541" t="str">
        <f t="shared" si="1410"/>
        <v>04</v>
      </c>
      <c r="F9541" t="str">
        <f>"026"</f>
        <v>026</v>
      </c>
      <c r="G9541" t="str">
        <f>""</f>
        <v/>
      </c>
      <c r="H9541" t="s">
        <v>1</v>
      </c>
      <c r="I9541" t="s">
        <v>3851</v>
      </c>
      <c r="J9541" t="s">
        <v>7436</v>
      </c>
      <c r="K9541" t="str">
        <f t="shared" si="1411"/>
        <v>41006</v>
      </c>
    </row>
    <row r="9542" spans="1:11" customFormat="1" x14ac:dyDescent="0.25">
      <c r="A9542" t="str">
        <f t="shared" si="1413"/>
        <v>41</v>
      </c>
      <c r="B9542" t="s">
        <v>812</v>
      </c>
      <c r="C9542" t="str">
        <f t="shared" si="1412"/>
        <v>091</v>
      </c>
      <c r="D9542" t="s">
        <v>812</v>
      </c>
      <c r="E9542" t="str">
        <f t="shared" si="1410"/>
        <v>04</v>
      </c>
      <c r="F9542" t="str">
        <f>"026"</f>
        <v>026</v>
      </c>
      <c r="G9542" t="str">
        <f>""</f>
        <v/>
      </c>
      <c r="H9542" t="s">
        <v>0</v>
      </c>
      <c r="I9542" t="s">
        <v>3851</v>
      </c>
      <c r="J9542" t="s">
        <v>7436</v>
      </c>
      <c r="K9542" t="str">
        <f t="shared" si="1411"/>
        <v>41006</v>
      </c>
    </row>
    <row r="9543" spans="1:11" customFormat="1" x14ac:dyDescent="0.25">
      <c r="A9543" t="str">
        <f t="shared" si="1413"/>
        <v>41</v>
      </c>
      <c r="B9543" t="s">
        <v>812</v>
      </c>
      <c r="C9543" t="str">
        <f t="shared" si="1412"/>
        <v>091</v>
      </c>
      <c r="D9543" t="s">
        <v>812</v>
      </c>
      <c r="E9543" t="str">
        <f t="shared" si="1410"/>
        <v>04</v>
      </c>
      <c r="F9543" t="str">
        <f>"027"</f>
        <v>027</v>
      </c>
      <c r="G9543" t="str">
        <f>""</f>
        <v/>
      </c>
      <c r="H9543" t="s">
        <v>3</v>
      </c>
      <c r="I9543" t="s">
        <v>3845</v>
      </c>
      <c r="J9543" t="s">
        <v>7430</v>
      </c>
      <c r="K9543" t="str">
        <f t="shared" si="1411"/>
        <v>41006</v>
      </c>
    </row>
    <row r="9544" spans="1:11" customFormat="1" x14ac:dyDescent="0.25">
      <c r="A9544" t="str">
        <f t="shared" si="1413"/>
        <v>41</v>
      </c>
      <c r="B9544" t="s">
        <v>812</v>
      </c>
      <c r="C9544" t="str">
        <f t="shared" si="1412"/>
        <v>091</v>
      </c>
      <c r="D9544" t="s">
        <v>812</v>
      </c>
      <c r="E9544" t="str">
        <f t="shared" si="1410"/>
        <v>04</v>
      </c>
      <c r="F9544" t="str">
        <f>"030"</f>
        <v>030</v>
      </c>
      <c r="G9544" t="str">
        <f>""</f>
        <v/>
      </c>
      <c r="H9544" t="s">
        <v>3</v>
      </c>
      <c r="I9544" t="s">
        <v>3843</v>
      </c>
      <c r="J9544" t="s">
        <v>7428</v>
      </c>
      <c r="K9544" t="str">
        <f t="shared" si="1411"/>
        <v>41006</v>
      </c>
    </row>
    <row r="9545" spans="1:11" customFormat="1" x14ac:dyDescent="0.25">
      <c r="A9545" t="str">
        <f t="shared" si="1413"/>
        <v>41</v>
      </c>
      <c r="B9545" t="s">
        <v>812</v>
      </c>
      <c r="C9545" t="str">
        <f t="shared" si="1412"/>
        <v>091</v>
      </c>
      <c r="D9545" t="s">
        <v>812</v>
      </c>
      <c r="E9545" t="str">
        <f t="shared" si="1410"/>
        <v>04</v>
      </c>
      <c r="F9545" t="str">
        <f>"031"</f>
        <v>031</v>
      </c>
      <c r="G9545" t="str">
        <f>""</f>
        <v/>
      </c>
      <c r="H9545" t="s">
        <v>3</v>
      </c>
      <c r="I9545" t="s">
        <v>3854</v>
      </c>
      <c r="J9545" t="s">
        <v>7439</v>
      </c>
      <c r="K9545" t="str">
        <f t="shared" si="1411"/>
        <v>41006</v>
      </c>
    </row>
    <row r="9546" spans="1:11" customFormat="1" x14ac:dyDescent="0.25">
      <c r="A9546" t="str">
        <f t="shared" si="1413"/>
        <v>41</v>
      </c>
      <c r="B9546" t="s">
        <v>812</v>
      </c>
      <c r="C9546" t="str">
        <f t="shared" si="1412"/>
        <v>091</v>
      </c>
      <c r="D9546" t="s">
        <v>812</v>
      </c>
      <c r="E9546" t="str">
        <f t="shared" si="1410"/>
        <v>04</v>
      </c>
      <c r="F9546" t="str">
        <f>"032"</f>
        <v>032</v>
      </c>
      <c r="G9546" t="str">
        <f>""</f>
        <v/>
      </c>
      <c r="H9546" t="s">
        <v>1</v>
      </c>
      <c r="I9546" t="s">
        <v>3852</v>
      </c>
      <c r="J9546" t="s">
        <v>7437</v>
      </c>
      <c r="K9546" t="str">
        <f t="shared" si="1411"/>
        <v>41006</v>
      </c>
    </row>
    <row r="9547" spans="1:11" customFormat="1" x14ac:dyDescent="0.25">
      <c r="A9547" t="str">
        <f t="shared" si="1413"/>
        <v>41</v>
      </c>
      <c r="B9547" t="s">
        <v>812</v>
      </c>
      <c r="C9547" t="str">
        <f t="shared" si="1412"/>
        <v>091</v>
      </c>
      <c r="D9547" t="s">
        <v>812</v>
      </c>
      <c r="E9547" t="str">
        <f t="shared" si="1410"/>
        <v>04</v>
      </c>
      <c r="F9547" t="str">
        <f>"032"</f>
        <v>032</v>
      </c>
      <c r="G9547" t="str">
        <f>""</f>
        <v/>
      </c>
      <c r="H9547" t="s">
        <v>0</v>
      </c>
      <c r="I9547" t="s">
        <v>3852</v>
      </c>
      <c r="J9547" t="s">
        <v>7437</v>
      </c>
      <c r="K9547" t="str">
        <f t="shared" si="1411"/>
        <v>41006</v>
      </c>
    </row>
    <row r="9548" spans="1:11" customFormat="1" x14ac:dyDescent="0.25">
      <c r="A9548" t="str">
        <f t="shared" si="1413"/>
        <v>41</v>
      </c>
      <c r="B9548" t="s">
        <v>812</v>
      </c>
      <c r="C9548" t="str">
        <f t="shared" si="1412"/>
        <v>091</v>
      </c>
      <c r="D9548" t="s">
        <v>812</v>
      </c>
      <c r="E9548" t="str">
        <f t="shared" si="1410"/>
        <v>04</v>
      </c>
      <c r="F9548" t="str">
        <f>"033"</f>
        <v>033</v>
      </c>
      <c r="G9548" t="str">
        <f>""</f>
        <v/>
      </c>
      <c r="H9548" t="s">
        <v>1</v>
      </c>
      <c r="I9548" t="s">
        <v>3849</v>
      </c>
      <c r="J9548" t="s">
        <v>7434</v>
      </c>
      <c r="K9548" t="str">
        <f t="shared" si="1411"/>
        <v>41006</v>
      </c>
    </row>
    <row r="9549" spans="1:11" customFormat="1" x14ac:dyDescent="0.25">
      <c r="A9549" t="str">
        <f t="shared" si="1413"/>
        <v>41</v>
      </c>
      <c r="B9549" t="s">
        <v>812</v>
      </c>
      <c r="C9549" t="str">
        <f t="shared" si="1412"/>
        <v>091</v>
      </c>
      <c r="D9549" t="s">
        <v>812</v>
      </c>
      <c r="E9549" t="str">
        <f t="shared" si="1410"/>
        <v>04</v>
      </c>
      <c r="F9549" t="str">
        <f>"033"</f>
        <v>033</v>
      </c>
      <c r="G9549" t="str">
        <f>""</f>
        <v/>
      </c>
      <c r="H9549" t="s">
        <v>0</v>
      </c>
      <c r="I9549" t="s">
        <v>3849</v>
      </c>
      <c r="J9549" t="s">
        <v>7434</v>
      </c>
      <c r="K9549" t="str">
        <f t="shared" si="1411"/>
        <v>41006</v>
      </c>
    </row>
    <row r="9550" spans="1:11" customFormat="1" x14ac:dyDescent="0.25">
      <c r="A9550" t="str">
        <f t="shared" si="1413"/>
        <v>41</v>
      </c>
      <c r="B9550" t="s">
        <v>812</v>
      </c>
      <c r="C9550" t="str">
        <f t="shared" si="1412"/>
        <v>091</v>
      </c>
      <c r="D9550" t="s">
        <v>812</v>
      </c>
      <c r="E9550" t="str">
        <f t="shared" si="1410"/>
        <v>04</v>
      </c>
      <c r="F9550" t="str">
        <f>"034"</f>
        <v>034</v>
      </c>
      <c r="G9550" t="str">
        <f>""</f>
        <v/>
      </c>
      <c r="H9550" t="s">
        <v>1</v>
      </c>
      <c r="I9550" t="s">
        <v>3855</v>
      </c>
      <c r="J9550" t="s">
        <v>7440</v>
      </c>
      <c r="K9550" t="str">
        <f t="shared" si="1411"/>
        <v>41006</v>
      </c>
    </row>
    <row r="9551" spans="1:11" customFormat="1" x14ac:dyDescent="0.25">
      <c r="A9551" t="str">
        <f t="shared" si="1413"/>
        <v>41</v>
      </c>
      <c r="B9551" t="s">
        <v>812</v>
      </c>
      <c r="C9551" t="str">
        <f t="shared" si="1412"/>
        <v>091</v>
      </c>
      <c r="D9551" t="s">
        <v>812</v>
      </c>
      <c r="E9551" t="str">
        <f t="shared" si="1410"/>
        <v>04</v>
      </c>
      <c r="F9551" t="str">
        <f>"034"</f>
        <v>034</v>
      </c>
      <c r="G9551" t="str">
        <f>""</f>
        <v/>
      </c>
      <c r="H9551" t="s">
        <v>0</v>
      </c>
      <c r="I9551" t="s">
        <v>3855</v>
      </c>
      <c r="J9551" t="s">
        <v>7440</v>
      </c>
      <c r="K9551" t="str">
        <f t="shared" si="1411"/>
        <v>41006</v>
      </c>
    </row>
    <row r="9552" spans="1:11" customFormat="1" x14ac:dyDescent="0.25">
      <c r="A9552" t="str">
        <f t="shared" si="1413"/>
        <v>41</v>
      </c>
      <c r="B9552" t="s">
        <v>812</v>
      </c>
      <c r="C9552" t="str">
        <f t="shared" si="1412"/>
        <v>091</v>
      </c>
      <c r="D9552" t="s">
        <v>812</v>
      </c>
      <c r="E9552" t="str">
        <f t="shared" si="1410"/>
        <v>04</v>
      </c>
      <c r="F9552" t="str">
        <f>"034"</f>
        <v>034</v>
      </c>
      <c r="G9552" t="str">
        <f>""</f>
        <v/>
      </c>
      <c r="H9552" t="s">
        <v>2</v>
      </c>
      <c r="I9552" t="s">
        <v>3855</v>
      </c>
      <c r="J9552" t="s">
        <v>7440</v>
      </c>
      <c r="K9552" t="str">
        <f t="shared" si="1411"/>
        <v>41006</v>
      </c>
    </row>
    <row r="9553" spans="1:11" customFormat="1" x14ac:dyDescent="0.25">
      <c r="A9553" t="str">
        <f t="shared" si="1413"/>
        <v>41</v>
      </c>
      <c r="B9553" t="s">
        <v>812</v>
      </c>
      <c r="C9553" t="str">
        <f t="shared" si="1412"/>
        <v>091</v>
      </c>
      <c r="D9553" t="s">
        <v>812</v>
      </c>
      <c r="E9553" t="str">
        <f t="shared" si="1410"/>
        <v>04</v>
      </c>
      <c r="F9553" t="str">
        <f>"035"</f>
        <v>035</v>
      </c>
      <c r="G9553" t="str">
        <f>""</f>
        <v/>
      </c>
      <c r="H9553" t="s">
        <v>1</v>
      </c>
      <c r="I9553" t="s">
        <v>3856</v>
      </c>
      <c r="J9553" t="s">
        <v>7441</v>
      </c>
      <c r="K9553" t="str">
        <f t="shared" si="1411"/>
        <v>41006</v>
      </c>
    </row>
    <row r="9554" spans="1:11" customFormat="1" x14ac:dyDescent="0.25">
      <c r="A9554" t="str">
        <f t="shared" si="1413"/>
        <v>41</v>
      </c>
      <c r="B9554" t="s">
        <v>812</v>
      </c>
      <c r="C9554" t="str">
        <f t="shared" si="1412"/>
        <v>091</v>
      </c>
      <c r="D9554" t="s">
        <v>812</v>
      </c>
      <c r="E9554" t="str">
        <f t="shared" si="1410"/>
        <v>04</v>
      </c>
      <c r="F9554" t="str">
        <f>"035"</f>
        <v>035</v>
      </c>
      <c r="G9554" t="str">
        <f>""</f>
        <v/>
      </c>
      <c r="H9554" t="s">
        <v>0</v>
      </c>
      <c r="I9554" t="s">
        <v>3856</v>
      </c>
      <c r="J9554" t="s">
        <v>7441</v>
      </c>
      <c r="K9554" t="str">
        <f t="shared" si="1411"/>
        <v>41006</v>
      </c>
    </row>
    <row r="9555" spans="1:11" customFormat="1" x14ac:dyDescent="0.25">
      <c r="A9555" t="str">
        <f t="shared" si="1413"/>
        <v>41</v>
      </c>
      <c r="B9555" t="s">
        <v>812</v>
      </c>
      <c r="C9555" t="str">
        <f t="shared" si="1412"/>
        <v>091</v>
      </c>
      <c r="D9555" t="s">
        <v>812</v>
      </c>
      <c r="E9555" t="str">
        <f t="shared" si="1410"/>
        <v>04</v>
      </c>
      <c r="F9555" t="str">
        <f>"036"</f>
        <v>036</v>
      </c>
      <c r="G9555" t="str">
        <f>""</f>
        <v/>
      </c>
      <c r="H9555" t="s">
        <v>3</v>
      </c>
      <c r="I9555" t="s">
        <v>3844</v>
      </c>
      <c r="J9555" t="s">
        <v>7429</v>
      </c>
      <c r="K9555" t="str">
        <f t="shared" si="1411"/>
        <v>41006</v>
      </c>
    </row>
    <row r="9556" spans="1:11" customFormat="1" x14ac:dyDescent="0.25">
      <c r="A9556" t="str">
        <f t="shared" si="1413"/>
        <v>41</v>
      </c>
      <c r="B9556" t="s">
        <v>812</v>
      </c>
      <c r="C9556" t="str">
        <f t="shared" si="1412"/>
        <v>091</v>
      </c>
      <c r="D9556" t="s">
        <v>812</v>
      </c>
      <c r="E9556" t="str">
        <f t="shared" si="1410"/>
        <v>04</v>
      </c>
      <c r="F9556" t="str">
        <f>"037"</f>
        <v>037</v>
      </c>
      <c r="G9556" t="str">
        <f>""</f>
        <v/>
      </c>
      <c r="H9556" t="s">
        <v>3</v>
      </c>
      <c r="I9556" t="s">
        <v>3849</v>
      </c>
      <c r="J9556" t="s">
        <v>7434</v>
      </c>
      <c r="K9556" t="str">
        <f t="shared" si="1411"/>
        <v>41006</v>
      </c>
    </row>
    <row r="9557" spans="1:11" customFormat="1" x14ac:dyDescent="0.25">
      <c r="A9557" t="str">
        <f t="shared" si="1413"/>
        <v>41</v>
      </c>
      <c r="B9557" t="s">
        <v>812</v>
      </c>
      <c r="C9557" t="str">
        <f t="shared" si="1412"/>
        <v>091</v>
      </c>
      <c r="D9557" t="s">
        <v>812</v>
      </c>
      <c r="E9557" t="str">
        <f t="shared" si="1410"/>
        <v>04</v>
      </c>
      <c r="F9557" t="str">
        <f>"039"</f>
        <v>039</v>
      </c>
      <c r="G9557" t="str">
        <f>""</f>
        <v/>
      </c>
      <c r="H9557" t="s">
        <v>3</v>
      </c>
      <c r="I9557" t="s">
        <v>3851</v>
      </c>
      <c r="J9557" t="s">
        <v>7436</v>
      </c>
      <c r="K9557" t="str">
        <f t="shared" si="1411"/>
        <v>41006</v>
      </c>
    </row>
    <row r="9558" spans="1:11" customFormat="1" x14ac:dyDescent="0.25">
      <c r="A9558" t="str">
        <f t="shared" si="1413"/>
        <v>41</v>
      </c>
      <c r="B9558" t="s">
        <v>812</v>
      </c>
      <c r="C9558" t="str">
        <f t="shared" si="1412"/>
        <v>091</v>
      </c>
      <c r="D9558" t="s">
        <v>812</v>
      </c>
      <c r="E9558" t="str">
        <f t="shared" si="1410"/>
        <v>04</v>
      </c>
      <c r="F9558" t="str">
        <f>"040"</f>
        <v>040</v>
      </c>
      <c r="G9558" t="str">
        <f>""</f>
        <v/>
      </c>
      <c r="H9558" t="s">
        <v>1</v>
      </c>
      <c r="I9558" t="s">
        <v>3848</v>
      </c>
      <c r="J9558" t="s">
        <v>7433</v>
      </c>
      <c r="K9558" t="str">
        <f t="shared" si="1411"/>
        <v>41006</v>
      </c>
    </row>
    <row r="9559" spans="1:11" customFormat="1" x14ac:dyDescent="0.25">
      <c r="A9559" t="str">
        <f t="shared" si="1413"/>
        <v>41</v>
      </c>
      <c r="B9559" t="s">
        <v>812</v>
      </c>
      <c r="C9559" t="str">
        <f t="shared" si="1412"/>
        <v>091</v>
      </c>
      <c r="D9559" t="s">
        <v>812</v>
      </c>
      <c r="E9559" t="str">
        <f t="shared" si="1410"/>
        <v>04</v>
      </c>
      <c r="F9559" t="str">
        <f>"040"</f>
        <v>040</v>
      </c>
      <c r="G9559" t="str">
        <f>""</f>
        <v/>
      </c>
      <c r="H9559" t="s">
        <v>0</v>
      </c>
      <c r="I9559" t="s">
        <v>3848</v>
      </c>
      <c r="J9559" t="s">
        <v>7433</v>
      </c>
      <c r="K9559" t="str">
        <f t="shared" si="1411"/>
        <v>41006</v>
      </c>
    </row>
    <row r="9560" spans="1:11" customFormat="1" x14ac:dyDescent="0.25">
      <c r="A9560" t="str">
        <f t="shared" si="1413"/>
        <v>41</v>
      </c>
      <c r="B9560" t="s">
        <v>812</v>
      </c>
      <c r="C9560" t="str">
        <f t="shared" si="1412"/>
        <v>091</v>
      </c>
      <c r="D9560" t="s">
        <v>812</v>
      </c>
      <c r="E9560" t="str">
        <f t="shared" si="1410"/>
        <v>04</v>
      </c>
      <c r="F9560" t="str">
        <f>"041"</f>
        <v>041</v>
      </c>
      <c r="G9560" t="str">
        <f>""</f>
        <v/>
      </c>
      <c r="H9560" t="s">
        <v>1</v>
      </c>
      <c r="I9560" t="s">
        <v>3855</v>
      </c>
      <c r="J9560" t="s">
        <v>7440</v>
      </c>
      <c r="K9560" t="str">
        <f t="shared" si="1411"/>
        <v>41006</v>
      </c>
    </row>
    <row r="9561" spans="1:11" customFormat="1" x14ac:dyDescent="0.25">
      <c r="A9561" t="str">
        <f t="shared" si="1413"/>
        <v>41</v>
      </c>
      <c r="B9561" t="s">
        <v>812</v>
      </c>
      <c r="C9561" t="str">
        <f t="shared" si="1412"/>
        <v>091</v>
      </c>
      <c r="D9561" t="s">
        <v>812</v>
      </c>
      <c r="E9561" t="str">
        <f t="shared" si="1410"/>
        <v>04</v>
      </c>
      <c r="F9561" t="str">
        <f>"041"</f>
        <v>041</v>
      </c>
      <c r="G9561" t="str">
        <f>""</f>
        <v/>
      </c>
      <c r="H9561" t="s">
        <v>0</v>
      </c>
      <c r="I9561" t="s">
        <v>3855</v>
      </c>
      <c r="J9561" t="s">
        <v>7440</v>
      </c>
      <c r="K9561" t="str">
        <f t="shared" si="1411"/>
        <v>41006</v>
      </c>
    </row>
    <row r="9562" spans="1:11" customFormat="1" x14ac:dyDescent="0.25">
      <c r="A9562" t="str">
        <f t="shared" si="1413"/>
        <v>41</v>
      </c>
      <c r="B9562" t="s">
        <v>812</v>
      </c>
      <c r="C9562" t="str">
        <f t="shared" si="1412"/>
        <v>091</v>
      </c>
      <c r="D9562" t="s">
        <v>812</v>
      </c>
      <c r="E9562" t="str">
        <f t="shared" si="1410"/>
        <v>04</v>
      </c>
      <c r="F9562" t="str">
        <f>"042"</f>
        <v>042</v>
      </c>
      <c r="G9562" t="str">
        <f>""</f>
        <v/>
      </c>
      <c r="H9562" t="s">
        <v>1</v>
      </c>
      <c r="I9562" t="s">
        <v>3844</v>
      </c>
      <c r="J9562" t="s">
        <v>7429</v>
      </c>
      <c r="K9562" t="str">
        <f t="shared" si="1411"/>
        <v>41006</v>
      </c>
    </row>
    <row r="9563" spans="1:11" customFormat="1" x14ac:dyDescent="0.25">
      <c r="A9563" t="str">
        <f t="shared" si="1413"/>
        <v>41</v>
      </c>
      <c r="B9563" t="s">
        <v>812</v>
      </c>
      <c r="C9563" t="str">
        <f t="shared" si="1412"/>
        <v>091</v>
      </c>
      <c r="D9563" t="s">
        <v>812</v>
      </c>
      <c r="E9563" t="str">
        <f t="shared" si="1410"/>
        <v>04</v>
      </c>
      <c r="F9563" t="str">
        <f>"042"</f>
        <v>042</v>
      </c>
      <c r="G9563" t="str">
        <f>""</f>
        <v/>
      </c>
      <c r="H9563" t="s">
        <v>0</v>
      </c>
      <c r="I9563" t="s">
        <v>3844</v>
      </c>
      <c r="J9563" t="s">
        <v>7429</v>
      </c>
      <c r="K9563" t="str">
        <f t="shared" si="1411"/>
        <v>41006</v>
      </c>
    </row>
    <row r="9564" spans="1:11" customFormat="1" x14ac:dyDescent="0.25">
      <c r="A9564" t="str">
        <f t="shared" si="1413"/>
        <v>41</v>
      </c>
      <c r="B9564" t="s">
        <v>812</v>
      </c>
      <c r="C9564" t="str">
        <f t="shared" si="1412"/>
        <v>091</v>
      </c>
      <c r="D9564" t="s">
        <v>812</v>
      </c>
      <c r="E9564" t="str">
        <f t="shared" si="1410"/>
        <v>04</v>
      </c>
      <c r="F9564" t="str">
        <f>"042"</f>
        <v>042</v>
      </c>
      <c r="G9564" t="str">
        <f>""</f>
        <v/>
      </c>
      <c r="H9564" t="s">
        <v>2</v>
      </c>
      <c r="I9564" t="s">
        <v>3844</v>
      </c>
      <c r="J9564" t="s">
        <v>7429</v>
      </c>
      <c r="K9564" t="str">
        <f t="shared" si="1411"/>
        <v>41006</v>
      </c>
    </row>
    <row r="9565" spans="1:11" customFormat="1" x14ac:dyDescent="0.25">
      <c r="A9565" t="str">
        <f t="shared" si="1413"/>
        <v>41</v>
      </c>
      <c r="B9565" t="s">
        <v>812</v>
      </c>
      <c r="C9565" t="str">
        <f t="shared" si="1412"/>
        <v>091</v>
      </c>
      <c r="D9565" t="s">
        <v>812</v>
      </c>
      <c r="E9565" t="str">
        <f t="shared" si="1410"/>
        <v>04</v>
      </c>
      <c r="F9565" t="str">
        <f>"043"</f>
        <v>043</v>
      </c>
      <c r="G9565" t="str">
        <f>""</f>
        <v/>
      </c>
      <c r="H9565" t="s">
        <v>1</v>
      </c>
      <c r="I9565" t="s">
        <v>3850</v>
      </c>
      <c r="J9565" t="s">
        <v>7435</v>
      </c>
      <c r="K9565" t="str">
        <f t="shared" si="1411"/>
        <v>41006</v>
      </c>
    </row>
    <row r="9566" spans="1:11" customFormat="1" x14ac:dyDescent="0.25">
      <c r="A9566" t="str">
        <f t="shared" si="1413"/>
        <v>41</v>
      </c>
      <c r="B9566" t="s">
        <v>812</v>
      </c>
      <c r="C9566" t="str">
        <f t="shared" si="1412"/>
        <v>091</v>
      </c>
      <c r="D9566" t="s">
        <v>812</v>
      </c>
      <c r="E9566" t="str">
        <f t="shared" ref="E9566:E9614" si="1414">"04"</f>
        <v>04</v>
      </c>
      <c r="F9566" t="str">
        <f>"043"</f>
        <v>043</v>
      </c>
      <c r="G9566" t="str">
        <f>""</f>
        <v/>
      </c>
      <c r="H9566" t="s">
        <v>0</v>
      </c>
      <c r="I9566" t="s">
        <v>3850</v>
      </c>
      <c r="J9566" t="s">
        <v>7435</v>
      </c>
      <c r="K9566" t="str">
        <f t="shared" ref="K9566:K9612" si="1415">"41006"</f>
        <v>41006</v>
      </c>
    </row>
    <row r="9567" spans="1:11" customFormat="1" x14ac:dyDescent="0.25">
      <c r="A9567" t="str">
        <f t="shared" si="1413"/>
        <v>41</v>
      </c>
      <c r="B9567" t="s">
        <v>812</v>
      </c>
      <c r="C9567" t="str">
        <f t="shared" si="1412"/>
        <v>091</v>
      </c>
      <c r="D9567" t="s">
        <v>812</v>
      </c>
      <c r="E9567" t="str">
        <f t="shared" si="1414"/>
        <v>04</v>
      </c>
      <c r="F9567" t="str">
        <f>"044"</f>
        <v>044</v>
      </c>
      <c r="G9567" t="str">
        <f>""</f>
        <v/>
      </c>
      <c r="H9567" t="s">
        <v>1</v>
      </c>
      <c r="I9567" t="s">
        <v>3850</v>
      </c>
      <c r="J9567" t="s">
        <v>7435</v>
      </c>
      <c r="K9567" t="str">
        <f t="shared" si="1415"/>
        <v>41006</v>
      </c>
    </row>
    <row r="9568" spans="1:11" customFormat="1" x14ac:dyDescent="0.25">
      <c r="A9568" t="str">
        <f t="shared" si="1413"/>
        <v>41</v>
      </c>
      <c r="B9568" t="s">
        <v>812</v>
      </c>
      <c r="C9568" t="str">
        <f t="shared" si="1412"/>
        <v>091</v>
      </c>
      <c r="D9568" t="s">
        <v>812</v>
      </c>
      <c r="E9568" t="str">
        <f t="shared" si="1414"/>
        <v>04</v>
      </c>
      <c r="F9568" t="str">
        <f>"044"</f>
        <v>044</v>
      </c>
      <c r="G9568" t="str">
        <f>""</f>
        <v/>
      </c>
      <c r="H9568" t="s">
        <v>0</v>
      </c>
      <c r="I9568" t="s">
        <v>3850</v>
      </c>
      <c r="J9568" t="s">
        <v>7435</v>
      </c>
      <c r="K9568" t="str">
        <f t="shared" si="1415"/>
        <v>41006</v>
      </c>
    </row>
    <row r="9569" spans="1:11" customFormat="1" x14ac:dyDescent="0.25">
      <c r="A9569" t="str">
        <f t="shared" si="1413"/>
        <v>41</v>
      </c>
      <c r="B9569" t="s">
        <v>812</v>
      </c>
      <c r="C9569" t="str">
        <f t="shared" si="1412"/>
        <v>091</v>
      </c>
      <c r="D9569" t="s">
        <v>812</v>
      </c>
      <c r="E9569" t="str">
        <f t="shared" si="1414"/>
        <v>04</v>
      </c>
      <c r="F9569" t="str">
        <f>"045"</f>
        <v>045</v>
      </c>
      <c r="G9569" t="str">
        <f>""</f>
        <v/>
      </c>
      <c r="H9569" t="s">
        <v>1</v>
      </c>
      <c r="I9569" t="s">
        <v>3850</v>
      </c>
      <c r="J9569" t="s">
        <v>7435</v>
      </c>
      <c r="K9569" t="str">
        <f t="shared" si="1415"/>
        <v>41006</v>
      </c>
    </row>
    <row r="9570" spans="1:11" customFormat="1" x14ac:dyDescent="0.25">
      <c r="A9570" t="str">
        <f t="shared" si="1413"/>
        <v>41</v>
      </c>
      <c r="B9570" t="s">
        <v>812</v>
      </c>
      <c r="C9570" t="str">
        <f t="shared" si="1412"/>
        <v>091</v>
      </c>
      <c r="D9570" t="s">
        <v>812</v>
      </c>
      <c r="E9570" t="str">
        <f t="shared" si="1414"/>
        <v>04</v>
      </c>
      <c r="F9570" t="str">
        <f>"045"</f>
        <v>045</v>
      </c>
      <c r="G9570" t="str">
        <f>""</f>
        <v/>
      </c>
      <c r="H9570" t="s">
        <v>0</v>
      </c>
      <c r="I9570" t="s">
        <v>3850</v>
      </c>
      <c r="J9570" t="s">
        <v>7435</v>
      </c>
      <c r="K9570" t="str">
        <f t="shared" si="1415"/>
        <v>41006</v>
      </c>
    </row>
    <row r="9571" spans="1:11" customFormat="1" x14ac:dyDescent="0.25">
      <c r="A9571" t="str">
        <f t="shared" si="1413"/>
        <v>41</v>
      </c>
      <c r="B9571" t="s">
        <v>812</v>
      </c>
      <c r="C9571" t="str">
        <f t="shared" si="1412"/>
        <v>091</v>
      </c>
      <c r="D9571" t="s">
        <v>812</v>
      </c>
      <c r="E9571" t="str">
        <f t="shared" si="1414"/>
        <v>04</v>
      </c>
      <c r="F9571" t="str">
        <f>"046"</f>
        <v>046</v>
      </c>
      <c r="G9571" t="str">
        <f>""</f>
        <v/>
      </c>
      <c r="H9571" t="s">
        <v>1</v>
      </c>
      <c r="I9571" t="s">
        <v>3852</v>
      </c>
      <c r="J9571" t="s">
        <v>7437</v>
      </c>
      <c r="K9571" t="str">
        <f t="shared" si="1415"/>
        <v>41006</v>
      </c>
    </row>
    <row r="9572" spans="1:11" customFormat="1" x14ac:dyDescent="0.25">
      <c r="A9572" t="str">
        <f t="shared" si="1413"/>
        <v>41</v>
      </c>
      <c r="B9572" t="s">
        <v>812</v>
      </c>
      <c r="C9572" t="str">
        <f t="shared" si="1412"/>
        <v>091</v>
      </c>
      <c r="D9572" t="s">
        <v>812</v>
      </c>
      <c r="E9572" t="str">
        <f t="shared" si="1414"/>
        <v>04</v>
      </c>
      <c r="F9572" t="str">
        <f>"046"</f>
        <v>046</v>
      </c>
      <c r="G9572" t="str">
        <f>""</f>
        <v/>
      </c>
      <c r="H9572" t="s">
        <v>0</v>
      </c>
      <c r="I9572" t="s">
        <v>3852</v>
      </c>
      <c r="J9572" t="s">
        <v>7437</v>
      </c>
      <c r="K9572" t="str">
        <f t="shared" si="1415"/>
        <v>41006</v>
      </c>
    </row>
    <row r="9573" spans="1:11" customFormat="1" x14ac:dyDescent="0.25">
      <c r="A9573" t="str">
        <f t="shared" si="1413"/>
        <v>41</v>
      </c>
      <c r="B9573" t="s">
        <v>812</v>
      </c>
      <c r="C9573" t="str">
        <f t="shared" si="1412"/>
        <v>091</v>
      </c>
      <c r="D9573" t="s">
        <v>812</v>
      </c>
      <c r="E9573" t="str">
        <f t="shared" si="1414"/>
        <v>04</v>
      </c>
      <c r="F9573" t="str">
        <f>"047"</f>
        <v>047</v>
      </c>
      <c r="G9573" t="str">
        <f>""</f>
        <v/>
      </c>
      <c r="H9573" t="s">
        <v>3</v>
      </c>
      <c r="I9573" t="s">
        <v>3851</v>
      </c>
      <c r="J9573" t="s">
        <v>7436</v>
      </c>
      <c r="K9573" t="str">
        <f t="shared" si="1415"/>
        <v>41006</v>
      </c>
    </row>
    <row r="9574" spans="1:11" customFormat="1" x14ac:dyDescent="0.25">
      <c r="A9574" t="str">
        <f t="shared" si="1413"/>
        <v>41</v>
      </c>
      <c r="B9574" t="s">
        <v>812</v>
      </c>
      <c r="C9574" t="str">
        <f t="shared" si="1412"/>
        <v>091</v>
      </c>
      <c r="D9574" t="s">
        <v>812</v>
      </c>
      <c r="E9574" t="str">
        <f t="shared" si="1414"/>
        <v>04</v>
      </c>
      <c r="F9574" t="str">
        <f>"048"</f>
        <v>048</v>
      </c>
      <c r="G9574" t="str">
        <f>""</f>
        <v/>
      </c>
      <c r="H9574" t="s">
        <v>3</v>
      </c>
      <c r="I9574" t="s">
        <v>3847</v>
      </c>
      <c r="J9574" t="s">
        <v>7432</v>
      </c>
      <c r="K9574" t="str">
        <f t="shared" si="1415"/>
        <v>41006</v>
      </c>
    </row>
    <row r="9575" spans="1:11" customFormat="1" x14ac:dyDescent="0.25">
      <c r="A9575" t="str">
        <f t="shared" si="1413"/>
        <v>41</v>
      </c>
      <c r="B9575" t="s">
        <v>812</v>
      </c>
      <c r="C9575" t="str">
        <f t="shared" si="1412"/>
        <v>091</v>
      </c>
      <c r="D9575" t="s">
        <v>812</v>
      </c>
      <c r="E9575" t="str">
        <f t="shared" si="1414"/>
        <v>04</v>
      </c>
      <c r="F9575" t="str">
        <f>"049"</f>
        <v>049</v>
      </c>
      <c r="G9575" t="str">
        <f>""</f>
        <v/>
      </c>
      <c r="H9575" t="s">
        <v>1</v>
      </c>
      <c r="I9575" t="s">
        <v>3853</v>
      </c>
      <c r="J9575" t="s">
        <v>7438</v>
      </c>
      <c r="K9575" t="str">
        <f t="shared" si="1415"/>
        <v>41006</v>
      </c>
    </row>
    <row r="9576" spans="1:11" customFormat="1" x14ac:dyDescent="0.25">
      <c r="A9576" t="str">
        <f t="shared" si="1413"/>
        <v>41</v>
      </c>
      <c r="B9576" t="s">
        <v>812</v>
      </c>
      <c r="C9576" t="str">
        <f t="shared" si="1412"/>
        <v>091</v>
      </c>
      <c r="D9576" t="s">
        <v>812</v>
      </c>
      <c r="E9576" t="str">
        <f t="shared" si="1414"/>
        <v>04</v>
      </c>
      <c r="F9576" t="str">
        <f>"049"</f>
        <v>049</v>
      </c>
      <c r="G9576" t="str">
        <f>""</f>
        <v/>
      </c>
      <c r="H9576" t="s">
        <v>0</v>
      </c>
      <c r="I9576" t="s">
        <v>3853</v>
      </c>
      <c r="J9576" t="s">
        <v>7438</v>
      </c>
      <c r="K9576" t="str">
        <f t="shared" si="1415"/>
        <v>41006</v>
      </c>
    </row>
    <row r="9577" spans="1:11" customFormat="1" x14ac:dyDescent="0.25">
      <c r="A9577" t="str">
        <f t="shared" si="1413"/>
        <v>41</v>
      </c>
      <c r="B9577" t="s">
        <v>812</v>
      </c>
      <c r="C9577" t="str">
        <f t="shared" si="1412"/>
        <v>091</v>
      </c>
      <c r="D9577" t="s">
        <v>812</v>
      </c>
      <c r="E9577" t="str">
        <f t="shared" si="1414"/>
        <v>04</v>
      </c>
      <c r="F9577" t="str">
        <f>"050"</f>
        <v>050</v>
      </c>
      <c r="G9577" t="str">
        <f>""</f>
        <v/>
      </c>
      <c r="H9577" t="s">
        <v>1</v>
      </c>
      <c r="I9577" t="s">
        <v>3856</v>
      </c>
      <c r="J9577" t="s">
        <v>7441</v>
      </c>
      <c r="K9577" t="str">
        <f t="shared" si="1415"/>
        <v>41006</v>
      </c>
    </row>
    <row r="9578" spans="1:11" customFormat="1" x14ac:dyDescent="0.25">
      <c r="A9578" t="str">
        <f t="shared" si="1413"/>
        <v>41</v>
      </c>
      <c r="B9578" t="s">
        <v>812</v>
      </c>
      <c r="C9578" t="str">
        <f t="shared" si="1412"/>
        <v>091</v>
      </c>
      <c r="D9578" t="s">
        <v>812</v>
      </c>
      <c r="E9578" t="str">
        <f t="shared" si="1414"/>
        <v>04</v>
      </c>
      <c r="F9578" t="str">
        <f>"050"</f>
        <v>050</v>
      </c>
      <c r="G9578" t="str">
        <f>""</f>
        <v/>
      </c>
      <c r="H9578" t="s">
        <v>0</v>
      </c>
      <c r="I9578" t="s">
        <v>3856</v>
      </c>
      <c r="J9578" t="s">
        <v>7441</v>
      </c>
      <c r="K9578" t="str">
        <f t="shared" si="1415"/>
        <v>41006</v>
      </c>
    </row>
    <row r="9579" spans="1:11" customFormat="1" x14ac:dyDescent="0.25">
      <c r="A9579" t="str">
        <f t="shared" si="1413"/>
        <v>41</v>
      </c>
      <c r="B9579" t="s">
        <v>812</v>
      </c>
      <c r="C9579" t="str">
        <f t="shared" si="1412"/>
        <v>091</v>
      </c>
      <c r="D9579" t="s">
        <v>812</v>
      </c>
      <c r="E9579" t="str">
        <f t="shared" si="1414"/>
        <v>04</v>
      </c>
      <c r="F9579" t="str">
        <f>"052"</f>
        <v>052</v>
      </c>
      <c r="G9579" t="str">
        <f>""</f>
        <v/>
      </c>
      <c r="H9579" t="s">
        <v>1</v>
      </c>
      <c r="I9579" t="s">
        <v>3857</v>
      </c>
      <c r="J9579" t="s">
        <v>7442</v>
      </c>
      <c r="K9579" t="str">
        <f t="shared" si="1415"/>
        <v>41006</v>
      </c>
    </row>
    <row r="9580" spans="1:11" customFormat="1" x14ac:dyDescent="0.25">
      <c r="A9580" t="str">
        <f t="shared" si="1413"/>
        <v>41</v>
      </c>
      <c r="B9580" t="s">
        <v>812</v>
      </c>
      <c r="C9580" t="str">
        <f t="shared" si="1412"/>
        <v>091</v>
      </c>
      <c r="D9580" t="s">
        <v>812</v>
      </c>
      <c r="E9580" t="str">
        <f t="shared" si="1414"/>
        <v>04</v>
      </c>
      <c r="F9580" t="str">
        <f>"052"</f>
        <v>052</v>
      </c>
      <c r="G9580" t="str">
        <f>""</f>
        <v/>
      </c>
      <c r="H9580" t="s">
        <v>0</v>
      </c>
      <c r="I9580" t="s">
        <v>3857</v>
      </c>
      <c r="J9580" t="s">
        <v>7442</v>
      </c>
      <c r="K9580" t="str">
        <f t="shared" si="1415"/>
        <v>41006</v>
      </c>
    </row>
    <row r="9581" spans="1:11" customFormat="1" x14ac:dyDescent="0.25">
      <c r="A9581" t="str">
        <f t="shared" si="1413"/>
        <v>41</v>
      </c>
      <c r="B9581" t="s">
        <v>812</v>
      </c>
      <c r="C9581" t="str">
        <f t="shared" si="1412"/>
        <v>091</v>
      </c>
      <c r="D9581" t="s">
        <v>812</v>
      </c>
      <c r="E9581" t="str">
        <f t="shared" si="1414"/>
        <v>04</v>
      </c>
      <c r="F9581" t="str">
        <f>"053"</f>
        <v>053</v>
      </c>
      <c r="G9581" t="str">
        <f>""</f>
        <v/>
      </c>
      <c r="H9581" t="s">
        <v>3</v>
      </c>
      <c r="I9581" t="s">
        <v>3848</v>
      </c>
      <c r="J9581" t="s">
        <v>7433</v>
      </c>
      <c r="K9581" t="str">
        <f t="shared" si="1415"/>
        <v>41006</v>
      </c>
    </row>
    <row r="9582" spans="1:11" customFormat="1" x14ac:dyDescent="0.25">
      <c r="A9582" t="str">
        <f t="shared" si="1413"/>
        <v>41</v>
      </c>
      <c r="B9582" t="s">
        <v>812</v>
      </c>
      <c r="C9582" t="str">
        <f t="shared" si="1412"/>
        <v>091</v>
      </c>
      <c r="D9582" t="s">
        <v>812</v>
      </c>
      <c r="E9582" t="str">
        <f t="shared" si="1414"/>
        <v>04</v>
      </c>
      <c r="F9582" t="str">
        <f>"054"</f>
        <v>054</v>
      </c>
      <c r="G9582" t="str">
        <f>""</f>
        <v/>
      </c>
      <c r="H9582" t="s">
        <v>3</v>
      </c>
      <c r="I9582" t="s">
        <v>3858</v>
      </c>
      <c r="J9582" t="s">
        <v>7443</v>
      </c>
      <c r="K9582" t="str">
        <f t="shared" si="1415"/>
        <v>41006</v>
      </c>
    </row>
    <row r="9583" spans="1:11" customFormat="1" x14ac:dyDescent="0.25">
      <c r="A9583" t="str">
        <f t="shared" si="1413"/>
        <v>41</v>
      </c>
      <c r="B9583" t="s">
        <v>812</v>
      </c>
      <c r="C9583" t="str">
        <f t="shared" si="1412"/>
        <v>091</v>
      </c>
      <c r="D9583" t="s">
        <v>812</v>
      </c>
      <c r="E9583" t="str">
        <f t="shared" si="1414"/>
        <v>04</v>
      </c>
      <c r="F9583" t="str">
        <f>"055"</f>
        <v>055</v>
      </c>
      <c r="G9583" t="str">
        <f>""</f>
        <v/>
      </c>
      <c r="H9583" t="s">
        <v>3</v>
      </c>
      <c r="I9583" t="s">
        <v>3859</v>
      </c>
      <c r="J9583" t="s">
        <v>7444</v>
      </c>
      <c r="K9583" t="str">
        <f t="shared" si="1415"/>
        <v>41006</v>
      </c>
    </row>
    <row r="9584" spans="1:11" customFormat="1" x14ac:dyDescent="0.25">
      <c r="A9584" t="str">
        <f t="shared" si="1413"/>
        <v>41</v>
      </c>
      <c r="B9584" t="s">
        <v>812</v>
      </c>
      <c r="C9584" t="str">
        <f t="shared" si="1412"/>
        <v>091</v>
      </c>
      <c r="D9584" t="s">
        <v>812</v>
      </c>
      <c r="E9584" t="str">
        <f t="shared" si="1414"/>
        <v>04</v>
      </c>
      <c r="F9584" t="str">
        <f>"056"</f>
        <v>056</v>
      </c>
      <c r="G9584" t="str">
        <f>""</f>
        <v/>
      </c>
      <c r="H9584" t="s">
        <v>3</v>
      </c>
      <c r="I9584" t="s">
        <v>3858</v>
      </c>
      <c r="J9584" t="s">
        <v>7443</v>
      </c>
      <c r="K9584" t="str">
        <f t="shared" si="1415"/>
        <v>41006</v>
      </c>
    </row>
    <row r="9585" spans="1:11" customFormat="1" x14ac:dyDescent="0.25">
      <c r="A9585" t="str">
        <f t="shared" si="1413"/>
        <v>41</v>
      </c>
      <c r="B9585" t="s">
        <v>812</v>
      </c>
      <c r="C9585" t="str">
        <f t="shared" ref="C9585:C9648" si="1416">"091"</f>
        <v>091</v>
      </c>
      <c r="D9585" t="s">
        <v>812</v>
      </c>
      <c r="E9585" t="str">
        <f t="shared" si="1414"/>
        <v>04</v>
      </c>
      <c r="F9585" t="str">
        <f>"057"</f>
        <v>057</v>
      </c>
      <c r="G9585" t="str">
        <f>""</f>
        <v/>
      </c>
      <c r="H9585" t="s">
        <v>1</v>
      </c>
      <c r="I9585" t="s">
        <v>3860</v>
      </c>
      <c r="J9585" t="s">
        <v>7445</v>
      </c>
      <c r="K9585" t="str">
        <f t="shared" si="1415"/>
        <v>41006</v>
      </c>
    </row>
    <row r="9586" spans="1:11" customFormat="1" x14ac:dyDescent="0.25">
      <c r="A9586" t="str">
        <f t="shared" si="1413"/>
        <v>41</v>
      </c>
      <c r="B9586" t="s">
        <v>812</v>
      </c>
      <c r="C9586" t="str">
        <f t="shared" si="1416"/>
        <v>091</v>
      </c>
      <c r="D9586" t="s">
        <v>812</v>
      </c>
      <c r="E9586" t="str">
        <f t="shared" si="1414"/>
        <v>04</v>
      </c>
      <c r="F9586" t="str">
        <f>"057"</f>
        <v>057</v>
      </c>
      <c r="G9586" t="str">
        <f>""</f>
        <v/>
      </c>
      <c r="H9586" t="s">
        <v>0</v>
      </c>
      <c r="I9586" t="s">
        <v>3860</v>
      </c>
      <c r="J9586" t="s">
        <v>7445</v>
      </c>
      <c r="K9586" t="str">
        <f t="shared" si="1415"/>
        <v>41006</v>
      </c>
    </row>
    <row r="9587" spans="1:11" customFormat="1" x14ac:dyDescent="0.25">
      <c r="A9587" t="str">
        <f t="shared" si="1413"/>
        <v>41</v>
      </c>
      <c r="B9587" t="s">
        <v>812</v>
      </c>
      <c r="C9587" t="str">
        <f t="shared" si="1416"/>
        <v>091</v>
      </c>
      <c r="D9587" t="s">
        <v>812</v>
      </c>
      <c r="E9587" t="str">
        <f t="shared" si="1414"/>
        <v>04</v>
      </c>
      <c r="F9587" t="str">
        <f>"058"</f>
        <v>058</v>
      </c>
      <c r="G9587" t="str">
        <f>""</f>
        <v/>
      </c>
      <c r="H9587" t="s">
        <v>1</v>
      </c>
      <c r="I9587" t="s">
        <v>3860</v>
      </c>
      <c r="J9587" t="s">
        <v>7445</v>
      </c>
      <c r="K9587" t="str">
        <f t="shared" si="1415"/>
        <v>41006</v>
      </c>
    </row>
    <row r="9588" spans="1:11" customFormat="1" x14ac:dyDescent="0.25">
      <c r="A9588" t="str">
        <f t="shared" si="1413"/>
        <v>41</v>
      </c>
      <c r="B9588" t="s">
        <v>812</v>
      </c>
      <c r="C9588" t="str">
        <f t="shared" si="1416"/>
        <v>091</v>
      </c>
      <c r="D9588" t="s">
        <v>812</v>
      </c>
      <c r="E9588" t="str">
        <f t="shared" si="1414"/>
        <v>04</v>
      </c>
      <c r="F9588" t="str">
        <f>"058"</f>
        <v>058</v>
      </c>
      <c r="G9588" t="str">
        <f>""</f>
        <v/>
      </c>
      <c r="H9588" t="s">
        <v>0</v>
      </c>
      <c r="I9588" t="s">
        <v>3860</v>
      </c>
      <c r="J9588" t="s">
        <v>7445</v>
      </c>
      <c r="K9588" t="str">
        <f t="shared" si="1415"/>
        <v>41006</v>
      </c>
    </row>
    <row r="9589" spans="1:11" customFormat="1" x14ac:dyDescent="0.25">
      <c r="A9589" t="str">
        <f t="shared" si="1413"/>
        <v>41</v>
      </c>
      <c r="B9589" t="s">
        <v>812</v>
      </c>
      <c r="C9589" t="str">
        <f t="shared" si="1416"/>
        <v>091</v>
      </c>
      <c r="D9589" t="s">
        <v>812</v>
      </c>
      <c r="E9589" t="str">
        <f t="shared" si="1414"/>
        <v>04</v>
      </c>
      <c r="F9589" t="str">
        <f>"059"</f>
        <v>059</v>
      </c>
      <c r="G9589" t="str">
        <f>""</f>
        <v/>
      </c>
      <c r="H9589" t="s">
        <v>1</v>
      </c>
      <c r="I9589" t="s">
        <v>3848</v>
      </c>
      <c r="J9589" t="s">
        <v>7433</v>
      </c>
      <c r="K9589" t="str">
        <f t="shared" si="1415"/>
        <v>41006</v>
      </c>
    </row>
    <row r="9590" spans="1:11" customFormat="1" x14ac:dyDescent="0.25">
      <c r="A9590" t="str">
        <f t="shared" si="1413"/>
        <v>41</v>
      </c>
      <c r="B9590" t="s">
        <v>812</v>
      </c>
      <c r="C9590" t="str">
        <f t="shared" si="1416"/>
        <v>091</v>
      </c>
      <c r="D9590" t="s">
        <v>812</v>
      </c>
      <c r="E9590" t="str">
        <f t="shared" si="1414"/>
        <v>04</v>
      </c>
      <c r="F9590" t="str">
        <f>"059"</f>
        <v>059</v>
      </c>
      <c r="G9590" t="str">
        <f>""</f>
        <v/>
      </c>
      <c r="H9590" t="s">
        <v>0</v>
      </c>
      <c r="I9590" t="s">
        <v>3848</v>
      </c>
      <c r="J9590" t="s">
        <v>7433</v>
      </c>
      <c r="K9590" t="str">
        <f t="shared" si="1415"/>
        <v>41006</v>
      </c>
    </row>
    <row r="9591" spans="1:11" customFormat="1" x14ac:dyDescent="0.25">
      <c r="A9591" t="str">
        <f t="shared" ref="A9591:A9654" si="1417">"41"</f>
        <v>41</v>
      </c>
      <c r="B9591" t="s">
        <v>812</v>
      </c>
      <c r="C9591" t="str">
        <f t="shared" si="1416"/>
        <v>091</v>
      </c>
      <c r="D9591" t="s">
        <v>812</v>
      </c>
      <c r="E9591" t="str">
        <f t="shared" si="1414"/>
        <v>04</v>
      </c>
      <c r="F9591" t="str">
        <f>"060"</f>
        <v>060</v>
      </c>
      <c r="G9591" t="str">
        <f>""</f>
        <v/>
      </c>
      <c r="H9591" t="s">
        <v>1</v>
      </c>
      <c r="I9591" t="s">
        <v>3861</v>
      </c>
      <c r="J9591" t="s">
        <v>7446</v>
      </c>
      <c r="K9591" t="str">
        <f t="shared" si="1415"/>
        <v>41006</v>
      </c>
    </row>
    <row r="9592" spans="1:11" customFormat="1" x14ac:dyDescent="0.25">
      <c r="A9592" t="str">
        <f t="shared" si="1417"/>
        <v>41</v>
      </c>
      <c r="B9592" t="s">
        <v>812</v>
      </c>
      <c r="C9592" t="str">
        <f t="shared" si="1416"/>
        <v>091</v>
      </c>
      <c r="D9592" t="s">
        <v>812</v>
      </c>
      <c r="E9592" t="str">
        <f t="shared" si="1414"/>
        <v>04</v>
      </c>
      <c r="F9592" t="str">
        <f>"060"</f>
        <v>060</v>
      </c>
      <c r="G9592" t="str">
        <f>""</f>
        <v/>
      </c>
      <c r="H9592" t="s">
        <v>0</v>
      </c>
      <c r="I9592" t="s">
        <v>3861</v>
      </c>
      <c r="J9592" t="s">
        <v>7446</v>
      </c>
      <c r="K9592" t="str">
        <f t="shared" si="1415"/>
        <v>41006</v>
      </c>
    </row>
    <row r="9593" spans="1:11" customFormat="1" x14ac:dyDescent="0.25">
      <c r="A9593" t="str">
        <f t="shared" si="1417"/>
        <v>41</v>
      </c>
      <c r="B9593" t="s">
        <v>812</v>
      </c>
      <c r="C9593" t="str">
        <f t="shared" si="1416"/>
        <v>091</v>
      </c>
      <c r="D9593" t="s">
        <v>812</v>
      </c>
      <c r="E9593" t="str">
        <f t="shared" si="1414"/>
        <v>04</v>
      </c>
      <c r="F9593" t="str">
        <f>"061"</f>
        <v>061</v>
      </c>
      <c r="G9593" t="str">
        <f>""</f>
        <v/>
      </c>
      <c r="H9593" t="s">
        <v>1</v>
      </c>
      <c r="I9593" t="s">
        <v>3862</v>
      </c>
      <c r="J9593" t="s">
        <v>7447</v>
      </c>
      <c r="K9593" t="str">
        <f t="shared" si="1415"/>
        <v>41006</v>
      </c>
    </row>
    <row r="9594" spans="1:11" customFormat="1" x14ac:dyDescent="0.25">
      <c r="A9594" t="str">
        <f t="shared" si="1417"/>
        <v>41</v>
      </c>
      <c r="B9594" t="s">
        <v>812</v>
      </c>
      <c r="C9594" t="str">
        <f t="shared" si="1416"/>
        <v>091</v>
      </c>
      <c r="D9594" t="s">
        <v>812</v>
      </c>
      <c r="E9594" t="str">
        <f t="shared" si="1414"/>
        <v>04</v>
      </c>
      <c r="F9594" t="str">
        <f>"061"</f>
        <v>061</v>
      </c>
      <c r="G9594" t="str">
        <f>""</f>
        <v/>
      </c>
      <c r="H9594" t="s">
        <v>0</v>
      </c>
      <c r="I9594" t="s">
        <v>3862</v>
      </c>
      <c r="J9594" t="s">
        <v>7447</v>
      </c>
      <c r="K9594" t="str">
        <f t="shared" si="1415"/>
        <v>41006</v>
      </c>
    </row>
    <row r="9595" spans="1:11" customFormat="1" x14ac:dyDescent="0.25">
      <c r="A9595" t="str">
        <f t="shared" si="1417"/>
        <v>41</v>
      </c>
      <c r="B9595" t="s">
        <v>812</v>
      </c>
      <c r="C9595" t="str">
        <f t="shared" si="1416"/>
        <v>091</v>
      </c>
      <c r="D9595" t="s">
        <v>812</v>
      </c>
      <c r="E9595" t="str">
        <f t="shared" si="1414"/>
        <v>04</v>
      </c>
      <c r="F9595" t="str">
        <f>"062"</f>
        <v>062</v>
      </c>
      <c r="G9595" t="str">
        <f>""</f>
        <v/>
      </c>
      <c r="H9595" t="s">
        <v>1</v>
      </c>
      <c r="I9595" t="s">
        <v>3859</v>
      </c>
      <c r="J9595" t="s">
        <v>7444</v>
      </c>
      <c r="K9595" t="str">
        <f t="shared" si="1415"/>
        <v>41006</v>
      </c>
    </row>
    <row r="9596" spans="1:11" customFormat="1" x14ac:dyDescent="0.25">
      <c r="A9596" t="str">
        <f t="shared" si="1417"/>
        <v>41</v>
      </c>
      <c r="B9596" t="s">
        <v>812</v>
      </c>
      <c r="C9596" t="str">
        <f t="shared" si="1416"/>
        <v>091</v>
      </c>
      <c r="D9596" t="s">
        <v>812</v>
      </c>
      <c r="E9596" t="str">
        <f t="shared" si="1414"/>
        <v>04</v>
      </c>
      <c r="F9596" t="str">
        <f>"062"</f>
        <v>062</v>
      </c>
      <c r="G9596" t="str">
        <f>""</f>
        <v/>
      </c>
      <c r="H9596" t="s">
        <v>0</v>
      </c>
      <c r="I9596" t="s">
        <v>3859</v>
      </c>
      <c r="J9596" t="s">
        <v>7444</v>
      </c>
      <c r="K9596" t="str">
        <f t="shared" si="1415"/>
        <v>41006</v>
      </c>
    </row>
    <row r="9597" spans="1:11" customFormat="1" x14ac:dyDescent="0.25">
      <c r="A9597" t="str">
        <f t="shared" si="1417"/>
        <v>41</v>
      </c>
      <c r="B9597" t="s">
        <v>812</v>
      </c>
      <c r="C9597" t="str">
        <f t="shared" si="1416"/>
        <v>091</v>
      </c>
      <c r="D9597" t="s">
        <v>812</v>
      </c>
      <c r="E9597" t="str">
        <f t="shared" si="1414"/>
        <v>04</v>
      </c>
      <c r="F9597" t="str">
        <f>"063"</f>
        <v>063</v>
      </c>
      <c r="G9597" t="str">
        <f>""</f>
        <v/>
      </c>
      <c r="H9597" t="s">
        <v>1</v>
      </c>
      <c r="I9597" t="s">
        <v>3862</v>
      </c>
      <c r="J9597" t="s">
        <v>7447</v>
      </c>
      <c r="K9597" t="str">
        <f t="shared" si="1415"/>
        <v>41006</v>
      </c>
    </row>
    <row r="9598" spans="1:11" customFormat="1" x14ac:dyDescent="0.25">
      <c r="A9598" t="str">
        <f t="shared" si="1417"/>
        <v>41</v>
      </c>
      <c r="B9598" t="s">
        <v>812</v>
      </c>
      <c r="C9598" t="str">
        <f t="shared" si="1416"/>
        <v>091</v>
      </c>
      <c r="D9598" t="s">
        <v>812</v>
      </c>
      <c r="E9598" t="str">
        <f t="shared" si="1414"/>
        <v>04</v>
      </c>
      <c r="F9598" t="str">
        <f>"063"</f>
        <v>063</v>
      </c>
      <c r="G9598" t="str">
        <f>""</f>
        <v/>
      </c>
      <c r="H9598" t="s">
        <v>0</v>
      </c>
      <c r="I9598" t="s">
        <v>3862</v>
      </c>
      <c r="J9598" t="s">
        <v>7447</v>
      </c>
      <c r="K9598" t="str">
        <f t="shared" si="1415"/>
        <v>41006</v>
      </c>
    </row>
    <row r="9599" spans="1:11" customFormat="1" x14ac:dyDescent="0.25">
      <c r="A9599" t="str">
        <f t="shared" si="1417"/>
        <v>41</v>
      </c>
      <c r="B9599" t="s">
        <v>812</v>
      </c>
      <c r="C9599" t="str">
        <f t="shared" si="1416"/>
        <v>091</v>
      </c>
      <c r="D9599" t="s">
        <v>812</v>
      </c>
      <c r="E9599" t="str">
        <f t="shared" si="1414"/>
        <v>04</v>
      </c>
      <c r="F9599" t="str">
        <f>"063"</f>
        <v>063</v>
      </c>
      <c r="G9599" t="str">
        <f>""</f>
        <v/>
      </c>
      <c r="H9599" t="s">
        <v>2</v>
      </c>
      <c r="I9599" t="s">
        <v>3862</v>
      </c>
      <c r="J9599" t="s">
        <v>7447</v>
      </c>
      <c r="K9599" t="str">
        <f t="shared" si="1415"/>
        <v>41006</v>
      </c>
    </row>
    <row r="9600" spans="1:11" customFormat="1" x14ac:dyDescent="0.25">
      <c r="A9600" t="str">
        <f t="shared" si="1417"/>
        <v>41</v>
      </c>
      <c r="B9600" t="s">
        <v>812</v>
      </c>
      <c r="C9600" t="str">
        <f t="shared" si="1416"/>
        <v>091</v>
      </c>
      <c r="D9600" t="s">
        <v>812</v>
      </c>
      <c r="E9600" t="str">
        <f t="shared" si="1414"/>
        <v>04</v>
      </c>
      <c r="F9600" t="str">
        <f>"064"</f>
        <v>064</v>
      </c>
      <c r="G9600" t="str">
        <f>""</f>
        <v/>
      </c>
      <c r="H9600" t="s">
        <v>1</v>
      </c>
      <c r="I9600" t="s">
        <v>3861</v>
      </c>
      <c r="J9600" t="s">
        <v>7446</v>
      </c>
      <c r="K9600" t="str">
        <f t="shared" si="1415"/>
        <v>41006</v>
      </c>
    </row>
    <row r="9601" spans="1:11" customFormat="1" x14ac:dyDescent="0.25">
      <c r="A9601" t="str">
        <f t="shared" si="1417"/>
        <v>41</v>
      </c>
      <c r="B9601" t="s">
        <v>812</v>
      </c>
      <c r="C9601" t="str">
        <f t="shared" si="1416"/>
        <v>091</v>
      </c>
      <c r="D9601" t="s">
        <v>812</v>
      </c>
      <c r="E9601" t="str">
        <f t="shared" si="1414"/>
        <v>04</v>
      </c>
      <c r="F9601" t="str">
        <f>"064"</f>
        <v>064</v>
      </c>
      <c r="G9601" t="str">
        <f>""</f>
        <v/>
      </c>
      <c r="H9601" t="s">
        <v>0</v>
      </c>
      <c r="I9601" t="s">
        <v>3861</v>
      </c>
      <c r="J9601" t="s">
        <v>7446</v>
      </c>
      <c r="K9601" t="str">
        <f t="shared" si="1415"/>
        <v>41006</v>
      </c>
    </row>
    <row r="9602" spans="1:11" customFormat="1" x14ac:dyDescent="0.25">
      <c r="A9602" t="str">
        <f t="shared" si="1417"/>
        <v>41</v>
      </c>
      <c r="B9602" t="s">
        <v>812</v>
      </c>
      <c r="C9602" t="str">
        <f t="shared" si="1416"/>
        <v>091</v>
      </c>
      <c r="D9602" t="s">
        <v>812</v>
      </c>
      <c r="E9602" t="str">
        <f t="shared" si="1414"/>
        <v>04</v>
      </c>
      <c r="F9602" t="str">
        <f>"064"</f>
        <v>064</v>
      </c>
      <c r="G9602" t="str">
        <f>""</f>
        <v/>
      </c>
      <c r="H9602" t="s">
        <v>2</v>
      </c>
      <c r="I9602" t="s">
        <v>3861</v>
      </c>
      <c r="J9602" t="s">
        <v>7446</v>
      </c>
      <c r="K9602" t="str">
        <f t="shared" si="1415"/>
        <v>41006</v>
      </c>
    </row>
    <row r="9603" spans="1:11" customFormat="1" x14ac:dyDescent="0.25">
      <c r="A9603" t="str">
        <f t="shared" si="1417"/>
        <v>41</v>
      </c>
      <c r="B9603" t="s">
        <v>812</v>
      </c>
      <c r="C9603" t="str">
        <f t="shared" si="1416"/>
        <v>091</v>
      </c>
      <c r="D9603" t="s">
        <v>812</v>
      </c>
      <c r="E9603" t="str">
        <f t="shared" si="1414"/>
        <v>04</v>
      </c>
      <c r="F9603" t="str">
        <f>"065"</f>
        <v>065</v>
      </c>
      <c r="G9603" t="str">
        <f>""</f>
        <v/>
      </c>
      <c r="H9603" t="s">
        <v>1</v>
      </c>
      <c r="I9603" t="s">
        <v>3858</v>
      </c>
      <c r="J9603" t="s">
        <v>7443</v>
      </c>
      <c r="K9603" t="str">
        <f t="shared" si="1415"/>
        <v>41006</v>
      </c>
    </row>
    <row r="9604" spans="1:11" customFormat="1" x14ac:dyDescent="0.25">
      <c r="A9604" t="str">
        <f t="shared" si="1417"/>
        <v>41</v>
      </c>
      <c r="B9604" t="s">
        <v>812</v>
      </c>
      <c r="C9604" t="str">
        <f t="shared" si="1416"/>
        <v>091</v>
      </c>
      <c r="D9604" t="s">
        <v>812</v>
      </c>
      <c r="E9604" t="str">
        <f t="shared" si="1414"/>
        <v>04</v>
      </c>
      <c r="F9604" t="str">
        <f>"065"</f>
        <v>065</v>
      </c>
      <c r="G9604" t="str">
        <f>""</f>
        <v/>
      </c>
      <c r="H9604" t="s">
        <v>0</v>
      </c>
      <c r="I9604" t="s">
        <v>3858</v>
      </c>
      <c r="J9604" t="s">
        <v>7443</v>
      </c>
      <c r="K9604" t="str">
        <f t="shared" si="1415"/>
        <v>41006</v>
      </c>
    </row>
    <row r="9605" spans="1:11" customFormat="1" x14ac:dyDescent="0.25">
      <c r="A9605" t="str">
        <f t="shared" si="1417"/>
        <v>41</v>
      </c>
      <c r="B9605" t="s">
        <v>812</v>
      </c>
      <c r="C9605" t="str">
        <f t="shared" si="1416"/>
        <v>091</v>
      </c>
      <c r="D9605" t="s">
        <v>812</v>
      </c>
      <c r="E9605" t="str">
        <f t="shared" si="1414"/>
        <v>04</v>
      </c>
      <c r="F9605" t="str">
        <f>"066"</f>
        <v>066</v>
      </c>
      <c r="G9605" t="str">
        <f>""</f>
        <v/>
      </c>
      <c r="H9605" t="s">
        <v>1</v>
      </c>
      <c r="I9605" t="s">
        <v>3857</v>
      </c>
      <c r="J9605" t="s">
        <v>7442</v>
      </c>
      <c r="K9605" t="str">
        <f t="shared" si="1415"/>
        <v>41006</v>
      </c>
    </row>
    <row r="9606" spans="1:11" customFormat="1" x14ac:dyDescent="0.25">
      <c r="A9606" t="str">
        <f t="shared" si="1417"/>
        <v>41</v>
      </c>
      <c r="B9606" t="s">
        <v>812</v>
      </c>
      <c r="C9606" t="str">
        <f t="shared" si="1416"/>
        <v>091</v>
      </c>
      <c r="D9606" t="s">
        <v>812</v>
      </c>
      <c r="E9606" t="str">
        <f t="shared" si="1414"/>
        <v>04</v>
      </c>
      <c r="F9606" t="str">
        <f>"066"</f>
        <v>066</v>
      </c>
      <c r="G9606" t="str">
        <f>""</f>
        <v/>
      </c>
      <c r="H9606" t="s">
        <v>0</v>
      </c>
      <c r="I9606" t="s">
        <v>3857</v>
      </c>
      <c r="J9606" t="s">
        <v>7442</v>
      </c>
      <c r="K9606" t="str">
        <f t="shared" si="1415"/>
        <v>41006</v>
      </c>
    </row>
    <row r="9607" spans="1:11" customFormat="1" x14ac:dyDescent="0.25">
      <c r="A9607" t="str">
        <f t="shared" si="1417"/>
        <v>41</v>
      </c>
      <c r="B9607" t="s">
        <v>812</v>
      </c>
      <c r="C9607" t="str">
        <f t="shared" si="1416"/>
        <v>091</v>
      </c>
      <c r="D9607" t="s">
        <v>812</v>
      </c>
      <c r="E9607" t="str">
        <f t="shared" si="1414"/>
        <v>04</v>
      </c>
      <c r="F9607" t="str">
        <f>"067"</f>
        <v>067</v>
      </c>
      <c r="G9607" t="str">
        <f>""</f>
        <v/>
      </c>
      <c r="H9607" t="s">
        <v>1</v>
      </c>
      <c r="I9607" t="s">
        <v>3860</v>
      </c>
      <c r="J9607" t="s">
        <v>7445</v>
      </c>
      <c r="K9607" t="str">
        <f t="shared" si="1415"/>
        <v>41006</v>
      </c>
    </row>
    <row r="9608" spans="1:11" customFormat="1" x14ac:dyDescent="0.25">
      <c r="A9608" t="str">
        <f t="shared" si="1417"/>
        <v>41</v>
      </c>
      <c r="B9608" t="s">
        <v>812</v>
      </c>
      <c r="C9608" t="str">
        <f t="shared" si="1416"/>
        <v>091</v>
      </c>
      <c r="D9608" t="s">
        <v>812</v>
      </c>
      <c r="E9608" t="str">
        <f t="shared" si="1414"/>
        <v>04</v>
      </c>
      <c r="F9608" t="str">
        <f>"067"</f>
        <v>067</v>
      </c>
      <c r="G9608" t="str">
        <f>""</f>
        <v/>
      </c>
      <c r="H9608" t="s">
        <v>0</v>
      </c>
      <c r="I9608" t="s">
        <v>3860</v>
      </c>
      <c r="J9608" t="s">
        <v>7445</v>
      </c>
      <c r="K9608" t="str">
        <f t="shared" si="1415"/>
        <v>41006</v>
      </c>
    </row>
    <row r="9609" spans="1:11" customFormat="1" x14ac:dyDescent="0.25">
      <c r="A9609" t="str">
        <f t="shared" si="1417"/>
        <v>41</v>
      </c>
      <c r="B9609" t="s">
        <v>812</v>
      </c>
      <c r="C9609" t="str">
        <f t="shared" si="1416"/>
        <v>091</v>
      </c>
      <c r="D9609" t="s">
        <v>812</v>
      </c>
      <c r="E9609" t="str">
        <f t="shared" si="1414"/>
        <v>04</v>
      </c>
      <c r="F9609" t="str">
        <f>"068"</f>
        <v>068</v>
      </c>
      <c r="G9609" t="str">
        <f>""</f>
        <v/>
      </c>
      <c r="H9609" t="s">
        <v>1</v>
      </c>
      <c r="I9609" t="s">
        <v>3860</v>
      </c>
      <c r="J9609" t="s">
        <v>7445</v>
      </c>
      <c r="K9609" t="str">
        <f t="shared" si="1415"/>
        <v>41006</v>
      </c>
    </row>
    <row r="9610" spans="1:11" customFormat="1" x14ac:dyDescent="0.25">
      <c r="A9610" t="str">
        <f t="shared" si="1417"/>
        <v>41</v>
      </c>
      <c r="B9610" t="s">
        <v>812</v>
      </c>
      <c r="C9610" t="str">
        <f t="shared" si="1416"/>
        <v>091</v>
      </c>
      <c r="D9610" t="s">
        <v>812</v>
      </c>
      <c r="E9610" t="str">
        <f t="shared" si="1414"/>
        <v>04</v>
      </c>
      <c r="F9610" t="str">
        <f>"068"</f>
        <v>068</v>
      </c>
      <c r="G9610" t="str">
        <f>""</f>
        <v/>
      </c>
      <c r="H9610" t="s">
        <v>0</v>
      </c>
      <c r="I9610" t="s">
        <v>3860</v>
      </c>
      <c r="J9610" t="s">
        <v>7445</v>
      </c>
      <c r="K9610" t="str">
        <f t="shared" si="1415"/>
        <v>41006</v>
      </c>
    </row>
    <row r="9611" spans="1:11" customFormat="1" x14ac:dyDescent="0.25">
      <c r="A9611" t="str">
        <f t="shared" si="1417"/>
        <v>41</v>
      </c>
      <c r="B9611" t="s">
        <v>812</v>
      </c>
      <c r="C9611" t="str">
        <f t="shared" si="1416"/>
        <v>091</v>
      </c>
      <c r="D9611" t="s">
        <v>812</v>
      </c>
      <c r="E9611" t="str">
        <f t="shared" si="1414"/>
        <v>04</v>
      </c>
      <c r="F9611" t="str">
        <f>"069"</f>
        <v>069</v>
      </c>
      <c r="G9611" t="str">
        <f>""</f>
        <v/>
      </c>
      <c r="H9611" t="s">
        <v>1</v>
      </c>
      <c r="I9611" t="s">
        <v>3850</v>
      </c>
      <c r="J9611" t="s">
        <v>7435</v>
      </c>
      <c r="K9611" t="str">
        <f t="shared" si="1415"/>
        <v>41006</v>
      </c>
    </row>
    <row r="9612" spans="1:11" customFormat="1" x14ac:dyDescent="0.25">
      <c r="A9612" t="str">
        <f t="shared" si="1417"/>
        <v>41</v>
      </c>
      <c r="B9612" t="s">
        <v>812</v>
      </c>
      <c r="C9612" t="str">
        <f t="shared" si="1416"/>
        <v>091</v>
      </c>
      <c r="D9612" t="s">
        <v>812</v>
      </c>
      <c r="E9612" t="str">
        <f t="shared" si="1414"/>
        <v>04</v>
      </c>
      <c r="F9612" t="str">
        <f>"069"</f>
        <v>069</v>
      </c>
      <c r="G9612" t="str">
        <f>""</f>
        <v/>
      </c>
      <c r="H9612" t="s">
        <v>0</v>
      </c>
      <c r="I9612" t="s">
        <v>3850</v>
      </c>
      <c r="J9612" t="s">
        <v>7435</v>
      </c>
      <c r="K9612" t="str">
        <f t="shared" si="1415"/>
        <v>41006</v>
      </c>
    </row>
    <row r="9613" spans="1:11" customFormat="1" x14ac:dyDescent="0.25">
      <c r="A9613" t="str">
        <f t="shared" si="1417"/>
        <v>41</v>
      </c>
      <c r="B9613" t="s">
        <v>812</v>
      </c>
      <c r="C9613" t="str">
        <f t="shared" si="1416"/>
        <v>091</v>
      </c>
      <c r="D9613" t="s">
        <v>812</v>
      </c>
      <c r="E9613" t="str">
        <f t="shared" si="1414"/>
        <v>04</v>
      </c>
      <c r="F9613" t="str">
        <f>"070"</f>
        <v>070</v>
      </c>
      <c r="G9613" t="str">
        <f>""</f>
        <v/>
      </c>
      <c r="H9613" t="s">
        <v>1</v>
      </c>
      <c r="I9613" t="s">
        <v>3863</v>
      </c>
      <c r="J9613" t="s">
        <v>7448</v>
      </c>
      <c r="K9613" t="str">
        <f>"41016"</f>
        <v>41016</v>
      </c>
    </row>
    <row r="9614" spans="1:11" customFormat="1" x14ac:dyDescent="0.25">
      <c r="A9614" t="str">
        <f t="shared" si="1417"/>
        <v>41</v>
      </c>
      <c r="B9614" t="s">
        <v>812</v>
      </c>
      <c r="C9614" t="str">
        <f t="shared" si="1416"/>
        <v>091</v>
      </c>
      <c r="D9614" t="s">
        <v>812</v>
      </c>
      <c r="E9614" t="str">
        <f t="shared" si="1414"/>
        <v>04</v>
      </c>
      <c r="F9614" t="str">
        <f>"070"</f>
        <v>070</v>
      </c>
      <c r="G9614" t="str">
        <f>""</f>
        <v/>
      </c>
      <c r="H9614" t="s">
        <v>0</v>
      </c>
      <c r="I9614" t="s">
        <v>3863</v>
      </c>
      <c r="J9614" t="s">
        <v>7448</v>
      </c>
      <c r="K9614" t="str">
        <f>"41016"</f>
        <v>41016</v>
      </c>
    </row>
    <row r="9615" spans="1:11" customFormat="1" x14ac:dyDescent="0.25">
      <c r="A9615" t="str">
        <f t="shared" si="1417"/>
        <v>41</v>
      </c>
      <c r="B9615" t="s">
        <v>812</v>
      </c>
      <c r="C9615" t="str">
        <f t="shared" si="1416"/>
        <v>091</v>
      </c>
      <c r="D9615" t="s">
        <v>812</v>
      </c>
      <c r="E9615" t="str">
        <f t="shared" ref="E9615:E9678" si="1418">"05"</f>
        <v>05</v>
      </c>
      <c r="F9615" t="str">
        <f>"001"</f>
        <v>001</v>
      </c>
      <c r="G9615" t="str">
        <f>""</f>
        <v/>
      </c>
      <c r="H9615" t="s">
        <v>1</v>
      </c>
      <c r="I9615" t="s">
        <v>3864</v>
      </c>
      <c r="J9615" t="s">
        <v>7449</v>
      </c>
      <c r="K9615" t="str">
        <f>"41004"</f>
        <v>41004</v>
      </c>
    </row>
    <row r="9616" spans="1:11" customFormat="1" x14ac:dyDescent="0.25">
      <c r="A9616" t="str">
        <f t="shared" si="1417"/>
        <v>41</v>
      </c>
      <c r="B9616" t="s">
        <v>812</v>
      </c>
      <c r="C9616" t="str">
        <f t="shared" si="1416"/>
        <v>091</v>
      </c>
      <c r="D9616" t="s">
        <v>812</v>
      </c>
      <c r="E9616" t="str">
        <f t="shared" si="1418"/>
        <v>05</v>
      </c>
      <c r="F9616" t="str">
        <f>"001"</f>
        <v>001</v>
      </c>
      <c r="G9616" t="str">
        <f>""</f>
        <v/>
      </c>
      <c r="H9616" t="s">
        <v>0</v>
      </c>
      <c r="I9616" t="s">
        <v>3864</v>
      </c>
      <c r="J9616" t="s">
        <v>7449</v>
      </c>
      <c r="K9616" t="str">
        <f>"41004"</f>
        <v>41004</v>
      </c>
    </row>
    <row r="9617" spans="1:11" customFormat="1" x14ac:dyDescent="0.25">
      <c r="A9617" t="str">
        <f t="shared" si="1417"/>
        <v>41</v>
      </c>
      <c r="B9617" t="s">
        <v>812</v>
      </c>
      <c r="C9617" t="str">
        <f t="shared" si="1416"/>
        <v>091</v>
      </c>
      <c r="D9617" t="s">
        <v>812</v>
      </c>
      <c r="E9617" t="str">
        <f t="shared" si="1418"/>
        <v>05</v>
      </c>
      <c r="F9617" t="str">
        <f>"002"</f>
        <v>002</v>
      </c>
      <c r="G9617" t="str">
        <f>""</f>
        <v/>
      </c>
      <c r="H9617" t="s">
        <v>3</v>
      </c>
      <c r="I9617" t="s">
        <v>3864</v>
      </c>
      <c r="J9617" t="s">
        <v>7449</v>
      </c>
      <c r="K9617" t="str">
        <f>"41004"</f>
        <v>41004</v>
      </c>
    </row>
    <row r="9618" spans="1:11" customFormat="1" x14ac:dyDescent="0.25">
      <c r="A9618" t="str">
        <f t="shared" si="1417"/>
        <v>41</v>
      </c>
      <c r="B9618" t="s">
        <v>812</v>
      </c>
      <c r="C9618" t="str">
        <f t="shared" si="1416"/>
        <v>091</v>
      </c>
      <c r="D9618" t="s">
        <v>812</v>
      </c>
      <c r="E9618" t="str">
        <f t="shared" si="1418"/>
        <v>05</v>
      </c>
      <c r="F9618" t="str">
        <f>"003"</f>
        <v>003</v>
      </c>
      <c r="G9618" t="str">
        <f>""</f>
        <v/>
      </c>
      <c r="H9618" t="s">
        <v>1</v>
      </c>
      <c r="I9618" t="s">
        <v>3865</v>
      </c>
      <c r="J9618" t="s">
        <v>7450</v>
      </c>
      <c r="K9618" t="str">
        <f t="shared" ref="K9618:K9625" si="1419">"41013"</f>
        <v>41013</v>
      </c>
    </row>
    <row r="9619" spans="1:11" customFormat="1" x14ac:dyDescent="0.25">
      <c r="A9619" t="str">
        <f t="shared" si="1417"/>
        <v>41</v>
      </c>
      <c r="B9619" t="s">
        <v>812</v>
      </c>
      <c r="C9619" t="str">
        <f t="shared" si="1416"/>
        <v>091</v>
      </c>
      <c r="D9619" t="s">
        <v>812</v>
      </c>
      <c r="E9619" t="str">
        <f t="shared" si="1418"/>
        <v>05</v>
      </c>
      <c r="F9619" t="str">
        <f>"003"</f>
        <v>003</v>
      </c>
      <c r="G9619" t="str">
        <f>""</f>
        <v/>
      </c>
      <c r="H9619" t="s">
        <v>0</v>
      </c>
      <c r="I9619" t="s">
        <v>3865</v>
      </c>
      <c r="J9619" t="s">
        <v>7450</v>
      </c>
      <c r="K9619" t="str">
        <f t="shared" si="1419"/>
        <v>41013</v>
      </c>
    </row>
    <row r="9620" spans="1:11" customFormat="1" x14ac:dyDescent="0.25">
      <c r="A9620" t="str">
        <f t="shared" si="1417"/>
        <v>41</v>
      </c>
      <c r="B9620" t="s">
        <v>812</v>
      </c>
      <c r="C9620" t="str">
        <f t="shared" si="1416"/>
        <v>091</v>
      </c>
      <c r="D9620" t="s">
        <v>812</v>
      </c>
      <c r="E9620" t="str">
        <f t="shared" si="1418"/>
        <v>05</v>
      </c>
      <c r="F9620" t="str">
        <f>"004"</f>
        <v>004</v>
      </c>
      <c r="G9620" t="str">
        <f>""</f>
        <v/>
      </c>
      <c r="H9620" t="s">
        <v>1</v>
      </c>
      <c r="I9620" t="s">
        <v>3866</v>
      </c>
      <c r="J9620" t="s">
        <v>7451</v>
      </c>
      <c r="K9620" t="str">
        <f t="shared" si="1419"/>
        <v>41013</v>
      </c>
    </row>
    <row r="9621" spans="1:11" customFormat="1" x14ac:dyDescent="0.25">
      <c r="A9621" t="str">
        <f t="shared" si="1417"/>
        <v>41</v>
      </c>
      <c r="B9621" t="s">
        <v>812</v>
      </c>
      <c r="C9621" t="str">
        <f t="shared" si="1416"/>
        <v>091</v>
      </c>
      <c r="D9621" t="s">
        <v>812</v>
      </c>
      <c r="E9621" t="str">
        <f t="shared" si="1418"/>
        <v>05</v>
      </c>
      <c r="F9621" t="str">
        <f>"004"</f>
        <v>004</v>
      </c>
      <c r="G9621" t="str">
        <f>""</f>
        <v/>
      </c>
      <c r="H9621" t="s">
        <v>0</v>
      </c>
      <c r="I9621" t="s">
        <v>3866</v>
      </c>
      <c r="J9621" t="s">
        <v>7451</v>
      </c>
      <c r="K9621" t="str">
        <f t="shared" si="1419"/>
        <v>41013</v>
      </c>
    </row>
    <row r="9622" spans="1:11" customFormat="1" x14ac:dyDescent="0.25">
      <c r="A9622" t="str">
        <f t="shared" si="1417"/>
        <v>41</v>
      </c>
      <c r="B9622" t="s">
        <v>812</v>
      </c>
      <c r="C9622" t="str">
        <f t="shared" si="1416"/>
        <v>091</v>
      </c>
      <c r="D9622" t="s">
        <v>812</v>
      </c>
      <c r="E9622" t="str">
        <f t="shared" si="1418"/>
        <v>05</v>
      </c>
      <c r="F9622" t="str">
        <f>"005"</f>
        <v>005</v>
      </c>
      <c r="G9622" t="str">
        <f>""</f>
        <v/>
      </c>
      <c r="H9622" t="s">
        <v>1</v>
      </c>
      <c r="I9622" t="s">
        <v>3867</v>
      </c>
      <c r="J9622" t="s">
        <v>7452</v>
      </c>
      <c r="K9622" t="str">
        <f t="shared" si="1419"/>
        <v>41013</v>
      </c>
    </row>
    <row r="9623" spans="1:11" customFormat="1" x14ac:dyDescent="0.25">
      <c r="A9623" t="str">
        <f t="shared" si="1417"/>
        <v>41</v>
      </c>
      <c r="B9623" t="s">
        <v>812</v>
      </c>
      <c r="C9623" t="str">
        <f t="shared" si="1416"/>
        <v>091</v>
      </c>
      <c r="D9623" t="s">
        <v>812</v>
      </c>
      <c r="E9623" t="str">
        <f t="shared" si="1418"/>
        <v>05</v>
      </c>
      <c r="F9623" t="str">
        <f>"005"</f>
        <v>005</v>
      </c>
      <c r="G9623" t="str">
        <f>""</f>
        <v/>
      </c>
      <c r="H9623" t="s">
        <v>0</v>
      </c>
      <c r="I9623" t="s">
        <v>3867</v>
      </c>
      <c r="J9623" t="s">
        <v>7452</v>
      </c>
      <c r="K9623" t="str">
        <f t="shared" si="1419"/>
        <v>41013</v>
      </c>
    </row>
    <row r="9624" spans="1:11" customFormat="1" x14ac:dyDescent="0.25">
      <c r="A9624" t="str">
        <f t="shared" si="1417"/>
        <v>41</v>
      </c>
      <c r="B9624" t="s">
        <v>812</v>
      </c>
      <c r="C9624" t="str">
        <f t="shared" si="1416"/>
        <v>091</v>
      </c>
      <c r="D9624" t="s">
        <v>812</v>
      </c>
      <c r="E9624" t="str">
        <f t="shared" si="1418"/>
        <v>05</v>
      </c>
      <c r="F9624" t="str">
        <f>"006"</f>
        <v>006</v>
      </c>
      <c r="G9624" t="str">
        <f>""</f>
        <v/>
      </c>
      <c r="H9624" t="s">
        <v>1</v>
      </c>
      <c r="I9624" t="s">
        <v>3866</v>
      </c>
      <c r="J9624" t="s">
        <v>7451</v>
      </c>
      <c r="K9624" t="str">
        <f t="shared" si="1419"/>
        <v>41013</v>
      </c>
    </row>
    <row r="9625" spans="1:11" customFormat="1" x14ac:dyDescent="0.25">
      <c r="A9625" t="str">
        <f t="shared" si="1417"/>
        <v>41</v>
      </c>
      <c r="B9625" t="s">
        <v>812</v>
      </c>
      <c r="C9625" t="str">
        <f t="shared" si="1416"/>
        <v>091</v>
      </c>
      <c r="D9625" t="s">
        <v>812</v>
      </c>
      <c r="E9625" t="str">
        <f t="shared" si="1418"/>
        <v>05</v>
      </c>
      <c r="F9625" t="str">
        <f>"006"</f>
        <v>006</v>
      </c>
      <c r="G9625" t="str">
        <f>""</f>
        <v/>
      </c>
      <c r="H9625" t="s">
        <v>0</v>
      </c>
      <c r="I9625" t="s">
        <v>3866</v>
      </c>
      <c r="J9625" t="s">
        <v>7451</v>
      </c>
      <c r="K9625" t="str">
        <f t="shared" si="1419"/>
        <v>41013</v>
      </c>
    </row>
    <row r="9626" spans="1:11" customFormat="1" x14ac:dyDescent="0.25">
      <c r="A9626" t="str">
        <f t="shared" si="1417"/>
        <v>41</v>
      </c>
      <c r="B9626" t="s">
        <v>812</v>
      </c>
      <c r="C9626" t="str">
        <f t="shared" si="1416"/>
        <v>091</v>
      </c>
      <c r="D9626" t="s">
        <v>812</v>
      </c>
      <c r="E9626" t="str">
        <f t="shared" si="1418"/>
        <v>05</v>
      </c>
      <c r="F9626" t="str">
        <f>"007"</f>
        <v>007</v>
      </c>
      <c r="G9626" t="str">
        <f>""</f>
        <v/>
      </c>
      <c r="H9626" t="s">
        <v>3</v>
      </c>
      <c r="I9626" t="s">
        <v>3868</v>
      </c>
      <c r="J9626" t="s">
        <v>7453</v>
      </c>
      <c r="K9626" t="str">
        <f>"41012"</f>
        <v>41012</v>
      </c>
    </row>
    <row r="9627" spans="1:11" customFormat="1" x14ac:dyDescent="0.25">
      <c r="A9627" t="str">
        <f t="shared" si="1417"/>
        <v>41</v>
      </c>
      <c r="B9627" t="s">
        <v>812</v>
      </c>
      <c r="C9627" t="str">
        <f t="shared" si="1416"/>
        <v>091</v>
      </c>
      <c r="D9627" t="s">
        <v>812</v>
      </c>
      <c r="E9627" t="str">
        <f t="shared" si="1418"/>
        <v>05</v>
      </c>
      <c r="F9627" t="str">
        <f>"008"</f>
        <v>008</v>
      </c>
      <c r="G9627" t="str">
        <f>""</f>
        <v/>
      </c>
      <c r="H9627" t="s">
        <v>3</v>
      </c>
      <c r="I9627" t="s">
        <v>3869</v>
      </c>
      <c r="J9627" t="s">
        <v>7454</v>
      </c>
      <c r="K9627" t="str">
        <f t="shared" ref="K9627:K9640" si="1420">"41013"</f>
        <v>41013</v>
      </c>
    </row>
    <row r="9628" spans="1:11" customFormat="1" x14ac:dyDescent="0.25">
      <c r="A9628" t="str">
        <f t="shared" si="1417"/>
        <v>41</v>
      </c>
      <c r="B9628" t="s">
        <v>812</v>
      </c>
      <c r="C9628" t="str">
        <f t="shared" si="1416"/>
        <v>091</v>
      </c>
      <c r="D9628" t="s">
        <v>812</v>
      </c>
      <c r="E9628" t="str">
        <f t="shared" si="1418"/>
        <v>05</v>
      </c>
      <c r="F9628" t="str">
        <f>"009"</f>
        <v>009</v>
      </c>
      <c r="G9628" t="str">
        <f>""</f>
        <v/>
      </c>
      <c r="H9628" t="s">
        <v>1</v>
      </c>
      <c r="I9628" t="s">
        <v>3870</v>
      </c>
      <c r="J9628" t="s">
        <v>7455</v>
      </c>
      <c r="K9628" t="str">
        <f t="shared" si="1420"/>
        <v>41013</v>
      </c>
    </row>
    <row r="9629" spans="1:11" customFormat="1" x14ac:dyDescent="0.25">
      <c r="A9629" t="str">
        <f t="shared" si="1417"/>
        <v>41</v>
      </c>
      <c r="B9629" t="s">
        <v>812</v>
      </c>
      <c r="C9629" t="str">
        <f t="shared" si="1416"/>
        <v>091</v>
      </c>
      <c r="D9629" t="s">
        <v>812</v>
      </c>
      <c r="E9629" t="str">
        <f t="shared" si="1418"/>
        <v>05</v>
      </c>
      <c r="F9629" t="str">
        <f>"009"</f>
        <v>009</v>
      </c>
      <c r="G9629" t="str">
        <f>""</f>
        <v/>
      </c>
      <c r="H9629" t="s">
        <v>0</v>
      </c>
      <c r="I9629" t="s">
        <v>3870</v>
      </c>
      <c r="J9629" t="s">
        <v>7455</v>
      </c>
      <c r="K9629" t="str">
        <f t="shared" si="1420"/>
        <v>41013</v>
      </c>
    </row>
    <row r="9630" spans="1:11" customFormat="1" x14ac:dyDescent="0.25">
      <c r="A9630" t="str">
        <f t="shared" si="1417"/>
        <v>41</v>
      </c>
      <c r="B9630" t="s">
        <v>812</v>
      </c>
      <c r="C9630" t="str">
        <f t="shared" si="1416"/>
        <v>091</v>
      </c>
      <c r="D9630" t="s">
        <v>812</v>
      </c>
      <c r="E9630" t="str">
        <f t="shared" si="1418"/>
        <v>05</v>
      </c>
      <c r="F9630" t="str">
        <f>"010"</f>
        <v>010</v>
      </c>
      <c r="G9630" t="str">
        <f>""</f>
        <v/>
      </c>
      <c r="H9630" t="s">
        <v>1</v>
      </c>
      <c r="I9630" t="s">
        <v>3870</v>
      </c>
      <c r="J9630" t="s">
        <v>7455</v>
      </c>
      <c r="K9630" t="str">
        <f t="shared" si="1420"/>
        <v>41013</v>
      </c>
    </row>
    <row r="9631" spans="1:11" customFormat="1" x14ac:dyDescent="0.25">
      <c r="A9631" t="str">
        <f t="shared" si="1417"/>
        <v>41</v>
      </c>
      <c r="B9631" t="s">
        <v>812</v>
      </c>
      <c r="C9631" t="str">
        <f t="shared" si="1416"/>
        <v>091</v>
      </c>
      <c r="D9631" t="s">
        <v>812</v>
      </c>
      <c r="E9631" t="str">
        <f t="shared" si="1418"/>
        <v>05</v>
      </c>
      <c r="F9631" t="str">
        <f>"010"</f>
        <v>010</v>
      </c>
      <c r="G9631" t="str">
        <f>""</f>
        <v/>
      </c>
      <c r="H9631" t="s">
        <v>0</v>
      </c>
      <c r="I9631" t="s">
        <v>3870</v>
      </c>
      <c r="J9631" t="s">
        <v>7455</v>
      </c>
      <c r="K9631" t="str">
        <f t="shared" si="1420"/>
        <v>41013</v>
      </c>
    </row>
    <row r="9632" spans="1:11" customFormat="1" x14ac:dyDescent="0.25">
      <c r="A9632" t="str">
        <f t="shared" si="1417"/>
        <v>41</v>
      </c>
      <c r="B9632" t="s">
        <v>812</v>
      </c>
      <c r="C9632" t="str">
        <f t="shared" si="1416"/>
        <v>091</v>
      </c>
      <c r="D9632" t="s">
        <v>812</v>
      </c>
      <c r="E9632" t="str">
        <f t="shared" si="1418"/>
        <v>05</v>
      </c>
      <c r="F9632" t="str">
        <f>"011"</f>
        <v>011</v>
      </c>
      <c r="G9632" t="str">
        <f>""</f>
        <v/>
      </c>
      <c r="H9632" t="s">
        <v>3</v>
      </c>
      <c r="I9632" t="s">
        <v>3871</v>
      </c>
      <c r="J9632" t="s">
        <v>7456</v>
      </c>
      <c r="K9632" t="str">
        <f t="shared" si="1420"/>
        <v>41013</v>
      </c>
    </row>
    <row r="9633" spans="1:11" customFormat="1" x14ac:dyDescent="0.25">
      <c r="A9633" t="str">
        <f t="shared" si="1417"/>
        <v>41</v>
      </c>
      <c r="B9633" t="s">
        <v>812</v>
      </c>
      <c r="C9633" t="str">
        <f t="shared" si="1416"/>
        <v>091</v>
      </c>
      <c r="D9633" t="s">
        <v>812</v>
      </c>
      <c r="E9633" t="str">
        <f t="shared" si="1418"/>
        <v>05</v>
      </c>
      <c r="F9633" t="str">
        <f>"012"</f>
        <v>012</v>
      </c>
      <c r="G9633" t="str">
        <f>""</f>
        <v/>
      </c>
      <c r="H9633" t="s">
        <v>3</v>
      </c>
      <c r="I9633" t="s">
        <v>3872</v>
      </c>
      <c r="J9633" t="s">
        <v>7457</v>
      </c>
      <c r="K9633" t="str">
        <f t="shared" si="1420"/>
        <v>41013</v>
      </c>
    </row>
    <row r="9634" spans="1:11" customFormat="1" x14ac:dyDescent="0.25">
      <c r="A9634" t="str">
        <f t="shared" si="1417"/>
        <v>41</v>
      </c>
      <c r="B9634" t="s">
        <v>812</v>
      </c>
      <c r="C9634" t="str">
        <f t="shared" si="1416"/>
        <v>091</v>
      </c>
      <c r="D9634" t="s">
        <v>812</v>
      </c>
      <c r="E9634" t="str">
        <f t="shared" si="1418"/>
        <v>05</v>
      </c>
      <c r="F9634" t="str">
        <f>"013"</f>
        <v>013</v>
      </c>
      <c r="G9634" t="str">
        <f>""</f>
        <v/>
      </c>
      <c r="H9634" t="s">
        <v>3</v>
      </c>
      <c r="I9634" t="s">
        <v>3873</v>
      </c>
      <c r="J9634" t="s">
        <v>7458</v>
      </c>
      <c r="K9634" t="str">
        <f t="shared" si="1420"/>
        <v>41013</v>
      </c>
    </row>
    <row r="9635" spans="1:11" customFormat="1" x14ac:dyDescent="0.25">
      <c r="A9635" t="str">
        <f t="shared" si="1417"/>
        <v>41</v>
      </c>
      <c r="B9635" t="s">
        <v>812</v>
      </c>
      <c r="C9635" t="str">
        <f t="shared" si="1416"/>
        <v>091</v>
      </c>
      <c r="D9635" t="s">
        <v>812</v>
      </c>
      <c r="E9635" t="str">
        <f t="shared" si="1418"/>
        <v>05</v>
      </c>
      <c r="F9635" t="str">
        <f>"014"</f>
        <v>014</v>
      </c>
      <c r="G9635" t="str">
        <f>""</f>
        <v/>
      </c>
      <c r="H9635" t="s">
        <v>1</v>
      </c>
      <c r="I9635" t="s">
        <v>3874</v>
      </c>
      <c r="J9635" t="s">
        <v>7459</v>
      </c>
      <c r="K9635" t="str">
        <f t="shared" si="1420"/>
        <v>41013</v>
      </c>
    </row>
    <row r="9636" spans="1:11" customFormat="1" x14ac:dyDescent="0.25">
      <c r="A9636" t="str">
        <f t="shared" si="1417"/>
        <v>41</v>
      </c>
      <c r="B9636" t="s">
        <v>812</v>
      </c>
      <c r="C9636" t="str">
        <f t="shared" si="1416"/>
        <v>091</v>
      </c>
      <c r="D9636" t="s">
        <v>812</v>
      </c>
      <c r="E9636" t="str">
        <f t="shared" si="1418"/>
        <v>05</v>
      </c>
      <c r="F9636" t="str">
        <f>"014"</f>
        <v>014</v>
      </c>
      <c r="G9636" t="str">
        <f>""</f>
        <v/>
      </c>
      <c r="H9636" t="s">
        <v>0</v>
      </c>
      <c r="I9636" t="s">
        <v>3874</v>
      </c>
      <c r="J9636" t="s">
        <v>7459</v>
      </c>
      <c r="K9636" t="str">
        <f t="shared" si="1420"/>
        <v>41013</v>
      </c>
    </row>
    <row r="9637" spans="1:11" customFormat="1" x14ac:dyDescent="0.25">
      <c r="A9637" t="str">
        <f t="shared" si="1417"/>
        <v>41</v>
      </c>
      <c r="B9637" t="s">
        <v>812</v>
      </c>
      <c r="C9637" t="str">
        <f t="shared" si="1416"/>
        <v>091</v>
      </c>
      <c r="D9637" t="s">
        <v>812</v>
      </c>
      <c r="E9637" t="str">
        <f t="shared" si="1418"/>
        <v>05</v>
      </c>
      <c r="F9637" t="str">
        <f>"015"</f>
        <v>015</v>
      </c>
      <c r="G9637" t="str">
        <f>""</f>
        <v/>
      </c>
      <c r="H9637" t="s">
        <v>1</v>
      </c>
      <c r="I9637" t="s">
        <v>3875</v>
      </c>
      <c r="J9637" t="s">
        <v>7460</v>
      </c>
      <c r="K9637" t="str">
        <f t="shared" si="1420"/>
        <v>41013</v>
      </c>
    </row>
    <row r="9638" spans="1:11" customFormat="1" x14ac:dyDescent="0.25">
      <c r="A9638" t="str">
        <f t="shared" si="1417"/>
        <v>41</v>
      </c>
      <c r="B9638" t="s">
        <v>812</v>
      </c>
      <c r="C9638" t="str">
        <f t="shared" si="1416"/>
        <v>091</v>
      </c>
      <c r="D9638" t="s">
        <v>812</v>
      </c>
      <c r="E9638" t="str">
        <f t="shared" si="1418"/>
        <v>05</v>
      </c>
      <c r="F9638" t="str">
        <f>"015"</f>
        <v>015</v>
      </c>
      <c r="G9638" t="str">
        <f>""</f>
        <v/>
      </c>
      <c r="H9638" t="s">
        <v>0</v>
      </c>
      <c r="I9638" t="s">
        <v>3875</v>
      </c>
      <c r="J9638" t="s">
        <v>7460</v>
      </c>
      <c r="K9638" t="str">
        <f t="shared" si="1420"/>
        <v>41013</v>
      </c>
    </row>
    <row r="9639" spans="1:11" customFormat="1" x14ac:dyDescent="0.25">
      <c r="A9639" t="str">
        <f t="shared" si="1417"/>
        <v>41</v>
      </c>
      <c r="B9639" t="s">
        <v>812</v>
      </c>
      <c r="C9639" t="str">
        <f t="shared" si="1416"/>
        <v>091</v>
      </c>
      <c r="D9639" t="s">
        <v>812</v>
      </c>
      <c r="E9639" t="str">
        <f t="shared" si="1418"/>
        <v>05</v>
      </c>
      <c r="F9639" t="str">
        <f>"016"</f>
        <v>016</v>
      </c>
      <c r="G9639" t="str">
        <f>""</f>
        <v/>
      </c>
      <c r="H9639" t="s">
        <v>1</v>
      </c>
      <c r="I9639" t="s">
        <v>3872</v>
      </c>
      <c r="J9639" t="s">
        <v>7457</v>
      </c>
      <c r="K9639" t="str">
        <f t="shared" si="1420"/>
        <v>41013</v>
      </c>
    </row>
    <row r="9640" spans="1:11" customFormat="1" x14ac:dyDescent="0.25">
      <c r="A9640" t="str">
        <f t="shared" si="1417"/>
        <v>41</v>
      </c>
      <c r="B9640" t="s">
        <v>812</v>
      </c>
      <c r="C9640" t="str">
        <f t="shared" si="1416"/>
        <v>091</v>
      </c>
      <c r="D9640" t="s">
        <v>812</v>
      </c>
      <c r="E9640" t="str">
        <f t="shared" si="1418"/>
        <v>05</v>
      </c>
      <c r="F9640" t="str">
        <f>"016"</f>
        <v>016</v>
      </c>
      <c r="G9640" t="str">
        <f>""</f>
        <v/>
      </c>
      <c r="H9640" t="s">
        <v>0</v>
      </c>
      <c r="I9640" t="s">
        <v>3872</v>
      </c>
      <c r="J9640" t="s">
        <v>7457</v>
      </c>
      <c r="K9640" t="str">
        <f t="shared" si="1420"/>
        <v>41013</v>
      </c>
    </row>
    <row r="9641" spans="1:11" customFormat="1" x14ac:dyDescent="0.25">
      <c r="A9641" t="str">
        <f t="shared" si="1417"/>
        <v>41</v>
      </c>
      <c r="B9641" t="s">
        <v>812</v>
      </c>
      <c r="C9641" t="str">
        <f t="shared" si="1416"/>
        <v>091</v>
      </c>
      <c r="D9641" t="s">
        <v>812</v>
      </c>
      <c r="E9641" t="str">
        <f t="shared" si="1418"/>
        <v>05</v>
      </c>
      <c r="F9641" t="str">
        <f>"017"</f>
        <v>017</v>
      </c>
      <c r="G9641" t="str">
        <f>""</f>
        <v/>
      </c>
      <c r="H9641" t="s">
        <v>1</v>
      </c>
      <c r="I9641" t="s">
        <v>3876</v>
      </c>
      <c r="J9641" t="s">
        <v>7461</v>
      </c>
      <c r="K9641" t="str">
        <f>"41005"</f>
        <v>41005</v>
      </c>
    </row>
    <row r="9642" spans="1:11" customFormat="1" x14ac:dyDescent="0.25">
      <c r="A9642" t="str">
        <f t="shared" si="1417"/>
        <v>41</v>
      </c>
      <c r="B9642" t="s">
        <v>812</v>
      </c>
      <c r="C9642" t="str">
        <f t="shared" si="1416"/>
        <v>091</v>
      </c>
      <c r="D9642" t="s">
        <v>812</v>
      </c>
      <c r="E9642" t="str">
        <f t="shared" si="1418"/>
        <v>05</v>
      </c>
      <c r="F9642" t="str">
        <f>"017"</f>
        <v>017</v>
      </c>
      <c r="G9642" t="str">
        <f>""</f>
        <v/>
      </c>
      <c r="H9642" t="s">
        <v>0</v>
      </c>
      <c r="I9642" t="s">
        <v>3876</v>
      </c>
      <c r="J9642" t="s">
        <v>7461</v>
      </c>
      <c r="K9642" t="str">
        <f>"41005"</f>
        <v>41005</v>
      </c>
    </row>
    <row r="9643" spans="1:11" customFormat="1" x14ac:dyDescent="0.25">
      <c r="A9643" t="str">
        <f t="shared" si="1417"/>
        <v>41</v>
      </c>
      <c r="B9643" t="s">
        <v>812</v>
      </c>
      <c r="C9643" t="str">
        <f t="shared" si="1416"/>
        <v>091</v>
      </c>
      <c r="D9643" t="s">
        <v>812</v>
      </c>
      <c r="E9643" t="str">
        <f t="shared" si="1418"/>
        <v>05</v>
      </c>
      <c r="F9643" t="str">
        <f>"018"</f>
        <v>018</v>
      </c>
      <c r="G9643" t="str">
        <f>""</f>
        <v/>
      </c>
      <c r="H9643" t="s">
        <v>3</v>
      </c>
      <c r="I9643" t="s">
        <v>3877</v>
      </c>
      <c r="J9643" t="s">
        <v>7462</v>
      </c>
      <c r="K9643" t="str">
        <f>"41013"</f>
        <v>41013</v>
      </c>
    </row>
    <row r="9644" spans="1:11" customFormat="1" x14ac:dyDescent="0.25">
      <c r="A9644" t="str">
        <f t="shared" si="1417"/>
        <v>41</v>
      </c>
      <c r="B9644" t="s">
        <v>812</v>
      </c>
      <c r="C9644" t="str">
        <f t="shared" si="1416"/>
        <v>091</v>
      </c>
      <c r="D9644" t="s">
        <v>812</v>
      </c>
      <c r="E9644" t="str">
        <f t="shared" si="1418"/>
        <v>05</v>
      </c>
      <c r="F9644" t="str">
        <f>"019"</f>
        <v>019</v>
      </c>
      <c r="G9644" t="str">
        <f>""</f>
        <v/>
      </c>
      <c r="H9644" t="s">
        <v>3</v>
      </c>
      <c r="I9644" t="s">
        <v>3864</v>
      </c>
      <c r="J9644" t="s">
        <v>7449</v>
      </c>
      <c r="K9644" t="str">
        <f>"41004"</f>
        <v>41004</v>
      </c>
    </row>
    <row r="9645" spans="1:11" customFormat="1" x14ac:dyDescent="0.25">
      <c r="A9645" t="str">
        <f t="shared" si="1417"/>
        <v>41</v>
      </c>
      <c r="B9645" t="s">
        <v>812</v>
      </c>
      <c r="C9645" t="str">
        <f t="shared" si="1416"/>
        <v>091</v>
      </c>
      <c r="D9645" t="s">
        <v>812</v>
      </c>
      <c r="E9645" t="str">
        <f t="shared" si="1418"/>
        <v>05</v>
      </c>
      <c r="F9645" t="str">
        <f>"020"</f>
        <v>020</v>
      </c>
      <c r="G9645" t="str">
        <f>""</f>
        <v/>
      </c>
      <c r="H9645" t="s">
        <v>1</v>
      </c>
      <c r="I9645" t="s">
        <v>3864</v>
      </c>
      <c r="J9645" t="s">
        <v>7449</v>
      </c>
      <c r="K9645" t="str">
        <f>"41004"</f>
        <v>41004</v>
      </c>
    </row>
    <row r="9646" spans="1:11" customFormat="1" x14ac:dyDescent="0.25">
      <c r="A9646" t="str">
        <f t="shared" si="1417"/>
        <v>41</v>
      </c>
      <c r="B9646" t="s">
        <v>812</v>
      </c>
      <c r="C9646" t="str">
        <f t="shared" si="1416"/>
        <v>091</v>
      </c>
      <c r="D9646" t="s">
        <v>812</v>
      </c>
      <c r="E9646" t="str">
        <f t="shared" si="1418"/>
        <v>05</v>
      </c>
      <c r="F9646" t="str">
        <f>"020"</f>
        <v>020</v>
      </c>
      <c r="G9646" t="str">
        <f>""</f>
        <v/>
      </c>
      <c r="H9646" t="s">
        <v>0</v>
      </c>
      <c r="I9646" t="s">
        <v>3864</v>
      </c>
      <c r="J9646" t="s">
        <v>7449</v>
      </c>
      <c r="K9646" t="str">
        <f>"41004"</f>
        <v>41004</v>
      </c>
    </row>
    <row r="9647" spans="1:11" customFormat="1" x14ac:dyDescent="0.25">
      <c r="A9647" t="str">
        <f t="shared" si="1417"/>
        <v>41</v>
      </c>
      <c r="B9647" t="s">
        <v>812</v>
      </c>
      <c r="C9647" t="str">
        <f t="shared" si="1416"/>
        <v>091</v>
      </c>
      <c r="D9647" t="s">
        <v>812</v>
      </c>
      <c r="E9647" t="str">
        <f t="shared" si="1418"/>
        <v>05</v>
      </c>
      <c r="F9647" t="str">
        <f>"020"</f>
        <v>020</v>
      </c>
      <c r="G9647" t="str">
        <f>""</f>
        <v/>
      </c>
      <c r="H9647" t="s">
        <v>2</v>
      </c>
      <c r="I9647" t="s">
        <v>3864</v>
      </c>
      <c r="J9647" t="s">
        <v>7449</v>
      </c>
      <c r="K9647" t="str">
        <f>"41004"</f>
        <v>41004</v>
      </c>
    </row>
    <row r="9648" spans="1:11" customFormat="1" x14ac:dyDescent="0.25">
      <c r="A9648" t="str">
        <f t="shared" si="1417"/>
        <v>41</v>
      </c>
      <c r="B9648" t="s">
        <v>812</v>
      </c>
      <c r="C9648" t="str">
        <f t="shared" si="1416"/>
        <v>091</v>
      </c>
      <c r="D9648" t="s">
        <v>812</v>
      </c>
      <c r="E9648" t="str">
        <f t="shared" si="1418"/>
        <v>05</v>
      </c>
      <c r="F9648" t="str">
        <f>"021"</f>
        <v>021</v>
      </c>
      <c r="G9648" t="str">
        <f>""</f>
        <v/>
      </c>
      <c r="H9648" t="s">
        <v>1</v>
      </c>
      <c r="I9648" t="s">
        <v>3869</v>
      </c>
      <c r="J9648" t="s">
        <v>7454</v>
      </c>
      <c r="K9648" t="str">
        <f>"41013"</f>
        <v>41013</v>
      </c>
    </row>
    <row r="9649" spans="1:11" customFormat="1" x14ac:dyDescent="0.25">
      <c r="A9649" t="str">
        <f t="shared" si="1417"/>
        <v>41</v>
      </c>
      <c r="B9649" t="s">
        <v>812</v>
      </c>
      <c r="C9649" t="str">
        <f t="shared" ref="C9649:C9712" si="1421">"091"</f>
        <v>091</v>
      </c>
      <c r="D9649" t="s">
        <v>812</v>
      </c>
      <c r="E9649" t="str">
        <f t="shared" si="1418"/>
        <v>05</v>
      </c>
      <c r="F9649" t="str">
        <f>"021"</f>
        <v>021</v>
      </c>
      <c r="G9649" t="str">
        <f>""</f>
        <v/>
      </c>
      <c r="H9649" t="s">
        <v>0</v>
      </c>
      <c r="I9649" t="s">
        <v>3869</v>
      </c>
      <c r="J9649" t="s">
        <v>7454</v>
      </c>
      <c r="K9649" t="str">
        <f>"41013"</f>
        <v>41013</v>
      </c>
    </row>
    <row r="9650" spans="1:11" customFormat="1" x14ac:dyDescent="0.25">
      <c r="A9650" t="str">
        <f t="shared" si="1417"/>
        <v>41</v>
      </c>
      <c r="B9650" t="s">
        <v>812</v>
      </c>
      <c r="C9650" t="str">
        <f t="shared" si="1421"/>
        <v>091</v>
      </c>
      <c r="D9650" t="s">
        <v>812</v>
      </c>
      <c r="E9650" t="str">
        <f t="shared" si="1418"/>
        <v>05</v>
      </c>
      <c r="F9650" t="str">
        <f>"022"</f>
        <v>022</v>
      </c>
      <c r="G9650" t="str">
        <f>""</f>
        <v/>
      </c>
      <c r="H9650" t="s">
        <v>1</v>
      </c>
      <c r="I9650" t="s">
        <v>3867</v>
      </c>
      <c r="J9650" t="s">
        <v>7452</v>
      </c>
      <c r="K9650" t="str">
        <f>"41013"</f>
        <v>41013</v>
      </c>
    </row>
    <row r="9651" spans="1:11" customFormat="1" x14ac:dyDescent="0.25">
      <c r="A9651" t="str">
        <f t="shared" si="1417"/>
        <v>41</v>
      </c>
      <c r="B9651" t="s">
        <v>812</v>
      </c>
      <c r="C9651" t="str">
        <f t="shared" si="1421"/>
        <v>091</v>
      </c>
      <c r="D9651" t="s">
        <v>812</v>
      </c>
      <c r="E9651" t="str">
        <f t="shared" si="1418"/>
        <v>05</v>
      </c>
      <c r="F9651" t="str">
        <f>"022"</f>
        <v>022</v>
      </c>
      <c r="G9651" t="str">
        <f>""</f>
        <v/>
      </c>
      <c r="H9651" t="s">
        <v>0</v>
      </c>
      <c r="I9651" t="s">
        <v>3867</v>
      </c>
      <c r="J9651" t="s">
        <v>7452</v>
      </c>
      <c r="K9651" t="str">
        <f>"41013"</f>
        <v>41013</v>
      </c>
    </row>
    <row r="9652" spans="1:11" customFormat="1" x14ac:dyDescent="0.25">
      <c r="A9652" t="str">
        <f t="shared" si="1417"/>
        <v>41</v>
      </c>
      <c r="B9652" t="s">
        <v>812</v>
      </c>
      <c r="C9652" t="str">
        <f t="shared" si="1421"/>
        <v>091</v>
      </c>
      <c r="D9652" t="s">
        <v>812</v>
      </c>
      <c r="E9652" t="str">
        <f t="shared" si="1418"/>
        <v>05</v>
      </c>
      <c r="F9652" t="str">
        <f>"023"</f>
        <v>023</v>
      </c>
      <c r="G9652" t="str">
        <f>""</f>
        <v/>
      </c>
      <c r="H9652" t="s">
        <v>3</v>
      </c>
      <c r="I9652" t="s">
        <v>3865</v>
      </c>
      <c r="J9652" t="s">
        <v>7450</v>
      </c>
      <c r="K9652" t="str">
        <f>"41013"</f>
        <v>41013</v>
      </c>
    </row>
    <row r="9653" spans="1:11" customFormat="1" x14ac:dyDescent="0.25">
      <c r="A9653" t="str">
        <f t="shared" si="1417"/>
        <v>41</v>
      </c>
      <c r="B9653" t="s">
        <v>812</v>
      </c>
      <c r="C9653" t="str">
        <f t="shared" si="1421"/>
        <v>091</v>
      </c>
      <c r="D9653" t="s">
        <v>812</v>
      </c>
      <c r="E9653" t="str">
        <f t="shared" si="1418"/>
        <v>05</v>
      </c>
      <c r="F9653" t="str">
        <f>"024"</f>
        <v>024</v>
      </c>
      <c r="G9653" t="str">
        <f>""</f>
        <v/>
      </c>
      <c r="H9653" t="s">
        <v>1</v>
      </c>
      <c r="I9653" t="s">
        <v>3878</v>
      </c>
      <c r="J9653" t="s">
        <v>7463</v>
      </c>
      <c r="K9653" t="str">
        <f>"41006"</f>
        <v>41006</v>
      </c>
    </row>
    <row r="9654" spans="1:11" customFormat="1" x14ac:dyDescent="0.25">
      <c r="A9654" t="str">
        <f t="shared" si="1417"/>
        <v>41</v>
      </c>
      <c r="B9654" t="s">
        <v>812</v>
      </c>
      <c r="C9654" t="str">
        <f t="shared" si="1421"/>
        <v>091</v>
      </c>
      <c r="D9654" t="s">
        <v>812</v>
      </c>
      <c r="E9654" t="str">
        <f t="shared" si="1418"/>
        <v>05</v>
      </c>
      <c r="F9654" t="str">
        <f>"024"</f>
        <v>024</v>
      </c>
      <c r="G9654" t="str">
        <f>""</f>
        <v/>
      </c>
      <c r="H9654" t="s">
        <v>0</v>
      </c>
      <c r="I9654" t="s">
        <v>3878</v>
      </c>
      <c r="J9654" t="s">
        <v>7463</v>
      </c>
      <c r="K9654" t="str">
        <f>"41006"</f>
        <v>41006</v>
      </c>
    </row>
    <row r="9655" spans="1:11" customFormat="1" x14ac:dyDescent="0.25">
      <c r="A9655" t="str">
        <f t="shared" ref="A9655:A9718" si="1422">"41"</f>
        <v>41</v>
      </c>
      <c r="B9655" t="s">
        <v>812</v>
      </c>
      <c r="C9655" t="str">
        <f t="shared" si="1421"/>
        <v>091</v>
      </c>
      <c r="D9655" t="s">
        <v>812</v>
      </c>
      <c r="E9655" t="str">
        <f t="shared" si="1418"/>
        <v>05</v>
      </c>
      <c r="F9655" t="str">
        <f>"025"</f>
        <v>025</v>
      </c>
      <c r="G9655" t="str">
        <f>""</f>
        <v/>
      </c>
      <c r="H9655" t="s">
        <v>1</v>
      </c>
      <c r="I9655" t="s">
        <v>3879</v>
      </c>
      <c r="J9655" t="s">
        <v>7464</v>
      </c>
      <c r="K9655" t="str">
        <f>"41013"</f>
        <v>41013</v>
      </c>
    </row>
    <row r="9656" spans="1:11" customFormat="1" x14ac:dyDescent="0.25">
      <c r="A9656" t="str">
        <f t="shared" si="1422"/>
        <v>41</v>
      </c>
      <c r="B9656" t="s">
        <v>812</v>
      </c>
      <c r="C9656" t="str">
        <f t="shared" si="1421"/>
        <v>091</v>
      </c>
      <c r="D9656" t="s">
        <v>812</v>
      </c>
      <c r="E9656" t="str">
        <f t="shared" si="1418"/>
        <v>05</v>
      </c>
      <c r="F9656" t="str">
        <f>"025"</f>
        <v>025</v>
      </c>
      <c r="G9656" t="str">
        <f>""</f>
        <v/>
      </c>
      <c r="H9656" t="s">
        <v>0</v>
      </c>
      <c r="I9656" t="s">
        <v>3879</v>
      </c>
      <c r="J9656" t="s">
        <v>7464</v>
      </c>
      <c r="K9656" t="str">
        <f>"41013"</f>
        <v>41013</v>
      </c>
    </row>
    <row r="9657" spans="1:11" customFormat="1" x14ac:dyDescent="0.25">
      <c r="A9657" t="str">
        <f t="shared" si="1422"/>
        <v>41</v>
      </c>
      <c r="B9657" t="s">
        <v>812</v>
      </c>
      <c r="C9657" t="str">
        <f t="shared" si="1421"/>
        <v>091</v>
      </c>
      <c r="D9657" t="s">
        <v>812</v>
      </c>
      <c r="E9657" t="str">
        <f t="shared" si="1418"/>
        <v>05</v>
      </c>
      <c r="F9657" t="str">
        <f>"027"</f>
        <v>027</v>
      </c>
      <c r="G9657" t="str">
        <f>""</f>
        <v/>
      </c>
      <c r="H9657" t="s">
        <v>1</v>
      </c>
      <c r="I9657" t="s">
        <v>3880</v>
      </c>
      <c r="J9657" t="s">
        <v>7465</v>
      </c>
      <c r="K9657" t="str">
        <f>"41005"</f>
        <v>41005</v>
      </c>
    </row>
    <row r="9658" spans="1:11" customFormat="1" x14ac:dyDescent="0.25">
      <c r="A9658" t="str">
        <f t="shared" si="1422"/>
        <v>41</v>
      </c>
      <c r="B9658" t="s">
        <v>812</v>
      </c>
      <c r="C9658" t="str">
        <f t="shared" si="1421"/>
        <v>091</v>
      </c>
      <c r="D9658" t="s">
        <v>812</v>
      </c>
      <c r="E9658" t="str">
        <f t="shared" si="1418"/>
        <v>05</v>
      </c>
      <c r="F9658" t="str">
        <f>"027"</f>
        <v>027</v>
      </c>
      <c r="G9658" t="str">
        <f>""</f>
        <v/>
      </c>
      <c r="H9658" t="s">
        <v>0</v>
      </c>
      <c r="I9658" t="s">
        <v>3880</v>
      </c>
      <c r="J9658" t="s">
        <v>7465</v>
      </c>
      <c r="K9658" t="str">
        <f>"41005"</f>
        <v>41005</v>
      </c>
    </row>
    <row r="9659" spans="1:11" customFormat="1" x14ac:dyDescent="0.25">
      <c r="A9659" t="str">
        <f t="shared" si="1422"/>
        <v>41</v>
      </c>
      <c r="B9659" t="s">
        <v>812</v>
      </c>
      <c r="C9659" t="str">
        <f t="shared" si="1421"/>
        <v>091</v>
      </c>
      <c r="D9659" t="s">
        <v>812</v>
      </c>
      <c r="E9659" t="str">
        <f t="shared" si="1418"/>
        <v>05</v>
      </c>
      <c r="F9659" t="str">
        <f>"029"</f>
        <v>029</v>
      </c>
      <c r="G9659" t="str">
        <f>""</f>
        <v/>
      </c>
      <c r="H9659" t="s">
        <v>3</v>
      </c>
      <c r="I9659" t="s">
        <v>3876</v>
      </c>
      <c r="J9659" t="s">
        <v>7461</v>
      </c>
      <c r="K9659" t="str">
        <f>"41005"</f>
        <v>41005</v>
      </c>
    </row>
    <row r="9660" spans="1:11" customFormat="1" x14ac:dyDescent="0.25">
      <c r="A9660" t="str">
        <f t="shared" si="1422"/>
        <v>41</v>
      </c>
      <c r="B9660" t="s">
        <v>812</v>
      </c>
      <c r="C9660" t="str">
        <f t="shared" si="1421"/>
        <v>091</v>
      </c>
      <c r="D9660" t="s">
        <v>812</v>
      </c>
      <c r="E9660" t="str">
        <f t="shared" si="1418"/>
        <v>05</v>
      </c>
      <c r="F9660" t="str">
        <f>"030"</f>
        <v>030</v>
      </c>
      <c r="G9660" t="str">
        <f>""</f>
        <v/>
      </c>
      <c r="H9660" t="s">
        <v>1</v>
      </c>
      <c r="I9660" t="s">
        <v>3876</v>
      </c>
      <c r="J9660" t="s">
        <v>7461</v>
      </c>
      <c r="K9660" t="str">
        <f>"41005"</f>
        <v>41005</v>
      </c>
    </row>
    <row r="9661" spans="1:11" customFormat="1" x14ac:dyDescent="0.25">
      <c r="A9661" t="str">
        <f t="shared" si="1422"/>
        <v>41</v>
      </c>
      <c r="B9661" t="s">
        <v>812</v>
      </c>
      <c r="C9661" t="str">
        <f t="shared" si="1421"/>
        <v>091</v>
      </c>
      <c r="D9661" t="s">
        <v>812</v>
      </c>
      <c r="E9661" t="str">
        <f t="shared" si="1418"/>
        <v>05</v>
      </c>
      <c r="F9661" t="str">
        <f>"030"</f>
        <v>030</v>
      </c>
      <c r="G9661" t="str">
        <f>""</f>
        <v/>
      </c>
      <c r="H9661" t="s">
        <v>0</v>
      </c>
      <c r="I9661" t="s">
        <v>3876</v>
      </c>
      <c r="J9661" t="s">
        <v>7461</v>
      </c>
      <c r="K9661" t="str">
        <f>"41005"</f>
        <v>41005</v>
      </c>
    </row>
    <row r="9662" spans="1:11" customFormat="1" x14ac:dyDescent="0.25">
      <c r="A9662" t="str">
        <f t="shared" si="1422"/>
        <v>41</v>
      </c>
      <c r="B9662" t="s">
        <v>812</v>
      </c>
      <c r="C9662" t="str">
        <f t="shared" si="1421"/>
        <v>091</v>
      </c>
      <c r="D9662" t="s">
        <v>812</v>
      </c>
      <c r="E9662" t="str">
        <f t="shared" si="1418"/>
        <v>05</v>
      </c>
      <c r="F9662" t="str">
        <f>"031"</f>
        <v>031</v>
      </c>
      <c r="G9662" t="str">
        <f>""</f>
        <v/>
      </c>
      <c r="H9662" t="s">
        <v>3</v>
      </c>
      <c r="I9662" t="s">
        <v>3881</v>
      </c>
      <c r="J9662" t="s">
        <v>7466</v>
      </c>
      <c r="K9662" t="str">
        <f t="shared" ref="K9662:K9670" si="1423">"41013"</f>
        <v>41013</v>
      </c>
    </row>
    <row r="9663" spans="1:11" customFormat="1" x14ac:dyDescent="0.25">
      <c r="A9663" t="str">
        <f t="shared" si="1422"/>
        <v>41</v>
      </c>
      <c r="B9663" t="s">
        <v>812</v>
      </c>
      <c r="C9663" t="str">
        <f t="shared" si="1421"/>
        <v>091</v>
      </c>
      <c r="D9663" t="s">
        <v>812</v>
      </c>
      <c r="E9663" t="str">
        <f t="shared" si="1418"/>
        <v>05</v>
      </c>
      <c r="F9663" t="str">
        <f>"032"</f>
        <v>032</v>
      </c>
      <c r="G9663" t="str">
        <f>""</f>
        <v/>
      </c>
      <c r="H9663" t="s">
        <v>1</v>
      </c>
      <c r="I9663" t="s">
        <v>3882</v>
      </c>
      <c r="J9663" t="s">
        <v>7467</v>
      </c>
      <c r="K9663" t="str">
        <f t="shared" si="1423"/>
        <v>41013</v>
      </c>
    </row>
    <row r="9664" spans="1:11" customFormat="1" x14ac:dyDescent="0.25">
      <c r="A9664" t="str">
        <f t="shared" si="1422"/>
        <v>41</v>
      </c>
      <c r="B9664" t="s">
        <v>812</v>
      </c>
      <c r="C9664" t="str">
        <f t="shared" si="1421"/>
        <v>091</v>
      </c>
      <c r="D9664" t="s">
        <v>812</v>
      </c>
      <c r="E9664" t="str">
        <f t="shared" si="1418"/>
        <v>05</v>
      </c>
      <c r="F9664" t="str">
        <f>"032"</f>
        <v>032</v>
      </c>
      <c r="G9664" t="str">
        <f>""</f>
        <v/>
      </c>
      <c r="H9664" t="s">
        <v>0</v>
      </c>
      <c r="I9664" t="s">
        <v>3882</v>
      </c>
      <c r="J9664" t="s">
        <v>7467</v>
      </c>
      <c r="K9664" t="str">
        <f t="shared" si="1423"/>
        <v>41013</v>
      </c>
    </row>
    <row r="9665" spans="1:11" customFormat="1" x14ac:dyDescent="0.25">
      <c r="A9665" t="str">
        <f t="shared" si="1422"/>
        <v>41</v>
      </c>
      <c r="B9665" t="s">
        <v>812</v>
      </c>
      <c r="C9665" t="str">
        <f t="shared" si="1421"/>
        <v>091</v>
      </c>
      <c r="D9665" t="s">
        <v>812</v>
      </c>
      <c r="E9665" t="str">
        <f t="shared" si="1418"/>
        <v>05</v>
      </c>
      <c r="F9665" t="str">
        <f>"033"</f>
        <v>033</v>
      </c>
      <c r="G9665" t="str">
        <f>""</f>
        <v/>
      </c>
      <c r="H9665" t="s">
        <v>1</v>
      </c>
      <c r="I9665" t="s">
        <v>3875</v>
      </c>
      <c r="J9665" t="s">
        <v>7460</v>
      </c>
      <c r="K9665" t="str">
        <f t="shared" si="1423"/>
        <v>41013</v>
      </c>
    </row>
    <row r="9666" spans="1:11" customFormat="1" x14ac:dyDescent="0.25">
      <c r="A9666" t="str">
        <f t="shared" si="1422"/>
        <v>41</v>
      </c>
      <c r="B9666" t="s">
        <v>812</v>
      </c>
      <c r="C9666" t="str">
        <f t="shared" si="1421"/>
        <v>091</v>
      </c>
      <c r="D9666" t="s">
        <v>812</v>
      </c>
      <c r="E9666" t="str">
        <f t="shared" si="1418"/>
        <v>05</v>
      </c>
      <c r="F9666" t="str">
        <f>"033"</f>
        <v>033</v>
      </c>
      <c r="G9666" t="str">
        <f>""</f>
        <v/>
      </c>
      <c r="H9666" t="s">
        <v>0</v>
      </c>
      <c r="I9666" t="s">
        <v>3875</v>
      </c>
      <c r="J9666" t="s">
        <v>7460</v>
      </c>
      <c r="K9666" t="str">
        <f t="shared" si="1423"/>
        <v>41013</v>
      </c>
    </row>
    <row r="9667" spans="1:11" customFormat="1" x14ac:dyDescent="0.25">
      <c r="A9667" t="str">
        <f t="shared" si="1422"/>
        <v>41</v>
      </c>
      <c r="B9667" t="s">
        <v>812</v>
      </c>
      <c r="C9667" t="str">
        <f t="shared" si="1421"/>
        <v>091</v>
      </c>
      <c r="D9667" t="s">
        <v>812</v>
      </c>
      <c r="E9667" t="str">
        <f t="shared" si="1418"/>
        <v>05</v>
      </c>
      <c r="F9667" t="str">
        <f>"034"</f>
        <v>034</v>
      </c>
      <c r="G9667" t="str">
        <f>""</f>
        <v/>
      </c>
      <c r="H9667" t="s">
        <v>1</v>
      </c>
      <c r="I9667" t="s">
        <v>3883</v>
      </c>
      <c r="J9667" t="s">
        <v>7468</v>
      </c>
      <c r="K9667" t="str">
        <f t="shared" si="1423"/>
        <v>41013</v>
      </c>
    </row>
    <row r="9668" spans="1:11" customFormat="1" x14ac:dyDescent="0.25">
      <c r="A9668" t="str">
        <f t="shared" si="1422"/>
        <v>41</v>
      </c>
      <c r="B9668" t="s">
        <v>812</v>
      </c>
      <c r="C9668" t="str">
        <f t="shared" si="1421"/>
        <v>091</v>
      </c>
      <c r="D9668" t="s">
        <v>812</v>
      </c>
      <c r="E9668" t="str">
        <f t="shared" si="1418"/>
        <v>05</v>
      </c>
      <c r="F9668" t="str">
        <f>"034"</f>
        <v>034</v>
      </c>
      <c r="G9668" t="str">
        <f>""</f>
        <v/>
      </c>
      <c r="H9668" t="s">
        <v>0</v>
      </c>
      <c r="I9668" t="s">
        <v>3883</v>
      </c>
      <c r="J9668" t="s">
        <v>7468</v>
      </c>
      <c r="K9668" t="str">
        <f t="shared" si="1423"/>
        <v>41013</v>
      </c>
    </row>
    <row r="9669" spans="1:11" customFormat="1" x14ac:dyDescent="0.25">
      <c r="A9669" t="str">
        <f t="shared" si="1422"/>
        <v>41</v>
      </c>
      <c r="B9669" t="s">
        <v>812</v>
      </c>
      <c r="C9669" t="str">
        <f t="shared" si="1421"/>
        <v>091</v>
      </c>
      <c r="D9669" t="s">
        <v>812</v>
      </c>
      <c r="E9669" t="str">
        <f t="shared" si="1418"/>
        <v>05</v>
      </c>
      <c r="F9669" t="str">
        <f>"035"</f>
        <v>035</v>
      </c>
      <c r="G9669" t="str">
        <f>""</f>
        <v/>
      </c>
      <c r="H9669" t="s">
        <v>1</v>
      </c>
      <c r="I9669" t="s">
        <v>3883</v>
      </c>
      <c r="J9669" t="s">
        <v>7468</v>
      </c>
      <c r="K9669" t="str">
        <f t="shared" si="1423"/>
        <v>41013</v>
      </c>
    </row>
    <row r="9670" spans="1:11" customFormat="1" x14ac:dyDescent="0.25">
      <c r="A9670" t="str">
        <f t="shared" si="1422"/>
        <v>41</v>
      </c>
      <c r="B9670" t="s">
        <v>812</v>
      </c>
      <c r="C9670" t="str">
        <f t="shared" si="1421"/>
        <v>091</v>
      </c>
      <c r="D9670" t="s">
        <v>812</v>
      </c>
      <c r="E9670" t="str">
        <f t="shared" si="1418"/>
        <v>05</v>
      </c>
      <c r="F9670" t="str">
        <f>"035"</f>
        <v>035</v>
      </c>
      <c r="G9670" t="str">
        <f>""</f>
        <v/>
      </c>
      <c r="H9670" t="s">
        <v>0</v>
      </c>
      <c r="I9670" t="s">
        <v>3883</v>
      </c>
      <c r="J9670" t="s">
        <v>7468</v>
      </c>
      <c r="K9670" t="str">
        <f t="shared" si="1423"/>
        <v>41013</v>
      </c>
    </row>
    <row r="9671" spans="1:11" customFormat="1" x14ac:dyDescent="0.25">
      <c r="A9671" t="str">
        <f t="shared" si="1422"/>
        <v>41</v>
      </c>
      <c r="B9671" t="s">
        <v>812</v>
      </c>
      <c r="C9671" t="str">
        <f t="shared" si="1421"/>
        <v>091</v>
      </c>
      <c r="D9671" t="s">
        <v>812</v>
      </c>
      <c r="E9671" t="str">
        <f t="shared" si="1418"/>
        <v>05</v>
      </c>
      <c r="F9671" t="str">
        <f>"037"</f>
        <v>037</v>
      </c>
      <c r="G9671" t="str">
        <f>""</f>
        <v/>
      </c>
      <c r="H9671" t="s">
        <v>3</v>
      </c>
      <c r="I9671" t="s">
        <v>3880</v>
      </c>
      <c r="J9671" t="s">
        <v>7465</v>
      </c>
      <c r="K9671" t="str">
        <f>"41005"</f>
        <v>41005</v>
      </c>
    </row>
    <row r="9672" spans="1:11" customFormat="1" x14ac:dyDescent="0.25">
      <c r="A9672" t="str">
        <f t="shared" si="1422"/>
        <v>41</v>
      </c>
      <c r="B9672" t="s">
        <v>812</v>
      </c>
      <c r="C9672" t="str">
        <f t="shared" si="1421"/>
        <v>091</v>
      </c>
      <c r="D9672" t="s">
        <v>812</v>
      </c>
      <c r="E9672" t="str">
        <f t="shared" si="1418"/>
        <v>05</v>
      </c>
      <c r="F9672" t="str">
        <f>"038"</f>
        <v>038</v>
      </c>
      <c r="G9672" t="str">
        <f>""</f>
        <v/>
      </c>
      <c r="H9672" t="s">
        <v>3</v>
      </c>
      <c r="I9672" t="s">
        <v>3884</v>
      </c>
      <c r="J9672" t="s">
        <v>7469</v>
      </c>
      <c r="K9672" t="str">
        <f>"41005"</f>
        <v>41005</v>
      </c>
    </row>
    <row r="9673" spans="1:11" customFormat="1" x14ac:dyDescent="0.25">
      <c r="A9673" t="str">
        <f t="shared" si="1422"/>
        <v>41</v>
      </c>
      <c r="B9673" t="s">
        <v>812</v>
      </c>
      <c r="C9673" t="str">
        <f t="shared" si="1421"/>
        <v>091</v>
      </c>
      <c r="D9673" t="s">
        <v>812</v>
      </c>
      <c r="E9673" t="str">
        <f t="shared" si="1418"/>
        <v>05</v>
      </c>
      <c r="F9673" t="str">
        <f>"039"</f>
        <v>039</v>
      </c>
      <c r="G9673" t="str">
        <f>""</f>
        <v/>
      </c>
      <c r="H9673" t="s">
        <v>3</v>
      </c>
      <c r="I9673" t="s">
        <v>3876</v>
      </c>
      <c r="J9673" t="s">
        <v>7461</v>
      </c>
      <c r="K9673" t="str">
        <f>"41005"</f>
        <v>41005</v>
      </c>
    </row>
    <row r="9674" spans="1:11" customFormat="1" x14ac:dyDescent="0.25">
      <c r="A9674" t="str">
        <f t="shared" si="1422"/>
        <v>41</v>
      </c>
      <c r="B9674" t="s">
        <v>812</v>
      </c>
      <c r="C9674" t="str">
        <f t="shared" si="1421"/>
        <v>091</v>
      </c>
      <c r="D9674" t="s">
        <v>812</v>
      </c>
      <c r="E9674" t="str">
        <f t="shared" si="1418"/>
        <v>05</v>
      </c>
      <c r="F9674" t="str">
        <f>"040"</f>
        <v>040</v>
      </c>
      <c r="G9674" t="str">
        <f>""</f>
        <v/>
      </c>
      <c r="H9674" t="s">
        <v>1</v>
      </c>
      <c r="I9674" t="s">
        <v>3880</v>
      </c>
      <c r="J9674" t="s">
        <v>7465</v>
      </c>
      <c r="K9674" t="str">
        <f>"41005"</f>
        <v>41005</v>
      </c>
    </row>
    <row r="9675" spans="1:11" customFormat="1" x14ac:dyDescent="0.25">
      <c r="A9675" t="str">
        <f t="shared" si="1422"/>
        <v>41</v>
      </c>
      <c r="B9675" t="s">
        <v>812</v>
      </c>
      <c r="C9675" t="str">
        <f t="shared" si="1421"/>
        <v>091</v>
      </c>
      <c r="D9675" t="s">
        <v>812</v>
      </c>
      <c r="E9675" t="str">
        <f t="shared" si="1418"/>
        <v>05</v>
      </c>
      <c r="F9675" t="str">
        <f>"040"</f>
        <v>040</v>
      </c>
      <c r="G9675" t="str">
        <f>""</f>
        <v/>
      </c>
      <c r="H9675" t="s">
        <v>0</v>
      </c>
      <c r="I9675" t="s">
        <v>3880</v>
      </c>
      <c r="J9675" t="s">
        <v>7465</v>
      </c>
      <c r="K9675" t="str">
        <f>"41005"</f>
        <v>41005</v>
      </c>
    </row>
    <row r="9676" spans="1:11" customFormat="1" x14ac:dyDescent="0.25">
      <c r="A9676" t="str">
        <f t="shared" si="1422"/>
        <v>41</v>
      </c>
      <c r="B9676" t="s">
        <v>812</v>
      </c>
      <c r="C9676" t="str">
        <f t="shared" si="1421"/>
        <v>091</v>
      </c>
      <c r="D9676" t="s">
        <v>812</v>
      </c>
      <c r="E9676" t="str">
        <f t="shared" si="1418"/>
        <v>05</v>
      </c>
      <c r="F9676" t="str">
        <f>"041"</f>
        <v>041</v>
      </c>
      <c r="G9676" t="str">
        <f>""</f>
        <v/>
      </c>
      <c r="H9676" t="s">
        <v>1</v>
      </c>
      <c r="I9676" t="s">
        <v>3865</v>
      </c>
      <c r="J9676" t="s">
        <v>7450</v>
      </c>
      <c r="K9676" t="str">
        <f t="shared" ref="K9676:K9694" si="1424">"41013"</f>
        <v>41013</v>
      </c>
    </row>
    <row r="9677" spans="1:11" customFormat="1" x14ac:dyDescent="0.25">
      <c r="A9677" t="str">
        <f t="shared" si="1422"/>
        <v>41</v>
      </c>
      <c r="B9677" t="s">
        <v>812</v>
      </c>
      <c r="C9677" t="str">
        <f t="shared" si="1421"/>
        <v>091</v>
      </c>
      <c r="D9677" t="s">
        <v>812</v>
      </c>
      <c r="E9677" t="str">
        <f t="shared" si="1418"/>
        <v>05</v>
      </c>
      <c r="F9677" t="str">
        <f>"041"</f>
        <v>041</v>
      </c>
      <c r="G9677" t="str">
        <f>""</f>
        <v/>
      </c>
      <c r="H9677" t="s">
        <v>0</v>
      </c>
      <c r="I9677" t="s">
        <v>3865</v>
      </c>
      <c r="J9677" t="s">
        <v>7450</v>
      </c>
      <c r="K9677" t="str">
        <f t="shared" si="1424"/>
        <v>41013</v>
      </c>
    </row>
    <row r="9678" spans="1:11" customFormat="1" x14ac:dyDescent="0.25">
      <c r="A9678" t="str">
        <f t="shared" si="1422"/>
        <v>41</v>
      </c>
      <c r="B9678" t="s">
        <v>812</v>
      </c>
      <c r="C9678" t="str">
        <f t="shared" si="1421"/>
        <v>091</v>
      </c>
      <c r="D9678" t="s">
        <v>812</v>
      </c>
      <c r="E9678" t="str">
        <f t="shared" si="1418"/>
        <v>05</v>
      </c>
      <c r="F9678" t="str">
        <f>"041"</f>
        <v>041</v>
      </c>
      <c r="G9678" t="str">
        <f>""</f>
        <v/>
      </c>
      <c r="H9678" t="s">
        <v>2</v>
      </c>
      <c r="I9678" t="s">
        <v>3865</v>
      </c>
      <c r="J9678" t="s">
        <v>7450</v>
      </c>
      <c r="K9678" t="str">
        <f t="shared" si="1424"/>
        <v>41013</v>
      </c>
    </row>
    <row r="9679" spans="1:11" customFormat="1" x14ac:dyDescent="0.25">
      <c r="A9679" t="str">
        <f t="shared" si="1422"/>
        <v>41</v>
      </c>
      <c r="B9679" t="s">
        <v>812</v>
      </c>
      <c r="C9679" t="str">
        <f t="shared" si="1421"/>
        <v>091</v>
      </c>
      <c r="D9679" t="s">
        <v>812</v>
      </c>
      <c r="E9679" t="str">
        <f t="shared" ref="E9679:E9704" si="1425">"05"</f>
        <v>05</v>
      </c>
      <c r="F9679" t="str">
        <f>"042"</f>
        <v>042</v>
      </c>
      <c r="G9679" t="str">
        <f>""</f>
        <v/>
      </c>
      <c r="H9679" t="s">
        <v>1</v>
      </c>
      <c r="I9679" t="s">
        <v>3883</v>
      </c>
      <c r="J9679" t="s">
        <v>7468</v>
      </c>
      <c r="K9679" t="str">
        <f t="shared" si="1424"/>
        <v>41013</v>
      </c>
    </row>
    <row r="9680" spans="1:11" customFormat="1" x14ac:dyDescent="0.25">
      <c r="A9680" t="str">
        <f t="shared" si="1422"/>
        <v>41</v>
      </c>
      <c r="B9680" t="s">
        <v>812</v>
      </c>
      <c r="C9680" t="str">
        <f t="shared" si="1421"/>
        <v>091</v>
      </c>
      <c r="D9680" t="s">
        <v>812</v>
      </c>
      <c r="E9680" t="str">
        <f t="shared" si="1425"/>
        <v>05</v>
      </c>
      <c r="F9680" t="str">
        <f>"042"</f>
        <v>042</v>
      </c>
      <c r="G9680" t="str">
        <f>""</f>
        <v/>
      </c>
      <c r="H9680" t="s">
        <v>0</v>
      </c>
      <c r="I9680" t="s">
        <v>3883</v>
      </c>
      <c r="J9680" t="s">
        <v>7468</v>
      </c>
      <c r="K9680" t="str">
        <f t="shared" si="1424"/>
        <v>41013</v>
      </c>
    </row>
    <row r="9681" spans="1:11" customFormat="1" x14ac:dyDescent="0.25">
      <c r="A9681" t="str">
        <f t="shared" si="1422"/>
        <v>41</v>
      </c>
      <c r="B9681" t="s">
        <v>812</v>
      </c>
      <c r="C9681" t="str">
        <f t="shared" si="1421"/>
        <v>091</v>
      </c>
      <c r="D9681" t="s">
        <v>812</v>
      </c>
      <c r="E9681" t="str">
        <f t="shared" si="1425"/>
        <v>05</v>
      </c>
      <c r="F9681" t="str">
        <f>"043"</f>
        <v>043</v>
      </c>
      <c r="G9681" t="str">
        <f>""</f>
        <v/>
      </c>
      <c r="H9681" t="s">
        <v>1</v>
      </c>
      <c r="I9681" t="s">
        <v>3869</v>
      </c>
      <c r="J9681" t="s">
        <v>7454</v>
      </c>
      <c r="K9681" t="str">
        <f t="shared" si="1424"/>
        <v>41013</v>
      </c>
    </row>
    <row r="9682" spans="1:11" customFormat="1" x14ac:dyDescent="0.25">
      <c r="A9682" t="str">
        <f t="shared" si="1422"/>
        <v>41</v>
      </c>
      <c r="B9682" t="s">
        <v>812</v>
      </c>
      <c r="C9682" t="str">
        <f t="shared" si="1421"/>
        <v>091</v>
      </c>
      <c r="D9682" t="s">
        <v>812</v>
      </c>
      <c r="E9682" t="str">
        <f t="shared" si="1425"/>
        <v>05</v>
      </c>
      <c r="F9682" t="str">
        <f>"043"</f>
        <v>043</v>
      </c>
      <c r="G9682" t="str">
        <f>""</f>
        <v/>
      </c>
      <c r="H9682" t="s">
        <v>0</v>
      </c>
      <c r="I9682" t="s">
        <v>3869</v>
      </c>
      <c r="J9682" t="s">
        <v>7454</v>
      </c>
      <c r="K9682" t="str">
        <f t="shared" si="1424"/>
        <v>41013</v>
      </c>
    </row>
    <row r="9683" spans="1:11" customFormat="1" x14ac:dyDescent="0.25">
      <c r="A9683" t="str">
        <f t="shared" si="1422"/>
        <v>41</v>
      </c>
      <c r="B9683" t="s">
        <v>812</v>
      </c>
      <c r="C9683" t="str">
        <f t="shared" si="1421"/>
        <v>091</v>
      </c>
      <c r="D9683" t="s">
        <v>812</v>
      </c>
      <c r="E9683" t="str">
        <f t="shared" si="1425"/>
        <v>05</v>
      </c>
      <c r="F9683" t="str">
        <f>"044"</f>
        <v>044</v>
      </c>
      <c r="G9683" t="str">
        <f>""</f>
        <v/>
      </c>
      <c r="H9683" t="s">
        <v>1</v>
      </c>
      <c r="I9683" t="s">
        <v>3877</v>
      </c>
      <c r="J9683" t="s">
        <v>7462</v>
      </c>
      <c r="K9683" t="str">
        <f t="shared" si="1424"/>
        <v>41013</v>
      </c>
    </row>
    <row r="9684" spans="1:11" customFormat="1" x14ac:dyDescent="0.25">
      <c r="A9684" t="str">
        <f t="shared" si="1422"/>
        <v>41</v>
      </c>
      <c r="B9684" t="s">
        <v>812</v>
      </c>
      <c r="C9684" t="str">
        <f t="shared" si="1421"/>
        <v>091</v>
      </c>
      <c r="D9684" t="s">
        <v>812</v>
      </c>
      <c r="E9684" t="str">
        <f t="shared" si="1425"/>
        <v>05</v>
      </c>
      <c r="F9684" t="str">
        <f>"044"</f>
        <v>044</v>
      </c>
      <c r="G9684" t="str">
        <f>""</f>
        <v/>
      </c>
      <c r="H9684" t="s">
        <v>0</v>
      </c>
      <c r="I9684" t="s">
        <v>3877</v>
      </c>
      <c r="J9684" t="s">
        <v>7462</v>
      </c>
      <c r="K9684" t="str">
        <f t="shared" si="1424"/>
        <v>41013</v>
      </c>
    </row>
    <row r="9685" spans="1:11" customFormat="1" x14ac:dyDescent="0.25">
      <c r="A9685" t="str">
        <f t="shared" si="1422"/>
        <v>41</v>
      </c>
      <c r="B9685" t="s">
        <v>812</v>
      </c>
      <c r="C9685" t="str">
        <f t="shared" si="1421"/>
        <v>091</v>
      </c>
      <c r="D9685" t="s">
        <v>812</v>
      </c>
      <c r="E9685" t="str">
        <f t="shared" si="1425"/>
        <v>05</v>
      </c>
      <c r="F9685" t="str">
        <f>"045"</f>
        <v>045</v>
      </c>
      <c r="G9685" t="str">
        <f>""</f>
        <v/>
      </c>
      <c r="H9685" t="s">
        <v>3</v>
      </c>
      <c r="I9685" t="s">
        <v>3873</v>
      </c>
      <c r="J9685" t="s">
        <v>7458</v>
      </c>
      <c r="K9685" t="str">
        <f t="shared" si="1424"/>
        <v>41013</v>
      </c>
    </row>
    <row r="9686" spans="1:11" customFormat="1" x14ac:dyDescent="0.25">
      <c r="A9686" t="str">
        <f t="shared" si="1422"/>
        <v>41</v>
      </c>
      <c r="B9686" t="s">
        <v>812</v>
      </c>
      <c r="C9686" t="str">
        <f t="shared" si="1421"/>
        <v>091</v>
      </c>
      <c r="D9686" t="s">
        <v>812</v>
      </c>
      <c r="E9686" t="str">
        <f t="shared" si="1425"/>
        <v>05</v>
      </c>
      <c r="F9686" t="str">
        <f>"046"</f>
        <v>046</v>
      </c>
      <c r="G9686" t="str">
        <f>""</f>
        <v/>
      </c>
      <c r="H9686" t="s">
        <v>1</v>
      </c>
      <c r="I9686" t="s">
        <v>3871</v>
      </c>
      <c r="J9686" t="s">
        <v>7456</v>
      </c>
      <c r="K9686" t="str">
        <f t="shared" si="1424"/>
        <v>41013</v>
      </c>
    </row>
    <row r="9687" spans="1:11" customFormat="1" x14ac:dyDescent="0.25">
      <c r="A9687" t="str">
        <f t="shared" si="1422"/>
        <v>41</v>
      </c>
      <c r="B9687" t="s">
        <v>812</v>
      </c>
      <c r="C9687" t="str">
        <f t="shared" si="1421"/>
        <v>091</v>
      </c>
      <c r="D9687" t="s">
        <v>812</v>
      </c>
      <c r="E9687" t="str">
        <f t="shared" si="1425"/>
        <v>05</v>
      </c>
      <c r="F9687" t="str">
        <f>"046"</f>
        <v>046</v>
      </c>
      <c r="G9687" t="str">
        <f>""</f>
        <v/>
      </c>
      <c r="H9687" t="s">
        <v>0</v>
      </c>
      <c r="I9687" t="s">
        <v>3871</v>
      </c>
      <c r="J9687" t="s">
        <v>7456</v>
      </c>
      <c r="K9687" t="str">
        <f t="shared" si="1424"/>
        <v>41013</v>
      </c>
    </row>
    <row r="9688" spans="1:11" customFormat="1" x14ac:dyDescent="0.25">
      <c r="A9688" t="str">
        <f t="shared" si="1422"/>
        <v>41</v>
      </c>
      <c r="B9688" t="s">
        <v>812</v>
      </c>
      <c r="C9688" t="str">
        <f t="shared" si="1421"/>
        <v>091</v>
      </c>
      <c r="D9688" t="s">
        <v>812</v>
      </c>
      <c r="E9688" t="str">
        <f t="shared" si="1425"/>
        <v>05</v>
      </c>
      <c r="F9688" t="str">
        <f>"047"</f>
        <v>047</v>
      </c>
      <c r="G9688" t="str">
        <f>""</f>
        <v/>
      </c>
      <c r="H9688" t="s">
        <v>3</v>
      </c>
      <c r="I9688" t="s">
        <v>3881</v>
      </c>
      <c r="J9688" t="s">
        <v>7466</v>
      </c>
      <c r="K9688" t="str">
        <f t="shared" si="1424"/>
        <v>41013</v>
      </c>
    </row>
    <row r="9689" spans="1:11" customFormat="1" x14ac:dyDescent="0.25">
      <c r="A9689" t="str">
        <f t="shared" si="1422"/>
        <v>41</v>
      </c>
      <c r="B9689" t="s">
        <v>812</v>
      </c>
      <c r="C9689" t="str">
        <f t="shared" si="1421"/>
        <v>091</v>
      </c>
      <c r="D9689" t="s">
        <v>812</v>
      </c>
      <c r="E9689" t="str">
        <f t="shared" si="1425"/>
        <v>05</v>
      </c>
      <c r="F9689" t="str">
        <f>"048"</f>
        <v>048</v>
      </c>
      <c r="G9689" t="str">
        <f>""</f>
        <v/>
      </c>
      <c r="H9689" t="s">
        <v>1</v>
      </c>
      <c r="I9689" t="s">
        <v>3879</v>
      </c>
      <c r="J9689" t="s">
        <v>7464</v>
      </c>
      <c r="K9689" t="str">
        <f t="shared" si="1424"/>
        <v>41013</v>
      </c>
    </row>
    <row r="9690" spans="1:11" customFormat="1" x14ac:dyDescent="0.25">
      <c r="A9690" t="str">
        <f t="shared" si="1422"/>
        <v>41</v>
      </c>
      <c r="B9690" t="s">
        <v>812</v>
      </c>
      <c r="C9690" t="str">
        <f t="shared" si="1421"/>
        <v>091</v>
      </c>
      <c r="D9690" t="s">
        <v>812</v>
      </c>
      <c r="E9690" t="str">
        <f t="shared" si="1425"/>
        <v>05</v>
      </c>
      <c r="F9690" t="str">
        <f>"048"</f>
        <v>048</v>
      </c>
      <c r="G9690" t="str">
        <f>""</f>
        <v/>
      </c>
      <c r="H9690" t="s">
        <v>0</v>
      </c>
      <c r="I9690" t="s">
        <v>3879</v>
      </c>
      <c r="J9690" t="s">
        <v>7464</v>
      </c>
      <c r="K9690" t="str">
        <f t="shared" si="1424"/>
        <v>41013</v>
      </c>
    </row>
    <row r="9691" spans="1:11" customFormat="1" x14ac:dyDescent="0.25">
      <c r="A9691" t="str">
        <f t="shared" si="1422"/>
        <v>41</v>
      </c>
      <c r="B9691" t="s">
        <v>812</v>
      </c>
      <c r="C9691" t="str">
        <f t="shared" si="1421"/>
        <v>091</v>
      </c>
      <c r="D9691" t="s">
        <v>812</v>
      </c>
      <c r="E9691" t="str">
        <f t="shared" si="1425"/>
        <v>05</v>
      </c>
      <c r="F9691" t="str">
        <f>"049"</f>
        <v>049</v>
      </c>
      <c r="G9691" t="str">
        <f>""</f>
        <v/>
      </c>
      <c r="H9691" t="s">
        <v>1</v>
      </c>
      <c r="I9691" t="s">
        <v>3882</v>
      </c>
      <c r="J9691" t="s">
        <v>7467</v>
      </c>
      <c r="K9691" t="str">
        <f t="shared" si="1424"/>
        <v>41013</v>
      </c>
    </row>
    <row r="9692" spans="1:11" customFormat="1" x14ac:dyDescent="0.25">
      <c r="A9692" t="str">
        <f t="shared" si="1422"/>
        <v>41</v>
      </c>
      <c r="B9692" t="s">
        <v>812</v>
      </c>
      <c r="C9692" t="str">
        <f t="shared" si="1421"/>
        <v>091</v>
      </c>
      <c r="D9692" t="s">
        <v>812</v>
      </c>
      <c r="E9692" t="str">
        <f t="shared" si="1425"/>
        <v>05</v>
      </c>
      <c r="F9692" t="str">
        <f>"049"</f>
        <v>049</v>
      </c>
      <c r="G9692" t="str">
        <f>""</f>
        <v/>
      </c>
      <c r="H9692" t="s">
        <v>0</v>
      </c>
      <c r="I9692" t="s">
        <v>3882</v>
      </c>
      <c r="J9692" t="s">
        <v>7467</v>
      </c>
      <c r="K9692" t="str">
        <f t="shared" si="1424"/>
        <v>41013</v>
      </c>
    </row>
    <row r="9693" spans="1:11" customFormat="1" x14ac:dyDescent="0.25">
      <c r="A9693" t="str">
        <f t="shared" si="1422"/>
        <v>41</v>
      </c>
      <c r="B9693" t="s">
        <v>812</v>
      </c>
      <c r="C9693" t="str">
        <f t="shared" si="1421"/>
        <v>091</v>
      </c>
      <c r="D9693" t="s">
        <v>812</v>
      </c>
      <c r="E9693" t="str">
        <f t="shared" si="1425"/>
        <v>05</v>
      </c>
      <c r="F9693" t="str">
        <f>"049"</f>
        <v>049</v>
      </c>
      <c r="G9693" t="str">
        <f>""</f>
        <v/>
      </c>
      <c r="H9693" t="s">
        <v>2</v>
      </c>
      <c r="I9693" t="s">
        <v>3882</v>
      </c>
      <c r="J9693" t="s">
        <v>7467</v>
      </c>
      <c r="K9693" t="str">
        <f t="shared" si="1424"/>
        <v>41013</v>
      </c>
    </row>
    <row r="9694" spans="1:11" customFormat="1" x14ac:dyDescent="0.25">
      <c r="A9694" t="str">
        <f t="shared" si="1422"/>
        <v>41</v>
      </c>
      <c r="B9694" t="s">
        <v>812</v>
      </c>
      <c r="C9694" t="str">
        <f t="shared" si="1421"/>
        <v>091</v>
      </c>
      <c r="D9694" t="s">
        <v>812</v>
      </c>
      <c r="E9694" t="str">
        <f t="shared" si="1425"/>
        <v>05</v>
      </c>
      <c r="F9694" t="str">
        <f>"051"</f>
        <v>051</v>
      </c>
      <c r="G9694" t="str">
        <f>"01"</f>
        <v>01</v>
      </c>
      <c r="H9694" t="s">
        <v>1</v>
      </c>
      <c r="I9694" t="s">
        <v>3873</v>
      </c>
      <c r="J9694" t="s">
        <v>7458</v>
      </c>
      <c r="K9694" t="str">
        <f t="shared" si="1424"/>
        <v>41013</v>
      </c>
    </row>
    <row r="9695" spans="1:11" customFormat="1" x14ac:dyDescent="0.25">
      <c r="A9695" t="str">
        <f t="shared" si="1422"/>
        <v>41</v>
      </c>
      <c r="B9695" t="s">
        <v>812</v>
      </c>
      <c r="C9695" t="str">
        <f t="shared" si="1421"/>
        <v>091</v>
      </c>
      <c r="D9695" t="s">
        <v>812</v>
      </c>
      <c r="E9695" t="str">
        <f t="shared" si="1425"/>
        <v>05</v>
      </c>
      <c r="F9695" t="str">
        <f>"051"</f>
        <v>051</v>
      </c>
      <c r="G9695" t="str">
        <f>"02"</f>
        <v>02</v>
      </c>
      <c r="H9695" t="s">
        <v>0</v>
      </c>
      <c r="I9695" t="s">
        <v>3858</v>
      </c>
      <c r="J9695" t="s">
        <v>7443</v>
      </c>
      <c r="K9695" t="str">
        <f>"41006"</f>
        <v>41006</v>
      </c>
    </row>
    <row r="9696" spans="1:11" customFormat="1" x14ac:dyDescent="0.25">
      <c r="A9696" t="str">
        <f t="shared" si="1422"/>
        <v>41</v>
      </c>
      <c r="B9696" t="s">
        <v>812</v>
      </c>
      <c r="C9696" t="str">
        <f t="shared" si="1421"/>
        <v>091</v>
      </c>
      <c r="D9696" t="s">
        <v>812</v>
      </c>
      <c r="E9696" t="str">
        <f t="shared" si="1425"/>
        <v>05</v>
      </c>
      <c r="F9696" t="str">
        <f>"051"</f>
        <v>051</v>
      </c>
      <c r="G9696" t="str">
        <f>"02"</f>
        <v>02</v>
      </c>
      <c r="H9696" t="s">
        <v>2</v>
      </c>
      <c r="I9696" t="s">
        <v>3858</v>
      </c>
      <c r="J9696" t="s">
        <v>7443</v>
      </c>
      <c r="K9696" t="str">
        <f>"41006"</f>
        <v>41006</v>
      </c>
    </row>
    <row r="9697" spans="1:11" customFormat="1" x14ac:dyDescent="0.25">
      <c r="A9697" t="str">
        <f t="shared" si="1422"/>
        <v>41</v>
      </c>
      <c r="B9697" t="s">
        <v>812</v>
      </c>
      <c r="C9697" t="str">
        <f t="shared" si="1421"/>
        <v>091</v>
      </c>
      <c r="D9697" t="s">
        <v>812</v>
      </c>
      <c r="E9697" t="str">
        <f t="shared" si="1425"/>
        <v>05</v>
      </c>
      <c r="F9697" t="str">
        <f>"052"</f>
        <v>052</v>
      </c>
      <c r="G9697" t="str">
        <f>""</f>
        <v/>
      </c>
      <c r="H9697" t="s">
        <v>1</v>
      </c>
      <c r="I9697" t="s">
        <v>3541</v>
      </c>
      <c r="J9697" t="s">
        <v>7470</v>
      </c>
      <c r="K9697" t="str">
        <f t="shared" ref="K9697:K9704" si="1426">"41013"</f>
        <v>41013</v>
      </c>
    </row>
    <row r="9698" spans="1:11" customFormat="1" x14ac:dyDescent="0.25">
      <c r="A9698" t="str">
        <f t="shared" si="1422"/>
        <v>41</v>
      </c>
      <c r="B9698" t="s">
        <v>812</v>
      </c>
      <c r="C9698" t="str">
        <f t="shared" si="1421"/>
        <v>091</v>
      </c>
      <c r="D9698" t="s">
        <v>812</v>
      </c>
      <c r="E9698" t="str">
        <f t="shared" si="1425"/>
        <v>05</v>
      </c>
      <c r="F9698" t="str">
        <f>"052"</f>
        <v>052</v>
      </c>
      <c r="G9698" t="str">
        <f>""</f>
        <v/>
      </c>
      <c r="H9698" t="s">
        <v>0</v>
      </c>
      <c r="I9698" t="s">
        <v>3541</v>
      </c>
      <c r="J9698" t="s">
        <v>7470</v>
      </c>
      <c r="K9698" t="str">
        <f t="shared" si="1426"/>
        <v>41013</v>
      </c>
    </row>
    <row r="9699" spans="1:11" customFormat="1" x14ac:dyDescent="0.25">
      <c r="A9699" t="str">
        <f t="shared" si="1422"/>
        <v>41</v>
      </c>
      <c r="B9699" t="s">
        <v>812</v>
      </c>
      <c r="C9699" t="str">
        <f t="shared" si="1421"/>
        <v>091</v>
      </c>
      <c r="D9699" t="s">
        <v>812</v>
      </c>
      <c r="E9699" t="str">
        <f t="shared" si="1425"/>
        <v>05</v>
      </c>
      <c r="F9699" t="str">
        <f>"054"</f>
        <v>054</v>
      </c>
      <c r="G9699" t="str">
        <f>""</f>
        <v/>
      </c>
      <c r="H9699" t="s">
        <v>1</v>
      </c>
      <c r="I9699" t="s">
        <v>3874</v>
      </c>
      <c r="J9699" t="s">
        <v>7459</v>
      </c>
      <c r="K9699" t="str">
        <f t="shared" si="1426"/>
        <v>41013</v>
      </c>
    </row>
    <row r="9700" spans="1:11" customFormat="1" x14ac:dyDescent="0.25">
      <c r="A9700" t="str">
        <f t="shared" si="1422"/>
        <v>41</v>
      </c>
      <c r="B9700" t="s">
        <v>812</v>
      </c>
      <c r="C9700" t="str">
        <f t="shared" si="1421"/>
        <v>091</v>
      </c>
      <c r="D9700" t="s">
        <v>812</v>
      </c>
      <c r="E9700" t="str">
        <f t="shared" si="1425"/>
        <v>05</v>
      </c>
      <c r="F9700" t="str">
        <f>"054"</f>
        <v>054</v>
      </c>
      <c r="G9700" t="str">
        <f>""</f>
        <v/>
      </c>
      <c r="H9700" t="s">
        <v>0</v>
      </c>
      <c r="I9700" t="s">
        <v>3874</v>
      </c>
      <c r="J9700" t="s">
        <v>7459</v>
      </c>
      <c r="K9700" t="str">
        <f t="shared" si="1426"/>
        <v>41013</v>
      </c>
    </row>
    <row r="9701" spans="1:11" customFormat="1" x14ac:dyDescent="0.25">
      <c r="A9701" t="str">
        <f t="shared" si="1422"/>
        <v>41</v>
      </c>
      <c r="B9701" t="s">
        <v>812</v>
      </c>
      <c r="C9701" t="str">
        <f t="shared" si="1421"/>
        <v>091</v>
      </c>
      <c r="D9701" t="s">
        <v>812</v>
      </c>
      <c r="E9701" t="str">
        <f t="shared" si="1425"/>
        <v>05</v>
      </c>
      <c r="F9701" t="str">
        <f>"056"</f>
        <v>056</v>
      </c>
      <c r="G9701" t="str">
        <f>""</f>
        <v/>
      </c>
      <c r="H9701" t="s">
        <v>1</v>
      </c>
      <c r="I9701" t="s">
        <v>3541</v>
      </c>
      <c r="J9701" t="s">
        <v>7470</v>
      </c>
      <c r="K9701" t="str">
        <f t="shared" si="1426"/>
        <v>41013</v>
      </c>
    </row>
    <row r="9702" spans="1:11" customFormat="1" x14ac:dyDescent="0.25">
      <c r="A9702" t="str">
        <f t="shared" si="1422"/>
        <v>41</v>
      </c>
      <c r="B9702" t="s">
        <v>812</v>
      </c>
      <c r="C9702" t="str">
        <f t="shared" si="1421"/>
        <v>091</v>
      </c>
      <c r="D9702" t="s">
        <v>812</v>
      </c>
      <c r="E9702" t="str">
        <f t="shared" si="1425"/>
        <v>05</v>
      </c>
      <c r="F9702" t="str">
        <f>"056"</f>
        <v>056</v>
      </c>
      <c r="G9702" t="str">
        <f>""</f>
        <v/>
      </c>
      <c r="H9702" t="s">
        <v>0</v>
      </c>
      <c r="I9702" t="s">
        <v>3541</v>
      </c>
      <c r="J9702" t="s">
        <v>7470</v>
      </c>
      <c r="K9702" t="str">
        <f t="shared" si="1426"/>
        <v>41013</v>
      </c>
    </row>
    <row r="9703" spans="1:11" customFormat="1" x14ac:dyDescent="0.25">
      <c r="A9703" t="str">
        <f t="shared" si="1422"/>
        <v>41</v>
      </c>
      <c r="B9703" t="s">
        <v>812</v>
      </c>
      <c r="C9703" t="str">
        <f t="shared" si="1421"/>
        <v>091</v>
      </c>
      <c r="D9703" t="s">
        <v>812</v>
      </c>
      <c r="E9703" t="str">
        <f t="shared" si="1425"/>
        <v>05</v>
      </c>
      <c r="F9703" t="str">
        <f>"057"</f>
        <v>057</v>
      </c>
      <c r="G9703" t="str">
        <f>""</f>
        <v/>
      </c>
      <c r="H9703" t="s">
        <v>1</v>
      </c>
      <c r="I9703" t="s">
        <v>3879</v>
      </c>
      <c r="J9703" t="s">
        <v>7464</v>
      </c>
      <c r="K9703" t="str">
        <f t="shared" si="1426"/>
        <v>41013</v>
      </c>
    </row>
    <row r="9704" spans="1:11" customFormat="1" x14ac:dyDescent="0.25">
      <c r="A9704" t="str">
        <f t="shared" si="1422"/>
        <v>41</v>
      </c>
      <c r="B9704" t="s">
        <v>812</v>
      </c>
      <c r="C9704" t="str">
        <f t="shared" si="1421"/>
        <v>091</v>
      </c>
      <c r="D9704" t="s">
        <v>812</v>
      </c>
      <c r="E9704" t="str">
        <f t="shared" si="1425"/>
        <v>05</v>
      </c>
      <c r="F9704" t="str">
        <f>"057"</f>
        <v>057</v>
      </c>
      <c r="G9704" t="str">
        <f>""</f>
        <v/>
      </c>
      <c r="H9704" t="s">
        <v>0</v>
      </c>
      <c r="I9704" t="s">
        <v>3879</v>
      </c>
      <c r="J9704" t="s">
        <v>7464</v>
      </c>
      <c r="K9704" t="str">
        <f t="shared" si="1426"/>
        <v>41013</v>
      </c>
    </row>
    <row r="9705" spans="1:11" customFormat="1" x14ac:dyDescent="0.25">
      <c r="A9705" t="str">
        <f t="shared" si="1422"/>
        <v>41</v>
      </c>
      <c r="B9705" t="s">
        <v>812</v>
      </c>
      <c r="C9705" t="str">
        <f t="shared" si="1421"/>
        <v>091</v>
      </c>
      <c r="D9705" t="s">
        <v>812</v>
      </c>
      <c r="E9705" t="str">
        <f t="shared" ref="E9705:E9768" si="1427">"06"</f>
        <v>06</v>
      </c>
      <c r="F9705" t="str">
        <f>"001"</f>
        <v>001</v>
      </c>
      <c r="G9705" t="str">
        <f>""</f>
        <v/>
      </c>
      <c r="H9705" t="s">
        <v>1</v>
      </c>
      <c r="I9705" t="s">
        <v>3885</v>
      </c>
      <c r="J9705" t="s">
        <v>7471</v>
      </c>
      <c r="K9705" t="str">
        <f t="shared" ref="K9705:K9768" si="1428">"41010"</f>
        <v>41010</v>
      </c>
    </row>
    <row r="9706" spans="1:11" customFormat="1" x14ac:dyDescent="0.25">
      <c r="A9706" t="str">
        <f t="shared" si="1422"/>
        <v>41</v>
      </c>
      <c r="B9706" t="s">
        <v>812</v>
      </c>
      <c r="C9706" t="str">
        <f t="shared" si="1421"/>
        <v>091</v>
      </c>
      <c r="D9706" t="s">
        <v>812</v>
      </c>
      <c r="E9706" t="str">
        <f t="shared" si="1427"/>
        <v>06</v>
      </c>
      <c r="F9706" t="str">
        <f>"001"</f>
        <v>001</v>
      </c>
      <c r="G9706" t="str">
        <f>""</f>
        <v/>
      </c>
      <c r="H9706" t="s">
        <v>0</v>
      </c>
      <c r="I9706" t="s">
        <v>3885</v>
      </c>
      <c r="J9706" t="s">
        <v>7471</v>
      </c>
      <c r="K9706" t="str">
        <f t="shared" si="1428"/>
        <v>41010</v>
      </c>
    </row>
    <row r="9707" spans="1:11" customFormat="1" x14ac:dyDescent="0.25">
      <c r="A9707" t="str">
        <f t="shared" si="1422"/>
        <v>41</v>
      </c>
      <c r="B9707" t="s">
        <v>812</v>
      </c>
      <c r="C9707" t="str">
        <f t="shared" si="1421"/>
        <v>091</v>
      </c>
      <c r="D9707" t="s">
        <v>812</v>
      </c>
      <c r="E9707" t="str">
        <f t="shared" si="1427"/>
        <v>06</v>
      </c>
      <c r="F9707" t="str">
        <f>"002"</f>
        <v>002</v>
      </c>
      <c r="G9707" t="str">
        <f>""</f>
        <v/>
      </c>
      <c r="H9707" t="s">
        <v>1</v>
      </c>
      <c r="I9707" t="s">
        <v>3886</v>
      </c>
      <c r="J9707" t="s">
        <v>7472</v>
      </c>
      <c r="K9707" t="str">
        <f t="shared" si="1428"/>
        <v>41010</v>
      </c>
    </row>
    <row r="9708" spans="1:11" customFormat="1" x14ac:dyDescent="0.25">
      <c r="A9708" t="str">
        <f t="shared" si="1422"/>
        <v>41</v>
      </c>
      <c r="B9708" t="s">
        <v>812</v>
      </c>
      <c r="C9708" t="str">
        <f t="shared" si="1421"/>
        <v>091</v>
      </c>
      <c r="D9708" t="s">
        <v>812</v>
      </c>
      <c r="E9708" t="str">
        <f t="shared" si="1427"/>
        <v>06</v>
      </c>
      <c r="F9708" t="str">
        <f>"002"</f>
        <v>002</v>
      </c>
      <c r="G9708" t="str">
        <f>""</f>
        <v/>
      </c>
      <c r="H9708" t="s">
        <v>0</v>
      </c>
      <c r="I9708" t="s">
        <v>3886</v>
      </c>
      <c r="J9708" t="s">
        <v>7472</v>
      </c>
      <c r="K9708" t="str">
        <f t="shared" si="1428"/>
        <v>41010</v>
      </c>
    </row>
    <row r="9709" spans="1:11" customFormat="1" x14ac:dyDescent="0.25">
      <c r="A9709" t="str">
        <f t="shared" si="1422"/>
        <v>41</v>
      </c>
      <c r="B9709" t="s">
        <v>812</v>
      </c>
      <c r="C9709" t="str">
        <f t="shared" si="1421"/>
        <v>091</v>
      </c>
      <c r="D9709" t="s">
        <v>812</v>
      </c>
      <c r="E9709" t="str">
        <f t="shared" si="1427"/>
        <v>06</v>
      </c>
      <c r="F9709" t="str">
        <f>"003"</f>
        <v>003</v>
      </c>
      <c r="G9709" t="str">
        <f>""</f>
        <v/>
      </c>
      <c r="H9709" t="s">
        <v>3</v>
      </c>
      <c r="I9709" t="s">
        <v>3886</v>
      </c>
      <c r="J9709" t="s">
        <v>7472</v>
      </c>
      <c r="K9709" t="str">
        <f t="shared" si="1428"/>
        <v>41010</v>
      </c>
    </row>
    <row r="9710" spans="1:11" customFormat="1" x14ac:dyDescent="0.25">
      <c r="A9710" t="str">
        <f t="shared" si="1422"/>
        <v>41</v>
      </c>
      <c r="B9710" t="s">
        <v>812</v>
      </c>
      <c r="C9710" t="str">
        <f t="shared" si="1421"/>
        <v>091</v>
      </c>
      <c r="D9710" t="s">
        <v>812</v>
      </c>
      <c r="E9710" t="str">
        <f t="shared" si="1427"/>
        <v>06</v>
      </c>
      <c r="F9710" t="str">
        <f>"004"</f>
        <v>004</v>
      </c>
      <c r="G9710" t="str">
        <f>""</f>
        <v/>
      </c>
      <c r="H9710" t="s">
        <v>3</v>
      </c>
      <c r="I9710" t="s">
        <v>3887</v>
      </c>
      <c r="J9710" t="s">
        <v>7473</v>
      </c>
      <c r="K9710" t="str">
        <f t="shared" si="1428"/>
        <v>41010</v>
      </c>
    </row>
    <row r="9711" spans="1:11" customFormat="1" x14ac:dyDescent="0.25">
      <c r="A9711" t="str">
        <f t="shared" si="1422"/>
        <v>41</v>
      </c>
      <c r="B9711" t="s">
        <v>812</v>
      </c>
      <c r="C9711" t="str">
        <f t="shared" si="1421"/>
        <v>091</v>
      </c>
      <c r="D9711" t="s">
        <v>812</v>
      </c>
      <c r="E9711" t="str">
        <f t="shared" si="1427"/>
        <v>06</v>
      </c>
      <c r="F9711" t="str">
        <f>"005"</f>
        <v>005</v>
      </c>
      <c r="G9711" t="str">
        <f>""</f>
        <v/>
      </c>
      <c r="H9711" t="s">
        <v>3</v>
      </c>
      <c r="I9711" t="s">
        <v>3888</v>
      </c>
      <c r="J9711" t="s">
        <v>7474</v>
      </c>
      <c r="K9711" t="str">
        <f t="shared" si="1428"/>
        <v>41010</v>
      </c>
    </row>
    <row r="9712" spans="1:11" customFormat="1" x14ac:dyDescent="0.25">
      <c r="A9712" t="str">
        <f t="shared" si="1422"/>
        <v>41</v>
      </c>
      <c r="B9712" t="s">
        <v>812</v>
      </c>
      <c r="C9712" t="str">
        <f t="shared" si="1421"/>
        <v>091</v>
      </c>
      <c r="D9712" t="s">
        <v>812</v>
      </c>
      <c r="E9712" t="str">
        <f t="shared" si="1427"/>
        <v>06</v>
      </c>
      <c r="F9712" t="str">
        <f>"006"</f>
        <v>006</v>
      </c>
      <c r="G9712" t="str">
        <f>""</f>
        <v/>
      </c>
      <c r="H9712" t="s">
        <v>3</v>
      </c>
      <c r="I9712" t="s">
        <v>3885</v>
      </c>
      <c r="J9712" t="s">
        <v>7471</v>
      </c>
      <c r="K9712" t="str">
        <f t="shared" si="1428"/>
        <v>41010</v>
      </c>
    </row>
    <row r="9713" spans="1:11" customFormat="1" x14ac:dyDescent="0.25">
      <c r="A9713" t="str">
        <f t="shared" si="1422"/>
        <v>41</v>
      </c>
      <c r="B9713" t="s">
        <v>812</v>
      </c>
      <c r="C9713" t="str">
        <f t="shared" ref="C9713:C9776" si="1429">"091"</f>
        <v>091</v>
      </c>
      <c r="D9713" t="s">
        <v>812</v>
      </c>
      <c r="E9713" t="str">
        <f t="shared" si="1427"/>
        <v>06</v>
      </c>
      <c r="F9713" t="str">
        <f>"007"</f>
        <v>007</v>
      </c>
      <c r="G9713" t="str">
        <f>""</f>
        <v/>
      </c>
      <c r="H9713" t="s">
        <v>1</v>
      </c>
      <c r="I9713" t="s">
        <v>3885</v>
      </c>
      <c r="J9713" t="s">
        <v>7471</v>
      </c>
      <c r="K9713" t="str">
        <f t="shared" si="1428"/>
        <v>41010</v>
      </c>
    </row>
    <row r="9714" spans="1:11" customFormat="1" x14ac:dyDescent="0.25">
      <c r="A9714" t="str">
        <f t="shared" si="1422"/>
        <v>41</v>
      </c>
      <c r="B9714" t="s">
        <v>812</v>
      </c>
      <c r="C9714" t="str">
        <f t="shared" si="1429"/>
        <v>091</v>
      </c>
      <c r="D9714" t="s">
        <v>812</v>
      </c>
      <c r="E9714" t="str">
        <f t="shared" si="1427"/>
        <v>06</v>
      </c>
      <c r="F9714" t="str">
        <f>"007"</f>
        <v>007</v>
      </c>
      <c r="G9714" t="str">
        <f>""</f>
        <v/>
      </c>
      <c r="H9714" t="s">
        <v>0</v>
      </c>
      <c r="I9714" t="s">
        <v>3885</v>
      </c>
      <c r="J9714" t="s">
        <v>7471</v>
      </c>
      <c r="K9714" t="str">
        <f t="shared" si="1428"/>
        <v>41010</v>
      </c>
    </row>
    <row r="9715" spans="1:11" customFormat="1" x14ac:dyDescent="0.25">
      <c r="A9715" t="str">
        <f t="shared" si="1422"/>
        <v>41</v>
      </c>
      <c r="B9715" t="s">
        <v>812</v>
      </c>
      <c r="C9715" t="str">
        <f t="shared" si="1429"/>
        <v>091</v>
      </c>
      <c r="D9715" t="s">
        <v>812</v>
      </c>
      <c r="E9715" t="str">
        <f t="shared" si="1427"/>
        <v>06</v>
      </c>
      <c r="F9715" t="str">
        <f>"008"</f>
        <v>008</v>
      </c>
      <c r="G9715" t="str">
        <f>""</f>
        <v/>
      </c>
      <c r="H9715" t="s">
        <v>3</v>
      </c>
      <c r="I9715" t="s">
        <v>3889</v>
      </c>
      <c r="J9715" t="s">
        <v>7475</v>
      </c>
      <c r="K9715" t="str">
        <f t="shared" si="1428"/>
        <v>41010</v>
      </c>
    </row>
    <row r="9716" spans="1:11" customFormat="1" x14ac:dyDescent="0.25">
      <c r="A9716" t="str">
        <f t="shared" si="1422"/>
        <v>41</v>
      </c>
      <c r="B9716" t="s">
        <v>812</v>
      </c>
      <c r="C9716" t="str">
        <f t="shared" si="1429"/>
        <v>091</v>
      </c>
      <c r="D9716" t="s">
        <v>812</v>
      </c>
      <c r="E9716" t="str">
        <f t="shared" si="1427"/>
        <v>06</v>
      </c>
      <c r="F9716" t="str">
        <f>"009"</f>
        <v>009</v>
      </c>
      <c r="G9716" t="str">
        <f>""</f>
        <v/>
      </c>
      <c r="H9716" t="s">
        <v>1</v>
      </c>
      <c r="I9716" t="s">
        <v>3890</v>
      </c>
      <c r="J9716" t="s">
        <v>7476</v>
      </c>
      <c r="K9716" t="str">
        <f t="shared" si="1428"/>
        <v>41010</v>
      </c>
    </row>
    <row r="9717" spans="1:11" customFormat="1" x14ac:dyDescent="0.25">
      <c r="A9717" t="str">
        <f t="shared" si="1422"/>
        <v>41</v>
      </c>
      <c r="B9717" t="s">
        <v>812</v>
      </c>
      <c r="C9717" t="str">
        <f t="shared" si="1429"/>
        <v>091</v>
      </c>
      <c r="D9717" t="s">
        <v>812</v>
      </c>
      <c r="E9717" t="str">
        <f t="shared" si="1427"/>
        <v>06</v>
      </c>
      <c r="F9717" t="str">
        <f>"009"</f>
        <v>009</v>
      </c>
      <c r="G9717" t="str">
        <f>""</f>
        <v/>
      </c>
      <c r="H9717" t="s">
        <v>0</v>
      </c>
      <c r="I9717" t="s">
        <v>3890</v>
      </c>
      <c r="J9717" t="s">
        <v>7476</v>
      </c>
      <c r="K9717" t="str">
        <f t="shared" si="1428"/>
        <v>41010</v>
      </c>
    </row>
    <row r="9718" spans="1:11" customFormat="1" x14ac:dyDescent="0.25">
      <c r="A9718" t="str">
        <f t="shared" si="1422"/>
        <v>41</v>
      </c>
      <c r="B9718" t="s">
        <v>812</v>
      </c>
      <c r="C9718" t="str">
        <f t="shared" si="1429"/>
        <v>091</v>
      </c>
      <c r="D9718" t="s">
        <v>812</v>
      </c>
      <c r="E9718" t="str">
        <f t="shared" si="1427"/>
        <v>06</v>
      </c>
      <c r="F9718" t="str">
        <f>"010"</f>
        <v>010</v>
      </c>
      <c r="G9718" t="str">
        <f>""</f>
        <v/>
      </c>
      <c r="H9718" t="s">
        <v>1</v>
      </c>
      <c r="I9718" t="s">
        <v>3891</v>
      </c>
      <c r="J9718" t="s">
        <v>7477</v>
      </c>
      <c r="K9718" t="str">
        <f t="shared" si="1428"/>
        <v>41010</v>
      </c>
    </row>
    <row r="9719" spans="1:11" customFormat="1" x14ac:dyDescent="0.25">
      <c r="A9719" t="str">
        <f t="shared" ref="A9719:A9782" si="1430">"41"</f>
        <v>41</v>
      </c>
      <c r="B9719" t="s">
        <v>812</v>
      </c>
      <c r="C9719" t="str">
        <f t="shared" si="1429"/>
        <v>091</v>
      </c>
      <c r="D9719" t="s">
        <v>812</v>
      </c>
      <c r="E9719" t="str">
        <f t="shared" si="1427"/>
        <v>06</v>
      </c>
      <c r="F9719" t="str">
        <f>"010"</f>
        <v>010</v>
      </c>
      <c r="G9719" t="str">
        <f>""</f>
        <v/>
      </c>
      <c r="H9719" t="s">
        <v>0</v>
      </c>
      <c r="I9719" t="s">
        <v>3891</v>
      </c>
      <c r="J9719" t="s">
        <v>7477</v>
      </c>
      <c r="K9719" t="str">
        <f t="shared" si="1428"/>
        <v>41010</v>
      </c>
    </row>
    <row r="9720" spans="1:11" customFormat="1" x14ac:dyDescent="0.25">
      <c r="A9720" t="str">
        <f t="shared" si="1430"/>
        <v>41</v>
      </c>
      <c r="B9720" t="s">
        <v>812</v>
      </c>
      <c r="C9720" t="str">
        <f t="shared" si="1429"/>
        <v>091</v>
      </c>
      <c r="D9720" t="s">
        <v>812</v>
      </c>
      <c r="E9720" t="str">
        <f t="shared" si="1427"/>
        <v>06</v>
      </c>
      <c r="F9720" t="str">
        <f>"011"</f>
        <v>011</v>
      </c>
      <c r="G9720" t="str">
        <f>""</f>
        <v/>
      </c>
      <c r="H9720" t="s">
        <v>3</v>
      </c>
      <c r="I9720" t="s">
        <v>3889</v>
      </c>
      <c r="J9720" t="s">
        <v>7475</v>
      </c>
      <c r="K9720" t="str">
        <f t="shared" si="1428"/>
        <v>41010</v>
      </c>
    </row>
    <row r="9721" spans="1:11" customFormat="1" x14ac:dyDescent="0.25">
      <c r="A9721" t="str">
        <f t="shared" si="1430"/>
        <v>41</v>
      </c>
      <c r="B9721" t="s">
        <v>812</v>
      </c>
      <c r="C9721" t="str">
        <f t="shared" si="1429"/>
        <v>091</v>
      </c>
      <c r="D9721" t="s">
        <v>812</v>
      </c>
      <c r="E9721" t="str">
        <f t="shared" si="1427"/>
        <v>06</v>
      </c>
      <c r="F9721" t="str">
        <f>"012"</f>
        <v>012</v>
      </c>
      <c r="G9721" t="str">
        <f>""</f>
        <v/>
      </c>
      <c r="H9721" t="s">
        <v>1</v>
      </c>
      <c r="I9721" t="s">
        <v>3890</v>
      </c>
      <c r="J9721" t="s">
        <v>7476</v>
      </c>
      <c r="K9721" t="str">
        <f t="shared" si="1428"/>
        <v>41010</v>
      </c>
    </row>
    <row r="9722" spans="1:11" customFormat="1" x14ac:dyDescent="0.25">
      <c r="A9722" t="str">
        <f t="shared" si="1430"/>
        <v>41</v>
      </c>
      <c r="B9722" t="s">
        <v>812</v>
      </c>
      <c r="C9722" t="str">
        <f t="shared" si="1429"/>
        <v>091</v>
      </c>
      <c r="D9722" t="s">
        <v>812</v>
      </c>
      <c r="E9722" t="str">
        <f t="shared" si="1427"/>
        <v>06</v>
      </c>
      <c r="F9722" t="str">
        <f>"012"</f>
        <v>012</v>
      </c>
      <c r="G9722" t="str">
        <f>""</f>
        <v/>
      </c>
      <c r="H9722" t="s">
        <v>0</v>
      </c>
      <c r="I9722" t="s">
        <v>3890</v>
      </c>
      <c r="J9722" t="s">
        <v>7476</v>
      </c>
      <c r="K9722" t="str">
        <f t="shared" si="1428"/>
        <v>41010</v>
      </c>
    </row>
    <row r="9723" spans="1:11" customFormat="1" x14ac:dyDescent="0.25">
      <c r="A9723" t="str">
        <f t="shared" si="1430"/>
        <v>41</v>
      </c>
      <c r="B9723" t="s">
        <v>812</v>
      </c>
      <c r="C9723" t="str">
        <f t="shared" si="1429"/>
        <v>091</v>
      </c>
      <c r="D9723" t="s">
        <v>812</v>
      </c>
      <c r="E9723" t="str">
        <f t="shared" si="1427"/>
        <v>06</v>
      </c>
      <c r="F9723" t="str">
        <f>"012"</f>
        <v>012</v>
      </c>
      <c r="G9723" t="str">
        <f>""</f>
        <v/>
      </c>
      <c r="H9723" t="s">
        <v>2</v>
      </c>
      <c r="I9723" t="s">
        <v>3890</v>
      </c>
      <c r="J9723" t="s">
        <v>7476</v>
      </c>
      <c r="K9723" t="str">
        <f t="shared" si="1428"/>
        <v>41010</v>
      </c>
    </row>
    <row r="9724" spans="1:11" customFormat="1" x14ac:dyDescent="0.25">
      <c r="A9724" t="str">
        <f t="shared" si="1430"/>
        <v>41</v>
      </c>
      <c r="B9724" t="s">
        <v>812</v>
      </c>
      <c r="C9724" t="str">
        <f t="shared" si="1429"/>
        <v>091</v>
      </c>
      <c r="D9724" t="s">
        <v>812</v>
      </c>
      <c r="E9724" t="str">
        <f t="shared" si="1427"/>
        <v>06</v>
      </c>
      <c r="F9724" t="str">
        <f>"013"</f>
        <v>013</v>
      </c>
      <c r="G9724" t="str">
        <f>""</f>
        <v/>
      </c>
      <c r="H9724" t="s">
        <v>3</v>
      </c>
      <c r="I9724" t="s">
        <v>3892</v>
      </c>
      <c r="J9724" t="s">
        <v>7478</v>
      </c>
      <c r="K9724" t="str">
        <f t="shared" si="1428"/>
        <v>41010</v>
      </c>
    </row>
    <row r="9725" spans="1:11" customFormat="1" x14ac:dyDescent="0.25">
      <c r="A9725" t="str">
        <f t="shared" si="1430"/>
        <v>41</v>
      </c>
      <c r="B9725" t="s">
        <v>812</v>
      </c>
      <c r="C9725" t="str">
        <f t="shared" si="1429"/>
        <v>091</v>
      </c>
      <c r="D9725" t="s">
        <v>812</v>
      </c>
      <c r="E9725" t="str">
        <f t="shared" si="1427"/>
        <v>06</v>
      </c>
      <c r="F9725" t="str">
        <f>"014"</f>
        <v>014</v>
      </c>
      <c r="G9725" t="str">
        <f>""</f>
        <v/>
      </c>
      <c r="H9725" t="s">
        <v>3</v>
      </c>
      <c r="I9725" t="s">
        <v>3892</v>
      </c>
      <c r="J9725" t="s">
        <v>7478</v>
      </c>
      <c r="K9725" t="str">
        <f t="shared" si="1428"/>
        <v>41010</v>
      </c>
    </row>
    <row r="9726" spans="1:11" customFormat="1" x14ac:dyDescent="0.25">
      <c r="A9726" t="str">
        <f t="shared" si="1430"/>
        <v>41</v>
      </c>
      <c r="B9726" t="s">
        <v>812</v>
      </c>
      <c r="C9726" t="str">
        <f t="shared" si="1429"/>
        <v>091</v>
      </c>
      <c r="D9726" t="s">
        <v>812</v>
      </c>
      <c r="E9726" t="str">
        <f t="shared" si="1427"/>
        <v>06</v>
      </c>
      <c r="F9726" t="str">
        <f>"015"</f>
        <v>015</v>
      </c>
      <c r="G9726" t="str">
        <f>""</f>
        <v/>
      </c>
      <c r="H9726" t="s">
        <v>1</v>
      </c>
      <c r="I9726" t="s">
        <v>3893</v>
      </c>
      <c r="J9726" t="s">
        <v>7479</v>
      </c>
      <c r="K9726" t="str">
        <f t="shared" si="1428"/>
        <v>41010</v>
      </c>
    </row>
    <row r="9727" spans="1:11" customFormat="1" x14ac:dyDescent="0.25">
      <c r="A9727" t="str">
        <f t="shared" si="1430"/>
        <v>41</v>
      </c>
      <c r="B9727" t="s">
        <v>812</v>
      </c>
      <c r="C9727" t="str">
        <f t="shared" si="1429"/>
        <v>091</v>
      </c>
      <c r="D9727" t="s">
        <v>812</v>
      </c>
      <c r="E9727" t="str">
        <f t="shared" si="1427"/>
        <v>06</v>
      </c>
      <c r="F9727" t="str">
        <f>"015"</f>
        <v>015</v>
      </c>
      <c r="G9727" t="str">
        <f>""</f>
        <v/>
      </c>
      <c r="H9727" t="s">
        <v>0</v>
      </c>
      <c r="I9727" t="s">
        <v>3893</v>
      </c>
      <c r="J9727" t="s">
        <v>7479</v>
      </c>
      <c r="K9727" t="str">
        <f t="shared" si="1428"/>
        <v>41010</v>
      </c>
    </row>
    <row r="9728" spans="1:11" customFormat="1" x14ac:dyDescent="0.25">
      <c r="A9728" t="str">
        <f t="shared" si="1430"/>
        <v>41</v>
      </c>
      <c r="B9728" t="s">
        <v>812</v>
      </c>
      <c r="C9728" t="str">
        <f t="shared" si="1429"/>
        <v>091</v>
      </c>
      <c r="D9728" t="s">
        <v>812</v>
      </c>
      <c r="E9728" t="str">
        <f t="shared" si="1427"/>
        <v>06</v>
      </c>
      <c r="F9728" t="str">
        <f>"016"</f>
        <v>016</v>
      </c>
      <c r="G9728" t="str">
        <f>""</f>
        <v/>
      </c>
      <c r="H9728" t="s">
        <v>3</v>
      </c>
      <c r="I9728" t="s">
        <v>3894</v>
      </c>
      <c r="J9728" t="s">
        <v>7480</v>
      </c>
      <c r="K9728" t="str">
        <f t="shared" si="1428"/>
        <v>41010</v>
      </c>
    </row>
    <row r="9729" spans="1:11" customFormat="1" x14ac:dyDescent="0.25">
      <c r="A9729" t="str">
        <f t="shared" si="1430"/>
        <v>41</v>
      </c>
      <c r="B9729" t="s">
        <v>812</v>
      </c>
      <c r="C9729" t="str">
        <f t="shared" si="1429"/>
        <v>091</v>
      </c>
      <c r="D9729" t="s">
        <v>812</v>
      </c>
      <c r="E9729" t="str">
        <f t="shared" si="1427"/>
        <v>06</v>
      </c>
      <c r="F9729" t="str">
        <f>"017"</f>
        <v>017</v>
      </c>
      <c r="G9729" t="str">
        <f>""</f>
        <v/>
      </c>
      <c r="H9729" t="s">
        <v>1</v>
      </c>
      <c r="I9729" t="s">
        <v>3894</v>
      </c>
      <c r="J9729" t="s">
        <v>7480</v>
      </c>
      <c r="K9729" t="str">
        <f t="shared" si="1428"/>
        <v>41010</v>
      </c>
    </row>
    <row r="9730" spans="1:11" customFormat="1" x14ac:dyDescent="0.25">
      <c r="A9730" t="str">
        <f t="shared" si="1430"/>
        <v>41</v>
      </c>
      <c r="B9730" t="s">
        <v>812</v>
      </c>
      <c r="C9730" t="str">
        <f t="shared" si="1429"/>
        <v>091</v>
      </c>
      <c r="D9730" t="s">
        <v>812</v>
      </c>
      <c r="E9730" t="str">
        <f t="shared" si="1427"/>
        <v>06</v>
      </c>
      <c r="F9730" t="str">
        <f>"017"</f>
        <v>017</v>
      </c>
      <c r="G9730" t="str">
        <f>""</f>
        <v/>
      </c>
      <c r="H9730" t="s">
        <v>0</v>
      </c>
      <c r="I9730" t="s">
        <v>3894</v>
      </c>
      <c r="J9730" t="s">
        <v>7480</v>
      </c>
      <c r="K9730" t="str">
        <f t="shared" si="1428"/>
        <v>41010</v>
      </c>
    </row>
    <row r="9731" spans="1:11" customFormat="1" x14ac:dyDescent="0.25">
      <c r="A9731" t="str">
        <f t="shared" si="1430"/>
        <v>41</v>
      </c>
      <c r="B9731" t="s">
        <v>812</v>
      </c>
      <c r="C9731" t="str">
        <f t="shared" si="1429"/>
        <v>091</v>
      </c>
      <c r="D9731" t="s">
        <v>812</v>
      </c>
      <c r="E9731" t="str">
        <f t="shared" si="1427"/>
        <v>06</v>
      </c>
      <c r="F9731" t="str">
        <f>"017"</f>
        <v>017</v>
      </c>
      <c r="G9731" t="str">
        <f>""</f>
        <v/>
      </c>
      <c r="H9731" t="s">
        <v>2</v>
      </c>
      <c r="I9731" t="s">
        <v>3894</v>
      </c>
      <c r="J9731" t="s">
        <v>7480</v>
      </c>
      <c r="K9731" t="str">
        <f t="shared" si="1428"/>
        <v>41010</v>
      </c>
    </row>
    <row r="9732" spans="1:11" customFormat="1" x14ac:dyDescent="0.25">
      <c r="A9732" t="str">
        <f t="shared" si="1430"/>
        <v>41</v>
      </c>
      <c r="B9732" t="s">
        <v>812</v>
      </c>
      <c r="C9732" t="str">
        <f t="shared" si="1429"/>
        <v>091</v>
      </c>
      <c r="D9732" t="s">
        <v>812</v>
      </c>
      <c r="E9732" t="str">
        <f t="shared" si="1427"/>
        <v>06</v>
      </c>
      <c r="F9732" t="str">
        <f>"018"</f>
        <v>018</v>
      </c>
      <c r="G9732" t="str">
        <f>""</f>
        <v/>
      </c>
      <c r="H9732" t="s">
        <v>1</v>
      </c>
      <c r="I9732" t="s">
        <v>3895</v>
      </c>
      <c r="J9732" t="s">
        <v>7481</v>
      </c>
      <c r="K9732" t="str">
        <f t="shared" si="1428"/>
        <v>41010</v>
      </c>
    </row>
    <row r="9733" spans="1:11" customFormat="1" x14ac:dyDescent="0.25">
      <c r="A9733" t="str">
        <f t="shared" si="1430"/>
        <v>41</v>
      </c>
      <c r="B9733" t="s">
        <v>812</v>
      </c>
      <c r="C9733" t="str">
        <f t="shared" si="1429"/>
        <v>091</v>
      </c>
      <c r="D9733" t="s">
        <v>812</v>
      </c>
      <c r="E9733" t="str">
        <f t="shared" si="1427"/>
        <v>06</v>
      </c>
      <c r="F9733" t="str">
        <f>"018"</f>
        <v>018</v>
      </c>
      <c r="G9733" t="str">
        <f>""</f>
        <v/>
      </c>
      <c r="H9733" t="s">
        <v>0</v>
      </c>
      <c r="I9733" t="s">
        <v>3895</v>
      </c>
      <c r="J9733" t="s">
        <v>7481</v>
      </c>
      <c r="K9733" t="str">
        <f t="shared" si="1428"/>
        <v>41010</v>
      </c>
    </row>
    <row r="9734" spans="1:11" customFormat="1" x14ac:dyDescent="0.25">
      <c r="A9734" t="str">
        <f t="shared" si="1430"/>
        <v>41</v>
      </c>
      <c r="B9734" t="s">
        <v>812</v>
      </c>
      <c r="C9734" t="str">
        <f t="shared" si="1429"/>
        <v>091</v>
      </c>
      <c r="D9734" t="s">
        <v>812</v>
      </c>
      <c r="E9734" t="str">
        <f t="shared" si="1427"/>
        <v>06</v>
      </c>
      <c r="F9734" t="str">
        <f>"019"</f>
        <v>019</v>
      </c>
      <c r="G9734" t="str">
        <f>""</f>
        <v/>
      </c>
      <c r="H9734" t="s">
        <v>1</v>
      </c>
      <c r="I9734" t="s">
        <v>3895</v>
      </c>
      <c r="J9734" t="s">
        <v>7481</v>
      </c>
      <c r="K9734" t="str">
        <f t="shared" si="1428"/>
        <v>41010</v>
      </c>
    </row>
    <row r="9735" spans="1:11" customFormat="1" x14ac:dyDescent="0.25">
      <c r="A9735" t="str">
        <f t="shared" si="1430"/>
        <v>41</v>
      </c>
      <c r="B9735" t="s">
        <v>812</v>
      </c>
      <c r="C9735" t="str">
        <f t="shared" si="1429"/>
        <v>091</v>
      </c>
      <c r="D9735" t="s">
        <v>812</v>
      </c>
      <c r="E9735" t="str">
        <f t="shared" si="1427"/>
        <v>06</v>
      </c>
      <c r="F9735" t="str">
        <f>"019"</f>
        <v>019</v>
      </c>
      <c r="G9735" t="str">
        <f>""</f>
        <v/>
      </c>
      <c r="H9735" t="s">
        <v>0</v>
      </c>
      <c r="I9735" t="s">
        <v>3895</v>
      </c>
      <c r="J9735" t="s">
        <v>7481</v>
      </c>
      <c r="K9735" t="str">
        <f t="shared" si="1428"/>
        <v>41010</v>
      </c>
    </row>
    <row r="9736" spans="1:11" customFormat="1" x14ac:dyDescent="0.25">
      <c r="A9736" t="str">
        <f t="shared" si="1430"/>
        <v>41</v>
      </c>
      <c r="B9736" t="s">
        <v>812</v>
      </c>
      <c r="C9736" t="str">
        <f t="shared" si="1429"/>
        <v>091</v>
      </c>
      <c r="D9736" t="s">
        <v>812</v>
      </c>
      <c r="E9736" t="str">
        <f t="shared" si="1427"/>
        <v>06</v>
      </c>
      <c r="F9736" t="str">
        <f>"020"</f>
        <v>020</v>
      </c>
      <c r="G9736" t="str">
        <f>""</f>
        <v/>
      </c>
      <c r="H9736" t="s">
        <v>3</v>
      </c>
      <c r="I9736" t="s">
        <v>3894</v>
      </c>
      <c r="J9736" t="s">
        <v>7480</v>
      </c>
      <c r="K9736" t="str">
        <f t="shared" si="1428"/>
        <v>41010</v>
      </c>
    </row>
    <row r="9737" spans="1:11" customFormat="1" x14ac:dyDescent="0.25">
      <c r="A9737" t="str">
        <f t="shared" si="1430"/>
        <v>41</v>
      </c>
      <c r="B9737" t="s">
        <v>812</v>
      </c>
      <c r="C9737" t="str">
        <f t="shared" si="1429"/>
        <v>091</v>
      </c>
      <c r="D9737" t="s">
        <v>812</v>
      </c>
      <c r="E9737" t="str">
        <f t="shared" si="1427"/>
        <v>06</v>
      </c>
      <c r="F9737" t="str">
        <f>"021"</f>
        <v>021</v>
      </c>
      <c r="G9737" t="str">
        <f>""</f>
        <v/>
      </c>
      <c r="H9737" t="s">
        <v>1</v>
      </c>
      <c r="I9737" t="s">
        <v>3896</v>
      </c>
      <c r="J9737" t="s">
        <v>6216</v>
      </c>
      <c r="K9737" t="str">
        <f t="shared" si="1428"/>
        <v>41010</v>
      </c>
    </row>
    <row r="9738" spans="1:11" customFormat="1" x14ac:dyDescent="0.25">
      <c r="A9738" t="str">
        <f t="shared" si="1430"/>
        <v>41</v>
      </c>
      <c r="B9738" t="s">
        <v>812</v>
      </c>
      <c r="C9738" t="str">
        <f t="shared" si="1429"/>
        <v>091</v>
      </c>
      <c r="D9738" t="s">
        <v>812</v>
      </c>
      <c r="E9738" t="str">
        <f t="shared" si="1427"/>
        <v>06</v>
      </c>
      <c r="F9738" t="str">
        <f>"021"</f>
        <v>021</v>
      </c>
      <c r="G9738" t="str">
        <f>""</f>
        <v/>
      </c>
      <c r="H9738" t="s">
        <v>0</v>
      </c>
      <c r="I9738" t="s">
        <v>3896</v>
      </c>
      <c r="J9738" t="s">
        <v>6216</v>
      </c>
      <c r="K9738" t="str">
        <f t="shared" si="1428"/>
        <v>41010</v>
      </c>
    </row>
    <row r="9739" spans="1:11" customFormat="1" x14ac:dyDescent="0.25">
      <c r="A9739" t="str">
        <f t="shared" si="1430"/>
        <v>41</v>
      </c>
      <c r="B9739" t="s">
        <v>812</v>
      </c>
      <c r="C9739" t="str">
        <f t="shared" si="1429"/>
        <v>091</v>
      </c>
      <c r="D9739" t="s">
        <v>812</v>
      </c>
      <c r="E9739" t="str">
        <f t="shared" si="1427"/>
        <v>06</v>
      </c>
      <c r="F9739" t="str">
        <f>"022"</f>
        <v>022</v>
      </c>
      <c r="G9739" t="str">
        <f>""</f>
        <v/>
      </c>
      <c r="H9739" t="s">
        <v>3</v>
      </c>
      <c r="I9739" t="s">
        <v>3893</v>
      </c>
      <c r="J9739" t="s">
        <v>7479</v>
      </c>
      <c r="K9739" t="str">
        <f t="shared" si="1428"/>
        <v>41010</v>
      </c>
    </row>
    <row r="9740" spans="1:11" customFormat="1" x14ac:dyDescent="0.25">
      <c r="A9740" t="str">
        <f t="shared" si="1430"/>
        <v>41</v>
      </c>
      <c r="B9740" t="s">
        <v>812</v>
      </c>
      <c r="C9740" t="str">
        <f t="shared" si="1429"/>
        <v>091</v>
      </c>
      <c r="D9740" t="s">
        <v>812</v>
      </c>
      <c r="E9740" t="str">
        <f t="shared" si="1427"/>
        <v>06</v>
      </c>
      <c r="F9740" t="str">
        <f>"023"</f>
        <v>023</v>
      </c>
      <c r="G9740" t="str">
        <f>""</f>
        <v/>
      </c>
      <c r="H9740" t="s">
        <v>3</v>
      </c>
      <c r="I9740" t="s">
        <v>3891</v>
      </c>
      <c r="J9740" t="s">
        <v>7477</v>
      </c>
      <c r="K9740" t="str">
        <f t="shared" si="1428"/>
        <v>41010</v>
      </c>
    </row>
    <row r="9741" spans="1:11" customFormat="1" x14ac:dyDescent="0.25">
      <c r="A9741" t="str">
        <f t="shared" si="1430"/>
        <v>41</v>
      </c>
      <c r="B9741" t="s">
        <v>812</v>
      </c>
      <c r="C9741" t="str">
        <f t="shared" si="1429"/>
        <v>091</v>
      </c>
      <c r="D9741" t="s">
        <v>812</v>
      </c>
      <c r="E9741" t="str">
        <f t="shared" si="1427"/>
        <v>06</v>
      </c>
      <c r="F9741" t="str">
        <f>"024"</f>
        <v>024</v>
      </c>
      <c r="G9741" t="str">
        <f>""</f>
        <v/>
      </c>
      <c r="H9741" t="s">
        <v>1</v>
      </c>
      <c r="I9741" t="s">
        <v>3896</v>
      </c>
      <c r="J9741" t="s">
        <v>6216</v>
      </c>
      <c r="K9741" t="str">
        <f t="shared" si="1428"/>
        <v>41010</v>
      </c>
    </row>
    <row r="9742" spans="1:11" customFormat="1" x14ac:dyDescent="0.25">
      <c r="A9742" t="str">
        <f t="shared" si="1430"/>
        <v>41</v>
      </c>
      <c r="B9742" t="s">
        <v>812</v>
      </c>
      <c r="C9742" t="str">
        <f t="shared" si="1429"/>
        <v>091</v>
      </c>
      <c r="D9742" t="s">
        <v>812</v>
      </c>
      <c r="E9742" t="str">
        <f t="shared" si="1427"/>
        <v>06</v>
      </c>
      <c r="F9742" t="str">
        <f>"024"</f>
        <v>024</v>
      </c>
      <c r="G9742" t="str">
        <f>""</f>
        <v/>
      </c>
      <c r="H9742" t="s">
        <v>0</v>
      </c>
      <c r="I9742" t="s">
        <v>3896</v>
      </c>
      <c r="J9742" t="s">
        <v>6216</v>
      </c>
      <c r="K9742" t="str">
        <f t="shared" si="1428"/>
        <v>41010</v>
      </c>
    </row>
    <row r="9743" spans="1:11" customFormat="1" x14ac:dyDescent="0.25">
      <c r="A9743" t="str">
        <f t="shared" si="1430"/>
        <v>41</v>
      </c>
      <c r="B9743" t="s">
        <v>812</v>
      </c>
      <c r="C9743" t="str">
        <f t="shared" si="1429"/>
        <v>091</v>
      </c>
      <c r="D9743" t="s">
        <v>812</v>
      </c>
      <c r="E9743" t="str">
        <f t="shared" si="1427"/>
        <v>06</v>
      </c>
      <c r="F9743" t="str">
        <f>"025"</f>
        <v>025</v>
      </c>
      <c r="G9743" t="str">
        <f>""</f>
        <v/>
      </c>
      <c r="H9743" t="s">
        <v>3</v>
      </c>
      <c r="I9743" t="s">
        <v>3890</v>
      </c>
      <c r="J9743" t="s">
        <v>7476</v>
      </c>
      <c r="K9743" t="str">
        <f t="shared" si="1428"/>
        <v>41010</v>
      </c>
    </row>
    <row r="9744" spans="1:11" customFormat="1" x14ac:dyDescent="0.25">
      <c r="A9744" t="str">
        <f t="shared" si="1430"/>
        <v>41</v>
      </c>
      <c r="B9744" t="s">
        <v>812</v>
      </c>
      <c r="C9744" t="str">
        <f t="shared" si="1429"/>
        <v>091</v>
      </c>
      <c r="D9744" t="s">
        <v>812</v>
      </c>
      <c r="E9744" t="str">
        <f t="shared" si="1427"/>
        <v>06</v>
      </c>
      <c r="F9744" t="str">
        <f>"026"</f>
        <v>026</v>
      </c>
      <c r="G9744" t="str">
        <f>""</f>
        <v/>
      </c>
      <c r="H9744" t="s">
        <v>3</v>
      </c>
      <c r="I9744" t="s">
        <v>3894</v>
      </c>
      <c r="J9744" t="s">
        <v>7480</v>
      </c>
      <c r="K9744" t="str">
        <f t="shared" si="1428"/>
        <v>41010</v>
      </c>
    </row>
    <row r="9745" spans="1:11" customFormat="1" x14ac:dyDescent="0.25">
      <c r="A9745" t="str">
        <f t="shared" si="1430"/>
        <v>41</v>
      </c>
      <c r="B9745" t="s">
        <v>812</v>
      </c>
      <c r="C9745" t="str">
        <f t="shared" si="1429"/>
        <v>091</v>
      </c>
      <c r="D9745" t="s">
        <v>812</v>
      </c>
      <c r="E9745" t="str">
        <f t="shared" si="1427"/>
        <v>06</v>
      </c>
      <c r="F9745" t="str">
        <f>"027"</f>
        <v>027</v>
      </c>
      <c r="G9745" t="str">
        <f>""</f>
        <v/>
      </c>
      <c r="H9745" t="s">
        <v>3</v>
      </c>
      <c r="I9745" t="s">
        <v>3893</v>
      </c>
      <c r="J9745" t="s">
        <v>7479</v>
      </c>
      <c r="K9745" t="str">
        <f t="shared" si="1428"/>
        <v>41010</v>
      </c>
    </row>
    <row r="9746" spans="1:11" customFormat="1" x14ac:dyDescent="0.25">
      <c r="A9746" t="str">
        <f t="shared" si="1430"/>
        <v>41</v>
      </c>
      <c r="B9746" t="s">
        <v>812</v>
      </c>
      <c r="C9746" t="str">
        <f t="shared" si="1429"/>
        <v>091</v>
      </c>
      <c r="D9746" t="s">
        <v>812</v>
      </c>
      <c r="E9746" t="str">
        <f t="shared" si="1427"/>
        <v>06</v>
      </c>
      <c r="F9746" t="str">
        <f>"028"</f>
        <v>028</v>
      </c>
      <c r="G9746" t="str">
        <f>""</f>
        <v/>
      </c>
      <c r="H9746" t="s">
        <v>3</v>
      </c>
      <c r="I9746" t="s">
        <v>3893</v>
      </c>
      <c r="J9746" t="s">
        <v>7479</v>
      </c>
      <c r="K9746" t="str">
        <f t="shared" si="1428"/>
        <v>41010</v>
      </c>
    </row>
    <row r="9747" spans="1:11" customFormat="1" x14ac:dyDescent="0.25">
      <c r="A9747" t="str">
        <f t="shared" si="1430"/>
        <v>41</v>
      </c>
      <c r="B9747" t="s">
        <v>812</v>
      </c>
      <c r="C9747" t="str">
        <f t="shared" si="1429"/>
        <v>091</v>
      </c>
      <c r="D9747" t="s">
        <v>812</v>
      </c>
      <c r="E9747" t="str">
        <f t="shared" si="1427"/>
        <v>06</v>
      </c>
      <c r="F9747" t="str">
        <f>"029"</f>
        <v>029</v>
      </c>
      <c r="G9747" t="str">
        <f>""</f>
        <v/>
      </c>
      <c r="H9747" t="s">
        <v>1</v>
      </c>
      <c r="I9747" t="s">
        <v>3887</v>
      </c>
      <c r="J9747" t="s">
        <v>7473</v>
      </c>
      <c r="K9747" t="str">
        <f t="shared" si="1428"/>
        <v>41010</v>
      </c>
    </row>
    <row r="9748" spans="1:11" customFormat="1" x14ac:dyDescent="0.25">
      <c r="A9748" t="str">
        <f t="shared" si="1430"/>
        <v>41</v>
      </c>
      <c r="B9748" t="s">
        <v>812</v>
      </c>
      <c r="C9748" t="str">
        <f t="shared" si="1429"/>
        <v>091</v>
      </c>
      <c r="D9748" t="s">
        <v>812</v>
      </c>
      <c r="E9748" t="str">
        <f t="shared" si="1427"/>
        <v>06</v>
      </c>
      <c r="F9748" t="str">
        <f>"029"</f>
        <v>029</v>
      </c>
      <c r="G9748" t="str">
        <f>""</f>
        <v/>
      </c>
      <c r="H9748" t="s">
        <v>0</v>
      </c>
      <c r="I9748" t="s">
        <v>3887</v>
      </c>
      <c r="J9748" t="s">
        <v>7473</v>
      </c>
      <c r="K9748" t="str">
        <f t="shared" si="1428"/>
        <v>41010</v>
      </c>
    </row>
    <row r="9749" spans="1:11" customFormat="1" x14ac:dyDescent="0.25">
      <c r="A9749" t="str">
        <f t="shared" si="1430"/>
        <v>41</v>
      </c>
      <c r="B9749" t="s">
        <v>812</v>
      </c>
      <c r="C9749" t="str">
        <f t="shared" si="1429"/>
        <v>091</v>
      </c>
      <c r="D9749" t="s">
        <v>812</v>
      </c>
      <c r="E9749" t="str">
        <f t="shared" si="1427"/>
        <v>06</v>
      </c>
      <c r="F9749" t="str">
        <f>"031"</f>
        <v>031</v>
      </c>
      <c r="G9749" t="str">
        <f>""</f>
        <v/>
      </c>
      <c r="H9749" t="s">
        <v>1</v>
      </c>
      <c r="I9749" t="s">
        <v>3886</v>
      </c>
      <c r="J9749" t="s">
        <v>7472</v>
      </c>
      <c r="K9749" t="str">
        <f t="shared" si="1428"/>
        <v>41010</v>
      </c>
    </row>
    <row r="9750" spans="1:11" customFormat="1" x14ac:dyDescent="0.25">
      <c r="A9750" t="str">
        <f t="shared" si="1430"/>
        <v>41</v>
      </c>
      <c r="B9750" t="s">
        <v>812</v>
      </c>
      <c r="C9750" t="str">
        <f t="shared" si="1429"/>
        <v>091</v>
      </c>
      <c r="D9750" t="s">
        <v>812</v>
      </c>
      <c r="E9750" t="str">
        <f t="shared" si="1427"/>
        <v>06</v>
      </c>
      <c r="F9750" t="str">
        <f>"031"</f>
        <v>031</v>
      </c>
      <c r="G9750" t="str">
        <f>""</f>
        <v/>
      </c>
      <c r="H9750" t="s">
        <v>0</v>
      </c>
      <c r="I9750" t="s">
        <v>3886</v>
      </c>
      <c r="J9750" t="s">
        <v>7472</v>
      </c>
      <c r="K9750" t="str">
        <f t="shared" si="1428"/>
        <v>41010</v>
      </c>
    </row>
    <row r="9751" spans="1:11" customFormat="1" x14ac:dyDescent="0.25">
      <c r="A9751" t="str">
        <f t="shared" si="1430"/>
        <v>41</v>
      </c>
      <c r="B9751" t="s">
        <v>812</v>
      </c>
      <c r="C9751" t="str">
        <f t="shared" si="1429"/>
        <v>091</v>
      </c>
      <c r="D9751" t="s">
        <v>812</v>
      </c>
      <c r="E9751" t="str">
        <f t="shared" si="1427"/>
        <v>06</v>
      </c>
      <c r="F9751" t="str">
        <f>"033"</f>
        <v>033</v>
      </c>
      <c r="G9751" t="str">
        <f>""</f>
        <v/>
      </c>
      <c r="H9751" t="s">
        <v>1</v>
      </c>
      <c r="I9751" t="s">
        <v>3892</v>
      </c>
      <c r="J9751" t="s">
        <v>7478</v>
      </c>
      <c r="K9751" t="str">
        <f t="shared" si="1428"/>
        <v>41010</v>
      </c>
    </row>
    <row r="9752" spans="1:11" customFormat="1" x14ac:dyDescent="0.25">
      <c r="A9752" t="str">
        <f t="shared" si="1430"/>
        <v>41</v>
      </c>
      <c r="B9752" t="s">
        <v>812</v>
      </c>
      <c r="C9752" t="str">
        <f t="shared" si="1429"/>
        <v>091</v>
      </c>
      <c r="D9752" t="s">
        <v>812</v>
      </c>
      <c r="E9752" t="str">
        <f t="shared" si="1427"/>
        <v>06</v>
      </c>
      <c r="F9752" t="str">
        <f>"033"</f>
        <v>033</v>
      </c>
      <c r="G9752" t="str">
        <f>""</f>
        <v/>
      </c>
      <c r="H9752" t="s">
        <v>0</v>
      </c>
      <c r="I9752" t="s">
        <v>3892</v>
      </c>
      <c r="J9752" t="s">
        <v>7478</v>
      </c>
      <c r="K9752" t="str">
        <f t="shared" si="1428"/>
        <v>41010</v>
      </c>
    </row>
    <row r="9753" spans="1:11" customFormat="1" x14ac:dyDescent="0.25">
      <c r="A9753" t="str">
        <f t="shared" si="1430"/>
        <v>41</v>
      </c>
      <c r="B9753" t="s">
        <v>812</v>
      </c>
      <c r="C9753" t="str">
        <f t="shared" si="1429"/>
        <v>091</v>
      </c>
      <c r="D9753" t="s">
        <v>812</v>
      </c>
      <c r="E9753" t="str">
        <f t="shared" si="1427"/>
        <v>06</v>
      </c>
      <c r="F9753" t="str">
        <f>"034"</f>
        <v>034</v>
      </c>
      <c r="G9753" t="str">
        <f>""</f>
        <v/>
      </c>
      <c r="H9753" t="s">
        <v>1</v>
      </c>
      <c r="I9753" t="s">
        <v>3894</v>
      </c>
      <c r="J9753" t="s">
        <v>7480</v>
      </c>
      <c r="K9753" t="str">
        <f t="shared" si="1428"/>
        <v>41010</v>
      </c>
    </row>
    <row r="9754" spans="1:11" customFormat="1" x14ac:dyDescent="0.25">
      <c r="A9754" t="str">
        <f t="shared" si="1430"/>
        <v>41</v>
      </c>
      <c r="B9754" t="s">
        <v>812</v>
      </c>
      <c r="C9754" t="str">
        <f t="shared" si="1429"/>
        <v>091</v>
      </c>
      <c r="D9754" t="s">
        <v>812</v>
      </c>
      <c r="E9754" t="str">
        <f t="shared" si="1427"/>
        <v>06</v>
      </c>
      <c r="F9754" t="str">
        <f>"034"</f>
        <v>034</v>
      </c>
      <c r="G9754" t="str">
        <f>""</f>
        <v/>
      </c>
      <c r="H9754" t="s">
        <v>0</v>
      </c>
      <c r="I9754" t="s">
        <v>3894</v>
      </c>
      <c r="J9754" t="s">
        <v>7480</v>
      </c>
      <c r="K9754" t="str">
        <f t="shared" si="1428"/>
        <v>41010</v>
      </c>
    </row>
    <row r="9755" spans="1:11" customFormat="1" x14ac:dyDescent="0.25">
      <c r="A9755" t="str">
        <f t="shared" si="1430"/>
        <v>41</v>
      </c>
      <c r="B9755" t="s">
        <v>812</v>
      </c>
      <c r="C9755" t="str">
        <f t="shared" si="1429"/>
        <v>091</v>
      </c>
      <c r="D9755" t="s">
        <v>812</v>
      </c>
      <c r="E9755" t="str">
        <f t="shared" si="1427"/>
        <v>06</v>
      </c>
      <c r="F9755" t="str">
        <f>"035"</f>
        <v>035</v>
      </c>
      <c r="G9755" t="str">
        <f>""</f>
        <v/>
      </c>
      <c r="H9755" t="s">
        <v>1</v>
      </c>
      <c r="I9755" t="s">
        <v>3895</v>
      </c>
      <c r="J9755" t="s">
        <v>7481</v>
      </c>
      <c r="K9755" t="str">
        <f t="shared" si="1428"/>
        <v>41010</v>
      </c>
    </row>
    <row r="9756" spans="1:11" customFormat="1" x14ac:dyDescent="0.25">
      <c r="A9756" t="str">
        <f t="shared" si="1430"/>
        <v>41</v>
      </c>
      <c r="B9756" t="s">
        <v>812</v>
      </c>
      <c r="C9756" t="str">
        <f t="shared" si="1429"/>
        <v>091</v>
      </c>
      <c r="D9756" t="s">
        <v>812</v>
      </c>
      <c r="E9756" t="str">
        <f t="shared" si="1427"/>
        <v>06</v>
      </c>
      <c r="F9756" t="str">
        <f>"035"</f>
        <v>035</v>
      </c>
      <c r="G9756" t="str">
        <f>""</f>
        <v/>
      </c>
      <c r="H9756" t="s">
        <v>0</v>
      </c>
      <c r="I9756" t="s">
        <v>3895</v>
      </c>
      <c r="J9756" t="s">
        <v>7481</v>
      </c>
      <c r="K9756" t="str">
        <f t="shared" si="1428"/>
        <v>41010</v>
      </c>
    </row>
    <row r="9757" spans="1:11" customFormat="1" x14ac:dyDescent="0.25">
      <c r="A9757" t="str">
        <f t="shared" si="1430"/>
        <v>41</v>
      </c>
      <c r="B9757" t="s">
        <v>812</v>
      </c>
      <c r="C9757" t="str">
        <f t="shared" si="1429"/>
        <v>091</v>
      </c>
      <c r="D9757" t="s">
        <v>812</v>
      </c>
      <c r="E9757" t="str">
        <f t="shared" si="1427"/>
        <v>06</v>
      </c>
      <c r="F9757" t="str">
        <f>"036"</f>
        <v>036</v>
      </c>
      <c r="G9757" t="str">
        <f>""</f>
        <v/>
      </c>
      <c r="H9757" t="s">
        <v>3</v>
      </c>
      <c r="I9757" t="s">
        <v>3886</v>
      </c>
      <c r="J9757" t="s">
        <v>7472</v>
      </c>
      <c r="K9757" t="str">
        <f t="shared" si="1428"/>
        <v>41010</v>
      </c>
    </row>
    <row r="9758" spans="1:11" customFormat="1" x14ac:dyDescent="0.25">
      <c r="A9758" t="str">
        <f t="shared" si="1430"/>
        <v>41</v>
      </c>
      <c r="B9758" t="s">
        <v>812</v>
      </c>
      <c r="C9758" t="str">
        <f t="shared" si="1429"/>
        <v>091</v>
      </c>
      <c r="D9758" t="s">
        <v>812</v>
      </c>
      <c r="E9758" t="str">
        <f t="shared" si="1427"/>
        <v>06</v>
      </c>
      <c r="F9758" t="str">
        <f>"037"</f>
        <v>037</v>
      </c>
      <c r="G9758" t="str">
        <f>""</f>
        <v/>
      </c>
      <c r="H9758" t="s">
        <v>1</v>
      </c>
      <c r="I9758" t="s">
        <v>3897</v>
      </c>
      <c r="J9758" t="s">
        <v>7482</v>
      </c>
      <c r="K9758" t="str">
        <f t="shared" si="1428"/>
        <v>41010</v>
      </c>
    </row>
    <row r="9759" spans="1:11" customFormat="1" x14ac:dyDescent="0.25">
      <c r="A9759" t="str">
        <f t="shared" si="1430"/>
        <v>41</v>
      </c>
      <c r="B9759" t="s">
        <v>812</v>
      </c>
      <c r="C9759" t="str">
        <f t="shared" si="1429"/>
        <v>091</v>
      </c>
      <c r="D9759" t="s">
        <v>812</v>
      </c>
      <c r="E9759" t="str">
        <f t="shared" si="1427"/>
        <v>06</v>
      </c>
      <c r="F9759" t="str">
        <f>"037"</f>
        <v>037</v>
      </c>
      <c r="G9759" t="str">
        <f>""</f>
        <v/>
      </c>
      <c r="H9759" t="s">
        <v>0</v>
      </c>
      <c r="I9759" t="s">
        <v>3897</v>
      </c>
      <c r="J9759" t="s">
        <v>7482</v>
      </c>
      <c r="K9759" t="str">
        <f t="shared" si="1428"/>
        <v>41010</v>
      </c>
    </row>
    <row r="9760" spans="1:11" customFormat="1" x14ac:dyDescent="0.25">
      <c r="A9760" t="str">
        <f t="shared" si="1430"/>
        <v>41</v>
      </c>
      <c r="B9760" t="s">
        <v>812</v>
      </c>
      <c r="C9760" t="str">
        <f t="shared" si="1429"/>
        <v>091</v>
      </c>
      <c r="D9760" t="s">
        <v>812</v>
      </c>
      <c r="E9760" t="str">
        <f t="shared" si="1427"/>
        <v>06</v>
      </c>
      <c r="F9760" t="str">
        <f>"038"</f>
        <v>038</v>
      </c>
      <c r="G9760" t="str">
        <f>""</f>
        <v/>
      </c>
      <c r="H9760" t="s">
        <v>1</v>
      </c>
      <c r="I9760" t="s">
        <v>3888</v>
      </c>
      <c r="J9760" t="s">
        <v>7474</v>
      </c>
      <c r="K9760" t="str">
        <f t="shared" si="1428"/>
        <v>41010</v>
      </c>
    </row>
    <row r="9761" spans="1:11" customFormat="1" x14ac:dyDescent="0.25">
      <c r="A9761" t="str">
        <f t="shared" si="1430"/>
        <v>41</v>
      </c>
      <c r="B9761" t="s">
        <v>812</v>
      </c>
      <c r="C9761" t="str">
        <f t="shared" si="1429"/>
        <v>091</v>
      </c>
      <c r="D9761" t="s">
        <v>812</v>
      </c>
      <c r="E9761" t="str">
        <f t="shared" si="1427"/>
        <v>06</v>
      </c>
      <c r="F9761" t="str">
        <f>"038"</f>
        <v>038</v>
      </c>
      <c r="G9761" t="str">
        <f>""</f>
        <v/>
      </c>
      <c r="H9761" t="s">
        <v>0</v>
      </c>
      <c r="I9761" t="s">
        <v>3888</v>
      </c>
      <c r="J9761" t="s">
        <v>7474</v>
      </c>
      <c r="K9761" t="str">
        <f t="shared" si="1428"/>
        <v>41010</v>
      </c>
    </row>
    <row r="9762" spans="1:11" customFormat="1" x14ac:dyDescent="0.25">
      <c r="A9762" t="str">
        <f t="shared" si="1430"/>
        <v>41</v>
      </c>
      <c r="B9762" t="s">
        <v>812</v>
      </c>
      <c r="C9762" t="str">
        <f t="shared" si="1429"/>
        <v>091</v>
      </c>
      <c r="D9762" t="s">
        <v>812</v>
      </c>
      <c r="E9762" t="str">
        <f t="shared" si="1427"/>
        <v>06</v>
      </c>
      <c r="F9762" t="str">
        <f>"039"</f>
        <v>039</v>
      </c>
      <c r="G9762" t="str">
        <f>""</f>
        <v/>
      </c>
      <c r="H9762" t="s">
        <v>1</v>
      </c>
      <c r="I9762" t="s">
        <v>3887</v>
      </c>
      <c r="J9762" t="s">
        <v>7473</v>
      </c>
      <c r="K9762" t="str">
        <f t="shared" si="1428"/>
        <v>41010</v>
      </c>
    </row>
    <row r="9763" spans="1:11" customFormat="1" x14ac:dyDescent="0.25">
      <c r="A9763" t="str">
        <f t="shared" si="1430"/>
        <v>41</v>
      </c>
      <c r="B9763" t="s">
        <v>812</v>
      </c>
      <c r="C9763" t="str">
        <f t="shared" si="1429"/>
        <v>091</v>
      </c>
      <c r="D9763" t="s">
        <v>812</v>
      </c>
      <c r="E9763" t="str">
        <f t="shared" si="1427"/>
        <v>06</v>
      </c>
      <c r="F9763" t="str">
        <f>"039"</f>
        <v>039</v>
      </c>
      <c r="G9763" t="str">
        <f>""</f>
        <v/>
      </c>
      <c r="H9763" t="s">
        <v>0</v>
      </c>
      <c r="I9763" t="s">
        <v>3887</v>
      </c>
      <c r="J9763" t="s">
        <v>7473</v>
      </c>
      <c r="K9763" t="str">
        <f t="shared" si="1428"/>
        <v>41010</v>
      </c>
    </row>
    <row r="9764" spans="1:11" customFormat="1" x14ac:dyDescent="0.25">
      <c r="A9764" t="str">
        <f t="shared" si="1430"/>
        <v>41</v>
      </c>
      <c r="B9764" t="s">
        <v>812</v>
      </c>
      <c r="C9764" t="str">
        <f t="shared" si="1429"/>
        <v>091</v>
      </c>
      <c r="D9764" t="s">
        <v>812</v>
      </c>
      <c r="E9764" t="str">
        <f t="shared" si="1427"/>
        <v>06</v>
      </c>
      <c r="F9764" t="str">
        <f>"040"</f>
        <v>040</v>
      </c>
      <c r="G9764" t="str">
        <f>""</f>
        <v/>
      </c>
      <c r="H9764" t="s">
        <v>3</v>
      </c>
      <c r="I9764" t="s">
        <v>3887</v>
      </c>
      <c r="J9764" t="s">
        <v>7473</v>
      </c>
      <c r="K9764" t="str">
        <f t="shared" si="1428"/>
        <v>41010</v>
      </c>
    </row>
    <row r="9765" spans="1:11" customFormat="1" x14ac:dyDescent="0.25">
      <c r="A9765" t="str">
        <f t="shared" si="1430"/>
        <v>41</v>
      </c>
      <c r="B9765" t="s">
        <v>812</v>
      </c>
      <c r="C9765" t="str">
        <f t="shared" si="1429"/>
        <v>091</v>
      </c>
      <c r="D9765" t="s">
        <v>812</v>
      </c>
      <c r="E9765" t="str">
        <f t="shared" si="1427"/>
        <v>06</v>
      </c>
      <c r="F9765" t="str">
        <f>"041"</f>
        <v>041</v>
      </c>
      <c r="G9765" t="str">
        <f>""</f>
        <v/>
      </c>
      <c r="H9765" t="s">
        <v>3</v>
      </c>
      <c r="I9765" t="s">
        <v>3887</v>
      </c>
      <c r="J9765" t="s">
        <v>7473</v>
      </c>
      <c r="K9765" t="str">
        <f t="shared" si="1428"/>
        <v>41010</v>
      </c>
    </row>
    <row r="9766" spans="1:11" customFormat="1" x14ac:dyDescent="0.25">
      <c r="A9766" t="str">
        <f t="shared" si="1430"/>
        <v>41</v>
      </c>
      <c r="B9766" t="s">
        <v>812</v>
      </c>
      <c r="C9766" t="str">
        <f t="shared" si="1429"/>
        <v>091</v>
      </c>
      <c r="D9766" t="s">
        <v>812</v>
      </c>
      <c r="E9766" t="str">
        <f t="shared" si="1427"/>
        <v>06</v>
      </c>
      <c r="F9766" t="str">
        <f>"042"</f>
        <v>042</v>
      </c>
      <c r="G9766" t="str">
        <f>""</f>
        <v/>
      </c>
      <c r="H9766" t="s">
        <v>1</v>
      </c>
      <c r="I9766" t="s">
        <v>3897</v>
      </c>
      <c r="J9766" t="s">
        <v>7482</v>
      </c>
      <c r="K9766" t="str">
        <f t="shared" si="1428"/>
        <v>41010</v>
      </c>
    </row>
    <row r="9767" spans="1:11" customFormat="1" x14ac:dyDescent="0.25">
      <c r="A9767" t="str">
        <f t="shared" si="1430"/>
        <v>41</v>
      </c>
      <c r="B9767" t="s">
        <v>812</v>
      </c>
      <c r="C9767" t="str">
        <f t="shared" si="1429"/>
        <v>091</v>
      </c>
      <c r="D9767" t="s">
        <v>812</v>
      </c>
      <c r="E9767" t="str">
        <f t="shared" si="1427"/>
        <v>06</v>
      </c>
      <c r="F9767" t="str">
        <f>"042"</f>
        <v>042</v>
      </c>
      <c r="G9767" t="str">
        <f>""</f>
        <v/>
      </c>
      <c r="H9767" t="s">
        <v>0</v>
      </c>
      <c r="I9767" t="s">
        <v>3897</v>
      </c>
      <c r="J9767" t="s">
        <v>7482</v>
      </c>
      <c r="K9767" t="str">
        <f t="shared" si="1428"/>
        <v>41010</v>
      </c>
    </row>
    <row r="9768" spans="1:11" customFormat="1" x14ac:dyDescent="0.25">
      <c r="A9768" t="str">
        <f t="shared" si="1430"/>
        <v>41</v>
      </c>
      <c r="B9768" t="s">
        <v>812</v>
      </c>
      <c r="C9768" t="str">
        <f t="shared" si="1429"/>
        <v>091</v>
      </c>
      <c r="D9768" t="s">
        <v>812</v>
      </c>
      <c r="E9768" t="str">
        <f t="shared" si="1427"/>
        <v>06</v>
      </c>
      <c r="F9768" t="str">
        <f>"043"</f>
        <v>043</v>
      </c>
      <c r="G9768" t="str">
        <f>""</f>
        <v/>
      </c>
      <c r="H9768" t="s">
        <v>3</v>
      </c>
      <c r="I9768" t="s">
        <v>3888</v>
      </c>
      <c r="J9768" t="s">
        <v>7474</v>
      </c>
      <c r="K9768" t="str">
        <f t="shared" si="1428"/>
        <v>41010</v>
      </c>
    </row>
    <row r="9769" spans="1:11" customFormat="1" x14ac:dyDescent="0.25">
      <c r="A9769" t="str">
        <f t="shared" si="1430"/>
        <v>41</v>
      </c>
      <c r="B9769" t="s">
        <v>812</v>
      </c>
      <c r="C9769" t="str">
        <f t="shared" si="1429"/>
        <v>091</v>
      </c>
      <c r="D9769" t="s">
        <v>812</v>
      </c>
      <c r="E9769" t="str">
        <f t="shared" ref="E9769:E9832" si="1431">"07"</f>
        <v>07</v>
      </c>
      <c r="F9769" t="str">
        <f>"001"</f>
        <v>001</v>
      </c>
      <c r="G9769" t="str">
        <f>""</f>
        <v/>
      </c>
      <c r="H9769" t="s">
        <v>1</v>
      </c>
      <c r="I9769" t="s">
        <v>3898</v>
      </c>
      <c r="J9769" t="s">
        <v>7483</v>
      </c>
      <c r="K9769" t="str">
        <f t="shared" ref="K9769:K9777" si="1432">"41008"</f>
        <v>41008</v>
      </c>
    </row>
    <row r="9770" spans="1:11" customFormat="1" x14ac:dyDescent="0.25">
      <c r="A9770" t="str">
        <f t="shared" si="1430"/>
        <v>41</v>
      </c>
      <c r="B9770" t="s">
        <v>812</v>
      </c>
      <c r="C9770" t="str">
        <f t="shared" si="1429"/>
        <v>091</v>
      </c>
      <c r="D9770" t="s">
        <v>812</v>
      </c>
      <c r="E9770" t="str">
        <f t="shared" si="1431"/>
        <v>07</v>
      </c>
      <c r="F9770" t="str">
        <f>"001"</f>
        <v>001</v>
      </c>
      <c r="G9770" t="str">
        <f>""</f>
        <v/>
      </c>
      <c r="H9770" t="s">
        <v>0</v>
      </c>
      <c r="I9770" t="s">
        <v>3898</v>
      </c>
      <c r="J9770" t="s">
        <v>7483</v>
      </c>
      <c r="K9770" t="str">
        <f t="shared" si="1432"/>
        <v>41008</v>
      </c>
    </row>
    <row r="9771" spans="1:11" customFormat="1" x14ac:dyDescent="0.25">
      <c r="A9771" t="str">
        <f t="shared" si="1430"/>
        <v>41</v>
      </c>
      <c r="B9771" t="s">
        <v>812</v>
      </c>
      <c r="C9771" t="str">
        <f t="shared" si="1429"/>
        <v>091</v>
      </c>
      <c r="D9771" t="s">
        <v>812</v>
      </c>
      <c r="E9771" t="str">
        <f t="shared" si="1431"/>
        <v>07</v>
      </c>
      <c r="F9771" t="str">
        <f>"002"</f>
        <v>002</v>
      </c>
      <c r="G9771" t="str">
        <f>""</f>
        <v/>
      </c>
      <c r="H9771" t="s">
        <v>3</v>
      </c>
      <c r="I9771" t="s">
        <v>3898</v>
      </c>
      <c r="J9771" t="s">
        <v>7483</v>
      </c>
      <c r="K9771" t="str">
        <f t="shared" si="1432"/>
        <v>41008</v>
      </c>
    </row>
    <row r="9772" spans="1:11" customFormat="1" x14ac:dyDescent="0.25">
      <c r="A9772" t="str">
        <f t="shared" si="1430"/>
        <v>41</v>
      </c>
      <c r="B9772" t="s">
        <v>812</v>
      </c>
      <c r="C9772" t="str">
        <f t="shared" si="1429"/>
        <v>091</v>
      </c>
      <c r="D9772" t="s">
        <v>812</v>
      </c>
      <c r="E9772" t="str">
        <f t="shared" si="1431"/>
        <v>07</v>
      </c>
      <c r="F9772" t="str">
        <f>"003"</f>
        <v>003</v>
      </c>
      <c r="G9772" t="str">
        <f>""</f>
        <v/>
      </c>
      <c r="H9772" t="s">
        <v>1</v>
      </c>
      <c r="I9772" t="s">
        <v>3898</v>
      </c>
      <c r="J9772" t="s">
        <v>7483</v>
      </c>
      <c r="K9772" t="str">
        <f t="shared" si="1432"/>
        <v>41008</v>
      </c>
    </row>
    <row r="9773" spans="1:11" customFormat="1" x14ac:dyDescent="0.25">
      <c r="A9773" t="str">
        <f t="shared" si="1430"/>
        <v>41</v>
      </c>
      <c r="B9773" t="s">
        <v>812</v>
      </c>
      <c r="C9773" t="str">
        <f t="shared" si="1429"/>
        <v>091</v>
      </c>
      <c r="D9773" t="s">
        <v>812</v>
      </c>
      <c r="E9773" t="str">
        <f t="shared" si="1431"/>
        <v>07</v>
      </c>
      <c r="F9773" t="str">
        <f>"003"</f>
        <v>003</v>
      </c>
      <c r="G9773" t="str">
        <f>""</f>
        <v/>
      </c>
      <c r="H9773" t="s">
        <v>0</v>
      </c>
      <c r="I9773" t="s">
        <v>3898</v>
      </c>
      <c r="J9773" t="s">
        <v>7483</v>
      </c>
      <c r="K9773" t="str">
        <f t="shared" si="1432"/>
        <v>41008</v>
      </c>
    </row>
    <row r="9774" spans="1:11" customFormat="1" x14ac:dyDescent="0.25">
      <c r="A9774" t="str">
        <f t="shared" si="1430"/>
        <v>41</v>
      </c>
      <c r="B9774" t="s">
        <v>812</v>
      </c>
      <c r="C9774" t="str">
        <f t="shared" si="1429"/>
        <v>091</v>
      </c>
      <c r="D9774" t="s">
        <v>812</v>
      </c>
      <c r="E9774" t="str">
        <f t="shared" si="1431"/>
        <v>07</v>
      </c>
      <c r="F9774" t="str">
        <f>"004"</f>
        <v>004</v>
      </c>
      <c r="G9774" t="str">
        <f>""</f>
        <v/>
      </c>
      <c r="H9774" t="s">
        <v>1</v>
      </c>
      <c r="I9774" t="s">
        <v>3899</v>
      </c>
      <c r="J9774" t="s">
        <v>7484</v>
      </c>
      <c r="K9774" t="str">
        <f t="shared" si="1432"/>
        <v>41008</v>
      </c>
    </row>
    <row r="9775" spans="1:11" customFormat="1" x14ac:dyDescent="0.25">
      <c r="A9775" t="str">
        <f t="shared" si="1430"/>
        <v>41</v>
      </c>
      <c r="B9775" t="s">
        <v>812</v>
      </c>
      <c r="C9775" t="str">
        <f t="shared" si="1429"/>
        <v>091</v>
      </c>
      <c r="D9775" t="s">
        <v>812</v>
      </c>
      <c r="E9775" t="str">
        <f t="shared" si="1431"/>
        <v>07</v>
      </c>
      <c r="F9775" t="str">
        <f>"004"</f>
        <v>004</v>
      </c>
      <c r="G9775" t="str">
        <f>""</f>
        <v/>
      </c>
      <c r="H9775" t="s">
        <v>0</v>
      </c>
      <c r="I9775" t="s">
        <v>3899</v>
      </c>
      <c r="J9775" t="s">
        <v>7484</v>
      </c>
      <c r="K9775" t="str">
        <f t="shared" si="1432"/>
        <v>41008</v>
      </c>
    </row>
    <row r="9776" spans="1:11" customFormat="1" x14ac:dyDescent="0.25">
      <c r="A9776" t="str">
        <f t="shared" si="1430"/>
        <v>41</v>
      </c>
      <c r="B9776" t="s">
        <v>812</v>
      </c>
      <c r="C9776" t="str">
        <f t="shared" si="1429"/>
        <v>091</v>
      </c>
      <c r="D9776" t="s">
        <v>812</v>
      </c>
      <c r="E9776" t="str">
        <f t="shared" si="1431"/>
        <v>07</v>
      </c>
      <c r="F9776" t="str">
        <f>"005"</f>
        <v>005</v>
      </c>
      <c r="G9776" t="str">
        <f>""</f>
        <v/>
      </c>
      <c r="H9776" t="s">
        <v>1</v>
      </c>
      <c r="I9776" t="s">
        <v>3899</v>
      </c>
      <c r="J9776" t="s">
        <v>7484</v>
      </c>
      <c r="K9776" t="str">
        <f t="shared" si="1432"/>
        <v>41008</v>
      </c>
    </row>
    <row r="9777" spans="1:11" customFormat="1" x14ac:dyDescent="0.25">
      <c r="A9777" t="str">
        <f t="shared" si="1430"/>
        <v>41</v>
      </c>
      <c r="B9777" t="s">
        <v>812</v>
      </c>
      <c r="C9777" t="str">
        <f t="shared" ref="C9777:C9840" si="1433">"091"</f>
        <v>091</v>
      </c>
      <c r="D9777" t="s">
        <v>812</v>
      </c>
      <c r="E9777" t="str">
        <f t="shared" si="1431"/>
        <v>07</v>
      </c>
      <c r="F9777" t="str">
        <f>"005"</f>
        <v>005</v>
      </c>
      <c r="G9777" t="str">
        <f>""</f>
        <v/>
      </c>
      <c r="H9777" t="s">
        <v>0</v>
      </c>
      <c r="I9777" t="s">
        <v>3899</v>
      </c>
      <c r="J9777" t="s">
        <v>7484</v>
      </c>
      <c r="K9777" t="str">
        <f t="shared" si="1432"/>
        <v>41008</v>
      </c>
    </row>
    <row r="9778" spans="1:11" customFormat="1" x14ac:dyDescent="0.25">
      <c r="A9778" t="str">
        <f t="shared" si="1430"/>
        <v>41</v>
      </c>
      <c r="B9778" t="s">
        <v>812</v>
      </c>
      <c r="C9778" t="str">
        <f t="shared" si="1433"/>
        <v>091</v>
      </c>
      <c r="D9778" t="s">
        <v>812</v>
      </c>
      <c r="E9778" t="str">
        <f t="shared" si="1431"/>
        <v>07</v>
      </c>
      <c r="F9778" t="str">
        <f>"006"</f>
        <v>006</v>
      </c>
      <c r="G9778" t="str">
        <f>""</f>
        <v/>
      </c>
      <c r="H9778" t="s">
        <v>1</v>
      </c>
      <c r="I9778" t="s">
        <v>3900</v>
      </c>
      <c r="J9778" t="s">
        <v>7485</v>
      </c>
      <c r="K9778" t="str">
        <f t="shared" ref="K9778:K9789" si="1434">"41015"</f>
        <v>41015</v>
      </c>
    </row>
    <row r="9779" spans="1:11" customFormat="1" x14ac:dyDescent="0.25">
      <c r="A9779" t="str">
        <f t="shared" si="1430"/>
        <v>41</v>
      </c>
      <c r="B9779" t="s">
        <v>812</v>
      </c>
      <c r="C9779" t="str">
        <f t="shared" si="1433"/>
        <v>091</v>
      </c>
      <c r="D9779" t="s">
        <v>812</v>
      </c>
      <c r="E9779" t="str">
        <f t="shared" si="1431"/>
        <v>07</v>
      </c>
      <c r="F9779" t="str">
        <f>"006"</f>
        <v>006</v>
      </c>
      <c r="G9779" t="str">
        <f>""</f>
        <v/>
      </c>
      <c r="H9779" t="s">
        <v>0</v>
      </c>
      <c r="I9779" t="s">
        <v>3900</v>
      </c>
      <c r="J9779" t="s">
        <v>7485</v>
      </c>
      <c r="K9779" t="str">
        <f t="shared" si="1434"/>
        <v>41015</v>
      </c>
    </row>
    <row r="9780" spans="1:11" customFormat="1" x14ac:dyDescent="0.25">
      <c r="A9780" t="str">
        <f t="shared" si="1430"/>
        <v>41</v>
      </c>
      <c r="B9780" t="s">
        <v>812</v>
      </c>
      <c r="C9780" t="str">
        <f t="shared" si="1433"/>
        <v>091</v>
      </c>
      <c r="D9780" t="s">
        <v>812</v>
      </c>
      <c r="E9780" t="str">
        <f t="shared" si="1431"/>
        <v>07</v>
      </c>
      <c r="F9780" t="str">
        <f>"007"</f>
        <v>007</v>
      </c>
      <c r="G9780" t="str">
        <f>""</f>
        <v/>
      </c>
      <c r="H9780" t="s">
        <v>3</v>
      </c>
      <c r="I9780" t="s">
        <v>3900</v>
      </c>
      <c r="J9780" t="s">
        <v>7485</v>
      </c>
      <c r="K9780" t="str">
        <f t="shared" si="1434"/>
        <v>41015</v>
      </c>
    </row>
    <row r="9781" spans="1:11" customFormat="1" x14ac:dyDescent="0.25">
      <c r="A9781" t="str">
        <f t="shared" si="1430"/>
        <v>41</v>
      </c>
      <c r="B9781" t="s">
        <v>812</v>
      </c>
      <c r="C9781" t="str">
        <f t="shared" si="1433"/>
        <v>091</v>
      </c>
      <c r="D9781" t="s">
        <v>812</v>
      </c>
      <c r="E9781" t="str">
        <f t="shared" si="1431"/>
        <v>07</v>
      </c>
      <c r="F9781" t="str">
        <f>"008"</f>
        <v>008</v>
      </c>
      <c r="G9781" t="str">
        <f>""</f>
        <v/>
      </c>
      <c r="H9781" t="s">
        <v>3</v>
      </c>
      <c r="I9781" t="s">
        <v>3901</v>
      </c>
      <c r="J9781" t="s">
        <v>7486</v>
      </c>
      <c r="K9781" t="str">
        <f t="shared" si="1434"/>
        <v>41015</v>
      </c>
    </row>
    <row r="9782" spans="1:11" customFormat="1" x14ac:dyDescent="0.25">
      <c r="A9782" t="str">
        <f t="shared" si="1430"/>
        <v>41</v>
      </c>
      <c r="B9782" t="s">
        <v>812</v>
      </c>
      <c r="C9782" t="str">
        <f t="shared" si="1433"/>
        <v>091</v>
      </c>
      <c r="D9782" t="s">
        <v>812</v>
      </c>
      <c r="E9782" t="str">
        <f t="shared" si="1431"/>
        <v>07</v>
      </c>
      <c r="F9782" t="str">
        <f>"009"</f>
        <v>009</v>
      </c>
      <c r="G9782" t="str">
        <f>""</f>
        <v/>
      </c>
      <c r="H9782" t="s">
        <v>3</v>
      </c>
      <c r="I9782" t="s">
        <v>3901</v>
      </c>
      <c r="J9782" t="s">
        <v>7486</v>
      </c>
      <c r="K9782" t="str">
        <f t="shared" si="1434"/>
        <v>41015</v>
      </c>
    </row>
    <row r="9783" spans="1:11" customFormat="1" x14ac:dyDescent="0.25">
      <c r="A9783" t="str">
        <f t="shared" ref="A9783:A9846" si="1435">"41"</f>
        <v>41</v>
      </c>
      <c r="B9783" t="s">
        <v>812</v>
      </c>
      <c r="C9783" t="str">
        <f t="shared" si="1433"/>
        <v>091</v>
      </c>
      <c r="D9783" t="s">
        <v>812</v>
      </c>
      <c r="E9783" t="str">
        <f t="shared" si="1431"/>
        <v>07</v>
      </c>
      <c r="F9783" t="str">
        <f>"010"</f>
        <v>010</v>
      </c>
      <c r="G9783" t="str">
        <f>""</f>
        <v/>
      </c>
      <c r="H9783" t="s">
        <v>1</v>
      </c>
      <c r="I9783" t="s">
        <v>3902</v>
      </c>
      <c r="J9783" t="s">
        <v>7487</v>
      </c>
      <c r="K9783" t="str">
        <f t="shared" si="1434"/>
        <v>41015</v>
      </c>
    </row>
    <row r="9784" spans="1:11" customFormat="1" x14ac:dyDescent="0.25">
      <c r="A9784" t="str">
        <f t="shared" si="1435"/>
        <v>41</v>
      </c>
      <c r="B9784" t="s">
        <v>812</v>
      </c>
      <c r="C9784" t="str">
        <f t="shared" si="1433"/>
        <v>091</v>
      </c>
      <c r="D9784" t="s">
        <v>812</v>
      </c>
      <c r="E9784" t="str">
        <f t="shared" si="1431"/>
        <v>07</v>
      </c>
      <c r="F9784" t="str">
        <f>"010"</f>
        <v>010</v>
      </c>
      <c r="G9784" t="str">
        <f>""</f>
        <v/>
      </c>
      <c r="H9784" t="s">
        <v>0</v>
      </c>
      <c r="I9784" t="s">
        <v>3902</v>
      </c>
      <c r="J9784" t="s">
        <v>7487</v>
      </c>
      <c r="K9784" t="str">
        <f t="shared" si="1434"/>
        <v>41015</v>
      </c>
    </row>
    <row r="9785" spans="1:11" customFormat="1" x14ac:dyDescent="0.25">
      <c r="A9785" t="str">
        <f t="shared" si="1435"/>
        <v>41</v>
      </c>
      <c r="B9785" t="s">
        <v>812</v>
      </c>
      <c r="C9785" t="str">
        <f t="shared" si="1433"/>
        <v>091</v>
      </c>
      <c r="D9785" t="s">
        <v>812</v>
      </c>
      <c r="E9785" t="str">
        <f t="shared" si="1431"/>
        <v>07</v>
      </c>
      <c r="F9785" t="str">
        <f>"011"</f>
        <v>011</v>
      </c>
      <c r="G9785" t="str">
        <f>""</f>
        <v/>
      </c>
      <c r="H9785" t="s">
        <v>1</v>
      </c>
      <c r="I9785" t="s">
        <v>3902</v>
      </c>
      <c r="J9785" t="s">
        <v>7487</v>
      </c>
      <c r="K9785" t="str">
        <f t="shared" si="1434"/>
        <v>41015</v>
      </c>
    </row>
    <row r="9786" spans="1:11" customFormat="1" x14ac:dyDescent="0.25">
      <c r="A9786" t="str">
        <f t="shared" si="1435"/>
        <v>41</v>
      </c>
      <c r="B9786" t="s">
        <v>812</v>
      </c>
      <c r="C9786" t="str">
        <f t="shared" si="1433"/>
        <v>091</v>
      </c>
      <c r="D9786" t="s">
        <v>812</v>
      </c>
      <c r="E9786" t="str">
        <f t="shared" si="1431"/>
        <v>07</v>
      </c>
      <c r="F9786" t="str">
        <f>"011"</f>
        <v>011</v>
      </c>
      <c r="G9786" t="str">
        <f>""</f>
        <v/>
      </c>
      <c r="H9786" t="s">
        <v>0</v>
      </c>
      <c r="I9786" t="s">
        <v>3902</v>
      </c>
      <c r="J9786" t="s">
        <v>7487</v>
      </c>
      <c r="K9786" t="str">
        <f t="shared" si="1434"/>
        <v>41015</v>
      </c>
    </row>
    <row r="9787" spans="1:11" customFormat="1" x14ac:dyDescent="0.25">
      <c r="A9787" t="str">
        <f t="shared" si="1435"/>
        <v>41</v>
      </c>
      <c r="B9787" t="s">
        <v>812</v>
      </c>
      <c r="C9787" t="str">
        <f t="shared" si="1433"/>
        <v>091</v>
      </c>
      <c r="D9787" t="s">
        <v>812</v>
      </c>
      <c r="E9787" t="str">
        <f t="shared" si="1431"/>
        <v>07</v>
      </c>
      <c r="F9787" t="str">
        <f>"011"</f>
        <v>011</v>
      </c>
      <c r="G9787" t="str">
        <f>""</f>
        <v/>
      </c>
      <c r="H9787" t="s">
        <v>2</v>
      </c>
      <c r="I9787" t="s">
        <v>3902</v>
      </c>
      <c r="J9787" t="s">
        <v>7487</v>
      </c>
      <c r="K9787" t="str">
        <f t="shared" si="1434"/>
        <v>41015</v>
      </c>
    </row>
    <row r="9788" spans="1:11" customFormat="1" x14ac:dyDescent="0.25">
      <c r="A9788" t="str">
        <f t="shared" si="1435"/>
        <v>41</v>
      </c>
      <c r="B9788" t="s">
        <v>812</v>
      </c>
      <c r="C9788" t="str">
        <f t="shared" si="1433"/>
        <v>091</v>
      </c>
      <c r="D9788" t="s">
        <v>812</v>
      </c>
      <c r="E9788" t="str">
        <f t="shared" si="1431"/>
        <v>07</v>
      </c>
      <c r="F9788" t="str">
        <f>"012"</f>
        <v>012</v>
      </c>
      <c r="G9788" t="str">
        <f>""</f>
        <v/>
      </c>
      <c r="H9788" t="s">
        <v>1</v>
      </c>
      <c r="I9788" t="s">
        <v>3903</v>
      </c>
      <c r="J9788" t="s">
        <v>7488</v>
      </c>
      <c r="K9788" t="str">
        <f t="shared" si="1434"/>
        <v>41015</v>
      </c>
    </row>
    <row r="9789" spans="1:11" customFormat="1" x14ac:dyDescent="0.25">
      <c r="A9789" t="str">
        <f t="shared" si="1435"/>
        <v>41</v>
      </c>
      <c r="B9789" t="s">
        <v>812</v>
      </c>
      <c r="C9789" t="str">
        <f t="shared" si="1433"/>
        <v>091</v>
      </c>
      <c r="D9789" t="s">
        <v>812</v>
      </c>
      <c r="E9789" t="str">
        <f t="shared" si="1431"/>
        <v>07</v>
      </c>
      <c r="F9789" t="str">
        <f>"012"</f>
        <v>012</v>
      </c>
      <c r="G9789" t="str">
        <f>""</f>
        <v/>
      </c>
      <c r="H9789" t="s">
        <v>0</v>
      </c>
      <c r="I9789" t="s">
        <v>3903</v>
      </c>
      <c r="J9789" t="s">
        <v>7488</v>
      </c>
      <c r="K9789" t="str">
        <f t="shared" si="1434"/>
        <v>41015</v>
      </c>
    </row>
    <row r="9790" spans="1:11" customFormat="1" x14ac:dyDescent="0.25">
      <c r="A9790" t="str">
        <f t="shared" si="1435"/>
        <v>41</v>
      </c>
      <c r="B9790" t="s">
        <v>812</v>
      </c>
      <c r="C9790" t="str">
        <f t="shared" si="1433"/>
        <v>091</v>
      </c>
      <c r="D9790" t="s">
        <v>812</v>
      </c>
      <c r="E9790" t="str">
        <f t="shared" si="1431"/>
        <v>07</v>
      </c>
      <c r="F9790" t="str">
        <f>"013"</f>
        <v>013</v>
      </c>
      <c r="G9790" t="str">
        <f>"01"</f>
        <v>01</v>
      </c>
      <c r="H9790" t="s">
        <v>1</v>
      </c>
      <c r="I9790" t="s">
        <v>3812</v>
      </c>
      <c r="J9790" t="s">
        <v>7396</v>
      </c>
      <c r="K9790" t="str">
        <f>"41009"</f>
        <v>41009</v>
      </c>
    </row>
    <row r="9791" spans="1:11" customFormat="1" x14ac:dyDescent="0.25">
      <c r="A9791" t="str">
        <f t="shared" si="1435"/>
        <v>41</v>
      </c>
      <c r="B9791" t="s">
        <v>812</v>
      </c>
      <c r="C9791" t="str">
        <f t="shared" si="1433"/>
        <v>091</v>
      </c>
      <c r="D9791" t="s">
        <v>812</v>
      </c>
      <c r="E9791" t="str">
        <f t="shared" si="1431"/>
        <v>07</v>
      </c>
      <c r="F9791" t="str">
        <f>"013"</f>
        <v>013</v>
      </c>
      <c r="G9791" t="str">
        <f>"01"</f>
        <v>01</v>
      </c>
      <c r="H9791" t="s">
        <v>0</v>
      </c>
      <c r="I9791" t="s">
        <v>3812</v>
      </c>
      <c r="J9791" t="s">
        <v>7396</v>
      </c>
      <c r="K9791" t="str">
        <f>"41009"</f>
        <v>41009</v>
      </c>
    </row>
    <row r="9792" spans="1:11" customFormat="1" x14ac:dyDescent="0.25">
      <c r="A9792" t="str">
        <f t="shared" si="1435"/>
        <v>41</v>
      </c>
      <c r="B9792" t="s">
        <v>812</v>
      </c>
      <c r="C9792" t="str">
        <f t="shared" si="1433"/>
        <v>091</v>
      </c>
      <c r="D9792" t="s">
        <v>812</v>
      </c>
      <c r="E9792" t="str">
        <f t="shared" si="1431"/>
        <v>07</v>
      </c>
      <c r="F9792" t="str">
        <f>"013"</f>
        <v>013</v>
      </c>
      <c r="G9792" t="str">
        <f>"02"</f>
        <v>02</v>
      </c>
      <c r="H9792" t="s">
        <v>2</v>
      </c>
      <c r="I9792" t="s">
        <v>3490</v>
      </c>
      <c r="J9792" t="s">
        <v>7489</v>
      </c>
      <c r="K9792" t="str">
        <f t="shared" ref="K9792:K9807" si="1436">"41015"</f>
        <v>41015</v>
      </c>
    </row>
    <row r="9793" spans="1:11" customFormat="1" x14ac:dyDescent="0.25">
      <c r="A9793" t="str">
        <f t="shared" si="1435"/>
        <v>41</v>
      </c>
      <c r="B9793" t="s">
        <v>812</v>
      </c>
      <c r="C9793" t="str">
        <f t="shared" si="1433"/>
        <v>091</v>
      </c>
      <c r="D9793" t="s">
        <v>812</v>
      </c>
      <c r="E9793" t="str">
        <f t="shared" si="1431"/>
        <v>07</v>
      </c>
      <c r="F9793" t="str">
        <f>"014"</f>
        <v>014</v>
      </c>
      <c r="G9793" t="str">
        <f>""</f>
        <v/>
      </c>
      <c r="H9793" t="s">
        <v>1</v>
      </c>
      <c r="I9793" t="s">
        <v>3904</v>
      </c>
      <c r="J9793" t="s">
        <v>7490</v>
      </c>
      <c r="K9793" t="str">
        <f t="shared" si="1436"/>
        <v>41015</v>
      </c>
    </row>
    <row r="9794" spans="1:11" customFormat="1" x14ac:dyDescent="0.25">
      <c r="A9794" t="str">
        <f t="shared" si="1435"/>
        <v>41</v>
      </c>
      <c r="B9794" t="s">
        <v>812</v>
      </c>
      <c r="C9794" t="str">
        <f t="shared" si="1433"/>
        <v>091</v>
      </c>
      <c r="D9794" t="s">
        <v>812</v>
      </c>
      <c r="E9794" t="str">
        <f t="shared" si="1431"/>
        <v>07</v>
      </c>
      <c r="F9794" t="str">
        <f>"014"</f>
        <v>014</v>
      </c>
      <c r="G9794" t="str">
        <f>""</f>
        <v/>
      </c>
      <c r="H9794" t="s">
        <v>0</v>
      </c>
      <c r="I9794" t="s">
        <v>3904</v>
      </c>
      <c r="J9794" t="s">
        <v>7490</v>
      </c>
      <c r="K9794" t="str">
        <f t="shared" si="1436"/>
        <v>41015</v>
      </c>
    </row>
    <row r="9795" spans="1:11" customFormat="1" x14ac:dyDescent="0.25">
      <c r="A9795" t="str">
        <f t="shared" si="1435"/>
        <v>41</v>
      </c>
      <c r="B9795" t="s">
        <v>812</v>
      </c>
      <c r="C9795" t="str">
        <f t="shared" si="1433"/>
        <v>091</v>
      </c>
      <c r="D9795" t="s">
        <v>812</v>
      </c>
      <c r="E9795" t="str">
        <f t="shared" si="1431"/>
        <v>07</v>
      </c>
      <c r="F9795" t="str">
        <f>"015"</f>
        <v>015</v>
      </c>
      <c r="G9795" t="str">
        <f>""</f>
        <v/>
      </c>
      <c r="H9795" t="s">
        <v>1</v>
      </c>
      <c r="I9795" t="s">
        <v>3904</v>
      </c>
      <c r="J9795" t="s">
        <v>7490</v>
      </c>
      <c r="K9795" t="str">
        <f t="shared" si="1436"/>
        <v>41015</v>
      </c>
    </row>
    <row r="9796" spans="1:11" customFormat="1" x14ac:dyDescent="0.25">
      <c r="A9796" t="str">
        <f t="shared" si="1435"/>
        <v>41</v>
      </c>
      <c r="B9796" t="s">
        <v>812</v>
      </c>
      <c r="C9796" t="str">
        <f t="shared" si="1433"/>
        <v>091</v>
      </c>
      <c r="D9796" t="s">
        <v>812</v>
      </c>
      <c r="E9796" t="str">
        <f t="shared" si="1431"/>
        <v>07</v>
      </c>
      <c r="F9796" t="str">
        <f>"015"</f>
        <v>015</v>
      </c>
      <c r="G9796" t="str">
        <f>""</f>
        <v/>
      </c>
      <c r="H9796" t="s">
        <v>0</v>
      </c>
      <c r="I9796" t="s">
        <v>3904</v>
      </c>
      <c r="J9796" t="s">
        <v>7490</v>
      </c>
      <c r="K9796" t="str">
        <f t="shared" si="1436"/>
        <v>41015</v>
      </c>
    </row>
    <row r="9797" spans="1:11" customFormat="1" x14ac:dyDescent="0.25">
      <c r="A9797" t="str">
        <f t="shared" si="1435"/>
        <v>41</v>
      </c>
      <c r="B9797" t="s">
        <v>812</v>
      </c>
      <c r="C9797" t="str">
        <f t="shared" si="1433"/>
        <v>091</v>
      </c>
      <c r="D9797" t="s">
        <v>812</v>
      </c>
      <c r="E9797" t="str">
        <f t="shared" si="1431"/>
        <v>07</v>
      </c>
      <c r="F9797" t="str">
        <f>"016"</f>
        <v>016</v>
      </c>
      <c r="G9797" t="str">
        <f>""</f>
        <v/>
      </c>
      <c r="H9797" t="s">
        <v>3</v>
      </c>
      <c r="I9797" t="s">
        <v>3904</v>
      </c>
      <c r="J9797" t="s">
        <v>7490</v>
      </c>
      <c r="K9797" t="str">
        <f t="shared" si="1436"/>
        <v>41015</v>
      </c>
    </row>
    <row r="9798" spans="1:11" customFormat="1" x14ac:dyDescent="0.25">
      <c r="A9798" t="str">
        <f t="shared" si="1435"/>
        <v>41</v>
      </c>
      <c r="B9798" t="s">
        <v>812</v>
      </c>
      <c r="C9798" t="str">
        <f t="shared" si="1433"/>
        <v>091</v>
      </c>
      <c r="D9798" t="s">
        <v>812</v>
      </c>
      <c r="E9798" t="str">
        <f t="shared" si="1431"/>
        <v>07</v>
      </c>
      <c r="F9798" t="str">
        <f>"017"</f>
        <v>017</v>
      </c>
      <c r="G9798" t="str">
        <f>""</f>
        <v/>
      </c>
      <c r="H9798" t="s">
        <v>3</v>
      </c>
      <c r="I9798" t="s">
        <v>3905</v>
      </c>
      <c r="J9798" t="s">
        <v>7491</v>
      </c>
      <c r="K9798" t="str">
        <f t="shared" si="1436"/>
        <v>41015</v>
      </c>
    </row>
    <row r="9799" spans="1:11" customFormat="1" x14ac:dyDescent="0.25">
      <c r="A9799" t="str">
        <f t="shared" si="1435"/>
        <v>41</v>
      </c>
      <c r="B9799" t="s">
        <v>812</v>
      </c>
      <c r="C9799" t="str">
        <f t="shared" si="1433"/>
        <v>091</v>
      </c>
      <c r="D9799" t="s">
        <v>812</v>
      </c>
      <c r="E9799" t="str">
        <f t="shared" si="1431"/>
        <v>07</v>
      </c>
      <c r="F9799" t="str">
        <f>"018"</f>
        <v>018</v>
      </c>
      <c r="G9799" t="str">
        <f>""</f>
        <v/>
      </c>
      <c r="H9799" t="s">
        <v>1</v>
      </c>
      <c r="I9799" t="s">
        <v>3905</v>
      </c>
      <c r="J9799" t="s">
        <v>7491</v>
      </c>
      <c r="K9799" t="str">
        <f t="shared" si="1436"/>
        <v>41015</v>
      </c>
    </row>
    <row r="9800" spans="1:11" customFormat="1" x14ac:dyDescent="0.25">
      <c r="A9800" t="str">
        <f t="shared" si="1435"/>
        <v>41</v>
      </c>
      <c r="B9800" t="s">
        <v>812</v>
      </c>
      <c r="C9800" t="str">
        <f t="shared" si="1433"/>
        <v>091</v>
      </c>
      <c r="D9800" t="s">
        <v>812</v>
      </c>
      <c r="E9800" t="str">
        <f t="shared" si="1431"/>
        <v>07</v>
      </c>
      <c r="F9800" t="str">
        <f>"018"</f>
        <v>018</v>
      </c>
      <c r="G9800" t="str">
        <f>""</f>
        <v/>
      </c>
      <c r="H9800" t="s">
        <v>0</v>
      </c>
      <c r="I9800" t="s">
        <v>3905</v>
      </c>
      <c r="J9800" t="s">
        <v>7491</v>
      </c>
      <c r="K9800" t="str">
        <f t="shared" si="1436"/>
        <v>41015</v>
      </c>
    </row>
    <row r="9801" spans="1:11" customFormat="1" x14ac:dyDescent="0.25">
      <c r="A9801" t="str">
        <f t="shared" si="1435"/>
        <v>41</v>
      </c>
      <c r="B9801" t="s">
        <v>812</v>
      </c>
      <c r="C9801" t="str">
        <f t="shared" si="1433"/>
        <v>091</v>
      </c>
      <c r="D9801" t="s">
        <v>812</v>
      </c>
      <c r="E9801" t="str">
        <f t="shared" si="1431"/>
        <v>07</v>
      </c>
      <c r="F9801" t="str">
        <f>"019"</f>
        <v>019</v>
      </c>
      <c r="G9801" t="str">
        <f>""</f>
        <v/>
      </c>
      <c r="H9801" t="s">
        <v>1</v>
      </c>
      <c r="I9801" t="s">
        <v>3490</v>
      </c>
      <c r="J9801" t="s">
        <v>7489</v>
      </c>
      <c r="K9801" t="str">
        <f t="shared" si="1436"/>
        <v>41015</v>
      </c>
    </row>
    <row r="9802" spans="1:11" customFormat="1" x14ac:dyDescent="0.25">
      <c r="A9802" t="str">
        <f t="shared" si="1435"/>
        <v>41</v>
      </c>
      <c r="B9802" t="s">
        <v>812</v>
      </c>
      <c r="C9802" t="str">
        <f t="shared" si="1433"/>
        <v>091</v>
      </c>
      <c r="D9802" t="s">
        <v>812</v>
      </c>
      <c r="E9802" t="str">
        <f t="shared" si="1431"/>
        <v>07</v>
      </c>
      <c r="F9802" t="str">
        <f>"019"</f>
        <v>019</v>
      </c>
      <c r="G9802" t="str">
        <f>""</f>
        <v/>
      </c>
      <c r="H9802" t="s">
        <v>0</v>
      </c>
      <c r="I9802" t="s">
        <v>3490</v>
      </c>
      <c r="J9802" t="s">
        <v>7489</v>
      </c>
      <c r="K9802" t="str">
        <f t="shared" si="1436"/>
        <v>41015</v>
      </c>
    </row>
    <row r="9803" spans="1:11" customFormat="1" x14ac:dyDescent="0.25">
      <c r="A9803" t="str">
        <f t="shared" si="1435"/>
        <v>41</v>
      </c>
      <c r="B9803" t="s">
        <v>812</v>
      </c>
      <c r="C9803" t="str">
        <f t="shared" si="1433"/>
        <v>091</v>
      </c>
      <c r="D9803" t="s">
        <v>812</v>
      </c>
      <c r="E9803" t="str">
        <f t="shared" si="1431"/>
        <v>07</v>
      </c>
      <c r="F9803" t="str">
        <f>"020"</f>
        <v>020</v>
      </c>
      <c r="G9803" t="str">
        <f>""</f>
        <v/>
      </c>
      <c r="H9803" t="s">
        <v>3</v>
      </c>
      <c r="I9803" t="s">
        <v>3490</v>
      </c>
      <c r="J9803" t="s">
        <v>7489</v>
      </c>
      <c r="K9803" t="str">
        <f t="shared" si="1436"/>
        <v>41015</v>
      </c>
    </row>
    <row r="9804" spans="1:11" customFormat="1" x14ac:dyDescent="0.25">
      <c r="A9804" t="str">
        <f t="shared" si="1435"/>
        <v>41</v>
      </c>
      <c r="B9804" t="s">
        <v>812</v>
      </c>
      <c r="C9804" t="str">
        <f t="shared" si="1433"/>
        <v>091</v>
      </c>
      <c r="D9804" t="s">
        <v>812</v>
      </c>
      <c r="E9804" t="str">
        <f t="shared" si="1431"/>
        <v>07</v>
      </c>
      <c r="F9804" t="str">
        <f>"021"</f>
        <v>021</v>
      </c>
      <c r="G9804" t="str">
        <f>""</f>
        <v/>
      </c>
      <c r="H9804" t="s">
        <v>1</v>
      </c>
      <c r="I9804" t="s">
        <v>3490</v>
      </c>
      <c r="J9804" t="s">
        <v>7489</v>
      </c>
      <c r="K9804" t="str">
        <f t="shared" si="1436"/>
        <v>41015</v>
      </c>
    </row>
    <row r="9805" spans="1:11" customFormat="1" x14ac:dyDescent="0.25">
      <c r="A9805" t="str">
        <f t="shared" si="1435"/>
        <v>41</v>
      </c>
      <c r="B9805" t="s">
        <v>812</v>
      </c>
      <c r="C9805" t="str">
        <f t="shared" si="1433"/>
        <v>091</v>
      </c>
      <c r="D9805" t="s">
        <v>812</v>
      </c>
      <c r="E9805" t="str">
        <f t="shared" si="1431"/>
        <v>07</v>
      </c>
      <c r="F9805" t="str">
        <f>"021"</f>
        <v>021</v>
      </c>
      <c r="G9805" t="str">
        <f>""</f>
        <v/>
      </c>
      <c r="H9805" t="s">
        <v>0</v>
      </c>
      <c r="I9805" t="s">
        <v>3490</v>
      </c>
      <c r="J9805" t="s">
        <v>7489</v>
      </c>
      <c r="K9805" t="str">
        <f t="shared" si="1436"/>
        <v>41015</v>
      </c>
    </row>
    <row r="9806" spans="1:11" customFormat="1" x14ac:dyDescent="0.25">
      <c r="A9806" t="str">
        <f t="shared" si="1435"/>
        <v>41</v>
      </c>
      <c r="B9806" t="s">
        <v>812</v>
      </c>
      <c r="C9806" t="str">
        <f t="shared" si="1433"/>
        <v>091</v>
      </c>
      <c r="D9806" t="s">
        <v>812</v>
      </c>
      <c r="E9806" t="str">
        <f t="shared" si="1431"/>
        <v>07</v>
      </c>
      <c r="F9806" t="str">
        <f>"022"</f>
        <v>022</v>
      </c>
      <c r="G9806" t="str">
        <f>"01"</f>
        <v>01</v>
      </c>
      <c r="H9806" t="s">
        <v>1</v>
      </c>
      <c r="I9806" t="s">
        <v>3906</v>
      </c>
      <c r="J9806" t="s">
        <v>7492</v>
      </c>
      <c r="K9806" t="str">
        <f t="shared" si="1436"/>
        <v>41015</v>
      </c>
    </row>
    <row r="9807" spans="1:11" customFormat="1" x14ac:dyDescent="0.25">
      <c r="A9807" t="str">
        <f t="shared" si="1435"/>
        <v>41</v>
      </c>
      <c r="B9807" t="s">
        <v>812</v>
      </c>
      <c r="C9807" t="str">
        <f t="shared" si="1433"/>
        <v>091</v>
      </c>
      <c r="D9807" t="s">
        <v>812</v>
      </c>
      <c r="E9807" t="str">
        <f t="shared" si="1431"/>
        <v>07</v>
      </c>
      <c r="F9807" t="str">
        <f>"022"</f>
        <v>022</v>
      </c>
      <c r="G9807" t="str">
        <f>"02"</f>
        <v>02</v>
      </c>
      <c r="H9807" t="s">
        <v>0</v>
      </c>
      <c r="I9807" t="s">
        <v>3907</v>
      </c>
      <c r="J9807" t="s">
        <v>7493</v>
      </c>
      <c r="K9807" t="str">
        <f t="shared" si="1436"/>
        <v>41015</v>
      </c>
    </row>
    <row r="9808" spans="1:11" customFormat="1" x14ac:dyDescent="0.25">
      <c r="A9808" t="str">
        <f t="shared" si="1435"/>
        <v>41</v>
      </c>
      <c r="B9808" t="s">
        <v>812</v>
      </c>
      <c r="C9808" t="str">
        <f t="shared" si="1433"/>
        <v>091</v>
      </c>
      <c r="D9808" t="s">
        <v>812</v>
      </c>
      <c r="E9808" t="str">
        <f t="shared" si="1431"/>
        <v>07</v>
      </c>
      <c r="F9808" t="str">
        <f>"023"</f>
        <v>023</v>
      </c>
      <c r="G9808" t="str">
        <f>""</f>
        <v/>
      </c>
      <c r="H9808" t="s">
        <v>1</v>
      </c>
      <c r="I9808" t="s">
        <v>3908</v>
      </c>
      <c r="J9808" t="s">
        <v>7494</v>
      </c>
      <c r="K9808" t="str">
        <f>"41020"</f>
        <v>41020</v>
      </c>
    </row>
    <row r="9809" spans="1:11" customFormat="1" x14ac:dyDescent="0.25">
      <c r="A9809" t="str">
        <f t="shared" si="1435"/>
        <v>41</v>
      </c>
      <c r="B9809" t="s">
        <v>812</v>
      </c>
      <c r="C9809" t="str">
        <f t="shared" si="1433"/>
        <v>091</v>
      </c>
      <c r="D9809" t="s">
        <v>812</v>
      </c>
      <c r="E9809" t="str">
        <f t="shared" si="1431"/>
        <v>07</v>
      </c>
      <c r="F9809" t="str">
        <f>"023"</f>
        <v>023</v>
      </c>
      <c r="G9809" t="str">
        <f>""</f>
        <v/>
      </c>
      <c r="H9809" t="s">
        <v>0</v>
      </c>
      <c r="I9809" t="s">
        <v>3908</v>
      </c>
      <c r="J9809" t="s">
        <v>7494</v>
      </c>
      <c r="K9809" t="str">
        <f>"41020"</f>
        <v>41020</v>
      </c>
    </row>
    <row r="9810" spans="1:11" customFormat="1" x14ac:dyDescent="0.25">
      <c r="A9810" t="str">
        <f t="shared" si="1435"/>
        <v>41</v>
      </c>
      <c r="B9810" t="s">
        <v>812</v>
      </c>
      <c r="C9810" t="str">
        <f t="shared" si="1433"/>
        <v>091</v>
      </c>
      <c r="D9810" t="s">
        <v>812</v>
      </c>
      <c r="E9810" t="str">
        <f t="shared" si="1431"/>
        <v>07</v>
      </c>
      <c r="F9810" t="str">
        <f>"024"</f>
        <v>024</v>
      </c>
      <c r="G9810" t="str">
        <f>""</f>
        <v/>
      </c>
      <c r="H9810" t="s">
        <v>3</v>
      </c>
      <c r="I9810" t="s">
        <v>3908</v>
      </c>
      <c r="J9810" t="s">
        <v>7494</v>
      </c>
      <c r="K9810" t="str">
        <f>"41020"</f>
        <v>41020</v>
      </c>
    </row>
    <row r="9811" spans="1:11" customFormat="1" x14ac:dyDescent="0.25">
      <c r="A9811" t="str">
        <f t="shared" si="1435"/>
        <v>41</v>
      </c>
      <c r="B9811" t="s">
        <v>812</v>
      </c>
      <c r="C9811" t="str">
        <f t="shared" si="1433"/>
        <v>091</v>
      </c>
      <c r="D9811" t="s">
        <v>812</v>
      </c>
      <c r="E9811" t="str">
        <f t="shared" si="1431"/>
        <v>07</v>
      </c>
      <c r="F9811" t="str">
        <f>"025"</f>
        <v>025</v>
      </c>
      <c r="G9811" t="str">
        <f>"01"</f>
        <v>01</v>
      </c>
      <c r="H9811" t="s">
        <v>1</v>
      </c>
      <c r="I9811" t="s">
        <v>3898</v>
      </c>
      <c r="J9811" t="s">
        <v>7483</v>
      </c>
      <c r="K9811" t="str">
        <f>"41008"</f>
        <v>41008</v>
      </c>
    </row>
    <row r="9812" spans="1:11" customFormat="1" x14ac:dyDescent="0.25">
      <c r="A9812" t="str">
        <f t="shared" si="1435"/>
        <v>41</v>
      </c>
      <c r="B9812" t="s">
        <v>812</v>
      </c>
      <c r="C9812" t="str">
        <f t="shared" si="1433"/>
        <v>091</v>
      </c>
      <c r="D9812" t="s">
        <v>812</v>
      </c>
      <c r="E9812" t="str">
        <f t="shared" si="1431"/>
        <v>07</v>
      </c>
      <c r="F9812" t="str">
        <f>"025"</f>
        <v>025</v>
      </c>
      <c r="G9812" t="str">
        <f>"01"</f>
        <v>01</v>
      </c>
      <c r="H9812" t="s">
        <v>0</v>
      </c>
      <c r="I9812" t="s">
        <v>3898</v>
      </c>
      <c r="J9812" t="s">
        <v>7483</v>
      </c>
      <c r="K9812" t="str">
        <f>"41008"</f>
        <v>41008</v>
      </c>
    </row>
    <row r="9813" spans="1:11" customFormat="1" x14ac:dyDescent="0.25">
      <c r="A9813" t="str">
        <f t="shared" si="1435"/>
        <v>41</v>
      </c>
      <c r="B9813" t="s">
        <v>812</v>
      </c>
      <c r="C9813" t="str">
        <f t="shared" si="1433"/>
        <v>091</v>
      </c>
      <c r="D9813" t="s">
        <v>812</v>
      </c>
      <c r="E9813" t="str">
        <f t="shared" si="1431"/>
        <v>07</v>
      </c>
      <c r="F9813" t="str">
        <f>"025"</f>
        <v>025</v>
      </c>
      <c r="G9813" t="str">
        <f>"02"</f>
        <v>02</v>
      </c>
      <c r="H9813" t="s">
        <v>2</v>
      </c>
      <c r="I9813" t="s">
        <v>3909</v>
      </c>
      <c r="J9813" t="s">
        <v>7495</v>
      </c>
      <c r="K9813" t="str">
        <f>"41020"</f>
        <v>41020</v>
      </c>
    </row>
    <row r="9814" spans="1:11" customFormat="1" x14ac:dyDescent="0.25">
      <c r="A9814" t="str">
        <f t="shared" si="1435"/>
        <v>41</v>
      </c>
      <c r="B9814" t="s">
        <v>812</v>
      </c>
      <c r="C9814" t="str">
        <f t="shared" si="1433"/>
        <v>091</v>
      </c>
      <c r="D9814" t="s">
        <v>812</v>
      </c>
      <c r="E9814" t="str">
        <f t="shared" si="1431"/>
        <v>07</v>
      </c>
      <c r="F9814" t="str">
        <f>"026"</f>
        <v>026</v>
      </c>
      <c r="G9814" t="str">
        <f>""</f>
        <v/>
      </c>
      <c r="H9814" t="s">
        <v>1</v>
      </c>
      <c r="I9814" t="s">
        <v>3910</v>
      </c>
      <c r="J9814" t="s">
        <v>7496</v>
      </c>
      <c r="K9814" t="str">
        <f t="shared" ref="K9814:K9854" si="1437">"41015"</f>
        <v>41015</v>
      </c>
    </row>
    <row r="9815" spans="1:11" customFormat="1" x14ac:dyDescent="0.25">
      <c r="A9815" t="str">
        <f t="shared" si="1435"/>
        <v>41</v>
      </c>
      <c r="B9815" t="s">
        <v>812</v>
      </c>
      <c r="C9815" t="str">
        <f t="shared" si="1433"/>
        <v>091</v>
      </c>
      <c r="D9815" t="s">
        <v>812</v>
      </c>
      <c r="E9815" t="str">
        <f t="shared" si="1431"/>
        <v>07</v>
      </c>
      <c r="F9815" t="str">
        <f>"026"</f>
        <v>026</v>
      </c>
      <c r="G9815" t="str">
        <f>""</f>
        <v/>
      </c>
      <c r="H9815" t="s">
        <v>0</v>
      </c>
      <c r="I9815" t="s">
        <v>3910</v>
      </c>
      <c r="J9815" t="s">
        <v>7496</v>
      </c>
      <c r="K9815" t="str">
        <f t="shared" si="1437"/>
        <v>41015</v>
      </c>
    </row>
    <row r="9816" spans="1:11" customFormat="1" x14ac:dyDescent="0.25">
      <c r="A9816" t="str">
        <f t="shared" si="1435"/>
        <v>41</v>
      </c>
      <c r="B9816" t="s">
        <v>812</v>
      </c>
      <c r="C9816" t="str">
        <f t="shared" si="1433"/>
        <v>091</v>
      </c>
      <c r="D9816" t="s">
        <v>812</v>
      </c>
      <c r="E9816" t="str">
        <f t="shared" si="1431"/>
        <v>07</v>
      </c>
      <c r="F9816" t="str">
        <f>"026"</f>
        <v>026</v>
      </c>
      <c r="G9816" t="str">
        <f>""</f>
        <v/>
      </c>
      <c r="H9816" t="s">
        <v>2</v>
      </c>
      <c r="I9816" t="s">
        <v>3910</v>
      </c>
      <c r="J9816" t="s">
        <v>7496</v>
      </c>
      <c r="K9816" t="str">
        <f t="shared" si="1437"/>
        <v>41015</v>
      </c>
    </row>
    <row r="9817" spans="1:11" customFormat="1" x14ac:dyDescent="0.25">
      <c r="A9817" t="str">
        <f t="shared" si="1435"/>
        <v>41</v>
      </c>
      <c r="B9817" t="s">
        <v>812</v>
      </c>
      <c r="C9817" t="str">
        <f t="shared" si="1433"/>
        <v>091</v>
      </c>
      <c r="D9817" t="s">
        <v>812</v>
      </c>
      <c r="E9817" t="str">
        <f t="shared" si="1431"/>
        <v>07</v>
      </c>
      <c r="F9817" t="str">
        <f>"027"</f>
        <v>027</v>
      </c>
      <c r="G9817" t="str">
        <f>""</f>
        <v/>
      </c>
      <c r="H9817" t="s">
        <v>1</v>
      </c>
      <c r="I9817" t="s">
        <v>3901</v>
      </c>
      <c r="J9817" t="s">
        <v>7486</v>
      </c>
      <c r="K9817" t="str">
        <f t="shared" si="1437"/>
        <v>41015</v>
      </c>
    </row>
    <row r="9818" spans="1:11" customFormat="1" x14ac:dyDescent="0.25">
      <c r="A9818" t="str">
        <f t="shared" si="1435"/>
        <v>41</v>
      </c>
      <c r="B9818" t="s">
        <v>812</v>
      </c>
      <c r="C9818" t="str">
        <f t="shared" si="1433"/>
        <v>091</v>
      </c>
      <c r="D9818" t="s">
        <v>812</v>
      </c>
      <c r="E9818" t="str">
        <f t="shared" si="1431"/>
        <v>07</v>
      </c>
      <c r="F9818" t="str">
        <f>"027"</f>
        <v>027</v>
      </c>
      <c r="G9818" t="str">
        <f>""</f>
        <v/>
      </c>
      <c r="H9818" t="s">
        <v>0</v>
      </c>
      <c r="I9818" t="s">
        <v>3901</v>
      </c>
      <c r="J9818" t="s">
        <v>7486</v>
      </c>
      <c r="K9818" t="str">
        <f t="shared" si="1437"/>
        <v>41015</v>
      </c>
    </row>
    <row r="9819" spans="1:11" customFormat="1" x14ac:dyDescent="0.25">
      <c r="A9819" t="str">
        <f t="shared" si="1435"/>
        <v>41</v>
      </c>
      <c r="B9819" t="s">
        <v>812</v>
      </c>
      <c r="C9819" t="str">
        <f t="shared" si="1433"/>
        <v>091</v>
      </c>
      <c r="D9819" t="s">
        <v>812</v>
      </c>
      <c r="E9819" t="str">
        <f t="shared" si="1431"/>
        <v>07</v>
      </c>
      <c r="F9819" t="str">
        <f>"028"</f>
        <v>028</v>
      </c>
      <c r="G9819" t="str">
        <f>""</f>
        <v/>
      </c>
      <c r="H9819" t="s">
        <v>1</v>
      </c>
      <c r="I9819" t="s">
        <v>3902</v>
      </c>
      <c r="J9819" t="s">
        <v>7487</v>
      </c>
      <c r="K9819" t="str">
        <f t="shared" si="1437"/>
        <v>41015</v>
      </c>
    </row>
    <row r="9820" spans="1:11" customFormat="1" x14ac:dyDescent="0.25">
      <c r="A9820" t="str">
        <f t="shared" si="1435"/>
        <v>41</v>
      </c>
      <c r="B9820" t="s">
        <v>812</v>
      </c>
      <c r="C9820" t="str">
        <f t="shared" si="1433"/>
        <v>091</v>
      </c>
      <c r="D9820" t="s">
        <v>812</v>
      </c>
      <c r="E9820" t="str">
        <f t="shared" si="1431"/>
        <v>07</v>
      </c>
      <c r="F9820" t="str">
        <f>"028"</f>
        <v>028</v>
      </c>
      <c r="G9820" t="str">
        <f>""</f>
        <v/>
      </c>
      <c r="H9820" t="s">
        <v>0</v>
      </c>
      <c r="I9820" t="s">
        <v>3902</v>
      </c>
      <c r="J9820" t="s">
        <v>7487</v>
      </c>
      <c r="K9820" t="str">
        <f t="shared" si="1437"/>
        <v>41015</v>
      </c>
    </row>
    <row r="9821" spans="1:11" customFormat="1" x14ac:dyDescent="0.25">
      <c r="A9821" t="str">
        <f t="shared" si="1435"/>
        <v>41</v>
      </c>
      <c r="B9821" t="s">
        <v>812</v>
      </c>
      <c r="C9821" t="str">
        <f t="shared" si="1433"/>
        <v>091</v>
      </c>
      <c r="D9821" t="s">
        <v>812</v>
      </c>
      <c r="E9821" t="str">
        <f t="shared" si="1431"/>
        <v>07</v>
      </c>
      <c r="F9821" t="str">
        <f>"029"</f>
        <v>029</v>
      </c>
      <c r="G9821" t="str">
        <f>""</f>
        <v/>
      </c>
      <c r="H9821" t="s">
        <v>1</v>
      </c>
      <c r="I9821" t="s">
        <v>3911</v>
      </c>
      <c r="J9821" t="s">
        <v>7497</v>
      </c>
      <c r="K9821" t="str">
        <f t="shared" si="1437"/>
        <v>41015</v>
      </c>
    </row>
    <row r="9822" spans="1:11" customFormat="1" x14ac:dyDescent="0.25">
      <c r="A9822" t="str">
        <f t="shared" si="1435"/>
        <v>41</v>
      </c>
      <c r="B9822" t="s">
        <v>812</v>
      </c>
      <c r="C9822" t="str">
        <f t="shared" si="1433"/>
        <v>091</v>
      </c>
      <c r="D9822" t="s">
        <v>812</v>
      </c>
      <c r="E9822" t="str">
        <f t="shared" si="1431"/>
        <v>07</v>
      </c>
      <c r="F9822" t="str">
        <f>"029"</f>
        <v>029</v>
      </c>
      <c r="G9822" t="str">
        <f>""</f>
        <v/>
      </c>
      <c r="H9822" t="s">
        <v>0</v>
      </c>
      <c r="I9822" t="s">
        <v>3911</v>
      </c>
      <c r="J9822" t="s">
        <v>7497</v>
      </c>
      <c r="K9822" t="str">
        <f t="shared" si="1437"/>
        <v>41015</v>
      </c>
    </row>
    <row r="9823" spans="1:11" customFormat="1" x14ac:dyDescent="0.25">
      <c r="A9823" t="str">
        <f t="shared" si="1435"/>
        <v>41</v>
      </c>
      <c r="B9823" t="s">
        <v>812</v>
      </c>
      <c r="C9823" t="str">
        <f t="shared" si="1433"/>
        <v>091</v>
      </c>
      <c r="D9823" t="s">
        <v>812</v>
      </c>
      <c r="E9823" t="str">
        <f t="shared" si="1431"/>
        <v>07</v>
      </c>
      <c r="F9823" t="str">
        <f>"030"</f>
        <v>030</v>
      </c>
      <c r="G9823" t="str">
        <f>""</f>
        <v/>
      </c>
      <c r="H9823" t="s">
        <v>1</v>
      </c>
      <c r="I9823" t="s">
        <v>3911</v>
      </c>
      <c r="J9823" t="s">
        <v>7497</v>
      </c>
      <c r="K9823" t="str">
        <f t="shared" si="1437"/>
        <v>41015</v>
      </c>
    </row>
    <row r="9824" spans="1:11" customFormat="1" x14ac:dyDescent="0.25">
      <c r="A9824" t="str">
        <f t="shared" si="1435"/>
        <v>41</v>
      </c>
      <c r="B9824" t="s">
        <v>812</v>
      </c>
      <c r="C9824" t="str">
        <f t="shared" si="1433"/>
        <v>091</v>
      </c>
      <c r="D9824" t="s">
        <v>812</v>
      </c>
      <c r="E9824" t="str">
        <f t="shared" si="1431"/>
        <v>07</v>
      </c>
      <c r="F9824" t="str">
        <f>"030"</f>
        <v>030</v>
      </c>
      <c r="G9824" t="str">
        <f>""</f>
        <v/>
      </c>
      <c r="H9824" t="s">
        <v>0</v>
      </c>
      <c r="I9824" t="s">
        <v>3911</v>
      </c>
      <c r="J9824" t="s">
        <v>7497</v>
      </c>
      <c r="K9824" t="str">
        <f t="shared" si="1437"/>
        <v>41015</v>
      </c>
    </row>
    <row r="9825" spans="1:11" customFormat="1" x14ac:dyDescent="0.25">
      <c r="A9825" t="str">
        <f t="shared" si="1435"/>
        <v>41</v>
      </c>
      <c r="B9825" t="s">
        <v>812</v>
      </c>
      <c r="C9825" t="str">
        <f t="shared" si="1433"/>
        <v>091</v>
      </c>
      <c r="D9825" t="s">
        <v>812</v>
      </c>
      <c r="E9825" t="str">
        <f t="shared" si="1431"/>
        <v>07</v>
      </c>
      <c r="F9825" t="str">
        <f>"031"</f>
        <v>031</v>
      </c>
      <c r="G9825" t="str">
        <f>""</f>
        <v/>
      </c>
      <c r="H9825" t="s">
        <v>1</v>
      </c>
      <c r="I9825" t="s">
        <v>3238</v>
      </c>
      <c r="J9825" t="s">
        <v>7498</v>
      </c>
      <c r="K9825" t="str">
        <f t="shared" si="1437"/>
        <v>41015</v>
      </c>
    </row>
    <row r="9826" spans="1:11" customFormat="1" x14ac:dyDescent="0.25">
      <c r="A9826" t="str">
        <f t="shared" si="1435"/>
        <v>41</v>
      </c>
      <c r="B9826" t="s">
        <v>812</v>
      </c>
      <c r="C9826" t="str">
        <f t="shared" si="1433"/>
        <v>091</v>
      </c>
      <c r="D9826" t="s">
        <v>812</v>
      </c>
      <c r="E9826" t="str">
        <f t="shared" si="1431"/>
        <v>07</v>
      </c>
      <c r="F9826" t="str">
        <f>"031"</f>
        <v>031</v>
      </c>
      <c r="G9826" t="str">
        <f>""</f>
        <v/>
      </c>
      <c r="H9826" t="s">
        <v>0</v>
      </c>
      <c r="I9826" t="s">
        <v>3238</v>
      </c>
      <c r="J9826" t="s">
        <v>7498</v>
      </c>
      <c r="K9826" t="str">
        <f t="shared" si="1437"/>
        <v>41015</v>
      </c>
    </row>
    <row r="9827" spans="1:11" customFormat="1" x14ac:dyDescent="0.25">
      <c r="A9827" t="str">
        <f t="shared" si="1435"/>
        <v>41</v>
      </c>
      <c r="B9827" t="s">
        <v>812</v>
      </c>
      <c r="C9827" t="str">
        <f t="shared" si="1433"/>
        <v>091</v>
      </c>
      <c r="D9827" t="s">
        <v>812</v>
      </c>
      <c r="E9827" t="str">
        <f t="shared" si="1431"/>
        <v>07</v>
      </c>
      <c r="F9827" t="str">
        <f>"032"</f>
        <v>032</v>
      </c>
      <c r="G9827" t="str">
        <f>""</f>
        <v/>
      </c>
      <c r="H9827" t="s">
        <v>1</v>
      </c>
      <c r="I9827" t="s">
        <v>3912</v>
      </c>
      <c r="J9827" t="s">
        <v>7499</v>
      </c>
      <c r="K9827" t="str">
        <f t="shared" si="1437"/>
        <v>41015</v>
      </c>
    </row>
    <row r="9828" spans="1:11" customFormat="1" x14ac:dyDescent="0.25">
      <c r="A9828" t="str">
        <f t="shared" si="1435"/>
        <v>41</v>
      </c>
      <c r="B9828" t="s">
        <v>812</v>
      </c>
      <c r="C9828" t="str">
        <f t="shared" si="1433"/>
        <v>091</v>
      </c>
      <c r="D9828" t="s">
        <v>812</v>
      </c>
      <c r="E9828" t="str">
        <f t="shared" si="1431"/>
        <v>07</v>
      </c>
      <c r="F9828" t="str">
        <f>"032"</f>
        <v>032</v>
      </c>
      <c r="G9828" t="str">
        <f>""</f>
        <v/>
      </c>
      <c r="H9828" t="s">
        <v>0</v>
      </c>
      <c r="I9828" t="s">
        <v>3912</v>
      </c>
      <c r="J9828" t="s">
        <v>7499</v>
      </c>
      <c r="K9828" t="str">
        <f t="shared" si="1437"/>
        <v>41015</v>
      </c>
    </row>
    <row r="9829" spans="1:11" customFormat="1" x14ac:dyDescent="0.25">
      <c r="A9829" t="str">
        <f t="shared" si="1435"/>
        <v>41</v>
      </c>
      <c r="B9829" t="s">
        <v>812</v>
      </c>
      <c r="C9829" t="str">
        <f t="shared" si="1433"/>
        <v>091</v>
      </c>
      <c r="D9829" t="s">
        <v>812</v>
      </c>
      <c r="E9829" t="str">
        <f t="shared" si="1431"/>
        <v>07</v>
      </c>
      <c r="F9829" t="str">
        <f>"033"</f>
        <v>033</v>
      </c>
      <c r="G9829" t="str">
        <f>""</f>
        <v/>
      </c>
      <c r="H9829" t="s">
        <v>1</v>
      </c>
      <c r="I9829" t="s">
        <v>3912</v>
      </c>
      <c r="J9829" t="s">
        <v>7499</v>
      </c>
      <c r="K9829" t="str">
        <f t="shared" si="1437"/>
        <v>41015</v>
      </c>
    </row>
    <row r="9830" spans="1:11" customFormat="1" x14ac:dyDescent="0.25">
      <c r="A9830" t="str">
        <f t="shared" si="1435"/>
        <v>41</v>
      </c>
      <c r="B9830" t="s">
        <v>812</v>
      </c>
      <c r="C9830" t="str">
        <f t="shared" si="1433"/>
        <v>091</v>
      </c>
      <c r="D9830" t="s">
        <v>812</v>
      </c>
      <c r="E9830" t="str">
        <f t="shared" si="1431"/>
        <v>07</v>
      </c>
      <c r="F9830" t="str">
        <f>"033"</f>
        <v>033</v>
      </c>
      <c r="G9830" t="str">
        <f>""</f>
        <v/>
      </c>
      <c r="H9830" t="s">
        <v>0</v>
      </c>
      <c r="I9830" t="s">
        <v>3912</v>
      </c>
      <c r="J9830" t="s">
        <v>7499</v>
      </c>
      <c r="K9830" t="str">
        <f t="shared" si="1437"/>
        <v>41015</v>
      </c>
    </row>
    <row r="9831" spans="1:11" customFormat="1" x14ac:dyDescent="0.25">
      <c r="A9831" t="str">
        <f t="shared" si="1435"/>
        <v>41</v>
      </c>
      <c r="B9831" t="s">
        <v>812</v>
      </c>
      <c r="C9831" t="str">
        <f t="shared" si="1433"/>
        <v>091</v>
      </c>
      <c r="D9831" t="s">
        <v>812</v>
      </c>
      <c r="E9831" t="str">
        <f t="shared" si="1431"/>
        <v>07</v>
      </c>
      <c r="F9831" t="str">
        <f>"034"</f>
        <v>034</v>
      </c>
      <c r="G9831" t="str">
        <f>""</f>
        <v/>
      </c>
      <c r="H9831" t="s">
        <v>1</v>
      </c>
      <c r="I9831" t="s">
        <v>3238</v>
      </c>
      <c r="J9831" t="s">
        <v>7498</v>
      </c>
      <c r="K9831" t="str">
        <f t="shared" si="1437"/>
        <v>41015</v>
      </c>
    </row>
    <row r="9832" spans="1:11" customFormat="1" x14ac:dyDescent="0.25">
      <c r="A9832" t="str">
        <f t="shared" si="1435"/>
        <v>41</v>
      </c>
      <c r="B9832" t="s">
        <v>812</v>
      </c>
      <c r="C9832" t="str">
        <f t="shared" si="1433"/>
        <v>091</v>
      </c>
      <c r="D9832" t="s">
        <v>812</v>
      </c>
      <c r="E9832" t="str">
        <f t="shared" si="1431"/>
        <v>07</v>
      </c>
      <c r="F9832" t="str">
        <f>"034"</f>
        <v>034</v>
      </c>
      <c r="G9832" t="str">
        <f>""</f>
        <v/>
      </c>
      <c r="H9832" t="s">
        <v>0</v>
      </c>
      <c r="I9832" t="s">
        <v>3238</v>
      </c>
      <c r="J9832" t="s">
        <v>7498</v>
      </c>
      <c r="K9832" t="str">
        <f t="shared" si="1437"/>
        <v>41015</v>
      </c>
    </row>
    <row r="9833" spans="1:11" customFormat="1" x14ac:dyDescent="0.25">
      <c r="A9833" t="str">
        <f t="shared" si="1435"/>
        <v>41</v>
      </c>
      <c r="B9833" t="s">
        <v>812</v>
      </c>
      <c r="C9833" t="str">
        <f t="shared" si="1433"/>
        <v>091</v>
      </c>
      <c r="D9833" t="s">
        <v>812</v>
      </c>
      <c r="E9833" t="str">
        <f t="shared" ref="E9833:E9868" si="1438">"07"</f>
        <v>07</v>
      </c>
      <c r="F9833" t="str">
        <f>"035"</f>
        <v>035</v>
      </c>
      <c r="G9833" t="str">
        <f>""</f>
        <v/>
      </c>
      <c r="H9833" t="s">
        <v>1</v>
      </c>
      <c r="I9833" t="s">
        <v>3913</v>
      </c>
      <c r="J9833" t="s">
        <v>7500</v>
      </c>
      <c r="K9833" t="str">
        <f t="shared" si="1437"/>
        <v>41015</v>
      </c>
    </row>
    <row r="9834" spans="1:11" customFormat="1" x14ac:dyDescent="0.25">
      <c r="A9834" t="str">
        <f t="shared" si="1435"/>
        <v>41</v>
      </c>
      <c r="B9834" t="s">
        <v>812</v>
      </c>
      <c r="C9834" t="str">
        <f t="shared" si="1433"/>
        <v>091</v>
      </c>
      <c r="D9834" t="s">
        <v>812</v>
      </c>
      <c r="E9834" t="str">
        <f t="shared" si="1438"/>
        <v>07</v>
      </c>
      <c r="F9834" t="str">
        <f>"035"</f>
        <v>035</v>
      </c>
      <c r="G9834" t="str">
        <f>""</f>
        <v/>
      </c>
      <c r="H9834" t="s">
        <v>0</v>
      </c>
      <c r="I9834" t="s">
        <v>3913</v>
      </c>
      <c r="J9834" t="s">
        <v>7500</v>
      </c>
      <c r="K9834" t="str">
        <f t="shared" si="1437"/>
        <v>41015</v>
      </c>
    </row>
    <row r="9835" spans="1:11" customFormat="1" x14ac:dyDescent="0.25">
      <c r="A9835" t="str">
        <f t="shared" si="1435"/>
        <v>41</v>
      </c>
      <c r="B9835" t="s">
        <v>812</v>
      </c>
      <c r="C9835" t="str">
        <f t="shared" si="1433"/>
        <v>091</v>
      </c>
      <c r="D9835" t="s">
        <v>812</v>
      </c>
      <c r="E9835" t="str">
        <f t="shared" si="1438"/>
        <v>07</v>
      </c>
      <c r="F9835" t="str">
        <f>"036"</f>
        <v>036</v>
      </c>
      <c r="G9835" t="str">
        <f>""</f>
        <v/>
      </c>
      <c r="H9835" t="s">
        <v>1</v>
      </c>
      <c r="I9835" t="s">
        <v>3913</v>
      </c>
      <c r="J9835" t="s">
        <v>7500</v>
      </c>
      <c r="K9835" t="str">
        <f t="shared" si="1437"/>
        <v>41015</v>
      </c>
    </row>
    <row r="9836" spans="1:11" customFormat="1" x14ac:dyDescent="0.25">
      <c r="A9836" t="str">
        <f t="shared" si="1435"/>
        <v>41</v>
      </c>
      <c r="B9836" t="s">
        <v>812</v>
      </c>
      <c r="C9836" t="str">
        <f t="shared" si="1433"/>
        <v>091</v>
      </c>
      <c r="D9836" t="s">
        <v>812</v>
      </c>
      <c r="E9836" t="str">
        <f t="shared" si="1438"/>
        <v>07</v>
      </c>
      <c r="F9836" t="str">
        <f>"036"</f>
        <v>036</v>
      </c>
      <c r="G9836" t="str">
        <f>""</f>
        <v/>
      </c>
      <c r="H9836" t="s">
        <v>0</v>
      </c>
      <c r="I9836" t="s">
        <v>3913</v>
      </c>
      <c r="J9836" t="s">
        <v>7500</v>
      </c>
      <c r="K9836" t="str">
        <f t="shared" si="1437"/>
        <v>41015</v>
      </c>
    </row>
    <row r="9837" spans="1:11" customFormat="1" x14ac:dyDescent="0.25">
      <c r="A9837" t="str">
        <f t="shared" si="1435"/>
        <v>41</v>
      </c>
      <c r="B9837" t="s">
        <v>812</v>
      </c>
      <c r="C9837" t="str">
        <f t="shared" si="1433"/>
        <v>091</v>
      </c>
      <c r="D9837" t="s">
        <v>812</v>
      </c>
      <c r="E9837" t="str">
        <f t="shared" si="1438"/>
        <v>07</v>
      </c>
      <c r="F9837" t="str">
        <f>"037"</f>
        <v>037</v>
      </c>
      <c r="G9837" t="str">
        <f>""</f>
        <v/>
      </c>
      <c r="H9837" t="s">
        <v>1</v>
      </c>
      <c r="I9837" t="s">
        <v>3914</v>
      </c>
      <c r="J9837" t="s">
        <v>7501</v>
      </c>
      <c r="K9837" t="str">
        <f t="shared" si="1437"/>
        <v>41015</v>
      </c>
    </row>
    <row r="9838" spans="1:11" customFormat="1" x14ac:dyDescent="0.25">
      <c r="A9838" t="str">
        <f t="shared" si="1435"/>
        <v>41</v>
      </c>
      <c r="B9838" t="s">
        <v>812</v>
      </c>
      <c r="C9838" t="str">
        <f t="shared" si="1433"/>
        <v>091</v>
      </c>
      <c r="D9838" t="s">
        <v>812</v>
      </c>
      <c r="E9838" t="str">
        <f t="shared" si="1438"/>
        <v>07</v>
      </c>
      <c r="F9838" t="str">
        <f>"037"</f>
        <v>037</v>
      </c>
      <c r="G9838" t="str">
        <f>""</f>
        <v/>
      </c>
      <c r="H9838" t="s">
        <v>0</v>
      </c>
      <c r="I9838" t="s">
        <v>3914</v>
      </c>
      <c r="J9838" t="s">
        <v>7501</v>
      </c>
      <c r="K9838" t="str">
        <f t="shared" si="1437"/>
        <v>41015</v>
      </c>
    </row>
    <row r="9839" spans="1:11" customFormat="1" x14ac:dyDescent="0.25">
      <c r="A9839" t="str">
        <f t="shared" si="1435"/>
        <v>41</v>
      </c>
      <c r="B9839" t="s">
        <v>812</v>
      </c>
      <c r="C9839" t="str">
        <f t="shared" si="1433"/>
        <v>091</v>
      </c>
      <c r="D9839" t="s">
        <v>812</v>
      </c>
      <c r="E9839" t="str">
        <f t="shared" si="1438"/>
        <v>07</v>
      </c>
      <c r="F9839" t="str">
        <f>"038"</f>
        <v>038</v>
      </c>
      <c r="G9839" t="str">
        <f>""</f>
        <v/>
      </c>
      <c r="H9839" t="s">
        <v>1</v>
      </c>
      <c r="I9839" t="s">
        <v>3915</v>
      </c>
      <c r="J9839" t="s">
        <v>7502</v>
      </c>
      <c r="K9839" t="str">
        <f t="shared" si="1437"/>
        <v>41015</v>
      </c>
    </row>
    <row r="9840" spans="1:11" customFormat="1" x14ac:dyDescent="0.25">
      <c r="A9840" t="str">
        <f t="shared" si="1435"/>
        <v>41</v>
      </c>
      <c r="B9840" t="s">
        <v>812</v>
      </c>
      <c r="C9840" t="str">
        <f t="shared" si="1433"/>
        <v>091</v>
      </c>
      <c r="D9840" t="s">
        <v>812</v>
      </c>
      <c r="E9840" t="str">
        <f t="shared" si="1438"/>
        <v>07</v>
      </c>
      <c r="F9840" t="str">
        <f>"038"</f>
        <v>038</v>
      </c>
      <c r="G9840" t="str">
        <f>""</f>
        <v/>
      </c>
      <c r="H9840" t="s">
        <v>0</v>
      </c>
      <c r="I9840" t="s">
        <v>3915</v>
      </c>
      <c r="J9840" t="s">
        <v>7502</v>
      </c>
      <c r="K9840" t="str">
        <f t="shared" si="1437"/>
        <v>41015</v>
      </c>
    </row>
    <row r="9841" spans="1:11" customFormat="1" x14ac:dyDescent="0.25">
      <c r="A9841" t="str">
        <f t="shared" si="1435"/>
        <v>41</v>
      </c>
      <c r="B9841" t="s">
        <v>812</v>
      </c>
      <c r="C9841" t="str">
        <f t="shared" ref="C9841:C9904" si="1439">"091"</f>
        <v>091</v>
      </c>
      <c r="D9841" t="s">
        <v>812</v>
      </c>
      <c r="E9841" t="str">
        <f t="shared" si="1438"/>
        <v>07</v>
      </c>
      <c r="F9841" t="str">
        <f>"039"</f>
        <v>039</v>
      </c>
      <c r="G9841" t="str">
        <f>""</f>
        <v/>
      </c>
      <c r="H9841" t="s">
        <v>1</v>
      </c>
      <c r="I9841" t="s">
        <v>3915</v>
      </c>
      <c r="J9841" t="s">
        <v>7502</v>
      </c>
      <c r="K9841" t="str">
        <f t="shared" si="1437"/>
        <v>41015</v>
      </c>
    </row>
    <row r="9842" spans="1:11" customFormat="1" x14ac:dyDescent="0.25">
      <c r="A9842" t="str">
        <f t="shared" si="1435"/>
        <v>41</v>
      </c>
      <c r="B9842" t="s">
        <v>812</v>
      </c>
      <c r="C9842" t="str">
        <f t="shared" si="1439"/>
        <v>091</v>
      </c>
      <c r="D9842" t="s">
        <v>812</v>
      </c>
      <c r="E9842" t="str">
        <f t="shared" si="1438"/>
        <v>07</v>
      </c>
      <c r="F9842" t="str">
        <f>"039"</f>
        <v>039</v>
      </c>
      <c r="G9842" t="str">
        <f>""</f>
        <v/>
      </c>
      <c r="H9842" t="s">
        <v>0</v>
      </c>
      <c r="I9842" t="s">
        <v>3915</v>
      </c>
      <c r="J9842" t="s">
        <v>7502</v>
      </c>
      <c r="K9842" t="str">
        <f t="shared" si="1437"/>
        <v>41015</v>
      </c>
    </row>
    <row r="9843" spans="1:11" customFormat="1" x14ac:dyDescent="0.25">
      <c r="A9843" t="str">
        <f t="shared" si="1435"/>
        <v>41</v>
      </c>
      <c r="B9843" t="s">
        <v>812</v>
      </c>
      <c r="C9843" t="str">
        <f t="shared" si="1439"/>
        <v>091</v>
      </c>
      <c r="D9843" t="s">
        <v>812</v>
      </c>
      <c r="E9843" t="str">
        <f t="shared" si="1438"/>
        <v>07</v>
      </c>
      <c r="F9843" t="str">
        <f>"040"</f>
        <v>040</v>
      </c>
      <c r="G9843" t="str">
        <f>""</f>
        <v/>
      </c>
      <c r="H9843" t="s">
        <v>1</v>
      </c>
      <c r="I9843" t="s">
        <v>3910</v>
      </c>
      <c r="J9843" t="s">
        <v>7496</v>
      </c>
      <c r="K9843" t="str">
        <f t="shared" si="1437"/>
        <v>41015</v>
      </c>
    </row>
    <row r="9844" spans="1:11" customFormat="1" x14ac:dyDescent="0.25">
      <c r="A9844" t="str">
        <f t="shared" si="1435"/>
        <v>41</v>
      </c>
      <c r="B9844" t="s">
        <v>812</v>
      </c>
      <c r="C9844" t="str">
        <f t="shared" si="1439"/>
        <v>091</v>
      </c>
      <c r="D9844" t="s">
        <v>812</v>
      </c>
      <c r="E9844" t="str">
        <f t="shared" si="1438"/>
        <v>07</v>
      </c>
      <c r="F9844" t="str">
        <f>"040"</f>
        <v>040</v>
      </c>
      <c r="G9844" t="str">
        <f>""</f>
        <v/>
      </c>
      <c r="H9844" t="s">
        <v>0</v>
      </c>
      <c r="I9844" t="s">
        <v>3910</v>
      </c>
      <c r="J9844" t="s">
        <v>7496</v>
      </c>
      <c r="K9844" t="str">
        <f t="shared" si="1437"/>
        <v>41015</v>
      </c>
    </row>
    <row r="9845" spans="1:11" customFormat="1" x14ac:dyDescent="0.25">
      <c r="A9845" t="str">
        <f t="shared" si="1435"/>
        <v>41</v>
      </c>
      <c r="B9845" t="s">
        <v>812</v>
      </c>
      <c r="C9845" t="str">
        <f t="shared" si="1439"/>
        <v>091</v>
      </c>
      <c r="D9845" t="s">
        <v>812</v>
      </c>
      <c r="E9845" t="str">
        <f t="shared" si="1438"/>
        <v>07</v>
      </c>
      <c r="F9845" t="str">
        <f>"041"</f>
        <v>041</v>
      </c>
      <c r="G9845" t="str">
        <f>""</f>
        <v/>
      </c>
      <c r="H9845" t="s">
        <v>1</v>
      </c>
      <c r="I9845" t="s">
        <v>3906</v>
      </c>
      <c r="J9845" t="s">
        <v>7492</v>
      </c>
      <c r="K9845" t="str">
        <f t="shared" si="1437"/>
        <v>41015</v>
      </c>
    </row>
    <row r="9846" spans="1:11" customFormat="1" x14ac:dyDescent="0.25">
      <c r="A9846" t="str">
        <f t="shared" si="1435"/>
        <v>41</v>
      </c>
      <c r="B9846" t="s">
        <v>812</v>
      </c>
      <c r="C9846" t="str">
        <f t="shared" si="1439"/>
        <v>091</v>
      </c>
      <c r="D9846" t="s">
        <v>812</v>
      </c>
      <c r="E9846" t="str">
        <f t="shared" si="1438"/>
        <v>07</v>
      </c>
      <c r="F9846" t="str">
        <f>"041"</f>
        <v>041</v>
      </c>
      <c r="G9846" t="str">
        <f>""</f>
        <v/>
      </c>
      <c r="H9846" t="s">
        <v>0</v>
      </c>
      <c r="I9846" t="s">
        <v>3906</v>
      </c>
      <c r="J9846" t="s">
        <v>7492</v>
      </c>
      <c r="K9846" t="str">
        <f t="shared" si="1437"/>
        <v>41015</v>
      </c>
    </row>
    <row r="9847" spans="1:11" customFormat="1" x14ac:dyDescent="0.25">
      <c r="A9847" t="str">
        <f t="shared" ref="A9847:A9910" si="1440">"41"</f>
        <v>41</v>
      </c>
      <c r="B9847" t="s">
        <v>812</v>
      </c>
      <c r="C9847" t="str">
        <f t="shared" si="1439"/>
        <v>091</v>
      </c>
      <c r="D9847" t="s">
        <v>812</v>
      </c>
      <c r="E9847" t="str">
        <f t="shared" si="1438"/>
        <v>07</v>
      </c>
      <c r="F9847" t="str">
        <f>"042"</f>
        <v>042</v>
      </c>
      <c r="G9847" t="str">
        <f>""</f>
        <v/>
      </c>
      <c r="H9847" t="s">
        <v>1</v>
      </c>
      <c r="I9847" t="s">
        <v>3906</v>
      </c>
      <c r="J9847" t="s">
        <v>7492</v>
      </c>
      <c r="K9847" t="str">
        <f t="shared" si="1437"/>
        <v>41015</v>
      </c>
    </row>
    <row r="9848" spans="1:11" customFormat="1" x14ac:dyDescent="0.25">
      <c r="A9848" t="str">
        <f t="shared" si="1440"/>
        <v>41</v>
      </c>
      <c r="B9848" t="s">
        <v>812</v>
      </c>
      <c r="C9848" t="str">
        <f t="shared" si="1439"/>
        <v>091</v>
      </c>
      <c r="D9848" t="s">
        <v>812</v>
      </c>
      <c r="E9848" t="str">
        <f t="shared" si="1438"/>
        <v>07</v>
      </c>
      <c r="F9848" t="str">
        <f>"042"</f>
        <v>042</v>
      </c>
      <c r="G9848" t="str">
        <f>""</f>
        <v/>
      </c>
      <c r="H9848" t="s">
        <v>0</v>
      </c>
      <c r="I9848" t="s">
        <v>3906</v>
      </c>
      <c r="J9848" t="s">
        <v>7492</v>
      </c>
      <c r="K9848" t="str">
        <f t="shared" si="1437"/>
        <v>41015</v>
      </c>
    </row>
    <row r="9849" spans="1:11" customFormat="1" x14ac:dyDescent="0.25">
      <c r="A9849" t="str">
        <f t="shared" si="1440"/>
        <v>41</v>
      </c>
      <c r="B9849" t="s">
        <v>812</v>
      </c>
      <c r="C9849" t="str">
        <f t="shared" si="1439"/>
        <v>091</v>
      </c>
      <c r="D9849" t="s">
        <v>812</v>
      </c>
      <c r="E9849" t="str">
        <f t="shared" si="1438"/>
        <v>07</v>
      </c>
      <c r="F9849" t="str">
        <f>"043"</f>
        <v>043</v>
      </c>
      <c r="G9849" t="str">
        <f>""</f>
        <v/>
      </c>
      <c r="H9849" t="s">
        <v>1</v>
      </c>
      <c r="I9849" t="s">
        <v>3906</v>
      </c>
      <c r="J9849" t="s">
        <v>7492</v>
      </c>
      <c r="K9849" t="str">
        <f t="shared" si="1437"/>
        <v>41015</v>
      </c>
    </row>
    <row r="9850" spans="1:11" customFormat="1" x14ac:dyDescent="0.25">
      <c r="A9850" t="str">
        <f t="shared" si="1440"/>
        <v>41</v>
      </c>
      <c r="B9850" t="s">
        <v>812</v>
      </c>
      <c r="C9850" t="str">
        <f t="shared" si="1439"/>
        <v>091</v>
      </c>
      <c r="D9850" t="s">
        <v>812</v>
      </c>
      <c r="E9850" t="str">
        <f t="shared" si="1438"/>
        <v>07</v>
      </c>
      <c r="F9850" t="str">
        <f>"043"</f>
        <v>043</v>
      </c>
      <c r="G9850" t="str">
        <f>""</f>
        <v/>
      </c>
      <c r="H9850" t="s">
        <v>0</v>
      </c>
      <c r="I9850" t="s">
        <v>3906</v>
      </c>
      <c r="J9850" t="s">
        <v>7492</v>
      </c>
      <c r="K9850" t="str">
        <f t="shared" si="1437"/>
        <v>41015</v>
      </c>
    </row>
    <row r="9851" spans="1:11" customFormat="1" x14ac:dyDescent="0.25">
      <c r="A9851" t="str">
        <f t="shared" si="1440"/>
        <v>41</v>
      </c>
      <c r="B9851" t="s">
        <v>812</v>
      </c>
      <c r="C9851" t="str">
        <f t="shared" si="1439"/>
        <v>091</v>
      </c>
      <c r="D9851" t="s">
        <v>812</v>
      </c>
      <c r="E9851" t="str">
        <f t="shared" si="1438"/>
        <v>07</v>
      </c>
      <c r="F9851" t="str">
        <f>"044"</f>
        <v>044</v>
      </c>
      <c r="G9851" t="str">
        <f>""</f>
        <v/>
      </c>
      <c r="H9851" t="s">
        <v>1</v>
      </c>
      <c r="I9851" t="s">
        <v>3913</v>
      </c>
      <c r="J9851" t="s">
        <v>7500</v>
      </c>
      <c r="K9851" t="str">
        <f t="shared" si="1437"/>
        <v>41015</v>
      </c>
    </row>
    <row r="9852" spans="1:11" customFormat="1" x14ac:dyDescent="0.25">
      <c r="A9852" t="str">
        <f t="shared" si="1440"/>
        <v>41</v>
      </c>
      <c r="B9852" t="s">
        <v>812</v>
      </c>
      <c r="C9852" t="str">
        <f t="shared" si="1439"/>
        <v>091</v>
      </c>
      <c r="D9852" t="s">
        <v>812</v>
      </c>
      <c r="E9852" t="str">
        <f t="shared" si="1438"/>
        <v>07</v>
      </c>
      <c r="F9852" t="str">
        <f>"044"</f>
        <v>044</v>
      </c>
      <c r="G9852" t="str">
        <f>""</f>
        <v/>
      </c>
      <c r="H9852" t="s">
        <v>0</v>
      </c>
      <c r="I9852" t="s">
        <v>3913</v>
      </c>
      <c r="J9852" t="s">
        <v>7500</v>
      </c>
      <c r="K9852" t="str">
        <f t="shared" si="1437"/>
        <v>41015</v>
      </c>
    </row>
    <row r="9853" spans="1:11" customFormat="1" x14ac:dyDescent="0.25">
      <c r="A9853" t="str">
        <f t="shared" si="1440"/>
        <v>41</v>
      </c>
      <c r="B9853" t="s">
        <v>812</v>
      </c>
      <c r="C9853" t="str">
        <f t="shared" si="1439"/>
        <v>091</v>
      </c>
      <c r="D9853" t="s">
        <v>812</v>
      </c>
      <c r="E9853" t="str">
        <f t="shared" si="1438"/>
        <v>07</v>
      </c>
      <c r="F9853" t="str">
        <f>"045"</f>
        <v>045</v>
      </c>
      <c r="G9853" t="str">
        <f>""</f>
        <v/>
      </c>
      <c r="H9853" t="s">
        <v>1</v>
      </c>
      <c r="I9853" t="s">
        <v>3914</v>
      </c>
      <c r="J9853" t="s">
        <v>7501</v>
      </c>
      <c r="K9853" t="str">
        <f t="shared" si="1437"/>
        <v>41015</v>
      </c>
    </row>
    <row r="9854" spans="1:11" customFormat="1" x14ac:dyDescent="0.25">
      <c r="A9854" t="str">
        <f t="shared" si="1440"/>
        <v>41</v>
      </c>
      <c r="B9854" t="s">
        <v>812</v>
      </c>
      <c r="C9854" t="str">
        <f t="shared" si="1439"/>
        <v>091</v>
      </c>
      <c r="D9854" t="s">
        <v>812</v>
      </c>
      <c r="E9854" t="str">
        <f t="shared" si="1438"/>
        <v>07</v>
      </c>
      <c r="F9854" t="str">
        <f>"045"</f>
        <v>045</v>
      </c>
      <c r="G9854" t="str">
        <f>""</f>
        <v/>
      </c>
      <c r="H9854" t="s">
        <v>0</v>
      </c>
      <c r="I9854" t="s">
        <v>3914</v>
      </c>
      <c r="J9854" t="s">
        <v>7501</v>
      </c>
      <c r="K9854" t="str">
        <f t="shared" si="1437"/>
        <v>41015</v>
      </c>
    </row>
    <row r="9855" spans="1:11" customFormat="1" x14ac:dyDescent="0.25">
      <c r="A9855" t="str">
        <f t="shared" si="1440"/>
        <v>41</v>
      </c>
      <c r="B9855" t="s">
        <v>812</v>
      </c>
      <c r="C9855" t="str">
        <f t="shared" si="1439"/>
        <v>091</v>
      </c>
      <c r="D9855" t="s">
        <v>812</v>
      </c>
      <c r="E9855" t="str">
        <f t="shared" si="1438"/>
        <v>07</v>
      </c>
      <c r="F9855" t="str">
        <f>"046"</f>
        <v>046</v>
      </c>
      <c r="G9855" t="str">
        <f>""</f>
        <v/>
      </c>
      <c r="H9855" t="s">
        <v>1</v>
      </c>
      <c r="I9855" t="s">
        <v>3916</v>
      </c>
      <c r="J9855" t="s">
        <v>7503</v>
      </c>
      <c r="K9855" t="str">
        <f>"41008"</f>
        <v>41008</v>
      </c>
    </row>
    <row r="9856" spans="1:11" customFormat="1" x14ac:dyDescent="0.25">
      <c r="A9856" t="str">
        <f t="shared" si="1440"/>
        <v>41</v>
      </c>
      <c r="B9856" t="s">
        <v>812</v>
      </c>
      <c r="C9856" t="str">
        <f t="shared" si="1439"/>
        <v>091</v>
      </c>
      <c r="D9856" t="s">
        <v>812</v>
      </c>
      <c r="E9856" t="str">
        <f t="shared" si="1438"/>
        <v>07</v>
      </c>
      <c r="F9856" t="str">
        <f>"046"</f>
        <v>046</v>
      </c>
      <c r="G9856" t="str">
        <f>""</f>
        <v/>
      </c>
      <c r="H9856" t="s">
        <v>0</v>
      </c>
      <c r="I9856" t="s">
        <v>3916</v>
      </c>
      <c r="J9856" t="s">
        <v>7503</v>
      </c>
      <c r="K9856" t="str">
        <f>"41008"</f>
        <v>41008</v>
      </c>
    </row>
    <row r="9857" spans="1:11" customFormat="1" x14ac:dyDescent="0.25">
      <c r="A9857" t="str">
        <f t="shared" si="1440"/>
        <v>41</v>
      </c>
      <c r="B9857" t="s">
        <v>812</v>
      </c>
      <c r="C9857" t="str">
        <f t="shared" si="1439"/>
        <v>091</v>
      </c>
      <c r="D9857" t="s">
        <v>812</v>
      </c>
      <c r="E9857" t="str">
        <f t="shared" si="1438"/>
        <v>07</v>
      </c>
      <c r="F9857" t="str">
        <f>"046"</f>
        <v>046</v>
      </c>
      <c r="G9857" t="str">
        <f>""</f>
        <v/>
      </c>
      <c r="H9857" t="s">
        <v>2</v>
      </c>
      <c r="I9857" t="s">
        <v>3916</v>
      </c>
      <c r="J9857" t="s">
        <v>7503</v>
      </c>
      <c r="K9857" t="str">
        <f>"41008"</f>
        <v>41008</v>
      </c>
    </row>
    <row r="9858" spans="1:11" customFormat="1" x14ac:dyDescent="0.25">
      <c r="A9858" t="str">
        <f t="shared" si="1440"/>
        <v>41</v>
      </c>
      <c r="B9858" t="s">
        <v>812</v>
      </c>
      <c r="C9858" t="str">
        <f t="shared" si="1439"/>
        <v>091</v>
      </c>
      <c r="D9858" t="s">
        <v>812</v>
      </c>
      <c r="E9858" t="str">
        <f t="shared" si="1438"/>
        <v>07</v>
      </c>
      <c r="F9858" t="str">
        <f>"047"</f>
        <v>047</v>
      </c>
      <c r="G9858" t="str">
        <f>""</f>
        <v/>
      </c>
      <c r="H9858" t="s">
        <v>1</v>
      </c>
      <c r="I9858" t="s">
        <v>3238</v>
      </c>
      <c r="J9858" t="s">
        <v>7498</v>
      </c>
      <c r="K9858" t="str">
        <f t="shared" ref="K9858:K9868" si="1441">"41015"</f>
        <v>41015</v>
      </c>
    </row>
    <row r="9859" spans="1:11" customFormat="1" x14ac:dyDescent="0.25">
      <c r="A9859" t="str">
        <f t="shared" si="1440"/>
        <v>41</v>
      </c>
      <c r="B9859" t="s">
        <v>812</v>
      </c>
      <c r="C9859" t="str">
        <f t="shared" si="1439"/>
        <v>091</v>
      </c>
      <c r="D9859" t="s">
        <v>812</v>
      </c>
      <c r="E9859" t="str">
        <f t="shared" si="1438"/>
        <v>07</v>
      </c>
      <c r="F9859" t="str">
        <f>"047"</f>
        <v>047</v>
      </c>
      <c r="G9859" t="str">
        <f>""</f>
        <v/>
      </c>
      <c r="H9859" t="s">
        <v>0</v>
      </c>
      <c r="I9859" t="s">
        <v>3238</v>
      </c>
      <c r="J9859" t="s">
        <v>7498</v>
      </c>
      <c r="K9859" t="str">
        <f t="shared" si="1441"/>
        <v>41015</v>
      </c>
    </row>
    <row r="9860" spans="1:11" customFormat="1" x14ac:dyDescent="0.25">
      <c r="A9860" t="str">
        <f t="shared" si="1440"/>
        <v>41</v>
      </c>
      <c r="B9860" t="s">
        <v>812</v>
      </c>
      <c r="C9860" t="str">
        <f t="shared" si="1439"/>
        <v>091</v>
      </c>
      <c r="D9860" t="s">
        <v>812</v>
      </c>
      <c r="E9860" t="str">
        <f t="shared" si="1438"/>
        <v>07</v>
      </c>
      <c r="F9860" t="str">
        <f>"048"</f>
        <v>048</v>
      </c>
      <c r="G9860" t="str">
        <f>""</f>
        <v/>
      </c>
      <c r="H9860" t="s">
        <v>1</v>
      </c>
      <c r="I9860" t="s">
        <v>3904</v>
      </c>
      <c r="J9860" t="s">
        <v>7490</v>
      </c>
      <c r="K9860" t="str">
        <f t="shared" si="1441"/>
        <v>41015</v>
      </c>
    </row>
    <row r="9861" spans="1:11" customFormat="1" x14ac:dyDescent="0.25">
      <c r="A9861" t="str">
        <f t="shared" si="1440"/>
        <v>41</v>
      </c>
      <c r="B9861" t="s">
        <v>812</v>
      </c>
      <c r="C9861" t="str">
        <f t="shared" si="1439"/>
        <v>091</v>
      </c>
      <c r="D9861" t="s">
        <v>812</v>
      </c>
      <c r="E9861" t="str">
        <f t="shared" si="1438"/>
        <v>07</v>
      </c>
      <c r="F9861" t="str">
        <f>"048"</f>
        <v>048</v>
      </c>
      <c r="G9861" t="str">
        <f>""</f>
        <v/>
      </c>
      <c r="H9861" t="s">
        <v>0</v>
      </c>
      <c r="I9861" t="s">
        <v>3904</v>
      </c>
      <c r="J9861" t="s">
        <v>7490</v>
      </c>
      <c r="K9861" t="str">
        <f t="shared" si="1441"/>
        <v>41015</v>
      </c>
    </row>
    <row r="9862" spans="1:11" customFormat="1" x14ac:dyDescent="0.25">
      <c r="A9862" t="str">
        <f t="shared" si="1440"/>
        <v>41</v>
      </c>
      <c r="B9862" t="s">
        <v>812</v>
      </c>
      <c r="C9862" t="str">
        <f t="shared" si="1439"/>
        <v>091</v>
      </c>
      <c r="D9862" t="s">
        <v>812</v>
      </c>
      <c r="E9862" t="str">
        <f t="shared" si="1438"/>
        <v>07</v>
      </c>
      <c r="F9862" t="str">
        <f>"049"</f>
        <v>049</v>
      </c>
      <c r="G9862" t="str">
        <f>""</f>
        <v/>
      </c>
      <c r="H9862" t="s">
        <v>1</v>
      </c>
      <c r="I9862" t="s">
        <v>3917</v>
      </c>
      <c r="J9862" t="s">
        <v>7504</v>
      </c>
      <c r="K9862" t="str">
        <f t="shared" si="1441"/>
        <v>41015</v>
      </c>
    </row>
    <row r="9863" spans="1:11" customFormat="1" x14ac:dyDescent="0.25">
      <c r="A9863" t="str">
        <f t="shared" si="1440"/>
        <v>41</v>
      </c>
      <c r="B9863" t="s">
        <v>812</v>
      </c>
      <c r="C9863" t="str">
        <f t="shared" si="1439"/>
        <v>091</v>
      </c>
      <c r="D9863" t="s">
        <v>812</v>
      </c>
      <c r="E9863" t="str">
        <f t="shared" si="1438"/>
        <v>07</v>
      </c>
      <c r="F9863" t="str">
        <f>"049"</f>
        <v>049</v>
      </c>
      <c r="G9863" t="str">
        <f>""</f>
        <v/>
      </c>
      <c r="H9863" t="s">
        <v>0</v>
      </c>
      <c r="I9863" t="s">
        <v>3917</v>
      </c>
      <c r="J9863" t="s">
        <v>7504</v>
      </c>
      <c r="K9863" t="str">
        <f t="shared" si="1441"/>
        <v>41015</v>
      </c>
    </row>
    <row r="9864" spans="1:11" customFormat="1" x14ac:dyDescent="0.25">
      <c r="A9864" t="str">
        <f t="shared" si="1440"/>
        <v>41</v>
      </c>
      <c r="B9864" t="s">
        <v>812</v>
      </c>
      <c r="C9864" t="str">
        <f t="shared" si="1439"/>
        <v>091</v>
      </c>
      <c r="D9864" t="s">
        <v>812</v>
      </c>
      <c r="E9864" t="str">
        <f t="shared" si="1438"/>
        <v>07</v>
      </c>
      <c r="F9864" t="str">
        <f>"050"</f>
        <v>050</v>
      </c>
      <c r="G9864" t="str">
        <f>""</f>
        <v/>
      </c>
      <c r="H9864" t="s">
        <v>1</v>
      </c>
      <c r="I9864" t="s">
        <v>3917</v>
      </c>
      <c r="J9864" t="s">
        <v>7504</v>
      </c>
      <c r="K9864" t="str">
        <f t="shared" si="1441"/>
        <v>41015</v>
      </c>
    </row>
    <row r="9865" spans="1:11" customFormat="1" x14ac:dyDescent="0.25">
      <c r="A9865" t="str">
        <f t="shared" si="1440"/>
        <v>41</v>
      </c>
      <c r="B9865" t="s">
        <v>812</v>
      </c>
      <c r="C9865" t="str">
        <f t="shared" si="1439"/>
        <v>091</v>
      </c>
      <c r="D9865" t="s">
        <v>812</v>
      </c>
      <c r="E9865" t="str">
        <f t="shared" si="1438"/>
        <v>07</v>
      </c>
      <c r="F9865" t="str">
        <f>"050"</f>
        <v>050</v>
      </c>
      <c r="G9865" t="str">
        <f>""</f>
        <v/>
      </c>
      <c r="H9865" t="s">
        <v>0</v>
      </c>
      <c r="I9865" t="s">
        <v>3917</v>
      </c>
      <c r="J9865" t="s">
        <v>7504</v>
      </c>
      <c r="K9865" t="str">
        <f t="shared" si="1441"/>
        <v>41015</v>
      </c>
    </row>
    <row r="9866" spans="1:11" customFormat="1" x14ac:dyDescent="0.25">
      <c r="A9866" t="str">
        <f t="shared" si="1440"/>
        <v>41</v>
      </c>
      <c r="B9866" t="s">
        <v>812</v>
      </c>
      <c r="C9866" t="str">
        <f t="shared" si="1439"/>
        <v>091</v>
      </c>
      <c r="D9866" t="s">
        <v>812</v>
      </c>
      <c r="E9866" t="str">
        <f t="shared" si="1438"/>
        <v>07</v>
      </c>
      <c r="F9866" t="str">
        <f>"051"</f>
        <v>051</v>
      </c>
      <c r="G9866" t="str">
        <f>""</f>
        <v/>
      </c>
      <c r="H9866" t="s">
        <v>1</v>
      </c>
      <c r="I9866" t="s">
        <v>3918</v>
      </c>
      <c r="J9866" t="s">
        <v>7505</v>
      </c>
      <c r="K9866" t="str">
        <f t="shared" si="1441"/>
        <v>41015</v>
      </c>
    </row>
    <row r="9867" spans="1:11" customFormat="1" x14ac:dyDescent="0.25">
      <c r="A9867" t="str">
        <f t="shared" si="1440"/>
        <v>41</v>
      </c>
      <c r="B9867" t="s">
        <v>812</v>
      </c>
      <c r="C9867" t="str">
        <f t="shared" si="1439"/>
        <v>091</v>
      </c>
      <c r="D9867" t="s">
        <v>812</v>
      </c>
      <c r="E9867" t="str">
        <f t="shared" si="1438"/>
        <v>07</v>
      </c>
      <c r="F9867" t="str">
        <f>"051"</f>
        <v>051</v>
      </c>
      <c r="G9867" t="str">
        <f>""</f>
        <v/>
      </c>
      <c r="H9867" t="s">
        <v>0</v>
      </c>
      <c r="I9867" t="s">
        <v>3918</v>
      </c>
      <c r="J9867" t="s">
        <v>7505</v>
      </c>
      <c r="K9867" t="str">
        <f t="shared" si="1441"/>
        <v>41015</v>
      </c>
    </row>
    <row r="9868" spans="1:11" customFormat="1" x14ac:dyDescent="0.25">
      <c r="A9868" t="str">
        <f t="shared" si="1440"/>
        <v>41</v>
      </c>
      <c r="B9868" t="s">
        <v>812</v>
      </c>
      <c r="C9868" t="str">
        <f t="shared" si="1439"/>
        <v>091</v>
      </c>
      <c r="D9868" t="s">
        <v>812</v>
      </c>
      <c r="E9868" t="str">
        <f t="shared" si="1438"/>
        <v>07</v>
      </c>
      <c r="F9868" t="str">
        <f>"051"</f>
        <v>051</v>
      </c>
      <c r="G9868" t="str">
        <f>""</f>
        <v/>
      </c>
      <c r="H9868" t="s">
        <v>2</v>
      </c>
      <c r="I9868" t="s">
        <v>3918</v>
      </c>
      <c r="J9868" t="s">
        <v>7505</v>
      </c>
      <c r="K9868" t="str">
        <f t="shared" si="1441"/>
        <v>41015</v>
      </c>
    </row>
    <row r="9869" spans="1:11" customFormat="1" x14ac:dyDescent="0.25">
      <c r="A9869" t="str">
        <f t="shared" si="1440"/>
        <v>41</v>
      </c>
      <c r="B9869" t="s">
        <v>812</v>
      </c>
      <c r="C9869" t="str">
        <f t="shared" si="1439"/>
        <v>091</v>
      </c>
      <c r="D9869" t="s">
        <v>812</v>
      </c>
      <c r="E9869" t="str">
        <f t="shared" ref="E9869:E9932" si="1442">"08"</f>
        <v>08</v>
      </c>
      <c r="F9869" t="str">
        <f>"001"</f>
        <v>001</v>
      </c>
      <c r="G9869" t="str">
        <f>""</f>
        <v/>
      </c>
      <c r="H9869" t="s">
        <v>1</v>
      </c>
      <c r="I9869" t="s">
        <v>3919</v>
      </c>
      <c r="J9869" t="s">
        <v>7506</v>
      </c>
      <c r="K9869" t="str">
        <f>"41018"</f>
        <v>41018</v>
      </c>
    </row>
    <row r="9870" spans="1:11" customFormat="1" x14ac:dyDescent="0.25">
      <c r="A9870" t="str">
        <f t="shared" si="1440"/>
        <v>41</v>
      </c>
      <c r="B9870" t="s">
        <v>812</v>
      </c>
      <c r="C9870" t="str">
        <f t="shared" si="1439"/>
        <v>091</v>
      </c>
      <c r="D9870" t="s">
        <v>812</v>
      </c>
      <c r="E9870" t="str">
        <f t="shared" si="1442"/>
        <v>08</v>
      </c>
      <c r="F9870" t="str">
        <f>"001"</f>
        <v>001</v>
      </c>
      <c r="G9870" t="str">
        <f>""</f>
        <v/>
      </c>
      <c r="H9870" t="s">
        <v>0</v>
      </c>
      <c r="I9870" t="s">
        <v>3919</v>
      </c>
      <c r="J9870" t="s">
        <v>7506</v>
      </c>
      <c r="K9870" t="str">
        <f>"41018"</f>
        <v>41018</v>
      </c>
    </row>
    <row r="9871" spans="1:11" customFormat="1" x14ac:dyDescent="0.25">
      <c r="A9871" t="str">
        <f t="shared" si="1440"/>
        <v>41</v>
      </c>
      <c r="B9871" t="s">
        <v>812</v>
      </c>
      <c r="C9871" t="str">
        <f t="shared" si="1439"/>
        <v>091</v>
      </c>
      <c r="D9871" t="s">
        <v>812</v>
      </c>
      <c r="E9871" t="str">
        <f t="shared" si="1442"/>
        <v>08</v>
      </c>
      <c r="F9871" t="str">
        <f>"002"</f>
        <v>002</v>
      </c>
      <c r="G9871" t="str">
        <f>""</f>
        <v/>
      </c>
      <c r="H9871" t="s">
        <v>1</v>
      </c>
      <c r="I9871" t="s">
        <v>3919</v>
      </c>
      <c r="J9871" t="s">
        <v>7506</v>
      </c>
      <c r="K9871" t="str">
        <f>"41018"</f>
        <v>41018</v>
      </c>
    </row>
    <row r="9872" spans="1:11" customFormat="1" x14ac:dyDescent="0.25">
      <c r="A9872" t="str">
        <f t="shared" si="1440"/>
        <v>41</v>
      </c>
      <c r="B9872" t="s">
        <v>812</v>
      </c>
      <c r="C9872" t="str">
        <f t="shared" si="1439"/>
        <v>091</v>
      </c>
      <c r="D9872" t="s">
        <v>812</v>
      </c>
      <c r="E9872" t="str">
        <f t="shared" si="1442"/>
        <v>08</v>
      </c>
      <c r="F9872" t="str">
        <f>"002"</f>
        <v>002</v>
      </c>
      <c r="G9872" t="str">
        <f>""</f>
        <v/>
      </c>
      <c r="H9872" t="s">
        <v>0</v>
      </c>
      <c r="I9872" t="s">
        <v>3919</v>
      </c>
      <c r="J9872" t="s">
        <v>7506</v>
      </c>
      <c r="K9872" t="str">
        <f>"41018"</f>
        <v>41018</v>
      </c>
    </row>
    <row r="9873" spans="1:11" customFormat="1" x14ac:dyDescent="0.25">
      <c r="A9873" t="str">
        <f t="shared" si="1440"/>
        <v>41</v>
      </c>
      <c r="B9873" t="s">
        <v>812</v>
      </c>
      <c r="C9873" t="str">
        <f t="shared" si="1439"/>
        <v>091</v>
      </c>
      <c r="D9873" t="s">
        <v>812</v>
      </c>
      <c r="E9873" t="str">
        <f t="shared" si="1442"/>
        <v>08</v>
      </c>
      <c r="F9873" t="str">
        <f>"003"</f>
        <v>003</v>
      </c>
      <c r="G9873" t="str">
        <f>""</f>
        <v/>
      </c>
      <c r="H9873" t="s">
        <v>1</v>
      </c>
      <c r="I9873" t="s">
        <v>3920</v>
      </c>
      <c r="J9873" t="s">
        <v>7507</v>
      </c>
      <c r="K9873" t="str">
        <f>"41007"</f>
        <v>41007</v>
      </c>
    </row>
    <row r="9874" spans="1:11" customFormat="1" x14ac:dyDescent="0.25">
      <c r="A9874" t="str">
        <f t="shared" si="1440"/>
        <v>41</v>
      </c>
      <c r="B9874" t="s">
        <v>812</v>
      </c>
      <c r="C9874" t="str">
        <f t="shared" si="1439"/>
        <v>091</v>
      </c>
      <c r="D9874" t="s">
        <v>812</v>
      </c>
      <c r="E9874" t="str">
        <f t="shared" si="1442"/>
        <v>08</v>
      </c>
      <c r="F9874" t="str">
        <f>"003"</f>
        <v>003</v>
      </c>
      <c r="G9874" t="str">
        <f>""</f>
        <v/>
      </c>
      <c r="H9874" t="s">
        <v>0</v>
      </c>
      <c r="I9874" t="s">
        <v>3920</v>
      </c>
      <c r="J9874" t="s">
        <v>7507</v>
      </c>
      <c r="K9874" t="str">
        <f>"41007"</f>
        <v>41007</v>
      </c>
    </row>
    <row r="9875" spans="1:11" customFormat="1" x14ac:dyDescent="0.25">
      <c r="A9875" t="str">
        <f t="shared" si="1440"/>
        <v>41</v>
      </c>
      <c r="B9875" t="s">
        <v>812</v>
      </c>
      <c r="C9875" t="str">
        <f t="shared" si="1439"/>
        <v>091</v>
      </c>
      <c r="D9875" t="s">
        <v>812</v>
      </c>
      <c r="E9875" t="str">
        <f t="shared" si="1442"/>
        <v>08</v>
      </c>
      <c r="F9875" t="str">
        <f>"004"</f>
        <v>004</v>
      </c>
      <c r="G9875" t="str">
        <f>""</f>
        <v/>
      </c>
      <c r="H9875" t="s">
        <v>3</v>
      </c>
      <c r="I9875" t="s">
        <v>3830</v>
      </c>
      <c r="J9875" t="s">
        <v>7415</v>
      </c>
      <c r="K9875" t="str">
        <f>"41018"</f>
        <v>41018</v>
      </c>
    </row>
    <row r="9876" spans="1:11" customFormat="1" x14ac:dyDescent="0.25">
      <c r="A9876" t="str">
        <f t="shared" si="1440"/>
        <v>41</v>
      </c>
      <c r="B9876" t="s">
        <v>812</v>
      </c>
      <c r="C9876" t="str">
        <f t="shared" si="1439"/>
        <v>091</v>
      </c>
      <c r="D9876" t="s">
        <v>812</v>
      </c>
      <c r="E9876" t="str">
        <f t="shared" si="1442"/>
        <v>08</v>
      </c>
      <c r="F9876" t="str">
        <f>"005"</f>
        <v>005</v>
      </c>
      <c r="G9876" t="str">
        <f>""</f>
        <v/>
      </c>
      <c r="H9876" t="s">
        <v>1</v>
      </c>
      <c r="I9876" t="s">
        <v>3921</v>
      </c>
      <c r="J9876" t="s">
        <v>7508</v>
      </c>
      <c r="K9876" t="str">
        <f t="shared" ref="K9876:K9895" si="1443">"41008"</f>
        <v>41008</v>
      </c>
    </row>
    <row r="9877" spans="1:11" customFormat="1" x14ac:dyDescent="0.25">
      <c r="A9877" t="str">
        <f t="shared" si="1440"/>
        <v>41</v>
      </c>
      <c r="B9877" t="s">
        <v>812</v>
      </c>
      <c r="C9877" t="str">
        <f t="shared" si="1439"/>
        <v>091</v>
      </c>
      <c r="D9877" t="s">
        <v>812</v>
      </c>
      <c r="E9877" t="str">
        <f t="shared" si="1442"/>
        <v>08</v>
      </c>
      <c r="F9877" t="str">
        <f>"005"</f>
        <v>005</v>
      </c>
      <c r="G9877" t="str">
        <f>""</f>
        <v/>
      </c>
      <c r="H9877" t="s">
        <v>0</v>
      </c>
      <c r="I9877" t="s">
        <v>3921</v>
      </c>
      <c r="J9877" t="s">
        <v>7508</v>
      </c>
      <c r="K9877" t="str">
        <f t="shared" si="1443"/>
        <v>41008</v>
      </c>
    </row>
    <row r="9878" spans="1:11" customFormat="1" x14ac:dyDescent="0.25">
      <c r="A9878" t="str">
        <f t="shared" si="1440"/>
        <v>41</v>
      </c>
      <c r="B9878" t="s">
        <v>812</v>
      </c>
      <c r="C9878" t="str">
        <f t="shared" si="1439"/>
        <v>091</v>
      </c>
      <c r="D9878" t="s">
        <v>812</v>
      </c>
      <c r="E9878" t="str">
        <f t="shared" si="1442"/>
        <v>08</v>
      </c>
      <c r="F9878" t="str">
        <f>"005"</f>
        <v>005</v>
      </c>
      <c r="G9878" t="str">
        <f>""</f>
        <v/>
      </c>
      <c r="H9878" t="s">
        <v>2</v>
      </c>
      <c r="I9878" t="s">
        <v>3921</v>
      </c>
      <c r="J9878" t="s">
        <v>7508</v>
      </c>
      <c r="K9878" t="str">
        <f t="shared" si="1443"/>
        <v>41008</v>
      </c>
    </row>
    <row r="9879" spans="1:11" customFormat="1" x14ac:dyDescent="0.25">
      <c r="A9879" t="str">
        <f t="shared" si="1440"/>
        <v>41</v>
      </c>
      <c r="B9879" t="s">
        <v>812</v>
      </c>
      <c r="C9879" t="str">
        <f t="shared" si="1439"/>
        <v>091</v>
      </c>
      <c r="D9879" t="s">
        <v>812</v>
      </c>
      <c r="E9879" t="str">
        <f t="shared" si="1442"/>
        <v>08</v>
      </c>
      <c r="F9879" t="str">
        <f>"006"</f>
        <v>006</v>
      </c>
      <c r="G9879" t="str">
        <f>""</f>
        <v/>
      </c>
      <c r="H9879" t="s">
        <v>1</v>
      </c>
      <c r="I9879" t="s">
        <v>3922</v>
      </c>
      <c r="J9879" t="s">
        <v>7509</v>
      </c>
      <c r="K9879" t="str">
        <f t="shared" si="1443"/>
        <v>41008</v>
      </c>
    </row>
    <row r="9880" spans="1:11" customFormat="1" x14ac:dyDescent="0.25">
      <c r="A9880" t="str">
        <f t="shared" si="1440"/>
        <v>41</v>
      </c>
      <c r="B9880" t="s">
        <v>812</v>
      </c>
      <c r="C9880" t="str">
        <f t="shared" si="1439"/>
        <v>091</v>
      </c>
      <c r="D9880" t="s">
        <v>812</v>
      </c>
      <c r="E9880" t="str">
        <f t="shared" si="1442"/>
        <v>08</v>
      </c>
      <c r="F9880" t="str">
        <f>"006"</f>
        <v>006</v>
      </c>
      <c r="G9880" t="str">
        <f>""</f>
        <v/>
      </c>
      <c r="H9880" t="s">
        <v>0</v>
      </c>
      <c r="I9880" t="s">
        <v>3922</v>
      </c>
      <c r="J9880" t="s">
        <v>7509</v>
      </c>
      <c r="K9880" t="str">
        <f t="shared" si="1443"/>
        <v>41008</v>
      </c>
    </row>
    <row r="9881" spans="1:11" customFormat="1" x14ac:dyDescent="0.25">
      <c r="A9881" t="str">
        <f t="shared" si="1440"/>
        <v>41</v>
      </c>
      <c r="B9881" t="s">
        <v>812</v>
      </c>
      <c r="C9881" t="str">
        <f t="shared" si="1439"/>
        <v>091</v>
      </c>
      <c r="D9881" t="s">
        <v>812</v>
      </c>
      <c r="E9881" t="str">
        <f t="shared" si="1442"/>
        <v>08</v>
      </c>
      <c r="F9881" t="str">
        <f>"007"</f>
        <v>007</v>
      </c>
      <c r="G9881" t="str">
        <f>""</f>
        <v/>
      </c>
      <c r="H9881" t="s">
        <v>1</v>
      </c>
      <c r="I9881" t="s">
        <v>3922</v>
      </c>
      <c r="J9881" t="s">
        <v>7509</v>
      </c>
      <c r="K9881" t="str">
        <f t="shared" si="1443"/>
        <v>41008</v>
      </c>
    </row>
    <row r="9882" spans="1:11" customFormat="1" x14ac:dyDescent="0.25">
      <c r="A9882" t="str">
        <f t="shared" si="1440"/>
        <v>41</v>
      </c>
      <c r="B9882" t="s">
        <v>812</v>
      </c>
      <c r="C9882" t="str">
        <f t="shared" si="1439"/>
        <v>091</v>
      </c>
      <c r="D9882" t="s">
        <v>812</v>
      </c>
      <c r="E9882" t="str">
        <f t="shared" si="1442"/>
        <v>08</v>
      </c>
      <c r="F9882" t="str">
        <f>"007"</f>
        <v>007</v>
      </c>
      <c r="G9882" t="str">
        <f>""</f>
        <v/>
      </c>
      <c r="H9882" t="s">
        <v>0</v>
      </c>
      <c r="I9882" t="s">
        <v>3922</v>
      </c>
      <c r="J9882" t="s">
        <v>7509</v>
      </c>
      <c r="K9882" t="str">
        <f t="shared" si="1443"/>
        <v>41008</v>
      </c>
    </row>
    <row r="9883" spans="1:11" customFormat="1" x14ac:dyDescent="0.25">
      <c r="A9883" t="str">
        <f t="shared" si="1440"/>
        <v>41</v>
      </c>
      <c r="B9883" t="s">
        <v>812</v>
      </c>
      <c r="C9883" t="str">
        <f t="shared" si="1439"/>
        <v>091</v>
      </c>
      <c r="D9883" t="s">
        <v>812</v>
      </c>
      <c r="E9883" t="str">
        <f t="shared" si="1442"/>
        <v>08</v>
      </c>
      <c r="F9883" t="str">
        <f>"008"</f>
        <v>008</v>
      </c>
      <c r="G9883" t="str">
        <f>""</f>
        <v/>
      </c>
      <c r="H9883" t="s">
        <v>1</v>
      </c>
      <c r="I9883" t="s">
        <v>3795</v>
      </c>
      <c r="J9883" t="s">
        <v>7380</v>
      </c>
      <c r="K9883" t="str">
        <f t="shared" si="1443"/>
        <v>41008</v>
      </c>
    </row>
    <row r="9884" spans="1:11" customFormat="1" x14ac:dyDescent="0.25">
      <c r="A9884" t="str">
        <f t="shared" si="1440"/>
        <v>41</v>
      </c>
      <c r="B9884" t="s">
        <v>812</v>
      </c>
      <c r="C9884" t="str">
        <f t="shared" si="1439"/>
        <v>091</v>
      </c>
      <c r="D9884" t="s">
        <v>812</v>
      </c>
      <c r="E9884" t="str">
        <f t="shared" si="1442"/>
        <v>08</v>
      </c>
      <c r="F9884" t="str">
        <f>"008"</f>
        <v>008</v>
      </c>
      <c r="G9884" t="str">
        <f>""</f>
        <v/>
      </c>
      <c r="H9884" t="s">
        <v>0</v>
      </c>
      <c r="I9884" t="s">
        <v>3795</v>
      </c>
      <c r="J9884" t="s">
        <v>7380</v>
      </c>
      <c r="K9884" t="str">
        <f t="shared" si="1443"/>
        <v>41008</v>
      </c>
    </row>
    <row r="9885" spans="1:11" customFormat="1" x14ac:dyDescent="0.25">
      <c r="A9885" t="str">
        <f t="shared" si="1440"/>
        <v>41</v>
      </c>
      <c r="B9885" t="s">
        <v>812</v>
      </c>
      <c r="C9885" t="str">
        <f t="shared" si="1439"/>
        <v>091</v>
      </c>
      <c r="D9885" t="s">
        <v>812</v>
      </c>
      <c r="E9885" t="str">
        <f t="shared" si="1442"/>
        <v>08</v>
      </c>
      <c r="F9885" t="str">
        <f>"008"</f>
        <v>008</v>
      </c>
      <c r="G9885" t="str">
        <f>""</f>
        <v/>
      </c>
      <c r="H9885" t="s">
        <v>2</v>
      </c>
      <c r="I9885" t="s">
        <v>3795</v>
      </c>
      <c r="J9885" t="s">
        <v>7380</v>
      </c>
      <c r="K9885" t="str">
        <f t="shared" si="1443"/>
        <v>41008</v>
      </c>
    </row>
    <row r="9886" spans="1:11" customFormat="1" x14ac:dyDescent="0.25">
      <c r="A9886" t="str">
        <f t="shared" si="1440"/>
        <v>41</v>
      </c>
      <c r="B9886" t="s">
        <v>812</v>
      </c>
      <c r="C9886" t="str">
        <f t="shared" si="1439"/>
        <v>091</v>
      </c>
      <c r="D9886" t="s">
        <v>812</v>
      </c>
      <c r="E9886" t="str">
        <f t="shared" si="1442"/>
        <v>08</v>
      </c>
      <c r="F9886" t="str">
        <f>"009"</f>
        <v>009</v>
      </c>
      <c r="G9886" t="str">
        <f>""</f>
        <v/>
      </c>
      <c r="H9886" t="s">
        <v>1</v>
      </c>
      <c r="I9886" t="s">
        <v>3923</v>
      </c>
      <c r="J9886" t="s">
        <v>7510</v>
      </c>
      <c r="K9886" t="str">
        <f t="shared" si="1443"/>
        <v>41008</v>
      </c>
    </row>
    <row r="9887" spans="1:11" customFormat="1" x14ac:dyDescent="0.25">
      <c r="A9887" t="str">
        <f t="shared" si="1440"/>
        <v>41</v>
      </c>
      <c r="B9887" t="s">
        <v>812</v>
      </c>
      <c r="C9887" t="str">
        <f t="shared" si="1439"/>
        <v>091</v>
      </c>
      <c r="D9887" t="s">
        <v>812</v>
      </c>
      <c r="E9887" t="str">
        <f t="shared" si="1442"/>
        <v>08</v>
      </c>
      <c r="F9887" t="str">
        <f>"009"</f>
        <v>009</v>
      </c>
      <c r="G9887" t="str">
        <f>""</f>
        <v/>
      </c>
      <c r="H9887" t="s">
        <v>0</v>
      </c>
      <c r="I9887" t="s">
        <v>3923</v>
      </c>
      <c r="J9887" t="s">
        <v>7510</v>
      </c>
      <c r="K9887" t="str">
        <f t="shared" si="1443"/>
        <v>41008</v>
      </c>
    </row>
    <row r="9888" spans="1:11" customFormat="1" x14ac:dyDescent="0.25">
      <c r="A9888" t="str">
        <f t="shared" si="1440"/>
        <v>41</v>
      </c>
      <c r="B9888" t="s">
        <v>812</v>
      </c>
      <c r="C9888" t="str">
        <f t="shared" si="1439"/>
        <v>091</v>
      </c>
      <c r="D9888" t="s">
        <v>812</v>
      </c>
      <c r="E9888" t="str">
        <f t="shared" si="1442"/>
        <v>08</v>
      </c>
      <c r="F9888" t="str">
        <f>"010"</f>
        <v>010</v>
      </c>
      <c r="G9888" t="str">
        <f>""</f>
        <v/>
      </c>
      <c r="H9888" t="s">
        <v>1</v>
      </c>
      <c r="I9888" t="s">
        <v>3923</v>
      </c>
      <c r="J9888" t="s">
        <v>7510</v>
      </c>
      <c r="K9888" t="str">
        <f t="shared" si="1443"/>
        <v>41008</v>
      </c>
    </row>
    <row r="9889" spans="1:11" customFormat="1" x14ac:dyDescent="0.25">
      <c r="A9889" t="str">
        <f t="shared" si="1440"/>
        <v>41</v>
      </c>
      <c r="B9889" t="s">
        <v>812</v>
      </c>
      <c r="C9889" t="str">
        <f t="shared" si="1439"/>
        <v>091</v>
      </c>
      <c r="D9889" t="s">
        <v>812</v>
      </c>
      <c r="E9889" t="str">
        <f t="shared" si="1442"/>
        <v>08</v>
      </c>
      <c r="F9889" t="str">
        <f>"010"</f>
        <v>010</v>
      </c>
      <c r="G9889" t="str">
        <f>""</f>
        <v/>
      </c>
      <c r="H9889" t="s">
        <v>0</v>
      </c>
      <c r="I9889" t="s">
        <v>3923</v>
      </c>
      <c r="J9889" t="s">
        <v>7510</v>
      </c>
      <c r="K9889" t="str">
        <f t="shared" si="1443"/>
        <v>41008</v>
      </c>
    </row>
    <row r="9890" spans="1:11" customFormat="1" x14ac:dyDescent="0.25">
      <c r="A9890" t="str">
        <f t="shared" si="1440"/>
        <v>41</v>
      </c>
      <c r="B9890" t="s">
        <v>812</v>
      </c>
      <c r="C9890" t="str">
        <f t="shared" si="1439"/>
        <v>091</v>
      </c>
      <c r="D9890" t="s">
        <v>812</v>
      </c>
      <c r="E9890" t="str">
        <f t="shared" si="1442"/>
        <v>08</v>
      </c>
      <c r="F9890" t="str">
        <f>"010"</f>
        <v>010</v>
      </c>
      <c r="G9890" t="str">
        <f>""</f>
        <v/>
      </c>
      <c r="H9890" t="s">
        <v>2</v>
      </c>
      <c r="I9890" t="s">
        <v>3923</v>
      </c>
      <c r="J9890" t="s">
        <v>7510</v>
      </c>
      <c r="K9890" t="str">
        <f t="shared" si="1443"/>
        <v>41008</v>
      </c>
    </row>
    <row r="9891" spans="1:11" customFormat="1" x14ac:dyDescent="0.25">
      <c r="A9891" t="str">
        <f t="shared" si="1440"/>
        <v>41</v>
      </c>
      <c r="B9891" t="s">
        <v>812</v>
      </c>
      <c r="C9891" t="str">
        <f t="shared" si="1439"/>
        <v>091</v>
      </c>
      <c r="D9891" t="s">
        <v>812</v>
      </c>
      <c r="E9891" t="str">
        <f t="shared" si="1442"/>
        <v>08</v>
      </c>
      <c r="F9891" t="str">
        <f>"011"</f>
        <v>011</v>
      </c>
      <c r="G9891" t="str">
        <f>""</f>
        <v/>
      </c>
      <c r="H9891" t="s">
        <v>1</v>
      </c>
      <c r="I9891" t="s">
        <v>3924</v>
      </c>
      <c r="J9891" t="s">
        <v>7511</v>
      </c>
      <c r="K9891" t="str">
        <f t="shared" si="1443"/>
        <v>41008</v>
      </c>
    </row>
    <row r="9892" spans="1:11" customFormat="1" x14ac:dyDescent="0.25">
      <c r="A9892" t="str">
        <f t="shared" si="1440"/>
        <v>41</v>
      </c>
      <c r="B9892" t="s">
        <v>812</v>
      </c>
      <c r="C9892" t="str">
        <f t="shared" si="1439"/>
        <v>091</v>
      </c>
      <c r="D9892" t="s">
        <v>812</v>
      </c>
      <c r="E9892" t="str">
        <f t="shared" si="1442"/>
        <v>08</v>
      </c>
      <c r="F9892" t="str">
        <f>"011"</f>
        <v>011</v>
      </c>
      <c r="G9892" t="str">
        <f>""</f>
        <v/>
      </c>
      <c r="H9892" t="s">
        <v>0</v>
      </c>
      <c r="I9892" t="s">
        <v>3924</v>
      </c>
      <c r="J9892" t="s">
        <v>7511</v>
      </c>
      <c r="K9892" t="str">
        <f t="shared" si="1443"/>
        <v>41008</v>
      </c>
    </row>
    <row r="9893" spans="1:11" customFormat="1" x14ac:dyDescent="0.25">
      <c r="A9893" t="str">
        <f t="shared" si="1440"/>
        <v>41</v>
      </c>
      <c r="B9893" t="s">
        <v>812</v>
      </c>
      <c r="C9893" t="str">
        <f t="shared" si="1439"/>
        <v>091</v>
      </c>
      <c r="D9893" t="s">
        <v>812</v>
      </c>
      <c r="E9893" t="str">
        <f t="shared" si="1442"/>
        <v>08</v>
      </c>
      <c r="F9893" t="str">
        <f>"012"</f>
        <v>012</v>
      </c>
      <c r="G9893" t="str">
        <f>""</f>
        <v/>
      </c>
      <c r="H9893" t="s">
        <v>1</v>
      </c>
      <c r="I9893" t="s">
        <v>3924</v>
      </c>
      <c r="J9893" t="s">
        <v>7511</v>
      </c>
      <c r="K9893" t="str">
        <f t="shared" si="1443"/>
        <v>41008</v>
      </c>
    </row>
    <row r="9894" spans="1:11" customFormat="1" x14ac:dyDescent="0.25">
      <c r="A9894" t="str">
        <f t="shared" si="1440"/>
        <v>41</v>
      </c>
      <c r="B9894" t="s">
        <v>812</v>
      </c>
      <c r="C9894" t="str">
        <f t="shared" si="1439"/>
        <v>091</v>
      </c>
      <c r="D9894" t="s">
        <v>812</v>
      </c>
      <c r="E9894" t="str">
        <f t="shared" si="1442"/>
        <v>08</v>
      </c>
      <c r="F9894" t="str">
        <f>"012"</f>
        <v>012</v>
      </c>
      <c r="G9894" t="str">
        <f>""</f>
        <v/>
      </c>
      <c r="H9894" t="s">
        <v>0</v>
      </c>
      <c r="I9894" t="s">
        <v>3924</v>
      </c>
      <c r="J9894" t="s">
        <v>7511</v>
      </c>
      <c r="K9894" t="str">
        <f t="shared" si="1443"/>
        <v>41008</v>
      </c>
    </row>
    <row r="9895" spans="1:11" customFormat="1" x14ac:dyDescent="0.25">
      <c r="A9895" t="str">
        <f t="shared" si="1440"/>
        <v>41</v>
      </c>
      <c r="B9895" t="s">
        <v>812</v>
      </c>
      <c r="C9895" t="str">
        <f t="shared" si="1439"/>
        <v>091</v>
      </c>
      <c r="D9895" t="s">
        <v>812</v>
      </c>
      <c r="E9895" t="str">
        <f t="shared" si="1442"/>
        <v>08</v>
      </c>
      <c r="F9895" t="str">
        <f>"014"</f>
        <v>014</v>
      </c>
      <c r="G9895" t="str">
        <f>""</f>
        <v/>
      </c>
      <c r="H9895" t="s">
        <v>3</v>
      </c>
      <c r="I9895" t="s">
        <v>3924</v>
      </c>
      <c r="J9895" t="s">
        <v>7511</v>
      </c>
      <c r="K9895" t="str">
        <f t="shared" si="1443"/>
        <v>41008</v>
      </c>
    </row>
    <row r="9896" spans="1:11" customFormat="1" x14ac:dyDescent="0.25">
      <c r="A9896" t="str">
        <f t="shared" si="1440"/>
        <v>41</v>
      </c>
      <c r="B9896" t="s">
        <v>812</v>
      </c>
      <c r="C9896" t="str">
        <f t="shared" si="1439"/>
        <v>091</v>
      </c>
      <c r="D9896" t="s">
        <v>812</v>
      </c>
      <c r="E9896" t="str">
        <f t="shared" si="1442"/>
        <v>08</v>
      </c>
      <c r="F9896" t="str">
        <f>"015"</f>
        <v>015</v>
      </c>
      <c r="G9896" t="str">
        <f>""</f>
        <v/>
      </c>
      <c r="H9896" t="s">
        <v>1</v>
      </c>
      <c r="I9896" t="s">
        <v>3925</v>
      </c>
      <c r="J9896" t="s">
        <v>7512</v>
      </c>
      <c r="K9896" t="str">
        <f t="shared" ref="K9896:K9915" si="1444">"41007"</f>
        <v>41007</v>
      </c>
    </row>
    <row r="9897" spans="1:11" customFormat="1" x14ac:dyDescent="0.25">
      <c r="A9897" t="str">
        <f t="shared" si="1440"/>
        <v>41</v>
      </c>
      <c r="B9897" t="s">
        <v>812</v>
      </c>
      <c r="C9897" t="str">
        <f t="shared" si="1439"/>
        <v>091</v>
      </c>
      <c r="D9897" t="s">
        <v>812</v>
      </c>
      <c r="E9897" t="str">
        <f t="shared" si="1442"/>
        <v>08</v>
      </c>
      <c r="F9897" t="str">
        <f>"015"</f>
        <v>015</v>
      </c>
      <c r="G9897" t="str">
        <f>""</f>
        <v/>
      </c>
      <c r="H9897" t="s">
        <v>0</v>
      </c>
      <c r="I9897" t="s">
        <v>3925</v>
      </c>
      <c r="J9897" t="s">
        <v>7512</v>
      </c>
      <c r="K9897" t="str">
        <f t="shared" si="1444"/>
        <v>41007</v>
      </c>
    </row>
    <row r="9898" spans="1:11" customFormat="1" x14ac:dyDescent="0.25">
      <c r="A9898" t="str">
        <f t="shared" si="1440"/>
        <v>41</v>
      </c>
      <c r="B9898" t="s">
        <v>812</v>
      </c>
      <c r="C9898" t="str">
        <f t="shared" si="1439"/>
        <v>091</v>
      </c>
      <c r="D9898" t="s">
        <v>812</v>
      </c>
      <c r="E9898" t="str">
        <f t="shared" si="1442"/>
        <v>08</v>
      </c>
      <c r="F9898" t="str">
        <f>"016"</f>
        <v>016</v>
      </c>
      <c r="G9898" t="str">
        <f>""</f>
        <v/>
      </c>
      <c r="H9898" t="s">
        <v>1</v>
      </c>
      <c r="I9898" t="s">
        <v>3925</v>
      </c>
      <c r="J9898" t="s">
        <v>7512</v>
      </c>
      <c r="K9898" t="str">
        <f t="shared" si="1444"/>
        <v>41007</v>
      </c>
    </row>
    <row r="9899" spans="1:11" customFormat="1" x14ac:dyDescent="0.25">
      <c r="A9899" t="str">
        <f t="shared" si="1440"/>
        <v>41</v>
      </c>
      <c r="B9899" t="s">
        <v>812</v>
      </c>
      <c r="C9899" t="str">
        <f t="shared" si="1439"/>
        <v>091</v>
      </c>
      <c r="D9899" t="s">
        <v>812</v>
      </c>
      <c r="E9899" t="str">
        <f t="shared" si="1442"/>
        <v>08</v>
      </c>
      <c r="F9899" t="str">
        <f>"016"</f>
        <v>016</v>
      </c>
      <c r="G9899" t="str">
        <f>""</f>
        <v/>
      </c>
      <c r="H9899" t="s">
        <v>0</v>
      </c>
      <c r="I9899" t="s">
        <v>3925</v>
      </c>
      <c r="J9899" t="s">
        <v>7512</v>
      </c>
      <c r="K9899" t="str">
        <f t="shared" si="1444"/>
        <v>41007</v>
      </c>
    </row>
    <row r="9900" spans="1:11" customFormat="1" x14ac:dyDescent="0.25">
      <c r="A9900" t="str">
        <f t="shared" si="1440"/>
        <v>41</v>
      </c>
      <c r="B9900" t="s">
        <v>812</v>
      </c>
      <c r="C9900" t="str">
        <f t="shared" si="1439"/>
        <v>091</v>
      </c>
      <c r="D9900" t="s">
        <v>812</v>
      </c>
      <c r="E9900" t="str">
        <f t="shared" si="1442"/>
        <v>08</v>
      </c>
      <c r="F9900" t="str">
        <f>"017"</f>
        <v>017</v>
      </c>
      <c r="G9900" t="str">
        <f>""</f>
        <v/>
      </c>
      <c r="H9900" t="s">
        <v>3</v>
      </c>
      <c r="I9900" t="s">
        <v>3926</v>
      </c>
      <c r="J9900" t="s">
        <v>7513</v>
      </c>
      <c r="K9900" t="str">
        <f t="shared" si="1444"/>
        <v>41007</v>
      </c>
    </row>
    <row r="9901" spans="1:11" customFormat="1" x14ac:dyDescent="0.25">
      <c r="A9901" t="str">
        <f t="shared" si="1440"/>
        <v>41</v>
      </c>
      <c r="B9901" t="s">
        <v>812</v>
      </c>
      <c r="C9901" t="str">
        <f t="shared" si="1439"/>
        <v>091</v>
      </c>
      <c r="D9901" t="s">
        <v>812</v>
      </c>
      <c r="E9901" t="str">
        <f t="shared" si="1442"/>
        <v>08</v>
      </c>
      <c r="F9901" t="str">
        <f>"018"</f>
        <v>018</v>
      </c>
      <c r="G9901" t="str">
        <f>""</f>
        <v/>
      </c>
      <c r="H9901" t="s">
        <v>1</v>
      </c>
      <c r="I9901" t="s">
        <v>3927</v>
      </c>
      <c r="J9901" t="s">
        <v>7514</v>
      </c>
      <c r="K9901" t="str">
        <f t="shared" si="1444"/>
        <v>41007</v>
      </c>
    </row>
    <row r="9902" spans="1:11" customFormat="1" x14ac:dyDescent="0.25">
      <c r="A9902" t="str">
        <f t="shared" si="1440"/>
        <v>41</v>
      </c>
      <c r="B9902" t="s">
        <v>812</v>
      </c>
      <c r="C9902" t="str">
        <f t="shared" si="1439"/>
        <v>091</v>
      </c>
      <c r="D9902" t="s">
        <v>812</v>
      </c>
      <c r="E9902" t="str">
        <f t="shared" si="1442"/>
        <v>08</v>
      </c>
      <c r="F9902" t="str">
        <f>"018"</f>
        <v>018</v>
      </c>
      <c r="G9902" t="str">
        <f>""</f>
        <v/>
      </c>
      <c r="H9902" t="s">
        <v>0</v>
      </c>
      <c r="I9902" t="s">
        <v>3927</v>
      </c>
      <c r="J9902" t="s">
        <v>7514</v>
      </c>
      <c r="K9902" t="str">
        <f t="shared" si="1444"/>
        <v>41007</v>
      </c>
    </row>
    <row r="9903" spans="1:11" customFormat="1" x14ac:dyDescent="0.25">
      <c r="A9903" t="str">
        <f t="shared" si="1440"/>
        <v>41</v>
      </c>
      <c r="B9903" t="s">
        <v>812</v>
      </c>
      <c r="C9903" t="str">
        <f t="shared" si="1439"/>
        <v>091</v>
      </c>
      <c r="D9903" t="s">
        <v>812</v>
      </c>
      <c r="E9903" t="str">
        <f t="shared" si="1442"/>
        <v>08</v>
      </c>
      <c r="F9903" t="str">
        <f>"019"</f>
        <v>019</v>
      </c>
      <c r="G9903" t="str">
        <f>""</f>
        <v/>
      </c>
      <c r="H9903" t="s">
        <v>1</v>
      </c>
      <c r="I9903" t="s">
        <v>3928</v>
      </c>
      <c r="J9903" t="s">
        <v>7515</v>
      </c>
      <c r="K9903" t="str">
        <f t="shared" si="1444"/>
        <v>41007</v>
      </c>
    </row>
    <row r="9904" spans="1:11" customFormat="1" x14ac:dyDescent="0.25">
      <c r="A9904" t="str">
        <f t="shared" si="1440"/>
        <v>41</v>
      </c>
      <c r="B9904" t="s">
        <v>812</v>
      </c>
      <c r="C9904" t="str">
        <f t="shared" si="1439"/>
        <v>091</v>
      </c>
      <c r="D9904" t="s">
        <v>812</v>
      </c>
      <c r="E9904" t="str">
        <f t="shared" si="1442"/>
        <v>08</v>
      </c>
      <c r="F9904" t="str">
        <f>"019"</f>
        <v>019</v>
      </c>
      <c r="G9904" t="str">
        <f>""</f>
        <v/>
      </c>
      <c r="H9904" t="s">
        <v>0</v>
      </c>
      <c r="I9904" t="s">
        <v>3928</v>
      </c>
      <c r="J9904" t="s">
        <v>7515</v>
      </c>
      <c r="K9904" t="str">
        <f t="shared" si="1444"/>
        <v>41007</v>
      </c>
    </row>
    <row r="9905" spans="1:11" customFormat="1" x14ac:dyDescent="0.25">
      <c r="A9905" t="str">
        <f t="shared" si="1440"/>
        <v>41</v>
      </c>
      <c r="B9905" t="s">
        <v>812</v>
      </c>
      <c r="C9905" t="str">
        <f t="shared" ref="C9905:C9968" si="1445">"091"</f>
        <v>091</v>
      </c>
      <c r="D9905" t="s">
        <v>812</v>
      </c>
      <c r="E9905" t="str">
        <f t="shared" si="1442"/>
        <v>08</v>
      </c>
      <c r="F9905" t="str">
        <f>"020"</f>
        <v>020</v>
      </c>
      <c r="G9905" t="str">
        <f>""</f>
        <v/>
      </c>
      <c r="H9905" t="s">
        <v>1</v>
      </c>
      <c r="I9905" t="s">
        <v>3928</v>
      </c>
      <c r="J9905" t="s">
        <v>7515</v>
      </c>
      <c r="K9905" t="str">
        <f t="shared" si="1444"/>
        <v>41007</v>
      </c>
    </row>
    <row r="9906" spans="1:11" customFormat="1" x14ac:dyDescent="0.25">
      <c r="A9906" t="str">
        <f t="shared" si="1440"/>
        <v>41</v>
      </c>
      <c r="B9906" t="s">
        <v>812</v>
      </c>
      <c r="C9906" t="str">
        <f t="shared" si="1445"/>
        <v>091</v>
      </c>
      <c r="D9906" t="s">
        <v>812</v>
      </c>
      <c r="E9906" t="str">
        <f t="shared" si="1442"/>
        <v>08</v>
      </c>
      <c r="F9906" t="str">
        <f>"020"</f>
        <v>020</v>
      </c>
      <c r="G9906" t="str">
        <f>""</f>
        <v/>
      </c>
      <c r="H9906" t="s">
        <v>0</v>
      </c>
      <c r="I9906" t="s">
        <v>3928</v>
      </c>
      <c r="J9906" t="s">
        <v>7515</v>
      </c>
      <c r="K9906" t="str">
        <f t="shared" si="1444"/>
        <v>41007</v>
      </c>
    </row>
    <row r="9907" spans="1:11" customFormat="1" x14ac:dyDescent="0.25">
      <c r="A9907" t="str">
        <f t="shared" si="1440"/>
        <v>41</v>
      </c>
      <c r="B9907" t="s">
        <v>812</v>
      </c>
      <c r="C9907" t="str">
        <f t="shared" si="1445"/>
        <v>091</v>
      </c>
      <c r="D9907" t="s">
        <v>812</v>
      </c>
      <c r="E9907" t="str">
        <f t="shared" si="1442"/>
        <v>08</v>
      </c>
      <c r="F9907" t="str">
        <f>"021"</f>
        <v>021</v>
      </c>
      <c r="G9907" t="str">
        <f>""</f>
        <v/>
      </c>
      <c r="H9907" t="s">
        <v>3</v>
      </c>
      <c r="I9907" t="s">
        <v>3929</v>
      </c>
      <c r="J9907" t="s">
        <v>7516</v>
      </c>
      <c r="K9907" t="str">
        <f t="shared" si="1444"/>
        <v>41007</v>
      </c>
    </row>
    <row r="9908" spans="1:11" customFormat="1" x14ac:dyDescent="0.25">
      <c r="A9908" t="str">
        <f t="shared" si="1440"/>
        <v>41</v>
      </c>
      <c r="B9908" t="s">
        <v>812</v>
      </c>
      <c r="C9908" t="str">
        <f t="shared" si="1445"/>
        <v>091</v>
      </c>
      <c r="D9908" t="s">
        <v>812</v>
      </c>
      <c r="E9908" t="str">
        <f t="shared" si="1442"/>
        <v>08</v>
      </c>
      <c r="F9908" t="str">
        <f>"022"</f>
        <v>022</v>
      </c>
      <c r="G9908" t="str">
        <f>""</f>
        <v/>
      </c>
      <c r="H9908" t="s">
        <v>3</v>
      </c>
      <c r="I9908" t="s">
        <v>3929</v>
      </c>
      <c r="J9908" t="s">
        <v>7516</v>
      </c>
      <c r="K9908" t="str">
        <f t="shared" si="1444"/>
        <v>41007</v>
      </c>
    </row>
    <row r="9909" spans="1:11" customFormat="1" x14ac:dyDescent="0.25">
      <c r="A9909" t="str">
        <f t="shared" si="1440"/>
        <v>41</v>
      </c>
      <c r="B9909" t="s">
        <v>812</v>
      </c>
      <c r="C9909" t="str">
        <f t="shared" si="1445"/>
        <v>091</v>
      </c>
      <c r="D9909" t="s">
        <v>812</v>
      </c>
      <c r="E9909" t="str">
        <f t="shared" si="1442"/>
        <v>08</v>
      </c>
      <c r="F9909" t="str">
        <f>"023"</f>
        <v>023</v>
      </c>
      <c r="G9909" t="str">
        <f>""</f>
        <v/>
      </c>
      <c r="H9909" t="s">
        <v>1</v>
      </c>
      <c r="I9909" t="s">
        <v>3920</v>
      </c>
      <c r="J9909" t="s">
        <v>7507</v>
      </c>
      <c r="K9909" t="str">
        <f t="shared" si="1444"/>
        <v>41007</v>
      </c>
    </row>
    <row r="9910" spans="1:11" customFormat="1" x14ac:dyDescent="0.25">
      <c r="A9910" t="str">
        <f t="shared" si="1440"/>
        <v>41</v>
      </c>
      <c r="B9910" t="s">
        <v>812</v>
      </c>
      <c r="C9910" t="str">
        <f t="shared" si="1445"/>
        <v>091</v>
      </c>
      <c r="D9910" t="s">
        <v>812</v>
      </c>
      <c r="E9910" t="str">
        <f t="shared" si="1442"/>
        <v>08</v>
      </c>
      <c r="F9910" t="str">
        <f>"023"</f>
        <v>023</v>
      </c>
      <c r="G9910" t="str">
        <f>""</f>
        <v/>
      </c>
      <c r="H9910" t="s">
        <v>0</v>
      </c>
      <c r="I9910" t="s">
        <v>3920</v>
      </c>
      <c r="J9910" t="s">
        <v>7507</v>
      </c>
      <c r="K9910" t="str">
        <f t="shared" si="1444"/>
        <v>41007</v>
      </c>
    </row>
    <row r="9911" spans="1:11" customFormat="1" x14ac:dyDescent="0.25">
      <c r="A9911" t="str">
        <f t="shared" ref="A9911:A9974" si="1446">"41"</f>
        <v>41</v>
      </c>
      <c r="B9911" t="s">
        <v>812</v>
      </c>
      <c r="C9911" t="str">
        <f t="shared" si="1445"/>
        <v>091</v>
      </c>
      <c r="D9911" t="s">
        <v>812</v>
      </c>
      <c r="E9911" t="str">
        <f t="shared" si="1442"/>
        <v>08</v>
      </c>
      <c r="F9911" t="str">
        <f>"024"</f>
        <v>024</v>
      </c>
      <c r="G9911" t="str">
        <f>""</f>
        <v/>
      </c>
      <c r="H9911" t="s">
        <v>1</v>
      </c>
      <c r="I9911" t="s">
        <v>3929</v>
      </c>
      <c r="J9911" t="s">
        <v>7516</v>
      </c>
      <c r="K9911" t="str">
        <f t="shared" si="1444"/>
        <v>41007</v>
      </c>
    </row>
    <row r="9912" spans="1:11" customFormat="1" x14ac:dyDescent="0.25">
      <c r="A9912" t="str">
        <f t="shared" si="1446"/>
        <v>41</v>
      </c>
      <c r="B9912" t="s">
        <v>812</v>
      </c>
      <c r="C9912" t="str">
        <f t="shared" si="1445"/>
        <v>091</v>
      </c>
      <c r="D9912" t="s">
        <v>812</v>
      </c>
      <c r="E9912" t="str">
        <f t="shared" si="1442"/>
        <v>08</v>
      </c>
      <c r="F9912" t="str">
        <f>"024"</f>
        <v>024</v>
      </c>
      <c r="G9912" t="str">
        <f>""</f>
        <v/>
      </c>
      <c r="H9912" t="s">
        <v>0</v>
      </c>
      <c r="I9912" t="s">
        <v>3929</v>
      </c>
      <c r="J9912" t="s">
        <v>7516</v>
      </c>
      <c r="K9912" t="str">
        <f t="shared" si="1444"/>
        <v>41007</v>
      </c>
    </row>
    <row r="9913" spans="1:11" customFormat="1" x14ac:dyDescent="0.25">
      <c r="A9913" t="str">
        <f t="shared" si="1446"/>
        <v>41</v>
      </c>
      <c r="B9913" t="s">
        <v>812</v>
      </c>
      <c r="C9913" t="str">
        <f t="shared" si="1445"/>
        <v>091</v>
      </c>
      <c r="D9913" t="s">
        <v>812</v>
      </c>
      <c r="E9913" t="str">
        <f t="shared" si="1442"/>
        <v>08</v>
      </c>
      <c r="F9913" t="str">
        <f>"025"</f>
        <v>025</v>
      </c>
      <c r="G9913" t="str">
        <f>""</f>
        <v/>
      </c>
      <c r="H9913" t="s">
        <v>1</v>
      </c>
      <c r="I9913" t="s">
        <v>3925</v>
      </c>
      <c r="J9913" t="s">
        <v>7512</v>
      </c>
      <c r="K9913" t="str">
        <f t="shared" si="1444"/>
        <v>41007</v>
      </c>
    </row>
    <row r="9914" spans="1:11" customFormat="1" x14ac:dyDescent="0.25">
      <c r="A9914" t="str">
        <f t="shared" si="1446"/>
        <v>41</v>
      </c>
      <c r="B9914" t="s">
        <v>812</v>
      </c>
      <c r="C9914" t="str">
        <f t="shared" si="1445"/>
        <v>091</v>
      </c>
      <c r="D9914" t="s">
        <v>812</v>
      </c>
      <c r="E9914" t="str">
        <f t="shared" si="1442"/>
        <v>08</v>
      </c>
      <c r="F9914" t="str">
        <f>"025"</f>
        <v>025</v>
      </c>
      <c r="G9914" t="str">
        <f>""</f>
        <v/>
      </c>
      <c r="H9914" t="s">
        <v>0</v>
      </c>
      <c r="I9914" t="s">
        <v>3925</v>
      </c>
      <c r="J9914" t="s">
        <v>7512</v>
      </c>
      <c r="K9914" t="str">
        <f t="shared" si="1444"/>
        <v>41007</v>
      </c>
    </row>
    <row r="9915" spans="1:11" customFormat="1" x14ac:dyDescent="0.25">
      <c r="A9915" t="str">
        <f t="shared" si="1446"/>
        <v>41</v>
      </c>
      <c r="B9915" t="s">
        <v>812</v>
      </c>
      <c r="C9915" t="str">
        <f t="shared" si="1445"/>
        <v>091</v>
      </c>
      <c r="D9915" t="s">
        <v>812</v>
      </c>
      <c r="E9915" t="str">
        <f t="shared" si="1442"/>
        <v>08</v>
      </c>
      <c r="F9915" t="str">
        <f>"025"</f>
        <v>025</v>
      </c>
      <c r="G9915" t="str">
        <f>""</f>
        <v/>
      </c>
      <c r="H9915" t="s">
        <v>2</v>
      </c>
      <c r="I9915" t="s">
        <v>3925</v>
      </c>
      <c r="J9915" t="s">
        <v>7512</v>
      </c>
      <c r="K9915" t="str">
        <f t="shared" si="1444"/>
        <v>41007</v>
      </c>
    </row>
    <row r="9916" spans="1:11" customFormat="1" x14ac:dyDescent="0.25">
      <c r="A9916" t="str">
        <f t="shared" si="1446"/>
        <v>41</v>
      </c>
      <c r="B9916" t="s">
        <v>812</v>
      </c>
      <c r="C9916" t="str">
        <f t="shared" si="1445"/>
        <v>091</v>
      </c>
      <c r="D9916" t="s">
        <v>812</v>
      </c>
      <c r="E9916" t="str">
        <f t="shared" si="1442"/>
        <v>08</v>
      </c>
      <c r="F9916" t="str">
        <f>"026"</f>
        <v>026</v>
      </c>
      <c r="G9916" t="str">
        <f>""</f>
        <v/>
      </c>
      <c r="H9916" t="s">
        <v>1</v>
      </c>
      <c r="I9916" t="s">
        <v>3930</v>
      </c>
      <c r="J9916" t="s">
        <v>7517</v>
      </c>
      <c r="K9916" t="str">
        <f t="shared" ref="K9916:K9927" si="1447">"41008"</f>
        <v>41008</v>
      </c>
    </row>
    <row r="9917" spans="1:11" customFormat="1" x14ac:dyDescent="0.25">
      <c r="A9917" t="str">
        <f t="shared" si="1446"/>
        <v>41</v>
      </c>
      <c r="B9917" t="s">
        <v>812</v>
      </c>
      <c r="C9917" t="str">
        <f t="shared" si="1445"/>
        <v>091</v>
      </c>
      <c r="D9917" t="s">
        <v>812</v>
      </c>
      <c r="E9917" t="str">
        <f t="shared" si="1442"/>
        <v>08</v>
      </c>
      <c r="F9917" t="str">
        <f>"026"</f>
        <v>026</v>
      </c>
      <c r="G9917" t="str">
        <f>""</f>
        <v/>
      </c>
      <c r="H9917" t="s">
        <v>0</v>
      </c>
      <c r="I9917" t="s">
        <v>3930</v>
      </c>
      <c r="J9917" t="s">
        <v>7517</v>
      </c>
      <c r="K9917" t="str">
        <f t="shared" si="1447"/>
        <v>41008</v>
      </c>
    </row>
    <row r="9918" spans="1:11" customFormat="1" x14ac:dyDescent="0.25">
      <c r="A9918" t="str">
        <f t="shared" si="1446"/>
        <v>41</v>
      </c>
      <c r="B9918" t="s">
        <v>812</v>
      </c>
      <c r="C9918" t="str">
        <f t="shared" si="1445"/>
        <v>091</v>
      </c>
      <c r="D9918" t="s">
        <v>812</v>
      </c>
      <c r="E9918" t="str">
        <f t="shared" si="1442"/>
        <v>08</v>
      </c>
      <c r="F9918" t="str">
        <f>"027"</f>
        <v>027</v>
      </c>
      <c r="G9918" t="str">
        <f>""</f>
        <v/>
      </c>
      <c r="H9918" t="s">
        <v>3</v>
      </c>
      <c r="I9918" t="s">
        <v>3921</v>
      </c>
      <c r="J9918" t="s">
        <v>7508</v>
      </c>
      <c r="K9918" t="str">
        <f t="shared" si="1447"/>
        <v>41008</v>
      </c>
    </row>
    <row r="9919" spans="1:11" customFormat="1" x14ac:dyDescent="0.25">
      <c r="A9919" t="str">
        <f t="shared" si="1446"/>
        <v>41</v>
      </c>
      <c r="B9919" t="s">
        <v>812</v>
      </c>
      <c r="C9919" t="str">
        <f t="shared" si="1445"/>
        <v>091</v>
      </c>
      <c r="D9919" t="s">
        <v>812</v>
      </c>
      <c r="E9919" t="str">
        <f t="shared" si="1442"/>
        <v>08</v>
      </c>
      <c r="F9919" t="str">
        <f>"028"</f>
        <v>028</v>
      </c>
      <c r="G9919" t="str">
        <f>""</f>
        <v/>
      </c>
      <c r="H9919" t="s">
        <v>3</v>
      </c>
      <c r="I9919" t="s">
        <v>3921</v>
      </c>
      <c r="J9919" t="s">
        <v>7508</v>
      </c>
      <c r="K9919" t="str">
        <f t="shared" si="1447"/>
        <v>41008</v>
      </c>
    </row>
    <row r="9920" spans="1:11" customFormat="1" x14ac:dyDescent="0.25">
      <c r="A9920" t="str">
        <f t="shared" si="1446"/>
        <v>41</v>
      </c>
      <c r="B9920" t="s">
        <v>812</v>
      </c>
      <c r="C9920" t="str">
        <f t="shared" si="1445"/>
        <v>091</v>
      </c>
      <c r="D9920" t="s">
        <v>812</v>
      </c>
      <c r="E9920" t="str">
        <f t="shared" si="1442"/>
        <v>08</v>
      </c>
      <c r="F9920" t="str">
        <f>"029"</f>
        <v>029</v>
      </c>
      <c r="G9920" t="str">
        <f>""</f>
        <v/>
      </c>
      <c r="H9920" t="s">
        <v>3</v>
      </c>
      <c r="I9920" t="s">
        <v>3922</v>
      </c>
      <c r="J9920" t="s">
        <v>7509</v>
      </c>
      <c r="K9920" t="str">
        <f t="shared" si="1447"/>
        <v>41008</v>
      </c>
    </row>
    <row r="9921" spans="1:11" customFormat="1" x14ac:dyDescent="0.25">
      <c r="A9921" t="str">
        <f t="shared" si="1446"/>
        <v>41</v>
      </c>
      <c r="B9921" t="s">
        <v>812</v>
      </c>
      <c r="C9921" t="str">
        <f t="shared" si="1445"/>
        <v>091</v>
      </c>
      <c r="D9921" t="s">
        <v>812</v>
      </c>
      <c r="E9921" t="str">
        <f t="shared" si="1442"/>
        <v>08</v>
      </c>
      <c r="F9921" t="str">
        <f>"030"</f>
        <v>030</v>
      </c>
      <c r="G9921" t="str">
        <f>""</f>
        <v/>
      </c>
      <c r="H9921" t="s">
        <v>3</v>
      </c>
      <c r="I9921" t="s">
        <v>3921</v>
      </c>
      <c r="J9921" t="s">
        <v>7508</v>
      </c>
      <c r="K9921" t="str">
        <f t="shared" si="1447"/>
        <v>41008</v>
      </c>
    </row>
    <row r="9922" spans="1:11" customFormat="1" x14ac:dyDescent="0.25">
      <c r="A9922" t="str">
        <f t="shared" si="1446"/>
        <v>41</v>
      </c>
      <c r="B9922" t="s">
        <v>812</v>
      </c>
      <c r="C9922" t="str">
        <f t="shared" si="1445"/>
        <v>091</v>
      </c>
      <c r="D9922" t="s">
        <v>812</v>
      </c>
      <c r="E9922" t="str">
        <f t="shared" si="1442"/>
        <v>08</v>
      </c>
      <c r="F9922" t="str">
        <f>"031"</f>
        <v>031</v>
      </c>
      <c r="G9922" t="str">
        <f>""</f>
        <v/>
      </c>
      <c r="H9922" t="s">
        <v>1</v>
      </c>
      <c r="I9922" t="s">
        <v>3930</v>
      </c>
      <c r="J9922" t="s">
        <v>7517</v>
      </c>
      <c r="K9922" t="str">
        <f t="shared" si="1447"/>
        <v>41008</v>
      </c>
    </row>
    <row r="9923" spans="1:11" customFormat="1" x14ac:dyDescent="0.25">
      <c r="A9923" t="str">
        <f t="shared" si="1446"/>
        <v>41</v>
      </c>
      <c r="B9923" t="s">
        <v>812</v>
      </c>
      <c r="C9923" t="str">
        <f t="shared" si="1445"/>
        <v>091</v>
      </c>
      <c r="D9923" t="s">
        <v>812</v>
      </c>
      <c r="E9923" t="str">
        <f t="shared" si="1442"/>
        <v>08</v>
      </c>
      <c r="F9923" t="str">
        <f>"031"</f>
        <v>031</v>
      </c>
      <c r="G9923" t="str">
        <f>""</f>
        <v/>
      </c>
      <c r="H9923" t="s">
        <v>0</v>
      </c>
      <c r="I9923" t="s">
        <v>3930</v>
      </c>
      <c r="J9923" t="s">
        <v>7517</v>
      </c>
      <c r="K9923" t="str">
        <f t="shared" si="1447"/>
        <v>41008</v>
      </c>
    </row>
    <row r="9924" spans="1:11" customFormat="1" x14ac:dyDescent="0.25">
      <c r="A9924" t="str">
        <f t="shared" si="1446"/>
        <v>41</v>
      </c>
      <c r="B9924" t="s">
        <v>812</v>
      </c>
      <c r="C9924" t="str">
        <f t="shared" si="1445"/>
        <v>091</v>
      </c>
      <c r="D9924" t="s">
        <v>812</v>
      </c>
      <c r="E9924" t="str">
        <f t="shared" si="1442"/>
        <v>08</v>
      </c>
      <c r="F9924" t="str">
        <f>"032"</f>
        <v>032</v>
      </c>
      <c r="G9924" t="str">
        <f>""</f>
        <v/>
      </c>
      <c r="H9924" t="s">
        <v>1</v>
      </c>
      <c r="I9924" t="s">
        <v>3923</v>
      </c>
      <c r="J9924" t="s">
        <v>7510</v>
      </c>
      <c r="K9924" t="str">
        <f t="shared" si="1447"/>
        <v>41008</v>
      </c>
    </row>
    <row r="9925" spans="1:11" customFormat="1" x14ac:dyDescent="0.25">
      <c r="A9925" t="str">
        <f t="shared" si="1446"/>
        <v>41</v>
      </c>
      <c r="B9925" t="s">
        <v>812</v>
      </c>
      <c r="C9925" t="str">
        <f t="shared" si="1445"/>
        <v>091</v>
      </c>
      <c r="D9925" t="s">
        <v>812</v>
      </c>
      <c r="E9925" t="str">
        <f t="shared" si="1442"/>
        <v>08</v>
      </c>
      <c r="F9925" t="str">
        <f>"032"</f>
        <v>032</v>
      </c>
      <c r="G9925" t="str">
        <f>""</f>
        <v/>
      </c>
      <c r="H9925" t="s">
        <v>0</v>
      </c>
      <c r="I9925" t="s">
        <v>3923</v>
      </c>
      <c r="J9925" t="s">
        <v>7510</v>
      </c>
      <c r="K9925" t="str">
        <f t="shared" si="1447"/>
        <v>41008</v>
      </c>
    </row>
    <row r="9926" spans="1:11" customFormat="1" x14ac:dyDescent="0.25">
      <c r="A9926" t="str">
        <f t="shared" si="1446"/>
        <v>41</v>
      </c>
      <c r="B9926" t="s">
        <v>812</v>
      </c>
      <c r="C9926" t="str">
        <f t="shared" si="1445"/>
        <v>091</v>
      </c>
      <c r="D9926" t="s">
        <v>812</v>
      </c>
      <c r="E9926" t="str">
        <f t="shared" si="1442"/>
        <v>08</v>
      </c>
      <c r="F9926" t="str">
        <f>"033"</f>
        <v>033</v>
      </c>
      <c r="G9926" t="str">
        <f>""</f>
        <v/>
      </c>
      <c r="H9926" t="s">
        <v>1</v>
      </c>
      <c r="I9926" t="s">
        <v>3930</v>
      </c>
      <c r="J9926" t="s">
        <v>7517</v>
      </c>
      <c r="K9926" t="str">
        <f t="shared" si="1447"/>
        <v>41008</v>
      </c>
    </row>
    <row r="9927" spans="1:11" customFormat="1" x14ac:dyDescent="0.25">
      <c r="A9927" t="str">
        <f t="shared" si="1446"/>
        <v>41</v>
      </c>
      <c r="B9927" t="s">
        <v>812</v>
      </c>
      <c r="C9927" t="str">
        <f t="shared" si="1445"/>
        <v>091</v>
      </c>
      <c r="D9927" t="s">
        <v>812</v>
      </c>
      <c r="E9927" t="str">
        <f t="shared" si="1442"/>
        <v>08</v>
      </c>
      <c r="F9927" t="str">
        <f>"033"</f>
        <v>033</v>
      </c>
      <c r="G9927" t="str">
        <f>""</f>
        <v/>
      </c>
      <c r="H9927" t="s">
        <v>0</v>
      </c>
      <c r="I9927" t="s">
        <v>3930</v>
      </c>
      <c r="J9927" t="s">
        <v>7517</v>
      </c>
      <c r="K9927" t="str">
        <f t="shared" si="1447"/>
        <v>41008</v>
      </c>
    </row>
    <row r="9928" spans="1:11" customFormat="1" x14ac:dyDescent="0.25">
      <c r="A9928" t="str">
        <f t="shared" si="1446"/>
        <v>41</v>
      </c>
      <c r="B9928" t="s">
        <v>812</v>
      </c>
      <c r="C9928" t="str">
        <f t="shared" si="1445"/>
        <v>091</v>
      </c>
      <c r="D9928" t="s">
        <v>812</v>
      </c>
      <c r="E9928" t="str">
        <f t="shared" si="1442"/>
        <v>08</v>
      </c>
      <c r="F9928" t="str">
        <f>"034"</f>
        <v>034</v>
      </c>
      <c r="G9928" t="str">
        <f>""</f>
        <v/>
      </c>
      <c r="H9928" t="s">
        <v>3</v>
      </c>
      <c r="I9928" t="s">
        <v>3926</v>
      </c>
      <c r="J9928" t="s">
        <v>7513</v>
      </c>
      <c r="K9928" t="str">
        <f t="shared" ref="K9928:K9949" si="1448">"41007"</f>
        <v>41007</v>
      </c>
    </row>
    <row r="9929" spans="1:11" customFormat="1" x14ac:dyDescent="0.25">
      <c r="A9929" t="str">
        <f t="shared" si="1446"/>
        <v>41</v>
      </c>
      <c r="B9929" t="s">
        <v>812</v>
      </c>
      <c r="C9929" t="str">
        <f t="shared" si="1445"/>
        <v>091</v>
      </c>
      <c r="D9929" t="s">
        <v>812</v>
      </c>
      <c r="E9929" t="str">
        <f t="shared" si="1442"/>
        <v>08</v>
      </c>
      <c r="F9929" t="str">
        <f>"035"</f>
        <v>035</v>
      </c>
      <c r="G9929" t="str">
        <f>""</f>
        <v/>
      </c>
      <c r="H9929" t="s">
        <v>3</v>
      </c>
      <c r="I9929" t="s">
        <v>3931</v>
      </c>
      <c r="J9929" t="s">
        <v>7518</v>
      </c>
      <c r="K9929" t="str">
        <f t="shared" si="1448"/>
        <v>41007</v>
      </c>
    </row>
    <row r="9930" spans="1:11" customFormat="1" x14ac:dyDescent="0.25">
      <c r="A9930" t="str">
        <f t="shared" si="1446"/>
        <v>41</v>
      </c>
      <c r="B9930" t="s">
        <v>812</v>
      </c>
      <c r="C9930" t="str">
        <f t="shared" si="1445"/>
        <v>091</v>
      </c>
      <c r="D9930" t="s">
        <v>812</v>
      </c>
      <c r="E9930" t="str">
        <f t="shared" si="1442"/>
        <v>08</v>
      </c>
      <c r="F9930" t="str">
        <f>"036"</f>
        <v>036</v>
      </c>
      <c r="G9930" t="str">
        <f>""</f>
        <v/>
      </c>
      <c r="H9930" t="s">
        <v>1</v>
      </c>
      <c r="I9930" t="s">
        <v>3928</v>
      </c>
      <c r="J9930" t="s">
        <v>7515</v>
      </c>
      <c r="K9930" t="str">
        <f t="shared" si="1448"/>
        <v>41007</v>
      </c>
    </row>
    <row r="9931" spans="1:11" customFormat="1" x14ac:dyDescent="0.25">
      <c r="A9931" t="str">
        <f t="shared" si="1446"/>
        <v>41</v>
      </c>
      <c r="B9931" t="s">
        <v>812</v>
      </c>
      <c r="C9931" t="str">
        <f t="shared" si="1445"/>
        <v>091</v>
      </c>
      <c r="D9931" t="s">
        <v>812</v>
      </c>
      <c r="E9931" t="str">
        <f t="shared" si="1442"/>
        <v>08</v>
      </c>
      <c r="F9931" t="str">
        <f>"036"</f>
        <v>036</v>
      </c>
      <c r="G9931" t="str">
        <f>""</f>
        <v/>
      </c>
      <c r="H9931" t="s">
        <v>0</v>
      </c>
      <c r="I9931" t="s">
        <v>3928</v>
      </c>
      <c r="J9931" t="s">
        <v>7515</v>
      </c>
      <c r="K9931" t="str">
        <f t="shared" si="1448"/>
        <v>41007</v>
      </c>
    </row>
    <row r="9932" spans="1:11" customFormat="1" x14ac:dyDescent="0.25">
      <c r="A9932" t="str">
        <f t="shared" si="1446"/>
        <v>41</v>
      </c>
      <c r="B9932" t="s">
        <v>812</v>
      </c>
      <c r="C9932" t="str">
        <f t="shared" si="1445"/>
        <v>091</v>
      </c>
      <c r="D9932" t="s">
        <v>812</v>
      </c>
      <c r="E9932" t="str">
        <f t="shared" si="1442"/>
        <v>08</v>
      </c>
      <c r="F9932" t="str">
        <f>"036"</f>
        <v>036</v>
      </c>
      <c r="G9932" t="str">
        <f>""</f>
        <v/>
      </c>
      <c r="H9932" t="s">
        <v>2</v>
      </c>
      <c r="I9932" t="s">
        <v>3928</v>
      </c>
      <c r="J9932" t="s">
        <v>7515</v>
      </c>
      <c r="K9932" t="str">
        <f t="shared" si="1448"/>
        <v>41007</v>
      </c>
    </row>
    <row r="9933" spans="1:11" customFormat="1" x14ac:dyDescent="0.25">
      <c r="A9933" t="str">
        <f t="shared" si="1446"/>
        <v>41</v>
      </c>
      <c r="B9933" t="s">
        <v>812</v>
      </c>
      <c r="C9933" t="str">
        <f t="shared" si="1445"/>
        <v>091</v>
      </c>
      <c r="D9933" t="s">
        <v>812</v>
      </c>
      <c r="E9933" t="str">
        <f t="shared" ref="E9933:E9949" si="1449">"08"</f>
        <v>08</v>
      </c>
      <c r="F9933" t="str">
        <f>"037"</f>
        <v>037</v>
      </c>
      <c r="G9933" t="str">
        <f>""</f>
        <v/>
      </c>
      <c r="H9933" t="s">
        <v>3</v>
      </c>
      <c r="I9933" t="s">
        <v>3931</v>
      </c>
      <c r="J9933" t="s">
        <v>7518</v>
      </c>
      <c r="K9933" t="str">
        <f t="shared" si="1448"/>
        <v>41007</v>
      </c>
    </row>
    <row r="9934" spans="1:11" customFormat="1" x14ac:dyDescent="0.25">
      <c r="A9934" t="str">
        <f t="shared" si="1446"/>
        <v>41</v>
      </c>
      <c r="B9934" t="s">
        <v>812</v>
      </c>
      <c r="C9934" t="str">
        <f t="shared" si="1445"/>
        <v>091</v>
      </c>
      <c r="D9934" t="s">
        <v>812</v>
      </c>
      <c r="E9934" t="str">
        <f t="shared" si="1449"/>
        <v>08</v>
      </c>
      <c r="F9934" t="str">
        <f>"038"</f>
        <v>038</v>
      </c>
      <c r="G9934" t="str">
        <f>""</f>
        <v/>
      </c>
      <c r="H9934" t="s">
        <v>3</v>
      </c>
      <c r="I9934" t="s">
        <v>3135</v>
      </c>
      <c r="J9934" t="s">
        <v>7519</v>
      </c>
      <c r="K9934" t="str">
        <f t="shared" si="1448"/>
        <v>41007</v>
      </c>
    </row>
    <row r="9935" spans="1:11" customFormat="1" x14ac:dyDescent="0.25">
      <c r="A9935" t="str">
        <f t="shared" si="1446"/>
        <v>41</v>
      </c>
      <c r="B9935" t="s">
        <v>812</v>
      </c>
      <c r="C9935" t="str">
        <f t="shared" si="1445"/>
        <v>091</v>
      </c>
      <c r="D9935" t="s">
        <v>812</v>
      </c>
      <c r="E9935" t="str">
        <f t="shared" si="1449"/>
        <v>08</v>
      </c>
      <c r="F9935" t="str">
        <f>"039"</f>
        <v>039</v>
      </c>
      <c r="G9935" t="str">
        <f>""</f>
        <v/>
      </c>
      <c r="H9935" t="s">
        <v>1</v>
      </c>
      <c r="I9935" t="s">
        <v>3135</v>
      </c>
      <c r="J9935" t="s">
        <v>7519</v>
      </c>
      <c r="K9935" t="str">
        <f t="shared" si="1448"/>
        <v>41007</v>
      </c>
    </row>
    <row r="9936" spans="1:11" customFormat="1" x14ac:dyDescent="0.25">
      <c r="A9936" t="str">
        <f t="shared" si="1446"/>
        <v>41</v>
      </c>
      <c r="B9936" t="s">
        <v>812</v>
      </c>
      <c r="C9936" t="str">
        <f t="shared" si="1445"/>
        <v>091</v>
      </c>
      <c r="D9936" t="s">
        <v>812</v>
      </c>
      <c r="E9936" t="str">
        <f t="shared" si="1449"/>
        <v>08</v>
      </c>
      <c r="F9936" t="str">
        <f>"039"</f>
        <v>039</v>
      </c>
      <c r="G9936" t="str">
        <f>""</f>
        <v/>
      </c>
      <c r="H9936" t="s">
        <v>0</v>
      </c>
      <c r="I9936" t="s">
        <v>3135</v>
      </c>
      <c r="J9936" t="s">
        <v>7519</v>
      </c>
      <c r="K9936" t="str">
        <f t="shared" si="1448"/>
        <v>41007</v>
      </c>
    </row>
    <row r="9937" spans="1:11" customFormat="1" x14ac:dyDescent="0.25">
      <c r="A9937" t="str">
        <f t="shared" si="1446"/>
        <v>41</v>
      </c>
      <c r="B9937" t="s">
        <v>812</v>
      </c>
      <c r="C9937" t="str">
        <f t="shared" si="1445"/>
        <v>091</v>
      </c>
      <c r="D9937" t="s">
        <v>812</v>
      </c>
      <c r="E9937" t="str">
        <f t="shared" si="1449"/>
        <v>08</v>
      </c>
      <c r="F9937" t="str">
        <f>"041"</f>
        <v>041</v>
      </c>
      <c r="G9937" t="str">
        <f>""</f>
        <v/>
      </c>
      <c r="H9937" t="s">
        <v>3</v>
      </c>
      <c r="I9937" t="s">
        <v>3135</v>
      </c>
      <c r="J9937" t="s">
        <v>7519</v>
      </c>
      <c r="K9937" t="str">
        <f t="shared" si="1448"/>
        <v>41007</v>
      </c>
    </row>
    <row r="9938" spans="1:11" customFormat="1" x14ac:dyDescent="0.25">
      <c r="A9938" t="str">
        <f t="shared" si="1446"/>
        <v>41</v>
      </c>
      <c r="B9938" t="s">
        <v>812</v>
      </c>
      <c r="C9938" t="str">
        <f t="shared" si="1445"/>
        <v>091</v>
      </c>
      <c r="D9938" t="s">
        <v>812</v>
      </c>
      <c r="E9938" t="str">
        <f t="shared" si="1449"/>
        <v>08</v>
      </c>
      <c r="F9938" t="str">
        <f>"042"</f>
        <v>042</v>
      </c>
      <c r="G9938" t="str">
        <f>""</f>
        <v/>
      </c>
      <c r="H9938" t="s">
        <v>1</v>
      </c>
      <c r="I9938" t="s">
        <v>3932</v>
      </c>
      <c r="J9938" t="s">
        <v>7520</v>
      </c>
      <c r="K9938" t="str">
        <f t="shared" si="1448"/>
        <v>41007</v>
      </c>
    </row>
    <row r="9939" spans="1:11" customFormat="1" x14ac:dyDescent="0.25">
      <c r="A9939" t="str">
        <f t="shared" si="1446"/>
        <v>41</v>
      </c>
      <c r="B9939" t="s">
        <v>812</v>
      </c>
      <c r="C9939" t="str">
        <f t="shared" si="1445"/>
        <v>091</v>
      </c>
      <c r="D9939" t="s">
        <v>812</v>
      </c>
      <c r="E9939" t="str">
        <f t="shared" si="1449"/>
        <v>08</v>
      </c>
      <c r="F9939" t="str">
        <f>"042"</f>
        <v>042</v>
      </c>
      <c r="G9939" t="str">
        <f>""</f>
        <v/>
      </c>
      <c r="H9939" t="s">
        <v>0</v>
      </c>
      <c r="I9939" t="s">
        <v>3932</v>
      </c>
      <c r="J9939" t="s">
        <v>7520</v>
      </c>
      <c r="K9939" t="str">
        <f t="shared" si="1448"/>
        <v>41007</v>
      </c>
    </row>
    <row r="9940" spans="1:11" customFormat="1" x14ac:dyDescent="0.25">
      <c r="A9940" t="str">
        <f t="shared" si="1446"/>
        <v>41</v>
      </c>
      <c r="B9940" t="s">
        <v>812</v>
      </c>
      <c r="C9940" t="str">
        <f t="shared" si="1445"/>
        <v>091</v>
      </c>
      <c r="D9940" t="s">
        <v>812</v>
      </c>
      <c r="E9940" t="str">
        <f t="shared" si="1449"/>
        <v>08</v>
      </c>
      <c r="F9940" t="str">
        <f>"043"</f>
        <v>043</v>
      </c>
      <c r="G9940" t="str">
        <f>""</f>
        <v/>
      </c>
      <c r="H9940" t="s">
        <v>3</v>
      </c>
      <c r="I9940" t="s">
        <v>3932</v>
      </c>
      <c r="J9940" t="s">
        <v>7520</v>
      </c>
      <c r="K9940" t="str">
        <f t="shared" si="1448"/>
        <v>41007</v>
      </c>
    </row>
    <row r="9941" spans="1:11" customFormat="1" x14ac:dyDescent="0.25">
      <c r="A9941" t="str">
        <f t="shared" si="1446"/>
        <v>41</v>
      </c>
      <c r="B9941" t="s">
        <v>812</v>
      </c>
      <c r="C9941" t="str">
        <f t="shared" si="1445"/>
        <v>091</v>
      </c>
      <c r="D9941" t="s">
        <v>812</v>
      </c>
      <c r="E9941" t="str">
        <f t="shared" si="1449"/>
        <v>08</v>
      </c>
      <c r="F9941" t="str">
        <f>"045"</f>
        <v>045</v>
      </c>
      <c r="G9941" t="str">
        <f>""</f>
        <v/>
      </c>
      <c r="H9941" t="s">
        <v>3</v>
      </c>
      <c r="I9941" t="s">
        <v>3929</v>
      </c>
      <c r="J9941" t="s">
        <v>7516</v>
      </c>
      <c r="K9941" t="str">
        <f t="shared" si="1448"/>
        <v>41007</v>
      </c>
    </row>
    <row r="9942" spans="1:11" customFormat="1" x14ac:dyDescent="0.25">
      <c r="A9942" t="str">
        <f t="shared" si="1446"/>
        <v>41</v>
      </c>
      <c r="B9942" t="s">
        <v>812</v>
      </c>
      <c r="C9942" t="str">
        <f t="shared" si="1445"/>
        <v>091</v>
      </c>
      <c r="D9942" t="s">
        <v>812</v>
      </c>
      <c r="E9942" t="str">
        <f t="shared" si="1449"/>
        <v>08</v>
      </c>
      <c r="F9942" t="str">
        <f>"046"</f>
        <v>046</v>
      </c>
      <c r="G9942" t="str">
        <f>""</f>
        <v/>
      </c>
      <c r="H9942" t="s">
        <v>3</v>
      </c>
      <c r="I9942" t="s">
        <v>3929</v>
      </c>
      <c r="J9942" t="s">
        <v>7516</v>
      </c>
      <c r="K9942" t="str">
        <f t="shared" si="1448"/>
        <v>41007</v>
      </c>
    </row>
    <row r="9943" spans="1:11" customFormat="1" x14ac:dyDescent="0.25">
      <c r="A9943" t="str">
        <f t="shared" si="1446"/>
        <v>41</v>
      </c>
      <c r="B9943" t="s">
        <v>812</v>
      </c>
      <c r="C9943" t="str">
        <f t="shared" si="1445"/>
        <v>091</v>
      </c>
      <c r="D9943" t="s">
        <v>812</v>
      </c>
      <c r="E9943" t="str">
        <f t="shared" si="1449"/>
        <v>08</v>
      </c>
      <c r="F9943" t="str">
        <f>"047"</f>
        <v>047</v>
      </c>
      <c r="G9943" t="str">
        <f>""</f>
        <v/>
      </c>
      <c r="H9943" t="s">
        <v>3</v>
      </c>
      <c r="I9943" t="s">
        <v>3135</v>
      </c>
      <c r="J9943" t="s">
        <v>7519</v>
      </c>
      <c r="K9943" t="str">
        <f t="shared" si="1448"/>
        <v>41007</v>
      </c>
    </row>
    <row r="9944" spans="1:11" customFormat="1" x14ac:dyDescent="0.25">
      <c r="A9944" t="str">
        <f t="shared" si="1446"/>
        <v>41</v>
      </c>
      <c r="B9944" t="s">
        <v>812</v>
      </c>
      <c r="C9944" t="str">
        <f t="shared" si="1445"/>
        <v>091</v>
      </c>
      <c r="D9944" t="s">
        <v>812</v>
      </c>
      <c r="E9944" t="str">
        <f t="shared" si="1449"/>
        <v>08</v>
      </c>
      <c r="F9944" t="str">
        <f>"048"</f>
        <v>048</v>
      </c>
      <c r="G9944" t="str">
        <f>""</f>
        <v/>
      </c>
      <c r="H9944" t="s">
        <v>1</v>
      </c>
      <c r="I9944" t="s">
        <v>3931</v>
      </c>
      <c r="J9944" t="s">
        <v>7518</v>
      </c>
      <c r="K9944" t="str">
        <f t="shared" si="1448"/>
        <v>41007</v>
      </c>
    </row>
    <row r="9945" spans="1:11" customFormat="1" x14ac:dyDescent="0.25">
      <c r="A9945" t="str">
        <f t="shared" si="1446"/>
        <v>41</v>
      </c>
      <c r="B9945" t="s">
        <v>812</v>
      </c>
      <c r="C9945" t="str">
        <f t="shared" si="1445"/>
        <v>091</v>
      </c>
      <c r="D9945" t="s">
        <v>812</v>
      </c>
      <c r="E9945" t="str">
        <f t="shared" si="1449"/>
        <v>08</v>
      </c>
      <c r="F9945" t="str">
        <f>"048"</f>
        <v>048</v>
      </c>
      <c r="G9945" t="str">
        <f>""</f>
        <v/>
      </c>
      <c r="H9945" t="s">
        <v>0</v>
      </c>
      <c r="I9945" t="s">
        <v>3931</v>
      </c>
      <c r="J9945" t="s">
        <v>7518</v>
      </c>
      <c r="K9945" t="str">
        <f t="shared" si="1448"/>
        <v>41007</v>
      </c>
    </row>
    <row r="9946" spans="1:11" customFormat="1" x14ac:dyDescent="0.25">
      <c r="A9946" t="str">
        <f t="shared" si="1446"/>
        <v>41</v>
      </c>
      <c r="B9946" t="s">
        <v>812</v>
      </c>
      <c r="C9946" t="str">
        <f t="shared" si="1445"/>
        <v>091</v>
      </c>
      <c r="D9946" t="s">
        <v>812</v>
      </c>
      <c r="E9946" t="str">
        <f t="shared" si="1449"/>
        <v>08</v>
      </c>
      <c r="F9946" t="str">
        <f>"049"</f>
        <v>049</v>
      </c>
      <c r="G9946" t="str">
        <f>""</f>
        <v/>
      </c>
      <c r="H9946" t="s">
        <v>3</v>
      </c>
      <c r="I9946" t="s">
        <v>3926</v>
      </c>
      <c r="J9946" t="s">
        <v>7513</v>
      </c>
      <c r="K9946" t="str">
        <f t="shared" si="1448"/>
        <v>41007</v>
      </c>
    </row>
    <row r="9947" spans="1:11" customFormat="1" x14ac:dyDescent="0.25">
      <c r="A9947" t="str">
        <f t="shared" si="1446"/>
        <v>41</v>
      </c>
      <c r="B9947" t="s">
        <v>812</v>
      </c>
      <c r="C9947" t="str">
        <f t="shared" si="1445"/>
        <v>091</v>
      </c>
      <c r="D9947" t="s">
        <v>812</v>
      </c>
      <c r="E9947" t="str">
        <f t="shared" si="1449"/>
        <v>08</v>
      </c>
      <c r="F9947" t="str">
        <f>"050"</f>
        <v>050</v>
      </c>
      <c r="G9947" t="str">
        <f>""</f>
        <v/>
      </c>
      <c r="H9947" t="s">
        <v>1</v>
      </c>
      <c r="I9947" t="s">
        <v>3931</v>
      </c>
      <c r="J9947" t="s">
        <v>7518</v>
      </c>
      <c r="K9947" t="str">
        <f t="shared" si="1448"/>
        <v>41007</v>
      </c>
    </row>
    <row r="9948" spans="1:11" customFormat="1" x14ac:dyDescent="0.25">
      <c r="A9948" t="str">
        <f t="shared" si="1446"/>
        <v>41</v>
      </c>
      <c r="B9948" t="s">
        <v>812</v>
      </c>
      <c r="C9948" t="str">
        <f t="shared" si="1445"/>
        <v>091</v>
      </c>
      <c r="D9948" t="s">
        <v>812</v>
      </c>
      <c r="E9948" t="str">
        <f t="shared" si="1449"/>
        <v>08</v>
      </c>
      <c r="F9948" t="str">
        <f>"050"</f>
        <v>050</v>
      </c>
      <c r="G9948" t="str">
        <f>""</f>
        <v/>
      </c>
      <c r="H9948" t="s">
        <v>0</v>
      </c>
      <c r="I9948" t="s">
        <v>3931</v>
      </c>
      <c r="J9948" t="s">
        <v>7518</v>
      </c>
      <c r="K9948" t="str">
        <f t="shared" si="1448"/>
        <v>41007</v>
      </c>
    </row>
    <row r="9949" spans="1:11" customFormat="1" x14ac:dyDescent="0.25">
      <c r="A9949" t="str">
        <f t="shared" si="1446"/>
        <v>41</v>
      </c>
      <c r="B9949" t="s">
        <v>812</v>
      </c>
      <c r="C9949" t="str">
        <f t="shared" si="1445"/>
        <v>091</v>
      </c>
      <c r="D9949" t="s">
        <v>812</v>
      </c>
      <c r="E9949" t="str">
        <f t="shared" si="1449"/>
        <v>08</v>
      </c>
      <c r="F9949" t="str">
        <f>"052"</f>
        <v>052</v>
      </c>
      <c r="G9949" t="str">
        <f>""</f>
        <v/>
      </c>
      <c r="H9949" t="s">
        <v>3</v>
      </c>
      <c r="I9949" t="s">
        <v>3927</v>
      </c>
      <c r="J9949" t="s">
        <v>7514</v>
      </c>
      <c r="K9949" t="str">
        <f t="shared" si="1448"/>
        <v>41007</v>
      </c>
    </row>
    <row r="9950" spans="1:11" customFormat="1" x14ac:dyDescent="0.25">
      <c r="A9950" t="str">
        <f t="shared" si="1446"/>
        <v>41</v>
      </c>
      <c r="B9950" t="s">
        <v>812</v>
      </c>
      <c r="C9950" t="str">
        <f t="shared" si="1445"/>
        <v>091</v>
      </c>
      <c r="D9950" t="s">
        <v>812</v>
      </c>
      <c r="E9950" t="str">
        <f t="shared" ref="E9950:E10013" si="1450">"09"</f>
        <v>09</v>
      </c>
      <c r="F9950" t="str">
        <f>"001"</f>
        <v>001</v>
      </c>
      <c r="G9950" t="str">
        <f>""</f>
        <v/>
      </c>
      <c r="H9950" t="s">
        <v>1</v>
      </c>
      <c r="I9950" t="s">
        <v>3863</v>
      </c>
      <c r="J9950" t="s">
        <v>7448</v>
      </c>
      <c r="K9950" t="str">
        <f>"41016"</f>
        <v>41016</v>
      </c>
    </row>
    <row r="9951" spans="1:11" customFormat="1" x14ac:dyDescent="0.25">
      <c r="A9951" t="str">
        <f t="shared" si="1446"/>
        <v>41</v>
      </c>
      <c r="B9951" t="s">
        <v>812</v>
      </c>
      <c r="C9951" t="str">
        <f t="shared" si="1445"/>
        <v>091</v>
      </c>
      <c r="D9951" t="s">
        <v>812</v>
      </c>
      <c r="E9951" t="str">
        <f t="shared" si="1450"/>
        <v>09</v>
      </c>
      <c r="F9951" t="str">
        <f>"001"</f>
        <v>001</v>
      </c>
      <c r="G9951" t="str">
        <f>""</f>
        <v/>
      </c>
      <c r="H9951" t="s">
        <v>0</v>
      </c>
      <c r="I9951" t="s">
        <v>3863</v>
      </c>
      <c r="J9951" t="s">
        <v>7448</v>
      </c>
      <c r="K9951" t="str">
        <f>"41016"</f>
        <v>41016</v>
      </c>
    </row>
    <row r="9952" spans="1:11" customFormat="1" x14ac:dyDescent="0.25">
      <c r="A9952" t="str">
        <f t="shared" si="1446"/>
        <v>41</v>
      </c>
      <c r="B9952" t="s">
        <v>812</v>
      </c>
      <c r="C9952" t="str">
        <f t="shared" si="1445"/>
        <v>091</v>
      </c>
      <c r="D9952" t="s">
        <v>812</v>
      </c>
      <c r="E9952" t="str">
        <f t="shared" si="1450"/>
        <v>09</v>
      </c>
      <c r="F9952" t="str">
        <f>"002"</f>
        <v>002</v>
      </c>
      <c r="G9952" t="str">
        <f>""</f>
        <v/>
      </c>
      <c r="H9952" t="s">
        <v>1</v>
      </c>
      <c r="I9952" t="s">
        <v>3863</v>
      </c>
      <c r="J9952" t="s">
        <v>7448</v>
      </c>
      <c r="K9952" t="str">
        <f>"41016"</f>
        <v>41016</v>
      </c>
    </row>
    <row r="9953" spans="1:11" customFormat="1" x14ac:dyDescent="0.25">
      <c r="A9953" t="str">
        <f t="shared" si="1446"/>
        <v>41</v>
      </c>
      <c r="B9953" t="s">
        <v>812</v>
      </c>
      <c r="C9953" t="str">
        <f t="shared" si="1445"/>
        <v>091</v>
      </c>
      <c r="D9953" t="s">
        <v>812</v>
      </c>
      <c r="E9953" t="str">
        <f t="shared" si="1450"/>
        <v>09</v>
      </c>
      <c r="F9953" t="str">
        <f>"002"</f>
        <v>002</v>
      </c>
      <c r="G9953" t="str">
        <f>""</f>
        <v/>
      </c>
      <c r="H9953" t="s">
        <v>0</v>
      </c>
      <c r="I9953" t="s">
        <v>3863</v>
      </c>
      <c r="J9953" t="s">
        <v>7448</v>
      </c>
      <c r="K9953" t="str">
        <f>"41016"</f>
        <v>41016</v>
      </c>
    </row>
    <row r="9954" spans="1:11" customFormat="1" x14ac:dyDescent="0.25">
      <c r="A9954" t="str">
        <f t="shared" si="1446"/>
        <v>41</v>
      </c>
      <c r="B9954" t="s">
        <v>812</v>
      </c>
      <c r="C9954" t="str">
        <f t="shared" si="1445"/>
        <v>091</v>
      </c>
      <c r="D9954" t="s">
        <v>812</v>
      </c>
      <c r="E9954" t="str">
        <f t="shared" si="1450"/>
        <v>09</v>
      </c>
      <c r="F9954" t="str">
        <f>"003"</f>
        <v>003</v>
      </c>
      <c r="G9954" t="str">
        <f>""</f>
        <v/>
      </c>
      <c r="H9954" t="s">
        <v>1</v>
      </c>
      <c r="I9954" t="s">
        <v>3933</v>
      </c>
      <c r="J9954" t="s">
        <v>7521</v>
      </c>
      <c r="K9954" t="str">
        <f t="shared" ref="K9954:K9972" si="1451">"41020"</f>
        <v>41020</v>
      </c>
    </row>
    <row r="9955" spans="1:11" customFormat="1" x14ac:dyDescent="0.25">
      <c r="A9955" t="str">
        <f t="shared" si="1446"/>
        <v>41</v>
      </c>
      <c r="B9955" t="s">
        <v>812</v>
      </c>
      <c r="C9955" t="str">
        <f t="shared" si="1445"/>
        <v>091</v>
      </c>
      <c r="D9955" t="s">
        <v>812</v>
      </c>
      <c r="E9955" t="str">
        <f t="shared" si="1450"/>
        <v>09</v>
      </c>
      <c r="F9955" t="str">
        <f>"003"</f>
        <v>003</v>
      </c>
      <c r="G9955" t="str">
        <f>""</f>
        <v/>
      </c>
      <c r="H9955" t="s">
        <v>0</v>
      </c>
      <c r="I9955" t="s">
        <v>3933</v>
      </c>
      <c r="J9955" t="s">
        <v>7521</v>
      </c>
      <c r="K9955" t="str">
        <f t="shared" si="1451"/>
        <v>41020</v>
      </c>
    </row>
    <row r="9956" spans="1:11" customFormat="1" x14ac:dyDescent="0.25">
      <c r="A9956" t="str">
        <f t="shared" si="1446"/>
        <v>41</v>
      </c>
      <c r="B9956" t="s">
        <v>812</v>
      </c>
      <c r="C9956" t="str">
        <f t="shared" si="1445"/>
        <v>091</v>
      </c>
      <c r="D9956" t="s">
        <v>812</v>
      </c>
      <c r="E9956" t="str">
        <f t="shared" si="1450"/>
        <v>09</v>
      </c>
      <c r="F9956" t="str">
        <f>"003"</f>
        <v>003</v>
      </c>
      <c r="G9956" t="str">
        <f>""</f>
        <v/>
      </c>
      <c r="H9956" t="s">
        <v>2</v>
      </c>
      <c r="I9956" t="s">
        <v>3933</v>
      </c>
      <c r="J9956" t="s">
        <v>7521</v>
      </c>
      <c r="K9956" t="str">
        <f t="shared" si="1451"/>
        <v>41020</v>
      </c>
    </row>
    <row r="9957" spans="1:11" customFormat="1" x14ac:dyDescent="0.25">
      <c r="A9957" t="str">
        <f t="shared" si="1446"/>
        <v>41</v>
      </c>
      <c r="B9957" t="s">
        <v>812</v>
      </c>
      <c r="C9957" t="str">
        <f t="shared" si="1445"/>
        <v>091</v>
      </c>
      <c r="D9957" t="s">
        <v>812</v>
      </c>
      <c r="E9957" t="str">
        <f t="shared" si="1450"/>
        <v>09</v>
      </c>
      <c r="F9957" t="str">
        <f>"004"</f>
        <v>004</v>
      </c>
      <c r="G9957" t="str">
        <f>""</f>
        <v/>
      </c>
      <c r="H9957" t="s">
        <v>1</v>
      </c>
      <c r="I9957" t="s">
        <v>3934</v>
      </c>
      <c r="J9957" t="s">
        <v>7522</v>
      </c>
      <c r="K9957" t="str">
        <f t="shared" si="1451"/>
        <v>41020</v>
      </c>
    </row>
    <row r="9958" spans="1:11" customFormat="1" x14ac:dyDescent="0.25">
      <c r="A9958" t="str">
        <f t="shared" si="1446"/>
        <v>41</v>
      </c>
      <c r="B9958" t="s">
        <v>812</v>
      </c>
      <c r="C9958" t="str">
        <f t="shared" si="1445"/>
        <v>091</v>
      </c>
      <c r="D9958" t="s">
        <v>812</v>
      </c>
      <c r="E9958" t="str">
        <f t="shared" si="1450"/>
        <v>09</v>
      </c>
      <c r="F9958" t="str">
        <f>"004"</f>
        <v>004</v>
      </c>
      <c r="G9958" t="str">
        <f>""</f>
        <v/>
      </c>
      <c r="H9958" t="s">
        <v>0</v>
      </c>
      <c r="I9958" t="s">
        <v>3934</v>
      </c>
      <c r="J9958" t="s">
        <v>7522</v>
      </c>
      <c r="K9958" t="str">
        <f t="shared" si="1451"/>
        <v>41020</v>
      </c>
    </row>
    <row r="9959" spans="1:11" customFormat="1" x14ac:dyDescent="0.25">
      <c r="A9959" t="str">
        <f t="shared" si="1446"/>
        <v>41</v>
      </c>
      <c r="B9959" t="s">
        <v>812</v>
      </c>
      <c r="C9959" t="str">
        <f t="shared" si="1445"/>
        <v>091</v>
      </c>
      <c r="D9959" t="s">
        <v>812</v>
      </c>
      <c r="E9959" t="str">
        <f t="shared" si="1450"/>
        <v>09</v>
      </c>
      <c r="F9959" t="str">
        <f>"004"</f>
        <v>004</v>
      </c>
      <c r="G9959" t="str">
        <f>""</f>
        <v/>
      </c>
      <c r="H9959" t="s">
        <v>2</v>
      </c>
      <c r="I9959" t="s">
        <v>3934</v>
      </c>
      <c r="J9959" t="s">
        <v>7522</v>
      </c>
      <c r="K9959" t="str">
        <f t="shared" si="1451"/>
        <v>41020</v>
      </c>
    </row>
    <row r="9960" spans="1:11" customFormat="1" x14ac:dyDescent="0.25">
      <c r="A9960" t="str">
        <f t="shared" si="1446"/>
        <v>41</v>
      </c>
      <c r="B9960" t="s">
        <v>812</v>
      </c>
      <c r="C9960" t="str">
        <f t="shared" si="1445"/>
        <v>091</v>
      </c>
      <c r="D9960" t="s">
        <v>812</v>
      </c>
      <c r="E9960" t="str">
        <f t="shared" si="1450"/>
        <v>09</v>
      </c>
      <c r="F9960" t="str">
        <f>"005"</f>
        <v>005</v>
      </c>
      <c r="G9960" t="str">
        <f>""</f>
        <v/>
      </c>
      <c r="H9960" t="s">
        <v>1</v>
      </c>
      <c r="I9960" t="s">
        <v>3160</v>
      </c>
      <c r="J9960" t="s">
        <v>7523</v>
      </c>
      <c r="K9960" t="str">
        <f t="shared" si="1451"/>
        <v>41020</v>
      </c>
    </row>
    <row r="9961" spans="1:11" customFormat="1" x14ac:dyDescent="0.25">
      <c r="A9961" t="str">
        <f t="shared" si="1446"/>
        <v>41</v>
      </c>
      <c r="B9961" t="s">
        <v>812</v>
      </c>
      <c r="C9961" t="str">
        <f t="shared" si="1445"/>
        <v>091</v>
      </c>
      <c r="D9961" t="s">
        <v>812</v>
      </c>
      <c r="E9961" t="str">
        <f t="shared" si="1450"/>
        <v>09</v>
      </c>
      <c r="F9961" t="str">
        <f>"005"</f>
        <v>005</v>
      </c>
      <c r="G9961" t="str">
        <f>""</f>
        <v/>
      </c>
      <c r="H9961" t="s">
        <v>0</v>
      </c>
      <c r="I9961" t="s">
        <v>3160</v>
      </c>
      <c r="J9961" t="s">
        <v>7523</v>
      </c>
      <c r="K9961" t="str">
        <f t="shared" si="1451"/>
        <v>41020</v>
      </c>
    </row>
    <row r="9962" spans="1:11" customFormat="1" x14ac:dyDescent="0.25">
      <c r="A9962" t="str">
        <f t="shared" si="1446"/>
        <v>41</v>
      </c>
      <c r="B9962" t="s">
        <v>812</v>
      </c>
      <c r="C9962" t="str">
        <f t="shared" si="1445"/>
        <v>091</v>
      </c>
      <c r="D9962" t="s">
        <v>812</v>
      </c>
      <c r="E9962" t="str">
        <f t="shared" si="1450"/>
        <v>09</v>
      </c>
      <c r="F9962" t="str">
        <f>"006"</f>
        <v>006</v>
      </c>
      <c r="G9962" t="str">
        <f>""</f>
        <v/>
      </c>
      <c r="H9962" t="s">
        <v>1</v>
      </c>
      <c r="I9962" t="s">
        <v>3160</v>
      </c>
      <c r="J9962" t="s">
        <v>7523</v>
      </c>
      <c r="K9962" t="str">
        <f t="shared" si="1451"/>
        <v>41020</v>
      </c>
    </row>
    <row r="9963" spans="1:11" customFormat="1" x14ac:dyDescent="0.25">
      <c r="A9963" t="str">
        <f t="shared" si="1446"/>
        <v>41</v>
      </c>
      <c r="B9963" t="s">
        <v>812</v>
      </c>
      <c r="C9963" t="str">
        <f t="shared" si="1445"/>
        <v>091</v>
      </c>
      <c r="D9963" t="s">
        <v>812</v>
      </c>
      <c r="E9963" t="str">
        <f t="shared" si="1450"/>
        <v>09</v>
      </c>
      <c r="F9963" t="str">
        <f>"006"</f>
        <v>006</v>
      </c>
      <c r="G9963" t="str">
        <f>""</f>
        <v/>
      </c>
      <c r="H9963" t="s">
        <v>0</v>
      </c>
      <c r="I9963" t="s">
        <v>3160</v>
      </c>
      <c r="J9963" t="s">
        <v>7523</v>
      </c>
      <c r="K9963" t="str">
        <f t="shared" si="1451"/>
        <v>41020</v>
      </c>
    </row>
    <row r="9964" spans="1:11" customFormat="1" x14ac:dyDescent="0.25">
      <c r="A9964" t="str">
        <f t="shared" si="1446"/>
        <v>41</v>
      </c>
      <c r="B9964" t="s">
        <v>812</v>
      </c>
      <c r="C9964" t="str">
        <f t="shared" si="1445"/>
        <v>091</v>
      </c>
      <c r="D9964" t="s">
        <v>812</v>
      </c>
      <c r="E9964" t="str">
        <f t="shared" si="1450"/>
        <v>09</v>
      </c>
      <c r="F9964" t="str">
        <f>"007"</f>
        <v>007</v>
      </c>
      <c r="G9964" t="str">
        <f>""</f>
        <v/>
      </c>
      <c r="H9964" t="s">
        <v>3</v>
      </c>
      <c r="I9964" t="s">
        <v>3935</v>
      </c>
      <c r="J9964" t="s">
        <v>7524</v>
      </c>
      <c r="K9964" t="str">
        <f t="shared" si="1451"/>
        <v>41020</v>
      </c>
    </row>
    <row r="9965" spans="1:11" customFormat="1" x14ac:dyDescent="0.25">
      <c r="A9965" t="str">
        <f t="shared" si="1446"/>
        <v>41</v>
      </c>
      <c r="B9965" t="s">
        <v>812</v>
      </c>
      <c r="C9965" t="str">
        <f t="shared" si="1445"/>
        <v>091</v>
      </c>
      <c r="D9965" t="s">
        <v>812</v>
      </c>
      <c r="E9965" t="str">
        <f t="shared" si="1450"/>
        <v>09</v>
      </c>
      <c r="F9965" t="str">
        <f>"008"</f>
        <v>008</v>
      </c>
      <c r="G9965" t="str">
        <f>""</f>
        <v/>
      </c>
      <c r="H9965" t="s">
        <v>1</v>
      </c>
      <c r="I9965" t="s">
        <v>3935</v>
      </c>
      <c r="J9965" t="s">
        <v>7524</v>
      </c>
      <c r="K9965" t="str">
        <f t="shared" si="1451"/>
        <v>41020</v>
      </c>
    </row>
    <row r="9966" spans="1:11" customFormat="1" x14ac:dyDescent="0.25">
      <c r="A9966" t="str">
        <f t="shared" si="1446"/>
        <v>41</v>
      </c>
      <c r="B9966" t="s">
        <v>812</v>
      </c>
      <c r="C9966" t="str">
        <f t="shared" si="1445"/>
        <v>091</v>
      </c>
      <c r="D9966" t="s">
        <v>812</v>
      </c>
      <c r="E9966" t="str">
        <f t="shared" si="1450"/>
        <v>09</v>
      </c>
      <c r="F9966" t="str">
        <f>"008"</f>
        <v>008</v>
      </c>
      <c r="G9966" t="str">
        <f>""</f>
        <v/>
      </c>
      <c r="H9966" t="s">
        <v>0</v>
      </c>
      <c r="I9966" t="s">
        <v>3935</v>
      </c>
      <c r="J9966" t="s">
        <v>7524</v>
      </c>
      <c r="K9966" t="str">
        <f t="shared" si="1451"/>
        <v>41020</v>
      </c>
    </row>
    <row r="9967" spans="1:11" customFormat="1" x14ac:dyDescent="0.25">
      <c r="A9967" t="str">
        <f t="shared" si="1446"/>
        <v>41</v>
      </c>
      <c r="B9967" t="s">
        <v>812</v>
      </c>
      <c r="C9967" t="str">
        <f t="shared" si="1445"/>
        <v>091</v>
      </c>
      <c r="D9967" t="s">
        <v>812</v>
      </c>
      <c r="E9967" t="str">
        <f t="shared" si="1450"/>
        <v>09</v>
      </c>
      <c r="F9967" t="str">
        <f>"009"</f>
        <v>009</v>
      </c>
      <c r="G9967" t="str">
        <f>""</f>
        <v/>
      </c>
      <c r="H9967" t="s">
        <v>3</v>
      </c>
      <c r="I9967" t="s">
        <v>3935</v>
      </c>
      <c r="J9967" t="s">
        <v>7524</v>
      </c>
      <c r="K9967" t="str">
        <f t="shared" si="1451"/>
        <v>41020</v>
      </c>
    </row>
    <row r="9968" spans="1:11" customFormat="1" x14ac:dyDescent="0.25">
      <c r="A9968" t="str">
        <f t="shared" si="1446"/>
        <v>41</v>
      </c>
      <c r="B9968" t="s">
        <v>812</v>
      </c>
      <c r="C9968" t="str">
        <f t="shared" si="1445"/>
        <v>091</v>
      </c>
      <c r="D9968" t="s">
        <v>812</v>
      </c>
      <c r="E9968" t="str">
        <f t="shared" si="1450"/>
        <v>09</v>
      </c>
      <c r="F9968" t="str">
        <f>"010"</f>
        <v>010</v>
      </c>
      <c r="G9968" t="str">
        <f>""</f>
        <v/>
      </c>
      <c r="H9968" t="s">
        <v>1</v>
      </c>
      <c r="I9968" t="s">
        <v>3935</v>
      </c>
      <c r="J9968" t="s">
        <v>7524</v>
      </c>
      <c r="K9968" t="str">
        <f t="shared" si="1451"/>
        <v>41020</v>
      </c>
    </row>
    <row r="9969" spans="1:11" customFormat="1" x14ac:dyDescent="0.25">
      <c r="A9969" t="str">
        <f t="shared" si="1446"/>
        <v>41</v>
      </c>
      <c r="B9969" t="s">
        <v>812</v>
      </c>
      <c r="C9969" t="str">
        <f t="shared" ref="C9969:C10032" si="1452">"091"</f>
        <v>091</v>
      </c>
      <c r="D9969" t="s">
        <v>812</v>
      </c>
      <c r="E9969" t="str">
        <f t="shared" si="1450"/>
        <v>09</v>
      </c>
      <c r="F9969" t="str">
        <f>"010"</f>
        <v>010</v>
      </c>
      <c r="G9969" t="str">
        <f>""</f>
        <v/>
      </c>
      <c r="H9969" t="s">
        <v>0</v>
      </c>
      <c r="I9969" t="s">
        <v>3935</v>
      </c>
      <c r="J9969" t="s">
        <v>7524</v>
      </c>
      <c r="K9969" t="str">
        <f t="shared" si="1451"/>
        <v>41020</v>
      </c>
    </row>
    <row r="9970" spans="1:11" customFormat="1" x14ac:dyDescent="0.25">
      <c r="A9970" t="str">
        <f t="shared" si="1446"/>
        <v>41</v>
      </c>
      <c r="B9970" t="s">
        <v>812</v>
      </c>
      <c r="C9970" t="str">
        <f t="shared" si="1452"/>
        <v>091</v>
      </c>
      <c r="D9970" t="s">
        <v>812</v>
      </c>
      <c r="E9970" t="str">
        <f t="shared" si="1450"/>
        <v>09</v>
      </c>
      <c r="F9970" t="str">
        <f>"010"</f>
        <v>010</v>
      </c>
      <c r="G9970" t="str">
        <f>""</f>
        <v/>
      </c>
      <c r="H9970" t="s">
        <v>2</v>
      </c>
      <c r="I9970" t="s">
        <v>3935</v>
      </c>
      <c r="J9970" t="s">
        <v>7524</v>
      </c>
      <c r="K9970" t="str">
        <f t="shared" si="1451"/>
        <v>41020</v>
      </c>
    </row>
    <row r="9971" spans="1:11" customFormat="1" x14ac:dyDescent="0.25">
      <c r="A9971" t="str">
        <f t="shared" si="1446"/>
        <v>41</v>
      </c>
      <c r="B9971" t="s">
        <v>812</v>
      </c>
      <c r="C9971" t="str">
        <f t="shared" si="1452"/>
        <v>091</v>
      </c>
      <c r="D9971" t="s">
        <v>812</v>
      </c>
      <c r="E9971" t="str">
        <f t="shared" si="1450"/>
        <v>09</v>
      </c>
      <c r="F9971" t="str">
        <f>"011"</f>
        <v>011</v>
      </c>
      <c r="G9971" t="str">
        <f>""</f>
        <v/>
      </c>
      <c r="H9971" t="s">
        <v>1</v>
      </c>
      <c r="I9971" t="s">
        <v>3936</v>
      </c>
      <c r="J9971" t="s">
        <v>7525</v>
      </c>
      <c r="K9971" t="str">
        <f t="shared" si="1451"/>
        <v>41020</v>
      </c>
    </row>
    <row r="9972" spans="1:11" customFormat="1" x14ac:dyDescent="0.25">
      <c r="A9972" t="str">
        <f t="shared" si="1446"/>
        <v>41</v>
      </c>
      <c r="B9972" t="s">
        <v>812</v>
      </c>
      <c r="C9972" t="str">
        <f t="shared" si="1452"/>
        <v>091</v>
      </c>
      <c r="D9972" t="s">
        <v>812</v>
      </c>
      <c r="E9972" t="str">
        <f t="shared" si="1450"/>
        <v>09</v>
      </c>
      <c r="F9972" t="str">
        <f>"011"</f>
        <v>011</v>
      </c>
      <c r="G9972" t="str">
        <f>""</f>
        <v/>
      </c>
      <c r="H9972" t="s">
        <v>0</v>
      </c>
      <c r="I9972" t="s">
        <v>3936</v>
      </c>
      <c r="J9972" t="s">
        <v>7525</v>
      </c>
      <c r="K9972" t="str">
        <f t="shared" si="1451"/>
        <v>41020</v>
      </c>
    </row>
    <row r="9973" spans="1:11" customFormat="1" x14ac:dyDescent="0.25">
      <c r="A9973" t="str">
        <f t="shared" si="1446"/>
        <v>41</v>
      </c>
      <c r="B9973" t="s">
        <v>812</v>
      </c>
      <c r="C9973" t="str">
        <f t="shared" si="1452"/>
        <v>091</v>
      </c>
      <c r="D9973" t="s">
        <v>812</v>
      </c>
      <c r="E9973" t="str">
        <f t="shared" si="1450"/>
        <v>09</v>
      </c>
      <c r="F9973" t="str">
        <f>"012"</f>
        <v>012</v>
      </c>
      <c r="G9973" t="str">
        <f>""</f>
        <v/>
      </c>
      <c r="H9973" t="s">
        <v>1</v>
      </c>
      <c r="I9973" t="s">
        <v>3937</v>
      </c>
      <c r="J9973" t="s">
        <v>7526</v>
      </c>
      <c r="K9973" t="str">
        <f t="shared" ref="K9973:K9983" si="1453">"41019"</f>
        <v>41019</v>
      </c>
    </row>
    <row r="9974" spans="1:11" customFormat="1" x14ac:dyDescent="0.25">
      <c r="A9974" t="str">
        <f t="shared" si="1446"/>
        <v>41</v>
      </c>
      <c r="B9974" t="s">
        <v>812</v>
      </c>
      <c r="C9974" t="str">
        <f t="shared" si="1452"/>
        <v>091</v>
      </c>
      <c r="D9974" t="s">
        <v>812</v>
      </c>
      <c r="E9974" t="str">
        <f t="shared" si="1450"/>
        <v>09</v>
      </c>
      <c r="F9974" t="str">
        <f>"012"</f>
        <v>012</v>
      </c>
      <c r="G9974" t="str">
        <f>""</f>
        <v/>
      </c>
      <c r="H9974" t="s">
        <v>0</v>
      </c>
      <c r="I9974" t="s">
        <v>3937</v>
      </c>
      <c r="J9974" t="s">
        <v>7526</v>
      </c>
      <c r="K9974" t="str">
        <f t="shared" si="1453"/>
        <v>41019</v>
      </c>
    </row>
    <row r="9975" spans="1:11" customFormat="1" x14ac:dyDescent="0.25">
      <c r="A9975" t="str">
        <f t="shared" ref="A9975:A10038" si="1454">"41"</f>
        <v>41</v>
      </c>
      <c r="B9975" t="s">
        <v>812</v>
      </c>
      <c r="C9975" t="str">
        <f t="shared" si="1452"/>
        <v>091</v>
      </c>
      <c r="D9975" t="s">
        <v>812</v>
      </c>
      <c r="E9975" t="str">
        <f t="shared" si="1450"/>
        <v>09</v>
      </c>
      <c r="F9975" t="str">
        <f>"013"</f>
        <v>013</v>
      </c>
      <c r="G9975" t="str">
        <f>""</f>
        <v/>
      </c>
      <c r="H9975" t="s">
        <v>3</v>
      </c>
      <c r="I9975" t="s">
        <v>3937</v>
      </c>
      <c r="J9975" t="s">
        <v>7526</v>
      </c>
      <c r="K9975" t="str">
        <f t="shared" si="1453"/>
        <v>41019</v>
      </c>
    </row>
    <row r="9976" spans="1:11" customFormat="1" x14ac:dyDescent="0.25">
      <c r="A9976" t="str">
        <f t="shared" si="1454"/>
        <v>41</v>
      </c>
      <c r="B9976" t="s">
        <v>812</v>
      </c>
      <c r="C9976" t="str">
        <f t="shared" si="1452"/>
        <v>091</v>
      </c>
      <c r="D9976" t="s">
        <v>812</v>
      </c>
      <c r="E9976" t="str">
        <f t="shared" si="1450"/>
        <v>09</v>
      </c>
      <c r="F9976" t="str">
        <f>"014"</f>
        <v>014</v>
      </c>
      <c r="G9976" t="str">
        <f>""</f>
        <v/>
      </c>
      <c r="H9976" t="s">
        <v>1</v>
      </c>
      <c r="I9976" t="s">
        <v>3209</v>
      </c>
      <c r="J9976" t="s">
        <v>7527</v>
      </c>
      <c r="K9976" t="str">
        <f t="shared" si="1453"/>
        <v>41019</v>
      </c>
    </row>
    <row r="9977" spans="1:11" customFormat="1" x14ac:dyDescent="0.25">
      <c r="A9977" t="str">
        <f t="shared" si="1454"/>
        <v>41</v>
      </c>
      <c r="B9977" t="s">
        <v>812</v>
      </c>
      <c r="C9977" t="str">
        <f t="shared" si="1452"/>
        <v>091</v>
      </c>
      <c r="D9977" t="s">
        <v>812</v>
      </c>
      <c r="E9977" t="str">
        <f t="shared" si="1450"/>
        <v>09</v>
      </c>
      <c r="F9977" t="str">
        <f>"014"</f>
        <v>014</v>
      </c>
      <c r="G9977" t="str">
        <f>""</f>
        <v/>
      </c>
      <c r="H9977" t="s">
        <v>0</v>
      </c>
      <c r="I9977" t="s">
        <v>3209</v>
      </c>
      <c r="J9977" t="s">
        <v>7527</v>
      </c>
      <c r="K9977" t="str">
        <f t="shared" si="1453"/>
        <v>41019</v>
      </c>
    </row>
    <row r="9978" spans="1:11" customFormat="1" x14ac:dyDescent="0.25">
      <c r="A9978" t="str">
        <f t="shared" si="1454"/>
        <v>41</v>
      </c>
      <c r="B9978" t="s">
        <v>812</v>
      </c>
      <c r="C9978" t="str">
        <f t="shared" si="1452"/>
        <v>091</v>
      </c>
      <c r="D9978" t="s">
        <v>812</v>
      </c>
      <c r="E9978" t="str">
        <f t="shared" si="1450"/>
        <v>09</v>
      </c>
      <c r="F9978" t="str">
        <f>"015"</f>
        <v>015</v>
      </c>
      <c r="G9978" t="str">
        <f>""</f>
        <v/>
      </c>
      <c r="H9978" t="s">
        <v>1</v>
      </c>
      <c r="I9978" t="s">
        <v>3209</v>
      </c>
      <c r="J9978" t="s">
        <v>7527</v>
      </c>
      <c r="K9978" t="str">
        <f t="shared" si="1453"/>
        <v>41019</v>
      </c>
    </row>
    <row r="9979" spans="1:11" customFormat="1" x14ac:dyDescent="0.25">
      <c r="A9979" t="str">
        <f t="shared" si="1454"/>
        <v>41</v>
      </c>
      <c r="B9979" t="s">
        <v>812</v>
      </c>
      <c r="C9979" t="str">
        <f t="shared" si="1452"/>
        <v>091</v>
      </c>
      <c r="D9979" t="s">
        <v>812</v>
      </c>
      <c r="E9979" t="str">
        <f t="shared" si="1450"/>
        <v>09</v>
      </c>
      <c r="F9979" t="str">
        <f>"015"</f>
        <v>015</v>
      </c>
      <c r="G9979" t="str">
        <f>""</f>
        <v/>
      </c>
      <c r="H9979" t="s">
        <v>0</v>
      </c>
      <c r="I9979" t="s">
        <v>3209</v>
      </c>
      <c r="J9979" t="s">
        <v>7527</v>
      </c>
      <c r="K9979" t="str">
        <f t="shared" si="1453"/>
        <v>41019</v>
      </c>
    </row>
    <row r="9980" spans="1:11" customFormat="1" x14ac:dyDescent="0.25">
      <c r="A9980" t="str">
        <f t="shared" si="1454"/>
        <v>41</v>
      </c>
      <c r="B9980" t="s">
        <v>812</v>
      </c>
      <c r="C9980" t="str">
        <f t="shared" si="1452"/>
        <v>091</v>
      </c>
      <c r="D9980" t="s">
        <v>812</v>
      </c>
      <c r="E9980" t="str">
        <f t="shared" si="1450"/>
        <v>09</v>
      </c>
      <c r="F9980" t="str">
        <f>"016"</f>
        <v>016</v>
      </c>
      <c r="G9980" t="str">
        <f>""</f>
        <v/>
      </c>
      <c r="H9980" t="s">
        <v>1</v>
      </c>
      <c r="I9980" t="s">
        <v>3938</v>
      </c>
      <c r="J9980" t="s">
        <v>7528</v>
      </c>
      <c r="K9980" t="str">
        <f t="shared" si="1453"/>
        <v>41019</v>
      </c>
    </row>
    <row r="9981" spans="1:11" customFormat="1" x14ac:dyDescent="0.25">
      <c r="A9981" t="str">
        <f t="shared" si="1454"/>
        <v>41</v>
      </c>
      <c r="B9981" t="s">
        <v>812</v>
      </c>
      <c r="C9981" t="str">
        <f t="shared" si="1452"/>
        <v>091</v>
      </c>
      <c r="D9981" t="s">
        <v>812</v>
      </c>
      <c r="E9981" t="str">
        <f t="shared" si="1450"/>
        <v>09</v>
      </c>
      <c r="F9981" t="str">
        <f>"016"</f>
        <v>016</v>
      </c>
      <c r="G9981" t="str">
        <f>""</f>
        <v/>
      </c>
      <c r="H9981" t="s">
        <v>0</v>
      </c>
      <c r="I9981" t="s">
        <v>3938</v>
      </c>
      <c r="J9981" t="s">
        <v>7528</v>
      </c>
      <c r="K9981" t="str">
        <f t="shared" si="1453"/>
        <v>41019</v>
      </c>
    </row>
    <row r="9982" spans="1:11" customFormat="1" x14ac:dyDescent="0.25">
      <c r="A9982" t="str">
        <f t="shared" si="1454"/>
        <v>41</v>
      </c>
      <c r="B9982" t="s">
        <v>812</v>
      </c>
      <c r="C9982" t="str">
        <f t="shared" si="1452"/>
        <v>091</v>
      </c>
      <c r="D9982" t="s">
        <v>812</v>
      </c>
      <c r="E9982" t="str">
        <f t="shared" si="1450"/>
        <v>09</v>
      </c>
      <c r="F9982" t="str">
        <f>"017"</f>
        <v>017</v>
      </c>
      <c r="G9982" t="str">
        <f>""</f>
        <v/>
      </c>
      <c r="H9982" t="s">
        <v>1</v>
      </c>
      <c r="I9982" t="s">
        <v>3938</v>
      </c>
      <c r="J9982" t="s">
        <v>7528</v>
      </c>
      <c r="K9982" t="str">
        <f t="shared" si="1453"/>
        <v>41019</v>
      </c>
    </row>
    <row r="9983" spans="1:11" customFormat="1" x14ac:dyDescent="0.25">
      <c r="A9983" t="str">
        <f t="shared" si="1454"/>
        <v>41</v>
      </c>
      <c r="B9983" t="s">
        <v>812</v>
      </c>
      <c r="C9983" t="str">
        <f t="shared" si="1452"/>
        <v>091</v>
      </c>
      <c r="D9983" t="s">
        <v>812</v>
      </c>
      <c r="E9983" t="str">
        <f t="shared" si="1450"/>
        <v>09</v>
      </c>
      <c r="F9983" t="str">
        <f>"017"</f>
        <v>017</v>
      </c>
      <c r="G9983" t="str">
        <f>""</f>
        <v/>
      </c>
      <c r="H9983" t="s">
        <v>0</v>
      </c>
      <c r="I9983" t="s">
        <v>3938</v>
      </c>
      <c r="J9983" t="s">
        <v>7528</v>
      </c>
      <c r="K9983" t="str">
        <f t="shared" si="1453"/>
        <v>41019</v>
      </c>
    </row>
    <row r="9984" spans="1:11" customFormat="1" x14ac:dyDescent="0.25">
      <c r="A9984" t="str">
        <f t="shared" si="1454"/>
        <v>41</v>
      </c>
      <c r="B9984" t="s">
        <v>812</v>
      </c>
      <c r="C9984" t="str">
        <f t="shared" si="1452"/>
        <v>091</v>
      </c>
      <c r="D9984" t="s">
        <v>812</v>
      </c>
      <c r="E9984" t="str">
        <f t="shared" si="1450"/>
        <v>09</v>
      </c>
      <c r="F9984" t="str">
        <f>"018"</f>
        <v>018</v>
      </c>
      <c r="G9984" t="str">
        <f>""</f>
        <v/>
      </c>
      <c r="H9984" t="s">
        <v>1</v>
      </c>
      <c r="I9984" t="s">
        <v>3939</v>
      </c>
      <c r="J9984" t="s">
        <v>7529</v>
      </c>
      <c r="K9984" t="str">
        <f>"41016"</f>
        <v>41016</v>
      </c>
    </row>
    <row r="9985" spans="1:11" customFormat="1" x14ac:dyDescent="0.25">
      <c r="A9985" t="str">
        <f t="shared" si="1454"/>
        <v>41</v>
      </c>
      <c r="B9985" t="s">
        <v>812</v>
      </c>
      <c r="C9985" t="str">
        <f t="shared" si="1452"/>
        <v>091</v>
      </c>
      <c r="D9985" t="s">
        <v>812</v>
      </c>
      <c r="E9985" t="str">
        <f t="shared" si="1450"/>
        <v>09</v>
      </c>
      <c r="F9985" t="str">
        <f>"018"</f>
        <v>018</v>
      </c>
      <c r="G9985" t="str">
        <f>""</f>
        <v/>
      </c>
      <c r="H9985" t="s">
        <v>0</v>
      </c>
      <c r="I9985" t="s">
        <v>3939</v>
      </c>
      <c r="J9985" t="s">
        <v>7529</v>
      </c>
      <c r="K9985" t="str">
        <f>"41016"</f>
        <v>41016</v>
      </c>
    </row>
    <row r="9986" spans="1:11" customFormat="1" x14ac:dyDescent="0.25">
      <c r="A9986" t="str">
        <f t="shared" si="1454"/>
        <v>41</v>
      </c>
      <c r="B9986" t="s">
        <v>812</v>
      </c>
      <c r="C9986" t="str">
        <f t="shared" si="1452"/>
        <v>091</v>
      </c>
      <c r="D9986" t="s">
        <v>812</v>
      </c>
      <c r="E9986" t="str">
        <f t="shared" si="1450"/>
        <v>09</v>
      </c>
      <c r="F9986" t="str">
        <f>"019"</f>
        <v>019</v>
      </c>
      <c r="G9986" t="str">
        <f>""</f>
        <v/>
      </c>
      <c r="H9986" t="s">
        <v>1</v>
      </c>
      <c r="I9986" t="s">
        <v>3940</v>
      </c>
      <c r="J9986" t="s">
        <v>7530</v>
      </c>
      <c r="K9986" t="str">
        <f t="shared" ref="K9986:K9991" si="1455">"41017"</f>
        <v>41017</v>
      </c>
    </row>
    <row r="9987" spans="1:11" customFormat="1" x14ac:dyDescent="0.25">
      <c r="A9987" t="str">
        <f t="shared" si="1454"/>
        <v>41</v>
      </c>
      <c r="B9987" t="s">
        <v>812</v>
      </c>
      <c r="C9987" t="str">
        <f t="shared" si="1452"/>
        <v>091</v>
      </c>
      <c r="D9987" t="s">
        <v>812</v>
      </c>
      <c r="E9987" t="str">
        <f t="shared" si="1450"/>
        <v>09</v>
      </c>
      <c r="F9987" t="str">
        <f>"019"</f>
        <v>019</v>
      </c>
      <c r="G9987" t="str">
        <f>""</f>
        <v/>
      </c>
      <c r="H9987" t="s">
        <v>0</v>
      </c>
      <c r="I9987" t="s">
        <v>3940</v>
      </c>
      <c r="J9987" t="s">
        <v>7530</v>
      </c>
      <c r="K9987" t="str">
        <f t="shared" si="1455"/>
        <v>41017</v>
      </c>
    </row>
    <row r="9988" spans="1:11" customFormat="1" x14ac:dyDescent="0.25">
      <c r="A9988" t="str">
        <f t="shared" si="1454"/>
        <v>41</v>
      </c>
      <c r="B9988" t="s">
        <v>812</v>
      </c>
      <c r="C9988" t="str">
        <f t="shared" si="1452"/>
        <v>091</v>
      </c>
      <c r="D9988" t="s">
        <v>812</v>
      </c>
      <c r="E9988" t="str">
        <f t="shared" si="1450"/>
        <v>09</v>
      </c>
      <c r="F9988" t="str">
        <f>"020"</f>
        <v>020</v>
      </c>
      <c r="G9988" t="str">
        <f>""</f>
        <v/>
      </c>
      <c r="H9988" t="s">
        <v>3</v>
      </c>
      <c r="I9988" t="s">
        <v>3940</v>
      </c>
      <c r="J9988" t="s">
        <v>7530</v>
      </c>
      <c r="K9988" t="str">
        <f t="shared" si="1455"/>
        <v>41017</v>
      </c>
    </row>
    <row r="9989" spans="1:11" customFormat="1" x14ac:dyDescent="0.25">
      <c r="A9989" t="str">
        <f t="shared" si="1454"/>
        <v>41</v>
      </c>
      <c r="B9989" t="s">
        <v>812</v>
      </c>
      <c r="C9989" t="str">
        <f t="shared" si="1452"/>
        <v>091</v>
      </c>
      <c r="D9989" t="s">
        <v>812</v>
      </c>
      <c r="E9989" t="str">
        <f t="shared" si="1450"/>
        <v>09</v>
      </c>
      <c r="F9989" t="str">
        <f>"021"</f>
        <v>021</v>
      </c>
      <c r="G9989" t="str">
        <f>""</f>
        <v/>
      </c>
      <c r="H9989" t="s">
        <v>3</v>
      </c>
      <c r="I9989" t="s">
        <v>3941</v>
      </c>
      <c r="J9989" t="s">
        <v>7531</v>
      </c>
      <c r="K9989" t="str">
        <f t="shared" si="1455"/>
        <v>41017</v>
      </c>
    </row>
    <row r="9990" spans="1:11" customFormat="1" x14ac:dyDescent="0.25">
      <c r="A9990" t="str">
        <f t="shared" si="1454"/>
        <v>41</v>
      </c>
      <c r="B9990" t="s">
        <v>812</v>
      </c>
      <c r="C9990" t="str">
        <f t="shared" si="1452"/>
        <v>091</v>
      </c>
      <c r="D9990" t="s">
        <v>812</v>
      </c>
      <c r="E9990" t="str">
        <f t="shared" si="1450"/>
        <v>09</v>
      </c>
      <c r="F9990" t="str">
        <f>"022"</f>
        <v>022</v>
      </c>
      <c r="G9990" t="str">
        <f>""</f>
        <v/>
      </c>
      <c r="H9990" t="s">
        <v>1</v>
      </c>
      <c r="I9990" t="s">
        <v>3941</v>
      </c>
      <c r="J9990" t="s">
        <v>7531</v>
      </c>
      <c r="K9990" t="str">
        <f t="shared" si="1455"/>
        <v>41017</v>
      </c>
    </row>
    <row r="9991" spans="1:11" customFormat="1" x14ac:dyDescent="0.25">
      <c r="A9991" t="str">
        <f t="shared" si="1454"/>
        <v>41</v>
      </c>
      <c r="B9991" t="s">
        <v>812</v>
      </c>
      <c r="C9991" t="str">
        <f t="shared" si="1452"/>
        <v>091</v>
      </c>
      <c r="D9991" t="s">
        <v>812</v>
      </c>
      <c r="E9991" t="str">
        <f t="shared" si="1450"/>
        <v>09</v>
      </c>
      <c r="F9991" t="str">
        <f>"022"</f>
        <v>022</v>
      </c>
      <c r="G9991" t="str">
        <f>""</f>
        <v/>
      </c>
      <c r="H9991" t="s">
        <v>0</v>
      </c>
      <c r="I9991" t="s">
        <v>3941</v>
      </c>
      <c r="J9991" t="s">
        <v>7531</v>
      </c>
      <c r="K9991" t="str">
        <f t="shared" si="1455"/>
        <v>41017</v>
      </c>
    </row>
    <row r="9992" spans="1:11" customFormat="1" x14ac:dyDescent="0.25">
      <c r="A9992" t="str">
        <f t="shared" si="1454"/>
        <v>41</v>
      </c>
      <c r="B9992" t="s">
        <v>812</v>
      </c>
      <c r="C9992" t="str">
        <f t="shared" si="1452"/>
        <v>091</v>
      </c>
      <c r="D9992" t="s">
        <v>812</v>
      </c>
      <c r="E9992" t="str">
        <f t="shared" si="1450"/>
        <v>09</v>
      </c>
      <c r="F9992" t="str">
        <f>"023"</f>
        <v>023</v>
      </c>
      <c r="G9992" t="str">
        <f>""</f>
        <v/>
      </c>
      <c r="H9992" t="s">
        <v>1</v>
      </c>
      <c r="I9992" t="s">
        <v>3942</v>
      </c>
      <c r="J9992" t="s">
        <v>7532</v>
      </c>
      <c r="K9992" t="str">
        <f t="shared" ref="K9992:K10002" si="1456">"41016"</f>
        <v>41016</v>
      </c>
    </row>
    <row r="9993" spans="1:11" customFormat="1" x14ac:dyDescent="0.25">
      <c r="A9993" t="str">
        <f t="shared" si="1454"/>
        <v>41</v>
      </c>
      <c r="B9993" t="s">
        <v>812</v>
      </c>
      <c r="C9993" t="str">
        <f t="shared" si="1452"/>
        <v>091</v>
      </c>
      <c r="D9993" t="s">
        <v>812</v>
      </c>
      <c r="E9993" t="str">
        <f t="shared" si="1450"/>
        <v>09</v>
      </c>
      <c r="F9993" t="str">
        <f>"023"</f>
        <v>023</v>
      </c>
      <c r="G9993" t="str">
        <f>""</f>
        <v/>
      </c>
      <c r="H9993" t="s">
        <v>0</v>
      </c>
      <c r="I9993" t="s">
        <v>3942</v>
      </c>
      <c r="J9993" t="s">
        <v>7532</v>
      </c>
      <c r="K9993" t="str">
        <f t="shared" si="1456"/>
        <v>41016</v>
      </c>
    </row>
    <row r="9994" spans="1:11" customFormat="1" x14ac:dyDescent="0.25">
      <c r="A9994" t="str">
        <f t="shared" si="1454"/>
        <v>41</v>
      </c>
      <c r="B9994" t="s">
        <v>812</v>
      </c>
      <c r="C9994" t="str">
        <f t="shared" si="1452"/>
        <v>091</v>
      </c>
      <c r="D9994" t="s">
        <v>812</v>
      </c>
      <c r="E9994" t="str">
        <f t="shared" si="1450"/>
        <v>09</v>
      </c>
      <c r="F9994" t="str">
        <f>"024"</f>
        <v>024</v>
      </c>
      <c r="G9994" t="str">
        <f>""</f>
        <v/>
      </c>
      <c r="H9994" t="s">
        <v>1</v>
      </c>
      <c r="I9994" t="s">
        <v>3942</v>
      </c>
      <c r="J9994" t="s">
        <v>7532</v>
      </c>
      <c r="K9994" t="str">
        <f t="shared" si="1456"/>
        <v>41016</v>
      </c>
    </row>
    <row r="9995" spans="1:11" customFormat="1" x14ac:dyDescent="0.25">
      <c r="A9995" t="str">
        <f t="shared" si="1454"/>
        <v>41</v>
      </c>
      <c r="B9995" t="s">
        <v>812</v>
      </c>
      <c r="C9995" t="str">
        <f t="shared" si="1452"/>
        <v>091</v>
      </c>
      <c r="D9995" t="s">
        <v>812</v>
      </c>
      <c r="E9995" t="str">
        <f t="shared" si="1450"/>
        <v>09</v>
      </c>
      <c r="F9995" t="str">
        <f>"024"</f>
        <v>024</v>
      </c>
      <c r="G9995" t="str">
        <f>""</f>
        <v/>
      </c>
      <c r="H9995" t="s">
        <v>0</v>
      </c>
      <c r="I9995" t="s">
        <v>3942</v>
      </c>
      <c r="J9995" t="s">
        <v>7532</v>
      </c>
      <c r="K9995" t="str">
        <f t="shared" si="1456"/>
        <v>41016</v>
      </c>
    </row>
    <row r="9996" spans="1:11" customFormat="1" x14ac:dyDescent="0.25">
      <c r="A9996" t="str">
        <f t="shared" si="1454"/>
        <v>41</v>
      </c>
      <c r="B9996" t="s">
        <v>812</v>
      </c>
      <c r="C9996" t="str">
        <f t="shared" si="1452"/>
        <v>091</v>
      </c>
      <c r="D9996" t="s">
        <v>812</v>
      </c>
      <c r="E9996" t="str">
        <f t="shared" si="1450"/>
        <v>09</v>
      </c>
      <c r="F9996" t="str">
        <f>"025"</f>
        <v>025</v>
      </c>
      <c r="G9996" t="str">
        <f>""</f>
        <v/>
      </c>
      <c r="H9996" t="s">
        <v>1</v>
      </c>
      <c r="I9996" t="s">
        <v>3939</v>
      </c>
      <c r="J9996" t="s">
        <v>7529</v>
      </c>
      <c r="K9996" t="str">
        <f t="shared" si="1456"/>
        <v>41016</v>
      </c>
    </row>
    <row r="9997" spans="1:11" customFormat="1" x14ac:dyDescent="0.25">
      <c r="A9997" t="str">
        <f t="shared" si="1454"/>
        <v>41</v>
      </c>
      <c r="B9997" t="s">
        <v>812</v>
      </c>
      <c r="C9997" t="str">
        <f t="shared" si="1452"/>
        <v>091</v>
      </c>
      <c r="D9997" t="s">
        <v>812</v>
      </c>
      <c r="E9997" t="str">
        <f t="shared" si="1450"/>
        <v>09</v>
      </c>
      <c r="F9997" t="str">
        <f>"025"</f>
        <v>025</v>
      </c>
      <c r="G9997" t="str">
        <f>""</f>
        <v/>
      </c>
      <c r="H9997" t="s">
        <v>0</v>
      </c>
      <c r="I9997" t="s">
        <v>3939</v>
      </c>
      <c r="J9997" t="s">
        <v>7529</v>
      </c>
      <c r="K9997" t="str">
        <f t="shared" si="1456"/>
        <v>41016</v>
      </c>
    </row>
    <row r="9998" spans="1:11" customFormat="1" x14ac:dyDescent="0.25">
      <c r="A9998" t="str">
        <f t="shared" si="1454"/>
        <v>41</v>
      </c>
      <c r="B9998" t="s">
        <v>812</v>
      </c>
      <c r="C9998" t="str">
        <f t="shared" si="1452"/>
        <v>091</v>
      </c>
      <c r="D9998" t="s">
        <v>812</v>
      </c>
      <c r="E9998" t="str">
        <f t="shared" si="1450"/>
        <v>09</v>
      </c>
      <c r="F9998" t="str">
        <f>"025"</f>
        <v>025</v>
      </c>
      <c r="G9998" t="str">
        <f>""</f>
        <v/>
      </c>
      <c r="H9998" t="s">
        <v>2</v>
      </c>
      <c r="I9998" t="s">
        <v>3939</v>
      </c>
      <c r="J9998" t="s">
        <v>7529</v>
      </c>
      <c r="K9998" t="str">
        <f t="shared" si="1456"/>
        <v>41016</v>
      </c>
    </row>
    <row r="9999" spans="1:11" customFormat="1" x14ac:dyDescent="0.25">
      <c r="A9999" t="str">
        <f t="shared" si="1454"/>
        <v>41</v>
      </c>
      <c r="B9999" t="s">
        <v>812</v>
      </c>
      <c r="C9999" t="str">
        <f t="shared" si="1452"/>
        <v>091</v>
      </c>
      <c r="D9999" t="s">
        <v>812</v>
      </c>
      <c r="E9999" t="str">
        <f t="shared" si="1450"/>
        <v>09</v>
      </c>
      <c r="F9999" t="str">
        <f>"026"</f>
        <v>026</v>
      </c>
      <c r="G9999" t="str">
        <f>""</f>
        <v/>
      </c>
      <c r="H9999" t="s">
        <v>1</v>
      </c>
      <c r="I9999" t="s">
        <v>3943</v>
      </c>
      <c r="J9999" t="s">
        <v>7533</v>
      </c>
      <c r="K9999" t="str">
        <f t="shared" si="1456"/>
        <v>41016</v>
      </c>
    </row>
    <row r="10000" spans="1:11" customFormat="1" x14ac:dyDescent="0.25">
      <c r="A10000" t="str">
        <f t="shared" si="1454"/>
        <v>41</v>
      </c>
      <c r="B10000" t="s">
        <v>812</v>
      </c>
      <c r="C10000" t="str">
        <f t="shared" si="1452"/>
        <v>091</v>
      </c>
      <c r="D10000" t="s">
        <v>812</v>
      </c>
      <c r="E10000" t="str">
        <f t="shared" si="1450"/>
        <v>09</v>
      </c>
      <c r="F10000" t="str">
        <f>"026"</f>
        <v>026</v>
      </c>
      <c r="G10000" t="str">
        <f>""</f>
        <v/>
      </c>
      <c r="H10000" t="s">
        <v>0</v>
      </c>
      <c r="I10000" t="s">
        <v>3943</v>
      </c>
      <c r="J10000" t="s">
        <v>7533</v>
      </c>
      <c r="K10000" t="str">
        <f t="shared" si="1456"/>
        <v>41016</v>
      </c>
    </row>
    <row r="10001" spans="1:11" customFormat="1" x14ac:dyDescent="0.25">
      <c r="A10001" t="str">
        <f t="shared" si="1454"/>
        <v>41</v>
      </c>
      <c r="B10001" t="s">
        <v>812</v>
      </c>
      <c r="C10001" t="str">
        <f t="shared" si="1452"/>
        <v>091</v>
      </c>
      <c r="D10001" t="s">
        <v>812</v>
      </c>
      <c r="E10001" t="str">
        <f t="shared" si="1450"/>
        <v>09</v>
      </c>
      <c r="F10001" t="str">
        <f>"027"</f>
        <v>027</v>
      </c>
      <c r="G10001" t="str">
        <f>""</f>
        <v/>
      </c>
      <c r="H10001" t="s">
        <v>1</v>
      </c>
      <c r="I10001" t="s">
        <v>3943</v>
      </c>
      <c r="J10001" t="s">
        <v>7533</v>
      </c>
      <c r="K10001" t="str">
        <f t="shared" si="1456"/>
        <v>41016</v>
      </c>
    </row>
    <row r="10002" spans="1:11" customFormat="1" x14ac:dyDescent="0.25">
      <c r="A10002" t="str">
        <f t="shared" si="1454"/>
        <v>41</v>
      </c>
      <c r="B10002" t="s">
        <v>812</v>
      </c>
      <c r="C10002" t="str">
        <f t="shared" si="1452"/>
        <v>091</v>
      </c>
      <c r="D10002" t="s">
        <v>812</v>
      </c>
      <c r="E10002" t="str">
        <f t="shared" si="1450"/>
        <v>09</v>
      </c>
      <c r="F10002" t="str">
        <f>"027"</f>
        <v>027</v>
      </c>
      <c r="G10002" t="str">
        <f>""</f>
        <v/>
      </c>
      <c r="H10002" t="s">
        <v>0</v>
      </c>
      <c r="I10002" t="s">
        <v>3943</v>
      </c>
      <c r="J10002" t="s">
        <v>7533</v>
      </c>
      <c r="K10002" t="str">
        <f t="shared" si="1456"/>
        <v>41016</v>
      </c>
    </row>
    <row r="10003" spans="1:11" customFormat="1" x14ac:dyDescent="0.25">
      <c r="A10003" t="str">
        <f t="shared" si="1454"/>
        <v>41</v>
      </c>
      <c r="B10003" t="s">
        <v>812</v>
      </c>
      <c r="C10003" t="str">
        <f t="shared" si="1452"/>
        <v>091</v>
      </c>
      <c r="D10003" t="s">
        <v>812</v>
      </c>
      <c r="E10003" t="str">
        <f t="shared" si="1450"/>
        <v>09</v>
      </c>
      <c r="F10003" t="str">
        <f>"028"</f>
        <v>028</v>
      </c>
      <c r="G10003" t="str">
        <f>""</f>
        <v/>
      </c>
      <c r="H10003" t="s">
        <v>1</v>
      </c>
      <c r="I10003" t="s">
        <v>3933</v>
      </c>
      <c r="J10003" t="s">
        <v>7521</v>
      </c>
      <c r="K10003" t="str">
        <f t="shared" ref="K10003:K10025" si="1457">"41020"</f>
        <v>41020</v>
      </c>
    </row>
    <row r="10004" spans="1:11" customFormat="1" x14ac:dyDescent="0.25">
      <c r="A10004" t="str">
        <f t="shared" si="1454"/>
        <v>41</v>
      </c>
      <c r="B10004" t="s">
        <v>812</v>
      </c>
      <c r="C10004" t="str">
        <f t="shared" si="1452"/>
        <v>091</v>
      </c>
      <c r="D10004" t="s">
        <v>812</v>
      </c>
      <c r="E10004" t="str">
        <f t="shared" si="1450"/>
        <v>09</v>
      </c>
      <c r="F10004" t="str">
        <f>"028"</f>
        <v>028</v>
      </c>
      <c r="G10004" t="str">
        <f>""</f>
        <v/>
      </c>
      <c r="H10004" t="s">
        <v>0</v>
      </c>
      <c r="I10004" t="s">
        <v>3933</v>
      </c>
      <c r="J10004" t="s">
        <v>7521</v>
      </c>
      <c r="K10004" t="str">
        <f t="shared" si="1457"/>
        <v>41020</v>
      </c>
    </row>
    <row r="10005" spans="1:11" customFormat="1" x14ac:dyDescent="0.25">
      <c r="A10005" t="str">
        <f t="shared" si="1454"/>
        <v>41</v>
      </c>
      <c r="B10005" t="s">
        <v>812</v>
      </c>
      <c r="C10005" t="str">
        <f t="shared" si="1452"/>
        <v>091</v>
      </c>
      <c r="D10005" t="s">
        <v>812</v>
      </c>
      <c r="E10005" t="str">
        <f t="shared" si="1450"/>
        <v>09</v>
      </c>
      <c r="F10005" t="str">
        <f>"028"</f>
        <v>028</v>
      </c>
      <c r="G10005" t="str">
        <f>""</f>
        <v/>
      </c>
      <c r="H10005" t="s">
        <v>2</v>
      </c>
      <c r="I10005" t="s">
        <v>3933</v>
      </c>
      <c r="J10005" t="s">
        <v>7521</v>
      </c>
      <c r="K10005" t="str">
        <f t="shared" si="1457"/>
        <v>41020</v>
      </c>
    </row>
    <row r="10006" spans="1:11" customFormat="1" x14ac:dyDescent="0.25">
      <c r="A10006" t="str">
        <f t="shared" si="1454"/>
        <v>41</v>
      </c>
      <c r="B10006" t="s">
        <v>812</v>
      </c>
      <c r="C10006" t="str">
        <f t="shared" si="1452"/>
        <v>091</v>
      </c>
      <c r="D10006" t="s">
        <v>812</v>
      </c>
      <c r="E10006" t="str">
        <f t="shared" si="1450"/>
        <v>09</v>
      </c>
      <c r="F10006" t="str">
        <f>"029"</f>
        <v>029</v>
      </c>
      <c r="G10006" t="str">
        <f>""</f>
        <v/>
      </c>
      <c r="H10006" t="s">
        <v>1</v>
      </c>
      <c r="I10006" t="s">
        <v>3944</v>
      </c>
      <c r="J10006" t="s">
        <v>7534</v>
      </c>
      <c r="K10006" t="str">
        <f t="shared" si="1457"/>
        <v>41020</v>
      </c>
    </row>
    <row r="10007" spans="1:11" customFormat="1" x14ac:dyDescent="0.25">
      <c r="A10007" t="str">
        <f t="shared" si="1454"/>
        <v>41</v>
      </c>
      <c r="B10007" t="s">
        <v>812</v>
      </c>
      <c r="C10007" t="str">
        <f t="shared" si="1452"/>
        <v>091</v>
      </c>
      <c r="D10007" t="s">
        <v>812</v>
      </c>
      <c r="E10007" t="str">
        <f t="shared" si="1450"/>
        <v>09</v>
      </c>
      <c r="F10007" t="str">
        <f>"029"</f>
        <v>029</v>
      </c>
      <c r="G10007" t="str">
        <f>""</f>
        <v/>
      </c>
      <c r="H10007" t="s">
        <v>0</v>
      </c>
      <c r="I10007" t="s">
        <v>3944</v>
      </c>
      <c r="J10007" t="s">
        <v>7534</v>
      </c>
      <c r="K10007" t="str">
        <f t="shared" si="1457"/>
        <v>41020</v>
      </c>
    </row>
    <row r="10008" spans="1:11" customFormat="1" x14ac:dyDescent="0.25">
      <c r="A10008" t="str">
        <f t="shared" si="1454"/>
        <v>41</v>
      </c>
      <c r="B10008" t="s">
        <v>812</v>
      </c>
      <c r="C10008" t="str">
        <f t="shared" si="1452"/>
        <v>091</v>
      </c>
      <c r="D10008" t="s">
        <v>812</v>
      </c>
      <c r="E10008" t="str">
        <f t="shared" si="1450"/>
        <v>09</v>
      </c>
      <c r="F10008" t="str">
        <f>"030"</f>
        <v>030</v>
      </c>
      <c r="G10008" t="str">
        <f>""</f>
        <v/>
      </c>
      <c r="H10008" t="s">
        <v>1</v>
      </c>
      <c r="I10008" t="s">
        <v>3299</v>
      </c>
      <c r="J10008" t="s">
        <v>7535</v>
      </c>
      <c r="K10008" t="str">
        <f t="shared" si="1457"/>
        <v>41020</v>
      </c>
    </row>
    <row r="10009" spans="1:11" customFormat="1" x14ac:dyDescent="0.25">
      <c r="A10009" t="str">
        <f t="shared" si="1454"/>
        <v>41</v>
      </c>
      <c r="B10009" t="s">
        <v>812</v>
      </c>
      <c r="C10009" t="str">
        <f t="shared" si="1452"/>
        <v>091</v>
      </c>
      <c r="D10009" t="s">
        <v>812</v>
      </c>
      <c r="E10009" t="str">
        <f t="shared" si="1450"/>
        <v>09</v>
      </c>
      <c r="F10009" t="str">
        <f>"030"</f>
        <v>030</v>
      </c>
      <c r="G10009" t="str">
        <f>""</f>
        <v/>
      </c>
      <c r="H10009" t="s">
        <v>0</v>
      </c>
      <c r="I10009" t="s">
        <v>3299</v>
      </c>
      <c r="J10009" t="s">
        <v>7535</v>
      </c>
      <c r="K10009" t="str">
        <f t="shared" si="1457"/>
        <v>41020</v>
      </c>
    </row>
    <row r="10010" spans="1:11" customFormat="1" x14ac:dyDescent="0.25">
      <c r="A10010" t="str">
        <f t="shared" si="1454"/>
        <v>41</v>
      </c>
      <c r="B10010" t="s">
        <v>812</v>
      </c>
      <c r="C10010" t="str">
        <f t="shared" si="1452"/>
        <v>091</v>
      </c>
      <c r="D10010" t="s">
        <v>812</v>
      </c>
      <c r="E10010" t="str">
        <f t="shared" si="1450"/>
        <v>09</v>
      </c>
      <c r="F10010" t="str">
        <f>"031"</f>
        <v>031</v>
      </c>
      <c r="G10010" t="str">
        <f>""</f>
        <v/>
      </c>
      <c r="H10010" t="s">
        <v>1</v>
      </c>
      <c r="I10010" t="s">
        <v>3945</v>
      </c>
      <c r="J10010" t="s">
        <v>7536</v>
      </c>
      <c r="K10010" t="str">
        <f t="shared" si="1457"/>
        <v>41020</v>
      </c>
    </row>
    <row r="10011" spans="1:11" customFormat="1" x14ac:dyDescent="0.25">
      <c r="A10011" t="str">
        <f t="shared" si="1454"/>
        <v>41</v>
      </c>
      <c r="B10011" t="s">
        <v>812</v>
      </c>
      <c r="C10011" t="str">
        <f t="shared" si="1452"/>
        <v>091</v>
      </c>
      <c r="D10011" t="s">
        <v>812</v>
      </c>
      <c r="E10011" t="str">
        <f t="shared" si="1450"/>
        <v>09</v>
      </c>
      <c r="F10011" t="str">
        <f>"031"</f>
        <v>031</v>
      </c>
      <c r="G10011" t="str">
        <f>""</f>
        <v/>
      </c>
      <c r="H10011" t="s">
        <v>0</v>
      </c>
      <c r="I10011" t="s">
        <v>3945</v>
      </c>
      <c r="J10011" t="s">
        <v>7536</v>
      </c>
      <c r="K10011" t="str">
        <f t="shared" si="1457"/>
        <v>41020</v>
      </c>
    </row>
    <row r="10012" spans="1:11" customFormat="1" x14ac:dyDescent="0.25">
      <c r="A10012" t="str">
        <f t="shared" si="1454"/>
        <v>41</v>
      </c>
      <c r="B10012" t="s">
        <v>812</v>
      </c>
      <c r="C10012" t="str">
        <f t="shared" si="1452"/>
        <v>091</v>
      </c>
      <c r="D10012" t="s">
        <v>812</v>
      </c>
      <c r="E10012" t="str">
        <f t="shared" si="1450"/>
        <v>09</v>
      </c>
      <c r="F10012" t="str">
        <f>"032"</f>
        <v>032</v>
      </c>
      <c r="G10012" t="str">
        <f>""</f>
        <v/>
      </c>
      <c r="H10012" t="s">
        <v>1</v>
      </c>
      <c r="I10012" t="s">
        <v>3945</v>
      </c>
      <c r="J10012" t="s">
        <v>7536</v>
      </c>
      <c r="K10012" t="str">
        <f t="shared" si="1457"/>
        <v>41020</v>
      </c>
    </row>
    <row r="10013" spans="1:11" customFormat="1" x14ac:dyDescent="0.25">
      <c r="A10013" t="str">
        <f t="shared" si="1454"/>
        <v>41</v>
      </c>
      <c r="B10013" t="s">
        <v>812</v>
      </c>
      <c r="C10013" t="str">
        <f t="shared" si="1452"/>
        <v>091</v>
      </c>
      <c r="D10013" t="s">
        <v>812</v>
      </c>
      <c r="E10013" t="str">
        <f t="shared" si="1450"/>
        <v>09</v>
      </c>
      <c r="F10013" t="str">
        <f>"032"</f>
        <v>032</v>
      </c>
      <c r="G10013" t="str">
        <f>""</f>
        <v/>
      </c>
      <c r="H10013" t="s">
        <v>0</v>
      </c>
      <c r="I10013" t="s">
        <v>3945</v>
      </c>
      <c r="J10013" t="s">
        <v>7536</v>
      </c>
      <c r="K10013" t="str">
        <f t="shared" si="1457"/>
        <v>41020</v>
      </c>
    </row>
    <row r="10014" spans="1:11" customFormat="1" x14ac:dyDescent="0.25">
      <c r="A10014" t="str">
        <f t="shared" si="1454"/>
        <v>41</v>
      </c>
      <c r="B10014" t="s">
        <v>812</v>
      </c>
      <c r="C10014" t="str">
        <f t="shared" si="1452"/>
        <v>091</v>
      </c>
      <c r="D10014" t="s">
        <v>812</v>
      </c>
      <c r="E10014" t="str">
        <f t="shared" ref="E10014:E10077" si="1458">"09"</f>
        <v>09</v>
      </c>
      <c r="F10014" t="str">
        <f>"033"</f>
        <v>033</v>
      </c>
      <c r="G10014" t="str">
        <f>""</f>
        <v/>
      </c>
      <c r="H10014" t="s">
        <v>1</v>
      </c>
      <c r="I10014" t="s">
        <v>3946</v>
      </c>
      <c r="J10014" t="s">
        <v>7537</v>
      </c>
      <c r="K10014" t="str">
        <f t="shared" si="1457"/>
        <v>41020</v>
      </c>
    </row>
    <row r="10015" spans="1:11" customFormat="1" x14ac:dyDescent="0.25">
      <c r="A10015" t="str">
        <f t="shared" si="1454"/>
        <v>41</v>
      </c>
      <c r="B10015" t="s">
        <v>812</v>
      </c>
      <c r="C10015" t="str">
        <f t="shared" si="1452"/>
        <v>091</v>
      </c>
      <c r="D10015" t="s">
        <v>812</v>
      </c>
      <c r="E10015" t="str">
        <f t="shared" si="1458"/>
        <v>09</v>
      </c>
      <c r="F10015" t="str">
        <f>"033"</f>
        <v>033</v>
      </c>
      <c r="G10015" t="str">
        <f>""</f>
        <v/>
      </c>
      <c r="H10015" t="s">
        <v>0</v>
      </c>
      <c r="I10015" t="s">
        <v>3946</v>
      </c>
      <c r="J10015" t="s">
        <v>7537</v>
      </c>
      <c r="K10015" t="str">
        <f t="shared" si="1457"/>
        <v>41020</v>
      </c>
    </row>
    <row r="10016" spans="1:11" customFormat="1" x14ac:dyDescent="0.25">
      <c r="A10016" t="str">
        <f t="shared" si="1454"/>
        <v>41</v>
      </c>
      <c r="B10016" t="s">
        <v>812</v>
      </c>
      <c r="C10016" t="str">
        <f t="shared" si="1452"/>
        <v>091</v>
      </c>
      <c r="D10016" t="s">
        <v>812</v>
      </c>
      <c r="E10016" t="str">
        <f t="shared" si="1458"/>
        <v>09</v>
      </c>
      <c r="F10016" t="str">
        <f>"033"</f>
        <v>033</v>
      </c>
      <c r="G10016" t="str">
        <f>""</f>
        <v/>
      </c>
      <c r="H10016" t="s">
        <v>2</v>
      </c>
      <c r="I10016" t="s">
        <v>3946</v>
      </c>
      <c r="J10016" t="s">
        <v>7537</v>
      </c>
      <c r="K10016" t="str">
        <f t="shared" si="1457"/>
        <v>41020</v>
      </c>
    </row>
    <row r="10017" spans="1:11" customFormat="1" x14ac:dyDescent="0.25">
      <c r="A10017" t="str">
        <f t="shared" si="1454"/>
        <v>41</v>
      </c>
      <c r="B10017" t="s">
        <v>812</v>
      </c>
      <c r="C10017" t="str">
        <f t="shared" si="1452"/>
        <v>091</v>
      </c>
      <c r="D10017" t="s">
        <v>812</v>
      </c>
      <c r="E10017" t="str">
        <f t="shared" si="1458"/>
        <v>09</v>
      </c>
      <c r="F10017" t="str">
        <f>"034"</f>
        <v>034</v>
      </c>
      <c r="G10017" t="str">
        <f>""</f>
        <v/>
      </c>
      <c r="H10017" t="s">
        <v>1</v>
      </c>
      <c r="I10017" t="s">
        <v>3947</v>
      </c>
      <c r="J10017" t="s">
        <v>7538</v>
      </c>
      <c r="K10017" t="str">
        <f t="shared" si="1457"/>
        <v>41020</v>
      </c>
    </row>
    <row r="10018" spans="1:11" customFormat="1" x14ac:dyDescent="0.25">
      <c r="A10018" t="str">
        <f t="shared" si="1454"/>
        <v>41</v>
      </c>
      <c r="B10018" t="s">
        <v>812</v>
      </c>
      <c r="C10018" t="str">
        <f t="shared" si="1452"/>
        <v>091</v>
      </c>
      <c r="D10018" t="s">
        <v>812</v>
      </c>
      <c r="E10018" t="str">
        <f t="shared" si="1458"/>
        <v>09</v>
      </c>
      <c r="F10018" t="str">
        <f>"034"</f>
        <v>034</v>
      </c>
      <c r="G10018" t="str">
        <f>""</f>
        <v/>
      </c>
      <c r="H10018" t="s">
        <v>0</v>
      </c>
      <c r="I10018" t="s">
        <v>3947</v>
      </c>
      <c r="J10018" t="s">
        <v>7538</v>
      </c>
      <c r="K10018" t="str">
        <f t="shared" si="1457"/>
        <v>41020</v>
      </c>
    </row>
    <row r="10019" spans="1:11" customFormat="1" x14ac:dyDescent="0.25">
      <c r="A10019" t="str">
        <f t="shared" si="1454"/>
        <v>41</v>
      </c>
      <c r="B10019" t="s">
        <v>812</v>
      </c>
      <c r="C10019" t="str">
        <f t="shared" si="1452"/>
        <v>091</v>
      </c>
      <c r="D10019" t="s">
        <v>812</v>
      </c>
      <c r="E10019" t="str">
        <f t="shared" si="1458"/>
        <v>09</v>
      </c>
      <c r="F10019" t="str">
        <f>"034"</f>
        <v>034</v>
      </c>
      <c r="G10019" t="str">
        <f>""</f>
        <v/>
      </c>
      <c r="H10019" t="s">
        <v>2</v>
      </c>
      <c r="I10019" t="s">
        <v>3947</v>
      </c>
      <c r="J10019" t="s">
        <v>7538</v>
      </c>
      <c r="K10019" t="str">
        <f t="shared" si="1457"/>
        <v>41020</v>
      </c>
    </row>
    <row r="10020" spans="1:11" customFormat="1" x14ac:dyDescent="0.25">
      <c r="A10020" t="str">
        <f t="shared" si="1454"/>
        <v>41</v>
      </c>
      <c r="B10020" t="s">
        <v>812</v>
      </c>
      <c r="C10020" t="str">
        <f t="shared" si="1452"/>
        <v>091</v>
      </c>
      <c r="D10020" t="s">
        <v>812</v>
      </c>
      <c r="E10020" t="str">
        <f t="shared" si="1458"/>
        <v>09</v>
      </c>
      <c r="F10020" t="str">
        <f>"035"</f>
        <v>035</v>
      </c>
      <c r="G10020" t="str">
        <f>""</f>
        <v/>
      </c>
      <c r="H10020" t="s">
        <v>3</v>
      </c>
      <c r="I10020" t="s">
        <v>3947</v>
      </c>
      <c r="J10020" t="s">
        <v>7538</v>
      </c>
      <c r="K10020" t="str">
        <f t="shared" si="1457"/>
        <v>41020</v>
      </c>
    </row>
    <row r="10021" spans="1:11" customFormat="1" x14ac:dyDescent="0.25">
      <c r="A10021" t="str">
        <f t="shared" si="1454"/>
        <v>41</v>
      </c>
      <c r="B10021" t="s">
        <v>812</v>
      </c>
      <c r="C10021" t="str">
        <f t="shared" si="1452"/>
        <v>091</v>
      </c>
      <c r="D10021" t="s">
        <v>812</v>
      </c>
      <c r="E10021" t="str">
        <f t="shared" si="1458"/>
        <v>09</v>
      </c>
      <c r="F10021" t="str">
        <f>"036"</f>
        <v>036</v>
      </c>
      <c r="G10021" t="str">
        <f>""</f>
        <v/>
      </c>
      <c r="H10021" t="s">
        <v>1</v>
      </c>
      <c r="I10021" t="s">
        <v>3948</v>
      </c>
      <c r="J10021" t="s">
        <v>7539</v>
      </c>
      <c r="K10021" t="str">
        <f t="shared" si="1457"/>
        <v>41020</v>
      </c>
    </row>
    <row r="10022" spans="1:11" customFormat="1" x14ac:dyDescent="0.25">
      <c r="A10022" t="str">
        <f t="shared" si="1454"/>
        <v>41</v>
      </c>
      <c r="B10022" t="s">
        <v>812</v>
      </c>
      <c r="C10022" t="str">
        <f t="shared" si="1452"/>
        <v>091</v>
      </c>
      <c r="D10022" t="s">
        <v>812</v>
      </c>
      <c r="E10022" t="str">
        <f t="shared" si="1458"/>
        <v>09</v>
      </c>
      <c r="F10022" t="str">
        <f>"036"</f>
        <v>036</v>
      </c>
      <c r="G10022" t="str">
        <f>""</f>
        <v/>
      </c>
      <c r="H10022" t="s">
        <v>0</v>
      </c>
      <c r="I10022" t="s">
        <v>3948</v>
      </c>
      <c r="J10022" t="s">
        <v>7539</v>
      </c>
      <c r="K10022" t="str">
        <f t="shared" si="1457"/>
        <v>41020</v>
      </c>
    </row>
    <row r="10023" spans="1:11" customFormat="1" x14ac:dyDescent="0.25">
      <c r="A10023" t="str">
        <f t="shared" si="1454"/>
        <v>41</v>
      </c>
      <c r="B10023" t="s">
        <v>812</v>
      </c>
      <c r="C10023" t="str">
        <f t="shared" si="1452"/>
        <v>091</v>
      </c>
      <c r="D10023" t="s">
        <v>812</v>
      </c>
      <c r="E10023" t="str">
        <f t="shared" si="1458"/>
        <v>09</v>
      </c>
      <c r="F10023" t="str">
        <f>"037"</f>
        <v>037</v>
      </c>
      <c r="G10023" t="str">
        <f>""</f>
        <v/>
      </c>
      <c r="H10023" t="s">
        <v>1</v>
      </c>
      <c r="I10023" t="s">
        <v>3936</v>
      </c>
      <c r="J10023" t="s">
        <v>7525</v>
      </c>
      <c r="K10023" t="str">
        <f t="shared" si="1457"/>
        <v>41020</v>
      </c>
    </row>
    <row r="10024" spans="1:11" customFormat="1" x14ac:dyDescent="0.25">
      <c r="A10024" t="str">
        <f t="shared" si="1454"/>
        <v>41</v>
      </c>
      <c r="B10024" t="s">
        <v>812</v>
      </c>
      <c r="C10024" t="str">
        <f t="shared" si="1452"/>
        <v>091</v>
      </c>
      <c r="D10024" t="s">
        <v>812</v>
      </c>
      <c r="E10024" t="str">
        <f t="shared" si="1458"/>
        <v>09</v>
      </c>
      <c r="F10024" t="str">
        <f>"037"</f>
        <v>037</v>
      </c>
      <c r="G10024" t="str">
        <f>""</f>
        <v/>
      </c>
      <c r="H10024" t="s">
        <v>0</v>
      </c>
      <c r="I10024" t="s">
        <v>3936</v>
      </c>
      <c r="J10024" t="s">
        <v>7525</v>
      </c>
      <c r="K10024" t="str">
        <f t="shared" si="1457"/>
        <v>41020</v>
      </c>
    </row>
    <row r="10025" spans="1:11" customFormat="1" x14ac:dyDescent="0.25">
      <c r="A10025" t="str">
        <f t="shared" si="1454"/>
        <v>41</v>
      </c>
      <c r="B10025" t="s">
        <v>812</v>
      </c>
      <c r="C10025" t="str">
        <f t="shared" si="1452"/>
        <v>091</v>
      </c>
      <c r="D10025" t="s">
        <v>812</v>
      </c>
      <c r="E10025" t="str">
        <f t="shared" si="1458"/>
        <v>09</v>
      </c>
      <c r="F10025" t="str">
        <f>"037"</f>
        <v>037</v>
      </c>
      <c r="G10025" t="str">
        <f>""</f>
        <v/>
      </c>
      <c r="H10025" t="s">
        <v>2</v>
      </c>
      <c r="I10025" t="s">
        <v>3936</v>
      </c>
      <c r="J10025" t="s">
        <v>7525</v>
      </c>
      <c r="K10025" t="str">
        <f t="shared" si="1457"/>
        <v>41020</v>
      </c>
    </row>
    <row r="10026" spans="1:11" customFormat="1" x14ac:dyDescent="0.25">
      <c r="A10026" t="str">
        <f t="shared" si="1454"/>
        <v>41</v>
      </c>
      <c r="B10026" t="s">
        <v>812</v>
      </c>
      <c r="C10026" t="str">
        <f t="shared" si="1452"/>
        <v>091</v>
      </c>
      <c r="D10026" t="s">
        <v>812</v>
      </c>
      <c r="E10026" t="str">
        <f t="shared" si="1458"/>
        <v>09</v>
      </c>
      <c r="F10026" t="str">
        <f>"039"</f>
        <v>039</v>
      </c>
      <c r="G10026" t="str">
        <f>""</f>
        <v/>
      </c>
      <c r="H10026" t="s">
        <v>3</v>
      </c>
      <c r="I10026" t="s">
        <v>3949</v>
      </c>
      <c r="J10026" t="s">
        <v>7540</v>
      </c>
      <c r="K10026" t="str">
        <f t="shared" ref="K10026:K10032" si="1459">"41019"</f>
        <v>41019</v>
      </c>
    </row>
    <row r="10027" spans="1:11" customFormat="1" x14ac:dyDescent="0.25">
      <c r="A10027" t="str">
        <f t="shared" si="1454"/>
        <v>41</v>
      </c>
      <c r="B10027" t="s">
        <v>812</v>
      </c>
      <c r="C10027" t="str">
        <f t="shared" si="1452"/>
        <v>091</v>
      </c>
      <c r="D10027" t="s">
        <v>812</v>
      </c>
      <c r="E10027" t="str">
        <f t="shared" si="1458"/>
        <v>09</v>
      </c>
      <c r="F10027" t="str">
        <f>"040"</f>
        <v>040</v>
      </c>
      <c r="G10027" t="str">
        <f>""</f>
        <v/>
      </c>
      <c r="H10027" t="s">
        <v>3</v>
      </c>
      <c r="I10027" t="s">
        <v>3949</v>
      </c>
      <c r="J10027" t="s">
        <v>7540</v>
      </c>
      <c r="K10027" t="str">
        <f t="shared" si="1459"/>
        <v>41019</v>
      </c>
    </row>
    <row r="10028" spans="1:11" customFormat="1" x14ac:dyDescent="0.25">
      <c r="A10028" t="str">
        <f t="shared" si="1454"/>
        <v>41</v>
      </c>
      <c r="B10028" t="s">
        <v>812</v>
      </c>
      <c r="C10028" t="str">
        <f t="shared" si="1452"/>
        <v>091</v>
      </c>
      <c r="D10028" t="s">
        <v>812</v>
      </c>
      <c r="E10028" t="str">
        <f t="shared" si="1458"/>
        <v>09</v>
      </c>
      <c r="F10028" t="str">
        <f>"041"</f>
        <v>041</v>
      </c>
      <c r="G10028" t="str">
        <f>""</f>
        <v/>
      </c>
      <c r="H10028" t="s">
        <v>1</v>
      </c>
      <c r="I10028" t="s">
        <v>3950</v>
      </c>
      <c r="J10028" t="s">
        <v>7541</v>
      </c>
      <c r="K10028" t="str">
        <f t="shared" si="1459"/>
        <v>41019</v>
      </c>
    </row>
    <row r="10029" spans="1:11" customFormat="1" x14ac:dyDescent="0.25">
      <c r="A10029" t="str">
        <f t="shared" si="1454"/>
        <v>41</v>
      </c>
      <c r="B10029" t="s">
        <v>812</v>
      </c>
      <c r="C10029" t="str">
        <f t="shared" si="1452"/>
        <v>091</v>
      </c>
      <c r="D10029" t="s">
        <v>812</v>
      </c>
      <c r="E10029" t="str">
        <f t="shared" si="1458"/>
        <v>09</v>
      </c>
      <c r="F10029" t="str">
        <f>"041"</f>
        <v>041</v>
      </c>
      <c r="G10029" t="str">
        <f>""</f>
        <v/>
      </c>
      <c r="H10029" t="s">
        <v>0</v>
      </c>
      <c r="I10029" t="s">
        <v>3950</v>
      </c>
      <c r="J10029" t="s">
        <v>7541</v>
      </c>
      <c r="K10029" t="str">
        <f t="shared" si="1459"/>
        <v>41019</v>
      </c>
    </row>
    <row r="10030" spans="1:11" customFormat="1" x14ac:dyDescent="0.25">
      <c r="A10030" t="str">
        <f t="shared" si="1454"/>
        <v>41</v>
      </c>
      <c r="B10030" t="s">
        <v>812</v>
      </c>
      <c r="C10030" t="str">
        <f t="shared" si="1452"/>
        <v>091</v>
      </c>
      <c r="D10030" t="s">
        <v>812</v>
      </c>
      <c r="E10030" t="str">
        <f t="shared" si="1458"/>
        <v>09</v>
      </c>
      <c r="F10030" t="str">
        <f>"042"</f>
        <v>042</v>
      </c>
      <c r="G10030" t="str">
        <f>""</f>
        <v/>
      </c>
      <c r="H10030" t="s">
        <v>3</v>
      </c>
      <c r="I10030" t="s">
        <v>3951</v>
      </c>
      <c r="J10030" t="s">
        <v>7542</v>
      </c>
      <c r="K10030" t="str">
        <f t="shared" si="1459"/>
        <v>41019</v>
      </c>
    </row>
    <row r="10031" spans="1:11" customFormat="1" x14ac:dyDescent="0.25">
      <c r="A10031" t="str">
        <f t="shared" si="1454"/>
        <v>41</v>
      </c>
      <c r="B10031" t="s">
        <v>812</v>
      </c>
      <c r="C10031" t="str">
        <f t="shared" si="1452"/>
        <v>091</v>
      </c>
      <c r="D10031" t="s">
        <v>812</v>
      </c>
      <c r="E10031" t="str">
        <f t="shared" si="1458"/>
        <v>09</v>
      </c>
      <c r="F10031" t="str">
        <f>"043"</f>
        <v>043</v>
      </c>
      <c r="G10031" t="str">
        <f>""</f>
        <v/>
      </c>
      <c r="H10031" t="s">
        <v>1</v>
      </c>
      <c r="I10031" t="s">
        <v>3951</v>
      </c>
      <c r="J10031" t="s">
        <v>7542</v>
      </c>
      <c r="K10031" t="str">
        <f t="shared" si="1459"/>
        <v>41019</v>
      </c>
    </row>
    <row r="10032" spans="1:11" customFormat="1" x14ac:dyDescent="0.25">
      <c r="A10032" t="str">
        <f t="shared" si="1454"/>
        <v>41</v>
      </c>
      <c r="B10032" t="s">
        <v>812</v>
      </c>
      <c r="C10032" t="str">
        <f t="shared" si="1452"/>
        <v>091</v>
      </c>
      <c r="D10032" t="s">
        <v>812</v>
      </c>
      <c r="E10032" t="str">
        <f t="shared" si="1458"/>
        <v>09</v>
      </c>
      <c r="F10032" t="str">
        <f>"043"</f>
        <v>043</v>
      </c>
      <c r="G10032" t="str">
        <f>""</f>
        <v/>
      </c>
      <c r="H10032" t="s">
        <v>0</v>
      </c>
      <c r="I10032" t="s">
        <v>3951</v>
      </c>
      <c r="J10032" t="s">
        <v>7542</v>
      </c>
      <c r="K10032" t="str">
        <f t="shared" si="1459"/>
        <v>41019</v>
      </c>
    </row>
    <row r="10033" spans="1:11" customFormat="1" x14ac:dyDescent="0.25">
      <c r="A10033" t="str">
        <f t="shared" si="1454"/>
        <v>41</v>
      </c>
      <c r="B10033" t="s">
        <v>812</v>
      </c>
      <c r="C10033" t="str">
        <f t="shared" ref="C10033:C10096" si="1460">"091"</f>
        <v>091</v>
      </c>
      <c r="D10033" t="s">
        <v>812</v>
      </c>
      <c r="E10033" t="str">
        <f t="shared" si="1458"/>
        <v>09</v>
      </c>
      <c r="F10033" t="str">
        <f>"044"</f>
        <v>044</v>
      </c>
      <c r="G10033" t="str">
        <f>""</f>
        <v/>
      </c>
      <c r="H10033" t="s">
        <v>1</v>
      </c>
      <c r="I10033" t="s">
        <v>3952</v>
      </c>
      <c r="J10033" t="s">
        <v>7543</v>
      </c>
      <c r="K10033" t="str">
        <f t="shared" ref="K10033:K10048" si="1461">"41020"</f>
        <v>41020</v>
      </c>
    </row>
    <row r="10034" spans="1:11" customFormat="1" x14ac:dyDescent="0.25">
      <c r="A10034" t="str">
        <f t="shared" si="1454"/>
        <v>41</v>
      </c>
      <c r="B10034" t="s">
        <v>812</v>
      </c>
      <c r="C10034" t="str">
        <f t="shared" si="1460"/>
        <v>091</v>
      </c>
      <c r="D10034" t="s">
        <v>812</v>
      </c>
      <c r="E10034" t="str">
        <f t="shared" si="1458"/>
        <v>09</v>
      </c>
      <c r="F10034" t="str">
        <f>"044"</f>
        <v>044</v>
      </c>
      <c r="G10034" t="str">
        <f>""</f>
        <v/>
      </c>
      <c r="H10034" t="s">
        <v>0</v>
      </c>
      <c r="I10034" t="s">
        <v>3952</v>
      </c>
      <c r="J10034" t="s">
        <v>7543</v>
      </c>
      <c r="K10034" t="str">
        <f t="shared" si="1461"/>
        <v>41020</v>
      </c>
    </row>
    <row r="10035" spans="1:11" customFormat="1" x14ac:dyDescent="0.25">
      <c r="A10035" t="str">
        <f t="shared" si="1454"/>
        <v>41</v>
      </c>
      <c r="B10035" t="s">
        <v>812</v>
      </c>
      <c r="C10035" t="str">
        <f t="shared" si="1460"/>
        <v>091</v>
      </c>
      <c r="D10035" t="s">
        <v>812</v>
      </c>
      <c r="E10035" t="str">
        <f t="shared" si="1458"/>
        <v>09</v>
      </c>
      <c r="F10035" t="str">
        <f>"045"</f>
        <v>045</v>
      </c>
      <c r="G10035" t="str">
        <f>""</f>
        <v/>
      </c>
      <c r="H10035" t="s">
        <v>3</v>
      </c>
      <c r="I10035" t="s">
        <v>3953</v>
      </c>
      <c r="J10035" t="s">
        <v>7544</v>
      </c>
      <c r="K10035" t="str">
        <f t="shared" si="1461"/>
        <v>41020</v>
      </c>
    </row>
    <row r="10036" spans="1:11" customFormat="1" x14ac:dyDescent="0.25">
      <c r="A10036" t="str">
        <f t="shared" si="1454"/>
        <v>41</v>
      </c>
      <c r="B10036" t="s">
        <v>812</v>
      </c>
      <c r="C10036" t="str">
        <f t="shared" si="1460"/>
        <v>091</v>
      </c>
      <c r="D10036" t="s">
        <v>812</v>
      </c>
      <c r="E10036" t="str">
        <f t="shared" si="1458"/>
        <v>09</v>
      </c>
      <c r="F10036" t="str">
        <f>"046"</f>
        <v>046</v>
      </c>
      <c r="G10036" t="str">
        <f>""</f>
        <v/>
      </c>
      <c r="H10036" t="s">
        <v>1</v>
      </c>
      <c r="I10036" t="s">
        <v>3953</v>
      </c>
      <c r="J10036" t="s">
        <v>7544</v>
      </c>
      <c r="K10036" t="str">
        <f t="shared" si="1461"/>
        <v>41020</v>
      </c>
    </row>
    <row r="10037" spans="1:11" customFormat="1" x14ac:dyDescent="0.25">
      <c r="A10037" t="str">
        <f t="shared" si="1454"/>
        <v>41</v>
      </c>
      <c r="B10037" t="s">
        <v>812</v>
      </c>
      <c r="C10037" t="str">
        <f t="shared" si="1460"/>
        <v>091</v>
      </c>
      <c r="D10037" t="s">
        <v>812</v>
      </c>
      <c r="E10037" t="str">
        <f t="shared" si="1458"/>
        <v>09</v>
      </c>
      <c r="F10037" t="str">
        <f>"046"</f>
        <v>046</v>
      </c>
      <c r="G10037" t="str">
        <f>""</f>
        <v/>
      </c>
      <c r="H10037" t="s">
        <v>0</v>
      </c>
      <c r="I10037" t="s">
        <v>3953</v>
      </c>
      <c r="J10037" t="s">
        <v>7544</v>
      </c>
      <c r="K10037" t="str">
        <f t="shared" si="1461"/>
        <v>41020</v>
      </c>
    </row>
    <row r="10038" spans="1:11" customFormat="1" x14ac:dyDescent="0.25">
      <c r="A10038" t="str">
        <f t="shared" si="1454"/>
        <v>41</v>
      </c>
      <c r="B10038" t="s">
        <v>812</v>
      </c>
      <c r="C10038" t="str">
        <f t="shared" si="1460"/>
        <v>091</v>
      </c>
      <c r="D10038" t="s">
        <v>812</v>
      </c>
      <c r="E10038" t="str">
        <f t="shared" si="1458"/>
        <v>09</v>
      </c>
      <c r="F10038" t="str">
        <f>"047"</f>
        <v>047</v>
      </c>
      <c r="G10038" t="str">
        <f>""</f>
        <v/>
      </c>
      <c r="H10038" t="s">
        <v>3</v>
      </c>
      <c r="I10038" t="s">
        <v>3953</v>
      </c>
      <c r="J10038" t="s">
        <v>7544</v>
      </c>
      <c r="K10038" t="str">
        <f t="shared" si="1461"/>
        <v>41020</v>
      </c>
    </row>
    <row r="10039" spans="1:11" customFormat="1" x14ac:dyDescent="0.25">
      <c r="A10039" t="str">
        <f t="shared" ref="A10039:A10102" si="1462">"41"</f>
        <v>41</v>
      </c>
      <c r="B10039" t="s">
        <v>812</v>
      </c>
      <c r="C10039" t="str">
        <f t="shared" si="1460"/>
        <v>091</v>
      </c>
      <c r="D10039" t="s">
        <v>812</v>
      </c>
      <c r="E10039" t="str">
        <f t="shared" si="1458"/>
        <v>09</v>
      </c>
      <c r="F10039" t="str">
        <f>"048"</f>
        <v>048</v>
      </c>
      <c r="G10039" t="str">
        <f>""</f>
        <v/>
      </c>
      <c r="H10039" t="s">
        <v>1</v>
      </c>
      <c r="I10039" t="s">
        <v>3550</v>
      </c>
      <c r="J10039" t="s">
        <v>7545</v>
      </c>
      <c r="K10039" t="str">
        <f t="shared" si="1461"/>
        <v>41020</v>
      </c>
    </row>
    <row r="10040" spans="1:11" customFormat="1" x14ac:dyDescent="0.25">
      <c r="A10040" t="str">
        <f t="shared" si="1462"/>
        <v>41</v>
      </c>
      <c r="B10040" t="s">
        <v>812</v>
      </c>
      <c r="C10040" t="str">
        <f t="shared" si="1460"/>
        <v>091</v>
      </c>
      <c r="D10040" t="s">
        <v>812</v>
      </c>
      <c r="E10040" t="str">
        <f t="shared" si="1458"/>
        <v>09</v>
      </c>
      <c r="F10040" t="str">
        <f>"048"</f>
        <v>048</v>
      </c>
      <c r="G10040" t="str">
        <f>""</f>
        <v/>
      </c>
      <c r="H10040" t="s">
        <v>0</v>
      </c>
      <c r="I10040" t="s">
        <v>3550</v>
      </c>
      <c r="J10040" t="s">
        <v>7545</v>
      </c>
      <c r="K10040" t="str">
        <f t="shared" si="1461"/>
        <v>41020</v>
      </c>
    </row>
    <row r="10041" spans="1:11" customFormat="1" x14ac:dyDescent="0.25">
      <c r="A10041" t="str">
        <f t="shared" si="1462"/>
        <v>41</v>
      </c>
      <c r="B10041" t="s">
        <v>812</v>
      </c>
      <c r="C10041" t="str">
        <f t="shared" si="1460"/>
        <v>091</v>
      </c>
      <c r="D10041" t="s">
        <v>812</v>
      </c>
      <c r="E10041" t="str">
        <f t="shared" si="1458"/>
        <v>09</v>
      </c>
      <c r="F10041" t="str">
        <f>"049"</f>
        <v>049</v>
      </c>
      <c r="G10041" t="str">
        <f>""</f>
        <v/>
      </c>
      <c r="H10041" t="s">
        <v>1</v>
      </c>
      <c r="I10041" t="s">
        <v>3550</v>
      </c>
      <c r="J10041" t="s">
        <v>7545</v>
      </c>
      <c r="K10041" t="str">
        <f t="shared" si="1461"/>
        <v>41020</v>
      </c>
    </row>
    <row r="10042" spans="1:11" customFormat="1" x14ac:dyDescent="0.25">
      <c r="A10042" t="str">
        <f t="shared" si="1462"/>
        <v>41</v>
      </c>
      <c r="B10042" t="s">
        <v>812</v>
      </c>
      <c r="C10042" t="str">
        <f t="shared" si="1460"/>
        <v>091</v>
      </c>
      <c r="D10042" t="s">
        <v>812</v>
      </c>
      <c r="E10042" t="str">
        <f t="shared" si="1458"/>
        <v>09</v>
      </c>
      <c r="F10042" t="str">
        <f>"049"</f>
        <v>049</v>
      </c>
      <c r="G10042" t="str">
        <f>""</f>
        <v/>
      </c>
      <c r="H10042" t="s">
        <v>0</v>
      </c>
      <c r="I10042" t="s">
        <v>3550</v>
      </c>
      <c r="J10042" t="s">
        <v>7545</v>
      </c>
      <c r="K10042" t="str">
        <f t="shared" si="1461"/>
        <v>41020</v>
      </c>
    </row>
    <row r="10043" spans="1:11" customFormat="1" x14ac:dyDescent="0.25">
      <c r="A10043" t="str">
        <f t="shared" si="1462"/>
        <v>41</v>
      </c>
      <c r="B10043" t="s">
        <v>812</v>
      </c>
      <c r="C10043" t="str">
        <f t="shared" si="1460"/>
        <v>091</v>
      </c>
      <c r="D10043" t="s">
        <v>812</v>
      </c>
      <c r="E10043" t="str">
        <f t="shared" si="1458"/>
        <v>09</v>
      </c>
      <c r="F10043" t="str">
        <f>"050"</f>
        <v>050</v>
      </c>
      <c r="G10043" t="str">
        <f>""</f>
        <v/>
      </c>
      <c r="H10043" t="s">
        <v>1</v>
      </c>
      <c r="I10043" t="s">
        <v>3954</v>
      </c>
      <c r="J10043" t="s">
        <v>7546</v>
      </c>
      <c r="K10043" t="str">
        <f t="shared" si="1461"/>
        <v>41020</v>
      </c>
    </row>
    <row r="10044" spans="1:11" customFormat="1" x14ac:dyDescent="0.25">
      <c r="A10044" t="str">
        <f t="shared" si="1462"/>
        <v>41</v>
      </c>
      <c r="B10044" t="s">
        <v>812</v>
      </c>
      <c r="C10044" t="str">
        <f t="shared" si="1460"/>
        <v>091</v>
      </c>
      <c r="D10044" t="s">
        <v>812</v>
      </c>
      <c r="E10044" t="str">
        <f t="shared" si="1458"/>
        <v>09</v>
      </c>
      <c r="F10044" t="str">
        <f>"050"</f>
        <v>050</v>
      </c>
      <c r="G10044" t="str">
        <f>""</f>
        <v/>
      </c>
      <c r="H10044" t="s">
        <v>0</v>
      </c>
      <c r="I10044" t="s">
        <v>3954</v>
      </c>
      <c r="J10044" t="s">
        <v>7546</v>
      </c>
      <c r="K10044" t="str">
        <f t="shared" si="1461"/>
        <v>41020</v>
      </c>
    </row>
    <row r="10045" spans="1:11" customFormat="1" x14ac:dyDescent="0.25">
      <c r="A10045" t="str">
        <f t="shared" si="1462"/>
        <v>41</v>
      </c>
      <c r="B10045" t="s">
        <v>812</v>
      </c>
      <c r="C10045" t="str">
        <f t="shared" si="1460"/>
        <v>091</v>
      </c>
      <c r="D10045" t="s">
        <v>812</v>
      </c>
      <c r="E10045" t="str">
        <f t="shared" si="1458"/>
        <v>09</v>
      </c>
      <c r="F10045" t="str">
        <f>"051"</f>
        <v>051</v>
      </c>
      <c r="G10045" t="str">
        <f>""</f>
        <v/>
      </c>
      <c r="H10045" t="s">
        <v>1</v>
      </c>
      <c r="I10045" t="s">
        <v>3946</v>
      </c>
      <c r="J10045" t="s">
        <v>7537</v>
      </c>
      <c r="K10045" t="str">
        <f t="shared" si="1461"/>
        <v>41020</v>
      </c>
    </row>
    <row r="10046" spans="1:11" customFormat="1" x14ac:dyDescent="0.25">
      <c r="A10046" t="str">
        <f t="shared" si="1462"/>
        <v>41</v>
      </c>
      <c r="B10046" t="s">
        <v>812</v>
      </c>
      <c r="C10046" t="str">
        <f t="shared" si="1460"/>
        <v>091</v>
      </c>
      <c r="D10046" t="s">
        <v>812</v>
      </c>
      <c r="E10046" t="str">
        <f t="shared" si="1458"/>
        <v>09</v>
      </c>
      <c r="F10046" t="str">
        <f>"051"</f>
        <v>051</v>
      </c>
      <c r="G10046" t="str">
        <f>""</f>
        <v/>
      </c>
      <c r="H10046" t="s">
        <v>0</v>
      </c>
      <c r="I10046" t="s">
        <v>3946</v>
      </c>
      <c r="J10046" t="s">
        <v>7537</v>
      </c>
      <c r="K10046" t="str">
        <f t="shared" si="1461"/>
        <v>41020</v>
      </c>
    </row>
    <row r="10047" spans="1:11" customFormat="1" x14ac:dyDescent="0.25">
      <c r="A10047" t="str">
        <f t="shared" si="1462"/>
        <v>41</v>
      </c>
      <c r="B10047" t="s">
        <v>812</v>
      </c>
      <c r="C10047" t="str">
        <f t="shared" si="1460"/>
        <v>091</v>
      </c>
      <c r="D10047" t="s">
        <v>812</v>
      </c>
      <c r="E10047" t="str">
        <f t="shared" si="1458"/>
        <v>09</v>
      </c>
      <c r="F10047" t="str">
        <f>"052"</f>
        <v>052</v>
      </c>
      <c r="G10047" t="str">
        <f>""</f>
        <v/>
      </c>
      <c r="H10047" t="s">
        <v>1</v>
      </c>
      <c r="I10047" t="s">
        <v>3952</v>
      </c>
      <c r="J10047" t="s">
        <v>7543</v>
      </c>
      <c r="K10047" t="str">
        <f t="shared" si="1461"/>
        <v>41020</v>
      </c>
    </row>
    <row r="10048" spans="1:11" customFormat="1" x14ac:dyDescent="0.25">
      <c r="A10048" t="str">
        <f t="shared" si="1462"/>
        <v>41</v>
      </c>
      <c r="B10048" t="s">
        <v>812</v>
      </c>
      <c r="C10048" t="str">
        <f t="shared" si="1460"/>
        <v>091</v>
      </c>
      <c r="D10048" t="s">
        <v>812</v>
      </c>
      <c r="E10048" t="str">
        <f t="shared" si="1458"/>
        <v>09</v>
      </c>
      <c r="F10048" t="str">
        <f>"052"</f>
        <v>052</v>
      </c>
      <c r="G10048" t="str">
        <f>""</f>
        <v/>
      </c>
      <c r="H10048" t="s">
        <v>0</v>
      </c>
      <c r="I10048" t="s">
        <v>3952</v>
      </c>
      <c r="J10048" t="s">
        <v>7543</v>
      </c>
      <c r="K10048" t="str">
        <f t="shared" si="1461"/>
        <v>41020</v>
      </c>
    </row>
    <row r="10049" spans="1:11" customFormat="1" x14ac:dyDescent="0.25">
      <c r="A10049" t="str">
        <f t="shared" si="1462"/>
        <v>41</v>
      </c>
      <c r="B10049" t="s">
        <v>812</v>
      </c>
      <c r="C10049" t="str">
        <f t="shared" si="1460"/>
        <v>091</v>
      </c>
      <c r="D10049" t="s">
        <v>812</v>
      </c>
      <c r="E10049" t="str">
        <f t="shared" si="1458"/>
        <v>09</v>
      </c>
      <c r="F10049" t="str">
        <f>"053"</f>
        <v>053</v>
      </c>
      <c r="G10049" t="str">
        <f>""</f>
        <v/>
      </c>
      <c r="H10049" t="s">
        <v>1</v>
      </c>
      <c r="I10049" t="s">
        <v>3955</v>
      </c>
      <c r="J10049" t="s">
        <v>7547</v>
      </c>
      <c r="K10049" t="str">
        <f t="shared" ref="K10049:K10059" si="1463">"41019"</f>
        <v>41019</v>
      </c>
    </row>
    <row r="10050" spans="1:11" customFormat="1" x14ac:dyDescent="0.25">
      <c r="A10050" t="str">
        <f t="shared" si="1462"/>
        <v>41</v>
      </c>
      <c r="B10050" t="s">
        <v>812</v>
      </c>
      <c r="C10050" t="str">
        <f t="shared" si="1460"/>
        <v>091</v>
      </c>
      <c r="D10050" t="s">
        <v>812</v>
      </c>
      <c r="E10050" t="str">
        <f t="shared" si="1458"/>
        <v>09</v>
      </c>
      <c r="F10050" t="str">
        <f>"053"</f>
        <v>053</v>
      </c>
      <c r="G10050" t="str">
        <f>""</f>
        <v/>
      </c>
      <c r="H10050" t="s">
        <v>0</v>
      </c>
      <c r="I10050" t="s">
        <v>3955</v>
      </c>
      <c r="J10050" t="s">
        <v>7547</v>
      </c>
      <c r="K10050" t="str">
        <f t="shared" si="1463"/>
        <v>41019</v>
      </c>
    </row>
    <row r="10051" spans="1:11" customFormat="1" x14ac:dyDescent="0.25">
      <c r="A10051" t="str">
        <f t="shared" si="1462"/>
        <v>41</v>
      </c>
      <c r="B10051" t="s">
        <v>812</v>
      </c>
      <c r="C10051" t="str">
        <f t="shared" si="1460"/>
        <v>091</v>
      </c>
      <c r="D10051" t="s">
        <v>812</v>
      </c>
      <c r="E10051" t="str">
        <f t="shared" si="1458"/>
        <v>09</v>
      </c>
      <c r="F10051" t="str">
        <f>"053"</f>
        <v>053</v>
      </c>
      <c r="G10051" t="str">
        <f>""</f>
        <v/>
      </c>
      <c r="H10051" t="s">
        <v>2</v>
      </c>
      <c r="I10051" t="s">
        <v>3955</v>
      </c>
      <c r="J10051" t="s">
        <v>7547</v>
      </c>
      <c r="K10051" t="str">
        <f t="shared" si="1463"/>
        <v>41019</v>
      </c>
    </row>
    <row r="10052" spans="1:11" customFormat="1" x14ac:dyDescent="0.25">
      <c r="A10052" t="str">
        <f t="shared" si="1462"/>
        <v>41</v>
      </c>
      <c r="B10052" t="s">
        <v>812</v>
      </c>
      <c r="C10052" t="str">
        <f t="shared" si="1460"/>
        <v>091</v>
      </c>
      <c r="D10052" t="s">
        <v>812</v>
      </c>
      <c r="E10052" t="str">
        <f t="shared" si="1458"/>
        <v>09</v>
      </c>
      <c r="F10052" t="str">
        <f>"054"</f>
        <v>054</v>
      </c>
      <c r="G10052" t="str">
        <f>""</f>
        <v/>
      </c>
      <c r="H10052" t="s">
        <v>1</v>
      </c>
      <c r="I10052" t="s">
        <v>3956</v>
      </c>
      <c r="J10052" t="s">
        <v>7548</v>
      </c>
      <c r="K10052" t="str">
        <f t="shared" si="1463"/>
        <v>41019</v>
      </c>
    </row>
    <row r="10053" spans="1:11" customFormat="1" x14ac:dyDescent="0.25">
      <c r="A10053" t="str">
        <f t="shared" si="1462"/>
        <v>41</v>
      </c>
      <c r="B10053" t="s">
        <v>812</v>
      </c>
      <c r="C10053" t="str">
        <f t="shared" si="1460"/>
        <v>091</v>
      </c>
      <c r="D10053" t="s">
        <v>812</v>
      </c>
      <c r="E10053" t="str">
        <f t="shared" si="1458"/>
        <v>09</v>
      </c>
      <c r="F10053" t="str">
        <f>"054"</f>
        <v>054</v>
      </c>
      <c r="G10053" t="str">
        <f>""</f>
        <v/>
      </c>
      <c r="H10053" t="s">
        <v>0</v>
      </c>
      <c r="I10053" t="s">
        <v>3956</v>
      </c>
      <c r="J10053" t="s">
        <v>7548</v>
      </c>
      <c r="K10053" t="str">
        <f t="shared" si="1463"/>
        <v>41019</v>
      </c>
    </row>
    <row r="10054" spans="1:11" customFormat="1" x14ac:dyDescent="0.25">
      <c r="A10054" t="str">
        <f t="shared" si="1462"/>
        <v>41</v>
      </c>
      <c r="B10054" t="s">
        <v>812</v>
      </c>
      <c r="C10054" t="str">
        <f t="shared" si="1460"/>
        <v>091</v>
      </c>
      <c r="D10054" t="s">
        <v>812</v>
      </c>
      <c r="E10054" t="str">
        <f t="shared" si="1458"/>
        <v>09</v>
      </c>
      <c r="F10054" t="str">
        <f>"055"</f>
        <v>055</v>
      </c>
      <c r="G10054" t="str">
        <f>""</f>
        <v/>
      </c>
      <c r="H10054" t="s">
        <v>3</v>
      </c>
      <c r="I10054" t="s">
        <v>3949</v>
      </c>
      <c r="J10054" t="s">
        <v>7540</v>
      </c>
      <c r="K10054" t="str">
        <f t="shared" si="1463"/>
        <v>41019</v>
      </c>
    </row>
    <row r="10055" spans="1:11" customFormat="1" x14ac:dyDescent="0.25">
      <c r="A10055" t="str">
        <f t="shared" si="1462"/>
        <v>41</v>
      </c>
      <c r="B10055" t="s">
        <v>812</v>
      </c>
      <c r="C10055" t="str">
        <f t="shared" si="1460"/>
        <v>091</v>
      </c>
      <c r="D10055" t="s">
        <v>812</v>
      </c>
      <c r="E10055" t="str">
        <f t="shared" si="1458"/>
        <v>09</v>
      </c>
      <c r="F10055" t="str">
        <f>"056"</f>
        <v>056</v>
      </c>
      <c r="G10055" t="str">
        <f>""</f>
        <v/>
      </c>
      <c r="H10055" t="s">
        <v>1</v>
      </c>
      <c r="I10055" t="s">
        <v>3956</v>
      </c>
      <c r="J10055" t="s">
        <v>7548</v>
      </c>
      <c r="K10055" t="str">
        <f t="shared" si="1463"/>
        <v>41019</v>
      </c>
    </row>
    <row r="10056" spans="1:11" customFormat="1" x14ac:dyDescent="0.25">
      <c r="A10056" t="str">
        <f t="shared" si="1462"/>
        <v>41</v>
      </c>
      <c r="B10056" t="s">
        <v>812</v>
      </c>
      <c r="C10056" t="str">
        <f t="shared" si="1460"/>
        <v>091</v>
      </c>
      <c r="D10056" t="s">
        <v>812</v>
      </c>
      <c r="E10056" t="str">
        <f t="shared" si="1458"/>
        <v>09</v>
      </c>
      <c r="F10056" t="str">
        <f>"056"</f>
        <v>056</v>
      </c>
      <c r="G10056" t="str">
        <f>""</f>
        <v/>
      </c>
      <c r="H10056" t="s">
        <v>0</v>
      </c>
      <c r="I10056" t="s">
        <v>3956</v>
      </c>
      <c r="J10056" t="s">
        <v>7548</v>
      </c>
      <c r="K10056" t="str">
        <f t="shared" si="1463"/>
        <v>41019</v>
      </c>
    </row>
    <row r="10057" spans="1:11" customFormat="1" x14ac:dyDescent="0.25">
      <c r="A10057" t="str">
        <f t="shared" si="1462"/>
        <v>41</v>
      </c>
      <c r="B10057" t="s">
        <v>812</v>
      </c>
      <c r="C10057" t="str">
        <f t="shared" si="1460"/>
        <v>091</v>
      </c>
      <c r="D10057" t="s">
        <v>812</v>
      </c>
      <c r="E10057" t="str">
        <f t="shared" si="1458"/>
        <v>09</v>
      </c>
      <c r="F10057" t="str">
        <f>"057"</f>
        <v>057</v>
      </c>
      <c r="G10057" t="str">
        <f>""</f>
        <v/>
      </c>
      <c r="H10057" t="s">
        <v>3</v>
      </c>
      <c r="I10057" t="s">
        <v>3956</v>
      </c>
      <c r="J10057" t="s">
        <v>7548</v>
      </c>
      <c r="K10057" t="str">
        <f t="shared" si="1463"/>
        <v>41019</v>
      </c>
    </row>
    <row r="10058" spans="1:11" customFormat="1" x14ac:dyDescent="0.25">
      <c r="A10058" t="str">
        <f t="shared" si="1462"/>
        <v>41</v>
      </c>
      <c r="B10058" t="s">
        <v>812</v>
      </c>
      <c r="C10058" t="str">
        <f t="shared" si="1460"/>
        <v>091</v>
      </c>
      <c r="D10058" t="s">
        <v>812</v>
      </c>
      <c r="E10058" t="str">
        <f t="shared" si="1458"/>
        <v>09</v>
      </c>
      <c r="F10058" t="str">
        <f>"058"</f>
        <v>058</v>
      </c>
      <c r="G10058" t="str">
        <f>""</f>
        <v/>
      </c>
      <c r="H10058" t="s">
        <v>1</v>
      </c>
      <c r="I10058" t="s">
        <v>3951</v>
      </c>
      <c r="J10058" t="s">
        <v>7542</v>
      </c>
      <c r="K10058" t="str">
        <f t="shared" si="1463"/>
        <v>41019</v>
      </c>
    </row>
    <row r="10059" spans="1:11" customFormat="1" x14ac:dyDescent="0.25">
      <c r="A10059" t="str">
        <f t="shared" si="1462"/>
        <v>41</v>
      </c>
      <c r="B10059" t="s">
        <v>812</v>
      </c>
      <c r="C10059" t="str">
        <f t="shared" si="1460"/>
        <v>091</v>
      </c>
      <c r="D10059" t="s">
        <v>812</v>
      </c>
      <c r="E10059" t="str">
        <f t="shared" si="1458"/>
        <v>09</v>
      </c>
      <c r="F10059" t="str">
        <f>"058"</f>
        <v>058</v>
      </c>
      <c r="G10059" t="str">
        <f>""</f>
        <v/>
      </c>
      <c r="H10059" t="s">
        <v>0</v>
      </c>
      <c r="I10059" t="s">
        <v>3951</v>
      </c>
      <c r="J10059" t="s">
        <v>7542</v>
      </c>
      <c r="K10059" t="str">
        <f t="shared" si="1463"/>
        <v>41019</v>
      </c>
    </row>
    <row r="10060" spans="1:11" customFormat="1" x14ac:dyDescent="0.25">
      <c r="A10060" t="str">
        <f t="shared" si="1462"/>
        <v>41</v>
      </c>
      <c r="B10060" t="s">
        <v>812</v>
      </c>
      <c r="C10060" t="str">
        <f t="shared" si="1460"/>
        <v>091</v>
      </c>
      <c r="D10060" t="s">
        <v>812</v>
      </c>
      <c r="E10060" t="str">
        <f t="shared" si="1458"/>
        <v>09</v>
      </c>
      <c r="F10060" t="str">
        <f>"059"</f>
        <v>059</v>
      </c>
      <c r="G10060" t="str">
        <f>""</f>
        <v/>
      </c>
      <c r="H10060" t="s">
        <v>1</v>
      </c>
      <c r="I10060" t="s">
        <v>3952</v>
      </c>
      <c r="J10060" t="s">
        <v>7543</v>
      </c>
      <c r="K10060" t="str">
        <f t="shared" ref="K10060:K10066" si="1464">"41020"</f>
        <v>41020</v>
      </c>
    </row>
    <row r="10061" spans="1:11" customFormat="1" x14ac:dyDescent="0.25">
      <c r="A10061" t="str">
        <f t="shared" si="1462"/>
        <v>41</v>
      </c>
      <c r="B10061" t="s">
        <v>812</v>
      </c>
      <c r="C10061" t="str">
        <f t="shared" si="1460"/>
        <v>091</v>
      </c>
      <c r="D10061" t="s">
        <v>812</v>
      </c>
      <c r="E10061" t="str">
        <f t="shared" si="1458"/>
        <v>09</v>
      </c>
      <c r="F10061" t="str">
        <f>"059"</f>
        <v>059</v>
      </c>
      <c r="G10061" t="str">
        <f>""</f>
        <v/>
      </c>
      <c r="H10061" t="s">
        <v>0</v>
      </c>
      <c r="I10061" t="s">
        <v>3952</v>
      </c>
      <c r="J10061" t="s">
        <v>7543</v>
      </c>
      <c r="K10061" t="str">
        <f t="shared" si="1464"/>
        <v>41020</v>
      </c>
    </row>
    <row r="10062" spans="1:11" customFormat="1" x14ac:dyDescent="0.25">
      <c r="A10062" t="str">
        <f t="shared" si="1462"/>
        <v>41</v>
      </c>
      <c r="B10062" t="s">
        <v>812</v>
      </c>
      <c r="C10062" t="str">
        <f t="shared" si="1460"/>
        <v>091</v>
      </c>
      <c r="D10062" t="s">
        <v>812</v>
      </c>
      <c r="E10062" t="str">
        <f t="shared" si="1458"/>
        <v>09</v>
      </c>
      <c r="F10062" t="str">
        <f>"059"</f>
        <v>059</v>
      </c>
      <c r="G10062" t="str">
        <f>""</f>
        <v/>
      </c>
      <c r="H10062" t="s">
        <v>2</v>
      </c>
      <c r="I10062" t="s">
        <v>3952</v>
      </c>
      <c r="J10062" t="s">
        <v>7543</v>
      </c>
      <c r="K10062" t="str">
        <f t="shared" si="1464"/>
        <v>41020</v>
      </c>
    </row>
    <row r="10063" spans="1:11" customFormat="1" x14ac:dyDescent="0.25">
      <c r="A10063" t="str">
        <f t="shared" si="1462"/>
        <v>41</v>
      </c>
      <c r="B10063" t="s">
        <v>812</v>
      </c>
      <c r="C10063" t="str">
        <f t="shared" si="1460"/>
        <v>091</v>
      </c>
      <c r="D10063" t="s">
        <v>812</v>
      </c>
      <c r="E10063" t="str">
        <f t="shared" si="1458"/>
        <v>09</v>
      </c>
      <c r="F10063" t="str">
        <f>"060"</f>
        <v>060</v>
      </c>
      <c r="G10063" t="str">
        <f>""</f>
        <v/>
      </c>
      <c r="H10063" t="s">
        <v>1</v>
      </c>
      <c r="I10063" t="s">
        <v>3946</v>
      </c>
      <c r="J10063" t="s">
        <v>7537</v>
      </c>
      <c r="K10063" t="str">
        <f t="shared" si="1464"/>
        <v>41020</v>
      </c>
    </row>
    <row r="10064" spans="1:11" customFormat="1" x14ac:dyDescent="0.25">
      <c r="A10064" t="str">
        <f t="shared" si="1462"/>
        <v>41</v>
      </c>
      <c r="B10064" t="s">
        <v>812</v>
      </c>
      <c r="C10064" t="str">
        <f t="shared" si="1460"/>
        <v>091</v>
      </c>
      <c r="D10064" t="s">
        <v>812</v>
      </c>
      <c r="E10064" t="str">
        <f t="shared" si="1458"/>
        <v>09</v>
      </c>
      <c r="F10064" t="str">
        <f>"060"</f>
        <v>060</v>
      </c>
      <c r="G10064" t="str">
        <f>""</f>
        <v/>
      </c>
      <c r="H10064" t="s">
        <v>0</v>
      </c>
      <c r="I10064" t="s">
        <v>3946</v>
      </c>
      <c r="J10064" t="s">
        <v>7537</v>
      </c>
      <c r="K10064" t="str">
        <f t="shared" si="1464"/>
        <v>41020</v>
      </c>
    </row>
    <row r="10065" spans="1:11" customFormat="1" x14ac:dyDescent="0.25">
      <c r="A10065" t="str">
        <f t="shared" si="1462"/>
        <v>41</v>
      </c>
      <c r="B10065" t="s">
        <v>812</v>
      </c>
      <c r="C10065" t="str">
        <f t="shared" si="1460"/>
        <v>091</v>
      </c>
      <c r="D10065" t="s">
        <v>812</v>
      </c>
      <c r="E10065" t="str">
        <f t="shared" si="1458"/>
        <v>09</v>
      </c>
      <c r="F10065" t="str">
        <f>"061"</f>
        <v>061</v>
      </c>
      <c r="G10065" t="str">
        <f>""</f>
        <v/>
      </c>
      <c r="H10065" t="s">
        <v>1</v>
      </c>
      <c r="I10065" t="s">
        <v>3945</v>
      </c>
      <c r="J10065" t="s">
        <v>7536</v>
      </c>
      <c r="K10065" t="str">
        <f t="shared" si="1464"/>
        <v>41020</v>
      </c>
    </row>
    <row r="10066" spans="1:11" customFormat="1" x14ac:dyDescent="0.25">
      <c r="A10066" t="str">
        <f t="shared" si="1462"/>
        <v>41</v>
      </c>
      <c r="B10066" t="s">
        <v>812</v>
      </c>
      <c r="C10066" t="str">
        <f t="shared" si="1460"/>
        <v>091</v>
      </c>
      <c r="D10066" t="s">
        <v>812</v>
      </c>
      <c r="E10066" t="str">
        <f t="shared" si="1458"/>
        <v>09</v>
      </c>
      <c r="F10066" t="str">
        <f>"061"</f>
        <v>061</v>
      </c>
      <c r="G10066" t="str">
        <f>""</f>
        <v/>
      </c>
      <c r="H10066" t="s">
        <v>0</v>
      </c>
      <c r="I10066" t="s">
        <v>3945</v>
      </c>
      <c r="J10066" t="s">
        <v>7536</v>
      </c>
      <c r="K10066" t="str">
        <f t="shared" si="1464"/>
        <v>41020</v>
      </c>
    </row>
    <row r="10067" spans="1:11" customFormat="1" x14ac:dyDescent="0.25">
      <c r="A10067" t="str">
        <f t="shared" si="1462"/>
        <v>41</v>
      </c>
      <c r="B10067" t="s">
        <v>812</v>
      </c>
      <c r="C10067" t="str">
        <f t="shared" si="1460"/>
        <v>091</v>
      </c>
      <c r="D10067" t="s">
        <v>812</v>
      </c>
      <c r="E10067" t="str">
        <f t="shared" si="1458"/>
        <v>09</v>
      </c>
      <c r="F10067" t="str">
        <f>"062"</f>
        <v>062</v>
      </c>
      <c r="G10067" t="str">
        <f>""</f>
        <v/>
      </c>
      <c r="H10067" t="s">
        <v>3</v>
      </c>
      <c r="I10067" t="s">
        <v>3209</v>
      </c>
      <c r="J10067" t="s">
        <v>7527</v>
      </c>
      <c r="K10067" t="str">
        <f>"41019"</f>
        <v>41019</v>
      </c>
    </row>
    <row r="10068" spans="1:11" customFormat="1" x14ac:dyDescent="0.25">
      <c r="A10068" t="str">
        <f t="shared" si="1462"/>
        <v>41</v>
      </c>
      <c r="B10068" t="s">
        <v>812</v>
      </c>
      <c r="C10068" t="str">
        <f t="shared" si="1460"/>
        <v>091</v>
      </c>
      <c r="D10068" t="s">
        <v>812</v>
      </c>
      <c r="E10068" t="str">
        <f t="shared" si="1458"/>
        <v>09</v>
      </c>
      <c r="F10068" t="str">
        <f>"063"</f>
        <v>063</v>
      </c>
      <c r="G10068" t="str">
        <f>""</f>
        <v/>
      </c>
      <c r="H10068" t="s">
        <v>1</v>
      </c>
      <c r="I10068" t="s">
        <v>3955</v>
      </c>
      <c r="J10068" t="s">
        <v>7547</v>
      </c>
      <c r="K10068" t="str">
        <f>"41019"</f>
        <v>41019</v>
      </c>
    </row>
    <row r="10069" spans="1:11" customFormat="1" x14ac:dyDescent="0.25">
      <c r="A10069" t="str">
        <f t="shared" si="1462"/>
        <v>41</v>
      </c>
      <c r="B10069" t="s">
        <v>812</v>
      </c>
      <c r="C10069" t="str">
        <f t="shared" si="1460"/>
        <v>091</v>
      </c>
      <c r="D10069" t="s">
        <v>812</v>
      </c>
      <c r="E10069" t="str">
        <f t="shared" si="1458"/>
        <v>09</v>
      </c>
      <c r="F10069" t="str">
        <f>"063"</f>
        <v>063</v>
      </c>
      <c r="G10069" t="str">
        <f>""</f>
        <v/>
      </c>
      <c r="H10069" t="s">
        <v>0</v>
      </c>
      <c r="I10069" t="s">
        <v>3955</v>
      </c>
      <c r="J10069" t="s">
        <v>7547</v>
      </c>
      <c r="K10069" t="str">
        <f>"41019"</f>
        <v>41019</v>
      </c>
    </row>
    <row r="10070" spans="1:11" customFormat="1" x14ac:dyDescent="0.25">
      <c r="A10070" t="str">
        <f t="shared" si="1462"/>
        <v>41</v>
      </c>
      <c r="B10070" t="s">
        <v>812</v>
      </c>
      <c r="C10070" t="str">
        <f t="shared" si="1460"/>
        <v>091</v>
      </c>
      <c r="D10070" t="s">
        <v>812</v>
      </c>
      <c r="E10070" t="str">
        <f t="shared" si="1458"/>
        <v>09</v>
      </c>
      <c r="F10070" t="str">
        <f>"064"</f>
        <v>064</v>
      </c>
      <c r="G10070" t="str">
        <f>""</f>
        <v/>
      </c>
      <c r="H10070" t="s">
        <v>1</v>
      </c>
      <c r="I10070" t="s">
        <v>3952</v>
      </c>
      <c r="J10070" t="s">
        <v>7543</v>
      </c>
      <c r="K10070" t="str">
        <f>"41020"</f>
        <v>41020</v>
      </c>
    </row>
    <row r="10071" spans="1:11" customFormat="1" x14ac:dyDescent="0.25">
      <c r="A10071" t="str">
        <f t="shared" si="1462"/>
        <v>41</v>
      </c>
      <c r="B10071" t="s">
        <v>812</v>
      </c>
      <c r="C10071" t="str">
        <f t="shared" si="1460"/>
        <v>091</v>
      </c>
      <c r="D10071" t="s">
        <v>812</v>
      </c>
      <c r="E10071" t="str">
        <f t="shared" si="1458"/>
        <v>09</v>
      </c>
      <c r="F10071" t="str">
        <f>"064"</f>
        <v>064</v>
      </c>
      <c r="G10071" t="str">
        <f>""</f>
        <v/>
      </c>
      <c r="H10071" t="s">
        <v>0</v>
      </c>
      <c r="I10071" t="s">
        <v>3952</v>
      </c>
      <c r="J10071" t="s">
        <v>7543</v>
      </c>
      <c r="K10071" t="str">
        <f>"41020"</f>
        <v>41020</v>
      </c>
    </row>
    <row r="10072" spans="1:11" customFormat="1" x14ac:dyDescent="0.25">
      <c r="A10072" t="str">
        <f t="shared" si="1462"/>
        <v>41</v>
      </c>
      <c r="B10072" t="s">
        <v>812</v>
      </c>
      <c r="C10072" t="str">
        <f t="shared" si="1460"/>
        <v>091</v>
      </c>
      <c r="D10072" t="s">
        <v>812</v>
      </c>
      <c r="E10072" t="str">
        <f t="shared" si="1458"/>
        <v>09</v>
      </c>
      <c r="F10072" t="str">
        <f>"065"</f>
        <v>065</v>
      </c>
      <c r="G10072" t="str">
        <f>""</f>
        <v/>
      </c>
      <c r="H10072" t="s">
        <v>3</v>
      </c>
      <c r="I10072" t="s">
        <v>3955</v>
      </c>
      <c r="J10072" t="s">
        <v>7547</v>
      </c>
      <c r="K10072" t="str">
        <f>"41019"</f>
        <v>41019</v>
      </c>
    </row>
    <row r="10073" spans="1:11" customFormat="1" x14ac:dyDescent="0.25">
      <c r="A10073" t="str">
        <f t="shared" si="1462"/>
        <v>41</v>
      </c>
      <c r="B10073" t="s">
        <v>812</v>
      </c>
      <c r="C10073" t="str">
        <f t="shared" si="1460"/>
        <v>091</v>
      </c>
      <c r="D10073" t="s">
        <v>812</v>
      </c>
      <c r="E10073" t="str">
        <f t="shared" si="1458"/>
        <v>09</v>
      </c>
      <c r="F10073" t="str">
        <f>"066"</f>
        <v>066</v>
      </c>
      <c r="G10073" t="str">
        <f>""</f>
        <v/>
      </c>
      <c r="H10073" t="s">
        <v>1</v>
      </c>
      <c r="I10073" t="s">
        <v>3938</v>
      </c>
      <c r="J10073" t="s">
        <v>7528</v>
      </c>
      <c r="K10073" t="str">
        <f>"41019"</f>
        <v>41019</v>
      </c>
    </row>
    <row r="10074" spans="1:11" customFormat="1" x14ac:dyDescent="0.25">
      <c r="A10074" t="str">
        <f t="shared" si="1462"/>
        <v>41</v>
      </c>
      <c r="B10074" t="s">
        <v>812</v>
      </c>
      <c r="C10074" t="str">
        <f t="shared" si="1460"/>
        <v>091</v>
      </c>
      <c r="D10074" t="s">
        <v>812</v>
      </c>
      <c r="E10074" t="str">
        <f t="shared" si="1458"/>
        <v>09</v>
      </c>
      <c r="F10074" t="str">
        <f>"066"</f>
        <v>066</v>
      </c>
      <c r="G10074" t="str">
        <f>""</f>
        <v/>
      </c>
      <c r="H10074" t="s">
        <v>0</v>
      </c>
      <c r="I10074" t="s">
        <v>3938</v>
      </c>
      <c r="J10074" t="s">
        <v>7528</v>
      </c>
      <c r="K10074" t="str">
        <f>"41019"</f>
        <v>41019</v>
      </c>
    </row>
    <row r="10075" spans="1:11" customFormat="1" x14ac:dyDescent="0.25">
      <c r="A10075" t="str">
        <f t="shared" si="1462"/>
        <v>41</v>
      </c>
      <c r="B10075" t="s">
        <v>812</v>
      </c>
      <c r="C10075" t="str">
        <f t="shared" si="1460"/>
        <v>091</v>
      </c>
      <c r="D10075" t="s">
        <v>812</v>
      </c>
      <c r="E10075" t="str">
        <f t="shared" si="1458"/>
        <v>09</v>
      </c>
      <c r="F10075" t="str">
        <f>"066"</f>
        <v>066</v>
      </c>
      <c r="G10075" t="str">
        <f>""</f>
        <v/>
      </c>
      <c r="H10075" t="s">
        <v>2</v>
      </c>
      <c r="I10075" t="s">
        <v>3938</v>
      </c>
      <c r="J10075" t="s">
        <v>7528</v>
      </c>
      <c r="K10075" t="str">
        <f>"41019"</f>
        <v>41019</v>
      </c>
    </row>
    <row r="10076" spans="1:11" customFormat="1" x14ac:dyDescent="0.25">
      <c r="A10076" t="str">
        <f t="shared" si="1462"/>
        <v>41</v>
      </c>
      <c r="B10076" t="s">
        <v>812</v>
      </c>
      <c r="C10076" t="str">
        <f t="shared" si="1460"/>
        <v>091</v>
      </c>
      <c r="D10076" t="s">
        <v>812</v>
      </c>
      <c r="E10076" t="str">
        <f t="shared" si="1458"/>
        <v>09</v>
      </c>
      <c r="F10076" t="str">
        <f>"067"</f>
        <v>067</v>
      </c>
      <c r="G10076" t="str">
        <f>""</f>
        <v/>
      </c>
      <c r="H10076" t="s">
        <v>1</v>
      </c>
      <c r="I10076" t="s">
        <v>3948</v>
      </c>
      <c r="J10076" t="s">
        <v>7539</v>
      </c>
      <c r="K10076" t="str">
        <f>"41020"</f>
        <v>41020</v>
      </c>
    </row>
    <row r="10077" spans="1:11" customFormat="1" x14ac:dyDescent="0.25">
      <c r="A10077" t="str">
        <f t="shared" si="1462"/>
        <v>41</v>
      </c>
      <c r="B10077" t="s">
        <v>812</v>
      </c>
      <c r="C10077" t="str">
        <f t="shared" si="1460"/>
        <v>091</v>
      </c>
      <c r="D10077" t="s">
        <v>812</v>
      </c>
      <c r="E10077" t="str">
        <f t="shared" si="1458"/>
        <v>09</v>
      </c>
      <c r="F10077" t="str">
        <f>"067"</f>
        <v>067</v>
      </c>
      <c r="G10077" t="str">
        <f>""</f>
        <v/>
      </c>
      <c r="H10077" t="s">
        <v>0</v>
      </c>
      <c r="I10077" t="s">
        <v>3948</v>
      </c>
      <c r="J10077" t="s">
        <v>7539</v>
      </c>
      <c r="K10077" t="str">
        <f>"41020"</f>
        <v>41020</v>
      </c>
    </row>
    <row r="10078" spans="1:11" customFormat="1" x14ac:dyDescent="0.25">
      <c r="A10078" t="str">
        <f t="shared" si="1462"/>
        <v>41</v>
      </c>
      <c r="B10078" t="s">
        <v>812</v>
      </c>
      <c r="C10078" t="str">
        <f t="shared" si="1460"/>
        <v>091</v>
      </c>
      <c r="D10078" t="s">
        <v>812</v>
      </c>
      <c r="E10078" t="str">
        <f t="shared" ref="E10078:E10086" si="1465">"09"</f>
        <v>09</v>
      </c>
      <c r="F10078" t="str">
        <f>"068"</f>
        <v>068</v>
      </c>
      <c r="G10078" t="str">
        <f>""</f>
        <v/>
      </c>
      <c r="H10078" t="s">
        <v>1</v>
      </c>
      <c r="I10078" t="s">
        <v>3944</v>
      </c>
      <c r="J10078" t="s">
        <v>7534</v>
      </c>
      <c r="K10078" t="str">
        <f>"41020"</f>
        <v>41020</v>
      </c>
    </row>
    <row r="10079" spans="1:11" customFormat="1" x14ac:dyDescent="0.25">
      <c r="A10079" t="str">
        <f t="shared" si="1462"/>
        <v>41</v>
      </c>
      <c r="B10079" t="s">
        <v>812</v>
      </c>
      <c r="C10079" t="str">
        <f t="shared" si="1460"/>
        <v>091</v>
      </c>
      <c r="D10079" t="s">
        <v>812</v>
      </c>
      <c r="E10079" t="str">
        <f t="shared" si="1465"/>
        <v>09</v>
      </c>
      <c r="F10079" t="str">
        <f>"068"</f>
        <v>068</v>
      </c>
      <c r="G10079" t="str">
        <f>""</f>
        <v/>
      </c>
      <c r="H10079" t="s">
        <v>0</v>
      </c>
      <c r="I10079" t="s">
        <v>3944</v>
      </c>
      <c r="J10079" t="s">
        <v>7534</v>
      </c>
      <c r="K10079" t="str">
        <f>"41020"</f>
        <v>41020</v>
      </c>
    </row>
    <row r="10080" spans="1:11" customFormat="1" x14ac:dyDescent="0.25">
      <c r="A10080" t="str">
        <f t="shared" si="1462"/>
        <v>41</v>
      </c>
      <c r="B10080" t="s">
        <v>812</v>
      </c>
      <c r="C10080" t="str">
        <f t="shared" si="1460"/>
        <v>091</v>
      </c>
      <c r="D10080" t="s">
        <v>812</v>
      </c>
      <c r="E10080" t="str">
        <f t="shared" si="1465"/>
        <v>09</v>
      </c>
      <c r="F10080" t="str">
        <f>"069"</f>
        <v>069</v>
      </c>
      <c r="G10080" t="str">
        <f>""</f>
        <v/>
      </c>
      <c r="H10080" t="s">
        <v>3</v>
      </c>
      <c r="I10080" t="s">
        <v>3938</v>
      </c>
      <c r="J10080" t="s">
        <v>7528</v>
      </c>
      <c r="K10080" t="str">
        <f>"41019"</f>
        <v>41019</v>
      </c>
    </row>
    <row r="10081" spans="1:11" customFormat="1" x14ac:dyDescent="0.25">
      <c r="A10081" t="str">
        <f t="shared" si="1462"/>
        <v>41</v>
      </c>
      <c r="B10081" t="s">
        <v>812</v>
      </c>
      <c r="C10081" t="str">
        <f t="shared" si="1460"/>
        <v>091</v>
      </c>
      <c r="D10081" t="s">
        <v>812</v>
      </c>
      <c r="E10081" t="str">
        <f t="shared" si="1465"/>
        <v>09</v>
      </c>
      <c r="F10081" t="str">
        <f>"070"</f>
        <v>070</v>
      </c>
      <c r="G10081" t="str">
        <f>""</f>
        <v/>
      </c>
      <c r="H10081" t="s">
        <v>1</v>
      </c>
      <c r="I10081" t="s">
        <v>3955</v>
      </c>
      <c r="J10081" t="s">
        <v>7547</v>
      </c>
      <c r="K10081" t="str">
        <f>"41019"</f>
        <v>41019</v>
      </c>
    </row>
    <row r="10082" spans="1:11" customFormat="1" x14ac:dyDescent="0.25">
      <c r="A10082" t="str">
        <f t="shared" si="1462"/>
        <v>41</v>
      </c>
      <c r="B10082" t="s">
        <v>812</v>
      </c>
      <c r="C10082" t="str">
        <f t="shared" si="1460"/>
        <v>091</v>
      </c>
      <c r="D10082" t="s">
        <v>812</v>
      </c>
      <c r="E10082" t="str">
        <f t="shared" si="1465"/>
        <v>09</v>
      </c>
      <c r="F10082" t="str">
        <f>"070"</f>
        <v>070</v>
      </c>
      <c r="G10082" t="str">
        <f>""</f>
        <v/>
      </c>
      <c r="H10082" t="s">
        <v>0</v>
      </c>
      <c r="I10082" t="s">
        <v>3955</v>
      </c>
      <c r="J10082" t="s">
        <v>7547</v>
      </c>
      <c r="K10082" t="str">
        <f>"41019"</f>
        <v>41019</v>
      </c>
    </row>
    <row r="10083" spans="1:11" customFormat="1" x14ac:dyDescent="0.25">
      <c r="A10083" t="str">
        <f t="shared" si="1462"/>
        <v>41</v>
      </c>
      <c r="B10083" t="s">
        <v>812</v>
      </c>
      <c r="C10083" t="str">
        <f t="shared" si="1460"/>
        <v>091</v>
      </c>
      <c r="D10083" t="s">
        <v>812</v>
      </c>
      <c r="E10083" t="str">
        <f t="shared" si="1465"/>
        <v>09</v>
      </c>
      <c r="F10083" t="str">
        <f>"071"</f>
        <v>071</v>
      </c>
      <c r="G10083" t="str">
        <f>""</f>
        <v/>
      </c>
      <c r="H10083" t="s">
        <v>1</v>
      </c>
      <c r="I10083" t="s">
        <v>3299</v>
      </c>
      <c r="J10083" t="s">
        <v>7535</v>
      </c>
      <c r="K10083" t="str">
        <f>"41020"</f>
        <v>41020</v>
      </c>
    </row>
    <row r="10084" spans="1:11" customFormat="1" x14ac:dyDescent="0.25">
      <c r="A10084" t="str">
        <f t="shared" si="1462"/>
        <v>41</v>
      </c>
      <c r="B10084" t="s">
        <v>812</v>
      </c>
      <c r="C10084" t="str">
        <f t="shared" si="1460"/>
        <v>091</v>
      </c>
      <c r="D10084" t="s">
        <v>812</v>
      </c>
      <c r="E10084" t="str">
        <f t="shared" si="1465"/>
        <v>09</v>
      </c>
      <c r="F10084" t="str">
        <f>"071"</f>
        <v>071</v>
      </c>
      <c r="G10084" t="str">
        <f>""</f>
        <v/>
      </c>
      <c r="H10084" t="s">
        <v>0</v>
      </c>
      <c r="I10084" t="s">
        <v>3299</v>
      </c>
      <c r="J10084" t="s">
        <v>7535</v>
      </c>
      <c r="K10084" t="str">
        <f>"41020"</f>
        <v>41020</v>
      </c>
    </row>
    <row r="10085" spans="1:11" customFormat="1" x14ac:dyDescent="0.25">
      <c r="A10085" t="str">
        <f t="shared" si="1462"/>
        <v>41</v>
      </c>
      <c r="B10085" t="s">
        <v>812</v>
      </c>
      <c r="C10085" t="str">
        <f t="shared" si="1460"/>
        <v>091</v>
      </c>
      <c r="D10085" t="s">
        <v>812</v>
      </c>
      <c r="E10085" t="str">
        <f t="shared" si="1465"/>
        <v>09</v>
      </c>
      <c r="F10085" t="str">
        <f>"072"</f>
        <v>072</v>
      </c>
      <c r="G10085" t="str">
        <f>""</f>
        <v/>
      </c>
      <c r="H10085" t="s">
        <v>1</v>
      </c>
      <c r="I10085" t="s">
        <v>3863</v>
      </c>
      <c r="J10085" t="s">
        <v>7448</v>
      </c>
      <c r="K10085" t="str">
        <f>"41016"</f>
        <v>41016</v>
      </c>
    </row>
    <row r="10086" spans="1:11" customFormat="1" x14ac:dyDescent="0.25">
      <c r="A10086" t="str">
        <f t="shared" si="1462"/>
        <v>41</v>
      </c>
      <c r="B10086" t="s">
        <v>812</v>
      </c>
      <c r="C10086" t="str">
        <f t="shared" si="1460"/>
        <v>091</v>
      </c>
      <c r="D10086" t="s">
        <v>812</v>
      </c>
      <c r="E10086" t="str">
        <f t="shared" si="1465"/>
        <v>09</v>
      </c>
      <c r="F10086" t="str">
        <f>"072"</f>
        <v>072</v>
      </c>
      <c r="G10086" t="str">
        <f>""</f>
        <v/>
      </c>
      <c r="H10086" t="s">
        <v>0</v>
      </c>
      <c r="I10086" t="s">
        <v>3863</v>
      </c>
      <c r="J10086" t="s">
        <v>7448</v>
      </c>
      <c r="K10086" t="str">
        <f>"41016"</f>
        <v>41016</v>
      </c>
    </row>
    <row r="10087" spans="1:11" customFormat="1" x14ac:dyDescent="0.25">
      <c r="A10087" t="str">
        <f t="shared" si="1462"/>
        <v>41</v>
      </c>
      <c r="B10087" t="s">
        <v>812</v>
      </c>
      <c r="C10087" t="str">
        <f t="shared" si="1460"/>
        <v>091</v>
      </c>
      <c r="D10087" t="s">
        <v>812</v>
      </c>
      <c r="E10087" t="str">
        <f t="shared" ref="E10087:E10139" si="1466">"10"</f>
        <v>10</v>
      </c>
      <c r="F10087" t="str">
        <f>"001"</f>
        <v>001</v>
      </c>
      <c r="G10087" t="str">
        <f>""</f>
        <v/>
      </c>
      <c r="H10087" t="s">
        <v>1</v>
      </c>
      <c r="I10087" t="s">
        <v>3957</v>
      </c>
      <c r="J10087" t="s">
        <v>7549</v>
      </c>
      <c r="K10087" t="str">
        <f t="shared" ref="K10087:K10099" si="1467">"41014"</f>
        <v>41014</v>
      </c>
    </row>
    <row r="10088" spans="1:11" customFormat="1" x14ac:dyDescent="0.25">
      <c r="A10088" t="str">
        <f t="shared" si="1462"/>
        <v>41</v>
      </c>
      <c r="B10088" t="s">
        <v>812</v>
      </c>
      <c r="C10088" t="str">
        <f t="shared" si="1460"/>
        <v>091</v>
      </c>
      <c r="D10088" t="s">
        <v>812</v>
      </c>
      <c r="E10088" t="str">
        <f t="shared" si="1466"/>
        <v>10</v>
      </c>
      <c r="F10088" t="str">
        <f>"001"</f>
        <v>001</v>
      </c>
      <c r="G10088" t="str">
        <f>""</f>
        <v/>
      </c>
      <c r="H10088" t="s">
        <v>0</v>
      </c>
      <c r="I10088" t="s">
        <v>3957</v>
      </c>
      <c r="J10088" t="s">
        <v>7549</v>
      </c>
      <c r="K10088" t="str">
        <f t="shared" si="1467"/>
        <v>41014</v>
      </c>
    </row>
    <row r="10089" spans="1:11" customFormat="1" x14ac:dyDescent="0.25">
      <c r="A10089" t="str">
        <f t="shared" si="1462"/>
        <v>41</v>
      </c>
      <c r="B10089" t="s">
        <v>812</v>
      </c>
      <c r="C10089" t="str">
        <f t="shared" si="1460"/>
        <v>091</v>
      </c>
      <c r="D10089" t="s">
        <v>812</v>
      </c>
      <c r="E10089" t="str">
        <f t="shared" si="1466"/>
        <v>10</v>
      </c>
      <c r="F10089" t="str">
        <f>"002"</f>
        <v>002</v>
      </c>
      <c r="G10089" t="str">
        <f>""</f>
        <v/>
      </c>
      <c r="H10089" t="s">
        <v>1</v>
      </c>
      <c r="I10089" t="s">
        <v>3957</v>
      </c>
      <c r="J10089" t="s">
        <v>7549</v>
      </c>
      <c r="K10089" t="str">
        <f t="shared" si="1467"/>
        <v>41014</v>
      </c>
    </row>
    <row r="10090" spans="1:11" customFormat="1" x14ac:dyDescent="0.25">
      <c r="A10090" t="str">
        <f t="shared" si="1462"/>
        <v>41</v>
      </c>
      <c r="B10090" t="s">
        <v>812</v>
      </c>
      <c r="C10090" t="str">
        <f t="shared" si="1460"/>
        <v>091</v>
      </c>
      <c r="D10090" t="s">
        <v>812</v>
      </c>
      <c r="E10090" t="str">
        <f t="shared" si="1466"/>
        <v>10</v>
      </c>
      <c r="F10090" t="str">
        <f>"002"</f>
        <v>002</v>
      </c>
      <c r="G10090" t="str">
        <f>""</f>
        <v/>
      </c>
      <c r="H10090" t="s">
        <v>0</v>
      </c>
      <c r="I10090" t="s">
        <v>3957</v>
      </c>
      <c r="J10090" t="s">
        <v>7549</v>
      </c>
      <c r="K10090" t="str">
        <f t="shared" si="1467"/>
        <v>41014</v>
      </c>
    </row>
    <row r="10091" spans="1:11" customFormat="1" x14ac:dyDescent="0.25">
      <c r="A10091" t="str">
        <f t="shared" si="1462"/>
        <v>41</v>
      </c>
      <c r="B10091" t="s">
        <v>812</v>
      </c>
      <c r="C10091" t="str">
        <f t="shared" si="1460"/>
        <v>091</v>
      </c>
      <c r="D10091" t="s">
        <v>812</v>
      </c>
      <c r="E10091" t="str">
        <f t="shared" si="1466"/>
        <v>10</v>
      </c>
      <c r="F10091" t="str">
        <f>"003"</f>
        <v>003</v>
      </c>
      <c r="G10091" t="str">
        <f>""</f>
        <v/>
      </c>
      <c r="H10091" t="s">
        <v>1</v>
      </c>
      <c r="I10091" t="s">
        <v>3958</v>
      </c>
      <c r="J10091" t="s">
        <v>7550</v>
      </c>
      <c r="K10091" t="str">
        <f t="shared" si="1467"/>
        <v>41014</v>
      </c>
    </row>
    <row r="10092" spans="1:11" customFormat="1" x14ac:dyDescent="0.25">
      <c r="A10092" t="str">
        <f t="shared" si="1462"/>
        <v>41</v>
      </c>
      <c r="B10092" t="s">
        <v>812</v>
      </c>
      <c r="C10092" t="str">
        <f t="shared" si="1460"/>
        <v>091</v>
      </c>
      <c r="D10092" t="s">
        <v>812</v>
      </c>
      <c r="E10092" t="str">
        <f t="shared" si="1466"/>
        <v>10</v>
      </c>
      <c r="F10092" t="str">
        <f>"003"</f>
        <v>003</v>
      </c>
      <c r="G10092" t="str">
        <f>""</f>
        <v/>
      </c>
      <c r="H10092" t="s">
        <v>0</v>
      </c>
      <c r="I10092" t="s">
        <v>3958</v>
      </c>
      <c r="J10092" t="s">
        <v>7550</v>
      </c>
      <c r="K10092" t="str">
        <f t="shared" si="1467"/>
        <v>41014</v>
      </c>
    </row>
    <row r="10093" spans="1:11" customFormat="1" x14ac:dyDescent="0.25">
      <c r="A10093" t="str">
        <f t="shared" si="1462"/>
        <v>41</v>
      </c>
      <c r="B10093" t="s">
        <v>812</v>
      </c>
      <c r="C10093" t="str">
        <f t="shared" si="1460"/>
        <v>091</v>
      </c>
      <c r="D10093" t="s">
        <v>812</v>
      </c>
      <c r="E10093" t="str">
        <f t="shared" si="1466"/>
        <v>10</v>
      </c>
      <c r="F10093" t="str">
        <f>"004"</f>
        <v>004</v>
      </c>
      <c r="G10093" t="str">
        <f>""</f>
        <v/>
      </c>
      <c r="H10093" t="s">
        <v>1</v>
      </c>
      <c r="I10093" t="s">
        <v>3959</v>
      </c>
      <c r="J10093" t="s">
        <v>7551</v>
      </c>
      <c r="K10093" t="str">
        <f t="shared" si="1467"/>
        <v>41014</v>
      </c>
    </row>
    <row r="10094" spans="1:11" customFormat="1" x14ac:dyDescent="0.25">
      <c r="A10094" t="str">
        <f t="shared" si="1462"/>
        <v>41</v>
      </c>
      <c r="B10094" t="s">
        <v>812</v>
      </c>
      <c r="C10094" t="str">
        <f t="shared" si="1460"/>
        <v>091</v>
      </c>
      <c r="D10094" t="s">
        <v>812</v>
      </c>
      <c r="E10094" t="str">
        <f t="shared" si="1466"/>
        <v>10</v>
      </c>
      <c r="F10094" t="str">
        <f>"004"</f>
        <v>004</v>
      </c>
      <c r="G10094" t="str">
        <f>""</f>
        <v/>
      </c>
      <c r="H10094" t="s">
        <v>0</v>
      </c>
      <c r="I10094" t="s">
        <v>3959</v>
      </c>
      <c r="J10094" t="s">
        <v>7551</v>
      </c>
      <c r="K10094" t="str">
        <f t="shared" si="1467"/>
        <v>41014</v>
      </c>
    </row>
    <row r="10095" spans="1:11" customFormat="1" x14ac:dyDescent="0.25">
      <c r="A10095" t="str">
        <f t="shared" si="1462"/>
        <v>41</v>
      </c>
      <c r="B10095" t="s">
        <v>812</v>
      </c>
      <c r="C10095" t="str">
        <f t="shared" si="1460"/>
        <v>091</v>
      </c>
      <c r="D10095" t="s">
        <v>812</v>
      </c>
      <c r="E10095" t="str">
        <f t="shared" si="1466"/>
        <v>10</v>
      </c>
      <c r="F10095" t="str">
        <f>"005"</f>
        <v>005</v>
      </c>
      <c r="G10095" t="str">
        <f>""</f>
        <v/>
      </c>
      <c r="H10095" t="s">
        <v>3</v>
      </c>
      <c r="I10095" t="s">
        <v>3959</v>
      </c>
      <c r="J10095" t="s">
        <v>7551</v>
      </c>
      <c r="K10095" t="str">
        <f t="shared" si="1467"/>
        <v>41014</v>
      </c>
    </row>
    <row r="10096" spans="1:11" customFormat="1" x14ac:dyDescent="0.25">
      <c r="A10096" t="str">
        <f t="shared" si="1462"/>
        <v>41</v>
      </c>
      <c r="B10096" t="s">
        <v>812</v>
      </c>
      <c r="C10096" t="str">
        <f t="shared" si="1460"/>
        <v>091</v>
      </c>
      <c r="D10096" t="s">
        <v>812</v>
      </c>
      <c r="E10096" t="str">
        <f t="shared" si="1466"/>
        <v>10</v>
      </c>
      <c r="F10096" t="str">
        <f>"006"</f>
        <v>006</v>
      </c>
      <c r="G10096" t="str">
        <f>""</f>
        <v/>
      </c>
      <c r="H10096" t="s">
        <v>3</v>
      </c>
      <c r="I10096" t="s">
        <v>3960</v>
      </c>
      <c r="J10096" t="s">
        <v>7552</v>
      </c>
      <c r="K10096" t="str">
        <f t="shared" si="1467"/>
        <v>41014</v>
      </c>
    </row>
    <row r="10097" spans="1:11" customFormat="1" x14ac:dyDescent="0.25">
      <c r="A10097" t="str">
        <f t="shared" si="1462"/>
        <v>41</v>
      </c>
      <c r="B10097" t="s">
        <v>812</v>
      </c>
      <c r="C10097" t="str">
        <f t="shared" ref="C10097:C10160" si="1468">"091"</f>
        <v>091</v>
      </c>
      <c r="D10097" t="s">
        <v>812</v>
      </c>
      <c r="E10097" t="str">
        <f t="shared" si="1466"/>
        <v>10</v>
      </c>
      <c r="F10097" t="str">
        <f>"007"</f>
        <v>007</v>
      </c>
      <c r="G10097" t="str">
        <f>""</f>
        <v/>
      </c>
      <c r="H10097" t="s">
        <v>3</v>
      </c>
      <c r="I10097" t="s">
        <v>3960</v>
      </c>
      <c r="J10097" t="s">
        <v>7552</v>
      </c>
      <c r="K10097" t="str">
        <f t="shared" si="1467"/>
        <v>41014</v>
      </c>
    </row>
    <row r="10098" spans="1:11" customFormat="1" x14ac:dyDescent="0.25">
      <c r="A10098" t="str">
        <f t="shared" si="1462"/>
        <v>41</v>
      </c>
      <c r="B10098" t="s">
        <v>812</v>
      </c>
      <c r="C10098" t="str">
        <f t="shared" si="1468"/>
        <v>091</v>
      </c>
      <c r="D10098" t="s">
        <v>812</v>
      </c>
      <c r="E10098" t="str">
        <f t="shared" si="1466"/>
        <v>10</v>
      </c>
      <c r="F10098" t="str">
        <f>"008"</f>
        <v>008</v>
      </c>
      <c r="G10098" t="str">
        <f>""</f>
        <v/>
      </c>
      <c r="H10098" t="s">
        <v>1</v>
      </c>
      <c r="I10098" t="s">
        <v>3960</v>
      </c>
      <c r="J10098" t="s">
        <v>7552</v>
      </c>
      <c r="K10098" t="str">
        <f t="shared" si="1467"/>
        <v>41014</v>
      </c>
    </row>
    <row r="10099" spans="1:11" customFormat="1" x14ac:dyDescent="0.25">
      <c r="A10099" t="str">
        <f t="shared" si="1462"/>
        <v>41</v>
      </c>
      <c r="B10099" t="s">
        <v>812</v>
      </c>
      <c r="C10099" t="str">
        <f t="shared" si="1468"/>
        <v>091</v>
      </c>
      <c r="D10099" t="s">
        <v>812</v>
      </c>
      <c r="E10099" t="str">
        <f t="shared" si="1466"/>
        <v>10</v>
      </c>
      <c r="F10099" t="str">
        <f>"008"</f>
        <v>008</v>
      </c>
      <c r="G10099" t="str">
        <f>""</f>
        <v/>
      </c>
      <c r="H10099" t="s">
        <v>0</v>
      </c>
      <c r="I10099" t="s">
        <v>3960</v>
      </c>
      <c r="J10099" t="s">
        <v>7552</v>
      </c>
      <c r="K10099" t="str">
        <f t="shared" si="1467"/>
        <v>41014</v>
      </c>
    </row>
    <row r="10100" spans="1:11" customFormat="1" x14ac:dyDescent="0.25">
      <c r="A10100" t="str">
        <f t="shared" si="1462"/>
        <v>41</v>
      </c>
      <c r="B10100" t="s">
        <v>812</v>
      </c>
      <c r="C10100" t="str">
        <f t="shared" si="1468"/>
        <v>091</v>
      </c>
      <c r="D10100" t="s">
        <v>812</v>
      </c>
      <c r="E10100" t="str">
        <f t="shared" si="1466"/>
        <v>10</v>
      </c>
      <c r="F10100" t="str">
        <f>"009"</f>
        <v>009</v>
      </c>
      <c r="G10100" t="str">
        <f>"01"</f>
        <v>01</v>
      </c>
      <c r="H10100" t="s">
        <v>1</v>
      </c>
      <c r="I10100" t="s">
        <v>3961</v>
      </c>
      <c r="J10100" t="s">
        <v>7553</v>
      </c>
      <c r="K10100" t="str">
        <f>"41012"</f>
        <v>41012</v>
      </c>
    </row>
    <row r="10101" spans="1:11" customFormat="1" x14ac:dyDescent="0.25">
      <c r="A10101" t="str">
        <f t="shared" si="1462"/>
        <v>41</v>
      </c>
      <c r="B10101" t="s">
        <v>812</v>
      </c>
      <c r="C10101" t="str">
        <f t="shared" si="1468"/>
        <v>091</v>
      </c>
      <c r="D10101" t="s">
        <v>812</v>
      </c>
      <c r="E10101" t="str">
        <f t="shared" si="1466"/>
        <v>10</v>
      </c>
      <c r="F10101" t="str">
        <f>"009"</f>
        <v>009</v>
      </c>
      <c r="G10101" t="str">
        <f>"02"</f>
        <v>02</v>
      </c>
      <c r="H10101" t="s">
        <v>0</v>
      </c>
      <c r="I10101" t="s">
        <v>3957</v>
      </c>
      <c r="J10101" t="s">
        <v>7549</v>
      </c>
      <c r="K10101" t="str">
        <f>"41014"</f>
        <v>41014</v>
      </c>
    </row>
    <row r="10102" spans="1:11" customFormat="1" x14ac:dyDescent="0.25">
      <c r="A10102" t="str">
        <f t="shared" si="1462"/>
        <v>41</v>
      </c>
      <c r="B10102" t="s">
        <v>812</v>
      </c>
      <c r="C10102" t="str">
        <f t="shared" si="1468"/>
        <v>091</v>
      </c>
      <c r="D10102" t="s">
        <v>812</v>
      </c>
      <c r="E10102" t="str">
        <f t="shared" si="1466"/>
        <v>10</v>
      </c>
      <c r="F10102" t="str">
        <f>"010"</f>
        <v>010</v>
      </c>
      <c r="G10102" t="str">
        <f>""</f>
        <v/>
      </c>
      <c r="H10102" t="s">
        <v>1</v>
      </c>
      <c r="I10102" t="s">
        <v>3962</v>
      </c>
      <c r="J10102" t="s">
        <v>7554</v>
      </c>
      <c r="K10102" t="str">
        <f t="shared" ref="K10102:K10110" si="1469">"41012"</f>
        <v>41012</v>
      </c>
    </row>
    <row r="10103" spans="1:11" customFormat="1" x14ac:dyDescent="0.25">
      <c r="A10103" t="str">
        <f t="shared" ref="A10103:A10166" si="1470">"41"</f>
        <v>41</v>
      </c>
      <c r="B10103" t="s">
        <v>812</v>
      </c>
      <c r="C10103" t="str">
        <f t="shared" si="1468"/>
        <v>091</v>
      </c>
      <c r="D10103" t="s">
        <v>812</v>
      </c>
      <c r="E10103" t="str">
        <f t="shared" si="1466"/>
        <v>10</v>
      </c>
      <c r="F10103" t="str">
        <f>"010"</f>
        <v>010</v>
      </c>
      <c r="G10103" t="str">
        <f>""</f>
        <v/>
      </c>
      <c r="H10103" t="s">
        <v>0</v>
      </c>
      <c r="I10103" t="s">
        <v>3962</v>
      </c>
      <c r="J10103" t="s">
        <v>7554</v>
      </c>
      <c r="K10103" t="str">
        <f t="shared" si="1469"/>
        <v>41012</v>
      </c>
    </row>
    <row r="10104" spans="1:11" customFormat="1" x14ac:dyDescent="0.25">
      <c r="A10104" t="str">
        <f t="shared" si="1470"/>
        <v>41</v>
      </c>
      <c r="B10104" t="s">
        <v>812</v>
      </c>
      <c r="C10104" t="str">
        <f t="shared" si="1468"/>
        <v>091</v>
      </c>
      <c r="D10104" t="s">
        <v>812</v>
      </c>
      <c r="E10104" t="str">
        <f t="shared" si="1466"/>
        <v>10</v>
      </c>
      <c r="F10104" t="str">
        <f>"011"</f>
        <v>011</v>
      </c>
      <c r="G10104" t="str">
        <f>""</f>
        <v/>
      </c>
      <c r="H10104" t="s">
        <v>3</v>
      </c>
      <c r="I10104" t="s">
        <v>3868</v>
      </c>
      <c r="J10104" t="s">
        <v>7453</v>
      </c>
      <c r="K10104" t="str">
        <f t="shared" si="1469"/>
        <v>41012</v>
      </c>
    </row>
    <row r="10105" spans="1:11" customFormat="1" x14ac:dyDescent="0.25">
      <c r="A10105" t="str">
        <f t="shared" si="1470"/>
        <v>41</v>
      </c>
      <c r="B10105" t="s">
        <v>812</v>
      </c>
      <c r="C10105" t="str">
        <f t="shared" si="1468"/>
        <v>091</v>
      </c>
      <c r="D10105" t="s">
        <v>812</v>
      </c>
      <c r="E10105" t="str">
        <f t="shared" si="1466"/>
        <v>10</v>
      </c>
      <c r="F10105" t="str">
        <f>"012"</f>
        <v>012</v>
      </c>
      <c r="G10105" t="str">
        <f>""</f>
        <v/>
      </c>
      <c r="H10105" t="s">
        <v>3</v>
      </c>
      <c r="I10105" t="s">
        <v>3962</v>
      </c>
      <c r="J10105" t="s">
        <v>7554</v>
      </c>
      <c r="K10105" t="str">
        <f t="shared" si="1469"/>
        <v>41012</v>
      </c>
    </row>
    <row r="10106" spans="1:11" customFormat="1" x14ac:dyDescent="0.25">
      <c r="A10106" t="str">
        <f t="shared" si="1470"/>
        <v>41</v>
      </c>
      <c r="B10106" t="s">
        <v>812</v>
      </c>
      <c r="C10106" t="str">
        <f t="shared" si="1468"/>
        <v>091</v>
      </c>
      <c r="D10106" t="s">
        <v>812</v>
      </c>
      <c r="E10106" t="str">
        <f t="shared" si="1466"/>
        <v>10</v>
      </c>
      <c r="F10106" t="str">
        <f>"013"</f>
        <v>013</v>
      </c>
      <c r="G10106" t="str">
        <f>""</f>
        <v/>
      </c>
      <c r="H10106" t="s">
        <v>1</v>
      </c>
      <c r="I10106" t="s">
        <v>3963</v>
      </c>
      <c r="J10106" t="s">
        <v>7555</v>
      </c>
      <c r="K10106" t="str">
        <f t="shared" si="1469"/>
        <v>41012</v>
      </c>
    </row>
    <row r="10107" spans="1:11" customFormat="1" x14ac:dyDescent="0.25">
      <c r="A10107" t="str">
        <f t="shared" si="1470"/>
        <v>41</v>
      </c>
      <c r="B10107" t="s">
        <v>812</v>
      </c>
      <c r="C10107" t="str">
        <f t="shared" si="1468"/>
        <v>091</v>
      </c>
      <c r="D10107" t="s">
        <v>812</v>
      </c>
      <c r="E10107" t="str">
        <f t="shared" si="1466"/>
        <v>10</v>
      </c>
      <c r="F10107" t="str">
        <f>"013"</f>
        <v>013</v>
      </c>
      <c r="G10107" t="str">
        <f>""</f>
        <v/>
      </c>
      <c r="H10107" t="s">
        <v>0</v>
      </c>
      <c r="I10107" t="s">
        <v>3963</v>
      </c>
      <c r="J10107" t="s">
        <v>7555</v>
      </c>
      <c r="K10107" t="str">
        <f t="shared" si="1469"/>
        <v>41012</v>
      </c>
    </row>
    <row r="10108" spans="1:11" customFormat="1" x14ac:dyDescent="0.25">
      <c r="A10108" t="str">
        <f t="shared" si="1470"/>
        <v>41</v>
      </c>
      <c r="B10108" t="s">
        <v>812</v>
      </c>
      <c r="C10108" t="str">
        <f t="shared" si="1468"/>
        <v>091</v>
      </c>
      <c r="D10108" t="s">
        <v>812</v>
      </c>
      <c r="E10108" t="str">
        <f t="shared" si="1466"/>
        <v>10</v>
      </c>
      <c r="F10108" t="str">
        <f>"015"</f>
        <v>015</v>
      </c>
      <c r="G10108" t="str">
        <f>""</f>
        <v/>
      </c>
      <c r="H10108" t="s">
        <v>3</v>
      </c>
      <c r="I10108" t="s">
        <v>3963</v>
      </c>
      <c r="J10108" t="s">
        <v>7555</v>
      </c>
      <c r="K10108" t="str">
        <f t="shared" si="1469"/>
        <v>41012</v>
      </c>
    </row>
    <row r="10109" spans="1:11" customFormat="1" x14ac:dyDescent="0.25">
      <c r="A10109" t="str">
        <f t="shared" si="1470"/>
        <v>41</v>
      </c>
      <c r="B10109" t="s">
        <v>812</v>
      </c>
      <c r="C10109" t="str">
        <f t="shared" si="1468"/>
        <v>091</v>
      </c>
      <c r="D10109" t="s">
        <v>812</v>
      </c>
      <c r="E10109" t="str">
        <f t="shared" si="1466"/>
        <v>10</v>
      </c>
      <c r="F10109" t="str">
        <f>"016"</f>
        <v>016</v>
      </c>
      <c r="G10109" t="str">
        <f>""</f>
        <v/>
      </c>
      <c r="H10109" t="s">
        <v>1</v>
      </c>
      <c r="I10109" t="s">
        <v>3963</v>
      </c>
      <c r="J10109" t="s">
        <v>7555</v>
      </c>
      <c r="K10109" t="str">
        <f t="shared" si="1469"/>
        <v>41012</v>
      </c>
    </row>
    <row r="10110" spans="1:11" customFormat="1" x14ac:dyDescent="0.25">
      <c r="A10110" t="str">
        <f t="shared" si="1470"/>
        <v>41</v>
      </c>
      <c r="B10110" t="s">
        <v>812</v>
      </c>
      <c r="C10110" t="str">
        <f t="shared" si="1468"/>
        <v>091</v>
      </c>
      <c r="D10110" t="s">
        <v>812</v>
      </c>
      <c r="E10110" t="str">
        <f t="shared" si="1466"/>
        <v>10</v>
      </c>
      <c r="F10110" t="str">
        <f>"016"</f>
        <v>016</v>
      </c>
      <c r="G10110" t="str">
        <f>""</f>
        <v/>
      </c>
      <c r="H10110" t="s">
        <v>0</v>
      </c>
      <c r="I10110" t="s">
        <v>3963</v>
      </c>
      <c r="J10110" t="s">
        <v>7555</v>
      </c>
      <c r="K10110" t="str">
        <f t="shared" si="1469"/>
        <v>41012</v>
      </c>
    </row>
    <row r="10111" spans="1:11" customFormat="1" x14ac:dyDescent="0.25">
      <c r="A10111" t="str">
        <f t="shared" si="1470"/>
        <v>41</v>
      </c>
      <c r="B10111" t="s">
        <v>812</v>
      </c>
      <c r="C10111" t="str">
        <f t="shared" si="1468"/>
        <v>091</v>
      </c>
      <c r="D10111" t="s">
        <v>812</v>
      </c>
      <c r="E10111" t="str">
        <f t="shared" si="1466"/>
        <v>10</v>
      </c>
      <c r="F10111" t="str">
        <f>"017"</f>
        <v>017</v>
      </c>
      <c r="G10111" t="str">
        <f>""</f>
        <v/>
      </c>
      <c r="H10111" t="s">
        <v>1</v>
      </c>
      <c r="I10111" t="s">
        <v>3964</v>
      </c>
      <c r="J10111" t="s">
        <v>7556</v>
      </c>
      <c r="K10111" t="str">
        <f>"41013"</f>
        <v>41013</v>
      </c>
    </row>
    <row r="10112" spans="1:11" customFormat="1" x14ac:dyDescent="0.25">
      <c r="A10112" t="str">
        <f t="shared" si="1470"/>
        <v>41</v>
      </c>
      <c r="B10112" t="s">
        <v>812</v>
      </c>
      <c r="C10112" t="str">
        <f t="shared" si="1468"/>
        <v>091</v>
      </c>
      <c r="D10112" t="s">
        <v>812</v>
      </c>
      <c r="E10112" t="str">
        <f t="shared" si="1466"/>
        <v>10</v>
      </c>
      <c r="F10112" t="str">
        <f>"017"</f>
        <v>017</v>
      </c>
      <c r="G10112" t="str">
        <f>""</f>
        <v/>
      </c>
      <c r="H10112" t="s">
        <v>0</v>
      </c>
      <c r="I10112" t="s">
        <v>3964</v>
      </c>
      <c r="J10112" t="s">
        <v>7556</v>
      </c>
      <c r="K10112" t="str">
        <f>"41013"</f>
        <v>41013</v>
      </c>
    </row>
    <row r="10113" spans="1:11" customFormat="1" x14ac:dyDescent="0.25">
      <c r="A10113" t="str">
        <f t="shared" si="1470"/>
        <v>41</v>
      </c>
      <c r="B10113" t="s">
        <v>812</v>
      </c>
      <c r="C10113" t="str">
        <f t="shared" si="1468"/>
        <v>091</v>
      </c>
      <c r="D10113" t="s">
        <v>812</v>
      </c>
      <c r="E10113" t="str">
        <f t="shared" si="1466"/>
        <v>10</v>
      </c>
      <c r="F10113" t="str">
        <f>"018"</f>
        <v>018</v>
      </c>
      <c r="G10113" t="str">
        <f>""</f>
        <v/>
      </c>
      <c r="H10113" t="s">
        <v>1</v>
      </c>
      <c r="I10113" t="s">
        <v>3965</v>
      </c>
      <c r="J10113" t="s">
        <v>7557</v>
      </c>
      <c r="K10113" t="str">
        <f>"41013"</f>
        <v>41013</v>
      </c>
    </row>
    <row r="10114" spans="1:11" customFormat="1" x14ac:dyDescent="0.25">
      <c r="A10114" t="str">
        <f t="shared" si="1470"/>
        <v>41</v>
      </c>
      <c r="B10114" t="s">
        <v>812</v>
      </c>
      <c r="C10114" t="str">
        <f t="shared" si="1468"/>
        <v>091</v>
      </c>
      <c r="D10114" t="s">
        <v>812</v>
      </c>
      <c r="E10114" t="str">
        <f t="shared" si="1466"/>
        <v>10</v>
      </c>
      <c r="F10114" t="str">
        <f>"018"</f>
        <v>018</v>
      </c>
      <c r="G10114" t="str">
        <f>""</f>
        <v/>
      </c>
      <c r="H10114" t="s">
        <v>0</v>
      </c>
      <c r="I10114" t="s">
        <v>3965</v>
      </c>
      <c r="J10114" t="s">
        <v>7557</v>
      </c>
      <c r="K10114" t="str">
        <f>"41013"</f>
        <v>41013</v>
      </c>
    </row>
    <row r="10115" spans="1:11" customFormat="1" x14ac:dyDescent="0.25">
      <c r="A10115" t="str">
        <f t="shared" si="1470"/>
        <v>41</v>
      </c>
      <c r="B10115" t="s">
        <v>812</v>
      </c>
      <c r="C10115" t="str">
        <f t="shared" si="1468"/>
        <v>091</v>
      </c>
      <c r="D10115" t="s">
        <v>812</v>
      </c>
      <c r="E10115" t="str">
        <f t="shared" si="1466"/>
        <v>10</v>
      </c>
      <c r="F10115" t="str">
        <f>"019"</f>
        <v>019</v>
      </c>
      <c r="G10115" t="str">
        <f>""</f>
        <v/>
      </c>
      <c r="H10115" t="s">
        <v>3</v>
      </c>
      <c r="I10115" t="s">
        <v>3966</v>
      </c>
      <c r="J10115" t="s">
        <v>7558</v>
      </c>
      <c r="K10115" t="str">
        <f>"41013"</f>
        <v>41013</v>
      </c>
    </row>
    <row r="10116" spans="1:11" customFormat="1" x14ac:dyDescent="0.25">
      <c r="A10116" t="str">
        <f t="shared" si="1470"/>
        <v>41</v>
      </c>
      <c r="B10116" t="s">
        <v>812</v>
      </c>
      <c r="C10116" t="str">
        <f t="shared" si="1468"/>
        <v>091</v>
      </c>
      <c r="D10116" t="s">
        <v>812</v>
      </c>
      <c r="E10116" t="str">
        <f t="shared" si="1466"/>
        <v>10</v>
      </c>
      <c r="F10116" t="str">
        <f>"020"</f>
        <v>020</v>
      </c>
      <c r="G10116" t="str">
        <f>""</f>
        <v/>
      </c>
      <c r="H10116" t="s">
        <v>1</v>
      </c>
      <c r="I10116" t="s">
        <v>3967</v>
      </c>
      <c r="J10116" t="s">
        <v>7559</v>
      </c>
      <c r="K10116" t="str">
        <f t="shared" ref="K10116:K10129" si="1471">"41012"</f>
        <v>41012</v>
      </c>
    </row>
    <row r="10117" spans="1:11" customFormat="1" x14ac:dyDescent="0.25">
      <c r="A10117" t="str">
        <f t="shared" si="1470"/>
        <v>41</v>
      </c>
      <c r="B10117" t="s">
        <v>812</v>
      </c>
      <c r="C10117" t="str">
        <f t="shared" si="1468"/>
        <v>091</v>
      </c>
      <c r="D10117" t="s">
        <v>812</v>
      </c>
      <c r="E10117" t="str">
        <f t="shared" si="1466"/>
        <v>10</v>
      </c>
      <c r="F10117" t="str">
        <f>"020"</f>
        <v>020</v>
      </c>
      <c r="G10117" t="str">
        <f>""</f>
        <v/>
      </c>
      <c r="H10117" t="s">
        <v>0</v>
      </c>
      <c r="I10117" t="s">
        <v>3967</v>
      </c>
      <c r="J10117" t="s">
        <v>7559</v>
      </c>
      <c r="K10117" t="str">
        <f t="shared" si="1471"/>
        <v>41012</v>
      </c>
    </row>
    <row r="10118" spans="1:11" customFormat="1" x14ac:dyDescent="0.25">
      <c r="A10118" t="str">
        <f t="shared" si="1470"/>
        <v>41</v>
      </c>
      <c r="B10118" t="s">
        <v>812</v>
      </c>
      <c r="C10118" t="str">
        <f t="shared" si="1468"/>
        <v>091</v>
      </c>
      <c r="D10118" t="s">
        <v>812</v>
      </c>
      <c r="E10118" t="str">
        <f t="shared" si="1466"/>
        <v>10</v>
      </c>
      <c r="F10118" t="str">
        <f>"021"</f>
        <v>021</v>
      </c>
      <c r="G10118" t="str">
        <f>""</f>
        <v/>
      </c>
      <c r="H10118" t="s">
        <v>1</v>
      </c>
      <c r="I10118" t="s">
        <v>3967</v>
      </c>
      <c r="J10118" t="s">
        <v>7559</v>
      </c>
      <c r="K10118" t="str">
        <f t="shared" si="1471"/>
        <v>41012</v>
      </c>
    </row>
    <row r="10119" spans="1:11" customFormat="1" x14ac:dyDescent="0.25">
      <c r="A10119" t="str">
        <f t="shared" si="1470"/>
        <v>41</v>
      </c>
      <c r="B10119" t="s">
        <v>812</v>
      </c>
      <c r="C10119" t="str">
        <f t="shared" si="1468"/>
        <v>091</v>
      </c>
      <c r="D10119" t="s">
        <v>812</v>
      </c>
      <c r="E10119" t="str">
        <f t="shared" si="1466"/>
        <v>10</v>
      </c>
      <c r="F10119" t="str">
        <f>"021"</f>
        <v>021</v>
      </c>
      <c r="G10119" t="str">
        <f>""</f>
        <v/>
      </c>
      <c r="H10119" t="s">
        <v>0</v>
      </c>
      <c r="I10119" t="s">
        <v>3967</v>
      </c>
      <c r="J10119" t="s">
        <v>7559</v>
      </c>
      <c r="K10119" t="str">
        <f t="shared" si="1471"/>
        <v>41012</v>
      </c>
    </row>
    <row r="10120" spans="1:11" customFormat="1" x14ac:dyDescent="0.25">
      <c r="A10120" t="str">
        <f t="shared" si="1470"/>
        <v>41</v>
      </c>
      <c r="B10120" t="s">
        <v>812</v>
      </c>
      <c r="C10120" t="str">
        <f t="shared" si="1468"/>
        <v>091</v>
      </c>
      <c r="D10120" t="s">
        <v>812</v>
      </c>
      <c r="E10120" t="str">
        <f t="shared" si="1466"/>
        <v>10</v>
      </c>
      <c r="F10120" t="str">
        <f>"022"</f>
        <v>022</v>
      </c>
      <c r="G10120" t="str">
        <f>""</f>
        <v/>
      </c>
      <c r="H10120" t="s">
        <v>1</v>
      </c>
      <c r="I10120" t="s">
        <v>3968</v>
      </c>
      <c r="J10120" t="s">
        <v>7560</v>
      </c>
      <c r="K10120" t="str">
        <f t="shared" si="1471"/>
        <v>41012</v>
      </c>
    </row>
    <row r="10121" spans="1:11" customFormat="1" x14ac:dyDescent="0.25">
      <c r="A10121" t="str">
        <f t="shared" si="1470"/>
        <v>41</v>
      </c>
      <c r="B10121" t="s">
        <v>812</v>
      </c>
      <c r="C10121" t="str">
        <f t="shared" si="1468"/>
        <v>091</v>
      </c>
      <c r="D10121" t="s">
        <v>812</v>
      </c>
      <c r="E10121" t="str">
        <f t="shared" si="1466"/>
        <v>10</v>
      </c>
      <c r="F10121" t="str">
        <f>"022"</f>
        <v>022</v>
      </c>
      <c r="G10121" t="str">
        <f>""</f>
        <v/>
      </c>
      <c r="H10121" t="s">
        <v>0</v>
      </c>
      <c r="I10121" t="s">
        <v>3968</v>
      </c>
      <c r="J10121" t="s">
        <v>7560</v>
      </c>
      <c r="K10121" t="str">
        <f t="shared" si="1471"/>
        <v>41012</v>
      </c>
    </row>
    <row r="10122" spans="1:11" customFormat="1" x14ac:dyDescent="0.25">
      <c r="A10122" t="str">
        <f t="shared" si="1470"/>
        <v>41</v>
      </c>
      <c r="B10122" t="s">
        <v>812</v>
      </c>
      <c r="C10122" t="str">
        <f t="shared" si="1468"/>
        <v>091</v>
      </c>
      <c r="D10122" t="s">
        <v>812</v>
      </c>
      <c r="E10122" t="str">
        <f t="shared" si="1466"/>
        <v>10</v>
      </c>
      <c r="F10122" t="str">
        <f>"023"</f>
        <v>023</v>
      </c>
      <c r="G10122" t="str">
        <f>""</f>
        <v/>
      </c>
      <c r="H10122" t="s">
        <v>1</v>
      </c>
      <c r="I10122" t="s">
        <v>3967</v>
      </c>
      <c r="J10122" t="s">
        <v>7559</v>
      </c>
      <c r="K10122" t="str">
        <f t="shared" si="1471"/>
        <v>41012</v>
      </c>
    </row>
    <row r="10123" spans="1:11" customFormat="1" x14ac:dyDescent="0.25">
      <c r="A10123" t="str">
        <f t="shared" si="1470"/>
        <v>41</v>
      </c>
      <c r="B10123" t="s">
        <v>812</v>
      </c>
      <c r="C10123" t="str">
        <f t="shared" si="1468"/>
        <v>091</v>
      </c>
      <c r="D10123" t="s">
        <v>812</v>
      </c>
      <c r="E10123" t="str">
        <f t="shared" si="1466"/>
        <v>10</v>
      </c>
      <c r="F10123" t="str">
        <f>"023"</f>
        <v>023</v>
      </c>
      <c r="G10123" t="str">
        <f>""</f>
        <v/>
      </c>
      <c r="H10123" t="s">
        <v>0</v>
      </c>
      <c r="I10123" t="s">
        <v>3967</v>
      </c>
      <c r="J10123" t="s">
        <v>7559</v>
      </c>
      <c r="K10123" t="str">
        <f t="shared" si="1471"/>
        <v>41012</v>
      </c>
    </row>
    <row r="10124" spans="1:11" customFormat="1" x14ac:dyDescent="0.25">
      <c r="A10124" t="str">
        <f t="shared" si="1470"/>
        <v>41</v>
      </c>
      <c r="B10124" t="s">
        <v>812</v>
      </c>
      <c r="C10124" t="str">
        <f t="shared" si="1468"/>
        <v>091</v>
      </c>
      <c r="D10124" t="s">
        <v>812</v>
      </c>
      <c r="E10124" t="str">
        <f t="shared" si="1466"/>
        <v>10</v>
      </c>
      <c r="F10124" t="str">
        <f>"024"</f>
        <v>024</v>
      </c>
      <c r="G10124" t="str">
        <f>""</f>
        <v/>
      </c>
      <c r="H10124" t="s">
        <v>1</v>
      </c>
      <c r="I10124" t="s">
        <v>3961</v>
      </c>
      <c r="J10124" t="s">
        <v>7553</v>
      </c>
      <c r="K10124" t="str">
        <f t="shared" si="1471"/>
        <v>41012</v>
      </c>
    </row>
    <row r="10125" spans="1:11" customFormat="1" x14ac:dyDescent="0.25">
      <c r="A10125" t="str">
        <f t="shared" si="1470"/>
        <v>41</v>
      </c>
      <c r="B10125" t="s">
        <v>812</v>
      </c>
      <c r="C10125" t="str">
        <f t="shared" si="1468"/>
        <v>091</v>
      </c>
      <c r="D10125" t="s">
        <v>812</v>
      </c>
      <c r="E10125" t="str">
        <f t="shared" si="1466"/>
        <v>10</v>
      </c>
      <c r="F10125" t="str">
        <f>"024"</f>
        <v>024</v>
      </c>
      <c r="G10125" t="str">
        <f>""</f>
        <v/>
      </c>
      <c r="H10125" t="s">
        <v>0</v>
      </c>
      <c r="I10125" t="s">
        <v>3961</v>
      </c>
      <c r="J10125" t="s">
        <v>7553</v>
      </c>
      <c r="K10125" t="str">
        <f t="shared" si="1471"/>
        <v>41012</v>
      </c>
    </row>
    <row r="10126" spans="1:11" customFormat="1" x14ac:dyDescent="0.25">
      <c r="A10126" t="str">
        <f t="shared" si="1470"/>
        <v>41</v>
      </c>
      <c r="B10126" t="s">
        <v>812</v>
      </c>
      <c r="C10126" t="str">
        <f t="shared" si="1468"/>
        <v>091</v>
      </c>
      <c r="D10126" t="s">
        <v>812</v>
      </c>
      <c r="E10126" t="str">
        <f t="shared" si="1466"/>
        <v>10</v>
      </c>
      <c r="F10126" t="str">
        <f>"024"</f>
        <v>024</v>
      </c>
      <c r="G10126" t="str">
        <f>""</f>
        <v/>
      </c>
      <c r="H10126" t="s">
        <v>2</v>
      </c>
      <c r="I10126" t="s">
        <v>3961</v>
      </c>
      <c r="J10126" t="s">
        <v>7553</v>
      </c>
      <c r="K10126" t="str">
        <f t="shared" si="1471"/>
        <v>41012</v>
      </c>
    </row>
    <row r="10127" spans="1:11" customFormat="1" x14ac:dyDescent="0.25">
      <c r="A10127" t="str">
        <f t="shared" si="1470"/>
        <v>41</v>
      </c>
      <c r="B10127" t="s">
        <v>812</v>
      </c>
      <c r="C10127" t="str">
        <f t="shared" si="1468"/>
        <v>091</v>
      </c>
      <c r="D10127" t="s">
        <v>812</v>
      </c>
      <c r="E10127" t="str">
        <f t="shared" si="1466"/>
        <v>10</v>
      </c>
      <c r="F10127" t="str">
        <f>"025"</f>
        <v>025</v>
      </c>
      <c r="G10127" t="str">
        <f>""</f>
        <v/>
      </c>
      <c r="H10127" t="s">
        <v>1</v>
      </c>
      <c r="I10127" t="s">
        <v>3961</v>
      </c>
      <c r="J10127" t="s">
        <v>7553</v>
      </c>
      <c r="K10127" t="str">
        <f t="shared" si="1471"/>
        <v>41012</v>
      </c>
    </row>
    <row r="10128" spans="1:11" customFormat="1" x14ac:dyDescent="0.25">
      <c r="A10128" t="str">
        <f t="shared" si="1470"/>
        <v>41</v>
      </c>
      <c r="B10128" t="s">
        <v>812</v>
      </c>
      <c r="C10128" t="str">
        <f t="shared" si="1468"/>
        <v>091</v>
      </c>
      <c r="D10128" t="s">
        <v>812</v>
      </c>
      <c r="E10128" t="str">
        <f t="shared" si="1466"/>
        <v>10</v>
      </c>
      <c r="F10128" t="str">
        <f>"025"</f>
        <v>025</v>
      </c>
      <c r="G10128" t="str">
        <f>""</f>
        <v/>
      </c>
      <c r="H10128" t="s">
        <v>0</v>
      </c>
      <c r="I10128" t="s">
        <v>3961</v>
      </c>
      <c r="J10128" t="s">
        <v>7553</v>
      </c>
      <c r="K10128" t="str">
        <f t="shared" si="1471"/>
        <v>41012</v>
      </c>
    </row>
    <row r="10129" spans="1:11" customFormat="1" x14ac:dyDescent="0.25">
      <c r="A10129" t="str">
        <f t="shared" si="1470"/>
        <v>41</v>
      </c>
      <c r="B10129" t="s">
        <v>812</v>
      </c>
      <c r="C10129" t="str">
        <f t="shared" si="1468"/>
        <v>091</v>
      </c>
      <c r="D10129" t="s">
        <v>812</v>
      </c>
      <c r="E10129" t="str">
        <f t="shared" si="1466"/>
        <v>10</v>
      </c>
      <c r="F10129" t="str">
        <f>"025"</f>
        <v>025</v>
      </c>
      <c r="G10129" t="str">
        <f>""</f>
        <v/>
      </c>
      <c r="H10129" t="s">
        <v>2</v>
      </c>
      <c r="I10129" t="s">
        <v>3961</v>
      </c>
      <c r="J10129" t="s">
        <v>7553</v>
      </c>
      <c r="K10129" t="str">
        <f t="shared" si="1471"/>
        <v>41012</v>
      </c>
    </row>
    <row r="10130" spans="1:11" customFormat="1" x14ac:dyDescent="0.25">
      <c r="A10130" t="str">
        <f t="shared" si="1470"/>
        <v>41</v>
      </c>
      <c r="B10130" t="s">
        <v>812</v>
      </c>
      <c r="C10130" t="str">
        <f t="shared" si="1468"/>
        <v>091</v>
      </c>
      <c r="D10130" t="s">
        <v>812</v>
      </c>
      <c r="E10130" t="str">
        <f t="shared" si="1466"/>
        <v>10</v>
      </c>
      <c r="F10130" t="str">
        <f>"026"</f>
        <v>026</v>
      </c>
      <c r="G10130" t="str">
        <f>""</f>
        <v/>
      </c>
      <c r="H10130" t="s">
        <v>1</v>
      </c>
      <c r="I10130" t="s">
        <v>3969</v>
      </c>
      <c r="J10130" t="s">
        <v>7561</v>
      </c>
      <c r="K10130" t="str">
        <f>"41014"</f>
        <v>41014</v>
      </c>
    </row>
    <row r="10131" spans="1:11" customFormat="1" x14ac:dyDescent="0.25">
      <c r="A10131" t="str">
        <f t="shared" si="1470"/>
        <v>41</v>
      </c>
      <c r="B10131" t="s">
        <v>812</v>
      </c>
      <c r="C10131" t="str">
        <f t="shared" si="1468"/>
        <v>091</v>
      </c>
      <c r="D10131" t="s">
        <v>812</v>
      </c>
      <c r="E10131" t="str">
        <f t="shared" si="1466"/>
        <v>10</v>
      </c>
      <c r="F10131" t="str">
        <f>"026"</f>
        <v>026</v>
      </c>
      <c r="G10131" t="str">
        <f>""</f>
        <v/>
      </c>
      <c r="H10131" t="s">
        <v>0</v>
      </c>
      <c r="I10131" t="s">
        <v>3969</v>
      </c>
      <c r="J10131" t="s">
        <v>7561</v>
      </c>
      <c r="K10131" t="str">
        <f>"41014"</f>
        <v>41014</v>
      </c>
    </row>
    <row r="10132" spans="1:11" customFormat="1" x14ac:dyDescent="0.25">
      <c r="A10132" t="str">
        <f t="shared" si="1470"/>
        <v>41</v>
      </c>
      <c r="B10132" t="s">
        <v>812</v>
      </c>
      <c r="C10132" t="str">
        <f t="shared" si="1468"/>
        <v>091</v>
      </c>
      <c r="D10132" t="s">
        <v>812</v>
      </c>
      <c r="E10132" t="str">
        <f t="shared" si="1466"/>
        <v>10</v>
      </c>
      <c r="F10132" t="str">
        <f>"027"</f>
        <v>027</v>
      </c>
      <c r="G10132" t="str">
        <f>""</f>
        <v/>
      </c>
      <c r="H10132" t="s">
        <v>1</v>
      </c>
      <c r="I10132" t="s">
        <v>3969</v>
      </c>
      <c r="J10132" t="s">
        <v>7561</v>
      </c>
      <c r="K10132" t="str">
        <f>"41014"</f>
        <v>41014</v>
      </c>
    </row>
    <row r="10133" spans="1:11" customFormat="1" x14ac:dyDescent="0.25">
      <c r="A10133" t="str">
        <f t="shared" si="1470"/>
        <v>41</v>
      </c>
      <c r="B10133" t="s">
        <v>812</v>
      </c>
      <c r="C10133" t="str">
        <f t="shared" si="1468"/>
        <v>091</v>
      </c>
      <c r="D10133" t="s">
        <v>812</v>
      </c>
      <c r="E10133" t="str">
        <f t="shared" si="1466"/>
        <v>10</v>
      </c>
      <c r="F10133" t="str">
        <f>"027"</f>
        <v>027</v>
      </c>
      <c r="G10133" t="str">
        <f>""</f>
        <v/>
      </c>
      <c r="H10133" t="s">
        <v>0</v>
      </c>
      <c r="I10133" t="s">
        <v>3969</v>
      </c>
      <c r="J10133" t="s">
        <v>7561</v>
      </c>
      <c r="K10133" t="str">
        <f>"41014"</f>
        <v>41014</v>
      </c>
    </row>
    <row r="10134" spans="1:11" customFormat="1" x14ac:dyDescent="0.25">
      <c r="A10134" t="str">
        <f t="shared" si="1470"/>
        <v>41</v>
      </c>
      <c r="B10134" t="s">
        <v>812</v>
      </c>
      <c r="C10134" t="str">
        <f t="shared" si="1468"/>
        <v>091</v>
      </c>
      <c r="D10134" t="s">
        <v>812</v>
      </c>
      <c r="E10134" t="str">
        <f t="shared" si="1466"/>
        <v>10</v>
      </c>
      <c r="F10134" t="str">
        <f>"028"</f>
        <v>028</v>
      </c>
      <c r="G10134" t="str">
        <f>""</f>
        <v/>
      </c>
      <c r="H10134" t="s">
        <v>1</v>
      </c>
      <c r="I10134" t="s">
        <v>3967</v>
      </c>
      <c r="J10134" t="s">
        <v>7559</v>
      </c>
      <c r="K10134" t="str">
        <f>"41012"</f>
        <v>41012</v>
      </c>
    </row>
    <row r="10135" spans="1:11" customFormat="1" x14ac:dyDescent="0.25">
      <c r="A10135" t="str">
        <f t="shared" si="1470"/>
        <v>41</v>
      </c>
      <c r="B10135" t="s">
        <v>812</v>
      </c>
      <c r="C10135" t="str">
        <f t="shared" si="1468"/>
        <v>091</v>
      </c>
      <c r="D10135" t="s">
        <v>812</v>
      </c>
      <c r="E10135" t="str">
        <f t="shared" si="1466"/>
        <v>10</v>
      </c>
      <c r="F10135" t="str">
        <f>"028"</f>
        <v>028</v>
      </c>
      <c r="G10135" t="str">
        <f>""</f>
        <v/>
      </c>
      <c r="H10135" t="s">
        <v>0</v>
      </c>
      <c r="I10135" t="s">
        <v>3967</v>
      </c>
      <c r="J10135" t="s">
        <v>7559</v>
      </c>
      <c r="K10135" t="str">
        <f>"41012"</f>
        <v>41012</v>
      </c>
    </row>
    <row r="10136" spans="1:11" customFormat="1" x14ac:dyDescent="0.25">
      <c r="A10136" t="str">
        <f t="shared" si="1470"/>
        <v>41</v>
      </c>
      <c r="B10136" t="s">
        <v>812</v>
      </c>
      <c r="C10136" t="str">
        <f t="shared" si="1468"/>
        <v>091</v>
      </c>
      <c r="D10136" t="s">
        <v>812</v>
      </c>
      <c r="E10136" t="str">
        <f t="shared" si="1466"/>
        <v>10</v>
      </c>
      <c r="F10136" t="str">
        <f>"029"</f>
        <v>029</v>
      </c>
      <c r="G10136" t="str">
        <f>""</f>
        <v/>
      </c>
      <c r="H10136" t="s">
        <v>1</v>
      </c>
      <c r="I10136" t="s">
        <v>3968</v>
      </c>
      <c r="J10136" t="s">
        <v>7560</v>
      </c>
      <c r="K10136" t="str">
        <f>"41012"</f>
        <v>41012</v>
      </c>
    </row>
    <row r="10137" spans="1:11" customFormat="1" x14ac:dyDescent="0.25">
      <c r="A10137" t="str">
        <f t="shared" si="1470"/>
        <v>41</v>
      </c>
      <c r="B10137" t="s">
        <v>812</v>
      </c>
      <c r="C10137" t="str">
        <f t="shared" si="1468"/>
        <v>091</v>
      </c>
      <c r="D10137" t="s">
        <v>812</v>
      </c>
      <c r="E10137" t="str">
        <f t="shared" si="1466"/>
        <v>10</v>
      </c>
      <c r="F10137" t="str">
        <f>"029"</f>
        <v>029</v>
      </c>
      <c r="G10137" t="str">
        <f>""</f>
        <v/>
      </c>
      <c r="H10137" t="s">
        <v>0</v>
      </c>
      <c r="I10137" t="s">
        <v>3968</v>
      </c>
      <c r="J10137" t="s">
        <v>7560</v>
      </c>
      <c r="K10137" t="str">
        <f>"41012"</f>
        <v>41012</v>
      </c>
    </row>
    <row r="10138" spans="1:11" customFormat="1" x14ac:dyDescent="0.25">
      <c r="A10138" t="str">
        <f t="shared" si="1470"/>
        <v>41</v>
      </c>
      <c r="B10138" t="s">
        <v>812</v>
      </c>
      <c r="C10138" t="str">
        <f t="shared" si="1468"/>
        <v>091</v>
      </c>
      <c r="D10138" t="s">
        <v>812</v>
      </c>
      <c r="E10138" t="str">
        <f t="shared" si="1466"/>
        <v>10</v>
      </c>
      <c r="F10138" t="str">
        <f>"030"</f>
        <v>030</v>
      </c>
      <c r="G10138" t="str">
        <f>""</f>
        <v/>
      </c>
      <c r="H10138" t="s">
        <v>1</v>
      </c>
      <c r="I10138" t="s">
        <v>3970</v>
      </c>
      <c r="J10138" t="s">
        <v>7562</v>
      </c>
      <c r="K10138" t="str">
        <f>"41014"</f>
        <v>41014</v>
      </c>
    </row>
    <row r="10139" spans="1:11" customFormat="1" x14ac:dyDescent="0.25">
      <c r="A10139" t="str">
        <f t="shared" si="1470"/>
        <v>41</v>
      </c>
      <c r="B10139" t="s">
        <v>812</v>
      </c>
      <c r="C10139" t="str">
        <f t="shared" si="1468"/>
        <v>091</v>
      </c>
      <c r="D10139" t="s">
        <v>812</v>
      </c>
      <c r="E10139" t="str">
        <f t="shared" si="1466"/>
        <v>10</v>
      </c>
      <c r="F10139" t="str">
        <f>"030"</f>
        <v>030</v>
      </c>
      <c r="G10139" t="str">
        <f>""</f>
        <v/>
      </c>
      <c r="H10139" t="s">
        <v>0</v>
      </c>
      <c r="I10139" t="s">
        <v>3970</v>
      </c>
      <c r="J10139" t="s">
        <v>7562</v>
      </c>
      <c r="K10139" t="str">
        <f>"41014"</f>
        <v>41014</v>
      </c>
    </row>
    <row r="10140" spans="1:11" customFormat="1" x14ac:dyDescent="0.25">
      <c r="A10140" t="str">
        <f t="shared" si="1470"/>
        <v>41</v>
      </c>
      <c r="B10140" t="s">
        <v>812</v>
      </c>
      <c r="C10140" t="str">
        <f t="shared" si="1468"/>
        <v>091</v>
      </c>
      <c r="D10140" t="s">
        <v>812</v>
      </c>
      <c r="E10140" t="str">
        <f t="shared" ref="E10140:E10175" si="1472">"11"</f>
        <v>11</v>
      </c>
      <c r="F10140" t="str">
        <f>"001"</f>
        <v>001</v>
      </c>
      <c r="G10140" t="str">
        <f>""</f>
        <v/>
      </c>
      <c r="H10140" t="s">
        <v>1</v>
      </c>
      <c r="I10140" t="s">
        <v>3971</v>
      </c>
      <c r="J10140" t="s">
        <v>7563</v>
      </c>
      <c r="K10140" t="str">
        <f t="shared" ref="K10140:K10175" si="1473">"41011"</f>
        <v>41011</v>
      </c>
    </row>
    <row r="10141" spans="1:11" customFormat="1" x14ac:dyDescent="0.25">
      <c r="A10141" t="str">
        <f t="shared" si="1470"/>
        <v>41</v>
      </c>
      <c r="B10141" t="s">
        <v>812</v>
      </c>
      <c r="C10141" t="str">
        <f t="shared" si="1468"/>
        <v>091</v>
      </c>
      <c r="D10141" t="s">
        <v>812</v>
      </c>
      <c r="E10141" t="str">
        <f t="shared" si="1472"/>
        <v>11</v>
      </c>
      <c r="F10141" t="str">
        <f>"001"</f>
        <v>001</v>
      </c>
      <c r="G10141" t="str">
        <f>""</f>
        <v/>
      </c>
      <c r="H10141" t="s">
        <v>0</v>
      </c>
      <c r="I10141" t="s">
        <v>3971</v>
      </c>
      <c r="J10141" t="s">
        <v>7563</v>
      </c>
      <c r="K10141" t="str">
        <f t="shared" si="1473"/>
        <v>41011</v>
      </c>
    </row>
    <row r="10142" spans="1:11" customFormat="1" x14ac:dyDescent="0.25">
      <c r="A10142" t="str">
        <f t="shared" si="1470"/>
        <v>41</v>
      </c>
      <c r="B10142" t="s">
        <v>812</v>
      </c>
      <c r="C10142" t="str">
        <f t="shared" si="1468"/>
        <v>091</v>
      </c>
      <c r="D10142" t="s">
        <v>812</v>
      </c>
      <c r="E10142" t="str">
        <f t="shared" si="1472"/>
        <v>11</v>
      </c>
      <c r="F10142" t="str">
        <f>"002"</f>
        <v>002</v>
      </c>
      <c r="G10142" t="str">
        <f>""</f>
        <v/>
      </c>
      <c r="H10142" t="s">
        <v>1</v>
      </c>
      <c r="I10142" t="s">
        <v>3972</v>
      </c>
      <c r="J10142" t="s">
        <v>7564</v>
      </c>
      <c r="K10142" t="str">
        <f t="shared" si="1473"/>
        <v>41011</v>
      </c>
    </row>
    <row r="10143" spans="1:11" customFormat="1" x14ac:dyDescent="0.25">
      <c r="A10143" t="str">
        <f t="shared" si="1470"/>
        <v>41</v>
      </c>
      <c r="B10143" t="s">
        <v>812</v>
      </c>
      <c r="C10143" t="str">
        <f t="shared" si="1468"/>
        <v>091</v>
      </c>
      <c r="D10143" t="s">
        <v>812</v>
      </c>
      <c r="E10143" t="str">
        <f t="shared" si="1472"/>
        <v>11</v>
      </c>
      <c r="F10143" t="str">
        <f>"002"</f>
        <v>002</v>
      </c>
      <c r="G10143" t="str">
        <f>""</f>
        <v/>
      </c>
      <c r="H10143" t="s">
        <v>0</v>
      </c>
      <c r="I10143" t="s">
        <v>3972</v>
      </c>
      <c r="J10143" t="s">
        <v>7564</v>
      </c>
      <c r="K10143" t="str">
        <f t="shared" si="1473"/>
        <v>41011</v>
      </c>
    </row>
    <row r="10144" spans="1:11" customFormat="1" x14ac:dyDescent="0.25">
      <c r="A10144" t="str">
        <f t="shared" si="1470"/>
        <v>41</v>
      </c>
      <c r="B10144" t="s">
        <v>812</v>
      </c>
      <c r="C10144" t="str">
        <f t="shared" si="1468"/>
        <v>091</v>
      </c>
      <c r="D10144" t="s">
        <v>812</v>
      </c>
      <c r="E10144" t="str">
        <f t="shared" si="1472"/>
        <v>11</v>
      </c>
      <c r="F10144" t="str">
        <f>"003"</f>
        <v>003</v>
      </c>
      <c r="G10144" t="str">
        <f>""</f>
        <v/>
      </c>
      <c r="H10144" t="s">
        <v>3</v>
      </c>
      <c r="I10144" t="s">
        <v>3972</v>
      </c>
      <c r="J10144" t="s">
        <v>7564</v>
      </c>
      <c r="K10144" t="str">
        <f t="shared" si="1473"/>
        <v>41011</v>
      </c>
    </row>
    <row r="10145" spans="1:11" customFormat="1" x14ac:dyDescent="0.25">
      <c r="A10145" t="str">
        <f t="shared" si="1470"/>
        <v>41</v>
      </c>
      <c r="B10145" t="s">
        <v>812</v>
      </c>
      <c r="C10145" t="str">
        <f t="shared" si="1468"/>
        <v>091</v>
      </c>
      <c r="D10145" t="s">
        <v>812</v>
      </c>
      <c r="E10145" t="str">
        <f t="shared" si="1472"/>
        <v>11</v>
      </c>
      <c r="F10145" t="str">
        <f>"004"</f>
        <v>004</v>
      </c>
      <c r="G10145" t="str">
        <f>""</f>
        <v/>
      </c>
      <c r="H10145" t="s">
        <v>3</v>
      </c>
      <c r="I10145" t="s">
        <v>3972</v>
      </c>
      <c r="J10145" t="s">
        <v>7564</v>
      </c>
      <c r="K10145" t="str">
        <f t="shared" si="1473"/>
        <v>41011</v>
      </c>
    </row>
    <row r="10146" spans="1:11" customFormat="1" x14ac:dyDescent="0.25">
      <c r="A10146" t="str">
        <f t="shared" si="1470"/>
        <v>41</v>
      </c>
      <c r="B10146" t="s">
        <v>812</v>
      </c>
      <c r="C10146" t="str">
        <f t="shared" si="1468"/>
        <v>091</v>
      </c>
      <c r="D10146" t="s">
        <v>812</v>
      </c>
      <c r="E10146" t="str">
        <f t="shared" si="1472"/>
        <v>11</v>
      </c>
      <c r="F10146" t="str">
        <f>"005"</f>
        <v>005</v>
      </c>
      <c r="G10146" t="str">
        <f>""</f>
        <v/>
      </c>
      <c r="H10146" t="s">
        <v>3</v>
      </c>
      <c r="I10146" t="s">
        <v>3972</v>
      </c>
      <c r="J10146" t="s">
        <v>7564</v>
      </c>
      <c r="K10146" t="str">
        <f t="shared" si="1473"/>
        <v>41011</v>
      </c>
    </row>
    <row r="10147" spans="1:11" customFormat="1" x14ac:dyDescent="0.25">
      <c r="A10147" t="str">
        <f t="shared" si="1470"/>
        <v>41</v>
      </c>
      <c r="B10147" t="s">
        <v>812</v>
      </c>
      <c r="C10147" t="str">
        <f t="shared" si="1468"/>
        <v>091</v>
      </c>
      <c r="D10147" t="s">
        <v>812</v>
      </c>
      <c r="E10147" t="str">
        <f t="shared" si="1472"/>
        <v>11</v>
      </c>
      <c r="F10147" t="str">
        <f>"006"</f>
        <v>006</v>
      </c>
      <c r="G10147" t="str">
        <f>""</f>
        <v/>
      </c>
      <c r="H10147" t="s">
        <v>1</v>
      </c>
      <c r="I10147" t="s">
        <v>3973</v>
      </c>
      <c r="J10147" t="s">
        <v>7565</v>
      </c>
      <c r="K10147" t="str">
        <f t="shared" si="1473"/>
        <v>41011</v>
      </c>
    </row>
    <row r="10148" spans="1:11" customFormat="1" x14ac:dyDescent="0.25">
      <c r="A10148" t="str">
        <f t="shared" si="1470"/>
        <v>41</v>
      </c>
      <c r="B10148" t="s">
        <v>812</v>
      </c>
      <c r="C10148" t="str">
        <f t="shared" si="1468"/>
        <v>091</v>
      </c>
      <c r="D10148" t="s">
        <v>812</v>
      </c>
      <c r="E10148" t="str">
        <f t="shared" si="1472"/>
        <v>11</v>
      </c>
      <c r="F10148" t="str">
        <f>"006"</f>
        <v>006</v>
      </c>
      <c r="G10148" t="str">
        <f>""</f>
        <v/>
      </c>
      <c r="H10148" t="s">
        <v>0</v>
      </c>
      <c r="I10148" t="s">
        <v>3973</v>
      </c>
      <c r="J10148" t="s">
        <v>7565</v>
      </c>
      <c r="K10148" t="str">
        <f t="shared" si="1473"/>
        <v>41011</v>
      </c>
    </row>
    <row r="10149" spans="1:11" customFormat="1" x14ac:dyDescent="0.25">
      <c r="A10149" t="str">
        <f t="shared" si="1470"/>
        <v>41</v>
      </c>
      <c r="B10149" t="s">
        <v>812</v>
      </c>
      <c r="C10149" t="str">
        <f t="shared" si="1468"/>
        <v>091</v>
      </c>
      <c r="D10149" t="s">
        <v>812</v>
      </c>
      <c r="E10149" t="str">
        <f t="shared" si="1472"/>
        <v>11</v>
      </c>
      <c r="F10149" t="str">
        <f>"006"</f>
        <v>006</v>
      </c>
      <c r="G10149" t="str">
        <f>""</f>
        <v/>
      </c>
      <c r="H10149" t="s">
        <v>2</v>
      </c>
      <c r="I10149" t="s">
        <v>3973</v>
      </c>
      <c r="J10149" t="s">
        <v>7565</v>
      </c>
      <c r="K10149" t="str">
        <f t="shared" si="1473"/>
        <v>41011</v>
      </c>
    </row>
    <row r="10150" spans="1:11" customFormat="1" x14ac:dyDescent="0.25">
      <c r="A10150" t="str">
        <f t="shared" si="1470"/>
        <v>41</v>
      </c>
      <c r="B10150" t="s">
        <v>812</v>
      </c>
      <c r="C10150" t="str">
        <f t="shared" si="1468"/>
        <v>091</v>
      </c>
      <c r="D10150" t="s">
        <v>812</v>
      </c>
      <c r="E10150" t="str">
        <f t="shared" si="1472"/>
        <v>11</v>
      </c>
      <c r="F10150" t="str">
        <f>"007"</f>
        <v>007</v>
      </c>
      <c r="G10150" t="str">
        <f>""</f>
        <v/>
      </c>
      <c r="H10150" t="s">
        <v>1</v>
      </c>
      <c r="I10150" t="s">
        <v>3973</v>
      </c>
      <c r="J10150" t="s">
        <v>7565</v>
      </c>
      <c r="K10150" t="str">
        <f t="shared" si="1473"/>
        <v>41011</v>
      </c>
    </row>
    <row r="10151" spans="1:11" customFormat="1" x14ac:dyDescent="0.25">
      <c r="A10151" t="str">
        <f t="shared" si="1470"/>
        <v>41</v>
      </c>
      <c r="B10151" t="s">
        <v>812</v>
      </c>
      <c r="C10151" t="str">
        <f t="shared" si="1468"/>
        <v>091</v>
      </c>
      <c r="D10151" t="s">
        <v>812</v>
      </c>
      <c r="E10151" t="str">
        <f t="shared" si="1472"/>
        <v>11</v>
      </c>
      <c r="F10151" t="str">
        <f>"007"</f>
        <v>007</v>
      </c>
      <c r="G10151" t="str">
        <f>""</f>
        <v/>
      </c>
      <c r="H10151" t="s">
        <v>0</v>
      </c>
      <c r="I10151" t="s">
        <v>3973</v>
      </c>
      <c r="J10151" t="s">
        <v>7565</v>
      </c>
      <c r="K10151" t="str">
        <f t="shared" si="1473"/>
        <v>41011</v>
      </c>
    </row>
    <row r="10152" spans="1:11" customFormat="1" x14ac:dyDescent="0.25">
      <c r="A10152" t="str">
        <f t="shared" si="1470"/>
        <v>41</v>
      </c>
      <c r="B10152" t="s">
        <v>812</v>
      </c>
      <c r="C10152" t="str">
        <f t="shared" si="1468"/>
        <v>091</v>
      </c>
      <c r="D10152" t="s">
        <v>812</v>
      </c>
      <c r="E10152" t="str">
        <f t="shared" si="1472"/>
        <v>11</v>
      </c>
      <c r="F10152" t="str">
        <f>"007"</f>
        <v>007</v>
      </c>
      <c r="G10152" t="str">
        <f>""</f>
        <v/>
      </c>
      <c r="H10152" t="s">
        <v>2</v>
      </c>
      <c r="I10152" t="s">
        <v>3973</v>
      </c>
      <c r="J10152" t="s">
        <v>7565</v>
      </c>
      <c r="K10152" t="str">
        <f t="shared" si="1473"/>
        <v>41011</v>
      </c>
    </row>
    <row r="10153" spans="1:11" customFormat="1" x14ac:dyDescent="0.25">
      <c r="A10153" t="str">
        <f t="shared" si="1470"/>
        <v>41</v>
      </c>
      <c r="B10153" t="s">
        <v>812</v>
      </c>
      <c r="C10153" t="str">
        <f t="shared" si="1468"/>
        <v>091</v>
      </c>
      <c r="D10153" t="s">
        <v>812</v>
      </c>
      <c r="E10153" t="str">
        <f t="shared" si="1472"/>
        <v>11</v>
      </c>
      <c r="F10153" t="str">
        <f>"008"</f>
        <v>008</v>
      </c>
      <c r="G10153" t="str">
        <f>""</f>
        <v/>
      </c>
      <c r="H10153" t="s">
        <v>1</v>
      </c>
      <c r="I10153" t="s">
        <v>3973</v>
      </c>
      <c r="J10153" t="s">
        <v>7565</v>
      </c>
      <c r="K10153" t="str">
        <f t="shared" si="1473"/>
        <v>41011</v>
      </c>
    </row>
    <row r="10154" spans="1:11" customFormat="1" x14ac:dyDescent="0.25">
      <c r="A10154" t="str">
        <f t="shared" si="1470"/>
        <v>41</v>
      </c>
      <c r="B10154" t="s">
        <v>812</v>
      </c>
      <c r="C10154" t="str">
        <f t="shared" si="1468"/>
        <v>091</v>
      </c>
      <c r="D10154" t="s">
        <v>812</v>
      </c>
      <c r="E10154" t="str">
        <f t="shared" si="1472"/>
        <v>11</v>
      </c>
      <c r="F10154" t="str">
        <f>"008"</f>
        <v>008</v>
      </c>
      <c r="G10154" t="str">
        <f>""</f>
        <v/>
      </c>
      <c r="H10154" t="s">
        <v>0</v>
      </c>
      <c r="I10154" t="s">
        <v>3973</v>
      </c>
      <c r="J10154" t="s">
        <v>7565</v>
      </c>
      <c r="K10154" t="str">
        <f t="shared" si="1473"/>
        <v>41011</v>
      </c>
    </row>
    <row r="10155" spans="1:11" customFormat="1" x14ac:dyDescent="0.25">
      <c r="A10155" t="str">
        <f t="shared" si="1470"/>
        <v>41</v>
      </c>
      <c r="B10155" t="s">
        <v>812</v>
      </c>
      <c r="C10155" t="str">
        <f t="shared" si="1468"/>
        <v>091</v>
      </c>
      <c r="D10155" t="s">
        <v>812</v>
      </c>
      <c r="E10155" t="str">
        <f t="shared" si="1472"/>
        <v>11</v>
      </c>
      <c r="F10155" t="str">
        <f>"009"</f>
        <v>009</v>
      </c>
      <c r="G10155" t="str">
        <f>""</f>
        <v/>
      </c>
      <c r="H10155" t="s">
        <v>3</v>
      </c>
      <c r="I10155" t="s">
        <v>3974</v>
      </c>
      <c r="J10155" t="s">
        <v>7566</v>
      </c>
      <c r="K10155" t="str">
        <f t="shared" si="1473"/>
        <v>41011</v>
      </c>
    </row>
    <row r="10156" spans="1:11" customFormat="1" x14ac:dyDescent="0.25">
      <c r="A10156" t="str">
        <f t="shared" si="1470"/>
        <v>41</v>
      </c>
      <c r="B10156" t="s">
        <v>812</v>
      </c>
      <c r="C10156" t="str">
        <f t="shared" si="1468"/>
        <v>091</v>
      </c>
      <c r="D10156" t="s">
        <v>812</v>
      </c>
      <c r="E10156" t="str">
        <f t="shared" si="1472"/>
        <v>11</v>
      </c>
      <c r="F10156" t="str">
        <f>"010"</f>
        <v>010</v>
      </c>
      <c r="G10156" t="str">
        <f>""</f>
        <v/>
      </c>
      <c r="H10156" t="s">
        <v>1</v>
      </c>
      <c r="I10156" t="s">
        <v>3974</v>
      </c>
      <c r="J10156" t="s">
        <v>7566</v>
      </c>
      <c r="K10156" t="str">
        <f t="shared" si="1473"/>
        <v>41011</v>
      </c>
    </row>
    <row r="10157" spans="1:11" customFormat="1" x14ac:dyDescent="0.25">
      <c r="A10157" t="str">
        <f t="shared" si="1470"/>
        <v>41</v>
      </c>
      <c r="B10157" t="s">
        <v>812</v>
      </c>
      <c r="C10157" t="str">
        <f t="shared" si="1468"/>
        <v>091</v>
      </c>
      <c r="D10157" t="s">
        <v>812</v>
      </c>
      <c r="E10157" t="str">
        <f t="shared" si="1472"/>
        <v>11</v>
      </c>
      <c r="F10157" t="str">
        <f>"010"</f>
        <v>010</v>
      </c>
      <c r="G10157" t="str">
        <f>""</f>
        <v/>
      </c>
      <c r="H10157" t="s">
        <v>0</v>
      </c>
      <c r="I10157" t="s">
        <v>3974</v>
      </c>
      <c r="J10157" t="s">
        <v>7566</v>
      </c>
      <c r="K10157" t="str">
        <f t="shared" si="1473"/>
        <v>41011</v>
      </c>
    </row>
    <row r="10158" spans="1:11" customFormat="1" x14ac:dyDescent="0.25">
      <c r="A10158" t="str">
        <f t="shared" si="1470"/>
        <v>41</v>
      </c>
      <c r="B10158" t="s">
        <v>812</v>
      </c>
      <c r="C10158" t="str">
        <f t="shared" si="1468"/>
        <v>091</v>
      </c>
      <c r="D10158" t="s">
        <v>812</v>
      </c>
      <c r="E10158" t="str">
        <f t="shared" si="1472"/>
        <v>11</v>
      </c>
      <c r="F10158" t="str">
        <f>"011"</f>
        <v>011</v>
      </c>
      <c r="G10158" t="str">
        <f>""</f>
        <v/>
      </c>
      <c r="H10158" t="s">
        <v>1</v>
      </c>
      <c r="I10158" t="s">
        <v>3974</v>
      </c>
      <c r="J10158" t="s">
        <v>7566</v>
      </c>
      <c r="K10158" t="str">
        <f t="shared" si="1473"/>
        <v>41011</v>
      </c>
    </row>
    <row r="10159" spans="1:11" customFormat="1" x14ac:dyDescent="0.25">
      <c r="A10159" t="str">
        <f t="shared" si="1470"/>
        <v>41</v>
      </c>
      <c r="B10159" t="s">
        <v>812</v>
      </c>
      <c r="C10159" t="str">
        <f t="shared" si="1468"/>
        <v>091</v>
      </c>
      <c r="D10159" t="s">
        <v>812</v>
      </c>
      <c r="E10159" t="str">
        <f t="shared" si="1472"/>
        <v>11</v>
      </c>
      <c r="F10159" t="str">
        <f>"011"</f>
        <v>011</v>
      </c>
      <c r="G10159" t="str">
        <f>""</f>
        <v/>
      </c>
      <c r="H10159" t="s">
        <v>0</v>
      </c>
      <c r="I10159" t="s">
        <v>3974</v>
      </c>
      <c r="J10159" t="s">
        <v>7566</v>
      </c>
      <c r="K10159" t="str">
        <f t="shared" si="1473"/>
        <v>41011</v>
      </c>
    </row>
    <row r="10160" spans="1:11" customFormat="1" x14ac:dyDescent="0.25">
      <c r="A10160" t="str">
        <f t="shared" si="1470"/>
        <v>41</v>
      </c>
      <c r="B10160" t="s">
        <v>812</v>
      </c>
      <c r="C10160" t="str">
        <f t="shared" si="1468"/>
        <v>091</v>
      </c>
      <c r="D10160" t="s">
        <v>812</v>
      </c>
      <c r="E10160" t="str">
        <f t="shared" si="1472"/>
        <v>11</v>
      </c>
      <c r="F10160" t="str">
        <f>"012"</f>
        <v>012</v>
      </c>
      <c r="G10160" t="str">
        <f>""</f>
        <v/>
      </c>
      <c r="H10160" t="s">
        <v>1</v>
      </c>
      <c r="I10160" t="s">
        <v>3975</v>
      </c>
      <c r="J10160" t="s">
        <v>7567</v>
      </c>
      <c r="K10160" t="str">
        <f t="shared" si="1473"/>
        <v>41011</v>
      </c>
    </row>
    <row r="10161" spans="1:11" customFormat="1" x14ac:dyDescent="0.25">
      <c r="A10161" t="str">
        <f t="shared" si="1470"/>
        <v>41</v>
      </c>
      <c r="B10161" t="s">
        <v>812</v>
      </c>
      <c r="C10161" t="str">
        <f t="shared" ref="C10161:C10175" si="1474">"091"</f>
        <v>091</v>
      </c>
      <c r="D10161" t="s">
        <v>812</v>
      </c>
      <c r="E10161" t="str">
        <f t="shared" si="1472"/>
        <v>11</v>
      </c>
      <c r="F10161" t="str">
        <f>"012"</f>
        <v>012</v>
      </c>
      <c r="G10161" t="str">
        <f>""</f>
        <v/>
      </c>
      <c r="H10161" t="s">
        <v>0</v>
      </c>
      <c r="I10161" t="s">
        <v>3975</v>
      </c>
      <c r="J10161" t="s">
        <v>7567</v>
      </c>
      <c r="K10161" t="str">
        <f t="shared" si="1473"/>
        <v>41011</v>
      </c>
    </row>
    <row r="10162" spans="1:11" customFormat="1" x14ac:dyDescent="0.25">
      <c r="A10162" t="str">
        <f t="shared" si="1470"/>
        <v>41</v>
      </c>
      <c r="B10162" t="s">
        <v>812</v>
      </c>
      <c r="C10162" t="str">
        <f t="shared" si="1474"/>
        <v>091</v>
      </c>
      <c r="D10162" t="s">
        <v>812</v>
      </c>
      <c r="E10162" t="str">
        <f t="shared" si="1472"/>
        <v>11</v>
      </c>
      <c r="F10162" t="str">
        <f>"012"</f>
        <v>012</v>
      </c>
      <c r="G10162" t="str">
        <f>""</f>
        <v/>
      </c>
      <c r="H10162" t="s">
        <v>2</v>
      </c>
      <c r="I10162" t="s">
        <v>3975</v>
      </c>
      <c r="J10162" t="s">
        <v>7567</v>
      </c>
      <c r="K10162" t="str">
        <f t="shared" si="1473"/>
        <v>41011</v>
      </c>
    </row>
    <row r="10163" spans="1:11" customFormat="1" x14ac:dyDescent="0.25">
      <c r="A10163" t="str">
        <f t="shared" si="1470"/>
        <v>41</v>
      </c>
      <c r="B10163" t="s">
        <v>812</v>
      </c>
      <c r="C10163" t="str">
        <f t="shared" si="1474"/>
        <v>091</v>
      </c>
      <c r="D10163" t="s">
        <v>812</v>
      </c>
      <c r="E10163" t="str">
        <f t="shared" si="1472"/>
        <v>11</v>
      </c>
      <c r="F10163" t="str">
        <f>"013"</f>
        <v>013</v>
      </c>
      <c r="G10163" t="str">
        <f>""</f>
        <v/>
      </c>
      <c r="H10163" t="s">
        <v>1</v>
      </c>
      <c r="I10163" t="s">
        <v>3976</v>
      </c>
      <c r="J10163" t="s">
        <v>7568</v>
      </c>
      <c r="K10163" t="str">
        <f t="shared" si="1473"/>
        <v>41011</v>
      </c>
    </row>
    <row r="10164" spans="1:11" customFormat="1" x14ac:dyDescent="0.25">
      <c r="A10164" t="str">
        <f t="shared" si="1470"/>
        <v>41</v>
      </c>
      <c r="B10164" t="s">
        <v>812</v>
      </c>
      <c r="C10164" t="str">
        <f t="shared" si="1474"/>
        <v>091</v>
      </c>
      <c r="D10164" t="s">
        <v>812</v>
      </c>
      <c r="E10164" t="str">
        <f t="shared" si="1472"/>
        <v>11</v>
      </c>
      <c r="F10164" t="str">
        <f>"013"</f>
        <v>013</v>
      </c>
      <c r="G10164" t="str">
        <f>""</f>
        <v/>
      </c>
      <c r="H10164" t="s">
        <v>0</v>
      </c>
      <c r="I10164" t="s">
        <v>3976</v>
      </c>
      <c r="J10164" t="s">
        <v>7568</v>
      </c>
      <c r="K10164" t="str">
        <f t="shared" si="1473"/>
        <v>41011</v>
      </c>
    </row>
    <row r="10165" spans="1:11" customFormat="1" x14ac:dyDescent="0.25">
      <c r="A10165" t="str">
        <f t="shared" si="1470"/>
        <v>41</v>
      </c>
      <c r="B10165" t="s">
        <v>812</v>
      </c>
      <c r="C10165" t="str">
        <f t="shared" si="1474"/>
        <v>091</v>
      </c>
      <c r="D10165" t="s">
        <v>812</v>
      </c>
      <c r="E10165" t="str">
        <f t="shared" si="1472"/>
        <v>11</v>
      </c>
      <c r="F10165" t="str">
        <f>"014"</f>
        <v>014</v>
      </c>
      <c r="G10165" t="str">
        <f>""</f>
        <v/>
      </c>
      <c r="H10165" t="s">
        <v>1</v>
      </c>
      <c r="I10165" t="s">
        <v>3975</v>
      </c>
      <c r="J10165" t="s">
        <v>7567</v>
      </c>
      <c r="K10165" t="str">
        <f t="shared" si="1473"/>
        <v>41011</v>
      </c>
    </row>
    <row r="10166" spans="1:11" customFormat="1" x14ac:dyDescent="0.25">
      <c r="A10166" t="str">
        <f t="shared" si="1470"/>
        <v>41</v>
      </c>
      <c r="B10166" t="s">
        <v>812</v>
      </c>
      <c r="C10166" t="str">
        <f t="shared" si="1474"/>
        <v>091</v>
      </c>
      <c r="D10166" t="s">
        <v>812</v>
      </c>
      <c r="E10166" t="str">
        <f t="shared" si="1472"/>
        <v>11</v>
      </c>
      <c r="F10166" t="str">
        <f>"014"</f>
        <v>014</v>
      </c>
      <c r="G10166" t="str">
        <f>""</f>
        <v/>
      </c>
      <c r="H10166" t="s">
        <v>0</v>
      </c>
      <c r="I10166" t="s">
        <v>3975</v>
      </c>
      <c r="J10166" t="s">
        <v>7567</v>
      </c>
      <c r="K10166" t="str">
        <f t="shared" si="1473"/>
        <v>41011</v>
      </c>
    </row>
    <row r="10167" spans="1:11" customFormat="1" x14ac:dyDescent="0.25">
      <c r="A10167" t="str">
        <f t="shared" ref="A10167:A10230" si="1475">"41"</f>
        <v>41</v>
      </c>
      <c r="B10167" t="s">
        <v>812</v>
      </c>
      <c r="C10167" t="str">
        <f t="shared" si="1474"/>
        <v>091</v>
      </c>
      <c r="D10167" t="s">
        <v>812</v>
      </c>
      <c r="E10167" t="str">
        <f t="shared" si="1472"/>
        <v>11</v>
      </c>
      <c r="F10167" t="str">
        <f>"015"</f>
        <v>015</v>
      </c>
      <c r="G10167" t="str">
        <f>""</f>
        <v/>
      </c>
      <c r="H10167" t="s">
        <v>1</v>
      </c>
      <c r="I10167" t="s">
        <v>3977</v>
      </c>
      <c r="J10167" t="s">
        <v>7569</v>
      </c>
      <c r="K10167" t="str">
        <f t="shared" si="1473"/>
        <v>41011</v>
      </c>
    </row>
    <row r="10168" spans="1:11" customFormat="1" x14ac:dyDescent="0.25">
      <c r="A10168" t="str">
        <f t="shared" si="1475"/>
        <v>41</v>
      </c>
      <c r="B10168" t="s">
        <v>812</v>
      </c>
      <c r="C10168" t="str">
        <f t="shared" si="1474"/>
        <v>091</v>
      </c>
      <c r="D10168" t="s">
        <v>812</v>
      </c>
      <c r="E10168" t="str">
        <f t="shared" si="1472"/>
        <v>11</v>
      </c>
      <c r="F10168" t="str">
        <f>"015"</f>
        <v>015</v>
      </c>
      <c r="G10168" t="str">
        <f>""</f>
        <v/>
      </c>
      <c r="H10168" t="s">
        <v>0</v>
      </c>
      <c r="I10168" t="s">
        <v>3977</v>
      </c>
      <c r="J10168" t="s">
        <v>7569</v>
      </c>
      <c r="K10168" t="str">
        <f t="shared" si="1473"/>
        <v>41011</v>
      </c>
    </row>
    <row r="10169" spans="1:11" customFormat="1" x14ac:dyDescent="0.25">
      <c r="A10169" t="str">
        <f t="shared" si="1475"/>
        <v>41</v>
      </c>
      <c r="B10169" t="s">
        <v>812</v>
      </c>
      <c r="C10169" t="str">
        <f t="shared" si="1474"/>
        <v>091</v>
      </c>
      <c r="D10169" t="s">
        <v>812</v>
      </c>
      <c r="E10169" t="str">
        <f t="shared" si="1472"/>
        <v>11</v>
      </c>
      <c r="F10169" t="str">
        <f>"016"</f>
        <v>016</v>
      </c>
      <c r="G10169" t="str">
        <f>""</f>
        <v/>
      </c>
      <c r="H10169" t="s">
        <v>1</v>
      </c>
      <c r="I10169" t="s">
        <v>3977</v>
      </c>
      <c r="J10169" t="s">
        <v>7569</v>
      </c>
      <c r="K10169" t="str">
        <f t="shared" si="1473"/>
        <v>41011</v>
      </c>
    </row>
    <row r="10170" spans="1:11" customFormat="1" x14ac:dyDescent="0.25">
      <c r="A10170" t="str">
        <f t="shared" si="1475"/>
        <v>41</v>
      </c>
      <c r="B10170" t="s">
        <v>812</v>
      </c>
      <c r="C10170" t="str">
        <f t="shared" si="1474"/>
        <v>091</v>
      </c>
      <c r="D10170" t="s">
        <v>812</v>
      </c>
      <c r="E10170" t="str">
        <f t="shared" si="1472"/>
        <v>11</v>
      </c>
      <c r="F10170" t="str">
        <f>"016"</f>
        <v>016</v>
      </c>
      <c r="G10170" t="str">
        <f>""</f>
        <v/>
      </c>
      <c r="H10170" t="s">
        <v>0</v>
      </c>
      <c r="I10170" t="s">
        <v>3977</v>
      </c>
      <c r="J10170" t="s">
        <v>7569</v>
      </c>
      <c r="K10170" t="str">
        <f t="shared" si="1473"/>
        <v>41011</v>
      </c>
    </row>
    <row r="10171" spans="1:11" customFormat="1" x14ac:dyDescent="0.25">
      <c r="A10171" t="str">
        <f t="shared" si="1475"/>
        <v>41</v>
      </c>
      <c r="B10171" t="s">
        <v>812</v>
      </c>
      <c r="C10171" t="str">
        <f t="shared" si="1474"/>
        <v>091</v>
      </c>
      <c r="D10171" t="s">
        <v>812</v>
      </c>
      <c r="E10171" t="str">
        <f t="shared" si="1472"/>
        <v>11</v>
      </c>
      <c r="F10171" t="str">
        <f>"017"</f>
        <v>017</v>
      </c>
      <c r="G10171" t="str">
        <f>""</f>
        <v/>
      </c>
      <c r="H10171" t="s">
        <v>3</v>
      </c>
      <c r="I10171" t="s">
        <v>3977</v>
      </c>
      <c r="J10171" t="s">
        <v>7569</v>
      </c>
      <c r="K10171" t="str">
        <f t="shared" si="1473"/>
        <v>41011</v>
      </c>
    </row>
    <row r="10172" spans="1:11" customFormat="1" x14ac:dyDescent="0.25">
      <c r="A10172" t="str">
        <f t="shared" si="1475"/>
        <v>41</v>
      </c>
      <c r="B10172" t="s">
        <v>812</v>
      </c>
      <c r="C10172" t="str">
        <f t="shared" si="1474"/>
        <v>091</v>
      </c>
      <c r="D10172" t="s">
        <v>812</v>
      </c>
      <c r="E10172" t="str">
        <f t="shared" si="1472"/>
        <v>11</v>
      </c>
      <c r="F10172" t="str">
        <f>"018"</f>
        <v>018</v>
      </c>
      <c r="G10172" t="str">
        <f>""</f>
        <v/>
      </c>
      <c r="H10172" t="s">
        <v>1</v>
      </c>
      <c r="I10172" t="s">
        <v>3972</v>
      </c>
      <c r="J10172" t="s">
        <v>7564</v>
      </c>
      <c r="K10172" t="str">
        <f t="shared" si="1473"/>
        <v>41011</v>
      </c>
    </row>
    <row r="10173" spans="1:11" customFormat="1" x14ac:dyDescent="0.25">
      <c r="A10173" t="str">
        <f t="shared" si="1475"/>
        <v>41</v>
      </c>
      <c r="B10173" t="s">
        <v>812</v>
      </c>
      <c r="C10173" t="str">
        <f t="shared" si="1474"/>
        <v>091</v>
      </c>
      <c r="D10173" t="s">
        <v>812</v>
      </c>
      <c r="E10173" t="str">
        <f t="shared" si="1472"/>
        <v>11</v>
      </c>
      <c r="F10173" t="str">
        <f>"018"</f>
        <v>018</v>
      </c>
      <c r="G10173" t="str">
        <f>""</f>
        <v/>
      </c>
      <c r="H10173" t="s">
        <v>0</v>
      </c>
      <c r="I10173" t="s">
        <v>3972</v>
      </c>
      <c r="J10173" t="s">
        <v>7564</v>
      </c>
      <c r="K10173" t="str">
        <f t="shared" si="1473"/>
        <v>41011</v>
      </c>
    </row>
    <row r="10174" spans="1:11" customFormat="1" x14ac:dyDescent="0.25">
      <c r="A10174" t="str">
        <f t="shared" si="1475"/>
        <v>41</v>
      </c>
      <c r="B10174" t="s">
        <v>812</v>
      </c>
      <c r="C10174" t="str">
        <f t="shared" si="1474"/>
        <v>091</v>
      </c>
      <c r="D10174" t="s">
        <v>812</v>
      </c>
      <c r="E10174" t="str">
        <f t="shared" si="1472"/>
        <v>11</v>
      </c>
      <c r="F10174" t="str">
        <f>"019"</f>
        <v>019</v>
      </c>
      <c r="G10174" t="str">
        <f>""</f>
        <v/>
      </c>
      <c r="H10174" t="s">
        <v>1</v>
      </c>
      <c r="I10174" t="s">
        <v>3976</v>
      </c>
      <c r="J10174" t="s">
        <v>7568</v>
      </c>
      <c r="K10174" t="str">
        <f t="shared" si="1473"/>
        <v>41011</v>
      </c>
    </row>
    <row r="10175" spans="1:11" customFormat="1" x14ac:dyDescent="0.25">
      <c r="A10175" t="str">
        <f t="shared" si="1475"/>
        <v>41</v>
      </c>
      <c r="B10175" t="s">
        <v>812</v>
      </c>
      <c r="C10175" t="str">
        <f t="shared" si="1474"/>
        <v>091</v>
      </c>
      <c r="D10175" t="s">
        <v>812</v>
      </c>
      <c r="E10175" t="str">
        <f t="shared" si="1472"/>
        <v>11</v>
      </c>
      <c r="F10175" t="str">
        <f>"019"</f>
        <v>019</v>
      </c>
      <c r="G10175" t="str">
        <f>""</f>
        <v/>
      </c>
      <c r="H10175" t="s">
        <v>0</v>
      </c>
      <c r="I10175" t="s">
        <v>3976</v>
      </c>
      <c r="J10175" t="s">
        <v>7568</v>
      </c>
      <c r="K10175" t="str">
        <f t="shared" si="1473"/>
        <v>41011</v>
      </c>
    </row>
    <row r="10176" spans="1:11" customFormat="1" x14ac:dyDescent="0.25">
      <c r="A10176" t="str">
        <f t="shared" si="1475"/>
        <v>41</v>
      </c>
      <c r="B10176" t="s">
        <v>812</v>
      </c>
      <c r="C10176" t="str">
        <f t="shared" ref="C10176:C10189" si="1476">"092"</f>
        <v>092</v>
      </c>
      <c r="D10176" t="s">
        <v>903</v>
      </c>
      <c r="E10176" t="str">
        <f t="shared" ref="E10176:E10182" si="1477">"01"</f>
        <v>01</v>
      </c>
      <c r="F10176" t="str">
        <f>"002"</f>
        <v>002</v>
      </c>
      <c r="G10176" t="str">
        <f>"01"</f>
        <v>01</v>
      </c>
      <c r="H10176" t="s">
        <v>1</v>
      </c>
      <c r="I10176" t="s">
        <v>86</v>
      </c>
      <c r="J10176" t="s">
        <v>7570</v>
      </c>
      <c r="K10176" t="str">
        <f t="shared" ref="K10176:K10182" si="1478">"41340"</f>
        <v>41340</v>
      </c>
    </row>
    <row r="10177" spans="1:11" customFormat="1" x14ac:dyDescent="0.25">
      <c r="A10177" t="str">
        <f t="shared" si="1475"/>
        <v>41</v>
      </c>
      <c r="B10177" t="s">
        <v>812</v>
      </c>
      <c r="C10177" t="str">
        <f t="shared" si="1476"/>
        <v>092</v>
      </c>
      <c r="D10177" t="s">
        <v>903</v>
      </c>
      <c r="E10177" t="str">
        <f t="shared" si="1477"/>
        <v>01</v>
      </c>
      <c r="F10177" t="str">
        <f>"002"</f>
        <v>002</v>
      </c>
      <c r="G10177" t="str">
        <f>"02"</f>
        <v>02</v>
      </c>
      <c r="H10177" t="s">
        <v>0</v>
      </c>
      <c r="I10177" t="s">
        <v>3978</v>
      </c>
      <c r="J10177" t="s">
        <v>7571</v>
      </c>
      <c r="K10177" t="str">
        <f t="shared" si="1478"/>
        <v>41340</v>
      </c>
    </row>
    <row r="10178" spans="1:11" customFormat="1" x14ac:dyDescent="0.25">
      <c r="A10178" t="str">
        <f t="shared" si="1475"/>
        <v>41</v>
      </c>
      <c r="B10178" t="s">
        <v>812</v>
      </c>
      <c r="C10178" t="str">
        <f t="shared" si="1476"/>
        <v>092</v>
      </c>
      <c r="D10178" t="s">
        <v>903</v>
      </c>
      <c r="E10178" t="str">
        <f t="shared" si="1477"/>
        <v>01</v>
      </c>
      <c r="F10178" t="str">
        <f>"003"</f>
        <v>003</v>
      </c>
      <c r="G10178" t="str">
        <f>""</f>
        <v/>
      </c>
      <c r="H10178" t="s">
        <v>1</v>
      </c>
      <c r="I10178" t="s">
        <v>3550</v>
      </c>
      <c r="J10178" t="s">
        <v>7572</v>
      </c>
      <c r="K10178" t="str">
        <f t="shared" si="1478"/>
        <v>41340</v>
      </c>
    </row>
    <row r="10179" spans="1:11" customFormat="1" x14ac:dyDescent="0.25">
      <c r="A10179" t="str">
        <f t="shared" si="1475"/>
        <v>41</v>
      </c>
      <c r="B10179" t="s">
        <v>812</v>
      </c>
      <c r="C10179" t="str">
        <f t="shared" si="1476"/>
        <v>092</v>
      </c>
      <c r="D10179" t="s">
        <v>903</v>
      </c>
      <c r="E10179" t="str">
        <f t="shared" si="1477"/>
        <v>01</v>
      </c>
      <c r="F10179" t="str">
        <f>"003"</f>
        <v>003</v>
      </c>
      <c r="G10179" t="str">
        <f>""</f>
        <v/>
      </c>
      <c r="H10179" t="s">
        <v>0</v>
      </c>
      <c r="I10179" t="s">
        <v>3550</v>
      </c>
      <c r="J10179" t="s">
        <v>7572</v>
      </c>
      <c r="K10179" t="str">
        <f t="shared" si="1478"/>
        <v>41340</v>
      </c>
    </row>
    <row r="10180" spans="1:11" customFormat="1" x14ac:dyDescent="0.25">
      <c r="A10180" t="str">
        <f t="shared" si="1475"/>
        <v>41</v>
      </c>
      <c r="B10180" t="s">
        <v>812</v>
      </c>
      <c r="C10180" t="str">
        <f t="shared" si="1476"/>
        <v>092</v>
      </c>
      <c r="D10180" t="s">
        <v>903</v>
      </c>
      <c r="E10180" t="str">
        <f t="shared" si="1477"/>
        <v>01</v>
      </c>
      <c r="F10180" t="str">
        <f>"003"</f>
        <v>003</v>
      </c>
      <c r="G10180" t="str">
        <f>""</f>
        <v/>
      </c>
      <c r="H10180" t="s">
        <v>2</v>
      </c>
      <c r="I10180" t="s">
        <v>3550</v>
      </c>
      <c r="J10180" t="s">
        <v>7572</v>
      </c>
      <c r="K10180" t="str">
        <f t="shared" si="1478"/>
        <v>41340</v>
      </c>
    </row>
    <row r="10181" spans="1:11" customFormat="1" x14ac:dyDescent="0.25">
      <c r="A10181" t="str">
        <f t="shared" si="1475"/>
        <v>41</v>
      </c>
      <c r="B10181" t="s">
        <v>812</v>
      </c>
      <c r="C10181" t="str">
        <f t="shared" si="1476"/>
        <v>092</v>
      </c>
      <c r="D10181" t="s">
        <v>903</v>
      </c>
      <c r="E10181" t="str">
        <f t="shared" si="1477"/>
        <v>01</v>
      </c>
      <c r="F10181" t="str">
        <f>"004"</f>
        <v>004</v>
      </c>
      <c r="G10181" t="str">
        <f>""</f>
        <v/>
      </c>
      <c r="H10181" t="s">
        <v>1</v>
      </c>
      <c r="I10181" t="s">
        <v>3550</v>
      </c>
      <c r="J10181" t="s">
        <v>7572</v>
      </c>
      <c r="K10181" t="str">
        <f t="shared" si="1478"/>
        <v>41340</v>
      </c>
    </row>
    <row r="10182" spans="1:11" customFormat="1" x14ac:dyDescent="0.25">
      <c r="A10182" t="str">
        <f t="shared" si="1475"/>
        <v>41</v>
      </c>
      <c r="B10182" t="s">
        <v>812</v>
      </c>
      <c r="C10182" t="str">
        <f t="shared" si="1476"/>
        <v>092</v>
      </c>
      <c r="D10182" t="s">
        <v>903</v>
      </c>
      <c r="E10182" t="str">
        <f t="shared" si="1477"/>
        <v>01</v>
      </c>
      <c r="F10182" t="str">
        <f>"004"</f>
        <v>004</v>
      </c>
      <c r="G10182" t="str">
        <f>""</f>
        <v/>
      </c>
      <c r="H10182" t="s">
        <v>0</v>
      </c>
      <c r="I10182" t="s">
        <v>3550</v>
      </c>
      <c r="J10182" t="s">
        <v>7572</v>
      </c>
      <c r="K10182" t="str">
        <f t="shared" si="1478"/>
        <v>41340</v>
      </c>
    </row>
    <row r="10183" spans="1:11" customFormat="1" x14ac:dyDescent="0.25">
      <c r="A10183" t="str">
        <f t="shared" si="1475"/>
        <v>41</v>
      </c>
      <c r="B10183" t="s">
        <v>812</v>
      </c>
      <c r="C10183" t="str">
        <f t="shared" si="1476"/>
        <v>092</v>
      </c>
      <c r="D10183" t="s">
        <v>903</v>
      </c>
      <c r="E10183" t="str">
        <f t="shared" ref="E10183:E10189" si="1479">"02"</f>
        <v>02</v>
      </c>
      <c r="F10183" t="str">
        <f>"001"</f>
        <v>001</v>
      </c>
      <c r="G10183" t="str">
        <f>""</f>
        <v/>
      </c>
      <c r="H10183" t="s">
        <v>3</v>
      </c>
      <c r="I10183" t="s">
        <v>3979</v>
      </c>
      <c r="J10183" t="s">
        <v>7573</v>
      </c>
      <c r="K10183" t="str">
        <f t="shared" ref="K10183:K10189" si="1480">"41330"</f>
        <v>41330</v>
      </c>
    </row>
    <row r="10184" spans="1:11" customFormat="1" x14ac:dyDescent="0.25">
      <c r="A10184" t="str">
        <f t="shared" si="1475"/>
        <v>41</v>
      </c>
      <c r="B10184" t="s">
        <v>812</v>
      </c>
      <c r="C10184" t="str">
        <f t="shared" si="1476"/>
        <v>092</v>
      </c>
      <c r="D10184" t="s">
        <v>903</v>
      </c>
      <c r="E10184" t="str">
        <f t="shared" si="1479"/>
        <v>02</v>
      </c>
      <c r="F10184" t="str">
        <f>"002"</f>
        <v>002</v>
      </c>
      <c r="G10184" t="str">
        <f>""</f>
        <v/>
      </c>
      <c r="H10184" t="s">
        <v>1</v>
      </c>
      <c r="I10184" t="s">
        <v>3979</v>
      </c>
      <c r="J10184" t="s">
        <v>7574</v>
      </c>
      <c r="K10184" t="str">
        <f t="shared" si="1480"/>
        <v>41330</v>
      </c>
    </row>
    <row r="10185" spans="1:11" customFormat="1" x14ac:dyDescent="0.25">
      <c r="A10185" t="str">
        <f t="shared" si="1475"/>
        <v>41</v>
      </c>
      <c r="B10185" t="s">
        <v>812</v>
      </c>
      <c r="C10185" t="str">
        <f t="shared" si="1476"/>
        <v>092</v>
      </c>
      <c r="D10185" t="s">
        <v>903</v>
      </c>
      <c r="E10185" t="str">
        <f t="shared" si="1479"/>
        <v>02</v>
      </c>
      <c r="F10185" t="str">
        <f>"002"</f>
        <v>002</v>
      </c>
      <c r="G10185" t="str">
        <f>""</f>
        <v/>
      </c>
      <c r="H10185" t="s">
        <v>0</v>
      </c>
      <c r="I10185" t="s">
        <v>3979</v>
      </c>
      <c r="J10185" t="s">
        <v>7574</v>
      </c>
      <c r="K10185" t="str">
        <f t="shared" si="1480"/>
        <v>41330</v>
      </c>
    </row>
    <row r="10186" spans="1:11" customFormat="1" x14ac:dyDescent="0.25">
      <c r="A10186" t="str">
        <f t="shared" si="1475"/>
        <v>41</v>
      </c>
      <c r="B10186" t="s">
        <v>812</v>
      </c>
      <c r="C10186" t="str">
        <f t="shared" si="1476"/>
        <v>092</v>
      </c>
      <c r="D10186" t="s">
        <v>903</v>
      </c>
      <c r="E10186" t="str">
        <f t="shared" si="1479"/>
        <v>02</v>
      </c>
      <c r="F10186" t="str">
        <f>"003"</f>
        <v>003</v>
      </c>
      <c r="G10186" t="str">
        <f>""</f>
        <v/>
      </c>
      <c r="H10186" t="s">
        <v>1</v>
      </c>
      <c r="I10186" t="s">
        <v>3980</v>
      </c>
      <c r="J10186" t="s">
        <v>7575</v>
      </c>
      <c r="K10186" t="str">
        <f t="shared" si="1480"/>
        <v>41330</v>
      </c>
    </row>
    <row r="10187" spans="1:11" customFormat="1" x14ac:dyDescent="0.25">
      <c r="A10187" t="str">
        <f t="shared" si="1475"/>
        <v>41</v>
      </c>
      <c r="B10187" t="s">
        <v>812</v>
      </c>
      <c r="C10187" t="str">
        <f t="shared" si="1476"/>
        <v>092</v>
      </c>
      <c r="D10187" t="s">
        <v>903</v>
      </c>
      <c r="E10187" t="str">
        <f t="shared" si="1479"/>
        <v>02</v>
      </c>
      <c r="F10187" t="str">
        <f>"003"</f>
        <v>003</v>
      </c>
      <c r="G10187" t="str">
        <f>""</f>
        <v/>
      </c>
      <c r="H10187" t="s">
        <v>0</v>
      </c>
      <c r="I10187" t="s">
        <v>3980</v>
      </c>
      <c r="J10187" t="s">
        <v>7575</v>
      </c>
      <c r="K10187" t="str">
        <f t="shared" si="1480"/>
        <v>41330</v>
      </c>
    </row>
    <row r="10188" spans="1:11" customFormat="1" x14ac:dyDescent="0.25">
      <c r="A10188" t="str">
        <f t="shared" si="1475"/>
        <v>41</v>
      </c>
      <c r="B10188" t="s">
        <v>812</v>
      </c>
      <c r="C10188" t="str">
        <f t="shared" si="1476"/>
        <v>092</v>
      </c>
      <c r="D10188" t="s">
        <v>903</v>
      </c>
      <c r="E10188" t="str">
        <f t="shared" si="1479"/>
        <v>02</v>
      </c>
      <c r="F10188" t="str">
        <f>"004"</f>
        <v>004</v>
      </c>
      <c r="G10188" t="str">
        <f>""</f>
        <v/>
      </c>
      <c r="H10188" t="s">
        <v>1</v>
      </c>
      <c r="I10188" t="s">
        <v>3981</v>
      </c>
      <c r="J10188" t="s">
        <v>7576</v>
      </c>
      <c r="K10188" t="str">
        <f t="shared" si="1480"/>
        <v>41330</v>
      </c>
    </row>
    <row r="10189" spans="1:11" customFormat="1" x14ac:dyDescent="0.25">
      <c r="A10189" t="str">
        <f t="shared" si="1475"/>
        <v>41</v>
      </c>
      <c r="B10189" t="s">
        <v>812</v>
      </c>
      <c r="C10189" t="str">
        <f t="shared" si="1476"/>
        <v>092</v>
      </c>
      <c r="D10189" t="s">
        <v>903</v>
      </c>
      <c r="E10189" t="str">
        <f t="shared" si="1479"/>
        <v>02</v>
      </c>
      <c r="F10189" t="str">
        <f>"004"</f>
        <v>004</v>
      </c>
      <c r="G10189" t="str">
        <f>""</f>
        <v/>
      </c>
      <c r="H10189" t="s">
        <v>0</v>
      </c>
      <c r="I10189" t="s">
        <v>3981</v>
      </c>
      <c r="J10189" t="s">
        <v>7576</v>
      </c>
      <c r="K10189" t="str">
        <f t="shared" si="1480"/>
        <v>41330</v>
      </c>
    </row>
    <row r="10190" spans="1:11" customFormat="1" x14ac:dyDescent="0.25">
      <c r="A10190" t="str">
        <f t="shared" si="1475"/>
        <v>41</v>
      </c>
      <c r="B10190" t="s">
        <v>812</v>
      </c>
      <c r="C10190" t="str">
        <f t="shared" ref="C10190:C10223" si="1481">"093"</f>
        <v>093</v>
      </c>
      <c r="D10190" t="s">
        <v>904</v>
      </c>
      <c r="E10190" t="str">
        <f t="shared" ref="E10190:E10230" si="1482">"01"</f>
        <v>01</v>
      </c>
      <c r="F10190" t="str">
        <f>"001"</f>
        <v>001</v>
      </c>
      <c r="G10190" t="str">
        <f>""</f>
        <v/>
      </c>
      <c r="H10190" t="s">
        <v>1</v>
      </c>
      <c r="I10190" t="s">
        <v>25</v>
      </c>
      <c r="J10190" t="s">
        <v>7577</v>
      </c>
      <c r="K10190" t="str">
        <f t="shared" ref="K10190:K10223" si="1483">"41940"</f>
        <v>41940</v>
      </c>
    </row>
    <row r="10191" spans="1:11" customFormat="1" x14ac:dyDescent="0.25">
      <c r="A10191" t="str">
        <f t="shared" si="1475"/>
        <v>41</v>
      </c>
      <c r="B10191" t="s">
        <v>812</v>
      </c>
      <c r="C10191" t="str">
        <f t="shared" si="1481"/>
        <v>093</v>
      </c>
      <c r="D10191" t="s">
        <v>904</v>
      </c>
      <c r="E10191" t="str">
        <f t="shared" si="1482"/>
        <v>01</v>
      </c>
      <c r="F10191" t="str">
        <f>"001"</f>
        <v>001</v>
      </c>
      <c r="G10191" t="str">
        <f>""</f>
        <v/>
      </c>
      <c r="H10191" t="s">
        <v>0</v>
      </c>
      <c r="I10191" t="s">
        <v>25</v>
      </c>
      <c r="J10191" t="s">
        <v>7577</v>
      </c>
      <c r="K10191" t="str">
        <f t="shared" si="1483"/>
        <v>41940</v>
      </c>
    </row>
    <row r="10192" spans="1:11" customFormat="1" x14ac:dyDescent="0.25">
      <c r="A10192" t="str">
        <f t="shared" si="1475"/>
        <v>41</v>
      </c>
      <c r="B10192" t="s">
        <v>812</v>
      </c>
      <c r="C10192" t="str">
        <f t="shared" si="1481"/>
        <v>093</v>
      </c>
      <c r="D10192" t="s">
        <v>904</v>
      </c>
      <c r="E10192" t="str">
        <f t="shared" si="1482"/>
        <v>01</v>
      </c>
      <c r="F10192" t="str">
        <f>"002"</f>
        <v>002</v>
      </c>
      <c r="G10192" t="str">
        <f>""</f>
        <v/>
      </c>
      <c r="H10192" t="s">
        <v>1</v>
      </c>
      <c r="I10192" t="s">
        <v>25</v>
      </c>
      <c r="J10192" t="s">
        <v>7577</v>
      </c>
      <c r="K10192" t="str">
        <f t="shared" si="1483"/>
        <v>41940</v>
      </c>
    </row>
    <row r="10193" spans="1:11" customFormat="1" x14ac:dyDescent="0.25">
      <c r="A10193" t="str">
        <f t="shared" si="1475"/>
        <v>41</v>
      </c>
      <c r="B10193" t="s">
        <v>812</v>
      </c>
      <c r="C10193" t="str">
        <f t="shared" si="1481"/>
        <v>093</v>
      </c>
      <c r="D10193" t="s">
        <v>904</v>
      </c>
      <c r="E10193" t="str">
        <f t="shared" si="1482"/>
        <v>01</v>
      </c>
      <c r="F10193" t="str">
        <f>"002"</f>
        <v>002</v>
      </c>
      <c r="G10193" t="str">
        <f>""</f>
        <v/>
      </c>
      <c r="H10193" t="s">
        <v>0</v>
      </c>
      <c r="I10193" t="s">
        <v>25</v>
      </c>
      <c r="J10193" t="s">
        <v>7577</v>
      </c>
      <c r="K10193" t="str">
        <f t="shared" si="1483"/>
        <v>41940</v>
      </c>
    </row>
    <row r="10194" spans="1:11" customFormat="1" x14ac:dyDescent="0.25">
      <c r="A10194" t="str">
        <f t="shared" si="1475"/>
        <v>41</v>
      </c>
      <c r="B10194" t="s">
        <v>812</v>
      </c>
      <c r="C10194" t="str">
        <f t="shared" si="1481"/>
        <v>093</v>
      </c>
      <c r="D10194" t="s">
        <v>904</v>
      </c>
      <c r="E10194" t="str">
        <f t="shared" si="1482"/>
        <v>01</v>
      </c>
      <c r="F10194" t="str">
        <f>"003"</f>
        <v>003</v>
      </c>
      <c r="G10194" t="str">
        <f>""</f>
        <v/>
      </c>
      <c r="H10194" t="s">
        <v>1</v>
      </c>
      <c r="I10194" t="s">
        <v>3982</v>
      </c>
      <c r="J10194" t="s">
        <v>7578</v>
      </c>
      <c r="K10194" t="str">
        <f t="shared" si="1483"/>
        <v>41940</v>
      </c>
    </row>
    <row r="10195" spans="1:11" customFormat="1" x14ac:dyDescent="0.25">
      <c r="A10195" t="str">
        <f t="shared" si="1475"/>
        <v>41</v>
      </c>
      <c r="B10195" t="s">
        <v>812</v>
      </c>
      <c r="C10195" t="str">
        <f t="shared" si="1481"/>
        <v>093</v>
      </c>
      <c r="D10195" t="s">
        <v>904</v>
      </c>
      <c r="E10195" t="str">
        <f t="shared" si="1482"/>
        <v>01</v>
      </c>
      <c r="F10195" t="str">
        <f>"003"</f>
        <v>003</v>
      </c>
      <c r="G10195" t="str">
        <f>""</f>
        <v/>
      </c>
      <c r="H10195" t="s">
        <v>0</v>
      </c>
      <c r="I10195" t="s">
        <v>3982</v>
      </c>
      <c r="J10195" t="s">
        <v>7578</v>
      </c>
      <c r="K10195" t="str">
        <f t="shared" si="1483"/>
        <v>41940</v>
      </c>
    </row>
    <row r="10196" spans="1:11" customFormat="1" x14ac:dyDescent="0.25">
      <c r="A10196" t="str">
        <f t="shared" si="1475"/>
        <v>41</v>
      </c>
      <c r="B10196" t="s">
        <v>812</v>
      </c>
      <c r="C10196" t="str">
        <f t="shared" si="1481"/>
        <v>093</v>
      </c>
      <c r="D10196" t="s">
        <v>904</v>
      </c>
      <c r="E10196" t="str">
        <f t="shared" si="1482"/>
        <v>01</v>
      </c>
      <c r="F10196" t="str">
        <f>"004"</f>
        <v>004</v>
      </c>
      <c r="G10196" t="str">
        <f>""</f>
        <v/>
      </c>
      <c r="H10196" t="s">
        <v>1</v>
      </c>
      <c r="I10196" t="s">
        <v>3983</v>
      </c>
      <c r="J10196" t="s">
        <v>7579</v>
      </c>
      <c r="K10196" t="str">
        <f t="shared" si="1483"/>
        <v>41940</v>
      </c>
    </row>
    <row r="10197" spans="1:11" customFormat="1" x14ac:dyDescent="0.25">
      <c r="A10197" t="str">
        <f t="shared" si="1475"/>
        <v>41</v>
      </c>
      <c r="B10197" t="s">
        <v>812</v>
      </c>
      <c r="C10197" t="str">
        <f t="shared" si="1481"/>
        <v>093</v>
      </c>
      <c r="D10197" t="s">
        <v>904</v>
      </c>
      <c r="E10197" t="str">
        <f t="shared" si="1482"/>
        <v>01</v>
      </c>
      <c r="F10197" t="str">
        <f>"004"</f>
        <v>004</v>
      </c>
      <c r="G10197" t="str">
        <f>""</f>
        <v/>
      </c>
      <c r="H10197" t="s">
        <v>0</v>
      </c>
      <c r="I10197" t="s">
        <v>3983</v>
      </c>
      <c r="J10197" t="s">
        <v>7579</v>
      </c>
      <c r="K10197" t="str">
        <f t="shared" si="1483"/>
        <v>41940</v>
      </c>
    </row>
    <row r="10198" spans="1:11" customFormat="1" x14ac:dyDescent="0.25">
      <c r="A10198" t="str">
        <f t="shared" si="1475"/>
        <v>41</v>
      </c>
      <c r="B10198" t="s">
        <v>812</v>
      </c>
      <c r="C10198" t="str">
        <f t="shared" si="1481"/>
        <v>093</v>
      </c>
      <c r="D10198" t="s">
        <v>904</v>
      </c>
      <c r="E10198" t="str">
        <f t="shared" si="1482"/>
        <v>01</v>
      </c>
      <c r="F10198" t="str">
        <f>"004"</f>
        <v>004</v>
      </c>
      <c r="G10198" t="str">
        <f>""</f>
        <v/>
      </c>
      <c r="H10198" t="s">
        <v>2</v>
      </c>
      <c r="I10198" t="s">
        <v>3983</v>
      </c>
      <c r="J10198" t="s">
        <v>7579</v>
      </c>
      <c r="K10198" t="str">
        <f t="shared" si="1483"/>
        <v>41940</v>
      </c>
    </row>
    <row r="10199" spans="1:11" customFormat="1" x14ac:dyDescent="0.25">
      <c r="A10199" t="str">
        <f t="shared" si="1475"/>
        <v>41</v>
      </c>
      <c r="B10199" t="s">
        <v>812</v>
      </c>
      <c r="C10199" t="str">
        <f t="shared" si="1481"/>
        <v>093</v>
      </c>
      <c r="D10199" t="s">
        <v>904</v>
      </c>
      <c r="E10199" t="str">
        <f t="shared" si="1482"/>
        <v>01</v>
      </c>
      <c r="F10199" t="str">
        <f>"005"</f>
        <v>005</v>
      </c>
      <c r="G10199" t="str">
        <f>""</f>
        <v/>
      </c>
      <c r="H10199" t="s">
        <v>1</v>
      </c>
      <c r="I10199" t="s">
        <v>3984</v>
      </c>
      <c r="J10199" t="s">
        <v>7580</v>
      </c>
      <c r="K10199" t="str">
        <f t="shared" si="1483"/>
        <v>41940</v>
      </c>
    </row>
    <row r="10200" spans="1:11" customFormat="1" x14ac:dyDescent="0.25">
      <c r="A10200" t="str">
        <f t="shared" si="1475"/>
        <v>41</v>
      </c>
      <c r="B10200" t="s">
        <v>812</v>
      </c>
      <c r="C10200" t="str">
        <f t="shared" si="1481"/>
        <v>093</v>
      </c>
      <c r="D10200" t="s">
        <v>904</v>
      </c>
      <c r="E10200" t="str">
        <f t="shared" si="1482"/>
        <v>01</v>
      </c>
      <c r="F10200" t="str">
        <f>"005"</f>
        <v>005</v>
      </c>
      <c r="G10200" t="str">
        <f>""</f>
        <v/>
      </c>
      <c r="H10200" t="s">
        <v>0</v>
      </c>
      <c r="I10200" t="s">
        <v>3984</v>
      </c>
      <c r="J10200" t="s">
        <v>7580</v>
      </c>
      <c r="K10200" t="str">
        <f t="shared" si="1483"/>
        <v>41940</v>
      </c>
    </row>
    <row r="10201" spans="1:11" customFormat="1" x14ac:dyDescent="0.25">
      <c r="A10201" t="str">
        <f t="shared" si="1475"/>
        <v>41</v>
      </c>
      <c r="B10201" t="s">
        <v>812</v>
      </c>
      <c r="C10201" t="str">
        <f t="shared" si="1481"/>
        <v>093</v>
      </c>
      <c r="D10201" t="s">
        <v>904</v>
      </c>
      <c r="E10201" t="str">
        <f t="shared" si="1482"/>
        <v>01</v>
      </c>
      <c r="F10201" t="str">
        <f>"006"</f>
        <v>006</v>
      </c>
      <c r="G10201" t="str">
        <f>""</f>
        <v/>
      </c>
      <c r="H10201" t="s">
        <v>1</v>
      </c>
      <c r="I10201" t="s">
        <v>3985</v>
      </c>
      <c r="J10201" t="s">
        <v>7581</v>
      </c>
      <c r="K10201" t="str">
        <f t="shared" si="1483"/>
        <v>41940</v>
      </c>
    </row>
    <row r="10202" spans="1:11" customFormat="1" x14ac:dyDescent="0.25">
      <c r="A10202" t="str">
        <f t="shared" si="1475"/>
        <v>41</v>
      </c>
      <c r="B10202" t="s">
        <v>812</v>
      </c>
      <c r="C10202" t="str">
        <f t="shared" si="1481"/>
        <v>093</v>
      </c>
      <c r="D10202" t="s">
        <v>904</v>
      </c>
      <c r="E10202" t="str">
        <f t="shared" si="1482"/>
        <v>01</v>
      </c>
      <c r="F10202" t="str">
        <f>"006"</f>
        <v>006</v>
      </c>
      <c r="G10202" t="str">
        <f>""</f>
        <v/>
      </c>
      <c r="H10202" t="s">
        <v>0</v>
      </c>
      <c r="I10202" t="s">
        <v>3985</v>
      </c>
      <c r="J10202" t="s">
        <v>7581</v>
      </c>
      <c r="K10202" t="str">
        <f t="shared" si="1483"/>
        <v>41940</v>
      </c>
    </row>
    <row r="10203" spans="1:11" customFormat="1" x14ac:dyDescent="0.25">
      <c r="A10203" t="str">
        <f t="shared" si="1475"/>
        <v>41</v>
      </c>
      <c r="B10203" t="s">
        <v>812</v>
      </c>
      <c r="C10203" t="str">
        <f t="shared" si="1481"/>
        <v>093</v>
      </c>
      <c r="D10203" t="s">
        <v>904</v>
      </c>
      <c r="E10203" t="str">
        <f t="shared" si="1482"/>
        <v>01</v>
      </c>
      <c r="F10203" t="str">
        <f>"006"</f>
        <v>006</v>
      </c>
      <c r="G10203" t="str">
        <f>""</f>
        <v/>
      </c>
      <c r="H10203" t="s">
        <v>2</v>
      </c>
      <c r="I10203" t="s">
        <v>3985</v>
      </c>
      <c r="J10203" t="s">
        <v>7581</v>
      </c>
      <c r="K10203" t="str">
        <f t="shared" si="1483"/>
        <v>41940</v>
      </c>
    </row>
    <row r="10204" spans="1:11" customFormat="1" x14ac:dyDescent="0.25">
      <c r="A10204" t="str">
        <f t="shared" si="1475"/>
        <v>41</v>
      </c>
      <c r="B10204" t="s">
        <v>812</v>
      </c>
      <c r="C10204" t="str">
        <f t="shared" si="1481"/>
        <v>093</v>
      </c>
      <c r="D10204" t="s">
        <v>904</v>
      </c>
      <c r="E10204" t="str">
        <f t="shared" si="1482"/>
        <v>01</v>
      </c>
      <c r="F10204" t="str">
        <f>"007"</f>
        <v>007</v>
      </c>
      <c r="G10204" t="str">
        <f>""</f>
        <v/>
      </c>
      <c r="H10204" t="s">
        <v>1</v>
      </c>
      <c r="I10204" t="s">
        <v>3984</v>
      </c>
      <c r="J10204" t="s">
        <v>7580</v>
      </c>
      <c r="K10204" t="str">
        <f t="shared" si="1483"/>
        <v>41940</v>
      </c>
    </row>
    <row r="10205" spans="1:11" customFormat="1" x14ac:dyDescent="0.25">
      <c r="A10205" t="str">
        <f t="shared" si="1475"/>
        <v>41</v>
      </c>
      <c r="B10205" t="s">
        <v>812</v>
      </c>
      <c r="C10205" t="str">
        <f t="shared" si="1481"/>
        <v>093</v>
      </c>
      <c r="D10205" t="s">
        <v>904</v>
      </c>
      <c r="E10205" t="str">
        <f t="shared" si="1482"/>
        <v>01</v>
      </c>
      <c r="F10205" t="str">
        <f>"007"</f>
        <v>007</v>
      </c>
      <c r="G10205" t="str">
        <f>""</f>
        <v/>
      </c>
      <c r="H10205" t="s">
        <v>0</v>
      </c>
      <c r="I10205" t="s">
        <v>3984</v>
      </c>
      <c r="J10205" t="s">
        <v>7580</v>
      </c>
      <c r="K10205" t="str">
        <f t="shared" si="1483"/>
        <v>41940</v>
      </c>
    </row>
    <row r="10206" spans="1:11" customFormat="1" x14ac:dyDescent="0.25">
      <c r="A10206" t="str">
        <f t="shared" si="1475"/>
        <v>41</v>
      </c>
      <c r="B10206" t="s">
        <v>812</v>
      </c>
      <c r="C10206" t="str">
        <f t="shared" si="1481"/>
        <v>093</v>
      </c>
      <c r="D10206" t="s">
        <v>904</v>
      </c>
      <c r="E10206" t="str">
        <f t="shared" si="1482"/>
        <v>01</v>
      </c>
      <c r="F10206" t="str">
        <f>"007"</f>
        <v>007</v>
      </c>
      <c r="G10206" t="str">
        <f>""</f>
        <v/>
      </c>
      <c r="H10206" t="s">
        <v>2</v>
      </c>
      <c r="I10206" t="s">
        <v>3984</v>
      </c>
      <c r="J10206" t="s">
        <v>7580</v>
      </c>
      <c r="K10206" t="str">
        <f t="shared" si="1483"/>
        <v>41940</v>
      </c>
    </row>
    <row r="10207" spans="1:11" customFormat="1" x14ac:dyDescent="0.25">
      <c r="A10207" t="str">
        <f t="shared" si="1475"/>
        <v>41</v>
      </c>
      <c r="B10207" t="s">
        <v>812</v>
      </c>
      <c r="C10207" t="str">
        <f t="shared" si="1481"/>
        <v>093</v>
      </c>
      <c r="D10207" t="s">
        <v>904</v>
      </c>
      <c r="E10207" t="str">
        <f t="shared" si="1482"/>
        <v>01</v>
      </c>
      <c r="F10207" t="str">
        <f>"008"</f>
        <v>008</v>
      </c>
      <c r="G10207" t="str">
        <f>""</f>
        <v/>
      </c>
      <c r="H10207" t="s">
        <v>1</v>
      </c>
      <c r="I10207" t="s">
        <v>3983</v>
      </c>
      <c r="J10207" t="s">
        <v>7579</v>
      </c>
      <c r="K10207" t="str">
        <f t="shared" si="1483"/>
        <v>41940</v>
      </c>
    </row>
    <row r="10208" spans="1:11" customFormat="1" x14ac:dyDescent="0.25">
      <c r="A10208" t="str">
        <f t="shared" si="1475"/>
        <v>41</v>
      </c>
      <c r="B10208" t="s">
        <v>812</v>
      </c>
      <c r="C10208" t="str">
        <f t="shared" si="1481"/>
        <v>093</v>
      </c>
      <c r="D10208" t="s">
        <v>904</v>
      </c>
      <c r="E10208" t="str">
        <f t="shared" si="1482"/>
        <v>01</v>
      </c>
      <c r="F10208" t="str">
        <f>"008"</f>
        <v>008</v>
      </c>
      <c r="G10208" t="str">
        <f>""</f>
        <v/>
      </c>
      <c r="H10208" t="s">
        <v>0</v>
      </c>
      <c r="I10208" t="s">
        <v>3983</v>
      </c>
      <c r="J10208" t="s">
        <v>7579</v>
      </c>
      <c r="K10208" t="str">
        <f t="shared" si="1483"/>
        <v>41940</v>
      </c>
    </row>
    <row r="10209" spans="1:11" customFormat="1" x14ac:dyDescent="0.25">
      <c r="A10209" t="str">
        <f t="shared" si="1475"/>
        <v>41</v>
      </c>
      <c r="B10209" t="s">
        <v>812</v>
      </c>
      <c r="C10209" t="str">
        <f t="shared" si="1481"/>
        <v>093</v>
      </c>
      <c r="D10209" t="s">
        <v>904</v>
      </c>
      <c r="E10209" t="str">
        <f t="shared" si="1482"/>
        <v>01</v>
      </c>
      <c r="F10209" t="str">
        <f>"009"</f>
        <v>009</v>
      </c>
      <c r="G10209" t="str">
        <f>""</f>
        <v/>
      </c>
      <c r="H10209" t="s">
        <v>1</v>
      </c>
      <c r="I10209" t="s">
        <v>3986</v>
      </c>
      <c r="J10209" t="s">
        <v>7582</v>
      </c>
      <c r="K10209" t="str">
        <f t="shared" si="1483"/>
        <v>41940</v>
      </c>
    </row>
    <row r="10210" spans="1:11" customFormat="1" x14ac:dyDescent="0.25">
      <c r="A10210" t="str">
        <f t="shared" si="1475"/>
        <v>41</v>
      </c>
      <c r="B10210" t="s">
        <v>812</v>
      </c>
      <c r="C10210" t="str">
        <f t="shared" si="1481"/>
        <v>093</v>
      </c>
      <c r="D10210" t="s">
        <v>904</v>
      </c>
      <c r="E10210" t="str">
        <f t="shared" si="1482"/>
        <v>01</v>
      </c>
      <c r="F10210" t="str">
        <f>"009"</f>
        <v>009</v>
      </c>
      <c r="G10210" t="str">
        <f>""</f>
        <v/>
      </c>
      <c r="H10210" t="s">
        <v>0</v>
      </c>
      <c r="I10210" t="s">
        <v>3986</v>
      </c>
      <c r="J10210" t="s">
        <v>7582</v>
      </c>
      <c r="K10210" t="str">
        <f t="shared" si="1483"/>
        <v>41940</v>
      </c>
    </row>
    <row r="10211" spans="1:11" customFormat="1" x14ac:dyDescent="0.25">
      <c r="A10211" t="str">
        <f t="shared" si="1475"/>
        <v>41</v>
      </c>
      <c r="B10211" t="s">
        <v>812</v>
      </c>
      <c r="C10211" t="str">
        <f t="shared" si="1481"/>
        <v>093</v>
      </c>
      <c r="D10211" t="s">
        <v>904</v>
      </c>
      <c r="E10211" t="str">
        <f t="shared" si="1482"/>
        <v>01</v>
      </c>
      <c r="F10211" t="str">
        <f>"009"</f>
        <v>009</v>
      </c>
      <c r="G10211" t="str">
        <f>""</f>
        <v/>
      </c>
      <c r="H10211" t="s">
        <v>2</v>
      </c>
      <c r="I10211" t="s">
        <v>3986</v>
      </c>
      <c r="J10211" t="s">
        <v>7582</v>
      </c>
      <c r="K10211" t="str">
        <f t="shared" si="1483"/>
        <v>41940</v>
      </c>
    </row>
    <row r="10212" spans="1:11" customFormat="1" x14ac:dyDescent="0.25">
      <c r="A10212" t="str">
        <f t="shared" si="1475"/>
        <v>41</v>
      </c>
      <c r="B10212" t="s">
        <v>812</v>
      </c>
      <c r="C10212" t="str">
        <f t="shared" si="1481"/>
        <v>093</v>
      </c>
      <c r="D10212" t="s">
        <v>904</v>
      </c>
      <c r="E10212" t="str">
        <f t="shared" si="1482"/>
        <v>01</v>
      </c>
      <c r="F10212" t="str">
        <f>"010"</f>
        <v>010</v>
      </c>
      <c r="G10212" t="str">
        <f>""</f>
        <v/>
      </c>
      <c r="H10212" t="s">
        <v>1</v>
      </c>
      <c r="I10212" t="s">
        <v>3987</v>
      </c>
      <c r="J10212" t="s">
        <v>7583</v>
      </c>
      <c r="K10212" t="str">
        <f t="shared" si="1483"/>
        <v>41940</v>
      </c>
    </row>
    <row r="10213" spans="1:11" customFormat="1" x14ac:dyDescent="0.25">
      <c r="A10213" t="str">
        <f t="shared" si="1475"/>
        <v>41</v>
      </c>
      <c r="B10213" t="s">
        <v>812</v>
      </c>
      <c r="C10213" t="str">
        <f t="shared" si="1481"/>
        <v>093</v>
      </c>
      <c r="D10213" t="s">
        <v>904</v>
      </c>
      <c r="E10213" t="str">
        <f t="shared" si="1482"/>
        <v>01</v>
      </c>
      <c r="F10213" t="str">
        <f>"010"</f>
        <v>010</v>
      </c>
      <c r="G10213" t="str">
        <f>""</f>
        <v/>
      </c>
      <c r="H10213" t="s">
        <v>0</v>
      </c>
      <c r="I10213" t="s">
        <v>3987</v>
      </c>
      <c r="J10213" t="s">
        <v>7583</v>
      </c>
      <c r="K10213" t="str">
        <f t="shared" si="1483"/>
        <v>41940</v>
      </c>
    </row>
    <row r="10214" spans="1:11" customFormat="1" x14ac:dyDescent="0.25">
      <c r="A10214" t="str">
        <f t="shared" si="1475"/>
        <v>41</v>
      </c>
      <c r="B10214" t="s">
        <v>812</v>
      </c>
      <c r="C10214" t="str">
        <f t="shared" si="1481"/>
        <v>093</v>
      </c>
      <c r="D10214" t="s">
        <v>904</v>
      </c>
      <c r="E10214" t="str">
        <f t="shared" si="1482"/>
        <v>01</v>
      </c>
      <c r="F10214" t="str">
        <f>"010"</f>
        <v>010</v>
      </c>
      <c r="G10214" t="str">
        <f>""</f>
        <v/>
      </c>
      <c r="H10214" t="s">
        <v>2</v>
      </c>
      <c r="I10214" t="s">
        <v>3987</v>
      </c>
      <c r="J10214" t="s">
        <v>7583</v>
      </c>
      <c r="K10214" t="str">
        <f t="shared" si="1483"/>
        <v>41940</v>
      </c>
    </row>
    <row r="10215" spans="1:11" customFormat="1" x14ac:dyDescent="0.25">
      <c r="A10215" t="str">
        <f t="shared" si="1475"/>
        <v>41</v>
      </c>
      <c r="B10215" t="s">
        <v>812</v>
      </c>
      <c r="C10215" t="str">
        <f t="shared" si="1481"/>
        <v>093</v>
      </c>
      <c r="D10215" t="s">
        <v>904</v>
      </c>
      <c r="E10215" t="str">
        <f t="shared" si="1482"/>
        <v>01</v>
      </c>
      <c r="F10215" t="str">
        <f>"011"</f>
        <v>011</v>
      </c>
      <c r="G10215" t="str">
        <f>""</f>
        <v/>
      </c>
      <c r="H10215" t="s">
        <v>1</v>
      </c>
      <c r="I10215" t="s">
        <v>3982</v>
      </c>
      <c r="J10215" t="s">
        <v>7578</v>
      </c>
      <c r="K10215" t="str">
        <f t="shared" si="1483"/>
        <v>41940</v>
      </c>
    </row>
    <row r="10216" spans="1:11" customFormat="1" x14ac:dyDescent="0.25">
      <c r="A10216" t="str">
        <f t="shared" si="1475"/>
        <v>41</v>
      </c>
      <c r="B10216" t="s">
        <v>812</v>
      </c>
      <c r="C10216" t="str">
        <f t="shared" si="1481"/>
        <v>093</v>
      </c>
      <c r="D10216" t="s">
        <v>904</v>
      </c>
      <c r="E10216" t="str">
        <f t="shared" si="1482"/>
        <v>01</v>
      </c>
      <c r="F10216" t="str">
        <f>"011"</f>
        <v>011</v>
      </c>
      <c r="G10216" t="str">
        <f>""</f>
        <v/>
      </c>
      <c r="H10216" t="s">
        <v>0</v>
      </c>
      <c r="I10216" t="s">
        <v>3982</v>
      </c>
      <c r="J10216" t="s">
        <v>7578</v>
      </c>
      <c r="K10216" t="str">
        <f t="shared" si="1483"/>
        <v>41940</v>
      </c>
    </row>
    <row r="10217" spans="1:11" customFormat="1" x14ac:dyDescent="0.25">
      <c r="A10217" t="str">
        <f t="shared" si="1475"/>
        <v>41</v>
      </c>
      <c r="B10217" t="s">
        <v>812</v>
      </c>
      <c r="C10217" t="str">
        <f t="shared" si="1481"/>
        <v>093</v>
      </c>
      <c r="D10217" t="s">
        <v>904</v>
      </c>
      <c r="E10217" t="str">
        <f t="shared" si="1482"/>
        <v>01</v>
      </c>
      <c r="F10217" t="str">
        <f>"012"</f>
        <v>012</v>
      </c>
      <c r="G10217" t="str">
        <f>""</f>
        <v/>
      </c>
      <c r="H10217" t="s">
        <v>1</v>
      </c>
      <c r="I10217" t="s">
        <v>3987</v>
      </c>
      <c r="J10217" t="s">
        <v>7583</v>
      </c>
      <c r="K10217" t="str">
        <f t="shared" si="1483"/>
        <v>41940</v>
      </c>
    </row>
    <row r="10218" spans="1:11" customFormat="1" x14ac:dyDescent="0.25">
      <c r="A10218" t="str">
        <f t="shared" si="1475"/>
        <v>41</v>
      </c>
      <c r="B10218" t="s">
        <v>812</v>
      </c>
      <c r="C10218" t="str">
        <f t="shared" si="1481"/>
        <v>093</v>
      </c>
      <c r="D10218" t="s">
        <v>904</v>
      </c>
      <c r="E10218" t="str">
        <f t="shared" si="1482"/>
        <v>01</v>
      </c>
      <c r="F10218" t="str">
        <f>"012"</f>
        <v>012</v>
      </c>
      <c r="G10218" t="str">
        <f>""</f>
        <v/>
      </c>
      <c r="H10218" t="s">
        <v>0</v>
      </c>
      <c r="I10218" t="s">
        <v>3987</v>
      </c>
      <c r="J10218" t="s">
        <v>7583</v>
      </c>
      <c r="K10218" t="str">
        <f t="shared" si="1483"/>
        <v>41940</v>
      </c>
    </row>
    <row r="10219" spans="1:11" customFormat="1" x14ac:dyDescent="0.25">
      <c r="A10219" t="str">
        <f t="shared" si="1475"/>
        <v>41</v>
      </c>
      <c r="B10219" t="s">
        <v>812</v>
      </c>
      <c r="C10219" t="str">
        <f t="shared" si="1481"/>
        <v>093</v>
      </c>
      <c r="D10219" t="s">
        <v>904</v>
      </c>
      <c r="E10219" t="str">
        <f t="shared" si="1482"/>
        <v>01</v>
      </c>
      <c r="F10219" t="str">
        <f>"012"</f>
        <v>012</v>
      </c>
      <c r="G10219" t="str">
        <f>""</f>
        <v/>
      </c>
      <c r="H10219" t="s">
        <v>2</v>
      </c>
      <c r="I10219" t="s">
        <v>3987</v>
      </c>
      <c r="J10219" t="s">
        <v>7583</v>
      </c>
      <c r="K10219" t="str">
        <f t="shared" si="1483"/>
        <v>41940</v>
      </c>
    </row>
    <row r="10220" spans="1:11" customFormat="1" x14ac:dyDescent="0.25">
      <c r="A10220" t="str">
        <f t="shared" si="1475"/>
        <v>41</v>
      </c>
      <c r="B10220" t="s">
        <v>812</v>
      </c>
      <c r="C10220" t="str">
        <f t="shared" si="1481"/>
        <v>093</v>
      </c>
      <c r="D10220" t="s">
        <v>904</v>
      </c>
      <c r="E10220" t="str">
        <f t="shared" si="1482"/>
        <v>01</v>
      </c>
      <c r="F10220" t="str">
        <f>"013"</f>
        <v>013</v>
      </c>
      <c r="G10220" t="str">
        <f>""</f>
        <v/>
      </c>
      <c r="H10220" t="s">
        <v>1</v>
      </c>
      <c r="I10220" t="s">
        <v>3986</v>
      </c>
      <c r="J10220" t="s">
        <v>7582</v>
      </c>
      <c r="K10220" t="str">
        <f t="shared" si="1483"/>
        <v>41940</v>
      </c>
    </row>
    <row r="10221" spans="1:11" customFormat="1" x14ac:dyDescent="0.25">
      <c r="A10221" t="str">
        <f t="shared" si="1475"/>
        <v>41</v>
      </c>
      <c r="B10221" t="s">
        <v>812</v>
      </c>
      <c r="C10221" t="str">
        <f t="shared" si="1481"/>
        <v>093</v>
      </c>
      <c r="D10221" t="s">
        <v>904</v>
      </c>
      <c r="E10221" t="str">
        <f t="shared" si="1482"/>
        <v>01</v>
      </c>
      <c r="F10221" t="str">
        <f>"013"</f>
        <v>013</v>
      </c>
      <c r="G10221" t="str">
        <f>""</f>
        <v/>
      </c>
      <c r="H10221" t="s">
        <v>0</v>
      </c>
      <c r="I10221" t="s">
        <v>3986</v>
      </c>
      <c r="J10221" t="s">
        <v>7582</v>
      </c>
      <c r="K10221" t="str">
        <f t="shared" si="1483"/>
        <v>41940</v>
      </c>
    </row>
    <row r="10222" spans="1:11" customFormat="1" x14ac:dyDescent="0.25">
      <c r="A10222" t="str">
        <f t="shared" si="1475"/>
        <v>41</v>
      </c>
      <c r="B10222" t="s">
        <v>812</v>
      </c>
      <c r="C10222" t="str">
        <f t="shared" si="1481"/>
        <v>093</v>
      </c>
      <c r="D10222" t="s">
        <v>904</v>
      </c>
      <c r="E10222" t="str">
        <f t="shared" si="1482"/>
        <v>01</v>
      </c>
      <c r="F10222" t="str">
        <f>"014"</f>
        <v>014</v>
      </c>
      <c r="G10222" t="str">
        <f>""</f>
        <v/>
      </c>
      <c r="H10222" t="s">
        <v>1</v>
      </c>
      <c r="I10222" t="s">
        <v>3987</v>
      </c>
      <c r="J10222" t="s">
        <v>7583</v>
      </c>
      <c r="K10222" t="str">
        <f t="shared" si="1483"/>
        <v>41940</v>
      </c>
    </row>
    <row r="10223" spans="1:11" customFormat="1" x14ac:dyDescent="0.25">
      <c r="A10223" t="str">
        <f t="shared" si="1475"/>
        <v>41</v>
      </c>
      <c r="B10223" t="s">
        <v>812</v>
      </c>
      <c r="C10223" t="str">
        <f t="shared" si="1481"/>
        <v>093</v>
      </c>
      <c r="D10223" t="s">
        <v>904</v>
      </c>
      <c r="E10223" t="str">
        <f t="shared" si="1482"/>
        <v>01</v>
      </c>
      <c r="F10223" t="str">
        <f>"014"</f>
        <v>014</v>
      </c>
      <c r="G10223" t="str">
        <f>""</f>
        <v/>
      </c>
      <c r="H10223" t="s">
        <v>0</v>
      </c>
      <c r="I10223" t="s">
        <v>3987</v>
      </c>
      <c r="J10223" t="s">
        <v>7583</v>
      </c>
      <c r="K10223" t="str">
        <f t="shared" si="1483"/>
        <v>41940</v>
      </c>
    </row>
    <row r="10224" spans="1:11" customFormat="1" x14ac:dyDescent="0.25">
      <c r="A10224" t="str">
        <f t="shared" si="1475"/>
        <v>41</v>
      </c>
      <c r="B10224" t="s">
        <v>812</v>
      </c>
      <c r="C10224" t="str">
        <f t="shared" ref="C10224:C10235" si="1484">"094"</f>
        <v>094</v>
      </c>
      <c r="D10224" t="s">
        <v>905</v>
      </c>
      <c r="E10224" t="str">
        <f t="shared" si="1482"/>
        <v>01</v>
      </c>
      <c r="F10224" t="str">
        <f>"001"</f>
        <v>001</v>
      </c>
      <c r="G10224" t="str">
        <f>""</f>
        <v/>
      </c>
      <c r="H10224" t="s">
        <v>1</v>
      </c>
      <c r="I10224" t="s">
        <v>3988</v>
      </c>
      <c r="J10224" t="s">
        <v>7584</v>
      </c>
      <c r="K10224" t="str">
        <f t="shared" ref="K10224:K10235" si="1485">"41806"</f>
        <v>41806</v>
      </c>
    </row>
    <row r="10225" spans="1:11" customFormat="1" x14ac:dyDescent="0.25">
      <c r="A10225" t="str">
        <f t="shared" si="1475"/>
        <v>41</v>
      </c>
      <c r="B10225" t="s">
        <v>812</v>
      </c>
      <c r="C10225" t="str">
        <f t="shared" si="1484"/>
        <v>094</v>
      </c>
      <c r="D10225" t="s">
        <v>905</v>
      </c>
      <c r="E10225" t="str">
        <f t="shared" si="1482"/>
        <v>01</v>
      </c>
      <c r="F10225" t="str">
        <f>"001"</f>
        <v>001</v>
      </c>
      <c r="G10225" t="str">
        <f>""</f>
        <v/>
      </c>
      <c r="H10225" t="s">
        <v>0</v>
      </c>
      <c r="I10225" t="s">
        <v>3988</v>
      </c>
      <c r="J10225" t="s">
        <v>7584</v>
      </c>
      <c r="K10225" t="str">
        <f t="shared" si="1485"/>
        <v>41806</v>
      </c>
    </row>
    <row r="10226" spans="1:11" customFormat="1" x14ac:dyDescent="0.25">
      <c r="A10226" t="str">
        <f t="shared" si="1475"/>
        <v>41</v>
      </c>
      <c r="B10226" t="s">
        <v>812</v>
      </c>
      <c r="C10226" t="str">
        <f t="shared" si="1484"/>
        <v>094</v>
      </c>
      <c r="D10226" t="s">
        <v>905</v>
      </c>
      <c r="E10226" t="str">
        <f t="shared" si="1482"/>
        <v>01</v>
      </c>
      <c r="F10226" t="str">
        <f>"001"</f>
        <v>001</v>
      </c>
      <c r="G10226" t="str">
        <f>""</f>
        <v/>
      </c>
      <c r="H10226" t="s">
        <v>2</v>
      </c>
      <c r="I10226" t="s">
        <v>3988</v>
      </c>
      <c r="J10226" t="s">
        <v>7584</v>
      </c>
      <c r="K10226" t="str">
        <f t="shared" si="1485"/>
        <v>41806</v>
      </c>
    </row>
    <row r="10227" spans="1:11" customFormat="1" x14ac:dyDescent="0.25">
      <c r="A10227" t="str">
        <f t="shared" si="1475"/>
        <v>41</v>
      </c>
      <c r="B10227" t="s">
        <v>812</v>
      </c>
      <c r="C10227" t="str">
        <f t="shared" si="1484"/>
        <v>094</v>
      </c>
      <c r="D10227" t="s">
        <v>905</v>
      </c>
      <c r="E10227" t="str">
        <f t="shared" si="1482"/>
        <v>01</v>
      </c>
      <c r="F10227" t="str">
        <f>"002"</f>
        <v>002</v>
      </c>
      <c r="G10227" t="str">
        <f>""</f>
        <v/>
      </c>
      <c r="H10227" t="s">
        <v>1</v>
      </c>
      <c r="I10227" t="s">
        <v>3989</v>
      </c>
      <c r="J10227" t="s">
        <v>7585</v>
      </c>
      <c r="K10227" t="str">
        <f t="shared" si="1485"/>
        <v>41806</v>
      </c>
    </row>
    <row r="10228" spans="1:11" customFormat="1" x14ac:dyDescent="0.25">
      <c r="A10228" t="str">
        <f t="shared" si="1475"/>
        <v>41</v>
      </c>
      <c r="B10228" t="s">
        <v>812</v>
      </c>
      <c r="C10228" t="str">
        <f t="shared" si="1484"/>
        <v>094</v>
      </c>
      <c r="D10228" t="s">
        <v>905</v>
      </c>
      <c r="E10228" t="str">
        <f t="shared" si="1482"/>
        <v>01</v>
      </c>
      <c r="F10228" t="str">
        <f>"002"</f>
        <v>002</v>
      </c>
      <c r="G10228" t="str">
        <f>""</f>
        <v/>
      </c>
      <c r="H10228" t="s">
        <v>0</v>
      </c>
      <c r="I10228" t="s">
        <v>3989</v>
      </c>
      <c r="J10228" t="s">
        <v>7585</v>
      </c>
      <c r="K10228" t="str">
        <f t="shared" si="1485"/>
        <v>41806</v>
      </c>
    </row>
    <row r="10229" spans="1:11" customFormat="1" x14ac:dyDescent="0.25">
      <c r="A10229" t="str">
        <f t="shared" si="1475"/>
        <v>41</v>
      </c>
      <c r="B10229" t="s">
        <v>812</v>
      </c>
      <c r="C10229" t="str">
        <f t="shared" si="1484"/>
        <v>094</v>
      </c>
      <c r="D10229" t="s">
        <v>905</v>
      </c>
      <c r="E10229" t="str">
        <f t="shared" si="1482"/>
        <v>01</v>
      </c>
      <c r="F10229" t="str">
        <f>"003"</f>
        <v>003</v>
      </c>
      <c r="G10229" t="str">
        <f>""</f>
        <v/>
      </c>
      <c r="H10229" t="s">
        <v>1</v>
      </c>
      <c r="I10229" t="s">
        <v>3989</v>
      </c>
      <c r="J10229" t="s">
        <v>7585</v>
      </c>
      <c r="K10229" t="str">
        <f t="shared" si="1485"/>
        <v>41806</v>
      </c>
    </row>
    <row r="10230" spans="1:11" customFormat="1" x14ac:dyDescent="0.25">
      <c r="A10230" t="str">
        <f t="shared" si="1475"/>
        <v>41</v>
      </c>
      <c r="B10230" t="s">
        <v>812</v>
      </c>
      <c r="C10230" t="str">
        <f t="shared" si="1484"/>
        <v>094</v>
      </c>
      <c r="D10230" t="s">
        <v>905</v>
      </c>
      <c r="E10230" t="str">
        <f t="shared" si="1482"/>
        <v>01</v>
      </c>
      <c r="F10230" t="str">
        <f>"003"</f>
        <v>003</v>
      </c>
      <c r="G10230" t="str">
        <f>""</f>
        <v/>
      </c>
      <c r="H10230" t="s">
        <v>0</v>
      </c>
      <c r="I10230" t="s">
        <v>3989</v>
      </c>
      <c r="J10230" t="s">
        <v>7585</v>
      </c>
      <c r="K10230" t="str">
        <f t="shared" si="1485"/>
        <v>41806</v>
      </c>
    </row>
    <row r="10231" spans="1:11" customFormat="1" x14ac:dyDescent="0.25">
      <c r="A10231" t="str">
        <f t="shared" ref="A10231:A10294" si="1486">"41"</f>
        <v>41</v>
      </c>
      <c r="B10231" t="s">
        <v>812</v>
      </c>
      <c r="C10231" t="str">
        <f t="shared" si="1484"/>
        <v>094</v>
      </c>
      <c r="D10231" t="s">
        <v>905</v>
      </c>
      <c r="E10231" t="str">
        <f>"02"</f>
        <v>02</v>
      </c>
      <c r="F10231" t="str">
        <f>"001"</f>
        <v>001</v>
      </c>
      <c r="G10231" t="str">
        <f>""</f>
        <v/>
      </c>
      <c r="H10231" t="s">
        <v>3</v>
      </c>
      <c r="I10231" t="s">
        <v>3988</v>
      </c>
      <c r="J10231" t="s">
        <v>7584</v>
      </c>
      <c r="K10231" t="str">
        <f t="shared" si="1485"/>
        <v>41806</v>
      </c>
    </row>
    <row r="10232" spans="1:11" customFormat="1" x14ac:dyDescent="0.25">
      <c r="A10232" t="str">
        <f t="shared" si="1486"/>
        <v>41</v>
      </c>
      <c r="B10232" t="s">
        <v>812</v>
      </c>
      <c r="C10232" t="str">
        <f t="shared" si="1484"/>
        <v>094</v>
      </c>
      <c r="D10232" t="s">
        <v>905</v>
      </c>
      <c r="E10232" t="str">
        <f>"02"</f>
        <v>02</v>
      </c>
      <c r="F10232" t="str">
        <f>"002"</f>
        <v>002</v>
      </c>
      <c r="G10232" t="str">
        <f>""</f>
        <v/>
      </c>
      <c r="H10232" t="s">
        <v>1</v>
      </c>
      <c r="I10232" t="s">
        <v>2908</v>
      </c>
      <c r="J10232" t="s">
        <v>7586</v>
      </c>
      <c r="K10232" t="str">
        <f t="shared" si="1485"/>
        <v>41806</v>
      </c>
    </row>
    <row r="10233" spans="1:11" customFormat="1" x14ac:dyDescent="0.25">
      <c r="A10233" t="str">
        <f t="shared" si="1486"/>
        <v>41</v>
      </c>
      <c r="B10233" t="s">
        <v>812</v>
      </c>
      <c r="C10233" t="str">
        <f t="shared" si="1484"/>
        <v>094</v>
      </c>
      <c r="D10233" t="s">
        <v>905</v>
      </c>
      <c r="E10233" t="str">
        <f>"02"</f>
        <v>02</v>
      </c>
      <c r="F10233" t="str">
        <f>"002"</f>
        <v>002</v>
      </c>
      <c r="G10233" t="str">
        <f>""</f>
        <v/>
      </c>
      <c r="H10233" t="s">
        <v>0</v>
      </c>
      <c r="I10233" t="s">
        <v>2908</v>
      </c>
      <c r="J10233" t="s">
        <v>7586</v>
      </c>
      <c r="K10233" t="str">
        <f t="shared" si="1485"/>
        <v>41806</v>
      </c>
    </row>
    <row r="10234" spans="1:11" customFormat="1" x14ac:dyDescent="0.25">
      <c r="A10234" t="str">
        <f t="shared" si="1486"/>
        <v>41</v>
      </c>
      <c r="B10234" t="s">
        <v>812</v>
      </c>
      <c r="C10234" t="str">
        <f t="shared" si="1484"/>
        <v>094</v>
      </c>
      <c r="D10234" t="s">
        <v>905</v>
      </c>
      <c r="E10234" t="str">
        <f>"02"</f>
        <v>02</v>
      </c>
      <c r="F10234" t="str">
        <f>"003"</f>
        <v>003</v>
      </c>
      <c r="G10234" t="str">
        <f>""</f>
        <v/>
      </c>
      <c r="H10234" t="s">
        <v>1</v>
      </c>
      <c r="I10234" t="s">
        <v>2908</v>
      </c>
      <c r="J10234" t="s">
        <v>7586</v>
      </c>
      <c r="K10234" t="str">
        <f t="shared" si="1485"/>
        <v>41806</v>
      </c>
    </row>
    <row r="10235" spans="1:11" customFormat="1" x14ac:dyDescent="0.25">
      <c r="A10235" t="str">
        <f t="shared" si="1486"/>
        <v>41</v>
      </c>
      <c r="B10235" t="s">
        <v>812</v>
      </c>
      <c r="C10235" t="str">
        <f t="shared" si="1484"/>
        <v>094</v>
      </c>
      <c r="D10235" t="s">
        <v>905</v>
      </c>
      <c r="E10235" t="str">
        <f>"02"</f>
        <v>02</v>
      </c>
      <c r="F10235" t="str">
        <f>"003"</f>
        <v>003</v>
      </c>
      <c r="G10235" t="str">
        <f>""</f>
        <v/>
      </c>
      <c r="H10235" t="s">
        <v>0</v>
      </c>
      <c r="I10235" t="s">
        <v>2908</v>
      </c>
      <c r="J10235" t="s">
        <v>7586</v>
      </c>
      <c r="K10235" t="str">
        <f t="shared" si="1485"/>
        <v>41806</v>
      </c>
    </row>
    <row r="10236" spans="1:11" customFormat="1" x14ac:dyDescent="0.25">
      <c r="A10236" t="str">
        <f t="shared" si="1486"/>
        <v>41</v>
      </c>
      <c r="B10236" t="s">
        <v>812</v>
      </c>
      <c r="C10236" t="str">
        <f t="shared" ref="C10236:C10299" si="1487">"095"</f>
        <v>095</v>
      </c>
      <c r="D10236" t="s">
        <v>906</v>
      </c>
      <c r="E10236" t="str">
        <f t="shared" ref="E10236:E10253" si="1488">"01"</f>
        <v>01</v>
      </c>
      <c r="F10236" t="str">
        <f>"001"</f>
        <v>001</v>
      </c>
      <c r="G10236" t="str">
        <f>""</f>
        <v/>
      </c>
      <c r="H10236" t="s">
        <v>3</v>
      </c>
      <c r="I10236" t="s">
        <v>3990</v>
      </c>
      <c r="J10236" t="s">
        <v>7587</v>
      </c>
      <c r="K10236" t="str">
        <f t="shared" ref="K10236:K10284" si="1489">"41710"</f>
        <v>41710</v>
      </c>
    </row>
    <row r="10237" spans="1:11" customFormat="1" x14ac:dyDescent="0.25">
      <c r="A10237" t="str">
        <f t="shared" si="1486"/>
        <v>41</v>
      </c>
      <c r="B10237" t="s">
        <v>812</v>
      </c>
      <c r="C10237" t="str">
        <f t="shared" si="1487"/>
        <v>095</v>
      </c>
      <c r="D10237" t="s">
        <v>906</v>
      </c>
      <c r="E10237" t="str">
        <f t="shared" si="1488"/>
        <v>01</v>
      </c>
      <c r="F10237" t="str">
        <f>"002"</f>
        <v>002</v>
      </c>
      <c r="G10237" t="str">
        <f>""</f>
        <v/>
      </c>
      <c r="H10237" t="s">
        <v>1</v>
      </c>
      <c r="I10237" t="s">
        <v>3990</v>
      </c>
      <c r="J10237" t="s">
        <v>7587</v>
      </c>
      <c r="K10237" t="str">
        <f t="shared" si="1489"/>
        <v>41710</v>
      </c>
    </row>
    <row r="10238" spans="1:11" customFormat="1" x14ac:dyDescent="0.25">
      <c r="A10238" t="str">
        <f t="shared" si="1486"/>
        <v>41</v>
      </c>
      <c r="B10238" t="s">
        <v>812</v>
      </c>
      <c r="C10238" t="str">
        <f t="shared" si="1487"/>
        <v>095</v>
      </c>
      <c r="D10238" t="s">
        <v>906</v>
      </c>
      <c r="E10238" t="str">
        <f t="shared" si="1488"/>
        <v>01</v>
      </c>
      <c r="F10238" t="str">
        <f>"002"</f>
        <v>002</v>
      </c>
      <c r="G10238" t="str">
        <f>""</f>
        <v/>
      </c>
      <c r="H10238" t="s">
        <v>0</v>
      </c>
      <c r="I10238" t="s">
        <v>3990</v>
      </c>
      <c r="J10238" t="s">
        <v>7587</v>
      </c>
      <c r="K10238" t="str">
        <f t="shared" si="1489"/>
        <v>41710</v>
      </c>
    </row>
    <row r="10239" spans="1:11" customFormat="1" x14ac:dyDescent="0.25">
      <c r="A10239" t="str">
        <f t="shared" si="1486"/>
        <v>41</v>
      </c>
      <c r="B10239" t="s">
        <v>812</v>
      </c>
      <c r="C10239" t="str">
        <f t="shared" si="1487"/>
        <v>095</v>
      </c>
      <c r="D10239" t="s">
        <v>906</v>
      </c>
      <c r="E10239" t="str">
        <f t="shared" si="1488"/>
        <v>01</v>
      </c>
      <c r="F10239" t="str">
        <f>"003"</f>
        <v>003</v>
      </c>
      <c r="G10239" t="str">
        <f>""</f>
        <v/>
      </c>
      <c r="H10239" t="s">
        <v>1</v>
      </c>
      <c r="I10239" t="s">
        <v>3991</v>
      </c>
      <c r="J10239" t="s">
        <v>7588</v>
      </c>
      <c r="K10239" t="str">
        <f t="shared" si="1489"/>
        <v>41710</v>
      </c>
    </row>
    <row r="10240" spans="1:11" customFormat="1" x14ac:dyDescent="0.25">
      <c r="A10240" t="str">
        <f t="shared" si="1486"/>
        <v>41</v>
      </c>
      <c r="B10240" t="s">
        <v>812</v>
      </c>
      <c r="C10240" t="str">
        <f t="shared" si="1487"/>
        <v>095</v>
      </c>
      <c r="D10240" t="s">
        <v>906</v>
      </c>
      <c r="E10240" t="str">
        <f t="shared" si="1488"/>
        <v>01</v>
      </c>
      <c r="F10240" t="str">
        <f>"003"</f>
        <v>003</v>
      </c>
      <c r="G10240" t="str">
        <f>""</f>
        <v/>
      </c>
      <c r="H10240" t="s">
        <v>0</v>
      </c>
      <c r="I10240" t="s">
        <v>3991</v>
      </c>
      <c r="J10240" t="s">
        <v>7588</v>
      </c>
      <c r="K10240" t="str">
        <f t="shared" si="1489"/>
        <v>41710</v>
      </c>
    </row>
    <row r="10241" spans="1:11" customFormat="1" x14ac:dyDescent="0.25">
      <c r="A10241" t="str">
        <f t="shared" si="1486"/>
        <v>41</v>
      </c>
      <c r="B10241" t="s">
        <v>812</v>
      </c>
      <c r="C10241" t="str">
        <f t="shared" si="1487"/>
        <v>095</v>
      </c>
      <c r="D10241" t="s">
        <v>906</v>
      </c>
      <c r="E10241" t="str">
        <f t="shared" si="1488"/>
        <v>01</v>
      </c>
      <c r="F10241" t="str">
        <f>"004"</f>
        <v>004</v>
      </c>
      <c r="G10241" t="str">
        <f>""</f>
        <v/>
      </c>
      <c r="H10241" t="s">
        <v>1</v>
      </c>
      <c r="I10241" t="s">
        <v>3991</v>
      </c>
      <c r="J10241" t="s">
        <v>7588</v>
      </c>
      <c r="K10241" t="str">
        <f t="shared" si="1489"/>
        <v>41710</v>
      </c>
    </row>
    <row r="10242" spans="1:11" customFormat="1" x14ac:dyDescent="0.25">
      <c r="A10242" t="str">
        <f t="shared" si="1486"/>
        <v>41</v>
      </c>
      <c r="B10242" t="s">
        <v>812</v>
      </c>
      <c r="C10242" t="str">
        <f t="shared" si="1487"/>
        <v>095</v>
      </c>
      <c r="D10242" t="s">
        <v>906</v>
      </c>
      <c r="E10242" t="str">
        <f t="shared" si="1488"/>
        <v>01</v>
      </c>
      <c r="F10242" t="str">
        <f>"004"</f>
        <v>004</v>
      </c>
      <c r="G10242" t="str">
        <f>""</f>
        <v/>
      </c>
      <c r="H10242" t="s">
        <v>0</v>
      </c>
      <c r="I10242" t="s">
        <v>3991</v>
      </c>
      <c r="J10242" t="s">
        <v>7588</v>
      </c>
      <c r="K10242" t="str">
        <f t="shared" si="1489"/>
        <v>41710</v>
      </c>
    </row>
    <row r="10243" spans="1:11" customFormat="1" x14ac:dyDescent="0.25">
      <c r="A10243" t="str">
        <f t="shared" si="1486"/>
        <v>41</v>
      </c>
      <c r="B10243" t="s">
        <v>812</v>
      </c>
      <c r="C10243" t="str">
        <f t="shared" si="1487"/>
        <v>095</v>
      </c>
      <c r="D10243" t="s">
        <v>906</v>
      </c>
      <c r="E10243" t="str">
        <f t="shared" si="1488"/>
        <v>01</v>
      </c>
      <c r="F10243" t="str">
        <f>"005"</f>
        <v>005</v>
      </c>
      <c r="G10243" t="str">
        <f>""</f>
        <v/>
      </c>
      <c r="H10243" t="s">
        <v>1</v>
      </c>
      <c r="I10243" t="s">
        <v>3992</v>
      </c>
      <c r="J10243" t="s">
        <v>7589</v>
      </c>
      <c r="K10243" t="str">
        <f t="shared" si="1489"/>
        <v>41710</v>
      </c>
    </row>
    <row r="10244" spans="1:11" customFormat="1" x14ac:dyDescent="0.25">
      <c r="A10244" t="str">
        <f t="shared" si="1486"/>
        <v>41</v>
      </c>
      <c r="B10244" t="s">
        <v>812</v>
      </c>
      <c r="C10244" t="str">
        <f t="shared" si="1487"/>
        <v>095</v>
      </c>
      <c r="D10244" t="s">
        <v>906</v>
      </c>
      <c r="E10244" t="str">
        <f t="shared" si="1488"/>
        <v>01</v>
      </c>
      <c r="F10244" t="str">
        <f>"005"</f>
        <v>005</v>
      </c>
      <c r="G10244" t="str">
        <f>""</f>
        <v/>
      </c>
      <c r="H10244" t="s">
        <v>0</v>
      </c>
      <c r="I10244" t="s">
        <v>3992</v>
      </c>
      <c r="J10244" t="s">
        <v>7589</v>
      </c>
      <c r="K10244" t="str">
        <f t="shared" si="1489"/>
        <v>41710</v>
      </c>
    </row>
    <row r="10245" spans="1:11" customFormat="1" x14ac:dyDescent="0.25">
      <c r="A10245" t="str">
        <f t="shared" si="1486"/>
        <v>41</v>
      </c>
      <c r="B10245" t="s">
        <v>812</v>
      </c>
      <c r="C10245" t="str">
        <f t="shared" si="1487"/>
        <v>095</v>
      </c>
      <c r="D10245" t="s">
        <v>906</v>
      </c>
      <c r="E10245" t="str">
        <f t="shared" si="1488"/>
        <v>01</v>
      </c>
      <c r="F10245" t="str">
        <f>"006"</f>
        <v>006</v>
      </c>
      <c r="G10245" t="str">
        <f>""</f>
        <v/>
      </c>
      <c r="H10245" t="s">
        <v>3</v>
      </c>
      <c r="I10245" t="s">
        <v>3991</v>
      </c>
      <c r="J10245" t="s">
        <v>7588</v>
      </c>
      <c r="K10245" t="str">
        <f t="shared" si="1489"/>
        <v>41710</v>
      </c>
    </row>
    <row r="10246" spans="1:11" customFormat="1" x14ac:dyDescent="0.25">
      <c r="A10246" t="str">
        <f t="shared" si="1486"/>
        <v>41</v>
      </c>
      <c r="B10246" t="s">
        <v>812</v>
      </c>
      <c r="C10246" t="str">
        <f t="shared" si="1487"/>
        <v>095</v>
      </c>
      <c r="D10246" t="s">
        <v>906</v>
      </c>
      <c r="E10246" t="str">
        <f t="shared" si="1488"/>
        <v>01</v>
      </c>
      <c r="F10246" t="str">
        <f>"007"</f>
        <v>007</v>
      </c>
      <c r="G10246" t="str">
        <f>""</f>
        <v/>
      </c>
      <c r="H10246" t="s">
        <v>1</v>
      </c>
      <c r="I10246" t="s">
        <v>3992</v>
      </c>
      <c r="J10246" t="s">
        <v>7589</v>
      </c>
      <c r="K10246" t="str">
        <f t="shared" si="1489"/>
        <v>41710</v>
      </c>
    </row>
    <row r="10247" spans="1:11" customFormat="1" x14ac:dyDescent="0.25">
      <c r="A10247" t="str">
        <f t="shared" si="1486"/>
        <v>41</v>
      </c>
      <c r="B10247" t="s">
        <v>812</v>
      </c>
      <c r="C10247" t="str">
        <f t="shared" si="1487"/>
        <v>095</v>
      </c>
      <c r="D10247" t="s">
        <v>906</v>
      </c>
      <c r="E10247" t="str">
        <f t="shared" si="1488"/>
        <v>01</v>
      </c>
      <c r="F10247" t="str">
        <f>"007"</f>
        <v>007</v>
      </c>
      <c r="G10247" t="str">
        <f>""</f>
        <v/>
      </c>
      <c r="H10247" t="s">
        <v>0</v>
      </c>
      <c r="I10247" t="s">
        <v>3992</v>
      </c>
      <c r="J10247" t="s">
        <v>7589</v>
      </c>
      <c r="K10247" t="str">
        <f t="shared" si="1489"/>
        <v>41710</v>
      </c>
    </row>
    <row r="10248" spans="1:11" customFormat="1" x14ac:dyDescent="0.25">
      <c r="A10248" t="str">
        <f t="shared" si="1486"/>
        <v>41</v>
      </c>
      <c r="B10248" t="s">
        <v>812</v>
      </c>
      <c r="C10248" t="str">
        <f t="shared" si="1487"/>
        <v>095</v>
      </c>
      <c r="D10248" t="s">
        <v>906</v>
      </c>
      <c r="E10248" t="str">
        <f t="shared" si="1488"/>
        <v>01</v>
      </c>
      <c r="F10248" t="str">
        <f>"008"</f>
        <v>008</v>
      </c>
      <c r="G10248" t="str">
        <f>""</f>
        <v/>
      </c>
      <c r="H10248" t="s">
        <v>1</v>
      </c>
      <c r="I10248" t="s">
        <v>3242</v>
      </c>
      <c r="J10248" t="s">
        <v>7590</v>
      </c>
      <c r="K10248" t="str">
        <f t="shared" si="1489"/>
        <v>41710</v>
      </c>
    </row>
    <row r="10249" spans="1:11" customFormat="1" x14ac:dyDescent="0.25">
      <c r="A10249" t="str">
        <f t="shared" si="1486"/>
        <v>41</v>
      </c>
      <c r="B10249" t="s">
        <v>812</v>
      </c>
      <c r="C10249" t="str">
        <f t="shared" si="1487"/>
        <v>095</v>
      </c>
      <c r="D10249" t="s">
        <v>906</v>
      </c>
      <c r="E10249" t="str">
        <f t="shared" si="1488"/>
        <v>01</v>
      </c>
      <c r="F10249" t="str">
        <f>"008"</f>
        <v>008</v>
      </c>
      <c r="G10249" t="str">
        <f>""</f>
        <v/>
      </c>
      <c r="H10249" t="s">
        <v>0</v>
      </c>
      <c r="I10249" t="s">
        <v>3242</v>
      </c>
      <c r="J10249" t="s">
        <v>7590</v>
      </c>
      <c r="K10249" t="str">
        <f t="shared" si="1489"/>
        <v>41710</v>
      </c>
    </row>
    <row r="10250" spans="1:11" customFormat="1" x14ac:dyDescent="0.25">
      <c r="A10250" t="str">
        <f t="shared" si="1486"/>
        <v>41</v>
      </c>
      <c r="B10250" t="s">
        <v>812</v>
      </c>
      <c r="C10250" t="str">
        <f t="shared" si="1487"/>
        <v>095</v>
      </c>
      <c r="D10250" t="s">
        <v>906</v>
      </c>
      <c r="E10250" t="str">
        <f t="shared" si="1488"/>
        <v>01</v>
      </c>
      <c r="F10250" t="str">
        <f>"009"</f>
        <v>009</v>
      </c>
      <c r="G10250" t="str">
        <f>""</f>
        <v/>
      </c>
      <c r="H10250" t="s">
        <v>1</v>
      </c>
      <c r="I10250" t="s">
        <v>3991</v>
      </c>
      <c r="J10250" t="s">
        <v>7588</v>
      </c>
      <c r="K10250" t="str">
        <f t="shared" si="1489"/>
        <v>41710</v>
      </c>
    </row>
    <row r="10251" spans="1:11" customFormat="1" x14ac:dyDescent="0.25">
      <c r="A10251" t="str">
        <f t="shared" si="1486"/>
        <v>41</v>
      </c>
      <c r="B10251" t="s">
        <v>812</v>
      </c>
      <c r="C10251" t="str">
        <f t="shared" si="1487"/>
        <v>095</v>
      </c>
      <c r="D10251" t="s">
        <v>906</v>
      </c>
      <c r="E10251" t="str">
        <f t="shared" si="1488"/>
        <v>01</v>
      </c>
      <c r="F10251" t="str">
        <f>"009"</f>
        <v>009</v>
      </c>
      <c r="G10251" t="str">
        <f>""</f>
        <v/>
      </c>
      <c r="H10251" t="s">
        <v>0</v>
      </c>
      <c r="I10251" t="s">
        <v>3991</v>
      </c>
      <c r="J10251" t="s">
        <v>7588</v>
      </c>
      <c r="K10251" t="str">
        <f t="shared" si="1489"/>
        <v>41710</v>
      </c>
    </row>
    <row r="10252" spans="1:11" customFormat="1" x14ac:dyDescent="0.25">
      <c r="A10252" t="str">
        <f t="shared" si="1486"/>
        <v>41</v>
      </c>
      <c r="B10252" t="s">
        <v>812</v>
      </c>
      <c r="C10252" t="str">
        <f t="shared" si="1487"/>
        <v>095</v>
      </c>
      <c r="D10252" t="s">
        <v>906</v>
      </c>
      <c r="E10252" t="str">
        <f t="shared" si="1488"/>
        <v>01</v>
      </c>
      <c r="F10252" t="str">
        <f>"010"</f>
        <v>010</v>
      </c>
      <c r="G10252" t="str">
        <f>""</f>
        <v/>
      </c>
      <c r="H10252" t="s">
        <v>1</v>
      </c>
      <c r="I10252" t="s">
        <v>3992</v>
      </c>
      <c r="J10252" t="s">
        <v>7589</v>
      </c>
      <c r="K10252" t="str">
        <f t="shared" si="1489"/>
        <v>41710</v>
      </c>
    </row>
    <row r="10253" spans="1:11" customFormat="1" x14ac:dyDescent="0.25">
      <c r="A10253" t="str">
        <f t="shared" si="1486"/>
        <v>41</v>
      </c>
      <c r="B10253" t="s">
        <v>812</v>
      </c>
      <c r="C10253" t="str">
        <f t="shared" si="1487"/>
        <v>095</v>
      </c>
      <c r="D10253" t="s">
        <v>906</v>
      </c>
      <c r="E10253" t="str">
        <f t="shared" si="1488"/>
        <v>01</v>
      </c>
      <c r="F10253" t="str">
        <f>"010"</f>
        <v>010</v>
      </c>
      <c r="G10253" t="str">
        <f>""</f>
        <v/>
      </c>
      <c r="H10253" t="s">
        <v>0</v>
      </c>
      <c r="I10253" t="s">
        <v>3992</v>
      </c>
      <c r="J10253" t="s">
        <v>7589</v>
      </c>
      <c r="K10253" t="str">
        <f t="shared" si="1489"/>
        <v>41710</v>
      </c>
    </row>
    <row r="10254" spans="1:11" customFormat="1" x14ac:dyDescent="0.25">
      <c r="A10254" t="str">
        <f t="shared" si="1486"/>
        <v>41</v>
      </c>
      <c r="B10254" t="s">
        <v>812</v>
      </c>
      <c r="C10254" t="str">
        <f t="shared" si="1487"/>
        <v>095</v>
      </c>
      <c r="D10254" t="s">
        <v>906</v>
      </c>
      <c r="E10254" t="str">
        <f t="shared" ref="E10254:E10263" si="1490">"02"</f>
        <v>02</v>
      </c>
      <c r="F10254" t="str">
        <f>"001"</f>
        <v>001</v>
      </c>
      <c r="G10254" t="str">
        <f>""</f>
        <v/>
      </c>
      <c r="H10254" t="s">
        <v>1</v>
      </c>
      <c r="I10254" t="s">
        <v>3993</v>
      </c>
      <c r="J10254" t="s">
        <v>7591</v>
      </c>
      <c r="K10254" t="str">
        <f t="shared" si="1489"/>
        <v>41710</v>
      </c>
    </row>
    <row r="10255" spans="1:11" customFormat="1" x14ac:dyDescent="0.25">
      <c r="A10255" t="str">
        <f t="shared" si="1486"/>
        <v>41</v>
      </c>
      <c r="B10255" t="s">
        <v>812</v>
      </c>
      <c r="C10255" t="str">
        <f t="shared" si="1487"/>
        <v>095</v>
      </c>
      <c r="D10255" t="s">
        <v>906</v>
      </c>
      <c r="E10255" t="str">
        <f t="shared" si="1490"/>
        <v>02</v>
      </c>
      <c r="F10255" t="str">
        <f>"001"</f>
        <v>001</v>
      </c>
      <c r="G10255" t="str">
        <f>""</f>
        <v/>
      </c>
      <c r="H10255" t="s">
        <v>0</v>
      </c>
      <c r="I10255" t="s">
        <v>3993</v>
      </c>
      <c r="J10255" t="s">
        <v>7591</v>
      </c>
      <c r="K10255" t="str">
        <f t="shared" si="1489"/>
        <v>41710</v>
      </c>
    </row>
    <row r="10256" spans="1:11" customFormat="1" x14ac:dyDescent="0.25">
      <c r="A10256" t="str">
        <f t="shared" si="1486"/>
        <v>41</v>
      </c>
      <c r="B10256" t="s">
        <v>812</v>
      </c>
      <c r="C10256" t="str">
        <f t="shared" si="1487"/>
        <v>095</v>
      </c>
      <c r="D10256" t="s">
        <v>906</v>
      </c>
      <c r="E10256" t="str">
        <f t="shared" si="1490"/>
        <v>02</v>
      </c>
      <c r="F10256" t="str">
        <f>"002"</f>
        <v>002</v>
      </c>
      <c r="G10256" t="str">
        <f>""</f>
        <v/>
      </c>
      <c r="H10256" t="s">
        <v>1</v>
      </c>
      <c r="I10256" t="s">
        <v>3994</v>
      </c>
      <c r="J10256" t="s">
        <v>7592</v>
      </c>
      <c r="K10256" t="str">
        <f t="shared" si="1489"/>
        <v>41710</v>
      </c>
    </row>
    <row r="10257" spans="1:11" customFormat="1" x14ac:dyDescent="0.25">
      <c r="A10257" t="str">
        <f t="shared" si="1486"/>
        <v>41</v>
      </c>
      <c r="B10257" t="s">
        <v>812</v>
      </c>
      <c r="C10257" t="str">
        <f t="shared" si="1487"/>
        <v>095</v>
      </c>
      <c r="D10257" t="s">
        <v>906</v>
      </c>
      <c r="E10257" t="str">
        <f t="shared" si="1490"/>
        <v>02</v>
      </c>
      <c r="F10257" t="str">
        <f>"002"</f>
        <v>002</v>
      </c>
      <c r="G10257" t="str">
        <f>""</f>
        <v/>
      </c>
      <c r="H10257" t="s">
        <v>0</v>
      </c>
      <c r="I10257" t="s">
        <v>3994</v>
      </c>
      <c r="J10257" t="s">
        <v>7592</v>
      </c>
      <c r="K10257" t="str">
        <f t="shared" si="1489"/>
        <v>41710</v>
      </c>
    </row>
    <row r="10258" spans="1:11" customFormat="1" x14ac:dyDescent="0.25">
      <c r="A10258" t="str">
        <f t="shared" si="1486"/>
        <v>41</v>
      </c>
      <c r="B10258" t="s">
        <v>812</v>
      </c>
      <c r="C10258" t="str">
        <f t="shared" si="1487"/>
        <v>095</v>
      </c>
      <c r="D10258" t="s">
        <v>906</v>
      </c>
      <c r="E10258" t="str">
        <f t="shared" si="1490"/>
        <v>02</v>
      </c>
      <c r="F10258" t="str">
        <f>"003"</f>
        <v>003</v>
      </c>
      <c r="G10258" t="str">
        <f>""</f>
        <v/>
      </c>
      <c r="H10258" t="s">
        <v>1</v>
      </c>
      <c r="I10258" t="s">
        <v>3995</v>
      </c>
      <c r="J10258" t="s">
        <v>7593</v>
      </c>
      <c r="K10258" t="str">
        <f t="shared" si="1489"/>
        <v>41710</v>
      </c>
    </row>
    <row r="10259" spans="1:11" customFormat="1" x14ac:dyDescent="0.25">
      <c r="A10259" t="str">
        <f t="shared" si="1486"/>
        <v>41</v>
      </c>
      <c r="B10259" t="s">
        <v>812</v>
      </c>
      <c r="C10259" t="str">
        <f t="shared" si="1487"/>
        <v>095</v>
      </c>
      <c r="D10259" t="s">
        <v>906</v>
      </c>
      <c r="E10259" t="str">
        <f t="shared" si="1490"/>
        <v>02</v>
      </c>
      <c r="F10259" t="str">
        <f>"003"</f>
        <v>003</v>
      </c>
      <c r="G10259" t="str">
        <f>""</f>
        <v/>
      </c>
      <c r="H10259" t="s">
        <v>0</v>
      </c>
      <c r="I10259" t="s">
        <v>3995</v>
      </c>
      <c r="J10259" t="s">
        <v>7593</v>
      </c>
      <c r="K10259" t="str">
        <f t="shared" si="1489"/>
        <v>41710</v>
      </c>
    </row>
    <row r="10260" spans="1:11" customFormat="1" x14ac:dyDescent="0.25">
      <c r="A10260" t="str">
        <f t="shared" si="1486"/>
        <v>41</v>
      </c>
      <c r="B10260" t="s">
        <v>812</v>
      </c>
      <c r="C10260" t="str">
        <f t="shared" si="1487"/>
        <v>095</v>
      </c>
      <c r="D10260" t="s">
        <v>906</v>
      </c>
      <c r="E10260" t="str">
        <f t="shared" si="1490"/>
        <v>02</v>
      </c>
      <c r="F10260" t="str">
        <f>"003"</f>
        <v>003</v>
      </c>
      <c r="G10260" t="str">
        <f>""</f>
        <v/>
      </c>
      <c r="H10260" t="s">
        <v>2</v>
      </c>
      <c r="I10260" t="s">
        <v>3995</v>
      </c>
      <c r="J10260" t="s">
        <v>7593</v>
      </c>
      <c r="K10260" t="str">
        <f t="shared" si="1489"/>
        <v>41710</v>
      </c>
    </row>
    <row r="10261" spans="1:11" customFormat="1" x14ac:dyDescent="0.25">
      <c r="A10261" t="str">
        <f t="shared" si="1486"/>
        <v>41</v>
      </c>
      <c r="B10261" t="s">
        <v>812</v>
      </c>
      <c r="C10261" t="str">
        <f t="shared" si="1487"/>
        <v>095</v>
      </c>
      <c r="D10261" t="s">
        <v>906</v>
      </c>
      <c r="E10261" t="str">
        <f t="shared" si="1490"/>
        <v>02</v>
      </c>
      <c r="F10261" t="str">
        <f>"004"</f>
        <v>004</v>
      </c>
      <c r="G10261" t="str">
        <f>""</f>
        <v/>
      </c>
      <c r="H10261" t="s">
        <v>3</v>
      </c>
      <c r="I10261" t="s">
        <v>3995</v>
      </c>
      <c r="J10261" t="s">
        <v>7593</v>
      </c>
      <c r="K10261" t="str">
        <f t="shared" si="1489"/>
        <v>41710</v>
      </c>
    </row>
    <row r="10262" spans="1:11" customFormat="1" x14ac:dyDescent="0.25">
      <c r="A10262" t="str">
        <f t="shared" si="1486"/>
        <v>41</v>
      </c>
      <c r="B10262" t="s">
        <v>812</v>
      </c>
      <c r="C10262" t="str">
        <f t="shared" si="1487"/>
        <v>095</v>
      </c>
      <c r="D10262" t="s">
        <v>906</v>
      </c>
      <c r="E10262" t="str">
        <f t="shared" si="1490"/>
        <v>02</v>
      </c>
      <c r="F10262" t="str">
        <f>"005"</f>
        <v>005</v>
      </c>
      <c r="G10262" t="str">
        <f>""</f>
        <v/>
      </c>
      <c r="H10262" t="s">
        <v>1</v>
      </c>
      <c r="I10262" t="s">
        <v>3991</v>
      </c>
      <c r="J10262" t="s">
        <v>7588</v>
      </c>
      <c r="K10262" t="str">
        <f t="shared" si="1489"/>
        <v>41710</v>
      </c>
    </row>
    <row r="10263" spans="1:11" customFormat="1" x14ac:dyDescent="0.25">
      <c r="A10263" t="str">
        <f t="shared" si="1486"/>
        <v>41</v>
      </c>
      <c r="B10263" t="s">
        <v>812</v>
      </c>
      <c r="C10263" t="str">
        <f t="shared" si="1487"/>
        <v>095</v>
      </c>
      <c r="D10263" t="s">
        <v>906</v>
      </c>
      <c r="E10263" t="str">
        <f t="shared" si="1490"/>
        <v>02</v>
      </c>
      <c r="F10263" t="str">
        <f>"005"</f>
        <v>005</v>
      </c>
      <c r="G10263" t="str">
        <f>""</f>
        <v/>
      </c>
      <c r="H10263" t="s">
        <v>0</v>
      </c>
      <c r="I10263" t="s">
        <v>3991</v>
      </c>
      <c r="J10263" t="s">
        <v>7588</v>
      </c>
      <c r="K10263" t="str">
        <f t="shared" si="1489"/>
        <v>41710</v>
      </c>
    </row>
    <row r="10264" spans="1:11" customFormat="1" x14ac:dyDescent="0.25">
      <c r="A10264" t="str">
        <f t="shared" si="1486"/>
        <v>41</v>
      </c>
      <c r="B10264" t="s">
        <v>812</v>
      </c>
      <c r="C10264" t="str">
        <f t="shared" si="1487"/>
        <v>095</v>
      </c>
      <c r="D10264" t="s">
        <v>906</v>
      </c>
      <c r="E10264" t="str">
        <f t="shared" ref="E10264:E10277" si="1491">"03"</f>
        <v>03</v>
      </c>
      <c r="F10264" t="str">
        <f>"002"</f>
        <v>002</v>
      </c>
      <c r="G10264" t="str">
        <f>""</f>
        <v/>
      </c>
      <c r="H10264" t="s">
        <v>1</v>
      </c>
      <c r="I10264" t="s">
        <v>3996</v>
      </c>
      <c r="J10264" t="s">
        <v>7594</v>
      </c>
      <c r="K10264" t="str">
        <f t="shared" si="1489"/>
        <v>41710</v>
      </c>
    </row>
    <row r="10265" spans="1:11" customFormat="1" x14ac:dyDescent="0.25">
      <c r="A10265" t="str">
        <f t="shared" si="1486"/>
        <v>41</v>
      </c>
      <c r="B10265" t="s">
        <v>812</v>
      </c>
      <c r="C10265" t="str">
        <f t="shared" si="1487"/>
        <v>095</v>
      </c>
      <c r="D10265" t="s">
        <v>906</v>
      </c>
      <c r="E10265" t="str">
        <f t="shared" si="1491"/>
        <v>03</v>
      </c>
      <c r="F10265" t="str">
        <f>"002"</f>
        <v>002</v>
      </c>
      <c r="G10265" t="str">
        <f>""</f>
        <v/>
      </c>
      <c r="H10265" t="s">
        <v>0</v>
      </c>
      <c r="I10265" t="s">
        <v>3996</v>
      </c>
      <c r="J10265" t="s">
        <v>7594</v>
      </c>
      <c r="K10265" t="str">
        <f t="shared" si="1489"/>
        <v>41710</v>
      </c>
    </row>
    <row r="10266" spans="1:11" customFormat="1" x14ac:dyDescent="0.25">
      <c r="A10266" t="str">
        <f t="shared" si="1486"/>
        <v>41</v>
      </c>
      <c r="B10266" t="s">
        <v>812</v>
      </c>
      <c r="C10266" t="str">
        <f t="shared" si="1487"/>
        <v>095</v>
      </c>
      <c r="D10266" t="s">
        <v>906</v>
      </c>
      <c r="E10266" t="str">
        <f t="shared" si="1491"/>
        <v>03</v>
      </c>
      <c r="F10266" t="str">
        <f>"003"</f>
        <v>003</v>
      </c>
      <c r="G10266" t="str">
        <f>""</f>
        <v/>
      </c>
      <c r="H10266" t="s">
        <v>1</v>
      </c>
      <c r="I10266" t="s">
        <v>3997</v>
      </c>
      <c r="J10266" t="s">
        <v>7595</v>
      </c>
      <c r="K10266" t="str">
        <f t="shared" si="1489"/>
        <v>41710</v>
      </c>
    </row>
    <row r="10267" spans="1:11" customFormat="1" x14ac:dyDescent="0.25">
      <c r="A10267" t="str">
        <f t="shared" si="1486"/>
        <v>41</v>
      </c>
      <c r="B10267" t="s">
        <v>812</v>
      </c>
      <c r="C10267" t="str">
        <f t="shared" si="1487"/>
        <v>095</v>
      </c>
      <c r="D10267" t="s">
        <v>906</v>
      </c>
      <c r="E10267" t="str">
        <f t="shared" si="1491"/>
        <v>03</v>
      </c>
      <c r="F10267" t="str">
        <f>"003"</f>
        <v>003</v>
      </c>
      <c r="G10267" t="str">
        <f>""</f>
        <v/>
      </c>
      <c r="H10267" t="s">
        <v>0</v>
      </c>
      <c r="I10267" t="s">
        <v>3997</v>
      </c>
      <c r="J10267" t="s">
        <v>7595</v>
      </c>
      <c r="K10267" t="str">
        <f t="shared" si="1489"/>
        <v>41710</v>
      </c>
    </row>
    <row r="10268" spans="1:11" customFormat="1" x14ac:dyDescent="0.25">
      <c r="A10268" t="str">
        <f t="shared" si="1486"/>
        <v>41</v>
      </c>
      <c r="B10268" t="s">
        <v>812</v>
      </c>
      <c r="C10268" t="str">
        <f t="shared" si="1487"/>
        <v>095</v>
      </c>
      <c r="D10268" t="s">
        <v>906</v>
      </c>
      <c r="E10268" t="str">
        <f t="shared" si="1491"/>
        <v>03</v>
      </c>
      <c r="F10268" t="str">
        <f>"004"</f>
        <v>004</v>
      </c>
      <c r="G10268" t="str">
        <f>""</f>
        <v/>
      </c>
      <c r="H10268" t="s">
        <v>1</v>
      </c>
      <c r="I10268" t="s">
        <v>3242</v>
      </c>
      <c r="J10268" t="s">
        <v>7590</v>
      </c>
      <c r="K10268" t="str">
        <f t="shared" si="1489"/>
        <v>41710</v>
      </c>
    </row>
    <row r="10269" spans="1:11" customFormat="1" x14ac:dyDescent="0.25">
      <c r="A10269" t="str">
        <f t="shared" si="1486"/>
        <v>41</v>
      </c>
      <c r="B10269" t="s">
        <v>812</v>
      </c>
      <c r="C10269" t="str">
        <f t="shared" si="1487"/>
        <v>095</v>
      </c>
      <c r="D10269" t="s">
        <v>906</v>
      </c>
      <c r="E10269" t="str">
        <f t="shared" si="1491"/>
        <v>03</v>
      </c>
      <c r="F10269" t="str">
        <f>"004"</f>
        <v>004</v>
      </c>
      <c r="G10269" t="str">
        <f>""</f>
        <v/>
      </c>
      <c r="H10269" t="s">
        <v>0</v>
      </c>
      <c r="I10269" t="s">
        <v>3242</v>
      </c>
      <c r="J10269" t="s">
        <v>7590</v>
      </c>
      <c r="K10269" t="str">
        <f t="shared" si="1489"/>
        <v>41710</v>
      </c>
    </row>
    <row r="10270" spans="1:11" customFormat="1" x14ac:dyDescent="0.25">
      <c r="A10270" t="str">
        <f t="shared" si="1486"/>
        <v>41</v>
      </c>
      <c r="B10270" t="s">
        <v>812</v>
      </c>
      <c r="C10270" t="str">
        <f t="shared" si="1487"/>
        <v>095</v>
      </c>
      <c r="D10270" t="s">
        <v>906</v>
      </c>
      <c r="E10270" t="str">
        <f t="shared" si="1491"/>
        <v>03</v>
      </c>
      <c r="F10270" t="str">
        <f>"005"</f>
        <v>005</v>
      </c>
      <c r="G10270" t="str">
        <f>""</f>
        <v/>
      </c>
      <c r="H10270" t="s">
        <v>1</v>
      </c>
      <c r="I10270" t="s">
        <v>3997</v>
      </c>
      <c r="J10270" t="s">
        <v>7595</v>
      </c>
      <c r="K10270" t="str">
        <f t="shared" si="1489"/>
        <v>41710</v>
      </c>
    </row>
    <row r="10271" spans="1:11" customFormat="1" x14ac:dyDescent="0.25">
      <c r="A10271" t="str">
        <f t="shared" si="1486"/>
        <v>41</v>
      </c>
      <c r="B10271" t="s">
        <v>812</v>
      </c>
      <c r="C10271" t="str">
        <f t="shared" si="1487"/>
        <v>095</v>
      </c>
      <c r="D10271" t="s">
        <v>906</v>
      </c>
      <c r="E10271" t="str">
        <f t="shared" si="1491"/>
        <v>03</v>
      </c>
      <c r="F10271" t="str">
        <f>"005"</f>
        <v>005</v>
      </c>
      <c r="G10271" t="str">
        <f>""</f>
        <v/>
      </c>
      <c r="H10271" t="s">
        <v>0</v>
      </c>
      <c r="I10271" t="s">
        <v>3997</v>
      </c>
      <c r="J10271" t="s">
        <v>7595</v>
      </c>
      <c r="K10271" t="str">
        <f t="shared" si="1489"/>
        <v>41710</v>
      </c>
    </row>
    <row r="10272" spans="1:11" customFormat="1" x14ac:dyDescent="0.25">
      <c r="A10272" t="str">
        <f t="shared" si="1486"/>
        <v>41</v>
      </c>
      <c r="B10272" t="s">
        <v>812</v>
      </c>
      <c r="C10272" t="str">
        <f t="shared" si="1487"/>
        <v>095</v>
      </c>
      <c r="D10272" t="s">
        <v>906</v>
      </c>
      <c r="E10272" t="str">
        <f t="shared" si="1491"/>
        <v>03</v>
      </c>
      <c r="F10272" t="str">
        <f>"005"</f>
        <v>005</v>
      </c>
      <c r="G10272" t="str">
        <f>""</f>
        <v/>
      </c>
      <c r="H10272" t="s">
        <v>2</v>
      </c>
      <c r="I10272" t="s">
        <v>3997</v>
      </c>
      <c r="J10272" t="s">
        <v>7595</v>
      </c>
      <c r="K10272" t="str">
        <f t="shared" si="1489"/>
        <v>41710</v>
      </c>
    </row>
    <row r="10273" spans="1:11" customFormat="1" x14ac:dyDescent="0.25">
      <c r="A10273" t="str">
        <f t="shared" si="1486"/>
        <v>41</v>
      </c>
      <c r="B10273" t="s">
        <v>812</v>
      </c>
      <c r="C10273" t="str">
        <f t="shared" si="1487"/>
        <v>095</v>
      </c>
      <c r="D10273" t="s">
        <v>906</v>
      </c>
      <c r="E10273" t="str">
        <f t="shared" si="1491"/>
        <v>03</v>
      </c>
      <c r="F10273" t="str">
        <f>"006"</f>
        <v>006</v>
      </c>
      <c r="G10273" t="str">
        <f>""</f>
        <v/>
      </c>
      <c r="H10273" t="s">
        <v>1</v>
      </c>
      <c r="I10273" t="s">
        <v>3242</v>
      </c>
      <c r="J10273" t="s">
        <v>7590</v>
      </c>
      <c r="K10273" t="str">
        <f t="shared" si="1489"/>
        <v>41710</v>
      </c>
    </row>
    <row r="10274" spans="1:11" customFormat="1" x14ac:dyDescent="0.25">
      <c r="A10274" t="str">
        <f t="shared" si="1486"/>
        <v>41</v>
      </c>
      <c r="B10274" t="s">
        <v>812</v>
      </c>
      <c r="C10274" t="str">
        <f t="shared" si="1487"/>
        <v>095</v>
      </c>
      <c r="D10274" t="s">
        <v>906</v>
      </c>
      <c r="E10274" t="str">
        <f t="shared" si="1491"/>
        <v>03</v>
      </c>
      <c r="F10274" t="str">
        <f>"006"</f>
        <v>006</v>
      </c>
      <c r="G10274" t="str">
        <f>""</f>
        <v/>
      </c>
      <c r="H10274" t="s">
        <v>0</v>
      </c>
      <c r="I10274" t="s">
        <v>3242</v>
      </c>
      <c r="J10274" t="s">
        <v>7590</v>
      </c>
      <c r="K10274" t="str">
        <f t="shared" si="1489"/>
        <v>41710</v>
      </c>
    </row>
    <row r="10275" spans="1:11" customFormat="1" x14ac:dyDescent="0.25">
      <c r="A10275" t="str">
        <f t="shared" si="1486"/>
        <v>41</v>
      </c>
      <c r="B10275" t="s">
        <v>812</v>
      </c>
      <c r="C10275" t="str">
        <f t="shared" si="1487"/>
        <v>095</v>
      </c>
      <c r="D10275" t="s">
        <v>906</v>
      </c>
      <c r="E10275" t="str">
        <f t="shared" si="1491"/>
        <v>03</v>
      </c>
      <c r="F10275" t="str">
        <f>"006"</f>
        <v>006</v>
      </c>
      <c r="G10275" t="str">
        <f>""</f>
        <v/>
      </c>
      <c r="H10275" t="s">
        <v>2</v>
      </c>
      <c r="I10275" t="s">
        <v>3242</v>
      </c>
      <c r="J10275" t="s">
        <v>7590</v>
      </c>
      <c r="K10275" t="str">
        <f t="shared" si="1489"/>
        <v>41710</v>
      </c>
    </row>
    <row r="10276" spans="1:11" customFormat="1" x14ac:dyDescent="0.25">
      <c r="A10276" t="str">
        <f t="shared" si="1486"/>
        <v>41</v>
      </c>
      <c r="B10276" t="s">
        <v>812</v>
      </c>
      <c r="C10276" t="str">
        <f t="shared" si="1487"/>
        <v>095</v>
      </c>
      <c r="D10276" t="s">
        <v>906</v>
      </c>
      <c r="E10276" t="str">
        <f t="shared" si="1491"/>
        <v>03</v>
      </c>
      <c r="F10276" t="str">
        <f>"007"</f>
        <v>007</v>
      </c>
      <c r="G10276" t="str">
        <f>""</f>
        <v/>
      </c>
      <c r="H10276" t="s">
        <v>1</v>
      </c>
      <c r="I10276" t="s">
        <v>3996</v>
      </c>
      <c r="J10276" t="s">
        <v>7594</v>
      </c>
      <c r="K10276" t="str">
        <f t="shared" si="1489"/>
        <v>41710</v>
      </c>
    </row>
    <row r="10277" spans="1:11" customFormat="1" x14ac:dyDescent="0.25">
      <c r="A10277" t="str">
        <f t="shared" si="1486"/>
        <v>41</v>
      </c>
      <c r="B10277" t="s">
        <v>812</v>
      </c>
      <c r="C10277" t="str">
        <f t="shared" si="1487"/>
        <v>095</v>
      </c>
      <c r="D10277" t="s">
        <v>906</v>
      </c>
      <c r="E10277" t="str">
        <f t="shared" si="1491"/>
        <v>03</v>
      </c>
      <c r="F10277" t="str">
        <f>"007"</f>
        <v>007</v>
      </c>
      <c r="G10277" t="str">
        <f>""</f>
        <v/>
      </c>
      <c r="H10277" t="s">
        <v>0</v>
      </c>
      <c r="I10277" t="s">
        <v>3996</v>
      </c>
      <c r="J10277" t="s">
        <v>7594</v>
      </c>
      <c r="K10277" t="str">
        <f t="shared" si="1489"/>
        <v>41710</v>
      </c>
    </row>
    <row r="10278" spans="1:11" customFormat="1" x14ac:dyDescent="0.25">
      <c r="A10278" t="str">
        <f t="shared" si="1486"/>
        <v>41</v>
      </c>
      <c r="B10278" t="s">
        <v>812</v>
      </c>
      <c r="C10278" t="str">
        <f t="shared" si="1487"/>
        <v>095</v>
      </c>
      <c r="D10278" t="s">
        <v>906</v>
      </c>
      <c r="E10278" t="str">
        <f>"04"</f>
        <v>04</v>
      </c>
      <c r="F10278" t="str">
        <f>"001"</f>
        <v>001</v>
      </c>
      <c r="G10278" t="str">
        <f>""</f>
        <v/>
      </c>
      <c r="H10278" t="s">
        <v>3</v>
      </c>
      <c r="I10278" t="s">
        <v>3993</v>
      </c>
      <c r="J10278" t="s">
        <v>7591</v>
      </c>
      <c r="K10278" t="str">
        <f t="shared" si="1489"/>
        <v>41710</v>
      </c>
    </row>
    <row r="10279" spans="1:11" customFormat="1" x14ac:dyDescent="0.25">
      <c r="A10279" t="str">
        <f t="shared" si="1486"/>
        <v>41</v>
      </c>
      <c r="B10279" t="s">
        <v>812</v>
      </c>
      <c r="C10279" t="str">
        <f t="shared" si="1487"/>
        <v>095</v>
      </c>
      <c r="D10279" t="s">
        <v>906</v>
      </c>
      <c r="E10279" t="str">
        <f>"04"</f>
        <v>04</v>
      </c>
      <c r="F10279" t="str">
        <f>"002"</f>
        <v>002</v>
      </c>
      <c r="G10279" t="str">
        <f>""</f>
        <v/>
      </c>
      <c r="H10279" t="s">
        <v>1</v>
      </c>
      <c r="I10279" t="s">
        <v>3993</v>
      </c>
      <c r="J10279" t="s">
        <v>7591</v>
      </c>
      <c r="K10279" t="str">
        <f t="shared" si="1489"/>
        <v>41710</v>
      </c>
    </row>
    <row r="10280" spans="1:11" customFormat="1" x14ac:dyDescent="0.25">
      <c r="A10280" t="str">
        <f t="shared" si="1486"/>
        <v>41</v>
      </c>
      <c r="B10280" t="s">
        <v>812</v>
      </c>
      <c r="C10280" t="str">
        <f t="shared" si="1487"/>
        <v>095</v>
      </c>
      <c r="D10280" t="s">
        <v>906</v>
      </c>
      <c r="E10280" t="str">
        <f>"04"</f>
        <v>04</v>
      </c>
      <c r="F10280" t="str">
        <f>"002"</f>
        <v>002</v>
      </c>
      <c r="G10280" t="str">
        <f>""</f>
        <v/>
      </c>
      <c r="H10280" t="s">
        <v>0</v>
      </c>
      <c r="I10280" t="s">
        <v>3993</v>
      </c>
      <c r="J10280" t="s">
        <v>7591</v>
      </c>
      <c r="K10280" t="str">
        <f t="shared" si="1489"/>
        <v>41710</v>
      </c>
    </row>
    <row r="10281" spans="1:11" customFormat="1" x14ac:dyDescent="0.25">
      <c r="A10281" t="str">
        <f t="shared" si="1486"/>
        <v>41</v>
      </c>
      <c r="B10281" t="s">
        <v>812</v>
      </c>
      <c r="C10281" t="str">
        <f t="shared" si="1487"/>
        <v>095</v>
      </c>
      <c r="D10281" t="s">
        <v>906</v>
      </c>
      <c r="E10281" t="str">
        <f>"04"</f>
        <v>04</v>
      </c>
      <c r="F10281" t="str">
        <f>"002"</f>
        <v>002</v>
      </c>
      <c r="G10281" t="str">
        <f>""</f>
        <v/>
      </c>
      <c r="H10281" t="s">
        <v>2</v>
      </c>
      <c r="I10281" t="s">
        <v>3993</v>
      </c>
      <c r="J10281" t="s">
        <v>7591</v>
      </c>
      <c r="K10281" t="str">
        <f t="shared" si="1489"/>
        <v>41710</v>
      </c>
    </row>
    <row r="10282" spans="1:11" customFormat="1" x14ac:dyDescent="0.25">
      <c r="A10282" t="str">
        <f t="shared" si="1486"/>
        <v>41</v>
      </c>
      <c r="B10282" t="s">
        <v>812</v>
      </c>
      <c r="C10282" t="str">
        <f t="shared" si="1487"/>
        <v>095</v>
      </c>
      <c r="D10282" t="s">
        <v>906</v>
      </c>
      <c r="E10282" t="str">
        <f>"04"</f>
        <v>04</v>
      </c>
      <c r="F10282" t="str">
        <f>"003"</f>
        <v>003</v>
      </c>
      <c r="G10282" t="str">
        <f>""</f>
        <v/>
      </c>
      <c r="H10282" t="s">
        <v>3</v>
      </c>
      <c r="I10282" t="s">
        <v>2638</v>
      </c>
      <c r="J10282" t="s">
        <v>7596</v>
      </c>
      <c r="K10282" t="str">
        <f t="shared" si="1489"/>
        <v>41710</v>
      </c>
    </row>
    <row r="10283" spans="1:11" customFormat="1" x14ac:dyDescent="0.25">
      <c r="A10283" t="str">
        <f t="shared" si="1486"/>
        <v>41</v>
      </c>
      <c r="B10283" t="s">
        <v>812</v>
      </c>
      <c r="C10283" t="str">
        <f t="shared" si="1487"/>
        <v>095</v>
      </c>
      <c r="D10283" t="s">
        <v>906</v>
      </c>
      <c r="E10283" t="str">
        <f t="shared" ref="E10283:E10306" si="1492">"05"</f>
        <v>05</v>
      </c>
      <c r="F10283" t="str">
        <f>"001"</f>
        <v>001</v>
      </c>
      <c r="G10283" t="str">
        <f>""</f>
        <v/>
      </c>
      <c r="H10283" t="s">
        <v>1</v>
      </c>
      <c r="I10283" t="s">
        <v>3998</v>
      </c>
      <c r="J10283" t="s">
        <v>7597</v>
      </c>
      <c r="K10283" t="str">
        <f t="shared" si="1489"/>
        <v>41710</v>
      </c>
    </row>
    <row r="10284" spans="1:11" customFormat="1" x14ac:dyDescent="0.25">
      <c r="A10284" t="str">
        <f t="shared" si="1486"/>
        <v>41</v>
      </c>
      <c r="B10284" t="s">
        <v>812</v>
      </c>
      <c r="C10284" t="str">
        <f t="shared" si="1487"/>
        <v>095</v>
      </c>
      <c r="D10284" t="s">
        <v>906</v>
      </c>
      <c r="E10284" t="str">
        <f t="shared" si="1492"/>
        <v>05</v>
      </c>
      <c r="F10284" t="str">
        <f>"001"</f>
        <v>001</v>
      </c>
      <c r="G10284" t="str">
        <f>""</f>
        <v/>
      </c>
      <c r="H10284" t="s">
        <v>0</v>
      </c>
      <c r="I10284" t="s">
        <v>3998</v>
      </c>
      <c r="J10284" t="s">
        <v>7597</v>
      </c>
      <c r="K10284" t="str">
        <f t="shared" si="1489"/>
        <v>41710</v>
      </c>
    </row>
    <row r="10285" spans="1:11" customFormat="1" x14ac:dyDescent="0.25">
      <c r="A10285" t="str">
        <f t="shared" si="1486"/>
        <v>41</v>
      </c>
      <c r="B10285" t="s">
        <v>812</v>
      </c>
      <c r="C10285" t="str">
        <f t="shared" si="1487"/>
        <v>095</v>
      </c>
      <c r="D10285" t="s">
        <v>906</v>
      </c>
      <c r="E10285" t="str">
        <f t="shared" si="1492"/>
        <v>05</v>
      </c>
      <c r="F10285" t="str">
        <f>"004"</f>
        <v>004</v>
      </c>
      <c r="G10285" t="str">
        <f>"01"</f>
        <v>01</v>
      </c>
      <c r="H10285" t="s">
        <v>1</v>
      </c>
      <c r="I10285" t="s">
        <v>3999</v>
      </c>
      <c r="J10285" t="s">
        <v>7598</v>
      </c>
      <c r="K10285" t="str">
        <f>"41727"</f>
        <v>41727</v>
      </c>
    </row>
    <row r="10286" spans="1:11" customFormat="1" x14ac:dyDescent="0.25">
      <c r="A10286" t="str">
        <f t="shared" si="1486"/>
        <v>41</v>
      </c>
      <c r="B10286" t="s">
        <v>812</v>
      </c>
      <c r="C10286" t="str">
        <f t="shared" si="1487"/>
        <v>095</v>
      </c>
      <c r="D10286" t="s">
        <v>906</v>
      </c>
      <c r="E10286" t="str">
        <f t="shared" si="1492"/>
        <v>05</v>
      </c>
      <c r="F10286" t="str">
        <f>"004"</f>
        <v>004</v>
      </c>
      <c r="G10286" t="str">
        <f>"02"</f>
        <v>02</v>
      </c>
      <c r="H10286" t="s">
        <v>0</v>
      </c>
      <c r="I10286" t="s">
        <v>4000</v>
      </c>
      <c r="J10286" t="s">
        <v>7599</v>
      </c>
      <c r="K10286" t="str">
        <f>"41728"</f>
        <v>41728</v>
      </c>
    </row>
    <row r="10287" spans="1:11" customFormat="1" x14ac:dyDescent="0.25">
      <c r="A10287" t="str">
        <f t="shared" si="1486"/>
        <v>41</v>
      </c>
      <c r="B10287" t="s">
        <v>812</v>
      </c>
      <c r="C10287" t="str">
        <f t="shared" si="1487"/>
        <v>095</v>
      </c>
      <c r="D10287" t="s">
        <v>906</v>
      </c>
      <c r="E10287" t="str">
        <f t="shared" si="1492"/>
        <v>05</v>
      </c>
      <c r="F10287" t="str">
        <f>"004"</f>
        <v>004</v>
      </c>
      <c r="G10287" t="str">
        <f>"03"</f>
        <v>03</v>
      </c>
      <c r="H10287" t="s">
        <v>2</v>
      </c>
      <c r="I10287" t="s">
        <v>4001</v>
      </c>
      <c r="J10287" t="s">
        <v>7600</v>
      </c>
      <c r="K10287" t="str">
        <f>"41719"</f>
        <v>41719</v>
      </c>
    </row>
    <row r="10288" spans="1:11" customFormat="1" x14ac:dyDescent="0.25">
      <c r="A10288" t="str">
        <f t="shared" si="1486"/>
        <v>41</v>
      </c>
      <c r="B10288" t="s">
        <v>812</v>
      </c>
      <c r="C10288" t="str">
        <f t="shared" si="1487"/>
        <v>095</v>
      </c>
      <c r="D10288" t="s">
        <v>906</v>
      </c>
      <c r="E10288" t="str">
        <f t="shared" si="1492"/>
        <v>05</v>
      </c>
      <c r="F10288" t="str">
        <f>"005"</f>
        <v>005</v>
      </c>
      <c r="G10288" t="str">
        <f>""</f>
        <v/>
      </c>
      <c r="H10288" t="s">
        <v>3</v>
      </c>
      <c r="I10288" t="s">
        <v>2638</v>
      </c>
      <c r="J10288" t="s">
        <v>7596</v>
      </c>
      <c r="K10288" t="str">
        <f t="shared" ref="K10288:K10306" si="1493">"41710"</f>
        <v>41710</v>
      </c>
    </row>
    <row r="10289" spans="1:11" customFormat="1" x14ac:dyDescent="0.25">
      <c r="A10289" t="str">
        <f t="shared" si="1486"/>
        <v>41</v>
      </c>
      <c r="B10289" t="s">
        <v>812</v>
      </c>
      <c r="C10289" t="str">
        <f t="shared" si="1487"/>
        <v>095</v>
      </c>
      <c r="D10289" t="s">
        <v>906</v>
      </c>
      <c r="E10289" t="str">
        <f t="shared" si="1492"/>
        <v>05</v>
      </c>
      <c r="F10289" t="str">
        <f>"006"</f>
        <v>006</v>
      </c>
      <c r="G10289" t="str">
        <f>""</f>
        <v/>
      </c>
      <c r="H10289" t="s">
        <v>1</v>
      </c>
      <c r="I10289" t="s">
        <v>4002</v>
      </c>
      <c r="J10289" t="s">
        <v>7601</v>
      </c>
      <c r="K10289" t="str">
        <f t="shared" si="1493"/>
        <v>41710</v>
      </c>
    </row>
    <row r="10290" spans="1:11" customFormat="1" x14ac:dyDescent="0.25">
      <c r="A10290" t="str">
        <f t="shared" si="1486"/>
        <v>41</v>
      </c>
      <c r="B10290" t="s">
        <v>812</v>
      </c>
      <c r="C10290" t="str">
        <f t="shared" si="1487"/>
        <v>095</v>
      </c>
      <c r="D10290" t="s">
        <v>906</v>
      </c>
      <c r="E10290" t="str">
        <f t="shared" si="1492"/>
        <v>05</v>
      </c>
      <c r="F10290" t="str">
        <f>"006"</f>
        <v>006</v>
      </c>
      <c r="G10290" t="str">
        <f>""</f>
        <v/>
      </c>
      <c r="H10290" t="s">
        <v>0</v>
      </c>
      <c r="I10290" t="s">
        <v>4002</v>
      </c>
      <c r="J10290" t="s">
        <v>7601</v>
      </c>
      <c r="K10290" t="str">
        <f t="shared" si="1493"/>
        <v>41710</v>
      </c>
    </row>
    <row r="10291" spans="1:11" customFormat="1" x14ac:dyDescent="0.25">
      <c r="A10291" t="str">
        <f t="shared" si="1486"/>
        <v>41</v>
      </c>
      <c r="B10291" t="s">
        <v>812</v>
      </c>
      <c r="C10291" t="str">
        <f t="shared" si="1487"/>
        <v>095</v>
      </c>
      <c r="D10291" t="s">
        <v>906</v>
      </c>
      <c r="E10291" t="str">
        <f t="shared" si="1492"/>
        <v>05</v>
      </c>
      <c r="F10291" t="str">
        <f>"007"</f>
        <v>007</v>
      </c>
      <c r="G10291" t="str">
        <f>""</f>
        <v/>
      </c>
      <c r="H10291" t="s">
        <v>1</v>
      </c>
      <c r="I10291" t="s">
        <v>4002</v>
      </c>
      <c r="J10291" t="s">
        <v>7601</v>
      </c>
      <c r="K10291" t="str">
        <f t="shared" si="1493"/>
        <v>41710</v>
      </c>
    </row>
    <row r="10292" spans="1:11" customFormat="1" x14ac:dyDescent="0.25">
      <c r="A10292" t="str">
        <f t="shared" si="1486"/>
        <v>41</v>
      </c>
      <c r="B10292" t="s">
        <v>812</v>
      </c>
      <c r="C10292" t="str">
        <f t="shared" si="1487"/>
        <v>095</v>
      </c>
      <c r="D10292" t="s">
        <v>906</v>
      </c>
      <c r="E10292" t="str">
        <f t="shared" si="1492"/>
        <v>05</v>
      </c>
      <c r="F10292" t="str">
        <f>"007"</f>
        <v>007</v>
      </c>
      <c r="G10292" t="str">
        <f>""</f>
        <v/>
      </c>
      <c r="H10292" t="s">
        <v>0</v>
      </c>
      <c r="I10292" t="s">
        <v>4002</v>
      </c>
      <c r="J10292" t="s">
        <v>7601</v>
      </c>
      <c r="K10292" t="str">
        <f t="shared" si="1493"/>
        <v>41710</v>
      </c>
    </row>
    <row r="10293" spans="1:11" customFormat="1" x14ac:dyDescent="0.25">
      <c r="A10293" t="str">
        <f t="shared" si="1486"/>
        <v>41</v>
      </c>
      <c r="B10293" t="s">
        <v>812</v>
      </c>
      <c r="C10293" t="str">
        <f t="shared" si="1487"/>
        <v>095</v>
      </c>
      <c r="D10293" t="s">
        <v>906</v>
      </c>
      <c r="E10293" t="str">
        <f t="shared" si="1492"/>
        <v>05</v>
      </c>
      <c r="F10293" t="str">
        <f>"008"</f>
        <v>008</v>
      </c>
      <c r="G10293" t="str">
        <f>""</f>
        <v/>
      </c>
      <c r="H10293" t="s">
        <v>1</v>
      </c>
      <c r="I10293" t="s">
        <v>2638</v>
      </c>
      <c r="J10293" t="s">
        <v>7596</v>
      </c>
      <c r="K10293" t="str">
        <f t="shared" si="1493"/>
        <v>41710</v>
      </c>
    </row>
    <row r="10294" spans="1:11" customFormat="1" x14ac:dyDescent="0.25">
      <c r="A10294" t="str">
        <f t="shared" si="1486"/>
        <v>41</v>
      </c>
      <c r="B10294" t="s">
        <v>812</v>
      </c>
      <c r="C10294" t="str">
        <f t="shared" si="1487"/>
        <v>095</v>
      </c>
      <c r="D10294" t="s">
        <v>906</v>
      </c>
      <c r="E10294" t="str">
        <f t="shared" si="1492"/>
        <v>05</v>
      </c>
      <c r="F10294" t="str">
        <f>"008"</f>
        <v>008</v>
      </c>
      <c r="G10294" t="str">
        <f>""</f>
        <v/>
      </c>
      <c r="H10294" t="s">
        <v>0</v>
      </c>
      <c r="I10294" t="s">
        <v>2638</v>
      </c>
      <c r="J10294" t="s">
        <v>7596</v>
      </c>
      <c r="K10294" t="str">
        <f t="shared" si="1493"/>
        <v>41710</v>
      </c>
    </row>
    <row r="10295" spans="1:11" customFormat="1" x14ac:dyDescent="0.25">
      <c r="A10295" t="str">
        <f t="shared" ref="A10295:A10358" si="1494">"41"</f>
        <v>41</v>
      </c>
      <c r="B10295" t="s">
        <v>812</v>
      </c>
      <c r="C10295" t="str">
        <f t="shared" si="1487"/>
        <v>095</v>
      </c>
      <c r="D10295" t="s">
        <v>906</v>
      </c>
      <c r="E10295" t="str">
        <f t="shared" si="1492"/>
        <v>05</v>
      </c>
      <c r="F10295" t="str">
        <f>"009"</f>
        <v>009</v>
      </c>
      <c r="G10295" t="str">
        <f>""</f>
        <v/>
      </c>
      <c r="H10295" t="s">
        <v>1</v>
      </c>
      <c r="I10295" t="s">
        <v>4002</v>
      </c>
      <c r="J10295" t="s">
        <v>7601</v>
      </c>
      <c r="K10295" t="str">
        <f t="shared" si="1493"/>
        <v>41710</v>
      </c>
    </row>
    <row r="10296" spans="1:11" customFormat="1" x14ac:dyDescent="0.25">
      <c r="A10296" t="str">
        <f t="shared" si="1494"/>
        <v>41</v>
      </c>
      <c r="B10296" t="s">
        <v>812</v>
      </c>
      <c r="C10296" t="str">
        <f t="shared" si="1487"/>
        <v>095</v>
      </c>
      <c r="D10296" t="s">
        <v>906</v>
      </c>
      <c r="E10296" t="str">
        <f t="shared" si="1492"/>
        <v>05</v>
      </c>
      <c r="F10296" t="str">
        <f>"009"</f>
        <v>009</v>
      </c>
      <c r="G10296" t="str">
        <f>""</f>
        <v/>
      </c>
      <c r="H10296" t="s">
        <v>0</v>
      </c>
      <c r="I10296" t="s">
        <v>4002</v>
      </c>
      <c r="J10296" t="s">
        <v>7601</v>
      </c>
      <c r="K10296" t="str">
        <f t="shared" si="1493"/>
        <v>41710</v>
      </c>
    </row>
    <row r="10297" spans="1:11" customFormat="1" x14ac:dyDescent="0.25">
      <c r="A10297" t="str">
        <f t="shared" si="1494"/>
        <v>41</v>
      </c>
      <c r="B10297" t="s">
        <v>812</v>
      </c>
      <c r="C10297" t="str">
        <f t="shared" si="1487"/>
        <v>095</v>
      </c>
      <c r="D10297" t="s">
        <v>906</v>
      </c>
      <c r="E10297" t="str">
        <f t="shared" si="1492"/>
        <v>05</v>
      </c>
      <c r="F10297" t="str">
        <f>"010"</f>
        <v>010</v>
      </c>
      <c r="G10297" t="str">
        <f>""</f>
        <v/>
      </c>
      <c r="H10297" t="s">
        <v>1</v>
      </c>
      <c r="I10297" t="s">
        <v>4002</v>
      </c>
      <c r="J10297" t="s">
        <v>7601</v>
      </c>
      <c r="K10297" t="str">
        <f t="shared" si="1493"/>
        <v>41710</v>
      </c>
    </row>
    <row r="10298" spans="1:11" customFormat="1" x14ac:dyDescent="0.25">
      <c r="A10298" t="str">
        <f t="shared" si="1494"/>
        <v>41</v>
      </c>
      <c r="B10298" t="s">
        <v>812</v>
      </c>
      <c r="C10298" t="str">
        <f t="shared" si="1487"/>
        <v>095</v>
      </c>
      <c r="D10298" t="s">
        <v>906</v>
      </c>
      <c r="E10298" t="str">
        <f t="shared" si="1492"/>
        <v>05</v>
      </c>
      <c r="F10298" t="str">
        <f>"010"</f>
        <v>010</v>
      </c>
      <c r="G10298" t="str">
        <f>""</f>
        <v/>
      </c>
      <c r="H10298" t="s">
        <v>0</v>
      </c>
      <c r="I10298" t="s">
        <v>4002</v>
      </c>
      <c r="J10298" t="s">
        <v>7601</v>
      </c>
      <c r="K10298" t="str">
        <f t="shared" si="1493"/>
        <v>41710</v>
      </c>
    </row>
    <row r="10299" spans="1:11" customFormat="1" x14ac:dyDescent="0.25">
      <c r="A10299" t="str">
        <f t="shared" si="1494"/>
        <v>41</v>
      </c>
      <c r="B10299" t="s">
        <v>812</v>
      </c>
      <c r="C10299" t="str">
        <f t="shared" si="1487"/>
        <v>095</v>
      </c>
      <c r="D10299" t="s">
        <v>906</v>
      </c>
      <c r="E10299" t="str">
        <f t="shared" si="1492"/>
        <v>05</v>
      </c>
      <c r="F10299" t="str">
        <f>"011"</f>
        <v>011</v>
      </c>
      <c r="G10299" t="str">
        <f>""</f>
        <v/>
      </c>
      <c r="H10299" t="s">
        <v>1</v>
      </c>
      <c r="I10299" t="s">
        <v>4002</v>
      </c>
      <c r="J10299" t="s">
        <v>7601</v>
      </c>
      <c r="K10299" t="str">
        <f t="shared" si="1493"/>
        <v>41710</v>
      </c>
    </row>
    <row r="10300" spans="1:11" customFormat="1" x14ac:dyDescent="0.25">
      <c r="A10300" t="str">
        <f t="shared" si="1494"/>
        <v>41</v>
      </c>
      <c r="B10300" t="s">
        <v>812</v>
      </c>
      <c r="C10300" t="str">
        <f t="shared" ref="C10300:C10306" si="1495">"095"</f>
        <v>095</v>
      </c>
      <c r="D10300" t="s">
        <v>906</v>
      </c>
      <c r="E10300" t="str">
        <f t="shared" si="1492"/>
        <v>05</v>
      </c>
      <c r="F10300" t="str">
        <f>"011"</f>
        <v>011</v>
      </c>
      <c r="G10300" t="str">
        <f>""</f>
        <v/>
      </c>
      <c r="H10300" t="s">
        <v>0</v>
      </c>
      <c r="I10300" t="s">
        <v>4002</v>
      </c>
      <c r="J10300" t="s">
        <v>7601</v>
      </c>
      <c r="K10300" t="str">
        <f t="shared" si="1493"/>
        <v>41710</v>
      </c>
    </row>
    <row r="10301" spans="1:11" customFormat="1" x14ac:dyDescent="0.25">
      <c r="A10301" t="str">
        <f t="shared" si="1494"/>
        <v>41</v>
      </c>
      <c r="B10301" t="s">
        <v>812</v>
      </c>
      <c r="C10301" t="str">
        <f t="shared" si="1495"/>
        <v>095</v>
      </c>
      <c r="D10301" t="s">
        <v>906</v>
      </c>
      <c r="E10301" t="str">
        <f t="shared" si="1492"/>
        <v>05</v>
      </c>
      <c r="F10301" t="str">
        <f>"012"</f>
        <v>012</v>
      </c>
      <c r="G10301" t="str">
        <f>""</f>
        <v/>
      </c>
      <c r="H10301" t="s">
        <v>1</v>
      </c>
      <c r="I10301" t="s">
        <v>2638</v>
      </c>
      <c r="J10301" t="s">
        <v>7596</v>
      </c>
      <c r="K10301" t="str">
        <f t="shared" si="1493"/>
        <v>41710</v>
      </c>
    </row>
    <row r="10302" spans="1:11" customFormat="1" x14ac:dyDescent="0.25">
      <c r="A10302" t="str">
        <f t="shared" si="1494"/>
        <v>41</v>
      </c>
      <c r="B10302" t="s">
        <v>812</v>
      </c>
      <c r="C10302" t="str">
        <f t="shared" si="1495"/>
        <v>095</v>
      </c>
      <c r="D10302" t="s">
        <v>906</v>
      </c>
      <c r="E10302" t="str">
        <f t="shared" si="1492"/>
        <v>05</v>
      </c>
      <c r="F10302" t="str">
        <f>"012"</f>
        <v>012</v>
      </c>
      <c r="G10302" t="str">
        <f>""</f>
        <v/>
      </c>
      <c r="H10302" t="s">
        <v>0</v>
      </c>
      <c r="I10302" t="s">
        <v>2638</v>
      </c>
      <c r="J10302" t="s">
        <v>7596</v>
      </c>
      <c r="K10302" t="str">
        <f t="shared" si="1493"/>
        <v>41710</v>
      </c>
    </row>
    <row r="10303" spans="1:11" customFormat="1" x14ac:dyDescent="0.25">
      <c r="A10303" t="str">
        <f t="shared" si="1494"/>
        <v>41</v>
      </c>
      <c r="B10303" t="s">
        <v>812</v>
      </c>
      <c r="C10303" t="str">
        <f t="shared" si="1495"/>
        <v>095</v>
      </c>
      <c r="D10303" t="s">
        <v>906</v>
      </c>
      <c r="E10303" t="str">
        <f t="shared" si="1492"/>
        <v>05</v>
      </c>
      <c r="F10303" t="str">
        <f>"013"</f>
        <v>013</v>
      </c>
      <c r="G10303" t="str">
        <f>""</f>
        <v/>
      </c>
      <c r="H10303" t="s">
        <v>1</v>
      </c>
      <c r="I10303" t="s">
        <v>4002</v>
      </c>
      <c r="J10303" t="s">
        <v>7601</v>
      </c>
      <c r="K10303" t="str">
        <f t="shared" si="1493"/>
        <v>41710</v>
      </c>
    </row>
    <row r="10304" spans="1:11" customFormat="1" x14ac:dyDescent="0.25">
      <c r="A10304" t="str">
        <f t="shared" si="1494"/>
        <v>41</v>
      </c>
      <c r="B10304" t="s">
        <v>812</v>
      </c>
      <c r="C10304" t="str">
        <f t="shared" si="1495"/>
        <v>095</v>
      </c>
      <c r="D10304" t="s">
        <v>906</v>
      </c>
      <c r="E10304" t="str">
        <f t="shared" si="1492"/>
        <v>05</v>
      </c>
      <c r="F10304" t="str">
        <f>"013"</f>
        <v>013</v>
      </c>
      <c r="G10304" t="str">
        <f>""</f>
        <v/>
      </c>
      <c r="H10304" t="s">
        <v>0</v>
      </c>
      <c r="I10304" t="s">
        <v>4002</v>
      </c>
      <c r="J10304" t="s">
        <v>7601</v>
      </c>
      <c r="K10304" t="str">
        <f t="shared" si="1493"/>
        <v>41710</v>
      </c>
    </row>
    <row r="10305" spans="1:11" customFormat="1" x14ac:dyDescent="0.25">
      <c r="A10305" t="str">
        <f t="shared" si="1494"/>
        <v>41</v>
      </c>
      <c r="B10305" t="s">
        <v>812</v>
      </c>
      <c r="C10305" t="str">
        <f t="shared" si="1495"/>
        <v>095</v>
      </c>
      <c r="D10305" t="s">
        <v>906</v>
      </c>
      <c r="E10305" t="str">
        <f t="shared" si="1492"/>
        <v>05</v>
      </c>
      <c r="F10305" t="str">
        <f>"014"</f>
        <v>014</v>
      </c>
      <c r="G10305" t="str">
        <f>""</f>
        <v/>
      </c>
      <c r="H10305" t="s">
        <v>1</v>
      </c>
      <c r="I10305" t="s">
        <v>3998</v>
      </c>
      <c r="J10305" t="s">
        <v>7597</v>
      </c>
      <c r="K10305" t="str">
        <f t="shared" si="1493"/>
        <v>41710</v>
      </c>
    </row>
    <row r="10306" spans="1:11" customFormat="1" x14ac:dyDescent="0.25">
      <c r="A10306" t="str">
        <f t="shared" si="1494"/>
        <v>41</v>
      </c>
      <c r="B10306" t="s">
        <v>812</v>
      </c>
      <c r="C10306" t="str">
        <f t="shared" si="1495"/>
        <v>095</v>
      </c>
      <c r="D10306" t="s">
        <v>906</v>
      </c>
      <c r="E10306" t="str">
        <f t="shared" si="1492"/>
        <v>05</v>
      </c>
      <c r="F10306" t="str">
        <f>"014"</f>
        <v>014</v>
      </c>
      <c r="G10306" t="str">
        <f>""</f>
        <v/>
      </c>
      <c r="H10306" t="s">
        <v>0</v>
      </c>
      <c r="I10306" t="s">
        <v>3998</v>
      </c>
      <c r="J10306" t="s">
        <v>7597</v>
      </c>
      <c r="K10306" t="str">
        <f t="shared" si="1493"/>
        <v>41710</v>
      </c>
    </row>
    <row r="10307" spans="1:11" customFormat="1" x14ac:dyDescent="0.25">
      <c r="A10307" t="str">
        <f t="shared" si="1494"/>
        <v>41</v>
      </c>
      <c r="B10307" t="s">
        <v>812</v>
      </c>
      <c r="C10307" t="str">
        <f t="shared" ref="C10307:C10318" si="1496">"096"</f>
        <v>096</v>
      </c>
      <c r="D10307" t="s">
        <v>907</v>
      </c>
      <c r="E10307" t="str">
        <f t="shared" ref="E10307:E10321" si="1497">"01"</f>
        <v>01</v>
      </c>
      <c r="F10307" t="str">
        <f>"001"</f>
        <v>001</v>
      </c>
      <c r="G10307" t="str">
        <f>""</f>
        <v/>
      </c>
      <c r="H10307" t="s">
        <v>1</v>
      </c>
      <c r="I10307" t="s">
        <v>4003</v>
      </c>
      <c r="J10307" t="s">
        <v>7602</v>
      </c>
      <c r="K10307" t="str">
        <f t="shared" ref="K10307:K10318" si="1498">"41907"</f>
        <v>41907</v>
      </c>
    </row>
    <row r="10308" spans="1:11" customFormat="1" x14ac:dyDescent="0.25">
      <c r="A10308" t="str">
        <f t="shared" si="1494"/>
        <v>41</v>
      </c>
      <c r="B10308" t="s">
        <v>812</v>
      </c>
      <c r="C10308" t="str">
        <f t="shared" si="1496"/>
        <v>096</v>
      </c>
      <c r="D10308" t="s">
        <v>907</v>
      </c>
      <c r="E10308" t="str">
        <f t="shared" si="1497"/>
        <v>01</v>
      </c>
      <c r="F10308" t="str">
        <f>"001"</f>
        <v>001</v>
      </c>
      <c r="G10308" t="str">
        <f>""</f>
        <v/>
      </c>
      <c r="H10308" t="s">
        <v>0</v>
      </c>
      <c r="I10308" t="s">
        <v>4003</v>
      </c>
      <c r="J10308" t="s">
        <v>7602</v>
      </c>
      <c r="K10308" t="str">
        <f t="shared" si="1498"/>
        <v>41907</v>
      </c>
    </row>
    <row r="10309" spans="1:11" customFormat="1" x14ac:dyDescent="0.25">
      <c r="A10309" t="str">
        <f t="shared" si="1494"/>
        <v>41</v>
      </c>
      <c r="B10309" t="s">
        <v>812</v>
      </c>
      <c r="C10309" t="str">
        <f t="shared" si="1496"/>
        <v>096</v>
      </c>
      <c r="D10309" t="s">
        <v>907</v>
      </c>
      <c r="E10309" t="str">
        <f t="shared" si="1497"/>
        <v>01</v>
      </c>
      <c r="F10309" t="str">
        <f>"001"</f>
        <v>001</v>
      </c>
      <c r="G10309" t="str">
        <f>""</f>
        <v/>
      </c>
      <c r="H10309" t="s">
        <v>2</v>
      </c>
      <c r="I10309" t="s">
        <v>4003</v>
      </c>
      <c r="J10309" t="s">
        <v>7602</v>
      </c>
      <c r="K10309" t="str">
        <f t="shared" si="1498"/>
        <v>41907</v>
      </c>
    </row>
    <row r="10310" spans="1:11" customFormat="1" x14ac:dyDescent="0.25">
      <c r="A10310" t="str">
        <f t="shared" si="1494"/>
        <v>41</v>
      </c>
      <c r="B10310" t="s">
        <v>812</v>
      </c>
      <c r="C10310" t="str">
        <f t="shared" si="1496"/>
        <v>096</v>
      </c>
      <c r="D10310" t="s">
        <v>907</v>
      </c>
      <c r="E10310" t="str">
        <f t="shared" si="1497"/>
        <v>01</v>
      </c>
      <c r="F10310" t="str">
        <f>"002"</f>
        <v>002</v>
      </c>
      <c r="G10310" t="str">
        <f>""</f>
        <v/>
      </c>
      <c r="H10310" t="s">
        <v>1</v>
      </c>
      <c r="I10310" t="s">
        <v>4003</v>
      </c>
      <c r="J10310" t="s">
        <v>7602</v>
      </c>
      <c r="K10310" t="str">
        <f t="shared" si="1498"/>
        <v>41907</v>
      </c>
    </row>
    <row r="10311" spans="1:11" customFormat="1" x14ac:dyDescent="0.25">
      <c r="A10311" t="str">
        <f t="shared" si="1494"/>
        <v>41</v>
      </c>
      <c r="B10311" t="s">
        <v>812</v>
      </c>
      <c r="C10311" t="str">
        <f t="shared" si="1496"/>
        <v>096</v>
      </c>
      <c r="D10311" t="s">
        <v>907</v>
      </c>
      <c r="E10311" t="str">
        <f t="shared" si="1497"/>
        <v>01</v>
      </c>
      <c r="F10311" t="str">
        <f>"002"</f>
        <v>002</v>
      </c>
      <c r="G10311" t="str">
        <f>""</f>
        <v/>
      </c>
      <c r="H10311" t="s">
        <v>0</v>
      </c>
      <c r="I10311" t="s">
        <v>4003</v>
      </c>
      <c r="J10311" t="s">
        <v>7602</v>
      </c>
      <c r="K10311" t="str">
        <f t="shared" si="1498"/>
        <v>41907</v>
      </c>
    </row>
    <row r="10312" spans="1:11" customFormat="1" x14ac:dyDescent="0.25">
      <c r="A10312" t="str">
        <f t="shared" si="1494"/>
        <v>41</v>
      </c>
      <c r="B10312" t="s">
        <v>812</v>
      </c>
      <c r="C10312" t="str">
        <f t="shared" si="1496"/>
        <v>096</v>
      </c>
      <c r="D10312" t="s">
        <v>907</v>
      </c>
      <c r="E10312" t="str">
        <f t="shared" si="1497"/>
        <v>01</v>
      </c>
      <c r="F10312" t="str">
        <f>"002"</f>
        <v>002</v>
      </c>
      <c r="G10312" t="str">
        <f>""</f>
        <v/>
      </c>
      <c r="H10312" t="s">
        <v>2</v>
      </c>
      <c r="I10312" t="s">
        <v>4003</v>
      </c>
      <c r="J10312" t="s">
        <v>7602</v>
      </c>
      <c r="K10312" t="str">
        <f t="shared" si="1498"/>
        <v>41907</v>
      </c>
    </row>
    <row r="10313" spans="1:11" customFormat="1" x14ac:dyDescent="0.25">
      <c r="A10313" t="str">
        <f t="shared" si="1494"/>
        <v>41</v>
      </c>
      <c r="B10313" t="s">
        <v>812</v>
      </c>
      <c r="C10313" t="str">
        <f t="shared" si="1496"/>
        <v>096</v>
      </c>
      <c r="D10313" t="s">
        <v>907</v>
      </c>
      <c r="E10313" t="str">
        <f t="shared" si="1497"/>
        <v>01</v>
      </c>
      <c r="F10313" t="str">
        <f>"003"</f>
        <v>003</v>
      </c>
      <c r="G10313" t="str">
        <f>""</f>
        <v/>
      </c>
      <c r="H10313" t="s">
        <v>1</v>
      </c>
      <c r="I10313" t="s">
        <v>4004</v>
      </c>
      <c r="J10313" t="s">
        <v>4692</v>
      </c>
      <c r="K10313" t="str">
        <f t="shared" si="1498"/>
        <v>41907</v>
      </c>
    </row>
    <row r="10314" spans="1:11" customFormat="1" x14ac:dyDescent="0.25">
      <c r="A10314" t="str">
        <f t="shared" si="1494"/>
        <v>41</v>
      </c>
      <c r="B10314" t="s">
        <v>812</v>
      </c>
      <c r="C10314" t="str">
        <f t="shared" si="1496"/>
        <v>096</v>
      </c>
      <c r="D10314" t="s">
        <v>907</v>
      </c>
      <c r="E10314" t="str">
        <f t="shared" si="1497"/>
        <v>01</v>
      </c>
      <c r="F10314" t="str">
        <f>"003"</f>
        <v>003</v>
      </c>
      <c r="G10314" t="str">
        <f>""</f>
        <v/>
      </c>
      <c r="H10314" t="s">
        <v>0</v>
      </c>
      <c r="I10314" t="s">
        <v>4004</v>
      </c>
      <c r="J10314" t="s">
        <v>4692</v>
      </c>
      <c r="K10314" t="str">
        <f t="shared" si="1498"/>
        <v>41907</v>
      </c>
    </row>
    <row r="10315" spans="1:11" customFormat="1" x14ac:dyDescent="0.25">
      <c r="A10315" t="str">
        <f t="shared" si="1494"/>
        <v>41</v>
      </c>
      <c r="B10315" t="s">
        <v>812</v>
      </c>
      <c r="C10315" t="str">
        <f t="shared" si="1496"/>
        <v>096</v>
      </c>
      <c r="D10315" t="s">
        <v>907</v>
      </c>
      <c r="E10315" t="str">
        <f t="shared" si="1497"/>
        <v>01</v>
      </c>
      <c r="F10315" t="str">
        <f>"004"</f>
        <v>004</v>
      </c>
      <c r="G10315" t="str">
        <f>""</f>
        <v/>
      </c>
      <c r="H10315" t="s">
        <v>1</v>
      </c>
      <c r="I10315" t="s">
        <v>4004</v>
      </c>
      <c r="J10315" t="s">
        <v>4692</v>
      </c>
      <c r="K10315" t="str">
        <f t="shared" si="1498"/>
        <v>41907</v>
      </c>
    </row>
    <row r="10316" spans="1:11" customFormat="1" x14ac:dyDescent="0.25">
      <c r="A10316" t="str">
        <f t="shared" si="1494"/>
        <v>41</v>
      </c>
      <c r="B10316" t="s">
        <v>812</v>
      </c>
      <c r="C10316" t="str">
        <f t="shared" si="1496"/>
        <v>096</v>
      </c>
      <c r="D10316" t="s">
        <v>907</v>
      </c>
      <c r="E10316" t="str">
        <f t="shared" si="1497"/>
        <v>01</v>
      </c>
      <c r="F10316" t="str">
        <f>"004"</f>
        <v>004</v>
      </c>
      <c r="G10316" t="str">
        <f>""</f>
        <v/>
      </c>
      <c r="H10316" t="s">
        <v>0</v>
      </c>
      <c r="I10316" t="s">
        <v>4004</v>
      </c>
      <c r="J10316" t="s">
        <v>4692</v>
      </c>
      <c r="K10316" t="str">
        <f t="shared" si="1498"/>
        <v>41907</v>
      </c>
    </row>
    <row r="10317" spans="1:11" customFormat="1" x14ac:dyDescent="0.25">
      <c r="A10317" t="str">
        <f t="shared" si="1494"/>
        <v>41</v>
      </c>
      <c r="B10317" t="s">
        <v>812</v>
      </c>
      <c r="C10317" t="str">
        <f t="shared" si="1496"/>
        <v>096</v>
      </c>
      <c r="D10317" t="s">
        <v>907</v>
      </c>
      <c r="E10317" t="str">
        <f t="shared" si="1497"/>
        <v>01</v>
      </c>
      <c r="F10317" t="str">
        <f>"005"</f>
        <v>005</v>
      </c>
      <c r="G10317" t="str">
        <f>""</f>
        <v/>
      </c>
      <c r="H10317" t="s">
        <v>1</v>
      </c>
      <c r="I10317" t="s">
        <v>4003</v>
      </c>
      <c r="J10317" t="s">
        <v>7602</v>
      </c>
      <c r="K10317" t="str">
        <f t="shared" si="1498"/>
        <v>41907</v>
      </c>
    </row>
    <row r="10318" spans="1:11" customFormat="1" x14ac:dyDescent="0.25">
      <c r="A10318" t="str">
        <f t="shared" si="1494"/>
        <v>41</v>
      </c>
      <c r="B10318" t="s">
        <v>812</v>
      </c>
      <c r="C10318" t="str">
        <f t="shared" si="1496"/>
        <v>096</v>
      </c>
      <c r="D10318" t="s">
        <v>907</v>
      </c>
      <c r="E10318" t="str">
        <f t="shared" si="1497"/>
        <v>01</v>
      </c>
      <c r="F10318" t="str">
        <f>"005"</f>
        <v>005</v>
      </c>
      <c r="G10318" t="str">
        <f>""</f>
        <v/>
      </c>
      <c r="H10318" t="s">
        <v>0</v>
      </c>
      <c r="I10318" t="s">
        <v>4003</v>
      </c>
      <c r="J10318" t="s">
        <v>7602</v>
      </c>
      <c r="K10318" t="str">
        <f t="shared" si="1498"/>
        <v>41907</v>
      </c>
    </row>
    <row r="10319" spans="1:11" customFormat="1" x14ac:dyDescent="0.25">
      <c r="A10319" t="str">
        <f t="shared" si="1494"/>
        <v>41</v>
      </c>
      <c r="B10319" t="s">
        <v>812</v>
      </c>
      <c r="C10319" t="str">
        <f t="shared" ref="C10319:C10324" si="1499">"097"</f>
        <v>097</v>
      </c>
      <c r="D10319" t="s">
        <v>908</v>
      </c>
      <c r="E10319" t="str">
        <f t="shared" si="1497"/>
        <v>01</v>
      </c>
      <c r="F10319" t="str">
        <f t="shared" ref="F10319:F10326" si="1500">"001"</f>
        <v>001</v>
      </c>
      <c r="G10319" t="str">
        <f>""</f>
        <v/>
      </c>
      <c r="H10319" t="s">
        <v>1</v>
      </c>
      <c r="I10319" t="s">
        <v>4005</v>
      </c>
      <c r="J10319" t="s">
        <v>7603</v>
      </c>
      <c r="K10319" t="str">
        <f t="shared" ref="K10319:K10324" si="1501">"41850"</f>
        <v>41850</v>
      </c>
    </row>
    <row r="10320" spans="1:11" customFormat="1" x14ac:dyDescent="0.25">
      <c r="A10320" t="str">
        <f t="shared" si="1494"/>
        <v>41</v>
      </c>
      <c r="B10320" t="s">
        <v>812</v>
      </c>
      <c r="C10320" t="str">
        <f t="shared" si="1499"/>
        <v>097</v>
      </c>
      <c r="D10320" t="s">
        <v>908</v>
      </c>
      <c r="E10320" t="str">
        <f t="shared" si="1497"/>
        <v>01</v>
      </c>
      <c r="F10320" t="str">
        <f t="shared" si="1500"/>
        <v>001</v>
      </c>
      <c r="G10320" t="str">
        <f>""</f>
        <v/>
      </c>
      <c r="H10320" t="s">
        <v>0</v>
      </c>
      <c r="I10320" t="s">
        <v>4005</v>
      </c>
      <c r="J10320" t="s">
        <v>7603</v>
      </c>
      <c r="K10320" t="str">
        <f t="shared" si="1501"/>
        <v>41850</v>
      </c>
    </row>
    <row r="10321" spans="1:11" customFormat="1" x14ac:dyDescent="0.25">
      <c r="A10321" t="str">
        <f t="shared" si="1494"/>
        <v>41</v>
      </c>
      <c r="B10321" t="s">
        <v>812</v>
      </c>
      <c r="C10321" t="str">
        <f t="shared" si="1499"/>
        <v>097</v>
      </c>
      <c r="D10321" t="s">
        <v>908</v>
      </c>
      <c r="E10321" t="str">
        <f t="shared" si="1497"/>
        <v>01</v>
      </c>
      <c r="F10321" t="str">
        <f t="shared" si="1500"/>
        <v>001</v>
      </c>
      <c r="G10321" t="str">
        <f>""</f>
        <v/>
      </c>
      <c r="H10321" t="s">
        <v>2</v>
      </c>
      <c r="I10321" t="s">
        <v>4005</v>
      </c>
      <c r="J10321" t="s">
        <v>7603</v>
      </c>
      <c r="K10321" t="str">
        <f t="shared" si="1501"/>
        <v>41850</v>
      </c>
    </row>
    <row r="10322" spans="1:11" customFormat="1" x14ac:dyDescent="0.25">
      <c r="A10322" t="str">
        <f t="shared" si="1494"/>
        <v>41</v>
      </c>
      <c r="B10322" t="s">
        <v>812</v>
      </c>
      <c r="C10322" t="str">
        <f t="shared" si="1499"/>
        <v>097</v>
      </c>
      <c r="D10322" t="s">
        <v>908</v>
      </c>
      <c r="E10322" t="str">
        <f>"02"</f>
        <v>02</v>
      </c>
      <c r="F10322" t="str">
        <f t="shared" si="1500"/>
        <v>001</v>
      </c>
      <c r="G10322" t="str">
        <f>""</f>
        <v/>
      </c>
      <c r="H10322" t="s">
        <v>1</v>
      </c>
      <c r="I10322" t="s">
        <v>4006</v>
      </c>
      <c r="J10322" t="s">
        <v>7604</v>
      </c>
      <c r="K10322" t="str">
        <f t="shared" si="1501"/>
        <v>41850</v>
      </c>
    </row>
    <row r="10323" spans="1:11" customFormat="1" x14ac:dyDescent="0.25">
      <c r="A10323" t="str">
        <f t="shared" si="1494"/>
        <v>41</v>
      </c>
      <c r="B10323" t="s">
        <v>812</v>
      </c>
      <c r="C10323" t="str">
        <f t="shared" si="1499"/>
        <v>097</v>
      </c>
      <c r="D10323" t="s">
        <v>908</v>
      </c>
      <c r="E10323" t="str">
        <f>"02"</f>
        <v>02</v>
      </c>
      <c r="F10323" t="str">
        <f t="shared" si="1500"/>
        <v>001</v>
      </c>
      <c r="G10323" t="str">
        <f>""</f>
        <v/>
      </c>
      <c r="H10323" t="s">
        <v>0</v>
      </c>
      <c r="I10323" t="s">
        <v>4006</v>
      </c>
      <c r="J10323" t="s">
        <v>7604</v>
      </c>
      <c r="K10323" t="str">
        <f t="shared" si="1501"/>
        <v>41850</v>
      </c>
    </row>
    <row r="10324" spans="1:11" customFormat="1" x14ac:dyDescent="0.25">
      <c r="A10324" t="str">
        <f t="shared" si="1494"/>
        <v>41</v>
      </c>
      <c r="B10324" t="s">
        <v>812</v>
      </c>
      <c r="C10324" t="str">
        <f t="shared" si="1499"/>
        <v>097</v>
      </c>
      <c r="D10324" t="s">
        <v>908</v>
      </c>
      <c r="E10324" t="str">
        <f>"02"</f>
        <v>02</v>
      </c>
      <c r="F10324" t="str">
        <f t="shared" si="1500"/>
        <v>001</v>
      </c>
      <c r="G10324" t="str">
        <f>""</f>
        <v/>
      </c>
      <c r="H10324" t="s">
        <v>2</v>
      </c>
      <c r="I10324" t="s">
        <v>4006</v>
      </c>
      <c r="J10324" t="s">
        <v>7604</v>
      </c>
      <c r="K10324" t="str">
        <f t="shared" si="1501"/>
        <v>41850</v>
      </c>
    </row>
    <row r="10325" spans="1:11" customFormat="1" x14ac:dyDescent="0.25">
      <c r="A10325" t="str">
        <f t="shared" si="1494"/>
        <v>41</v>
      </c>
      <c r="B10325" t="s">
        <v>812</v>
      </c>
      <c r="C10325" t="str">
        <f t="shared" ref="C10325:C10332" si="1502">"098"</f>
        <v>098</v>
      </c>
      <c r="D10325" t="s">
        <v>909</v>
      </c>
      <c r="E10325" t="str">
        <f t="shared" ref="E10325:E10335" si="1503">"01"</f>
        <v>01</v>
      </c>
      <c r="F10325" t="str">
        <f t="shared" si="1500"/>
        <v>001</v>
      </c>
      <c r="G10325" t="str">
        <f>""</f>
        <v/>
      </c>
      <c r="H10325" t="s">
        <v>1</v>
      </c>
      <c r="I10325" t="s">
        <v>1722</v>
      </c>
      <c r="J10325" t="s">
        <v>7605</v>
      </c>
      <c r="K10325" t="str">
        <f t="shared" ref="K10325:K10332" si="1504">"41808"</f>
        <v>41808</v>
      </c>
    </row>
    <row r="10326" spans="1:11" customFormat="1" x14ac:dyDescent="0.25">
      <c r="A10326" t="str">
        <f t="shared" si="1494"/>
        <v>41</v>
      </c>
      <c r="B10326" t="s">
        <v>812</v>
      </c>
      <c r="C10326" t="str">
        <f t="shared" si="1502"/>
        <v>098</v>
      </c>
      <c r="D10326" t="s">
        <v>909</v>
      </c>
      <c r="E10326" t="str">
        <f t="shared" si="1503"/>
        <v>01</v>
      </c>
      <c r="F10326" t="str">
        <f t="shared" si="1500"/>
        <v>001</v>
      </c>
      <c r="G10326" t="str">
        <f>""</f>
        <v/>
      </c>
      <c r="H10326" t="s">
        <v>0</v>
      </c>
      <c r="I10326" t="s">
        <v>1722</v>
      </c>
      <c r="J10326" t="s">
        <v>7605</v>
      </c>
      <c r="K10326" t="str">
        <f t="shared" si="1504"/>
        <v>41808</v>
      </c>
    </row>
    <row r="10327" spans="1:11" customFormat="1" x14ac:dyDescent="0.25">
      <c r="A10327" t="str">
        <f t="shared" si="1494"/>
        <v>41</v>
      </c>
      <c r="B10327" t="s">
        <v>812</v>
      </c>
      <c r="C10327" t="str">
        <f t="shared" si="1502"/>
        <v>098</v>
      </c>
      <c r="D10327" t="s">
        <v>909</v>
      </c>
      <c r="E10327" t="str">
        <f t="shared" si="1503"/>
        <v>01</v>
      </c>
      <c r="F10327" t="str">
        <f>"002"</f>
        <v>002</v>
      </c>
      <c r="G10327" t="str">
        <f>""</f>
        <v/>
      </c>
      <c r="H10327" t="s">
        <v>1</v>
      </c>
      <c r="I10327" t="s">
        <v>1722</v>
      </c>
      <c r="J10327" t="s">
        <v>7605</v>
      </c>
      <c r="K10327" t="str">
        <f t="shared" si="1504"/>
        <v>41808</v>
      </c>
    </row>
    <row r="10328" spans="1:11" customFormat="1" x14ac:dyDescent="0.25">
      <c r="A10328" t="str">
        <f t="shared" si="1494"/>
        <v>41</v>
      </c>
      <c r="B10328" t="s">
        <v>812</v>
      </c>
      <c r="C10328" t="str">
        <f t="shared" si="1502"/>
        <v>098</v>
      </c>
      <c r="D10328" t="s">
        <v>909</v>
      </c>
      <c r="E10328" t="str">
        <f t="shared" si="1503"/>
        <v>01</v>
      </c>
      <c r="F10328" t="str">
        <f>"002"</f>
        <v>002</v>
      </c>
      <c r="G10328" t="str">
        <f>""</f>
        <v/>
      </c>
      <c r="H10328" t="s">
        <v>0</v>
      </c>
      <c r="I10328" t="s">
        <v>1722</v>
      </c>
      <c r="J10328" t="s">
        <v>7605</v>
      </c>
      <c r="K10328" t="str">
        <f t="shared" si="1504"/>
        <v>41808</v>
      </c>
    </row>
    <row r="10329" spans="1:11" customFormat="1" x14ac:dyDescent="0.25">
      <c r="A10329" t="str">
        <f t="shared" si="1494"/>
        <v>41</v>
      </c>
      <c r="B10329" t="s">
        <v>812</v>
      </c>
      <c r="C10329" t="str">
        <f t="shared" si="1502"/>
        <v>098</v>
      </c>
      <c r="D10329" t="s">
        <v>909</v>
      </c>
      <c r="E10329" t="str">
        <f t="shared" si="1503"/>
        <v>01</v>
      </c>
      <c r="F10329" t="str">
        <f>"003"</f>
        <v>003</v>
      </c>
      <c r="G10329" t="str">
        <f>""</f>
        <v/>
      </c>
      <c r="H10329" t="s">
        <v>1</v>
      </c>
      <c r="I10329" t="s">
        <v>1722</v>
      </c>
      <c r="J10329" t="s">
        <v>7605</v>
      </c>
      <c r="K10329" t="str">
        <f t="shared" si="1504"/>
        <v>41808</v>
      </c>
    </row>
    <row r="10330" spans="1:11" customFormat="1" x14ac:dyDescent="0.25">
      <c r="A10330" t="str">
        <f t="shared" si="1494"/>
        <v>41</v>
      </c>
      <c r="B10330" t="s">
        <v>812</v>
      </c>
      <c r="C10330" t="str">
        <f t="shared" si="1502"/>
        <v>098</v>
      </c>
      <c r="D10330" t="s">
        <v>909</v>
      </c>
      <c r="E10330" t="str">
        <f t="shared" si="1503"/>
        <v>01</v>
      </c>
      <c r="F10330" t="str">
        <f>"003"</f>
        <v>003</v>
      </c>
      <c r="G10330" t="str">
        <f>""</f>
        <v/>
      </c>
      <c r="H10330" t="s">
        <v>0</v>
      </c>
      <c r="I10330" t="s">
        <v>1722</v>
      </c>
      <c r="J10330" t="s">
        <v>7605</v>
      </c>
      <c r="K10330" t="str">
        <f t="shared" si="1504"/>
        <v>41808</v>
      </c>
    </row>
    <row r="10331" spans="1:11" customFormat="1" x14ac:dyDescent="0.25">
      <c r="A10331" t="str">
        <f t="shared" si="1494"/>
        <v>41</v>
      </c>
      <c r="B10331" t="s">
        <v>812</v>
      </c>
      <c r="C10331" t="str">
        <f t="shared" si="1502"/>
        <v>098</v>
      </c>
      <c r="D10331" t="s">
        <v>909</v>
      </c>
      <c r="E10331" t="str">
        <f t="shared" si="1503"/>
        <v>01</v>
      </c>
      <c r="F10331" t="str">
        <f>"004"</f>
        <v>004</v>
      </c>
      <c r="G10331" t="str">
        <f>""</f>
        <v/>
      </c>
      <c r="H10331" t="s">
        <v>1</v>
      </c>
      <c r="I10331" t="s">
        <v>1722</v>
      </c>
      <c r="J10331" t="s">
        <v>7605</v>
      </c>
      <c r="K10331" t="str">
        <f t="shared" si="1504"/>
        <v>41808</v>
      </c>
    </row>
    <row r="10332" spans="1:11" customFormat="1" x14ac:dyDescent="0.25">
      <c r="A10332" t="str">
        <f t="shared" si="1494"/>
        <v>41</v>
      </c>
      <c r="B10332" t="s">
        <v>812</v>
      </c>
      <c r="C10332" t="str">
        <f t="shared" si="1502"/>
        <v>098</v>
      </c>
      <c r="D10332" t="s">
        <v>909</v>
      </c>
      <c r="E10332" t="str">
        <f t="shared" si="1503"/>
        <v>01</v>
      </c>
      <c r="F10332" t="str">
        <f>"004"</f>
        <v>004</v>
      </c>
      <c r="G10332" t="str">
        <f>""</f>
        <v/>
      </c>
      <c r="H10332" t="s">
        <v>0</v>
      </c>
      <c r="I10332" t="s">
        <v>1722</v>
      </c>
      <c r="J10332" t="s">
        <v>7605</v>
      </c>
      <c r="K10332" t="str">
        <f t="shared" si="1504"/>
        <v>41808</v>
      </c>
    </row>
    <row r="10333" spans="1:11" customFormat="1" x14ac:dyDescent="0.25">
      <c r="A10333" t="str">
        <f t="shared" si="1494"/>
        <v>41</v>
      </c>
      <c r="B10333" t="s">
        <v>812</v>
      </c>
      <c r="C10333" t="str">
        <f t="shared" ref="C10333:C10339" si="1505">"099"</f>
        <v>099</v>
      </c>
      <c r="D10333" t="s">
        <v>910</v>
      </c>
      <c r="E10333" t="str">
        <f t="shared" si="1503"/>
        <v>01</v>
      </c>
      <c r="F10333" t="str">
        <f>"001"</f>
        <v>001</v>
      </c>
      <c r="G10333" t="str">
        <f>"01"</f>
        <v>01</v>
      </c>
      <c r="H10333" t="s">
        <v>1</v>
      </c>
      <c r="I10333" t="s">
        <v>4007</v>
      </c>
      <c r="J10333" t="s">
        <v>7606</v>
      </c>
      <c r="K10333" t="str">
        <f>"41350"</f>
        <v>41350</v>
      </c>
    </row>
    <row r="10334" spans="1:11" customFormat="1" x14ac:dyDescent="0.25">
      <c r="A10334" t="str">
        <f t="shared" si="1494"/>
        <v>41</v>
      </c>
      <c r="B10334" t="s">
        <v>812</v>
      </c>
      <c r="C10334" t="str">
        <f t="shared" si="1505"/>
        <v>099</v>
      </c>
      <c r="D10334" t="s">
        <v>910</v>
      </c>
      <c r="E10334" t="str">
        <f t="shared" si="1503"/>
        <v>01</v>
      </c>
      <c r="F10334" t="str">
        <f>"001"</f>
        <v>001</v>
      </c>
      <c r="G10334" t="str">
        <f>"01"</f>
        <v>01</v>
      </c>
      <c r="H10334" t="s">
        <v>0</v>
      </c>
      <c r="I10334" t="s">
        <v>4007</v>
      </c>
      <c r="J10334" t="s">
        <v>7606</v>
      </c>
      <c r="K10334" t="str">
        <f>"41350"</f>
        <v>41350</v>
      </c>
    </row>
    <row r="10335" spans="1:11" customFormat="1" x14ac:dyDescent="0.25">
      <c r="A10335" t="str">
        <f t="shared" si="1494"/>
        <v>41</v>
      </c>
      <c r="B10335" t="s">
        <v>812</v>
      </c>
      <c r="C10335" t="str">
        <f t="shared" si="1505"/>
        <v>099</v>
      </c>
      <c r="D10335" t="s">
        <v>910</v>
      </c>
      <c r="E10335" t="str">
        <f t="shared" si="1503"/>
        <v>01</v>
      </c>
      <c r="F10335" t="str">
        <f>"001"</f>
        <v>001</v>
      </c>
      <c r="G10335" t="str">
        <f>"02"</f>
        <v>02</v>
      </c>
      <c r="H10335" t="s">
        <v>2</v>
      </c>
      <c r="I10335" t="s">
        <v>4008</v>
      </c>
      <c r="J10335" t="s">
        <v>7607</v>
      </c>
      <c r="K10335" t="str">
        <f>"41359"</f>
        <v>41359</v>
      </c>
    </row>
    <row r="10336" spans="1:11" customFormat="1" x14ac:dyDescent="0.25">
      <c r="A10336" t="str">
        <f t="shared" si="1494"/>
        <v>41</v>
      </c>
      <c r="B10336" t="s">
        <v>812</v>
      </c>
      <c r="C10336" t="str">
        <f t="shared" si="1505"/>
        <v>099</v>
      </c>
      <c r="D10336" t="s">
        <v>910</v>
      </c>
      <c r="E10336" t="str">
        <f>"02"</f>
        <v>02</v>
      </c>
      <c r="F10336" t="str">
        <f>"001"</f>
        <v>001</v>
      </c>
      <c r="G10336" t="str">
        <f>""</f>
        <v/>
      </c>
      <c r="H10336" t="s">
        <v>3</v>
      </c>
      <c r="I10336" t="s">
        <v>23</v>
      </c>
      <c r="J10336" t="s">
        <v>7608</v>
      </c>
      <c r="K10336" t="str">
        <f>"41350"</f>
        <v>41350</v>
      </c>
    </row>
    <row r="10337" spans="1:11" customFormat="1" x14ac:dyDescent="0.25">
      <c r="A10337" t="str">
        <f t="shared" si="1494"/>
        <v>41</v>
      </c>
      <c r="B10337" t="s">
        <v>812</v>
      </c>
      <c r="C10337" t="str">
        <f t="shared" si="1505"/>
        <v>099</v>
      </c>
      <c r="D10337" t="s">
        <v>910</v>
      </c>
      <c r="E10337" t="str">
        <f>"02"</f>
        <v>02</v>
      </c>
      <c r="F10337" t="str">
        <f>"002"</f>
        <v>002</v>
      </c>
      <c r="G10337" t="str">
        <f>""</f>
        <v/>
      </c>
      <c r="H10337" t="s">
        <v>3</v>
      </c>
      <c r="I10337" t="s">
        <v>3444</v>
      </c>
      <c r="J10337" t="s">
        <v>7609</v>
      </c>
      <c r="K10337" t="str">
        <f>"41350"</f>
        <v>41350</v>
      </c>
    </row>
    <row r="10338" spans="1:11" customFormat="1" x14ac:dyDescent="0.25">
      <c r="A10338" t="str">
        <f t="shared" si="1494"/>
        <v>41</v>
      </c>
      <c r="B10338" t="s">
        <v>812</v>
      </c>
      <c r="C10338" t="str">
        <f t="shared" si="1505"/>
        <v>099</v>
      </c>
      <c r="D10338" t="s">
        <v>910</v>
      </c>
      <c r="E10338" t="str">
        <f>"03"</f>
        <v>03</v>
      </c>
      <c r="F10338" t="str">
        <f t="shared" ref="F10338:F10343" si="1506">"001"</f>
        <v>001</v>
      </c>
      <c r="G10338" t="str">
        <f>"01"</f>
        <v>01</v>
      </c>
      <c r="H10338" t="s">
        <v>1</v>
      </c>
      <c r="I10338" t="s">
        <v>23</v>
      </c>
      <c r="J10338" t="s">
        <v>7608</v>
      </c>
      <c r="K10338" t="str">
        <f>"41350"</f>
        <v>41350</v>
      </c>
    </row>
    <row r="10339" spans="1:11" customFormat="1" x14ac:dyDescent="0.25">
      <c r="A10339" t="str">
        <f t="shared" si="1494"/>
        <v>41</v>
      </c>
      <c r="B10339" t="s">
        <v>812</v>
      </c>
      <c r="C10339" t="str">
        <f t="shared" si="1505"/>
        <v>099</v>
      </c>
      <c r="D10339" t="s">
        <v>910</v>
      </c>
      <c r="E10339" t="str">
        <f>"03"</f>
        <v>03</v>
      </c>
      <c r="F10339" t="str">
        <f t="shared" si="1506"/>
        <v>001</v>
      </c>
      <c r="G10339" t="str">
        <f>"02"</f>
        <v>02</v>
      </c>
      <c r="H10339" t="s">
        <v>0</v>
      </c>
      <c r="I10339" t="s">
        <v>4009</v>
      </c>
      <c r="J10339" t="s">
        <v>7610</v>
      </c>
      <c r="K10339" t="str">
        <f>"41350"</f>
        <v>41350</v>
      </c>
    </row>
    <row r="10340" spans="1:11" customFormat="1" x14ac:dyDescent="0.25">
      <c r="A10340" t="str">
        <f t="shared" si="1494"/>
        <v>41</v>
      </c>
      <c r="B10340" t="s">
        <v>812</v>
      </c>
      <c r="C10340" t="str">
        <f>"100"</f>
        <v>100</v>
      </c>
      <c r="D10340" t="s">
        <v>911</v>
      </c>
      <c r="E10340" t="str">
        <f t="shared" ref="E10340:E10362" si="1507">"01"</f>
        <v>01</v>
      </c>
      <c r="F10340" t="str">
        <f t="shared" si="1506"/>
        <v>001</v>
      </c>
      <c r="G10340" t="str">
        <f>""</f>
        <v/>
      </c>
      <c r="H10340" t="s">
        <v>1</v>
      </c>
      <c r="I10340" t="s">
        <v>4010</v>
      </c>
      <c r="J10340" t="s">
        <v>7611</v>
      </c>
      <c r="K10340" t="str">
        <f>"41660"</f>
        <v>41660</v>
      </c>
    </row>
    <row r="10341" spans="1:11" customFormat="1" x14ac:dyDescent="0.25">
      <c r="A10341" t="str">
        <f t="shared" si="1494"/>
        <v>41</v>
      </c>
      <c r="B10341" t="s">
        <v>812</v>
      </c>
      <c r="C10341" t="str">
        <f>"100"</f>
        <v>100</v>
      </c>
      <c r="D10341" t="s">
        <v>911</v>
      </c>
      <c r="E10341" t="str">
        <f t="shared" si="1507"/>
        <v>01</v>
      </c>
      <c r="F10341" t="str">
        <f t="shared" si="1506"/>
        <v>001</v>
      </c>
      <c r="G10341" t="str">
        <f>""</f>
        <v/>
      </c>
      <c r="H10341" t="s">
        <v>0</v>
      </c>
      <c r="I10341" t="s">
        <v>4010</v>
      </c>
      <c r="J10341" t="s">
        <v>7611</v>
      </c>
      <c r="K10341" t="str">
        <f>"41660"</f>
        <v>41660</v>
      </c>
    </row>
    <row r="10342" spans="1:11" customFormat="1" x14ac:dyDescent="0.25">
      <c r="A10342" t="str">
        <f t="shared" si="1494"/>
        <v>41</v>
      </c>
      <c r="B10342" t="s">
        <v>812</v>
      </c>
      <c r="C10342" t="str">
        <f t="shared" ref="C10342:C10353" si="1508">"101"</f>
        <v>101</v>
      </c>
      <c r="D10342" t="s">
        <v>912</v>
      </c>
      <c r="E10342" t="str">
        <f t="shared" si="1507"/>
        <v>01</v>
      </c>
      <c r="F10342" t="str">
        <f t="shared" si="1506"/>
        <v>001</v>
      </c>
      <c r="G10342" t="str">
        <f>""</f>
        <v/>
      </c>
      <c r="H10342" t="s">
        <v>1</v>
      </c>
      <c r="I10342" t="s">
        <v>4011</v>
      </c>
      <c r="J10342" t="s">
        <v>7612</v>
      </c>
      <c r="K10342" t="str">
        <f t="shared" ref="K10342:K10353" si="1509">"41318"</f>
        <v>41318</v>
      </c>
    </row>
    <row r="10343" spans="1:11" customFormat="1" x14ac:dyDescent="0.25">
      <c r="A10343" t="str">
        <f t="shared" si="1494"/>
        <v>41</v>
      </c>
      <c r="B10343" t="s">
        <v>812</v>
      </c>
      <c r="C10343" t="str">
        <f t="shared" si="1508"/>
        <v>101</v>
      </c>
      <c r="D10343" t="s">
        <v>912</v>
      </c>
      <c r="E10343" t="str">
        <f t="shared" si="1507"/>
        <v>01</v>
      </c>
      <c r="F10343" t="str">
        <f t="shared" si="1506"/>
        <v>001</v>
      </c>
      <c r="G10343" t="str">
        <f>""</f>
        <v/>
      </c>
      <c r="H10343" t="s">
        <v>0</v>
      </c>
      <c r="I10343" t="s">
        <v>4011</v>
      </c>
      <c r="J10343" t="s">
        <v>7612</v>
      </c>
      <c r="K10343" t="str">
        <f t="shared" si="1509"/>
        <v>41318</v>
      </c>
    </row>
    <row r="10344" spans="1:11" customFormat="1" x14ac:dyDescent="0.25">
      <c r="A10344" t="str">
        <f t="shared" si="1494"/>
        <v>41</v>
      </c>
      <c r="B10344" t="s">
        <v>812</v>
      </c>
      <c r="C10344" t="str">
        <f t="shared" si="1508"/>
        <v>101</v>
      </c>
      <c r="D10344" t="s">
        <v>912</v>
      </c>
      <c r="E10344" t="str">
        <f t="shared" si="1507"/>
        <v>01</v>
      </c>
      <c r="F10344" t="str">
        <f>"002"</f>
        <v>002</v>
      </c>
      <c r="G10344" t="str">
        <f>""</f>
        <v/>
      </c>
      <c r="H10344" t="s">
        <v>1</v>
      </c>
      <c r="I10344" t="s">
        <v>4012</v>
      </c>
      <c r="J10344" t="s">
        <v>7613</v>
      </c>
      <c r="K10344" t="str">
        <f t="shared" si="1509"/>
        <v>41318</v>
      </c>
    </row>
    <row r="10345" spans="1:11" customFormat="1" x14ac:dyDescent="0.25">
      <c r="A10345" t="str">
        <f t="shared" si="1494"/>
        <v>41</v>
      </c>
      <c r="B10345" t="s">
        <v>812</v>
      </c>
      <c r="C10345" t="str">
        <f t="shared" si="1508"/>
        <v>101</v>
      </c>
      <c r="D10345" t="s">
        <v>912</v>
      </c>
      <c r="E10345" t="str">
        <f t="shared" si="1507"/>
        <v>01</v>
      </c>
      <c r="F10345" t="str">
        <f>"002"</f>
        <v>002</v>
      </c>
      <c r="G10345" t="str">
        <f>""</f>
        <v/>
      </c>
      <c r="H10345" t="s">
        <v>0</v>
      </c>
      <c r="I10345" t="s">
        <v>4012</v>
      </c>
      <c r="J10345" t="s">
        <v>7613</v>
      </c>
      <c r="K10345" t="str">
        <f t="shared" si="1509"/>
        <v>41318</v>
      </c>
    </row>
    <row r="10346" spans="1:11" customFormat="1" x14ac:dyDescent="0.25">
      <c r="A10346" t="str">
        <f t="shared" si="1494"/>
        <v>41</v>
      </c>
      <c r="B10346" t="s">
        <v>812</v>
      </c>
      <c r="C10346" t="str">
        <f t="shared" si="1508"/>
        <v>101</v>
      </c>
      <c r="D10346" t="s">
        <v>912</v>
      </c>
      <c r="E10346" t="str">
        <f t="shared" si="1507"/>
        <v>01</v>
      </c>
      <c r="F10346" t="str">
        <f>"002"</f>
        <v>002</v>
      </c>
      <c r="G10346" t="str">
        <f>""</f>
        <v/>
      </c>
      <c r="H10346" t="s">
        <v>2</v>
      </c>
      <c r="I10346" t="s">
        <v>4012</v>
      </c>
      <c r="J10346" t="s">
        <v>7613</v>
      </c>
      <c r="K10346" t="str">
        <f t="shared" si="1509"/>
        <v>41318</v>
      </c>
    </row>
    <row r="10347" spans="1:11" customFormat="1" x14ac:dyDescent="0.25">
      <c r="A10347" t="str">
        <f t="shared" si="1494"/>
        <v>41</v>
      </c>
      <c r="B10347" t="s">
        <v>812</v>
      </c>
      <c r="C10347" t="str">
        <f t="shared" si="1508"/>
        <v>101</v>
      </c>
      <c r="D10347" t="s">
        <v>912</v>
      </c>
      <c r="E10347" t="str">
        <f t="shared" si="1507"/>
        <v>01</v>
      </c>
      <c r="F10347" t="str">
        <f>"003"</f>
        <v>003</v>
      </c>
      <c r="G10347" t="str">
        <f>""</f>
        <v/>
      </c>
      <c r="H10347" t="s">
        <v>1</v>
      </c>
      <c r="I10347" t="s">
        <v>4013</v>
      </c>
      <c r="J10347" t="s">
        <v>7614</v>
      </c>
      <c r="K10347" t="str">
        <f t="shared" si="1509"/>
        <v>41318</v>
      </c>
    </row>
    <row r="10348" spans="1:11" customFormat="1" x14ac:dyDescent="0.25">
      <c r="A10348" t="str">
        <f t="shared" si="1494"/>
        <v>41</v>
      </c>
      <c r="B10348" t="s">
        <v>812</v>
      </c>
      <c r="C10348" t="str">
        <f t="shared" si="1508"/>
        <v>101</v>
      </c>
      <c r="D10348" t="s">
        <v>912</v>
      </c>
      <c r="E10348" t="str">
        <f t="shared" si="1507"/>
        <v>01</v>
      </c>
      <c r="F10348" t="str">
        <f>"003"</f>
        <v>003</v>
      </c>
      <c r="G10348" t="str">
        <f>""</f>
        <v/>
      </c>
      <c r="H10348" t="s">
        <v>0</v>
      </c>
      <c r="I10348" t="s">
        <v>4013</v>
      </c>
      <c r="J10348" t="s">
        <v>7614</v>
      </c>
      <c r="K10348" t="str">
        <f t="shared" si="1509"/>
        <v>41318</v>
      </c>
    </row>
    <row r="10349" spans="1:11" customFormat="1" x14ac:dyDescent="0.25">
      <c r="A10349" t="str">
        <f t="shared" si="1494"/>
        <v>41</v>
      </c>
      <c r="B10349" t="s">
        <v>812</v>
      </c>
      <c r="C10349" t="str">
        <f t="shared" si="1508"/>
        <v>101</v>
      </c>
      <c r="D10349" t="s">
        <v>912</v>
      </c>
      <c r="E10349" t="str">
        <f t="shared" si="1507"/>
        <v>01</v>
      </c>
      <c r="F10349" t="str">
        <f>"003"</f>
        <v>003</v>
      </c>
      <c r="G10349" t="str">
        <f>""</f>
        <v/>
      </c>
      <c r="H10349" t="s">
        <v>2</v>
      </c>
      <c r="I10349" t="s">
        <v>4013</v>
      </c>
      <c r="J10349" t="s">
        <v>7614</v>
      </c>
      <c r="K10349" t="str">
        <f t="shared" si="1509"/>
        <v>41318</v>
      </c>
    </row>
    <row r="10350" spans="1:11" customFormat="1" x14ac:dyDescent="0.25">
      <c r="A10350" t="str">
        <f t="shared" si="1494"/>
        <v>41</v>
      </c>
      <c r="B10350" t="s">
        <v>812</v>
      </c>
      <c r="C10350" t="str">
        <f t="shared" si="1508"/>
        <v>101</v>
      </c>
      <c r="D10350" t="s">
        <v>912</v>
      </c>
      <c r="E10350" t="str">
        <f t="shared" si="1507"/>
        <v>01</v>
      </c>
      <c r="F10350" t="str">
        <f>"004"</f>
        <v>004</v>
      </c>
      <c r="G10350" t="str">
        <f>""</f>
        <v/>
      </c>
      <c r="H10350" t="s">
        <v>1</v>
      </c>
      <c r="I10350" t="s">
        <v>4014</v>
      </c>
      <c r="J10350" t="s">
        <v>7615</v>
      </c>
      <c r="K10350" t="str">
        <f t="shared" si="1509"/>
        <v>41318</v>
      </c>
    </row>
    <row r="10351" spans="1:11" customFormat="1" x14ac:dyDescent="0.25">
      <c r="A10351" t="str">
        <f t="shared" si="1494"/>
        <v>41</v>
      </c>
      <c r="B10351" t="s">
        <v>812</v>
      </c>
      <c r="C10351" t="str">
        <f t="shared" si="1508"/>
        <v>101</v>
      </c>
      <c r="D10351" t="s">
        <v>912</v>
      </c>
      <c r="E10351" t="str">
        <f t="shared" si="1507"/>
        <v>01</v>
      </c>
      <c r="F10351" t="str">
        <f>"004"</f>
        <v>004</v>
      </c>
      <c r="G10351" t="str">
        <f>""</f>
        <v/>
      </c>
      <c r="H10351" t="s">
        <v>0</v>
      </c>
      <c r="I10351" t="s">
        <v>4014</v>
      </c>
      <c r="J10351" t="s">
        <v>7615</v>
      </c>
      <c r="K10351" t="str">
        <f t="shared" si="1509"/>
        <v>41318</v>
      </c>
    </row>
    <row r="10352" spans="1:11" customFormat="1" x14ac:dyDescent="0.25">
      <c r="A10352" t="str">
        <f t="shared" si="1494"/>
        <v>41</v>
      </c>
      <c r="B10352" t="s">
        <v>812</v>
      </c>
      <c r="C10352" t="str">
        <f t="shared" si="1508"/>
        <v>101</v>
      </c>
      <c r="D10352" t="s">
        <v>912</v>
      </c>
      <c r="E10352" t="str">
        <f t="shared" si="1507"/>
        <v>01</v>
      </c>
      <c r="F10352" t="str">
        <f>"005"</f>
        <v>005</v>
      </c>
      <c r="G10352" t="str">
        <f>""</f>
        <v/>
      </c>
      <c r="H10352" t="s">
        <v>1</v>
      </c>
      <c r="I10352" t="s">
        <v>4015</v>
      </c>
      <c r="J10352" t="s">
        <v>7616</v>
      </c>
      <c r="K10352" t="str">
        <f t="shared" si="1509"/>
        <v>41318</v>
      </c>
    </row>
    <row r="10353" spans="1:11" customFormat="1" x14ac:dyDescent="0.25">
      <c r="A10353" t="str">
        <f t="shared" si="1494"/>
        <v>41</v>
      </c>
      <c r="B10353" t="s">
        <v>812</v>
      </c>
      <c r="C10353" t="str">
        <f t="shared" si="1508"/>
        <v>101</v>
      </c>
      <c r="D10353" t="s">
        <v>912</v>
      </c>
      <c r="E10353" t="str">
        <f t="shared" si="1507"/>
        <v>01</v>
      </c>
      <c r="F10353" t="str">
        <f>"005"</f>
        <v>005</v>
      </c>
      <c r="G10353" t="str">
        <f>""</f>
        <v/>
      </c>
      <c r="H10353" t="s">
        <v>0</v>
      </c>
      <c r="I10353" t="s">
        <v>4015</v>
      </c>
      <c r="J10353" t="s">
        <v>7616</v>
      </c>
      <c r="K10353" t="str">
        <f t="shared" si="1509"/>
        <v>41318</v>
      </c>
    </row>
    <row r="10354" spans="1:11" customFormat="1" x14ac:dyDescent="0.25">
      <c r="A10354" t="str">
        <f t="shared" si="1494"/>
        <v>41</v>
      </c>
      <c r="B10354" t="s">
        <v>812</v>
      </c>
      <c r="C10354" t="str">
        <f t="shared" ref="C10354:C10379" si="1510">"102"</f>
        <v>102</v>
      </c>
      <c r="D10354" t="s">
        <v>913</v>
      </c>
      <c r="E10354" t="str">
        <f t="shared" si="1507"/>
        <v>01</v>
      </c>
      <c r="F10354" t="str">
        <f>"001"</f>
        <v>001</v>
      </c>
      <c r="G10354" t="str">
        <f>""</f>
        <v/>
      </c>
      <c r="H10354" t="s">
        <v>3</v>
      </c>
      <c r="I10354" t="s">
        <v>4016</v>
      </c>
      <c r="J10354" t="s">
        <v>7617</v>
      </c>
      <c r="K10354" t="str">
        <f t="shared" ref="K10354:K10379" si="1511">"41520"</f>
        <v>41520</v>
      </c>
    </row>
    <row r="10355" spans="1:11" customFormat="1" x14ac:dyDescent="0.25">
      <c r="A10355" t="str">
        <f t="shared" si="1494"/>
        <v>41</v>
      </c>
      <c r="B10355" t="s">
        <v>812</v>
      </c>
      <c r="C10355" t="str">
        <f t="shared" si="1510"/>
        <v>102</v>
      </c>
      <c r="D10355" t="s">
        <v>913</v>
      </c>
      <c r="E10355" t="str">
        <f t="shared" si="1507"/>
        <v>01</v>
      </c>
      <c r="F10355" t="str">
        <f>"002"</f>
        <v>002</v>
      </c>
      <c r="G10355" t="str">
        <f>""</f>
        <v/>
      </c>
      <c r="H10355" t="s">
        <v>1</v>
      </c>
      <c r="I10355" t="s">
        <v>4017</v>
      </c>
      <c r="J10355" t="s">
        <v>7618</v>
      </c>
      <c r="K10355" t="str">
        <f t="shared" si="1511"/>
        <v>41520</v>
      </c>
    </row>
    <row r="10356" spans="1:11" customFormat="1" x14ac:dyDescent="0.25">
      <c r="A10356" t="str">
        <f t="shared" si="1494"/>
        <v>41</v>
      </c>
      <c r="B10356" t="s">
        <v>812</v>
      </c>
      <c r="C10356" t="str">
        <f t="shared" si="1510"/>
        <v>102</v>
      </c>
      <c r="D10356" t="s">
        <v>913</v>
      </c>
      <c r="E10356" t="str">
        <f t="shared" si="1507"/>
        <v>01</v>
      </c>
      <c r="F10356" t="str">
        <f>"002"</f>
        <v>002</v>
      </c>
      <c r="G10356" t="str">
        <f>""</f>
        <v/>
      </c>
      <c r="H10356" t="s">
        <v>0</v>
      </c>
      <c r="I10356" t="s">
        <v>4017</v>
      </c>
      <c r="J10356" t="s">
        <v>7618</v>
      </c>
      <c r="K10356" t="str">
        <f t="shared" si="1511"/>
        <v>41520</v>
      </c>
    </row>
    <row r="10357" spans="1:11" customFormat="1" x14ac:dyDescent="0.25">
      <c r="A10357" t="str">
        <f t="shared" si="1494"/>
        <v>41</v>
      </c>
      <c r="B10357" t="s">
        <v>812</v>
      </c>
      <c r="C10357" t="str">
        <f t="shared" si="1510"/>
        <v>102</v>
      </c>
      <c r="D10357" t="s">
        <v>913</v>
      </c>
      <c r="E10357" t="str">
        <f t="shared" si="1507"/>
        <v>01</v>
      </c>
      <c r="F10357" t="str">
        <f>"003"</f>
        <v>003</v>
      </c>
      <c r="G10357" t="str">
        <f>""</f>
        <v/>
      </c>
      <c r="H10357" t="s">
        <v>1</v>
      </c>
      <c r="I10357" t="s">
        <v>4018</v>
      </c>
      <c r="J10357" t="s">
        <v>6915</v>
      </c>
      <c r="K10357" t="str">
        <f t="shared" si="1511"/>
        <v>41520</v>
      </c>
    </row>
    <row r="10358" spans="1:11" customFormat="1" x14ac:dyDescent="0.25">
      <c r="A10358" t="str">
        <f t="shared" si="1494"/>
        <v>41</v>
      </c>
      <c r="B10358" t="s">
        <v>812</v>
      </c>
      <c r="C10358" t="str">
        <f t="shared" si="1510"/>
        <v>102</v>
      </c>
      <c r="D10358" t="s">
        <v>913</v>
      </c>
      <c r="E10358" t="str">
        <f t="shared" si="1507"/>
        <v>01</v>
      </c>
      <c r="F10358" t="str">
        <f>"003"</f>
        <v>003</v>
      </c>
      <c r="G10358" t="str">
        <f>""</f>
        <v/>
      </c>
      <c r="H10358" t="s">
        <v>0</v>
      </c>
      <c r="I10358" t="s">
        <v>4018</v>
      </c>
      <c r="J10358" t="s">
        <v>6915</v>
      </c>
      <c r="K10358" t="str">
        <f t="shared" si="1511"/>
        <v>41520</v>
      </c>
    </row>
    <row r="10359" spans="1:11" customFormat="1" x14ac:dyDescent="0.25">
      <c r="A10359" t="str">
        <f t="shared" ref="A10359:A10405" si="1512">"41"</f>
        <v>41</v>
      </c>
      <c r="B10359" t="s">
        <v>812</v>
      </c>
      <c r="C10359" t="str">
        <f t="shared" si="1510"/>
        <v>102</v>
      </c>
      <c r="D10359" t="s">
        <v>913</v>
      </c>
      <c r="E10359" t="str">
        <f t="shared" si="1507"/>
        <v>01</v>
      </c>
      <c r="F10359" t="str">
        <f>"004"</f>
        <v>004</v>
      </c>
      <c r="G10359" t="str">
        <f>""</f>
        <v/>
      </c>
      <c r="H10359" t="s">
        <v>1</v>
      </c>
      <c r="I10359" t="s">
        <v>4018</v>
      </c>
      <c r="J10359" t="s">
        <v>6915</v>
      </c>
      <c r="K10359" t="str">
        <f t="shared" si="1511"/>
        <v>41520</v>
      </c>
    </row>
    <row r="10360" spans="1:11" customFormat="1" x14ac:dyDescent="0.25">
      <c r="A10360" t="str">
        <f t="shared" si="1512"/>
        <v>41</v>
      </c>
      <c r="B10360" t="s">
        <v>812</v>
      </c>
      <c r="C10360" t="str">
        <f t="shared" si="1510"/>
        <v>102</v>
      </c>
      <c r="D10360" t="s">
        <v>913</v>
      </c>
      <c r="E10360" t="str">
        <f t="shared" si="1507"/>
        <v>01</v>
      </c>
      <c r="F10360" t="str">
        <f>"004"</f>
        <v>004</v>
      </c>
      <c r="G10360" t="str">
        <f>""</f>
        <v/>
      </c>
      <c r="H10360" t="s">
        <v>0</v>
      </c>
      <c r="I10360" t="s">
        <v>4018</v>
      </c>
      <c r="J10360" t="s">
        <v>6915</v>
      </c>
      <c r="K10360" t="str">
        <f t="shared" si="1511"/>
        <v>41520</v>
      </c>
    </row>
    <row r="10361" spans="1:11" customFormat="1" x14ac:dyDescent="0.25">
      <c r="A10361" t="str">
        <f t="shared" si="1512"/>
        <v>41</v>
      </c>
      <c r="B10361" t="s">
        <v>812</v>
      </c>
      <c r="C10361" t="str">
        <f t="shared" si="1510"/>
        <v>102</v>
      </c>
      <c r="D10361" t="s">
        <v>913</v>
      </c>
      <c r="E10361" t="str">
        <f t="shared" si="1507"/>
        <v>01</v>
      </c>
      <c r="F10361" t="str">
        <f>"005"</f>
        <v>005</v>
      </c>
      <c r="G10361" t="str">
        <f>""</f>
        <v/>
      </c>
      <c r="H10361" t="s">
        <v>1</v>
      </c>
      <c r="I10361" t="s">
        <v>4019</v>
      </c>
      <c r="J10361" t="s">
        <v>7619</v>
      </c>
      <c r="K10361" t="str">
        <f t="shared" si="1511"/>
        <v>41520</v>
      </c>
    </row>
    <row r="10362" spans="1:11" customFormat="1" x14ac:dyDescent="0.25">
      <c r="A10362" t="str">
        <f t="shared" si="1512"/>
        <v>41</v>
      </c>
      <c r="B10362" t="s">
        <v>812</v>
      </c>
      <c r="C10362" t="str">
        <f t="shared" si="1510"/>
        <v>102</v>
      </c>
      <c r="D10362" t="s">
        <v>913</v>
      </c>
      <c r="E10362" t="str">
        <f t="shared" si="1507"/>
        <v>01</v>
      </c>
      <c r="F10362" t="str">
        <f>"005"</f>
        <v>005</v>
      </c>
      <c r="G10362" t="str">
        <f>""</f>
        <v/>
      </c>
      <c r="H10362" t="s">
        <v>0</v>
      </c>
      <c r="I10362" t="s">
        <v>4019</v>
      </c>
      <c r="J10362" t="s">
        <v>7619</v>
      </c>
      <c r="K10362" t="str">
        <f t="shared" si="1511"/>
        <v>41520</v>
      </c>
    </row>
    <row r="10363" spans="1:11" customFormat="1" x14ac:dyDescent="0.25">
      <c r="A10363" t="str">
        <f t="shared" si="1512"/>
        <v>41</v>
      </c>
      <c r="B10363" t="s">
        <v>812</v>
      </c>
      <c r="C10363" t="str">
        <f t="shared" si="1510"/>
        <v>102</v>
      </c>
      <c r="D10363" t="s">
        <v>913</v>
      </c>
      <c r="E10363" t="str">
        <f>"02"</f>
        <v>02</v>
      </c>
      <c r="F10363" t="str">
        <f t="shared" ref="F10363:F10368" si="1513">"001"</f>
        <v>001</v>
      </c>
      <c r="G10363" t="str">
        <f>""</f>
        <v/>
      </c>
      <c r="H10363" t="s">
        <v>1</v>
      </c>
      <c r="I10363" t="s">
        <v>4016</v>
      </c>
      <c r="J10363" t="s">
        <v>7617</v>
      </c>
      <c r="K10363" t="str">
        <f t="shared" si="1511"/>
        <v>41520</v>
      </c>
    </row>
    <row r="10364" spans="1:11" customFormat="1" x14ac:dyDescent="0.25">
      <c r="A10364" t="str">
        <f t="shared" si="1512"/>
        <v>41</v>
      </c>
      <c r="B10364" t="s">
        <v>812</v>
      </c>
      <c r="C10364" t="str">
        <f t="shared" si="1510"/>
        <v>102</v>
      </c>
      <c r="D10364" t="s">
        <v>913</v>
      </c>
      <c r="E10364" t="str">
        <f>"02"</f>
        <v>02</v>
      </c>
      <c r="F10364" t="str">
        <f t="shared" si="1513"/>
        <v>001</v>
      </c>
      <c r="G10364" t="str">
        <f>""</f>
        <v/>
      </c>
      <c r="H10364" t="s">
        <v>0</v>
      </c>
      <c r="I10364" t="s">
        <v>4016</v>
      </c>
      <c r="J10364" t="s">
        <v>7617</v>
      </c>
      <c r="K10364" t="str">
        <f t="shared" si="1511"/>
        <v>41520</v>
      </c>
    </row>
    <row r="10365" spans="1:11" customFormat="1" x14ac:dyDescent="0.25">
      <c r="A10365" t="str">
        <f t="shared" si="1512"/>
        <v>41</v>
      </c>
      <c r="B10365" t="s">
        <v>812</v>
      </c>
      <c r="C10365" t="str">
        <f t="shared" si="1510"/>
        <v>102</v>
      </c>
      <c r="D10365" t="s">
        <v>913</v>
      </c>
      <c r="E10365" t="str">
        <f>"02"</f>
        <v>02</v>
      </c>
      <c r="F10365" t="str">
        <f t="shared" si="1513"/>
        <v>001</v>
      </c>
      <c r="G10365" t="str">
        <f>""</f>
        <v/>
      </c>
      <c r="H10365" t="s">
        <v>2</v>
      </c>
      <c r="I10365" t="s">
        <v>4016</v>
      </c>
      <c r="J10365" t="s">
        <v>7617</v>
      </c>
      <c r="K10365" t="str">
        <f t="shared" si="1511"/>
        <v>41520</v>
      </c>
    </row>
    <row r="10366" spans="1:11" customFormat="1" x14ac:dyDescent="0.25">
      <c r="A10366" t="str">
        <f t="shared" si="1512"/>
        <v>41</v>
      </c>
      <c r="B10366" t="s">
        <v>812</v>
      </c>
      <c r="C10366" t="str">
        <f t="shared" si="1510"/>
        <v>102</v>
      </c>
      <c r="D10366" t="s">
        <v>913</v>
      </c>
      <c r="E10366" t="str">
        <f t="shared" ref="E10366:E10379" si="1514">"03"</f>
        <v>03</v>
      </c>
      <c r="F10366" t="str">
        <f t="shared" si="1513"/>
        <v>001</v>
      </c>
      <c r="G10366" t="str">
        <f>""</f>
        <v/>
      </c>
      <c r="H10366" t="s">
        <v>1</v>
      </c>
      <c r="I10366" t="s">
        <v>4020</v>
      </c>
      <c r="J10366" t="s">
        <v>7620</v>
      </c>
      <c r="K10366" t="str">
        <f t="shared" si="1511"/>
        <v>41520</v>
      </c>
    </row>
    <row r="10367" spans="1:11" customFormat="1" x14ac:dyDescent="0.25">
      <c r="A10367" t="str">
        <f t="shared" si="1512"/>
        <v>41</v>
      </c>
      <c r="B10367" t="s">
        <v>812</v>
      </c>
      <c r="C10367" t="str">
        <f t="shared" si="1510"/>
        <v>102</v>
      </c>
      <c r="D10367" t="s">
        <v>913</v>
      </c>
      <c r="E10367" t="str">
        <f t="shared" si="1514"/>
        <v>03</v>
      </c>
      <c r="F10367" t="str">
        <f t="shared" si="1513"/>
        <v>001</v>
      </c>
      <c r="G10367" t="str">
        <f>""</f>
        <v/>
      </c>
      <c r="H10367" t="s">
        <v>0</v>
      </c>
      <c r="I10367" t="s">
        <v>4020</v>
      </c>
      <c r="J10367" t="s">
        <v>7620</v>
      </c>
      <c r="K10367" t="str">
        <f t="shared" si="1511"/>
        <v>41520</v>
      </c>
    </row>
    <row r="10368" spans="1:11" customFormat="1" x14ac:dyDescent="0.25">
      <c r="A10368" t="str">
        <f t="shared" si="1512"/>
        <v>41</v>
      </c>
      <c r="B10368" t="s">
        <v>812</v>
      </c>
      <c r="C10368" t="str">
        <f t="shared" si="1510"/>
        <v>102</v>
      </c>
      <c r="D10368" t="s">
        <v>913</v>
      </c>
      <c r="E10368" t="str">
        <f t="shared" si="1514"/>
        <v>03</v>
      </c>
      <c r="F10368" t="str">
        <f t="shared" si="1513"/>
        <v>001</v>
      </c>
      <c r="G10368" t="str">
        <f>""</f>
        <v/>
      </c>
      <c r="H10368" t="s">
        <v>2</v>
      </c>
      <c r="I10368" t="s">
        <v>4020</v>
      </c>
      <c r="J10368" t="s">
        <v>7620</v>
      </c>
      <c r="K10368" t="str">
        <f t="shared" si="1511"/>
        <v>41520</v>
      </c>
    </row>
    <row r="10369" spans="1:11" customFormat="1" x14ac:dyDescent="0.25">
      <c r="A10369" t="str">
        <f t="shared" si="1512"/>
        <v>41</v>
      </c>
      <c r="B10369" t="s">
        <v>812</v>
      </c>
      <c r="C10369" t="str">
        <f t="shared" si="1510"/>
        <v>102</v>
      </c>
      <c r="D10369" t="s">
        <v>913</v>
      </c>
      <c r="E10369" t="str">
        <f t="shared" si="1514"/>
        <v>03</v>
      </c>
      <c r="F10369" t="str">
        <f>"002"</f>
        <v>002</v>
      </c>
      <c r="G10369" t="str">
        <f>""</f>
        <v/>
      </c>
      <c r="H10369" t="s">
        <v>1</v>
      </c>
      <c r="I10369" t="s">
        <v>1826</v>
      </c>
      <c r="J10369" t="s">
        <v>7621</v>
      </c>
      <c r="K10369" t="str">
        <f t="shared" si="1511"/>
        <v>41520</v>
      </c>
    </row>
    <row r="10370" spans="1:11" customFormat="1" x14ac:dyDescent="0.25">
      <c r="A10370" t="str">
        <f t="shared" si="1512"/>
        <v>41</v>
      </c>
      <c r="B10370" t="s">
        <v>812</v>
      </c>
      <c r="C10370" t="str">
        <f t="shared" si="1510"/>
        <v>102</v>
      </c>
      <c r="D10370" t="s">
        <v>913</v>
      </c>
      <c r="E10370" t="str">
        <f t="shared" si="1514"/>
        <v>03</v>
      </c>
      <c r="F10370" t="str">
        <f>"002"</f>
        <v>002</v>
      </c>
      <c r="G10370" t="str">
        <f>""</f>
        <v/>
      </c>
      <c r="H10370" t="s">
        <v>0</v>
      </c>
      <c r="I10370" t="s">
        <v>1826</v>
      </c>
      <c r="J10370" t="s">
        <v>7621</v>
      </c>
      <c r="K10370" t="str">
        <f t="shared" si="1511"/>
        <v>41520</v>
      </c>
    </row>
    <row r="10371" spans="1:11" customFormat="1" x14ac:dyDescent="0.25">
      <c r="A10371" t="str">
        <f t="shared" si="1512"/>
        <v>41</v>
      </c>
      <c r="B10371" t="s">
        <v>812</v>
      </c>
      <c r="C10371" t="str">
        <f t="shared" si="1510"/>
        <v>102</v>
      </c>
      <c r="D10371" t="s">
        <v>913</v>
      </c>
      <c r="E10371" t="str">
        <f t="shared" si="1514"/>
        <v>03</v>
      </c>
      <c r="F10371" t="str">
        <f>"003"</f>
        <v>003</v>
      </c>
      <c r="G10371" t="str">
        <f>""</f>
        <v/>
      </c>
      <c r="H10371" t="s">
        <v>1</v>
      </c>
      <c r="I10371" t="s">
        <v>4021</v>
      </c>
      <c r="J10371" t="s">
        <v>7622</v>
      </c>
      <c r="K10371" t="str">
        <f t="shared" si="1511"/>
        <v>41520</v>
      </c>
    </row>
    <row r="10372" spans="1:11" customFormat="1" x14ac:dyDescent="0.25">
      <c r="A10372" t="str">
        <f t="shared" si="1512"/>
        <v>41</v>
      </c>
      <c r="B10372" t="s">
        <v>812</v>
      </c>
      <c r="C10372" t="str">
        <f t="shared" si="1510"/>
        <v>102</v>
      </c>
      <c r="D10372" t="s">
        <v>913</v>
      </c>
      <c r="E10372" t="str">
        <f t="shared" si="1514"/>
        <v>03</v>
      </c>
      <c r="F10372" t="str">
        <f>"003"</f>
        <v>003</v>
      </c>
      <c r="G10372" t="str">
        <f>""</f>
        <v/>
      </c>
      <c r="H10372" t="s">
        <v>0</v>
      </c>
      <c r="I10372" t="s">
        <v>4021</v>
      </c>
      <c r="J10372" t="s">
        <v>7622</v>
      </c>
      <c r="K10372" t="str">
        <f t="shared" si="1511"/>
        <v>41520</v>
      </c>
    </row>
    <row r="10373" spans="1:11" customFormat="1" x14ac:dyDescent="0.25">
      <c r="A10373" t="str">
        <f t="shared" si="1512"/>
        <v>41</v>
      </c>
      <c r="B10373" t="s">
        <v>812</v>
      </c>
      <c r="C10373" t="str">
        <f t="shared" si="1510"/>
        <v>102</v>
      </c>
      <c r="D10373" t="s">
        <v>913</v>
      </c>
      <c r="E10373" t="str">
        <f t="shared" si="1514"/>
        <v>03</v>
      </c>
      <c r="F10373" t="str">
        <f>"004"</f>
        <v>004</v>
      </c>
      <c r="G10373" t="str">
        <f>""</f>
        <v/>
      </c>
      <c r="H10373" t="s">
        <v>1</v>
      </c>
      <c r="I10373" t="s">
        <v>4021</v>
      </c>
      <c r="J10373" t="s">
        <v>7622</v>
      </c>
      <c r="K10373" t="str">
        <f t="shared" si="1511"/>
        <v>41520</v>
      </c>
    </row>
    <row r="10374" spans="1:11" customFormat="1" x14ac:dyDescent="0.25">
      <c r="A10374" t="str">
        <f t="shared" si="1512"/>
        <v>41</v>
      </c>
      <c r="B10374" t="s">
        <v>812</v>
      </c>
      <c r="C10374" t="str">
        <f t="shared" si="1510"/>
        <v>102</v>
      </c>
      <c r="D10374" t="s">
        <v>913</v>
      </c>
      <c r="E10374" t="str">
        <f t="shared" si="1514"/>
        <v>03</v>
      </c>
      <c r="F10374" t="str">
        <f>"004"</f>
        <v>004</v>
      </c>
      <c r="G10374" t="str">
        <f>""</f>
        <v/>
      </c>
      <c r="H10374" t="s">
        <v>0</v>
      </c>
      <c r="I10374" t="s">
        <v>4021</v>
      </c>
      <c r="J10374" t="s">
        <v>7622</v>
      </c>
      <c r="K10374" t="str">
        <f t="shared" si="1511"/>
        <v>41520</v>
      </c>
    </row>
    <row r="10375" spans="1:11" customFormat="1" x14ac:dyDescent="0.25">
      <c r="A10375" t="str">
        <f t="shared" si="1512"/>
        <v>41</v>
      </c>
      <c r="B10375" t="s">
        <v>812</v>
      </c>
      <c r="C10375" t="str">
        <f t="shared" si="1510"/>
        <v>102</v>
      </c>
      <c r="D10375" t="s">
        <v>913</v>
      </c>
      <c r="E10375" t="str">
        <f t="shared" si="1514"/>
        <v>03</v>
      </c>
      <c r="F10375" t="str">
        <f>"005"</f>
        <v>005</v>
      </c>
      <c r="G10375" t="str">
        <f>""</f>
        <v/>
      </c>
      <c r="H10375" t="s">
        <v>1</v>
      </c>
      <c r="I10375" t="s">
        <v>4022</v>
      </c>
      <c r="J10375" t="s">
        <v>7623</v>
      </c>
      <c r="K10375" t="str">
        <f t="shared" si="1511"/>
        <v>41520</v>
      </c>
    </row>
    <row r="10376" spans="1:11" customFormat="1" x14ac:dyDescent="0.25">
      <c r="A10376" t="str">
        <f t="shared" si="1512"/>
        <v>41</v>
      </c>
      <c r="B10376" t="s">
        <v>812</v>
      </c>
      <c r="C10376" t="str">
        <f t="shared" si="1510"/>
        <v>102</v>
      </c>
      <c r="D10376" t="s">
        <v>913</v>
      </c>
      <c r="E10376" t="str">
        <f t="shared" si="1514"/>
        <v>03</v>
      </c>
      <c r="F10376" t="str">
        <f>"005"</f>
        <v>005</v>
      </c>
      <c r="G10376" t="str">
        <f>""</f>
        <v/>
      </c>
      <c r="H10376" t="s">
        <v>0</v>
      </c>
      <c r="I10376" t="s">
        <v>4022</v>
      </c>
      <c r="J10376" t="s">
        <v>7623</v>
      </c>
      <c r="K10376" t="str">
        <f t="shared" si="1511"/>
        <v>41520</v>
      </c>
    </row>
    <row r="10377" spans="1:11" customFormat="1" x14ac:dyDescent="0.25">
      <c r="A10377" t="str">
        <f t="shared" si="1512"/>
        <v>41</v>
      </c>
      <c r="B10377" t="s">
        <v>812</v>
      </c>
      <c r="C10377" t="str">
        <f t="shared" si="1510"/>
        <v>102</v>
      </c>
      <c r="D10377" t="s">
        <v>913</v>
      </c>
      <c r="E10377" t="str">
        <f t="shared" si="1514"/>
        <v>03</v>
      </c>
      <c r="F10377" t="str">
        <f>"005"</f>
        <v>005</v>
      </c>
      <c r="G10377" t="str">
        <f>""</f>
        <v/>
      </c>
      <c r="H10377" t="s">
        <v>2</v>
      </c>
      <c r="I10377" t="s">
        <v>4022</v>
      </c>
      <c r="J10377" t="s">
        <v>7623</v>
      </c>
      <c r="K10377" t="str">
        <f t="shared" si="1511"/>
        <v>41520</v>
      </c>
    </row>
    <row r="10378" spans="1:11" customFormat="1" x14ac:dyDescent="0.25">
      <c r="A10378" t="str">
        <f t="shared" si="1512"/>
        <v>41</v>
      </c>
      <c r="B10378" t="s">
        <v>812</v>
      </c>
      <c r="C10378" t="str">
        <f t="shared" si="1510"/>
        <v>102</v>
      </c>
      <c r="D10378" t="s">
        <v>913</v>
      </c>
      <c r="E10378" t="str">
        <f t="shared" si="1514"/>
        <v>03</v>
      </c>
      <c r="F10378" t="str">
        <f>"006"</f>
        <v>006</v>
      </c>
      <c r="G10378" t="str">
        <f>""</f>
        <v/>
      </c>
      <c r="H10378" t="s">
        <v>1</v>
      </c>
      <c r="I10378" t="s">
        <v>1826</v>
      </c>
      <c r="J10378" t="s">
        <v>7621</v>
      </c>
      <c r="K10378" t="str">
        <f t="shared" si="1511"/>
        <v>41520</v>
      </c>
    </row>
    <row r="10379" spans="1:11" customFormat="1" x14ac:dyDescent="0.25">
      <c r="A10379" t="str">
        <f t="shared" si="1512"/>
        <v>41</v>
      </c>
      <c r="B10379" t="s">
        <v>812</v>
      </c>
      <c r="C10379" t="str">
        <f t="shared" si="1510"/>
        <v>102</v>
      </c>
      <c r="D10379" t="s">
        <v>913</v>
      </c>
      <c r="E10379" t="str">
        <f t="shared" si="1514"/>
        <v>03</v>
      </c>
      <c r="F10379" t="str">
        <f>"006"</f>
        <v>006</v>
      </c>
      <c r="G10379" t="str">
        <f>""</f>
        <v/>
      </c>
      <c r="H10379" t="s">
        <v>0</v>
      </c>
      <c r="I10379" t="s">
        <v>1826</v>
      </c>
      <c r="J10379" t="s">
        <v>7621</v>
      </c>
      <c r="K10379" t="str">
        <f t="shared" si="1511"/>
        <v>41520</v>
      </c>
    </row>
    <row r="10380" spans="1:11" customFormat="1" x14ac:dyDescent="0.25">
      <c r="A10380" t="str">
        <f t="shared" si="1512"/>
        <v>41</v>
      </c>
      <c r="B10380" t="s">
        <v>812</v>
      </c>
      <c r="C10380" t="str">
        <f>"901"</f>
        <v>901</v>
      </c>
      <c r="D10380" t="s">
        <v>914</v>
      </c>
      <c r="E10380" t="str">
        <f t="shared" ref="E10380:E10405" si="1515">"01"</f>
        <v>01</v>
      </c>
      <c r="F10380" t="str">
        <f>"001"</f>
        <v>001</v>
      </c>
      <c r="G10380" t="str">
        <f>""</f>
        <v/>
      </c>
      <c r="H10380" t="s">
        <v>1</v>
      </c>
      <c r="I10380" t="s">
        <v>2113</v>
      </c>
      <c r="J10380" t="s">
        <v>7580</v>
      </c>
      <c r="K10380" t="str">
        <f>"41439"</f>
        <v>41439</v>
      </c>
    </row>
    <row r="10381" spans="1:11" customFormat="1" x14ac:dyDescent="0.25">
      <c r="A10381" t="str">
        <f t="shared" si="1512"/>
        <v>41</v>
      </c>
      <c r="B10381" t="s">
        <v>812</v>
      </c>
      <c r="C10381" t="str">
        <f>"901"</f>
        <v>901</v>
      </c>
      <c r="D10381" t="s">
        <v>914</v>
      </c>
      <c r="E10381" t="str">
        <f t="shared" si="1515"/>
        <v>01</v>
      </c>
      <c r="F10381" t="str">
        <f>"001"</f>
        <v>001</v>
      </c>
      <c r="G10381" t="str">
        <f>""</f>
        <v/>
      </c>
      <c r="H10381" t="s">
        <v>0</v>
      </c>
      <c r="I10381" t="s">
        <v>2113</v>
      </c>
      <c r="J10381" t="s">
        <v>7580</v>
      </c>
      <c r="K10381" t="str">
        <f>"41439"</f>
        <v>41439</v>
      </c>
    </row>
    <row r="10382" spans="1:11" customFormat="1" x14ac:dyDescent="0.25">
      <c r="A10382" t="str">
        <f t="shared" si="1512"/>
        <v>41</v>
      </c>
      <c r="B10382" t="s">
        <v>812</v>
      </c>
      <c r="C10382" t="str">
        <f>"901"</f>
        <v>901</v>
      </c>
      <c r="D10382" t="s">
        <v>914</v>
      </c>
      <c r="E10382" t="str">
        <f t="shared" si="1515"/>
        <v>01</v>
      </c>
      <c r="F10382" t="str">
        <f>"002"</f>
        <v>002</v>
      </c>
      <c r="G10382" t="str">
        <f>""</f>
        <v/>
      </c>
      <c r="H10382" t="s">
        <v>3</v>
      </c>
      <c r="I10382" t="s">
        <v>2113</v>
      </c>
      <c r="J10382" t="s">
        <v>7580</v>
      </c>
      <c r="K10382" t="str">
        <f>"41439"</f>
        <v>41439</v>
      </c>
    </row>
    <row r="10383" spans="1:11" customFormat="1" x14ac:dyDescent="0.25">
      <c r="A10383" t="str">
        <f t="shared" si="1512"/>
        <v>41</v>
      </c>
      <c r="B10383" t="s">
        <v>812</v>
      </c>
      <c r="C10383" t="str">
        <f>"901"</f>
        <v>901</v>
      </c>
      <c r="D10383" t="s">
        <v>914</v>
      </c>
      <c r="E10383" t="str">
        <f t="shared" si="1515"/>
        <v>01</v>
      </c>
      <c r="F10383" t="str">
        <f>"003"</f>
        <v>003</v>
      </c>
      <c r="G10383" t="str">
        <f>""</f>
        <v/>
      </c>
      <c r="H10383" t="s">
        <v>3</v>
      </c>
      <c r="I10383" t="s">
        <v>2113</v>
      </c>
      <c r="J10383" t="s">
        <v>7580</v>
      </c>
      <c r="K10383" t="str">
        <f>"41439"</f>
        <v>41439</v>
      </c>
    </row>
    <row r="10384" spans="1:11" customFormat="1" x14ac:dyDescent="0.25">
      <c r="A10384" t="str">
        <f t="shared" si="1512"/>
        <v>41</v>
      </c>
      <c r="B10384" t="s">
        <v>812</v>
      </c>
      <c r="C10384" t="str">
        <f t="shared" ref="C10384:C10391" si="1516">"902"</f>
        <v>902</v>
      </c>
      <c r="D10384" t="s">
        <v>915</v>
      </c>
      <c r="E10384" t="str">
        <f t="shared" si="1515"/>
        <v>01</v>
      </c>
      <c r="F10384" t="str">
        <f>"001"</f>
        <v>001</v>
      </c>
      <c r="G10384" t="str">
        <f>"01"</f>
        <v>01</v>
      </c>
      <c r="H10384" t="s">
        <v>1</v>
      </c>
      <c r="I10384" t="s">
        <v>4023</v>
      </c>
      <c r="J10384" t="s">
        <v>7624</v>
      </c>
      <c r="K10384" t="str">
        <f>"41140"</f>
        <v>41140</v>
      </c>
    </row>
    <row r="10385" spans="1:11" customFormat="1" x14ac:dyDescent="0.25">
      <c r="A10385" t="str">
        <f t="shared" si="1512"/>
        <v>41</v>
      </c>
      <c r="B10385" t="s">
        <v>812</v>
      </c>
      <c r="C10385" t="str">
        <f t="shared" si="1516"/>
        <v>902</v>
      </c>
      <c r="D10385" t="s">
        <v>915</v>
      </c>
      <c r="E10385" t="str">
        <f t="shared" si="1515"/>
        <v>01</v>
      </c>
      <c r="F10385" t="str">
        <f>"001"</f>
        <v>001</v>
      </c>
      <c r="G10385" t="str">
        <f>"02"</f>
        <v>02</v>
      </c>
      <c r="H10385" t="s">
        <v>0</v>
      </c>
      <c r="I10385" t="s">
        <v>37</v>
      </c>
      <c r="J10385" t="s">
        <v>7625</v>
      </c>
      <c r="K10385" t="str">
        <f>"41150"</f>
        <v>41150</v>
      </c>
    </row>
    <row r="10386" spans="1:11" customFormat="1" x14ac:dyDescent="0.25">
      <c r="A10386" t="str">
        <f t="shared" si="1512"/>
        <v>41</v>
      </c>
      <c r="B10386" t="s">
        <v>812</v>
      </c>
      <c r="C10386" t="str">
        <f t="shared" si="1516"/>
        <v>902</v>
      </c>
      <c r="D10386" t="s">
        <v>915</v>
      </c>
      <c r="E10386" t="str">
        <f t="shared" si="1515"/>
        <v>01</v>
      </c>
      <c r="F10386" t="str">
        <f>"002"</f>
        <v>002</v>
      </c>
      <c r="G10386" t="str">
        <f>""</f>
        <v/>
      </c>
      <c r="H10386" t="s">
        <v>1</v>
      </c>
      <c r="I10386" t="s">
        <v>4024</v>
      </c>
      <c r="J10386" t="s">
        <v>7626</v>
      </c>
      <c r="K10386" t="str">
        <f t="shared" ref="K10386:K10391" si="1517">"41140"</f>
        <v>41140</v>
      </c>
    </row>
    <row r="10387" spans="1:11" customFormat="1" x14ac:dyDescent="0.25">
      <c r="A10387" t="str">
        <f t="shared" si="1512"/>
        <v>41</v>
      </c>
      <c r="B10387" t="s">
        <v>812</v>
      </c>
      <c r="C10387" t="str">
        <f t="shared" si="1516"/>
        <v>902</v>
      </c>
      <c r="D10387" t="s">
        <v>915</v>
      </c>
      <c r="E10387" t="str">
        <f t="shared" si="1515"/>
        <v>01</v>
      </c>
      <c r="F10387" t="str">
        <f>"002"</f>
        <v>002</v>
      </c>
      <c r="G10387" t="str">
        <f>""</f>
        <v/>
      </c>
      <c r="H10387" t="s">
        <v>0</v>
      </c>
      <c r="I10387" t="s">
        <v>4024</v>
      </c>
      <c r="J10387" t="s">
        <v>7626</v>
      </c>
      <c r="K10387" t="str">
        <f t="shared" si="1517"/>
        <v>41140</v>
      </c>
    </row>
    <row r="10388" spans="1:11" customFormat="1" x14ac:dyDescent="0.25">
      <c r="A10388" t="str">
        <f t="shared" si="1512"/>
        <v>41</v>
      </c>
      <c r="B10388" t="s">
        <v>812</v>
      </c>
      <c r="C10388" t="str">
        <f t="shared" si="1516"/>
        <v>902</v>
      </c>
      <c r="D10388" t="s">
        <v>915</v>
      </c>
      <c r="E10388" t="str">
        <f t="shared" si="1515"/>
        <v>01</v>
      </c>
      <c r="F10388" t="str">
        <f>"003"</f>
        <v>003</v>
      </c>
      <c r="G10388" t="str">
        <f>""</f>
        <v/>
      </c>
      <c r="H10388" t="s">
        <v>1</v>
      </c>
      <c r="I10388" t="s">
        <v>97</v>
      </c>
      <c r="J10388" t="s">
        <v>7627</v>
      </c>
      <c r="K10388" t="str">
        <f t="shared" si="1517"/>
        <v>41140</v>
      </c>
    </row>
    <row r="10389" spans="1:11" customFormat="1" x14ac:dyDescent="0.25">
      <c r="A10389" t="str">
        <f t="shared" si="1512"/>
        <v>41</v>
      </c>
      <c r="B10389" t="s">
        <v>812</v>
      </c>
      <c r="C10389" t="str">
        <f t="shared" si="1516"/>
        <v>902</v>
      </c>
      <c r="D10389" t="s">
        <v>915</v>
      </c>
      <c r="E10389" t="str">
        <f t="shared" si="1515"/>
        <v>01</v>
      </c>
      <c r="F10389" t="str">
        <f>"003"</f>
        <v>003</v>
      </c>
      <c r="G10389" t="str">
        <f>""</f>
        <v/>
      </c>
      <c r="H10389" t="s">
        <v>0</v>
      </c>
      <c r="I10389" t="s">
        <v>97</v>
      </c>
      <c r="J10389" t="s">
        <v>7627</v>
      </c>
      <c r="K10389" t="str">
        <f t="shared" si="1517"/>
        <v>41140</v>
      </c>
    </row>
    <row r="10390" spans="1:11" customFormat="1" x14ac:dyDescent="0.25">
      <c r="A10390" t="str">
        <f t="shared" si="1512"/>
        <v>41</v>
      </c>
      <c r="B10390" t="s">
        <v>812</v>
      </c>
      <c r="C10390" t="str">
        <f t="shared" si="1516"/>
        <v>902</v>
      </c>
      <c r="D10390" t="s">
        <v>915</v>
      </c>
      <c r="E10390" t="str">
        <f t="shared" si="1515"/>
        <v>01</v>
      </c>
      <c r="F10390" t="str">
        <f>"004"</f>
        <v>004</v>
      </c>
      <c r="G10390" t="str">
        <f>""</f>
        <v/>
      </c>
      <c r="H10390" t="s">
        <v>1</v>
      </c>
      <c r="I10390" t="s">
        <v>4025</v>
      </c>
      <c r="J10390" t="s">
        <v>7628</v>
      </c>
      <c r="K10390" t="str">
        <f t="shared" si="1517"/>
        <v>41140</v>
      </c>
    </row>
    <row r="10391" spans="1:11" customFormat="1" x14ac:dyDescent="0.25">
      <c r="A10391" t="str">
        <f t="shared" si="1512"/>
        <v>41</v>
      </c>
      <c r="B10391" t="s">
        <v>812</v>
      </c>
      <c r="C10391" t="str">
        <f t="shared" si="1516"/>
        <v>902</v>
      </c>
      <c r="D10391" t="s">
        <v>915</v>
      </c>
      <c r="E10391" t="str">
        <f t="shared" si="1515"/>
        <v>01</v>
      </c>
      <c r="F10391" t="str">
        <f>"004"</f>
        <v>004</v>
      </c>
      <c r="G10391" t="str">
        <f>""</f>
        <v/>
      </c>
      <c r="H10391" t="s">
        <v>0</v>
      </c>
      <c r="I10391" t="s">
        <v>4025</v>
      </c>
      <c r="J10391" t="s">
        <v>7628</v>
      </c>
      <c r="K10391" t="str">
        <f t="shared" si="1517"/>
        <v>41140</v>
      </c>
    </row>
    <row r="10392" spans="1:11" customFormat="1" x14ac:dyDescent="0.25">
      <c r="A10392" t="str">
        <f t="shared" si="1512"/>
        <v>41</v>
      </c>
      <c r="B10392" t="s">
        <v>812</v>
      </c>
      <c r="C10392" t="str">
        <f t="shared" ref="C10392:C10402" si="1518">"903"</f>
        <v>903</v>
      </c>
      <c r="D10392" t="s">
        <v>916</v>
      </c>
      <c r="E10392" t="str">
        <f t="shared" si="1515"/>
        <v>01</v>
      </c>
      <c r="F10392" t="str">
        <f>"001"</f>
        <v>001</v>
      </c>
      <c r="G10392" t="str">
        <f>""</f>
        <v/>
      </c>
      <c r="H10392" t="s">
        <v>3</v>
      </c>
      <c r="I10392" t="s">
        <v>4026</v>
      </c>
      <c r="J10392" t="s">
        <v>7629</v>
      </c>
      <c r="K10392" t="str">
        <f t="shared" ref="K10392:K10402" si="1519">"41749"</f>
        <v>41749</v>
      </c>
    </row>
    <row r="10393" spans="1:11" customFormat="1" x14ac:dyDescent="0.25">
      <c r="A10393" t="str">
        <f t="shared" si="1512"/>
        <v>41</v>
      </c>
      <c r="B10393" t="s">
        <v>812</v>
      </c>
      <c r="C10393" t="str">
        <f t="shared" si="1518"/>
        <v>903</v>
      </c>
      <c r="D10393" t="s">
        <v>916</v>
      </c>
      <c r="E10393" t="str">
        <f t="shared" si="1515"/>
        <v>01</v>
      </c>
      <c r="F10393" t="str">
        <f>"002"</f>
        <v>002</v>
      </c>
      <c r="G10393" t="str">
        <f>""</f>
        <v/>
      </c>
      <c r="H10393" t="s">
        <v>1</v>
      </c>
      <c r="I10393" t="s">
        <v>4027</v>
      </c>
      <c r="J10393" t="s">
        <v>7630</v>
      </c>
      <c r="K10393" t="str">
        <f t="shared" si="1519"/>
        <v>41749</v>
      </c>
    </row>
    <row r="10394" spans="1:11" customFormat="1" x14ac:dyDescent="0.25">
      <c r="A10394" t="str">
        <f t="shared" si="1512"/>
        <v>41</v>
      </c>
      <c r="B10394" t="s">
        <v>812</v>
      </c>
      <c r="C10394" t="str">
        <f t="shared" si="1518"/>
        <v>903</v>
      </c>
      <c r="D10394" t="s">
        <v>916</v>
      </c>
      <c r="E10394" t="str">
        <f t="shared" si="1515"/>
        <v>01</v>
      </c>
      <c r="F10394" t="str">
        <f>"002"</f>
        <v>002</v>
      </c>
      <c r="G10394" t="str">
        <f>""</f>
        <v/>
      </c>
      <c r="H10394" t="s">
        <v>0</v>
      </c>
      <c r="I10394" t="s">
        <v>4027</v>
      </c>
      <c r="J10394" t="s">
        <v>7630</v>
      </c>
      <c r="K10394" t="str">
        <f t="shared" si="1519"/>
        <v>41749</v>
      </c>
    </row>
    <row r="10395" spans="1:11" customFormat="1" x14ac:dyDescent="0.25">
      <c r="A10395" t="str">
        <f t="shared" si="1512"/>
        <v>41</v>
      </c>
      <c r="B10395" t="s">
        <v>812</v>
      </c>
      <c r="C10395" t="str">
        <f t="shared" si="1518"/>
        <v>903</v>
      </c>
      <c r="D10395" t="s">
        <v>916</v>
      </c>
      <c r="E10395" t="str">
        <f t="shared" si="1515"/>
        <v>01</v>
      </c>
      <c r="F10395" t="str">
        <f>"003"</f>
        <v>003</v>
      </c>
      <c r="G10395" t="str">
        <f>""</f>
        <v/>
      </c>
      <c r="H10395" t="s">
        <v>1</v>
      </c>
      <c r="I10395" t="s">
        <v>4028</v>
      </c>
      <c r="J10395" t="s">
        <v>6949</v>
      </c>
      <c r="K10395" t="str">
        <f t="shared" si="1519"/>
        <v>41749</v>
      </c>
    </row>
    <row r="10396" spans="1:11" customFormat="1" x14ac:dyDescent="0.25">
      <c r="A10396" t="str">
        <f t="shared" si="1512"/>
        <v>41</v>
      </c>
      <c r="B10396" t="s">
        <v>812</v>
      </c>
      <c r="C10396" t="str">
        <f t="shared" si="1518"/>
        <v>903</v>
      </c>
      <c r="D10396" t="s">
        <v>916</v>
      </c>
      <c r="E10396" t="str">
        <f t="shared" si="1515"/>
        <v>01</v>
      </c>
      <c r="F10396" t="str">
        <f>"003"</f>
        <v>003</v>
      </c>
      <c r="G10396" t="str">
        <f>""</f>
        <v/>
      </c>
      <c r="H10396" t="s">
        <v>0</v>
      </c>
      <c r="I10396" t="s">
        <v>4028</v>
      </c>
      <c r="J10396" t="s">
        <v>6949</v>
      </c>
      <c r="K10396" t="str">
        <f t="shared" si="1519"/>
        <v>41749</v>
      </c>
    </row>
    <row r="10397" spans="1:11" customFormat="1" x14ac:dyDescent="0.25">
      <c r="A10397" t="str">
        <f t="shared" si="1512"/>
        <v>41</v>
      </c>
      <c r="B10397" t="s">
        <v>812</v>
      </c>
      <c r="C10397" t="str">
        <f t="shared" si="1518"/>
        <v>903</v>
      </c>
      <c r="D10397" t="s">
        <v>916</v>
      </c>
      <c r="E10397" t="str">
        <f t="shared" si="1515"/>
        <v>01</v>
      </c>
      <c r="F10397" t="str">
        <f>"003"</f>
        <v>003</v>
      </c>
      <c r="G10397" t="str">
        <f>""</f>
        <v/>
      </c>
      <c r="H10397" t="s">
        <v>2</v>
      </c>
      <c r="I10397" t="s">
        <v>4028</v>
      </c>
      <c r="J10397" t="s">
        <v>6949</v>
      </c>
      <c r="K10397" t="str">
        <f t="shared" si="1519"/>
        <v>41749</v>
      </c>
    </row>
    <row r="10398" spans="1:11" customFormat="1" x14ac:dyDescent="0.25">
      <c r="A10398" t="str">
        <f t="shared" si="1512"/>
        <v>41</v>
      </c>
      <c r="B10398" t="s">
        <v>812</v>
      </c>
      <c r="C10398" t="str">
        <f t="shared" si="1518"/>
        <v>903</v>
      </c>
      <c r="D10398" t="s">
        <v>916</v>
      </c>
      <c r="E10398" t="str">
        <f t="shared" si="1515"/>
        <v>01</v>
      </c>
      <c r="F10398" t="str">
        <f>"004"</f>
        <v>004</v>
      </c>
      <c r="G10398" t="str">
        <f>""</f>
        <v/>
      </c>
      <c r="H10398" t="s">
        <v>3</v>
      </c>
      <c r="I10398" t="s">
        <v>4027</v>
      </c>
      <c r="J10398" t="s">
        <v>7630</v>
      </c>
      <c r="K10398" t="str">
        <f t="shared" si="1519"/>
        <v>41749</v>
      </c>
    </row>
    <row r="10399" spans="1:11" customFormat="1" x14ac:dyDescent="0.25">
      <c r="A10399" t="str">
        <f t="shared" si="1512"/>
        <v>41</v>
      </c>
      <c r="B10399" t="s">
        <v>812</v>
      </c>
      <c r="C10399" t="str">
        <f t="shared" si="1518"/>
        <v>903</v>
      </c>
      <c r="D10399" t="s">
        <v>916</v>
      </c>
      <c r="E10399" t="str">
        <f t="shared" si="1515"/>
        <v>01</v>
      </c>
      <c r="F10399" t="str">
        <f>"005"</f>
        <v>005</v>
      </c>
      <c r="G10399" t="str">
        <f>""</f>
        <v/>
      </c>
      <c r="H10399" t="s">
        <v>1</v>
      </c>
      <c r="I10399" t="s">
        <v>4026</v>
      </c>
      <c r="J10399" t="s">
        <v>7629</v>
      </c>
      <c r="K10399" t="str">
        <f t="shared" si="1519"/>
        <v>41749</v>
      </c>
    </row>
    <row r="10400" spans="1:11" customFormat="1" x14ac:dyDescent="0.25">
      <c r="A10400" t="str">
        <f t="shared" si="1512"/>
        <v>41</v>
      </c>
      <c r="B10400" t="s">
        <v>812</v>
      </c>
      <c r="C10400" t="str">
        <f t="shared" si="1518"/>
        <v>903</v>
      </c>
      <c r="D10400" t="s">
        <v>916</v>
      </c>
      <c r="E10400" t="str">
        <f t="shared" si="1515"/>
        <v>01</v>
      </c>
      <c r="F10400" t="str">
        <f>"005"</f>
        <v>005</v>
      </c>
      <c r="G10400" t="str">
        <f>""</f>
        <v/>
      </c>
      <c r="H10400" t="s">
        <v>0</v>
      </c>
      <c r="I10400" t="s">
        <v>4026</v>
      </c>
      <c r="J10400" t="s">
        <v>7629</v>
      </c>
      <c r="K10400" t="str">
        <f t="shared" si="1519"/>
        <v>41749</v>
      </c>
    </row>
    <row r="10401" spans="1:11" customFormat="1" x14ac:dyDescent="0.25">
      <c r="A10401" t="str">
        <f t="shared" si="1512"/>
        <v>41</v>
      </c>
      <c r="B10401" t="s">
        <v>812</v>
      </c>
      <c r="C10401" t="str">
        <f t="shared" si="1518"/>
        <v>903</v>
      </c>
      <c r="D10401" t="s">
        <v>916</v>
      </c>
      <c r="E10401" t="str">
        <f t="shared" si="1515"/>
        <v>01</v>
      </c>
      <c r="F10401" t="str">
        <f>"005"</f>
        <v>005</v>
      </c>
      <c r="G10401" t="str">
        <f>""</f>
        <v/>
      </c>
      <c r="H10401" t="s">
        <v>2</v>
      </c>
      <c r="I10401" t="s">
        <v>4026</v>
      </c>
      <c r="J10401" t="s">
        <v>7629</v>
      </c>
      <c r="K10401" t="str">
        <f t="shared" si="1519"/>
        <v>41749</v>
      </c>
    </row>
    <row r="10402" spans="1:11" customFormat="1" x14ac:dyDescent="0.25">
      <c r="A10402" t="str">
        <f t="shared" si="1512"/>
        <v>41</v>
      </c>
      <c r="B10402" t="s">
        <v>812</v>
      </c>
      <c r="C10402" t="str">
        <f t="shared" si="1518"/>
        <v>903</v>
      </c>
      <c r="D10402" t="s">
        <v>916</v>
      </c>
      <c r="E10402" t="str">
        <f t="shared" si="1515"/>
        <v>01</v>
      </c>
      <c r="F10402" t="str">
        <f>"006"</f>
        <v>006</v>
      </c>
      <c r="G10402" t="str">
        <f>""</f>
        <v/>
      </c>
      <c r="H10402" t="s">
        <v>3</v>
      </c>
      <c r="I10402" t="s">
        <v>4027</v>
      </c>
      <c r="J10402" t="s">
        <v>7630</v>
      </c>
      <c r="K10402" t="str">
        <f t="shared" si="1519"/>
        <v>41749</v>
      </c>
    </row>
    <row r="10403" spans="1:11" customFormat="1" x14ac:dyDescent="0.25">
      <c r="A10403" t="str">
        <f t="shared" si="1512"/>
        <v>41</v>
      </c>
      <c r="B10403" t="s">
        <v>812</v>
      </c>
      <c r="C10403" t="str">
        <f>"904"</f>
        <v>904</v>
      </c>
      <c r="D10403" t="s">
        <v>917</v>
      </c>
      <c r="E10403" t="str">
        <f t="shared" si="1515"/>
        <v>01</v>
      </c>
      <c r="F10403" t="str">
        <f>"001"</f>
        <v>001</v>
      </c>
      <c r="G10403" t="str">
        <f>""</f>
        <v/>
      </c>
      <c r="H10403" t="s">
        <v>1</v>
      </c>
      <c r="I10403" t="s">
        <v>3490</v>
      </c>
      <c r="J10403" t="s">
        <v>7631</v>
      </c>
      <c r="K10403" t="str">
        <f>"41719"</f>
        <v>41719</v>
      </c>
    </row>
    <row r="10404" spans="1:11" customFormat="1" x14ac:dyDescent="0.25">
      <c r="A10404" t="str">
        <f t="shared" si="1512"/>
        <v>41</v>
      </c>
      <c r="B10404" t="s">
        <v>812</v>
      </c>
      <c r="C10404" t="str">
        <f>"904"</f>
        <v>904</v>
      </c>
      <c r="D10404" t="s">
        <v>917</v>
      </c>
      <c r="E10404" t="str">
        <f t="shared" si="1515"/>
        <v>01</v>
      </c>
      <c r="F10404" t="str">
        <f>"001"</f>
        <v>001</v>
      </c>
      <c r="G10404" t="str">
        <f>""</f>
        <v/>
      </c>
      <c r="H10404" t="s">
        <v>0</v>
      </c>
      <c r="I10404" t="s">
        <v>3490</v>
      </c>
      <c r="J10404" t="s">
        <v>7631</v>
      </c>
      <c r="K10404" t="str">
        <f>"41719"</f>
        <v>41719</v>
      </c>
    </row>
    <row r="10405" spans="1:11" customFormat="1" x14ac:dyDescent="0.25">
      <c r="A10405" t="str">
        <f t="shared" si="1512"/>
        <v>41</v>
      </c>
      <c r="B10405" t="s">
        <v>812</v>
      </c>
      <c r="C10405" t="str">
        <f>"904"</f>
        <v>904</v>
      </c>
      <c r="D10405" t="s">
        <v>917</v>
      </c>
      <c r="E10405" t="str">
        <f t="shared" si="1515"/>
        <v>01</v>
      </c>
      <c r="F10405" t="str">
        <f>"001"</f>
        <v>001</v>
      </c>
      <c r="G10405" t="str">
        <f>""</f>
        <v/>
      </c>
      <c r="H10405" t="s">
        <v>2</v>
      </c>
      <c r="I10405" t="s">
        <v>3490</v>
      </c>
      <c r="J10405" t="s">
        <v>7631</v>
      </c>
      <c r="K10405" t="str">
        <f>"41719"</f>
        <v>41719</v>
      </c>
    </row>
    <row r="10406" spans="1:11" customFormat="1" x14ac:dyDescent="0.25">
      <c r="J10406" t="s">
        <v>7632</v>
      </c>
    </row>
    <row r="10407" spans="1:11" customFormat="1" x14ac:dyDescent="0.25">
      <c r="J10407" t="s">
        <v>7632</v>
      </c>
    </row>
    <row r="10408" spans="1:11" customFormat="1" x14ac:dyDescent="0.25">
      <c r="J10408" t="s">
        <v>7632</v>
      </c>
    </row>
    <row r="10409" spans="1:11" customFormat="1" x14ac:dyDescent="0.25">
      <c r="J10409" t="s">
        <v>7632</v>
      </c>
    </row>
    <row r="10410" spans="1:11" customFormat="1" x14ac:dyDescent="0.25">
      <c r="J10410" t="s">
        <v>7632</v>
      </c>
    </row>
    <row r="10411" spans="1:11" customFormat="1" x14ac:dyDescent="0.25">
      <c r="J10411" t="s">
        <v>7632</v>
      </c>
    </row>
    <row r="10412" spans="1:11" customFormat="1" x14ac:dyDescent="0.25">
      <c r="J10412" t="s">
        <v>7632</v>
      </c>
    </row>
    <row r="10413" spans="1:11" customFormat="1" x14ac:dyDescent="0.25">
      <c r="J10413" t="s">
        <v>7632</v>
      </c>
    </row>
    <row r="10414" spans="1:11" customFormat="1" x14ac:dyDescent="0.25">
      <c r="J10414" t="s">
        <v>7632</v>
      </c>
    </row>
    <row r="10415" spans="1:11" customFormat="1" x14ac:dyDescent="0.25">
      <c r="J10415" t="s">
        <v>7632</v>
      </c>
    </row>
    <row r="10416" spans="1:11" customFormat="1" x14ac:dyDescent="0.25">
      <c r="J10416" t="s">
        <v>7632</v>
      </c>
    </row>
    <row r="10417" spans="10:10" customFormat="1" x14ac:dyDescent="0.25">
      <c r="J10417" t="s">
        <v>7632</v>
      </c>
    </row>
    <row r="10418" spans="10:10" customFormat="1" x14ac:dyDescent="0.25">
      <c r="J10418" t="s">
        <v>7632</v>
      </c>
    </row>
    <row r="10419" spans="10:10" customFormat="1" x14ac:dyDescent="0.25">
      <c r="J10419" t="s">
        <v>7632</v>
      </c>
    </row>
    <row r="10420" spans="10:10" customFormat="1" x14ac:dyDescent="0.25">
      <c r="J10420" t="s">
        <v>7632</v>
      </c>
    </row>
    <row r="10421" spans="10:10" customFormat="1" x14ac:dyDescent="0.25">
      <c r="J10421" t="s">
        <v>7632</v>
      </c>
    </row>
    <row r="10422" spans="10:10" customFormat="1" x14ac:dyDescent="0.25">
      <c r="J10422" t="s">
        <v>7632</v>
      </c>
    </row>
    <row r="10423" spans="10:10" customFormat="1" x14ac:dyDescent="0.25">
      <c r="J10423" t="s">
        <v>7632</v>
      </c>
    </row>
    <row r="10424" spans="10:10" customFormat="1" x14ac:dyDescent="0.25">
      <c r="J10424" t="s">
        <v>7632</v>
      </c>
    </row>
    <row r="10425" spans="10:10" customFormat="1" x14ac:dyDescent="0.25">
      <c r="J10425" t="s">
        <v>7632</v>
      </c>
    </row>
    <row r="10426" spans="10:10" customFormat="1" x14ac:dyDescent="0.25">
      <c r="J10426" t="s">
        <v>7632</v>
      </c>
    </row>
    <row r="10427" spans="10:10" customFormat="1" x14ac:dyDescent="0.25">
      <c r="J10427" t="s">
        <v>7632</v>
      </c>
    </row>
    <row r="10428" spans="10:10" customFormat="1" x14ac:dyDescent="0.25">
      <c r="J10428" t="s">
        <v>7632</v>
      </c>
    </row>
    <row r="10429" spans="10:10" customFormat="1" x14ac:dyDescent="0.25">
      <c r="J10429" t="s">
        <v>7632</v>
      </c>
    </row>
    <row r="10430" spans="10:10" customFormat="1" x14ac:dyDescent="0.25">
      <c r="J10430" t="s">
        <v>7632</v>
      </c>
    </row>
    <row r="10431" spans="10:10" customFormat="1" x14ac:dyDescent="0.25">
      <c r="J10431" t="s">
        <v>7632</v>
      </c>
    </row>
    <row r="10432" spans="10:10" customFormat="1" x14ac:dyDescent="0.25">
      <c r="J10432" t="s">
        <v>7632</v>
      </c>
    </row>
    <row r="10433" spans="10:10" customFormat="1" x14ac:dyDescent="0.25">
      <c r="J10433" t="s">
        <v>7632</v>
      </c>
    </row>
    <row r="10434" spans="10:10" customFormat="1" x14ac:dyDescent="0.25">
      <c r="J10434" t="s">
        <v>7632</v>
      </c>
    </row>
    <row r="10435" spans="10:10" customFormat="1" x14ac:dyDescent="0.25">
      <c r="J10435" t="s">
        <v>7632</v>
      </c>
    </row>
    <row r="10436" spans="10:10" customFormat="1" x14ac:dyDescent="0.25">
      <c r="J10436" t="s">
        <v>7632</v>
      </c>
    </row>
    <row r="10437" spans="10:10" customFormat="1" x14ac:dyDescent="0.25">
      <c r="J10437" t="s">
        <v>7632</v>
      </c>
    </row>
    <row r="10438" spans="10:10" customFormat="1" x14ac:dyDescent="0.25">
      <c r="J10438" t="s">
        <v>7632</v>
      </c>
    </row>
    <row r="10439" spans="10:10" customFormat="1" x14ac:dyDescent="0.25">
      <c r="J10439" t="s">
        <v>7632</v>
      </c>
    </row>
    <row r="10440" spans="10:10" customFormat="1" x14ac:dyDescent="0.25">
      <c r="J10440" t="s">
        <v>7632</v>
      </c>
    </row>
    <row r="10441" spans="10:10" customFormat="1" x14ac:dyDescent="0.25">
      <c r="J10441" t="s">
        <v>7632</v>
      </c>
    </row>
    <row r="10442" spans="10:10" customFormat="1" x14ac:dyDescent="0.25">
      <c r="J10442" t="s">
        <v>7632</v>
      </c>
    </row>
    <row r="10443" spans="10:10" customFormat="1" x14ac:dyDescent="0.25">
      <c r="J10443" t="s">
        <v>7632</v>
      </c>
    </row>
    <row r="10444" spans="10:10" customFormat="1" x14ac:dyDescent="0.25">
      <c r="J10444" t="s">
        <v>7632</v>
      </c>
    </row>
    <row r="10445" spans="10:10" customFormat="1" x14ac:dyDescent="0.25">
      <c r="J10445" t="s">
        <v>7632</v>
      </c>
    </row>
    <row r="10446" spans="10:10" customFormat="1" x14ac:dyDescent="0.25">
      <c r="J10446" t="s">
        <v>7632</v>
      </c>
    </row>
    <row r="10447" spans="10:10" customFormat="1" x14ac:dyDescent="0.25">
      <c r="J10447" t="s">
        <v>7632</v>
      </c>
    </row>
    <row r="10448" spans="10:10" customFormat="1" x14ac:dyDescent="0.25">
      <c r="J10448" t="s">
        <v>7632</v>
      </c>
    </row>
    <row r="10449" spans="10:10" customFormat="1" x14ac:dyDescent="0.25">
      <c r="J10449" t="s">
        <v>7632</v>
      </c>
    </row>
    <row r="10450" spans="10:10" customFormat="1" x14ac:dyDescent="0.25">
      <c r="J10450" t="s">
        <v>7632</v>
      </c>
    </row>
    <row r="10451" spans="10:10" customFormat="1" x14ac:dyDescent="0.25">
      <c r="J10451" t="s">
        <v>7632</v>
      </c>
    </row>
    <row r="10452" spans="10:10" customFormat="1" x14ac:dyDescent="0.25">
      <c r="J10452" t="s">
        <v>7632</v>
      </c>
    </row>
    <row r="10453" spans="10:10" customFormat="1" x14ac:dyDescent="0.25">
      <c r="J10453" t="s">
        <v>7632</v>
      </c>
    </row>
    <row r="10454" spans="10:10" customFormat="1" x14ac:dyDescent="0.25">
      <c r="J10454" t="s">
        <v>7632</v>
      </c>
    </row>
    <row r="10455" spans="10:10" customFormat="1" x14ac:dyDescent="0.25">
      <c r="J10455" t="s">
        <v>7632</v>
      </c>
    </row>
    <row r="10456" spans="10:10" customFormat="1" x14ac:dyDescent="0.25">
      <c r="J10456" t="s">
        <v>7632</v>
      </c>
    </row>
    <row r="10457" spans="10:10" customFormat="1" x14ac:dyDescent="0.25">
      <c r="J10457" t="s">
        <v>7632</v>
      </c>
    </row>
    <row r="10458" spans="10:10" customFormat="1" x14ac:dyDescent="0.25">
      <c r="J10458" t="s">
        <v>7632</v>
      </c>
    </row>
    <row r="10459" spans="10:10" customFormat="1" x14ac:dyDescent="0.25">
      <c r="J10459" t="s">
        <v>7632</v>
      </c>
    </row>
    <row r="10460" spans="10:10" customFormat="1" x14ac:dyDescent="0.25">
      <c r="J10460" t="s">
        <v>7632</v>
      </c>
    </row>
    <row r="10461" spans="10:10" customFormat="1" x14ac:dyDescent="0.25">
      <c r="J10461" t="s">
        <v>7632</v>
      </c>
    </row>
    <row r="10462" spans="10:10" customFormat="1" x14ac:dyDescent="0.25">
      <c r="J10462" t="s">
        <v>7632</v>
      </c>
    </row>
    <row r="10463" spans="10:10" customFormat="1" x14ac:dyDescent="0.25">
      <c r="J10463" t="s">
        <v>7632</v>
      </c>
    </row>
    <row r="10464" spans="10:10" customFormat="1" x14ac:dyDescent="0.25">
      <c r="J10464" t="s">
        <v>7632</v>
      </c>
    </row>
    <row r="10465" spans="10:10" customFormat="1" x14ac:dyDescent="0.25">
      <c r="J10465" t="s">
        <v>7632</v>
      </c>
    </row>
    <row r="10466" spans="10:10" customFormat="1" x14ac:dyDescent="0.25">
      <c r="J10466" t="s">
        <v>7632</v>
      </c>
    </row>
    <row r="10467" spans="10:10" customFormat="1" x14ac:dyDescent="0.25">
      <c r="J10467" t="s">
        <v>7632</v>
      </c>
    </row>
    <row r="10468" spans="10:10" customFormat="1" x14ac:dyDescent="0.25">
      <c r="J10468" t="s">
        <v>7632</v>
      </c>
    </row>
    <row r="10469" spans="10:10" customFormat="1" x14ac:dyDescent="0.25">
      <c r="J10469" t="s">
        <v>7632</v>
      </c>
    </row>
    <row r="10470" spans="10:10" customFormat="1" x14ac:dyDescent="0.25">
      <c r="J10470" t="s">
        <v>7632</v>
      </c>
    </row>
    <row r="10471" spans="10:10" customFormat="1" x14ac:dyDescent="0.25">
      <c r="J10471" t="s">
        <v>7632</v>
      </c>
    </row>
    <row r="10472" spans="10:10" customFormat="1" x14ac:dyDescent="0.25">
      <c r="J10472" t="s">
        <v>7632</v>
      </c>
    </row>
    <row r="10473" spans="10:10" customFormat="1" x14ac:dyDescent="0.25">
      <c r="J10473" t="s">
        <v>7632</v>
      </c>
    </row>
    <row r="10474" spans="10:10" customFormat="1" x14ac:dyDescent="0.25">
      <c r="J10474" t="s">
        <v>7632</v>
      </c>
    </row>
    <row r="10475" spans="10:10" customFormat="1" x14ac:dyDescent="0.25">
      <c r="J10475" t="s">
        <v>7632</v>
      </c>
    </row>
    <row r="10476" spans="10:10" customFormat="1" x14ac:dyDescent="0.25">
      <c r="J10476" t="s">
        <v>7632</v>
      </c>
    </row>
    <row r="10477" spans="10:10" customFormat="1" x14ac:dyDescent="0.25">
      <c r="J10477" t="s">
        <v>7632</v>
      </c>
    </row>
    <row r="10478" spans="10:10" customFormat="1" x14ac:dyDescent="0.25">
      <c r="J10478" t="s">
        <v>7632</v>
      </c>
    </row>
    <row r="10479" spans="10:10" customFormat="1" x14ac:dyDescent="0.25">
      <c r="J10479" t="s">
        <v>7632</v>
      </c>
    </row>
    <row r="10480" spans="10:10" customFormat="1" x14ac:dyDescent="0.25">
      <c r="J10480" t="s">
        <v>7632</v>
      </c>
    </row>
    <row r="10481" spans="10:10" customFormat="1" x14ac:dyDescent="0.25">
      <c r="J10481" t="s">
        <v>7632</v>
      </c>
    </row>
    <row r="10482" spans="10:10" customFormat="1" x14ac:dyDescent="0.25">
      <c r="J10482" t="s">
        <v>7632</v>
      </c>
    </row>
    <row r="10483" spans="10:10" customFormat="1" x14ac:dyDescent="0.25">
      <c r="J10483" t="s">
        <v>7632</v>
      </c>
    </row>
    <row r="10484" spans="10:10" customFormat="1" x14ac:dyDescent="0.25">
      <c r="J10484" t="s">
        <v>7632</v>
      </c>
    </row>
    <row r="10485" spans="10:10" customFormat="1" x14ac:dyDescent="0.25">
      <c r="J10485" t="s">
        <v>7632</v>
      </c>
    </row>
    <row r="10486" spans="10:10" customFormat="1" x14ac:dyDescent="0.25">
      <c r="J10486" t="s">
        <v>7632</v>
      </c>
    </row>
    <row r="10487" spans="10:10" customFormat="1" x14ac:dyDescent="0.25">
      <c r="J10487" t="s">
        <v>7632</v>
      </c>
    </row>
    <row r="10488" spans="10:10" customFormat="1" x14ac:dyDescent="0.25">
      <c r="J10488" t="s">
        <v>7632</v>
      </c>
    </row>
    <row r="10489" spans="10:10" customFormat="1" x14ac:dyDescent="0.25">
      <c r="J10489" t="s">
        <v>7632</v>
      </c>
    </row>
    <row r="10490" spans="10:10" customFormat="1" x14ac:dyDescent="0.25">
      <c r="J10490" t="s">
        <v>7632</v>
      </c>
    </row>
    <row r="10491" spans="10:10" customFormat="1" x14ac:dyDescent="0.25">
      <c r="J10491" t="s">
        <v>7632</v>
      </c>
    </row>
    <row r="10492" spans="10:10" customFormat="1" x14ac:dyDescent="0.25">
      <c r="J10492" t="s">
        <v>7632</v>
      </c>
    </row>
    <row r="10493" spans="10:10" customFormat="1" x14ac:dyDescent="0.25">
      <c r="J10493" t="s">
        <v>7632</v>
      </c>
    </row>
    <row r="10494" spans="10:10" customFormat="1" x14ac:dyDescent="0.25">
      <c r="J10494" t="s">
        <v>7632</v>
      </c>
    </row>
    <row r="10495" spans="10:10" customFormat="1" x14ac:dyDescent="0.25">
      <c r="J10495" t="s">
        <v>7632</v>
      </c>
    </row>
    <row r="10496" spans="10:10" customFormat="1" x14ac:dyDescent="0.25">
      <c r="J10496" t="s">
        <v>7632</v>
      </c>
    </row>
    <row r="10497" spans="10:10" customFormat="1" x14ac:dyDescent="0.25">
      <c r="J10497" t="s">
        <v>7632</v>
      </c>
    </row>
    <row r="10498" spans="10:10" customFormat="1" x14ac:dyDescent="0.25">
      <c r="J10498" t="s">
        <v>7632</v>
      </c>
    </row>
    <row r="10499" spans="10:10" customFormat="1" x14ac:dyDescent="0.25">
      <c r="J10499" t="s">
        <v>7632</v>
      </c>
    </row>
    <row r="10500" spans="10:10" customFormat="1" x14ac:dyDescent="0.25">
      <c r="J10500" t="s">
        <v>7632</v>
      </c>
    </row>
    <row r="10501" spans="10:10" customFormat="1" x14ac:dyDescent="0.25">
      <c r="J10501" t="s">
        <v>7632</v>
      </c>
    </row>
    <row r="10502" spans="10:10" customFormat="1" x14ac:dyDescent="0.25">
      <c r="J10502" t="s">
        <v>7632</v>
      </c>
    </row>
    <row r="10503" spans="10:10" customFormat="1" x14ac:dyDescent="0.25">
      <c r="J10503" t="s">
        <v>7632</v>
      </c>
    </row>
    <row r="10504" spans="10:10" customFormat="1" x14ac:dyDescent="0.25">
      <c r="J10504" t="s">
        <v>7632</v>
      </c>
    </row>
    <row r="10505" spans="10:10" customFormat="1" x14ac:dyDescent="0.25">
      <c r="J10505" t="s">
        <v>7632</v>
      </c>
    </row>
    <row r="10506" spans="10:10" customFormat="1" x14ac:dyDescent="0.25">
      <c r="J10506" t="s">
        <v>7632</v>
      </c>
    </row>
    <row r="10507" spans="10:10" customFormat="1" x14ac:dyDescent="0.25">
      <c r="J10507" t="s">
        <v>7632</v>
      </c>
    </row>
    <row r="10508" spans="10:10" customFormat="1" x14ac:dyDescent="0.25">
      <c r="J10508" t="s">
        <v>7632</v>
      </c>
    </row>
    <row r="10509" spans="10:10" customFormat="1" x14ac:dyDescent="0.25">
      <c r="J10509" t="s">
        <v>7632</v>
      </c>
    </row>
    <row r="10510" spans="10:10" customFormat="1" x14ac:dyDescent="0.25">
      <c r="J10510" t="s">
        <v>7632</v>
      </c>
    </row>
    <row r="10511" spans="10:10" customFormat="1" x14ac:dyDescent="0.25">
      <c r="J10511" t="s">
        <v>7632</v>
      </c>
    </row>
    <row r="10512" spans="10:10" customFormat="1" x14ac:dyDescent="0.25">
      <c r="J10512" t="s">
        <v>7632</v>
      </c>
    </row>
    <row r="10513" spans="10:10" customFormat="1" x14ac:dyDescent="0.25">
      <c r="J10513" t="s">
        <v>7632</v>
      </c>
    </row>
    <row r="10514" spans="10:10" customFormat="1" x14ac:dyDescent="0.25">
      <c r="J10514" t="s">
        <v>7632</v>
      </c>
    </row>
    <row r="10515" spans="10:10" customFormat="1" x14ac:dyDescent="0.25">
      <c r="J10515" t="s">
        <v>7632</v>
      </c>
    </row>
    <row r="10516" spans="10:10" customFormat="1" x14ac:dyDescent="0.25">
      <c r="J10516" t="s">
        <v>7632</v>
      </c>
    </row>
    <row r="10517" spans="10:10" customFormat="1" x14ac:dyDescent="0.25">
      <c r="J10517" t="s">
        <v>7632</v>
      </c>
    </row>
    <row r="10518" spans="10:10" customFormat="1" x14ac:dyDescent="0.25">
      <c r="J10518" t="s">
        <v>7632</v>
      </c>
    </row>
    <row r="10519" spans="10:10" customFormat="1" x14ac:dyDescent="0.25">
      <c r="J10519" t="s">
        <v>7632</v>
      </c>
    </row>
    <row r="10520" spans="10:10" customFormat="1" x14ac:dyDescent="0.25">
      <c r="J10520" t="s">
        <v>7632</v>
      </c>
    </row>
    <row r="10521" spans="10:10" customFormat="1" x14ac:dyDescent="0.25">
      <c r="J10521" t="s">
        <v>7632</v>
      </c>
    </row>
    <row r="10522" spans="10:10" customFormat="1" x14ac:dyDescent="0.25">
      <c r="J10522" t="s">
        <v>7632</v>
      </c>
    </row>
    <row r="10523" spans="10:10" customFormat="1" x14ac:dyDescent="0.25">
      <c r="J10523" t="s">
        <v>7632</v>
      </c>
    </row>
    <row r="10524" spans="10:10" customFormat="1" x14ac:dyDescent="0.25">
      <c r="J10524" t="s">
        <v>7632</v>
      </c>
    </row>
    <row r="10525" spans="10:10" customFormat="1" x14ac:dyDescent="0.25">
      <c r="J10525" t="s">
        <v>7632</v>
      </c>
    </row>
    <row r="10526" spans="10:10" customFormat="1" x14ac:dyDescent="0.25">
      <c r="J10526" t="s">
        <v>7632</v>
      </c>
    </row>
    <row r="10527" spans="10:10" customFormat="1" x14ac:dyDescent="0.25">
      <c r="J10527" t="s">
        <v>7632</v>
      </c>
    </row>
    <row r="10528" spans="10:10" customFormat="1" x14ac:dyDescent="0.25">
      <c r="J10528" t="s">
        <v>7632</v>
      </c>
    </row>
    <row r="10529" spans="10:10" customFormat="1" x14ac:dyDescent="0.25">
      <c r="J10529" t="s">
        <v>7632</v>
      </c>
    </row>
    <row r="10530" spans="10:10" customFormat="1" x14ac:dyDescent="0.25">
      <c r="J10530" t="s">
        <v>7632</v>
      </c>
    </row>
    <row r="10531" spans="10:10" customFormat="1" x14ac:dyDescent="0.25">
      <c r="J10531" t="s">
        <v>7632</v>
      </c>
    </row>
    <row r="10532" spans="10:10" customFormat="1" x14ac:dyDescent="0.25">
      <c r="J10532" t="s">
        <v>7632</v>
      </c>
    </row>
    <row r="10533" spans="10:10" customFormat="1" x14ac:dyDescent="0.25">
      <c r="J10533" t="s">
        <v>7632</v>
      </c>
    </row>
    <row r="10534" spans="10:10" customFormat="1" x14ac:dyDescent="0.25">
      <c r="J10534" t="s">
        <v>7632</v>
      </c>
    </row>
    <row r="10535" spans="10:10" customFormat="1" x14ac:dyDescent="0.25">
      <c r="J10535" t="s">
        <v>7632</v>
      </c>
    </row>
    <row r="10536" spans="10:10" customFormat="1" x14ac:dyDescent="0.25">
      <c r="J10536" t="s">
        <v>7632</v>
      </c>
    </row>
    <row r="10537" spans="10:10" customFormat="1" x14ac:dyDescent="0.25">
      <c r="J10537" t="s">
        <v>7632</v>
      </c>
    </row>
    <row r="10538" spans="10:10" customFormat="1" x14ac:dyDescent="0.25">
      <c r="J10538" t="s">
        <v>7632</v>
      </c>
    </row>
    <row r="10539" spans="10:10" customFormat="1" x14ac:dyDescent="0.25">
      <c r="J10539" t="s">
        <v>7632</v>
      </c>
    </row>
    <row r="10540" spans="10:10" customFormat="1" x14ac:dyDescent="0.25">
      <c r="J10540" t="s">
        <v>7632</v>
      </c>
    </row>
    <row r="10541" spans="10:10" customFormat="1" x14ac:dyDescent="0.25">
      <c r="J10541" t="s">
        <v>7632</v>
      </c>
    </row>
    <row r="10542" spans="10:10" customFormat="1" x14ac:dyDescent="0.25">
      <c r="J10542" t="s">
        <v>7632</v>
      </c>
    </row>
    <row r="10543" spans="10:10" customFormat="1" x14ac:dyDescent="0.25">
      <c r="J10543" t="s">
        <v>7632</v>
      </c>
    </row>
    <row r="10544" spans="10:10" customFormat="1" x14ac:dyDescent="0.25">
      <c r="J10544" t="s">
        <v>7632</v>
      </c>
    </row>
    <row r="10545" spans="10:10" customFormat="1" x14ac:dyDescent="0.25">
      <c r="J10545" t="s">
        <v>7632</v>
      </c>
    </row>
    <row r="10546" spans="10:10" customFormat="1" x14ac:dyDescent="0.25">
      <c r="J10546" t="s">
        <v>7632</v>
      </c>
    </row>
    <row r="10547" spans="10:10" customFormat="1" x14ac:dyDescent="0.25">
      <c r="J10547" t="s">
        <v>7632</v>
      </c>
    </row>
    <row r="10548" spans="10:10" customFormat="1" x14ac:dyDescent="0.25">
      <c r="J10548" t="s">
        <v>7632</v>
      </c>
    </row>
    <row r="10549" spans="10:10" customFormat="1" x14ac:dyDescent="0.25">
      <c r="J10549" t="s">
        <v>7632</v>
      </c>
    </row>
    <row r="10550" spans="10:10" customFormat="1" x14ac:dyDescent="0.25">
      <c r="J10550" t="s">
        <v>7632</v>
      </c>
    </row>
    <row r="10551" spans="10:10" customFormat="1" x14ac:dyDescent="0.25">
      <c r="J10551" t="s">
        <v>7632</v>
      </c>
    </row>
    <row r="10552" spans="10:10" customFormat="1" x14ac:dyDescent="0.25">
      <c r="J10552" t="s">
        <v>7632</v>
      </c>
    </row>
    <row r="10553" spans="10:10" customFormat="1" x14ac:dyDescent="0.25">
      <c r="J10553" t="s">
        <v>7632</v>
      </c>
    </row>
    <row r="10554" spans="10:10" customFormat="1" x14ac:dyDescent="0.25">
      <c r="J10554" t="s">
        <v>7632</v>
      </c>
    </row>
    <row r="10555" spans="10:10" customFormat="1" x14ac:dyDescent="0.25">
      <c r="J10555" t="s">
        <v>7632</v>
      </c>
    </row>
    <row r="10556" spans="10:10" customFormat="1" x14ac:dyDescent="0.25">
      <c r="J10556" t="s">
        <v>7632</v>
      </c>
    </row>
    <row r="10557" spans="10:10" customFormat="1" x14ac:dyDescent="0.25">
      <c r="J10557" t="s">
        <v>7632</v>
      </c>
    </row>
    <row r="10558" spans="10:10" customFormat="1" x14ac:dyDescent="0.25">
      <c r="J10558" t="s">
        <v>7632</v>
      </c>
    </row>
    <row r="10559" spans="10:10" customFormat="1" x14ac:dyDescent="0.25">
      <c r="J10559" t="s">
        <v>7632</v>
      </c>
    </row>
    <row r="10560" spans="10:10" customFormat="1" x14ac:dyDescent="0.25">
      <c r="J10560" t="s">
        <v>7632</v>
      </c>
    </row>
    <row r="10561" spans="10:10" customFormat="1" x14ac:dyDescent="0.25">
      <c r="J10561" t="s">
        <v>7632</v>
      </c>
    </row>
    <row r="10562" spans="10:10" customFormat="1" x14ac:dyDescent="0.25">
      <c r="J10562" t="s">
        <v>7632</v>
      </c>
    </row>
    <row r="10563" spans="10:10" customFormat="1" x14ac:dyDescent="0.25">
      <c r="J10563" t="s">
        <v>7632</v>
      </c>
    </row>
    <row r="10564" spans="10:10" customFormat="1" x14ac:dyDescent="0.25">
      <c r="J10564" t="s">
        <v>7632</v>
      </c>
    </row>
    <row r="10565" spans="10:10" customFormat="1" x14ac:dyDescent="0.25">
      <c r="J10565" t="s">
        <v>7632</v>
      </c>
    </row>
    <row r="10566" spans="10:10" customFormat="1" x14ac:dyDescent="0.25">
      <c r="J10566" t="s">
        <v>7632</v>
      </c>
    </row>
    <row r="10567" spans="10:10" customFormat="1" x14ac:dyDescent="0.25">
      <c r="J10567" t="s">
        <v>7632</v>
      </c>
    </row>
    <row r="10568" spans="10:10" customFormat="1" x14ac:dyDescent="0.25">
      <c r="J10568" t="s">
        <v>7632</v>
      </c>
    </row>
    <row r="10569" spans="10:10" customFormat="1" x14ac:dyDescent="0.25">
      <c r="J10569" t="s">
        <v>7632</v>
      </c>
    </row>
    <row r="10570" spans="10:10" customFormat="1" x14ac:dyDescent="0.25">
      <c r="J10570" t="s">
        <v>7632</v>
      </c>
    </row>
    <row r="10571" spans="10:10" customFormat="1" x14ac:dyDescent="0.25">
      <c r="J10571" t="s">
        <v>7632</v>
      </c>
    </row>
    <row r="10572" spans="10:10" customFormat="1" x14ac:dyDescent="0.25">
      <c r="J10572" t="s">
        <v>7632</v>
      </c>
    </row>
    <row r="10573" spans="10:10" customFormat="1" x14ac:dyDescent="0.25">
      <c r="J10573" t="s">
        <v>7632</v>
      </c>
    </row>
    <row r="10574" spans="10:10" customFormat="1" x14ac:dyDescent="0.25">
      <c r="J10574" t="s">
        <v>7632</v>
      </c>
    </row>
    <row r="10575" spans="10:10" customFormat="1" x14ac:dyDescent="0.25">
      <c r="J10575" t="s">
        <v>7632</v>
      </c>
    </row>
    <row r="10576" spans="10:10" customFormat="1" x14ac:dyDescent="0.25">
      <c r="J10576" t="s">
        <v>7632</v>
      </c>
    </row>
    <row r="10577" spans="10:10" customFormat="1" x14ac:dyDescent="0.25">
      <c r="J10577" t="s">
        <v>7632</v>
      </c>
    </row>
    <row r="10578" spans="10:10" customFormat="1" x14ac:dyDescent="0.25">
      <c r="J10578" t="s">
        <v>7632</v>
      </c>
    </row>
    <row r="10579" spans="10:10" customFormat="1" x14ac:dyDescent="0.25">
      <c r="J10579" t="s">
        <v>7632</v>
      </c>
    </row>
    <row r="10580" spans="10:10" customFormat="1" x14ac:dyDescent="0.25">
      <c r="J10580" t="s">
        <v>7632</v>
      </c>
    </row>
    <row r="10581" spans="10:10" customFormat="1" x14ac:dyDescent="0.25">
      <c r="J10581" t="s">
        <v>7632</v>
      </c>
    </row>
    <row r="10582" spans="10:10" customFormat="1" x14ac:dyDescent="0.25">
      <c r="J10582" t="s">
        <v>7632</v>
      </c>
    </row>
    <row r="10583" spans="10:10" customFormat="1" x14ac:dyDescent="0.25">
      <c r="J10583" t="s">
        <v>7632</v>
      </c>
    </row>
    <row r="10584" spans="10:10" customFormat="1" x14ac:dyDescent="0.25">
      <c r="J10584" t="s">
        <v>7632</v>
      </c>
    </row>
    <row r="10585" spans="10:10" customFormat="1" x14ac:dyDescent="0.25">
      <c r="J10585" t="s">
        <v>7632</v>
      </c>
    </row>
    <row r="10586" spans="10:10" customFormat="1" x14ac:dyDescent="0.25">
      <c r="J10586" t="s">
        <v>7632</v>
      </c>
    </row>
    <row r="10587" spans="10:10" customFormat="1" x14ac:dyDescent="0.25">
      <c r="J10587" t="s">
        <v>7632</v>
      </c>
    </row>
    <row r="10588" spans="10:10" customFormat="1" x14ac:dyDescent="0.25">
      <c r="J10588" t="s">
        <v>7632</v>
      </c>
    </row>
    <row r="10589" spans="10:10" customFormat="1" x14ac:dyDescent="0.25">
      <c r="J10589" t="s">
        <v>7632</v>
      </c>
    </row>
    <row r="10590" spans="10:10" customFormat="1" x14ac:dyDescent="0.25">
      <c r="J10590" t="s">
        <v>7632</v>
      </c>
    </row>
    <row r="10591" spans="10:10" customFormat="1" x14ac:dyDescent="0.25">
      <c r="J10591" t="s">
        <v>7632</v>
      </c>
    </row>
    <row r="10592" spans="10:10" customFormat="1" x14ac:dyDescent="0.25">
      <c r="J10592" t="s">
        <v>7632</v>
      </c>
    </row>
    <row r="10593" spans="10:10" customFormat="1" x14ac:dyDescent="0.25">
      <c r="J10593" t="s">
        <v>7632</v>
      </c>
    </row>
    <row r="10594" spans="10:10" customFormat="1" x14ac:dyDescent="0.25">
      <c r="J10594" t="s">
        <v>7632</v>
      </c>
    </row>
    <row r="10595" spans="10:10" customFormat="1" x14ac:dyDescent="0.25">
      <c r="J10595" t="s">
        <v>7632</v>
      </c>
    </row>
    <row r="10596" spans="10:10" customFormat="1" x14ac:dyDescent="0.25">
      <c r="J10596" t="s">
        <v>7632</v>
      </c>
    </row>
    <row r="10597" spans="10:10" customFormat="1" x14ac:dyDescent="0.25">
      <c r="J10597" t="s">
        <v>7632</v>
      </c>
    </row>
    <row r="10598" spans="10:10" customFormat="1" x14ac:dyDescent="0.25">
      <c r="J10598" t="s">
        <v>7632</v>
      </c>
    </row>
    <row r="10599" spans="10:10" customFormat="1" x14ac:dyDescent="0.25">
      <c r="J10599" t="s">
        <v>7632</v>
      </c>
    </row>
    <row r="10600" spans="10:10" customFormat="1" x14ac:dyDescent="0.25">
      <c r="J10600" t="s">
        <v>7632</v>
      </c>
    </row>
    <row r="10601" spans="10:10" customFormat="1" x14ac:dyDescent="0.25">
      <c r="J10601" t="s">
        <v>7632</v>
      </c>
    </row>
    <row r="10602" spans="10:10" customFormat="1" x14ac:dyDescent="0.25">
      <c r="J10602" t="s">
        <v>7632</v>
      </c>
    </row>
    <row r="10603" spans="10:10" customFormat="1" x14ac:dyDescent="0.25">
      <c r="J10603" t="s">
        <v>7632</v>
      </c>
    </row>
    <row r="10604" spans="10:10" customFormat="1" x14ac:dyDescent="0.25">
      <c r="J10604" t="s">
        <v>7632</v>
      </c>
    </row>
    <row r="10605" spans="10:10" customFormat="1" x14ac:dyDescent="0.25">
      <c r="J10605" t="s">
        <v>7632</v>
      </c>
    </row>
    <row r="10606" spans="10:10" customFormat="1" x14ac:dyDescent="0.25">
      <c r="J10606" t="s">
        <v>7632</v>
      </c>
    </row>
    <row r="10607" spans="10:10" customFormat="1" x14ac:dyDescent="0.25">
      <c r="J10607" t="s">
        <v>7632</v>
      </c>
    </row>
    <row r="10608" spans="10:10" customFormat="1" x14ac:dyDescent="0.25">
      <c r="J10608" t="s">
        <v>7632</v>
      </c>
    </row>
    <row r="10609" spans="10:10" customFormat="1" x14ac:dyDescent="0.25">
      <c r="J10609" t="s">
        <v>7632</v>
      </c>
    </row>
    <row r="10610" spans="10:10" customFormat="1" x14ac:dyDescent="0.25">
      <c r="J10610" t="s">
        <v>7632</v>
      </c>
    </row>
    <row r="10611" spans="10:10" customFormat="1" x14ac:dyDescent="0.25">
      <c r="J10611" t="s">
        <v>7632</v>
      </c>
    </row>
    <row r="10612" spans="10:10" customFormat="1" x14ac:dyDescent="0.25">
      <c r="J10612" t="s">
        <v>7632</v>
      </c>
    </row>
    <row r="10613" spans="10:10" customFormat="1" x14ac:dyDescent="0.25">
      <c r="J10613" t="s">
        <v>7632</v>
      </c>
    </row>
    <row r="10614" spans="10:10" customFormat="1" x14ac:dyDescent="0.25">
      <c r="J10614" t="s">
        <v>7632</v>
      </c>
    </row>
    <row r="10615" spans="10:10" customFormat="1" x14ac:dyDescent="0.25">
      <c r="J10615" t="s">
        <v>7632</v>
      </c>
    </row>
    <row r="10616" spans="10:10" customFormat="1" x14ac:dyDescent="0.25">
      <c r="J10616" t="s">
        <v>7632</v>
      </c>
    </row>
    <row r="10617" spans="10:10" customFormat="1" x14ac:dyDescent="0.25">
      <c r="J10617" t="s">
        <v>7632</v>
      </c>
    </row>
    <row r="10618" spans="10:10" customFormat="1" x14ac:dyDescent="0.25">
      <c r="J10618" t="s">
        <v>7632</v>
      </c>
    </row>
    <row r="10619" spans="10:10" customFormat="1" x14ac:dyDescent="0.25">
      <c r="J10619" t="s">
        <v>7632</v>
      </c>
    </row>
    <row r="10620" spans="10:10" customFormat="1" x14ac:dyDescent="0.25">
      <c r="J10620" t="s">
        <v>7632</v>
      </c>
    </row>
    <row r="10621" spans="10:10" customFormat="1" x14ac:dyDescent="0.25">
      <c r="J10621" t="s">
        <v>7632</v>
      </c>
    </row>
    <row r="10622" spans="10:10" customFormat="1" x14ac:dyDescent="0.25">
      <c r="J10622" t="s">
        <v>7632</v>
      </c>
    </row>
    <row r="10623" spans="10:10" customFormat="1" x14ac:dyDescent="0.25">
      <c r="J10623" t="s">
        <v>7632</v>
      </c>
    </row>
    <row r="10624" spans="10:10" customFormat="1" x14ac:dyDescent="0.25">
      <c r="J10624" t="s">
        <v>7632</v>
      </c>
    </row>
    <row r="10625" spans="10:10" customFormat="1" x14ac:dyDescent="0.25">
      <c r="J10625" t="s">
        <v>7632</v>
      </c>
    </row>
    <row r="10626" spans="10:10" customFormat="1" x14ac:dyDescent="0.25">
      <c r="J10626" t="s">
        <v>7632</v>
      </c>
    </row>
    <row r="10627" spans="10:10" customFormat="1" x14ac:dyDescent="0.25">
      <c r="J10627" t="s">
        <v>7632</v>
      </c>
    </row>
    <row r="10628" spans="10:10" customFormat="1" x14ac:dyDescent="0.25">
      <c r="J10628" t="s">
        <v>7632</v>
      </c>
    </row>
    <row r="10629" spans="10:10" customFormat="1" x14ac:dyDescent="0.25">
      <c r="J10629" t="s">
        <v>7632</v>
      </c>
    </row>
    <row r="10630" spans="10:10" customFormat="1" x14ac:dyDescent="0.25">
      <c r="J10630" t="s">
        <v>7632</v>
      </c>
    </row>
    <row r="10631" spans="10:10" customFormat="1" x14ac:dyDescent="0.25">
      <c r="J10631" t="s">
        <v>7632</v>
      </c>
    </row>
    <row r="10632" spans="10:10" customFormat="1" x14ac:dyDescent="0.25">
      <c r="J10632" t="s">
        <v>7632</v>
      </c>
    </row>
    <row r="10633" spans="10:10" customFormat="1" x14ac:dyDescent="0.25">
      <c r="J10633" t="s">
        <v>7632</v>
      </c>
    </row>
    <row r="10634" spans="10:10" customFormat="1" x14ac:dyDescent="0.25">
      <c r="J10634" t="s">
        <v>7632</v>
      </c>
    </row>
    <row r="10635" spans="10:10" customFormat="1" x14ac:dyDescent="0.25">
      <c r="J10635" t="s">
        <v>7632</v>
      </c>
    </row>
    <row r="10636" spans="10:10" customFormat="1" x14ac:dyDescent="0.25">
      <c r="J10636" t="s">
        <v>7632</v>
      </c>
    </row>
    <row r="10637" spans="10:10" customFormat="1" x14ac:dyDescent="0.25">
      <c r="J10637" t="s">
        <v>7632</v>
      </c>
    </row>
    <row r="10638" spans="10:10" customFormat="1" x14ac:dyDescent="0.25">
      <c r="J10638" t="s">
        <v>7632</v>
      </c>
    </row>
    <row r="10639" spans="10:10" customFormat="1" x14ac:dyDescent="0.25">
      <c r="J10639" t="s">
        <v>7632</v>
      </c>
    </row>
    <row r="10640" spans="10:10" customFormat="1" x14ac:dyDescent="0.25">
      <c r="J10640" t="s">
        <v>7632</v>
      </c>
    </row>
    <row r="10641" spans="10:10" customFormat="1" x14ac:dyDescent="0.25">
      <c r="J10641" t="s">
        <v>7632</v>
      </c>
    </row>
    <row r="10642" spans="10:10" customFormat="1" x14ac:dyDescent="0.25">
      <c r="J10642" t="s">
        <v>7632</v>
      </c>
    </row>
    <row r="10643" spans="10:10" customFormat="1" x14ac:dyDescent="0.25">
      <c r="J10643" t="s">
        <v>7632</v>
      </c>
    </row>
    <row r="10644" spans="10:10" customFormat="1" x14ac:dyDescent="0.25">
      <c r="J10644" t="s">
        <v>7632</v>
      </c>
    </row>
    <row r="10645" spans="10:10" customFormat="1" x14ac:dyDescent="0.25">
      <c r="J10645" t="s">
        <v>7632</v>
      </c>
    </row>
    <row r="10646" spans="10:10" customFormat="1" x14ac:dyDescent="0.25">
      <c r="J10646" t="s">
        <v>7632</v>
      </c>
    </row>
    <row r="10647" spans="10:10" customFormat="1" x14ac:dyDescent="0.25">
      <c r="J10647" t="s">
        <v>7632</v>
      </c>
    </row>
    <row r="10648" spans="10:10" customFormat="1" x14ac:dyDescent="0.25">
      <c r="J10648" t="s">
        <v>7632</v>
      </c>
    </row>
    <row r="10649" spans="10:10" customFormat="1" x14ac:dyDescent="0.25">
      <c r="J10649" t="s">
        <v>7632</v>
      </c>
    </row>
    <row r="10650" spans="10:10" customFormat="1" x14ac:dyDescent="0.25">
      <c r="J10650" t="s">
        <v>7632</v>
      </c>
    </row>
    <row r="10651" spans="10:10" customFormat="1" x14ac:dyDescent="0.25">
      <c r="J10651" t="s">
        <v>7632</v>
      </c>
    </row>
    <row r="10652" spans="10:10" customFormat="1" x14ac:dyDescent="0.25">
      <c r="J10652" t="s">
        <v>7632</v>
      </c>
    </row>
    <row r="10653" spans="10:10" customFormat="1" x14ac:dyDescent="0.25">
      <c r="J10653" t="s">
        <v>7632</v>
      </c>
    </row>
    <row r="10654" spans="10:10" customFormat="1" x14ac:dyDescent="0.25">
      <c r="J10654" t="s">
        <v>7632</v>
      </c>
    </row>
    <row r="10655" spans="10:10" customFormat="1" x14ac:dyDescent="0.25">
      <c r="J10655" t="s">
        <v>7632</v>
      </c>
    </row>
    <row r="10656" spans="10:10" customFormat="1" x14ac:dyDescent="0.25">
      <c r="J10656" t="s">
        <v>7632</v>
      </c>
    </row>
    <row r="10657" spans="10:10" customFormat="1" x14ac:dyDescent="0.25">
      <c r="J10657" t="s">
        <v>7632</v>
      </c>
    </row>
    <row r="10658" spans="10:10" customFormat="1" x14ac:dyDescent="0.25">
      <c r="J10658" t="s">
        <v>7632</v>
      </c>
    </row>
    <row r="10659" spans="10:10" customFormat="1" x14ac:dyDescent="0.25">
      <c r="J10659" t="s">
        <v>7632</v>
      </c>
    </row>
    <row r="10660" spans="10:10" customFormat="1" x14ac:dyDescent="0.25">
      <c r="J10660" t="s">
        <v>7632</v>
      </c>
    </row>
    <row r="10661" spans="10:10" customFormat="1" x14ac:dyDescent="0.25">
      <c r="J10661" t="s">
        <v>7632</v>
      </c>
    </row>
    <row r="10662" spans="10:10" customFormat="1" x14ac:dyDescent="0.25">
      <c r="J10662" t="s">
        <v>7632</v>
      </c>
    </row>
    <row r="10663" spans="10:10" customFormat="1" x14ac:dyDescent="0.25">
      <c r="J10663" t="s">
        <v>7632</v>
      </c>
    </row>
    <row r="10664" spans="10:10" customFormat="1" x14ac:dyDescent="0.25">
      <c r="J10664" t="s">
        <v>7632</v>
      </c>
    </row>
    <row r="10665" spans="10:10" customFormat="1" x14ac:dyDescent="0.25">
      <c r="J10665" t="s">
        <v>7632</v>
      </c>
    </row>
    <row r="10666" spans="10:10" customFormat="1" x14ac:dyDescent="0.25">
      <c r="J10666" t="s">
        <v>7632</v>
      </c>
    </row>
    <row r="10667" spans="10:10" customFormat="1" x14ac:dyDescent="0.25">
      <c r="J10667" t="s">
        <v>7632</v>
      </c>
    </row>
    <row r="10668" spans="10:10" customFormat="1" x14ac:dyDescent="0.25">
      <c r="J10668" t="s">
        <v>7632</v>
      </c>
    </row>
    <row r="10669" spans="10:10" customFormat="1" x14ac:dyDescent="0.25">
      <c r="J10669" t="s">
        <v>7632</v>
      </c>
    </row>
    <row r="10670" spans="10:10" customFormat="1" x14ac:dyDescent="0.25">
      <c r="J10670" t="s">
        <v>7632</v>
      </c>
    </row>
    <row r="10671" spans="10:10" customFormat="1" x14ac:dyDescent="0.25">
      <c r="J10671" t="s">
        <v>7632</v>
      </c>
    </row>
    <row r="10672" spans="10:10" customFormat="1" x14ac:dyDescent="0.25">
      <c r="J10672" t="s">
        <v>7632</v>
      </c>
    </row>
    <row r="10673" spans="10:10" customFormat="1" x14ac:dyDescent="0.25">
      <c r="J10673" t="s">
        <v>7632</v>
      </c>
    </row>
    <row r="10674" spans="10:10" customFormat="1" x14ac:dyDescent="0.25">
      <c r="J10674" t="s">
        <v>7632</v>
      </c>
    </row>
    <row r="10675" spans="10:10" customFormat="1" x14ac:dyDescent="0.25">
      <c r="J10675" t="s">
        <v>7632</v>
      </c>
    </row>
    <row r="10676" spans="10:10" customFormat="1" x14ac:dyDescent="0.25">
      <c r="J10676" t="s">
        <v>7632</v>
      </c>
    </row>
    <row r="10677" spans="10:10" customFormat="1" x14ac:dyDescent="0.25">
      <c r="J10677" t="s">
        <v>7632</v>
      </c>
    </row>
    <row r="10678" spans="10:10" customFormat="1" x14ac:dyDescent="0.25">
      <c r="J10678" t="s">
        <v>7632</v>
      </c>
    </row>
    <row r="10679" spans="10:10" customFormat="1" x14ac:dyDescent="0.25">
      <c r="J10679" t="s">
        <v>7632</v>
      </c>
    </row>
    <row r="10680" spans="10:10" customFormat="1" x14ac:dyDescent="0.25">
      <c r="J10680" t="s">
        <v>7632</v>
      </c>
    </row>
    <row r="10681" spans="10:10" customFormat="1" x14ac:dyDescent="0.25">
      <c r="J10681" t="s">
        <v>7632</v>
      </c>
    </row>
    <row r="10682" spans="10:10" customFormat="1" x14ac:dyDescent="0.25">
      <c r="J10682" t="s">
        <v>7632</v>
      </c>
    </row>
    <row r="10683" spans="10:10" customFormat="1" x14ac:dyDescent="0.25">
      <c r="J10683" t="s">
        <v>7632</v>
      </c>
    </row>
    <row r="10684" spans="10:10" customFormat="1" x14ac:dyDescent="0.25">
      <c r="J10684" t="s">
        <v>7632</v>
      </c>
    </row>
    <row r="10685" spans="10:10" customFormat="1" x14ac:dyDescent="0.25">
      <c r="J10685" t="s">
        <v>7632</v>
      </c>
    </row>
    <row r="10686" spans="10:10" customFormat="1" x14ac:dyDescent="0.25">
      <c r="J10686" t="s">
        <v>7632</v>
      </c>
    </row>
    <row r="10687" spans="10:10" customFormat="1" x14ac:dyDescent="0.25">
      <c r="J10687" t="s">
        <v>7632</v>
      </c>
    </row>
    <row r="10688" spans="10:10" customFormat="1" x14ac:dyDescent="0.25">
      <c r="J10688" t="s">
        <v>7632</v>
      </c>
    </row>
    <row r="10689" spans="10:10" customFormat="1" x14ac:dyDescent="0.25">
      <c r="J10689" t="s">
        <v>7632</v>
      </c>
    </row>
    <row r="10690" spans="10:10" customFormat="1" x14ac:dyDescent="0.25">
      <c r="J10690" t="s">
        <v>7632</v>
      </c>
    </row>
    <row r="10691" spans="10:10" customFormat="1" x14ac:dyDescent="0.25">
      <c r="J10691" t="s">
        <v>7632</v>
      </c>
    </row>
    <row r="10692" spans="10:10" customFormat="1" x14ac:dyDescent="0.25">
      <c r="J10692" t="s">
        <v>7632</v>
      </c>
    </row>
    <row r="10693" spans="10:10" customFormat="1" x14ac:dyDescent="0.25">
      <c r="J10693" t="s">
        <v>7632</v>
      </c>
    </row>
    <row r="10694" spans="10:10" customFormat="1" x14ac:dyDescent="0.25">
      <c r="J10694" t="s">
        <v>7632</v>
      </c>
    </row>
    <row r="10695" spans="10:10" customFormat="1" x14ac:dyDescent="0.25">
      <c r="J10695" t="s">
        <v>7632</v>
      </c>
    </row>
    <row r="10696" spans="10:10" customFormat="1" x14ac:dyDescent="0.25">
      <c r="J10696" t="s">
        <v>7632</v>
      </c>
    </row>
    <row r="10697" spans="10:10" customFormat="1" x14ac:dyDescent="0.25">
      <c r="J10697" t="s">
        <v>7632</v>
      </c>
    </row>
    <row r="10698" spans="10:10" customFormat="1" x14ac:dyDescent="0.25">
      <c r="J10698" t="s">
        <v>7632</v>
      </c>
    </row>
    <row r="10699" spans="10:10" customFormat="1" x14ac:dyDescent="0.25">
      <c r="J10699" t="s">
        <v>7632</v>
      </c>
    </row>
    <row r="10700" spans="10:10" customFormat="1" x14ac:dyDescent="0.25">
      <c r="J10700" t="s">
        <v>7632</v>
      </c>
    </row>
    <row r="10701" spans="10:10" customFormat="1" x14ac:dyDescent="0.25">
      <c r="J10701" t="s">
        <v>7632</v>
      </c>
    </row>
    <row r="10702" spans="10:10" customFormat="1" x14ac:dyDescent="0.25">
      <c r="J10702" t="s">
        <v>7632</v>
      </c>
    </row>
    <row r="10703" spans="10:10" customFormat="1" x14ac:dyDescent="0.25">
      <c r="J10703" t="s">
        <v>7632</v>
      </c>
    </row>
    <row r="10704" spans="10:10" customFormat="1" x14ac:dyDescent="0.25">
      <c r="J10704" t="s">
        <v>7632</v>
      </c>
    </row>
    <row r="10705" spans="10:10" customFormat="1" x14ac:dyDescent="0.25">
      <c r="J10705" t="s">
        <v>7632</v>
      </c>
    </row>
    <row r="10706" spans="10:10" customFormat="1" x14ac:dyDescent="0.25">
      <c r="J10706" t="s">
        <v>7632</v>
      </c>
    </row>
    <row r="10707" spans="10:10" customFormat="1" x14ac:dyDescent="0.25">
      <c r="J10707" t="s">
        <v>7632</v>
      </c>
    </row>
    <row r="10708" spans="10:10" customFormat="1" x14ac:dyDescent="0.25">
      <c r="J10708" t="s">
        <v>7632</v>
      </c>
    </row>
    <row r="10709" spans="10:10" customFormat="1" x14ac:dyDescent="0.25">
      <c r="J10709" t="s">
        <v>7632</v>
      </c>
    </row>
    <row r="10710" spans="10:10" customFormat="1" x14ac:dyDescent="0.25">
      <c r="J10710" t="s">
        <v>7632</v>
      </c>
    </row>
    <row r="10711" spans="10:10" customFormat="1" x14ac:dyDescent="0.25">
      <c r="J10711" t="s">
        <v>7632</v>
      </c>
    </row>
    <row r="10712" spans="10:10" customFormat="1" x14ac:dyDescent="0.25">
      <c r="J10712" t="s">
        <v>7632</v>
      </c>
    </row>
    <row r="10713" spans="10:10" customFormat="1" x14ac:dyDescent="0.25">
      <c r="J10713" t="s">
        <v>7632</v>
      </c>
    </row>
    <row r="10714" spans="10:10" customFormat="1" x14ac:dyDescent="0.25">
      <c r="J10714" t="s">
        <v>7632</v>
      </c>
    </row>
    <row r="10715" spans="10:10" customFormat="1" x14ac:dyDescent="0.25">
      <c r="J10715" t="s">
        <v>7632</v>
      </c>
    </row>
    <row r="10716" spans="10:10" customFormat="1" x14ac:dyDescent="0.25">
      <c r="J10716" t="s">
        <v>7632</v>
      </c>
    </row>
    <row r="10717" spans="10:10" customFormat="1" x14ac:dyDescent="0.25">
      <c r="J10717" t="s">
        <v>7632</v>
      </c>
    </row>
    <row r="10718" spans="10:10" customFormat="1" x14ac:dyDescent="0.25">
      <c r="J10718" t="s">
        <v>7632</v>
      </c>
    </row>
    <row r="10719" spans="10:10" customFormat="1" x14ac:dyDescent="0.25">
      <c r="J10719" t="s">
        <v>7632</v>
      </c>
    </row>
    <row r="10720" spans="10:10" customFormat="1" x14ac:dyDescent="0.25">
      <c r="J10720" t="s">
        <v>7632</v>
      </c>
    </row>
    <row r="10721" spans="10:10" customFormat="1" x14ac:dyDescent="0.25">
      <c r="J10721" t="s">
        <v>7632</v>
      </c>
    </row>
    <row r="10722" spans="10:10" customFormat="1" x14ac:dyDescent="0.25">
      <c r="J10722" t="s">
        <v>7632</v>
      </c>
    </row>
    <row r="10723" spans="10:10" customFormat="1" x14ac:dyDescent="0.25">
      <c r="J10723" t="s">
        <v>7632</v>
      </c>
    </row>
    <row r="10724" spans="10:10" customFormat="1" x14ac:dyDescent="0.25">
      <c r="J10724" t="s">
        <v>7632</v>
      </c>
    </row>
    <row r="10725" spans="10:10" customFormat="1" x14ac:dyDescent="0.25">
      <c r="J10725" t="s">
        <v>7632</v>
      </c>
    </row>
    <row r="10726" spans="10:10" customFormat="1" x14ac:dyDescent="0.25">
      <c r="J10726" t="s">
        <v>7632</v>
      </c>
    </row>
    <row r="10727" spans="10:10" customFormat="1" x14ac:dyDescent="0.25">
      <c r="J10727" t="s">
        <v>7632</v>
      </c>
    </row>
    <row r="10728" spans="10:10" customFormat="1" x14ac:dyDescent="0.25">
      <c r="J10728" t="s">
        <v>7632</v>
      </c>
    </row>
    <row r="10729" spans="10:10" customFormat="1" x14ac:dyDescent="0.25">
      <c r="J10729" t="s">
        <v>7632</v>
      </c>
    </row>
    <row r="10730" spans="10:10" customFormat="1" x14ac:dyDescent="0.25">
      <c r="J10730" t="s">
        <v>7632</v>
      </c>
    </row>
    <row r="10731" spans="10:10" customFormat="1" x14ac:dyDescent="0.25">
      <c r="J10731" t="s">
        <v>7632</v>
      </c>
    </row>
    <row r="10732" spans="10:10" customFormat="1" x14ac:dyDescent="0.25">
      <c r="J10732" t="s">
        <v>7632</v>
      </c>
    </row>
    <row r="10733" spans="10:10" customFormat="1" x14ac:dyDescent="0.25">
      <c r="J10733" t="s">
        <v>7632</v>
      </c>
    </row>
    <row r="10734" spans="10:10" customFormat="1" x14ac:dyDescent="0.25">
      <c r="J10734" t="s">
        <v>7632</v>
      </c>
    </row>
    <row r="10735" spans="10:10" customFormat="1" x14ac:dyDescent="0.25">
      <c r="J10735" t="s">
        <v>7632</v>
      </c>
    </row>
    <row r="10736" spans="10:10" customFormat="1" x14ac:dyDescent="0.25">
      <c r="J10736" t="s">
        <v>7632</v>
      </c>
    </row>
    <row r="10737" spans="11:11" customFormat="1" x14ac:dyDescent="0.25">
      <c r="K10737" t="s">
        <v>7632</v>
      </c>
    </row>
    <row r="10738" spans="11:11" customFormat="1" x14ac:dyDescent="0.25">
      <c r="K10738" t="s">
        <v>7632</v>
      </c>
    </row>
    <row r="10739" spans="11:11" customFormat="1" x14ac:dyDescent="0.25">
      <c r="K10739" t="s">
        <v>7632</v>
      </c>
    </row>
    <row r="10740" spans="11:11" customFormat="1" x14ac:dyDescent="0.25">
      <c r="K10740" t="s">
        <v>7632</v>
      </c>
    </row>
  </sheetData>
  <mergeCells count="1">
    <mergeCell ref="A1:H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0FC1F-0CA2-4EA9-8996-22A28813939C}">
  <dimension ref="A1:L10740"/>
  <sheetViews>
    <sheetView workbookViewId="0">
      <selection sqref="A1:H1"/>
    </sheetView>
  </sheetViews>
  <sheetFormatPr baseColWidth="10" defaultRowHeight="15" x14ac:dyDescent="0.25"/>
  <cols>
    <col min="1" max="1" width="10.28515625" style="2" customWidth="1"/>
    <col min="2" max="2" width="25.5703125" style="1" customWidth="1"/>
    <col min="3" max="3" width="10.85546875" style="2" customWidth="1"/>
    <col min="4" max="4" width="31" style="1" customWidth="1"/>
    <col min="5" max="5" width="8.140625" style="2" customWidth="1"/>
    <col min="6" max="6" width="8.42578125" style="2" customWidth="1"/>
    <col min="7" max="7" width="7.85546875" style="2" customWidth="1"/>
    <col min="8" max="8" width="11.42578125" style="2"/>
    <col min="9" max="9" width="77.5703125" style="1" customWidth="1"/>
    <col min="10" max="10" width="101.7109375" style="1" customWidth="1"/>
    <col min="11" max="11" width="11.42578125" style="2"/>
    <col min="12" max="12" width="30.7109375" style="1" customWidth="1"/>
    <col min="13" max="13" width="11.42578125" style="1" customWidth="1"/>
    <col min="14" max="16384" width="11.42578125" style="1"/>
  </cols>
  <sheetData>
    <row r="1" spans="1:12" ht="15.75" x14ac:dyDescent="0.25">
      <c r="A1" s="4" t="s">
        <v>129</v>
      </c>
      <c r="B1" s="4"/>
      <c r="C1" s="4"/>
      <c r="D1" s="4"/>
      <c r="E1" s="4"/>
      <c r="F1" s="4"/>
      <c r="G1" s="4"/>
      <c r="H1" s="4"/>
    </row>
    <row r="2" spans="1:12" x14ac:dyDescent="0.25">
      <c r="A2" s="3" t="s">
        <v>15</v>
      </c>
      <c r="B2" s="3" t="s">
        <v>14</v>
      </c>
      <c r="C2" s="3" t="s">
        <v>13</v>
      </c>
      <c r="D2" s="3" t="s">
        <v>12</v>
      </c>
      <c r="E2" s="3" t="s">
        <v>11</v>
      </c>
      <c r="F2" s="3" t="s">
        <v>10</v>
      </c>
      <c r="G2" s="3" t="s">
        <v>9</v>
      </c>
      <c r="H2" s="3" t="s">
        <v>8</v>
      </c>
      <c r="I2" s="3" t="s">
        <v>7</v>
      </c>
      <c r="J2" s="3" t="s">
        <v>6</v>
      </c>
      <c r="K2" s="3" t="s">
        <v>5</v>
      </c>
      <c r="L2" s="3" t="s">
        <v>16</v>
      </c>
    </row>
    <row r="3" spans="1:12" customFormat="1" x14ac:dyDescent="0.25">
      <c r="A3" t="str">
        <f t="shared" ref="A3:A66" si="0">"04"</f>
        <v>04</v>
      </c>
      <c r="B3" t="s">
        <v>130</v>
      </c>
      <c r="C3" t="str">
        <f>"001"</f>
        <v>001</v>
      </c>
      <c r="D3" t="s">
        <v>131</v>
      </c>
      <c r="E3" t="str">
        <f t="shared" ref="E3:E19" si="1">"01"</f>
        <v>01</v>
      </c>
      <c r="F3" t="str">
        <f>"001"</f>
        <v>001</v>
      </c>
      <c r="G3" t="str">
        <f>""</f>
        <v/>
      </c>
      <c r="H3" t="s">
        <v>1</v>
      </c>
      <c r="I3" t="s">
        <v>918</v>
      </c>
      <c r="J3" t="s">
        <v>4029</v>
      </c>
      <c r="K3" t="str">
        <f>"04510"</f>
        <v>04510</v>
      </c>
    </row>
    <row r="4" spans="1:12" customFormat="1" x14ac:dyDescent="0.25">
      <c r="A4" t="str">
        <f t="shared" si="0"/>
        <v>04</v>
      </c>
      <c r="B4" t="s">
        <v>130</v>
      </c>
      <c r="C4" t="str">
        <f>"001"</f>
        <v>001</v>
      </c>
      <c r="D4" t="s">
        <v>131</v>
      </c>
      <c r="E4" t="str">
        <f t="shared" si="1"/>
        <v>01</v>
      </c>
      <c r="F4" t="str">
        <f>"001"</f>
        <v>001</v>
      </c>
      <c r="G4" t="str">
        <f>""</f>
        <v/>
      </c>
      <c r="H4" t="s">
        <v>0</v>
      </c>
      <c r="I4" t="s">
        <v>918</v>
      </c>
      <c r="J4" t="s">
        <v>4029</v>
      </c>
      <c r="K4" t="str">
        <f>"04510"</f>
        <v>04510</v>
      </c>
    </row>
    <row r="5" spans="1:12" customFormat="1" x14ac:dyDescent="0.25">
      <c r="A5" t="str">
        <f t="shared" si="0"/>
        <v>04</v>
      </c>
      <c r="B5" t="s">
        <v>130</v>
      </c>
      <c r="C5" t="str">
        <f>"002"</f>
        <v>002</v>
      </c>
      <c r="D5" t="s">
        <v>132</v>
      </c>
      <c r="E5" t="str">
        <f t="shared" si="1"/>
        <v>01</v>
      </c>
      <c r="F5" t="str">
        <f>"001"</f>
        <v>001</v>
      </c>
      <c r="G5" t="str">
        <f>""</f>
        <v/>
      </c>
      <c r="H5" t="s">
        <v>1</v>
      </c>
      <c r="I5" t="s">
        <v>919</v>
      </c>
      <c r="J5" t="s">
        <v>4030</v>
      </c>
      <c r="K5" t="str">
        <f>"04520"</f>
        <v>04520</v>
      </c>
    </row>
    <row r="6" spans="1:12" customFormat="1" x14ac:dyDescent="0.25">
      <c r="A6" t="str">
        <f t="shared" si="0"/>
        <v>04</v>
      </c>
      <c r="B6" t="s">
        <v>130</v>
      </c>
      <c r="C6" t="str">
        <f>"002"</f>
        <v>002</v>
      </c>
      <c r="D6" t="s">
        <v>132</v>
      </c>
      <c r="E6" t="str">
        <f t="shared" si="1"/>
        <v>01</v>
      </c>
      <c r="F6" t="str">
        <f>"001"</f>
        <v>001</v>
      </c>
      <c r="G6" t="str">
        <f>""</f>
        <v/>
      </c>
      <c r="H6" t="s">
        <v>0</v>
      </c>
      <c r="I6" t="s">
        <v>919</v>
      </c>
      <c r="J6" t="s">
        <v>4030</v>
      </c>
      <c r="K6" t="str">
        <f>"04520"</f>
        <v>04520</v>
      </c>
    </row>
    <row r="7" spans="1:12" customFormat="1" x14ac:dyDescent="0.25">
      <c r="A7" t="str">
        <f t="shared" si="0"/>
        <v>04</v>
      </c>
      <c r="B7" t="s">
        <v>130</v>
      </c>
      <c r="C7" t="str">
        <f t="shared" ref="C7:C35" si="2">"003"</f>
        <v>003</v>
      </c>
      <c r="D7" t="s">
        <v>133</v>
      </c>
      <c r="E7" t="str">
        <f t="shared" si="1"/>
        <v>01</v>
      </c>
      <c r="F7" t="str">
        <f>"001"</f>
        <v>001</v>
      </c>
      <c r="G7" t="str">
        <f>""</f>
        <v/>
      </c>
      <c r="H7" t="s">
        <v>3</v>
      </c>
      <c r="I7" t="s">
        <v>920</v>
      </c>
      <c r="J7" t="s">
        <v>4031</v>
      </c>
      <c r="K7" t="str">
        <f t="shared" ref="K7:K29" si="3">"04770"</f>
        <v>04770</v>
      </c>
    </row>
    <row r="8" spans="1:12" customFormat="1" x14ac:dyDescent="0.25">
      <c r="A8" t="str">
        <f t="shared" si="0"/>
        <v>04</v>
      </c>
      <c r="B8" t="s">
        <v>130</v>
      </c>
      <c r="C8" t="str">
        <f t="shared" si="2"/>
        <v>003</v>
      </c>
      <c r="D8" t="s">
        <v>133</v>
      </c>
      <c r="E8" t="str">
        <f t="shared" si="1"/>
        <v>01</v>
      </c>
      <c r="F8" t="str">
        <f>"002"</f>
        <v>002</v>
      </c>
      <c r="G8" t="str">
        <f>""</f>
        <v/>
      </c>
      <c r="H8" t="s">
        <v>1</v>
      </c>
      <c r="I8" t="s">
        <v>921</v>
      </c>
      <c r="J8" t="s">
        <v>4032</v>
      </c>
      <c r="K8" t="str">
        <f t="shared" si="3"/>
        <v>04770</v>
      </c>
    </row>
    <row r="9" spans="1:12" customFormat="1" x14ac:dyDescent="0.25">
      <c r="A9" t="str">
        <f t="shared" si="0"/>
        <v>04</v>
      </c>
      <c r="B9" t="s">
        <v>130</v>
      </c>
      <c r="C9" t="str">
        <f t="shared" si="2"/>
        <v>003</v>
      </c>
      <c r="D9" t="s">
        <v>133</v>
      </c>
      <c r="E9" t="str">
        <f t="shared" si="1"/>
        <v>01</v>
      </c>
      <c r="F9" t="str">
        <f>"002"</f>
        <v>002</v>
      </c>
      <c r="G9" t="str">
        <f>""</f>
        <v/>
      </c>
      <c r="H9" t="s">
        <v>0</v>
      </c>
      <c r="I9" t="s">
        <v>921</v>
      </c>
      <c r="J9" t="s">
        <v>4032</v>
      </c>
      <c r="K9" t="str">
        <f t="shared" si="3"/>
        <v>04770</v>
      </c>
    </row>
    <row r="10" spans="1:12" customFormat="1" x14ac:dyDescent="0.25">
      <c r="A10" t="str">
        <f t="shared" si="0"/>
        <v>04</v>
      </c>
      <c r="B10" t="s">
        <v>130</v>
      </c>
      <c r="C10" t="str">
        <f t="shared" si="2"/>
        <v>003</v>
      </c>
      <c r="D10" t="s">
        <v>133</v>
      </c>
      <c r="E10" t="str">
        <f t="shared" si="1"/>
        <v>01</v>
      </c>
      <c r="F10" t="str">
        <f>"003"</f>
        <v>003</v>
      </c>
      <c r="G10" t="str">
        <f>""</f>
        <v/>
      </c>
      <c r="H10" t="s">
        <v>1</v>
      </c>
      <c r="I10" t="s">
        <v>922</v>
      </c>
      <c r="J10" t="s">
        <v>4033</v>
      </c>
      <c r="K10" t="str">
        <f t="shared" si="3"/>
        <v>04770</v>
      </c>
    </row>
    <row r="11" spans="1:12" customFormat="1" x14ac:dyDescent="0.25">
      <c r="A11" t="str">
        <f t="shared" si="0"/>
        <v>04</v>
      </c>
      <c r="B11" t="s">
        <v>130</v>
      </c>
      <c r="C11" t="str">
        <f t="shared" si="2"/>
        <v>003</v>
      </c>
      <c r="D11" t="s">
        <v>133</v>
      </c>
      <c r="E11" t="str">
        <f t="shared" si="1"/>
        <v>01</v>
      </c>
      <c r="F11" t="str">
        <f>"003"</f>
        <v>003</v>
      </c>
      <c r="G11" t="str">
        <f>""</f>
        <v/>
      </c>
      <c r="H11" t="s">
        <v>0</v>
      </c>
      <c r="I11" t="s">
        <v>922</v>
      </c>
      <c r="J11" t="s">
        <v>4033</v>
      </c>
      <c r="K11" t="str">
        <f t="shared" si="3"/>
        <v>04770</v>
      </c>
    </row>
    <row r="12" spans="1:12" customFormat="1" x14ac:dyDescent="0.25">
      <c r="A12" t="str">
        <f t="shared" si="0"/>
        <v>04</v>
      </c>
      <c r="B12" t="s">
        <v>130</v>
      </c>
      <c r="C12" t="str">
        <f t="shared" si="2"/>
        <v>003</v>
      </c>
      <c r="D12" t="s">
        <v>133</v>
      </c>
      <c r="E12" t="str">
        <f t="shared" si="1"/>
        <v>01</v>
      </c>
      <c r="F12" t="str">
        <f>"004"</f>
        <v>004</v>
      </c>
      <c r="G12" t="str">
        <f>""</f>
        <v/>
      </c>
      <c r="H12" t="s">
        <v>1</v>
      </c>
      <c r="I12" t="s">
        <v>923</v>
      </c>
      <c r="J12" t="s">
        <v>4034</v>
      </c>
      <c r="K12" t="str">
        <f t="shared" si="3"/>
        <v>04770</v>
      </c>
    </row>
    <row r="13" spans="1:12" customFormat="1" x14ac:dyDescent="0.25">
      <c r="A13" t="str">
        <f t="shared" si="0"/>
        <v>04</v>
      </c>
      <c r="B13" t="s">
        <v>130</v>
      </c>
      <c r="C13" t="str">
        <f t="shared" si="2"/>
        <v>003</v>
      </c>
      <c r="D13" t="s">
        <v>133</v>
      </c>
      <c r="E13" t="str">
        <f t="shared" si="1"/>
        <v>01</v>
      </c>
      <c r="F13" t="str">
        <f>"004"</f>
        <v>004</v>
      </c>
      <c r="G13" t="str">
        <f>""</f>
        <v/>
      </c>
      <c r="H13" t="s">
        <v>0</v>
      </c>
      <c r="I13" t="s">
        <v>923</v>
      </c>
      <c r="J13" t="s">
        <v>4034</v>
      </c>
      <c r="K13" t="str">
        <f t="shared" si="3"/>
        <v>04770</v>
      </c>
    </row>
    <row r="14" spans="1:12" customFormat="1" x14ac:dyDescent="0.25">
      <c r="A14" t="str">
        <f t="shared" si="0"/>
        <v>04</v>
      </c>
      <c r="B14" t="s">
        <v>130</v>
      </c>
      <c r="C14" t="str">
        <f t="shared" si="2"/>
        <v>003</v>
      </c>
      <c r="D14" t="s">
        <v>133</v>
      </c>
      <c r="E14" t="str">
        <f t="shared" si="1"/>
        <v>01</v>
      </c>
      <c r="F14" t="str">
        <f>"004"</f>
        <v>004</v>
      </c>
      <c r="G14" t="str">
        <f>""</f>
        <v/>
      </c>
      <c r="H14" t="s">
        <v>2</v>
      </c>
      <c r="I14" t="s">
        <v>923</v>
      </c>
      <c r="J14" t="s">
        <v>4034</v>
      </c>
      <c r="K14" t="str">
        <f t="shared" si="3"/>
        <v>04770</v>
      </c>
    </row>
    <row r="15" spans="1:12" customFormat="1" x14ac:dyDescent="0.25">
      <c r="A15" t="str">
        <f t="shared" si="0"/>
        <v>04</v>
      </c>
      <c r="B15" t="s">
        <v>130</v>
      </c>
      <c r="C15" t="str">
        <f t="shared" si="2"/>
        <v>003</v>
      </c>
      <c r="D15" t="s">
        <v>133</v>
      </c>
      <c r="E15" t="str">
        <f t="shared" si="1"/>
        <v>01</v>
      </c>
      <c r="F15" t="str">
        <f>"005"</f>
        <v>005</v>
      </c>
      <c r="G15" t="str">
        <f>""</f>
        <v/>
      </c>
      <c r="H15" t="s">
        <v>1</v>
      </c>
      <c r="I15" t="s">
        <v>924</v>
      </c>
      <c r="J15" t="s">
        <v>4035</v>
      </c>
      <c r="K15" t="str">
        <f t="shared" si="3"/>
        <v>04770</v>
      </c>
    </row>
    <row r="16" spans="1:12" customFormat="1" x14ac:dyDescent="0.25">
      <c r="A16" t="str">
        <f t="shared" si="0"/>
        <v>04</v>
      </c>
      <c r="B16" t="s">
        <v>130</v>
      </c>
      <c r="C16" t="str">
        <f t="shared" si="2"/>
        <v>003</v>
      </c>
      <c r="D16" t="s">
        <v>133</v>
      </c>
      <c r="E16" t="str">
        <f t="shared" si="1"/>
        <v>01</v>
      </c>
      <c r="F16" t="str">
        <f>"005"</f>
        <v>005</v>
      </c>
      <c r="G16" t="str">
        <f>""</f>
        <v/>
      </c>
      <c r="H16" t="s">
        <v>0</v>
      </c>
      <c r="I16" t="s">
        <v>924</v>
      </c>
      <c r="J16" t="s">
        <v>4035</v>
      </c>
      <c r="K16" t="str">
        <f t="shared" si="3"/>
        <v>04770</v>
      </c>
    </row>
    <row r="17" spans="1:11" customFormat="1" x14ac:dyDescent="0.25">
      <c r="A17" t="str">
        <f t="shared" si="0"/>
        <v>04</v>
      </c>
      <c r="B17" t="s">
        <v>130</v>
      </c>
      <c r="C17" t="str">
        <f t="shared" si="2"/>
        <v>003</v>
      </c>
      <c r="D17" t="s">
        <v>133</v>
      </c>
      <c r="E17" t="str">
        <f t="shared" si="1"/>
        <v>01</v>
      </c>
      <c r="F17" t="str">
        <f>"006"</f>
        <v>006</v>
      </c>
      <c r="G17" t="str">
        <f>""</f>
        <v/>
      </c>
      <c r="H17" t="s">
        <v>1</v>
      </c>
      <c r="I17" t="s">
        <v>920</v>
      </c>
      <c r="J17" t="s">
        <v>4031</v>
      </c>
      <c r="K17" t="str">
        <f t="shared" si="3"/>
        <v>04770</v>
      </c>
    </row>
    <row r="18" spans="1:11" customFormat="1" x14ac:dyDescent="0.25">
      <c r="A18" t="str">
        <f t="shared" si="0"/>
        <v>04</v>
      </c>
      <c r="B18" t="s">
        <v>130</v>
      </c>
      <c r="C18" t="str">
        <f t="shared" si="2"/>
        <v>003</v>
      </c>
      <c r="D18" t="s">
        <v>133</v>
      </c>
      <c r="E18" t="str">
        <f t="shared" si="1"/>
        <v>01</v>
      </c>
      <c r="F18" t="str">
        <f>"006"</f>
        <v>006</v>
      </c>
      <c r="G18" t="str">
        <f>""</f>
        <v/>
      </c>
      <c r="H18" t="s">
        <v>0</v>
      </c>
      <c r="I18" t="s">
        <v>920</v>
      </c>
      <c r="J18" t="s">
        <v>4031</v>
      </c>
      <c r="K18" t="str">
        <f t="shared" si="3"/>
        <v>04770</v>
      </c>
    </row>
    <row r="19" spans="1:11" customFormat="1" x14ac:dyDescent="0.25">
      <c r="A19" t="str">
        <f t="shared" si="0"/>
        <v>04</v>
      </c>
      <c r="B19" t="s">
        <v>130</v>
      </c>
      <c r="C19" t="str">
        <f t="shared" si="2"/>
        <v>003</v>
      </c>
      <c r="D19" t="s">
        <v>133</v>
      </c>
      <c r="E19" t="str">
        <f t="shared" si="1"/>
        <v>01</v>
      </c>
      <c r="F19" t="str">
        <f>"007"</f>
        <v>007</v>
      </c>
      <c r="G19" t="str">
        <f>""</f>
        <v/>
      </c>
      <c r="H19" t="s">
        <v>3</v>
      </c>
      <c r="I19" t="s">
        <v>922</v>
      </c>
      <c r="J19" t="s">
        <v>4033</v>
      </c>
      <c r="K19" t="str">
        <f t="shared" si="3"/>
        <v>04770</v>
      </c>
    </row>
    <row r="20" spans="1:11" customFormat="1" x14ac:dyDescent="0.25">
      <c r="A20" t="str">
        <f t="shared" si="0"/>
        <v>04</v>
      </c>
      <c r="B20" t="s">
        <v>130</v>
      </c>
      <c r="C20" t="str">
        <f t="shared" si="2"/>
        <v>003</v>
      </c>
      <c r="D20" t="s">
        <v>133</v>
      </c>
      <c r="E20" t="str">
        <f>"02"</f>
        <v>02</v>
      </c>
      <c r="F20" t="str">
        <f>"001"</f>
        <v>001</v>
      </c>
      <c r="G20" t="str">
        <f>""</f>
        <v/>
      </c>
      <c r="H20" t="s">
        <v>1</v>
      </c>
      <c r="I20" t="s">
        <v>925</v>
      </c>
      <c r="J20" t="s">
        <v>4036</v>
      </c>
      <c r="K20" t="str">
        <f t="shared" si="3"/>
        <v>04770</v>
      </c>
    </row>
    <row r="21" spans="1:11" customFormat="1" x14ac:dyDescent="0.25">
      <c r="A21" t="str">
        <f t="shared" si="0"/>
        <v>04</v>
      </c>
      <c r="B21" t="s">
        <v>130</v>
      </c>
      <c r="C21" t="str">
        <f t="shared" si="2"/>
        <v>003</v>
      </c>
      <c r="D21" t="s">
        <v>133</v>
      </c>
      <c r="E21" t="str">
        <f>"02"</f>
        <v>02</v>
      </c>
      <c r="F21" t="str">
        <f>"001"</f>
        <v>001</v>
      </c>
      <c r="G21" t="str">
        <f>""</f>
        <v/>
      </c>
      <c r="H21" t="s">
        <v>0</v>
      </c>
      <c r="I21" t="s">
        <v>925</v>
      </c>
      <c r="J21" t="s">
        <v>4036</v>
      </c>
      <c r="K21" t="str">
        <f t="shared" si="3"/>
        <v>04770</v>
      </c>
    </row>
    <row r="22" spans="1:11" customFormat="1" x14ac:dyDescent="0.25">
      <c r="A22" t="str">
        <f t="shared" si="0"/>
        <v>04</v>
      </c>
      <c r="B22" t="s">
        <v>130</v>
      </c>
      <c r="C22" t="str">
        <f t="shared" si="2"/>
        <v>003</v>
      </c>
      <c r="D22" t="s">
        <v>133</v>
      </c>
      <c r="E22" t="str">
        <f>"02"</f>
        <v>02</v>
      </c>
      <c r="F22" t="str">
        <f>"002"</f>
        <v>002</v>
      </c>
      <c r="G22" t="str">
        <f>""</f>
        <v/>
      </c>
      <c r="H22" t="s">
        <v>1</v>
      </c>
      <c r="I22" t="s">
        <v>926</v>
      </c>
      <c r="J22" t="s">
        <v>4037</v>
      </c>
      <c r="K22" t="str">
        <f t="shared" si="3"/>
        <v>04770</v>
      </c>
    </row>
    <row r="23" spans="1:11" customFormat="1" x14ac:dyDescent="0.25">
      <c r="A23" t="str">
        <f t="shared" si="0"/>
        <v>04</v>
      </c>
      <c r="B23" t="s">
        <v>130</v>
      </c>
      <c r="C23" t="str">
        <f t="shared" si="2"/>
        <v>003</v>
      </c>
      <c r="D23" t="s">
        <v>133</v>
      </c>
      <c r="E23" t="str">
        <f>"02"</f>
        <v>02</v>
      </c>
      <c r="F23" t="str">
        <f>"002"</f>
        <v>002</v>
      </c>
      <c r="G23" t="str">
        <f>""</f>
        <v/>
      </c>
      <c r="H23" t="s">
        <v>0</v>
      </c>
      <c r="I23" t="s">
        <v>926</v>
      </c>
      <c r="J23" t="s">
        <v>4037</v>
      </c>
      <c r="K23" t="str">
        <f t="shared" si="3"/>
        <v>04770</v>
      </c>
    </row>
    <row r="24" spans="1:11" customFormat="1" x14ac:dyDescent="0.25">
      <c r="A24" t="str">
        <f t="shared" si="0"/>
        <v>04</v>
      </c>
      <c r="B24" t="s">
        <v>130</v>
      </c>
      <c r="C24" t="str">
        <f t="shared" si="2"/>
        <v>003</v>
      </c>
      <c r="D24" t="s">
        <v>133</v>
      </c>
      <c r="E24" t="str">
        <f>"02"</f>
        <v>02</v>
      </c>
      <c r="F24" t="str">
        <f>"003"</f>
        <v>003</v>
      </c>
      <c r="G24" t="str">
        <f>""</f>
        <v/>
      </c>
      <c r="H24" t="s">
        <v>3</v>
      </c>
      <c r="I24" t="s">
        <v>927</v>
      </c>
      <c r="J24" t="s">
        <v>4038</v>
      </c>
      <c r="K24" t="str">
        <f t="shared" si="3"/>
        <v>04770</v>
      </c>
    </row>
    <row r="25" spans="1:11" customFormat="1" x14ac:dyDescent="0.25">
      <c r="A25" t="str">
        <f t="shared" si="0"/>
        <v>04</v>
      </c>
      <c r="B25" t="s">
        <v>130</v>
      </c>
      <c r="C25" t="str">
        <f t="shared" si="2"/>
        <v>003</v>
      </c>
      <c r="D25" t="s">
        <v>133</v>
      </c>
      <c r="E25" t="str">
        <f>"03"</f>
        <v>03</v>
      </c>
      <c r="F25" t="str">
        <f>"001"</f>
        <v>001</v>
      </c>
      <c r="G25" t="str">
        <f>""</f>
        <v/>
      </c>
      <c r="H25" t="s">
        <v>3</v>
      </c>
      <c r="I25" t="s">
        <v>928</v>
      </c>
      <c r="J25" t="s">
        <v>4039</v>
      </c>
      <c r="K25" t="str">
        <f t="shared" si="3"/>
        <v>04770</v>
      </c>
    </row>
    <row r="26" spans="1:11" customFormat="1" x14ac:dyDescent="0.25">
      <c r="A26" t="str">
        <f t="shared" si="0"/>
        <v>04</v>
      </c>
      <c r="B26" t="s">
        <v>130</v>
      </c>
      <c r="C26" t="str">
        <f t="shared" si="2"/>
        <v>003</v>
      </c>
      <c r="D26" t="s">
        <v>133</v>
      </c>
      <c r="E26" t="str">
        <f>"03"</f>
        <v>03</v>
      </c>
      <c r="F26" t="str">
        <f>"002"</f>
        <v>002</v>
      </c>
      <c r="G26" t="str">
        <f>""</f>
        <v/>
      </c>
      <c r="H26" t="s">
        <v>3</v>
      </c>
      <c r="I26" t="s">
        <v>929</v>
      </c>
      <c r="J26" t="s">
        <v>4040</v>
      </c>
      <c r="K26" t="str">
        <f t="shared" si="3"/>
        <v>04770</v>
      </c>
    </row>
    <row r="27" spans="1:11" customFormat="1" x14ac:dyDescent="0.25">
      <c r="A27" t="str">
        <f t="shared" si="0"/>
        <v>04</v>
      </c>
      <c r="B27" t="s">
        <v>130</v>
      </c>
      <c r="C27" t="str">
        <f t="shared" si="2"/>
        <v>003</v>
      </c>
      <c r="D27" t="s">
        <v>133</v>
      </c>
      <c r="E27" t="str">
        <f>"03"</f>
        <v>03</v>
      </c>
      <c r="F27" t="str">
        <f>"003"</f>
        <v>003</v>
      </c>
      <c r="G27" t="str">
        <f>""</f>
        <v/>
      </c>
      <c r="H27" t="s">
        <v>1</v>
      </c>
      <c r="I27" t="s">
        <v>930</v>
      </c>
      <c r="J27" t="s">
        <v>4041</v>
      </c>
      <c r="K27" t="str">
        <f t="shared" si="3"/>
        <v>04770</v>
      </c>
    </row>
    <row r="28" spans="1:11" customFormat="1" x14ac:dyDescent="0.25">
      <c r="A28" t="str">
        <f t="shared" si="0"/>
        <v>04</v>
      </c>
      <c r="B28" t="s">
        <v>130</v>
      </c>
      <c r="C28" t="str">
        <f t="shared" si="2"/>
        <v>003</v>
      </c>
      <c r="D28" t="s">
        <v>133</v>
      </c>
      <c r="E28" t="str">
        <f>"03"</f>
        <v>03</v>
      </c>
      <c r="F28" t="str">
        <f>"003"</f>
        <v>003</v>
      </c>
      <c r="G28" t="str">
        <f>""</f>
        <v/>
      </c>
      <c r="H28" t="s">
        <v>0</v>
      </c>
      <c r="I28" t="s">
        <v>930</v>
      </c>
      <c r="J28" t="s">
        <v>4041</v>
      </c>
      <c r="K28" t="str">
        <f t="shared" si="3"/>
        <v>04770</v>
      </c>
    </row>
    <row r="29" spans="1:11" customFormat="1" x14ac:dyDescent="0.25">
      <c r="A29" t="str">
        <f t="shared" si="0"/>
        <v>04</v>
      </c>
      <c r="B29" t="s">
        <v>130</v>
      </c>
      <c r="C29" t="str">
        <f t="shared" si="2"/>
        <v>003</v>
      </c>
      <c r="D29" t="s">
        <v>133</v>
      </c>
      <c r="E29" t="str">
        <f>"03"</f>
        <v>03</v>
      </c>
      <c r="F29" t="str">
        <f>"003"</f>
        <v>003</v>
      </c>
      <c r="G29" t="str">
        <f>""</f>
        <v/>
      </c>
      <c r="H29" t="s">
        <v>2</v>
      </c>
      <c r="I29" t="s">
        <v>930</v>
      </c>
      <c r="J29" t="s">
        <v>4041</v>
      </c>
      <c r="K29" t="str">
        <f t="shared" si="3"/>
        <v>04770</v>
      </c>
    </row>
    <row r="30" spans="1:11" customFormat="1" x14ac:dyDescent="0.25">
      <c r="A30" t="str">
        <f t="shared" si="0"/>
        <v>04</v>
      </c>
      <c r="B30" t="s">
        <v>130</v>
      </c>
      <c r="C30" t="str">
        <f t="shared" si="2"/>
        <v>003</v>
      </c>
      <c r="D30" t="s">
        <v>133</v>
      </c>
      <c r="E30" t="str">
        <f>"04"</f>
        <v>04</v>
      </c>
      <c r="F30" t="str">
        <f>"001"</f>
        <v>001</v>
      </c>
      <c r="G30" t="str">
        <f>"01"</f>
        <v>01</v>
      </c>
      <c r="H30" t="s">
        <v>1</v>
      </c>
      <c r="I30" t="s">
        <v>931</v>
      </c>
      <c r="J30" t="s">
        <v>4042</v>
      </c>
      <c r="K30" t="str">
        <f>"04778"</f>
        <v>04778</v>
      </c>
    </row>
    <row r="31" spans="1:11" customFormat="1" x14ac:dyDescent="0.25">
      <c r="A31" t="str">
        <f t="shared" si="0"/>
        <v>04</v>
      </c>
      <c r="B31" t="s">
        <v>130</v>
      </c>
      <c r="C31" t="str">
        <f t="shared" si="2"/>
        <v>003</v>
      </c>
      <c r="D31" t="s">
        <v>133</v>
      </c>
      <c r="E31" t="str">
        <f>"04"</f>
        <v>04</v>
      </c>
      <c r="F31" t="str">
        <f>"001"</f>
        <v>001</v>
      </c>
      <c r="G31" t="str">
        <f>"02"</f>
        <v>02</v>
      </c>
      <c r="H31" t="s">
        <v>0</v>
      </c>
      <c r="I31" t="s">
        <v>932</v>
      </c>
      <c r="J31" t="s">
        <v>4043</v>
      </c>
      <c r="K31" t="str">
        <f>"04779"</f>
        <v>04779</v>
      </c>
    </row>
    <row r="32" spans="1:11" customFormat="1" x14ac:dyDescent="0.25">
      <c r="A32" t="str">
        <f t="shared" si="0"/>
        <v>04</v>
      </c>
      <c r="B32" t="s">
        <v>130</v>
      </c>
      <c r="C32" t="str">
        <f t="shared" si="2"/>
        <v>003</v>
      </c>
      <c r="D32" t="s">
        <v>133</v>
      </c>
      <c r="E32" t="str">
        <f>"05"</f>
        <v>05</v>
      </c>
      <c r="F32" t="str">
        <f>"001"</f>
        <v>001</v>
      </c>
      <c r="G32" t="str">
        <f>""</f>
        <v/>
      </c>
      <c r="H32" t="s">
        <v>1</v>
      </c>
      <c r="I32" t="s">
        <v>933</v>
      </c>
      <c r="J32" t="s">
        <v>4044</v>
      </c>
      <c r="K32" t="str">
        <f>"04779"</f>
        <v>04779</v>
      </c>
    </row>
    <row r="33" spans="1:11" customFormat="1" x14ac:dyDescent="0.25">
      <c r="A33" t="str">
        <f t="shared" si="0"/>
        <v>04</v>
      </c>
      <c r="B33" t="s">
        <v>130</v>
      </c>
      <c r="C33" t="str">
        <f t="shared" si="2"/>
        <v>003</v>
      </c>
      <c r="D33" t="s">
        <v>133</v>
      </c>
      <c r="E33" t="str">
        <f>"05"</f>
        <v>05</v>
      </c>
      <c r="F33" t="str">
        <f>"001"</f>
        <v>001</v>
      </c>
      <c r="G33" t="str">
        <f>""</f>
        <v/>
      </c>
      <c r="H33" t="s">
        <v>0</v>
      </c>
      <c r="I33" t="s">
        <v>933</v>
      </c>
      <c r="J33" t="s">
        <v>4044</v>
      </c>
      <c r="K33" t="str">
        <f>"04779"</f>
        <v>04779</v>
      </c>
    </row>
    <row r="34" spans="1:11" customFormat="1" x14ac:dyDescent="0.25">
      <c r="A34" t="str">
        <f t="shared" si="0"/>
        <v>04</v>
      </c>
      <c r="B34" t="s">
        <v>130</v>
      </c>
      <c r="C34" t="str">
        <f t="shared" si="2"/>
        <v>003</v>
      </c>
      <c r="D34" t="s">
        <v>133</v>
      </c>
      <c r="E34" t="str">
        <f>"05"</f>
        <v>05</v>
      </c>
      <c r="F34" t="str">
        <f>"002"</f>
        <v>002</v>
      </c>
      <c r="G34" t="str">
        <f>""</f>
        <v/>
      </c>
      <c r="H34" t="s">
        <v>1</v>
      </c>
      <c r="I34" t="s">
        <v>934</v>
      </c>
      <c r="J34" t="s">
        <v>4045</v>
      </c>
      <c r="K34" t="str">
        <f>"04770"</f>
        <v>04770</v>
      </c>
    </row>
    <row r="35" spans="1:11" customFormat="1" x14ac:dyDescent="0.25">
      <c r="A35" t="str">
        <f t="shared" si="0"/>
        <v>04</v>
      </c>
      <c r="B35" t="s">
        <v>130</v>
      </c>
      <c r="C35" t="str">
        <f t="shared" si="2"/>
        <v>003</v>
      </c>
      <c r="D35" t="s">
        <v>133</v>
      </c>
      <c r="E35" t="str">
        <f>"05"</f>
        <v>05</v>
      </c>
      <c r="F35" t="str">
        <f>"002"</f>
        <v>002</v>
      </c>
      <c r="G35" t="str">
        <f>""</f>
        <v/>
      </c>
      <c r="H35" t="s">
        <v>0</v>
      </c>
      <c r="I35" t="s">
        <v>934</v>
      </c>
      <c r="J35" t="s">
        <v>4045</v>
      </c>
      <c r="K35" t="str">
        <f>"04770"</f>
        <v>04770</v>
      </c>
    </row>
    <row r="36" spans="1:11" customFormat="1" x14ac:dyDescent="0.25">
      <c r="A36" t="str">
        <f t="shared" si="0"/>
        <v>04</v>
      </c>
      <c r="B36" t="s">
        <v>130</v>
      </c>
      <c r="C36" t="str">
        <f>"004"</f>
        <v>004</v>
      </c>
      <c r="D36" t="s">
        <v>134</v>
      </c>
      <c r="E36" t="str">
        <f t="shared" ref="E36:E41" si="4">"01"</f>
        <v>01</v>
      </c>
      <c r="F36" t="str">
        <f>"001"</f>
        <v>001</v>
      </c>
      <c r="G36" t="str">
        <f>""</f>
        <v/>
      </c>
      <c r="H36" t="s">
        <v>3</v>
      </c>
      <c r="I36" t="s">
        <v>935</v>
      </c>
      <c r="J36" t="s">
        <v>4046</v>
      </c>
      <c r="K36" t="str">
        <f>"04857"</f>
        <v>04857</v>
      </c>
    </row>
    <row r="37" spans="1:11" customFormat="1" x14ac:dyDescent="0.25">
      <c r="A37" t="str">
        <f t="shared" si="0"/>
        <v>04</v>
      </c>
      <c r="B37" t="s">
        <v>130</v>
      </c>
      <c r="C37" t="str">
        <f>"005"</f>
        <v>005</v>
      </c>
      <c r="D37" t="s">
        <v>135</v>
      </c>
      <c r="E37" t="str">
        <f t="shared" si="4"/>
        <v>01</v>
      </c>
      <c r="F37" t="str">
        <f>"001"</f>
        <v>001</v>
      </c>
      <c r="G37" t="str">
        <f>""</f>
        <v/>
      </c>
      <c r="H37" t="s">
        <v>3</v>
      </c>
      <c r="I37" t="s">
        <v>936</v>
      </c>
      <c r="J37" t="s">
        <v>4047</v>
      </c>
      <c r="K37" t="str">
        <f>"04531"</f>
        <v>04531</v>
      </c>
    </row>
    <row r="38" spans="1:11" customFormat="1" x14ac:dyDescent="0.25">
      <c r="A38" t="str">
        <f t="shared" si="0"/>
        <v>04</v>
      </c>
      <c r="B38" t="s">
        <v>130</v>
      </c>
      <c r="C38" t="str">
        <f t="shared" ref="C38:C49" si="5">"006"</f>
        <v>006</v>
      </c>
      <c r="D38" t="s">
        <v>136</v>
      </c>
      <c r="E38" t="str">
        <f t="shared" si="4"/>
        <v>01</v>
      </c>
      <c r="F38" t="str">
        <f>"001"</f>
        <v>001</v>
      </c>
      <c r="G38" t="str">
        <f>""</f>
        <v/>
      </c>
      <c r="H38" t="s">
        <v>1</v>
      </c>
      <c r="I38" t="s">
        <v>937</v>
      </c>
      <c r="J38" t="s">
        <v>4048</v>
      </c>
      <c r="K38" t="str">
        <f>"04800"</f>
        <v>04800</v>
      </c>
    </row>
    <row r="39" spans="1:11" customFormat="1" x14ac:dyDescent="0.25">
      <c r="A39" t="str">
        <f t="shared" si="0"/>
        <v>04</v>
      </c>
      <c r="B39" t="s">
        <v>130</v>
      </c>
      <c r="C39" t="str">
        <f t="shared" si="5"/>
        <v>006</v>
      </c>
      <c r="D39" t="s">
        <v>136</v>
      </c>
      <c r="E39" t="str">
        <f t="shared" si="4"/>
        <v>01</v>
      </c>
      <c r="F39" t="str">
        <f>"001"</f>
        <v>001</v>
      </c>
      <c r="G39" t="str">
        <f>""</f>
        <v/>
      </c>
      <c r="H39" t="s">
        <v>0</v>
      </c>
      <c r="I39" t="s">
        <v>937</v>
      </c>
      <c r="J39" t="s">
        <v>4048</v>
      </c>
      <c r="K39" t="str">
        <f>"04800"</f>
        <v>04800</v>
      </c>
    </row>
    <row r="40" spans="1:11" customFormat="1" x14ac:dyDescent="0.25">
      <c r="A40" t="str">
        <f t="shared" si="0"/>
        <v>04</v>
      </c>
      <c r="B40" t="s">
        <v>130</v>
      </c>
      <c r="C40" t="str">
        <f t="shared" si="5"/>
        <v>006</v>
      </c>
      <c r="D40" t="s">
        <v>136</v>
      </c>
      <c r="E40" t="str">
        <f t="shared" si="4"/>
        <v>01</v>
      </c>
      <c r="F40" t="str">
        <f>"002"</f>
        <v>002</v>
      </c>
      <c r="G40" t="str">
        <f>""</f>
        <v/>
      </c>
      <c r="H40" t="s">
        <v>1</v>
      </c>
      <c r="I40" t="s">
        <v>937</v>
      </c>
      <c r="J40" t="s">
        <v>4048</v>
      </c>
      <c r="K40" t="str">
        <f>"04800"</f>
        <v>04800</v>
      </c>
    </row>
    <row r="41" spans="1:11" customFormat="1" x14ac:dyDescent="0.25">
      <c r="A41" t="str">
        <f t="shared" si="0"/>
        <v>04</v>
      </c>
      <c r="B41" t="s">
        <v>130</v>
      </c>
      <c r="C41" t="str">
        <f t="shared" si="5"/>
        <v>006</v>
      </c>
      <c r="D41" t="s">
        <v>136</v>
      </c>
      <c r="E41" t="str">
        <f t="shared" si="4"/>
        <v>01</v>
      </c>
      <c r="F41" t="str">
        <f>"002"</f>
        <v>002</v>
      </c>
      <c r="G41" t="str">
        <f>""</f>
        <v/>
      </c>
      <c r="H41" t="s">
        <v>0</v>
      </c>
      <c r="I41" t="s">
        <v>937</v>
      </c>
      <c r="J41" t="s">
        <v>4048</v>
      </c>
      <c r="K41" t="str">
        <f>"04800"</f>
        <v>04800</v>
      </c>
    </row>
    <row r="42" spans="1:11" customFormat="1" x14ac:dyDescent="0.25">
      <c r="A42" t="str">
        <f t="shared" si="0"/>
        <v>04</v>
      </c>
      <c r="B42" t="s">
        <v>130</v>
      </c>
      <c r="C42" t="str">
        <f t="shared" si="5"/>
        <v>006</v>
      </c>
      <c r="D42" t="s">
        <v>136</v>
      </c>
      <c r="E42" t="str">
        <f>"02"</f>
        <v>02</v>
      </c>
      <c r="F42" t="str">
        <f>"001"</f>
        <v>001</v>
      </c>
      <c r="G42" t="str">
        <f>""</f>
        <v/>
      </c>
      <c r="H42" t="s">
        <v>3</v>
      </c>
      <c r="I42" t="s">
        <v>938</v>
      </c>
      <c r="J42" t="s">
        <v>4049</v>
      </c>
      <c r="K42" t="str">
        <f>"04800"</f>
        <v>04800</v>
      </c>
    </row>
    <row r="43" spans="1:11" customFormat="1" x14ac:dyDescent="0.25">
      <c r="A43" t="str">
        <f t="shared" si="0"/>
        <v>04</v>
      </c>
      <c r="B43" t="s">
        <v>130</v>
      </c>
      <c r="C43" t="str">
        <f t="shared" si="5"/>
        <v>006</v>
      </c>
      <c r="D43" t="s">
        <v>136</v>
      </c>
      <c r="E43" t="str">
        <f>"02"</f>
        <v>02</v>
      </c>
      <c r="F43" t="str">
        <f>"002"</f>
        <v>002</v>
      </c>
      <c r="G43" t="str">
        <f>""</f>
        <v/>
      </c>
      <c r="H43" t="s">
        <v>3</v>
      </c>
      <c r="I43" t="s">
        <v>939</v>
      </c>
      <c r="J43" t="s">
        <v>4050</v>
      </c>
      <c r="K43" t="str">
        <f>"04814"</f>
        <v>04814</v>
      </c>
    </row>
    <row r="44" spans="1:11" customFormat="1" x14ac:dyDescent="0.25">
      <c r="A44" t="str">
        <f t="shared" si="0"/>
        <v>04</v>
      </c>
      <c r="B44" t="s">
        <v>130</v>
      </c>
      <c r="C44" t="str">
        <f t="shared" si="5"/>
        <v>006</v>
      </c>
      <c r="D44" t="s">
        <v>136</v>
      </c>
      <c r="E44" t="str">
        <f>"02"</f>
        <v>02</v>
      </c>
      <c r="F44" t="str">
        <f>"003"</f>
        <v>003</v>
      </c>
      <c r="G44" t="str">
        <f>""</f>
        <v/>
      </c>
      <c r="H44" t="s">
        <v>1</v>
      </c>
      <c r="I44" t="s">
        <v>938</v>
      </c>
      <c r="J44" t="s">
        <v>4049</v>
      </c>
      <c r="K44" t="str">
        <f>"04800"</f>
        <v>04800</v>
      </c>
    </row>
    <row r="45" spans="1:11" customFormat="1" x14ac:dyDescent="0.25">
      <c r="A45" t="str">
        <f t="shared" si="0"/>
        <v>04</v>
      </c>
      <c r="B45" t="s">
        <v>130</v>
      </c>
      <c r="C45" t="str">
        <f t="shared" si="5"/>
        <v>006</v>
      </c>
      <c r="D45" t="s">
        <v>136</v>
      </c>
      <c r="E45" t="str">
        <f>"02"</f>
        <v>02</v>
      </c>
      <c r="F45" t="str">
        <f>"003"</f>
        <v>003</v>
      </c>
      <c r="G45" t="str">
        <f>""</f>
        <v/>
      </c>
      <c r="H45" t="s">
        <v>0</v>
      </c>
      <c r="I45" t="s">
        <v>938</v>
      </c>
      <c r="J45" t="s">
        <v>4049</v>
      </c>
      <c r="K45" t="str">
        <f>"04800"</f>
        <v>04800</v>
      </c>
    </row>
    <row r="46" spans="1:11" customFormat="1" x14ac:dyDescent="0.25">
      <c r="A46" t="str">
        <f t="shared" si="0"/>
        <v>04</v>
      </c>
      <c r="B46" t="s">
        <v>130</v>
      </c>
      <c r="C46" t="str">
        <f t="shared" si="5"/>
        <v>006</v>
      </c>
      <c r="D46" t="s">
        <v>136</v>
      </c>
      <c r="E46" t="str">
        <f>"03"</f>
        <v>03</v>
      </c>
      <c r="F46" t="str">
        <f t="shared" ref="F46:F57" si="6">"001"</f>
        <v>001</v>
      </c>
      <c r="G46" t="str">
        <f>""</f>
        <v/>
      </c>
      <c r="H46" t="s">
        <v>3</v>
      </c>
      <c r="I46" t="s">
        <v>940</v>
      </c>
      <c r="J46" t="s">
        <v>4051</v>
      </c>
      <c r="K46" t="str">
        <f>"04812"</f>
        <v>04812</v>
      </c>
    </row>
    <row r="47" spans="1:11" customFormat="1" x14ac:dyDescent="0.25">
      <c r="A47" t="str">
        <f t="shared" si="0"/>
        <v>04</v>
      </c>
      <c r="B47" t="s">
        <v>130</v>
      </c>
      <c r="C47" t="str">
        <f t="shared" si="5"/>
        <v>006</v>
      </c>
      <c r="D47" t="s">
        <v>136</v>
      </c>
      <c r="E47" t="str">
        <f>"04"</f>
        <v>04</v>
      </c>
      <c r="F47" t="str">
        <f t="shared" si="6"/>
        <v>001</v>
      </c>
      <c r="G47" t="str">
        <f>"01"</f>
        <v>01</v>
      </c>
      <c r="H47" t="s">
        <v>1</v>
      </c>
      <c r="I47" t="s">
        <v>941</v>
      </c>
      <c r="J47" t="s">
        <v>4052</v>
      </c>
      <c r="K47" t="str">
        <f>"04813"</f>
        <v>04813</v>
      </c>
    </row>
    <row r="48" spans="1:11" customFormat="1" x14ac:dyDescent="0.25">
      <c r="A48" t="str">
        <f t="shared" si="0"/>
        <v>04</v>
      </c>
      <c r="B48" t="s">
        <v>130</v>
      </c>
      <c r="C48" t="str">
        <f t="shared" si="5"/>
        <v>006</v>
      </c>
      <c r="D48" t="s">
        <v>136</v>
      </c>
      <c r="E48" t="str">
        <f>"04"</f>
        <v>04</v>
      </c>
      <c r="F48" t="str">
        <f t="shared" si="6"/>
        <v>001</v>
      </c>
      <c r="G48" t="str">
        <f>"02"</f>
        <v>02</v>
      </c>
      <c r="H48" t="s">
        <v>0</v>
      </c>
      <c r="I48" t="s">
        <v>942</v>
      </c>
      <c r="J48" t="s">
        <v>4053</v>
      </c>
      <c r="K48" t="str">
        <f>"04800"</f>
        <v>04800</v>
      </c>
    </row>
    <row r="49" spans="1:11" customFormat="1" x14ac:dyDescent="0.25">
      <c r="A49" t="str">
        <f t="shared" si="0"/>
        <v>04</v>
      </c>
      <c r="B49" t="s">
        <v>130</v>
      </c>
      <c r="C49" t="str">
        <f t="shared" si="5"/>
        <v>006</v>
      </c>
      <c r="D49" t="s">
        <v>136</v>
      </c>
      <c r="E49" t="str">
        <f>"04"</f>
        <v>04</v>
      </c>
      <c r="F49" t="str">
        <f t="shared" si="6"/>
        <v>001</v>
      </c>
      <c r="G49" t="str">
        <f>"02"</f>
        <v>02</v>
      </c>
      <c r="H49" t="s">
        <v>2</v>
      </c>
      <c r="I49" t="s">
        <v>942</v>
      </c>
      <c r="J49" t="s">
        <v>4053</v>
      </c>
      <c r="K49" t="str">
        <f>"04800"</f>
        <v>04800</v>
      </c>
    </row>
    <row r="50" spans="1:11" customFormat="1" x14ac:dyDescent="0.25">
      <c r="A50" t="str">
        <f t="shared" si="0"/>
        <v>04</v>
      </c>
      <c r="B50" t="s">
        <v>130</v>
      </c>
      <c r="C50" t="str">
        <f>"007"</f>
        <v>007</v>
      </c>
      <c r="D50" t="s">
        <v>137</v>
      </c>
      <c r="E50" t="str">
        <f t="shared" ref="E50:E64" si="7">"01"</f>
        <v>01</v>
      </c>
      <c r="F50" t="str">
        <f t="shared" si="6"/>
        <v>001</v>
      </c>
      <c r="G50" t="str">
        <f>""</f>
        <v/>
      </c>
      <c r="H50" t="s">
        <v>3</v>
      </c>
      <c r="I50" t="s">
        <v>943</v>
      </c>
      <c r="J50" t="s">
        <v>4054</v>
      </c>
      <c r="K50" t="str">
        <f>"04480"</f>
        <v>04480</v>
      </c>
    </row>
    <row r="51" spans="1:11" customFormat="1" x14ac:dyDescent="0.25">
      <c r="A51" t="str">
        <f t="shared" si="0"/>
        <v>04</v>
      </c>
      <c r="B51" t="s">
        <v>130</v>
      </c>
      <c r="C51" t="str">
        <f>"008"</f>
        <v>008</v>
      </c>
      <c r="D51" t="s">
        <v>138</v>
      </c>
      <c r="E51" t="str">
        <f t="shared" si="7"/>
        <v>01</v>
      </c>
      <c r="F51" t="str">
        <f t="shared" si="6"/>
        <v>001</v>
      </c>
      <c r="G51" t="str">
        <f>"01"</f>
        <v>01</v>
      </c>
      <c r="H51" t="s">
        <v>1</v>
      </c>
      <c r="I51" t="s">
        <v>944</v>
      </c>
      <c r="J51" t="s">
        <v>4055</v>
      </c>
      <c r="K51" t="str">
        <f>"04897"</f>
        <v>04897</v>
      </c>
    </row>
    <row r="52" spans="1:11" customFormat="1" x14ac:dyDescent="0.25">
      <c r="A52" t="str">
        <f t="shared" si="0"/>
        <v>04</v>
      </c>
      <c r="B52" t="s">
        <v>130</v>
      </c>
      <c r="C52" t="str">
        <f>"008"</f>
        <v>008</v>
      </c>
      <c r="D52" t="s">
        <v>138</v>
      </c>
      <c r="E52" t="str">
        <f t="shared" si="7"/>
        <v>01</v>
      </c>
      <c r="F52" t="str">
        <f t="shared" si="6"/>
        <v>001</v>
      </c>
      <c r="G52" t="str">
        <f>"02"</f>
        <v>02</v>
      </c>
      <c r="H52" t="s">
        <v>0</v>
      </c>
      <c r="I52" t="s">
        <v>945</v>
      </c>
      <c r="J52" t="s">
        <v>4056</v>
      </c>
      <c r="K52" t="str">
        <f>"04898"</f>
        <v>04898</v>
      </c>
    </row>
    <row r="53" spans="1:11" customFormat="1" x14ac:dyDescent="0.25">
      <c r="A53" t="str">
        <f t="shared" si="0"/>
        <v>04</v>
      </c>
      <c r="B53" t="s">
        <v>130</v>
      </c>
      <c r="C53" t="str">
        <f>"009"</f>
        <v>009</v>
      </c>
      <c r="D53" t="s">
        <v>139</v>
      </c>
      <c r="E53" t="str">
        <f t="shared" si="7"/>
        <v>01</v>
      </c>
      <c r="F53" t="str">
        <f t="shared" si="6"/>
        <v>001</v>
      </c>
      <c r="G53" t="str">
        <f>""</f>
        <v/>
      </c>
      <c r="H53" t="s">
        <v>3</v>
      </c>
      <c r="I53" t="s">
        <v>101</v>
      </c>
      <c r="J53" t="s">
        <v>4057</v>
      </c>
      <c r="K53" t="str">
        <f>"04276"</f>
        <v>04276</v>
      </c>
    </row>
    <row r="54" spans="1:11" customFormat="1" x14ac:dyDescent="0.25">
      <c r="A54" t="str">
        <f t="shared" si="0"/>
        <v>04</v>
      </c>
      <c r="B54" t="s">
        <v>130</v>
      </c>
      <c r="C54" t="str">
        <f>"010"</f>
        <v>010</v>
      </c>
      <c r="D54" t="s">
        <v>140</v>
      </c>
      <c r="E54" t="str">
        <f t="shared" si="7"/>
        <v>01</v>
      </c>
      <c r="F54" t="str">
        <f t="shared" si="6"/>
        <v>001</v>
      </c>
      <c r="G54" t="str">
        <f>""</f>
        <v/>
      </c>
      <c r="H54" t="s">
        <v>3</v>
      </c>
      <c r="I54" t="s">
        <v>946</v>
      </c>
      <c r="J54" t="s">
        <v>4058</v>
      </c>
      <c r="K54" t="str">
        <f>"04567"</f>
        <v>04567</v>
      </c>
    </row>
    <row r="55" spans="1:11" customFormat="1" x14ac:dyDescent="0.25">
      <c r="A55" t="str">
        <f t="shared" si="0"/>
        <v>04</v>
      </c>
      <c r="B55" t="s">
        <v>130</v>
      </c>
      <c r="C55" t="str">
        <f>"011"</f>
        <v>011</v>
      </c>
      <c r="D55" t="s">
        <v>141</v>
      </c>
      <c r="E55" t="str">
        <f t="shared" si="7"/>
        <v>01</v>
      </c>
      <c r="F55" t="str">
        <f t="shared" si="6"/>
        <v>001</v>
      </c>
      <c r="G55" t="str">
        <f>""</f>
        <v/>
      </c>
      <c r="H55" t="s">
        <v>1</v>
      </c>
      <c r="I55" t="s">
        <v>947</v>
      </c>
      <c r="J55" t="s">
        <v>4059</v>
      </c>
      <c r="K55" t="str">
        <f>"04400"</f>
        <v>04400</v>
      </c>
    </row>
    <row r="56" spans="1:11" customFormat="1" x14ac:dyDescent="0.25">
      <c r="A56" t="str">
        <f t="shared" si="0"/>
        <v>04</v>
      </c>
      <c r="B56" t="s">
        <v>130</v>
      </c>
      <c r="C56" t="str">
        <f>"011"</f>
        <v>011</v>
      </c>
      <c r="D56" t="s">
        <v>141</v>
      </c>
      <c r="E56" t="str">
        <f t="shared" si="7"/>
        <v>01</v>
      </c>
      <c r="F56" t="str">
        <f t="shared" si="6"/>
        <v>001</v>
      </c>
      <c r="G56" t="str">
        <f>""</f>
        <v/>
      </c>
      <c r="H56" t="s">
        <v>0</v>
      </c>
      <c r="I56" t="s">
        <v>947</v>
      </c>
      <c r="J56" t="s">
        <v>4059</v>
      </c>
      <c r="K56" t="str">
        <f>"04400"</f>
        <v>04400</v>
      </c>
    </row>
    <row r="57" spans="1:11" customFormat="1" x14ac:dyDescent="0.25">
      <c r="A57" t="str">
        <f t="shared" si="0"/>
        <v>04</v>
      </c>
      <c r="B57" t="s">
        <v>130</v>
      </c>
      <c r="C57" t="str">
        <f>"011"</f>
        <v>011</v>
      </c>
      <c r="D57" t="s">
        <v>141</v>
      </c>
      <c r="E57" t="str">
        <f t="shared" si="7"/>
        <v>01</v>
      </c>
      <c r="F57" t="str">
        <f t="shared" si="6"/>
        <v>001</v>
      </c>
      <c r="G57" t="str">
        <f>""</f>
        <v/>
      </c>
      <c r="H57" t="s">
        <v>2</v>
      </c>
      <c r="I57" t="s">
        <v>947</v>
      </c>
      <c r="J57" t="s">
        <v>4059</v>
      </c>
      <c r="K57" t="str">
        <f>"04400"</f>
        <v>04400</v>
      </c>
    </row>
    <row r="58" spans="1:11" customFormat="1" x14ac:dyDescent="0.25">
      <c r="A58" t="str">
        <f t="shared" si="0"/>
        <v>04</v>
      </c>
      <c r="B58" t="s">
        <v>130</v>
      </c>
      <c r="C58" t="str">
        <f>"011"</f>
        <v>011</v>
      </c>
      <c r="D58" t="s">
        <v>141</v>
      </c>
      <c r="E58" t="str">
        <f t="shared" si="7"/>
        <v>01</v>
      </c>
      <c r="F58" t="str">
        <f>"002"</f>
        <v>002</v>
      </c>
      <c r="G58" t="str">
        <f>""</f>
        <v/>
      </c>
      <c r="H58" t="s">
        <v>1</v>
      </c>
      <c r="I58" t="s">
        <v>948</v>
      </c>
      <c r="J58" t="s">
        <v>4060</v>
      </c>
      <c r="K58" t="str">
        <f>"04400"</f>
        <v>04400</v>
      </c>
    </row>
    <row r="59" spans="1:11" customFormat="1" x14ac:dyDescent="0.25">
      <c r="A59" t="str">
        <f t="shared" si="0"/>
        <v>04</v>
      </c>
      <c r="B59" t="s">
        <v>130</v>
      </c>
      <c r="C59" t="str">
        <f>"011"</f>
        <v>011</v>
      </c>
      <c r="D59" t="s">
        <v>141</v>
      </c>
      <c r="E59" t="str">
        <f t="shared" si="7"/>
        <v>01</v>
      </c>
      <c r="F59" t="str">
        <f>"002"</f>
        <v>002</v>
      </c>
      <c r="G59" t="str">
        <f>""</f>
        <v/>
      </c>
      <c r="H59" t="s">
        <v>0</v>
      </c>
      <c r="I59" t="s">
        <v>948</v>
      </c>
      <c r="J59" t="s">
        <v>4060</v>
      </c>
      <c r="K59" t="str">
        <f>"04400"</f>
        <v>04400</v>
      </c>
    </row>
    <row r="60" spans="1:11" customFormat="1" x14ac:dyDescent="0.25">
      <c r="A60" t="str">
        <f t="shared" si="0"/>
        <v>04</v>
      </c>
      <c r="B60" t="s">
        <v>130</v>
      </c>
      <c r="C60" t="str">
        <f>"012"</f>
        <v>012</v>
      </c>
      <c r="D60" t="s">
        <v>142</v>
      </c>
      <c r="E60" t="str">
        <f t="shared" si="7"/>
        <v>01</v>
      </c>
      <c r="F60" t="str">
        <f>"001"</f>
        <v>001</v>
      </c>
      <c r="G60" t="str">
        <f>""</f>
        <v/>
      </c>
      <c r="H60" t="s">
        <v>3</v>
      </c>
      <c r="I60" t="s">
        <v>949</v>
      </c>
      <c r="J60" t="s">
        <v>4061</v>
      </c>
      <c r="K60" t="str">
        <f>"04409"</f>
        <v>04409</v>
      </c>
    </row>
    <row r="61" spans="1:11" customFormat="1" x14ac:dyDescent="0.25">
      <c r="A61" t="str">
        <f t="shared" si="0"/>
        <v>04</v>
      </c>
      <c r="B61" t="s">
        <v>130</v>
      </c>
      <c r="C61" t="str">
        <f t="shared" ref="C61:C124" si="8">"013"</f>
        <v>013</v>
      </c>
      <c r="D61" t="s">
        <v>130</v>
      </c>
      <c r="E61" t="str">
        <f t="shared" si="7"/>
        <v>01</v>
      </c>
      <c r="F61" t="str">
        <f>"001"</f>
        <v>001</v>
      </c>
      <c r="G61" t="str">
        <f>""</f>
        <v/>
      </c>
      <c r="H61" t="s">
        <v>1</v>
      </c>
      <c r="I61" t="s">
        <v>950</v>
      </c>
      <c r="J61" t="s">
        <v>4062</v>
      </c>
      <c r="K61" t="str">
        <f>"04002"</f>
        <v>04002</v>
      </c>
    </row>
    <row r="62" spans="1:11" customFormat="1" x14ac:dyDescent="0.25">
      <c r="A62" t="str">
        <f t="shared" si="0"/>
        <v>04</v>
      </c>
      <c r="B62" t="s">
        <v>130</v>
      </c>
      <c r="C62" t="str">
        <f t="shared" si="8"/>
        <v>013</v>
      </c>
      <c r="D62" t="s">
        <v>130</v>
      </c>
      <c r="E62" t="str">
        <f t="shared" si="7"/>
        <v>01</v>
      </c>
      <c r="F62" t="str">
        <f>"001"</f>
        <v>001</v>
      </c>
      <c r="G62" t="str">
        <f>""</f>
        <v/>
      </c>
      <c r="H62" t="s">
        <v>0</v>
      </c>
      <c r="I62" t="s">
        <v>950</v>
      </c>
      <c r="J62" t="s">
        <v>4062</v>
      </c>
      <c r="K62" t="str">
        <f>"04002"</f>
        <v>04002</v>
      </c>
    </row>
    <row r="63" spans="1:11" customFormat="1" x14ac:dyDescent="0.25">
      <c r="A63" t="str">
        <f t="shared" si="0"/>
        <v>04</v>
      </c>
      <c r="B63" t="s">
        <v>130</v>
      </c>
      <c r="C63" t="str">
        <f t="shared" si="8"/>
        <v>013</v>
      </c>
      <c r="D63" t="s">
        <v>130</v>
      </c>
      <c r="E63" t="str">
        <f t="shared" si="7"/>
        <v>01</v>
      </c>
      <c r="F63" t="str">
        <f>"003"</f>
        <v>003</v>
      </c>
      <c r="G63" t="str">
        <f>""</f>
        <v/>
      </c>
      <c r="H63" t="s">
        <v>1</v>
      </c>
      <c r="I63" t="s">
        <v>950</v>
      </c>
      <c r="J63" t="s">
        <v>4062</v>
      </c>
      <c r="K63" t="str">
        <f>"04002"</f>
        <v>04002</v>
      </c>
    </row>
    <row r="64" spans="1:11" customFormat="1" x14ac:dyDescent="0.25">
      <c r="A64" t="str">
        <f t="shared" si="0"/>
        <v>04</v>
      </c>
      <c r="B64" t="s">
        <v>130</v>
      </c>
      <c r="C64" t="str">
        <f t="shared" si="8"/>
        <v>013</v>
      </c>
      <c r="D64" t="s">
        <v>130</v>
      </c>
      <c r="E64" t="str">
        <f t="shared" si="7"/>
        <v>01</v>
      </c>
      <c r="F64" t="str">
        <f>"003"</f>
        <v>003</v>
      </c>
      <c r="G64" t="str">
        <f>""</f>
        <v/>
      </c>
      <c r="H64" t="s">
        <v>0</v>
      </c>
      <c r="I64" t="s">
        <v>950</v>
      </c>
      <c r="J64" t="s">
        <v>4062</v>
      </c>
      <c r="K64" t="str">
        <f>"04002"</f>
        <v>04002</v>
      </c>
    </row>
    <row r="65" spans="1:11" customFormat="1" x14ac:dyDescent="0.25">
      <c r="A65" t="str">
        <f t="shared" si="0"/>
        <v>04</v>
      </c>
      <c r="B65" t="s">
        <v>130</v>
      </c>
      <c r="C65" t="str">
        <f t="shared" si="8"/>
        <v>013</v>
      </c>
      <c r="D65" t="s">
        <v>130</v>
      </c>
      <c r="E65" t="str">
        <f t="shared" ref="E65:E74" si="9">"02"</f>
        <v>02</v>
      </c>
      <c r="F65" t="str">
        <f>"001"</f>
        <v>001</v>
      </c>
      <c r="G65" t="str">
        <f>""</f>
        <v/>
      </c>
      <c r="H65" t="s">
        <v>1</v>
      </c>
      <c r="I65" t="s">
        <v>951</v>
      </c>
      <c r="J65" t="s">
        <v>4063</v>
      </c>
      <c r="K65" t="str">
        <f t="shared" ref="K65:K74" si="10">"04001"</f>
        <v>04001</v>
      </c>
    </row>
    <row r="66" spans="1:11" customFormat="1" x14ac:dyDescent="0.25">
      <c r="A66" t="str">
        <f t="shared" si="0"/>
        <v>04</v>
      </c>
      <c r="B66" t="s">
        <v>130</v>
      </c>
      <c r="C66" t="str">
        <f t="shared" si="8"/>
        <v>013</v>
      </c>
      <c r="D66" t="s">
        <v>130</v>
      </c>
      <c r="E66" t="str">
        <f t="shared" si="9"/>
        <v>02</v>
      </c>
      <c r="F66" t="str">
        <f>"001"</f>
        <v>001</v>
      </c>
      <c r="G66" t="str">
        <f>""</f>
        <v/>
      </c>
      <c r="H66" t="s">
        <v>0</v>
      </c>
      <c r="I66" t="s">
        <v>951</v>
      </c>
      <c r="J66" t="s">
        <v>4063</v>
      </c>
      <c r="K66" t="str">
        <f t="shared" si="10"/>
        <v>04001</v>
      </c>
    </row>
    <row r="67" spans="1:11" customFormat="1" x14ac:dyDescent="0.25">
      <c r="A67" t="str">
        <f t="shared" ref="A67:A130" si="11">"04"</f>
        <v>04</v>
      </c>
      <c r="B67" t="s">
        <v>130</v>
      </c>
      <c r="C67" t="str">
        <f t="shared" si="8"/>
        <v>013</v>
      </c>
      <c r="D67" t="s">
        <v>130</v>
      </c>
      <c r="E67" t="str">
        <f t="shared" si="9"/>
        <v>02</v>
      </c>
      <c r="F67" t="str">
        <f>"002"</f>
        <v>002</v>
      </c>
      <c r="G67" t="str">
        <f>""</f>
        <v/>
      </c>
      <c r="H67" t="s">
        <v>1</v>
      </c>
      <c r="I67" t="s">
        <v>951</v>
      </c>
      <c r="J67" t="s">
        <v>4063</v>
      </c>
      <c r="K67" t="str">
        <f t="shared" si="10"/>
        <v>04001</v>
      </c>
    </row>
    <row r="68" spans="1:11" customFormat="1" x14ac:dyDescent="0.25">
      <c r="A68" t="str">
        <f t="shared" si="11"/>
        <v>04</v>
      </c>
      <c r="B68" t="s">
        <v>130</v>
      </c>
      <c r="C68" t="str">
        <f t="shared" si="8"/>
        <v>013</v>
      </c>
      <c r="D68" t="s">
        <v>130</v>
      </c>
      <c r="E68" t="str">
        <f t="shared" si="9"/>
        <v>02</v>
      </c>
      <c r="F68" t="str">
        <f>"002"</f>
        <v>002</v>
      </c>
      <c r="G68" t="str">
        <f>""</f>
        <v/>
      </c>
      <c r="H68" t="s">
        <v>0</v>
      </c>
      <c r="I68" t="s">
        <v>951</v>
      </c>
      <c r="J68" t="s">
        <v>4063</v>
      </c>
      <c r="K68" t="str">
        <f t="shared" si="10"/>
        <v>04001</v>
      </c>
    </row>
    <row r="69" spans="1:11" customFormat="1" x14ac:dyDescent="0.25">
      <c r="A69" t="str">
        <f t="shared" si="11"/>
        <v>04</v>
      </c>
      <c r="B69" t="s">
        <v>130</v>
      </c>
      <c r="C69" t="str">
        <f t="shared" si="8"/>
        <v>013</v>
      </c>
      <c r="D69" t="s">
        <v>130</v>
      </c>
      <c r="E69" t="str">
        <f t="shared" si="9"/>
        <v>02</v>
      </c>
      <c r="F69" t="str">
        <f>"004"</f>
        <v>004</v>
      </c>
      <c r="G69" t="str">
        <f>""</f>
        <v/>
      </c>
      <c r="H69" t="s">
        <v>1</v>
      </c>
      <c r="I69" t="s">
        <v>952</v>
      </c>
      <c r="J69" t="s">
        <v>4064</v>
      </c>
      <c r="K69" t="str">
        <f t="shared" si="10"/>
        <v>04001</v>
      </c>
    </row>
    <row r="70" spans="1:11" customFormat="1" x14ac:dyDescent="0.25">
      <c r="A70" t="str">
        <f t="shared" si="11"/>
        <v>04</v>
      </c>
      <c r="B70" t="s">
        <v>130</v>
      </c>
      <c r="C70" t="str">
        <f t="shared" si="8"/>
        <v>013</v>
      </c>
      <c r="D70" t="s">
        <v>130</v>
      </c>
      <c r="E70" t="str">
        <f t="shared" si="9"/>
        <v>02</v>
      </c>
      <c r="F70" t="str">
        <f>"004"</f>
        <v>004</v>
      </c>
      <c r="G70" t="str">
        <f>""</f>
        <v/>
      </c>
      <c r="H70" t="s">
        <v>0</v>
      </c>
      <c r="I70" t="s">
        <v>952</v>
      </c>
      <c r="J70" t="s">
        <v>4064</v>
      </c>
      <c r="K70" t="str">
        <f t="shared" si="10"/>
        <v>04001</v>
      </c>
    </row>
    <row r="71" spans="1:11" customFormat="1" x14ac:dyDescent="0.25">
      <c r="A71" t="str">
        <f t="shared" si="11"/>
        <v>04</v>
      </c>
      <c r="B71" t="s">
        <v>130</v>
      </c>
      <c r="C71" t="str">
        <f t="shared" si="8"/>
        <v>013</v>
      </c>
      <c r="D71" t="s">
        <v>130</v>
      </c>
      <c r="E71" t="str">
        <f t="shared" si="9"/>
        <v>02</v>
      </c>
      <c r="F71" t="str">
        <f>"005"</f>
        <v>005</v>
      </c>
      <c r="G71" t="str">
        <f>""</f>
        <v/>
      </c>
      <c r="H71" t="s">
        <v>1</v>
      </c>
      <c r="I71" t="s">
        <v>952</v>
      </c>
      <c r="J71" t="s">
        <v>4064</v>
      </c>
      <c r="K71" t="str">
        <f t="shared" si="10"/>
        <v>04001</v>
      </c>
    </row>
    <row r="72" spans="1:11" customFormat="1" x14ac:dyDescent="0.25">
      <c r="A72" t="str">
        <f t="shared" si="11"/>
        <v>04</v>
      </c>
      <c r="B72" t="s">
        <v>130</v>
      </c>
      <c r="C72" t="str">
        <f t="shared" si="8"/>
        <v>013</v>
      </c>
      <c r="D72" t="s">
        <v>130</v>
      </c>
      <c r="E72" t="str">
        <f t="shared" si="9"/>
        <v>02</v>
      </c>
      <c r="F72" t="str">
        <f>"005"</f>
        <v>005</v>
      </c>
      <c r="G72" t="str">
        <f>""</f>
        <v/>
      </c>
      <c r="H72" t="s">
        <v>0</v>
      </c>
      <c r="I72" t="s">
        <v>952</v>
      </c>
      <c r="J72" t="s">
        <v>4064</v>
      </c>
      <c r="K72" t="str">
        <f t="shared" si="10"/>
        <v>04001</v>
      </c>
    </row>
    <row r="73" spans="1:11" customFormat="1" x14ac:dyDescent="0.25">
      <c r="A73" t="str">
        <f t="shared" si="11"/>
        <v>04</v>
      </c>
      <c r="B73" t="s">
        <v>130</v>
      </c>
      <c r="C73" t="str">
        <f t="shared" si="8"/>
        <v>013</v>
      </c>
      <c r="D73" t="s">
        <v>130</v>
      </c>
      <c r="E73" t="str">
        <f t="shared" si="9"/>
        <v>02</v>
      </c>
      <c r="F73" t="str">
        <f>"006"</f>
        <v>006</v>
      </c>
      <c r="G73" t="str">
        <f>""</f>
        <v/>
      </c>
      <c r="H73" t="s">
        <v>1</v>
      </c>
      <c r="I73" t="s">
        <v>951</v>
      </c>
      <c r="J73" t="s">
        <v>4063</v>
      </c>
      <c r="K73" t="str">
        <f t="shared" si="10"/>
        <v>04001</v>
      </c>
    </row>
    <row r="74" spans="1:11" customFormat="1" x14ac:dyDescent="0.25">
      <c r="A74" t="str">
        <f t="shared" si="11"/>
        <v>04</v>
      </c>
      <c r="B74" t="s">
        <v>130</v>
      </c>
      <c r="C74" t="str">
        <f t="shared" si="8"/>
        <v>013</v>
      </c>
      <c r="D74" t="s">
        <v>130</v>
      </c>
      <c r="E74" t="str">
        <f t="shared" si="9"/>
        <v>02</v>
      </c>
      <c r="F74" t="str">
        <f>"006"</f>
        <v>006</v>
      </c>
      <c r="G74" t="str">
        <f>""</f>
        <v/>
      </c>
      <c r="H74" t="s">
        <v>0</v>
      </c>
      <c r="I74" t="s">
        <v>951</v>
      </c>
      <c r="J74" t="s">
        <v>4063</v>
      </c>
      <c r="K74" t="str">
        <f t="shared" si="10"/>
        <v>04001</v>
      </c>
    </row>
    <row r="75" spans="1:11" customFormat="1" x14ac:dyDescent="0.25">
      <c r="A75" t="str">
        <f t="shared" si="11"/>
        <v>04</v>
      </c>
      <c r="B75" t="s">
        <v>130</v>
      </c>
      <c r="C75" t="str">
        <f t="shared" si="8"/>
        <v>013</v>
      </c>
      <c r="D75" t="s">
        <v>130</v>
      </c>
      <c r="E75" t="str">
        <f t="shared" ref="E75:E84" si="12">"03"</f>
        <v>03</v>
      </c>
      <c r="F75" t="str">
        <f>"001"</f>
        <v>001</v>
      </c>
      <c r="G75" t="str">
        <f>""</f>
        <v/>
      </c>
      <c r="H75" t="s">
        <v>1</v>
      </c>
      <c r="I75" t="s">
        <v>953</v>
      </c>
      <c r="J75" t="s">
        <v>4065</v>
      </c>
      <c r="K75" t="str">
        <f t="shared" ref="K75:K84" si="13">"04002"</f>
        <v>04002</v>
      </c>
    </row>
    <row r="76" spans="1:11" customFormat="1" x14ac:dyDescent="0.25">
      <c r="A76" t="str">
        <f t="shared" si="11"/>
        <v>04</v>
      </c>
      <c r="B76" t="s">
        <v>130</v>
      </c>
      <c r="C76" t="str">
        <f t="shared" si="8"/>
        <v>013</v>
      </c>
      <c r="D76" t="s">
        <v>130</v>
      </c>
      <c r="E76" t="str">
        <f t="shared" si="12"/>
        <v>03</v>
      </c>
      <c r="F76" t="str">
        <f>"001"</f>
        <v>001</v>
      </c>
      <c r="G76" t="str">
        <f>""</f>
        <v/>
      </c>
      <c r="H76" t="s">
        <v>0</v>
      </c>
      <c r="I76" t="s">
        <v>953</v>
      </c>
      <c r="J76" t="s">
        <v>4065</v>
      </c>
      <c r="K76" t="str">
        <f t="shared" si="13"/>
        <v>04002</v>
      </c>
    </row>
    <row r="77" spans="1:11" customFormat="1" x14ac:dyDescent="0.25">
      <c r="A77" t="str">
        <f t="shared" si="11"/>
        <v>04</v>
      </c>
      <c r="B77" t="s">
        <v>130</v>
      </c>
      <c r="C77" t="str">
        <f t="shared" si="8"/>
        <v>013</v>
      </c>
      <c r="D77" t="s">
        <v>130</v>
      </c>
      <c r="E77" t="str">
        <f t="shared" si="12"/>
        <v>03</v>
      </c>
      <c r="F77" t="str">
        <f>"002"</f>
        <v>002</v>
      </c>
      <c r="G77" t="str">
        <f>""</f>
        <v/>
      </c>
      <c r="H77" t="s">
        <v>3</v>
      </c>
      <c r="I77" t="s">
        <v>953</v>
      </c>
      <c r="J77" t="s">
        <v>4065</v>
      </c>
      <c r="K77" t="str">
        <f t="shared" si="13"/>
        <v>04002</v>
      </c>
    </row>
    <row r="78" spans="1:11" customFormat="1" x14ac:dyDescent="0.25">
      <c r="A78" t="str">
        <f t="shared" si="11"/>
        <v>04</v>
      </c>
      <c r="B78" t="s">
        <v>130</v>
      </c>
      <c r="C78" t="str">
        <f t="shared" si="8"/>
        <v>013</v>
      </c>
      <c r="D78" t="s">
        <v>130</v>
      </c>
      <c r="E78" t="str">
        <f t="shared" si="12"/>
        <v>03</v>
      </c>
      <c r="F78" t="str">
        <f>"003"</f>
        <v>003</v>
      </c>
      <c r="G78" t="str">
        <f>""</f>
        <v/>
      </c>
      <c r="H78" t="s">
        <v>3</v>
      </c>
      <c r="I78" t="s">
        <v>954</v>
      </c>
      <c r="J78" t="s">
        <v>4066</v>
      </c>
      <c r="K78" t="str">
        <f t="shared" si="13"/>
        <v>04002</v>
      </c>
    </row>
    <row r="79" spans="1:11" customFormat="1" x14ac:dyDescent="0.25">
      <c r="A79" t="str">
        <f t="shared" si="11"/>
        <v>04</v>
      </c>
      <c r="B79" t="s">
        <v>130</v>
      </c>
      <c r="C79" t="str">
        <f t="shared" si="8"/>
        <v>013</v>
      </c>
      <c r="D79" t="s">
        <v>130</v>
      </c>
      <c r="E79" t="str">
        <f t="shared" si="12"/>
        <v>03</v>
      </c>
      <c r="F79" t="str">
        <f>"006"</f>
        <v>006</v>
      </c>
      <c r="G79" t="str">
        <f>""</f>
        <v/>
      </c>
      <c r="H79" t="s">
        <v>3</v>
      </c>
      <c r="I79" t="s">
        <v>954</v>
      </c>
      <c r="J79" t="s">
        <v>4066</v>
      </c>
      <c r="K79" t="str">
        <f t="shared" si="13"/>
        <v>04002</v>
      </c>
    </row>
    <row r="80" spans="1:11" customFormat="1" x14ac:dyDescent="0.25">
      <c r="A80" t="str">
        <f t="shared" si="11"/>
        <v>04</v>
      </c>
      <c r="B80" t="s">
        <v>130</v>
      </c>
      <c r="C80" t="str">
        <f t="shared" si="8"/>
        <v>013</v>
      </c>
      <c r="D80" t="s">
        <v>130</v>
      </c>
      <c r="E80" t="str">
        <f t="shared" si="12"/>
        <v>03</v>
      </c>
      <c r="F80" t="str">
        <f>"007"</f>
        <v>007</v>
      </c>
      <c r="G80" t="str">
        <f>""</f>
        <v/>
      </c>
      <c r="H80" t="s">
        <v>3</v>
      </c>
      <c r="I80" t="s">
        <v>954</v>
      </c>
      <c r="J80" t="s">
        <v>4066</v>
      </c>
      <c r="K80" t="str">
        <f t="shared" si="13"/>
        <v>04002</v>
      </c>
    </row>
    <row r="81" spans="1:11" customFormat="1" x14ac:dyDescent="0.25">
      <c r="A81" t="str">
        <f t="shared" si="11"/>
        <v>04</v>
      </c>
      <c r="B81" t="s">
        <v>130</v>
      </c>
      <c r="C81" t="str">
        <f t="shared" si="8"/>
        <v>013</v>
      </c>
      <c r="D81" t="s">
        <v>130</v>
      </c>
      <c r="E81" t="str">
        <f t="shared" si="12"/>
        <v>03</v>
      </c>
      <c r="F81" t="str">
        <f>"008"</f>
        <v>008</v>
      </c>
      <c r="G81" t="str">
        <f>""</f>
        <v/>
      </c>
      <c r="H81" t="s">
        <v>3</v>
      </c>
      <c r="I81" t="s">
        <v>954</v>
      </c>
      <c r="J81" t="s">
        <v>4066</v>
      </c>
      <c r="K81" t="str">
        <f t="shared" si="13"/>
        <v>04002</v>
      </c>
    </row>
    <row r="82" spans="1:11" customFormat="1" x14ac:dyDescent="0.25">
      <c r="A82" t="str">
        <f t="shared" si="11"/>
        <v>04</v>
      </c>
      <c r="B82" t="s">
        <v>130</v>
      </c>
      <c r="C82" t="str">
        <f t="shared" si="8"/>
        <v>013</v>
      </c>
      <c r="D82" t="s">
        <v>130</v>
      </c>
      <c r="E82" t="str">
        <f t="shared" si="12"/>
        <v>03</v>
      </c>
      <c r="F82" t="str">
        <f>"009"</f>
        <v>009</v>
      </c>
      <c r="G82" t="str">
        <f>""</f>
        <v/>
      </c>
      <c r="H82" t="s">
        <v>3</v>
      </c>
      <c r="I82" t="s">
        <v>954</v>
      </c>
      <c r="J82" t="s">
        <v>4066</v>
      </c>
      <c r="K82" t="str">
        <f t="shared" si="13"/>
        <v>04002</v>
      </c>
    </row>
    <row r="83" spans="1:11" customFormat="1" x14ac:dyDescent="0.25">
      <c r="A83" t="str">
        <f t="shared" si="11"/>
        <v>04</v>
      </c>
      <c r="B83" t="s">
        <v>130</v>
      </c>
      <c r="C83" t="str">
        <f t="shared" si="8"/>
        <v>013</v>
      </c>
      <c r="D83" t="s">
        <v>130</v>
      </c>
      <c r="E83" t="str">
        <f t="shared" si="12"/>
        <v>03</v>
      </c>
      <c r="F83" t="str">
        <f>"010"</f>
        <v>010</v>
      </c>
      <c r="G83" t="str">
        <f>""</f>
        <v/>
      </c>
      <c r="H83" t="s">
        <v>3</v>
      </c>
      <c r="I83" t="s">
        <v>954</v>
      </c>
      <c r="J83" t="s">
        <v>4066</v>
      </c>
      <c r="K83" t="str">
        <f t="shared" si="13"/>
        <v>04002</v>
      </c>
    </row>
    <row r="84" spans="1:11" customFormat="1" x14ac:dyDescent="0.25">
      <c r="A84" t="str">
        <f t="shared" si="11"/>
        <v>04</v>
      </c>
      <c r="B84" t="s">
        <v>130</v>
      </c>
      <c r="C84" t="str">
        <f t="shared" si="8"/>
        <v>013</v>
      </c>
      <c r="D84" t="s">
        <v>130</v>
      </c>
      <c r="E84" t="str">
        <f t="shared" si="12"/>
        <v>03</v>
      </c>
      <c r="F84" t="str">
        <f>"011"</f>
        <v>011</v>
      </c>
      <c r="G84" t="str">
        <f>""</f>
        <v/>
      </c>
      <c r="H84" t="s">
        <v>3</v>
      </c>
      <c r="I84" t="s">
        <v>953</v>
      </c>
      <c r="J84" t="s">
        <v>4065</v>
      </c>
      <c r="K84" t="str">
        <f t="shared" si="13"/>
        <v>04002</v>
      </c>
    </row>
    <row r="85" spans="1:11" customFormat="1" x14ac:dyDescent="0.25">
      <c r="A85" t="str">
        <f t="shared" si="11"/>
        <v>04</v>
      </c>
      <c r="B85" t="s">
        <v>130</v>
      </c>
      <c r="C85" t="str">
        <f t="shared" si="8"/>
        <v>013</v>
      </c>
      <c r="D85" t="s">
        <v>130</v>
      </c>
      <c r="E85" t="str">
        <f t="shared" ref="E85:E94" si="14">"04"</f>
        <v>04</v>
      </c>
      <c r="F85" t="str">
        <f>"001"</f>
        <v>001</v>
      </c>
      <c r="G85" t="str">
        <f>""</f>
        <v/>
      </c>
      <c r="H85" t="s">
        <v>1</v>
      </c>
      <c r="I85" t="s">
        <v>952</v>
      </c>
      <c r="J85" t="s">
        <v>4064</v>
      </c>
      <c r="K85" t="str">
        <f t="shared" ref="K85:K91" si="15">"04001"</f>
        <v>04001</v>
      </c>
    </row>
    <row r="86" spans="1:11" customFormat="1" x14ac:dyDescent="0.25">
      <c r="A86" t="str">
        <f t="shared" si="11"/>
        <v>04</v>
      </c>
      <c r="B86" t="s">
        <v>130</v>
      </c>
      <c r="C86" t="str">
        <f t="shared" si="8"/>
        <v>013</v>
      </c>
      <c r="D86" t="s">
        <v>130</v>
      </c>
      <c r="E86" t="str">
        <f t="shared" si="14"/>
        <v>04</v>
      </c>
      <c r="F86" t="str">
        <f>"001"</f>
        <v>001</v>
      </c>
      <c r="G86" t="str">
        <f>""</f>
        <v/>
      </c>
      <c r="H86" t="s">
        <v>0</v>
      </c>
      <c r="I86" t="s">
        <v>952</v>
      </c>
      <c r="J86" t="s">
        <v>4064</v>
      </c>
      <c r="K86" t="str">
        <f t="shared" si="15"/>
        <v>04001</v>
      </c>
    </row>
    <row r="87" spans="1:11" customFormat="1" x14ac:dyDescent="0.25">
      <c r="A87" t="str">
        <f t="shared" si="11"/>
        <v>04</v>
      </c>
      <c r="B87" t="s">
        <v>130</v>
      </c>
      <c r="C87" t="str">
        <f t="shared" si="8"/>
        <v>013</v>
      </c>
      <c r="D87" t="s">
        <v>130</v>
      </c>
      <c r="E87" t="str">
        <f t="shared" si="14"/>
        <v>04</v>
      </c>
      <c r="F87" t="str">
        <f>"002"</f>
        <v>002</v>
      </c>
      <c r="G87" t="str">
        <f>""</f>
        <v/>
      </c>
      <c r="H87" t="s">
        <v>1</v>
      </c>
      <c r="I87" t="s">
        <v>955</v>
      </c>
      <c r="J87" t="s">
        <v>4067</v>
      </c>
      <c r="K87" t="str">
        <f t="shared" si="15"/>
        <v>04001</v>
      </c>
    </row>
    <row r="88" spans="1:11" customFormat="1" x14ac:dyDescent="0.25">
      <c r="A88" t="str">
        <f t="shared" si="11"/>
        <v>04</v>
      </c>
      <c r="B88" t="s">
        <v>130</v>
      </c>
      <c r="C88" t="str">
        <f t="shared" si="8"/>
        <v>013</v>
      </c>
      <c r="D88" t="s">
        <v>130</v>
      </c>
      <c r="E88" t="str">
        <f t="shared" si="14"/>
        <v>04</v>
      </c>
      <c r="F88" t="str">
        <f>"002"</f>
        <v>002</v>
      </c>
      <c r="G88" t="str">
        <f>""</f>
        <v/>
      </c>
      <c r="H88" t="s">
        <v>0</v>
      </c>
      <c r="I88" t="s">
        <v>955</v>
      </c>
      <c r="J88" t="s">
        <v>4067</v>
      </c>
      <c r="K88" t="str">
        <f t="shared" si="15"/>
        <v>04001</v>
      </c>
    </row>
    <row r="89" spans="1:11" customFormat="1" x14ac:dyDescent="0.25">
      <c r="A89" t="str">
        <f t="shared" si="11"/>
        <v>04</v>
      </c>
      <c r="B89" t="s">
        <v>130</v>
      </c>
      <c r="C89" t="str">
        <f t="shared" si="8"/>
        <v>013</v>
      </c>
      <c r="D89" t="s">
        <v>130</v>
      </c>
      <c r="E89" t="str">
        <f t="shared" si="14"/>
        <v>04</v>
      </c>
      <c r="F89" t="str">
        <f>"003"</f>
        <v>003</v>
      </c>
      <c r="G89" t="str">
        <f>""</f>
        <v/>
      </c>
      <c r="H89" t="s">
        <v>1</v>
      </c>
      <c r="I89" t="s">
        <v>955</v>
      </c>
      <c r="J89" t="s">
        <v>4067</v>
      </c>
      <c r="K89" t="str">
        <f t="shared" si="15"/>
        <v>04001</v>
      </c>
    </row>
    <row r="90" spans="1:11" customFormat="1" x14ac:dyDescent="0.25">
      <c r="A90" t="str">
        <f t="shared" si="11"/>
        <v>04</v>
      </c>
      <c r="B90" t="s">
        <v>130</v>
      </c>
      <c r="C90" t="str">
        <f t="shared" si="8"/>
        <v>013</v>
      </c>
      <c r="D90" t="s">
        <v>130</v>
      </c>
      <c r="E90" t="str">
        <f t="shared" si="14"/>
        <v>04</v>
      </c>
      <c r="F90" t="str">
        <f>"003"</f>
        <v>003</v>
      </c>
      <c r="G90" t="str">
        <f>""</f>
        <v/>
      </c>
      <c r="H90" t="s">
        <v>0</v>
      </c>
      <c r="I90" t="s">
        <v>955</v>
      </c>
      <c r="J90" t="s">
        <v>4067</v>
      </c>
      <c r="K90" t="str">
        <f t="shared" si="15"/>
        <v>04001</v>
      </c>
    </row>
    <row r="91" spans="1:11" customFormat="1" x14ac:dyDescent="0.25">
      <c r="A91" t="str">
        <f t="shared" si="11"/>
        <v>04</v>
      </c>
      <c r="B91" t="s">
        <v>130</v>
      </c>
      <c r="C91" t="str">
        <f t="shared" si="8"/>
        <v>013</v>
      </c>
      <c r="D91" t="s">
        <v>130</v>
      </c>
      <c r="E91" t="str">
        <f t="shared" si="14"/>
        <v>04</v>
      </c>
      <c r="F91" t="str">
        <f>"004"</f>
        <v>004</v>
      </c>
      <c r="G91" t="str">
        <f>""</f>
        <v/>
      </c>
      <c r="H91" t="s">
        <v>3</v>
      </c>
      <c r="I91" t="s">
        <v>955</v>
      </c>
      <c r="J91" t="s">
        <v>4067</v>
      </c>
      <c r="K91" t="str">
        <f t="shared" si="15"/>
        <v>04001</v>
      </c>
    </row>
    <row r="92" spans="1:11" customFormat="1" x14ac:dyDescent="0.25">
      <c r="A92" t="str">
        <f t="shared" si="11"/>
        <v>04</v>
      </c>
      <c r="B92" t="s">
        <v>130</v>
      </c>
      <c r="C92" t="str">
        <f t="shared" si="8"/>
        <v>013</v>
      </c>
      <c r="D92" t="s">
        <v>130</v>
      </c>
      <c r="E92" t="str">
        <f t="shared" si="14"/>
        <v>04</v>
      </c>
      <c r="F92" t="str">
        <f>"005"</f>
        <v>005</v>
      </c>
      <c r="G92" t="str">
        <f>""</f>
        <v/>
      </c>
      <c r="H92" t="s">
        <v>3</v>
      </c>
      <c r="I92" t="s">
        <v>956</v>
      </c>
      <c r="J92" t="s">
        <v>4068</v>
      </c>
      <c r="K92" t="str">
        <f>"04004"</f>
        <v>04004</v>
      </c>
    </row>
    <row r="93" spans="1:11" customFormat="1" x14ac:dyDescent="0.25">
      <c r="A93" t="str">
        <f t="shared" si="11"/>
        <v>04</v>
      </c>
      <c r="B93" t="s">
        <v>130</v>
      </c>
      <c r="C93" t="str">
        <f t="shared" si="8"/>
        <v>013</v>
      </c>
      <c r="D93" t="s">
        <v>130</v>
      </c>
      <c r="E93" t="str">
        <f t="shared" si="14"/>
        <v>04</v>
      </c>
      <c r="F93" t="str">
        <f>"006"</f>
        <v>006</v>
      </c>
      <c r="G93" t="str">
        <f>""</f>
        <v/>
      </c>
      <c r="H93" t="s">
        <v>3</v>
      </c>
      <c r="I93" t="s">
        <v>956</v>
      </c>
      <c r="J93" t="s">
        <v>4068</v>
      </c>
      <c r="K93" t="str">
        <f>"04004"</f>
        <v>04004</v>
      </c>
    </row>
    <row r="94" spans="1:11" customFormat="1" x14ac:dyDescent="0.25">
      <c r="A94" t="str">
        <f t="shared" si="11"/>
        <v>04</v>
      </c>
      <c r="B94" t="s">
        <v>130</v>
      </c>
      <c r="C94" t="str">
        <f t="shared" si="8"/>
        <v>013</v>
      </c>
      <c r="D94" t="s">
        <v>130</v>
      </c>
      <c r="E94" t="str">
        <f t="shared" si="14"/>
        <v>04</v>
      </c>
      <c r="F94" t="str">
        <f>"007"</f>
        <v>007</v>
      </c>
      <c r="G94" t="str">
        <f>""</f>
        <v/>
      </c>
      <c r="H94" t="s">
        <v>3</v>
      </c>
      <c r="I94" t="s">
        <v>956</v>
      </c>
      <c r="J94" t="s">
        <v>4068</v>
      </c>
      <c r="K94" t="str">
        <f>"04004"</f>
        <v>04004</v>
      </c>
    </row>
    <row r="95" spans="1:11" customFormat="1" x14ac:dyDescent="0.25">
      <c r="A95" t="str">
        <f t="shared" si="11"/>
        <v>04</v>
      </c>
      <c r="B95" t="s">
        <v>130</v>
      </c>
      <c r="C95" t="str">
        <f t="shared" si="8"/>
        <v>013</v>
      </c>
      <c r="D95" t="s">
        <v>130</v>
      </c>
      <c r="E95" t="str">
        <f t="shared" ref="E95:E108" si="16">"05"</f>
        <v>05</v>
      </c>
      <c r="F95" t="str">
        <f>"002"</f>
        <v>002</v>
      </c>
      <c r="G95" t="str">
        <f>""</f>
        <v/>
      </c>
      <c r="H95" t="s">
        <v>1</v>
      </c>
      <c r="I95" t="s">
        <v>957</v>
      </c>
      <c r="J95" t="s">
        <v>4069</v>
      </c>
      <c r="K95" t="str">
        <f>"04003"</f>
        <v>04003</v>
      </c>
    </row>
    <row r="96" spans="1:11" customFormat="1" x14ac:dyDescent="0.25">
      <c r="A96" t="str">
        <f t="shared" si="11"/>
        <v>04</v>
      </c>
      <c r="B96" t="s">
        <v>130</v>
      </c>
      <c r="C96" t="str">
        <f t="shared" si="8"/>
        <v>013</v>
      </c>
      <c r="D96" t="s">
        <v>130</v>
      </c>
      <c r="E96" t="str">
        <f t="shared" si="16"/>
        <v>05</v>
      </c>
      <c r="F96" t="str">
        <f>"002"</f>
        <v>002</v>
      </c>
      <c r="G96" t="str">
        <f>""</f>
        <v/>
      </c>
      <c r="H96" t="s">
        <v>0</v>
      </c>
      <c r="I96" t="s">
        <v>957</v>
      </c>
      <c r="J96" t="s">
        <v>4069</v>
      </c>
      <c r="K96" t="str">
        <f>"04003"</f>
        <v>04003</v>
      </c>
    </row>
    <row r="97" spans="1:11" customFormat="1" x14ac:dyDescent="0.25">
      <c r="A97" t="str">
        <f t="shared" si="11"/>
        <v>04</v>
      </c>
      <c r="B97" t="s">
        <v>130</v>
      </c>
      <c r="C97" t="str">
        <f t="shared" si="8"/>
        <v>013</v>
      </c>
      <c r="D97" t="s">
        <v>130</v>
      </c>
      <c r="E97" t="str">
        <f t="shared" si="16"/>
        <v>05</v>
      </c>
      <c r="F97" t="str">
        <f>"003"</f>
        <v>003</v>
      </c>
      <c r="G97" t="str">
        <f>""</f>
        <v/>
      </c>
      <c r="H97" t="s">
        <v>1</v>
      </c>
      <c r="I97" t="s">
        <v>958</v>
      </c>
      <c r="J97" t="s">
        <v>4070</v>
      </c>
      <c r="K97" t="str">
        <f>"04003"</f>
        <v>04003</v>
      </c>
    </row>
    <row r="98" spans="1:11" customFormat="1" x14ac:dyDescent="0.25">
      <c r="A98" t="str">
        <f t="shared" si="11"/>
        <v>04</v>
      </c>
      <c r="B98" t="s">
        <v>130</v>
      </c>
      <c r="C98" t="str">
        <f t="shared" si="8"/>
        <v>013</v>
      </c>
      <c r="D98" t="s">
        <v>130</v>
      </c>
      <c r="E98" t="str">
        <f t="shared" si="16"/>
        <v>05</v>
      </c>
      <c r="F98" t="str">
        <f>"003"</f>
        <v>003</v>
      </c>
      <c r="G98" t="str">
        <f>""</f>
        <v/>
      </c>
      <c r="H98" t="s">
        <v>0</v>
      </c>
      <c r="I98" t="s">
        <v>958</v>
      </c>
      <c r="J98" t="s">
        <v>4070</v>
      </c>
      <c r="K98" t="str">
        <f>"04003"</f>
        <v>04003</v>
      </c>
    </row>
    <row r="99" spans="1:11" customFormat="1" x14ac:dyDescent="0.25">
      <c r="A99" t="str">
        <f t="shared" si="11"/>
        <v>04</v>
      </c>
      <c r="B99" t="s">
        <v>130</v>
      </c>
      <c r="C99" t="str">
        <f t="shared" si="8"/>
        <v>013</v>
      </c>
      <c r="D99" t="s">
        <v>130</v>
      </c>
      <c r="E99" t="str">
        <f t="shared" si="16"/>
        <v>05</v>
      </c>
      <c r="F99" t="str">
        <f>"004"</f>
        <v>004</v>
      </c>
      <c r="G99" t="str">
        <f>""</f>
        <v/>
      </c>
      <c r="H99" t="s">
        <v>1</v>
      </c>
      <c r="I99" t="s">
        <v>959</v>
      </c>
      <c r="J99" t="s">
        <v>4071</v>
      </c>
      <c r="K99" t="str">
        <f>"04008"</f>
        <v>04008</v>
      </c>
    </row>
    <row r="100" spans="1:11" customFormat="1" x14ac:dyDescent="0.25">
      <c r="A100" t="str">
        <f t="shared" si="11"/>
        <v>04</v>
      </c>
      <c r="B100" t="s">
        <v>130</v>
      </c>
      <c r="C100" t="str">
        <f t="shared" si="8"/>
        <v>013</v>
      </c>
      <c r="D100" t="s">
        <v>130</v>
      </c>
      <c r="E100" t="str">
        <f t="shared" si="16"/>
        <v>05</v>
      </c>
      <c r="F100" t="str">
        <f>"004"</f>
        <v>004</v>
      </c>
      <c r="G100" t="str">
        <f>""</f>
        <v/>
      </c>
      <c r="H100" t="s">
        <v>0</v>
      </c>
      <c r="I100" t="s">
        <v>959</v>
      </c>
      <c r="J100" t="s">
        <v>4071</v>
      </c>
      <c r="K100" t="str">
        <f>"04008"</f>
        <v>04008</v>
      </c>
    </row>
    <row r="101" spans="1:11" customFormat="1" x14ac:dyDescent="0.25">
      <c r="A101" t="str">
        <f t="shared" si="11"/>
        <v>04</v>
      </c>
      <c r="B101" t="s">
        <v>130</v>
      </c>
      <c r="C101" t="str">
        <f t="shared" si="8"/>
        <v>013</v>
      </c>
      <c r="D101" t="s">
        <v>130</v>
      </c>
      <c r="E101" t="str">
        <f t="shared" si="16"/>
        <v>05</v>
      </c>
      <c r="F101" t="str">
        <f>"005"</f>
        <v>005</v>
      </c>
      <c r="G101" t="str">
        <f>""</f>
        <v/>
      </c>
      <c r="H101" t="s">
        <v>3</v>
      </c>
      <c r="I101" t="s">
        <v>960</v>
      </c>
      <c r="J101" t="s">
        <v>4072</v>
      </c>
      <c r="K101" t="str">
        <f t="shared" ref="K101:K107" si="17">"04003"</f>
        <v>04003</v>
      </c>
    </row>
    <row r="102" spans="1:11" customFormat="1" x14ac:dyDescent="0.25">
      <c r="A102" t="str">
        <f t="shared" si="11"/>
        <v>04</v>
      </c>
      <c r="B102" t="s">
        <v>130</v>
      </c>
      <c r="C102" t="str">
        <f t="shared" si="8"/>
        <v>013</v>
      </c>
      <c r="D102" t="s">
        <v>130</v>
      </c>
      <c r="E102" t="str">
        <f t="shared" si="16"/>
        <v>05</v>
      </c>
      <c r="F102" t="str">
        <f>"006"</f>
        <v>006</v>
      </c>
      <c r="G102" t="str">
        <f>""</f>
        <v/>
      </c>
      <c r="H102" t="s">
        <v>3</v>
      </c>
      <c r="I102" t="s">
        <v>957</v>
      </c>
      <c r="J102" t="s">
        <v>4069</v>
      </c>
      <c r="K102" t="str">
        <f t="shared" si="17"/>
        <v>04003</v>
      </c>
    </row>
    <row r="103" spans="1:11" customFormat="1" x14ac:dyDescent="0.25">
      <c r="A103" t="str">
        <f t="shared" si="11"/>
        <v>04</v>
      </c>
      <c r="B103" t="s">
        <v>130</v>
      </c>
      <c r="C103" t="str">
        <f t="shared" si="8"/>
        <v>013</v>
      </c>
      <c r="D103" t="s">
        <v>130</v>
      </c>
      <c r="E103" t="str">
        <f t="shared" si="16"/>
        <v>05</v>
      </c>
      <c r="F103" t="str">
        <f>"007"</f>
        <v>007</v>
      </c>
      <c r="G103" t="str">
        <f>""</f>
        <v/>
      </c>
      <c r="H103" t="s">
        <v>1</v>
      </c>
      <c r="I103" t="s">
        <v>960</v>
      </c>
      <c r="J103" t="s">
        <v>4072</v>
      </c>
      <c r="K103" t="str">
        <f t="shared" si="17"/>
        <v>04003</v>
      </c>
    </row>
    <row r="104" spans="1:11" customFormat="1" x14ac:dyDescent="0.25">
      <c r="A104" t="str">
        <f t="shared" si="11"/>
        <v>04</v>
      </c>
      <c r="B104" t="s">
        <v>130</v>
      </c>
      <c r="C104" t="str">
        <f t="shared" si="8"/>
        <v>013</v>
      </c>
      <c r="D104" t="s">
        <v>130</v>
      </c>
      <c r="E104" t="str">
        <f t="shared" si="16"/>
        <v>05</v>
      </c>
      <c r="F104" t="str">
        <f>"007"</f>
        <v>007</v>
      </c>
      <c r="G104" t="str">
        <f>""</f>
        <v/>
      </c>
      <c r="H104" t="s">
        <v>0</v>
      </c>
      <c r="I104" t="s">
        <v>960</v>
      </c>
      <c r="J104" t="s">
        <v>4072</v>
      </c>
      <c r="K104" t="str">
        <f t="shared" si="17"/>
        <v>04003</v>
      </c>
    </row>
    <row r="105" spans="1:11" customFormat="1" x14ac:dyDescent="0.25">
      <c r="A105" t="str">
        <f t="shared" si="11"/>
        <v>04</v>
      </c>
      <c r="B105" t="s">
        <v>130</v>
      </c>
      <c r="C105" t="str">
        <f t="shared" si="8"/>
        <v>013</v>
      </c>
      <c r="D105" t="s">
        <v>130</v>
      </c>
      <c r="E105" t="str">
        <f t="shared" si="16"/>
        <v>05</v>
      </c>
      <c r="F105" t="str">
        <f>"008"</f>
        <v>008</v>
      </c>
      <c r="G105" t="str">
        <f>""</f>
        <v/>
      </c>
      <c r="H105" t="s">
        <v>3</v>
      </c>
      <c r="I105" t="s">
        <v>958</v>
      </c>
      <c r="J105" t="s">
        <v>4070</v>
      </c>
      <c r="K105" t="str">
        <f t="shared" si="17"/>
        <v>04003</v>
      </c>
    </row>
    <row r="106" spans="1:11" customFormat="1" x14ac:dyDescent="0.25">
      <c r="A106" t="str">
        <f t="shared" si="11"/>
        <v>04</v>
      </c>
      <c r="B106" t="s">
        <v>130</v>
      </c>
      <c r="C106" t="str">
        <f t="shared" si="8"/>
        <v>013</v>
      </c>
      <c r="D106" t="s">
        <v>130</v>
      </c>
      <c r="E106" t="str">
        <f t="shared" si="16"/>
        <v>05</v>
      </c>
      <c r="F106" t="str">
        <f>"009"</f>
        <v>009</v>
      </c>
      <c r="G106" t="str">
        <f>""</f>
        <v/>
      </c>
      <c r="H106" t="s">
        <v>3</v>
      </c>
      <c r="I106" t="s">
        <v>958</v>
      </c>
      <c r="J106" t="s">
        <v>4070</v>
      </c>
      <c r="K106" t="str">
        <f t="shared" si="17"/>
        <v>04003</v>
      </c>
    </row>
    <row r="107" spans="1:11" customFormat="1" x14ac:dyDescent="0.25">
      <c r="A107" t="str">
        <f t="shared" si="11"/>
        <v>04</v>
      </c>
      <c r="B107" t="s">
        <v>130</v>
      </c>
      <c r="C107" t="str">
        <f t="shared" si="8"/>
        <v>013</v>
      </c>
      <c r="D107" t="s">
        <v>130</v>
      </c>
      <c r="E107" t="str">
        <f t="shared" si="16"/>
        <v>05</v>
      </c>
      <c r="F107" t="str">
        <f>"010"</f>
        <v>010</v>
      </c>
      <c r="G107" t="str">
        <f>""</f>
        <v/>
      </c>
      <c r="H107" t="s">
        <v>3</v>
      </c>
      <c r="I107" t="s">
        <v>957</v>
      </c>
      <c r="J107" t="s">
        <v>4069</v>
      </c>
      <c r="K107" t="str">
        <f t="shared" si="17"/>
        <v>04003</v>
      </c>
    </row>
    <row r="108" spans="1:11" customFormat="1" x14ac:dyDescent="0.25">
      <c r="A108" t="str">
        <f t="shared" si="11"/>
        <v>04</v>
      </c>
      <c r="B108" t="s">
        <v>130</v>
      </c>
      <c r="C108" t="str">
        <f t="shared" si="8"/>
        <v>013</v>
      </c>
      <c r="D108" t="s">
        <v>130</v>
      </c>
      <c r="E108" t="str">
        <f t="shared" si="16"/>
        <v>05</v>
      </c>
      <c r="F108" t="str">
        <f>"011"</f>
        <v>011</v>
      </c>
      <c r="G108" t="str">
        <f>""</f>
        <v/>
      </c>
      <c r="H108" t="s">
        <v>3</v>
      </c>
      <c r="I108" t="s">
        <v>959</v>
      </c>
      <c r="J108" t="s">
        <v>4071</v>
      </c>
      <c r="K108" t="str">
        <f>"04008"</f>
        <v>04008</v>
      </c>
    </row>
    <row r="109" spans="1:11" customFormat="1" x14ac:dyDescent="0.25">
      <c r="A109" t="str">
        <f t="shared" si="11"/>
        <v>04</v>
      </c>
      <c r="B109" t="s">
        <v>130</v>
      </c>
      <c r="C109" t="str">
        <f t="shared" si="8"/>
        <v>013</v>
      </c>
      <c r="D109" t="s">
        <v>130</v>
      </c>
      <c r="E109" t="str">
        <f t="shared" ref="E109:E172" si="18">"06"</f>
        <v>06</v>
      </c>
      <c r="F109" t="str">
        <f>"001"</f>
        <v>001</v>
      </c>
      <c r="G109" t="str">
        <f>""</f>
        <v/>
      </c>
      <c r="H109" t="s">
        <v>3</v>
      </c>
      <c r="I109" t="s">
        <v>961</v>
      </c>
      <c r="J109" t="s">
        <v>4073</v>
      </c>
      <c r="K109" t="str">
        <f>"04004"</f>
        <v>04004</v>
      </c>
    </row>
    <row r="110" spans="1:11" customFormat="1" x14ac:dyDescent="0.25">
      <c r="A110" t="str">
        <f t="shared" si="11"/>
        <v>04</v>
      </c>
      <c r="B110" t="s">
        <v>130</v>
      </c>
      <c r="C110" t="str">
        <f t="shared" si="8"/>
        <v>013</v>
      </c>
      <c r="D110" t="s">
        <v>130</v>
      </c>
      <c r="E110" t="str">
        <f t="shared" si="18"/>
        <v>06</v>
      </c>
      <c r="F110" t="str">
        <f>"002"</f>
        <v>002</v>
      </c>
      <c r="G110" t="str">
        <f>""</f>
        <v/>
      </c>
      <c r="H110" t="s">
        <v>3</v>
      </c>
      <c r="I110" t="s">
        <v>961</v>
      </c>
      <c r="J110" t="s">
        <v>4073</v>
      </c>
      <c r="K110" t="str">
        <f>"04004"</f>
        <v>04004</v>
      </c>
    </row>
    <row r="111" spans="1:11" customFormat="1" x14ac:dyDescent="0.25">
      <c r="A111" t="str">
        <f t="shared" si="11"/>
        <v>04</v>
      </c>
      <c r="B111" t="s">
        <v>130</v>
      </c>
      <c r="C111" t="str">
        <f t="shared" si="8"/>
        <v>013</v>
      </c>
      <c r="D111" t="s">
        <v>130</v>
      </c>
      <c r="E111" t="str">
        <f t="shared" si="18"/>
        <v>06</v>
      </c>
      <c r="F111" t="str">
        <f>"003"</f>
        <v>003</v>
      </c>
      <c r="G111" t="str">
        <f>""</f>
        <v/>
      </c>
      <c r="H111" t="s">
        <v>3</v>
      </c>
      <c r="I111" t="s">
        <v>962</v>
      </c>
      <c r="J111" t="s">
        <v>4074</v>
      </c>
      <c r="K111" t="str">
        <f>"04006"</f>
        <v>04006</v>
      </c>
    </row>
    <row r="112" spans="1:11" customFormat="1" x14ac:dyDescent="0.25">
      <c r="A112" t="str">
        <f t="shared" si="11"/>
        <v>04</v>
      </c>
      <c r="B112" t="s">
        <v>130</v>
      </c>
      <c r="C112" t="str">
        <f t="shared" si="8"/>
        <v>013</v>
      </c>
      <c r="D112" t="s">
        <v>130</v>
      </c>
      <c r="E112" t="str">
        <f t="shared" si="18"/>
        <v>06</v>
      </c>
      <c r="F112" t="str">
        <f>"004"</f>
        <v>004</v>
      </c>
      <c r="G112" t="str">
        <f>""</f>
        <v/>
      </c>
      <c r="H112" t="s">
        <v>1</v>
      </c>
      <c r="I112" t="s">
        <v>962</v>
      </c>
      <c r="J112" t="s">
        <v>4074</v>
      </c>
      <c r="K112" t="str">
        <f>"04006"</f>
        <v>04006</v>
      </c>
    </row>
    <row r="113" spans="1:11" customFormat="1" x14ac:dyDescent="0.25">
      <c r="A113" t="str">
        <f t="shared" si="11"/>
        <v>04</v>
      </c>
      <c r="B113" t="s">
        <v>130</v>
      </c>
      <c r="C113" t="str">
        <f t="shared" si="8"/>
        <v>013</v>
      </c>
      <c r="D113" t="s">
        <v>130</v>
      </c>
      <c r="E113" t="str">
        <f t="shared" si="18"/>
        <v>06</v>
      </c>
      <c r="F113" t="str">
        <f>"004"</f>
        <v>004</v>
      </c>
      <c r="G113" t="str">
        <f>""</f>
        <v/>
      </c>
      <c r="H113" t="s">
        <v>0</v>
      </c>
      <c r="I113" t="s">
        <v>962</v>
      </c>
      <c r="J113" t="s">
        <v>4074</v>
      </c>
      <c r="K113" t="str">
        <f>"04006"</f>
        <v>04006</v>
      </c>
    </row>
    <row r="114" spans="1:11" customFormat="1" x14ac:dyDescent="0.25">
      <c r="A114" t="str">
        <f t="shared" si="11"/>
        <v>04</v>
      </c>
      <c r="B114" t="s">
        <v>130</v>
      </c>
      <c r="C114" t="str">
        <f t="shared" si="8"/>
        <v>013</v>
      </c>
      <c r="D114" t="s">
        <v>130</v>
      </c>
      <c r="E114" t="str">
        <f t="shared" si="18"/>
        <v>06</v>
      </c>
      <c r="F114" t="str">
        <f>"005"</f>
        <v>005</v>
      </c>
      <c r="G114" t="str">
        <f>""</f>
        <v/>
      </c>
      <c r="H114" t="s">
        <v>1</v>
      </c>
      <c r="I114" t="s">
        <v>962</v>
      </c>
      <c r="J114" t="s">
        <v>4074</v>
      </c>
      <c r="K114" t="str">
        <f>"04006"</f>
        <v>04006</v>
      </c>
    </row>
    <row r="115" spans="1:11" customFormat="1" x14ac:dyDescent="0.25">
      <c r="A115" t="str">
        <f t="shared" si="11"/>
        <v>04</v>
      </c>
      <c r="B115" t="s">
        <v>130</v>
      </c>
      <c r="C115" t="str">
        <f t="shared" si="8"/>
        <v>013</v>
      </c>
      <c r="D115" t="s">
        <v>130</v>
      </c>
      <c r="E115" t="str">
        <f t="shared" si="18"/>
        <v>06</v>
      </c>
      <c r="F115" t="str">
        <f>"005"</f>
        <v>005</v>
      </c>
      <c r="G115" t="str">
        <f>""</f>
        <v/>
      </c>
      <c r="H115" t="s">
        <v>0</v>
      </c>
      <c r="I115" t="s">
        <v>962</v>
      </c>
      <c r="J115" t="s">
        <v>4074</v>
      </c>
      <c r="K115" t="str">
        <f>"04006"</f>
        <v>04006</v>
      </c>
    </row>
    <row r="116" spans="1:11" customFormat="1" x14ac:dyDescent="0.25">
      <c r="A116" t="str">
        <f t="shared" si="11"/>
        <v>04</v>
      </c>
      <c r="B116" t="s">
        <v>130</v>
      </c>
      <c r="C116" t="str">
        <f t="shared" si="8"/>
        <v>013</v>
      </c>
      <c r="D116" t="s">
        <v>130</v>
      </c>
      <c r="E116" t="str">
        <f t="shared" si="18"/>
        <v>06</v>
      </c>
      <c r="F116" t="str">
        <f>"006"</f>
        <v>006</v>
      </c>
      <c r="G116" t="str">
        <f>""</f>
        <v/>
      </c>
      <c r="H116" t="s">
        <v>1</v>
      </c>
      <c r="I116" t="s">
        <v>963</v>
      </c>
      <c r="J116" t="s">
        <v>4075</v>
      </c>
      <c r="K116" t="str">
        <f t="shared" ref="K116:K122" si="19">"04009"</f>
        <v>04009</v>
      </c>
    </row>
    <row r="117" spans="1:11" customFormat="1" x14ac:dyDescent="0.25">
      <c r="A117" t="str">
        <f t="shared" si="11"/>
        <v>04</v>
      </c>
      <c r="B117" t="s">
        <v>130</v>
      </c>
      <c r="C117" t="str">
        <f t="shared" si="8"/>
        <v>013</v>
      </c>
      <c r="D117" t="s">
        <v>130</v>
      </c>
      <c r="E117" t="str">
        <f t="shared" si="18"/>
        <v>06</v>
      </c>
      <c r="F117" t="str">
        <f>"006"</f>
        <v>006</v>
      </c>
      <c r="G117" t="str">
        <f>""</f>
        <v/>
      </c>
      <c r="H117" t="s">
        <v>0</v>
      </c>
      <c r="I117" t="s">
        <v>963</v>
      </c>
      <c r="J117" t="s">
        <v>4075</v>
      </c>
      <c r="K117" t="str">
        <f t="shared" si="19"/>
        <v>04009</v>
      </c>
    </row>
    <row r="118" spans="1:11" customFormat="1" x14ac:dyDescent="0.25">
      <c r="A118" t="str">
        <f t="shared" si="11"/>
        <v>04</v>
      </c>
      <c r="B118" t="s">
        <v>130</v>
      </c>
      <c r="C118" t="str">
        <f t="shared" si="8"/>
        <v>013</v>
      </c>
      <c r="D118" t="s">
        <v>130</v>
      </c>
      <c r="E118" t="str">
        <f t="shared" si="18"/>
        <v>06</v>
      </c>
      <c r="F118" t="str">
        <f>"007"</f>
        <v>007</v>
      </c>
      <c r="G118" t="str">
        <f>""</f>
        <v/>
      </c>
      <c r="H118" t="s">
        <v>1</v>
      </c>
      <c r="I118" t="s">
        <v>963</v>
      </c>
      <c r="J118" t="s">
        <v>4075</v>
      </c>
      <c r="K118" t="str">
        <f t="shared" si="19"/>
        <v>04009</v>
      </c>
    </row>
    <row r="119" spans="1:11" customFormat="1" x14ac:dyDescent="0.25">
      <c r="A119" t="str">
        <f t="shared" si="11"/>
        <v>04</v>
      </c>
      <c r="B119" t="s">
        <v>130</v>
      </c>
      <c r="C119" t="str">
        <f t="shared" si="8"/>
        <v>013</v>
      </c>
      <c r="D119" t="s">
        <v>130</v>
      </c>
      <c r="E119" t="str">
        <f t="shared" si="18"/>
        <v>06</v>
      </c>
      <c r="F119" t="str">
        <f>"007"</f>
        <v>007</v>
      </c>
      <c r="G119" t="str">
        <f>""</f>
        <v/>
      </c>
      <c r="H119" t="s">
        <v>0</v>
      </c>
      <c r="I119" t="s">
        <v>963</v>
      </c>
      <c r="J119" t="s">
        <v>4075</v>
      </c>
      <c r="K119" t="str">
        <f t="shared" si="19"/>
        <v>04009</v>
      </c>
    </row>
    <row r="120" spans="1:11" customFormat="1" x14ac:dyDescent="0.25">
      <c r="A120" t="str">
        <f t="shared" si="11"/>
        <v>04</v>
      </c>
      <c r="B120" t="s">
        <v>130</v>
      </c>
      <c r="C120" t="str">
        <f t="shared" si="8"/>
        <v>013</v>
      </c>
      <c r="D120" t="s">
        <v>130</v>
      </c>
      <c r="E120" t="str">
        <f t="shared" si="18"/>
        <v>06</v>
      </c>
      <c r="F120" t="str">
        <f>"008"</f>
        <v>008</v>
      </c>
      <c r="G120" t="str">
        <f>""</f>
        <v/>
      </c>
      <c r="H120" t="s">
        <v>1</v>
      </c>
      <c r="I120" t="s">
        <v>964</v>
      </c>
      <c r="J120" t="s">
        <v>4076</v>
      </c>
      <c r="K120" t="str">
        <f t="shared" si="19"/>
        <v>04009</v>
      </c>
    </row>
    <row r="121" spans="1:11" customFormat="1" x14ac:dyDescent="0.25">
      <c r="A121" t="str">
        <f t="shared" si="11"/>
        <v>04</v>
      </c>
      <c r="B121" t="s">
        <v>130</v>
      </c>
      <c r="C121" t="str">
        <f t="shared" si="8"/>
        <v>013</v>
      </c>
      <c r="D121" t="s">
        <v>130</v>
      </c>
      <c r="E121" t="str">
        <f t="shared" si="18"/>
        <v>06</v>
      </c>
      <c r="F121" t="str">
        <f>"008"</f>
        <v>008</v>
      </c>
      <c r="G121" t="str">
        <f>""</f>
        <v/>
      </c>
      <c r="H121" t="s">
        <v>0</v>
      </c>
      <c r="I121" t="s">
        <v>964</v>
      </c>
      <c r="J121" t="s">
        <v>4076</v>
      </c>
      <c r="K121" t="str">
        <f t="shared" si="19"/>
        <v>04009</v>
      </c>
    </row>
    <row r="122" spans="1:11" customFormat="1" x14ac:dyDescent="0.25">
      <c r="A122" t="str">
        <f t="shared" si="11"/>
        <v>04</v>
      </c>
      <c r="B122" t="s">
        <v>130</v>
      </c>
      <c r="C122" t="str">
        <f t="shared" si="8"/>
        <v>013</v>
      </c>
      <c r="D122" t="s">
        <v>130</v>
      </c>
      <c r="E122" t="str">
        <f t="shared" si="18"/>
        <v>06</v>
      </c>
      <c r="F122" t="str">
        <f>"008"</f>
        <v>008</v>
      </c>
      <c r="G122" t="str">
        <f>""</f>
        <v/>
      </c>
      <c r="H122" t="s">
        <v>2</v>
      </c>
      <c r="I122" t="s">
        <v>964</v>
      </c>
      <c r="J122" t="s">
        <v>4076</v>
      </c>
      <c r="K122" t="str">
        <f t="shared" si="19"/>
        <v>04009</v>
      </c>
    </row>
    <row r="123" spans="1:11" customFormat="1" x14ac:dyDescent="0.25">
      <c r="A123" t="str">
        <f t="shared" si="11"/>
        <v>04</v>
      </c>
      <c r="B123" t="s">
        <v>130</v>
      </c>
      <c r="C123" t="str">
        <f t="shared" si="8"/>
        <v>013</v>
      </c>
      <c r="D123" t="s">
        <v>130</v>
      </c>
      <c r="E123" t="str">
        <f t="shared" si="18"/>
        <v>06</v>
      </c>
      <c r="F123" t="str">
        <f>"009"</f>
        <v>009</v>
      </c>
      <c r="G123" t="str">
        <f>""</f>
        <v/>
      </c>
      <c r="H123" t="s">
        <v>3</v>
      </c>
      <c r="I123" t="s">
        <v>961</v>
      </c>
      <c r="J123" t="s">
        <v>4073</v>
      </c>
      <c r="K123" t="str">
        <f>"04004"</f>
        <v>04004</v>
      </c>
    </row>
    <row r="124" spans="1:11" customFormat="1" x14ac:dyDescent="0.25">
      <c r="A124" t="str">
        <f t="shared" si="11"/>
        <v>04</v>
      </c>
      <c r="B124" t="s">
        <v>130</v>
      </c>
      <c r="C124" t="str">
        <f t="shared" si="8"/>
        <v>013</v>
      </c>
      <c r="D124" t="s">
        <v>130</v>
      </c>
      <c r="E124" t="str">
        <f t="shared" si="18"/>
        <v>06</v>
      </c>
      <c r="F124" t="str">
        <f>"010"</f>
        <v>010</v>
      </c>
      <c r="G124" t="str">
        <f>""</f>
        <v/>
      </c>
      <c r="H124" t="s">
        <v>3</v>
      </c>
      <c r="I124" t="s">
        <v>965</v>
      </c>
      <c r="J124" t="s">
        <v>4077</v>
      </c>
      <c r="K124" t="str">
        <f>"04005"</f>
        <v>04005</v>
      </c>
    </row>
    <row r="125" spans="1:11" customFormat="1" x14ac:dyDescent="0.25">
      <c r="A125" t="str">
        <f t="shared" si="11"/>
        <v>04</v>
      </c>
      <c r="B125" t="s">
        <v>130</v>
      </c>
      <c r="C125" t="str">
        <f t="shared" ref="C125:C188" si="20">"013"</f>
        <v>013</v>
      </c>
      <c r="D125" t="s">
        <v>130</v>
      </c>
      <c r="E125" t="str">
        <f t="shared" si="18"/>
        <v>06</v>
      </c>
      <c r="F125" t="str">
        <f>"011"</f>
        <v>011</v>
      </c>
      <c r="G125" t="str">
        <f>""</f>
        <v/>
      </c>
      <c r="H125" t="s">
        <v>1</v>
      </c>
      <c r="I125" t="s">
        <v>965</v>
      </c>
      <c r="J125" t="s">
        <v>4077</v>
      </c>
      <c r="K125" t="str">
        <f>"04005"</f>
        <v>04005</v>
      </c>
    </row>
    <row r="126" spans="1:11" customFormat="1" x14ac:dyDescent="0.25">
      <c r="A126" t="str">
        <f t="shared" si="11"/>
        <v>04</v>
      </c>
      <c r="B126" t="s">
        <v>130</v>
      </c>
      <c r="C126" t="str">
        <f t="shared" si="20"/>
        <v>013</v>
      </c>
      <c r="D126" t="s">
        <v>130</v>
      </c>
      <c r="E126" t="str">
        <f t="shared" si="18"/>
        <v>06</v>
      </c>
      <c r="F126" t="str">
        <f>"011"</f>
        <v>011</v>
      </c>
      <c r="G126" t="str">
        <f>""</f>
        <v/>
      </c>
      <c r="H126" t="s">
        <v>0</v>
      </c>
      <c r="I126" t="s">
        <v>965</v>
      </c>
      <c r="J126" t="s">
        <v>4077</v>
      </c>
      <c r="K126" t="str">
        <f>"04005"</f>
        <v>04005</v>
      </c>
    </row>
    <row r="127" spans="1:11" customFormat="1" x14ac:dyDescent="0.25">
      <c r="A127" t="str">
        <f t="shared" si="11"/>
        <v>04</v>
      </c>
      <c r="B127" t="s">
        <v>130</v>
      </c>
      <c r="C127" t="str">
        <f t="shared" si="20"/>
        <v>013</v>
      </c>
      <c r="D127" t="s">
        <v>130</v>
      </c>
      <c r="E127" t="str">
        <f t="shared" si="18"/>
        <v>06</v>
      </c>
      <c r="F127" t="str">
        <f>"012"</f>
        <v>012</v>
      </c>
      <c r="G127" t="str">
        <f>""</f>
        <v/>
      </c>
      <c r="H127" t="s">
        <v>1</v>
      </c>
      <c r="I127" t="s">
        <v>966</v>
      </c>
      <c r="J127" t="s">
        <v>4078</v>
      </c>
      <c r="K127" t="str">
        <f t="shared" ref="K127:K138" si="21">"04008"</f>
        <v>04008</v>
      </c>
    </row>
    <row r="128" spans="1:11" customFormat="1" x14ac:dyDescent="0.25">
      <c r="A128" t="str">
        <f t="shared" si="11"/>
        <v>04</v>
      </c>
      <c r="B128" t="s">
        <v>130</v>
      </c>
      <c r="C128" t="str">
        <f t="shared" si="20"/>
        <v>013</v>
      </c>
      <c r="D128" t="s">
        <v>130</v>
      </c>
      <c r="E128" t="str">
        <f t="shared" si="18"/>
        <v>06</v>
      </c>
      <c r="F128" t="str">
        <f>"012"</f>
        <v>012</v>
      </c>
      <c r="G128" t="str">
        <f>""</f>
        <v/>
      </c>
      <c r="H128" t="s">
        <v>0</v>
      </c>
      <c r="I128" t="s">
        <v>966</v>
      </c>
      <c r="J128" t="s">
        <v>4078</v>
      </c>
      <c r="K128" t="str">
        <f t="shared" si="21"/>
        <v>04008</v>
      </c>
    </row>
    <row r="129" spans="1:11" customFormat="1" x14ac:dyDescent="0.25">
      <c r="A129" t="str">
        <f t="shared" si="11"/>
        <v>04</v>
      </c>
      <c r="B129" t="s">
        <v>130</v>
      </c>
      <c r="C129" t="str">
        <f t="shared" si="20"/>
        <v>013</v>
      </c>
      <c r="D129" t="s">
        <v>130</v>
      </c>
      <c r="E129" t="str">
        <f t="shared" si="18"/>
        <v>06</v>
      </c>
      <c r="F129" t="str">
        <f>"013"</f>
        <v>013</v>
      </c>
      <c r="G129" t="str">
        <f>""</f>
        <v/>
      </c>
      <c r="H129" t="s">
        <v>1</v>
      </c>
      <c r="I129" t="s">
        <v>966</v>
      </c>
      <c r="J129" t="s">
        <v>4078</v>
      </c>
      <c r="K129" t="str">
        <f t="shared" si="21"/>
        <v>04008</v>
      </c>
    </row>
    <row r="130" spans="1:11" customFormat="1" x14ac:dyDescent="0.25">
      <c r="A130" t="str">
        <f t="shared" si="11"/>
        <v>04</v>
      </c>
      <c r="B130" t="s">
        <v>130</v>
      </c>
      <c r="C130" t="str">
        <f t="shared" si="20"/>
        <v>013</v>
      </c>
      <c r="D130" t="s">
        <v>130</v>
      </c>
      <c r="E130" t="str">
        <f t="shared" si="18"/>
        <v>06</v>
      </c>
      <c r="F130" t="str">
        <f>"013"</f>
        <v>013</v>
      </c>
      <c r="G130" t="str">
        <f>""</f>
        <v/>
      </c>
      <c r="H130" t="s">
        <v>0</v>
      </c>
      <c r="I130" t="s">
        <v>966</v>
      </c>
      <c r="J130" t="s">
        <v>4078</v>
      </c>
      <c r="K130" t="str">
        <f t="shared" si="21"/>
        <v>04008</v>
      </c>
    </row>
    <row r="131" spans="1:11" customFormat="1" x14ac:dyDescent="0.25">
      <c r="A131" t="str">
        <f t="shared" ref="A131:A194" si="22">"04"</f>
        <v>04</v>
      </c>
      <c r="B131" t="s">
        <v>130</v>
      </c>
      <c r="C131" t="str">
        <f t="shared" si="20"/>
        <v>013</v>
      </c>
      <c r="D131" t="s">
        <v>130</v>
      </c>
      <c r="E131" t="str">
        <f t="shared" si="18"/>
        <v>06</v>
      </c>
      <c r="F131" t="str">
        <f>"014"</f>
        <v>014</v>
      </c>
      <c r="G131" t="str">
        <f>""</f>
        <v/>
      </c>
      <c r="H131" t="s">
        <v>3</v>
      </c>
      <c r="I131" t="s">
        <v>967</v>
      </c>
      <c r="J131" t="s">
        <v>4079</v>
      </c>
      <c r="K131" t="str">
        <f t="shared" si="21"/>
        <v>04008</v>
      </c>
    </row>
    <row r="132" spans="1:11" customFormat="1" x14ac:dyDescent="0.25">
      <c r="A132" t="str">
        <f t="shared" si="22"/>
        <v>04</v>
      </c>
      <c r="B132" t="s">
        <v>130</v>
      </c>
      <c r="C132" t="str">
        <f t="shared" si="20"/>
        <v>013</v>
      </c>
      <c r="D132" t="s">
        <v>130</v>
      </c>
      <c r="E132" t="str">
        <f t="shared" si="18"/>
        <v>06</v>
      </c>
      <c r="F132" t="str">
        <f>"015"</f>
        <v>015</v>
      </c>
      <c r="G132" t="str">
        <f>""</f>
        <v/>
      </c>
      <c r="H132" t="s">
        <v>3</v>
      </c>
      <c r="I132" t="s">
        <v>966</v>
      </c>
      <c r="J132" t="s">
        <v>4078</v>
      </c>
      <c r="K132" t="str">
        <f t="shared" si="21"/>
        <v>04008</v>
      </c>
    </row>
    <row r="133" spans="1:11" customFormat="1" x14ac:dyDescent="0.25">
      <c r="A133" t="str">
        <f t="shared" si="22"/>
        <v>04</v>
      </c>
      <c r="B133" t="s">
        <v>130</v>
      </c>
      <c r="C133" t="str">
        <f t="shared" si="20"/>
        <v>013</v>
      </c>
      <c r="D133" t="s">
        <v>130</v>
      </c>
      <c r="E133" t="str">
        <f t="shared" si="18"/>
        <v>06</v>
      </c>
      <c r="F133" t="str">
        <f>"016"</f>
        <v>016</v>
      </c>
      <c r="G133" t="str">
        <f>""</f>
        <v/>
      </c>
      <c r="H133" t="s">
        <v>1</v>
      </c>
      <c r="I133" t="s">
        <v>967</v>
      </c>
      <c r="J133" t="s">
        <v>4079</v>
      </c>
      <c r="K133" t="str">
        <f t="shared" si="21"/>
        <v>04008</v>
      </c>
    </row>
    <row r="134" spans="1:11" customFormat="1" x14ac:dyDescent="0.25">
      <c r="A134" t="str">
        <f t="shared" si="22"/>
        <v>04</v>
      </c>
      <c r="B134" t="s">
        <v>130</v>
      </c>
      <c r="C134" t="str">
        <f t="shared" si="20"/>
        <v>013</v>
      </c>
      <c r="D134" t="s">
        <v>130</v>
      </c>
      <c r="E134" t="str">
        <f t="shared" si="18"/>
        <v>06</v>
      </c>
      <c r="F134" t="str">
        <f>"016"</f>
        <v>016</v>
      </c>
      <c r="G134" t="str">
        <f>""</f>
        <v/>
      </c>
      <c r="H134" t="s">
        <v>0</v>
      </c>
      <c r="I134" t="s">
        <v>967</v>
      </c>
      <c r="J134" t="s">
        <v>4079</v>
      </c>
      <c r="K134" t="str">
        <f t="shared" si="21"/>
        <v>04008</v>
      </c>
    </row>
    <row r="135" spans="1:11" customFormat="1" x14ac:dyDescent="0.25">
      <c r="A135" t="str">
        <f t="shared" si="22"/>
        <v>04</v>
      </c>
      <c r="B135" t="s">
        <v>130</v>
      </c>
      <c r="C135" t="str">
        <f t="shared" si="20"/>
        <v>013</v>
      </c>
      <c r="D135" t="s">
        <v>130</v>
      </c>
      <c r="E135" t="str">
        <f t="shared" si="18"/>
        <v>06</v>
      </c>
      <c r="F135" t="str">
        <f>"017"</f>
        <v>017</v>
      </c>
      <c r="G135" t="str">
        <f>""</f>
        <v/>
      </c>
      <c r="H135" t="s">
        <v>1</v>
      </c>
      <c r="I135" t="s">
        <v>967</v>
      </c>
      <c r="J135" t="s">
        <v>4079</v>
      </c>
      <c r="K135" t="str">
        <f t="shared" si="21"/>
        <v>04008</v>
      </c>
    </row>
    <row r="136" spans="1:11" customFormat="1" x14ac:dyDescent="0.25">
      <c r="A136" t="str">
        <f t="shared" si="22"/>
        <v>04</v>
      </c>
      <c r="B136" t="s">
        <v>130</v>
      </c>
      <c r="C136" t="str">
        <f t="shared" si="20"/>
        <v>013</v>
      </c>
      <c r="D136" t="s">
        <v>130</v>
      </c>
      <c r="E136" t="str">
        <f t="shared" si="18"/>
        <v>06</v>
      </c>
      <c r="F136" t="str">
        <f>"017"</f>
        <v>017</v>
      </c>
      <c r="G136" t="str">
        <f>""</f>
        <v/>
      </c>
      <c r="H136" t="s">
        <v>0</v>
      </c>
      <c r="I136" t="s">
        <v>967</v>
      </c>
      <c r="J136" t="s">
        <v>4079</v>
      </c>
      <c r="K136" t="str">
        <f t="shared" si="21"/>
        <v>04008</v>
      </c>
    </row>
    <row r="137" spans="1:11" customFormat="1" x14ac:dyDescent="0.25">
      <c r="A137" t="str">
        <f t="shared" si="22"/>
        <v>04</v>
      </c>
      <c r="B137" t="s">
        <v>130</v>
      </c>
      <c r="C137" t="str">
        <f t="shared" si="20"/>
        <v>013</v>
      </c>
      <c r="D137" t="s">
        <v>130</v>
      </c>
      <c r="E137" t="str">
        <f t="shared" si="18"/>
        <v>06</v>
      </c>
      <c r="F137" t="str">
        <f>"018"</f>
        <v>018</v>
      </c>
      <c r="G137" t="str">
        <f>""</f>
        <v/>
      </c>
      <c r="H137" t="s">
        <v>1</v>
      </c>
      <c r="I137" t="s">
        <v>968</v>
      </c>
      <c r="J137" t="s">
        <v>4080</v>
      </c>
      <c r="K137" t="str">
        <f t="shared" si="21"/>
        <v>04008</v>
      </c>
    </row>
    <row r="138" spans="1:11" customFormat="1" x14ac:dyDescent="0.25">
      <c r="A138" t="str">
        <f t="shared" si="22"/>
        <v>04</v>
      </c>
      <c r="B138" t="s">
        <v>130</v>
      </c>
      <c r="C138" t="str">
        <f t="shared" si="20"/>
        <v>013</v>
      </c>
      <c r="D138" t="s">
        <v>130</v>
      </c>
      <c r="E138" t="str">
        <f t="shared" si="18"/>
        <v>06</v>
      </c>
      <c r="F138" t="str">
        <f>"018"</f>
        <v>018</v>
      </c>
      <c r="G138" t="str">
        <f>""</f>
        <v/>
      </c>
      <c r="H138" t="s">
        <v>0</v>
      </c>
      <c r="I138" t="s">
        <v>968</v>
      </c>
      <c r="J138" t="s">
        <v>4080</v>
      </c>
      <c r="K138" t="str">
        <f t="shared" si="21"/>
        <v>04008</v>
      </c>
    </row>
    <row r="139" spans="1:11" customFormat="1" x14ac:dyDescent="0.25">
      <c r="A139" t="str">
        <f t="shared" si="22"/>
        <v>04</v>
      </c>
      <c r="B139" t="s">
        <v>130</v>
      </c>
      <c r="C139" t="str">
        <f t="shared" si="20"/>
        <v>013</v>
      </c>
      <c r="D139" t="s">
        <v>130</v>
      </c>
      <c r="E139" t="str">
        <f t="shared" si="18"/>
        <v>06</v>
      </c>
      <c r="F139" t="str">
        <f>"019"</f>
        <v>019</v>
      </c>
      <c r="G139" t="str">
        <f>""</f>
        <v/>
      </c>
      <c r="H139" t="s">
        <v>1</v>
      </c>
      <c r="I139" t="s">
        <v>969</v>
      </c>
      <c r="J139" t="s">
        <v>4081</v>
      </c>
      <c r="K139" t="str">
        <f t="shared" ref="K139:K146" si="23">"04009"</f>
        <v>04009</v>
      </c>
    </row>
    <row r="140" spans="1:11" customFormat="1" x14ac:dyDescent="0.25">
      <c r="A140" t="str">
        <f t="shared" si="22"/>
        <v>04</v>
      </c>
      <c r="B140" t="s">
        <v>130</v>
      </c>
      <c r="C140" t="str">
        <f t="shared" si="20"/>
        <v>013</v>
      </c>
      <c r="D140" t="s">
        <v>130</v>
      </c>
      <c r="E140" t="str">
        <f t="shared" si="18"/>
        <v>06</v>
      </c>
      <c r="F140" t="str">
        <f>"019"</f>
        <v>019</v>
      </c>
      <c r="G140" t="str">
        <f>""</f>
        <v/>
      </c>
      <c r="H140" t="s">
        <v>0</v>
      </c>
      <c r="I140" t="s">
        <v>969</v>
      </c>
      <c r="J140" t="s">
        <v>4081</v>
      </c>
      <c r="K140" t="str">
        <f t="shared" si="23"/>
        <v>04009</v>
      </c>
    </row>
    <row r="141" spans="1:11" customFormat="1" x14ac:dyDescent="0.25">
      <c r="A141" t="str">
        <f t="shared" si="22"/>
        <v>04</v>
      </c>
      <c r="B141" t="s">
        <v>130</v>
      </c>
      <c r="C141" t="str">
        <f t="shared" si="20"/>
        <v>013</v>
      </c>
      <c r="D141" t="s">
        <v>130</v>
      </c>
      <c r="E141" t="str">
        <f t="shared" si="18"/>
        <v>06</v>
      </c>
      <c r="F141" t="str">
        <f>"020"</f>
        <v>020</v>
      </c>
      <c r="G141" t="str">
        <f>""</f>
        <v/>
      </c>
      <c r="H141" t="s">
        <v>3</v>
      </c>
      <c r="I141" t="s">
        <v>969</v>
      </c>
      <c r="J141" t="s">
        <v>4081</v>
      </c>
      <c r="K141" t="str">
        <f t="shared" si="23"/>
        <v>04009</v>
      </c>
    </row>
    <row r="142" spans="1:11" customFormat="1" x14ac:dyDescent="0.25">
      <c r="A142" t="str">
        <f t="shared" si="22"/>
        <v>04</v>
      </c>
      <c r="B142" t="s">
        <v>130</v>
      </c>
      <c r="C142" t="str">
        <f t="shared" si="20"/>
        <v>013</v>
      </c>
      <c r="D142" t="s">
        <v>130</v>
      </c>
      <c r="E142" t="str">
        <f t="shared" si="18"/>
        <v>06</v>
      </c>
      <c r="F142" t="str">
        <f>"021"</f>
        <v>021</v>
      </c>
      <c r="G142" t="str">
        <f>""</f>
        <v/>
      </c>
      <c r="H142" t="s">
        <v>3</v>
      </c>
      <c r="I142" t="s">
        <v>970</v>
      </c>
      <c r="J142" t="s">
        <v>4082</v>
      </c>
      <c r="K142" t="str">
        <f t="shared" si="23"/>
        <v>04009</v>
      </c>
    </row>
    <row r="143" spans="1:11" customFormat="1" x14ac:dyDescent="0.25">
      <c r="A143" t="str">
        <f t="shared" si="22"/>
        <v>04</v>
      </c>
      <c r="B143" t="s">
        <v>130</v>
      </c>
      <c r="C143" t="str">
        <f t="shared" si="20"/>
        <v>013</v>
      </c>
      <c r="D143" t="s">
        <v>130</v>
      </c>
      <c r="E143" t="str">
        <f t="shared" si="18"/>
        <v>06</v>
      </c>
      <c r="F143" t="str">
        <f>"022"</f>
        <v>022</v>
      </c>
      <c r="G143" t="str">
        <f>""</f>
        <v/>
      </c>
      <c r="H143" t="s">
        <v>1</v>
      </c>
      <c r="I143" t="s">
        <v>971</v>
      </c>
      <c r="J143" t="s">
        <v>4083</v>
      </c>
      <c r="K143" t="str">
        <f t="shared" si="23"/>
        <v>04009</v>
      </c>
    </row>
    <row r="144" spans="1:11" customFormat="1" x14ac:dyDescent="0.25">
      <c r="A144" t="str">
        <f t="shared" si="22"/>
        <v>04</v>
      </c>
      <c r="B144" t="s">
        <v>130</v>
      </c>
      <c r="C144" t="str">
        <f t="shared" si="20"/>
        <v>013</v>
      </c>
      <c r="D144" t="s">
        <v>130</v>
      </c>
      <c r="E144" t="str">
        <f t="shared" si="18"/>
        <v>06</v>
      </c>
      <c r="F144" t="str">
        <f>"022"</f>
        <v>022</v>
      </c>
      <c r="G144" t="str">
        <f>""</f>
        <v/>
      </c>
      <c r="H144" t="s">
        <v>0</v>
      </c>
      <c r="I144" t="s">
        <v>971</v>
      </c>
      <c r="J144" t="s">
        <v>4083</v>
      </c>
      <c r="K144" t="str">
        <f t="shared" si="23"/>
        <v>04009</v>
      </c>
    </row>
    <row r="145" spans="1:11" customFormat="1" x14ac:dyDescent="0.25">
      <c r="A145" t="str">
        <f t="shared" si="22"/>
        <v>04</v>
      </c>
      <c r="B145" t="s">
        <v>130</v>
      </c>
      <c r="C145" t="str">
        <f t="shared" si="20"/>
        <v>013</v>
      </c>
      <c r="D145" t="s">
        <v>130</v>
      </c>
      <c r="E145" t="str">
        <f t="shared" si="18"/>
        <v>06</v>
      </c>
      <c r="F145" t="str">
        <f>"022"</f>
        <v>022</v>
      </c>
      <c r="G145" t="str">
        <f>""</f>
        <v/>
      </c>
      <c r="H145" t="s">
        <v>2</v>
      </c>
      <c r="I145" t="s">
        <v>971</v>
      </c>
      <c r="J145" t="s">
        <v>4083</v>
      </c>
      <c r="K145" t="str">
        <f t="shared" si="23"/>
        <v>04009</v>
      </c>
    </row>
    <row r="146" spans="1:11" customFormat="1" x14ac:dyDescent="0.25">
      <c r="A146" t="str">
        <f t="shared" si="22"/>
        <v>04</v>
      </c>
      <c r="B146" t="s">
        <v>130</v>
      </c>
      <c r="C146" t="str">
        <f t="shared" si="20"/>
        <v>013</v>
      </c>
      <c r="D146" t="s">
        <v>130</v>
      </c>
      <c r="E146" t="str">
        <f t="shared" si="18"/>
        <v>06</v>
      </c>
      <c r="F146" t="str">
        <f>"024"</f>
        <v>024</v>
      </c>
      <c r="G146" t="str">
        <f>""</f>
        <v/>
      </c>
      <c r="H146" t="s">
        <v>3</v>
      </c>
      <c r="I146" t="s">
        <v>972</v>
      </c>
      <c r="J146" t="s">
        <v>4084</v>
      </c>
      <c r="K146" t="str">
        <f t="shared" si="23"/>
        <v>04009</v>
      </c>
    </row>
    <row r="147" spans="1:11" customFormat="1" x14ac:dyDescent="0.25">
      <c r="A147" t="str">
        <f t="shared" si="22"/>
        <v>04</v>
      </c>
      <c r="B147" t="s">
        <v>130</v>
      </c>
      <c r="C147" t="str">
        <f t="shared" si="20"/>
        <v>013</v>
      </c>
      <c r="D147" t="s">
        <v>130</v>
      </c>
      <c r="E147" t="str">
        <f t="shared" si="18"/>
        <v>06</v>
      </c>
      <c r="F147" t="str">
        <f>"025"</f>
        <v>025</v>
      </c>
      <c r="G147" t="str">
        <f>""</f>
        <v/>
      </c>
      <c r="H147" t="s">
        <v>3</v>
      </c>
      <c r="I147" t="s">
        <v>962</v>
      </c>
      <c r="J147" t="s">
        <v>4074</v>
      </c>
      <c r="K147" t="str">
        <f>"04006"</f>
        <v>04006</v>
      </c>
    </row>
    <row r="148" spans="1:11" customFormat="1" x14ac:dyDescent="0.25">
      <c r="A148" t="str">
        <f t="shared" si="22"/>
        <v>04</v>
      </c>
      <c r="B148" t="s">
        <v>130</v>
      </c>
      <c r="C148" t="str">
        <f t="shared" si="20"/>
        <v>013</v>
      </c>
      <c r="D148" t="s">
        <v>130</v>
      </c>
      <c r="E148" t="str">
        <f t="shared" si="18"/>
        <v>06</v>
      </c>
      <c r="F148" t="str">
        <f>"026"</f>
        <v>026</v>
      </c>
      <c r="G148" t="str">
        <f>""</f>
        <v/>
      </c>
      <c r="H148" t="s">
        <v>1</v>
      </c>
      <c r="I148" t="s">
        <v>964</v>
      </c>
      <c r="J148" t="s">
        <v>4076</v>
      </c>
      <c r="K148" t="str">
        <f>"04009"</f>
        <v>04009</v>
      </c>
    </row>
    <row r="149" spans="1:11" customFormat="1" x14ac:dyDescent="0.25">
      <c r="A149" t="str">
        <f t="shared" si="22"/>
        <v>04</v>
      </c>
      <c r="B149" t="s">
        <v>130</v>
      </c>
      <c r="C149" t="str">
        <f t="shared" si="20"/>
        <v>013</v>
      </c>
      <c r="D149" t="s">
        <v>130</v>
      </c>
      <c r="E149" t="str">
        <f t="shared" si="18"/>
        <v>06</v>
      </c>
      <c r="F149" t="str">
        <f>"026"</f>
        <v>026</v>
      </c>
      <c r="G149" t="str">
        <f>""</f>
        <v/>
      </c>
      <c r="H149" t="s">
        <v>0</v>
      </c>
      <c r="I149" t="s">
        <v>964</v>
      </c>
      <c r="J149" t="s">
        <v>4076</v>
      </c>
      <c r="K149" t="str">
        <f>"04009"</f>
        <v>04009</v>
      </c>
    </row>
    <row r="150" spans="1:11" customFormat="1" x14ac:dyDescent="0.25">
      <c r="A150" t="str">
        <f t="shared" si="22"/>
        <v>04</v>
      </c>
      <c r="B150" t="s">
        <v>130</v>
      </c>
      <c r="C150" t="str">
        <f t="shared" si="20"/>
        <v>013</v>
      </c>
      <c r="D150" t="s">
        <v>130</v>
      </c>
      <c r="E150" t="str">
        <f t="shared" si="18"/>
        <v>06</v>
      </c>
      <c r="F150" t="str">
        <f>"027"</f>
        <v>027</v>
      </c>
      <c r="G150" t="str">
        <f>""</f>
        <v/>
      </c>
      <c r="H150" t="s">
        <v>3</v>
      </c>
      <c r="I150" t="s">
        <v>961</v>
      </c>
      <c r="J150" t="s">
        <v>4073</v>
      </c>
      <c r="K150" t="str">
        <f>"04004"</f>
        <v>04004</v>
      </c>
    </row>
    <row r="151" spans="1:11" customFormat="1" x14ac:dyDescent="0.25">
      <c r="A151" t="str">
        <f t="shared" si="22"/>
        <v>04</v>
      </c>
      <c r="B151" t="s">
        <v>130</v>
      </c>
      <c r="C151" t="str">
        <f t="shared" si="20"/>
        <v>013</v>
      </c>
      <c r="D151" t="s">
        <v>130</v>
      </c>
      <c r="E151" t="str">
        <f t="shared" si="18"/>
        <v>06</v>
      </c>
      <c r="F151" t="str">
        <f>"028"</f>
        <v>028</v>
      </c>
      <c r="G151" t="str">
        <f>""</f>
        <v/>
      </c>
      <c r="H151" t="s">
        <v>3</v>
      </c>
      <c r="I151" t="s">
        <v>965</v>
      </c>
      <c r="J151" t="s">
        <v>4077</v>
      </c>
      <c r="K151" t="str">
        <f>"04005"</f>
        <v>04005</v>
      </c>
    </row>
    <row r="152" spans="1:11" customFormat="1" x14ac:dyDescent="0.25">
      <c r="A152" t="str">
        <f t="shared" si="22"/>
        <v>04</v>
      </c>
      <c r="B152" t="s">
        <v>130</v>
      </c>
      <c r="C152" t="str">
        <f t="shared" si="20"/>
        <v>013</v>
      </c>
      <c r="D152" t="s">
        <v>130</v>
      </c>
      <c r="E152" t="str">
        <f t="shared" si="18"/>
        <v>06</v>
      </c>
      <c r="F152" t="str">
        <f>"029"</f>
        <v>029</v>
      </c>
      <c r="G152" t="str">
        <f>""</f>
        <v/>
      </c>
      <c r="H152" t="s">
        <v>1</v>
      </c>
      <c r="I152" t="s">
        <v>966</v>
      </c>
      <c r="J152" t="s">
        <v>4078</v>
      </c>
      <c r="K152" t="str">
        <f>"04008"</f>
        <v>04008</v>
      </c>
    </row>
    <row r="153" spans="1:11" customFormat="1" x14ac:dyDescent="0.25">
      <c r="A153" t="str">
        <f t="shared" si="22"/>
        <v>04</v>
      </c>
      <c r="B153" t="s">
        <v>130</v>
      </c>
      <c r="C153" t="str">
        <f t="shared" si="20"/>
        <v>013</v>
      </c>
      <c r="D153" t="s">
        <v>130</v>
      </c>
      <c r="E153" t="str">
        <f t="shared" si="18"/>
        <v>06</v>
      </c>
      <c r="F153" t="str">
        <f>"029"</f>
        <v>029</v>
      </c>
      <c r="G153" t="str">
        <f>""</f>
        <v/>
      </c>
      <c r="H153" t="s">
        <v>0</v>
      </c>
      <c r="I153" t="s">
        <v>966</v>
      </c>
      <c r="J153" t="s">
        <v>4078</v>
      </c>
      <c r="K153" t="str">
        <f>"04008"</f>
        <v>04008</v>
      </c>
    </row>
    <row r="154" spans="1:11" customFormat="1" x14ac:dyDescent="0.25">
      <c r="A154" t="str">
        <f t="shared" si="22"/>
        <v>04</v>
      </c>
      <c r="B154" t="s">
        <v>130</v>
      </c>
      <c r="C154" t="str">
        <f t="shared" si="20"/>
        <v>013</v>
      </c>
      <c r="D154" t="s">
        <v>130</v>
      </c>
      <c r="E154" t="str">
        <f t="shared" si="18"/>
        <v>06</v>
      </c>
      <c r="F154" t="str">
        <f>"030"</f>
        <v>030</v>
      </c>
      <c r="G154" t="str">
        <f>""</f>
        <v/>
      </c>
      <c r="H154" t="s">
        <v>1</v>
      </c>
      <c r="I154" t="s">
        <v>967</v>
      </c>
      <c r="J154" t="s">
        <v>4079</v>
      </c>
      <c r="K154" t="str">
        <f>"04008"</f>
        <v>04008</v>
      </c>
    </row>
    <row r="155" spans="1:11" customFormat="1" x14ac:dyDescent="0.25">
      <c r="A155" t="str">
        <f t="shared" si="22"/>
        <v>04</v>
      </c>
      <c r="B155" t="s">
        <v>130</v>
      </c>
      <c r="C155" t="str">
        <f t="shared" si="20"/>
        <v>013</v>
      </c>
      <c r="D155" t="s">
        <v>130</v>
      </c>
      <c r="E155" t="str">
        <f t="shared" si="18"/>
        <v>06</v>
      </c>
      <c r="F155" t="str">
        <f>"030"</f>
        <v>030</v>
      </c>
      <c r="G155" t="str">
        <f>""</f>
        <v/>
      </c>
      <c r="H155" t="s">
        <v>0</v>
      </c>
      <c r="I155" t="s">
        <v>967</v>
      </c>
      <c r="J155" t="s">
        <v>4079</v>
      </c>
      <c r="K155" t="str">
        <f>"04008"</f>
        <v>04008</v>
      </c>
    </row>
    <row r="156" spans="1:11" customFormat="1" x14ac:dyDescent="0.25">
      <c r="A156" t="str">
        <f t="shared" si="22"/>
        <v>04</v>
      </c>
      <c r="B156" t="s">
        <v>130</v>
      </c>
      <c r="C156" t="str">
        <f t="shared" si="20"/>
        <v>013</v>
      </c>
      <c r="D156" t="s">
        <v>130</v>
      </c>
      <c r="E156" t="str">
        <f t="shared" si="18"/>
        <v>06</v>
      </c>
      <c r="F156" t="str">
        <f>"031"</f>
        <v>031</v>
      </c>
      <c r="G156" t="str">
        <f>""</f>
        <v/>
      </c>
      <c r="H156" t="s">
        <v>3</v>
      </c>
      <c r="I156" t="s">
        <v>972</v>
      </c>
      <c r="J156" t="s">
        <v>4084</v>
      </c>
      <c r="K156" t="str">
        <f>"04009"</f>
        <v>04009</v>
      </c>
    </row>
    <row r="157" spans="1:11" customFormat="1" x14ac:dyDescent="0.25">
      <c r="A157" t="str">
        <f t="shared" si="22"/>
        <v>04</v>
      </c>
      <c r="B157" t="s">
        <v>130</v>
      </c>
      <c r="C157" t="str">
        <f t="shared" si="20"/>
        <v>013</v>
      </c>
      <c r="D157" t="s">
        <v>130</v>
      </c>
      <c r="E157" t="str">
        <f t="shared" si="18"/>
        <v>06</v>
      </c>
      <c r="F157" t="str">
        <f>"032"</f>
        <v>032</v>
      </c>
      <c r="G157" t="str">
        <f>""</f>
        <v/>
      </c>
      <c r="H157" t="s">
        <v>1</v>
      </c>
      <c r="I157" t="s">
        <v>963</v>
      </c>
      <c r="J157" t="s">
        <v>4075</v>
      </c>
      <c r="K157" t="str">
        <f>"04009"</f>
        <v>04009</v>
      </c>
    </row>
    <row r="158" spans="1:11" customFormat="1" x14ac:dyDescent="0.25">
      <c r="A158" t="str">
        <f t="shared" si="22"/>
        <v>04</v>
      </c>
      <c r="B158" t="s">
        <v>130</v>
      </c>
      <c r="C158" t="str">
        <f t="shared" si="20"/>
        <v>013</v>
      </c>
      <c r="D158" t="s">
        <v>130</v>
      </c>
      <c r="E158" t="str">
        <f t="shared" si="18"/>
        <v>06</v>
      </c>
      <c r="F158" t="str">
        <f>"032"</f>
        <v>032</v>
      </c>
      <c r="G158" t="str">
        <f>""</f>
        <v/>
      </c>
      <c r="H158" t="s">
        <v>0</v>
      </c>
      <c r="I158" t="s">
        <v>963</v>
      </c>
      <c r="J158" t="s">
        <v>4075</v>
      </c>
      <c r="K158" t="str">
        <f>"04009"</f>
        <v>04009</v>
      </c>
    </row>
    <row r="159" spans="1:11" customFormat="1" x14ac:dyDescent="0.25">
      <c r="A159" t="str">
        <f t="shared" si="22"/>
        <v>04</v>
      </c>
      <c r="B159" t="s">
        <v>130</v>
      </c>
      <c r="C159" t="str">
        <f t="shared" si="20"/>
        <v>013</v>
      </c>
      <c r="D159" t="s">
        <v>130</v>
      </c>
      <c r="E159" t="str">
        <f t="shared" si="18"/>
        <v>06</v>
      </c>
      <c r="F159" t="str">
        <f>"033"</f>
        <v>033</v>
      </c>
      <c r="G159" t="str">
        <f>""</f>
        <v/>
      </c>
      <c r="H159" t="s">
        <v>1</v>
      </c>
      <c r="I159" t="s">
        <v>968</v>
      </c>
      <c r="J159" t="s">
        <v>4080</v>
      </c>
      <c r="K159" t="str">
        <f>"04008"</f>
        <v>04008</v>
      </c>
    </row>
    <row r="160" spans="1:11" customFormat="1" x14ac:dyDescent="0.25">
      <c r="A160" t="str">
        <f t="shared" si="22"/>
        <v>04</v>
      </c>
      <c r="B160" t="s">
        <v>130</v>
      </c>
      <c r="C160" t="str">
        <f t="shared" si="20"/>
        <v>013</v>
      </c>
      <c r="D160" t="s">
        <v>130</v>
      </c>
      <c r="E160" t="str">
        <f t="shared" si="18"/>
        <v>06</v>
      </c>
      <c r="F160" t="str">
        <f>"033"</f>
        <v>033</v>
      </c>
      <c r="G160" t="str">
        <f>""</f>
        <v/>
      </c>
      <c r="H160" t="s">
        <v>0</v>
      </c>
      <c r="I160" t="s">
        <v>968</v>
      </c>
      <c r="J160" t="s">
        <v>4080</v>
      </c>
      <c r="K160" t="str">
        <f>"04008"</f>
        <v>04008</v>
      </c>
    </row>
    <row r="161" spans="1:11" customFormat="1" x14ac:dyDescent="0.25">
      <c r="A161" t="str">
        <f t="shared" si="22"/>
        <v>04</v>
      </c>
      <c r="B161" t="s">
        <v>130</v>
      </c>
      <c r="C161" t="str">
        <f t="shared" si="20"/>
        <v>013</v>
      </c>
      <c r="D161" t="s">
        <v>130</v>
      </c>
      <c r="E161" t="str">
        <f t="shared" si="18"/>
        <v>06</v>
      </c>
      <c r="F161" t="str">
        <f>"034"</f>
        <v>034</v>
      </c>
      <c r="G161" t="str">
        <f>""</f>
        <v/>
      </c>
      <c r="H161" t="s">
        <v>1</v>
      </c>
      <c r="I161" t="s">
        <v>971</v>
      </c>
      <c r="J161" t="s">
        <v>4083</v>
      </c>
      <c r="K161" t="str">
        <f t="shared" ref="K161:K166" si="24">"04009"</f>
        <v>04009</v>
      </c>
    </row>
    <row r="162" spans="1:11" customFormat="1" x14ac:dyDescent="0.25">
      <c r="A162" t="str">
        <f t="shared" si="22"/>
        <v>04</v>
      </c>
      <c r="B162" t="s">
        <v>130</v>
      </c>
      <c r="C162" t="str">
        <f t="shared" si="20"/>
        <v>013</v>
      </c>
      <c r="D162" t="s">
        <v>130</v>
      </c>
      <c r="E162" t="str">
        <f t="shared" si="18"/>
        <v>06</v>
      </c>
      <c r="F162" t="str">
        <f>"034"</f>
        <v>034</v>
      </c>
      <c r="G162" t="str">
        <f>""</f>
        <v/>
      </c>
      <c r="H162" t="s">
        <v>0</v>
      </c>
      <c r="I162" t="s">
        <v>971</v>
      </c>
      <c r="J162" t="s">
        <v>4083</v>
      </c>
      <c r="K162" t="str">
        <f t="shared" si="24"/>
        <v>04009</v>
      </c>
    </row>
    <row r="163" spans="1:11" customFormat="1" x14ac:dyDescent="0.25">
      <c r="A163" t="str">
        <f t="shared" si="22"/>
        <v>04</v>
      </c>
      <c r="B163" t="s">
        <v>130</v>
      </c>
      <c r="C163" t="str">
        <f t="shared" si="20"/>
        <v>013</v>
      </c>
      <c r="D163" t="s">
        <v>130</v>
      </c>
      <c r="E163" t="str">
        <f t="shared" si="18"/>
        <v>06</v>
      </c>
      <c r="F163" t="str">
        <f>"035"</f>
        <v>035</v>
      </c>
      <c r="G163" t="str">
        <f>""</f>
        <v/>
      </c>
      <c r="H163" t="s">
        <v>1</v>
      </c>
      <c r="I163" t="s">
        <v>971</v>
      </c>
      <c r="J163" t="s">
        <v>4083</v>
      </c>
      <c r="K163" t="str">
        <f t="shared" si="24"/>
        <v>04009</v>
      </c>
    </row>
    <row r="164" spans="1:11" customFormat="1" x14ac:dyDescent="0.25">
      <c r="A164" t="str">
        <f t="shared" si="22"/>
        <v>04</v>
      </c>
      <c r="B164" t="s">
        <v>130</v>
      </c>
      <c r="C164" t="str">
        <f t="shared" si="20"/>
        <v>013</v>
      </c>
      <c r="D164" t="s">
        <v>130</v>
      </c>
      <c r="E164" t="str">
        <f t="shared" si="18"/>
        <v>06</v>
      </c>
      <c r="F164" t="str">
        <f>"035"</f>
        <v>035</v>
      </c>
      <c r="G164" t="str">
        <f>""</f>
        <v/>
      </c>
      <c r="H164" t="s">
        <v>0</v>
      </c>
      <c r="I164" t="s">
        <v>971</v>
      </c>
      <c r="J164" t="s">
        <v>4083</v>
      </c>
      <c r="K164" t="str">
        <f t="shared" si="24"/>
        <v>04009</v>
      </c>
    </row>
    <row r="165" spans="1:11" customFormat="1" x14ac:dyDescent="0.25">
      <c r="A165" t="str">
        <f t="shared" si="22"/>
        <v>04</v>
      </c>
      <c r="B165" t="s">
        <v>130</v>
      </c>
      <c r="C165" t="str">
        <f t="shared" si="20"/>
        <v>013</v>
      </c>
      <c r="D165" t="s">
        <v>130</v>
      </c>
      <c r="E165" t="str">
        <f t="shared" si="18"/>
        <v>06</v>
      </c>
      <c r="F165" t="str">
        <f>"036"</f>
        <v>036</v>
      </c>
      <c r="G165" t="str">
        <f>""</f>
        <v/>
      </c>
      <c r="H165" t="s">
        <v>1</v>
      </c>
      <c r="I165" t="s">
        <v>973</v>
      </c>
      <c r="J165" t="s">
        <v>4085</v>
      </c>
      <c r="K165" t="str">
        <f t="shared" si="24"/>
        <v>04009</v>
      </c>
    </row>
    <row r="166" spans="1:11" customFormat="1" x14ac:dyDescent="0.25">
      <c r="A166" t="str">
        <f t="shared" si="22"/>
        <v>04</v>
      </c>
      <c r="B166" t="s">
        <v>130</v>
      </c>
      <c r="C166" t="str">
        <f t="shared" si="20"/>
        <v>013</v>
      </c>
      <c r="D166" t="s">
        <v>130</v>
      </c>
      <c r="E166" t="str">
        <f t="shared" si="18"/>
        <v>06</v>
      </c>
      <c r="F166" t="str">
        <f>"036"</f>
        <v>036</v>
      </c>
      <c r="G166" t="str">
        <f>""</f>
        <v/>
      </c>
      <c r="H166" t="s">
        <v>0</v>
      </c>
      <c r="I166" t="s">
        <v>973</v>
      </c>
      <c r="J166" t="s">
        <v>4085</v>
      </c>
      <c r="K166" t="str">
        <f t="shared" si="24"/>
        <v>04009</v>
      </c>
    </row>
    <row r="167" spans="1:11" customFormat="1" x14ac:dyDescent="0.25">
      <c r="A167" t="str">
        <f t="shared" si="22"/>
        <v>04</v>
      </c>
      <c r="B167" t="s">
        <v>130</v>
      </c>
      <c r="C167" t="str">
        <f t="shared" si="20"/>
        <v>013</v>
      </c>
      <c r="D167" t="s">
        <v>130</v>
      </c>
      <c r="E167" t="str">
        <f t="shared" si="18"/>
        <v>06</v>
      </c>
      <c r="F167" t="str">
        <f>"037"</f>
        <v>037</v>
      </c>
      <c r="G167" t="str">
        <f>""</f>
        <v/>
      </c>
      <c r="H167" t="s">
        <v>3</v>
      </c>
      <c r="I167" t="s">
        <v>962</v>
      </c>
      <c r="J167" t="s">
        <v>4074</v>
      </c>
      <c r="K167" t="str">
        <f>"04006"</f>
        <v>04006</v>
      </c>
    </row>
    <row r="168" spans="1:11" customFormat="1" x14ac:dyDescent="0.25">
      <c r="A168" t="str">
        <f t="shared" si="22"/>
        <v>04</v>
      </c>
      <c r="B168" t="s">
        <v>130</v>
      </c>
      <c r="C168" t="str">
        <f t="shared" si="20"/>
        <v>013</v>
      </c>
      <c r="D168" t="s">
        <v>130</v>
      </c>
      <c r="E168" t="str">
        <f t="shared" si="18"/>
        <v>06</v>
      </c>
      <c r="F168" t="str">
        <f>"038"</f>
        <v>038</v>
      </c>
      <c r="G168" t="str">
        <f>""</f>
        <v/>
      </c>
      <c r="H168" t="s">
        <v>1</v>
      </c>
      <c r="I168" t="s">
        <v>964</v>
      </c>
      <c r="J168" t="s">
        <v>4076</v>
      </c>
      <c r="K168" t="str">
        <f t="shared" ref="K168:K180" si="25">"04009"</f>
        <v>04009</v>
      </c>
    </row>
    <row r="169" spans="1:11" customFormat="1" x14ac:dyDescent="0.25">
      <c r="A169" t="str">
        <f t="shared" si="22"/>
        <v>04</v>
      </c>
      <c r="B169" t="s">
        <v>130</v>
      </c>
      <c r="C169" t="str">
        <f t="shared" si="20"/>
        <v>013</v>
      </c>
      <c r="D169" t="s">
        <v>130</v>
      </c>
      <c r="E169" t="str">
        <f t="shared" si="18"/>
        <v>06</v>
      </c>
      <c r="F169" t="str">
        <f>"038"</f>
        <v>038</v>
      </c>
      <c r="G169" t="str">
        <f>""</f>
        <v/>
      </c>
      <c r="H169" t="s">
        <v>0</v>
      </c>
      <c r="I169" t="s">
        <v>964</v>
      </c>
      <c r="J169" t="s">
        <v>4076</v>
      </c>
      <c r="K169" t="str">
        <f t="shared" si="25"/>
        <v>04009</v>
      </c>
    </row>
    <row r="170" spans="1:11" customFormat="1" x14ac:dyDescent="0.25">
      <c r="A170" t="str">
        <f t="shared" si="22"/>
        <v>04</v>
      </c>
      <c r="B170" t="s">
        <v>130</v>
      </c>
      <c r="C170" t="str">
        <f t="shared" si="20"/>
        <v>013</v>
      </c>
      <c r="D170" t="s">
        <v>130</v>
      </c>
      <c r="E170" t="str">
        <f t="shared" si="18"/>
        <v>06</v>
      </c>
      <c r="F170" t="str">
        <f>"039"</f>
        <v>039</v>
      </c>
      <c r="G170" t="str">
        <f>""</f>
        <v/>
      </c>
      <c r="H170" t="s">
        <v>1</v>
      </c>
      <c r="I170" t="s">
        <v>973</v>
      </c>
      <c r="J170" t="s">
        <v>4085</v>
      </c>
      <c r="K170" t="str">
        <f t="shared" si="25"/>
        <v>04009</v>
      </c>
    </row>
    <row r="171" spans="1:11" customFormat="1" x14ac:dyDescent="0.25">
      <c r="A171" t="str">
        <f t="shared" si="22"/>
        <v>04</v>
      </c>
      <c r="B171" t="s">
        <v>130</v>
      </c>
      <c r="C171" t="str">
        <f t="shared" si="20"/>
        <v>013</v>
      </c>
      <c r="D171" t="s">
        <v>130</v>
      </c>
      <c r="E171" t="str">
        <f t="shared" si="18"/>
        <v>06</v>
      </c>
      <c r="F171" t="str">
        <f>"039"</f>
        <v>039</v>
      </c>
      <c r="G171" t="str">
        <f>""</f>
        <v/>
      </c>
      <c r="H171" t="s">
        <v>0</v>
      </c>
      <c r="I171" t="s">
        <v>973</v>
      </c>
      <c r="J171" t="s">
        <v>4085</v>
      </c>
      <c r="K171" t="str">
        <f t="shared" si="25"/>
        <v>04009</v>
      </c>
    </row>
    <row r="172" spans="1:11" customFormat="1" x14ac:dyDescent="0.25">
      <c r="A172" t="str">
        <f t="shared" si="22"/>
        <v>04</v>
      </c>
      <c r="B172" t="s">
        <v>130</v>
      </c>
      <c r="C172" t="str">
        <f t="shared" si="20"/>
        <v>013</v>
      </c>
      <c r="D172" t="s">
        <v>130</v>
      </c>
      <c r="E172" t="str">
        <f t="shared" si="18"/>
        <v>06</v>
      </c>
      <c r="F172" t="str">
        <f>"039"</f>
        <v>039</v>
      </c>
      <c r="G172" t="str">
        <f>""</f>
        <v/>
      </c>
      <c r="H172" t="s">
        <v>2</v>
      </c>
      <c r="I172" t="s">
        <v>973</v>
      </c>
      <c r="J172" t="s">
        <v>4085</v>
      </c>
      <c r="K172" t="str">
        <f t="shared" si="25"/>
        <v>04009</v>
      </c>
    </row>
    <row r="173" spans="1:11" customFormat="1" x14ac:dyDescent="0.25">
      <c r="A173" t="str">
        <f t="shared" si="22"/>
        <v>04</v>
      </c>
      <c r="B173" t="s">
        <v>130</v>
      </c>
      <c r="C173" t="str">
        <f t="shared" si="20"/>
        <v>013</v>
      </c>
      <c r="D173" t="s">
        <v>130</v>
      </c>
      <c r="E173" t="str">
        <f t="shared" ref="E173:E180" si="26">"06"</f>
        <v>06</v>
      </c>
      <c r="F173" t="str">
        <f>"040"</f>
        <v>040</v>
      </c>
      <c r="G173" t="str">
        <f>""</f>
        <v/>
      </c>
      <c r="H173" t="s">
        <v>1</v>
      </c>
      <c r="I173" t="s">
        <v>971</v>
      </c>
      <c r="J173" t="s">
        <v>4083</v>
      </c>
      <c r="K173" t="str">
        <f t="shared" si="25"/>
        <v>04009</v>
      </c>
    </row>
    <row r="174" spans="1:11" customFormat="1" x14ac:dyDescent="0.25">
      <c r="A174" t="str">
        <f t="shared" si="22"/>
        <v>04</v>
      </c>
      <c r="B174" t="s">
        <v>130</v>
      </c>
      <c r="C174" t="str">
        <f t="shared" si="20"/>
        <v>013</v>
      </c>
      <c r="D174" t="s">
        <v>130</v>
      </c>
      <c r="E174" t="str">
        <f t="shared" si="26"/>
        <v>06</v>
      </c>
      <c r="F174" t="str">
        <f>"040"</f>
        <v>040</v>
      </c>
      <c r="G174" t="str">
        <f>""</f>
        <v/>
      </c>
      <c r="H174" t="s">
        <v>0</v>
      </c>
      <c r="I174" t="s">
        <v>971</v>
      </c>
      <c r="J174" t="s">
        <v>4083</v>
      </c>
      <c r="K174" t="str">
        <f t="shared" si="25"/>
        <v>04009</v>
      </c>
    </row>
    <row r="175" spans="1:11" customFormat="1" x14ac:dyDescent="0.25">
      <c r="A175" t="str">
        <f t="shared" si="22"/>
        <v>04</v>
      </c>
      <c r="B175" t="s">
        <v>130</v>
      </c>
      <c r="C175" t="str">
        <f t="shared" si="20"/>
        <v>013</v>
      </c>
      <c r="D175" t="s">
        <v>130</v>
      </c>
      <c r="E175" t="str">
        <f t="shared" si="26"/>
        <v>06</v>
      </c>
      <c r="F175" t="str">
        <f>"040"</f>
        <v>040</v>
      </c>
      <c r="G175" t="str">
        <f>""</f>
        <v/>
      </c>
      <c r="H175" t="s">
        <v>2</v>
      </c>
      <c r="I175" t="s">
        <v>971</v>
      </c>
      <c r="J175" t="s">
        <v>4083</v>
      </c>
      <c r="K175" t="str">
        <f t="shared" si="25"/>
        <v>04009</v>
      </c>
    </row>
    <row r="176" spans="1:11" customFormat="1" x14ac:dyDescent="0.25">
      <c r="A176" t="str">
        <f t="shared" si="22"/>
        <v>04</v>
      </c>
      <c r="B176" t="s">
        <v>130</v>
      </c>
      <c r="C176" t="str">
        <f t="shared" si="20"/>
        <v>013</v>
      </c>
      <c r="D176" t="s">
        <v>130</v>
      </c>
      <c r="E176" t="str">
        <f t="shared" si="26"/>
        <v>06</v>
      </c>
      <c r="F176" t="str">
        <f>"041"</f>
        <v>041</v>
      </c>
      <c r="G176" t="str">
        <f>""</f>
        <v/>
      </c>
      <c r="H176" t="s">
        <v>1</v>
      </c>
      <c r="I176" t="s">
        <v>964</v>
      </c>
      <c r="J176" t="s">
        <v>4076</v>
      </c>
      <c r="K176" t="str">
        <f t="shared" si="25"/>
        <v>04009</v>
      </c>
    </row>
    <row r="177" spans="1:11" customFormat="1" x14ac:dyDescent="0.25">
      <c r="A177" t="str">
        <f t="shared" si="22"/>
        <v>04</v>
      </c>
      <c r="B177" t="s">
        <v>130</v>
      </c>
      <c r="C177" t="str">
        <f t="shared" si="20"/>
        <v>013</v>
      </c>
      <c r="D177" t="s">
        <v>130</v>
      </c>
      <c r="E177" t="str">
        <f t="shared" si="26"/>
        <v>06</v>
      </c>
      <c r="F177" t="str">
        <f>"041"</f>
        <v>041</v>
      </c>
      <c r="G177" t="str">
        <f>""</f>
        <v/>
      </c>
      <c r="H177" t="s">
        <v>0</v>
      </c>
      <c r="I177" t="s">
        <v>964</v>
      </c>
      <c r="J177" t="s">
        <v>4076</v>
      </c>
      <c r="K177" t="str">
        <f t="shared" si="25"/>
        <v>04009</v>
      </c>
    </row>
    <row r="178" spans="1:11" customFormat="1" x14ac:dyDescent="0.25">
      <c r="A178" t="str">
        <f t="shared" si="22"/>
        <v>04</v>
      </c>
      <c r="B178" t="s">
        <v>130</v>
      </c>
      <c r="C178" t="str">
        <f t="shared" si="20"/>
        <v>013</v>
      </c>
      <c r="D178" t="s">
        <v>130</v>
      </c>
      <c r="E178" t="str">
        <f t="shared" si="26"/>
        <v>06</v>
      </c>
      <c r="F178" t="str">
        <f>"042"</f>
        <v>042</v>
      </c>
      <c r="G178" t="str">
        <f>""</f>
        <v/>
      </c>
      <c r="H178" t="s">
        <v>1</v>
      </c>
      <c r="I178" t="s">
        <v>973</v>
      </c>
      <c r="J178" t="s">
        <v>4085</v>
      </c>
      <c r="K178" t="str">
        <f t="shared" si="25"/>
        <v>04009</v>
      </c>
    </row>
    <row r="179" spans="1:11" customFormat="1" x14ac:dyDescent="0.25">
      <c r="A179" t="str">
        <f t="shared" si="22"/>
        <v>04</v>
      </c>
      <c r="B179" t="s">
        <v>130</v>
      </c>
      <c r="C179" t="str">
        <f t="shared" si="20"/>
        <v>013</v>
      </c>
      <c r="D179" t="s">
        <v>130</v>
      </c>
      <c r="E179" t="str">
        <f t="shared" si="26"/>
        <v>06</v>
      </c>
      <c r="F179" t="str">
        <f>"042"</f>
        <v>042</v>
      </c>
      <c r="G179" t="str">
        <f>""</f>
        <v/>
      </c>
      <c r="H179" t="s">
        <v>0</v>
      </c>
      <c r="I179" t="s">
        <v>973</v>
      </c>
      <c r="J179" t="s">
        <v>4085</v>
      </c>
      <c r="K179" t="str">
        <f t="shared" si="25"/>
        <v>04009</v>
      </c>
    </row>
    <row r="180" spans="1:11" customFormat="1" x14ac:dyDescent="0.25">
      <c r="A180" t="str">
        <f t="shared" si="22"/>
        <v>04</v>
      </c>
      <c r="B180" t="s">
        <v>130</v>
      </c>
      <c r="C180" t="str">
        <f t="shared" si="20"/>
        <v>013</v>
      </c>
      <c r="D180" t="s">
        <v>130</v>
      </c>
      <c r="E180" t="str">
        <f t="shared" si="26"/>
        <v>06</v>
      </c>
      <c r="F180" t="str">
        <f>"043"</f>
        <v>043</v>
      </c>
      <c r="G180" t="str">
        <f>""</f>
        <v/>
      </c>
      <c r="H180" t="s">
        <v>3</v>
      </c>
      <c r="I180" t="s">
        <v>963</v>
      </c>
      <c r="J180" t="s">
        <v>4075</v>
      </c>
      <c r="K180" t="str">
        <f t="shared" si="25"/>
        <v>04009</v>
      </c>
    </row>
    <row r="181" spans="1:11" customFormat="1" x14ac:dyDescent="0.25">
      <c r="A181" t="str">
        <f t="shared" si="22"/>
        <v>04</v>
      </c>
      <c r="B181" t="s">
        <v>130</v>
      </c>
      <c r="C181" t="str">
        <f t="shared" si="20"/>
        <v>013</v>
      </c>
      <c r="D181" t="s">
        <v>130</v>
      </c>
      <c r="E181" t="str">
        <f t="shared" ref="E181:E244" si="27">"07"</f>
        <v>07</v>
      </c>
      <c r="F181" t="str">
        <f>"001"</f>
        <v>001</v>
      </c>
      <c r="G181" t="str">
        <f>""</f>
        <v/>
      </c>
      <c r="H181" t="s">
        <v>1</v>
      </c>
      <c r="I181" t="s">
        <v>974</v>
      </c>
      <c r="J181" t="s">
        <v>4086</v>
      </c>
      <c r="K181" t="str">
        <f t="shared" ref="K181:K191" si="28">"04006"</f>
        <v>04006</v>
      </c>
    </row>
    <row r="182" spans="1:11" customFormat="1" x14ac:dyDescent="0.25">
      <c r="A182" t="str">
        <f t="shared" si="22"/>
        <v>04</v>
      </c>
      <c r="B182" t="s">
        <v>130</v>
      </c>
      <c r="C182" t="str">
        <f t="shared" si="20"/>
        <v>013</v>
      </c>
      <c r="D182" t="s">
        <v>130</v>
      </c>
      <c r="E182" t="str">
        <f t="shared" si="27"/>
        <v>07</v>
      </c>
      <c r="F182" t="str">
        <f>"001"</f>
        <v>001</v>
      </c>
      <c r="G182" t="str">
        <f>""</f>
        <v/>
      </c>
      <c r="H182" t="s">
        <v>0</v>
      </c>
      <c r="I182" t="s">
        <v>974</v>
      </c>
      <c r="J182" t="s">
        <v>4086</v>
      </c>
      <c r="K182" t="str">
        <f t="shared" si="28"/>
        <v>04006</v>
      </c>
    </row>
    <row r="183" spans="1:11" customFormat="1" x14ac:dyDescent="0.25">
      <c r="A183" t="str">
        <f t="shared" si="22"/>
        <v>04</v>
      </c>
      <c r="B183" t="s">
        <v>130</v>
      </c>
      <c r="C183" t="str">
        <f t="shared" si="20"/>
        <v>013</v>
      </c>
      <c r="D183" t="s">
        <v>130</v>
      </c>
      <c r="E183" t="str">
        <f t="shared" si="27"/>
        <v>07</v>
      </c>
      <c r="F183" t="str">
        <f>"002"</f>
        <v>002</v>
      </c>
      <c r="G183" t="str">
        <f>""</f>
        <v/>
      </c>
      <c r="H183" t="s">
        <v>3</v>
      </c>
      <c r="I183" t="s">
        <v>975</v>
      </c>
      <c r="J183" t="s">
        <v>4087</v>
      </c>
      <c r="K183" t="str">
        <f t="shared" si="28"/>
        <v>04006</v>
      </c>
    </row>
    <row r="184" spans="1:11" customFormat="1" x14ac:dyDescent="0.25">
      <c r="A184" t="str">
        <f t="shared" si="22"/>
        <v>04</v>
      </c>
      <c r="B184" t="s">
        <v>130</v>
      </c>
      <c r="C184" t="str">
        <f t="shared" si="20"/>
        <v>013</v>
      </c>
      <c r="D184" t="s">
        <v>130</v>
      </c>
      <c r="E184" t="str">
        <f t="shared" si="27"/>
        <v>07</v>
      </c>
      <c r="F184" t="str">
        <f>"003"</f>
        <v>003</v>
      </c>
      <c r="G184" t="str">
        <f>""</f>
        <v/>
      </c>
      <c r="H184" t="s">
        <v>1</v>
      </c>
      <c r="I184" t="s">
        <v>975</v>
      </c>
      <c r="J184" t="s">
        <v>4087</v>
      </c>
      <c r="K184" t="str">
        <f t="shared" si="28"/>
        <v>04006</v>
      </c>
    </row>
    <row r="185" spans="1:11" customFormat="1" x14ac:dyDescent="0.25">
      <c r="A185" t="str">
        <f t="shared" si="22"/>
        <v>04</v>
      </c>
      <c r="B185" t="s">
        <v>130</v>
      </c>
      <c r="C185" t="str">
        <f t="shared" si="20"/>
        <v>013</v>
      </c>
      <c r="D185" t="s">
        <v>130</v>
      </c>
      <c r="E185" t="str">
        <f t="shared" si="27"/>
        <v>07</v>
      </c>
      <c r="F185" t="str">
        <f>"003"</f>
        <v>003</v>
      </c>
      <c r="G185" t="str">
        <f>""</f>
        <v/>
      </c>
      <c r="H185" t="s">
        <v>0</v>
      </c>
      <c r="I185" t="s">
        <v>975</v>
      </c>
      <c r="J185" t="s">
        <v>4087</v>
      </c>
      <c r="K185" t="str">
        <f t="shared" si="28"/>
        <v>04006</v>
      </c>
    </row>
    <row r="186" spans="1:11" customFormat="1" x14ac:dyDescent="0.25">
      <c r="A186" t="str">
        <f t="shared" si="22"/>
        <v>04</v>
      </c>
      <c r="B186" t="s">
        <v>130</v>
      </c>
      <c r="C186" t="str">
        <f t="shared" si="20"/>
        <v>013</v>
      </c>
      <c r="D186" t="s">
        <v>130</v>
      </c>
      <c r="E186" t="str">
        <f t="shared" si="27"/>
        <v>07</v>
      </c>
      <c r="F186" t="str">
        <f>"004"</f>
        <v>004</v>
      </c>
      <c r="G186" t="str">
        <f>""</f>
        <v/>
      </c>
      <c r="H186" t="s">
        <v>3</v>
      </c>
      <c r="I186" t="s">
        <v>975</v>
      </c>
      <c r="J186" t="s">
        <v>4087</v>
      </c>
      <c r="K186" t="str">
        <f t="shared" si="28"/>
        <v>04006</v>
      </c>
    </row>
    <row r="187" spans="1:11" customFormat="1" x14ac:dyDescent="0.25">
      <c r="A187" t="str">
        <f t="shared" si="22"/>
        <v>04</v>
      </c>
      <c r="B187" t="s">
        <v>130</v>
      </c>
      <c r="C187" t="str">
        <f t="shared" si="20"/>
        <v>013</v>
      </c>
      <c r="D187" t="s">
        <v>130</v>
      </c>
      <c r="E187" t="str">
        <f t="shared" si="27"/>
        <v>07</v>
      </c>
      <c r="F187" t="str">
        <f>"005"</f>
        <v>005</v>
      </c>
      <c r="G187" t="str">
        <f>""</f>
        <v/>
      </c>
      <c r="H187" t="s">
        <v>3</v>
      </c>
      <c r="I187" t="s">
        <v>974</v>
      </c>
      <c r="J187" t="s">
        <v>4086</v>
      </c>
      <c r="K187" t="str">
        <f t="shared" si="28"/>
        <v>04006</v>
      </c>
    </row>
    <row r="188" spans="1:11" customFormat="1" x14ac:dyDescent="0.25">
      <c r="A188" t="str">
        <f t="shared" si="22"/>
        <v>04</v>
      </c>
      <c r="B188" t="s">
        <v>130</v>
      </c>
      <c r="C188" t="str">
        <f t="shared" si="20"/>
        <v>013</v>
      </c>
      <c r="D188" t="s">
        <v>130</v>
      </c>
      <c r="E188" t="str">
        <f t="shared" si="27"/>
        <v>07</v>
      </c>
      <c r="F188" t="str">
        <f>"006"</f>
        <v>006</v>
      </c>
      <c r="G188" t="str">
        <f>""</f>
        <v/>
      </c>
      <c r="H188" t="s">
        <v>1</v>
      </c>
      <c r="I188" t="s">
        <v>976</v>
      </c>
      <c r="J188" t="s">
        <v>4088</v>
      </c>
      <c r="K188" t="str">
        <f t="shared" si="28"/>
        <v>04006</v>
      </c>
    </row>
    <row r="189" spans="1:11" customFormat="1" x14ac:dyDescent="0.25">
      <c r="A189" t="str">
        <f t="shared" si="22"/>
        <v>04</v>
      </c>
      <c r="B189" t="s">
        <v>130</v>
      </c>
      <c r="C189" t="str">
        <f t="shared" ref="C189:C252" si="29">"013"</f>
        <v>013</v>
      </c>
      <c r="D189" t="s">
        <v>130</v>
      </c>
      <c r="E189" t="str">
        <f t="shared" si="27"/>
        <v>07</v>
      </c>
      <c r="F189" t="str">
        <f>"006"</f>
        <v>006</v>
      </c>
      <c r="G189" t="str">
        <f>""</f>
        <v/>
      </c>
      <c r="H189" t="s">
        <v>0</v>
      </c>
      <c r="I189" t="s">
        <v>976</v>
      </c>
      <c r="J189" t="s">
        <v>4088</v>
      </c>
      <c r="K189" t="str">
        <f t="shared" si="28"/>
        <v>04006</v>
      </c>
    </row>
    <row r="190" spans="1:11" customFormat="1" x14ac:dyDescent="0.25">
      <c r="A190" t="str">
        <f t="shared" si="22"/>
        <v>04</v>
      </c>
      <c r="B190" t="s">
        <v>130</v>
      </c>
      <c r="C190" t="str">
        <f t="shared" si="29"/>
        <v>013</v>
      </c>
      <c r="D190" t="s">
        <v>130</v>
      </c>
      <c r="E190" t="str">
        <f t="shared" si="27"/>
        <v>07</v>
      </c>
      <c r="F190" t="str">
        <f>"007"</f>
        <v>007</v>
      </c>
      <c r="G190" t="str">
        <f>""</f>
        <v/>
      </c>
      <c r="H190" t="s">
        <v>1</v>
      </c>
      <c r="I190" t="s">
        <v>976</v>
      </c>
      <c r="J190" t="s">
        <v>4088</v>
      </c>
      <c r="K190" t="str">
        <f t="shared" si="28"/>
        <v>04006</v>
      </c>
    </row>
    <row r="191" spans="1:11" customFormat="1" x14ac:dyDescent="0.25">
      <c r="A191" t="str">
        <f t="shared" si="22"/>
        <v>04</v>
      </c>
      <c r="B191" t="s">
        <v>130</v>
      </c>
      <c r="C191" t="str">
        <f t="shared" si="29"/>
        <v>013</v>
      </c>
      <c r="D191" t="s">
        <v>130</v>
      </c>
      <c r="E191" t="str">
        <f t="shared" si="27"/>
        <v>07</v>
      </c>
      <c r="F191" t="str">
        <f>"007"</f>
        <v>007</v>
      </c>
      <c r="G191" t="str">
        <f>""</f>
        <v/>
      </c>
      <c r="H191" t="s">
        <v>0</v>
      </c>
      <c r="I191" t="s">
        <v>976</v>
      </c>
      <c r="J191" t="s">
        <v>4088</v>
      </c>
      <c r="K191" t="str">
        <f t="shared" si="28"/>
        <v>04006</v>
      </c>
    </row>
    <row r="192" spans="1:11" customFormat="1" x14ac:dyDescent="0.25">
      <c r="A192" t="str">
        <f t="shared" si="22"/>
        <v>04</v>
      </c>
      <c r="B192" t="s">
        <v>130</v>
      </c>
      <c r="C192" t="str">
        <f t="shared" si="29"/>
        <v>013</v>
      </c>
      <c r="D192" t="s">
        <v>130</v>
      </c>
      <c r="E192" t="str">
        <f t="shared" si="27"/>
        <v>07</v>
      </c>
      <c r="F192" t="str">
        <f>"008"</f>
        <v>008</v>
      </c>
      <c r="G192" t="str">
        <f>""</f>
        <v/>
      </c>
      <c r="H192" t="s">
        <v>1</v>
      </c>
      <c r="I192" t="s">
        <v>977</v>
      </c>
      <c r="J192" t="s">
        <v>4089</v>
      </c>
      <c r="K192" t="str">
        <f>"04007"</f>
        <v>04007</v>
      </c>
    </row>
    <row r="193" spans="1:11" customFormat="1" x14ac:dyDescent="0.25">
      <c r="A193" t="str">
        <f t="shared" si="22"/>
        <v>04</v>
      </c>
      <c r="B193" t="s">
        <v>130</v>
      </c>
      <c r="C193" t="str">
        <f t="shared" si="29"/>
        <v>013</v>
      </c>
      <c r="D193" t="s">
        <v>130</v>
      </c>
      <c r="E193" t="str">
        <f t="shared" si="27"/>
        <v>07</v>
      </c>
      <c r="F193" t="str">
        <f>"008"</f>
        <v>008</v>
      </c>
      <c r="G193" t="str">
        <f>""</f>
        <v/>
      </c>
      <c r="H193" t="s">
        <v>0</v>
      </c>
      <c r="I193" t="s">
        <v>977</v>
      </c>
      <c r="J193" t="s">
        <v>4089</v>
      </c>
      <c r="K193" t="str">
        <f>"04007"</f>
        <v>04007</v>
      </c>
    </row>
    <row r="194" spans="1:11" customFormat="1" x14ac:dyDescent="0.25">
      <c r="A194" t="str">
        <f t="shared" si="22"/>
        <v>04</v>
      </c>
      <c r="B194" t="s">
        <v>130</v>
      </c>
      <c r="C194" t="str">
        <f t="shared" si="29"/>
        <v>013</v>
      </c>
      <c r="D194" t="s">
        <v>130</v>
      </c>
      <c r="E194" t="str">
        <f t="shared" si="27"/>
        <v>07</v>
      </c>
      <c r="F194" t="str">
        <f>"010"</f>
        <v>010</v>
      </c>
      <c r="G194" t="str">
        <f>""</f>
        <v/>
      </c>
      <c r="H194" t="s">
        <v>1</v>
      </c>
      <c r="I194" t="s">
        <v>978</v>
      </c>
      <c r="J194" t="s">
        <v>4090</v>
      </c>
      <c r="K194" t="str">
        <f>"04006"</f>
        <v>04006</v>
      </c>
    </row>
    <row r="195" spans="1:11" customFormat="1" x14ac:dyDescent="0.25">
      <c r="A195" t="str">
        <f t="shared" ref="A195:A258" si="30">"04"</f>
        <v>04</v>
      </c>
      <c r="B195" t="s">
        <v>130</v>
      </c>
      <c r="C195" t="str">
        <f t="shared" si="29"/>
        <v>013</v>
      </c>
      <c r="D195" t="s">
        <v>130</v>
      </c>
      <c r="E195" t="str">
        <f t="shared" si="27"/>
        <v>07</v>
      </c>
      <c r="F195" t="str">
        <f>"010"</f>
        <v>010</v>
      </c>
      <c r="G195" t="str">
        <f>""</f>
        <v/>
      </c>
      <c r="H195" t="s">
        <v>0</v>
      </c>
      <c r="I195" t="s">
        <v>978</v>
      </c>
      <c r="J195" t="s">
        <v>4090</v>
      </c>
      <c r="K195" t="str">
        <f>"04006"</f>
        <v>04006</v>
      </c>
    </row>
    <row r="196" spans="1:11" customFormat="1" x14ac:dyDescent="0.25">
      <c r="A196" t="str">
        <f t="shared" si="30"/>
        <v>04</v>
      </c>
      <c r="B196" t="s">
        <v>130</v>
      </c>
      <c r="C196" t="str">
        <f t="shared" si="29"/>
        <v>013</v>
      </c>
      <c r="D196" t="s">
        <v>130</v>
      </c>
      <c r="E196" t="str">
        <f t="shared" si="27"/>
        <v>07</v>
      </c>
      <c r="F196" t="str">
        <f>"011"</f>
        <v>011</v>
      </c>
      <c r="G196" t="str">
        <f>""</f>
        <v/>
      </c>
      <c r="H196" t="s">
        <v>1</v>
      </c>
      <c r="I196" t="s">
        <v>978</v>
      </c>
      <c r="J196" t="s">
        <v>4090</v>
      </c>
      <c r="K196" t="str">
        <f>"04006"</f>
        <v>04006</v>
      </c>
    </row>
    <row r="197" spans="1:11" customFormat="1" x14ac:dyDescent="0.25">
      <c r="A197" t="str">
        <f t="shared" si="30"/>
        <v>04</v>
      </c>
      <c r="B197" t="s">
        <v>130</v>
      </c>
      <c r="C197" t="str">
        <f t="shared" si="29"/>
        <v>013</v>
      </c>
      <c r="D197" t="s">
        <v>130</v>
      </c>
      <c r="E197" t="str">
        <f t="shared" si="27"/>
        <v>07</v>
      </c>
      <c r="F197" t="str">
        <f>"011"</f>
        <v>011</v>
      </c>
      <c r="G197" t="str">
        <f>""</f>
        <v/>
      </c>
      <c r="H197" t="s">
        <v>0</v>
      </c>
      <c r="I197" t="s">
        <v>978</v>
      </c>
      <c r="J197" t="s">
        <v>4090</v>
      </c>
      <c r="K197" t="str">
        <f>"04006"</f>
        <v>04006</v>
      </c>
    </row>
    <row r="198" spans="1:11" customFormat="1" x14ac:dyDescent="0.25">
      <c r="A198" t="str">
        <f t="shared" si="30"/>
        <v>04</v>
      </c>
      <c r="B198" t="s">
        <v>130</v>
      </c>
      <c r="C198" t="str">
        <f t="shared" si="29"/>
        <v>013</v>
      </c>
      <c r="D198" t="s">
        <v>130</v>
      </c>
      <c r="E198" t="str">
        <f t="shared" si="27"/>
        <v>07</v>
      </c>
      <c r="F198" t="str">
        <f>"012"</f>
        <v>012</v>
      </c>
      <c r="G198" t="str">
        <f>""</f>
        <v/>
      </c>
      <c r="H198" t="s">
        <v>1</v>
      </c>
      <c r="I198" t="s">
        <v>977</v>
      </c>
      <c r="J198" t="s">
        <v>4089</v>
      </c>
      <c r="K198" t="str">
        <f t="shared" ref="K198:K217" si="31">"04007"</f>
        <v>04007</v>
      </c>
    </row>
    <row r="199" spans="1:11" customFormat="1" x14ac:dyDescent="0.25">
      <c r="A199" t="str">
        <f t="shared" si="30"/>
        <v>04</v>
      </c>
      <c r="B199" t="s">
        <v>130</v>
      </c>
      <c r="C199" t="str">
        <f t="shared" si="29"/>
        <v>013</v>
      </c>
      <c r="D199" t="s">
        <v>130</v>
      </c>
      <c r="E199" t="str">
        <f t="shared" si="27"/>
        <v>07</v>
      </c>
      <c r="F199" t="str">
        <f>"012"</f>
        <v>012</v>
      </c>
      <c r="G199" t="str">
        <f>""</f>
        <v/>
      </c>
      <c r="H199" t="s">
        <v>0</v>
      </c>
      <c r="I199" t="s">
        <v>977</v>
      </c>
      <c r="J199" t="s">
        <v>4089</v>
      </c>
      <c r="K199" t="str">
        <f t="shared" si="31"/>
        <v>04007</v>
      </c>
    </row>
    <row r="200" spans="1:11" customFormat="1" x14ac:dyDescent="0.25">
      <c r="A200" t="str">
        <f t="shared" si="30"/>
        <v>04</v>
      </c>
      <c r="B200" t="s">
        <v>130</v>
      </c>
      <c r="C200" t="str">
        <f t="shared" si="29"/>
        <v>013</v>
      </c>
      <c r="D200" t="s">
        <v>130</v>
      </c>
      <c r="E200" t="str">
        <f t="shared" si="27"/>
        <v>07</v>
      </c>
      <c r="F200" t="str">
        <f>"012"</f>
        <v>012</v>
      </c>
      <c r="G200" t="str">
        <f>""</f>
        <v/>
      </c>
      <c r="H200" t="s">
        <v>2</v>
      </c>
      <c r="I200" t="s">
        <v>977</v>
      </c>
      <c r="J200" t="s">
        <v>4089</v>
      </c>
      <c r="K200" t="str">
        <f t="shared" si="31"/>
        <v>04007</v>
      </c>
    </row>
    <row r="201" spans="1:11" customFormat="1" x14ac:dyDescent="0.25">
      <c r="A201" t="str">
        <f t="shared" si="30"/>
        <v>04</v>
      </c>
      <c r="B201" t="s">
        <v>130</v>
      </c>
      <c r="C201" t="str">
        <f t="shared" si="29"/>
        <v>013</v>
      </c>
      <c r="D201" t="s">
        <v>130</v>
      </c>
      <c r="E201" t="str">
        <f t="shared" si="27"/>
        <v>07</v>
      </c>
      <c r="F201" t="str">
        <f>"013"</f>
        <v>013</v>
      </c>
      <c r="G201" t="str">
        <f>""</f>
        <v/>
      </c>
      <c r="H201" t="s">
        <v>1</v>
      </c>
      <c r="I201" t="s">
        <v>977</v>
      </c>
      <c r="J201" t="s">
        <v>4089</v>
      </c>
      <c r="K201" t="str">
        <f t="shared" si="31"/>
        <v>04007</v>
      </c>
    </row>
    <row r="202" spans="1:11" customFormat="1" x14ac:dyDescent="0.25">
      <c r="A202" t="str">
        <f t="shared" si="30"/>
        <v>04</v>
      </c>
      <c r="B202" t="s">
        <v>130</v>
      </c>
      <c r="C202" t="str">
        <f t="shared" si="29"/>
        <v>013</v>
      </c>
      <c r="D202" t="s">
        <v>130</v>
      </c>
      <c r="E202" t="str">
        <f t="shared" si="27"/>
        <v>07</v>
      </c>
      <c r="F202" t="str">
        <f>"013"</f>
        <v>013</v>
      </c>
      <c r="G202" t="str">
        <f>""</f>
        <v/>
      </c>
      <c r="H202" t="s">
        <v>0</v>
      </c>
      <c r="I202" t="s">
        <v>977</v>
      </c>
      <c r="J202" t="s">
        <v>4089</v>
      </c>
      <c r="K202" t="str">
        <f t="shared" si="31"/>
        <v>04007</v>
      </c>
    </row>
    <row r="203" spans="1:11" customFormat="1" x14ac:dyDescent="0.25">
      <c r="A203" t="str">
        <f t="shared" si="30"/>
        <v>04</v>
      </c>
      <c r="B203" t="s">
        <v>130</v>
      </c>
      <c r="C203" t="str">
        <f t="shared" si="29"/>
        <v>013</v>
      </c>
      <c r="D203" t="s">
        <v>130</v>
      </c>
      <c r="E203" t="str">
        <f t="shared" si="27"/>
        <v>07</v>
      </c>
      <c r="F203" t="str">
        <f>"014"</f>
        <v>014</v>
      </c>
      <c r="G203" t="str">
        <f>""</f>
        <v/>
      </c>
      <c r="H203" t="s">
        <v>1</v>
      </c>
      <c r="I203" t="s">
        <v>979</v>
      </c>
      <c r="J203" t="s">
        <v>4091</v>
      </c>
      <c r="K203" t="str">
        <f t="shared" si="31"/>
        <v>04007</v>
      </c>
    </row>
    <row r="204" spans="1:11" customFormat="1" x14ac:dyDescent="0.25">
      <c r="A204" t="str">
        <f t="shared" si="30"/>
        <v>04</v>
      </c>
      <c r="B204" t="s">
        <v>130</v>
      </c>
      <c r="C204" t="str">
        <f t="shared" si="29"/>
        <v>013</v>
      </c>
      <c r="D204" t="s">
        <v>130</v>
      </c>
      <c r="E204" t="str">
        <f t="shared" si="27"/>
        <v>07</v>
      </c>
      <c r="F204" t="str">
        <f>"014"</f>
        <v>014</v>
      </c>
      <c r="G204" t="str">
        <f>""</f>
        <v/>
      </c>
      <c r="H204" t="s">
        <v>0</v>
      </c>
      <c r="I204" t="s">
        <v>979</v>
      </c>
      <c r="J204" t="s">
        <v>4091</v>
      </c>
      <c r="K204" t="str">
        <f t="shared" si="31"/>
        <v>04007</v>
      </c>
    </row>
    <row r="205" spans="1:11" customFormat="1" x14ac:dyDescent="0.25">
      <c r="A205" t="str">
        <f t="shared" si="30"/>
        <v>04</v>
      </c>
      <c r="B205" t="s">
        <v>130</v>
      </c>
      <c r="C205" t="str">
        <f t="shared" si="29"/>
        <v>013</v>
      </c>
      <c r="D205" t="s">
        <v>130</v>
      </c>
      <c r="E205" t="str">
        <f t="shared" si="27"/>
        <v>07</v>
      </c>
      <c r="F205" t="str">
        <f>"015"</f>
        <v>015</v>
      </c>
      <c r="G205" t="str">
        <f>""</f>
        <v/>
      </c>
      <c r="H205" t="s">
        <v>1</v>
      </c>
      <c r="I205" t="s">
        <v>980</v>
      </c>
      <c r="J205" t="s">
        <v>4092</v>
      </c>
      <c r="K205" t="str">
        <f t="shared" si="31"/>
        <v>04007</v>
      </c>
    </row>
    <row r="206" spans="1:11" customFormat="1" x14ac:dyDescent="0.25">
      <c r="A206" t="str">
        <f t="shared" si="30"/>
        <v>04</v>
      </c>
      <c r="B206" t="s">
        <v>130</v>
      </c>
      <c r="C206" t="str">
        <f t="shared" si="29"/>
        <v>013</v>
      </c>
      <c r="D206" t="s">
        <v>130</v>
      </c>
      <c r="E206" t="str">
        <f t="shared" si="27"/>
        <v>07</v>
      </c>
      <c r="F206" t="str">
        <f>"015"</f>
        <v>015</v>
      </c>
      <c r="G206" t="str">
        <f>""</f>
        <v/>
      </c>
      <c r="H206" t="s">
        <v>0</v>
      </c>
      <c r="I206" t="s">
        <v>980</v>
      </c>
      <c r="J206" t="s">
        <v>4092</v>
      </c>
      <c r="K206" t="str">
        <f t="shared" si="31"/>
        <v>04007</v>
      </c>
    </row>
    <row r="207" spans="1:11" customFormat="1" x14ac:dyDescent="0.25">
      <c r="A207" t="str">
        <f t="shared" si="30"/>
        <v>04</v>
      </c>
      <c r="B207" t="s">
        <v>130</v>
      </c>
      <c r="C207" t="str">
        <f t="shared" si="29"/>
        <v>013</v>
      </c>
      <c r="D207" t="s">
        <v>130</v>
      </c>
      <c r="E207" t="str">
        <f t="shared" si="27"/>
        <v>07</v>
      </c>
      <c r="F207" t="str">
        <f>"016"</f>
        <v>016</v>
      </c>
      <c r="G207" t="str">
        <f>""</f>
        <v/>
      </c>
      <c r="H207" t="s">
        <v>1</v>
      </c>
      <c r="I207" t="s">
        <v>981</v>
      </c>
      <c r="J207" t="s">
        <v>4093</v>
      </c>
      <c r="K207" t="str">
        <f t="shared" si="31"/>
        <v>04007</v>
      </c>
    </row>
    <row r="208" spans="1:11" customFormat="1" x14ac:dyDescent="0.25">
      <c r="A208" t="str">
        <f t="shared" si="30"/>
        <v>04</v>
      </c>
      <c r="B208" t="s">
        <v>130</v>
      </c>
      <c r="C208" t="str">
        <f t="shared" si="29"/>
        <v>013</v>
      </c>
      <c r="D208" t="s">
        <v>130</v>
      </c>
      <c r="E208" t="str">
        <f t="shared" si="27"/>
        <v>07</v>
      </c>
      <c r="F208" t="str">
        <f>"016"</f>
        <v>016</v>
      </c>
      <c r="G208" t="str">
        <f>""</f>
        <v/>
      </c>
      <c r="H208" t="s">
        <v>0</v>
      </c>
      <c r="I208" t="s">
        <v>981</v>
      </c>
      <c r="J208" t="s">
        <v>4093</v>
      </c>
      <c r="K208" t="str">
        <f t="shared" si="31"/>
        <v>04007</v>
      </c>
    </row>
    <row r="209" spans="1:11" customFormat="1" x14ac:dyDescent="0.25">
      <c r="A209" t="str">
        <f t="shared" si="30"/>
        <v>04</v>
      </c>
      <c r="B209" t="s">
        <v>130</v>
      </c>
      <c r="C209" t="str">
        <f t="shared" si="29"/>
        <v>013</v>
      </c>
      <c r="D209" t="s">
        <v>130</v>
      </c>
      <c r="E209" t="str">
        <f t="shared" si="27"/>
        <v>07</v>
      </c>
      <c r="F209" t="str">
        <f>"017"</f>
        <v>017</v>
      </c>
      <c r="G209" t="str">
        <f>""</f>
        <v/>
      </c>
      <c r="H209" t="s">
        <v>1</v>
      </c>
      <c r="I209" t="s">
        <v>982</v>
      </c>
      <c r="J209" t="s">
        <v>4094</v>
      </c>
      <c r="K209" t="str">
        <f t="shared" si="31"/>
        <v>04007</v>
      </c>
    </row>
    <row r="210" spans="1:11" customFormat="1" x14ac:dyDescent="0.25">
      <c r="A210" t="str">
        <f t="shared" si="30"/>
        <v>04</v>
      </c>
      <c r="B210" t="s">
        <v>130</v>
      </c>
      <c r="C210" t="str">
        <f t="shared" si="29"/>
        <v>013</v>
      </c>
      <c r="D210" t="s">
        <v>130</v>
      </c>
      <c r="E210" t="str">
        <f t="shared" si="27"/>
        <v>07</v>
      </c>
      <c r="F210" t="str">
        <f>"017"</f>
        <v>017</v>
      </c>
      <c r="G210" t="str">
        <f>""</f>
        <v/>
      </c>
      <c r="H210" t="s">
        <v>0</v>
      </c>
      <c r="I210" t="s">
        <v>982</v>
      </c>
      <c r="J210" t="s">
        <v>4094</v>
      </c>
      <c r="K210" t="str">
        <f t="shared" si="31"/>
        <v>04007</v>
      </c>
    </row>
    <row r="211" spans="1:11" customFormat="1" x14ac:dyDescent="0.25">
      <c r="A211" t="str">
        <f t="shared" si="30"/>
        <v>04</v>
      </c>
      <c r="B211" t="s">
        <v>130</v>
      </c>
      <c r="C211" t="str">
        <f t="shared" si="29"/>
        <v>013</v>
      </c>
      <c r="D211" t="s">
        <v>130</v>
      </c>
      <c r="E211" t="str">
        <f t="shared" si="27"/>
        <v>07</v>
      </c>
      <c r="F211" t="str">
        <f>"018"</f>
        <v>018</v>
      </c>
      <c r="G211" t="str">
        <f>""</f>
        <v/>
      </c>
      <c r="H211" t="s">
        <v>1</v>
      </c>
      <c r="I211" t="s">
        <v>980</v>
      </c>
      <c r="J211" t="s">
        <v>4092</v>
      </c>
      <c r="K211" t="str">
        <f t="shared" si="31"/>
        <v>04007</v>
      </c>
    </row>
    <row r="212" spans="1:11" customFormat="1" x14ac:dyDescent="0.25">
      <c r="A212" t="str">
        <f t="shared" si="30"/>
        <v>04</v>
      </c>
      <c r="B212" t="s">
        <v>130</v>
      </c>
      <c r="C212" t="str">
        <f t="shared" si="29"/>
        <v>013</v>
      </c>
      <c r="D212" t="s">
        <v>130</v>
      </c>
      <c r="E212" t="str">
        <f t="shared" si="27"/>
        <v>07</v>
      </c>
      <c r="F212" t="str">
        <f>"018"</f>
        <v>018</v>
      </c>
      <c r="G212" t="str">
        <f>""</f>
        <v/>
      </c>
      <c r="H212" t="s">
        <v>0</v>
      </c>
      <c r="I212" t="s">
        <v>980</v>
      </c>
      <c r="J212" t="s">
        <v>4092</v>
      </c>
      <c r="K212" t="str">
        <f t="shared" si="31"/>
        <v>04007</v>
      </c>
    </row>
    <row r="213" spans="1:11" customFormat="1" x14ac:dyDescent="0.25">
      <c r="A213" t="str">
        <f t="shared" si="30"/>
        <v>04</v>
      </c>
      <c r="B213" t="s">
        <v>130</v>
      </c>
      <c r="C213" t="str">
        <f t="shared" si="29"/>
        <v>013</v>
      </c>
      <c r="D213" t="s">
        <v>130</v>
      </c>
      <c r="E213" t="str">
        <f t="shared" si="27"/>
        <v>07</v>
      </c>
      <c r="F213" t="str">
        <f>"019"</f>
        <v>019</v>
      </c>
      <c r="G213" t="str">
        <f>""</f>
        <v/>
      </c>
      <c r="H213" t="s">
        <v>1</v>
      </c>
      <c r="I213" t="s">
        <v>980</v>
      </c>
      <c r="J213" t="s">
        <v>4092</v>
      </c>
      <c r="K213" t="str">
        <f t="shared" si="31"/>
        <v>04007</v>
      </c>
    </row>
    <row r="214" spans="1:11" customFormat="1" x14ac:dyDescent="0.25">
      <c r="A214" t="str">
        <f t="shared" si="30"/>
        <v>04</v>
      </c>
      <c r="B214" t="s">
        <v>130</v>
      </c>
      <c r="C214" t="str">
        <f t="shared" si="29"/>
        <v>013</v>
      </c>
      <c r="D214" t="s">
        <v>130</v>
      </c>
      <c r="E214" t="str">
        <f t="shared" si="27"/>
        <v>07</v>
      </c>
      <c r="F214" t="str">
        <f>"019"</f>
        <v>019</v>
      </c>
      <c r="G214" t="str">
        <f>""</f>
        <v/>
      </c>
      <c r="H214" t="s">
        <v>0</v>
      </c>
      <c r="I214" t="s">
        <v>980</v>
      </c>
      <c r="J214" t="s">
        <v>4092</v>
      </c>
      <c r="K214" t="str">
        <f t="shared" si="31"/>
        <v>04007</v>
      </c>
    </row>
    <row r="215" spans="1:11" customFormat="1" x14ac:dyDescent="0.25">
      <c r="A215" t="str">
        <f t="shared" si="30"/>
        <v>04</v>
      </c>
      <c r="B215" t="s">
        <v>130</v>
      </c>
      <c r="C215" t="str">
        <f t="shared" si="29"/>
        <v>013</v>
      </c>
      <c r="D215" t="s">
        <v>130</v>
      </c>
      <c r="E215" t="str">
        <f t="shared" si="27"/>
        <v>07</v>
      </c>
      <c r="F215" t="str">
        <f>"020"</f>
        <v>020</v>
      </c>
      <c r="G215" t="str">
        <f>""</f>
        <v/>
      </c>
      <c r="H215" t="s">
        <v>1</v>
      </c>
      <c r="I215" t="s">
        <v>983</v>
      </c>
      <c r="J215" t="s">
        <v>4095</v>
      </c>
      <c r="K215" t="str">
        <f t="shared" si="31"/>
        <v>04007</v>
      </c>
    </row>
    <row r="216" spans="1:11" customFormat="1" x14ac:dyDescent="0.25">
      <c r="A216" t="str">
        <f t="shared" si="30"/>
        <v>04</v>
      </c>
      <c r="B216" t="s">
        <v>130</v>
      </c>
      <c r="C216" t="str">
        <f t="shared" si="29"/>
        <v>013</v>
      </c>
      <c r="D216" t="s">
        <v>130</v>
      </c>
      <c r="E216" t="str">
        <f t="shared" si="27"/>
        <v>07</v>
      </c>
      <c r="F216" t="str">
        <f>"020"</f>
        <v>020</v>
      </c>
      <c r="G216" t="str">
        <f>""</f>
        <v/>
      </c>
      <c r="H216" t="s">
        <v>0</v>
      </c>
      <c r="I216" t="s">
        <v>983</v>
      </c>
      <c r="J216" t="s">
        <v>4095</v>
      </c>
      <c r="K216" t="str">
        <f t="shared" si="31"/>
        <v>04007</v>
      </c>
    </row>
    <row r="217" spans="1:11" customFormat="1" x14ac:dyDescent="0.25">
      <c r="A217" t="str">
        <f t="shared" si="30"/>
        <v>04</v>
      </c>
      <c r="B217" t="s">
        <v>130</v>
      </c>
      <c r="C217" t="str">
        <f t="shared" si="29"/>
        <v>013</v>
      </c>
      <c r="D217" t="s">
        <v>130</v>
      </c>
      <c r="E217" t="str">
        <f t="shared" si="27"/>
        <v>07</v>
      </c>
      <c r="F217" t="str">
        <f>"020"</f>
        <v>020</v>
      </c>
      <c r="G217" t="str">
        <f>""</f>
        <v/>
      </c>
      <c r="H217" t="s">
        <v>2</v>
      </c>
      <c r="I217" t="s">
        <v>983</v>
      </c>
      <c r="J217" t="s">
        <v>4095</v>
      </c>
      <c r="K217" t="str">
        <f t="shared" si="31"/>
        <v>04007</v>
      </c>
    </row>
    <row r="218" spans="1:11" customFormat="1" x14ac:dyDescent="0.25">
      <c r="A218" t="str">
        <f t="shared" si="30"/>
        <v>04</v>
      </c>
      <c r="B218" t="s">
        <v>130</v>
      </c>
      <c r="C218" t="str">
        <f t="shared" si="29"/>
        <v>013</v>
      </c>
      <c r="D218" t="s">
        <v>130</v>
      </c>
      <c r="E218" t="str">
        <f t="shared" si="27"/>
        <v>07</v>
      </c>
      <c r="F218" t="str">
        <f>"021"</f>
        <v>021</v>
      </c>
      <c r="G218" t="str">
        <f>""</f>
        <v/>
      </c>
      <c r="H218" t="s">
        <v>1</v>
      </c>
      <c r="I218" t="s">
        <v>984</v>
      </c>
      <c r="J218" t="s">
        <v>4096</v>
      </c>
      <c r="K218" t="str">
        <f t="shared" ref="K218:K226" si="32">"04120"</f>
        <v>04120</v>
      </c>
    </row>
    <row r="219" spans="1:11" customFormat="1" x14ac:dyDescent="0.25">
      <c r="A219" t="str">
        <f t="shared" si="30"/>
        <v>04</v>
      </c>
      <c r="B219" t="s">
        <v>130</v>
      </c>
      <c r="C219" t="str">
        <f t="shared" si="29"/>
        <v>013</v>
      </c>
      <c r="D219" t="s">
        <v>130</v>
      </c>
      <c r="E219" t="str">
        <f t="shared" si="27"/>
        <v>07</v>
      </c>
      <c r="F219" t="str">
        <f>"021"</f>
        <v>021</v>
      </c>
      <c r="G219" t="str">
        <f>""</f>
        <v/>
      </c>
      <c r="H219" t="s">
        <v>0</v>
      </c>
      <c r="I219" t="s">
        <v>984</v>
      </c>
      <c r="J219" t="s">
        <v>4096</v>
      </c>
      <c r="K219" t="str">
        <f t="shared" si="32"/>
        <v>04120</v>
      </c>
    </row>
    <row r="220" spans="1:11" customFormat="1" x14ac:dyDescent="0.25">
      <c r="A220" t="str">
        <f t="shared" si="30"/>
        <v>04</v>
      </c>
      <c r="B220" t="s">
        <v>130</v>
      </c>
      <c r="C220" t="str">
        <f t="shared" si="29"/>
        <v>013</v>
      </c>
      <c r="D220" t="s">
        <v>130</v>
      </c>
      <c r="E220" t="str">
        <f t="shared" si="27"/>
        <v>07</v>
      </c>
      <c r="F220" t="str">
        <f>"021"</f>
        <v>021</v>
      </c>
      <c r="G220" t="str">
        <f>""</f>
        <v/>
      </c>
      <c r="H220" t="s">
        <v>2</v>
      </c>
      <c r="I220" t="s">
        <v>984</v>
      </c>
      <c r="J220" t="s">
        <v>4096</v>
      </c>
      <c r="K220" t="str">
        <f t="shared" si="32"/>
        <v>04120</v>
      </c>
    </row>
    <row r="221" spans="1:11" customFormat="1" x14ac:dyDescent="0.25">
      <c r="A221" t="str">
        <f t="shared" si="30"/>
        <v>04</v>
      </c>
      <c r="B221" t="s">
        <v>130</v>
      </c>
      <c r="C221" t="str">
        <f t="shared" si="29"/>
        <v>013</v>
      </c>
      <c r="D221" t="s">
        <v>130</v>
      </c>
      <c r="E221" t="str">
        <f t="shared" si="27"/>
        <v>07</v>
      </c>
      <c r="F221" t="str">
        <f>"022"</f>
        <v>022</v>
      </c>
      <c r="G221" t="str">
        <f>""</f>
        <v/>
      </c>
      <c r="H221" t="s">
        <v>1</v>
      </c>
      <c r="I221" t="s">
        <v>984</v>
      </c>
      <c r="J221" t="s">
        <v>4096</v>
      </c>
      <c r="K221" t="str">
        <f t="shared" si="32"/>
        <v>04120</v>
      </c>
    </row>
    <row r="222" spans="1:11" customFormat="1" x14ac:dyDescent="0.25">
      <c r="A222" t="str">
        <f t="shared" si="30"/>
        <v>04</v>
      </c>
      <c r="B222" t="s">
        <v>130</v>
      </c>
      <c r="C222" t="str">
        <f t="shared" si="29"/>
        <v>013</v>
      </c>
      <c r="D222" t="s">
        <v>130</v>
      </c>
      <c r="E222" t="str">
        <f t="shared" si="27"/>
        <v>07</v>
      </c>
      <c r="F222" t="str">
        <f>"022"</f>
        <v>022</v>
      </c>
      <c r="G222" t="str">
        <f>""</f>
        <v/>
      </c>
      <c r="H222" t="s">
        <v>0</v>
      </c>
      <c r="I222" t="s">
        <v>984</v>
      </c>
      <c r="J222" t="s">
        <v>4096</v>
      </c>
      <c r="K222" t="str">
        <f t="shared" si="32"/>
        <v>04120</v>
      </c>
    </row>
    <row r="223" spans="1:11" customFormat="1" x14ac:dyDescent="0.25">
      <c r="A223" t="str">
        <f t="shared" si="30"/>
        <v>04</v>
      </c>
      <c r="B223" t="s">
        <v>130</v>
      </c>
      <c r="C223" t="str">
        <f t="shared" si="29"/>
        <v>013</v>
      </c>
      <c r="D223" t="s">
        <v>130</v>
      </c>
      <c r="E223" t="str">
        <f t="shared" si="27"/>
        <v>07</v>
      </c>
      <c r="F223" t="str">
        <f>"022"</f>
        <v>022</v>
      </c>
      <c r="G223" t="str">
        <f>""</f>
        <v/>
      </c>
      <c r="H223" t="s">
        <v>2</v>
      </c>
      <c r="I223" t="s">
        <v>984</v>
      </c>
      <c r="J223" t="s">
        <v>4096</v>
      </c>
      <c r="K223" t="str">
        <f t="shared" si="32"/>
        <v>04120</v>
      </c>
    </row>
    <row r="224" spans="1:11" customFormat="1" x14ac:dyDescent="0.25">
      <c r="A224" t="str">
        <f t="shared" si="30"/>
        <v>04</v>
      </c>
      <c r="B224" t="s">
        <v>130</v>
      </c>
      <c r="C224" t="str">
        <f t="shared" si="29"/>
        <v>013</v>
      </c>
      <c r="D224" t="s">
        <v>130</v>
      </c>
      <c r="E224" t="str">
        <f t="shared" si="27"/>
        <v>07</v>
      </c>
      <c r="F224" t="str">
        <f>"023"</f>
        <v>023</v>
      </c>
      <c r="G224" t="str">
        <f>""</f>
        <v/>
      </c>
      <c r="H224" t="s">
        <v>1</v>
      </c>
      <c r="I224" t="s">
        <v>984</v>
      </c>
      <c r="J224" t="s">
        <v>4096</v>
      </c>
      <c r="K224" t="str">
        <f t="shared" si="32"/>
        <v>04120</v>
      </c>
    </row>
    <row r="225" spans="1:11" customFormat="1" x14ac:dyDescent="0.25">
      <c r="A225" t="str">
        <f t="shared" si="30"/>
        <v>04</v>
      </c>
      <c r="B225" t="s">
        <v>130</v>
      </c>
      <c r="C225" t="str">
        <f t="shared" si="29"/>
        <v>013</v>
      </c>
      <c r="D225" t="s">
        <v>130</v>
      </c>
      <c r="E225" t="str">
        <f t="shared" si="27"/>
        <v>07</v>
      </c>
      <c r="F225" t="str">
        <f>"023"</f>
        <v>023</v>
      </c>
      <c r="G225" t="str">
        <f>""</f>
        <v/>
      </c>
      <c r="H225" t="s">
        <v>0</v>
      </c>
      <c r="I225" t="s">
        <v>984</v>
      </c>
      <c r="J225" t="s">
        <v>4096</v>
      </c>
      <c r="K225" t="str">
        <f t="shared" si="32"/>
        <v>04120</v>
      </c>
    </row>
    <row r="226" spans="1:11" customFormat="1" x14ac:dyDescent="0.25">
      <c r="A226" t="str">
        <f t="shared" si="30"/>
        <v>04</v>
      </c>
      <c r="B226" t="s">
        <v>130</v>
      </c>
      <c r="C226" t="str">
        <f t="shared" si="29"/>
        <v>013</v>
      </c>
      <c r="D226" t="s">
        <v>130</v>
      </c>
      <c r="E226" t="str">
        <f t="shared" si="27"/>
        <v>07</v>
      </c>
      <c r="F226" t="str">
        <f>"024"</f>
        <v>024</v>
      </c>
      <c r="G226" t="str">
        <f>""</f>
        <v/>
      </c>
      <c r="H226" t="s">
        <v>3</v>
      </c>
      <c r="I226" t="s">
        <v>985</v>
      </c>
      <c r="J226" t="s">
        <v>4097</v>
      </c>
      <c r="K226" t="str">
        <f t="shared" si="32"/>
        <v>04120</v>
      </c>
    </row>
    <row r="227" spans="1:11" customFormat="1" x14ac:dyDescent="0.25">
      <c r="A227" t="str">
        <f t="shared" si="30"/>
        <v>04</v>
      </c>
      <c r="B227" t="s">
        <v>130</v>
      </c>
      <c r="C227" t="str">
        <f t="shared" si="29"/>
        <v>013</v>
      </c>
      <c r="D227" t="s">
        <v>130</v>
      </c>
      <c r="E227" t="str">
        <f t="shared" si="27"/>
        <v>07</v>
      </c>
      <c r="F227" t="str">
        <f>"025"</f>
        <v>025</v>
      </c>
      <c r="G227" t="str">
        <f>""</f>
        <v/>
      </c>
      <c r="H227" t="s">
        <v>1</v>
      </c>
      <c r="I227" t="s">
        <v>986</v>
      </c>
      <c r="J227" t="s">
        <v>4098</v>
      </c>
      <c r="K227" t="str">
        <f t="shared" ref="K227:K235" si="33">"04006"</f>
        <v>04006</v>
      </c>
    </row>
    <row r="228" spans="1:11" customFormat="1" x14ac:dyDescent="0.25">
      <c r="A228" t="str">
        <f t="shared" si="30"/>
        <v>04</v>
      </c>
      <c r="B228" t="s">
        <v>130</v>
      </c>
      <c r="C228" t="str">
        <f t="shared" si="29"/>
        <v>013</v>
      </c>
      <c r="D228" t="s">
        <v>130</v>
      </c>
      <c r="E228" t="str">
        <f t="shared" si="27"/>
        <v>07</v>
      </c>
      <c r="F228" t="str">
        <f>"025"</f>
        <v>025</v>
      </c>
      <c r="G228" t="str">
        <f>""</f>
        <v/>
      </c>
      <c r="H228" t="s">
        <v>0</v>
      </c>
      <c r="I228" t="s">
        <v>986</v>
      </c>
      <c r="J228" t="s">
        <v>4098</v>
      </c>
      <c r="K228" t="str">
        <f t="shared" si="33"/>
        <v>04006</v>
      </c>
    </row>
    <row r="229" spans="1:11" customFormat="1" x14ac:dyDescent="0.25">
      <c r="A229" t="str">
        <f t="shared" si="30"/>
        <v>04</v>
      </c>
      <c r="B229" t="s">
        <v>130</v>
      </c>
      <c r="C229" t="str">
        <f t="shared" si="29"/>
        <v>013</v>
      </c>
      <c r="D229" t="s">
        <v>130</v>
      </c>
      <c r="E229" t="str">
        <f t="shared" si="27"/>
        <v>07</v>
      </c>
      <c r="F229" t="str">
        <f>"025"</f>
        <v>025</v>
      </c>
      <c r="G229" t="str">
        <f>""</f>
        <v/>
      </c>
      <c r="H229" t="s">
        <v>2</v>
      </c>
      <c r="I229" t="s">
        <v>986</v>
      </c>
      <c r="J229" t="s">
        <v>4098</v>
      </c>
      <c r="K229" t="str">
        <f t="shared" si="33"/>
        <v>04006</v>
      </c>
    </row>
    <row r="230" spans="1:11" customFormat="1" x14ac:dyDescent="0.25">
      <c r="A230" t="str">
        <f t="shared" si="30"/>
        <v>04</v>
      </c>
      <c r="B230" t="s">
        <v>130</v>
      </c>
      <c r="C230" t="str">
        <f t="shared" si="29"/>
        <v>013</v>
      </c>
      <c r="D230" t="s">
        <v>130</v>
      </c>
      <c r="E230" t="str">
        <f t="shared" si="27"/>
        <v>07</v>
      </c>
      <c r="F230" t="str">
        <f>"026"</f>
        <v>026</v>
      </c>
      <c r="G230" t="str">
        <f>""</f>
        <v/>
      </c>
      <c r="H230" t="s">
        <v>3</v>
      </c>
      <c r="I230" t="s">
        <v>974</v>
      </c>
      <c r="J230" t="s">
        <v>4086</v>
      </c>
      <c r="K230" t="str">
        <f t="shared" si="33"/>
        <v>04006</v>
      </c>
    </row>
    <row r="231" spans="1:11" customFormat="1" x14ac:dyDescent="0.25">
      <c r="A231" t="str">
        <f t="shared" si="30"/>
        <v>04</v>
      </c>
      <c r="B231" t="s">
        <v>130</v>
      </c>
      <c r="C231" t="str">
        <f t="shared" si="29"/>
        <v>013</v>
      </c>
      <c r="D231" t="s">
        <v>130</v>
      </c>
      <c r="E231" t="str">
        <f t="shared" si="27"/>
        <v>07</v>
      </c>
      <c r="F231" t="str">
        <f>"027"</f>
        <v>027</v>
      </c>
      <c r="G231" t="str">
        <f>""</f>
        <v/>
      </c>
      <c r="H231" t="s">
        <v>3</v>
      </c>
      <c r="I231" t="s">
        <v>974</v>
      </c>
      <c r="J231" t="s">
        <v>4086</v>
      </c>
      <c r="K231" t="str">
        <f t="shared" si="33"/>
        <v>04006</v>
      </c>
    </row>
    <row r="232" spans="1:11" customFormat="1" x14ac:dyDescent="0.25">
      <c r="A232" t="str">
        <f t="shared" si="30"/>
        <v>04</v>
      </c>
      <c r="B232" t="s">
        <v>130</v>
      </c>
      <c r="C232" t="str">
        <f t="shared" si="29"/>
        <v>013</v>
      </c>
      <c r="D232" t="s">
        <v>130</v>
      </c>
      <c r="E232" t="str">
        <f t="shared" si="27"/>
        <v>07</v>
      </c>
      <c r="F232" t="str">
        <f>"028"</f>
        <v>028</v>
      </c>
      <c r="G232" t="str">
        <f>""</f>
        <v/>
      </c>
      <c r="H232" t="s">
        <v>1</v>
      </c>
      <c r="I232" t="s">
        <v>976</v>
      </c>
      <c r="J232" t="s">
        <v>4088</v>
      </c>
      <c r="K232" t="str">
        <f t="shared" si="33"/>
        <v>04006</v>
      </c>
    </row>
    <row r="233" spans="1:11" customFormat="1" x14ac:dyDescent="0.25">
      <c r="A233" t="str">
        <f t="shared" si="30"/>
        <v>04</v>
      </c>
      <c r="B233" t="s">
        <v>130</v>
      </c>
      <c r="C233" t="str">
        <f t="shared" si="29"/>
        <v>013</v>
      </c>
      <c r="D233" t="s">
        <v>130</v>
      </c>
      <c r="E233" t="str">
        <f t="shared" si="27"/>
        <v>07</v>
      </c>
      <c r="F233" t="str">
        <f>"028"</f>
        <v>028</v>
      </c>
      <c r="G233" t="str">
        <f>""</f>
        <v/>
      </c>
      <c r="H233" t="s">
        <v>0</v>
      </c>
      <c r="I233" t="s">
        <v>976</v>
      </c>
      <c r="J233" t="s">
        <v>4088</v>
      </c>
      <c r="K233" t="str">
        <f t="shared" si="33"/>
        <v>04006</v>
      </c>
    </row>
    <row r="234" spans="1:11" customFormat="1" x14ac:dyDescent="0.25">
      <c r="A234" t="str">
        <f t="shared" si="30"/>
        <v>04</v>
      </c>
      <c r="B234" t="s">
        <v>130</v>
      </c>
      <c r="C234" t="str">
        <f t="shared" si="29"/>
        <v>013</v>
      </c>
      <c r="D234" t="s">
        <v>130</v>
      </c>
      <c r="E234" t="str">
        <f t="shared" si="27"/>
        <v>07</v>
      </c>
      <c r="F234" t="str">
        <f>"029"</f>
        <v>029</v>
      </c>
      <c r="G234" t="str">
        <f>""</f>
        <v/>
      </c>
      <c r="H234" t="s">
        <v>1</v>
      </c>
      <c r="I234" t="s">
        <v>976</v>
      </c>
      <c r="J234" t="s">
        <v>4088</v>
      </c>
      <c r="K234" t="str">
        <f t="shared" si="33"/>
        <v>04006</v>
      </c>
    </row>
    <row r="235" spans="1:11" customFormat="1" x14ac:dyDescent="0.25">
      <c r="A235" t="str">
        <f t="shared" si="30"/>
        <v>04</v>
      </c>
      <c r="B235" t="s">
        <v>130</v>
      </c>
      <c r="C235" t="str">
        <f t="shared" si="29"/>
        <v>013</v>
      </c>
      <c r="D235" t="s">
        <v>130</v>
      </c>
      <c r="E235" t="str">
        <f t="shared" si="27"/>
        <v>07</v>
      </c>
      <c r="F235" t="str">
        <f>"029"</f>
        <v>029</v>
      </c>
      <c r="G235" t="str">
        <f>""</f>
        <v/>
      </c>
      <c r="H235" t="s">
        <v>0</v>
      </c>
      <c r="I235" t="s">
        <v>976</v>
      </c>
      <c r="J235" t="s">
        <v>4088</v>
      </c>
      <c r="K235" t="str">
        <f t="shared" si="33"/>
        <v>04006</v>
      </c>
    </row>
    <row r="236" spans="1:11" customFormat="1" x14ac:dyDescent="0.25">
      <c r="A236" t="str">
        <f t="shared" si="30"/>
        <v>04</v>
      </c>
      <c r="B236" t="s">
        <v>130</v>
      </c>
      <c r="C236" t="str">
        <f t="shared" si="29"/>
        <v>013</v>
      </c>
      <c r="D236" t="s">
        <v>130</v>
      </c>
      <c r="E236" t="str">
        <f t="shared" si="27"/>
        <v>07</v>
      </c>
      <c r="F236" t="str">
        <f>"030"</f>
        <v>030</v>
      </c>
      <c r="G236" t="str">
        <f>""</f>
        <v/>
      </c>
      <c r="H236" t="s">
        <v>1</v>
      </c>
      <c r="I236" t="s">
        <v>979</v>
      </c>
      <c r="J236" t="s">
        <v>4091</v>
      </c>
      <c r="K236" t="str">
        <f>"04007"</f>
        <v>04007</v>
      </c>
    </row>
    <row r="237" spans="1:11" customFormat="1" x14ac:dyDescent="0.25">
      <c r="A237" t="str">
        <f t="shared" si="30"/>
        <v>04</v>
      </c>
      <c r="B237" t="s">
        <v>130</v>
      </c>
      <c r="C237" t="str">
        <f t="shared" si="29"/>
        <v>013</v>
      </c>
      <c r="D237" t="s">
        <v>130</v>
      </c>
      <c r="E237" t="str">
        <f t="shared" si="27"/>
        <v>07</v>
      </c>
      <c r="F237" t="str">
        <f>"030"</f>
        <v>030</v>
      </c>
      <c r="G237" t="str">
        <f>""</f>
        <v/>
      </c>
      <c r="H237" t="s">
        <v>0</v>
      </c>
      <c r="I237" t="s">
        <v>979</v>
      </c>
      <c r="J237" t="s">
        <v>4091</v>
      </c>
      <c r="K237" t="str">
        <f>"04007"</f>
        <v>04007</v>
      </c>
    </row>
    <row r="238" spans="1:11" customFormat="1" x14ac:dyDescent="0.25">
      <c r="A238" t="str">
        <f t="shared" si="30"/>
        <v>04</v>
      </c>
      <c r="B238" t="s">
        <v>130</v>
      </c>
      <c r="C238" t="str">
        <f t="shared" si="29"/>
        <v>013</v>
      </c>
      <c r="D238" t="s">
        <v>130</v>
      </c>
      <c r="E238" t="str">
        <f t="shared" si="27"/>
        <v>07</v>
      </c>
      <c r="F238" t="str">
        <f>"031"</f>
        <v>031</v>
      </c>
      <c r="G238" t="str">
        <f>""</f>
        <v/>
      </c>
      <c r="H238" t="s">
        <v>3</v>
      </c>
      <c r="I238" t="s">
        <v>986</v>
      </c>
      <c r="J238" t="s">
        <v>4098</v>
      </c>
      <c r="K238" t="str">
        <f t="shared" ref="K238:K244" si="34">"04006"</f>
        <v>04006</v>
      </c>
    </row>
    <row r="239" spans="1:11" customFormat="1" x14ac:dyDescent="0.25">
      <c r="A239" t="str">
        <f t="shared" si="30"/>
        <v>04</v>
      </c>
      <c r="B239" t="s">
        <v>130</v>
      </c>
      <c r="C239" t="str">
        <f t="shared" si="29"/>
        <v>013</v>
      </c>
      <c r="D239" t="s">
        <v>130</v>
      </c>
      <c r="E239" t="str">
        <f t="shared" si="27"/>
        <v>07</v>
      </c>
      <c r="F239" t="str">
        <f>"032"</f>
        <v>032</v>
      </c>
      <c r="G239" t="str">
        <f>""</f>
        <v/>
      </c>
      <c r="H239" t="s">
        <v>1</v>
      </c>
      <c r="I239" t="s">
        <v>978</v>
      </c>
      <c r="J239" t="s">
        <v>4090</v>
      </c>
      <c r="K239" t="str">
        <f t="shared" si="34"/>
        <v>04006</v>
      </c>
    </row>
    <row r="240" spans="1:11" customFormat="1" x14ac:dyDescent="0.25">
      <c r="A240" t="str">
        <f t="shared" si="30"/>
        <v>04</v>
      </c>
      <c r="B240" t="s">
        <v>130</v>
      </c>
      <c r="C240" t="str">
        <f t="shared" si="29"/>
        <v>013</v>
      </c>
      <c r="D240" t="s">
        <v>130</v>
      </c>
      <c r="E240" t="str">
        <f t="shared" si="27"/>
        <v>07</v>
      </c>
      <c r="F240" t="str">
        <f>"032"</f>
        <v>032</v>
      </c>
      <c r="G240" t="str">
        <f>""</f>
        <v/>
      </c>
      <c r="H240" t="s">
        <v>0</v>
      </c>
      <c r="I240" t="s">
        <v>978</v>
      </c>
      <c r="J240" t="s">
        <v>4090</v>
      </c>
      <c r="K240" t="str">
        <f t="shared" si="34"/>
        <v>04006</v>
      </c>
    </row>
    <row r="241" spans="1:11" customFormat="1" x14ac:dyDescent="0.25">
      <c r="A241" t="str">
        <f t="shared" si="30"/>
        <v>04</v>
      </c>
      <c r="B241" t="s">
        <v>130</v>
      </c>
      <c r="C241" t="str">
        <f t="shared" si="29"/>
        <v>013</v>
      </c>
      <c r="D241" t="s">
        <v>130</v>
      </c>
      <c r="E241" t="str">
        <f t="shared" si="27"/>
        <v>07</v>
      </c>
      <c r="F241" t="str">
        <f>"033"</f>
        <v>033</v>
      </c>
      <c r="G241" t="str">
        <f>""</f>
        <v/>
      </c>
      <c r="H241" t="s">
        <v>1</v>
      </c>
      <c r="I241" t="s">
        <v>976</v>
      </c>
      <c r="J241" t="s">
        <v>4088</v>
      </c>
      <c r="K241" t="str">
        <f t="shared" si="34"/>
        <v>04006</v>
      </c>
    </row>
    <row r="242" spans="1:11" customFormat="1" x14ac:dyDescent="0.25">
      <c r="A242" t="str">
        <f t="shared" si="30"/>
        <v>04</v>
      </c>
      <c r="B242" t="s">
        <v>130</v>
      </c>
      <c r="C242" t="str">
        <f t="shared" si="29"/>
        <v>013</v>
      </c>
      <c r="D242" t="s">
        <v>130</v>
      </c>
      <c r="E242" t="str">
        <f t="shared" si="27"/>
        <v>07</v>
      </c>
      <c r="F242" t="str">
        <f>"033"</f>
        <v>033</v>
      </c>
      <c r="G242" t="str">
        <f>""</f>
        <v/>
      </c>
      <c r="H242" t="s">
        <v>0</v>
      </c>
      <c r="I242" t="s">
        <v>976</v>
      </c>
      <c r="J242" t="s">
        <v>4088</v>
      </c>
      <c r="K242" t="str">
        <f t="shared" si="34"/>
        <v>04006</v>
      </c>
    </row>
    <row r="243" spans="1:11" customFormat="1" x14ac:dyDescent="0.25">
      <c r="A243" t="str">
        <f t="shared" si="30"/>
        <v>04</v>
      </c>
      <c r="B243" t="s">
        <v>130</v>
      </c>
      <c r="C243" t="str">
        <f t="shared" si="29"/>
        <v>013</v>
      </c>
      <c r="D243" t="s">
        <v>130</v>
      </c>
      <c r="E243" t="str">
        <f t="shared" si="27"/>
        <v>07</v>
      </c>
      <c r="F243" t="str">
        <f>"034"</f>
        <v>034</v>
      </c>
      <c r="G243" t="str">
        <f>""</f>
        <v/>
      </c>
      <c r="H243" t="s">
        <v>1</v>
      </c>
      <c r="I243" t="s">
        <v>978</v>
      </c>
      <c r="J243" t="s">
        <v>4090</v>
      </c>
      <c r="K243" t="str">
        <f t="shared" si="34"/>
        <v>04006</v>
      </c>
    </row>
    <row r="244" spans="1:11" customFormat="1" x14ac:dyDescent="0.25">
      <c r="A244" t="str">
        <f t="shared" si="30"/>
        <v>04</v>
      </c>
      <c r="B244" t="s">
        <v>130</v>
      </c>
      <c r="C244" t="str">
        <f t="shared" si="29"/>
        <v>013</v>
      </c>
      <c r="D244" t="s">
        <v>130</v>
      </c>
      <c r="E244" t="str">
        <f t="shared" si="27"/>
        <v>07</v>
      </c>
      <c r="F244" t="str">
        <f>"034"</f>
        <v>034</v>
      </c>
      <c r="G244" t="str">
        <f>""</f>
        <v/>
      </c>
      <c r="H244" t="s">
        <v>0</v>
      </c>
      <c r="I244" t="s">
        <v>978</v>
      </c>
      <c r="J244" t="s">
        <v>4090</v>
      </c>
      <c r="K244" t="str">
        <f t="shared" si="34"/>
        <v>04006</v>
      </c>
    </row>
    <row r="245" spans="1:11" customFormat="1" x14ac:dyDescent="0.25">
      <c r="A245" t="str">
        <f t="shared" si="30"/>
        <v>04</v>
      </c>
      <c r="B245" t="s">
        <v>130</v>
      </c>
      <c r="C245" t="str">
        <f t="shared" si="29"/>
        <v>013</v>
      </c>
      <c r="D245" t="s">
        <v>130</v>
      </c>
      <c r="E245" t="str">
        <f t="shared" ref="E245:E278" si="35">"07"</f>
        <v>07</v>
      </c>
      <c r="F245" t="str">
        <f>"035"</f>
        <v>035</v>
      </c>
      <c r="G245" t="str">
        <f>""</f>
        <v/>
      </c>
      <c r="H245" t="s">
        <v>1</v>
      </c>
      <c r="I245" t="s">
        <v>979</v>
      </c>
      <c r="J245" t="s">
        <v>4091</v>
      </c>
      <c r="K245" t="str">
        <f>"04007"</f>
        <v>04007</v>
      </c>
    </row>
    <row r="246" spans="1:11" customFormat="1" x14ac:dyDescent="0.25">
      <c r="A246" t="str">
        <f t="shared" si="30"/>
        <v>04</v>
      </c>
      <c r="B246" t="s">
        <v>130</v>
      </c>
      <c r="C246" t="str">
        <f t="shared" si="29"/>
        <v>013</v>
      </c>
      <c r="D246" t="s">
        <v>130</v>
      </c>
      <c r="E246" t="str">
        <f t="shared" si="35"/>
        <v>07</v>
      </c>
      <c r="F246" t="str">
        <f>"035"</f>
        <v>035</v>
      </c>
      <c r="G246" t="str">
        <f>""</f>
        <v/>
      </c>
      <c r="H246" t="s">
        <v>0</v>
      </c>
      <c r="I246" t="s">
        <v>979</v>
      </c>
      <c r="J246" t="s">
        <v>4091</v>
      </c>
      <c r="K246" t="str">
        <f>"04007"</f>
        <v>04007</v>
      </c>
    </row>
    <row r="247" spans="1:11" customFormat="1" x14ac:dyDescent="0.25">
      <c r="A247" t="str">
        <f t="shared" si="30"/>
        <v>04</v>
      </c>
      <c r="B247" t="s">
        <v>130</v>
      </c>
      <c r="C247" t="str">
        <f t="shared" si="29"/>
        <v>013</v>
      </c>
      <c r="D247" t="s">
        <v>130</v>
      </c>
      <c r="E247" t="str">
        <f t="shared" si="35"/>
        <v>07</v>
      </c>
      <c r="F247" t="str">
        <f>"036"</f>
        <v>036</v>
      </c>
      <c r="G247" t="str">
        <f>""</f>
        <v/>
      </c>
      <c r="H247" t="s">
        <v>1</v>
      </c>
      <c r="I247" t="s">
        <v>981</v>
      </c>
      <c r="J247" t="s">
        <v>4093</v>
      </c>
      <c r="K247" t="str">
        <f>"04007"</f>
        <v>04007</v>
      </c>
    </row>
    <row r="248" spans="1:11" customFormat="1" x14ac:dyDescent="0.25">
      <c r="A248" t="str">
        <f t="shared" si="30"/>
        <v>04</v>
      </c>
      <c r="B248" t="s">
        <v>130</v>
      </c>
      <c r="C248" t="str">
        <f t="shared" si="29"/>
        <v>013</v>
      </c>
      <c r="D248" t="s">
        <v>130</v>
      </c>
      <c r="E248" t="str">
        <f t="shared" si="35"/>
        <v>07</v>
      </c>
      <c r="F248" t="str">
        <f>"036"</f>
        <v>036</v>
      </c>
      <c r="G248" t="str">
        <f>""</f>
        <v/>
      </c>
      <c r="H248" t="s">
        <v>0</v>
      </c>
      <c r="I248" t="s">
        <v>981</v>
      </c>
      <c r="J248" t="s">
        <v>4093</v>
      </c>
      <c r="K248" t="str">
        <f>"04007"</f>
        <v>04007</v>
      </c>
    </row>
    <row r="249" spans="1:11" customFormat="1" x14ac:dyDescent="0.25">
      <c r="A249" t="str">
        <f t="shared" si="30"/>
        <v>04</v>
      </c>
      <c r="B249" t="s">
        <v>130</v>
      </c>
      <c r="C249" t="str">
        <f t="shared" si="29"/>
        <v>013</v>
      </c>
      <c r="D249" t="s">
        <v>130</v>
      </c>
      <c r="E249" t="str">
        <f t="shared" si="35"/>
        <v>07</v>
      </c>
      <c r="F249" t="str">
        <f>"037"</f>
        <v>037</v>
      </c>
      <c r="G249" t="str">
        <f>""</f>
        <v/>
      </c>
      <c r="H249" t="s">
        <v>1</v>
      </c>
      <c r="I249" t="s">
        <v>986</v>
      </c>
      <c r="J249" t="s">
        <v>4098</v>
      </c>
      <c r="K249" t="str">
        <f>"04006"</f>
        <v>04006</v>
      </c>
    </row>
    <row r="250" spans="1:11" customFormat="1" x14ac:dyDescent="0.25">
      <c r="A250" t="str">
        <f t="shared" si="30"/>
        <v>04</v>
      </c>
      <c r="B250" t="s">
        <v>130</v>
      </c>
      <c r="C250" t="str">
        <f t="shared" si="29"/>
        <v>013</v>
      </c>
      <c r="D250" t="s">
        <v>130</v>
      </c>
      <c r="E250" t="str">
        <f t="shared" si="35"/>
        <v>07</v>
      </c>
      <c r="F250" t="str">
        <f>"037"</f>
        <v>037</v>
      </c>
      <c r="G250" t="str">
        <f>""</f>
        <v/>
      </c>
      <c r="H250" t="s">
        <v>0</v>
      </c>
      <c r="I250" t="s">
        <v>986</v>
      </c>
      <c r="J250" t="s">
        <v>4098</v>
      </c>
      <c r="K250" t="str">
        <f>"04006"</f>
        <v>04006</v>
      </c>
    </row>
    <row r="251" spans="1:11" customFormat="1" x14ac:dyDescent="0.25">
      <c r="A251" t="str">
        <f t="shared" si="30"/>
        <v>04</v>
      </c>
      <c r="B251" t="s">
        <v>130</v>
      </c>
      <c r="C251" t="str">
        <f t="shared" si="29"/>
        <v>013</v>
      </c>
      <c r="D251" t="s">
        <v>130</v>
      </c>
      <c r="E251" t="str">
        <f t="shared" si="35"/>
        <v>07</v>
      </c>
      <c r="F251" t="str">
        <f>"038"</f>
        <v>038</v>
      </c>
      <c r="G251" t="str">
        <f>""</f>
        <v/>
      </c>
      <c r="H251" t="s">
        <v>1</v>
      </c>
      <c r="I251" t="s">
        <v>987</v>
      </c>
      <c r="J251" t="s">
        <v>4099</v>
      </c>
      <c r="K251" t="str">
        <f>"04120"</f>
        <v>04120</v>
      </c>
    </row>
    <row r="252" spans="1:11" customFormat="1" x14ac:dyDescent="0.25">
      <c r="A252" t="str">
        <f t="shared" si="30"/>
        <v>04</v>
      </c>
      <c r="B252" t="s">
        <v>130</v>
      </c>
      <c r="C252" t="str">
        <f t="shared" si="29"/>
        <v>013</v>
      </c>
      <c r="D252" t="s">
        <v>130</v>
      </c>
      <c r="E252" t="str">
        <f t="shared" si="35"/>
        <v>07</v>
      </c>
      <c r="F252" t="str">
        <f>"038"</f>
        <v>038</v>
      </c>
      <c r="G252" t="str">
        <f>""</f>
        <v/>
      </c>
      <c r="H252" t="s">
        <v>0</v>
      </c>
      <c r="I252" t="s">
        <v>987</v>
      </c>
      <c r="J252" t="s">
        <v>4099</v>
      </c>
      <c r="K252" t="str">
        <f>"04120"</f>
        <v>04120</v>
      </c>
    </row>
    <row r="253" spans="1:11" customFormat="1" x14ac:dyDescent="0.25">
      <c r="A253" t="str">
        <f t="shared" si="30"/>
        <v>04</v>
      </c>
      <c r="B253" t="s">
        <v>130</v>
      </c>
      <c r="C253" t="str">
        <f t="shared" ref="C253:C299" si="36">"013"</f>
        <v>013</v>
      </c>
      <c r="D253" t="s">
        <v>130</v>
      </c>
      <c r="E253" t="str">
        <f t="shared" si="35"/>
        <v>07</v>
      </c>
      <c r="F253" t="str">
        <f>"039"</f>
        <v>039</v>
      </c>
      <c r="G253" t="str">
        <f>""</f>
        <v/>
      </c>
      <c r="H253" t="s">
        <v>1</v>
      </c>
      <c r="I253" t="s">
        <v>980</v>
      </c>
      <c r="J253" t="s">
        <v>4092</v>
      </c>
      <c r="K253" t="str">
        <f>"04007"</f>
        <v>04007</v>
      </c>
    </row>
    <row r="254" spans="1:11" customFormat="1" x14ac:dyDescent="0.25">
      <c r="A254" t="str">
        <f t="shared" si="30"/>
        <v>04</v>
      </c>
      <c r="B254" t="s">
        <v>130</v>
      </c>
      <c r="C254" t="str">
        <f t="shared" si="36"/>
        <v>013</v>
      </c>
      <c r="D254" t="s">
        <v>130</v>
      </c>
      <c r="E254" t="str">
        <f t="shared" si="35"/>
        <v>07</v>
      </c>
      <c r="F254" t="str">
        <f>"039"</f>
        <v>039</v>
      </c>
      <c r="G254" t="str">
        <f>""</f>
        <v/>
      </c>
      <c r="H254" t="s">
        <v>0</v>
      </c>
      <c r="I254" t="s">
        <v>980</v>
      </c>
      <c r="J254" t="s">
        <v>4092</v>
      </c>
      <c r="K254" t="str">
        <f>"04007"</f>
        <v>04007</v>
      </c>
    </row>
    <row r="255" spans="1:11" customFormat="1" x14ac:dyDescent="0.25">
      <c r="A255" t="str">
        <f t="shared" si="30"/>
        <v>04</v>
      </c>
      <c r="B255" t="s">
        <v>130</v>
      </c>
      <c r="C255" t="str">
        <f t="shared" si="36"/>
        <v>013</v>
      </c>
      <c r="D255" t="s">
        <v>130</v>
      </c>
      <c r="E255" t="str">
        <f t="shared" si="35"/>
        <v>07</v>
      </c>
      <c r="F255" t="str">
        <f>"040"</f>
        <v>040</v>
      </c>
      <c r="G255" t="str">
        <f>""</f>
        <v/>
      </c>
      <c r="H255" t="s">
        <v>1</v>
      </c>
      <c r="I255" t="s">
        <v>984</v>
      </c>
      <c r="J255" t="s">
        <v>4096</v>
      </c>
      <c r="K255" t="str">
        <f>"04120"</f>
        <v>04120</v>
      </c>
    </row>
    <row r="256" spans="1:11" customFormat="1" x14ac:dyDescent="0.25">
      <c r="A256" t="str">
        <f t="shared" si="30"/>
        <v>04</v>
      </c>
      <c r="B256" t="s">
        <v>130</v>
      </c>
      <c r="C256" t="str">
        <f t="shared" si="36"/>
        <v>013</v>
      </c>
      <c r="D256" t="s">
        <v>130</v>
      </c>
      <c r="E256" t="str">
        <f t="shared" si="35"/>
        <v>07</v>
      </c>
      <c r="F256" t="str">
        <f>"040"</f>
        <v>040</v>
      </c>
      <c r="G256" t="str">
        <f>""</f>
        <v/>
      </c>
      <c r="H256" t="s">
        <v>0</v>
      </c>
      <c r="I256" t="s">
        <v>984</v>
      </c>
      <c r="J256" t="s">
        <v>4096</v>
      </c>
      <c r="K256" t="str">
        <f>"04120"</f>
        <v>04120</v>
      </c>
    </row>
    <row r="257" spans="1:11" customFormat="1" x14ac:dyDescent="0.25">
      <c r="A257" t="str">
        <f t="shared" si="30"/>
        <v>04</v>
      </c>
      <c r="B257" t="s">
        <v>130</v>
      </c>
      <c r="C257" t="str">
        <f t="shared" si="36"/>
        <v>013</v>
      </c>
      <c r="D257" t="s">
        <v>130</v>
      </c>
      <c r="E257" t="str">
        <f t="shared" si="35"/>
        <v>07</v>
      </c>
      <c r="F257" t="str">
        <f>"041"</f>
        <v>041</v>
      </c>
      <c r="G257" t="str">
        <f>""</f>
        <v/>
      </c>
      <c r="H257" t="s">
        <v>1</v>
      </c>
      <c r="I257" t="s">
        <v>985</v>
      </c>
      <c r="J257" t="s">
        <v>4097</v>
      </c>
      <c r="K257" t="str">
        <f>"04120"</f>
        <v>04120</v>
      </c>
    </row>
    <row r="258" spans="1:11" customFormat="1" x14ac:dyDescent="0.25">
      <c r="A258" t="str">
        <f t="shared" si="30"/>
        <v>04</v>
      </c>
      <c r="B258" t="s">
        <v>130</v>
      </c>
      <c r="C258" t="str">
        <f t="shared" si="36"/>
        <v>013</v>
      </c>
      <c r="D258" t="s">
        <v>130</v>
      </c>
      <c r="E258" t="str">
        <f t="shared" si="35"/>
        <v>07</v>
      </c>
      <c r="F258" t="str">
        <f>"041"</f>
        <v>041</v>
      </c>
      <c r="G258" t="str">
        <f>""</f>
        <v/>
      </c>
      <c r="H258" t="s">
        <v>0</v>
      </c>
      <c r="I258" t="s">
        <v>985</v>
      </c>
      <c r="J258" t="s">
        <v>4097</v>
      </c>
      <c r="K258" t="str">
        <f>"04120"</f>
        <v>04120</v>
      </c>
    </row>
    <row r="259" spans="1:11" customFormat="1" x14ac:dyDescent="0.25">
      <c r="A259" t="str">
        <f t="shared" ref="A259:A322" si="37">"04"</f>
        <v>04</v>
      </c>
      <c r="B259" t="s">
        <v>130</v>
      </c>
      <c r="C259" t="str">
        <f t="shared" si="36"/>
        <v>013</v>
      </c>
      <c r="D259" t="s">
        <v>130</v>
      </c>
      <c r="E259" t="str">
        <f t="shared" si="35"/>
        <v>07</v>
      </c>
      <c r="F259" t="str">
        <f>"041"</f>
        <v>041</v>
      </c>
      <c r="G259" t="str">
        <f>""</f>
        <v/>
      </c>
      <c r="H259" t="s">
        <v>2</v>
      </c>
      <c r="I259" t="s">
        <v>985</v>
      </c>
      <c r="J259" t="s">
        <v>4097</v>
      </c>
      <c r="K259" t="str">
        <f>"04120"</f>
        <v>04120</v>
      </c>
    </row>
    <row r="260" spans="1:11" customFormat="1" x14ac:dyDescent="0.25">
      <c r="A260" t="str">
        <f t="shared" si="37"/>
        <v>04</v>
      </c>
      <c r="B260" t="s">
        <v>130</v>
      </c>
      <c r="C260" t="str">
        <f t="shared" si="36"/>
        <v>013</v>
      </c>
      <c r="D260" t="s">
        <v>130</v>
      </c>
      <c r="E260" t="str">
        <f t="shared" si="35"/>
        <v>07</v>
      </c>
      <c r="F260" t="str">
        <f>"042"</f>
        <v>042</v>
      </c>
      <c r="G260" t="str">
        <f>""</f>
        <v/>
      </c>
      <c r="H260" t="s">
        <v>1</v>
      </c>
      <c r="I260" t="s">
        <v>977</v>
      </c>
      <c r="J260" t="s">
        <v>4089</v>
      </c>
      <c r="K260" t="str">
        <f t="shared" ref="K260:K268" si="38">"04007"</f>
        <v>04007</v>
      </c>
    </row>
    <row r="261" spans="1:11" customFormat="1" x14ac:dyDescent="0.25">
      <c r="A261" t="str">
        <f t="shared" si="37"/>
        <v>04</v>
      </c>
      <c r="B261" t="s">
        <v>130</v>
      </c>
      <c r="C261" t="str">
        <f t="shared" si="36"/>
        <v>013</v>
      </c>
      <c r="D261" t="s">
        <v>130</v>
      </c>
      <c r="E261" t="str">
        <f t="shared" si="35"/>
        <v>07</v>
      </c>
      <c r="F261" t="str">
        <f>"042"</f>
        <v>042</v>
      </c>
      <c r="G261" t="str">
        <f>""</f>
        <v/>
      </c>
      <c r="H261" t="s">
        <v>0</v>
      </c>
      <c r="I261" t="s">
        <v>977</v>
      </c>
      <c r="J261" t="s">
        <v>4089</v>
      </c>
      <c r="K261" t="str">
        <f t="shared" si="38"/>
        <v>04007</v>
      </c>
    </row>
    <row r="262" spans="1:11" customFormat="1" x14ac:dyDescent="0.25">
      <c r="A262" t="str">
        <f t="shared" si="37"/>
        <v>04</v>
      </c>
      <c r="B262" t="s">
        <v>130</v>
      </c>
      <c r="C262" t="str">
        <f t="shared" si="36"/>
        <v>013</v>
      </c>
      <c r="D262" t="s">
        <v>130</v>
      </c>
      <c r="E262" t="str">
        <f t="shared" si="35"/>
        <v>07</v>
      </c>
      <c r="F262" t="str">
        <f>"043"</f>
        <v>043</v>
      </c>
      <c r="G262" t="str">
        <f>""</f>
        <v/>
      </c>
      <c r="H262" t="s">
        <v>1</v>
      </c>
      <c r="I262" t="s">
        <v>983</v>
      </c>
      <c r="J262" t="s">
        <v>4095</v>
      </c>
      <c r="K262" t="str">
        <f t="shared" si="38"/>
        <v>04007</v>
      </c>
    </row>
    <row r="263" spans="1:11" customFormat="1" x14ac:dyDescent="0.25">
      <c r="A263" t="str">
        <f t="shared" si="37"/>
        <v>04</v>
      </c>
      <c r="B263" t="s">
        <v>130</v>
      </c>
      <c r="C263" t="str">
        <f t="shared" si="36"/>
        <v>013</v>
      </c>
      <c r="D263" t="s">
        <v>130</v>
      </c>
      <c r="E263" t="str">
        <f t="shared" si="35"/>
        <v>07</v>
      </c>
      <c r="F263" t="str">
        <f>"043"</f>
        <v>043</v>
      </c>
      <c r="G263" t="str">
        <f>""</f>
        <v/>
      </c>
      <c r="H263" t="s">
        <v>0</v>
      </c>
      <c r="I263" t="s">
        <v>983</v>
      </c>
      <c r="J263" t="s">
        <v>4095</v>
      </c>
      <c r="K263" t="str">
        <f t="shared" si="38"/>
        <v>04007</v>
      </c>
    </row>
    <row r="264" spans="1:11" customFormat="1" x14ac:dyDescent="0.25">
      <c r="A264" t="str">
        <f t="shared" si="37"/>
        <v>04</v>
      </c>
      <c r="B264" t="s">
        <v>130</v>
      </c>
      <c r="C264" t="str">
        <f t="shared" si="36"/>
        <v>013</v>
      </c>
      <c r="D264" t="s">
        <v>130</v>
      </c>
      <c r="E264" t="str">
        <f t="shared" si="35"/>
        <v>07</v>
      </c>
      <c r="F264" t="str">
        <f>"044"</f>
        <v>044</v>
      </c>
      <c r="G264" t="str">
        <f>""</f>
        <v/>
      </c>
      <c r="H264" t="s">
        <v>1</v>
      </c>
      <c r="I264" t="s">
        <v>988</v>
      </c>
      <c r="J264" t="s">
        <v>4100</v>
      </c>
      <c r="K264" t="str">
        <f t="shared" si="38"/>
        <v>04007</v>
      </c>
    </row>
    <row r="265" spans="1:11" customFormat="1" x14ac:dyDescent="0.25">
      <c r="A265" t="str">
        <f t="shared" si="37"/>
        <v>04</v>
      </c>
      <c r="B265" t="s">
        <v>130</v>
      </c>
      <c r="C265" t="str">
        <f t="shared" si="36"/>
        <v>013</v>
      </c>
      <c r="D265" t="s">
        <v>130</v>
      </c>
      <c r="E265" t="str">
        <f t="shared" si="35"/>
        <v>07</v>
      </c>
      <c r="F265" t="str">
        <f>"044"</f>
        <v>044</v>
      </c>
      <c r="G265" t="str">
        <f>""</f>
        <v/>
      </c>
      <c r="H265" t="s">
        <v>0</v>
      </c>
      <c r="I265" t="s">
        <v>988</v>
      </c>
      <c r="J265" t="s">
        <v>4100</v>
      </c>
      <c r="K265" t="str">
        <f t="shared" si="38"/>
        <v>04007</v>
      </c>
    </row>
    <row r="266" spans="1:11" customFormat="1" x14ac:dyDescent="0.25">
      <c r="A266" t="str">
        <f t="shared" si="37"/>
        <v>04</v>
      </c>
      <c r="B266" t="s">
        <v>130</v>
      </c>
      <c r="C266" t="str">
        <f t="shared" si="36"/>
        <v>013</v>
      </c>
      <c r="D266" t="s">
        <v>130</v>
      </c>
      <c r="E266" t="str">
        <f t="shared" si="35"/>
        <v>07</v>
      </c>
      <c r="F266" t="str">
        <f>"045"</f>
        <v>045</v>
      </c>
      <c r="G266" t="str">
        <f>""</f>
        <v/>
      </c>
      <c r="H266" t="s">
        <v>1</v>
      </c>
      <c r="I266" t="s">
        <v>989</v>
      </c>
      <c r="J266" t="s">
        <v>4101</v>
      </c>
      <c r="K266" t="str">
        <f t="shared" si="38"/>
        <v>04007</v>
      </c>
    </row>
    <row r="267" spans="1:11" customFormat="1" x14ac:dyDescent="0.25">
      <c r="A267" t="str">
        <f t="shared" si="37"/>
        <v>04</v>
      </c>
      <c r="B267" t="s">
        <v>130</v>
      </c>
      <c r="C267" t="str">
        <f t="shared" si="36"/>
        <v>013</v>
      </c>
      <c r="D267" t="s">
        <v>130</v>
      </c>
      <c r="E267" t="str">
        <f t="shared" si="35"/>
        <v>07</v>
      </c>
      <c r="F267" t="str">
        <f>"045"</f>
        <v>045</v>
      </c>
      <c r="G267" t="str">
        <f>""</f>
        <v/>
      </c>
      <c r="H267" t="s">
        <v>0</v>
      </c>
      <c r="I267" t="s">
        <v>989</v>
      </c>
      <c r="J267" t="s">
        <v>4101</v>
      </c>
      <c r="K267" t="str">
        <f t="shared" si="38"/>
        <v>04007</v>
      </c>
    </row>
    <row r="268" spans="1:11" customFormat="1" x14ac:dyDescent="0.25">
      <c r="A268" t="str">
        <f t="shared" si="37"/>
        <v>04</v>
      </c>
      <c r="B268" t="s">
        <v>130</v>
      </c>
      <c r="C268" t="str">
        <f t="shared" si="36"/>
        <v>013</v>
      </c>
      <c r="D268" t="s">
        <v>130</v>
      </c>
      <c r="E268" t="str">
        <f t="shared" si="35"/>
        <v>07</v>
      </c>
      <c r="F268" t="str">
        <f>"045"</f>
        <v>045</v>
      </c>
      <c r="G268" t="str">
        <f>""</f>
        <v/>
      </c>
      <c r="H268" t="s">
        <v>2</v>
      </c>
      <c r="I268" t="s">
        <v>989</v>
      </c>
      <c r="J268" t="s">
        <v>4101</v>
      </c>
      <c r="K268" t="str">
        <f t="shared" si="38"/>
        <v>04007</v>
      </c>
    </row>
    <row r="269" spans="1:11" customFormat="1" x14ac:dyDescent="0.25">
      <c r="A269" t="str">
        <f t="shared" si="37"/>
        <v>04</v>
      </c>
      <c r="B269" t="s">
        <v>130</v>
      </c>
      <c r="C269" t="str">
        <f t="shared" si="36"/>
        <v>013</v>
      </c>
      <c r="D269" t="s">
        <v>130</v>
      </c>
      <c r="E269" t="str">
        <f t="shared" si="35"/>
        <v>07</v>
      </c>
      <c r="F269" t="str">
        <f>"047"</f>
        <v>047</v>
      </c>
      <c r="G269" t="str">
        <f>""</f>
        <v/>
      </c>
      <c r="H269" t="s">
        <v>1</v>
      </c>
      <c r="I269" t="s">
        <v>990</v>
      </c>
      <c r="J269" t="s">
        <v>4102</v>
      </c>
      <c r="K269" t="str">
        <f>"04006"</f>
        <v>04006</v>
      </c>
    </row>
    <row r="270" spans="1:11" customFormat="1" x14ac:dyDescent="0.25">
      <c r="A270" t="str">
        <f t="shared" si="37"/>
        <v>04</v>
      </c>
      <c r="B270" t="s">
        <v>130</v>
      </c>
      <c r="C270" t="str">
        <f t="shared" si="36"/>
        <v>013</v>
      </c>
      <c r="D270" t="s">
        <v>130</v>
      </c>
      <c r="E270" t="str">
        <f t="shared" si="35"/>
        <v>07</v>
      </c>
      <c r="F270" t="str">
        <f>"047"</f>
        <v>047</v>
      </c>
      <c r="G270" t="str">
        <f>""</f>
        <v/>
      </c>
      <c r="H270" t="s">
        <v>0</v>
      </c>
      <c r="I270" t="s">
        <v>990</v>
      </c>
      <c r="J270" t="s">
        <v>4102</v>
      </c>
      <c r="K270" t="str">
        <f>"04006"</f>
        <v>04006</v>
      </c>
    </row>
    <row r="271" spans="1:11" customFormat="1" x14ac:dyDescent="0.25">
      <c r="A271" t="str">
        <f t="shared" si="37"/>
        <v>04</v>
      </c>
      <c r="B271" t="s">
        <v>130</v>
      </c>
      <c r="C271" t="str">
        <f t="shared" si="36"/>
        <v>013</v>
      </c>
      <c r="D271" t="s">
        <v>130</v>
      </c>
      <c r="E271" t="str">
        <f t="shared" si="35"/>
        <v>07</v>
      </c>
      <c r="F271" t="str">
        <f>"048"</f>
        <v>048</v>
      </c>
      <c r="G271" t="str">
        <f>""</f>
        <v/>
      </c>
      <c r="H271" t="s">
        <v>1</v>
      </c>
      <c r="I271" t="s">
        <v>988</v>
      </c>
      <c r="J271" t="s">
        <v>4100</v>
      </c>
      <c r="K271" t="str">
        <f t="shared" ref="K271:K278" si="39">"04007"</f>
        <v>04007</v>
      </c>
    </row>
    <row r="272" spans="1:11" customFormat="1" x14ac:dyDescent="0.25">
      <c r="A272" t="str">
        <f t="shared" si="37"/>
        <v>04</v>
      </c>
      <c r="B272" t="s">
        <v>130</v>
      </c>
      <c r="C272" t="str">
        <f t="shared" si="36"/>
        <v>013</v>
      </c>
      <c r="D272" t="s">
        <v>130</v>
      </c>
      <c r="E272" t="str">
        <f t="shared" si="35"/>
        <v>07</v>
      </c>
      <c r="F272" t="str">
        <f>"048"</f>
        <v>048</v>
      </c>
      <c r="G272" t="str">
        <f>""</f>
        <v/>
      </c>
      <c r="H272" t="s">
        <v>0</v>
      </c>
      <c r="I272" t="s">
        <v>988</v>
      </c>
      <c r="J272" t="s">
        <v>4100</v>
      </c>
      <c r="K272" t="str">
        <f t="shared" si="39"/>
        <v>04007</v>
      </c>
    </row>
    <row r="273" spans="1:11" customFormat="1" x14ac:dyDescent="0.25">
      <c r="A273" t="str">
        <f t="shared" si="37"/>
        <v>04</v>
      </c>
      <c r="B273" t="s">
        <v>130</v>
      </c>
      <c r="C273" t="str">
        <f t="shared" si="36"/>
        <v>013</v>
      </c>
      <c r="D273" t="s">
        <v>130</v>
      </c>
      <c r="E273" t="str">
        <f t="shared" si="35"/>
        <v>07</v>
      </c>
      <c r="F273" t="str">
        <f>"049"</f>
        <v>049</v>
      </c>
      <c r="G273" t="str">
        <f>""</f>
        <v/>
      </c>
      <c r="H273" t="s">
        <v>1</v>
      </c>
      <c r="I273" t="s">
        <v>983</v>
      </c>
      <c r="J273" t="s">
        <v>4095</v>
      </c>
      <c r="K273" t="str">
        <f t="shared" si="39"/>
        <v>04007</v>
      </c>
    </row>
    <row r="274" spans="1:11" customFormat="1" x14ac:dyDescent="0.25">
      <c r="A274" t="str">
        <f t="shared" si="37"/>
        <v>04</v>
      </c>
      <c r="B274" t="s">
        <v>130</v>
      </c>
      <c r="C274" t="str">
        <f t="shared" si="36"/>
        <v>013</v>
      </c>
      <c r="D274" t="s">
        <v>130</v>
      </c>
      <c r="E274" t="str">
        <f t="shared" si="35"/>
        <v>07</v>
      </c>
      <c r="F274" t="str">
        <f>"049"</f>
        <v>049</v>
      </c>
      <c r="G274" t="str">
        <f>""</f>
        <v/>
      </c>
      <c r="H274" t="s">
        <v>0</v>
      </c>
      <c r="I274" t="s">
        <v>983</v>
      </c>
      <c r="J274" t="s">
        <v>4095</v>
      </c>
      <c r="K274" t="str">
        <f t="shared" si="39"/>
        <v>04007</v>
      </c>
    </row>
    <row r="275" spans="1:11" customFormat="1" x14ac:dyDescent="0.25">
      <c r="A275" t="str">
        <f t="shared" si="37"/>
        <v>04</v>
      </c>
      <c r="B275" t="s">
        <v>130</v>
      </c>
      <c r="C275" t="str">
        <f t="shared" si="36"/>
        <v>013</v>
      </c>
      <c r="D275" t="s">
        <v>130</v>
      </c>
      <c r="E275" t="str">
        <f t="shared" si="35"/>
        <v>07</v>
      </c>
      <c r="F275" t="str">
        <f>"050"</f>
        <v>050</v>
      </c>
      <c r="G275" t="str">
        <f>""</f>
        <v/>
      </c>
      <c r="H275" t="s">
        <v>1</v>
      </c>
      <c r="I275" t="s">
        <v>988</v>
      </c>
      <c r="J275" t="s">
        <v>4100</v>
      </c>
      <c r="K275" t="str">
        <f t="shared" si="39"/>
        <v>04007</v>
      </c>
    </row>
    <row r="276" spans="1:11" customFormat="1" x14ac:dyDescent="0.25">
      <c r="A276" t="str">
        <f t="shared" si="37"/>
        <v>04</v>
      </c>
      <c r="B276" t="s">
        <v>130</v>
      </c>
      <c r="C276" t="str">
        <f t="shared" si="36"/>
        <v>013</v>
      </c>
      <c r="D276" t="s">
        <v>130</v>
      </c>
      <c r="E276" t="str">
        <f t="shared" si="35"/>
        <v>07</v>
      </c>
      <c r="F276" t="str">
        <f>"050"</f>
        <v>050</v>
      </c>
      <c r="G276" t="str">
        <f>""</f>
        <v/>
      </c>
      <c r="H276" t="s">
        <v>0</v>
      </c>
      <c r="I276" t="s">
        <v>988</v>
      </c>
      <c r="J276" t="s">
        <v>4100</v>
      </c>
      <c r="K276" t="str">
        <f t="shared" si="39"/>
        <v>04007</v>
      </c>
    </row>
    <row r="277" spans="1:11" customFormat="1" x14ac:dyDescent="0.25">
      <c r="A277" t="str">
        <f t="shared" si="37"/>
        <v>04</v>
      </c>
      <c r="B277" t="s">
        <v>130</v>
      </c>
      <c r="C277" t="str">
        <f t="shared" si="36"/>
        <v>013</v>
      </c>
      <c r="D277" t="s">
        <v>130</v>
      </c>
      <c r="E277" t="str">
        <f t="shared" si="35"/>
        <v>07</v>
      </c>
      <c r="F277" t="str">
        <f>"051"</f>
        <v>051</v>
      </c>
      <c r="G277" t="str">
        <f>""</f>
        <v/>
      </c>
      <c r="H277" t="s">
        <v>3</v>
      </c>
      <c r="I277" t="s">
        <v>982</v>
      </c>
      <c r="J277" t="s">
        <v>4094</v>
      </c>
      <c r="K277" t="str">
        <f t="shared" si="39"/>
        <v>04007</v>
      </c>
    </row>
    <row r="278" spans="1:11" customFormat="1" x14ac:dyDescent="0.25">
      <c r="A278" t="str">
        <f t="shared" si="37"/>
        <v>04</v>
      </c>
      <c r="B278" t="s">
        <v>130</v>
      </c>
      <c r="C278" t="str">
        <f t="shared" si="36"/>
        <v>013</v>
      </c>
      <c r="D278" t="s">
        <v>130</v>
      </c>
      <c r="E278" t="str">
        <f t="shared" si="35"/>
        <v>07</v>
      </c>
      <c r="F278" t="str">
        <f>"052"</f>
        <v>052</v>
      </c>
      <c r="G278" t="str">
        <f>""</f>
        <v/>
      </c>
      <c r="H278" t="s">
        <v>3</v>
      </c>
      <c r="I278" t="s">
        <v>989</v>
      </c>
      <c r="J278" t="s">
        <v>4101</v>
      </c>
      <c r="K278" t="str">
        <f t="shared" si="39"/>
        <v>04007</v>
      </c>
    </row>
    <row r="279" spans="1:11" customFormat="1" x14ac:dyDescent="0.25">
      <c r="A279" t="str">
        <f t="shared" si="37"/>
        <v>04</v>
      </c>
      <c r="B279" t="s">
        <v>130</v>
      </c>
      <c r="C279" t="str">
        <f t="shared" si="36"/>
        <v>013</v>
      </c>
      <c r="D279" t="s">
        <v>130</v>
      </c>
      <c r="E279" t="str">
        <f t="shared" ref="E279:E299" si="40">"08"</f>
        <v>08</v>
      </c>
      <c r="F279" t="str">
        <f>"001"</f>
        <v>001</v>
      </c>
      <c r="G279" t="str">
        <f>""</f>
        <v/>
      </c>
      <c r="H279" t="s">
        <v>3</v>
      </c>
      <c r="I279" t="s">
        <v>991</v>
      </c>
      <c r="J279" t="s">
        <v>4103</v>
      </c>
      <c r="K279" t="str">
        <f>"04130"</f>
        <v>04130</v>
      </c>
    </row>
    <row r="280" spans="1:11" customFormat="1" x14ac:dyDescent="0.25">
      <c r="A280" t="str">
        <f t="shared" si="37"/>
        <v>04</v>
      </c>
      <c r="B280" t="s">
        <v>130</v>
      </c>
      <c r="C280" t="str">
        <f t="shared" si="36"/>
        <v>013</v>
      </c>
      <c r="D280" t="s">
        <v>130</v>
      </c>
      <c r="E280" t="str">
        <f t="shared" si="40"/>
        <v>08</v>
      </c>
      <c r="F280" t="str">
        <f>"002"</f>
        <v>002</v>
      </c>
      <c r="G280" t="str">
        <f>""</f>
        <v/>
      </c>
      <c r="H280" t="s">
        <v>1</v>
      </c>
      <c r="I280" t="s">
        <v>991</v>
      </c>
      <c r="J280" t="s">
        <v>4103</v>
      </c>
      <c r="K280" t="str">
        <f>"04130"</f>
        <v>04130</v>
      </c>
    </row>
    <row r="281" spans="1:11" customFormat="1" x14ac:dyDescent="0.25">
      <c r="A281" t="str">
        <f t="shared" si="37"/>
        <v>04</v>
      </c>
      <c r="B281" t="s">
        <v>130</v>
      </c>
      <c r="C281" t="str">
        <f t="shared" si="36"/>
        <v>013</v>
      </c>
      <c r="D281" t="s">
        <v>130</v>
      </c>
      <c r="E281" t="str">
        <f t="shared" si="40"/>
        <v>08</v>
      </c>
      <c r="F281" t="str">
        <f>"002"</f>
        <v>002</v>
      </c>
      <c r="G281" t="str">
        <f>""</f>
        <v/>
      </c>
      <c r="H281" t="s">
        <v>0</v>
      </c>
      <c r="I281" t="s">
        <v>991</v>
      </c>
      <c r="J281" t="s">
        <v>4103</v>
      </c>
      <c r="K281" t="str">
        <f>"04130"</f>
        <v>04130</v>
      </c>
    </row>
    <row r="282" spans="1:11" customFormat="1" x14ac:dyDescent="0.25">
      <c r="A282" t="str">
        <f t="shared" si="37"/>
        <v>04</v>
      </c>
      <c r="B282" t="s">
        <v>130</v>
      </c>
      <c r="C282" t="str">
        <f t="shared" si="36"/>
        <v>013</v>
      </c>
      <c r="D282" t="s">
        <v>130</v>
      </c>
      <c r="E282" t="str">
        <f t="shared" si="40"/>
        <v>08</v>
      </c>
      <c r="F282" t="str">
        <f>"003"</f>
        <v>003</v>
      </c>
      <c r="G282" t="str">
        <f>""</f>
        <v/>
      </c>
      <c r="H282" t="s">
        <v>1</v>
      </c>
      <c r="I282" t="s">
        <v>992</v>
      </c>
      <c r="J282" t="s">
        <v>4104</v>
      </c>
      <c r="K282" t="str">
        <f>"04150"</f>
        <v>04150</v>
      </c>
    </row>
    <row r="283" spans="1:11" customFormat="1" x14ac:dyDescent="0.25">
      <c r="A283" t="str">
        <f t="shared" si="37"/>
        <v>04</v>
      </c>
      <c r="B283" t="s">
        <v>130</v>
      </c>
      <c r="C283" t="str">
        <f t="shared" si="36"/>
        <v>013</v>
      </c>
      <c r="D283" t="s">
        <v>130</v>
      </c>
      <c r="E283" t="str">
        <f t="shared" si="40"/>
        <v>08</v>
      </c>
      <c r="F283" t="str">
        <f>"003"</f>
        <v>003</v>
      </c>
      <c r="G283" t="str">
        <f>""</f>
        <v/>
      </c>
      <c r="H283" t="s">
        <v>0</v>
      </c>
      <c r="I283" t="s">
        <v>992</v>
      </c>
      <c r="J283" t="s">
        <v>4104</v>
      </c>
      <c r="K283" t="str">
        <f>"04150"</f>
        <v>04150</v>
      </c>
    </row>
    <row r="284" spans="1:11" customFormat="1" x14ac:dyDescent="0.25">
      <c r="A284" t="str">
        <f t="shared" si="37"/>
        <v>04</v>
      </c>
      <c r="B284" t="s">
        <v>130</v>
      </c>
      <c r="C284" t="str">
        <f t="shared" si="36"/>
        <v>013</v>
      </c>
      <c r="D284" t="s">
        <v>130</v>
      </c>
      <c r="E284" t="str">
        <f t="shared" si="40"/>
        <v>08</v>
      </c>
      <c r="F284" t="str">
        <f>"004"</f>
        <v>004</v>
      </c>
      <c r="G284" t="str">
        <f>""</f>
        <v/>
      </c>
      <c r="H284" t="s">
        <v>1</v>
      </c>
      <c r="I284" t="s">
        <v>993</v>
      </c>
      <c r="J284" t="s">
        <v>4105</v>
      </c>
      <c r="K284" t="str">
        <f>"04131"</f>
        <v>04131</v>
      </c>
    </row>
    <row r="285" spans="1:11" customFormat="1" x14ac:dyDescent="0.25">
      <c r="A285" t="str">
        <f t="shared" si="37"/>
        <v>04</v>
      </c>
      <c r="B285" t="s">
        <v>130</v>
      </c>
      <c r="C285" t="str">
        <f t="shared" si="36"/>
        <v>013</v>
      </c>
      <c r="D285" t="s">
        <v>130</v>
      </c>
      <c r="E285" t="str">
        <f t="shared" si="40"/>
        <v>08</v>
      </c>
      <c r="F285" t="str">
        <f>"004"</f>
        <v>004</v>
      </c>
      <c r="G285" t="str">
        <f>""</f>
        <v/>
      </c>
      <c r="H285" t="s">
        <v>0</v>
      </c>
      <c r="I285" t="s">
        <v>993</v>
      </c>
      <c r="J285" t="s">
        <v>4105</v>
      </c>
      <c r="K285" t="str">
        <f>"04131"</f>
        <v>04131</v>
      </c>
    </row>
    <row r="286" spans="1:11" customFormat="1" x14ac:dyDescent="0.25">
      <c r="A286" t="str">
        <f t="shared" si="37"/>
        <v>04</v>
      </c>
      <c r="B286" t="s">
        <v>130</v>
      </c>
      <c r="C286" t="str">
        <f t="shared" si="36"/>
        <v>013</v>
      </c>
      <c r="D286" t="s">
        <v>130</v>
      </c>
      <c r="E286" t="str">
        <f t="shared" si="40"/>
        <v>08</v>
      </c>
      <c r="F286" t="str">
        <f>"004"</f>
        <v>004</v>
      </c>
      <c r="G286" t="str">
        <f>""</f>
        <v/>
      </c>
      <c r="H286" t="s">
        <v>2</v>
      </c>
      <c r="I286" t="s">
        <v>993</v>
      </c>
      <c r="J286" t="s">
        <v>4105</v>
      </c>
      <c r="K286" t="str">
        <f>"04131"</f>
        <v>04131</v>
      </c>
    </row>
    <row r="287" spans="1:11" customFormat="1" x14ac:dyDescent="0.25">
      <c r="A287" t="str">
        <f t="shared" si="37"/>
        <v>04</v>
      </c>
      <c r="B287" t="s">
        <v>130</v>
      </c>
      <c r="C287" t="str">
        <f t="shared" si="36"/>
        <v>013</v>
      </c>
      <c r="D287" t="s">
        <v>130</v>
      </c>
      <c r="E287" t="str">
        <f t="shared" si="40"/>
        <v>08</v>
      </c>
      <c r="F287" t="str">
        <f>"005"</f>
        <v>005</v>
      </c>
      <c r="G287" t="str">
        <f>""</f>
        <v/>
      </c>
      <c r="H287" t="s">
        <v>1</v>
      </c>
      <c r="I287" t="s">
        <v>994</v>
      </c>
      <c r="J287" t="s">
        <v>4106</v>
      </c>
      <c r="K287" t="str">
        <f>"04130"</f>
        <v>04130</v>
      </c>
    </row>
    <row r="288" spans="1:11" customFormat="1" x14ac:dyDescent="0.25">
      <c r="A288" t="str">
        <f t="shared" si="37"/>
        <v>04</v>
      </c>
      <c r="B288" t="s">
        <v>130</v>
      </c>
      <c r="C288" t="str">
        <f t="shared" si="36"/>
        <v>013</v>
      </c>
      <c r="D288" t="s">
        <v>130</v>
      </c>
      <c r="E288" t="str">
        <f t="shared" si="40"/>
        <v>08</v>
      </c>
      <c r="F288" t="str">
        <f>"005"</f>
        <v>005</v>
      </c>
      <c r="G288" t="str">
        <f>""</f>
        <v/>
      </c>
      <c r="H288" t="s">
        <v>0</v>
      </c>
      <c r="I288" t="s">
        <v>994</v>
      </c>
      <c r="J288" t="s">
        <v>4106</v>
      </c>
      <c r="K288" t="str">
        <f>"04130"</f>
        <v>04130</v>
      </c>
    </row>
    <row r="289" spans="1:11" customFormat="1" x14ac:dyDescent="0.25">
      <c r="A289" t="str">
        <f t="shared" si="37"/>
        <v>04</v>
      </c>
      <c r="B289" t="s">
        <v>130</v>
      </c>
      <c r="C289" t="str">
        <f t="shared" si="36"/>
        <v>013</v>
      </c>
      <c r="D289" t="s">
        <v>130</v>
      </c>
      <c r="E289" t="str">
        <f t="shared" si="40"/>
        <v>08</v>
      </c>
      <c r="F289" t="str">
        <f>"006"</f>
        <v>006</v>
      </c>
      <c r="G289" t="str">
        <f>"01"</f>
        <v>01</v>
      </c>
      <c r="H289" t="s">
        <v>1</v>
      </c>
      <c r="I289" t="s">
        <v>993</v>
      </c>
      <c r="J289" t="s">
        <v>4105</v>
      </c>
      <c r="K289" t="str">
        <f>"04131"</f>
        <v>04131</v>
      </c>
    </row>
    <row r="290" spans="1:11" customFormat="1" x14ac:dyDescent="0.25">
      <c r="A290" t="str">
        <f t="shared" si="37"/>
        <v>04</v>
      </c>
      <c r="B290" t="s">
        <v>130</v>
      </c>
      <c r="C290" t="str">
        <f t="shared" si="36"/>
        <v>013</v>
      </c>
      <c r="D290" t="s">
        <v>130</v>
      </c>
      <c r="E290" t="str">
        <f t="shared" si="40"/>
        <v>08</v>
      </c>
      <c r="F290" t="str">
        <f>"006"</f>
        <v>006</v>
      </c>
      <c r="G290" t="str">
        <f>"02"</f>
        <v>02</v>
      </c>
      <c r="H290" t="s">
        <v>0</v>
      </c>
      <c r="I290" t="s">
        <v>995</v>
      </c>
      <c r="J290" t="s">
        <v>4107</v>
      </c>
      <c r="K290" t="str">
        <f>"04160"</f>
        <v>04160</v>
      </c>
    </row>
    <row r="291" spans="1:11" customFormat="1" x14ac:dyDescent="0.25">
      <c r="A291" t="str">
        <f t="shared" si="37"/>
        <v>04</v>
      </c>
      <c r="B291" t="s">
        <v>130</v>
      </c>
      <c r="C291" t="str">
        <f t="shared" si="36"/>
        <v>013</v>
      </c>
      <c r="D291" t="s">
        <v>130</v>
      </c>
      <c r="E291" t="str">
        <f t="shared" si="40"/>
        <v>08</v>
      </c>
      <c r="F291" t="str">
        <f>"007"</f>
        <v>007</v>
      </c>
      <c r="G291" t="str">
        <f>""</f>
        <v/>
      </c>
      <c r="H291" t="s">
        <v>1</v>
      </c>
      <c r="I291" t="s">
        <v>996</v>
      </c>
      <c r="J291" t="s">
        <v>4108</v>
      </c>
      <c r="K291" t="str">
        <f t="shared" ref="K291:K296" si="41">"04131"</f>
        <v>04131</v>
      </c>
    </row>
    <row r="292" spans="1:11" customFormat="1" x14ac:dyDescent="0.25">
      <c r="A292" t="str">
        <f t="shared" si="37"/>
        <v>04</v>
      </c>
      <c r="B292" t="s">
        <v>130</v>
      </c>
      <c r="C292" t="str">
        <f t="shared" si="36"/>
        <v>013</v>
      </c>
      <c r="D292" t="s">
        <v>130</v>
      </c>
      <c r="E292" t="str">
        <f t="shared" si="40"/>
        <v>08</v>
      </c>
      <c r="F292" t="str">
        <f>"007"</f>
        <v>007</v>
      </c>
      <c r="G292" t="str">
        <f>""</f>
        <v/>
      </c>
      <c r="H292" t="s">
        <v>0</v>
      </c>
      <c r="I292" t="s">
        <v>996</v>
      </c>
      <c r="J292" t="s">
        <v>4108</v>
      </c>
      <c r="K292" t="str">
        <f t="shared" si="41"/>
        <v>04131</v>
      </c>
    </row>
    <row r="293" spans="1:11" customFormat="1" x14ac:dyDescent="0.25">
      <c r="A293" t="str">
        <f t="shared" si="37"/>
        <v>04</v>
      </c>
      <c r="B293" t="s">
        <v>130</v>
      </c>
      <c r="C293" t="str">
        <f t="shared" si="36"/>
        <v>013</v>
      </c>
      <c r="D293" t="s">
        <v>130</v>
      </c>
      <c r="E293" t="str">
        <f t="shared" si="40"/>
        <v>08</v>
      </c>
      <c r="F293" t="str">
        <f>"007"</f>
        <v>007</v>
      </c>
      <c r="G293" t="str">
        <f>""</f>
        <v/>
      </c>
      <c r="H293" t="s">
        <v>2</v>
      </c>
      <c r="I293" t="s">
        <v>996</v>
      </c>
      <c r="J293" t="s">
        <v>4108</v>
      </c>
      <c r="K293" t="str">
        <f t="shared" si="41"/>
        <v>04131</v>
      </c>
    </row>
    <row r="294" spans="1:11" customFormat="1" x14ac:dyDescent="0.25">
      <c r="A294" t="str">
        <f t="shared" si="37"/>
        <v>04</v>
      </c>
      <c r="B294" t="s">
        <v>130</v>
      </c>
      <c r="C294" t="str">
        <f t="shared" si="36"/>
        <v>013</v>
      </c>
      <c r="D294" t="s">
        <v>130</v>
      </c>
      <c r="E294" t="str">
        <f t="shared" si="40"/>
        <v>08</v>
      </c>
      <c r="F294" t="str">
        <f>"008"</f>
        <v>008</v>
      </c>
      <c r="G294" t="str">
        <f>""</f>
        <v/>
      </c>
      <c r="H294" t="s">
        <v>1</v>
      </c>
      <c r="I294" t="s">
        <v>996</v>
      </c>
      <c r="J294" t="s">
        <v>4108</v>
      </c>
      <c r="K294" t="str">
        <f t="shared" si="41"/>
        <v>04131</v>
      </c>
    </row>
    <row r="295" spans="1:11" customFormat="1" x14ac:dyDescent="0.25">
      <c r="A295" t="str">
        <f t="shared" si="37"/>
        <v>04</v>
      </c>
      <c r="B295" t="s">
        <v>130</v>
      </c>
      <c r="C295" t="str">
        <f t="shared" si="36"/>
        <v>013</v>
      </c>
      <c r="D295" t="s">
        <v>130</v>
      </c>
      <c r="E295" t="str">
        <f t="shared" si="40"/>
        <v>08</v>
      </c>
      <c r="F295" t="str">
        <f>"008"</f>
        <v>008</v>
      </c>
      <c r="G295" t="str">
        <f>""</f>
        <v/>
      </c>
      <c r="H295" t="s">
        <v>0</v>
      </c>
      <c r="I295" t="s">
        <v>996</v>
      </c>
      <c r="J295" t="s">
        <v>4108</v>
      </c>
      <c r="K295" t="str">
        <f t="shared" si="41"/>
        <v>04131</v>
      </c>
    </row>
    <row r="296" spans="1:11" customFormat="1" x14ac:dyDescent="0.25">
      <c r="A296" t="str">
        <f t="shared" si="37"/>
        <v>04</v>
      </c>
      <c r="B296" t="s">
        <v>130</v>
      </c>
      <c r="C296" t="str">
        <f t="shared" si="36"/>
        <v>013</v>
      </c>
      <c r="D296" t="s">
        <v>130</v>
      </c>
      <c r="E296" t="str">
        <f t="shared" si="40"/>
        <v>08</v>
      </c>
      <c r="F296" t="str">
        <f>"008"</f>
        <v>008</v>
      </c>
      <c r="G296" t="str">
        <f>""</f>
        <v/>
      </c>
      <c r="H296" t="s">
        <v>2</v>
      </c>
      <c r="I296" t="s">
        <v>996</v>
      </c>
      <c r="J296" t="s">
        <v>4108</v>
      </c>
      <c r="K296" t="str">
        <f t="shared" si="41"/>
        <v>04131</v>
      </c>
    </row>
    <row r="297" spans="1:11" customFormat="1" x14ac:dyDescent="0.25">
      <c r="A297" t="str">
        <f t="shared" si="37"/>
        <v>04</v>
      </c>
      <c r="B297" t="s">
        <v>130</v>
      </c>
      <c r="C297" t="str">
        <f t="shared" si="36"/>
        <v>013</v>
      </c>
      <c r="D297" t="s">
        <v>130</v>
      </c>
      <c r="E297" t="str">
        <f t="shared" si="40"/>
        <v>08</v>
      </c>
      <c r="F297" t="str">
        <f>"009"</f>
        <v>009</v>
      </c>
      <c r="G297" t="str">
        <f>""</f>
        <v/>
      </c>
      <c r="H297" t="s">
        <v>3</v>
      </c>
      <c r="I297" t="s">
        <v>991</v>
      </c>
      <c r="J297" t="s">
        <v>4103</v>
      </c>
      <c r="K297" t="str">
        <f>"04130"</f>
        <v>04130</v>
      </c>
    </row>
    <row r="298" spans="1:11" customFormat="1" x14ac:dyDescent="0.25">
      <c r="A298" t="str">
        <f t="shared" si="37"/>
        <v>04</v>
      </c>
      <c r="B298" t="s">
        <v>130</v>
      </c>
      <c r="C298" t="str">
        <f t="shared" si="36"/>
        <v>013</v>
      </c>
      <c r="D298" t="s">
        <v>130</v>
      </c>
      <c r="E298" t="str">
        <f t="shared" si="40"/>
        <v>08</v>
      </c>
      <c r="F298" t="str">
        <f>"010"</f>
        <v>010</v>
      </c>
      <c r="G298" t="str">
        <f>""</f>
        <v/>
      </c>
      <c r="H298" t="s">
        <v>1</v>
      </c>
      <c r="I298" t="s">
        <v>996</v>
      </c>
      <c r="J298" t="s">
        <v>4108</v>
      </c>
      <c r="K298" t="str">
        <f>"04131"</f>
        <v>04131</v>
      </c>
    </row>
    <row r="299" spans="1:11" customFormat="1" x14ac:dyDescent="0.25">
      <c r="A299" t="str">
        <f t="shared" si="37"/>
        <v>04</v>
      </c>
      <c r="B299" t="s">
        <v>130</v>
      </c>
      <c r="C299" t="str">
        <f t="shared" si="36"/>
        <v>013</v>
      </c>
      <c r="D299" t="s">
        <v>130</v>
      </c>
      <c r="E299" t="str">
        <f t="shared" si="40"/>
        <v>08</v>
      </c>
      <c r="F299" t="str">
        <f>"010"</f>
        <v>010</v>
      </c>
      <c r="G299" t="str">
        <f>""</f>
        <v/>
      </c>
      <c r="H299" t="s">
        <v>0</v>
      </c>
      <c r="I299" t="s">
        <v>996</v>
      </c>
      <c r="J299" t="s">
        <v>4108</v>
      </c>
      <c r="K299" t="str">
        <f>"04131"</f>
        <v>04131</v>
      </c>
    </row>
    <row r="300" spans="1:11" customFormat="1" x14ac:dyDescent="0.25">
      <c r="A300" t="str">
        <f t="shared" si="37"/>
        <v>04</v>
      </c>
      <c r="B300" t="s">
        <v>130</v>
      </c>
      <c r="C300" t="str">
        <f>"014"</f>
        <v>014</v>
      </c>
      <c r="D300" t="s">
        <v>143</v>
      </c>
      <c r="E300" t="str">
        <f>"01"</f>
        <v>01</v>
      </c>
      <c r="F300" t="str">
        <f t="shared" ref="F300:F316" si="42">"001"</f>
        <v>001</v>
      </c>
      <c r="G300" t="str">
        <f>""</f>
        <v/>
      </c>
      <c r="H300" t="s">
        <v>3</v>
      </c>
      <c r="I300" t="s">
        <v>997</v>
      </c>
      <c r="J300" t="s">
        <v>4109</v>
      </c>
      <c r="K300" t="str">
        <f>"04458"</f>
        <v>04458</v>
      </c>
    </row>
    <row r="301" spans="1:11" customFormat="1" x14ac:dyDescent="0.25">
      <c r="A301" t="str">
        <f t="shared" si="37"/>
        <v>04</v>
      </c>
      <c r="B301" t="s">
        <v>130</v>
      </c>
      <c r="C301" t="str">
        <f>"015"</f>
        <v>015</v>
      </c>
      <c r="D301" t="s">
        <v>144</v>
      </c>
      <c r="E301" t="str">
        <f>"01"</f>
        <v>01</v>
      </c>
      <c r="F301" t="str">
        <f t="shared" si="42"/>
        <v>001</v>
      </c>
      <c r="G301" t="str">
        <f>""</f>
        <v/>
      </c>
      <c r="H301" t="s">
        <v>3</v>
      </c>
      <c r="I301" t="s">
        <v>998</v>
      </c>
      <c r="J301" t="s">
        <v>4110</v>
      </c>
      <c r="K301" t="str">
        <f>"04568"</f>
        <v>04568</v>
      </c>
    </row>
    <row r="302" spans="1:11" customFormat="1" x14ac:dyDescent="0.25">
      <c r="A302" t="str">
        <f t="shared" si="37"/>
        <v>04</v>
      </c>
      <c r="B302" t="s">
        <v>130</v>
      </c>
      <c r="C302" t="str">
        <f>"016"</f>
        <v>016</v>
      </c>
      <c r="D302" t="s">
        <v>145</v>
      </c>
      <c r="E302" t="str">
        <f>"01"</f>
        <v>01</v>
      </c>
      <c r="F302" t="str">
        <f t="shared" si="42"/>
        <v>001</v>
      </c>
      <c r="G302" t="str">
        <f>""</f>
        <v/>
      </c>
      <c r="H302" t="s">
        <v>1</v>
      </c>
      <c r="I302" t="s">
        <v>999</v>
      </c>
      <c r="J302" t="s">
        <v>4111</v>
      </c>
      <c r="K302" t="str">
        <f>"04628"</f>
        <v>04628</v>
      </c>
    </row>
    <row r="303" spans="1:11" customFormat="1" x14ac:dyDescent="0.25">
      <c r="A303" t="str">
        <f t="shared" si="37"/>
        <v>04</v>
      </c>
      <c r="B303" t="s">
        <v>130</v>
      </c>
      <c r="C303" t="str">
        <f>"016"</f>
        <v>016</v>
      </c>
      <c r="D303" t="s">
        <v>145</v>
      </c>
      <c r="E303" t="str">
        <f>"01"</f>
        <v>01</v>
      </c>
      <c r="F303" t="str">
        <f t="shared" si="42"/>
        <v>001</v>
      </c>
      <c r="G303" t="str">
        <f>""</f>
        <v/>
      </c>
      <c r="H303" t="s">
        <v>0</v>
      </c>
      <c r="I303" t="s">
        <v>999</v>
      </c>
      <c r="J303" t="s">
        <v>4111</v>
      </c>
      <c r="K303" t="str">
        <f>"04628"</f>
        <v>04628</v>
      </c>
    </row>
    <row r="304" spans="1:11" customFormat="1" x14ac:dyDescent="0.25">
      <c r="A304" t="str">
        <f t="shared" si="37"/>
        <v>04</v>
      </c>
      <c r="B304" t="s">
        <v>130</v>
      </c>
      <c r="C304" t="str">
        <f>"016"</f>
        <v>016</v>
      </c>
      <c r="D304" t="s">
        <v>145</v>
      </c>
      <c r="E304" t="str">
        <f>"02"</f>
        <v>02</v>
      </c>
      <c r="F304" t="str">
        <f t="shared" si="42"/>
        <v>001</v>
      </c>
      <c r="G304" t="str">
        <f>"01"</f>
        <v>01</v>
      </c>
      <c r="H304" t="s">
        <v>1</v>
      </c>
      <c r="I304" t="s">
        <v>1000</v>
      </c>
      <c r="J304" t="s">
        <v>4112</v>
      </c>
      <c r="K304" t="str">
        <f>"04629"</f>
        <v>04629</v>
      </c>
    </row>
    <row r="305" spans="1:11" customFormat="1" x14ac:dyDescent="0.25">
      <c r="A305" t="str">
        <f t="shared" si="37"/>
        <v>04</v>
      </c>
      <c r="B305" t="s">
        <v>130</v>
      </c>
      <c r="C305" t="str">
        <f>"016"</f>
        <v>016</v>
      </c>
      <c r="D305" t="s">
        <v>145</v>
      </c>
      <c r="E305" t="str">
        <f>"02"</f>
        <v>02</v>
      </c>
      <c r="F305" t="str">
        <f t="shared" si="42"/>
        <v>001</v>
      </c>
      <c r="G305" t="str">
        <f>"02"</f>
        <v>02</v>
      </c>
      <c r="H305" t="s">
        <v>0</v>
      </c>
      <c r="I305" t="s">
        <v>1001</v>
      </c>
      <c r="J305" t="s">
        <v>4113</v>
      </c>
      <c r="K305" t="str">
        <f>"04628"</f>
        <v>04628</v>
      </c>
    </row>
    <row r="306" spans="1:11" customFormat="1" x14ac:dyDescent="0.25">
      <c r="A306" t="str">
        <f t="shared" si="37"/>
        <v>04</v>
      </c>
      <c r="B306" t="s">
        <v>130</v>
      </c>
      <c r="C306" t="str">
        <f>"017"</f>
        <v>017</v>
      </c>
      <c r="D306" t="s">
        <v>146</v>
      </c>
      <c r="E306" t="str">
        <f t="shared" ref="E306:E334" si="43">"01"</f>
        <v>01</v>
      </c>
      <c r="F306" t="str">
        <f t="shared" si="42"/>
        <v>001</v>
      </c>
      <c r="G306" t="str">
        <f>"01"</f>
        <v>01</v>
      </c>
      <c r="H306" t="s">
        <v>1</v>
      </c>
      <c r="I306" t="s">
        <v>1002</v>
      </c>
      <c r="J306" t="s">
        <v>4114</v>
      </c>
      <c r="K306" t="str">
        <f>"04660"</f>
        <v>04660</v>
      </c>
    </row>
    <row r="307" spans="1:11" customFormat="1" x14ac:dyDescent="0.25">
      <c r="A307" t="str">
        <f t="shared" si="37"/>
        <v>04</v>
      </c>
      <c r="B307" t="s">
        <v>130</v>
      </c>
      <c r="C307" t="str">
        <f>"017"</f>
        <v>017</v>
      </c>
      <c r="D307" t="s">
        <v>146</v>
      </c>
      <c r="E307" t="str">
        <f t="shared" si="43"/>
        <v>01</v>
      </c>
      <c r="F307" t="str">
        <f t="shared" si="42"/>
        <v>001</v>
      </c>
      <c r="G307" t="str">
        <f>"01"</f>
        <v>01</v>
      </c>
      <c r="H307" t="s">
        <v>0</v>
      </c>
      <c r="I307" t="s">
        <v>1002</v>
      </c>
      <c r="J307" t="s">
        <v>4114</v>
      </c>
      <c r="K307" t="str">
        <f>"04660"</f>
        <v>04660</v>
      </c>
    </row>
    <row r="308" spans="1:11" customFormat="1" x14ac:dyDescent="0.25">
      <c r="A308" t="str">
        <f t="shared" si="37"/>
        <v>04</v>
      </c>
      <c r="B308" t="s">
        <v>130</v>
      </c>
      <c r="C308" t="str">
        <f>"017"</f>
        <v>017</v>
      </c>
      <c r="D308" t="s">
        <v>146</v>
      </c>
      <c r="E308" t="str">
        <f t="shared" si="43"/>
        <v>01</v>
      </c>
      <c r="F308" t="str">
        <f t="shared" si="42"/>
        <v>001</v>
      </c>
      <c r="G308" t="str">
        <f>"02"</f>
        <v>02</v>
      </c>
      <c r="H308" t="s">
        <v>2</v>
      </c>
      <c r="I308" t="s">
        <v>1003</v>
      </c>
      <c r="J308" t="s">
        <v>4115</v>
      </c>
      <c r="K308" t="str">
        <f>"04660"</f>
        <v>04660</v>
      </c>
    </row>
    <row r="309" spans="1:11" customFormat="1" x14ac:dyDescent="0.25">
      <c r="A309" t="str">
        <f t="shared" si="37"/>
        <v>04</v>
      </c>
      <c r="B309" t="s">
        <v>130</v>
      </c>
      <c r="C309" t="str">
        <f>"018"</f>
        <v>018</v>
      </c>
      <c r="D309" t="s">
        <v>147</v>
      </c>
      <c r="E309" t="str">
        <f t="shared" si="43"/>
        <v>01</v>
      </c>
      <c r="F309" t="str">
        <f t="shared" si="42"/>
        <v>001</v>
      </c>
      <c r="G309" t="str">
        <f>""</f>
        <v/>
      </c>
      <c r="H309" t="s">
        <v>3</v>
      </c>
      <c r="I309" t="s">
        <v>1004</v>
      </c>
      <c r="J309" t="s">
        <v>4116</v>
      </c>
      <c r="K309" t="str">
        <f>"04888"</f>
        <v>04888</v>
      </c>
    </row>
    <row r="310" spans="1:11" customFormat="1" x14ac:dyDescent="0.25">
      <c r="A310" t="str">
        <f t="shared" si="37"/>
        <v>04</v>
      </c>
      <c r="B310" t="s">
        <v>130</v>
      </c>
      <c r="C310" t="str">
        <f>"019"</f>
        <v>019</v>
      </c>
      <c r="D310" t="s">
        <v>148</v>
      </c>
      <c r="E310" t="str">
        <f t="shared" si="43"/>
        <v>01</v>
      </c>
      <c r="F310" t="str">
        <f t="shared" si="42"/>
        <v>001</v>
      </c>
      <c r="G310" t="str">
        <f>""</f>
        <v/>
      </c>
      <c r="H310" t="s">
        <v>3</v>
      </c>
      <c r="I310" t="s">
        <v>1005</v>
      </c>
      <c r="J310" t="s">
        <v>4117</v>
      </c>
      <c r="K310" t="str">
        <f>"04889"</f>
        <v>04889</v>
      </c>
    </row>
    <row r="311" spans="1:11" customFormat="1" x14ac:dyDescent="0.25">
      <c r="A311" t="str">
        <f t="shared" si="37"/>
        <v>04</v>
      </c>
      <c r="B311" t="s">
        <v>130</v>
      </c>
      <c r="C311" t="str">
        <f>"020"</f>
        <v>020</v>
      </c>
      <c r="D311" t="s">
        <v>149</v>
      </c>
      <c r="E311" t="str">
        <f t="shared" si="43"/>
        <v>01</v>
      </c>
      <c r="F311" t="str">
        <f t="shared" si="42"/>
        <v>001</v>
      </c>
      <c r="G311" t="str">
        <f>""</f>
        <v/>
      </c>
      <c r="H311" t="s">
        <v>3</v>
      </c>
      <c r="I311" t="s">
        <v>1006</v>
      </c>
      <c r="J311" t="s">
        <v>4118</v>
      </c>
      <c r="K311" t="str">
        <f>"04479"</f>
        <v>04479</v>
      </c>
    </row>
    <row r="312" spans="1:11" customFormat="1" x14ac:dyDescent="0.25">
      <c r="A312" t="str">
        <f t="shared" si="37"/>
        <v>04</v>
      </c>
      <c r="B312" t="s">
        <v>130</v>
      </c>
      <c r="C312" t="str">
        <f>"021"</f>
        <v>021</v>
      </c>
      <c r="D312" t="s">
        <v>150</v>
      </c>
      <c r="E312" t="str">
        <f t="shared" si="43"/>
        <v>01</v>
      </c>
      <c r="F312" t="str">
        <f t="shared" si="42"/>
        <v>001</v>
      </c>
      <c r="G312" t="str">
        <f>""</f>
        <v/>
      </c>
      <c r="H312" t="s">
        <v>3</v>
      </c>
      <c r="I312" t="s">
        <v>1007</v>
      </c>
      <c r="J312" t="s">
        <v>4119</v>
      </c>
      <c r="K312" t="str">
        <f>"04888"</f>
        <v>04888</v>
      </c>
    </row>
    <row r="313" spans="1:11" customFormat="1" x14ac:dyDescent="0.25">
      <c r="A313" t="str">
        <f t="shared" si="37"/>
        <v>04</v>
      </c>
      <c r="B313" t="s">
        <v>130</v>
      </c>
      <c r="C313" t="str">
        <f>"022"</f>
        <v>022</v>
      </c>
      <c r="D313" t="s">
        <v>151</v>
      </c>
      <c r="E313" t="str">
        <f t="shared" si="43"/>
        <v>01</v>
      </c>
      <c r="F313" t="str">
        <f t="shared" si="42"/>
        <v>001</v>
      </c>
      <c r="G313" t="str">
        <f>""</f>
        <v/>
      </c>
      <c r="H313" t="s">
        <v>3</v>
      </c>
      <c r="I313" t="s">
        <v>1008</v>
      </c>
      <c r="J313" t="s">
        <v>4120</v>
      </c>
      <c r="K313" t="str">
        <f>"04288"</f>
        <v>04288</v>
      </c>
    </row>
    <row r="314" spans="1:11" customFormat="1" x14ac:dyDescent="0.25">
      <c r="A314" t="str">
        <f t="shared" si="37"/>
        <v>04</v>
      </c>
      <c r="B314" t="s">
        <v>130</v>
      </c>
      <c r="C314" t="str">
        <f>"023"</f>
        <v>023</v>
      </c>
      <c r="D314" t="s">
        <v>152</v>
      </c>
      <c r="E314" t="str">
        <f t="shared" si="43"/>
        <v>01</v>
      </c>
      <c r="F314" t="str">
        <f t="shared" si="42"/>
        <v>001</v>
      </c>
      <c r="G314" t="str">
        <f>""</f>
        <v/>
      </c>
      <c r="H314" t="s">
        <v>3</v>
      </c>
      <c r="I314" t="s">
        <v>51</v>
      </c>
      <c r="J314" t="s">
        <v>4121</v>
      </c>
      <c r="K314" t="str">
        <f>"04458"</f>
        <v>04458</v>
      </c>
    </row>
    <row r="315" spans="1:11" customFormat="1" x14ac:dyDescent="0.25">
      <c r="A315" t="str">
        <f t="shared" si="37"/>
        <v>04</v>
      </c>
      <c r="B315" t="s">
        <v>130</v>
      </c>
      <c r="C315" t="str">
        <f t="shared" ref="C315:C320" si="44">"024"</f>
        <v>024</v>
      </c>
      <c r="D315" t="s">
        <v>153</v>
      </c>
      <c r="E315" t="str">
        <f t="shared" si="43"/>
        <v>01</v>
      </c>
      <c r="F315" t="str">
        <f t="shared" si="42"/>
        <v>001</v>
      </c>
      <c r="G315" t="str">
        <f>""</f>
        <v/>
      </c>
      <c r="H315" t="s">
        <v>1</v>
      </c>
      <c r="I315" t="s">
        <v>1009</v>
      </c>
      <c r="J315" t="s">
        <v>4122</v>
      </c>
      <c r="K315" t="str">
        <f t="shared" ref="K315:K320" si="45">"04410"</f>
        <v>04410</v>
      </c>
    </row>
    <row r="316" spans="1:11" customFormat="1" x14ac:dyDescent="0.25">
      <c r="A316" t="str">
        <f t="shared" si="37"/>
        <v>04</v>
      </c>
      <c r="B316" t="s">
        <v>130</v>
      </c>
      <c r="C316" t="str">
        <f t="shared" si="44"/>
        <v>024</v>
      </c>
      <c r="D316" t="s">
        <v>153</v>
      </c>
      <c r="E316" t="str">
        <f t="shared" si="43"/>
        <v>01</v>
      </c>
      <c r="F316" t="str">
        <f t="shared" si="42"/>
        <v>001</v>
      </c>
      <c r="G316" t="str">
        <f>""</f>
        <v/>
      </c>
      <c r="H316" t="s">
        <v>0</v>
      </c>
      <c r="I316" t="s">
        <v>1009</v>
      </c>
      <c r="J316" t="s">
        <v>4122</v>
      </c>
      <c r="K316" t="str">
        <f t="shared" si="45"/>
        <v>04410</v>
      </c>
    </row>
    <row r="317" spans="1:11" customFormat="1" x14ac:dyDescent="0.25">
      <c r="A317" t="str">
        <f t="shared" si="37"/>
        <v>04</v>
      </c>
      <c r="B317" t="s">
        <v>130</v>
      </c>
      <c r="C317" t="str">
        <f t="shared" si="44"/>
        <v>024</v>
      </c>
      <c r="D317" t="s">
        <v>153</v>
      </c>
      <c r="E317" t="str">
        <f t="shared" si="43"/>
        <v>01</v>
      </c>
      <c r="F317" t="str">
        <f>"002"</f>
        <v>002</v>
      </c>
      <c r="G317" t="str">
        <f>""</f>
        <v/>
      </c>
      <c r="H317" t="s">
        <v>1</v>
      </c>
      <c r="I317" t="s">
        <v>1010</v>
      </c>
      <c r="J317" t="s">
        <v>4123</v>
      </c>
      <c r="K317" t="str">
        <f t="shared" si="45"/>
        <v>04410</v>
      </c>
    </row>
    <row r="318" spans="1:11" customFormat="1" x14ac:dyDescent="0.25">
      <c r="A318" t="str">
        <f t="shared" si="37"/>
        <v>04</v>
      </c>
      <c r="B318" t="s">
        <v>130</v>
      </c>
      <c r="C318" t="str">
        <f t="shared" si="44"/>
        <v>024</v>
      </c>
      <c r="D318" t="s">
        <v>153</v>
      </c>
      <c r="E318" t="str">
        <f t="shared" si="43"/>
        <v>01</v>
      </c>
      <c r="F318" t="str">
        <f>"002"</f>
        <v>002</v>
      </c>
      <c r="G318" t="str">
        <f>""</f>
        <v/>
      </c>
      <c r="H318" t="s">
        <v>0</v>
      </c>
      <c r="I318" t="s">
        <v>1010</v>
      </c>
      <c r="J318" t="s">
        <v>4123</v>
      </c>
      <c r="K318" t="str">
        <f t="shared" si="45"/>
        <v>04410</v>
      </c>
    </row>
    <row r="319" spans="1:11" customFormat="1" x14ac:dyDescent="0.25">
      <c r="A319" t="str">
        <f t="shared" si="37"/>
        <v>04</v>
      </c>
      <c r="B319" t="s">
        <v>130</v>
      </c>
      <c r="C319" t="str">
        <f t="shared" si="44"/>
        <v>024</v>
      </c>
      <c r="D319" t="s">
        <v>153</v>
      </c>
      <c r="E319" t="str">
        <f t="shared" si="43"/>
        <v>01</v>
      </c>
      <c r="F319" t="str">
        <f>"003"</f>
        <v>003</v>
      </c>
      <c r="G319" t="str">
        <f>""</f>
        <v/>
      </c>
      <c r="H319" t="s">
        <v>1</v>
      </c>
      <c r="I319" t="s">
        <v>1009</v>
      </c>
      <c r="J319" t="s">
        <v>4122</v>
      </c>
      <c r="K319" t="str">
        <f t="shared" si="45"/>
        <v>04410</v>
      </c>
    </row>
    <row r="320" spans="1:11" customFormat="1" x14ac:dyDescent="0.25">
      <c r="A320" t="str">
        <f t="shared" si="37"/>
        <v>04</v>
      </c>
      <c r="B320" t="s">
        <v>130</v>
      </c>
      <c r="C320" t="str">
        <f t="shared" si="44"/>
        <v>024</v>
      </c>
      <c r="D320" t="s">
        <v>153</v>
      </c>
      <c r="E320" t="str">
        <f t="shared" si="43"/>
        <v>01</v>
      </c>
      <c r="F320" t="str">
        <f>"003"</f>
        <v>003</v>
      </c>
      <c r="G320" t="str">
        <f>""</f>
        <v/>
      </c>
      <c r="H320" t="s">
        <v>0</v>
      </c>
      <c r="I320" t="s">
        <v>1009</v>
      </c>
      <c r="J320" t="s">
        <v>4122</v>
      </c>
      <c r="K320" t="str">
        <f t="shared" si="45"/>
        <v>04410</v>
      </c>
    </row>
    <row r="321" spans="1:11" customFormat="1" x14ac:dyDescent="0.25">
      <c r="A321" t="str">
        <f t="shared" si="37"/>
        <v>04</v>
      </c>
      <c r="B321" t="s">
        <v>130</v>
      </c>
      <c r="C321" t="str">
        <f>"026"</f>
        <v>026</v>
      </c>
      <c r="D321" t="s">
        <v>154</v>
      </c>
      <c r="E321" t="str">
        <f t="shared" si="43"/>
        <v>01</v>
      </c>
      <c r="F321" t="str">
        <f>"001"</f>
        <v>001</v>
      </c>
      <c r="G321" t="str">
        <f>""</f>
        <v/>
      </c>
      <c r="H321" t="s">
        <v>3</v>
      </c>
      <c r="I321" t="s">
        <v>1011</v>
      </c>
      <c r="J321" t="s">
        <v>4124</v>
      </c>
      <c r="K321" t="str">
        <f>"04276"</f>
        <v>04276</v>
      </c>
    </row>
    <row r="322" spans="1:11" customFormat="1" x14ac:dyDescent="0.25">
      <c r="A322" t="str">
        <f t="shared" si="37"/>
        <v>04</v>
      </c>
      <c r="B322" t="s">
        <v>130</v>
      </c>
      <c r="C322" t="str">
        <f>"027"</f>
        <v>027</v>
      </c>
      <c r="D322" t="s">
        <v>155</v>
      </c>
      <c r="E322" t="str">
        <f t="shared" si="43"/>
        <v>01</v>
      </c>
      <c r="F322" t="str">
        <f>"001"</f>
        <v>001</v>
      </c>
      <c r="G322" t="str">
        <f>""</f>
        <v/>
      </c>
      <c r="H322" t="s">
        <v>3</v>
      </c>
      <c r="I322" t="s">
        <v>1012</v>
      </c>
      <c r="J322" t="s">
        <v>4125</v>
      </c>
      <c r="K322" t="str">
        <f>"04276"</f>
        <v>04276</v>
      </c>
    </row>
    <row r="323" spans="1:11" customFormat="1" x14ac:dyDescent="0.25">
      <c r="A323" t="str">
        <f t="shared" ref="A323:A386" si="46">"04"</f>
        <v>04</v>
      </c>
      <c r="B323" t="s">
        <v>130</v>
      </c>
      <c r="C323" t="str">
        <f>"028"</f>
        <v>028</v>
      </c>
      <c r="D323" t="s">
        <v>156</v>
      </c>
      <c r="E323" t="str">
        <f t="shared" si="43"/>
        <v>01</v>
      </c>
      <c r="F323" t="str">
        <f>"001"</f>
        <v>001</v>
      </c>
      <c r="G323" t="str">
        <f>""</f>
        <v/>
      </c>
      <c r="H323" t="s">
        <v>3</v>
      </c>
      <c r="I323" t="s">
        <v>88</v>
      </c>
      <c r="J323" t="s">
        <v>4126</v>
      </c>
      <c r="K323" t="str">
        <f>"04569"</f>
        <v>04569</v>
      </c>
    </row>
    <row r="324" spans="1:11" customFormat="1" x14ac:dyDescent="0.25">
      <c r="A324" t="str">
        <f t="shared" si="46"/>
        <v>04</v>
      </c>
      <c r="B324" t="s">
        <v>130</v>
      </c>
      <c r="C324" t="str">
        <f t="shared" ref="C324:C340" si="47">"029"</f>
        <v>029</v>
      </c>
      <c r="D324" t="s">
        <v>157</v>
      </c>
      <c r="E324" t="str">
        <f t="shared" si="43"/>
        <v>01</v>
      </c>
      <c r="F324" t="str">
        <f>"001"</f>
        <v>001</v>
      </c>
      <c r="G324" t="str">
        <f>""</f>
        <v/>
      </c>
      <c r="H324" t="s">
        <v>3</v>
      </c>
      <c r="I324" t="s">
        <v>1013</v>
      </c>
      <c r="J324" t="s">
        <v>4127</v>
      </c>
      <c r="K324" t="str">
        <f t="shared" ref="K324:K336" si="48">"04760"</f>
        <v>04760</v>
      </c>
    </row>
    <row r="325" spans="1:11" customFormat="1" x14ac:dyDescent="0.25">
      <c r="A325" t="str">
        <f t="shared" si="46"/>
        <v>04</v>
      </c>
      <c r="B325" t="s">
        <v>130</v>
      </c>
      <c r="C325" t="str">
        <f t="shared" si="47"/>
        <v>029</v>
      </c>
      <c r="D325" t="s">
        <v>157</v>
      </c>
      <c r="E325" t="str">
        <f t="shared" si="43"/>
        <v>01</v>
      </c>
      <c r="F325" t="str">
        <f>"002"</f>
        <v>002</v>
      </c>
      <c r="G325" t="str">
        <f>""</f>
        <v/>
      </c>
      <c r="H325" t="s">
        <v>3</v>
      </c>
      <c r="I325" t="s">
        <v>1013</v>
      </c>
      <c r="J325" t="s">
        <v>4127</v>
      </c>
      <c r="K325" t="str">
        <f t="shared" si="48"/>
        <v>04760</v>
      </c>
    </row>
    <row r="326" spans="1:11" customFormat="1" x14ac:dyDescent="0.25">
      <c r="A326" t="str">
        <f t="shared" si="46"/>
        <v>04</v>
      </c>
      <c r="B326" t="s">
        <v>130</v>
      </c>
      <c r="C326" t="str">
        <f t="shared" si="47"/>
        <v>029</v>
      </c>
      <c r="D326" t="s">
        <v>157</v>
      </c>
      <c r="E326" t="str">
        <f t="shared" si="43"/>
        <v>01</v>
      </c>
      <c r="F326" t="str">
        <f>"003"</f>
        <v>003</v>
      </c>
      <c r="G326" t="str">
        <f>""</f>
        <v/>
      </c>
      <c r="H326" t="s">
        <v>1</v>
      </c>
      <c r="I326" t="s">
        <v>1014</v>
      </c>
      <c r="J326" t="s">
        <v>4128</v>
      </c>
      <c r="K326" t="str">
        <f t="shared" si="48"/>
        <v>04760</v>
      </c>
    </row>
    <row r="327" spans="1:11" customFormat="1" x14ac:dyDescent="0.25">
      <c r="A327" t="str">
        <f t="shared" si="46"/>
        <v>04</v>
      </c>
      <c r="B327" t="s">
        <v>130</v>
      </c>
      <c r="C327" t="str">
        <f t="shared" si="47"/>
        <v>029</v>
      </c>
      <c r="D327" t="s">
        <v>157</v>
      </c>
      <c r="E327" t="str">
        <f t="shared" si="43"/>
        <v>01</v>
      </c>
      <c r="F327" t="str">
        <f>"003"</f>
        <v>003</v>
      </c>
      <c r="G327" t="str">
        <f>""</f>
        <v/>
      </c>
      <c r="H327" t="s">
        <v>0</v>
      </c>
      <c r="I327" t="s">
        <v>1014</v>
      </c>
      <c r="J327" t="s">
        <v>4128</v>
      </c>
      <c r="K327" t="str">
        <f t="shared" si="48"/>
        <v>04760</v>
      </c>
    </row>
    <row r="328" spans="1:11" customFormat="1" x14ac:dyDescent="0.25">
      <c r="A328" t="str">
        <f t="shared" si="46"/>
        <v>04</v>
      </c>
      <c r="B328" t="s">
        <v>130</v>
      </c>
      <c r="C328" t="str">
        <f t="shared" si="47"/>
        <v>029</v>
      </c>
      <c r="D328" t="s">
        <v>157</v>
      </c>
      <c r="E328" t="str">
        <f t="shared" si="43"/>
        <v>01</v>
      </c>
      <c r="F328" t="str">
        <f>"004"</f>
        <v>004</v>
      </c>
      <c r="G328" t="str">
        <f>""</f>
        <v/>
      </c>
      <c r="H328" t="s">
        <v>1</v>
      </c>
      <c r="I328" t="s">
        <v>1015</v>
      </c>
      <c r="J328" t="s">
        <v>4129</v>
      </c>
      <c r="K328" t="str">
        <f t="shared" si="48"/>
        <v>04760</v>
      </c>
    </row>
    <row r="329" spans="1:11" customFormat="1" x14ac:dyDescent="0.25">
      <c r="A329" t="str">
        <f t="shared" si="46"/>
        <v>04</v>
      </c>
      <c r="B329" t="s">
        <v>130</v>
      </c>
      <c r="C329" t="str">
        <f t="shared" si="47"/>
        <v>029</v>
      </c>
      <c r="D329" t="s">
        <v>157</v>
      </c>
      <c r="E329" t="str">
        <f t="shared" si="43"/>
        <v>01</v>
      </c>
      <c r="F329" t="str">
        <f>"004"</f>
        <v>004</v>
      </c>
      <c r="G329" t="str">
        <f>""</f>
        <v/>
      </c>
      <c r="H329" t="s">
        <v>0</v>
      </c>
      <c r="I329" t="s">
        <v>1015</v>
      </c>
      <c r="J329" t="s">
        <v>4129</v>
      </c>
      <c r="K329" t="str">
        <f t="shared" si="48"/>
        <v>04760</v>
      </c>
    </row>
    <row r="330" spans="1:11" customFormat="1" x14ac:dyDescent="0.25">
      <c r="A330" t="str">
        <f t="shared" si="46"/>
        <v>04</v>
      </c>
      <c r="B330" t="s">
        <v>130</v>
      </c>
      <c r="C330" t="str">
        <f t="shared" si="47"/>
        <v>029</v>
      </c>
      <c r="D330" t="s">
        <v>157</v>
      </c>
      <c r="E330" t="str">
        <f t="shared" si="43"/>
        <v>01</v>
      </c>
      <c r="F330" t="str">
        <f>"005"</f>
        <v>005</v>
      </c>
      <c r="G330" t="str">
        <f>""</f>
        <v/>
      </c>
      <c r="H330" t="s">
        <v>1</v>
      </c>
      <c r="I330" t="s">
        <v>1016</v>
      </c>
      <c r="J330" t="s">
        <v>4130</v>
      </c>
      <c r="K330" t="str">
        <f t="shared" si="48"/>
        <v>04760</v>
      </c>
    </row>
    <row r="331" spans="1:11" customFormat="1" x14ac:dyDescent="0.25">
      <c r="A331" t="str">
        <f t="shared" si="46"/>
        <v>04</v>
      </c>
      <c r="B331" t="s">
        <v>130</v>
      </c>
      <c r="C331" t="str">
        <f t="shared" si="47"/>
        <v>029</v>
      </c>
      <c r="D331" t="s">
        <v>157</v>
      </c>
      <c r="E331" t="str">
        <f t="shared" si="43"/>
        <v>01</v>
      </c>
      <c r="F331" t="str">
        <f>"005"</f>
        <v>005</v>
      </c>
      <c r="G331" t="str">
        <f>""</f>
        <v/>
      </c>
      <c r="H331" t="s">
        <v>0</v>
      </c>
      <c r="I331" t="s">
        <v>1016</v>
      </c>
      <c r="J331" t="s">
        <v>4130</v>
      </c>
      <c r="K331" t="str">
        <f t="shared" si="48"/>
        <v>04760</v>
      </c>
    </row>
    <row r="332" spans="1:11" customFormat="1" x14ac:dyDescent="0.25">
      <c r="A332" t="str">
        <f t="shared" si="46"/>
        <v>04</v>
      </c>
      <c r="B332" t="s">
        <v>130</v>
      </c>
      <c r="C332" t="str">
        <f t="shared" si="47"/>
        <v>029</v>
      </c>
      <c r="D332" t="s">
        <v>157</v>
      </c>
      <c r="E332" t="str">
        <f t="shared" si="43"/>
        <v>01</v>
      </c>
      <c r="F332" t="str">
        <f>"006"</f>
        <v>006</v>
      </c>
      <c r="G332" t="str">
        <f>""</f>
        <v/>
      </c>
      <c r="H332" t="s">
        <v>3</v>
      </c>
      <c r="I332" t="s">
        <v>1013</v>
      </c>
      <c r="J332" t="s">
        <v>4127</v>
      </c>
      <c r="K332" t="str">
        <f t="shared" si="48"/>
        <v>04760</v>
      </c>
    </row>
    <row r="333" spans="1:11" customFormat="1" x14ac:dyDescent="0.25">
      <c r="A333" t="str">
        <f t="shared" si="46"/>
        <v>04</v>
      </c>
      <c r="B333" t="s">
        <v>130</v>
      </c>
      <c r="C333" t="str">
        <f t="shared" si="47"/>
        <v>029</v>
      </c>
      <c r="D333" t="s">
        <v>157</v>
      </c>
      <c r="E333" t="str">
        <f t="shared" si="43"/>
        <v>01</v>
      </c>
      <c r="F333" t="str">
        <f>"007"</f>
        <v>007</v>
      </c>
      <c r="G333" t="str">
        <f>""</f>
        <v/>
      </c>
      <c r="H333" t="s">
        <v>1</v>
      </c>
      <c r="I333" t="s">
        <v>1017</v>
      </c>
      <c r="J333" t="s">
        <v>4131</v>
      </c>
      <c r="K333" t="str">
        <f t="shared" si="48"/>
        <v>04760</v>
      </c>
    </row>
    <row r="334" spans="1:11" customFormat="1" x14ac:dyDescent="0.25">
      <c r="A334" t="str">
        <f t="shared" si="46"/>
        <v>04</v>
      </c>
      <c r="B334" t="s">
        <v>130</v>
      </c>
      <c r="C334" t="str">
        <f t="shared" si="47"/>
        <v>029</v>
      </c>
      <c r="D334" t="s">
        <v>157</v>
      </c>
      <c r="E334" t="str">
        <f t="shared" si="43"/>
        <v>01</v>
      </c>
      <c r="F334" t="str">
        <f>"007"</f>
        <v>007</v>
      </c>
      <c r="G334" t="str">
        <f>""</f>
        <v/>
      </c>
      <c r="H334" t="s">
        <v>0</v>
      </c>
      <c r="I334" t="s">
        <v>1017</v>
      </c>
      <c r="J334" t="s">
        <v>4131</v>
      </c>
      <c r="K334" t="str">
        <f t="shared" si="48"/>
        <v>04760</v>
      </c>
    </row>
    <row r="335" spans="1:11" customFormat="1" x14ac:dyDescent="0.25">
      <c r="A335" t="str">
        <f t="shared" si="46"/>
        <v>04</v>
      </c>
      <c r="B335" t="s">
        <v>130</v>
      </c>
      <c r="C335" t="str">
        <f t="shared" si="47"/>
        <v>029</v>
      </c>
      <c r="D335" t="s">
        <v>157</v>
      </c>
      <c r="E335" t="str">
        <f t="shared" ref="E335:E340" si="49">"02"</f>
        <v>02</v>
      </c>
      <c r="F335" t="str">
        <f>"001"</f>
        <v>001</v>
      </c>
      <c r="G335" t="str">
        <f>""</f>
        <v/>
      </c>
      <c r="H335" t="s">
        <v>1</v>
      </c>
      <c r="I335" t="s">
        <v>1017</v>
      </c>
      <c r="J335" t="s">
        <v>4131</v>
      </c>
      <c r="K335" t="str">
        <f t="shared" si="48"/>
        <v>04760</v>
      </c>
    </row>
    <row r="336" spans="1:11" customFormat="1" x14ac:dyDescent="0.25">
      <c r="A336" t="str">
        <f t="shared" si="46"/>
        <v>04</v>
      </c>
      <c r="B336" t="s">
        <v>130</v>
      </c>
      <c r="C336" t="str">
        <f t="shared" si="47"/>
        <v>029</v>
      </c>
      <c r="D336" t="s">
        <v>157</v>
      </c>
      <c r="E336" t="str">
        <f t="shared" si="49"/>
        <v>02</v>
      </c>
      <c r="F336" t="str">
        <f>"001"</f>
        <v>001</v>
      </c>
      <c r="G336" t="str">
        <f>""</f>
        <v/>
      </c>
      <c r="H336" t="s">
        <v>0</v>
      </c>
      <c r="I336" t="s">
        <v>1017</v>
      </c>
      <c r="J336" t="s">
        <v>4131</v>
      </c>
      <c r="K336" t="str">
        <f t="shared" si="48"/>
        <v>04760</v>
      </c>
    </row>
    <row r="337" spans="1:11" customFormat="1" x14ac:dyDescent="0.25">
      <c r="A337" t="str">
        <f t="shared" si="46"/>
        <v>04</v>
      </c>
      <c r="B337" t="s">
        <v>130</v>
      </c>
      <c r="C337" t="str">
        <f t="shared" si="47"/>
        <v>029</v>
      </c>
      <c r="D337" t="s">
        <v>157</v>
      </c>
      <c r="E337" t="str">
        <f t="shared" si="49"/>
        <v>02</v>
      </c>
      <c r="F337" t="str">
        <f>"002"</f>
        <v>002</v>
      </c>
      <c r="G337" t="str">
        <f>""</f>
        <v/>
      </c>
      <c r="H337" t="s">
        <v>1</v>
      </c>
      <c r="I337" t="s">
        <v>1018</v>
      </c>
      <c r="J337" t="s">
        <v>4132</v>
      </c>
      <c r="K337" t="str">
        <f>"04769"</f>
        <v>04769</v>
      </c>
    </row>
    <row r="338" spans="1:11" customFormat="1" x14ac:dyDescent="0.25">
      <c r="A338" t="str">
        <f t="shared" si="46"/>
        <v>04</v>
      </c>
      <c r="B338" t="s">
        <v>130</v>
      </c>
      <c r="C338" t="str">
        <f t="shared" si="47"/>
        <v>029</v>
      </c>
      <c r="D338" t="s">
        <v>157</v>
      </c>
      <c r="E338" t="str">
        <f t="shared" si="49"/>
        <v>02</v>
      </c>
      <c r="F338" t="str">
        <f>"002"</f>
        <v>002</v>
      </c>
      <c r="G338" t="str">
        <f>""</f>
        <v/>
      </c>
      <c r="H338" t="s">
        <v>0</v>
      </c>
      <c r="I338" t="s">
        <v>1018</v>
      </c>
      <c r="J338" t="s">
        <v>4132</v>
      </c>
      <c r="K338" t="str">
        <f>"04769"</f>
        <v>04769</v>
      </c>
    </row>
    <row r="339" spans="1:11" customFormat="1" x14ac:dyDescent="0.25">
      <c r="A339" t="str">
        <f t="shared" si="46"/>
        <v>04</v>
      </c>
      <c r="B339" t="s">
        <v>130</v>
      </c>
      <c r="C339" t="str">
        <f t="shared" si="47"/>
        <v>029</v>
      </c>
      <c r="D339" t="s">
        <v>157</v>
      </c>
      <c r="E339" t="str">
        <f t="shared" si="49"/>
        <v>02</v>
      </c>
      <c r="F339" t="str">
        <f>"004"</f>
        <v>004</v>
      </c>
      <c r="G339" t="str">
        <f>"01"</f>
        <v>01</v>
      </c>
      <c r="H339" t="s">
        <v>1</v>
      </c>
      <c r="I339" t="s">
        <v>1019</v>
      </c>
      <c r="J339" t="s">
        <v>4133</v>
      </c>
      <c r="K339" t="str">
        <f>"04769"</f>
        <v>04769</v>
      </c>
    </row>
    <row r="340" spans="1:11" customFormat="1" x14ac:dyDescent="0.25">
      <c r="A340" t="str">
        <f t="shared" si="46"/>
        <v>04</v>
      </c>
      <c r="B340" t="s">
        <v>130</v>
      </c>
      <c r="C340" t="str">
        <f t="shared" si="47"/>
        <v>029</v>
      </c>
      <c r="D340" t="s">
        <v>157</v>
      </c>
      <c r="E340" t="str">
        <f t="shared" si="49"/>
        <v>02</v>
      </c>
      <c r="F340" t="str">
        <f>"004"</f>
        <v>004</v>
      </c>
      <c r="G340" t="str">
        <f>"02"</f>
        <v>02</v>
      </c>
      <c r="H340" t="s">
        <v>0</v>
      </c>
      <c r="I340" t="s">
        <v>1020</v>
      </c>
      <c r="J340" t="s">
        <v>4134</v>
      </c>
      <c r="K340" t="str">
        <f>"04769"</f>
        <v>04769</v>
      </c>
    </row>
    <row r="341" spans="1:11" customFormat="1" x14ac:dyDescent="0.25">
      <c r="A341" t="str">
        <f t="shared" si="46"/>
        <v>04</v>
      </c>
      <c r="B341" t="s">
        <v>130</v>
      </c>
      <c r="C341" t="str">
        <f>"030"</f>
        <v>030</v>
      </c>
      <c r="D341" t="s">
        <v>159</v>
      </c>
      <c r="E341" t="str">
        <f>"01"</f>
        <v>01</v>
      </c>
      <c r="F341" t="str">
        <f>"001"</f>
        <v>001</v>
      </c>
      <c r="G341" t="str">
        <f>""</f>
        <v/>
      </c>
      <c r="H341" t="s">
        <v>1</v>
      </c>
      <c r="I341" t="s">
        <v>1021</v>
      </c>
      <c r="J341" t="s">
        <v>4135</v>
      </c>
      <c r="K341" t="str">
        <f>"04450"</f>
        <v>04450</v>
      </c>
    </row>
    <row r="342" spans="1:11" customFormat="1" x14ac:dyDescent="0.25">
      <c r="A342" t="str">
        <f t="shared" si="46"/>
        <v>04</v>
      </c>
      <c r="B342" t="s">
        <v>130</v>
      </c>
      <c r="C342" t="str">
        <f>"030"</f>
        <v>030</v>
      </c>
      <c r="D342" t="s">
        <v>159</v>
      </c>
      <c r="E342" t="str">
        <f>"01"</f>
        <v>01</v>
      </c>
      <c r="F342" t="str">
        <f>"001"</f>
        <v>001</v>
      </c>
      <c r="G342" t="str">
        <f>""</f>
        <v/>
      </c>
      <c r="H342" t="s">
        <v>0</v>
      </c>
      <c r="I342" t="s">
        <v>1021</v>
      </c>
      <c r="J342" t="s">
        <v>4135</v>
      </c>
      <c r="K342" t="str">
        <f>"04450"</f>
        <v>04450</v>
      </c>
    </row>
    <row r="343" spans="1:11" customFormat="1" x14ac:dyDescent="0.25">
      <c r="A343" t="str">
        <f t="shared" si="46"/>
        <v>04</v>
      </c>
      <c r="B343" t="s">
        <v>130</v>
      </c>
      <c r="C343" t="str">
        <f>"031"</f>
        <v>031</v>
      </c>
      <c r="D343" t="s">
        <v>160</v>
      </c>
      <c r="E343" t="str">
        <f>"01"</f>
        <v>01</v>
      </c>
      <c r="F343" t="str">
        <f>"001"</f>
        <v>001</v>
      </c>
      <c r="G343" t="str">
        <f>""</f>
        <v/>
      </c>
      <c r="H343" t="s">
        <v>1</v>
      </c>
      <c r="I343" t="s">
        <v>1022</v>
      </c>
      <c r="J343" t="s">
        <v>4136</v>
      </c>
      <c r="K343" t="str">
        <f>"04850"</f>
        <v>04850</v>
      </c>
    </row>
    <row r="344" spans="1:11" customFormat="1" x14ac:dyDescent="0.25">
      <c r="A344" t="str">
        <f t="shared" si="46"/>
        <v>04</v>
      </c>
      <c r="B344" t="s">
        <v>130</v>
      </c>
      <c r="C344" t="str">
        <f>"031"</f>
        <v>031</v>
      </c>
      <c r="D344" t="s">
        <v>160</v>
      </c>
      <c r="E344" t="str">
        <f>"01"</f>
        <v>01</v>
      </c>
      <c r="F344" t="str">
        <f>"001"</f>
        <v>001</v>
      </c>
      <c r="G344" t="str">
        <f>""</f>
        <v/>
      </c>
      <c r="H344" t="s">
        <v>0</v>
      </c>
      <c r="I344" t="s">
        <v>1022</v>
      </c>
      <c r="J344" t="s">
        <v>4136</v>
      </c>
      <c r="K344" t="str">
        <f>"04850"</f>
        <v>04850</v>
      </c>
    </row>
    <row r="345" spans="1:11" customFormat="1" x14ac:dyDescent="0.25">
      <c r="A345" t="str">
        <f t="shared" si="46"/>
        <v>04</v>
      </c>
      <c r="B345" t="s">
        <v>130</v>
      </c>
      <c r="C345" t="str">
        <f>"031"</f>
        <v>031</v>
      </c>
      <c r="D345" t="s">
        <v>160</v>
      </c>
      <c r="E345" t="str">
        <f>"01"</f>
        <v>01</v>
      </c>
      <c r="F345" t="str">
        <f>"002"</f>
        <v>002</v>
      </c>
      <c r="G345" t="str">
        <f>""</f>
        <v/>
      </c>
      <c r="H345" t="s">
        <v>3</v>
      </c>
      <c r="I345" t="s">
        <v>1022</v>
      </c>
      <c r="J345" t="s">
        <v>4136</v>
      </c>
      <c r="K345" t="str">
        <f>"04850"</f>
        <v>04850</v>
      </c>
    </row>
    <row r="346" spans="1:11" customFormat="1" x14ac:dyDescent="0.25">
      <c r="A346" t="str">
        <f t="shared" si="46"/>
        <v>04</v>
      </c>
      <c r="B346" t="s">
        <v>130</v>
      </c>
      <c r="C346" t="str">
        <f>"031"</f>
        <v>031</v>
      </c>
      <c r="D346" t="s">
        <v>160</v>
      </c>
      <c r="E346" t="str">
        <f>"02"</f>
        <v>02</v>
      </c>
      <c r="F346" t="str">
        <f>"001"</f>
        <v>001</v>
      </c>
      <c r="G346" t="str">
        <f>""</f>
        <v/>
      </c>
      <c r="H346" t="s">
        <v>3</v>
      </c>
      <c r="I346" t="s">
        <v>1023</v>
      </c>
      <c r="J346" t="s">
        <v>4137</v>
      </c>
      <c r="K346" t="str">
        <f>"04815"</f>
        <v>04815</v>
      </c>
    </row>
    <row r="347" spans="1:11" customFormat="1" x14ac:dyDescent="0.25">
      <c r="A347" t="str">
        <f t="shared" si="46"/>
        <v>04</v>
      </c>
      <c r="B347" t="s">
        <v>130</v>
      </c>
      <c r="C347" t="str">
        <f t="shared" ref="C347:C356" si="50">"032"</f>
        <v>032</v>
      </c>
      <c r="D347" t="s">
        <v>161</v>
      </c>
      <c r="E347" t="str">
        <f t="shared" ref="E347:E354" si="51">"01"</f>
        <v>01</v>
      </c>
      <c r="F347" t="str">
        <f>"001"</f>
        <v>001</v>
      </c>
      <c r="G347" t="str">
        <f>""</f>
        <v/>
      </c>
      <c r="H347" t="s">
        <v>1</v>
      </c>
      <c r="I347" t="s">
        <v>1024</v>
      </c>
      <c r="J347" t="s">
        <v>4138</v>
      </c>
      <c r="K347" t="str">
        <f t="shared" ref="K347:K354" si="52">"04140"</f>
        <v>04140</v>
      </c>
    </row>
    <row r="348" spans="1:11" customFormat="1" x14ac:dyDescent="0.25">
      <c r="A348" t="str">
        <f t="shared" si="46"/>
        <v>04</v>
      </c>
      <c r="B348" t="s">
        <v>130</v>
      </c>
      <c r="C348" t="str">
        <f t="shared" si="50"/>
        <v>032</v>
      </c>
      <c r="D348" t="s">
        <v>161</v>
      </c>
      <c r="E348" t="str">
        <f t="shared" si="51"/>
        <v>01</v>
      </c>
      <c r="F348" t="str">
        <f>"001"</f>
        <v>001</v>
      </c>
      <c r="G348" t="str">
        <f>""</f>
        <v/>
      </c>
      <c r="H348" t="s">
        <v>0</v>
      </c>
      <c r="I348" t="s">
        <v>1024</v>
      </c>
      <c r="J348" t="s">
        <v>4138</v>
      </c>
      <c r="K348" t="str">
        <f t="shared" si="52"/>
        <v>04140</v>
      </c>
    </row>
    <row r="349" spans="1:11" customFormat="1" x14ac:dyDescent="0.25">
      <c r="A349" t="str">
        <f t="shared" si="46"/>
        <v>04</v>
      </c>
      <c r="B349" t="s">
        <v>130</v>
      </c>
      <c r="C349" t="str">
        <f t="shared" si="50"/>
        <v>032</v>
      </c>
      <c r="D349" t="s">
        <v>161</v>
      </c>
      <c r="E349" t="str">
        <f t="shared" si="51"/>
        <v>01</v>
      </c>
      <c r="F349" t="str">
        <f>"002"</f>
        <v>002</v>
      </c>
      <c r="G349" t="str">
        <f>""</f>
        <v/>
      </c>
      <c r="H349" t="s">
        <v>1</v>
      </c>
      <c r="I349" t="s">
        <v>1025</v>
      </c>
      <c r="J349" t="s">
        <v>4139</v>
      </c>
      <c r="K349" t="str">
        <f t="shared" si="52"/>
        <v>04140</v>
      </c>
    </row>
    <row r="350" spans="1:11" customFormat="1" x14ac:dyDescent="0.25">
      <c r="A350" t="str">
        <f t="shared" si="46"/>
        <v>04</v>
      </c>
      <c r="B350" t="s">
        <v>130</v>
      </c>
      <c r="C350" t="str">
        <f t="shared" si="50"/>
        <v>032</v>
      </c>
      <c r="D350" t="s">
        <v>161</v>
      </c>
      <c r="E350" t="str">
        <f t="shared" si="51"/>
        <v>01</v>
      </c>
      <c r="F350" t="str">
        <f>"002"</f>
        <v>002</v>
      </c>
      <c r="G350" t="str">
        <f>""</f>
        <v/>
      </c>
      <c r="H350" t="s">
        <v>0</v>
      </c>
      <c r="I350" t="s">
        <v>1025</v>
      </c>
      <c r="J350" t="s">
        <v>4139</v>
      </c>
      <c r="K350" t="str">
        <f t="shared" si="52"/>
        <v>04140</v>
      </c>
    </row>
    <row r="351" spans="1:11" customFormat="1" x14ac:dyDescent="0.25">
      <c r="A351" t="str">
        <f t="shared" si="46"/>
        <v>04</v>
      </c>
      <c r="B351" t="s">
        <v>130</v>
      </c>
      <c r="C351" t="str">
        <f t="shared" si="50"/>
        <v>032</v>
      </c>
      <c r="D351" t="s">
        <v>161</v>
      </c>
      <c r="E351" t="str">
        <f t="shared" si="51"/>
        <v>01</v>
      </c>
      <c r="F351" t="str">
        <f>"003"</f>
        <v>003</v>
      </c>
      <c r="G351" t="str">
        <f>""</f>
        <v/>
      </c>
      <c r="H351" t="s">
        <v>1</v>
      </c>
      <c r="I351" t="s">
        <v>1026</v>
      </c>
      <c r="J351" t="s">
        <v>4140</v>
      </c>
      <c r="K351" t="str">
        <f t="shared" si="52"/>
        <v>04140</v>
      </c>
    </row>
    <row r="352" spans="1:11" customFormat="1" x14ac:dyDescent="0.25">
      <c r="A352" t="str">
        <f t="shared" si="46"/>
        <v>04</v>
      </c>
      <c r="B352" t="s">
        <v>130</v>
      </c>
      <c r="C352" t="str">
        <f t="shared" si="50"/>
        <v>032</v>
      </c>
      <c r="D352" t="s">
        <v>161</v>
      </c>
      <c r="E352" t="str">
        <f t="shared" si="51"/>
        <v>01</v>
      </c>
      <c r="F352" t="str">
        <f>"003"</f>
        <v>003</v>
      </c>
      <c r="G352" t="str">
        <f>""</f>
        <v/>
      </c>
      <c r="H352" t="s">
        <v>0</v>
      </c>
      <c r="I352" t="s">
        <v>1026</v>
      </c>
      <c r="J352" t="s">
        <v>4140</v>
      </c>
      <c r="K352" t="str">
        <f t="shared" si="52"/>
        <v>04140</v>
      </c>
    </row>
    <row r="353" spans="1:11" customFormat="1" x14ac:dyDescent="0.25">
      <c r="A353" t="str">
        <f t="shared" si="46"/>
        <v>04</v>
      </c>
      <c r="B353" t="s">
        <v>130</v>
      </c>
      <c r="C353" t="str">
        <f t="shared" si="50"/>
        <v>032</v>
      </c>
      <c r="D353" t="s">
        <v>161</v>
      </c>
      <c r="E353" t="str">
        <f t="shared" si="51"/>
        <v>01</v>
      </c>
      <c r="F353" t="str">
        <f>"004"</f>
        <v>004</v>
      </c>
      <c r="G353" t="str">
        <f>""</f>
        <v/>
      </c>
      <c r="H353" t="s">
        <v>1</v>
      </c>
      <c r="I353" t="s">
        <v>1025</v>
      </c>
      <c r="J353" t="s">
        <v>4139</v>
      </c>
      <c r="K353" t="str">
        <f t="shared" si="52"/>
        <v>04140</v>
      </c>
    </row>
    <row r="354" spans="1:11" customFormat="1" x14ac:dyDescent="0.25">
      <c r="A354" t="str">
        <f t="shared" si="46"/>
        <v>04</v>
      </c>
      <c r="B354" t="s">
        <v>130</v>
      </c>
      <c r="C354" t="str">
        <f t="shared" si="50"/>
        <v>032</v>
      </c>
      <c r="D354" t="s">
        <v>161</v>
      </c>
      <c r="E354" t="str">
        <f t="shared" si="51"/>
        <v>01</v>
      </c>
      <c r="F354" t="str">
        <f>"004"</f>
        <v>004</v>
      </c>
      <c r="G354" t="str">
        <f>""</f>
        <v/>
      </c>
      <c r="H354" t="s">
        <v>0</v>
      </c>
      <c r="I354" t="s">
        <v>1025</v>
      </c>
      <c r="J354" t="s">
        <v>4139</v>
      </c>
      <c r="K354" t="str">
        <f t="shared" si="52"/>
        <v>04140</v>
      </c>
    </row>
    <row r="355" spans="1:11" customFormat="1" x14ac:dyDescent="0.25">
      <c r="A355" t="str">
        <f t="shared" si="46"/>
        <v>04</v>
      </c>
      <c r="B355" t="s">
        <v>130</v>
      </c>
      <c r="C355" t="str">
        <f t="shared" si="50"/>
        <v>032</v>
      </c>
      <c r="D355" t="s">
        <v>161</v>
      </c>
      <c r="E355" t="str">
        <f>"02"</f>
        <v>02</v>
      </c>
      <c r="F355" t="str">
        <f t="shared" ref="F355:F360" si="53">"001"</f>
        <v>001</v>
      </c>
      <c r="G355" t="str">
        <f>"01"</f>
        <v>01</v>
      </c>
      <c r="H355" t="s">
        <v>1</v>
      </c>
      <c r="I355" t="s">
        <v>1027</v>
      </c>
      <c r="J355" t="s">
        <v>4141</v>
      </c>
      <c r="K355" t="str">
        <f>"04149"</f>
        <v>04149</v>
      </c>
    </row>
    <row r="356" spans="1:11" customFormat="1" x14ac:dyDescent="0.25">
      <c r="A356" t="str">
        <f t="shared" si="46"/>
        <v>04</v>
      </c>
      <c r="B356" t="s">
        <v>130</v>
      </c>
      <c r="C356" t="str">
        <f t="shared" si="50"/>
        <v>032</v>
      </c>
      <c r="D356" t="s">
        <v>161</v>
      </c>
      <c r="E356" t="str">
        <f>"02"</f>
        <v>02</v>
      </c>
      <c r="F356" t="str">
        <f t="shared" si="53"/>
        <v>001</v>
      </c>
      <c r="G356" t="str">
        <f>"02"</f>
        <v>02</v>
      </c>
      <c r="H356" t="s">
        <v>0</v>
      </c>
      <c r="I356" t="s">
        <v>1028</v>
      </c>
      <c r="J356" t="s">
        <v>4142</v>
      </c>
      <c r="K356" t="str">
        <f>"04149"</f>
        <v>04149</v>
      </c>
    </row>
    <row r="357" spans="1:11" customFormat="1" x14ac:dyDescent="0.25">
      <c r="A357" t="str">
        <f t="shared" si="46"/>
        <v>04</v>
      </c>
      <c r="B357" t="s">
        <v>130</v>
      </c>
      <c r="C357" t="str">
        <f>"033"</f>
        <v>033</v>
      </c>
      <c r="D357" t="s">
        <v>162</v>
      </c>
      <c r="E357" t="str">
        <f t="shared" ref="E357:E364" si="54">"01"</f>
        <v>01</v>
      </c>
      <c r="F357" t="str">
        <f t="shared" si="53"/>
        <v>001</v>
      </c>
      <c r="G357" t="str">
        <f>""</f>
        <v/>
      </c>
      <c r="H357" t="s">
        <v>3</v>
      </c>
      <c r="I357" t="s">
        <v>55</v>
      </c>
      <c r="J357" t="s">
        <v>4143</v>
      </c>
      <c r="K357" t="str">
        <f>"04212"</f>
        <v>04212</v>
      </c>
    </row>
    <row r="358" spans="1:11" customFormat="1" x14ac:dyDescent="0.25">
      <c r="A358" t="str">
        <f t="shared" si="46"/>
        <v>04</v>
      </c>
      <c r="B358" t="s">
        <v>130</v>
      </c>
      <c r="C358" t="str">
        <f>"034"</f>
        <v>034</v>
      </c>
      <c r="D358" t="s">
        <v>163</v>
      </c>
      <c r="E358" t="str">
        <f t="shared" si="54"/>
        <v>01</v>
      </c>
      <c r="F358" t="str">
        <f t="shared" si="53"/>
        <v>001</v>
      </c>
      <c r="G358" t="str">
        <f>""</f>
        <v/>
      </c>
      <c r="H358" t="s">
        <v>3</v>
      </c>
      <c r="I358" t="s">
        <v>1029</v>
      </c>
      <c r="J358" t="s">
        <v>4144</v>
      </c>
      <c r="K358" t="str">
        <f>"04859"</f>
        <v>04859</v>
      </c>
    </row>
    <row r="359" spans="1:11" customFormat="1" x14ac:dyDescent="0.25">
      <c r="A359" t="str">
        <f t="shared" si="46"/>
        <v>04</v>
      </c>
      <c r="B359" t="s">
        <v>130</v>
      </c>
      <c r="C359" t="str">
        <f t="shared" ref="C359:C373" si="55">"035"</f>
        <v>035</v>
      </c>
      <c r="D359" t="s">
        <v>164</v>
      </c>
      <c r="E359" t="str">
        <f t="shared" si="54"/>
        <v>01</v>
      </c>
      <c r="F359" t="str">
        <f t="shared" si="53"/>
        <v>001</v>
      </c>
      <c r="G359" t="str">
        <f>""</f>
        <v/>
      </c>
      <c r="H359" t="s">
        <v>1</v>
      </c>
      <c r="I359" t="s">
        <v>1030</v>
      </c>
      <c r="J359" t="s">
        <v>4145</v>
      </c>
      <c r="K359" t="str">
        <f t="shared" ref="K359:K366" si="56">"04610"</f>
        <v>04610</v>
      </c>
    </row>
    <row r="360" spans="1:11" customFormat="1" x14ac:dyDescent="0.25">
      <c r="A360" t="str">
        <f t="shared" si="46"/>
        <v>04</v>
      </c>
      <c r="B360" t="s">
        <v>130</v>
      </c>
      <c r="C360" t="str">
        <f t="shared" si="55"/>
        <v>035</v>
      </c>
      <c r="D360" t="s">
        <v>164</v>
      </c>
      <c r="E360" t="str">
        <f t="shared" si="54"/>
        <v>01</v>
      </c>
      <c r="F360" t="str">
        <f t="shared" si="53"/>
        <v>001</v>
      </c>
      <c r="G360" t="str">
        <f>""</f>
        <v/>
      </c>
      <c r="H360" t="s">
        <v>0</v>
      </c>
      <c r="I360" t="s">
        <v>1030</v>
      </c>
      <c r="J360" t="s">
        <v>4145</v>
      </c>
      <c r="K360" t="str">
        <f t="shared" si="56"/>
        <v>04610</v>
      </c>
    </row>
    <row r="361" spans="1:11" customFormat="1" x14ac:dyDescent="0.25">
      <c r="A361" t="str">
        <f t="shared" si="46"/>
        <v>04</v>
      </c>
      <c r="B361" t="s">
        <v>130</v>
      </c>
      <c r="C361" t="str">
        <f t="shared" si="55"/>
        <v>035</v>
      </c>
      <c r="D361" t="s">
        <v>164</v>
      </c>
      <c r="E361" t="str">
        <f t="shared" si="54"/>
        <v>01</v>
      </c>
      <c r="F361" t="str">
        <f>"002"</f>
        <v>002</v>
      </c>
      <c r="G361" t="str">
        <f>""</f>
        <v/>
      </c>
      <c r="H361" t="s">
        <v>1</v>
      </c>
      <c r="I361" t="s">
        <v>1031</v>
      </c>
      <c r="J361" t="s">
        <v>4146</v>
      </c>
      <c r="K361" t="str">
        <f t="shared" si="56"/>
        <v>04610</v>
      </c>
    </row>
    <row r="362" spans="1:11" customFormat="1" x14ac:dyDescent="0.25">
      <c r="A362" t="str">
        <f t="shared" si="46"/>
        <v>04</v>
      </c>
      <c r="B362" t="s">
        <v>130</v>
      </c>
      <c r="C362" t="str">
        <f t="shared" si="55"/>
        <v>035</v>
      </c>
      <c r="D362" t="s">
        <v>164</v>
      </c>
      <c r="E362" t="str">
        <f t="shared" si="54"/>
        <v>01</v>
      </c>
      <c r="F362" t="str">
        <f>"002"</f>
        <v>002</v>
      </c>
      <c r="G362" t="str">
        <f>""</f>
        <v/>
      </c>
      <c r="H362" t="s">
        <v>0</v>
      </c>
      <c r="I362" t="s">
        <v>1031</v>
      </c>
      <c r="J362" t="s">
        <v>4146</v>
      </c>
      <c r="K362" t="str">
        <f t="shared" si="56"/>
        <v>04610</v>
      </c>
    </row>
    <row r="363" spans="1:11" customFormat="1" x14ac:dyDescent="0.25">
      <c r="A363" t="str">
        <f t="shared" si="46"/>
        <v>04</v>
      </c>
      <c r="B363" t="s">
        <v>130</v>
      </c>
      <c r="C363" t="str">
        <f t="shared" si="55"/>
        <v>035</v>
      </c>
      <c r="D363" t="s">
        <v>164</v>
      </c>
      <c r="E363" t="str">
        <f t="shared" si="54"/>
        <v>01</v>
      </c>
      <c r="F363" t="str">
        <f>"003"</f>
        <v>003</v>
      </c>
      <c r="G363" t="str">
        <f>""</f>
        <v/>
      </c>
      <c r="H363" t="s">
        <v>1</v>
      </c>
      <c r="I363" t="s">
        <v>1032</v>
      </c>
      <c r="J363" t="s">
        <v>4147</v>
      </c>
      <c r="K363" t="str">
        <f t="shared" si="56"/>
        <v>04610</v>
      </c>
    </row>
    <row r="364" spans="1:11" customFormat="1" x14ac:dyDescent="0.25">
      <c r="A364" t="str">
        <f t="shared" si="46"/>
        <v>04</v>
      </c>
      <c r="B364" t="s">
        <v>130</v>
      </c>
      <c r="C364" t="str">
        <f t="shared" si="55"/>
        <v>035</v>
      </c>
      <c r="D364" t="s">
        <v>164</v>
      </c>
      <c r="E364" t="str">
        <f t="shared" si="54"/>
        <v>01</v>
      </c>
      <c r="F364" t="str">
        <f>"003"</f>
        <v>003</v>
      </c>
      <c r="G364" t="str">
        <f>""</f>
        <v/>
      </c>
      <c r="H364" t="s">
        <v>0</v>
      </c>
      <c r="I364" t="s">
        <v>1032</v>
      </c>
      <c r="J364" t="s">
        <v>4147</v>
      </c>
      <c r="K364" t="str">
        <f t="shared" si="56"/>
        <v>04610</v>
      </c>
    </row>
    <row r="365" spans="1:11" customFormat="1" x14ac:dyDescent="0.25">
      <c r="A365" t="str">
        <f t="shared" si="46"/>
        <v>04</v>
      </c>
      <c r="B365" t="s">
        <v>130</v>
      </c>
      <c r="C365" t="str">
        <f t="shared" si="55"/>
        <v>035</v>
      </c>
      <c r="D365" t="s">
        <v>164</v>
      </c>
      <c r="E365" t="str">
        <f>"02"</f>
        <v>02</v>
      </c>
      <c r="F365" t="str">
        <f t="shared" ref="F365:F371" si="57">"001"</f>
        <v>001</v>
      </c>
      <c r="G365" t="str">
        <f>""</f>
        <v/>
      </c>
      <c r="H365" t="s">
        <v>1</v>
      </c>
      <c r="I365" t="s">
        <v>1033</v>
      </c>
      <c r="J365" t="s">
        <v>4148</v>
      </c>
      <c r="K365" t="str">
        <f t="shared" si="56"/>
        <v>04610</v>
      </c>
    </row>
    <row r="366" spans="1:11" customFormat="1" x14ac:dyDescent="0.25">
      <c r="A366" t="str">
        <f t="shared" si="46"/>
        <v>04</v>
      </c>
      <c r="B366" t="s">
        <v>130</v>
      </c>
      <c r="C366" t="str">
        <f t="shared" si="55"/>
        <v>035</v>
      </c>
      <c r="D366" t="s">
        <v>164</v>
      </c>
      <c r="E366" t="str">
        <f>"02"</f>
        <v>02</v>
      </c>
      <c r="F366" t="str">
        <f t="shared" si="57"/>
        <v>001</v>
      </c>
      <c r="G366" t="str">
        <f>""</f>
        <v/>
      </c>
      <c r="H366" t="s">
        <v>0</v>
      </c>
      <c r="I366" t="s">
        <v>1033</v>
      </c>
      <c r="J366" t="s">
        <v>4148</v>
      </c>
      <c r="K366" t="str">
        <f t="shared" si="56"/>
        <v>04610</v>
      </c>
    </row>
    <row r="367" spans="1:11" customFormat="1" x14ac:dyDescent="0.25">
      <c r="A367" t="str">
        <f t="shared" si="46"/>
        <v>04</v>
      </c>
      <c r="B367" t="s">
        <v>130</v>
      </c>
      <c r="C367" t="str">
        <f t="shared" si="55"/>
        <v>035</v>
      </c>
      <c r="D367" t="s">
        <v>164</v>
      </c>
      <c r="E367" t="str">
        <f>"03"</f>
        <v>03</v>
      </c>
      <c r="F367" t="str">
        <f t="shared" si="57"/>
        <v>001</v>
      </c>
      <c r="G367" t="str">
        <f>"01"</f>
        <v>01</v>
      </c>
      <c r="H367" t="s">
        <v>1</v>
      </c>
      <c r="I367" t="s">
        <v>1034</v>
      </c>
      <c r="J367" t="s">
        <v>4149</v>
      </c>
      <c r="K367" t="str">
        <f>"04617"</f>
        <v>04617</v>
      </c>
    </row>
    <row r="368" spans="1:11" customFormat="1" x14ac:dyDescent="0.25">
      <c r="A368" t="str">
        <f t="shared" si="46"/>
        <v>04</v>
      </c>
      <c r="B368" t="s">
        <v>130</v>
      </c>
      <c r="C368" t="str">
        <f t="shared" si="55"/>
        <v>035</v>
      </c>
      <c r="D368" t="s">
        <v>164</v>
      </c>
      <c r="E368" t="str">
        <f>"03"</f>
        <v>03</v>
      </c>
      <c r="F368" t="str">
        <f t="shared" si="57"/>
        <v>001</v>
      </c>
      <c r="G368" t="str">
        <f>"01"</f>
        <v>01</v>
      </c>
      <c r="H368" t="s">
        <v>0</v>
      </c>
      <c r="I368" t="s">
        <v>1034</v>
      </c>
      <c r="J368" t="s">
        <v>4149</v>
      </c>
      <c r="K368" t="str">
        <f>"04617"</f>
        <v>04617</v>
      </c>
    </row>
    <row r="369" spans="1:11" customFormat="1" x14ac:dyDescent="0.25">
      <c r="A369" t="str">
        <f t="shared" si="46"/>
        <v>04</v>
      </c>
      <c r="B369" t="s">
        <v>130</v>
      </c>
      <c r="C369" t="str">
        <f t="shared" si="55"/>
        <v>035</v>
      </c>
      <c r="D369" t="s">
        <v>164</v>
      </c>
      <c r="E369" t="str">
        <f>"03"</f>
        <v>03</v>
      </c>
      <c r="F369" t="str">
        <f t="shared" si="57"/>
        <v>001</v>
      </c>
      <c r="G369" t="str">
        <f>"02"</f>
        <v>02</v>
      </c>
      <c r="H369" t="s">
        <v>2</v>
      </c>
      <c r="I369" t="s">
        <v>1035</v>
      </c>
      <c r="J369" t="s">
        <v>4150</v>
      </c>
      <c r="K369" t="str">
        <f>"04618"</f>
        <v>04618</v>
      </c>
    </row>
    <row r="370" spans="1:11" customFormat="1" x14ac:dyDescent="0.25">
      <c r="A370" t="str">
        <f t="shared" si="46"/>
        <v>04</v>
      </c>
      <c r="B370" t="s">
        <v>130</v>
      </c>
      <c r="C370" t="str">
        <f t="shared" si="55"/>
        <v>035</v>
      </c>
      <c r="D370" t="s">
        <v>164</v>
      </c>
      <c r="E370" t="str">
        <f>"04"</f>
        <v>04</v>
      </c>
      <c r="F370" t="str">
        <f t="shared" si="57"/>
        <v>001</v>
      </c>
      <c r="G370" t="str">
        <f>"01"</f>
        <v>01</v>
      </c>
      <c r="H370" t="s">
        <v>1</v>
      </c>
      <c r="I370" t="s">
        <v>1036</v>
      </c>
      <c r="J370" t="s">
        <v>4151</v>
      </c>
      <c r="K370" t="str">
        <f>"04619"</f>
        <v>04619</v>
      </c>
    </row>
    <row r="371" spans="1:11" customFormat="1" x14ac:dyDescent="0.25">
      <c r="A371" t="str">
        <f t="shared" si="46"/>
        <v>04</v>
      </c>
      <c r="B371" t="s">
        <v>130</v>
      </c>
      <c r="C371" t="str">
        <f t="shared" si="55"/>
        <v>035</v>
      </c>
      <c r="D371" t="s">
        <v>164</v>
      </c>
      <c r="E371" t="str">
        <f>"04"</f>
        <v>04</v>
      </c>
      <c r="F371" t="str">
        <f t="shared" si="57"/>
        <v>001</v>
      </c>
      <c r="G371" t="str">
        <f>"02"</f>
        <v>02</v>
      </c>
      <c r="H371" t="s">
        <v>0</v>
      </c>
      <c r="I371" t="s">
        <v>1037</v>
      </c>
      <c r="J371" t="s">
        <v>4152</v>
      </c>
      <c r="K371" t="str">
        <f>"04618"</f>
        <v>04618</v>
      </c>
    </row>
    <row r="372" spans="1:11" customFormat="1" x14ac:dyDescent="0.25">
      <c r="A372" t="str">
        <f t="shared" si="46"/>
        <v>04</v>
      </c>
      <c r="B372" t="s">
        <v>130</v>
      </c>
      <c r="C372" t="str">
        <f t="shared" si="55"/>
        <v>035</v>
      </c>
      <c r="D372" t="s">
        <v>164</v>
      </c>
      <c r="E372" t="str">
        <f>"04"</f>
        <v>04</v>
      </c>
      <c r="F372" t="str">
        <f>"002"</f>
        <v>002</v>
      </c>
      <c r="G372" t="str">
        <f>"01"</f>
        <v>01</v>
      </c>
      <c r="H372" t="s">
        <v>1</v>
      </c>
      <c r="I372" t="s">
        <v>1038</v>
      </c>
      <c r="J372" t="s">
        <v>4153</v>
      </c>
      <c r="K372" t="str">
        <f>"04619"</f>
        <v>04619</v>
      </c>
    </row>
    <row r="373" spans="1:11" customFormat="1" x14ac:dyDescent="0.25">
      <c r="A373" t="str">
        <f t="shared" si="46"/>
        <v>04</v>
      </c>
      <c r="B373" t="s">
        <v>130</v>
      </c>
      <c r="C373" t="str">
        <f t="shared" si="55"/>
        <v>035</v>
      </c>
      <c r="D373" t="s">
        <v>164</v>
      </c>
      <c r="E373" t="str">
        <f>"04"</f>
        <v>04</v>
      </c>
      <c r="F373" t="str">
        <f>"002"</f>
        <v>002</v>
      </c>
      <c r="G373" t="str">
        <f>"02"</f>
        <v>02</v>
      </c>
      <c r="H373" t="s">
        <v>0</v>
      </c>
      <c r="I373" t="s">
        <v>1039</v>
      </c>
      <c r="J373" t="s">
        <v>4154</v>
      </c>
      <c r="K373" t="str">
        <f>"04619"</f>
        <v>04619</v>
      </c>
    </row>
    <row r="374" spans="1:11" customFormat="1" x14ac:dyDescent="0.25">
      <c r="A374" t="str">
        <f t="shared" si="46"/>
        <v>04</v>
      </c>
      <c r="B374" t="s">
        <v>130</v>
      </c>
      <c r="C374" t="str">
        <f>"036"</f>
        <v>036</v>
      </c>
      <c r="D374" t="s">
        <v>165</v>
      </c>
      <c r="E374" t="str">
        <f t="shared" ref="E374:E389" si="58">"01"</f>
        <v>01</v>
      </c>
      <c r="F374" t="str">
        <f>"001"</f>
        <v>001</v>
      </c>
      <c r="G374" t="str">
        <f>""</f>
        <v/>
      </c>
      <c r="H374" t="s">
        <v>3</v>
      </c>
      <c r="I374" t="s">
        <v>1040</v>
      </c>
      <c r="J374" t="s">
        <v>4155</v>
      </c>
      <c r="K374" t="str">
        <f>"04859"</f>
        <v>04859</v>
      </c>
    </row>
    <row r="375" spans="1:11" customFormat="1" x14ac:dyDescent="0.25">
      <c r="A375" t="str">
        <f t="shared" si="46"/>
        <v>04</v>
      </c>
      <c r="B375" t="s">
        <v>130</v>
      </c>
      <c r="C375" t="str">
        <f>"037"</f>
        <v>037</v>
      </c>
      <c r="D375" t="s">
        <v>166</v>
      </c>
      <c r="E375" t="str">
        <f t="shared" si="58"/>
        <v>01</v>
      </c>
      <c r="F375" t="str">
        <f>"001"</f>
        <v>001</v>
      </c>
      <c r="G375" t="str">
        <f>""</f>
        <v/>
      </c>
      <c r="H375" t="s">
        <v>3</v>
      </c>
      <c r="I375" t="s">
        <v>1041</v>
      </c>
      <c r="J375" t="s">
        <v>4156</v>
      </c>
      <c r="K375" t="str">
        <f>"04825"</f>
        <v>04825</v>
      </c>
    </row>
    <row r="376" spans="1:11" customFormat="1" x14ac:dyDescent="0.25">
      <c r="A376" t="str">
        <f t="shared" si="46"/>
        <v>04</v>
      </c>
      <c r="B376" t="s">
        <v>130</v>
      </c>
      <c r="C376" t="str">
        <f>"037"</f>
        <v>037</v>
      </c>
      <c r="D376" t="s">
        <v>166</v>
      </c>
      <c r="E376" t="str">
        <f t="shared" si="58"/>
        <v>01</v>
      </c>
      <c r="F376" t="str">
        <f>"002"</f>
        <v>002</v>
      </c>
      <c r="G376" t="str">
        <f>"01"</f>
        <v>01</v>
      </c>
      <c r="H376" t="s">
        <v>1</v>
      </c>
      <c r="I376" t="s">
        <v>1042</v>
      </c>
      <c r="J376" t="s">
        <v>4157</v>
      </c>
      <c r="K376" t="str">
        <f>"04825"</f>
        <v>04825</v>
      </c>
    </row>
    <row r="377" spans="1:11" customFormat="1" x14ac:dyDescent="0.25">
      <c r="A377" t="str">
        <f t="shared" si="46"/>
        <v>04</v>
      </c>
      <c r="B377" t="s">
        <v>130</v>
      </c>
      <c r="C377" t="str">
        <f>"037"</f>
        <v>037</v>
      </c>
      <c r="D377" t="s">
        <v>166</v>
      </c>
      <c r="E377" t="str">
        <f t="shared" si="58"/>
        <v>01</v>
      </c>
      <c r="F377" t="str">
        <f>"002"</f>
        <v>002</v>
      </c>
      <c r="G377" t="str">
        <f>"02"</f>
        <v>02</v>
      </c>
      <c r="H377" t="s">
        <v>0</v>
      </c>
      <c r="I377" t="s">
        <v>1043</v>
      </c>
      <c r="J377" t="s">
        <v>4158</v>
      </c>
      <c r="K377" t="str">
        <f>"04825"</f>
        <v>04825</v>
      </c>
    </row>
    <row r="378" spans="1:11" customFormat="1" x14ac:dyDescent="0.25">
      <c r="A378" t="str">
        <f t="shared" si="46"/>
        <v>04</v>
      </c>
      <c r="B378" t="s">
        <v>130</v>
      </c>
      <c r="C378" t="str">
        <f>"038"</f>
        <v>038</v>
      </c>
      <c r="D378" t="s">
        <v>167</v>
      </c>
      <c r="E378" t="str">
        <f t="shared" si="58"/>
        <v>01</v>
      </c>
      <c r="F378" t="str">
        <f>"001"</f>
        <v>001</v>
      </c>
      <c r="G378" t="str">
        <f>""</f>
        <v/>
      </c>
      <c r="H378" t="s">
        <v>1</v>
      </c>
      <c r="I378" t="s">
        <v>123</v>
      </c>
      <c r="J378" t="s">
        <v>4159</v>
      </c>
      <c r="K378" t="str">
        <f>"04750"</f>
        <v>04750</v>
      </c>
    </row>
    <row r="379" spans="1:11" customFormat="1" x14ac:dyDescent="0.25">
      <c r="A379" t="str">
        <f t="shared" si="46"/>
        <v>04</v>
      </c>
      <c r="B379" t="s">
        <v>130</v>
      </c>
      <c r="C379" t="str">
        <f>"038"</f>
        <v>038</v>
      </c>
      <c r="D379" t="s">
        <v>167</v>
      </c>
      <c r="E379" t="str">
        <f t="shared" si="58"/>
        <v>01</v>
      </c>
      <c r="F379" t="str">
        <f>"001"</f>
        <v>001</v>
      </c>
      <c r="G379" t="str">
        <f>""</f>
        <v/>
      </c>
      <c r="H379" t="s">
        <v>0</v>
      </c>
      <c r="I379" t="s">
        <v>123</v>
      </c>
      <c r="J379" t="s">
        <v>4159</v>
      </c>
      <c r="K379" t="str">
        <f>"04750"</f>
        <v>04750</v>
      </c>
    </row>
    <row r="380" spans="1:11" customFormat="1" x14ac:dyDescent="0.25">
      <c r="A380" t="str">
        <f t="shared" si="46"/>
        <v>04</v>
      </c>
      <c r="B380" t="s">
        <v>130</v>
      </c>
      <c r="C380" t="str">
        <f>"038"</f>
        <v>038</v>
      </c>
      <c r="D380" t="s">
        <v>167</v>
      </c>
      <c r="E380" t="str">
        <f t="shared" si="58"/>
        <v>01</v>
      </c>
      <c r="F380" t="str">
        <f>"002"</f>
        <v>002</v>
      </c>
      <c r="G380" t="str">
        <f>"01"</f>
        <v>01</v>
      </c>
      <c r="H380" t="s">
        <v>1</v>
      </c>
      <c r="I380" t="s">
        <v>45</v>
      </c>
      <c r="J380" t="s">
        <v>4160</v>
      </c>
      <c r="K380" t="str">
        <f>"04750"</f>
        <v>04750</v>
      </c>
    </row>
    <row r="381" spans="1:11" customFormat="1" x14ac:dyDescent="0.25">
      <c r="A381" t="str">
        <f t="shared" si="46"/>
        <v>04</v>
      </c>
      <c r="B381" t="s">
        <v>130</v>
      </c>
      <c r="C381" t="str">
        <f>"038"</f>
        <v>038</v>
      </c>
      <c r="D381" t="s">
        <v>167</v>
      </c>
      <c r="E381" t="str">
        <f t="shared" si="58"/>
        <v>01</v>
      </c>
      <c r="F381" t="str">
        <f>"002"</f>
        <v>002</v>
      </c>
      <c r="G381" t="str">
        <f>"01"</f>
        <v>01</v>
      </c>
      <c r="H381" t="s">
        <v>0</v>
      </c>
      <c r="I381" t="s">
        <v>45</v>
      </c>
      <c r="J381" t="s">
        <v>4160</v>
      </c>
      <c r="K381" t="str">
        <f>"04750"</f>
        <v>04750</v>
      </c>
    </row>
    <row r="382" spans="1:11" customFormat="1" x14ac:dyDescent="0.25">
      <c r="A382" t="str">
        <f t="shared" si="46"/>
        <v>04</v>
      </c>
      <c r="B382" t="s">
        <v>130</v>
      </c>
      <c r="C382" t="str">
        <f>"038"</f>
        <v>038</v>
      </c>
      <c r="D382" t="s">
        <v>167</v>
      </c>
      <c r="E382" t="str">
        <f t="shared" si="58"/>
        <v>01</v>
      </c>
      <c r="F382" t="str">
        <f>"002"</f>
        <v>002</v>
      </c>
      <c r="G382" t="str">
        <f>"02"</f>
        <v>02</v>
      </c>
      <c r="H382" t="s">
        <v>2</v>
      </c>
      <c r="I382" t="s">
        <v>1044</v>
      </c>
      <c r="J382" t="s">
        <v>4161</v>
      </c>
      <c r="K382" t="str">
        <f>"04750"</f>
        <v>04750</v>
      </c>
    </row>
    <row r="383" spans="1:11" customFormat="1" x14ac:dyDescent="0.25">
      <c r="A383" t="str">
        <f t="shared" si="46"/>
        <v>04</v>
      </c>
      <c r="B383" t="s">
        <v>130</v>
      </c>
      <c r="C383" t="str">
        <f>"041"</f>
        <v>041</v>
      </c>
      <c r="D383" t="s">
        <v>168</v>
      </c>
      <c r="E383" t="str">
        <f t="shared" si="58"/>
        <v>01</v>
      </c>
      <c r="F383" t="str">
        <f t="shared" ref="F383:F394" si="59">"001"</f>
        <v>001</v>
      </c>
      <c r="G383" t="str">
        <f>""</f>
        <v/>
      </c>
      <c r="H383" t="s">
        <v>3</v>
      </c>
      <c r="I383" t="s">
        <v>1045</v>
      </c>
      <c r="J383" t="s">
        <v>4162</v>
      </c>
      <c r="K383" t="str">
        <f>"04729"</f>
        <v>04729</v>
      </c>
    </row>
    <row r="384" spans="1:11" customFormat="1" x14ac:dyDescent="0.25">
      <c r="A384" t="str">
        <f t="shared" si="46"/>
        <v>04</v>
      </c>
      <c r="B384" t="s">
        <v>130</v>
      </c>
      <c r="C384" t="str">
        <f>"043"</f>
        <v>043</v>
      </c>
      <c r="D384" t="s">
        <v>169</v>
      </c>
      <c r="E384" t="str">
        <f t="shared" si="58"/>
        <v>01</v>
      </c>
      <c r="F384" t="str">
        <f t="shared" si="59"/>
        <v>001</v>
      </c>
      <c r="G384" t="str">
        <f>""</f>
        <v/>
      </c>
      <c r="H384" t="s">
        <v>3</v>
      </c>
      <c r="I384" t="s">
        <v>101</v>
      </c>
      <c r="J384" t="s">
        <v>4163</v>
      </c>
      <c r="K384" t="str">
        <f>"04728"</f>
        <v>04728</v>
      </c>
    </row>
    <row r="385" spans="1:11" customFormat="1" x14ac:dyDescent="0.25">
      <c r="A385" t="str">
        <f t="shared" si="46"/>
        <v>04</v>
      </c>
      <c r="B385" t="s">
        <v>130</v>
      </c>
      <c r="C385" t="str">
        <f>"044"</f>
        <v>044</v>
      </c>
      <c r="D385" t="s">
        <v>170</v>
      </c>
      <c r="E385" t="str">
        <f t="shared" si="58"/>
        <v>01</v>
      </c>
      <c r="F385" t="str">
        <f t="shared" si="59"/>
        <v>001</v>
      </c>
      <c r="G385" t="str">
        <f>""</f>
        <v/>
      </c>
      <c r="H385" t="s">
        <v>1</v>
      </c>
      <c r="I385" t="s">
        <v>1046</v>
      </c>
      <c r="J385" t="s">
        <v>4164</v>
      </c>
      <c r="K385" t="str">
        <f>"04869"</f>
        <v>04869</v>
      </c>
    </row>
    <row r="386" spans="1:11" customFormat="1" x14ac:dyDescent="0.25">
      <c r="A386" t="str">
        <f t="shared" si="46"/>
        <v>04</v>
      </c>
      <c r="B386" t="s">
        <v>130</v>
      </c>
      <c r="C386" t="str">
        <f>"044"</f>
        <v>044</v>
      </c>
      <c r="D386" t="s">
        <v>170</v>
      </c>
      <c r="E386" t="str">
        <f t="shared" si="58"/>
        <v>01</v>
      </c>
      <c r="F386" t="str">
        <f t="shared" si="59"/>
        <v>001</v>
      </c>
      <c r="G386" t="str">
        <f>""</f>
        <v/>
      </c>
      <c r="H386" t="s">
        <v>0</v>
      </c>
      <c r="I386" t="s">
        <v>1046</v>
      </c>
      <c r="J386" t="s">
        <v>4164</v>
      </c>
      <c r="K386" t="str">
        <f>"04869"</f>
        <v>04869</v>
      </c>
    </row>
    <row r="387" spans="1:11" customFormat="1" x14ac:dyDescent="0.25">
      <c r="A387" t="str">
        <f t="shared" ref="A387:A450" si="60">"04"</f>
        <v>04</v>
      </c>
      <c r="B387" t="s">
        <v>130</v>
      </c>
      <c r="C387" t="str">
        <f>"044"</f>
        <v>044</v>
      </c>
      <c r="D387" t="s">
        <v>170</v>
      </c>
      <c r="E387" t="str">
        <f t="shared" si="58"/>
        <v>01</v>
      </c>
      <c r="F387" t="str">
        <f t="shared" si="59"/>
        <v>001</v>
      </c>
      <c r="G387" t="str">
        <f>""</f>
        <v/>
      </c>
      <c r="H387" t="s">
        <v>2</v>
      </c>
      <c r="I387" t="s">
        <v>1046</v>
      </c>
      <c r="J387" t="s">
        <v>4164</v>
      </c>
      <c r="K387" t="str">
        <f>"04869"</f>
        <v>04869</v>
      </c>
    </row>
    <row r="388" spans="1:11" customFormat="1" x14ac:dyDescent="0.25">
      <c r="A388" t="str">
        <f t="shared" si="60"/>
        <v>04</v>
      </c>
      <c r="B388" t="s">
        <v>130</v>
      </c>
      <c r="C388" t="str">
        <f>"045"</f>
        <v>045</v>
      </c>
      <c r="D388" t="s">
        <v>171</v>
      </c>
      <c r="E388" t="str">
        <f t="shared" si="58"/>
        <v>01</v>
      </c>
      <c r="F388" t="str">
        <f t="shared" si="59"/>
        <v>001</v>
      </c>
      <c r="G388" t="str">
        <f>"01"</f>
        <v>01</v>
      </c>
      <c r="H388" t="s">
        <v>1</v>
      </c>
      <c r="I388" t="s">
        <v>1047</v>
      </c>
      <c r="J388" t="s">
        <v>4165</v>
      </c>
      <c r="K388" t="str">
        <f>"04500"</f>
        <v>04500</v>
      </c>
    </row>
    <row r="389" spans="1:11" customFormat="1" x14ac:dyDescent="0.25">
      <c r="A389" t="str">
        <f t="shared" si="60"/>
        <v>04</v>
      </c>
      <c r="B389" t="s">
        <v>130</v>
      </c>
      <c r="C389" t="str">
        <f>"045"</f>
        <v>045</v>
      </c>
      <c r="D389" t="s">
        <v>171</v>
      </c>
      <c r="E389" t="str">
        <f t="shared" si="58"/>
        <v>01</v>
      </c>
      <c r="F389" t="str">
        <f t="shared" si="59"/>
        <v>001</v>
      </c>
      <c r="G389" t="str">
        <f>"02"</f>
        <v>02</v>
      </c>
      <c r="H389" t="s">
        <v>0</v>
      </c>
      <c r="I389" t="s">
        <v>1048</v>
      </c>
      <c r="J389" t="s">
        <v>4166</v>
      </c>
      <c r="K389" t="str">
        <f>"04500"</f>
        <v>04500</v>
      </c>
    </row>
    <row r="390" spans="1:11" customFormat="1" x14ac:dyDescent="0.25">
      <c r="A390" t="str">
        <f t="shared" si="60"/>
        <v>04</v>
      </c>
      <c r="B390" t="s">
        <v>130</v>
      </c>
      <c r="C390" t="str">
        <f>"045"</f>
        <v>045</v>
      </c>
      <c r="D390" t="s">
        <v>171</v>
      </c>
      <c r="E390" t="str">
        <f>"03"</f>
        <v>03</v>
      </c>
      <c r="F390" t="str">
        <f t="shared" si="59"/>
        <v>001</v>
      </c>
      <c r="G390" t="str">
        <f>""</f>
        <v/>
      </c>
      <c r="H390" t="s">
        <v>3</v>
      </c>
      <c r="I390" t="s">
        <v>19</v>
      </c>
      <c r="J390" t="s">
        <v>4167</v>
      </c>
      <c r="K390" t="str">
        <f>"04500"</f>
        <v>04500</v>
      </c>
    </row>
    <row r="391" spans="1:11" customFormat="1" x14ac:dyDescent="0.25">
      <c r="A391" t="str">
        <f t="shared" si="60"/>
        <v>04</v>
      </c>
      <c r="B391" t="s">
        <v>130</v>
      </c>
      <c r="C391" t="str">
        <f>"046"</f>
        <v>046</v>
      </c>
      <c r="D391" t="s">
        <v>172</v>
      </c>
      <c r="E391" t="str">
        <f t="shared" ref="E391:E404" si="61">"01"</f>
        <v>01</v>
      </c>
      <c r="F391" t="str">
        <f t="shared" si="59"/>
        <v>001</v>
      </c>
      <c r="G391" t="str">
        <f>"01"</f>
        <v>01</v>
      </c>
      <c r="H391" t="s">
        <v>1</v>
      </c>
      <c r="I391" t="s">
        <v>1049</v>
      </c>
      <c r="J391" t="s">
        <v>4163</v>
      </c>
      <c r="K391" t="str">
        <f>"04460"</f>
        <v>04460</v>
      </c>
    </row>
    <row r="392" spans="1:11" customFormat="1" x14ac:dyDescent="0.25">
      <c r="A392" t="str">
        <f t="shared" si="60"/>
        <v>04</v>
      </c>
      <c r="B392" t="s">
        <v>130</v>
      </c>
      <c r="C392" t="str">
        <f>"046"</f>
        <v>046</v>
      </c>
      <c r="D392" t="s">
        <v>172</v>
      </c>
      <c r="E392" t="str">
        <f t="shared" si="61"/>
        <v>01</v>
      </c>
      <c r="F392" t="str">
        <f t="shared" si="59"/>
        <v>001</v>
      </c>
      <c r="G392" t="str">
        <f>"02"</f>
        <v>02</v>
      </c>
      <c r="H392" t="s">
        <v>0</v>
      </c>
      <c r="I392" t="s">
        <v>51</v>
      </c>
      <c r="J392" t="s">
        <v>4168</v>
      </c>
      <c r="K392" t="str">
        <f>"04479"</f>
        <v>04479</v>
      </c>
    </row>
    <row r="393" spans="1:11" customFormat="1" x14ac:dyDescent="0.25">
      <c r="A393" t="str">
        <f t="shared" si="60"/>
        <v>04</v>
      </c>
      <c r="B393" t="s">
        <v>130</v>
      </c>
      <c r="C393" t="str">
        <f>"047"</f>
        <v>047</v>
      </c>
      <c r="D393" t="s">
        <v>173</v>
      </c>
      <c r="E393" t="str">
        <f t="shared" si="61"/>
        <v>01</v>
      </c>
      <c r="F393" t="str">
        <f t="shared" si="59"/>
        <v>001</v>
      </c>
      <c r="G393" t="str">
        <f>""</f>
        <v/>
      </c>
      <c r="H393" t="s">
        <v>1</v>
      </c>
      <c r="I393" t="s">
        <v>1050</v>
      </c>
      <c r="J393" t="s">
        <v>4169</v>
      </c>
      <c r="K393" t="str">
        <f>"04560"</f>
        <v>04560</v>
      </c>
    </row>
    <row r="394" spans="1:11" customFormat="1" x14ac:dyDescent="0.25">
      <c r="A394" t="str">
        <f t="shared" si="60"/>
        <v>04</v>
      </c>
      <c r="B394" t="s">
        <v>130</v>
      </c>
      <c r="C394" t="str">
        <f>"047"</f>
        <v>047</v>
      </c>
      <c r="D394" t="s">
        <v>173</v>
      </c>
      <c r="E394" t="str">
        <f t="shared" si="61"/>
        <v>01</v>
      </c>
      <c r="F394" t="str">
        <f t="shared" si="59"/>
        <v>001</v>
      </c>
      <c r="G394" t="str">
        <f>""</f>
        <v/>
      </c>
      <c r="H394" t="s">
        <v>0</v>
      </c>
      <c r="I394" t="s">
        <v>1050</v>
      </c>
      <c r="J394" t="s">
        <v>4169</v>
      </c>
      <c r="K394" t="str">
        <f>"04560"</f>
        <v>04560</v>
      </c>
    </row>
    <row r="395" spans="1:11" customFormat="1" x14ac:dyDescent="0.25">
      <c r="A395" t="str">
        <f t="shared" si="60"/>
        <v>04</v>
      </c>
      <c r="B395" t="s">
        <v>130</v>
      </c>
      <c r="C395" t="str">
        <f>"047"</f>
        <v>047</v>
      </c>
      <c r="D395" t="s">
        <v>173</v>
      </c>
      <c r="E395" t="str">
        <f t="shared" si="61"/>
        <v>01</v>
      </c>
      <c r="F395" t="str">
        <f>"002"</f>
        <v>002</v>
      </c>
      <c r="G395" t="str">
        <f>""</f>
        <v/>
      </c>
      <c r="H395" t="s">
        <v>1</v>
      </c>
      <c r="I395" t="s">
        <v>1051</v>
      </c>
      <c r="J395" t="s">
        <v>4170</v>
      </c>
      <c r="K395" t="str">
        <f>"04560"</f>
        <v>04560</v>
      </c>
    </row>
    <row r="396" spans="1:11" customFormat="1" x14ac:dyDescent="0.25">
      <c r="A396" t="str">
        <f t="shared" si="60"/>
        <v>04</v>
      </c>
      <c r="B396" t="s">
        <v>130</v>
      </c>
      <c r="C396" t="str">
        <f>"047"</f>
        <v>047</v>
      </c>
      <c r="D396" t="s">
        <v>173</v>
      </c>
      <c r="E396" t="str">
        <f t="shared" si="61"/>
        <v>01</v>
      </c>
      <c r="F396" t="str">
        <f>"002"</f>
        <v>002</v>
      </c>
      <c r="G396" t="str">
        <f>""</f>
        <v/>
      </c>
      <c r="H396" t="s">
        <v>0</v>
      </c>
      <c r="I396" t="s">
        <v>1051</v>
      </c>
      <c r="J396" t="s">
        <v>4170</v>
      </c>
      <c r="K396" t="str">
        <f>"04560"</f>
        <v>04560</v>
      </c>
    </row>
    <row r="397" spans="1:11" customFormat="1" x14ac:dyDescent="0.25">
      <c r="A397" t="str">
        <f t="shared" si="60"/>
        <v>04</v>
      </c>
      <c r="B397" t="s">
        <v>130</v>
      </c>
      <c r="C397" t="str">
        <f>"048"</f>
        <v>048</v>
      </c>
      <c r="D397" t="s">
        <v>174</v>
      </c>
      <c r="E397" t="str">
        <f t="shared" si="61"/>
        <v>01</v>
      </c>
      <c r="F397" t="str">
        <f>"001"</f>
        <v>001</v>
      </c>
      <c r="G397" t="str">
        <f>"01"</f>
        <v>01</v>
      </c>
      <c r="H397" t="s">
        <v>1</v>
      </c>
      <c r="I397" t="s">
        <v>1052</v>
      </c>
      <c r="J397" t="s">
        <v>4171</v>
      </c>
      <c r="K397" t="str">
        <f>"04280"</f>
        <v>04280</v>
      </c>
    </row>
    <row r="398" spans="1:11" customFormat="1" x14ac:dyDescent="0.25">
      <c r="A398" t="str">
        <f t="shared" si="60"/>
        <v>04</v>
      </c>
      <c r="B398" t="s">
        <v>130</v>
      </c>
      <c r="C398" t="str">
        <f>"048"</f>
        <v>048</v>
      </c>
      <c r="D398" t="s">
        <v>174</v>
      </c>
      <c r="E398" t="str">
        <f t="shared" si="61"/>
        <v>01</v>
      </c>
      <c r="F398" t="str">
        <f>"001"</f>
        <v>001</v>
      </c>
      <c r="G398" t="str">
        <f>"01"</f>
        <v>01</v>
      </c>
      <c r="H398" t="s">
        <v>0</v>
      </c>
      <c r="I398" t="s">
        <v>1052</v>
      </c>
      <c r="J398" t="s">
        <v>4171</v>
      </c>
      <c r="K398" t="str">
        <f>"04280"</f>
        <v>04280</v>
      </c>
    </row>
    <row r="399" spans="1:11" customFormat="1" x14ac:dyDescent="0.25">
      <c r="A399" t="str">
        <f t="shared" si="60"/>
        <v>04</v>
      </c>
      <c r="B399" t="s">
        <v>130</v>
      </c>
      <c r="C399" t="str">
        <f>"048"</f>
        <v>048</v>
      </c>
      <c r="D399" t="s">
        <v>174</v>
      </c>
      <c r="E399" t="str">
        <f t="shared" si="61"/>
        <v>01</v>
      </c>
      <c r="F399" t="str">
        <f>"001"</f>
        <v>001</v>
      </c>
      <c r="G399" t="str">
        <f>"02"</f>
        <v>02</v>
      </c>
      <c r="H399" t="s">
        <v>2</v>
      </c>
      <c r="I399" t="s">
        <v>1053</v>
      </c>
      <c r="J399" t="s">
        <v>4172</v>
      </c>
      <c r="K399" t="str">
        <f>"04288"</f>
        <v>04288</v>
      </c>
    </row>
    <row r="400" spans="1:11" customFormat="1" x14ac:dyDescent="0.25">
      <c r="A400" t="str">
        <f t="shared" si="60"/>
        <v>04</v>
      </c>
      <c r="B400" t="s">
        <v>130</v>
      </c>
      <c r="C400" t="str">
        <f t="shared" ref="C400:C408" si="62">"049"</f>
        <v>049</v>
      </c>
      <c r="D400" t="s">
        <v>175</v>
      </c>
      <c r="E400" t="str">
        <f t="shared" si="61"/>
        <v>01</v>
      </c>
      <c r="F400" t="str">
        <f>"001"</f>
        <v>001</v>
      </c>
      <c r="G400" t="str">
        <f>""</f>
        <v/>
      </c>
      <c r="H400" t="s">
        <v>1</v>
      </c>
      <c r="I400" t="s">
        <v>1054</v>
      </c>
      <c r="J400" t="s">
        <v>4173</v>
      </c>
      <c r="K400" t="str">
        <f t="shared" ref="K400:K408" si="63">"04630"</f>
        <v>04630</v>
      </c>
    </row>
    <row r="401" spans="1:11" customFormat="1" x14ac:dyDescent="0.25">
      <c r="A401" t="str">
        <f t="shared" si="60"/>
        <v>04</v>
      </c>
      <c r="B401" t="s">
        <v>130</v>
      </c>
      <c r="C401" t="str">
        <f t="shared" si="62"/>
        <v>049</v>
      </c>
      <c r="D401" t="s">
        <v>175</v>
      </c>
      <c r="E401" t="str">
        <f t="shared" si="61"/>
        <v>01</v>
      </c>
      <c r="F401" t="str">
        <f>"001"</f>
        <v>001</v>
      </c>
      <c r="G401" t="str">
        <f>""</f>
        <v/>
      </c>
      <c r="H401" t="s">
        <v>0</v>
      </c>
      <c r="I401" t="s">
        <v>1054</v>
      </c>
      <c r="J401" t="s">
        <v>4173</v>
      </c>
      <c r="K401" t="str">
        <f t="shared" si="63"/>
        <v>04630</v>
      </c>
    </row>
    <row r="402" spans="1:11" customFormat="1" x14ac:dyDescent="0.25">
      <c r="A402" t="str">
        <f t="shared" si="60"/>
        <v>04</v>
      </c>
      <c r="B402" t="s">
        <v>130</v>
      </c>
      <c r="C402" t="str">
        <f t="shared" si="62"/>
        <v>049</v>
      </c>
      <c r="D402" t="s">
        <v>175</v>
      </c>
      <c r="E402" t="str">
        <f t="shared" si="61"/>
        <v>01</v>
      </c>
      <c r="F402" t="str">
        <f>"002"</f>
        <v>002</v>
      </c>
      <c r="G402" t="str">
        <f>""</f>
        <v/>
      </c>
      <c r="H402" t="s">
        <v>1</v>
      </c>
      <c r="I402" t="s">
        <v>1054</v>
      </c>
      <c r="J402" t="s">
        <v>4173</v>
      </c>
      <c r="K402" t="str">
        <f t="shared" si="63"/>
        <v>04630</v>
      </c>
    </row>
    <row r="403" spans="1:11" customFormat="1" x14ac:dyDescent="0.25">
      <c r="A403" t="str">
        <f t="shared" si="60"/>
        <v>04</v>
      </c>
      <c r="B403" t="s">
        <v>130</v>
      </c>
      <c r="C403" t="str">
        <f t="shared" si="62"/>
        <v>049</v>
      </c>
      <c r="D403" t="s">
        <v>175</v>
      </c>
      <c r="E403" t="str">
        <f t="shared" si="61"/>
        <v>01</v>
      </c>
      <c r="F403" t="str">
        <f>"002"</f>
        <v>002</v>
      </c>
      <c r="G403" t="str">
        <f>""</f>
        <v/>
      </c>
      <c r="H403" t="s">
        <v>0</v>
      </c>
      <c r="I403" t="s">
        <v>1054</v>
      </c>
      <c r="J403" t="s">
        <v>4173</v>
      </c>
      <c r="K403" t="str">
        <f t="shared" si="63"/>
        <v>04630</v>
      </c>
    </row>
    <row r="404" spans="1:11" customFormat="1" x14ac:dyDescent="0.25">
      <c r="A404" t="str">
        <f t="shared" si="60"/>
        <v>04</v>
      </c>
      <c r="B404" t="s">
        <v>130</v>
      </c>
      <c r="C404" t="str">
        <f t="shared" si="62"/>
        <v>049</v>
      </c>
      <c r="D404" t="s">
        <v>175</v>
      </c>
      <c r="E404" t="str">
        <f t="shared" si="61"/>
        <v>01</v>
      </c>
      <c r="F404" t="str">
        <f>"002"</f>
        <v>002</v>
      </c>
      <c r="G404" t="str">
        <f>""</f>
        <v/>
      </c>
      <c r="H404" t="s">
        <v>2</v>
      </c>
      <c r="I404" t="s">
        <v>1054</v>
      </c>
      <c r="J404" t="s">
        <v>4173</v>
      </c>
      <c r="K404" t="str">
        <f t="shared" si="63"/>
        <v>04630</v>
      </c>
    </row>
    <row r="405" spans="1:11" customFormat="1" x14ac:dyDescent="0.25">
      <c r="A405" t="str">
        <f t="shared" si="60"/>
        <v>04</v>
      </c>
      <c r="B405" t="s">
        <v>130</v>
      </c>
      <c r="C405" t="str">
        <f t="shared" si="62"/>
        <v>049</v>
      </c>
      <c r="D405" t="s">
        <v>175</v>
      </c>
      <c r="E405" t="str">
        <f>"02"</f>
        <v>02</v>
      </c>
      <c r="F405" t="str">
        <f>"001"</f>
        <v>001</v>
      </c>
      <c r="G405" t="str">
        <f>""</f>
        <v/>
      </c>
      <c r="H405" t="s">
        <v>1</v>
      </c>
      <c r="I405" t="s">
        <v>27</v>
      </c>
      <c r="J405" t="s">
        <v>4174</v>
      </c>
      <c r="K405" t="str">
        <f t="shared" si="63"/>
        <v>04630</v>
      </c>
    </row>
    <row r="406" spans="1:11" customFormat="1" x14ac:dyDescent="0.25">
      <c r="A406" t="str">
        <f t="shared" si="60"/>
        <v>04</v>
      </c>
      <c r="B406" t="s">
        <v>130</v>
      </c>
      <c r="C406" t="str">
        <f t="shared" si="62"/>
        <v>049</v>
      </c>
      <c r="D406" t="s">
        <v>175</v>
      </c>
      <c r="E406" t="str">
        <f>"02"</f>
        <v>02</v>
      </c>
      <c r="F406" t="str">
        <f>"001"</f>
        <v>001</v>
      </c>
      <c r="G406" t="str">
        <f>""</f>
        <v/>
      </c>
      <c r="H406" t="s">
        <v>0</v>
      </c>
      <c r="I406" t="s">
        <v>27</v>
      </c>
      <c r="J406" t="s">
        <v>4174</v>
      </c>
      <c r="K406" t="str">
        <f t="shared" si="63"/>
        <v>04630</v>
      </c>
    </row>
    <row r="407" spans="1:11" customFormat="1" x14ac:dyDescent="0.25">
      <c r="A407" t="str">
        <f t="shared" si="60"/>
        <v>04</v>
      </c>
      <c r="B407" t="s">
        <v>130</v>
      </c>
      <c r="C407" t="str">
        <f t="shared" si="62"/>
        <v>049</v>
      </c>
      <c r="D407" t="s">
        <v>175</v>
      </c>
      <c r="E407" t="str">
        <f>"02"</f>
        <v>02</v>
      </c>
      <c r="F407" t="str">
        <f>"002"</f>
        <v>002</v>
      </c>
      <c r="G407" t="str">
        <f>""</f>
        <v/>
      </c>
      <c r="H407" t="s">
        <v>1</v>
      </c>
      <c r="I407" t="s">
        <v>27</v>
      </c>
      <c r="J407" t="s">
        <v>4174</v>
      </c>
      <c r="K407" t="str">
        <f t="shared" si="63"/>
        <v>04630</v>
      </c>
    </row>
    <row r="408" spans="1:11" customFormat="1" x14ac:dyDescent="0.25">
      <c r="A408" t="str">
        <f t="shared" si="60"/>
        <v>04</v>
      </c>
      <c r="B408" t="s">
        <v>130</v>
      </c>
      <c r="C408" t="str">
        <f t="shared" si="62"/>
        <v>049</v>
      </c>
      <c r="D408" t="s">
        <v>175</v>
      </c>
      <c r="E408" t="str">
        <f>"02"</f>
        <v>02</v>
      </c>
      <c r="F408" t="str">
        <f>"002"</f>
        <v>002</v>
      </c>
      <c r="G408" t="str">
        <f>""</f>
        <v/>
      </c>
      <c r="H408" t="s">
        <v>0</v>
      </c>
      <c r="I408" t="s">
        <v>27</v>
      </c>
      <c r="J408" t="s">
        <v>4174</v>
      </c>
      <c r="K408" t="str">
        <f t="shared" si="63"/>
        <v>04630</v>
      </c>
    </row>
    <row r="409" spans="1:11" customFormat="1" x14ac:dyDescent="0.25">
      <c r="A409" t="str">
        <f t="shared" si="60"/>
        <v>04</v>
      </c>
      <c r="B409" t="s">
        <v>130</v>
      </c>
      <c r="C409" t="str">
        <f>"050"</f>
        <v>050</v>
      </c>
      <c r="D409" t="s">
        <v>176</v>
      </c>
      <c r="E409" t="str">
        <f t="shared" ref="E409:E435" si="64">"01"</f>
        <v>01</v>
      </c>
      <c r="F409" t="str">
        <f>"001"</f>
        <v>001</v>
      </c>
      <c r="G409" t="str">
        <f>""</f>
        <v/>
      </c>
      <c r="H409" t="s">
        <v>3</v>
      </c>
      <c r="I409" t="s">
        <v>1055</v>
      </c>
      <c r="J409" t="s">
        <v>4175</v>
      </c>
      <c r="K409" t="str">
        <f>"04550"</f>
        <v>04550</v>
      </c>
    </row>
    <row r="410" spans="1:11" customFormat="1" x14ac:dyDescent="0.25">
      <c r="A410" t="str">
        <f t="shared" si="60"/>
        <v>04</v>
      </c>
      <c r="B410" t="s">
        <v>130</v>
      </c>
      <c r="C410" t="str">
        <f>"051"</f>
        <v>051</v>
      </c>
      <c r="D410" t="s">
        <v>177</v>
      </c>
      <c r="E410" t="str">
        <f t="shared" si="64"/>
        <v>01</v>
      </c>
      <c r="F410" t="str">
        <f>"001"</f>
        <v>001</v>
      </c>
      <c r="G410" t="str">
        <f>""</f>
        <v/>
      </c>
      <c r="H410" t="s">
        <v>3</v>
      </c>
      <c r="I410" t="s">
        <v>1056</v>
      </c>
      <c r="J410" t="s">
        <v>4176</v>
      </c>
      <c r="K410" t="str">
        <f>"04409"</f>
        <v>04409</v>
      </c>
    </row>
    <row r="411" spans="1:11" customFormat="1" x14ac:dyDescent="0.25">
      <c r="A411" t="str">
        <f t="shared" si="60"/>
        <v>04</v>
      </c>
      <c r="B411" t="s">
        <v>130</v>
      </c>
      <c r="C411" t="str">
        <f t="shared" ref="C411:C433" si="65">"052"</f>
        <v>052</v>
      </c>
      <c r="D411" t="s">
        <v>178</v>
      </c>
      <c r="E411" t="str">
        <f t="shared" si="64"/>
        <v>01</v>
      </c>
      <c r="F411" t="str">
        <f>"001"</f>
        <v>001</v>
      </c>
      <c r="G411" t="str">
        <f>""</f>
        <v/>
      </c>
      <c r="H411" t="s">
        <v>1</v>
      </c>
      <c r="I411" t="s">
        <v>45</v>
      </c>
      <c r="J411" t="s">
        <v>4177</v>
      </c>
      <c r="K411" t="str">
        <f t="shared" ref="K411:K433" si="66">"04230"</f>
        <v>04230</v>
      </c>
    </row>
    <row r="412" spans="1:11" customFormat="1" x14ac:dyDescent="0.25">
      <c r="A412" t="str">
        <f t="shared" si="60"/>
        <v>04</v>
      </c>
      <c r="B412" t="s">
        <v>130</v>
      </c>
      <c r="C412" t="str">
        <f t="shared" si="65"/>
        <v>052</v>
      </c>
      <c r="D412" t="s">
        <v>178</v>
      </c>
      <c r="E412" t="str">
        <f t="shared" si="64"/>
        <v>01</v>
      </c>
      <c r="F412" t="str">
        <f>"001"</f>
        <v>001</v>
      </c>
      <c r="G412" t="str">
        <f>""</f>
        <v/>
      </c>
      <c r="H412" t="s">
        <v>0</v>
      </c>
      <c r="I412" t="s">
        <v>45</v>
      </c>
      <c r="J412" t="s">
        <v>4177</v>
      </c>
      <c r="K412" t="str">
        <f t="shared" si="66"/>
        <v>04230</v>
      </c>
    </row>
    <row r="413" spans="1:11" customFormat="1" x14ac:dyDescent="0.25">
      <c r="A413" t="str">
        <f t="shared" si="60"/>
        <v>04</v>
      </c>
      <c r="B413" t="s">
        <v>130</v>
      </c>
      <c r="C413" t="str">
        <f t="shared" si="65"/>
        <v>052</v>
      </c>
      <c r="D413" t="s">
        <v>178</v>
      </c>
      <c r="E413" t="str">
        <f t="shared" si="64"/>
        <v>01</v>
      </c>
      <c r="F413" t="str">
        <f>"002"</f>
        <v>002</v>
      </c>
      <c r="G413" t="str">
        <f>""</f>
        <v/>
      </c>
      <c r="H413" t="s">
        <v>3</v>
      </c>
      <c r="I413" t="s">
        <v>1057</v>
      </c>
      <c r="J413" t="s">
        <v>4178</v>
      </c>
      <c r="K413" t="str">
        <f t="shared" si="66"/>
        <v>04230</v>
      </c>
    </row>
    <row r="414" spans="1:11" customFormat="1" x14ac:dyDescent="0.25">
      <c r="A414" t="str">
        <f t="shared" si="60"/>
        <v>04</v>
      </c>
      <c r="B414" t="s">
        <v>130</v>
      </c>
      <c r="C414" t="str">
        <f t="shared" si="65"/>
        <v>052</v>
      </c>
      <c r="D414" t="s">
        <v>178</v>
      </c>
      <c r="E414" t="str">
        <f t="shared" si="64"/>
        <v>01</v>
      </c>
      <c r="F414" t="str">
        <f>"003"</f>
        <v>003</v>
      </c>
      <c r="G414" t="str">
        <f>"01"</f>
        <v>01</v>
      </c>
      <c r="H414" t="s">
        <v>1</v>
      </c>
      <c r="I414" t="s">
        <v>45</v>
      </c>
      <c r="J414" t="s">
        <v>4177</v>
      </c>
      <c r="K414" t="str">
        <f t="shared" si="66"/>
        <v>04230</v>
      </c>
    </row>
    <row r="415" spans="1:11" customFormat="1" x14ac:dyDescent="0.25">
      <c r="A415" t="str">
        <f t="shared" si="60"/>
        <v>04</v>
      </c>
      <c r="B415" t="s">
        <v>130</v>
      </c>
      <c r="C415" t="str">
        <f t="shared" si="65"/>
        <v>052</v>
      </c>
      <c r="D415" t="s">
        <v>178</v>
      </c>
      <c r="E415" t="str">
        <f t="shared" si="64"/>
        <v>01</v>
      </c>
      <c r="F415" t="str">
        <f>"003"</f>
        <v>003</v>
      </c>
      <c r="G415" t="str">
        <f>"01"</f>
        <v>01</v>
      </c>
      <c r="H415" t="s">
        <v>0</v>
      </c>
      <c r="I415" t="s">
        <v>45</v>
      </c>
      <c r="J415" t="s">
        <v>4177</v>
      </c>
      <c r="K415" t="str">
        <f t="shared" si="66"/>
        <v>04230</v>
      </c>
    </row>
    <row r="416" spans="1:11" customFormat="1" x14ac:dyDescent="0.25">
      <c r="A416" t="str">
        <f t="shared" si="60"/>
        <v>04</v>
      </c>
      <c r="B416" t="s">
        <v>130</v>
      </c>
      <c r="C416" t="str">
        <f t="shared" si="65"/>
        <v>052</v>
      </c>
      <c r="D416" t="s">
        <v>178</v>
      </c>
      <c r="E416" t="str">
        <f t="shared" si="64"/>
        <v>01</v>
      </c>
      <c r="F416" t="str">
        <f>"003"</f>
        <v>003</v>
      </c>
      <c r="G416" t="str">
        <f>"02"</f>
        <v>02</v>
      </c>
      <c r="H416" t="s">
        <v>2</v>
      </c>
      <c r="I416" t="s">
        <v>1058</v>
      </c>
      <c r="J416" t="s">
        <v>4179</v>
      </c>
      <c r="K416" t="str">
        <f t="shared" si="66"/>
        <v>04230</v>
      </c>
    </row>
    <row r="417" spans="1:11" customFormat="1" x14ac:dyDescent="0.25">
      <c r="A417" t="str">
        <f t="shared" si="60"/>
        <v>04</v>
      </c>
      <c r="B417" t="s">
        <v>130</v>
      </c>
      <c r="C417" t="str">
        <f t="shared" si="65"/>
        <v>052</v>
      </c>
      <c r="D417" t="s">
        <v>178</v>
      </c>
      <c r="E417" t="str">
        <f t="shared" si="64"/>
        <v>01</v>
      </c>
      <c r="F417" t="str">
        <f>"004"</f>
        <v>004</v>
      </c>
      <c r="G417" t="str">
        <f>""</f>
        <v/>
      </c>
      <c r="H417" t="s">
        <v>1</v>
      </c>
      <c r="I417" t="s">
        <v>1059</v>
      </c>
      <c r="J417" t="s">
        <v>4180</v>
      </c>
      <c r="K417" t="str">
        <f t="shared" si="66"/>
        <v>04230</v>
      </c>
    </row>
    <row r="418" spans="1:11" customFormat="1" x14ac:dyDescent="0.25">
      <c r="A418" t="str">
        <f t="shared" si="60"/>
        <v>04</v>
      </c>
      <c r="B418" t="s">
        <v>130</v>
      </c>
      <c r="C418" t="str">
        <f t="shared" si="65"/>
        <v>052</v>
      </c>
      <c r="D418" t="s">
        <v>178</v>
      </c>
      <c r="E418" t="str">
        <f t="shared" si="64"/>
        <v>01</v>
      </c>
      <c r="F418" t="str">
        <f>"004"</f>
        <v>004</v>
      </c>
      <c r="G418" t="str">
        <f>""</f>
        <v/>
      </c>
      <c r="H418" t="s">
        <v>0</v>
      </c>
      <c r="I418" t="s">
        <v>1059</v>
      </c>
      <c r="J418" t="s">
        <v>4180</v>
      </c>
      <c r="K418" t="str">
        <f t="shared" si="66"/>
        <v>04230</v>
      </c>
    </row>
    <row r="419" spans="1:11" customFormat="1" x14ac:dyDescent="0.25">
      <c r="A419" t="str">
        <f t="shared" si="60"/>
        <v>04</v>
      </c>
      <c r="B419" t="s">
        <v>130</v>
      </c>
      <c r="C419" t="str">
        <f t="shared" si="65"/>
        <v>052</v>
      </c>
      <c r="D419" t="s">
        <v>178</v>
      </c>
      <c r="E419" t="str">
        <f t="shared" si="64"/>
        <v>01</v>
      </c>
      <c r="F419" t="str">
        <f>"004"</f>
        <v>004</v>
      </c>
      <c r="G419" t="str">
        <f>""</f>
        <v/>
      </c>
      <c r="H419" t="s">
        <v>2</v>
      </c>
      <c r="I419" t="s">
        <v>1059</v>
      </c>
      <c r="J419" t="s">
        <v>4180</v>
      </c>
      <c r="K419" t="str">
        <f t="shared" si="66"/>
        <v>04230</v>
      </c>
    </row>
    <row r="420" spans="1:11" customFormat="1" x14ac:dyDescent="0.25">
      <c r="A420" t="str">
        <f t="shared" si="60"/>
        <v>04</v>
      </c>
      <c r="B420" t="s">
        <v>130</v>
      </c>
      <c r="C420" t="str">
        <f t="shared" si="65"/>
        <v>052</v>
      </c>
      <c r="D420" t="s">
        <v>178</v>
      </c>
      <c r="E420" t="str">
        <f t="shared" si="64"/>
        <v>01</v>
      </c>
      <c r="F420" t="str">
        <f>"005"</f>
        <v>005</v>
      </c>
      <c r="G420" t="str">
        <f>""</f>
        <v/>
      </c>
      <c r="H420" t="s">
        <v>1</v>
      </c>
      <c r="I420" t="s">
        <v>1060</v>
      </c>
      <c r="J420" t="s">
        <v>4181</v>
      </c>
      <c r="K420" t="str">
        <f t="shared" si="66"/>
        <v>04230</v>
      </c>
    </row>
    <row r="421" spans="1:11" customFormat="1" x14ac:dyDescent="0.25">
      <c r="A421" t="str">
        <f t="shared" si="60"/>
        <v>04</v>
      </c>
      <c r="B421" t="s">
        <v>130</v>
      </c>
      <c r="C421" t="str">
        <f t="shared" si="65"/>
        <v>052</v>
      </c>
      <c r="D421" t="s">
        <v>178</v>
      </c>
      <c r="E421" t="str">
        <f t="shared" si="64"/>
        <v>01</v>
      </c>
      <c r="F421" t="str">
        <f>"005"</f>
        <v>005</v>
      </c>
      <c r="G421" t="str">
        <f>""</f>
        <v/>
      </c>
      <c r="H421" t="s">
        <v>0</v>
      </c>
      <c r="I421" t="s">
        <v>1060</v>
      </c>
      <c r="J421" t="s">
        <v>4181</v>
      </c>
      <c r="K421" t="str">
        <f t="shared" si="66"/>
        <v>04230</v>
      </c>
    </row>
    <row r="422" spans="1:11" customFormat="1" x14ac:dyDescent="0.25">
      <c r="A422" t="str">
        <f t="shared" si="60"/>
        <v>04</v>
      </c>
      <c r="B422" t="s">
        <v>130</v>
      </c>
      <c r="C422" t="str">
        <f t="shared" si="65"/>
        <v>052</v>
      </c>
      <c r="D422" t="s">
        <v>178</v>
      </c>
      <c r="E422" t="str">
        <f t="shared" si="64"/>
        <v>01</v>
      </c>
      <c r="F422" t="str">
        <f>"006"</f>
        <v>006</v>
      </c>
      <c r="G422" t="str">
        <f>""</f>
        <v/>
      </c>
      <c r="H422" t="s">
        <v>1</v>
      </c>
      <c r="I422" t="s">
        <v>1061</v>
      </c>
      <c r="J422" t="s">
        <v>4182</v>
      </c>
      <c r="K422" t="str">
        <f t="shared" si="66"/>
        <v>04230</v>
      </c>
    </row>
    <row r="423" spans="1:11" customFormat="1" x14ac:dyDescent="0.25">
      <c r="A423" t="str">
        <f t="shared" si="60"/>
        <v>04</v>
      </c>
      <c r="B423" t="s">
        <v>130</v>
      </c>
      <c r="C423" t="str">
        <f t="shared" si="65"/>
        <v>052</v>
      </c>
      <c r="D423" t="s">
        <v>178</v>
      </c>
      <c r="E423" t="str">
        <f t="shared" si="64"/>
        <v>01</v>
      </c>
      <c r="F423" t="str">
        <f>"006"</f>
        <v>006</v>
      </c>
      <c r="G423" t="str">
        <f>""</f>
        <v/>
      </c>
      <c r="H423" t="s">
        <v>0</v>
      </c>
      <c r="I423" t="s">
        <v>1061</v>
      </c>
      <c r="J423" t="s">
        <v>4182</v>
      </c>
      <c r="K423" t="str">
        <f t="shared" si="66"/>
        <v>04230</v>
      </c>
    </row>
    <row r="424" spans="1:11" customFormat="1" x14ac:dyDescent="0.25">
      <c r="A424" t="str">
        <f t="shared" si="60"/>
        <v>04</v>
      </c>
      <c r="B424" t="s">
        <v>130</v>
      </c>
      <c r="C424" t="str">
        <f t="shared" si="65"/>
        <v>052</v>
      </c>
      <c r="D424" t="s">
        <v>178</v>
      </c>
      <c r="E424" t="str">
        <f t="shared" si="64"/>
        <v>01</v>
      </c>
      <c r="F424" t="str">
        <f>"006"</f>
        <v>006</v>
      </c>
      <c r="G424" t="str">
        <f>""</f>
        <v/>
      </c>
      <c r="H424" t="s">
        <v>2</v>
      </c>
      <c r="I424" t="s">
        <v>1061</v>
      </c>
      <c r="J424" t="s">
        <v>4182</v>
      </c>
      <c r="K424" t="str">
        <f t="shared" si="66"/>
        <v>04230</v>
      </c>
    </row>
    <row r="425" spans="1:11" customFormat="1" x14ac:dyDescent="0.25">
      <c r="A425" t="str">
        <f t="shared" si="60"/>
        <v>04</v>
      </c>
      <c r="B425" t="s">
        <v>130</v>
      </c>
      <c r="C425" t="str">
        <f t="shared" si="65"/>
        <v>052</v>
      </c>
      <c r="D425" t="s">
        <v>178</v>
      </c>
      <c r="E425" t="str">
        <f t="shared" si="64"/>
        <v>01</v>
      </c>
      <c r="F425" t="str">
        <f>"007"</f>
        <v>007</v>
      </c>
      <c r="G425" t="str">
        <f>""</f>
        <v/>
      </c>
      <c r="H425" t="s">
        <v>1</v>
      </c>
      <c r="I425" t="s">
        <v>45</v>
      </c>
      <c r="J425" t="s">
        <v>4177</v>
      </c>
      <c r="K425" t="str">
        <f t="shared" si="66"/>
        <v>04230</v>
      </c>
    </row>
    <row r="426" spans="1:11" customFormat="1" x14ac:dyDescent="0.25">
      <c r="A426" t="str">
        <f t="shared" si="60"/>
        <v>04</v>
      </c>
      <c r="B426" t="s">
        <v>130</v>
      </c>
      <c r="C426" t="str">
        <f t="shared" si="65"/>
        <v>052</v>
      </c>
      <c r="D426" t="s">
        <v>178</v>
      </c>
      <c r="E426" t="str">
        <f t="shared" si="64"/>
        <v>01</v>
      </c>
      <c r="F426" t="str">
        <f>"007"</f>
        <v>007</v>
      </c>
      <c r="G426" t="str">
        <f>""</f>
        <v/>
      </c>
      <c r="H426" t="s">
        <v>0</v>
      </c>
      <c r="I426" t="s">
        <v>45</v>
      </c>
      <c r="J426" t="s">
        <v>4177</v>
      </c>
      <c r="K426" t="str">
        <f t="shared" si="66"/>
        <v>04230</v>
      </c>
    </row>
    <row r="427" spans="1:11" customFormat="1" x14ac:dyDescent="0.25">
      <c r="A427" t="str">
        <f t="shared" si="60"/>
        <v>04</v>
      </c>
      <c r="B427" t="s">
        <v>130</v>
      </c>
      <c r="C427" t="str">
        <f t="shared" si="65"/>
        <v>052</v>
      </c>
      <c r="D427" t="s">
        <v>178</v>
      </c>
      <c r="E427" t="str">
        <f t="shared" si="64"/>
        <v>01</v>
      </c>
      <c r="F427" t="str">
        <f>"008"</f>
        <v>008</v>
      </c>
      <c r="G427" t="str">
        <f>""</f>
        <v/>
      </c>
      <c r="H427" t="s">
        <v>1</v>
      </c>
      <c r="I427" t="s">
        <v>1062</v>
      </c>
      <c r="J427" t="s">
        <v>4183</v>
      </c>
      <c r="K427" t="str">
        <f t="shared" si="66"/>
        <v>04230</v>
      </c>
    </row>
    <row r="428" spans="1:11" customFormat="1" x14ac:dyDescent="0.25">
      <c r="A428" t="str">
        <f t="shared" si="60"/>
        <v>04</v>
      </c>
      <c r="B428" t="s">
        <v>130</v>
      </c>
      <c r="C428" t="str">
        <f t="shared" si="65"/>
        <v>052</v>
      </c>
      <c r="D428" t="s">
        <v>178</v>
      </c>
      <c r="E428" t="str">
        <f t="shared" si="64"/>
        <v>01</v>
      </c>
      <c r="F428" t="str">
        <f>"008"</f>
        <v>008</v>
      </c>
      <c r="G428" t="str">
        <f>""</f>
        <v/>
      </c>
      <c r="H428" t="s">
        <v>0</v>
      </c>
      <c r="I428" t="s">
        <v>1062</v>
      </c>
      <c r="J428" t="s">
        <v>4183</v>
      </c>
      <c r="K428" t="str">
        <f t="shared" si="66"/>
        <v>04230</v>
      </c>
    </row>
    <row r="429" spans="1:11" customFormat="1" x14ac:dyDescent="0.25">
      <c r="A429" t="str">
        <f t="shared" si="60"/>
        <v>04</v>
      </c>
      <c r="B429" t="s">
        <v>130</v>
      </c>
      <c r="C429" t="str">
        <f t="shared" si="65"/>
        <v>052</v>
      </c>
      <c r="D429" t="s">
        <v>178</v>
      </c>
      <c r="E429" t="str">
        <f t="shared" si="64"/>
        <v>01</v>
      </c>
      <c r="F429" t="str">
        <f>"009"</f>
        <v>009</v>
      </c>
      <c r="G429" t="str">
        <f>""</f>
        <v/>
      </c>
      <c r="H429" t="s">
        <v>1</v>
      </c>
      <c r="I429" t="s">
        <v>1060</v>
      </c>
      <c r="J429" t="s">
        <v>4181</v>
      </c>
      <c r="K429" t="str">
        <f t="shared" si="66"/>
        <v>04230</v>
      </c>
    </row>
    <row r="430" spans="1:11" customFormat="1" x14ac:dyDescent="0.25">
      <c r="A430" t="str">
        <f t="shared" si="60"/>
        <v>04</v>
      </c>
      <c r="B430" t="s">
        <v>130</v>
      </c>
      <c r="C430" t="str">
        <f t="shared" si="65"/>
        <v>052</v>
      </c>
      <c r="D430" t="s">
        <v>178</v>
      </c>
      <c r="E430" t="str">
        <f t="shared" si="64"/>
        <v>01</v>
      </c>
      <c r="F430" t="str">
        <f>"009"</f>
        <v>009</v>
      </c>
      <c r="G430" t="str">
        <f>""</f>
        <v/>
      </c>
      <c r="H430" t="s">
        <v>0</v>
      </c>
      <c r="I430" t="s">
        <v>1060</v>
      </c>
      <c r="J430" t="s">
        <v>4181</v>
      </c>
      <c r="K430" t="str">
        <f t="shared" si="66"/>
        <v>04230</v>
      </c>
    </row>
    <row r="431" spans="1:11" customFormat="1" x14ac:dyDescent="0.25">
      <c r="A431" t="str">
        <f t="shared" si="60"/>
        <v>04</v>
      </c>
      <c r="B431" t="s">
        <v>130</v>
      </c>
      <c r="C431" t="str">
        <f t="shared" si="65"/>
        <v>052</v>
      </c>
      <c r="D431" t="s">
        <v>178</v>
      </c>
      <c r="E431" t="str">
        <f t="shared" si="64"/>
        <v>01</v>
      </c>
      <c r="F431" t="str">
        <f>"010"</f>
        <v>010</v>
      </c>
      <c r="G431" t="str">
        <f>""</f>
        <v/>
      </c>
      <c r="H431" t="s">
        <v>3</v>
      </c>
      <c r="I431" t="s">
        <v>1061</v>
      </c>
      <c r="J431" t="s">
        <v>4182</v>
      </c>
      <c r="K431" t="str">
        <f t="shared" si="66"/>
        <v>04230</v>
      </c>
    </row>
    <row r="432" spans="1:11" customFormat="1" x14ac:dyDescent="0.25">
      <c r="A432" t="str">
        <f t="shared" si="60"/>
        <v>04</v>
      </c>
      <c r="B432" t="s">
        <v>130</v>
      </c>
      <c r="C432" t="str">
        <f t="shared" si="65"/>
        <v>052</v>
      </c>
      <c r="D432" t="s">
        <v>178</v>
      </c>
      <c r="E432" t="str">
        <f t="shared" si="64"/>
        <v>01</v>
      </c>
      <c r="F432" t="str">
        <f>"011"</f>
        <v>011</v>
      </c>
      <c r="G432" t="str">
        <f>""</f>
        <v/>
      </c>
      <c r="H432" t="s">
        <v>1</v>
      </c>
      <c r="I432" t="s">
        <v>1057</v>
      </c>
      <c r="J432" t="s">
        <v>4178</v>
      </c>
      <c r="K432" t="str">
        <f t="shared" si="66"/>
        <v>04230</v>
      </c>
    </row>
    <row r="433" spans="1:11" customFormat="1" x14ac:dyDescent="0.25">
      <c r="A433" t="str">
        <f t="shared" si="60"/>
        <v>04</v>
      </c>
      <c r="B433" t="s">
        <v>130</v>
      </c>
      <c r="C433" t="str">
        <f t="shared" si="65"/>
        <v>052</v>
      </c>
      <c r="D433" t="s">
        <v>178</v>
      </c>
      <c r="E433" t="str">
        <f t="shared" si="64"/>
        <v>01</v>
      </c>
      <c r="F433" t="str">
        <f>"011"</f>
        <v>011</v>
      </c>
      <c r="G433" t="str">
        <f>""</f>
        <v/>
      </c>
      <c r="H433" t="s">
        <v>0</v>
      </c>
      <c r="I433" t="s">
        <v>1057</v>
      </c>
      <c r="J433" t="s">
        <v>4178</v>
      </c>
      <c r="K433" t="str">
        <f t="shared" si="66"/>
        <v>04230</v>
      </c>
    </row>
    <row r="434" spans="1:11" customFormat="1" x14ac:dyDescent="0.25">
      <c r="A434" t="str">
        <f t="shared" si="60"/>
        <v>04</v>
      </c>
      <c r="B434" t="s">
        <v>130</v>
      </c>
      <c r="C434" t="str">
        <f t="shared" ref="C434:C458" si="67">"053"</f>
        <v>053</v>
      </c>
      <c r="D434" t="s">
        <v>179</v>
      </c>
      <c r="E434" t="str">
        <f t="shared" si="64"/>
        <v>01</v>
      </c>
      <c r="F434" t="str">
        <f>"001"</f>
        <v>001</v>
      </c>
      <c r="G434" t="str">
        <f>""</f>
        <v/>
      </c>
      <c r="H434" t="s">
        <v>1</v>
      </c>
      <c r="I434" t="s">
        <v>1063</v>
      </c>
      <c r="J434" t="s">
        <v>4184</v>
      </c>
      <c r="K434" t="str">
        <f t="shared" ref="K434:K450" si="68">"04600"</f>
        <v>04600</v>
      </c>
    </row>
    <row r="435" spans="1:11" customFormat="1" x14ac:dyDescent="0.25">
      <c r="A435" t="str">
        <f t="shared" si="60"/>
        <v>04</v>
      </c>
      <c r="B435" t="s">
        <v>130</v>
      </c>
      <c r="C435" t="str">
        <f t="shared" si="67"/>
        <v>053</v>
      </c>
      <c r="D435" t="s">
        <v>179</v>
      </c>
      <c r="E435" t="str">
        <f t="shared" si="64"/>
        <v>01</v>
      </c>
      <c r="F435" t="str">
        <f>"001"</f>
        <v>001</v>
      </c>
      <c r="G435" t="str">
        <f>""</f>
        <v/>
      </c>
      <c r="H435" t="s">
        <v>0</v>
      </c>
      <c r="I435" t="s">
        <v>1063</v>
      </c>
      <c r="J435" t="s">
        <v>4184</v>
      </c>
      <c r="K435" t="str">
        <f t="shared" si="68"/>
        <v>04600</v>
      </c>
    </row>
    <row r="436" spans="1:11" customFormat="1" x14ac:dyDescent="0.25">
      <c r="A436" t="str">
        <f t="shared" si="60"/>
        <v>04</v>
      </c>
      <c r="B436" t="s">
        <v>130</v>
      </c>
      <c r="C436" t="str">
        <f t="shared" si="67"/>
        <v>053</v>
      </c>
      <c r="D436" t="s">
        <v>179</v>
      </c>
      <c r="E436" t="str">
        <f t="shared" ref="E436:E443" si="69">"02"</f>
        <v>02</v>
      </c>
      <c r="F436" t="str">
        <f>"001"</f>
        <v>001</v>
      </c>
      <c r="G436" t="str">
        <f>""</f>
        <v/>
      </c>
      <c r="H436" t="s">
        <v>1</v>
      </c>
      <c r="I436" t="s">
        <v>1064</v>
      </c>
      <c r="J436" t="s">
        <v>4185</v>
      </c>
      <c r="K436" t="str">
        <f t="shared" si="68"/>
        <v>04600</v>
      </c>
    </row>
    <row r="437" spans="1:11" customFormat="1" x14ac:dyDescent="0.25">
      <c r="A437" t="str">
        <f t="shared" si="60"/>
        <v>04</v>
      </c>
      <c r="B437" t="s">
        <v>130</v>
      </c>
      <c r="C437" t="str">
        <f t="shared" si="67"/>
        <v>053</v>
      </c>
      <c r="D437" t="s">
        <v>179</v>
      </c>
      <c r="E437" t="str">
        <f t="shared" si="69"/>
        <v>02</v>
      </c>
      <c r="F437" t="str">
        <f>"001"</f>
        <v>001</v>
      </c>
      <c r="G437" t="str">
        <f>""</f>
        <v/>
      </c>
      <c r="H437" t="s">
        <v>0</v>
      </c>
      <c r="I437" t="s">
        <v>1064</v>
      </c>
      <c r="J437" t="s">
        <v>4185</v>
      </c>
      <c r="K437" t="str">
        <f t="shared" si="68"/>
        <v>04600</v>
      </c>
    </row>
    <row r="438" spans="1:11" customFormat="1" x14ac:dyDescent="0.25">
      <c r="A438" t="str">
        <f t="shared" si="60"/>
        <v>04</v>
      </c>
      <c r="B438" t="s">
        <v>130</v>
      </c>
      <c r="C438" t="str">
        <f t="shared" si="67"/>
        <v>053</v>
      </c>
      <c r="D438" t="s">
        <v>179</v>
      </c>
      <c r="E438" t="str">
        <f t="shared" si="69"/>
        <v>02</v>
      </c>
      <c r="F438" t="str">
        <f>"002"</f>
        <v>002</v>
      </c>
      <c r="G438" t="str">
        <f>""</f>
        <v/>
      </c>
      <c r="H438" t="s">
        <v>1</v>
      </c>
      <c r="I438" t="s">
        <v>1065</v>
      </c>
      <c r="J438" t="s">
        <v>4186</v>
      </c>
      <c r="K438" t="str">
        <f t="shared" si="68"/>
        <v>04600</v>
      </c>
    </row>
    <row r="439" spans="1:11" customFormat="1" x14ac:dyDescent="0.25">
      <c r="A439" t="str">
        <f t="shared" si="60"/>
        <v>04</v>
      </c>
      <c r="B439" t="s">
        <v>130</v>
      </c>
      <c r="C439" t="str">
        <f t="shared" si="67"/>
        <v>053</v>
      </c>
      <c r="D439" t="s">
        <v>179</v>
      </c>
      <c r="E439" t="str">
        <f t="shared" si="69"/>
        <v>02</v>
      </c>
      <c r="F439" t="str">
        <f>"002"</f>
        <v>002</v>
      </c>
      <c r="G439" t="str">
        <f>""</f>
        <v/>
      </c>
      <c r="H439" t="s">
        <v>0</v>
      </c>
      <c r="I439" t="s">
        <v>1065</v>
      </c>
      <c r="J439" t="s">
        <v>4186</v>
      </c>
      <c r="K439" t="str">
        <f t="shared" si="68"/>
        <v>04600</v>
      </c>
    </row>
    <row r="440" spans="1:11" customFormat="1" x14ac:dyDescent="0.25">
      <c r="A440" t="str">
        <f t="shared" si="60"/>
        <v>04</v>
      </c>
      <c r="B440" t="s">
        <v>130</v>
      </c>
      <c r="C440" t="str">
        <f t="shared" si="67"/>
        <v>053</v>
      </c>
      <c r="D440" t="s">
        <v>179</v>
      </c>
      <c r="E440" t="str">
        <f t="shared" si="69"/>
        <v>02</v>
      </c>
      <c r="F440" t="str">
        <f>"002"</f>
        <v>002</v>
      </c>
      <c r="G440" t="str">
        <f>""</f>
        <v/>
      </c>
      <c r="H440" t="s">
        <v>2</v>
      </c>
      <c r="I440" t="s">
        <v>1065</v>
      </c>
      <c r="J440" t="s">
        <v>4186</v>
      </c>
      <c r="K440" t="str">
        <f t="shared" si="68"/>
        <v>04600</v>
      </c>
    </row>
    <row r="441" spans="1:11" customFormat="1" x14ac:dyDescent="0.25">
      <c r="A441" t="str">
        <f t="shared" si="60"/>
        <v>04</v>
      </c>
      <c r="B441" t="s">
        <v>130</v>
      </c>
      <c r="C441" t="str">
        <f t="shared" si="67"/>
        <v>053</v>
      </c>
      <c r="D441" t="s">
        <v>179</v>
      </c>
      <c r="E441" t="str">
        <f t="shared" si="69"/>
        <v>02</v>
      </c>
      <c r="F441" t="str">
        <f>"003"</f>
        <v>003</v>
      </c>
      <c r="G441" t="str">
        <f>""</f>
        <v/>
      </c>
      <c r="H441" t="s">
        <v>1</v>
      </c>
      <c r="I441" t="s">
        <v>1066</v>
      </c>
      <c r="J441" t="s">
        <v>4187</v>
      </c>
      <c r="K441" t="str">
        <f t="shared" si="68"/>
        <v>04600</v>
      </c>
    </row>
    <row r="442" spans="1:11" customFormat="1" x14ac:dyDescent="0.25">
      <c r="A442" t="str">
        <f t="shared" si="60"/>
        <v>04</v>
      </c>
      <c r="B442" t="s">
        <v>130</v>
      </c>
      <c r="C442" t="str">
        <f t="shared" si="67"/>
        <v>053</v>
      </c>
      <c r="D442" t="s">
        <v>179</v>
      </c>
      <c r="E442" t="str">
        <f t="shared" si="69"/>
        <v>02</v>
      </c>
      <c r="F442" t="str">
        <f>"003"</f>
        <v>003</v>
      </c>
      <c r="G442" t="str">
        <f>""</f>
        <v/>
      </c>
      <c r="H442" t="s">
        <v>0</v>
      </c>
      <c r="I442" t="s">
        <v>1066</v>
      </c>
      <c r="J442" t="s">
        <v>4187</v>
      </c>
      <c r="K442" t="str">
        <f t="shared" si="68"/>
        <v>04600</v>
      </c>
    </row>
    <row r="443" spans="1:11" customFormat="1" x14ac:dyDescent="0.25">
      <c r="A443" t="str">
        <f t="shared" si="60"/>
        <v>04</v>
      </c>
      <c r="B443" t="s">
        <v>130</v>
      </c>
      <c r="C443" t="str">
        <f t="shared" si="67"/>
        <v>053</v>
      </c>
      <c r="D443" t="s">
        <v>179</v>
      </c>
      <c r="E443" t="str">
        <f t="shared" si="69"/>
        <v>02</v>
      </c>
      <c r="F443" t="str">
        <f>"003"</f>
        <v>003</v>
      </c>
      <c r="G443" t="str">
        <f>""</f>
        <v/>
      </c>
      <c r="H443" t="s">
        <v>2</v>
      </c>
      <c r="I443" t="s">
        <v>1066</v>
      </c>
      <c r="J443" t="s">
        <v>4187</v>
      </c>
      <c r="K443" t="str">
        <f t="shared" si="68"/>
        <v>04600</v>
      </c>
    </row>
    <row r="444" spans="1:11" customFormat="1" x14ac:dyDescent="0.25">
      <c r="A444" t="str">
        <f t="shared" si="60"/>
        <v>04</v>
      </c>
      <c r="B444" t="s">
        <v>130</v>
      </c>
      <c r="C444" t="str">
        <f t="shared" si="67"/>
        <v>053</v>
      </c>
      <c r="D444" t="s">
        <v>179</v>
      </c>
      <c r="E444" t="str">
        <f t="shared" ref="E444:E450" si="70">"03"</f>
        <v>03</v>
      </c>
      <c r="F444" t="str">
        <f>"002"</f>
        <v>002</v>
      </c>
      <c r="G444" t="str">
        <f>""</f>
        <v/>
      </c>
      <c r="H444" t="s">
        <v>1</v>
      </c>
      <c r="I444" t="s">
        <v>1067</v>
      </c>
      <c r="J444" t="s">
        <v>4188</v>
      </c>
      <c r="K444" t="str">
        <f t="shared" si="68"/>
        <v>04600</v>
      </c>
    </row>
    <row r="445" spans="1:11" customFormat="1" x14ac:dyDescent="0.25">
      <c r="A445" t="str">
        <f t="shared" si="60"/>
        <v>04</v>
      </c>
      <c r="B445" t="s">
        <v>130</v>
      </c>
      <c r="C445" t="str">
        <f t="shared" si="67"/>
        <v>053</v>
      </c>
      <c r="D445" t="s">
        <v>179</v>
      </c>
      <c r="E445" t="str">
        <f t="shared" si="70"/>
        <v>03</v>
      </c>
      <c r="F445" t="str">
        <f>"002"</f>
        <v>002</v>
      </c>
      <c r="G445" t="str">
        <f>""</f>
        <v/>
      </c>
      <c r="H445" t="s">
        <v>0</v>
      </c>
      <c r="I445" t="s">
        <v>1067</v>
      </c>
      <c r="J445" t="s">
        <v>4188</v>
      </c>
      <c r="K445" t="str">
        <f t="shared" si="68"/>
        <v>04600</v>
      </c>
    </row>
    <row r="446" spans="1:11" customFormat="1" x14ac:dyDescent="0.25">
      <c r="A446" t="str">
        <f t="shared" si="60"/>
        <v>04</v>
      </c>
      <c r="B446" t="s">
        <v>130</v>
      </c>
      <c r="C446" t="str">
        <f t="shared" si="67"/>
        <v>053</v>
      </c>
      <c r="D446" t="s">
        <v>179</v>
      </c>
      <c r="E446" t="str">
        <f t="shared" si="70"/>
        <v>03</v>
      </c>
      <c r="F446" t="str">
        <f>"003"</f>
        <v>003</v>
      </c>
      <c r="G446" t="str">
        <f>""</f>
        <v/>
      </c>
      <c r="H446" t="s">
        <v>1</v>
      </c>
      <c r="I446" t="s">
        <v>1068</v>
      </c>
      <c r="J446" t="s">
        <v>4189</v>
      </c>
      <c r="K446" t="str">
        <f t="shared" si="68"/>
        <v>04600</v>
      </c>
    </row>
    <row r="447" spans="1:11" customFormat="1" x14ac:dyDescent="0.25">
      <c r="A447" t="str">
        <f t="shared" si="60"/>
        <v>04</v>
      </c>
      <c r="B447" t="s">
        <v>130</v>
      </c>
      <c r="C447" t="str">
        <f t="shared" si="67"/>
        <v>053</v>
      </c>
      <c r="D447" t="s">
        <v>179</v>
      </c>
      <c r="E447" t="str">
        <f t="shared" si="70"/>
        <v>03</v>
      </c>
      <c r="F447" t="str">
        <f>"003"</f>
        <v>003</v>
      </c>
      <c r="G447" t="str">
        <f>""</f>
        <v/>
      </c>
      <c r="H447" t="s">
        <v>0</v>
      </c>
      <c r="I447" t="s">
        <v>1068</v>
      </c>
      <c r="J447" t="s">
        <v>4189</v>
      </c>
      <c r="K447" t="str">
        <f t="shared" si="68"/>
        <v>04600</v>
      </c>
    </row>
    <row r="448" spans="1:11" customFormat="1" x14ac:dyDescent="0.25">
      <c r="A448" t="str">
        <f t="shared" si="60"/>
        <v>04</v>
      </c>
      <c r="B448" t="s">
        <v>130</v>
      </c>
      <c r="C448" t="str">
        <f t="shared" si="67"/>
        <v>053</v>
      </c>
      <c r="D448" t="s">
        <v>179</v>
      </c>
      <c r="E448" t="str">
        <f t="shared" si="70"/>
        <v>03</v>
      </c>
      <c r="F448" t="str">
        <f>"003"</f>
        <v>003</v>
      </c>
      <c r="G448" t="str">
        <f>""</f>
        <v/>
      </c>
      <c r="H448" t="s">
        <v>2</v>
      </c>
      <c r="I448" t="s">
        <v>1068</v>
      </c>
      <c r="J448" t="s">
        <v>4189</v>
      </c>
      <c r="K448" t="str">
        <f t="shared" si="68"/>
        <v>04600</v>
      </c>
    </row>
    <row r="449" spans="1:11" customFormat="1" x14ac:dyDescent="0.25">
      <c r="A449" t="str">
        <f t="shared" si="60"/>
        <v>04</v>
      </c>
      <c r="B449" t="s">
        <v>130</v>
      </c>
      <c r="C449" t="str">
        <f t="shared" si="67"/>
        <v>053</v>
      </c>
      <c r="D449" t="s">
        <v>179</v>
      </c>
      <c r="E449" t="str">
        <f t="shared" si="70"/>
        <v>03</v>
      </c>
      <c r="F449" t="str">
        <f>"004"</f>
        <v>004</v>
      </c>
      <c r="G449" t="str">
        <f>""</f>
        <v/>
      </c>
      <c r="H449" t="s">
        <v>1</v>
      </c>
      <c r="I449" t="s">
        <v>1069</v>
      </c>
      <c r="J449" t="s">
        <v>4190</v>
      </c>
      <c r="K449" t="str">
        <f t="shared" si="68"/>
        <v>04600</v>
      </c>
    </row>
    <row r="450" spans="1:11" customFormat="1" x14ac:dyDescent="0.25">
      <c r="A450" t="str">
        <f t="shared" si="60"/>
        <v>04</v>
      </c>
      <c r="B450" t="s">
        <v>130</v>
      </c>
      <c r="C450" t="str">
        <f t="shared" si="67"/>
        <v>053</v>
      </c>
      <c r="D450" t="s">
        <v>179</v>
      </c>
      <c r="E450" t="str">
        <f t="shared" si="70"/>
        <v>03</v>
      </c>
      <c r="F450" t="str">
        <f>"004"</f>
        <v>004</v>
      </c>
      <c r="G450" t="str">
        <f>""</f>
        <v/>
      </c>
      <c r="H450" t="s">
        <v>0</v>
      </c>
      <c r="I450" t="s">
        <v>1069</v>
      </c>
      <c r="J450" t="s">
        <v>4190</v>
      </c>
      <c r="K450" t="str">
        <f t="shared" si="68"/>
        <v>04600</v>
      </c>
    </row>
    <row r="451" spans="1:11" customFormat="1" x14ac:dyDescent="0.25">
      <c r="A451" t="str">
        <f t="shared" ref="A451:A514" si="71">"04"</f>
        <v>04</v>
      </c>
      <c r="B451" t="s">
        <v>130</v>
      </c>
      <c r="C451" t="str">
        <f t="shared" si="67"/>
        <v>053</v>
      </c>
      <c r="D451" t="s">
        <v>179</v>
      </c>
      <c r="E451" t="str">
        <f>"04"</f>
        <v>04</v>
      </c>
      <c r="F451" t="str">
        <f>"001"</f>
        <v>001</v>
      </c>
      <c r="G451" t="str">
        <f>"01"</f>
        <v>01</v>
      </c>
      <c r="H451" t="s">
        <v>1</v>
      </c>
      <c r="I451" t="s">
        <v>1070</v>
      </c>
      <c r="J451" t="s">
        <v>4191</v>
      </c>
      <c r="K451" t="str">
        <f>"04662"</f>
        <v>04662</v>
      </c>
    </row>
    <row r="452" spans="1:11" customFormat="1" x14ac:dyDescent="0.25">
      <c r="A452" t="str">
        <f t="shared" si="71"/>
        <v>04</v>
      </c>
      <c r="B452" t="s">
        <v>130</v>
      </c>
      <c r="C452" t="str">
        <f t="shared" si="67"/>
        <v>053</v>
      </c>
      <c r="D452" t="s">
        <v>179</v>
      </c>
      <c r="E452" t="str">
        <f>"04"</f>
        <v>04</v>
      </c>
      <c r="F452" t="str">
        <f>"001"</f>
        <v>001</v>
      </c>
      <c r="G452" t="str">
        <f>"02"</f>
        <v>02</v>
      </c>
      <c r="H452" t="s">
        <v>0</v>
      </c>
      <c r="I452" t="s">
        <v>1071</v>
      </c>
      <c r="J452" t="s">
        <v>4192</v>
      </c>
      <c r="K452" t="str">
        <f>"04662"</f>
        <v>04662</v>
      </c>
    </row>
    <row r="453" spans="1:11" customFormat="1" x14ac:dyDescent="0.25">
      <c r="A453" t="str">
        <f t="shared" si="71"/>
        <v>04</v>
      </c>
      <c r="B453" t="s">
        <v>130</v>
      </c>
      <c r="C453" t="str">
        <f t="shared" si="67"/>
        <v>053</v>
      </c>
      <c r="D453" t="s">
        <v>179</v>
      </c>
      <c r="E453" t="str">
        <f>"04"</f>
        <v>04</v>
      </c>
      <c r="F453" t="str">
        <f t="shared" ref="F453:F458" si="72">"002"</f>
        <v>002</v>
      </c>
      <c r="G453" t="str">
        <f>"01"</f>
        <v>01</v>
      </c>
      <c r="H453" t="s">
        <v>1</v>
      </c>
      <c r="I453" t="s">
        <v>1072</v>
      </c>
      <c r="J453" t="s">
        <v>4193</v>
      </c>
      <c r="K453" t="str">
        <f>"04693"</f>
        <v>04693</v>
      </c>
    </row>
    <row r="454" spans="1:11" customFormat="1" x14ac:dyDescent="0.25">
      <c r="A454" t="str">
        <f t="shared" si="71"/>
        <v>04</v>
      </c>
      <c r="B454" t="s">
        <v>130</v>
      </c>
      <c r="C454" t="str">
        <f t="shared" si="67"/>
        <v>053</v>
      </c>
      <c r="D454" t="s">
        <v>179</v>
      </c>
      <c r="E454" t="str">
        <f>"04"</f>
        <v>04</v>
      </c>
      <c r="F454" t="str">
        <f t="shared" si="72"/>
        <v>002</v>
      </c>
      <c r="G454" t="str">
        <f>"02"</f>
        <v>02</v>
      </c>
      <c r="H454" t="s">
        <v>0</v>
      </c>
      <c r="I454" t="s">
        <v>1073</v>
      </c>
      <c r="J454" t="s">
        <v>4194</v>
      </c>
      <c r="K454" t="str">
        <f>"04691"</f>
        <v>04691</v>
      </c>
    </row>
    <row r="455" spans="1:11" customFormat="1" x14ac:dyDescent="0.25">
      <c r="A455" t="str">
        <f t="shared" si="71"/>
        <v>04</v>
      </c>
      <c r="B455" t="s">
        <v>130</v>
      </c>
      <c r="C455" t="str">
        <f t="shared" si="67"/>
        <v>053</v>
      </c>
      <c r="D455" t="s">
        <v>179</v>
      </c>
      <c r="E455" t="str">
        <f>"04"</f>
        <v>04</v>
      </c>
      <c r="F455" t="str">
        <f t="shared" si="72"/>
        <v>002</v>
      </c>
      <c r="G455" t="str">
        <f>"03"</f>
        <v>03</v>
      </c>
      <c r="H455" t="s">
        <v>2</v>
      </c>
      <c r="I455" t="s">
        <v>1074</v>
      </c>
      <c r="J455" t="s">
        <v>4195</v>
      </c>
      <c r="K455" t="str">
        <f>"04691"</f>
        <v>04691</v>
      </c>
    </row>
    <row r="456" spans="1:11" customFormat="1" x14ac:dyDescent="0.25">
      <c r="A456" t="str">
        <f t="shared" si="71"/>
        <v>04</v>
      </c>
      <c r="B456" t="s">
        <v>130</v>
      </c>
      <c r="C456" t="str">
        <f t="shared" si="67"/>
        <v>053</v>
      </c>
      <c r="D456" t="s">
        <v>179</v>
      </c>
      <c r="E456" t="str">
        <f>"05"</f>
        <v>05</v>
      </c>
      <c r="F456" t="str">
        <f t="shared" si="72"/>
        <v>002</v>
      </c>
      <c r="G456" t="str">
        <f>"01"</f>
        <v>01</v>
      </c>
      <c r="H456" t="s">
        <v>1</v>
      </c>
      <c r="I456" t="s">
        <v>1075</v>
      </c>
      <c r="J456" t="s">
        <v>4196</v>
      </c>
      <c r="K456" t="str">
        <f>"04694"</f>
        <v>04694</v>
      </c>
    </row>
    <row r="457" spans="1:11" customFormat="1" x14ac:dyDescent="0.25">
      <c r="A457" t="str">
        <f t="shared" si="71"/>
        <v>04</v>
      </c>
      <c r="B457" t="s">
        <v>130</v>
      </c>
      <c r="C457" t="str">
        <f t="shared" si="67"/>
        <v>053</v>
      </c>
      <c r="D457" t="s">
        <v>179</v>
      </c>
      <c r="E457" t="str">
        <f>"05"</f>
        <v>05</v>
      </c>
      <c r="F457" t="str">
        <f t="shared" si="72"/>
        <v>002</v>
      </c>
      <c r="G457" t="str">
        <f>"02"</f>
        <v>02</v>
      </c>
      <c r="H457" t="s">
        <v>0</v>
      </c>
      <c r="I457" t="s">
        <v>1076</v>
      </c>
      <c r="J457" t="s">
        <v>4197</v>
      </c>
      <c r="K457" t="str">
        <f>"04690"</f>
        <v>04690</v>
      </c>
    </row>
    <row r="458" spans="1:11" customFormat="1" x14ac:dyDescent="0.25">
      <c r="A458" t="str">
        <f t="shared" si="71"/>
        <v>04</v>
      </c>
      <c r="B458" t="s">
        <v>130</v>
      </c>
      <c r="C458" t="str">
        <f t="shared" si="67"/>
        <v>053</v>
      </c>
      <c r="D458" t="s">
        <v>179</v>
      </c>
      <c r="E458" t="str">
        <f>"05"</f>
        <v>05</v>
      </c>
      <c r="F458" t="str">
        <f t="shared" si="72"/>
        <v>002</v>
      </c>
      <c r="G458" t="str">
        <f>"03"</f>
        <v>03</v>
      </c>
      <c r="H458" t="s">
        <v>2</v>
      </c>
      <c r="I458" t="s">
        <v>1077</v>
      </c>
      <c r="J458" t="s">
        <v>4198</v>
      </c>
      <c r="K458" t="str">
        <f>"04694"</f>
        <v>04694</v>
      </c>
    </row>
    <row r="459" spans="1:11" customFormat="1" x14ac:dyDescent="0.25">
      <c r="A459" t="str">
        <f t="shared" si="71"/>
        <v>04</v>
      </c>
      <c r="B459" t="s">
        <v>130</v>
      </c>
      <c r="C459" t="str">
        <f>"054"</f>
        <v>054</v>
      </c>
      <c r="D459" t="s">
        <v>181</v>
      </c>
      <c r="E459" t="str">
        <f>"01"</f>
        <v>01</v>
      </c>
      <c r="F459" t="str">
        <f t="shared" ref="F459:F472" si="73">"001"</f>
        <v>001</v>
      </c>
      <c r="G459" t="str">
        <f>""</f>
        <v/>
      </c>
      <c r="H459" t="s">
        <v>3</v>
      </c>
      <c r="I459" t="s">
        <v>1078</v>
      </c>
      <c r="J459" t="s">
        <v>4199</v>
      </c>
      <c r="K459" t="str">
        <f>"04431"</f>
        <v>04431</v>
      </c>
    </row>
    <row r="460" spans="1:11" customFormat="1" x14ac:dyDescent="0.25">
      <c r="A460" t="str">
        <f t="shared" si="71"/>
        <v>04</v>
      </c>
      <c r="B460" t="s">
        <v>130</v>
      </c>
      <c r="C460" t="str">
        <f>"055"</f>
        <v>055</v>
      </c>
      <c r="D460" t="s">
        <v>182</v>
      </c>
      <c r="E460" t="str">
        <f>"01"</f>
        <v>01</v>
      </c>
      <c r="F460" t="str">
        <f t="shared" si="73"/>
        <v>001</v>
      </c>
      <c r="G460" t="str">
        <f>""</f>
        <v/>
      </c>
      <c r="H460" t="s">
        <v>3</v>
      </c>
      <c r="I460" t="s">
        <v>44</v>
      </c>
      <c r="J460" t="s">
        <v>4199</v>
      </c>
      <c r="K460" t="str">
        <f>"04430"</f>
        <v>04430</v>
      </c>
    </row>
    <row r="461" spans="1:11" customFormat="1" x14ac:dyDescent="0.25">
      <c r="A461" t="str">
        <f t="shared" si="71"/>
        <v>04</v>
      </c>
      <c r="B461" t="s">
        <v>130</v>
      </c>
      <c r="C461" t="str">
        <f>"056"</f>
        <v>056</v>
      </c>
      <c r="D461" t="s">
        <v>183</v>
      </c>
      <c r="E461" t="str">
        <f>"01"</f>
        <v>01</v>
      </c>
      <c r="F461" t="str">
        <f t="shared" si="73"/>
        <v>001</v>
      </c>
      <c r="G461" t="str">
        <f>""</f>
        <v/>
      </c>
      <c r="H461" t="s">
        <v>3</v>
      </c>
      <c r="I461" t="s">
        <v>1079</v>
      </c>
      <c r="J461" t="s">
        <v>4200</v>
      </c>
      <c r="K461" t="str">
        <f>"04868"</f>
        <v>04868</v>
      </c>
    </row>
    <row r="462" spans="1:11" customFormat="1" x14ac:dyDescent="0.25">
      <c r="A462" t="str">
        <f t="shared" si="71"/>
        <v>04</v>
      </c>
      <c r="B462" t="s">
        <v>130</v>
      </c>
      <c r="C462" t="str">
        <f>"057"</f>
        <v>057</v>
      </c>
      <c r="D462" t="s">
        <v>184</v>
      </c>
      <c r="E462" t="str">
        <f>"01"</f>
        <v>01</v>
      </c>
      <c r="F462" t="str">
        <f t="shared" si="73"/>
        <v>001</v>
      </c>
      <c r="G462" t="str">
        <f>""</f>
        <v/>
      </c>
      <c r="H462" t="s">
        <v>3</v>
      </c>
      <c r="I462" t="s">
        <v>1080</v>
      </c>
      <c r="J462" t="s">
        <v>4201</v>
      </c>
      <c r="K462" t="str">
        <f>"04470"</f>
        <v>04470</v>
      </c>
    </row>
    <row r="463" spans="1:11" customFormat="1" x14ac:dyDescent="0.25">
      <c r="A463" t="str">
        <f t="shared" si="71"/>
        <v>04</v>
      </c>
      <c r="B463" t="s">
        <v>130</v>
      </c>
      <c r="C463" t="str">
        <f>"057"</f>
        <v>057</v>
      </c>
      <c r="D463" t="s">
        <v>184</v>
      </c>
      <c r="E463" t="str">
        <f>"02"</f>
        <v>02</v>
      </c>
      <c r="F463" t="str">
        <f t="shared" si="73"/>
        <v>001</v>
      </c>
      <c r="G463" t="str">
        <f>""</f>
        <v/>
      </c>
      <c r="H463" t="s">
        <v>1</v>
      </c>
      <c r="I463" t="s">
        <v>1081</v>
      </c>
      <c r="J463" t="s">
        <v>4202</v>
      </c>
      <c r="K463" t="str">
        <f>"04470"</f>
        <v>04470</v>
      </c>
    </row>
    <row r="464" spans="1:11" customFormat="1" x14ac:dyDescent="0.25">
      <c r="A464" t="str">
        <f t="shared" si="71"/>
        <v>04</v>
      </c>
      <c r="B464" t="s">
        <v>130</v>
      </c>
      <c r="C464" t="str">
        <f>"057"</f>
        <v>057</v>
      </c>
      <c r="D464" t="s">
        <v>184</v>
      </c>
      <c r="E464" t="str">
        <f>"02"</f>
        <v>02</v>
      </c>
      <c r="F464" t="str">
        <f t="shared" si="73"/>
        <v>001</v>
      </c>
      <c r="G464" t="str">
        <f>""</f>
        <v/>
      </c>
      <c r="H464" t="s">
        <v>0</v>
      </c>
      <c r="I464" t="s">
        <v>1081</v>
      </c>
      <c r="J464" t="s">
        <v>4202</v>
      </c>
      <c r="K464" t="str">
        <f>"04470"</f>
        <v>04470</v>
      </c>
    </row>
    <row r="465" spans="1:11" customFormat="1" x14ac:dyDescent="0.25">
      <c r="A465" t="str">
        <f t="shared" si="71"/>
        <v>04</v>
      </c>
      <c r="B465" t="s">
        <v>130</v>
      </c>
      <c r="C465" t="str">
        <f>"058"</f>
        <v>058</v>
      </c>
      <c r="D465" t="s">
        <v>185</v>
      </c>
      <c r="E465" t="str">
        <f t="shared" ref="E465:E505" si="74">"01"</f>
        <v>01</v>
      </c>
      <c r="F465" t="str">
        <f t="shared" si="73"/>
        <v>001</v>
      </c>
      <c r="G465" t="str">
        <f>""</f>
        <v/>
      </c>
      <c r="H465" t="s">
        <v>3</v>
      </c>
      <c r="I465" t="s">
        <v>1082</v>
      </c>
      <c r="J465" t="s">
        <v>4203</v>
      </c>
      <c r="K465" t="str">
        <f>"04859"</f>
        <v>04859</v>
      </c>
    </row>
    <row r="466" spans="1:11" customFormat="1" x14ac:dyDescent="0.25">
      <c r="A466" t="str">
        <f t="shared" si="71"/>
        <v>04</v>
      </c>
      <c r="B466" t="s">
        <v>130</v>
      </c>
      <c r="C466" t="str">
        <f>"059"</f>
        <v>059</v>
      </c>
      <c r="D466" t="s">
        <v>186</v>
      </c>
      <c r="E466" t="str">
        <f t="shared" si="74"/>
        <v>01</v>
      </c>
      <c r="F466" t="str">
        <f t="shared" si="73"/>
        <v>001</v>
      </c>
      <c r="G466" t="str">
        <f>"01"</f>
        <v>01</v>
      </c>
      <c r="H466" t="s">
        <v>1</v>
      </c>
      <c r="I466" t="s">
        <v>1083</v>
      </c>
      <c r="J466" t="s">
        <v>4204</v>
      </c>
      <c r="K466" t="str">
        <f>"04271"</f>
        <v>04271</v>
      </c>
    </row>
    <row r="467" spans="1:11" customFormat="1" x14ac:dyDescent="0.25">
      <c r="A467" t="str">
        <f t="shared" si="71"/>
        <v>04</v>
      </c>
      <c r="B467" t="s">
        <v>130</v>
      </c>
      <c r="C467" t="str">
        <f>"059"</f>
        <v>059</v>
      </c>
      <c r="D467" t="s">
        <v>186</v>
      </c>
      <c r="E467" t="str">
        <f t="shared" si="74"/>
        <v>01</v>
      </c>
      <c r="F467" t="str">
        <f t="shared" si="73"/>
        <v>001</v>
      </c>
      <c r="G467" t="str">
        <f>"02"</f>
        <v>02</v>
      </c>
      <c r="H467" t="s">
        <v>0</v>
      </c>
      <c r="I467" t="s">
        <v>1084</v>
      </c>
      <c r="J467" t="s">
        <v>4205</v>
      </c>
      <c r="K467" t="str">
        <f>"04271"</f>
        <v>04271</v>
      </c>
    </row>
    <row r="468" spans="1:11" customFormat="1" x14ac:dyDescent="0.25">
      <c r="A468" t="str">
        <f t="shared" si="71"/>
        <v>04</v>
      </c>
      <c r="B468" t="s">
        <v>130</v>
      </c>
      <c r="C468" t="str">
        <f>"060"</f>
        <v>060</v>
      </c>
      <c r="D468" t="s">
        <v>187</v>
      </c>
      <c r="E468" t="str">
        <f t="shared" si="74"/>
        <v>01</v>
      </c>
      <c r="F468" t="str">
        <f t="shared" si="73"/>
        <v>001</v>
      </c>
      <c r="G468" t="str">
        <f>""</f>
        <v/>
      </c>
      <c r="H468" t="s">
        <v>3</v>
      </c>
      <c r="I468" t="s">
        <v>1085</v>
      </c>
      <c r="J468" t="s">
        <v>4206</v>
      </c>
      <c r="K468" t="str">
        <f>"04210"</f>
        <v>04210</v>
      </c>
    </row>
    <row r="469" spans="1:11" customFormat="1" x14ac:dyDescent="0.25">
      <c r="A469" t="str">
        <f t="shared" si="71"/>
        <v>04</v>
      </c>
      <c r="B469" t="s">
        <v>130</v>
      </c>
      <c r="C469" t="str">
        <f>"061"</f>
        <v>061</v>
      </c>
      <c r="D469" t="s">
        <v>188</v>
      </c>
      <c r="E469" t="str">
        <f t="shared" si="74"/>
        <v>01</v>
      </c>
      <c r="F469" t="str">
        <f t="shared" si="73"/>
        <v>001</v>
      </c>
      <c r="G469" t="str">
        <f>"01"</f>
        <v>01</v>
      </c>
      <c r="H469" t="s">
        <v>1</v>
      </c>
      <c r="I469" t="s">
        <v>1086</v>
      </c>
      <c r="J469" t="s">
        <v>4207</v>
      </c>
      <c r="K469" t="str">
        <f>"04887"</f>
        <v>04887</v>
      </c>
    </row>
    <row r="470" spans="1:11" customFormat="1" x14ac:dyDescent="0.25">
      <c r="A470" t="str">
        <f t="shared" si="71"/>
        <v>04</v>
      </c>
      <c r="B470" t="s">
        <v>130</v>
      </c>
      <c r="C470" t="str">
        <f>"061"</f>
        <v>061</v>
      </c>
      <c r="D470" t="s">
        <v>188</v>
      </c>
      <c r="E470" t="str">
        <f t="shared" si="74"/>
        <v>01</v>
      </c>
      <c r="F470" t="str">
        <f t="shared" si="73"/>
        <v>001</v>
      </c>
      <c r="G470" t="str">
        <f>"02"</f>
        <v>02</v>
      </c>
      <c r="H470" t="s">
        <v>0</v>
      </c>
      <c r="I470" t="s">
        <v>1087</v>
      </c>
      <c r="J470" t="s">
        <v>4208</v>
      </c>
      <c r="K470" t="str">
        <f>"04887"</f>
        <v>04887</v>
      </c>
    </row>
    <row r="471" spans="1:11" customFormat="1" x14ac:dyDescent="0.25">
      <c r="A471" t="str">
        <f t="shared" si="71"/>
        <v>04</v>
      </c>
      <c r="B471" t="s">
        <v>130</v>
      </c>
      <c r="C471" t="str">
        <f t="shared" ref="C471:C478" si="75">"062"</f>
        <v>062</v>
      </c>
      <c r="D471" t="s">
        <v>189</v>
      </c>
      <c r="E471" t="str">
        <f t="shared" si="74"/>
        <v>01</v>
      </c>
      <c r="F471" t="str">
        <f t="shared" si="73"/>
        <v>001</v>
      </c>
      <c r="G471" t="str">
        <f>""</f>
        <v/>
      </c>
      <c r="H471" t="s">
        <v>1</v>
      </c>
      <c r="I471" t="s">
        <v>1088</v>
      </c>
      <c r="J471" t="s">
        <v>4209</v>
      </c>
      <c r="K471" t="str">
        <f t="shared" ref="K471:K478" si="76">"04867"</f>
        <v>04867</v>
      </c>
    </row>
    <row r="472" spans="1:11" customFormat="1" x14ac:dyDescent="0.25">
      <c r="A472" t="str">
        <f t="shared" si="71"/>
        <v>04</v>
      </c>
      <c r="B472" t="s">
        <v>130</v>
      </c>
      <c r="C472" t="str">
        <f t="shared" si="75"/>
        <v>062</v>
      </c>
      <c r="D472" t="s">
        <v>189</v>
      </c>
      <c r="E472" t="str">
        <f t="shared" si="74"/>
        <v>01</v>
      </c>
      <c r="F472" t="str">
        <f t="shared" si="73"/>
        <v>001</v>
      </c>
      <c r="G472" t="str">
        <f>""</f>
        <v/>
      </c>
      <c r="H472" t="s">
        <v>0</v>
      </c>
      <c r="I472" t="s">
        <v>1088</v>
      </c>
      <c r="J472" t="s">
        <v>4209</v>
      </c>
      <c r="K472" t="str">
        <f t="shared" si="76"/>
        <v>04867</v>
      </c>
    </row>
    <row r="473" spans="1:11" customFormat="1" x14ac:dyDescent="0.25">
      <c r="A473" t="str">
        <f t="shared" si="71"/>
        <v>04</v>
      </c>
      <c r="B473" t="s">
        <v>130</v>
      </c>
      <c r="C473" t="str">
        <f t="shared" si="75"/>
        <v>062</v>
      </c>
      <c r="D473" t="s">
        <v>189</v>
      </c>
      <c r="E473" t="str">
        <f t="shared" si="74"/>
        <v>01</v>
      </c>
      <c r="F473" t="str">
        <f>"002"</f>
        <v>002</v>
      </c>
      <c r="G473" t="str">
        <f>""</f>
        <v/>
      </c>
      <c r="H473" t="s">
        <v>1</v>
      </c>
      <c r="I473" t="s">
        <v>1089</v>
      </c>
      <c r="J473" t="s">
        <v>4210</v>
      </c>
      <c r="K473" t="str">
        <f t="shared" si="76"/>
        <v>04867</v>
      </c>
    </row>
    <row r="474" spans="1:11" customFormat="1" x14ac:dyDescent="0.25">
      <c r="A474" t="str">
        <f t="shared" si="71"/>
        <v>04</v>
      </c>
      <c r="B474" t="s">
        <v>130</v>
      </c>
      <c r="C474" t="str">
        <f t="shared" si="75"/>
        <v>062</v>
      </c>
      <c r="D474" t="s">
        <v>189</v>
      </c>
      <c r="E474" t="str">
        <f t="shared" si="74"/>
        <v>01</v>
      </c>
      <c r="F474" t="str">
        <f>"002"</f>
        <v>002</v>
      </c>
      <c r="G474" t="str">
        <f>""</f>
        <v/>
      </c>
      <c r="H474" t="s">
        <v>0</v>
      </c>
      <c r="I474" t="s">
        <v>1089</v>
      </c>
      <c r="J474" t="s">
        <v>4210</v>
      </c>
      <c r="K474" t="str">
        <f t="shared" si="76"/>
        <v>04867</v>
      </c>
    </row>
    <row r="475" spans="1:11" customFormat="1" x14ac:dyDescent="0.25">
      <c r="A475" t="str">
        <f t="shared" si="71"/>
        <v>04</v>
      </c>
      <c r="B475" t="s">
        <v>130</v>
      </c>
      <c r="C475" t="str">
        <f t="shared" si="75"/>
        <v>062</v>
      </c>
      <c r="D475" t="s">
        <v>189</v>
      </c>
      <c r="E475" t="str">
        <f t="shared" si="74"/>
        <v>01</v>
      </c>
      <c r="F475" t="str">
        <f>"003"</f>
        <v>003</v>
      </c>
      <c r="G475" t="str">
        <f>""</f>
        <v/>
      </c>
      <c r="H475" t="s">
        <v>1</v>
      </c>
      <c r="I475" t="s">
        <v>1090</v>
      </c>
      <c r="J475" t="s">
        <v>4211</v>
      </c>
      <c r="K475" t="str">
        <f t="shared" si="76"/>
        <v>04867</v>
      </c>
    </row>
    <row r="476" spans="1:11" customFormat="1" x14ac:dyDescent="0.25">
      <c r="A476" t="str">
        <f t="shared" si="71"/>
        <v>04</v>
      </c>
      <c r="B476" t="s">
        <v>130</v>
      </c>
      <c r="C476" t="str">
        <f t="shared" si="75"/>
        <v>062</v>
      </c>
      <c r="D476" t="s">
        <v>189</v>
      </c>
      <c r="E476" t="str">
        <f t="shared" si="74"/>
        <v>01</v>
      </c>
      <c r="F476" t="str">
        <f>"003"</f>
        <v>003</v>
      </c>
      <c r="G476" t="str">
        <f>""</f>
        <v/>
      </c>
      <c r="H476" t="s">
        <v>0</v>
      </c>
      <c r="I476" t="s">
        <v>1090</v>
      </c>
      <c r="J476" t="s">
        <v>4211</v>
      </c>
      <c r="K476" t="str">
        <f t="shared" si="76"/>
        <v>04867</v>
      </c>
    </row>
    <row r="477" spans="1:11" customFormat="1" x14ac:dyDescent="0.25">
      <c r="A477" t="str">
        <f t="shared" si="71"/>
        <v>04</v>
      </c>
      <c r="B477" t="s">
        <v>130</v>
      </c>
      <c r="C477" t="str">
        <f t="shared" si="75"/>
        <v>062</v>
      </c>
      <c r="D477" t="s">
        <v>189</v>
      </c>
      <c r="E477" t="str">
        <f t="shared" si="74"/>
        <v>01</v>
      </c>
      <c r="F477" t="str">
        <f>"004"</f>
        <v>004</v>
      </c>
      <c r="G477" t="str">
        <f>""</f>
        <v/>
      </c>
      <c r="H477" t="s">
        <v>1</v>
      </c>
      <c r="I477" t="s">
        <v>1091</v>
      </c>
      <c r="J477" t="s">
        <v>4212</v>
      </c>
      <c r="K477" t="str">
        <f t="shared" si="76"/>
        <v>04867</v>
      </c>
    </row>
    <row r="478" spans="1:11" customFormat="1" x14ac:dyDescent="0.25">
      <c r="A478" t="str">
        <f t="shared" si="71"/>
        <v>04</v>
      </c>
      <c r="B478" t="s">
        <v>130</v>
      </c>
      <c r="C478" t="str">
        <f t="shared" si="75"/>
        <v>062</v>
      </c>
      <c r="D478" t="s">
        <v>189</v>
      </c>
      <c r="E478" t="str">
        <f t="shared" si="74"/>
        <v>01</v>
      </c>
      <c r="F478" t="str">
        <f>"004"</f>
        <v>004</v>
      </c>
      <c r="G478" t="str">
        <f>""</f>
        <v/>
      </c>
      <c r="H478" t="s">
        <v>0</v>
      </c>
      <c r="I478" t="s">
        <v>1091</v>
      </c>
      <c r="J478" t="s">
        <v>4212</v>
      </c>
      <c r="K478" t="str">
        <f t="shared" si="76"/>
        <v>04867</v>
      </c>
    </row>
    <row r="479" spans="1:11" customFormat="1" x14ac:dyDescent="0.25">
      <c r="A479" t="str">
        <f t="shared" si="71"/>
        <v>04</v>
      </c>
      <c r="B479" t="s">
        <v>130</v>
      </c>
      <c r="C479" t="str">
        <f>"063"</f>
        <v>063</v>
      </c>
      <c r="D479" t="s">
        <v>190</v>
      </c>
      <c r="E479" t="str">
        <f t="shared" si="74"/>
        <v>01</v>
      </c>
      <c r="F479" t="str">
        <f>"001"</f>
        <v>001</v>
      </c>
      <c r="G479" t="str">
        <f>""</f>
        <v/>
      </c>
      <c r="H479" t="s">
        <v>1</v>
      </c>
      <c r="I479" t="s">
        <v>1092</v>
      </c>
      <c r="J479" t="s">
        <v>4213</v>
      </c>
      <c r="K479" t="str">
        <f>"04838"</f>
        <v>04838</v>
      </c>
    </row>
    <row r="480" spans="1:11" customFormat="1" x14ac:dyDescent="0.25">
      <c r="A480" t="str">
        <f t="shared" si="71"/>
        <v>04</v>
      </c>
      <c r="B480" t="s">
        <v>130</v>
      </c>
      <c r="C480" t="str">
        <f>"063"</f>
        <v>063</v>
      </c>
      <c r="D480" t="s">
        <v>190</v>
      </c>
      <c r="E480" t="str">
        <f t="shared" si="74"/>
        <v>01</v>
      </c>
      <c r="F480" t="str">
        <f>"001"</f>
        <v>001</v>
      </c>
      <c r="G480" t="str">
        <f>""</f>
        <v/>
      </c>
      <c r="H480" t="s">
        <v>0</v>
      </c>
      <c r="I480" t="s">
        <v>1092</v>
      </c>
      <c r="J480" t="s">
        <v>4213</v>
      </c>
      <c r="K480" t="str">
        <f>"04838"</f>
        <v>04838</v>
      </c>
    </row>
    <row r="481" spans="1:11" customFormat="1" x14ac:dyDescent="0.25">
      <c r="A481" t="str">
        <f t="shared" si="71"/>
        <v>04</v>
      </c>
      <c r="B481" t="s">
        <v>130</v>
      </c>
      <c r="C481" t="str">
        <f t="shared" ref="C481:C486" si="77">"064"</f>
        <v>064</v>
      </c>
      <c r="D481" t="s">
        <v>191</v>
      </c>
      <c r="E481" t="str">
        <f t="shared" si="74"/>
        <v>01</v>
      </c>
      <c r="F481" t="str">
        <f>"001"</f>
        <v>001</v>
      </c>
      <c r="G481" t="str">
        <f>""</f>
        <v/>
      </c>
      <c r="H481" t="s">
        <v>1</v>
      </c>
      <c r="I481" t="s">
        <v>1093</v>
      </c>
      <c r="J481" t="s">
        <v>4214</v>
      </c>
      <c r="K481" t="str">
        <f t="shared" ref="K481:K486" si="78">"04638"</f>
        <v>04638</v>
      </c>
    </row>
    <row r="482" spans="1:11" customFormat="1" x14ac:dyDescent="0.25">
      <c r="A482" t="str">
        <f t="shared" si="71"/>
        <v>04</v>
      </c>
      <c r="B482" t="s">
        <v>130</v>
      </c>
      <c r="C482" t="str">
        <f t="shared" si="77"/>
        <v>064</v>
      </c>
      <c r="D482" t="s">
        <v>191</v>
      </c>
      <c r="E482" t="str">
        <f t="shared" si="74"/>
        <v>01</v>
      </c>
      <c r="F482" t="str">
        <f>"001"</f>
        <v>001</v>
      </c>
      <c r="G482" t="str">
        <f>""</f>
        <v/>
      </c>
      <c r="H482" t="s">
        <v>0</v>
      </c>
      <c r="I482" t="s">
        <v>1093</v>
      </c>
      <c r="J482" t="s">
        <v>4214</v>
      </c>
      <c r="K482" t="str">
        <f t="shared" si="78"/>
        <v>04638</v>
      </c>
    </row>
    <row r="483" spans="1:11" customFormat="1" x14ac:dyDescent="0.25">
      <c r="A483" t="str">
        <f t="shared" si="71"/>
        <v>04</v>
      </c>
      <c r="B483" t="s">
        <v>130</v>
      </c>
      <c r="C483" t="str">
        <f t="shared" si="77"/>
        <v>064</v>
      </c>
      <c r="D483" t="s">
        <v>191</v>
      </c>
      <c r="E483" t="str">
        <f t="shared" si="74"/>
        <v>01</v>
      </c>
      <c r="F483" t="str">
        <f>"002"</f>
        <v>002</v>
      </c>
      <c r="G483" t="str">
        <f>""</f>
        <v/>
      </c>
      <c r="H483" t="s">
        <v>1</v>
      </c>
      <c r="I483" t="s">
        <v>1093</v>
      </c>
      <c r="J483" t="s">
        <v>4214</v>
      </c>
      <c r="K483" t="str">
        <f t="shared" si="78"/>
        <v>04638</v>
      </c>
    </row>
    <row r="484" spans="1:11" customFormat="1" x14ac:dyDescent="0.25">
      <c r="A484" t="str">
        <f t="shared" si="71"/>
        <v>04</v>
      </c>
      <c r="B484" t="s">
        <v>130</v>
      </c>
      <c r="C484" t="str">
        <f t="shared" si="77"/>
        <v>064</v>
      </c>
      <c r="D484" t="s">
        <v>191</v>
      </c>
      <c r="E484" t="str">
        <f t="shared" si="74"/>
        <v>01</v>
      </c>
      <c r="F484" t="str">
        <f>"002"</f>
        <v>002</v>
      </c>
      <c r="G484" t="str">
        <f>""</f>
        <v/>
      </c>
      <c r="H484" t="s">
        <v>0</v>
      </c>
      <c r="I484" t="s">
        <v>1093</v>
      </c>
      <c r="J484" t="s">
        <v>4214</v>
      </c>
      <c r="K484" t="str">
        <f t="shared" si="78"/>
        <v>04638</v>
      </c>
    </row>
    <row r="485" spans="1:11" customFormat="1" x14ac:dyDescent="0.25">
      <c r="A485" t="str">
        <f t="shared" si="71"/>
        <v>04</v>
      </c>
      <c r="B485" t="s">
        <v>130</v>
      </c>
      <c r="C485" t="str">
        <f t="shared" si="77"/>
        <v>064</v>
      </c>
      <c r="D485" t="s">
        <v>191</v>
      </c>
      <c r="E485" t="str">
        <f t="shared" si="74"/>
        <v>01</v>
      </c>
      <c r="F485" t="str">
        <f>"003"</f>
        <v>003</v>
      </c>
      <c r="G485" t="str">
        <f>""</f>
        <v/>
      </c>
      <c r="H485" t="s">
        <v>1</v>
      </c>
      <c r="I485" t="s">
        <v>1093</v>
      </c>
      <c r="J485" t="s">
        <v>4214</v>
      </c>
      <c r="K485" t="str">
        <f t="shared" si="78"/>
        <v>04638</v>
      </c>
    </row>
    <row r="486" spans="1:11" customFormat="1" x14ac:dyDescent="0.25">
      <c r="A486" t="str">
        <f t="shared" si="71"/>
        <v>04</v>
      </c>
      <c r="B486" t="s">
        <v>130</v>
      </c>
      <c r="C486" t="str">
        <f t="shared" si="77"/>
        <v>064</v>
      </c>
      <c r="D486" t="s">
        <v>191</v>
      </c>
      <c r="E486" t="str">
        <f t="shared" si="74"/>
        <v>01</v>
      </c>
      <c r="F486" t="str">
        <f>"003"</f>
        <v>003</v>
      </c>
      <c r="G486" t="str">
        <f>""</f>
        <v/>
      </c>
      <c r="H486" t="s">
        <v>0</v>
      </c>
      <c r="I486" t="s">
        <v>1093</v>
      </c>
      <c r="J486" t="s">
        <v>4214</v>
      </c>
      <c r="K486" t="str">
        <f t="shared" si="78"/>
        <v>04638</v>
      </c>
    </row>
    <row r="487" spans="1:11" customFormat="1" x14ac:dyDescent="0.25">
      <c r="A487" t="str">
        <f t="shared" si="71"/>
        <v>04</v>
      </c>
      <c r="B487" t="s">
        <v>130</v>
      </c>
      <c r="C487" t="str">
        <f>"065"</f>
        <v>065</v>
      </c>
      <c r="D487" t="s">
        <v>192</v>
      </c>
      <c r="E487" t="str">
        <f t="shared" si="74"/>
        <v>01</v>
      </c>
      <c r="F487" t="str">
        <f>"001"</f>
        <v>001</v>
      </c>
      <c r="G487" t="str">
        <f>""</f>
        <v/>
      </c>
      <c r="H487" t="s">
        <v>3</v>
      </c>
      <c r="I487" t="s">
        <v>35</v>
      </c>
      <c r="J487" t="s">
        <v>4215</v>
      </c>
      <c r="K487" t="str">
        <f>"04540"</f>
        <v>04540</v>
      </c>
    </row>
    <row r="488" spans="1:11" customFormat="1" x14ac:dyDescent="0.25">
      <c r="A488" t="str">
        <f t="shared" si="71"/>
        <v>04</v>
      </c>
      <c r="B488" t="s">
        <v>130</v>
      </c>
      <c r="C488" t="str">
        <f t="shared" ref="C488:C513" si="79">"066"</f>
        <v>066</v>
      </c>
      <c r="D488" t="s">
        <v>193</v>
      </c>
      <c r="E488" t="str">
        <f t="shared" si="74"/>
        <v>01</v>
      </c>
      <c r="F488" t="str">
        <f>"001"</f>
        <v>001</v>
      </c>
      <c r="G488" t="str">
        <f>""</f>
        <v/>
      </c>
      <c r="H488" t="s">
        <v>3</v>
      </c>
      <c r="I488" t="s">
        <v>107</v>
      </c>
      <c r="J488" t="s">
        <v>4216</v>
      </c>
      <c r="K488" t="str">
        <f>"04100"</f>
        <v>04100</v>
      </c>
    </row>
    <row r="489" spans="1:11" customFormat="1" x14ac:dyDescent="0.25">
      <c r="A489" t="str">
        <f t="shared" si="71"/>
        <v>04</v>
      </c>
      <c r="B489" t="s">
        <v>130</v>
      </c>
      <c r="C489" t="str">
        <f t="shared" si="79"/>
        <v>066</v>
      </c>
      <c r="D489" t="s">
        <v>193</v>
      </c>
      <c r="E489" t="str">
        <f t="shared" si="74"/>
        <v>01</v>
      </c>
      <c r="F489" t="str">
        <f>"002"</f>
        <v>002</v>
      </c>
      <c r="G489" t="str">
        <f>""</f>
        <v/>
      </c>
      <c r="H489" t="s">
        <v>1</v>
      </c>
      <c r="I489" t="s">
        <v>107</v>
      </c>
      <c r="J489" t="s">
        <v>4216</v>
      </c>
      <c r="K489" t="str">
        <f>"04100"</f>
        <v>04100</v>
      </c>
    </row>
    <row r="490" spans="1:11" customFormat="1" x14ac:dyDescent="0.25">
      <c r="A490" t="str">
        <f t="shared" si="71"/>
        <v>04</v>
      </c>
      <c r="B490" t="s">
        <v>130</v>
      </c>
      <c r="C490" t="str">
        <f t="shared" si="79"/>
        <v>066</v>
      </c>
      <c r="D490" t="s">
        <v>193</v>
      </c>
      <c r="E490" t="str">
        <f t="shared" si="74"/>
        <v>01</v>
      </c>
      <c r="F490" t="str">
        <f>"002"</f>
        <v>002</v>
      </c>
      <c r="G490" t="str">
        <f>""</f>
        <v/>
      </c>
      <c r="H490" t="s">
        <v>0</v>
      </c>
      <c r="I490" t="s">
        <v>107</v>
      </c>
      <c r="J490" t="s">
        <v>4216</v>
      </c>
      <c r="K490" t="str">
        <f>"04100"</f>
        <v>04100</v>
      </c>
    </row>
    <row r="491" spans="1:11" customFormat="1" x14ac:dyDescent="0.25">
      <c r="A491" t="str">
        <f t="shared" si="71"/>
        <v>04</v>
      </c>
      <c r="B491" t="s">
        <v>130</v>
      </c>
      <c r="C491" t="str">
        <f t="shared" si="79"/>
        <v>066</v>
      </c>
      <c r="D491" t="s">
        <v>193</v>
      </c>
      <c r="E491" t="str">
        <f t="shared" si="74"/>
        <v>01</v>
      </c>
      <c r="F491" t="str">
        <f>"003"</f>
        <v>003</v>
      </c>
      <c r="G491" t="str">
        <f>""</f>
        <v/>
      </c>
      <c r="H491" t="s">
        <v>3</v>
      </c>
      <c r="I491" t="s">
        <v>1094</v>
      </c>
      <c r="J491" t="s">
        <v>4217</v>
      </c>
      <c r="K491" t="str">
        <f>"04117"</f>
        <v>04117</v>
      </c>
    </row>
    <row r="492" spans="1:11" customFormat="1" x14ac:dyDescent="0.25">
      <c r="A492" t="str">
        <f t="shared" si="71"/>
        <v>04</v>
      </c>
      <c r="B492" t="s">
        <v>130</v>
      </c>
      <c r="C492" t="str">
        <f t="shared" si="79"/>
        <v>066</v>
      </c>
      <c r="D492" t="s">
        <v>193</v>
      </c>
      <c r="E492" t="str">
        <f t="shared" si="74"/>
        <v>01</v>
      </c>
      <c r="F492" t="str">
        <f>"004"</f>
        <v>004</v>
      </c>
      <c r="G492" t="str">
        <f>""</f>
        <v/>
      </c>
      <c r="H492" t="s">
        <v>1</v>
      </c>
      <c r="I492" t="s">
        <v>1095</v>
      </c>
      <c r="J492" t="s">
        <v>4218</v>
      </c>
      <c r="K492" t="str">
        <f>"04110"</f>
        <v>04110</v>
      </c>
    </row>
    <row r="493" spans="1:11" customFormat="1" x14ac:dyDescent="0.25">
      <c r="A493" t="str">
        <f t="shared" si="71"/>
        <v>04</v>
      </c>
      <c r="B493" t="s">
        <v>130</v>
      </c>
      <c r="C493" t="str">
        <f t="shared" si="79"/>
        <v>066</v>
      </c>
      <c r="D493" t="s">
        <v>193</v>
      </c>
      <c r="E493" t="str">
        <f t="shared" si="74"/>
        <v>01</v>
      </c>
      <c r="F493" t="str">
        <f>"004"</f>
        <v>004</v>
      </c>
      <c r="G493" t="str">
        <f>""</f>
        <v/>
      </c>
      <c r="H493" t="s">
        <v>0</v>
      </c>
      <c r="I493" t="s">
        <v>1095</v>
      </c>
      <c r="J493" t="s">
        <v>4218</v>
      </c>
      <c r="K493" t="str">
        <f>"04110"</f>
        <v>04110</v>
      </c>
    </row>
    <row r="494" spans="1:11" customFormat="1" x14ac:dyDescent="0.25">
      <c r="A494" t="str">
        <f t="shared" si="71"/>
        <v>04</v>
      </c>
      <c r="B494" t="s">
        <v>130</v>
      </c>
      <c r="C494" t="str">
        <f t="shared" si="79"/>
        <v>066</v>
      </c>
      <c r="D494" t="s">
        <v>193</v>
      </c>
      <c r="E494" t="str">
        <f t="shared" si="74"/>
        <v>01</v>
      </c>
      <c r="F494" t="str">
        <f>"005"</f>
        <v>005</v>
      </c>
      <c r="G494" t="str">
        <f>"01"</f>
        <v>01</v>
      </c>
      <c r="H494" t="s">
        <v>1</v>
      </c>
      <c r="I494" t="s">
        <v>1096</v>
      </c>
      <c r="J494" t="s">
        <v>4219</v>
      </c>
      <c r="K494" t="str">
        <f>"04113"</f>
        <v>04113</v>
      </c>
    </row>
    <row r="495" spans="1:11" customFormat="1" x14ac:dyDescent="0.25">
      <c r="A495" t="str">
        <f t="shared" si="71"/>
        <v>04</v>
      </c>
      <c r="B495" t="s">
        <v>130</v>
      </c>
      <c r="C495" t="str">
        <f t="shared" si="79"/>
        <v>066</v>
      </c>
      <c r="D495" t="s">
        <v>193</v>
      </c>
      <c r="E495" t="str">
        <f t="shared" si="74"/>
        <v>01</v>
      </c>
      <c r="F495" t="str">
        <f>"005"</f>
        <v>005</v>
      </c>
      <c r="G495" t="str">
        <f>"02"</f>
        <v>02</v>
      </c>
      <c r="H495" t="s">
        <v>0</v>
      </c>
      <c r="I495" t="s">
        <v>1097</v>
      </c>
      <c r="J495" t="s">
        <v>4220</v>
      </c>
      <c r="K495" t="str">
        <f>"04117"</f>
        <v>04117</v>
      </c>
    </row>
    <row r="496" spans="1:11" customFormat="1" x14ac:dyDescent="0.25">
      <c r="A496" t="str">
        <f t="shared" si="71"/>
        <v>04</v>
      </c>
      <c r="B496" t="s">
        <v>130</v>
      </c>
      <c r="C496" t="str">
        <f t="shared" si="79"/>
        <v>066</v>
      </c>
      <c r="D496" t="s">
        <v>193</v>
      </c>
      <c r="E496" t="str">
        <f t="shared" si="74"/>
        <v>01</v>
      </c>
      <c r="F496" t="str">
        <f>"005"</f>
        <v>005</v>
      </c>
      <c r="G496" t="str">
        <f>"03"</f>
        <v>03</v>
      </c>
      <c r="H496" t="s">
        <v>2</v>
      </c>
      <c r="I496" t="s">
        <v>1098</v>
      </c>
      <c r="J496" t="s">
        <v>4221</v>
      </c>
      <c r="K496" t="str">
        <f>"04113"</f>
        <v>04113</v>
      </c>
    </row>
    <row r="497" spans="1:11" customFormat="1" x14ac:dyDescent="0.25">
      <c r="A497" t="str">
        <f t="shared" si="71"/>
        <v>04</v>
      </c>
      <c r="B497" t="s">
        <v>130</v>
      </c>
      <c r="C497" t="str">
        <f t="shared" si="79"/>
        <v>066</v>
      </c>
      <c r="D497" t="s">
        <v>193</v>
      </c>
      <c r="E497" t="str">
        <f t="shared" si="74"/>
        <v>01</v>
      </c>
      <c r="F497" t="str">
        <f>"006"</f>
        <v>006</v>
      </c>
      <c r="G497" t="str">
        <f>""</f>
        <v/>
      </c>
      <c r="H497" t="s">
        <v>1</v>
      </c>
      <c r="I497" t="s">
        <v>1095</v>
      </c>
      <c r="J497" t="s">
        <v>4218</v>
      </c>
      <c r="K497" t="str">
        <f>"04110"</f>
        <v>04110</v>
      </c>
    </row>
    <row r="498" spans="1:11" customFormat="1" x14ac:dyDescent="0.25">
      <c r="A498" t="str">
        <f t="shared" si="71"/>
        <v>04</v>
      </c>
      <c r="B498" t="s">
        <v>130</v>
      </c>
      <c r="C498" t="str">
        <f t="shared" si="79"/>
        <v>066</v>
      </c>
      <c r="D498" t="s">
        <v>193</v>
      </c>
      <c r="E498" t="str">
        <f t="shared" si="74"/>
        <v>01</v>
      </c>
      <c r="F498" t="str">
        <f>"006"</f>
        <v>006</v>
      </c>
      <c r="G498" t="str">
        <f>""</f>
        <v/>
      </c>
      <c r="H498" t="s">
        <v>0</v>
      </c>
      <c r="I498" t="s">
        <v>1095</v>
      </c>
      <c r="J498" t="s">
        <v>4218</v>
      </c>
      <c r="K498" t="str">
        <f>"04110"</f>
        <v>04110</v>
      </c>
    </row>
    <row r="499" spans="1:11" customFormat="1" x14ac:dyDescent="0.25">
      <c r="A499" t="str">
        <f t="shared" si="71"/>
        <v>04</v>
      </c>
      <c r="B499" t="s">
        <v>130</v>
      </c>
      <c r="C499" t="str">
        <f t="shared" si="79"/>
        <v>066</v>
      </c>
      <c r="D499" t="s">
        <v>193</v>
      </c>
      <c r="E499" t="str">
        <f t="shared" si="74"/>
        <v>01</v>
      </c>
      <c r="F499" t="str">
        <f>"008"</f>
        <v>008</v>
      </c>
      <c r="G499" t="str">
        <f>""</f>
        <v/>
      </c>
      <c r="H499" t="s">
        <v>1</v>
      </c>
      <c r="I499" t="s">
        <v>1094</v>
      </c>
      <c r="J499" t="s">
        <v>4217</v>
      </c>
      <c r="K499" t="str">
        <f>"04117"</f>
        <v>04117</v>
      </c>
    </row>
    <row r="500" spans="1:11" customFormat="1" x14ac:dyDescent="0.25">
      <c r="A500" t="str">
        <f t="shared" si="71"/>
        <v>04</v>
      </c>
      <c r="B500" t="s">
        <v>130</v>
      </c>
      <c r="C500" t="str">
        <f t="shared" si="79"/>
        <v>066</v>
      </c>
      <c r="D500" t="s">
        <v>193</v>
      </c>
      <c r="E500" t="str">
        <f t="shared" si="74"/>
        <v>01</v>
      </c>
      <c r="F500" t="str">
        <f>"008"</f>
        <v>008</v>
      </c>
      <c r="G500" t="str">
        <f>""</f>
        <v/>
      </c>
      <c r="H500" t="s">
        <v>0</v>
      </c>
      <c r="I500" t="s">
        <v>1094</v>
      </c>
      <c r="J500" t="s">
        <v>4217</v>
      </c>
      <c r="K500" t="str">
        <f>"04117"</f>
        <v>04117</v>
      </c>
    </row>
    <row r="501" spans="1:11" customFormat="1" x14ac:dyDescent="0.25">
      <c r="A501" t="str">
        <f t="shared" si="71"/>
        <v>04</v>
      </c>
      <c r="B501" t="s">
        <v>130</v>
      </c>
      <c r="C501" t="str">
        <f t="shared" si="79"/>
        <v>066</v>
      </c>
      <c r="D501" t="s">
        <v>193</v>
      </c>
      <c r="E501" t="str">
        <f t="shared" si="74"/>
        <v>01</v>
      </c>
      <c r="F501" t="str">
        <f>"009"</f>
        <v>009</v>
      </c>
      <c r="G501" t="str">
        <f>""</f>
        <v/>
      </c>
      <c r="H501" t="s">
        <v>1</v>
      </c>
      <c r="I501" t="s">
        <v>1095</v>
      </c>
      <c r="J501" t="s">
        <v>4218</v>
      </c>
      <c r="K501" t="str">
        <f>"04110"</f>
        <v>04110</v>
      </c>
    </row>
    <row r="502" spans="1:11" customFormat="1" x14ac:dyDescent="0.25">
      <c r="A502" t="str">
        <f t="shared" si="71"/>
        <v>04</v>
      </c>
      <c r="B502" t="s">
        <v>130</v>
      </c>
      <c r="C502" t="str">
        <f t="shared" si="79"/>
        <v>066</v>
      </c>
      <c r="D502" t="s">
        <v>193</v>
      </c>
      <c r="E502" t="str">
        <f t="shared" si="74"/>
        <v>01</v>
      </c>
      <c r="F502" t="str">
        <f>"009"</f>
        <v>009</v>
      </c>
      <c r="G502" t="str">
        <f>""</f>
        <v/>
      </c>
      <c r="H502" t="s">
        <v>0</v>
      </c>
      <c r="I502" t="s">
        <v>1095</v>
      </c>
      <c r="J502" t="s">
        <v>4218</v>
      </c>
      <c r="K502" t="str">
        <f>"04110"</f>
        <v>04110</v>
      </c>
    </row>
    <row r="503" spans="1:11" customFormat="1" x14ac:dyDescent="0.25">
      <c r="A503" t="str">
        <f t="shared" si="71"/>
        <v>04</v>
      </c>
      <c r="B503" t="s">
        <v>130</v>
      </c>
      <c r="C503" t="str">
        <f t="shared" si="79"/>
        <v>066</v>
      </c>
      <c r="D503" t="s">
        <v>193</v>
      </c>
      <c r="E503" t="str">
        <f t="shared" si="74"/>
        <v>01</v>
      </c>
      <c r="F503" t="str">
        <f>"009"</f>
        <v>009</v>
      </c>
      <c r="G503" t="str">
        <f>""</f>
        <v/>
      </c>
      <c r="H503" t="s">
        <v>2</v>
      </c>
      <c r="I503" t="s">
        <v>1095</v>
      </c>
      <c r="J503" t="s">
        <v>4218</v>
      </c>
      <c r="K503" t="str">
        <f>"04110"</f>
        <v>04110</v>
      </c>
    </row>
    <row r="504" spans="1:11" customFormat="1" x14ac:dyDescent="0.25">
      <c r="A504" t="str">
        <f t="shared" si="71"/>
        <v>04</v>
      </c>
      <c r="B504" t="s">
        <v>130</v>
      </c>
      <c r="C504" t="str">
        <f t="shared" si="79"/>
        <v>066</v>
      </c>
      <c r="D504" t="s">
        <v>193</v>
      </c>
      <c r="E504" t="str">
        <f t="shared" si="74"/>
        <v>01</v>
      </c>
      <c r="F504" t="str">
        <f>"010"</f>
        <v>010</v>
      </c>
      <c r="G504" t="str">
        <f>""</f>
        <v/>
      </c>
      <c r="H504" t="s">
        <v>1</v>
      </c>
      <c r="I504" t="s">
        <v>1094</v>
      </c>
      <c r="J504" t="s">
        <v>4217</v>
      </c>
      <c r="K504" t="str">
        <f>"04117"</f>
        <v>04117</v>
      </c>
    </row>
    <row r="505" spans="1:11" customFormat="1" x14ac:dyDescent="0.25">
      <c r="A505" t="str">
        <f t="shared" si="71"/>
        <v>04</v>
      </c>
      <c r="B505" t="s">
        <v>130</v>
      </c>
      <c r="C505" t="str">
        <f t="shared" si="79"/>
        <v>066</v>
      </c>
      <c r="D505" t="s">
        <v>193</v>
      </c>
      <c r="E505" t="str">
        <f t="shared" si="74"/>
        <v>01</v>
      </c>
      <c r="F505" t="str">
        <f>"010"</f>
        <v>010</v>
      </c>
      <c r="G505" t="str">
        <f>""</f>
        <v/>
      </c>
      <c r="H505" t="s">
        <v>0</v>
      </c>
      <c r="I505" t="s">
        <v>1094</v>
      </c>
      <c r="J505" t="s">
        <v>4217</v>
      </c>
      <c r="K505" t="str">
        <f>"04117"</f>
        <v>04117</v>
      </c>
    </row>
    <row r="506" spans="1:11" customFormat="1" x14ac:dyDescent="0.25">
      <c r="A506" t="str">
        <f t="shared" si="71"/>
        <v>04</v>
      </c>
      <c r="B506" t="s">
        <v>130</v>
      </c>
      <c r="C506" t="str">
        <f t="shared" si="79"/>
        <v>066</v>
      </c>
      <c r="D506" t="s">
        <v>193</v>
      </c>
      <c r="E506" t="str">
        <f>"02"</f>
        <v>02</v>
      </c>
      <c r="F506" t="str">
        <f t="shared" ref="F506:F511" si="80">"001"</f>
        <v>001</v>
      </c>
      <c r="G506" t="str">
        <f>"01"</f>
        <v>01</v>
      </c>
      <c r="H506" t="s">
        <v>1</v>
      </c>
      <c r="I506" t="s">
        <v>1099</v>
      </c>
      <c r="J506" t="s">
        <v>4222</v>
      </c>
      <c r="K506" t="str">
        <f>"04149"</f>
        <v>04149</v>
      </c>
    </row>
    <row r="507" spans="1:11" customFormat="1" x14ac:dyDescent="0.25">
      <c r="A507" t="str">
        <f t="shared" si="71"/>
        <v>04</v>
      </c>
      <c r="B507" t="s">
        <v>130</v>
      </c>
      <c r="C507" t="str">
        <f t="shared" si="79"/>
        <v>066</v>
      </c>
      <c r="D507" t="s">
        <v>193</v>
      </c>
      <c r="E507" t="str">
        <f>"02"</f>
        <v>02</v>
      </c>
      <c r="F507" t="str">
        <f t="shared" si="80"/>
        <v>001</v>
      </c>
      <c r="G507" t="str">
        <f>"02"</f>
        <v>02</v>
      </c>
      <c r="H507" t="s">
        <v>0</v>
      </c>
      <c r="I507" t="s">
        <v>1100</v>
      </c>
      <c r="J507" t="s">
        <v>4223</v>
      </c>
      <c r="K507" t="str">
        <f>"04116"</f>
        <v>04116</v>
      </c>
    </row>
    <row r="508" spans="1:11" customFormat="1" x14ac:dyDescent="0.25">
      <c r="A508" t="str">
        <f t="shared" si="71"/>
        <v>04</v>
      </c>
      <c r="B508" t="s">
        <v>130</v>
      </c>
      <c r="C508" t="str">
        <f t="shared" si="79"/>
        <v>066</v>
      </c>
      <c r="D508" t="s">
        <v>193</v>
      </c>
      <c r="E508" t="str">
        <f>"02"</f>
        <v>02</v>
      </c>
      <c r="F508" t="str">
        <f t="shared" si="80"/>
        <v>001</v>
      </c>
      <c r="G508" t="str">
        <f>"03"</f>
        <v>03</v>
      </c>
      <c r="H508" t="s">
        <v>2</v>
      </c>
      <c r="I508" t="s">
        <v>24</v>
      </c>
      <c r="J508" t="s">
        <v>4224</v>
      </c>
      <c r="K508" t="str">
        <f>"04116"</f>
        <v>04116</v>
      </c>
    </row>
    <row r="509" spans="1:11" customFormat="1" x14ac:dyDescent="0.25">
      <c r="A509" t="str">
        <f t="shared" si="71"/>
        <v>04</v>
      </c>
      <c r="B509" t="s">
        <v>130</v>
      </c>
      <c r="C509" t="str">
        <f t="shared" si="79"/>
        <v>066</v>
      </c>
      <c r="D509" t="s">
        <v>193</v>
      </c>
      <c r="E509" t="str">
        <f>"02"</f>
        <v>02</v>
      </c>
      <c r="F509" t="str">
        <f t="shared" si="80"/>
        <v>001</v>
      </c>
      <c r="G509" t="str">
        <f>"04"</f>
        <v>04</v>
      </c>
      <c r="H509" t="s">
        <v>4</v>
      </c>
      <c r="I509" t="s">
        <v>1101</v>
      </c>
      <c r="J509" t="s">
        <v>4225</v>
      </c>
      <c r="K509" t="str">
        <f>"04114"</f>
        <v>04114</v>
      </c>
    </row>
    <row r="510" spans="1:11" customFormat="1" x14ac:dyDescent="0.25">
      <c r="A510" t="str">
        <f t="shared" si="71"/>
        <v>04</v>
      </c>
      <c r="B510" t="s">
        <v>130</v>
      </c>
      <c r="C510" t="str">
        <f t="shared" si="79"/>
        <v>066</v>
      </c>
      <c r="D510" t="s">
        <v>193</v>
      </c>
      <c r="E510" t="str">
        <f>"03"</f>
        <v>03</v>
      </c>
      <c r="F510" t="str">
        <f t="shared" si="80"/>
        <v>001</v>
      </c>
      <c r="G510" t="str">
        <f>"01"</f>
        <v>01</v>
      </c>
      <c r="H510" t="s">
        <v>1</v>
      </c>
      <c r="I510" t="s">
        <v>1102</v>
      </c>
      <c r="J510" t="s">
        <v>4226</v>
      </c>
      <c r="K510" t="str">
        <f>"04117"</f>
        <v>04117</v>
      </c>
    </row>
    <row r="511" spans="1:11" customFormat="1" x14ac:dyDescent="0.25">
      <c r="A511" t="str">
        <f t="shared" si="71"/>
        <v>04</v>
      </c>
      <c r="B511" t="s">
        <v>130</v>
      </c>
      <c r="C511" t="str">
        <f t="shared" si="79"/>
        <v>066</v>
      </c>
      <c r="D511" t="s">
        <v>193</v>
      </c>
      <c r="E511" t="str">
        <f>"03"</f>
        <v>03</v>
      </c>
      <c r="F511" t="str">
        <f t="shared" si="80"/>
        <v>001</v>
      </c>
      <c r="G511" t="str">
        <f>"02"</f>
        <v>02</v>
      </c>
      <c r="H511" t="s">
        <v>0</v>
      </c>
      <c r="I511" t="s">
        <v>79</v>
      </c>
      <c r="J511" t="s">
        <v>4227</v>
      </c>
      <c r="K511" t="str">
        <f>"04118"</f>
        <v>04118</v>
      </c>
    </row>
    <row r="512" spans="1:11" customFormat="1" x14ac:dyDescent="0.25">
      <c r="A512" t="str">
        <f t="shared" si="71"/>
        <v>04</v>
      </c>
      <c r="B512" t="s">
        <v>130</v>
      </c>
      <c r="C512" t="str">
        <f t="shared" si="79"/>
        <v>066</v>
      </c>
      <c r="D512" t="s">
        <v>193</v>
      </c>
      <c r="E512" t="str">
        <f>"03"</f>
        <v>03</v>
      </c>
      <c r="F512" t="str">
        <f>"002"</f>
        <v>002</v>
      </c>
      <c r="G512" t="str">
        <f>"01"</f>
        <v>01</v>
      </c>
      <c r="H512" t="s">
        <v>1</v>
      </c>
      <c r="I512" t="s">
        <v>1103</v>
      </c>
      <c r="J512" t="s">
        <v>4228</v>
      </c>
      <c r="K512" t="str">
        <f>"04117"</f>
        <v>04117</v>
      </c>
    </row>
    <row r="513" spans="1:11" customFormat="1" x14ac:dyDescent="0.25">
      <c r="A513" t="str">
        <f t="shared" si="71"/>
        <v>04</v>
      </c>
      <c r="B513" t="s">
        <v>130</v>
      </c>
      <c r="C513" t="str">
        <f t="shared" si="79"/>
        <v>066</v>
      </c>
      <c r="D513" t="s">
        <v>193</v>
      </c>
      <c r="E513" t="str">
        <f>"03"</f>
        <v>03</v>
      </c>
      <c r="F513" t="str">
        <f>"002"</f>
        <v>002</v>
      </c>
      <c r="G513" t="str">
        <f>"02"</f>
        <v>02</v>
      </c>
      <c r="H513" t="s">
        <v>0</v>
      </c>
      <c r="I513" t="s">
        <v>1104</v>
      </c>
      <c r="J513" t="s">
        <v>4229</v>
      </c>
      <c r="K513" t="str">
        <f>"04151"</f>
        <v>04151</v>
      </c>
    </row>
    <row r="514" spans="1:11" customFormat="1" x14ac:dyDescent="0.25">
      <c r="A514" t="str">
        <f t="shared" si="71"/>
        <v>04</v>
      </c>
      <c r="B514" t="s">
        <v>130</v>
      </c>
      <c r="C514" t="str">
        <f>"067"</f>
        <v>067</v>
      </c>
      <c r="D514" t="s">
        <v>195</v>
      </c>
      <c r="E514" t="str">
        <f t="shared" ref="E514:E533" si="81">"01"</f>
        <v>01</v>
      </c>
      <c r="F514" t="str">
        <f>"001"</f>
        <v>001</v>
      </c>
      <c r="G514" t="str">
        <f>""</f>
        <v/>
      </c>
      <c r="H514" t="s">
        <v>3</v>
      </c>
      <c r="I514" t="s">
        <v>50</v>
      </c>
      <c r="J514" t="s">
        <v>4230</v>
      </c>
      <c r="K514" t="str">
        <f>"04459"</f>
        <v>04459</v>
      </c>
    </row>
    <row r="515" spans="1:11" customFormat="1" x14ac:dyDescent="0.25">
      <c r="A515" t="str">
        <f t="shared" ref="A515:A578" si="82">"04"</f>
        <v>04</v>
      </c>
      <c r="B515" t="s">
        <v>130</v>
      </c>
      <c r="C515" t="str">
        <f>"068"</f>
        <v>068</v>
      </c>
      <c r="D515" t="s">
        <v>196</v>
      </c>
      <c r="E515" t="str">
        <f t="shared" si="81"/>
        <v>01</v>
      </c>
      <c r="F515" t="str">
        <f>"001"</f>
        <v>001</v>
      </c>
      <c r="G515" t="str">
        <f>""</f>
        <v/>
      </c>
      <c r="H515" t="s">
        <v>3</v>
      </c>
      <c r="I515" t="s">
        <v>1105</v>
      </c>
      <c r="J515" t="s">
        <v>4231</v>
      </c>
      <c r="K515" t="str">
        <f>"04212"</f>
        <v>04212</v>
      </c>
    </row>
    <row r="516" spans="1:11" customFormat="1" x14ac:dyDescent="0.25">
      <c r="A516" t="str">
        <f t="shared" si="82"/>
        <v>04</v>
      </c>
      <c r="B516" t="s">
        <v>130</v>
      </c>
      <c r="C516" t="str">
        <f t="shared" ref="C516:C523" si="83">"069"</f>
        <v>069</v>
      </c>
      <c r="D516" t="s">
        <v>197</v>
      </c>
      <c r="E516" t="str">
        <f t="shared" si="81"/>
        <v>01</v>
      </c>
      <c r="F516" t="str">
        <f>"001"</f>
        <v>001</v>
      </c>
      <c r="G516" t="str">
        <f>""</f>
        <v/>
      </c>
      <c r="H516" t="s">
        <v>1</v>
      </c>
      <c r="I516" t="s">
        <v>1106</v>
      </c>
      <c r="J516" t="s">
        <v>4232</v>
      </c>
      <c r="K516" t="str">
        <f t="shared" ref="K516:K523" si="84">"04860"</f>
        <v>04860</v>
      </c>
    </row>
    <row r="517" spans="1:11" customFormat="1" x14ac:dyDescent="0.25">
      <c r="A517" t="str">
        <f t="shared" si="82"/>
        <v>04</v>
      </c>
      <c r="B517" t="s">
        <v>130</v>
      </c>
      <c r="C517" t="str">
        <f t="shared" si="83"/>
        <v>069</v>
      </c>
      <c r="D517" t="s">
        <v>197</v>
      </c>
      <c r="E517" t="str">
        <f t="shared" si="81"/>
        <v>01</v>
      </c>
      <c r="F517" t="str">
        <f>"001"</f>
        <v>001</v>
      </c>
      <c r="G517" t="str">
        <f>""</f>
        <v/>
      </c>
      <c r="H517" t="s">
        <v>0</v>
      </c>
      <c r="I517" t="s">
        <v>1106</v>
      </c>
      <c r="J517" t="s">
        <v>4232</v>
      </c>
      <c r="K517" t="str">
        <f t="shared" si="84"/>
        <v>04860</v>
      </c>
    </row>
    <row r="518" spans="1:11" customFormat="1" x14ac:dyDescent="0.25">
      <c r="A518" t="str">
        <f t="shared" si="82"/>
        <v>04</v>
      </c>
      <c r="B518" t="s">
        <v>130</v>
      </c>
      <c r="C518" t="str">
        <f t="shared" si="83"/>
        <v>069</v>
      </c>
      <c r="D518" t="s">
        <v>197</v>
      </c>
      <c r="E518" t="str">
        <f t="shared" si="81"/>
        <v>01</v>
      </c>
      <c r="F518" t="str">
        <f>"002"</f>
        <v>002</v>
      </c>
      <c r="G518" t="str">
        <f>""</f>
        <v/>
      </c>
      <c r="H518" t="s">
        <v>1</v>
      </c>
      <c r="I518" t="s">
        <v>1107</v>
      </c>
      <c r="J518" t="s">
        <v>4233</v>
      </c>
      <c r="K518" t="str">
        <f t="shared" si="84"/>
        <v>04860</v>
      </c>
    </row>
    <row r="519" spans="1:11" customFormat="1" x14ac:dyDescent="0.25">
      <c r="A519" t="str">
        <f t="shared" si="82"/>
        <v>04</v>
      </c>
      <c r="B519" t="s">
        <v>130</v>
      </c>
      <c r="C519" t="str">
        <f t="shared" si="83"/>
        <v>069</v>
      </c>
      <c r="D519" t="s">
        <v>197</v>
      </c>
      <c r="E519" t="str">
        <f t="shared" si="81"/>
        <v>01</v>
      </c>
      <c r="F519" t="str">
        <f>"002"</f>
        <v>002</v>
      </c>
      <c r="G519" t="str">
        <f>""</f>
        <v/>
      </c>
      <c r="H519" t="s">
        <v>0</v>
      </c>
      <c r="I519" t="s">
        <v>1107</v>
      </c>
      <c r="J519" t="s">
        <v>4233</v>
      </c>
      <c r="K519" t="str">
        <f t="shared" si="84"/>
        <v>04860</v>
      </c>
    </row>
    <row r="520" spans="1:11" customFormat="1" x14ac:dyDescent="0.25">
      <c r="A520" t="str">
        <f t="shared" si="82"/>
        <v>04</v>
      </c>
      <c r="B520" t="s">
        <v>130</v>
      </c>
      <c r="C520" t="str">
        <f t="shared" si="83"/>
        <v>069</v>
      </c>
      <c r="D520" t="s">
        <v>197</v>
      </c>
      <c r="E520" t="str">
        <f t="shared" si="81"/>
        <v>01</v>
      </c>
      <c r="F520" t="str">
        <f>"003"</f>
        <v>003</v>
      </c>
      <c r="G520" t="str">
        <f>""</f>
        <v/>
      </c>
      <c r="H520" t="s">
        <v>1</v>
      </c>
      <c r="I520" t="s">
        <v>1008</v>
      </c>
      <c r="J520" t="s">
        <v>4234</v>
      </c>
      <c r="K520" t="str">
        <f t="shared" si="84"/>
        <v>04860</v>
      </c>
    </row>
    <row r="521" spans="1:11" customFormat="1" x14ac:dyDescent="0.25">
      <c r="A521" t="str">
        <f t="shared" si="82"/>
        <v>04</v>
      </c>
      <c r="B521" t="s">
        <v>130</v>
      </c>
      <c r="C521" t="str">
        <f t="shared" si="83"/>
        <v>069</v>
      </c>
      <c r="D521" t="s">
        <v>197</v>
      </c>
      <c r="E521" t="str">
        <f t="shared" si="81"/>
        <v>01</v>
      </c>
      <c r="F521" t="str">
        <f>"003"</f>
        <v>003</v>
      </c>
      <c r="G521" t="str">
        <f>""</f>
        <v/>
      </c>
      <c r="H521" t="s">
        <v>0</v>
      </c>
      <c r="I521" t="s">
        <v>1008</v>
      </c>
      <c r="J521" t="s">
        <v>4234</v>
      </c>
      <c r="K521" t="str">
        <f t="shared" si="84"/>
        <v>04860</v>
      </c>
    </row>
    <row r="522" spans="1:11" customFormat="1" x14ac:dyDescent="0.25">
      <c r="A522" t="str">
        <f t="shared" si="82"/>
        <v>04</v>
      </c>
      <c r="B522" t="s">
        <v>130</v>
      </c>
      <c r="C522" t="str">
        <f t="shared" si="83"/>
        <v>069</v>
      </c>
      <c r="D522" t="s">
        <v>197</v>
      </c>
      <c r="E522" t="str">
        <f t="shared" si="81"/>
        <v>01</v>
      </c>
      <c r="F522" t="str">
        <f>"004"</f>
        <v>004</v>
      </c>
      <c r="G522" t="str">
        <f>""</f>
        <v/>
      </c>
      <c r="H522" t="s">
        <v>3</v>
      </c>
      <c r="I522" t="s">
        <v>1107</v>
      </c>
      <c r="J522" t="s">
        <v>4233</v>
      </c>
      <c r="K522" t="str">
        <f t="shared" si="84"/>
        <v>04860</v>
      </c>
    </row>
    <row r="523" spans="1:11" customFormat="1" x14ac:dyDescent="0.25">
      <c r="A523" t="str">
        <f t="shared" si="82"/>
        <v>04</v>
      </c>
      <c r="B523" t="s">
        <v>130</v>
      </c>
      <c r="C523" t="str">
        <f t="shared" si="83"/>
        <v>069</v>
      </c>
      <c r="D523" t="s">
        <v>197</v>
      </c>
      <c r="E523" t="str">
        <f t="shared" si="81"/>
        <v>01</v>
      </c>
      <c r="F523" t="str">
        <f>"005"</f>
        <v>005</v>
      </c>
      <c r="G523" t="str">
        <f>""</f>
        <v/>
      </c>
      <c r="H523" t="s">
        <v>3</v>
      </c>
      <c r="I523" t="s">
        <v>1107</v>
      </c>
      <c r="J523" t="s">
        <v>4233</v>
      </c>
      <c r="K523" t="str">
        <f t="shared" si="84"/>
        <v>04860</v>
      </c>
    </row>
    <row r="524" spans="1:11" customFormat="1" x14ac:dyDescent="0.25">
      <c r="A524" t="str">
        <f t="shared" si="82"/>
        <v>04</v>
      </c>
      <c r="B524" t="s">
        <v>130</v>
      </c>
      <c r="C524" t="str">
        <f>"070"</f>
        <v>070</v>
      </c>
      <c r="D524" t="s">
        <v>198</v>
      </c>
      <c r="E524" t="str">
        <f t="shared" si="81"/>
        <v>01</v>
      </c>
      <c r="F524" t="str">
        <f t="shared" ref="F524:F538" si="85">"001"</f>
        <v>001</v>
      </c>
      <c r="G524" t="str">
        <f>"01"</f>
        <v>01</v>
      </c>
      <c r="H524" t="s">
        <v>1</v>
      </c>
      <c r="I524" t="s">
        <v>1108</v>
      </c>
      <c r="J524" t="s">
        <v>4235</v>
      </c>
      <c r="K524" t="str">
        <f>"04810"</f>
        <v>04810</v>
      </c>
    </row>
    <row r="525" spans="1:11" customFormat="1" x14ac:dyDescent="0.25">
      <c r="A525" t="str">
        <f t="shared" si="82"/>
        <v>04</v>
      </c>
      <c r="B525" t="s">
        <v>130</v>
      </c>
      <c r="C525" t="str">
        <f>"070"</f>
        <v>070</v>
      </c>
      <c r="D525" t="s">
        <v>198</v>
      </c>
      <c r="E525" t="str">
        <f t="shared" si="81"/>
        <v>01</v>
      </c>
      <c r="F525" t="str">
        <f t="shared" si="85"/>
        <v>001</v>
      </c>
      <c r="G525" t="str">
        <f>"01"</f>
        <v>01</v>
      </c>
      <c r="H525" t="s">
        <v>0</v>
      </c>
      <c r="I525" t="s">
        <v>1108</v>
      </c>
      <c r="J525" t="s">
        <v>4235</v>
      </c>
      <c r="K525" t="str">
        <f>"04810"</f>
        <v>04810</v>
      </c>
    </row>
    <row r="526" spans="1:11" customFormat="1" x14ac:dyDescent="0.25">
      <c r="A526" t="str">
        <f t="shared" si="82"/>
        <v>04</v>
      </c>
      <c r="B526" t="s">
        <v>130</v>
      </c>
      <c r="C526" t="str">
        <f>"070"</f>
        <v>070</v>
      </c>
      <c r="D526" t="s">
        <v>198</v>
      </c>
      <c r="E526" t="str">
        <f t="shared" si="81"/>
        <v>01</v>
      </c>
      <c r="F526" t="str">
        <f t="shared" si="85"/>
        <v>001</v>
      </c>
      <c r="G526" t="str">
        <f>"02"</f>
        <v>02</v>
      </c>
      <c r="H526" t="s">
        <v>2</v>
      </c>
      <c r="I526" t="s">
        <v>1109</v>
      </c>
      <c r="J526" t="s">
        <v>4236</v>
      </c>
      <c r="K526" t="str">
        <f>"04810"</f>
        <v>04810</v>
      </c>
    </row>
    <row r="527" spans="1:11" customFormat="1" x14ac:dyDescent="0.25">
      <c r="A527" t="str">
        <f t="shared" si="82"/>
        <v>04</v>
      </c>
      <c r="B527" t="s">
        <v>130</v>
      </c>
      <c r="C527" t="str">
        <f>"070"</f>
        <v>070</v>
      </c>
      <c r="D527" t="s">
        <v>198</v>
      </c>
      <c r="E527" t="str">
        <f t="shared" si="81"/>
        <v>01</v>
      </c>
      <c r="F527" t="str">
        <f t="shared" si="85"/>
        <v>001</v>
      </c>
      <c r="G527" t="str">
        <f>"03"</f>
        <v>03</v>
      </c>
      <c r="H527" t="s">
        <v>4</v>
      </c>
      <c r="I527" t="s">
        <v>1110</v>
      </c>
      <c r="J527" t="s">
        <v>4237</v>
      </c>
      <c r="K527" t="str">
        <f>"04813"</f>
        <v>04813</v>
      </c>
    </row>
    <row r="528" spans="1:11" customFormat="1" x14ac:dyDescent="0.25">
      <c r="A528" t="str">
        <f t="shared" si="82"/>
        <v>04</v>
      </c>
      <c r="B528" t="s">
        <v>130</v>
      </c>
      <c r="C528" t="str">
        <f>"071"</f>
        <v>071</v>
      </c>
      <c r="D528" t="s">
        <v>199</v>
      </c>
      <c r="E528" t="str">
        <f t="shared" si="81"/>
        <v>01</v>
      </c>
      <c r="F528" t="str">
        <f t="shared" si="85"/>
        <v>001</v>
      </c>
      <c r="G528" t="str">
        <f>""</f>
        <v/>
      </c>
      <c r="H528" t="s">
        <v>3</v>
      </c>
      <c r="I528" t="s">
        <v>1111</v>
      </c>
      <c r="J528" t="s">
        <v>4238</v>
      </c>
      <c r="K528" t="str">
        <f>"04458"</f>
        <v>04458</v>
      </c>
    </row>
    <row r="529" spans="1:11" customFormat="1" x14ac:dyDescent="0.25">
      <c r="A529" t="str">
        <f t="shared" si="82"/>
        <v>04</v>
      </c>
      <c r="B529" t="s">
        <v>130</v>
      </c>
      <c r="C529" t="str">
        <f>"072"</f>
        <v>072</v>
      </c>
      <c r="D529" t="s">
        <v>200</v>
      </c>
      <c r="E529" t="str">
        <f t="shared" si="81"/>
        <v>01</v>
      </c>
      <c r="F529" t="str">
        <f t="shared" si="85"/>
        <v>001</v>
      </c>
      <c r="G529" t="str">
        <f>""</f>
        <v/>
      </c>
      <c r="H529" t="s">
        <v>3</v>
      </c>
      <c r="I529" t="s">
        <v>1112</v>
      </c>
      <c r="J529" t="s">
        <v>4239</v>
      </c>
      <c r="K529" t="str">
        <f>"04810"</f>
        <v>04810</v>
      </c>
    </row>
    <row r="530" spans="1:11" customFormat="1" x14ac:dyDescent="0.25">
      <c r="A530" t="str">
        <f t="shared" si="82"/>
        <v>04</v>
      </c>
      <c r="B530" t="s">
        <v>130</v>
      </c>
      <c r="C530" t="str">
        <f>"073"</f>
        <v>073</v>
      </c>
      <c r="D530" t="s">
        <v>201</v>
      </c>
      <c r="E530" t="str">
        <f t="shared" si="81"/>
        <v>01</v>
      </c>
      <c r="F530" t="str">
        <f t="shared" si="85"/>
        <v>001</v>
      </c>
      <c r="G530" t="str">
        <f>""</f>
        <v/>
      </c>
      <c r="H530" t="s">
        <v>3</v>
      </c>
      <c r="I530" t="s">
        <v>1113</v>
      </c>
      <c r="J530" t="s">
        <v>4240</v>
      </c>
      <c r="K530" t="str">
        <f>"04479"</f>
        <v>04479</v>
      </c>
    </row>
    <row r="531" spans="1:11" customFormat="1" x14ac:dyDescent="0.25">
      <c r="A531" t="str">
        <f t="shared" si="82"/>
        <v>04</v>
      </c>
      <c r="B531" t="s">
        <v>130</v>
      </c>
      <c r="C531" t="str">
        <f t="shared" ref="C531:C536" si="86">"074"</f>
        <v>074</v>
      </c>
      <c r="D531" t="s">
        <v>202</v>
      </c>
      <c r="E531" t="str">
        <f t="shared" si="81"/>
        <v>01</v>
      </c>
      <c r="F531" t="str">
        <f t="shared" si="85"/>
        <v>001</v>
      </c>
      <c r="G531" t="str">
        <f>""</f>
        <v/>
      </c>
      <c r="H531" t="s">
        <v>1</v>
      </c>
      <c r="I531" t="s">
        <v>1114</v>
      </c>
      <c r="J531" t="s">
        <v>4241</v>
      </c>
      <c r="K531" t="str">
        <f t="shared" ref="K531:K536" si="87">"04250"</f>
        <v>04250</v>
      </c>
    </row>
    <row r="532" spans="1:11" customFormat="1" x14ac:dyDescent="0.25">
      <c r="A532" t="str">
        <f t="shared" si="82"/>
        <v>04</v>
      </c>
      <c r="B532" t="s">
        <v>130</v>
      </c>
      <c r="C532" t="str">
        <f t="shared" si="86"/>
        <v>074</v>
      </c>
      <c r="D532" t="s">
        <v>202</v>
      </c>
      <c r="E532" t="str">
        <f t="shared" si="81"/>
        <v>01</v>
      </c>
      <c r="F532" t="str">
        <f t="shared" si="85"/>
        <v>001</v>
      </c>
      <c r="G532" t="str">
        <f>""</f>
        <v/>
      </c>
      <c r="H532" t="s">
        <v>0</v>
      </c>
      <c r="I532" t="s">
        <v>1114</v>
      </c>
      <c r="J532" t="s">
        <v>4241</v>
      </c>
      <c r="K532" t="str">
        <f t="shared" si="87"/>
        <v>04250</v>
      </c>
    </row>
    <row r="533" spans="1:11" customFormat="1" x14ac:dyDescent="0.25">
      <c r="A533" t="str">
        <f t="shared" si="82"/>
        <v>04</v>
      </c>
      <c r="B533" t="s">
        <v>130</v>
      </c>
      <c r="C533" t="str">
        <f t="shared" si="86"/>
        <v>074</v>
      </c>
      <c r="D533" t="s">
        <v>202</v>
      </c>
      <c r="E533" t="str">
        <f t="shared" si="81"/>
        <v>01</v>
      </c>
      <c r="F533" t="str">
        <f t="shared" si="85"/>
        <v>001</v>
      </c>
      <c r="G533" t="str">
        <f>""</f>
        <v/>
      </c>
      <c r="H533" t="s">
        <v>2</v>
      </c>
      <c r="I533" t="s">
        <v>1114</v>
      </c>
      <c r="J533" t="s">
        <v>4241</v>
      </c>
      <c r="K533" t="str">
        <f t="shared" si="87"/>
        <v>04250</v>
      </c>
    </row>
    <row r="534" spans="1:11" customFormat="1" x14ac:dyDescent="0.25">
      <c r="A534" t="str">
        <f t="shared" si="82"/>
        <v>04</v>
      </c>
      <c r="B534" t="s">
        <v>130</v>
      </c>
      <c r="C534" t="str">
        <f t="shared" si="86"/>
        <v>074</v>
      </c>
      <c r="D534" t="s">
        <v>202</v>
      </c>
      <c r="E534" t="str">
        <f>"02"</f>
        <v>02</v>
      </c>
      <c r="F534" t="str">
        <f t="shared" si="85"/>
        <v>001</v>
      </c>
      <c r="G534" t="str">
        <f>""</f>
        <v/>
      </c>
      <c r="H534" t="s">
        <v>1</v>
      </c>
      <c r="I534" t="s">
        <v>1114</v>
      </c>
      <c r="J534" t="s">
        <v>4241</v>
      </c>
      <c r="K534" t="str">
        <f t="shared" si="87"/>
        <v>04250</v>
      </c>
    </row>
    <row r="535" spans="1:11" customFormat="1" x14ac:dyDescent="0.25">
      <c r="A535" t="str">
        <f t="shared" si="82"/>
        <v>04</v>
      </c>
      <c r="B535" t="s">
        <v>130</v>
      </c>
      <c r="C535" t="str">
        <f t="shared" si="86"/>
        <v>074</v>
      </c>
      <c r="D535" t="s">
        <v>202</v>
      </c>
      <c r="E535" t="str">
        <f>"02"</f>
        <v>02</v>
      </c>
      <c r="F535" t="str">
        <f t="shared" si="85"/>
        <v>001</v>
      </c>
      <c r="G535" t="str">
        <f>""</f>
        <v/>
      </c>
      <c r="H535" t="s">
        <v>0</v>
      </c>
      <c r="I535" t="s">
        <v>1114</v>
      </c>
      <c r="J535" t="s">
        <v>4241</v>
      </c>
      <c r="K535" t="str">
        <f t="shared" si="87"/>
        <v>04250</v>
      </c>
    </row>
    <row r="536" spans="1:11" customFormat="1" x14ac:dyDescent="0.25">
      <c r="A536" t="str">
        <f t="shared" si="82"/>
        <v>04</v>
      </c>
      <c r="B536" t="s">
        <v>130</v>
      </c>
      <c r="C536" t="str">
        <f t="shared" si="86"/>
        <v>074</v>
      </c>
      <c r="D536" t="s">
        <v>202</v>
      </c>
      <c r="E536" t="str">
        <f>"02"</f>
        <v>02</v>
      </c>
      <c r="F536" t="str">
        <f t="shared" si="85"/>
        <v>001</v>
      </c>
      <c r="G536" t="str">
        <f>""</f>
        <v/>
      </c>
      <c r="H536" t="s">
        <v>2</v>
      </c>
      <c r="I536" t="s">
        <v>1114</v>
      </c>
      <c r="J536" t="s">
        <v>4241</v>
      </c>
      <c r="K536" t="str">
        <f t="shared" si="87"/>
        <v>04250</v>
      </c>
    </row>
    <row r="537" spans="1:11" customFormat="1" x14ac:dyDescent="0.25">
      <c r="A537" t="str">
        <f t="shared" si="82"/>
        <v>04</v>
      </c>
      <c r="B537" t="s">
        <v>130</v>
      </c>
      <c r="C537" t="str">
        <f t="shared" ref="C537:C547" si="88">"075"</f>
        <v>075</v>
      </c>
      <c r="D537" t="s">
        <v>203</v>
      </c>
      <c r="E537" t="str">
        <f t="shared" ref="E537:E542" si="89">"01"</f>
        <v>01</v>
      </c>
      <c r="F537" t="str">
        <f t="shared" si="85"/>
        <v>001</v>
      </c>
      <c r="G537" t="str">
        <f>""</f>
        <v/>
      </c>
      <c r="H537" t="s">
        <v>1</v>
      </c>
      <c r="I537" t="s">
        <v>23</v>
      </c>
      <c r="J537" t="s">
        <v>4242</v>
      </c>
      <c r="K537" t="str">
        <f>"04640"</f>
        <v>04640</v>
      </c>
    </row>
    <row r="538" spans="1:11" customFormat="1" x14ac:dyDescent="0.25">
      <c r="A538" t="str">
        <f t="shared" si="82"/>
        <v>04</v>
      </c>
      <c r="B538" t="s">
        <v>130</v>
      </c>
      <c r="C538" t="str">
        <f t="shared" si="88"/>
        <v>075</v>
      </c>
      <c r="D538" t="s">
        <v>203</v>
      </c>
      <c r="E538" t="str">
        <f t="shared" si="89"/>
        <v>01</v>
      </c>
      <c r="F538" t="str">
        <f t="shared" si="85"/>
        <v>001</v>
      </c>
      <c r="G538" t="str">
        <f>""</f>
        <v/>
      </c>
      <c r="H538" t="s">
        <v>0</v>
      </c>
      <c r="I538" t="s">
        <v>23</v>
      </c>
      <c r="J538" t="s">
        <v>4242</v>
      </c>
      <c r="K538" t="str">
        <f>"04640"</f>
        <v>04640</v>
      </c>
    </row>
    <row r="539" spans="1:11" customFormat="1" x14ac:dyDescent="0.25">
      <c r="A539" t="str">
        <f t="shared" si="82"/>
        <v>04</v>
      </c>
      <c r="B539" t="s">
        <v>130</v>
      </c>
      <c r="C539" t="str">
        <f t="shared" si="88"/>
        <v>075</v>
      </c>
      <c r="D539" t="s">
        <v>203</v>
      </c>
      <c r="E539" t="str">
        <f t="shared" si="89"/>
        <v>01</v>
      </c>
      <c r="F539" t="str">
        <f>"002"</f>
        <v>002</v>
      </c>
      <c r="G539" t="str">
        <f>"01"</f>
        <v>01</v>
      </c>
      <c r="H539" t="s">
        <v>1</v>
      </c>
      <c r="I539" t="s">
        <v>118</v>
      </c>
      <c r="J539" t="s">
        <v>4243</v>
      </c>
      <c r="K539" t="str">
        <f>"04640"</f>
        <v>04640</v>
      </c>
    </row>
    <row r="540" spans="1:11" customFormat="1" x14ac:dyDescent="0.25">
      <c r="A540" t="str">
        <f t="shared" si="82"/>
        <v>04</v>
      </c>
      <c r="B540" t="s">
        <v>130</v>
      </c>
      <c r="C540" t="str">
        <f t="shared" si="88"/>
        <v>075</v>
      </c>
      <c r="D540" t="s">
        <v>203</v>
      </c>
      <c r="E540" t="str">
        <f t="shared" si="89"/>
        <v>01</v>
      </c>
      <c r="F540" t="str">
        <f>"002"</f>
        <v>002</v>
      </c>
      <c r="G540" t="str">
        <f>"01"</f>
        <v>01</v>
      </c>
      <c r="H540" t="s">
        <v>0</v>
      </c>
      <c r="I540" t="s">
        <v>118</v>
      </c>
      <c r="J540" t="s">
        <v>4243</v>
      </c>
      <c r="K540" t="str">
        <f>"04640"</f>
        <v>04640</v>
      </c>
    </row>
    <row r="541" spans="1:11" customFormat="1" x14ac:dyDescent="0.25">
      <c r="A541" t="str">
        <f t="shared" si="82"/>
        <v>04</v>
      </c>
      <c r="B541" t="s">
        <v>130</v>
      </c>
      <c r="C541" t="str">
        <f t="shared" si="88"/>
        <v>075</v>
      </c>
      <c r="D541" t="s">
        <v>203</v>
      </c>
      <c r="E541" t="str">
        <f t="shared" si="89"/>
        <v>01</v>
      </c>
      <c r="F541" t="str">
        <f>"002"</f>
        <v>002</v>
      </c>
      <c r="G541" t="str">
        <f>"02"</f>
        <v>02</v>
      </c>
      <c r="H541" t="s">
        <v>2</v>
      </c>
      <c r="I541" t="s">
        <v>1115</v>
      </c>
      <c r="J541" t="s">
        <v>4244</v>
      </c>
      <c r="K541" t="str">
        <f>"04647"</f>
        <v>04647</v>
      </c>
    </row>
    <row r="542" spans="1:11" customFormat="1" x14ac:dyDescent="0.25">
      <c r="A542" t="str">
        <f t="shared" si="82"/>
        <v>04</v>
      </c>
      <c r="B542" t="s">
        <v>130</v>
      </c>
      <c r="C542" t="str">
        <f t="shared" si="88"/>
        <v>075</v>
      </c>
      <c r="D542" t="s">
        <v>203</v>
      </c>
      <c r="E542" t="str">
        <f t="shared" si="89"/>
        <v>01</v>
      </c>
      <c r="F542" t="str">
        <f>"003"</f>
        <v>003</v>
      </c>
      <c r="G542" t="str">
        <f>""</f>
        <v/>
      </c>
      <c r="H542" t="s">
        <v>3</v>
      </c>
      <c r="I542" t="s">
        <v>23</v>
      </c>
      <c r="J542" t="s">
        <v>4242</v>
      </c>
      <c r="K542" t="str">
        <f>"04640"</f>
        <v>04640</v>
      </c>
    </row>
    <row r="543" spans="1:11" customFormat="1" x14ac:dyDescent="0.25">
      <c r="A543" t="str">
        <f t="shared" si="82"/>
        <v>04</v>
      </c>
      <c r="B543" t="s">
        <v>130</v>
      </c>
      <c r="C543" t="str">
        <f t="shared" si="88"/>
        <v>075</v>
      </c>
      <c r="D543" t="s">
        <v>203</v>
      </c>
      <c r="E543" t="str">
        <f>"02"</f>
        <v>02</v>
      </c>
      <c r="F543" t="str">
        <f>"001"</f>
        <v>001</v>
      </c>
      <c r="G543" t="str">
        <f>"01"</f>
        <v>01</v>
      </c>
      <c r="H543" t="s">
        <v>1</v>
      </c>
      <c r="I543" t="s">
        <v>1116</v>
      </c>
      <c r="J543" t="s">
        <v>4245</v>
      </c>
      <c r="K543" t="str">
        <f>"04647"</f>
        <v>04647</v>
      </c>
    </row>
    <row r="544" spans="1:11" customFormat="1" x14ac:dyDescent="0.25">
      <c r="A544" t="str">
        <f t="shared" si="82"/>
        <v>04</v>
      </c>
      <c r="B544" t="s">
        <v>130</v>
      </c>
      <c r="C544" t="str">
        <f t="shared" si="88"/>
        <v>075</v>
      </c>
      <c r="D544" t="s">
        <v>203</v>
      </c>
      <c r="E544" t="str">
        <f>"02"</f>
        <v>02</v>
      </c>
      <c r="F544" t="str">
        <f>"001"</f>
        <v>001</v>
      </c>
      <c r="G544" t="str">
        <f>"01"</f>
        <v>01</v>
      </c>
      <c r="H544" t="s">
        <v>0</v>
      </c>
      <c r="I544" t="s">
        <v>1116</v>
      </c>
      <c r="J544" t="s">
        <v>4245</v>
      </c>
      <c r="K544" t="str">
        <f>"04647"</f>
        <v>04647</v>
      </c>
    </row>
    <row r="545" spans="1:11" customFormat="1" x14ac:dyDescent="0.25">
      <c r="A545" t="str">
        <f t="shared" si="82"/>
        <v>04</v>
      </c>
      <c r="B545" t="s">
        <v>130</v>
      </c>
      <c r="C545" t="str">
        <f t="shared" si="88"/>
        <v>075</v>
      </c>
      <c r="D545" t="s">
        <v>203</v>
      </c>
      <c r="E545" t="str">
        <f>"02"</f>
        <v>02</v>
      </c>
      <c r="F545" t="str">
        <f>"001"</f>
        <v>001</v>
      </c>
      <c r="G545" t="str">
        <f>"02"</f>
        <v>02</v>
      </c>
      <c r="H545" t="s">
        <v>2</v>
      </c>
      <c r="I545" t="s">
        <v>1117</v>
      </c>
      <c r="J545" t="s">
        <v>4246</v>
      </c>
      <c r="K545" t="str">
        <f>"04647"</f>
        <v>04647</v>
      </c>
    </row>
    <row r="546" spans="1:11" customFormat="1" x14ac:dyDescent="0.25">
      <c r="A546" t="str">
        <f t="shared" si="82"/>
        <v>04</v>
      </c>
      <c r="B546" t="s">
        <v>130</v>
      </c>
      <c r="C546" t="str">
        <f t="shared" si="88"/>
        <v>075</v>
      </c>
      <c r="D546" t="s">
        <v>203</v>
      </c>
      <c r="E546" t="str">
        <f>"02"</f>
        <v>02</v>
      </c>
      <c r="F546" t="str">
        <f>"002"</f>
        <v>002</v>
      </c>
      <c r="G546" t="str">
        <f>""</f>
        <v/>
      </c>
      <c r="H546" t="s">
        <v>1</v>
      </c>
      <c r="I546" t="s">
        <v>1118</v>
      </c>
      <c r="J546" t="s">
        <v>4247</v>
      </c>
      <c r="K546" t="str">
        <f>"04648"</f>
        <v>04648</v>
      </c>
    </row>
    <row r="547" spans="1:11" customFormat="1" x14ac:dyDescent="0.25">
      <c r="A547" t="str">
        <f t="shared" si="82"/>
        <v>04</v>
      </c>
      <c r="B547" t="s">
        <v>130</v>
      </c>
      <c r="C547" t="str">
        <f t="shared" si="88"/>
        <v>075</v>
      </c>
      <c r="D547" t="s">
        <v>203</v>
      </c>
      <c r="E547" t="str">
        <f>"02"</f>
        <v>02</v>
      </c>
      <c r="F547" t="str">
        <f>"002"</f>
        <v>002</v>
      </c>
      <c r="G547" t="str">
        <f>""</f>
        <v/>
      </c>
      <c r="H547" t="s">
        <v>0</v>
      </c>
      <c r="I547" t="s">
        <v>1118</v>
      </c>
      <c r="J547" t="s">
        <v>4247</v>
      </c>
      <c r="K547" t="str">
        <f>"04648"</f>
        <v>04648</v>
      </c>
    </row>
    <row r="548" spans="1:11" customFormat="1" x14ac:dyDescent="0.25">
      <c r="A548" t="str">
        <f t="shared" si="82"/>
        <v>04</v>
      </c>
      <c r="B548" t="s">
        <v>130</v>
      </c>
      <c r="C548" t="str">
        <f>"076"</f>
        <v>076</v>
      </c>
      <c r="D548" t="s">
        <v>204</v>
      </c>
      <c r="E548" t="str">
        <f t="shared" ref="E548:E587" si="90">"01"</f>
        <v>01</v>
      </c>
      <c r="F548" t="str">
        <f t="shared" ref="F548:F554" si="91">"001"</f>
        <v>001</v>
      </c>
      <c r="G548" t="str">
        <f>""</f>
        <v/>
      </c>
      <c r="H548" t="s">
        <v>1</v>
      </c>
      <c r="I548" t="s">
        <v>1119</v>
      </c>
      <c r="J548" t="s">
        <v>4248</v>
      </c>
      <c r="K548" t="str">
        <f>"04870"</f>
        <v>04870</v>
      </c>
    </row>
    <row r="549" spans="1:11" customFormat="1" x14ac:dyDescent="0.25">
      <c r="A549" t="str">
        <f t="shared" si="82"/>
        <v>04</v>
      </c>
      <c r="B549" t="s">
        <v>130</v>
      </c>
      <c r="C549" t="str">
        <f>"076"</f>
        <v>076</v>
      </c>
      <c r="D549" t="s">
        <v>204</v>
      </c>
      <c r="E549" t="str">
        <f t="shared" si="90"/>
        <v>01</v>
      </c>
      <c r="F549" t="str">
        <f t="shared" si="91"/>
        <v>001</v>
      </c>
      <c r="G549" t="str">
        <f>""</f>
        <v/>
      </c>
      <c r="H549" t="s">
        <v>0</v>
      </c>
      <c r="I549" t="s">
        <v>1120</v>
      </c>
      <c r="J549" t="s">
        <v>4249</v>
      </c>
      <c r="K549" t="str">
        <f>"04870"</f>
        <v>04870</v>
      </c>
    </row>
    <row r="550" spans="1:11" customFormat="1" x14ac:dyDescent="0.25">
      <c r="A550" t="str">
        <f t="shared" si="82"/>
        <v>04</v>
      </c>
      <c r="B550" t="s">
        <v>130</v>
      </c>
      <c r="C550" t="str">
        <f>"077"</f>
        <v>077</v>
      </c>
      <c r="D550" t="s">
        <v>205</v>
      </c>
      <c r="E550" t="str">
        <f t="shared" si="90"/>
        <v>01</v>
      </c>
      <c r="F550" t="str">
        <f t="shared" si="91"/>
        <v>001</v>
      </c>
      <c r="G550" t="str">
        <f>""</f>
        <v/>
      </c>
      <c r="H550" t="s">
        <v>3</v>
      </c>
      <c r="I550" t="s">
        <v>56</v>
      </c>
      <c r="J550" t="s">
        <v>4250</v>
      </c>
      <c r="K550" t="str">
        <f>"04440"</f>
        <v>04440</v>
      </c>
    </row>
    <row r="551" spans="1:11" customFormat="1" x14ac:dyDescent="0.25">
      <c r="A551" t="str">
        <f t="shared" si="82"/>
        <v>04</v>
      </c>
      <c r="B551" t="s">
        <v>130</v>
      </c>
      <c r="C551" t="str">
        <f>"078"</f>
        <v>078</v>
      </c>
      <c r="D551" t="s">
        <v>206</v>
      </c>
      <c r="E551" t="str">
        <f t="shared" si="90"/>
        <v>01</v>
      </c>
      <c r="F551" t="str">
        <f t="shared" si="91"/>
        <v>001</v>
      </c>
      <c r="G551" t="str">
        <f>""</f>
        <v/>
      </c>
      <c r="H551" t="s">
        <v>1</v>
      </c>
      <c r="I551" t="s">
        <v>1121</v>
      </c>
      <c r="J551" t="s">
        <v>4251</v>
      </c>
      <c r="K551" t="str">
        <f>"04260"</f>
        <v>04260</v>
      </c>
    </row>
    <row r="552" spans="1:11" customFormat="1" x14ac:dyDescent="0.25">
      <c r="A552" t="str">
        <f t="shared" si="82"/>
        <v>04</v>
      </c>
      <c r="B552" t="s">
        <v>130</v>
      </c>
      <c r="C552" t="str">
        <f>"078"</f>
        <v>078</v>
      </c>
      <c r="D552" t="s">
        <v>206</v>
      </c>
      <c r="E552" t="str">
        <f t="shared" si="90"/>
        <v>01</v>
      </c>
      <c r="F552" t="str">
        <f t="shared" si="91"/>
        <v>001</v>
      </c>
      <c r="G552" t="str">
        <f>""</f>
        <v/>
      </c>
      <c r="H552" t="s">
        <v>0</v>
      </c>
      <c r="I552" t="s">
        <v>1121</v>
      </c>
      <c r="J552" t="s">
        <v>4251</v>
      </c>
      <c r="K552" t="str">
        <f>"04260"</f>
        <v>04260</v>
      </c>
    </row>
    <row r="553" spans="1:11" customFormat="1" x14ac:dyDescent="0.25">
      <c r="A553" t="str">
        <f t="shared" si="82"/>
        <v>04</v>
      </c>
      <c r="B553" t="s">
        <v>130</v>
      </c>
      <c r="C553" t="str">
        <f t="shared" ref="C553:C616" si="92">"079"</f>
        <v>079</v>
      </c>
      <c r="D553" t="s">
        <v>207</v>
      </c>
      <c r="E553" t="str">
        <f t="shared" si="90"/>
        <v>01</v>
      </c>
      <c r="F553" t="str">
        <f t="shared" si="91"/>
        <v>001</v>
      </c>
      <c r="G553" t="str">
        <f>""</f>
        <v/>
      </c>
      <c r="H553" t="s">
        <v>1</v>
      </c>
      <c r="I553" t="s">
        <v>1122</v>
      </c>
      <c r="J553" t="s">
        <v>4252</v>
      </c>
      <c r="K553" t="str">
        <f>"04740"</f>
        <v>04740</v>
      </c>
    </row>
    <row r="554" spans="1:11" customFormat="1" x14ac:dyDescent="0.25">
      <c r="A554" t="str">
        <f t="shared" si="82"/>
        <v>04</v>
      </c>
      <c r="B554" t="s">
        <v>130</v>
      </c>
      <c r="C554" t="str">
        <f t="shared" si="92"/>
        <v>079</v>
      </c>
      <c r="D554" t="s">
        <v>207</v>
      </c>
      <c r="E554" t="str">
        <f t="shared" si="90"/>
        <v>01</v>
      </c>
      <c r="F554" t="str">
        <f t="shared" si="91"/>
        <v>001</v>
      </c>
      <c r="G554" t="str">
        <f>""</f>
        <v/>
      </c>
      <c r="H554" t="s">
        <v>0</v>
      </c>
      <c r="I554" t="s">
        <v>1122</v>
      </c>
      <c r="J554" t="s">
        <v>4252</v>
      </c>
      <c r="K554" t="str">
        <f>"04740"</f>
        <v>04740</v>
      </c>
    </row>
    <row r="555" spans="1:11" customFormat="1" x14ac:dyDescent="0.25">
      <c r="A555" t="str">
        <f t="shared" si="82"/>
        <v>04</v>
      </c>
      <c r="B555" t="s">
        <v>130</v>
      </c>
      <c r="C555" t="str">
        <f t="shared" si="92"/>
        <v>079</v>
      </c>
      <c r="D555" t="s">
        <v>207</v>
      </c>
      <c r="E555" t="str">
        <f t="shared" si="90"/>
        <v>01</v>
      </c>
      <c r="F555" t="str">
        <f>"002"</f>
        <v>002</v>
      </c>
      <c r="G555" t="str">
        <f>""</f>
        <v/>
      </c>
      <c r="H555" t="s">
        <v>1</v>
      </c>
      <c r="I555" t="s">
        <v>1123</v>
      </c>
      <c r="J555" t="s">
        <v>4253</v>
      </c>
      <c r="K555" t="str">
        <f>"04740"</f>
        <v>04740</v>
      </c>
    </row>
    <row r="556" spans="1:11" customFormat="1" x14ac:dyDescent="0.25">
      <c r="A556" t="str">
        <f t="shared" si="82"/>
        <v>04</v>
      </c>
      <c r="B556" t="s">
        <v>130</v>
      </c>
      <c r="C556" t="str">
        <f t="shared" si="92"/>
        <v>079</v>
      </c>
      <c r="D556" t="s">
        <v>207</v>
      </c>
      <c r="E556" t="str">
        <f t="shared" si="90"/>
        <v>01</v>
      </c>
      <c r="F556" t="str">
        <f>"002"</f>
        <v>002</v>
      </c>
      <c r="G556" t="str">
        <f>""</f>
        <v/>
      </c>
      <c r="H556" t="s">
        <v>0</v>
      </c>
      <c r="I556" t="s">
        <v>1123</v>
      </c>
      <c r="J556" t="s">
        <v>4253</v>
      </c>
      <c r="K556" t="str">
        <f>"04740"</f>
        <v>04740</v>
      </c>
    </row>
    <row r="557" spans="1:11" customFormat="1" x14ac:dyDescent="0.25">
      <c r="A557" t="str">
        <f t="shared" si="82"/>
        <v>04</v>
      </c>
      <c r="B557" t="s">
        <v>130</v>
      </c>
      <c r="C557" t="str">
        <f t="shared" si="92"/>
        <v>079</v>
      </c>
      <c r="D557" t="s">
        <v>207</v>
      </c>
      <c r="E557" t="str">
        <f t="shared" si="90"/>
        <v>01</v>
      </c>
      <c r="F557" t="str">
        <f>"003"</f>
        <v>003</v>
      </c>
      <c r="G557" t="str">
        <f>""</f>
        <v/>
      </c>
      <c r="H557" t="s">
        <v>3</v>
      </c>
      <c r="I557" t="s">
        <v>1124</v>
      </c>
      <c r="J557" t="s">
        <v>4254</v>
      </c>
      <c r="K557" t="str">
        <f>"04740"</f>
        <v>04740</v>
      </c>
    </row>
    <row r="558" spans="1:11" customFormat="1" x14ac:dyDescent="0.25">
      <c r="A558" t="str">
        <f t="shared" si="82"/>
        <v>04</v>
      </c>
      <c r="B558" t="s">
        <v>130</v>
      </c>
      <c r="C558" t="str">
        <f t="shared" si="92"/>
        <v>079</v>
      </c>
      <c r="D558" t="s">
        <v>207</v>
      </c>
      <c r="E558" t="str">
        <f t="shared" si="90"/>
        <v>01</v>
      </c>
      <c r="F558" t="str">
        <f>"004"</f>
        <v>004</v>
      </c>
      <c r="G558" t="str">
        <f>""</f>
        <v/>
      </c>
      <c r="H558" t="s">
        <v>1</v>
      </c>
      <c r="I558" t="s">
        <v>1125</v>
      </c>
      <c r="J558" t="s">
        <v>4255</v>
      </c>
      <c r="K558" t="str">
        <f>"04741"</f>
        <v>04741</v>
      </c>
    </row>
    <row r="559" spans="1:11" customFormat="1" x14ac:dyDescent="0.25">
      <c r="A559" t="str">
        <f t="shared" si="82"/>
        <v>04</v>
      </c>
      <c r="B559" t="s">
        <v>130</v>
      </c>
      <c r="C559" t="str">
        <f t="shared" si="92"/>
        <v>079</v>
      </c>
      <c r="D559" t="s">
        <v>207</v>
      </c>
      <c r="E559" t="str">
        <f t="shared" si="90"/>
        <v>01</v>
      </c>
      <c r="F559" t="str">
        <f>"004"</f>
        <v>004</v>
      </c>
      <c r="G559" t="str">
        <f>""</f>
        <v/>
      </c>
      <c r="H559" t="s">
        <v>0</v>
      </c>
      <c r="I559" t="s">
        <v>1125</v>
      </c>
      <c r="J559" t="s">
        <v>4255</v>
      </c>
      <c r="K559" t="str">
        <f>"04741"</f>
        <v>04741</v>
      </c>
    </row>
    <row r="560" spans="1:11" customFormat="1" x14ac:dyDescent="0.25">
      <c r="A560" t="str">
        <f t="shared" si="82"/>
        <v>04</v>
      </c>
      <c r="B560" t="s">
        <v>130</v>
      </c>
      <c r="C560" t="str">
        <f t="shared" si="92"/>
        <v>079</v>
      </c>
      <c r="D560" t="s">
        <v>207</v>
      </c>
      <c r="E560" t="str">
        <f t="shared" si="90"/>
        <v>01</v>
      </c>
      <c r="F560" t="str">
        <f>"006"</f>
        <v>006</v>
      </c>
      <c r="G560" t="str">
        <f>""</f>
        <v/>
      </c>
      <c r="H560" t="s">
        <v>3</v>
      </c>
      <c r="I560" t="s">
        <v>1124</v>
      </c>
      <c r="J560" t="s">
        <v>4254</v>
      </c>
      <c r="K560" t="str">
        <f t="shared" ref="K560:K591" si="93">"04740"</f>
        <v>04740</v>
      </c>
    </row>
    <row r="561" spans="1:11" customFormat="1" x14ac:dyDescent="0.25">
      <c r="A561" t="str">
        <f t="shared" si="82"/>
        <v>04</v>
      </c>
      <c r="B561" t="s">
        <v>130</v>
      </c>
      <c r="C561" t="str">
        <f t="shared" si="92"/>
        <v>079</v>
      </c>
      <c r="D561" t="s">
        <v>207</v>
      </c>
      <c r="E561" t="str">
        <f t="shared" si="90"/>
        <v>01</v>
      </c>
      <c r="F561" t="str">
        <f>"007"</f>
        <v>007</v>
      </c>
      <c r="G561" t="str">
        <f>""</f>
        <v/>
      </c>
      <c r="H561" t="s">
        <v>1</v>
      </c>
      <c r="I561" t="s">
        <v>1126</v>
      </c>
      <c r="J561" t="s">
        <v>4256</v>
      </c>
      <c r="K561" t="str">
        <f t="shared" si="93"/>
        <v>04740</v>
      </c>
    </row>
    <row r="562" spans="1:11" customFormat="1" x14ac:dyDescent="0.25">
      <c r="A562" t="str">
        <f t="shared" si="82"/>
        <v>04</v>
      </c>
      <c r="B562" t="s">
        <v>130</v>
      </c>
      <c r="C562" t="str">
        <f t="shared" si="92"/>
        <v>079</v>
      </c>
      <c r="D562" t="s">
        <v>207</v>
      </c>
      <c r="E562" t="str">
        <f t="shared" si="90"/>
        <v>01</v>
      </c>
      <c r="F562" t="str">
        <f>"007"</f>
        <v>007</v>
      </c>
      <c r="G562" t="str">
        <f>""</f>
        <v/>
      </c>
      <c r="H562" t="s">
        <v>0</v>
      </c>
      <c r="I562" t="s">
        <v>1126</v>
      </c>
      <c r="J562" t="s">
        <v>4256</v>
      </c>
      <c r="K562" t="str">
        <f t="shared" si="93"/>
        <v>04740</v>
      </c>
    </row>
    <row r="563" spans="1:11" customFormat="1" x14ac:dyDescent="0.25">
      <c r="A563" t="str">
        <f t="shared" si="82"/>
        <v>04</v>
      </c>
      <c r="B563" t="s">
        <v>130</v>
      </c>
      <c r="C563" t="str">
        <f t="shared" si="92"/>
        <v>079</v>
      </c>
      <c r="D563" t="s">
        <v>207</v>
      </c>
      <c r="E563" t="str">
        <f t="shared" si="90"/>
        <v>01</v>
      </c>
      <c r="F563" t="str">
        <f>"008"</f>
        <v>008</v>
      </c>
      <c r="G563" t="str">
        <f>""</f>
        <v/>
      </c>
      <c r="H563" t="s">
        <v>3</v>
      </c>
      <c r="I563" t="s">
        <v>1124</v>
      </c>
      <c r="J563" t="s">
        <v>4254</v>
      </c>
      <c r="K563" t="str">
        <f t="shared" si="93"/>
        <v>04740</v>
      </c>
    </row>
    <row r="564" spans="1:11" customFormat="1" x14ac:dyDescent="0.25">
      <c r="A564" t="str">
        <f t="shared" si="82"/>
        <v>04</v>
      </c>
      <c r="B564" t="s">
        <v>130</v>
      </c>
      <c r="C564" t="str">
        <f t="shared" si="92"/>
        <v>079</v>
      </c>
      <c r="D564" t="s">
        <v>207</v>
      </c>
      <c r="E564" t="str">
        <f t="shared" si="90"/>
        <v>01</v>
      </c>
      <c r="F564" t="str">
        <f>"009"</f>
        <v>009</v>
      </c>
      <c r="G564" t="str">
        <f>""</f>
        <v/>
      </c>
      <c r="H564" t="s">
        <v>1</v>
      </c>
      <c r="I564" t="s">
        <v>1126</v>
      </c>
      <c r="J564" t="s">
        <v>4256</v>
      </c>
      <c r="K564" t="str">
        <f t="shared" si="93"/>
        <v>04740</v>
      </c>
    </row>
    <row r="565" spans="1:11" customFormat="1" x14ac:dyDescent="0.25">
      <c r="A565" t="str">
        <f t="shared" si="82"/>
        <v>04</v>
      </c>
      <c r="B565" t="s">
        <v>130</v>
      </c>
      <c r="C565" t="str">
        <f t="shared" si="92"/>
        <v>079</v>
      </c>
      <c r="D565" t="s">
        <v>207</v>
      </c>
      <c r="E565" t="str">
        <f t="shared" si="90"/>
        <v>01</v>
      </c>
      <c r="F565" t="str">
        <f>"009"</f>
        <v>009</v>
      </c>
      <c r="G565" t="str">
        <f>""</f>
        <v/>
      </c>
      <c r="H565" t="s">
        <v>0</v>
      </c>
      <c r="I565" t="s">
        <v>1126</v>
      </c>
      <c r="J565" t="s">
        <v>4256</v>
      </c>
      <c r="K565" t="str">
        <f t="shared" si="93"/>
        <v>04740</v>
      </c>
    </row>
    <row r="566" spans="1:11" customFormat="1" x14ac:dyDescent="0.25">
      <c r="A566" t="str">
        <f t="shared" si="82"/>
        <v>04</v>
      </c>
      <c r="B566" t="s">
        <v>130</v>
      </c>
      <c r="C566" t="str">
        <f t="shared" si="92"/>
        <v>079</v>
      </c>
      <c r="D566" t="s">
        <v>207</v>
      </c>
      <c r="E566" t="str">
        <f t="shared" si="90"/>
        <v>01</v>
      </c>
      <c r="F566" t="str">
        <f>"010"</f>
        <v>010</v>
      </c>
      <c r="G566" t="str">
        <f>""</f>
        <v/>
      </c>
      <c r="H566" t="s">
        <v>1</v>
      </c>
      <c r="I566" t="s">
        <v>1127</v>
      </c>
      <c r="J566" t="s">
        <v>4257</v>
      </c>
      <c r="K566" t="str">
        <f t="shared" si="93"/>
        <v>04740</v>
      </c>
    </row>
    <row r="567" spans="1:11" customFormat="1" x14ac:dyDescent="0.25">
      <c r="A567" t="str">
        <f t="shared" si="82"/>
        <v>04</v>
      </c>
      <c r="B567" t="s">
        <v>130</v>
      </c>
      <c r="C567" t="str">
        <f t="shared" si="92"/>
        <v>079</v>
      </c>
      <c r="D567" t="s">
        <v>207</v>
      </c>
      <c r="E567" t="str">
        <f t="shared" si="90"/>
        <v>01</v>
      </c>
      <c r="F567" t="str">
        <f>"010"</f>
        <v>010</v>
      </c>
      <c r="G567" t="str">
        <f>""</f>
        <v/>
      </c>
      <c r="H567" t="s">
        <v>0</v>
      </c>
      <c r="I567" t="s">
        <v>1127</v>
      </c>
      <c r="J567" t="s">
        <v>4257</v>
      </c>
      <c r="K567" t="str">
        <f t="shared" si="93"/>
        <v>04740</v>
      </c>
    </row>
    <row r="568" spans="1:11" customFormat="1" x14ac:dyDescent="0.25">
      <c r="A568" t="str">
        <f t="shared" si="82"/>
        <v>04</v>
      </c>
      <c r="B568" t="s">
        <v>130</v>
      </c>
      <c r="C568" t="str">
        <f t="shared" si="92"/>
        <v>079</v>
      </c>
      <c r="D568" t="s">
        <v>207</v>
      </c>
      <c r="E568" t="str">
        <f t="shared" si="90"/>
        <v>01</v>
      </c>
      <c r="F568" t="str">
        <f>"011"</f>
        <v>011</v>
      </c>
      <c r="G568" t="str">
        <f>""</f>
        <v/>
      </c>
      <c r="H568" t="s">
        <v>1</v>
      </c>
      <c r="I568" t="s">
        <v>1123</v>
      </c>
      <c r="J568" t="s">
        <v>4253</v>
      </c>
      <c r="K568" t="str">
        <f t="shared" si="93"/>
        <v>04740</v>
      </c>
    </row>
    <row r="569" spans="1:11" customFormat="1" x14ac:dyDescent="0.25">
      <c r="A569" t="str">
        <f t="shared" si="82"/>
        <v>04</v>
      </c>
      <c r="B569" t="s">
        <v>130</v>
      </c>
      <c r="C569" t="str">
        <f t="shared" si="92"/>
        <v>079</v>
      </c>
      <c r="D569" t="s">
        <v>207</v>
      </c>
      <c r="E569" t="str">
        <f t="shared" si="90"/>
        <v>01</v>
      </c>
      <c r="F569" t="str">
        <f>"011"</f>
        <v>011</v>
      </c>
      <c r="G569" t="str">
        <f>""</f>
        <v/>
      </c>
      <c r="H569" t="s">
        <v>0</v>
      </c>
      <c r="I569" t="s">
        <v>1123</v>
      </c>
      <c r="J569" t="s">
        <v>4253</v>
      </c>
      <c r="K569" t="str">
        <f t="shared" si="93"/>
        <v>04740</v>
      </c>
    </row>
    <row r="570" spans="1:11" customFormat="1" x14ac:dyDescent="0.25">
      <c r="A570" t="str">
        <f t="shared" si="82"/>
        <v>04</v>
      </c>
      <c r="B570" t="s">
        <v>130</v>
      </c>
      <c r="C570" t="str">
        <f t="shared" si="92"/>
        <v>079</v>
      </c>
      <c r="D570" t="s">
        <v>207</v>
      </c>
      <c r="E570" t="str">
        <f t="shared" si="90"/>
        <v>01</v>
      </c>
      <c r="F570" t="str">
        <f>"012"</f>
        <v>012</v>
      </c>
      <c r="G570" t="str">
        <f>""</f>
        <v/>
      </c>
      <c r="H570" t="s">
        <v>1</v>
      </c>
      <c r="I570" t="s">
        <v>1126</v>
      </c>
      <c r="J570" t="s">
        <v>4256</v>
      </c>
      <c r="K570" t="str">
        <f t="shared" si="93"/>
        <v>04740</v>
      </c>
    </row>
    <row r="571" spans="1:11" customFormat="1" x14ac:dyDescent="0.25">
      <c r="A571" t="str">
        <f t="shared" si="82"/>
        <v>04</v>
      </c>
      <c r="B571" t="s">
        <v>130</v>
      </c>
      <c r="C571" t="str">
        <f t="shared" si="92"/>
        <v>079</v>
      </c>
      <c r="D571" t="s">
        <v>207</v>
      </c>
      <c r="E571" t="str">
        <f t="shared" si="90"/>
        <v>01</v>
      </c>
      <c r="F571" t="str">
        <f>"012"</f>
        <v>012</v>
      </c>
      <c r="G571" t="str">
        <f>""</f>
        <v/>
      </c>
      <c r="H571" t="s">
        <v>0</v>
      </c>
      <c r="I571" t="s">
        <v>1126</v>
      </c>
      <c r="J571" t="s">
        <v>4256</v>
      </c>
      <c r="K571" t="str">
        <f t="shared" si="93"/>
        <v>04740</v>
      </c>
    </row>
    <row r="572" spans="1:11" customFormat="1" x14ac:dyDescent="0.25">
      <c r="A572" t="str">
        <f t="shared" si="82"/>
        <v>04</v>
      </c>
      <c r="B572" t="s">
        <v>130</v>
      </c>
      <c r="C572" t="str">
        <f t="shared" si="92"/>
        <v>079</v>
      </c>
      <c r="D572" t="s">
        <v>207</v>
      </c>
      <c r="E572" t="str">
        <f t="shared" si="90"/>
        <v>01</v>
      </c>
      <c r="F572" t="str">
        <f>"013"</f>
        <v>013</v>
      </c>
      <c r="G572" t="str">
        <f>""</f>
        <v/>
      </c>
      <c r="H572" t="s">
        <v>1</v>
      </c>
      <c r="I572" t="s">
        <v>1127</v>
      </c>
      <c r="J572" t="s">
        <v>4257</v>
      </c>
      <c r="K572" t="str">
        <f t="shared" si="93"/>
        <v>04740</v>
      </c>
    </row>
    <row r="573" spans="1:11" customFormat="1" x14ac:dyDescent="0.25">
      <c r="A573" t="str">
        <f t="shared" si="82"/>
        <v>04</v>
      </c>
      <c r="B573" t="s">
        <v>130</v>
      </c>
      <c r="C573" t="str">
        <f t="shared" si="92"/>
        <v>079</v>
      </c>
      <c r="D573" t="s">
        <v>207</v>
      </c>
      <c r="E573" t="str">
        <f t="shared" si="90"/>
        <v>01</v>
      </c>
      <c r="F573" t="str">
        <f>"013"</f>
        <v>013</v>
      </c>
      <c r="G573" t="str">
        <f>""</f>
        <v/>
      </c>
      <c r="H573" t="s">
        <v>0</v>
      </c>
      <c r="I573" t="s">
        <v>1127</v>
      </c>
      <c r="J573" t="s">
        <v>4257</v>
      </c>
      <c r="K573" t="str">
        <f t="shared" si="93"/>
        <v>04740</v>
      </c>
    </row>
    <row r="574" spans="1:11" customFormat="1" x14ac:dyDescent="0.25">
      <c r="A574" t="str">
        <f t="shared" si="82"/>
        <v>04</v>
      </c>
      <c r="B574" t="s">
        <v>130</v>
      </c>
      <c r="C574" t="str">
        <f t="shared" si="92"/>
        <v>079</v>
      </c>
      <c r="D574" t="s">
        <v>207</v>
      </c>
      <c r="E574" t="str">
        <f t="shared" si="90"/>
        <v>01</v>
      </c>
      <c r="F574" t="str">
        <f>"014"</f>
        <v>014</v>
      </c>
      <c r="G574" t="str">
        <f>""</f>
        <v/>
      </c>
      <c r="H574" t="s">
        <v>1</v>
      </c>
      <c r="I574" t="s">
        <v>1127</v>
      </c>
      <c r="J574" t="s">
        <v>4257</v>
      </c>
      <c r="K574" t="str">
        <f t="shared" si="93"/>
        <v>04740</v>
      </c>
    </row>
    <row r="575" spans="1:11" customFormat="1" x14ac:dyDescent="0.25">
      <c r="A575" t="str">
        <f t="shared" si="82"/>
        <v>04</v>
      </c>
      <c r="B575" t="s">
        <v>130</v>
      </c>
      <c r="C575" t="str">
        <f t="shared" si="92"/>
        <v>079</v>
      </c>
      <c r="D575" t="s">
        <v>207</v>
      </c>
      <c r="E575" t="str">
        <f t="shared" si="90"/>
        <v>01</v>
      </c>
      <c r="F575" t="str">
        <f>"014"</f>
        <v>014</v>
      </c>
      <c r="G575" t="str">
        <f>""</f>
        <v/>
      </c>
      <c r="H575" t="s">
        <v>0</v>
      </c>
      <c r="I575" t="s">
        <v>1127</v>
      </c>
      <c r="J575" t="s">
        <v>4257</v>
      </c>
      <c r="K575" t="str">
        <f t="shared" si="93"/>
        <v>04740</v>
      </c>
    </row>
    <row r="576" spans="1:11" customFormat="1" x14ac:dyDescent="0.25">
      <c r="A576" t="str">
        <f t="shared" si="82"/>
        <v>04</v>
      </c>
      <c r="B576" t="s">
        <v>130</v>
      </c>
      <c r="C576" t="str">
        <f t="shared" si="92"/>
        <v>079</v>
      </c>
      <c r="D576" t="s">
        <v>207</v>
      </c>
      <c r="E576" t="str">
        <f t="shared" si="90"/>
        <v>01</v>
      </c>
      <c r="F576" t="str">
        <f>"015"</f>
        <v>015</v>
      </c>
      <c r="G576" t="str">
        <f>""</f>
        <v/>
      </c>
      <c r="H576" t="s">
        <v>1</v>
      </c>
      <c r="I576" t="s">
        <v>1126</v>
      </c>
      <c r="J576" t="s">
        <v>4256</v>
      </c>
      <c r="K576" t="str">
        <f t="shared" si="93"/>
        <v>04740</v>
      </c>
    </row>
    <row r="577" spans="1:11" customFormat="1" x14ac:dyDescent="0.25">
      <c r="A577" t="str">
        <f t="shared" si="82"/>
        <v>04</v>
      </c>
      <c r="B577" t="s">
        <v>130</v>
      </c>
      <c r="C577" t="str">
        <f t="shared" si="92"/>
        <v>079</v>
      </c>
      <c r="D577" t="s">
        <v>207</v>
      </c>
      <c r="E577" t="str">
        <f t="shared" si="90"/>
        <v>01</v>
      </c>
      <c r="F577" t="str">
        <f>"015"</f>
        <v>015</v>
      </c>
      <c r="G577" t="str">
        <f>""</f>
        <v/>
      </c>
      <c r="H577" t="s">
        <v>0</v>
      </c>
      <c r="I577" t="s">
        <v>1126</v>
      </c>
      <c r="J577" t="s">
        <v>4256</v>
      </c>
      <c r="K577" t="str">
        <f t="shared" si="93"/>
        <v>04740</v>
      </c>
    </row>
    <row r="578" spans="1:11" customFormat="1" x14ac:dyDescent="0.25">
      <c r="A578" t="str">
        <f t="shared" si="82"/>
        <v>04</v>
      </c>
      <c r="B578" t="s">
        <v>130</v>
      </c>
      <c r="C578" t="str">
        <f t="shared" si="92"/>
        <v>079</v>
      </c>
      <c r="D578" t="s">
        <v>207</v>
      </c>
      <c r="E578" t="str">
        <f t="shared" si="90"/>
        <v>01</v>
      </c>
      <c r="F578" t="str">
        <f>"016"</f>
        <v>016</v>
      </c>
      <c r="G578" t="str">
        <f>""</f>
        <v/>
      </c>
      <c r="H578" t="s">
        <v>1</v>
      </c>
      <c r="I578" t="s">
        <v>1127</v>
      </c>
      <c r="J578" t="s">
        <v>4257</v>
      </c>
      <c r="K578" t="str">
        <f t="shared" si="93"/>
        <v>04740</v>
      </c>
    </row>
    <row r="579" spans="1:11" customFormat="1" x14ac:dyDescent="0.25">
      <c r="A579" t="str">
        <f t="shared" ref="A579:A642" si="94">"04"</f>
        <v>04</v>
      </c>
      <c r="B579" t="s">
        <v>130</v>
      </c>
      <c r="C579" t="str">
        <f t="shared" si="92"/>
        <v>079</v>
      </c>
      <c r="D579" t="s">
        <v>207</v>
      </c>
      <c r="E579" t="str">
        <f t="shared" si="90"/>
        <v>01</v>
      </c>
      <c r="F579" t="str">
        <f>"016"</f>
        <v>016</v>
      </c>
      <c r="G579" t="str">
        <f>""</f>
        <v/>
      </c>
      <c r="H579" t="s">
        <v>0</v>
      </c>
      <c r="I579" t="s">
        <v>1127</v>
      </c>
      <c r="J579" t="s">
        <v>4257</v>
      </c>
      <c r="K579" t="str">
        <f t="shared" si="93"/>
        <v>04740</v>
      </c>
    </row>
    <row r="580" spans="1:11" customFormat="1" x14ac:dyDescent="0.25">
      <c r="A580" t="str">
        <f t="shared" si="94"/>
        <v>04</v>
      </c>
      <c r="B580" t="s">
        <v>130</v>
      </c>
      <c r="C580" t="str">
        <f t="shared" si="92"/>
        <v>079</v>
      </c>
      <c r="D580" t="s">
        <v>207</v>
      </c>
      <c r="E580" t="str">
        <f t="shared" si="90"/>
        <v>01</v>
      </c>
      <c r="F580" t="str">
        <f>"017"</f>
        <v>017</v>
      </c>
      <c r="G580" t="str">
        <f>""</f>
        <v/>
      </c>
      <c r="H580" t="s">
        <v>1</v>
      </c>
      <c r="I580" t="s">
        <v>1123</v>
      </c>
      <c r="J580" t="s">
        <v>4253</v>
      </c>
      <c r="K580" t="str">
        <f t="shared" si="93"/>
        <v>04740</v>
      </c>
    </row>
    <row r="581" spans="1:11" customFormat="1" x14ac:dyDescent="0.25">
      <c r="A581" t="str">
        <f t="shared" si="94"/>
        <v>04</v>
      </c>
      <c r="B581" t="s">
        <v>130</v>
      </c>
      <c r="C581" t="str">
        <f t="shared" si="92"/>
        <v>079</v>
      </c>
      <c r="D581" t="s">
        <v>207</v>
      </c>
      <c r="E581" t="str">
        <f t="shared" si="90"/>
        <v>01</v>
      </c>
      <c r="F581" t="str">
        <f>"017"</f>
        <v>017</v>
      </c>
      <c r="G581" t="str">
        <f>""</f>
        <v/>
      </c>
      <c r="H581" t="s">
        <v>0</v>
      </c>
      <c r="I581" t="s">
        <v>1123</v>
      </c>
      <c r="J581" t="s">
        <v>4253</v>
      </c>
      <c r="K581" t="str">
        <f t="shared" si="93"/>
        <v>04740</v>
      </c>
    </row>
    <row r="582" spans="1:11" customFormat="1" x14ac:dyDescent="0.25">
      <c r="A582" t="str">
        <f t="shared" si="94"/>
        <v>04</v>
      </c>
      <c r="B582" t="s">
        <v>130</v>
      </c>
      <c r="C582" t="str">
        <f t="shared" si="92"/>
        <v>079</v>
      </c>
      <c r="D582" t="s">
        <v>207</v>
      </c>
      <c r="E582" t="str">
        <f t="shared" si="90"/>
        <v>01</v>
      </c>
      <c r="F582" t="str">
        <f>"018"</f>
        <v>018</v>
      </c>
      <c r="G582" t="str">
        <f>""</f>
        <v/>
      </c>
      <c r="H582" t="s">
        <v>1</v>
      </c>
      <c r="I582" t="s">
        <v>1126</v>
      </c>
      <c r="J582" t="s">
        <v>4256</v>
      </c>
      <c r="K582" t="str">
        <f t="shared" si="93"/>
        <v>04740</v>
      </c>
    </row>
    <row r="583" spans="1:11" customFormat="1" x14ac:dyDescent="0.25">
      <c r="A583" t="str">
        <f t="shared" si="94"/>
        <v>04</v>
      </c>
      <c r="B583" t="s">
        <v>130</v>
      </c>
      <c r="C583" t="str">
        <f t="shared" si="92"/>
        <v>079</v>
      </c>
      <c r="D583" t="s">
        <v>207</v>
      </c>
      <c r="E583" t="str">
        <f t="shared" si="90"/>
        <v>01</v>
      </c>
      <c r="F583" t="str">
        <f>"018"</f>
        <v>018</v>
      </c>
      <c r="G583" t="str">
        <f>""</f>
        <v/>
      </c>
      <c r="H583" t="s">
        <v>0</v>
      </c>
      <c r="I583" t="s">
        <v>1126</v>
      </c>
      <c r="J583" t="s">
        <v>4256</v>
      </c>
      <c r="K583" t="str">
        <f t="shared" si="93"/>
        <v>04740</v>
      </c>
    </row>
    <row r="584" spans="1:11" customFormat="1" x14ac:dyDescent="0.25">
      <c r="A584" t="str">
        <f t="shared" si="94"/>
        <v>04</v>
      </c>
      <c r="B584" t="s">
        <v>130</v>
      </c>
      <c r="C584" t="str">
        <f t="shared" si="92"/>
        <v>079</v>
      </c>
      <c r="D584" t="s">
        <v>207</v>
      </c>
      <c r="E584" t="str">
        <f t="shared" si="90"/>
        <v>01</v>
      </c>
      <c r="F584" t="str">
        <f>"019"</f>
        <v>019</v>
      </c>
      <c r="G584" t="str">
        <f>""</f>
        <v/>
      </c>
      <c r="H584" t="s">
        <v>1</v>
      </c>
      <c r="I584" t="s">
        <v>1127</v>
      </c>
      <c r="J584" t="s">
        <v>4257</v>
      </c>
      <c r="K584" t="str">
        <f t="shared" si="93"/>
        <v>04740</v>
      </c>
    </row>
    <row r="585" spans="1:11" customFormat="1" x14ac:dyDescent="0.25">
      <c r="A585" t="str">
        <f t="shared" si="94"/>
        <v>04</v>
      </c>
      <c r="B585" t="s">
        <v>130</v>
      </c>
      <c r="C585" t="str">
        <f t="shared" si="92"/>
        <v>079</v>
      </c>
      <c r="D585" t="s">
        <v>207</v>
      </c>
      <c r="E585" t="str">
        <f t="shared" si="90"/>
        <v>01</v>
      </c>
      <c r="F585" t="str">
        <f>"019"</f>
        <v>019</v>
      </c>
      <c r="G585" t="str">
        <f>""</f>
        <v/>
      </c>
      <c r="H585" t="s">
        <v>0</v>
      </c>
      <c r="I585" t="s">
        <v>1127</v>
      </c>
      <c r="J585" t="s">
        <v>4257</v>
      </c>
      <c r="K585" t="str">
        <f t="shared" si="93"/>
        <v>04740</v>
      </c>
    </row>
    <row r="586" spans="1:11" customFormat="1" x14ac:dyDescent="0.25">
      <c r="A586" t="str">
        <f t="shared" si="94"/>
        <v>04</v>
      </c>
      <c r="B586" t="s">
        <v>130</v>
      </c>
      <c r="C586" t="str">
        <f t="shared" si="92"/>
        <v>079</v>
      </c>
      <c r="D586" t="s">
        <v>207</v>
      </c>
      <c r="E586" t="str">
        <f t="shared" si="90"/>
        <v>01</v>
      </c>
      <c r="F586" t="str">
        <f>"020"</f>
        <v>020</v>
      </c>
      <c r="G586" t="str">
        <f>""</f>
        <v/>
      </c>
      <c r="H586" t="s">
        <v>1</v>
      </c>
      <c r="I586" t="s">
        <v>1127</v>
      </c>
      <c r="J586" t="s">
        <v>4257</v>
      </c>
      <c r="K586" t="str">
        <f t="shared" si="93"/>
        <v>04740</v>
      </c>
    </row>
    <row r="587" spans="1:11" customFormat="1" x14ac:dyDescent="0.25">
      <c r="A587" t="str">
        <f t="shared" si="94"/>
        <v>04</v>
      </c>
      <c r="B587" t="s">
        <v>130</v>
      </c>
      <c r="C587" t="str">
        <f t="shared" si="92"/>
        <v>079</v>
      </c>
      <c r="D587" t="s">
        <v>207</v>
      </c>
      <c r="E587" t="str">
        <f t="shared" si="90"/>
        <v>01</v>
      </c>
      <c r="F587" t="str">
        <f>"020"</f>
        <v>020</v>
      </c>
      <c r="G587" t="str">
        <f>""</f>
        <v/>
      </c>
      <c r="H587" t="s">
        <v>0</v>
      </c>
      <c r="I587" t="s">
        <v>1127</v>
      </c>
      <c r="J587" t="s">
        <v>4257</v>
      </c>
      <c r="K587" t="str">
        <f t="shared" si="93"/>
        <v>04740</v>
      </c>
    </row>
    <row r="588" spans="1:11" customFormat="1" x14ac:dyDescent="0.25">
      <c r="A588" t="str">
        <f t="shared" si="94"/>
        <v>04</v>
      </c>
      <c r="B588" t="s">
        <v>130</v>
      </c>
      <c r="C588" t="str">
        <f t="shared" si="92"/>
        <v>079</v>
      </c>
      <c r="D588" t="s">
        <v>207</v>
      </c>
      <c r="E588" t="str">
        <f t="shared" ref="E588:E651" si="95">"02"</f>
        <v>02</v>
      </c>
      <c r="F588" t="str">
        <f>"001"</f>
        <v>001</v>
      </c>
      <c r="G588" t="str">
        <f>""</f>
        <v/>
      </c>
      <c r="H588" t="s">
        <v>1</v>
      </c>
      <c r="I588" t="s">
        <v>1128</v>
      </c>
      <c r="J588" t="s">
        <v>4258</v>
      </c>
      <c r="K588" t="str">
        <f t="shared" si="93"/>
        <v>04740</v>
      </c>
    </row>
    <row r="589" spans="1:11" customFormat="1" x14ac:dyDescent="0.25">
      <c r="A589" t="str">
        <f t="shared" si="94"/>
        <v>04</v>
      </c>
      <c r="B589" t="s">
        <v>130</v>
      </c>
      <c r="C589" t="str">
        <f t="shared" si="92"/>
        <v>079</v>
      </c>
      <c r="D589" t="s">
        <v>207</v>
      </c>
      <c r="E589" t="str">
        <f t="shared" si="95"/>
        <v>02</v>
      </c>
      <c r="F589" t="str">
        <f>"001"</f>
        <v>001</v>
      </c>
      <c r="G589" t="str">
        <f>""</f>
        <v/>
      </c>
      <c r="H589" t="s">
        <v>0</v>
      </c>
      <c r="I589" t="s">
        <v>1128</v>
      </c>
      <c r="J589" t="s">
        <v>4258</v>
      </c>
      <c r="K589" t="str">
        <f t="shared" si="93"/>
        <v>04740</v>
      </c>
    </row>
    <row r="590" spans="1:11" customFormat="1" x14ac:dyDescent="0.25">
      <c r="A590" t="str">
        <f t="shared" si="94"/>
        <v>04</v>
      </c>
      <c r="B590" t="s">
        <v>130</v>
      </c>
      <c r="C590" t="str">
        <f t="shared" si="92"/>
        <v>079</v>
      </c>
      <c r="D590" t="s">
        <v>207</v>
      </c>
      <c r="E590" t="str">
        <f t="shared" si="95"/>
        <v>02</v>
      </c>
      <c r="F590" t="str">
        <f>"002"</f>
        <v>002</v>
      </c>
      <c r="G590" t="str">
        <f>"01"</f>
        <v>01</v>
      </c>
      <c r="H590" t="s">
        <v>1</v>
      </c>
      <c r="I590" t="s">
        <v>1129</v>
      </c>
      <c r="J590" t="s">
        <v>4259</v>
      </c>
      <c r="K590" t="str">
        <f t="shared" si="93"/>
        <v>04740</v>
      </c>
    </row>
    <row r="591" spans="1:11" customFormat="1" x14ac:dyDescent="0.25">
      <c r="A591" t="str">
        <f t="shared" si="94"/>
        <v>04</v>
      </c>
      <c r="B591" t="s">
        <v>130</v>
      </c>
      <c r="C591" t="str">
        <f t="shared" si="92"/>
        <v>079</v>
      </c>
      <c r="D591" t="s">
        <v>207</v>
      </c>
      <c r="E591" t="str">
        <f t="shared" si="95"/>
        <v>02</v>
      </c>
      <c r="F591" t="str">
        <f>"002"</f>
        <v>002</v>
      </c>
      <c r="G591" t="str">
        <f>"01"</f>
        <v>01</v>
      </c>
      <c r="H591" t="s">
        <v>0</v>
      </c>
      <c r="I591" t="s">
        <v>1129</v>
      </c>
      <c r="J591" t="s">
        <v>4259</v>
      </c>
      <c r="K591" t="str">
        <f t="shared" si="93"/>
        <v>04740</v>
      </c>
    </row>
    <row r="592" spans="1:11" customFormat="1" x14ac:dyDescent="0.25">
      <c r="A592" t="str">
        <f t="shared" si="94"/>
        <v>04</v>
      </c>
      <c r="B592" t="s">
        <v>130</v>
      </c>
      <c r="C592" t="str">
        <f t="shared" si="92"/>
        <v>079</v>
      </c>
      <c r="D592" t="s">
        <v>207</v>
      </c>
      <c r="E592" t="str">
        <f t="shared" si="95"/>
        <v>02</v>
      </c>
      <c r="F592" t="str">
        <f>"002"</f>
        <v>002</v>
      </c>
      <c r="G592" t="str">
        <f>"02"</f>
        <v>02</v>
      </c>
      <c r="H592" t="s">
        <v>2</v>
      </c>
      <c r="I592" t="s">
        <v>1130</v>
      </c>
      <c r="J592" t="s">
        <v>4260</v>
      </c>
      <c r="K592" t="str">
        <f>"04743"</f>
        <v>04743</v>
      </c>
    </row>
    <row r="593" spans="1:11" customFormat="1" x14ac:dyDescent="0.25">
      <c r="A593" t="str">
        <f t="shared" si="94"/>
        <v>04</v>
      </c>
      <c r="B593" t="s">
        <v>130</v>
      </c>
      <c r="C593" t="str">
        <f t="shared" si="92"/>
        <v>079</v>
      </c>
      <c r="D593" t="s">
        <v>207</v>
      </c>
      <c r="E593" t="str">
        <f t="shared" si="95"/>
        <v>02</v>
      </c>
      <c r="F593" t="str">
        <f>"003"</f>
        <v>003</v>
      </c>
      <c r="G593" t="str">
        <f>""</f>
        <v/>
      </c>
      <c r="H593" t="s">
        <v>1</v>
      </c>
      <c r="I593" t="s">
        <v>1131</v>
      </c>
      <c r="J593" t="s">
        <v>4261</v>
      </c>
      <c r="K593" t="str">
        <f>"04720"</f>
        <v>04720</v>
      </c>
    </row>
    <row r="594" spans="1:11" customFormat="1" x14ac:dyDescent="0.25">
      <c r="A594" t="str">
        <f t="shared" si="94"/>
        <v>04</v>
      </c>
      <c r="B594" t="s">
        <v>130</v>
      </c>
      <c r="C594" t="str">
        <f t="shared" si="92"/>
        <v>079</v>
      </c>
      <c r="D594" t="s">
        <v>207</v>
      </c>
      <c r="E594" t="str">
        <f t="shared" si="95"/>
        <v>02</v>
      </c>
      <c r="F594" t="str">
        <f>"003"</f>
        <v>003</v>
      </c>
      <c r="G594" t="str">
        <f>""</f>
        <v/>
      </c>
      <c r="H594" t="s">
        <v>0</v>
      </c>
      <c r="I594" t="s">
        <v>1131</v>
      </c>
      <c r="J594" t="s">
        <v>4261</v>
      </c>
      <c r="K594" t="str">
        <f>"04720"</f>
        <v>04720</v>
      </c>
    </row>
    <row r="595" spans="1:11" customFormat="1" x14ac:dyDescent="0.25">
      <c r="A595" t="str">
        <f t="shared" si="94"/>
        <v>04</v>
      </c>
      <c r="B595" t="s">
        <v>130</v>
      </c>
      <c r="C595" t="str">
        <f t="shared" si="92"/>
        <v>079</v>
      </c>
      <c r="D595" t="s">
        <v>207</v>
      </c>
      <c r="E595" t="str">
        <f t="shared" si="95"/>
        <v>02</v>
      </c>
      <c r="F595" t="str">
        <f>"004"</f>
        <v>004</v>
      </c>
      <c r="G595" t="str">
        <f>""</f>
        <v/>
      </c>
      <c r="H595" t="s">
        <v>1</v>
      </c>
      <c r="I595" t="s">
        <v>1131</v>
      </c>
      <c r="J595" t="s">
        <v>4261</v>
      </c>
      <c r="K595" t="str">
        <f>"04720"</f>
        <v>04720</v>
      </c>
    </row>
    <row r="596" spans="1:11" customFormat="1" x14ac:dyDescent="0.25">
      <c r="A596" t="str">
        <f t="shared" si="94"/>
        <v>04</v>
      </c>
      <c r="B596" t="s">
        <v>130</v>
      </c>
      <c r="C596" t="str">
        <f t="shared" si="92"/>
        <v>079</v>
      </c>
      <c r="D596" t="s">
        <v>207</v>
      </c>
      <c r="E596" t="str">
        <f t="shared" si="95"/>
        <v>02</v>
      </c>
      <c r="F596" t="str">
        <f>"004"</f>
        <v>004</v>
      </c>
      <c r="G596" t="str">
        <f>""</f>
        <v/>
      </c>
      <c r="H596" t="s">
        <v>0</v>
      </c>
      <c r="I596" t="s">
        <v>1131</v>
      </c>
      <c r="J596" t="s">
        <v>4261</v>
      </c>
      <c r="K596" t="str">
        <f>"04720"</f>
        <v>04720</v>
      </c>
    </row>
    <row r="597" spans="1:11" customFormat="1" x14ac:dyDescent="0.25">
      <c r="A597" t="str">
        <f t="shared" si="94"/>
        <v>04</v>
      </c>
      <c r="B597" t="s">
        <v>130</v>
      </c>
      <c r="C597" t="str">
        <f t="shared" si="92"/>
        <v>079</v>
      </c>
      <c r="D597" t="s">
        <v>207</v>
      </c>
      <c r="E597" t="str">
        <f t="shared" si="95"/>
        <v>02</v>
      </c>
      <c r="F597" t="str">
        <f>"005"</f>
        <v>005</v>
      </c>
      <c r="G597" t="str">
        <f>""</f>
        <v/>
      </c>
      <c r="H597" t="s">
        <v>3</v>
      </c>
      <c r="I597" t="s">
        <v>1132</v>
      </c>
      <c r="J597" t="s">
        <v>4262</v>
      </c>
      <c r="K597" t="str">
        <f>"04720"</f>
        <v>04720</v>
      </c>
    </row>
    <row r="598" spans="1:11" customFormat="1" x14ac:dyDescent="0.25">
      <c r="A598" t="str">
        <f t="shared" si="94"/>
        <v>04</v>
      </c>
      <c r="B598" t="s">
        <v>130</v>
      </c>
      <c r="C598" t="str">
        <f t="shared" si="92"/>
        <v>079</v>
      </c>
      <c r="D598" t="s">
        <v>207</v>
      </c>
      <c r="E598" t="str">
        <f t="shared" si="95"/>
        <v>02</v>
      </c>
      <c r="F598" t="str">
        <f>"006"</f>
        <v>006</v>
      </c>
      <c r="G598" t="str">
        <f>""</f>
        <v/>
      </c>
      <c r="H598" t="s">
        <v>1</v>
      </c>
      <c r="I598" t="s">
        <v>1128</v>
      </c>
      <c r="J598" t="s">
        <v>4258</v>
      </c>
      <c r="K598" t="str">
        <f>"04740"</f>
        <v>04740</v>
      </c>
    </row>
    <row r="599" spans="1:11" customFormat="1" x14ac:dyDescent="0.25">
      <c r="A599" t="str">
        <f t="shared" si="94"/>
        <v>04</v>
      </c>
      <c r="B599" t="s">
        <v>130</v>
      </c>
      <c r="C599" t="str">
        <f t="shared" si="92"/>
        <v>079</v>
      </c>
      <c r="D599" t="s">
        <v>207</v>
      </c>
      <c r="E599" t="str">
        <f t="shared" si="95"/>
        <v>02</v>
      </c>
      <c r="F599" t="str">
        <f>"006"</f>
        <v>006</v>
      </c>
      <c r="G599" t="str">
        <f>""</f>
        <v/>
      </c>
      <c r="H599" t="s">
        <v>0</v>
      </c>
      <c r="I599" t="s">
        <v>1128</v>
      </c>
      <c r="J599" t="s">
        <v>4258</v>
      </c>
      <c r="K599" t="str">
        <f>"04740"</f>
        <v>04740</v>
      </c>
    </row>
    <row r="600" spans="1:11" customFormat="1" x14ac:dyDescent="0.25">
      <c r="A600" t="str">
        <f t="shared" si="94"/>
        <v>04</v>
      </c>
      <c r="B600" t="s">
        <v>130</v>
      </c>
      <c r="C600" t="str">
        <f t="shared" si="92"/>
        <v>079</v>
      </c>
      <c r="D600" t="s">
        <v>207</v>
      </c>
      <c r="E600" t="str">
        <f t="shared" si="95"/>
        <v>02</v>
      </c>
      <c r="F600" t="str">
        <f>"007"</f>
        <v>007</v>
      </c>
      <c r="G600" t="str">
        <f>""</f>
        <v/>
      </c>
      <c r="H600" t="s">
        <v>1</v>
      </c>
      <c r="I600" t="s">
        <v>1133</v>
      </c>
      <c r="J600" t="s">
        <v>4263</v>
      </c>
      <c r="K600" t="str">
        <f>"04720"</f>
        <v>04720</v>
      </c>
    </row>
    <row r="601" spans="1:11" customFormat="1" x14ac:dyDescent="0.25">
      <c r="A601" t="str">
        <f t="shared" si="94"/>
        <v>04</v>
      </c>
      <c r="B601" t="s">
        <v>130</v>
      </c>
      <c r="C601" t="str">
        <f t="shared" si="92"/>
        <v>079</v>
      </c>
      <c r="D601" t="s">
        <v>207</v>
      </c>
      <c r="E601" t="str">
        <f t="shared" si="95"/>
        <v>02</v>
      </c>
      <c r="F601" t="str">
        <f>"007"</f>
        <v>007</v>
      </c>
      <c r="G601" t="str">
        <f>""</f>
        <v/>
      </c>
      <c r="H601" t="s">
        <v>0</v>
      </c>
      <c r="I601" t="s">
        <v>1133</v>
      </c>
      <c r="J601" t="s">
        <v>4263</v>
      </c>
      <c r="K601" t="str">
        <f>"04720"</f>
        <v>04720</v>
      </c>
    </row>
    <row r="602" spans="1:11" customFormat="1" x14ac:dyDescent="0.25">
      <c r="A602" t="str">
        <f t="shared" si="94"/>
        <v>04</v>
      </c>
      <c r="B602" t="s">
        <v>130</v>
      </c>
      <c r="C602" t="str">
        <f t="shared" si="92"/>
        <v>079</v>
      </c>
      <c r="D602" t="s">
        <v>207</v>
      </c>
      <c r="E602" t="str">
        <f t="shared" si="95"/>
        <v>02</v>
      </c>
      <c r="F602" t="str">
        <f>"008"</f>
        <v>008</v>
      </c>
      <c r="G602" t="str">
        <f>""</f>
        <v/>
      </c>
      <c r="H602" t="s">
        <v>1</v>
      </c>
      <c r="I602" t="s">
        <v>1132</v>
      </c>
      <c r="J602" t="s">
        <v>4262</v>
      </c>
      <c r="K602" t="str">
        <f>"04720"</f>
        <v>04720</v>
      </c>
    </row>
    <row r="603" spans="1:11" customFormat="1" x14ac:dyDescent="0.25">
      <c r="A603" t="str">
        <f t="shared" si="94"/>
        <v>04</v>
      </c>
      <c r="B603" t="s">
        <v>130</v>
      </c>
      <c r="C603" t="str">
        <f t="shared" si="92"/>
        <v>079</v>
      </c>
      <c r="D603" t="s">
        <v>207</v>
      </c>
      <c r="E603" t="str">
        <f t="shared" si="95"/>
        <v>02</v>
      </c>
      <c r="F603" t="str">
        <f>"008"</f>
        <v>008</v>
      </c>
      <c r="G603" t="str">
        <f>""</f>
        <v/>
      </c>
      <c r="H603" t="s">
        <v>0</v>
      </c>
      <c r="I603" t="s">
        <v>1132</v>
      </c>
      <c r="J603" t="s">
        <v>4262</v>
      </c>
      <c r="K603" t="str">
        <f>"04720"</f>
        <v>04720</v>
      </c>
    </row>
    <row r="604" spans="1:11" customFormat="1" x14ac:dyDescent="0.25">
      <c r="A604" t="str">
        <f t="shared" si="94"/>
        <v>04</v>
      </c>
      <c r="B604" t="s">
        <v>130</v>
      </c>
      <c r="C604" t="str">
        <f t="shared" si="92"/>
        <v>079</v>
      </c>
      <c r="D604" t="s">
        <v>207</v>
      </c>
      <c r="E604" t="str">
        <f t="shared" si="95"/>
        <v>02</v>
      </c>
      <c r="F604" t="str">
        <f>"009"</f>
        <v>009</v>
      </c>
      <c r="G604" t="str">
        <f>""</f>
        <v/>
      </c>
      <c r="H604" t="s">
        <v>1</v>
      </c>
      <c r="I604" t="s">
        <v>1129</v>
      </c>
      <c r="J604" t="s">
        <v>4259</v>
      </c>
      <c r="K604" t="str">
        <f>"04740"</f>
        <v>04740</v>
      </c>
    </row>
    <row r="605" spans="1:11" customFormat="1" x14ac:dyDescent="0.25">
      <c r="A605" t="str">
        <f t="shared" si="94"/>
        <v>04</v>
      </c>
      <c r="B605" t="s">
        <v>130</v>
      </c>
      <c r="C605" t="str">
        <f t="shared" si="92"/>
        <v>079</v>
      </c>
      <c r="D605" t="s">
        <v>207</v>
      </c>
      <c r="E605" t="str">
        <f t="shared" si="95"/>
        <v>02</v>
      </c>
      <c r="F605" t="str">
        <f>"009"</f>
        <v>009</v>
      </c>
      <c r="G605" t="str">
        <f>""</f>
        <v/>
      </c>
      <c r="H605" t="s">
        <v>0</v>
      </c>
      <c r="I605" t="s">
        <v>1129</v>
      </c>
      <c r="J605" t="s">
        <v>4259</v>
      </c>
      <c r="K605" t="str">
        <f>"04740"</f>
        <v>04740</v>
      </c>
    </row>
    <row r="606" spans="1:11" customFormat="1" x14ac:dyDescent="0.25">
      <c r="A606" t="str">
        <f t="shared" si="94"/>
        <v>04</v>
      </c>
      <c r="B606" t="s">
        <v>130</v>
      </c>
      <c r="C606" t="str">
        <f t="shared" si="92"/>
        <v>079</v>
      </c>
      <c r="D606" t="s">
        <v>207</v>
      </c>
      <c r="E606" t="str">
        <f t="shared" si="95"/>
        <v>02</v>
      </c>
      <c r="F606" t="str">
        <f>"010"</f>
        <v>010</v>
      </c>
      <c r="G606" t="str">
        <f>""</f>
        <v/>
      </c>
      <c r="H606" t="s">
        <v>1</v>
      </c>
      <c r="I606" t="s">
        <v>1131</v>
      </c>
      <c r="J606" t="s">
        <v>4261</v>
      </c>
      <c r="K606" t="str">
        <f t="shared" ref="K606:K616" si="96">"04720"</f>
        <v>04720</v>
      </c>
    </row>
    <row r="607" spans="1:11" customFormat="1" x14ac:dyDescent="0.25">
      <c r="A607" t="str">
        <f t="shared" si="94"/>
        <v>04</v>
      </c>
      <c r="B607" t="s">
        <v>130</v>
      </c>
      <c r="C607" t="str">
        <f t="shared" si="92"/>
        <v>079</v>
      </c>
      <c r="D607" t="s">
        <v>207</v>
      </c>
      <c r="E607" t="str">
        <f t="shared" si="95"/>
        <v>02</v>
      </c>
      <c r="F607" t="str">
        <f>"010"</f>
        <v>010</v>
      </c>
      <c r="G607" t="str">
        <f>""</f>
        <v/>
      </c>
      <c r="H607" t="s">
        <v>0</v>
      </c>
      <c r="I607" t="s">
        <v>1131</v>
      </c>
      <c r="J607" t="s">
        <v>4261</v>
      </c>
      <c r="K607" t="str">
        <f t="shared" si="96"/>
        <v>04720</v>
      </c>
    </row>
    <row r="608" spans="1:11" customFormat="1" x14ac:dyDescent="0.25">
      <c r="A608" t="str">
        <f t="shared" si="94"/>
        <v>04</v>
      </c>
      <c r="B608" t="s">
        <v>130</v>
      </c>
      <c r="C608" t="str">
        <f t="shared" si="92"/>
        <v>079</v>
      </c>
      <c r="D608" t="s">
        <v>207</v>
      </c>
      <c r="E608" t="str">
        <f t="shared" si="95"/>
        <v>02</v>
      </c>
      <c r="F608" t="str">
        <f>"011"</f>
        <v>011</v>
      </c>
      <c r="G608" t="str">
        <f>""</f>
        <v/>
      </c>
      <c r="H608" t="s">
        <v>1</v>
      </c>
      <c r="I608" t="s">
        <v>1134</v>
      </c>
      <c r="J608" t="s">
        <v>4264</v>
      </c>
      <c r="K608" t="str">
        <f t="shared" si="96"/>
        <v>04720</v>
      </c>
    </row>
    <row r="609" spans="1:11" customFormat="1" x14ac:dyDescent="0.25">
      <c r="A609" t="str">
        <f t="shared" si="94"/>
        <v>04</v>
      </c>
      <c r="B609" t="s">
        <v>130</v>
      </c>
      <c r="C609" t="str">
        <f t="shared" si="92"/>
        <v>079</v>
      </c>
      <c r="D609" t="s">
        <v>207</v>
      </c>
      <c r="E609" t="str">
        <f t="shared" si="95"/>
        <v>02</v>
      </c>
      <c r="F609" t="str">
        <f>"011"</f>
        <v>011</v>
      </c>
      <c r="G609" t="str">
        <f>""</f>
        <v/>
      </c>
      <c r="H609" t="s">
        <v>0</v>
      </c>
      <c r="I609" t="s">
        <v>1134</v>
      </c>
      <c r="J609" t="s">
        <v>4264</v>
      </c>
      <c r="K609" t="str">
        <f t="shared" si="96"/>
        <v>04720</v>
      </c>
    </row>
    <row r="610" spans="1:11" customFormat="1" x14ac:dyDescent="0.25">
      <c r="A610" t="str">
        <f t="shared" si="94"/>
        <v>04</v>
      </c>
      <c r="B610" t="s">
        <v>130</v>
      </c>
      <c r="C610" t="str">
        <f t="shared" si="92"/>
        <v>079</v>
      </c>
      <c r="D610" t="s">
        <v>207</v>
      </c>
      <c r="E610" t="str">
        <f t="shared" si="95"/>
        <v>02</v>
      </c>
      <c r="F610" t="str">
        <f>"012"</f>
        <v>012</v>
      </c>
      <c r="G610" t="str">
        <f>""</f>
        <v/>
      </c>
      <c r="H610" t="s">
        <v>1</v>
      </c>
      <c r="I610" t="s">
        <v>1131</v>
      </c>
      <c r="J610" t="s">
        <v>4261</v>
      </c>
      <c r="K610" t="str">
        <f t="shared" si="96"/>
        <v>04720</v>
      </c>
    </row>
    <row r="611" spans="1:11" customFormat="1" x14ac:dyDescent="0.25">
      <c r="A611" t="str">
        <f t="shared" si="94"/>
        <v>04</v>
      </c>
      <c r="B611" t="s">
        <v>130</v>
      </c>
      <c r="C611" t="str">
        <f t="shared" si="92"/>
        <v>079</v>
      </c>
      <c r="D611" t="s">
        <v>207</v>
      </c>
      <c r="E611" t="str">
        <f t="shared" si="95"/>
        <v>02</v>
      </c>
      <c r="F611" t="str">
        <f>"012"</f>
        <v>012</v>
      </c>
      <c r="G611" t="str">
        <f>""</f>
        <v/>
      </c>
      <c r="H611" t="s">
        <v>0</v>
      </c>
      <c r="I611" t="s">
        <v>1131</v>
      </c>
      <c r="J611" t="s">
        <v>4261</v>
      </c>
      <c r="K611" t="str">
        <f t="shared" si="96"/>
        <v>04720</v>
      </c>
    </row>
    <row r="612" spans="1:11" customFormat="1" x14ac:dyDescent="0.25">
      <c r="A612" t="str">
        <f t="shared" si="94"/>
        <v>04</v>
      </c>
      <c r="B612" t="s">
        <v>130</v>
      </c>
      <c r="C612" t="str">
        <f t="shared" si="92"/>
        <v>079</v>
      </c>
      <c r="D612" t="s">
        <v>207</v>
      </c>
      <c r="E612" t="str">
        <f t="shared" si="95"/>
        <v>02</v>
      </c>
      <c r="F612" t="str">
        <f>"012"</f>
        <v>012</v>
      </c>
      <c r="G612" t="str">
        <f>""</f>
        <v/>
      </c>
      <c r="H612" t="s">
        <v>2</v>
      </c>
      <c r="I612" t="s">
        <v>1131</v>
      </c>
      <c r="J612" t="s">
        <v>4261</v>
      </c>
      <c r="K612" t="str">
        <f t="shared" si="96"/>
        <v>04720</v>
      </c>
    </row>
    <row r="613" spans="1:11" customFormat="1" x14ac:dyDescent="0.25">
      <c r="A613" t="str">
        <f t="shared" si="94"/>
        <v>04</v>
      </c>
      <c r="B613" t="s">
        <v>130</v>
      </c>
      <c r="C613" t="str">
        <f t="shared" si="92"/>
        <v>079</v>
      </c>
      <c r="D613" t="s">
        <v>207</v>
      </c>
      <c r="E613" t="str">
        <f t="shared" si="95"/>
        <v>02</v>
      </c>
      <c r="F613" t="str">
        <f>"013"</f>
        <v>013</v>
      </c>
      <c r="G613" t="str">
        <f>""</f>
        <v/>
      </c>
      <c r="H613" t="s">
        <v>1</v>
      </c>
      <c r="I613" t="s">
        <v>1133</v>
      </c>
      <c r="J613" t="s">
        <v>4263</v>
      </c>
      <c r="K613" t="str">
        <f t="shared" si="96"/>
        <v>04720</v>
      </c>
    </row>
    <row r="614" spans="1:11" customFormat="1" x14ac:dyDescent="0.25">
      <c r="A614" t="str">
        <f t="shared" si="94"/>
        <v>04</v>
      </c>
      <c r="B614" t="s">
        <v>130</v>
      </c>
      <c r="C614" t="str">
        <f t="shared" si="92"/>
        <v>079</v>
      </c>
      <c r="D614" t="s">
        <v>207</v>
      </c>
      <c r="E614" t="str">
        <f t="shared" si="95"/>
        <v>02</v>
      </c>
      <c r="F614" t="str">
        <f>"013"</f>
        <v>013</v>
      </c>
      <c r="G614" t="str">
        <f>""</f>
        <v/>
      </c>
      <c r="H614" t="s">
        <v>0</v>
      </c>
      <c r="I614" t="s">
        <v>1133</v>
      </c>
      <c r="J614" t="s">
        <v>4263</v>
      </c>
      <c r="K614" t="str">
        <f t="shared" si="96"/>
        <v>04720</v>
      </c>
    </row>
    <row r="615" spans="1:11" customFormat="1" x14ac:dyDescent="0.25">
      <c r="A615" t="str">
        <f t="shared" si="94"/>
        <v>04</v>
      </c>
      <c r="B615" t="s">
        <v>130</v>
      </c>
      <c r="C615" t="str">
        <f t="shared" si="92"/>
        <v>079</v>
      </c>
      <c r="D615" t="s">
        <v>207</v>
      </c>
      <c r="E615" t="str">
        <f t="shared" si="95"/>
        <v>02</v>
      </c>
      <c r="F615" t="str">
        <f>"014"</f>
        <v>014</v>
      </c>
      <c r="G615" t="str">
        <f>""</f>
        <v/>
      </c>
      <c r="H615" t="s">
        <v>1</v>
      </c>
      <c r="I615" t="s">
        <v>1131</v>
      </c>
      <c r="J615" t="s">
        <v>4261</v>
      </c>
      <c r="K615" t="str">
        <f t="shared" si="96"/>
        <v>04720</v>
      </c>
    </row>
    <row r="616" spans="1:11" customFormat="1" x14ac:dyDescent="0.25">
      <c r="A616" t="str">
        <f t="shared" si="94"/>
        <v>04</v>
      </c>
      <c r="B616" t="s">
        <v>130</v>
      </c>
      <c r="C616" t="str">
        <f t="shared" si="92"/>
        <v>079</v>
      </c>
      <c r="D616" t="s">
        <v>207</v>
      </c>
      <c r="E616" t="str">
        <f t="shared" si="95"/>
        <v>02</v>
      </c>
      <c r="F616" t="str">
        <f>"014"</f>
        <v>014</v>
      </c>
      <c r="G616" t="str">
        <f>""</f>
        <v/>
      </c>
      <c r="H616" t="s">
        <v>0</v>
      </c>
      <c r="I616" t="s">
        <v>1131</v>
      </c>
      <c r="J616" t="s">
        <v>4261</v>
      </c>
      <c r="K616" t="str">
        <f t="shared" si="96"/>
        <v>04720</v>
      </c>
    </row>
    <row r="617" spans="1:11" customFormat="1" x14ac:dyDescent="0.25">
      <c r="A617" t="str">
        <f t="shared" si="94"/>
        <v>04</v>
      </c>
      <c r="B617" t="s">
        <v>130</v>
      </c>
      <c r="C617" t="str">
        <f t="shared" ref="C617:C653" si="97">"079"</f>
        <v>079</v>
      </c>
      <c r="D617" t="s">
        <v>207</v>
      </c>
      <c r="E617" t="str">
        <f t="shared" si="95"/>
        <v>02</v>
      </c>
      <c r="F617" t="str">
        <f>"015"</f>
        <v>015</v>
      </c>
      <c r="G617" t="str">
        <f>""</f>
        <v/>
      </c>
      <c r="H617" t="s">
        <v>1</v>
      </c>
      <c r="I617" t="s">
        <v>1128</v>
      </c>
      <c r="J617" t="s">
        <v>4258</v>
      </c>
      <c r="K617" t="str">
        <f>"04740"</f>
        <v>04740</v>
      </c>
    </row>
    <row r="618" spans="1:11" customFormat="1" x14ac:dyDescent="0.25">
      <c r="A618" t="str">
        <f t="shared" si="94"/>
        <v>04</v>
      </c>
      <c r="B618" t="s">
        <v>130</v>
      </c>
      <c r="C618" t="str">
        <f t="shared" si="97"/>
        <v>079</v>
      </c>
      <c r="D618" t="s">
        <v>207</v>
      </c>
      <c r="E618" t="str">
        <f t="shared" si="95"/>
        <v>02</v>
      </c>
      <c r="F618" t="str">
        <f>"015"</f>
        <v>015</v>
      </c>
      <c r="G618" t="str">
        <f>""</f>
        <v/>
      </c>
      <c r="H618" t="s">
        <v>0</v>
      </c>
      <c r="I618" t="s">
        <v>1128</v>
      </c>
      <c r="J618" t="s">
        <v>4258</v>
      </c>
      <c r="K618" t="str">
        <f>"04740"</f>
        <v>04740</v>
      </c>
    </row>
    <row r="619" spans="1:11" customFormat="1" x14ac:dyDescent="0.25">
      <c r="A619" t="str">
        <f t="shared" si="94"/>
        <v>04</v>
      </c>
      <c r="B619" t="s">
        <v>130</v>
      </c>
      <c r="C619" t="str">
        <f t="shared" si="97"/>
        <v>079</v>
      </c>
      <c r="D619" t="s">
        <v>207</v>
      </c>
      <c r="E619" t="str">
        <f t="shared" si="95"/>
        <v>02</v>
      </c>
      <c r="F619" t="str">
        <f>"016"</f>
        <v>016</v>
      </c>
      <c r="G619" t="str">
        <f>""</f>
        <v/>
      </c>
      <c r="H619" t="s">
        <v>1</v>
      </c>
      <c r="I619" t="s">
        <v>1131</v>
      </c>
      <c r="J619" t="s">
        <v>4261</v>
      </c>
      <c r="K619" t="str">
        <f t="shared" ref="K619:K629" si="98">"04720"</f>
        <v>04720</v>
      </c>
    </row>
    <row r="620" spans="1:11" customFormat="1" x14ac:dyDescent="0.25">
      <c r="A620" t="str">
        <f t="shared" si="94"/>
        <v>04</v>
      </c>
      <c r="B620" t="s">
        <v>130</v>
      </c>
      <c r="C620" t="str">
        <f t="shared" si="97"/>
        <v>079</v>
      </c>
      <c r="D620" t="s">
        <v>207</v>
      </c>
      <c r="E620" t="str">
        <f t="shared" si="95"/>
        <v>02</v>
      </c>
      <c r="F620" t="str">
        <f>"016"</f>
        <v>016</v>
      </c>
      <c r="G620" t="str">
        <f>""</f>
        <v/>
      </c>
      <c r="H620" t="s">
        <v>0</v>
      </c>
      <c r="I620" t="s">
        <v>1131</v>
      </c>
      <c r="J620" t="s">
        <v>4261</v>
      </c>
      <c r="K620" t="str">
        <f t="shared" si="98"/>
        <v>04720</v>
      </c>
    </row>
    <row r="621" spans="1:11" customFormat="1" x14ac:dyDescent="0.25">
      <c r="A621" t="str">
        <f t="shared" si="94"/>
        <v>04</v>
      </c>
      <c r="B621" t="s">
        <v>130</v>
      </c>
      <c r="C621" t="str">
        <f t="shared" si="97"/>
        <v>079</v>
      </c>
      <c r="D621" t="s">
        <v>207</v>
      </c>
      <c r="E621" t="str">
        <f t="shared" si="95"/>
        <v>02</v>
      </c>
      <c r="F621" t="str">
        <f>"017"</f>
        <v>017</v>
      </c>
      <c r="G621" t="str">
        <f>""</f>
        <v/>
      </c>
      <c r="H621" t="s">
        <v>1</v>
      </c>
      <c r="I621" t="s">
        <v>1134</v>
      </c>
      <c r="J621" t="s">
        <v>4264</v>
      </c>
      <c r="K621" t="str">
        <f t="shared" si="98"/>
        <v>04720</v>
      </c>
    </row>
    <row r="622" spans="1:11" customFormat="1" x14ac:dyDescent="0.25">
      <c r="A622" t="str">
        <f t="shared" si="94"/>
        <v>04</v>
      </c>
      <c r="B622" t="s">
        <v>130</v>
      </c>
      <c r="C622" t="str">
        <f t="shared" si="97"/>
        <v>079</v>
      </c>
      <c r="D622" t="s">
        <v>207</v>
      </c>
      <c r="E622" t="str">
        <f t="shared" si="95"/>
        <v>02</v>
      </c>
      <c r="F622" t="str">
        <f>"017"</f>
        <v>017</v>
      </c>
      <c r="G622" t="str">
        <f>""</f>
        <v/>
      </c>
      <c r="H622" t="s">
        <v>0</v>
      </c>
      <c r="I622" t="s">
        <v>1134</v>
      </c>
      <c r="J622" t="s">
        <v>4264</v>
      </c>
      <c r="K622" t="str">
        <f t="shared" si="98"/>
        <v>04720</v>
      </c>
    </row>
    <row r="623" spans="1:11" customFormat="1" x14ac:dyDescent="0.25">
      <c r="A623" t="str">
        <f t="shared" si="94"/>
        <v>04</v>
      </c>
      <c r="B623" t="s">
        <v>130</v>
      </c>
      <c r="C623" t="str">
        <f t="shared" si="97"/>
        <v>079</v>
      </c>
      <c r="D623" t="s">
        <v>207</v>
      </c>
      <c r="E623" t="str">
        <f t="shared" si="95"/>
        <v>02</v>
      </c>
      <c r="F623" t="str">
        <f>"018"</f>
        <v>018</v>
      </c>
      <c r="G623" t="str">
        <f>""</f>
        <v/>
      </c>
      <c r="H623" t="s">
        <v>1</v>
      </c>
      <c r="I623" t="s">
        <v>1131</v>
      </c>
      <c r="J623" t="s">
        <v>4261</v>
      </c>
      <c r="K623" t="str">
        <f t="shared" si="98"/>
        <v>04720</v>
      </c>
    </row>
    <row r="624" spans="1:11" customFormat="1" x14ac:dyDescent="0.25">
      <c r="A624" t="str">
        <f t="shared" si="94"/>
        <v>04</v>
      </c>
      <c r="B624" t="s">
        <v>130</v>
      </c>
      <c r="C624" t="str">
        <f t="shared" si="97"/>
        <v>079</v>
      </c>
      <c r="D624" t="s">
        <v>207</v>
      </c>
      <c r="E624" t="str">
        <f t="shared" si="95"/>
        <v>02</v>
      </c>
      <c r="F624" t="str">
        <f>"018"</f>
        <v>018</v>
      </c>
      <c r="G624" t="str">
        <f>""</f>
        <v/>
      </c>
      <c r="H624" t="s">
        <v>0</v>
      </c>
      <c r="I624" t="s">
        <v>1131</v>
      </c>
      <c r="J624" t="s">
        <v>4261</v>
      </c>
      <c r="K624" t="str">
        <f t="shared" si="98"/>
        <v>04720</v>
      </c>
    </row>
    <row r="625" spans="1:11" customFormat="1" x14ac:dyDescent="0.25">
      <c r="A625" t="str">
        <f t="shared" si="94"/>
        <v>04</v>
      </c>
      <c r="B625" t="s">
        <v>130</v>
      </c>
      <c r="C625" t="str">
        <f t="shared" si="97"/>
        <v>079</v>
      </c>
      <c r="D625" t="s">
        <v>207</v>
      </c>
      <c r="E625" t="str">
        <f t="shared" si="95"/>
        <v>02</v>
      </c>
      <c r="F625" t="str">
        <f>"019"</f>
        <v>019</v>
      </c>
      <c r="G625" t="str">
        <f>""</f>
        <v/>
      </c>
      <c r="H625" t="s">
        <v>1</v>
      </c>
      <c r="I625" t="s">
        <v>1132</v>
      </c>
      <c r="J625" t="s">
        <v>4262</v>
      </c>
      <c r="K625" t="str">
        <f t="shared" si="98"/>
        <v>04720</v>
      </c>
    </row>
    <row r="626" spans="1:11" customFormat="1" x14ac:dyDescent="0.25">
      <c r="A626" t="str">
        <f t="shared" si="94"/>
        <v>04</v>
      </c>
      <c r="B626" t="s">
        <v>130</v>
      </c>
      <c r="C626" t="str">
        <f t="shared" si="97"/>
        <v>079</v>
      </c>
      <c r="D626" t="s">
        <v>207</v>
      </c>
      <c r="E626" t="str">
        <f t="shared" si="95"/>
        <v>02</v>
      </c>
      <c r="F626" t="str">
        <f>"019"</f>
        <v>019</v>
      </c>
      <c r="G626" t="str">
        <f>""</f>
        <v/>
      </c>
      <c r="H626" t="s">
        <v>0</v>
      </c>
      <c r="I626" t="s">
        <v>1132</v>
      </c>
      <c r="J626" t="s">
        <v>4262</v>
      </c>
      <c r="K626" t="str">
        <f t="shared" si="98"/>
        <v>04720</v>
      </c>
    </row>
    <row r="627" spans="1:11" customFormat="1" x14ac:dyDescent="0.25">
      <c r="A627" t="str">
        <f t="shared" si="94"/>
        <v>04</v>
      </c>
      <c r="B627" t="s">
        <v>130</v>
      </c>
      <c r="C627" t="str">
        <f t="shared" si="97"/>
        <v>079</v>
      </c>
      <c r="D627" t="s">
        <v>207</v>
      </c>
      <c r="E627" t="str">
        <f t="shared" si="95"/>
        <v>02</v>
      </c>
      <c r="F627" t="str">
        <f>"020"</f>
        <v>020</v>
      </c>
      <c r="G627" t="str">
        <f>""</f>
        <v/>
      </c>
      <c r="H627" t="s">
        <v>1</v>
      </c>
      <c r="I627" t="s">
        <v>1131</v>
      </c>
      <c r="J627" t="s">
        <v>4261</v>
      </c>
      <c r="K627" t="str">
        <f t="shared" si="98"/>
        <v>04720</v>
      </c>
    </row>
    <row r="628" spans="1:11" customFormat="1" x14ac:dyDescent="0.25">
      <c r="A628" t="str">
        <f t="shared" si="94"/>
        <v>04</v>
      </c>
      <c r="B628" t="s">
        <v>130</v>
      </c>
      <c r="C628" t="str">
        <f t="shared" si="97"/>
        <v>079</v>
      </c>
      <c r="D628" t="s">
        <v>207</v>
      </c>
      <c r="E628" t="str">
        <f t="shared" si="95"/>
        <v>02</v>
      </c>
      <c r="F628" t="str">
        <f>"020"</f>
        <v>020</v>
      </c>
      <c r="G628" t="str">
        <f>""</f>
        <v/>
      </c>
      <c r="H628" t="s">
        <v>0</v>
      </c>
      <c r="I628" t="s">
        <v>1131</v>
      </c>
      <c r="J628" t="s">
        <v>4261</v>
      </c>
      <c r="K628" t="str">
        <f t="shared" si="98"/>
        <v>04720</v>
      </c>
    </row>
    <row r="629" spans="1:11" customFormat="1" x14ac:dyDescent="0.25">
      <c r="A629" t="str">
        <f t="shared" si="94"/>
        <v>04</v>
      </c>
      <c r="B629" t="s">
        <v>130</v>
      </c>
      <c r="C629" t="str">
        <f t="shared" si="97"/>
        <v>079</v>
      </c>
      <c r="D629" t="s">
        <v>207</v>
      </c>
      <c r="E629" t="str">
        <f t="shared" si="95"/>
        <v>02</v>
      </c>
      <c r="F629" t="str">
        <f>"020"</f>
        <v>020</v>
      </c>
      <c r="G629" t="str">
        <f>""</f>
        <v/>
      </c>
      <c r="H629" t="s">
        <v>2</v>
      </c>
      <c r="I629" t="s">
        <v>1131</v>
      </c>
      <c r="J629" t="s">
        <v>4261</v>
      </c>
      <c r="K629" t="str">
        <f t="shared" si="98"/>
        <v>04720</v>
      </c>
    </row>
    <row r="630" spans="1:11" customFormat="1" x14ac:dyDescent="0.25">
      <c r="A630" t="str">
        <f t="shared" si="94"/>
        <v>04</v>
      </c>
      <c r="B630" t="s">
        <v>130</v>
      </c>
      <c r="C630" t="str">
        <f t="shared" si="97"/>
        <v>079</v>
      </c>
      <c r="D630" t="s">
        <v>207</v>
      </c>
      <c r="E630" t="str">
        <f t="shared" si="95"/>
        <v>02</v>
      </c>
      <c r="F630" t="str">
        <f>"021"</f>
        <v>021</v>
      </c>
      <c r="G630" t="str">
        <f>""</f>
        <v/>
      </c>
      <c r="H630" t="s">
        <v>1</v>
      </c>
      <c r="I630" t="s">
        <v>1129</v>
      </c>
      <c r="J630" t="s">
        <v>4259</v>
      </c>
      <c r="K630" t="str">
        <f>"04740"</f>
        <v>04740</v>
      </c>
    </row>
    <row r="631" spans="1:11" customFormat="1" x14ac:dyDescent="0.25">
      <c r="A631" t="str">
        <f t="shared" si="94"/>
        <v>04</v>
      </c>
      <c r="B631" t="s">
        <v>130</v>
      </c>
      <c r="C631" t="str">
        <f t="shared" si="97"/>
        <v>079</v>
      </c>
      <c r="D631" t="s">
        <v>207</v>
      </c>
      <c r="E631" t="str">
        <f t="shared" si="95"/>
        <v>02</v>
      </c>
      <c r="F631" t="str">
        <f>"021"</f>
        <v>021</v>
      </c>
      <c r="G631" t="str">
        <f>""</f>
        <v/>
      </c>
      <c r="H631" t="s">
        <v>0</v>
      </c>
      <c r="I631" t="s">
        <v>1129</v>
      </c>
      <c r="J631" t="s">
        <v>4259</v>
      </c>
      <c r="K631" t="str">
        <f>"04740"</f>
        <v>04740</v>
      </c>
    </row>
    <row r="632" spans="1:11" customFormat="1" x14ac:dyDescent="0.25">
      <c r="A632" t="str">
        <f t="shared" si="94"/>
        <v>04</v>
      </c>
      <c r="B632" t="s">
        <v>130</v>
      </c>
      <c r="C632" t="str">
        <f t="shared" si="97"/>
        <v>079</v>
      </c>
      <c r="D632" t="s">
        <v>207</v>
      </c>
      <c r="E632" t="str">
        <f t="shared" si="95"/>
        <v>02</v>
      </c>
      <c r="F632" t="str">
        <f>"022"</f>
        <v>022</v>
      </c>
      <c r="G632" t="str">
        <f>""</f>
        <v/>
      </c>
      <c r="H632" t="s">
        <v>1</v>
      </c>
      <c r="I632" t="s">
        <v>1131</v>
      </c>
      <c r="J632" t="s">
        <v>4261</v>
      </c>
      <c r="K632" t="str">
        <f t="shared" ref="K632:K638" si="99">"04720"</f>
        <v>04720</v>
      </c>
    </row>
    <row r="633" spans="1:11" customFormat="1" x14ac:dyDescent="0.25">
      <c r="A633" t="str">
        <f t="shared" si="94"/>
        <v>04</v>
      </c>
      <c r="B633" t="s">
        <v>130</v>
      </c>
      <c r="C633" t="str">
        <f t="shared" si="97"/>
        <v>079</v>
      </c>
      <c r="D633" t="s">
        <v>207</v>
      </c>
      <c r="E633" t="str">
        <f t="shared" si="95"/>
        <v>02</v>
      </c>
      <c r="F633" t="str">
        <f>"022"</f>
        <v>022</v>
      </c>
      <c r="G633" t="str">
        <f>""</f>
        <v/>
      </c>
      <c r="H633" t="s">
        <v>0</v>
      </c>
      <c r="I633" t="s">
        <v>1131</v>
      </c>
      <c r="J633" t="s">
        <v>4261</v>
      </c>
      <c r="K633" t="str">
        <f t="shared" si="99"/>
        <v>04720</v>
      </c>
    </row>
    <row r="634" spans="1:11" customFormat="1" x14ac:dyDescent="0.25">
      <c r="A634" t="str">
        <f t="shared" si="94"/>
        <v>04</v>
      </c>
      <c r="B634" t="s">
        <v>130</v>
      </c>
      <c r="C634" t="str">
        <f t="shared" si="97"/>
        <v>079</v>
      </c>
      <c r="D634" t="s">
        <v>207</v>
      </c>
      <c r="E634" t="str">
        <f t="shared" si="95"/>
        <v>02</v>
      </c>
      <c r="F634" t="str">
        <f>"023"</f>
        <v>023</v>
      </c>
      <c r="G634" t="str">
        <f>""</f>
        <v/>
      </c>
      <c r="H634" t="s">
        <v>1</v>
      </c>
      <c r="I634" t="s">
        <v>1131</v>
      </c>
      <c r="J634" t="s">
        <v>4261</v>
      </c>
      <c r="K634" t="str">
        <f t="shared" si="99"/>
        <v>04720</v>
      </c>
    </row>
    <row r="635" spans="1:11" customFormat="1" x14ac:dyDescent="0.25">
      <c r="A635" t="str">
        <f t="shared" si="94"/>
        <v>04</v>
      </c>
      <c r="B635" t="s">
        <v>130</v>
      </c>
      <c r="C635" t="str">
        <f t="shared" si="97"/>
        <v>079</v>
      </c>
      <c r="D635" t="s">
        <v>207</v>
      </c>
      <c r="E635" t="str">
        <f t="shared" si="95"/>
        <v>02</v>
      </c>
      <c r="F635" t="str">
        <f>"023"</f>
        <v>023</v>
      </c>
      <c r="G635" t="str">
        <f>""</f>
        <v/>
      </c>
      <c r="H635" t="s">
        <v>0</v>
      </c>
      <c r="I635" t="s">
        <v>1131</v>
      </c>
      <c r="J635" t="s">
        <v>4261</v>
      </c>
      <c r="K635" t="str">
        <f t="shared" si="99"/>
        <v>04720</v>
      </c>
    </row>
    <row r="636" spans="1:11" customFormat="1" x14ac:dyDescent="0.25">
      <c r="A636" t="str">
        <f t="shared" si="94"/>
        <v>04</v>
      </c>
      <c r="B636" t="s">
        <v>130</v>
      </c>
      <c r="C636" t="str">
        <f t="shared" si="97"/>
        <v>079</v>
      </c>
      <c r="D636" t="s">
        <v>207</v>
      </c>
      <c r="E636" t="str">
        <f t="shared" si="95"/>
        <v>02</v>
      </c>
      <c r="F636" t="str">
        <f>"023"</f>
        <v>023</v>
      </c>
      <c r="G636" t="str">
        <f>""</f>
        <v/>
      </c>
      <c r="H636" t="s">
        <v>2</v>
      </c>
      <c r="I636" t="s">
        <v>1131</v>
      </c>
      <c r="J636" t="s">
        <v>4261</v>
      </c>
      <c r="K636" t="str">
        <f t="shared" si="99"/>
        <v>04720</v>
      </c>
    </row>
    <row r="637" spans="1:11" customFormat="1" x14ac:dyDescent="0.25">
      <c r="A637" t="str">
        <f t="shared" si="94"/>
        <v>04</v>
      </c>
      <c r="B637" t="s">
        <v>130</v>
      </c>
      <c r="C637" t="str">
        <f t="shared" si="97"/>
        <v>079</v>
      </c>
      <c r="D637" t="s">
        <v>207</v>
      </c>
      <c r="E637" t="str">
        <f t="shared" si="95"/>
        <v>02</v>
      </c>
      <c r="F637" t="str">
        <f>"024"</f>
        <v>024</v>
      </c>
      <c r="G637" t="str">
        <f>""</f>
        <v/>
      </c>
      <c r="H637" t="s">
        <v>1</v>
      </c>
      <c r="I637" t="s">
        <v>1132</v>
      </c>
      <c r="J637" t="s">
        <v>4262</v>
      </c>
      <c r="K637" t="str">
        <f t="shared" si="99"/>
        <v>04720</v>
      </c>
    </row>
    <row r="638" spans="1:11" customFormat="1" x14ac:dyDescent="0.25">
      <c r="A638" t="str">
        <f t="shared" si="94"/>
        <v>04</v>
      </c>
      <c r="B638" t="s">
        <v>130</v>
      </c>
      <c r="C638" t="str">
        <f t="shared" si="97"/>
        <v>079</v>
      </c>
      <c r="D638" t="s">
        <v>207</v>
      </c>
      <c r="E638" t="str">
        <f t="shared" si="95"/>
        <v>02</v>
      </c>
      <c r="F638" t="str">
        <f>"024"</f>
        <v>024</v>
      </c>
      <c r="G638" t="str">
        <f>""</f>
        <v/>
      </c>
      <c r="H638" t="s">
        <v>0</v>
      </c>
      <c r="I638" t="s">
        <v>1132</v>
      </c>
      <c r="J638" t="s">
        <v>4262</v>
      </c>
      <c r="K638" t="str">
        <f t="shared" si="99"/>
        <v>04720</v>
      </c>
    </row>
    <row r="639" spans="1:11" customFormat="1" x14ac:dyDescent="0.25">
      <c r="A639" t="str">
        <f t="shared" si="94"/>
        <v>04</v>
      </c>
      <c r="B639" t="s">
        <v>130</v>
      </c>
      <c r="C639" t="str">
        <f t="shared" si="97"/>
        <v>079</v>
      </c>
      <c r="D639" t="s">
        <v>207</v>
      </c>
      <c r="E639" t="str">
        <f t="shared" si="95"/>
        <v>02</v>
      </c>
      <c r="F639" t="str">
        <f>"025"</f>
        <v>025</v>
      </c>
      <c r="G639" t="str">
        <f>""</f>
        <v/>
      </c>
      <c r="H639" t="s">
        <v>1</v>
      </c>
      <c r="I639" t="s">
        <v>1128</v>
      </c>
      <c r="J639" t="s">
        <v>4258</v>
      </c>
      <c r="K639" t="str">
        <f>"04740"</f>
        <v>04740</v>
      </c>
    </row>
    <row r="640" spans="1:11" customFormat="1" x14ac:dyDescent="0.25">
      <c r="A640" t="str">
        <f t="shared" si="94"/>
        <v>04</v>
      </c>
      <c r="B640" t="s">
        <v>130</v>
      </c>
      <c r="C640" t="str">
        <f t="shared" si="97"/>
        <v>079</v>
      </c>
      <c r="D640" t="s">
        <v>207</v>
      </c>
      <c r="E640" t="str">
        <f t="shared" si="95"/>
        <v>02</v>
      </c>
      <c r="F640" t="str">
        <f>"025"</f>
        <v>025</v>
      </c>
      <c r="G640" t="str">
        <f>""</f>
        <v/>
      </c>
      <c r="H640" t="s">
        <v>0</v>
      </c>
      <c r="I640" t="s">
        <v>1128</v>
      </c>
      <c r="J640" t="s">
        <v>4258</v>
      </c>
      <c r="K640" t="str">
        <f>"04740"</f>
        <v>04740</v>
      </c>
    </row>
    <row r="641" spans="1:11" customFormat="1" x14ac:dyDescent="0.25">
      <c r="A641" t="str">
        <f t="shared" si="94"/>
        <v>04</v>
      </c>
      <c r="B641" t="s">
        <v>130</v>
      </c>
      <c r="C641" t="str">
        <f t="shared" si="97"/>
        <v>079</v>
      </c>
      <c r="D641" t="s">
        <v>207</v>
      </c>
      <c r="E641" t="str">
        <f t="shared" si="95"/>
        <v>02</v>
      </c>
      <c r="F641" t="str">
        <f>"026"</f>
        <v>026</v>
      </c>
      <c r="G641" t="str">
        <f>""</f>
        <v/>
      </c>
      <c r="H641" t="s">
        <v>1</v>
      </c>
      <c r="I641" t="s">
        <v>1132</v>
      </c>
      <c r="J641" t="s">
        <v>4262</v>
      </c>
      <c r="K641" t="str">
        <f>"04720"</f>
        <v>04720</v>
      </c>
    </row>
    <row r="642" spans="1:11" customFormat="1" x14ac:dyDescent="0.25">
      <c r="A642" t="str">
        <f t="shared" si="94"/>
        <v>04</v>
      </c>
      <c r="B642" t="s">
        <v>130</v>
      </c>
      <c r="C642" t="str">
        <f t="shared" si="97"/>
        <v>079</v>
      </c>
      <c r="D642" t="s">
        <v>207</v>
      </c>
      <c r="E642" t="str">
        <f t="shared" si="95"/>
        <v>02</v>
      </c>
      <c r="F642" t="str">
        <f>"026"</f>
        <v>026</v>
      </c>
      <c r="G642" t="str">
        <f>""</f>
        <v/>
      </c>
      <c r="H642" t="s">
        <v>0</v>
      </c>
      <c r="I642" t="s">
        <v>1132</v>
      </c>
      <c r="J642" t="s">
        <v>4262</v>
      </c>
      <c r="K642" t="str">
        <f>"04720"</f>
        <v>04720</v>
      </c>
    </row>
    <row r="643" spans="1:11" customFormat="1" x14ac:dyDescent="0.25">
      <c r="A643" t="str">
        <f t="shared" ref="A643:A706" si="100">"04"</f>
        <v>04</v>
      </c>
      <c r="B643" t="s">
        <v>130</v>
      </c>
      <c r="C643" t="str">
        <f t="shared" si="97"/>
        <v>079</v>
      </c>
      <c r="D643" t="s">
        <v>207</v>
      </c>
      <c r="E643" t="str">
        <f t="shared" si="95"/>
        <v>02</v>
      </c>
      <c r="F643" t="str">
        <f>"027"</f>
        <v>027</v>
      </c>
      <c r="G643" t="str">
        <f>""</f>
        <v/>
      </c>
      <c r="H643" t="s">
        <v>1</v>
      </c>
      <c r="I643" t="s">
        <v>1129</v>
      </c>
      <c r="J643" t="s">
        <v>4259</v>
      </c>
      <c r="K643" t="str">
        <f>"04740"</f>
        <v>04740</v>
      </c>
    </row>
    <row r="644" spans="1:11" customFormat="1" x14ac:dyDescent="0.25">
      <c r="A644" t="str">
        <f t="shared" si="100"/>
        <v>04</v>
      </c>
      <c r="B644" t="s">
        <v>130</v>
      </c>
      <c r="C644" t="str">
        <f t="shared" si="97"/>
        <v>079</v>
      </c>
      <c r="D644" t="s">
        <v>207</v>
      </c>
      <c r="E644" t="str">
        <f t="shared" si="95"/>
        <v>02</v>
      </c>
      <c r="F644" t="str">
        <f>"027"</f>
        <v>027</v>
      </c>
      <c r="G644" t="str">
        <f>""</f>
        <v/>
      </c>
      <c r="H644" t="s">
        <v>0</v>
      </c>
      <c r="I644" t="s">
        <v>1129</v>
      </c>
      <c r="J644" t="s">
        <v>4259</v>
      </c>
      <c r="K644" t="str">
        <f>"04740"</f>
        <v>04740</v>
      </c>
    </row>
    <row r="645" spans="1:11" customFormat="1" x14ac:dyDescent="0.25">
      <c r="A645" t="str">
        <f t="shared" si="100"/>
        <v>04</v>
      </c>
      <c r="B645" t="s">
        <v>130</v>
      </c>
      <c r="C645" t="str">
        <f t="shared" si="97"/>
        <v>079</v>
      </c>
      <c r="D645" t="s">
        <v>207</v>
      </c>
      <c r="E645" t="str">
        <f t="shared" si="95"/>
        <v>02</v>
      </c>
      <c r="F645" t="str">
        <f>"027"</f>
        <v>027</v>
      </c>
      <c r="G645" t="str">
        <f>""</f>
        <v/>
      </c>
      <c r="H645" t="s">
        <v>2</v>
      </c>
      <c r="I645" t="s">
        <v>1129</v>
      </c>
      <c r="J645" t="s">
        <v>4259</v>
      </c>
      <c r="K645" t="str">
        <f>"04740"</f>
        <v>04740</v>
      </c>
    </row>
    <row r="646" spans="1:11" customFormat="1" x14ac:dyDescent="0.25">
      <c r="A646" t="str">
        <f t="shared" si="100"/>
        <v>04</v>
      </c>
      <c r="B646" t="s">
        <v>130</v>
      </c>
      <c r="C646" t="str">
        <f t="shared" si="97"/>
        <v>079</v>
      </c>
      <c r="D646" t="s">
        <v>207</v>
      </c>
      <c r="E646" t="str">
        <f t="shared" si="95"/>
        <v>02</v>
      </c>
      <c r="F646" t="str">
        <f>"028"</f>
        <v>028</v>
      </c>
      <c r="G646" t="str">
        <f>""</f>
        <v/>
      </c>
      <c r="H646" t="s">
        <v>1</v>
      </c>
      <c r="I646" t="s">
        <v>1131</v>
      </c>
      <c r="J646" t="s">
        <v>4261</v>
      </c>
      <c r="K646" t="str">
        <f>"04720"</f>
        <v>04720</v>
      </c>
    </row>
    <row r="647" spans="1:11" customFormat="1" x14ac:dyDescent="0.25">
      <c r="A647" t="str">
        <f t="shared" si="100"/>
        <v>04</v>
      </c>
      <c r="B647" t="s">
        <v>130</v>
      </c>
      <c r="C647" t="str">
        <f t="shared" si="97"/>
        <v>079</v>
      </c>
      <c r="D647" t="s">
        <v>207</v>
      </c>
      <c r="E647" t="str">
        <f t="shared" si="95"/>
        <v>02</v>
      </c>
      <c r="F647" t="str">
        <f>"028"</f>
        <v>028</v>
      </c>
      <c r="G647" t="str">
        <f>""</f>
        <v/>
      </c>
      <c r="H647" t="s">
        <v>0</v>
      </c>
      <c r="I647" t="s">
        <v>1131</v>
      </c>
      <c r="J647" t="s">
        <v>4261</v>
      </c>
      <c r="K647" t="str">
        <f>"04720"</f>
        <v>04720</v>
      </c>
    </row>
    <row r="648" spans="1:11" customFormat="1" x14ac:dyDescent="0.25">
      <c r="A648" t="str">
        <f t="shared" si="100"/>
        <v>04</v>
      </c>
      <c r="B648" t="s">
        <v>130</v>
      </c>
      <c r="C648" t="str">
        <f t="shared" si="97"/>
        <v>079</v>
      </c>
      <c r="D648" t="s">
        <v>207</v>
      </c>
      <c r="E648" t="str">
        <f t="shared" si="95"/>
        <v>02</v>
      </c>
      <c r="F648" t="str">
        <f>"029"</f>
        <v>029</v>
      </c>
      <c r="G648" t="str">
        <f>""</f>
        <v/>
      </c>
      <c r="H648" t="s">
        <v>1</v>
      </c>
      <c r="I648" t="s">
        <v>1128</v>
      </c>
      <c r="J648" t="s">
        <v>4258</v>
      </c>
      <c r="K648" t="str">
        <f>"04740"</f>
        <v>04740</v>
      </c>
    </row>
    <row r="649" spans="1:11" customFormat="1" x14ac:dyDescent="0.25">
      <c r="A649" t="str">
        <f t="shared" si="100"/>
        <v>04</v>
      </c>
      <c r="B649" t="s">
        <v>130</v>
      </c>
      <c r="C649" t="str">
        <f t="shared" si="97"/>
        <v>079</v>
      </c>
      <c r="D649" t="s">
        <v>207</v>
      </c>
      <c r="E649" t="str">
        <f t="shared" si="95"/>
        <v>02</v>
      </c>
      <c r="F649" t="str">
        <f>"029"</f>
        <v>029</v>
      </c>
      <c r="G649" t="str">
        <f>""</f>
        <v/>
      </c>
      <c r="H649" t="s">
        <v>0</v>
      </c>
      <c r="I649" t="s">
        <v>1128</v>
      </c>
      <c r="J649" t="s">
        <v>4258</v>
      </c>
      <c r="K649" t="str">
        <f>"04740"</f>
        <v>04740</v>
      </c>
    </row>
    <row r="650" spans="1:11" customFormat="1" x14ac:dyDescent="0.25">
      <c r="A650" t="str">
        <f t="shared" si="100"/>
        <v>04</v>
      </c>
      <c r="B650" t="s">
        <v>130</v>
      </c>
      <c r="C650" t="str">
        <f t="shared" si="97"/>
        <v>079</v>
      </c>
      <c r="D650" t="s">
        <v>207</v>
      </c>
      <c r="E650" t="str">
        <f t="shared" si="95"/>
        <v>02</v>
      </c>
      <c r="F650" t="str">
        <f>"030"</f>
        <v>030</v>
      </c>
      <c r="G650" t="str">
        <f>""</f>
        <v/>
      </c>
      <c r="H650" t="s">
        <v>1</v>
      </c>
      <c r="I650" t="s">
        <v>1131</v>
      </c>
      <c r="J650" t="s">
        <v>4261</v>
      </c>
      <c r="K650" t="str">
        <f>"04720"</f>
        <v>04720</v>
      </c>
    </row>
    <row r="651" spans="1:11" customFormat="1" x14ac:dyDescent="0.25">
      <c r="A651" t="str">
        <f t="shared" si="100"/>
        <v>04</v>
      </c>
      <c r="B651" t="s">
        <v>130</v>
      </c>
      <c r="C651" t="str">
        <f t="shared" si="97"/>
        <v>079</v>
      </c>
      <c r="D651" t="s">
        <v>207</v>
      </c>
      <c r="E651" t="str">
        <f t="shared" si="95"/>
        <v>02</v>
      </c>
      <c r="F651" t="str">
        <f>"030"</f>
        <v>030</v>
      </c>
      <c r="G651" t="str">
        <f>""</f>
        <v/>
      </c>
      <c r="H651" t="s">
        <v>0</v>
      </c>
      <c r="I651" t="s">
        <v>1131</v>
      </c>
      <c r="J651" t="s">
        <v>4261</v>
      </c>
      <c r="K651" t="str">
        <f>"04720"</f>
        <v>04720</v>
      </c>
    </row>
    <row r="652" spans="1:11" customFormat="1" x14ac:dyDescent="0.25">
      <c r="A652" t="str">
        <f t="shared" si="100"/>
        <v>04</v>
      </c>
      <c r="B652" t="s">
        <v>130</v>
      </c>
      <c r="C652" t="str">
        <f t="shared" si="97"/>
        <v>079</v>
      </c>
      <c r="D652" t="s">
        <v>207</v>
      </c>
      <c r="E652" t="str">
        <f t="shared" ref="E652:E653" si="101">"02"</f>
        <v>02</v>
      </c>
      <c r="F652" t="str">
        <f>"031"</f>
        <v>031</v>
      </c>
      <c r="G652" t="str">
        <f>""</f>
        <v/>
      </c>
      <c r="H652" t="s">
        <v>1</v>
      </c>
      <c r="I652" t="s">
        <v>1131</v>
      </c>
      <c r="J652" t="s">
        <v>4261</v>
      </c>
      <c r="K652" t="str">
        <f>"04720"</f>
        <v>04720</v>
      </c>
    </row>
    <row r="653" spans="1:11" customFormat="1" x14ac:dyDescent="0.25">
      <c r="A653" t="str">
        <f t="shared" si="100"/>
        <v>04</v>
      </c>
      <c r="B653" t="s">
        <v>130</v>
      </c>
      <c r="C653" t="str">
        <f t="shared" si="97"/>
        <v>079</v>
      </c>
      <c r="D653" t="s">
        <v>207</v>
      </c>
      <c r="E653" t="str">
        <f t="shared" si="101"/>
        <v>02</v>
      </c>
      <c r="F653" t="str">
        <f>"031"</f>
        <v>031</v>
      </c>
      <c r="G653" t="str">
        <f>""</f>
        <v/>
      </c>
      <c r="H653" t="s">
        <v>0</v>
      </c>
      <c r="I653" t="s">
        <v>1131</v>
      </c>
      <c r="J653" t="s">
        <v>4261</v>
      </c>
      <c r="K653" t="str">
        <f>"04720"</f>
        <v>04720</v>
      </c>
    </row>
    <row r="654" spans="1:11" customFormat="1" x14ac:dyDescent="0.25">
      <c r="A654" t="str">
        <f t="shared" si="100"/>
        <v>04</v>
      </c>
      <c r="B654" t="s">
        <v>130</v>
      </c>
      <c r="C654" t="str">
        <f>"080"</f>
        <v>080</v>
      </c>
      <c r="D654" t="s">
        <v>209</v>
      </c>
      <c r="E654" t="str">
        <f>"01"</f>
        <v>01</v>
      </c>
      <c r="F654" t="str">
        <f t="shared" ref="F654:F677" si="102">"001"</f>
        <v>001</v>
      </c>
      <c r="G654" t="str">
        <f>""</f>
        <v/>
      </c>
      <c r="H654" t="s">
        <v>3</v>
      </c>
      <c r="I654" t="s">
        <v>1135</v>
      </c>
      <c r="J654" t="s">
        <v>4265</v>
      </c>
      <c r="K654" t="str">
        <f>"04568"</f>
        <v>04568</v>
      </c>
    </row>
    <row r="655" spans="1:11" customFormat="1" x14ac:dyDescent="0.25">
      <c r="A655" t="str">
        <f t="shared" si="100"/>
        <v>04</v>
      </c>
      <c r="B655" t="s">
        <v>130</v>
      </c>
      <c r="C655" t="str">
        <f>"081"</f>
        <v>081</v>
      </c>
      <c r="D655" t="s">
        <v>210</v>
      </c>
      <c r="E655" t="str">
        <f>"01"</f>
        <v>01</v>
      </c>
      <c r="F655" t="str">
        <f t="shared" si="102"/>
        <v>001</v>
      </c>
      <c r="G655" t="str">
        <f>""</f>
        <v/>
      </c>
      <c r="H655" t="s">
        <v>3</v>
      </c>
      <c r="I655" t="s">
        <v>35</v>
      </c>
      <c r="J655" t="s">
        <v>4266</v>
      </c>
      <c r="K655" t="str">
        <f>"04420"</f>
        <v>04420</v>
      </c>
    </row>
    <row r="656" spans="1:11" customFormat="1" x14ac:dyDescent="0.25">
      <c r="A656" t="str">
        <f t="shared" si="100"/>
        <v>04</v>
      </c>
      <c r="B656" t="s">
        <v>130</v>
      </c>
      <c r="C656" t="str">
        <f>"082"</f>
        <v>082</v>
      </c>
      <c r="D656" t="s">
        <v>211</v>
      </c>
      <c r="E656" t="str">
        <f>"01"</f>
        <v>01</v>
      </c>
      <c r="F656" t="str">
        <f t="shared" si="102"/>
        <v>001</v>
      </c>
      <c r="G656" t="str">
        <f>""</f>
        <v/>
      </c>
      <c r="H656" t="s">
        <v>3</v>
      </c>
      <c r="I656" t="s">
        <v>1136</v>
      </c>
      <c r="J656" t="s">
        <v>4162</v>
      </c>
      <c r="K656" t="str">
        <f>"04213"</f>
        <v>04213</v>
      </c>
    </row>
    <row r="657" spans="1:11" customFormat="1" x14ac:dyDescent="0.25">
      <c r="A657" t="str">
        <f t="shared" si="100"/>
        <v>04</v>
      </c>
      <c r="B657" t="s">
        <v>130</v>
      </c>
      <c r="C657" t="str">
        <f>"083"</f>
        <v>083</v>
      </c>
      <c r="D657" t="s">
        <v>212</v>
      </c>
      <c r="E657" t="str">
        <f>"01"</f>
        <v>01</v>
      </c>
      <c r="F657" t="str">
        <f t="shared" si="102"/>
        <v>001</v>
      </c>
      <c r="G657" t="str">
        <f>""</f>
        <v/>
      </c>
      <c r="H657" t="s">
        <v>1</v>
      </c>
      <c r="I657" t="s">
        <v>1137</v>
      </c>
      <c r="J657" t="s">
        <v>4267</v>
      </c>
      <c r="K657" t="str">
        <f>"04890"</f>
        <v>04890</v>
      </c>
    </row>
    <row r="658" spans="1:11" customFormat="1" x14ac:dyDescent="0.25">
      <c r="A658" t="str">
        <f t="shared" si="100"/>
        <v>04</v>
      </c>
      <c r="B658" t="s">
        <v>130</v>
      </c>
      <c r="C658" t="str">
        <f>"083"</f>
        <v>083</v>
      </c>
      <c r="D658" t="s">
        <v>212</v>
      </c>
      <c r="E658" t="str">
        <f>"01"</f>
        <v>01</v>
      </c>
      <c r="F658" t="str">
        <f t="shared" si="102"/>
        <v>001</v>
      </c>
      <c r="G658" t="str">
        <f>""</f>
        <v/>
      </c>
      <c r="H658" t="s">
        <v>0</v>
      </c>
      <c r="I658" t="s">
        <v>1137</v>
      </c>
      <c r="J658" t="s">
        <v>4267</v>
      </c>
      <c r="K658" t="str">
        <f>"04890"</f>
        <v>04890</v>
      </c>
    </row>
    <row r="659" spans="1:11" customFormat="1" x14ac:dyDescent="0.25">
      <c r="A659" t="str">
        <f t="shared" si="100"/>
        <v>04</v>
      </c>
      <c r="B659" t="s">
        <v>130</v>
      </c>
      <c r="C659" t="str">
        <f>"083"</f>
        <v>083</v>
      </c>
      <c r="D659" t="s">
        <v>212</v>
      </c>
      <c r="E659" t="str">
        <f>"02"</f>
        <v>02</v>
      </c>
      <c r="F659" t="str">
        <f t="shared" si="102"/>
        <v>001</v>
      </c>
      <c r="G659" t="str">
        <f>"01"</f>
        <v>01</v>
      </c>
      <c r="H659" t="s">
        <v>1</v>
      </c>
      <c r="I659" t="s">
        <v>1138</v>
      </c>
      <c r="J659" t="s">
        <v>4268</v>
      </c>
      <c r="K659" t="str">
        <f>"04890"</f>
        <v>04890</v>
      </c>
    </row>
    <row r="660" spans="1:11" customFormat="1" x14ac:dyDescent="0.25">
      <c r="A660" t="str">
        <f t="shared" si="100"/>
        <v>04</v>
      </c>
      <c r="B660" t="s">
        <v>130</v>
      </c>
      <c r="C660" t="str">
        <f>"083"</f>
        <v>083</v>
      </c>
      <c r="D660" t="s">
        <v>212</v>
      </c>
      <c r="E660" t="str">
        <f>"02"</f>
        <v>02</v>
      </c>
      <c r="F660" t="str">
        <f t="shared" si="102"/>
        <v>001</v>
      </c>
      <c r="G660" t="str">
        <f>"02"</f>
        <v>02</v>
      </c>
      <c r="H660" t="s">
        <v>0</v>
      </c>
      <c r="I660" t="s">
        <v>1139</v>
      </c>
      <c r="J660" t="s">
        <v>4269</v>
      </c>
      <c r="K660" t="str">
        <f>"04899"</f>
        <v>04899</v>
      </c>
    </row>
    <row r="661" spans="1:11" customFormat="1" x14ac:dyDescent="0.25">
      <c r="A661" t="str">
        <f t="shared" si="100"/>
        <v>04</v>
      </c>
      <c r="B661" t="s">
        <v>130</v>
      </c>
      <c r="C661" t="str">
        <f>"084"</f>
        <v>084</v>
      </c>
      <c r="D661" t="s">
        <v>213</v>
      </c>
      <c r="E661" t="str">
        <f t="shared" ref="E661:E669" si="103">"01"</f>
        <v>01</v>
      </c>
      <c r="F661" t="str">
        <f t="shared" si="102"/>
        <v>001</v>
      </c>
      <c r="G661" t="str">
        <f>""</f>
        <v/>
      </c>
      <c r="H661" t="s">
        <v>3</v>
      </c>
      <c r="I661" t="s">
        <v>1140</v>
      </c>
      <c r="J661" t="s">
        <v>4270</v>
      </c>
      <c r="K661" t="str">
        <f>"04878"</f>
        <v>04878</v>
      </c>
    </row>
    <row r="662" spans="1:11" customFormat="1" x14ac:dyDescent="0.25">
      <c r="A662" t="str">
        <f t="shared" si="100"/>
        <v>04</v>
      </c>
      <c r="B662" t="s">
        <v>130</v>
      </c>
      <c r="C662" t="str">
        <f>"085"</f>
        <v>085</v>
      </c>
      <c r="D662" t="s">
        <v>214</v>
      </c>
      <c r="E662" t="str">
        <f t="shared" si="103"/>
        <v>01</v>
      </c>
      <c r="F662" t="str">
        <f t="shared" si="102"/>
        <v>001</v>
      </c>
      <c r="G662" t="str">
        <f>""</f>
        <v/>
      </c>
      <c r="H662" t="s">
        <v>3</v>
      </c>
      <c r="I662" t="s">
        <v>1141</v>
      </c>
      <c r="J662" t="s">
        <v>4271</v>
      </c>
      <c r="K662" t="str">
        <f>"04877"</f>
        <v>04877</v>
      </c>
    </row>
    <row r="663" spans="1:11" customFormat="1" x14ac:dyDescent="0.25">
      <c r="A663" t="str">
        <f t="shared" si="100"/>
        <v>04</v>
      </c>
      <c r="B663" t="s">
        <v>130</v>
      </c>
      <c r="C663" t="str">
        <f>"086"</f>
        <v>086</v>
      </c>
      <c r="D663" t="s">
        <v>215</v>
      </c>
      <c r="E663" t="str">
        <f t="shared" si="103"/>
        <v>01</v>
      </c>
      <c r="F663" t="str">
        <f t="shared" si="102"/>
        <v>001</v>
      </c>
      <c r="G663" t="str">
        <f>"01"</f>
        <v>01</v>
      </c>
      <c r="H663" t="s">
        <v>1</v>
      </c>
      <c r="I663" t="s">
        <v>1142</v>
      </c>
      <c r="J663" t="s">
        <v>4272</v>
      </c>
      <c r="K663" t="str">
        <f>"04277"</f>
        <v>04277</v>
      </c>
    </row>
    <row r="664" spans="1:11" customFormat="1" x14ac:dyDescent="0.25">
      <c r="A664" t="str">
        <f t="shared" si="100"/>
        <v>04</v>
      </c>
      <c r="B664" t="s">
        <v>130</v>
      </c>
      <c r="C664" t="str">
        <f>"086"</f>
        <v>086</v>
      </c>
      <c r="D664" t="s">
        <v>215</v>
      </c>
      <c r="E664" t="str">
        <f t="shared" si="103"/>
        <v>01</v>
      </c>
      <c r="F664" t="str">
        <f t="shared" si="102"/>
        <v>001</v>
      </c>
      <c r="G664" t="str">
        <f>"02"</f>
        <v>02</v>
      </c>
      <c r="H664" t="s">
        <v>0</v>
      </c>
      <c r="I664" t="s">
        <v>1143</v>
      </c>
      <c r="J664" t="s">
        <v>4273</v>
      </c>
      <c r="K664" t="str">
        <f>"04278"</f>
        <v>04278</v>
      </c>
    </row>
    <row r="665" spans="1:11" customFormat="1" x14ac:dyDescent="0.25">
      <c r="A665" t="str">
        <f t="shared" si="100"/>
        <v>04</v>
      </c>
      <c r="B665" t="s">
        <v>130</v>
      </c>
      <c r="C665" t="str">
        <f>"086"</f>
        <v>086</v>
      </c>
      <c r="D665" t="s">
        <v>215</v>
      </c>
      <c r="E665" t="str">
        <f t="shared" si="103"/>
        <v>01</v>
      </c>
      <c r="F665" t="str">
        <f t="shared" si="102"/>
        <v>001</v>
      </c>
      <c r="G665" t="str">
        <f>"03"</f>
        <v>03</v>
      </c>
      <c r="H665" t="s">
        <v>2</v>
      </c>
      <c r="I665" t="s">
        <v>1144</v>
      </c>
      <c r="J665" t="s">
        <v>4274</v>
      </c>
      <c r="K665" t="str">
        <f>"04270"</f>
        <v>04270</v>
      </c>
    </row>
    <row r="666" spans="1:11" customFormat="1" x14ac:dyDescent="0.25">
      <c r="A666" t="str">
        <f t="shared" si="100"/>
        <v>04</v>
      </c>
      <c r="B666" t="s">
        <v>130</v>
      </c>
      <c r="C666" t="str">
        <f>"086"</f>
        <v>086</v>
      </c>
      <c r="D666" t="s">
        <v>215</v>
      </c>
      <c r="E666" t="str">
        <f t="shared" si="103"/>
        <v>01</v>
      </c>
      <c r="F666" t="str">
        <f t="shared" si="102"/>
        <v>001</v>
      </c>
      <c r="G666" t="str">
        <f>"03"</f>
        <v>03</v>
      </c>
      <c r="H666" t="s">
        <v>4</v>
      </c>
      <c r="I666" t="s">
        <v>1144</v>
      </c>
      <c r="J666" t="s">
        <v>4274</v>
      </c>
      <c r="K666" t="str">
        <f>"04270"</f>
        <v>04270</v>
      </c>
    </row>
    <row r="667" spans="1:11" customFormat="1" x14ac:dyDescent="0.25">
      <c r="A667" t="str">
        <f t="shared" si="100"/>
        <v>04</v>
      </c>
      <c r="B667" t="s">
        <v>130</v>
      </c>
      <c r="C667" t="str">
        <f>"087"</f>
        <v>087</v>
      </c>
      <c r="D667" t="s">
        <v>216</v>
      </c>
      <c r="E667" t="str">
        <f t="shared" si="103"/>
        <v>01</v>
      </c>
      <c r="F667" t="str">
        <f t="shared" si="102"/>
        <v>001</v>
      </c>
      <c r="G667" t="str">
        <f>""</f>
        <v/>
      </c>
      <c r="H667" t="s">
        <v>3</v>
      </c>
      <c r="I667" t="s">
        <v>1145</v>
      </c>
      <c r="J667" t="s">
        <v>4275</v>
      </c>
      <c r="K667" t="str">
        <f>"04878"</f>
        <v>04878</v>
      </c>
    </row>
    <row r="668" spans="1:11" customFormat="1" x14ac:dyDescent="0.25">
      <c r="A668" t="str">
        <f t="shared" si="100"/>
        <v>04</v>
      </c>
      <c r="B668" t="s">
        <v>130</v>
      </c>
      <c r="C668" t="str">
        <f>"088"</f>
        <v>088</v>
      </c>
      <c r="D668" t="s">
        <v>217</v>
      </c>
      <c r="E668" t="str">
        <f t="shared" si="103"/>
        <v>01</v>
      </c>
      <c r="F668" t="str">
        <f t="shared" si="102"/>
        <v>001</v>
      </c>
      <c r="G668" t="str">
        <f>""</f>
        <v/>
      </c>
      <c r="H668" t="s">
        <v>1</v>
      </c>
      <c r="I668" t="s">
        <v>1146</v>
      </c>
      <c r="J668" t="s">
        <v>4276</v>
      </c>
      <c r="K668" t="str">
        <f>"04200"</f>
        <v>04200</v>
      </c>
    </row>
    <row r="669" spans="1:11" customFormat="1" x14ac:dyDescent="0.25">
      <c r="A669" t="str">
        <f t="shared" si="100"/>
        <v>04</v>
      </c>
      <c r="B669" t="s">
        <v>130</v>
      </c>
      <c r="C669" t="str">
        <f>"088"</f>
        <v>088</v>
      </c>
      <c r="D669" t="s">
        <v>217</v>
      </c>
      <c r="E669" t="str">
        <f t="shared" si="103"/>
        <v>01</v>
      </c>
      <c r="F669" t="str">
        <f t="shared" si="102"/>
        <v>001</v>
      </c>
      <c r="G669" t="str">
        <f>""</f>
        <v/>
      </c>
      <c r="H669" t="s">
        <v>0</v>
      </c>
      <c r="I669" t="s">
        <v>1146</v>
      </c>
      <c r="J669" t="s">
        <v>4276</v>
      </c>
      <c r="K669" t="str">
        <f>"04200"</f>
        <v>04200</v>
      </c>
    </row>
    <row r="670" spans="1:11" customFormat="1" x14ac:dyDescent="0.25">
      <c r="A670" t="str">
        <f t="shared" si="100"/>
        <v>04</v>
      </c>
      <c r="B670" t="s">
        <v>130</v>
      </c>
      <c r="C670" t="str">
        <f>"088"</f>
        <v>088</v>
      </c>
      <c r="D670" t="s">
        <v>217</v>
      </c>
      <c r="E670" t="str">
        <f>"02"</f>
        <v>02</v>
      </c>
      <c r="F670" t="str">
        <f t="shared" si="102"/>
        <v>001</v>
      </c>
      <c r="G670" t="str">
        <f>""</f>
        <v/>
      </c>
      <c r="H670" t="s">
        <v>1</v>
      </c>
      <c r="I670" t="s">
        <v>1146</v>
      </c>
      <c r="J670" t="s">
        <v>4276</v>
      </c>
      <c r="K670" t="str">
        <f>"04200"</f>
        <v>04200</v>
      </c>
    </row>
    <row r="671" spans="1:11" customFormat="1" x14ac:dyDescent="0.25">
      <c r="A671" t="str">
        <f t="shared" si="100"/>
        <v>04</v>
      </c>
      <c r="B671" t="s">
        <v>130</v>
      </c>
      <c r="C671" t="str">
        <f>"088"</f>
        <v>088</v>
      </c>
      <c r="D671" t="s">
        <v>217</v>
      </c>
      <c r="E671" t="str">
        <f>"02"</f>
        <v>02</v>
      </c>
      <c r="F671" t="str">
        <f t="shared" si="102"/>
        <v>001</v>
      </c>
      <c r="G671" t="str">
        <f>""</f>
        <v/>
      </c>
      <c r="H671" t="s">
        <v>0</v>
      </c>
      <c r="I671" t="s">
        <v>1146</v>
      </c>
      <c r="J671" t="s">
        <v>4276</v>
      </c>
      <c r="K671" t="str">
        <f>"04200"</f>
        <v>04200</v>
      </c>
    </row>
    <row r="672" spans="1:11" customFormat="1" x14ac:dyDescent="0.25">
      <c r="A672" t="str">
        <f t="shared" si="100"/>
        <v>04</v>
      </c>
      <c r="B672" t="s">
        <v>130</v>
      </c>
      <c r="C672" t="str">
        <f>"089"</f>
        <v>089</v>
      </c>
      <c r="D672" t="s">
        <v>218</v>
      </c>
      <c r="E672" t="str">
        <f t="shared" ref="E672:E689" si="104">"01"</f>
        <v>01</v>
      </c>
      <c r="F672" t="str">
        <f t="shared" si="102"/>
        <v>001</v>
      </c>
      <c r="G672" t="str">
        <f>""</f>
        <v/>
      </c>
      <c r="H672" t="s">
        <v>3</v>
      </c>
      <c r="I672" t="s">
        <v>26</v>
      </c>
      <c r="J672" t="s">
        <v>4277</v>
      </c>
      <c r="K672" t="str">
        <f>"04692"</f>
        <v>04692</v>
      </c>
    </row>
    <row r="673" spans="1:11" customFormat="1" x14ac:dyDescent="0.25">
      <c r="A673" t="str">
        <f t="shared" si="100"/>
        <v>04</v>
      </c>
      <c r="B673" t="s">
        <v>130</v>
      </c>
      <c r="C673" t="str">
        <f>"090"</f>
        <v>090</v>
      </c>
      <c r="D673" t="s">
        <v>219</v>
      </c>
      <c r="E673" t="str">
        <f t="shared" si="104"/>
        <v>01</v>
      </c>
      <c r="F673" t="str">
        <f t="shared" si="102"/>
        <v>001</v>
      </c>
      <c r="G673" t="str">
        <f>""</f>
        <v/>
      </c>
      <c r="H673" t="s">
        <v>3</v>
      </c>
      <c r="I673" t="s">
        <v>1147</v>
      </c>
      <c r="J673" t="s">
        <v>4278</v>
      </c>
      <c r="K673" t="str">
        <f>"04275"</f>
        <v>04275</v>
      </c>
    </row>
    <row r="674" spans="1:11" customFormat="1" x14ac:dyDescent="0.25">
      <c r="A674" t="str">
        <f t="shared" si="100"/>
        <v>04</v>
      </c>
      <c r="B674" t="s">
        <v>130</v>
      </c>
      <c r="C674" t="str">
        <f>"091"</f>
        <v>091</v>
      </c>
      <c r="D674" t="s">
        <v>220</v>
      </c>
      <c r="E674" t="str">
        <f t="shared" si="104"/>
        <v>01</v>
      </c>
      <c r="F674" t="str">
        <f t="shared" si="102"/>
        <v>001</v>
      </c>
      <c r="G674" t="str">
        <f>""</f>
        <v/>
      </c>
      <c r="H674" t="s">
        <v>3</v>
      </c>
      <c r="I674" t="s">
        <v>1148</v>
      </c>
      <c r="J674" t="s">
        <v>4279</v>
      </c>
      <c r="K674" t="str">
        <f>"04569"</f>
        <v>04569</v>
      </c>
    </row>
    <row r="675" spans="1:11" customFormat="1" x14ac:dyDescent="0.25">
      <c r="A675" t="str">
        <f t="shared" si="100"/>
        <v>04</v>
      </c>
      <c r="B675" t="s">
        <v>130</v>
      </c>
      <c r="C675" t="str">
        <f t="shared" ref="C675:C680" si="105">"092"</f>
        <v>092</v>
      </c>
      <c r="D675" t="s">
        <v>221</v>
      </c>
      <c r="E675" t="str">
        <f t="shared" si="104"/>
        <v>01</v>
      </c>
      <c r="F675" t="str">
        <f t="shared" si="102"/>
        <v>001</v>
      </c>
      <c r="G675" t="str">
        <f>""</f>
        <v/>
      </c>
      <c r="H675" t="s">
        <v>1</v>
      </c>
      <c r="I675" t="s">
        <v>1149</v>
      </c>
      <c r="J675" t="s">
        <v>4280</v>
      </c>
      <c r="K675" t="str">
        <f>"04880"</f>
        <v>04880</v>
      </c>
    </row>
    <row r="676" spans="1:11" customFormat="1" x14ac:dyDescent="0.25">
      <c r="A676" t="str">
        <f t="shared" si="100"/>
        <v>04</v>
      </c>
      <c r="B676" t="s">
        <v>130</v>
      </c>
      <c r="C676" t="str">
        <f t="shared" si="105"/>
        <v>092</v>
      </c>
      <c r="D676" t="s">
        <v>221</v>
      </c>
      <c r="E676" t="str">
        <f t="shared" si="104"/>
        <v>01</v>
      </c>
      <c r="F676" t="str">
        <f t="shared" si="102"/>
        <v>001</v>
      </c>
      <c r="G676" t="str">
        <f>""</f>
        <v/>
      </c>
      <c r="H676" t="s">
        <v>0</v>
      </c>
      <c r="I676" t="s">
        <v>1149</v>
      </c>
      <c r="J676" t="s">
        <v>4280</v>
      </c>
      <c r="K676" t="str">
        <f>"04880"</f>
        <v>04880</v>
      </c>
    </row>
    <row r="677" spans="1:11" customFormat="1" x14ac:dyDescent="0.25">
      <c r="A677" t="str">
        <f t="shared" si="100"/>
        <v>04</v>
      </c>
      <c r="B677" t="s">
        <v>130</v>
      </c>
      <c r="C677" t="str">
        <f t="shared" si="105"/>
        <v>092</v>
      </c>
      <c r="D677" t="s">
        <v>221</v>
      </c>
      <c r="E677" t="str">
        <f t="shared" si="104"/>
        <v>01</v>
      </c>
      <c r="F677" t="str">
        <f t="shared" si="102"/>
        <v>001</v>
      </c>
      <c r="G677" t="str">
        <f>""</f>
        <v/>
      </c>
      <c r="H677" t="s">
        <v>2</v>
      </c>
      <c r="I677" t="s">
        <v>1149</v>
      </c>
      <c r="J677" t="s">
        <v>4280</v>
      </c>
      <c r="K677" t="str">
        <f>"04880"</f>
        <v>04880</v>
      </c>
    </row>
    <row r="678" spans="1:11" customFormat="1" x14ac:dyDescent="0.25">
      <c r="A678" t="str">
        <f t="shared" si="100"/>
        <v>04</v>
      </c>
      <c r="B678" t="s">
        <v>130</v>
      </c>
      <c r="C678" t="str">
        <f t="shared" si="105"/>
        <v>092</v>
      </c>
      <c r="D678" t="s">
        <v>221</v>
      </c>
      <c r="E678" t="str">
        <f t="shared" si="104"/>
        <v>01</v>
      </c>
      <c r="F678" t="str">
        <f>"002"</f>
        <v>002</v>
      </c>
      <c r="G678" t="str">
        <f>"01"</f>
        <v>01</v>
      </c>
      <c r="H678" t="s">
        <v>1</v>
      </c>
      <c r="I678" t="s">
        <v>1150</v>
      </c>
      <c r="J678" t="s">
        <v>4232</v>
      </c>
      <c r="K678" t="str">
        <f>"04880"</f>
        <v>04880</v>
      </c>
    </row>
    <row r="679" spans="1:11" customFormat="1" x14ac:dyDescent="0.25">
      <c r="A679" t="str">
        <f t="shared" si="100"/>
        <v>04</v>
      </c>
      <c r="B679" t="s">
        <v>130</v>
      </c>
      <c r="C679" t="str">
        <f t="shared" si="105"/>
        <v>092</v>
      </c>
      <c r="D679" t="s">
        <v>221</v>
      </c>
      <c r="E679" t="str">
        <f t="shared" si="104"/>
        <v>01</v>
      </c>
      <c r="F679" t="str">
        <f>"002"</f>
        <v>002</v>
      </c>
      <c r="G679" t="str">
        <f>"01"</f>
        <v>01</v>
      </c>
      <c r="H679" t="s">
        <v>0</v>
      </c>
      <c r="I679" t="s">
        <v>1150</v>
      </c>
      <c r="J679" t="s">
        <v>4232</v>
      </c>
      <c r="K679" t="str">
        <f>"04880"</f>
        <v>04880</v>
      </c>
    </row>
    <row r="680" spans="1:11" customFormat="1" x14ac:dyDescent="0.25">
      <c r="A680" t="str">
        <f t="shared" si="100"/>
        <v>04</v>
      </c>
      <c r="B680" t="s">
        <v>130</v>
      </c>
      <c r="C680" t="str">
        <f t="shared" si="105"/>
        <v>092</v>
      </c>
      <c r="D680" t="s">
        <v>221</v>
      </c>
      <c r="E680" t="str">
        <f t="shared" si="104"/>
        <v>01</v>
      </c>
      <c r="F680" t="str">
        <f>"002"</f>
        <v>002</v>
      </c>
      <c r="G680" t="str">
        <f>"02"</f>
        <v>02</v>
      </c>
      <c r="H680" t="s">
        <v>2</v>
      </c>
      <c r="I680" t="s">
        <v>1151</v>
      </c>
      <c r="J680" t="s">
        <v>4281</v>
      </c>
      <c r="K680" t="str">
        <f>"04887"</f>
        <v>04887</v>
      </c>
    </row>
    <row r="681" spans="1:11" customFormat="1" x14ac:dyDescent="0.25">
      <c r="A681" t="str">
        <f t="shared" si="100"/>
        <v>04</v>
      </c>
      <c r="B681" t="s">
        <v>130</v>
      </c>
      <c r="C681" t="str">
        <f>"093"</f>
        <v>093</v>
      </c>
      <c r="D681" t="s">
        <v>222</v>
      </c>
      <c r="E681" t="str">
        <f t="shared" si="104"/>
        <v>01</v>
      </c>
      <c r="F681" t="str">
        <f>"001"</f>
        <v>001</v>
      </c>
      <c r="G681" t="str">
        <f>""</f>
        <v/>
      </c>
      <c r="H681" t="s">
        <v>1</v>
      </c>
      <c r="I681" t="s">
        <v>1152</v>
      </c>
      <c r="J681" t="s">
        <v>4282</v>
      </c>
      <c r="K681" t="str">
        <f>"04639"</f>
        <v>04639</v>
      </c>
    </row>
    <row r="682" spans="1:11" customFormat="1" x14ac:dyDescent="0.25">
      <c r="A682" t="str">
        <f t="shared" si="100"/>
        <v>04</v>
      </c>
      <c r="B682" t="s">
        <v>130</v>
      </c>
      <c r="C682" t="str">
        <f>"093"</f>
        <v>093</v>
      </c>
      <c r="D682" t="s">
        <v>222</v>
      </c>
      <c r="E682" t="str">
        <f t="shared" si="104"/>
        <v>01</v>
      </c>
      <c r="F682" t="str">
        <f>"001"</f>
        <v>001</v>
      </c>
      <c r="G682" t="str">
        <f>""</f>
        <v/>
      </c>
      <c r="H682" t="s">
        <v>0</v>
      </c>
      <c r="I682" t="s">
        <v>1152</v>
      </c>
      <c r="J682" t="s">
        <v>4282</v>
      </c>
      <c r="K682" t="str">
        <f>"04639"</f>
        <v>04639</v>
      </c>
    </row>
    <row r="683" spans="1:11" customFormat="1" x14ac:dyDescent="0.25">
      <c r="A683" t="str">
        <f t="shared" si="100"/>
        <v>04</v>
      </c>
      <c r="B683" t="s">
        <v>130</v>
      </c>
      <c r="C683" t="str">
        <f>"093"</f>
        <v>093</v>
      </c>
      <c r="D683" t="s">
        <v>222</v>
      </c>
      <c r="E683" t="str">
        <f t="shared" si="104"/>
        <v>01</v>
      </c>
      <c r="F683" t="str">
        <f>"002"</f>
        <v>002</v>
      </c>
      <c r="G683" t="str">
        <f>""</f>
        <v/>
      </c>
      <c r="H683" t="s">
        <v>1</v>
      </c>
      <c r="I683" t="s">
        <v>1152</v>
      </c>
      <c r="J683" t="s">
        <v>4282</v>
      </c>
      <c r="K683" t="str">
        <f>"04639"</f>
        <v>04639</v>
      </c>
    </row>
    <row r="684" spans="1:11" customFormat="1" x14ac:dyDescent="0.25">
      <c r="A684" t="str">
        <f t="shared" si="100"/>
        <v>04</v>
      </c>
      <c r="B684" t="s">
        <v>130</v>
      </c>
      <c r="C684" t="str">
        <f>"093"</f>
        <v>093</v>
      </c>
      <c r="D684" t="s">
        <v>222</v>
      </c>
      <c r="E684" t="str">
        <f t="shared" si="104"/>
        <v>01</v>
      </c>
      <c r="F684" t="str">
        <f>"002"</f>
        <v>002</v>
      </c>
      <c r="G684" t="str">
        <f>""</f>
        <v/>
      </c>
      <c r="H684" t="s">
        <v>0</v>
      </c>
      <c r="I684" t="s">
        <v>1152</v>
      </c>
      <c r="J684" t="s">
        <v>4282</v>
      </c>
      <c r="K684" t="str">
        <f>"04639"</f>
        <v>04639</v>
      </c>
    </row>
    <row r="685" spans="1:11" customFormat="1" x14ac:dyDescent="0.25">
      <c r="A685" t="str">
        <f t="shared" si="100"/>
        <v>04</v>
      </c>
      <c r="B685" t="s">
        <v>130</v>
      </c>
      <c r="C685" t="str">
        <f>"094"</f>
        <v>094</v>
      </c>
      <c r="D685" t="s">
        <v>223</v>
      </c>
      <c r="E685" t="str">
        <f t="shared" si="104"/>
        <v>01</v>
      </c>
      <c r="F685" t="str">
        <f t="shared" ref="F685:F694" si="106">"001"</f>
        <v>001</v>
      </c>
      <c r="G685" t="str">
        <f>""</f>
        <v/>
      </c>
      <c r="H685" t="s">
        <v>3</v>
      </c>
      <c r="I685" t="s">
        <v>1153</v>
      </c>
      <c r="J685" t="s">
        <v>4283</v>
      </c>
      <c r="K685" t="str">
        <f>"04211"</f>
        <v>04211</v>
      </c>
    </row>
    <row r="686" spans="1:11" customFormat="1" x14ac:dyDescent="0.25">
      <c r="A686" t="str">
        <f t="shared" si="100"/>
        <v>04</v>
      </c>
      <c r="B686" t="s">
        <v>130</v>
      </c>
      <c r="C686" t="str">
        <f>"095"</f>
        <v>095</v>
      </c>
      <c r="D686" t="s">
        <v>224</v>
      </c>
      <c r="E686" t="str">
        <f t="shared" si="104"/>
        <v>01</v>
      </c>
      <c r="F686" t="str">
        <f t="shared" si="106"/>
        <v>001</v>
      </c>
      <c r="G686" t="str">
        <f>""</f>
        <v/>
      </c>
      <c r="H686" t="s">
        <v>3</v>
      </c>
      <c r="I686" t="s">
        <v>1154</v>
      </c>
      <c r="J686" t="s">
        <v>4284</v>
      </c>
      <c r="K686" t="str">
        <f>"04279"</f>
        <v>04279</v>
      </c>
    </row>
    <row r="687" spans="1:11" customFormat="1" x14ac:dyDescent="0.25">
      <c r="A687" t="str">
        <f t="shared" si="100"/>
        <v>04</v>
      </c>
      <c r="B687" t="s">
        <v>130</v>
      </c>
      <c r="C687" t="str">
        <f>"096"</f>
        <v>096</v>
      </c>
      <c r="D687" t="s">
        <v>225</v>
      </c>
      <c r="E687" t="str">
        <f t="shared" si="104"/>
        <v>01</v>
      </c>
      <c r="F687" t="str">
        <f t="shared" si="106"/>
        <v>001</v>
      </c>
      <c r="G687" t="str">
        <f>""</f>
        <v/>
      </c>
      <c r="H687" t="s">
        <v>3</v>
      </c>
      <c r="I687" t="s">
        <v>1155</v>
      </c>
      <c r="J687" t="s">
        <v>4285</v>
      </c>
      <c r="K687" t="str">
        <f>"04879"</f>
        <v>04879</v>
      </c>
    </row>
    <row r="688" spans="1:11" customFormat="1" x14ac:dyDescent="0.25">
      <c r="A688" t="str">
        <f t="shared" si="100"/>
        <v>04</v>
      </c>
      <c r="B688" t="s">
        <v>130</v>
      </c>
      <c r="C688" t="str">
        <f>"097"</f>
        <v>097</v>
      </c>
      <c r="D688" t="s">
        <v>226</v>
      </c>
      <c r="E688" t="str">
        <f t="shared" si="104"/>
        <v>01</v>
      </c>
      <c r="F688" t="str">
        <f t="shared" si="106"/>
        <v>001</v>
      </c>
      <c r="G688" t="str">
        <f>""</f>
        <v/>
      </c>
      <c r="H688" t="s">
        <v>3</v>
      </c>
      <c r="I688" t="s">
        <v>64</v>
      </c>
      <c r="J688" t="s">
        <v>4286</v>
      </c>
      <c r="K688" t="str">
        <f>"04212"</f>
        <v>04212</v>
      </c>
    </row>
    <row r="689" spans="1:11" customFormat="1" x14ac:dyDescent="0.25">
      <c r="A689" t="str">
        <f t="shared" si="100"/>
        <v>04</v>
      </c>
      <c r="B689" t="s">
        <v>130</v>
      </c>
      <c r="C689" t="str">
        <f>"098"</f>
        <v>098</v>
      </c>
      <c r="D689" t="s">
        <v>227</v>
      </c>
      <c r="E689" t="str">
        <f t="shared" si="104"/>
        <v>01</v>
      </c>
      <c r="F689" t="str">
        <f t="shared" si="106"/>
        <v>001</v>
      </c>
      <c r="G689" t="str">
        <f>""</f>
        <v/>
      </c>
      <c r="H689" t="s">
        <v>3</v>
      </c>
      <c r="I689" t="s">
        <v>1156</v>
      </c>
      <c r="J689" t="s">
        <v>4287</v>
      </c>
      <c r="K689" t="str">
        <f>"04830"</f>
        <v>04830</v>
      </c>
    </row>
    <row r="690" spans="1:11" customFormat="1" x14ac:dyDescent="0.25">
      <c r="A690" t="str">
        <f t="shared" si="100"/>
        <v>04</v>
      </c>
      <c r="B690" t="s">
        <v>130</v>
      </c>
      <c r="C690" t="str">
        <f>"098"</f>
        <v>098</v>
      </c>
      <c r="D690" t="s">
        <v>227</v>
      </c>
      <c r="E690" t="str">
        <f>"02"</f>
        <v>02</v>
      </c>
      <c r="F690" t="str">
        <f t="shared" si="106"/>
        <v>001</v>
      </c>
      <c r="G690" t="str">
        <f>"01"</f>
        <v>01</v>
      </c>
      <c r="H690" t="s">
        <v>1</v>
      </c>
      <c r="I690" t="s">
        <v>1156</v>
      </c>
      <c r="J690" t="s">
        <v>4287</v>
      </c>
      <c r="K690" t="str">
        <f>"04830"</f>
        <v>04830</v>
      </c>
    </row>
    <row r="691" spans="1:11" customFormat="1" x14ac:dyDescent="0.25">
      <c r="A691" t="str">
        <f t="shared" si="100"/>
        <v>04</v>
      </c>
      <c r="B691" t="s">
        <v>130</v>
      </c>
      <c r="C691" t="str">
        <f>"098"</f>
        <v>098</v>
      </c>
      <c r="D691" t="s">
        <v>227</v>
      </c>
      <c r="E691" t="str">
        <f>"02"</f>
        <v>02</v>
      </c>
      <c r="F691" t="str">
        <f t="shared" si="106"/>
        <v>001</v>
      </c>
      <c r="G691" t="str">
        <f>"02"</f>
        <v>02</v>
      </c>
      <c r="H691" t="s">
        <v>0</v>
      </c>
      <c r="I691" t="s">
        <v>1157</v>
      </c>
      <c r="J691" t="s">
        <v>4288</v>
      </c>
      <c r="K691" t="str">
        <f>"04839"</f>
        <v>04839</v>
      </c>
    </row>
    <row r="692" spans="1:11" customFormat="1" x14ac:dyDescent="0.25">
      <c r="A692" t="str">
        <f t="shared" si="100"/>
        <v>04</v>
      </c>
      <c r="B692" t="s">
        <v>130</v>
      </c>
      <c r="C692" t="str">
        <f t="shared" ref="C692:C701" si="107">"099"</f>
        <v>099</v>
      </c>
      <c r="D692" t="s">
        <v>228</v>
      </c>
      <c r="E692" t="str">
        <f t="shared" ref="E692:E705" si="108">"01"</f>
        <v>01</v>
      </c>
      <c r="F692" t="str">
        <f t="shared" si="106"/>
        <v>001</v>
      </c>
      <c r="G692" t="str">
        <f>"01"</f>
        <v>01</v>
      </c>
      <c r="H692" t="s">
        <v>1</v>
      </c>
      <c r="I692" t="s">
        <v>1158</v>
      </c>
      <c r="J692" t="s">
        <v>4289</v>
      </c>
      <c r="K692" t="str">
        <f t="shared" ref="K692:K701" si="109">"04820"</f>
        <v>04820</v>
      </c>
    </row>
    <row r="693" spans="1:11" customFormat="1" x14ac:dyDescent="0.25">
      <c r="A693" t="str">
        <f t="shared" si="100"/>
        <v>04</v>
      </c>
      <c r="B693" t="s">
        <v>130</v>
      </c>
      <c r="C693" t="str">
        <f t="shared" si="107"/>
        <v>099</v>
      </c>
      <c r="D693" t="s">
        <v>228</v>
      </c>
      <c r="E693" t="str">
        <f t="shared" si="108"/>
        <v>01</v>
      </c>
      <c r="F693" t="str">
        <f t="shared" si="106"/>
        <v>001</v>
      </c>
      <c r="G693" t="str">
        <f>"01"</f>
        <v>01</v>
      </c>
      <c r="H693" t="s">
        <v>0</v>
      </c>
      <c r="I693" t="s">
        <v>1158</v>
      </c>
      <c r="J693" t="s">
        <v>4289</v>
      </c>
      <c r="K693" t="str">
        <f t="shared" si="109"/>
        <v>04820</v>
      </c>
    </row>
    <row r="694" spans="1:11" customFormat="1" x14ac:dyDescent="0.25">
      <c r="A694" t="str">
        <f t="shared" si="100"/>
        <v>04</v>
      </c>
      <c r="B694" t="s">
        <v>130</v>
      </c>
      <c r="C694" t="str">
        <f t="shared" si="107"/>
        <v>099</v>
      </c>
      <c r="D694" t="s">
        <v>228</v>
      </c>
      <c r="E694" t="str">
        <f t="shared" si="108"/>
        <v>01</v>
      </c>
      <c r="F694" t="str">
        <f t="shared" si="106"/>
        <v>001</v>
      </c>
      <c r="G694" t="str">
        <f>"02"</f>
        <v>02</v>
      </c>
      <c r="H694" t="s">
        <v>2</v>
      </c>
      <c r="I694" t="s">
        <v>1159</v>
      </c>
      <c r="J694" t="s">
        <v>4290</v>
      </c>
      <c r="K694" t="str">
        <f t="shared" si="109"/>
        <v>04820</v>
      </c>
    </row>
    <row r="695" spans="1:11" customFormat="1" x14ac:dyDescent="0.25">
      <c r="A695" t="str">
        <f t="shared" si="100"/>
        <v>04</v>
      </c>
      <c r="B695" t="s">
        <v>130</v>
      </c>
      <c r="C695" t="str">
        <f t="shared" si="107"/>
        <v>099</v>
      </c>
      <c r="D695" t="s">
        <v>228</v>
      </c>
      <c r="E695" t="str">
        <f t="shared" si="108"/>
        <v>01</v>
      </c>
      <c r="F695" t="str">
        <f>"002"</f>
        <v>002</v>
      </c>
      <c r="G695" t="str">
        <f>""</f>
        <v/>
      </c>
      <c r="H695" t="s">
        <v>1</v>
      </c>
      <c r="I695" t="s">
        <v>1160</v>
      </c>
      <c r="J695" t="s">
        <v>4291</v>
      </c>
      <c r="K695" t="str">
        <f t="shared" si="109"/>
        <v>04820</v>
      </c>
    </row>
    <row r="696" spans="1:11" customFormat="1" x14ac:dyDescent="0.25">
      <c r="A696" t="str">
        <f t="shared" si="100"/>
        <v>04</v>
      </c>
      <c r="B696" t="s">
        <v>130</v>
      </c>
      <c r="C696" t="str">
        <f t="shared" si="107"/>
        <v>099</v>
      </c>
      <c r="D696" t="s">
        <v>228</v>
      </c>
      <c r="E696" t="str">
        <f t="shared" si="108"/>
        <v>01</v>
      </c>
      <c r="F696" t="str">
        <f>"002"</f>
        <v>002</v>
      </c>
      <c r="G696" t="str">
        <f>""</f>
        <v/>
      </c>
      <c r="H696" t="s">
        <v>0</v>
      </c>
      <c r="I696" t="s">
        <v>1160</v>
      </c>
      <c r="J696" t="s">
        <v>4291</v>
      </c>
      <c r="K696" t="str">
        <f t="shared" si="109"/>
        <v>04820</v>
      </c>
    </row>
    <row r="697" spans="1:11" customFormat="1" x14ac:dyDescent="0.25">
      <c r="A697" t="str">
        <f t="shared" si="100"/>
        <v>04</v>
      </c>
      <c r="B697" t="s">
        <v>130</v>
      </c>
      <c r="C697" t="str">
        <f t="shared" si="107"/>
        <v>099</v>
      </c>
      <c r="D697" t="s">
        <v>228</v>
      </c>
      <c r="E697" t="str">
        <f t="shared" si="108"/>
        <v>01</v>
      </c>
      <c r="F697" t="str">
        <f>"003"</f>
        <v>003</v>
      </c>
      <c r="G697" t="str">
        <f>""</f>
        <v/>
      </c>
      <c r="H697" t="s">
        <v>1</v>
      </c>
      <c r="I697" t="s">
        <v>1161</v>
      </c>
      <c r="J697" t="s">
        <v>4292</v>
      </c>
      <c r="K697" t="str">
        <f t="shared" si="109"/>
        <v>04820</v>
      </c>
    </row>
    <row r="698" spans="1:11" customFormat="1" x14ac:dyDescent="0.25">
      <c r="A698" t="str">
        <f t="shared" si="100"/>
        <v>04</v>
      </c>
      <c r="B698" t="s">
        <v>130</v>
      </c>
      <c r="C698" t="str">
        <f t="shared" si="107"/>
        <v>099</v>
      </c>
      <c r="D698" t="s">
        <v>228</v>
      </c>
      <c r="E698" t="str">
        <f t="shared" si="108"/>
        <v>01</v>
      </c>
      <c r="F698" t="str">
        <f>"003"</f>
        <v>003</v>
      </c>
      <c r="G698" t="str">
        <f>""</f>
        <v/>
      </c>
      <c r="H698" t="s">
        <v>0</v>
      </c>
      <c r="I698" t="s">
        <v>1161</v>
      </c>
      <c r="J698" t="s">
        <v>4292</v>
      </c>
      <c r="K698" t="str">
        <f t="shared" si="109"/>
        <v>04820</v>
      </c>
    </row>
    <row r="699" spans="1:11" customFormat="1" x14ac:dyDescent="0.25">
      <c r="A699" t="str">
        <f t="shared" si="100"/>
        <v>04</v>
      </c>
      <c r="B699" t="s">
        <v>130</v>
      </c>
      <c r="C699" t="str">
        <f t="shared" si="107"/>
        <v>099</v>
      </c>
      <c r="D699" t="s">
        <v>228</v>
      </c>
      <c r="E699" t="str">
        <f t="shared" si="108"/>
        <v>01</v>
      </c>
      <c r="F699" t="str">
        <f>"004"</f>
        <v>004</v>
      </c>
      <c r="G699" t="str">
        <f>""</f>
        <v/>
      </c>
      <c r="H699" t="s">
        <v>1</v>
      </c>
      <c r="I699" t="s">
        <v>1162</v>
      </c>
      <c r="J699" t="s">
        <v>4293</v>
      </c>
      <c r="K699" t="str">
        <f t="shared" si="109"/>
        <v>04820</v>
      </c>
    </row>
    <row r="700" spans="1:11" customFormat="1" x14ac:dyDescent="0.25">
      <c r="A700" t="str">
        <f t="shared" si="100"/>
        <v>04</v>
      </c>
      <c r="B700" t="s">
        <v>130</v>
      </c>
      <c r="C700" t="str">
        <f t="shared" si="107"/>
        <v>099</v>
      </c>
      <c r="D700" t="s">
        <v>228</v>
      </c>
      <c r="E700" t="str">
        <f t="shared" si="108"/>
        <v>01</v>
      </c>
      <c r="F700" t="str">
        <f>"004"</f>
        <v>004</v>
      </c>
      <c r="G700" t="str">
        <f>""</f>
        <v/>
      </c>
      <c r="H700" t="s">
        <v>0</v>
      </c>
      <c r="I700" t="s">
        <v>1162</v>
      </c>
      <c r="J700" t="s">
        <v>4293</v>
      </c>
      <c r="K700" t="str">
        <f t="shared" si="109"/>
        <v>04820</v>
      </c>
    </row>
    <row r="701" spans="1:11" customFormat="1" x14ac:dyDescent="0.25">
      <c r="A701" t="str">
        <f t="shared" si="100"/>
        <v>04</v>
      </c>
      <c r="B701" t="s">
        <v>130</v>
      </c>
      <c r="C701" t="str">
        <f t="shared" si="107"/>
        <v>099</v>
      </c>
      <c r="D701" t="s">
        <v>228</v>
      </c>
      <c r="E701" t="str">
        <f t="shared" si="108"/>
        <v>01</v>
      </c>
      <c r="F701" t="str">
        <f>"004"</f>
        <v>004</v>
      </c>
      <c r="G701" t="str">
        <f>""</f>
        <v/>
      </c>
      <c r="H701" t="s">
        <v>2</v>
      </c>
      <c r="I701" t="s">
        <v>1162</v>
      </c>
      <c r="J701" t="s">
        <v>4293</v>
      </c>
      <c r="K701" t="str">
        <f t="shared" si="109"/>
        <v>04820</v>
      </c>
    </row>
    <row r="702" spans="1:11" customFormat="1" x14ac:dyDescent="0.25">
      <c r="A702" t="str">
        <f t="shared" si="100"/>
        <v>04</v>
      </c>
      <c r="B702" t="s">
        <v>130</v>
      </c>
      <c r="C702" t="str">
        <f t="shared" ref="C702:C718" si="110">"100"</f>
        <v>100</v>
      </c>
      <c r="D702" t="s">
        <v>229</v>
      </c>
      <c r="E702" t="str">
        <f t="shared" si="108"/>
        <v>01</v>
      </c>
      <c r="F702" t="str">
        <f>"001"</f>
        <v>001</v>
      </c>
      <c r="G702" t="str">
        <f>""</f>
        <v/>
      </c>
      <c r="H702" t="s">
        <v>1</v>
      </c>
      <c r="I702" t="s">
        <v>1163</v>
      </c>
      <c r="J702" t="s">
        <v>4294</v>
      </c>
      <c r="K702" t="str">
        <f t="shared" ref="K702:K718" si="111">"04620"</f>
        <v>04620</v>
      </c>
    </row>
    <row r="703" spans="1:11" customFormat="1" x14ac:dyDescent="0.25">
      <c r="A703" t="str">
        <f t="shared" si="100"/>
        <v>04</v>
      </c>
      <c r="B703" t="s">
        <v>130</v>
      </c>
      <c r="C703" t="str">
        <f t="shared" si="110"/>
        <v>100</v>
      </c>
      <c r="D703" t="s">
        <v>229</v>
      </c>
      <c r="E703" t="str">
        <f t="shared" si="108"/>
        <v>01</v>
      </c>
      <c r="F703" t="str">
        <f>"001"</f>
        <v>001</v>
      </c>
      <c r="G703" t="str">
        <f>""</f>
        <v/>
      </c>
      <c r="H703" t="s">
        <v>0</v>
      </c>
      <c r="I703" t="s">
        <v>1163</v>
      </c>
      <c r="J703" t="s">
        <v>4294</v>
      </c>
      <c r="K703" t="str">
        <f t="shared" si="111"/>
        <v>04620</v>
      </c>
    </row>
    <row r="704" spans="1:11" customFormat="1" x14ac:dyDescent="0.25">
      <c r="A704" t="str">
        <f t="shared" si="100"/>
        <v>04</v>
      </c>
      <c r="B704" t="s">
        <v>130</v>
      </c>
      <c r="C704" t="str">
        <f t="shared" si="110"/>
        <v>100</v>
      </c>
      <c r="D704" t="s">
        <v>229</v>
      </c>
      <c r="E704" t="str">
        <f t="shared" si="108"/>
        <v>01</v>
      </c>
      <c r="F704" t="str">
        <f>"002"</f>
        <v>002</v>
      </c>
      <c r="G704" t="str">
        <f>""</f>
        <v/>
      </c>
      <c r="H704" t="s">
        <v>1</v>
      </c>
      <c r="I704" t="s">
        <v>1163</v>
      </c>
      <c r="J704" t="s">
        <v>4294</v>
      </c>
      <c r="K704" t="str">
        <f t="shared" si="111"/>
        <v>04620</v>
      </c>
    </row>
    <row r="705" spans="1:11" customFormat="1" x14ac:dyDescent="0.25">
      <c r="A705" t="str">
        <f t="shared" si="100"/>
        <v>04</v>
      </c>
      <c r="B705" t="s">
        <v>130</v>
      </c>
      <c r="C705" t="str">
        <f t="shared" si="110"/>
        <v>100</v>
      </c>
      <c r="D705" t="s">
        <v>229</v>
      </c>
      <c r="E705" t="str">
        <f t="shared" si="108"/>
        <v>01</v>
      </c>
      <c r="F705" t="str">
        <f>"002"</f>
        <v>002</v>
      </c>
      <c r="G705" t="str">
        <f>""</f>
        <v/>
      </c>
      <c r="H705" t="s">
        <v>0</v>
      </c>
      <c r="I705" t="s">
        <v>1163</v>
      </c>
      <c r="J705" t="s">
        <v>4294</v>
      </c>
      <c r="K705" t="str">
        <f t="shared" si="111"/>
        <v>04620</v>
      </c>
    </row>
    <row r="706" spans="1:11" customFormat="1" x14ac:dyDescent="0.25">
      <c r="A706" t="str">
        <f t="shared" si="100"/>
        <v>04</v>
      </c>
      <c r="B706" t="s">
        <v>130</v>
      </c>
      <c r="C706" t="str">
        <f t="shared" si="110"/>
        <v>100</v>
      </c>
      <c r="D706" t="s">
        <v>229</v>
      </c>
      <c r="E706" t="str">
        <f>"02"</f>
        <v>02</v>
      </c>
      <c r="F706" t="str">
        <f>"001"</f>
        <v>001</v>
      </c>
      <c r="G706" t="str">
        <f>""</f>
        <v/>
      </c>
      <c r="H706" t="s">
        <v>1</v>
      </c>
      <c r="I706" t="s">
        <v>1164</v>
      </c>
      <c r="J706" t="s">
        <v>4295</v>
      </c>
      <c r="K706" t="str">
        <f t="shared" si="111"/>
        <v>04620</v>
      </c>
    </row>
    <row r="707" spans="1:11" customFormat="1" x14ac:dyDescent="0.25">
      <c r="A707" t="str">
        <f t="shared" ref="A707:A770" si="112">"04"</f>
        <v>04</v>
      </c>
      <c r="B707" t="s">
        <v>130</v>
      </c>
      <c r="C707" t="str">
        <f t="shared" si="110"/>
        <v>100</v>
      </c>
      <c r="D707" t="s">
        <v>229</v>
      </c>
      <c r="E707" t="str">
        <f>"02"</f>
        <v>02</v>
      </c>
      <c r="F707" t="str">
        <f>"001"</f>
        <v>001</v>
      </c>
      <c r="G707" t="str">
        <f>""</f>
        <v/>
      </c>
      <c r="H707" t="s">
        <v>0</v>
      </c>
      <c r="I707" t="s">
        <v>1164</v>
      </c>
      <c r="J707" t="s">
        <v>4295</v>
      </c>
      <c r="K707" t="str">
        <f t="shared" si="111"/>
        <v>04620</v>
      </c>
    </row>
    <row r="708" spans="1:11" customFormat="1" x14ac:dyDescent="0.25">
      <c r="A708" t="str">
        <f t="shared" si="112"/>
        <v>04</v>
      </c>
      <c r="B708" t="s">
        <v>130</v>
      </c>
      <c r="C708" t="str">
        <f t="shared" si="110"/>
        <v>100</v>
      </c>
      <c r="D708" t="s">
        <v>229</v>
      </c>
      <c r="E708" t="str">
        <f>"02"</f>
        <v>02</v>
      </c>
      <c r="F708" t="str">
        <f>"002"</f>
        <v>002</v>
      </c>
      <c r="G708" t="str">
        <f>""</f>
        <v/>
      </c>
      <c r="H708" t="s">
        <v>3</v>
      </c>
      <c r="I708" t="s">
        <v>1164</v>
      </c>
      <c r="J708" t="s">
        <v>4295</v>
      </c>
      <c r="K708" t="str">
        <f t="shared" si="111"/>
        <v>04620</v>
      </c>
    </row>
    <row r="709" spans="1:11" customFormat="1" x14ac:dyDescent="0.25">
      <c r="A709" t="str">
        <f t="shared" si="112"/>
        <v>04</v>
      </c>
      <c r="B709" t="s">
        <v>130</v>
      </c>
      <c r="C709" t="str">
        <f t="shared" si="110"/>
        <v>100</v>
      </c>
      <c r="D709" t="s">
        <v>229</v>
      </c>
      <c r="E709" t="str">
        <f t="shared" ref="E709:E715" si="113">"03"</f>
        <v>03</v>
      </c>
      <c r="F709" t="str">
        <f>"001"</f>
        <v>001</v>
      </c>
      <c r="G709" t="str">
        <f>""</f>
        <v/>
      </c>
      <c r="H709" t="s">
        <v>1</v>
      </c>
      <c r="I709" t="s">
        <v>1164</v>
      </c>
      <c r="J709" t="s">
        <v>4295</v>
      </c>
      <c r="K709" t="str">
        <f t="shared" si="111"/>
        <v>04620</v>
      </c>
    </row>
    <row r="710" spans="1:11" customFormat="1" x14ac:dyDescent="0.25">
      <c r="A710" t="str">
        <f t="shared" si="112"/>
        <v>04</v>
      </c>
      <c r="B710" t="s">
        <v>130</v>
      </c>
      <c r="C710" t="str">
        <f t="shared" si="110"/>
        <v>100</v>
      </c>
      <c r="D710" t="s">
        <v>229</v>
      </c>
      <c r="E710" t="str">
        <f t="shared" si="113"/>
        <v>03</v>
      </c>
      <c r="F710" t="str">
        <f>"001"</f>
        <v>001</v>
      </c>
      <c r="G710" t="str">
        <f>""</f>
        <v/>
      </c>
      <c r="H710" t="s">
        <v>0</v>
      </c>
      <c r="I710" t="s">
        <v>1164</v>
      </c>
      <c r="J710" t="s">
        <v>4295</v>
      </c>
      <c r="K710" t="str">
        <f t="shared" si="111"/>
        <v>04620</v>
      </c>
    </row>
    <row r="711" spans="1:11" customFormat="1" x14ac:dyDescent="0.25">
      <c r="A711" t="str">
        <f t="shared" si="112"/>
        <v>04</v>
      </c>
      <c r="B711" t="s">
        <v>130</v>
      </c>
      <c r="C711" t="str">
        <f t="shared" si="110"/>
        <v>100</v>
      </c>
      <c r="D711" t="s">
        <v>229</v>
      </c>
      <c r="E711" t="str">
        <f t="shared" si="113"/>
        <v>03</v>
      </c>
      <c r="F711" t="str">
        <f>"002"</f>
        <v>002</v>
      </c>
      <c r="G711" t="str">
        <f>""</f>
        <v/>
      </c>
      <c r="H711" t="s">
        <v>3</v>
      </c>
      <c r="I711" t="s">
        <v>1165</v>
      </c>
      <c r="J711" t="s">
        <v>4296</v>
      </c>
      <c r="K711" t="str">
        <f t="shared" si="111"/>
        <v>04620</v>
      </c>
    </row>
    <row r="712" spans="1:11" customFormat="1" x14ac:dyDescent="0.25">
      <c r="A712" t="str">
        <f t="shared" si="112"/>
        <v>04</v>
      </c>
      <c r="B712" t="s">
        <v>130</v>
      </c>
      <c r="C712" t="str">
        <f t="shared" si="110"/>
        <v>100</v>
      </c>
      <c r="D712" t="s">
        <v>229</v>
      </c>
      <c r="E712" t="str">
        <f t="shared" si="113"/>
        <v>03</v>
      </c>
      <c r="F712" t="str">
        <f>"003"</f>
        <v>003</v>
      </c>
      <c r="G712" t="str">
        <f>""</f>
        <v/>
      </c>
      <c r="H712" t="s">
        <v>1</v>
      </c>
      <c r="I712" t="s">
        <v>1166</v>
      </c>
      <c r="J712" t="s">
        <v>4297</v>
      </c>
      <c r="K712" t="str">
        <f t="shared" si="111"/>
        <v>04620</v>
      </c>
    </row>
    <row r="713" spans="1:11" customFormat="1" x14ac:dyDescent="0.25">
      <c r="A713" t="str">
        <f t="shared" si="112"/>
        <v>04</v>
      </c>
      <c r="B713" t="s">
        <v>130</v>
      </c>
      <c r="C713" t="str">
        <f t="shared" si="110"/>
        <v>100</v>
      </c>
      <c r="D713" t="s">
        <v>229</v>
      </c>
      <c r="E713" t="str">
        <f t="shared" si="113"/>
        <v>03</v>
      </c>
      <c r="F713" t="str">
        <f>"003"</f>
        <v>003</v>
      </c>
      <c r="G713" t="str">
        <f>""</f>
        <v/>
      </c>
      <c r="H713" t="s">
        <v>0</v>
      </c>
      <c r="I713" t="s">
        <v>1166</v>
      </c>
      <c r="J713" t="s">
        <v>4297</v>
      </c>
      <c r="K713" t="str">
        <f t="shared" si="111"/>
        <v>04620</v>
      </c>
    </row>
    <row r="714" spans="1:11" customFormat="1" x14ac:dyDescent="0.25">
      <c r="A714" t="str">
        <f t="shared" si="112"/>
        <v>04</v>
      </c>
      <c r="B714" t="s">
        <v>130</v>
      </c>
      <c r="C714" t="str">
        <f t="shared" si="110"/>
        <v>100</v>
      </c>
      <c r="D714" t="s">
        <v>229</v>
      </c>
      <c r="E714" t="str">
        <f t="shared" si="113"/>
        <v>03</v>
      </c>
      <c r="F714" t="str">
        <f>"004"</f>
        <v>004</v>
      </c>
      <c r="G714" t="str">
        <f>""</f>
        <v/>
      </c>
      <c r="H714" t="s">
        <v>1</v>
      </c>
      <c r="I714" t="s">
        <v>1166</v>
      </c>
      <c r="J714" t="s">
        <v>4297</v>
      </c>
      <c r="K714" t="str">
        <f t="shared" si="111"/>
        <v>04620</v>
      </c>
    </row>
    <row r="715" spans="1:11" customFormat="1" x14ac:dyDescent="0.25">
      <c r="A715" t="str">
        <f t="shared" si="112"/>
        <v>04</v>
      </c>
      <c r="B715" t="s">
        <v>130</v>
      </c>
      <c r="C715" t="str">
        <f t="shared" si="110"/>
        <v>100</v>
      </c>
      <c r="D715" t="s">
        <v>229</v>
      </c>
      <c r="E715" t="str">
        <f t="shared" si="113"/>
        <v>03</v>
      </c>
      <c r="F715" t="str">
        <f>"004"</f>
        <v>004</v>
      </c>
      <c r="G715" t="str">
        <f>""</f>
        <v/>
      </c>
      <c r="H715" t="s">
        <v>0</v>
      </c>
      <c r="I715" t="s">
        <v>1166</v>
      </c>
      <c r="J715" t="s">
        <v>4297</v>
      </c>
      <c r="K715" t="str">
        <f t="shared" si="111"/>
        <v>04620</v>
      </c>
    </row>
    <row r="716" spans="1:11" customFormat="1" x14ac:dyDescent="0.25">
      <c r="A716" t="str">
        <f t="shared" si="112"/>
        <v>04</v>
      </c>
      <c r="B716" t="s">
        <v>130</v>
      </c>
      <c r="C716" t="str">
        <f t="shared" si="110"/>
        <v>100</v>
      </c>
      <c r="D716" t="s">
        <v>229</v>
      </c>
      <c r="E716" t="str">
        <f>"04"</f>
        <v>04</v>
      </c>
      <c r="F716" t="str">
        <f>"001"</f>
        <v>001</v>
      </c>
      <c r="G716" t="str">
        <f>""</f>
        <v/>
      </c>
      <c r="H716" t="s">
        <v>1</v>
      </c>
      <c r="I716" t="s">
        <v>1165</v>
      </c>
      <c r="J716" t="s">
        <v>4296</v>
      </c>
      <c r="K716" t="str">
        <f t="shared" si="111"/>
        <v>04620</v>
      </c>
    </row>
    <row r="717" spans="1:11" customFormat="1" x14ac:dyDescent="0.25">
      <c r="A717" t="str">
        <f t="shared" si="112"/>
        <v>04</v>
      </c>
      <c r="B717" t="s">
        <v>130</v>
      </c>
      <c r="C717" t="str">
        <f t="shared" si="110"/>
        <v>100</v>
      </c>
      <c r="D717" t="s">
        <v>229</v>
      </c>
      <c r="E717" t="str">
        <f>"04"</f>
        <v>04</v>
      </c>
      <c r="F717" t="str">
        <f>"001"</f>
        <v>001</v>
      </c>
      <c r="G717" t="str">
        <f>""</f>
        <v/>
      </c>
      <c r="H717" t="s">
        <v>0</v>
      </c>
      <c r="I717" t="s">
        <v>1165</v>
      </c>
      <c r="J717" t="s">
        <v>4296</v>
      </c>
      <c r="K717" t="str">
        <f t="shared" si="111"/>
        <v>04620</v>
      </c>
    </row>
    <row r="718" spans="1:11" customFormat="1" x14ac:dyDescent="0.25">
      <c r="A718" t="str">
        <f t="shared" si="112"/>
        <v>04</v>
      </c>
      <c r="B718" t="s">
        <v>130</v>
      </c>
      <c r="C718" t="str">
        <f t="shared" si="110"/>
        <v>100</v>
      </c>
      <c r="D718" t="s">
        <v>229</v>
      </c>
      <c r="E718" t="str">
        <f>"04"</f>
        <v>04</v>
      </c>
      <c r="F718" t="str">
        <f>"002"</f>
        <v>002</v>
      </c>
      <c r="G718" t="str">
        <f>""</f>
        <v/>
      </c>
      <c r="H718" t="s">
        <v>3</v>
      </c>
      <c r="I718" t="s">
        <v>1165</v>
      </c>
      <c r="J718" t="s">
        <v>4296</v>
      </c>
      <c r="K718" t="str">
        <f t="shared" si="111"/>
        <v>04620</v>
      </c>
    </row>
    <row r="719" spans="1:11" customFormat="1" x14ac:dyDescent="0.25">
      <c r="A719" t="str">
        <f t="shared" si="112"/>
        <v>04</v>
      </c>
      <c r="B719" t="s">
        <v>130</v>
      </c>
      <c r="C719" t="str">
        <f t="shared" ref="C719:C724" si="114">"101"</f>
        <v>101</v>
      </c>
      <c r="D719" t="s">
        <v>230</v>
      </c>
      <c r="E719" t="str">
        <f>"01"</f>
        <v>01</v>
      </c>
      <c r="F719" t="str">
        <f>"001"</f>
        <v>001</v>
      </c>
      <c r="G719" t="str">
        <f>""</f>
        <v/>
      </c>
      <c r="H719" t="s">
        <v>1</v>
      </c>
      <c r="I719" t="s">
        <v>1167</v>
      </c>
      <c r="J719" t="s">
        <v>4298</v>
      </c>
      <c r="K719" t="str">
        <f t="shared" ref="K719:K724" si="115">"04240"</f>
        <v>04240</v>
      </c>
    </row>
    <row r="720" spans="1:11" customFormat="1" x14ac:dyDescent="0.25">
      <c r="A720" t="str">
        <f t="shared" si="112"/>
        <v>04</v>
      </c>
      <c r="B720" t="s">
        <v>130</v>
      </c>
      <c r="C720" t="str">
        <f t="shared" si="114"/>
        <v>101</v>
      </c>
      <c r="D720" t="s">
        <v>230</v>
      </c>
      <c r="E720" t="str">
        <f>"01"</f>
        <v>01</v>
      </c>
      <c r="F720" t="str">
        <f>"001"</f>
        <v>001</v>
      </c>
      <c r="G720" t="str">
        <f>""</f>
        <v/>
      </c>
      <c r="H720" t="s">
        <v>0</v>
      </c>
      <c r="I720" t="s">
        <v>1167</v>
      </c>
      <c r="J720" t="s">
        <v>4298</v>
      </c>
      <c r="K720" t="str">
        <f t="shared" si="115"/>
        <v>04240</v>
      </c>
    </row>
    <row r="721" spans="1:11" customFormat="1" x14ac:dyDescent="0.25">
      <c r="A721" t="str">
        <f t="shared" si="112"/>
        <v>04</v>
      </c>
      <c r="B721" t="s">
        <v>130</v>
      </c>
      <c r="C721" t="str">
        <f t="shared" si="114"/>
        <v>101</v>
      </c>
      <c r="D721" t="s">
        <v>230</v>
      </c>
      <c r="E721" t="str">
        <f>"01"</f>
        <v>01</v>
      </c>
      <c r="F721" t="str">
        <f>"002"</f>
        <v>002</v>
      </c>
      <c r="G721" t="str">
        <f>""</f>
        <v/>
      </c>
      <c r="H721" t="s">
        <v>1</v>
      </c>
      <c r="I721" t="s">
        <v>1168</v>
      </c>
      <c r="J721" t="s">
        <v>4299</v>
      </c>
      <c r="K721" t="str">
        <f t="shared" si="115"/>
        <v>04240</v>
      </c>
    </row>
    <row r="722" spans="1:11" customFormat="1" x14ac:dyDescent="0.25">
      <c r="A722" t="str">
        <f t="shared" si="112"/>
        <v>04</v>
      </c>
      <c r="B722" t="s">
        <v>130</v>
      </c>
      <c r="C722" t="str">
        <f t="shared" si="114"/>
        <v>101</v>
      </c>
      <c r="D722" t="s">
        <v>230</v>
      </c>
      <c r="E722" t="str">
        <f>"01"</f>
        <v>01</v>
      </c>
      <c r="F722" t="str">
        <f>"002"</f>
        <v>002</v>
      </c>
      <c r="G722" t="str">
        <f>""</f>
        <v/>
      </c>
      <c r="H722" t="s">
        <v>0</v>
      </c>
      <c r="I722" t="s">
        <v>1168</v>
      </c>
      <c r="J722" t="s">
        <v>4299</v>
      </c>
      <c r="K722" t="str">
        <f t="shared" si="115"/>
        <v>04240</v>
      </c>
    </row>
    <row r="723" spans="1:11" customFormat="1" x14ac:dyDescent="0.25">
      <c r="A723" t="str">
        <f t="shared" si="112"/>
        <v>04</v>
      </c>
      <c r="B723" t="s">
        <v>130</v>
      </c>
      <c r="C723" t="str">
        <f t="shared" si="114"/>
        <v>101</v>
      </c>
      <c r="D723" t="s">
        <v>230</v>
      </c>
      <c r="E723" t="str">
        <f>"02"</f>
        <v>02</v>
      </c>
      <c r="F723" t="str">
        <f>"001"</f>
        <v>001</v>
      </c>
      <c r="G723" t="str">
        <f>""</f>
        <v/>
      </c>
      <c r="H723" t="s">
        <v>1</v>
      </c>
      <c r="I723" t="s">
        <v>1169</v>
      </c>
      <c r="J723" t="s">
        <v>4300</v>
      </c>
      <c r="K723" t="str">
        <f t="shared" si="115"/>
        <v>04240</v>
      </c>
    </row>
    <row r="724" spans="1:11" customFormat="1" x14ac:dyDescent="0.25">
      <c r="A724" t="str">
        <f t="shared" si="112"/>
        <v>04</v>
      </c>
      <c r="B724" t="s">
        <v>130</v>
      </c>
      <c r="C724" t="str">
        <f t="shared" si="114"/>
        <v>101</v>
      </c>
      <c r="D724" t="s">
        <v>230</v>
      </c>
      <c r="E724" t="str">
        <f>"02"</f>
        <v>02</v>
      </c>
      <c r="F724" t="str">
        <f>"001"</f>
        <v>001</v>
      </c>
      <c r="G724" t="str">
        <f>""</f>
        <v/>
      </c>
      <c r="H724" t="s">
        <v>0</v>
      </c>
      <c r="I724" t="s">
        <v>1169</v>
      </c>
      <c r="J724" t="s">
        <v>4300</v>
      </c>
      <c r="K724" t="str">
        <f t="shared" si="115"/>
        <v>04240</v>
      </c>
    </row>
    <row r="725" spans="1:11" customFormat="1" x14ac:dyDescent="0.25">
      <c r="A725" t="str">
        <f t="shared" si="112"/>
        <v>04</v>
      </c>
      <c r="B725" t="s">
        <v>130</v>
      </c>
      <c r="C725" t="str">
        <f t="shared" ref="C725:C752" si="116">"102"</f>
        <v>102</v>
      </c>
      <c r="D725" t="s">
        <v>231</v>
      </c>
      <c r="E725" t="str">
        <f t="shared" ref="E725:E788" si="117">"01"</f>
        <v>01</v>
      </c>
      <c r="F725" t="str">
        <f>"001"</f>
        <v>001</v>
      </c>
      <c r="G725" t="str">
        <f>""</f>
        <v/>
      </c>
      <c r="H725" t="s">
        <v>1</v>
      </c>
      <c r="I725" t="s">
        <v>1170</v>
      </c>
      <c r="J725" t="s">
        <v>4301</v>
      </c>
      <c r="K725" t="str">
        <f t="shared" ref="K725:K745" si="118">"04738"</f>
        <v>04738</v>
      </c>
    </row>
    <row r="726" spans="1:11" customFormat="1" x14ac:dyDescent="0.25">
      <c r="A726" t="str">
        <f t="shared" si="112"/>
        <v>04</v>
      </c>
      <c r="B726" t="s">
        <v>130</v>
      </c>
      <c r="C726" t="str">
        <f t="shared" si="116"/>
        <v>102</v>
      </c>
      <c r="D726" t="s">
        <v>231</v>
      </c>
      <c r="E726" t="str">
        <f t="shared" si="117"/>
        <v>01</v>
      </c>
      <c r="F726" t="str">
        <f>"001"</f>
        <v>001</v>
      </c>
      <c r="G726" t="str">
        <f>""</f>
        <v/>
      </c>
      <c r="H726" t="s">
        <v>0</v>
      </c>
      <c r="I726" t="s">
        <v>1170</v>
      </c>
      <c r="J726" t="s">
        <v>4301</v>
      </c>
      <c r="K726" t="str">
        <f t="shared" si="118"/>
        <v>04738</v>
      </c>
    </row>
    <row r="727" spans="1:11" customFormat="1" x14ac:dyDescent="0.25">
      <c r="A727" t="str">
        <f t="shared" si="112"/>
        <v>04</v>
      </c>
      <c r="B727" t="s">
        <v>130</v>
      </c>
      <c r="C727" t="str">
        <f t="shared" si="116"/>
        <v>102</v>
      </c>
      <c r="D727" t="s">
        <v>231</v>
      </c>
      <c r="E727" t="str">
        <f t="shared" si="117"/>
        <v>01</v>
      </c>
      <c r="F727" t="str">
        <f>"002"</f>
        <v>002</v>
      </c>
      <c r="G727" t="str">
        <f>""</f>
        <v/>
      </c>
      <c r="H727" t="s">
        <v>1</v>
      </c>
      <c r="I727" t="s">
        <v>1171</v>
      </c>
      <c r="J727" t="s">
        <v>4302</v>
      </c>
      <c r="K727" t="str">
        <f t="shared" si="118"/>
        <v>04738</v>
      </c>
    </row>
    <row r="728" spans="1:11" customFormat="1" x14ac:dyDescent="0.25">
      <c r="A728" t="str">
        <f t="shared" si="112"/>
        <v>04</v>
      </c>
      <c r="B728" t="s">
        <v>130</v>
      </c>
      <c r="C728" t="str">
        <f t="shared" si="116"/>
        <v>102</v>
      </c>
      <c r="D728" t="s">
        <v>231</v>
      </c>
      <c r="E728" t="str">
        <f t="shared" si="117"/>
        <v>01</v>
      </c>
      <c r="F728" t="str">
        <f>"002"</f>
        <v>002</v>
      </c>
      <c r="G728" t="str">
        <f>""</f>
        <v/>
      </c>
      <c r="H728" t="s">
        <v>0</v>
      </c>
      <c r="I728" t="s">
        <v>1171</v>
      </c>
      <c r="J728" t="s">
        <v>4302</v>
      </c>
      <c r="K728" t="str">
        <f t="shared" si="118"/>
        <v>04738</v>
      </c>
    </row>
    <row r="729" spans="1:11" customFormat="1" x14ac:dyDescent="0.25">
      <c r="A729" t="str">
        <f t="shared" si="112"/>
        <v>04</v>
      </c>
      <c r="B729" t="s">
        <v>130</v>
      </c>
      <c r="C729" t="str">
        <f t="shared" si="116"/>
        <v>102</v>
      </c>
      <c r="D729" t="s">
        <v>231</v>
      </c>
      <c r="E729" t="str">
        <f t="shared" si="117"/>
        <v>01</v>
      </c>
      <c r="F729" t="str">
        <f>"003"</f>
        <v>003</v>
      </c>
      <c r="G729" t="str">
        <f>""</f>
        <v/>
      </c>
      <c r="H729" t="s">
        <v>1</v>
      </c>
      <c r="I729" t="s">
        <v>1172</v>
      </c>
      <c r="J729" t="s">
        <v>4303</v>
      </c>
      <c r="K729" t="str">
        <f t="shared" si="118"/>
        <v>04738</v>
      </c>
    </row>
    <row r="730" spans="1:11" customFormat="1" x14ac:dyDescent="0.25">
      <c r="A730" t="str">
        <f t="shared" si="112"/>
        <v>04</v>
      </c>
      <c r="B730" t="s">
        <v>130</v>
      </c>
      <c r="C730" t="str">
        <f t="shared" si="116"/>
        <v>102</v>
      </c>
      <c r="D730" t="s">
        <v>231</v>
      </c>
      <c r="E730" t="str">
        <f t="shared" si="117"/>
        <v>01</v>
      </c>
      <c r="F730" t="str">
        <f>"003"</f>
        <v>003</v>
      </c>
      <c r="G730" t="str">
        <f>""</f>
        <v/>
      </c>
      <c r="H730" t="s">
        <v>0</v>
      </c>
      <c r="I730" t="s">
        <v>1172</v>
      </c>
      <c r="J730" t="s">
        <v>4303</v>
      </c>
      <c r="K730" t="str">
        <f t="shared" si="118"/>
        <v>04738</v>
      </c>
    </row>
    <row r="731" spans="1:11" customFormat="1" x14ac:dyDescent="0.25">
      <c r="A731" t="str">
        <f t="shared" si="112"/>
        <v>04</v>
      </c>
      <c r="B731" t="s">
        <v>130</v>
      </c>
      <c r="C731" t="str">
        <f t="shared" si="116"/>
        <v>102</v>
      </c>
      <c r="D731" t="s">
        <v>231</v>
      </c>
      <c r="E731" t="str">
        <f t="shared" si="117"/>
        <v>01</v>
      </c>
      <c r="F731" t="str">
        <f>"003"</f>
        <v>003</v>
      </c>
      <c r="G731" t="str">
        <f>""</f>
        <v/>
      </c>
      <c r="H731" t="s">
        <v>2</v>
      </c>
      <c r="I731" t="s">
        <v>1172</v>
      </c>
      <c r="J731" t="s">
        <v>4303</v>
      </c>
      <c r="K731" t="str">
        <f t="shared" si="118"/>
        <v>04738</v>
      </c>
    </row>
    <row r="732" spans="1:11" customFormat="1" x14ac:dyDescent="0.25">
      <c r="A732" t="str">
        <f t="shared" si="112"/>
        <v>04</v>
      </c>
      <c r="B732" t="s">
        <v>130</v>
      </c>
      <c r="C732" t="str">
        <f t="shared" si="116"/>
        <v>102</v>
      </c>
      <c r="D732" t="s">
        <v>231</v>
      </c>
      <c r="E732" t="str">
        <f t="shared" si="117"/>
        <v>01</v>
      </c>
      <c r="F732" t="str">
        <f>"004"</f>
        <v>004</v>
      </c>
      <c r="G732" t="str">
        <f>"01"</f>
        <v>01</v>
      </c>
      <c r="H732" t="s">
        <v>1</v>
      </c>
      <c r="I732" t="s">
        <v>1173</v>
      </c>
      <c r="J732" t="s">
        <v>4304</v>
      </c>
      <c r="K732" t="str">
        <f t="shared" si="118"/>
        <v>04738</v>
      </c>
    </row>
    <row r="733" spans="1:11" customFormat="1" x14ac:dyDescent="0.25">
      <c r="A733" t="str">
        <f t="shared" si="112"/>
        <v>04</v>
      </c>
      <c r="B733" t="s">
        <v>130</v>
      </c>
      <c r="C733" t="str">
        <f t="shared" si="116"/>
        <v>102</v>
      </c>
      <c r="D733" t="s">
        <v>231</v>
      </c>
      <c r="E733" t="str">
        <f t="shared" si="117"/>
        <v>01</v>
      </c>
      <c r="F733" t="str">
        <f>"004"</f>
        <v>004</v>
      </c>
      <c r="G733" t="str">
        <f>"02"</f>
        <v>02</v>
      </c>
      <c r="H733" t="s">
        <v>0</v>
      </c>
      <c r="I733" t="s">
        <v>1174</v>
      </c>
      <c r="J733" t="s">
        <v>4305</v>
      </c>
      <c r="K733" t="str">
        <f t="shared" si="118"/>
        <v>04738</v>
      </c>
    </row>
    <row r="734" spans="1:11" customFormat="1" x14ac:dyDescent="0.25">
      <c r="A734" t="str">
        <f t="shared" si="112"/>
        <v>04</v>
      </c>
      <c r="B734" t="s">
        <v>130</v>
      </c>
      <c r="C734" t="str">
        <f t="shared" si="116"/>
        <v>102</v>
      </c>
      <c r="D734" t="s">
        <v>231</v>
      </c>
      <c r="E734" t="str">
        <f t="shared" si="117"/>
        <v>01</v>
      </c>
      <c r="F734" t="str">
        <f>"005"</f>
        <v>005</v>
      </c>
      <c r="G734" t="str">
        <f>""</f>
        <v/>
      </c>
      <c r="H734" t="s">
        <v>3</v>
      </c>
      <c r="I734" t="s">
        <v>1175</v>
      </c>
      <c r="J734" t="s">
        <v>4306</v>
      </c>
      <c r="K734" t="str">
        <f t="shared" si="118"/>
        <v>04738</v>
      </c>
    </row>
    <row r="735" spans="1:11" customFormat="1" x14ac:dyDescent="0.25">
      <c r="A735" t="str">
        <f t="shared" si="112"/>
        <v>04</v>
      </c>
      <c r="B735" t="s">
        <v>130</v>
      </c>
      <c r="C735" t="str">
        <f t="shared" si="116"/>
        <v>102</v>
      </c>
      <c r="D735" t="s">
        <v>231</v>
      </c>
      <c r="E735" t="str">
        <f t="shared" si="117"/>
        <v>01</v>
      </c>
      <c r="F735" t="str">
        <f>"006"</f>
        <v>006</v>
      </c>
      <c r="G735" t="str">
        <f>""</f>
        <v/>
      </c>
      <c r="H735" t="s">
        <v>1</v>
      </c>
      <c r="I735" t="s">
        <v>1176</v>
      </c>
      <c r="J735" t="s">
        <v>4307</v>
      </c>
      <c r="K735" t="str">
        <f t="shared" si="118"/>
        <v>04738</v>
      </c>
    </row>
    <row r="736" spans="1:11" customFormat="1" x14ac:dyDescent="0.25">
      <c r="A736" t="str">
        <f t="shared" si="112"/>
        <v>04</v>
      </c>
      <c r="B736" t="s">
        <v>130</v>
      </c>
      <c r="C736" t="str">
        <f t="shared" si="116"/>
        <v>102</v>
      </c>
      <c r="D736" t="s">
        <v>231</v>
      </c>
      <c r="E736" t="str">
        <f t="shared" si="117"/>
        <v>01</v>
      </c>
      <c r="F736" t="str">
        <f>"006"</f>
        <v>006</v>
      </c>
      <c r="G736" t="str">
        <f>""</f>
        <v/>
      </c>
      <c r="H736" t="s">
        <v>0</v>
      </c>
      <c r="I736" t="s">
        <v>1176</v>
      </c>
      <c r="J736" t="s">
        <v>4307</v>
      </c>
      <c r="K736" t="str">
        <f t="shared" si="118"/>
        <v>04738</v>
      </c>
    </row>
    <row r="737" spans="1:11" customFormat="1" x14ac:dyDescent="0.25">
      <c r="A737" t="str">
        <f t="shared" si="112"/>
        <v>04</v>
      </c>
      <c r="B737" t="s">
        <v>130</v>
      </c>
      <c r="C737" t="str">
        <f t="shared" si="116"/>
        <v>102</v>
      </c>
      <c r="D737" t="s">
        <v>231</v>
      </c>
      <c r="E737" t="str">
        <f t="shared" si="117"/>
        <v>01</v>
      </c>
      <c r="F737" t="str">
        <f>"007"</f>
        <v>007</v>
      </c>
      <c r="G737" t="str">
        <f>""</f>
        <v/>
      </c>
      <c r="H737" t="s">
        <v>1</v>
      </c>
      <c r="I737" t="s">
        <v>1177</v>
      </c>
      <c r="J737" t="s">
        <v>4308</v>
      </c>
      <c r="K737" t="str">
        <f t="shared" si="118"/>
        <v>04738</v>
      </c>
    </row>
    <row r="738" spans="1:11" customFormat="1" x14ac:dyDescent="0.25">
      <c r="A738" t="str">
        <f t="shared" si="112"/>
        <v>04</v>
      </c>
      <c r="B738" t="s">
        <v>130</v>
      </c>
      <c r="C738" t="str">
        <f t="shared" si="116"/>
        <v>102</v>
      </c>
      <c r="D738" t="s">
        <v>231</v>
      </c>
      <c r="E738" t="str">
        <f t="shared" si="117"/>
        <v>01</v>
      </c>
      <c r="F738" t="str">
        <f>"007"</f>
        <v>007</v>
      </c>
      <c r="G738" t="str">
        <f>""</f>
        <v/>
      </c>
      <c r="H738" t="s">
        <v>0</v>
      </c>
      <c r="I738" t="s">
        <v>1177</v>
      </c>
      <c r="J738" t="s">
        <v>4308</v>
      </c>
      <c r="K738" t="str">
        <f t="shared" si="118"/>
        <v>04738</v>
      </c>
    </row>
    <row r="739" spans="1:11" customFormat="1" x14ac:dyDescent="0.25">
      <c r="A739" t="str">
        <f t="shared" si="112"/>
        <v>04</v>
      </c>
      <c r="B739" t="s">
        <v>130</v>
      </c>
      <c r="C739" t="str">
        <f t="shared" si="116"/>
        <v>102</v>
      </c>
      <c r="D739" t="s">
        <v>231</v>
      </c>
      <c r="E739" t="str">
        <f t="shared" si="117"/>
        <v>01</v>
      </c>
      <c r="F739" t="str">
        <f>"007"</f>
        <v>007</v>
      </c>
      <c r="G739" t="str">
        <f>""</f>
        <v/>
      </c>
      <c r="H739" t="s">
        <v>2</v>
      </c>
      <c r="I739" t="s">
        <v>1177</v>
      </c>
      <c r="J739" t="s">
        <v>4308</v>
      </c>
      <c r="K739" t="str">
        <f t="shared" si="118"/>
        <v>04738</v>
      </c>
    </row>
    <row r="740" spans="1:11" customFormat="1" x14ac:dyDescent="0.25">
      <c r="A740" t="str">
        <f t="shared" si="112"/>
        <v>04</v>
      </c>
      <c r="B740" t="s">
        <v>130</v>
      </c>
      <c r="C740" t="str">
        <f t="shared" si="116"/>
        <v>102</v>
      </c>
      <c r="D740" t="s">
        <v>231</v>
      </c>
      <c r="E740" t="str">
        <f t="shared" si="117"/>
        <v>01</v>
      </c>
      <c r="F740" t="str">
        <f>"008"</f>
        <v>008</v>
      </c>
      <c r="G740" t="str">
        <f>""</f>
        <v/>
      </c>
      <c r="H740" t="s">
        <v>1</v>
      </c>
      <c r="I740" t="s">
        <v>1174</v>
      </c>
      <c r="J740" t="s">
        <v>4305</v>
      </c>
      <c r="K740" t="str">
        <f t="shared" si="118"/>
        <v>04738</v>
      </c>
    </row>
    <row r="741" spans="1:11" customFormat="1" x14ac:dyDescent="0.25">
      <c r="A741" t="str">
        <f t="shared" si="112"/>
        <v>04</v>
      </c>
      <c r="B741" t="s">
        <v>130</v>
      </c>
      <c r="C741" t="str">
        <f t="shared" si="116"/>
        <v>102</v>
      </c>
      <c r="D741" t="s">
        <v>231</v>
      </c>
      <c r="E741" t="str">
        <f t="shared" si="117"/>
        <v>01</v>
      </c>
      <c r="F741" t="str">
        <f>"008"</f>
        <v>008</v>
      </c>
      <c r="G741" t="str">
        <f>""</f>
        <v/>
      </c>
      <c r="H741" t="s">
        <v>0</v>
      </c>
      <c r="I741" t="s">
        <v>1174</v>
      </c>
      <c r="J741" t="s">
        <v>4305</v>
      </c>
      <c r="K741" t="str">
        <f t="shared" si="118"/>
        <v>04738</v>
      </c>
    </row>
    <row r="742" spans="1:11" customFormat="1" x14ac:dyDescent="0.25">
      <c r="A742" t="str">
        <f t="shared" si="112"/>
        <v>04</v>
      </c>
      <c r="B742" t="s">
        <v>130</v>
      </c>
      <c r="C742" t="str">
        <f t="shared" si="116"/>
        <v>102</v>
      </c>
      <c r="D742" t="s">
        <v>231</v>
      </c>
      <c r="E742" t="str">
        <f t="shared" si="117"/>
        <v>01</v>
      </c>
      <c r="F742" t="str">
        <f>"009"</f>
        <v>009</v>
      </c>
      <c r="G742" t="str">
        <f>""</f>
        <v/>
      </c>
      <c r="H742" t="s">
        <v>1</v>
      </c>
      <c r="I742" t="s">
        <v>1178</v>
      </c>
      <c r="J742" t="s">
        <v>4309</v>
      </c>
      <c r="K742" t="str">
        <f t="shared" si="118"/>
        <v>04738</v>
      </c>
    </row>
    <row r="743" spans="1:11" customFormat="1" x14ac:dyDescent="0.25">
      <c r="A743" t="str">
        <f t="shared" si="112"/>
        <v>04</v>
      </c>
      <c r="B743" t="s">
        <v>130</v>
      </c>
      <c r="C743" t="str">
        <f t="shared" si="116"/>
        <v>102</v>
      </c>
      <c r="D743" t="s">
        <v>231</v>
      </c>
      <c r="E743" t="str">
        <f t="shared" si="117"/>
        <v>01</v>
      </c>
      <c r="F743" t="str">
        <f>"009"</f>
        <v>009</v>
      </c>
      <c r="G743" t="str">
        <f>""</f>
        <v/>
      </c>
      <c r="H743" t="s">
        <v>0</v>
      </c>
      <c r="I743" t="s">
        <v>1178</v>
      </c>
      <c r="J743" t="s">
        <v>4309</v>
      </c>
      <c r="K743" t="str">
        <f t="shared" si="118"/>
        <v>04738</v>
      </c>
    </row>
    <row r="744" spans="1:11" customFormat="1" x14ac:dyDescent="0.25">
      <c r="A744" t="str">
        <f t="shared" si="112"/>
        <v>04</v>
      </c>
      <c r="B744" t="s">
        <v>130</v>
      </c>
      <c r="C744" t="str">
        <f t="shared" si="116"/>
        <v>102</v>
      </c>
      <c r="D744" t="s">
        <v>231</v>
      </c>
      <c r="E744" t="str">
        <f t="shared" si="117"/>
        <v>01</v>
      </c>
      <c r="F744" t="str">
        <f>"010"</f>
        <v>010</v>
      </c>
      <c r="G744" t="str">
        <f>""</f>
        <v/>
      </c>
      <c r="H744" t="s">
        <v>1</v>
      </c>
      <c r="I744" t="s">
        <v>1179</v>
      </c>
      <c r="J744" t="s">
        <v>4310</v>
      </c>
      <c r="K744" t="str">
        <f t="shared" si="118"/>
        <v>04738</v>
      </c>
    </row>
    <row r="745" spans="1:11" customFormat="1" x14ac:dyDescent="0.25">
      <c r="A745" t="str">
        <f t="shared" si="112"/>
        <v>04</v>
      </c>
      <c r="B745" t="s">
        <v>130</v>
      </c>
      <c r="C745" t="str">
        <f t="shared" si="116"/>
        <v>102</v>
      </c>
      <c r="D745" t="s">
        <v>231</v>
      </c>
      <c r="E745" t="str">
        <f t="shared" si="117"/>
        <v>01</v>
      </c>
      <c r="F745" t="str">
        <f>"010"</f>
        <v>010</v>
      </c>
      <c r="G745" t="str">
        <f>""</f>
        <v/>
      </c>
      <c r="H745" t="s">
        <v>0</v>
      </c>
      <c r="I745" t="s">
        <v>1179</v>
      </c>
      <c r="J745" t="s">
        <v>4310</v>
      </c>
      <c r="K745" t="str">
        <f t="shared" si="118"/>
        <v>04738</v>
      </c>
    </row>
    <row r="746" spans="1:11" customFormat="1" x14ac:dyDescent="0.25">
      <c r="A746" t="str">
        <f t="shared" si="112"/>
        <v>04</v>
      </c>
      <c r="B746" t="s">
        <v>130</v>
      </c>
      <c r="C746" t="str">
        <f t="shared" si="116"/>
        <v>102</v>
      </c>
      <c r="D746" t="s">
        <v>231</v>
      </c>
      <c r="E746" t="str">
        <f t="shared" si="117"/>
        <v>01</v>
      </c>
      <c r="F746" t="str">
        <f>"011"</f>
        <v>011</v>
      </c>
      <c r="G746" t="str">
        <f>"01"</f>
        <v>01</v>
      </c>
      <c r="H746" t="s">
        <v>1</v>
      </c>
      <c r="I746" t="s">
        <v>1180</v>
      </c>
      <c r="J746" t="s">
        <v>4311</v>
      </c>
      <c r="K746" t="str">
        <f>"04721"</f>
        <v>04721</v>
      </c>
    </row>
    <row r="747" spans="1:11" customFormat="1" x14ac:dyDescent="0.25">
      <c r="A747" t="str">
        <f t="shared" si="112"/>
        <v>04</v>
      </c>
      <c r="B747" t="s">
        <v>130</v>
      </c>
      <c r="C747" t="str">
        <f t="shared" si="116"/>
        <v>102</v>
      </c>
      <c r="D747" t="s">
        <v>231</v>
      </c>
      <c r="E747" t="str">
        <f t="shared" si="117"/>
        <v>01</v>
      </c>
      <c r="F747" t="str">
        <f>"011"</f>
        <v>011</v>
      </c>
      <c r="G747" t="str">
        <f>"02"</f>
        <v>02</v>
      </c>
      <c r="H747" t="s">
        <v>0</v>
      </c>
      <c r="I747" t="s">
        <v>1181</v>
      </c>
      <c r="J747" t="s">
        <v>4312</v>
      </c>
      <c r="K747" t="str">
        <f>"04727"</f>
        <v>04727</v>
      </c>
    </row>
    <row r="748" spans="1:11" customFormat="1" x14ac:dyDescent="0.25">
      <c r="A748" t="str">
        <f t="shared" si="112"/>
        <v>04</v>
      </c>
      <c r="B748" t="s">
        <v>130</v>
      </c>
      <c r="C748" t="str">
        <f t="shared" si="116"/>
        <v>102</v>
      </c>
      <c r="D748" t="s">
        <v>231</v>
      </c>
      <c r="E748" t="str">
        <f t="shared" si="117"/>
        <v>01</v>
      </c>
      <c r="F748" t="str">
        <f>"011"</f>
        <v>011</v>
      </c>
      <c r="G748" t="str">
        <f>"02"</f>
        <v>02</v>
      </c>
      <c r="H748" t="s">
        <v>2</v>
      </c>
      <c r="I748" t="s">
        <v>1181</v>
      </c>
      <c r="J748" t="s">
        <v>4312</v>
      </c>
      <c r="K748" t="str">
        <f>"04727"</f>
        <v>04727</v>
      </c>
    </row>
    <row r="749" spans="1:11" customFormat="1" x14ac:dyDescent="0.25">
      <c r="A749" t="str">
        <f t="shared" si="112"/>
        <v>04</v>
      </c>
      <c r="B749" t="s">
        <v>130</v>
      </c>
      <c r="C749" t="str">
        <f t="shared" si="116"/>
        <v>102</v>
      </c>
      <c r="D749" t="s">
        <v>231</v>
      </c>
      <c r="E749" t="str">
        <f t="shared" si="117"/>
        <v>01</v>
      </c>
      <c r="F749" t="str">
        <f>"012"</f>
        <v>012</v>
      </c>
      <c r="G749" t="str">
        <f>""</f>
        <v/>
      </c>
      <c r="H749" t="s">
        <v>1</v>
      </c>
      <c r="I749" t="s">
        <v>1182</v>
      </c>
      <c r="J749" t="s">
        <v>4313</v>
      </c>
      <c r="K749" t="str">
        <f>"04738"</f>
        <v>04738</v>
      </c>
    </row>
    <row r="750" spans="1:11" customFormat="1" x14ac:dyDescent="0.25">
      <c r="A750" t="str">
        <f t="shared" si="112"/>
        <v>04</v>
      </c>
      <c r="B750" t="s">
        <v>130</v>
      </c>
      <c r="C750" t="str">
        <f t="shared" si="116"/>
        <v>102</v>
      </c>
      <c r="D750" t="s">
        <v>231</v>
      </c>
      <c r="E750" t="str">
        <f t="shared" si="117"/>
        <v>01</v>
      </c>
      <c r="F750" t="str">
        <f>"012"</f>
        <v>012</v>
      </c>
      <c r="G750" t="str">
        <f>""</f>
        <v/>
      </c>
      <c r="H750" t="s">
        <v>0</v>
      </c>
      <c r="I750" t="s">
        <v>1182</v>
      </c>
      <c r="J750" t="s">
        <v>4313</v>
      </c>
      <c r="K750" t="str">
        <f>"04738"</f>
        <v>04738</v>
      </c>
    </row>
    <row r="751" spans="1:11" customFormat="1" x14ac:dyDescent="0.25">
      <c r="A751" t="str">
        <f t="shared" si="112"/>
        <v>04</v>
      </c>
      <c r="B751" t="s">
        <v>130</v>
      </c>
      <c r="C751" t="str">
        <f t="shared" si="116"/>
        <v>102</v>
      </c>
      <c r="D751" t="s">
        <v>231</v>
      </c>
      <c r="E751" t="str">
        <f t="shared" si="117"/>
        <v>01</v>
      </c>
      <c r="F751" t="str">
        <f>"013"</f>
        <v>013</v>
      </c>
      <c r="G751" t="str">
        <f>"01"</f>
        <v>01</v>
      </c>
      <c r="H751" t="s">
        <v>1</v>
      </c>
      <c r="I751" t="s">
        <v>1183</v>
      </c>
      <c r="J751" t="s">
        <v>4314</v>
      </c>
      <c r="K751" t="str">
        <f>"04738"</f>
        <v>04738</v>
      </c>
    </row>
    <row r="752" spans="1:11" customFormat="1" x14ac:dyDescent="0.25">
      <c r="A752" t="str">
        <f t="shared" si="112"/>
        <v>04</v>
      </c>
      <c r="B752" t="s">
        <v>130</v>
      </c>
      <c r="C752" t="str">
        <f t="shared" si="116"/>
        <v>102</v>
      </c>
      <c r="D752" t="s">
        <v>231</v>
      </c>
      <c r="E752" t="str">
        <f t="shared" si="117"/>
        <v>01</v>
      </c>
      <c r="F752" t="str">
        <f>"013"</f>
        <v>013</v>
      </c>
      <c r="G752" t="str">
        <f>"02"</f>
        <v>02</v>
      </c>
      <c r="H752" t="s">
        <v>0</v>
      </c>
      <c r="I752" t="s">
        <v>1176</v>
      </c>
      <c r="J752" t="s">
        <v>4307</v>
      </c>
      <c r="K752" t="str">
        <f>"04738"</f>
        <v>04738</v>
      </c>
    </row>
    <row r="753" spans="1:11" customFormat="1" x14ac:dyDescent="0.25">
      <c r="A753" t="str">
        <f t="shared" si="112"/>
        <v>04</v>
      </c>
      <c r="B753" t="s">
        <v>130</v>
      </c>
      <c r="C753" t="str">
        <f>"103"</f>
        <v>103</v>
      </c>
      <c r="D753" t="s">
        <v>232</v>
      </c>
      <c r="E753" t="str">
        <f t="shared" si="117"/>
        <v>01</v>
      </c>
      <c r="F753" t="str">
        <f t="shared" ref="F753:F758" si="119">"001"</f>
        <v>001</v>
      </c>
      <c r="G753" t="str">
        <f>"01"</f>
        <v>01</v>
      </c>
      <c r="H753" t="s">
        <v>1</v>
      </c>
      <c r="I753" t="s">
        <v>39</v>
      </c>
      <c r="J753" t="s">
        <v>4315</v>
      </c>
      <c r="K753" t="str">
        <f>"04650"</f>
        <v>04650</v>
      </c>
    </row>
    <row r="754" spans="1:11" customFormat="1" x14ac:dyDescent="0.25">
      <c r="A754" t="str">
        <f t="shared" si="112"/>
        <v>04</v>
      </c>
      <c r="B754" t="s">
        <v>130</v>
      </c>
      <c r="C754" t="str">
        <f>"103"</f>
        <v>103</v>
      </c>
      <c r="D754" t="s">
        <v>232</v>
      </c>
      <c r="E754" t="str">
        <f t="shared" si="117"/>
        <v>01</v>
      </c>
      <c r="F754" t="str">
        <f t="shared" si="119"/>
        <v>001</v>
      </c>
      <c r="G754" t="str">
        <f>"02"</f>
        <v>02</v>
      </c>
      <c r="H754" t="s">
        <v>0</v>
      </c>
      <c r="I754" t="s">
        <v>1184</v>
      </c>
      <c r="J754" t="s">
        <v>4316</v>
      </c>
      <c r="K754" t="str">
        <f>"04661"</f>
        <v>04661</v>
      </c>
    </row>
    <row r="755" spans="1:11" customFormat="1" x14ac:dyDescent="0.25">
      <c r="A755" t="str">
        <f t="shared" si="112"/>
        <v>04</v>
      </c>
      <c r="B755" t="s">
        <v>130</v>
      </c>
      <c r="C755" t="str">
        <f>"103"</f>
        <v>103</v>
      </c>
      <c r="D755" t="s">
        <v>232</v>
      </c>
      <c r="E755" t="str">
        <f t="shared" si="117"/>
        <v>01</v>
      </c>
      <c r="F755" t="str">
        <f t="shared" si="119"/>
        <v>001</v>
      </c>
      <c r="G755" t="str">
        <f>"02"</f>
        <v>02</v>
      </c>
      <c r="H755" t="s">
        <v>2</v>
      </c>
      <c r="I755" t="s">
        <v>1184</v>
      </c>
      <c r="J755" t="s">
        <v>4316</v>
      </c>
      <c r="K755" t="str">
        <f>"04661"</f>
        <v>04661</v>
      </c>
    </row>
    <row r="756" spans="1:11" customFormat="1" x14ac:dyDescent="0.25">
      <c r="A756" t="str">
        <f t="shared" si="112"/>
        <v>04</v>
      </c>
      <c r="B756" t="s">
        <v>130</v>
      </c>
      <c r="C756" t="str">
        <f>"901"</f>
        <v>901</v>
      </c>
      <c r="D756" t="s">
        <v>233</v>
      </c>
      <c r="E756" t="str">
        <f t="shared" si="117"/>
        <v>01</v>
      </c>
      <c r="F756" t="str">
        <f t="shared" si="119"/>
        <v>001</v>
      </c>
      <c r="G756" t="str">
        <f>""</f>
        <v/>
      </c>
      <c r="H756" t="s">
        <v>3</v>
      </c>
      <c r="I756" t="s">
        <v>936</v>
      </c>
      <c r="J756" t="s">
        <v>4317</v>
      </c>
      <c r="K756" t="str">
        <f>"04530"</f>
        <v>04530</v>
      </c>
    </row>
    <row r="757" spans="1:11" customFormat="1" x14ac:dyDescent="0.25">
      <c r="A757" t="str">
        <f t="shared" si="112"/>
        <v>04</v>
      </c>
      <c r="B757" t="s">
        <v>130</v>
      </c>
      <c r="C757" t="str">
        <f t="shared" ref="C757:C820" si="120">"902"</f>
        <v>902</v>
      </c>
      <c r="D757" t="s">
        <v>234</v>
      </c>
      <c r="E757" t="str">
        <f t="shared" si="117"/>
        <v>01</v>
      </c>
      <c r="F757" t="str">
        <f t="shared" si="119"/>
        <v>001</v>
      </c>
      <c r="G757" t="str">
        <f>"01"</f>
        <v>01</v>
      </c>
      <c r="H757" t="s">
        <v>1</v>
      </c>
      <c r="I757" t="s">
        <v>1185</v>
      </c>
      <c r="J757" t="s">
        <v>4318</v>
      </c>
      <c r="K757" t="str">
        <f>"04715"</f>
        <v>04715</v>
      </c>
    </row>
    <row r="758" spans="1:11" customFormat="1" x14ac:dyDescent="0.25">
      <c r="A758" t="str">
        <f t="shared" si="112"/>
        <v>04</v>
      </c>
      <c r="B758" t="s">
        <v>130</v>
      </c>
      <c r="C758" t="str">
        <f t="shared" si="120"/>
        <v>902</v>
      </c>
      <c r="D758" t="s">
        <v>234</v>
      </c>
      <c r="E758" t="str">
        <f t="shared" si="117"/>
        <v>01</v>
      </c>
      <c r="F758" t="str">
        <f t="shared" si="119"/>
        <v>001</v>
      </c>
      <c r="G758" t="str">
        <f>"02"</f>
        <v>02</v>
      </c>
      <c r="H758" t="s">
        <v>0</v>
      </c>
      <c r="I758" t="s">
        <v>1186</v>
      </c>
      <c r="J758" t="s">
        <v>4319</v>
      </c>
      <c r="K758" t="str">
        <f>"04715"</f>
        <v>04715</v>
      </c>
    </row>
    <row r="759" spans="1:11" customFormat="1" x14ac:dyDescent="0.25">
      <c r="A759" t="str">
        <f t="shared" si="112"/>
        <v>04</v>
      </c>
      <c r="B759" t="s">
        <v>130</v>
      </c>
      <c r="C759" t="str">
        <f t="shared" si="120"/>
        <v>902</v>
      </c>
      <c r="D759" t="s">
        <v>234</v>
      </c>
      <c r="E759" t="str">
        <f t="shared" si="117"/>
        <v>01</v>
      </c>
      <c r="F759" t="str">
        <f>"002"</f>
        <v>002</v>
      </c>
      <c r="G759" t="str">
        <f>""</f>
        <v/>
      </c>
      <c r="H759" t="s">
        <v>1</v>
      </c>
      <c r="I759" t="s">
        <v>1187</v>
      </c>
      <c r="J759" t="s">
        <v>4320</v>
      </c>
      <c r="K759" t="str">
        <f t="shared" ref="K759:K769" si="121">"04700"</f>
        <v>04700</v>
      </c>
    </row>
    <row r="760" spans="1:11" customFormat="1" x14ac:dyDescent="0.25">
      <c r="A760" t="str">
        <f t="shared" si="112"/>
        <v>04</v>
      </c>
      <c r="B760" t="s">
        <v>130</v>
      </c>
      <c r="C760" t="str">
        <f t="shared" si="120"/>
        <v>902</v>
      </c>
      <c r="D760" t="s">
        <v>234</v>
      </c>
      <c r="E760" t="str">
        <f t="shared" si="117"/>
        <v>01</v>
      </c>
      <c r="F760" t="str">
        <f>"002"</f>
        <v>002</v>
      </c>
      <c r="G760" t="str">
        <f>""</f>
        <v/>
      </c>
      <c r="H760" t="s">
        <v>0</v>
      </c>
      <c r="I760" t="s">
        <v>1187</v>
      </c>
      <c r="J760" t="s">
        <v>4320</v>
      </c>
      <c r="K760" t="str">
        <f t="shared" si="121"/>
        <v>04700</v>
      </c>
    </row>
    <row r="761" spans="1:11" customFormat="1" x14ac:dyDescent="0.25">
      <c r="A761" t="str">
        <f t="shared" si="112"/>
        <v>04</v>
      </c>
      <c r="B761" t="s">
        <v>130</v>
      </c>
      <c r="C761" t="str">
        <f t="shared" si="120"/>
        <v>902</v>
      </c>
      <c r="D761" t="s">
        <v>234</v>
      </c>
      <c r="E761" t="str">
        <f t="shared" si="117"/>
        <v>01</v>
      </c>
      <c r="F761" t="str">
        <f>"003"</f>
        <v>003</v>
      </c>
      <c r="G761" t="str">
        <f>""</f>
        <v/>
      </c>
      <c r="H761" t="s">
        <v>1</v>
      </c>
      <c r="I761" t="s">
        <v>1188</v>
      </c>
      <c r="J761" t="s">
        <v>4321</v>
      </c>
      <c r="K761" t="str">
        <f t="shared" si="121"/>
        <v>04700</v>
      </c>
    </row>
    <row r="762" spans="1:11" customFormat="1" x14ac:dyDescent="0.25">
      <c r="A762" t="str">
        <f t="shared" si="112"/>
        <v>04</v>
      </c>
      <c r="B762" t="s">
        <v>130</v>
      </c>
      <c r="C762" t="str">
        <f t="shared" si="120"/>
        <v>902</v>
      </c>
      <c r="D762" t="s">
        <v>234</v>
      </c>
      <c r="E762" t="str">
        <f t="shared" si="117"/>
        <v>01</v>
      </c>
      <c r="F762" t="str">
        <f>"003"</f>
        <v>003</v>
      </c>
      <c r="G762" t="str">
        <f>""</f>
        <v/>
      </c>
      <c r="H762" t="s">
        <v>0</v>
      </c>
      <c r="I762" t="s">
        <v>1188</v>
      </c>
      <c r="J762" t="s">
        <v>4321</v>
      </c>
      <c r="K762" t="str">
        <f t="shared" si="121"/>
        <v>04700</v>
      </c>
    </row>
    <row r="763" spans="1:11" customFormat="1" x14ac:dyDescent="0.25">
      <c r="A763" t="str">
        <f t="shared" si="112"/>
        <v>04</v>
      </c>
      <c r="B763" t="s">
        <v>130</v>
      </c>
      <c r="C763" t="str">
        <f t="shared" si="120"/>
        <v>902</v>
      </c>
      <c r="D763" t="s">
        <v>234</v>
      </c>
      <c r="E763" t="str">
        <f t="shared" si="117"/>
        <v>01</v>
      </c>
      <c r="F763" t="str">
        <f>"004"</f>
        <v>004</v>
      </c>
      <c r="G763" t="str">
        <f>""</f>
        <v/>
      </c>
      <c r="H763" t="s">
        <v>3</v>
      </c>
      <c r="I763" t="s">
        <v>1189</v>
      </c>
      <c r="J763" t="s">
        <v>4322</v>
      </c>
      <c r="K763" t="str">
        <f t="shared" si="121"/>
        <v>04700</v>
      </c>
    </row>
    <row r="764" spans="1:11" customFormat="1" x14ac:dyDescent="0.25">
      <c r="A764" t="str">
        <f t="shared" si="112"/>
        <v>04</v>
      </c>
      <c r="B764" t="s">
        <v>130</v>
      </c>
      <c r="C764" t="str">
        <f t="shared" si="120"/>
        <v>902</v>
      </c>
      <c r="D764" t="s">
        <v>234</v>
      </c>
      <c r="E764" t="str">
        <f t="shared" si="117"/>
        <v>01</v>
      </c>
      <c r="F764" t="str">
        <f>"005"</f>
        <v>005</v>
      </c>
      <c r="G764" t="str">
        <f>""</f>
        <v/>
      </c>
      <c r="H764" t="s">
        <v>1</v>
      </c>
      <c r="I764" t="s">
        <v>1190</v>
      </c>
      <c r="J764" t="s">
        <v>4323</v>
      </c>
      <c r="K764" t="str">
        <f t="shared" si="121"/>
        <v>04700</v>
      </c>
    </row>
    <row r="765" spans="1:11" customFormat="1" x14ac:dyDescent="0.25">
      <c r="A765" t="str">
        <f t="shared" si="112"/>
        <v>04</v>
      </c>
      <c r="B765" t="s">
        <v>130</v>
      </c>
      <c r="C765" t="str">
        <f t="shared" si="120"/>
        <v>902</v>
      </c>
      <c r="D765" t="s">
        <v>234</v>
      </c>
      <c r="E765" t="str">
        <f t="shared" si="117"/>
        <v>01</v>
      </c>
      <c r="F765" t="str">
        <f>"005"</f>
        <v>005</v>
      </c>
      <c r="G765" t="str">
        <f>""</f>
        <v/>
      </c>
      <c r="H765" t="s">
        <v>0</v>
      </c>
      <c r="I765" t="s">
        <v>1190</v>
      </c>
      <c r="J765" t="s">
        <v>4323</v>
      </c>
      <c r="K765" t="str">
        <f t="shared" si="121"/>
        <v>04700</v>
      </c>
    </row>
    <row r="766" spans="1:11" customFormat="1" x14ac:dyDescent="0.25">
      <c r="A766" t="str">
        <f t="shared" si="112"/>
        <v>04</v>
      </c>
      <c r="B766" t="s">
        <v>130</v>
      </c>
      <c r="C766" t="str">
        <f t="shared" si="120"/>
        <v>902</v>
      </c>
      <c r="D766" t="s">
        <v>234</v>
      </c>
      <c r="E766" t="str">
        <f t="shared" si="117"/>
        <v>01</v>
      </c>
      <c r="F766" t="str">
        <f>"006"</f>
        <v>006</v>
      </c>
      <c r="G766" t="str">
        <f>""</f>
        <v/>
      </c>
      <c r="H766" t="s">
        <v>1</v>
      </c>
      <c r="I766" t="s">
        <v>1191</v>
      </c>
      <c r="J766" t="s">
        <v>4324</v>
      </c>
      <c r="K766" t="str">
        <f t="shared" si="121"/>
        <v>04700</v>
      </c>
    </row>
    <row r="767" spans="1:11" customFormat="1" x14ac:dyDescent="0.25">
      <c r="A767" t="str">
        <f t="shared" si="112"/>
        <v>04</v>
      </c>
      <c r="B767" t="s">
        <v>130</v>
      </c>
      <c r="C767" t="str">
        <f t="shared" si="120"/>
        <v>902</v>
      </c>
      <c r="D767" t="s">
        <v>234</v>
      </c>
      <c r="E767" t="str">
        <f t="shared" si="117"/>
        <v>01</v>
      </c>
      <c r="F767" t="str">
        <f>"006"</f>
        <v>006</v>
      </c>
      <c r="G767" t="str">
        <f>""</f>
        <v/>
      </c>
      <c r="H767" t="s">
        <v>0</v>
      </c>
      <c r="I767" t="s">
        <v>1191</v>
      </c>
      <c r="J767" t="s">
        <v>4324</v>
      </c>
      <c r="K767" t="str">
        <f t="shared" si="121"/>
        <v>04700</v>
      </c>
    </row>
    <row r="768" spans="1:11" customFormat="1" x14ac:dyDescent="0.25">
      <c r="A768" t="str">
        <f t="shared" si="112"/>
        <v>04</v>
      </c>
      <c r="B768" t="s">
        <v>130</v>
      </c>
      <c r="C768" t="str">
        <f t="shared" si="120"/>
        <v>902</v>
      </c>
      <c r="D768" t="s">
        <v>234</v>
      </c>
      <c r="E768" t="str">
        <f t="shared" si="117"/>
        <v>01</v>
      </c>
      <c r="F768" t="str">
        <f>"007"</f>
        <v>007</v>
      </c>
      <c r="G768" t="str">
        <f>""</f>
        <v/>
      </c>
      <c r="H768" t="s">
        <v>1</v>
      </c>
      <c r="I768" t="s">
        <v>1192</v>
      </c>
      <c r="J768" t="s">
        <v>4325</v>
      </c>
      <c r="K768" t="str">
        <f t="shared" si="121"/>
        <v>04700</v>
      </c>
    </row>
    <row r="769" spans="1:11" customFormat="1" x14ac:dyDescent="0.25">
      <c r="A769" t="str">
        <f t="shared" si="112"/>
        <v>04</v>
      </c>
      <c r="B769" t="s">
        <v>130</v>
      </c>
      <c r="C769" t="str">
        <f t="shared" si="120"/>
        <v>902</v>
      </c>
      <c r="D769" t="s">
        <v>234</v>
      </c>
      <c r="E769" t="str">
        <f t="shared" si="117"/>
        <v>01</v>
      </c>
      <c r="F769" t="str">
        <f>"007"</f>
        <v>007</v>
      </c>
      <c r="G769" t="str">
        <f>""</f>
        <v/>
      </c>
      <c r="H769" t="s">
        <v>0</v>
      </c>
      <c r="I769" t="s">
        <v>1192</v>
      </c>
      <c r="J769" t="s">
        <v>4325</v>
      </c>
      <c r="K769" t="str">
        <f t="shared" si="121"/>
        <v>04700</v>
      </c>
    </row>
    <row r="770" spans="1:11" customFormat="1" x14ac:dyDescent="0.25">
      <c r="A770" t="str">
        <f t="shared" si="112"/>
        <v>04</v>
      </c>
      <c r="B770" t="s">
        <v>130</v>
      </c>
      <c r="C770" t="str">
        <f t="shared" si="120"/>
        <v>902</v>
      </c>
      <c r="D770" t="s">
        <v>234</v>
      </c>
      <c r="E770" t="str">
        <f t="shared" si="117"/>
        <v>01</v>
      </c>
      <c r="F770" t="str">
        <f>"008"</f>
        <v>008</v>
      </c>
      <c r="G770" t="str">
        <f>""</f>
        <v/>
      </c>
      <c r="H770" t="s">
        <v>3</v>
      </c>
      <c r="I770" t="s">
        <v>1193</v>
      </c>
      <c r="J770" t="s">
        <v>4326</v>
      </c>
      <c r="K770" t="str">
        <f>"04710"</f>
        <v>04710</v>
      </c>
    </row>
    <row r="771" spans="1:11" customFormat="1" x14ac:dyDescent="0.25">
      <c r="A771" t="str">
        <f t="shared" ref="A771:A834" si="122">"04"</f>
        <v>04</v>
      </c>
      <c r="B771" t="s">
        <v>130</v>
      </c>
      <c r="C771" t="str">
        <f t="shared" si="120"/>
        <v>902</v>
      </c>
      <c r="D771" t="s">
        <v>234</v>
      </c>
      <c r="E771" t="str">
        <f t="shared" si="117"/>
        <v>01</v>
      </c>
      <c r="F771" t="str">
        <f>"009"</f>
        <v>009</v>
      </c>
      <c r="G771" t="str">
        <f>""</f>
        <v/>
      </c>
      <c r="H771" t="s">
        <v>3</v>
      </c>
      <c r="I771" t="s">
        <v>1194</v>
      </c>
      <c r="J771" t="s">
        <v>4327</v>
      </c>
      <c r="K771" t="str">
        <f>"04710"</f>
        <v>04710</v>
      </c>
    </row>
    <row r="772" spans="1:11" customFormat="1" x14ac:dyDescent="0.25">
      <c r="A772" t="str">
        <f t="shared" si="122"/>
        <v>04</v>
      </c>
      <c r="B772" t="s">
        <v>130</v>
      </c>
      <c r="C772" t="str">
        <f t="shared" si="120"/>
        <v>902</v>
      </c>
      <c r="D772" t="s">
        <v>234</v>
      </c>
      <c r="E772" t="str">
        <f t="shared" si="117"/>
        <v>01</v>
      </c>
      <c r="F772" t="str">
        <f>"010"</f>
        <v>010</v>
      </c>
      <c r="G772" t="str">
        <f>""</f>
        <v/>
      </c>
      <c r="H772" t="s">
        <v>1</v>
      </c>
      <c r="I772" t="s">
        <v>1195</v>
      </c>
      <c r="J772" t="s">
        <v>4328</v>
      </c>
      <c r="K772" t="str">
        <f>"04710"</f>
        <v>04710</v>
      </c>
    </row>
    <row r="773" spans="1:11" customFormat="1" x14ac:dyDescent="0.25">
      <c r="A773" t="str">
        <f t="shared" si="122"/>
        <v>04</v>
      </c>
      <c r="B773" t="s">
        <v>130</v>
      </c>
      <c r="C773" t="str">
        <f t="shared" si="120"/>
        <v>902</v>
      </c>
      <c r="D773" t="s">
        <v>234</v>
      </c>
      <c r="E773" t="str">
        <f t="shared" si="117"/>
        <v>01</v>
      </c>
      <c r="F773" t="str">
        <f>"010"</f>
        <v>010</v>
      </c>
      <c r="G773" t="str">
        <f>""</f>
        <v/>
      </c>
      <c r="H773" t="s">
        <v>0</v>
      </c>
      <c r="I773" t="s">
        <v>1195</v>
      </c>
      <c r="J773" t="s">
        <v>4328</v>
      </c>
      <c r="K773" t="str">
        <f>"04710"</f>
        <v>04710</v>
      </c>
    </row>
    <row r="774" spans="1:11" customFormat="1" x14ac:dyDescent="0.25">
      <c r="A774" t="str">
        <f t="shared" si="122"/>
        <v>04</v>
      </c>
      <c r="B774" t="s">
        <v>130</v>
      </c>
      <c r="C774" t="str">
        <f t="shared" si="120"/>
        <v>902</v>
      </c>
      <c r="D774" t="s">
        <v>234</v>
      </c>
      <c r="E774" t="str">
        <f t="shared" si="117"/>
        <v>01</v>
      </c>
      <c r="F774" t="str">
        <f>"011"</f>
        <v>011</v>
      </c>
      <c r="G774" t="str">
        <f>""</f>
        <v/>
      </c>
      <c r="H774" t="s">
        <v>3</v>
      </c>
      <c r="I774" t="s">
        <v>1196</v>
      </c>
      <c r="J774" t="s">
        <v>4329</v>
      </c>
      <c r="K774" t="str">
        <f>"04716"</f>
        <v>04716</v>
      </c>
    </row>
    <row r="775" spans="1:11" customFormat="1" x14ac:dyDescent="0.25">
      <c r="A775" t="str">
        <f t="shared" si="122"/>
        <v>04</v>
      </c>
      <c r="B775" t="s">
        <v>130</v>
      </c>
      <c r="C775" t="str">
        <f t="shared" si="120"/>
        <v>902</v>
      </c>
      <c r="D775" t="s">
        <v>234</v>
      </c>
      <c r="E775" t="str">
        <f t="shared" si="117"/>
        <v>01</v>
      </c>
      <c r="F775" t="str">
        <f>"012"</f>
        <v>012</v>
      </c>
      <c r="G775" t="str">
        <f>""</f>
        <v/>
      </c>
      <c r="H775" t="s">
        <v>1</v>
      </c>
      <c r="I775" t="s">
        <v>1196</v>
      </c>
      <c r="J775" t="s">
        <v>4329</v>
      </c>
      <c r="K775" t="str">
        <f>"04716"</f>
        <v>04716</v>
      </c>
    </row>
    <row r="776" spans="1:11" customFormat="1" x14ac:dyDescent="0.25">
      <c r="A776" t="str">
        <f t="shared" si="122"/>
        <v>04</v>
      </c>
      <c r="B776" t="s">
        <v>130</v>
      </c>
      <c r="C776" t="str">
        <f t="shared" si="120"/>
        <v>902</v>
      </c>
      <c r="D776" t="s">
        <v>234</v>
      </c>
      <c r="E776" t="str">
        <f t="shared" si="117"/>
        <v>01</v>
      </c>
      <c r="F776" t="str">
        <f>"012"</f>
        <v>012</v>
      </c>
      <c r="G776" t="str">
        <f>""</f>
        <v/>
      </c>
      <c r="H776" t="s">
        <v>0</v>
      </c>
      <c r="I776" t="s">
        <v>1196</v>
      </c>
      <c r="J776" t="s">
        <v>4329</v>
      </c>
      <c r="K776" t="str">
        <f>"04716"</f>
        <v>04716</v>
      </c>
    </row>
    <row r="777" spans="1:11" customFormat="1" x14ac:dyDescent="0.25">
      <c r="A777" t="str">
        <f t="shared" si="122"/>
        <v>04</v>
      </c>
      <c r="B777" t="s">
        <v>130</v>
      </c>
      <c r="C777" t="str">
        <f t="shared" si="120"/>
        <v>902</v>
      </c>
      <c r="D777" t="s">
        <v>234</v>
      </c>
      <c r="E777" t="str">
        <f t="shared" si="117"/>
        <v>01</v>
      </c>
      <c r="F777" t="str">
        <f>"013"</f>
        <v>013</v>
      </c>
      <c r="G777" t="str">
        <f>""</f>
        <v/>
      </c>
      <c r="H777" t="s">
        <v>1</v>
      </c>
      <c r="I777" t="s">
        <v>1197</v>
      </c>
      <c r="J777" t="s">
        <v>4330</v>
      </c>
      <c r="K777" t="str">
        <f>"04716"</f>
        <v>04716</v>
      </c>
    </row>
    <row r="778" spans="1:11" customFormat="1" x14ac:dyDescent="0.25">
      <c r="A778" t="str">
        <f t="shared" si="122"/>
        <v>04</v>
      </c>
      <c r="B778" t="s">
        <v>130</v>
      </c>
      <c r="C778" t="str">
        <f t="shared" si="120"/>
        <v>902</v>
      </c>
      <c r="D778" t="s">
        <v>234</v>
      </c>
      <c r="E778" t="str">
        <f t="shared" si="117"/>
        <v>01</v>
      </c>
      <c r="F778" t="str">
        <f>"013"</f>
        <v>013</v>
      </c>
      <c r="G778" t="str">
        <f>""</f>
        <v/>
      </c>
      <c r="H778" t="s">
        <v>0</v>
      </c>
      <c r="I778" t="s">
        <v>1197</v>
      </c>
      <c r="J778" t="s">
        <v>4330</v>
      </c>
      <c r="K778" t="str">
        <f>"04716"</f>
        <v>04716</v>
      </c>
    </row>
    <row r="779" spans="1:11" customFormat="1" x14ac:dyDescent="0.25">
      <c r="A779" t="str">
        <f t="shared" si="122"/>
        <v>04</v>
      </c>
      <c r="B779" t="s">
        <v>130</v>
      </c>
      <c r="C779" t="str">
        <f t="shared" si="120"/>
        <v>902</v>
      </c>
      <c r="D779" t="s">
        <v>234</v>
      </c>
      <c r="E779" t="str">
        <f t="shared" si="117"/>
        <v>01</v>
      </c>
      <c r="F779" t="str">
        <f>"014"</f>
        <v>014</v>
      </c>
      <c r="G779" t="str">
        <f>""</f>
        <v/>
      </c>
      <c r="H779" t="s">
        <v>1</v>
      </c>
      <c r="I779" t="s">
        <v>1104</v>
      </c>
      <c r="J779" t="s">
        <v>4331</v>
      </c>
      <c r="K779" t="str">
        <f t="shared" ref="K779:K784" si="123">"04700"</f>
        <v>04700</v>
      </c>
    </row>
    <row r="780" spans="1:11" customFormat="1" x14ac:dyDescent="0.25">
      <c r="A780" t="str">
        <f t="shared" si="122"/>
        <v>04</v>
      </c>
      <c r="B780" t="s">
        <v>130</v>
      </c>
      <c r="C780" t="str">
        <f t="shared" si="120"/>
        <v>902</v>
      </c>
      <c r="D780" t="s">
        <v>234</v>
      </c>
      <c r="E780" t="str">
        <f t="shared" si="117"/>
        <v>01</v>
      </c>
      <c r="F780" t="str">
        <f>"014"</f>
        <v>014</v>
      </c>
      <c r="G780" t="str">
        <f>""</f>
        <v/>
      </c>
      <c r="H780" t="s">
        <v>0</v>
      </c>
      <c r="I780" t="s">
        <v>1104</v>
      </c>
      <c r="J780" t="s">
        <v>4331</v>
      </c>
      <c r="K780" t="str">
        <f t="shared" si="123"/>
        <v>04700</v>
      </c>
    </row>
    <row r="781" spans="1:11" customFormat="1" x14ac:dyDescent="0.25">
      <c r="A781" t="str">
        <f t="shared" si="122"/>
        <v>04</v>
      </c>
      <c r="B781" t="s">
        <v>130</v>
      </c>
      <c r="C781" t="str">
        <f t="shared" si="120"/>
        <v>902</v>
      </c>
      <c r="D781" t="s">
        <v>234</v>
      </c>
      <c r="E781" t="str">
        <f t="shared" si="117"/>
        <v>01</v>
      </c>
      <c r="F781" t="str">
        <f>"015"</f>
        <v>015</v>
      </c>
      <c r="G781" t="str">
        <f>""</f>
        <v/>
      </c>
      <c r="H781" t="s">
        <v>1</v>
      </c>
      <c r="I781" t="s">
        <v>1198</v>
      </c>
      <c r="J781" t="s">
        <v>4332</v>
      </c>
      <c r="K781" t="str">
        <f t="shared" si="123"/>
        <v>04700</v>
      </c>
    </row>
    <row r="782" spans="1:11" customFormat="1" x14ac:dyDescent="0.25">
      <c r="A782" t="str">
        <f t="shared" si="122"/>
        <v>04</v>
      </c>
      <c r="B782" t="s">
        <v>130</v>
      </c>
      <c r="C782" t="str">
        <f t="shared" si="120"/>
        <v>902</v>
      </c>
      <c r="D782" t="s">
        <v>234</v>
      </c>
      <c r="E782" t="str">
        <f t="shared" si="117"/>
        <v>01</v>
      </c>
      <c r="F782" t="str">
        <f>"015"</f>
        <v>015</v>
      </c>
      <c r="G782" t="str">
        <f>""</f>
        <v/>
      </c>
      <c r="H782" t="s">
        <v>0</v>
      </c>
      <c r="I782" t="s">
        <v>1198</v>
      </c>
      <c r="J782" t="s">
        <v>4332</v>
      </c>
      <c r="K782" t="str">
        <f t="shared" si="123"/>
        <v>04700</v>
      </c>
    </row>
    <row r="783" spans="1:11" customFormat="1" x14ac:dyDescent="0.25">
      <c r="A783" t="str">
        <f t="shared" si="122"/>
        <v>04</v>
      </c>
      <c r="B783" t="s">
        <v>130</v>
      </c>
      <c r="C783" t="str">
        <f t="shared" si="120"/>
        <v>902</v>
      </c>
      <c r="D783" t="s">
        <v>234</v>
      </c>
      <c r="E783" t="str">
        <f t="shared" si="117"/>
        <v>01</v>
      </c>
      <c r="F783" t="str">
        <f>"016"</f>
        <v>016</v>
      </c>
      <c r="G783" t="str">
        <f>""</f>
        <v/>
      </c>
      <c r="H783" t="s">
        <v>3</v>
      </c>
      <c r="I783" t="s">
        <v>1199</v>
      </c>
      <c r="J783" t="s">
        <v>4333</v>
      </c>
      <c r="K783" t="str">
        <f t="shared" si="123"/>
        <v>04700</v>
      </c>
    </row>
    <row r="784" spans="1:11" customFormat="1" x14ac:dyDescent="0.25">
      <c r="A784" t="str">
        <f t="shared" si="122"/>
        <v>04</v>
      </c>
      <c r="B784" t="s">
        <v>130</v>
      </c>
      <c r="C784" t="str">
        <f t="shared" si="120"/>
        <v>902</v>
      </c>
      <c r="D784" t="s">
        <v>234</v>
      </c>
      <c r="E784" t="str">
        <f t="shared" si="117"/>
        <v>01</v>
      </c>
      <c r="F784" t="str">
        <f>"017"</f>
        <v>017</v>
      </c>
      <c r="G784" t="str">
        <f>""</f>
        <v/>
      </c>
      <c r="H784" t="s">
        <v>3</v>
      </c>
      <c r="I784" t="s">
        <v>1189</v>
      </c>
      <c r="J784" t="s">
        <v>4322</v>
      </c>
      <c r="K784" t="str">
        <f t="shared" si="123"/>
        <v>04700</v>
      </c>
    </row>
    <row r="785" spans="1:11" customFormat="1" x14ac:dyDescent="0.25">
      <c r="A785" t="str">
        <f t="shared" si="122"/>
        <v>04</v>
      </c>
      <c r="B785" t="s">
        <v>130</v>
      </c>
      <c r="C785" t="str">
        <f t="shared" si="120"/>
        <v>902</v>
      </c>
      <c r="D785" t="s">
        <v>234</v>
      </c>
      <c r="E785" t="str">
        <f t="shared" si="117"/>
        <v>01</v>
      </c>
      <c r="F785" t="str">
        <f>"018"</f>
        <v>018</v>
      </c>
      <c r="G785" t="str">
        <f>""</f>
        <v/>
      </c>
      <c r="H785" t="s">
        <v>1</v>
      </c>
      <c r="I785" t="s">
        <v>1200</v>
      </c>
      <c r="J785" t="s">
        <v>4334</v>
      </c>
      <c r="K785" t="str">
        <f>"04715"</f>
        <v>04715</v>
      </c>
    </row>
    <row r="786" spans="1:11" customFormat="1" x14ac:dyDescent="0.25">
      <c r="A786" t="str">
        <f t="shared" si="122"/>
        <v>04</v>
      </c>
      <c r="B786" t="s">
        <v>130</v>
      </c>
      <c r="C786" t="str">
        <f t="shared" si="120"/>
        <v>902</v>
      </c>
      <c r="D786" t="s">
        <v>234</v>
      </c>
      <c r="E786" t="str">
        <f t="shared" si="117"/>
        <v>01</v>
      </c>
      <c r="F786" t="str">
        <f>"018"</f>
        <v>018</v>
      </c>
      <c r="G786" t="str">
        <f>""</f>
        <v/>
      </c>
      <c r="H786" t="s">
        <v>0</v>
      </c>
      <c r="I786" t="s">
        <v>1200</v>
      </c>
      <c r="J786" t="s">
        <v>4334</v>
      </c>
      <c r="K786" t="str">
        <f>"04715"</f>
        <v>04715</v>
      </c>
    </row>
    <row r="787" spans="1:11" customFormat="1" x14ac:dyDescent="0.25">
      <c r="A787" t="str">
        <f t="shared" si="122"/>
        <v>04</v>
      </c>
      <c r="B787" t="s">
        <v>130</v>
      </c>
      <c r="C787" t="str">
        <f t="shared" si="120"/>
        <v>902</v>
      </c>
      <c r="D787" t="s">
        <v>234</v>
      </c>
      <c r="E787" t="str">
        <f t="shared" si="117"/>
        <v>01</v>
      </c>
      <c r="F787" t="str">
        <f>"019"</f>
        <v>019</v>
      </c>
      <c r="G787" t="str">
        <f>""</f>
        <v/>
      </c>
      <c r="H787" t="s">
        <v>1</v>
      </c>
      <c r="I787" t="s">
        <v>1201</v>
      </c>
      <c r="J787" t="s">
        <v>4335</v>
      </c>
      <c r="K787" t="str">
        <f>"04712"</f>
        <v>04712</v>
      </c>
    </row>
    <row r="788" spans="1:11" customFormat="1" x14ac:dyDescent="0.25">
      <c r="A788" t="str">
        <f t="shared" si="122"/>
        <v>04</v>
      </c>
      <c r="B788" t="s">
        <v>130</v>
      </c>
      <c r="C788" t="str">
        <f t="shared" si="120"/>
        <v>902</v>
      </c>
      <c r="D788" t="s">
        <v>234</v>
      </c>
      <c r="E788" t="str">
        <f t="shared" si="117"/>
        <v>01</v>
      </c>
      <c r="F788" t="str">
        <f>"019"</f>
        <v>019</v>
      </c>
      <c r="G788" t="str">
        <f>""</f>
        <v/>
      </c>
      <c r="H788" t="s">
        <v>0</v>
      </c>
      <c r="I788" t="s">
        <v>1201</v>
      </c>
      <c r="J788" t="s">
        <v>4335</v>
      </c>
      <c r="K788" t="str">
        <f>"04712"</f>
        <v>04712</v>
      </c>
    </row>
    <row r="789" spans="1:11" customFormat="1" x14ac:dyDescent="0.25">
      <c r="A789" t="str">
        <f t="shared" si="122"/>
        <v>04</v>
      </c>
      <c r="B789" t="s">
        <v>130</v>
      </c>
      <c r="C789" t="str">
        <f t="shared" si="120"/>
        <v>902</v>
      </c>
      <c r="D789" t="s">
        <v>234</v>
      </c>
      <c r="E789" t="str">
        <f t="shared" ref="E789:E851" si="124">"01"</f>
        <v>01</v>
      </c>
      <c r="F789" t="str">
        <f>"020"</f>
        <v>020</v>
      </c>
      <c r="G789" t="str">
        <f>""</f>
        <v/>
      </c>
      <c r="H789" t="s">
        <v>1</v>
      </c>
      <c r="I789" t="s">
        <v>1202</v>
      </c>
      <c r="J789" t="s">
        <v>4336</v>
      </c>
      <c r="K789" t="str">
        <f>"04712"</f>
        <v>04712</v>
      </c>
    </row>
    <row r="790" spans="1:11" customFormat="1" x14ac:dyDescent="0.25">
      <c r="A790" t="str">
        <f t="shared" si="122"/>
        <v>04</v>
      </c>
      <c r="B790" t="s">
        <v>130</v>
      </c>
      <c r="C790" t="str">
        <f t="shared" si="120"/>
        <v>902</v>
      </c>
      <c r="D790" t="s">
        <v>234</v>
      </c>
      <c r="E790" t="str">
        <f t="shared" si="124"/>
        <v>01</v>
      </c>
      <c r="F790" t="str">
        <f>"020"</f>
        <v>020</v>
      </c>
      <c r="G790" t="str">
        <f>""</f>
        <v/>
      </c>
      <c r="H790" t="s">
        <v>0</v>
      </c>
      <c r="I790" t="s">
        <v>1202</v>
      </c>
      <c r="J790" t="s">
        <v>4336</v>
      </c>
      <c r="K790" t="str">
        <f>"04712"</f>
        <v>04712</v>
      </c>
    </row>
    <row r="791" spans="1:11" customFormat="1" x14ac:dyDescent="0.25">
      <c r="A791" t="str">
        <f t="shared" si="122"/>
        <v>04</v>
      </c>
      <c r="B791" t="s">
        <v>130</v>
      </c>
      <c r="C791" t="str">
        <f t="shared" si="120"/>
        <v>902</v>
      </c>
      <c r="D791" t="s">
        <v>234</v>
      </c>
      <c r="E791" t="str">
        <f t="shared" si="124"/>
        <v>01</v>
      </c>
      <c r="F791" t="str">
        <f>"021"</f>
        <v>021</v>
      </c>
      <c r="G791" t="str">
        <f>""</f>
        <v/>
      </c>
      <c r="H791" t="s">
        <v>1</v>
      </c>
      <c r="I791" t="s">
        <v>1203</v>
      </c>
      <c r="J791" t="s">
        <v>4337</v>
      </c>
      <c r="K791" t="str">
        <f t="shared" ref="K791:K797" si="125">"04700"</f>
        <v>04700</v>
      </c>
    </row>
    <row r="792" spans="1:11" customFormat="1" x14ac:dyDescent="0.25">
      <c r="A792" t="str">
        <f t="shared" si="122"/>
        <v>04</v>
      </c>
      <c r="B792" t="s">
        <v>130</v>
      </c>
      <c r="C792" t="str">
        <f t="shared" si="120"/>
        <v>902</v>
      </c>
      <c r="D792" t="s">
        <v>234</v>
      </c>
      <c r="E792" t="str">
        <f t="shared" si="124"/>
        <v>01</v>
      </c>
      <c r="F792" t="str">
        <f>"021"</f>
        <v>021</v>
      </c>
      <c r="G792" t="str">
        <f>""</f>
        <v/>
      </c>
      <c r="H792" t="s">
        <v>0</v>
      </c>
      <c r="I792" t="s">
        <v>1203</v>
      </c>
      <c r="J792" t="s">
        <v>4337</v>
      </c>
      <c r="K792" t="str">
        <f t="shared" si="125"/>
        <v>04700</v>
      </c>
    </row>
    <row r="793" spans="1:11" customFormat="1" x14ac:dyDescent="0.25">
      <c r="A793" t="str">
        <f t="shared" si="122"/>
        <v>04</v>
      </c>
      <c r="B793" t="s">
        <v>130</v>
      </c>
      <c r="C793" t="str">
        <f t="shared" si="120"/>
        <v>902</v>
      </c>
      <c r="D793" t="s">
        <v>234</v>
      </c>
      <c r="E793" t="str">
        <f t="shared" si="124"/>
        <v>01</v>
      </c>
      <c r="F793" t="str">
        <f>"022"</f>
        <v>022</v>
      </c>
      <c r="G793" t="str">
        <f>""</f>
        <v/>
      </c>
      <c r="H793" t="s">
        <v>1</v>
      </c>
      <c r="I793" t="s">
        <v>1204</v>
      </c>
      <c r="J793" t="s">
        <v>4338</v>
      </c>
      <c r="K793" t="str">
        <f t="shared" si="125"/>
        <v>04700</v>
      </c>
    </row>
    <row r="794" spans="1:11" customFormat="1" x14ac:dyDescent="0.25">
      <c r="A794" t="str">
        <f t="shared" si="122"/>
        <v>04</v>
      </c>
      <c r="B794" t="s">
        <v>130</v>
      </c>
      <c r="C794" t="str">
        <f t="shared" si="120"/>
        <v>902</v>
      </c>
      <c r="D794" t="s">
        <v>234</v>
      </c>
      <c r="E794" t="str">
        <f t="shared" si="124"/>
        <v>01</v>
      </c>
      <c r="F794" t="str">
        <f>"022"</f>
        <v>022</v>
      </c>
      <c r="G794" t="str">
        <f>""</f>
        <v/>
      </c>
      <c r="H794" t="s">
        <v>0</v>
      </c>
      <c r="I794" t="s">
        <v>1204</v>
      </c>
      <c r="J794" t="s">
        <v>4338</v>
      </c>
      <c r="K794" t="str">
        <f t="shared" si="125"/>
        <v>04700</v>
      </c>
    </row>
    <row r="795" spans="1:11" customFormat="1" x14ac:dyDescent="0.25">
      <c r="A795" t="str">
        <f t="shared" si="122"/>
        <v>04</v>
      </c>
      <c r="B795" t="s">
        <v>130</v>
      </c>
      <c r="C795" t="str">
        <f t="shared" si="120"/>
        <v>902</v>
      </c>
      <c r="D795" t="s">
        <v>234</v>
      </c>
      <c r="E795" t="str">
        <f t="shared" si="124"/>
        <v>01</v>
      </c>
      <c r="F795" t="str">
        <f>"023"</f>
        <v>023</v>
      </c>
      <c r="G795" t="str">
        <f>""</f>
        <v/>
      </c>
      <c r="H795" t="s">
        <v>3</v>
      </c>
      <c r="I795" t="s">
        <v>1189</v>
      </c>
      <c r="J795" t="s">
        <v>4322</v>
      </c>
      <c r="K795" t="str">
        <f t="shared" si="125"/>
        <v>04700</v>
      </c>
    </row>
    <row r="796" spans="1:11" customFormat="1" x14ac:dyDescent="0.25">
      <c r="A796" t="str">
        <f t="shared" si="122"/>
        <v>04</v>
      </c>
      <c r="B796" t="s">
        <v>130</v>
      </c>
      <c r="C796" t="str">
        <f t="shared" si="120"/>
        <v>902</v>
      </c>
      <c r="D796" t="s">
        <v>234</v>
      </c>
      <c r="E796" t="str">
        <f t="shared" si="124"/>
        <v>01</v>
      </c>
      <c r="F796" t="str">
        <f>"024"</f>
        <v>024</v>
      </c>
      <c r="G796" t="str">
        <f>""</f>
        <v/>
      </c>
      <c r="H796" t="s">
        <v>1</v>
      </c>
      <c r="I796" t="s">
        <v>1191</v>
      </c>
      <c r="J796" t="s">
        <v>4324</v>
      </c>
      <c r="K796" t="str">
        <f t="shared" si="125"/>
        <v>04700</v>
      </c>
    </row>
    <row r="797" spans="1:11" customFormat="1" x14ac:dyDescent="0.25">
      <c r="A797" t="str">
        <f t="shared" si="122"/>
        <v>04</v>
      </c>
      <c r="B797" t="s">
        <v>130</v>
      </c>
      <c r="C797" t="str">
        <f t="shared" si="120"/>
        <v>902</v>
      </c>
      <c r="D797" t="s">
        <v>234</v>
      </c>
      <c r="E797" t="str">
        <f t="shared" si="124"/>
        <v>01</v>
      </c>
      <c r="F797" t="str">
        <f>"024"</f>
        <v>024</v>
      </c>
      <c r="G797" t="str">
        <f>""</f>
        <v/>
      </c>
      <c r="H797" t="s">
        <v>0</v>
      </c>
      <c r="I797" t="s">
        <v>1191</v>
      </c>
      <c r="J797" t="s">
        <v>4324</v>
      </c>
      <c r="K797" t="str">
        <f t="shared" si="125"/>
        <v>04700</v>
      </c>
    </row>
    <row r="798" spans="1:11" customFormat="1" x14ac:dyDescent="0.25">
      <c r="A798" t="str">
        <f t="shared" si="122"/>
        <v>04</v>
      </c>
      <c r="B798" t="s">
        <v>130</v>
      </c>
      <c r="C798" t="str">
        <f t="shared" si="120"/>
        <v>902</v>
      </c>
      <c r="D798" t="s">
        <v>234</v>
      </c>
      <c r="E798" t="str">
        <f t="shared" si="124"/>
        <v>01</v>
      </c>
      <c r="F798" t="str">
        <f>"025"</f>
        <v>025</v>
      </c>
      <c r="G798" t="str">
        <f>""</f>
        <v/>
      </c>
      <c r="H798" t="s">
        <v>1</v>
      </c>
      <c r="I798" t="s">
        <v>1194</v>
      </c>
      <c r="J798" t="s">
        <v>4327</v>
      </c>
      <c r="K798" t="str">
        <f>"04710"</f>
        <v>04710</v>
      </c>
    </row>
    <row r="799" spans="1:11" customFormat="1" x14ac:dyDescent="0.25">
      <c r="A799" t="str">
        <f t="shared" si="122"/>
        <v>04</v>
      </c>
      <c r="B799" t="s">
        <v>130</v>
      </c>
      <c r="C799" t="str">
        <f t="shared" si="120"/>
        <v>902</v>
      </c>
      <c r="D799" t="s">
        <v>234</v>
      </c>
      <c r="E799" t="str">
        <f t="shared" si="124"/>
        <v>01</v>
      </c>
      <c r="F799" t="str">
        <f>"025"</f>
        <v>025</v>
      </c>
      <c r="G799" t="str">
        <f>""</f>
        <v/>
      </c>
      <c r="H799" t="s">
        <v>0</v>
      </c>
      <c r="I799" t="s">
        <v>1194</v>
      </c>
      <c r="J799" t="s">
        <v>4327</v>
      </c>
      <c r="K799" t="str">
        <f>"04710"</f>
        <v>04710</v>
      </c>
    </row>
    <row r="800" spans="1:11" customFormat="1" x14ac:dyDescent="0.25">
      <c r="A800" t="str">
        <f t="shared" si="122"/>
        <v>04</v>
      </c>
      <c r="B800" t="s">
        <v>130</v>
      </c>
      <c r="C800" t="str">
        <f t="shared" si="120"/>
        <v>902</v>
      </c>
      <c r="D800" t="s">
        <v>234</v>
      </c>
      <c r="E800" t="str">
        <f t="shared" si="124"/>
        <v>01</v>
      </c>
      <c r="F800" t="str">
        <f>"026"</f>
        <v>026</v>
      </c>
      <c r="G800" t="str">
        <f>""</f>
        <v/>
      </c>
      <c r="H800" t="s">
        <v>3</v>
      </c>
      <c r="I800" t="s">
        <v>1198</v>
      </c>
      <c r="J800" t="s">
        <v>4332</v>
      </c>
      <c r="K800" t="str">
        <f>"04700"</f>
        <v>04700</v>
      </c>
    </row>
    <row r="801" spans="1:11" customFormat="1" x14ac:dyDescent="0.25">
      <c r="A801" t="str">
        <f t="shared" si="122"/>
        <v>04</v>
      </c>
      <c r="B801" t="s">
        <v>130</v>
      </c>
      <c r="C801" t="str">
        <f t="shared" si="120"/>
        <v>902</v>
      </c>
      <c r="D801" t="s">
        <v>234</v>
      </c>
      <c r="E801" t="str">
        <f t="shared" si="124"/>
        <v>01</v>
      </c>
      <c r="F801" t="str">
        <f>"027"</f>
        <v>027</v>
      </c>
      <c r="G801" t="str">
        <f>""</f>
        <v/>
      </c>
      <c r="H801" t="s">
        <v>3</v>
      </c>
      <c r="I801" t="s">
        <v>1189</v>
      </c>
      <c r="J801" t="s">
        <v>4322</v>
      </c>
      <c r="K801" t="str">
        <f>"04700"</f>
        <v>04700</v>
      </c>
    </row>
    <row r="802" spans="1:11" customFormat="1" x14ac:dyDescent="0.25">
      <c r="A802" t="str">
        <f t="shared" si="122"/>
        <v>04</v>
      </c>
      <c r="B802" t="s">
        <v>130</v>
      </c>
      <c r="C802" t="str">
        <f t="shared" si="120"/>
        <v>902</v>
      </c>
      <c r="D802" t="s">
        <v>234</v>
      </c>
      <c r="E802" t="str">
        <f t="shared" si="124"/>
        <v>01</v>
      </c>
      <c r="F802" t="str">
        <f>"028"</f>
        <v>028</v>
      </c>
      <c r="G802" t="str">
        <f>""</f>
        <v/>
      </c>
      <c r="H802" t="s">
        <v>1</v>
      </c>
      <c r="I802" t="s">
        <v>1204</v>
      </c>
      <c r="J802" t="s">
        <v>4338</v>
      </c>
      <c r="K802" t="str">
        <f>"04700"</f>
        <v>04700</v>
      </c>
    </row>
    <row r="803" spans="1:11" customFormat="1" x14ac:dyDescent="0.25">
      <c r="A803" t="str">
        <f t="shared" si="122"/>
        <v>04</v>
      </c>
      <c r="B803" t="s">
        <v>130</v>
      </c>
      <c r="C803" t="str">
        <f t="shared" si="120"/>
        <v>902</v>
      </c>
      <c r="D803" t="s">
        <v>234</v>
      </c>
      <c r="E803" t="str">
        <f t="shared" si="124"/>
        <v>01</v>
      </c>
      <c r="F803" t="str">
        <f>"028"</f>
        <v>028</v>
      </c>
      <c r="G803" t="str">
        <f>""</f>
        <v/>
      </c>
      <c r="H803" t="s">
        <v>0</v>
      </c>
      <c r="I803" t="s">
        <v>1204</v>
      </c>
      <c r="J803" t="s">
        <v>4338</v>
      </c>
      <c r="K803" t="str">
        <f>"04700"</f>
        <v>04700</v>
      </c>
    </row>
    <row r="804" spans="1:11" customFormat="1" x14ac:dyDescent="0.25">
      <c r="A804" t="str">
        <f t="shared" si="122"/>
        <v>04</v>
      </c>
      <c r="B804" t="s">
        <v>130</v>
      </c>
      <c r="C804" t="str">
        <f t="shared" si="120"/>
        <v>902</v>
      </c>
      <c r="D804" t="s">
        <v>234</v>
      </c>
      <c r="E804" t="str">
        <f t="shared" si="124"/>
        <v>01</v>
      </c>
      <c r="F804" t="str">
        <f>"029"</f>
        <v>029</v>
      </c>
      <c r="G804" t="str">
        <f>""</f>
        <v/>
      </c>
      <c r="H804" t="s">
        <v>3</v>
      </c>
      <c r="I804" t="s">
        <v>1205</v>
      </c>
      <c r="J804" t="s">
        <v>4339</v>
      </c>
      <c r="K804" t="str">
        <f>"04716"</f>
        <v>04716</v>
      </c>
    </row>
    <row r="805" spans="1:11" customFormat="1" x14ac:dyDescent="0.25">
      <c r="A805" t="str">
        <f t="shared" si="122"/>
        <v>04</v>
      </c>
      <c r="B805" t="s">
        <v>130</v>
      </c>
      <c r="C805" t="str">
        <f t="shared" si="120"/>
        <v>902</v>
      </c>
      <c r="D805" t="s">
        <v>234</v>
      </c>
      <c r="E805" t="str">
        <f t="shared" si="124"/>
        <v>01</v>
      </c>
      <c r="F805" t="str">
        <f>"030"</f>
        <v>030</v>
      </c>
      <c r="G805" t="str">
        <f>""</f>
        <v/>
      </c>
      <c r="H805" t="s">
        <v>3</v>
      </c>
      <c r="I805" t="s">
        <v>1199</v>
      </c>
      <c r="J805" t="s">
        <v>4333</v>
      </c>
      <c r="K805" t="str">
        <f>"04700"</f>
        <v>04700</v>
      </c>
    </row>
    <row r="806" spans="1:11" customFormat="1" x14ac:dyDescent="0.25">
      <c r="A806" t="str">
        <f t="shared" si="122"/>
        <v>04</v>
      </c>
      <c r="B806" t="s">
        <v>130</v>
      </c>
      <c r="C806" t="str">
        <f t="shared" si="120"/>
        <v>902</v>
      </c>
      <c r="D806" t="s">
        <v>234</v>
      </c>
      <c r="E806" t="str">
        <f t="shared" si="124"/>
        <v>01</v>
      </c>
      <c r="F806" t="str">
        <f>"032"</f>
        <v>032</v>
      </c>
      <c r="G806" t="str">
        <f>""</f>
        <v/>
      </c>
      <c r="H806" t="s">
        <v>1</v>
      </c>
      <c r="I806" t="s">
        <v>1206</v>
      </c>
      <c r="J806" t="s">
        <v>4340</v>
      </c>
      <c r="K806" t="str">
        <f>"04711"</f>
        <v>04711</v>
      </c>
    </row>
    <row r="807" spans="1:11" customFormat="1" x14ac:dyDescent="0.25">
      <c r="A807" t="str">
        <f t="shared" si="122"/>
        <v>04</v>
      </c>
      <c r="B807" t="s">
        <v>130</v>
      </c>
      <c r="C807" t="str">
        <f t="shared" si="120"/>
        <v>902</v>
      </c>
      <c r="D807" t="s">
        <v>234</v>
      </c>
      <c r="E807" t="str">
        <f t="shared" si="124"/>
        <v>01</v>
      </c>
      <c r="F807" t="str">
        <f>"032"</f>
        <v>032</v>
      </c>
      <c r="G807" t="str">
        <f>""</f>
        <v/>
      </c>
      <c r="H807" t="s">
        <v>0</v>
      </c>
      <c r="I807" t="s">
        <v>1206</v>
      </c>
      <c r="J807" t="s">
        <v>4340</v>
      </c>
      <c r="K807" t="str">
        <f>"04711"</f>
        <v>04711</v>
      </c>
    </row>
    <row r="808" spans="1:11" customFormat="1" x14ac:dyDescent="0.25">
      <c r="A808" t="str">
        <f t="shared" si="122"/>
        <v>04</v>
      </c>
      <c r="B808" t="s">
        <v>130</v>
      </c>
      <c r="C808" t="str">
        <f t="shared" si="120"/>
        <v>902</v>
      </c>
      <c r="D808" t="s">
        <v>234</v>
      </c>
      <c r="E808" t="str">
        <f t="shared" si="124"/>
        <v>01</v>
      </c>
      <c r="F808" t="str">
        <f>"032"</f>
        <v>032</v>
      </c>
      <c r="G808" t="str">
        <f>""</f>
        <v/>
      </c>
      <c r="H808" t="s">
        <v>2</v>
      </c>
      <c r="I808" t="s">
        <v>1206</v>
      </c>
      <c r="J808" t="s">
        <v>4340</v>
      </c>
      <c r="K808" t="str">
        <f>"04711"</f>
        <v>04711</v>
      </c>
    </row>
    <row r="809" spans="1:11" customFormat="1" x14ac:dyDescent="0.25">
      <c r="A809" t="str">
        <f t="shared" si="122"/>
        <v>04</v>
      </c>
      <c r="B809" t="s">
        <v>130</v>
      </c>
      <c r="C809" t="str">
        <f t="shared" si="120"/>
        <v>902</v>
      </c>
      <c r="D809" t="s">
        <v>234</v>
      </c>
      <c r="E809" t="str">
        <f t="shared" si="124"/>
        <v>01</v>
      </c>
      <c r="F809" t="str">
        <f>"033"</f>
        <v>033</v>
      </c>
      <c r="G809" t="str">
        <f>""</f>
        <v/>
      </c>
      <c r="H809" t="s">
        <v>3</v>
      </c>
      <c r="I809" t="s">
        <v>1207</v>
      </c>
      <c r="J809" t="s">
        <v>4341</v>
      </c>
      <c r="K809" t="str">
        <f>"04700"</f>
        <v>04700</v>
      </c>
    </row>
    <row r="810" spans="1:11" customFormat="1" x14ac:dyDescent="0.25">
      <c r="A810" t="str">
        <f t="shared" si="122"/>
        <v>04</v>
      </c>
      <c r="B810" t="s">
        <v>130</v>
      </c>
      <c r="C810" t="str">
        <f t="shared" si="120"/>
        <v>902</v>
      </c>
      <c r="D810" t="s">
        <v>234</v>
      </c>
      <c r="E810" t="str">
        <f t="shared" si="124"/>
        <v>01</v>
      </c>
      <c r="F810" t="str">
        <f>"034"</f>
        <v>034</v>
      </c>
      <c r="G810" t="str">
        <f>""</f>
        <v/>
      </c>
      <c r="H810" t="s">
        <v>1</v>
      </c>
      <c r="I810" t="s">
        <v>1190</v>
      </c>
      <c r="J810" t="s">
        <v>4323</v>
      </c>
      <c r="K810" t="str">
        <f>"04700"</f>
        <v>04700</v>
      </c>
    </row>
    <row r="811" spans="1:11" customFormat="1" x14ac:dyDescent="0.25">
      <c r="A811" t="str">
        <f t="shared" si="122"/>
        <v>04</v>
      </c>
      <c r="B811" t="s">
        <v>130</v>
      </c>
      <c r="C811" t="str">
        <f t="shared" si="120"/>
        <v>902</v>
      </c>
      <c r="D811" t="s">
        <v>234</v>
      </c>
      <c r="E811" t="str">
        <f t="shared" si="124"/>
        <v>01</v>
      </c>
      <c r="F811" t="str">
        <f>"034"</f>
        <v>034</v>
      </c>
      <c r="G811" t="str">
        <f>""</f>
        <v/>
      </c>
      <c r="H811" t="s">
        <v>0</v>
      </c>
      <c r="I811" t="s">
        <v>1190</v>
      </c>
      <c r="J811" t="s">
        <v>4323</v>
      </c>
      <c r="K811" t="str">
        <f>"04700"</f>
        <v>04700</v>
      </c>
    </row>
    <row r="812" spans="1:11" customFormat="1" x14ac:dyDescent="0.25">
      <c r="A812" t="str">
        <f t="shared" si="122"/>
        <v>04</v>
      </c>
      <c r="B812" t="s">
        <v>130</v>
      </c>
      <c r="C812" t="str">
        <f t="shared" si="120"/>
        <v>902</v>
      </c>
      <c r="D812" t="s">
        <v>234</v>
      </c>
      <c r="E812" t="str">
        <f t="shared" si="124"/>
        <v>01</v>
      </c>
      <c r="F812" t="str">
        <f>"035"</f>
        <v>035</v>
      </c>
      <c r="G812" t="str">
        <f>""</f>
        <v/>
      </c>
      <c r="H812" t="s">
        <v>1</v>
      </c>
      <c r="I812" t="s">
        <v>1203</v>
      </c>
      <c r="J812" t="s">
        <v>4337</v>
      </c>
      <c r="K812" t="str">
        <f>"04700"</f>
        <v>04700</v>
      </c>
    </row>
    <row r="813" spans="1:11" customFormat="1" x14ac:dyDescent="0.25">
      <c r="A813" t="str">
        <f t="shared" si="122"/>
        <v>04</v>
      </c>
      <c r="B813" t="s">
        <v>130</v>
      </c>
      <c r="C813" t="str">
        <f t="shared" si="120"/>
        <v>902</v>
      </c>
      <c r="D813" t="s">
        <v>234</v>
      </c>
      <c r="E813" t="str">
        <f t="shared" si="124"/>
        <v>01</v>
      </c>
      <c r="F813" t="str">
        <f>"035"</f>
        <v>035</v>
      </c>
      <c r="G813" t="str">
        <f>""</f>
        <v/>
      </c>
      <c r="H813" t="s">
        <v>0</v>
      </c>
      <c r="I813" t="s">
        <v>1203</v>
      </c>
      <c r="J813" t="s">
        <v>4337</v>
      </c>
      <c r="K813" t="str">
        <f>"04700"</f>
        <v>04700</v>
      </c>
    </row>
    <row r="814" spans="1:11" customFormat="1" x14ac:dyDescent="0.25">
      <c r="A814" t="str">
        <f t="shared" si="122"/>
        <v>04</v>
      </c>
      <c r="B814" t="s">
        <v>130</v>
      </c>
      <c r="C814" t="str">
        <f t="shared" si="120"/>
        <v>902</v>
      </c>
      <c r="D814" t="s">
        <v>234</v>
      </c>
      <c r="E814" t="str">
        <f t="shared" si="124"/>
        <v>01</v>
      </c>
      <c r="F814" t="str">
        <f>"036"</f>
        <v>036</v>
      </c>
      <c r="G814" t="str">
        <f>""</f>
        <v/>
      </c>
      <c r="H814" t="s">
        <v>1</v>
      </c>
      <c r="I814" t="s">
        <v>1208</v>
      </c>
      <c r="J814" t="s">
        <v>4342</v>
      </c>
      <c r="K814" t="str">
        <f>"04711"</f>
        <v>04711</v>
      </c>
    </row>
    <row r="815" spans="1:11" customFormat="1" x14ac:dyDescent="0.25">
      <c r="A815" t="str">
        <f t="shared" si="122"/>
        <v>04</v>
      </c>
      <c r="B815" t="s">
        <v>130</v>
      </c>
      <c r="C815" t="str">
        <f t="shared" si="120"/>
        <v>902</v>
      </c>
      <c r="D815" t="s">
        <v>234</v>
      </c>
      <c r="E815" t="str">
        <f t="shared" si="124"/>
        <v>01</v>
      </c>
      <c r="F815" t="str">
        <f>"036"</f>
        <v>036</v>
      </c>
      <c r="G815" t="str">
        <f>""</f>
        <v/>
      </c>
      <c r="H815" t="s">
        <v>0</v>
      </c>
      <c r="I815" t="s">
        <v>1208</v>
      </c>
      <c r="J815" t="s">
        <v>4342</v>
      </c>
      <c r="K815" t="str">
        <f>"04711"</f>
        <v>04711</v>
      </c>
    </row>
    <row r="816" spans="1:11" customFormat="1" x14ac:dyDescent="0.25">
      <c r="A816" t="str">
        <f t="shared" si="122"/>
        <v>04</v>
      </c>
      <c r="B816" t="s">
        <v>130</v>
      </c>
      <c r="C816" t="str">
        <f t="shared" si="120"/>
        <v>902</v>
      </c>
      <c r="D816" t="s">
        <v>234</v>
      </c>
      <c r="E816" t="str">
        <f t="shared" si="124"/>
        <v>01</v>
      </c>
      <c r="F816" t="str">
        <f>"037"</f>
        <v>037</v>
      </c>
      <c r="G816" t="str">
        <f>""</f>
        <v/>
      </c>
      <c r="H816" t="s">
        <v>1</v>
      </c>
      <c r="I816" t="s">
        <v>1187</v>
      </c>
      <c r="J816" t="s">
        <v>4320</v>
      </c>
      <c r="K816" t="str">
        <f>"04700"</f>
        <v>04700</v>
      </c>
    </row>
    <row r="817" spans="1:11" customFormat="1" x14ac:dyDescent="0.25">
      <c r="A817" t="str">
        <f t="shared" si="122"/>
        <v>04</v>
      </c>
      <c r="B817" t="s">
        <v>130</v>
      </c>
      <c r="C817" t="str">
        <f t="shared" si="120"/>
        <v>902</v>
      </c>
      <c r="D817" t="s">
        <v>234</v>
      </c>
      <c r="E817" t="str">
        <f t="shared" si="124"/>
        <v>01</v>
      </c>
      <c r="F817" t="str">
        <f>"037"</f>
        <v>037</v>
      </c>
      <c r="G817" t="str">
        <f>""</f>
        <v/>
      </c>
      <c r="H817" t="s">
        <v>0</v>
      </c>
      <c r="I817" t="s">
        <v>1187</v>
      </c>
      <c r="J817" t="s">
        <v>4320</v>
      </c>
      <c r="K817" t="str">
        <f>"04700"</f>
        <v>04700</v>
      </c>
    </row>
    <row r="818" spans="1:11" customFormat="1" x14ac:dyDescent="0.25">
      <c r="A818" t="str">
        <f t="shared" si="122"/>
        <v>04</v>
      </c>
      <c r="B818" t="s">
        <v>130</v>
      </c>
      <c r="C818" t="str">
        <f t="shared" si="120"/>
        <v>902</v>
      </c>
      <c r="D818" t="s">
        <v>234</v>
      </c>
      <c r="E818" t="str">
        <f t="shared" si="124"/>
        <v>01</v>
      </c>
      <c r="F818" t="str">
        <f>"038"</f>
        <v>038</v>
      </c>
      <c r="G818" t="str">
        <f>""</f>
        <v/>
      </c>
      <c r="H818" t="s">
        <v>1</v>
      </c>
      <c r="I818" t="s">
        <v>1188</v>
      </c>
      <c r="J818" t="s">
        <v>4321</v>
      </c>
      <c r="K818" t="str">
        <f>"04700"</f>
        <v>04700</v>
      </c>
    </row>
    <row r="819" spans="1:11" customFormat="1" x14ac:dyDescent="0.25">
      <c r="A819" t="str">
        <f t="shared" si="122"/>
        <v>04</v>
      </c>
      <c r="B819" t="s">
        <v>130</v>
      </c>
      <c r="C819" t="str">
        <f t="shared" si="120"/>
        <v>902</v>
      </c>
      <c r="D819" t="s">
        <v>234</v>
      </c>
      <c r="E819" t="str">
        <f t="shared" si="124"/>
        <v>01</v>
      </c>
      <c r="F819" t="str">
        <f>"038"</f>
        <v>038</v>
      </c>
      <c r="G819" t="str">
        <f>""</f>
        <v/>
      </c>
      <c r="H819" t="s">
        <v>0</v>
      </c>
      <c r="I819" t="s">
        <v>1188</v>
      </c>
      <c r="J819" t="s">
        <v>4321</v>
      </c>
      <c r="K819" t="str">
        <f>"04700"</f>
        <v>04700</v>
      </c>
    </row>
    <row r="820" spans="1:11" customFormat="1" x14ac:dyDescent="0.25">
      <c r="A820" t="str">
        <f t="shared" si="122"/>
        <v>04</v>
      </c>
      <c r="B820" t="s">
        <v>130</v>
      </c>
      <c r="C820" t="str">
        <f t="shared" si="120"/>
        <v>902</v>
      </c>
      <c r="D820" t="s">
        <v>234</v>
      </c>
      <c r="E820" t="str">
        <f t="shared" si="124"/>
        <v>01</v>
      </c>
      <c r="F820" t="str">
        <f>"039"</f>
        <v>039</v>
      </c>
      <c r="G820" t="str">
        <f>""</f>
        <v/>
      </c>
      <c r="H820" t="s">
        <v>1</v>
      </c>
      <c r="I820" t="s">
        <v>1209</v>
      </c>
      <c r="J820" t="s">
        <v>4343</v>
      </c>
      <c r="K820" t="str">
        <f>"04711"</f>
        <v>04711</v>
      </c>
    </row>
    <row r="821" spans="1:11" customFormat="1" x14ac:dyDescent="0.25">
      <c r="A821" t="str">
        <f t="shared" si="122"/>
        <v>04</v>
      </c>
      <c r="B821" t="s">
        <v>130</v>
      </c>
      <c r="C821" t="str">
        <f t="shared" ref="C821:C840" si="126">"902"</f>
        <v>902</v>
      </c>
      <c r="D821" t="s">
        <v>234</v>
      </c>
      <c r="E821" t="str">
        <f t="shared" si="124"/>
        <v>01</v>
      </c>
      <c r="F821" t="str">
        <f>"039"</f>
        <v>039</v>
      </c>
      <c r="G821" t="str">
        <f>""</f>
        <v/>
      </c>
      <c r="H821" t="s">
        <v>0</v>
      </c>
      <c r="I821" t="s">
        <v>1209</v>
      </c>
      <c r="J821" t="s">
        <v>4343</v>
      </c>
      <c r="K821" t="str">
        <f>"04711"</f>
        <v>04711</v>
      </c>
    </row>
    <row r="822" spans="1:11" customFormat="1" x14ac:dyDescent="0.25">
      <c r="A822" t="str">
        <f t="shared" si="122"/>
        <v>04</v>
      </c>
      <c r="B822" t="s">
        <v>130</v>
      </c>
      <c r="C822" t="str">
        <f t="shared" si="126"/>
        <v>902</v>
      </c>
      <c r="D822" t="s">
        <v>234</v>
      </c>
      <c r="E822" t="str">
        <f t="shared" si="124"/>
        <v>01</v>
      </c>
      <c r="F822" t="str">
        <f>"040"</f>
        <v>040</v>
      </c>
      <c r="G822" t="str">
        <f>""</f>
        <v/>
      </c>
      <c r="H822" t="s">
        <v>1</v>
      </c>
      <c r="I822" t="s">
        <v>1188</v>
      </c>
      <c r="J822" t="s">
        <v>4321</v>
      </c>
      <c r="K822" t="str">
        <f>"04700"</f>
        <v>04700</v>
      </c>
    </row>
    <row r="823" spans="1:11" customFormat="1" x14ac:dyDescent="0.25">
      <c r="A823" t="str">
        <f t="shared" si="122"/>
        <v>04</v>
      </c>
      <c r="B823" t="s">
        <v>130</v>
      </c>
      <c r="C823" t="str">
        <f t="shared" si="126"/>
        <v>902</v>
      </c>
      <c r="D823" t="s">
        <v>234</v>
      </c>
      <c r="E823" t="str">
        <f t="shared" si="124"/>
        <v>01</v>
      </c>
      <c r="F823" t="str">
        <f>"040"</f>
        <v>040</v>
      </c>
      <c r="G823" t="str">
        <f>""</f>
        <v/>
      </c>
      <c r="H823" t="s">
        <v>0</v>
      </c>
      <c r="I823" t="s">
        <v>1188</v>
      </c>
      <c r="J823" t="s">
        <v>4321</v>
      </c>
      <c r="K823" t="str">
        <f>"04700"</f>
        <v>04700</v>
      </c>
    </row>
    <row r="824" spans="1:11" customFormat="1" x14ac:dyDescent="0.25">
      <c r="A824" t="str">
        <f t="shared" si="122"/>
        <v>04</v>
      </c>
      <c r="B824" t="s">
        <v>130</v>
      </c>
      <c r="C824" t="str">
        <f t="shared" si="126"/>
        <v>902</v>
      </c>
      <c r="D824" t="s">
        <v>234</v>
      </c>
      <c r="E824" t="str">
        <f t="shared" si="124"/>
        <v>01</v>
      </c>
      <c r="F824" t="str">
        <f>"041"</f>
        <v>041</v>
      </c>
      <c r="G824" t="str">
        <f>""</f>
        <v/>
      </c>
      <c r="H824" t="s">
        <v>3</v>
      </c>
      <c r="I824" t="s">
        <v>1192</v>
      </c>
      <c r="J824" t="s">
        <v>4325</v>
      </c>
      <c r="K824" t="str">
        <f>"04700"</f>
        <v>04700</v>
      </c>
    </row>
    <row r="825" spans="1:11" customFormat="1" x14ac:dyDescent="0.25">
      <c r="A825" t="str">
        <f t="shared" si="122"/>
        <v>04</v>
      </c>
      <c r="B825" t="s">
        <v>130</v>
      </c>
      <c r="C825" t="str">
        <f t="shared" si="126"/>
        <v>902</v>
      </c>
      <c r="D825" t="s">
        <v>234</v>
      </c>
      <c r="E825" t="str">
        <f t="shared" si="124"/>
        <v>01</v>
      </c>
      <c r="F825" t="str">
        <f>"042"</f>
        <v>042</v>
      </c>
      <c r="G825" t="str">
        <f>""</f>
        <v/>
      </c>
      <c r="H825" t="s">
        <v>3</v>
      </c>
      <c r="I825" t="s">
        <v>1193</v>
      </c>
      <c r="J825" t="s">
        <v>4326</v>
      </c>
      <c r="K825" t="str">
        <f>"04710"</f>
        <v>04710</v>
      </c>
    </row>
    <row r="826" spans="1:11" customFormat="1" x14ac:dyDescent="0.25">
      <c r="A826" t="str">
        <f t="shared" si="122"/>
        <v>04</v>
      </c>
      <c r="B826" t="s">
        <v>130</v>
      </c>
      <c r="C826" t="str">
        <f t="shared" si="126"/>
        <v>902</v>
      </c>
      <c r="D826" t="s">
        <v>234</v>
      </c>
      <c r="E826" t="str">
        <f t="shared" si="124"/>
        <v>01</v>
      </c>
      <c r="F826" t="str">
        <f>"043"</f>
        <v>043</v>
      </c>
      <c r="G826" t="str">
        <f>""</f>
        <v/>
      </c>
      <c r="H826" t="s">
        <v>3</v>
      </c>
      <c r="I826" t="s">
        <v>1104</v>
      </c>
      <c r="J826" t="s">
        <v>4331</v>
      </c>
      <c r="K826" t="str">
        <f>"04700"</f>
        <v>04700</v>
      </c>
    </row>
    <row r="827" spans="1:11" customFormat="1" x14ac:dyDescent="0.25">
      <c r="A827" t="str">
        <f t="shared" si="122"/>
        <v>04</v>
      </c>
      <c r="B827" t="s">
        <v>130</v>
      </c>
      <c r="C827" t="str">
        <f t="shared" si="126"/>
        <v>902</v>
      </c>
      <c r="D827" t="s">
        <v>234</v>
      </c>
      <c r="E827" t="str">
        <f t="shared" si="124"/>
        <v>01</v>
      </c>
      <c r="F827" t="str">
        <f>"044"</f>
        <v>044</v>
      </c>
      <c r="G827" t="str">
        <f>""</f>
        <v/>
      </c>
      <c r="H827" t="s">
        <v>3</v>
      </c>
      <c r="I827" t="s">
        <v>1194</v>
      </c>
      <c r="J827" t="s">
        <v>4327</v>
      </c>
      <c r="K827" t="str">
        <f>"04710"</f>
        <v>04710</v>
      </c>
    </row>
    <row r="828" spans="1:11" customFormat="1" x14ac:dyDescent="0.25">
      <c r="A828" t="str">
        <f t="shared" si="122"/>
        <v>04</v>
      </c>
      <c r="B828" t="s">
        <v>130</v>
      </c>
      <c r="C828" t="str">
        <f t="shared" si="126"/>
        <v>902</v>
      </c>
      <c r="D828" t="s">
        <v>234</v>
      </c>
      <c r="E828" t="str">
        <f t="shared" si="124"/>
        <v>01</v>
      </c>
      <c r="F828" t="str">
        <f>"045"</f>
        <v>045</v>
      </c>
      <c r="G828" t="str">
        <f>""</f>
        <v/>
      </c>
      <c r="H828" t="s">
        <v>1</v>
      </c>
      <c r="I828" t="s">
        <v>1204</v>
      </c>
      <c r="J828" t="s">
        <v>4338</v>
      </c>
      <c r="K828" t="str">
        <f>"04700"</f>
        <v>04700</v>
      </c>
    </row>
    <row r="829" spans="1:11" customFormat="1" x14ac:dyDescent="0.25">
      <c r="A829" t="str">
        <f t="shared" si="122"/>
        <v>04</v>
      </c>
      <c r="B829" t="s">
        <v>130</v>
      </c>
      <c r="C829" t="str">
        <f t="shared" si="126"/>
        <v>902</v>
      </c>
      <c r="D829" t="s">
        <v>234</v>
      </c>
      <c r="E829" t="str">
        <f t="shared" si="124"/>
        <v>01</v>
      </c>
      <c r="F829" t="str">
        <f>"045"</f>
        <v>045</v>
      </c>
      <c r="G829" t="str">
        <f>""</f>
        <v/>
      </c>
      <c r="H829" t="s">
        <v>0</v>
      </c>
      <c r="I829" t="s">
        <v>1204</v>
      </c>
      <c r="J829" t="s">
        <v>4338</v>
      </c>
      <c r="K829" t="str">
        <f>"04700"</f>
        <v>04700</v>
      </c>
    </row>
    <row r="830" spans="1:11" customFormat="1" x14ac:dyDescent="0.25">
      <c r="A830" t="str">
        <f t="shared" si="122"/>
        <v>04</v>
      </c>
      <c r="B830" t="s">
        <v>130</v>
      </c>
      <c r="C830" t="str">
        <f t="shared" si="126"/>
        <v>902</v>
      </c>
      <c r="D830" t="s">
        <v>234</v>
      </c>
      <c r="E830" t="str">
        <f t="shared" si="124"/>
        <v>01</v>
      </c>
      <c r="F830" t="str">
        <f>"046"</f>
        <v>046</v>
      </c>
      <c r="G830" t="str">
        <f>""</f>
        <v/>
      </c>
      <c r="H830" t="s">
        <v>1</v>
      </c>
      <c r="I830" t="s">
        <v>1209</v>
      </c>
      <c r="J830" t="s">
        <v>4343</v>
      </c>
      <c r="K830" t="str">
        <f>"04711"</f>
        <v>04711</v>
      </c>
    </row>
    <row r="831" spans="1:11" customFormat="1" x14ac:dyDescent="0.25">
      <c r="A831" t="str">
        <f t="shared" si="122"/>
        <v>04</v>
      </c>
      <c r="B831" t="s">
        <v>130</v>
      </c>
      <c r="C831" t="str">
        <f t="shared" si="126"/>
        <v>902</v>
      </c>
      <c r="D831" t="s">
        <v>234</v>
      </c>
      <c r="E831" t="str">
        <f t="shared" si="124"/>
        <v>01</v>
      </c>
      <c r="F831" t="str">
        <f>"046"</f>
        <v>046</v>
      </c>
      <c r="G831" t="str">
        <f>""</f>
        <v/>
      </c>
      <c r="H831" t="s">
        <v>0</v>
      </c>
      <c r="I831" t="s">
        <v>1209</v>
      </c>
      <c r="J831" t="s">
        <v>4343</v>
      </c>
      <c r="K831" t="str">
        <f>"04711"</f>
        <v>04711</v>
      </c>
    </row>
    <row r="832" spans="1:11" customFormat="1" x14ac:dyDescent="0.25">
      <c r="A832" t="str">
        <f t="shared" si="122"/>
        <v>04</v>
      </c>
      <c r="B832" t="s">
        <v>130</v>
      </c>
      <c r="C832" t="str">
        <f t="shared" si="126"/>
        <v>902</v>
      </c>
      <c r="D832" t="s">
        <v>234</v>
      </c>
      <c r="E832" t="str">
        <f t="shared" si="124"/>
        <v>01</v>
      </c>
      <c r="F832" t="str">
        <f>"046"</f>
        <v>046</v>
      </c>
      <c r="G832" t="str">
        <f>""</f>
        <v/>
      </c>
      <c r="H832" t="s">
        <v>2</v>
      </c>
      <c r="I832" t="s">
        <v>1209</v>
      </c>
      <c r="J832" t="s">
        <v>4343</v>
      </c>
      <c r="K832" t="str">
        <f>"04711"</f>
        <v>04711</v>
      </c>
    </row>
    <row r="833" spans="1:11" customFormat="1" x14ac:dyDescent="0.25">
      <c r="A833" t="str">
        <f t="shared" si="122"/>
        <v>04</v>
      </c>
      <c r="B833" t="s">
        <v>130</v>
      </c>
      <c r="C833" t="str">
        <f t="shared" si="126"/>
        <v>902</v>
      </c>
      <c r="D833" t="s">
        <v>234</v>
      </c>
      <c r="E833" t="str">
        <f t="shared" si="124"/>
        <v>01</v>
      </c>
      <c r="F833" t="str">
        <f>"047"</f>
        <v>047</v>
      </c>
      <c r="G833" t="str">
        <f>""</f>
        <v/>
      </c>
      <c r="H833" t="s">
        <v>1</v>
      </c>
      <c r="I833" t="s">
        <v>1208</v>
      </c>
      <c r="J833" t="s">
        <v>4342</v>
      </c>
      <c r="K833" t="str">
        <f>"04711"</f>
        <v>04711</v>
      </c>
    </row>
    <row r="834" spans="1:11" customFormat="1" x14ac:dyDescent="0.25">
      <c r="A834" t="str">
        <f t="shared" si="122"/>
        <v>04</v>
      </c>
      <c r="B834" t="s">
        <v>130</v>
      </c>
      <c r="C834" t="str">
        <f t="shared" si="126"/>
        <v>902</v>
      </c>
      <c r="D834" t="s">
        <v>234</v>
      </c>
      <c r="E834" t="str">
        <f t="shared" si="124"/>
        <v>01</v>
      </c>
      <c r="F834" t="str">
        <f>"047"</f>
        <v>047</v>
      </c>
      <c r="G834" t="str">
        <f>""</f>
        <v/>
      </c>
      <c r="H834" t="s">
        <v>0</v>
      </c>
      <c r="I834" t="s">
        <v>1208</v>
      </c>
      <c r="J834" t="s">
        <v>4342</v>
      </c>
      <c r="K834" t="str">
        <f>"04711"</f>
        <v>04711</v>
      </c>
    </row>
    <row r="835" spans="1:11" customFormat="1" x14ac:dyDescent="0.25">
      <c r="A835" t="str">
        <f t="shared" ref="A835:A851" si="127">"04"</f>
        <v>04</v>
      </c>
      <c r="B835" t="s">
        <v>130</v>
      </c>
      <c r="C835" t="str">
        <f t="shared" si="126"/>
        <v>902</v>
      </c>
      <c r="D835" t="s">
        <v>234</v>
      </c>
      <c r="E835" t="str">
        <f t="shared" si="124"/>
        <v>01</v>
      </c>
      <c r="F835" t="str">
        <f>"048"</f>
        <v>048</v>
      </c>
      <c r="G835" t="str">
        <f>""</f>
        <v/>
      </c>
      <c r="H835" t="s">
        <v>3</v>
      </c>
      <c r="I835" t="s">
        <v>1187</v>
      </c>
      <c r="J835" t="s">
        <v>4320</v>
      </c>
      <c r="K835" t="str">
        <f>"04700"</f>
        <v>04700</v>
      </c>
    </row>
    <row r="836" spans="1:11" customFormat="1" x14ac:dyDescent="0.25">
      <c r="A836" t="str">
        <f t="shared" si="127"/>
        <v>04</v>
      </c>
      <c r="B836" t="s">
        <v>130</v>
      </c>
      <c r="C836" t="str">
        <f t="shared" si="126"/>
        <v>902</v>
      </c>
      <c r="D836" t="s">
        <v>234</v>
      </c>
      <c r="E836" t="str">
        <f t="shared" si="124"/>
        <v>01</v>
      </c>
      <c r="F836" t="str">
        <f>"049"</f>
        <v>049</v>
      </c>
      <c r="G836" t="str">
        <f>""</f>
        <v/>
      </c>
      <c r="H836" t="s">
        <v>3</v>
      </c>
      <c r="I836" t="s">
        <v>1191</v>
      </c>
      <c r="J836" t="s">
        <v>4324</v>
      </c>
      <c r="K836" t="str">
        <f>"04700"</f>
        <v>04700</v>
      </c>
    </row>
    <row r="837" spans="1:11" customFormat="1" x14ac:dyDescent="0.25">
      <c r="A837" t="str">
        <f t="shared" si="127"/>
        <v>04</v>
      </c>
      <c r="B837" t="s">
        <v>130</v>
      </c>
      <c r="C837" t="str">
        <f t="shared" si="126"/>
        <v>902</v>
      </c>
      <c r="D837" t="s">
        <v>234</v>
      </c>
      <c r="E837" t="str">
        <f t="shared" si="124"/>
        <v>01</v>
      </c>
      <c r="F837" t="str">
        <f>"050"</f>
        <v>050</v>
      </c>
      <c r="G837" t="str">
        <f>""</f>
        <v/>
      </c>
      <c r="H837" t="s">
        <v>1</v>
      </c>
      <c r="I837" t="s">
        <v>1201</v>
      </c>
      <c r="J837" t="s">
        <v>4335</v>
      </c>
      <c r="K837" t="str">
        <f>"04712"</f>
        <v>04712</v>
      </c>
    </row>
    <row r="838" spans="1:11" customFormat="1" x14ac:dyDescent="0.25">
      <c r="A838" t="str">
        <f t="shared" si="127"/>
        <v>04</v>
      </c>
      <c r="B838" t="s">
        <v>130</v>
      </c>
      <c r="C838" t="str">
        <f t="shared" si="126"/>
        <v>902</v>
      </c>
      <c r="D838" t="s">
        <v>234</v>
      </c>
      <c r="E838" t="str">
        <f t="shared" si="124"/>
        <v>01</v>
      </c>
      <c r="F838" t="str">
        <f>"050"</f>
        <v>050</v>
      </c>
      <c r="G838" t="str">
        <f>""</f>
        <v/>
      </c>
      <c r="H838" t="s">
        <v>0</v>
      </c>
      <c r="I838" t="s">
        <v>1201</v>
      </c>
      <c r="J838" t="s">
        <v>4335</v>
      </c>
      <c r="K838" t="str">
        <f>"04712"</f>
        <v>04712</v>
      </c>
    </row>
    <row r="839" spans="1:11" customFormat="1" x14ac:dyDescent="0.25">
      <c r="A839" t="str">
        <f t="shared" si="127"/>
        <v>04</v>
      </c>
      <c r="B839" t="s">
        <v>130</v>
      </c>
      <c r="C839" t="str">
        <f t="shared" si="126"/>
        <v>902</v>
      </c>
      <c r="D839" t="s">
        <v>234</v>
      </c>
      <c r="E839" t="str">
        <f t="shared" si="124"/>
        <v>01</v>
      </c>
      <c r="F839" t="str">
        <f>"051"</f>
        <v>051</v>
      </c>
      <c r="G839" t="str">
        <f>""</f>
        <v/>
      </c>
      <c r="H839" t="s">
        <v>1</v>
      </c>
      <c r="I839" t="s">
        <v>1210</v>
      </c>
      <c r="J839" t="s">
        <v>4344</v>
      </c>
      <c r="K839" t="str">
        <f>"04711"</f>
        <v>04711</v>
      </c>
    </row>
    <row r="840" spans="1:11" customFormat="1" x14ac:dyDescent="0.25">
      <c r="A840" t="str">
        <f t="shared" si="127"/>
        <v>04</v>
      </c>
      <c r="B840" t="s">
        <v>130</v>
      </c>
      <c r="C840" t="str">
        <f t="shared" si="126"/>
        <v>902</v>
      </c>
      <c r="D840" t="s">
        <v>234</v>
      </c>
      <c r="E840" t="str">
        <f t="shared" si="124"/>
        <v>01</v>
      </c>
      <c r="F840" t="str">
        <f>"051"</f>
        <v>051</v>
      </c>
      <c r="G840" t="str">
        <f>""</f>
        <v/>
      </c>
      <c r="H840" t="s">
        <v>0</v>
      </c>
      <c r="I840" t="s">
        <v>1210</v>
      </c>
      <c r="J840" t="s">
        <v>4344</v>
      </c>
      <c r="K840" t="str">
        <f>"04711"</f>
        <v>04711</v>
      </c>
    </row>
    <row r="841" spans="1:11" customFormat="1" x14ac:dyDescent="0.25">
      <c r="A841" t="str">
        <f t="shared" si="127"/>
        <v>04</v>
      </c>
      <c r="B841" t="s">
        <v>130</v>
      </c>
      <c r="C841" t="str">
        <f t="shared" ref="C841:C847" si="128">"903"</f>
        <v>903</v>
      </c>
      <c r="D841" t="s">
        <v>235</v>
      </c>
      <c r="E841" t="str">
        <f t="shared" si="124"/>
        <v>01</v>
      </c>
      <c r="F841" t="str">
        <f>"001"</f>
        <v>001</v>
      </c>
      <c r="G841" t="str">
        <f>""</f>
        <v/>
      </c>
      <c r="H841" t="s">
        <v>1</v>
      </c>
      <c r="I841" t="s">
        <v>1211</v>
      </c>
      <c r="J841" t="s">
        <v>4345</v>
      </c>
      <c r="K841" t="str">
        <f>"04746"</f>
        <v>04746</v>
      </c>
    </row>
    <row r="842" spans="1:11" customFormat="1" x14ac:dyDescent="0.25">
      <c r="A842" t="str">
        <f t="shared" si="127"/>
        <v>04</v>
      </c>
      <c r="B842" t="s">
        <v>130</v>
      </c>
      <c r="C842" t="str">
        <f t="shared" si="128"/>
        <v>903</v>
      </c>
      <c r="D842" t="s">
        <v>235</v>
      </c>
      <c r="E842" t="str">
        <f t="shared" si="124"/>
        <v>01</v>
      </c>
      <c r="F842" t="str">
        <f>"001"</f>
        <v>001</v>
      </c>
      <c r="G842" t="str">
        <f>""</f>
        <v/>
      </c>
      <c r="H842" t="s">
        <v>0</v>
      </c>
      <c r="I842" t="s">
        <v>1211</v>
      </c>
      <c r="J842" t="s">
        <v>4345</v>
      </c>
      <c r="K842" t="str">
        <f>"04746"</f>
        <v>04746</v>
      </c>
    </row>
    <row r="843" spans="1:11" customFormat="1" x14ac:dyDescent="0.25">
      <c r="A843" t="str">
        <f t="shared" si="127"/>
        <v>04</v>
      </c>
      <c r="B843" t="s">
        <v>130</v>
      </c>
      <c r="C843" t="str">
        <f t="shared" si="128"/>
        <v>903</v>
      </c>
      <c r="D843" t="s">
        <v>235</v>
      </c>
      <c r="E843" t="str">
        <f t="shared" si="124"/>
        <v>01</v>
      </c>
      <c r="F843" t="str">
        <f>"002"</f>
        <v>002</v>
      </c>
      <c r="G843" t="str">
        <f>""</f>
        <v/>
      </c>
      <c r="H843" t="s">
        <v>1</v>
      </c>
      <c r="I843" t="s">
        <v>1212</v>
      </c>
      <c r="J843" t="s">
        <v>4346</v>
      </c>
      <c r="K843" t="str">
        <f>"04745"</f>
        <v>04745</v>
      </c>
    </row>
    <row r="844" spans="1:11" customFormat="1" x14ac:dyDescent="0.25">
      <c r="A844" t="str">
        <f t="shared" si="127"/>
        <v>04</v>
      </c>
      <c r="B844" t="s">
        <v>130</v>
      </c>
      <c r="C844" t="str">
        <f t="shared" si="128"/>
        <v>903</v>
      </c>
      <c r="D844" t="s">
        <v>235</v>
      </c>
      <c r="E844" t="str">
        <f t="shared" si="124"/>
        <v>01</v>
      </c>
      <c r="F844" t="str">
        <f>"002"</f>
        <v>002</v>
      </c>
      <c r="G844" t="str">
        <f>""</f>
        <v/>
      </c>
      <c r="H844" t="s">
        <v>0</v>
      </c>
      <c r="I844" t="s">
        <v>1212</v>
      </c>
      <c r="J844" t="s">
        <v>4346</v>
      </c>
      <c r="K844" t="str">
        <f>"04745"</f>
        <v>04745</v>
      </c>
    </row>
    <row r="845" spans="1:11" customFormat="1" x14ac:dyDescent="0.25">
      <c r="A845" t="str">
        <f t="shared" si="127"/>
        <v>04</v>
      </c>
      <c r="B845" t="s">
        <v>130</v>
      </c>
      <c r="C845" t="str">
        <f t="shared" si="128"/>
        <v>903</v>
      </c>
      <c r="D845" t="s">
        <v>235</v>
      </c>
      <c r="E845" t="str">
        <f t="shared" si="124"/>
        <v>01</v>
      </c>
      <c r="F845" t="str">
        <f>"003"</f>
        <v>003</v>
      </c>
      <c r="G845" t="str">
        <f>""</f>
        <v/>
      </c>
      <c r="H845" t="s">
        <v>3</v>
      </c>
      <c r="I845" t="s">
        <v>1213</v>
      </c>
      <c r="J845" t="s">
        <v>4347</v>
      </c>
      <c r="K845" t="str">
        <f>"04745"</f>
        <v>04745</v>
      </c>
    </row>
    <row r="846" spans="1:11" customFormat="1" x14ac:dyDescent="0.25">
      <c r="A846" t="str">
        <f t="shared" si="127"/>
        <v>04</v>
      </c>
      <c r="B846" t="s">
        <v>130</v>
      </c>
      <c r="C846" t="str">
        <f t="shared" si="128"/>
        <v>903</v>
      </c>
      <c r="D846" t="s">
        <v>235</v>
      </c>
      <c r="E846" t="str">
        <f t="shared" si="124"/>
        <v>01</v>
      </c>
      <c r="F846" t="str">
        <f>"004"</f>
        <v>004</v>
      </c>
      <c r="G846" t="str">
        <f>""</f>
        <v/>
      </c>
      <c r="H846" t="s">
        <v>3</v>
      </c>
      <c r="I846" t="s">
        <v>1213</v>
      </c>
      <c r="J846" t="s">
        <v>4347</v>
      </c>
      <c r="K846" t="str">
        <f>"04745"</f>
        <v>04745</v>
      </c>
    </row>
    <row r="847" spans="1:11" customFormat="1" x14ac:dyDescent="0.25">
      <c r="A847" t="str">
        <f t="shared" si="127"/>
        <v>04</v>
      </c>
      <c r="B847" t="s">
        <v>130</v>
      </c>
      <c r="C847" t="str">
        <f t="shared" si="128"/>
        <v>903</v>
      </c>
      <c r="D847" t="s">
        <v>235</v>
      </c>
      <c r="E847" t="str">
        <f t="shared" si="124"/>
        <v>01</v>
      </c>
      <c r="F847" t="str">
        <f>"005"</f>
        <v>005</v>
      </c>
      <c r="G847" t="str">
        <f>""</f>
        <v/>
      </c>
      <c r="H847" t="s">
        <v>3</v>
      </c>
      <c r="I847" t="s">
        <v>1212</v>
      </c>
      <c r="J847" t="s">
        <v>4346</v>
      </c>
      <c r="K847" t="str">
        <f>"04745"</f>
        <v>04745</v>
      </c>
    </row>
    <row r="848" spans="1:11" customFormat="1" x14ac:dyDescent="0.25">
      <c r="A848" t="str">
        <f t="shared" si="127"/>
        <v>04</v>
      </c>
      <c r="B848" t="s">
        <v>130</v>
      </c>
      <c r="C848" t="str">
        <f>"904"</f>
        <v>904</v>
      </c>
      <c r="D848" t="s">
        <v>236</v>
      </c>
      <c r="E848" t="str">
        <f t="shared" si="124"/>
        <v>01</v>
      </c>
      <c r="F848" t="str">
        <f>"001"</f>
        <v>001</v>
      </c>
      <c r="G848" t="str">
        <f>""</f>
        <v/>
      </c>
      <c r="H848" t="s">
        <v>1</v>
      </c>
      <c r="I848" t="s">
        <v>1214</v>
      </c>
      <c r="J848" t="s">
        <v>4348</v>
      </c>
      <c r="K848" t="str">
        <f>"04713"</f>
        <v>04713</v>
      </c>
    </row>
    <row r="849" spans="1:11" customFormat="1" x14ac:dyDescent="0.25">
      <c r="A849" t="str">
        <f t="shared" si="127"/>
        <v>04</v>
      </c>
      <c r="B849" t="s">
        <v>130</v>
      </c>
      <c r="C849" t="str">
        <f>"904"</f>
        <v>904</v>
      </c>
      <c r="D849" t="s">
        <v>236</v>
      </c>
      <c r="E849" t="str">
        <f t="shared" si="124"/>
        <v>01</v>
      </c>
      <c r="F849" t="str">
        <f>"001"</f>
        <v>001</v>
      </c>
      <c r="G849" t="str">
        <f>""</f>
        <v/>
      </c>
      <c r="H849" t="s">
        <v>0</v>
      </c>
      <c r="I849" t="s">
        <v>1214</v>
      </c>
      <c r="J849" t="s">
        <v>4348</v>
      </c>
      <c r="K849" t="str">
        <f>"04713"</f>
        <v>04713</v>
      </c>
    </row>
    <row r="850" spans="1:11" customFormat="1" x14ac:dyDescent="0.25">
      <c r="A850" t="str">
        <f t="shared" si="127"/>
        <v>04</v>
      </c>
      <c r="B850" t="s">
        <v>130</v>
      </c>
      <c r="C850" t="str">
        <f>"904"</f>
        <v>904</v>
      </c>
      <c r="D850" t="s">
        <v>236</v>
      </c>
      <c r="E850" t="str">
        <f t="shared" si="124"/>
        <v>01</v>
      </c>
      <c r="F850" t="str">
        <f>"002"</f>
        <v>002</v>
      </c>
      <c r="G850" t="str">
        <f>""</f>
        <v/>
      </c>
      <c r="H850" t="s">
        <v>1</v>
      </c>
      <c r="I850" t="s">
        <v>1214</v>
      </c>
      <c r="J850" t="s">
        <v>4348</v>
      </c>
      <c r="K850" t="str">
        <f>"04713"</f>
        <v>04713</v>
      </c>
    </row>
    <row r="851" spans="1:11" customFormat="1" x14ac:dyDescent="0.25">
      <c r="A851" t="str">
        <f t="shared" si="127"/>
        <v>04</v>
      </c>
      <c r="B851" t="s">
        <v>130</v>
      </c>
      <c r="C851" t="str">
        <f>"904"</f>
        <v>904</v>
      </c>
      <c r="D851" t="s">
        <v>236</v>
      </c>
      <c r="E851" t="str">
        <f t="shared" si="124"/>
        <v>01</v>
      </c>
      <c r="F851" t="str">
        <f>"002"</f>
        <v>002</v>
      </c>
      <c r="G851" t="str">
        <f>""</f>
        <v/>
      </c>
      <c r="H851" t="s">
        <v>0</v>
      </c>
      <c r="I851" t="s">
        <v>1214</v>
      </c>
      <c r="J851" t="s">
        <v>4348</v>
      </c>
      <c r="K851" t="str">
        <f>"04713"</f>
        <v>04713</v>
      </c>
    </row>
    <row r="852" spans="1:11" customFormat="1" x14ac:dyDescent="0.25"/>
    <row r="853" spans="1:11" customFormat="1" x14ac:dyDescent="0.25"/>
    <row r="854" spans="1:11" customFormat="1" x14ac:dyDescent="0.25"/>
    <row r="855" spans="1:11" customFormat="1" x14ac:dyDescent="0.25"/>
    <row r="856" spans="1:11" customFormat="1" x14ac:dyDescent="0.25"/>
    <row r="857" spans="1:11" customFormat="1" x14ac:dyDescent="0.25"/>
    <row r="858" spans="1:11" customFormat="1" x14ac:dyDescent="0.25"/>
    <row r="859" spans="1:11" customFormat="1" x14ac:dyDescent="0.25"/>
    <row r="860" spans="1:11" customFormat="1" x14ac:dyDescent="0.25"/>
    <row r="861" spans="1:11" customFormat="1" x14ac:dyDescent="0.25"/>
    <row r="862" spans="1:11" customFormat="1" x14ac:dyDescent="0.25"/>
    <row r="863" spans="1:11" customFormat="1" x14ac:dyDescent="0.25"/>
    <row r="864" spans="1:11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customFormat="1" x14ac:dyDescent="0.25"/>
    <row r="5714" customFormat="1" x14ac:dyDescent="0.25"/>
    <row r="5715" customFormat="1" x14ac:dyDescent="0.25"/>
    <row r="5716" customFormat="1" x14ac:dyDescent="0.25"/>
    <row r="5717" customFormat="1" x14ac:dyDescent="0.25"/>
    <row r="5718" customFormat="1" x14ac:dyDescent="0.25"/>
    <row r="5719" customFormat="1" x14ac:dyDescent="0.25"/>
    <row r="5720" customFormat="1" x14ac:dyDescent="0.25"/>
    <row r="5721" customFormat="1" x14ac:dyDescent="0.25"/>
    <row r="5722" customFormat="1" x14ac:dyDescent="0.25"/>
    <row r="5723" customFormat="1" x14ac:dyDescent="0.25"/>
    <row r="5724" customFormat="1" x14ac:dyDescent="0.25"/>
    <row r="5725" customFormat="1" x14ac:dyDescent="0.25"/>
    <row r="5726" customFormat="1" x14ac:dyDescent="0.25"/>
    <row r="5727" customFormat="1" x14ac:dyDescent="0.25"/>
    <row r="5728" customFormat="1" x14ac:dyDescent="0.25"/>
    <row r="5729" customFormat="1" x14ac:dyDescent="0.25"/>
    <row r="5730" customFormat="1" x14ac:dyDescent="0.25"/>
    <row r="5731" customFormat="1" x14ac:dyDescent="0.25"/>
    <row r="5732" customFormat="1" x14ac:dyDescent="0.25"/>
    <row r="5733" customFormat="1" x14ac:dyDescent="0.25"/>
    <row r="5734" customFormat="1" x14ac:dyDescent="0.25"/>
    <row r="5735" customFormat="1" x14ac:dyDescent="0.25"/>
    <row r="5736" customFormat="1" x14ac:dyDescent="0.25"/>
    <row r="5737" customFormat="1" x14ac:dyDescent="0.25"/>
    <row r="5738" customFormat="1" x14ac:dyDescent="0.25"/>
    <row r="5739" customFormat="1" x14ac:dyDescent="0.25"/>
    <row r="5740" customFormat="1" x14ac:dyDescent="0.25"/>
    <row r="5741" customFormat="1" x14ac:dyDescent="0.25"/>
    <row r="5742" customFormat="1" x14ac:dyDescent="0.25"/>
    <row r="5743" customFormat="1" x14ac:dyDescent="0.25"/>
    <row r="5744" customFormat="1" x14ac:dyDescent="0.25"/>
    <row r="5745" customFormat="1" x14ac:dyDescent="0.25"/>
    <row r="5746" customFormat="1" x14ac:dyDescent="0.25"/>
    <row r="5747" customFormat="1" x14ac:dyDescent="0.25"/>
    <row r="5748" customFormat="1" x14ac:dyDescent="0.25"/>
    <row r="5749" customFormat="1" x14ac:dyDescent="0.25"/>
    <row r="5750" customFormat="1" x14ac:dyDescent="0.25"/>
    <row r="5751" customFormat="1" x14ac:dyDescent="0.25"/>
    <row r="5752" customFormat="1" x14ac:dyDescent="0.25"/>
    <row r="5753" customFormat="1" x14ac:dyDescent="0.25"/>
    <row r="5754" customFormat="1" x14ac:dyDescent="0.25"/>
    <row r="5755" customFormat="1" x14ac:dyDescent="0.25"/>
    <row r="5756" customFormat="1" x14ac:dyDescent="0.25"/>
    <row r="5757" customFormat="1" x14ac:dyDescent="0.25"/>
    <row r="5758" customFormat="1" x14ac:dyDescent="0.25"/>
    <row r="5759" customFormat="1" x14ac:dyDescent="0.25"/>
    <row r="5760" customFormat="1" x14ac:dyDescent="0.25"/>
    <row r="5761" customFormat="1" x14ac:dyDescent="0.25"/>
    <row r="5762" customFormat="1" x14ac:dyDescent="0.25"/>
    <row r="5763" customFormat="1" x14ac:dyDescent="0.25"/>
    <row r="5764" customFormat="1" x14ac:dyDescent="0.25"/>
    <row r="5765" customFormat="1" x14ac:dyDescent="0.25"/>
    <row r="5766" customFormat="1" x14ac:dyDescent="0.25"/>
    <row r="5767" customFormat="1" x14ac:dyDescent="0.25"/>
    <row r="5768" customFormat="1" x14ac:dyDescent="0.25"/>
    <row r="5769" customFormat="1" x14ac:dyDescent="0.25"/>
    <row r="5770" customFormat="1" x14ac:dyDescent="0.25"/>
    <row r="5771" customFormat="1" x14ac:dyDescent="0.25"/>
    <row r="5772" customFormat="1" x14ac:dyDescent="0.25"/>
    <row r="5773" customFormat="1" x14ac:dyDescent="0.25"/>
    <row r="5774" customFormat="1" x14ac:dyDescent="0.25"/>
    <row r="5775" customFormat="1" x14ac:dyDescent="0.25"/>
    <row r="5776" customFormat="1" x14ac:dyDescent="0.25"/>
    <row r="5777" customFormat="1" x14ac:dyDescent="0.25"/>
    <row r="5778" customFormat="1" x14ac:dyDescent="0.25"/>
    <row r="5779" customFormat="1" x14ac:dyDescent="0.25"/>
    <row r="5780" customFormat="1" x14ac:dyDescent="0.25"/>
    <row r="5781" customFormat="1" x14ac:dyDescent="0.25"/>
    <row r="5782" customFormat="1" x14ac:dyDescent="0.25"/>
    <row r="5783" customFormat="1" x14ac:dyDescent="0.25"/>
    <row r="5784" customFormat="1" x14ac:dyDescent="0.25"/>
    <row r="5785" customFormat="1" x14ac:dyDescent="0.25"/>
    <row r="5786" customFormat="1" x14ac:dyDescent="0.25"/>
    <row r="5787" customFormat="1" x14ac:dyDescent="0.25"/>
    <row r="5788" customFormat="1" x14ac:dyDescent="0.25"/>
    <row r="5789" customFormat="1" x14ac:dyDescent="0.25"/>
    <row r="5790" customFormat="1" x14ac:dyDescent="0.25"/>
    <row r="5791" customFormat="1" x14ac:dyDescent="0.25"/>
    <row r="5792" customFormat="1" x14ac:dyDescent="0.25"/>
    <row r="5793" customFormat="1" x14ac:dyDescent="0.25"/>
    <row r="5794" customFormat="1" x14ac:dyDescent="0.25"/>
    <row r="5795" customFormat="1" x14ac:dyDescent="0.25"/>
    <row r="5796" customFormat="1" x14ac:dyDescent="0.25"/>
    <row r="5797" customFormat="1" x14ac:dyDescent="0.25"/>
    <row r="5798" customFormat="1" x14ac:dyDescent="0.25"/>
    <row r="5799" customFormat="1" x14ac:dyDescent="0.25"/>
    <row r="5800" customFormat="1" x14ac:dyDescent="0.25"/>
    <row r="5801" customFormat="1" x14ac:dyDescent="0.25"/>
    <row r="5802" customFormat="1" x14ac:dyDescent="0.25"/>
    <row r="5803" customFormat="1" x14ac:dyDescent="0.25"/>
    <row r="5804" customFormat="1" x14ac:dyDescent="0.25"/>
    <row r="5805" customFormat="1" x14ac:dyDescent="0.25"/>
    <row r="5806" customFormat="1" x14ac:dyDescent="0.25"/>
    <row r="5807" customFormat="1" x14ac:dyDescent="0.25"/>
    <row r="5808" customFormat="1" x14ac:dyDescent="0.25"/>
    <row r="5809" customFormat="1" x14ac:dyDescent="0.25"/>
    <row r="5810" customFormat="1" x14ac:dyDescent="0.25"/>
    <row r="5811" customFormat="1" x14ac:dyDescent="0.25"/>
    <row r="5812" customFormat="1" x14ac:dyDescent="0.25"/>
    <row r="5813" customFormat="1" x14ac:dyDescent="0.25"/>
    <row r="5814" customFormat="1" x14ac:dyDescent="0.25"/>
    <row r="5815" customFormat="1" x14ac:dyDescent="0.25"/>
    <row r="5816" customFormat="1" x14ac:dyDescent="0.25"/>
    <row r="5817" customFormat="1" x14ac:dyDescent="0.25"/>
    <row r="5818" customFormat="1" x14ac:dyDescent="0.25"/>
    <row r="5819" customFormat="1" x14ac:dyDescent="0.25"/>
    <row r="5820" customFormat="1" x14ac:dyDescent="0.25"/>
    <row r="5821" customFormat="1" x14ac:dyDescent="0.25"/>
    <row r="5822" customFormat="1" x14ac:dyDescent="0.25"/>
    <row r="5823" customFormat="1" x14ac:dyDescent="0.25"/>
    <row r="5824" customFormat="1" x14ac:dyDescent="0.25"/>
    <row r="5825" customFormat="1" x14ac:dyDescent="0.25"/>
    <row r="5826" customFormat="1" x14ac:dyDescent="0.25"/>
    <row r="5827" customFormat="1" x14ac:dyDescent="0.25"/>
    <row r="5828" customFormat="1" x14ac:dyDescent="0.25"/>
    <row r="5829" customFormat="1" x14ac:dyDescent="0.25"/>
    <row r="5830" customFormat="1" x14ac:dyDescent="0.25"/>
    <row r="5831" customFormat="1" x14ac:dyDescent="0.25"/>
    <row r="5832" customFormat="1" x14ac:dyDescent="0.25"/>
    <row r="5833" customFormat="1" x14ac:dyDescent="0.25"/>
    <row r="5834" customFormat="1" x14ac:dyDescent="0.25"/>
    <row r="5835" customFormat="1" x14ac:dyDescent="0.25"/>
    <row r="5836" customFormat="1" x14ac:dyDescent="0.25"/>
    <row r="5837" customFormat="1" x14ac:dyDescent="0.25"/>
    <row r="5838" customFormat="1" x14ac:dyDescent="0.25"/>
    <row r="5839" customFormat="1" x14ac:dyDescent="0.25"/>
    <row r="5840" customFormat="1" x14ac:dyDescent="0.25"/>
    <row r="5841" customFormat="1" x14ac:dyDescent="0.25"/>
    <row r="5842" customFormat="1" x14ac:dyDescent="0.25"/>
    <row r="5843" customFormat="1" x14ac:dyDescent="0.25"/>
    <row r="5844" customFormat="1" x14ac:dyDescent="0.25"/>
    <row r="5845" customFormat="1" x14ac:dyDescent="0.25"/>
    <row r="5846" customFormat="1" x14ac:dyDescent="0.25"/>
    <row r="5847" customFormat="1" x14ac:dyDescent="0.25"/>
    <row r="5848" customFormat="1" x14ac:dyDescent="0.25"/>
    <row r="5849" customFormat="1" x14ac:dyDescent="0.25"/>
    <row r="5850" customFormat="1" x14ac:dyDescent="0.25"/>
    <row r="5851" customFormat="1" x14ac:dyDescent="0.25"/>
    <row r="5852" customFormat="1" x14ac:dyDescent="0.25"/>
    <row r="5853" customFormat="1" x14ac:dyDescent="0.25"/>
    <row r="5854" customFormat="1" x14ac:dyDescent="0.25"/>
    <row r="5855" customFormat="1" x14ac:dyDescent="0.25"/>
    <row r="5856" customFormat="1" x14ac:dyDescent="0.25"/>
    <row r="5857" customFormat="1" x14ac:dyDescent="0.25"/>
    <row r="5858" customFormat="1" x14ac:dyDescent="0.25"/>
    <row r="5859" customFormat="1" x14ac:dyDescent="0.25"/>
    <row r="5860" customFormat="1" x14ac:dyDescent="0.25"/>
    <row r="5861" customFormat="1" x14ac:dyDescent="0.25"/>
    <row r="5862" customFormat="1" x14ac:dyDescent="0.25"/>
    <row r="5863" customFormat="1" x14ac:dyDescent="0.25"/>
    <row r="5864" customFormat="1" x14ac:dyDescent="0.25"/>
    <row r="5865" customFormat="1" x14ac:dyDescent="0.25"/>
    <row r="5866" customFormat="1" x14ac:dyDescent="0.25"/>
    <row r="5867" customFormat="1" x14ac:dyDescent="0.25"/>
    <row r="5868" customFormat="1" x14ac:dyDescent="0.25"/>
    <row r="5869" customFormat="1" x14ac:dyDescent="0.25"/>
    <row r="5870" customFormat="1" x14ac:dyDescent="0.25"/>
    <row r="5871" customFormat="1" x14ac:dyDescent="0.25"/>
    <row r="5872" customFormat="1" x14ac:dyDescent="0.25"/>
    <row r="5873" customFormat="1" x14ac:dyDescent="0.25"/>
    <row r="5874" customFormat="1" x14ac:dyDescent="0.25"/>
    <row r="5875" customFormat="1" x14ac:dyDescent="0.25"/>
    <row r="5876" customFormat="1" x14ac:dyDescent="0.25"/>
    <row r="5877" customFormat="1" x14ac:dyDescent="0.25"/>
    <row r="5878" customFormat="1" x14ac:dyDescent="0.25"/>
    <row r="5879" customFormat="1" x14ac:dyDescent="0.25"/>
    <row r="5880" customFormat="1" x14ac:dyDescent="0.25"/>
    <row r="5881" customFormat="1" x14ac:dyDescent="0.25"/>
    <row r="5882" customFormat="1" x14ac:dyDescent="0.25"/>
    <row r="5883" customFormat="1" x14ac:dyDescent="0.25"/>
    <row r="5884" customFormat="1" x14ac:dyDescent="0.25"/>
    <row r="5885" customFormat="1" x14ac:dyDescent="0.25"/>
    <row r="5886" customFormat="1" x14ac:dyDescent="0.25"/>
    <row r="5887" customFormat="1" x14ac:dyDescent="0.25"/>
    <row r="5888" customFormat="1" x14ac:dyDescent="0.25"/>
    <row r="5889" customFormat="1" x14ac:dyDescent="0.25"/>
    <row r="5890" customFormat="1" x14ac:dyDescent="0.25"/>
    <row r="5891" customFormat="1" x14ac:dyDescent="0.25"/>
    <row r="5892" customFormat="1" x14ac:dyDescent="0.25"/>
    <row r="5893" customFormat="1" x14ac:dyDescent="0.25"/>
    <row r="5894" customFormat="1" x14ac:dyDescent="0.25"/>
    <row r="5895" customFormat="1" x14ac:dyDescent="0.25"/>
    <row r="5896" customFormat="1" x14ac:dyDescent="0.25"/>
    <row r="5897" customFormat="1" x14ac:dyDescent="0.25"/>
    <row r="5898" customFormat="1" x14ac:dyDescent="0.25"/>
    <row r="5899" customFormat="1" x14ac:dyDescent="0.25"/>
    <row r="5900" customFormat="1" x14ac:dyDescent="0.25"/>
    <row r="5901" customFormat="1" x14ac:dyDescent="0.25"/>
    <row r="5902" customFormat="1" x14ac:dyDescent="0.25"/>
    <row r="5903" customFormat="1" x14ac:dyDescent="0.25"/>
    <row r="5904" customFormat="1" x14ac:dyDescent="0.25"/>
    <row r="5905" customFormat="1" x14ac:dyDescent="0.25"/>
    <row r="5906" customFormat="1" x14ac:dyDescent="0.25"/>
    <row r="5907" customFormat="1" x14ac:dyDescent="0.25"/>
    <row r="5908" customFormat="1" x14ac:dyDescent="0.25"/>
    <row r="5909" customFormat="1" x14ac:dyDescent="0.25"/>
    <row r="5910" customFormat="1" x14ac:dyDescent="0.25"/>
    <row r="5911" customFormat="1" x14ac:dyDescent="0.25"/>
    <row r="5912" customFormat="1" x14ac:dyDescent="0.25"/>
    <row r="5913" customFormat="1" x14ac:dyDescent="0.25"/>
    <row r="5914" customFormat="1" x14ac:dyDescent="0.25"/>
    <row r="5915" customFormat="1" x14ac:dyDescent="0.25"/>
    <row r="5916" customFormat="1" x14ac:dyDescent="0.25"/>
    <row r="5917" customFormat="1" x14ac:dyDescent="0.25"/>
    <row r="5918" customFormat="1" x14ac:dyDescent="0.25"/>
    <row r="5919" customFormat="1" x14ac:dyDescent="0.25"/>
    <row r="5920" customFormat="1" x14ac:dyDescent="0.25"/>
    <row r="5921" customFormat="1" x14ac:dyDescent="0.25"/>
    <row r="5922" customFormat="1" x14ac:dyDescent="0.25"/>
    <row r="5923" customFormat="1" x14ac:dyDescent="0.25"/>
    <row r="5924" customFormat="1" x14ac:dyDescent="0.25"/>
    <row r="5925" customFormat="1" x14ac:dyDescent="0.25"/>
    <row r="5926" customFormat="1" x14ac:dyDescent="0.25"/>
    <row r="5927" customFormat="1" x14ac:dyDescent="0.25"/>
    <row r="5928" customFormat="1" x14ac:dyDescent="0.25"/>
    <row r="5929" customFormat="1" x14ac:dyDescent="0.25"/>
    <row r="5930" customFormat="1" x14ac:dyDescent="0.25"/>
    <row r="5931" customFormat="1" x14ac:dyDescent="0.25"/>
    <row r="5932" customFormat="1" x14ac:dyDescent="0.25"/>
    <row r="5933" customFormat="1" x14ac:dyDescent="0.25"/>
    <row r="5934" customFormat="1" x14ac:dyDescent="0.25"/>
    <row r="5935" customFormat="1" x14ac:dyDescent="0.25"/>
    <row r="5936" customFormat="1" x14ac:dyDescent="0.25"/>
    <row r="5937" customFormat="1" x14ac:dyDescent="0.25"/>
    <row r="5938" customFormat="1" x14ac:dyDescent="0.25"/>
    <row r="5939" customFormat="1" x14ac:dyDescent="0.25"/>
    <row r="5940" customFormat="1" x14ac:dyDescent="0.25"/>
    <row r="5941" customFormat="1" x14ac:dyDescent="0.25"/>
    <row r="5942" customFormat="1" x14ac:dyDescent="0.25"/>
    <row r="5943" customFormat="1" x14ac:dyDescent="0.25"/>
    <row r="5944" customFormat="1" x14ac:dyDescent="0.25"/>
    <row r="5945" customFormat="1" x14ac:dyDescent="0.25"/>
    <row r="5946" customFormat="1" x14ac:dyDescent="0.25"/>
    <row r="5947" customFormat="1" x14ac:dyDescent="0.25"/>
    <row r="5948" customFormat="1" x14ac:dyDescent="0.25"/>
    <row r="5949" customFormat="1" x14ac:dyDescent="0.25"/>
    <row r="5950" customFormat="1" x14ac:dyDescent="0.25"/>
    <row r="5951" customFormat="1" x14ac:dyDescent="0.25"/>
    <row r="5952" customFormat="1" x14ac:dyDescent="0.25"/>
    <row r="5953" customFormat="1" x14ac:dyDescent="0.25"/>
    <row r="5954" customFormat="1" x14ac:dyDescent="0.25"/>
    <row r="5955" customFormat="1" x14ac:dyDescent="0.25"/>
    <row r="5956" customFormat="1" x14ac:dyDescent="0.25"/>
    <row r="5957" customFormat="1" x14ac:dyDescent="0.25"/>
    <row r="5958" customFormat="1" x14ac:dyDescent="0.25"/>
    <row r="5959" customFormat="1" x14ac:dyDescent="0.25"/>
    <row r="5960" customFormat="1" x14ac:dyDescent="0.25"/>
    <row r="5961" customFormat="1" x14ac:dyDescent="0.25"/>
    <row r="5962" customFormat="1" x14ac:dyDescent="0.25"/>
    <row r="5963" customFormat="1" x14ac:dyDescent="0.25"/>
    <row r="5964" customFormat="1" x14ac:dyDescent="0.25"/>
    <row r="5965" customFormat="1" x14ac:dyDescent="0.25"/>
    <row r="5966" customFormat="1" x14ac:dyDescent="0.25"/>
    <row r="5967" customFormat="1" x14ac:dyDescent="0.25"/>
    <row r="5968" customFormat="1" x14ac:dyDescent="0.25"/>
    <row r="5969" customFormat="1" x14ac:dyDescent="0.25"/>
    <row r="5970" customFormat="1" x14ac:dyDescent="0.25"/>
    <row r="5971" customFormat="1" x14ac:dyDescent="0.25"/>
    <row r="5972" customFormat="1" x14ac:dyDescent="0.25"/>
    <row r="5973" customFormat="1" x14ac:dyDescent="0.25"/>
    <row r="5974" customFormat="1" x14ac:dyDescent="0.25"/>
    <row r="5975" customFormat="1" x14ac:dyDescent="0.25"/>
    <row r="5976" customFormat="1" x14ac:dyDescent="0.25"/>
    <row r="5977" customFormat="1" x14ac:dyDescent="0.25"/>
    <row r="5978" customFormat="1" x14ac:dyDescent="0.25"/>
    <row r="5979" customFormat="1" x14ac:dyDescent="0.25"/>
    <row r="5980" customFormat="1" x14ac:dyDescent="0.25"/>
    <row r="5981" customFormat="1" x14ac:dyDescent="0.25"/>
    <row r="5982" customFormat="1" x14ac:dyDescent="0.25"/>
    <row r="5983" customFormat="1" x14ac:dyDescent="0.25"/>
    <row r="5984" customFormat="1" x14ac:dyDescent="0.25"/>
    <row r="5985" customFormat="1" x14ac:dyDescent="0.25"/>
    <row r="5986" customFormat="1" x14ac:dyDescent="0.25"/>
    <row r="5987" customFormat="1" x14ac:dyDescent="0.25"/>
    <row r="5988" customFormat="1" x14ac:dyDescent="0.25"/>
    <row r="5989" customFormat="1" x14ac:dyDescent="0.25"/>
    <row r="5990" customFormat="1" x14ac:dyDescent="0.25"/>
    <row r="5991" customFormat="1" x14ac:dyDescent="0.25"/>
    <row r="5992" customFormat="1" x14ac:dyDescent="0.25"/>
    <row r="5993" customFormat="1" x14ac:dyDescent="0.25"/>
    <row r="5994" customFormat="1" x14ac:dyDescent="0.25"/>
    <row r="5995" customFormat="1" x14ac:dyDescent="0.25"/>
    <row r="5996" customFormat="1" x14ac:dyDescent="0.25"/>
    <row r="5997" customFormat="1" x14ac:dyDescent="0.25"/>
    <row r="5998" customFormat="1" x14ac:dyDescent="0.25"/>
    <row r="5999" customFormat="1" x14ac:dyDescent="0.25"/>
    <row r="6000" customFormat="1" x14ac:dyDescent="0.25"/>
    <row r="6001" customFormat="1" x14ac:dyDescent="0.25"/>
    <row r="6002" customFormat="1" x14ac:dyDescent="0.25"/>
    <row r="6003" customFormat="1" x14ac:dyDescent="0.25"/>
    <row r="6004" customFormat="1" x14ac:dyDescent="0.25"/>
    <row r="6005" customFormat="1" x14ac:dyDescent="0.25"/>
    <row r="6006" customFormat="1" x14ac:dyDescent="0.25"/>
    <row r="6007" customFormat="1" x14ac:dyDescent="0.25"/>
    <row r="6008" customFormat="1" x14ac:dyDescent="0.25"/>
    <row r="6009" customFormat="1" x14ac:dyDescent="0.25"/>
    <row r="6010" customFormat="1" x14ac:dyDescent="0.25"/>
    <row r="6011" customFormat="1" x14ac:dyDescent="0.25"/>
    <row r="6012" customFormat="1" x14ac:dyDescent="0.25"/>
    <row r="6013" customFormat="1" x14ac:dyDescent="0.25"/>
    <row r="6014" customFormat="1" x14ac:dyDescent="0.25"/>
    <row r="6015" customFormat="1" x14ac:dyDescent="0.25"/>
    <row r="6016" customFormat="1" x14ac:dyDescent="0.25"/>
    <row r="6017" customFormat="1" x14ac:dyDescent="0.25"/>
    <row r="6018" customFormat="1" x14ac:dyDescent="0.25"/>
    <row r="6019" customFormat="1" x14ac:dyDescent="0.25"/>
    <row r="6020" customFormat="1" x14ac:dyDescent="0.25"/>
    <row r="6021" customFormat="1" x14ac:dyDescent="0.25"/>
    <row r="6022" customFormat="1" x14ac:dyDescent="0.25"/>
    <row r="6023" customFormat="1" x14ac:dyDescent="0.25"/>
    <row r="6024" customFormat="1" x14ac:dyDescent="0.25"/>
    <row r="6025" customFormat="1" x14ac:dyDescent="0.25"/>
    <row r="6026" customFormat="1" x14ac:dyDescent="0.25"/>
    <row r="6027" customFormat="1" x14ac:dyDescent="0.25"/>
    <row r="6028" customFormat="1" x14ac:dyDescent="0.25"/>
    <row r="6029" customFormat="1" x14ac:dyDescent="0.25"/>
    <row r="6030" customFormat="1" x14ac:dyDescent="0.25"/>
    <row r="6031" customFormat="1" x14ac:dyDescent="0.25"/>
    <row r="6032" customFormat="1" x14ac:dyDescent="0.25"/>
    <row r="6033" customFormat="1" x14ac:dyDescent="0.25"/>
    <row r="6034" customFormat="1" x14ac:dyDescent="0.25"/>
    <row r="6035" customFormat="1" x14ac:dyDescent="0.25"/>
    <row r="6036" customFormat="1" x14ac:dyDescent="0.25"/>
    <row r="6037" customFormat="1" x14ac:dyDescent="0.25"/>
    <row r="6038" customFormat="1" x14ac:dyDescent="0.25"/>
    <row r="6039" customFormat="1" x14ac:dyDescent="0.25"/>
    <row r="6040" customFormat="1" x14ac:dyDescent="0.25"/>
    <row r="6041" customFormat="1" x14ac:dyDescent="0.25"/>
    <row r="6042" customFormat="1" x14ac:dyDescent="0.25"/>
    <row r="6043" customFormat="1" x14ac:dyDescent="0.25"/>
    <row r="6044" customFormat="1" x14ac:dyDescent="0.25"/>
    <row r="6045" customFormat="1" x14ac:dyDescent="0.25"/>
    <row r="6046" customFormat="1" x14ac:dyDescent="0.25"/>
    <row r="6047" customFormat="1" x14ac:dyDescent="0.25"/>
    <row r="6048" customFormat="1" x14ac:dyDescent="0.25"/>
    <row r="6049" customFormat="1" x14ac:dyDescent="0.25"/>
    <row r="6050" customFormat="1" x14ac:dyDescent="0.25"/>
    <row r="6051" customFormat="1" x14ac:dyDescent="0.25"/>
    <row r="6052" customFormat="1" x14ac:dyDescent="0.25"/>
    <row r="6053" customFormat="1" x14ac:dyDescent="0.25"/>
    <row r="6054" customFormat="1" x14ac:dyDescent="0.25"/>
    <row r="6055" customFormat="1" x14ac:dyDescent="0.25"/>
    <row r="6056" customFormat="1" x14ac:dyDescent="0.25"/>
    <row r="6057" customFormat="1" x14ac:dyDescent="0.25"/>
    <row r="6058" customFormat="1" x14ac:dyDescent="0.25"/>
    <row r="6059" customFormat="1" x14ac:dyDescent="0.25"/>
    <row r="6060" customFormat="1" x14ac:dyDescent="0.25"/>
    <row r="6061" customFormat="1" x14ac:dyDescent="0.25"/>
    <row r="6062" customFormat="1" x14ac:dyDescent="0.25"/>
    <row r="6063" customFormat="1" x14ac:dyDescent="0.25"/>
    <row r="6064" customFormat="1" x14ac:dyDescent="0.25"/>
    <row r="6065" customFormat="1" x14ac:dyDescent="0.25"/>
    <row r="6066" customFormat="1" x14ac:dyDescent="0.25"/>
    <row r="6067" customFormat="1" x14ac:dyDescent="0.25"/>
    <row r="6068" customFormat="1" x14ac:dyDescent="0.25"/>
    <row r="6069" customFormat="1" x14ac:dyDescent="0.25"/>
    <row r="6070" customFormat="1" x14ac:dyDescent="0.25"/>
    <row r="6071" customFormat="1" x14ac:dyDescent="0.25"/>
    <row r="6072" customFormat="1" x14ac:dyDescent="0.25"/>
    <row r="6073" customFormat="1" x14ac:dyDescent="0.25"/>
    <row r="6074" customFormat="1" x14ac:dyDescent="0.25"/>
    <row r="6075" customFormat="1" x14ac:dyDescent="0.25"/>
    <row r="6076" customFormat="1" x14ac:dyDescent="0.25"/>
    <row r="6077" customFormat="1" x14ac:dyDescent="0.25"/>
    <row r="6078" customFormat="1" x14ac:dyDescent="0.25"/>
    <row r="6079" customFormat="1" x14ac:dyDescent="0.25"/>
    <row r="6080" customFormat="1" x14ac:dyDescent="0.25"/>
    <row r="6081" customFormat="1" x14ac:dyDescent="0.25"/>
    <row r="6082" customFormat="1" x14ac:dyDescent="0.25"/>
    <row r="6083" customFormat="1" x14ac:dyDescent="0.25"/>
    <row r="6084" customFormat="1" x14ac:dyDescent="0.25"/>
    <row r="6085" customFormat="1" x14ac:dyDescent="0.25"/>
    <row r="6086" customFormat="1" x14ac:dyDescent="0.25"/>
    <row r="6087" customFormat="1" x14ac:dyDescent="0.25"/>
    <row r="6088" customFormat="1" x14ac:dyDescent="0.25"/>
    <row r="6089" customFormat="1" x14ac:dyDescent="0.25"/>
    <row r="6090" customFormat="1" x14ac:dyDescent="0.25"/>
    <row r="6091" customFormat="1" x14ac:dyDescent="0.25"/>
    <row r="6092" customFormat="1" x14ac:dyDescent="0.25"/>
    <row r="6093" customFormat="1" x14ac:dyDescent="0.25"/>
    <row r="6094" customFormat="1" x14ac:dyDescent="0.25"/>
    <row r="6095" customFormat="1" x14ac:dyDescent="0.25"/>
    <row r="6096" customFormat="1" x14ac:dyDescent="0.25"/>
    <row r="6097" customFormat="1" x14ac:dyDescent="0.25"/>
    <row r="6098" customFormat="1" x14ac:dyDescent="0.25"/>
    <row r="6099" customFormat="1" x14ac:dyDescent="0.25"/>
    <row r="6100" customFormat="1" x14ac:dyDescent="0.25"/>
    <row r="6101" customFormat="1" x14ac:dyDescent="0.25"/>
    <row r="6102" customFormat="1" x14ac:dyDescent="0.25"/>
    <row r="6103" customFormat="1" x14ac:dyDescent="0.25"/>
    <row r="6104" customFormat="1" x14ac:dyDescent="0.25"/>
    <row r="6105" customFormat="1" x14ac:dyDescent="0.25"/>
    <row r="6106" customFormat="1" x14ac:dyDescent="0.25"/>
    <row r="6107" customFormat="1" x14ac:dyDescent="0.25"/>
    <row r="6108" customFormat="1" x14ac:dyDescent="0.25"/>
    <row r="6109" customFormat="1" x14ac:dyDescent="0.25"/>
    <row r="6110" customFormat="1" x14ac:dyDescent="0.25"/>
    <row r="6111" customFormat="1" x14ac:dyDescent="0.25"/>
    <row r="6112" customFormat="1" x14ac:dyDescent="0.25"/>
    <row r="6113" customFormat="1" x14ac:dyDescent="0.25"/>
    <row r="6114" customFormat="1" x14ac:dyDescent="0.25"/>
    <row r="6115" customFormat="1" x14ac:dyDescent="0.25"/>
    <row r="6116" customFormat="1" x14ac:dyDescent="0.25"/>
    <row r="6117" customFormat="1" x14ac:dyDescent="0.25"/>
    <row r="6118" customFormat="1" x14ac:dyDescent="0.25"/>
    <row r="6119" customFormat="1" x14ac:dyDescent="0.25"/>
    <row r="6120" customFormat="1" x14ac:dyDescent="0.25"/>
    <row r="6121" customFormat="1" x14ac:dyDescent="0.25"/>
    <row r="6122" customFormat="1" x14ac:dyDescent="0.25"/>
    <row r="6123" customFormat="1" x14ac:dyDescent="0.25"/>
    <row r="6124" customFormat="1" x14ac:dyDescent="0.25"/>
    <row r="6125" customFormat="1" x14ac:dyDescent="0.25"/>
    <row r="6126" customFormat="1" x14ac:dyDescent="0.25"/>
    <row r="6127" customFormat="1" x14ac:dyDescent="0.25"/>
    <row r="6128" customFormat="1" x14ac:dyDescent="0.25"/>
    <row r="6129" customFormat="1" x14ac:dyDescent="0.25"/>
    <row r="6130" customFormat="1" x14ac:dyDescent="0.25"/>
    <row r="6131" customFormat="1" x14ac:dyDescent="0.25"/>
    <row r="6132" customFormat="1" x14ac:dyDescent="0.25"/>
    <row r="6133" customFormat="1" x14ac:dyDescent="0.25"/>
    <row r="6134" customFormat="1" x14ac:dyDescent="0.25"/>
    <row r="6135" customFormat="1" x14ac:dyDescent="0.25"/>
    <row r="6136" customFormat="1" x14ac:dyDescent="0.25"/>
    <row r="6137" customFormat="1" x14ac:dyDescent="0.25"/>
    <row r="6138" customFormat="1" x14ac:dyDescent="0.25"/>
    <row r="6139" customFormat="1" x14ac:dyDescent="0.25"/>
    <row r="6140" customFormat="1" x14ac:dyDescent="0.25"/>
    <row r="6141" customFormat="1" x14ac:dyDescent="0.25"/>
    <row r="6142" customFormat="1" x14ac:dyDescent="0.25"/>
    <row r="6143" customFormat="1" x14ac:dyDescent="0.25"/>
    <row r="6144" customFormat="1" x14ac:dyDescent="0.25"/>
    <row r="6145" customFormat="1" x14ac:dyDescent="0.25"/>
    <row r="6146" customFormat="1" x14ac:dyDescent="0.25"/>
    <row r="6147" customFormat="1" x14ac:dyDescent="0.25"/>
    <row r="6148" customFormat="1" x14ac:dyDescent="0.25"/>
    <row r="6149" customFormat="1" x14ac:dyDescent="0.25"/>
    <row r="6150" customFormat="1" x14ac:dyDescent="0.25"/>
    <row r="6151" customFormat="1" x14ac:dyDescent="0.25"/>
    <row r="6152" customFormat="1" x14ac:dyDescent="0.25"/>
    <row r="6153" customFormat="1" x14ac:dyDescent="0.25"/>
    <row r="6154" customFormat="1" x14ac:dyDescent="0.25"/>
    <row r="6155" customFormat="1" x14ac:dyDescent="0.25"/>
    <row r="6156" customFormat="1" x14ac:dyDescent="0.25"/>
    <row r="6157" customFormat="1" x14ac:dyDescent="0.25"/>
    <row r="6158" customFormat="1" x14ac:dyDescent="0.25"/>
    <row r="6159" customFormat="1" x14ac:dyDescent="0.25"/>
    <row r="6160" customFormat="1" x14ac:dyDescent="0.25"/>
    <row r="6161" customFormat="1" x14ac:dyDescent="0.25"/>
    <row r="6162" customFormat="1" x14ac:dyDescent="0.25"/>
    <row r="6163" customFormat="1" x14ac:dyDescent="0.25"/>
    <row r="6164" customFormat="1" x14ac:dyDescent="0.25"/>
    <row r="6165" customFormat="1" x14ac:dyDescent="0.25"/>
    <row r="6166" customFormat="1" x14ac:dyDescent="0.25"/>
    <row r="6167" customFormat="1" x14ac:dyDescent="0.25"/>
    <row r="6168" customFormat="1" x14ac:dyDescent="0.25"/>
    <row r="6169" customFormat="1" x14ac:dyDescent="0.25"/>
    <row r="6170" customFormat="1" x14ac:dyDescent="0.25"/>
    <row r="6171" customFormat="1" x14ac:dyDescent="0.25"/>
    <row r="6172" customFormat="1" x14ac:dyDescent="0.25"/>
    <row r="6173" customFormat="1" x14ac:dyDescent="0.25"/>
    <row r="6174" customFormat="1" x14ac:dyDescent="0.25"/>
    <row r="6175" customFormat="1" x14ac:dyDescent="0.25"/>
    <row r="6176" customFormat="1" x14ac:dyDescent="0.25"/>
    <row r="6177" customFormat="1" x14ac:dyDescent="0.25"/>
    <row r="6178" customFormat="1" x14ac:dyDescent="0.25"/>
    <row r="6179" customFormat="1" x14ac:dyDescent="0.25"/>
    <row r="6180" customFormat="1" x14ac:dyDescent="0.25"/>
    <row r="6181" customFormat="1" x14ac:dyDescent="0.25"/>
    <row r="6182" customFormat="1" x14ac:dyDescent="0.25"/>
    <row r="6183" customFormat="1" x14ac:dyDescent="0.25"/>
    <row r="6184" customFormat="1" x14ac:dyDescent="0.25"/>
    <row r="6185" customFormat="1" x14ac:dyDescent="0.25"/>
    <row r="6186" customFormat="1" x14ac:dyDescent="0.25"/>
    <row r="6187" customFormat="1" x14ac:dyDescent="0.25"/>
    <row r="6188" customFormat="1" x14ac:dyDescent="0.25"/>
    <row r="6189" customFormat="1" x14ac:dyDescent="0.25"/>
    <row r="6190" customFormat="1" x14ac:dyDescent="0.25"/>
    <row r="6191" customFormat="1" x14ac:dyDescent="0.25"/>
    <row r="6192" customFormat="1" x14ac:dyDescent="0.25"/>
    <row r="6193" customFormat="1" x14ac:dyDescent="0.25"/>
    <row r="6194" customFormat="1" x14ac:dyDescent="0.25"/>
    <row r="6195" customFormat="1" x14ac:dyDescent="0.25"/>
    <row r="6196" customFormat="1" x14ac:dyDescent="0.25"/>
    <row r="6197" customFormat="1" x14ac:dyDescent="0.25"/>
    <row r="6198" customFormat="1" x14ac:dyDescent="0.25"/>
    <row r="6199" customFormat="1" x14ac:dyDescent="0.25"/>
    <row r="6200" customFormat="1" x14ac:dyDescent="0.25"/>
    <row r="6201" customFormat="1" x14ac:dyDescent="0.25"/>
    <row r="6202" customFormat="1" x14ac:dyDescent="0.25"/>
    <row r="6203" customFormat="1" x14ac:dyDescent="0.25"/>
    <row r="6204" customFormat="1" x14ac:dyDescent="0.25"/>
    <row r="6205" customFormat="1" x14ac:dyDescent="0.25"/>
    <row r="6206" customFormat="1" x14ac:dyDescent="0.25"/>
    <row r="6207" customFormat="1" x14ac:dyDescent="0.25"/>
    <row r="6208" customFormat="1" x14ac:dyDescent="0.25"/>
    <row r="6209" customFormat="1" x14ac:dyDescent="0.25"/>
    <row r="6210" customFormat="1" x14ac:dyDescent="0.25"/>
    <row r="6211" customFormat="1" x14ac:dyDescent="0.25"/>
    <row r="6212" customFormat="1" x14ac:dyDescent="0.25"/>
    <row r="6213" customFormat="1" x14ac:dyDescent="0.25"/>
    <row r="6214" customFormat="1" x14ac:dyDescent="0.25"/>
    <row r="6215" customFormat="1" x14ac:dyDescent="0.25"/>
    <row r="6216" customFormat="1" x14ac:dyDescent="0.25"/>
    <row r="6217" customFormat="1" x14ac:dyDescent="0.25"/>
    <row r="6218" customFormat="1" x14ac:dyDescent="0.25"/>
    <row r="6219" customFormat="1" x14ac:dyDescent="0.25"/>
    <row r="6220" customFormat="1" x14ac:dyDescent="0.25"/>
    <row r="6221" customFormat="1" x14ac:dyDescent="0.25"/>
    <row r="6222" customFormat="1" x14ac:dyDescent="0.25"/>
    <row r="6223" customFormat="1" x14ac:dyDescent="0.25"/>
    <row r="6224" customFormat="1" x14ac:dyDescent="0.25"/>
    <row r="6225" customFormat="1" x14ac:dyDescent="0.25"/>
    <row r="6226" customFormat="1" x14ac:dyDescent="0.25"/>
    <row r="6227" customFormat="1" x14ac:dyDescent="0.25"/>
    <row r="6228" customFormat="1" x14ac:dyDescent="0.25"/>
    <row r="6229" customFormat="1" x14ac:dyDescent="0.25"/>
    <row r="6230" customFormat="1" x14ac:dyDescent="0.25"/>
    <row r="6231" customFormat="1" x14ac:dyDescent="0.25"/>
    <row r="6232" customFormat="1" x14ac:dyDescent="0.25"/>
    <row r="6233" customFormat="1" x14ac:dyDescent="0.25"/>
    <row r="6234" customFormat="1" x14ac:dyDescent="0.25"/>
    <row r="6235" customFormat="1" x14ac:dyDescent="0.25"/>
    <row r="6236" customFormat="1" x14ac:dyDescent="0.25"/>
    <row r="6237" customFormat="1" x14ac:dyDescent="0.25"/>
    <row r="6238" customFormat="1" x14ac:dyDescent="0.25"/>
    <row r="6239" customFormat="1" x14ac:dyDescent="0.25"/>
    <row r="6240" customFormat="1" x14ac:dyDescent="0.25"/>
    <row r="6241" customFormat="1" x14ac:dyDescent="0.25"/>
    <row r="6242" customFormat="1" x14ac:dyDescent="0.25"/>
    <row r="6243" customFormat="1" x14ac:dyDescent="0.25"/>
    <row r="6244" customFormat="1" x14ac:dyDescent="0.25"/>
    <row r="6245" customFormat="1" x14ac:dyDescent="0.25"/>
    <row r="6246" customFormat="1" x14ac:dyDescent="0.25"/>
    <row r="6247" customFormat="1" x14ac:dyDescent="0.25"/>
    <row r="6248" customFormat="1" x14ac:dyDescent="0.25"/>
    <row r="6249" customFormat="1" x14ac:dyDescent="0.25"/>
    <row r="6250" customFormat="1" x14ac:dyDescent="0.25"/>
    <row r="6251" customFormat="1" x14ac:dyDescent="0.25"/>
    <row r="6252" customFormat="1" x14ac:dyDescent="0.25"/>
    <row r="6253" customFormat="1" x14ac:dyDescent="0.25"/>
    <row r="6254" customFormat="1" x14ac:dyDescent="0.25"/>
    <row r="6255" customFormat="1" x14ac:dyDescent="0.25"/>
    <row r="6256" customFormat="1" x14ac:dyDescent="0.25"/>
    <row r="6257" customFormat="1" x14ac:dyDescent="0.25"/>
    <row r="6258" customFormat="1" x14ac:dyDescent="0.25"/>
    <row r="6259" customFormat="1" x14ac:dyDescent="0.25"/>
    <row r="6260" customFormat="1" x14ac:dyDescent="0.25"/>
    <row r="6261" customFormat="1" x14ac:dyDescent="0.25"/>
    <row r="6262" customFormat="1" x14ac:dyDescent="0.25"/>
    <row r="6263" customFormat="1" x14ac:dyDescent="0.25"/>
    <row r="6264" customFormat="1" x14ac:dyDescent="0.25"/>
    <row r="6265" customFormat="1" x14ac:dyDescent="0.25"/>
    <row r="6266" customFormat="1" x14ac:dyDescent="0.25"/>
    <row r="6267" customFormat="1" x14ac:dyDescent="0.25"/>
    <row r="6268" customFormat="1" x14ac:dyDescent="0.25"/>
    <row r="6269" customFormat="1" x14ac:dyDescent="0.25"/>
    <row r="6270" customFormat="1" x14ac:dyDescent="0.25"/>
    <row r="6271" customFormat="1" x14ac:dyDescent="0.25"/>
    <row r="6272" customFormat="1" x14ac:dyDescent="0.25"/>
    <row r="6273" customFormat="1" x14ac:dyDescent="0.25"/>
    <row r="6274" customFormat="1" x14ac:dyDescent="0.25"/>
    <row r="6275" customFormat="1" x14ac:dyDescent="0.25"/>
    <row r="6276" customFormat="1" x14ac:dyDescent="0.25"/>
    <row r="6277" customFormat="1" x14ac:dyDescent="0.25"/>
    <row r="6278" customFormat="1" x14ac:dyDescent="0.25"/>
    <row r="6279" customFormat="1" x14ac:dyDescent="0.25"/>
    <row r="6280" customFormat="1" x14ac:dyDescent="0.25"/>
    <row r="6281" customFormat="1" x14ac:dyDescent="0.25"/>
    <row r="6282" customFormat="1" x14ac:dyDescent="0.25"/>
    <row r="6283" customFormat="1" x14ac:dyDescent="0.25"/>
    <row r="6284" customFormat="1" x14ac:dyDescent="0.25"/>
    <row r="6285" customFormat="1" x14ac:dyDescent="0.25"/>
    <row r="6286" customFormat="1" x14ac:dyDescent="0.25"/>
    <row r="6287" customFormat="1" x14ac:dyDescent="0.25"/>
    <row r="6288" customFormat="1" x14ac:dyDescent="0.25"/>
    <row r="6289" customFormat="1" x14ac:dyDescent="0.25"/>
    <row r="6290" customFormat="1" x14ac:dyDescent="0.25"/>
    <row r="6291" customFormat="1" x14ac:dyDescent="0.25"/>
    <row r="6292" customFormat="1" x14ac:dyDescent="0.25"/>
    <row r="6293" customFormat="1" x14ac:dyDescent="0.25"/>
    <row r="6294" customFormat="1" x14ac:dyDescent="0.25"/>
    <row r="6295" customFormat="1" x14ac:dyDescent="0.25"/>
    <row r="6296" customFormat="1" x14ac:dyDescent="0.25"/>
    <row r="6297" customFormat="1" x14ac:dyDescent="0.25"/>
    <row r="6298" customFormat="1" x14ac:dyDescent="0.25"/>
    <row r="6299" customFormat="1" x14ac:dyDescent="0.25"/>
    <row r="6300" customFormat="1" x14ac:dyDescent="0.25"/>
    <row r="6301" customFormat="1" x14ac:dyDescent="0.25"/>
    <row r="6302" customFormat="1" x14ac:dyDescent="0.25"/>
    <row r="6303" customFormat="1" x14ac:dyDescent="0.25"/>
    <row r="6304" customFormat="1" x14ac:dyDescent="0.25"/>
    <row r="6305" customFormat="1" x14ac:dyDescent="0.25"/>
    <row r="6306" customFormat="1" x14ac:dyDescent="0.25"/>
    <row r="6307" customFormat="1" x14ac:dyDescent="0.25"/>
    <row r="6308" customFormat="1" x14ac:dyDescent="0.25"/>
    <row r="6309" customFormat="1" x14ac:dyDescent="0.25"/>
    <row r="6310" customFormat="1" x14ac:dyDescent="0.25"/>
    <row r="6311" customFormat="1" x14ac:dyDescent="0.25"/>
    <row r="6312" customFormat="1" x14ac:dyDescent="0.25"/>
    <row r="6313" customFormat="1" x14ac:dyDescent="0.25"/>
    <row r="6314" customFormat="1" x14ac:dyDescent="0.25"/>
    <row r="6315" customFormat="1" x14ac:dyDescent="0.25"/>
    <row r="6316" customFormat="1" x14ac:dyDescent="0.25"/>
    <row r="6317" customFormat="1" x14ac:dyDescent="0.25"/>
    <row r="6318" customFormat="1" x14ac:dyDescent="0.25"/>
    <row r="6319" customFormat="1" x14ac:dyDescent="0.25"/>
    <row r="6320" customFormat="1" x14ac:dyDescent="0.25"/>
    <row r="6321" customFormat="1" x14ac:dyDescent="0.25"/>
    <row r="6322" customFormat="1" x14ac:dyDescent="0.25"/>
    <row r="6323" customFormat="1" x14ac:dyDescent="0.25"/>
    <row r="6324" customFormat="1" x14ac:dyDescent="0.25"/>
    <row r="6325" customFormat="1" x14ac:dyDescent="0.25"/>
    <row r="6326" customFormat="1" x14ac:dyDescent="0.25"/>
    <row r="6327" customFormat="1" x14ac:dyDescent="0.25"/>
    <row r="6328" customFormat="1" x14ac:dyDescent="0.25"/>
    <row r="6329" customFormat="1" x14ac:dyDescent="0.25"/>
    <row r="6330" customFormat="1" x14ac:dyDescent="0.25"/>
    <row r="6331" customFormat="1" x14ac:dyDescent="0.25"/>
    <row r="6332" customFormat="1" x14ac:dyDescent="0.25"/>
    <row r="6333" customFormat="1" x14ac:dyDescent="0.25"/>
    <row r="6334" customFormat="1" x14ac:dyDescent="0.25"/>
    <row r="6335" customFormat="1" x14ac:dyDescent="0.25"/>
    <row r="6336" customFormat="1" x14ac:dyDescent="0.25"/>
    <row r="6337" customFormat="1" x14ac:dyDescent="0.25"/>
    <row r="6338" customFormat="1" x14ac:dyDescent="0.25"/>
    <row r="6339" customFormat="1" x14ac:dyDescent="0.25"/>
    <row r="6340" customFormat="1" x14ac:dyDescent="0.25"/>
    <row r="6341" customFormat="1" x14ac:dyDescent="0.25"/>
    <row r="6342" customFormat="1" x14ac:dyDescent="0.25"/>
    <row r="6343" customFormat="1" x14ac:dyDescent="0.25"/>
    <row r="6344" customFormat="1" x14ac:dyDescent="0.25"/>
    <row r="6345" customFormat="1" x14ac:dyDescent="0.25"/>
    <row r="6346" customFormat="1" x14ac:dyDescent="0.25"/>
    <row r="6347" customFormat="1" x14ac:dyDescent="0.25"/>
    <row r="6348" customFormat="1" x14ac:dyDescent="0.25"/>
    <row r="6349" customFormat="1" x14ac:dyDescent="0.25"/>
    <row r="6350" customFormat="1" x14ac:dyDescent="0.25"/>
    <row r="6351" customFormat="1" x14ac:dyDescent="0.25"/>
    <row r="6352" customFormat="1" x14ac:dyDescent="0.25"/>
    <row r="6353" customFormat="1" x14ac:dyDescent="0.25"/>
    <row r="6354" customFormat="1" x14ac:dyDescent="0.25"/>
    <row r="6355" customFormat="1" x14ac:dyDescent="0.25"/>
    <row r="6356" customFormat="1" x14ac:dyDescent="0.25"/>
    <row r="6357" customFormat="1" x14ac:dyDescent="0.25"/>
    <row r="6358" customFormat="1" x14ac:dyDescent="0.25"/>
    <row r="6359" customFormat="1" x14ac:dyDescent="0.25"/>
    <row r="6360" customFormat="1" x14ac:dyDescent="0.25"/>
    <row r="6361" customFormat="1" x14ac:dyDescent="0.25"/>
    <row r="6362" customFormat="1" x14ac:dyDescent="0.25"/>
    <row r="6363" customFormat="1" x14ac:dyDescent="0.25"/>
    <row r="6364" customFormat="1" x14ac:dyDescent="0.25"/>
    <row r="6365" customFormat="1" x14ac:dyDescent="0.25"/>
    <row r="6366" customFormat="1" x14ac:dyDescent="0.25"/>
    <row r="6367" customFormat="1" x14ac:dyDescent="0.25"/>
    <row r="6368" customFormat="1" x14ac:dyDescent="0.25"/>
    <row r="6369" customFormat="1" x14ac:dyDescent="0.25"/>
    <row r="6370" customFormat="1" x14ac:dyDescent="0.25"/>
    <row r="6371" customFormat="1" x14ac:dyDescent="0.25"/>
    <row r="6372" customFormat="1" x14ac:dyDescent="0.25"/>
    <row r="6373" customFormat="1" x14ac:dyDescent="0.25"/>
    <row r="6374" customFormat="1" x14ac:dyDescent="0.25"/>
    <row r="6375" customFormat="1" x14ac:dyDescent="0.25"/>
    <row r="6376" customFormat="1" x14ac:dyDescent="0.25"/>
    <row r="6377" customFormat="1" x14ac:dyDescent="0.25"/>
    <row r="6378" customFormat="1" x14ac:dyDescent="0.25"/>
    <row r="6379" customFormat="1" x14ac:dyDescent="0.25"/>
    <row r="6380" customFormat="1" x14ac:dyDescent="0.25"/>
    <row r="6381" customFormat="1" x14ac:dyDescent="0.25"/>
    <row r="6382" customFormat="1" x14ac:dyDescent="0.25"/>
    <row r="6383" customFormat="1" x14ac:dyDescent="0.25"/>
    <row r="6384" customFormat="1" x14ac:dyDescent="0.25"/>
    <row r="6385" customFormat="1" x14ac:dyDescent="0.25"/>
    <row r="6386" customFormat="1" x14ac:dyDescent="0.25"/>
    <row r="6387" customFormat="1" x14ac:dyDescent="0.25"/>
    <row r="6388" customFormat="1" x14ac:dyDescent="0.25"/>
    <row r="6389" customFormat="1" x14ac:dyDescent="0.25"/>
    <row r="6390" customFormat="1" x14ac:dyDescent="0.25"/>
    <row r="6391" customFormat="1" x14ac:dyDescent="0.25"/>
    <row r="6392" customFormat="1" x14ac:dyDescent="0.25"/>
    <row r="6393" customFormat="1" x14ac:dyDescent="0.25"/>
    <row r="6394" customFormat="1" x14ac:dyDescent="0.25"/>
    <row r="6395" customFormat="1" x14ac:dyDescent="0.25"/>
    <row r="6396" customFormat="1" x14ac:dyDescent="0.25"/>
    <row r="6397" customFormat="1" x14ac:dyDescent="0.25"/>
    <row r="6398" customFormat="1" x14ac:dyDescent="0.25"/>
    <row r="6399" customFormat="1" x14ac:dyDescent="0.25"/>
    <row r="6400" customFormat="1" x14ac:dyDescent="0.25"/>
    <row r="6401" customFormat="1" x14ac:dyDescent="0.25"/>
    <row r="6402" customFormat="1" x14ac:dyDescent="0.25"/>
    <row r="6403" customFormat="1" x14ac:dyDescent="0.25"/>
    <row r="6404" customFormat="1" x14ac:dyDescent="0.25"/>
    <row r="6405" customFormat="1" x14ac:dyDescent="0.25"/>
    <row r="6406" customFormat="1" x14ac:dyDescent="0.25"/>
    <row r="6407" customFormat="1" x14ac:dyDescent="0.25"/>
    <row r="6408" customFormat="1" x14ac:dyDescent="0.25"/>
    <row r="6409" customFormat="1" x14ac:dyDescent="0.25"/>
    <row r="6410" customFormat="1" x14ac:dyDescent="0.25"/>
    <row r="6411" customFormat="1" x14ac:dyDescent="0.25"/>
    <row r="6412" customFormat="1" x14ac:dyDescent="0.25"/>
    <row r="6413" customFormat="1" x14ac:dyDescent="0.25"/>
    <row r="6414" customFormat="1" x14ac:dyDescent="0.25"/>
    <row r="6415" customFormat="1" x14ac:dyDescent="0.25"/>
    <row r="6416" customFormat="1" x14ac:dyDescent="0.25"/>
    <row r="6417" customFormat="1" x14ac:dyDescent="0.25"/>
    <row r="6418" customFormat="1" x14ac:dyDescent="0.25"/>
    <row r="6419" customFormat="1" x14ac:dyDescent="0.25"/>
    <row r="6420" customFormat="1" x14ac:dyDescent="0.25"/>
    <row r="6421" customFormat="1" x14ac:dyDescent="0.25"/>
    <row r="6422" customFormat="1" x14ac:dyDescent="0.25"/>
    <row r="6423" customFormat="1" x14ac:dyDescent="0.25"/>
    <row r="6424" customFormat="1" x14ac:dyDescent="0.25"/>
    <row r="6425" customFormat="1" x14ac:dyDescent="0.25"/>
    <row r="6426" customFormat="1" x14ac:dyDescent="0.25"/>
    <row r="6427" customFormat="1" x14ac:dyDescent="0.25"/>
    <row r="6428" customFormat="1" x14ac:dyDescent="0.25"/>
    <row r="6429" customFormat="1" x14ac:dyDescent="0.25"/>
    <row r="6430" customFormat="1" x14ac:dyDescent="0.25"/>
    <row r="6431" customFormat="1" x14ac:dyDescent="0.25"/>
    <row r="6432" customFormat="1" x14ac:dyDescent="0.25"/>
    <row r="6433" customFormat="1" x14ac:dyDescent="0.25"/>
    <row r="6434" customFormat="1" x14ac:dyDescent="0.25"/>
    <row r="6435" customFormat="1" x14ac:dyDescent="0.25"/>
    <row r="6436" customFormat="1" x14ac:dyDescent="0.25"/>
    <row r="6437" customFormat="1" x14ac:dyDescent="0.25"/>
    <row r="6438" customFormat="1" x14ac:dyDescent="0.25"/>
    <row r="6439" customFormat="1" x14ac:dyDescent="0.25"/>
    <row r="6440" customFormat="1" x14ac:dyDescent="0.25"/>
    <row r="6441" customFormat="1" x14ac:dyDescent="0.25"/>
    <row r="6442" customFormat="1" x14ac:dyDescent="0.25"/>
    <row r="6443" customFormat="1" x14ac:dyDescent="0.25"/>
    <row r="6444" customFormat="1" x14ac:dyDescent="0.25"/>
    <row r="6445" customFormat="1" x14ac:dyDescent="0.25"/>
    <row r="6446" customFormat="1" x14ac:dyDescent="0.25"/>
    <row r="6447" customFormat="1" x14ac:dyDescent="0.25"/>
    <row r="6448" customFormat="1" x14ac:dyDescent="0.25"/>
    <row r="6449" customFormat="1" x14ac:dyDescent="0.25"/>
    <row r="6450" customFormat="1" x14ac:dyDescent="0.25"/>
    <row r="6451" customFormat="1" x14ac:dyDescent="0.25"/>
    <row r="6452" customFormat="1" x14ac:dyDescent="0.25"/>
    <row r="6453" customFormat="1" x14ac:dyDescent="0.25"/>
    <row r="6454" customFormat="1" x14ac:dyDescent="0.25"/>
    <row r="6455" customFormat="1" x14ac:dyDescent="0.25"/>
    <row r="6456" customFormat="1" x14ac:dyDescent="0.25"/>
    <row r="6457" customFormat="1" x14ac:dyDescent="0.25"/>
    <row r="6458" customFormat="1" x14ac:dyDescent="0.25"/>
    <row r="6459" customFormat="1" x14ac:dyDescent="0.25"/>
    <row r="6460" customFormat="1" x14ac:dyDescent="0.25"/>
    <row r="6461" customFormat="1" x14ac:dyDescent="0.25"/>
    <row r="6462" customFormat="1" x14ac:dyDescent="0.25"/>
    <row r="6463" customFormat="1" x14ac:dyDescent="0.25"/>
    <row r="6464" customFormat="1" x14ac:dyDescent="0.25"/>
    <row r="6465" customFormat="1" x14ac:dyDescent="0.25"/>
    <row r="6466" customFormat="1" x14ac:dyDescent="0.25"/>
    <row r="6467" customFormat="1" x14ac:dyDescent="0.25"/>
    <row r="6468" customFormat="1" x14ac:dyDescent="0.25"/>
    <row r="6469" customFormat="1" x14ac:dyDescent="0.25"/>
    <row r="6470" customFormat="1" x14ac:dyDescent="0.25"/>
    <row r="6471" customFormat="1" x14ac:dyDescent="0.25"/>
    <row r="6472" customFormat="1" x14ac:dyDescent="0.25"/>
    <row r="6473" customFormat="1" x14ac:dyDescent="0.25"/>
    <row r="6474" customFormat="1" x14ac:dyDescent="0.25"/>
    <row r="6475" customFormat="1" x14ac:dyDescent="0.25"/>
    <row r="6476" customFormat="1" x14ac:dyDescent="0.25"/>
    <row r="6477" customFormat="1" x14ac:dyDescent="0.25"/>
    <row r="6478" customFormat="1" x14ac:dyDescent="0.25"/>
    <row r="6479" customFormat="1" x14ac:dyDescent="0.25"/>
    <row r="6480" customFormat="1" x14ac:dyDescent="0.25"/>
    <row r="6481" customFormat="1" x14ac:dyDescent="0.25"/>
    <row r="6482" customFormat="1" x14ac:dyDescent="0.25"/>
    <row r="6483" customFormat="1" x14ac:dyDescent="0.25"/>
    <row r="6484" customFormat="1" x14ac:dyDescent="0.25"/>
    <row r="6485" customFormat="1" x14ac:dyDescent="0.25"/>
    <row r="6486" customFormat="1" x14ac:dyDescent="0.25"/>
    <row r="6487" customFormat="1" x14ac:dyDescent="0.25"/>
    <row r="6488" customFormat="1" x14ac:dyDescent="0.25"/>
    <row r="6489" customFormat="1" x14ac:dyDescent="0.25"/>
    <row r="6490" customFormat="1" x14ac:dyDescent="0.25"/>
    <row r="6491" customFormat="1" x14ac:dyDescent="0.25"/>
    <row r="6492" customFormat="1" x14ac:dyDescent="0.25"/>
    <row r="6493" customFormat="1" x14ac:dyDescent="0.25"/>
    <row r="6494" customFormat="1" x14ac:dyDescent="0.25"/>
    <row r="6495" customFormat="1" x14ac:dyDescent="0.25"/>
    <row r="6496" customFormat="1" x14ac:dyDescent="0.25"/>
    <row r="6497" customFormat="1" x14ac:dyDescent="0.25"/>
    <row r="6498" customFormat="1" x14ac:dyDescent="0.25"/>
    <row r="6499" customFormat="1" x14ac:dyDescent="0.25"/>
    <row r="6500" customFormat="1" x14ac:dyDescent="0.25"/>
    <row r="6501" customFormat="1" x14ac:dyDescent="0.25"/>
    <row r="6502" customFormat="1" x14ac:dyDescent="0.25"/>
    <row r="6503" customFormat="1" x14ac:dyDescent="0.25"/>
    <row r="6504" customFormat="1" x14ac:dyDescent="0.25"/>
    <row r="6505" customFormat="1" x14ac:dyDescent="0.25"/>
    <row r="6506" customFormat="1" x14ac:dyDescent="0.25"/>
    <row r="6507" customFormat="1" x14ac:dyDescent="0.25"/>
    <row r="6508" customFormat="1" x14ac:dyDescent="0.25"/>
    <row r="6509" customFormat="1" x14ac:dyDescent="0.25"/>
    <row r="6510" customFormat="1" x14ac:dyDescent="0.25"/>
    <row r="6511" customFormat="1" x14ac:dyDescent="0.25"/>
    <row r="6512" customFormat="1" x14ac:dyDescent="0.25"/>
    <row r="6513" customFormat="1" x14ac:dyDescent="0.25"/>
    <row r="6514" customFormat="1" x14ac:dyDescent="0.25"/>
    <row r="6515" customFormat="1" x14ac:dyDescent="0.25"/>
    <row r="6516" customFormat="1" x14ac:dyDescent="0.25"/>
    <row r="6517" customFormat="1" x14ac:dyDescent="0.25"/>
    <row r="6518" customFormat="1" x14ac:dyDescent="0.25"/>
    <row r="6519" customFormat="1" x14ac:dyDescent="0.25"/>
    <row r="6520" customFormat="1" x14ac:dyDescent="0.25"/>
    <row r="6521" customFormat="1" x14ac:dyDescent="0.25"/>
    <row r="6522" customFormat="1" x14ac:dyDescent="0.25"/>
    <row r="6523" customFormat="1" x14ac:dyDescent="0.25"/>
    <row r="6524" customFormat="1" x14ac:dyDescent="0.25"/>
    <row r="6525" customFormat="1" x14ac:dyDescent="0.25"/>
    <row r="6526" customFormat="1" x14ac:dyDescent="0.25"/>
    <row r="6527" customFormat="1" x14ac:dyDescent="0.25"/>
    <row r="6528" customFormat="1" x14ac:dyDescent="0.25"/>
    <row r="6529" customFormat="1" x14ac:dyDescent="0.25"/>
    <row r="6530" customFormat="1" x14ac:dyDescent="0.25"/>
    <row r="6531" customFormat="1" x14ac:dyDescent="0.25"/>
    <row r="6532" customFormat="1" x14ac:dyDescent="0.25"/>
    <row r="6533" customFormat="1" x14ac:dyDescent="0.25"/>
    <row r="6534" customFormat="1" x14ac:dyDescent="0.25"/>
    <row r="6535" customFormat="1" x14ac:dyDescent="0.25"/>
    <row r="6536" customFormat="1" x14ac:dyDescent="0.25"/>
    <row r="6537" customFormat="1" x14ac:dyDescent="0.25"/>
    <row r="6538" customFormat="1" x14ac:dyDescent="0.25"/>
    <row r="6539" customFormat="1" x14ac:dyDescent="0.25"/>
    <row r="6540" customFormat="1" x14ac:dyDescent="0.25"/>
    <row r="6541" customFormat="1" x14ac:dyDescent="0.25"/>
    <row r="6542" customFormat="1" x14ac:dyDescent="0.25"/>
    <row r="6543" customFormat="1" x14ac:dyDescent="0.25"/>
    <row r="6544" customFormat="1" x14ac:dyDescent="0.25"/>
    <row r="6545" customFormat="1" x14ac:dyDescent="0.25"/>
    <row r="6546" customFormat="1" x14ac:dyDescent="0.25"/>
    <row r="6547" customFormat="1" x14ac:dyDescent="0.25"/>
    <row r="6548" customFormat="1" x14ac:dyDescent="0.25"/>
    <row r="6549" customFormat="1" x14ac:dyDescent="0.25"/>
    <row r="6550" customFormat="1" x14ac:dyDescent="0.25"/>
    <row r="6551" customFormat="1" x14ac:dyDescent="0.25"/>
    <row r="6552" customFormat="1" x14ac:dyDescent="0.25"/>
    <row r="6553" customFormat="1" x14ac:dyDescent="0.25"/>
    <row r="6554" customFormat="1" x14ac:dyDescent="0.25"/>
    <row r="6555" customFormat="1" x14ac:dyDescent="0.25"/>
    <row r="6556" customFormat="1" x14ac:dyDescent="0.25"/>
    <row r="6557" customFormat="1" x14ac:dyDescent="0.25"/>
    <row r="6558" customFormat="1" x14ac:dyDescent="0.25"/>
    <row r="6559" customFormat="1" x14ac:dyDescent="0.25"/>
    <row r="6560" customFormat="1" x14ac:dyDescent="0.25"/>
    <row r="6561" customFormat="1" x14ac:dyDescent="0.25"/>
    <row r="6562" customFormat="1" x14ac:dyDescent="0.25"/>
    <row r="6563" customFormat="1" x14ac:dyDescent="0.25"/>
    <row r="6564" customFormat="1" x14ac:dyDescent="0.25"/>
    <row r="6565" customFormat="1" x14ac:dyDescent="0.25"/>
    <row r="6566" customFormat="1" x14ac:dyDescent="0.25"/>
    <row r="6567" customFormat="1" x14ac:dyDescent="0.25"/>
    <row r="6568" customFormat="1" x14ac:dyDescent="0.25"/>
    <row r="6569" customFormat="1" x14ac:dyDescent="0.25"/>
    <row r="6570" customFormat="1" x14ac:dyDescent="0.25"/>
    <row r="6571" customFormat="1" x14ac:dyDescent="0.25"/>
    <row r="6572" customFormat="1" x14ac:dyDescent="0.25"/>
    <row r="6573" customFormat="1" x14ac:dyDescent="0.25"/>
    <row r="6574" customFormat="1" x14ac:dyDescent="0.25"/>
    <row r="6575" customFormat="1" x14ac:dyDescent="0.25"/>
    <row r="6576" customFormat="1" x14ac:dyDescent="0.25"/>
    <row r="6577" customFormat="1" x14ac:dyDescent="0.25"/>
    <row r="6578" customFormat="1" x14ac:dyDescent="0.25"/>
    <row r="6579" customFormat="1" x14ac:dyDescent="0.25"/>
    <row r="6580" customFormat="1" x14ac:dyDescent="0.25"/>
    <row r="6581" customFormat="1" x14ac:dyDescent="0.25"/>
    <row r="6582" customFormat="1" x14ac:dyDescent="0.25"/>
    <row r="6583" customFormat="1" x14ac:dyDescent="0.25"/>
    <row r="6584" customFormat="1" x14ac:dyDescent="0.25"/>
    <row r="6585" customFormat="1" x14ac:dyDescent="0.25"/>
    <row r="6586" customFormat="1" x14ac:dyDescent="0.25"/>
    <row r="6587" customFormat="1" x14ac:dyDescent="0.25"/>
    <row r="6588" customFormat="1" x14ac:dyDescent="0.25"/>
    <row r="6589" customFormat="1" x14ac:dyDescent="0.25"/>
    <row r="6590" customFormat="1" x14ac:dyDescent="0.25"/>
    <row r="6591" customFormat="1" x14ac:dyDescent="0.25"/>
    <row r="6592" customFormat="1" x14ac:dyDescent="0.25"/>
    <row r="6593" customFormat="1" x14ac:dyDescent="0.25"/>
    <row r="6594" customFormat="1" x14ac:dyDescent="0.25"/>
    <row r="6595" customFormat="1" x14ac:dyDescent="0.25"/>
    <row r="6596" customFormat="1" x14ac:dyDescent="0.25"/>
    <row r="6597" customFormat="1" x14ac:dyDescent="0.25"/>
    <row r="6598" customFormat="1" x14ac:dyDescent="0.25"/>
    <row r="6599" customFormat="1" x14ac:dyDescent="0.25"/>
    <row r="6600" customFormat="1" x14ac:dyDescent="0.25"/>
    <row r="6601" customFormat="1" x14ac:dyDescent="0.25"/>
    <row r="6602" customFormat="1" x14ac:dyDescent="0.25"/>
    <row r="6603" customFormat="1" x14ac:dyDescent="0.25"/>
    <row r="6604" customFormat="1" x14ac:dyDescent="0.25"/>
    <row r="6605" customFormat="1" x14ac:dyDescent="0.25"/>
    <row r="6606" customFormat="1" x14ac:dyDescent="0.25"/>
    <row r="6607" customFormat="1" x14ac:dyDescent="0.25"/>
    <row r="6608" customFormat="1" x14ac:dyDescent="0.25"/>
    <row r="6609" customFormat="1" x14ac:dyDescent="0.25"/>
    <row r="6610" customFormat="1" x14ac:dyDescent="0.25"/>
    <row r="6611" customFormat="1" x14ac:dyDescent="0.25"/>
    <row r="6612" customFormat="1" x14ac:dyDescent="0.25"/>
    <row r="6613" customFormat="1" x14ac:dyDescent="0.25"/>
    <row r="6614" customFormat="1" x14ac:dyDescent="0.25"/>
    <row r="6615" customFormat="1" x14ac:dyDescent="0.25"/>
    <row r="6616" customFormat="1" x14ac:dyDescent="0.25"/>
    <row r="6617" customFormat="1" x14ac:dyDescent="0.25"/>
    <row r="6618" customFormat="1" x14ac:dyDescent="0.25"/>
    <row r="6619" customFormat="1" x14ac:dyDescent="0.25"/>
    <row r="6620" customFormat="1" x14ac:dyDescent="0.25"/>
    <row r="6621" customFormat="1" x14ac:dyDescent="0.25"/>
    <row r="6622" customFormat="1" x14ac:dyDescent="0.25"/>
    <row r="6623" customFormat="1" x14ac:dyDescent="0.25"/>
    <row r="6624" customFormat="1" x14ac:dyDescent="0.25"/>
    <row r="6625" customFormat="1" x14ac:dyDescent="0.25"/>
    <row r="6626" customFormat="1" x14ac:dyDescent="0.25"/>
    <row r="6627" customFormat="1" x14ac:dyDescent="0.25"/>
    <row r="6628" customFormat="1" x14ac:dyDescent="0.25"/>
    <row r="6629" customFormat="1" x14ac:dyDescent="0.25"/>
    <row r="6630" customFormat="1" x14ac:dyDescent="0.25"/>
    <row r="6631" customFormat="1" x14ac:dyDescent="0.25"/>
    <row r="6632" customFormat="1" x14ac:dyDescent="0.25"/>
    <row r="6633" customFormat="1" x14ac:dyDescent="0.25"/>
    <row r="6634" customFormat="1" x14ac:dyDescent="0.25"/>
    <row r="6635" customFormat="1" x14ac:dyDescent="0.25"/>
    <row r="6636" customFormat="1" x14ac:dyDescent="0.25"/>
    <row r="6637" customFormat="1" x14ac:dyDescent="0.25"/>
    <row r="6638" customFormat="1" x14ac:dyDescent="0.25"/>
    <row r="6639" customFormat="1" x14ac:dyDescent="0.25"/>
    <row r="6640" customFormat="1" x14ac:dyDescent="0.25"/>
    <row r="6641" customFormat="1" x14ac:dyDescent="0.25"/>
    <row r="6642" customFormat="1" x14ac:dyDescent="0.25"/>
    <row r="6643" customFormat="1" x14ac:dyDescent="0.25"/>
    <row r="6644" customFormat="1" x14ac:dyDescent="0.25"/>
    <row r="6645" customFormat="1" x14ac:dyDescent="0.25"/>
    <row r="6646" customFormat="1" x14ac:dyDescent="0.25"/>
    <row r="6647" customFormat="1" x14ac:dyDescent="0.25"/>
    <row r="6648" customFormat="1" x14ac:dyDescent="0.25"/>
    <row r="6649" customFormat="1" x14ac:dyDescent="0.25"/>
    <row r="6650" customFormat="1" x14ac:dyDescent="0.25"/>
    <row r="6651" customFormat="1" x14ac:dyDescent="0.25"/>
    <row r="6652" customFormat="1" x14ac:dyDescent="0.25"/>
    <row r="6653" customFormat="1" x14ac:dyDescent="0.25"/>
    <row r="6654" customFormat="1" x14ac:dyDescent="0.25"/>
    <row r="6655" customFormat="1" x14ac:dyDescent="0.25"/>
    <row r="6656" customFormat="1" x14ac:dyDescent="0.25"/>
    <row r="6657" customFormat="1" x14ac:dyDescent="0.25"/>
    <row r="6658" customFormat="1" x14ac:dyDescent="0.25"/>
    <row r="6659" customFormat="1" x14ac:dyDescent="0.25"/>
    <row r="6660" customFormat="1" x14ac:dyDescent="0.25"/>
    <row r="6661" customFormat="1" x14ac:dyDescent="0.25"/>
    <row r="6662" customFormat="1" x14ac:dyDescent="0.25"/>
    <row r="6663" customFormat="1" x14ac:dyDescent="0.25"/>
    <row r="6664" customFormat="1" x14ac:dyDescent="0.25"/>
    <row r="6665" customFormat="1" x14ac:dyDescent="0.25"/>
    <row r="6666" customFormat="1" x14ac:dyDescent="0.25"/>
    <row r="6667" customFormat="1" x14ac:dyDescent="0.25"/>
    <row r="6668" customFormat="1" x14ac:dyDescent="0.25"/>
    <row r="6669" customFormat="1" x14ac:dyDescent="0.25"/>
    <row r="6670" customFormat="1" x14ac:dyDescent="0.25"/>
    <row r="6671" customFormat="1" x14ac:dyDescent="0.25"/>
    <row r="6672" customFormat="1" x14ac:dyDescent="0.25"/>
    <row r="6673" customFormat="1" x14ac:dyDescent="0.25"/>
    <row r="6674" customFormat="1" x14ac:dyDescent="0.25"/>
    <row r="6675" customFormat="1" x14ac:dyDescent="0.25"/>
    <row r="6676" customFormat="1" x14ac:dyDescent="0.25"/>
    <row r="6677" customFormat="1" x14ac:dyDescent="0.25"/>
    <row r="6678" customFormat="1" x14ac:dyDescent="0.25"/>
    <row r="6679" customFormat="1" x14ac:dyDescent="0.25"/>
    <row r="6680" customFormat="1" x14ac:dyDescent="0.25"/>
    <row r="6681" customFormat="1" x14ac:dyDescent="0.25"/>
    <row r="6682" customFormat="1" x14ac:dyDescent="0.25"/>
    <row r="6683" customFormat="1" x14ac:dyDescent="0.25"/>
    <row r="6684" customFormat="1" x14ac:dyDescent="0.25"/>
    <row r="6685" customFormat="1" x14ac:dyDescent="0.25"/>
    <row r="6686" customFormat="1" x14ac:dyDescent="0.25"/>
    <row r="6687" customFormat="1" x14ac:dyDescent="0.25"/>
    <row r="6688" customFormat="1" x14ac:dyDescent="0.25"/>
    <row r="6689" customFormat="1" x14ac:dyDescent="0.25"/>
    <row r="6690" customFormat="1" x14ac:dyDescent="0.25"/>
    <row r="6691" customFormat="1" x14ac:dyDescent="0.25"/>
    <row r="6692" customFormat="1" x14ac:dyDescent="0.25"/>
    <row r="6693" customFormat="1" x14ac:dyDescent="0.25"/>
    <row r="6694" customFormat="1" x14ac:dyDescent="0.25"/>
    <row r="6695" customFormat="1" x14ac:dyDescent="0.25"/>
    <row r="6696" customFormat="1" x14ac:dyDescent="0.25"/>
    <row r="6697" customFormat="1" x14ac:dyDescent="0.25"/>
    <row r="6698" customFormat="1" x14ac:dyDescent="0.25"/>
    <row r="6699" customFormat="1" x14ac:dyDescent="0.25"/>
    <row r="6700" customFormat="1" x14ac:dyDescent="0.25"/>
    <row r="6701" customFormat="1" x14ac:dyDescent="0.25"/>
    <row r="6702" customFormat="1" x14ac:dyDescent="0.25"/>
    <row r="6703" customFormat="1" x14ac:dyDescent="0.25"/>
    <row r="6704" customFormat="1" x14ac:dyDescent="0.25"/>
    <row r="6705" customFormat="1" x14ac:dyDescent="0.25"/>
    <row r="6706" customFormat="1" x14ac:dyDescent="0.25"/>
    <row r="6707" customFormat="1" x14ac:dyDescent="0.25"/>
    <row r="6708" customFormat="1" x14ac:dyDescent="0.25"/>
    <row r="6709" customFormat="1" x14ac:dyDescent="0.25"/>
    <row r="6710" customFormat="1" x14ac:dyDescent="0.25"/>
    <row r="6711" customFormat="1" x14ac:dyDescent="0.25"/>
    <row r="6712" customFormat="1" x14ac:dyDescent="0.25"/>
    <row r="6713" customFormat="1" x14ac:dyDescent="0.25"/>
    <row r="6714" customFormat="1" x14ac:dyDescent="0.25"/>
    <row r="6715" customFormat="1" x14ac:dyDescent="0.25"/>
    <row r="6716" customFormat="1" x14ac:dyDescent="0.25"/>
    <row r="6717" customFormat="1" x14ac:dyDescent="0.25"/>
    <row r="6718" customFormat="1" x14ac:dyDescent="0.25"/>
    <row r="6719" customFormat="1" x14ac:dyDescent="0.25"/>
    <row r="6720" customFormat="1" x14ac:dyDescent="0.25"/>
    <row r="6721" customFormat="1" x14ac:dyDescent="0.25"/>
    <row r="6722" customFormat="1" x14ac:dyDescent="0.25"/>
    <row r="6723" customFormat="1" x14ac:dyDescent="0.25"/>
    <row r="6724" customFormat="1" x14ac:dyDescent="0.25"/>
    <row r="6725" customFormat="1" x14ac:dyDescent="0.25"/>
    <row r="6726" customFormat="1" x14ac:dyDescent="0.25"/>
    <row r="6727" customFormat="1" x14ac:dyDescent="0.25"/>
    <row r="6728" customFormat="1" x14ac:dyDescent="0.25"/>
    <row r="6729" customFormat="1" x14ac:dyDescent="0.25"/>
    <row r="6730" customFormat="1" x14ac:dyDescent="0.25"/>
    <row r="6731" customFormat="1" x14ac:dyDescent="0.25"/>
    <row r="6732" customFormat="1" x14ac:dyDescent="0.25"/>
    <row r="6733" customFormat="1" x14ac:dyDescent="0.25"/>
    <row r="6734" customFormat="1" x14ac:dyDescent="0.25"/>
    <row r="6735" customFormat="1" x14ac:dyDescent="0.25"/>
    <row r="6736" customFormat="1" x14ac:dyDescent="0.25"/>
    <row r="6737" customFormat="1" x14ac:dyDescent="0.25"/>
    <row r="6738" customFormat="1" x14ac:dyDescent="0.25"/>
    <row r="6739" customFormat="1" x14ac:dyDescent="0.25"/>
    <row r="6740" customFormat="1" x14ac:dyDescent="0.25"/>
    <row r="6741" customFormat="1" x14ac:dyDescent="0.25"/>
    <row r="6742" customFormat="1" x14ac:dyDescent="0.25"/>
    <row r="6743" customFormat="1" x14ac:dyDescent="0.25"/>
    <row r="6744" customFormat="1" x14ac:dyDescent="0.25"/>
    <row r="6745" customFormat="1" x14ac:dyDescent="0.25"/>
    <row r="6746" customFormat="1" x14ac:dyDescent="0.25"/>
    <row r="6747" customFormat="1" x14ac:dyDescent="0.25"/>
    <row r="6748" customFormat="1" x14ac:dyDescent="0.25"/>
    <row r="6749" customFormat="1" x14ac:dyDescent="0.25"/>
    <row r="6750" customFormat="1" x14ac:dyDescent="0.25"/>
    <row r="6751" customFormat="1" x14ac:dyDescent="0.25"/>
    <row r="6752" customFormat="1" x14ac:dyDescent="0.25"/>
    <row r="6753" customFormat="1" x14ac:dyDescent="0.25"/>
    <row r="6754" customFormat="1" x14ac:dyDescent="0.25"/>
    <row r="6755" customFormat="1" x14ac:dyDescent="0.25"/>
    <row r="6756" customFormat="1" x14ac:dyDescent="0.25"/>
    <row r="6757" customFormat="1" x14ac:dyDescent="0.25"/>
    <row r="6758" customFormat="1" x14ac:dyDescent="0.25"/>
    <row r="6759" customFormat="1" x14ac:dyDescent="0.25"/>
    <row r="6760" customFormat="1" x14ac:dyDescent="0.25"/>
    <row r="6761" customFormat="1" x14ac:dyDescent="0.25"/>
    <row r="6762" customFormat="1" x14ac:dyDescent="0.25"/>
    <row r="6763" customFormat="1" x14ac:dyDescent="0.25"/>
    <row r="6764" customFormat="1" x14ac:dyDescent="0.25"/>
    <row r="6765" customFormat="1" x14ac:dyDescent="0.25"/>
    <row r="6766" customFormat="1" x14ac:dyDescent="0.25"/>
    <row r="6767" customFormat="1" x14ac:dyDescent="0.25"/>
    <row r="6768" customFormat="1" x14ac:dyDescent="0.25"/>
    <row r="6769" customFormat="1" x14ac:dyDescent="0.25"/>
    <row r="6770" customFormat="1" x14ac:dyDescent="0.25"/>
    <row r="6771" customFormat="1" x14ac:dyDescent="0.25"/>
    <row r="6772" customFormat="1" x14ac:dyDescent="0.25"/>
    <row r="6773" customFormat="1" x14ac:dyDescent="0.25"/>
    <row r="6774" customFormat="1" x14ac:dyDescent="0.25"/>
    <row r="6775" customFormat="1" x14ac:dyDescent="0.25"/>
    <row r="6776" customFormat="1" x14ac:dyDescent="0.25"/>
    <row r="6777" customFormat="1" x14ac:dyDescent="0.25"/>
    <row r="6778" customFormat="1" x14ac:dyDescent="0.25"/>
    <row r="6779" customFormat="1" x14ac:dyDescent="0.25"/>
    <row r="6780" customFormat="1" x14ac:dyDescent="0.25"/>
    <row r="6781" customFormat="1" x14ac:dyDescent="0.25"/>
    <row r="6782" customFormat="1" x14ac:dyDescent="0.25"/>
    <row r="6783" customFormat="1" x14ac:dyDescent="0.25"/>
    <row r="6784" customFormat="1" x14ac:dyDescent="0.25"/>
    <row r="6785" customFormat="1" x14ac:dyDescent="0.25"/>
    <row r="6786" customFormat="1" x14ac:dyDescent="0.25"/>
    <row r="6787" customFormat="1" x14ac:dyDescent="0.25"/>
    <row r="6788" customFormat="1" x14ac:dyDescent="0.25"/>
    <row r="6789" customFormat="1" x14ac:dyDescent="0.25"/>
    <row r="6790" customFormat="1" x14ac:dyDescent="0.25"/>
    <row r="6791" customFormat="1" x14ac:dyDescent="0.25"/>
    <row r="6792" customFormat="1" x14ac:dyDescent="0.25"/>
    <row r="6793" customFormat="1" x14ac:dyDescent="0.25"/>
    <row r="6794" customFormat="1" x14ac:dyDescent="0.25"/>
    <row r="6795" customFormat="1" x14ac:dyDescent="0.25"/>
    <row r="6796" customFormat="1" x14ac:dyDescent="0.25"/>
    <row r="6797" customFormat="1" x14ac:dyDescent="0.25"/>
    <row r="6798" customFormat="1" x14ac:dyDescent="0.25"/>
    <row r="6799" customFormat="1" x14ac:dyDescent="0.25"/>
    <row r="6800" customFormat="1" x14ac:dyDescent="0.25"/>
    <row r="6801" customFormat="1" x14ac:dyDescent="0.25"/>
    <row r="6802" customFormat="1" x14ac:dyDescent="0.25"/>
    <row r="6803" customFormat="1" x14ac:dyDescent="0.25"/>
    <row r="6804" customFormat="1" x14ac:dyDescent="0.25"/>
    <row r="6805" customFormat="1" x14ac:dyDescent="0.25"/>
    <row r="6806" customFormat="1" x14ac:dyDescent="0.25"/>
    <row r="6807" customFormat="1" x14ac:dyDescent="0.25"/>
    <row r="6808" customFormat="1" x14ac:dyDescent="0.25"/>
    <row r="6809" customFormat="1" x14ac:dyDescent="0.25"/>
    <row r="6810" customFormat="1" x14ac:dyDescent="0.25"/>
    <row r="6811" customFormat="1" x14ac:dyDescent="0.25"/>
    <row r="6812" customFormat="1" x14ac:dyDescent="0.25"/>
    <row r="6813" customFormat="1" x14ac:dyDescent="0.25"/>
    <row r="6814" customFormat="1" x14ac:dyDescent="0.25"/>
    <row r="6815" customFormat="1" x14ac:dyDescent="0.25"/>
    <row r="6816" customFormat="1" x14ac:dyDescent="0.25"/>
    <row r="6817" customFormat="1" x14ac:dyDescent="0.25"/>
    <row r="6818" customFormat="1" x14ac:dyDescent="0.25"/>
    <row r="6819" customFormat="1" x14ac:dyDescent="0.25"/>
    <row r="6820" customFormat="1" x14ac:dyDescent="0.25"/>
    <row r="6821" customFormat="1" x14ac:dyDescent="0.25"/>
    <row r="6822" customFormat="1" x14ac:dyDescent="0.25"/>
    <row r="6823" customFormat="1" x14ac:dyDescent="0.25"/>
    <row r="6824" customFormat="1" x14ac:dyDescent="0.25"/>
    <row r="6825" customFormat="1" x14ac:dyDescent="0.25"/>
    <row r="6826" customFormat="1" x14ac:dyDescent="0.25"/>
    <row r="6827" customFormat="1" x14ac:dyDescent="0.25"/>
    <row r="6828" customFormat="1" x14ac:dyDescent="0.25"/>
    <row r="6829" customFormat="1" x14ac:dyDescent="0.25"/>
    <row r="6830" customFormat="1" x14ac:dyDescent="0.25"/>
    <row r="6831" customFormat="1" x14ac:dyDescent="0.25"/>
    <row r="6832" customFormat="1" x14ac:dyDescent="0.25"/>
    <row r="6833" customFormat="1" x14ac:dyDescent="0.25"/>
    <row r="6834" customFormat="1" x14ac:dyDescent="0.25"/>
    <row r="6835" customFormat="1" x14ac:dyDescent="0.25"/>
    <row r="6836" customFormat="1" x14ac:dyDescent="0.25"/>
    <row r="6837" customFormat="1" x14ac:dyDescent="0.25"/>
    <row r="6838" customFormat="1" x14ac:dyDescent="0.25"/>
    <row r="6839" customFormat="1" x14ac:dyDescent="0.25"/>
    <row r="6840" customFormat="1" x14ac:dyDescent="0.25"/>
    <row r="6841" customFormat="1" x14ac:dyDescent="0.25"/>
    <row r="6842" customFormat="1" x14ac:dyDescent="0.25"/>
    <row r="6843" customFormat="1" x14ac:dyDescent="0.25"/>
    <row r="6844" customFormat="1" x14ac:dyDescent="0.25"/>
    <row r="6845" customFormat="1" x14ac:dyDescent="0.25"/>
    <row r="6846" customFormat="1" x14ac:dyDescent="0.25"/>
    <row r="6847" customFormat="1" x14ac:dyDescent="0.25"/>
    <row r="6848" customFormat="1" x14ac:dyDescent="0.25"/>
    <row r="6849" customFormat="1" x14ac:dyDescent="0.25"/>
    <row r="6850" customFormat="1" x14ac:dyDescent="0.25"/>
    <row r="6851" customFormat="1" x14ac:dyDescent="0.25"/>
    <row r="6852" customFormat="1" x14ac:dyDescent="0.25"/>
    <row r="6853" customFormat="1" x14ac:dyDescent="0.25"/>
    <row r="6854" customFormat="1" x14ac:dyDescent="0.25"/>
    <row r="6855" customFormat="1" x14ac:dyDescent="0.25"/>
    <row r="6856" customFormat="1" x14ac:dyDescent="0.25"/>
    <row r="6857" customFormat="1" x14ac:dyDescent="0.25"/>
    <row r="6858" customFormat="1" x14ac:dyDescent="0.25"/>
    <row r="6859" customFormat="1" x14ac:dyDescent="0.25"/>
    <row r="6860" customFormat="1" x14ac:dyDescent="0.25"/>
    <row r="6861" customFormat="1" x14ac:dyDescent="0.25"/>
    <row r="6862" customFormat="1" x14ac:dyDescent="0.25"/>
    <row r="6863" customFormat="1" x14ac:dyDescent="0.25"/>
    <row r="6864" customFormat="1" x14ac:dyDescent="0.25"/>
    <row r="6865" customFormat="1" x14ac:dyDescent="0.25"/>
    <row r="6866" customFormat="1" x14ac:dyDescent="0.25"/>
    <row r="6867" customFormat="1" x14ac:dyDescent="0.25"/>
    <row r="6868" customFormat="1" x14ac:dyDescent="0.25"/>
    <row r="6869" customFormat="1" x14ac:dyDescent="0.25"/>
    <row r="6870" customFormat="1" x14ac:dyDescent="0.25"/>
    <row r="6871" customFormat="1" x14ac:dyDescent="0.25"/>
    <row r="6872" customFormat="1" x14ac:dyDescent="0.25"/>
    <row r="6873" customFormat="1" x14ac:dyDescent="0.25"/>
    <row r="6874" customFormat="1" x14ac:dyDescent="0.25"/>
    <row r="6875" customFormat="1" x14ac:dyDescent="0.25"/>
    <row r="6876" customFormat="1" x14ac:dyDescent="0.25"/>
    <row r="6877" customFormat="1" x14ac:dyDescent="0.25"/>
    <row r="6878" customFormat="1" x14ac:dyDescent="0.25"/>
    <row r="6879" customFormat="1" x14ac:dyDescent="0.25"/>
    <row r="6880" customFormat="1" x14ac:dyDescent="0.25"/>
    <row r="6881" customFormat="1" x14ac:dyDescent="0.25"/>
    <row r="6882" customFormat="1" x14ac:dyDescent="0.25"/>
    <row r="6883" customFormat="1" x14ac:dyDescent="0.25"/>
    <row r="6884" customFormat="1" x14ac:dyDescent="0.25"/>
    <row r="6885" customFormat="1" x14ac:dyDescent="0.25"/>
    <row r="6886" customFormat="1" x14ac:dyDescent="0.25"/>
    <row r="6887" customFormat="1" x14ac:dyDescent="0.25"/>
    <row r="6888" customFormat="1" x14ac:dyDescent="0.25"/>
    <row r="6889" customFormat="1" x14ac:dyDescent="0.25"/>
    <row r="6890" customFormat="1" x14ac:dyDescent="0.25"/>
    <row r="6891" customFormat="1" x14ac:dyDescent="0.25"/>
    <row r="6892" customFormat="1" x14ac:dyDescent="0.25"/>
    <row r="6893" customFormat="1" x14ac:dyDescent="0.25"/>
    <row r="6894" customFormat="1" x14ac:dyDescent="0.25"/>
    <row r="6895" customFormat="1" x14ac:dyDescent="0.25"/>
    <row r="6896" customFormat="1" x14ac:dyDescent="0.25"/>
    <row r="6897" customFormat="1" x14ac:dyDescent="0.25"/>
    <row r="6898" customFormat="1" x14ac:dyDescent="0.25"/>
    <row r="6899" customFormat="1" x14ac:dyDescent="0.25"/>
    <row r="6900" customFormat="1" x14ac:dyDescent="0.25"/>
    <row r="6901" customFormat="1" x14ac:dyDescent="0.25"/>
    <row r="6902" customFormat="1" x14ac:dyDescent="0.25"/>
    <row r="6903" customFormat="1" x14ac:dyDescent="0.25"/>
    <row r="6904" customFormat="1" x14ac:dyDescent="0.25"/>
    <row r="6905" customFormat="1" x14ac:dyDescent="0.25"/>
    <row r="6906" customFormat="1" x14ac:dyDescent="0.25"/>
    <row r="6907" customFormat="1" x14ac:dyDescent="0.25"/>
    <row r="6908" customFormat="1" x14ac:dyDescent="0.25"/>
    <row r="6909" customFormat="1" x14ac:dyDescent="0.25"/>
    <row r="6910" customFormat="1" x14ac:dyDescent="0.25"/>
    <row r="6911" customFormat="1" x14ac:dyDescent="0.25"/>
    <row r="6912" customFormat="1" x14ac:dyDescent="0.25"/>
    <row r="6913" customFormat="1" x14ac:dyDescent="0.25"/>
    <row r="6914" customFormat="1" x14ac:dyDescent="0.25"/>
    <row r="6915" customFormat="1" x14ac:dyDescent="0.25"/>
    <row r="6916" customFormat="1" x14ac:dyDescent="0.25"/>
    <row r="6917" customFormat="1" x14ac:dyDescent="0.25"/>
    <row r="6918" customFormat="1" x14ac:dyDescent="0.25"/>
    <row r="6919" customFormat="1" x14ac:dyDescent="0.25"/>
    <row r="6920" customFormat="1" x14ac:dyDescent="0.25"/>
    <row r="6921" customFormat="1" x14ac:dyDescent="0.25"/>
    <row r="6922" customFormat="1" x14ac:dyDescent="0.25"/>
    <row r="6923" customFormat="1" x14ac:dyDescent="0.25"/>
    <row r="6924" customFormat="1" x14ac:dyDescent="0.25"/>
    <row r="6925" customFormat="1" x14ac:dyDescent="0.25"/>
    <row r="6926" customFormat="1" x14ac:dyDescent="0.25"/>
    <row r="6927" customFormat="1" x14ac:dyDescent="0.25"/>
    <row r="6928" customFormat="1" x14ac:dyDescent="0.25"/>
    <row r="6929" customFormat="1" x14ac:dyDescent="0.25"/>
    <row r="6930" customFormat="1" x14ac:dyDescent="0.25"/>
    <row r="6931" customFormat="1" x14ac:dyDescent="0.25"/>
    <row r="6932" customFormat="1" x14ac:dyDescent="0.25"/>
    <row r="6933" customFormat="1" x14ac:dyDescent="0.25"/>
    <row r="6934" customFormat="1" x14ac:dyDescent="0.25"/>
    <row r="6935" customFormat="1" x14ac:dyDescent="0.25"/>
    <row r="6936" customFormat="1" x14ac:dyDescent="0.25"/>
    <row r="6937" customFormat="1" x14ac:dyDescent="0.25"/>
    <row r="6938" customFormat="1" x14ac:dyDescent="0.25"/>
    <row r="6939" customFormat="1" x14ac:dyDescent="0.25"/>
    <row r="6940" customFormat="1" x14ac:dyDescent="0.25"/>
    <row r="6941" customFormat="1" x14ac:dyDescent="0.25"/>
    <row r="6942" customFormat="1" x14ac:dyDescent="0.25"/>
    <row r="6943" customFormat="1" x14ac:dyDescent="0.25"/>
    <row r="6944" customFormat="1" x14ac:dyDescent="0.25"/>
    <row r="6945" customFormat="1" x14ac:dyDescent="0.25"/>
    <row r="6946" customFormat="1" x14ac:dyDescent="0.25"/>
    <row r="6947" customFormat="1" x14ac:dyDescent="0.25"/>
    <row r="6948" customFormat="1" x14ac:dyDescent="0.25"/>
    <row r="6949" customFormat="1" x14ac:dyDescent="0.25"/>
    <row r="6950" customFormat="1" x14ac:dyDescent="0.25"/>
    <row r="6951" customFormat="1" x14ac:dyDescent="0.25"/>
    <row r="6952" customFormat="1" x14ac:dyDescent="0.25"/>
    <row r="6953" customFormat="1" x14ac:dyDescent="0.25"/>
    <row r="6954" customFormat="1" x14ac:dyDescent="0.25"/>
    <row r="6955" customFormat="1" x14ac:dyDescent="0.25"/>
    <row r="6956" customFormat="1" x14ac:dyDescent="0.25"/>
    <row r="6957" customFormat="1" x14ac:dyDescent="0.25"/>
    <row r="6958" customFormat="1" x14ac:dyDescent="0.25"/>
    <row r="6959" customFormat="1" x14ac:dyDescent="0.25"/>
    <row r="6960" customFormat="1" x14ac:dyDescent="0.25"/>
    <row r="6961" customFormat="1" x14ac:dyDescent="0.25"/>
    <row r="6962" customFormat="1" x14ac:dyDescent="0.25"/>
    <row r="6963" customFormat="1" x14ac:dyDescent="0.25"/>
    <row r="6964" customFormat="1" x14ac:dyDescent="0.25"/>
    <row r="6965" customFormat="1" x14ac:dyDescent="0.25"/>
    <row r="6966" customFormat="1" x14ac:dyDescent="0.25"/>
    <row r="6967" customFormat="1" x14ac:dyDescent="0.25"/>
    <row r="6968" customFormat="1" x14ac:dyDescent="0.25"/>
    <row r="6969" customFormat="1" x14ac:dyDescent="0.25"/>
    <row r="6970" customFormat="1" x14ac:dyDescent="0.25"/>
    <row r="6971" customFormat="1" x14ac:dyDescent="0.25"/>
    <row r="6972" customFormat="1" x14ac:dyDescent="0.25"/>
    <row r="6973" customFormat="1" x14ac:dyDescent="0.25"/>
    <row r="6974" customFormat="1" x14ac:dyDescent="0.25"/>
    <row r="6975" customFormat="1" x14ac:dyDescent="0.25"/>
    <row r="6976" customFormat="1" x14ac:dyDescent="0.25"/>
    <row r="6977" customFormat="1" x14ac:dyDescent="0.25"/>
    <row r="6978" customFormat="1" x14ac:dyDescent="0.25"/>
    <row r="6979" customFormat="1" x14ac:dyDescent="0.25"/>
    <row r="6980" customFormat="1" x14ac:dyDescent="0.25"/>
    <row r="6981" customFormat="1" x14ac:dyDescent="0.25"/>
    <row r="6982" customFormat="1" x14ac:dyDescent="0.25"/>
    <row r="6983" customFormat="1" x14ac:dyDescent="0.25"/>
    <row r="6984" customFormat="1" x14ac:dyDescent="0.25"/>
    <row r="6985" customFormat="1" x14ac:dyDescent="0.25"/>
    <row r="6986" customFormat="1" x14ac:dyDescent="0.25"/>
    <row r="6987" customFormat="1" x14ac:dyDescent="0.25"/>
    <row r="6988" customFormat="1" x14ac:dyDescent="0.25"/>
    <row r="6989" customFormat="1" x14ac:dyDescent="0.25"/>
    <row r="6990" customFormat="1" x14ac:dyDescent="0.25"/>
    <row r="6991" customFormat="1" x14ac:dyDescent="0.25"/>
    <row r="6992" customFormat="1" x14ac:dyDescent="0.25"/>
    <row r="6993" customFormat="1" x14ac:dyDescent="0.25"/>
    <row r="6994" customFormat="1" x14ac:dyDescent="0.25"/>
    <row r="6995" customFormat="1" x14ac:dyDescent="0.25"/>
    <row r="6996" customFormat="1" x14ac:dyDescent="0.25"/>
    <row r="6997" customFormat="1" x14ac:dyDescent="0.25"/>
    <row r="6998" customFormat="1" x14ac:dyDescent="0.25"/>
    <row r="6999" customFormat="1" x14ac:dyDescent="0.25"/>
    <row r="7000" customFormat="1" x14ac:dyDescent="0.25"/>
    <row r="7001" customFormat="1" x14ac:dyDescent="0.25"/>
    <row r="7002" customFormat="1" x14ac:dyDescent="0.25"/>
    <row r="7003" customFormat="1" x14ac:dyDescent="0.25"/>
    <row r="7004" customFormat="1" x14ac:dyDescent="0.25"/>
    <row r="7005" customFormat="1" x14ac:dyDescent="0.25"/>
    <row r="7006" customFormat="1" x14ac:dyDescent="0.25"/>
    <row r="7007" customFormat="1" x14ac:dyDescent="0.25"/>
    <row r="7008" customFormat="1" x14ac:dyDescent="0.25"/>
    <row r="7009" customFormat="1" x14ac:dyDescent="0.25"/>
    <row r="7010" customFormat="1" x14ac:dyDescent="0.25"/>
    <row r="7011" customFormat="1" x14ac:dyDescent="0.25"/>
    <row r="7012" customFormat="1" x14ac:dyDescent="0.25"/>
    <row r="7013" customFormat="1" x14ac:dyDescent="0.25"/>
    <row r="7014" customFormat="1" x14ac:dyDescent="0.25"/>
    <row r="7015" customFormat="1" x14ac:dyDescent="0.25"/>
    <row r="7016" customFormat="1" x14ac:dyDescent="0.25"/>
    <row r="7017" customFormat="1" x14ac:dyDescent="0.25"/>
    <row r="7018" customFormat="1" x14ac:dyDescent="0.25"/>
    <row r="7019" customFormat="1" x14ac:dyDescent="0.25"/>
    <row r="7020" customFormat="1" x14ac:dyDescent="0.25"/>
    <row r="7021" customFormat="1" x14ac:dyDescent="0.25"/>
    <row r="7022" customFormat="1" x14ac:dyDescent="0.25"/>
    <row r="7023" customFormat="1" x14ac:dyDescent="0.25"/>
    <row r="7024" customFormat="1" x14ac:dyDescent="0.25"/>
    <row r="7025" customFormat="1" x14ac:dyDescent="0.25"/>
    <row r="7026" customFormat="1" x14ac:dyDescent="0.25"/>
    <row r="7027" customFormat="1" x14ac:dyDescent="0.25"/>
    <row r="7028" customFormat="1" x14ac:dyDescent="0.25"/>
    <row r="7029" customFormat="1" x14ac:dyDescent="0.25"/>
    <row r="7030" customFormat="1" x14ac:dyDescent="0.25"/>
    <row r="7031" customFormat="1" x14ac:dyDescent="0.25"/>
    <row r="7032" customFormat="1" x14ac:dyDescent="0.25"/>
    <row r="7033" customFormat="1" x14ac:dyDescent="0.25"/>
    <row r="7034" customFormat="1" x14ac:dyDescent="0.25"/>
    <row r="7035" customFormat="1" x14ac:dyDescent="0.25"/>
    <row r="7036" customFormat="1" x14ac:dyDescent="0.25"/>
    <row r="7037" customFormat="1" x14ac:dyDescent="0.25"/>
    <row r="7038" customFormat="1" x14ac:dyDescent="0.25"/>
    <row r="7039" customFormat="1" x14ac:dyDescent="0.25"/>
    <row r="7040" customFormat="1" x14ac:dyDescent="0.25"/>
    <row r="7041" customFormat="1" x14ac:dyDescent="0.25"/>
    <row r="7042" customFormat="1" x14ac:dyDescent="0.25"/>
    <row r="7043" customFormat="1" x14ac:dyDescent="0.25"/>
    <row r="7044" customFormat="1" x14ac:dyDescent="0.25"/>
    <row r="7045" customFormat="1" x14ac:dyDescent="0.25"/>
    <row r="7046" customFormat="1" x14ac:dyDescent="0.25"/>
    <row r="7047" customFormat="1" x14ac:dyDescent="0.25"/>
    <row r="7048" customFormat="1" x14ac:dyDescent="0.25"/>
    <row r="7049" customFormat="1" x14ac:dyDescent="0.25"/>
    <row r="7050" customFormat="1" x14ac:dyDescent="0.25"/>
    <row r="7051" customFormat="1" x14ac:dyDescent="0.25"/>
    <row r="7052" customFormat="1" x14ac:dyDescent="0.25"/>
    <row r="7053" customFormat="1" x14ac:dyDescent="0.25"/>
    <row r="7054" customFormat="1" x14ac:dyDescent="0.25"/>
    <row r="7055" customFormat="1" x14ac:dyDescent="0.25"/>
    <row r="7056" customFormat="1" x14ac:dyDescent="0.25"/>
    <row r="7057" customFormat="1" x14ac:dyDescent="0.25"/>
    <row r="7058" customFormat="1" x14ac:dyDescent="0.25"/>
    <row r="7059" customFormat="1" x14ac:dyDescent="0.25"/>
    <row r="7060" customFormat="1" x14ac:dyDescent="0.25"/>
    <row r="7061" customFormat="1" x14ac:dyDescent="0.25"/>
    <row r="7062" customFormat="1" x14ac:dyDescent="0.25"/>
    <row r="7063" customFormat="1" x14ac:dyDescent="0.25"/>
    <row r="7064" customFormat="1" x14ac:dyDescent="0.25"/>
    <row r="7065" customFormat="1" x14ac:dyDescent="0.25"/>
    <row r="7066" customFormat="1" x14ac:dyDescent="0.25"/>
    <row r="7067" customFormat="1" x14ac:dyDescent="0.25"/>
    <row r="7068" customFormat="1" x14ac:dyDescent="0.25"/>
    <row r="7069" customFormat="1" x14ac:dyDescent="0.25"/>
    <row r="7070" customFormat="1" x14ac:dyDescent="0.25"/>
    <row r="7071" customFormat="1" x14ac:dyDescent="0.25"/>
    <row r="7072" customFormat="1" x14ac:dyDescent="0.25"/>
    <row r="7073" customFormat="1" x14ac:dyDescent="0.25"/>
    <row r="7074" customFormat="1" x14ac:dyDescent="0.25"/>
    <row r="7075" customFormat="1" x14ac:dyDescent="0.25"/>
    <row r="7076" customFormat="1" x14ac:dyDescent="0.25"/>
    <row r="7077" customFormat="1" x14ac:dyDescent="0.25"/>
    <row r="7078" customFormat="1" x14ac:dyDescent="0.25"/>
    <row r="7079" customFormat="1" x14ac:dyDescent="0.25"/>
    <row r="7080" customFormat="1" x14ac:dyDescent="0.25"/>
    <row r="7081" customFormat="1" x14ac:dyDescent="0.25"/>
    <row r="7082" customFormat="1" x14ac:dyDescent="0.25"/>
    <row r="7083" customFormat="1" x14ac:dyDescent="0.25"/>
    <row r="7084" customFormat="1" x14ac:dyDescent="0.25"/>
    <row r="7085" customFormat="1" x14ac:dyDescent="0.25"/>
    <row r="7086" customFormat="1" x14ac:dyDescent="0.25"/>
    <row r="7087" customFormat="1" x14ac:dyDescent="0.25"/>
    <row r="7088" customFormat="1" x14ac:dyDescent="0.25"/>
    <row r="7089" customFormat="1" x14ac:dyDescent="0.25"/>
    <row r="7090" customFormat="1" x14ac:dyDescent="0.25"/>
    <row r="7091" customFormat="1" x14ac:dyDescent="0.25"/>
    <row r="7092" customFormat="1" x14ac:dyDescent="0.25"/>
    <row r="7093" customFormat="1" x14ac:dyDescent="0.25"/>
    <row r="7094" customFormat="1" x14ac:dyDescent="0.25"/>
    <row r="7095" customFormat="1" x14ac:dyDescent="0.25"/>
    <row r="7096" customFormat="1" x14ac:dyDescent="0.25"/>
    <row r="7097" customFormat="1" x14ac:dyDescent="0.25"/>
    <row r="7098" customFormat="1" x14ac:dyDescent="0.25"/>
    <row r="7099" customFormat="1" x14ac:dyDescent="0.25"/>
    <row r="7100" customFormat="1" x14ac:dyDescent="0.25"/>
    <row r="7101" customFormat="1" x14ac:dyDescent="0.25"/>
    <row r="7102" customFormat="1" x14ac:dyDescent="0.25"/>
    <row r="7103" customFormat="1" x14ac:dyDescent="0.25"/>
    <row r="7104" customFormat="1" x14ac:dyDescent="0.25"/>
    <row r="7105" customFormat="1" x14ac:dyDescent="0.25"/>
    <row r="7106" customFormat="1" x14ac:dyDescent="0.25"/>
    <row r="7107" customFormat="1" x14ac:dyDescent="0.25"/>
    <row r="7108" customFormat="1" x14ac:dyDescent="0.25"/>
    <row r="7109" customFormat="1" x14ac:dyDescent="0.25"/>
    <row r="7110" customFormat="1" x14ac:dyDescent="0.25"/>
    <row r="7111" customFormat="1" x14ac:dyDescent="0.25"/>
    <row r="7112" customFormat="1" x14ac:dyDescent="0.25"/>
    <row r="7113" customFormat="1" x14ac:dyDescent="0.25"/>
    <row r="7114" customFormat="1" x14ac:dyDescent="0.25"/>
    <row r="7115" customFormat="1" x14ac:dyDescent="0.25"/>
    <row r="7116" customFormat="1" x14ac:dyDescent="0.25"/>
    <row r="7117" customFormat="1" x14ac:dyDescent="0.25"/>
    <row r="7118" customFormat="1" x14ac:dyDescent="0.25"/>
    <row r="7119" customFormat="1" x14ac:dyDescent="0.25"/>
    <row r="7120" customFormat="1" x14ac:dyDescent="0.25"/>
    <row r="7121" customFormat="1" x14ac:dyDescent="0.25"/>
    <row r="7122" customFormat="1" x14ac:dyDescent="0.25"/>
    <row r="7123" customFormat="1" x14ac:dyDescent="0.25"/>
    <row r="7124" customFormat="1" x14ac:dyDescent="0.25"/>
    <row r="7125" customFormat="1" x14ac:dyDescent="0.25"/>
    <row r="7126" customFormat="1" x14ac:dyDescent="0.25"/>
    <row r="7127" customFormat="1" x14ac:dyDescent="0.25"/>
    <row r="7128" customFormat="1" x14ac:dyDescent="0.25"/>
    <row r="7129" customFormat="1" x14ac:dyDescent="0.25"/>
    <row r="7130" customFormat="1" x14ac:dyDescent="0.25"/>
    <row r="7131" customFormat="1" x14ac:dyDescent="0.25"/>
    <row r="7132" customFormat="1" x14ac:dyDescent="0.25"/>
    <row r="7133" customFormat="1" x14ac:dyDescent="0.25"/>
    <row r="7134" customFormat="1" x14ac:dyDescent="0.25"/>
    <row r="7135" customFormat="1" x14ac:dyDescent="0.25"/>
    <row r="7136" customFormat="1" x14ac:dyDescent="0.25"/>
    <row r="7137" customFormat="1" x14ac:dyDescent="0.25"/>
    <row r="7138" customFormat="1" x14ac:dyDescent="0.25"/>
    <row r="7139" customFormat="1" x14ac:dyDescent="0.25"/>
    <row r="7140" customFormat="1" x14ac:dyDescent="0.25"/>
    <row r="7141" customFormat="1" x14ac:dyDescent="0.25"/>
    <row r="7142" customFormat="1" x14ac:dyDescent="0.25"/>
    <row r="7143" customFormat="1" x14ac:dyDescent="0.25"/>
    <row r="7144" customFormat="1" x14ac:dyDescent="0.25"/>
    <row r="7145" customFormat="1" x14ac:dyDescent="0.25"/>
    <row r="7146" customFormat="1" x14ac:dyDescent="0.25"/>
    <row r="7147" customFormat="1" x14ac:dyDescent="0.25"/>
    <row r="7148" customFormat="1" x14ac:dyDescent="0.25"/>
    <row r="7149" customFormat="1" x14ac:dyDescent="0.25"/>
    <row r="7150" customFormat="1" x14ac:dyDescent="0.25"/>
    <row r="7151" customFormat="1" x14ac:dyDescent="0.25"/>
    <row r="7152" customFormat="1" x14ac:dyDescent="0.25"/>
    <row r="7153" customFormat="1" x14ac:dyDescent="0.25"/>
    <row r="7154" customFormat="1" x14ac:dyDescent="0.25"/>
    <row r="7155" customFormat="1" x14ac:dyDescent="0.25"/>
    <row r="7156" customFormat="1" x14ac:dyDescent="0.25"/>
    <row r="7157" customFormat="1" x14ac:dyDescent="0.25"/>
    <row r="7158" customFormat="1" x14ac:dyDescent="0.25"/>
    <row r="7159" customFormat="1" x14ac:dyDescent="0.25"/>
    <row r="7160" customFormat="1" x14ac:dyDescent="0.25"/>
    <row r="7161" customFormat="1" x14ac:dyDescent="0.25"/>
    <row r="7162" customFormat="1" x14ac:dyDescent="0.25"/>
    <row r="7163" customFormat="1" x14ac:dyDescent="0.25"/>
    <row r="7164" customFormat="1" x14ac:dyDescent="0.25"/>
    <row r="7165" customFormat="1" x14ac:dyDescent="0.25"/>
    <row r="7166" customFormat="1" x14ac:dyDescent="0.25"/>
    <row r="7167" customFormat="1" x14ac:dyDescent="0.25"/>
    <row r="7168" customFormat="1" x14ac:dyDescent="0.25"/>
    <row r="7169" customFormat="1" x14ac:dyDescent="0.25"/>
    <row r="7170" customFormat="1" x14ac:dyDescent="0.25"/>
    <row r="7171" customFormat="1" x14ac:dyDescent="0.25"/>
    <row r="7172" customFormat="1" x14ac:dyDescent="0.25"/>
    <row r="7173" customFormat="1" x14ac:dyDescent="0.25"/>
    <row r="7174" customFormat="1" x14ac:dyDescent="0.25"/>
    <row r="7175" customFormat="1" x14ac:dyDescent="0.25"/>
    <row r="7176" customFormat="1" x14ac:dyDescent="0.25"/>
    <row r="7177" customFormat="1" x14ac:dyDescent="0.25"/>
    <row r="7178" customFormat="1" x14ac:dyDescent="0.25"/>
    <row r="7179" customFormat="1" x14ac:dyDescent="0.25"/>
    <row r="7180" customFormat="1" x14ac:dyDescent="0.25"/>
    <row r="7181" customFormat="1" x14ac:dyDescent="0.25"/>
    <row r="7182" customFormat="1" x14ac:dyDescent="0.25"/>
    <row r="7183" customFormat="1" x14ac:dyDescent="0.25"/>
    <row r="7184" customFormat="1" x14ac:dyDescent="0.25"/>
    <row r="7185" customFormat="1" x14ac:dyDescent="0.25"/>
    <row r="7186" customFormat="1" x14ac:dyDescent="0.25"/>
    <row r="7187" customFormat="1" x14ac:dyDescent="0.25"/>
    <row r="7188" customFormat="1" x14ac:dyDescent="0.25"/>
    <row r="7189" customFormat="1" x14ac:dyDescent="0.25"/>
    <row r="7190" customFormat="1" x14ac:dyDescent="0.25"/>
    <row r="7191" customFormat="1" x14ac:dyDescent="0.25"/>
    <row r="7192" customFormat="1" x14ac:dyDescent="0.25"/>
    <row r="7193" customFormat="1" x14ac:dyDescent="0.25"/>
    <row r="7194" customFormat="1" x14ac:dyDescent="0.25"/>
    <row r="7195" customFormat="1" x14ac:dyDescent="0.25"/>
    <row r="7196" customFormat="1" x14ac:dyDescent="0.25"/>
    <row r="7197" customFormat="1" x14ac:dyDescent="0.25"/>
    <row r="7198" customFormat="1" x14ac:dyDescent="0.25"/>
    <row r="7199" customFormat="1" x14ac:dyDescent="0.25"/>
    <row r="7200" customFormat="1" x14ac:dyDescent="0.25"/>
    <row r="7201" customFormat="1" x14ac:dyDescent="0.25"/>
    <row r="7202" customFormat="1" x14ac:dyDescent="0.25"/>
    <row r="7203" customFormat="1" x14ac:dyDescent="0.25"/>
    <row r="7204" customFormat="1" x14ac:dyDescent="0.25"/>
    <row r="7205" customFormat="1" x14ac:dyDescent="0.25"/>
    <row r="7206" customFormat="1" x14ac:dyDescent="0.25"/>
    <row r="7207" customFormat="1" x14ac:dyDescent="0.25"/>
    <row r="7208" customFormat="1" x14ac:dyDescent="0.25"/>
    <row r="7209" customFormat="1" x14ac:dyDescent="0.25"/>
    <row r="7210" customFormat="1" x14ac:dyDescent="0.25"/>
    <row r="7211" customFormat="1" x14ac:dyDescent="0.25"/>
    <row r="7212" customFormat="1" x14ac:dyDescent="0.25"/>
    <row r="7213" customFormat="1" x14ac:dyDescent="0.25"/>
    <row r="7214" customFormat="1" x14ac:dyDescent="0.25"/>
    <row r="7215" customFormat="1" x14ac:dyDescent="0.25"/>
    <row r="7216" customFormat="1" x14ac:dyDescent="0.25"/>
    <row r="7217" customFormat="1" x14ac:dyDescent="0.25"/>
    <row r="7218" customFormat="1" x14ac:dyDescent="0.25"/>
    <row r="7219" customFormat="1" x14ac:dyDescent="0.25"/>
    <row r="7220" customFormat="1" x14ac:dyDescent="0.25"/>
    <row r="7221" customFormat="1" x14ac:dyDescent="0.25"/>
    <row r="7222" customFormat="1" x14ac:dyDescent="0.25"/>
    <row r="7223" customFormat="1" x14ac:dyDescent="0.25"/>
    <row r="7224" customFormat="1" x14ac:dyDescent="0.25"/>
    <row r="7225" customFormat="1" x14ac:dyDescent="0.25"/>
    <row r="7226" customFormat="1" x14ac:dyDescent="0.25"/>
    <row r="7227" customFormat="1" x14ac:dyDescent="0.25"/>
    <row r="7228" customFormat="1" x14ac:dyDescent="0.25"/>
    <row r="7229" customFormat="1" x14ac:dyDescent="0.25"/>
    <row r="7230" customFormat="1" x14ac:dyDescent="0.25"/>
    <row r="7231" customFormat="1" x14ac:dyDescent="0.25"/>
    <row r="7232" customFormat="1" x14ac:dyDescent="0.25"/>
    <row r="7233" customFormat="1" x14ac:dyDescent="0.25"/>
    <row r="7234" customFormat="1" x14ac:dyDescent="0.25"/>
    <row r="7235" customFormat="1" x14ac:dyDescent="0.25"/>
    <row r="7236" customFormat="1" x14ac:dyDescent="0.25"/>
    <row r="7237" customFormat="1" x14ac:dyDescent="0.25"/>
    <row r="7238" customFormat="1" x14ac:dyDescent="0.25"/>
    <row r="7239" customFormat="1" x14ac:dyDescent="0.25"/>
    <row r="7240" customFormat="1" x14ac:dyDescent="0.25"/>
    <row r="7241" customFormat="1" x14ac:dyDescent="0.25"/>
    <row r="7242" customFormat="1" x14ac:dyDescent="0.25"/>
    <row r="7243" customFormat="1" x14ac:dyDescent="0.25"/>
    <row r="7244" customFormat="1" x14ac:dyDescent="0.25"/>
    <row r="7245" customFormat="1" x14ac:dyDescent="0.25"/>
    <row r="7246" customFormat="1" x14ac:dyDescent="0.25"/>
    <row r="7247" customFormat="1" x14ac:dyDescent="0.25"/>
    <row r="7248" customFormat="1" x14ac:dyDescent="0.25"/>
    <row r="7249" customFormat="1" x14ac:dyDescent="0.25"/>
    <row r="7250" customFormat="1" x14ac:dyDescent="0.25"/>
    <row r="7251" customFormat="1" x14ac:dyDescent="0.25"/>
    <row r="7252" customFormat="1" x14ac:dyDescent="0.25"/>
    <row r="7253" customFormat="1" x14ac:dyDescent="0.25"/>
    <row r="7254" customFormat="1" x14ac:dyDescent="0.25"/>
    <row r="7255" customFormat="1" x14ac:dyDescent="0.25"/>
    <row r="7256" customFormat="1" x14ac:dyDescent="0.25"/>
    <row r="7257" customFormat="1" x14ac:dyDescent="0.25"/>
    <row r="7258" customFormat="1" x14ac:dyDescent="0.25"/>
    <row r="7259" customFormat="1" x14ac:dyDescent="0.25"/>
    <row r="7260" customFormat="1" x14ac:dyDescent="0.25"/>
    <row r="7261" customFormat="1" x14ac:dyDescent="0.25"/>
    <row r="7262" customFormat="1" x14ac:dyDescent="0.25"/>
    <row r="7263" customFormat="1" x14ac:dyDescent="0.25"/>
    <row r="7264" customFormat="1" x14ac:dyDescent="0.25"/>
    <row r="7265" customFormat="1" x14ac:dyDescent="0.25"/>
    <row r="7266" customFormat="1" x14ac:dyDescent="0.25"/>
    <row r="7267" customFormat="1" x14ac:dyDescent="0.25"/>
    <row r="7268" customFormat="1" x14ac:dyDescent="0.25"/>
    <row r="7269" customFormat="1" x14ac:dyDescent="0.25"/>
    <row r="7270" customFormat="1" x14ac:dyDescent="0.25"/>
    <row r="7271" customFormat="1" x14ac:dyDescent="0.25"/>
    <row r="7272" customFormat="1" x14ac:dyDescent="0.25"/>
    <row r="7273" customFormat="1" x14ac:dyDescent="0.25"/>
    <row r="7274" customFormat="1" x14ac:dyDescent="0.25"/>
    <row r="7275" customFormat="1" x14ac:dyDescent="0.25"/>
    <row r="7276" customFormat="1" x14ac:dyDescent="0.25"/>
    <row r="7277" customFormat="1" x14ac:dyDescent="0.25"/>
    <row r="7278" customFormat="1" x14ac:dyDescent="0.25"/>
    <row r="7279" customFormat="1" x14ac:dyDescent="0.25"/>
    <row r="7280" customFormat="1" x14ac:dyDescent="0.25"/>
    <row r="7281" customFormat="1" x14ac:dyDescent="0.25"/>
    <row r="7282" customFormat="1" x14ac:dyDescent="0.25"/>
    <row r="7283" customFormat="1" x14ac:dyDescent="0.25"/>
    <row r="7284" customFormat="1" x14ac:dyDescent="0.25"/>
    <row r="7285" customFormat="1" x14ac:dyDescent="0.25"/>
    <row r="7286" customFormat="1" x14ac:dyDescent="0.25"/>
    <row r="7287" customFormat="1" x14ac:dyDescent="0.25"/>
    <row r="7288" customFormat="1" x14ac:dyDescent="0.25"/>
    <row r="7289" customFormat="1" x14ac:dyDescent="0.25"/>
    <row r="7290" customFormat="1" x14ac:dyDescent="0.25"/>
    <row r="7291" customFormat="1" x14ac:dyDescent="0.25"/>
    <row r="7292" customFormat="1" x14ac:dyDescent="0.25"/>
    <row r="7293" customFormat="1" x14ac:dyDescent="0.25"/>
    <row r="7294" customFormat="1" x14ac:dyDescent="0.25"/>
    <row r="7295" customFormat="1" x14ac:dyDescent="0.25"/>
    <row r="7296" customFormat="1" x14ac:dyDescent="0.25"/>
    <row r="7297" customFormat="1" x14ac:dyDescent="0.25"/>
    <row r="7298" customFormat="1" x14ac:dyDescent="0.25"/>
    <row r="7299" customFormat="1" x14ac:dyDescent="0.25"/>
    <row r="7300" customFormat="1" x14ac:dyDescent="0.25"/>
    <row r="7301" customFormat="1" x14ac:dyDescent="0.25"/>
    <row r="7302" customFormat="1" x14ac:dyDescent="0.25"/>
    <row r="7303" customFormat="1" x14ac:dyDescent="0.25"/>
    <row r="7304" customFormat="1" x14ac:dyDescent="0.25"/>
    <row r="7305" customFormat="1" x14ac:dyDescent="0.25"/>
    <row r="7306" customFormat="1" x14ac:dyDescent="0.25"/>
    <row r="7307" customFormat="1" x14ac:dyDescent="0.25"/>
    <row r="7308" customFormat="1" x14ac:dyDescent="0.25"/>
    <row r="7309" customFormat="1" x14ac:dyDescent="0.25"/>
    <row r="7310" customFormat="1" x14ac:dyDescent="0.25"/>
    <row r="7311" customFormat="1" x14ac:dyDescent="0.25"/>
    <row r="7312" customFormat="1" x14ac:dyDescent="0.25"/>
    <row r="7313" customFormat="1" x14ac:dyDescent="0.25"/>
    <row r="7314" customFormat="1" x14ac:dyDescent="0.25"/>
    <row r="7315" customFormat="1" x14ac:dyDescent="0.25"/>
    <row r="7316" customFormat="1" x14ac:dyDescent="0.25"/>
    <row r="7317" customFormat="1" x14ac:dyDescent="0.25"/>
    <row r="7318" customFormat="1" x14ac:dyDescent="0.25"/>
    <row r="7319" customFormat="1" x14ac:dyDescent="0.25"/>
    <row r="7320" customFormat="1" x14ac:dyDescent="0.25"/>
    <row r="7321" customFormat="1" x14ac:dyDescent="0.25"/>
    <row r="7322" customFormat="1" x14ac:dyDescent="0.25"/>
    <row r="7323" customFormat="1" x14ac:dyDescent="0.25"/>
    <row r="7324" customFormat="1" x14ac:dyDescent="0.25"/>
    <row r="7325" customFormat="1" x14ac:dyDescent="0.25"/>
    <row r="7326" customFormat="1" x14ac:dyDescent="0.25"/>
    <row r="7327" customFormat="1" x14ac:dyDescent="0.25"/>
    <row r="7328" customFormat="1" x14ac:dyDescent="0.25"/>
    <row r="7329" customFormat="1" x14ac:dyDescent="0.25"/>
    <row r="7330" customFormat="1" x14ac:dyDescent="0.25"/>
    <row r="7331" customFormat="1" x14ac:dyDescent="0.25"/>
    <row r="7332" customFormat="1" x14ac:dyDescent="0.25"/>
    <row r="7333" customFormat="1" x14ac:dyDescent="0.25"/>
    <row r="7334" customFormat="1" x14ac:dyDescent="0.25"/>
    <row r="7335" customFormat="1" x14ac:dyDescent="0.25"/>
    <row r="7336" customFormat="1" x14ac:dyDescent="0.25"/>
    <row r="7337" customFormat="1" x14ac:dyDescent="0.25"/>
    <row r="7338" customFormat="1" x14ac:dyDescent="0.25"/>
    <row r="7339" customFormat="1" x14ac:dyDescent="0.25"/>
    <row r="7340" customFormat="1" x14ac:dyDescent="0.25"/>
    <row r="7341" customFormat="1" x14ac:dyDescent="0.25"/>
    <row r="7342" customFormat="1" x14ac:dyDescent="0.25"/>
    <row r="7343" customFormat="1" x14ac:dyDescent="0.25"/>
    <row r="7344" customFormat="1" x14ac:dyDescent="0.25"/>
    <row r="7345" customFormat="1" x14ac:dyDescent="0.25"/>
    <row r="7346" customFormat="1" x14ac:dyDescent="0.25"/>
    <row r="7347" customFormat="1" x14ac:dyDescent="0.25"/>
    <row r="7348" customFormat="1" x14ac:dyDescent="0.25"/>
    <row r="7349" customFormat="1" x14ac:dyDescent="0.25"/>
    <row r="7350" customFormat="1" x14ac:dyDescent="0.25"/>
    <row r="7351" customFormat="1" x14ac:dyDescent="0.25"/>
    <row r="7352" customFormat="1" x14ac:dyDescent="0.25"/>
    <row r="7353" customFormat="1" x14ac:dyDescent="0.25"/>
    <row r="7354" customFormat="1" x14ac:dyDescent="0.25"/>
    <row r="7355" customFormat="1" x14ac:dyDescent="0.25"/>
    <row r="7356" customFormat="1" x14ac:dyDescent="0.25"/>
    <row r="7357" customFormat="1" x14ac:dyDescent="0.25"/>
    <row r="7358" customFormat="1" x14ac:dyDescent="0.25"/>
    <row r="7359" customFormat="1" x14ac:dyDescent="0.25"/>
    <row r="7360" customFormat="1" x14ac:dyDescent="0.25"/>
    <row r="7361" customFormat="1" x14ac:dyDescent="0.25"/>
    <row r="7362" customFormat="1" x14ac:dyDescent="0.25"/>
    <row r="7363" customFormat="1" x14ac:dyDescent="0.25"/>
    <row r="7364" customFormat="1" x14ac:dyDescent="0.25"/>
    <row r="7365" customFormat="1" x14ac:dyDescent="0.25"/>
    <row r="7366" customFormat="1" x14ac:dyDescent="0.25"/>
    <row r="7367" customFormat="1" x14ac:dyDescent="0.25"/>
    <row r="7368" customFormat="1" x14ac:dyDescent="0.25"/>
    <row r="7369" customFormat="1" x14ac:dyDescent="0.25"/>
    <row r="7370" customFormat="1" x14ac:dyDescent="0.25"/>
    <row r="7371" customFormat="1" x14ac:dyDescent="0.25"/>
    <row r="7372" customFormat="1" x14ac:dyDescent="0.25"/>
    <row r="7373" customFormat="1" x14ac:dyDescent="0.25"/>
    <row r="7374" customFormat="1" x14ac:dyDescent="0.25"/>
    <row r="7375" customFormat="1" x14ac:dyDescent="0.25"/>
    <row r="7376" customFormat="1" x14ac:dyDescent="0.25"/>
    <row r="7377" customFormat="1" x14ac:dyDescent="0.25"/>
    <row r="7378" customFormat="1" x14ac:dyDescent="0.25"/>
    <row r="7379" customFormat="1" x14ac:dyDescent="0.25"/>
    <row r="7380" customFormat="1" x14ac:dyDescent="0.25"/>
    <row r="7381" customFormat="1" x14ac:dyDescent="0.25"/>
    <row r="7382" customFormat="1" x14ac:dyDescent="0.25"/>
    <row r="7383" customFormat="1" x14ac:dyDescent="0.25"/>
    <row r="7384" customFormat="1" x14ac:dyDescent="0.25"/>
    <row r="7385" customFormat="1" x14ac:dyDescent="0.25"/>
    <row r="7386" customFormat="1" x14ac:dyDescent="0.25"/>
    <row r="7387" customFormat="1" x14ac:dyDescent="0.25"/>
    <row r="7388" customFormat="1" x14ac:dyDescent="0.25"/>
    <row r="7389" customFormat="1" x14ac:dyDescent="0.25"/>
    <row r="7390" customFormat="1" x14ac:dyDescent="0.25"/>
    <row r="7391" customFormat="1" x14ac:dyDescent="0.25"/>
    <row r="7392" customFormat="1" x14ac:dyDescent="0.25"/>
    <row r="7393" customFormat="1" x14ac:dyDescent="0.25"/>
    <row r="7394" customFormat="1" x14ac:dyDescent="0.25"/>
    <row r="7395" customFormat="1" x14ac:dyDescent="0.25"/>
    <row r="7396" customFormat="1" x14ac:dyDescent="0.25"/>
    <row r="7397" customFormat="1" x14ac:dyDescent="0.25"/>
    <row r="7398" customFormat="1" x14ac:dyDescent="0.25"/>
    <row r="7399" customFormat="1" x14ac:dyDescent="0.25"/>
    <row r="7400" customFormat="1" x14ac:dyDescent="0.25"/>
    <row r="7401" customFormat="1" x14ac:dyDescent="0.25"/>
    <row r="7402" customFormat="1" x14ac:dyDescent="0.25"/>
    <row r="7403" customFormat="1" x14ac:dyDescent="0.25"/>
    <row r="7404" customFormat="1" x14ac:dyDescent="0.25"/>
    <row r="7405" customFormat="1" x14ac:dyDescent="0.25"/>
    <row r="7406" customFormat="1" x14ac:dyDescent="0.25"/>
    <row r="7407" customFormat="1" x14ac:dyDescent="0.25"/>
    <row r="7408" customFormat="1" x14ac:dyDescent="0.25"/>
    <row r="7409" customFormat="1" x14ac:dyDescent="0.25"/>
    <row r="7410" customFormat="1" x14ac:dyDescent="0.25"/>
    <row r="7411" customFormat="1" x14ac:dyDescent="0.25"/>
    <row r="7412" customFormat="1" x14ac:dyDescent="0.25"/>
    <row r="7413" customFormat="1" x14ac:dyDescent="0.25"/>
    <row r="7414" customFormat="1" x14ac:dyDescent="0.25"/>
    <row r="7415" customFormat="1" x14ac:dyDescent="0.25"/>
    <row r="7416" customFormat="1" x14ac:dyDescent="0.25"/>
    <row r="7417" customFormat="1" x14ac:dyDescent="0.25"/>
    <row r="7418" customFormat="1" x14ac:dyDescent="0.25"/>
    <row r="7419" customFormat="1" x14ac:dyDescent="0.25"/>
    <row r="7420" customFormat="1" x14ac:dyDescent="0.25"/>
    <row r="7421" customFormat="1" x14ac:dyDescent="0.25"/>
    <row r="7422" customFormat="1" x14ac:dyDescent="0.25"/>
    <row r="7423" customFormat="1" x14ac:dyDescent="0.25"/>
    <row r="7424" customFormat="1" x14ac:dyDescent="0.25"/>
    <row r="7425" customFormat="1" x14ac:dyDescent="0.25"/>
    <row r="7426" customFormat="1" x14ac:dyDescent="0.25"/>
    <row r="7427" customFormat="1" x14ac:dyDescent="0.25"/>
    <row r="7428" customFormat="1" x14ac:dyDescent="0.25"/>
    <row r="7429" customFormat="1" x14ac:dyDescent="0.25"/>
    <row r="7430" customFormat="1" x14ac:dyDescent="0.25"/>
    <row r="7431" customFormat="1" x14ac:dyDescent="0.25"/>
    <row r="7432" customFormat="1" x14ac:dyDescent="0.25"/>
    <row r="7433" customFormat="1" x14ac:dyDescent="0.25"/>
    <row r="7434" customFormat="1" x14ac:dyDescent="0.25"/>
    <row r="7435" customFormat="1" x14ac:dyDescent="0.25"/>
    <row r="7436" customFormat="1" x14ac:dyDescent="0.25"/>
    <row r="7437" customFormat="1" x14ac:dyDescent="0.25"/>
    <row r="7438" customFormat="1" x14ac:dyDescent="0.25"/>
    <row r="7439" customFormat="1" x14ac:dyDescent="0.25"/>
    <row r="7440" customFormat="1" x14ac:dyDescent="0.25"/>
    <row r="7441" customFormat="1" x14ac:dyDescent="0.25"/>
    <row r="7442" customFormat="1" x14ac:dyDescent="0.25"/>
    <row r="7443" customFormat="1" x14ac:dyDescent="0.25"/>
    <row r="7444" customFormat="1" x14ac:dyDescent="0.25"/>
    <row r="7445" customFormat="1" x14ac:dyDescent="0.25"/>
    <row r="7446" customFormat="1" x14ac:dyDescent="0.25"/>
    <row r="7447" customFormat="1" x14ac:dyDescent="0.25"/>
    <row r="7448" customFormat="1" x14ac:dyDescent="0.25"/>
    <row r="7449" customFormat="1" x14ac:dyDescent="0.25"/>
    <row r="7450" customFormat="1" x14ac:dyDescent="0.25"/>
    <row r="7451" customFormat="1" x14ac:dyDescent="0.25"/>
    <row r="7452" customFormat="1" x14ac:dyDescent="0.25"/>
    <row r="7453" customFormat="1" x14ac:dyDescent="0.25"/>
    <row r="7454" customFormat="1" x14ac:dyDescent="0.25"/>
    <row r="7455" customFormat="1" x14ac:dyDescent="0.25"/>
    <row r="7456" customFormat="1" x14ac:dyDescent="0.25"/>
    <row r="7457" customFormat="1" x14ac:dyDescent="0.25"/>
    <row r="7458" customFormat="1" x14ac:dyDescent="0.25"/>
    <row r="7459" customFormat="1" x14ac:dyDescent="0.25"/>
    <row r="7460" customFormat="1" x14ac:dyDescent="0.25"/>
    <row r="7461" customFormat="1" x14ac:dyDescent="0.25"/>
    <row r="7462" customFormat="1" x14ac:dyDescent="0.25"/>
    <row r="7463" customFormat="1" x14ac:dyDescent="0.25"/>
    <row r="7464" customFormat="1" x14ac:dyDescent="0.25"/>
    <row r="7465" customFormat="1" x14ac:dyDescent="0.25"/>
    <row r="7466" customFormat="1" x14ac:dyDescent="0.25"/>
    <row r="7467" customFormat="1" x14ac:dyDescent="0.25"/>
    <row r="7468" customFormat="1" x14ac:dyDescent="0.25"/>
    <row r="7469" customFormat="1" x14ac:dyDescent="0.25"/>
    <row r="7470" customFormat="1" x14ac:dyDescent="0.25"/>
    <row r="7471" customFormat="1" x14ac:dyDescent="0.25"/>
    <row r="7472" customFormat="1" x14ac:dyDescent="0.25"/>
    <row r="7473" customFormat="1" x14ac:dyDescent="0.25"/>
    <row r="7474" customFormat="1" x14ac:dyDescent="0.25"/>
    <row r="7475" customFormat="1" x14ac:dyDescent="0.25"/>
    <row r="7476" customFormat="1" x14ac:dyDescent="0.25"/>
    <row r="7477" customFormat="1" x14ac:dyDescent="0.25"/>
    <row r="7478" customFormat="1" x14ac:dyDescent="0.25"/>
    <row r="7479" customFormat="1" x14ac:dyDescent="0.25"/>
    <row r="7480" customFormat="1" x14ac:dyDescent="0.25"/>
    <row r="7481" customFormat="1" x14ac:dyDescent="0.25"/>
    <row r="7482" customFormat="1" x14ac:dyDescent="0.25"/>
    <row r="7483" customFormat="1" x14ac:dyDescent="0.25"/>
    <row r="7484" customFormat="1" x14ac:dyDescent="0.25"/>
    <row r="7485" customFormat="1" x14ac:dyDescent="0.25"/>
    <row r="7486" customFormat="1" x14ac:dyDescent="0.25"/>
    <row r="7487" customFormat="1" x14ac:dyDescent="0.25"/>
    <row r="7488" customFormat="1" x14ac:dyDescent="0.25"/>
    <row r="7489" customFormat="1" x14ac:dyDescent="0.25"/>
    <row r="7490" customFormat="1" x14ac:dyDescent="0.25"/>
    <row r="7491" customFormat="1" x14ac:dyDescent="0.25"/>
    <row r="7492" customFormat="1" x14ac:dyDescent="0.25"/>
    <row r="7493" customFormat="1" x14ac:dyDescent="0.25"/>
    <row r="7494" customFormat="1" x14ac:dyDescent="0.25"/>
    <row r="7495" customFormat="1" x14ac:dyDescent="0.25"/>
    <row r="7496" customFormat="1" x14ac:dyDescent="0.25"/>
    <row r="7497" customFormat="1" x14ac:dyDescent="0.25"/>
    <row r="7498" customFormat="1" x14ac:dyDescent="0.25"/>
    <row r="7499" customFormat="1" x14ac:dyDescent="0.25"/>
    <row r="7500" customFormat="1" x14ac:dyDescent="0.25"/>
    <row r="7501" customFormat="1" x14ac:dyDescent="0.25"/>
    <row r="7502" customFormat="1" x14ac:dyDescent="0.25"/>
    <row r="7503" customFormat="1" x14ac:dyDescent="0.25"/>
    <row r="7504" customFormat="1" x14ac:dyDescent="0.25"/>
    <row r="7505" customFormat="1" x14ac:dyDescent="0.25"/>
    <row r="7506" customFormat="1" x14ac:dyDescent="0.25"/>
    <row r="7507" customFormat="1" x14ac:dyDescent="0.25"/>
    <row r="7508" customFormat="1" x14ac:dyDescent="0.25"/>
    <row r="7509" customFormat="1" x14ac:dyDescent="0.25"/>
    <row r="7510" customFormat="1" x14ac:dyDescent="0.25"/>
    <row r="7511" customFormat="1" x14ac:dyDescent="0.25"/>
    <row r="7512" customFormat="1" x14ac:dyDescent="0.25"/>
    <row r="7513" customFormat="1" x14ac:dyDescent="0.25"/>
    <row r="7514" customFormat="1" x14ac:dyDescent="0.25"/>
    <row r="7515" customFormat="1" x14ac:dyDescent="0.25"/>
    <row r="7516" customFormat="1" x14ac:dyDescent="0.25"/>
    <row r="7517" customFormat="1" x14ac:dyDescent="0.25"/>
    <row r="7518" customFormat="1" x14ac:dyDescent="0.25"/>
    <row r="7519" customFormat="1" x14ac:dyDescent="0.25"/>
    <row r="7520" customFormat="1" x14ac:dyDescent="0.25"/>
    <row r="7521" customFormat="1" x14ac:dyDescent="0.25"/>
    <row r="7522" customFormat="1" x14ac:dyDescent="0.25"/>
    <row r="7523" customFormat="1" x14ac:dyDescent="0.25"/>
    <row r="7524" customFormat="1" x14ac:dyDescent="0.25"/>
    <row r="7525" customFormat="1" x14ac:dyDescent="0.25"/>
    <row r="7526" customFormat="1" x14ac:dyDescent="0.25"/>
    <row r="7527" customFormat="1" x14ac:dyDescent="0.25"/>
    <row r="7528" customFormat="1" x14ac:dyDescent="0.25"/>
    <row r="7529" customFormat="1" x14ac:dyDescent="0.25"/>
    <row r="7530" customFormat="1" x14ac:dyDescent="0.25"/>
    <row r="7531" customFormat="1" x14ac:dyDescent="0.25"/>
    <row r="7532" customFormat="1" x14ac:dyDescent="0.25"/>
    <row r="7533" customFormat="1" x14ac:dyDescent="0.25"/>
    <row r="7534" customFormat="1" x14ac:dyDescent="0.25"/>
    <row r="7535" customFormat="1" x14ac:dyDescent="0.25"/>
    <row r="7536" customFormat="1" x14ac:dyDescent="0.25"/>
    <row r="7537" customFormat="1" x14ac:dyDescent="0.25"/>
    <row r="7538" customFormat="1" x14ac:dyDescent="0.25"/>
    <row r="7539" customFormat="1" x14ac:dyDescent="0.25"/>
    <row r="7540" customFormat="1" x14ac:dyDescent="0.25"/>
    <row r="7541" customFormat="1" x14ac:dyDescent="0.25"/>
    <row r="7542" customFormat="1" x14ac:dyDescent="0.25"/>
    <row r="7543" customFormat="1" x14ac:dyDescent="0.25"/>
    <row r="7544" customFormat="1" x14ac:dyDescent="0.25"/>
    <row r="7545" customFormat="1" x14ac:dyDescent="0.25"/>
    <row r="7546" customFormat="1" x14ac:dyDescent="0.25"/>
    <row r="7547" customFormat="1" x14ac:dyDescent="0.25"/>
    <row r="7548" customFormat="1" x14ac:dyDescent="0.25"/>
    <row r="7549" customFormat="1" x14ac:dyDescent="0.25"/>
    <row r="7550" customFormat="1" x14ac:dyDescent="0.25"/>
    <row r="7551" customFormat="1" x14ac:dyDescent="0.25"/>
    <row r="7552" customFormat="1" x14ac:dyDescent="0.25"/>
    <row r="7553" customFormat="1" x14ac:dyDescent="0.25"/>
    <row r="7554" customFormat="1" x14ac:dyDescent="0.25"/>
    <row r="7555" customFormat="1" x14ac:dyDescent="0.25"/>
    <row r="7556" customFormat="1" x14ac:dyDescent="0.25"/>
    <row r="7557" customFormat="1" x14ac:dyDescent="0.25"/>
    <row r="7558" customFormat="1" x14ac:dyDescent="0.25"/>
    <row r="7559" customFormat="1" x14ac:dyDescent="0.25"/>
    <row r="7560" customFormat="1" x14ac:dyDescent="0.25"/>
    <row r="7561" customFormat="1" x14ac:dyDescent="0.25"/>
    <row r="7562" customFormat="1" x14ac:dyDescent="0.25"/>
    <row r="7563" customFormat="1" x14ac:dyDescent="0.25"/>
    <row r="7564" customFormat="1" x14ac:dyDescent="0.25"/>
    <row r="7565" customFormat="1" x14ac:dyDescent="0.25"/>
    <row r="7566" customFormat="1" x14ac:dyDescent="0.25"/>
    <row r="7567" customFormat="1" x14ac:dyDescent="0.25"/>
    <row r="7568" customFormat="1" x14ac:dyDescent="0.25"/>
    <row r="7569" customFormat="1" x14ac:dyDescent="0.25"/>
    <row r="7570" customFormat="1" x14ac:dyDescent="0.25"/>
    <row r="7571" customFormat="1" x14ac:dyDescent="0.25"/>
    <row r="7572" customFormat="1" x14ac:dyDescent="0.25"/>
    <row r="7573" customFormat="1" x14ac:dyDescent="0.25"/>
    <row r="7574" customFormat="1" x14ac:dyDescent="0.25"/>
    <row r="7575" customFormat="1" x14ac:dyDescent="0.25"/>
    <row r="7576" customFormat="1" x14ac:dyDescent="0.25"/>
    <row r="7577" customFormat="1" x14ac:dyDescent="0.25"/>
    <row r="7578" customFormat="1" x14ac:dyDescent="0.25"/>
    <row r="7579" customFormat="1" x14ac:dyDescent="0.25"/>
    <row r="7580" customFormat="1" x14ac:dyDescent="0.25"/>
    <row r="7581" customFormat="1" x14ac:dyDescent="0.25"/>
    <row r="7582" customFormat="1" x14ac:dyDescent="0.25"/>
    <row r="7583" customFormat="1" x14ac:dyDescent="0.25"/>
    <row r="7584" customFormat="1" x14ac:dyDescent="0.25"/>
    <row r="7585" customFormat="1" x14ac:dyDescent="0.25"/>
    <row r="7586" customFormat="1" x14ac:dyDescent="0.25"/>
    <row r="7587" customFormat="1" x14ac:dyDescent="0.25"/>
    <row r="7588" customFormat="1" x14ac:dyDescent="0.25"/>
    <row r="7589" customFormat="1" x14ac:dyDescent="0.25"/>
    <row r="7590" customFormat="1" x14ac:dyDescent="0.25"/>
    <row r="7591" customFormat="1" x14ac:dyDescent="0.25"/>
    <row r="7592" customFormat="1" x14ac:dyDescent="0.25"/>
    <row r="7593" customFormat="1" x14ac:dyDescent="0.25"/>
    <row r="7594" customFormat="1" x14ac:dyDescent="0.25"/>
    <row r="7595" customFormat="1" x14ac:dyDescent="0.25"/>
    <row r="7596" customFormat="1" x14ac:dyDescent="0.25"/>
    <row r="7597" customFormat="1" x14ac:dyDescent="0.25"/>
    <row r="7598" customFormat="1" x14ac:dyDescent="0.25"/>
    <row r="7599" customFormat="1" x14ac:dyDescent="0.25"/>
    <row r="7600" customFormat="1" x14ac:dyDescent="0.25"/>
    <row r="7601" customFormat="1" x14ac:dyDescent="0.25"/>
    <row r="7602" customFormat="1" x14ac:dyDescent="0.25"/>
    <row r="7603" customFormat="1" x14ac:dyDescent="0.25"/>
    <row r="7604" customFormat="1" x14ac:dyDescent="0.25"/>
    <row r="7605" customFormat="1" x14ac:dyDescent="0.25"/>
    <row r="7606" customFormat="1" x14ac:dyDescent="0.25"/>
    <row r="7607" customFormat="1" x14ac:dyDescent="0.25"/>
    <row r="7608" customFormat="1" x14ac:dyDescent="0.25"/>
    <row r="7609" customFormat="1" x14ac:dyDescent="0.25"/>
    <row r="7610" customFormat="1" x14ac:dyDescent="0.25"/>
    <row r="7611" customFormat="1" x14ac:dyDescent="0.25"/>
    <row r="7612" customFormat="1" x14ac:dyDescent="0.25"/>
    <row r="7613" customFormat="1" x14ac:dyDescent="0.25"/>
    <row r="7614" customFormat="1" x14ac:dyDescent="0.25"/>
    <row r="7615" customFormat="1" x14ac:dyDescent="0.25"/>
    <row r="7616" customFormat="1" x14ac:dyDescent="0.25"/>
    <row r="7617" customFormat="1" x14ac:dyDescent="0.25"/>
    <row r="7618" customFormat="1" x14ac:dyDescent="0.25"/>
    <row r="7619" customFormat="1" x14ac:dyDescent="0.25"/>
    <row r="7620" customFormat="1" x14ac:dyDescent="0.25"/>
    <row r="7621" customFormat="1" x14ac:dyDescent="0.25"/>
    <row r="7622" customFormat="1" x14ac:dyDescent="0.25"/>
    <row r="7623" customFormat="1" x14ac:dyDescent="0.25"/>
    <row r="7624" customFormat="1" x14ac:dyDescent="0.25"/>
    <row r="7625" customFormat="1" x14ac:dyDescent="0.25"/>
    <row r="7626" customFormat="1" x14ac:dyDescent="0.25"/>
    <row r="7627" customFormat="1" x14ac:dyDescent="0.25"/>
    <row r="7628" customFormat="1" x14ac:dyDescent="0.25"/>
    <row r="7629" customFormat="1" x14ac:dyDescent="0.25"/>
    <row r="7630" customFormat="1" x14ac:dyDescent="0.25"/>
    <row r="7631" customFormat="1" x14ac:dyDescent="0.25"/>
    <row r="7632" customFormat="1" x14ac:dyDescent="0.25"/>
    <row r="7633" customFormat="1" x14ac:dyDescent="0.25"/>
    <row r="7634" customFormat="1" x14ac:dyDescent="0.25"/>
    <row r="7635" customFormat="1" x14ac:dyDescent="0.25"/>
    <row r="7636" customFormat="1" x14ac:dyDescent="0.25"/>
    <row r="7637" customFormat="1" x14ac:dyDescent="0.25"/>
    <row r="7638" customFormat="1" x14ac:dyDescent="0.25"/>
    <row r="7639" customFormat="1" x14ac:dyDescent="0.25"/>
    <row r="7640" customFormat="1" x14ac:dyDescent="0.25"/>
    <row r="7641" customFormat="1" x14ac:dyDescent="0.25"/>
    <row r="7642" customFormat="1" x14ac:dyDescent="0.25"/>
    <row r="7643" customFormat="1" x14ac:dyDescent="0.25"/>
    <row r="7644" customFormat="1" x14ac:dyDescent="0.25"/>
    <row r="7645" customFormat="1" x14ac:dyDescent="0.25"/>
    <row r="7646" customFormat="1" x14ac:dyDescent="0.25"/>
    <row r="7647" customFormat="1" x14ac:dyDescent="0.25"/>
    <row r="7648" customFormat="1" x14ac:dyDescent="0.25"/>
    <row r="7649" customFormat="1" x14ac:dyDescent="0.25"/>
    <row r="7650" customFormat="1" x14ac:dyDescent="0.25"/>
    <row r="7651" customFormat="1" x14ac:dyDescent="0.25"/>
    <row r="7652" customFormat="1" x14ac:dyDescent="0.25"/>
    <row r="7653" customFormat="1" x14ac:dyDescent="0.25"/>
    <row r="7654" customFormat="1" x14ac:dyDescent="0.25"/>
    <row r="7655" customFormat="1" x14ac:dyDescent="0.25"/>
    <row r="7656" customFormat="1" x14ac:dyDescent="0.25"/>
    <row r="7657" customFormat="1" x14ac:dyDescent="0.25"/>
    <row r="7658" customFormat="1" x14ac:dyDescent="0.25"/>
    <row r="7659" customFormat="1" x14ac:dyDescent="0.25"/>
    <row r="7660" customFormat="1" x14ac:dyDescent="0.25"/>
    <row r="7661" customFormat="1" x14ac:dyDescent="0.25"/>
    <row r="7662" customFormat="1" x14ac:dyDescent="0.25"/>
    <row r="7663" customFormat="1" x14ac:dyDescent="0.25"/>
    <row r="7664" customFormat="1" x14ac:dyDescent="0.25"/>
    <row r="7665" customFormat="1" x14ac:dyDescent="0.25"/>
    <row r="7666" customFormat="1" x14ac:dyDescent="0.25"/>
    <row r="7667" customFormat="1" x14ac:dyDescent="0.25"/>
    <row r="7668" customFormat="1" x14ac:dyDescent="0.25"/>
    <row r="7669" customFormat="1" x14ac:dyDescent="0.25"/>
    <row r="7670" customFormat="1" x14ac:dyDescent="0.25"/>
    <row r="7671" customFormat="1" x14ac:dyDescent="0.25"/>
    <row r="7672" customFormat="1" x14ac:dyDescent="0.25"/>
    <row r="7673" customFormat="1" x14ac:dyDescent="0.25"/>
    <row r="7674" customFormat="1" x14ac:dyDescent="0.25"/>
    <row r="7675" customFormat="1" x14ac:dyDescent="0.25"/>
    <row r="7676" customFormat="1" x14ac:dyDescent="0.25"/>
    <row r="7677" customFormat="1" x14ac:dyDescent="0.25"/>
    <row r="7678" customFormat="1" x14ac:dyDescent="0.25"/>
    <row r="7679" customFormat="1" x14ac:dyDescent="0.25"/>
    <row r="7680" customFormat="1" x14ac:dyDescent="0.25"/>
    <row r="7681" customFormat="1" x14ac:dyDescent="0.25"/>
    <row r="7682" customFormat="1" x14ac:dyDescent="0.25"/>
    <row r="7683" customFormat="1" x14ac:dyDescent="0.25"/>
    <row r="7684" customFormat="1" x14ac:dyDescent="0.25"/>
    <row r="7685" customFormat="1" x14ac:dyDescent="0.25"/>
    <row r="7686" customFormat="1" x14ac:dyDescent="0.25"/>
    <row r="7687" customFormat="1" x14ac:dyDescent="0.25"/>
    <row r="7688" customFormat="1" x14ac:dyDescent="0.25"/>
    <row r="7689" customFormat="1" x14ac:dyDescent="0.25"/>
    <row r="7690" customFormat="1" x14ac:dyDescent="0.25"/>
    <row r="7691" customFormat="1" x14ac:dyDescent="0.25"/>
    <row r="7692" customFormat="1" x14ac:dyDescent="0.25"/>
    <row r="7693" customFormat="1" x14ac:dyDescent="0.25"/>
    <row r="7694" customFormat="1" x14ac:dyDescent="0.25"/>
    <row r="7695" customFormat="1" x14ac:dyDescent="0.25"/>
    <row r="7696" customFormat="1" x14ac:dyDescent="0.25"/>
    <row r="7697" customFormat="1" x14ac:dyDescent="0.25"/>
    <row r="7698" customFormat="1" x14ac:dyDescent="0.25"/>
    <row r="7699" customFormat="1" x14ac:dyDescent="0.25"/>
    <row r="7700" customFormat="1" x14ac:dyDescent="0.25"/>
    <row r="7701" customFormat="1" x14ac:dyDescent="0.25"/>
    <row r="7702" customFormat="1" x14ac:dyDescent="0.25"/>
    <row r="7703" customFormat="1" x14ac:dyDescent="0.25"/>
    <row r="7704" customFormat="1" x14ac:dyDescent="0.25"/>
    <row r="7705" customFormat="1" x14ac:dyDescent="0.25"/>
    <row r="7706" customFormat="1" x14ac:dyDescent="0.25"/>
    <row r="7707" customFormat="1" x14ac:dyDescent="0.25"/>
    <row r="7708" customFormat="1" x14ac:dyDescent="0.25"/>
    <row r="7709" customFormat="1" x14ac:dyDescent="0.25"/>
    <row r="7710" customFormat="1" x14ac:dyDescent="0.25"/>
    <row r="7711" customFormat="1" x14ac:dyDescent="0.25"/>
    <row r="7712" customFormat="1" x14ac:dyDescent="0.25"/>
    <row r="7713" customFormat="1" x14ac:dyDescent="0.25"/>
    <row r="7714" customFormat="1" x14ac:dyDescent="0.25"/>
    <row r="7715" customFormat="1" x14ac:dyDescent="0.25"/>
    <row r="7716" customFormat="1" x14ac:dyDescent="0.25"/>
    <row r="7717" customFormat="1" x14ac:dyDescent="0.25"/>
    <row r="7718" customFormat="1" x14ac:dyDescent="0.25"/>
    <row r="7719" customFormat="1" x14ac:dyDescent="0.25"/>
    <row r="7720" customFormat="1" x14ac:dyDescent="0.25"/>
    <row r="7721" customFormat="1" x14ac:dyDescent="0.25"/>
    <row r="7722" customFormat="1" x14ac:dyDescent="0.25"/>
    <row r="7723" customFormat="1" x14ac:dyDescent="0.25"/>
    <row r="7724" customFormat="1" x14ac:dyDescent="0.25"/>
    <row r="7725" customFormat="1" x14ac:dyDescent="0.25"/>
    <row r="7726" customFormat="1" x14ac:dyDescent="0.25"/>
    <row r="7727" customFormat="1" x14ac:dyDescent="0.25"/>
    <row r="7728" customFormat="1" x14ac:dyDescent="0.25"/>
    <row r="7729" customFormat="1" x14ac:dyDescent="0.25"/>
    <row r="7730" customFormat="1" x14ac:dyDescent="0.25"/>
    <row r="7731" customFormat="1" x14ac:dyDescent="0.25"/>
    <row r="7732" customFormat="1" x14ac:dyDescent="0.25"/>
    <row r="7733" customFormat="1" x14ac:dyDescent="0.25"/>
    <row r="7734" customFormat="1" x14ac:dyDescent="0.25"/>
    <row r="7735" customFormat="1" x14ac:dyDescent="0.25"/>
    <row r="7736" customFormat="1" x14ac:dyDescent="0.25"/>
    <row r="7737" customFormat="1" x14ac:dyDescent="0.25"/>
    <row r="7738" customFormat="1" x14ac:dyDescent="0.25"/>
    <row r="7739" customFormat="1" x14ac:dyDescent="0.25"/>
    <row r="7740" customFormat="1" x14ac:dyDescent="0.25"/>
    <row r="7741" customFormat="1" x14ac:dyDescent="0.25"/>
    <row r="7742" customFormat="1" x14ac:dyDescent="0.25"/>
    <row r="7743" customFormat="1" x14ac:dyDescent="0.25"/>
    <row r="7744" customFormat="1" x14ac:dyDescent="0.25"/>
    <row r="7745" customFormat="1" x14ac:dyDescent="0.25"/>
    <row r="7746" customFormat="1" x14ac:dyDescent="0.25"/>
    <row r="7747" customFormat="1" x14ac:dyDescent="0.25"/>
    <row r="7748" customFormat="1" x14ac:dyDescent="0.25"/>
    <row r="7749" customFormat="1" x14ac:dyDescent="0.25"/>
    <row r="7750" customFormat="1" x14ac:dyDescent="0.25"/>
    <row r="7751" customFormat="1" x14ac:dyDescent="0.25"/>
    <row r="7752" customFormat="1" x14ac:dyDescent="0.25"/>
    <row r="7753" customFormat="1" x14ac:dyDescent="0.25"/>
    <row r="7754" customFormat="1" x14ac:dyDescent="0.25"/>
    <row r="7755" customFormat="1" x14ac:dyDescent="0.25"/>
    <row r="7756" customFormat="1" x14ac:dyDescent="0.25"/>
    <row r="7757" customFormat="1" x14ac:dyDescent="0.25"/>
    <row r="7758" customFormat="1" x14ac:dyDescent="0.25"/>
    <row r="7759" customFormat="1" x14ac:dyDescent="0.25"/>
    <row r="7760" customFormat="1" x14ac:dyDescent="0.25"/>
    <row r="7761" customFormat="1" x14ac:dyDescent="0.25"/>
    <row r="7762" customFormat="1" x14ac:dyDescent="0.25"/>
    <row r="7763" customFormat="1" x14ac:dyDescent="0.25"/>
    <row r="7764" customFormat="1" x14ac:dyDescent="0.25"/>
    <row r="7765" customFormat="1" x14ac:dyDescent="0.25"/>
    <row r="7766" customFormat="1" x14ac:dyDescent="0.25"/>
    <row r="7767" customFormat="1" x14ac:dyDescent="0.25"/>
    <row r="7768" customFormat="1" x14ac:dyDescent="0.25"/>
    <row r="7769" customFormat="1" x14ac:dyDescent="0.25"/>
    <row r="7770" customFormat="1" x14ac:dyDescent="0.25"/>
    <row r="7771" customFormat="1" x14ac:dyDescent="0.25"/>
    <row r="7772" customFormat="1" x14ac:dyDescent="0.25"/>
    <row r="7773" customFormat="1" x14ac:dyDescent="0.25"/>
    <row r="7774" customFormat="1" x14ac:dyDescent="0.25"/>
    <row r="7775" customFormat="1" x14ac:dyDescent="0.25"/>
    <row r="7776" customFormat="1" x14ac:dyDescent="0.25"/>
    <row r="7777" customFormat="1" x14ac:dyDescent="0.25"/>
    <row r="7778" customFormat="1" x14ac:dyDescent="0.25"/>
    <row r="7779" customFormat="1" x14ac:dyDescent="0.25"/>
    <row r="7780" customFormat="1" x14ac:dyDescent="0.25"/>
    <row r="7781" customFormat="1" x14ac:dyDescent="0.25"/>
    <row r="7782" customFormat="1" x14ac:dyDescent="0.25"/>
    <row r="7783" customFormat="1" x14ac:dyDescent="0.25"/>
    <row r="7784" customFormat="1" x14ac:dyDescent="0.25"/>
    <row r="7785" customFormat="1" x14ac:dyDescent="0.25"/>
    <row r="7786" customFormat="1" x14ac:dyDescent="0.25"/>
    <row r="7787" customFormat="1" x14ac:dyDescent="0.25"/>
    <row r="7788" customFormat="1" x14ac:dyDescent="0.25"/>
    <row r="7789" customFormat="1" x14ac:dyDescent="0.25"/>
    <row r="7790" customFormat="1" x14ac:dyDescent="0.25"/>
    <row r="7791" customFormat="1" x14ac:dyDescent="0.25"/>
    <row r="7792" customFormat="1" x14ac:dyDescent="0.25"/>
    <row r="7793" customFormat="1" x14ac:dyDescent="0.25"/>
    <row r="7794" customFormat="1" x14ac:dyDescent="0.25"/>
    <row r="7795" customFormat="1" x14ac:dyDescent="0.25"/>
    <row r="7796" customFormat="1" x14ac:dyDescent="0.25"/>
    <row r="7797" customFormat="1" x14ac:dyDescent="0.25"/>
    <row r="7798" customFormat="1" x14ac:dyDescent="0.25"/>
    <row r="7799" customFormat="1" x14ac:dyDescent="0.25"/>
    <row r="7800" customFormat="1" x14ac:dyDescent="0.25"/>
    <row r="7801" customFormat="1" x14ac:dyDescent="0.25"/>
    <row r="7802" customFormat="1" x14ac:dyDescent="0.25"/>
    <row r="7803" customFormat="1" x14ac:dyDescent="0.25"/>
    <row r="7804" customFormat="1" x14ac:dyDescent="0.25"/>
    <row r="7805" customFormat="1" x14ac:dyDescent="0.25"/>
    <row r="7806" customFormat="1" x14ac:dyDescent="0.25"/>
    <row r="7807" customFormat="1" x14ac:dyDescent="0.25"/>
    <row r="7808" customFormat="1" x14ac:dyDescent="0.25"/>
    <row r="7809" customFormat="1" x14ac:dyDescent="0.25"/>
    <row r="7810" customFormat="1" x14ac:dyDescent="0.25"/>
    <row r="7811" customFormat="1" x14ac:dyDescent="0.25"/>
    <row r="7812" customFormat="1" x14ac:dyDescent="0.25"/>
    <row r="7813" customFormat="1" x14ac:dyDescent="0.25"/>
    <row r="7814" customFormat="1" x14ac:dyDescent="0.25"/>
    <row r="7815" customFormat="1" x14ac:dyDescent="0.25"/>
    <row r="7816" customFormat="1" x14ac:dyDescent="0.25"/>
    <row r="7817" customFormat="1" x14ac:dyDescent="0.25"/>
    <row r="7818" customFormat="1" x14ac:dyDescent="0.25"/>
    <row r="7819" customFormat="1" x14ac:dyDescent="0.25"/>
    <row r="7820" customFormat="1" x14ac:dyDescent="0.25"/>
    <row r="7821" customFormat="1" x14ac:dyDescent="0.25"/>
    <row r="7822" customFormat="1" x14ac:dyDescent="0.25"/>
    <row r="7823" customFormat="1" x14ac:dyDescent="0.25"/>
    <row r="7824" customFormat="1" x14ac:dyDescent="0.25"/>
    <row r="7825" customFormat="1" x14ac:dyDescent="0.25"/>
    <row r="7826" customFormat="1" x14ac:dyDescent="0.25"/>
    <row r="7827" customFormat="1" x14ac:dyDescent="0.25"/>
    <row r="7828" customFormat="1" x14ac:dyDescent="0.25"/>
    <row r="7829" customFormat="1" x14ac:dyDescent="0.25"/>
    <row r="7830" customFormat="1" x14ac:dyDescent="0.25"/>
    <row r="7831" customFormat="1" x14ac:dyDescent="0.25"/>
    <row r="7832" customFormat="1" x14ac:dyDescent="0.25"/>
    <row r="7833" customFormat="1" x14ac:dyDescent="0.25"/>
    <row r="7834" customFormat="1" x14ac:dyDescent="0.25"/>
    <row r="7835" customFormat="1" x14ac:dyDescent="0.25"/>
    <row r="7836" customFormat="1" x14ac:dyDescent="0.25"/>
    <row r="7837" customFormat="1" x14ac:dyDescent="0.25"/>
    <row r="7838" customFormat="1" x14ac:dyDescent="0.25"/>
    <row r="7839" customFormat="1" x14ac:dyDescent="0.25"/>
    <row r="7840" customFormat="1" x14ac:dyDescent="0.25"/>
    <row r="7841" customFormat="1" x14ac:dyDescent="0.25"/>
    <row r="7842" customFormat="1" x14ac:dyDescent="0.25"/>
    <row r="7843" customFormat="1" x14ac:dyDescent="0.25"/>
    <row r="7844" customFormat="1" x14ac:dyDescent="0.25"/>
    <row r="7845" customFormat="1" x14ac:dyDescent="0.25"/>
    <row r="7846" customFormat="1" x14ac:dyDescent="0.25"/>
    <row r="7847" customFormat="1" x14ac:dyDescent="0.25"/>
    <row r="7848" customFormat="1" x14ac:dyDescent="0.25"/>
    <row r="7849" customFormat="1" x14ac:dyDescent="0.25"/>
    <row r="7850" customFormat="1" x14ac:dyDescent="0.25"/>
    <row r="7851" customFormat="1" x14ac:dyDescent="0.25"/>
    <row r="7852" customFormat="1" x14ac:dyDescent="0.25"/>
    <row r="7853" customFormat="1" x14ac:dyDescent="0.25"/>
    <row r="7854" customFormat="1" x14ac:dyDescent="0.25"/>
    <row r="7855" customFormat="1" x14ac:dyDescent="0.25"/>
    <row r="7856" customFormat="1" x14ac:dyDescent="0.25"/>
    <row r="7857" customFormat="1" x14ac:dyDescent="0.25"/>
    <row r="7858" customFormat="1" x14ac:dyDescent="0.25"/>
    <row r="7859" customFormat="1" x14ac:dyDescent="0.25"/>
    <row r="7860" customFormat="1" x14ac:dyDescent="0.25"/>
    <row r="7861" customFormat="1" x14ac:dyDescent="0.25"/>
    <row r="7862" customFormat="1" x14ac:dyDescent="0.25"/>
    <row r="7863" customFormat="1" x14ac:dyDescent="0.25"/>
    <row r="7864" customFormat="1" x14ac:dyDescent="0.25"/>
    <row r="7865" customFormat="1" x14ac:dyDescent="0.25"/>
    <row r="7866" customFormat="1" x14ac:dyDescent="0.25"/>
    <row r="7867" customFormat="1" x14ac:dyDescent="0.25"/>
    <row r="7868" customFormat="1" x14ac:dyDescent="0.25"/>
    <row r="7869" customFormat="1" x14ac:dyDescent="0.25"/>
    <row r="7870" customFormat="1" x14ac:dyDescent="0.25"/>
    <row r="7871" customFormat="1" x14ac:dyDescent="0.25"/>
    <row r="7872" customFormat="1" x14ac:dyDescent="0.25"/>
    <row r="7873" customFormat="1" x14ac:dyDescent="0.25"/>
    <row r="7874" customFormat="1" x14ac:dyDescent="0.25"/>
    <row r="7875" customFormat="1" x14ac:dyDescent="0.25"/>
    <row r="7876" customFormat="1" x14ac:dyDescent="0.25"/>
    <row r="7877" customFormat="1" x14ac:dyDescent="0.25"/>
    <row r="7878" customFormat="1" x14ac:dyDescent="0.25"/>
    <row r="7879" customFormat="1" x14ac:dyDescent="0.25"/>
    <row r="7880" customFormat="1" x14ac:dyDescent="0.25"/>
    <row r="7881" customFormat="1" x14ac:dyDescent="0.25"/>
    <row r="7882" customFormat="1" x14ac:dyDescent="0.25"/>
    <row r="7883" customFormat="1" x14ac:dyDescent="0.25"/>
    <row r="7884" customFormat="1" x14ac:dyDescent="0.25"/>
    <row r="7885" customFormat="1" x14ac:dyDescent="0.25"/>
    <row r="7886" customFormat="1" x14ac:dyDescent="0.25"/>
    <row r="7887" customFormat="1" x14ac:dyDescent="0.25"/>
    <row r="7888" customFormat="1" x14ac:dyDescent="0.25"/>
    <row r="7889" customFormat="1" x14ac:dyDescent="0.25"/>
    <row r="7890" customFormat="1" x14ac:dyDescent="0.25"/>
    <row r="7891" customFormat="1" x14ac:dyDescent="0.25"/>
    <row r="7892" customFormat="1" x14ac:dyDescent="0.25"/>
    <row r="7893" customFormat="1" x14ac:dyDescent="0.25"/>
    <row r="7894" customFormat="1" x14ac:dyDescent="0.25"/>
    <row r="7895" customFormat="1" x14ac:dyDescent="0.25"/>
    <row r="7896" customFormat="1" x14ac:dyDescent="0.25"/>
    <row r="7897" customFormat="1" x14ac:dyDescent="0.25"/>
    <row r="7898" customFormat="1" x14ac:dyDescent="0.25"/>
    <row r="7899" customFormat="1" x14ac:dyDescent="0.25"/>
    <row r="7900" customFormat="1" x14ac:dyDescent="0.25"/>
    <row r="7901" customFormat="1" x14ac:dyDescent="0.25"/>
    <row r="7902" customFormat="1" x14ac:dyDescent="0.25"/>
    <row r="7903" customFormat="1" x14ac:dyDescent="0.25"/>
    <row r="7904" customFormat="1" x14ac:dyDescent="0.25"/>
    <row r="7905" customFormat="1" x14ac:dyDescent="0.25"/>
    <row r="7906" customFormat="1" x14ac:dyDescent="0.25"/>
    <row r="7907" customFormat="1" x14ac:dyDescent="0.25"/>
    <row r="7908" customFormat="1" x14ac:dyDescent="0.25"/>
    <row r="7909" customFormat="1" x14ac:dyDescent="0.25"/>
    <row r="7910" customFormat="1" x14ac:dyDescent="0.25"/>
    <row r="7911" customFormat="1" x14ac:dyDescent="0.25"/>
    <row r="7912" customFormat="1" x14ac:dyDescent="0.25"/>
    <row r="7913" customFormat="1" x14ac:dyDescent="0.25"/>
    <row r="7914" customFormat="1" x14ac:dyDescent="0.25"/>
    <row r="7915" customFormat="1" x14ac:dyDescent="0.25"/>
    <row r="7916" customFormat="1" x14ac:dyDescent="0.25"/>
    <row r="7917" customFormat="1" x14ac:dyDescent="0.25"/>
    <row r="7918" customFormat="1" x14ac:dyDescent="0.25"/>
    <row r="7919" customFormat="1" x14ac:dyDescent="0.25"/>
    <row r="7920" customFormat="1" x14ac:dyDescent="0.25"/>
    <row r="7921" customFormat="1" x14ac:dyDescent="0.25"/>
    <row r="7922" customFormat="1" x14ac:dyDescent="0.25"/>
    <row r="7923" customFormat="1" x14ac:dyDescent="0.25"/>
    <row r="7924" customFormat="1" x14ac:dyDescent="0.25"/>
    <row r="7925" customFormat="1" x14ac:dyDescent="0.25"/>
    <row r="7926" customFormat="1" x14ac:dyDescent="0.25"/>
    <row r="7927" customFormat="1" x14ac:dyDescent="0.25"/>
    <row r="7928" customFormat="1" x14ac:dyDescent="0.25"/>
    <row r="7929" customFormat="1" x14ac:dyDescent="0.25"/>
    <row r="7930" customFormat="1" x14ac:dyDescent="0.25"/>
    <row r="7931" customFormat="1" x14ac:dyDescent="0.25"/>
    <row r="7932" customFormat="1" x14ac:dyDescent="0.25"/>
    <row r="7933" customFormat="1" x14ac:dyDescent="0.25"/>
    <row r="7934" customFormat="1" x14ac:dyDescent="0.25"/>
    <row r="7935" customFormat="1" x14ac:dyDescent="0.25"/>
    <row r="7936" customFormat="1" x14ac:dyDescent="0.25"/>
    <row r="7937" customFormat="1" x14ac:dyDescent="0.25"/>
    <row r="7938" customFormat="1" x14ac:dyDescent="0.25"/>
    <row r="7939" customFormat="1" x14ac:dyDescent="0.25"/>
    <row r="7940" customFormat="1" x14ac:dyDescent="0.25"/>
    <row r="7941" customFormat="1" x14ac:dyDescent="0.25"/>
    <row r="7942" customFormat="1" x14ac:dyDescent="0.25"/>
    <row r="7943" customFormat="1" x14ac:dyDescent="0.25"/>
    <row r="7944" customFormat="1" x14ac:dyDescent="0.25"/>
    <row r="7945" customFormat="1" x14ac:dyDescent="0.25"/>
    <row r="7946" customFormat="1" x14ac:dyDescent="0.25"/>
    <row r="7947" customFormat="1" x14ac:dyDescent="0.25"/>
    <row r="7948" customFormat="1" x14ac:dyDescent="0.25"/>
    <row r="7949" customFormat="1" x14ac:dyDescent="0.25"/>
    <row r="7950" customFormat="1" x14ac:dyDescent="0.25"/>
    <row r="7951" customFormat="1" x14ac:dyDescent="0.25"/>
    <row r="7952" customFormat="1" x14ac:dyDescent="0.25"/>
    <row r="7953" customFormat="1" x14ac:dyDescent="0.25"/>
    <row r="7954" customFormat="1" x14ac:dyDescent="0.25"/>
    <row r="7955" customFormat="1" x14ac:dyDescent="0.25"/>
    <row r="7956" customFormat="1" x14ac:dyDescent="0.25"/>
    <row r="7957" customFormat="1" x14ac:dyDescent="0.25"/>
    <row r="7958" customFormat="1" x14ac:dyDescent="0.25"/>
    <row r="7959" customFormat="1" x14ac:dyDescent="0.25"/>
    <row r="7960" customFormat="1" x14ac:dyDescent="0.25"/>
    <row r="7961" customFormat="1" x14ac:dyDescent="0.25"/>
    <row r="7962" customFormat="1" x14ac:dyDescent="0.25"/>
    <row r="7963" customFormat="1" x14ac:dyDescent="0.25"/>
    <row r="7964" customFormat="1" x14ac:dyDescent="0.25"/>
    <row r="7965" customFormat="1" x14ac:dyDescent="0.25"/>
    <row r="7966" customFormat="1" x14ac:dyDescent="0.25"/>
    <row r="7967" customFormat="1" x14ac:dyDescent="0.25"/>
    <row r="7968" customFormat="1" x14ac:dyDescent="0.25"/>
    <row r="7969" customFormat="1" x14ac:dyDescent="0.25"/>
    <row r="7970" customFormat="1" x14ac:dyDescent="0.25"/>
    <row r="7971" customFormat="1" x14ac:dyDescent="0.25"/>
    <row r="7972" customFormat="1" x14ac:dyDescent="0.25"/>
    <row r="7973" customFormat="1" x14ac:dyDescent="0.25"/>
    <row r="7974" customFormat="1" x14ac:dyDescent="0.25"/>
    <row r="7975" customFormat="1" x14ac:dyDescent="0.25"/>
    <row r="7976" customFormat="1" x14ac:dyDescent="0.25"/>
    <row r="7977" customFormat="1" x14ac:dyDescent="0.25"/>
    <row r="7978" customFormat="1" x14ac:dyDescent="0.25"/>
    <row r="7979" customFormat="1" x14ac:dyDescent="0.25"/>
    <row r="7980" customFormat="1" x14ac:dyDescent="0.25"/>
    <row r="7981" customFormat="1" x14ac:dyDescent="0.25"/>
    <row r="7982" customFormat="1" x14ac:dyDescent="0.25"/>
    <row r="7983" customFormat="1" x14ac:dyDescent="0.25"/>
    <row r="7984" customFormat="1" x14ac:dyDescent="0.25"/>
    <row r="7985" customFormat="1" x14ac:dyDescent="0.25"/>
    <row r="7986" customFormat="1" x14ac:dyDescent="0.25"/>
    <row r="7987" customFormat="1" x14ac:dyDescent="0.25"/>
    <row r="7988" customFormat="1" x14ac:dyDescent="0.25"/>
    <row r="7989" customFormat="1" x14ac:dyDescent="0.25"/>
    <row r="7990" customFormat="1" x14ac:dyDescent="0.25"/>
    <row r="7991" customFormat="1" x14ac:dyDescent="0.25"/>
    <row r="7992" customFormat="1" x14ac:dyDescent="0.25"/>
    <row r="7993" customFormat="1" x14ac:dyDescent="0.25"/>
    <row r="7994" customFormat="1" x14ac:dyDescent="0.25"/>
    <row r="7995" customFormat="1" x14ac:dyDescent="0.25"/>
    <row r="7996" customFormat="1" x14ac:dyDescent="0.25"/>
    <row r="7997" customFormat="1" x14ac:dyDescent="0.25"/>
    <row r="7998" customFormat="1" x14ac:dyDescent="0.25"/>
    <row r="7999" customFormat="1" x14ac:dyDescent="0.25"/>
    <row r="8000" customFormat="1" x14ac:dyDescent="0.25"/>
    <row r="8001" customFormat="1" x14ac:dyDescent="0.25"/>
    <row r="8002" customFormat="1" x14ac:dyDescent="0.25"/>
    <row r="8003" customFormat="1" x14ac:dyDescent="0.25"/>
    <row r="8004" customFormat="1" x14ac:dyDescent="0.25"/>
    <row r="8005" customFormat="1" x14ac:dyDescent="0.25"/>
    <row r="8006" customFormat="1" x14ac:dyDescent="0.25"/>
    <row r="8007" customFormat="1" x14ac:dyDescent="0.25"/>
    <row r="8008" customFormat="1" x14ac:dyDescent="0.25"/>
    <row r="8009" customFormat="1" x14ac:dyDescent="0.25"/>
    <row r="8010" customFormat="1" x14ac:dyDescent="0.25"/>
    <row r="8011" customFormat="1" x14ac:dyDescent="0.25"/>
    <row r="8012" customFormat="1" x14ac:dyDescent="0.25"/>
    <row r="8013" customFormat="1" x14ac:dyDescent="0.25"/>
    <row r="8014" customFormat="1" x14ac:dyDescent="0.25"/>
    <row r="8015" customFormat="1" x14ac:dyDescent="0.25"/>
    <row r="8016" customFormat="1" x14ac:dyDescent="0.25"/>
    <row r="8017" customFormat="1" x14ac:dyDescent="0.25"/>
    <row r="8018" customFormat="1" x14ac:dyDescent="0.25"/>
    <row r="8019" customFormat="1" x14ac:dyDescent="0.25"/>
    <row r="8020" customFormat="1" x14ac:dyDescent="0.25"/>
    <row r="8021" customFormat="1" x14ac:dyDescent="0.25"/>
    <row r="8022" customFormat="1" x14ac:dyDescent="0.25"/>
    <row r="8023" customFormat="1" x14ac:dyDescent="0.25"/>
    <row r="8024" customFormat="1" x14ac:dyDescent="0.25"/>
    <row r="8025" customFormat="1" x14ac:dyDescent="0.25"/>
    <row r="8026" customFormat="1" x14ac:dyDescent="0.25"/>
    <row r="8027" customFormat="1" x14ac:dyDescent="0.25"/>
    <row r="8028" customFormat="1" x14ac:dyDescent="0.25"/>
    <row r="8029" customFormat="1" x14ac:dyDescent="0.25"/>
    <row r="8030" customFormat="1" x14ac:dyDescent="0.25"/>
    <row r="8031" customFormat="1" x14ac:dyDescent="0.25"/>
    <row r="8032" customFormat="1" x14ac:dyDescent="0.25"/>
    <row r="8033" customFormat="1" x14ac:dyDescent="0.25"/>
    <row r="8034" customFormat="1" x14ac:dyDescent="0.25"/>
    <row r="8035" customFormat="1" x14ac:dyDescent="0.25"/>
    <row r="8036" customFormat="1" x14ac:dyDescent="0.25"/>
    <row r="8037" customFormat="1" x14ac:dyDescent="0.25"/>
    <row r="8038" customFormat="1" x14ac:dyDescent="0.25"/>
    <row r="8039" customFormat="1" x14ac:dyDescent="0.25"/>
    <row r="8040" customFormat="1" x14ac:dyDescent="0.25"/>
    <row r="8041" customFormat="1" x14ac:dyDescent="0.25"/>
    <row r="8042" customFormat="1" x14ac:dyDescent="0.25"/>
    <row r="8043" customFormat="1" x14ac:dyDescent="0.25"/>
    <row r="8044" customFormat="1" x14ac:dyDescent="0.25"/>
    <row r="8045" customFormat="1" x14ac:dyDescent="0.25"/>
    <row r="8046" customFormat="1" x14ac:dyDescent="0.25"/>
    <row r="8047" customFormat="1" x14ac:dyDescent="0.25"/>
    <row r="8048" customFormat="1" x14ac:dyDescent="0.25"/>
    <row r="8049" customFormat="1" x14ac:dyDescent="0.25"/>
    <row r="8050" customFormat="1" x14ac:dyDescent="0.25"/>
    <row r="8051" customFormat="1" x14ac:dyDescent="0.25"/>
    <row r="8052" customFormat="1" x14ac:dyDescent="0.25"/>
    <row r="8053" customFormat="1" x14ac:dyDescent="0.25"/>
    <row r="8054" customFormat="1" x14ac:dyDescent="0.25"/>
    <row r="8055" customFormat="1" x14ac:dyDescent="0.25"/>
    <row r="8056" customFormat="1" x14ac:dyDescent="0.25"/>
    <row r="8057" customFormat="1" x14ac:dyDescent="0.25"/>
    <row r="8058" customFormat="1" x14ac:dyDescent="0.25"/>
    <row r="8059" customFormat="1" x14ac:dyDescent="0.25"/>
    <row r="8060" customFormat="1" x14ac:dyDescent="0.25"/>
    <row r="8061" customFormat="1" x14ac:dyDescent="0.25"/>
    <row r="8062" customFormat="1" x14ac:dyDescent="0.25"/>
    <row r="8063" customFormat="1" x14ac:dyDescent="0.25"/>
    <row r="8064" customFormat="1" x14ac:dyDescent="0.25"/>
    <row r="8065" customFormat="1" x14ac:dyDescent="0.25"/>
    <row r="8066" customFormat="1" x14ac:dyDescent="0.25"/>
    <row r="8067" customFormat="1" x14ac:dyDescent="0.25"/>
    <row r="8068" customFormat="1" x14ac:dyDescent="0.25"/>
    <row r="8069" customFormat="1" x14ac:dyDescent="0.25"/>
    <row r="8070" customFormat="1" x14ac:dyDescent="0.25"/>
    <row r="8071" customFormat="1" x14ac:dyDescent="0.25"/>
    <row r="8072" customFormat="1" x14ac:dyDescent="0.25"/>
    <row r="8073" customFormat="1" x14ac:dyDescent="0.25"/>
    <row r="8074" customFormat="1" x14ac:dyDescent="0.25"/>
    <row r="8075" customFormat="1" x14ac:dyDescent="0.25"/>
    <row r="8076" customFormat="1" x14ac:dyDescent="0.25"/>
    <row r="8077" customFormat="1" x14ac:dyDescent="0.25"/>
    <row r="8078" customFormat="1" x14ac:dyDescent="0.25"/>
    <row r="8079" customFormat="1" x14ac:dyDescent="0.25"/>
    <row r="8080" customFormat="1" x14ac:dyDescent="0.25"/>
    <row r="8081" customFormat="1" x14ac:dyDescent="0.25"/>
    <row r="8082" customFormat="1" x14ac:dyDescent="0.25"/>
    <row r="8083" customFormat="1" x14ac:dyDescent="0.25"/>
    <row r="8084" customFormat="1" x14ac:dyDescent="0.25"/>
    <row r="8085" customFormat="1" x14ac:dyDescent="0.25"/>
    <row r="8086" customFormat="1" x14ac:dyDescent="0.25"/>
    <row r="8087" customFormat="1" x14ac:dyDescent="0.25"/>
    <row r="8088" customFormat="1" x14ac:dyDescent="0.25"/>
    <row r="8089" customFormat="1" x14ac:dyDescent="0.25"/>
    <row r="8090" customFormat="1" x14ac:dyDescent="0.25"/>
    <row r="8091" customFormat="1" x14ac:dyDescent="0.25"/>
    <row r="8092" customFormat="1" x14ac:dyDescent="0.25"/>
    <row r="8093" customFormat="1" x14ac:dyDescent="0.25"/>
    <row r="8094" customFormat="1" x14ac:dyDescent="0.25"/>
    <row r="8095" customFormat="1" x14ac:dyDescent="0.25"/>
    <row r="8096" customFormat="1" x14ac:dyDescent="0.25"/>
    <row r="8097" customFormat="1" x14ac:dyDescent="0.25"/>
    <row r="8098" customFormat="1" x14ac:dyDescent="0.25"/>
    <row r="8099" customFormat="1" x14ac:dyDescent="0.25"/>
    <row r="8100" customFormat="1" x14ac:dyDescent="0.25"/>
    <row r="8101" customFormat="1" x14ac:dyDescent="0.25"/>
    <row r="8102" customFormat="1" x14ac:dyDescent="0.25"/>
    <row r="8103" customFormat="1" x14ac:dyDescent="0.25"/>
    <row r="8104" customFormat="1" x14ac:dyDescent="0.25"/>
    <row r="8105" customFormat="1" x14ac:dyDescent="0.25"/>
    <row r="8106" customFormat="1" x14ac:dyDescent="0.25"/>
    <row r="8107" customFormat="1" x14ac:dyDescent="0.25"/>
    <row r="8108" customFormat="1" x14ac:dyDescent="0.25"/>
    <row r="8109" customFormat="1" x14ac:dyDescent="0.25"/>
    <row r="8110" customFormat="1" x14ac:dyDescent="0.25"/>
    <row r="8111" customFormat="1" x14ac:dyDescent="0.25"/>
    <row r="8112" customFormat="1" x14ac:dyDescent="0.25"/>
    <row r="8113" customFormat="1" x14ac:dyDescent="0.25"/>
    <row r="8114" customFormat="1" x14ac:dyDescent="0.25"/>
    <row r="8115" customFormat="1" x14ac:dyDescent="0.25"/>
    <row r="8116" customFormat="1" x14ac:dyDescent="0.25"/>
    <row r="8117" customFormat="1" x14ac:dyDescent="0.25"/>
    <row r="8118" customFormat="1" x14ac:dyDescent="0.25"/>
    <row r="8119" customFormat="1" x14ac:dyDescent="0.25"/>
    <row r="8120" customFormat="1" x14ac:dyDescent="0.25"/>
    <row r="8121" customFormat="1" x14ac:dyDescent="0.25"/>
    <row r="8122" customFormat="1" x14ac:dyDescent="0.25"/>
    <row r="8123" customFormat="1" x14ac:dyDescent="0.25"/>
    <row r="8124" customFormat="1" x14ac:dyDescent="0.25"/>
    <row r="8125" customFormat="1" x14ac:dyDescent="0.25"/>
    <row r="8126" customFormat="1" x14ac:dyDescent="0.25"/>
    <row r="8127" customFormat="1" x14ac:dyDescent="0.25"/>
    <row r="8128" customFormat="1" x14ac:dyDescent="0.25"/>
    <row r="8129" customFormat="1" x14ac:dyDescent="0.25"/>
    <row r="8130" customFormat="1" x14ac:dyDescent="0.25"/>
    <row r="8131" customFormat="1" x14ac:dyDescent="0.25"/>
    <row r="8132" customFormat="1" x14ac:dyDescent="0.25"/>
    <row r="8133" customFormat="1" x14ac:dyDescent="0.25"/>
    <row r="8134" customFormat="1" x14ac:dyDescent="0.25"/>
    <row r="8135" customFormat="1" x14ac:dyDescent="0.25"/>
    <row r="8136" customFormat="1" x14ac:dyDescent="0.25"/>
    <row r="8137" customFormat="1" x14ac:dyDescent="0.25"/>
    <row r="8138" customFormat="1" x14ac:dyDescent="0.25"/>
    <row r="8139" customFormat="1" x14ac:dyDescent="0.25"/>
    <row r="8140" customFormat="1" x14ac:dyDescent="0.25"/>
    <row r="8141" customFormat="1" x14ac:dyDescent="0.25"/>
    <row r="8142" customFormat="1" x14ac:dyDescent="0.25"/>
    <row r="8143" customFormat="1" x14ac:dyDescent="0.25"/>
    <row r="8144" customFormat="1" x14ac:dyDescent="0.25"/>
    <row r="8145" customFormat="1" x14ac:dyDescent="0.25"/>
    <row r="8146" customFormat="1" x14ac:dyDescent="0.25"/>
    <row r="8147" customFormat="1" x14ac:dyDescent="0.25"/>
    <row r="8148" customFormat="1" x14ac:dyDescent="0.25"/>
    <row r="8149" customFormat="1" x14ac:dyDescent="0.25"/>
    <row r="8150" customFormat="1" x14ac:dyDescent="0.25"/>
    <row r="8151" customFormat="1" x14ac:dyDescent="0.25"/>
    <row r="8152" customFormat="1" x14ac:dyDescent="0.25"/>
    <row r="8153" customFormat="1" x14ac:dyDescent="0.25"/>
    <row r="8154" customFormat="1" x14ac:dyDescent="0.25"/>
    <row r="8155" customFormat="1" x14ac:dyDescent="0.25"/>
    <row r="8156" customFormat="1" x14ac:dyDescent="0.25"/>
    <row r="8157" customFormat="1" x14ac:dyDescent="0.25"/>
    <row r="8158" customFormat="1" x14ac:dyDescent="0.25"/>
    <row r="8159" customFormat="1" x14ac:dyDescent="0.25"/>
    <row r="8160" customFormat="1" x14ac:dyDescent="0.25"/>
    <row r="8161" customFormat="1" x14ac:dyDescent="0.25"/>
    <row r="8162" customFormat="1" x14ac:dyDescent="0.25"/>
    <row r="8163" customFormat="1" x14ac:dyDescent="0.25"/>
    <row r="8164" customFormat="1" x14ac:dyDescent="0.25"/>
    <row r="8165" customFormat="1" x14ac:dyDescent="0.25"/>
    <row r="8166" customFormat="1" x14ac:dyDescent="0.25"/>
    <row r="8167" customFormat="1" x14ac:dyDescent="0.25"/>
    <row r="8168" customFormat="1" x14ac:dyDescent="0.25"/>
    <row r="8169" customFormat="1" x14ac:dyDescent="0.25"/>
    <row r="8170" customFormat="1" x14ac:dyDescent="0.25"/>
    <row r="8171" customFormat="1" x14ac:dyDescent="0.25"/>
    <row r="8172" customFormat="1" x14ac:dyDescent="0.25"/>
    <row r="8173" customFormat="1" x14ac:dyDescent="0.25"/>
    <row r="8174" customFormat="1" x14ac:dyDescent="0.25"/>
    <row r="8175" customFormat="1" x14ac:dyDescent="0.25"/>
    <row r="8176" customFormat="1" x14ac:dyDescent="0.25"/>
    <row r="8177" customFormat="1" x14ac:dyDescent="0.25"/>
    <row r="8178" customFormat="1" x14ac:dyDescent="0.25"/>
    <row r="8179" customFormat="1" x14ac:dyDescent="0.25"/>
    <row r="8180" customFormat="1" x14ac:dyDescent="0.25"/>
    <row r="8181" customFormat="1" x14ac:dyDescent="0.25"/>
    <row r="8182" customFormat="1" x14ac:dyDescent="0.25"/>
    <row r="8183" customFormat="1" x14ac:dyDescent="0.25"/>
    <row r="8184" customFormat="1" x14ac:dyDescent="0.25"/>
    <row r="8185" customFormat="1" x14ac:dyDescent="0.25"/>
    <row r="8186" customFormat="1" x14ac:dyDescent="0.25"/>
    <row r="8187" customFormat="1" x14ac:dyDescent="0.25"/>
    <row r="8188" customFormat="1" x14ac:dyDescent="0.25"/>
    <row r="8189" customFormat="1" x14ac:dyDescent="0.25"/>
    <row r="8190" customFormat="1" x14ac:dyDescent="0.25"/>
    <row r="8191" customFormat="1" x14ac:dyDescent="0.25"/>
    <row r="8192" customFormat="1" x14ac:dyDescent="0.25"/>
    <row r="8193" customFormat="1" x14ac:dyDescent="0.25"/>
    <row r="8194" customFormat="1" x14ac:dyDescent="0.25"/>
    <row r="8195" customFormat="1" x14ac:dyDescent="0.25"/>
    <row r="8196" customFormat="1" x14ac:dyDescent="0.25"/>
    <row r="8197" customFormat="1" x14ac:dyDescent="0.25"/>
    <row r="8198" customFormat="1" x14ac:dyDescent="0.25"/>
    <row r="8199" customFormat="1" x14ac:dyDescent="0.25"/>
    <row r="8200" customFormat="1" x14ac:dyDescent="0.25"/>
    <row r="8201" customFormat="1" x14ac:dyDescent="0.25"/>
    <row r="8202" customFormat="1" x14ac:dyDescent="0.25"/>
    <row r="8203" customFormat="1" x14ac:dyDescent="0.25"/>
    <row r="8204" customFormat="1" x14ac:dyDescent="0.25"/>
    <row r="8205" customFormat="1" x14ac:dyDescent="0.25"/>
    <row r="8206" customFormat="1" x14ac:dyDescent="0.25"/>
    <row r="8207" customFormat="1" x14ac:dyDescent="0.25"/>
    <row r="8208" customFormat="1" x14ac:dyDescent="0.25"/>
    <row r="8209" customFormat="1" x14ac:dyDescent="0.25"/>
    <row r="8210" customFormat="1" x14ac:dyDescent="0.25"/>
    <row r="8211" customFormat="1" x14ac:dyDescent="0.25"/>
    <row r="8212" customFormat="1" x14ac:dyDescent="0.25"/>
    <row r="8213" customFormat="1" x14ac:dyDescent="0.25"/>
    <row r="8214" customFormat="1" x14ac:dyDescent="0.25"/>
    <row r="8215" customFormat="1" x14ac:dyDescent="0.25"/>
    <row r="8216" customFormat="1" x14ac:dyDescent="0.25"/>
    <row r="8217" customFormat="1" x14ac:dyDescent="0.25"/>
    <row r="8218" customFormat="1" x14ac:dyDescent="0.25"/>
    <row r="8219" customFormat="1" x14ac:dyDescent="0.25"/>
    <row r="8220" customFormat="1" x14ac:dyDescent="0.25"/>
    <row r="8221" customFormat="1" x14ac:dyDescent="0.25"/>
    <row r="8222" customFormat="1" x14ac:dyDescent="0.25"/>
    <row r="8223" customFormat="1" x14ac:dyDescent="0.25"/>
    <row r="8224" customFormat="1" x14ac:dyDescent="0.25"/>
    <row r="8225" customFormat="1" x14ac:dyDescent="0.25"/>
    <row r="8226" customFormat="1" x14ac:dyDescent="0.25"/>
    <row r="8227" customFormat="1" x14ac:dyDescent="0.25"/>
    <row r="8228" customFormat="1" x14ac:dyDescent="0.25"/>
    <row r="8229" customFormat="1" x14ac:dyDescent="0.25"/>
    <row r="8230" customFormat="1" x14ac:dyDescent="0.25"/>
    <row r="8231" customFormat="1" x14ac:dyDescent="0.25"/>
    <row r="8232" customFormat="1" x14ac:dyDescent="0.25"/>
    <row r="8233" customFormat="1" x14ac:dyDescent="0.25"/>
    <row r="8234" customFormat="1" x14ac:dyDescent="0.25"/>
    <row r="8235" customFormat="1" x14ac:dyDescent="0.25"/>
    <row r="8236" customFormat="1" x14ac:dyDescent="0.25"/>
    <row r="8237" customFormat="1" x14ac:dyDescent="0.25"/>
    <row r="8238" customFormat="1" x14ac:dyDescent="0.25"/>
    <row r="8239" customFormat="1" x14ac:dyDescent="0.25"/>
    <row r="8240" customFormat="1" x14ac:dyDescent="0.25"/>
    <row r="8241" customFormat="1" x14ac:dyDescent="0.25"/>
    <row r="8242" customFormat="1" x14ac:dyDescent="0.25"/>
    <row r="8243" customFormat="1" x14ac:dyDescent="0.25"/>
    <row r="8244" customFormat="1" x14ac:dyDescent="0.25"/>
    <row r="8245" customFormat="1" x14ac:dyDescent="0.25"/>
    <row r="8246" customFormat="1" x14ac:dyDescent="0.25"/>
    <row r="8247" customFormat="1" x14ac:dyDescent="0.25"/>
    <row r="8248" customFormat="1" x14ac:dyDescent="0.25"/>
    <row r="8249" customFormat="1" x14ac:dyDescent="0.25"/>
    <row r="8250" customFormat="1" x14ac:dyDescent="0.25"/>
    <row r="8251" customFormat="1" x14ac:dyDescent="0.25"/>
    <row r="8252" customFormat="1" x14ac:dyDescent="0.25"/>
    <row r="8253" customFormat="1" x14ac:dyDescent="0.25"/>
    <row r="8254" customFormat="1" x14ac:dyDescent="0.25"/>
    <row r="8255" customFormat="1" x14ac:dyDescent="0.25"/>
    <row r="8256" customFormat="1" x14ac:dyDescent="0.25"/>
    <row r="8257" customFormat="1" x14ac:dyDescent="0.25"/>
    <row r="8258" customFormat="1" x14ac:dyDescent="0.25"/>
    <row r="8259" customFormat="1" x14ac:dyDescent="0.25"/>
    <row r="8260" customFormat="1" x14ac:dyDescent="0.25"/>
    <row r="8261" customFormat="1" x14ac:dyDescent="0.25"/>
    <row r="8262" customFormat="1" x14ac:dyDescent="0.25"/>
    <row r="8263" customFormat="1" x14ac:dyDescent="0.25"/>
    <row r="8264" customFormat="1" x14ac:dyDescent="0.25"/>
    <row r="8265" customFormat="1" x14ac:dyDescent="0.25"/>
    <row r="8266" customFormat="1" x14ac:dyDescent="0.25"/>
    <row r="8267" customFormat="1" x14ac:dyDescent="0.25"/>
    <row r="8268" customFormat="1" x14ac:dyDescent="0.25"/>
    <row r="8269" customFormat="1" x14ac:dyDescent="0.25"/>
    <row r="8270" customFormat="1" x14ac:dyDescent="0.25"/>
    <row r="8271" customFormat="1" x14ac:dyDescent="0.25"/>
    <row r="8272" customFormat="1" x14ac:dyDescent="0.25"/>
    <row r="8273" customFormat="1" x14ac:dyDescent="0.25"/>
    <row r="8274" customFormat="1" x14ac:dyDescent="0.25"/>
    <row r="8275" customFormat="1" x14ac:dyDescent="0.25"/>
    <row r="8276" customFormat="1" x14ac:dyDescent="0.25"/>
    <row r="8277" customFormat="1" x14ac:dyDescent="0.25"/>
    <row r="8278" customFormat="1" x14ac:dyDescent="0.25"/>
    <row r="8279" customFormat="1" x14ac:dyDescent="0.25"/>
    <row r="8280" customFormat="1" x14ac:dyDescent="0.25"/>
    <row r="8281" customFormat="1" x14ac:dyDescent="0.25"/>
    <row r="8282" customFormat="1" x14ac:dyDescent="0.25"/>
    <row r="8283" customFormat="1" x14ac:dyDescent="0.25"/>
    <row r="8284" customFormat="1" x14ac:dyDescent="0.25"/>
    <row r="8285" customFormat="1" x14ac:dyDescent="0.25"/>
    <row r="8286" customFormat="1" x14ac:dyDescent="0.25"/>
    <row r="8287" customFormat="1" x14ac:dyDescent="0.25"/>
    <row r="8288" customFormat="1" x14ac:dyDescent="0.25"/>
    <row r="8289" customFormat="1" x14ac:dyDescent="0.25"/>
    <row r="8290" customFormat="1" x14ac:dyDescent="0.25"/>
    <row r="8291" customFormat="1" x14ac:dyDescent="0.25"/>
    <row r="8292" customFormat="1" x14ac:dyDescent="0.25"/>
    <row r="8293" customFormat="1" x14ac:dyDescent="0.25"/>
    <row r="8294" customFormat="1" x14ac:dyDescent="0.25"/>
    <row r="8295" customFormat="1" x14ac:dyDescent="0.25"/>
    <row r="8296" customFormat="1" x14ac:dyDescent="0.25"/>
    <row r="8297" customFormat="1" x14ac:dyDescent="0.25"/>
    <row r="8298" customFormat="1" x14ac:dyDescent="0.25"/>
    <row r="8299" customFormat="1" x14ac:dyDescent="0.25"/>
    <row r="8300" customFormat="1" x14ac:dyDescent="0.25"/>
    <row r="8301" customFormat="1" x14ac:dyDescent="0.25"/>
    <row r="8302" customFormat="1" x14ac:dyDescent="0.25"/>
    <row r="8303" customFormat="1" x14ac:dyDescent="0.25"/>
    <row r="8304" customFormat="1" x14ac:dyDescent="0.25"/>
    <row r="8305" customFormat="1" x14ac:dyDescent="0.25"/>
    <row r="8306" customFormat="1" x14ac:dyDescent="0.25"/>
    <row r="8307" customFormat="1" x14ac:dyDescent="0.25"/>
    <row r="8308" customFormat="1" x14ac:dyDescent="0.25"/>
    <row r="8309" customFormat="1" x14ac:dyDescent="0.25"/>
    <row r="8310" customFormat="1" x14ac:dyDescent="0.25"/>
    <row r="8311" customFormat="1" x14ac:dyDescent="0.25"/>
    <row r="8312" customFormat="1" x14ac:dyDescent="0.25"/>
    <row r="8313" customFormat="1" x14ac:dyDescent="0.25"/>
    <row r="8314" customFormat="1" x14ac:dyDescent="0.25"/>
    <row r="8315" customFormat="1" x14ac:dyDescent="0.25"/>
    <row r="8316" customFormat="1" x14ac:dyDescent="0.25"/>
    <row r="8317" customFormat="1" x14ac:dyDescent="0.25"/>
    <row r="8318" customFormat="1" x14ac:dyDescent="0.25"/>
    <row r="8319" customFormat="1" x14ac:dyDescent="0.25"/>
    <row r="8320" customFormat="1" x14ac:dyDescent="0.25"/>
    <row r="8321" customFormat="1" x14ac:dyDescent="0.25"/>
    <row r="8322" customFormat="1" x14ac:dyDescent="0.25"/>
    <row r="8323" customFormat="1" x14ac:dyDescent="0.25"/>
    <row r="8324" customFormat="1" x14ac:dyDescent="0.25"/>
    <row r="8325" customFormat="1" x14ac:dyDescent="0.25"/>
    <row r="8326" customFormat="1" x14ac:dyDescent="0.25"/>
    <row r="8327" customFormat="1" x14ac:dyDescent="0.25"/>
    <row r="8328" customFormat="1" x14ac:dyDescent="0.25"/>
    <row r="8329" customFormat="1" x14ac:dyDescent="0.25"/>
    <row r="8330" customFormat="1" x14ac:dyDescent="0.25"/>
    <row r="8331" customFormat="1" x14ac:dyDescent="0.25"/>
    <row r="8332" customFormat="1" x14ac:dyDescent="0.25"/>
    <row r="8333" customFormat="1" x14ac:dyDescent="0.25"/>
    <row r="8334" customFormat="1" x14ac:dyDescent="0.25"/>
    <row r="8335" customFormat="1" x14ac:dyDescent="0.25"/>
    <row r="8336" customFormat="1" x14ac:dyDescent="0.25"/>
    <row r="8337" customFormat="1" x14ac:dyDescent="0.25"/>
    <row r="8338" customFormat="1" x14ac:dyDescent="0.25"/>
    <row r="8339" customFormat="1" x14ac:dyDescent="0.25"/>
    <row r="8340" customFormat="1" x14ac:dyDescent="0.25"/>
    <row r="8341" customFormat="1" x14ac:dyDescent="0.25"/>
    <row r="8342" customFormat="1" x14ac:dyDescent="0.25"/>
    <row r="8343" customFormat="1" x14ac:dyDescent="0.25"/>
    <row r="8344" customFormat="1" x14ac:dyDescent="0.25"/>
    <row r="8345" customFormat="1" x14ac:dyDescent="0.25"/>
    <row r="8346" customFormat="1" x14ac:dyDescent="0.25"/>
    <row r="8347" customFormat="1" x14ac:dyDescent="0.25"/>
    <row r="8348" customFormat="1" x14ac:dyDescent="0.25"/>
    <row r="8349" customFormat="1" x14ac:dyDescent="0.25"/>
    <row r="8350" customFormat="1" x14ac:dyDescent="0.25"/>
    <row r="8351" customFormat="1" x14ac:dyDescent="0.25"/>
    <row r="8352" customFormat="1" x14ac:dyDescent="0.25"/>
    <row r="8353" customFormat="1" x14ac:dyDescent="0.25"/>
    <row r="8354" customFormat="1" x14ac:dyDescent="0.25"/>
    <row r="8355" customFormat="1" x14ac:dyDescent="0.25"/>
    <row r="8356" customFormat="1" x14ac:dyDescent="0.25"/>
    <row r="8357" customFormat="1" x14ac:dyDescent="0.25"/>
    <row r="8358" customFormat="1" x14ac:dyDescent="0.25"/>
    <row r="8359" customFormat="1" x14ac:dyDescent="0.25"/>
    <row r="8360" customFormat="1" x14ac:dyDescent="0.25"/>
    <row r="8361" customFormat="1" x14ac:dyDescent="0.25"/>
    <row r="8362" customFormat="1" x14ac:dyDescent="0.25"/>
    <row r="8363" customFormat="1" x14ac:dyDescent="0.25"/>
    <row r="8364" customFormat="1" x14ac:dyDescent="0.25"/>
    <row r="8365" customFormat="1" x14ac:dyDescent="0.25"/>
    <row r="8366" customFormat="1" x14ac:dyDescent="0.25"/>
    <row r="8367" customFormat="1" x14ac:dyDescent="0.25"/>
    <row r="8368" customFormat="1" x14ac:dyDescent="0.25"/>
    <row r="8369" customFormat="1" x14ac:dyDescent="0.25"/>
    <row r="8370" customFormat="1" x14ac:dyDescent="0.25"/>
    <row r="8371" customFormat="1" x14ac:dyDescent="0.25"/>
    <row r="8372" customFormat="1" x14ac:dyDescent="0.25"/>
    <row r="8373" customFormat="1" x14ac:dyDescent="0.25"/>
    <row r="8374" customFormat="1" x14ac:dyDescent="0.25"/>
    <row r="8375" customFormat="1" x14ac:dyDescent="0.25"/>
    <row r="8376" customFormat="1" x14ac:dyDescent="0.25"/>
    <row r="8377" customFormat="1" x14ac:dyDescent="0.25"/>
    <row r="8378" customFormat="1" x14ac:dyDescent="0.25"/>
    <row r="8379" customFormat="1" x14ac:dyDescent="0.25"/>
    <row r="8380" customFormat="1" x14ac:dyDescent="0.25"/>
    <row r="8381" customFormat="1" x14ac:dyDescent="0.25"/>
    <row r="8382" customFormat="1" x14ac:dyDescent="0.25"/>
    <row r="8383" customFormat="1" x14ac:dyDescent="0.25"/>
    <row r="8384" customFormat="1" x14ac:dyDescent="0.25"/>
    <row r="8385" customFormat="1" x14ac:dyDescent="0.25"/>
    <row r="8386" customFormat="1" x14ac:dyDescent="0.25"/>
    <row r="8387" customFormat="1" x14ac:dyDescent="0.25"/>
    <row r="8388" customFormat="1" x14ac:dyDescent="0.25"/>
    <row r="8389" customFormat="1" x14ac:dyDescent="0.25"/>
    <row r="8390" customFormat="1" x14ac:dyDescent="0.25"/>
    <row r="8391" customFormat="1" x14ac:dyDescent="0.25"/>
    <row r="8392" customFormat="1" x14ac:dyDescent="0.25"/>
    <row r="8393" customFormat="1" x14ac:dyDescent="0.25"/>
    <row r="8394" customFormat="1" x14ac:dyDescent="0.25"/>
    <row r="8395" customFormat="1" x14ac:dyDescent="0.25"/>
    <row r="8396" customFormat="1" x14ac:dyDescent="0.25"/>
    <row r="8397" customFormat="1" x14ac:dyDescent="0.25"/>
    <row r="8398" customFormat="1" x14ac:dyDescent="0.25"/>
    <row r="8399" customFormat="1" x14ac:dyDescent="0.25"/>
    <row r="8400" customFormat="1" x14ac:dyDescent="0.25"/>
    <row r="8401" customFormat="1" x14ac:dyDescent="0.25"/>
    <row r="8402" customFormat="1" x14ac:dyDescent="0.25"/>
    <row r="8403" customFormat="1" x14ac:dyDescent="0.25"/>
    <row r="8404" customFormat="1" x14ac:dyDescent="0.25"/>
    <row r="8405" customFormat="1" x14ac:dyDescent="0.25"/>
    <row r="8406" customFormat="1" x14ac:dyDescent="0.25"/>
    <row r="8407" customFormat="1" x14ac:dyDescent="0.25"/>
    <row r="8408" customFormat="1" x14ac:dyDescent="0.25"/>
    <row r="8409" customFormat="1" x14ac:dyDescent="0.25"/>
    <row r="8410" customFormat="1" x14ac:dyDescent="0.25"/>
    <row r="8411" customFormat="1" x14ac:dyDescent="0.25"/>
    <row r="8412" customFormat="1" x14ac:dyDescent="0.25"/>
    <row r="8413" customFormat="1" x14ac:dyDescent="0.25"/>
    <row r="8414" customFormat="1" x14ac:dyDescent="0.25"/>
    <row r="8415" customFormat="1" x14ac:dyDescent="0.25"/>
    <row r="8416" customFormat="1" x14ac:dyDescent="0.25"/>
    <row r="8417" customFormat="1" x14ac:dyDescent="0.25"/>
    <row r="8418" customFormat="1" x14ac:dyDescent="0.25"/>
    <row r="8419" customFormat="1" x14ac:dyDescent="0.25"/>
    <row r="8420" customFormat="1" x14ac:dyDescent="0.25"/>
    <row r="8421" customFormat="1" x14ac:dyDescent="0.25"/>
    <row r="8422" customFormat="1" x14ac:dyDescent="0.25"/>
    <row r="8423" customFormat="1" x14ac:dyDescent="0.25"/>
    <row r="8424" customFormat="1" x14ac:dyDescent="0.25"/>
    <row r="8425" customFormat="1" x14ac:dyDescent="0.25"/>
    <row r="8426" customFormat="1" x14ac:dyDescent="0.25"/>
    <row r="8427" customFormat="1" x14ac:dyDescent="0.25"/>
    <row r="8428" customFormat="1" x14ac:dyDescent="0.25"/>
    <row r="8429" customFormat="1" x14ac:dyDescent="0.25"/>
    <row r="8430" customFormat="1" x14ac:dyDescent="0.25"/>
    <row r="8431" customFormat="1" x14ac:dyDescent="0.25"/>
    <row r="8432" customFormat="1" x14ac:dyDescent="0.25"/>
    <row r="8433" customFormat="1" x14ac:dyDescent="0.25"/>
    <row r="8434" customFormat="1" x14ac:dyDescent="0.25"/>
    <row r="8435" customFormat="1" x14ac:dyDescent="0.25"/>
    <row r="8436" customFormat="1" x14ac:dyDescent="0.25"/>
    <row r="8437" customFormat="1" x14ac:dyDescent="0.25"/>
    <row r="8438" customFormat="1" x14ac:dyDescent="0.25"/>
    <row r="8439" customFormat="1" x14ac:dyDescent="0.25"/>
    <row r="8440" customFormat="1" x14ac:dyDescent="0.25"/>
    <row r="8441" customFormat="1" x14ac:dyDescent="0.25"/>
    <row r="8442" customFormat="1" x14ac:dyDescent="0.25"/>
    <row r="8443" customFormat="1" x14ac:dyDescent="0.25"/>
    <row r="8444" customFormat="1" x14ac:dyDescent="0.25"/>
    <row r="8445" customFormat="1" x14ac:dyDescent="0.25"/>
    <row r="8446" customFormat="1" x14ac:dyDescent="0.25"/>
    <row r="8447" customFormat="1" x14ac:dyDescent="0.25"/>
    <row r="8448" customFormat="1" x14ac:dyDescent="0.25"/>
    <row r="8449" customFormat="1" x14ac:dyDescent="0.25"/>
    <row r="8450" customFormat="1" x14ac:dyDescent="0.25"/>
    <row r="8451" customFormat="1" x14ac:dyDescent="0.25"/>
    <row r="8452" customFormat="1" x14ac:dyDescent="0.25"/>
    <row r="8453" customFormat="1" x14ac:dyDescent="0.25"/>
    <row r="8454" customFormat="1" x14ac:dyDescent="0.25"/>
    <row r="8455" customFormat="1" x14ac:dyDescent="0.25"/>
    <row r="8456" customFormat="1" x14ac:dyDescent="0.25"/>
    <row r="8457" customFormat="1" x14ac:dyDescent="0.25"/>
    <row r="8458" customFormat="1" x14ac:dyDescent="0.25"/>
    <row r="8459" customFormat="1" x14ac:dyDescent="0.25"/>
    <row r="8460" customFormat="1" x14ac:dyDescent="0.25"/>
    <row r="8461" customFormat="1" x14ac:dyDescent="0.25"/>
    <row r="8462" customFormat="1" x14ac:dyDescent="0.25"/>
    <row r="8463" customFormat="1" x14ac:dyDescent="0.25"/>
    <row r="8464" customFormat="1" x14ac:dyDescent="0.25"/>
    <row r="8465" customFormat="1" x14ac:dyDescent="0.25"/>
    <row r="8466" customFormat="1" x14ac:dyDescent="0.25"/>
    <row r="8467" customFormat="1" x14ac:dyDescent="0.25"/>
    <row r="8468" customFormat="1" x14ac:dyDescent="0.25"/>
    <row r="8469" customFormat="1" x14ac:dyDescent="0.25"/>
    <row r="8470" customFormat="1" x14ac:dyDescent="0.25"/>
    <row r="8471" customFormat="1" x14ac:dyDescent="0.25"/>
    <row r="8472" customFormat="1" x14ac:dyDescent="0.25"/>
    <row r="8473" customFormat="1" x14ac:dyDescent="0.25"/>
    <row r="8474" customFormat="1" x14ac:dyDescent="0.25"/>
    <row r="8475" customFormat="1" x14ac:dyDescent="0.25"/>
    <row r="8476" customFormat="1" x14ac:dyDescent="0.25"/>
    <row r="8477" customFormat="1" x14ac:dyDescent="0.25"/>
    <row r="8478" customFormat="1" x14ac:dyDescent="0.25"/>
    <row r="8479" customFormat="1" x14ac:dyDescent="0.25"/>
    <row r="8480" customFormat="1" x14ac:dyDescent="0.25"/>
    <row r="8481" customFormat="1" x14ac:dyDescent="0.25"/>
    <row r="8482" customFormat="1" x14ac:dyDescent="0.25"/>
    <row r="8483" customFormat="1" x14ac:dyDescent="0.25"/>
    <row r="8484" customFormat="1" x14ac:dyDescent="0.25"/>
    <row r="8485" customFormat="1" x14ac:dyDescent="0.25"/>
    <row r="8486" customFormat="1" x14ac:dyDescent="0.25"/>
    <row r="8487" customFormat="1" x14ac:dyDescent="0.25"/>
    <row r="8488" customFormat="1" x14ac:dyDescent="0.25"/>
    <row r="8489" customFormat="1" x14ac:dyDescent="0.25"/>
    <row r="8490" customFormat="1" x14ac:dyDescent="0.25"/>
    <row r="8491" customFormat="1" x14ac:dyDescent="0.25"/>
    <row r="8492" customFormat="1" x14ac:dyDescent="0.25"/>
    <row r="8493" customFormat="1" x14ac:dyDescent="0.25"/>
    <row r="8494" customFormat="1" x14ac:dyDescent="0.25"/>
    <row r="8495" customFormat="1" x14ac:dyDescent="0.25"/>
    <row r="8496" customFormat="1" x14ac:dyDescent="0.25"/>
    <row r="8497" customFormat="1" x14ac:dyDescent="0.25"/>
    <row r="8498" customFormat="1" x14ac:dyDescent="0.25"/>
    <row r="8499" customFormat="1" x14ac:dyDescent="0.25"/>
    <row r="8500" customFormat="1" x14ac:dyDescent="0.25"/>
    <row r="8501" customFormat="1" x14ac:dyDescent="0.25"/>
    <row r="8502" customFormat="1" x14ac:dyDescent="0.25"/>
    <row r="8503" customFormat="1" x14ac:dyDescent="0.25"/>
    <row r="8504" customFormat="1" x14ac:dyDescent="0.25"/>
    <row r="8505" customFormat="1" x14ac:dyDescent="0.25"/>
    <row r="8506" customFormat="1" x14ac:dyDescent="0.25"/>
    <row r="8507" customFormat="1" x14ac:dyDescent="0.25"/>
    <row r="8508" customFormat="1" x14ac:dyDescent="0.25"/>
    <row r="8509" customFormat="1" x14ac:dyDescent="0.25"/>
    <row r="8510" customFormat="1" x14ac:dyDescent="0.25"/>
    <row r="8511" customFormat="1" x14ac:dyDescent="0.25"/>
    <row r="8512" customFormat="1" x14ac:dyDescent="0.25"/>
    <row r="8513" customFormat="1" x14ac:dyDescent="0.25"/>
    <row r="8514" customFormat="1" x14ac:dyDescent="0.25"/>
    <row r="8515" customFormat="1" x14ac:dyDescent="0.25"/>
    <row r="8516" customFormat="1" x14ac:dyDescent="0.25"/>
    <row r="8517" customFormat="1" x14ac:dyDescent="0.25"/>
    <row r="8518" customFormat="1" x14ac:dyDescent="0.25"/>
    <row r="8519" customFormat="1" x14ac:dyDescent="0.25"/>
    <row r="8520" customFormat="1" x14ac:dyDescent="0.25"/>
    <row r="8521" customFormat="1" x14ac:dyDescent="0.25"/>
    <row r="8522" customFormat="1" x14ac:dyDescent="0.25"/>
    <row r="8523" customFormat="1" x14ac:dyDescent="0.25"/>
    <row r="8524" customFormat="1" x14ac:dyDescent="0.25"/>
    <row r="8525" customFormat="1" x14ac:dyDescent="0.25"/>
    <row r="8526" customFormat="1" x14ac:dyDescent="0.25"/>
    <row r="8527" customFormat="1" x14ac:dyDescent="0.25"/>
    <row r="8528" customFormat="1" x14ac:dyDescent="0.25"/>
    <row r="8529" customFormat="1" x14ac:dyDescent="0.25"/>
    <row r="8530" customFormat="1" x14ac:dyDescent="0.25"/>
    <row r="8531" customFormat="1" x14ac:dyDescent="0.25"/>
    <row r="8532" customFormat="1" x14ac:dyDescent="0.25"/>
    <row r="8533" customFormat="1" x14ac:dyDescent="0.25"/>
    <row r="8534" customFormat="1" x14ac:dyDescent="0.25"/>
    <row r="8535" customFormat="1" x14ac:dyDescent="0.25"/>
    <row r="8536" customFormat="1" x14ac:dyDescent="0.25"/>
    <row r="8537" customFormat="1" x14ac:dyDescent="0.25"/>
    <row r="8538" customFormat="1" x14ac:dyDescent="0.25"/>
    <row r="8539" customFormat="1" x14ac:dyDescent="0.25"/>
    <row r="8540" customFormat="1" x14ac:dyDescent="0.25"/>
    <row r="8541" customFormat="1" x14ac:dyDescent="0.25"/>
    <row r="8542" customFormat="1" x14ac:dyDescent="0.25"/>
    <row r="8543" customFormat="1" x14ac:dyDescent="0.25"/>
    <row r="8544" customFormat="1" x14ac:dyDescent="0.25"/>
    <row r="8545" customFormat="1" x14ac:dyDescent="0.25"/>
    <row r="8546" customFormat="1" x14ac:dyDescent="0.25"/>
    <row r="8547" customFormat="1" x14ac:dyDescent="0.25"/>
    <row r="8548" customFormat="1" x14ac:dyDescent="0.25"/>
    <row r="8549" customFormat="1" x14ac:dyDescent="0.25"/>
    <row r="8550" customFormat="1" x14ac:dyDescent="0.25"/>
    <row r="8551" customFormat="1" x14ac:dyDescent="0.25"/>
    <row r="8552" customFormat="1" x14ac:dyDescent="0.25"/>
    <row r="8553" customFormat="1" x14ac:dyDescent="0.25"/>
    <row r="8554" customFormat="1" x14ac:dyDescent="0.25"/>
    <row r="8555" customFormat="1" x14ac:dyDescent="0.25"/>
    <row r="8556" customFormat="1" x14ac:dyDescent="0.25"/>
    <row r="8557" customFormat="1" x14ac:dyDescent="0.25"/>
    <row r="8558" customFormat="1" x14ac:dyDescent="0.25"/>
    <row r="8559" customFormat="1" x14ac:dyDescent="0.25"/>
    <row r="8560" customFormat="1" x14ac:dyDescent="0.25"/>
    <row r="8561" customFormat="1" x14ac:dyDescent="0.25"/>
    <row r="8562" customFormat="1" x14ac:dyDescent="0.25"/>
    <row r="8563" customFormat="1" x14ac:dyDescent="0.25"/>
    <row r="8564" customFormat="1" x14ac:dyDescent="0.25"/>
    <row r="8565" customFormat="1" x14ac:dyDescent="0.25"/>
    <row r="8566" customFormat="1" x14ac:dyDescent="0.25"/>
    <row r="8567" customFormat="1" x14ac:dyDescent="0.25"/>
    <row r="8568" customFormat="1" x14ac:dyDescent="0.25"/>
    <row r="8569" customFormat="1" x14ac:dyDescent="0.25"/>
    <row r="8570" customFormat="1" x14ac:dyDescent="0.25"/>
    <row r="8571" customFormat="1" x14ac:dyDescent="0.25"/>
    <row r="8572" customFormat="1" x14ac:dyDescent="0.25"/>
    <row r="8573" customFormat="1" x14ac:dyDescent="0.25"/>
    <row r="8574" customFormat="1" x14ac:dyDescent="0.25"/>
    <row r="8575" customFormat="1" x14ac:dyDescent="0.25"/>
    <row r="8576" customFormat="1" x14ac:dyDescent="0.25"/>
    <row r="8577" customFormat="1" x14ac:dyDescent="0.25"/>
    <row r="8578" customFormat="1" x14ac:dyDescent="0.25"/>
    <row r="8579" customFormat="1" x14ac:dyDescent="0.25"/>
    <row r="8580" customFormat="1" x14ac:dyDescent="0.25"/>
    <row r="8581" customFormat="1" x14ac:dyDescent="0.25"/>
    <row r="8582" customFormat="1" x14ac:dyDescent="0.25"/>
    <row r="8583" customFormat="1" x14ac:dyDescent="0.25"/>
    <row r="8584" customFormat="1" x14ac:dyDescent="0.25"/>
    <row r="8585" customFormat="1" x14ac:dyDescent="0.25"/>
    <row r="8586" customFormat="1" x14ac:dyDescent="0.25"/>
    <row r="8587" customFormat="1" x14ac:dyDescent="0.25"/>
    <row r="8588" customFormat="1" x14ac:dyDescent="0.25"/>
    <row r="8589" customFormat="1" x14ac:dyDescent="0.25"/>
    <row r="8590" customFormat="1" x14ac:dyDescent="0.25"/>
    <row r="8591" customFormat="1" x14ac:dyDescent="0.25"/>
    <row r="8592" customFormat="1" x14ac:dyDescent="0.25"/>
    <row r="8593" customFormat="1" x14ac:dyDescent="0.25"/>
    <row r="8594" customFormat="1" x14ac:dyDescent="0.25"/>
    <row r="8595" customFormat="1" x14ac:dyDescent="0.25"/>
    <row r="8596" customFormat="1" x14ac:dyDescent="0.25"/>
    <row r="8597" customFormat="1" x14ac:dyDescent="0.25"/>
    <row r="8598" customFormat="1" x14ac:dyDescent="0.25"/>
    <row r="8599" customFormat="1" x14ac:dyDescent="0.25"/>
    <row r="8600" customFormat="1" x14ac:dyDescent="0.25"/>
    <row r="8601" customFormat="1" x14ac:dyDescent="0.25"/>
    <row r="8602" customFormat="1" x14ac:dyDescent="0.25"/>
    <row r="8603" customFormat="1" x14ac:dyDescent="0.25"/>
    <row r="8604" customFormat="1" x14ac:dyDescent="0.25"/>
    <row r="8605" customFormat="1" x14ac:dyDescent="0.25"/>
    <row r="8606" customFormat="1" x14ac:dyDescent="0.25"/>
    <row r="8607" customFormat="1" x14ac:dyDescent="0.25"/>
    <row r="8608" customFormat="1" x14ac:dyDescent="0.25"/>
    <row r="8609" customFormat="1" x14ac:dyDescent="0.25"/>
    <row r="8610" customFormat="1" x14ac:dyDescent="0.25"/>
    <row r="8611" customFormat="1" x14ac:dyDescent="0.25"/>
    <row r="8612" customFormat="1" x14ac:dyDescent="0.25"/>
    <row r="8613" customFormat="1" x14ac:dyDescent="0.25"/>
    <row r="8614" customFormat="1" x14ac:dyDescent="0.25"/>
    <row r="8615" customFormat="1" x14ac:dyDescent="0.25"/>
    <row r="8616" customFormat="1" x14ac:dyDescent="0.25"/>
    <row r="8617" customFormat="1" x14ac:dyDescent="0.25"/>
    <row r="8618" customFormat="1" x14ac:dyDescent="0.25"/>
    <row r="8619" customFormat="1" x14ac:dyDescent="0.25"/>
    <row r="8620" customFormat="1" x14ac:dyDescent="0.25"/>
    <row r="8621" customFormat="1" x14ac:dyDescent="0.25"/>
    <row r="8622" customFormat="1" x14ac:dyDescent="0.25"/>
    <row r="8623" customFormat="1" x14ac:dyDescent="0.25"/>
    <row r="8624" customFormat="1" x14ac:dyDescent="0.25"/>
    <row r="8625" customFormat="1" x14ac:dyDescent="0.25"/>
    <row r="8626" customFormat="1" x14ac:dyDescent="0.25"/>
    <row r="8627" customFormat="1" x14ac:dyDescent="0.25"/>
    <row r="8628" customFormat="1" x14ac:dyDescent="0.25"/>
    <row r="8629" customFormat="1" x14ac:dyDescent="0.25"/>
    <row r="8630" customFormat="1" x14ac:dyDescent="0.25"/>
    <row r="8631" customFormat="1" x14ac:dyDescent="0.25"/>
    <row r="8632" customFormat="1" x14ac:dyDescent="0.25"/>
    <row r="8633" customFormat="1" x14ac:dyDescent="0.25"/>
    <row r="8634" customFormat="1" x14ac:dyDescent="0.25"/>
    <row r="8635" customFormat="1" x14ac:dyDescent="0.25"/>
    <row r="8636" customFormat="1" x14ac:dyDescent="0.25"/>
    <row r="8637" customFormat="1" x14ac:dyDescent="0.25"/>
    <row r="8638" customFormat="1" x14ac:dyDescent="0.25"/>
    <row r="8639" customFormat="1" x14ac:dyDescent="0.25"/>
    <row r="8640" customFormat="1" x14ac:dyDescent="0.25"/>
    <row r="8641" customFormat="1" x14ac:dyDescent="0.25"/>
    <row r="8642" customFormat="1" x14ac:dyDescent="0.25"/>
    <row r="8643" customFormat="1" x14ac:dyDescent="0.25"/>
    <row r="8644" customFormat="1" x14ac:dyDescent="0.25"/>
    <row r="8645" customFormat="1" x14ac:dyDescent="0.25"/>
    <row r="8646" customFormat="1" x14ac:dyDescent="0.25"/>
    <row r="8647" customFormat="1" x14ac:dyDescent="0.25"/>
    <row r="8648" customFormat="1" x14ac:dyDescent="0.25"/>
    <row r="8649" customFormat="1" x14ac:dyDescent="0.25"/>
    <row r="8650" customFormat="1" x14ac:dyDescent="0.25"/>
    <row r="8651" customFormat="1" x14ac:dyDescent="0.25"/>
    <row r="8652" customFormat="1" x14ac:dyDescent="0.25"/>
    <row r="8653" customFormat="1" x14ac:dyDescent="0.25"/>
    <row r="8654" customFormat="1" x14ac:dyDescent="0.25"/>
    <row r="8655" customFormat="1" x14ac:dyDescent="0.25"/>
    <row r="8656" customFormat="1" x14ac:dyDescent="0.25"/>
    <row r="8657" customFormat="1" x14ac:dyDescent="0.25"/>
    <row r="8658" customFormat="1" x14ac:dyDescent="0.25"/>
    <row r="8659" customFormat="1" x14ac:dyDescent="0.25"/>
    <row r="8660" customFormat="1" x14ac:dyDescent="0.25"/>
    <row r="8661" customFormat="1" x14ac:dyDescent="0.25"/>
    <row r="8662" customFormat="1" x14ac:dyDescent="0.25"/>
    <row r="8663" customFormat="1" x14ac:dyDescent="0.25"/>
    <row r="8664" customFormat="1" x14ac:dyDescent="0.25"/>
    <row r="8665" customFormat="1" x14ac:dyDescent="0.25"/>
    <row r="8666" customFormat="1" x14ac:dyDescent="0.25"/>
    <row r="8667" customFormat="1" x14ac:dyDescent="0.25"/>
    <row r="8668" customFormat="1" x14ac:dyDescent="0.25"/>
    <row r="8669" customFormat="1" x14ac:dyDescent="0.25"/>
    <row r="8670" customFormat="1" x14ac:dyDescent="0.25"/>
    <row r="8671" customFormat="1" x14ac:dyDescent="0.25"/>
    <row r="8672" customFormat="1" x14ac:dyDescent="0.25"/>
    <row r="8673" customFormat="1" x14ac:dyDescent="0.25"/>
    <row r="8674" customFormat="1" x14ac:dyDescent="0.25"/>
    <row r="8675" customFormat="1" x14ac:dyDescent="0.25"/>
    <row r="8676" customFormat="1" x14ac:dyDescent="0.25"/>
    <row r="8677" customFormat="1" x14ac:dyDescent="0.25"/>
    <row r="8678" customFormat="1" x14ac:dyDescent="0.25"/>
    <row r="8679" customFormat="1" x14ac:dyDescent="0.25"/>
    <row r="8680" customFormat="1" x14ac:dyDescent="0.25"/>
    <row r="8681" customFormat="1" x14ac:dyDescent="0.25"/>
    <row r="8682" customFormat="1" x14ac:dyDescent="0.25"/>
    <row r="8683" customFormat="1" x14ac:dyDescent="0.25"/>
    <row r="8684" customFormat="1" x14ac:dyDescent="0.25"/>
    <row r="8685" customFormat="1" x14ac:dyDescent="0.25"/>
    <row r="8686" customFormat="1" x14ac:dyDescent="0.25"/>
    <row r="8687" customFormat="1" x14ac:dyDescent="0.25"/>
    <row r="8688" customFormat="1" x14ac:dyDescent="0.25"/>
    <row r="8689" customFormat="1" x14ac:dyDescent="0.25"/>
    <row r="8690" customFormat="1" x14ac:dyDescent="0.25"/>
    <row r="8691" customFormat="1" x14ac:dyDescent="0.25"/>
    <row r="8692" customFormat="1" x14ac:dyDescent="0.25"/>
    <row r="8693" customFormat="1" x14ac:dyDescent="0.25"/>
    <row r="8694" customFormat="1" x14ac:dyDescent="0.25"/>
    <row r="8695" customFormat="1" x14ac:dyDescent="0.25"/>
    <row r="8696" customFormat="1" x14ac:dyDescent="0.25"/>
    <row r="8697" customFormat="1" x14ac:dyDescent="0.25"/>
    <row r="8698" customFormat="1" x14ac:dyDescent="0.25"/>
    <row r="8699" customFormat="1" x14ac:dyDescent="0.25"/>
    <row r="8700" customFormat="1" x14ac:dyDescent="0.25"/>
    <row r="8701" customFormat="1" x14ac:dyDescent="0.25"/>
    <row r="8702" customFormat="1" x14ac:dyDescent="0.25"/>
    <row r="8703" customFormat="1" x14ac:dyDescent="0.25"/>
    <row r="8704" customFormat="1" x14ac:dyDescent="0.25"/>
    <row r="8705" customFormat="1" x14ac:dyDescent="0.25"/>
    <row r="8706" customFormat="1" x14ac:dyDescent="0.25"/>
    <row r="8707" customFormat="1" x14ac:dyDescent="0.25"/>
    <row r="8708" customFormat="1" x14ac:dyDescent="0.25"/>
    <row r="8709" customFormat="1" x14ac:dyDescent="0.25"/>
    <row r="8710" customFormat="1" x14ac:dyDescent="0.25"/>
    <row r="8711" customFormat="1" x14ac:dyDescent="0.25"/>
    <row r="8712" customFormat="1" x14ac:dyDescent="0.25"/>
    <row r="8713" customFormat="1" x14ac:dyDescent="0.25"/>
    <row r="8714" customFormat="1" x14ac:dyDescent="0.25"/>
    <row r="8715" customFormat="1" x14ac:dyDescent="0.25"/>
    <row r="8716" customFormat="1" x14ac:dyDescent="0.25"/>
    <row r="8717" customFormat="1" x14ac:dyDescent="0.25"/>
    <row r="8718" customFormat="1" x14ac:dyDescent="0.25"/>
    <row r="8719" customFormat="1" x14ac:dyDescent="0.25"/>
    <row r="8720" customFormat="1" x14ac:dyDescent="0.25"/>
    <row r="8721" customFormat="1" x14ac:dyDescent="0.25"/>
    <row r="8722" customFormat="1" x14ac:dyDescent="0.25"/>
    <row r="8723" customFormat="1" x14ac:dyDescent="0.25"/>
    <row r="8724" customFormat="1" x14ac:dyDescent="0.25"/>
    <row r="8725" customFormat="1" x14ac:dyDescent="0.25"/>
    <row r="8726" customFormat="1" x14ac:dyDescent="0.25"/>
    <row r="8727" customFormat="1" x14ac:dyDescent="0.25"/>
    <row r="8728" customFormat="1" x14ac:dyDescent="0.25"/>
    <row r="8729" customFormat="1" x14ac:dyDescent="0.25"/>
    <row r="8730" customFormat="1" x14ac:dyDescent="0.25"/>
    <row r="8731" customFormat="1" x14ac:dyDescent="0.25"/>
    <row r="8732" customFormat="1" x14ac:dyDescent="0.25"/>
    <row r="8733" customFormat="1" x14ac:dyDescent="0.25"/>
    <row r="8734" customFormat="1" x14ac:dyDescent="0.25"/>
    <row r="8735" customFormat="1" x14ac:dyDescent="0.25"/>
    <row r="8736" customFormat="1" x14ac:dyDescent="0.25"/>
    <row r="8737" customFormat="1" x14ac:dyDescent="0.25"/>
    <row r="8738" customFormat="1" x14ac:dyDescent="0.25"/>
    <row r="8739" customFormat="1" x14ac:dyDescent="0.25"/>
    <row r="8740" customFormat="1" x14ac:dyDescent="0.25"/>
    <row r="8741" customFormat="1" x14ac:dyDescent="0.25"/>
    <row r="8742" customFormat="1" x14ac:dyDescent="0.25"/>
    <row r="8743" customFormat="1" x14ac:dyDescent="0.25"/>
    <row r="8744" customFormat="1" x14ac:dyDescent="0.25"/>
    <row r="8745" customFormat="1" x14ac:dyDescent="0.25"/>
    <row r="8746" customFormat="1" x14ac:dyDescent="0.25"/>
    <row r="8747" customFormat="1" x14ac:dyDescent="0.25"/>
    <row r="8748" customFormat="1" x14ac:dyDescent="0.25"/>
    <row r="8749" customFormat="1" x14ac:dyDescent="0.25"/>
    <row r="8750" customFormat="1" x14ac:dyDescent="0.25"/>
    <row r="8751" customFormat="1" x14ac:dyDescent="0.25"/>
    <row r="8752" customFormat="1" x14ac:dyDescent="0.25"/>
    <row r="8753" customFormat="1" x14ac:dyDescent="0.25"/>
    <row r="8754" customFormat="1" x14ac:dyDescent="0.25"/>
    <row r="8755" customFormat="1" x14ac:dyDescent="0.25"/>
    <row r="8756" customFormat="1" x14ac:dyDescent="0.25"/>
    <row r="8757" customFormat="1" x14ac:dyDescent="0.25"/>
    <row r="8758" customFormat="1" x14ac:dyDescent="0.25"/>
    <row r="8759" customFormat="1" x14ac:dyDescent="0.25"/>
    <row r="8760" customFormat="1" x14ac:dyDescent="0.25"/>
    <row r="8761" customFormat="1" x14ac:dyDescent="0.25"/>
    <row r="8762" customFormat="1" x14ac:dyDescent="0.25"/>
    <row r="8763" customFormat="1" x14ac:dyDescent="0.25"/>
    <row r="8764" customFormat="1" x14ac:dyDescent="0.25"/>
    <row r="8765" customFormat="1" x14ac:dyDescent="0.25"/>
    <row r="8766" customFormat="1" x14ac:dyDescent="0.25"/>
    <row r="8767" customFormat="1" x14ac:dyDescent="0.25"/>
    <row r="8768" customFormat="1" x14ac:dyDescent="0.25"/>
    <row r="8769" customFormat="1" x14ac:dyDescent="0.25"/>
    <row r="8770" customFormat="1" x14ac:dyDescent="0.25"/>
    <row r="8771" customFormat="1" x14ac:dyDescent="0.25"/>
    <row r="8772" customFormat="1" x14ac:dyDescent="0.25"/>
    <row r="8773" customFormat="1" x14ac:dyDescent="0.25"/>
    <row r="8774" customFormat="1" x14ac:dyDescent="0.25"/>
    <row r="8775" customFormat="1" x14ac:dyDescent="0.25"/>
    <row r="8776" customFormat="1" x14ac:dyDescent="0.25"/>
    <row r="8777" customFormat="1" x14ac:dyDescent="0.25"/>
    <row r="8778" customFormat="1" x14ac:dyDescent="0.25"/>
    <row r="8779" customFormat="1" x14ac:dyDescent="0.25"/>
    <row r="8780" customFormat="1" x14ac:dyDescent="0.25"/>
    <row r="8781" customFormat="1" x14ac:dyDescent="0.25"/>
    <row r="8782" customFormat="1" x14ac:dyDescent="0.25"/>
    <row r="8783" customFormat="1" x14ac:dyDescent="0.25"/>
    <row r="8784" customFormat="1" x14ac:dyDescent="0.25"/>
    <row r="8785" customFormat="1" x14ac:dyDescent="0.25"/>
    <row r="8786" customFormat="1" x14ac:dyDescent="0.25"/>
    <row r="8787" customFormat="1" x14ac:dyDescent="0.25"/>
    <row r="8788" customFormat="1" x14ac:dyDescent="0.25"/>
    <row r="8789" customFormat="1" x14ac:dyDescent="0.25"/>
    <row r="8790" customFormat="1" x14ac:dyDescent="0.25"/>
    <row r="8791" customFormat="1" x14ac:dyDescent="0.25"/>
    <row r="8792" customFormat="1" x14ac:dyDescent="0.25"/>
    <row r="8793" customFormat="1" x14ac:dyDescent="0.25"/>
    <row r="8794" customFormat="1" x14ac:dyDescent="0.25"/>
    <row r="8795" customFormat="1" x14ac:dyDescent="0.25"/>
    <row r="8796" customFormat="1" x14ac:dyDescent="0.25"/>
    <row r="8797" customFormat="1" x14ac:dyDescent="0.25"/>
    <row r="8798" customFormat="1" x14ac:dyDescent="0.25"/>
    <row r="8799" customFormat="1" x14ac:dyDescent="0.25"/>
    <row r="8800" customFormat="1" x14ac:dyDescent="0.25"/>
    <row r="8801" customFormat="1" x14ac:dyDescent="0.25"/>
    <row r="8802" customFormat="1" x14ac:dyDescent="0.25"/>
    <row r="8803" customFormat="1" x14ac:dyDescent="0.25"/>
    <row r="8804" customFormat="1" x14ac:dyDescent="0.25"/>
    <row r="8805" customFormat="1" x14ac:dyDescent="0.25"/>
    <row r="8806" customFormat="1" x14ac:dyDescent="0.25"/>
    <row r="8807" customFormat="1" x14ac:dyDescent="0.25"/>
    <row r="8808" customFormat="1" x14ac:dyDescent="0.25"/>
    <row r="8809" customFormat="1" x14ac:dyDescent="0.25"/>
    <row r="8810" customFormat="1" x14ac:dyDescent="0.25"/>
    <row r="8811" customFormat="1" x14ac:dyDescent="0.25"/>
    <row r="8812" customFormat="1" x14ac:dyDescent="0.25"/>
    <row r="8813" customFormat="1" x14ac:dyDescent="0.25"/>
    <row r="8814" customFormat="1" x14ac:dyDescent="0.25"/>
    <row r="8815" customFormat="1" x14ac:dyDescent="0.25"/>
    <row r="8816" customFormat="1" x14ac:dyDescent="0.25"/>
    <row r="8817" customFormat="1" x14ac:dyDescent="0.25"/>
    <row r="8818" customFormat="1" x14ac:dyDescent="0.25"/>
    <row r="8819" customFormat="1" x14ac:dyDescent="0.25"/>
    <row r="8820" customFormat="1" x14ac:dyDescent="0.25"/>
    <row r="8821" customFormat="1" x14ac:dyDescent="0.25"/>
    <row r="8822" customFormat="1" x14ac:dyDescent="0.25"/>
    <row r="8823" customFormat="1" x14ac:dyDescent="0.25"/>
    <row r="8824" customFormat="1" x14ac:dyDescent="0.25"/>
    <row r="8825" customFormat="1" x14ac:dyDescent="0.25"/>
    <row r="8826" customFormat="1" x14ac:dyDescent="0.25"/>
    <row r="8827" customFormat="1" x14ac:dyDescent="0.25"/>
    <row r="8828" customFormat="1" x14ac:dyDescent="0.25"/>
    <row r="8829" customFormat="1" x14ac:dyDescent="0.25"/>
    <row r="8830" customFormat="1" x14ac:dyDescent="0.25"/>
    <row r="8831" customFormat="1" x14ac:dyDescent="0.25"/>
    <row r="8832" customFormat="1" x14ac:dyDescent="0.25"/>
    <row r="8833" customFormat="1" x14ac:dyDescent="0.25"/>
    <row r="8834" customFormat="1" x14ac:dyDescent="0.25"/>
    <row r="8835" customFormat="1" x14ac:dyDescent="0.25"/>
    <row r="8836" customFormat="1" x14ac:dyDescent="0.25"/>
    <row r="8837" customFormat="1" x14ac:dyDescent="0.25"/>
    <row r="8838" customFormat="1" x14ac:dyDescent="0.25"/>
    <row r="8839" customFormat="1" x14ac:dyDescent="0.25"/>
    <row r="8840" customFormat="1" x14ac:dyDescent="0.25"/>
    <row r="8841" customFormat="1" x14ac:dyDescent="0.25"/>
    <row r="8842" customFormat="1" x14ac:dyDescent="0.25"/>
    <row r="8843" customFormat="1" x14ac:dyDescent="0.25"/>
    <row r="8844" customFormat="1" x14ac:dyDescent="0.25"/>
    <row r="8845" customFormat="1" x14ac:dyDescent="0.25"/>
    <row r="8846" customFormat="1" x14ac:dyDescent="0.25"/>
    <row r="8847" customFormat="1" x14ac:dyDescent="0.25"/>
    <row r="8848" customFormat="1" x14ac:dyDescent="0.25"/>
    <row r="8849" customFormat="1" x14ac:dyDescent="0.25"/>
    <row r="8850" customFormat="1" x14ac:dyDescent="0.25"/>
    <row r="8851" customFormat="1" x14ac:dyDescent="0.25"/>
    <row r="8852" customFormat="1" x14ac:dyDescent="0.25"/>
    <row r="8853" customFormat="1" x14ac:dyDescent="0.25"/>
    <row r="8854" customFormat="1" x14ac:dyDescent="0.25"/>
    <row r="8855" customFormat="1" x14ac:dyDescent="0.25"/>
    <row r="8856" customFormat="1" x14ac:dyDescent="0.25"/>
    <row r="8857" customFormat="1" x14ac:dyDescent="0.25"/>
    <row r="8858" customFormat="1" x14ac:dyDescent="0.25"/>
    <row r="8859" customFormat="1" x14ac:dyDescent="0.25"/>
    <row r="8860" customFormat="1" x14ac:dyDescent="0.25"/>
    <row r="8861" customFormat="1" x14ac:dyDescent="0.25"/>
    <row r="8862" customFormat="1" x14ac:dyDescent="0.25"/>
    <row r="8863" customFormat="1" x14ac:dyDescent="0.25"/>
    <row r="8864" customFormat="1" x14ac:dyDescent="0.25"/>
    <row r="8865" customFormat="1" x14ac:dyDescent="0.25"/>
    <row r="8866" customFormat="1" x14ac:dyDescent="0.25"/>
    <row r="8867" customFormat="1" x14ac:dyDescent="0.25"/>
    <row r="8868" customFormat="1" x14ac:dyDescent="0.25"/>
    <row r="8869" customFormat="1" x14ac:dyDescent="0.25"/>
    <row r="8870" customFormat="1" x14ac:dyDescent="0.25"/>
    <row r="8871" customFormat="1" x14ac:dyDescent="0.25"/>
    <row r="8872" customFormat="1" x14ac:dyDescent="0.25"/>
    <row r="8873" customFormat="1" x14ac:dyDescent="0.25"/>
    <row r="8874" customFormat="1" x14ac:dyDescent="0.25"/>
    <row r="8875" customFormat="1" x14ac:dyDescent="0.25"/>
    <row r="8876" customFormat="1" x14ac:dyDescent="0.25"/>
    <row r="8877" customFormat="1" x14ac:dyDescent="0.25"/>
    <row r="8878" customFormat="1" x14ac:dyDescent="0.25"/>
    <row r="8879" customFormat="1" x14ac:dyDescent="0.25"/>
    <row r="8880" customFormat="1" x14ac:dyDescent="0.25"/>
    <row r="8881" customFormat="1" x14ac:dyDescent="0.25"/>
    <row r="8882" customFormat="1" x14ac:dyDescent="0.25"/>
    <row r="8883" customFormat="1" x14ac:dyDescent="0.25"/>
    <row r="8884" customFormat="1" x14ac:dyDescent="0.25"/>
    <row r="8885" customFormat="1" x14ac:dyDescent="0.25"/>
    <row r="8886" customFormat="1" x14ac:dyDescent="0.25"/>
    <row r="8887" customFormat="1" x14ac:dyDescent="0.25"/>
    <row r="8888" customFormat="1" x14ac:dyDescent="0.25"/>
    <row r="8889" customFormat="1" x14ac:dyDescent="0.25"/>
    <row r="8890" customFormat="1" x14ac:dyDescent="0.25"/>
    <row r="8891" customFormat="1" x14ac:dyDescent="0.25"/>
    <row r="8892" customFormat="1" x14ac:dyDescent="0.25"/>
    <row r="8893" customFormat="1" x14ac:dyDescent="0.25"/>
    <row r="8894" customFormat="1" x14ac:dyDescent="0.25"/>
    <row r="8895" customFormat="1" x14ac:dyDescent="0.25"/>
    <row r="8896" customFormat="1" x14ac:dyDescent="0.25"/>
    <row r="8897" customFormat="1" x14ac:dyDescent="0.25"/>
    <row r="8898" customFormat="1" x14ac:dyDescent="0.25"/>
    <row r="8899" customFormat="1" x14ac:dyDescent="0.25"/>
    <row r="8900" customFormat="1" x14ac:dyDescent="0.25"/>
    <row r="8901" customFormat="1" x14ac:dyDescent="0.25"/>
    <row r="8902" customFormat="1" x14ac:dyDescent="0.25"/>
    <row r="8903" customFormat="1" x14ac:dyDescent="0.25"/>
    <row r="8904" customFormat="1" x14ac:dyDescent="0.25"/>
    <row r="8905" customFormat="1" x14ac:dyDescent="0.25"/>
    <row r="8906" customFormat="1" x14ac:dyDescent="0.25"/>
    <row r="8907" customFormat="1" x14ac:dyDescent="0.25"/>
    <row r="8908" customFormat="1" x14ac:dyDescent="0.25"/>
    <row r="8909" customFormat="1" x14ac:dyDescent="0.25"/>
    <row r="8910" customFormat="1" x14ac:dyDescent="0.25"/>
    <row r="8911" customFormat="1" x14ac:dyDescent="0.25"/>
    <row r="8912" customFormat="1" x14ac:dyDescent="0.25"/>
    <row r="8913" customFormat="1" x14ac:dyDescent="0.25"/>
    <row r="8914" customFormat="1" x14ac:dyDescent="0.25"/>
    <row r="8915" customFormat="1" x14ac:dyDescent="0.25"/>
    <row r="8916" customFormat="1" x14ac:dyDescent="0.25"/>
    <row r="8917" customFormat="1" x14ac:dyDescent="0.25"/>
    <row r="8918" customFormat="1" x14ac:dyDescent="0.25"/>
    <row r="8919" customFormat="1" x14ac:dyDescent="0.25"/>
    <row r="8920" customFormat="1" x14ac:dyDescent="0.25"/>
    <row r="8921" customFormat="1" x14ac:dyDescent="0.25"/>
    <row r="8922" customFormat="1" x14ac:dyDescent="0.25"/>
    <row r="8923" customFormat="1" x14ac:dyDescent="0.25"/>
    <row r="8924" customFormat="1" x14ac:dyDescent="0.25"/>
    <row r="8925" customFormat="1" x14ac:dyDescent="0.25"/>
    <row r="8926" customFormat="1" x14ac:dyDescent="0.25"/>
    <row r="8927" customFormat="1" x14ac:dyDescent="0.25"/>
    <row r="8928" customFormat="1" x14ac:dyDescent="0.25"/>
    <row r="8929" customFormat="1" x14ac:dyDescent="0.25"/>
    <row r="8930" customFormat="1" x14ac:dyDescent="0.25"/>
    <row r="8931" customFormat="1" x14ac:dyDescent="0.25"/>
    <row r="8932" customFormat="1" x14ac:dyDescent="0.25"/>
    <row r="8933" customFormat="1" x14ac:dyDescent="0.25"/>
    <row r="8934" customFormat="1" x14ac:dyDescent="0.25"/>
    <row r="8935" customFormat="1" x14ac:dyDescent="0.25"/>
    <row r="8936" customFormat="1" x14ac:dyDescent="0.25"/>
    <row r="8937" customFormat="1" x14ac:dyDescent="0.25"/>
    <row r="8938" customFormat="1" x14ac:dyDescent="0.25"/>
    <row r="8939" customFormat="1" x14ac:dyDescent="0.25"/>
    <row r="8940" customFormat="1" x14ac:dyDescent="0.25"/>
    <row r="8941" customFormat="1" x14ac:dyDescent="0.25"/>
    <row r="8942" customFormat="1" x14ac:dyDescent="0.25"/>
    <row r="8943" customFormat="1" x14ac:dyDescent="0.25"/>
    <row r="8944" customFormat="1" x14ac:dyDescent="0.25"/>
    <row r="8945" customFormat="1" x14ac:dyDescent="0.25"/>
    <row r="8946" customFormat="1" x14ac:dyDescent="0.25"/>
    <row r="8947" customFormat="1" x14ac:dyDescent="0.25"/>
    <row r="8948" customFormat="1" x14ac:dyDescent="0.25"/>
    <row r="8949" customFormat="1" x14ac:dyDescent="0.25"/>
    <row r="8950" customFormat="1" x14ac:dyDescent="0.25"/>
    <row r="8951" customFormat="1" x14ac:dyDescent="0.25"/>
    <row r="8952" customFormat="1" x14ac:dyDescent="0.25"/>
    <row r="8953" customFormat="1" x14ac:dyDescent="0.25"/>
    <row r="8954" customFormat="1" x14ac:dyDescent="0.25"/>
    <row r="8955" customFormat="1" x14ac:dyDescent="0.25"/>
    <row r="8956" customFormat="1" x14ac:dyDescent="0.25"/>
    <row r="8957" customFormat="1" x14ac:dyDescent="0.25"/>
    <row r="8958" customFormat="1" x14ac:dyDescent="0.25"/>
    <row r="8959" customFormat="1" x14ac:dyDescent="0.25"/>
    <row r="8960" customFormat="1" x14ac:dyDescent="0.25"/>
    <row r="8961" customFormat="1" x14ac:dyDescent="0.25"/>
    <row r="8962" customFormat="1" x14ac:dyDescent="0.25"/>
    <row r="8963" customFormat="1" x14ac:dyDescent="0.25"/>
    <row r="8964" customFormat="1" x14ac:dyDescent="0.25"/>
    <row r="8965" customFormat="1" x14ac:dyDescent="0.25"/>
    <row r="8966" customFormat="1" x14ac:dyDescent="0.25"/>
    <row r="8967" customFormat="1" x14ac:dyDescent="0.25"/>
    <row r="8968" customFormat="1" x14ac:dyDescent="0.25"/>
    <row r="8969" customFormat="1" x14ac:dyDescent="0.25"/>
    <row r="8970" customFormat="1" x14ac:dyDescent="0.25"/>
    <row r="8971" customFormat="1" x14ac:dyDescent="0.25"/>
    <row r="8972" customFormat="1" x14ac:dyDescent="0.25"/>
    <row r="8973" customFormat="1" x14ac:dyDescent="0.25"/>
    <row r="8974" customFormat="1" x14ac:dyDescent="0.25"/>
    <row r="8975" customFormat="1" x14ac:dyDescent="0.25"/>
    <row r="8976" customFormat="1" x14ac:dyDescent="0.25"/>
    <row r="8977" customFormat="1" x14ac:dyDescent="0.25"/>
    <row r="8978" customFormat="1" x14ac:dyDescent="0.25"/>
    <row r="8979" customFormat="1" x14ac:dyDescent="0.25"/>
    <row r="8980" customFormat="1" x14ac:dyDescent="0.25"/>
    <row r="8981" customFormat="1" x14ac:dyDescent="0.25"/>
    <row r="8982" customFormat="1" x14ac:dyDescent="0.25"/>
    <row r="8983" customFormat="1" x14ac:dyDescent="0.25"/>
    <row r="8984" customFormat="1" x14ac:dyDescent="0.25"/>
    <row r="8985" customFormat="1" x14ac:dyDescent="0.25"/>
    <row r="8986" customFormat="1" x14ac:dyDescent="0.25"/>
    <row r="8987" customFormat="1" x14ac:dyDescent="0.25"/>
    <row r="8988" customFormat="1" x14ac:dyDescent="0.25"/>
    <row r="8989" customFormat="1" x14ac:dyDescent="0.25"/>
    <row r="8990" customFormat="1" x14ac:dyDescent="0.25"/>
    <row r="8991" customFormat="1" x14ac:dyDescent="0.25"/>
    <row r="8992" customFormat="1" x14ac:dyDescent="0.25"/>
    <row r="8993" customFormat="1" x14ac:dyDescent="0.25"/>
    <row r="8994" customFormat="1" x14ac:dyDescent="0.25"/>
    <row r="8995" customFormat="1" x14ac:dyDescent="0.25"/>
    <row r="8996" customFormat="1" x14ac:dyDescent="0.25"/>
    <row r="8997" customFormat="1" x14ac:dyDescent="0.25"/>
    <row r="8998" customFormat="1" x14ac:dyDescent="0.25"/>
    <row r="8999" customFormat="1" x14ac:dyDescent="0.25"/>
    <row r="9000" customFormat="1" x14ac:dyDescent="0.25"/>
    <row r="9001" customFormat="1" x14ac:dyDescent="0.25"/>
    <row r="9002" customFormat="1" x14ac:dyDescent="0.25"/>
    <row r="9003" customFormat="1" x14ac:dyDescent="0.25"/>
    <row r="9004" customFormat="1" x14ac:dyDescent="0.25"/>
    <row r="9005" customFormat="1" x14ac:dyDescent="0.25"/>
    <row r="9006" customFormat="1" x14ac:dyDescent="0.25"/>
    <row r="9007" customFormat="1" x14ac:dyDescent="0.25"/>
    <row r="9008" customFormat="1" x14ac:dyDescent="0.25"/>
    <row r="9009" customFormat="1" x14ac:dyDescent="0.25"/>
    <row r="9010" customFormat="1" x14ac:dyDescent="0.25"/>
    <row r="9011" customFormat="1" x14ac:dyDescent="0.25"/>
    <row r="9012" customFormat="1" x14ac:dyDescent="0.25"/>
    <row r="9013" customFormat="1" x14ac:dyDescent="0.25"/>
    <row r="9014" customFormat="1" x14ac:dyDescent="0.25"/>
    <row r="9015" customFormat="1" x14ac:dyDescent="0.25"/>
    <row r="9016" customFormat="1" x14ac:dyDescent="0.25"/>
    <row r="9017" customFormat="1" x14ac:dyDescent="0.25"/>
    <row r="9018" customFormat="1" x14ac:dyDescent="0.25"/>
    <row r="9019" customFormat="1" x14ac:dyDescent="0.25"/>
    <row r="9020" customFormat="1" x14ac:dyDescent="0.25"/>
    <row r="9021" customFormat="1" x14ac:dyDescent="0.25"/>
    <row r="9022" customFormat="1" x14ac:dyDescent="0.25"/>
    <row r="9023" customFormat="1" x14ac:dyDescent="0.25"/>
    <row r="9024" customFormat="1" x14ac:dyDescent="0.25"/>
    <row r="9025" customFormat="1" x14ac:dyDescent="0.25"/>
    <row r="9026" customFormat="1" x14ac:dyDescent="0.25"/>
    <row r="9027" customFormat="1" x14ac:dyDescent="0.25"/>
    <row r="9028" customFormat="1" x14ac:dyDescent="0.25"/>
    <row r="9029" customFormat="1" x14ac:dyDescent="0.25"/>
    <row r="9030" customFormat="1" x14ac:dyDescent="0.25"/>
    <row r="9031" customFormat="1" x14ac:dyDescent="0.25"/>
    <row r="9032" customFormat="1" x14ac:dyDescent="0.25"/>
    <row r="9033" customFormat="1" x14ac:dyDescent="0.25"/>
    <row r="9034" customFormat="1" x14ac:dyDescent="0.25"/>
    <row r="9035" customFormat="1" x14ac:dyDescent="0.25"/>
    <row r="9036" customFormat="1" x14ac:dyDescent="0.25"/>
    <row r="9037" customFormat="1" x14ac:dyDescent="0.25"/>
    <row r="9038" customFormat="1" x14ac:dyDescent="0.25"/>
    <row r="9039" customFormat="1" x14ac:dyDescent="0.25"/>
    <row r="9040" customFormat="1" x14ac:dyDescent="0.25"/>
    <row r="9041" customFormat="1" x14ac:dyDescent="0.25"/>
    <row r="9042" customFormat="1" x14ac:dyDescent="0.25"/>
    <row r="9043" customFormat="1" x14ac:dyDescent="0.25"/>
    <row r="9044" customFormat="1" x14ac:dyDescent="0.25"/>
    <row r="9045" customFormat="1" x14ac:dyDescent="0.25"/>
    <row r="9046" customFormat="1" x14ac:dyDescent="0.25"/>
    <row r="9047" customFormat="1" x14ac:dyDescent="0.25"/>
    <row r="9048" customFormat="1" x14ac:dyDescent="0.25"/>
    <row r="9049" customFormat="1" x14ac:dyDescent="0.25"/>
    <row r="9050" customFormat="1" x14ac:dyDescent="0.25"/>
    <row r="9051" customFormat="1" x14ac:dyDescent="0.25"/>
    <row r="9052" customFormat="1" x14ac:dyDescent="0.25"/>
    <row r="9053" customFormat="1" x14ac:dyDescent="0.25"/>
    <row r="9054" customFormat="1" x14ac:dyDescent="0.25"/>
    <row r="9055" customFormat="1" x14ac:dyDescent="0.25"/>
    <row r="9056" customFormat="1" x14ac:dyDescent="0.25"/>
    <row r="9057" customFormat="1" x14ac:dyDescent="0.25"/>
    <row r="9058" customFormat="1" x14ac:dyDescent="0.25"/>
    <row r="9059" customFormat="1" x14ac:dyDescent="0.25"/>
    <row r="9060" customFormat="1" x14ac:dyDescent="0.25"/>
    <row r="9061" customFormat="1" x14ac:dyDescent="0.25"/>
    <row r="9062" customFormat="1" x14ac:dyDescent="0.25"/>
    <row r="9063" customFormat="1" x14ac:dyDescent="0.25"/>
    <row r="9064" customFormat="1" x14ac:dyDescent="0.25"/>
    <row r="9065" customFormat="1" x14ac:dyDescent="0.25"/>
    <row r="9066" customFormat="1" x14ac:dyDescent="0.25"/>
    <row r="9067" customFormat="1" x14ac:dyDescent="0.25"/>
    <row r="9068" customFormat="1" x14ac:dyDescent="0.25"/>
    <row r="9069" customFormat="1" x14ac:dyDescent="0.25"/>
    <row r="9070" customFormat="1" x14ac:dyDescent="0.25"/>
    <row r="9071" customFormat="1" x14ac:dyDescent="0.25"/>
    <row r="9072" customFormat="1" x14ac:dyDescent="0.25"/>
    <row r="9073" customFormat="1" x14ac:dyDescent="0.25"/>
    <row r="9074" customFormat="1" x14ac:dyDescent="0.25"/>
    <row r="9075" customFormat="1" x14ac:dyDescent="0.25"/>
    <row r="9076" customFormat="1" x14ac:dyDescent="0.25"/>
    <row r="9077" customFormat="1" x14ac:dyDescent="0.25"/>
    <row r="9078" customFormat="1" x14ac:dyDescent="0.25"/>
    <row r="9079" customFormat="1" x14ac:dyDescent="0.25"/>
    <row r="9080" customFormat="1" x14ac:dyDescent="0.25"/>
    <row r="9081" customFormat="1" x14ac:dyDescent="0.25"/>
    <row r="9082" customFormat="1" x14ac:dyDescent="0.25"/>
    <row r="9083" customFormat="1" x14ac:dyDescent="0.25"/>
    <row r="9084" customFormat="1" x14ac:dyDescent="0.25"/>
    <row r="9085" customFormat="1" x14ac:dyDescent="0.25"/>
    <row r="9086" customFormat="1" x14ac:dyDescent="0.25"/>
    <row r="9087" customFormat="1" x14ac:dyDescent="0.25"/>
    <row r="9088" customFormat="1" x14ac:dyDescent="0.25"/>
    <row r="9089" customFormat="1" x14ac:dyDescent="0.25"/>
    <row r="9090" customFormat="1" x14ac:dyDescent="0.25"/>
    <row r="9091" customFormat="1" x14ac:dyDescent="0.25"/>
    <row r="9092" customFormat="1" x14ac:dyDescent="0.25"/>
    <row r="9093" customFormat="1" x14ac:dyDescent="0.25"/>
    <row r="9094" customFormat="1" x14ac:dyDescent="0.25"/>
    <row r="9095" customFormat="1" x14ac:dyDescent="0.25"/>
    <row r="9096" customFormat="1" x14ac:dyDescent="0.25"/>
    <row r="9097" customFormat="1" x14ac:dyDescent="0.25"/>
    <row r="9098" customFormat="1" x14ac:dyDescent="0.25"/>
    <row r="9099" customFormat="1" x14ac:dyDescent="0.25"/>
    <row r="9100" customFormat="1" x14ac:dyDescent="0.25"/>
    <row r="9101" customFormat="1" x14ac:dyDescent="0.25"/>
    <row r="9102" customFormat="1" x14ac:dyDescent="0.25"/>
    <row r="9103" customFormat="1" x14ac:dyDescent="0.25"/>
    <row r="9104" customFormat="1" x14ac:dyDescent="0.25"/>
    <row r="9105" customFormat="1" x14ac:dyDescent="0.25"/>
    <row r="9106" customFormat="1" x14ac:dyDescent="0.25"/>
    <row r="9107" customFormat="1" x14ac:dyDescent="0.25"/>
    <row r="9108" customFormat="1" x14ac:dyDescent="0.25"/>
    <row r="9109" customFormat="1" x14ac:dyDescent="0.25"/>
    <row r="9110" customFormat="1" x14ac:dyDescent="0.25"/>
    <row r="9111" customFormat="1" x14ac:dyDescent="0.25"/>
    <row r="9112" customFormat="1" x14ac:dyDescent="0.25"/>
    <row r="9113" customFormat="1" x14ac:dyDescent="0.25"/>
    <row r="9114" customFormat="1" x14ac:dyDescent="0.25"/>
    <row r="9115" customFormat="1" x14ac:dyDescent="0.25"/>
    <row r="9116" customFormat="1" x14ac:dyDescent="0.25"/>
    <row r="9117" customFormat="1" x14ac:dyDescent="0.25"/>
    <row r="9118" customFormat="1" x14ac:dyDescent="0.25"/>
    <row r="9119" customFormat="1" x14ac:dyDescent="0.25"/>
    <row r="9120" customFormat="1" x14ac:dyDescent="0.25"/>
    <row r="9121" customFormat="1" x14ac:dyDescent="0.25"/>
    <row r="9122" customFormat="1" x14ac:dyDescent="0.25"/>
    <row r="9123" customFormat="1" x14ac:dyDescent="0.25"/>
    <row r="9124" customFormat="1" x14ac:dyDescent="0.25"/>
    <row r="9125" customFormat="1" x14ac:dyDescent="0.25"/>
    <row r="9126" customFormat="1" x14ac:dyDescent="0.25"/>
    <row r="9127" customFormat="1" x14ac:dyDescent="0.25"/>
    <row r="9128" customFormat="1" x14ac:dyDescent="0.25"/>
    <row r="9129" customFormat="1" x14ac:dyDescent="0.25"/>
    <row r="9130" customFormat="1" x14ac:dyDescent="0.25"/>
    <row r="9131" customFormat="1" x14ac:dyDescent="0.25"/>
    <row r="9132" customFormat="1" x14ac:dyDescent="0.25"/>
    <row r="9133" customFormat="1" x14ac:dyDescent="0.25"/>
    <row r="9134" customFormat="1" x14ac:dyDescent="0.25"/>
    <row r="9135" customFormat="1" x14ac:dyDescent="0.25"/>
    <row r="9136" customFormat="1" x14ac:dyDescent="0.25"/>
    <row r="9137" customFormat="1" x14ac:dyDescent="0.25"/>
    <row r="9138" customFormat="1" x14ac:dyDescent="0.25"/>
    <row r="9139" customFormat="1" x14ac:dyDescent="0.25"/>
    <row r="9140" customFormat="1" x14ac:dyDescent="0.25"/>
    <row r="9141" customFormat="1" x14ac:dyDescent="0.25"/>
    <row r="9142" customFormat="1" x14ac:dyDescent="0.25"/>
    <row r="9143" customFormat="1" x14ac:dyDescent="0.25"/>
    <row r="9144" customFormat="1" x14ac:dyDescent="0.25"/>
    <row r="9145" customFormat="1" x14ac:dyDescent="0.25"/>
    <row r="9146" customFormat="1" x14ac:dyDescent="0.25"/>
    <row r="9147" customFormat="1" x14ac:dyDescent="0.25"/>
    <row r="9148" customFormat="1" x14ac:dyDescent="0.25"/>
    <row r="9149" customFormat="1" x14ac:dyDescent="0.25"/>
    <row r="9150" customFormat="1" x14ac:dyDescent="0.25"/>
    <row r="9151" customFormat="1" x14ac:dyDescent="0.25"/>
    <row r="9152" customFormat="1" x14ac:dyDescent="0.25"/>
    <row r="9153" customFormat="1" x14ac:dyDescent="0.25"/>
    <row r="9154" customFormat="1" x14ac:dyDescent="0.25"/>
    <row r="9155" customFormat="1" x14ac:dyDescent="0.25"/>
    <row r="9156" customFormat="1" x14ac:dyDescent="0.25"/>
    <row r="9157" customFormat="1" x14ac:dyDescent="0.25"/>
    <row r="9158" customFormat="1" x14ac:dyDescent="0.25"/>
    <row r="9159" customFormat="1" x14ac:dyDescent="0.25"/>
    <row r="9160" customFormat="1" x14ac:dyDescent="0.25"/>
    <row r="9161" customFormat="1" x14ac:dyDescent="0.25"/>
    <row r="9162" customFormat="1" x14ac:dyDescent="0.25"/>
    <row r="9163" customFormat="1" x14ac:dyDescent="0.25"/>
    <row r="9164" customFormat="1" x14ac:dyDescent="0.25"/>
    <row r="9165" customFormat="1" x14ac:dyDescent="0.25"/>
    <row r="9166" customFormat="1" x14ac:dyDescent="0.25"/>
    <row r="9167" customFormat="1" x14ac:dyDescent="0.25"/>
    <row r="9168" customFormat="1" x14ac:dyDescent="0.25"/>
    <row r="9169" customFormat="1" x14ac:dyDescent="0.25"/>
    <row r="9170" customFormat="1" x14ac:dyDescent="0.25"/>
    <row r="9171" customFormat="1" x14ac:dyDescent="0.25"/>
    <row r="9172" customFormat="1" x14ac:dyDescent="0.25"/>
    <row r="9173" customFormat="1" x14ac:dyDescent="0.25"/>
    <row r="9174" customFormat="1" x14ac:dyDescent="0.25"/>
    <row r="9175" customFormat="1" x14ac:dyDescent="0.25"/>
    <row r="9176" customFormat="1" x14ac:dyDescent="0.25"/>
    <row r="9177" customFormat="1" x14ac:dyDescent="0.25"/>
    <row r="9178" customFormat="1" x14ac:dyDescent="0.25"/>
    <row r="9179" customFormat="1" x14ac:dyDescent="0.25"/>
    <row r="9180" customFormat="1" x14ac:dyDescent="0.25"/>
    <row r="9181" customFormat="1" x14ac:dyDescent="0.25"/>
    <row r="9182" customFormat="1" x14ac:dyDescent="0.25"/>
    <row r="9183" customFormat="1" x14ac:dyDescent="0.25"/>
    <row r="9184" customFormat="1" x14ac:dyDescent="0.25"/>
    <row r="9185" customFormat="1" x14ac:dyDescent="0.25"/>
    <row r="9186" customFormat="1" x14ac:dyDescent="0.25"/>
    <row r="9187" customFormat="1" x14ac:dyDescent="0.25"/>
    <row r="9188" customFormat="1" x14ac:dyDescent="0.25"/>
    <row r="9189" customFormat="1" x14ac:dyDescent="0.25"/>
    <row r="9190" customFormat="1" x14ac:dyDescent="0.25"/>
    <row r="9191" customFormat="1" x14ac:dyDescent="0.25"/>
    <row r="9192" customFormat="1" x14ac:dyDescent="0.25"/>
    <row r="9193" customFormat="1" x14ac:dyDescent="0.25"/>
    <row r="9194" customFormat="1" x14ac:dyDescent="0.25"/>
    <row r="9195" customFormat="1" x14ac:dyDescent="0.25"/>
    <row r="9196" customFormat="1" x14ac:dyDescent="0.25"/>
    <row r="9197" customFormat="1" x14ac:dyDescent="0.25"/>
    <row r="9198" customFormat="1" x14ac:dyDescent="0.25"/>
    <row r="9199" customFormat="1" x14ac:dyDescent="0.25"/>
    <row r="9200" customFormat="1" x14ac:dyDescent="0.25"/>
    <row r="9201" customFormat="1" x14ac:dyDescent="0.25"/>
    <row r="9202" customFormat="1" x14ac:dyDescent="0.25"/>
    <row r="9203" customFormat="1" x14ac:dyDescent="0.25"/>
    <row r="9204" customFormat="1" x14ac:dyDescent="0.25"/>
    <row r="9205" customFormat="1" x14ac:dyDescent="0.25"/>
    <row r="9206" customFormat="1" x14ac:dyDescent="0.25"/>
    <row r="9207" customFormat="1" x14ac:dyDescent="0.25"/>
    <row r="9208" customFormat="1" x14ac:dyDescent="0.25"/>
    <row r="9209" customFormat="1" x14ac:dyDescent="0.25"/>
    <row r="9210" customFormat="1" x14ac:dyDescent="0.25"/>
    <row r="9211" customFormat="1" x14ac:dyDescent="0.25"/>
    <row r="9212" customFormat="1" x14ac:dyDescent="0.25"/>
    <row r="9213" customFormat="1" x14ac:dyDescent="0.25"/>
    <row r="9214" customFormat="1" x14ac:dyDescent="0.25"/>
    <row r="9215" customFormat="1" x14ac:dyDescent="0.25"/>
    <row r="9216" customFormat="1" x14ac:dyDescent="0.25"/>
    <row r="9217" customFormat="1" x14ac:dyDescent="0.25"/>
    <row r="9218" customFormat="1" x14ac:dyDescent="0.25"/>
    <row r="9219" customFormat="1" x14ac:dyDescent="0.25"/>
    <row r="9220" customFormat="1" x14ac:dyDescent="0.25"/>
    <row r="9221" customFormat="1" x14ac:dyDescent="0.25"/>
    <row r="9222" customFormat="1" x14ac:dyDescent="0.25"/>
    <row r="9223" customFormat="1" x14ac:dyDescent="0.25"/>
    <row r="9224" customFormat="1" x14ac:dyDescent="0.25"/>
    <row r="9225" customFormat="1" x14ac:dyDescent="0.25"/>
    <row r="9226" customFormat="1" x14ac:dyDescent="0.25"/>
    <row r="9227" customFormat="1" x14ac:dyDescent="0.25"/>
    <row r="9228" customFormat="1" x14ac:dyDescent="0.25"/>
    <row r="9229" customFormat="1" x14ac:dyDescent="0.25"/>
    <row r="9230" customFormat="1" x14ac:dyDescent="0.25"/>
    <row r="9231" customFormat="1" x14ac:dyDescent="0.25"/>
    <row r="9232" customFormat="1" x14ac:dyDescent="0.25"/>
    <row r="9233" customFormat="1" x14ac:dyDescent="0.25"/>
    <row r="9234" customFormat="1" x14ac:dyDescent="0.25"/>
    <row r="9235" customFormat="1" x14ac:dyDescent="0.25"/>
    <row r="9236" customFormat="1" x14ac:dyDescent="0.25"/>
    <row r="9237" customFormat="1" x14ac:dyDescent="0.25"/>
    <row r="9238" customFormat="1" x14ac:dyDescent="0.25"/>
    <row r="9239" customFormat="1" x14ac:dyDescent="0.25"/>
    <row r="9240" customFormat="1" x14ac:dyDescent="0.25"/>
    <row r="9241" customFormat="1" x14ac:dyDescent="0.25"/>
    <row r="9242" customFormat="1" x14ac:dyDescent="0.25"/>
    <row r="9243" customFormat="1" x14ac:dyDescent="0.25"/>
    <row r="9244" customFormat="1" x14ac:dyDescent="0.25"/>
    <row r="9245" customFormat="1" x14ac:dyDescent="0.25"/>
    <row r="9246" customFormat="1" x14ac:dyDescent="0.25"/>
    <row r="9247" customFormat="1" x14ac:dyDescent="0.25"/>
    <row r="9248" customFormat="1" x14ac:dyDescent="0.25"/>
    <row r="9249" customFormat="1" x14ac:dyDescent="0.25"/>
    <row r="9250" customFormat="1" x14ac:dyDescent="0.25"/>
    <row r="9251" customFormat="1" x14ac:dyDescent="0.25"/>
    <row r="9252" customFormat="1" x14ac:dyDescent="0.25"/>
    <row r="9253" customFormat="1" x14ac:dyDescent="0.25"/>
    <row r="9254" customFormat="1" x14ac:dyDescent="0.25"/>
    <row r="9255" customFormat="1" x14ac:dyDescent="0.25"/>
    <row r="9256" customFormat="1" x14ac:dyDescent="0.25"/>
    <row r="9257" customFormat="1" x14ac:dyDescent="0.25"/>
    <row r="9258" customFormat="1" x14ac:dyDescent="0.25"/>
    <row r="9259" customFormat="1" x14ac:dyDescent="0.25"/>
    <row r="9260" customFormat="1" x14ac:dyDescent="0.25"/>
    <row r="9261" customFormat="1" x14ac:dyDescent="0.25"/>
    <row r="9262" customFormat="1" x14ac:dyDescent="0.25"/>
    <row r="9263" customFormat="1" x14ac:dyDescent="0.25"/>
    <row r="9264" customFormat="1" x14ac:dyDescent="0.25"/>
    <row r="9265" customFormat="1" x14ac:dyDescent="0.25"/>
    <row r="9266" customFormat="1" x14ac:dyDescent="0.25"/>
    <row r="9267" customFormat="1" x14ac:dyDescent="0.25"/>
    <row r="9268" customFormat="1" x14ac:dyDescent="0.25"/>
    <row r="9269" customFormat="1" x14ac:dyDescent="0.25"/>
    <row r="9270" customFormat="1" x14ac:dyDescent="0.25"/>
    <row r="9271" customFormat="1" x14ac:dyDescent="0.25"/>
    <row r="9272" customFormat="1" x14ac:dyDescent="0.25"/>
    <row r="9273" customFormat="1" x14ac:dyDescent="0.25"/>
    <row r="9274" customFormat="1" x14ac:dyDescent="0.25"/>
    <row r="9275" customFormat="1" x14ac:dyDescent="0.25"/>
    <row r="9276" customFormat="1" x14ac:dyDescent="0.25"/>
    <row r="9277" customFormat="1" x14ac:dyDescent="0.25"/>
    <row r="9278" customFormat="1" x14ac:dyDescent="0.25"/>
    <row r="9279" customFormat="1" x14ac:dyDescent="0.25"/>
    <row r="9280" customFormat="1" x14ac:dyDescent="0.25"/>
    <row r="9281" customFormat="1" x14ac:dyDescent="0.25"/>
    <row r="9282" customFormat="1" x14ac:dyDescent="0.25"/>
    <row r="9283" customFormat="1" x14ac:dyDescent="0.25"/>
    <row r="9284" customFormat="1" x14ac:dyDescent="0.25"/>
    <row r="9285" customFormat="1" x14ac:dyDescent="0.25"/>
    <row r="9286" customFormat="1" x14ac:dyDescent="0.25"/>
    <row r="9287" customFormat="1" x14ac:dyDescent="0.25"/>
    <row r="9288" customFormat="1" x14ac:dyDescent="0.25"/>
    <row r="9289" customFormat="1" x14ac:dyDescent="0.25"/>
    <row r="9290" customFormat="1" x14ac:dyDescent="0.25"/>
    <row r="9291" customFormat="1" x14ac:dyDescent="0.25"/>
    <row r="9292" customFormat="1" x14ac:dyDescent="0.25"/>
    <row r="9293" customFormat="1" x14ac:dyDescent="0.25"/>
    <row r="9294" customFormat="1" x14ac:dyDescent="0.25"/>
    <row r="9295" customFormat="1" x14ac:dyDescent="0.25"/>
    <row r="9296" customFormat="1" x14ac:dyDescent="0.25"/>
    <row r="9297" customFormat="1" x14ac:dyDescent="0.25"/>
    <row r="9298" customFormat="1" x14ac:dyDescent="0.25"/>
    <row r="9299" customFormat="1" x14ac:dyDescent="0.25"/>
    <row r="9300" customFormat="1" x14ac:dyDescent="0.25"/>
    <row r="9301" customFormat="1" x14ac:dyDescent="0.25"/>
    <row r="9302" customFormat="1" x14ac:dyDescent="0.25"/>
    <row r="9303" customFormat="1" x14ac:dyDescent="0.25"/>
    <row r="9304" customFormat="1" x14ac:dyDescent="0.25"/>
    <row r="9305" customFormat="1" x14ac:dyDescent="0.25"/>
    <row r="9306" customFormat="1" x14ac:dyDescent="0.25"/>
    <row r="9307" customFormat="1" x14ac:dyDescent="0.25"/>
    <row r="9308" customFormat="1" x14ac:dyDescent="0.25"/>
    <row r="9309" customFormat="1" x14ac:dyDescent="0.25"/>
    <row r="9310" customFormat="1" x14ac:dyDescent="0.25"/>
    <row r="9311" customFormat="1" x14ac:dyDescent="0.25"/>
    <row r="9312" customFormat="1" x14ac:dyDescent="0.25"/>
    <row r="9313" customFormat="1" x14ac:dyDescent="0.25"/>
    <row r="9314" customFormat="1" x14ac:dyDescent="0.25"/>
    <row r="9315" customFormat="1" x14ac:dyDescent="0.25"/>
    <row r="9316" customFormat="1" x14ac:dyDescent="0.25"/>
    <row r="9317" customFormat="1" x14ac:dyDescent="0.25"/>
    <row r="9318" customFormat="1" x14ac:dyDescent="0.25"/>
    <row r="9319" customFormat="1" x14ac:dyDescent="0.25"/>
    <row r="9320" customFormat="1" x14ac:dyDescent="0.25"/>
    <row r="9321" customFormat="1" x14ac:dyDescent="0.25"/>
    <row r="9322" customFormat="1" x14ac:dyDescent="0.25"/>
    <row r="9323" customFormat="1" x14ac:dyDescent="0.25"/>
    <row r="9324" customFormat="1" x14ac:dyDescent="0.25"/>
    <row r="9325" customFormat="1" x14ac:dyDescent="0.25"/>
    <row r="9326" customFormat="1" x14ac:dyDescent="0.25"/>
    <row r="9327" customFormat="1" x14ac:dyDescent="0.25"/>
    <row r="9328" customFormat="1" x14ac:dyDescent="0.25"/>
    <row r="9329" customFormat="1" x14ac:dyDescent="0.25"/>
    <row r="9330" customFormat="1" x14ac:dyDescent="0.25"/>
    <row r="9331" customFormat="1" x14ac:dyDescent="0.25"/>
    <row r="9332" customFormat="1" x14ac:dyDescent="0.25"/>
    <row r="9333" customFormat="1" x14ac:dyDescent="0.25"/>
    <row r="9334" customFormat="1" x14ac:dyDescent="0.25"/>
    <row r="9335" customFormat="1" x14ac:dyDescent="0.25"/>
    <row r="9336" customFormat="1" x14ac:dyDescent="0.25"/>
    <row r="9337" customFormat="1" x14ac:dyDescent="0.25"/>
    <row r="9338" customFormat="1" x14ac:dyDescent="0.25"/>
    <row r="9339" customFormat="1" x14ac:dyDescent="0.25"/>
    <row r="9340" customFormat="1" x14ac:dyDescent="0.25"/>
    <row r="9341" customFormat="1" x14ac:dyDescent="0.25"/>
    <row r="9342" customFormat="1" x14ac:dyDescent="0.25"/>
    <row r="9343" customFormat="1" x14ac:dyDescent="0.25"/>
    <row r="9344" customFormat="1" x14ac:dyDescent="0.25"/>
    <row r="9345" customFormat="1" x14ac:dyDescent="0.25"/>
    <row r="9346" customFormat="1" x14ac:dyDescent="0.25"/>
    <row r="9347" customFormat="1" x14ac:dyDescent="0.25"/>
    <row r="9348" customFormat="1" x14ac:dyDescent="0.25"/>
    <row r="9349" customFormat="1" x14ac:dyDescent="0.25"/>
    <row r="9350" customFormat="1" x14ac:dyDescent="0.25"/>
    <row r="9351" customFormat="1" x14ac:dyDescent="0.25"/>
    <row r="9352" customFormat="1" x14ac:dyDescent="0.25"/>
    <row r="9353" customFormat="1" x14ac:dyDescent="0.25"/>
    <row r="9354" customFormat="1" x14ac:dyDescent="0.25"/>
    <row r="9355" customFormat="1" x14ac:dyDescent="0.25"/>
    <row r="9356" customFormat="1" x14ac:dyDescent="0.25"/>
    <row r="9357" customFormat="1" x14ac:dyDescent="0.25"/>
    <row r="9358" customFormat="1" x14ac:dyDescent="0.25"/>
    <row r="9359" customFormat="1" x14ac:dyDescent="0.25"/>
    <row r="9360" customFormat="1" x14ac:dyDescent="0.25"/>
    <row r="9361" customFormat="1" x14ac:dyDescent="0.25"/>
    <row r="9362" customFormat="1" x14ac:dyDescent="0.25"/>
    <row r="9363" customFormat="1" x14ac:dyDescent="0.25"/>
    <row r="9364" customFormat="1" x14ac:dyDescent="0.25"/>
    <row r="9365" customFormat="1" x14ac:dyDescent="0.25"/>
    <row r="9366" customFormat="1" x14ac:dyDescent="0.25"/>
    <row r="9367" customFormat="1" x14ac:dyDescent="0.25"/>
    <row r="9368" customFormat="1" x14ac:dyDescent="0.25"/>
    <row r="9369" customFormat="1" x14ac:dyDescent="0.25"/>
    <row r="9370" customFormat="1" x14ac:dyDescent="0.25"/>
    <row r="9371" customFormat="1" x14ac:dyDescent="0.25"/>
    <row r="9372" customFormat="1" x14ac:dyDescent="0.25"/>
    <row r="9373" customFormat="1" x14ac:dyDescent="0.25"/>
    <row r="9374" customFormat="1" x14ac:dyDescent="0.25"/>
    <row r="9375" customFormat="1" x14ac:dyDescent="0.25"/>
    <row r="9376" customFormat="1" x14ac:dyDescent="0.25"/>
    <row r="9377" customFormat="1" x14ac:dyDescent="0.25"/>
    <row r="9378" customFormat="1" x14ac:dyDescent="0.25"/>
    <row r="9379" customFormat="1" x14ac:dyDescent="0.25"/>
    <row r="9380" customFormat="1" x14ac:dyDescent="0.25"/>
    <row r="9381" customFormat="1" x14ac:dyDescent="0.25"/>
    <row r="9382" customFormat="1" x14ac:dyDescent="0.25"/>
    <row r="9383" customFormat="1" x14ac:dyDescent="0.25"/>
    <row r="9384" customFormat="1" x14ac:dyDescent="0.25"/>
    <row r="9385" customFormat="1" x14ac:dyDescent="0.25"/>
    <row r="9386" customFormat="1" x14ac:dyDescent="0.25"/>
    <row r="9387" customFormat="1" x14ac:dyDescent="0.25"/>
    <row r="9388" customFormat="1" x14ac:dyDescent="0.25"/>
    <row r="9389" customFormat="1" x14ac:dyDescent="0.25"/>
    <row r="9390" customFormat="1" x14ac:dyDescent="0.25"/>
    <row r="9391" customFormat="1" x14ac:dyDescent="0.25"/>
    <row r="9392" customFormat="1" x14ac:dyDescent="0.25"/>
    <row r="9393" customFormat="1" x14ac:dyDescent="0.25"/>
    <row r="9394" customFormat="1" x14ac:dyDescent="0.25"/>
    <row r="9395" customFormat="1" x14ac:dyDescent="0.25"/>
    <row r="9396" customFormat="1" x14ac:dyDescent="0.25"/>
    <row r="9397" customFormat="1" x14ac:dyDescent="0.25"/>
    <row r="9398" customFormat="1" x14ac:dyDescent="0.25"/>
    <row r="9399" customFormat="1" x14ac:dyDescent="0.25"/>
    <row r="9400" customFormat="1" x14ac:dyDescent="0.25"/>
    <row r="9401" customFormat="1" x14ac:dyDescent="0.25"/>
    <row r="9402" customFormat="1" x14ac:dyDescent="0.25"/>
    <row r="9403" customFormat="1" x14ac:dyDescent="0.25"/>
    <row r="9404" customFormat="1" x14ac:dyDescent="0.25"/>
    <row r="9405" customFormat="1" x14ac:dyDescent="0.25"/>
    <row r="9406" customFormat="1" x14ac:dyDescent="0.25"/>
    <row r="9407" customFormat="1" x14ac:dyDescent="0.25"/>
    <row r="9408" customFormat="1" x14ac:dyDescent="0.25"/>
    <row r="9409" customFormat="1" x14ac:dyDescent="0.25"/>
    <row r="9410" customFormat="1" x14ac:dyDescent="0.25"/>
    <row r="9411" customFormat="1" x14ac:dyDescent="0.25"/>
    <row r="9412" customFormat="1" x14ac:dyDescent="0.25"/>
    <row r="9413" customFormat="1" x14ac:dyDescent="0.25"/>
    <row r="9414" customFormat="1" x14ac:dyDescent="0.25"/>
    <row r="9415" customFormat="1" x14ac:dyDescent="0.25"/>
    <row r="9416" customFormat="1" x14ac:dyDescent="0.25"/>
    <row r="9417" customFormat="1" x14ac:dyDescent="0.25"/>
    <row r="9418" customFormat="1" x14ac:dyDescent="0.25"/>
    <row r="9419" customFormat="1" x14ac:dyDescent="0.25"/>
    <row r="9420" customFormat="1" x14ac:dyDescent="0.25"/>
    <row r="9421" customFormat="1" x14ac:dyDescent="0.25"/>
    <row r="9422" customFormat="1" x14ac:dyDescent="0.25"/>
    <row r="9423" customFormat="1" x14ac:dyDescent="0.25"/>
    <row r="9424" customFormat="1" x14ac:dyDescent="0.25"/>
    <row r="9425" customFormat="1" x14ac:dyDescent="0.25"/>
    <row r="9426" customFormat="1" x14ac:dyDescent="0.25"/>
    <row r="9427" customFormat="1" x14ac:dyDescent="0.25"/>
    <row r="9428" customFormat="1" x14ac:dyDescent="0.25"/>
    <row r="9429" customFormat="1" x14ac:dyDescent="0.25"/>
    <row r="9430" customFormat="1" x14ac:dyDescent="0.25"/>
    <row r="9431" customFormat="1" x14ac:dyDescent="0.25"/>
    <row r="9432" customFormat="1" x14ac:dyDescent="0.25"/>
    <row r="9433" customFormat="1" x14ac:dyDescent="0.25"/>
    <row r="9434" customFormat="1" x14ac:dyDescent="0.25"/>
    <row r="9435" customFormat="1" x14ac:dyDescent="0.25"/>
    <row r="9436" customFormat="1" x14ac:dyDescent="0.25"/>
    <row r="9437" customFormat="1" x14ac:dyDescent="0.25"/>
    <row r="9438" customFormat="1" x14ac:dyDescent="0.25"/>
    <row r="9439" customFormat="1" x14ac:dyDescent="0.25"/>
    <row r="9440" customFormat="1" x14ac:dyDescent="0.25"/>
    <row r="9441" customFormat="1" x14ac:dyDescent="0.25"/>
    <row r="9442" customFormat="1" x14ac:dyDescent="0.25"/>
    <row r="9443" customFormat="1" x14ac:dyDescent="0.25"/>
    <row r="9444" customFormat="1" x14ac:dyDescent="0.25"/>
    <row r="9445" customFormat="1" x14ac:dyDescent="0.25"/>
    <row r="9446" customFormat="1" x14ac:dyDescent="0.25"/>
    <row r="9447" customFormat="1" x14ac:dyDescent="0.25"/>
    <row r="9448" customFormat="1" x14ac:dyDescent="0.25"/>
    <row r="9449" customFormat="1" x14ac:dyDescent="0.25"/>
    <row r="9450" customFormat="1" x14ac:dyDescent="0.25"/>
    <row r="9451" customFormat="1" x14ac:dyDescent="0.25"/>
    <row r="9452" customFormat="1" x14ac:dyDescent="0.25"/>
    <row r="9453" customFormat="1" x14ac:dyDescent="0.25"/>
    <row r="9454" customFormat="1" x14ac:dyDescent="0.25"/>
    <row r="9455" customFormat="1" x14ac:dyDescent="0.25"/>
    <row r="9456" customFormat="1" x14ac:dyDescent="0.25"/>
    <row r="9457" customFormat="1" x14ac:dyDescent="0.25"/>
    <row r="9458" customFormat="1" x14ac:dyDescent="0.25"/>
    <row r="9459" customFormat="1" x14ac:dyDescent="0.25"/>
    <row r="9460" customFormat="1" x14ac:dyDescent="0.25"/>
    <row r="9461" customFormat="1" x14ac:dyDescent="0.25"/>
    <row r="9462" customFormat="1" x14ac:dyDescent="0.25"/>
    <row r="9463" customFormat="1" x14ac:dyDescent="0.25"/>
    <row r="9464" customFormat="1" x14ac:dyDescent="0.25"/>
    <row r="9465" customFormat="1" x14ac:dyDescent="0.25"/>
    <row r="9466" customFormat="1" x14ac:dyDescent="0.25"/>
    <row r="9467" customFormat="1" x14ac:dyDescent="0.25"/>
    <row r="9468" customFormat="1" x14ac:dyDescent="0.25"/>
    <row r="9469" customFormat="1" x14ac:dyDescent="0.25"/>
    <row r="9470" customFormat="1" x14ac:dyDescent="0.25"/>
    <row r="9471" customFormat="1" x14ac:dyDescent="0.25"/>
    <row r="9472" customFormat="1" x14ac:dyDescent="0.25"/>
    <row r="9473" customFormat="1" x14ac:dyDescent="0.25"/>
    <row r="9474" customFormat="1" x14ac:dyDescent="0.25"/>
    <row r="9475" customFormat="1" x14ac:dyDescent="0.25"/>
    <row r="9476" customFormat="1" x14ac:dyDescent="0.25"/>
    <row r="9477" customFormat="1" x14ac:dyDescent="0.25"/>
    <row r="9478" customFormat="1" x14ac:dyDescent="0.25"/>
    <row r="9479" customFormat="1" x14ac:dyDescent="0.25"/>
    <row r="9480" customFormat="1" x14ac:dyDescent="0.25"/>
    <row r="9481" customFormat="1" x14ac:dyDescent="0.25"/>
    <row r="9482" customFormat="1" x14ac:dyDescent="0.25"/>
    <row r="9483" customFormat="1" x14ac:dyDescent="0.25"/>
    <row r="9484" customFormat="1" x14ac:dyDescent="0.25"/>
    <row r="9485" customFormat="1" x14ac:dyDescent="0.25"/>
    <row r="9486" customFormat="1" x14ac:dyDescent="0.25"/>
    <row r="9487" customFormat="1" x14ac:dyDescent="0.25"/>
    <row r="9488" customFormat="1" x14ac:dyDescent="0.25"/>
    <row r="9489" customFormat="1" x14ac:dyDescent="0.25"/>
    <row r="9490" customFormat="1" x14ac:dyDescent="0.25"/>
    <row r="9491" customFormat="1" x14ac:dyDescent="0.25"/>
    <row r="9492" customFormat="1" x14ac:dyDescent="0.25"/>
    <row r="9493" customFormat="1" x14ac:dyDescent="0.25"/>
    <row r="9494" customFormat="1" x14ac:dyDescent="0.25"/>
    <row r="9495" customFormat="1" x14ac:dyDescent="0.25"/>
    <row r="9496" customFormat="1" x14ac:dyDescent="0.25"/>
    <row r="9497" customFormat="1" x14ac:dyDescent="0.25"/>
    <row r="9498" customFormat="1" x14ac:dyDescent="0.25"/>
    <row r="9499" customFormat="1" x14ac:dyDescent="0.25"/>
    <row r="9500" customFormat="1" x14ac:dyDescent="0.25"/>
    <row r="9501" customFormat="1" x14ac:dyDescent="0.25"/>
    <row r="9502" customFormat="1" x14ac:dyDescent="0.25"/>
    <row r="9503" customFormat="1" x14ac:dyDescent="0.25"/>
    <row r="9504" customFormat="1" x14ac:dyDescent="0.25"/>
    <row r="9505" customFormat="1" x14ac:dyDescent="0.25"/>
    <row r="9506" customFormat="1" x14ac:dyDescent="0.25"/>
    <row r="9507" customFormat="1" x14ac:dyDescent="0.25"/>
    <row r="9508" customFormat="1" x14ac:dyDescent="0.25"/>
    <row r="9509" customFormat="1" x14ac:dyDescent="0.25"/>
    <row r="9510" customFormat="1" x14ac:dyDescent="0.25"/>
    <row r="9511" customFormat="1" x14ac:dyDescent="0.25"/>
    <row r="9512" customFormat="1" x14ac:dyDescent="0.25"/>
    <row r="9513" customFormat="1" x14ac:dyDescent="0.25"/>
    <row r="9514" customFormat="1" x14ac:dyDescent="0.25"/>
    <row r="9515" customFormat="1" x14ac:dyDescent="0.25"/>
    <row r="9516" customFormat="1" x14ac:dyDescent="0.25"/>
    <row r="9517" customFormat="1" x14ac:dyDescent="0.25"/>
    <row r="9518" customFormat="1" x14ac:dyDescent="0.25"/>
    <row r="9519" customFormat="1" x14ac:dyDescent="0.25"/>
    <row r="9520" customFormat="1" x14ac:dyDescent="0.25"/>
    <row r="9521" customFormat="1" x14ac:dyDescent="0.25"/>
    <row r="9522" customFormat="1" x14ac:dyDescent="0.25"/>
    <row r="9523" customFormat="1" x14ac:dyDescent="0.25"/>
    <row r="9524" customFormat="1" x14ac:dyDescent="0.25"/>
    <row r="9525" customFormat="1" x14ac:dyDescent="0.25"/>
    <row r="9526" customFormat="1" x14ac:dyDescent="0.25"/>
    <row r="9527" customFormat="1" x14ac:dyDescent="0.25"/>
    <row r="9528" customFormat="1" x14ac:dyDescent="0.25"/>
    <row r="9529" customFormat="1" x14ac:dyDescent="0.25"/>
    <row r="9530" customFormat="1" x14ac:dyDescent="0.25"/>
    <row r="9531" customFormat="1" x14ac:dyDescent="0.25"/>
    <row r="9532" customFormat="1" x14ac:dyDescent="0.25"/>
    <row r="9533" customFormat="1" x14ac:dyDescent="0.25"/>
    <row r="9534" customFormat="1" x14ac:dyDescent="0.25"/>
    <row r="9535" customFormat="1" x14ac:dyDescent="0.25"/>
    <row r="9536" customFormat="1" x14ac:dyDescent="0.25"/>
    <row r="9537" customFormat="1" x14ac:dyDescent="0.25"/>
    <row r="9538" customFormat="1" x14ac:dyDescent="0.25"/>
    <row r="9539" customFormat="1" x14ac:dyDescent="0.25"/>
    <row r="9540" customFormat="1" x14ac:dyDescent="0.25"/>
    <row r="9541" customFormat="1" x14ac:dyDescent="0.25"/>
    <row r="9542" customFormat="1" x14ac:dyDescent="0.25"/>
    <row r="9543" customFormat="1" x14ac:dyDescent="0.25"/>
    <row r="9544" customFormat="1" x14ac:dyDescent="0.25"/>
    <row r="9545" customFormat="1" x14ac:dyDescent="0.25"/>
    <row r="9546" customFormat="1" x14ac:dyDescent="0.25"/>
    <row r="9547" customFormat="1" x14ac:dyDescent="0.25"/>
    <row r="9548" customFormat="1" x14ac:dyDescent="0.25"/>
    <row r="9549" customFormat="1" x14ac:dyDescent="0.25"/>
    <row r="9550" customFormat="1" x14ac:dyDescent="0.25"/>
    <row r="9551" customFormat="1" x14ac:dyDescent="0.25"/>
    <row r="9552" customFormat="1" x14ac:dyDescent="0.25"/>
    <row r="9553" customFormat="1" x14ac:dyDescent="0.25"/>
    <row r="9554" customFormat="1" x14ac:dyDescent="0.25"/>
    <row r="9555" customFormat="1" x14ac:dyDescent="0.25"/>
    <row r="9556" customFormat="1" x14ac:dyDescent="0.25"/>
    <row r="9557" customFormat="1" x14ac:dyDescent="0.25"/>
    <row r="9558" customFormat="1" x14ac:dyDescent="0.25"/>
    <row r="9559" customFormat="1" x14ac:dyDescent="0.25"/>
    <row r="9560" customFormat="1" x14ac:dyDescent="0.25"/>
    <row r="9561" customFormat="1" x14ac:dyDescent="0.25"/>
    <row r="9562" customFormat="1" x14ac:dyDescent="0.25"/>
    <row r="9563" customFormat="1" x14ac:dyDescent="0.25"/>
    <row r="9564" customFormat="1" x14ac:dyDescent="0.25"/>
    <row r="9565" customFormat="1" x14ac:dyDescent="0.25"/>
    <row r="9566" customFormat="1" x14ac:dyDescent="0.25"/>
    <row r="9567" customFormat="1" x14ac:dyDescent="0.25"/>
    <row r="9568" customFormat="1" x14ac:dyDescent="0.25"/>
    <row r="9569" customFormat="1" x14ac:dyDescent="0.25"/>
    <row r="9570" customFormat="1" x14ac:dyDescent="0.25"/>
    <row r="9571" customFormat="1" x14ac:dyDescent="0.25"/>
    <row r="9572" customFormat="1" x14ac:dyDescent="0.25"/>
    <row r="9573" customFormat="1" x14ac:dyDescent="0.25"/>
    <row r="9574" customFormat="1" x14ac:dyDescent="0.25"/>
    <row r="9575" customFormat="1" x14ac:dyDescent="0.25"/>
    <row r="9576" customFormat="1" x14ac:dyDescent="0.25"/>
    <row r="9577" customFormat="1" x14ac:dyDescent="0.25"/>
    <row r="9578" customFormat="1" x14ac:dyDescent="0.25"/>
    <row r="9579" customFormat="1" x14ac:dyDescent="0.25"/>
    <row r="9580" customFormat="1" x14ac:dyDescent="0.25"/>
    <row r="9581" customFormat="1" x14ac:dyDescent="0.25"/>
    <row r="9582" customFormat="1" x14ac:dyDescent="0.25"/>
    <row r="9583" customFormat="1" x14ac:dyDescent="0.25"/>
    <row r="9584" customFormat="1" x14ac:dyDescent="0.25"/>
    <row r="9585" customFormat="1" x14ac:dyDescent="0.25"/>
    <row r="9586" customFormat="1" x14ac:dyDescent="0.25"/>
    <row r="9587" customFormat="1" x14ac:dyDescent="0.25"/>
    <row r="9588" customFormat="1" x14ac:dyDescent="0.25"/>
    <row r="9589" customFormat="1" x14ac:dyDescent="0.25"/>
    <row r="9590" customFormat="1" x14ac:dyDescent="0.25"/>
    <row r="9591" customFormat="1" x14ac:dyDescent="0.25"/>
    <row r="9592" customFormat="1" x14ac:dyDescent="0.25"/>
    <row r="9593" customFormat="1" x14ac:dyDescent="0.25"/>
    <row r="9594" customFormat="1" x14ac:dyDescent="0.25"/>
    <row r="9595" customFormat="1" x14ac:dyDescent="0.25"/>
    <row r="9596" customFormat="1" x14ac:dyDescent="0.25"/>
    <row r="9597" customFormat="1" x14ac:dyDescent="0.25"/>
    <row r="9598" customFormat="1" x14ac:dyDescent="0.25"/>
    <row r="9599" customFormat="1" x14ac:dyDescent="0.25"/>
    <row r="9600" customFormat="1" x14ac:dyDescent="0.25"/>
    <row r="9601" customFormat="1" x14ac:dyDescent="0.25"/>
    <row r="9602" customFormat="1" x14ac:dyDescent="0.25"/>
    <row r="9603" customFormat="1" x14ac:dyDescent="0.25"/>
    <row r="9604" customFormat="1" x14ac:dyDescent="0.25"/>
    <row r="9605" customFormat="1" x14ac:dyDescent="0.25"/>
    <row r="9606" customFormat="1" x14ac:dyDescent="0.25"/>
    <row r="9607" customFormat="1" x14ac:dyDescent="0.25"/>
    <row r="9608" customFormat="1" x14ac:dyDescent="0.25"/>
    <row r="9609" customFormat="1" x14ac:dyDescent="0.25"/>
    <row r="9610" customFormat="1" x14ac:dyDescent="0.25"/>
    <row r="9611" customFormat="1" x14ac:dyDescent="0.25"/>
    <row r="9612" customFormat="1" x14ac:dyDescent="0.25"/>
    <row r="9613" customFormat="1" x14ac:dyDescent="0.25"/>
    <row r="9614" customFormat="1" x14ac:dyDescent="0.25"/>
    <row r="9615" customFormat="1" x14ac:dyDescent="0.25"/>
    <row r="9616" customFormat="1" x14ac:dyDescent="0.25"/>
    <row r="9617" customFormat="1" x14ac:dyDescent="0.25"/>
    <row r="9618" customFormat="1" x14ac:dyDescent="0.25"/>
    <row r="9619" customFormat="1" x14ac:dyDescent="0.25"/>
    <row r="9620" customFormat="1" x14ac:dyDescent="0.25"/>
    <row r="9621" customFormat="1" x14ac:dyDescent="0.25"/>
    <row r="9622" customFormat="1" x14ac:dyDescent="0.25"/>
    <row r="9623" customFormat="1" x14ac:dyDescent="0.25"/>
    <row r="9624" customFormat="1" x14ac:dyDescent="0.25"/>
    <row r="9625" customFormat="1" x14ac:dyDescent="0.25"/>
    <row r="9626" customFormat="1" x14ac:dyDescent="0.25"/>
    <row r="9627" customFormat="1" x14ac:dyDescent="0.25"/>
    <row r="9628" customFormat="1" x14ac:dyDescent="0.25"/>
    <row r="9629" customFormat="1" x14ac:dyDescent="0.25"/>
    <row r="9630" customFormat="1" x14ac:dyDescent="0.25"/>
    <row r="9631" customFormat="1" x14ac:dyDescent="0.25"/>
    <row r="9632" customFormat="1" x14ac:dyDescent="0.25"/>
    <row r="9633" customFormat="1" x14ac:dyDescent="0.25"/>
    <row r="9634" customFormat="1" x14ac:dyDescent="0.25"/>
    <row r="9635" customFormat="1" x14ac:dyDescent="0.25"/>
    <row r="9636" customFormat="1" x14ac:dyDescent="0.25"/>
    <row r="9637" customFormat="1" x14ac:dyDescent="0.25"/>
    <row r="9638" customFormat="1" x14ac:dyDescent="0.25"/>
    <row r="9639" customFormat="1" x14ac:dyDescent="0.25"/>
    <row r="9640" customFormat="1" x14ac:dyDescent="0.25"/>
    <row r="9641" customFormat="1" x14ac:dyDescent="0.25"/>
    <row r="9642" customFormat="1" x14ac:dyDescent="0.25"/>
    <row r="9643" customFormat="1" x14ac:dyDescent="0.25"/>
    <row r="9644" customFormat="1" x14ac:dyDescent="0.25"/>
    <row r="9645" customFormat="1" x14ac:dyDescent="0.25"/>
    <row r="9646" customFormat="1" x14ac:dyDescent="0.25"/>
    <row r="9647" customFormat="1" x14ac:dyDescent="0.25"/>
    <row r="9648" customFormat="1" x14ac:dyDescent="0.25"/>
    <row r="9649" customFormat="1" x14ac:dyDescent="0.25"/>
    <row r="9650" customFormat="1" x14ac:dyDescent="0.25"/>
    <row r="9651" customFormat="1" x14ac:dyDescent="0.25"/>
    <row r="9652" customFormat="1" x14ac:dyDescent="0.25"/>
    <row r="9653" customFormat="1" x14ac:dyDescent="0.25"/>
    <row r="9654" customFormat="1" x14ac:dyDescent="0.25"/>
    <row r="9655" customFormat="1" x14ac:dyDescent="0.25"/>
    <row r="9656" customFormat="1" x14ac:dyDescent="0.25"/>
    <row r="9657" customFormat="1" x14ac:dyDescent="0.25"/>
    <row r="9658" customFormat="1" x14ac:dyDescent="0.25"/>
    <row r="9659" customFormat="1" x14ac:dyDescent="0.25"/>
    <row r="9660" customFormat="1" x14ac:dyDescent="0.25"/>
    <row r="9661" customFormat="1" x14ac:dyDescent="0.25"/>
    <row r="9662" customFormat="1" x14ac:dyDescent="0.25"/>
    <row r="9663" customFormat="1" x14ac:dyDescent="0.25"/>
    <row r="9664" customFormat="1" x14ac:dyDescent="0.25"/>
    <row r="9665" customFormat="1" x14ac:dyDescent="0.25"/>
    <row r="9666" customFormat="1" x14ac:dyDescent="0.25"/>
    <row r="9667" customFormat="1" x14ac:dyDescent="0.25"/>
    <row r="9668" customFormat="1" x14ac:dyDescent="0.25"/>
    <row r="9669" customFormat="1" x14ac:dyDescent="0.25"/>
    <row r="9670" customFormat="1" x14ac:dyDescent="0.25"/>
    <row r="9671" customFormat="1" x14ac:dyDescent="0.25"/>
    <row r="9672" customFormat="1" x14ac:dyDescent="0.25"/>
    <row r="9673" customFormat="1" x14ac:dyDescent="0.25"/>
    <row r="9674" customFormat="1" x14ac:dyDescent="0.25"/>
    <row r="9675" customFormat="1" x14ac:dyDescent="0.25"/>
    <row r="9676" customFormat="1" x14ac:dyDescent="0.25"/>
    <row r="9677" customFormat="1" x14ac:dyDescent="0.25"/>
    <row r="9678" customFormat="1" x14ac:dyDescent="0.25"/>
    <row r="9679" customFormat="1" x14ac:dyDescent="0.25"/>
    <row r="9680" customFormat="1" x14ac:dyDescent="0.25"/>
    <row r="9681" customFormat="1" x14ac:dyDescent="0.25"/>
    <row r="9682" customFormat="1" x14ac:dyDescent="0.25"/>
    <row r="9683" customFormat="1" x14ac:dyDescent="0.25"/>
    <row r="9684" customFormat="1" x14ac:dyDescent="0.25"/>
    <row r="9685" customFormat="1" x14ac:dyDescent="0.25"/>
    <row r="9686" customFormat="1" x14ac:dyDescent="0.25"/>
    <row r="9687" customFormat="1" x14ac:dyDescent="0.25"/>
    <row r="9688" customFormat="1" x14ac:dyDescent="0.25"/>
    <row r="9689" customFormat="1" x14ac:dyDescent="0.25"/>
    <row r="9690" customFormat="1" x14ac:dyDescent="0.25"/>
    <row r="9691" customFormat="1" x14ac:dyDescent="0.25"/>
    <row r="9692" customFormat="1" x14ac:dyDescent="0.25"/>
    <row r="9693" customFormat="1" x14ac:dyDescent="0.25"/>
    <row r="9694" customFormat="1" x14ac:dyDescent="0.25"/>
    <row r="9695" customFormat="1" x14ac:dyDescent="0.25"/>
    <row r="9696" customFormat="1" x14ac:dyDescent="0.25"/>
    <row r="9697" customFormat="1" x14ac:dyDescent="0.25"/>
    <row r="9698" customFormat="1" x14ac:dyDescent="0.25"/>
    <row r="9699" customFormat="1" x14ac:dyDescent="0.25"/>
    <row r="9700" customFormat="1" x14ac:dyDescent="0.25"/>
    <row r="9701" customFormat="1" x14ac:dyDescent="0.25"/>
    <row r="9702" customFormat="1" x14ac:dyDescent="0.25"/>
    <row r="9703" customFormat="1" x14ac:dyDescent="0.25"/>
    <row r="9704" customFormat="1" x14ac:dyDescent="0.25"/>
    <row r="9705" customFormat="1" x14ac:dyDescent="0.25"/>
    <row r="9706" customFormat="1" x14ac:dyDescent="0.25"/>
    <row r="9707" customFormat="1" x14ac:dyDescent="0.25"/>
    <row r="9708" customFormat="1" x14ac:dyDescent="0.25"/>
    <row r="9709" customFormat="1" x14ac:dyDescent="0.25"/>
    <row r="9710" customFormat="1" x14ac:dyDescent="0.25"/>
    <row r="9711" customFormat="1" x14ac:dyDescent="0.25"/>
    <row r="9712" customFormat="1" x14ac:dyDescent="0.25"/>
    <row r="9713" customFormat="1" x14ac:dyDescent="0.25"/>
    <row r="9714" customFormat="1" x14ac:dyDescent="0.25"/>
    <row r="9715" customFormat="1" x14ac:dyDescent="0.25"/>
    <row r="9716" customFormat="1" x14ac:dyDescent="0.25"/>
    <row r="9717" customFormat="1" x14ac:dyDescent="0.25"/>
    <row r="9718" customFormat="1" x14ac:dyDescent="0.25"/>
    <row r="9719" customFormat="1" x14ac:dyDescent="0.25"/>
    <row r="9720" customFormat="1" x14ac:dyDescent="0.25"/>
    <row r="9721" customFormat="1" x14ac:dyDescent="0.25"/>
    <row r="9722" customFormat="1" x14ac:dyDescent="0.25"/>
    <row r="9723" customFormat="1" x14ac:dyDescent="0.25"/>
    <row r="9724" customFormat="1" x14ac:dyDescent="0.25"/>
    <row r="9725" customFormat="1" x14ac:dyDescent="0.25"/>
    <row r="9726" customFormat="1" x14ac:dyDescent="0.25"/>
    <row r="9727" customFormat="1" x14ac:dyDescent="0.25"/>
    <row r="9728" customFormat="1" x14ac:dyDescent="0.25"/>
    <row r="9729" customFormat="1" x14ac:dyDescent="0.25"/>
    <row r="9730" customFormat="1" x14ac:dyDescent="0.25"/>
    <row r="9731" customFormat="1" x14ac:dyDescent="0.25"/>
    <row r="9732" customFormat="1" x14ac:dyDescent="0.25"/>
    <row r="9733" customFormat="1" x14ac:dyDescent="0.25"/>
    <row r="9734" customFormat="1" x14ac:dyDescent="0.25"/>
    <row r="9735" customFormat="1" x14ac:dyDescent="0.25"/>
    <row r="9736" customFormat="1" x14ac:dyDescent="0.25"/>
    <row r="9737" customFormat="1" x14ac:dyDescent="0.25"/>
    <row r="9738" customFormat="1" x14ac:dyDescent="0.25"/>
    <row r="9739" customFormat="1" x14ac:dyDescent="0.25"/>
    <row r="9740" customFormat="1" x14ac:dyDescent="0.25"/>
    <row r="9741" customFormat="1" x14ac:dyDescent="0.25"/>
    <row r="9742" customFormat="1" x14ac:dyDescent="0.25"/>
    <row r="9743" customFormat="1" x14ac:dyDescent="0.25"/>
    <row r="9744" customFormat="1" x14ac:dyDescent="0.25"/>
    <row r="9745" customFormat="1" x14ac:dyDescent="0.25"/>
    <row r="9746" customFormat="1" x14ac:dyDescent="0.25"/>
    <row r="9747" customFormat="1" x14ac:dyDescent="0.25"/>
    <row r="9748" customFormat="1" x14ac:dyDescent="0.25"/>
    <row r="9749" customFormat="1" x14ac:dyDescent="0.25"/>
    <row r="9750" customFormat="1" x14ac:dyDescent="0.25"/>
    <row r="9751" customFormat="1" x14ac:dyDescent="0.25"/>
    <row r="9752" customFormat="1" x14ac:dyDescent="0.25"/>
    <row r="9753" customFormat="1" x14ac:dyDescent="0.25"/>
    <row r="9754" customFormat="1" x14ac:dyDescent="0.25"/>
    <row r="9755" customFormat="1" x14ac:dyDescent="0.25"/>
    <row r="9756" customFormat="1" x14ac:dyDescent="0.25"/>
    <row r="9757" customFormat="1" x14ac:dyDescent="0.25"/>
    <row r="9758" customFormat="1" x14ac:dyDescent="0.25"/>
    <row r="9759" customFormat="1" x14ac:dyDescent="0.25"/>
    <row r="9760" customFormat="1" x14ac:dyDescent="0.25"/>
    <row r="9761" customFormat="1" x14ac:dyDescent="0.25"/>
    <row r="9762" customFormat="1" x14ac:dyDescent="0.25"/>
    <row r="9763" customFormat="1" x14ac:dyDescent="0.25"/>
    <row r="9764" customFormat="1" x14ac:dyDescent="0.25"/>
    <row r="9765" customFormat="1" x14ac:dyDescent="0.25"/>
    <row r="9766" customFormat="1" x14ac:dyDescent="0.25"/>
    <row r="9767" customFormat="1" x14ac:dyDescent="0.25"/>
    <row r="9768" customFormat="1" x14ac:dyDescent="0.25"/>
    <row r="9769" customFormat="1" x14ac:dyDescent="0.25"/>
    <row r="9770" customFormat="1" x14ac:dyDescent="0.25"/>
    <row r="9771" customFormat="1" x14ac:dyDescent="0.25"/>
    <row r="9772" customFormat="1" x14ac:dyDescent="0.25"/>
    <row r="9773" customFormat="1" x14ac:dyDescent="0.25"/>
    <row r="9774" customFormat="1" x14ac:dyDescent="0.25"/>
    <row r="9775" customFormat="1" x14ac:dyDescent="0.25"/>
    <row r="9776" customFormat="1" x14ac:dyDescent="0.25"/>
    <row r="9777" customFormat="1" x14ac:dyDescent="0.25"/>
    <row r="9778" customFormat="1" x14ac:dyDescent="0.25"/>
    <row r="9779" customFormat="1" x14ac:dyDescent="0.25"/>
    <row r="9780" customFormat="1" x14ac:dyDescent="0.25"/>
    <row r="9781" customFormat="1" x14ac:dyDescent="0.25"/>
    <row r="9782" customFormat="1" x14ac:dyDescent="0.25"/>
    <row r="9783" customFormat="1" x14ac:dyDescent="0.25"/>
    <row r="9784" customFormat="1" x14ac:dyDescent="0.25"/>
    <row r="9785" customFormat="1" x14ac:dyDescent="0.25"/>
    <row r="9786" customFormat="1" x14ac:dyDescent="0.25"/>
    <row r="9787" customFormat="1" x14ac:dyDescent="0.25"/>
    <row r="9788" customFormat="1" x14ac:dyDescent="0.25"/>
    <row r="9789" customFormat="1" x14ac:dyDescent="0.25"/>
    <row r="9790" customFormat="1" x14ac:dyDescent="0.25"/>
    <row r="9791" customFormat="1" x14ac:dyDescent="0.25"/>
    <row r="9792" customFormat="1" x14ac:dyDescent="0.25"/>
    <row r="9793" customFormat="1" x14ac:dyDescent="0.25"/>
    <row r="9794" customFormat="1" x14ac:dyDescent="0.25"/>
    <row r="9795" customFormat="1" x14ac:dyDescent="0.25"/>
    <row r="9796" customFormat="1" x14ac:dyDescent="0.25"/>
    <row r="9797" customFormat="1" x14ac:dyDescent="0.25"/>
    <row r="9798" customFormat="1" x14ac:dyDescent="0.25"/>
    <row r="9799" customFormat="1" x14ac:dyDescent="0.25"/>
    <row r="9800" customFormat="1" x14ac:dyDescent="0.25"/>
    <row r="9801" customFormat="1" x14ac:dyDescent="0.25"/>
    <row r="9802" customFormat="1" x14ac:dyDescent="0.25"/>
    <row r="9803" customFormat="1" x14ac:dyDescent="0.25"/>
    <row r="9804" customFormat="1" x14ac:dyDescent="0.25"/>
    <row r="9805" customFormat="1" x14ac:dyDescent="0.25"/>
    <row r="9806" customFormat="1" x14ac:dyDescent="0.25"/>
    <row r="9807" customFormat="1" x14ac:dyDescent="0.25"/>
    <row r="9808" customFormat="1" x14ac:dyDescent="0.25"/>
    <row r="9809" customFormat="1" x14ac:dyDescent="0.25"/>
    <row r="9810" customFormat="1" x14ac:dyDescent="0.25"/>
    <row r="9811" customFormat="1" x14ac:dyDescent="0.25"/>
    <row r="9812" customFormat="1" x14ac:dyDescent="0.25"/>
    <row r="9813" customFormat="1" x14ac:dyDescent="0.25"/>
    <row r="9814" customFormat="1" x14ac:dyDescent="0.25"/>
    <row r="9815" customFormat="1" x14ac:dyDescent="0.25"/>
    <row r="9816" customFormat="1" x14ac:dyDescent="0.25"/>
    <row r="9817" customFormat="1" x14ac:dyDescent="0.25"/>
    <row r="9818" customFormat="1" x14ac:dyDescent="0.25"/>
    <row r="9819" customFormat="1" x14ac:dyDescent="0.25"/>
    <row r="9820" customFormat="1" x14ac:dyDescent="0.25"/>
    <row r="9821" customFormat="1" x14ac:dyDescent="0.25"/>
    <row r="9822" customFormat="1" x14ac:dyDescent="0.25"/>
    <row r="9823" customFormat="1" x14ac:dyDescent="0.25"/>
    <row r="9824" customFormat="1" x14ac:dyDescent="0.25"/>
    <row r="9825" customFormat="1" x14ac:dyDescent="0.25"/>
    <row r="9826" customFormat="1" x14ac:dyDescent="0.25"/>
    <row r="9827" customFormat="1" x14ac:dyDescent="0.25"/>
    <row r="9828" customFormat="1" x14ac:dyDescent="0.25"/>
    <row r="9829" customFormat="1" x14ac:dyDescent="0.25"/>
    <row r="9830" customFormat="1" x14ac:dyDescent="0.25"/>
    <row r="9831" customFormat="1" x14ac:dyDescent="0.25"/>
    <row r="9832" customFormat="1" x14ac:dyDescent="0.25"/>
    <row r="9833" customFormat="1" x14ac:dyDescent="0.25"/>
    <row r="9834" customFormat="1" x14ac:dyDescent="0.25"/>
    <row r="9835" customFormat="1" x14ac:dyDescent="0.25"/>
    <row r="9836" customFormat="1" x14ac:dyDescent="0.25"/>
    <row r="9837" customFormat="1" x14ac:dyDescent="0.25"/>
    <row r="9838" customFormat="1" x14ac:dyDescent="0.25"/>
    <row r="9839" customFormat="1" x14ac:dyDescent="0.25"/>
    <row r="9840" customFormat="1" x14ac:dyDescent="0.25"/>
    <row r="9841" customFormat="1" x14ac:dyDescent="0.25"/>
    <row r="9842" customFormat="1" x14ac:dyDescent="0.25"/>
    <row r="9843" customFormat="1" x14ac:dyDescent="0.25"/>
    <row r="9844" customFormat="1" x14ac:dyDescent="0.25"/>
    <row r="9845" customFormat="1" x14ac:dyDescent="0.25"/>
    <row r="9846" customFormat="1" x14ac:dyDescent="0.25"/>
    <row r="9847" customFormat="1" x14ac:dyDescent="0.25"/>
    <row r="9848" customFormat="1" x14ac:dyDescent="0.25"/>
    <row r="9849" customFormat="1" x14ac:dyDescent="0.25"/>
    <row r="9850" customFormat="1" x14ac:dyDescent="0.25"/>
    <row r="9851" customFormat="1" x14ac:dyDescent="0.25"/>
    <row r="9852" customFormat="1" x14ac:dyDescent="0.25"/>
    <row r="9853" customFormat="1" x14ac:dyDescent="0.25"/>
    <row r="9854" customFormat="1" x14ac:dyDescent="0.25"/>
    <row r="9855" customFormat="1" x14ac:dyDescent="0.25"/>
    <row r="9856" customFormat="1" x14ac:dyDescent="0.25"/>
    <row r="9857" customFormat="1" x14ac:dyDescent="0.25"/>
    <row r="9858" customFormat="1" x14ac:dyDescent="0.25"/>
    <row r="9859" customFormat="1" x14ac:dyDescent="0.25"/>
    <row r="9860" customFormat="1" x14ac:dyDescent="0.25"/>
    <row r="9861" customFormat="1" x14ac:dyDescent="0.25"/>
    <row r="9862" customFormat="1" x14ac:dyDescent="0.25"/>
    <row r="9863" customFormat="1" x14ac:dyDescent="0.25"/>
    <row r="9864" customFormat="1" x14ac:dyDescent="0.25"/>
    <row r="9865" customFormat="1" x14ac:dyDescent="0.25"/>
    <row r="9866" customFormat="1" x14ac:dyDescent="0.25"/>
    <row r="9867" customFormat="1" x14ac:dyDescent="0.25"/>
    <row r="9868" customFormat="1" x14ac:dyDescent="0.25"/>
    <row r="9869" customFormat="1" x14ac:dyDescent="0.25"/>
    <row r="9870" customFormat="1" x14ac:dyDescent="0.25"/>
    <row r="9871" customFormat="1" x14ac:dyDescent="0.25"/>
    <row r="9872" customFormat="1" x14ac:dyDescent="0.25"/>
    <row r="9873" customFormat="1" x14ac:dyDescent="0.25"/>
    <row r="9874" customFormat="1" x14ac:dyDescent="0.25"/>
    <row r="9875" customFormat="1" x14ac:dyDescent="0.25"/>
    <row r="9876" customFormat="1" x14ac:dyDescent="0.25"/>
    <row r="9877" customFormat="1" x14ac:dyDescent="0.25"/>
    <row r="9878" customFormat="1" x14ac:dyDescent="0.25"/>
    <row r="9879" customFormat="1" x14ac:dyDescent="0.25"/>
    <row r="9880" customFormat="1" x14ac:dyDescent="0.25"/>
    <row r="9881" customFormat="1" x14ac:dyDescent="0.25"/>
    <row r="9882" customFormat="1" x14ac:dyDescent="0.25"/>
    <row r="9883" customFormat="1" x14ac:dyDescent="0.25"/>
    <row r="9884" customFormat="1" x14ac:dyDescent="0.25"/>
    <row r="9885" customFormat="1" x14ac:dyDescent="0.25"/>
    <row r="9886" customFormat="1" x14ac:dyDescent="0.25"/>
    <row r="9887" customFormat="1" x14ac:dyDescent="0.25"/>
    <row r="9888" customFormat="1" x14ac:dyDescent="0.25"/>
    <row r="9889" customFormat="1" x14ac:dyDescent="0.25"/>
    <row r="9890" customFormat="1" x14ac:dyDescent="0.25"/>
    <row r="9891" customFormat="1" x14ac:dyDescent="0.25"/>
    <row r="9892" customFormat="1" x14ac:dyDescent="0.25"/>
    <row r="9893" customFormat="1" x14ac:dyDescent="0.25"/>
    <row r="9894" customFormat="1" x14ac:dyDescent="0.25"/>
    <row r="9895" customFormat="1" x14ac:dyDescent="0.25"/>
    <row r="9896" customFormat="1" x14ac:dyDescent="0.25"/>
    <row r="9897" customFormat="1" x14ac:dyDescent="0.25"/>
    <row r="9898" customFormat="1" x14ac:dyDescent="0.25"/>
    <row r="9899" customFormat="1" x14ac:dyDescent="0.25"/>
    <row r="9900" customFormat="1" x14ac:dyDescent="0.25"/>
    <row r="9901" customFormat="1" x14ac:dyDescent="0.25"/>
    <row r="9902" customFormat="1" x14ac:dyDescent="0.25"/>
    <row r="9903" customFormat="1" x14ac:dyDescent="0.25"/>
    <row r="9904" customFormat="1" x14ac:dyDescent="0.25"/>
    <row r="9905" customFormat="1" x14ac:dyDescent="0.25"/>
    <row r="9906" customFormat="1" x14ac:dyDescent="0.25"/>
    <row r="9907" customFormat="1" x14ac:dyDescent="0.25"/>
    <row r="9908" customFormat="1" x14ac:dyDescent="0.25"/>
    <row r="9909" customFormat="1" x14ac:dyDescent="0.25"/>
    <row r="9910" customFormat="1" x14ac:dyDescent="0.25"/>
    <row r="9911" customFormat="1" x14ac:dyDescent="0.25"/>
    <row r="9912" customFormat="1" x14ac:dyDescent="0.25"/>
    <row r="9913" customFormat="1" x14ac:dyDescent="0.25"/>
    <row r="9914" customFormat="1" x14ac:dyDescent="0.25"/>
    <row r="9915" customFormat="1" x14ac:dyDescent="0.25"/>
    <row r="9916" customFormat="1" x14ac:dyDescent="0.25"/>
    <row r="9917" customFormat="1" x14ac:dyDescent="0.25"/>
    <row r="9918" customFormat="1" x14ac:dyDescent="0.25"/>
    <row r="9919" customFormat="1" x14ac:dyDescent="0.25"/>
    <row r="9920" customFormat="1" x14ac:dyDescent="0.25"/>
    <row r="9921" customFormat="1" x14ac:dyDescent="0.25"/>
    <row r="9922" customFormat="1" x14ac:dyDescent="0.25"/>
    <row r="9923" customFormat="1" x14ac:dyDescent="0.25"/>
    <row r="9924" customFormat="1" x14ac:dyDescent="0.25"/>
    <row r="9925" customFormat="1" x14ac:dyDescent="0.25"/>
    <row r="9926" customFormat="1" x14ac:dyDescent="0.25"/>
    <row r="9927" customFormat="1" x14ac:dyDescent="0.25"/>
    <row r="9928" customFormat="1" x14ac:dyDescent="0.25"/>
    <row r="9929" customFormat="1" x14ac:dyDescent="0.25"/>
    <row r="9930" customFormat="1" x14ac:dyDescent="0.25"/>
    <row r="9931" customFormat="1" x14ac:dyDescent="0.25"/>
    <row r="9932" customFormat="1" x14ac:dyDescent="0.25"/>
    <row r="9933" customFormat="1" x14ac:dyDescent="0.25"/>
    <row r="9934" customFormat="1" x14ac:dyDescent="0.25"/>
    <row r="9935" customFormat="1" x14ac:dyDescent="0.25"/>
    <row r="9936" customFormat="1" x14ac:dyDescent="0.25"/>
    <row r="9937" customFormat="1" x14ac:dyDescent="0.25"/>
    <row r="9938" customFormat="1" x14ac:dyDescent="0.25"/>
    <row r="9939" customFormat="1" x14ac:dyDescent="0.25"/>
    <row r="9940" customFormat="1" x14ac:dyDescent="0.25"/>
    <row r="9941" customFormat="1" x14ac:dyDescent="0.25"/>
    <row r="9942" customFormat="1" x14ac:dyDescent="0.25"/>
    <row r="9943" customFormat="1" x14ac:dyDescent="0.25"/>
    <row r="9944" customFormat="1" x14ac:dyDescent="0.25"/>
    <row r="9945" customFormat="1" x14ac:dyDescent="0.25"/>
    <row r="9946" customFormat="1" x14ac:dyDescent="0.25"/>
    <row r="9947" customFormat="1" x14ac:dyDescent="0.25"/>
    <row r="9948" customFormat="1" x14ac:dyDescent="0.25"/>
    <row r="9949" customFormat="1" x14ac:dyDescent="0.25"/>
    <row r="9950" customFormat="1" x14ac:dyDescent="0.25"/>
    <row r="9951" customFormat="1" x14ac:dyDescent="0.25"/>
    <row r="9952" customFormat="1" x14ac:dyDescent="0.25"/>
    <row r="9953" customFormat="1" x14ac:dyDescent="0.25"/>
    <row r="9954" customFormat="1" x14ac:dyDescent="0.25"/>
    <row r="9955" customFormat="1" x14ac:dyDescent="0.25"/>
    <row r="9956" customFormat="1" x14ac:dyDescent="0.25"/>
    <row r="9957" customFormat="1" x14ac:dyDescent="0.25"/>
    <row r="9958" customFormat="1" x14ac:dyDescent="0.25"/>
    <row r="9959" customFormat="1" x14ac:dyDescent="0.25"/>
    <row r="9960" customFormat="1" x14ac:dyDescent="0.25"/>
    <row r="9961" customFormat="1" x14ac:dyDescent="0.25"/>
    <row r="9962" customFormat="1" x14ac:dyDescent="0.25"/>
    <row r="9963" customFormat="1" x14ac:dyDescent="0.25"/>
    <row r="9964" customFormat="1" x14ac:dyDescent="0.25"/>
    <row r="9965" customFormat="1" x14ac:dyDescent="0.25"/>
    <row r="9966" customFormat="1" x14ac:dyDescent="0.25"/>
    <row r="9967" customFormat="1" x14ac:dyDescent="0.25"/>
    <row r="9968" customFormat="1" x14ac:dyDescent="0.25"/>
    <row r="9969" customFormat="1" x14ac:dyDescent="0.25"/>
    <row r="9970" customFormat="1" x14ac:dyDescent="0.25"/>
    <row r="9971" customFormat="1" x14ac:dyDescent="0.25"/>
    <row r="9972" customFormat="1" x14ac:dyDescent="0.25"/>
    <row r="9973" customFormat="1" x14ac:dyDescent="0.25"/>
    <row r="9974" customFormat="1" x14ac:dyDescent="0.25"/>
    <row r="9975" customFormat="1" x14ac:dyDescent="0.25"/>
    <row r="9976" customFormat="1" x14ac:dyDescent="0.25"/>
    <row r="9977" customFormat="1" x14ac:dyDescent="0.25"/>
    <row r="9978" customFormat="1" x14ac:dyDescent="0.25"/>
    <row r="9979" customFormat="1" x14ac:dyDescent="0.25"/>
    <row r="9980" customFormat="1" x14ac:dyDescent="0.25"/>
    <row r="9981" customFormat="1" x14ac:dyDescent="0.25"/>
    <row r="9982" customFormat="1" x14ac:dyDescent="0.25"/>
    <row r="9983" customFormat="1" x14ac:dyDescent="0.25"/>
    <row r="9984" customFormat="1" x14ac:dyDescent="0.25"/>
    <row r="9985" customFormat="1" x14ac:dyDescent="0.25"/>
    <row r="9986" customFormat="1" x14ac:dyDescent="0.25"/>
    <row r="9987" customFormat="1" x14ac:dyDescent="0.25"/>
    <row r="9988" customFormat="1" x14ac:dyDescent="0.25"/>
    <row r="9989" customFormat="1" x14ac:dyDescent="0.25"/>
    <row r="9990" customFormat="1" x14ac:dyDescent="0.25"/>
    <row r="9991" customFormat="1" x14ac:dyDescent="0.25"/>
    <row r="9992" customFormat="1" x14ac:dyDescent="0.25"/>
    <row r="9993" customFormat="1" x14ac:dyDescent="0.25"/>
    <row r="9994" customFormat="1" x14ac:dyDescent="0.25"/>
    <row r="9995" customFormat="1" x14ac:dyDescent="0.25"/>
    <row r="9996" customFormat="1" x14ac:dyDescent="0.25"/>
    <row r="9997" customFormat="1" x14ac:dyDescent="0.25"/>
    <row r="9998" customFormat="1" x14ac:dyDescent="0.25"/>
    <row r="9999" customFormat="1" x14ac:dyDescent="0.25"/>
    <row r="10000" customFormat="1" x14ac:dyDescent="0.25"/>
    <row r="10001" customFormat="1" x14ac:dyDescent="0.25"/>
    <row r="10002" customFormat="1" x14ac:dyDescent="0.25"/>
    <row r="10003" customFormat="1" x14ac:dyDescent="0.25"/>
    <row r="10004" customFormat="1" x14ac:dyDescent="0.25"/>
    <row r="10005" customFormat="1" x14ac:dyDescent="0.25"/>
    <row r="10006" customFormat="1" x14ac:dyDescent="0.25"/>
    <row r="10007" customFormat="1" x14ac:dyDescent="0.25"/>
    <row r="10008" customFormat="1" x14ac:dyDescent="0.25"/>
    <row r="10009" customFormat="1" x14ac:dyDescent="0.25"/>
    <row r="10010" customFormat="1" x14ac:dyDescent="0.25"/>
    <row r="10011" customFormat="1" x14ac:dyDescent="0.25"/>
    <row r="10012" customFormat="1" x14ac:dyDescent="0.25"/>
    <row r="10013" customFormat="1" x14ac:dyDescent="0.25"/>
    <row r="10014" customFormat="1" x14ac:dyDescent="0.25"/>
    <row r="10015" customFormat="1" x14ac:dyDescent="0.25"/>
    <row r="10016" customFormat="1" x14ac:dyDescent="0.25"/>
    <row r="10017" customFormat="1" x14ac:dyDescent="0.25"/>
    <row r="10018" customFormat="1" x14ac:dyDescent="0.25"/>
    <row r="10019" customFormat="1" x14ac:dyDescent="0.25"/>
    <row r="10020" customFormat="1" x14ac:dyDescent="0.25"/>
    <row r="10021" customFormat="1" x14ac:dyDescent="0.25"/>
    <row r="10022" customFormat="1" x14ac:dyDescent="0.25"/>
    <row r="10023" customFormat="1" x14ac:dyDescent="0.25"/>
    <row r="10024" customFormat="1" x14ac:dyDescent="0.25"/>
    <row r="10025" customFormat="1" x14ac:dyDescent="0.25"/>
    <row r="10026" customFormat="1" x14ac:dyDescent="0.25"/>
    <row r="10027" customFormat="1" x14ac:dyDescent="0.25"/>
    <row r="10028" customFormat="1" x14ac:dyDescent="0.25"/>
    <row r="10029" customFormat="1" x14ac:dyDescent="0.25"/>
    <row r="10030" customFormat="1" x14ac:dyDescent="0.25"/>
    <row r="10031" customFormat="1" x14ac:dyDescent="0.25"/>
    <row r="10032" customFormat="1" x14ac:dyDescent="0.25"/>
    <row r="10033" customFormat="1" x14ac:dyDescent="0.25"/>
    <row r="10034" customFormat="1" x14ac:dyDescent="0.25"/>
    <row r="10035" customFormat="1" x14ac:dyDescent="0.25"/>
    <row r="10036" customFormat="1" x14ac:dyDescent="0.25"/>
    <row r="10037" customFormat="1" x14ac:dyDescent="0.25"/>
    <row r="10038" customFormat="1" x14ac:dyDescent="0.25"/>
    <row r="10039" customFormat="1" x14ac:dyDescent="0.25"/>
    <row r="10040" customFormat="1" x14ac:dyDescent="0.25"/>
    <row r="10041" customFormat="1" x14ac:dyDescent="0.25"/>
    <row r="10042" customFormat="1" x14ac:dyDescent="0.25"/>
    <row r="10043" customFormat="1" x14ac:dyDescent="0.25"/>
    <row r="10044" customFormat="1" x14ac:dyDescent="0.25"/>
    <row r="10045" customFormat="1" x14ac:dyDescent="0.25"/>
    <row r="10046" customFormat="1" x14ac:dyDescent="0.25"/>
    <row r="10047" customFormat="1" x14ac:dyDescent="0.25"/>
    <row r="10048" customFormat="1" x14ac:dyDescent="0.25"/>
    <row r="10049" customFormat="1" x14ac:dyDescent="0.25"/>
    <row r="10050" customFormat="1" x14ac:dyDescent="0.25"/>
    <row r="10051" customFormat="1" x14ac:dyDescent="0.25"/>
    <row r="10052" customFormat="1" x14ac:dyDescent="0.25"/>
    <row r="10053" customFormat="1" x14ac:dyDescent="0.25"/>
    <row r="10054" customFormat="1" x14ac:dyDescent="0.25"/>
    <row r="10055" customFormat="1" x14ac:dyDescent="0.25"/>
    <row r="10056" customFormat="1" x14ac:dyDescent="0.25"/>
    <row r="10057" customFormat="1" x14ac:dyDescent="0.25"/>
    <row r="10058" customFormat="1" x14ac:dyDescent="0.25"/>
    <row r="10059" customFormat="1" x14ac:dyDescent="0.25"/>
    <row r="10060" customFormat="1" x14ac:dyDescent="0.25"/>
    <row r="10061" customFormat="1" x14ac:dyDescent="0.25"/>
    <row r="10062" customFormat="1" x14ac:dyDescent="0.25"/>
    <row r="10063" customFormat="1" x14ac:dyDescent="0.25"/>
    <row r="10064" customFormat="1" x14ac:dyDescent="0.25"/>
    <row r="10065" customFormat="1" x14ac:dyDescent="0.25"/>
    <row r="10066" customFormat="1" x14ac:dyDescent="0.25"/>
    <row r="10067" customFormat="1" x14ac:dyDescent="0.25"/>
    <row r="10068" customFormat="1" x14ac:dyDescent="0.25"/>
    <row r="10069" customFormat="1" x14ac:dyDescent="0.25"/>
    <row r="10070" customFormat="1" x14ac:dyDescent="0.25"/>
    <row r="10071" customFormat="1" x14ac:dyDescent="0.25"/>
    <row r="10072" customFormat="1" x14ac:dyDescent="0.25"/>
    <row r="10073" customFormat="1" x14ac:dyDescent="0.25"/>
    <row r="10074" customFormat="1" x14ac:dyDescent="0.25"/>
    <row r="10075" customFormat="1" x14ac:dyDescent="0.25"/>
    <row r="10076" customFormat="1" x14ac:dyDescent="0.25"/>
    <row r="10077" customFormat="1" x14ac:dyDescent="0.25"/>
    <row r="10078" customFormat="1" x14ac:dyDescent="0.25"/>
    <row r="10079" customFormat="1" x14ac:dyDescent="0.25"/>
    <row r="10080" customFormat="1" x14ac:dyDescent="0.25"/>
    <row r="10081" customFormat="1" x14ac:dyDescent="0.25"/>
    <row r="10082" customFormat="1" x14ac:dyDescent="0.25"/>
    <row r="10083" customFormat="1" x14ac:dyDescent="0.25"/>
    <row r="10084" customFormat="1" x14ac:dyDescent="0.25"/>
    <row r="10085" customFormat="1" x14ac:dyDescent="0.25"/>
    <row r="10086" customFormat="1" x14ac:dyDescent="0.25"/>
    <row r="10087" customFormat="1" x14ac:dyDescent="0.25"/>
    <row r="10088" customFormat="1" x14ac:dyDescent="0.25"/>
    <row r="10089" customFormat="1" x14ac:dyDescent="0.25"/>
    <row r="10090" customFormat="1" x14ac:dyDescent="0.25"/>
    <row r="10091" customFormat="1" x14ac:dyDescent="0.25"/>
    <row r="10092" customFormat="1" x14ac:dyDescent="0.25"/>
    <row r="10093" customFormat="1" x14ac:dyDescent="0.25"/>
    <row r="10094" customFormat="1" x14ac:dyDescent="0.25"/>
    <row r="10095" customFormat="1" x14ac:dyDescent="0.25"/>
    <row r="10096" customFormat="1" x14ac:dyDescent="0.25"/>
    <row r="10097" customFormat="1" x14ac:dyDescent="0.25"/>
    <row r="10098" customFormat="1" x14ac:dyDescent="0.25"/>
    <row r="10099" customFormat="1" x14ac:dyDescent="0.25"/>
    <row r="10100" customFormat="1" x14ac:dyDescent="0.25"/>
    <row r="10101" customFormat="1" x14ac:dyDescent="0.25"/>
    <row r="10102" customFormat="1" x14ac:dyDescent="0.25"/>
    <row r="10103" customFormat="1" x14ac:dyDescent="0.25"/>
    <row r="10104" customFormat="1" x14ac:dyDescent="0.25"/>
    <row r="10105" customFormat="1" x14ac:dyDescent="0.25"/>
    <row r="10106" customFormat="1" x14ac:dyDescent="0.25"/>
    <row r="10107" customFormat="1" x14ac:dyDescent="0.25"/>
    <row r="10108" customFormat="1" x14ac:dyDescent="0.25"/>
    <row r="10109" customFormat="1" x14ac:dyDescent="0.25"/>
    <row r="10110" customFormat="1" x14ac:dyDescent="0.25"/>
    <row r="10111" customFormat="1" x14ac:dyDescent="0.25"/>
    <row r="10112" customFormat="1" x14ac:dyDescent="0.25"/>
    <row r="10113" customFormat="1" x14ac:dyDescent="0.25"/>
    <row r="10114" customFormat="1" x14ac:dyDescent="0.25"/>
    <row r="10115" customFormat="1" x14ac:dyDescent="0.25"/>
    <row r="10116" customFormat="1" x14ac:dyDescent="0.25"/>
    <row r="10117" customFormat="1" x14ac:dyDescent="0.25"/>
    <row r="10118" customFormat="1" x14ac:dyDescent="0.25"/>
    <row r="10119" customFormat="1" x14ac:dyDescent="0.25"/>
    <row r="10120" customFormat="1" x14ac:dyDescent="0.25"/>
    <row r="10121" customFormat="1" x14ac:dyDescent="0.25"/>
    <row r="10122" customFormat="1" x14ac:dyDescent="0.25"/>
    <row r="10123" customFormat="1" x14ac:dyDescent="0.25"/>
    <row r="10124" customFormat="1" x14ac:dyDescent="0.25"/>
    <row r="10125" customFormat="1" x14ac:dyDescent="0.25"/>
    <row r="10126" customFormat="1" x14ac:dyDescent="0.25"/>
    <row r="10127" customFormat="1" x14ac:dyDescent="0.25"/>
    <row r="10128" customFormat="1" x14ac:dyDescent="0.25"/>
    <row r="10129" customFormat="1" x14ac:dyDescent="0.25"/>
    <row r="10130" customFormat="1" x14ac:dyDescent="0.25"/>
    <row r="10131" customFormat="1" x14ac:dyDescent="0.25"/>
    <row r="10132" customFormat="1" x14ac:dyDescent="0.25"/>
    <row r="10133" customFormat="1" x14ac:dyDescent="0.25"/>
    <row r="10134" customFormat="1" x14ac:dyDescent="0.25"/>
    <row r="10135" customFormat="1" x14ac:dyDescent="0.25"/>
    <row r="10136" customFormat="1" x14ac:dyDescent="0.25"/>
    <row r="10137" customFormat="1" x14ac:dyDescent="0.25"/>
    <row r="10138" customFormat="1" x14ac:dyDescent="0.25"/>
    <row r="10139" customFormat="1" x14ac:dyDescent="0.25"/>
    <row r="10140" customFormat="1" x14ac:dyDescent="0.25"/>
    <row r="10141" customFormat="1" x14ac:dyDescent="0.25"/>
    <row r="10142" customFormat="1" x14ac:dyDescent="0.25"/>
    <row r="10143" customFormat="1" x14ac:dyDescent="0.25"/>
    <row r="10144" customFormat="1" x14ac:dyDescent="0.25"/>
    <row r="10145" customFormat="1" x14ac:dyDescent="0.25"/>
    <row r="10146" customFormat="1" x14ac:dyDescent="0.25"/>
    <row r="10147" customFormat="1" x14ac:dyDescent="0.25"/>
    <row r="10148" customFormat="1" x14ac:dyDescent="0.25"/>
    <row r="10149" customFormat="1" x14ac:dyDescent="0.25"/>
    <row r="10150" customFormat="1" x14ac:dyDescent="0.25"/>
    <row r="10151" customFormat="1" x14ac:dyDescent="0.25"/>
    <row r="10152" customFormat="1" x14ac:dyDescent="0.25"/>
    <row r="10153" customFormat="1" x14ac:dyDescent="0.25"/>
    <row r="10154" customFormat="1" x14ac:dyDescent="0.25"/>
    <row r="10155" customFormat="1" x14ac:dyDescent="0.25"/>
    <row r="10156" customFormat="1" x14ac:dyDescent="0.25"/>
    <row r="10157" customFormat="1" x14ac:dyDescent="0.25"/>
    <row r="10158" customFormat="1" x14ac:dyDescent="0.25"/>
    <row r="10159" customFormat="1" x14ac:dyDescent="0.25"/>
    <row r="10160" customFormat="1" x14ac:dyDescent="0.25"/>
    <row r="10161" customFormat="1" x14ac:dyDescent="0.25"/>
    <row r="10162" customFormat="1" x14ac:dyDescent="0.25"/>
    <row r="10163" customFormat="1" x14ac:dyDescent="0.25"/>
    <row r="10164" customFormat="1" x14ac:dyDescent="0.25"/>
    <row r="10165" customFormat="1" x14ac:dyDescent="0.25"/>
    <row r="10166" customFormat="1" x14ac:dyDescent="0.25"/>
    <row r="10167" customFormat="1" x14ac:dyDescent="0.25"/>
    <row r="10168" customFormat="1" x14ac:dyDescent="0.25"/>
    <row r="10169" customFormat="1" x14ac:dyDescent="0.25"/>
    <row r="10170" customFormat="1" x14ac:dyDescent="0.25"/>
    <row r="10171" customFormat="1" x14ac:dyDescent="0.25"/>
    <row r="10172" customFormat="1" x14ac:dyDescent="0.25"/>
    <row r="10173" customFormat="1" x14ac:dyDescent="0.25"/>
    <row r="10174" customFormat="1" x14ac:dyDescent="0.25"/>
    <row r="10175" customFormat="1" x14ac:dyDescent="0.25"/>
    <row r="10176" customFormat="1" x14ac:dyDescent="0.25"/>
    <row r="10177" customFormat="1" x14ac:dyDescent="0.25"/>
    <row r="10178" customFormat="1" x14ac:dyDescent="0.25"/>
    <row r="10179" customFormat="1" x14ac:dyDescent="0.25"/>
    <row r="10180" customFormat="1" x14ac:dyDescent="0.25"/>
    <row r="10181" customFormat="1" x14ac:dyDescent="0.25"/>
    <row r="10182" customFormat="1" x14ac:dyDescent="0.25"/>
    <row r="10183" customFormat="1" x14ac:dyDescent="0.25"/>
    <row r="10184" customFormat="1" x14ac:dyDescent="0.25"/>
    <row r="10185" customFormat="1" x14ac:dyDescent="0.25"/>
    <row r="10186" customFormat="1" x14ac:dyDescent="0.25"/>
    <row r="10187" customFormat="1" x14ac:dyDescent="0.25"/>
    <row r="10188" customFormat="1" x14ac:dyDescent="0.25"/>
    <row r="10189" customFormat="1" x14ac:dyDescent="0.25"/>
    <row r="10190" customFormat="1" x14ac:dyDescent="0.25"/>
    <row r="10191" customFormat="1" x14ac:dyDescent="0.25"/>
    <row r="10192" customFormat="1" x14ac:dyDescent="0.25"/>
    <row r="10193" customFormat="1" x14ac:dyDescent="0.25"/>
    <row r="10194" customFormat="1" x14ac:dyDescent="0.25"/>
    <row r="10195" customFormat="1" x14ac:dyDescent="0.25"/>
    <row r="10196" customFormat="1" x14ac:dyDescent="0.25"/>
    <row r="10197" customFormat="1" x14ac:dyDescent="0.25"/>
    <row r="10198" customFormat="1" x14ac:dyDescent="0.25"/>
    <row r="10199" customFormat="1" x14ac:dyDescent="0.25"/>
    <row r="10200" customFormat="1" x14ac:dyDescent="0.25"/>
    <row r="10201" customFormat="1" x14ac:dyDescent="0.25"/>
    <row r="10202" customFormat="1" x14ac:dyDescent="0.25"/>
    <row r="10203" customFormat="1" x14ac:dyDescent="0.25"/>
    <row r="10204" customFormat="1" x14ac:dyDescent="0.25"/>
    <row r="10205" customFormat="1" x14ac:dyDescent="0.25"/>
    <row r="10206" customFormat="1" x14ac:dyDescent="0.25"/>
    <row r="10207" customFormat="1" x14ac:dyDescent="0.25"/>
    <row r="10208" customFormat="1" x14ac:dyDescent="0.25"/>
    <row r="10209" customFormat="1" x14ac:dyDescent="0.25"/>
    <row r="10210" customFormat="1" x14ac:dyDescent="0.25"/>
    <row r="10211" customFormat="1" x14ac:dyDescent="0.25"/>
    <row r="10212" customFormat="1" x14ac:dyDescent="0.25"/>
    <row r="10213" customFormat="1" x14ac:dyDescent="0.25"/>
    <row r="10214" customFormat="1" x14ac:dyDescent="0.25"/>
    <row r="10215" customFormat="1" x14ac:dyDescent="0.25"/>
    <row r="10216" customFormat="1" x14ac:dyDescent="0.25"/>
    <row r="10217" customFormat="1" x14ac:dyDescent="0.25"/>
    <row r="10218" customFormat="1" x14ac:dyDescent="0.25"/>
    <row r="10219" customFormat="1" x14ac:dyDescent="0.25"/>
    <row r="10220" customFormat="1" x14ac:dyDescent="0.25"/>
    <row r="10221" customFormat="1" x14ac:dyDescent="0.25"/>
    <row r="10222" customFormat="1" x14ac:dyDescent="0.25"/>
    <row r="10223" customFormat="1" x14ac:dyDescent="0.25"/>
    <row r="10224" customFormat="1" x14ac:dyDescent="0.25"/>
    <row r="10225" customFormat="1" x14ac:dyDescent="0.25"/>
    <row r="10226" customFormat="1" x14ac:dyDescent="0.25"/>
    <row r="10227" customFormat="1" x14ac:dyDescent="0.25"/>
    <row r="10228" customFormat="1" x14ac:dyDescent="0.25"/>
    <row r="10229" customFormat="1" x14ac:dyDescent="0.25"/>
    <row r="10230" customFormat="1" x14ac:dyDescent="0.25"/>
    <row r="10231" customFormat="1" x14ac:dyDescent="0.25"/>
    <row r="10232" customFormat="1" x14ac:dyDescent="0.25"/>
    <row r="10233" customFormat="1" x14ac:dyDescent="0.25"/>
    <row r="10234" customFormat="1" x14ac:dyDescent="0.25"/>
    <row r="10235" customFormat="1" x14ac:dyDescent="0.25"/>
    <row r="10236" customFormat="1" x14ac:dyDescent="0.25"/>
    <row r="10237" customFormat="1" x14ac:dyDescent="0.25"/>
    <row r="10238" customFormat="1" x14ac:dyDescent="0.25"/>
    <row r="10239" customFormat="1" x14ac:dyDescent="0.25"/>
    <row r="10240" customFormat="1" x14ac:dyDescent="0.25"/>
    <row r="10241" customFormat="1" x14ac:dyDescent="0.25"/>
    <row r="10242" customFormat="1" x14ac:dyDescent="0.25"/>
    <row r="10243" customFormat="1" x14ac:dyDescent="0.25"/>
    <row r="10244" customFormat="1" x14ac:dyDescent="0.25"/>
    <row r="10245" customFormat="1" x14ac:dyDescent="0.25"/>
    <row r="10246" customFormat="1" x14ac:dyDescent="0.25"/>
    <row r="10247" customFormat="1" x14ac:dyDescent="0.25"/>
    <row r="10248" customFormat="1" x14ac:dyDescent="0.25"/>
    <row r="10249" customFormat="1" x14ac:dyDescent="0.25"/>
    <row r="10250" customFormat="1" x14ac:dyDescent="0.25"/>
    <row r="10251" customFormat="1" x14ac:dyDescent="0.25"/>
    <row r="10252" customFormat="1" x14ac:dyDescent="0.25"/>
    <row r="10253" customFormat="1" x14ac:dyDescent="0.25"/>
    <row r="10254" customFormat="1" x14ac:dyDescent="0.25"/>
    <row r="10255" customFormat="1" x14ac:dyDescent="0.25"/>
    <row r="10256" customFormat="1" x14ac:dyDescent="0.25"/>
    <row r="10257" customFormat="1" x14ac:dyDescent="0.25"/>
    <row r="10258" customFormat="1" x14ac:dyDescent="0.25"/>
    <row r="10259" customFormat="1" x14ac:dyDescent="0.25"/>
    <row r="10260" customFormat="1" x14ac:dyDescent="0.25"/>
    <row r="10261" customFormat="1" x14ac:dyDescent="0.25"/>
    <row r="10262" customFormat="1" x14ac:dyDescent="0.25"/>
    <row r="10263" customFormat="1" x14ac:dyDescent="0.25"/>
    <row r="10264" customFormat="1" x14ac:dyDescent="0.25"/>
    <row r="10265" customFormat="1" x14ac:dyDescent="0.25"/>
    <row r="10266" customFormat="1" x14ac:dyDescent="0.25"/>
    <row r="10267" customFormat="1" x14ac:dyDescent="0.25"/>
    <row r="10268" customFormat="1" x14ac:dyDescent="0.25"/>
    <row r="10269" customFormat="1" x14ac:dyDescent="0.25"/>
    <row r="10270" customFormat="1" x14ac:dyDescent="0.25"/>
    <row r="10271" customFormat="1" x14ac:dyDescent="0.25"/>
    <row r="10272" customFormat="1" x14ac:dyDescent="0.25"/>
    <row r="10273" customFormat="1" x14ac:dyDescent="0.25"/>
    <row r="10274" customFormat="1" x14ac:dyDescent="0.25"/>
    <row r="10275" customFormat="1" x14ac:dyDescent="0.25"/>
    <row r="10276" customFormat="1" x14ac:dyDescent="0.25"/>
    <row r="10277" customFormat="1" x14ac:dyDescent="0.25"/>
    <row r="10278" customFormat="1" x14ac:dyDescent="0.25"/>
    <row r="10279" customFormat="1" x14ac:dyDescent="0.25"/>
    <row r="10280" customFormat="1" x14ac:dyDescent="0.25"/>
    <row r="10281" customFormat="1" x14ac:dyDescent="0.25"/>
    <row r="10282" customFormat="1" x14ac:dyDescent="0.25"/>
    <row r="10283" customFormat="1" x14ac:dyDescent="0.25"/>
    <row r="10284" customFormat="1" x14ac:dyDescent="0.25"/>
    <row r="10285" customFormat="1" x14ac:dyDescent="0.25"/>
    <row r="10286" customFormat="1" x14ac:dyDescent="0.25"/>
    <row r="10287" customFormat="1" x14ac:dyDescent="0.25"/>
    <row r="10288" customFormat="1" x14ac:dyDescent="0.25"/>
    <row r="10289" customFormat="1" x14ac:dyDescent="0.25"/>
    <row r="10290" customFormat="1" x14ac:dyDescent="0.25"/>
    <row r="10291" customFormat="1" x14ac:dyDescent="0.25"/>
    <row r="10292" customFormat="1" x14ac:dyDescent="0.25"/>
    <row r="10293" customFormat="1" x14ac:dyDescent="0.25"/>
    <row r="10294" customFormat="1" x14ac:dyDescent="0.25"/>
    <row r="10295" customFormat="1" x14ac:dyDescent="0.25"/>
    <row r="10296" customFormat="1" x14ac:dyDescent="0.25"/>
    <row r="10297" customFormat="1" x14ac:dyDescent="0.25"/>
    <row r="10298" customFormat="1" x14ac:dyDescent="0.25"/>
    <row r="10299" customFormat="1" x14ac:dyDescent="0.25"/>
    <row r="10300" customFormat="1" x14ac:dyDescent="0.25"/>
    <row r="10301" customFormat="1" x14ac:dyDescent="0.25"/>
    <row r="10302" customFormat="1" x14ac:dyDescent="0.25"/>
    <row r="10303" customFormat="1" x14ac:dyDescent="0.25"/>
    <row r="10304" customFormat="1" x14ac:dyDescent="0.25"/>
    <row r="10305" customFormat="1" x14ac:dyDescent="0.25"/>
    <row r="10306" customFormat="1" x14ac:dyDescent="0.25"/>
    <row r="10307" customFormat="1" x14ac:dyDescent="0.25"/>
    <row r="10308" customFormat="1" x14ac:dyDescent="0.25"/>
    <row r="10309" customFormat="1" x14ac:dyDescent="0.25"/>
    <row r="10310" customFormat="1" x14ac:dyDescent="0.25"/>
    <row r="10311" customFormat="1" x14ac:dyDescent="0.25"/>
    <row r="10312" customFormat="1" x14ac:dyDescent="0.25"/>
    <row r="10313" customFormat="1" x14ac:dyDescent="0.25"/>
    <row r="10314" customFormat="1" x14ac:dyDescent="0.25"/>
    <row r="10315" customFormat="1" x14ac:dyDescent="0.25"/>
    <row r="10316" customFormat="1" x14ac:dyDescent="0.25"/>
    <row r="10317" customFormat="1" x14ac:dyDescent="0.25"/>
    <row r="10318" customFormat="1" x14ac:dyDescent="0.25"/>
    <row r="10319" customFormat="1" x14ac:dyDescent="0.25"/>
    <row r="10320" customFormat="1" x14ac:dyDescent="0.25"/>
    <row r="10321" customFormat="1" x14ac:dyDescent="0.25"/>
    <row r="10322" customFormat="1" x14ac:dyDescent="0.25"/>
    <row r="10323" customFormat="1" x14ac:dyDescent="0.25"/>
    <row r="10324" customFormat="1" x14ac:dyDescent="0.25"/>
    <row r="10325" customFormat="1" x14ac:dyDescent="0.25"/>
    <row r="10326" customFormat="1" x14ac:dyDescent="0.25"/>
    <row r="10327" customFormat="1" x14ac:dyDescent="0.25"/>
    <row r="10328" customFormat="1" x14ac:dyDescent="0.25"/>
    <row r="10329" customFormat="1" x14ac:dyDescent="0.25"/>
    <row r="10330" customFormat="1" x14ac:dyDescent="0.25"/>
    <row r="10331" customFormat="1" x14ac:dyDescent="0.25"/>
    <row r="10332" customFormat="1" x14ac:dyDescent="0.25"/>
    <row r="10333" customFormat="1" x14ac:dyDescent="0.25"/>
    <row r="10334" customFormat="1" x14ac:dyDescent="0.25"/>
    <row r="10335" customFormat="1" x14ac:dyDescent="0.25"/>
    <row r="10336" customFormat="1" x14ac:dyDescent="0.25"/>
    <row r="10337" customFormat="1" x14ac:dyDescent="0.25"/>
    <row r="10338" customFormat="1" x14ac:dyDescent="0.25"/>
    <row r="10339" customFormat="1" x14ac:dyDescent="0.25"/>
    <row r="10340" customFormat="1" x14ac:dyDescent="0.25"/>
    <row r="10341" customFormat="1" x14ac:dyDescent="0.25"/>
    <row r="10342" customFormat="1" x14ac:dyDescent="0.25"/>
    <row r="10343" customFormat="1" x14ac:dyDescent="0.25"/>
    <row r="10344" customFormat="1" x14ac:dyDescent="0.25"/>
    <row r="10345" customFormat="1" x14ac:dyDescent="0.25"/>
    <row r="10346" customFormat="1" x14ac:dyDescent="0.25"/>
    <row r="10347" customFormat="1" x14ac:dyDescent="0.25"/>
    <row r="10348" customFormat="1" x14ac:dyDescent="0.25"/>
    <row r="10349" customFormat="1" x14ac:dyDescent="0.25"/>
    <row r="10350" customFormat="1" x14ac:dyDescent="0.25"/>
    <row r="10351" customFormat="1" x14ac:dyDescent="0.25"/>
    <row r="10352" customFormat="1" x14ac:dyDescent="0.25"/>
    <row r="10353" customFormat="1" x14ac:dyDescent="0.25"/>
    <row r="10354" customFormat="1" x14ac:dyDescent="0.25"/>
    <row r="10355" customFormat="1" x14ac:dyDescent="0.25"/>
    <row r="10356" customFormat="1" x14ac:dyDescent="0.25"/>
    <row r="10357" customFormat="1" x14ac:dyDescent="0.25"/>
    <row r="10358" customFormat="1" x14ac:dyDescent="0.25"/>
    <row r="10359" customFormat="1" x14ac:dyDescent="0.25"/>
    <row r="10360" customFormat="1" x14ac:dyDescent="0.25"/>
    <row r="10361" customFormat="1" x14ac:dyDescent="0.25"/>
    <row r="10362" customFormat="1" x14ac:dyDescent="0.25"/>
    <row r="10363" customFormat="1" x14ac:dyDescent="0.25"/>
    <row r="10364" customFormat="1" x14ac:dyDescent="0.25"/>
    <row r="10365" customFormat="1" x14ac:dyDescent="0.25"/>
    <row r="10366" customFormat="1" x14ac:dyDescent="0.25"/>
    <row r="10367" customFormat="1" x14ac:dyDescent="0.25"/>
    <row r="10368" customFormat="1" x14ac:dyDescent="0.25"/>
    <row r="10369" customFormat="1" x14ac:dyDescent="0.25"/>
    <row r="10370" customFormat="1" x14ac:dyDescent="0.25"/>
    <row r="10371" customFormat="1" x14ac:dyDescent="0.25"/>
    <row r="10372" customFormat="1" x14ac:dyDescent="0.25"/>
    <row r="10373" customFormat="1" x14ac:dyDescent="0.25"/>
    <row r="10374" customFormat="1" x14ac:dyDescent="0.25"/>
    <row r="10375" customFormat="1" x14ac:dyDescent="0.25"/>
    <row r="10376" customFormat="1" x14ac:dyDescent="0.25"/>
    <row r="10377" customFormat="1" x14ac:dyDescent="0.25"/>
    <row r="10378" customFormat="1" x14ac:dyDescent="0.25"/>
    <row r="10379" customFormat="1" x14ac:dyDescent="0.25"/>
    <row r="10380" customFormat="1" x14ac:dyDescent="0.25"/>
    <row r="10381" customFormat="1" x14ac:dyDescent="0.25"/>
    <row r="10382" customFormat="1" x14ac:dyDescent="0.25"/>
    <row r="10383" customFormat="1" x14ac:dyDescent="0.25"/>
    <row r="10384" customFormat="1" x14ac:dyDescent="0.25"/>
    <row r="10385" customFormat="1" x14ac:dyDescent="0.25"/>
    <row r="10386" customFormat="1" x14ac:dyDescent="0.25"/>
    <row r="10387" customFormat="1" x14ac:dyDescent="0.25"/>
    <row r="10388" customFormat="1" x14ac:dyDescent="0.25"/>
    <row r="10389" customFormat="1" x14ac:dyDescent="0.25"/>
    <row r="10390" customFormat="1" x14ac:dyDescent="0.25"/>
    <row r="10391" customFormat="1" x14ac:dyDescent="0.25"/>
    <row r="10392" customFormat="1" x14ac:dyDescent="0.25"/>
    <row r="10393" customFormat="1" x14ac:dyDescent="0.25"/>
    <row r="10394" customFormat="1" x14ac:dyDescent="0.25"/>
    <row r="10395" customFormat="1" x14ac:dyDescent="0.25"/>
    <row r="10396" customFormat="1" x14ac:dyDescent="0.25"/>
    <row r="10397" customFormat="1" x14ac:dyDescent="0.25"/>
    <row r="10398" customFormat="1" x14ac:dyDescent="0.25"/>
    <row r="10399" customFormat="1" x14ac:dyDescent="0.25"/>
    <row r="10400" customFormat="1" x14ac:dyDescent="0.25"/>
    <row r="10401" customFormat="1" x14ac:dyDescent="0.25"/>
    <row r="10402" customFormat="1" x14ac:dyDescent="0.25"/>
    <row r="10403" customFormat="1" x14ac:dyDescent="0.25"/>
    <row r="10404" customFormat="1" x14ac:dyDescent="0.25"/>
    <row r="10405" customFormat="1" x14ac:dyDescent="0.25"/>
    <row r="10406" customFormat="1" x14ac:dyDescent="0.25"/>
    <row r="10407" customFormat="1" x14ac:dyDescent="0.25"/>
    <row r="10408" customFormat="1" x14ac:dyDescent="0.25"/>
    <row r="10409" customFormat="1" x14ac:dyDescent="0.25"/>
    <row r="10410" customFormat="1" x14ac:dyDescent="0.25"/>
    <row r="10411" customFormat="1" x14ac:dyDescent="0.25"/>
    <row r="10412" customFormat="1" x14ac:dyDescent="0.25"/>
    <row r="10413" customFormat="1" x14ac:dyDescent="0.25"/>
    <row r="10414" customFormat="1" x14ac:dyDescent="0.25"/>
    <row r="10415" customFormat="1" x14ac:dyDescent="0.25"/>
    <row r="10416" customFormat="1" x14ac:dyDescent="0.25"/>
    <row r="10417" customFormat="1" x14ac:dyDescent="0.25"/>
    <row r="10418" customFormat="1" x14ac:dyDescent="0.25"/>
    <row r="10419" customFormat="1" x14ac:dyDescent="0.25"/>
    <row r="10420" customFormat="1" x14ac:dyDescent="0.25"/>
    <row r="10421" customFormat="1" x14ac:dyDescent="0.25"/>
    <row r="10422" customFormat="1" x14ac:dyDescent="0.25"/>
    <row r="10423" customFormat="1" x14ac:dyDescent="0.25"/>
    <row r="10424" customFormat="1" x14ac:dyDescent="0.25"/>
    <row r="10425" customFormat="1" x14ac:dyDescent="0.25"/>
    <row r="10426" customFormat="1" x14ac:dyDescent="0.25"/>
    <row r="10427" customFormat="1" x14ac:dyDescent="0.25"/>
    <row r="10428" customFormat="1" x14ac:dyDescent="0.25"/>
    <row r="10429" customFormat="1" x14ac:dyDescent="0.25"/>
    <row r="10430" customFormat="1" x14ac:dyDescent="0.25"/>
    <row r="10431" customFormat="1" x14ac:dyDescent="0.25"/>
    <row r="10432" customFormat="1" x14ac:dyDescent="0.25"/>
    <row r="10433" customFormat="1" x14ac:dyDescent="0.25"/>
    <row r="10434" customFormat="1" x14ac:dyDescent="0.25"/>
    <row r="10435" customFormat="1" x14ac:dyDescent="0.25"/>
    <row r="10436" customFormat="1" x14ac:dyDescent="0.25"/>
    <row r="10437" customFormat="1" x14ac:dyDescent="0.25"/>
    <row r="10438" customFormat="1" x14ac:dyDescent="0.25"/>
    <row r="10439" customFormat="1" x14ac:dyDescent="0.25"/>
    <row r="10440" customFormat="1" x14ac:dyDescent="0.25"/>
    <row r="10441" customFormat="1" x14ac:dyDescent="0.25"/>
    <row r="10442" customFormat="1" x14ac:dyDescent="0.25"/>
    <row r="10443" customFormat="1" x14ac:dyDescent="0.25"/>
    <row r="10444" customFormat="1" x14ac:dyDescent="0.25"/>
    <row r="10445" customFormat="1" x14ac:dyDescent="0.25"/>
    <row r="10446" customFormat="1" x14ac:dyDescent="0.25"/>
    <row r="10447" customFormat="1" x14ac:dyDescent="0.25"/>
    <row r="10448" customFormat="1" x14ac:dyDescent="0.25"/>
    <row r="10449" customFormat="1" x14ac:dyDescent="0.25"/>
    <row r="10450" customFormat="1" x14ac:dyDescent="0.25"/>
    <row r="10451" customFormat="1" x14ac:dyDescent="0.25"/>
    <row r="10452" customFormat="1" x14ac:dyDescent="0.25"/>
    <row r="10453" customFormat="1" x14ac:dyDescent="0.25"/>
    <row r="10454" customFormat="1" x14ac:dyDescent="0.25"/>
    <row r="10455" customFormat="1" x14ac:dyDescent="0.25"/>
    <row r="10456" customFormat="1" x14ac:dyDescent="0.25"/>
    <row r="10457" customFormat="1" x14ac:dyDescent="0.25"/>
    <row r="10458" customFormat="1" x14ac:dyDescent="0.25"/>
    <row r="10459" customFormat="1" x14ac:dyDescent="0.25"/>
    <row r="10460" customFormat="1" x14ac:dyDescent="0.25"/>
    <row r="10461" customFormat="1" x14ac:dyDescent="0.25"/>
    <row r="10462" customFormat="1" x14ac:dyDescent="0.25"/>
    <row r="10463" customFormat="1" x14ac:dyDescent="0.25"/>
    <row r="10464" customFormat="1" x14ac:dyDescent="0.25"/>
    <row r="10465" customFormat="1" x14ac:dyDescent="0.25"/>
    <row r="10466" customFormat="1" x14ac:dyDescent="0.25"/>
    <row r="10467" customFormat="1" x14ac:dyDescent="0.25"/>
    <row r="10468" customFormat="1" x14ac:dyDescent="0.25"/>
    <row r="10469" customFormat="1" x14ac:dyDescent="0.25"/>
    <row r="10470" customFormat="1" x14ac:dyDescent="0.25"/>
    <row r="10471" customFormat="1" x14ac:dyDescent="0.25"/>
    <row r="10472" customFormat="1" x14ac:dyDescent="0.25"/>
    <row r="10473" customFormat="1" x14ac:dyDescent="0.25"/>
    <row r="10474" customFormat="1" x14ac:dyDescent="0.25"/>
    <row r="10475" customFormat="1" x14ac:dyDescent="0.25"/>
    <row r="10476" customFormat="1" x14ac:dyDescent="0.25"/>
    <row r="10477" customFormat="1" x14ac:dyDescent="0.25"/>
    <row r="10478" customFormat="1" x14ac:dyDescent="0.25"/>
    <row r="10479" customFormat="1" x14ac:dyDescent="0.25"/>
    <row r="10480" customFormat="1" x14ac:dyDescent="0.25"/>
    <row r="10481" customFormat="1" x14ac:dyDescent="0.25"/>
    <row r="10482" customFormat="1" x14ac:dyDescent="0.25"/>
    <row r="10483" customFormat="1" x14ac:dyDescent="0.25"/>
    <row r="10484" customFormat="1" x14ac:dyDescent="0.25"/>
    <row r="10485" customFormat="1" x14ac:dyDescent="0.25"/>
    <row r="10486" customFormat="1" x14ac:dyDescent="0.25"/>
    <row r="10487" customFormat="1" x14ac:dyDescent="0.25"/>
    <row r="10488" customFormat="1" x14ac:dyDescent="0.25"/>
    <row r="10489" customFormat="1" x14ac:dyDescent="0.25"/>
    <row r="10490" customFormat="1" x14ac:dyDescent="0.25"/>
    <row r="10491" customFormat="1" x14ac:dyDescent="0.25"/>
    <row r="10492" customFormat="1" x14ac:dyDescent="0.25"/>
    <row r="10493" customFormat="1" x14ac:dyDescent="0.25"/>
    <row r="10494" customFormat="1" x14ac:dyDescent="0.25"/>
    <row r="10495" customFormat="1" x14ac:dyDescent="0.25"/>
    <row r="10496" customFormat="1" x14ac:dyDescent="0.25"/>
    <row r="10497" customFormat="1" x14ac:dyDescent="0.25"/>
    <row r="10498" customFormat="1" x14ac:dyDescent="0.25"/>
    <row r="10499" customFormat="1" x14ac:dyDescent="0.25"/>
    <row r="10500" customFormat="1" x14ac:dyDescent="0.25"/>
    <row r="10501" customFormat="1" x14ac:dyDescent="0.25"/>
    <row r="10502" customFormat="1" x14ac:dyDescent="0.25"/>
    <row r="10503" customFormat="1" x14ac:dyDescent="0.25"/>
    <row r="10504" customFormat="1" x14ac:dyDescent="0.25"/>
    <row r="10505" customFormat="1" x14ac:dyDescent="0.25"/>
    <row r="10506" customFormat="1" x14ac:dyDescent="0.25"/>
    <row r="10507" customFormat="1" x14ac:dyDescent="0.25"/>
    <row r="10508" customFormat="1" x14ac:dyDescent="0.25"/>
    <row r="10509" customFormat="1" x14ac:dyDescent="0.25"/>
    <row r="10510" customFormat="1" x14ac:dyDescent="0.25"/>
    <row r="10511" customFormat="1" x14ac:dyDescent="0.25"/>
    <row r="10512" customFormat="1" x14ac:dyDescent="0.25"/>
    <row r="10513" customFormat="1" x14ac:dyDescent="0.25"/>
    <row r="10514" customFormat="1" x14ac:dyDescent="0.25"/>
    <row r="10515" customFormat="1" x14ac:dyDescent="0.25"/>
    <row r="10516" customFormat="1" x14ac:dyDescent="0.25"/>
    <row r="10517" customFormat="1" x14ac:dyDescent="0.25"/>
    <row r="10518" customFormat="1" x14ac:dyDescent="0.25"/>
    <row r="10519" customFormat="1" x14ac:dyDescent="0.25"/>
    <row r="10520" customFormat="1" x14ac:dyDescent="0.25"/>
    <row r="10521" customFormat="1" x14ac:dyDescent="0.25"/>
    <row r="10522" customFormat="1" x14ac:dyDescent="0.25"/>
    <row r="10523" customFormat="1" x14ac:dyDescent="0.25"/>
    <row r="10524" customFormat="1" x14ac:dyDescent="0.25"/>
    <row r="10525" customFormat="1" x14ac:dyDescent="0.25"/>
    <row r="10526" customFormat="1" x14ac:dyDescent="0.25"/>
    <row r="10527" customFormat="1" x14ac:dyDescent="0.25"/>
    <row r="10528" customFormat="1" x14ac:dyDescent="0.25"/>
    <row r="10529" customFormat="1" x14ac:dyDescent="0.25"/>
    <row r="10530" customFormat="1" x14ac:dyDescent="0.25"/>
    <row r="10531" customFormat="1" x14ac:dyDescent="0.25"/>
    <row r="10532" customFormat="1" x14ac:dyDescent="0.25"/>
    <row r="10533" customFormat="1" x14ac:dyDescent="0.25"/>
    <row r="10534" customFormat="1" x14ac:dyDescent="0.25"/>
    <row r="10535" customFormat="1" x14ac:dyDescent="0.25"/>
    <row r="10536" customFormat="1" x14ac:dyDescent="0.25"/>
    <row r="10537" customFormat="1" x14ac:dyDescent="0.25"/>
    <row r="10538" customFormat="1" x14ac:dyDescent="0.25"/>
    <row r="10539" customFormat="1" x14ac:dyDescent="0.25"/>
    <row r="10540" customFormat="1" x14ac:dyDescent="0.25"/>
    <row r="10541" customFormat="1" x14ac:dyDescent="0.25"/>
    <row r="10542" customFormat="1" x14ac:dyDescent="0.25"/>
    <row r="10543" customFormat="1" x14ac:dyDescent="0.25"/>
    <row r="10544" customFormat="1" x14ac:dyDescent="0.25"/>
    <row r="10545" customFormat="1" x14ac:dyDescent="0.25"/>
    <row r="10546" customFormat="1" x14ac:dyDescent="0.25"/>
    <row r="10547" customFormat="1" x14ac:dyDescent="0.25"/>
    <row r="10548" customFormat="1" x14ac:dyDescent="0.25"/>
    <row r="10549" customFormat="1" x14ac:dyDescent="0.25"/>
    <row r="10550" customFormat="1" x14ac:dyDescent="0.25"/>
    <row r="10551" customFormat="1" x14ac:dyDescent="0.25"/>
    <row r="10552" customFormat="1" x14ac:dyDescent="0.25"/>
    <row r="10553" customFormat="1" x14ac:dyDescent="0.25"/>
    <row r="10554" customFormat="1" x14ac:dyDescent="0.25"/>
    <row r="10555" customFormat="1" x14ac:dyDescent="0.25"/>
    <row r="10556" customFormat="1" x14ac:dyDescent="0.25"/>
    <row r="10557" customFormat="1" x14ac:dyDescent="0.25"/>
    <row r="10558" customFormat="1" x14ac:dyDescent="0.25"/>
    <row r="10559" customFormat="1" x14ac:dyDescent="0.25"/>
    <row r="10560" customFormat="1" x14ac:dyDescent="0.25"/>
    <row r="10561" customFormat="1" x14ac:dyDescent="0.25"/>
    <row r="10562" customFormat="1" x14ac:dyDescent="0.25"/>
    <row r="10563" customFormat="1" x14ac:dyDescent="0.25"/>
    <row r="10564" customFormat="1" x14ac:dyDescent="0.25"/>
    <row r="10565" customFormat="1" x14ac:dyDescent="0.25"/>
    <row r="10566" customFormat="1" x14ac:dyDescent="0.25"/>
    <row r="10567" customFormat="1" x14ac:dyDescent="0.25"/>
    <row r="10568" customFormat="1" x14ac:dyDescent="0.25"/>
    <row r="10569" customFormat="1" x14ac:dyDescent="0.25"/>
    <row r="10570" customFormat="1" x14ac:dyDescent="0.25"/>
    <row r="10571" customFormat="1" x14ac:dyDescent="0.25"/>
    <row r="10572" customFormat="1" x14ac:dyDescent="0.25"/>
    <row r="10573" customFormat="1" x14ac:dyDescent="0.25"/>
    <row r="10574" customFormat="1" x14ac:dyDescent="0.25"/>
    <row r="10575" customFormat="1" x14ac:dyDescent="0.25"/>
    <row r="10576" customFormat="1" x14ac:dyDescent="0.25"/>
    <row r="10577" customFormat="1" x14ac:dyDescent="0.25"/>
    <row r="10578" customFormat="1" x14ac:dyDescent="0.25"/>
    <row r="10579" customFormat="1" x14ac:dyDescent="0.25"/>
    <row r="10580" customFormat="1" x14ac:dyDescent="0.25"/>
    <row r="10581" customFormat="1" x14ac:dyDescent="0.25"/>
    <row r="10582" customFormat="1" x14ac:dyDescent="0.25"/>
    <row r="10583" customFormat="1" x14ac:dyDescent="0.25"/>
    <row r="10584" customFormat="1" x14ac:dyDescent="0.25"/>
    <row r="10585" customFormat="1" x14ac:dyDescent="0.25"/>
    <row r="10586" customFormat="1" x14ac:dyDescent="0.25"/>
    <row r="10587" customFormat="1" x14ac:dyDescent="0.25"/>
    <row r="10588" customFormat="1" x14ac:dyDescent="0.25"/>
    <row r="10589" customFormat="1" x14ac:dyDescent="0.25"/>
    <row r="10590" customFormat="1" x14ac:dyDescent="0.25"/>
    <row r="10591" customFormat="1" x14ac:dyDescent="0.25"/>
    <row r="10592" customFormat="1" x14ac:dyDescent="0.25"/>
    <row r="10593" customFormat="1" x14ac:dyDescent="0.25"/>
    <row r="10594" customFormat="1" x14ac:dyDescent="0.25"/>
    <row r="10595" customFormat="1" x14ac:dyDescent="0.25"/>
    <row r="10596" customFormat="1" x14ac:dyDescent="0.25"/>
    <row r="10597" customFormat="1" x14ac:dyDescent="0.25"/>
    <row r="10598" customFormat="1" x14ac:dyDescent="0.25"/>
    <row r="10599" customFormat="1" x14ac:dyDescent="0.25"/>
    <row r="10600" customFormat="1" x14ac:dyDescent="0.25"/>
    <row r="10601" customFormat="1" x14ac:dyDescent="0.25"/>
    <row r="10602" customFormat="1" x14ac:dyDescent="0.25"/>
    <row r="10603" customFormat="1" x14ac:dyDescent="0.25"/>
    <row r="10604" customFormat="1" x14ac:dyDescent="0.25"/>
    <row r="10605" customFormat="1" x14ac:dyDescent="0.25"/>
    <row r="10606" customFormat="1" x14ac:dyDescent="0.25"/>
    <row r="10607" customFormat="1" x14ac:dyDescent="0.25"/>
    <row r="10608" customFormat="1" x14ac:dyDescent="0.25"/>
    <row r="10609" customFormat="1" x14ac:dyDescent="0.25"/>
    <row r="10610" customFormat="1" x14ac:dyDescent="0.25"/>
    <row r="10611" customFormat="1" x14ac:dyDescent="0.25"/>
    <row r="10612" customFormat="1" x14ac:dyDescent="0.25"/>
    <row r="10613" customFormat="1" x14ac:dyDescent="0.25"/>
    <row r="10614" customFormat="1" x14ac:dyDescent="0.25"/>
    <row r="10615" customFormat="1" x14ac:dyDescent="0.25"/>
    <row r="10616" customFormat="1" x14ac:dyDescent="0.25"/>
    <row r="10617" customFormat="1" x14ac:dyDescent="0.25"/>
    <row r="10618" customFormat="1" x14ac:dyDescent="0.25"/>
    <row r="10619" customFormat="1" x14ac:dyDescent="0.25"/>
    <row r="10620" customFormat="1" x14ac:dyDescent="0.25"/>
    <row r="10621" customFormat="1" x14ac:dyDescent="0.25"/>
    <row r="10622" customFormat="1" x14ac:dyDescent="0.25"/>
    <row r="10623" customFormat="1" x14ac:dyDescent="0.25"/>
    <row r="10624" customFormat="1" x14ac:dyDescent="0.25"/>
    <row r="10625" customFormat="1" x14ac:dyDescent="0.25"/>
    <row r="10626" customFormat="1" x14ac:dyDescent="0.25"/>
    <row r="10627" customFormat="1" x14ac:dyDescent="0.25"/>
    <row r="10628" customFormat="1" x14ac:dyDescent="0.25"/>
    <row r="10629" customFormat="1" x14ac:dyDescent="0.25"/>
    <row r="10630" customFormat="1" x14ac:dyDescent="0.25"/>
    <row r="10631" customFormat="1" x14ac:dyDescent="0.25"/>
    <row r="10632" customFormat="1" x14ac:dyDescent="0.25"/>
    <row r="10633" customFormat="1" x14ac:dyDescent="0.25"/>
    <row r="10634" customFormat="1" x14ac:dyDescent="0.25"/>
    <row r="10635" customFormat="1" x14ac:dyDescent="0.25"/>
    <row r="10636" customFormat="1" x14ac:dyDescent="0.25"/>
    <row r="10637" customFormat="1" x14ac:dyDescent="0.25"/>
    <row r="10638" customFormat="1" x14ac:dyDescent="0.25"/>
    <row r="10639" customFormat="1" x14ac:dyDescent="0.25"/>
    <row r="10640" customFormat="1" x14ac:dyDescent="0.25"/>
    <row r="10641" customFormat="1" x14ac:dyDescent="0.25"/>
    <row r="10642" customFormat="1" x14ac:dyDescent="0.25"/>
    <row r="10643" customFormat="1" x14ac:dyDescent="0.25"/>
    <row r="10644" customFormat="1" x14ac:dyDescent="0.25"/>
    <row r="10645" customFormat="1" x14ac:dyDescent="0.25"/>
    <row r="10646" customFormat="1" x14ac:dyDescent="0.25"/>
    <row r="10647" customFormat="1" x14ac:dyDescent="0.25"/>
    <row r="10648" customFormat="1" x14ac:dyDescent="0.25"/>
    <row r="10649" customFormat="1" x14ac:dyDescent="0.25"/>
    <row r="10650" customFormat="1" x14ac:dyDescent="0.25"/>
    <row r="10651" customFormat="1" x14ac:dyDescent="0.25"/>
    <row r="10652" customFormat="1" x14ac:dyDescent="0.25"/>
    <row r="10653" customFormat="1" x14ac:dyDescent="0.25"/>
    <row r="10654" customFormat="1" x14ac:dyDescent="0.25"/>
    <row r="10655" customFormat="1" x14ac:dyDescent="0.25"/>
    <row r="10656" customFormat="1" x14ac:dyDescent="0.25"/>
    <row r="10657" customFormat="1" x14ac:dyDescent="0.25"/>
    <row r="10658" customFormat="1" x14ac:dyDescent="0.25"/>
    <row r="10659" customFormat="1" x14ac:dyDescent="0.25"/>
    <row r="10660" customFormat="1" x14ac:dyDescent="0.25"/>
    <row r="10661" customFormat="1" x14ac:dyDescent="0.25"/>
    <row r="10662" customFormat="1" x14ac:dyDescent="0.25"/>
    <row r="10663" customFormat="1" x14ac:dyDescent="0.25"/>
    <row r="10664" customFormat="1" x14ac:dyDescent="0.25"/>
    <row r="10665" customFormat="1" x14ac:dyDescent="0.25"/>
    <row r="10666" customFormat="1" x14ac:dyDescent="0.25"/>
    <row r="10667" customFormat="1" x14ac:dyDescent="0.25"/>
    <row r="10668" customFormat="1" x14ac:dyDescent="0.25"/>
    <row r="10669" customFormat="1" x14ac:dyDescent="0.25"/>
    <row r="10670" customFormat="1" x14ac:dyDescent="0.25"/>
    <row r="10671" customFormat="1" x14ac:dyDescent="0.25"/>
    <row r="10672" customFormat="1" x14ac:dyDescent="0.25"/>
    <row r="10673" customFormat="1" x14ac:dyDescent="0.25"/>
    <row r="10674" customFormat="1" x14ac:dyDescent="0.25"/>
    <row r="10675" customFormat="1" x14ac:dyDescent="0.25"/>
    <row r="10676" customFormat="1" x14ac:dyDescent="0.25"/>
    <row r="10677" customFormat="1" x14ac:dyDescent="0.25"/>
    <row r="10678" customFormat="1" x14ac:dyDescent="0.25"/>
    <row r="10679" customFormat="1" x14ac:dyDescent="0.25"/>
    <row r="10680" customFormat="1" x14ac:dyDescent="0.25"/>
    <row r="10681" customFormat="1" x14ac:dyDescent="0.25"/>
    <row r="10682" customFormat="1" x14ac:dyDescent="0.25"/>
    <row r="10683" customFormat="1" x14ac:dyDescent="0.25"/>
    <row r="10684" customFormat="1" x14ac:dyDescent="0.25"/>
    <row r="10685" customFormat="1" x14ac:dyDescent="0.25"/>
    <row r="10686" customFormat="1" x14ac:dyDescent="0.25"/>
    <row r="10687" customFormat="1" x14ac:dyDescent="0.25"/>
    <row r="10688" customFormat="1" x14ac:dyDescent="0.25"/>
    <row r="10689" customFormat="1" x14ac:dyDescent="0.25"/>
    <row r="10690" customFormat="1" x14ac:dyDescent="0.25"/>
    <row r="10691" customFormat="1" x14ac:dyDescent="0.25"/>
    <row r="10692" customFormat="1" x14ac:dyDescent="0.25"/>
    <row r="10693" customFormat="1" x14ac:dyDescent="0.25"/>
    <row r="10694" customFormat="1" x14ac:dyDescent="0.25"/>
    <row r="10695" customFormat="1" x14ac:dyDescent="0.25"/>
    <row r="10696" customFormat="1" x14ac:dyDescent="0.25"/>
    <row r="10697" customFormat="1" x14ac:dyDescent="0.25"/>
    <row r="10698" customFormat="1" x14ac:dyDescent="0.25"/>
    <row r="10699" customFormat="1" x14ac:dyDescent="0.25"/>
    <row r="10700" customFormat="1" x14ac:dyDescent="0.25"/>
    <row r="10701" customFormat="1" x14ac:dyDescent="0.25"/>
    <row r="10702" customFormat="1" x14ac:dyDescent="0.25"/>
    <row r="10703" customFormat="1" x14ac:dyDescent="0.25"/>
    <row r="10704" customFormat="1" x14ac:dyDescent="0.25"/>
    <row r="10705" customFormat="1" x14ac:dyDescent="0.25"/>
    <row r="10706" customFormat="1" x14ac:dyDescent="0.25"/>
    <row r="10707" customFormat="1" x14ac:dyDescent="0.25"/>
    <row r="10708" customFormat="1" x14ac:dyDescent="0.25"/>
    <row r="10709" customFormat="1" x14ac:dyDescent="0.25"/>
    <row r="10710" customFormat="1" x14ac:dyDescent="0.25"/>
    <row r="10711" customFormat="1" x14ac:dyDescent="0.25"/>
    <row r="10712" customFormat="1" x14ac:dyDescent="0.25"/>
    <row r="10713" customFormat="1" x14ac:dyDescent="0.25"/>
    <row r="10714" customFormat="1" x14ac:dyDescent="0.25"/>
    <row r="10715" customFormat="1" x14ac:dyDescent="0.25"/>
    <row r="10716" customFormat="1" x14ac:dyDescent="0.25"/>
    <row r="10717" customFormat="1" x14ac:dyDescent="0.25"/>
    <row r="10718" customFormat="1" x14ac:dyDescent="0.25"/>
    <row r="10719" customFormat="1" x14ac:dyDescent="0.25"/>
    <row r="10720" customFormat="1" x14ac:dyDescent="0.25"/>
    <row r="10721" spans="10:10" customFormat="1" x14ac:dyDescent="0.25"/>
    <row r="10722" spans="10:10" customFormat="1" x14ac:dyDescent="0.25"/>
    <row r="10723" spans="10:10" customFormat="1" x14ac:dyDescent="0.25"/>
    <row r="10724" spans="10:10" customFormat="1" x14ac:dyDescent="0.25"/>
    <row r="10725" spans="10:10" customFormat="1" x14ac:dyDescent="0.25"/>
    <row r="10726" spans="10:10" customFormat="1" x14ac:dyDescent="0.25"/>
    <row r="10727" spans="10:10" customFormat="1" x14ac:dyDescent="0.25"/>
    <row r="10728" spans="10:10" customFormat="1" x14ac:dyDescent="0.25"/>
    <row r="10729" spans="10:10" customFormat="1" x14ac:dyDescent="0.25"/>
    <row r="10730" spans="10:10" customFormat="1" x14ac:dyDescent="0.25"/>
    <row r="10731" spans="10:10" customFormat="1" x14ac:dyDescent="0.25"/>
    <row r="10732" spans="10:10" customFormat="1" x14ac:dyDescent="0.25"/>
    <row r="10733" spans="10:10" customFormat="1" x14ac:dyDescent="0.25"/>
    <row r="10734" spans="10:10" customFormat="1" x14ac:dyDescent="0.25"/>
    <row r="10735" spans="10:10" customFormat="1" x14ac:dyDescent="0.25">
      <c r="J10735" t="s">
        <v>7632</v>
      </c>
    </row>
    <row r="10736" spans="10:10" customFormat="1" x14ac:dyDescent="0.25">
      <c r="J10736" t="s">
        <v>7632</v>
      </c>
    </row>
    <row r="10737" spans="11:11" customFormat="1" x14ac:dyDescent="0.25">
      <c r="K10737" t="s">
        <v>7632</v>
      </c>
    </row>
    <row r="10738" spans="11:11" customFormat="1" x14ac:dyDescent="0.25">
      <c r="K10738" t="s">
        <v>7632</v>
      </c>
    </row>
    <row r="10739" spans="11:11" customFormat="1" x14ac:dyDescent="0.25">
      <c r="K10739" t="s">
        <v>7632</v>
      </c>
    </row>
    <row r="10740" spans="11:11" customFormat="1" x14ac:dyDescent="0.25">
      <c r="K10740" t="s">
        <v>7632</v>
      </c>
    </row>
  </sheetData>
  <mergeCells count="1">
    <mergeCell ref="A1:H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68F0F-05F0-4140-88F2-3D3411C21A7F}">
  <dimension ref="A1:L1553"/>
  <sheetViews>
    <sheetView workbookViewId="0">
      <selection sqref="A1:H1"/>
    </sheetView>
  </sheetViews>
  <sheetFormatPr baseColWidth="10" defaultRowHeight="15" x14ac:dyDescent="0.25"/>
  <cols>
    <col min="1" max="1" width="10.28515625" style="2" customWidth="1"/>
    <col min="2" max="2" width="25.5703125" style="1" customWidth="1"/>
    <col min="3" max="3" width="10.85546875" style="2" customWidth="1"/>
    <col min="4" max="4" width="31" style="1" customWidth="1"/>
    <col min="5" max="5" width="8.140625" style="2" customWidth="1"/>
    <col min="6" max="6" width="8.42578125" style="2" customWidth="1"/>
    <col min="7" max="7" width="7.85546875" style="2" customWidth="1"/>
    <col min="8" max="8" width="11.42578125" style="2"/>
    <col min="9" max="9" width="77.5703125" style="1" customWidth="1"/>
    <col min="10" max="10" width="101.7109375" style="1" customWidth="1"/>
    <col min="11" max="11" width="11.42578125" style="2"/>
    <col min="12" max="12" width="30.7109375" style="1" customWidth="1"/>
    <col min="13" max="13" width="11.42578125" style="1" customWidth="1"/>
    <col min="14" max="16384" width="11.42578125" style="1"/>
  </cols>
  <sheetData>
    <row r="1" spans="1:12" ht="15.75" x14ac:dyDescent="0.25">
      <c r="A1" s="4" t="s">
        <v>129</v>
      </c>
      <c r="B1" s="4"/>
      <c r="C1" s="4"/>
      <c r="D1" s="4"/>
      <c r="E1" s="4"/>
      <c r="F1" s="4"/>
      <c r="G1" s="4"/>
      <c r="H1" s="4"/>
    </row>
    <row r="2" spans="1:12" x14ac:dyDescent="0.25">
      <c r="A2" s="3" t="s">
        <v>15</v>
      </c>
      <c r="B2" s="3" t="s">
        <v>14</v>
      </c>
      <c r="C2" s="3" t="s">
        <v>13</v>
      </c>
      <c r="D2" s="3" t="s">
        <v>12</v>
      </c>
      <c r="E2" s="3" t="s">
        <v>11</v>
      </c>
      <c r="F2" s="3" t="s">
        <v>10</v>
      </c>
      <c r="G2" s="3" t="s">
        <v>9</v>
      </c>
      <c r="H2" s="3" t="s">
        <v>8</v>
      </c>
      <c r="I2" s="3" t="s">
        <v>7</v>
      </c>
      <c r="J2" s="3" t="s">
        <v>6</v>
      </c>
      <c r="K2" s="3" t="s">
        <v>5</v>
      </c>
      <c r="L2" s="3" t="s">
        <v>16</v>
      </c>
    </row>
    <row r="3" spans="1:12" customFormat="1" x14ac:dyDescent="0.25">
      <c r="A3" t="str">
        <f t="shared" ref="A3:A66" si="0">"11"</f>
        <v>11</v>
      </c>
      <c r="B3" t="s">
        <v>237</v>
      </c>
      <c r="C3" t="str">
        <f t="shared" ref="C3:C9" si="1">"001"</f>
        <v>001</v>
      </c>
      <c r="D3" t="s">
        <v>238</v>
      </c>
      <c r="E3" t="str">
        <f t="shared" ref="E3" si="2">"01"</f>
        <v>01</v>
      </c>
      <c r="F3" t="str">
        <f>"001"</f>
        <v>001</v>
      </c>
      <c r="G3" t="str">
        <f>"01"</f>
        <v>01</v>
      </c>
      <c r="H3" t="s">
        <v>1</v>
      </c>
      <c r="I3" t="s">
        <v>1215</v>
      </c>
      <c r="J3" t="s">
        <v>4349</v>
      </c>
      <c r="K3" t="str">
        <f t="shared" ref="K3:K9" si="3">"11180"</f>
        <v>11180</v>
      </c>
    </row>
    <row r="4" spans="1:12" customFormat="1" x14ac:dyDescent="0.25">
      <c r="A4" t="str">
        <f t="shared" si="0"/>
        <v>11</v>
      </c>
      <c r="B4" t="s">
        <v>237</v>
      </c>
      <c r="C4" t="str">
        <f t="shared" si="1"/>
        <v>001</v>
      </c>
      <c r="D4" t="s">
        <v>238</v>
      </c>
      <c r="E4" t="str">
        <f t="shared" ref="E4:E6" si="4">"01"</f>
        <v>01</v>
      </c>
      <c r="F4" t="str">
        <f>"001"</f>
        <v>001</v>
      </c>
      <c r="G4" t="str">
        <f>"02"</f>
        <v>02</v>
      </c>
      <c r="H4" t="s">
        <v>0</v>
      </c>
      <c r="I4" t="s">
        <v>1216</v>
      </c>
      <c r="J4" t="s">
        <v>4350</v>
      </c>
      <c r="K4" t="str">
        <f t="shared" si="3"/>
        <v>11180</v>
      </c>
    </row>
    <row r="5" spans="1:12" customFormat="1" x14ac:dyDescent="0.25">
      <c r="A5" t="str">
        <f t="shared" si="0"/>
        <v>11</v>
      </c>
      <c r="B5" t="s">
        <v>237</v>
      </c>
      <c r="C5" t="str">
        <f t="shared" si="1"/>
        <v>001</v>
      </c>
      <c r="D5" t="s">
        <v>238</v>
      </c>
      <c r="E5" t="str">
        <f t="shared" si="4"/>
        <v>01</v>
      </c>
      <c r="F5" t="str">
        <f>"002"</f>
        <v>002</v>
      </c>
      <c r="G5" t="str">
        <f>""</f>
        <v/>
      </c>
      <c r="H5" t="s">
        <v>1</v>
      </c>
      <c r="I5" t="s">
        <v>1216</v>
      </c>
      <c r="J5" t="s">
        <v>4350</v>
      </c>
      <c r="K5" t="str">
        <f t="shared" si="3"/>
        <v>11180</v>
      </c>
    </row>
    <row r="6" spans="1:12" customFormat="1" x14ac:dyDescent="0.25">
      <c r="A6" t="str">
        <f t="shared" si="0"/>
        <v>11</v>
      </c>
      <c r="B6" t="s">
        <v>237</v>
      </c>
      <c r="C6" t="str">
        <f t="shared" si="1"/>
        <v>001</v>
      </c>
      <c r="D6" t="s">
        <v>238</v>
      </c>
      <c r="E6" t="str">
        <f t="shared" si="4"/>
        <v>01</v>
      </c>
      <c r="F6" t="str">
        <f>"002"</f>
        <v>002</v>
      </c>
      <c r="G6" t="str">
        <f>""</f>
        <v/>
      </c>
      <c r="H6" t="s">
        <v>0</v>
      </c>
      <c r="I6" t="s">
        <v>1216</v>
      </c>
      <c r="J6" t="s">
        <v>4350</v>
      </c>
      <c r="K6" t="str">
        <f t="shared" si="3"/>
        <v>11180</v>
      </c>
    </row>
    <row r="7" spans="1:12" customFormat="1" x14ac:dyDescent="0.25">
      <c r="A7" t="str">
        <f t="shared" si="0"/>
        <v>11</v>
      </c>
      <c r="B7" t="s">
        <v>237</v>
      </c>
      <c r="C7" t="str">
        <f t="shared" si="1"/>
        <v>001</v>
      </c>
      <c r="D7" t="s">
        <v>238</v>
      </c>
      <c r="E7" t="str">
        <f>"02"</f>
        <v>02</v>
      </c>
      <c r="F7" t="str">
        <f>"001"</f>
        <v>001</v>
      </c>
      <c r="G7" t="str">
        <f>""</f>
        <v/>
      </c>
      <c r="H7" t="s">
        <v>1</v>
      </c>
      <c r="I7" t="s">
        <v>1217</v>
      </c>
      <c r="J7" t="s">
        <v>4351</v>
      </c>
      <c r="K7" t="str">
        <f t="shared" si="3"/>
        <v>11180</v>
      </c>
    </row>
    <row r="8" spans="1:12" customFormat="1" x14ac:dyDescent="0.25">
      <c r="A8" t="str">
        <f t="shared" si="0"/>
        <v>11</v>
      </c>
      <c r="B8" t="s">
        <v>237</v>
      </c>
      <c r="C8" t="str">
        <f t="shared" si="1"/>
        <v>001</v>
      </c>
      <c r="D8" t="s">
        <v>238</v>
      </c>
      <c r="E8" t="str">
        <f>"02"</f>
        <v>02</v>
      </c>
      <c r="F8" t="str">
        <f>"001"</f>
        <v>001</v>
      </c>
      <c r="G8" t="str">
        <f>""</f>
        <v/>
      </c>
      <c r="H8" t="s">
        <v>0</v>
      </c>
      <c r="I8" t="s">
        <v>1217</v>
      </c>
      <c r="J8" t="s">
        <v>4351</v>
      </c>
      <c r="K8" t="str">
        <f t="shared" si="3"/>
        <v>11180</v>
      </c>
    </row>
    <row r="9" spans="1:12" customFormat="1" x14ac:dyDescent="0.25">
      <c r="A9" t="str">
        <f t="shared" si="0"/>
        <v>11</v>
      </c>
      <c r="B9" t="s">
        <v>237</v>
      </c>
      <c r="C9" t="str">
        <f t="shared" si="1"/>
        <v>001</v>
      </c>
      <c r="D9" t="s">
        <v>238</v>
      </c>
      <c r="E9" t="str">
        <f>"02"</f>
        <v>02</v>
      </c>
      <c r="F9" t="str">
        <f>"002"</f>
        <v>002</v>
      </c>
      <c r="G9" t="str">
        <f>""</f>
        <v/>
      </c>
      <c r="H9" t="s">
        <v>3</v>
      </c>
      <c r="I9" t="s">
        <v>1218</v>
      </c>
      <c r="J9" t="s">
        <v>4352</v>
      </c>
      <c r="K9" t="str">
        <f t="shared" si="3"/>
        <v>11180</v>
      </c>
    </row>
    <row r="10" spans="1:12" customFormat="1" x14ac:dyDescent="0.25">
      <c r="A10" t="str">
        <f t="shared" si="0"/>
        <v>11</v>
      </c>
      <c r="B10" t="s">
        <v>237</v>
      </c>
      <c r="C10" t="str">
        <f t="shared" ref="C10:C16" si="5">"002"</f>
        <v>002</v>
      </c>
      <c r="D10" t="s">
        <v>239</v>
      </c>
      <c r="E10" t="str">
        <f t="shared" ref="E10:E62" si="6">"01"</f>
        <v>01</v>
      </c>
      <c r="F10" t="str">
        <f>"001"</f>
        <v>001</v>
      </c>
      <c r="G10" t="str">
        <f>""</f>
        <v/>
      </c>
      <c r="H10" t="s">
        <v>1</v>
      </c>
      <c r="I10" t="s">
        <v>1219</v>
      </c>
      <c r="J10" t="s">
        <v>4353</v>
      </c>
      <c r="K10" t="str">
        <f t="shared" ref="K10:K16" si="7">"11693"</f>
        <v>11693</v>
      </c>
    </row>
    <row r="11" spans="1:12" customFormat="1" x14ac:dyDescent="0.25">
      <c r="A11" t="str">
        <f t="shared" si="0"/>
        <v>11</v>
      </c>
      <c r="B11" t="s">
        <v>237</v>
      </c>
      <c r="C11" t="str">
        <f t="shared" si="5"/>
        <v>002</v>
      </c>
      <c r="D11" t="s">
        <v>239</v>
      </c>
      <c r="E11" t="str">
        <f t="shared" si="6"/>
        <v>01</v>
      </c>
      <c r="F11" t="str">
        <f>"001"</f>
        <v>001</v>
      </c>
      <c r="G11" t="str">
        <f>""</f>
        <v/>
      </c>
      <c r="H11" t="s">
        <v>0</v>
      </c>
      <c r="I11" t="s">
        <v>1219</v>
      </c>
      <c r="J11" t="s">
        <v>4353</v>
      </c>
      <c r="K11" t="str">
        <f t="shared" si="7"/>
        <v>11693</v>
      </c>
    </row>
    <row r="12" spans="1:12" customFormat="1" x14ac:dyDescent="0.25">
      <c r="A12" t="str">
        <f t="shared" si="0"/>
        <v>11</v>
      </c>
      <c r="B12" t="s">
        <v>237</v>
      </c>
      <c r="C12" t="str">
        <f t="shared" si="5"/>
        <v>002</v>
      </c>
      <c r="D12" t="s">
        <v>239</v>
      </c>
      <c r="E12" t="str">
        <f t="shared" si="6"/>
        <v>01</v>
      </c>
      <c r="F12" t="str">
        <f>"002"</f>
        <v>002</v>
      </c>
      <c r="G12" t="str">
        <f>""</f>
        <v/>
      </c>
      <c r="H12" t="s">
        <v>1</v>
      </c>
      <c r="I12" t="s">
        <v>1220</v>
      </c>
      <c r="J12" t="s">
        <v>4354</v>
      </c>
      <c r="K12" t="str">
        <f t="shared" si="7"/>
        <v>11693</v>
      </c>
    </row>
    <row r="13" spans="1:12" customFormat="1" x14ac:dyDescent="0.25">
      <c r="A13" t="str">
        <f t="shared" si="0"/>
        <v>11</v>
      </c>
      <c r="B13" t="s">
        <v>237</v>
      </c>
      <c r="C13" t="str">
        <f t="shared" si="5"/>
        <v>002</v>
      </c>
      <c r="D13" t="s">
        <v>239</v>
      </c>
      <c r="E13" t="str">
        <f t="shared" si="6"/>
        <v>01</v>
      </c>
      <c r="F13" t="str">
        <f>"002"</f>
        <v>002</v>
      </c>
      <c r="G13" t="str">
        <f>""</f>
        <v/>
      </c>
      <c r="H13" t="s">
        <v>0</v>
      </c>
      <c r="I13" t="s">
        <v>1220</v>
      </c>
      <c r="J13" t="s">
        <v>4354</v>
      </c>
      <c r="K13" t="str">
        <f t="shared" si="7"/>
        <v>11693</v>
      </c>
    </row>
    <row r="14" spans="1:12" customFormat="1" x14ac:dyDescent="0.25">
      <c r="A14" t="str">
        <f t="shared" si="0"/>
        <v>11</v>
      </c>
      <c r="B14" t="s">
        <v>237</v>
      </c>
      <c r="C14" t="str">
        <f t="shared" si="5"/>
        <v>002</v>
      </c>
      <c r="D14" t="s">
        <v>239</v>
      </c>
      <c r="E14" t="str">
        <f t="shared" si="6"/>
        <v>01</v>
      </c>
      <c r="F14" t="str">
        <f>"003"</f>
        <v>003</v>
      </c>
      <c r="G14" t="str">
        <f>""</f>
        <v/>
      </c>
      <c r="H14" t="s">
        <v>1</v>
      </c>
      <c r="I14" t="s">
        <v>1221</v>
      </c>
      <c r="J14" t="s">
        <v>4355</v>
      </c>
      <c r="K14" t="str">
        <f t="shared" si="7"/>
        <v>11693</v>
      </c>
    </row>
    <row r="15" spans="1:12" customFormat="1" x14ac:dyDescent="0.25">
      <c r="A15" t="str">
        <f t="shared" si="0"/>
        <v>11</v>
      </c>
      <c r="B15" t="s">
        <v>237</v>
      </c>
      <c r="C15" t="str">
        <f t="shared" si="5"/>
        <v>002</v>
      </c>
      <c r="D15" t="s">
        <v>239</v>
      </c>
      <c r="E15" t="str">
        <f t="shared" si="6"/>
        <v>01</v>
      </c>
      <c r="F15" t="str">
        <f>"003"</f>
        <v>003</v>
      </c>
      <c r="G15" t="str">
        <f>""</f>
        <v/>
      </c>
      <c r="H15" t="s">
        <v>0</v>
      </c>
      <c r="I15" t="s">
        <v>1221</v>
      </c>
      <c r="J15" t="s">
        <v>4355</v>
      </c>
      <c r="K15" t="str">
        <f t="shared" si="7"/>
        <v>11693</v>
      </c>
    </row>
    <row r="16" spans="1:12" customFormat="1" x14ac:dyDescent="0.25">
      <c r="A16" t="str">
        <f t="shared" si="0"/>
        <v>11</v>
      </c>
      <c r="B16" t="s">
        <v>237</v>
      </c>
      <c r="C16" t="str">
        <f t="shared" si="5"/>
        <v>002</v>
      </c>
      <c r="D16" t="s">
        <v>239</v>
      </c>
      <c r="E16" t="str">
        <f t="shared" si="6"/>
        <v>01</v>
      </c>
      <c r="F16" t="str">
        <f>"004"</f>
        <v>004</v>
      </c>
      <c r="G16" t="str">
        <f>""</f>
        <v/>
      </c>
      <c r="H16" t="s">
        <v>3</v>
      </c>
      <c r="I16" t="s">
        <v>1147</v>
      </c>
      <c r="J16" t="s">
        <v>4356</v>
      </c>
      <c r="K16" t="str">
        <f t="shared" si="7"/>
        <v>11693</v>
      </c>
    </row>
    <row r="17" spans="1:11" customFormat="1" x14ac:dyDescent="0.25">
      <c r="A17" t="str">
        <f t="shared" si="0"/>
        <v>11</v>
      </c>
      <c r="B17" t="s">
        <v>237</v>
      </c>
      <c r="C17" t="str">
        <f>"003"</f>
        <v>003</v>
      </c>
      <c r="D17" t="s">
        <v>240</v>
      </c>
      <c r="E17" t="str">
        <f t="shared" si="6"/>
        <v>01</v>
      </c>
      <c r="F17" t="str">
        <f>"001"</f>
        <v>001</v>
      </c>
      <c r="G17" t="str">
        <f>""</f>
        <v/>
      </c>
      <c r="H17" t="s">
        <v>1</v>
      </c>
      <c r="I17" t="s">
        <v>1222</v>
      </c>
      <c r="J17" t="s">
        <v>4357</v>
      </c>
      <c r="K17" t="str">
        <f>"11639"</f>
        <v>11639</v>
      </c>
    </row>
    <row r="18" spans="1:11" customFormat="1" x14ac:dyDescent="0.25">
      <c r="A18" t="str">
        <f t="shared" si="0"/>
        <v>11</v>
      </c>
      <c r="B18" t="s">
        <v>237</v>
      </c>
      <c r="C18" t="str">
        <f>"003"</f>
        <v>003</v>
      </c>
      <c r="D18" t="s">
        <v>240</v>
      </c>
      <c r="E18" t="str">
        <f t="shared" si="6"/>
        <v>01</v>
      </c>
      <c r="F18" t="str">
        <f>"001"</f>
        <v>001</v>
      </c>
      <c r="G18" t="str">
        <f>""</f>
        <v/>
      </c>
      <c r="H18" t="s">
        <v>0</v>
      </c>
      <c r="I18" t="s">
        <v>1222</v>
      </c>
      <c r="J18" t="s">
        <v>4357</v>
      </c>
      <c r="K18" t="str">
        <f>"11639"</f>
        <v>11639</v>
      </c>
    </row>
    <row r="19" spans="1:11" customFormat="1" x14ac:dyDescent="0.25">
      <c r="A19" t="str">
        <f t="shared" si="0"/>
        <v>11</v>
      </c>
      <c r="B19" t="s">
        <v>237</v>
      </c>
      <c r="C19" t="str">
        <f t="shared" ref="C19:C82" si="8">"004"</f>
        <v>004</v>
      </c>
      <c r="D19" t="s">
        <v>241</v>
      </c>
      <c r="E19" t="str">
        <f t="shared" si="6"/>
        <v>01</v>
      </c>
      <c r="F19" t="str">
        <f>"001"</f>
        <v>001</v>
      </c>
      <c r="G19" t="str">
        <f>""</f>
        <v/>
      </c>
      <c r="H19" t="s">
        <v>3</v>
      </c>
      <c r="I19" t="s">
        <v>1223</v>
      </c>
      <c r="J19" t="s">
        <v>4358</v>
      </c>
      <c r="K19" t="str">
        <f t="shared" ref="K19:K26" si="9">"11201"</f>
        <v>11201</v>
      </c>
    </row>
    <row r="20" spans="1:11" customFormat="1" x14ac:dyDescent="0.25">
      <c r="A20" t="str">
        <f t="shared" si="0"/>
        <v>11</v>
      </c>
      <c r="B20" t="s">
        <v>237</v>
      </c>
      <c r="C20" t="str">
        <f t="shared" si="8"/>
        <v>004</v>
      </c>
      <c r="D20" t="s">
        <v>241</v>
      </c>
      <c r="E20" t="str">
        <f t="shared" si="6"/>
        <v>01</v>
      </c>
      <c r="F20" t="str">
        <f>"002"</f>
        <v>002</v>
      </c>
      <c r="G20" t="str">
        <f>""</f>
        <v/>
      </c>
      <c r="H20" t="s">
        <v>1</v>
      </c>
      <c r="I20" t="s">
        <v>1224</v>
      </c>
      <c r="J20" t="s">
        <v>4359</v>
      </c>
      <c r="K20" t="str">
        <f t="shared" si="9"/>
        <v>11201</v>
      </c>
    </row>
    <row r="21" spans="1:11" customFormat="1" x14ac:dyDescent="0.25">
      <c r="A21" t="str">
        <f t="shared" si="0"/>
        <v>11</v>
      </c>
      <c r="B21" t="s">
        <v>237</v>
      </c>
      <c r="C21" t="str">
        <f t="shared" si="8"/>
        <v>004</v>
      </c>
      <c r="D21" t="s">
        <v>241</v>
      </c>
      <c r="E21" t="str">
        <f t="shared" si="6"/>
        <v>01</v>
      </c>
      <c r="F21" t="str">
        <f>"002"</f>
        <v>002</v>
      </c>
      <c r="G21" t="str">
        <f>""</f>
        <v/>
      </c>
      <c r="H21" t="s">
        <v>0</v>
      </c>
      <c r="I21" t="s">
        <v>1224</v>
      </c>
      <c r="J21" t="s">
        <v>4359</v>
      </c>
      <c r="K21" t="str">
        <f t="shared" si="9"/>
        <v>11201</v>
      </c>
    </row>
    <row r="22" spans="1:11" customFormat="1" x14ac:dyDescent="0.25">
      <c r="A22" t="str">
        <f t="shared" si="0"/>
        <v>11</v>
      </c>
      <c r="B22" t="s">
        <v>237</v>
      </c>
      <c r="C22" t="str">
        <f t="shared" si="8"/>
        <v>004</v>
      </c>
      <c r="D22" t="s">
        <v>241</v>
      </c>
      <c r="E22" t="str">
        <f t="shared" si="6"/>
        <v>01</v>
      </c>
      <c r="F22" t="str">
        <f>"003"</f>
        <v>003</v>
      </c>
      <c r="G22" t="str">
        <f>""</f>
        <v/>
      </c>
      <c r="H22" t="s">
        <v>1</v>
      </c>
      <c r="I22" t="s">
        <v>1225</v>
      </c>
      <c r="J22" t="s">
        <v>4360</v>
      </c>
      <c r="K22" t="str">
        <f t="shared" si="9"/>
        <v>11201</v>
      </c>
    </row>
    <row r="23" spans="1:11" customFormat="1" x14ac:dyDescent="0.25">
      <c r="A23" t="str">
        <f t="shared" si="0"/>
        <v>11</v>
      </c>
      <c r="B23" t="s">
        <v>237</v>
      </c>
      <c r="C23" t="str">
        <f t="shared" si="8"/>
        <v>004</v>
      </c>
      <c r="D23" t="s">
        <v>241</v>
      </c>
      <c r="E23" t="str">
        <f t="shared" si="6"/>
        <v>01</v>
      </c>
      <c r="F23" t="str">
        <f>"003"</f>
        <v>003</v>
      </c>
      <c r="G23" t="str">
        <f>""</f>
        <v/>
      </c>
      <c r="H23" t="s">
        <v>0</v>
      </c>
      <c r="I23" t="s">
        <v>1225</v>
      </c>
      <c r="J23" t="s">
        <v>4360</v>
      </c>
      <c r="K23" t="str">
        <f t="shared" si="9"/>
        <v>11201</v>
      </c>
    </row>
    <row r="24" spans="1:11" customFormat="1" x14ac:dyDescent="0.25">
      <c r="A24" t="str">
        <f t="shared" si="0"/>
        <v>11</v>
      </c>
      <c r="B24" t="s">
        <v>237</v>
      </c>
      <c r="C24" t="str">
        <f t="shared" si="8"/>
        <v>004</v>
      </c>
      <c r="D24" t="s">
        <v>241</v>
      </c>
      <c r="E24" t="str">
        <f t="shared" si="6"/>
        <v>01</v>
      </c>
      <c r="F24" t="str">
        <f>"004"</f>
        <v>004</v>
      </c>
      <c r="G24" t="str">
        <f>""</f>
        <v/>
      </c>
      <c r="H24" t="s">
        <v>1</v>
      </c>
      <c r="I24" t="s">
        <v>1224</v>
      </c>
      <c r="J24" t="s">
        <v>4359</v>
      </c>
      <c r="K24" t="str">
        <f t="shared" si="9"/>
        <v>11201</v>
      </c>
    </row>
    <row r="25" spans="1:11" customFormat="1" x14ac:dyDescent="0.25">
      <c r="A25" t="str">
        <f t="shared" si="0"/>
        <v>11</v>
      </c>
      <c r="B25" t="s">
        <v>237</v>
      </c>
      <c r="C25" t="str">
        <f t="shared" si="8"/>
        <v>004</v>
      </c>
      <c r="D25" t="s">
        <v>241</v>
      </c>
      <c r="E25" t="str">
        <f t="shared" si="6"/>
        <v>01</v>
      </c>
      <c r="F25" t="str">
        <f>"004"</f>
        <v>004</v>
      </c>
      <c r="G25" t="str">
        <f>""</f>
        <v/>
      </c>
      <c r="H25" t="s">
        <v>0</v>
      </c>
      <c r="I25" t="s">
        <v>1224</v>
      </c>
      <c r="J25" t="s">
        <v>4359</v>
      </c>
      <c r="K25" t="str">
        <f t="shared" si="9"/>
        <v>11201</v>
      </c>
    </row>
    <row r="26" spans="1:11" customFormat="1" x14ac:dyDescent="0.25">
      <c r="A26" t="str">
        <f t="shared" si="0"/>
        <v>11</v>
      </c>
      <c r="B26" t="s">
        <v>237</v>
      </c>
      <c r="C26" t="str">
        <f t="shared" si="8"/>
        <v>004</v>
      </c>
      <c r="D26" t="s">
        <v>241</v>
      </c>
      <c r="E26" t="str">
        <f t="shared" si="6"/>
        <v>01</v>
      </c>
      <c r="F26" t="str">
        <f>"005"</f>
        <v>005</v>
      </c>
      <c r="G26" t="str">
        <f>""</f>
        <v/>
      </c>
      <c r="H26" t="s">
        <v>3</v>
      </c>
      <c r="I26" t="s">
        <v>1225</v>
      </c>
      <c r="J26" t="s">
        <v>4360</v>
      </c>
      <c r="K26" t="str">
        <f t="shared" si="9"/>
        <v>11201</v>
      </c>
    </row>
    <row r="27" spans="1:11" customFormat="1" x14ac:dyDescent="0.25">
      <c r="A27" t="str">
        <f t="shared" si="0"/>
        <v>11</v>
      </c>
      <c r="B27" t="s">
        <v>237</v>
      </c>
      <c r="C27" t="str">
        <f t="shared" si="8"/>
        <v>004</v>
      </c>
      <c r="D27" t="s">
        <v>241</v>
      </c>
      <c r="E27" t="str">
        <f t="shared" si="6"/>
        <v>01</v>
      </c>
      <c r="F27" t="str">
        <f>"006"</f>
        <v>006</v>
      </c>
      <c r="G27" t="str">
        <f>""</f>
        <v/>
      </c>
      <c r="H27" t="s">
        <v>1</v>
      </c>
      <c r="I27" t="s">
        <v>1226</v>
      </c>
      <c r="J27" t="s">
        <v>4361</v>
      </c>
      <c r="K27" t="str">
        <f>"11204"</f>
        <v>11204</v>
      </c>
    </row>
    <row r="28" spans="1:11" customFormat="1" x14ac:dyDescent="0.25">
      <c r="A28" t="str">
        <f t="shared" si="0"/>
        <v>11</v>
      </c>
      <c r="B28" t="s">
        <v>237</v>
      </c>
      <c r="C28" t="str">
        <f t="shared" si="8"/>
        <v>004</v>
      </c>
      <c r="D28" t="s">
        <v>241</v>
      </c>
      <c r="E28" t="str">
        <f t="shared" si="6"/>
        <v>01</v>
      </c>
      <c r="F28" t="str">
        <f>"006"</f>
        <v>006</v>
      </c>
      <c r="G28" t="str">
        <f>""</f>
        <v/>
      </c>
      <c r="H28" t="s">
        <v>0</v>
      </c>
      <c r="I28" t="s">
        <v>1226</v>
      </c>
      <c r="J28" t="s">
        <v>4361</v>
      </c>
      <c r="K28" t="str">
        <f>"11204"</f>
        <v>11204</v>
      </c>
    </row>
    <row r="29" spans="1:11" customFormat="1" x14ac:dyDescent="0.25">
      <c r="A29" t="str">
        <f t="shared" si="0"/>
        <v>11</v>
      </c>
      <c r="B29" t="s">
        <v>237</v>
      </c>
      <c r="C29" t="str">
        <f t="shared" si="8"/>
        <v>004</v>
      </c>
      <c r="D29" t="s">
        <v>241</v>
      </c>
      <c r="E29" t="str">
        <f t="shared" si="6"/>
        <v>01</v>
      </c>
      <c r="F29" t="str">
        <f>"007"</f>
        <v>007</v>
      </c>
      <c r="G29" t="str">
        <f>""</f>
        <v/>
      </c>
      <c r="H29" t="s">
        <v>1</v>
      </c>
      <c r="I29" t="s">
        <v>1227</v>
      </c>
      <c r="J29" t="s">
        <v>4362</v>
      </c>
      <c r="K29" t="str">
        <f>"11205"</f>
        <v>11205</v>
      </c>
    </row>
    <row r="30" spans="1:11" customFormat="1" x14ac:dyDescent="0.25">
      <c r="A30" t="str">
        <f t="shared" si="0"/>
        <v>11</v>
      </c>
      <c r="B30" t="s">
        <v>237</v>
      </c>
      <c r="C30" t="str">
        <f t="shared" si="8"/>
        <v>004</v>
      </c>
      <c r="D30" t="s">
        <v>241</v>
      </c>
      <c r="E30" t="str">
        <f t="shared" si="6"/>
        <v>01</v>
      </c>
      <c r="F30" t="str">
        <f>"007"</f>
        <v>007</v>
      </c>
      <c r="G30" t="str">
        <f>""</f>
        <v/>
      </c>
      <c r="H30" t="s">
        <v>0</v>
      </c>
      <c r="I30" t="s">
        <v>1227</v>
      </c>
      <c r="J30" t="s">
        <v>4362</v>
      </c>
      <c r="K30" t="str">
        <f>"11205"</f>
        <v>11205</v>
      </c>
    </row>
    <row r="31" spans="1:11" customFormat="1" x14ac:dyDescent="0.25">
      <c r="A31" t="str">
        <f t="shared" si="0"/>
        <v>11</v>
      </c>
      <c r="B31" t="s">
        <v>237</v>
      </c>
      <c r="C31" t="str">
        <f t="shared" si="8"/>
        <v>004</v>
      </c>
      <c r="D31" t="s">
        <v>241</v>
      </c>
      <c r="E31" t="str">
        <f t="shared" si="6"/>
        <v>01</v>
      </c>
      <c r="F31" t="str">
        <f>"008"</f>
        <v>008</v>
      </c>
      <c r="G31" t="str">
        <f>""</f>
        <v/>
      </c>
      <c r="H31" t="s">
        <v>3</v>
      </c>
      <c r="I31" t="s">
        <v>1228</v>
      </c>
      <c r="J31" t="s">
        <v>4363</v>
      </c>
      <c r="K31" t="str">
        <f>"11202"</f>
        <v>11202</v>
      </c>
    </row>
    <row r="32" spans="1:11" customFormat="1" x14ac:dyDescent="0.25">
      <c r="A32" t="str">
        <f t="shared" si="0"/>
        <v>11</v>
      </c>
      <c r="B32" t="s">
        <v>237</v>
      </c>
      <c r="C32" t="str">
        <f t="shared" si="8"/>
        <v>004</v>
      </c>
      <c r="D32" t="s">
        <v>241</v>
      </c>
      <c r="E32" t="str">
        <f t="shared" si="6"/>
        <v>01</v>
      </c>
      <c r="F32" t="str">
        <f>"009"</f>
        <v>009</v>
      </c>
      <c r="G32" t="str">
        <f>""</f>
        <v/>
      </c>
      <c r="H32" t="s">
        <v>3</v>
      </c>
      <c r="I32" t="s">
        <v>1229</v>
      </c>
      <c r="J32" t="s">
        <v>4364</v>
      </c>
      <c r="K32" t="str">
        <f>"11202"</f>
        <v>11202</v>
      </c>
    </row>
    <row r="33" spans="1:11" customFormat="1" x14ac:dyDescent="0.25">
      <c r="A33" t="str">
        <f t="shared" si="0"/>
        <v>11</v>
      </c>
      <c r="B33" t="s">
        <v>237</v>
      </c>
      <c r="C33" t="str">
        <f t="shared" si="8"/>
        <v>004</v>
      </c>
      <c r="D33" t="s">
        <v>241</v>
      </c>
      <c r="E33" t="str">
        <f t="shared" si="6"/>
        <v>01</v>
      </c>
      <c r="F33" t="str">
        <f>"011"</f>
        <v>011</v>
      </c>
      <c r="G33" t="str">
        <f>""</f>
        <v/>
      </c>
      <c r="H33" t="s">
        <v>1</v>
      </c>
      <c r="I33" t="s">
        <v>1229</v>
      </c>
      <c r="J33" t="s">
        <v>4364</v>
      </c>
      <c r="K33" t="str">
        <f>"11202"</f>
        <v>11202</v>
      </c>
    </row>
    <row r="34" spans="1:11" customFormat="1" x14ac:dyDescent="0.25">
      <c r="A34" t="str">
        <f t="shared" si="0"/>
        <v>11</v>
      </c>
      <c r="B34" t="s">
        <v>237</v>
      </c>
      <c r="C34" t="str">
        <f t="shared" si="8"/>
        <v>004</v>
      </c>
      <c r="D34" t="s">
        <v>241</v>
      </c>
      <c r="E34" t="str">
        <f t="shared" si="6"/>
        <v>01</v>
      </c>
      <c r="F34" t="str">
        <f>"011"</f>
        <v>011</v>
      </c>
      <c r="G34" t="str">
        <f>""</f>
        <v/>
      </c>
      <c r="H34" t="s">
        <v>0</v>
      </c>
      <c r="I34" t="s">
        <v>1229</v>
      </c>
      <c r="J34" t="s">
        <v>4364</v>
      </c>
      <c r="K34" t="str">
        <f>"11202"</f>
        <v>11202</v>
      </c>
    </row>
    <row r="35" spans="1:11" customFormat="1" x14ac:dyDescent="0.25">
      <c r="A35" t="str">
        <f t="shared" si="0"/>
        <v>11</v>
      </c>
      <c r="B35" t="s">
        <v>237</v>
      </c>
      <c r="C35" t="str">
        <f t="shared" si="8"/>
        <v>004</v>
      </c>
      <c r="D35" t="s">
        <v>241</v>
      </c>
      <c r="E35" t="str">
        <f t="shared" si="6"/>
        <v>01</v>
      </c>
      <c r="F35" t="str">
        <f>"012"</f>
        <v>012</v>
      </c>
      <c r="G35" t="str">
        <f>""</f>
        <v/>
      </c>
      <c r="H35" t="s">
        <v>1</v>
      </c>
      <c r="I35" t="s">
        <v>1230</v>
      </c>
      <c r="J35" t="s">
        <v>4365</v>
      </c>
      <c r="K35" t="str">
        <f>"11205"</f>
        <v>11205</v>
      </c>
    </row>
    <row r="36" spans="1:11" customFormat="1" x14ac:dyDescent="0.25">
      <c r="A36" t="str">
        <f t="shared" si="0"/>
        <v>11</v>
      </c>
      <c r="B36" t="s">
        <v>237</v>
      </c>
      <c r="C36" t="str">
        <f t="shared" si="8"/>
        <v>004</v>
      </c>
      <c r="D36" t="s">
        <v>241</v>
      </c>
      <c r="E36" t="str">
        <f t="shared" si="6"/>
        <v>01</v>
      </c>
      <c r="F36" t="str">
        <f>"012"</f>
        <v>012</v>
      </c>
      <c r="G36" t="str">
        <f>""</f>
        <v/>
      </c>
      <c r="H36" t="s">
        <v>0</v>
      </c>
      <c r="I36" t="s">
        <v>1230</v>
      </c>
      <c r="J36" t="s">
        <v>4365</v>
      </c>
      <c r="K36" t="str">
        <f>"11205"</f>
        <v>11205</v>
      </c>
    </row>
    <row r="37" spans="1:11" customFormat="1" x14ac:dyDescent="0.25">
      <c r="A37" t="str">
        <f t="shared" si="0"/>
        <v>11</v>
      </c>
      <c r="B37" t="s">
        <v>237</v>
      </c>
      <c r="C37" t="str">
        <f t="shared" si="8"/>
        <v>004</v>
      </c>
      <c r="D37" t="s">
        <v>241</v>
      </c>
      <c r="E37" t="str">
        <f t="shared" si="6"/>
        <v>01</v>
      </c>
      <c r="F37" t="str">
        <f>"014"</f>
        <v>014</v>
      </c>
      <c r="G37" t="str">
        <f>""</f>
        <v/>
      </c>
      <c r="H37" t="s">
        <v>3</v>
      </c>
      <c r="I37" t="s">
        <v>1223</v>
      </c>
      <c r="J37" t="s">
        <v>4358</v>
      </c>
      <c r="K37" t="str">
        <f>"11201"</f>
        <v>11201</v>
      </c>
    </row>
    <row r="38" spans="1:11" customFormat="1" x14ac:dyDescent="0.25">
      <c r="A38" t="str">
        <f t="shared" si="0"/>
        <v>11</v>
      </c>
      <c r="B38" t="s">
        <v>237</v>
      </c>
      <c r="C38" t="str">
        <f t="shared" si="8"/>
        <v>004</v>
      </c>
      <c r="D38" t="s">
        <v>241</v>
      </c>
      <c r="E38" t="str">
        <f t="shared" si="6"/>
        <v>01</v>
      </c>
      <c r="F38" t="str">
        <f>"015"</f>
        <v>015</v>
      </c>
      <c r="G38" t="str">
        <f>""</f>
        <v/>
      </c>
      <c r="H38" t="s">
        <v>3</v>
      </c>
      <c r="I38" t="s">
        <v>1231</v>
      </c>
      <c r="J38" t="s">
        <v>4366</v>
      </c>
      <c r="K38" t="str">
        <f>"11202"</f>
        <v>11202</v>
      </c>
    </row>
    <row r="39" spans="1:11" customFormat="1" x14ac:dyDescent="0.25">
      <c r="A39" t="str">
        <f t="shared" si="0"/>
        <v>11</v>
      </c>
      <c r="B39" t="s">
        <v>237</v>
      </c>
      <c r="C39" t="str">
        <f t="shared" si="8"/>
        <v>004</v>
      </c>
      <c r="D39" t="s">
        <v>241</v>
      </c>
      <c r="E39" t="str">
        <f t="shared" si="6"/>
        <v>01</v>
      </c>
      <c r="F39" t="str">
        <f>"016"</f>
        <v>016</v>
      </c>
      <c r="G39" t="str">
        <f>""</f>
        <v/>
      </c>
      <c r="H39" t="s">
        <v>1</v>
      </c>
      <c r="I39" t="s">
        <v>1232</v>
      </c>
      <c r="J39" t="s">
        <v>4367</v>
      </c>
      <c r="K39" t="str">
        <f>"11204"</f>
        <v>11204</v>
      </c>
    </row>
    <row r="40" spans="1:11" customFormat="1" x14ac:dyDescent="0.25">
      <c r="A40" t="str">
        <f t="shared" si="0"/>
        <v>11</v>
      </c>
      <c r="B40" t="s">
        <v>237</v>
      </c>
      <c r="C40" t="str">
        <f t="shared" si="8"/>
        <v>004</v>
      </c>
      <c r="D40" t="s">
        <v>241</v>
      </c>
      <c r="E40" t="str">
        <f t="shared" si="6"/>
        <v>01</v>
      </c>
      <c r="F40" t="str">
        <f>"016"</f>
        <v>016</v>
      </c>
      <c r="G40" t="str">
        <f>""</f>
        <v/>
      </c>
      <c r="H40" t="s">
        <v>0</v>
      </c>
      <c r="I40" t="s">
        <v>1232</v>
      </c>
      <c r="J40" t="s">
        <v>4367</v>
      </c>
      <c r="K40" t="str">
        <f>"11204"</f>
        <v>11204</v>
      </c>
    </row>
    <row r="41" spans="1:11" customFormat="1" x14ac:dyDescent="0.25">
      <c r="A41" t="str">
        <f t="shared" si="0"/>
        <v>11</v>
      </c>
      <c r="B41" t="s">
        <v>237</v>
      </c>
      <c r="C41" t="str">
        <f t="shared" si="8"/>
        <v>004</v>
      </c>
      <c r="D41" t="s">
        <v>241</v>
      </c>
      <c r="E41" t="str">
        <f t="shared" si="6"/>
        <v>01</v>
      </c>
      <c r="F41" t="str">
        <f>"017"</f>
        <v>017</v>
      </c>
      <c r="G41" t="str">
        <f>""</f>
        <v/>
      </c>
      <c r="H41" t="s">
        <v>1</v>
      </c>
      <c r="I41" t="s">
        <v>1232</v>
      </c>
      <c r="J41" t="s">
        <v>4367</v>
      </c>
      <c r="K41" t="str">
        <f>"11204"</f>
        <v>11204</v>
      </c>
    </row>
    <row r="42" spans="1:11" customFormat="1" x14ac:dyDescent="0.25">
      <c r="A42" t="str">
        <f t="shared" si="0"/>
        <v>11</v>
      </c>
      <c r="B42" t="s">
        <v>237</v>
      </c>
      <c r="C42" t="str">
        <f t="shared" si="8"/>
        <v>004</v>
      </c>
      <c r="D42" t="s">
        <v>241</v>
      </c>
      <c r="E42" t="str">
        <f t="shared" si="6"/>
        <v>01</v>
      </c>
      <c r="F42" t="str">
        <f>"017"</f>
        <v>017</v>
      </c>
      <c r="G42" t="str">
        <f>""</f>
        <v/>
      </c>
      <c r="H42" t="s">
        <v>0</v>
      </c>
      <c r="I42" t="s">
        <v>1232</v>
      </c>
      <c r="J42" t="s">
        <v>4367</v>
      </c>
      <c r="K42" t="str">
        <f>"11204"</f>
        <v>11204</v>
      </c>
    </row>
    <row r="43" spans="1:11" customFormat="1" x14ac:dyDescent="0.25">
      <c r="A43" t="str">
        <f t="shared" si="0"/>
        <v>11</v>
      </c>
      <c r="B43" t="s">
        <v>237</v>
      </c>
      <c r="C43" t="str">
        <f t="shared" si="8"/>
        <v>004</v>
      </c>
      <c r="D43" t="s">
        <v>241</v>
      </c>
      <c r="E43" t="str">
        <f t="shared" si="6"/>
        <v>01</v>
      </c>
      <c r="F43" t="str">
        <f>"018"</f>
        <v>018</v>
      </c>
      <c r="G43" t="str">
        <f>""</f>
        <v/>
      </c>
      <c r="H43" t="s">
        <v>1</v>
      </c>
      <c r="I43" t="s">
        <v>1230</v>
      </c>
      <c r="J43" t="s">
        <v>4365</v>
      </c>
      <c r="K43" t="str">
        <f>"11205"</f>
        <v>11205</v>
      </c>
    </row>
    <row r="44" spans="1:11" customFormat="1" x14ac:dyDescent="0.25">
      <c r="A44" t="str">
        <f t="shared" si="0"/>
        <v>11</v>
      </c>
      <c r="B44" t="s">
        <v>237</v>
      </c>
      <c r="C44" t="str">
        <f t="shared" si="8"/>
        <v>004</v>
      </c>
      <c r="D44" t="s">
        <v>241</v>
      </c>
      <c r="E44" t="str">
        <f t="shared" si="6"/>
        <v>01</v>
      </c>
      <c r="F44" t="str">
        <f>"018"</f>
        <v>018</v>
      </c>
      <c r="G44" t="str">
        <f>""</f>
        <v/>
      </c>
      <c r="H44" t="s">
        <v>0</v>
      </c>
      <c r="I44" t="s">
        <v>1230</v>
      </c>
      <c r="J44" t="s">
        <v>4365</v>
      </c>
      <c r="K44" t="str">
        <f>"11205"</f>
        <v>11205</v>
      </c>
    </row>
    <row r="45" spans="1:11" customFormat="1" x14ac:dyDescent="0.25">
      <c r="A45" t="str">
        <f t="shared" si="0"/>
        <v>11</v>
      </c>
      <c r="B45" t="s">
        <v>237</v>
      </c>
      <c r="C45" t="str">
        <f t="shared" si="8"/>
        <v>004</v>
      </c>
      <c r="D45" t="s">
        <v>241</v>
      </c>
      <c r="E45" t="str">
        <f t="shared" si="6"/>
        <v>01</v>
      </c>
      <c r="F45" t="str">
        <f>"019"</f>
        <v>019</v>
      </c>
      <c r="G45" t="str">
        <f>""</f>
        <v/>
      </c>
      <c r="H45" t="s">
        <v>1</v>
      </c>
      <c r="I45" t="s">
        <v>1227</v>
      </c>
      <c r="J45" t="s">
        <v>4362</v>
      </c>
      <c r="K45" t="str">
        <f>"11205"</f>
        <v>11205</v>
      </c>
    </row>
    <row r="46" spans="1:11" customFormat="1" x14ac:dyDescent="0.25">
      <c r="A46" t="str">
        <f t="shared" si="0"/>
        <v>11</v>
      </c>
      <c r="B46" t="s">
        <v>237</v>
      </c>
      <c r="C46" t="str">
        <f t="shared" si="8"/>
        <v>004</v>
      </c>
      <c r="D46" t="s">
        <v>241</v>
      </c>
      <c r="E46" t="str">
        <f t="shared" si="6"/>
        <v>01</v>
      </c>
      <c r="F46" t="str">
        <f>"019"</f>
        <v>019</v>
      </c>
      <c r="G46" t="str">
        <f>""</f>
        <v/>
      </c>
      <c r="H46" t="s">
        <v>0</v>
      </c>
      <c r="I46" t="s">
        <v>1227</v>
      </c>
      <c r="J46" t="s">
        <v>4362</v>
      </c>
      <c r="K46" t="str">
        <f>"11205"</f>
        <v>11205</v>
      </c>
    </row>
    <row r="47" spans="1:11" customFormat="1" x14ac:dyDescent="0.25">
      <c r="A47" t="str">
        <f t="shared" si="0"/>
        <v>11</v>
      </c>
      <c r="B47" t="s">
        <v>237</v>
      </c>
      <c r="C47" t="str">
        <f t="shared" si="8"/>
        <v>004</v>
      </c>
      <c r="D47" t="s">
        <v>241</v>
      </c>
      <c r="E47" t="str">
        <f t="shared" si="6"/>
        <v>01</v>
      </c>
      <c r="F47" t="str">
        <f>"020"</f>
        <v>020</v>
      </c>
      <c r="G47" t="str">
        <f>""</f>
        <v/>
      </c>
      <c r="H47" t="s">
        <v>3</v>
      </c>
      <c r="I47" t="s">
        <v>1231</v>
      </c>
      <c r="J47" t="s">
        <v>4366</v>
      </c>
      <c r="K47" t="str">
        <f>"11202"</f>
        <v>11202</v>
      </c>
    </row>
    <row r="48" spans="1:11" customFormat="1" x14ac:dyDescent="0.25">
      <c r="A48" t="str">
        <f t="shared" si="0"/>
        <v>11</v>
      </c>
      <c r="B48" t="s">
        <v>237</v>
      </c>
      <c r="C48" t="str">
        <f t="shared" si="8"/>
        <v>004</v>
      </c>
      <c r="D48" t="s">
        <v>241</v>
      </c>
      <c r="E48" t="str">
        <f t="shared" si="6"/>
        <v>01</v>
      </c>
      <c r="F48" t="str">
        <f>"021"</f>
        <v>021</v>
      </c>
      <c r="G48" t="str">
        <f>""</f>
        <v/>
      </c>
      <c r="H48" t="s">
        <v>1</v>
      </c>
      <c r="I48" t="s">
        <v>1233</v>
      </c>
      <c r="J48" t="s">
        <v>4368</v>
      </c>
      <c r="K48" t="str">
        <f>"11205"</f>
        <v>11205</v>
      </c>
    </row>
    <row r="49" spans="1:11" customFormat="1" x14ac:dyDescent="0.25">
      <c r="A49" t="str">
        <f t="shared" si="0"/>
        <v>11</v>
      </c>
      <c r="B49" t="s">
        <v>237</v>
      </c>
      <c r="C49" t="str">
        <f t="shared" si="8"/>
        <v>004</v>
      </c>
      <c r="D49" t="s">
        <v>241</v>
      </c>
      <c r="E49" t="str">
        <f t="shared" si="6"/>
        <v>01</v>
      </c>
      <c r="F49" t="str">
        <f>"021"</f>
        <v>021</v>
      </c>
      <c r="G49" t="str">
        <f>""</f>
        <v/>
      </c>
      <c r="H49" t="s">
        <v>0</v>
      </c>
      <c r="I49" t="s">
        <v>1233</v>
      </c>
      <c r="J49" t="s">
        <v>4368</v>
      </c>
      <c r="K49" t="str">
        <f>"11205"</f>
        <v>11205</v>
      </c>
    </row>
    <row r="50" spans="1:11" customFormat="1" x14ac:dyDescent="0.25">
      <c r="A50" t="str">
        <f t="shared" si="0"/>
        <v>11</v>
      </c>
      <c r="B50" t="s">
        <v>237</v>
      </c>
      <c r="C50" t="str">
        <f t="shared" si="8"/>
        <v>004</v>
      </c>
      <c r="D50" t="s">
        <v>241</v>
      </c>
      <c r="E50" t="str">
        <f t="shared" si="6"/>
        <v>01</v>
      </c>
      <c r="F50" t="str">
        <f>"022"</f>
        <v>022</v>
      </c>
      <c r="G50" t="str">
        <f>""</f>
        <v/>
      </c>
      <c r="H50" t="s">
        <v>1</v>
      </c>
      <c r="I50" t="s">
        <v>1226</v>
      </c>
      <c r="J50" t="s">
        <v>4361</v>
      </c>
      <c r="K50" t="str">
        <f>"11204"</f>
        <v>11204</v>
      </c>
    </row>
    <row r="51" spans="1:11" customFormat="1" x14ac:dyDescent="0.25">
      <c r="A51" t="str">
        <f t="shared" si="0"/>
        <v>11</v>
      </c>
      <c r="B51" t="s">
        <v>237</v>
      </c>
      <c r="C51" t="str">
        <f t="shared" si="8"/>
        <v>004</v>
      </c>
      <c r="D51" t="s">
        <v>241</v>
      </c>
      <c r="E51" t="str">
        <f t="shared" si="6"/>
        <v>01</v>
      </c>
      <c r="F51" t="str">
        <f>"022"</f>
        <v>022</v>
      </c>
      <c r="G51" t="str">
        <f>""</f>
        <v/>
      </c>
      <c r="H51" t="s">
        <v>0</v>
      </c>
      <c r="I51" t="s">
        <v>1226</v>
      </c>
      <c r="J51" t="s">
        <v>4361</v>
      </c>
      <c r="K51" t="str">
        <f>"11204"</f>
        <v>11204</v>
      </c>
    </row>
    <row r="52" spans="1:11" customFormat="1" x14ac:dyDescent="0.25">
      <c r="A52" t="str">
        <f t="shared" si="0"/>
        <v>11</v>
      </c>
      <c r="B52" t="s">
        <v>237</v>
      </c>
      <c r="C52" t="str">
        <f t="shared" si="8"/>
        <v>004</v>
      </c>
      <c r="D52" t="s">
        <v>241</v>
      </c>
      <c r="E52" t="str">
        <f t="shared" si="6"/>
        <v>01</v>
      </c>
      <c r="F52" t="str">
        <f>"023"</f>
        <v>023</v>
      </c>
      <c r="G52" t="str">
        <f>""</f>
        <v/>
      </c>
      <c r="H52" t="s">
        <v>1</v>
      </c>
      <c r="I52" t="s">
        <v>1227</v>
      </c>
      <c r="J52" t="s">
        <v>4362</v>
      </c>
      <c r="K52" t="str">
        <f t="shared" ref="K52:K58" si="10">"11205"</f>
        <v>11205</v>
      </c>
    </row>
    <row r="53" spans="1:11" customFormat="1" x14ac:dyDescent="0.25">
      <c r="A53" t="str">
        <f t="shared" si="0"/>
        <v>11</v>
      </c>
      <c r="B53" t="s">
        <v>237</v>
      </c>
      <c r="C53" t="str">
        <f t="shared" si="8"/>
        <v>004</v>
      </c>
      <c r="D53" t="s">
        <v>241</v>
      </c>
      <c r="E53" t="str">
        <f t="shared" si="6"/>
        <v>01</v>
      </c>
      <c r="F53" t="str">
        <f>"023"</f>
        <v>023</v>
      </c>
      <c r="G53" t="str">
        <f>""</f>
        <v/>
      </c>
      <c r="H53" t="s">
        <v>0</v>
      </c>
      <c r="I53" t="s">
        <v>1227</v>
      </c>
      <c r="J53" t="s">
        <v>4362</v>
      </c>
      <c r="K53" t="str">
        <f t="shared" si="10"/>
        <v>11205</v>
      </c>
    </row>
    <row r="54" spans="1:11" customFormat="1" x14ac:dyDescent="0.25">
      <c r="A54" t="str">
        <f t="shared" si="0"/>
        <v>11</v>
      </c>
      <c r="B54" t="s">
        <v>237</v>
      </c>
      <c r="C54" t="str">
        <f t="shared" si="8"/>
        <v>004</v>
      </c>
      <c r="D54" t="s">
        <v>241</v>
      </c>
      <c r="E54" t="str">
        <f t="shared" si="6"/>
        <v>01</v>
      </c>
      <c r="F54" t="str">
        <f>"024"</f>
        <v>024</v>
      </c>
      <c r="G54" t="str">
        <f>""</f>
        <v/>
      </c>
      <c r="H54" t="s">
        <v>1</v>
      </c>
      <c r="I54" t="s">
        <v>1230</v>
      </c>
      <c r="J54" t="s">
        <v>4365</v>
      </c>
      <c r="K54" t="str">
        <f t="shared" si="10"/>
        <v>11205</v>
      </c>
    </row>
    <row r="55" spans="1:11" customFormat="1" x14ac:dyDescent="0.25">
      <c r="A55" t="str">
        <f t="shared" si="0"/>
        <v>11</v>
      </c>
      <c r="B55" t="s">
        <v>237</v>
      </c>
      <c r="C55" t="str">
        <f t="shared" si="8"/>
        <v>004</v>
      </c>
      <c r="D55" t="s">
        <v>241</v>
      </c>
      <c r="E55" t="str">
        <f t="shared" si="6"/>
        <v>01</v>
      </c>
      <c r="F55" t="str">
        <f>"024"</f>
        <v>024</v>
      </c>
      <c r="G55" t="str">
        <f>""</f>
        <v/>
      </c>
      <c r="H55" t="s">
        <v>0</v>
      </c>
      <c r="I55" t="s">
        <v>1230</v>
      </c>
      <c r="J55" t="s">
        <v>4365</v>
      </c>
      <c r="K55" t="str">
        <f t="shared" si="10"/>
        <v>11205</v>
      </c>
    </row>
    <row r="56" spans="1:11" customFormat="1" x14ac:dyDescent="0.25">
      <c r="A56" t="str">
        <f t="shared" si="0"/>
        <v>11</v>
      </c>
      <c r="B56" t="s">
        <v>237</v>
      </c>
      <c r="C56" t="str">
        <f t="shared" si="8"/>
        <v>004</v>
      </c>
      <c r="D56" t="s">
        <v>241</v>
      </c>
      <c r="E56" t="str">
        <f t="shared" si="6"/>
        <v>01</v>
      </c>
      <c r="F56" t="str">
        <f>"025"</f>
        <v>025</v>
      </c>
      <c r="G56" t="str">
        <f>""</f>
        <v/>
      </c>
      <c r="H56" t="s">
        <v>3</v>
      </c>
      <c r="I56" t="s">
        <v>1233</v>
      </c>
      <c r="J56" t="s">
        <v>4368</v>
      </c>
      <c r="K56" t="str">
        <f t="shared" si="10"/>
        <v>11205</v>
      </c>
    </row>
    <row r="57" spans="1:11" customFormat="1" x14ac:dyDescent="0.25">
      <c r="A57" t="str">
        <f t="shared" si="0"/>
        <v>11</v>
      </c>
      <c r="B57" t="s">
        <v>237</v>
      </c>
      <c r="C57" t="str">
        <f t="shared" si="8"/>
        <v>004</v>
      </c>
      <c r="D57" t="s">
        <v>241</v>
      </c>
      <c r="E57" t="str">
        <f t="shared" si="6"/>
        <v>01</v>
      </c>
      <c r="F57" t="str">
        <f>"026"</f>
        <v>026</v>
      </c>
      <c r="G57" t="str">
        <f>""</f>
        <v/>
      </c>
      <c r="H57" t="s">
        <v>1</v>
      </c>
      <c r="I57" t="s">
        <v>1227</v>
      </c>
      <c r="J57" t="s">
        <v>4362</v>
      </c>
      <c r="K57" t="str">
        <f t="shared" si="10"/>
        <v>11205</v>
      </c>
    </row>
    <row r="58" spans="1:11" customFormat="1" x14ac:dyDescent="0.25">
      <c r="A58" t="str">
        <f t="shared" si="0"/>
        <v>11</v>
      </c>
      <c r="B58" t="s">
        <v>237</v>
      </c>
      <c r="C58" t="str">
        <f t="shared" si="8"/>
        <v>004</v>
      </c>
      <c r="D58" t="s">
        <v>241</v>
      </c>
      <c r="E58" t="str">
        <f t="shared" si="6"/>
        <v>01</v>
      </c>
      <c r="F58" t="str">
        <f>"026"</f>
        <v>026</v>
      </c>
      <c r="G58" t="str">
        <f>""</f>
        <v/>
      </c>
      <c r="H58" t="s">
        <v>0</v>
      </c>
      <c r="I58" t="s">
        <v>1227</v>
      </c>
      <c r="J58" t="s">
        <v>4362</v>
      </c>
      <c r="K58" t="str">
        <f t="shared" si="10"/>
        <v>11205</v>
      </c>
    </row>
    <row r="59" spans="1:11" customFormat="1" x14ac:dyDescent="0.25">
      <c r="A59" t="str">
        <f t="shared" si="0"/>
        <v>11</v>
      </c>
      <c r="B59" t="s">
        <v>237</v>
      </c>
      <c r="C59" t="str">
        <f t="shared" si="8"/>
        <v>004</v>
      </c>
      <c r="D59" t="s">
        <v>241</v>
      </c>
      <c r="E59" t="str">
        <f t="shared" si="6"/>
        <v>01</v>
      </c>
      <c r="F59" t="str">
        <f>"027"</f>
        <v>027</v>
      </c>
      <c r="G59" t="str">
        <f>""</f>
        <v/>
      </c>
      <c r="H59" t="s">
        <v>1</v>
      </c>
      <c r="I59" t="s">
        <v>1226</v>
      </c>
      <c r="J59" t="s">
        <v>4361</v>
      </c>
      <c r="K59" t="str">
        <f>"11204"</f>
        <v>11204</v>
      </c>
    </row>
    <row r="60" spans="1:11" customFormat="1" x14ac:dyDescent="0.25">
      <c r="A60" t="str">
        <f t="shared" si="0"/>
        <v>11</v>
      </c>
      <c r="B60" t="s">
        <v>237</v>
      </c>
      <c r="C60" t="str">
        <f t="shared" si="8"/>
        <v>004</v>
      </c>
      <c r="D60" t="s">
        <v>241</v>
      </c>
      <c r="E60" t="str">
        <f t="shared" si="6"/>
        <v>01</v>
      </c>
      <c r="F60" t="str">
        <f>"027"</f>
        <v>027</v>
      </c>
      <c r="G60" t="str">
        <f>""</f>
        <v/>
      </c>
      <c r="H60" t="s">
        <v>0</v>
      </c>
      <c r="I60" t="s">
        <v>1226</v>
      </c>
      <c r="J60" t="s">
        <v>4361</v>
      </c>
      <c r="K60" t="str">
        <f>"11204"</f>
        <v>11204</v>
      </c>
    </row>
    <row r="61" spans="1:11" customFormat="1" x14ac:dyDescent="0.25">
      <c r="A61" t="str">
        <f t="shared" si="0"/>
        <v>11</v>
      </c>
      <c r="B61" t="s">
        <v>237</v>
      </c>
      <c r="C61" t="str">
        <f t="shared" si="8"/>
        <v>004</v>
      </c>
      <c r="D61" t="s">
        <v>241</v>
      </c>
      <c r="E61" t="str">
        <f t="shared" si="6"/>
        <v>01</v>
      </c>
      <c r="F61" t="str">
        <f>"028"</f>
        <v>028</v>
      </c>
      <c r="G61" t="str">
        <f>""</f>
        <v/>
      </c>
      <c r="H61" t="s">
        <v>1</v>
      </c>
      <c r="I61" t="s">
        <v>1233</v>
      </c>
      <c r="J61" t="s">
        <v>4368</v>
      </c>
      <c r="K61" t="str">
        <f>"11205"</f>
        <v>11205</v>
      </c>
    </row>
    <row r="62" spans="1:11" customFormat="1" x14ac:dyDescent="0.25">
      <c r="A62" t="str">
        <f t="shared" si="0"/>
        <v>11</v>
      </c>
      <c r="B62" t="s">
        <v>237</v>
      </c>
      <c r="C62" t="str">
        <f t="shared" si="8"/>
        <v>004</v>
      </c>
      <c r="D62" t="s">
        <v>241</v>
      </c>
      <c r="E62" t="str">
        <f t="shared" si="6"/>
        <v>01</v>
      </c>
      <c r="F62" t="str">
        <f>"028"</f>
        <v>028</v>
      </c>
      <c r="G62" t="str">
        <f>""</f>
        <v/>
      </c>
      <c r="H62" t="s">
        <v>0</v>
      </c>
      <c r="I62" t="s">
        <v>1233</v>
      </c>
      <c r="J62" t="s">
        <v>4368</v>
      </c>
      <c r="K62" t="str">
        <f>"11205"</f>
        <v>11205</v>
      </c>
    </row>
    <row r="63" spans="1:11" customFormat="1" x14ac:dyDescent="0.25">
      <c r="A63" t="str">
        <f t="shared" si="0"/>
        <v>11</v>
      </c>
      <c r="B63" t="s">
        <v>237</v>
      </c>
      <c r="C63" t="str">
        <f t="shared" si="8"/>
        <v>004</v>
      </c>
      <c r="D63" t="s">
        <v>241</v>
      </c>
      <c r="E63" t="str">
        <f t="shared" ref="E63:E95" si="11">"02"</f>
        <v>02</v>
      </c>
      <c r="F63" t="str">
        <f>"001"</f>
        <v>001</v>
      </c>
      <c r="G63" t="str">
        <f>""</f>
        <v/>
      </c>
      <c r="H63" t="s">
        <v>1</v>
      </c>
      <c r="I63" t="s">
        <v>1234</v>
      </c>
      <c r="J63" t="s">
        <v>4369</v>
      </c>
      <c r="K63" t="str">
        <f>"11201"</f>
        <v>11201</v>
      </c>
    </row>
    <row r="64" spans="1:11" customFormat="1" x14ac:dyDescent="0.25">
      <c r="A64" t="str">
        <f t="shared" si="0"/>
        <v>11</v>
      </c>
      <c r="B64" t="s">
        <v>237</v>
      </c>
      <c r="C64" t="str">
        <f t="shared" si="8"/>
        <v>004</v>
      </c>
      <c r="D64" t="s">
        <v>241</v>
      </c>
      <c r="E64" t="str">
        <f t="shared" si="11"/>
        <v>02</v>
      </c>
      <c r="F64" t="str">
        <f>"001"</f>
        <v>001</v>
      </c>
      <c r="G64" t="str">
        <f>""</f>
        <v/>
      </c>
      <c r="H64" t="s">
        <v>0</v>
      </c>
      <c r="I64" t="s">
        <v>1234</v>
      </c>
      <c r="J64" t="s">
        <v>4369</v>
      </c>
      <c r="K64" t="str">
        <f>"11201"</f>
        <v>11201</v>
      </c>
    </row>
    <row r="65" spans="1:11" customFormat="1" x14ac:dyDescent="0.25">
      <c r="A65" t="str">
        <f t="shared" si="0"/>
        <v>11</v>
      </c>
      <c r="B65" t="s">
        <v>237</v>
      </c>
      <c r="C65" t="str">
        <f t="shared" si="8"/>
        <v>004</v>
      </c>
      <c r="D65" t="s">
        <v>241</v>
      </c>
      <c r="E65" t="str">
        <f t="shared" si="11"/>
        <v>02</v>
      </c>
      <c r="F65" t="str">
        <f>"002"</f>
        <v>002</v>
      </c>
      <c r="G65" t="str">
        <f>""</f>
        <v/>
      </c>
      <c r="H65" t="s">
        <v>1</v>
      </c>
      <c r="I65" t="s">
        <v>1235</v>
      </c>
      <c r="J65" t="s">
        <v>4370</v>
      </c>
      <c r="K65" t="str">
        <f t="shared" ref="K65:K95" si="12">"11207"</f>
        <v>11207</v>
      </c>
    </row>
    <row r="66" spans="1:11" customFormat="1" x14ac:dyDescent="0.25">
      <c r="A66" t="str">
        <f t="shared" si="0"/>
        <v>11</v>
      </c>
      <c r="B66" t="s">
        <v>237</v>
      </c>
      <c r="C66" t="str">
        <f t="shared" si="8"/>
        <v>004</v>
      </c>
      <c r="D66" t="s">
        <v>241</v>
      </c>
      <c r="E66" t="str">
        <f t="shared" si="11"/>
        <v>02</v>
      </c>
      <c r="F66" t="str">
        <f>"002"</f>
        <v>002</v>
      </c>
      <c r="G66" t="str">
        <f>""</f>
        <v/>
      </c>
      <c r="H66" t="s">
        <v>0</v>
      </c>
      <c r="I66" t="s">
        <v>1235</v>
      </c>
      <c r="J66" t="s">
        <v>4370</v>
      </c>
      <c r="K66" t="str">
        <f t="shared" si="12"/>
        <v>11207</v>
      </c>
    </row>
    <row r="67" spans="1:11" customFormat="1" x14ac:dyDescent="0.25">
      <c r="A67" t="str">
        <f t="shared" ref="A67:A130" si="13">"11"</f>
        <v>11</v>
      </c>
      <c r="B67" t="s">
        <v>237</v>
      </c>
      <c r="C67" t="str">
        <f t="shared" si="8"/>
        <v>004</v>
      </c>
      <c r="D67" t="s">
        <v>241</v>
      </c>
      <c r="E67" t="str">
        <f t="shared" si="11"/>
        <v>02</v>
      </c>
      <c r="F67" t="str">
        <f>"003"</f>
        <v>003</v>
      </c>
      <c r="G67" t="str">
        <f>""</f>
        <v/>
      </c>
      <c r="H67" t="s">
        <v>3</v>
      </c>
      <c r="I67" t="s">
        <v>1236</v>
      </c>
      <c r="J67" t="s">
        <v>4371</v>
      </c>
      <c r="K67" t="str">
        <f t="shared" si="12"/>
        <v>11207</v>
      </c>
    </row>
    <row r="68" spans="1:11" customFormat="1" x14ac:dyDescent="0.25">
      <c r="A68" t="str">
        <f t="shared" si="13"/>
        <v>11</v>
      </c>
      <c r="B68" t="s">
        <v>237</v>
      </c>
      <c r="C68" t="str">
        <f t="shared" si="8"/>
        <v>004</v>
      </c>
      <c r="D68" t="s">
        <v>241</v>
      </c>
      <c r="E68" t="str">
        <f t="shared" si="11"/>
        <v>02</v>
      </c>
      <c r="F68" t="str">
        <f>"004"</f>
        <v>004</v>
      </c>
      <c r="G68" t="str">
        <f>""</f>
        <v/>
      </c>
      <c r="H68" t="s">
        <v>1</v>
      </c>
      <c r="I68" t="s">
        <v>1237</v>
      </c>
      <c r="J68" t="s">
        <v>4372</v>
      </c>
      <c r="K68" t="str">
        <f t="shared" si="12"/>
        <v>11207</v>
      </c>
    </row>
    <row r="69" spans="1:11" customFormat="1" x14ac:dyDescent="0.25">
      <c r="A69" t="str">
        <f t="shared" si="13"/>
        <v>11</v>
      </c>
      <c r="B69" t="s">
        <v>237</v>
      </c>
      <c r="C69" t="str">
        <f t="shared" si="8"/>
        <v>004</v>
      </c>
      <c r="D69" t="s">
        <v>241</v>
      </c>
      <c r="E69" t="str">
        <f t="shared" si="11"/>
        <v>02</v>
      </c>
      <c r="F69" t="str">
        <f>"004"</f>
        <v>004</v>
      </c>
      <c r="G69" t="str">
        <f>""</f>
        <v/>
      </c>
      <c r="H69" t="s">
        <v>0</v>
      </c>
      <c r="I69" t="s">
        <v>1237</v>
      </c>
      <c r="J69" t="s">
        <v>4372</v>
      </c>
      <c r="K69" t="str">
        <f t="shared" si="12"/>
        <v>11207</v>
      </c>
    </row>
    <row r="70" spans="1:11" customFormat="1" x14ac:dyDescent="0.25">
      <c r="A70" t="str">
        <f t="shared" si="13"/>
        <v>11</v>
      </c>
      <c r="B70" t="s">
        <v>237</v>
      </c>
      <c r="C70" t="str">
        <f t="shared" si="8"/>
        <v>004</v>
      </c>
      <c r="D70" t="s">
        <v>241</v>
      </c>
      <c r="E70" t="str">
        <f t="shared" si="11"/>
        <v>02</v>
      </c>
      <c r="F70" t="str">
        <f>"005"</f>
        <v>005</v>
      </c>
      <c r="G70" t="str">
        <f>""</f>
        <v/>
      </c>
      <c r="H70" t="s">
        <v>3</v>
      </c>
      <c r="I70" t="s">
        <v>1238</v>
      </c>
      <c r="J70" t="s">
        <v>4373</v>
      </c>
      <c r="K70" t="str">
        <f t="shared" si="12"/>
        <v>11207</v>
      </c>
    </row>
    <row r="71" spans="1:11" customFormat="1" x14ac:dyDescent="0.25">
      <c r="A71" t="str">
        <f t="shared" si="13"/>
        <v>11</v>
      </c>
      <c r="B71" t="s">
        <v>237</v>
      </c>
      <c r="C71" t="str">
        <f t="shared" si="8"/>
        <v>004</v>
      </c>
      <c r="D71" t="s">
        <v>241</v>
      </c>
      <c r="E71" t="str">
        <f t="shared" si="11"/>
        <v>02</v>
      </c>
      <c r="F71" t="str">
        <f>"006"</f>
        <v>006</v>
      </c>
      <c r="G71" t="str">
        <f>""</f>
        <v/>
      </c>
      <c r="H71" t="s">
        <v>3</v>
      </c>
      <c r="I71" t="s">
        <v>1237</v>
      </c>
      <c r="J71" t="s">
        <v>4372</v>
      </c>
      <c r="K71" t="str">
        <f t="shared" si="12"/>
        <v>11207</v>
      </c>
    </row>
    <row r="72" spans="1:11" customFormat="1" x14ac:dyDescent="0.25">
      <c r="A72" t="str">
        <f t="shared" si="13"/>
        <v>11</v>
      </c>
      <c r="B72" t="s">
        <v>237</v>
      </c>
      <c r="C72" t="str">
        <f t="shared" si="8"/>
        <v>004</v>
      </c>
      <c r="D72" t="s">
        <v>241</v>
      </c>
      <c r="E72" t="str">
        <f t="shared" si="11"/>
        <v>02</v>
      </c>
      <c r="F72" t="str">
        <f>"007"</f>
        <v>007</v>
      </c>
      <c r="G72" t="str">
        <f>""</f>
        <v/>
      </c>
      <c r="H72" t="s">
        <v>1</v>
      </c>
      <c r="I72" t="s">
        <v>1239</v>
      </c>
      <c r="J72" t="s">
        <v>4374</v>
      </c>
      <c r="K72" t="str">
        <f t="shared" si="12"/>
        <v>11207</v>
      </c>
    </row>
    <row r="73" spans="1:11" customFormat="1" x14ac:dyDescent="0.25">
      <c r="A73" t="str">
        <f t="shared" si="13"/>
        <v>11</v>
      </c>
      <c r="B73" t="s">
        <v>237</v>
      </c>
      <c r="C73" t="str">
        <f t="shared" si="8"/>
        <v>004</v>
      </c>
      <c r="D73" t="s">
        <v>241</v>
      </c>
      <c r="E73" t="str">
        <f t="shared" si="11"/>
        <v>02</v>
      </c>
      <c r="F73" t="str">
        <f>"007"</f>
        <v>007</v>
      </c>
      <c r="G73" t="str">
        <f>""</f>
        <v/>
      </c>
      <c r="H73" t="s">
        <v>0</v>
      </c>
      <c r="I73" t="s">
        <v>1239</v>
      </c>
      <c r="J73" t="s">
        <v>4374</v>
      </c>
      <c r="K73" t="str">
        <f t="shared" si="12"/>
        <v>11207</v>
      </c>
    </row>
    <row r="74" spans="1:11" customFormat="1" x14ac:dyDescent="0.25">
      <c r="A74" t="str">
        <f t="shared" si="13"/>
        <v>11</v>
      </c>
      <c r="B74" t="s">
        <v>237</v>
      </c>
      <c r="C74" t="str">
        <f t="shared" si="8"/>
        <v>004</v>
      </c>
      <c r="D74" t="s">
        <v>241</v>
      </c>
      <c r="E74" t="str">
        <f t="shared" si="11"/>
        <v>02</v>
      </c>
      <c r="F74" t="str">
        <f>"008"</f>
        <v>008</v>
      </c>
      <c r="G74" t="str">
        <f>""</f>
        <v/>
      </c>
      <c r="H74" t="s">
        <v>1</v>
      </c>
      <c r="I74" t="s">
        <v>1238</v>
      </c>
      <c r="J74" t="s">
        <v>4373</v>
      </c>
      <c r="K74" t="str">
        <f t="shared" si="12"/>
        <v>11207</v>
      </c>
    </row>
    <row r="75" spans="1:11" customFormat="1" x14ac:dyDescent="0.25">
      <c r="A75" t="str">
        <f t="shared" si="13"/>
        <v>11</v>
      </c>
      <c r="B75" t="s">
        <v>237</v>
      </c>
      <c r="C75" t="str">
        <f t="shared" si="8"/>
        <v>004</v>
      </c>
      <c r="D75" t="s">
        <v>241</v>
      </c>
      <c r="E75" t="str">
        <f t="shared" si="11"/>
        <v>02</v>
      </c>
      <c r="F75" t="str">
        <f>"008"</f>
        <v>008</v>
      </c>
      <c r="G75" t="str">
        <f>""</f>
        <v/>
      </c>
      <c r="H75" t="s">
        <v>0</v>
      </c>
      <c r="I75" t="s">
        <v>1238</v>
      </c>
      <c r="J75" t="s">
        <v>4373</v>
      </c>
      <c r="K75" t="str">
        <f t="shared" si="12"/>
        <v>11207</v>
      </c>
    </row>
    <row r="76" spans="1:11" customFormat="1" x14ac:dyDescent="0.25">
      <c r="A76" t="str">
        <f t="shared" si="13"/>
        <v>11</v>
      </c>
      <c r="B76" t="s">
        <v>237</v>
      </c>
      <c r="C76" t="str">
        <f t="shared" si="8"/>
        <v>004</v>
      </c>
      <c r="D76" t="s">
        <v>241</v>
      </c>
      <c r="E76" t="str">
        <f t="shared" si="11"/>
        <v>02</v>
      </c>
      <c r="F76" t="str">
        <f>"009"</f>
        <v>009</v>
      </c>
      <c r="G76" t="str">
        <f>""</f>
        <v/>
      </c>
      <c r="H76" t="s">
        <v>3</v>
      </c>
      <c r="I76" t="s">
        <v>1240</v>
      </c>
      <c r="J76" t="s">
        <v>4375</v>
      </c>
      <c r="K76" t="str">
        <f t="shared" si="12"/>
        <v>11207</v>
      </c>
    </row>
    <row r="77" spans="1:11" customFormat="1" x14ac:dyDescent="0.25">
      <c r="A77" t="str">
        <f t="shared" si="13"/>
        <v>11</v>
      </c>
      <c r="B77" t="s">
        <v>237</v>
      </c>
      <c r="C77" t="str">
        <f t="shared" si="8"/>
        <v>004</v>
      </c>
      <c r="D77" t="s">
        <v>241</v>
      </c>
      <c r="E77" t="str">
        <f t="shared" si="11"/>
        <v>02</v>
      </c>
      <c r="F77" t="str">
        <f>"010"</f>
        <v>010</v>
      </c>
      <c r="G77" t="str">
        <f>""</f>
        <v/>
      </c>
      <c r="H77" t="s">
        <v>1</v>
      </c>
      <c r="I77" t="s">
        <v>1241</v>
      </c>
      <c r="J77" t="s">
        <v>4376</v>
      </c>
      <c r="K77" t="str">
        <f t="shared" si="12"/>
        <v>11207</v>
      </c>
    </row>
    <row r="78" spans="1:11" customFormat="1" x14ac:dyDescent="0.25">
      <c r="A78" t="str">
        <f t="shared" si="13"/>
        <v>11</v>
      </c>
      <c r="B78" t="s">
        <v>237</v>
      </c>
      <c r="C78" t="str">
        <f t="shared" si="8"/>
        <v>004</v>
      </c>
      <c r="D78" t="s">
        <v>241</v>
      </c>
      <c r="E78" t="str">
        <f t="shared" si="11"/>
        <v>02</v>
      </c>
      <c r="F78" t="str">
        <f>"010"</f>
        <v>010</v>
      </c>
      <c r="G78" t="str">
        <f>""</f>
        <v/>
      </c>
      <c r="H78" t="s">
        <v>0</v>
      </c>
      <c r="I78" t="s">
        <v>1241</v>
      </c>
      <c r="J78" t="s">
        <v>4376</v>
      </c>
      <c r="K78" t="str">
        <f t="shared" si="12"/>
        <v>11207</v>
      </c>
    </row>
    <row r="79" spans="1:11" customFormat="1" x14ac:dyDescent="0.25">
      <c r="A79" t="str">
        <f t="shared" si="13"/>
        <v>11</v>
      </c>
      <c r="B79" t="s">
        <v>237</v>
      </c>
      <c r="C79" t="str">
        <f t="shared" si="8"/>
        <v>004</v>
      </c>
      <c r="D79" t="s">
        <v>241</v>
      </c>
      <c r="E79" t="str">
        <f t="shared" si="11"/>
        <v>02</v>
      </c>
      <c r="F79" t="str">
        <f>"011"</f>
        <v>011</v>
      </c>
      <c r="G79" t="str">
        <f>""</f>
        <v/>
      </c>
      <c r="H79" t="s">
        <v>1</v>
      </c>
      <c r="I79" t="s">
        <v>1242</v>
      </c>
      <c r="J79" t="s">
        <v>4377</v>
      </c>
      <c r="K79" t="str">
        <f t="shared" si="12"/>
        <v>11207</v>
      </c>
    </row>
    <row r="80" spans="1:11" customFormat="1" x14ac:dyDescent="0.25">
      <c r="A80" t="str">
        <f t="shared" si="13"/>
        <v>11</v>
      </c>
      <c r="B80" t="s">
        <v>237</v>
      </c>
      <c r="C80" t="str">
        <f t="shared" si="8"/>
        <v>004</v>
      </c>
      <c r="D80" t="s">
        <v>241</v>
      </c>
      <c r="E80" t="str">
        <f t="shared" si="11"/>
        <v>02</v>
      </c>
      <c r="F80" t="str">
        <f>"011"</f>
        <v>011</v>
      </c>
      <c r="G80" t="str">
        <f>""</f>
        <v/>
      </c>
      <c r="H80" t="s">
        <v>0</v>
      </c>
      <c r="I80" t="s">
        <v>1242</v>
      </c>
      <c r="J80" t="s">
        <v>4377</v>
      </c>
      <c r="K80" t="str">
        <f t="shared" si="12"/>
        <v>11207</v>
      </c>
    </row>
    <row r="81" spans="1:11" customFormat="1" x14ac:dyDescent="0.25">
      <c r="A81" t="str">
        <f t="shared" si="13"/>
        <v>11</v>
      </c>
      <c r="B81" t="s">
        <v>237</v>
      </c>
      <c r="C81" t="str">
        <f t="shared" si="8"/>
        <v>004</v>
      </c>
      <c r="D81" t="s">
        <v>241</v>
      </c>
      <c r="E81" t="str">
        <f t="shared" si="11"/>
        <v>02</v>
      </c>
      <c r="F81" t="str">
        <f>"012"</f>
        <v>012</v>
      </c>
      <c r="G81" t="str">
        <f>""</f>
        <v/>
      </c>
      <c r="H81" t="s">
        <v>1</v>
      </c>
      <c r="I81" t="s">
        <v>1241</v>
      </c>
      <c r="J81" t="s">
        <v>4376</v>
      </c>
      <c r="K81" t="str">
        <f t="shared" si="12"/>
        <v>11207</v>
      </c>
    </row>
    <row r="82" spans="1:11" customFormat="1" x14ac:dyDescent="0.25">
      <c r="A82" t="str">
        <f t="shared" si="13"/>
        <v>11</v>
      </c>
      <c r="B82" t="s">
        <v>237</v>
      </c>
      <c r="C82" t="str">
        <f t="shared" si="8"/>
        <v>004</v>
      </c>
      <c r="D82" t="s">
        <v>241</v>
      </c>
      <c r="E82" t="str">
        <f t="shared" si="11"/>
        <v>02</v>
      </c>
      <c r="F82" t="str">
        <f>"012"</f>
        <v>012</v>
      </c>
      <c r="G82" t="str">
        <f>""</f>
        <v/>
      </c>
      <c r="H82" t="s">
        <v>0</v>
      </c>
      <c r="I82" t="s">
        <v>1241</v>
      </c>
      <c r="J82" t="s">
        <v>4376</v>
      </c>
      <c r="K82" t="str">
        <f t="shared" si="12"/>
        <v>11207</v>
      </c>
    </row>
    <row r="83" spans="1:11" customFormat="1" x14ac:dyDescent="0.25">
      <c r="A83" t="str">
        <f t="shared" si="13"/>
        <v>11</v>
      </c>
      <c r="B83" t="s">
        <v>237</v>
      </c>
      <c r="C83" t="str">
        <f t="shared" ref="C83:C146" si="14">"004"</f>
        <v>004</v>
      </c>
      <c r="D83" t="s">
        <v>241</v>
      </c>
      <c r="E83" t="str">
        <f t="shared" si="11"/>
        <v>02</v>
      </c>
      <c r="F83" t="str">
        <f>"014"</f>
        <v>014</v>
      </c>
      <c r="G83" t="str">
        <f>""</f>
        <v/>
      </c>
      <c r="H83" t="s">
        <v>3</v>
      </c>
      <c r="I83" t="s">
        <v>1243</v>
      </c>
      <c r="J83" t="s">
        <v>4378</v>
      </c>
      <c r="K83" t="str">
        <f t="shared" si="12"/>
        <v>11207</v>
      </c>
    </row>
    <row r="84" spans="1:11" customFormat="1" x14ac:dyDescent="0.25">
      <c r="A84" t="str">
        <f t="shared" si="13"/>
        <v>11</v>
      </c>
      <c r="B84" t="s">
        <v>237</v>
      </c>
      <c r="C84" t="str">
        <f t="shared" si="14"/>
        <v>004</v>
      </c>
      <c r="D84" t="s">
        <v>241</v>
      </c>
      <c r="E84" t="str">
        <f t="shared" si="11"/>
        <v>02</v>
      </c>
      <c r="F84" t="str">
        <f>"015"</f>
        <v>015</v>
      </c>
      <c r="G84" t="str">
        <f>""</f>
        <v/>
      </c>
      <c r="H84" t="s">
        <v>1</v>
      </c>
      <c r="I84" t="s">
        <v>1242</v>
      </c>
      <c r="J84" t="s">
        <v>4377</v>
      </c>
      <c r="K84" t="str">
        <f t="shared" si="12"/>
        <v>11207</v>
      </c>
    </row>
    <row r="85" spans="1:11" customFormat="1" x14ac:dyDescent="0.25">
      <c r="A85" t="str">
        <f t="shared" si="13"/>
        <v>11</v>
      </c>
      <c r="B85" t="s">
        <v>237</v>
      </c>
      <c r="C85" t="str">
        <f t="shared" si="14"/>
        <v>004</v>
      </c>
      <c r="D85" t="s">
        <v>241</v>
      </c>
      <c r="E85" t="str">
        <f t="shared" si="11"/>
        <v>02</v>
      </c>
      <c r="F85" t="str">
        <f>"015"</f>
        <v>015</v>
      </c>
      <c r="G85" t="str">
        <f>""</f>
        <v/>
      </c>
      <c r="H85" t="s">
        <v>0</v>
      </c>
      <c r="I85" t="s">
        <v>1242</v>
      </c>
      <c r="J85" t="s">
        <v>4377</v>
      </c>
      <c r="K85" t="str">
        <f t="shared" si="12"/>
        <v>11207</v>
      </c>
    </row>
    <row r="86" spans="1:11" customFormat="1" x14ac:dyDescent="0.25">
      <c r="A86" t="str">
        <f t="shared" si="13"/>
        <v>11</v>
      </c>
      <c r="B86" t="s">
        <v>237</v>
      </c>
      <c r="C86" t="str">
        <f t="shared" si="14"/>
        <v>004</v>
      </c>
      <c r="D86" t="s">
        <v>241</v>
      </c>
      <c r="E86" t="str">
        <f t="shared" si="11"/>
        <v>02</v>
      </c>
      <c r="F86" t="str">
        <f>"016"</f>
        <v>016</v>
      </c>
      <c r="G86" t="str">
        <f>""</f>
        <v/>
      </c>
      <c r="H86" t="s">
        <v>1</v>
      </c>
      <c r="I86" t="s">
        <v>1244</v>
      </c>
      <c r="J86" t="s">
        <v>4379</v>
      </c>
      <c r="K86" t="str">
        <f t="shared" si="12"/>
        <v>11207</v>
      </c>
    </row>
    <row r="87" spans="1:11" customFormat="1" x14ac:dyDescent="0.25">
      <c r="A87" t="str">
        <f t="shared" si="13"/>
        <v>11</v>
      </c>
      <c r="B87" t="s">
        <v>237</v>
      </c>
      <c r="C87" t="str">
        <f t="shared" si="14"/>
        <v>004</v>
      </c>
      <c r="D87" t="s">
        <v>241</v>
      </c>
      <c r="E87" t="str">
        <f t="shared" si="11"/>
        <v>02</v>
      </c>
      <c r="F87" t="str">
        <f>"016"</f>
        <v>016</v>
      </c>
      <c r="G87" t="str">
        <f>""</f>
        <v/>
      </c>
      <c r="H87" t="s">
        <v>0</v>
      </c>
      <c r="I87" t="s">
        <v>1244</v>
      </c>
      <c r="J87" t="s">
        <v>4379</v>
      </c>
      <c r="K87" t="str">
        <f t="shared" si="12"/>
        <v>11207</v>
      </c>
    </row>
    <row r="88" spans="1:11" customFormat="1" x14ac:dyDescent="0.25">
      <c r="A88" t="str">
        <f t="shared" si="13"/>
        <v>11</v>
      </c>
      <c r="B88" t="s">
        <v>237</v>
      </c>
      <c r="C88" t="str">
        <f t="shared" si="14"/>
        <v>004</v>
      </c>
      <c r="D88" t="s">
        <v>241</v>
      </c>
      <c r="E88" t="str">
        <f t="shared" si="11"/>
        <v>02</v>
      </c>
      <c r="F88" t="str">
        <f>"017"</f>
        <v>017</v>
      </c>
      <c r="G88" t="str">
        <f>""</f>
        <v/>
      </c>
      <c r="H88" t="s">
        <v>1</v>
      </c>
      <c r="I88" t="s">
        <v>1243</v>
      </c>
      <c r="J88" t="s">
        <v>4378</v>
      </c>
      <c r="K88" t="str">
        <f t="shared" si="12"/>
        <v>11207</v>
      </c>
    </row>
    <row r="89" spans="1:11" customFormat="1" x14ac:dyDescent="0.25">
      <c r="A89" t="str">
        <f t="shared" si="13"/>
        <v>11</v>
      </c>
      <c r="B89" t="s">
        <v>237</v>
      </c>
      <c r="C89" t="str">
        <f t="shared" si="14"/>
        <v>004</v>
      </c>
      <c r="D89" t="s">
        <v>241</v>
      </c>
      <c r="E89" t="str">
        <f t="shared" si="11"/>
        <v>02</v>
      </c>
      <c r="F89" t="str">
        <f>"017"</f>
        <v>017</v>
      </c>
      <c r="G89" t="str">
        <f>""</f>
        <v/>
      </c>
      <c r="H89" t="s">
        <v>0</v>
      </c>
      <c r="I89" t="s">
        <v>1243</v>
      </c>
      <c r="J89" t="s">
        <v>4378</v>
      </c>
      <c r="K89" t="str">
        <f t="shared" si="12"/>
        <v>11207</v>
      </c>
    </row>
    <row r="90" spans="1:11" customFormat="1" x14ac:dyDescent="0.25">
      <c r="A90" t="str">
        <f t="shared" si="13"/>
        <v>11</v>
      </c>
      <c r="B90" t="s">
        <v>237</v>
      </c>
      <c r="C90" t="str">
        <f t="shared" si="14"/>
        <v>004</v>
      </c>
      <c r="D90" t="s">
        <v>241</v>
      </c>
      <c r="E90" t="str">
        <f t="shared" si="11"/>
        <v>02</v>
      </c>
      <c r="F90" t="str">
        <f>"018"</f>
        <v>018</v>
      </c>
      <c r="G90" t="str">
        <f>""</f>
        <v/>
      </c>
      <c r="H90" t="s">
        <v>3</v>
      </c>
      <c r="I90" t="s">
        <v>1240</v>
      </c>
      <c r="J90" t="s">
        <v>4375</v>
      </c>
      <c r="K90" t="str">
        <f t="shared" si="12"/>
        <v>11207</v>
      </c>
    </row>
    <row r="91" spans="1:11" customFormat="1" x14ac:dyDescent="0.25">
      <c r="A91" t="str">
        <f t="shared" si="13"/>
        <v>11</v>
      </c>
      <c r="B91" t="s">
        <v>237</v>
      </c>
      <c r="C91" t="str">
        <f t="shared" si="14"/>
        <v>004</v>
      </c>
      <c r="D91" t="s">
        <v>241</v>
      </c>
      <c r="E91" t="str">
        <f t="shared" si="11"/>
        <v>02</v>
      </c>
      <c r="F91" t="str">
        <f>"019"</f>
        <v>019</v>
      </c>
      <c r="G91" t="str">
        <f>""</f>
        <v/>
      </c>
      <c r="H91" t="s">
        <v>1</v>
      </c>
      <c r="I91" t="s">
        <v>1244</v>
      </c>
      <c r="J91" t="s">
        <v>4379</v>
      </c>
      <c r="K91" t="str">
        <f t="shared" si="12"/>
        <v>11207</v>
      </c>
    </row>
    <row r="92" spans="1:11" customFormat="1" x14ac:dyDescent="0.25">
      <c r="A92" t="str">
        <f t="shared" si="13"/>
        <v>11</v>
      </c>
      <c r="B92" t="s">
        <v>237</v>
      </c>
      <c r="C92" t="str">
        <f t="shared" si="14"/>
        <v>004</v>
      </c>
      <c r="D92" t="s">
        <v>241</v>
      </c>
      <c r="E92" t="str">
        <f t="shared" si="11"/>
        <v>02</v>
      </c>
      <c r="F92" t="str">
        <f>"019"</f>
        <v>019</v>
      </c>
      <c r="G92" t="str">
        <f>""</f>
        <v/>
      </c>
      <c r="H92" t="s">
        <v>0</v>
      </c>
      <c r="I92" t="s">
        <v>1244</v>
      </c>
      <c r="J92" t="s">
        <v>4379</v>
      </c>
      <c r="K92" t="str">
        <f t="shared" si="12"/>
        <v>11207</v>
      </c>
    </row>
    <row r="93" spans="1:11" customFormat="1" x14ac:dyDescent="0.25">
      <c r="A93" t="str">
        <f t="shared" si="13"/>
        <v>11</v>
      </c>
      <c r="B93" t="s">
        <v>237</v>
      </c>
      <c r="C93" t="str">
        <f t="shared" si="14"/>
        <v>004</v>
      </c>
      <c r="D93" t="s">
        <v>241</v>
      </c>
      <c r="E93" t="str">
        <f t="shared" si="11"/>
        <v>02</v>
      </c>
      <c r="F93" t="str">
        <f>"019"</f>
        <v>019</v>
      </c>
      <c r="G93" t="str">
        <f>""</f>
        <v/>
      </c>
      <c r="H93" t="s">
        <v>2</v>
      </c>
      <c r="I93" t="s">
        <v>1244</v>
      </c>
      <c r="J93" t="s">
        <v>4379</v>
      </c>
      <c r="K93" t="str">
        <f t="shared" si="12"/>
        <v>11207</v>
      </c>
    </row>
    <row r="94" spans="1:11" customFormat="1" x14ac:dyDescent="0.25">
      <c r="A94" t="str">
        <f t="shared" si="13"/>
        <v>11</v>
      </c>
      <c r="B94" t="s">
        <v>237</v>
      </c>
      <c r="C94" t="str">
        <f t="shared" si="14"/>
        <v>004</v>
      </c>
      <c r="D94" t="s">
        <v>241</v>
      </c>
      <c r="E94" t="str">
        <f t="shared" si="11"/>
        <v>02</v>
      </c>
      <c r="F94" t="str">
        <f>"020"</f>
        <v>020</v>
      </c>
      <c r="G94" t="str">
        <f>""</f>
        <v/>
      </c>
      <c r="H94" t="s">
        <v>1</v>
      </c>
      <c r="I94" t="s">
        <v>1243</v>
      </c>
      <c r="J94" t="s">
        <v>4378</v>
      </c>
      <c r="K94" t="str">
        <f t="shared" si="12"/>
        <v>11207</v>
      </c>
    </row>
    <row r="95" spans="1:11" customFormat="1" x14ac:dyDescent="0.25">
      <c r="A95" t="str">
        <f t="shared" si="13"/>
        <v>11</v>
      </c>
      <c r="B95" t="s">
        <v>237</v>
      </c>
      <c r="C95" t="str">
        <f t="shared" si="14"/>
        <v>004</v>
      </c>
      <c r="D95" t="s">
        <v>241</v>
      </c>
      <c r="E95" t="str">
        <f t="shared" si="11"/>
        <v>02</v>
      </c>
      <c r="F95" t="str">
        <f>"020"</f>
        <v>020</v>
      </c>
      <c r="G95" t="str">
        <f>""</f>
        <v/>
      </c>
      <c r="H95" t="s">
        <v>0</v>
      </c>
      <c r="I95" t="s">
        <v>1243</v>
      </c>
      <c r="J95" t="s">
        <v>4378</v>
      </c>
      <c r="K95" t="str">
        <f t="shared" si="12"/>
        <v>11207</v>
      </c>
    </row>
    <row r="96" spans="1:11" customFormat="1" x14ac:dyDescent="0.25">
      <c r="A96" t="str">
        <f t="shared" si="13"/>
        <v>11</v>
      </c>
      <c r="B96" t="s">
        <v>237</v>
      </c>
      <c r="C96" t="str">
        <f t="shared" si="14"/>
        <v>004</v>
      </c>
      <c r="D96" t="s">
        <v>241</v>
      </c>
      <c r="E96" t="str">
        <f t="shared" ref="E96:E119" si="15">"03"</f>
        <v>03</v>
      </c>
      <c r="F96" t="str">
        <f>"001"</f>
        <v>001</v>
      </c>
      <c r="G96" t="str">
        <f>""</f>
        <v/>
      </c>
      <c r="H96" t="s">
        <v>3</v>
      </c>
      <c r="I96" t="s">
        <v>1234</v>
      </c>
      <c r="J96" t="s">
        <v>4369</v>
      </c>
      <c r="K96" t="str">
        <f>"11201"</f>
        <v>11201</v>
      </c>
    </row>
    <row r="97" spans="1:11" customFormat="1" x14ac:dyDescent="0.25">
      <c r="A97" t="str">
        <f t="shared" si="13"/>
        <v>11</v>
      </c>
      <c r="B97" t="s">
        <v>237</v>
      </c>
      <c r="C97" t="str">
        <f t="shared" si="14"/>
        <v>004</v>
      </c>
      <c r="D97" t="s">
        <v>241</v>
      </c>
      <c r="E97" t="str">
        <f t="shared" si="15"/>
        <v>03</v>
      </c>
      <c r="F97" t="str">
        <f>"002"</f>
        <v>002</v>
      </c>
      <c r="G97" t="str">
        <f>""</f>
        <v/>
      </c>
      <c r="H97" t="s">
        <v>3</v>
      </c>
      <c r="I97" t="s">
        <v>1245</v>
      </c>
      <c r="J97" t="s">
        <v>4380</v>
      </c>
      <c r="K97" t="str">
        <f>"11203"</f>
        <v>11203</v>
      </c>
    </row>
    <row r="98" spans="1:11" customFormat="1" x14ac:dyDescent="0.25">
      <c r="A98" t="str">
        <f t="shared" si="13"/>
        <v>11</v>
      </c>
      <c r="B98" t="s">
        <v>237</v>
      </c>
      <c r="C98" t="str">
        <f t="shared" si="14"/>
        <v>004</v>
      </c>
      <c r="D98" t="s">
        <v>241</v>
      </c>
      <c r="E98" t="str">
        <f t="shared" si="15"/>
        <v>03</v>
      </c>
      <c r="F98" t="str">
        <f>"003"</f>
        <v>003</v>
      </c>
      <c r="G98" t="str">
        <f>""</f>
        <v/>
      </c>
      <c r="H98" t="s">
        <v>1</v>
      </c>
      <c r="I98" t="s">
        <v>1245</v>
      </c>
      <c r="J98" t="s">
        <v>4380</v>
      </c>
      <c r="K98" t="str">
        <f>"11203"</f>
        <v>11203</v>
      </c>
    </row>
    <row r="99" spans="1:11" customFormat="1" x14ac:dyDescent="0.25">
      <c r="A99" t="str">
        <f t="shared" si="13"/>
        <v>11</v>
      </c>
      <c r="B99" t="s">
        <v>237</v>
      </c>
      <c r="C99" t="str">
        <f t="shared" si="14"/>
        <v>004</v>
      </c>
      <c r="D99" t="s">
        <v>241</v>
      </c>
      <c r="E99" t="str">
        <f t="shared" si="15"/>
        <v>03</v>
      </c>
      <c r="F99" t="str">
        <f>"003"</f>
        <v>003</v>
      </c>
      <c r="G99" t="str">
        <f>""</f>
        <v/>
      </c>
      <c r="H99" t="s">
        <v>0</v>
      </c>
      <c r="I99" t="s">
        <v>1245</v>
      </c>
      <c r="J99" t="s">
        <v>4380</v>
      </c>
      <c r="K99" t="str">
        <f>"11203"</f>
        <v>11203</v>
      </c>
    </row>
    <row r="100" spans="1:11" customFormat="1" x14ac:dyDescent="0.25">
      <c r="A100" t="str">
        <f t="shared" si="13"/>
        <v>11</v>
      </c>
      <c r="B100" t="s">
        <v>237</v>
      </c>
      <c r="C100" t="str">
        <f t="shared" si="14"/>
        <v>004</v>
      </c>
      <c r="D100" t="s">
        <v>241</v>
      </c>
      <c r="E100" t="str">
        <f t="shared" si="15"/>
        <v>03</v>
      </c>
      <c r="F100" t="str">
        <f>"004"</f>
        <v>004</v>
      </c>
      <c r="G100" t="str">
        <f>""</f>
        <v/>
      </c>
      <c r="H100" t="s">
        <v>3</v>
      </c>
      <c r="I100" t="s">
        <v>1246</v>
      </c>
      <c r="J100" t="s">
        <v>4381</v>
      </c>
      <c r="K100" t="str">
        <f t="shared" ref="K100:K114" si="16">"11206"</f>
        <v>11206</v>
      </c>
    </row>
    <row r="101" spans="1:11" customFormat="1" x14ac:dyDescent="0.25">
      <c r="A101" t="str">
        <f t="shared" si="13"/>
        <v>11</v>
      </c>
      <c r="B101" t="s">
        <v>237</v>
      </c>
      <c r="C101" t="str">
        <f t="shared" si="14"/>
        <v>004</v>
      </c>
      <c r="D101" t="s">
        <v>241</v>
      </c>
      <c r="E101" t="str">
        <f t="shared" si="15"/>
        <v>03</v>
      </c>
      <c r="F101" t="str">
        <f>"006"</f>
        <v>006</v>
      </c>
      <c r="G101" t="str">
        <f>""</f>
        <v/>
      </c>
      <c r="H101" t="s">
        <v>1</v>
      </c>
      <c r="I101" t="s">
        <v>1246</v>
      </c>
      <c r="J101" t="s">
        <v>4381</v>
      </c>
      <c r="K101" t="str">
        <f t="shared" si="16"/>
        <v>11206</v>
      </c>
    </row>
    <row r="102" spans="1:11" customFormat="1" x14ac:dyDescent="0.25">
      <c r="A102" t="str">
        <f t="shared" si="13"/>
        <v>11</v>
      </c>
      <c r="B102" t="s">
        <v>237</v>
      </c>
      <c r="C102" t="str">
        <f t="shared" si="14"/>
        <v>004</v>
      </c>
      <c r="D102" t="s">
        <v>241</v>
      </c>
      <c r="E102" t="str">
        <f t="shared" si="15"/>
        <v>03</v>
      </c>
      <c r="F102" t="str">
        <f>"006"</f>
        <v>006</v>
      </c>
      <c r="G102" t="str">
        <f>""</f>
        <v/>
      </c>
      <c r="H102" t="s">
        <v>0</v>
      </c>
      <c r="I102" t="s">
        <v>1246</v>
      </c>
      <c r="J102" t="s">
        <v>4381</v>
      </c>
      <c r="K102" t="str">
        <f t="shared" si="16"/>
        <v>11206</v>
      </c>
    </row>
    <row r="103" spans="1:11" customFormat="1" x14ac:dyDescent="0.25">
      <c r="A103" t="str">
        <f t="shared" si="13"/>
        <v>11</v>
      </c>
      <c r="B103" t="s">
        <v>237</v>
      </c>
      <c r="C103" t="str">
        <f t="shared" si="14"/>
        <v>004</v>
      </c>
      <c r="D103" t="s">
        <v>241</v>
      </c>
      <c r="E103" t="str">
        <f t="shared" si="15"/>
        <v>03</v>
      </c>
      <c r="F103" t="str">
        <f>"007"</f>
        <v>007</v>
      </c>
      <c r="G103" t="str">
        <f>""</f>
        <v/>
      </c>
      <c r="H103" t="s">
        <v>1</v>
      </c>
      <c r="I103" t="s">
        <v>1247</v>
      </c>
      <c r="J103" t="s">
        <v>4382</v>
      </c>
      <c r="K103" t="str">
        <f t="shared" si="16"/>
        <v>11206</v>
      </c>
    </row>
    <row r="104" spans="1:11" customFormat="1" x14ac:dyDescent="0.25">
      <c r="A104" t="str">
        <f t="shared" si="13"/>
        <v>11</v>
      </c>
      <c r="B104" t="s">
        <v>237</v>
      </c>
      <c r="C104" t="str">
        <f t="shared" si="14"/>
        <v>004</v>
      </c>
      <c r="D104" t="s">
        <v>241</v>
      </c>
      <c r="E104" t="str">
        <f t="shared" si="15"/>
        <v>03</v>
      </c>
      <c r="F104" t="str">
        <f>"007"</f>
        <v>007</v>
      </c>
      <c r="G104" t="str">
        <f>""</f>
        <v/>
      </c>
      <c r="H104" t="s">
        <v>0</v>
      </c>
      <c r="I104" t="s">
        <v>1247</v>
      </c>
      <c r="J104" t="s">
        <v>4382</v>
      </c>
      <c r="K104" t="str">
        <f t="shared" si="16"/>
        <v>11206</v>
      </c>
    </row>
    <row r="105" spans="1:11" customFormat="1" x14ac:dyDescent="0.25">
      <c r="A105" t="str">
        <f t="shared" si="13"/>
        <v>11</v>
      </c>
      <c r="B105" t="s">
        <v>237</v>
      </c>
      <c r="C105" t="str">
        <f t="shared" si="14"/>
        <v>004</v>
      </c>
      <c r="D105" t="s">
        <v>241</v>
      </c>
      <c r="E105" t="str">
        <f t="shared" si="15"/>
        <v>03</v>
      </c>
      <c r="F105" t="str">
        <f>"008"</f>
        <v>008</v>
      </c>
      <c r="G105" t="str">
        <f>""</f>
        <v/>
      </c>
      <c r="H105" t="s">
        <v>3</v>
      </c>
      <c r="I105" t="s">
        <v>1247</v>
      </c>
      <c r="J105" t="s">
        <v>4382</v>
      </c>
      <c r="K105" t="str">
        <f t="shared" si="16"/>
        <v>11206</v>
      </c>
    </row>
    <row r="106" spans="1:11" customFormat="1" x14ac:dyDescent="0.25">
      <c r="A106" t="str">
        <f t="shared" si="13"/>
        <v>11</v>
      </c>
      <c r="B106" t="s">
        <v>237</v>
      </c>
      <c r="C106" t="str">
        <f t="shared" si="14"/>
        <v>004</v>
      </c>
      <c r="D106" t="s">
        <v>241</v>
      </c>
      <c r="E106" t="str">
        <f t="shared" si="15"/>
        <v>03</v>
      </c>
      <c r="F106" t="str">
        <f>"009"</f>
        <v>009</v>
      </c>
      <c r="G106" t="str">
        <f>""</f>
        <v/>
      </c>
      <c r="H106" t="s">
        <v>3</v>
      </c>
      <c r="I106" t="s">
        <v>1247</v>
      </c>
      <c r="J106" t="s">
        <v>4382</v>
      </c>
      <c r="K106" t="str">
        <f t="shared" si="16"/>
        <v>11206</v>
      </c>
    </row>
    <row r="107" spans="1:11" customFormat="1" x14ac:dyDescent="0.25">
      <c r="A107" t="str">
        <f t="shared" si="13"/>
        <v>11</v>
      </c>
      <c r="B107" t="s">
        <v>237</v>
      </c>
      <c r="C107" t="str">
        <f t="shared" si="14"/>
        <v>004</v>
      </c>
      <c r="D107" t="s">
        <v>241</v>
      </c>
      <c r="E107" t="str">
        <f t="shared" si="15"/>
        <v>03</v>
      </c>
      <c r="F107" t="str">
        <f>"010"</f>
        <v>010</v>
      </c>
      <c r="G107" t="str">
        <f>""</f>
        <v/>
      </c>
      <c r="H107" t="s">
        <v>3</v>
      </c>
      <c r="I107" t="s">
        <v>1248</v>
      </c>
      <c r="J107" t="s">
        <v>4383</v>
      </c>
      <c r="K107" t="str">
        <f t="shared" si="16"/>
        <v>11206</v>
      </c>
    </row>
    <row r="108" spans="1:11" customFormat="1" x14ac:dyDescent="0.25">
      <c r="A108" t="str">
        <f t="shared" si="13"/>
        <v>11</v>
      </c>
      <c r="B108" t="s">
        <v>237</v>
      </c>
      <c r="C108" t="str">
        <f t="shared" si="14"/>
        <v>004</v>
      </c>
      <c r="D108" t="s">
        <v>241</v>
      </c>
      <c r="E108" t="str">
        <f t="shared" si="15"/>
        <v>03</v>
      </c>
      <c r="F108" t="str">
        <f>"011"</f>
        <v>011</v>
      </c>
      <c r="G108" t="str">
        <f>""</f>
        <v/>
      </c>
      <c r="H108" t="s">
        <v>3</v>
      </c>
      <c r="I108" t="s">
        <v>1248</v>
      </c>
      <c r="J108" t="s">
        <v>4383</v>
      </c>
      <c r="K108" t="str">
        <f t="shared" si="16"/>
        <v>11206</v>
      </c>
    </row>
    <row r="109" spans="1:11" customFormat="1" x14ac:dyDescent="0.25">
      <c r="A109" t="str">
        <f t="shared" si="13"/>
        <v>11</v>
      </c>
      <c r="B109" t="s">
        <v>237</v>
      </c>
      <c r="C109" t="str">
        <f t="shared" si="14"/>
        <v>004</v>
      </c>
      <c r="D109" t="s">
        <v>241</v>
      </c>
      <c r="E109" t="str">
        <f t="shared" si="15"/>
        <v>03</v>
      </c>
      <c r="F109" t="str">
        <f>"012"</f>
        <v>012</v>
      </c>
      <c r="G109" t="str">
        <f>""</f>
        <v/>
      </c>
      <c r="H109" t="s">
        <v>1</v>
      </c>
      <c r="I109" t="s">
        <v>1249</v>
      </c>
      <c r="J109" t="s">
        <v>4384</v>
      </c>
      <c r="K109" t="str">
        <f t="shared" si="16"/>
        <v>11206</v>
      </c>
    </row>
    <row r="110" spans="1:11" customFormat="1" x14ac:dyDescent="0.25">
      <c r="A110" t="str">
        <f t="shared" si="13"/>
        <v>11</v>
      </c>
      <c r="B110" t="s">
        <v>237</v>
      </c>
      <c r="C110" t="str">
        <f t="shared" si="14"/>
        <v>004</v>
      </c>
      <c r="D110" t="s">
        <v>241</v>
      </c>
      <c r="E110" t="str">
        <f t="shared" si="15"/>
        <v>03</v>
      </c>
      <c r="F110" t="str">
        <f>"012"</f>
        <v>012</v>
      </c>
      <c r="G110" t="str">
        <f>""</f>
        <v/>
      </c>
      <c r="H110" t="s">
        <v>0</v>
      </c>
      <c r="I110" t="s">
        <v>1249</v>
      </c>
      <c r="J110" t="s">
        <v>4384</v>
      </c>
      <c r="K110" t="str">
        <f t="shared" si="16"/>
        <v>11206</v>
      </c>
    </row>
    <row r="111" spans="1:11" customFormat="1" x14ac:dyDescent="0.25">
      <c r="A111" t="str">
        <f t="shared" si="13"/>
        <v>11</v>
      </c>
      <c r="B111" t="s">
        <v>237</v>
      </c>
      <c r="C111" t="str">
        <f t="shared" si="14"/>
        <v>004</v>
      </c>
      <c r="D111" t="s">
        <v>241</v>
      </c>
      <c r="E111" t="str">
        <f t="shared" si="15"/>
        <v>03</v>
      </c>
      <c r="F111" t="str">
        <f>"013"</f>
        <v>013</v>
      </c>
      <c r="G111" t="str">
        <f>""</f>
        <v/>
      </c>
      <c r="H111" t="s">
        <v>1</v>
      </c>
      <c r="I111" t="s">
        <v>1250</v>
      </c>
      <c r="J111" t="s">
        <v>4385</v>
      </c>
      <c r="K111" t="str">
        <f t="shared" si="16"/>
        <v>11206</v>
      </c>
    </row>
    <row r="112" spans="1:11" customFormat="1" x14ac:dyDescent="0.25">
      <c r="A112" t="str">
        <f t="shared" si="13"/>
        <v>11</v>
      </c>
      <c r="B112" t="s">
        <v>237</v>
      </c>
      <c r="C112" t="str">
        <f t="shared" si="14"/>
        <v>004</v>
      </c>
      <c r="D112" t="s">
        <v>241</v>
      </c>
      <c r="E112" t="str">
        <f t="shared" si="15"/>
        <v>03</v>
      </c>
      <c r="F112" t="str">
        <f>"013"</f>
        <v>013</v>
      </c>
      <c r="G112" t="str">
        <f>""</f>
        <v/>
      </c>
      <c r="H112" t="s">
        <v>0</v>
      </c>
      <c r="I112" t="s">
        <v>1250</v>
      </c>
      <c r="J112" t="s">
        <v>4385</v>
      </c>
      <c r="K112" t="str">
        <f t="shared" si="16"/>
        <v>11206</v>
      </c>
    </row>
    <row r="113" spans="1:11" customFormat="1" x14ac:dyDescent="0.25">
      <c r="A113" t="str">
        <f t="shared" si="13"/>
        <v>11</v>
      </c>
      <c r="B113" t="s">
        <v>237</v>
      </c>
      <c r="C113" t="str">
        <f t="shared" si="14"/>
        <v>004</v>
      </c>
      <c r="D113" t="s">
        <v>241</v>
      </c>
      <c r="E113" t="str">
        <f t="shared" si="15"/>
        <v>03</v>
      </c>
      <c r="F113" t="str">
        <f>"014"</f>
        <v>014</v>
      </c>
      <c r="G113" t="str">
        <f>""</f>
        <v/>
      </c>
      <c r="H113" t="s">
        <v>1</v>
      </c>
      <c r="I113" t="s">
        <v>1251</v>
      </c>
      <c r="J113" t="s">
        <v>4386</v>
      </c>
      <c r="K113" t="str">
        <f t="shared" si="16"/>
        <v>11206</v>
      </c>
    </row>
    <row r="114" spans="1:11" customFormat="1" x14ac:dyDescent="0.25">
      <c r="A114" t="str">
        <f t="shared" si="13"/>
        <v>11</v>
      </c>
      <c r="B114" t="s">
        <v>237</v>
      </c>
      <c r="C114" t="str">
        <f t="shared" si="14"/>
        <v>004</v>
      </c>
      <c r="D114" t="s">
        <v>241</v>
      </c>
      <c r="E114" t="str">
        <f t="shared" si="15"/>
        <v>03</v>
      </c>
      <c r="F114" t="str">
        <f>"014"</f>
        <v>014</v>
      </c>
      <c r="G114" t="str">
        <f>""</f>
        <v/>
      </c>
      <c r="H114" t="s">
        <v>0</v>
      </c>
      <c r="I114" t="s">
        <v>1251</v>
      </c>
      <c r="J114" t="s">
        <v>4386</v>
      </c>
      <c r="K114" t="str">
        <f t="shared" si="16"/>
        <v>11206</v>
      </c>
    </row>
    <row r="115" spans="1:11" customFormat="1" x14ac:dyDescent="0.25">
      <c r="A115" t="str">
        <f t="shared" si="13"/>
        <v>11</v>
      </c>
      <c r="B115" t="s">
        <v>237</v>
      </c>
      <c r="C115" t="str">
        <f t="shared" si="14"/>
        <v>004</v>
      </c>
      <c r="D115" t="s">
        <v>241</v>
      </c>
      <c r="E115" t="str">
        <f t="shared" si="15"/>
        <v>03</v>
      </c>
      <c r="F115" t="str">
        <f>"015"</f>
        <v>015</v>
      </c>
      <c r="G115" t="str">
        <f>""</f>
        <v/>
      </c>
      <c r="H115" t="s">
        <v>3</v>
      </c>
      <c r="I115" t="s">
        <v>1252</v>
      </c>
      <c r="J115" t="s">
        <v>4387</v>
      </c>
      <c r="K115" t="str">
        <f>"11203"</f>
        <v>11203</v>
      </c>
    </row>
    <row r="116" spans="1:11" customFormat="1" x14ac:dyDescent="0.25">
      <c r="A116" t="str">
        <f t="shared" si="13"/>
        <v>11</v>
      </c>
      <c r="B116" t="s">
        <v>237</v>
      </c>
      <c r="C116" t="str">
        <f t="shared" si="14"/>
        <v>004</v>
      </c>
      <c r="D116" t="s">
        <v>241</v>
      </c>
      <c r="E116" t="str">
        <f t="shared" si="15"/>
        <v>03</v>
      </c>
      <c r="F116" t="str">
        <f>"016"</f>
        <v>016</v>
      </c>
      <c r="G116" t="str">
        <f>""</f>
        <v/>
      </c>
      <c r="H116" t="s">
        <v>3</v>
      </c>
      <c r="I116" t="s">
        <v>1249</v>
      </c>
      <c r="J116" t="s">
        <v>4384</v>
      </c>
      <c r="K116" t="str">
        <f>"11206"</f>
        <v>11206</v>
      </c>
    </row>
    <row r="117" spans="1:11" customFormat="1" x14ac:dyDescent="0.25">
      <c r="A117" t="str">
        <f t="shared" si="13"/>
        <v>11</v>
      </c>
      <c r="B117" t="s">
        <v>237</v>
      </c>
      <c r="C117" t="str">
        <f t="shared" si="14"/>
        <v>004</v>
      </c>
      <c r="D117" t="s">
        <v>241</v>
      </c>
      <c r="E117" t="str">
        <f t="shared" si="15"/>
        <v>03</v>
      </c>
      <c r="F117" t="str">
        <f>"017"</f>
        <v>017</v>
      </c>
      <c r="G117" t="str">
        <f>"01"</f>
        <v>01</v>
      </c>
      <c r="H117" t="s">
        <v>1</v>
      </c>
      <c r="I117" t="s">
        <v>1253</v>
      </c>
      <c r="J117" t="s">
        <v>4388</v>
      </c>
      <c r="K117" t="str">
        <f>"11390"</f>
        <v>11390</v>
      </c>
    </row>
    <row r="118" spans="1:11" customFormat="1" x14ac:dyDescent="0.25">
      <c r="A118" t="str">
        <f t="shared" si="13"/>
        <v>11</v>
      </c>
      <c r="B118" t="s">
        <v>237</v>
      </c>
      <c r="C118" t="str">
        <f t="shared" si="14"/>
        <v>004</v>
      </c>
      <c r="D118" t="s">
        <v>241</v>
      </c>
      <c r="E118" t="str">
        <f t="shared" si="15"/>
        <v>03</v>
      </c>
      <c r="F118" t="str">
        <f>"017"</f>
        <v>017</v>
      </c>
      <c r="G118" t="str">
        <f>"02"</f>
        <v>02</v>
      </c>
      <c r="H118" t="s">
        <v>0</v>
      </c>
      <c r="I118" t="s">
        <v>1254</v>
      </c>
      <c r="J118" t="s">
        <v>4389</v>
      </c>
      <c r="K118" t="str">
        <f>"11206"</f>
        <v>11206</v>
      </c>
    </row>
    <row r="119" spans="1:11" customFormat="1" x14ac:dyDescent="0.25">
      <c r="A119" t="str">
        <f t="shared" si="13"/>
        <v>11</v>
      </c>
      <c r="B119" t="s">
        <v>237</v>
      </c>
      <c r="C119" t="str">
        <f t="shared" si="14"/>
        <v>004</v>
      </c>
      <c r="D119" t="s">
        <v>241</v>
      </c>
      <c r="E119" t="str">
        <f t="shared" si="15"/>
        <v>03</v>
      </c>
      <c r="F119" t="str">
        <f>"018"</f>
        <v>018</v>
      </c>
      <c r="G119" t="str">
        <f>""</f>
        <v/>
      </c>
      <c r="H119" t="s">
        <v>3</v>
      </c>
      <c r="I119" t="s">
        <v>1250</v>
      </c>
      <c r="J119" t="s">
        <v>4385</v>
      </c>
      <c r="K119" t="str">
        <f>"11206"</f>
        <v>11206</v>
      </c>
    </row>
    <row r="120" spans="1:11" customFormat="1" x14ac:dyDescent="0.25">
      <c r="A120" t="str">
        <f t="shared" si="13"/>
        <v>11</v>
      </c>
      <c r="B120" t="s">
        <v>237</v>
      </c>
      <c r="C120" t="str">
        <f t="shared" si="14"/>
        <v>004</v>
      </c>
      <c r="D120" t="s">
        <v>241</v>
      </c>
      <c r="E120" t="str">
        <f t="shared" ref="E120:E161" si="17">"04"</f>
        <v>04</v>
      </c>
      <c r="F120" t="str">
        <f>"001"</f>
        <v>001</v>
      </c>
      <c r="G120" t="str">
        <f>""</f>
        <v/>
      </c>
      <c r="H120" t="s">
        <v>1</v>
      </c>
      <c r="I120" t="s">
        <v>1223</v>
      </c>
      <c r="J120" t="s">
        <v>4358</v>
      </c>
      <c r="K120" t="str">
        <f>"11201"</f>
        <v>11201</v>
      </c>
    </row>
    <row r="121" spans="1:11" customFormat="1" x14ac:dyDescent="0.25">
      <c r="A121" t="str">
        <f t="shared" si="13"/>
        <v>11</v>
      </c>
      <c r="B121" t="s">
        <v>237</v>
      </c>
      <c r="C121" t="str">
        <f t="shared" si="14"/>
        <v>004</v>
      </c>
      <c r="D121" t="s">
        <v>241</v>
      </c>
      <c r="E121" t="str">
        <f t="shared" si="17"/>
        <v>04</v>
      </c>
      <c r="F121" t="str">
        <f>"001"</f>
        <v>001</v>
      </c>
      <c r="G121" t="str">
        <f>""</f>
        <v/>
      </c>
      <c r="H121" t="s">
        <v>0</v>
      </c>
      <c r="I121" t="s">
        <v>1223</v>
      </c>
      <c r="J121" t="s">
        <v>4358</v>
      </c>
      <c r="K121" t="str">
        <f>"11201"</f>
        <v>11201</v>
      </c>
    </row>
    <row r="122" spans="1:11" customFormat="1" x14ac:dyDescent="0.25">
      <c r="A122" t="str">
        <f t="shared" si="13"/>
        <v>11</v>
      </c>
      <c r="B122" t="s">
        <v>237</v>
      </c>
      <c r="C122" t="str">
        <f t="shared" si="14"/>
        <v>004</v>
      </c>
      <c r="D122" t="s">
        <v>241</v>
      </c>
      <c r="E122" t="str">
        <f t="shared" si="17"/>
        <v>04</v>
      </c>
      <c r="F122" t="str">
        <f>"002"</f>
        <v>002</v>
      </c>
      <c r="G122" t="str">
        <f>""</f>
        <v/>
      </c>
      <c r="H122" t="s">
        <v>1</v>
      </c>
      <c r="I122" t="s">
        <v>1255</v>
      </c>
      <c r="J122" t="s">
        <v>4390</v>
      </c>
      <c r="K122" t="str">
        <f>"11204"</f>
        <v>11204</v>
      </c>
    </row>
    <row r="123" spans="1:11" customFormat="1" x14ac:dyDescent="0.25">
      <c r="A123" t="str">
        <f t="shared" si="13"/>
        <v>11</v>
      </c>
      <c r="B123" t="s">
        <v>237</v>
      </c>
      <c r="C123" t="str">
        <f t="shared" si="14"/>
        <v>004</v>
      </c>
      <c r="D123" t="s">
        <v>241</v>
      </c>
      <c r="E123" t="str">
        <f t="shared" si="17"/>
        <v>04</v>
      </c>
      <c r="F123" t="str">
        <f>"002"</f>
        <v>002</v>
      </c>
      <c r="G123" t="str">
        <f>""</f>
        <v/>
      </c>
      <c r="H123" t="s">
        <v>0</v>
      </c>
      <c r="I123" t="s">
        <v>1255</v>
      </c>
      <c r="J123" t="s">
        <v>4390</v>
      </c>
      <c r="K123" t="str">
        <f>"11204"</f>
        <v>11204</v>
      </c>
    </row>
    <row r="124" spans="1:11" customFormat="1" x14ac:dyDescent="0.25">
      <c r="A124" t="str">
        <f t="shared" si="13"/>
        <v>11</v>
      </c>
      <c r="B124" t="s">
        <v>237</v>
      </c>
      <c r="C124" t="str">
        <f t="shared" si="14"/>
        <v>004</v>
      </c>
      <c r="D124" t="s">
        <v>241</v>
      </c>
      <c r="E124" t="str">
        <f t="shared" si="17"/>
        <v>04</v>
      </c>
      <c r="F124" t="str">
        <f>"003"</f>
        <v>003</v>
      </c>
      <c r="G124" t="str">
        <f>""</f>
        <v/>
      </c>
      <c r="H124" t="s">
        <v>3</v>
      </c>
      <c r="I124" t="s">
        <v>1252</v>
      </c>
      <c r="J124" t="s">
        <v>4387</v>
      </c>
      <c r="K124" t="str">
        <f t="shared" ref="K124:K131" si="18">"11203"</f>
        <v>11203</v>
      </c>
    </row>
    <row r="125" spans="1:11" customFormat="1" x14ac:dyDescent="0.25">
      <c r="A125" t="str">
        <f t="shared" si="13"/>
        <v>11</v>
      </c>
      <c r="B125" t="s">
        <v>237</v>
      </c>
      <c r="C125" t="str">
        <f t="shared" si="14"/>
        <v>004</v>
      </c>
      <c r="D125" t="s">
        <v>241</v>
      </c>
      <c r="E125" t="str">
        <f t="shared" si="17"/>
        <v>04</v>
      </c>
      <c r="F125" t="str">
        <f>"004"</f>
        <v>004</v>
      </c>
      <c r="G125" t="str">
        <f>""</f>
        <v/>
      </c>
      <c r="H125" t="s">
        <v>1</v>
      </c>
      <c r="I125" t="s">
        <v>1256</v>
      </c>
      <c r="J125" t="s">
        <v>4391</v>
      </c>
      <c r="K125" t="str">
        <f t="shared" si="18"/>
        <v>11203</v>
      </c>
    </row>
    <row r="126" spans="1:11" customFormat="1" x14ac:dyDescent="0.25">
      <c r="A126" t="str">
        <f t="shared" si="13"/>
        <v>11</v>
      </c>
      <c r="B126" t="s">
        <v>237</v>
      </c>
      <c r="C126" t="str">
        <f t="shared" si="14"/>
        <v>004</v>
      </c>
      <c r="D126" t="s">
        <v>241</v>
      </c>
      <c r="E126" t="str">
        <f t="shared" si="17"/>
        <v>04</v>
      </c>
      <c r="F126" t="str">
        <f>"004"</f>
        <v>004</v>
      </c>
      <c r="G126" t="str">
        <f>""</f>
        <v/>
      </c>
      <c r="H126" t="s">
        <v>0</v>
      </c>
      <c r="I126" t="s">
        <v>1256</v>
      </c>
      <c r="J126" t="s">
        <v>4391</v>
      </c>
      <c r="K126" t="str">
        <f t="shared" si="18"/>
        <v>11203</v>
      </c>
    </row>
    <row r="127" spans="1:11" customFormat="1" x14ac:dyDescent="0.25">
      <c r="A127" t="str">
        <f t="shared" si="13"/>
        <v>11</v>
      </c>
      <c r="B127" t="s">
        <v>237</v>
      </c>
      <c r="C127" t="str">
        <f t="shared" si="14"/>
        <v>004</v>
      </c>
      <c r="D127" t="s">
        <v>241</v>
      </c>
      <c r="E127" t="str">
        <f t="shared" si="17"/>
        <v>04</v>
      </c>
      <c r="F127" t="str">
        <f>"005"</f>
        <v>005</v>
      </c>
      <c r="G127" t="str">
        <f>""</f>
        <v/>
      </c>
      <c r="H127" t="s">
        <v>3</v>
      </c>
      <c r="I127" t="s">
        <v>1257</v>
      </c>
      <c r="J127" t="s">
        <v>4392</v>
      </c>
      <c r="K127" t="str">
        <f t="shared" si="18"/>
        <v>11203</v>
      </c>
    </row>
    <row r="128" spans="1:11" customFormat="1" x14ac:dyDescent="0.25">
      <c r="A128" t="str">
        <f t="shared" si="13"/>
        <v>11</v>
      </c>
      <c r="B128" t="s">
        <v>237</v>
      </c>
      <c r="C128" t="str">
        <f t="shared" si="14"/>
        <v>004</v>
      </c>
      <c r="D128" t="s">
        <v>241</v>
      </c>
      <c r="E128" t="str">
        <f t="shared" si="17"/>
        <v>04</v>
      </c>
      <c r="F128" t="str">
        <f>"006"</f>
        <v>006</v>
      </c>
      <c r="G128" t="str">
        <f>""</f>
        <v/>
      </c>
      <c r="H128" t="s">
        <v>1</v>
      </c>
      <c r="I128" t="s">
        <v>1256</v>
      </c>
      <c r="J128" t="s">
        <v>4391</v>
      </c>
      <c r="K128" t="str">
        <f t="shared" si="18"/>
        <v>11203</v>
      </c>
    </row>
    <row r="129" spans="1:11" customFormat="1" x14ac:dyDescent="0.25">
      <c r="A129" t="str">
        <f t="shared" si="13"/>
        <v>11</v>
      </c>
      <c r="B129" t="s">
        <v>237</v>
      </c>
      <c r="C129" t="str">
        <f t="shared" si="14"/>
        <v>004</v>
      </c>
      <c r="D129" t="s">
        <v>241</v>
      </c>
      <c r="E129" t="str">
        <f t="shared" si="17"/>
        <v>04</v>
      </c>
      <c r="F129" t="str">
        <f>"006"</f>
        <v>006</v>
      </c>
      <c r="G129" t="str">
        <f>""</f>
        <v/>
      </c>
      <c r="H129" t="s">
        <v>0</v>
      </c>
      <c r="I129" t="s">
        <v>1256</v>
      </c>
      <c r="J129" t="s">
        <v>4391</v>
      </c>
      <c r="K129" t="str">
        <f t="shared" si="18"/>
        <v>11203</v>
      </c>
    </row>
    <row r="130" spans="1:11" customFormat="1" x14ac:dyDescent="0.25">
      <c r="A130" t="str">
        <f t="shared" si="13"/>
        <v>11</v>
      </c>
      <c r="B130" t="s">
        <v>237</v>
      </c>
      <c r="C130" t="str">
        <f t="shared" si="14"/>
        <v>004</v>
      </c>
      <c r="D130" t="s">
        <v>241</v>
      </c>
      <c r="E130" t="str">
        <f t="shared" si="17"/>
        <v>04</v>
      </c>
      <c r="F130" t="str">
        <f>"008"</f>
        <v>008</v>
      </c>
      <c r="G130" t="str">
        <f>""</f>
        <v/>
      </c>
      <c r="H130" t="s">
        <v>1</v>
      </c>
      <c r="I130" t="s">
        <v>1257</v>
      </c>
      <c r="J130" t="s">
        <v>4392</v>
      </c>
      <c r="K130" t="str">
        <f t="shared" si="18"/>
        <v>11203</v>
      </c>
    </row>
    <row r="131" spans="1:11" customFormat="1" x14ac:dyDescent="0.25">
      <c r="A131" t="str">
        <f t="shared" ref="A131:A194" si="19">"11"</f>
        <v>11</v>
      </c>
      <c r="B131" t="s">
        <v>237</v>
      </c>
      <c r="C131" t="str">
        <f t="shared" si="14"/>
        <v>004</v>
      </c>
      <c r="D131" t="s">
        <v>241</v>
      </c>
      <c r="E131" t="str">
        <f t="shared" si="17"/>
        <v>04</v>
      </c>
      <c r="F131" t="str">
        <f>"008"</f>
        <v>008</v>
      </c>
      <c r="G131" t="str">
        <f>""</f>
        <v/>
      </c>
      <c r="H131" t="s">
        <v>0</v>
      </c>
      <c r="I131" t="s">
        <v>1257</v>
      </c>
      <c r="J131" t="s">
        <v>4392</v>
      </c>
      <c r="K131" t="str">
        <f t="shared" si="18"/>
        <v>11203</v>
      </c>
    </row>
    <row r="132" spans="1:11" customFormat="1" x14ac:dyDescent="0.25">
      <c r="A132" t="str">
        <f t="shared" si="19"/>
        <v>11</v>
      </c>
      <c r="B132" t="s">
        <v>237</v>
      </c>
      <c r="C132" t="str">
        <f t="shared" si="14"/>
        <v>004</v>
      </c>
      <c r="D132" t="s">
        <v>241</v>
      </c>
      <c r="E132" t="str">
        <f t="shared" si="17"/>
        <v>04</v>
      </c>
      <c r="F132" t="str">
        <f>"009"</f>
        <v>009</v>
      </c>
      <c r="G132" t="str">
        <f>""</f>
        <v/>
      </c>
      <c r="H132" t="s">
        <v>1</v>
      </c>
      <c r="I132" t="s">
        <v>1258</v>
      </c>
      <c r="J132" t="s">
        <v>4393</v>
      </c>
      <c r="K132" t="str">
        <f>"11204"</f>
        <v>11204</v>
      </c>
    </row>
    <row r="133" spans="1:11" customFormat="1" x14ac:dyDescent="0.25">
      <c r="A133" t="str">
        <f t="shared" si="19"/>
        <v>11</v>
      </c>
      <c r="B133" t="s">
        <v>237</v>
      </c>
      <c r="C133" t="str">
        <f t="shared" si="14"/>
        <v>004</v>
      </c>
      <c r="D133" t="s">
        <v>241</v>
      </c>
      <c r="E133" t="str">
        <f t="shared" si="17"/>
        <v>04</v>
      </c>
      <c r="F133" t="str">
        <f>"009"</f>
        <v>009</v>
      </c>
      <c r="G133" t="str">
        <f>""</f>
        <v/>
      </c>
      <c r="H133" t="s">
        <v>0</v>
      </c>
      <c r="I133" t="s">
        <v>1258</v>
      </c>
      <c r="J133" t="s">
        <v>4393</v>
      </c>
      <c r="K133" t="str">
        <f>"11204"</f>
        <v>11204</v>
      </c>
    </row>
    <row r="134" spans="1:11" customFormat="1" x14ac:dyDescent="0.25">
      <c r="A134" t="str">
        <f t="shared" si="19"/>
        <v>11</v>
      </c>
      <c r="B134" t="s">
        <v>237</v>
      </c>
      <c r="C134" t="str">
        <f t="shared" si="14"/>
        <v>004</v>
      </c>
      <c r="D134" t="s">
        <v>241</v>
      </c>
      <c r="E134" t="str">
        <f t="shared" si="17"/>
        <v>04</v>
      </c>
      <c r="F134" t="str">
        <f>"010"</f>
        <v>010</v>
      </c>
      <c r="G134" t="str">
        <f>""</f>
        <v/>
      </c>
      <c r="H134" t="s">
        <v>1</v>
      </c>
      <c r="I134" t="s">
        <v>1259</v>
      </c>
      <c r="J134" t="s">
        <v>4394</v>
      </c>
      <c r="K134" t="str">
        <f>"11204"</f>
        <v>11204</v>
      </c>
    </row>
    <row r="135" spans="1:11" customFormat="1" x14ac:dyDescent="0.25">
      <c r="A135" t="str">
        <f t="shared" si="19"/>
        <v>11</v>
      </c>
      <c r="B135" t="s">
        <v>237</v>
      </c>
      <c r="C135" t="str">
        <f t="shared" si="14"/>
        <v>004</v>
      </c>
      <c r="D135" t="s">
        <v>241</v>
      </c>
      <c r="E135" t="str">
        <f t="shared" si="17"/>
        <v>04</v>
      </c>
      <c r="F135" t="str">
        <f>"010"</f>
        <v>010</v>
      </c>
      <c r="G135" t="str">
        <f>""</f>
        <v/>
      </c>
      <c r="H135" t="s">
        <v>0</v>
      </c>
      <c r="I135" t="s">
        <v>1259</v>
      </c>
      <c r="J135" t="s">
        <v>4394</v>
      </c>
      <c r="K135" t="str">
        <f>"11204"</f>
        <v>11204</v>
      </c>
    </row>
    <row r="136" spans="1:11" customFormat="1" x14ac:dyDescent="0.25">
      <c r="A136" t="str">
        <f t="shared" si="19"/>
        <v>11</v>
      </c>
      <c r="B136" t="s">
        <v>237</v>
      </c>
      <c r="C136" t="str">
        <f t="shared" si="14"/>
        <v>004</v>
      </c>
      <c r="D136" t="s">
        <v>241</v>
      </c>
      <c r="E136" t="str">
        <f t="shared" si="17"/>
        <v>04</v>
      </c>
      <c r="F136" t="str">
        <f>"011"</f>
        <v>011</v>
      </c>
      <c r="G136" t="str">
        <f>""</f>
        <v/>
      </c>
      <c r="H136" t="s">
        <v>3</v>
      </c>
      <c r="I136" t="s">
        <v>1257</v>
      </c>
      <c r="J136" t="s">
        <v>4392</v>
      </c>
      <c r="K136" t="str">
        <f>"11203"</f>
        <v>11203</v>
      </c>
    </row>
    <row r="137" spans="1:11" customFormat="1" x14ac:dyDescent="0.25">
      <c r="A137" t="str">
        <f t="shared" si="19"/>
        <v>11</v>
      </c>
      <c r="B137" t="s">
        <v>237</v>
      </c>
      <c r="C137" t="str">
        <f t="shared" si="14"/>
        <v>004</v>
      </c>
      <c r="D137" t="s">
        <v>241</v>
      </c>
      <c r="E137" t="str">
        <f t="shared" si="17"/>
        <v>04</v>
      </c>
      <c r="F137" t="str">
        <f>"012"</f>
        <v>012</v>
      </c>
      <c r="G137" t="str">
        <f>""</f>
        <v/>
      </c>
      <c r="H137" t="s">
        <v>1</v>
      </c>
      <c r="I137" t="s">
        <v>1260</v>
      </c>
      <c r="J137" t="s">
        <v>4395</v>
      </c>
      <c r="K137" t="str">
        <f>"11204"</f>
        <v>11204</v>
      </c>
    </row>
    <row r="138" spans="1:11" customFormat="1" x14ac:dyDescent="0.25">
      <c r="A138" t="str">
        <f t="shared" si="19"/>
        <v>11</v>
      </c>
      <c r="B138" t="s">
        <v>237</v>
      </c>
      <c r="C138" t="str">
        <f t="shared" si="14"/>
        <v>004</v>
      </c>
      <c r="D138" t="s">
        <v>241</v>
      </c>
      <c r="E138" t="str">
        <f t="shared" si="17"/>
        <v>04</v>
      </c>
      <c r="F138" t="str">
        <f>"012"</f>
        <v>012</v>
      </c>
      <c r="G138" t="str">
        <f>""</f>
        <v/>
      </c>
      <c r="H138" t="s">
        <v>0</v>
      </c>
      <c r="I138" t="s">
        <v>1260</v>
      </c>
      <c r="J138" t="s">
        <v>4395</v>
      </c>
      <c r="K138" t="str">
        <f>"11204"</f>
        <v>11204</v>
      </c>
    </row>
    <row r="139" spans="1:11" customFormat="1" x14ac:dyDescent="0.25">
      <c r="A139" t="str">
        <f t="shared" si="19"/>
        <v>11</v>
      </c>
      <c r="B139" t="s">
        <v>237</v>
      </c>
      <c r="C139" t="str">
        <f t="shared" si="14"/>
        <v>004</v>
      </c>
      <c r="D139" t="s">
        <v>241</v>
      </c>
      <c r="E139" t="str">
        <f t="shared" si="17"/>
        <v>04</v>
      </c>
      <c r="F139" t="str">
        <f>"014"</f>
        <v>014</v>
      </c>
      <c r="G139" t="str">
        <f>""</f>
        <v/>
      </c>
      <c r="H139" t="s">
        <v>1</v>
      </c>
      <c r="I139" t="s">
        <v>1261</v>
      </c>
      <c r="J139" t="s">
        <v>4396</v>
      </c>
      <c r="K139" t="str">
        <f>"11204"</f>
        <v>11204</v>
      </c>
    </row>
    <row r="140" spans="1:11" customFormat="1" x14ac:dyDescent="0.25">
      <c r="A140" t="str">
        <f t="shared" si="19"/>
        <v>11</v>
      </c>
      <c r="B140" t="s">
        <v>237</v>
      </c>
      <c r="C140" t="str">
        <f t="shared" si="14"/>
        <v>004</v>
      </c>
      <c r="D140" t="s">
        <v>241</v>
      </c>
      <c r="E140" t="str">
        <f t="shared" si="17"/>
        <v>04</v>
      </c>
      <c r="F140" t="str">
        <f>"014"</f>
        <v>014</v>
      </c>
      <c r="G140" t="str">
        <f>""</f>
        <v/>
      </c>
      <c r="H140" t="s">
        <v>0</v>
      </c>
      <c r="I140" t="s">
        <v>1261</v>
      </c>
      <c r="J140" t="s">
        <v>4396</v>
      </c>
      <c r="K140" t="str">
        <f>"11204"</f>
        <v>11204</v>
      </c>
    </row>
    <row r="141" spans="1:11" customFormat="1" x14ac:dyDescent="0.25">
      <c r="A141" t="str">
        <f t="shared" si="19"/>
        <v>11</v>
      </c>
      <c r="B141" t="s">
        <v>237</v>
      </c>
      <c r="C141" t="str">
        <f t="shared" si="14"/>
        <v>004</v>
      </c>
      <c r="D141" t="s">
        <v>241</v>
      </c>
      <c r="E141" t="str">
        <f t="shared" si="17"/>
        <v>04</v>
      </c>
      <c r="F141" t="str">
        <f>"015"</f>
        <v>015</v>
      </c>
      <c r="G141" t="str">
        <f>""</f>
        <v/>
      </c>
      <c r="H141" t="s">
        <v>1</v>
      </c>
      <c r="I141" t="s">
        <v>1257</v>
      </c>
      <c r="J141" t="s">
        <v>4392</v>
      </c>
      <c r="K141" t="str">
        <f>"11203"</f>
        <v>11203</v>
      </c>
    </row>
    <row r="142" spans="1:11" customFormat="1" x14ac:dyDescent="0.25">
      <c r="A142" t="str">
        <f t="shared" si="19"/>
        <v>11</v>
      </c>
      <c r="B142" t="s">
        <v>237</v>
      </c>
      <c r="C142" t="str">
        <f t="shared" si="14"/>
        <v>004</v>
      </c>
      <c r="D142" t="s">
        <v>241</v>
      </c>
      <c r="E142" t="str">
        <f t="shared" si="17"/>
        <v>04</v>
      </c>
      <c r="F142" t="str">
        <f>"015"</f>
        <v>015</v>
      </c>
      <c r="G142" t="str">
        <f>""</f>
        <v/>
      </c>
      <c r="H142" t="s">
        <v>0</v>
      </c>
      <c r="I142" t="s">
        <v>1257</v>
      </c>
      <c r="J142" t="s">
        <v>4392</v>
      </c>
      <c r="K142" t="str">
        <f>"11203"</f>
        <v>11203</v>
      </c>
    </row>
    <row r="143" spans="1:11" customFormat="1" x14ac:dyDescent="0.25">
      <c r="A143" t="str">
        <f t="shared" si="19"/>
        <v>11</v>
      </c>
      <c r="B143" t="s">
        <v>237</v>
      </c>
      <c r="C143" t="str">
        <f t="shared" si="14"/>
        <v>004</v>
      </c>
      <c r="D143" t="s">
        <v>241</v>
      </c>
      <c r="E143" t="str">
        <f t="shared" si="17"/>
        <v>04</v>
      </c>
      <c r="F143" t="str">
        <f>"016"</f>
        <v>016</v>
      </c>
      <c r="G143" t="str">
        <f>""</f>
        <v/>
      </c>
      <c r="H143" t="s">
        <v>1</v>
      </c>
      <c r="I143" t="s">
        <v>1261</v>
      </c>
      <c r="J143" t="s">
        <v>4396</v>
      </c>
      <c r="K143" t="str">
        <f>"11204"</f>
        <v>11204</v>
      </c>
    </row>
    <row r="144" spans="1:11" customFormat="1" x14ac:dyDescent="0.25">
      <c r="A144" t="str">
        <f t="shared" si="19"/>
        <v>11</v>
      </c>
      <c r="B144" t="s">
        <v>237</v>
      </c>
      <c r="C144" t="str">
        <f t="shared" si="14"/>
        <v>004</v>
      </c>
      <c r="D144" t="s">
        <v>241</v>
      </c>
      <c r="E144" t="str">
        <f t="shared" si="17"/>
        <v>04</v>
      </c>
      <c r="F144" t="str">
        <f>"016"</f>
        <v>016</v>
      </c>
      <c r="G144" t="str">
        <f>""</f>
        <v/>
      </c>
      <c r="H144" t="s">
        <v>0</v>
      </c>
      <c r="I144" t="s">
        <v>1261</v>
      </c>
      <c r="J144" t="s">
        <v>4396</v>
      </c>
      <c r="K144" t="str">
        <f>"11204"</f>
        <v>11204</v>
      </c>
    </row>
    <row r="145" spans="1:11" customFormat="1" x14ac:dyDescent="0.25">
      <c r="A145" t="str">
        <f t="shared" si="19"/>
        <v>11</v>
      </c>
      <c r="B145" t="s">
        <v>237</v>
      </c>
      <c r="C145" t="str">
        <f t="shared" si="14"/>
        <v>004</v>
      </c>
      <c r="D145" t="s">
        <v>241</v>
      </c>
      <c r="E145" t="str">
        <f t="shared" si="17"/>
        <v>04</v>
      </c>
      <c r="F145" t="str">
        <f>"017"</f>
        <v>017</v>
      </c>
      <c r="G145" t="str">
        <f>""</f>
        <v/>
      </c>
      <c r="H145" t="s">
        <v>1</v>
      </c>
      <c r="I145" t="s">
        <v>1262</v>
      </c>
      <c r="J145" t="s">
        <v>4397</v>
      </c>
      <c r="K145" t="str">
        <f>"11205"</f>
        <v>11205</v>
      </c>
    </row>
    <row r="146" spans="1:11" customFormat="1" x14ac:dyDescent="0.25">
      <c r="A146" t="str">
        <f t="shared" si="19"/>
        <v>11</v>
      </c>
      <c r="B146" t="s">
        <v>237</v>
      </c>
      <c r="C146" t="str">
        <f t="shared" si="14"/>
        <v>004</v>
      </c>
      <c r="D146" t="s">
        <v>241</v>
      </c>
      <c r="E146" t="str">
        <f t="shared" si="17"/>
        <v>04</v>
      </c>
      <c r="F146" t="str">
        <f>"017"</f>
        <v>017</v>
      </c>
      <c r="G146" t="str">
        <f>""</f>
        <v/>
      </c>
      <c r="H146" t="s">
        <v>0</v>
      </c>
      <c r="I146" t="s">
        <v>1262</v>
      </c>
      <c r="J146" t="s">
        <v>4397</v>
      </c>
      <c r="K146" t="str">
        <f>"11205"</f>
        <v>11205</v>
      </c>
    </row>
    <row r="147" spans="1:11" customFormat="1" x14ac:dyDescent="0.25">
      <c r="A147" t="str">
        <f t="shared" si="19"/>
        <v>11</v>
      </c>
      <c r="B147" t="s">
        <v>237</v>
      </c>
      <c r="C147" t="str">
        <f t="shared" ref="C147:C161" si="20">"004"</f>
        <v>004</v>
      </c>
      <c r="D147" t="s">
        <v>241</v>
      </c>
      <c r="E147" t="str">
        <f t="shared" si="17"/>
        <v>04</v>
      </c>
      <c r="F147" t="str">
        <f>"018"</f>
        <v>018</v>
      </c>
      <c r="G147" t="str">
        <f>""</f>
        <v/>
      </c>
      <c r="H147" t="s">
        <v>1</v>
      </c>
      <c r="I147" t="s">
        <v>1259</v>
      </c>
      <c r="J147" t="s">
        <v>4394</v>
      </c>
      <c r="K147" t="str">
        <f t="shared" ref="K147:K155" si="21">"11204"</f>
        <v>11204</v>
      </c>
    </row>
    <row r="148" spans="1:11" customFormat="1" x14ac:dyDescent="0.25">
      <c r="A148" t="str">
        <f t="shared" si="19"/>
        <v>11</v>
      </c>
      <c r="B148" t="s">
        <v>237</v>
      </c>
      <c r="C148" t="str">
        <f t="shared" si="20"/>
        <v>004</v>
      </c>
      <c r="D148" t="s">
        <v>241</v>
      </c>
      <c r="E148" t="str">
        <f t="shared" si="17"/>
        <v>04</v>
      </c>
      <c r="F148" t="str">
        <f>"018"</f>
        <v>018</v>
      </c>
      <c r="G148" t="str">
        <f>""</f>
        <v/>
      </c>
      <c r="H148" t="s">
        <v>0</v>
      </c>
      <c r="I148" t="s">
        <v>1259</v>
      </c>
      <c r="J148" t="s">
        <v>4394</v>
      </c>
      <c r="K148" t="str">
        <f t="shared" si="21"/>
        <v>11204</v>
      </c>
    </row>
    <row r="149" spans="1:11" customFormat="1" x14ac:dyDescent="0.25">
      <c r="A149" t="str">
        <f t="shared" si="19"/>
        <v>11</v>
      </c>
      <c r="B149" t="s">
        <v>237</v>
      </c>
      <c r="C149" t="str">
        <f t="shared" si="20"/>
        <v>004</v>
      </c>
      <c r="D149" t="s">
        <v>241</v>
      </c>
      <c r="E149" t="str">
        <f t="shared" si="17"/>
        <v>04</v>
      </c>
      <c r="F149" t="str">
        <f>"019"</f>
        <v>019</v>
      </c>
      <c r="G149" t="str">
        <f>""</f>
        <v/>
      </c>
      <c r="H149" t="s">
        <v>1</v>
      </c>
      <c r="I149" t="s">
        <v>1263</v>
      </c>
      <c r="J149" t="s">
        <v>4398</v>
      </c>
      <c r="K149" t="str">
        <f t="shared" si="21"/>
        <v>11204</v>
      </c>
    </row>
    <row r="150" spans="1:11" customFormat="1" x14ac:dyDescent="0.25">
      <c r="A150" t="str">
        <f t="shared" si="19"/>
        <v>11</v>
      </c>
      <c r="B150" t="s">
        <v>237</v>
      </c>
      <c r="C150" t="str">
        <f t="shared" si="20"/>
        <v>004</v>
      </c>
      <c r="D150" t="s">
        <v>241</v>
      </c>
      <c r="E150" t="str">
        <f t="shared" si="17"/>
        <v>04</v>
      </c>
      <c r="F150" t="str">
        <f>"019"</f>
        <v>019</v>
      </c>
      <c r="G150" t="str">
        <f>""</f>
        <v/>
      </c>
      <c r="H150" t="s">
        <v>0</v>
      </c>
      <c r="I150" t="s">
        <v>1263</v>
      </c>
      <c r="J150" t="s">
        <v>4398</v>
      </c>
      <c r="K150" t="str">
        <f t="shared" si="21"/>
        <v>11204</v>
      </c>
    </row>
    <row r="151" spans="1:11" customFormat="1" x14ac:dyDescent="0.25">
      <c r="A151" t="str">
        <f t="shared" si="19"/>
        <v>11</v>
      </c>
      <c r="B151" t="s">
        <v>237</v>
      </c>
      <c r="C151" t="str">
        <f t="shared" si="20"/>
        <v>004</v>
      </c>
      <c r="D151" t="s">
        <v>241</v>
      </c>
      <c r="E151" t="str">
        <f t="shared" si="17"/>
        <v>04</v>
      </c>
      <c r="F151" t="str">
        <f>"020"</f>
        <v>020</v>
      </c>
      <c r="G151" t="str">
        <f>""</f>
        <v/>
      </c>
      <c r="H151" t="s">
        <v>1</v>
      </c>
      <c r="I151" t="s">
        <v>1258</v>
      </c>
      <c r="J151" t="s">
        <v>4393</v>
      </c>
      <c r="K151" t="str">
        <f t="shared" si="21"/>
        <v>11204</v>
      </c>
    </row>
    <row r="152" spans="1:11" customFormat="1" x14ac:dyDescent="0.25">
      <c r="A152" t="str">
        <f t="shared" si="19"/>
        <v>11</v>
      </c>
      <c r="B152" t="s">
        <v>237</v>
      </c>
      <c r="C152" t="str">
        <f t="shared" si="20"/>
        <v>004</v>
      </c>
      <c r="D152" t="s">
        <v>241</v>
      </c>
      <c r="E152" t="str">
        <f t="shared" si="17"/>
        <v>04</v>
      </c>
      <c r="F152" t="str">
        <f>"020"</f>
        <v>020</v>
      </c>
      <c r="G152" t="str">
        <f>""</f>
        <v/>
      </c>
      <c r="H152" t="s">
        <v>0</v>
      </c>
      <c r="I152" t="s">
        <v>1258</v>
      </c>
      <c r="J152" t="s">
        <v>4393</v>
      </c>
      <c r="K152" t="str">
        <f t="shared" si="21"/>
        <v>11204</v>
      </c>
    </row>
    <row r="153" spans="1:11" customFormat="1" x14ac:dyDescent="0.25">
      <c r="A153" t="str">
        <f t="shared" si="19"/>
        <v>11</v>
      </c>
      <c r="B153" t="s">
        <v>237</v>
      </c>
      <c r="C153" t="str">
        <f t="shared" si="20"/>
        <v>004</v>
      </c>
      <c r="D153" t="s">
        <v>241</v>
      </c>
      <c r="E153" t="str">
        <f t="shared" si="17"/>
        <v>04</v>
      </c>
      <c r="F153" t="str">
        <f>"021"</f>
        <v>021</v>
      </c>
      <c r="G153" t="str">
        <f>""</f>
        <v/>
      </c>
      <c r="H153" t="s">
        <v>3</v>
      </c>
      <c r="I153" t="s">
        <v>1258</v>
      </c>
      <c r="J153" t="s">
        <v>4393</v>
      </c>
      <c r="K153" t="str">
        <f t="shared" si="21"/>
        <v>11204</v>
      </c>
    </row>
    <row r="154" spans="1:11" customFormat="1" x14ac:dyDescent="0.25">
      <c r="A154" t="str">
        <f t="shared" si="19"/>
        <v>11</v>
      </c>
      <c r="B154" t="s">
        <v>237</v>
      </c>
      <c r="C154" t="str">
        <f t="shared" si="20"/>
        <v>004</v>
      </c>
      <c r="D154" t="s">
        <v>241</v>
      </c>
      <c r="E154" t="str">
        <f t="shared" si="17"/>
        <v>04</v>
      </c>
      <c r="F154" t="str">
        <f>"022"</f>
        <v>022</v>
      </c>
      <c r="G154" t="str">
        <f>""</f>
        <v/>
      </c>
      <c r="H154" t="s">
        <v>1</v>
      </c>
      <c r="I154" t="s">
        <v>1263</v>
      </c>
      <c r="J154" t="s">
        <v>4398</v>
      </c>
      <c r="K154" t="str">
        <f t="shared" si="21"/>
        <v>11204</v>
      </c>
    </row>
    <row r="155" spans="1:11" customFormat="1" x14ac:dyDescent="0.25">
      <c r="A155" t="str">
        <f t="shared" si="19"/>
        <v>11</v>
      </c>
      <c r="B155" t="s">
        <v>237</v>
      </c>
      <c r="C155" t="str">
        <f t="shared" si="20"/>
        <v>004</v>
      </c>
      <c r="D155" t="s">
        <v>241</v>
      </c>
      <c r="E155" t="str">
        <f t="shared" si="17"/>
        <v>04</v>
      </c>
      <c r="F155" t="str">
        <f>"022"</f>
        <v>022</v>
      </c>
      <c r="G155" t="str">
        <f>""</f>
        <v/>
      </c>
      <c r="H155" t="s">
        <v>0</v>
      </c>
      <c r="I155" t="s">
        <v>1263</v>
      </c>
      <c r="J155" t="s">
        <v>4398</v>
      </c>
      <c r="K155" t="str">
        <f t="shared" si="21"/>
        <v>11204</v>
      </c>
    </row>
    <row r="156" spans="1:11" customFormat="1" x14ac:dyDescent="0.25">
      <c r="A156" t="str">
        <f t="shared" si="19"/>
        <v>11</v>
      </c>
      <c r="B156" t="s">
        <v>237</v>
      </c>
      <c r="C156" t="str">
        <f t="shared" si="20"/>
        <v>004</v>
      </c>
      <c r="D156" t="s">
        <v>241</v>
      </c>
      <c r="E156" t="str">
        <f t="shared" si="17"/>
        <v>04</v>
      </c>
      <c r="F156" t="str">
        <f>"023"</f>
        <v>023</v>
      </c>
      <c r="G156" t="str">
        <f>""</f>
        <v/>
      </c>
      <c r="H156" t="s">
        <v>1</v>
      </c>
      <c r="I156" t="s">
        <v>1231</v>
      </c>
      <c r="J156" t="s">
        <v>4366</v>
      </c>
      <c r="K156" t="str">
        <f>"11202"</f>
        <v>11202</v>
      </c>
    </row>
    <row r="157" spans="1:11" customFormat="1" x14ac:dyDescent="0.25">
      <c r="A157" t="str">
        <f t="shared" si="19"/>
        <v>11</v>
      </c>
      <c r="B157" t="s">
        <v>237</v>
      </c>
      <c r="C157" t="str">
        <f t="shared" si="20"/>
        <v>004</v>
      </c>
      <c r="D157" t="s">
        <v>241</v>
      </c>
      <c r="E157" t="str">
        <f t="shared" si="17"/>
        <v>04</v>
      </c>
      <c r="F157" t="str">
        <f>"023"</f>
        <v>023</v>
      </c>
      <c r="G157" t="str">
        <f>""</f>
        <v/>
      </c>
      <c r="H157" t="s">
        <v>0</v>
      </c>
      <c r="I157" t="s">
        <v>1231</v>
      </c>
      <c r="J157" t="s">
        <v>4366</v>
      </c>
      <c r="K157" t="str">
        <f>"11202"</f>
        <v>11202</v>
      </c>
    </row>
    <row r="158" spans="1:11" customFormat="1" x14ac:dyDescent="0.25">
      <c r="A158" t="str">
        <f t="shared" si="19"/>
        <v>11</v>
      </c>
      <c r="B158" t="s">
        <v>237</v>
      </c>
      <c r="C158" t="str">
        <f t="shared" si="20"/>
        <v>004</v>
      </c>
      <c r="D158" t="s">
        <v>241</v>
      </c>
      <c r="E158" t="str">
        <f t="shared" si="17"/>
        <v>04</v>
      </c>
      <c r="F158" t="str">
        <f>"024"</f>
        <v>024</v>
      </c>
      <c r="G158" t="str">
        <f>""</f>
        <v/>
      </c>
      <c r="H158" t="s">
        <v>1</v>
      </c>
      <c r="I158" t="s">
        <v>1258</v>
      </c>
      <c r="J158" t="s">
        <v>4393</v>
      </c>
      <c r="K158" t="str">
        <f>"11204"</f>
        <v>11204</v>
      </c>
    </row>
    <row r="159" spans="1:11" customFormat="1" x14ac:dyDescent="0.25">
      <c r="A159" t="str">
        <f t="shared" si="19"/>
        <v>11</v>
      </c>
      <c r="B159" t="s">
        <v>237</v>
      </c>
      <c r="C159" t="str">
        <f t="shared" si="20"/>
        <v>004</v>
      </c>
      <c r="D159" t="s">
        <v>241</v>
      </c>
      <c r="E159" t="str">
        <f t="shared" si="17"/>
        <v>04</v>
      </c>
      <c r="F159" t="str">
        <f>"024"</f>
        <v>024</v>
      </c>
      <c r="G159" t="str">
        <f>""</f>
        <v/>
      </c>
      <c r="H159" t="s">
        <v>0</v>
      </c>
      <c r="I159" t="s">
        <v>1258</v>
      </c>
      <c r="J159" t="s">
        <v>4393</v>
      </c>
      <c r="K159" t="str">
        <f>"11204"</f>
        <v>11204</v>
      </c>
    </row>
    <row r="160" spans="1:11" customFormat="1" x14ac:dyDescent="0.25">
      <c r="A160" t="str">
        <f t="shared" si="19"/>
        <v>11</v>
      </c>
      <c r="B160" t="s">
        <v>237</v>
      </c>
      <c r="C160" t="str">
        <f t="shared" si="20"/>
        <v>004</v>
      </c>
      <c r="D160" t="s">
        <v>241</v>
      </c>
      <c r="E160" t="str">
        <f t="shared" si="17"/>
        <v>04</v>
      </c>
      <c r="F160" t="str">
        <f>"025"</f>
        <v>025</v>
      </c>
      <c r="G160" t="str">
        <f>""</f>
        <v/>
      </c>
      <c r="H160" t="s">
        <v>1</v>
      </c>
      <c r="I160" t="s">
        <v>1252</v>
      </c>
      <c r="J160" t="s">
        <v>4387</v>
      </c>
      <c r="K160" t="str">
        <f>"11203"</f>
        <v>11203</v>
      </c>
    </row>
    <row r="161" spans="1:11" customFormat="1" x14ac:dyDescent="0.25">
      <c r="A161" t="str">
        <f t="shared" si="19"/>
        <v>11</v>
      </c>
      <c r="B161" t="s">
        <v>237</v>
      </c>
      <c r="C161" t="str">
        <f t="shared" si="20"/>
        <v>004</v>
      </c>
      <c r="D161" t="s">
        <v>241</v>
      </c>
      <c r="E161" t="str">
        <f t="shared" si="17"/>
        <v>04</v>
      </c>
      <c r="F161" t="str">
        <f>"025"</f>
        <v>025</v>
      </c>
      <c r="G161" t="str">
        <f>""</f>
        <v/>
      </c>
      <c r="H161" t="s">
        <v>0</v>
      </c>
      <c r="I161" t="s">
        <v>1252</v>
      </c>
      <c r="J161" t="s">
        <v>4387</v>
      </c>
      <c r="K161" t="str">
        <f>"11203"</f>
        <v>11203</v>
      </c>
    </row>
    <row r="162" spans="1:11" customFormat="1" x14ac:dyDescent="0.25">
      <c r="A162" t="str">
        <f t="shared" si="19"/>
        <v>11</v>
      </c>
      <c r="B162" t="s">
        <v>237</v>
      </c>
      <c r="C162" t="str">
        <f t="shared" ref="C162:C169" si="22">"005"</f>
        <v>005</v>
      </c>
      <c r="D162" t="s">
        <v>242</v>
      </c>
      <c r="E162" t="str">
        <f>"01"</f>
        <v>01</v>
      </c>
      <c r="F162" t="str">
        <f>"001"</f>
        <v>001</v>
      </c>
      <c r="G162" t="str">
        <f>""</f>
        <v/>
      </c>
      <c r="H162" t="s">
        <v>1</v>
      </c>
      <c r="I162" t="s">
        <v>1264</v>
      </c>
      <c r="J162" t="s">
        <v>4399</v>
      </c>
      <c r="K162" t="str">
        <f>"11680"</f>
        <v>11680</v>
      </c>
    </row>
    <row r="163" spans="1:11" customFormat="1" x14ac:dyDescent="0.25">
      <c r="A163" t="str">
        <f t="shared" si="19"/>
        <v>11</v>
      </c>
      <c r="B163" t="s">
        <v>237</v>
      </c>
      <c r="C163" t="str">
        <f t="shared" si="22"/>
        <v>005</v>
      </c>
      <c r="D163" t="s">
        <v>242</v>
      </c>
      <c r="E163" t="str">
        <f>"01"</f>
        <v>01</v>
      </c>
      <c r="F163" t="str">
        <f>"001"</f>
        <v>001</v>
      </c>
      <c r="G163" t="str">
        <f>""</f>
        <v/>
      </c>
      <c r="H163" t="s">
        <v>0</v>
      </c>
      <c r="I163" t="s">
        <v>1265</v>
      </c>
      <c r="J163" t="s">
        <v>4400</v>
      </c>
      <c r="K163" t="str">
        <f>"11680"</f>
        <v>11680</v>
      </c>
    </row>
    <row r="164" spans="1:11" customFormat="1" x14ac:dyDescent="0.25">
      <c r="A164" t="str">
        <f t="shared" si="19"/>
        <v>11</v>
      </c>
      <c r="B164" t="s">
        <v>237</v>
      </c>
      <c r="C164" t="str">
        <f t="shared" si="22"/>
        <v>005</v>
      </c>
      <c r="D164" t="s">
        <v>242</v>
      </c>
      <c r="E164" t="str">
        <f>"01"</f>
        <v>01</v>
      </c>
      <c r="F164" t="str">
        <f>"003"</f>
        <v>003</v>
      </c>
      <c r="G164" t="str">
        <f>""</f>
        <v/>
      </c>
      <c r="H164" t="s">
        <v>1</v>
      </c>
      <c r="I164" t="s">
        <v>1266</v>
      </c>
      <c r="J164" t="s">
        <v>4401</v>
      </c>
      <c r="K164" t="str">
        <f>"11680"</f>
        <v>11680</v>
      </c>
    </row>
    <row r="165" spans="1:11" customFormat="1" x14ac:dyDescent="0.25">
      <c r="A165" t="str">
        <f t="shared" si="19"/>
        <v>11</v>
      </c>
      <c r="B165" t="s">
        <v>237</v>
      </c>
      <c r="C165" t="str">
        <f t="shared" si="22"/>
        <v>005</v>
      </c>
      <c r="D165" t="s">
        <v>242</v>
      </c>
      <c r="E165" t="str">
        <f>"01"</f>
        <v>01</v>
      </c>
      <c r="F165" t="str">
        <f>"003"</f>
        <v>003</v>
      </c>
      <c r="G165" t="str">
        <f>""</f>
        <v/>
      </c>
      <c r="H165" t="s">
        <v>0</v>
      </c>
      <c r="I165" t="s">
        <v>1266</v>
      </c>
      <c r="J165" t="s">
        <v>4401</v>
      </c>
      <c r="K165" t="str">
        <f>"11680"</f>
        <v>11680</v>
      </c>
    </row>
    <row r="166" spans="1:11" customFormat="1" x14ac:dyDescent="0.25">
      <c r="A166" t="str">
        <f t="shared" si="19"/>
        <v>11</v>
      </c>
      <c r="B166" t="s">
        <v>237</v>
      </c>
      <c r="C166" t="str">
        <f t="shared" si="22"/>
        <v>005</v>
      </c>
      <c r="D166" t="s">
        <v>242</v>
      </c>
      <c r="E166" t="str">
        <f>"01"</f>
        <v>01</v>
      </c>
      <c r="F166" t="str">
        <f>"004"</f>
        <v>004</v>
      </c>
      <c r="G166" t="str">
        <f>""</f>
        <v/>
      </c>
      <c r="H166" t="s">
        <v>3</v>
      </c>
      <c r="I166" t="s">
        <v>1267</v>
      </c>
      <c r="J166" t="s">
        <v>4402</v>
      </c>
      <c r="K166" t="str">
        <f>"11680"</f>
        <v>11680</v>
      </c>
    </row>
    <row r="167" spans="1:11" customFormat="1" x14ac:dyDescent="0.25">
      <c r="A167" t="str">
        <f t="shared" si="19"/>
        <v>11</v>
      </c>
      <c r="B167" t="s">
        <v>237</v>
      </c>
      <c r="C167" t="str">
        <f t="shared" si="22"/>
        <v>005</v>
      </c>
      <c r="D167" t="s">
        <v>242</v>
      </c>
      <c r="E167" t="str">
        <f>"02"</f>
        <v>02</v>
      </c>
      <c r="F167" t="str">
        <f>"001"</f>
        <v>001</v>
      </c>
      <c r="G167" t="str">
        <f>"01"</f>
        <v>01</v>
      </c>
      <c r="H167" t="s">
        <v>1</v>
      </c>
      <c r="I167" t="s">
        <v>1268</v>
      </c>
      <c r="J167" t="s">
        <v>4403</v>
      </c>
      <c r="K167" t="str">
        <f>"11689"</f>
        <v>11689</v>
      </c>
    </row>
    <row r="168" spans="1:11" customFormat="1" x14ac:dyDescent="0.25">
      <c r="A168" t="str">
        <f t="shared" si="19"/>
        <v>11</v>
      </c>
      <c r="B168" t="s">
        <v>237</v>
      </c>
      <c r="C168" t="str">
        <f t="shared" si="22"/>
        <v>005</v>
      </c>
      <c r="D168" t="s">
        <v>242</v>
      </c>
      <c r="E168" t="str">
        <f>"02"</f>
        <v>02</v>
      </c>
      <c r="F168" t="str">
        <f>"001"</f>
        <v>001</v>
      </c>
      <c r="G168" t="str">
        <f>"02"</f>
        <v>02</v>
      </c>
      <c r="H168" t="s">
        <v>0</v>
      </c>
      <c r="I168" t="s">
        <v>1269</v>
      </c>
      <c r="J168" t="s">
        <v>4404</v>
      </c>
      <c r="K168" t="str">
        <f>"11680"</f>
        <v>11680</v>
      </c>
    </row>
    <row r="169" spans="1:11" customFormat="1" x14ac:dyDescent="0.25">
      <c r="A169" t="str">
        <f t="shared" si="19"/>
        <v>11</v>
      </c>
      <c r="B169" t="s">
        <v>237</v>
      </c>
      <c r="C169" t="str">
        <f t="shared" si="22"/>
        <v>005</v>
      </c>
      <c r="D169" t="s">
        <v>242</v>
      </c>
      <c r="E169" t="str">
        <f>"02"</f>
        <v>02</v>
      </c>
      <c r="F169" t="str">
        <f>"001"</f>
        <v>001</v>
      </c>
      <c r="G169" t="str">
        <f>"02"</f>
        <v>02</v>
      </c>
      <c r="H169" t="s">
        <v>2</v>
      </c>
      <c r="I169" t="s">
        <v>1269</v>
      </c>
      <c r="J169" t="s">
        <v>4404</v>
      </c>
      <c r="K169" t="str">
        <f>"11680"</f>
        <v>11680</v>
      </c>
    </row>
    <row r="170" spans="1:11" customFormat="1" x14ac:dyDescent="0.25">
      <c r="A170" t="str">
        <f t="shared" si="19"/>
        <v>11</v>
      </c>
      <c r="B170" t="s">
        <v>237</v>
      </c>
      <c r="C170" t="str">
        <f t="shared" ref="C170:C212" si="23">"006"</f>
        <v>006</v>
      </c>
      <c r="D170" t="s">
        <v>243</v>
      </c>
      <c r="E170" t="str">
        <f t="shared" ref="E170:E177" si="24">"01"</f>
        <v>01</v>
      </c>
      <c r="F170" t="str">
        <f>"001"</f>
        <v>001</v>
      </c>
      <c r="G170" t="str">
        <f>""</f>
        <v/>
      </c>
      <c r="H170" t="s">
        <v>1</v>
      </c>
      <c r="I170" t="s">
        <v>1270</v>
      </c>
      <c r="J170" t="s">
        <v>4405</v>
      </c>
      <c r="K170" t="str">
        <f t="shared" ref="K170:K199" si="25">"11630"</f>
        <v>11630</v>
      </c>
    </row>
    <row r="171" spans="1:11" customFormat="1" x14ac:dyDescent="0.25">
      <c r="A171" t="str">
        <f t="shared" si="19"/>
        <v>11</v>
      </c>
      <c r="B171" t="s">
        <v>237</v>
      </c>
      <c r="C171" t="str">
        <f t="shared" si="23"/>
        <v>006</v>
      </c>
      <c r="D171" t="s">
        <v>243</v>
      </c>
      <c r="E171" t="str">
        <f t="shared" si="24"/>
        <v>01</v>
      </c>
      <c r="F171" t="str">
        <f>"001"</f>
        <v>001</v>
      </c>
      <c r="G171" t="str">
        <f>""</f>
        <v/>
      </c>
      <c r="H171" t="s">
        <v>0</v>
      </c>
      <c r="I171" t="s">
        <v>1270</v>
      </c>
      <c r="J171" t="s">
        <v>4405</v>
      </c>
      <c r="K171" t="str">
        <f t="shared" si="25"/>
        <v>11630</v>
      </c>
    </row>
    <row r="172" spans="1:11" customFormat="1" x14ac:dyDescent="0.25">
      <c r="A172" t="str">
        <f t="shared" si="19"/>
        <v>11</v>
      </c>
      <c r="B172" t="s">
        <v>237</v>
      </c>
      <c r="C172" t="str">
        <f t="shared" si="23"/>
        <v>006</v>
      </c>
      <c r="D172" t="s">
        <v>243</v>
      </c>
      <c r="E172" t="str">
        <f t="shared" si="24"/>
        <v>01</v>
      </c>
      <c r="F172" t="str">
        <f>"003"</f>
        <v>003</v>
      </c>
      <c r="G172" t="str">
        <f>""</f>
        <v/>
      </c>
      <c r="H172" t="s">
        <v>3</v>
      </c>
      <c r="I172" t="s">
        <v>1271</v>
      </c>
      <c r="J172" t="s">
        <v>4406</v>
      </c>
      <c r="K172" t="str">
        <f t="shared" si="25"/>
        <v>11630</v>
      </c>
    </row>
    <row r="173" spans="1:11" customFormat="1" x14ac:dyDescent="0.25">
      <c r="A173" t="str">
        <f t="shared" si="19"/>
        <v>11</v>
      </c>
      <c r="B173" t="s">
        <v>237</v>
      </c>
      <c r="C173" t="str">
        <f t="shared" si="23"/>
        <v>006</v>
      </c>
      <c r="D173" t="s">
        <v>243</v>
      </c>
      <c r="E173" t="str">
        <f t="shared" si="24"/>
        <v>01</v>
      </c>
      <c r="F173" t="str">
        <f>"004"</f>
        <v>004</v>
      </c>
      <c r="G173" t="str">
        <f>""</f>
        <v/>
      </c>
      <c r="H173" t="s">
        <v>1</v>
      </c>
      <c r="I173" t="s">
        <v>1272</v>
      </c>
      <c r="J173" t="s">
        <v>4407</v>
      </c>
      <c r="K173" t="str">
        <f t="shared" si="25"/>
        <v>11630</v>
      </c>
    </row>
    <row r="174" spans="1:11" customFormat="1" x14ac:dyDescent="0.25">
      <c r="A174" t="str">
        <f t="shared" si="19"/>
        <v>11</v>
      </c>
      <c r="B174" t="s">
        <v>237</v>
      </c>
      <c r="C174" t="str">
        <f t="shared" si="23"/>
        <v>006</v>
      </c>
      <c r="D174" t="s">
        <v>243</v>
      </c>
      <c r="E174" t="str">
        <f t="shared" si="24"/>
        <v>01</v>
      </c>
      <c r="F174" t="str">
        <f>"004"</f>
        <v>004</v>
      </c>
      <c r="G174" t="str">
        <f>""</f>
        <v/>
      </c>
      <c r="H174" t="s">
        <v>0</v>
      </c>
      <c r="I174" t="s">
        <v>1272</v>
      </c>
      <c r="J174" t="s">
        <v>4407</v>
      </c>
      <c r="K174" t="str">
        <f t="shared" si="25"/>
        <v>11630</v>
      </c>
    </row>
    <row r="175" spans="1:11" customFormat="1" x14ac:dyDescent="0.25">
      <c r="A175" t="str">
        <f t="shared" si="19"/>
        <v>11</v>
      </c>
      <c r="B175" t="s">
        <v>237</v>
      </c>
      <c r="C175" t="str">
        <f t="shared" si="23"/>
        <v>006</v>
      </c>
      <c r="D175" t="s">
        <v>243</v>
      </c>
      <c r="E175" t="str">
        <f t="shared" si="24"/>
        <v>01</v>
      </c>
      <c r="F175" t="str">
        <f>"005"</f>
        <v>005</v>
      </c>
      <c r="G175" t="str">
        <f>""</f>
        <v/>
      </c>
      <c r="H175" t="s">
        <v>3</v>
      </c>
      <c r="I175" t="s">
        <v>1271</v>
      </c>
      <c r="J175" t="s">
        <v>4406</v>
      </c>
      <c r="K175" t="str">
        <f t="shared" si="25"/>
        <v>11630</v>
      </c>
    </row>
    <row r="176" spans="1:11" customFormat="1" x14ac:dyDescent="0.25">
      <c r="A176" t="str">
        <f t="shared" si="19"/>
        <v>11</v>
      </c>
      <c r="B176" t="s">
        <v>237</v>
      </c>
      <c r="C176" t="str">
        <f t="shared" si="23"/>
        <v>006</v>
      </c>
      <c r="D176" t="s">
        <v>243</v>
      </c>
      <c r="E176" t="str">
        <f t="shared" si="24"/>
        <v>01</v>
      </c>
      <c r="F176" t="str">
        <f>"006"</f>
        <v>006</v>
      </c>
      <c r="G176" t="str">
        <f>""</f>
        <v/>
      </c>
      <c r="H176" t="s">
        <v>1</v>
      </c>
      <c r="I176" t="s">
        <v>1272</v>
      </c>
      <c r="J176" t="s">
        <v>4407</v>
      </c>
      <c r="K176" t="str">
        <f t="shared" si="25"/>
        <v>11630</v>
      </c>
    </row>
    <row r="177" spans="1:11" customFormat="1" x14ac:dyDescent="0.25">
      <c r="A177" t="str">
        <f t="shared" si="19"/>
        <v>11</v>
      </c>
      <c r="B177" t="s">
        <v>237</v>
      </c>
      <c r="C177" t="str">
        <f t="shared" si="23"/>
        <v>006</v>
      </c>
      <c r="D177" t="s">
        <v>243</v>
      </c>
      <c r="E177" t="str">
        <f t="shared" si="24"/>
        <v>01</v>
      </c>
      <c r="F177" t="str">
        <f>"006"</f>
        <v>006</v>
      </c>
      <c r="G177" t="str">
        <f>""</f>
        <v/>
      </c>
      <c r="H177" t="s">
        <v>0</v>
      </c>
      <c r="I177" t="s">
        <v>1272</v>
      </c>
      <c r="J177" t="s">
        <v>4407</v>
      </c>
      <c r="K177" t="str">
        <f t="shared" si="25"/>
        <v>11630</v>
      </c>
    </row>
    <row r="178" spans="1:11" customFormat="1" x14ac:dyDescent="0.25">
      <c r="A178" t="str">
        <f t="shared" si="19"/>
        <v>11</v>
      </c>
      <c r="B178" t="s">
        <v>237</v>
      </c>
      <c r="C178" t="str">
        <f t="shared" si="23"/>
        <v>006</v>
      </c>
      <c r="D178" t="s">
        <v>243</v>
      </c>
      <c r="E178" t="str">
        <f t="shared" ref="E178:E197" si="26">"02"</f>
        <v>02</v>
      </c>
      <c r="F178" t="str">
        <f>"001"</f>
        <v>001</v>
      </c>
      <c r="G178" t="str">
        <f>""</f>
        <v/>
      </c>
      <c r="H178" t="s">
        <v>1</v>
      </c>
      <c r="I178" t="s">
        <v>1273</v>
      </c>
      <c r="J178" t="s">
        <v>4408</v>
      </c>
      <c r="K178" t="str">
        <f t="shared" si="25"/>
        <v>11630</v>
      </c>
    </row>
    <row r="179" spans="1:11" customFormat="1" x14ac:dyDescent="0.25">
      <c r="A179" t="str">
        <f t="shared" si="19"/>
        <v>11</v>
      </c>
      <c r="B179" t="s">
        <v>237</v>
      </c>
      <c r="C179" t="str">
        <f t="shared" si="23"/>
        <v>006</v>
      </c>
      <c r="D179" t="s">
        <v>243</v>
      </c>
      <c r="E179" t="str">
        <f t="shared" si="26"/>
        <v>02</v>
      </c>
      <c r="F179" t="str">
        <f>"001"</f>
        <v>001</v>
      </c>
      <c r="G179" t="str">
        <f>""</f>
        <v/>
      </c>
      <c r="H179" t="s">
        <v>0</v>
      </c>
      <c r="I179" t="s">
        <v>1273</v>
      </c>
      <c r="J179" t="s">
        <v>4408</v>
      </c>
      <c r="K179" t="str">
        <f t="shared" si="25"/>
        <v>11630</v>
      </c>
    </row>
    <row r="180" spans="1:11" customFormat="1" x14ac:dyDescent="0.25">
      <c r="A180" t="str">
        <f t="shared" si="19"/>
        <v>11</v>
      </c>
      <c r="B180" t="s">
        <v>237</v>
      </c>
      <c r="C180" t="str">
        <f t="shared" si="23"/>
        <v>006</v>
      </c>
      <c r="D180" t="s">
        <v>243</v>
      </c>
      <c r="E180" t="str">
        <f t="shared" si="26"/>
        <v>02</v>
      </c>
      <c r="F180" t="str">
        <f>"002"</f>
        <v>002</v>
      </c>
      <c r="G180" t="str">
        <f>""</f>
        <v/>
      </c>
      <c r="H180" t="s">
        <v>1</v>
      </c>
      <c r="I180" t="s">
        <v>19</v>
      </c>
      <c r="J180" t="s">
        <v>4409</v>
      </c>
      <c r="K180" t="str">
        <f t="shared" si="25"/>
        <v>11630</v>
      </c>
    </row>
    <row r="181" spans="1:11" customFormat="1" x14ac:dyDescent="0.25">
      <c r="A181" t="str">
        <f t="shared" si="19"/>
        <v>11</v>
      </c>
      <c r="B181" t="s">
        <v>237</v>
      </c>
      <c r="C181" t="str">
        <f t="shared" si="23"/>
        <v>006</v>
      </c>
      <c r="D181" t="s">
        <v>243</v>
      </c>
      <c r="E181" t="str">
        <f t="shared" si="26"/>
        <v>02</v>
      </c>
      <c r="F181" t="str">
        <f>"002"</f>
        <v>002</v>
      </c>
      <c r="G181" t="str">
        <f>""</f>
        <v/>
      </c>
      <c r="H181" t="s">
        <v>0</v>
      </c>
      <c r="I181" t="s">
        <v>19</v>
      </c>
      <c r="J181" t="s">
        <v>4409</v>
      </c>
      <c r="K181" t="str">
        <f t="shared" si="25"/>
        <v>11630</v>
      </c>
    </row>
    <row r="182" spans="1:11" customFormat="1" x14ac:dyDescent="0.25">
      <c r="A182" t="str">
        <f t="shared" si="19"/>
        <v>11</v>
      </c>
      <c r="B182" t="s">
        <v>237</v>
      </c>
      <c r="C182" t="str">
        <f t="shared" si="23"/>
        <v>006</v>
      </c>
      <c r="D182" t="s">
        <v>243</v>
      </c>
      <c r="E182" t="str">
        <f t="shared" si="26"/>
        <v>02</v>
      </c>
      <c r="F182" t="str">
        <f>"003"</f>
        <v>003</v>
      </c>
      <c r="G182" t="str">
        <f>""</f>
        <v/>
      </c>
      <c r="H182" t="s">
        <v>1</v>
      </c>
      <c r="I182" t="s">
        <v>1274</v>
      </c>
      <c r="J182" t="s">
        <v>4410</v>
      </c>
      <c r="K182" t="str">
        <f t="shared" si="25"/>
        <v>11630</v>
      </c>
    </row>
    <row r="183" spans="1:11" customFormat="1" x14ac:dyDescent="0.25">
      <c r="A183" t="str">
        <f t="shared" si="19"/>
        <v>11</v>
      </c>
      <c r="B183" t="s">
        <v>237</v>
      </c>
      <c r="C183" t="str">
        <f t="shared" si="23"/>
        <v>006</v>
      </c>
      <c r="D183" t="s">
        <v>243</v>
      </c>
      <c r="E183" t="str">
        <f t="shared" si="26"/>
        <v>02</v>
      </c>
      <c r="F183" t="str">
        <f>"003"</f>
        <v>003</v>
      </c>
      <c r="G183" t="str">
        <f>""</f>
        <v/>
      </c>
      <c r="H183" t="s">
        <v>0</v>
      </c>
      <c r="I183" t="s">
        <v>1274</v>
      </c>
      <c r="J183" t="s">
        <v>4410</v>
      </c>
      <c r="K183" t="str">
        <f t="shared" si="25"/>
        <v>11630</v>
      </c>
    </row>
    <row r="184" spans="1:11" customFormat="1" x14ac:dyDescent="0.25">
      <c r="A184" t="str">
        <f t="shared" si="19"/>
        <v>11</v>
      </c>
      <c r="B184" t="s">
        <v>237</v>
      </c>
      <c r="C184" t="str">
        <f t="shared" si="23"/>
        <v>006</v>
      </c>
      <c r="D184" t="s">
        <v>243</v>
      </c>
      <c r="E184" t="str">
        <f t="shared" si="26"/>
        <v>02</v>
      </c>
      <c r="F184" t="str">
        <f>"004"</f>
        <v>004</v>
      </c>
      <c r="G184" t="str">
        <f>""</f>
        <v/>
      </c>
      <c r="H184" t="s">
        <v>3</v>
      </c>
      <c r="I184" t="s">
        <v>1275</v>
      </c>
      <c r="J184" t="s">
        <v>4410</v>
      </c>
      <c r="K184" t="str">
        <f t="shared" si="25"/>
        <v>11630</v>
      </c>
    </row>
    <row r="185" spans="1:11" customFormat="1" x14ac:dyDescent="0.25">
      <c r="A185" t="str">
        <f t="shared" si="19"/>
        <v>11</v>
      </c>
      <c r="B185" t="s">
        <v>237</v>
      </c>
      <c r="C185" t="str">
        <f t="shared" si="23"/>
        <v>006</v>
      </c>
      <c r="D185" t="s">
        <v>243</v>
      </c>
      <c r="E185" t="str">
        <f t="shared" si="26"/>
        <v>02</v>
      </c>
      <c r="F185" t="str">
        <f>"005"</f>
        <v>005</v>
      </c>
      <c r="G185" t="str">
        <f>""</f>
        <v/>
      </c>
      <c r="H185" t="s">
        <v>1</v>
      </c>
      <c r="I185" t="s">
        <v>1276</v>
      </c>
      <c r="J185" t="s">
        <v>4411</v>
      </c>
      <c r="K185" t="str">
        <f t="shared" si="25"/>
        <v>11630</v>
      </c>
    </row>
    <row r="186" spans="1:11" customFormat="1" x14ac:dyDescent="0.25">
      <c r="A186" t="str">
        <f t="shared" si="19"/>
        <v>11</v>
      </c>
      <c r="B186" t="s">
        <v>237</v>
      </c>
      <c r="C186" t="str">
        <f t="shared" si="23"/>
        <v>006</v>
      </c>
      <c r="D186" t="s">
        <v>243</v>
      </c>
      <c r="E186" t="str">
        <f t="shared" si="26"/>
        <v>02</v>
      </c>
      <c r="F186" t="str">
        <f>"005"</f>
        <v>005</v>
      </c>
      <c r="G186" t="str">
        <f>""</f>
        <v/>
      </c>
      <c r="H186" t="s">
        <v>0</v>
      </c>
      <c r="I186" t="s">
        <v>1276</v>
      </c>
      <c r="J186" t="s">
        <v>4411</v>
      </c>
      <c r="K186" t="str">
        <f t="shared" si="25"/>
        <v>11630</v>
      </c>
    </row>
    <row r="187" spans="1:11" customFormat="1" x14ac:dyDescent="0.25">
      <c r="A187" t="str">
        <f t="shared" si="19"/>
        <v>11</v>
      </c>
      <c r="B187" t="s">
        <v>237</v>
      </c>
      <c r="C187" t="str">
        <f t="shared" si="23"/>
        <v>006</v>
      </c>
      <c r="D187" t="s">
        <v>243</v>
      </c>
      <c r="E187" t="str">
        <f t="shared" si="26"/>
        <v>02</v>
      </c>
      <c r="F187" t="str">
        <f>"006"</f>
        <v>006</v>
      </c>
      <c r="G187" t="str">
        <f>""</f>
        <v/>
      </c>
      <c r="H187" t="s">
        <v>3</v>
      </c>
      <c r="I187" t="s">
        <v>1277</v>
      </c>
      <c r="J187" t="s">
        <v>4412</v>
      </c>
      <c r="K187" t="str">
        <f t="shared" si="25"/>
        <v>11630</v>
      </c>
    </row>
    <row r="188" spans="1:11" customFormat="1" x14ac:dyDescent="0.25">
      <c r="A188" t="str">
        <f t="shared" si="19"/>
        <v>11</v>
      </c>
      <c r="B188" t="s">
        <v>237</v>
      </c>
      <c r="C188" t="str">
        <f t="shared" si="23"/>
        <v>006</v>
      </c>
      <c r="D188" t="s">
        <v>243</v>
      </c>
      <c r="E188" t="str">
        <f t="shared" si="26"/>
        <v>02</v>
      </c>
      <c r="F188" t="str">
        <f>"007"</f>
        <v>007</v>
      </c>
      <c r="G188" t="str">
        <f>""</f>
        <v/>
      </c>
      <c r="H188" t="s">
        <v>1</v>
      </c>
      <c r="I188" t="s">
        <v>1278</v>
      </c>
      <c r="J188" t="s">
        <v>4413</v>
      </c>
      <c r="K188" t="str">
        <f t="shared" si="25"/>
        <v>11630</v>
      </c>
    </row>
    <row r="189" spans="1:11" customFormat="1" x14ac:dyDescent="0.25">
      <c r="A189" t="str">
        <f t="shared" si="19"/>
        <v>11</v>
      </c>
      <c r="B189" t="s">
        <v>237</v>
      </c>
      <c r="C189" t="str">
        <f t="shared" si="23"/>
        <v>006</v>
      </c>
      <c r="D189" t="s">
        <v>243</v>
      </c>
      <c r="E189" t="str">
        <f t="shared" si="26"/>
        <v>02</v>
      </c>
      <c r="F189" t="str">
        <f>"007"</f>
        <v>007</v>
      </c>
      <c r="G189" t="str">
        <f>""</f>
        <v/>
      </c>
      <c r="H189" t="s">
        <v>0</v>
      </c>
      <c r="I189" t="s">
        <v>1278</v>
      </c>
      <c r="J189" t="s">
        <v>4413</v>
      </c>
      <c r="K189" t="str">
        <f t="shared" si="25"/>
        <v>11630</v>
      </c>
    </row>
    <row r="190" spans="1:11" customFormat="1" x14ac:dyDescent="0.25">
      <c r="A190" t="str">
        <f t="shared" si="19"/>
        <v>11</v>
      </c>
      <c r="B190" t="s">
        <v>237</v>
      </c>
      <c r="C190" t="str">
        <f t="shared" si="23"/>
        <v>006</v>
      </c>
      <c r="D190" t="s">
        <v>243</v>
      </c>
      <c r="E190" t="str">
        <f t="shared" si="26"/>
        <v>02</v>
      </c>
      <c r="F190" t="str">
        <f>"008"</f>
        <v>008</v>
      </c>
      <c r="G190" t="str">
        <f>""</f>
        <v/>
      </c>
      <c r="H190" t="s">
        <v>1</v>
      </c>
      <c r="I190" t="s">
        <v>1278</v>
      </c>
      <c r="J190" t="s">
        <v>4413</v>
      </c>
      <c r="K190" t="str">
        <f t="shared" si="25"/>
        <v>11630</v>
      </c>
    </row>
    <row r="191" spans="1:11" customFormat="1" x14ac:dyDescent="0.25">
      <c r="A191" t="str">
        <f t="shared" si="19"/>
        <v>11</v>
      </c>
      <c r="B191" t="s">
        <v>237</v>
      </c>
      <c r="C191" t="str">
        <f t="shared" si="23"/>
        <v>006</v>
      </c>
      <c r="D191" t="s">
        <v>243</v>
      </c>
      <c r="E191" t="str">
        <f t="shared" si="26"/>
        <v>02</v>
      </c>
      <c r="F191" t="str">
        <f>"008"</f>
        <v>008</v>
      </c>
      <c r="G191" t="str">
        <f>""</f>
        <v/>
      </c>
      <c r="H191" t="s">
        <v>0</v>
      </c>
      <c r="I191" t="s">
        <v>1278</v>
      </c>
      <c r="J191" t="s">
        <v>4413</v>
      </c>
      <c r="K191" t="str">
        <f t="shared" si="25"/>
        <v>11630</v>
      </c>
    </row>
    <row r="192" spans="1:11" customFormat="1" x14ac:dyDescent="0.25">
      <c r="A192" t="str">
        <f t="shared" si="19"/>
        <v>11</v>
      </c>
      <c r="B192" t="s">
        <v>237</v>
      </c>
      <c r="C192" t="str">
        <f t="shared" si="23"/>
        <v>006</v>
      </c>
      <c r="D192" t="s">
        <v>243</v>
      </c>
      <c r="E192" t="str">
        <f t="shared" si="26"/>
        <v>02</v>
      </c>
      <c r="F192" t="str">
        <f>"009"</f>
        <v>009</v>
      </c>
      <c r="G192" t="str">
        <f>""</f>
        <v/>
      </c>
      <c r="H192" t="s">
        <v>1</v>
      </c>
      <c r="I192" t="s">
        <v>1276</v>
      </c>
      <c r="J192" t="s">
        <v>4411</v>
      </c>
      <c r="K192" t="str">
        <f t="shared" si="25"/>
        <v>11630</v>
      </c>
    </row>
    <row r="193" spans="1:11" customFormat="1" x14ac:dyDescent="0.25">
      <c r="A193" t="str">
        <f t="shared" si="19"/>
        <v>11</v>
      </c>
      <c r="B193" t="s">
        <v>237</v>
      </c>
      <c r="C193" t="str">
        <f t="shared" si="23"/>
        <v>006</v>
      </c>
      <c r="D193" t="s">
        <v>243</v>
      </c>
      <c r="E193" t="str">
        <f t="shared" si="26"/>
        <v>02</v>
      </c>
      <c r="F193" t="str">
        <f>"009"</f>
        <v>009</v>
      </c>
      <c r="G193" t="str">
        <f>""</f>
        <v/>
      </c>
      <c r="H193" t="s">
        <v>0</v>
      </c>
      <c r="I193" t="s">
        <v>1276</v>
      </c>
      <c r="J193" t="s">
        <v>4411</v>
      </c>
      <c r="K193" t="str">
        <f t="shared" si="25"/>
        <v>11630</v>
      </c>
    </row>
    <row r="194" spans="1:11" customFormat="1" x14ac:dyDescent="0.25">
      <c r="A194" t="str">
        <f t="shared" si="19"/>
        <v>11</v>
      </c>
      <c r="B194" t="s">
        <v>237</v>
      </c>
      <c r="C194" t="str">
        <f t="shared" si="23"/>
        <v>006</v>
      </c>
      <c r="D194" t="s">
        <v>243</v>
      </c>
      <c r="E194" t="str">
        <f t="shared" si="26"/>
        <v>02</v>
      </c>
      <c r="F194" t="str">
        <f>"010"</f>
        <v>010</v>
      </c>
      <c r="G194" t="str">
        <f>""</f>
        <v/>
      </c>
      <c r="H194" t="s">
        <v>1</v>
      </c>
      <c r="I194" t="s">
        <v>1276</v>
      </c>
      <c r="J194" t="s">
        <v>4411</v>
      </c>
      <c r="K194" t="str">
        <f t="shared" si="25"/>
        <v>11630</v>
      </c>
    </row>
    <row r="195" spans="1:11" customFormat="1" x14ac:dyDescent="0.25">
      <c r="A195" t="str">
        <f t="shared" ref="A195:A258" si="27">"11"</f>
        <v>11</v>
      </c>
      <c r="B195" t="s">
        <v>237</v>
      </c>
      <c r="C195" t="str">
        <f t="shared" si="23"/>
        <v>006</v>
      </c>
      <c r="D195" t="s">
        <v>243</v>
      </c>
      <c r="E195" t="str">
        <f t="shared" si="26"/>
        <v>02</v>
      </c>
      <c r="F195" t="str">
        <f>"010"</f>
        <v>010</v>
      </c>
      <c r="G195" t="str">
        <f>""</f>
        <v/>
      </c>
      <c r="H195" t="s">
        <v>0</v>
      </c>
      <c r="I195" t="s">
        <v>1276</v>
      </c>
      <c r="J195" t="s">
        <v>4411</v>
      </c>
      <c r="K195" t="str">
        <f t="shared" si="25"/>
        <v>11630</v>
      </c>
    </row>
    <row r="196" spans="1:11" customFormat="1" x14ac:dyDescent="0.25">
      <c r="A196" t="str">
        <f t="shared" si="27"/>
        <v>11</v>
      </c>
      <c r="B196" t="s">
        <v>237</v>
      </c>
      <c r="C196" t="str">
        <f t="shared" si="23"/>
        <v>006</v>
      </c>
      <c r="D196" t="s">
        <v>243</v>
      </c>
      <c r="E196" t="str">
        <f t="shared" si="26"/>
        <v>02</v>
      </c>
      <c r="F196" t="str">
        <f>"011"</f>
        <v>011</v>
      </c>
      <c r="G196" t="str">
        <f>""</f>
        <v/>
      </c>
      <c r="H196" t="s">
        <v>1</v>
      </c>
      <c r="I196" t="s">
        <v>1278</v>
      </c>
      <c r="J196" t="s">
        <v>4413</v>
      </c>
      <c r="K196" t="str">
        <f t="shared" si="25"/>
        <v>11630</v>
      </c>
    </row>
    <row r="197" spans="1:11" customFormat="1" x14ac:dyDescent="0.25">
      <c r="A197" t="str">
        <f t="shared" si="27"/>
        <v>11</v>
      </c>
      <c r="B197" t="s">
        <v>237</v>
      </c>
      <c r="C197" t="str">
        <f t="shared" si="23"/>
        <v>006</v>
      </c>
      <c r="D197" t="s">
        <v>243</v>
      </c>
      <c r="E197" t="str">
        <f t="shared" si="26"/>
        <v>02</v>
      </c>
      <c r="F197" t="str">
        <f>"011"</f>
        <v>011</v>
      </c>
      <c r="G197" t="str">
        <f>""</f>
        <v/>
      </c>
      <c r="H197" t="s">
        <v>0</v>
      </c>
      <c r="I197" t="s">
        <v>1278</v>
      </c>
      <c r="J197" t="s">
        <v>4413</v>
      </c>
      <c r="K197" t="str">
        <f t="shared" si="25"/>
        <v>11630</v>
      </c>
    </row>
    <row r="198" spans="1:11" customFormat="1" x14ac:dyDescent="0.25">
      <c r="A198" t="str">
        <f t="shared" si="27"/>
        <v>11</v>
      </c>
      <c r="B198" t="s">
        <v>237</v>
      </c>
      <c r="C198" t="str">
        <f t="shared" si="23"/>
        <v>006</v>
      </c>
      <c r="D198" t="s">
        <v>243</v>
      </c>
      <c r="E198" t="str">
        <f t="shared" ref="E198:E204" si="28">"03"</f>
        <v>03</v>
      </c>
      <c r="F198" t="str">
        <f>"001"</f>
        <v>001</v>
      </c>
      <c r="G198" t="str">
        <f>""</f>
        <v/>
      </c>
      <c r="H198" t="s">
        <v>1</v>
      </c>
      <c r="I198" t="s">
        <v>1276</v>
      </c>
      <c r="J198" t="s">
        <v>4411</v>
      </c>
      <c r="K198" t="str">
        <f t="shared" si="25"/>
        <v>11630</v>
      </c>
    </row>
    <row r="199" spans="1:11" customFormat="1" x14ac:dyDescent="0.25">
      <c r="A199" t="str">
        <f t="shared" si="27"/>
        <v>11</v>
      </c>
      <c r="B199" t="s">
        <v>237</v>
      </c>
      <c r="C199" t="str">
        <f t="shared" si="23"/>
        <v>006</v>
      </c>
      <c r="D199" t="s">
        <v>243</v>
      </c>
      <c r="E199" t="str">
        <f t="shared" si="28"/>
        <v>03</v>
      </c>
      <c r="F199" t="str">
        <f>"001"</f>
        <v>001</v>
      </c>
      <c r="G199" t="str">
        <f>""</f>
        <v/>
      </c>
      <c r="H199" t="s">
        <v>0</v>
      </c>
      <c r="I199" t="s">
        <v>1276</v>
      </c>
      <c r="J199" t="s">
        <v>4411</v>
      </c>
      <c r="K199" t="str">
        <f t="shared" si="25"/>
        <v>11630</v>
      </c>
    </row>
    <row r="200" spans="1:11" customFormat="1" x14ac:dyDescent="0.25">
      <c r="A200" t="str">
        <f t="shared" si="27"/>
        <v>11</v>
      </c>
      <c r="B200" t="s">
        <v>237</v>
      </c>
      <c r="C200" t="str">
        <f t="shared" si="23"/>
        <v>006</v>
      </c>
      <c r="D200" t="s">
        <v>243</v>
      </c>
      <c r="E200" t="str">
        <f t="shared" si="28"/>
        <v>03</v>
      </c>
      <c r="F200" t="str">
        <f>"002"</f>
        <v>002</v>
      </c>
      <c r="G200" t="str">
        <f>""</f>
        <v/>
      </c>
      <c r="H200" t="s">
        <v>1</v>
      </c>
      <c r="I200" t="s">
        <v>1279</v>
      </c>
      <c r="J200" t="s">
        <v>4414</v>
      </c>
      <c r="K200" t="str">
        <f>"11620"</f>
        <v>11620</v>
      </c>
    </row>
    <row r="201" spans="1:11" customFormat="1" x14ac:dyDescent="0.25">
      <c r="A201" t="str">
        <f t="shared" si="27"/>
        <v>11</v>
      </c>
      <c r="B201" t="s">
        <v>237</v>
      </c>
      <c r="C201" t="str">
        <f t="shared" si="23"/>
        <v>006</v>
      </c>
      <c r="D201" t="s">
        <v>243</v>
      </c>
      <c r="E201" t="str">
        <f t="shared" si="28"/>
        <v>03</v>
      </c>
      <c r="F201" t="str">
        <f>"002"</f>
        <v>002</v>
      </c>
      <c r="G201" t="str">
        <f>""</f>
        <v/>
      </c>
      <c r="H201" t="s">
        <v>0</v>
      </c>
      <c r="I201" t="s">
        <v>1279</v>
      </c>
      <c r="J201" t="s">
        <v>4414</v>
      </c>
      <c r="K201" t="str">
        <f>"11620"</f>
        <v>11620</v>
      </c>
    </row>
    <row r="202" spans="1:11" customFormat="1" x14ac:dyDescent="0.25">
      <c r="A202" t="str">
        <f t="shared" si="27"/>
        <v>11</v>
      </c>
      <c r="B202" t="s">
        <v>237</v>
      </c>
      <c r="C202" t="str">
        <f t="shared" si="23"/>
        <v>006</v>
      </c>
      <c r="D202" t="s">
        <v>243</v>
      </c>
      <c r="E202" t="str">
        <f t="shared" si="28"/>
        <v>03</v>
      </c>
      <c r="F202" t="str">
        <f>"003"</f>
        <v>003</v>
      </c>
      <c r="G202" t="str">
        <f>""</f>
        <v/>
      </c>
      <c r="H202" t="s">
        <v>3</v>
      </c>
      <c r="I202" t="s">
        <v>1280</v>
      </c>
      <c r="J202" t="s">
        <v>4415</v>
      </c>
      <c r="K202" t="str">
        <f>"11620"</f>
        <v>11620</v>
      </c>
    </row>
    <row r="203" spans="1:11" customFormat="1" x14ac:dyDescent="0.25">
      <c r="A203" t="str">
        <f t="shared" si="27"/>
        <v>11</v>
      </c>
      <c r="B203" t="s">
        <v>237</v>
      </c>
      <c r="C203" t="str">
        <f t="shared" si="23"/>
        <v>006</v>
      </c>
      <c r="D203" t="s">
        <v>243</v>
      </c>
      <c r="E203" t="str">
        <f t="shared" si="28"/>
        <v>03</v>
      </c>
      <c r="F203" t="str">
        <f>"004"</f>
        <v>004</v>
      </c>
      <c r="G203" t="str">
        <f>""</f>
        <v/>
      </c>
      <c r="H203" t="s">
        <v>1</v>
      </c>
      <c r="I203" t="s">
        <v>1279</v>
      </c>
      <c r="J203" t="s">
        <v>4414</v>
      </c>
      <c r="K203" t="str">
        <f>"11620"</f>
        <v>11620</v>
      </c>
    </row>
    <row r="204" spans="1:11" customFormat="1" x14ac:dyDescent="0.25">
      <c r="A204" t="str">
        <f t="shared" si="27"/>
        <v>11</v>
      </c>
      <c r="B204" t="s">
        <v>237</v>
      </c>
      <c r="C204" t="str">
        <f t="shared" si="23"/>
        <v>006</v>
      </c>
      <c r="D204" t="s">
        <v>243</v>
      </c>
      <c r="E204" t="str">
        <f t="shared" si="28"/>
        <v>03</v>
      </c>
      <c r="F204" t="str">
        <f>"004"</f>
        <v>004</v>
      </c>
      <c r="G204" t="str">
        <f>""</f>
        <v/>
      </c>
      <c r="H204" t="s">
        <v>0</v>
      </c>
      <c r="I204" t="s">
        <v>1279</v>
      </c>
      <c r="J204" t="s">
        <v>4414</v>
      </c>
      <c r="K204" t="str">
        <f>"11620"</f>
        <v>11620</v>
      </c>
    </row>
    <row r="205" spans="1:11" customFormat="1" x14ac:dyDescent="0.25">
      <c r="A205" t="str">
        <f t="shared" si="27"/>
        <v>11</v>
      </c>
      <c r="B205" t="s">
        <v>237</v>
      </c>
      <c r="C205" t="str">
        <f t="shared" si="23"/>
        <v>006</v>
      </c>
      <c r="D205" t="s">
        <v>243</v>
      </c>
      <c r="E205" t="str">
        <f t="shared" ref="E205:E212" si="29">"04"</f>
        <v>04</v>
      </c>
      <c r="F205" t="str">
        <f>"001"</f>
        <v>001</v>
      </c>
      <c r="G205" t="str">
        <f>""</f>
        <v/>
      </c>
      <c r="H205" t="s">
        <v>1</v>
      </c>
      <c r="I205" t="s">
        <v>1281</v>
      </c>
      <c r="J205" t="s">
        <v>4416</v>
      </c>
      <c r="K205" t="str">
        <f t="shared" ref="K205:K212" si="30">"11630"</f>
        <v>11630</v>
      </c>
    </row>
    <row r="206" spans="1:11" customFormat="1" x14ac:dyDescent="0.25">
      <c r="A206" t="str">
        <f t="shared" si="27"/>
        <v>11</v>
      </c>
      <c r="B206" t="s">
        <v>237</v>
      </c>
      <c r="C206" t="str">
        <f t="shared" si="23"/>
        <v>006</v>
      </c>
      <c r="D206" t="s">
        <v>243</v>
      </c>
      <c r="E206" t="str">
        <f t="shared" si="29"/>
        <v>04</v>
      </c>
      <c r="F206" t="str">
        <f>"001"</f>
        <v>001</v>
      </c>
      <c r="G206" t="str">
        <f>""</f>
        <v/>
      </c>
      <c r="H206" t="s">
        <v>0</v>
      </c>
      <c r="I206" t="s">
        <v>1281</v>
      </c>
      <c r="J206" t="s">
        <v>4416</v>
      </c>
      <c r="K206" t="str">
        <f t="shared" si="30"/>
        <v>11630</v>
      </c>
    </row>
    <row r="207" spans="1:11" customFormat="1" x14ac:dyDescent="0.25">
      <c r="A207" t="str">
        <f t="shared" si="27"/>
        <v>11</v>
      </c>
      <c r="B207" t="s">
        <v>237</v>
      </c>
      <c r="C207" t="str">
        <f t="shared" si="23"/>
        <v>006</v>
      </c>
      <c r="D207" t="s">
        <v>243</v>
      </c>
      <c r="E207" t="str">
        <f t="shared" si="29"/>
        <v>04</v>
      </c>
      <c r="F207" t="str">
        <f>"002"</f>
        <v>002</v>
      </c>
      <c r="G207" t="str">
        <f>""</f>
        <v/>
      </c>
      <c r="H207" t="s">
        <v>1</v>
      </c>
      <c r="I207" t="s">
        <v>1282</v>
      </c>
      <c r="J207" t="s">
        <v>4417</v>
      </c>
      <c r="K207" t="str">
        <f t="shared" si="30"/>
        <v>11630</v>
      </c>
    </row>
    <row r="208" spans="1:11" customFormat="1" x14ac:dyDescent="0.25">
      <c r="A208" t="str">
        <f t="shared" si="27"/>
        <v>11</v>
      </c>
      <c r="B208" t="s">
        <v>237</v>
      </c>
      <c r="C208" t="str">
        <f t="shared" si="23"/>
        <v>006</v>
      </c>
      <c r="D208" t="s">
        <v>243</v>
      </c>
      <c r="E208" t="str">
        <f t="shared" si="29"/>
        <v>04</v>
      </c>
      <c r="F208" t="str">
        <f>"002"</f>
        <v>002</v>
      </c>
      <c r="G208" t="str">
        <f>""</f>
        <v/>
      </c>
      <c r="H208" t="s">
        <v>0</v>
      </c>
      <c r="I208" t="s">
        <v>1282</v>
      </c>
      <c r="J208" t="s">
        <v>4417</v>
      </c>
      <c r="K208" t="str">
        <f t="shared" si="30"/>
        <v>11630</v>
      </c>
    </row>
    <row r="209" spans="1:11" customFormat="1" x14ac:dyDescent="0.25">
      <c r="A209" t="str">
        <f t="shared" si="27"/>
        <v>11</v>
      </c>
      <c r="B209" t="s">
        <v>237</v>
      </c>
      <c r="C209" t="str">
        <f t="shared" si="23"/>
        <v>006</v>
      </c>
      <c r="D209" t="s">
        <v>243</v>
      </c>
      <c r="E209" t="str">
        <f t="shared" si="29"/>
        <v>04</v>
      </c>
      <c r="F209" t="str">
        <f>"003"</f>
        <v>003</v>
      </c>
      <c r="G209" t="str">
        <f>""</f>
        <v/>
      </c>
      <c r="H209" t="s">
        <v>1</v>
      </c>
      <c r="I209" t="s">
        <v>1283</v>
      </c>
      <c r="J209" t="s">
        <v>4418</v>
      </c>
      <c r="K209" t="str">
        <f t="shared" si="30"/>
        <v>11630</v>
      </c>
    </row>
    <row r="210" spans="1:11" customFormat="1" x14ac:dyDescent="0.25">
      <c r="A210" t="str">
        <f t="shared" si="27"/>
        <v>11</v>
      </c>
      <c r="B210" t="s">
        <v>237</v>
      </c>
      <c r="C210" t="str">
        <f t="shared" si="23"/>
        <v>006</v>
      </c>
      <c r="D210" t="s">
        <v>243</v>
      </c>
      <c r="E210" t="str">
        <f t="shared" si="29"/>
        <v>04</v>
      </c>
      <c r="F210" t="str">
        <f>"003"</f>
        <v>003</v>
      </c>
      <c r="G210" t="str">
        <f>""</f>
        <v/>
      </c>
      <c r="H210" t="s">
        <v>0</v>
      </c>
      <c r="I210" t="s">
        <v>1283</v>
      </c>
      <c r="J210" t="s">
        <v>4418</v>
      </c>
      <c r="K210" t="str">
        <f t="shared" si="30"/>
        <v>11630</v>
      </c>
    </row>
    <row r="211" spans="1:11" customFormat="1" x14ac:dyDescent="0.25">
      <c r="A211" t="str">
        <f t="shared" si="27"/>
        <v>11</v>
      </c>
      <c r="B211" t="s">
        <v>237</v>
      </c>
      <c r="C211" t="str">
        <f t="shared" si="23"/>
        <v>006</v>
      </c>
      <c r="D211" t="s">
        <v>243</v>
      </c>
      <c r="E211" t="str">
        <f t="shared" si="29"/>
        <v>04</v>
      </c>
      <c r="F211" t="str">
        <f>"004"</f>
        <v>004</v>
      </c>
      <c r="G211" t="str">
        <f>""</f>
        <v/>
      </c>
      <c r="H211" t="s">
        <v>1</v>
      </c>
      <c r="I211" t="s">
        <v>1281</v>
      </c>
      <c r="J211" t="s">
        <v>4416</v>
      </c>
      <c r="K211" t="str">
        <f t="shared" si="30"/>
        <v>11630</v>
      </c>
    </row>
    <row r="212" spans="1:11" customFormat="1" x14ac:dyDescent="0.25">
      <c r="A212" t="str">
        <f t="shared" si="27"/>
        <v>11</v>
      </c>
      <c r="B212" t="s">
        <v>237</v>
      </c>
      <c r="C212" t="str">
        <f t="shared" si="23"/>
        <v>006</v>
      </c>
      <c r="D212" t="s">
        <v>243</v>
      </c>
      <c r="E212" t="str">
        <f t="shared" si="29"/>
        <v>04</v>
      </c>
      <c r="F212" t="str">
        <f>"004"</f>
        <v>004</v>
      </c>
      <c r="G212" t="str">
        <f>""</f>
        <v/>
      </c>
      <c r="H212" t="s">
        <v>0</v>
      </c>
      <c r="I212" t="s">
        <v>1281</v>
      </c>
      <c r="J212" t="s">
        <v>4416</v>
      </c>
      <c r="K212" t="str">
        <f t="shared" si="30"/>
        <v>11630</v>
      </c>
    </row>
    <row r="213" spans="1:11" customFormat="1" x14ac:dyDescent="0.25">
      <c r="A213" t="str">
        <f t="shared" si="27"/>
        <v>11</v>
      </c>
      <c r="B213" t="s">
        <v>237</v>
      </c>
      <c r="C213" t="str">
        <f t="shared" ref="C213:C240" si="31">"007"</f>
        <v>007</v>
      </c>
      <c r="D213" t="s">
        <v>245</v>
      </c>
      <c r="E213" t="str">
        <f t="shared" ref="E213:E219" si="32">"01"</f>
        <v>01</v>
      </c>
      <c r="F213" t="str">
        <f>"001"</f>
        <v>001</v>
      </c>
      <c r="G213" t="str">
        <f>""</f>
        <v/>
      </c>
      <c r="H213" t="s">
        <v>1</v>
      </c>
      <c r="I213" t="s">
        <v>1284</v>
      </c>
      <c r="J213" t="s">
        <v>4419</v>
      </c>
      <c r="K213" t="str">
        <f t="shared" ref="K213:K236" si="33">"11160"</f>
        <v>11160</v>
      </c>
    </row>
    <row r="214" spans="1:11" customFormat="1" x14ac:dyDescent="0.25">
      <c r="A214" t="str">
        <f t="shared" si="27"/>
        <v>11</v>
      </c>
      <c r="B214" t="s">
        <v>237</v>
      </c>
      <c r="C214" t="str">
        <f t="shared" si="31"/>
        <v>007</v>
      </c>
      <c r="D214" t="s">
        <v>245</v>
      </c>
      <c r="E214" t="str">
        <f t="shared" si="32"/>
        <v>01</v>
      </c>
      <c r="F214" t="str">
        <f>"001"</f>
        <v>001</v>
      </c>
      <c r="G214" t="str">
        <f>""</f>
        <v/>
      </c>
      <c r="H214" t="s">
        <v>0</v>
      </c>
      <c r="I214" t="s">
        <v>1284</v>
      </c>
      <c r="J214" t="s">
        <v>4419</v>
      </c>
      <c r="K214" t="str">
        <f t="shared" si="33"/>
        <v>11160</v>
      </c>
    </row>
    <row r="215" spans="1:11" customFormat="1" x14ac:dyDescent="0.25">
      <c r="A215" t="str">
        <f t="shared" si="27"/>
        <v>11</v>
      </c>
      <c r="B215" t="s">
        <v>237</v>
      </c>
      <c r="C215" t="str">
        <f t="shared" si="31"/>
        <v>007</v>
      </c>
      <c r="D215" t="s">
        <v>245</v>
      </c>
      <c r="E215" t="str">
        <f t="shared" si="32"/>
        <v>01</v>
      </c>
      <c r="F215" t="str">
        <f>"003"</f>
        <v>003</v>
      </c>
      <c r="G215" t="str">
        <f>""</f>
        <v/>
      </c>
      <c r="H215" t="s">
        <v>3</v>
      </c>
      <c r="I215" t="s">
        <v>1285</v>
      </c>
      <c r="J215" t="s">
        <v>4420</v>
      </c>
      <c r="K215" t="str">
        <f t="shared" si="33"/>
        <v>11160</v>
      </c>
    </row>
    <row r="216" spans="1:11" customFormat="1" x14ac:dyDescent="0.25">
      <c r="A216" t="str">
        <f t="shared" si="27"/>
        <v>11</v>
      </c>
      <c r="B216" t="s">
        <v>237</v>
      </c>
      <c r="C216" t="str">
        <f t="shared" si="31"/>
        <v>007</v>
      </c>
      <c r="D216" t="s">
        <v>245</v>
      </c>
      <c r="E216" t="str">
        <f t="shared" si="32"/>
        <v>01</v>
      </c>
      <c r="F216" t="str">
        <f>"004"</f>
        <v>004</v>
      </c>
      <c r="G216" t="str">
        <f>""</f>
        <v/>
      </c>
      <c r="H216" t="s">
        <v>1</v>
      </c>
      <c r="I216" t="s">
        <v>1286</v>
      </c>
      <c r="J216" t="s">
        <v>4421</v>
      </c>
      <c r="K216" t="str">
        <f t="shared" si="33"/>
        <v>11160</v>
      </c>
    </row>
    <row r="217" spans="1:11" customFormat="1" x14ac:dyDescent="0.25">
      <c r="A217" t="str">
        <f t="shared" si="27"/>
        <v>11</v>
      </c>
      <c r="B217" t="s">
        <v>237</v>
      </c>
      <c r="C217" t="str">
        <f t="shared" si="31"/>
        <v>007</v>
      </c>
      <c r="D217" t="s">
        <v>245</v>
      </c>
      <c r="E217" t="str">
        <f t="shared" si="32"/>
        <v>01</v>
      </c>
      <c r="F217" t="str">
        <f>"004"</f>
        <v>004</v>
      </c>
      <c r="G217" t="str">
        <f>""</f>
        <v/>
      </c>
      <c r="H217" t="s">
        <v>0</v>
      </c>
      <c r="I217" t="s">
        <v>1286</v>
      </c>
      <c r="J217" t="s">
        <v>4421</v>
      </c>
      <c r="K217" t="str">
        <f t="shared" si="33"/>
        <v>11160</v>
      </c>
    </row>
    <row r="218" spans="1:11" customFormat="1" x14ac:dyDescent="0.25">
      <c r="A218" t="str">
        <f t="shared" si="27"/>
        <v>11</v>
      </c>
      <c r="B218" t="s">
        <v>237</v>
      </c>
      <c r="C218" t="str">
        <f t="shared" si="31"/>
        <v>007</v>
      </c>
      <c r="D218" t="s">
        <v>245</v>
      </c>
      <c r="E218" t="str">
        <f t="shared" si="32"/>
        <v>01</v>
      </c>
      <c r="F218" t="str">
        <f>"005"</f>
        <v>005</v>
      </c>
      <c r="G218" t="str">
        <f>""</f>
        <v/>
      </c>
      <c r="H218" t="s">
        <v>1</v>
      </c>
      <c r="I218" t="s">
        <v>1287</v>
      </c>
      <c r="J218" t="s">
        <v>4422</v>
      </c>
      <c r="K218" t="str">
        <f t="shared" si="33"/>
        <v>11160</v>
      </c>
    </row>
    <row r="219" spans="1:11" customFormat="1" x14ac:dyDescent="0.25">
      <c r="A219" t="str">
        <f t="shared" si="27"/>
        <v>11</v>
      </c>
      <c r="B219" t="s">
        <v>237</v>
      </c>
      <c r="C219" t="str">
        <f t="shared" si="31"/>
        <v>007</v>
      </c>
      <c r="D219" t="s">
        <v>245</v>
      </c>
      <c r="E219" t="str">
        <f t="shared" si="32"/>
        <v>01</v>
      </c>
      <c r="F219" t="str">
        <f>"005"</f>
        <v>005</v>
      </c>
      <c r="G219" t="str">
        <f>""</f>
        <v/>
      </c>
      <c r="H219" t="s">
        <v>0</v>
      </c>
      <c r="I219" t="s">
        <v>1287</v>
      </c>
      <c r="J219" t="s">
        <v>4422</v>
      </c>
      <c r="K219" t="str">
        <f t="shared" si="33"/>
        <v>11160</v>
      </c>
    </row>
    <row r="220" spans="1:11" customFormat="1" x14ac:dyDescent="0.25">
      <c r="A220" t="str">
        <f t="shared" si="27"/>
        <v>11</v>
      </c>
      <c r="B220" t="s">
        <v>237</v>
      </c>
      <c r="C220" t="str">
        <f t="shared" si="31"/>
        <v>007</v>
      </c>
      <c r="D220" t="s">
        <v>245</v>
      </c>
      <c r="E220" t="str">
        <f t="shared" ref="E220:E232" si="34">"02"</f>
        <v>02</v>
      </c>
      <c r="F220" t="str">
        <f>"001"</f>
        <v>001</v>
      </c>
      <c r="G220" t="str">
        <f>""</f>
        <v/>
      </c>
      <c r="H220" t="s">
        <v>3</v>
      </c>
      <c r="I220" t="s">
        <v>1288</v>
      </c>
      <c r="J220" t="s">
        <v>4423</v>
      </c>
      <c r="K220" t="str">
        <f t="shared" si="33"/>
        <v>11160</v>
      </c>
    </row>
    <row r="221" spans="1:11" customFormat="1" x14ac:dyDescent="0.25">
      <c r="A221" t="str">
        <f t="shared" si="27"/>
        <v>11</v>
      </c>
      <c r="B221" t="s">
        <v>237</v>
      </c>
      <c r="C221" t="str">
        <f t="shared" si="31"/>
        <v>007</v>
      </c>
      <c r="D221" t="s">
        <v>245</v>
      </c>
      <c r="E221" t="str">
        <f t="shared" si="34"/>
        <v>02</v>
      </c>
      <c r="F221" t="str">
        <f>"002"</f>
        <v>002</v>
      </c>
      <c r="G221" t="str">
        <f>""</f>
        <v/>
      </c>
      <c r="H221" t="s">
        <v>3</v>
      </c>
      <c r="I221" t="s">
        <v>1289</v>
      </c>
      <c r="J221" t="s">
        <v>4424</v>
      </c>
      <c r="K221" t="str">
        <f t="shared" si="33"/>
        <v>11160</v>
      </c>
    </row>
    <row r="222" spans="1:11" customFormat="1" x14ac:dyDescent="0.25">
      <c r="A222" t="str">
        <f t="shared" si="27"/>
        <v>11</v>
      </c>
      <c r="B222" t="s">
        <v>237</v>
      </c>
      <c r="C222" t="str">
        <f t="shared" si="31"/>
        <v>007</v>
      </c>
      <c r="D222" t="s">
        <v>245</v>
      </c>
      <c r="E222" t="str">
        <f t="shared" si="34"/>
        <v>02</v>
      </c>
      <c r="F222" t="str">
        <f>"003"</f>
        <v>003</v>
      </c>
      <c r="G222" t="str">
        <f>""</f>
        <v/>
      </c>
      <c r="H222" t="s">
        <v>1</v>
      </c>
      <c r="I222" t="s">
        <v>1290</v>
      </c>
      <c r="J222" t="s">
        <v>4425</v>
      </c>
      <c r="K222" t="str">
        <f t="shared" si="33"/>
        <v>11160</v>
      </c>
    </row>
    <row r="223" spans="1:11" customFormat="1" x14ac:dyDescent="0.25">
      <c r="A223" t="str">
        <f t="shared" si="27"/>
        <v>11</v>
      </c>
      <c r="B223" t="s">
        <v>237</v>
      </c>
      <c r="C223" t="str">
        <f t="shared" si="31"/>
        <v>007</v>
      </c>
      <c r="D223" t="s">
        <v>245</v>
      </c>
      <c r="E223" t="str">
        <f t="shared" si="34"/>
        <v>02</v>
      </c>
      <c r="F223" t="str">
        <f>"003"</f>
        <v>003</v>
      </c>
      <c r="G223" t="str">
        <f>""</f>
        <v/>
      </c>
      <c r="H223" t="s">
        <v>0</v>
      </c>
      <c r="I223" t="s">
        <v>1290</v>
      </c>
      <c r="J223" t="s">
        <v>4425</v>
      </c>
      <c r="K223" t="str">
        <f t="shared" si="33"/>
        <v>11160</v>
      </c>
    </row>
    <row r="224" spans="1:11" customFormat="1" x14ac:dyDescent="0.25">
      <c r="A224" t="str">
        <f t="shared" si="27"/>
        <v>11</v>
      </c>
      <c r="B224" t="s">
        <v>237</v>
      </c>
      <c r="C224" t="str">
        <f t="shared" si="31"/>
        <v>007</v>
      </c>
      <c r="D224" t="s">
        <v>245</v>
      </c>
      <c r="E224" t="str">
        <f t="shared" si="34"/>
        <v>02</v>
      </c>
      <c r="F224" t="str">
        <f>"004"</f>
        <v>004</v>
      </c>
      <c r="G224" t="str">
        <f>""</f>
        <v/>
      </c>
      <c r="H224" t="s">
        <v>1</v>
      </c>
      <c r="I224" t="s">
        <v>1291</v>
      </c>
      <c r="J224" t="s">
        <v>4426</v>
      </c>
      <c r="K224" t="str">
        <f t="shared" si="33"/>
        <v>11160</v>
      </c>
    </row>
    <row r="225" spans="1:11" customFormat="1" x14ac:dyDescent="0.25">
      <c r="A225" t="str">
        <f t="shared" si="27"/>
        <v>11</v>
      </c>
      <c r="B225" t="s">
        <v>237</v>
      </c>
      <c r="C225" t="str">
        <f t="shared" si="31"/>
        <v>007</v>
      </c>
      <c r="D225" t="s">
        <v>245</v>
      </c>
      <c r="E225" t="str">
        <f t="shared" si="34"/>
        <v>02</v>
      </c>
      <c r="F225" t="str">
        <f>"004"</f>
        <v>004</v>
      </c>
      <c r="G225" t="str">
        <f>""</f>
        <v/>
      </c>
      <c r="H225" t="s">
        <v>0</v>
      </c>
      <c r="I225" t="s">
        <v>1291</v>
      </c>
      <c r="J225" t="s">
        <v>4426</v>
      </c>
      <c r="K225" t="str">
        <f t="shared" si="33"/>
        <v>11160</v>
      </c>
    </row>
    <row r="226" spans="1:11" customFormat="1" x14ac:dyDescent="0.25">
      <c r="A226" t="str">
        <f t="shared" si="27"/>
        <v>11</v>
      </c>
      <c r="B226" t="s">
        <v>237</v>
      </c>
      <c r="C226" t="str">
        <f t="shared" si="31"/>
        <v>007</v>
      </c>
      <c r="D226" t="s">
        <v>245</v>
      </c>
      <c r="E226" t="str">
        <f t="shared" si="34"/>
        <v>02</v>
      </c>
      <c r="F226" t="str">
        <f>"005"</f>
        <v>005</v>
      </c>
      <c r="G226" t="str">
        <f>""</f>
        <v/>
      </c>
      <c r="H226" t="s">
        <v>1</v>
      </c>
      <c r="I226" t="s">
        <v>1292</v>
      </c>
      <c r="J226" t="s">
        <v>4427</v>
      </c>
      <c r="K226" t="str">
        <f t="shared" si="33"/>
        <v>11160</v>
      </c>
    </row>
    <row r="227" spans="1:11" customFormat="1" x14ac:dyDescent="0.25">
      <c r="A227" t="str">
        <f t="shared" si="27"/>
        <v>11</v>
      </c>
      <c r="B227" t="s">
        <v>237</v>
      </c>
      <c r="C227" t="str">
        <f t="shared" si="31"/>
        <v>007</v>
      </c>
      <c r="D227" t="s">
        <v>245</v>
      </c>
      <c r="E227" t="str">
        <f t="shared" si="34"/>
        <v>02</v>
      </c>
      <c r="F227" t="str">
        <f>"005"</f>
        <v>005</v>
      </c>
      <c r="G227" t="str">
        <f>""</f>
        <v/>
      </c>
      <c r="H227" t="s">
        <v>0</v>
      </c>
      <c r="I227" t="s">
        <v>1292</v>
      </c>
      <c r="J227" t="s">
        <v>4427</v>
      </c>
      <c r="K227" t="str">
        <f t="shared" si="33"/>
        <v>11160</v>
      </c>
    </row>
    <row r="228" spans="1:11" customFormat="1" x14ac:dyDescent="0.25">
      <c r="A228" t="str">
        <f t="shared" si="27"/>
        <v>11</v>
      </c>
      <c r="B228" t="s">
        <v>237</v>
      </c>
      <c r="C228" t="str">
        <f t="shared" si="31"/>
        <v>007</v>
      </c>
      <c r="D228" t="s">
        <v>245</v>
      </c>
      <c r="E228" t="str">
        <f t="shared" si="34"/>
        <v>02</v>
      </c>
      <c r="F228" t="str">
        <f>"006"</f>
        <v>006</v>
      </c>
      <c r="G228" t="str">
        <f>""</f>
        <v/>
      </c>
      <c r="H228" t="s">
        <v>1</v>
      </c>
      <c r="I228" t="s">
        <v>1289</v>
      </c>
      <c r="J228" t="s">
        <v>4424</v>
      </c>
      <c r="K228" t="str">
        <f t="shared" si="33"/>
        <v>11160</v>
      </c>
    </row>
    <row r="229" spans="1:11" customFormat="1" x14ac:dyDescent="0.25">
      <c r="A229" t="str">
        <f t="shared" si="27"/>
        <v>11</v>
      </c>
      <c r="B229" t="s">
        <v>237</v>
      </c>
      <c r="C229" t="str">
        <f t="shared" si="31"/>
        <v>007</v>
      </c>
      <c r="D229" t="s">
        <v>245</v>
      </c>
      <c r="E229" t="str">
        <f t="shared" si="34"/>
        <v>02</v>
      </c>
      <c r="F229" t="str">
        <f>"006"</f>
        <v>006</v>
      </c>
      <c r="G229" t="str">
        <f>""</f>
        <v/>
      </c>
      <c r="H229" t="s">
        <v>0</v>
      </c>
      <c r="I229" t="s">
        <v>1289</v>
      </c>
      <c r="J229" t="s">
        <v>4424</v>
      </c>
      <c r="K229" t="str">
        <f t="shared" si="33"/>
        <v>11160</v>
      </c>
    </row>
    <row r="230" spans="1:11" customFormat="1" x14ac:dyDescent="0.25">
      <c r="A230" t="str">
        <f t="shared" si="27"/>
        <v>11</v>
      </c>
      <c r="B230" t="s">
        <v>237</v>
      </c>
      <c r="C230" t="str">
        <f t="shared" si="31"/>
        <v>007</v>
      </c>
      <c r="D230" t="s">
        <v>245</v>
      </c>
      <c r="E230" t="str">
        <f t="shared" si="34"/>
        <v>02</v>
      </c>
      <c r="F230" t="str">
        <f>"007"</f>
        <v>007</v>
      </c>
      <c r="G230" t="str">
        <f>""</f>
        <v/>
      </c>
      <c r="H230" t="s">
        <v>1</v>
      </c>
      <c r="I230" t="s">
        <v>1293</v>
      </c>
      <c r="J230" t="s">
        <v>4428</v>
      </c>
      <c r="K230" t="str">
        <f t="shared" si="33"/>
        <v>11160</v>
      </c>
    </row>
    <row r="231" spans="1:11" customFormat="1" x14ac:dyDescent="0.25">
      <c r="A231" t="str">
        <f t="shared" si="27"/>
        <v>11</v>
      </c>
      <c r="B231" t="s">
        <v>237</v>
      </c>
      <c r="C231" t="str">
        <f t="shared" si="31"/>
        <v>007</v>
      </c>
      <c r="D231" t="s">
        <v>245</v>
      </c>
      <c r="E231" t="str">
        <f t="shared" si="34"/>
        <v>02</v>
      </c>
      <c r="F231" t="str">
        <f>"007"</f>
        <v>007</v>
      </c>
      <c r="G231" t="str">
        <f>""</f>
        <v/>
      </c>
      <c r="H231" t="s">
        <v>0</v>
      </c>
      <c r="I231" t="s">
        <v>1293</v>
      </c>
      <c r="J231" t="s">
        <v>4428</v>
      </c>
      <c r="K231" t="str">
        <f t="shared" si="33"/>
        <v>11160</v>
      </c>
    </row>
    <row r="232" spans="1:11" customFormat="1" x14ac:dyDescent="0.25">
      <c r="A232" t="str">
        <f t="shared" si="27"/>
        <v>11</v>
      </c>
      <c r="B232" t="s">
        <v>237</v>
      </c>
      <c r="C232" t="str">
        <f t="shared" si="31"/>
        <v>007</v>
      </c>
      <c r="D232" t="s">
        <v>245</v>
      </c>
      <c r="E232" t="str">
        <f t="shared" si="34"/>
        <v>02</v>
      </c>
      <c r="F232" t="str">
        <f>"009"</f>
        <v>009</v>
      </c>
      <c r="G232" t="str">
        <f>""</f>
        <v/>
      </c>
      <c r="H232" t="s">
        <v>3</v>
      </c>
      <c r="I232" t="s">
        <v>1291</v>
      </c>
      <c r="J232" t="s">
        <v>4426</v>
      </c>
      <c r="K232" t="str">
        <f t="shared" si="33"/>
        <v>11160</v>
      </c>
    </row>
    <row r="233" spans="1:11" customFormat="1" x14ac:dyDescent="0.25">
      <c r="A233" t="str">
        <f t="shared" si="27"/>
        <v>11</v>
      </c>
      <c r="B233" t="s">
        <v>237</v>
      </c>
      <c r="C233" t="str">
        <f t="shared" si="31"/>
        <v>007</v>
      </c>
      <c r="D233" t="s">
        <v>245</v>
      </c>
      <c r="E233" t="str">
        <f>"03"</f>
        <v>03</v>
      </c>
      <c r="F233" t="str">
        <f>"001"</f>
        <v>001</v>
      </c>
      <c r="G233" t="str">
        <f>""</f>
        <v/>
      </c>
      <c r="H233" t="s">
        <v>1</v>
      </c>
      <c r="I233" t="s">
        <v>1279</v>
      </c>
      <c r="J233" t="s">
        <v>4429</v>
      </c>
      <c r="K233" t="str">
        <f t="shared" si="33"/>
        <v>11160</v>
      </c>
    </row>
    <row r="234" spans="1:11" customFormat="1" x14ac:dyDescent="0.25">
      <c r="A234" t="str">
        <f t="shared" si="27"/>
        <v>11</v>
      </c>
      <c r="B234" t="s">
        <v>237</v>
      </c>
      <c r="C234" t="str">
        <f t="shared" si="31"/>
        <v>007</v>
      </c>
      <c r="D234" t="s">
        <v>245</v>
      </c>
      <c r="E234" t="str">
        <f>"03"</f>
        <v>03</v>
      </c>
      <c r="F234" t="str">
        <f>"001"</f>
        <v>001</v>
      </c>
      <c r="G234" t="str">
        <f>""</f>
        <v/>
      </c>
      <c r="H234" t="s">
        <v>0</v>
      </c>
      <c r="I234" t="s">
        <v>1279</v>
      </c>
      <c r="J234" t="s">
        <v>4429</v>
      </c>
      <c r="K234" t="str">
        <f t="shared" si="33"/>
        <v>11160</v>
      </c>
    </row>
    <row r="235" spans="1:11" customFormat="1" x14ac:dyDescent="0.25">
      <c r="A235" t="str">
        <f t="shared" si="27"/>
        <v>11</v>
      </c>
      <c r="B235" t="s">
        <v>237</v>
      </c>
      <c r="C235" t="str">
        <f t="shared" si="31"/>
        <v>007</v>
      </c>
      <c r="D235" t="s">
        <v>245</v>
      </c>
      <c r="E235" t="str">
        <f>"03"</f>
        <v>03</v>
      </c>
      <c r="F235" t="str">
        <f>"002"</f>
        <v>002</v>
      </c>
      <c r="G235" t="str">
        <f>""</f>
        <v/>
      </c>
      <c r="H235" t="s">
        <v>1</v>
      </c>
      <c r="I235" t="s">
        <v>1294</v>
      </c>
      <c r="J235" t="s">
        <v>4430</v>
      </c>
      <c r="K235" t="str">
        <f t="shared" si="33"/>
        <v>11160</v>
      </c>
    </row>
    <row r="236" spans="1:11" customFormat="1" x14ac:dyDescent="0.25">
      <c r="A236" t="str">
        <f t="shared" si="27"/>
        <v>11</v>
      </c>
      <c r="B236" t="s">
        <v>237</v>
      </c>
      <c r="C236" t="str">
        <f t="shared" si="31"/>
        <v>007</v>
      </c>
      <c r="D236" t="s">
        <v>245</v>
      </c>
      <c r="E236" t="str">
        <f>"03"</f>
        <v>03</v>
      </c>
      <c r="F236" t="str">
        <f>"002"</f>
        <v>002</v>
      </c>
      <c r="G236" t="str">
        <f>""</f>
        <v/>
      </c>
      <c r="H236" t="s">
        <v>0</v>
      </c>
      <c r="I236" t="s">
        <v>1294</v>
      </c>
      <c r="J236" t="s">
        <v>4430</v>
      </c>
      <c r="K236" t="str">
        <f t="shared" si="33"/>
        <v>11160</v>
      </c>
    </row>
    <row r="237" spans="1:11" customFormat="1" x14ac:dyDescent="0.25">
      <c r="A237" t="str">
        <f t="shared" si="27"/>
        <v>11</v>
      </c>
      <c r="B237" t="s">
        <v>237</v>
      </c>
      <c r="C237" t="str">
        <f t="shared" si="31"/>
        <v>007</v>
      </c>
      <c r="D237" t="s">
        <v>245</v>
      </c>
      <c r="E237" t="str">
        <f>"04"</f>
        <v>04</v>
      </c>
      <c r="F237" t="str">
        <f>"001"</f>
        <v>001</v>
      </c>
      <c r="G237" t="str">
        <f>"01"</f>
        <v>01</v>
      </c>
      <c r="H237" t="s">
        <v>1</v>
      </c>
      <c r="I237" t="s">
        <v>1295</v>
      </c>
      <c r="J237" t="s">
        <v>4431</v>
      </c>
      <c r="K237" t="str">
        <f>"11393"</f>
        <v>11393</v>
      </c>
    </row>
    <row r="238" spans="1:11" customFormat="1" x14ac:dyDescent="0.25">
      <c r="A238" t="str">
        <f t="shared" si="27"/>
        <v>11</v>
      </c>
      <c r="B238" t="s">
        <v>237</v>
      </c>
      <c r="C238" t="str">
        <f t="shared" si="31"/>
        <v>007</v>
      </c>
      <c r="D238" t="s">
        <v>245</v>
      </c>
      <c r="E238" t="str">
        <f>"04"</f>
        <v>04</v>
      </c>
      <c r="F238" t="str">
        <f>"001"</f>
        <v>001</v>
      </c>
      <c r="G238" t="str">
        <f>"02"</f>
        <v>02</v>
      </c>
      <c r="H238" t="s">
        <v>0</v>
      </c>
      <c r="I238" t="s">
        <v>1284</v>
      </c>
      <c r="J238" t="s">
        <v>4419</v>
      </c>
      <c r="K238" t="str">
        <f>"11160"</f>
        <v>11160</v>
      </c>
    </row>
    <row r="239" spans="1:11" customFormat="1" x14ac:dyDescent="0.25">
      <c r="A239" t="str">
        <f t="shared" si="27"/>
        <v>11</v>
      </c>
      <c r="B239" t="s">
        <v>237</v>
      </c>
      <c r="C239" t="str">
        <f t="shared" si="31"/>
        <v>007</v>
      </c>
      <c r="D239" t="s">
        <v>245</v>
      </c>
      <c r="E239" t="str">
        <f>"04"</f>
        <v>04</v>
      </c>
      <c r="F239" t="str">
        <f>"002"</f>
        <v>002</v>
      </c>
      <c r="G239" t="str">
        <f>"01"</f>
        <v>01</v>
      </c>
      <c r="H239" t="s">
        <v>1</v>
      </c>
      <c r="I239" t="s">
        <v>1284</v>
      </c>
      <c r="J239" t="s">
        <v>4419</v>
      </c>
      <c r="K239" t="str">
        <f>"11160"</f>
        <v>11160</v>
      </c>
    </row>
    <row r="240" spans="1:11" customFormat="1" x14ac:dyDescent="0.25">
      <c r="A240" t="str">
        <f t="shared" si="27"/>
        <v>11</v>
      </c>
      <c r="B240" t="s">
        <v>237</v>
      </c>
      <c r="C240" t="str">
        <f t="shared" si="31"/>
        <v>007</v>
      </c>
      <c r="D240" t="s">
        <v>245</v>
      </c>
      <c r="E240" t="str">
        <f>"04"</f>
        <v>04</v>
      </c>
      <c r="F240" t="str">
        <f>"002"</f>
        <v>002</v>
      </c>
      <c r="G240" t="str">
        <f>"02"</f>
        <v>02</v>
      </c>
      <c r="H240" t="s">
        <v>0</v>
      </c>
      <c r="I240" t="s">
        <v>1296</v>
      </c>
      <c r="J240" t="s">
        <v>4432</v>
      </c>
      <c r="K240" t="str">
        <f>"11159"</f>
        <v>11159</v>
      </c>
    </row>
    <row r="241" spans="1:11" customFormat="1" x14ac:dyDescent="0.25">
      <c r="A241" t="str">
        <f t="shared" si="27"/>
        <v>11</v>
      </c>
      <c r="B241" t="s">
        <v>237</v>
      </c>
      <c r="C241" t="str">
        <f t="shared" ref="C241:C267" si="35">"008"</f>
        <v>008</v>
      </c>
      <c r="D241" t="s">
        <v>246</v>
      </c>
      <c r="E241" t="str">
        <f t="shared" ref="E241:E259" si="36">"01"</f>
        <v>01</v>
      </c>
      <c r="F241" t="str">
        <f>"001"</f>
        <v>001</v>
      </c>
      <c r="G241" t="str">
        <f>""</f>
        <v/>
      </c>
      <c r="H241" t="s">
        <v>1</v>
      </c>
      <c r="I241" t="s">
        <v>73</v>
      </c>
      <c r="J241" t="s">
        <v>4433</v>
      </c>
      <c r="K241" t="str">
        <f t="shared" ref="K241:K259" si="37">"11370"</f>
        <v>11370</v>
      </c>
    </row>
    <row r="242" spans="1:11" customFormat="1" x14ac:dyDescent="0.25">
      <c r="A242" t="str">
        <f t="shared" si="27"/>
        <v>11</v>
      </c>
      <c r="B242" t="s">
        <v>237</v>
      </c>
      <c r="C242" t="str">
        <f t="shared" si="35"/>
        <v>008</v>
      </c>
      <c r="D242" t="s">
        <v>246</v>
      </c>
      <c r="E242" t="str">
        <f t="shared" si="36"/>
        <v>01</v>
      </c>
      <c r="F242" t="str">
        <f>"001"</f>
        <v>001</v>
      </c>
      <c r="G242" t="str">
        <f>""</f>
        <v/>
      </c>
      <c r="H242" t="s">
        <v>0</v>
      </c>
      <c r="I242" t="s">
        <v>73</v>
      </c>
      <c r="J242" t="s">
        <v>4433</v>
      </c>
      <c r="K242" t="str">
        <f t="shared" si="37"/>
        <v>11370</v>
      </c>
    </row>
    <row r="243" spans="1:11" customFormat="1" x14ac:dyDescent="0.25">
      <c r="A243" t="str">
        <f t="shared" si="27"/>
        <v>11</v>
      </c>
      <c r="B243" t="s">
        <v>237</v>
      </c>
      <c r="C243" t="str">
        <f t="shared" si="35"/>
        <v>008</v>
      </c>
      <c r="D243" t="s">
        <v>246</v>
      </c>
      <c r="E243" t="str">
        <f t="shared" si="36"/>
        <v>01</v>
      </c>
      <c r="F243" t="str">
        <f>"002"</f>
        <v>002</v>
      </c>
      <c r="G243" t="str">
        <f>""</f>
        <v/>
      </c>
      <c r="H243" t="s">
        <v>3</v>
      </c>
      <c r="I243" t="s">
        <v>19</v>
      </c>
      <c r="J243" t="s">
        <v>4434</v>
      </c>
      <c r="K243" t="str">
        <f t="shared" si="37"/>
        <v>11370</v>
      </c>
    </row>
    <row r="244" spans="1:11" customFormat="1" x14ac:dyDescent="0.25">
      <c r="A244" t="str">
        <f t="shared" si="27"/>
        <v>11</v>
      </c>
      <c r="B244" t="s">
        <v>237</v>
      </c>
      <c r="C244" t="str">
        <f t="shared" si="35"/>
        <v>008</v>
      </c>
      <c r="D244" t="s">
        <v>246</v>
      </c>
      <c r="E244" t="str">
        <f t="shared" si="36"/>
        <v>01</v>
      </c>
      <c r="F244" t="str">
        <f>"003"</f>
        <v>003</v>
      </c>
      <c r="G244" t="str">
        <f>""</f>
        <v/>
      </c>
      <c r="H244" t="s">
        <v>1</v>
      </c>
      <c r="I244" t="s">
        <v>1297</v>
      </c>
      <c r="J244" t="s">
        <v>4435</v>
      </c>
      <c r="K244" t="str">
        <f t="shared" si="37"/>
        <v>11370</v>
      </c>
    </row>
    <row r="245" spans="1:11" customFormat="1" x14ac:dyDescent="0.25">
      <c r="A245" t="str">
        <f t="shared" si="27"/>
        <v>11</v>
      </c>
      <c r="B245" t="s">
        <v>237</v>
      </c>
      <c r="C245" t="str">
        <f t="shared" si="35"/>
        <v>008</v>
      </c>
      <c r="D245" t="s">
        <v>246</v>
      </c>
      <c r="E245" t="str">
        <f t="shared" si="36"/>
        <v>01</v>
      </c>
      <c r="F245" t="str">
        <f>"003"</f>
        <v>003</v>
      </c>
      <c r="G245" t="str">
        <f>""</f>
        <v/>
      </c>
      <c r="H245" t="s">
        <v>0</v>
      </c>
      <c r="I245" t="s">
        <v>1297</v>
      </c>
      <c r="J245" t="s">
        <v>4435</v>
      </c>
      <c r="K245" t="str">
        <f t="shared" si="37"/>
        <v>11370</v>
      </c>
    </row>
    <row r="246" spans="1:11" customFormat="1" x14ac:dyDescent="0.25">
      <c r="A246" t="str">
        <f t="shared" si="27"/>
        <v>11</v>
      </c>
      <c r="B246" t="s">
        <v>237</v>
      </c>
      <c r="C246" t="str">
        <f t="shared" si="35"/>
        <v>008</v>
      </c>
      <c r="D246" t="s">
        <v>246</v>
      </c>
      <c r="E246" t="str">
        <f t="shared" si="36"/>
        <v>01</v>
      </c>
      <c r="F246" t="str">
        <f>"004"</f>
        <v>004</v>
      </c>
      <c r="G246" t="str">
        <f>""</f>
        <v/>
      </c>
      <c r="H246" t="s">
        <v>1</v>
      </c>
      <c r="I246" t="s">
        <v>1298</v>
      </c>
      <c r="J246" t="s">
        <v>4436</v>
      </c>
      <c r="K246" t="str">
        <f t="shared" si="37"/>
        <v>11370</v>
      </c>
    </row>
    <row r="247" spans="1:11" customFormat="1" x14ac:dyDescent="0.25">
      <c r="A247" t="str">
        <f t="shared" si="27"/>
        <v>11</v>
      </c>
      <c r="B247" t="s">
        <v>237</v>
      </c>
      <c r="C247" t="str">
        <f t="shared" si="35"/>
        <v>008</v>
      </c>
      <c r="D247" t="s">
        <v>246</v>
      </c>
      <c r="E247" t="str">
        <f t="shared" si="36"/>
        <v>01</v>
      </c>
      <c r="F247" t="str">
        <f>"004"</f>
        <v>004</v>
      </c>
      <c r="G247" t="str">
        <f>""</f>
        <v/>
      </c>
      <c r="H247" t="s">
        <v>0</v>
      </c>
      <c r="I247" t="s">
        <v>1299</v>
      </c>
      <c r="J247" t="s">
        <v>4436</v>
      </c>
      <c r="K247" t="str">
        <f t="shared" si="37"/>
        <v>11370</v>
      </c>
    </row>
    <row r="248" spans="1:11" customFormat="1" x14ac:dyDescent="0.25">
      <c r="A248" t="str">
        <f t="shared" si="27"/>
        <v>11</v>
      </c>
      <c r="B248" t="s">
        <v>237</v>
      </c>
      <c r="C248" t="str">
        <f t="shared" si="35"/>
        <v>008</v>
      </c>
      <c r="D248" t="s">
        <v>246</v>
      </c>
      <c r="E248" t="str">
        <f t="shared" si="36"/>
        <v>01</v>
      </c>
      <c r="F248" t="str">
        <f>"005"</f>
        <v>005</v>
      </c>
      <c r="G248" t="str">
        <f>""</f>
        <v/>
      </c>
      <c r="H248" t="s">
        <v>1</v>
      </c>
      <c r="I248" t="s">
        <v>1300</v>
      </c>
      <c r="J248" t="s">
        <v>4437</v>
      </c>
      <c r="K248" t="str">
        <f t="shared" si="37"/>
        <v>11370</v>
      </c>
    </row>
    <row r="249" spans="1:11" customFormat="1" x14ac:dyDescent="0.25">
      <c r="A249" t="str">
        <f t="shared" si="27"/>
        <v>11</v>
      </c>
      <c r="B249" t="s">
        <v>237</v>
      </c>
      <c r="C249" t="str">
        <f t="shared" si="35"/>
        <v>008</v>
      </c>
      <c r="D249" t="s">
        <v>246</v>
      </c>
      <c r="E249" t="str">
        <f t="shared" si="36"/>
        <v>01</v>
      </c>
      <c r="F249" t="str">
        <f>"005"</f>
        <v>005</v>
      </c>
      <c r="G249" t="str">
        <f>""</f>
        <v/>
      </c>
      <c r="H249" t="s">
        <v>0</v>
      </c>
      <c r="I249" t="s">
        <v>1300</v>
      </c>
      <c r="J249" t="s">
        <v>4437</v>
      </c>
      <c r="K249" t="str">
        <f t="shared" si="37"/>
        <v>11370</v>
      </c>
    </row>
    <row r="250" spans="1:11" customFormat="1" x14ac:dyDescent="0.25">
      <c r="A250" t="str">
        <f t="shared" si="27"/>
        <v>11</v>
      </c>
      <c r="B250" t="s">
        <v>237</v>
      </c>
      <c r="C250" t="str">
        <f t="shared" si="35"/>
        <v>008</v>
      </c>
      <c r="D250" t="s">
        <v>246</v>
      </c>
      <c r="E250" t="str">
        <f t="shared" si="36"/>
        <v>01</v>
      </c>
      <c r="F250" t="str">
        <f>"006"</f>
        <v>006</v>
      </c>
      <c r="G250" t="str">
        <f>""</f>
        <v/>
      </c>
      <c r="H250" t="s">
        <v>1</v>
      </c>
      <c r="I250" t="s">
        <v>1301</v>
      </c>
      <c r="J250" t="s">
        <v>4438</v>
      </c>
      <c r="K250" t="str">
        <f t="shared" si="37"/>
        <v>11370</v>
      </c>
    </row>
    <row r="251" spans="1:11" customFormat="1" x14ac:dyDescent="0.25">
      <c r="A251" t="str">
        <f t="shared" si="27"/>
        <v>11</v>
      </c>
      <c r="B251" t="s">
        <v>237</v>
      </c>
      <c r="C251" t="str">
        <f t="shared" si="35"/>
        <v>008</v>
      </c>
      <c r="D251" t="s">
        <v>246</v>
      </c>
      <c r="E251" t="str">
        <f t="shared" si="36"/>
        <v>01</v>
      </c>
      <c r="F251" t="str">
        <f>"006"</f>
        <v>006</v>
      </c>
      <c r="G251" t="str">
        <f>""</f>
        <v/>
      </c>
      <c r="H251" t="s">
        <v>0</v>
      </c>
      <c r="I251" t="s">
        <v>1301</v>
      </c>
      <c r="J251" t="s">
        <v>4438</v>
      </c>
      <c r="K251" t="str">
        <f t="shared" si="37"/>
        <v>11370</v>
      </c>
    </row>
    <row r="252" spans="1:11" customFormat="1" x14ac:dyDescent="0.25">
      <c r="A252" t="str">
        <f t="shared" si="27"/>
        <v>11</v>
      </c>
      <c r="B252" t="s">
        <v>237</v>
      </c>
      <c r="C252" t="str">
        <f t="shared" si="35"/>
        <v>008</v>
      </c>
      <c r="D252" t="s">
        <v>246</v>
      </c>
      <c r="E252" t="str">
        <f t="shared" si="36"/>
        <v>01</v>
      </c>
      <c r="F252" t="str">
        <f>"007"</f>
        <v>007</v>
      </c>
      <c r="G252" t="str">
        <f>""</f>
        <v/>
      </c>
      <c r="H252" t="s">
        <v>1</v>
      </c>
      <c r="I252" t="s">
        <v>1302</v>
      </c>
      <c r="J252" t="s">
        <v>4439</v>
      </c>
      <c r="K252" t="str">
        <f t="shared" si="37"/>
        <v>11370</v>
      </c>
    </row>
    <row r="253" spans="1:11" customFormat="1" x14ac:dyDescent="0.25">
      <c r="A253" t="str">
        <f t="shared" si="27"/>
        <v>11</v>
      </c>
      <c r="B253" t="s">
        <v>237</v>
      </c>
      <c r="C253" t="str">
        <f t="shared" si="35"/>
        <v>008</v>
      </c>
      <c r="D253" t="s">
        <v>246</v>
      </c>
      <c r="E253" t="str">
        <f t="shared" si="36"/>
        <v>01</v>
      </c>
      <c r="F253" t="str">
        <f>"007"</f>
        <v>007</v>
      </c>
      <c r="G253" t="str">
        <f>""</f>
        <v/>
      </c>
      <c r="H253" t="s">
        <v>0</v>
      </c>
      <c r="I253" t="s">
        <v>1302</v>
      </c>
      <c r="J253" t="s">
        <v>4439</v>
      </c>
      <c r="K253" t="str">
        <f t="shared" si="37"/>
        <v>11370</v>
      </c>
    </row>
    <row r="254" spans="1:11" customFormat="1" x14ac:dyDescent="0.25">
      <c r="A254" t="str">
        <f t="shared" si="27"/>
        <v>11</v>
      </c>
      <c r="B254" t="s">
        <v>237</v>
      </c>
      <c r="C254" t="str">
        <f t="shared" si="35"/>
        <v>008</v>
      </c>
      <c r="D254" t="s">
        <v>246</v>
      </c>
      <c r="E254" t="str">
        <f t="shared" si="36"/>
        <v>01</v>
      </c>
      <c r="F254" t="str">
        <f>"008"</f>
        <v>008</v>
      </c>
      <c r="G254" t="str">
        <f>""</f>
        <v/>
      </c>
      <c r="H254" t="s">
        <v>1</v>
      </c>
      <c r="I254" t="s">
        <v>1303</v>
      </c>
      <c r="J254" t="s">
        <v>4440</v>
      </c>
      <c r="K254" t="str">
        <f t="shared" si="37"/>
        <v>11370</v>
      </c>
    </row>
    <row r="255" spans="1:11" customFormat="1" x14ac:dyDescent="0.25">
      <c r="A255" t="str">
        <f t="shared" si="27"/>
        <v>11</v>
      </c>
      <c r="B255" t="s">
        <v>237</v>
      </c>
      <c r="C255" t="str">
        <f t="shared" si="35"/>
        <v>008</v>
      </c>
      <c r="D255" t="s">
        <v>246</v>
      </c>
      <c r="E255" t="str">
        <f t="shared" si="36"/>
        <v>01</v>
      </c>
      <c r="F255" t="str">
        <f>"008"</f>
        <v>008</v>
      </c>
      <c r="G255" t="str">
        <f>""</f>
        <v/>
      </c>
      <c r="H255" t="s">
        <v>0</v>
      </c>
      <c r="I255" t="s">
        <v>1303</v>
      </c>
      <c r="J255" t="s">
        <v>4440</v>
      </c>
      <c r="K255" t="str">
        <f t="shared" si="37"/>
        <v>11370</v>
      </c>
    </row>
    <row r="256" spans="1:11" customFormat="1" x14ac:dyDescent="0.25">
      <c r="A256" t="str">
        <f t="shared" si="27"/>
        <v>11</v>
      </c>
      <c r="B256" t="s">
        <v>237</v>
      </c>
      <c r="C256" t="str">
        <f t="shared" si="35"/>
        <v>008</v>
      </c>
      <c r="D256" t="s">
        <v>246</v>
      </c>
      <c r="E256" t="str">
        <f t="shared" si="36"/>
        <v>01</v>
      </c>
      <c r="F256" t="str">
        <f>"009"</f>
        <v>009</v>
      </c>
      <c r="G256" t="str">
        <f>""</f>
        <v/>
      </c>
      <c r="H256" t="s">
        <v>1</v>
      </c>
      <c r="I256" t="s">
        <v>1300</v>
      </c>
      <c r="J256" t="s">
        <v>4437</v>
      </c>
      <c r="K256" t="str">
        <f t="shared" si="37"/>
        <v>11370</v>
      </c>
    </row>
    <row r="257" spans="1:11" customFormat="1" x14ac:dyDescent="0.25">
      <c r="A257" t="str">
        <f t="shared" si="27"/>
        <v>11</v>
      </c>
      <c r="B257" t="s">
        <v>237</v>
      </c>
      <c r="C257" t="str">
        <f t="shared" si="35"/>
        <v>008</v>
      </c>
      <c r="D257" t="s">
        <v>246</v>
      </c>
      <c r="E257" t="str">
        <f t="shared" si="36"/>
        <v>01</v>
      </c>
      <c r="F257" t="str">
        <f>"009"</f>
        <v>009</v>
      </c>
      <c r="G257" t="str">
        <f>""</f>
        <v/>
      </c>
      <c r="H257" t="s">
        <v>0</v>
      </c>
      <c r="I257" t="s">
        <v>1300</v>
      </c>
      <c r="J257" t="s">
        <v>4437</v>
      </c>
      <c r="K257" t="str">
        <f t="shared" si="37"/>
        <v>11370</v>
      </c>
    </row>
    <row r="258" spans="1:11" customFormat="1" x14ac:dyDescent="0.25">
      <c r="A258" t="str">
        <f t="shared" si="27"/>
        <v>11</v>
      </c>
      <c r="B258" t="s">
        <v>237</v>
      </c>
      <c r="C258" t="str">
        <f t="shared" si="35"/>
        <v>008</v>
      </c>
      <c r="D258" t="s">
        <v>246</v>
      </c>
      <c r="E258" t="str">
        <f t="shared" si="36"/>
        <v>01</v>
      </c>
      <c r="F258" t="str">
        <f>"010"</f>
        <v>010</v>
      </c>
      <c r="G258" t="str">
        <f>""</f>
        <v/>
      </c>
      <c r="H258" t="s">
        <v>1</v>
      </c>
      <c r="I258" t="s">
        <v>1304</v>
      </c>
      <c r="J258" t="s">
        <v>4438</v>
      </c>
      <c r="K258" t="str">
        <f t="shared" si="37"/>
        <v>11370</v>
      </c>
    </row>
    <row r="259" spans="1:11" customFormat="1" x14ac:dyDescent="0.25">
      <c r="A259" t="str">
        <f t="shared" ref="A259:A322" si="38">"11"</f>
        <v>11</v>
      </c>
      <c r="B259" t="s">
        <v>237</v>
      </c>
      <c r="C259" t="str">
        <f t="shared" si="35"/>
        <v>008</v>
      </c>
      <c r="D259" t="s">
        <v>246</v>
      </c>
      <c r="E259" t="str">
        <f t="shared" si="36"/>
        <v>01</v>
      </c>
      <c r="F259" t="str">
        <f>"010"</f>
        <v>010</v>
      </c>
      <c r="G259" t="str">
        <f>""</f>
        <v/>
      </c>
      <c r="H259" t="s">
        <v>0</v>
      </c>
      <c r="I259" t="s">
        <v>1304</v>
      </c>
      <c r="J259" t="s">
        <v>4438</v>
      </c>
      <c r="K259" t="str">
        <f t="shared" si="37"/>
        <v>11370</v>
      </c>
    </row>
    <row r="260" spans="1:11" customFormat="1" x14ac:dyDescent="0.25">
      <c r="A260" t="str">
        <f t="shared" si="38"/>
        <v>11</v>
      </c>
      <c r="B260" t="s">
        <v>237</v>
      </c>
      <c r="C260" t="str">
        <f t="shared" si="35"/>
        <v>008</v>
      </c>
      <c r="D260" t="s">
        <v>246</v>
      </c>
      <c r="E260" t="str">
        <f>"02"</f>
        <v>02</v>
      </c>
      <c r="F260" t="str">
        <f>"001"</f>
        <v>001</v>
      </c>
      <c r="G260" t="str">
        <f>""</f>
        <v/>
      </c>
      <c r="H260" t="s">
        <v>1</v>
      </c>
      <c r="I260" t="s">
        <v>1305</v>
      </c>
      <c r="J260" t="s">
        <v>4441</v>
      </c>
      <c r="K260" t="str">
        <f t="shared" ref="K260:K267" si="39">"11379"</f>
        <v>11379</v>
      </c>
    </row>
    <row r="261" spans="1:11" customFormat="1" x14ac:dyDescent="0.25">
      <c r="A261" t="str">
        <f t="shared" si="38"/>
        <v>11</v>
      </c>
      <c r="B261" t="s">
        <v>237</v>
      </c>
      <c r="C261" t="str">
        <f t="shared" si="35"/>
        <v>008</v>
      </c>
      <c r="D261" t="s">
        <v>246</v>
      </c>
      <c r="E261" t="str">
        <f>"02"</f>
        <v>02</v>
      </c>
      <c r="F261" t="str">
        <f>"001"</f>
        <v>001</v>
      </c>
      <c r="G261" t="str">
        <f>""</f>
        <v/>
      </c>
      <c r="H261" t="s">
        <v>0</v>
      </c>
      <c r="I261" t="s">
        <v>1306</v>
      </c>
      <c r="J261" t="s">
        <v>4442</v>
      </c>
      <c r="K261" t="str">
        <f t="shared" si="39"/>
        <v>11379</v>
      </c>
    </row>
    <row r="262" spans="1:11" customFormat="1" x14ac:dyDescent="0.25">
      <c r="A262" t="str">
        <f t="shared" si="38"/>
        <v>11</v>
      </c>
      <c r="B262" t="s">
        <v>237</v>
      </c>
      <c r="C262" t="str">
        <f t="shared" si="35"/>
        <v>008</v>
      </c>
      <c r="D262" t="s">
        <v>246</v>
      </c>
      <c r="E262" t="str">
        <f t="shared" ref="E262:E267" si="40">"03"</f>
        <v>03</v>
      </c>
      <c r="F262" t="str">
        <f>"001"</f>
        <v>001</v>
      </c>
      <c r="G262" t="str">
        <f>""</f>
        <v/>
      </c>
      <c r="H262" t="s">
        <v>1</v>
      </c>
      <c r="I262" t="s">
        <v>46</v>
      </c>
      <c r="J262" t="s">
        <v>4443</v>
      </c>
      <c r="K262" t="str">
        <f t="shared" si="39"/>
        <v>11379</v>
      </c>
    </row>
    <row r="263" spans="1:11" customFormat="1" x14ac:dyDescent="0.25">
      <c r="A263" t="str">
        <f t="shared" si="38"/>
        <v>11</v>
      </c>
      <c r="B263" t="s">
        <v>237</v>
      </c>
      <c r="C263" t="str">
        <f t="shared" si="35"/>
        <v>008</v>
      </c>
      <c r="D263" t="s">
        <v>246</v>
      </c>
      <c r="E263" t="str">
        <f t="shared" si="40"/>
        <v>03</v>
      </c>
      <c r="F263" t="str">
        <f>"001"</f>
        <v>001</v>
      </c>
      <c r="G263" t="str">
        <f>""</f>
        <v/>
      </c>
      <c r="H263" t="s">
        <v>0</v>
      </c>
      <c r="I263" t="s">
        <v>46</v>
      </c>
      <c r="J263" t="s">
        <v>4443</v>
      </c>
      <c r="K263" t="str">
        <f t="shared" si="39"/>
        <v>11379</v>
      </c>
    </row>
    <row r="264" spans="1:11" customFormat="1" x14ac:dyDescent="0.25">
      <c r="A264" t="str">
        <f t="shared" si="38"/>
        <v>11</v>
      </c>
      <c r="B264" t="s">
        <v>237</v>
      </c>
      <c r="C264" t="str">
        <f t="shared" si="35"/>
        <v>008</v>
      </c>
      <c r="D264" t="s">
        <v>246</v>
      </c>
      <c r="E264" t="str">
        <f t="shared" si="40"/>
        <v>03</v>
      </c>
      <c r="F264" t="str">
        <f>"002"</f>
        <v>002</v>
      </c>
      <c r="G264" t="str">
        <f>""</f>
        <v/>
      </c>
      <c r="H264" t="s">
        <v>1</v>
      </c>
      <c r="I264" t="s">
        <v>1307</v>
      </c>
      <c r="J264" t="s">
        <v>4444</v>
      </c>
      <c r="K264" t="str">
        <f t="shared" si="39"/>
        <v>11379</v>
      </c>
    </row>
    <row r="265" spans="1:11" customFormat="1" x14ac:dyDescent="0.25">
      <c r="A265" t="str">
        <f t="shared" si="38"/>
        <v>11</v>
      </c>
      <c r="B265" t="s">
        <v>237</v>
      </c>
      <c r="C265" t="str">
        <f t="shared" si="35"/>
        <v>008</v>
      </c>
      <c r="D265" t="s">
        <v>246</v>
      </c>
      <c r="E265" t="str">
        <f t="shared" si="40"/>
        <v>03</v>
      </c>
      <c r="F265" t="str">
        <f>"002"</f>
        <v>002</v>
      </c>
      <c r="G265" t="str">
        <f>""</f>
        <v/>
      </c>
      <c r="H265" t="s">
        <v>0</v>
      </c>
      <c r="I265" t="s">
        <v>1307</v>
      </c>
      <c r="J265" t="s">
        <v>4444</v>
      </c>
      <c r="K265" t="str">
        <f t="shared" si="39"/>
        <v>11379</v>
      </c>
    </row>
    <row r="266" spans="1:11" customFormat="1" x14ac:dyDescent="0.25">
      <c r="A266" t="str">
        <f t="shared" si="38"/>
        <v>11</v>
      </c>
      <c r="B266" t="s">
        <v>237</v>
      </c>
      <c r="C266" t="str">
        <f t="shared" si="35"/>
        <v>008</v>
      </c>
      <c r="D266" t="s">
        <v>246</v>
      </c>
      <c r="E266" t="str">
        <f t="shared" si="40"/>
        <v>03</v>
      </c>
      <c r="F266" t="str">
        <f>"003"</f>
        <v>003</v>
      </c>
      <c r="G266" t="str">
        <f>""</f>
        <v/>
      </c>
      <c r="H266" t="s">
        <v>1</v>
      </c>
      <c r="I266" t="s">
        <v>1307</v>
      </c>
      <c r="J266" t="s">
        <v>4444</v>
      </c>
      <c r="K266" t="str">
        <f t="shared" si="39"/>
        <v>11379</v>
      </c>
    </row>
    <row r="267" spans="1:11" customFormat="1" x14ac:dyDescent="0.25">
      <c r="A267" t="str">
        <f t="shared" si="38"/>
        <v>11</v>
      </c>
      <c r="B267" t="s">
        <v>237</v>
      </c>
      <c r="C267" t="str">
        <f t="shared" si="35"/>
        <v>008</v>
      </c>
      <c r="D267" t="s">
        <v>246</v>
      </c>
      <c r="E267" t="str">
        <f t="shared" si="40"/>
        <v>03</v>
      </c>
      <c r="F267" t="str">
        <f>"003"</f>
        <v>003</v>
      </c>
      <c r="G267" t="str">
        <f>""</f>
        <v/>
      </c>
      <c r="H267" t="s">
        <v>0</v>
      </c>
      <c r="I267" t="s">
        <v>1307</v>
      </c>
      <c r="J267" t="s">
        <v>4444</v>
      </c>
      <c r="K267" t="str">
        <f t="shared" si="39"/>
        <v>11379</v>
      </c>
    </row>
    <row r="268" spans="1:11" customFormat="1" x14ac:dyDescent="0.25">
      <c r="A268" t="str">
        <f t="shared" si="38"/>
        <v>11</v>
      </c>
      <c r="B268" t="s">
        <v>237</v>
      </c>
      <c r="C268" t="str">
        <f>"009"</f>
        <v>009</v>
      </c>
      <c r="D268" t="s">
        <v>247</v>
      </c>
      <c r="E268" t="str">
        <f>"01"</f>
        <v>01</v>
      </c>
      <c r="F268" t="str">
        <f>"001"</f>
        <v>001</v>
      </c>
      <c r="G268" t="str">
        <f>""</f>
        <v/>
      </c>
      <c r="H268" t="s">
        <v>3</v>
      </c>
      <c r="I268" t="s">
        <v>1284</v>
      </c>
      <c r="J268" t="s">
        <v>4445</v>
      </c>
      <c r="K268" t="str">
        <f>"11612"</f>
        <v>11612</v>
      </c>
    </row>
    <row r="269" spans="1:11" customFormat="1" x14ac:dyDescent="0.25">
      <c r="A269" t="str">
        <f t="shared" si="38"/>
        <v>11</v>
      </c>
      <c r="B269" t="s">
        <v>237</v>
      </c>
      <c r="C269" t="str">
        <f t="shared" ref="C269:C278" si="41">"010"</f>
        <v>010</v>
      </c>
      <c r="D269" t="s">
        <v>248</v>
      </c>
      <c r="E269" t="str">
        <f>"01"</f>
        <v>01</v>
      </c>
      <c r="F269" t="str">
        <f>"001"</f>
        <v>001</v>
      </c>
      <c r="G269" t="str">
        <f>""</f>
        <v/>
      </c>
      <c r="H269" t="s">
        <v>3</v>
      </c>
      <c r="I269" t="s">
        <v>1308</v>
      </c>
      <c r="J269" t="s">
        <v>4446</v>
      </c>
      <c r="K269" t="str">
        <f t="shared" ref="K269:K277" si="42">"11640"</f>
        <v>11640</v>
      </c>
    </row>
    <row r="270" spans="1:11" customFormat="1" x14ac:dyDescent="0.25">
      <c r="A270" t="str">
        <f t="shared" si="38"/>
        <v>11</v>
      </c>
      <c r="B270" t="s">
        <v>237</v>
      </c>
      <c r="C270" t="str">
        <f t="shared" si="41"/>
        <v>010</v>
      </c>
      <c r="D270" t="s">
        <v>248</v>
      </c>
      <c r="E270" t="str">
        <f>"01"</f>
        <v>01</v>
      </c>
      <c r="F270" t="str">
        <f>"002"</f>
        <v>002</v>
      </c>
      <c r="G270" t="str">
        <f>""</f>
        <v/>
      </c>
      <c r="H270" t="s">
        <v>3</v>
      </c>
      <c r="I270" t="s">
        <v>1309</v>
      </c>
      <c r="J270" t="s">
        <v>4447</v>
      </c>
      <c r="K270" t="str">
        <f t="shared" si="42"/>
        <v>11640</v>
      </c>
    </row>
    <row r="271" spans="1:11" customFormat="1" x14ac:dyDescent="0.25">
      <c r="A271" t="str">
        <f t="shared" si="38"/>
        <v>11</v>
      </c>
      <c r="B271" t="s">
        <v>237</v>
      </c>
      <c r="C271" t="str">
        <f t="shared" si="41"/>
        <v>010</v>
      </c>
      <c r="D271" t="s">
        <v>248</v>
      </c>
      <c r="E271" t="str">
        <f>"01"</f>
        <v>01</v>
      </c>
      <c r="F271" t="str">
        <f>"003"</f>
        <v>003</v>
      </c>
      <c r="G271" t="str">
        <f>""</f>
        <v/>
      </c>
      <c r="H271" t="s">
        <v>3</v>
      </c>
      <c r="I271" t="s">
        <v>1309</v>
      </c>
      <c r="J271" t="s">
        <v>4447</v>
      </c>
      <c r="K271" t="str">
        <f t="shared" si="42"/>
        <v>11640</v>
      </c>
    </row>
    <row r="272" spans="1:11" customFormat="1" x14ac:dyDescent="0.25">
      <c r="A272" t="str">
        <f t="shared" si="38"/>
        <v>11</v>
      </c>
      <c r="B272" t="s">
        <v>237</v>
      </c>
      <c r="C272" t="str">
        <f t="shared" si="41"/>
        <v>010</v>
      </c>
      <c r="D272" t="s">
        <v>248</v>
      </c>
      <c r="E272" t="str">
        <f t="shared" ref="E272:E277" si="43">"02"</f>
        <v>02</v>
      </c>
      <c r="F272" t="str">
        <f>"001"</f>
        <v>001</v>
      </c>
      <c r="G272" t="str">
        <f>""</f>
        <v/>
      </c>
      <c r="H272" t="s">
        <v>1</v>
      </c>
      <c r="I272" t="s">
        <v>1310</v>
      </c>
      <c r="J272" t="s">
        <v>4448</v>
      </c>
      <c r="K272" t="str">
        <f t="shared" si="42"/>
        <v>11640</v>
      </c>
    </row>
    <row r="273" spans="1:11" customFormat="1" x14ac:dyDescent="0.25">
      <c r="A273" t="str">
        <f t="shared" si="38"/>
        <v>11</v>
      </c>
      <c r="B273" t="s">
        <v>237</v>
      </c>
      <c r="C273" t="str">
        <f t="shared" si="41"/>
        <v>010</v>
      </c>
      <c r="D273" t="s">
        <v>248</v>
      </c>
      <c r="E273" t="str">
        <f t="shared" si="43"/>
        <v>02</v>
      </c>
      <c r="F273" t="str">
        <f>"001"</f>
        <v>001</v>
      </c>
      <c r="G273" t="str">
        <f>""</f>
        <v/>
      </c>
      <c r="H273" t="s">
        <v>0</v>
      </c>
      <c r="I273" t="s">
        <v>1310</v>
      </c>
      <c r="J273" t="s">
        <v>4448</v>
      </c>
      <c r="K273" t="str">
        <f t="shared" si="42"/>
        <v>11640</v>
      </c>
    </row>
    <row r="274" spans="1:11" customFormat="1" x14ac:dyDescent="0.25">
      <c r="A274" t="str">
        <f t="shared" si="38"/>
        <v>11</v>
      </c>
      <c r="B274" t="s">
        <v>237</v>
      </c>
      <c r="C274" t="str">
        <f t="shared" si="41"/>
        <v>010</v>
      </c>
      <c r="D274" t="s">
        <v>248</v>
      </c>
      <c r="E274" t="str">
        <f t="shared" si="43"/>
        <v>02</v>
      </c>
      <c r="F274" t="str">
        <f>"002"</f>
        <v>002</v>
      </c>
      <c r="G274" t="str">
        <f>""</f>
        <v/>
      </c>
      <c r="H274" t="s">
        <v>1</v>
      </c>
      <c r="I274" t="s">
        <v>1311</v>
      </c>
      <c r="J274" t="s">
        <v>4449</v>
      </c>
      <c r="K274" t="str">
        <f t="shared" si="42"/>
        <v>11640</v>
      </c>
    </row>
    <row r="275" spans="1:11" customFormat="1" x14ac:dyDescent="0.25">
      <c r="A275" t="str">
        <f t="shared" si="38"/>
        <v>11</v>
      </c>
      <c r="B275" t="s">
        <v>237</v>
      </c>
      <c r="C275" t="str">
        <f t="shared" si="41"/>
        <v>010</v>
      </c>
      <c r="D275" t="s">
        <v>248</v>
      </c>
      <c r="E275" t="str">
        <f t="shared" si="43"/>
        <v>02</v>
      </c>
      <c r="F275" t="str">
        <f>"002"</f>
        <v>002</v>
      </c>
      <c r="G275" t="str">
        <f>""</f>
        <v/>
      </c>
      <c r="H275" t="s">
        <v>0</v>
      </c>
      <c r="I275" t="s">
        <v>1311</v>
      </c>
      <c r="J275" t="s">
        <v>4449</v>
      </c>
      <c r="K275" t="str">
        <f t="shared" si="42"/>
        <v>11640</v>
      </c>
    </row>
    <row r="276" spans="1:11" customFormat="1" x14ac:dyDescent="0.25">
      <c r="A276" t="str">
        <f t="shared" si="38"/>
        <v>11</v>
      </c>
      <c r="B276" t="s">
        <v>237</v>
      </c>
      <c r="C276" t="str">
        <f t="shared" si="41"/>
        <v>010</v>
      </c>
      <c r="D276" t="s">
        <v>248</v>
      </c>
      <c r="E276" t="str">
        <f t="shared" si="43"/>
        <v>02</v>
      </c>
      <c r="F276" t="str">
        <f>"003"</f>
        <v>003</v>
      </c>
      <c r="G276" t="str">
        <f>""</f>
        <v/>
      </c>
      <c r="H276" t="s">
        <v>1</v>
      </c>
      <c r="I276" t="s">
        <v>1312</v>
      </c>
      <c r="J276" t="s">
        <v>4450</v>
      </c>
      <c r="K276" t="str">
        <f t="shared" si="42"/>
        <v>11640</v>
      </c>
    </row>
    <row r="277" spans="1:11" customFormat="1" x14ac:dyDescent="0.25">
      <c r="A277" t="str">
        <f t="shared" si="38"/>
        <v>11</v>
      </c>
      <c r="B277" t="s">
        <v>237</v>
      </c>
      <c r="C277" t="str">
        <f t="shared" si="41"/>
        <v>010</v>
      </c>
      <c r="D277" t="s">
        <v>248</v>
      </c>
      <c r="E277" t="str">
        <f t="shared" si="43"/>
        <v>02</v>
      </c>
      <c r="F277" t="str">
        <f>"003"</f>
        <v>003</v>
      </c>
      <c r="G277" t="str">
        <f>""</f>
        <v/>
      </c>
      <c r="H277" t="s">
        <v>0</v>
      </c>
      <c r="I277" t="s">
        <v>1312</v>
      </c>
      <c r="J277" t="s">
        <v>4450</v>
      </c>
      <c r="K277" t="str">
        <f t="shared" si="42"/>
        <v>11640</v>
      </c>
    </row>
    <row r="278" spans="1:11" customFormat="1" x14ac:dyDescent="0.25">
      <c r="A278" t="str">
        <f t="shared" si="38"/>
        <v>11</v>
      </c>
      <c r="B278" t="s">
        <v>237</v>
      </c>
      <c r="C278" t="str">
        <f t="shared" si="41"/>
        <v>010</v>
      </c>
      <c r="D278" t="s">
        <v>248</v>
      </c>
      <c r="E278" t="str">
        <f>"03"</f>
        <v>03</v>
      </c>
      <c r="F278" t="str">
        <f>"001"</f>
        <v>001</v>
      </c>
      <c r="G278" t="str">
        <f>""</f>
        <v/>
      </c>
      <c r="H278" t="s">
        <v>3</v>
      </c>
      <c r="I278" t="s">
        <v>1313</v>
      </c>
      <c r="J278" t="s">
        <v>4451</v>
      </c>
      <c r="K278" t="str">
        <f>"11649"</f>
        <v>11649</v>
      </c>
    </row>
    <row r="279" spans="1:11" customFormat="1" x14ac:dyDescent="0.25">
      <c r="A279" t="str">
        <f t="shared" si="38"/>
        <v>11</v>
      </c>
      <c r="B279" t="s">
        <v>237</v>
      </c>
      <c r="C279" t="str">
        <f>"011"</f>
        <v>011</v>
      </c>
      <c r="D279" t="s">
        <v>249</v>
      </c>
      <c r="E279" t="str">
        <f t="shared" ref="E279:E288" si="44">"01"</f>
        <v>01</v>
      </c>
      <c r="F279" t="str">
        <f>"001"</f>
        <v>001</v>
      </c>
      <c r="G279" t="str">
        <f>""</f>
        <v/>
      </c>
      <c r="H279" t="s">
        <v>1</v>
      </c>
      <c r="I279" t="s">
        <v>1314</v>
      </c>
      <c r="J279" t="s">
        <v>4452</v>
      </c>
      <c r="K279" t="str">
        <f>"11670"</f>
        <v>11670</v>
      </c>
    </row>
    <row r="280" spans="1:11" customFormat="1" x14ac:dyDescent="0.25">
      <c r="A280" t="str">
        <f t="shared" si="38"/>
        <v>11</v>
      </c>
      <c r="B280" t="s">
        <v>237</v>
      </c>
      <c r="C280" t="str">
        <f>"011"</f>
        <v>011</v>
      </c>
      <c r="D280" t="s">
        <v>249</v>
      </c>
      <c r="E280" t="str">
        <f t="shared" si="44"/>
        <v>01</v>
      </c>
      <c r="F280" t="str">
        <f>"001"</f>
        <v>001</v>
      </c>
      <c r="G280" t="str">
        <f>""</f>
        <v/>
      </c>
      <c r="H280" t="s">
        <v>0</v>
      </c>
      <c r="I280" t="s">
        <v>1314</v>
      </c>
      <c r="J280" t="s">
        <v>4452</v>
      </c>
      <c r="K280" t="str">
        <f>"11670"</f>
        <v>11670</v>
      </c>
    </row>
    <row r="281" spans="1:11" customFormat="1" x14ac:dyDescent="0.25">
      <c r="A281" t="str">
        <f t="shared" si="38"/>
        <v>11</v>
      </c>
      <c r="B281" t="s">
        <v>237</v>
      </c>
      <c r="C281" t="str">
        <f t="shared" ref="C281:C344" si="45">"012"</f>
        <v>012</v>
      </c>
      <c r="D281" t="s">
        <v>237</v>
      </c>
      <c r="E281" t="str">
        <f t="shared" si="44"/>
        <v>01</v>
      </c>
      <c r="F281" t="str">
        <f>"001"</f>
        <v>001</v>
      </c>
      <c r="G281" t="str">
        <f>""</f>
        <v/>
      </c>
      <c r="H281" t="s">
        <v>3</v>
      </c>
      <c r="I281" t="s">
        <v>1315</v>
      </c>
      <c r="J281" t="s">
        <v>4453</v>
      </c>
      <c r="K281" t="str">
        <f>"11003"</f>
        <v>11003</v>
      </c>
    </row>
    <row r="282" spans="1:11" customFormat="1" x14ac:dyDescent="0.25">
      <c r="A282" t="str">
        <f t="shared" si="38"/>
        <v>11</v>
      </c>
      <c r="B282" t="s">
        <v>237</v>
      </c>
      <c r="C282" t="str">
        <f t="shared" si="45"/>
        <v>012</v>
      </c>
      <c r="D282" t="s">
        <v>237</v>
      </c>
      <c r="E282" t="str">
        <f t="shared" si="44"/>
        <v>01</v>
      </c>
      <c r="F282" t="str">
        <f>"002"</f>
        <v>002</v>
      </c>
      <c r="G282" t="str">
        <f>""</f>
        <v/>
      </c>
      <c r="H282" t="s">
        <v>3</v>
      </c>
      <c r="I282" t="s">
        <v>1316</v>
      </c>
      <c r="J282" t="s">
        <v>4454</v>
      </c>
      <c r="K282" t="str">
        <f>"11003"</f>
        <v>11003</v>
      </c>
    </row>
    <row r="283" spans="1:11" customFormat="1" x14ac:dyDescent="0.25">
      <c r="A283" t="str">
        <f t="shared" si="38"/>
        <v>11</v>
      </c>
      <c r="B283" t="s">
        <v>237</v>
      </c>
      <c r="C283" t="str">
        <f t="shared" si="45"/>
        <v>012</v>
      </c>
      <c r="D283" t="s">
        <v>237</v>
      </c>
      <c r="E283" t="str">
        <f t="shared" si="44"/>
        <v>01</v>
      </c>
      <c r="F283" t="str">
        <f>"003"</f>
        <v>003</v>
      </c>
      <c r="G283" t="str">
        <f>""</f>
        <v/>
      </c>
      <c r="H283" t="s">
        <v>1</v>
      </c>
      <c r="I283" t="s">
        <v>1316</v>
      </c>
      <c r="J283" t="s">
        <v>4454</v>
      </c>
      <c r="K283" t="str">
        <f>"11003"</f>
        <v>11003</v>
      </c>
    </row>
    <row r="284" spans="1:11" customFormat="1" x14ac:dyDescent="0.25">
      <c r="A284" t="str">
        <f t="shared" si="38"/>
        <v>11</v>
      </c>
      <c r="B284" t="s">
        <v>237</v>
      </c>
      <c r="C284" t="str">
        <f t="shared" si="45"/>
        <v>012</v>
      </c>
      <c r="D284" t="s">
        <v>237</v>
      </c>
      <c r="E284" t="str">
        <f t="shared" si="44"/>
        <v>01</v>
      </c>
      <c r="F284" t="str">
        <f>"003"</f>
        <v>003</v>
      </c>
      <c r="G284" t="str">
        <f>""</f>
        <v/>
      </c>
      <c r="H284" t="s">
        <v>0</v>
      </c>
      <c r="I284" t="s">
        <v>1316</v>
      </c>
      <c r="J284" t="s">
        <v>4454</v>
      </c>
      <c r="K284" t="str">
        <f>"11003"</f>
        <v>11003</v>
      </c>
    </row>
    <row r="285" spans="1:11" customFormat="1" x14ac:dyDescent="0.25">
      <c r="A285" t="str">
        <f t="shared" si="38"/>
        <v>11</v>
      </c>
      <c r="B285" t="s">
        <v>237</v>
      </c>
      <c r="C285" t="str">
        <f t="shared" si="45"/>
        <v>012</v>
      </c>
      <c r="D285" t="s">
        <v>237</v>
      </c>
      <c r="E285" t="str">
        <f t="shared" si="44"/>
        <v>01</v>
      </c>
      <c r="F285" t="str">
        <f>"004"</f>
        <v>004</v>
      </c>
      <c r="G285" t="str">
        <f>""</f>
        <v/>
      </c>
      <c r="H285" t="s">
        <v>1</v>
      </c>
      <c r="I285" t="s">
        <v>1317</v>
      </c>
      <c r="J285" t="s">
        <v>4455</v>
      </c>
      <c r="K285" t="str">
        <f>"11006"</f>
        <v>11006</v>
      </c>
    </row>
    <row r="286" spans="1:11" customFormat="1" x14ac:dyDescent="0.25">
      <c r="A286" t="str">
        <f t="shared" si="38"/>
        <v>11</v>
      </c>
      <c r="B286" t="s">
        <v>237</v>
      </c>
      <c r="C286" t="str">
        <f t="shared" si="45"/>
        <v>012</v>
      </c>
      <c r="D286" t="s">
        <v>237</v>
      </c>
      <c r="E286" t="str">
        <f t="shared" si="44"/>
        <v>01</v>
      </c>
      <c r="F286" t="str">
        <f>"004"</f>
        <v>004</v>
      </c>
      <c r="G286" t="str">
        <f>""</f>
        <v/>
      </c>
      <c r="H286" t="s">
        <v>0</v>
      </c>
      <c r="I286" t="s">
        <v>1317</v>
      </c>
      <c r="J286" t="s">
        <v>4455</v>
      </c>
      <c r="K286" t="str">
        <f>"11006"</f>
        <v>11006</v>
      </c>
    </row>
    <row r="287" spans="1:11" customFormat="1" x14ac:dyDescent="0.25">
      <c r="A287" t="str">
        <f t="shared" si="38"/>
        <v>11</v>
      </c>
      <c r="B287" t="s">
        <v>237</v>
      </c>
      <c r="C287" t="str">
        <f t="shared" si="45"/>
        <v>012</v>
      </c>
      <c r="D287" t="s">
        <v>237</v>
      </c>
      <c r="E287" t="str">
        <f t="shared" si="44"/>
        <v>01</v>
      </c>
      <c r="F287" t="str">
        <f>"005"</f>
        <v>005</v>
      </c>
      <c r="G287" t="str">
        <f>""</f>
        <v/>
      </c>
      <c r="H287" t="s">
        <v>3</v>
      </c>
      <c r="I287" t="s">
        <v>1318</v>
      </c>
      <c r="J287" t="s">
        <v>4456</v>
      </c>
      <c r="K287" t="str">
        <f>"11004"</f>
        <v>11004</v>
      </c>
    </row>
    <row r="288" spans="1:11" customFormat="1" x14ac:dyDescent="0.25">
      <c r="A288" t="str">
        <f t="shared" si="38"/>
        <v>11</v>
      </c>
      <c r="B288" t="s">
        <v>237</v>
      </c>
      <c r="C288" t="str">
        <f t="shared" si="45"/>
        <v>012</v>
      </c>
      <c r="D288" t="s">
        <v>237</v>
      </c>
      <c r="E288" t="str">
        <f t="shared" si="44"/>
        <v>01</v>
      </c>
      <c r="F288" t="str">
        <f>"006"</f>
        <v>006</v>
      </c>
      <c r="G288" t="str">
        <f>""</f>
        <v/>
      </c>
      <c r="H288" t="s">
        <v>3</v>
      </c>
      <c r="I288" t="s">
        <v>1318</v>
      </c>
      <c r="J288" t="s">
        <v>4456</v>
      </c>
      <c r="K288" t="str">
        <f>"11004"</f>
        <v>11004</v>
      </c>
    </row>
    <row r="289" spans="1:11" customFormat="1" x14ac:dyDescent="0.25">
      <c r="A289" t="str">
        <f t="shared" si="38"/>
        <v>11</v>
      </c>
      <c r="B289" t="s">
        <v>237</v>
      </c>
      <c r="C289" t="str">
        <f t="shared" si="45"/>
        <v>012</v>
      </c>
      <c r="D289" t="s">
        <v>237</v>
      </c>
      <c r="E289" t="str">
        <f t="shared" ref="E289:E295" si="46">"02"</f>
        <v>02</v>
      </c>
      <c r="F289" t="str">
        <f>"001"</f>
        <v>001</v>
      </c>
      <c r="G289" t="str">
        <f>""</f>
        <v/>
      </c>
      <c r="H289" t="s">
        <v>1</v>
      </c>
      <c r="I289" t="s">
        <v>1319</v>
      </c>
      <c r="J289" t="s">
        <v>4457</v>
      </c>
      <c r="K289" t="str">
        <f>"11003"</f>
        <v>11003</v>
      </c>
    </row>
    <row r="290" spans="1:11" customFormat="1" x14ac:dyDescent="0.25">
      <c r="A290" t="str">
        <f t="shared" si="38"/>
        <v>11</v>
      </c>
      <c r="B290" t="s">
        <v>237</v>
      </c>
      <c r="C290" t="str">
        <f t="shared" si="45"/>
        <v>012</v>
      </c>
      <c r="D290" t="s">
        <v>237</v>
      </c>
      <c r="E290" t="str">
        <f t="shared" si="46"/>
        <v>02</v>
      </c>
      <c r="F290" t="str">
        <f>"001"</f>
        <v>001</v>
      </c>
      <c r="G290" t="str">
        <f>""</f>
        <v/>
      </c>
      <c r="H290" t="s">
        <v>0</v>
      </c>
      <c r="I290" t="s">
        <v>1319</v>
      </c>
      <c r="J290" t="s">
        <v>4457</v>
      </c>
      <c r="K290" t="str">
        <f>"11003"</f>
        <v>11003</v>
      </c>
    </row>
    <row r="291" spans="1:11" customFormat="1" x14ac:dyDescent="0.25">
      <c r="A291" t="str">
        <f t="shared" si="38"/>
        <v>11</v>
      </c>
      <c r="B291" t="s">
        <v>237</v>
      </c>
      <c r="C291" t="str">
        <f t="shared" si="45"/>
        <v>012</v>
      </c>
      <c r="D291" t="s">
        <v>237</v>
      </c>
      <c r="E291" t="str">
        <f t="shared" si="46"/>
        <v>02</v>
      </c>
      <c r="F291" t="str">
        <f>"002"</f>
        <v>002</v>
      </c>
      <c r="G291" t="str">
        <f>""</f>
        <v/>
      </c>
      <c r="H291" t="s">
        <v>1</v>
      </c>
      <c r="I291" t="s">
        <v>1320</v>
      </c>
      <c r="J291" t="s">
        <v>4458</v>
      </c>
      <c r="K291" t="str">
        <f>"11001"</f>
        <v>11001</v>
      </c>
    </row>
    <row r="292" spans="1:11" customFormat="1" x14ac:dyDescent="0.25">
      <c r="A292" t="str">
        <f t="shared" si="38"/>
        <v>11</v>
      </c>
      <c r="B292" t="s">
        <v>237</v>
      </c>
      <c r="C292" t="str">
        <f t="shared" si="45"/>
        <v>012</v>
      </c>
      <c r="D292" t="s">
        <v>237</v>
      </c>
      <c r="E292" t="str">
        <f t="shared" si="46"/>
        <v>02</v>
      </c>
      <c r="F292" t="str">
        <f>"002"</f>
        <v>002</v>
      </c>
      <c r="G292" t="str">
        <f>""</f>
        <v/>
      </c>
      <c r="H292" t="s">
        <v>0</v>
      </c>
      <c r="I292" t="s">
        <v>1320</v>
      </c>
      <c r="J292" t="s">
        <v>4458</v>
      </c>
      <c r="K292" t="str">
        <f>"11001"</f>
        <v>11001</v>
      </c>
    </row>
    <row r="293" spans="1:11" customFormat="1" x14ac:dyDescent="0.25">
      <c r="A293" t="str">
        <f t="shared" si="38"/>
        <v>11</v>
      </c>
      <c r="B293" t="s">
        <v>237</v>
      </c>
      <c r="C293" t="str">
        <f t="shared" si="45"/>
        <v>012</v>
      </c>
      <c r="D293" t="s">
        <v>237</v>
      </c>
      <c r="E293" t="str">
        <f t="shared" si="46"/>
        <v>02</v>
      </c>
      <c r="F293" t="str">
        <f>"003"</f>
        <v>003</v>
      </c>
      <c r="G293" t="str">
        <f>""</f>
        <v/>
      </c>
      <c r="H293" t="s">
        <v>3</v>
      </c>
      <c r="I293" t="s">
        <v>1321</v>
      </c>
      <c r="J293" t="s">
        <v>4459</v>
      </c>
      <c r="K293" t="str">
        <f>"11001"</f>
        <v>11001</v>
      </c>
    </row>
    <row r="294" spans="1:11" customFormat="1" x14ac:dyDescent="0.25">
      <c r="A294" t="str">
        <f t="shared" si="38"/>
        <v>11</v>
      </c>
      <c r="B294" t="s">
        <v>237</v>
      </c>
      <c r="C294" t="str">
        <f t="shared" si="45"/>
        <v>012</v>
      </c>
      <c r="D294" t="s">
        <v>237</v>
      </c>
      <c r="E294" t="str">
        <f t="shared" si="46"/>
        <v>02</v>
      </c>
      <c r="F294" t="str">
        <f>"004"</f>
        <v>004</v>
      </c>
      <c r="G294" t="str">
        <f>""</f>
        <v/>
      </c>
      <c r="H294" t="s">
        <v>3</v>
      </c>
      <c r="I294" t="s">
        <v>1317</v>
      </c>
      <c r="J294" t="s">
        <v>4455</v>
      </c>
      <c r="K294" t="str">
        <f>"11006"</f>
        <v>11006</v>
      </c>
    </row>
    <row r="295" spans="1:11" customFormat="1" x14ac:dyDescent="0.25">
      <c r="A295" t="str">
        <f t="shared" si="38"/>
        <v>11</v>
      </c>
      <c r="B295" t="s">
        <v>237</v>
      </c>
      <c r="C295" t="str">
        <f t="shared" si="45"/>
        <v>012</v>
      </c>
      <c r="D295" t="s">
        <v>237</v>
      </c>
      <c r="E295" t="str">
        <f t="shared" si="46"/>
        <v>02</v>
      </c>
      <c r="F295" t="str">
        <f>"005"</f>
        <v>005</v>
      </c>
      <c r="G295" t="str">
        <f>""</f>
        <v/>
      </c>
      <c r="H295" t="s">
        <v>3</v>
      </c>
      <c r="I295" t="s">
        <v>1322</v>
      </c>
      <c r="J295" t="s">
        <v>4460</v>
      </c>
      <c r="K295" t="str">
        <f>"11006"</f>
        <v>11006</v>
      </c>
    </row>
    <row r="296" spans="1:11" customFormat="1" x14ac:dyDescent="0.25">
      <c r="A296" t="str">
        <f t="shared" si="38"/>
        <v>11</v>
      </c>
      <c r="B296" t="s">
        <v>237</v>
      </c>
      <c r="C296" t="str">
        <f t="shared" si="45"/>
        <v>012</v>
      </c>
      <c r="D296" t="s">
        <v>237</v>
      </c>
      <c r="E296" t="str">
        <f t="shared" ref="E296:E303" si="47">"03"</f>
        <v>03</v>
      </c>
      <c r="F296" t="str">
        <f>"001"</f>
        <v>001</v>
      </c>
      <c r="G296" t="str">
        <f>""</f>
        <v/>
      </c>
      <c r="H296" t="s">
        <v>1</v>
      </c>
      <c r="I296" t="s">
        <v>1323</v>
      </c>
      <c r="J296" t="s">
        <v>4461</v>
      </c>
      <c r="K296" t="str">
        <f>"11003"</f>
        <v>11003</v>
      </c>
    </row>
    <row r="297" spans="1:11" customFormat="1" x14ac:dyDescent="0.25">
      <c r="A297" t="str">
        <f t="shared" si="38"/>
        <v>11</v>
      </c>
      <c r="B297" t="s">
        <v>237</v>
      </c>
      <c r="C297" t="str">
        <f t="shared" si="45"/>
        <v>012</v>
      </c>
      <c r="D297" t="s">
        <v>237</v>
      </c>
      <c r="E297" t="str">
        <f t="shared" si="47"/>
        <v>03</v>
      </c>
      <c r="F297" t="str">
        <f>"001"</f>
        <v>001</v>
      </c>
      <c r="G297" t="str">
        <f>""</f>
        <v/>
      </c>
      <c r="H297" t="s">
        <v>0</v>
      </c>
      <c r="I297" t="s">
        <v>1323</v>
      </c>
      <c r="J297" t="s">
        <v>4461</v>
      </c>
      <c r="K297" t="str">
        <f>"11003"</f>
        <v>11003</v>
      </c>
    </row>
    <row r="298" spans="1:11" customFormat="1" x14ac:dyDescent="0.25">
      <c r="A298" t="str">
        <f t="shared" si="38"/>
        <v>11</v>
      </c>
      <c r="B298" t="s">
        <v>237</v>
      </c>
      <c r="C298" t="str">
        <f t="shared" si="45"/>
        <v>012</v>
      </c>
      <c r="D298" t="s">
        <v>237</v>
      </c>
      <c r="E298" t="str">
        <f t="shared" si="47"/>
        <v>03</v>
      </c>
      <c r="F298" t="str">
        <f>"002"</f>
        <v>002</v>
      </c>
      <c r="G298" t="str">
        <f>""</f>
        <v/>
      </c>
      <c r="H298" t="s">
        <v>3</v>
      </c>
      <c r="I298" t="s">
        <v>1324</v>
      </c>
      <c r="J298" t="s">
        <v>4462</v>
      </c>
      <c r="K298" t="str">
        <f>"11003"</f>
        <v>11003</v>
      </c>
    </row>
    <row r="299" spans="1:11" customFormat="1" x14ac:dyDescent="0.25">
      <c r="A299" t="str">
        <f t="shared" si="38"/>
        <v>11</v>
      </c>
      <c r="B299" t="s">
        <v>237</v>
      </c>
      <c r="C299" t="str">
        <f t="shared" si="45"/>
        <v>012</v>
      </c>
      <c r="D299" t="s">
        <v>237</v>
      </c>
      <c r="E299" t="str">
        <f t="shared" si="47"/>
        <v>03</v>
      </c>
      <c r="F299" t="str">
        <f>"003"</f>
        <v>003</v>
      </c>
      <c r="G299" t="str">
        <f>""</f>
        <v/>
      </c>
      <c r="H299" t="s">
        <v>3</v>
      </c>
      <c r="I299" t="s">
        <v>1325</v>
      </c>
      <c r="J299" t="s">
        <v>4463</v>
      </c>
      <c r="K299" t="str">
        <f t="shared" ref="K299:K308" si="48">"11002"</f>
        <v>11002</v>
      </c>
    </row>
    <row r="300" spans="1:11" customFormat="1" x14ac:dyDescent="0.25">
      <c r="A300" t="str">
        <f t="shared" si="38"/>
        <v>11</v>
      </c>
      <c r="B300" t="s">
        <v>237</v>
      </c>
      <c r="C300" t="str">
        <f t="shared" si="45"/>
        <v>012</v>
      </c>
      <c r="D300" t="s">
        <v>237</v>
      </c>
      <c r="E300" t="str">
        <f t="shared" si="47"/>
        <v>03</v>
      </c>
      <c r="F300" t="str">
        <f>"004"</f>
        <v>004</v>
      </c>
      <c r="G300" t="str">
        <f>""</f>
        <v/>
      </c>
      <c r="H300" t="s">
        <v>1</v>
      </c>
      <c r="I300" t="s">
        <v>1326</v>
      </c>
      <c r="J300" t="s">
        <v>4464</v>
      </c>
      <c r="K300" t="str">
        <f t="shared" si="48"/>
        <v>11002</v>
      </c>
    </row>
    <row r="301" spans="1:11" customFormat="1" x14ac:dyDescent="0.25">
      <c r="A301" t="str">
        <f t="shared" si="38"/>
        <v>11</v>
      </c>
      <c r="B301" t="s">
        <v>237</v>
      </c>
      <c r="C301" t="str">
        <f t="shared" si="45"/>
        <v>012</v>
      </c>
      <c r="D301" t="s">
        <v>237</v>
      </c>
      <c r="E301" t="str">
        <f t="shared" si="47"/>
        <v>03</v>
      </c>
      <c r="F301" t="str">
        <f>"004"</f>
        <v>004</v>
      </c>
      <c r="G301" t="str">
        <f>""</f>
        <v/>
      </c>
      <c r="H301" t="s">
        <v>0</v>
      </c>
      <c r="I301" t="s">
        <v>1326</v>
      </c>
      <c r="J301" t="s">
        <v>4464</v>
      </c>
      <c r="K301" t="str">
        <f t="shared" si="48"/>
        <v>11002</v>
      </c>
    </row>
    <row r="302" spans="1:11" customFormat="1" x14ac:dyDescent="0.25">
      <c r="A302" t="str">
        <f t="shared" si="38"/>
        <v>11</v>
      </c>
      <c r="B302" t="s">
        <v>237</v>
      </c>
      <c r="C302" t="str">
        <f t="shared" si="45"/>
        <v>012</v>
      </c>
      <c r="D302" t="s">
        <v>237</v>
      </c>
      <c r="E302" t="str">
        <f t="shared" si="47"/>
        <v>03</v>
      </c>
      <c r="F302" t="str">
        <f>"006"</f>
        <v>006</v>
      </c>
      <c r="G302" t="str">
        <f>""</f>
        <v/>
      </c>
      <c r="H302" t="s">
        <v>1</v>
      </c>
      <c r="I302" t="s">
        <v>1327</v>
      </c>
      <c r="J302" t="s">
        <v>4465</v>
      </c>
      <c r="K302" t="str">
        <f t="shared" si="48"/>
        <v>11002</v>
      </c>
    </row>
    <row r="303" spans="1:11" customFormat="1" x14ac:dyDescent="0.25">
      <c r="A303" t="str">
        <f t="shared" si="38"/>
        <v>11</v>
      </c>
      <c r="B303" t="s">
        <v>237</v>
      </c>
      <c r="C303" t="str">
        <f t="shared" si="45"/>
        <v>012</v>
      </c>
      <c r="D303" t="s">
        <v>237</v>
      </c>
      <c r="E303" t="str">
        <f t="shared" si="47"/>
        <v>03</v>
      </c>
      <c r="F303" t="str">
        <f>"006"</f>
        <v>006</v>
      </c>
      <c r="G303" t="str">
        <f>""</f>
        <v/>
      </c>
      <c r="H303" t="s">
        <v>0</v>
      </c>
      <c r="I303" t="s">
        <v>1327</v>
      </c>
      <c r="J303" t="s">
        <v>4465</v>
      </c>
      <c r="K303" t="str">
        <f t="shared" si="48"/>
        <v>11002</v>
      </c>
    </row>
    <row r="304" spans="1:11" customFormat="1" x14ac:dyDescent="0.25">
      <c r="A304" t="str">
        <f t="shared" si="38"/>
        <v>11</v>
      </c>
      <c r="B304" t="s">
        <v>237</v>
      </c>
      <c r="C304" t="str">
        <f t="shared" si="45"/>
        <v>012</v>
      </c>
      <c r="D304" t="s">
        <v>237</v>
      </c>
      <c r="E304" t="str">
        <f>"04"</f>
        <v>04</v>
      </c>
      <c r="F304" t="str">
        <f>"001"</f>
        <v>001</v>
      </c>
      <c r="G304" t="str">
        <f>""</f>
        <v/>
      </c>
      <c r="H304" t="s">
        <v>1</v>
      </c>
      <c r="I304" t="s">
        <v>1328</v>
      </c>
      <c r="J304" t="s">
        <v>4466</v>
      </c>
      <c r="K304" t="str">
        <f t="shared" si="48"/>
        <v>11002</v>
      </c>
    </row>
    <row r="305" spans="1:11" customFormat="1" x14ac:dyDescent="0.25">
      <c r="A305" t="str">
        <f t="shared" si="38"/>
        <v>11</v>
      </c>
      <c r="B305" t="s">
        <v>237</v>
      </c>
      <c r="C305" t="str">
        <f t="shared" si="45"/>
        <v>012</v>
      </c>
      <c r="D305" t="s">
        <v>237</v>
      </c>
      <c r="E305" t="str">
        <f>"04"</f>
        <v>04</v>
      </c>
      <c r="F305" t="str">
        <f>"001"</f>
        <v>001</v>
      </c>
      <c r="G305" t="str">
        <f>""</f>
        <v/>
      </c>
      <c r="H305" t="s">
        <v>0</v>
      </c>
      <c r="I305" t="s">
        <v>1328</v>
      </c>
      <c r="J305" t="s">
        <v>4466</v>
      </c>
      <c r="K305" t="str">
        <f t="shared" si="48"/>
        <v>11002</v>
      </c>
    </row>
    <row r="306" spans="1:11" customFormat="1" x14ac:dyDescent="0.25">
      <c r="A306" t="str">
        <f t="shared" si="38"/>
        <v>11</v>
      </c>
      <c r="B306" t="s">
        <v>237</v>
      </c>
      <c r="C306" t="str">
        <f t="shared" si="45"/>
        <v>012</v>
      </c>
      <c r="D306" t="s">
        <v>237</v>
      </c>
      <c r="E306" t="str">
        <f>"04"</f>
        <v>04</v>
      </c>
      <c r="F306" t="str">
        <f>"004"</f>
        <v>004</v>
      </c>
      <c r="G306" t="str">
        <f>""</f>
        <v/>
      </c>
      <c r="H306" t="s">
        <v>1</v>
      </c>
      <c r="I306" t="s">
        <v>1329</v>
      </c>
      <c r="J306" t="s">
        <v>4467</v>
      </c>
      <c r="K306" t="str">
        <f t="shared" si="48"/>
        <v>11002</v>
      </c>
    </row>
    <row r="307" spans="1:11" customFormat="1" x14ac:dyDescent="0.25">
      <c r="A307" t="str">
        <f t="shared" si="38"/>
        <v>11</v>
      </c>
      <c r="B307" t="s">
        <v>237</v>
      </c>
      <c r="C307" t="str">
        <f t="shared" si="45"/>
        <v>012</v>
      </c>
      <c r="D307" t="s">
        <v>237</v>
      </c>
      <c r="E307" t="str">
        <f>"04"</f>
        <v>04</v>
      </c>
      <c r="F307" t="str">
        <f>"004"</f>
        <v>004</v>
      </c>
      <c r="G307" t="str">
        <f>""</f>
        <v/>
      </c>
      <c r="H307" t="s">
        <v>0</v>
      </c>
      <c r="I307" t="s">
        <v>1329</v>
      </c>
      <c r="J307" t="s">
        <v>4467</v>
      </c>
      <c r="K307" t="str">
        <f t="shared" si="48"/>
        <v>11002</v>
      </c>
    </row>
    <row r="308" spans="1:11" customFormat="1" x14ac:dyDescent="0.25">
      <c r="A308" t="str">
        <f t="shared" si="38"/>
        <v>11</v>
      </c>
      <c r="B308" t="s">
        <v>237</v>
      </c>
      <c r="C308" t="str">
        <f t="shared" si="45"/>
        <v>012</v>
      </c>
      <c r="D308" t="s">
        <v>237</v>
      </c>
      <c r="E308" t="str">
        <f>"04"</f>
        <v>04</v>
      </c>
      <c r="F308" t="str">
        <f>"006"</f>
        <v>006</v>
      </c>
      <c r="G308" t="str">
        <f>""</f>
        <v/>
      </c>
      <c r="H308" t="s">
        <v>3</v>
      </c>
      <c r="I308" t="s">
        <v>1330</v>
      </c>
      <c r="J308" t="s">
        <v>4468</v>
      </c>
      <c r="K308" t="str">
        <f t="shared" si="48"/>
        <v>11002</v>
      </c>
    </row>
    <row r="309" spans="1:11" customFormat="1" x14ac:dyDescent="0.25">
      <c r="A309" t="str">
        <f t="shared" si="38"/>
        <v>11</v>
      </c>
      <c r="B309" t="s">
        <v>237</v>
      </c>
      <c r="C309" t="str">
        <f t="shared" si="45"/>
        <v>012</v>
      </c>
      <c r="D309" t="s">
        <v>237</v>
      </c>
      <c r="E309" t="str">
        <f t="shared" ref="E309:E314" si="49">"05"</f>
        <v>05</v>
      </c>
      <c r="F309" t="str">
        <f>"001"</f>
        <v>001</v>
      </c>
      <c r="G309" t="str">
        <f>""</f>
        <v/>
      </c>
      <c r="H309" t="s">
        <v>3</v>
      </c>
      <c r="I309" t="s">
        <v>1331</v>
      </c>
      <c r="J309" t="s">
        <v>4469</v>
      </c>
      <c r="K309" t="str">
        <f>"11001"</f>
        <v>11001</v>
      </c>
    </row>
    <row r="310" spans="1:11" customFormat="1" x14ac:dyDescent="0.25">
      <c r="A310" t="str">
        <f t="shared" si="38"/>
        <v>11</v>
      </c>
      <c r="B310" t="s">
        <v>237</v>
      </c>
      <c r="C310" t="str">
        <f t="shared" si="45"/>
        <v>012</v>
      </c>
      <c r="D310" t="s">
        <v>237</v>
      </c>
      <c r="E310" t="str">
        <f t="shared" si="49"/>
        <v>05</v>
      </c>
      <c r="F310" t="str">
        <f>"002"</f>
        <v>002</v>
      </c>
      <c r="G310" t="str">
        <f>""</f>
        <v/>
      </c>
      <c r="H310" t="s">
        <v>3</v>
      </c>
      <c r="I310" t="s">
        <v>1331</v>
      </c>
      <c r="J310" t="s">
        <v>4469</v>
      </c>
      <c r="K310" t="str">
        <f>"11001"</f>
        <v>11001</v>
      </c>
    </row>
    <row r="311" spans="1:11" customFormat="1" x14ac:dyDescent="0.25">
      <c r="A311" t="str">
        <f t="shared" si="38"/>
        <v>11</v>
      </c>
      <c r="B311" t="s">
        <v>237</v>
      </c>
      <c r="C311" t="str">
        <f t="shared" si="45"/>
        <v>012</v>
      </c>
      <c r="D311" t="s">
        <v>237</v>
      </c>
      <c r="E311" t="str">
        <f t="shared" si="49"/>
        <v>05</v>
      </c>
      <c r="F311" t="str">
        <f>"004"</f>
        <v>004</v>
      </c>
      <c r="G311" t="str">
        <f>""</f>
        <v/>
      </c>
      <c r="H311" t="s">
        <v>3</v>
      </c>
      <c r="I311" t="s">
        <v>1332</v>
      </c>
      <c r="J311" t="s">
        <v>4470</v>
      </c>
      <c r="K311" t="str">
        <f>"11002"</f>
        <v>11002</v>
      </c>
    </row>
    <row r="312" spans="1:11" customFormat="1" x14ac:dyDescent="0.25">
      <c r="A312" t="str">
        <f t="shared" si="38"/>
        <v>11</v>
      </c>
      <c r="B312" t="s">
        <v>237</v>
      </c>
      <c r="C312" t="str">
        <f t="shared" si="45"/>
        <v>012</v>
      </c>
      <c r="D312" t="s">
        <v>237</v>
      </c>
      <c r="E312" t="str">
        <f t="shared" si="49"/>
        <v>05</v>
      </c>
      <c r="F312" t="str">
        <f>"005"</f>
        <v>005</v>
      </c>
      <c r="G312" t="str">
        <f>""</f>
        <v/>
      </c>
      <c r="H312" t="s">
        <v>1</v>
      </c>
      <c r="I312" t="s">
        <v>1330</v>
      </c>
      <c r="J312" t="s">
        <v>4468</v>
      </c>
      <c r="K312" t="str">
        <f>"11002"</f>
        <v>11002</v>
      </c>
    </row>
    <row r="313" spans="1:11" customFormat="1" x14ac:dyDescent="0.25">
      <c r="A313" t="str">
        <f t="shared" si="38"/>
        <v>11</v>
      </c>
      <c r="B313" t="s">
        <v>237</v>
      </c>
      <c r="C313" t="str">
        <f t="shared" si="45"/>
        <v>012</v>
      </c>
      <c r="D313" t="s">
        <v>237</v>
      </c>
      <c r="E313" t="str">
        <f t="shared" si="49"/>
        <v>05</v>
      </c>
      <c r="F313" t="str">
        <f>"005"</f>
        <v>005</v>
      </c>
      <c r="G313" t="str">
        <f>""</f>
        <v/>
      </c>
      <c r="H313" t="s">
        <v>0</v>
      </c>
      <c r="I313" t="s">
        <v>1330</v>
      </c>
      <c r="J313" t="s">
        <v>4468</v>
      </c>
      <c r="K313" t="str">
        <f>"11002"</f>
        <v>11002</v>
      </c>
    </row>
    <row r="314" spans="1:11" customFormat="1" x14ac:dyDescent="0.25">
      <c r="A314" t="str">
        <f t="shared" si="38"/>
        <v>11</v>
      </c>
      <c r="B314" t="s">
        <v>237</v>
      </c>
      <c r="C314" t="str">
        <f t="shared" si="45"/>
        <v>012</v>
      </c>
      <c r="D314" t="s">
        <v>237</v>
      </c>
      <c r="E314" t="str">
        <f t="shared" si="49"/>
        <v>05</v>
      </c>
      <c r="F314" t="str">
        <f>"006"</f>
        <v>006</v>
      </c>
      <c r="G314" t="str">
        <f>""</f>
        <v/>
      </c>
      <c r="H314" t="s">
        <v>3</v>
      </c>
      <c r="I314" t="s">
        <v>1332</v>
      </c>
      <c r="J314" t="s">
        <v>4470</v>
      </c>
      <c r="K314" t="str">
        <f>"11002"</f>
        <v>11002</v>
      </c>
    </row>
    <row r="315" spans="1:11" customFormat="1" x14ac:dyDescent="0.25">
      <c r="A315" t="str">
        <f t="shared" si="38"/>
        <v>11</v>
      </c>
      <c r="B315" t="s">
        <v>237</v>
      </c>
      <c r="C315" t="str">
        <f t="shared" si="45"/>
        <v>012</v>
      </c>
      <c r="D315" t="s">
        <v>237</v>
      </c>
      <c r="E315" t="str">
        <f>"06"</f>
        <v>06</v>
      </c>
      <c r="F315" t="str">
        <f>"001"</f>
        <v>001</v>
      </c>
      <c r="G315" t="str">
        <f>""</f>
        <v/>
      </c>
      <c r="H315" t="s">
        <v>3</v>
      </c>
      <c r="I315" t="s">
        <v>1321</v>
      </c>
      <c r="J315" t="s">
        <v>4459</v>
      </c>
      <c r="K315" t="str">
        <f>"11001"</f>
        <v>11001</v>
      </c>
    </row>
    <row r="316" spans="1:11" customFormat="1" x14ac:dyDescent="0.25">
      <c r="A316" t="str">
        <f t="shared" si="38"/>
        <v>11</v>
      </c>
      <c r="B316" t="s">
        <v>237</v>
      </c>
      <c r="C316" t="str">
        <f t="shared" si="45"/>
        <v>012</v>
      </c>
      <c r="D316" t="s">
        <v>237</v>
      </c>
      <c r="E316" t="str">
        <f>"06"</f>
        <v>06</v>
      </c>
      <c r="F316" t="str">
        <f>"002"</f>
        <v>002</v>
      </c>
      <c r="G316" t="str">
        <f>""</f>
        <v/>
      </c>
      <c r="H316" t="s">
        <v>3</v>
      </c>
      <c r="I316" t="s">
        <v>1333</v>
      </c>
      <c r="J316" t="s">
        <v>4471</v>
      </c>
      <c r="K316" t="str">
        <f>"11005"</f>
        <v>11005</v>
      </c>
    </row>
    <row r="317" spans="1:11" customFormat="1" x14ac:dyDescent="0.25">
      <c r="A317" t="str">
        <f t="shared" si="38"/>
        <v>11</v>
      </c>
      <c r="B317" t="s">
        <v>237</v>
      </c>
      <c r="C317" t="str">
        <f t="shared" si="45"/>
        <v>012</v>
      </c>
      <c r="D317" t="s">
        <v>237</v>
      </c>
      <c r="E317" t="str">
        <f>"06"</f>
        <v>06</v>
      </c>
      <c r="F317" t="str">
        <f>"003"</f>
        <v>003</v>
      </c>
      <c r="G317" t="str">
        <f>""</f>
        <v/>
      </c>
      <c r="H317" t="s">
        <v>3</v>
      </c>
      <c r="I317" t="s">
        <v>25</v>
      </c>
      <c r="J317" t="s">
        <v>4472</v>
      </c>
      <c r="K317" t="str">
        <f>"11005"</f>
        <v>11005</v>
      </c>
    </row>
    <row r="318" spans="1:11" customFormat="1" x14ac:dyDescent="0.25">
      <c r="A318" t="str">
        <f t="shared" si="38"/>
        <v>11</v>
      </c>
      <c r="B318" t="s">
        <v>237</v>
      </c>
      <c r="C318" t="str">
        <f t="shared" si="45"/>
        <v>012</v>
      </c>
      <c r="D318" t="s">
        <v>237</v>
      </c>
      <c r="E318" t="str">
        <f>"06"</f>
        <v>06</v>
      </c>
      <c r="F318" t="str">
        <f>"005"</f>
        <v>005</v>
      </c>
      <c r="G318" t="str">
        <f>""</f>
        <v/>
      </c>
      <c r="H318" t="s">
        <v>3</v>
      </c>
      <c r="I318" t="s">
        <v>1334</v>
      </c>
      <c r="J318" t="s">
        <v>4473</v>
      </c>
      <c r="K318" t="str">
        <f>"11006"</f>
        <v>11006</v>
      </c>
    </row>
    <row r="319" spans="1:11" customFormat="1" x14ac:dyDescent="0.25">
      <c r="A319" t="str">
        <f t="shared" si="38"/>
        <v>11</v>
      </c>
      <c r="B319" t="s">
        <v>237</v>
      </c>
      <c r="C319" t="str">
        <f t="shared" si="45"/>
        <v>012</v>
      </c>
      <c r="D319" t="s">
        <v>237</v>
      </c>
      <c r="E319" t="str">
        <f>"07"</f>
        <v>07</v>
      </c>
      <c r="F319" t="str">
        <f>"001"</f>
        <v>001</v>
      </c>
      <c r="G319" t="str">
        <f>""</f>
        <v/>
      </c>
      <c r="H319" t="s">
        <v>3</v>
      </c>
      <c r="I319" t="s">
        <v>1335</v>
      </c>
      <c r="J319" t="s">
        <v>4474</v>
      </c>
      <c r="K319" t="str">
        <f>"11005"</f>
        <v>11005</v>
      </c>
    </row>
    <row r="320" spans="1:11" customFormat="1" x14ac:dyDescent="0.25">
      <c r="A320" t="str">
        <f t="shared" si="38"/>
        <v>11</v>
      </c>
      <c r="B320" t="s">
        <v>237</v>
      </c>
      <c r="C320" t="str">
        <f t="shared" si="45"/>
        <v>012</v>
      </c>
      <c r="D320" t="s">
        <v>237</v>
      </c>
      <c r="E320" t="str">
        <f>"07"</f>
        <v>07</v>
      </c>
      <c r="F320" t="str">
        <f>"002"</f>
        <v>002</v>
      </c>
      <c r="G320" t="str">
        <f>""</f>
        <v/>
      </c>
      <c r="H320" t="s">
        <v>1</v>
      </c>
      <c r="I320" t="s">
        <v>1336</v>
      </c>
      <c r="J320" t="s">
        <v>4475</v>
      </c>
      <c r="K320" t="str">
        <f>"11006"</f>
        <v>11006</v>
      </c>
    </row>
    <row r="321" spans="1:11" customFormat="1" x14ac:dyDescent="0.25">
      <c r="A321" t="str">
        <f t="shared" si="38"/>
        <v>11</v>
      </c>
      <c r="B321" t="s">
        <v>237</v>
      </c>
      <c r="C321" t="str">
        <f t="shared" si="45"/>
        <v>012</v>
      </c>
      <c r="D321" t="s">
        <v>237</v>
      </c>
      <c r="E321" t="str">
        <f>"07"</f>
        <v>07</v>
      </c>
      <c r="F321" t="str">
        <f>"002"</f>
        <v>002</v>
      </c>
      <c r="G321" t="str">
        <f>""</f>
        <v/>
      </c>
      <c r="H321" t="s">
        <v>0</v>
      </c>
      <c r="I321" t="s">
        <v>1336</v>
      </c>
      <c r="J321" t="s">
        <v>4475</v>
      </c>
      <c r="K321" t="str">
        <f>"11006"</f>
        <v>11006</v>
      </c>
    </row>
    <row r="322" spans="1:11" customFormat="1" x14ac:dyDescent="0.25">
      <c r="A322" t="str">
        <f t="shared" si="38"/>
        <v>11</v>
      </c>
      <c r="B322" t="s">
        <v>237</v>
      </c>
      <c r="C322" t="str">
        <f t="shared" si="45"/>
        <v>012</v>
      </c>
      <c r="D322" t="s">
        <v>237</v>
      </c>
      <c r="E322" t="str">
        <f>"07"</f>
        <v>07</v>
      </c>
      <c r="F322" t="str">
        <f>"005"</f>
        <v>005</v>
      </c>
      <c r="G322" t="str">
        <f>""</f>
        <v/>
      </c>
      <c r="H322" t="s">
        <v>3</v>
      </c>
      <c r="I322" t="s">
        <v>1334</v>
      </c>
      <c r="J322" t="s">
        <v>4473</v>
      </c>
      <c r="K322" t="str">
        <f>"11006"</f>
        <v>11006</v>
      </c>
    </row>
    <row r="323" spans="1:11" customFormat="1" x14ac:dyDescent="0.25">
      <c r="A323" t="str">
        <f t="shared" ref="A323:A386" si="50">"11"</f>
        <v>11</v>
      </c>
      <c r="B323" t="s">
        <v>237</v>
      </c>
      <c r="C323" t="str">
        <f t="shared" si="45"/>
        <v>012</v>
      </c>
      <c r="D323" t="s">
        <v>237</v>
      </c>
      <c r="E323" t="str">
        <f>"07"</f>
        <v>07</v>
      </c>
      <c r="F323" t="str">
        <f>"006"</f>
        <v>006</v>
      </c>
      <c r="G323" t="str">
        <f>""</f>
        <v/>
      </c>
      <c r="H323" t="s">
        <v>3</v>
      </c>
      <c r="I323" t="s">
        <v>1337</v>
      </c>
      <c r="J323" t="s">
        <v>4476</v>
      </c>
      <c r="K323" t="str">
        <f>"11006"</f>
        <v>11006</v>
      </c>
    </row>
    <row r="324" spans="1:11" customFormat="1" x14ac:dyDescent="0.25">
      <c r="A324" t="str">
        <f t="shared" si="50"/>
        <v>11</v>
      </c>
      <c r="B324" t="s">
        <v>237</v>
      </c>
      <c r="C324" t="str">
        <f t="shared" si="45"/>
        <v>012</v>
      </c>
      <c r="D324" t="s">
        <v>237</v>
      </c>
      <c r="E324" t="str">
        <f t="shared" ref="E324:E355" si="51">"08"</f>
        <v>08</v>
      </c>
      <c r="F324" t="str">
        <f>"001"</f>
        <v>001</v>
      </c>
      <c r="G324" t="str">
        <f>""</f>
        <v/>
      </c>
      <c r="H324" t="s">
        <v>3</v>
      </c>
      <c r="I324" t="s">
        <v>1338</v>
      </c>
      <c r="J324" t="s">
        <v>4477</v>
      </c>
      <c r="K324" t="str">
        <f>"11008"</f>
        <v>11008</v>
      </c>
    </row>
    <row r="325" spans="1:11" customFormat="1" x14ac:dyDescent="0.25">
      <c r="A325" t="str">
        <f t="shared" si="50"/>
        <v>11</v>
      </c>
      <c r="B325" t="s">
        <v>237</v>
      </c>
      <c r="C325" t="str">
        <f t="shared" si="45"/>
        <v>012</v>
      </c>
      <c r="D325" t="s">
        <v>237</v>
      </c>
      <c r="E325" t="str">
        <f t="shared" si="51"/>
        <v>08</v>
      </c>
      <c r="F325" t="str">
        <f>"002"</f>
        <v>002</v>
      </c>
      <c r="G325" t="str">
        <f>""</f>
        <v/>
      </c>
      <c r="H325" t="s">
        <v>3</v>
      </c>
      <c r="I325" t="s">
        <v>1339</v>
      </c>
      <c r="J325" t="s">
        <v>4478</v>
      </c>
      <c r="K325" t="str">
        <f>"11007"</f>
        <v>11007</v>
      </c>
    </row>
    <row r="326" spans="1:11" customFormat="1" x14ac:dyDescent="0.25">
      <c r="A326" t="str">
        <f t="shared" si="50"/>
        <v>11</v>
      </c>
      <c r="B326" t="s">
        <v>237</v>
      </c>
      <c r="C326" t="str">
        <f t="shared" si="45"/>
        <v>012</v>
      </c>
      <c r="D326" t="s">
        <v>237</v>
      </c>
      <c r="E326" t="str">
        <f t="shared" si="51"/>
        <v>08</v>
      </c>
      <c r="F326" t="str">
        <f>"003"</f>
        <v>003</v>
      </c>
      <c r="G326" t="str">
        <f>""</f>
        <v/>
      </c>
      <c r="H326" t="s">
        <v>1</v>
      </c>
      <c r="I326" t="s">
        <v>124</v>
      </c>
      <c r="J326" t="s">
        <v>4479</v>
      </c>
      <c r="K326" t="str">
        <f>"11007"</f>
        <v>11007</v>
      </c>
    </row>
    <row r="327" spans="1:11" customFormat="1" x14ac:dyDescent="0.25">
      <c r="A327" t="str">
        <f t="shared" si="50"/>
        <v>11</v>
      </c>
      <c r="B327" t="s">
        <v>237</v>
      </c>
      <c r="C327" t="str">
        <f t="shared" si="45"/>
        <v>012</v>
      </c>
      <c r="D327" t="s">
        <v>237</v>
      </c>
      <c r="E327" t="str">
        <f t="shared" si="51"/>
        <v>08</v>
      </c>
      <c r="F327" t="str">
        <f>"003"</f>
        <v>003</v>
      </c>
      <c r="G327" t="str">
        <f>""</f>
        <v/>
      </c>
      <c r="H327" t="s">
        <v>0</v>
      </c>
      <c r="I327" t="s">
        <v>124</v>
      </c>
      <c r="J327" t="s">
        <v>4479</v>
      </c>
      <c r="K327" t="str">
        <f>"11007"</f>
        <v>11007</v>
      </c>
    </row>
    <row r="328" spans="1:11" customFormat="1" x14ac:dyDescent="0.25">
      <c r="A328" t="str">
        <f t="shared" si="50"/>
        <v>11</v>
      </c>
      <c r="B328" t="s">
        <v>237</v>
      </c>
      <c r="C328" t="str">
        <f t="shared" si="45"/>
        <v>012</v>
      </c>
      <c r="D328" t="s">
        <v>237</v>
      </c>
      <c r="E328" t="str">
        <f t="shared" si="51"/>
        <v>08</v>
      </c>
      <c r="F328" t="str">
        <f>"004"</f>
        <v>004</v>
      </c>
      <c r="G328" t="str">
        <f>""</f>
        <v/>
      </c>
      <c r="H328" t="s">
        <v>3</v>
      </c>
      <c r="I328" t="s">
        <v>124</v>
      </c>
      <c r="J328" t="s">
        <v>4479</v>
      </c>
      <c r="K328" t="str">
        <f>"11007"</f>
        <v>11007</v>
      </c>
    </row>
    <row r="329" spans="1:11" customFormat="1" x14ac:dyDescent="0.25">
      <c r="A329" t="str">
        <f t="shared" si="50"/>
        <v>11</v>
      </c>
      <c r="B329" t="s">
        <v>237</v>
      </c>
      <c r="C329" t="str">
        <f t="shared" si="45"/>
        <v>012</v>
      </c>
      <c r="D329" t="s">
        <v>237</v>
      </c>
      <c r="E329" t="str">
        <f t="shared" si="51"/>
        <v>08</v>
      </c>
      <c r="F329" t="str">
        <f>"005"</f>
        <v>005</v>
      </c>
      <c r="G329" t="str">
        <f>""</f>
        <v/>
      </c>
      <c r="H329" t="s">
        <v>3</v>
      </c>
      <c r="I329" t="s">
        <v>1340</v>
      </c>
      <c r="J329" t="s">
        <v>4480</v>
      </c>
      <c r="K329" t="str">
        <f>"11008"</f>
        <v>11008</v>
      </c>
    </row>
    <row r="330" spans="1:11" customFormat="1" x14ac:dyDescent="0.25">
      <c r="A330" t="str">
        <f t="shared" si="50"/>
        <v>11</v>
      </c>
      <c r="B330" t="s">
        <v>237</v>
      </c>
      <c r="C330" t="str">
        <f t="shared" si="45"/>
        <v>012</v>
      </c>
      <c r="D330" t="s">
        <v>237</v>
      </c>
      <c r="E330" t="str">
        <f t="shared" si="51"/>
        <v>08</v>
      </c>
      <c r="F330" t="str">
        <f>"006"</f>
        <v>006</v>
      </c>
      <c r="G330" t="str">
        <f>""</f>
        <v/>
      </c>
      <c r="H330" t="s">
        <v>1</v>
      </c>
      <c r="I330" t="s">
        <v>1341</v>
      </c>
      <c r="J330" t="s">
        <v>4481</v>
      </c>
      <c r="K330" t="str">
        <f>"11008"</f>
        <v>11008</v>
      </c>
    </row>
    <row r="331" spans="1:11" customFormat="1" x14ac:dyDescent="0.25">
      <c r="A331" t="str">
        <f t="shared" si="50"/>
        <v>11</v>
      </c>
      <c r="B331" t="s">
        <v>237</v>
      </c>
      <c r="C331" t="str">
        <f t="shared" si="45"/>
        <v>012</v>
      </c>
      <c r="D331" t="s">
        <v>237</v>
      </c>
      <c r="E331" t="str">
        <f t="shared" si="51"/>
        <v>08</v>
      </c>
      <c r="F331" t="str">
        <f>"006"</f>
        <v>006</v>
      </c>
      <c r="G331" t="str">
        <f>""</f>
        <v/>
      </c>
      <c r="H331" t="s">
        <v>0</v>
      </c>
      <c r="I331" t="s">
        <v>1341</v>
      </c>
      <c r="J331" t="s">
        <v>4481</v>
      </c>
      <c r="K331" t="str">
        <f>"11008"</f>
        <v>11008</v>
      </c>
    </row>
    <row r="332" spans="1:11" customFormat="1" x14ac:dyDescent="0.25">
      <c r="A332" t="str">
        <f t="shared" si="50"/>
        <v>11</v>
      </c>
      <c r="B332" t="s">
        <v>237</v>
      </c>
      <c r="C332" t="str">
        <f t="shared" si="45"/>
        <v>012</v>
      </c>
      <c r="D332" t="s">
        <v>237</v>
      </c>
      <c r="E332" t="str">
        <f t="shared" si="51"/>
        <v>08</v>
      </c>
      <c r="F332" t="str">
        <f>"007"</f>
        <v>007</v>
      </c>
      <c r="G332" t="str">
        <f>""</f>
        <v/>
      </c>
      <c r="H332" t="s">
        <v>3</v>
      </c>
      <c r="I332" t="s">
        <v>1342</v>
      </c>
      <c r="J332" t="s">
        <v>4482</v>
      </c>
      <c r="K332" t="str">
        <f>"11007"</f>
        <v>11007</v>
      </c>
    </row>
    <row r="333" spans="1:11" customFormat="1" x14ac:dyDescent="0.25">
      <c r="A333" t="str">
        <f t="shared" si="50"/>
        <v>11</v>
      </c>
      <c r="B333" t="s">
        <v>237</v>
      </c>
      <c r="C333" t="str">
        <f t="shared" si="45"/>
        <v>012</v>
      </c>
      <c r="D333" t="s">
        <v>237</v>
      </c>
      <c r="E333" t="str">
        <f t="shared" si="51"/>
        <v>08</v>
      </c>
      <c r="F333" t="str">
        <f>"008"</f>
        <v>008</v>
      </c>
      <c r="G333" t="str">
        <f>""</f>
        <v/>
      </c>
      <c r="H333" t="s">
        <v>3</v>
      </c>
      <c r="I333" t="s">
        <v>1342</v>
      </c>
      <c r="J333" t="s">
        <v>4482</v>
      </c>
      <c r="K333" t="str">
        <f>"11007"</f>
        <v>11007</v>
      </c>
    </row>
    <row r="334" spans="1:11" customFormat="1" x14ac:dyDescent="0.25">
      <c r="A334" t="str">
        <f t="shared" si="50"/>
        <v>11</v>
      </c>
      <c r="B334" t="s">
        <v>237</v>
      </c>
      <c r="C334" t="str">
        <f t="shared" si="45"/>
        <v>012</v>
      </c>
      <c r="D334" t="s">
        <v>237</v>
      </c>
      <c r="E334" t="str">
        <f t="shared" si="51"/>
        <v>08</v>
      </c>
      <c r="F334" t="str">
        <f>"009"</f>
        <v>009</v>
      </c>
      <c r="G334" t="str">
        <f>""</f>
        <v/>
      </c>
      <c r="H334" t="s">
        <v>3</v>
      </c>
      <c r="I334" t="s">
        <v>1343</v>
      </c>
      <c r="J334" t="s">
        <v>4483</v>
      </c>
      <c r="K334" t="str">
        <f>"11008"</f>
        <v>11008</v>
      </c>
    </row>
    <row r="335" spans="1:11" customFormat="1" x14ac:dyDescent="0.25">
      <c r="A335" t="str">
        <f t="shared" si="50"/>
        <v>11</v>
      </c>
      <c r="B335" t="s">
        <v>237</v>
      </c>
      <c r="C335" t="str">
        <f t="shared" si="45"/>
        <v>012</v>
      </c>
      <c r="D335" t="s">
        <v>237</v>
      </c>
      <c r="E335" t="str">
        <f t="shared" si="51"/>
        <v>08</v>
      </c>
      <c r="F335" t="str">
        <f>"010"</f>
        <v>010</v>
      </c>
      <c r="G335" t="str">
        <f>""</f>
        <v/>
      </c>
      <c r="H335" t="s">
        <v>3</v>
      </c>
      <c r="I335" t="s">
        <v>1344</v>
      </c>
      <c r="J335" t="s">
        <v>4484</v>
      </c>
      <c r="K335" t="str">
        <f>"11007"</f>
        <v>11007</v>
      </c>
    </row>
    <row r="336" spans="1:11" customFormat="1" x14ac:dyDescent="0.25">
      <c r="A336" t="str">
        <f t="shared" si="50"/>
        <v>11</v>
      </c>
      <c r="B336" t="s">
        <v>237</v>
      </c>
      <c r="C336" t="str">
        <f t="shared" si="45"/>
        <v>012</v>
      </c>
      <c r="D336" t="s">
        <v>237</v>
      </c>
      <c r="E336" t="str">
        <f t="shared" si="51"/>
        <v>08</v>
      </c>
      <c r="F336" t="str">
        <f>"011"</f>
        <v>011</v>
      </c>
      <c r="G336" t="str">
        <f>""</f>
        <v/>
      </c>
      <c r="H336" t="s">
        <v>3</v>
      </c>
      <c r="I336" t="s">
        <v>1345</v>
      </c>
      <c r="J336" t="s">
        <v>4485</v>
      </c>
      <c r="K336" t="str">
        <f>"11012"</f>
        <v>11012</v>
      </c>
    </row>
    <row r="337" spans="1:11" customFormat="1" x14ac:dyDescent="0.25">
      <c r="A337" t="str">
        <f t="shared" si="50"/>
        <v>11</v>
      </c>
      <c r="B337" t="s">
        <v>237</v>
      </c>
      <c r="C337" t="str">
        <f t="shared" si="45"/>
        <v>012</v>
      </c>
      <c r="D337" t="s">
        <v>237</v>
      </c>
      <c r="E337" t="str">
        <f t="shared" si="51"/>
        <v>08</v>
      </c>
      <c r="F337" t="str">
        <f>"012"</f>
        <v>012</v>
      </c>
      <c r="G337" t="str">
        <f>""</f>
        <v/>
      </c>
      <c r="H337" t="s">
        <v>1</v>
      </c>
      <c r="I337" t="s">
        <v>1346</v>
      </c>
      <c r="J337" t="s">
        <v>4486</v>
      </c>
      <c r="K337" t="str">
        <f>"11007"</f>
        <v>11007</v>
      </c>
    </row>
    <row r="338" spans="1:11" customFormat="1" x14ac:dyDescent="0.25">
      <c r="A338" t="str">
        <f t="shared" si="50"/>
        <v>11</v>
      </c>
      <c r="B338" t="s">
        <v>237</v>
      </c>
      <c r="C338" t="str">
        <f t="shared" si="45"/>
        <v>012</v>
      </c>
      <c r="D338" t="s">
        <v>237</v>
      </c>
      <c r="E338" t="str">
        <f t="shared" si="51"/>
        <v>08</v>
      </c>
      <c r="F338" t="str">
        <f>"012"</f>
        <v>012</v>
      </c>
      <c r="G338" t="str">
        <f>""</f>
        <v/>
      </c>
      <c r="H338" t="s">
        <v>0</v>
      </c>
      <c r="I338" t="s">
        <v>1346</v>
      </c>
      <c r="J338" t="s">
        <v>4486</v>
      </c>
      <c r="K338" t="str">
        <f>"11007"</f>
        <v>11007</v>
      </c>
    </row>
    <row r="339" spans="1:11" customFormat="1" x14ac:dyDescent="0.25">
      <c r="A339" t="str">
        <f t="shared" si="50"/>
        <v>11</v>
      </c>
      <c r="B339" t="s">
        <v>237</v>
      </c>
      <c r="C339" t="str">
        <f t="shared" si="45"/>
        <v>012</v>
      </c>
      <c r="D339" t="s">
        <v>237</v>
      </c>
      <c r="E339" t="str">
        <f t="shared" si="51"/>
        <v>08</v>
      </c>
      <c r="F339" t="str">
        <f>"013"</f>
        <v>013</v>
      </c>
      <c r="G339" t="str">
        <f>""</f>
        <v/>
      </c>
      <c r="H339" t="s">
        <v>1</v>
      </c>
      <c r="I339" t="s">
        <v>1347</v>
      </c>
      <c r="J339" t="s">
        <v>4487</v>
      </c>
      <c r="K339" t="str">
        <f>"11008"</f>
        <v>11008</v>
      </c>
    </row>
    <row r="340" spans="1:11" customFormat="1" x14ac:dyDescent="0.25">
      <c r="A340" t="str">
        <f t="shared" si="50"/>
        <v>11</v>
      </c>
      <c r="B340" t="s">
        <v>237</v>
      </c>
      <c r="C340" t="str">
        <f t="shared" si="45"/>
        <v>012</v>
      </c>
      <c r="D340" t="s">
        <v>237</v>
      </c>
      <c r="E340" t="str">
        <f t="shared" si="51"/>
        <v>08</v>
      </c>
      <c r="F340" t="str">
        <f>"013"</f>
        <v>013</v>
      </c>
      <c r="G340" t="str">
        <f>""</f>
        <v/>
      </c>
      <c r="H340" t="s">
        <v>0</v>
      </c>
      <c r="I340" t="s">
        <v>1347</v>
      </c>
      <c r="J340" t="s">
        <v>4487</v>
      </c>
      <c r="K340" t="str">
        <f>"11008"</f>
        <v>11008</v>
      </c>
    </row>
    <row r="341" spans="1:11" customFormat="1" x14ac:dyDescent="0.25">
      <c r="A341" t="str">
        <f t="shared" si="50"/>
        <v>11</v>
      </c>
      <c r="B341" t="s">
        <v>237</v>
      </c>
      <c r="C341" t="str">
        <f t="shared" si="45"/>
        <v>012</v>
      </c>
      <c r="D341" t="s">
        <v>237</v>
      </c>
      <c r="E341" t="str">
        <f t="shared" si="51"/>
        <v>08</v>
      </c>
      <c r="F341" t="str">
        <f>"014"</f>
        <v>014</v>
      </c>
      <c r="G341" t="str">
        <f>""</f>
        <v/>
      </c>
      <c r="H341" t="s">
        <v>3</v>
      </c>
      <c r="I341" t="s">
        <v>1346</v>
      </c>
      <c r="J341" t="s">
        <v>4486</v>
      </c>
      <c r="K341" t="str">
        <f>"11007"</f>
        <v>11007</v>
      </c>
    </row>
    <row r="342" spans="1:11" customFormat="1" x14ac:dyDescent="0.25">
      <c r="A342" t="str">
        <f t="shared" si="50"/>
        <v>11</v>
      </c>
      <c r="B342" t="s">
        <v>237</v>
      </c>
      <c r="C342" t="str">
        <f t="shared" si="45"/>
        <v>012</v>
      </c>
      <c r="D342" t="s">
        <v>237</v>
      </c>
      <c r="E342" t="str">
        <f t="shared" si="51"/>
        <v>08</v>
      </c>
      <c r="F342" t="str">
        <f>"015"</f>
        <v>015</v>
      </c>
      <c r="G342" t="str">
        <f>""</f>
        <v/>
      </c>
      <c r="H342" t="s">
        <v>3</v>
      </c>
      <c r="I342" t="s">
        <v>1345</v>
      </c>
      <c r="J342" t="s">
        <v>4485</v>
      </c>
      <c r="K342" t="str">
        <f>"11012"</f>
        <v>11012</v>
      </c>
    </row>
    <row r="343" spans="1:11" customFormat="1" x14ac:dyDescent="0.25">
      <c r="A343" t="str">
        <f t="shared" si="50"/>
        <v>11</v>
      </c>
      <c r="B343" t="s">
        <v>237</v>
      </c>
      <c r="C343" t="str">
        <f t="shared" si="45"/>
        <v>012</v>
      </c>
      <c r="D343" t="s">
        <v>237</v>
      </c>
      <c r="E343" t="str">
        <f t="shared" si="51"/>
        <v>08</v>
      </c>
      <c r="F343" t="str">
        <f>"016"</f>
        <v>016</v>
      </c>
      <c r="G343" t="str">
        <f>""</f>
        <v/>
      </c>
      <c r="H343" t="s">
        <v>3</v>
      </c>
      <c r="I343" t="s">
        <v>1348</v>
      </c>
      <c r="J343" t="s">
        <v>4488</v>
      </c>
      <c r="K343" t="str">
        <f>"11012"</f>
        <v>11012</v>
      </c>
    </row>
    <row r="344" spans="1:11" customFormat="1" x14ac:dyDescent="0.25">
      <c r="A344" t="str">
        <f t="shared" si="50"/>
        <v>11</v>
      </c>
      <c r="B344" t="s">
        <v>237</v>
      </c>
      <c r="C344" t="str">
        <f t="shared" si="45"/>
        <v>012</v>
      </c>
      <c r="D344" t="s">
        <v>237</v>
      </c>
      <c r="E344" t="str">
        <f t="shared" si="51"/>
        <v>08</v>
      </c>
      <c r="F344" t="str">
        <f>"017"</f>
        <v>017</v>
      </c>
      <c r="G344" t="str">
        <f>""</f>
        <v/>
      </c>
      <c r="H344" t="s">
        <v>1</v>
      </c>
      <c r="I344" t="s">
        <v>1343</v>
      </c>
      <c r="J344" t="s">
        <v>4483</v>
      </c>
      <c r="K344" t="str">
        <f>"11008"</f>
        <v>11008</v>
      </c>
    </row>
    <row r="345" spans="1:11" customFormat="1" x14ac:dyDescent="0.25">
      <c r="A345" t="str">
        <f t="shared" si="50"/>
        <v>11</v>
      </c>
      <c r="B345" t="s">
        <v>237</v>
      </c>
      <c r="C345" t="str">
        <f t="shared" ref="C345:C408" si="52">"012"</f>
        <v>012</v>
      </c>
      <c r="D345" t="s">
        <v>237</v>
      </c>
      <c r="E345" t="str">
        <f t="shared" si="51"/>
        <v>08</v>
      </c>
      <c r="F345" t="str">
        <f>"017"</f>
        <v>017</v>
      </c>
      <c r="G345" t="str">
        <f>""</f>
        <v/>
      </c>
      <c r="H345" t="s">
        <v>0</v>
      </c>
      <c r="I345" t="s">
        <v>1343</v>
      </c>
      <c r="J345" t="s">
        <v>4483</v>
      </c>
      <c r="K345" t="str">
        <f>"11008"</f>
        <v>11008</v>
      </c>
    </row>
    <row r="346" spans="1:11" customFormat="1" x14ac:dyDescent="0.25">
      <c r="A346" t="str">
        <f t="shared" si="50"/>
        <v>11</v>
      </c>
      <c r="B346" t="s">
        <v>237</v>
      </c>
      <c r="C346" t="str">
        <f t="shared" si="52"/>
        <v>012</v>
      </c>
      <c r="D346" t="s">
        <v>237</v>
      </c>
      <c r="E346" t="str">
        <f t="shared" si="51"/>
        <v>08</v>
      </c>
      <c r="F346" t="str">
        <f>"018"</f>
        <v>018</v>
      </c>
      <c r="G346" t="str">
        <f>""</f>
        <v/>
      </c>
      <c r="H346" t="s">
        <v>3</v>
      </c>
      <c r="I346" t="s">
        <v>1349</v>
      </c>
      <c r="J346" t="s">
        <v>4489</v>
      </c>
      <c r="K346" t="str">
        <f>"11012"</f>
        <v>11012</v>
      </c>
    </row>
    <row r="347" spans="1:11" customFormat="1" x14ac:dyDescent="0.25">
      <c r="A347" t="str">
        <f t="shared" si="50"/>
        <v>11</v>
      </c>
      <c r="B347" t="s">
        <v>237</v>
      </c>
      <c r="C347" t="str">
        <f t="shared" si="52"/>
        <v>012</v>
      </c>
      <c r="D347" t="s">
        <v>237</v>
      </c>
      <c r="E347" t="str">
        <f t="shared" si="51"/>
        <v>08</v>
      </c>
      <c r="F347" t="str">
        <f>"019"</f>
        <v>019</v>
      </c>
      <c r="G347" t="str">
        <f>""</f>
        <v/>
      </c>
      <c r="H347" t="s">
        <v>1</v>
      </c>
      <c r="I347" t="s">
        <v>1339</v>
      </c>
      <c r="J347" t="s">
        <v>4478</v>
      </c>
      <c r="K347" t="str">
        <f>"11007"</f>
        <v>11007</v>
      </c>
    </row>
    <row r="348" spans="1:11" customFormat="1" x14ac:dyDescent="0.25">
      <c r="A348" t="str">
        <f t="shared" si="50"/>
        <v>11</v>
      </c>
      <c r="B348" t="s">
        <v>237</v>
      </c>
      <c r="C348" t="str">
        <f t="shared" si="52"/>
        <v>012</v>
      </c>
      <c r="D348" t="s">
        <v>237</v>
      </c>
      <c r="E348" t="str">
        <f t="shared" si="51"/>
        <v>08</v>
      </c>
      <c r="F348" t="str">
        <f>"019"</f>
        <v>019</v>
      </c>
      <c r="G348" t="str">
        <f>""</f>
        <v/>
      </c>
      <c r="H348" t="s">
        <v>0</v>
      </c>
      <c r="I348" t="s">
        <v>1339</v>
      </c>
      <c r="J348" t="s">
        <v>4478</v>
      </c>
      <c r="K348" t="str">
        <f>"11007"</f>
        <v>11007</v>
      </c>
    </row>
    <row r="349" spans="1:11" customFormat="1" x14ac:dyDescent="0.25">
      <c r="A349" t="str">
        <f t="shared" si="50"/>
        <v>11</v>
      </c>
      <c r="B349" t="s">
        <v>237</v>
      </c>
      <c r="C349" t="str">
        <f t="shared" si="52"/>
        <v>012</v>
      </c>
      <c r="D349" t="s">
        <v>237</v>
      </c>
      <c r="E349" t="str">
        <f t="shared" si="51"/>
        <v>08</v>
      </c>
      <c r="F349" t="str">
        <f>"020"</f>
        <v>020</v>
      </c>
      <c r="G349" t="str">
        <f>""</f>
        <v/>
      </c>
      <c r="H349" t="s">
        <v>3</v>
      </c>
      <c r="I349" t="s">
        <v>124</v>
      </c>
      <c r="J349" t="s">
        <v>4479</v>
      </c>
      <c r="K349" t="str">
        <f>"11007"</f>
        <v>11007</v>
      </c>
    </row>
    <row r="350" spans="1:11" customFormat="1" x14ac:dyDescent="0.25">
      <c r="A350" t="str">
        <f t="shared" si="50"/>
        <v>11</v>
      </c>
      <c r="B350" t="s">
        <v>237</v>
      </c>
      <c r="C350" t="str">
        <f t="shared" si="52"/>
        <v>012</v>
      </c>
      <c r="D350" t="s">
        <v>237</v>
      </c>
      <c r="E350" t="str">
        <f t="shared" si="51"/>
        <v>08</v>
      </c>
      <c r="F350" t="str">
        <f>"021"</f>
        <v>021</v>
      </c>
      <c r="G350" t="str">
        <f>""</f>
        <v/>
      </c>
      <c r="H350" t="s">
        <v>3</v>
      </c>
      <c r="I350" t="s">
        <v>1340</v>
      </c>
      <c r="J350" t="s">
        <v>4480</v>
      </c>
      <c r="K350" t="str">
        <f>"11008"</f>
        <v>11008</v>
      </c>
    </row>
    <row r="351" spans="1:11" customFormat="1" x14ac:dyDescent="0.25">
      <c r="A351" t="str">
        <f t="shared" si="50"/>
        <v>11</v>
      </c>
      <c r="B351" t="s">
        <v>237</v>
      </c>
      <c r="C351" t="str">
        <f t="shared" si="52"/>
        <v>012</v>
      </c>
      <c r="D351" t="s">
        <v>237</v>
      </c>
      <c r="E351" t="str">
        <f t="shared" si="51"/>
        <v>08</v>
      </c>
      <c r="F351" t="str">
        <f>"022"</f>
        <v>022</v>
      </c>
      <c r="G351" t="str">
        <f>""</f>
        <v/>
      </c>
      <c r="H351" t="s">
        <v>3</v>
      </c>
      <c r="I351" t="s">
        <v>1345</v>
      </c>
      <c r="J351" t="s">
        <v>4485</v>
      </c>
      <c r="K351" t="str">
        <f>"11012"</f>
        <v>11012</v>
      </c>
    </row>
    <row r="352" spans="1:11" customFormat="1" x14ac:dyDescent="0.25">
      <c r="A352" t="str">
        <f t="shared" si="50"/>
        <v>11</v>
      </c>
      <c r="B352" t="s">
        <v>237</v>
      </c>
      <c r="C352" t="str">
        <f t="shared" si="52"/>
        <v>012</v>
      </c>
      <c r="D352" t="s">
        <v>237</v>
      </c>
      <c r="E352" t="str">
        <f t="shared" si="51"/>
        <v>08</v>
      </c>
      <c r="F352" t="str">
        <f>"023"</f>
        <v>023</v>
      </c>
      <c r="G352" t="str">
        <f>""</f>
        <v/>
      </c>
      <c r="H352" t="s">
        <v>1</v>
      </c>
      <c r="I352" t="s">
        <v>122</v>
      </c>
      <c r="J352" t="s">
        <v>4490</v>
      </c>
      <c r="K352" t="str">
        <f>"11012"</f>
        <v>11012</v>
      </c>
    </row>
    <row r="353" spans="1:11" customFormat="1" x14ac:dyDescent="0.25">
      <c r="A353" t="str">
        <f t="shared" si="50"/>
        <v>11</v>
      </c>
      <c r="B353" t="s">
        <v>237</v>
      </c>
      <c r="C353" t="str">
        <f t="shared" si="52"/>
        <v>012</v>
      </c>
      <c r="D353" t="s">
        <v>237</v>
      </c>
      <c r="E353" t="str">
        <f t="shared" si="51"/>
        <v>08</v>
      </c>
      <c r="F353" t="str">
        <f>"023"</f>
        <v>023</v>
      </c>
      <c r="G353" t="str">
        <f>""</f>
        <v/>
      </c>
      <c r="H353" t="s">
        <v>0</v>
      </c>
      <c r="I353" t="s">
        <v>122</v>
      </c>
      <c r="J353" t="s">
        <v>4490</v>
      </c>
      <c r="K353" t="str">
        <f>"11012"</f>
        <v>11012</v>
      </c>
    </row>
    <row r="354" spans="1:11" customFormat="1" x14ac:dyDescent="0.25">
      <c r="A354" t="str">
        <f t="shared" si="50"/>
        <v>11</v>
      </c>
      <c r="B354" t="s">
        <v>237</v>
      </c>
      <c r="C354" t="str">
        <f t="shared" si="52"/>
        <v>012</v>
      </c>
      <c r="D354" t="s">
        <v>237</v>
      </c>
      <c r="E354" t="str">
        <f t="shared" si="51"/>
        <v>08</v>
      </c>
      <c r="F354" t="str">
        <f>"024"</f>
        <v>024</v>
      </c>
      <c r="G354" t="str">
        <f>""</f>
        <v/>
      </c>
      <c r="H354" t="s">
        <v>1</v>
      </c>
      <c r="I354" t="s">
        <v>122</v>
      </c>
      <c r="J354" t="s">
        <v>4490</v>
      </c>
      <c r="K354" t="str">
        <f>"11012"</f>
        <v>11012</v>
      </c>
    </row>
    <row r="355" spans="1:11" customFormat="1" x14ac:dyDescent="0.25">
      <c r="A355" t="str">
        <f t="shared" si="50"/>
        <v>11</v>
      </c>
      <c r="B355" t="s">
        <v>237</v>
      </c>
      <c r="C355" t="str">
        <f t="shared" si="52"/>
        <v>012</v>
      </c>
      <c r="D355" t="s">
        <v>237</v>
      </c>
      <c r="E355" t="str">
        <f t="shared" si="51"/>
        <v>08</v>
      </c>
      <c r="F355" t="str">
        <f>"024"</f>
        <v>024</v>
      </c>
      <c r="G355" t="str">
        <f>""</f>
        <v/>
      </c>
      <c r="H355" t="s">
        <v>0</v>
      </c>
      <c r="I355" t="s">
        <v>122</v>
      </c>
      <c r="J355" t="s">
        <v>4490</v>
      </c>
      <c r="K355" t="str">
        <f>"11012"</f>
        <v>11012</v>
      </c>
    </row>
    <row r="356" spans="1:11" customFormat="1" x14ac:dyDescent="0.25">
      <c r="A356" t="str">
        <f t="shared" si="50"/>
        <v>11</v>
      </c>
      <c r="B356" t="s">
        <v>237</v>
      </c>
      <c r="C356" t="str">
        <f t="shared" si="52"/>
        <v>012</v>
      </c>
      <c r="D356" t="s">
        <v>237</v>
      </c>
      <c r="E356" t="str">
        <f t="shared" ref="E356:E388" si="53">"09"</f>
        <v>09</v>
      </c>
      <c r="F356" t="str">
        <f>"001"</f>
        <v>001</v>
      </c>
      <c r="G356" t="str">
        <f>""</f>
        <v/>
      </c>
      <c r="H356" t="s">
        <v>1</v>
      </c>
      <c r="I356" t="s">
        <v>1350</v>
      </c>
      <c r="J356" t="s">
        <v>4491</v>
      </c>
      <c r="K356" t="str">
        <f>"11008"</f>
        <v>11008</v>
      </c>
    </row>
    <row r="357" spans="1:11" customFormat="1" x14ac:dyDescent="0.25">
      <c r="A357" t="str">
        <f t="shared" si="50"/>
        <v>11</v>
      </c>
      <c r="B357" t="s">
        <v>237</v>
      </c>
      <c r="C357" t="str">
        <f t="shared" si="52"/>
        <v>012</v>
      </c>
      <c r="D357" t="s">
        <v>237</v>
      </c>
      <c r="E357" t="str">
        <f t="shared" si="53"/>
        <v>09</v>
      </c>
      <c r="F357" t="str">
        <f>"001"</f>
        <v>001</v>
      </c>
      <c r="G357" t="str">
        <f>""</f>
        <v/>
      </c>
      <c r="H357" t="s">
        <v>0</v>
      </c>
      <c r="I357" t="s">
        <v>1350</v>
      </c>
      <c r="J357" t="s">
        <v>4491</v>
      </c>
      <c r="K357" t="str">
        <f>"11008"</f>
        <v>11008</v>
      </c>
    </row>
    <row r="358" spans="1:11" customFormat="1" x14ac:dyDescent="0.25">
      <c r="A358" t="str">
        <f t="shared" si="50"/>
        <v>11</v>
      </c>
      <c r="B358" t="s">
        <v>237</v>
      </c>
      <c r="C358" t="str">
        <f t="shared" si="52"/>
        <v>012</v>
      </c>
      <c r="D358" t="s">
        <v>237</v>
      </c>
      <c r="E358" t="str">
        <f t="shared" si="53"/>
        <v>09</v>
      </c>
      <c r="F358" t="str">
        <f>"002"</f>
        <v>002</v>
      </c>
      <c r="G358" t="str">
        <f>""</f>
        <v/>
      </c>
      <c r="H358" t="s">
        <v>3</v>
      </c>
      <c r="I358" t="s">
        <v>1351</v>
      </c>
      <c r="J358" t="s">
        <v>4492</v>
      </c>
      <c r="K358" t="str">
        <f>"11009"</f>
        <v>11009</v>
      </c>
    </row>
    <row r="359" spans="1:11" customFormat="1" x14ac:dyDescent="0.25">
      <c r="A359" t="str">
        <f t="shared" si="50"/>
        <v>11</v>
      </c>
      <c r="B359" t="s">
        <v>237</v>
      </c>
      <c r="C359" t="str">
        <f t="shared" si="52"/>
        <v>012</v>
      </c>
      <c r="D359" t="s">
        <v>237</v>
      </c>
      <c r="E359" t="str">
        <f t="shared" si="53"/>
        <v>09</v>
      </c>
      <c r="F359" t="str">
        <f>"003"</f>
        <v>003</v>
      </c>
      <c r="G359" t="str">
        <f>""</f>
        <v/>
      </c>
      <c r="H359" t="s">
        <v>1</v>
      </c>
      <c r="I359" t="s">
        <v>1352</v>
      </c>
      <c r="J359" t="s">
        <v>4493</v>
      </c>
      <c r="K359" t="str">
        <f>"11012"</f>
        <v>11012</v>
      </c>
    </row>
    <row r="360" spans="1:11" customFormat="1" x14ac:dyDescent="0.25">
      <c r="A360" t="str">
        <f t="shared" si="50"/>
        <v>11</v>
      </c>
      <c r="B360" t="s">
        <v>237</v>
      </c>
      <c r="C360" t="str">
        <f t="shared" si="52"/>
        <v>012</v>
      </c>
      <c r="D360" t="s">
        <v>237</v>
      </c>
      <c r="E360" t="str">
        <f t="shared" si="53"/>
        <v>09</v>
      </c>
      <c r="F360" t="str">
        <f>"003"</f>
        <v>003</v>
      </c>
      <c r="G360" t="str">
        <f>""</f>
        <v/>
      </c>
      <c r="H360" t="s">
        <v>0</v>
      </c>
      <c r="I360" t="s">
        <v>1352</v>
      </c>
      <c r="J360" t="s">
        <v>4493</v>
      </c>
      <c r="K360" t="str">
        <f>"11012"</f>
        <v>11012</v>
      </c>
    </row>
    <row r="361" spans="1:11" customFormat="1" x14ac:dyDescent="0.25">
      <c r="A361" t="str">
        <f t="shared" si="50"/>
        <v>11</v>
      </c>
      <c r="B361" t="s">
        <v>237</v>
      </c>
      <c r="C361" t="str">
        <f t="shared" si="52"/>
        <v>012</v>
      </c>
      <c r="D361" t="s">
        <v>237</v>
      </c>
      <c r="E361" t="str">
        <f t="shared" si="53"/>
        <v>09</v>
      </c>
      <c r="F361" t="str">
        <f>"004"</f>
        <v>004</v>
      </c>
      <c r="G361" t="str">
        <f>""</f>
        <v/>
      </c>
      <c r="H361" t="s">
        <v>1</v>
      </c>
      <c r="I361" t="s">
        <v>1353</v>
      </c>
      <c r="J361" t="s">
        <v>4494</v>
      </c>
      <c r="K361" t="str">
        <f t="shared" ref="K361:K370" si="54">"11009"</f>
        <v>11009</v>
      </c>
    </row>
    <row r="362" spans="1:11" customFormat="1" x14ac:dyDescent="0.25">
      <c r="A362" t="str">
        <f t="shared" si="50"/>
        <v>11</v>
      </c>
      <c r="B362" t="s">
        <v>237</v>
      </c>
      <c r="C362" t="str">
        <f t="shared" si="52"/>
        <v>012</v>
      </c>
      <c r="D362" t="s">
        <v>237</v>
      </c>
      <c r="E362" t="str">
        <f t="shared" si="53"/>
        <v>09</v>
      </c>
      <c r="F362" t="str">
        <f>"004"</f>
        <v>004</v>
      </c>
      <c r="G362" t="str">
        <f>""</f>
        <v/>
      </c>
      <c r="H362" t="s">
        <v>0</v>
      </c>
      <c r="I362" t="s">
        <v>1353</v>
      </c>
      <c r="J362" t="s">
        <v>4494</v>
      </c>
      <c r="K362" t="str">
        <f t="shared" si="54"/>
        <v>11009</v>
      </c>
    </row>
    <row r="363" spans="1:11" customFormat="1" x14ac:dyDescent="0.25">
      <c r="A363" t="str">
        <f t="shared" si="50"/>
        <v>11</v>
      </c>
      <c r="B363" t="s">
        <v>237</v>
      </c>
      <c r="C363" t="str">
        <f t="shared" si="52"/>
        <v>012</v>
      </c>
      <c r="D363" t="s">
        <v>237</v>
      </c>
      <c r="E363" t="str">
        <f t="shared" si="53"/>
        <v>09</v>
      </c>
      <c r="F363" t="str">
        <f>"005"</f>
        <v>005</v>
      </c>
      <c r="G363" t="str">
        <f>""</f>
        <v/>
      </c>
      <c r="H363" t="s">
        <v>1</v>
      </c>
      <c r="I363" t="s">
        <v>1354</v>
      </c>
      <c r="J363" t="s">
        <v>4495</v>
      </c>
      <c r="K363" t="str">
        <f t="shared" si="54"/>
        <v>11009</v>
      </c>
    </row>
    <row r="364" spans="1:11" customFormat="1" x14ac:dyDescent="0.25">
      <c r="A364" t="str">
        <f t="shared" si="50"/>
        <v>11</v>
      </c>
      <c r="B364" t="s">
        <v>237</v>
      </c>
      <c r="C364" t="str">
        <f t="shared" si="52"/>
        <v>012</v>
      </c>
      <c r="D364" t="s">
        <v>237</v>
      </c>
      <c r="E364" t="str">
        <f t="shared" si="53"/>
        <v>09</v>
      </c>
      <c r="F364" t="str">
        <f>"005"</f>
        <v>005</v>
      </c>
      <c r="G364" t="str">
        <f>""</f>
        <v/>
      </c>
      <c r="H364" t="s">
        <v>0</v>
      </c>
      <c r="I364" t="s">
        <v>1354</v>
      </c>
      <c r="J364" t="s">
        <v>4495</v>
      </c>
      <c r="K364" t="str">
        <f t="shared" si="54"/>
        <v>11009</v>
      </c>
    </row>
    <row r="365" spans="1:11" customFormat="1" x14ac:dyDescent="0.25">
      <c r="A365" t="str">
        <f t="shared" si="50"/>
        <v>11</v>
      </c>
      <c r="B365" t="s">
        <v>237</v>
      </c>
      <c r="C365" t="str">
        <f t="shared" si="52"/>
        <v>012</v>
      </c>
      <c r="D365" t="s">
        <v>237</v>
      </c>
      <c r="E365" t="str">
        <f t="shared" si="53"/>
        <v>09</v>
      </c>
      <c r="F365" t="str">
        <f>"006"</f>
        <v>006</v>
      </c>
      <c r="G365" t="str">
        <f>""</f>
        <v/>
      </c>
      <c r="H365" t="s">
        <v>3</v>
      </c>
      <c r="I365" t="s">
        <v>1355</v>
      </c>
      <c r="J365" t="s">
        <v>4496</v>
      </c>
      <c r="K365" t="str">
        <f t="shared" si="54"/>
        <v>11009</v>
      </c>
    </row>
    <row r="366" spans="1:11" customFormat="1" x14ac:dyDescent="0.25">
      <c r="A366" t="str">
        <f t="shared" si="50"/>
        <v>11</v>
      </c>
      <c r="B366" t="s">
        <v>237</v>
      </c>
      <c r="C366" t="str">
        <f t="shared" si="52"/>
        <v>012</v>
      </c>
      <c r="D366" t="s">
        <v>237</v>
      </c>
      <c r="E366" t="str">
        <f t="shared" si="53"/>
        <v>09</v>
      </c>
      <c r="F366" t="str">
        <f>"007"</f>
        <v>007</v>
      </c>
      <c r="G366" t="str">
        <f>""</f>
        <v/>
      </c>
      <c r="H366" t="s">
        <v>1</v>
      </c>
      <c r="I366" t="s">
        <v>1356</v>
      </c>
      <c r="J366" t="s">
        <v>4497</v>
      </c>
      <c r="K366" t="str">
        <f t="shared" si="54"/>
        <v>11009</v>
      </c>
    </row>
    <row r="367" spans="1:11" customFormat="1" x14ac:dyDescent="0.25">
      <c r="A367" t="str">
        <f t="shared" si="50"/>
        <v>11</v>
      </c>
      <c r="B367" t="s">
        <v>237</v>
      </c>
      <c r="C367" t="str">
        <f t="shared" si="52"/>
        <v>012</v>
      </c>
      <c r="D367" t="s">
        <v>237</v>
      </c>
      <c r="E367" t="str">
        <f t="shared" si="53"/>
        <v>09</v>
      </c>
      <c r="F367" t="str">
        <f>"007"</f>
        <v>007</v>
      </c>
      <c r="G367" t="str">
        <f>""</f>
        <v/>
      </c>
      <c r="H367" t="s">
        <v>0</v>
      </c>
      <c r="I367" t="s">
        <v>1356</v>
      </c>
      <c r="J367" t="s">
        <v>4497</v>
      </c>
      <c r="K367" t="str">
        <f t="shared" si="54"/>
        <v>11009</v>
      </c>
    </row>
    <row r="368" spans="1:11" customFormat="1" x14ac:dyDescent="0.25">
      <c r="A368" t="str">
        <f t="shared" si="50"/>
        <v>11</v>
      </c>
      <c r="B368" t="s">
        <v>237</v>
      </c>
      <c r="C368" t="str">
        <f t="shared" si="52"/>
        <v>012</v>
      </c>
      <c r="D368" t="s">
        <v>237</v>
      </c>
      <c r="E368" t="str">
        <f t="shared" si="53"/>
        <v>09</v>
      </c>
      <c r="F368" t="str">
        <f>"008"</f>
        <v>008</v>
      </c>
      <c r="G368" t="str">
        <f>""</f>
        <v/>
      </c>
      <c r="H368" t="s">
        <v>3</v>
      </c>
      <c r="I368" t="s">
        <v>1357</v>
      </c>
      <c r="J368" t="s">
        <v>4498</v>
      </c>
      <c r="K368" t="str">
        <f t="shared" si="54"/>
        <v>11009</v>
      </c>
    </row>
    <row r="369" spans="1:11" customFormat="1" x14ac:dyDescent="0.25">
      <c r="A369" t="str">
        <f t="shared" si="50"/>
        <v>11</v>
      </c>
      <c r="B369" t="s">
        <v>237</v>
      </c>
      <c r="C369" t="str">
        <f t="shared" si="52"/>
        <v>012</v>
      </c>
      <c r="D369" t="s">
        <v>237</v>
      </c>
      <c r="E369" t="str">
        <f t="shared" si="53"/>
        <v>09</v>
      </c>
      <c r="F369" t="str">
        <f>"009"</f>
        <v>009</v>
      </c>
      <c r="G369" t="str">
        <f>""</f>
        <v/>
      </c>
      <c r="H369" t="s">
        <v>3</v>
      </c>
      <c r="I369" t="s">
        <v>1355</v>
      </c>
      <c r="J369" t="s">
        <v>4496</v>
      </c>
      <c r="K369" t="str">
        <f t="shared" si="54"/>
        <v>11009</v>
      </c>
    </row>
    <row r="370" spans="1:11" customFormat="1" x14ac:dyDescent="0.25">
      <c r="A370" t="str">
        <f t="shared" si="50"/>
        <v>11</v>
      </c>
      <c r="B370" t="s">
        <v>237</v>
      </c>
      <c r="C370" t="str">
        <f t="shared" si="52"/>
        <v>012</v>
      </c>
      <c r="D370" t="s">
        <v>237</v>
      </c>
      <c r="E370" t="str">
        <f t="shared" si="53"/>
        <v>09</v>
      </c>
      <c r="F370" t="str">
        <f>"010"</f>
        <v>010</v>
      </c>
      <c r="G370" t="str">
        <f>""</f>
        <v/>
      </c>
      <c r="H370" t="s">
        <v>3</v>
      </c>
      <c r="I370" t="s">
        <v>1358</v>
      </c>
      <c r="J370" t="s">
        <v>4499</v>
      </c>
      <c r="K370" t="str">
        <f t="shared" si="54"/>
        <v>11009</v>
      </c>
    </row>
    <row r="371" spans="1:11" customFormat="1" x14ac:dyDescent="0.25">
      <c r="A371" t="str">
        <f t="shared" si="50"/>
        <v>11</v>
      </c>
      <c r="B371" t="s">
        <v>237</v>
      </c>
      <c r="C371" t="str">
        <f t="shared" si="52"/>
        <v>012</v>
      </c>
      <c r="D371" t="s">
        <v>237</v>
      </c>
      <c r="E371" t="str">
        <f t="shared" si="53"/>
        <v>09</v>
      </c>
      <c r="F371" t="str">
        <f>"011"</f>
        <v>011</v>
      </c>
      <c r="G371" t="str">
        <f>""</f>
        <v/>
      </c>
      <c r="H371" t="s">
        <v>1</v>
      </c>
      <c r="I371" t="s">
        <v>1359</v>
      </c>
      <c r="J371" t="s">
        <v>4500</v>
      </c>
      <c r="K371" t="str">
        <f>"11012"</f>
        <v>11012</v>
      </c>
    </row>
    <row r="372" spans="1:11" customFormat="1" x14ac:dyDescent="0.25">
      <c r="A372" t="str">
        <f t="shared" si="50"/>
        <v>11</v>
      </c>
      <c r="B372" t="s">
        <v>237</v>
      </c>
      <c r="C372" t="str">
        <f t="shared" si="52"/>
        <v>012</v>
      </c>
      <c r="D372" t="s">
        <v>237</v>
      </c>
      <c r="E372" t="str">
        <f t="shared" si="53"/>
        <v>09</v>
      </c>
      <c r="F372" t="str">
        <f>"011"</f>
        <v>011</v>
      </c>
      <c r="G372" t="str">
        <f>""</f>
        <v/>
      </c>
      <c r="H372" t="s">
        <v>0</v>
      </c>
      <c r="I372" t="s">
        <v>1359</v>
      </c>
      <c r="J372" t="s">
        <v>4500</v>
      </c>
      <c r="K372" t="str">
        <f>"11012"</f>
        <v>11012</v>
      </c>
    </row>
    <row r="373" spans="1:11" customFormat="1" x14ac:dyDescent="0.25">
      <c r="A373" t="str">
        <f t="shared" si="50"/>
        <v>11</v>
      </c>
      <c r="B373" t="s">
        <v>237</v>
      </c>
      <c r="C373" t="str">
        <f t="shared" si="52"/>
        <v>012</v>
      </c>
      <c r="D373" t="s">
        <v>237</v>
      </c>
      <c r="E373" t="str">
        <f t="shared" si="53"/>
        <v>09</v>
      </c>
      <c r="F373" t="str">
        <f>"012"</f>
        <v>012</v>
      </c>
      <c r="G373" t="str">
        <f>""</f>
        <v/>
      </c>
      <c r="H373" t="s">
        <v>3</v>
      </c>
      <c r="I373" t="s">
        <v>1353</v>
      </c>
      <c r="J373" t="s">
        <v>4494</v>
      </c>
      <c r="K373" t="str">
        <f>"11009"</f>
        <v>11009</v>
      </c>
    </row>
    <row r="374" spans="1:11" customFormat="1" x14ac:dyDescent="0.25">
      <c r="A374" t="str">
        <f t="shared" si="50"/>
        <v>11</v>
      </c>
      <c r="B374" t="s">
        <v>237</v>
      </c>
      <c r="C374" t="str">
        <f t="shared" si="52"/>
        <v>012</v>
      </c>
      <c r="D374" t="s">
        <v>237</v>
      </c>
      <c r="E374" t="str">
        <f t="shared" si="53"/>
        <v>09</v>
      </c>
      <c r="F374" t="str">
        <f>"013"</f>
        <v>013</v>
      </c>
      <c r="G374" t="str">
        <f>""</f>
        <v/>
      </c>
      <c r="H374" t="s">
        <v>1</v>
      </c>
      <c r="I374" t="s">
        <v>1360</v>
      </c>
      <c r="J374" t="s">
        <v>4501</v>
      </c>
      <c r="K374" t="str">
        <f t="shared" ref="K374:K383" si="55">"11012"</f>
        <v>11012</v>
      </c>
    </row>
    <row r="375" spans="1:11" customFormat="1" x14ac:dyDescent="0.25">
      <c r="A375" t="str">
        <f t="shared" si="50"/>
        <v>11</v>
      </c>
      <c r="B375" t="s">
        <v>237</v>
      </c>
      <c r="C375" t="str">
        <f t="shared" si="52"/>
        <v>012</v>
      </c>
      <c r="D375" t="s">
        <v>237</v>
      </c>
      <c r="E375" t="str">
        <f t="shared" si="53"/>
        <v>09</v>
      </c>
      <c r="F375" t="str">
        <f>"013"</f>
        <v>013</v>
      </c>
      <c r="G375" t="str">
        <f>""</f>
        <v/>
      </c>
      <c r="H375" t="s">
        <v>0</v>
      </c>
      <c r="I375" t="s">
        <v>1360</v>
      </c>
      <c r="J375" t="s">
        <v>4501</v>
      </c>
      <c r="K375" t="str">
        <f t="shared" si="55"/>
        <v>11012</v>
      </c>
    </row>
    <row r="376" spans="1:11" customFormat="1" x14ac:dyDescent="0.25">
      <c r="A376" t="str">
        <f t="shared" si="50"/>
        <v>11</v>
      </c>
      <c r="B376" t="s">
        <v>237</v>
      </c>
      <c r="C376" t="str">
        <f t="shared" si="52"/>
        <v>012</v>
      </c>
      <c r="D376" t="s">
        <v>237</v>
      </c>
      <c r="E376" t="str">
        <f t="shared" si="53"/>
        <v>09</v>
      </c>
      <c r="F376" t="str">
        <f>"014"</f>
        <v>014</v>
      </c>
      <c r="G376" t="str">
        <f>""</f>
        <v/>
      </c>
      <c r="H376" t="s">
        <v>1</v>
      </c>
      <c r="I376" t="s">
        <v>1359</v>
      </c>
      <c r="J376" t="s">
        <v>4500</v>
      </c>
      <c r="K376" t="str">
        <f t="shared" si="55"/>
        <v>11012</v>
      </c>
    </row>
    <row r="377" spans="1:11" customFormat="1" x14ac:dyDescent="0.25">
      <c r="A377" t="str">
        <f t="shared" si="50"/>
        <v>11</v>
      </c>
      <c r="B377" t="s">
        <v>237</v>
      </c>
      <c r="C377" t="str">
        <f t="shared" si="52"/>
        <v>012</v>
      </c>
      <c r="D377" t="s">
        <v>237</v>
      </c>
      <c r="E377" t="str">
        <f t="shared" si="53"/>
        <v>09</v>
      </c>
      <c r="F377" t="str">
        <f>"014"</f>
        <v>014</v>
      </c>
      <c r="G377" t="str">
        <f>""</f>
        <v/>
      </c>
      <c r="H377" t="s">
        <v>0</v>
      </c>
      <c r="I377" t="s">
        <v>1359</v>
      </c>
      <c r="J377" t="s">
        <v>4500</v>
      </c>
      <c r="K377" t="str">
        <f t="shared" si="55"/>
        <v>11012</v>
      </c>
    </row>
    <row r="378" spans="1:11" customFormat="1" x14ac:dyDescent="0.25">
      <c r="A378" t="str">
        <f t="shared" si="50"/>
        <v>11</v>
      </c>
      <c r="B378" t="s">
        <v>237</v>
      </c>
      <c r="C378" t="str">
        <f t="shared" si="52"/>
        <v>012</v>
      </c>
      <c r="D378" t="s">
        <v>237</v>
      </c>
      <c r="E378" t="str">
        <f t="shared" si="53"/>
        <v>09</v>
      </c>
      <c r="F378" t="str">
        <f>"015"</f>
        <v>015</v>
      </c>
      <c r="G378" t="str">
        <f>""</f>
        <v/>
      </c>
      <c r="H378" t="s">
        <v>1</v>
      </c>
      <c r="I378" t="s">
        <v>1361</v>
      </c>
      <c r="J378" t="s">
        <v>4502</v>
      </c>
      <c r="K378" t="str">
        <f t="shared" si="55"/>
        <v>11012</v>
      </c>
    </row>
    <row r="379" spans="1:11" customFormat="1" x14ac:dyDescent="0.25">
      <c r="A379" t="str">
        <f t="shared" si="50"/>
        <v>11</v>
      </c>
      <c r="B379" t="s">
        <v>237</v>
      </c>
      <c r="C379" t="str">
        <f t="shared" si="52"/>
        <v>012</v>
      </c>
      <c r="D379" t="s">
        <v>237</v>
      </c>
      <c r="E379" t="str">
        <f t="shared" si="53"/>
        <v>09</v>
      </c>
      <c r="F379" t="str">
        <f>"015"</f>
        <v>015</v>
      </c>
      <c r="G379" t="str">
        <f>""</f>
        <v/>
      </c>
      <c r="H379" t="s">
        <v>0</v>
      </c>
      <c r="I379" t="s">
        <v>1361</v>
      </c>
      <c r="J379" t="s">
        <v>4502</v>
      </c>
      <c r="K379" t="str">
        <f t="shared" si="55"/>
        <v>11012</v>
      </c>
    </row>
    <row r="380" spans="1:11" customFormat="1" x14ac:dyDescent="0.25">
      <c r="A380" t="str">
        <f t="shared" si="50"/>
        <v>11</v>
      </c>
      <c r="B380" t="s">
        <v>237</v>
      </c>
      <c r="C380" t="str">
        <f t="shared" si="52"/>
        <v>012</v>
      </c>
      <c r="D380" t="s">
        <v>237</v>
      </c>
      <c r="E380" t="str">
        <f t="shared" si="53"/>
        <v>09</v>
      </c>
      <c r="F380" t="str">
        <f>"016"</f>
        <v>016</v>
      </c>
      <c r="G380" t="str">
        <f>""</f>
        <v/>
      </c>
      <c r="H380" t="s">
        <v>1</v>
      </c>
      <c r="I380" t="s">
        <v>1362</v>
      </c>
      <c r="J380" t="s">
        <v>4503</v>
      </c>
      <c r="K380" t="str">
        <f t="shared" si="55"/>
        <v>11012</v>
      </c>
    </row>
    <row r="381" spans="1:11" customFormat="1" x14ac:dyDescent="0.25">
      <c r="A381" t="str">
        <f t="shared" si="50"/>
        <v>11</v>
      </c>
      <c r="B381" t="s">
        <v>237</v>
      </c>
      <c r="C381" t="str">
        <f t="shared" si="52"/>
        <v>012</v>
      </c>
      <c r="D381" t="s">
        <v>237</v>
      </c>
      <c r="E381" t="str">
        <f t="shared" si="53"/>
        <v>09</v>
      </c>
      <c r="F381" t="str">
        <f>"016"</f>
        <v>016</v>
      </c>
      <c r="G381" t="str">
        <f>""</f>
        <v/>
      </c>
      <c r="H381" t="s">
        <v>0</v>
      </c>
      <c r="I381" t="s">
        <v>1362</v>
      </c>
      <c r="J381" t="s">
        <v>4503</v>
      </c>
      <c r="K381" t="str">
        <f t="shared" si="55"/>
        <v>11012</v>
      </c>
    </row>
    <row r="382" spans="1:11" customFormat="1" x14ac:dyDescent="0.25">
      <c r="A382" t="str">
        <f t="shared" si="50"/>
        <v>11</v>
      </c>
      <c r="B382" t="s">
        <v>237</v>
      </c>
      <c r="C382" t="str">
        <f t="shared" si="52"/>
        <v>012</v>
      </c>
      <c r="D382" t="s">
        <v>237</v>
      </c>
      <c r="E382" t="str">
        <f t="shared" si="53"/>
        <v>09</v>
      </c>
      <c r="F382" t="str">
        <f>"017"</f>
        <v>017</v>
      </c>
      <c r="G382" t="str">
        <f>""</f>
        <v/>
      </c>
      <c r="H382" t="s">
        <v>3</v>
      </c>
      <c r="I382" t="s">
        <v>1363</v>
      </c>
      <c r="J382" t="s">
        <v>4504</v>
      </c>
      <c r="K382" t="str">
        <f t="shared" si="55"/>
        <v>11012</v>
      </c>
    </row>
    <row r="383" spans="1:11" customFormat="1" x14ac:dyDescent="0.25">
      <c r="A383" t="str">
        <f t="shared" si="50"/>
        <v>11</v>
      </c>
      <c r="B383" t="s">
        <v>237</v>
      </c>
      <c r="C383" t="str">
        <f t="shared" si="52"/>
        <v>012</v>
      </c>
      <c r="D383" t="s">
        <v>237</v>
      </c>
      <c r="E383" t="str">
        <f t="shared" si="53"/>
        <v>09</v>
      </c>
      <c r="F383" t="str">
        <f>"018"</f>
        <v>018</v>
      </c>
      <c r="G383" t="str">
        <f>""</f>
        <v/>
      </c>
      <c r="H383" t="s">
        <v>3</v>
      </c>
      <c r="I383" t="s">
        <v>1360</v>
      </c>
      <c r="J383" t="s">
        <v>4501</v>
      </c>
      <c r="K383" t="str">
        <f t="shared" si="55"/>
        <v>11012</v>
      </c>
    </row>
    <row r="384" spans="1:11" customFormat="1" x14ac:dyDescent="0.25">
      <c r="A384" t="str">
        <f t="shared" si="50"/>
        <v>11</v>
      </c>
      <c r="B384" t="s">
        <v>237</v>
      </c>
      <c r="C384" t="str">
        <f t="shared" si="52"/>
        <v>012</v>
      </c>
      <c r="D384" t="s">
        <v>237</v>
      </c>
      <c r="E384" t="str">
        <f t="shared" si="53"/>
        <v>09</v>
      </c>
      <c r="F384" t="str">
        <f>"019"</f>
        <v>019</v>
      </c>
      <c r="G384" t="str">
        <f>""</f>
        <v/>
      </c>
      <c r="H384" t="s">
        <v>3</v>
      </c>
      <c r="I384" t="s">
        <v>1358</v>
      </c>
      <c r="J384" t="s">
        <v>4499</v>
      </c>
      <c r="K384" t="str">
        <f>"11009"</f>
        <v>11009</v>
      </c>
    </row>
    <row r="385" spans="1:11" customFormat="1" x14ac:dyDescent="0.25">
      <c r="A385" t="str">
        <f t="shared" si="50"/>
        <v>11</v>
      </c>
      <c r="B385" t="s">
        <v>237</v>
      </c>
      <c r="C385" t="str">
        <f t="shared" si="52"/>
        <v>012</v>
      </c>
      <c r="D385" t="s">
        <v>237</v>
      </c>
      <c r="E385" t="str">
        <f t="shared" si="53"/>
        <v>09</v>
      </c>
      <c r="F385" t="str">
        <f>"020"</f>
        <v>020</v>
      </c>
      <c r="G385" t="str">
        <f>""</f>
        <v/>
      </c>
      <c r="H385" t="s">
        <v>3</v>
      </c>
      <c r="I385" t="s">
        <v>1352</v>
      </c>
      <c r="J385" t="s">
        <v>4493</v>
      </c>
      <c r="K385" t="str">
        <f>"11012"</f>
        <v>11012</v>
      </c>
    </row>
    <row r="386" spans="1:11" customFormat="1" x14ac:dyDescent="0.25">
      <c r="A386" t="str">
        <f t="shared" si="50"/>
        <v>11</v>
      </c>
      <c r="B386" t="s">
        <v>237</v>
      </c>
      <c r="C386" t="str">
        <f t="shared" si="52"/>
        <v>012</v>
      </c>
      <c r="D386" t="s">
        <v>237</v>
      </c>
      <c r="E386" t="str">
        <f t="shared" si="53"/>
        <v>09</v>
      </c>
      <c r="F386" t="str">
        <f>"021"</f>
        <v>021</v>
      </c>
      <c r="G386" t="str">
        <f>""</f>
        <v/>
      </c>
      <c r="H386" t="s">
        <v>3</v>
      </c>
      <c r="I386" t="s">
        <v>1351</v>
      </c>
      <c r="J386" t="s">
        <v>4492</v>
      </c>
      <c r="K386" t="str">
        <f t="shared" ref="K386:K391" si="56">"11009"</f>
        <v>11009</v>
      </c>
    </row>
    <row r="387" spans="1:11" customFormat="1" x14ac:dyDescent="0.25">
      <c r="A387" t="str">
        <f t="shared" ref="A387:A450" si="57">"11"</f>
        <v>11</v>
      </c>
      <c r="B387" t="s">
        <v>237</v>
      </c>
      <c r="C387" t="str">
        <f t="shared" si="52"/>
        <v>012</v>
      </c>
      <c r="D387" t="s">
        <v>237</v>
      </c>
      <c r="E387" t="str">
        <f t="shared" si="53"/>
        <v>09</v>
      </c>
      <c r="F387" t="str">
        <f>"022"</f>
        <v>022</v>
      </c>
      <c r="G387" t="str">
        <f>""</f>
        <v/>
      </c>
      <c r="H387" t="s">
        <v>3</v>
      </c>
      <c r="I387" t="s">
        <v>1355</v>
      </c>
      <c r="J387" t="s">
        <v>4496</v>
      </c>
      <c r="K387" t="str">
        <f t="shared" si="56"/>
        <v>11009</v>
      </c>
    </row>
    <row r="388" spans="1:11" customFormat="1" x14ac:dyDescent="0.25">
      <c r="A388" t="str">
        <f t="shared" si="57"/>
        <v>11</v>
      </c>
      <c r="B388" t="s">
        <v>237</v>
      </c>
      <c r="C388" t="str">
        <f t="shared" si="52"/>
        <v>012</v>
      </c>
      <c r="D388" t="s">
        <v>237</v>
      </c>
      <c r="E388" t="str">
        <f t="shared" si="53"/>
        <v>09</v>
      </c>
      <c r="F388" t="str">
        <f>"023"</f>
        <v>023</v>
      </c>
      <c r="G388" t="str">
        <f>""</f>
        <v/>
      </c>
      <c r="H388" t="s">
        <v>3</v>
      </c>
      <c r="I388" t="s">
        <v>1356</v>
      </c>
      <c r="J388" t="s">
        <v>4497</v>
      </c>
      <c r="K388" t="str">
        <f t="shared" si="56"/>
        <v>11009</v>
      </c>
    </row>
    <row r="389" spans="1:11" customFormat="1" x14ac:dyDescent="0.25">
      <c r="A389" t="str">
        <f t="shared" si="57"/>
        <v>11</v>
      </c>
      <c r="B389" t="s">
        <v>237</v>
      </c>
      <c r="C389" t="str">
        <f t="shared" si="52"/>
        <v>012</v>
      </c>
      <c r="D389" t="s">
        <v>237</v>
      </c>
      <c r="E389" t="str">
        <f t="shared" ref="E389:E426" si="58">"10"</f>
        <v>10</v>
      </c>
      <c r="F389" t="str">
        <f>"001"</f>
        <v>001</v>
      </c>
      <c r="G389" t="str">
        <f>""</f>
        <v/>
      </c>
      <c r="H389" t="s">
        <v>1</v>
      </c>
      <c r="I389" t="s">
        <v>1357</v>
      </c>
      <c r="J389" t="s">
        <v>4498</v>
      </c>
      <c r="K389" t="str">
        <f t="shared" si="56"/>
        <v>11009</v>
      </c>
    </row>
    <row r="390" spans="1:11" customFormat="1" x14ac:dyDescent="0.25">
      <c r="A390" t="str">
        <f t="shared" si="57"/>
        <v>11</v>
      </c>
      <c r="B390" t="s">
        <v>237</v>
      </c>
      <c r="C390" t="str">
        <f t="shared" si="52"/>
        <v>012</v>
      </c>
      <c r="D390" t="s">
        <v>237</v>
      </c>
      <c r="E390" t="str">
        <f t="shared" si="58"/>
        <v>10</v>
      </c>
      <c r="F390" t="str">
        <f>"001"</f>
        <v>001</v>
      </c>
      <c r="G390" t="str">
        <f>""</f>
        <v/>
      </c>
      <c r="H390" t="s">
        <v>0</v>
      </c>
      <c r="I390" t="s">
        <v>1357</v>
      </c>
      <c r="J390" t="s">
        <v>4498</v>
      </c>
      <c r="K390" t="str">
        <f t="shared" si="56"/>
        <v>11009</v>
      </c>
    </row>
    <row r="391" spans="1:11" customFormat="1" x14ac:dyDescent="0.25">
      <c r="A391" t="str">
        <f t="shared" si="57"/>
        <v>11</v>
      </c>
      <c r="B391" t="s">
        <v>237</v>
      </c>
      <c r="C391" t="str">
        <f t="shared" si="52"/>
        <v>012</v>
      </c>
      <c r="D391" t="s">
        <v>237</v>
      </c>
      <c r="E391" t="str">
        <f t="shared" si="58"/>
        <v>10</v>
      </c>
      <c r="F391" t="str">
        <f>"002"</f>
        <v>002</v>
      </c>
      <c r="G391" t="str">
        <f>""</f>
        <v/>
      </c>
      <c r="H391" t="s">
        <v>3</v>
      </c>
      <c r="I391" t="s">
        <v>1358</v>
      </c>
      <c r="J391" t="s">
        <v>4499</v>
      </c>
      <c r="K391" t="str">
        <f t="shared" si="56"/>
        <v>11009</v>
      </c>
    </row>
    <row r="392" spans="1:11" customFormat="1" x14ac:dyDescent="0.25">
      <c r="A392" t="str">
        <f t="shared" si="57"/>
        <v>11</v>
      </c>
      <c r="B392" t="s">
        <v>237</v>
      </c>
      <c r="C392" t="str">
        <f t="shared" si="52"/>
        <v>012</v>
      </c>
      <c r="D392" t="s">
        <v>237</v>
      </c>
      <c r="E392" t="str">
        <f t="shared" si="58"/>
        <v>10</v>
      </c>
      <c r="F392" t="str">
        <f>"003"</f>
        <v>003</v>
      </c>
      <c r="G392" t="str">
        <f>""</f>
        <v/>
      </c>
      <c r="H392" t="s">
        <v>1</v>
      </c>
      <c r="I392" t="s">
        <v>1364</v>
      </c>
      <c r="J392" t="s">
        <v>4500</v>
      </c>
      <c r="K392" t="str">
        <f>"11012"</f>
        <v>11012</v>
      </c>
    </row>
    <row r="393" spans="1:11" customFormat="1" x14ac:dyDescent="0.25">
      <c r="A393" t="str">
        <f t="shared" si="57"/>
        <v>11</v>
      </c>
      <c r="B393" t="s">
        <v>237</v>
      </c>
      <c r="C393" t="str">
        <f t="shared" si="52"/>
        <v>012</v>
      </c>
      <c r="D393" t="s">
        <v>237</v>
      </c>
      <c r="E393" t="str">
        <f t="shared" si="58"/>
        <v>10</v>
      </c>
      <c r="F393" t="str">
        <f>"003"</f>
        <v>003</v>
      </c>
      <c r="G393" t="str">
        <f>""</f>
        <v/>
      </c>
      <c r="H393" t="s">
        <v>0</v>
      </c>
      <c r="I393" t="s">
        <v>1364</v>
      </c>
      <c r="J393" t="s">
        <v>4500</v>
      </c>
      <c r="K393" t="str">
        <f>"11012"</f>
        <v>11012</v>
      </c>
    </row>
    <row r="394" spans="1:11" customFormat="1" x14ac:dyDescent="0.25">
      <c r="A394" t="str">
        <f t="shared" si="57"/>
        <v>11</v>
      </c>
      <c r="B394" t="s">
        <v>237</v>
      </c>
      <c r="C394" t="str">
        <f t="shared" si="52"/>
        <v>012</v>
      </c>
      <c r="D394" t="s">
        <v>237</v>
      </c>
      <c r="E394" t="str">
        <f t="shared" si="58"/>
        <v>10</v>
      </c>
      <c r="F394" t="str">
        <f>"004"</f>
        <v>004</v>
      </c>
      <c r="G394" t="str">
        <f>""</f>
        <v/>
      </c>
      <c r="H394" t="s">
        <v>3</v>
      </c>
      <c r="I394" t="s">
        <v>1365</v>
      </c>
      <c r="J394" t="s">
        <v>4505</v>
      </c>
      <c r="K394" t="str">
        <f>"11011"</f>
        <v>11011</v>
      </c>
    </row>
    <row r="395" spans="1:11" customFormat="1" x14ac:dyDescent="0.25">
      <c r="A395" t="str">
        <f t="shared" si="57"/>
        <v>11</v>
      </c>
      <c r="B395" t="s">
        <v>237</v>
      </c>
      <c r="C395" t="str">
        <f t="shared" si="52"/>
        <v>012</v>
      </c>
      <c r="D395" t="s">
        <v>237</v>
      </c>
      <c r="E395" t="str">
        <f t="shared" si="58"/>
        <v>10</v>
      </c>
      <c r="F395" t="str">
        <f>"005"</f>
        <v>005</v>
      </c>
      <c r="G395" t="str">
        <f>""</f>
        <v/>
      </c>
      <c r="H395" t="s">
        <v>3</v>
      </c>
      <c r="I395" t="s">
        <v>1365</v>
      </c>
      <c r="J395" t="s">
        <v>4505</v>
      </c>
      <c r="K395" t="str">
        <f>"11011"</f>
        <v>11011</v>
      </c>
    </row>
    <row r="396" spans="1:11" customFormat="1" x14ac:dyDescent="0.25">
      <c r="A396" t="str">
        <f t="shared" si="57"/>
        <v>11</v>
      </c>
      <c r="B396" t="s">
        <v>237</v>
      </c>
      <c r="C396" t="str">
        <f t="shared" si="52"/>
        <v>012</v>
      </c>
      <c r="D396" t="s">
        <v>237</v>
      </c>
      <c r="E396" t="str">
        <f t="shared" si="58"/>
        <v>10</v>
      </c>
      <c r="F396" t="str">
        <f>"006"</f>
        <v>006</v>
      </c>
      <c r="G396" t="str">
        <f>""</f>
        <v/>
      </c>
      <c r="H396" t="s">
        <v>3</v>
      </c>
      <c r="I396" t="s">
        <v>1365</v>
      </c>
      <c r="J396" t="s">
        <v>4505</v>
      </c>
      <c r="K396" t="str">
        <f>"11011"</f>
        <v>11011</v>
      </c>
    </row>
    <row r="397" spans="1:11" customFormat="1" x14ac:dyDescent="0.25">
      <c r="A397" t="str">
        <f t="shared" si="57"/>
        <v>11</v>
      </c>
      <c r="B397" t="s">
        <v>237</v>
      </c>
      <c r="C397" t="str">
        <f t="shared" si="52"/>
        <v>012</v>
      </c>
      <c r="D397" t="s">
        <v>237</v>
      </c>
      <c r="E397" t="str">
        <f t="shared" si="58"/>
        <v>10</v>
      </c>
      <c r="F397" t="str">
        <f>"007"</f>
        <v>007</v>
      </c>
      <c r="G397" t="str">
        <f>""</f>
        <v/>
      </c>
      <c r="H397" t="s">
        <v>3</v>
      </c>
      <c r="I397" t="s">
        <v>84</v>
      </c>
      <c r="J397" t="s">
        <v>4506</v>
      </c>
      <c r="K397" t="str">
        <f>"11010"</f>
        <v>11010</v>
      </c>
    </row>
    <row r="398" spans="1:11" customFormat="1" x14ac:dyDescent="0.25">
      <c r="A398" t="str">
        <f t="shared" si="57"/>
        <v>11</v>
      </c>
      <c r="B398" t="s">
        <v>237</v>
      </c>
      <c r="C398" t="str">
        <f t="shared" si="52"/>
        <v>012</v>
      </c>
      <c r="D398" t="s">
        <v>237</v>
      </c>
      <c r="E398" t="str">
        <f t="shared" si="58"/>
        <v>10</v>
      </c>
      <c r="F398" t="str">
        <f>"008"</f>
        <v>008</v>
      </c>
      <c r="G398" t="str">
        <f>""</f>
        <v/>
      </c>
      <c r="H398" t="s">
        <v>1</v>
      </c>
      <c r="I398" t="s">
        <v>1366</v>
      </c>
      <c r="J398" t="s">
        <v>4507</v>
      </c>
      <c r="K398" t="str">
        <f>"11011"</f>
        <v>11011</v>
      </c>
    </row>
    <row r="399" spans="1:11" customFormat="1" x14ac:dyDescent="0.25">
      <c r="A399" t="str">
        <f t="shared" si="57"/>
        <v>11</v>
      </c>
      <c r="B399" t="s">
        <v>237</v>
      </c>
      <c r="C399" t="str">
        <f t="shared" si="52"/>
        <v>012</v>
      </c>
      <c r="D399" t="s">
        <v>237</v>
      </c>
      <c r="E399" t="str">
        <f t="shared" si="58"/>
        <v>10</v>
      </c>
      <c r="F399" t="str">
        <f>"008"</f>
        <v>008</v>
      </c>
      <c r="G399" t="str">
        <f>""</f>
        <v/>
      </c>
      <c r="H399" t="s">
        <v>0</v>
      </c>
      <c r="I399" t="s">
        <v>1366</v>
      </c>
      <c r="J399" t="s">
        <v>4507</v>
      </c>
      <c r="K399" t="str">
        <f>"11011"</f>
        <v>11011</v>
      </c>
    </row>
    <row r="400" spans="1:11" customFormat="1" x14ac:dyDescent="0.25">
      <c r="A400" t="str">
        <f t="shared" si="57"/>
        <v>11</v>
      </c>
      <c r="B400" t="s">
        <v>237</v>
      </c>
      <c r="C400" t="str">
        <f t="shared" si="52"/>
        <v>012</v>
      </c>
      <c r="D400" t="s">
        <v>237</v>
      </c>
      <c r="E400" t="str">
        <f t="shared" si="58"/>
        <v>10</v>
      </c>
      <c r="F400" t="str">
        <f>"009"</f>
        <v>009</v>
      </c>
      <c r="G400" t="str">
        <f>""</f>
        <v/>
      </c>
      <c r="H400" t="s">
        <v>1</v>
      </c>
      <c r="I400" t="s">
        <v>1367</v>
      </c>
      <c r="J400" t="s">
        <v>4508</v>
      </c>
      <c r="K400" t="str">
        <f>"11011"</f>
        <v>11011</v>
      </c>
    </row>
    <row r="401" spans="1:11" customFormat="1" x14ac:dyDescent="0.25">
      <c r="A401" t="str">
        <f t="shared" si="57"/>
        <v>11</v>
      </c>
      <c r="B401" t="s">
        <v>237</v>
      </c>
      <c r="C401" t="str">
        <f t="shared" si="52"/>
        <v>012</v>
      </c>
      <c r="D401" t="s">
        <v>237</v>
      </c>
      <c r="E401" t="str">
        <f t="shared" si="58"/>
        <v>10</v>
      </c>
      <c r="F401" t="str">
        <f>"009"</f>
        <v>009</v>
      </c>
      <c r="G401" t="str">
        <f>""</f>
        <v/>
      </c>
      <c r="H401" t="s">
        <v>0</v>
      </c>
      <c r="I401" t="s">
        <v>1367</v>
      </c>
      <c r="J401" t="s">
        <v>4508</v>
      </c>
      <c r="K401" t="str">
        <f>"11011"</f>
        <v>11011</v>
      </c>
    </row>
    <row r="402" spans="1:11" customFormat="1" x14ac:dyDescent="0.25">
      <c r="A402" t="str">
        <f t="shared" si="57"/>
        <v>11</v>
      </c>
      <c r="B402" t="s">
        <v>237</v>
      </c>
      <c r="C402" t="str">
        <f t="shared" si="52"/>
        <v>012</v>
      </c>
      <c r="D402" t="s">
        <v>237</v>
      </c>
      <c r="E402" t="str">
        <f t="shared" si="58"/>
        <v>10</v>
      </c>
      <c r="F402" t="str">
        <f>"010"</f>
        <v>010</v>
      </c>
      <c r="G402" t="str">
        <f>""</f>
        <v/>
      </c>
      <c r="H402" t="s">
        <v>3</v>
      </c>
      <c r="I402" t="s">
        <v>1361</v>
      </c>
      <c r="J402" t="s">
        <v>4502</v>
      </c>
      <c r="K402" t="str">
        <f>"11012"</f>
        <v>11012</v>
      </c>
    </row>
    <row r="403" spans="1:11" customFormat="1" x14ac:dyDescent="0.25">
      <c r="A403" t="str">
        <f t="shared" si="57"/>
        <v>11</v>
      </c>
      <c r="B403" t="s">
        <v>237</v>
      </c>
      <c r="C403" t="str">
        <f t="shared" si="52"/>
        <v>012</v>
      </c>
      <c r="D403" t="s">
        <v>237</v>
      </c>
      <c r="E403" t="str">
        <f t="shared" si="58"/>
        <v>10</v>
      </c>
      <c r="F403" t="str">
        <f>"011"</f>
        <v>011</v>
      </c>
      <c r="G403" t="str">
        <f>""</f>
        <v/>
      </c>
      <c r="H403" t="s">
        <v>1</v>
      </c>
      <c r="I403" t="s">
        <v>1368</v>
      </c>
      <c r="J403" t="s">
        <v>4502</v>
      </c>
      <c r="K403" t="str">
        <f>"11012"</f>
        <v>11012</v>
      </c>
    </row>
    <row r="404" spans="1:11" customFormat="1" x14ac:dyDescent="0.25">
      <c r="A404" t="str">
        <f t="shared" si="57"/>
        <v>11</v>
      </c>
      <c r="B404" t="s">
        <v>237</v>
      </c>
      <c r="C404" t="str">
        <f t="shared" si="52"/>
        <v>012</v>
      </c>
      <c r="D404" t="s">
        <v>237</v>
      </c>
      <c r="E404" t="str">
        <f t="shared" si="58"/>
        <v>10</v>
      </c>
      <c r="F404" t="str">
        <f>"011"</f>
        <v>011</v>
      </c>
      <c r="G404" t="str">
        <f>""</f>
        <v/>
      </c>
      <c r="H404" t="s">
        <v>0</v>
      </c>
      <c r="I404" t="s">
        <v>1368</v>
      </c>
      <c r="J404" t="s">
        <v>4502</v>
      </c>
      <c r="K404" t="str">
        <f>"11012"</f>
        <v>11012</v>
      </c>
    </row>
    <row r="405" spans="1:11" customFormat="1" x14ac:dyDescent="0.25">
      <c r="A405" t="str">
        <f t="shared" si="57"/>
        <v>11</v>
      </c>
      <c r="B405" t="s">
        <v>237</v>
      </c>
      <c r="C405" t="str">
        <f t="shared" si="52"/>
        <v>012</v>
      </c>
      <c r="D405" t="s">
        <v>237</v>
      </c>
      <c r="E405" t="str">
        <f t="shared" si="58"/>
        <v>10</v>
      </c>
      <c r="F405" t="str">
        <f>"012"</f>
        <v>012</v>
      </c>
      <c r="G405" t="str">
        <f>""</f>
        <v/>
      </c>
      <c r="H405" t="s">
        <v>1</v>
      </c>
      <c r="I405" t="s">
        <v>1369</v>
      </c>
      <c r="J405" t="s">
        <v>4509</v>
      </c>
      <c r="K405" t="str">
        <f t="shared" ref="K405:K411" si="59">"11011"</f>
        <v>11011</v>
      </c>
    </row>
    <row r="406" spans="1:11" customFormat="1" x14ac:dyDescent="0.25">
      <c r="A406" t="str">
        <f t="shared" si="57"/>
        <v>11</v>
      </c>
      <c r="B406" t="s">
        <v>237</v>
      </c>
      <c r="C406" t="str">
        <f t="shared" si="52"/>
        <v>012</v>
      </c>
      <c r="D406" t="s">
        <v>237</v>
      </c>
      <c r="E406" t="str">
        <f t="shared" si="58"/>
        <v>10</v>
      </c>
      <c r="F406" t="str">
        <f>"012"</f>
        <v>012</v>
      </c>
      <c r="G406" t="str">
        <f>""</f>
        <v/>
      </c>
      <c r="H406" t="s">
        <v>0</v>
      </c>
      <c r="I406" t="s">
        <v>1369</v>
      </c>
      <c r="J406" t="s">
        <v>4509</v>
      </c>
      <c r="K406" t="str">
        <f t="shared" si="59"/>
        <v>11011</v>
      </c>
    </row>
    <row r="407" spans="1:11" customFormat="1" x14ac:dyDescent="0.25">
      <c r="A407" t="str">
        <f t="shared" si="57"/>
        <v>11</v>
      </c>
      <c r="B407" t="s">
        <v>237</v>
      </c>
      <c r="C407" t="str">
        <f t="shared" si="52"/>
        <v>012</v>
      </c>
      <c r="D407" t="s">
        <v>237</v>
      </c>
      <c r="E407" t="str">
        <f t="shared" si="58"/>
        <v>10</v>
      </c>
      <c r="F407" t="str">
        <f>"013"</f>
        <v>013</v>
      </c>
      <c r="G407" t="str">
        <f>""</f>
        <v/>
      </c>
      <c r="H407" t="s">
        <v>1</v>
      </c>
      <c r="I407" t="s">
        <v>1370</v>
      </c>
      <c r="J407" t="s">
        <v>4510</v>
      </c>
      <c r="K407" t="str">
        <f t="shared" si="59"/>
        <v>11011</v>
      </c>
    </row>
    <row r="408" spans="1:11" customFormat="1" x14ac:dyDescent="0.25">
      <c r="A408" t="str">
        <f t="shared" si="57"/>
        <v>11</v>
      </c>
      <c r="B408" t="s">
        <v>237</v>
      </c>
      <c r="C408" t="str">
        <f t="shared" si="52"/>
        <v>012</v>
      </c>
      <c r="D408" t="s">
        <v>237</v>
      </c>
      <c r="E408" t="str">
        <f t="shared" si="58"/>
        <v>10</v>
      </c>
      <c r="F408" t="str">
        <f>"013"</f>
        <v>013</v>
      </c>
      <c r="G408" t="str">
        <f>""</f>
        <v/>
      </c>
      <c r="H408" t="s">
        <v>0</v>
      </c>
      <c r="I408" t="s">
        <v>1370</v>
      </c>
      <c r="J408" t="s">
        <v>4510</v>
      </c>
      <c r="K408" t="str">
        <f t="shared" si="59"/>
        <v>11011</v>
      </c>
    </row>
    <row r="409" spans="1:11" customFormat="1" x14ac:dyDescent="0.25">
      <c r="A409" t="str">
        <f t="shared" si="57"/>
        <v>11</v>
      </c>
      <c r="B409" t="s">
        <v>237</v>
      </c>
      <c r="C409" t="str">
        <f t="shared" ref="C409:C426" si="60">"012"</f>
        <v>012</v>
      </c>
      <c r="D409" t="s">
        <v>237</v>
      </c>
      <c r="E409" t="str">
        <f t="shared" si="58"/>
        <v>10</v>
      </c>
      <c r="F409" t="str">
        <f>"014"</f>
        <v>014</v>
      </c>
      <c r="G409" t="str">
        <f>""</f>
        <v/>
      </c>
      <c r="H409" t="s">
        <v>1</v>
      </c>
      <c r="I409" t="s">
        <v>1370</v>
      </c>
      <c r="J409" t="s">
        <v>4510</v>
      </c>
      <c r="K409" t="str">
        <f t="shared" si="59"/>
        <v>11011</v>
      </c>
    </row>
    <row r="410" spans="1:11" customFormat="1" x14ac:dyDescent="0.25">
      <c r="A410" t="str">
        <f t="shared" si="57"/>
        <v>11</v>
      </c>
      <c r="B410" t="s">
        <v>237</v>
      </c>
      <c r="C410" t="str">
        <f t="shared" si="60"/>
        <v>012</v>
      </c>
      <c r="D410" t="s">
        <v>237</v>
      </c>
      <c r="E410" t="str">
        <f t="shared" si="58"/>
        <v>10</v>
      </c>
      <c r="F410" t="str">
        <f>"014"</f>
        <v>014</v>
      </c>
      <c r="G410" t="str">
        <f>""</f>
        <v/>
      </c>
      <c r="H410" t="s">
        <v>0</v>
      </c>
      <c r="I410" t="s">
        <v>1370</v>
      </c>
      <c r="J410" t="s">
        <v>4510</v>
      </c>
      <c r="K410" t="str">
        <f t="shared" si="59"/>
        <v>11011</v>
      </c>
    </row>
    <row r="411" spans="1:11" customFormat="1" x14ac:dyDescent="0.25">
      <c r="A411" t="str">
        <f t="shared" si="57"/>
        <v>11</v>
      </c>
      <c r="B411" t="s">
        <v>237</v>
      </c>
      <c r="C411" t="str">
        <f t="shared" si="60"/>
        <v>012</v>
      </c>
      <c r="D411" t="s">
        <v>237</v>
      </c>
      <c r="E411" t="str">
        <f t="shared" si="58"/>
        <v>10</v>
      </c>
      <c r="F411" t="str">
        <f>"015"</f>
        <v>015</v>
      </c>
      <c r="G411" t="str">
        <f>""</f>
        <v/>
      </c>
      <c r="H411" t="s">
        <v>3</v>
      </c>
      <c r="I411" t="s">
        <v>1371</v>
      </c>
      <c r="J411" t="s">
        <v>4511</v>
      </c>
      <c r="K411" t="str">
        <f t="shared" si="59"/>
        <v>11011</v>
      </c>
    </row>
    <row r="412" spans="1:11" customFormat="1" x14ac:dyDescent="0.25">
      <c r="A412" t="str">
        <f t="shared" si="57"/>
        <v>11</v>
      </c>
      <c r="B412" t="s">
        <v>237</v>
      </c>
      <c r="C412" t="str">
        <f t="shared" si="60"/>
        <v>012</v>
      </c>
      <c r="D412" t="s">
        <v>237</v>
      </c>
      <c r="E412" t="str">
        <f t="shared" si="58"/>
        <v>10</v>
      </c>
      <c r="F412" t="str">
        <f>"017"</f>
        <v>017</v>
      </c>
      <c r="G412" t="str">
        <f>""</f>
        <v/>
      </c>
      <c r="H412" t="s">
        <v>1</v>
      </c>
      <c r="I412" t="s">
        <v>84</v>
      </c>
      <c r="J412" t="s">
        <v>4506</v>
      </c>
      <c r="K412" t="str">
        <f>"11010"</f>
        <v>11010</v>
      </c>
    </row>
    <row r="413" spans="1:11" customFormat="1" x14ac:dyDescent="0.25">
      <c r="A413" t="str">
        <f t="shared" si="57"/>
        <v>11</v>
      </c>
      <c r="B413" t="s">
        <v>237</v>
      </c>
      <c r="C413" t="str">
        <f t="shared" si="60"/>
        <v>012</v>
      </c>
      <c r="D413" t="s">
        <v>237</v>
      </c>
      <c r="E413" t="str">
        <f t="shared" si="58"/>
        <v>10</v>
      </c>
      <c r="F413" t="str">
        <f>"017"</f>
        <v>017</v>
      </c>
      <c r="G413" t="str">
        <f>""</f>
        <v/>
      </c>
      <c r="H413" t="s">
        <v>0</v>
      </c>
      <c r="I413" t="s">
        <v>84</v>
      </c>
      <c r="J413" t="s">
        <v>4506</v>
      </c>
      <c r="K413" t="str">
        <f>"11010"</f>
        <v>11010</v>
      </c>
    </row>
    <row r="414" spans="1:11" customFormat="1" x14ac:dyDescent="0.25">
      <c r="A414" t="str">
        <f t="shared" si="57"/>
        <v>11</v>
      </c>
      <c r="B414" t="s">
        <v>237</v>
      </c>
      <c r="C414" t="str">
        <f t="shared" si="60"/>
        <v>012</v>
      </c>
      <c r="D414" t="s">
        <v>237</v>
      </c>
      <c r="E414" t="str">
        <f t="shared" si="58"/>
        <v>10</v>
      </c>
      <c r="F414" t="str">
        <f>"018"</f>
        <v>018</v>
      </c>
      <c r="G414" t="str">
        <f>""</f>
        <v/>
      </c>
      <c r="H414" t="s">
        <v>1</v>
      </c>
      <c r="I414" t="s">
        <v>1372</v>
      </c>
      <c r="J414" t="s">
        <v>4512</v>
      </c>
      <c r="K414" t="str">
        <f>"11011"</f>
        <v>11011</v>
      </c>
    </row>
    <row r="415" spans="1:11" customFormat="1" x14ac:dyDescent="0.25">
      <c r="A415" t="str">
        <f t="shared" si="57"/>
        <v>11</v>
      </c>
      <c r="B415" t="s">
        <v>237</v>
      </c>
      <c r="C415" t="str">
        <f t="shared" si="60"/>
        <v>012</v>
      </c>
      <c r="D415" t="s">
        <v>237</v>
      </c>
      <c r="E415" t="str">
        <f t="shared" si="58"/>
        <v>10</v>
      </c>
      <c r="F415" t="str">
        <f>"018"</f>
        <v>018</v>
      </c>
      <c r="G415" t="str">
        <f>""</f>
        <v/>
      </c>
      <c r="H415" t="s">
        <v>0</v>
      </c>
      <c r="I415" t="s">
        <v>1372</v>
      </c>
      <c r="J415" t="s">
        <v>4512</v>
      </c>
      <c r="K415" t="str">
        <f>"11011"</f>
        <v>11011</v>
      </c>
    </row>
    <row r="416" spans="1:11" customFormat="1" x14ac:dyDescent="0.25">
      <c r="A416" t="str">
        <f t="shared" si="57"/>
        <v>11</v>
      </c>
      <c r="B416" t="s">
        <v>237</v>
      </c>
      <c r="C416" t="str">
        <f t="shared" si="60"/>
        <v>012</v>
      </c>
      <c r="D416" t="s">
        <v>237</v>
      </c>
      <c r="E416" t="str">
        <f t="shared" si="58"/>
        <v>10</v>
      </c>
      <c r="F416" t="str">
        <f>"019"</f>
        <v>019</v>
      </c>
      <c r="G416" t="str">
        <f>""</f>
        <v/>
      </c>
      <c r="H416" t="s">
        <v>1</v>
      </c>
      <c r="I416" t="s">
        <v>1366</v>
      </c>
      <c r="J416" t="s">
        <v>4507</v>
      </c>
      <c r="K416" t="str">
        <f>"11011"</f>
        <v>11011</v>
      </c>
    </row>
    <row r="417" spans="1:11" customFormat="1" x14ac:dyDescent="0.25">
      <c r="A417" t="str">
        <f t="shared" si="57"/>
        <v>11</v>
      </c>
      <c r="B417" t="s">
        <v>237</v>
      </c>
      <c r="C417" t="str">
        <f t="shared" si="60"/>
        <v>012</v>
      </c>
      <c r="D417" t="s">
        <v>237</v>
      </c>
      <c r="E417" t="str">
        <f t="shared" si="58"/>
        <v>10</v>
      </c>
      <c r="F417" t="str">
        <f>"019"</f>
        <v>019</v>
      </c>
      <c r="G417" t="str">
        <f>""</f>
        <v/>
      </c>
      <c r="H417" t="s">
        <v>0</v>
      </c>
      <c r="I417" t="s">
        <v>1366</v>
      </c>
      <c r="J417" t="s">
        <v>4507</v>
      </c>
      <c r="K417" t="str">
        <f>"11011"</f>
        <v>11011</v>
      </c>
    </row>
    <row r="418" spans="1:11" customFormat="1" x14ac:dyDescent="0.25">
      <c r="A418" t="str">
        <f t="shared" si="57"/>
        <v>11</v>
      </c>
      <c r="B418" t="s">
        <v>237</v>
      </c>
      <c r="C418" t="str">
        <f t="shared" si="60"/>
        <v>012</v>
      </c>
      <c r="D418" t="s">
        <v>237</v>
      </c>
      <c r="E418" t="str">
        <f t="shared" si="58"/>
        <v>10</v>
      </c>
      <c r="F418" t="str">
        <f>"020"</f>
        <v>020</v>
      </c>
      <c r="G418" t="str">
        <f>""</f>
        <v/>
      </c>
      <c r="H418" t="s">
        <v>3</v>
      </c>
      <c r="I418" t="s">
        <v>1371</v>
      </c>
      <c r="J418" t="s">
        <v>4511</v>
      </c>
      <c r="K418" t="str">
        <f>"11011"</f>
        <v>11011</v>
      </c>
    </row>
    <row r="419" spans="1:11" customFormat="1" x14ac:dyDescent="0.25">
      <c r="A419" t="str">
        <f t="shared" si="57"/>
        <v>11</v>
      </c>
      <c r="B419" t="s">
        <v>237</v>
      </c>
      <c r="C419" t="str">
        <f t="shared" si="60"/>
        <v>012</v>
      </c>
      <c r="D419" t="s">
        <v>237</v>
      </c>
      <c r="E419" t="str">
        <f t="shared" si="58"/>
        <v>10</v>
      </c>
      <c r="F419" t="str">
        <f>"021"</f>
        <v>021</v>
      </c>
      <c r="G419" t="str">
        <f>""</f>
        <v/>
      </c>
      <c r="H419" t="s">
        <v>1</v>
      </c>
      <c r="I419" t="s">
        <v>1364</v>
      </c>
      <c r="J419" t="s">
        <v>4500</v>
      </c>
      <c r="K419" t="str">
        <f>"11012"</f>
        <v>11012</v>
      </c>
    </row>
    <row r="420" spans="1:11" customFormat="1" x14ac:dyDescent="0.25">
      <c r="A420" t="str">
        <f t="shared" si="57"/>
        <v>11</v>
      </c>
      <c r="B420" t="s">
        <v>237</v>
      </c>
      <c r="C420" t="str">
        <f t="shared" si="60"/>
        <v>012</v>
      </c>
      <c r="D420" t="s">
        <v>237</v>
      </c>
      <c r="E420" t="str">
        <f t="shared" si="58"/>
        <v>10</v>
      </c>
      <c r="F420" t="str">
        <f>"021"</f>
        <v>021</v>
      </c>
      <c r="G420" t="str">
        <f>""</f>
        <v/>
      </c>
      <c r="H420" t="s">
        <v>0</v>
      </c>
      <c r="I420" t="s">
        <v>1364</v>
      </c>
      <c r="J420" t="s">
        <v>4500</v>
      </c>
      <c r="K420" t="str">
        <f>"11012"</f>
        <v>11012</v>
      </c>
    </row>
    <row r="421" spans="1:11" customFormat="1" x14ac:dyDescent="0.25">
      <c r="A421" t="str">
        <f t="shared" si="57"/>
        <v>11</v>
      </c>
      <c r="B421" t="s">
        <v>237</v>
      </c>
      <c r="C421" t="str">
        <f t="shared" si="60"/>
        <v>012</v>
      </c>
      <c r="D421" t="s">
        <v>237</v>
      </c>
      <c r="E421" t="str">
        <f t="shared" si="58"/>
        <v>10</v>
      </c>
      <c r="F421" t="str">
        <f>"022"</f>
        <v>022</v>
      </c>
      <c r="G421" t="str">
        <f>""</f>
        <v/>
      </c>
      <c r="H421" t="s">
        <v>3</v>
      </c>
      <c r="I421" t="s">
        <v>1365</v>
      </c>
      <c r="J421" t="s">
        <v>4505</v>
      </c>
      <c r="K421" t="str">
        <f>"11011"</f>
        <v>11011</v>
      </c>
    </row>
    <row r="422" spans="1:11" customFormat="1" x14ac:dyDescent="0.25">
      <c r="A422" t="str">
        <f t="shared" si="57"/>
        <v>11</v>
      </c>
      <c r="B422" t="s">
        <v>237</v>
      </c>
      <c r="C422" t="str">
        <f t="shared" si="60"/>
        <v>012</v>
      </c>
      <c r="D422" t="s">
        <v>237</v>
      </c>
      <c r="E422" t="str">
        <f t="shared" si="58"/>
        <v>10</v>
      </c>
      <c r="F422" t="str">
        <f>"023"</f>
        <v>023</v>
      </c>
      <c r="G422" t="str">
        <f>""</f>
        <v/>
      </c>
      <c r="H422" t="s">
        <v>1</v>
      </c>
      <c r="I422" t="s">
        <v>1373</v>
      </c>
      <c r="J422" t="s">
        <v>4513</v>
      </c>
      <c r="K422" t="str">
        <f>"11011"</f>
        <v>11011</v>
      </c>
    </row>
    <row r="423" spans="1:11" customFormat="1" x14ac:dyDescent="0.25">
      <c r="A423" t="str">
        <f t="shared" si="57"/>
        <v>11</v>
      </c>
      <c r="B423" t="s">
        <v>237</v>
      </c>
      <c r="C423" t="str">
        <f t="shared" si="60"/>
        <v>012</v>
      </c>
      <c r="D423" t="s">
        <v>237</v>
      </c>
      <c r="E423" t="str">
        <f t="shared" si="58"/>
        <v>10</v>
      </c>
      <c r="F423" t="str">
        <f>"023"</f>
        <v>023</v>
      </c>
      <c r="G423" t="str">
        <f>""</f>
        <v/>
      </c>
      <c r="H423" t="s">
        <v>0</v>
      </c>
      <c r="I423" t="s">
        <v>1373</v>
      </c>
      <c r="J423" t="s">
        <v>4513</v>
      </c>
      <c r="K423" t="str">
        <f>"11011"</f>
        <v>11011</v>
      </c>
    </row>
    <row r="424" spans="1:11" customFormat="1" x14ac:dyDescent="0.25">
      <c r="A424" t="str">
        <f t="shared" si="57"/>
        <v>11</v>
      </c>
      <c r="B424" t="s">
        <v>237</v>
      </c>
      <c r="C424" t="str">
        <f t="shared" si="60"/>
        <v>012</v>
      </c>
      <c r="D424" t="s">
        <v>237</v>
      </c>
      <c r="E424" t="str">
        <f t="shared" si="58"/>
        <v>10</v>
      </c>
      <c r="F424" t="str">
        <f>"024"</f>
        <v>024</v>
      </c>
      <c r="G424" t="str">
        <f>""</f>
        <v/>
      </c>
      <c r="H424" t="s">
        <v>3</v>
      </c>
      <c r="I424" t="s">
        <v>1372</v>
      </c>
      <c r="J424" t="s">
        <v>4512</v>
      </c>
      <c r="K424" t="str">
        <f>"11011"</f>
        <v>11011</v>
      </c>
    </row>
    <row r="425" spans="1:11" customFormat="1" x14ac:dyDescent="0.25">
      <c r="A425" t="str">
        <f t="shared" si="57"/>
        <v>11</v>
      </c>
      <c r="B425" t="s">
        <v>237</v>
      </c>
      <c r="C425" t="str">
        <f t="shared" si="60"/>
        <v>012</v>
      </c>
      <c r="D425" t="s">
        <v>237</v>
      </c>
      <c r="E425" t="str">
        <f t="shared" si="58"/>
        <v>10</v>
      </c>
      <c r="F425" t="str">
        <f>"025"</f>
        <v>025</v>
      </c>
      <c r="G425" t="str">
        <f>""</f>
        <v/>
      </c>
      <c r="H425" t="s">
        <v>3</v>
      </c>
      <c r="I425" t="s">
        <v>1374</v>
      </c>
      <c r="J425" t="s">
        <v>4514</v>
      </c>
      <c r="K425" t="str">
        <f>"11010"</f>
        <v>11010</v>
      </c>
    </row>
    <row r="426" spans="1:11" customFormat="1" x14ac:dyDescent="0.25">
      <c r="A426" t="str">
        <f t="shared" si="57"/>
        <v>11</v>
      </c>
      <c r="B426" t="s">
        <v>237</v>
      </c>
      <c r="C426" t="str">
        <f t="shared" si="60"/>
        <v>012</v>
      </c>
      <c r="D426" t="s">
        <v>237</v>
      </c>
      <c r="E426" t="str">
        <f t="shared" si="58"/>
        <v>10</v>
      </c>
      <c r="F426" t="str">
        <f>"026"</f>
        <v>026</v>
      </c>
      <c r="G426" t="str">
        <f>""</f>
        <v/>
      </c>
      <c r="H426" t="s">
        <v>3</v>
      </c>
      <c r="I426" t="s">
        <v>1373</v>
      </c>
      <c r="J426" t="s">
        <v>4513</v>
      </c>
      <c r="K426" t="str">
        <f>"11011"</f>
        <v>11011</v>
      </c>
    </row>
    <row r="427" spans="1:11" customFormat="1" x14ac:dyDescent="0.25">
      <c r="A427" t="str">
        <f t="shared" si="57"/>
        <v>11</v>
      </c>
      <c r="B427" t="s">
        <v>237</v>
      </c>
      <c r="C427" t="str">
        <f>"013"</f>
        <v>013</v>
      </c>
      <c r="D427" t="s">
        <v>250</v>
      </c>
      <c r="E427" t="str">
        <f t="shared" ref="E427:E441" si="61">"01"</f>
        <v>01</v>
      </c>
      <c r="F427" t="str">
        <f>"001"</f>
        <v>001</v>
      </c>
      <c r="G427" t="str">
        <f>""</f>
        <v/>
      </c>
      <c r="H427" t="s">
        <v>1</v>
      </c>
      <c r="I427" t="s">
        <v>1375</v>
      </c>
      <c r="J427" t="s">
        <v>4515</v>
      </c>
      <c r="K427" t="str">
        <f>"11350"</f>
        <v>11350</v>
      </c>
    </row>
    <row r="428" spans="1:11" customFormat="1" x14ac:dyDescent="0.25">
      <c r="A428" t="str">
        <f t="shared" si="57"/>
        <v>11</v>
      </c>
      <c r="B428" t="s">
        <v>237</v>
      </c>
      <c r="C428" t="str">
        <f>"013"</f>
        <v>013</v>
      </c>
      <c r="D428" t="s">
        <v>250</v>
      </c>
      <c r="E428" t="str">
        <f t="shared" si="61"/>
        <v>01</v>
      </c>
      <c r="F428" t="str">
        <f>"001"</f>
        <v>001</v>
      </c>
      <c r="G428" t="str">
        <f>""</f>
        <v/>
      </c>
      <c r="H428" t="s">
        <v>0</v>
      </c>
      <c r="I428" t="s">
        <v>1375</v>
      </c>
      <c r="J428" t="s">
        <v>4515</v>
      </c>
      <c r="K428" t="str">
        <f>"11350"</f>
        <v>11350</v>
      </c>
    </row>
    <row r="429" spans="1:11" customFormat="1" x14ac:dyDescent="0.25">
      <c r="A429" t="str">
        <f t="shared" si="57"/>
        <v>11</v>
      </c>
      <c r="B429" t="s">
        <v>237</v>
      </c>
      <c r="C429" t="str">
        <f>"013"</f>
        <v>013</v>
      </c>
      <c r="D429" t="s">
        <v>250</v>
      </c>
      <c r="E429" t="str">
        <f t="shared" si="61"/>
        <v>01</v>
      </c>
      <c r="F429" t="str">
        <f>"002"</f>
        <v>002</v>
      </c>
      <c r="G429" t="str">
        <f>""</f>
        <v/>
      </c>
      <c r="H429" t="s">
        <v>1</v>
      </c>
      <c r="I429" t="s">
        <v>1376</v>
      </c>
      <c r="J429" t="s">
        <v>4516</v>
      </c>
      <c r="K429" t="str">
        <f>"11350"</f>
        <v>11350</v>
      </c>
    </row>
    <row r="430" spans="1:11" customFormat="1" x14ac:dyDescent="0.25">
      <c r="A430" t="str">
        <f t="shared" si="57"/>
        <v>11</v>
      </c>
      <c r="B430" t="s">
        <v>237</v>
      </c>
      <c r="C430" t="str">
        <f>"013"</f>
        <v>013</v>
      </c>
      <c r="D430" t="s">
        <v>250</v>
      </c>
      <c r="E430" t="str">
        <f t="shared" si="61"/>
        <v>01</v>
      </c>
      <c r="F430" t="str">
        <f>"002"</f>
        <v>002</v>
      </c>
      <c r="G430" t="str">
        <f>""</f>
        <v/>
      </c>
      <c r="H430" t="s">
        <v>0</v>
      </c>
      <c r="I430" t="s">
        <v>1376</v>
      </c>
      <c r="J430" t="s">
        <v>4516</v>
      </c>
      <c r="K430" t="str">
        <f>"11350"</f>
        <v>11350</v>
      </c>
    </row>
    <row r="431" spans="1:11" customFormat="1" x14ac:dyDescent="0.25">
      <c r="A431" t="str">
        <f t="shared" si="57"/>
        <v>11</v>
      </c>
      <c r="B431" t="s">
        <v>237</v>
      </c>
      <c r="C431" t="str">
        <f t="shared" ref="C431:C459" si="62">"014"</f>
        <v>014</v>
      </c>
      <c r="D431" t="s">
        <v>251</v>
      </c>
      <c r="E431" t="str">
        <f t="shared" si="61"/>
        <v>01</v>
      </c>
      <c r="F431" t="str">
        <f>"001"</f>
        <v>001</v>
      </c>
      <c r="G431" t="str">
        <f>""</f>
        <v/>
      </c>
      <c r="H431" t="s">
        <v>1</v>
      </c>
      <c r="I431" t="s">
        <v>1377</v>
      </c>
      <c r="J431" t="s">
        <v>4517</v>
      </c>
      <c r="K431" t="str">
        <f>"11140"</f>
        <v>11140</v>
      </c>
    </row>
    <row r="432" spans="1:11" customFormat="1" x14ac:dyDescent="0.25">
      <c r="A432" t="str">
        <f t="shared" si="57"/>
        <v>11</v>
      </c>
      <c r="B432" t="s">
        <v>237</v>
      </c>
      <c r="C432" t="str">
        <f t="shared" si="62"/>
        <v>014</v>
      </c>
      <c r="D432" t="s">
        <v>251</v>
      </c>
      <c r="E432" t="str">
        <f t="shared" si="61"/>
        <v>01</v>
      </c>
      <c r="F432" t="str">
        <f>"001"</f>
        <v>001</v>
      </c>
      <c r="G432" t="str">
        <f>""</f>
        <v/>
      </c>
      <c r="H432" t="s">
        <v>0</v>
      </c>
      <c r="I432" t="s">
        <v>1377</v>
      </c>
      <c r="J432" t="s">
        <v>4517</v>
      </c>
      <c r="K432" t="str">
        <f>"11140"</f>
        <v>11140</v>
      </c>
    </row>
    <row r="433" spans="1:11" customFormat="1" x14ac:dyDescent="0.25">
      <c r="A433" t="str">
        <f t="shared" si="57"/>
        <v>11</v>
      </c>
      <c r="B433" t="s">
        <v>237</v>
      </c>
      <c r="C433" t="str">
        <f t="shared" si="62"/>
        <v>014</v>
      </c>
      <c r="D433" t="s">
        <v>251</v>
      </c>
      <c r="E433" t="str">
        <f t="shared" si="61"/>
        <v>01</v>
      </c>
      <c r="F433" t="str">
        <f>"003"</f>
        <v>003</v>
      </c>
      <c r="G433" t="str">
        <f>""</f>
        <v/>
      </c>
      <c r="H433" t="s">
        <v>3</v>
      </c>
      <c r="I433" t="s">
        <v>1378</v>
      </c>
      <c r="J433" t="s">
        <v>4518</v>
      </c>
      <c r="K433" t="str">
        <f>"11149"</f>
        <v>11149</v>
      </c>
    </row>
    <row r="434" spans="1:11" customFormat="1" x14ac:dyDescent="0.25">
      <c r="A434" t="str">
        <f t="shared" si="57"/>
        <v>11</v>
      </c>
      <c r="B434" t="s">
        <v>237</v>
      </c>
      <c r="C434" t="str">
        <f t="shared" si="62"/>
        <v>014</v>
      </c>
      <c r="D434" t="s">
        <v>251</v>
      </c>
      <c r="E434" t="str">
        <f t="shared" si="61"/>
        <v>01</v>
      </c>
      <c r="F434" t="str">
        <f>"004"</f>
        <v>004</v>
      </c>
      <c r="G434" t="str">
        <f>""</f>
        <v/>
      </c>
      <c r="H434" t="s">
        <v>1</v>
      </c>
      <c r="I434" t="s">
        <v>1379</v>
      </c>
      <c r="J434" t="s">
        <v>4519</v>
      </c>
      <c r="K434" t="str">
        <f>"11149"</f>
        <v>11149</v>
      </c>
    </row>
    <row r="435" spans="1:11" customFormat="1" x14ac:dyDescent="0.25">
      <c r="A435" t="str">
        <f t="shared" si="57"/>
        <v>11</v>
      </c>
      <c r="B435" t="s">
        <v>237</v>
      </c>
      <c r="C435" t="str">
        <f t="shared" si="62"/>
        <v>014</v>
      </c>
      <c r="D435" t="s">
        <v>251</v>
      </c>
      <c r="E435" t="str">
        <f t="shared" si="61"/>
        <v>01</v>
      </c>
      <c r="F435" t="str">
        <f>"004"</f>
        <v>004</v>
      </c>
      <c r="G435" t="str">
        <f>""</f>
        <v/>
      </c>
      <c r="H435" t="s">
        <v>0</v>
      </c>
      <c r="I435" t="s">
        <v>1379</v>
      </c>
      <c r="J435" t="s">
        <v>4519</v>
      </c>
      <c r="K435" t="str">
        <f>"11149"</f>
        <v>11149</v>
      </c>
    </row>
    <row r="436" spans="1:11" customFormat="1" x14ac:dyDescent="0.25">
      <c r="A436" t="str">
        <f t="shared" si="57"/>
        <v>11</v>
      </c>
      <c r="B436" t="s">
        <v>237</v>
      </c>
      <c r="C436" t="str">
        <f t="shared" si="62"/>
        <v>014</v>
      </c>
      <c r="D436" t="s">
        <v>251</v>
      </c>
      <c r="E436" t="str">
        <f t="shared" si="61"/>
        <v>01</v>
      </c>
      <c r="F436" t="str">
        <f>"005"</f>
        <v>005</v>
      </c>
      <c r="G436" t="str">
        <f>""</f>
        <v/>
      </c>
      <c r="H436" t="s">
        <v>1</v>
      </c>
      <c r="I436" t="s">
        <v>1380</v>
      </c>
      <c r="J436" t="s">
        <v>4520</v>
      </c>
      <c r="K436" t="str">
        <f>"11140"</f>
        <v>11140</v>
      </c>
    </row>
    <row r="437" spans="1:11" customFormat="1" x14ac:dyDescent="0.25">
      <c r="A437" t="str">
        <f t="shared" si="57"/>
        <v>11</v>
      </c>
      <c r="B437" t="s">
        <v>237</v>
      </c>
      <c r="C437" t="str">
        <f t="shared" si="62"/>
        <v>014</v>
      </c>
      <c r="D437" t="s">
        <v>251</v>
      </c>
      <c r="E437" t="str">
        <f t="shared" si="61"/>
        <v>01</v>
      </c>
      <c r="F437" t="str">
        <f>"005"</f>
        <v>005</v>
      </c>
      <c r="G437" t="str">
        <f>""</f>
        <v/>
      </c>
      <c r="H437" t="s">
        <v>0</v>
      </c>
      <c r="I437" t="s">
        <v>1380</v>
      </c>
      <c r="J437" t="s">
        <v>4520</v>
      </c>
      <c r="K437" t="str">
        <f>"11140"</f>
        <v>11140</v>
      </c>
    </row>
    <row r="438" spans="1:11" customFormat="1" x14ac:dyDescent="0.25">
      <c r="A438" t="str">
        <f t="shared" si="57"/>
        <v>11</v>
      </c>
      <c r="B438" t="s">
        <v>237</v>
      </c>
      <c r="C438" t="str">
        <f t="shared" si="62"/>
        <v>014</v>
      </c>
      <c r="D438" t="s">
        <v>251</v>
      </c>
      <c r="E438" t="str">
        <f t="shared" si="61"/>
        <v>01</v>
      </c>
      <c r="F438" t="str">
        <f>"006"</f>
        <v>006</v>
      </c>
      <c r="G438" t="str">
        <f>""</f>
        <v/>
      </c>
      <c r="H438" t="s">
        <v>1</v>
      </c>
      <c r="I438" t="s">
        <v>1381</v>
      </c>
      <c r="J438" t="s">
        <v>4521</v>
      </c>
      <c r="K438" t="str">
        <f>"11149"</f>
        <v>11149</v>
      </c>
    </row>
    <row r="439" spans="1:11" customFormat="1" x14ac:dyDescent="0.25">
      <c r="A439" t="str">
        <f t="shared" si="57"/>
        <v>11</v>
      </c>
      <c r="B439" t="s">
        <v>237</v>
      </c>
      <c r="C439" t="str">
        <f t="shared" si="62"/>
        <v>014</v>
      </c>
      <c r="D439" t="s">
        <v>251</v>
      </c>
      <c r="E439" t="str">
        <f t="shared" si="61"/>
        <v>01</v>
      </c>
      <c r="F439" t="str">
        <f>"006"</f>
        <v>006</v>
      </c>
      <c r="G439" t="str">
        <f>""</f>
        <v/>
      </c>
      <c r="H439" t="s">
        <v>0</v>
      </c>
      <c r="I439" t="s">
        <v>1381</v>
      </c>
      <c r="J439" t="s">
        <v>4521</v>
      </c>
      <c r="K439" t="str">
        <f>"11149"</f>
        <v>11149</v>
      </c>
    </row>
    <row r="440" spans="1:11" customFormat="1" x14ac:dyDescent="0.25">
      <c r="A440" t="str">
        <f t="shared" si="57"/>
        <v>11</v>
      </c>
      <c r="B440" t="s">
        <v>237</v>
      </c>
      <c r="C440" t="str">
        <f t="shared" si="62"/>
        <v>014</v>
      </c>
      <c r="D440" t="s">
        <v>251</v>
      </c>
      <c r="E440" t="str">
        <f t="shared" si="61"/>
        <v>01</v>
      </c>
      <c r="F440" t="str">
        <f>"007"</f>
        <v>007</v>
      </c>
      <c r="G440" t="str">
        <f>""</f>
        <v/>
      </c>
      <c r="H440" t="s">
        <v>1</v>
      </c>
      <c r="I440" t="s">
        <v>1378</v>
      </c>
      <c r="J440" t="s">
        <v>4518</v>
      </c>
      <c r="K440" t="str">
        <f>"11149"</f>
        <v>11149</v>
      </c>
    </row>
    <row r="441" spans="1:11" customFormat="1" x14ac:dyDescent="0.25">
      <c r="A441" t="str">
        <f t="shared" si="57"/>
        <v>11</v>
      </c>
      <c r="B441" t="s">
        <v>237</v>
      </c>
      <c r="C441" t="str">
        <f t="shared" si="62"/>
        <v>014</v>
      </c>
      <c r="D441" t="s">
        <v>251</v>
      </c>
      <c r="E441" t="str">
        <f t="shared" si="61"/>
        <v>01</v>
      </c>
      <c r="F441" t="str">
        <f>"007"</f>
        <v>007</v>
      </c>
      <c r="G441" t="str">
        <f>""</f>
        <v/>
      </c>
      <c r="H441" t="s">
        <v>0</v>
      </c>
      <c r="I441" t="s">
        <v>1378</v>
      </c>
      <c r="J441" t="s">
        <v>4518</v>
      </c>
      <c r="K441" t="str">
        <f>"11149"</f>
        <v>11149</v>
      </c>
    </row>
    <row r="442" spans="1:11" customFormat="1" x14ac:dyDescent="0.25">
      <c r="A442" t="str">
        <f t="shared" si="57"/>
        <v>11</v>
      </c>
      <c r="B442" t="s">
        <v>237</v>
      </c>
      <c r="C442" t="str">
        <f t="shared" si="62"/>
        <v>014</v>
      </c>
      <c r="D442" t="s">
        <v>251</v>
      </c>
      <c r="E442" t="str">
        <f t="shared" ref="E442:E452" si="63">"02"</f>
        <v>02</v>
      </c>
      <c r="F442" t="str">
        <f>"001"</f>
        <v>001</v>
      </c>
      <c r="G442" t="str">
        <f>""</f>
        <v/>
      </c>
      <c r="H442" t="s">
        <v>1</v>
      </c>
      <c r="I442" t="s">
        <v>1333</v>
      </c>
      <c r="J442" t="s">
        <v>4522</v>
      </c>
      <c r="K442" t="str">
        <f>"11140"</f>
        <v>11140</v>
      </c>
    </row>
    <row r="443" spans="1:11" customFormat="1" x14ac:dyDescent="0.25">
      <c r="A443" t="str">
        <f t="shared" si="57"/>
        <v>11</v>
      </c>
      <c r="B443" t="s">
        <v>237</v>
      </c>
      <c r="C443" t="str">
        <f t="shared" si="62"/>
        <v>014</v>
      </c>
      <c r="D443" t="s">
        <v>251</v>
      </c>
      <c r="E443" t="str">
        <f t="shared" si="63"/>
        <v>02</v>
      </c>
      <c r="F443" t="str">
        <f>"001"</f>
        <v>001</v>
      </c>
      <c r="G443" t="str">
        <f>""</f>
        <v/>
      </c>
      <c r="H443" t="s">
        <v>0</v>
      </c>
      <c r="I443" t="s">
        <v>1333</v>
      </c>
      <c r="J443" t="s">
        <v>4522</v>
      </c>
      <c r="K443" t="str">
        <f>"11140"</f>
        <v>11140</v>
      </c>
    </row>
    <row r="444" spans="1:11" customFormat="1" x14ac:dyDescent="0.25">
      <c r="A444" t="str">
        <f t="shared" si="57"/>
        <v>11</v>
      </c>
      <c r="B444" t="s">
        <v>237</v>
      </c>
      <c r="C444" t="str">
        <f t="shared" si="62"/>
        <v>014</v>
      </c>
      <c r="D444" t="s">
        <v>251</v>
      </c>
      <c r="E444" t="str">
        <f t="shared" si="63"/>
        <v>02</v>
      </c>
      <c r="F444" t="str">
        <f>"002"</f>
        <v>002</v>
      </c>
      <c r="G444" t="str">
        <f>""</f>
        <v/>
      </c>
      <c r="H444" t="s">
        <v>3</v>
      </c>
      <c r="I444" t="s">
        <v>1382</v>
      </c>
      <c r="J444" t="s">
        <v>4523</v>
      </c>
      <c r="K444" t="str">
        <f>"11149"</f>
        <v>11149</v>
      </c>
    </row>
    <row r="445" spans="1:11" customFormat="1" x14ac:dyDescent="0.25">
      <c r="A445" t="str">
        <f t="shared" si="57"/>
        <v>11</v>
      </c>
      <c r="B445" t="s">
        <v>237</v>
      </c>
      <c r="C445" t="str">
        <f t="shared" si="62"/>
        <v>014</v>
      </c>
      <c r="D445" t="s">
        <v>251</v>
      </c>
      <c r="E445" t="str">
        <f t="shared" si="63"/>
        <v>02</v>
      </c>
      <c r="F445" t="str">
        <f>"003"</f>
        <v>003</v>
      </c>
      <c r="G445" t="str">
        <f>""</f>
        <v/>
      </c>
      <c r="H445" t="s">
        <v>1</v>
      </c>
      <c r="I445" t="s">
        <v>1383</v>
      </c>
      <c r="J445" t="s">
        <v>4524</v>
      </c>
      <c r="K445" t="str">
        <f>"11140"</f>
        <v>11140</v>
      </c>
    </row>
    <row r="446" spans="1:11" customFormat="1" x14ac:dyDescent="0.25">
      <c r="A446" t="str">
        <f t="shared" si="57"/>
        <v>11</v>
      </c>
      <c r="B446" t="s">
        <v>237</v>
      </c>
      <c r="C446" t="str">
        <f t="shared" si="62"/>
        <v>014</v>
      </c>
      <c r="D446" t="s">
        <v>251</v>
      </c>
      <c r="E446" t="str">
        <f t="shared" si="63"/>
        <v>02</v>
      </c>
      <c r="F446" t="str">
        <f>"003"</f>
        <v>003</v>
      </c>
      <c r="G446" t="str">
        <f>""</f>
        <v/>
      </c>
      <c r="H446" t="s">
        <v>0</v>
      </c>
      <c r="I446" t="s">
        <v>1383</v>
      </c>
      <c r="J446" t="s">
        <v>4524</v>
      </c>
      <c r="K446" t="str">
        <f>"11140"</f>
        <v>11140</v>
      </c>
    </row>
    <row r="447" spans="1:11" customFormat="1" x14ac:dyDescent="0.25">
      <c r="A447" t="str">
        <f t="shared" si="57"/>
        <v>11</v>
      </c>
      <c r="B447" t="s">
        <v>237</v>
      </c>
      <c r="C447" t="str">
        <f t="shared" si="62"/>
        <v>014</v>
      </c>
      <c r="D447" t="s">
        <v>251</v>
      </c>
      <c r="E447" t="str">
        <f t="shared" si="63"/>
        <v>02</v>
      </c>
      <c r="F447" t="str">
        <f>"004"</f>
        <v>004</v>
      </c>
      <c r="G447" t="str">
        <f>""</f>
        <v/>
      </c>
      <c r="H447" t="s">
        <v>3</v>
      </c>
      <c r="I447" t="s">
        <v>1384</v>
      </c>
      <c r="J447" t="s">
        <v>4525</v>
      </c>
      <c r="K447" t="str">
        <f>"11149"</f>
        <v>11149</v>
      </c>
    </row>
    <row r="448" spans="1:11" customFormat="1" x14ac:dyDescent="0.25">
      <c r="A448" t="str">
        <f t="shared" si="57"/>
        <v>11</v>
      </c>
      <c r="B448" t="s">
        <v>237</v>
      </c>
      <c r="C448" t="str">
        <f t="shared" si="62"/>
        <v>014</v>
      </c>
      <c r="D448" t="s">
        <v>251</v>
      </c>
      <c r="E448" t="str">
        <f t="shared" si="63"/>
        <v>02</v>
      </c>
      <c r="F448" t="str">
        <f>"005"</f>
        <v>005</v>
      </c>
      <c r="G448" t="str">
        <f>""</f>
        <v/>
      </c>
      <c r="H448" t="s">
        <v>1</v>
      </c>
      <c r="I448" t="s">
        <v>1385</v>
      </c>
      <c r="J448" t="s">
        <v>4526</v>
      </c>
      <c r="K448" t="str">
        <f>"11140"</f>
        <v>11140</v>
      </c>
    </row>
    <row r="449" spans="1:11" customFormat="1" x14ac:dyDescent="0.25">
      <c r="A449" t="str">
        <f t="shared" si="57"/>
        <v>11</v>
      </c>
      <c r="B449" t="s">
        <v>237</v>
      </c>
      <c r="C449" t="str">
        <f t="shared" si="62"/>
        <v>014</v>
      </c>
      <c r="D449" t="s">
        <v>251</v>
      </c>
      <c r="E449" t="str">
        <f t="shared" si="63"/>
        <v>02</v>
      </c>
      <c r="F449" t="str">
        <f>"005"</f>
        <v>005</v>
      </c>
      <c r="G449" t="str">
        <f>""</f>
        <v/>
      </c>
      <c r="H449" t="s">
        <v>0</v>
      </c>
      <c r="I449" t="s">
        <v>1385</v>
      </c>
      <c r="J449" t="s">
        <v>4526</v>
      </c>
      <c r="K449" t="str">
        <f>"11140"</f>
        <v>11140</v>
      </c>
    </row>
    <row r="450" spans="1:11" customFormat="1" x14ac:dyDescent="0.25">
      <c r="A450" t="str">
        <f t="shared" si="57"/>
        <v>11</v>
      </c>
      <c r="B450" t="s">
        <v>237</v>
      </c>
      <c r="C450" t="str">
        <f t="shared" si="62"/>
        <v>014</v>
      </c>
      <c r="D450" t="s">
        <v>251</v>
      </c>
      <c r="E450" t="str">
        <f t="shared" si="63"/>
        <v>02</v>
      </c>
      <c r="F450" t="str">
        <f>"005"</f>
        <v>005</v>
      </c>
      <c r="G450" t="str">
        <f>""</f>
        <v/>
      </c>
      <c r="H450" t="s">
        <v>2</v>
      </c>
      <c r="I450" t="s">
        <v>1385</v>
      </c>
      <c r="J450" t="s">
        <v>4526</v>
      </c>
      <c r="K450" t="str">
        <f>"11140"</f>
        <v>11140</v>
      </c>
    </row>
    <row r="451" spans="1:11" customFormat="1" x14ac:dyDescent="0.25">
      <c r="A451" t="str">
        <f t="shared" ref="A451:A514" si="64">"11"</f>
        <v>11</v>
      </c>
      <c r="B451" t="s">
        <v>237</v>
      </c>
      <c r="C451" t="str">
        <f t="shared" si="62"/>
        <v>014</v>
      </c>
      <c r="D451" t="s">
        <v>251</v>
      </c>
      <c r="E451" t="str">
        <f t="shared" si="63"/>
        <v>02</v>
      </c>
      <c r="F451" t="str">
        <f>"006"</f>
        <v>006</v>
      </c>
      <c r="G451" t="str">
        <f>""</f>
        <v/>
      </c>
      <c r="H451" t="s">
        <v>1</v>
      </c>
      <c r="I451" t="s">
        <v>1382</v>
      </c>
      <c r="J451" t="s">
        <v>4523</v>
      </c>
      <c r="K451" t="str">
        <f>"11149"</f>
        <v>11149</v>
      </c>
    </row>
    <row r="452" spans="1:11" customFormat="1" x14ac:dyDescent="0.25">
      <c r="A452" t="str">
        <f t="shared" si="64"/>
        <v>11</v>
      </c>
      <c r="B452" t="s">
        <v>237</v>
      </c>
      <c r="C452" t="str">
        <f t="shared" si="62"/>
        <v>014</v>
      </c>
      <c r="D452" t="s">
        <v>251</v>
      </c>
      <c r="E452" t="str">
        <f t="shared" si="63"/>
        <v>02</v>
      </c>
      <c r="F452" t="str">
        <f>"006"</f>
        <v>006</v>
      </c>
      <c r="G452" t="str">
        <f>""</f>
        <v/>
      </c>
      <c r="H452" t="s">
        <v>0</v>
      </c>
      <c r="I452" t="s">
        <v>1382</v>
      </c>
      <c r="J452" t="s">
        <v>4523</v>
      </c>
      <c r="K452" t="str">
        <f>"11149"</f>
        <v>11149</v>
      </c>
    </row>
    <row r="453" spans="1:11" customFormat="1" x14ac:dyDescent="0.25">
      <c r="A453" t="str">
        <f t="shared" si="64"/>
        <v>11</v>
      </c>
      <c r="B453" t="s">
        <v>237</v>
      </c>
      <c r="C453" t="str">
        <f t="shared" si="62"/>
        <v>014</v>
      </c>
      <c r="D453" t="s">
        <v>251</v>
      </c>
      <c r="E453" t="str">
        <f t="shared" ref="E453:E459" si="65">"03"</f>
        <v>03</v>
      </c>
      <c r="F453" t="str">
        <f>"001"</f>
        <v>001</v>
      </c>
      <c r="G453" t="str">
        <f>""</f>
        <v/>
      </c>
      <c r="H453" t="s">
        <v>1</v>
      </c>
      <c r="I453" t="s">
        <v>1386</v>
      </c>
      <c r="J453" t="s">
        <v>4527</v>
      </c>
      <c r="K453" t="str">
        <f t="shared" ref="K453:K459" si="66">"11140"</f>
        <v>11140</v>
      </c>
    </row>
    <row r="454" spans="1:11" customFormat="1" x14ac:dyDescent="0.25">
      <c r="A454" t="str">
        <f t="shared" si="64"/>
        <v>11</v>
      </c>
      <c r="B454" t="s">
        <v>237</v>
      </c>
      <c r="C454" t="str">
        <f t="shared" si="62"/>
        <v>014</v>
      </c>
      <c r="D454" t="s">
        <v>251</v>
      </c>
      <c r="E454" t="str">
        <f t="shared" si="65"/>
        <v>03</v>
      </c>
      <c r="F454" t="str">
        <f>"001"</f>
        <v>001</v>
      </c>
      <c r="G454" t="str">
        <f>""</f>
        <v/>
      </c>
      <c r="H454" t="s">
        <v>0</v>
      </c>
      <c r="I454" t="s">
        <v>1386</v>
      </c>
      <c r="J454" t="s">
        <v>4527</v>
      </c>
      <c r="K454" t="str">
        <f t="shared" si="66"/>
        <v>11140</v>
      </c>
    </row>
    <row r="455" spans="1:11" customFormat="1" x14ac:dyDescent="0.25">
      <c r="A455" t="str">
        <f t="shared" si="64"/>
        <v>11</v>
      </c>
      <c r="B455" t="s">
        <v>237</v>
      </c>
      <c r="C455" t="str">
        <f t="shared" si="62"/>
        <v>014</v>
      </c>
      <c r="D455" t="s">
        <v>251</v>
      </c>
      <c r="E455" t="str">
        <f t="shared" si="65"/>
        <v>03</v>
      </c>
      <c r="F455" t="str">
        <f>"002"</f>
        <v>002</v>
      </c>
      <c r="G455" t="str">
        <f>""</f>
        <v/>
      </c>
      <c r="H455" t="s">
        <v>3</v>
      </c>
      <c r="I455" t="s">
        <v>1387</v>
      </c>
      <c r="J455" t="s">
        <v>4528</v>
      </c>
      <c r="K455" t="str">
        <f t="shared" si="66"/>
        <v>11140</v>
      </c>
    </row>
    <row r="456" spans="1:11" customFormat="1" x14ac:dyDescent="0.25">
      <c r="A456" t="str">
        <f t="shared" si="64"/>
        <v>11</v>
      </c>
      <c r="B456" t="s">
        <v>237</v>
      </c>
      <c r="C456" t="str">
        <f t="shared" si="62"/>
        <v>014</v>
      </c>
      <c r="D456" t="s">
        <v>251</v>
      </c>
      <c r="E456" t="str">
        <f t="shared" si="65"/>
        <v>03</v>
      </c>
      <c r="F456" t="str">
        <f>"003"</f>
        <v>003</v>
      </c>
      <c r="G456" t="str">
        <f>""</f>
        <v/>
      </c>
      <c r="H456" t="s">
        <v>1</v>
      </c>
      <c r="I456" t="s">
        <v>1388</v>
      </c>
      <c r="J456" t="s">
        <v>4529</v>
      </c>
      <c r="K456" t="str">
        <f t="shared" si="66"/>
        <v>11140</v>
      </c>
    </row>
    <row r="457" spans="1:11" customFormat="1" x14ac:dyDescent="0.25">
      <c r="A457" t="str">
        <f t="shared" si="64"/>
        <v>11</v>
      </c>
      <c r="B457" t="s">
        <v>237</v>
      </c>
      <c r="C457" t="str">
        <f t="shared" si="62"/>
        <v>014</v>
      </c>
      <c r="D457" t="s">
        <v>251</v>
      </c>
      <c r="E457" t="str">
        <f t="shared" si="65"/>
        <v>03</v>
      </c>
      <c r="F457" t="str">
        <f>"003"</f>
        <v>003</v>
      </c>
      <c r="G457" t="str">
        <f>""</f>
        <v/>
      </c>
      <c r="H457" t="s">
        <v>0</v>
      </c>
      <c r="I457" t="s">
        <v>1388</v>
      </c>
      <c r="J457" t="s">
        <v>4529</v>
      </c>
      <c r="K457" t="str">
        <f t="shared" si="66"/>
        <v>11140</v>
      </c>
    </row>
    <row r="458" spans="1:11" customFormat="1" x14ac:dyDescent="0.25">
      <c r="A458" t="str">
        <f t="shared" si="64"/>
        <v>11</v>
      </c>
      <c r="B458" t="s">
        <v>237</v>
      </c>
      <c r="C458" t="str">
        <f t="shared" si="62"/>
        <v>014</v>
      </c>
      <c r="D458" t="s">
        <v>251</v>
      </c>
      <c r="E458" t="str">
        <f t="shared" si="65"/>
        <v>03</v>
      </c>
      <c r="F458" t="str">
        <f>"004"</f>
        <v>004</v>
      </c>
      <c r="G458" t="str">
        <f>""</f>
        <v/>
      </c>
      <c r="H458" t="s">
        <v>1</v>
      </c>
      <c r="I458" t="s">
        <v>1389</v>
      </c>
      <c r="J458" t="s">
        <v>4530</v>
      </c>
      <c r="K458" t="str">
        <f t="shared" si="66"/>
        <v>11140</v>
      </c>
    </row>
    <row r="459" spans="1:11" customFormat="1" x14ac:dyDescent="0.25">
      <c r="A459" t="str">
        <f t="shared" si="64"/>
        <v>11</v>
      </c>
      <c r="B459" t="s">
        <v>237</v>
      </c>
      <c r="C459" t="str">
        <f t="shared" si="62"/>
        <v>014</v>
      </c>
      <c r="D459" t="s">
        <v>251</v>
      </c>
      <c r="E459" t="str">
        <f t="shared" si="65"/>
        <v>03</v>
      </c>
      <c r="F459" t="str">
        <f>"004"</f>
        <v>004</v>
      </c>
      <c r="G459" t="str">
        <f>""</f>
        <v/>
      </c>
      <c r="H459" t="s">
        <v>0</v>
      </c>
      <c r="I459" t="s">
        <v>1389</v>
      </c>
      <c r="J459" t="s">
        <v>4530</v>
      </c>
      <c r="K459" t="str">
        <f t="shared" si="66"/>
        <v>11140</v>
      </c>
    </row>
    <row r="460" spans="1:11" customFormat="1" x14ac:dyDescent="0.25">
      <c r="A460" t="str">
        <f t="shared" si="64"/>
        <v>11</v>
      </c>
      <c r="B460" t="s">
        <v>237</v>
      </c>
      <c r="C460" t="str">
        <f t="shared" ref="C460:C523" si="67">"015"</f>
        <v>015</v>
      </c>
      <c r="D460" t="s">
        <v>252</v>
      </c>
      <c r="E460" t="str">
        <f t="shared" ref="E460:E479" si="68">"01"</f>
        <v>01</v>
      </c>
      <c r="F460" t="str">
        <f>"001"</f>
        <v>001</v>
      </c>
      <c r="G460" t="str">
        <f>""</f>
        <v/>
      </c>
      <c r="H460" t="s">
        <v>1</v>
      </c>
      <c r="I460" t="s">
        <v>1390</v>
      </c>
      <c r="J460" t="s">
        <v>4531</v>
      </c>
      <c r="K460" t="str">
        <f t="shared" ref="K460:K523" si="69">"11130"</f>
        <v>11130</v>
      </c>
    </row>
    <row r="461" spans="1:11" customFormat="1" x14ac:dyDescent="0.25">
      <c r="A461" t="str">
        <f t="shared" si="64"/>
        <v>11</v>
      </c>
      <c r="B461" t="s">
        <v>237</v>
      </c>
      <c r="C461" t="str">
        <f t="shared" si="67"/>
        <v>015</v>
      </c>
      <c r="D461" t="s">
        <v>252</v>
      </c>
      <c r="E461" t="str">
        <f t="shared" si="68"/>
        <v>01</v>
      </c>
      <c r="F461" t="str">
        <f>"001"</f>
        <v>001</v>
      </c>
      <c r="G461" t="str">
        <f>""</f>
        <v/>
      </c>
      <c r="H461" t="s">
        <v>0</v>
      </c>
      <c r="I461" t="s">
        <v>1390</v>
      </c>
      <c r="J461" t="s">
        <v>4531</v>
      </c>
      <c r="K461" t="str">
        <f t="shared" si="69"/>
        <v>11130</v>
      </c>
    </row>
    <row r="462" spans="1:11" customFormat="1" x14ac:dyDescent="0.25">
      <c r="A462" t="str">
        <f t="shared" si="64"/>
        <v>11</v>
      </c>
      <c r="B462" t="s">
        <v>237</v>
      </c>
      <c r="C462" t="str">
        <f t="shared" si="67"/>
        <v>015</v>
      </c>
      <c r="D462" t="s">
        <v>252</v>
      </c>
      <c r="E462" t="str">
        <f t="shared" si="68"/>
        <v>01</v>
      </c>
      <c r="F462" t="str">
        <f>"002"</f>
        <v>002</v>
      </c>
      <c r="G462" t="str">
        <f>""</f>
        <v/>
      </c>
      <c r="H462" t="s">
        <v>1</v>
      </c>
      <c r="I462" t="s">
        <v>1391</v>
      </c>
      <c r="J462" t="s">
        <v>4532</v>
      </c>
      <c r="K462" t="str">
        <f t="shared" si="69"/>
        <v>11130</v>
      </c>
    </row>
    <row r="463" spans="1:11" customFormat="1" x14ac:dyDescent="0.25">
      <c r="A463" t="str">
        <f t="shared" si="64"/>
        <v>11</v>
      </c>
      <c r="B463" t="s">
        <v>237</v>
      </c>
      <c r="C463" t="str">
        <f t="shared" si="67"/>
        <v>015</v>
      </c>
      <c r="D463" t="s">
        <v>252</v>
      </c>
      <c r="E463" t="str">
        <f t="shared" si="68"/>
        <v>01</v>
      </c>
      <c r="F463" t="str">
        <f>"002"</f>
        <v>002</v>
      </c>
      <c r="G463" t="str">
        <f>""</f>
        <v/>
      </c>
      <c r="H463" t="s">
        <v>0</v>
      </c>
      <c r="I463" t="s">
        <v>1391</v>
      </c>
      <c r="J463" t="s">
        <v>4532</v>
      </c>
      <c r="K463" t="str">
        <f t="shared" si="69"/>
        <v>11130</v>
      </c>
    </row>
    <row r="464" spans="1:11" customFormat="1" x14ac:dyDescent="0.25">
      <c r="A464" t="str">
        <f t="shared" si="64"/>
        <v>11</v>
      </c>
      <c r="B464" t="s">
        <v>237</v>
      </c>
      <c r="C464" t="str">
        <f t="shared" si="67"/>
        <v>015</v>
      </c>
      <c r="D464" t="s">
        <v>252</v>
      </c>
      <c r="E464" t="str">
        <f t="shared" si="68"/>
        <v>01</v>
      </c>
      <c r="F464" t="str">
        <f>"003"</f>
        <v>003</v>
      </c>
      <c r="G464" t="str">
        <f>""</f>
        <v/>
      </c>
      <c r="H464" t="s">
        <v>1</v>
      </c>
      <c r="I464" t="s">
        <v>1392</v>
      </c>
      <c r="J464" t="s">
        <v>4533</v>
      </c>
      <c r="K464" t="str">
        <f t="shared" si="69"/>
        <v>11130</v>
      </c>
    </row>
    <row r="465" spans="1:11" customFormat="1" x14ac:dyDescent="0.25">
      <c r="A465" t="str">
        <f t="shared" si="64"/>
        <v>11</v>
      </c>
      <c r="B465" t="s">
        <v>237</v>
      </c>
      <c r="C465" t="str">
        <f t="shared" si="67"/>
        <v>015</v>
      </c>
      <c r="D465" t="s">
        <v>252</v>
      </c>
      <c r="E465" t="str">
        <f t="shared" si="68"/>
        <v>01</v>
      </c>
      <c r="F465" t="str">
        <f>"003"</f>
        <v>003</v>
      </c>
      <c r="G465" t="str">
        <f>""</f>
        <v/>
      </c>
      <c r="H465" t="s">
        <v>0</v>
      </c>
      <c r="I465" t="s">
        <v>1392</v>
      </c>
      <c r="J465" t="s">
        <v>4533</v>
      </c>
      <c r="K465" t="str">
        <f t="shared" si="69"/>
        <v>11130</v>
      </c>
    </row>
    <row r="466" spans="1:11" customFormat="1" x14ac:dyDescent="0.25">
      <c r="A466" t="str">
        <f t="shared" si="64"/>
        <v>11</v>
      </c>
      <c r="B466" t="s">
        <v>237</v>
      </c>
      <c r="C466" t="str">
        <f t="shared" si="67"/>
        <v>015</v>
      </c>
      <c r="D466" t="s">
        <v>252</v>
      </c>
      <c r="E466" t="str">
        <f t="shared" si="68"/>
        <v>01</v>
      </c>
      <c r="F466" t="str">
        <f>"004"</f>
        <v>004</v>
      </c>
      <c r="G466" t="str">
        <f>""</f>
        <v/>
      </c>
      <c r="H466" t="s">
        <v>1</v>
      </c>
      <c r="I466" t="s">
        <v>1393</v>
      </c>
      <c r="J466" t="s">
        <v>4534</v>
      </c>
      <c r="K466" t="str">
        <f t="shared" si="69"/>
        <v>11130</v>
      </c>
    </row>
    <row r="467" spans="1:11" customFormat="1" x14ac:dyDescent="0.25">
      <c r="A467" t="str">
        <f t="shared" si="64"/>
        <v>11</v>
      </c>
      <c r="B467" t="s">
        <v>237</v>
      </c>
      <c r="C467" t="str">
        <f t="shared" si="67"/>
        <v>015</v>
      </c>
      <c r="D467" t="s">
        <v>252</v>
      </c>
      <c r="E467" t="str">
        <f t="shared" si="68"/>
        <v>01</v>
      </c>
      <c r="F467" t="str">
        <f>"004"</f>
        <v>004</v>
      </c>
      <c r="G467" t="str">
        <f>""</f>
        <v/>
      </c>
      <c r="H467" t="s">
        <v>0</v>
      </c>
      <c r="I467" t="s">
        <v>1393</v>
      </c>
      <c r="J467" t="s">
        <v>4534</v>
      </c>
      <c r="K467" t="str">
        <f t="shared" si="69"/>
        <v>11130</v>
      </c>
    </row>
    <row r="468" spans="1:11" customFormat="1" x14ac:dyDescent="0.25">
      <c r="A468" t="str">
        <f t="shared" si="64"/>
        <v>11</v>
      </c>
      <c r="B468" t="s">
        <v>237</v>
      </c>
      <c r="C468" t="str">
        <f t="shared" si="67"/>
        <v>015</v>
      </c>
      <c r="D468" t="s">
        <v>252</v>
      </c>
      <c r="E468" t="str">
        <f t="shared" si="68"/>
        <v>01</v>
      </c>
      <c r="F468" t="str">
        <f>"005"</f>
        <v>005</v>
      </c>
      <c r="G468" t="str">
        <f>""</f>
        <v/>
      </c>
      <c r="H468" t="s">
        <v>3</v>
      </c>
      <c r="I468" t="s">
        <v>1393</v>
      </c>
      <c r="J468" t="s">
        <v>4534</v>
      </c>
      <c r="K468" t="str">
        <f t="shared" si="69"/>
        <v>11130</v>
      </c>
    </row>
    <row r="469" spans="1:11" customFormat="1" x14ac:dyDescent="0.25">
      <c r="A469" t="str">
        <f t="shared" si="64"/>
        <v>11</v>
      </c>
      <c r="B469" t="s">
        <v>237</v>
      </c>
      <c r="C469" t="str">
        <f t="shared" si="67"/>
        <v>015</v>
      </c>
      <c r="D469" t="s">
        <v>252</v>
      </c>
      <c r="E469" t="str">
        <f t="shared" si="68"/>
        <v>01</v>
      </c>
      <c r="F469" t="str">
        <f>"006"</f>
        <v>006</v>
      </c>
      <c r="G469" t="str">
        <f>""</f>
        <v/>
      </c>
      <c r="H469" t="s">
        <v>1</v>
      </c>
      <c r="I469" t="s">
        <v>1394</v>
      </c>
      <c r="J469" t="s">
        <v>4535</v>
      </c>
      <c r="K469" t="str">
        <f t="shared" si="69"/>
        <v>11130</v>
      </c>
    </row>
    <row r="470" spans="1:11" customFormat="1" x14ac:dyDescent="0.25">
      <c r="A470" t="str">
        <f t="shared" si="64"/>
        <v>11</v>
      </c>
      <c r="B470" t="s">
        <v>237</v>
      </c>
      <c r="C470" t="str">
        <f t="shared" si="67"/>
        <v>015</v>
      </c>
      <c r="D470" t="s">
        <v>252</v>
      </c>
      <c r="E470" t="str">
        <f t="shared" si="68"/>
        <v>01</v>
      </c>
      <c r="F470" t="str">
        <f>"006"</f>
        <v>006</v>
      </c>
      <c r="G470" t="str">
        <f>""</f>
        <v/>
      </c>
      <c r="H470" t="s">
        <v>0</v>
      </c>
      <c r="I470" t="s">
        <v>1394</v>
      </c>
      <c r="J470" t="s">
        <v>4535</v>
      </c>
      <c r="K470" t="str">
        <f t="shared" si="69"/>
        <v>11130</v>
      </c>
    </row>
    <row r="471" spans="1:11" customFormat="1" x14ac:dyDescent="0.25">
      <c r="A471" t="str">
        <f t="shared" si="64"/>
        <v>11</v>
      </c>
      <c r="B471" t="s">
        <v>237</v>
      </c>
      <c r="C471" t="str">
        <f t="shared" si="67"/>
        <v>015</v>
      </c>
      <c r="D471" t="s">
        <v>252</v>
      </c>
      <c r="E471" t="str">
        <f t="shared" si="68"/>
        <v>01</v>
      </c>
      <c r="F471" t="str">
        <f>"007"</f>
        <v>007</v>
      </c>
      <c r="G471" t="str">
        <f>""</f>
        <v/>
      </c>
      <c r="H471" t="s">
        <v>1</v>
      </c>
      <c r="I471" t="s">
        <v>84</v>
      </c>
      <c r="J471" t="s">
        <v>4536</v>
      </c>
      <c r="K471" t="str">
        <f t="shared" si="69"/>
        <v>11130</v>
      </c>
    </row>
    <row r="472" spans="1:11" customFormat="1" x14ac:dyDescent="0.25">
      <c r="A472" t="str">
        <f t="shared" si="64"/>
        <v>11</v>
      </c>
      <c r="B472" t="s">
        <v>237</v>
      </c>
      <c r="C472" t="str">
        <f t="shared" si="67"/>
        <v>015</v>
      </c>
      <c r="D472" t="s">
        <v>252</v>
      </c>
      <c r="E472" t="str">
        <f t="shared" si="68"/>
        <v>01</v>
      </c>
      <c r="F472" t="str">
        <f>"007"</f>
        <v>007</v>
      </c>
      <c r="G472" t="str">
        <f>""</f>
        <v/>
      </c>
      <c r="H472" t="s">
        <v>0</v>
      </c>
      <c r="I472" t="s">
        <v>84</v>
      </c>
      <c r="J472" t="s">
        <v>4536</v>
      </c>
      <c r="K472" t="str">
        <f t="shared" si="69"/>
        <v>11130</v>
      </c>
    </row>
    <row r="473" spans="1:11" customFormat="1" x14ac:dyDescent="0.25">
      <c r="A473" t="str">
        <f t="shared" si="64"/>
        <v>11</v>
      </c>
      <c r="B473" t="s">
        <v>237</v>
      </c>
      <c r="C473" t="str">
        <f t="shared" si="67"/>
        <v>015</v>
      </c>
      <c r="D473" t="s">
        <v>252</v>
      </c>
      <c r="E473" t="str">
        <f t="shared" si="68"/>
        <v>01</v>
      </c>
      <c r="F473" t="str">
        <f>"007"</f>
        <v>007</v>
      </c>
      <c r="G473" t="str">
        <f>""</f>
        <v/>
      </c>
      <c r="H473" t="s">
        <v>2</v>
      </c>
      <c r="I473" t="s">
        <v>84</v>
      </c>
      <c r="J473" t="s">
        <v>4536</v>
      </c>
      <c r="K473" t="str">
        <f t="shared" si="69"/>
        <v>11130</v>
      </c>
    </row>
    <row r="474" spans="1:11" customFormat="1" x14ac:dyDescent="0.25">
      <c r="A474" t="str">
        <f t="shared" si="64"/>
        <v>11</v>
      </c>
      <c r="B474" t="s">
        <v>237</v>
      </c>
      <c r="C474" t="str">
        <f t="shared" si="67"/>
        <v>015</v>
      </c>
      <c r="D474" t="s">
        <v>252</v>
      </c>
      <c r="E474" t="str">
        <f t="shared" si="68"/>
        <v>01</v>
      </c>
      <c r="F474" t="str">
        <f>"008"</f>
        <v>008</v>
      </c>
      <c r="G474" t="str">
        <f>""</f>
        <v/>
      </c>
      <c r="H474" t="s">
        <v>1</v>
      </c>
      <c r="I474" t="s">
        <v>1395</v>
      </c>
      <c r="J474" t="s">
        <v>4537</v>
      </c>
      <c r="K474" t="str">
        <f t="shared" si="69"/>
        <v>11130</v>
      </c>
    </row>
    <row r="475" spans="1:11" customFormat="1" x14ac:dyDescent="0.25">
      <c r="A475" t="str">
        <f t="shared" si="64"/>
        <v>11</v>
      </c>
      <c r="B475" t="s">
        <v>237</v>
      </c>
      <c r="C475" t="str">
        <f t="shared" si="67"/>
        <v>015</v>
      </c>
      <c r="D475" t="s">
        <v>252</v>
      </c>
      <c r="E475" t="str">
        <f t="shared" si="68"/>
        <v>01</v>
      </c>
      <c r="F475" t="str">
        <f>"008"</f>
        <v>008</v>
      </c>
      <c r="G475" t="str">
        <f>""</f>
        <v/>
      </c>
      <c r="H475" t="s">
        <v>0</v>
      </c>
      <c r="I475" t="s">
        <v>1395</v>
      </c>
      <c r="J475" t="s">
        <v>4537</v>
      </c>
      <c r="K475" t="str">
        <f t="shared" si="69"/>
        <v>11130</v>
      </c>
    </row>
    <row r="476" spans="1:11" customFormat="1" x14ac:dyDescent="0.25">
      <c r="A476" t="str">
        <f t="shared" si="64"/>
        <v>11</v>
      </c>
      <c r="B476" t="s">
        <v>237</v>
      </c>
      <c r="C476" t="str">
        <f t="shared" si="67"/>
        <v>015</v>
      </c>
      <c r="D476" t="s">
        <v>252</v>
      </c>
      <c r="E476" t="str">
        <f t="shared" si="68"/>
        <v>01</v>
      </c>
      <c r="F476" t="str">
        <f>"009"</f>
        <v>009</v>
      </c>
      <c r="G476" t="str">
        <f>""</f>
        <v/>
      </c>
      <c r="H476" t="s">
        <v>1</v>
      </c>
      <c r="I476" t="s">
        <v>1392</v>
      </c>
      <c r="J476" t="s">
        <v>4533</v>
      </c>
      <c r="K476" t="str">
        <f t="shared" si="69"/>
        <v>11130</v>
      </c>
    </row>
    <row r="477" spans="1:11" customFormat="1" x14ac:dyDescent="0.25">
      <c r="A477" t="str">
        <f t="shared" si="64"/>
        <v>11</v>
      </c>
      <c r="B477" t="s">
        <v>237</v>
      </c>
      <c r="C477" t="str">
        <f t="shared" si="67"/>
        <v>015</v>
      </c>
      <c r="D477" t="s">
        <v>252</v>
      </c>
      <c r="E477" t="str">
        <f t="shared" si="68"/>
        <v>01</v>
      </c>
      <c r="F477" t="str">
        <f>"009"</f>
        <v>009</v>
      </c>
      <c r="G477" t="str">
        <f>""</f>
        <v/>
      </c>
      <c r="H477" t="s">
        <v>0</v>
      </c>
      <c r="I477" t="s">
        <v>1392</v>
      </c>
      <c r="J477" t="s">
        <v>4533</v>
      </c>
      <c r="K477" t="str">
        <f t="shared" si="69"/>
        <v>11130</v>
      </c>
    </row>
    <row r="478" spans="1:11" customFormat="1" x14ac:dyDescent="0.25">
      <c r="A478" t="str">
        <f t="shared" si="64"/>
        <v>11</v>
      </c>
      <c r="B478" t="s">
        <v>237</v>
      </c>
      <c r="C478" t="str">
        <f t="shared" si="67"/>
        <v>015</v>
      </c>
      <c r="D478" t="s">
        <v>252</v>
      </c>
      <c r="E478" t="str">
        <f t="shared" si="68"/>
        <v>01</v>
      </c>
      <c r="F478" t="str">
        <f>"010"</f>
        <v>010</v>
      </c>
      <c r="G478" t="str">
        <f>""</f>
        <v/>
      </c>
      <c r="H478" t="s">
        <v>1</v>
      </c>
      <c r="I478" t="s">
        <v>1395</v>
      </c>
      <c r="J478" t="s">
        <v>4537</v>
      </c>
      <c r="K478" t="str">
        <f t="shared" si="69"/>
        <v>11130</v>
      </c>
    </row>
    <row r="479" spans="1:11" customFormat="1" x14ac:dyDescent="0.25">
      <c r="A479" t="str">
        <f t="shared" si="64"/>
        <v>11</v>
      </c>
      <c r="B479" t="s">
        <v>237</v>
      </c>
      <c r="C479" t="str">
        <f t="shared" si="67"/>
        <v>015</v>
      </c>
      <c r="D479" t="s">
        <v>252</v>
      </c>
      <c r="E479" t="str">
        <f t="shared" si="68"/>
        <v>01</v>
      </c>
      <c r="F479" t="str">
        <f>"010"</f>
        <v>010</v>
      </c>
      <c r="G479" t="str">
        <f>""</f>
        <v/>
      </c>
      <c r="H479" t="s">
        <v>0</v>
      </c>
      <c r="I479" t="s">
        <v>1395</v>
      </c>
      <c r="J479" t="s">
        <v>4537</v>
      </c>
      <c r="K479" t="str">
        <f t="shared" si="69"/>
        <v>11130</v>
      </c>
    </row>
    <row r="480" spans="1:11" customFormat="1" x14ac:dyDescent="0.25">
      <c r="A480" t="str">
        <f t="shared" si="64"/>
        <v>11</v>
      </c>
      <c r="B480" t="s">
        <v>237</v>
      </c>
      <c r="C480" t="str">
        <f t="shared" si="67"/>
        <v>015</v>
      </c>
      <c r="D480" t="s">
        <v>252</v>
      </c>
      <c r="E480" t="str">
        <f t="shared" ref="E480:E491" si="70">"02"</f>
        <v>02</v>
      </c>
      <c r="F480" t="str">
        <f>"001"</f>
        <v>001</v>
      </c>
      <c r="G480" t="str">
        <f>""</f>
        <v/>
      </c>
      <c r="H480" t="s">
        <v>1</v>
      </c>
      <c r="I480" t="s">
        <v>1396</v>
      </c>
      <c r="J480" t="s">
        <v>4538</v>
      </c>
      <c r="K480" t="str">
        <f t="shared" si="69"/>
        <v>11130</v>
      </c>
    </row>
    <row r="481" spans="1:11" customFormat="1" x14ac:dyDescent="0.25">
      <c r="A481" t="str">
        <f t="shared" si="64"/>
        <v>11</v>
      </c>
      <c r="B481" t="s">
        <v>237</v>
      </c>
      <c r="C481" t="str">
        <f t="shared" si="67"/>
        <v>015</v>
      </c>
      <c r="D481" t="s">
        <v>252</v>
      </c>
      <c r="E481" t="str">
        <f t="shared" si="70"/>
        <v>02</v>
      </c>
      <c r="F481" t="str">
        <f>"001"</f>
        <v>001</v>
      </c>
      <c r="G481" t="str">
        <f>""</f>
        <v/>
      </c>
      <c r="H481" t="s">
        <v>0</v>
      </c>
      <c r="I481" t="s">
        <v>1396</v>
      </c>
      <c r="J481" t="s">
        <v>4538</v>
      </c>
      <c r="K481" t="str">
        <f t="shared" si="69"/>
        <v>11130</v>
      </c>
    </row>
    <row r="482" spans="1:11" customFormat="1" x14ac:dyDescent="0.25">
      <c r="A482" t="str">
        <f t="shared" si="64"/>
        <v>11</v>
      </c>
      <c r="B482" t="s">
        <v>237</v>
      </c>
      <c r="C482" t="str">
        <f t="shared" si="67"/>
        <v>015</v>
      </c>
      <c r="D482" t="s">
        <v>252</v>
      </c>
      <c r="E482" t="str">
        <f t="shared" si="70"/>
        <v>02</v>
      </c>
      <c r="F482" t="str">
        <f>"002"</f>
        <v>002</v>
      </c>
      <c r="G482" t="str">
        <f>""</f>
        <v/>
      </c>
      <c r="H482" t="s">
        <v>1</v>
      </c>
      <c r="I482" t="s">
        <v>1397</v>
      </c>
      <c r="J482" t="s">
        <v>4539</v>
      </c>
      <c r="K482" t="str">
        <f t="shared" si="69"/>
        <v>11130</v>
      </c>
    </row>
    <row r="483" spans="1:11" customFormat="1" x14ac:dyDescent="0.25">
      <c r="A483" t="str">
        <f t="shared" si="64"/>
        <v>11</v>
      </c>
      <c r="B483" t="s">
        <v>237</v>
      </c>
      <c r="C483" t="str">
        <f t="shared" si="67"/>
        <v>015</v>
      </c>
      <c r="D483" t="s">
        <v>252</v>
      </c>
      <c r="E483" t="str">
        <f t="shared" si="70"/>
        <v>02</v>
      </c>
      <c r="F483" t="str">
        <f>"002"</f>
        <v>002</v>
      </c>
      <c r="G483" t="str">
        <f>""</f>
        <v/>
      </c>
      <c r="H483" t="s">
        <v>0</v>
      </c>
      <c r="I483" t="s">
        <v>1397</v>
      </c>
      <c r="J483" t="s">
        <v>4539</v>
      </c>
      <c r="K483" t="str">
        <f t="shared" si="69"/>
        <v>11130</v>
      </c>
    </row>
    <row r="484" spans="1:11" customFormat="1" x14ac:dyDescent="0.25">
      <c r="A484" t="str">
        <f t="shared" si="64"/>
        <v>11</v>
      </c>
      <c r="B484" t="s">
        <v>237</v>
      </c>
      <c r="C484" t="str">
        <f t="shared" si="67"/>
        <v>015</v>
      </c>
      <c r="D484" t="s">
        <v>252</v>
      </c>
      <c r="E484" t="str">
        <f t="shared" si="70"/>
        <v>02</v>
      </c>
      <c r="F484" t="str">
        <f>"003"</f>
        <v>003</v>
      </c>
      <c r="G484" t="str">
        <f>""</f>
        <v/>
      </c>
      <c r="H484" t="s">
        <v>3</v>
      </c>
      <c r="I484" t="s">
        <v>19</v>
      </c>
      <c r="J484" t="s">
        <v>4540</v>
      </c>
      <c r="K484" t="str">
        <f t="shared" si="69"/>
        <v>11130</v>
      </c>
    </row>
    <row r="485" spans="1:11" customFormat="1" x14ac:dyDescent="0.25">
      <c r="A485" t="str">
        <f t="shared" si="64"/>
        <v>11</v>
      </c>
      <c r="B485" t="s">
        <v>237</v>
      </c>
      <c r="C485" t="str">
        <f t="shared" si="67"/>
        <v>015</v>
      </c>
      <c r="D485" t="s">
        <v>252</v>
      </c>
      <c r="E485" t="str">
        <f t="shared" si="70"/>
        <v>02</v>
      </c>
      <c r="F485" t="str">
        <f>"004"</f>
        <v>004</v>
      </c>
      <c r="G485" t="str">
        <f>""</f>
        <v/>
      </c>
      <c r="H485" t="s">
        <v>1</v>
      </c>
      <c r="I485" t="s">
        <v>1398</v>
      </c>
      <c r="J485" t="s">
        <v>4541</v>
      </c>
      <c r="K485" t="str">
        <f t="shared" si="69"/>
        <v>11130</v>
      </c>
    </row>
    <row r="486" spans="1:11" customFormat="1" x14ac:dyDescent="0.25">
      <c r="A486" t="str">
        <f t="shared" si="64"/>
        <v>11</v>
      </c>
      <c r="B486" t="s">
        <v>237</v>
      </c>
      <c r="C486" t="str">
        <f t="shared" si="67"/>
        <v>015</v>
      </c>
      <c r="D486" t="s">
        <v>252</v>
      </c>
      <c r="E486" t="str">
        <f t="shared" si="70"/>
        <v>02</v>
      </c>
      <c r="F486" t="str">
        <f>"004"</f>
        <v>004</v>
      </c>
      <c r="G486" t="str">
        <f>""</f>
        <v/>
      </c>
      <c r="H486" t="s">
        <v>0</v>
      </c>
      <c r="I486" t="s">
        <v>1398</v>
      </c>
      <c r="J486" t="s">
        <v>4541</v>
      </c>
      <c r="K486" t="str">
        <f t="shared" si="69"/>
        <v>11130</v>
      </c>
    </row>
    <row r="487" spans="1:11" customFormat="1" x14ac:dyDescent="0.25">
      <c r="A487" t="str">
        <f t="shared" si="64"/>
        <v>11</v>
      </c>
      <c r="B487" t="s">
        <v>237</v>
      </c>
      <c r="C487" t="str">
        <f t="shared" si="67"/>
        <v>015</v>
      </c>
      <c r="D487" t="s">
        <v>252</v>
      </c>
      <c r="E487" t="str">
        <f t="shared" si="70"/>
        <v>02</v>
      </c>
      <c r="F487" t="str">
        <f>"005"</f>
        <v>005</v>
      </c>
      <c r="G487" t="str">
        <f>""</f>
        <v/>
      </c>
      <c r="H487" t="s">
        <v>1</v>
      </c>
      <c r="I487" t="s">
        <v>1399</v>
      </c>
      <c r="J487" t="s">
        <v>4542</v>
      </c>
      <c r="K487" t="str">
        <f t="shared" si="69"/>
        <v>11130</v>
      </c>
    </row>
    <row r="488" spans="1:11" customFormat="1" x14ac:dyDescent="0.25">
      <c r="A488" t="str">
        <f t="shared" si="64"/>
        <v>11</v>
      </c>
      <c r="B488" t="s">
        <v>237</v>
      </c>
      <c r="C488" t="str">
        <f t="shared" si="67"/>
        <v>015</v>
      </c>
      <c r="D488" t="s">
        <v>252</v>
      </c>
      <c r="E488" t="str">
        <f t="shared" si="70"/>
        <v>02</v>
      </c>
      <c r="F488" t="str">
        <f>"005"</f>
        <v>005</v>
      </c>
      <c r="G488" t="str">
        <f>""</f>
        <v/>
      </c>
      <c r="H488" t="s">
        <v>0</v>
      </c>
      <c r="I488" t="s">
        <v>1399</v>
      </c>
      <c r="J488" t="s">
        <v>4542</v>
      </c>
      <c r="K488" t="str">
        <f t="shared" si="69"/>
        <v>11130</v>
      </c>
    </row>
    <row r="489" spans="1:11" customFormat="1" x14ac:dyDescent="0.25">
      <c r="A489" t="str">
        <f t="shared" si="64"/>
        <v>11</v>
      </c>
      <c r="B489" t="s">
        <v>237</v>
      </c>
      <c r="C489" t="str">
        <f t="shared" si="67"/>
        <v>015</v>
      </c>
      <c r="D489" t="s">
        <v>252</v>
      </c>
      <c r="E489" t="str">
        <f t="shared" si="70"/>
        <v>02</v>
      </c>
      <c r="F489" t="str">
        <f>"006"</f>
        <v>006</v>
      </c>
      <c r="G489" t="str">
        <f>""</f>
        <v/>
      </c>
      <c r="H489" t="s">
        <v>3</v>
      </c>
      <c r="I489" t="s">
        <v>1399</v>
      </c>
      <c r="J489" t="s">
        <v>4542</v>
      </c>
      <c r="K489" t="str">
        <f t="shared" si="69"/>
        <v>11130</v>
      </c>
    </row>
    <row r="490" spans="1:11" customFormat="1" x14ac:dyDescent="0.25">
      <c r="A490" t="str">
        <f t="shared" si="64"/>
        <v>11</v>
      </c>
      <c r="B490" t="s">
        <v>237</v>
      </c>
      <c r="C490" t="str">
        <f t="shared" si="67"/>
        <v>015</v>
      </c>
      <c r="D490" t="s">
        <v>252</v>
      </c>
      <c r="E490" t="str">
        <f t="shared" si="70"/>
        <v>02</v>
      </c>
      <c r="F490" t="str">
        <f>"007"</f>
        <v>007</v>
      </c>
      <c r="G490" t="str">
        <f>""</f>
        <v/>
      </c>
      <c r="H490" t="s">
        <v>1</v>
      </c>
      <c r="I490" t="s">
        <v>1397</v>
      </c>
      <c r="J490" t="s">
        <v>4539</v>
      </c>
      <c r="K490" t="str">
        <f t="shared" si="69"/>
        <v>11130</v>
      </c>
    </row>
    <row r="491" spans="1:11" customFormat="1" x14ac:dyDescent="0.25">
      <c r="A491" t="str">
        <f t="shared" si="64"/>
        <v>11</v>
      </c>
      <c r="B491" t="s">
        <v>237</v>
      </c>
      <c r="C491" t="str">
        <f t="shared" si="67"/>
        <v>015</v>
      </c>
      <c r="D491" t="s">
        <v>252</v>
      </c>
      <c r="E491" t="str">
        <f t="shared" si="70"/>
        <v>02</v>
      </c>
      <c r="F491" t="str">
        <f>"007"</f>
        <v>007</v>
      </c>
      <c r="G491" t="str">
        <f>""</f>
        <v/>
      </c>
      <c r="H491" t="s">
        <v>0</v>
      </c>
      <c r="I491" t="s">
        <v>1397</v>
      </c>
      <c r="J491" t="s">
        <v>4539</v>
      </c>
      <c r="K491" t="str">
        <f t="shared" si="69"/>
        <v>11130</v>
      </c>
    </row>
    <row r="492" spans="1:11" customFormat="1" x14ac:dyDescent="0.25">
      <c r="A492" t="str">
        <f t="shared" si="64"/>
        <v>11</v>
      </c>
      <c r="B492" t="s">
        <v>237</v>
      </c>
      <c r="C492" t="str">
        <f t="shared" si="67"/>
        <v>015</v>
      </c>
      <c r="D492" t="s">
        <v>252</v>
      </c>
      <c r="E492" t="str">
        <f t="shared" ref="E492:E502" si="71">"03"</f>
        <v>03</v>
      </c>
      <c r="F492" t="str">
        <f>"001"</f>
        <v>001</v>
      </c>
      <c r="G492" t="str">
        <f>""</f>
        <v/>
      </c>
      <c r="H492" t="s">
        <v>1</v>
      </c>
      <c r="I492" t="s">
        <v>1400</v>
      </c>
      <c r="J492" t="s">
        <v>4543</v>
      </c>
      <c r="K492" t="str">
        <f t="shared" si="69"/>
        <v>11130</v>
      </c>
    </row>
    <row r="493" spans="1:11" customFormat="1" x14ac:dyDescent="0.25">
      <c r="A493" t="str">
        <f t="shared" si="64"/>
        <v>11</v>
      </c>
      <c r="B493" t="s">
        <v>237</v>
      </c>
      <c r="C493" t="str">
        <f t="shared" si="67"/>
        <v>015</v>
      </c>
      <c r="D493" t="s">
        <v>252</v>
      </c>
      <c r="E493" t="str">
        <f t="shared" si="71"/>
        <v>03</v>
      </c>
      <c r="F493" t="str">
        <f>"001"</f>
        <v>001</v>
      </c>
      <c r="G493" t="str">
        <f>""</f>
        <v/>
      </c>
      <c r="H493" t="s">
        <v>0</v>
      </c>
      <c r="I493" t="s">
        <v>1400</v>
      </c>
      <c r="J493" t="s">
        <v>4543</v>
      </c>
      <c r="K493" t="str">
        <f t="shared" si="69"/>
        <v>11130</v>
      </c>
    </row>
    <row r="494" spans="1:11" customFormat="1" x14ac:dyDescent="0.25">
      <c r="A494" t="str">
        <f t="shared" si="64"/>
        <v>11</v>
      </c>
      <c r="B494" t="s">
        <v>237</v>
      </c>
      <c r="C494" t="str">
        <f t="shared" si="67"/>
        <v>015</v>
      </c>
      <c r="D494" t="s">
        <v>252</v>
      </c>
      <c r="E494" t="str">
        <f t="shared" si="71"/>
        <v>03</v>
      </c>
      <c r="F494" t="str">
        <f>"002"</f>
        <v>002</v>
      </c>
      <c r="G494" t="str">
        <f>""</f>
        <v/>
      </c>
      <c r="H494" t="s">
        <v>3</v>
      </c>
      <c r="I494" t="s">
        <v>1400</v>
      </c>
      <c r="J494" t="s">
        <v>4543</v>
      </c>
      <c r="K494" t="str">
        <f t="shared" si="69"/>
        <v>11130</v>
      </c>
    </row>
    <row r="495" spans="1:11" customFormat="1" x14ac:dyDescent="0.25">
      <c r="A495" t="str">
        <f t="shared" si="64"/>
        <v>11</v>
      </c>
      <c r="B495" t="s">
        <v>237</v>
      </c>
      <c r="C495" t="str">
        <f t="shared" si="67"/>
        <v>015</v>
      </c>
      <c r="D495" t="s">
        <v>252</v>
      </c>
      <c r="E495" t="str">
        <f t="shared" si="71"/>
        <v>03</v>
      </c>
      <c r="F495" t="str">
        <f>"003"</f>
        <v>003</v>
      </c>
      <c r="G495" t="str">
        <f>""</f>
        <v/>
      </c>
      <c r="H495" t="s">
        <v>1</v>
      </c>
      <c r="I495" t="s">
        <v>1401</v>
      </c>
      <c r="J495" t="s">
        <v>4544</v>
      </c>
      <c r="K495" t="str">
        <f t="shared" si="69"/>
        <v>11130</v>
      </c>
    </row>
    <row r="496" spans="1:11" customFormat="1" x14ac:dyDescent="0.25">
      <c r="A496" t="str">
        <f t="shared" si="64"/>
        <v>11</v>
      </c>
      <c r="B496" t="s">
        <v>237</v>
      </c>
      <c r="C496" t="str">
        <f t="shared" si="67"/>
        <v>015</v>
      </c>
      <c r="D496" t="s">
        <v>252</v>
      </c>
      <c r="E496" t="str">
        <f t="shared" si="71"/>
        <v>03</v>
      </c>
      <c r="F496" t="str">
        <f>"003"</f>
        <v>003</v>
      </c>
      <c r="G496" t="str">
        <f>""</f>
        <v/>
      </c>
      <c r="H496" t="s">
        <v>0</v>
      </c>
      <c r="I496" t="s">
        <v>1401</v>
      </c>
      <c r="J496" t="s">
        <v>4544</v>
      </c>
      <c r="K496" t="str">
        <f t="shared" si="69"/>
        <v>11130</v>
      </c>
    </row>
    <row r="497" spans="1:11" customFormat="1" x14ac:dyDescent="0.25">
      <c r="A497" t="str">
        <f t="shared" si="64"/>
        <v>11</v>
      </c>
      <c r="B497" t="s">
        <v>237</v>
      </c>
      <c r="C497" t="str">
        <f t="shared" si="67"/>
        <v>015</v>
      </c>
      <c r="D497" t="s">
        <v>252</v>
      </c>
      <c r="E497" t="str">
        <f t="shared" si="71"/>
        <v>03</v>
      </c>
      <c r="F497" t="str">
        <f>"004"</f>
        <v>004</v>
      </c>
      <c r="G497" t="str">
        <f>""</f>
        <v/>
      </c>
      <c r="H497" t="s">
        <v>1</v>
      </c>
      <c r="I497" t="s">
        <v>1402</v>
      </c>
      <c r="J497" t="s">
        <v>4545</v>
      </c>
      <c r="K497" t="str">
        <f t="shared" si="69"/>
        <v>11130</v>
      </c>
    </row>
    <row r="498" spans="1:11" customFormat="1" x14ac:dyDescent="0.25">
      <c r="A498" t="str">
        <f t="shared" si="64"/>
        <v>11</v>
      </c>
      <c r="B498" t="s">
        <v>237</v>
      </c>
      <c r="C498" t="str">
        <f t="shared" si="67"/>
        <v>015</v>
      </c>
      <c r="D498" t="s">
        <v>252</v>
      </c>
      <c r="E498" t="str">
        <f t="shared" si="71"/>
        <v>03</v>
      </c>
      <c r="F498" t="str">
        <f>"004"</f>
        <v>004</v>
      </c>
      <c r="G498" t="str">
        <f>""</f>
        <v/>
      </c>
      <c r="H498" t="s">
        <v>0</v>
      </c>
      <c r="I498" t="s">
        <v>1402</v>
      </c>
      <c r="J498" t="s">
        <v>4545</v>
      </c>
      <c r="K498" t="str">
        <f t="shared" si="69"/>
        <v>11130</v>
      </c>
    </row>
    <row r="499" spans="1:11" customFormat="1" x14ac:dyDescent="0.25">
      <c r="A499" t="str">
        <f t="shared" si="64"/>
        <v>11</v>
      </c>
      <c r="B499" t="s">
        <v>237</v>
      </c>
      <c r="C499" t="str">
        <f t="shared" si="67"/>
        <v>015</v>
      </c>
      <c r="D499" t="s">
        <v>252</v>
      </c>
      <c r="E499" t="str">
        <f t="shared" si="71"/>
        <v>03</v>
      </c>
      <c r="F499" t="str">
        <f>"005"</f>
        <v>005</v>
      </c>
      <c r="G499" t="str">
        <f>""</f>
        <v/>
      </c>
      <c r="H499" t="s">
        <v>3</v>
      </c>
      <c r="I499" t="s">
        <v>1401</v>
      </c>
      <c r="J499" t="s">
        <v>4544</v>
      </c>
      <c r="K499" t="str">
        <f t="shared" si="69"/>
        <v>11130</v>
      </c>
    </row>
    <row r="500" spans="1:11" customFormat="1" x14ac:dyDescent="0.25">
      <c r="A500" t="str">
        <f t="shared" si="64"/>
        <v>11</v>
      </c>
      <c r="B500" t="s">
        <v>237</v>
      </c>
      <c r="C500" t="str">
        <f t="shared" si="67"/>
        <v>015</v>
      </c>
      <c r="D500" t="s">
        <v>252</v>
      </c>
      <c r="E500" t="str">
        <f t="shared" si="71"/>
        <v>03</v>
      </c>
      <c r="F500" t="str">
        <f>"006"</f>
        <v>006</v>
      </c>
      <c r="G500" t="str">
        <f>""</f>
        <v/>
      </c>
      <c r="H500" t="s">
        <v>1</v>
      </c>
      <c r="I500" t="s">
        <v>1372</v>
      </c>
      <c r="J500" t="s">
        <v>4546</v>
      </c>
      <c r="K500" t="str">
        <f t="shared" si="69"/>
        <v>11130</v>
      </c>
    </row>
    <row r="501" spans="1:11" customFormat="1" x14ac:dyDescent="0.25">
      <c r="A501" t="str">
        <f t="shared" si="64"/>
        <v>11</v>
      </c>
      <c r="B501" t="s">
        <v>237</v>
      </c>
      <c r="C501" t="str">
        <f t="shared" si="67"/>
        <v>015</v>
      </c>
      <c r="D501" t="s">
        <v>252</v>
      </c>
      <c r="E501" t="str">
        <f t="shared" si="71"/>
        <v>03</v>
      </c>
      <c r="F501" t="str">
        <f>"006"</f>
        <v>006</v>
      </c>
      <c r="G501" t="str">
        <f>""</f>
        <v/>
      </c>
      <c r="H501" t="s">
        <v>0</v>
      </c>
      <c r="I501" t="s">
        <v>1372</v>
      </c>
      <c r="J501" t="s">
        <v>4546</v>
      </c>
      <c r="K501" t="str">
        <f t="shared" si="69"/>
        <v>11130</v>
      </c>
    </row>
    <row r="502" spans="1:11" customFormat="1" x14ac:dyDescent="0.25">
      <c r="A502" t="str">
        <f t="shared" si="64"/>
        <v>11</v>
      </c>
      <c r="B502" t="s">
        <v>237</v>
      </c>
      <c r="C502" t="str">
        <f t="shared" si="67"/>
        <v>015</v>
      </c>
      <c r="D502" t="s">
        <v>252</v>
      </c>
      <c r="E502" t="str">
        <f t="shared" si="71"/>
        <v>03</v>
      </c>
      <c r="F502" t="str">
        <f>"007"</f>
        <v>007</v>
      </c>
      <c r="G502" t="str">
        <f>""</f>
        <v/>
      </c>
      <c r="H502" t="s">
        <v>3</v>
      </c>
      <c r="I502" t="s">
        <v>1402</v>
      </c>
      <c r="J502" t="s">
        <v>4545</v>
      </c>
      <c r="K502" t="str">
        <f t="shared" si="69"/>
        <v>11130</v>
      </c>
    </row>
    <row r="503" spans="1:11" customFormat="1" x14ac:dyDescent="0.25">
      <c r="A503" t="str">
        <f t="shared" si="64"/>
        <v>11</v>
      </c>
      <c r="B503" t="s">
        <v>237</v>
      </c>
      <c r="C503" t="str">
        <f t="shared" si="67"/>
        <v>015</v>
      </c>
      <c r="D503" t="s">
        <v>252</v>
      </c>
      <c r="E503" t="str">
        <f t="shared" ref="E503:E532" si="72">"04"</f>
        <v>04</v>
      </c>
      <c r="F503" t="str">
        <f>"001"</f>
        <v>001</v>
      </c>
      <c r="G503" t="str">
        <f>""</f>
        <v/>
      </c>
      <c r="H503" t="s">
        <v>1</v>
      </c>
      <c r="I503" t="s">
        <v>1286</v>
      </c>
      <c r="J503" t="s">
        <v>4547</v>
      </c>
      <c r="K503" t="str">
        <f t="shared" si="69"/>
        <v>11130</v>
      </c>
    </row>
    <row r="504" spans="1:11" customFormat="1" x14ac:dyDescent="0.25">
      <c r="A504" t="str">
        <f t="shared" si="64"/>
        <v>11</v>
      </c>
      <c r="B504" t="s">
        <v>237</v>
      </c>
      <c r="C504" t="str">
        <f t="shared" si="67"/>
        <v>015</v>
      </c>
      <c r="D504" t="s">
        <v>252</v>
      </c>
      <c r="E504" t="str">
        <f t="shared" si="72"/>
        <v>04</v>
      </c>
      <c r="F504" t="str">
        <f>"001"</f>
        <v>001</v>
      </c>
      <c r="G504" t="str">
        <f>""</f>
        <v/>
      </c>
      <c r="H504" t="s">
        <v>0</v>
      </c>
      <c r="I504" t="s">
        <v>1286</v>
      </c>
      <c r="J504" t="s">
        <v>4547</v>
      </c>
      <c r="K504" t="str">
        <f t="shared" si="69"/>
        <v>11130</v>
      </c>
    </row>
    <row r="505" spans="1:11" customFormat="1" x14ac:dyDescent="0.25">
      <c r="A505" t="str">
        <f t="shared" si="64"/>
        <v>11</v>
      </c>
      <c r="B505" t="s">
        <v>237</v>
      </c>
      <c r="C505" t="str">
        <f t="shared" si="67"/>
        <v>015</v>
      </c>
      <c r="D505" t="s">
        <v>252</v>
      </c>
      <c r="E505" t="str">
        <f t="shared" si="72"/>
        <v>04</v>
      </c>
      <c r="F505" t="str">
        <f>"002"</f>
        <v>002</v>
      </c>
      <c r="G505" t="str">
        <f>""</f>
        <v/>
      </c>
      <c r="H505" t="s">
        <v>1</v>
      </c>
      <c r="I505" t="s">
        <v>1403</v>
      </c>
      <c r="J505" t="s">
        <v>4548</v>
      </c>
      <c r="K505" t="str">
        <f t="shared" si="69"/>
        <v>11130</v>
      </c>
    </row>
    <row r="506" spans="1:11" customFormat="1" x14ac:dyDescent="0.25">
      <c r="A506" t="str">
        <f t="shared" si="64"/>
        <v>11</v>
      </c>
      <c r="B506" t="s">
        <v>237</v>
      </c>
      <c r="C506" t="str">
        <f t="shared" si="67"/>
        <v>015</v>
      </c>
      <c r="D506" t="s">
        <v>252</v>
      </c>
      <c r="E506" t="str">
        <f t="shared" si="72"/>
        <v>04</v>
      </c>
      <c r="F506" t="str">
        <f>"002"</f>
        <v>002</v>
      </c>
      <c r="G506" t="str">
        <f>""</f>
        <v/>
      </c>
      <c r="H506" t="s">
        <v>0</v>
      </c>
      <c r="I506" t="s">
        <v>1403</v>
      </c>
      <c r="J506" t="s">
        <v>4548</v>
      </c>
      <c r="K506" t="str">
        <f t="shared" si="69"/>
        <v>11130</v>
      </c>
    </row>
    <row r="507" spans="1:11" customFormat="1" x14ac:dyDescent="0.25">
      <c r="A507" t="str">
        <f t="shared" si="64"/>
        <v>11</v>
      </c>
      <c r="B507" t="s">
        <v>237</v>
      </c>
      <c r="C507" t="str">
        <f t="shared" si="67"/>
        <v>015</v>
      </c>
      <c r="D507" t="s">
        <v>252</v>
      </c>
      <c r="E507" t="str">
        <f t="shared" si="72"/>
        <v>04</v>
      </c>
      <c r="F507" t="str">
        <f>"003"</f>
        <v>003</v>
      </c>
      <c r="G507" t="str">
        <f>""</f>
        <v/>
      </c>
      <c r="H507" t="s">
        <v>1</v>
      </c>
      <c r="I507" t="s">
        <v>1404</v>
      </c>
      <c r="J507" t="s">
        <v>4549</v>
      </c>
      <c r="K507" t="str">
        <f t="shared" si="69"/>
        <v>11130</v>
      </c>
    </row>
    <row r="508" spans="1:11" customFormat="1" x14ac:dyDescent="0.25">
      <c r="A508" t="str">
        <f t="shared" si="64"/>
        <v>11</v>
      </c>
      <c r="B508" t="s">
        <v>237</v>
      </c>
      <c r="C508" t="str">
        <f t="shared" si="67"/>
        <v>015</v>
      </c>
      <c r="D508" t="s">
        <v>252</v>
      </c>
      <c r="E508" t="str">
        <f t="shared" si="72"/>
        <v>04</v>
      </c>
      <c r="F508" t="str">
        <f>"003"</f>
        <v>003</v>
      </c>
      <c r="G508" t="str">
        <f>""</f>
        <v/>
      </c>
      <c r="H508" t="s">
        <v>0</v>
      </c>
      <c r="I508" t="s">
        <v>1404</v>
      </c>
      <c r="J508" t="s">
        <v>4549</v>
      </c>
      <c r="K508" t="str">
        <f t="shared" si="69"/>
        <v>11130</v>
      </c>
    </row>
    <row r="509" spans="1:11" customFormat="1" x14ac:dyDescent="0.25">
      <c r="A509" t="str">
        <f t="shared" si="64"/>
        <v>11</v>
      </c>
      <c r="B509" t="s">
        <v>237</v>
      </c>
      <c r="C509" t="str">
        <f t="shared" si="67"/>
        <v>015</v>
      </c>
      <c r="D509" t="s">
        <v>252</v>
      </c>
      <c r="E509" t="str">
        <f t="shared" si="72"/>
        <v>04</v>
      </c>
      <c r="F509" t="str">
        <f>"004"</f>
        <v>004</v>
      </c>
      <c r="G509" t="str">
        <f>""</f>
        <v/>
      </c>
      <c r="H509" t="s">
        <v>1</v>
      </c>
      <c r="I509" t="s">
        <v>1405</v>
      </c>
      <c r="J509" t="s">
        <v>4550</v>
      </c>
      <c r="K509" t="str">
        <f t="shared" si="69"/>
        <v>11130</v>
      </c>
    </row>
    <row r="510" spans="1:11" customFormat="1" x14ac:dyDescent="0.25">
      <c r="A510" t="str">
        <f t="shared" si="64"/>
        <v>11</v>
      </c>
      <c r="B510" t="s">
        <v>237</v>
      </c>
      <c r="C510" t="str">
        <f t="shared" si="67"/>
        <v>015</v>
      </c>
      <c r="D510" t="s">
        <v>252</v>
      </c>
      <c r="E510" t="str">
        <f t="shared" si="72"/>
        <v>04</v>
      </c>
      <c r="F510" t="str">
        <f>"004"</f>
        <v>004</v>
      </c>
      <c r="G510" t="str">
        <f>""</f>
        <v/>
      </c>
      <c r="H510" t="s">
        <v>0</v>
      </c>
      <c r="I510" t="s">
        <v>1405</v>
      </c>
      <c r="J510" t="s">
        <v>4550</v>
      </c>
      <c r="K510" t="str">
        <f t="shared" si="69"/>
        <v>11130</v>
      </c>
    </row>
    <row r="511" spans="1:11" customFormat="1" x14ac:dyDescent="0.25">
      <c r="A511" t="str">
        <f t="shared" si="64"/>
        <v>11</v>
      </c>
      <c r="B511" t="s">
        <v>237</v>
      </c>
      <c r="C511" t="str">
        <f t="shared" si="67"/>
        <v>015</v>
      </c>
      <c r="D511" t="s">
        <v>252</v>
      </c>
      <c r="E511" t="str">
        <f t="shared" si="72"/>
        <v>04</v>
      </c>
      <c r="F511" t="str">
        <f>"005"</f>
        <v>005</v>
      </c>
      <c r="G511" t="str">
        <f>""</f>
        <v/>
      </c>
      <c r="H511" t="s">
        <v>1</v>
      </c>
      <c r="I511" t="s">
        <v>1406</v>
      </c>
      <c r="J511" t="s">
        <v>4551</v>
      </c>
      <c r="K511" t="str">
        <f t="shared" si="69"/>
        <v>11130</v>
      </c>
    </row>
    <row r="512" spans="1:11" customFormat="1" x14ac:dyDescent="0.25">
      <c r="A512" t="str">
        <f t="shared" si="64"/>
        <v>11</v>
      </c>
      <c r="B512" t="s">
        <v>237</v>
      </c>
      <c r="C512" t="str">
        <f t="shared" si="67"/>
        <v>015</v>
      </c>
      <c r="D512" t="s">
        <v>252</v>
      </c>
      <c r="E512" t="str">
        <f t="shared" si="72"/>
        <v>04</v>
      </c>
      <c r="F512" t="str">
        <f>"005"</f>
        <v>005</v>
      </c>
      <c r="G512" t="str">
        <f>""</f>
        <v/>
      </c>
      <c r="H512" t="s">
        <v>0</v>
      </c>
      <c r="I512" t="s">
        <v>1406</v>
      </c>
      <c r="J512" t="s">
        <v>4551</v>
      </c>
      <c r="K512" t="str">
        <f t="shared" si="69"/>
        <v>11130</v>
      </c>
    </row>
    <row r="513" spans="1:11" customFormat="1" x14ac:dyDescent="0.25">
      <c r="A513" t="str">
        <f t="shared" si="64"/>
        <v>11</v>
      </c>
      <c r="B513" t="s">
        <v>237</v>
      </c>
      <c r="C513" t="str">
        <f t="shared" si="67"/>
        <v>015</v>
      </c>
      <c r="D513" t="s">
        <v>252</v>
      </c>
      <c r="E513" t="str">
        <f t="shared" si="72"/>
        <v>04</v>
      </c>
      <c r="F513" t="str">
        <f>"006"</f>
        <v>006</v>
      </c>
      <c r="G513" t="str">
        <f>""</f>
        <v/>
      </c>
      <c r="H513" t="s">
        <v>3</v>
      </c>
      <c r="I513" t="s">
        <v>1407</v>
      </c>
      <c r="J513" t="s">
        <v>4552</v>
      </c>
      <c r="K513" t="str">
        <f t="shared" si="69"/>
        <v>11130</v>
      </c>
    </row>
    <row r="514" spans="1:11" customFormat="1" x14ac:dyDescent="0.25">
      <c r="A514" t="str">
        <f t="shared" si="64"/>
        <v>11</v>
      </c>
      <c r="B514" t="s">
        <v>237</v>
      </c>
      <c r="C514" t="str">
        <f t="shared" si="67"/>
        <v>015</v>
      </c>
      <c r="D514" t="s">
        <v>252</v>
      </c>
      <c r="E514" t="str">
        <f t="shared" si="72"/>
        <v>04</v>
      </c>
      <c r="F514" t="str">
        <f>"007"</f>
        <v>007</v>
      </c>
      <c r="G514" t="str">
        <f>""</f>
        <v/>
      </c>
      <c r="H514" t="s">
        <v>1</v>
      </c>
      <c r="I514" t="s">
        <v>1408</v>
      </c>
      <c r="J514" t="s">
        <v>4553</v>
      </c>
      <c r="K514" t="str">
        <f t="shared" si="69"/>
        <v>11130</v>
      </c>
    </row>
    <row r="515" spans="1:11" customFormat="1" x14ac:dyDescent="0.25">
      <c r="A515" t="str">
        <f t="shared" ref="A515:A578" si="73">"11"</f>
        <v>11</v>
      </c>
      <c r="B515" t="s">
        <v>237</v>
      </c>
      <c r="C515" t="str">
        <f t="shared" si="67"/>
        <v>015</v>
      </c>
      <c r="D515" t="s">
        <v>252</v>
      </c>
      <c r="E515" t="str">
        <f t="shared" si="72"/>
        <v>04</v>
      </c>
      <c r="F515" t="str">
        <f>"007"</f>
        <v>007</v>
      </c>
      <c r="G515" t="str">
        <f>""</f>
        <v/>
      </c>
      <c r="H515" t="s">
        <v>0</v>
      </c>
      <c r="I515" t="s">
        <v>1408</v>
      </c>
      <c r="J515" t="s">
        <v>4553</v>
      </c>
      <c r="K515" t="str">
        <f t="shared" si="69"/>
        <v>11130</v>
      </c>
    </row>
    <row r="516" spans="1:11" customFormat="1" x14ac:dyDescent="0.25">
      <c r="A516" t="str">
        <f t="shared" si="73"/>
        <v>11</v>
      </c>
      <c r="B516" t="s">
        <v>237</v>
      </c>
      <c r="C516" t="str">
        <f t="shared" si="67"/>
        <v>015</v>
      </c>
      <c r="D516" t="s">
        <v>252</v>
      </c>
      <c r="E516" t="str">
        <f t="shared" si="72"/>
        <v>04</v>
      </c>
      <c r="F516" t="str">
        <f>"008"</f>
        <v>008</v>
      </c>
      <c r="G516" t="str">
        <f>""</f>
        <v/>
      </c>
      <c r="H516" t="s">
        <v>1</v>
      </c>
      <c r="I516" t="s">
        <v>1409</v>
      </c>
      <c r="J516" t="s">
        <v>4554</v>
      </c>
      <c r="K516" t="str">
        <f t="shared" si="69"/>
        <v>11130</v>
      </c>
    </row>
    <row r="517" spans="1:11" customFormat="1" x14ac:dyDescent="0.25">
      <c r="A517" t="str">
        <f t="shared" si="73"/>
        <v>11</v>
      </c>
      <c r="B517" t="s">
        <v>237</v>
      </c>
      <c r="C517" t="str">
        <f t="shared" si="67"/>
        <v>015</v>
      </c>
      <c r="D517" t="s">
        <v>252</v>
      </c>
      <c r="E517" t="str">
        <f t="shared" si="72"/>
        <v>04</v>
      </c>
      <c r="F517" t="str">
        <f>"008"</f>
        <v>008</v>
      </c>
      <c r="G517" t="str">
        <f>""</f>
        <v/>
      </c>
      <c r="H517" t="s">
        <v>0</v>
      </c>
      <c r="I517" t="s">
        <v>1409</v>
      </c>
      <c r="J517" t="s">
        <v>4554</v>
      </c>
      <c r="K517" t="str">
        <f t="shared" si="69"/>
        <v>11130</v>
      </c>
    </row>
    <row r="518" spans="1:11" customFormat="1" x14ac:dyDescent="0.25">
      <c r="A518" t="str">
        <f t="shared" si="73"/>
        <v>11</v>
      </c>
      <c r="B518" t="s">
        <v>237</v>
      </c>
      <c r="C518" t="str">
        <f t="shared" si="67"/>
        <v>015</v>
      </c>
      <c r="D518" t="s">
        <v>252</v>
      </c>
      <c r="E518" t="str">
        <f t="shared" si="72"/>
        <v>04</v>
      </c>
      <c r="F518" t="str">
        <f>"009"</f>
        <v>009</v>
      </c>
      <c r="G518" t="str">
        <f>""</f>
        <v/>
      </c>
      <c r="H518" t="s">
        <v>1</v>
      </c>
      <c r="I518" t="s">
        <v>1410</v>
      </c>
      <c r="J518" t="s">
        <v>4555</v>
      </c>
      <c r="K518" t="str">
        <f t="shared" si="69"/>
        <v>11130</v>
      </c>
    </row>
    <row r="519" spans="1:11" customFormat="1" x14ac:dyDescent="0.25">
      <c r="A519" t="str">
        <f t="shared" si="73"/>
        <v>11</v>
      </c>
      <c r="B519" t="s">
        <v>237</v>
      </c>
      <c r="C519" t="str">
        <f t="shared" si="67"/>
        <v>015</v>
      </c>
      <c r="D519" t="s">
        <v>252</v>
      </c>
      <c r="E519" t="str">
        <f t="shared" si="72"/>
        <v>04</v>
      </c>
      <c r="F519" t="str">
        <f>"009"</f>
        <v>009</v>
      </c>
      <c r="G519" t="str">
        <f>""</f>
        <v/>
      </c>
      <c r="H519" t="s">
        <v>0</v>
      </c>
      <c r="I519" t="s">
        <v>1410</v>
      </c>
      <c r="J519" t="s">
        <v>4555</v>
      </c>
      <c r="K519" t="str">
        <f t="shared" si="69"/>
        <v>11130</v>
      </c>
    </row>
    <row r="520" spans="1:11" customFormat="1" x14ac:dyDescent="0.25">
      <c r="A520" t="str">
        <f t="shared" si="73"/>
        <v>11</v>
      </c>
      <c r="B520" t="s">
        <v>237</v>
      </c>
      <c r="C520" t="str">
        <f t="shared" si="67"/>
        <v>015</v>
      </c>
      <c r="D520" t="s">
        <v>252</v>
      </c>
      <c r="E520" t="str">
        <f t="shared" si="72"/>
        <v>04</v>
      </c>
      <c r="F520" t="str">
        <f>"010"</f>
        <v>010</v>
      </c>
      <c r="G520" t="str">
        <f>""</f>
        <v/>
      </c>
      <c r="H520" t="s">
        <v>1</v>
      </c>
      <c r="I520" t="s">
        <v>1411</v>
      </c>
      <c r="J520" t="s">
        <v>4556</v>
      </c>
      <c r="K520" t="str">
        <f t="shared" si="69"/>
        <v>11130</v>
      </c>
    </row>
    <row r="521" spans="1:11" customFormat="1" x14ac:dyDescent="0.25">
      <c r="A521" t="str">
        <f t="shared" si="73"/>
        <v>11</v>
      </c>
      <c r="B521" t="s">
        <v>237</v>
      </c>
      <c r="C521" t="str">
        <f t="shared" si="67"/>
        <v>015</v>
      </c>
      <c r="D521" t="s">
        <v>252</v>
      </c>
      <c r="E521" t="str">
        <f t="shared" si="72"/>
        <v>04</v>
      </c>
      <c r="F521" t="str">
        <f>"010"</f>
        <v>010</v>
      </c>
      <c r="G521" t="str">
        <f>""</f>
        <v/>
      </c>
      <c r="H521" t="s">
        <v>0</v>
      </c>
      <c r="I521" t="s">
        <v>1411</v>
      </c>
      <c r="J521" t="s">
        <v>4556</v>
      </c>
      <c r="K521" t="str">
        <f t="shared" si="69"/>
        <v>11130</v>
      </c>
    </row>
    <row r="522" spans="1:11" customFormat="1" x14ac:dyDescent="0.25">
      <c r="A522" t="str">
        <f t="shared" si="73"/>
        <v>11</v>
      </c>
      <c r="B522" t="s">
        <v>237</v>
      </c>
      <c r="C522" t="str">
        <f t="shared" si="67"/>
        <v>015</v>
      </c>
      <c r="D522" t="s">
        <v>252</v>
      </c>
      <c r="E522" t="str">
        <f t="shared" si="72"/>
        <v>04</v>
      </c>
      <c r="F522" t="str">
        <f>"011"</f>
        <v>011</v>
      </c>
      <c r="G522" t="str">
        <f>""</f>
        <v/>
      </c>
      <c r="H522" t="s">
        <v>3</v>
      </c>
      <c r="I522" t="s">
        <v>1407</v>
      </c>
      <c r="J522" t="s">
        <v>4552</v>
      </c>
      <c r="K522" t="str">
        <f t="shared" si="69"/>
        <v>11130</v>
      </c>
    </row>
    <row r="523" spans="1:11" customFormat="1" x14ac:dyDescent="0.25">
      <c r="A523" t="str">
        <f t="shared" si="73"/>
        <v>11</v>
      </c>
      <c r="B523" t="s">
        <v>237</v>
      </c>
      <c r="C523" t="str">
        <f t="shared" si="67"/>
        <v>015</v>
      </c>
      <c r="D523" t="s">
        <v>252</v>
      </c>
      <c r="E523" t="str">
        <f t="shared" si="72"/>
        <v>04</v>
      </c>
      <c r="F523" t="str">
        <f>"012"</f>
        <v>012</v>
      </c>
      <c r="G523" t="str">
        <f>""</f>
        <v/>
      </c>
      <c r="H523" t="s">
        <v>1</v>
      </c>
      <c r="I523" t="s">
        <v>1409</v>
      </c>
      <c r="J523" t="s">
        <v>4554</v>
      </c>
      <c r="K523" t="str">
        <f t="shared" si="69"/>
        <v>11130</v>
      </c>
    </row>
    <row r="524" spans="1:11" customFormat="1" x14ac:dyDescent="0.25">
      <c r="A524" t="str">
        <f t="shared" si="73"/>
        <v>11</v>
      </c>
      <c r="B524" t="s">
        <v>237</v>
      </c>
      <c r="C524" t="str">
        <f t="shared" ref="C524:C564" si="74">"015"</f>
        <v>015</v>
      </c>
      <c r="D524" t="s">
        <v>252</v>
      </c>
      <c r="E524" t="str">
        <f t="shared" si="72"/>
        <v>04</v>
      </c>
      <c r="F524" t="str">
        <f>"012"</f>
        <v>012</v>
      </c>
      <c r="G524" t="str">
        <f>""</f>
        <v/>
      </c>
      <c r="H524" t="s">
        <v>0</v>
      </c>
      <c r="I524" t="s">
        <v>1409</v>
      </c>
      <c r="J524" t="s">
        <v>4554</v>
      </c>
      <c r="K524" t="str">
        <f t="shared" ref="K524:K532" si="75">"11130"</f>
        <v>11130</v>
      </c>
    </row>
    <row r="525" spans="1:11" customFormat="1" x14ac:dyDescent="0.25">
      <c r="A525" t="str">
        <f t="shared" si="73"/>
        <v>11</v>
      </c>
      <c r="B525" t="s">
        <v>237</v>
      </c>
      <c r="C525" t="str">
        <f t="shared" si="74"/>
        <v>015</v>
      </c>
      <c r="D525" t="s">
        <v>252</v>
      </c>
      <c r="E525" t="str">
        <f t="shared" si="72"/>
        <v>04</v>
      </c>
      <c r="F525" t="str">
        <f>"013"</f>
        <v>013</v>
      </c>
      <c r="G525" t="str">
        <f>""</f>
        <v/>
      </c>
      <c r="H525" t="s">
        <v>1</v>
      </c>
      <c r="I525" t="s">
        <v>1412</v>
      </c>
      <c r="J525" t="s">
        <v>4557</v>
      </c>
      <c r="K525" t="str">
        <f t="shared" si="75"/>
        <v>11130</v>
      </c>
    </row>
    <row r="526" spans="1:11" customFormat="1" x14ac:dyDescent="0.25">
      <c r="A526" t="str">
        <f t="shared" si="73"/>
        <v>11</v>
      </c>
      <c r="B526" t="s">
        <v>237</v>
      </c>
      <c r="C526" t="str">
        <f t="shared" si="74"/>
        <v>015</v>
      </c>
      <c r="D526" t="s">
        <v>252</v>
      </c>
      <c r="E526" t="str">
        <f t="shared" si="72"/>
        <v>04</v>
      </c>
      <c r="F526" t="str">
        <f>"013"</f>
        <v>013</v>
      </c>
      <c r="G526" t="str">
        <f>""</f>
        <v/>
      </c>
      <c r="H526" t="s">
        <v>0</v>
      </c>
      <c r="I526" t="s">
        <v>1412</v>
      </c>
      <c r="J526" t="s">
        <v>4557</v>
      </c>
      <c r="K526" t="str">
        <f t="shared" si="75"/>
        <v>11130</v>
      </c>
    </row>
    <row r="527" spans="1:11" customFormat="1" x14ac:dyDescent="0.25">
      <c r="A527" t="str">
        <f t="shared" si="73"/>
        <v>11</v>
      </c>
      <c r="B527" t="s">
        <v>237</v>
      </c>
      <c r="C527" t="str">
        <f t="shared" si="74"/>
        <v>015</v>
      </c>
      <c r="D527" t="s">
        <v>252</v>
      </c>
      <c r="E527" t="str">
        <f t="shared" si="72"/>
        <v>04</v>
      </c>
      <c r="F527" t="str">
        <f>"014"</f>
        <v>014</v>
      </c>
      <c r="G527" t="str">
        <f>""</f>
        <v/>
      </c>
      <c r="H527" t="s">
        <v>3</v>
      </c>
      <c r="I527" t="s">
        <v>1286</v>
      </c>
      <c r="J527" t="s">
        <v>4547</v>
      </c>
      <c r="K527" t="str">
        <f t="shared" si="75"/>
        <v>11130</v>
      </c>
    </row>
    <row r="528" spans="1:11" customFormat="1" x14ac:dyDescent="0.25">
      <c r="A528" t="str">
        <f t="shared" si="73"/>
        <v>11</v>
      </c>
      <c r="B528" t="s">
        <v>237</v>
      </c>
      <c r="C528" t="str">
        <f t="shared" si="74"/>
        <v>015</v>
      </c>
      <c r="D528" t="s">
        <v>252</v>
      </c>
      <c r="E528" t="str">
        <f t="shared" si="72"/>
        <v>04</v>
      </c>
      <c r="F528" t="str">
        <f>"015"</f>
        <v>015</v>
      </c>
      <c r="G528" t="str">
        <f>""</f>
        <v/>
      </c>
      <c r="H528" t="s">
        <v>1</v>
      </c>
      <c r="I528" t="s">
        <v>1413</v>
      </c>
      <c r="J528" t="s">
        <v>4558</v>
      </c>
      <c r="K528" t="str">
        <f t="shared" si="75"/>
        <v>11130</v>
      </c>
    </row>
    <row r="529" spans="1:11" customFormat="1" x14ac:dyDescent="0.25">
      <c r="A529" t="str">
        <f t="shared" si="73"/>
        <v>11</v>
      </c>
      <c r="B529" t="s">
        <v>237</v>
      </c>
      <c r="C529" t="str">
        <f t="shared" si="74"/>
        <v>015</v>
      </c>
      <c r="D529" t="s">
        <v>252</v>
      </c>
      <c r="E529" t="str">
        <f t="shared" si="72"/>
        <v>04</v>
      </c>
      <c r="F529" t="str">
        <f>"015"</f>
        <v>015</v>
      </c>
      <c r="G529" t="str">
        <f>""</f>
        <v/>
      </c>
      <c r="H529" t="s">
        <v>0</v>
      </c>
      <c r="I529" t="s">
        <v>1413</v>
      </c>
      <c r="J529" t="s">
        <v>4558</v>
      </c>
      <c r="K529" t="str">
        <f t="shared" si="75"/>
        <v>11130</v>
      </c>
    </row>
    <row r="530" spans="1:11" customFormat="1" x14ac:dyDescent="0.25">
      <c r="A530" t="str">
        <f t="shared" si="73"/>
        <v>11</v>
      </c>
      <c r="B530" t="s">
        <v>237</v>
      </c>
      <c r="C530" t="str">
        <f t="shared" si="74"/>
        <v>015</v>
      </c>
      <c r="D530" t="s">
        <v>252</v>
      </c>
      <c r="E530" t="str">
        <f t="shared" si="72"/>
        <v>04</v>
      </c>
      <c r="F530" t="str">
        <f>"016"</f>
        <v>016</v>
      </c>
      <c r="G530" t="str">
        <f>""</f>
        <v/>
      </c>
      <c r="H530" t="s">
        <v>1</v>
      </c>
      <c r="I530" t="s">
        <v>1408</v>
      </c>
      <c r="J530" t="s">
        <v>4553</v>
      </c>
      <c r="K530" t="str">
        <f t="shared" si="75"/>
        <v>11130</v>
      </c>
    </row>
    <row r="531" spans="1:11" customFormat="1" x14ac:dyDescent="0.25">
      <c r="A531" t="str">
        <f t="shared" si="73"/>
        <v>11</v>
      </c>
      <c r="B531" t="s">
        <v>237</v>
      </c>
      <c r="C531" t="str">
        <f t="shared" si="74"/>
        <v>015</v>
      </c>
      <c r="D531" t="s">
        <v>252</v>
      </c>
      <c r="E531" t="str">
        <f t="shared" si="72"/>
        <v>04</v>
      </c>
      <c r="F531" t="str">
        <f>"016"</f>
        <v>016</v>
      </c>
      <c r="G531" t="str">
        <f>""</f>
        <v/>
      </c>
      <c r="H531" t="s">
        <v>0</v>
      </c>
      <c r="I531" t="s">
        <v>1408</v>
      </c>
      <c r="J531" t="s">
        <v>4553</v>
      </c>
      <c r="K531" t="str">
        <f t="shared" si="75"/>
        <v>11130</v>
      </c>
    </row>
    <row r="532" spans="1:11" customFormat="1" x14ac:dyDescent="0.25">
      <c r="A532" t="str">
        <f t="shared" si="73"/>
        <v>11</v>
      </c>
      <c r="B532" t="s">
        <v>237</v>
      </c>
      <c r="C532" t="str">
        <f t="shared" si="74"/>
        <v>015</v>
      </c>
      <c r="D532" t="s">
        <v>252</v>
      </c>
      <c r="E532" t="str">
        <f t="shared" si="72"/>
        <v>04</v>
      </c>
      <c r="F532" t="str">
        <f>"017"</f>
        <v>017</v>
      </c>
      <c r="G532" t="str">
        <f>""</f>
        <v/>
      </c>
      <c r="H532" t="s">
        <v>3</v>
      </c>
      <c r="I532" t="s">
        <v>1413</v>
      </c>
      <c r="J532" t="s">
        <v>4558</v>
      </c>
      <c r="K532" t="str">
        <f t="shared" si="75"/>
        <v>11130</v>
      </c>
    </row>
    <row r="533" spans="1:11" customFormat="1" x14ac:dyDescent="0.25">
      <c r="A533" t="str">
        <f t="shared" si="73"/>
        <v>11</v>
      </c>
      <c r="B533" t="s">
        <v>237</v>
      </c>
      <c r="C533" t="str">
        <f t="shared" si="74"/>
        <v>015</v>
      </c>
      <c r="D533" t="s">
        <v>252</v>
      </c>
      <c r="E533" t="str">
        <f t="shared" ref="E533:E564" si="76">"05"</f>
        <v>05</v>
      </c>
      <c r="F533" t="str">
        <f>"001"</f>
        <v>001</v>
      </c>
      <c r="G533" t="str">
        <f>""</f>
        <v/>
      </c>
      <c r="H533" t="s">
        <v>1</v>
      </c>
      <c r="I533" t="s">
        <v>1414</v>
      </c>
      <c r="J533" t="s">
        <v>4559</v>
      </c>
      <c r="K533" t="str">
        <f>"11139"</f>
        <v>11139</v>
      </c>
    </row>
    <row r="534" spans="1:11" customFormat="1" x14ac:dyDescent="0.25">
      <c r="A534" t="str">
        <f t="shared" si="73"/>
        <v>11</v>
      </c>
      <c r="B534" t="s">
        <v>237</v>
      </c>
      <c r="C534" t="str">
        <f t="shared" si="74"/>
        <v>015</v>
      </c>
      <c r="D534" t="s">
        <v>252</v>
      </c>
      <c r="E534" t="str">
        <f t="shared" si="76"/>
        <v>05</v>
      </c>
      <c r="F534" t="str">
        <f>"001"</f>
        <v>001</v>
      </c>
      <c r="G534" t="str">
        <f>""</f>
        <v/>
      </c>
      <c r="H534" t="s">
        <v>0</v>
      </c>
      <c r="I534" t="s">
        <v>1414</v>
      </c>
      <c r="J534" t="s">
        <v>4559</v>
      </c>
      <c r="K534" t="str">
        <f>"11139"</f>
        <v>11139</v>
      </c>
    </row>
    <row r="535" spans="1:11" customFormat="1" x14ac:dyDescent="0.25">
      <c r="A535" t="str">
        <f t="shared" si="73"/>
        <v>11</v>
      </c>
      <c r="B535" t="s">
        <v>237</v>
      </c>
      <c r="C535" t="str">
        <f t="shared" si="74"/>
        <v>015</v>
      </c>
      <c r="D535" t="s">
        <v>252</v>
      </c>
      <c r="E535" t="str">
        <f t="shared" si="76"/>
        <v>05</v>
      </c>
      <c r="F535" t="str">
        <f>"002"</f>
        <v>002</v>
      </c>
      <c r="G535" t="str">
        <f>""</f>
        <v/>
      </c>
      <c r="H535" t="s">
        <v>1</v>
      </c>
      <c r="I535" t="s">
        <v>1411</v>
      </c>
      <c r="J535" t="s">
        <v>4556</v>
      </c>
      <c r="K535" t="str">
        <f t="shared" ref="K535:K564" si="77">"11130"</f>
        <v>11130</v>
      </c>
    </row>
    <row r="536" spans="1:11" customFormat="1" x14ac:dyDescent="0.25">
      <c r="A536" t="str">
        <f t="shared" si="73"/>
        <v>11</v>
      </c>
      <c r="B536" t="s">
        <v>237</v>
      </c>
      <c r="C536" t="str">
        <f t="shared" si="74"/>
        <v>015</v>
      </c>
      <c r="D536" t="s">
        <v>252</v>
      </c>
      <c r="E536" t="str">
        <f t="shared" si="76"/>
        <v>05</v>
      </c>
      <c r="F536" t="str">
        <f>"002"</f>
        <v>002</v>
      </c>
      <c r="G536" t="str">
        <f>""</f>
        <v/>
      </c>
      <c r="H536" t="s">
        <v>0</v>
      </c>
      <c r="I536" t="s">
        <v>1411</v>
      </c>
      <c r="J536" t="s">
        <v>4556</v>
      </c>
      <c r="K536" t="str">
        <f t="shared" si="77"/>
        <v>11130</v>
      </c>
    </row>
    <row r="537" spans="1:11" customFormat="1" x14ac:dyDescent="0.25">
      <c r="A537" t="str">
        <f t="shared" si="73"/>
        <v>11</v>
      </c>
      <c r="B537" t="s">
        <v>237</v>
      </c>
      <c r="C537" t="str">
        <f t="shared" si="74"/>
        <v>015</v>
      </c>
      <c r="D537" t="s">
        <v>252</v>
      </c>
      <c r="E537" t="str">
        <f t="shared" si="76"/>
        <v>05</v>
      </c>
      <c r="F537" t="str">
        <f>"003"</f>
        <v>003</v>
      </c>
      <c r="G537" t="str">
        <f>""</f>
        <v/>
      </c>
      <c r="H537" t="s">
        <v>1</v>
      </c>
      <c r="I537" t="s">
        <v>1411</v>
      </c>
      <c r="J537" t="s">
        <v>4556</v>
      </c>
      <c r="K537" t="str">
        <f t="shared" si="77"/>
        <v>11130</v>
      </c>
    </row>
    <row r="538" spans="1:11" customFormat="1" x14ac:dyDescent="0.25">
      <c r="A538" t="str">
        <f t="shared" si="73"/>
        <v>11</v>
      </c>
      <c r="B538" t="s">
        <v>237</v>
      </c>
      <c r="C538" t="str">
        <f t="shared" si="74"/>
        <v>015</v>
      </c>
      <c r="D538" t="s">
        <v>252</v>
      </c>
      <c r="E538" t="str">
        <f t="shared" si="76"/>
        <v>05</v>
      </c>
      <c r="F538" t="str">
        <f>"003"</f>
        <v>003</v>
      </c>
      <c r="G538" t="str">
        <f>""</f>
        <v/>
      </c>
      <c r="H538" t="s">
        <v>0</v>
      </c>
      <c r="I538" t="s">
        <v>1411</v>
      </c>
      <c r="J538" t="s">
        <v>4556</v>
      </c>
      <c r="K538" t="str">
        <f t="shared" si="77"/>
        <v>11130</v>
      </c>
    </row>
    <row r="539" spans="1:11" customFormat="1" x14ac:dyDescent="0.25">
      <c r="A539" t="str">
        <f t="shared" si="73"/>
        <v>11</v>
      </c>
      <c r="B539" t="s">
        <v>237</v>
      </c>
      <c r="C539" t="str">
        <f t="shared" si="74"/>
        <v>015</v>
      </c>
      <c r="D539" t="s">
        <v>252</v>
      </c>
      <c r="E539" t="str">
        <f t="shared" si="76"/>
        <v>05</v>
      </c>
      <c r="F539" t="str">
        <f>"004"</f>
        <v>004</v>
      </c>
      <c r="G539" t="str">
        <f>""</f>
        <v/>
      </c>
      <c r="H539" t="s">
        <v>1</v>
      </c>
      <c r="I539" t="s">
        <v>1400</v>
      </c>
      <c r="J539" t="s">
        <v>4543</v>
      </c>
      <c r="K539" t="str">
        <f t="shared" si="77"/>
        <v>11130</v>
      </c>
    </row>
    <row r="540" spans="1:11" customFormat="1" x14ac:dyDescent="0.25">
      <c r="A540" t="str">
        <f t="shared" si="73"/>
        <v>11</v>
      </c>
      <c r="B540" t="s">
        <v>237</v>
      </c>
      <c r="C540" t="str">
        <f t="shared" si="74"/>
        <v>015</v>
      </c>
      <c r="D540" t="s">
        <v>252</v>
      </c>
      <c r="E540" t="str">
        <f t="shared" si="76"/>
        <v>05</v>
      </c>
      <c r="F540" t="str">
        <f>"004"</f>
        <v>004</v>
      </c>
      <c r="G540" t="str">
        <f>""</f>
        <v/>
      </c>
      <c r="H540" t="s">
        <v>0</v>
      </c>
      <c r="I540" t="s">
        <v>1400</v>
      </c>
      <c r="J540" t="s">
        <v>4543</v>
      </c>
      <c r="K540" t="str">
        <f t="shared" si="77"/>
        <v>11130</v>
      </c>
    </row>
    <row r="541" spans="1:11" customFormat="1" x14ac:dyDescent="0.25">
      <c r="A541" t="str">
        <f t="shared" si="73"/>
        <v>11</v>
      </c>
      <c r="B541" t="s">
        <v>237</v>
      </c>
      <c r="C541" t="str">
        <f t="shared" si="74"/>
        <v>015</v>
      </c>
      <c r="D541" t="s">
        <v>252</v>
      </c>
      <c r="E541" t="str">
        <f t="shared" si="76"/>
        <v>05</v>
      </c>
      <c r="F541" t="str">
        <f>"005"</f>
        <v>005</v>
      </c>
      <c r="G541" t="str">
        <f>""</f>
        <v/>
      </c>
      <c r="H541" t="s">
        <v>1</v>
      </c>
      <c r="I541" t="s">
        <v>1415</v>
      </c>
      <c r="J541" t="s">
        <v>4560</v>
      </c>
      <c r="K541" t="str">
        <f t="shared" si="77"/>
        <v>11130</v>
      </c>
    </row>
    <row r="542" spans="1:11" customFormat="1" x14ac:dyDescent="0.25">
      <c r="A542" t="str">
        <f t="shared" si="73"/>
        <v>11</v>
      </c>
      <c r="B542" t="s">
        <v>237</v>
      </c>
      <c r="C542" t="str">
        <f t="shared" si="74"/>
        <v>015</v>
      </c>
      <c r="D542" t="s">
        <v>252</v>
      </c>
      <c r="E542" t="str">
        <f t="shared" si="76"/>
        <v>05</v>
      </c>
      <c r="F542" t="str">
        <f>"005"</f>
        <v>005</v>
      </c>
      <c r="G542" t="str">
        <f>""</f>
        <v/>
      </c>
      <c r="H542" t="s">
        <v>0</v>
      </c>
      <c r="I542" t="s">
        <v>1415</v>
      </c>
      <c r="J542" t="s">
        <v>4560</v>
      </c>
      <c r="K542" t="str">
        <f t="shared" si="77"/>
        <v>11130</v>
      </c>
    </row>
    <row r="543" spans="1:11" customFormat="1" x14ac:dyDescent="0.25">
      <c r="A543" t="str">
        <f t="shared" si="73"/>
        <v>11</v>
      </c>
      <c r="B543" t="s">
        <v>237</v>
      </c>
      <c r="C543" t="str">
        <f t="shared" si="74"/>
        <v>015</v>
      </c>
      <c r="D543" t="s">
        <v>252</v>
      </c>
      <c r="E543" t="str">
        <f t="shared" si="76"/>
        <v>05</v>
      </c>
      <c r="F543" t="str">
        <f>"006"</f>
        <v>006</v>
      </c>
      <c r="G543" t="str">
        <f>""</f>
        <v/>
      </c>
      <c r="H543" t="s">
        <v>1</v>
      </c>
      <c r="I543" t="s">
        <v>1416</v>
      </c>
      <c r="J543" t="s">
        <v>4561</v>
      </c>
      <c r="K543" t="str">
        <f t="shared" si="77"/>
        <v>11130</v>
      </c>
    </row>
    <row r="544" spans="1:11" customFormat="1" x14ac:dyDescent="0.25">
      <c r="A544" t="str">
        <f t="shared" si="73"/>
        <v>11</v>
      </c>
      <c r="B544" t="s">
        <v>237</v>
      </c>
      <c r="C544" t="str">
        <f t="shared" si="74"/>
        <v>015</v>
      </c>
      <c r="D544" t="s">
        <v>252</v>
      </c>
      <c r="E544" t="str">
        <f t="shared" si="76"/>
        <v>05</v>
      </c>
      <c r="F544" t="str">
        <f>"006"</f>
        <v>006</v>
      </c>
      <c r="G544" t="str">
        <f>""</f>
        <v/>
      </c>
      <c r="H544" t="s">
        <v>0</v>
      </c>
      <c r="I544" t="s">
        <v>1416</v>
      </c>
      <c r="J544" t="s">
        <v>4561</v>
      </c>
      <c r="K544" t="str">
        <f t="shared" si="77"/>
        <v>11130</v>
      </c>
    </row>
    <row r="545" spans="1:11" customFormat="1" x14ac:dyDescent="0.25">
      <c r="A545" t="str">
        <f t="shared" si="73"/>
        <v>11</v>
      </c>
      <c r="B545" t="s">
        <v>237</v>
      </c>
      <c r="C545" t="str">
        <f t="shared" si="74"/>
        <v>015</v>
      </c>
      <c r="D545" t="s">
        <v>252</v>
      </c>
      <c r="E545" t="str">
        <f t="shared" si="76"/>
        <v>05</v>
      </c>
      <c r="F545" t="str">
        <f>"007"</f>
        <v>007</v>
      </c>
      <c r="G545" t="str">
        <f>""</f>
        <v/>
      </c>
      <c r="H545" t="s">
        <v>1</v>
      </c>
      <c r="I545" t="s">
        <v>1417</v>
      </c>
      <c r="J545" t="s">
        <v>4562</v>
      </c>
      <c r="K545" t="str">
        <f t="shared" si="77"/>
        <v>11130</v>
      </c>
    </row>
    <row r="546" spans="1:11" customFormat="1" x14ac:dyDescent="0.25">
      <c r="A546" t="str">
        <f t="shared" si="73"/>
        <v>11</v>
      </c>
      <c r="B546" t="s">
        <v>237</v>
      </c>
      <c r="C546" t="str">
        <f t="shared" si="74"/>
        <v>015</v>
      </c>
      <c r="D546" t="s">
        <v>252</v>
      </c>
      <c r="E546" t="str">
        <f t="shared" si="76"/>
        <v>05</v>
      </c>
      <c r="F546" t="str">
        <f>"007"</f>
        <v>007</v>
      </c>
      <c r="G546" t="str">
        <f>""</f>
        <v/>
      </c>
      <c r="H546" t="s">
        <v>0</v>
      </c>
      <c r="I546" t="s">
        <v>1417</v>
      </c>
      <c r="J546" t="s">
        <v>4562</v>
      </c>
      <c r="K546" t="str">
        <f t="shared" si="77"/>
        <v>11130</v>
      </c>
    </row>
    <row r="547" spans="1:11" customFormat="1" x14ac:dyDescent="0.25">
      <c r="A547" t="str">
        <f t="shared" si="73"/>
        <v>11</v>
      </c>
      <c r="B547" t="s">
        <v>237</v>
      </c>
      <c r="C547" t="str">
        <f t="shared" si="74"/>
        <v>015</v>
      </c>
      <c r="D547" t="s">
        <v>252</v>
      </c>
      <c r="E547" t="str">
        <f t="shared" si="76"/>
        <v>05</v>
      </c>
      <c r="F547" t="str">
        <f>"007"</f>
        <v>007</v>
      </c>
      <c r="G547" t="str">
        <f>""</f>
        <v/>
      </c>
      <c r="H547" t="s">
        <v>2</v>
      </c>
      <c r="I547" t="s">
        <v>1417</v>
      </c>
      <c r="J547" t="s">
        <v>4562</v>
      </c>
      <c r="K547" t="str">
        <f t="shared" si="77"/>
        <v>11130</v>
      </c>
    </row>
    <row r="548" spans="1:11" customFormat="1" x14ac:dyDescent="0.25">
      <c r="A548" t="str">
        <f t="shared" si="73"/>
        <v>11</v>
      </c>
      <c r="B548" t="s">
        <v>237</v>
      </c>
      <c r="C548" t="str">
        <f t="shared" si="74"/>
        <v>015</v>
      </c>
      <c r="D548" t="s">
        <v>252</v>
      </c>
      <c r="E548" t="str">
        <f t="shared" si="76"/>
        <v>05</v>
      </c>
      <c r="F548" t="str">
        <f>"008"</f>
        <v>008</v>
      </c>
      <c r="G548" t="str">
        <f>""</f>
        <v/>
      </c>
      <c r="H548" t="s">
        <v>3</v>
      </c>
      <c r="I548" t="s">
        <v>1418</v>
      </c>
      <c r="J548" t="s">
        <v>4563</v>
      </c>
      <c r="K548" t="str">
        <f t="shared" si="77"/>
        <v>11130</v>
      </c>
    </row>
    <row r="549" spans="1:11" customFormat="1" x14ac:dyDescent="0.25">
      <c r="A549" t="str">
        <f t="shared" si="73"/>
        <v>11</v>
      </c>
      <c r="B549" t="s">
        <v>237</v>
      </c>
      <c r="C549" t="str">
        <f t="shared" si="74"/>
        <v>015</v>
      </c>
      <c r="D549" t="s">
        <v>252</v>
      </c>
      <c r="E549" t="str">
        <f t="shared" si="76"/>
        <v>05</v>
      </c>
      <c r="F549" t="str">
        <f>"009"</f>
        <v>009</v>
      </c>
      <c r="G549" t="str">
        <f>"01"</f>
        <v>01</v>
      </c>
      <c r="H549" t="s">
        <v>1</v>
      </c>
      <c r="I549" t="s">
        <v>1417</v>
      </c>
      <c r="J549" t="s">
        <v>4562</v>
      </c>
      <c r="K549" t="str">
        <f t="shared" si="77"/>
        <v>11130</v>
      </c>
    </row>
    <row r="550" spans="1:11" customFormat="1" x14ac:dyDescent="0.25">
      <c r="A550" t="str">
        <f t="shared" si="73"/>
        <v>11</v>
      </c>
      <c r="B550" t="s">
        <v>237</v>
      </c>
      <c r="C550" t="str">
        <f t="shared" si="74"/>
        <v>015</v>
      </c>
      <c r="D550" t="s">
        <v>252</v>
      </c>
      <c r="E550" t="str">
        <f t="shared" si="76"/>
        <v>05</v>
      </c>
      <c r="F550" t="str">
        <f>"009"</f>
        <v>009</v>
      </c>
      <c r="G550" t="str">
        <f>"02"</f>
        <v>02</v>
      </c>
      <c r="H550" t="s">
        <v>0</v>
      </c>
      <c r="I550" t="s">
        <v>1417</v>
      </c>
      <c r="J550" t="s">
        <v>4562</v>
      </c>
      <c r="K550" t="str">
        <f t="shared" si="77"/>
        <v>11130</v>
      </c>
    </row>
    <row r="551" spans="1:11" customFormat="1" x14ac:dyDescent="0.25">
      <c r="A551" t="str">
        <f t="shared" si="73"/>
        <v>11</v>
      </c>
      <c r="B551" t="s">
        <v>237</v>
      </c>
      <c r="C551" t="str">
        <f t="shared" si="74"/>
        <v>015</v>
      </c>
      <c r="D551" t="s">
        <v>252</v>
      </c>
      <c r="E551" t="str">
        <f t="shared" si="76"/>
        <v>05</v>
      </c>
      <c r="F551" t="str">
        <f>"010"</f>
        <v>010</v>
      </c>
      <c r="G551" t="str">
        <f>""</f>
        <v/>
      </c>
      <c r="H551" t="s">
        <v>1</v>
      </c>
      <c r="I551" t="s">
        <v>1398</v>
      </c>
      <c r="J551" t="s">
        <v>4541</v>
      </c>
      <c r="K551" t="str">
        <f t="shared" si="77"/>
        <v>11130</v>
      </c>
    </row>
    <row r="552" spans="1:11" customFormat="1" x14ac:dyDescent="0.25">
      <c r="A552" t="str">
        <f t="shared" si="73"/>
        <v>11</v>
      </c>
      <c r="B552" t="s">
        <v>237</v>
      </c>
      <c r="C552" t="str">
        <f t="shared" si="74"/>
        <v>015</v>
      </c>
      <c r="D552" t="s">
        <v>252</v>
      </c>
      <c r="E552" t="str">
        <f t="shared" si="76"/>
        <v>05</v>
      </c>
      <c r="F552" t="str">
        <f>"010"</f>
        <v>010</v>
      </c>
      <c r="G552" t="str">
        <f>""</f>
        <v/>
      </c>
      <c r="H552" t="s">
        <v>0</v>
      </c>
      <c r="I552" t="s">
        <v>1398</v>
      </c>
      <c r="J552" t="s">
        <v>4541</v>
      </c>
      <c r="K552" t="str">
        <f t="shared" si="77"/>
        <v>11130</v>
      </c>
    </row>
    <row r="553" spans="1:11" customFormat="1" x14ac:dyDescent="0.25">
      <c r="A553" t="str">
        <f t="shared" si="73"/>
        <v>11</v>
      </c>
      <c r="B553" t="s">
        <v>237</v>
      </c>
      <c r="C553" t="str">
        <f t="shared" si="74"/>
        <v>015</v>
      </c>
      <c r="D553" t="s">
        <v>252</v>
      </c>
      <c r="E553" t="str">
        <f t="shared" si="76"/>
        <v>05</v>
      </c>
      <c r="F553" t="str">
        <f>"011"</f>
        <v>011</v>
      </c>
      <c r="G553" t="str">
        <f>""</f>
        <v/>
      </c>
      <c r="H553" t="s">
        <v>1</v>
      </c>
      <c r="I553" t="s">
        <v>1415</v>
      </c>
      <c r="J553" t="s">
        <v>4560</v>
      </c>
      <c r="K553" t="str">
        <f t="shared" si="77"/>
        <v>11130</v>
      </c>
    </row>
    <row r="554" spans="1:11" customFormat="1" x14ac:dyDescent="0.25">
      <c r="A554" t="str">
        <f t="shared" si="73"/>
        <v>11</v>
      </c>
      <c r="B554" t="s">
        <v>237</v>
      </c>
      <c r="C554" t="str">
        <f t="shared" si="74"/>
        <v>015</v>
      </c>
      <c r="D554" t="s">
        <v>252</v>
      </c>
      <c r="E554" t="str">
        <f t="shared" si="76"/>
        <v>05</v>
      </c>
      <c r="F554" t="str">
        <f>"011"</f>
        <v>011</v>
      </c>
      <c r="G554" t="str">
        <f>""</f>
        <v/>
      </c>
      <c r="H554" t="s">
        <v>0</v>
      </c>
      <c r="I554" t="s">
        <v>1415</v>
      </c>
      <c r="J554" t="s">
        <v>4560</v>
      </c>
      <c r="K554" t="str">
        <f t="shared" si="77"/>
        <v>11130</v>
      </c>
    </row>
    <row r="555" spans="1:11" customFormat="1" x14ac:dyDescent="0.25">
      <c r="A555" t="str">
        <f t="shared" si="73"/>
        <v>11</v>
      </c>
      <c r="B555" t="s">
        <v>237</v>
      </c>
      <c r="C555" t="str">
        <f t="shared" si="74"/>
        <v>015</v>
      </c>
      <c r="D555" t="s">
        <v>252</v>
      </c>
      <c r="E555" t="str">
        <f t="shared" si="76"/>
        <v>05</v>
      </c>
      <c r="F555" t="str">
        <f>"012"</f>
        <v>012</v>
      </c>
      <c r="G555" t="str">
        <f>""</f>
        <v/>
      </c>
      <c r="H555" t="s">
        <v>1</v>
      </c>
      <c r="I555" t="s">
        <v>1419</v>
      </c>
      <c r="J555" t="s">
        <v>4564</v>
      </c>
      <c r="K555" t="str">
        <f t="shared" si="77"/>
        <v>11130</v>
      </c>
    </row>
    <row r="556" spans="1:11" customFormat="1" x14ac:dyDescent="0.25">
      <c r="A556" t="str">
        <f t="shared" si="73"/>
        <v>11</v>
      </c>
      <c r="B556" t="s">
        <v>237</v>
      </c>
      <c r="C556" t="str">
        <f t="shared" si="74"/>
        <v>015</v>
      </c>
      <c r="D556" t="s">
        <v>252</v>
      </c>
      <c r="E556" t="str">
        <f t="shared" si="76"/>
        <v>05</v>
      </c>
      <c r="F556" t="str">
        <f>"012"</f>
        <v>012</v>
      </c>
      <c r="G556" t="str">
        <f>""</f>
        <v/>
      </c>
      <c r="H556" t="s">
        <v>0</v>
      </c>
      <c r="I556" t="s">
        <v>1419</v>
      </c>
      <c r="J556" t="s">
        <v>4564</v>
      </c>
      <c r="K556" t="str">
        <f t="shared" si="77"/>
        <v>11130</v>
      </c>
    </row>
    <row r="557" spans="1:11" customFormat="1" x14ac:dyDescent="0.25">
      <c r="A557" t="str">
        <f t="shared" si="73"/>
        <v>11</v>
      </c>
      <c r="B557" t="s">
        <v>237</v>
      </c>
      <c r="C557" t="str">
        <f t="shared" si="74"/>
        <v>015</v>
      </c>
      <c r="D557" t="s">
        <v>252</v>
      </c>
      <c r="E557" t="str">
        <f t="shared" si="76"/>
        <v>05</v>
      </c>
      <c r="F557" t="str">
        <f>"013"</f>
        <v>013</v>
      </c>
      <c r="G557" t="str">
        <f>""</f>
        <v/>
      </c>
      <c r="H557" t="s">
        <v>1</v>
      </c>
      <c r="I557" t="s">
        <v>1400</v>
      </c>
      <c r="J557" t="s">
        <v>4543</v>
      </c>
      <c r="K557" t="str">
        <f t="shared" si="77"/>
        <v>11130</v>
      </c>
    </row>
    <row r="558" spans="1:11" customFormat="1" x14ac:dyDescent="0.25">
      <c r="A558" t="str">
        <f t="shared" si="73"/>
        <v>11</v>
      </c>
      <c r="B558" t="s">
        <v>237</v>
      </c>
      <c r="C558" t="str">
        <f t="shared" si="74"/>
        <v>015</v>
      </c>
      <c r="D558" t="s">
        <v>252</v>
      </c>
      <c r="E558" t="str">
        <f t="shared" si="76"/>
        <v>05</v>
      </c>
      <c r="F558" t="str">
        <f>"013"</f>
        <v>013</v>
      </c>
      <c r="G558" t="str">
        <f>""</f>
        <v/>
      </c>
      <c r="H558" t="s">
        <v>0</v>
      </c>
      <c r="I558" t="s">
        <v>1400</v>
      </c>
      <c r="J558" t="s">
        <v>4543</v>
      </c>
      <c r="K558" t="str">
        <f t="shared" si="77"/>
        <v>11130</v>
      </c>
    </row>
    <row r="559" spans="1:11" customFormat="1" x14ac:dyDescent="0.25">
      <c r="A559" t="str">
        <f t="shared" si="73"/>
        <v>11</v>
      </c>
      <c r="B559" t="s">
        <v>237</v>
      </c>
      <c r="C559" t="str">
        <f t="shared" si="74"/>
        <v>015</v>
      </c>
      <c r="D559" t="s">
        <v>252</v>
      </c>
      <c r="E559" t="str">
        <f t="shared" si="76"/>
        <v>05</v>
      </c>
      <c r="F559" t="str">
        <f>"014"</f>
        <v>014</v>
      </c>
      <c r="G559" t="str">
        <f>""</f>
        <v/>
      </c>
      <c r="H559" t="s">
        <v>1</v>
      </c>
      <c r="I559" t="s">
        <v>1418</v>
      </c>
      <c r="J559" t="s">
        <v>4563</v>
      </c>
      <c r="K559" t="str">
        <f t="shared" si="77"/>
        <v>11130</v>
      </c>
    </row>
    <row r="560" spans="1:11" customFormat="1" x14ac:dyDescent="0.25">
      <c r="A560" t="str">
        <f t="shared" si="73"/>
        <v>11</v>
      </c>
      <c r="B560" t="s">
        <v>237</v>
      </c>
      <c r="C560" t="str">
        <f t="shared" si="74"/>
        <v>015</v>
      </c>
      <c r="D560" t="s">
        <v>252</v>
      </c>
      <c r="E560" t="str">
        <f t="shared" si="76"/>
        <v>05</v>
      </c>
      <c r="F560" t="str">
        <f>"014"</f>
        <v>014</v>
      </c>
      <c r="G560" t="str">
        <f>""</f>
        <v/>
      </c>
      <c r="H560" t="s">
        <v>0</v>
      </c>
      <c r="I560" t="s">
        <v>1418</v>
      </c>
      <c r="J560" t="s">
        <v>4563</v>
      </c>
      <c r="K560" t="str">
        <f t="shared" si="77"/>
        <v>11130</v>
      </c>
    </row>
    <row r="561" spans="1:11" customFormat="1" x14ac:dyDescent="0.25">
      <c r="A561" t="str">
        <f t="shared" si="73"/>
        <v>11</v>
      </c>
      <c r="B561" t="s">
        <v>237</v>
      </c>
      <c r="C561" t="str">
        <f t="shared" si="74"/>
        <v>015</v>
      </c>
      <c r="D561" t="s">
        <v>252</v>
      </c>
      <c r="E561" t="str">
        <f t="shared" si="76"/>
        <v>05</v>
      </c>
      <c r="F561" t="str">
        <f>"015"</f>
        <v>015</v>
      </c>
      <c r="G561" t="str">
        <f>""</f>
        <v/>
      </c>
      <c r="H561" t="s">
        <v>1</v>
      </c>
      <c r="I561" t="s">
        <v>1418</v>
      </c>
      <c r="J561" t="s">
        <v>4563</v>
      </c>
      <c r="K561" t="str">
        <f t="shared" si="77"/>
        <v>11130</v>
      </c>
    </row>
    <row r="562" spans="1:11" customFormat="1" x14ac:dyDescent="0.25">
      <c r="A562" t="str">
        <f t="shared" si="73"/>
        <v>11</v>
      </c>
      <c r="B562" t="s">
        <v>237</v>
      </c>
      <c r="C562" t="str">
        <f t="shared" si="74"/>
        <v>015</v>
      </c>
      <c r="D562" t="s">
        <v>252</v>
      </c>
      <c r="E562" t="str">
        <f t="shared" si="76"/>
        <v>05</v>
      </c>
      <c r="F562" t="str">
        <f>"015"</f>
        <v>015</v>
      </c>
      <c r="G562" t="str">
        <f>""</f>
        <v/>
      </c>
      <c r="H562" t="s">
        <v>0</v>
      </c>
      <c r="I562" t="s">
        <v>1418</v>
      </c>
      <c r="J562" t="s">
        <v>4563</v>
      </c>
      <c r="K562" t="str">
        <f t="shared" si="77"/>
        <v>11130</v>
      </c>
    </row>
    <row r="563" spans="1:11" customFormat="1" x14ac:dyDescent="0.25">
      <c r="A563" t="str">
        <f t="shared" si="73"/>
        <v>11</v>
      </c>
      <c r="B563" t="s">
        <v>237</v>
      </c>
      <c r="C563" t="str">
        <f t="shared" si="74"/>
        <v>015</v>
      </c>
      <c r="D563" t="s">
        <v>252</v>
      </c>
      <c r="E563" t="str">
        <f t="shared" si="76"/>
        <v>05</v>
      </c>
      <c r="F563" t="str">
        <f>"016"</f>
        <v>016</v>
      </c>
      <c r="G563" t="str">
        <f>""</f>
        <v/>
      </c>
      <c r="H563" t="s">
        <v>1</v>
      </c>
      <c r="I563" t="s">
        <v>1398</v>
      </c>
      <c r="J563" t="s">
        <v>4541</v>
      </c>
      <c r="K563" t="str">
        <f t="shared" si="77"/>
        <v>11130</v>
      </c>
    </row>
    <row r="564" spans="1:11" customFormat="1" x14ac:dyDescent="0.25">
      <c r="A564" t="str">
        <f t="shared" si="73"/>
        <v>11</v>
      </c>
      <c r="B564" t="s">
        <v>237</v>
      </c>
      <c r="C564" t="str">
        <f t="shared" si="74"/>
        <v>015</v>
      </c>
      <c r="D564" t="s">
        <v>252</v>
      </c>
      <c r="E564" t="str">
        <f t="shared" si="76"/>
        <v>05</v>
      </c>
      <c r="F564" t="str">
        <f>"016"</f>
        <v>016</v>
      </c>
      <c r="G564" t="str">
        <f>""</f>
        <v/>
      </c>
      <c r="H564" t="s">
        <v>0</v>
      </c>
      <c r="I564" t="s">
        <v>1398</v>
      </c>
      <c r="J564" t="s">
        <v>4541</v>
      </c>
      <c r="K564" t="str">
        <f t="shared" si="77"/>
        <v>11130</v>
      </c>
    </row>
    <row r="565" spans="1:11" customFormat="1" x14ac:dyDescent="0.25">
      <c r="A565" t="str">
        <f t="shared" si="73"/>
        <v>11</v>
      </c>
      <c r="B565" t="s">
        <v>237</v>
      </c>
      <c r="C565" t="str">
        <f t="shared" ref="C565:C586" si="78">"016"</f>
        <v>016</v>
      </c>
      <c r="D565" t="s">
        <v>253</v>
      </c>
      <c r="E565" t="str">
        <f>"01"</f>
        <v>01</v>
      </c>
      <c r="F565" t="str">
        <f>"001"</f>
        <v>001</v>
      </c>
      <c r="G565" t="str">
        <f>""</f>
        <v/>
      </c>
      <c r="H565" t="s">
        <v>1</v>
      </c>
      <c r="I565" t="s">
        <v>1420</v>
      </c>
      <c r="J565" t="s">
        <v>4565</v>
      </c>
      <c r="K565" t="str">
        <f t="shared" ref="K565:K586" si="79">"11550"</f>
        <v>11550</v>
      </c>
    </row>
    <row r="566" spans="1:11" customFormat="1" x14ac:dyDescent="0.25">
      <c r="A566" t="str">
        <f t="shared" si="73"/>
        <v>11</v>
      </c>
      <c r="B566" t="s">
        <v>237</v>
      </c>
      <c r="C566" t="str">
        <f t="shared" si="78"/>
        <v>016</v>
      </c>
      <c r="D566" t="s">
        <v>253</v>
      </c>
      <c r="E566" t="str">
        <f>"01"</f>
        <v>01</v>
      </c>
      <c r="F566" t="str">
        <f>"001"</f>
        <v>001</v>
      </c>
      <c r="G566" t="str">
        <f>""</f>
        <v/>
      </c>
      <c r="H566" t="s">
        <v>0</v>
      </c>
      <c r="I566" t="s">
        <v>1420</v>
      </c>
      <c r="J566" t="s">
        <v>4565</v>
      </c>
      <c r="K566" t="str">
        <f t="shared" si="79"/>
        <v>11550</v>
      </c>
    </row>
    <row r="567" spans="1:11" customFormat="1" x14ac:dyDescent="0.25">
      <c r="A567" t="str">
        <f t="shared" si="73"/>
        <v>11</v>
      </c>
      <c r="B567" t="s">
        <v>237</v>
      </c>
      <c r="C567" t="str">
        <f t="shared" si="78"/>
        <v>016</v>
      </c>
      <c r="D567" t="s">
        <v>253</v>
      </c>
      <c r="E567" t="str">
        <f t="shared" ref="E567:E576" si="80">"02"</f>
        <v>02</v>
      </c>
      <c r="F567" t="str">
        <f>"001"</f>
        <v>001</v>
      </c>
      <c r="G567" t="str">
        <f>""</f>
        <v/>
      </c>
      <c r="H567" t="s">
        <v>3</v>
      </c>
      <c r="I567" t="s">
        <v>1421</v>
      </c>
      <c r="J567" t="s">
        <v>4566</v>
      </c>
      <c r="K567" t="str">
        <f t="shared" si="79"/>
        <v>11550</v>
      </c>
    </row>
    <row r="568" spans="1:11" customFormat="1" x14ac:dyDescent="0.25">
      <c r="A568" t="str">
        <f t="shared" si="73"/>
        <v>11</v>
      </c>
      <c r="B568" t="s">
        <v>237</v>
      </c>
      <c r="C568" t="str">
        <f t="shared" si="78"/>
        <v>016</v>
      </c>
      <c r="D568" t="s">
        <v>253</v>
      </c>
      <c r="E568" t="str">
        <f t="shared" si="80"/>
        <v>02</v>
      </c>
      <c r="F568" t="str">
        <f>"002"</f>
        <v>002</v>
      </c>
      <c r="G568" t="str">
        <f>""</f>
        <v/>
      </c>
      <c r="H568" t="s">
        <v>1</v>
      </c>
      <c r="I568" t="s">
        <v>45</v>
      </c>
      <c r="J568" t="s">
        <v>4567</v>
      </c>
      <c r="K568" t="str">
        <f t="shared" si="79"/>
        <v>11550</v>
      </c>
    </row>
    <row r="569" spans="1:11" customFormat="1" x14ac:dyDescent="0.25">
      <c r="A569" t="str">
        <f t="shared" si="73"/>
        <v>11</v>
      </c>
      <c r="B569" t="s">
        <v>237</v>
      </c>
      <c r="C569" t="str">
        <f t="shared" si="78"/>
        <v>016</v>
      </c>
      <c r="D569" t="s">
        <v>253</v>
      </c>
      <c r="E569" t="str">
        <f t="shared" si="80"/>
        <v>02</v>
      </c>
      <c r="F569" t="str">
        <f>"002"</f>
        <v>002</v>
      </c>
      <c r="G569" t="str">
        <f>""</f>
        <v/>
      </c>
      <c r="H569" t="s">
        <v>0</v>
      </c>
      <c r="I569" t="s">
        <v>45</v>
      </c>
      <c r="J569" t="s">
        <v>4567</v>
      </c>
      <c r="K569" t="str">
        <f t="shared" si="79"/>
        <v>11550</v>
      </c>
    </row>
    <row r="570" spans="1:11" customFormat="1" x14ac:dyDescent="0.25">
      <c r="A570" t="str">
        <f t="shared" si="73"/>
        <v>11</v>
      </c>
      <c r="B570" t="s">
        <v>237</v>
      </c>
      <c r="C570" t="str">
        <f t="shared" si="78"/>
        <v>016</v>
      </c>
      <c r="D570" t="s">
        <v>253</v>
      </c>
      <c r="E570" t="str">
        <f t="shared" si="80"/>
        <v>02</v>
      </c>
      <c r="F570" t="str">
        <f>"003"</f>
        <v>003</v>
      </c>
      <c r="G570" t="str">
        <f>""</f>
        <v/>
      </c>
      <c r="H570" t="s">
        <v>1</v>
      </c>
      <c r="I570" t="s">
        <v>1422</v>
      </c>
      <c r="J570" t="s">
        <v>4568</v>
      </c>
      <c r="K570" t="str">
        <f t="shared" si="79"/>
        <v>11550</v>
      </c>
    </row>
    <row r="571" spans="1:11" customFormat="1" x14ac:dyDescent="0.25">
      <c r="A571" t="str">
        <f t="shared" si="73"/>
        <v>11</v>
      </c>
      <c r="B571" t="s">
        <v>237</v>
      </c>
      <c r="C571" t="str">
        <f t="shared" si="78"/>
        <v>016</v>
      </c>
      <c r="D571" t="s">
        <v>253</v>
      </c>
      <c r="E571" t="str">
        <f t="shared" si="80"/>
        <v>02</v>
      </c>
      <c r="F571" t="str">
        <f>"003"</f>
        <v>003</v>
      </c>
      <c r="G571" t="str">
        <f>""</f>
        <v/>
      </c>
      <c r="H571" t="s">
        <v>0</v>
      </c>
      <c r="I571" t="s">
        <v>1422</v>
      </c>
      <c r="J571" t="s">
        <v>4568</v>
      </c>
      <c r="K571" t="str">
        <f t="shared" si="79"/>
        <v>11550</v>
      </c>
    </row>
    <row r="572" spans="1:11" customFormat="1" x14ac:dyDescent="0.25">
      <c r="A572" t="str">
        <f t="shared" si="73"/>
        <v>11</v>
      </c>
      <c r="B572" t="s">
        <v>237</v>
      </c>
      <c r="C572" t="str">
        <f t="shared" si="78"/>
        <v>016</v>
      </c>
      <c r="D572" t="s">
        <v>253</v>
      </c>
      <c r="E572" t="str">
        <f t="shared" si="80"/>
        <v>02</v>
      </c>
      <c r="F572" t="str">
        <f>"004"</f>
        <v>004</v>
      </c>
      <c r="G572" t="str">
        <f>""</f>
        <v/>
      </c>
      <c r="H572" t="s">
        <v>1</v>
      </c>
      <c r="I572" t="s">
        <v>1423</v>
      </c>
      <c r="J572" t="s">
        <v>4569</v>
      </c>
      <c r="K572" t="str">
        <f t="shared" si="79"/>
        <v>11550</v>
      </c>
    </row>
    <row r="573" spans="1:11" customFormat="1" x14ac:dyDescent="0.25">
      <c r="A573" t="str">
        <f t="shared" si="73"/>
        <v>11</v>
      </c>
      <c r="B573" t="s">
        <v>237</v>
      </c>
      <c r="C573" t="str">
        <f t="shared" si="78"/>
        <v>016</v>
      </c>
      <c r="D573" t="s">
        <v>253</v>
      </c>
      <c r="E573" t="str">
        <f t="shared" si="80"/>
        <v>02</v>
      </c>
      <c r="F573" t="str">
        <f>"004"</f>
        <v>004</v>
      </c>
      <c r="G573" t="str">
        <f>""</f>
        <v/>
      </c>
      <c r="H573" t="s">
        <v>0</v>
      </c>
      <c r="I573" t="s">
        <v>1423</v>
      </c>
      <c r="J573" t="s">
        <v>4569</v>
      </c>
      <c r="K573" t="str">
        <f t="shared" si="79"/>
        <v>11550</v>
      </c>
    </row>
    <row r="574" spans="1:11" customFormat="1" x14ac:dyDescent="0.25">
      <c r="A574" t="str">
        <f t="shared" si="73"/>
        <v>11</v>
      </c>
      <c r="B574" t="s">
        <v>237</v>
      </c>
      <c r="C574" t="str">
        <f t="shared" si="78"/>
        <v>016</v>
      </c>
      <c r="D574" t="s">
        <v>253</v>
      </c>
      <c r="E574" t="str">
        <f t="shared" si="80"/>
        <v>02</v>
      </c>
      <c r="F574" t="str">
        <f>"005"</f>
        <v>005</v>
      </c>
      <c r="G574" t="str">
        <f>""</f>
        <v/>
      </c>
      <c r="H574" t="s">
        <v>1</v>
      </c>
      <c r="I574" t="s">
        <v>1422</v>
      </c>
      <c r="J574" t="s">
        <v>4568</v>
      </c>
      <c r="K574" t="str">
        <f t="shared" si="79"/>
        <v>11550</v>
      </c>
    </row>
    <row r="575" spans="1:11" customFormat="1" x14ac:dyDescent="0.25">
      <c r="A575" t="str">
        <f t="shared" si="73"/>
        <v>11</v>
      </c>
      <c r="B575" t="s">
        <v>237</v>
      </c>
      <c r="C575" t="str">
        <f t="shared" si="78"/>
        <v>016</v>
      </c>
      <c r="D575" t="s">
        <v>253</v>
      </c>
      <c r="E575" t="str">
        <f t="shared" si="80"/>
        <v>02</v>
      </c>
      <c r="F575" t="str">
        <f>"005"</f>
        <v>005</v>
      </c>
      <c r="G575" t="str">
        <f>""</f>
        <v/>
      </c>
      <c r="H575" t="s">
        <v>0</v>
      </c>
      <c r="I575" t="s">
        <v>1422</v>
      </c>
      <c r="J575" t="s">
        <v>4568</v>
      </c>
      <c r="K575" t="str">
        <f t="shared" si="79"/>
        <v>11550</v>
      </c>
    </row>
    <row r="576" spans="1:11" customFormat="1" x14ac:dyDescent="0.25">
      <c r="A576" t="str">
        <f t="shared" si="73"/>
        <v>11</v>
      </c>
      <c r="B576" t="s">
        <v>237</v>
      </c>
      <c r="C576" t="str">
        <f t="shared" si="78"/>
        <v>016</v>
      </c>
      <c r="D576" t="s">
        <v>253</v>
      </c>
      <c r="E576" t="str">
        <f t="shared" si="80"/>
        <v>02</v>
      </c>
      <c r="F576" t="str">
        <f>"006"</f>
        <v>006</v>
      </c>
      <c r="G576" t="str">
        <f>""</f>
        <v/>
      </c>
      <c r="H576" t="s">
        <v>3</v>
      </c>
      <c r="I576" t="s">
        <v>1421</v>
      </c>
      <c r="J576" t="s">
        <v>4566</v>
      </c>
      <c r="K576" t="str">
        <f t="shared" si="79"/>
        <v>11550</v>
      </c>
    </row>
    <row r="577" spans="1:11" customFormat="1" x14ac:dyDescent="0.25">
      <c r="A577" t="str">
        <f t="shared" si="73"/>
        <v>11</v>
      </c>
      <c r="B577" t="s">
        <v>237</v>
      </c>
      <c r="C577" t="str">
        <f t="shared" si="78"/>
        <v>016</v>
      </c>
      <c r="D577" t="s">
        <v>253</v>
      </c>
      <c r="E577" t="str">
        <f t="shared" ref="E577:E586" si="81">"03"</f>
        <v>03</v>
      </c>
      <c r="F577" t="str">
        <f>"001"</f>
        <v>001</v>
      </c>
      <c r="G577" t="str">
        <f>""</f>
        <v/>
      </c>
      <c r="H577" t="s">
        <v>1</v>
      </c>
      <c r="I577" t="s">
        <v>1424</v>
      </c>
      <c r="J577" t="s">
        <v>4570</v>
      </c>
      <c r="K577" t="str">
        <f t="shared" si="79"/>
        <v>11550</v>
      </c>
    </row>
    <row r="578" spans="1:11" customFormat="1" x14ac:dyDescent="0.25">
      <c r="A578" t="str">
        <f t="shared" si="73"/>
        <v>11</v>
      </c>
      <c r="B578" t="s">
        <v>237</v>
      </c>
      <c r="C578" t="str">
        <f t="shared" si="78"/>
        <v>016</v>
      </c>
      <c r="D578" t="s">
        <v>253</v>
      </c>
      <c r="E578" t="str">
        <f t="shared" si="81"/>
        <v>03</v>
      </c>
      <c r="F578" t="str">
        <f>"001"</f>
        <v>001</v>
      </c>
      <c r="G578" t="str">
        <f>""</f>
        <v/>
      </c>
      <c r="H578" t="s">
        <v>0</v>
      </c>
      <c r="I578" t="s">
        <v>1424</v>
      </c>
      <c r="J578" t="s">
        <v>4570</v>
      </c>
      <c r="K578" t="str">
        <f t="shared" si="79"/>
        <v>11550</v>
      </c>
    </row>
    <row r="579" spans="1:11" customFormat="1" x14ac:dyDescent="0.25">
      <c r="A579" t="str">
        <f t="shared" ref="A579:A642" si="82">"11"</f>
        <v>11</v>
      </c>
      <c r="B579" t="s">
        <v>237</v>
      </c>
      <c r="C579" t="str">
        <f t="shared" si="78"/>
        <v>016</v>
      </c>
      <c r="D579" t="s">
        <v>253</v>
      </c>
      <c r="E579" t="str">
        <f t="shared" si="81"/>
        <v>03</v>
      </c>
      <c r="F579" t="str">
        <f>"002"</f>
        <v>002</v>
      </c>
      <c r="G579" t="str">
        <f>""</f>
        <v/>
      </c>
      <c r="H579" t="s">
        <v>1</v>
      </c>
      <c r="I579" t="s">
        <v>1424</v>
      </c>
      <c r="J579" t="s">
        <v>4570</v>
      </c>
      <c r="K579" t="str">
        <f t="shared" si="79"/>
        <v>11550</v>
      </c>
    </row>
    <row r="580" spans="1:11" customFormat="1" x14ac:dyDescent="0.25">
      <c r="A580" t="str">
        <f t="shared" si="82"/>
        <v>11</v>
      </c>
      <c r="B580" t="s">
        <v>237</v>
      </c>
      <c r="C580" t="str">
        <f t="shared" si="78"/>
        <v>016</v>
      </c>
      <c r="D580" t="s">
        <v>253</v>
      </c>
      <c r="E580" t="str">
        <f t="shared" si="81"/>
        <v>03</v>
      </c>
      <c r="F580" t="str">
        <f>"002"</f>
        <v>002</v>
      </c>
      <c r="G580" t="str">
        <f>""</f>
        <v/>
      </c>
      <c r="H580" t="s">
        <v>0</v>
      </c>
      <c r="I580" t="s">
        <v>1424</v>
      </c>
      <c r="J580" t="s">
        <v>4570</v>
      </c>
      <c r="K580" t="str">
        <f t="shared" si="79"/>
        <v>11550</v>
      </c>
    </row>
    <row r="581" spans="1:11" customFormat="1" x14ac:dyDescent="0.25">
      <c r="A581" t="str">
        <f t="shared" si="82"/>
        <v>11</v>
      </c>
      <c r="B581" t="s">
        <v>237</v>
      </c>
      <c r="C581" t="str">
        <f t="shared" si="78"/>
        <v>016</v>
      </c>
      <c r="D581" t="s">
        <v>253</v>
      </c>
      <c r="E581" t="str">
        <f t="shared" si="81"/>
        <v>03</v>
      </c>
      <c r="F581" t="str">
        <f>"003"</f>
        <v>003</v>
      </c>
      <c r="G581" t="str">
        <f>""</f>
        <v/>
      </c>
      <c r="H581" t="s">
        <v>1</v>
      </c>
      <c r="I581" t="s">
        <v>1425</v>
      </c>
      <c r="J581" t="s">
        <v>4571</v>
      </c>
      <c r="K581" t="str">
        <f t="shared" si="79"/>
        <v>11550</v>
      </c>
    </row>
    <row r="582" spans="1:11" customFormat="1" x14ac:dyDescent="0.25">
      <c r="A582" t="str">
        <f t="shared" si="82"/>
        <v>11</v>
      </c>
      <c r="B582" t="s">
        <v>237</v>
      </c>
      <c r="C582" t="str">
        <f t="shared" si="78"/>
        <v>016</v>
      </c>
      <c r="D582" t="s">
        <v>253</v>
      </c>
      <c r="E582" t="str">
        <f t="shared" si="81"/>
        <v>03</v>
      </c>
      <c r="F582" t="str">
        <f>"003"</f>
        <v>003</v>
      </c>
      <c r="G582" t="str">
        <f>""</f>
        <v/>
      </c>
      <c r="H582" t="s">
        <v>0</v>
      </c>
      <c r="I582" t="s">
        <v>1425</v>
      </c>
      <c r="J582" t="s">
        <v>4571</v>
      </c>
      <c r="K582" t="str">
        <f t="shared" si="79"/>
        <v>11550</v>
      </c>
    </row>
    <row r="583" spans="1:11" customFormat="1" x14ac:dyDescent="0.25">
      <c r="A583" t="str">
        <f t="shared" si="82"/>
        <v>11</v>
      </c>
      <c r="B583" t="s">
        <v>237</v>
      </c>
      <c r="C583" t="str">
        <f t="shared" si="78"/>
        <v>016</v>
      </c>
      <c r="D583" t="s">
        <v>253</v>
      </c>
      <c r="E583" t="str">
        <f t="shared" si="81"/>
        <v>03</v>
      </c>
      <c r="F583" t="str">
        <f>"004"</f>
        <v>004</v>
      </c>
      <c r="G583" t="str">
        <f>""</f>
        <v/>
      </c>
      <c r="H583" t="s">
        <v>1</v>
      </c>
      <c r="I583" t="s">
        <v>1426</v>
      </c>
      <c r="J583" t="s">
        <v>4572</v>
      </c>
      <c r="K583" t="str">
        <f t="shared" si="79"/>
        <v>11550</v>
      </c>
    </row>
    <row r="584" spans="1:11" customFormat="1" x14ac:dyDescent="0.25">
      <c r="A584" t="str">
        <f t="shared" si="82"/>
        <v>11</v>
      </c>
      <c r="B584" t="s">
        <v>237</v>
      </c>
      <c r="C584" t="str">
        <f t="shared" si="78"/>
        <v>016</v>
      </c>
      <c r="D584" t="s">
        <v>253</v>
      </c>
      <c r="E584" t="str">
        <f t="shared" si="81"/>
        <v>03</v>
      </c>
      <c r="F584" t="str">
        <f>"004"</f>
        <v>004</v>
      </c>
      <c r="G584" t="str">
        <f>""</f>
        <v/>
      </c>
      <c r="H584" t="s">
        <v>0</v>
      </c>
      <c r="I584" t="s">
        <v>1426</v>
      </c>
      <c r="J584" t="s">
        <v>4572</v>
      </c>
      <c r="K584" t="str">
        <f t="shared" si="79"/>
        <v>11550</v>
      </c>
    </row>
    <row r="585" spans="1:11" customFormat="1" x14ac:dyDescent="0.25">
      <c r="A585" t="str">
        <f t="shared" si="82"/>
        <v>11</v>
      </c>
      <c r="B585" t="s">
        <v>237</v>
      </c>
      <c r="C585" t="str">
        <f t="shared" si="78"/>
        <v>016</v>
      </c>
      <c r="D585" t="s">
        <v>253</v>
      </c>
      <c r="E585" t="str">
        <f t="shared" si="81"/>
        <v>03</v>
      </c>
      <c r="F585" t="str">
        <f>"005"</f>
        <v>005</v>
      </c>
      <c r="G585" t="str">
        <f>""</f>
        <v/>
      </c>
      <c r="H585" t="s">
        <v>1</v>
      </c>
      <c r="I585" t="s">
        <v>1424</v>
      </c>
      <c r="J585" t="s">
        <v>4570</v>
      </c>
      <c r="K585" t="str">
        <f t="shared" si="79"/>
        <v>11550</v>
      </c>
    </row>
    <row r="586" spans="1:11" customFormat="1" x14ac:dyDescent="0.25">
      <c r="A586" t="str">
        <f t="shared" si="82"/>
        <v>11</v>
      </c>
      <c r="B586" t="s">
        <v>237</v>
      </c>
      <c r="C586" t="str">
        <f t="shared" si="78"/>
        <v>016</v>
      </c>
      <c r="D586" t="s">
        <v>253</v>
      </c>
      <c r="E586" t="str">
        <f t="shared" si="81"/>
        <v>03</v>
      </c>
      <c r="F586" t="str">
        <f>"005"</f>
        <v>005</v>
      </c>
      <c r="G586" t="str">
        <f>""</f>
        <v/>
      </c>
      <c r="H586" t="s">
        <v>0</v>
      </c>
      <c r="I586" t="s">
        <v>1424</v>
      </c>
      <c r="J586" t="s">
        <v>4570</v>
      </c>
      <c r="K586" t="str">
        <f t="shared" si="79"/>
        <v>11550</v>
      </c>
    </row>
    <row r="587" spans="1:11" customFormat="1" x14ac:dyDescent="0.25">
      <c r="A587" t="str">
        <f t="shared" si="82"/>
        <v>11</v>
      </c>
      <c r="B587" t="s">
        <v>237</v>
      </c>
      <c r="C587" t="str">
        <f>"017"</f>
        <v>017</v>
      </c>
      <c r="D587" t="s">
        <v>254</v>
      </c>
      <c r="E587" t="str">
        <f t="shared" ref="E587:E602" si="83">"01"</f>
        <v>01</v>
      </c>
      <c r="F587" t="str">
        <f>"001"</f>
        <v>001</v>
      </c>
      <c r="G587" t="str">
        <f>""</f>
        <v/>
      </c>
      <c r="H587" t="s">
        <v>3</v>
      </c>
      <c r="I587" t="s">
        <v>25</v>
      </c>
      <c r="J587" t="s">
        <v>4573</v>
      </c>
      <c r="K587" t="str">
        <f>"11648"</f>
        <v>11648</v>
      </c>
    </row>
    <row r="588" spans="1:11" customFormat="1" x14ac:dyDescent="0.25">
      <c r="A588" t="str">
        <f t="shared" si="82"/>
        <v>11</v>
      </c>
      <c r="B588" t="s">
        <v>237</v>
      </c>
      <c r="C588" t="str">
        <f>"017"</f>
        <v>017</v>
      </c>
      <c r="D588" t="s">
        <v>254</v>
      </c>
      <c r="E588" t="str">
        <f t="shared" si="83"/>
        <v>01</v>
      </c>
      <c r="F588" t="str">
        <f>"002"</f>
        <v>002</v>
      </c>
      <c r="G588" t="str">
        <f>""</f>
        <v/>
      </c>
      <c r="H588" t="s">
        <v>1</v>
      </c>
      <c r="I588" t="s">
        <v>1427</v>
      </c>
      <c r="J588" t="s">
        <v>4574</v>
      </c>
      <c r="K588" t="str">
        <f>"11648"</f>
        <v>11648</v>
      </c>
    </row>
    <row r="589" spans="1:11" customFormat="1" x14ac:dyDescent="0.25">
      <c r="A589" t="str">
        <f t="shared" si="82"/>
        <v>11</v>
      </c>
      <c r="B589" t="s">
        <v>237</v>
      </c>
      <c r="C589" t="str">
        <f>"017"</f>
        <v>017</v>
      </c>
      <c r="D589" t="s">
        <v>254</v>
      </c>
      <c r="E589" t="str">
        <f t="shared" si="83"/>
        <v>01</v>
      </c>
      <c r="F589" t="str">
        <f>"002"</f>
        <v>002</v>
      </c>
      <c r="G589" t="str">
        <f>""</f>
        <v/>
      </c>
      <c r="H589" t="s">
        <v>0</v>
      </c>
      <c r="I589" t="s">
        <v>1427</v>
      </c>
      <c r="J589" t="s">
        <v>4574</v>
      </c>
      <c r="K589" t="str">
        <f>"11648"</f>
        <v>11648</v>
      </c>
    </row>
    <row r="590" spans="1:11" customFormat="1" x14ac:dyDescent="0.25">
      <c r="A590" t="str">
        <f t="shared" si="82"/>
        <v>11</v>
      </c>
      <c r="B590" t="s">
        <v>237</v>
      </c>
      <c r="C590" t="str">
        <f>"017"</f>
        <v>017</v>
      </c>
      <c r="D590" t="s">
        <v>254</v>
      </c>
      <c r="E590" t="str">
        <f t="shared" si="83"/>
        <v>01</v>
      </c>
      <c r="F590" t="str">
        <f>"003"</f>
        <v>003</v>
      </c>
      <c r="G590" t="str">
        <f>""</f>
        <v/>
      </c>
      <c r="H590" t="s">
        <v>1</v>
      </c>
      <c r="I590" t="s">
        <v>1428</v>
      </c>
      <c r="J590" t="s">
        <v>4575</v>
      </c>
      <c r="K590" t="str">
        <f>"11648"</f>
        <v>11648</v>
      </c>
    </row>
    <row r="591" spans="1:11" customFormat="1" x14ac:dyDescent="0.25">
      <c r="A591" t="str">
        <f t="shared" si="82"/>
        <v>11</v>
      </c>
      <c r="B591" t="s">
        <v>237</v>
      </c>
      <c r="C591" t="str">
        <f>"017"</f>
        <v>017</v>
      </c>
      <c r="D591" t="s">
        <v>254</v>
      </c>
      <c r="E591" t="str">
        <f t="shared" si="83"/>
        <v>01</v>
      </c>
      <c r="F591" t="str">
        <f>"003"</f>
        <v>003</v>
      </c>
      <c r="G591" t="str">
        <f>""</f>
        <v/>
      </c>
      <c r="H591" t="s">
        <v>0</v>
      </c>
      <c r="I591" t="s">
        <v>1428</v>
      </c>
      <c r="J591" t="s">
        <v>4575</v>
      </c>
      <c r="K591" t="str">
        <f>"11648"</f>
        <v>11648</v>
      </c>
    </row>
    <row r="592" spans="1:11" customFormat="1" x14ac:dyDescent="0.25">
      <c r="A592" t="str">
        <f t="shared" si="82"/>
        <v>11</v>
      </c>
      <c r="B592" t="s">
        <v>237</v>
      </c>
      <c r="C592" t="str">
        <f>"018"</f>
        <v>018</v>
      </c>
      <c r="D592" t="s">
        <v>255</v>
      </c>
      <c r="E592" t="str">
        <f t="shared" si="83"/>
        <v>01</v>
      </c>
      <c r="F592" t="str">
        <f>"001"</f>
        <v>001</v>
      </c>
      <c r="G592" t="str">
        <f>""</f>
        <v/>
      </c>
      <c r="H592" t="s">
        <v>1</v>
      </c>
      <c r="I592" t="s">
        <v>1429</v>
      </c>
      <c r="J592" t="s">
        <v>4576</v>
      </c>
      <c r="K592" t="str">
        <f>"11687"</f>
        <v>11687</v>
      </c>
    </row>
    <row r="593" spans="1:11" customFormat="1" x14ac:dyDescent="0.25">
      <c r="A593" t="str">
        <f t="shared" si="82"/>
        <v>11</v>
      </c>
      <c r="B593" t="s">
        <v>237</v>
      </c>
      <c r="C593" t="str">
        <f>"018"</f>
        <v>018</v>
      </c>
      <c r="D593" t="s">
        <v>255</v>
      </c>
      <c r="E593" t="str">
        <f t="shared" si="83"/>
        <v>01</v>
      </c>
      <c r="F593" t="str">
        <f>"001"</f>
        <v>001</v>
      </c>
      <c r="G593" t="str">
        <f>""</f>
        <v/>
      </c>
      <c r="H593" t="s">
        <v>0</v>
      </c>
      <c r="I593" t="s">
        <v>1429</v>
      </c>
      <c r="J593" t="s">
        <v>4576</v>
      </c>
      <c r="K593" t="str">
        <f>"11687"</f>
        <v>11687</v>
      </c>
    </row>
    <row r="594" spans="1:11" customFormat="1" x14ac:dyDescent="0.25">
      <c r="A594" t="str">
        <f t="shared" si="82"/>
        <v>11</v>
      </c>
      <c r="B594" t="s">
        <v>237</v>
      </c>
      <c r="C594" t="str">
        <f>"019"</f>
        <v>019</v>
      </c>
      <c r="D594" t="s">
        <v>256</v>
      </c>
      <c r="E594" t="str">
        <f t="shared" si="83"/>
        <v>01</v>
      </c>
      <c r="F594" t="str">
        <f>"001"</f>
        <v>001</v>
      </c>
      <c r="G594" t="str">
        <f>"01"</f>
        <v>01</v>
      </c>
      <c r="H594" t="s">
        <v>1</v>
      </c>
      <c r="I594" t="s">
        <v>17</v>
      </c>
      <c r="J594" t="s">
        <v>4232</v>
      </c>
      <c r="K594" t="str">
        <f>"11610"</f>
        <v>11610</v>
      </c>
    </row>
    <row r="595" spans="1:11" customFormat="1" x14ac:dyDescent="0.25">
      <c r="A595" t="str">
        <f t="shared" si="82"/>
        <v>11</v>
      </c>
      <c r="B595" t="s">
        <v>237</v>
      </c>
      <c r="C595" t="str">
        <f>"019"</f>
        <v>019</v>
      </c>
      <c r="D595" t="s">
        <v>256</v>
      </c>
      <c r="E595" t="str">
        <f t="shared" si="83"/>
        <v>01</v>
      </c>
      <c r="F595" t="str">
        <f>"001"</f>
        <v>001</v>
      </c>
      <c r="G595" t="str">
        <f>"02"</f>
        <v>02</v>
      </c>
      <c r="H595" t="s">
        <v>0</v>
      </c>
      <c r="I595" t="s">
        <v>1430</v>
      </c>
      <c r="J595" t="s">
        <v>4577</v>
      </c>
      <c r="K595" t="str">
        <f>"11679"</f>
        <v>11679</v>
      </c>
    </row>
    <row r="596" spans="1:11" customFormat="1" x14ac:dyDescent="0.25">
      <c r="A596" t="str">
        <f t="shared" si="82"/>
        <v>11</v>
      </c>
      <c r="B596" t="s">
        <v>237</v>
      </c>
      <c r="C596" t="str">
        <f>"019"</f>
        <v>019</v>
      </c>
      <c r="D596" t="s">
        <v>256</v>
      </c>
      <c r="E596" t="str">
        <f t="shared" si="83"/>
        <v>01</v>
      </c>
      <c r="F596" t="str">
        <f>"002"</f>
        <v>002</v>
      </c>
      <c r="G596" t="str">
        <f>""</f>
        <v/>
      </c>
      <c r="H596" t="s">
        <v>3</v>
      </c>
      <c r="I596" t="s">
        <v>1431</v>
      </c>
      <c r="J596" t="s">
        <v>4578</v>
      </c>
      <c r="K596" t="str">
        <f>"11610"</f>
        <v>11610</v>
      </c>
    </row>
    <row r="597" spans="1:11" customFormat="1" x14ac:dyDescent="0.25">
      <c r="A597" t="str">
        <f t="shared" si="82"/>
        <v>11</v>
      </c>
      <c r="B597" t="s">
        <v>237</v>
      </c>
      <c r="C597" t="str">
        <f t="shared" ref="C597:C660" si="84">"020"</f>
        <v>020</v>
      </c>
      <c r="D597" t="s">
        <v>257</v>
      </c>
      <c r="E597" t="str">
        <f t="shared" si="83"/>
        <v>01</v>
      </c>
      <c r="F597" t="str">
        <f>"001"</f>
        <v>001</v>
      </c>
      <c r="G597" t="str">
        <f>""</f>
        <v/>
      </c>
      <c r="H597" t="s">
        <v>3</v>
      </c>
      <c r="I597" t="s">
        <v>1432</v>
      </c>
      <c r="J597" t="s">
        <v>4579</v>
      </c>
      <c r="K597" t="str">
        <f t="shared" ref="K597:K602" si="85">"11403"</f>
        <v>11403</v>
      </c>
    </row>
    <row r="598" spans="1:11" customFormat="1" x14ac:dyDescent="0.25">
      <c r="A598" t="str">
        <f t="shared" si="82"/>
        <v>11</v>
      </c>
      <c r="B598" t="s">
        <v>237</v>
      </c>
      <c r="C598" t="str">
        <f t="shared" si="84"/>
        <v>020</v>
      </c>
      <c r="D598" t="s">
        <v>257</v>
      </c>
      <c r="E598" t="str">
        <f t="shared" si="83"/>
        <v>01</v>
      </c>
      <c r="F598" t="str">
        <f>"002"</f>
        <v>002</v>
      </c>
      <c r="G598" t="str">
        <f>""</f>
        <v/>
      </c>
      <c r="H598" t="s">
        <v>3</v>
      </c>
      <c r="I598" t="s">
        <v>1433</v>
      </c>
      <c r="J598" t="s">
        <v>4580</v>
      </c>
      <c r="K598" t="str">
        <f t="shared" si="85"/>
        <v>11403</v>
      </c>
    </row>
    <row r="599" spans="1:11" customFormat="1" x14ac:dyDescent="0.25">
      <c r="A599" t="str">
        <f t="shared" si="82"/>
        <v>11</v>
      </c>
      <c r="B599" t="s">
        <v>237</v>
      </c>
      <c r="C599" t="str">
        <f t="shared" si="84"/>
        <v>020</v>
      </c>
      <c r="D599" t="s">
        <v>257</v>
      </c>
      <c r="E599" t="str">
        <f t="shared" si="83"/>
        <v>01</v>
      </c>
      <c r="F599" t="str">
        <f>"003"</f>
        <v>003</v>
      </c>
      <c r="G599" t="str">
        <f>""</f>
        <v/>
      </c>
      <c r="H599" t="s">
        <v>1</v>
      </c>
      <c r="I599" t="s">
        <v>1434</v>
      </c>
      <c r="J599" t="s">
        <v>4581</v>
      </c>
      <c r="K599" t="str">
        <f t="shared" si="85"/>
        <v>11403</v>
      </c>
    </row>
    <row r="600" spans="1:11" customFormat="1" x14ac:dyDescent="0.25">
      <c r="A600" t="str">
        <f t="shared" si="82"/>
        <v>11</v>
      </c>
      <c r="B600" t="s">
        <v>237</v>
      </c>
      <c r="C600" t="str">
        <f t="shared" si="84"/>
        <v>020</v>
      </c>
      <c r="D600" t="s">
        <v>257</v>
      </c>
      <c r="E600" t="str">
        <f t="shared" si="83"/>
        <v>01</v>
      </c>
      <c r="F600" t="str">
        <f>"003"</f>
        <v>003</v>
      </c>
      <c r="G600" t="str">
        <f>""</f>
        <v/>
      </c>
      <c r="H600" t="s">
        <v>0</v>
      </c>
      <c r="I600" t="s">
        <v>1434</v>
      </c>
      <c r="J600" t="s">
        <v>4581</v>
      </c>
      <c r="K600" t="str">
        <f t="shared" si="85"/>
        <v>11403</v>
      </c>
    </row>
    <row r="601" spans="1:11" customFormat="1" x14ac:dyDescent="0.25">
      <c r="A601" t="str">
        <f t="shared" si="82"/>
        <v>11</v>
      </c>
      <c r="B601" t="s">
        <v>237</v>
      </c>
      <c r="C601" t="str">
        <f t="shared" si="84"/>
        <v>020</v>
      </c>
      <c r="D601" t="s">
        <v>257</v>
      </c>
      <c r="E601" t="str">
        <f t="shared" si="83"/>
        <v>01</v>
      </c>
      <c r="F601" t="str">
        <f>"004"</f>
        <v>004</v>
      </c>
      <c r="G601" t="str">
        <f>""</f>
        <v/>
      </c>
      <c r="H601" t="s">
        <v>1</v>
      </c>
      <c r="I601" t="s">
        <v>1435</v>
      </c>
      <c r="J601" t="s">
        <v>4582</v>
      </c>
      <c r="K601" t="str">
        <f t="shared" si="85"/>
        <v>11403</v>
      </c>
    </row>
    <row r="602" spans="1:11" customFormat="1" x14ac:dyDescent="0.25">
      <c r="A602" t="str">
        <f t="shared" si="82"/>
        <v>11</v>
      </c>
      <c r="B602" t="s">
        <v>237</v>
      </c>
      <c r="C602" t="str">
        <f t="shared" si="84"/>
        <v>020</v>
      </c>
      <c r="D602" t="s">
        <v>257</v>
      </c>
      <c r="E602" t="str">
        <f t="shared" si="83"/>
        <v>01</v>
      </c>
      <c r="F602" t="str">
        <f>"004"</f>
        <v>004</v>
      </c>
      <c r="G602" t="str">
        <f>""</f>
        <v/>
      </c>
      <c r="H602" t="s">
        <v>0</v>
      </c>
      <c r="I602" t="s">
        <v>1435</v>
      </c>
      <c r="J602" t="s">
        <v>4582</v>
      </c>
      <c r="K602" t="str">
        <f t="shared" si="85"/>
        <v>11403</v>
      </c>
    </row>
    <row r="603" spans="1:11" customFormat="1" x14ac:dyDescent="0.25">
      <c r="A603" t="str">
        <f t="shared" si="82"/>
        <v>11</v>
      </c>
      <c r="B603" t="s">
        <v>237</v>
      </c>
      <c r="C603" t="str">
        <f t="shared" si="84"/>
        <v>020</v>
      </c>
      <c r="D603" t="s">
        <v>257</v>
      </c>
      <c r="E603" t="str">
        <f t="shared" ref="E603:E635" si="86">"02"</f>
        <v>02</v>
      </c>
      <c r="F603" t="str">
        <f>"001"</f>
        <v>001</v>
      </c>
      <c r="G603" t="str">
        <f>""</f>
        <v/>
      </c>
      <c r="H603" t="s">
        <v>3</v>
      </c>
      <c r="I603" t="s">
        <v>1436</v>
      </c>
      <c r="J603" t="s">
        <v>4583</v>
      </c>
      <c r="K603" t="str">
        <f>"11402"</f>
        <v>11402</v>
      </c>
    </row>
    <row r="604" spans="1:11" customFormat="1" x14ac:dyDescent="0.25">
      <c r="A604" t="str">
        <f t="shared" si="82"/>
        <v>11</v>
      </c>
      <c r="B604" t="s">
        <v>237</v>
      </c>
      <c r="C604" t="str">
        <f t="shared" si="84"/>
        <v>020</v>
      </c>
      <c r="D604" t="s">
        <v>257</v>
      </c>
      <c r="E604" t="str">
        <f t="shared" si="86"/>
        <v>02</v>
      </c>
      <c r="F604" t="str">
        <f>"002"</f>
        <v>002</v>
      </c>
      <c r="G604" t="str">
        <f>""</f>
        <v/>
      </c>
      <c r="H604" t="s">
        <v>3</v>
      </c>
      <c r="I604" t="s">
        <v>1437</v>
      </c>
      <c r="J604" t="s">
        <v>4584</v>
      </c>
      <c r="K604" t="str">
        <f>"11402"</f>
        <v>11402</v>
      </c>
    </row>
    <row r="605" spans="1:11" customFormat="1" x14ac:dyDescent="0.25">
      <c r="A605" t="str">
        <f t="shared" si="82"/>
        <v>11</v>
      </c>
      <c r="B605" t="s">
        <v>237</v>
      </c>
      <c r="C605" t="str">
        <f t="shared" si="84"/>
        <v>020</v>
      </c>
      <c r="D605" t="s">
        <v>257</v>
      </c>
      <c r="E605" t="str">
        <f t="shared" si="86"/>
        <v>02</v>
      </c>
      <c r="F605" t="str">
        <f>"003"</f>
        <v>003</v>
      </c>
      <c r="G605" t="str">
        <f>""</f>
        <v/>
      </c>
      <c r="H605" t="s">
        <v>3</v>
      </c>
      <c r="I605" t="s">
        <v>1438</v>
      </c>
      <c r="J605" t="s">
        <v>4585</v>
      </c>
      <c r="K605" t="str">
        <f>"11405"</f>
        <v>11405</v>
      </c>
    </row>
    <row r="606" spans="1:11" customFormat="1" x14ac:dyDescent="0.25">
      <c r="A606" t="str">
        <f t="shared" si="82"/>
        <v>11</v>
      </c>
      <c r="B606" t="s">
        <v>237</v>
      </c>
      <c r="C606" t="str">
        <f t="shared" si="84"/>
        <v>020</v>
      </c>
      <c r="D606" t="s">
        <v>257</v>
      </c>
      <c r="E606" t="str">
        <f t="shared" si="86"/>
        <v>02</v>
      </c>
      <c r="F606" t="str">
        <f>"004"</f>
        <v>004</v>
      </c>
      <c r="G606" t="str">
        <f>""</f>
        <v/>
      </c>
      <c r="H606" t="s">
        <v>1</v>
      </c>
      <c r="I606" t="s">
        <v>1439</v>
      </c>
      <c r="J606" t="s">
        <v>4586</v>
      </c>
      <c r="K606" t="str">
        <f>"11402"</f>
        <v>11402</v>
      </c>
    </row>
    <row r="607" spans="1:11" customFormat="1" x14ac:dyDescent="0.25">
      <c r="A607" t="str">
        <f t="shared" si="82"/>
        <v>11</v>
      </c>
      <c r="B607" t="s">
        <v>237</v>
      </c>
      <c r="C607" t="str">
        <f t="shared" si="84"/>
        <v>020</v>
      </c>
      <c r="D607" t="s">
        <v>257</v>
      </c>
      <c r="E607" t="str">
        <f t="shared" si="86"/>
        <v>02</v>
      </c>
      <c r="F607" t="str">
        <f>"004"</f>
        <v>004</v>
      </c>
      <c r="G607" t="str">
        <f>""</f>
        <v/>
      </c>
      <c r="H607" t="s">
        <v>0</v>
      </c>
      <c r="I607" t="s">
        <v>1439</v>
      </c>
      <c r="J607" t="s">
        <v>4586</v>
      </c>
      <c r="K607" t="str">
        <f>"11402"</f>
        <v>11402</v>
      </c>
    </row>
    <row r="608" spans="1:11" customFormat="1" x14ac:dyDescent="0.25">
      <c r="A608" t="str">
        <f t="shared" si="82"/>
        <v>11</v>
      </c>
      <c r="B608" t="s">
        <v>237</v>
      </c>
      <c r="C608" t="str">
        <f t="shared" si="84"/>
        <v>020</v>
      </c>
      <c r="D608" t="s">
        <v>257</v>
      </c>
      <c r="E608" t="str">
        <f t="shared" si="86"/>
        <v>02</v>
      </c>
      <c r="F608" t="str">
        <f>"005"</f>
        <v>005</v>
      </c>
      <c r="G608" t="str">
        <f>""</f>
        <v/>
      </c>
      <c r="H608" t="s">
        <v>1</v>
      </c>
      <c r="I608" t="s">
        <v>1440</v>
      </c>
      <c r="J608" t="s">
        <v>4587</v>
      </c>
      <c r="K608" t="str">
        <f t="shared" ref="K608:K617" si="87">"11401"</f>
        <v>11401</v>
      </c>
    </row>
    <row r="609" spans="1:11" customFormat="1" x14ac:dyDescent="0.25">
      <c r="A609" t="str">
        <f t="shared" si="82"/>
        <v>11</v>
      </c>
      <c r="B609" t="s">
        <v>237</v>
      </c>
      <c r="C609" t="str">
        <f t="shared" si="84"/>
        <v>020</v>
      </c>
      <c r="D609" t="s">
        <v>257</v>
      </c>
      <c r="E609" t="str">
        <f t="shared" si="86"/>
        <v>02</v>
      </c>
      <c r="F609" t="str">
        <f>"005"</f>
        <v>005</v>
      </c>
      <c r="G609" t="str">
        <f>""</f>
        <v/>
      </c>
      <c r="H609" t="s">
        <v>0</v>
      </c>
      <c r="I609" t="s">
        <v>1440</v>
      </c>
      <c r="J609" t="s">
        <v>4587</v>
      </c>
      <c r="K609" t="str">
        <f t="shared" si="87"/>
        <v>11401</v>
      </c>
    </row>
    <row r="610" spans="1:11" customFormat="1" x14ac:dyDescent="0.25">
      <c r="A610" t="str">
        <f t="shared" si="82"/>
        <v>11</v>
      </c>
      <c r="B610" t="s">
        <v>237</v>
      </c>
      <c r="C610" t="str">
        <f t="shared" si="84"/>
        <v>020</v>
      </c>
      <c r="D610" t="s">
        <v>257</v>
      </c>
      <c r="E610" t="str">
        <f t="shared" si="86"/>
        <v>02</v>
      </c>
      <c r="F610" t="str">
        <f>"006"</f>
        <v>006</v>
      </c>
      <c r="G610" t="str">
        <f>""</f>
        <v/>
      </c>
      <c r="H610" t="s">
        <v>3</v>
      </c>
      <c r="I610" t="s">
        <v>1441</v>
      </c>
      <c r="J610" t="s">
        <v>4588</v>
      </c>
      <c r="K610" t="str">
        <f t="shared" si="87"/>
        <v>11401</v>
      </c>
    </row>
    <row r="611" spans="1:11" customFormat="1" x14ac:dyDescent="0.25">
      <c r="A611" t="str">
        <f t="shared" si="82"/>
        <v>11</v>
      </c>
      <c r="B611" t="s">
        <v>237</v>
      </c>
      <c r="C611" t="str">
        <f t="shared" si="84"/>
        <v>020</v>
      </c>
      <c r="D611" t="s">
        <v>257</v>
      </c>
      <c r="E611" t="str">
        <f t="shared" si="86"/>
        <v>02</v>
      </c>
      <c r="F611" t="str">
        <f>"007"</f>
        <v>007</v>
      </c>
      <c r="G611" t="str">
        <f>""</f>
        <v/>
      </c>
      <c r="H611" t="s">
        <v>3</v>
      </c>
      <c r="I611" t="s">
        <v>1442</v>
      </c>
      <c r="J611" t="s">
        <v>4589</v>
      </c>
      <c r="K611" t="str">
        <f t="shared" si="87"/>
        <v>11401</v>
      </c>
    </row>
    <row r="612" spans="1:11" customFormat="1" x14ac:dyDescent="0.25">
      <c r="A612" t="str">
        <f t="shared" si="82"/>
        <v>11</v>
      </c>
      <c r="B612" t="s">
        <v>237</v>
      </c>
      <c r="C612" t="str">
        <f t="shared" si="84"/>
        <v>020</v>
      </c>
      <c r="D612" t="s">
        <v>257</v>
      </c>
      <c r="E612" t="str">
        <f t="shared" si="86"/>
        <v>02</v>
      </c>
      <c r="F612" t="str">
        <f>"008"</f>
        <v>008</v>
      </c>
      <c r="G612" t="str">
        <f>""</f>
        <v/>
      </c>
      <c r="H612" t="s">
        <v>3</v>
      </c>
      <c r="I612" t="s">
        <v>1442</v>
      </c>
      <c r="J612" t="s">
        <v>4589</v>
      </c>
      <c r="K612" t="str">
        <f t="shared" si="87"/>
        <v>11401</v>
      </c>
    </row>
    <row r="613" spans="1:11" customFormat="1" x14ac:dyDescent="0.25">
      <c r="A613" t="str">
        <f t="shared" si="82"/>
        <v>11</v>
      </c>
      <c r="B613" t="s">
        <v>237</v>
      </c>
      <c r="C613" t="str">
        <f t="shared" si="84"/>
        <v>020</v>
      </c>
      <c r="D613" t="s">
        <v>257</v>
      </c>
      <c r="E613" t="str">
        <f t="shared" si="86"/>
        <v>02</v>
      </c>
      <c r="F613" t="str">
        <f>"009"</f>
        <v>009</v>
      </c>
      <c r="G613" t="str">
        <f>""</f>
        <v/>
      </c>
      <c r="H613" t="s">
        <v>3</v>
      </c>
      <c r="I613" t="s">
        <v>1442</v>
      </c>
      <c r="J613" t="s">
        <v>4589</v>
      </c>
      <c r="K613" t="str">
        <f t="shared" si="87"/>
        <v>11401</v>
      </c>
    </row>
    <row r="614" spans="1:11" customFormat="1" x14ac:dyDescent="0.25">
      <c r="A614" t="str">
        <f t="shared" si="82"/>
        <v>11</v>
      </c>
      <c r="B614" t="s">
        <v>237</v>
      </c>
      <c r="C614" t="str">
        <f t="shared" si="84"/>
        <v>020</v>
      </c>
      <c r="D614" t="s">
        <v>257</v>
      </c>
      <c r="E614" t="str">
        <f t="shared" si="86"/>
        <v>02</v>
      </c>
      <c r="F614" t="str">
        <f>"010"</f>
        <v>010</v>
      </c>
      <c r="G614" t="str">
        <f>""</f>
        <v/>
      </c>
      <c r="H614" t="s">
        <v>3</v>
      </c>
      <c r="I614" t="s">
        <v>1443</v>
      </c>
      <c r="J614" t="s">
        <v>4590</v>
      </c>
      <c r="K614" t="str">
        <f t="shared" si="87"/>
        <v>11401</v>
      </c>
    </row>
    <row r="615" spans="1:11" customFormat="1" x14ac:dyDescent="0.25">
      <c r="A615" t="str">
        <f t="shared" si="82"/>
        <v>11</v>
      </c>
      <c r="B615" t="s">
        <v>237</v>
      </c>
      <c r="C615" t="str">
        <f t="shared" si="84"/>
        <v>020</v>
      </c>
      <c r="D615" t="s">
        <v>257</v>
      </c>
      <c r="E615" t="str">
        <f t="shared" si="86"/>
        <v>02</v>
      </c>
      <c r="F615" t="str">
        <f>"011"</f>
        <v>011</v>
      </c>
      <c r="G615" t="str">
        <f>""</f>
        <v/>
      </c>
      <c r="H615" t="s">
        <v>3</v>
      </c>
      <c r="I615" t="s">
        <v>1443</v>
      </c>
      <c r="J615" t="s">
        <v>4590</v>
      </c>
      <c r="K615" t="str">
        <f t="shared" si="87"/>
        <v>11401</v>
      </c>
    </row>
    <row r="616" spans="1:11" customFormat="1" x14ac:dyDescent="0.25">
      <c r="A616" t="str">
        <f t="shared" si="82"/>
        <v>11</v>
      </c>
      <c r="B616" t="s">
        <v>237</v>
      </c>
      <c r="C616" t="str">
        <f t="shared" si="84"/>
        <v>020</v>
      </c>
      <c r="D616" t="s">
        <v>257</v>
      </c>
      <c r="E616" t="str">
        <f t="shared" si="86"/>
        <v>02</v>
      </c>
      <c r="F616" t="str">
        <f>"012"</f>
        <v>012</v>
      </c>
      <c r="G616" t="str">
        <f>""</f>
        <v/>
      </c>
      <c r="H616" t="s">
        <v>3</v>
      </c>
      <c r="I616" t="s">
        <v>1392</v>
      </c>
      <c r="J616" t="s">
        <v>4591</v>
      </c>
      <c r="K616" t="str">
        <f t="shared" si="87"/>
        <v>11401</v>
      </c>
    </row>
    <row r="617" spans="1:11" customFormat="1" x14ac:dyDescent="0.25">
      <c r="A617" t="str">
        <f t="shared" si="82"/>
        <v>11</v>
      </c>
      <c r="B617" t="s">
        <v>237</v>
      </c>
      <c r="C617" t="str">
        <f t="shared" si="84"/>
        <v>020</v>
      </c>
      <c r="D617" t="s">
        <v>257</v>
      </c>
      <c r="E617" t="str">
        <f t="shared" si="86"/>
        <v>02</v>
      </c>
      <c r="F617" t="str">
        <f>"013"</f>
        <v>013</v>
      </c>
      <c r="G617" t="str">
        <f>""</f>
        <v/>
      </c>
      <c r="H617" t="s">
        <v>3</v>
      </c>
      <c r="I617" t="s">
        <v>1392</v>
      </c>
      <c r="J617" t="s">
        <v>4591</v>
      </c>
      <c r="K617" t="str">
        <f t="shared" si="87"/>
        <v>11401</v>
      </c>
    </row>
    <row r="618" spans="1:11" customFormat="1" x14ac:dyDescent="0.25">
      <c r="A618" t="str">
        <f t="shared" si="82"/>
        <v>11</v>
      </c>
      <c r="B618" t="s">
        <v>237</v>
      </c>
      <c r="C618" t="str">
        <f t="shared" si="84"/>
        <v>020</v>
      </c>
      <c r="D618" t="s">
        <v>257</v>
      </c>
      <c r="E618" t="str">
        <f t="shared" si="86"/>
        <v>02</v>
      </c>
      <c r="F618" t="str">
        <f>"014"</f>
        <v>014</v>
      </c>
      <c r="G618" t="str">
        <f>""</f>
        <v/>
      </c>
      <c r="H618" t="s">
        <v>1</v>
      </c>
      <c r="I618" t="s">
        <v>1444</v>
      </c>
      <c r="J618" t="s">
        <v>4592</v>
      </c>
      <c r="K618" t="str">
        <f>"11402"</f>
        <v>11402</v>
      </c>
    </row>
    <row r="619" spans="1:11" customFormat="1" x14ac:dyDescent="0.25">
      <c r="A619" t="str">
        <f t="shared" si="82"/>
        <v>11</v>
      </c>
      <c r="B619" t="s">
        <v>237</v>
      </c>
      <c r="C619" t="str">
        <f t="shared" si="84"/>
        <v>020</v>
      </c>
      <c r="D619" t="s">
        <v>257</v>
      </c>
      <c r="E619" t="str">
        <f t="shared" si="86"/>
        <v>02</v>
      </c>
      <c r="F619" t="str">
        <f>"014"</f>
        <v>014</v>
      </c>
      <c r="G619" t="str">
        <f>""</f>
        <v/>
      </c>
      <c r="H619" t="s">
        <v>0</v>
      </c>
      <c r="I619" t="s">
        <v>1444</v>
      </c>
      <c r="J619" t="s">
        <v>4592</v>
      </c>
      <c r="K619" t="str">
        <f>"11402"</f>
        <v>11402</v>
      </c>
    </row>
    <row r="620" spans="1:11" customFormat="1" x14ac:dyDescent="0.25">
      <c r="A620" t="str">
        <f t="shared" si="82"/>
        <v>11</v>
      </c>
      <c r="B620" t="s">
        <v>237</v>
      </c>
      <c r="C620" t="str">
        <f t="shared" si="84"/>
        <v>020</v>
      </c>
      <c r="D620" t="s">
        <v>257</v>
      </c>
      <c r="E620" t="str">
        <f t="shared" si="86"/>
        <v>02</v>
      </c>
      <c r="F620" t="str">
        <f>"015"</f>
        <v>015</v>
      </c>
      <c r="G620" t="str">
        <f>""</f>
        <v/>
      </c>
      <c r="H620" t="s">
        <v>1</v>
      </c>
      <c r="I620" t="s">
        <v>1445</v>
      </c>
      <c r="J620" t="s">
        <v>4593</v>
      </c>
      <c r="K620" t="str">
        <f>"11401"</f>
        <v>11401</v>
      </c>
    </row>
    <row r="621" spans="1:11" customFormat="1" x14ac:dyDescent="0.25">
      <c r="A621" t="str">
        <f t="shared" si="82"/>
        <v>11</v>
      </c>
      <c r="B621" t="s">
        <v>237</v>
      </c>
      <c r="C621" t="str">
        <f t="shared" si="84"/>
        <v>020</v>
      </c>
      <c r="D621" t="s">
        <v>257</v>
      </c>
      <c r="E621" t="str">
        <f t="shared" si="86"/>
        <v>02</v>
      </c>
      <c r="F621" t="str">
        <f>"015"</f>
        <v>015</v>
      </c>
      <c r="G621" t="str">
        <f>""</f>
        <v/>
      </c>
      <c r="H621" t="s">
        <v>0</v>
      </c>
      <c r="I621" t="s">
        <v>1445</v>
      </c>
      <c r="J621" t="s">
        <v>4593</v>
      </c>
      <c r="K621" t="str">
        <f>"11401"</f>
        <v>11401</v>
      </c>
    </row>
    <row r="622" spans="1:11" customFormat="1" x14ac:dyDescent="0.25">
      <c r="A622" t="str">
        <f t="shared" si="82"/>
        <v>11</v>
      </c>
      <c r="B622" t="s">
        <v>237</v>
      </c>
      <c r="C622" t="str">
        <f t="shared" si="84"/>
        <v>020</v>
      </c>
      <c r="D622" t="s">
        <v>257</v>
      </c>
      <c r="E622" t="str">
        <f t="shared" si="86"/>
        <v>02</v>
      </c>
      <c r="F622" t="str">
        <f>"016"</f>
        <v>016</v>
      </c>
      <c r="G622" t="str">
        <f>""</f>
        <v/>
      </c>
      <c r="H622" t="s">
        <v>3</v>
      </c>
      <c r="I622" t="s">
        <v>1445</v>
      </c>
      <c r="J622" t="s">
        <v>4593</v>
      </c>
      <c r="K622" t="str">
        <f>"11401"</f>
        <v>11401</v>
      </c>
    </row>
    <row r="623" spans="1:11" customFormat="1" x14ac:dyDescent="0.25">
      <c r="A623" t="str">
        <f t="shared" si="82"/>
        <v>11</v>
      </c>
      <c r="B623" t="s">
        <v>237</v>
      </c>
      <c r="C623" t="str">
        <f t="shared" si="84"/>
        <v>020</v>
      </c>
      <c r="D623" t="s">
        <v>257</v>
      </c>
      <c r="E623" t="str">
        <f t="shared" si="86"/>
        <v>02</v>
      </c>
      <c r="F623" t="str">
        <f>"017"</f>
        <v>017</v>
      </c>
      <c r="G623" t="str">
        <f>""</f>
        <v/>
      </c>
      <c r="H623" t="s">
        <v>1</v>
      </c>
      <c r="I623" t="s">
        <v>1295</v>
      </c>
      <c r="J623" t="s">
        <v>4594</v>
      </c>
      <c r="K623" t="str">
        <f>"11403"</f>
        <v>11403</v>
      </c>
    </row>
    <row r="624" spans="1:11" customFormat="1" x14ac:dyDescent="0.25">
      <c r="A624" t="str">
        <f t="shared" si="82"/>
        <v>11</v>
      </c>
      <c r="B624" t="s">
        <v>237</v>
      </c>
      <c r="C624" t="str">
        <f t="shared" si="84"/>
        <v>020</v>
      </c>
      <c r="D624" t="s">
        <v>257</v>
      </c>
      <c r="E624" t="str">
        <f t="shared" si="86"/>
        <v>02</v>
      </c>
      <c r="F624" t="str">
        <f>"017"</f>
        <v>017</v>
      </c>
      <c r="G624" t="str">
        <f>""</f>
        <v/>
      </c>
      <c r="H624" t="s">
        <v>0</v>
      </c>
      <c r="I624" t="s">
        <v>1295</v>
      </c>
      <c r="J624" t="s">
        <v>4594</v>
      </c>
      <c r="K624" t="str">
        <f>"11403"</f>
        <v>11403</v>
      </c>
    </row>
    <row r="625" spans="1:11" customFormat="1" x14ac:dyDescent="0.25">
      <c r="A625" t="str">
        <f t="shared" si="82"/>
        <v>11</v>
      </c>
      <c r="B625" t="s">
        <v>237</v>
      </c>
      <c r="C625" t="str">
        <f t="shared" si="84"/>
        <v>020</v>
      </c>
      <c r="D625" t="s">
        <v>257</v>
      </c>
      <c r="E625" t="str">
        <f t="shared" si="86"/>
        <v>02</v>
      </c>
      <c r="F625" t="str">
        <f>"021"</f>
        <v>021</v>
      </c>
      <c r="G625" t="str">
        <f>""</f>
        <v/>
      </c>
      <c r="H625" t="s">
        <v>3</v>
      </c>
      <c r="I625" t="s">
        <v>1446</v>
      </c>
      <c r="J625" t="s">
        <v>4595</v>
      </c>
      <c r="K625" t="str">
        <f>"11402"</f>
        <v>11402</v>
      </c>
    </row>
    <row r="626" spans="1:11" customFormat="1" x14ac:dyDescent="0.25">
      <c r="A626" t="str">
        <f t="shared" si="82"/>
        <v>11</v>
      </c>
      <c r="B626" t="s">
        <v>237</v>
      </c>
      <c r="C626" t="str">
        <f t="shared" si="84"/>
        <v>020</v>
      </c>
      <c r="D626" t="s">
        <v>257</v>
      </c>
      <c r="E626" t="str">
        <f t="shared" si="86"/>
        <v>02</v>
      </c>
      <c r="F626" t="str">
        <f>"022"</f>
        <v>022</v>
      </c>
      <c r="G626" t="str">
        <f>""</f>
        <v/>
      </c>
      <c r="H626" t="s">
        <v>3</v>
      </c>
      <c r="I626" t="s">
        <v>1433</v>
      </c>
      <c r="J626" t="s">
        <v>4580</v>
      </c>
      <c r="K626" t="str">
        <f>"11403"</f>
        <v>11403</v>
      </c>
    </row>
    <row r="627" spans="1:11" customFormat="1" x14ac:dyDescent="0.25">
      <c r="A627" t="str">
        <f t="shared" si="82"/>
        <v>11</v>
      </c>
      <c r="B627" t="s">
        <v>237</v>
      </c>
      <c r="C627" t="str">
        <f t="shared" si="84"/>
        <v>020</v>
      </c>
      <c r="D627" t="s">
        <v>257</v>
      </c>
      <c r="E627" t="str">
        <f t="shared" si="86"/>
        <v>02</v>
      </c>
      <c r="F627" t="str">
        <f>"023"</f>
        <v>023</v>
      </c>
      <c r="G627" t="str">
        <f>""</f>
        <v/>
      </c>
      <c r="H627" t="s">
        <v>1</v>
      </c>
      <c r="I627" t="s">
        <v>1447</v>
      </c>
      <c r="J627" t="s">
        <v>4596</v>
      </c>
      <c r="K627" t="str">
        <f>"11402"</f>
        <v>11402</v>
      </c>
    </row>
    <row r="628" spans="1:11" customFormat="1" x14ac:dyDescent="0.25">
      <c r="A628" t="str">
        <f t="shared" si="82"/>
        <v>11</v>
      </c>
      <c r="B628" t="s">
        <v>237</v>
      </c>
      <c r="C628" t="str">
        <f t="shared" si="84"/>
        <v>020</v>
      </c>
      <c r="D628" t="s">
        <v>257</v>
      </c>
      <c r="E628" t="str">
        <f t="shared" si="86"/>
        <v>02</v>
      </c>
      <c r="F628" t="str">
        <f>"023"</f>
        <v>023</v>
      </c>
      <c r="G628" t="str">
        <f>""</f>
        <v/>
      </c>
      <c r="H628" t="s">
        <v>0</v>
      </c>
      <c r="I628" t="s">
        <v>1447</v>
      </c>
      <c r="J628" t="s">
        <v>4596</v>
      </c>
      <c r="K628" t="str">
        <f>"11402"</f>
        <v>11402</v>
      </c>
    </row>
    <row r="629" spans="1:11" customFormat="1" x14ac:dyDescent="0.25">
      <c r="A629" t="str">
        <f t="shared" si="82"/>
        <v>11</v>
      </c>
      <c r="B629" t="s">
        <v>237</v>
      </c>
      <c r="C629" t="str">
        <f t="shared" si="84"/>
        <v>020</v>
      </c>
      <c r="D629" t="s">
        <v>257</v>
      </c>
      <c r="E629" t="str">
        <f t="shared" si="86"/>
        <v>02</v>
      </c>
      <c r="F629" t="str">
        <f>"024"</f>
        <v>024</v>
      </c>
      <c r="G629" t="str">
        <f>""</f>
        <v/>
      </c>
      <c r="H629" t="s">
        <v>3</v>
      </c>
      <c r="I629" t="s">
        <v>1441</v>
      </c>
      <c r="J629" t="s">
        <v>4588</v>
      </c>
      <c r="K629" t="str">
        <f>"11401"</f>
        <v>11401</v>
      </c>
    </row>
    <row r="630" spans="1:11" customFormat="1" x14ac:dyDescent="0.25">
      <c r="A630" t="str">
        <f t="shared" si="82"/>
        <v>11</v>
      </c>
      <c r="B630" t="s">
        <v>237</v>
      </c>
      <c r="C630" t="str">
        <f t="shared" si="84"/>
        <v>020</v>
      </c>
      <c r="D630" t="s">
        <v>257</v>
      </c>
      <c r="E630" t="str">
        <f t="shared" si="86"/>
        <v>02</v>
      </c>
      <c r="F630" t="str">
        <f>"025"</f>
        <v>025</v>
      </c>
      <c r="G630" t="str">
        <f>""</f>
        <v/>
      </c>
      <c r="H630" t="s">
        <v>1</v>
      </c>
      <c r="I630" t="s">
        <v>1448</v>
      </c>
      <c r="J630" t="s">
        <v>4597</v>
      </c>
      <c r="K630" t="str">
        <f>"11405"</f>
        <v>11405</v>
      </c>
    </row>
    <row r="631" spans="1:11" customFormat="1" x14ac:dyDescent="0.25">
      <c r="A631" t="str">
        <f t="shared" si="82"/>
        <v>11</v>
      </c>
      <c r="B631" t="s">
        <v>237</v>
      </c>
      <c r="C631" t="str">
        <f t="shared" si="84"/>
        <v>020</v>
      </c>
      <c r="D631" t="s">
        <v>257</v>
      </c>
      <c r="E631" t="str">
        <f t="shared" si="86"/>
        <v>02</v>
      </c>
      <c r="F631" t="str">
        <f>"025"</f>
        <v>025</v>
      </c>
      <c r="G631" t="str">
        <f>""</f>
        <v/>
      </c>
      <c r="H631" t="s">
        <v>0</v>
      </c>
      <c r="I631" t="s">
        <v>1448</v>
      </c>
      <c r="J631" t="s">
        <v>4597</v>
      </c>
      <c r="K631" t="str">
        <f>"11405"</f>
        <v>11405</v>
      </c>
    </row>
    <row r="632" spans="1:11" customFormat="1" x14ac:dyDescent="0.25">
      <c r="A632" t="str">
        <f t="shared" si="82"/>
        <v>11</v>
      </c>
      <c r="B632" t="s">
        <v>237</v>
      </c>
      <c r="C632" t="str">
        <f t="shared" si="84"/>
        <v>020</v>
      </c>
      <c r="D632" t="s">
        <v>257</v>
      </c>
      <c r="E632" t="str">
        <f t="shared" si="86"/>
        <v>02</v>
      </c>
      <c r="F632" t="str">
        <f>"026"</f>
        <v>026</v>
      </c>
      <c r="G632" t="str">
        <f>""</f>
        <v/>
      </c>
      <c r="H632" t="s">
        <v>3</v>
      </c>
      <c r="I632" t="s">
        <v>1449</v>
      </c>
      <c r="J632" t="s">
        <v>4598</v>
      </c>
      <c r="K632" t="str">
        <f>"11402"</f>
        <v>11402</v>
      </c>
    </row>
    <row r="633" spans="1:11" customFormat="1" x14ac:dyDescent="0.25">
      <c r="A633" t="str">
        <f t="shared" si="82"/>
        <v>11</v>
      </c>
      <c r="B633" t="s">
        <v>237</v>
      </c>
      <c r="C633" t="str">
        <f t="shared" si="84"/>
        <v>020</v>
      </c>
      <c r="D633" t="s">
        <v>257</v>
      </c>
      <c r="E633" t="str">
        <f t="shared" si="86"/>
        <v>02</v>
      </c>
      <c r="F633" t="str">
        <f>"027"</f>
        <v>027</v>
      </c>
      <c r="G633" t="str">
        <f>""</f>
        <v/>
      </c>
      <c r="H633" t="s">
        <v>1</v>
      </c>
      <c r="I633" t="s">
        <v>1450</v>
      </c>
      <c r="J633" t="s">
        <v>4599</v>
      </c>
      <c r="K633" t="str">
        <f>"11408"</f>
        <v>11408</v>
      </c>
    </row>
    <row r="634" spans="1:11" customFormat="1" x14ac:dyDescent="0.25">
      <c r="A634" t="str">
        <f t="shared" si="82"/>
        <v>11</v>
      </c>
      <c r="B634" t="s">
        <v>237</v>
      </c>
      <c r="C634" t="str">
        <f t="shared" si="84"/>
        <v>020</v>
      </c>
      <c r="D634" t="s">
        <v>257</v>
      </c>
      <c r="E634" t="str">
        <f t="shared" si="86"/>
        <v>02</v>
      </c>
      <c r="F634" t="str">
        <f>"027"</f>
        <v>027</v>
      </c>
      <c r="G634" t="str">
        <f>""</f>
        <v/>
      </c>
      <c r="H634" t="s">
        <v>0</v>
      </c>
      <c r="I634" t="s">
        <v>1450</v>
      </c>
      <c r="J634" t="s">
        <v>4599</v>
      </c>
      <c r="K634" t="str">
        <f>"11408"</f>
        <v>11408</v>
      </c>
    </row>
    <row r="635" spans="1:11" customFormat="1" x14ac:dyDescent="0.25">
      <c r="A635" t="str">
        <f t="shared" si="82"/>
        <v>11</v>
      </c>
      <c r="B635" t="s">
        <v>237</v>
      </c>
      <c r="C635" t="str">
        <f t="shared" si="84"/>
        <v>020</v>
      </c>
      <c r="D635" t="s">
        <v>257</v>
      </c>
      <c r="E635" t="str">
        <f t="shared" si="86"/>
        <v>02</v>
      </c>
      <c r="F635" t="str">
        <f>"028"</f>
        <v>028</v>
      </c>
      <c r="G635" t="str">
        <f>""</f>
        <v/>
      </c>
      <c r="H635" t="s">
        <v>3</v>
      </c>
      <c r="I635" t="s">
        <v>1448</v>
      </c>
      <c r="J635" t="s">
        <v>4597</v>
      </c>
      <c r="K635" t="str">
        <f>"11405"</f>
        <v>11405</v>
      </c>
    </row>
    <row r="636" spans="1:11" customFormat="1" x14ac:dyDescent="0.25">
      <c r="A636" t="str">
        <f t="shared" si="82"/>
        <v>11</v>
      </c>
      <c r="B636" t="s">
        <v>237</v>
      </c>
      <c r="C636" t="str">
        <f t="shared" si="84"/>
        <v>020</v>
      </c>
      <c r="D636" t="s">
        <v>257</v>
      </c>
      <c r="E636" t="str">
        <f t="shared" ref="E636:E665" si="88">"03"</f>
        <v>03</v>
      </c>
      <c r="F636" t="str">
        <f>"001"</f>
        <v>001</v>
      </c>
      <c r="G636" t="str">
        <f>""</f>
        <v/>
      </c>
      <c r="H636" t="s">
        <v>3</v>
      </c>
      <c r="I636" t="s">
        <v>1451</v>
      </c>
      <c r="J636" t="s">
        <v>4600</v>
      </c>
      <c r="K636" t="str">
        <f t="shared" ref="K636:K642" si="89">"11408"</f>
        <v>11408</v>
      </c>
    </row>
    <row r="637" spans="1:11" customFormat="1" x14ac:dyDescent="0.25">
      <c r="A637" t="str">
        <f t="shared" si="82"/>
        <v>11</v>
      </c>
      <c r="B637" t="s">
        <v>237</v>
      </c>
      <c r="C637" t="str">
        <f t="shared" si="84"/>
        <v>020</v>
      </c>
      <c r="D637" t="s">
        <v>257</v>
      </c>
      <c r="E637" t="str">
        <f t="shared" si="88"/>
        <v>03</v>
      </c>
      <c r="F637" t="str">
        <f>"002"</f>
        <v>002</v>
      </c>
      <c r="G637" t="str">
        <f>""</f>
        <v/>
      </c>
      <c r="H637" t="s">
        <v>1</v>
      </c>
      <c r="I637" t="s">
        <v>1452</v>
      </c>
      <c r="J637" t="s">
        <v>4601</v>
      </c>
      <c r="K637" t="str">
        <f t="shared" si="89"/>
        <v>11408</v>
      </c>
    </row>
    <row r="638" spans="1:11" customFormat="1" x14ac:dyDescent="0.25">
      <c r="A638" t="str">
        <f t="shared" si="82"/>
        <v>11</v>
      </c>
      <c r="B638" t="s">
        <v>237</v>
      </c>
      <c r="C638" t="str">
        <f t="shared" si="84"/>
        <v>020</v>
      </c>
      <c r="D638" t="s">
        <v>257</v>
      </c>
      <c r="E638" t="str">
        <f t="shared" si="88"/>
        <v>03</v>
      </c>
      <c r="F638" t="str">
        <f>"002"</f>
        <v>002</v>
      </c>
      <c r="G638" t="str">
        <f>""</f>
        <v/>
      </c>
      <c r="H638" t="s">
        <v>0</v>
      </c>
      <c r="I638" t="s">
        <v>1452</v>
      </c>
      <c r="J638" t="s">
        <v>4601</v>
      </c>
      <c r="K638" t="str">
        <f t="shared" si="89"/>
        <v>11408</v>
      </c>
    </row>
    <row r="639" spans="1:11" customFormat="1" x14ac:dyDescent="0.25">
      <c r="A639" t="str">
        <f t="shared" si="82"/>
        <v>11</v>
      </c>
      <c r="B639" t="s">
        <v>237</v>
      </c>
      <c r="C639" t="str">
        <f t="shared" si="84"/>
        <v>020</v>
      </c>
      <c r="D639" t="s">
        <v>257</v>
      </c>
      <c r="E639" t="str">
        <f t="shared" si="88"/>
        <v>03</v>
      </c>
      <c r="F639" t="str">
        <f>"003"</f>
        <v>003</v>
      </c>
      <c r="G639" t="str">
        <f>""</f>
        <v/>
      </c>
      <c r="H639" t="s">
        <v>1</v>
      </c>
      <c r="I639" t="s">
        <v>1453</v>
      </c>
      <c r="J639" t="s">
        <v>4602</v>
      </c>
      <c r="K639" t="str">
        <f t="shared" si="89"/>
        <v>11408</v>
      </c>
    </row>
    <row r="640" spans="1:11" customFormat="1" x14ac:dyDescent="0.25">
      <c r="A640" t="str">
        <f t="shared" si="82"/>
        <v>11</v>
      </c>
      <c r="B640" t="s">
        <v>237</v>
      </c>
      <c r="C640" t="str">
        <f t="shared" si="84"/>
        <v>020</v>
      </c>
      <c r="D640" t="s">
        <v>257</v>
      </c>
      <c r="E640" t="str">
        <f t="shared" si="88"/>
        <v>03</v>
      </c>
      <c r="F640" t="str">
        <f>"003"</f>
        <v>003</v>
      </c>
      <c r="G640" t="str">
        <f>""</f>
        <v/>
      </c>
      <c r="H640" t="s">
        <v>0</v>
      </c>
      <c r="I640" t="s">
        <v>1453</v>
      </c>
      <c r="J640" t="s">
        <v>4602</v>
      </c>
      <c r="K640" t="str">
        <f t="shared" si="89"/>
        <v>11408</v>
      </c>
    </row>
    <row r="641" spans="1:11" customFormat="1" x14ac:dyDescent="0.25">
      <c r="A641" t="str">
        <f t="shared" si="82"/>
        <v>11</v>
      </c>
      <c r="B641" t="s">
        <v>237</v>
      </c>
      <c r="C641" t="str">
        <f t="shared" si="84"/>
        <v>020</v>
      </c>
      <c r="D641" t="s">
        <v>257</v>
      </c>
      <c r="E641" t="str">
        <f t="shared" si="88"/>
        <v>03</v>
      </c>
      <c r="F641" t="str">
        <f>"004"</f>
        <v>004</v>
      </c>
      <c r="G641" t="str">
        <f>""</f>
        <v/>
      </c>
      <c r="H641" t="s">
        <v>1</v>
      </c>
      <c r="I641" t="s">
        <v>1454</v>
      </c>
      <c r="J641" t="s">
        <v>4603</v>
      </c>
      <c r="K641" t="str">
        <f t="shared" si="89"/>
        <v>11408</v>
      </c>
    </row>
    <row r="642" spans="1:11" customFormat="1" x14ac:dyDescent="0.25">
      <c r="A642" t="str">
        <f t="shared" si="82"/>
        <v>11</v>
      </c>
      <c r="B642" t="s">
        <v>237</v>
      </c>
      <c r="C642" t="str">
        <f t="shared" si="84"/>
        <v>020</v>
      </c>
      <c r="D642" t="s">
        <v>257</v>
      </c>
      <c r="E642" t="str">
        <f t="shared" si="88"/>
        <v>03</v>
      </c>
      <c r="F642" t="str">
        <f>"004"</f>
        <v>004</v>
      </c>
      <c r="G642" t="str">
        <f>""</f>
        <v/>
      </c>
      <c r="H642" t="s">
        <v>0</v>
      </c>
      <c r="I642" t="s">
        <v>1454</v>
      </c>
      <c r="J642" t="s">
        <v>4603</v>
      </c>
      <c r="K642" t="str">
        <f t="shared" si="89"/>
        <v>11408</v>
      </c>
    </row>
    <row r="643" spans="1:11" customFormat="1" x14ac:dyDescent="0.25">
      <c r="A643" t="str">
        <f t="shared" ref="A643:A706" si="90">"11"</f>
        <v>11</v>
      </c>
      <c r="B643" t="s">
        <v>237</v>
      </c>
      <c r="C643" t="str">
        <f t="shared" si="84"/>
        <v>020</v>
      </c>
      <c r="D643" t="s">
        <v>257</v>
      </c>
      <c r="E643" t="str">
        <f t="shared" si="88"/>
        <v>03</v>
      </c>
      <c r="F643" t="str">
        <f>"005"</f>
        <v>005</v>
      </c>
      <c r="G643" t="str">
        <f>""</f>
        <v/>
      </c>
      <c r="H643" t="s">
        <v>3</v>
      </c>
      <c r="I643" t="s">
        <v>1455</v>
      </c>
      <c r="J643" t="s">
        <v>4604</v>
      </c>
      <c r="K643" t="str">
        <f t="shared" ref="K643:K650" si="91">"11404"</f>
        <v>11404</v>
      </c>
    </row>
    <row r="644" spans="1:11" customFormat="1" x14ac:dyDescent="0.25">
      <c r="A644" t="str">
        <f t="shared" si="90"/>
        <v>11</v>
      </c>
      <c r="B644" t="s">
        <v>237</v>
      </c>
      <c r="C644" t="str">
        <f t="shared" si="84"/>
        <v>020</v>
      </c>
      <c r="D644" t="s">
        <v>257</v>
      </c>
      <c r="E644" t="str">
        <f t="shared" si="88"/>
        <v>03</v>
      </c>
      <c r="F644" t="str">
        <f>"006"</f>
        <v>006</v>
      </c>
      <c r="G644" t="str">
        <f>""</f>
        <v/>
      </c>
      <c r="H644" t="s">
        <v>1</v>
      </c>
      <c r="I644" t="s">
        <v>1455</v>
      </c>
      <c r="J644" t="s">
        <v>4604</v>
      </c>
      <c r="K644" t="str">
        <f t="shared" si="91"/>
        <v>11404</v>
      </c>
    </row>
    <row r="645" spans="1:11" customFormat="1" x14ac:dyDescent="0.25">
      <c r="A645" t="str">
        <f t="shared" si="90"/>
        <v>11</v>
      </c>
      <c r="B645" t="s">
        <v>237</v>
      </c>
      <c r="C645" t="str">
        <f t="shared" si="84"/>
        <v>020</v>
      </c>
      <c r="D645" t="s">
        <v>257</v>
      </c>
      <c r="E645" t="str">
        <f t="shared" si="88"/>
        <v>03</v>
      </c>
      <c r="F645" t="str">
        <f>"006"</f>
        <v>006</v>
      </c>
      <c r="G645" t="str">
        <f>""</f>
        <v/>
      </c>
      <c r="H645" t="s">
        <v>0</v>
      </c>
      <c r="I645" t="s">
        <v>1455</v>
      </c>
      <c r="J645" t="s">
        <v>4604</v>
      </c>
      <c r="K645" t="str">
        <f t="shared" si="91"/>
        <v>11404</v>
      </c>
    </row>
    <row r="646" spans="1:11" customFormat="1" x14ac:dyDescent="0.25">
      <c r="A646" t="str">
        <f t="shared" si="90"/>
        <v>11</v>
      </c>
      <c r="B646" t="s">
        <v>237</v>
      </c>
      <c r="C646" t="str">
        <f t="shared" si="84"/>
        <v>020</v>
      </c>
      <c r="D646" t="s">
        <v>257</v>
      </c>
      <c r="E646" t="str">
        <f t="shared" si="88"/>
        <v>03</v>
      </c>
      <c r="F646" t="str">
        <f>"007"</f>
        <v>007</v>
      </c>
      <c r="G646" t="str">
        <f>""</f>
        <v/>
      </c>
      <c r="H646" t="s">
        <v>3</v>
      </c>
      <c r="I646" t="s">
        <v>1455</v>
      </c>
      <c r="J646" t="s">
        <v>4604</v>
      </c>
      <c r="K646" t="str">
        <f t="shared" si="91"/>
        <v>11404</v>
      </c>
    </row>
    <row r="647" spans="1:11" customFormat="1" x14ac:dyDescent="0.25">
      <c r="A647" t="str">
        <f t="shared" si="90"/>
        <v>11</v>
      </c>
      <c r="B647" t="s">
        <v>237</v>
      </c>
      <c r="C647" t="str">
        <f t="shared" si="84"/>
        <v>020</v>
      </c>
      <c r="D647" t="s">
        <v>257</v>
      </c>
      <c r="E647" t="str">
        <f t="shared" si="88"/>
        <v>03</v>
      </c>
      <c r="F647" t="str">
        <f>"008"</f>
        <v>008</v>
      </c>
      <c r="G647" t="str">
        <f>""</f>
        <v/>
      </c>
      <c r="H647" t="s">
        <v>1</v>
      </c>
      <c r="I647" t="s">
        <v>1407</v>
      </c>
      <c r="J647" t="s">
        <v>4605</v>
      </c>
      <c r="K647" t="str">
        <f t="shared" si="91"/>
        <v>11404</v>
      </c>
    </row>
    <row r="648" spans="1:11" customFormat="1" x14ac:dyDescent="0.25">
      <c r="A648" t="str">
        <f t="shared" si="90"/>
        <v>11</v>
      </c>
      <c r="B648" t="s">
        <v>237</v>
      </c>
      <c r="C648" t="str">
        <f t="shared" si="84"/>
        <v>020</v>
      </c>
      <c r="D648" t="s">
        <v>257</v>
      </c>
      <c r="E648" t="str">
        <f t="shared" si="88"/>
        <v>03</v>
      </c>
      <c r="F648" t="str">
        <f>"008"</f>
        <v>008</v>
      </c>
      <c r="G648" t="str">
        <f>""</f>
        <v/>
      </c>
      <c r="H648" t="s">
        <v>0</v>
      </c>
      <c r="I648" t="s">
        <v>1407</v>
      </c>
      <c r="J648" t="s">
        <v>4605</v>
      </c>
      <c r="K648" t="str">
        <f t="shared" si="91"/>
        <v>11404</v>
      </c>
    </row>
    <row r="649" spans="1:11" customFormat="1" x14ac:dyDescent="0.25">
      <c r="A649" t="str">
        <f t="shared" si="90"/>
        <v>11</v>
      </c>
      <c r="B649" t="s">
        <v>237</v>
      </c>
      <c r="C649" t="str">
        <f t="shared" si="84"/>
        <v>020</v>
      </c>
      <c r="D649" t="s">
        <v>257</v>
      </c>
      <c r="E649" t="str">
        <f t="shared" si="88"/>
        <v>03</v>
      </c>
      <c r="F649" t="str">
        <f>"009"</f>
        <v>009</v>
      </c>
      <c r="G649" t="str">
        <f>""</f>
        <v/>
      </c>
      <c r="H649" t="s">
        <v>1</v>
      </c>
      <c r="I649" t="s">
        <v>1407</v>
      </c>
      <c r="J649" t="s">
        <v>4605</v>
      </c>
      <c r="K649" t="str">
        <f t="shared" si="91"/>
        <v>11404</v>
      </c>
    </row>
    <row r="650" spans="1:11" customFormat="1" x14ac:dyDescent="0.25">
      <c r="A650" t="str">
        <f t="shared" si="90"/>
        <v>11</v>
      </c>
      <c r="B650" t="s">
        <v>237</v>
      </c>
      <c r="C650" t="str">
        <f t="shared" si="84"/>
        <v>020</v>
      </c>
      <c r="D650" t="s">
        <v>257</v>
      </c>
      <c r="E650" t="str">
        <f t="shared" si="88"/>
        <v>03</v>
      </c>
      <c r="F650" t="str">
        <f>"009"</f>
        <v>009</v>
      </c>
      <c r="G650" t="str">
        <f>""</f>
        <v/>
      </c>
      <c r="H650" t="s">
        <v>0</v>
      </c>
      <c r="I650" t="s">
        <v>1407</v>
      </c>
      <c r="J650" t="s">
        <v>4605</v>
      </c>
      <c r="K650" t="str">
        <f t="shared" si="91"/>
        <v>11404</v>
      </c>
    </row>
    <row r="651" spans="1:11" customFormat="1" x14ac:dyDescent="0.25">
      <c r="A651" t="str">
        <f t="shared" si="90"/>
        <v>11</v>
      </c>
      <c r="B651" t="s">
        <v>237</v>
      </c>
      <c r="C651" t="str">
        <f t="shared" si="84"/>
        <v>020</v>
      </c>
      <c r="D651" t="s">
        <v>257</v>
      </c>
      <c r="E651" t="str">
        <f t="shared" si="88"/>
        <v>03</v>
      </c>
      <c r="F651" t="str">
        <f>"010"</f>
        <v>010</v>
      </c>
      <c r="G651" t="str">
        <f>""</f>
        <v/>
      </c>
      <c r="H651" t="s">
        <v>3</v>
      </c>
      <c r="I651" t="s">
        <v>1456</v>
      </c>
      <c r="J651" t="s">
        <v>4606</v>
      </c>
      <c r="K651" t="str">
        <f>"11405"</f>
        <v>11405</v>
      </c>
    </row>
    <row r="652" spans="1:11" customFormat="1" x14ac:dyDescent="0.25">
      <c r="A652" t="str">
        <f t="shared" si="90"/>
        <v>11</v>
      </c>
      <c r="B652" t="s">
        <v>237</v>
      </c>
      <c r="C652" t="str">
        <f t="shared" si="84"/>
        <v>020</v>
      </c>
      <c r="D652" t="s">
        <v>257</v>
      </c>
      <c r="E652" t="str">
        <f t="shared" si="88"/>
        <v>03</v>
      </c>
      <c r="F652" t="str">
        <f>"011"</f>
        <v>011</v>
      </c>
      <c r="G652" t="str">
        <f>""</f>
        <v/>
      </c>
      <c r="H652" t="s">
        <v>1</v>
      </c>
      <c r="I652" t="s">
        <v>1272</v>
      </c>
      <c r="J652" t="s">
        <v>4607</v>
      </c>
      <c r="K652" t="str">
        <f t="shared" ref="K652:K657" si="92">"11404"</f>
        <v>11404</v>
      </c>
    </row>
    <row r="653" spans="1:11" customFormat="1" x14ac:dyDescent="0.25">
      <c r="A653" t="str">
        <f t="shared" si="90"/>
        <v>11</v>
      </c>
      <c r="B653" t="s">
        <v>237</v>
      </c>
      <c r="C653" t="str">
        <f t="shared" si="84"/>
        <v>020</v>
      </c>
      <c r="D653" t="s">
        <v>257</v>
      </c>
      <c r="E653" t="str">
        <f t="shared" si="88"/>
        <v>03</v>
      </c>
      <c r="F653" t="str">
        <f>"011"</f>
        <v>011</v>
      </c>
      <c r="G653" t="str">
        <f>""</f>
        <v/>
      </c>
      <c r="H653" t="s">
        <v>0</v>
      </c>
      <c r="I653" t="s">
        <v>1272</v>
      </c>
      <c r="J653" t="s">
        <v>4607</v>
      </c>
      <c r="K653" t="str">
        <f t="shared" si="92"/>
        <v>11404</v>
      </c>
    </row>
    <row r="654" spans="1:11" customFormat="1" x14ac:dyDescent="0.25">
      <c r="A654" t="str">
        <f t="shared" si="90"/>
        <v>11</v>
      </c>
      <c r="B654" t="s">
        <v>237</v>
      </c>
      <c r="C654" t="str">
        <f t="shared" si="84"/>
        <v>020</v>
      </c>
      <c r="D654" t="s">
        <v>257</v>
      </c>
      <c r="E654" t="str">
        <f t="shared" si="88"/>
        <v>03</v>
      </c>
      <c r="F654" t="str">
        <f>"012"</f>
        <v>012</v>
      </c>
      <c r="G654" t="str">
        <f>""</f>
        <v/>
      </c>
      <c r="H654" t="s">
        <v>3</v>
      </c>
      <c r="I654" t="s">
        <v>1272</v>
      </c>
      <c r="J654" t="s">
        <v>4607</v>
      </c>
      <c r="K654" t="str">
        <f t="shared" si="92"/>
        <v>11404</v>
      </c>
    </row>
    <row r="655" spans="1:11" customFormat="1" x14ac:dyDescent="0.25">
      <c r="A655" t="str">
        <f t="shared" si="90"/>
        <v>11</v>
      </c>
      <c r="B655" t="s">
        <v>237</v>
      </c>
      <c r="C655" t="str">
        <f t="shared" si="84"/>
        <v>020</v>
      </c>
      <c r="D655" t="s">
        <v>257</v>
      </c>
      <c r="E655" t="str">
        <f t="shared" si="88"/>
        <v>03</v>
      </c>
      <c r="F655" t="str">
        <f>"013"</f>
        <v>013</v>
      </c>
      <c r="G655" t="str">
        <f>""</f>
        <v/>
      </c>
      <c r="H655" t="s">
        <v>3</v>
      </c>
      <c r="I655" t="s">
        <v>1407</v>
      </c>
      <c r="J655" t="s">
        <v>4605</v>
      </c>
      <c r="K655" t="str">
        <f t="shared" si="92"/>
        <v>11404</v>
      </c>
    </row>
    <row r="656" spans="1:11" customFormat="1" x14ac:dyDescent="0.25">
      <c r="A656" t="str">
        <f t="shared" si="90"/>
        <v>11</v>
      </c>
      <c r="B656" t="s">
        <v>237</v>
      </c>
      <c r="C656" t="str">
        <f t="shared" si="84"/>
        <v>020</v>
      </c>
      <c r="D656" t="s">
        <v>257</v>
      </c>
      <c r="E656" t="str">
        <f t="shared" si="88"/>
        <v>03</v>
      </c>
      <c r="F656" t="str">
        <f>"014"</f>
        <v>014</v>
      </c>
      <c r="G656" t="str">
        <f>""</f>
        <v/>
      </c>
      <c r="H656" t="s">
        <v>1</v>
      </c>
      <c r="I656" t="s">
        <v>1272</v>
      </c>
      <c r="J656" t="s">
        <v>4607</v>
      </c>
      <c r="K656" t="str">
        <f t="shared" si="92"/>
        <v>11404</v>
      </c>
    </row>
    <row r="657" spans="1:11" customFormat="1" x14ac:dyDescent="0.25">
      <c r="A657" t="str">
        <f t="shared" si="90"/>
        <v>11</v>
      </c>
      <c r="B657" t="s">
        <v>237</v>
      </c>
      <c r="C657" t="str">
        <f t="shared" si="84"/>
        <v>020</v>
      </c>
      <c r="D657" t="s">
        <v>257</v>
      </c>
      <c r="E657" t="str">
        <f t="shared" si="88"/>
        <v>03</v>
      </c>
      <c r="F657" t="str">
        <f>"014"</f>
        <v>014</v>
      </c>
      <c r="G657" t="str">
        <f>""</f>
        <v/>
      </c>
      <c r="H657" t="s">
        <v>0</v>
      </c>
      <c r="I657" t="s">
        <v>1272</v>
      </c>
      <c r="J657" t="s">
        <v>4607</v>
      </c>
      <c r="K657" t="str">
        <f t="shared" si="92"/>
        <v>11404</v>
      </c>
    </row>
    <row r="658" spans="1:11" customFormat="1" x14ac:dyDescent="0.25">
      <c r="A658" t="str">
        <f t="shared" si="90"/>
        <v>11</v>
      </c>
      <c r="B658" t="s">
        <v>237</v>
      </c>
      <c r="C658" t="str">
        <f t="shared" si="84"/>
        <v>020</v>
      </c>
      <c r="D658" t="s">
        <v>257</v>
      </c>
      <c r="E658" t="str">
        <f t="shared" si="88"/>
        <v>03</v>
      </c>
      <c r="F658" t="str">
        <f>"015"</f>
        <v>015</v>
      </c>
      <c r="G658" t="str">
        <f>""</f>
        <v/>
      </c>
      <c r="H658" t="s">
        <v>1</v>
      </c>
      <c r="I658" t="s">
        <v>1457</v>
      </c>
      <c r="J658" t="s">
        <v>4608</v>
      </c>
      <c r="K658" t="str">
        <f t="shared" ref="K658:K665" si="93">"11408"</f>
        <v>11408</v>
      </c>
    </row>
    <row r="659" spans="1:11" customFormat="1" x14ac:dyDescent="0.25">
      <c r="A659" t="str">
        <f t="shared" si="90"/>
        <v>11</v>
      </c>
      <c r="B659" t="s">
        <v>237</v>
      </c>
      <c r="C659" t="str">
        <f t="shared" si="84"/>
        <v>020</v>
      </c>
      <c r="D659" t="s">
        <v>257</v>
      </c>
      <c r="E659" t="str">
        <f t="shared" si="88"/>
        <v>03</v>
      </c>
      <c r="F659" t="str">
        <f>"015"</f>
        <v>015</v>
      </c>
      <c r="G659" t="str">
        <f>""</f>
        <v/>
      </c>
      <c r="H659" t="s">
        <v>0</v>
      </c>
      <c r="I659" t="s">
        <v>1457</v>
      </c>
      <c r="J659" t="s">
        <v>4608</v>
      </c>
      <c r="K659" t="str">
        <f t="shared" si="93"/>
        <v>11408</v>
      </c>
    </row>
    <row r="660" spans="1:11" customFormat="1" x14ac:dyDescent="0.25">
      <c r="A660" t="str">
        <f t="shared" si="90"/>
        <v>11</v>
      </c>
      <c r="B660" t="s">
        <v>237</v>
      </c>
      <c r="C660" t="str">
        <f t="shared" si="84"/>
        <v>020</v>
      </c>
      <c r="D660" t="s">
        <v>257</v>
      </c>
      <c r="E660" t="str">
        <f t="shared" si="88"/>
        <v>03</v>
      </c>
      <c r="F660" t="str">
        <f>"016"</f>
        <v>016</v>
      </c>
      <c r="G660" t="str">
        <f>""</f>
        <v/>
      </c>
      <c r="H660" t="s">
        <v>3</v>
      </c>
      <c r="I660" t="s">
        <v>1457</v>
      </c>
      <c r="J660" t="s">
        <v>4608</v>
      </c>
      <c r="K660" t="str">
        <f t="shared" si="93"/>
        <v>11408</v>
      </c>
    </row>
    <row r="661" spans="1:11" customFormat="1" x14ac:dyDescent="0.25">
      <c r="A661" t="str">
        <f t="shared" si="90"/>
        <v>11</v>
      </c>
      <c r="B661" t="s">
        <v>237</v>
      </c>
      <c r="C661" t="str">
        <f t="shared" ref="C661:C724" si="94">"020"</f>
        <v>020</v>
      </c>
      <c r="D661" t="s">
        <v>257</v>
      </c>
      <c r="E661" t="str">
        <f t="shared" si="88"/>
        <v>03</v>
      </c>
      <c r="F661" t="str">
        <f>"018"</f>
        <v>018</v>
      </c>
      <c r="G661" t="str">
        <f>""</f>
        <v/>
      </c>
      <c r="H661" t="s">
        <v>1</v>
      </c>
      <c r="I661" t="s">
        <v>1457</v>
      </c>
      <c r="J661" t="s">
        <v>4608</v>
      </c>
      <c r="K661" t="str">
        <f t="shared" si="93"/>
        <v>11408</v>
      </c>
    </row>
    <row r="662" spans="1:11" customFormat="1" x14ac:dyDescent="0.25">
      <c r="A662" t="str">
        <f t="shared" si="90"/>
        <v>11</v>
      </c>
      <c r="B662" t="s">
        <v>237</v>
      </c>
      <c r="C662" t="str">
        <f t="shared" si="94"/>
        <v>020</v>
      </c>
      <c r="D662" t="s">
        <v>257</v>
      </c>
      <c r="E662" t="str">
        <f t="shared" si="88"/>
        <v>03</v>
      </c>
      <c r="F662" t="str">
        <f>"018"</f>
        <v>018</v>
      </c>
      <c r="G662" t="str">
        <f>""</f>
        <v/>
      </c>
      <c r="H662" t="s">
        <v>0</v>
      </c>
      <c r="I662" t="s">
        <v>1457</v>
      </c>
      <c r="J662" t="s">
        <v>4608</v>
      </c>
      <c r="K662" t="str">
        <f t="shared" si="93"/>
        <v>11408</v>
      </c>
    </row>
    <row r="663" spans="1:11" customFormat="1" x14ac:dyDescent="0.25">
      <c r="A663" t="str">
        <f t="shared" si="90"/>
        <v>11</v>
      </c>
      <c r="B663" t="s">
        <v>237</v>
      </c>
      <c r="C663" t="str">
        <f t="shared" si="94"/>
        <v>020</v>
      </c>
      <c r="D663" t="s">
        <v>257</v>
      </c>
      <c r="E663" t="str">
        <f t="shared" si="88"/>
        <v>03</v>
      </c>
      <c r="F663" t="str">
        <f>"020"</f>
        <v>020</v>
      </c>
      <c r="G663" t="str">
        <f>""</f>
        <v/>
      </c>
      <c r="H663" t="s">
        <v>1</v>
      </c>
      <c r="I663" t="s">
        <v>1457</v>
      </c>
      <c r="J663" t="s">
        <v>4608</v>
      </c>
      <c r="K663" t="str">
        <f t="shared" si="93"/>
        <v>11408</v>
      </c>
    </row>
    <row r="664" spans="1:11" customFormat="1" x14ac:dyDescent="0.25">
      <c r="A664" t="str">
        <f t="shared" si="90"/>
        <v>11</v>
      </c>
      <c r="B664" t="s">
        <v>237</v>
      </c>
      <c r="C664" t="str">
        <f t="shared" si="94"/>
        <v>020</v>
      </c>
      <c r="D664" t="s">
        <v>257</v>
      </c>
      <c r="E664" t="str">
        <f t="shared" si="88"/>
        <v>03</v>
      </c>
      <c r="F664" t="str">
        <f>"020"</f>
        <v>020</v>
      </c>
      <c r="G664" t="str">
        <f>""</f>
        <v/>
      </c>
      <c r="H664" t="s">
        <v>0</v>
      </c>
      <c r="I664" t="s">
        <v>1457</v>
      </c>
      <c r="J664" t="s">
        <v>4608</v>
      </c>
      <c r="K664" t="str">
        <f t="shared" si="93"/>
        <v>11408</v>
      </c>
    </row>
    <row r="665" spans="1:11" customFormat="1" x14ac:dyDescent="0.25">
      <c r="A665" t="str">
        <f t="shared" si="90"/>
        <v>11</v>
      </c>
      <c r="B665" t="s">
        <v>237</v>
      </c>
      <c r="C665" t="str">
        <f t="shared" si="94"/>
        <v>020</v>
      </c>
      <c r="D665" t="s">
        <v>257</v>
      </c>
      <c r="E665" t="str">
        <f t="shared" si="88"/>
        <v>03</v>
      </c>
      <c r="F665" t="str">
        <f>"021"</f>
        <v>021</v>
      </c>
      <c r="G665" t="str">
        <f>""</f>
        <v/>
      </c>
      <c r="H665" t="s">
        <v>3</v>
      </c>
      <c r="I665" t="s">
        <v>1457</v>
      </c>
      <c r="J665" t="s">
        <v>4608</v>
      </c>
      <c r="K665" t="str">
        <f t="shared" si="93"/>
        <v>11408</v>
      </c>
    </row>
    <row r="666" spans="1:11" customFormat="1" x14ac:dyDescent="0.25">
      <c r="A666" t="str">
        <f t="shared" si="90"/>
        <v>11</v>
      </c>
      <c r="B666" t="s">
        <v>237</v>
      </c>
      <c r="C666" t="str">
        <f t="shared" si="94"/>
        <v>020</v>
      </c>
      <c r="D666" t="s">
        <v>257</v>
      </c>
      <c r="E666" t="str">
        <f t="shared" ref="E666:E692" si="95">"04"</f>
        <v>04</v>
      </c>
      <c r="F666" t="str">
        <f>"001"</f>
        <v>001</v>
      </c>
      <c r="G666" t="str">
        <f>""</f>
        <v/>
      </c>
      <c r="H666" t="s">
        <v>1</v>
      </c>
      <c r="I666" t="s">
        <v>1458</v>
      </c>
      <c r="J666" t="s">
        <v>4609</v>
      </c>
      <c r="K666" t="str">
        <f>"11402"</f>
        <v>11402</v>
      </c>
    </row>
    <row r="667" spans="1:11" customFormat="1" x14ac:dyDescent="0.25">
      <c r="A667" t="str">
        <f t="shared" si="90"/>
        <v>11</v>
      </c>
      <c r="B667" t="s">
        <v>237</v>
      </c>
      <c r="C667" t="str">
        <f t="shared" si="94"/>
        <v>020</v>
      </c>
      <c r="D667" t="s">
        <v>257</v>
      </c>
      <c r="E667" t="str">
        <f t="shared" si="95"/>
        <v>04</v>
      </c>
      <c r="F667" t="str">
        <f>"001"</f>
        <v>001</v>
      </c>
      <c r="G667" t="str">
        <f>""</f>
        <v/>
      </c>
      <c r="H667" t="s">
        <v>0</v>
      </c>
      <c r="I667" t="s">
        <v>1458</v>
      </c>
      <c r="J667" t="s">
        <v>4609</v>
      </c>
      <c r="K667" t="str">
        <f>"11402"</f>
        <v>11402</v>
      </c>
    </row>
    <row r="668" spans="1:11" customFormat="1" x14ac:dyDescent="0.25">
      <c r="A668" t="str">
        <f t="shared" si="90"/>
        <v>11</v>
      </c>
      <c r="B668" t="s">
        <v>237</v>
      </c>
      <c r="C668" t="str">
        <f t="shared" si="94"/>
        <v>020</v>
      </c>
      <c r="D668" t="s">
        <v>257</v>
      </c>
      <c r="E668" t="str">
        <f t="shared" si="95"/>
        <v>04</v>
      </c>
      <c r="F668" t="str">
        <f>"002"</f>
        <v>002</v>
      </c>
      <c r="G668" t="str">
        <f>""</f>
        <v/>
      </c>
      <c r="H668" t="s">
        <v>1</v>
      </c>
      <c r="I668" t="s">
        <v>1459</v>
      </c>
      <c r="J668" t="s">
        <v>4610</v>
      </c>
      <c r="K668" t="str">
        <f>"11407"</f>
        <v>11407</v>
      </c>
    </row>
    <row r="669" spans="1:11" customFormat="1" x14ac:dyDescent="0.25">
      <c r="A669" t="str">
        <f t="shared" si="90"/>
        <v>11</v>
      </c>
      <c r="B669" t="s">
        <v>237</v>
      </c>
      <c r="C669" t="str">
        <f t="shared" si="94"/>
        <v>020</v>
      </c>
      <c r="D669" t="s">
        <v>257</v>
      </c>
      <c r="E669" t="str">
        <f t="shared" si="95"/>
        <v>04</v>
      </c>
      <c r="F669" t="str">
        <f>"002"</f>
        <v>002</v>
      </c>
      <c r="G669" t="str">
        <f>""</f>
        <v/>
      </c>
      <c r="H669" t="s">
        <v>0</v>
      </c>
      <c r="I669" t="s">
        <v>1459</v>
      </c>
      <c r="J669" t="s">
        <v>4610</v>
      </c>
      <c r="K669" t="str">
        <f>"11407"</f>
        <v>11407</v>
      </c>
    </row>
    <row r="670" spans="1:11" customFormat="1" x14ac:dyDescent="0.25">
      <c r="A670" t="str">
        <f t="shared" si="90"/>
        <v>11</v>
      </c>
      <c r="B670" t="s">
        <v>237</v>
      </c>
      <c r="C670" t="str">
        <f t="shared" si="94"/>
        <v>020</v>
      </c>
      <c r="D670" t="s">
        <v>257</v>
      </c>
      <c r="E670" t="str">
        <f t="shared" si="95"/>
        <v>04</v>
      </c>
      <c r="F670" t="str">
        <f>"003"</f>
        <v>003</v>
      </c>
      <c r="G670" t="str">
        <f>""</f>
        <v/>
      </c>
      <c r="H670" t="s">
        <v>1</v>
      </c>
      <c r="I670" t="s">
        <v>1460</v>
      </c>
      <c r="J670" t="s">
        <v>4611</v>
      </c>
      <c r="K670" t="str">
        <f>"11408"</f>
        <v>11408</v>
      </c>
    </row>
    <row r="671" spans="1:11" customFormat="1" x14ac:dyDescent="0.25">
      <c r="A671" t="str">
        <f t="shared" si="90"/>
        <v>11</v>
      </c>
      <c r="B671" t="s">
        <v>237</v>
      </c>
      <c r="C671" t="str">
        <f t="shared" si="94"/>
        <v>020</v>
      </c>
      <c r="D671" t="s">
        <v>257</v>
      </c>
      <c r="E671" t="str">
        <f t="shared" si="95"/>
        <v>04</v>
      </c>
      <c r="F671" t="str">
        <f>"003"</f>
        <v>003</v>
      </c>
      <c r="G671" t="str">
        <f>""</f>
        <v/>
      </c>
      <c r="H671" t="s">
        <v>0</v>
      </c>
      <c r="I671" t="s">
        <v>1460</v>
      </c>
      <c r="J671" t="s">
        <v>4611</v>
      </c>
      <c r="K671" t="str">
        <f>"11408"</f>
        <v>11408</v>
      </c>
    </row>
    <row r="672" spans="1:11" customFormat="1" x14ac:dyDescent="0.25">
      <c r="A672" t="str">
        <f t="shared" si="90"/>
        <v>11</v>
      </c>
      <c r="B672" t="s">
        <v>237</v>
      </c>
      <c r="C672" t="str">
        <f t="shared" si="94"/>
        <v>020</v>
      </c>
      <c r="D672" t="s">
        <v>257</v>
      </c>
      <c r="E672" t="str">
        <f t="shared" si="95"/>
        <v>04</v>
      </c>
      <c r="F672" t="str">
        <f>"004"</f>
        <v>004</v>
      </c>
      <c r="G672" t="str">
        <f>""</f>
        <v/>
      </c>
      <c r="H672" t="s">
        <v>1</v>
      </c>
      <c r="I672" t="s">
        <v>1461</v>
      </c>
      <c r="J672" t="s">
        <v>4612</v>
      </c>
      <c r="K672" t="str">
        <f>"11405"</f>
        <v>11405</v>
      </c>
    </row>
    <row r="673" spans="1:11" customFormat="1" x14ac:dyDescent="0.25">
      <c r="A673" t="str">
        <f t="shared" si="90"/>
        <v>11</v>
      </c>
      <c r="B673" t="s">
        <v>237</v>
      </c>
      <c r="C673" t="str">
        <f t="shared" si="94"/>
        <v>020</v>
      </c>
      <c r="D673" t="s">
        <v>257</v>
      </c>
      <c r="E673" t="str">
        <f t="shared" si="95"/>
        <v>04</v>
      </c>
      <c r="F673" t="str">
        <f>"004"</f>
        <v>004</v>
      </c>
      <c r="G673" t="str">
        <f>""</f>
        <v/>
      </c>
      <c r="H673" t="s">
        <v>0</v>
      </c>
      <c r="I673" t="s">
        <v>1461</v>
      </c>
      <c r="J673" t="s">
        <v>4612</v>
      </c>
      <c r="K673" t="str">
        <f>"11405"</f>
        <v>11405</v>
      </c>
    </row>
    <row r="674" spans="1:11" customFormat="1" x14ac:dyDescent="0.25">
      <c r="A674" t="str">
        <f t="shared" si="90"/>
        <v>11</v>
      </c>
      <c r="B674" t="s">
        <v>237</v>
      </c>
      <c r="C674" t="str">
        <f t="shared" si="94"/>
        <v>020</v>
      </c>
      <c r="D674" t="s">
        <v>257</v>
      </c>
      <c r="E674" t="str">
        <f t="shared" si="95"/>
        <v>04</v>
      </c>
      <c r="F674" t="str">
        <f>"005"</f>
        <v>005</v>
      </c>
      <c r="G674" t="str">
        <f>""</f>
        <v/>
      </c>
      <c r="H674" t="s">
        <v>1</v>
      </c>
      <c r="I674" t="s">
        <v>1459</v>
      </c>
      <c r="J674" t="s">
        <v>4610</v>
      </c>
      <c r="K674" t="str">
        <f>"11407"</f>
        <v>11407</v>
      </c>
    </row>
    <row r="675" spans="1:11" customFormat="1" x14ac:dyDescent="0.25">
      <c r="A675" t="str">
        <f t="shared" si="90"/>
        <v>11</v>
      </c>
      <c r="B675" t="s">
        <v>237</v>
      </c>
      <c r="C675" t="str">
        <f t="shared" si="94"/>
        <v>020</v>
      </c>
      <c r="D675" t="s">
        <v>257</v>
      </c>
      <c r="E675" t="str">
        <f t="shared" si="95"/>
        <v>04</v>
      </c>
      <c r="F675" t="str">
        <f>"005"</f>
        <v>005</v>
      </c>
      <c r="G675" t="str">
        <f>""</f>
        <v/>
      </c>
      <c r="H675" t="s">
        <v>0</v>
      </c>
      <c r="I675" t="s">
        <v>1459</v>
      </c>
      <c r="J675" t="s">
        <v>4610</v>
      </c>
      <c r="K675" t="str">
        <f>"11407"</f>
        <v>11407</v>
      </c>
    </row>
    <row r="676" spans="1:11" customFormat="1" x14ac:dyDescent="0.25">
      <c r="A676" t="str">
        <f t="shared" si="90"/>
        <v>11</v>
      </c>
      <c r="B676" t="s">
        <v>237</v>
      </c>
      <c r="C676" t="str">
        <f t="shared" si="94"/>
        <v>020</v>
      </c>
      <c r="D676" t="s">
        <v>257</v>
      </c>
      <c r="E676" t="str">
        <f t="shared" si="95"/>
        <v>04</v>
      </c>
      <c r="F676" t="str">
        <f>"006"</f>
        <v>006</v>
      </c>
      <c r="G676" t="str">
        <f>""</f>
        <v/>
      </c>
      <c r="H676" t="s">
        <v>1</v>
      </c>
      <c r="I676" t="s">
        <v>1458</v>
      </c>
      <c r="J676" t="s">
        <v>4609</v>
      </c>
      <c r="K676" t="str">
        <f>"11402"</f>
        <v>11402</v>
      </c>
    </row>
    <row r="677" spans="1:11" customFormat="1" x14ac:dyDescent="0.25">
      <c r="A677" t="str">
        <f t="shared" si="90"/>
        <v>11</v>
      </c>
      <c r="B677" t="s">
        <v>237</v>
      </c>
      <c r="C677" t="str">
        <f t="shared" si="94"/>
        <v>020</v>
      </c>
      <c r="D677" t="s">
        <v>257</v>
      </c>
      <c r="E677" t="str">
        <f t="shared" si="95"/>
        <v>04</v>
      </c>
      <c r="F677" t="str">
        <f>"006"</f>
        <v>006</v>
      </c>
      <c r="G677" t="str">
        <f>""</f>
        <v/>
      </c>
      <c r="H677" t="s">
        <v>0</v>
      </c>
      <c r="I677" t="s">
        <v>1458</v>
      </c>
      <c r="J677" t="s">
        <v>4609</v>
      </c>
      <c r="K677" t="str">
        <f>"11402"</f>
        <v>11402</v>
      </c>
    </row>
    <row r="678" spans="1:11" customFormat="1" x14ac:dyDescent="0.25">
      <c r="A678" t="str">
        <f t="shared" si="90"/>
        <v>11</v>
      </c>
      <c r="B678" t="s">
        <v>237</v>
      </c>
      <c r="C678" t="str">
        <f t="shared" si="94"/>
        <v>020</v>
      </c>
      <c r="D678" t="s">
        <v>257</v>
      </c>
      <c r="E678" t="str">
        <f t="shared" si="95"/>
        <v>04</v>
      </c>
      <c r="F678" t="str">
        <f>"007"</f>
        <v>007</v>
      </c>
      <c r="G678" t="str">
        <f>""</f>
        <v/>
      </c>
      <c r="H678" t="s">
        <v>1</v>
      </c>
      <c r="I678" t="s">
        <v>1462</v>
      </c>
      <c r="J678" t="s">
        <v>4613</v>
      </c>
      <c r="K678" t="str">
        <f>"11407"</f>
        <v>11407</v>
      </c>
    </row>
    <row r="679" spans="1:11" customFormat="1" x14ac:dyDescent="0.25">
      <c r="A679" t="str">
        <f t="shared" si="90"/>
        <v>11</v>
      </c>
      <c r="B679" t="s">
        <v>237</v>
      </c>
      <c r="C679" t="str">
        <f t="shared" si="94"/>
        <v>020</v>
      </c>
      <c r="D679" t="s">
        <v>257</v>
      </c>
      <c r="E679" t="str">
        <f t="shared" si="95"/>
        <v>04</v>
      </c>
      <c r="F679" t="str">
        <f>"007"</f>
        <v>007</v>
      </c>
      <c r="G679" t="str">
        <f>""</f>
        <v/>
      </c>
      <c r="H679" t="s">
        <v>0</v>
      </c>
      <c r="I679" t="s">
        <v>1462</v>
      </c>
      <c r="J679" t="s">
        <v>4613</v>
      </c>
      <c r="K679" t="str">
        <f>"11407"</f>
        <v>11407</v>
      </c>
    </row>
    <row r="680" spans="1:11" customFormat="1" x14ac:dyDescent="0.25">
      <c r="A680" t="str">
        <f t="shared" si="90"/>
        <v>11</v>
      </c>
      <c r="B680" t="s">
        <v>237</v>
      </c>
      <c r="C680" t="str">
        <f t="shared" si="94"/>
        <v>020</v>
      </c>
      <c r="D680" t="s">
        <v>257</v>
      </c>
      <c r="E680" t="str">
        <f t="shared" si="95"/>
        <v>04</v>
      </c>
      <c r="F680" t="str">
        <f>"008"</f>
        <v>008</v>
      </c>
      <c r="G680" t="str">
        <f>""</f>
        <v/>
      </c>
      <c r="H680" t="s">
        <v>1</v>
      </c>
      <c r="I680" t="s">
        <v>1463</v>
      </c>
      <c r="J680" t="s">
        <v>4614</v>
      </c>
      <c r="K680" t="str">
        <f>"11405"</f>
        <v>11405</v>
      </c>
    </row>
    <row r="681" spans="1:11" customFormat="1" x14ac:dyDescent="0.25">
      <c r="A681" t="str">
        <f t="shared" si="90"/>
        <v>11</v>
      </c>
      <c r="B681" t="s">
        <v>237</v>
      </c>
      <c r="C681" t="str">
        <f t="shared" si="94"/>
        <v>020</v>
      </c>
      <c r="D681" t="s">
        <v>257</v>
      </c>
      <c r="E681" t="str">
        <f t="shared" si="95"/>
        <v>04</v>
      </c>
      <c r="F681" t="str">
        <f>"008"</f>
        <v>008</v>
      </c>
      <c r="G681" t="str">
        <f>""</f>
        <v/>
      </c>
      <c r="H681" t="s">
        <v>0</v>
      </c>
      <c r="I681" t="s">
        <v>1463</v>
      </c>
      <c r="J681" t="s">
        <v>4614</v>
      </c>
      <c r="K681" t="str">
        <f>"11405"</f>
        <v>11405</v>
      </c>
    </row>
    <row r="682" spans="1:11" customFormat="1" x14ac:dyDescent="0.25">
      <c r="A682" t="str">
        <f t="shared" si="90"/>
        <v>11</v>
      </c>
      <c r="B682" t="s">
        <v>237</v>
      </c>
      <c r="C682" t="str">
        <f t="shared" si="94"/>
        <v>020</v>
      </c>
      <c r="D682" t="s">
        <v>257</v>
      </c>
      <c r="E682" t="str">
        <f t="shared" si="95"/>
        <v>04</v>
      </c>
      <c r="F682" t="str">
        <f>"009"</f>
        <v>009</v>
      </c>
      <c r="G682" t="str">
        <f>""</f>
        <v/>
      </c>
      <c r="H682" t="s">
        <v>1</v>
      </c>
      <c r="I682" t="s">
        <v>1464</v>
      </c>
      <c r="J682" t="s">
        <v>4615</v>
      </c>
      <c r="K682" t="str">
        <f>"11407"</f>
        <v>11407</v>
      </c>
    </row>
    <row r="683" spans="1:11" customFormat="1" x14ac:dyDescent="0.25">
      <c r="A683" t="str">
        <f t="shared" si="90"/>
        <v>11</v>
      </c>
      <c r="B683" t="s">
        <v>237</v>
      </c>
      <c r="C683" t="str">
        <f t="shared" si="94"/>
        <v>020</v>
      </c>
      <c r="D683" t="s">
        <v>257</v>
      </c>
      <c r="E683" t="str">
        <f t="shared" si="95"/>
        <v>04</v>
      </c>
      <c r="F683" t="str">
        <f>"009"</f>
        <v>009</v>
      </c>
      <c r="G683" t="str">
        <f>""</f>
        <v/>
      </c>
      <c r="H683" t="s">
        <v>0</v>
      </c>
      <c r="I683" t="s">
        <v>1464</v>
      </c>
      <c r="J683" t="s">
        <v>4615</v>
      </c>
      <c r="K683" t="str">
        <f>"11407"</f>
        <v>11407</v>
      </c>
    </row>
    <row r="684" spans="1:11" customFormat="1" x14ac:dyDescent="0.25">
      <c r="A684" t="str">
        <f t="shared" si="90"/>
        <v>11</v>
      </c>
      <c r="B684" t="s">
        <v>237</v>
      </c>
      <c r="C684" t="str">
        <f t="shared" si="94"/>
        <v>020</v>
      </c>
      <c r="D684" t="s">
        <v>257</v>
      </c>
      <c r="E684" t="str">
        <f t="shared" si="95"/>
        <v>04</v>
      </c>
      <c r="F684" t="str">
        <f>"010"</f>
        <v>010</v>
      </c>
      <c r="G684" t="str">
        <f>""</f>
        <v/>
      </c>
      <c r="H684" t="s">
        <v>1</v>
      </c>
      <c r="I684" t="s">
        <v>1464</v>
      </c>
      <c r="J684" t="s">
        <v>4615</v>
      </c>
      <c r="K684" t="str">
        <f>"11407"</f>
        <v>11407</v>
      </c>
    </row>
    <row r="685" spans="1:11" customFormat="1" x14ac:dyDescent="0.25">
      <c r="A685" t="str">
        <f t="shared" si="90"/>
        <v>11</v>
      </c>
      <c r="B685" t="s">
        <v>237</v>
      </c>
      <c r="C685" t="str">
        <f t="shared" si="94"/>
        <v>020</v>
      </c>
      <c r="D685" t="s">
        <v>257</v>
      </c>
      <c r="E685" t="str">
        <f t="shared" si="95"/>
        <v>04</v>
      </c>
      <c r="F685" t="str">
        <f>"010"</f>
        <v>010</v>
      </c>
      <c r="G685" t="str">
        <f>""</f>
        <v/>
      </c>
      <c r="H685" t="s">
        <v>0</v>
      </c>
      <c r="I685" t="s">
        <v>1464</v>
      </c>
      <c r="J685" t="s">
        <v>4615</v>
      </c>
      <c r="K685" t="str">
        <f>"11407"</f>
        <v>11407</v>
      </c>
    </row>
    <row r="686" spans="1:11" customFormat="1" x14ac:dyDescent="0.25">
      <c r="A686" t="str">
        <f t="shared" si="90"/>
        <v>11</v>
      </c>
      <c r="B686" t="s">
        <v>237</v>
      </c>
      <c r="C686" t="str">
        <f t="shared" si="94"/>
        <v>020</v>
      </c>
      <c r="D686" t="s">
        <v>257</v>
      </c>
      <c r="E686" t="str">
        <f t="shared" si="95"/>
        <v>04</v>
      </c>
      <c r="F686" t="str">
        <f>"011"</f>
        <v>011</v>
      </c>
      <c r="G686" t="str">
        <f>""</f>
        <v/>
      </c>
      <c r="H686" t="s">
        <v>1</v>
      </c>
      <c r="I686" t="s">
        <v>1465</v>
      </c>
      <c r="J686" t="s">
        <v>4616</v>
      </c>
      <c r="K686" t="str">
        <f t="shared" ref="K686:K692" si="96">"11405"</f>
        <v>11405</v>
      </c>
    </row>
    <row r="687" spans="1:11" customFormat="1" x14ac:dyDescent="0.25">
      <c r="A687" t="str">
        <f t="shared" si="90"/>
        <v>11</v>
      </c>
      <c r="B687" t="s">
        <v>237</v>
      </c>
      <c r="C687" t="str">
        <f t="shared" si="94"/>
        <v>020</v>
      </c>
      <c r="D687" t="s">
        <v>257</v>
      </c>
      <c r="E687" t="str">
        <f t="shared" si="95"/>
        <v>04</v>
      </c>
      <c r="F687" t="str">
        <f>"011"</f>
        <v>011</v>
      </c>
      <c r="G687" t="str">
        <f>""</f>
        <v/>
      </c>
      <c r="H687" t="s">
        <v>0</v>
      </c>
      <c r="I687" t="s">
        <v>1465</v>
      </c>
      <c r="J687" t="s">
        <v>4616</v>
      </c>
      <c r="K687" t="str">
        <f t="shared" si="96"/>
        <v>11405</v>
      </c>
    </row>
    <row r="688" spans="1:11" customFormat="1" x14ac:dyDescent="0.25">
      <c r="A688" t="str">
        <f t="shared" si="90"/>
        <v>11</v>
      </c>
      <c r="B688" t="s">
        <v>237</v>
      </c>
      <c r="C688" t="str">
        <f t="shared" si="94"/>
        <v>020</v>
      </c>
      <c r="D688" t="s">
        <v>257</v>
      </c>
      <c r="E688" t="str">
        <f t="shared" si="95"/>
        <v>04</v>
      </c>
      <c r="F688" t="str">
        <f>"012"</f>
        <v>012</v>
      </c>
      <c r="G688" t="str">
        <f>""</f>
        <v/>
      </c>
      <c r="H688" t="s">
        <v>3</v>
      </c>
      <c r="I688" t="s">
        <v>1461</v>
      </c>
      <c r="J688" t="s">
        <v>4612</v>
      </c>
      <c r="K688" t="str">
        <f t="shared" si="96"/>
        <v>11405</v>
      </c>
    </row>
    <row r="689" spans="1:11" customFormat="1" x14ac:dyDescent="0.25">
      <c r="A689" t="str">
        <f t="shared" si="90"/>
        <v>11</v>
      </c>
      <c r="B689" t="s">
        <v>237</v>
      </c>
      <c r="C689" t="str">
        <f t="shared" si="94"/>
        <v>020</v>
      </c>
      <c r="D689" t="s">
        <v>257</v>
      </c>
      <c r="E689" t="str">
        <f t="shared" si="95"/>
        <v>04</v>
      </c>
      <c r="F689" t="str">
        <f>"013"</f>
        <v>013</v>
      </c>
      <c r="G689" t="str">
        <f>""</f>
        <v/>
      </c>
      <c r="H689" t="s">
        <v>1</v>
      </c>
      <c r="I689" t="s">
        <v>1465</v>
      </c>
      <c r="J689" t="s">
        <v>4616</v>
      </c>
      <c r="K689" t="str">
        <f t="shared" si="96"/>
        <v>11405</v>
      </c>
    </row>
    <row r="690" spans="1:11" customFormat="1" x14ac:dyDescent="0.25">
      <c r="A690" t="str">
        <f t="shared" si="90"/>
        <v>11</v>
      </c>
      <c r="B690" t="s">
        <v>237</v>
      </c>
      <c r="C690" t="str">
        <f t="shared" si="94"/>
        <v>020</v>
      </c>
      <c r="D690" t="s">
        <v>257</v>
      </c>
      <c r="E690" t="str">
        <f t="shared" si="95"/>
        <v>04</v>
      </c>
      <c r="F690" t="str">
        <f>"013"</f>
        <v>013</v>
      </c>
      <c r="G690" t="str">
        <f>""</f>
        <v/>
      </c>
      <c r="H690" t="s">
        <v>0</v>
      </c>
      <c r="I690" t="s">
        <v>1465</v>
      </c>
      <c r="J690" t="s">
        <v>4616</v>
      </c>
      <c r="K690" t="str">
        <f t="shared" si="96"/>
        <v>11405</v>
      </c>
    </row>
    <row r="691" spans="1:11" customFormat="1" x14ac:dyDescent="0.25">
      <c r="A691" t="str">
        <f t="shared" si="90"/>
        <v>11</v>
      </c>
      <c r="B691" t="s">
        <v>237</v>
      </c>
      <c r="C691" t="str">
        <f t="shared" si="94"/>
        <v>020</v>
      </c>
      <c r="D691" t="s">
        <v>257</v>
      </c>
      <c r="E691" t="str">
        <f t="shared" si="95"/>
        <v>04</v>
      </c>
      <c r="F691" t="str">
        <f>"014"</f>
        <v>014</v>
      </c>
      <c r="G691" t="str">
        <f>""</f>
        <v/>
      </c>
      <c r="H691" t="s">
        <v>1</v>
      </c>
      <c r="I691" t="s">
        <v>1461</v>
      </c>
      <c r="J691" t="s">
        <v>4612</v>
      </c>
      <c r="K691" t="str">
        <f t="shared" si="96"/>
        <v>11405</v>
      </c>
    </row>
    <row r="692" spans="1:11" customFormat="1" x14ac:dyDescent="0.25">
      <c r="A692" t="str">
        <f t="shared" si="90"/>
        <v>11</v>
      </c>
      <c r="B692" t="s">
        <v>237</v>
      </c>
      <c r="C692" t="str">
        <f t="shared" si="94"/>
        <v>020</v>
      </c>
      <c r="D692" t="s">
        <v>257</v>
      </c>
      <c r="E692" t="str">
        <f t="shared" si="95"/>
        <v>04</v>
      </c>
      <c r="F692" t="str">
        <f>"014"</f>
        <v>014</v>
      </c>
      <c r="G692" t="str">
        <f>""</f>
        <v/>
      </c>
      <c r="H692" t="s">
        <v>0</v>
      </c>
      <c r="I692" t="s">
        <v>1461</v>
      </c>
      <c r="J692" t="s">
        <v>4612</v>
      </c>
      <c r="K692" t="str">
        <f t="shared" si="96"/>
        <v>11405</v>
      </c>
    </row>
    <row r="693" spans="1:11" customFormat="1" x14ac:dyDescent="0.25">
      <c r="A693" t="str">
        <f t="shared" si="90"/>
        <v>11</v>
      </c>
      <c r="B693" t="s">
        <v>237</v>
      </c>
      <c r="C693" t="str">
        <f t="shared" si="94"/>
        <v>020</v>
      </c>
      <c r="D693" t="s">
        <v>257</v>
      </c>
      <c r="E693" t="str">
        <f t="shared" ref="E693:E708" si="97">"05"</f>
        <v>05</v>
      </c>
      <c r="F693" t="str">
        <f>"001"</f>
        <v>001</v>
      </c>
      <c r="G693" t="str">
        <f>""</f>
        <v/>
      </c>
      <c r="H693" t="s">
        <v>1</v>
      </c>
      <c r="I693" t="s">
        <v>1466</v>
      </c>
      <c r="J693" t="s">
        <v>4617</v>
      </c>
      <c r="K693" t="str">
        <f t="shared" ref="K693:K708" si="98">"11407"</f>
        <v>11407</v>
      </c>
    </row>
    <row r="694" spans="1:11" customFormat="1" x14ac:dyDescent="0.25">
      <c r="A694" t="str">
        <f t="shared" si="90"/>
        <v>11</v>
      </c>
      <c r="B694" t="s">
        <v>237</v>
      </c>
      <c r="C694" t="str">
        <f t="shared" si="94"/>
        <v>020</v>
      </c>
      <c r="D694" t="s">
        <v>257</v>
      </c>
      <c r="E694" t="str">
        <f t="shared" si="97"/>
        <v>05</v>
      </c>
      <c r="F694" t="str">
        <f>"001"</f>
        <v>001</v>
      </c>
      <c r="G694" t="str">
        <f>""</f>
        <v/>
      </c>
      <c r="H694" t="s">
        <v>0</v>
      </c>
      <c r="I694" t="s">
        <v>1466</v>
      </c>
      <c r="J694" t="s">
        <v>4617</v>
      </c>
      <c r="K694" t="str">
        <f t="shared" si="98"/>
        <v>11407</v>
      </c>
    </row>
    <row r="695" spans="1:11" customFormat="1" x14ac:dyDescent="0.25">
      <c r="A695" t="str">
        <f t="shared" si="90"/>
        <v>11</v>
      </c>
      <c r="B695" t="s">
        <v>237</v>
      </c>
      <c r="C695" t="str">
        <f t="shared" si="94"/>
        <v>020</v>
      </c>
      <c r="D695" t="s">
        <v>257</v>
      </c>
      <c r="E695" t="str">
        <f t="shared" si="97"/>
        <v>05</v>
      </c>
      <c r="F695" t="str">
        <f>"002"</f>
        <v>002</v>
      </c>
      <c r="G695" t="str">
        <f>""</f>
        <v/>
      </c>
      <c r="H695" t="s">
        <v>3</v>
      </c>
      <c r="I695" t="s">
        <v>1467</v>
      </c>
      <c r="J695" t="s">
        <v>4618</v>
      </c>
      <c r="K695" t="str">
        <f t="shared" si="98"/>
        <v>11407</v>
      </c>
    </row>
    <row r="696" spans="1:11" customFormat="1" x14ac:dyDescent="0.25">
      <c r="A696" t="str">
        <f t="shared" si="90"/>
        <v>11</v>
      </c>
      <c r="B696" t="s">
        <v>237</v>
      </c>
      <c r="C696" t="str">
        <f t="shared" si="94"/>
        <v>020</v>
      </c>
      <c r="D696" t="s">
        <v>257</v>
      </c>
      <c r="E696" t="str">
        <f t="shared" si="97"/>
        <v>05</v>
      </c>
      <c r="F696" t="str">
        <f>"003"</f>
        <v>003</v>
      </c>
      <c r="G696" t="str">
        <f>""</f>
        <v/>
      </c>
      <c r="H696" t="s">
        <v>3</v>
      </c>
      <c r="I696" t="s">
        <v>1467</v>
      </c>
      <c r="J696" t="s">
        <v>4618</v>
      </c>
      <c r="K696" t="str">
        <f t="shared" si="98"/>
        <v>11407</v>
      </c>
    </row>
    <row r="697" spans="1:11" customFormat="1" x14ac:dyDescent="0.25">
      <c r="A697" t="str">
        <f t="shared" si="90"/>
        <v>11</v>
      </c>
      <c r="B697" t="s">
        <v>237</v>
      </c>
      <c r="C697" t="str">
        <f t="shared" si="94"/>
        <v>020</v>
      </c>
      <c r="D697" t="s">
        <v>257</v>
      </c>
      <c r="E697" t="str">
        <f t="shared" si="97"/>
        <v>05</v>
      </c>
      <c r="F697" t="str">
        <f>"004"</f>
        <v>004</v>
      </c>
      <c r="G697" t="str">
        <f>""</f>
        <v/>
      </c>
      <c r="H697" t="s">
        <v>3</v>
      </c>
      <c r="I697" t="s">
        <v>1468</v>
      </c>
      <c r="J697" t="s">
        <v>4619</v>
      </c>
      <c r="K697" t="str">
        <f t="shared" si="98"/>
        <v>11407</v>
      </c>
    </row>
    <row r="698" spans="1:11" customFormat="1" x14ac:dyDescent="0.25">
      <c r="A698" t="str">
        <f t="shared" si="90"/>
        <v>11</v>
      </c>
      <c r="B698" t="s">
        <v>237</v>
      </c>
      <c r="C698" t="str">
        <f t="shared" si="94"/>
        <v>020</v>
      </c>
      <c r="D698" t="s">
        <v>257</v>
      </c>
      <c r="E698" t="str">
        <f t="shared" si="97"/>
        <v>05</v>
      </c>
      <c r="F698" t="str">
        <f>"005"</f>
        <v>005</v>
      </c>
      <c r="G698" t="str">
        <f>""</f>
        <v/>
      </c>
      <c r="H698" t="s">
        <v>3</v>
      </c>
      <c r="I698" t="s">
        <v>1468</v>
      </c>
      <c r="J698" t="s">
        <v>4619</v>
      </c>
      <c r="K698" t="str">
        <f t="shared" si="98"/>
        <v>11407</v>
      </c>
    </row>
    <row r="699" spans="1:11" customFormat="1" x14ac:dyDescent="0.25">
      <c r="A699" t="str">
        <f t="shared" si="90"/>
        <v>11</v>
      </c>
      <c r="B699" t="s">
        <v>237</v>
      </c>
      <c r="C699" t="str">
        <f t="shared" si="94"/>
        <v>020</v>
      </c>
      <c r="D699" t="s">
        <v>257</v>
      </c>
      <c r="E699" t="str">
        <f t="shared" si="97"/>
        <v>05</v>
      </c>
      <c r="F699" t="str">
        <f>"006"</f>
        <v>006</v>
      </c>
      <c r="G699" t="str">
        <f>""</f>
        <v/>
      </c>
      <c r="H699" t="s">
        <v>1</v>
      </c>
      <c r="I699" t="s">
        <v>1469</v>
      </c>
      <c r="J699" t="s">
        <v>4620</v>
      </c>
      <c r="K699" t="str">
        <f t="shared" si="98"/>
        <v>11407</v>
      </c>
    </row>
    <row r="700" spans="1:11" customFormat="1" x14ac:dyDescent="0.25">
      <c r="A700" t="str">
        <f t="shared" si="90"/>
        <v>11</v>
      </c>
      <c r="B700" t="s">
        <v>237</v>
      </c>
      <c r="C700" t="str">
        <f t="shared" si="94"/>
        <v>020</v>
      </c>
      <c r="D700" t="s">
        <v>257</v>
      </c>
      <c r="E700" t="str">
        <f t="shared" si="97"/>
        <v>05</v>
      </c>
      <c r="F700" t="str">
        <f>"006"</f>
        <v>006</v>
      </c>
      <c r="G700" t="str">
        <f>""</f>
        <v/>
      </c>
      <c r="H700" t="s">
        <v>0</v>
      </c>
      <c r="I700" t="s">
        <v>1469</v>
      </c>
      <c r="J700" t="s">
        <v>4620</v>
      </c>
      <c r="K700" t="str">
        <f t="shared" si="98"/>
        <v>11407</v>
      </c>
    </row>
    <row r="701" spans="1:11" customFormat="1" x14ac:dyDescent="0.25">
      <c r="A701" t="str">
        <f t="shared" si="90"/>
        <v>11</v>
      </c>
      <c r="B701" t="s">
        <v>237</v>
      </c>
      <c r="C701" t="str">
        <f t="shared" si="94"/>
        <v>020</v>
      </c>
      <c r="D701" t="s">
        <v>257</v>
      </c>
      <c r="E701" t="str">
        <f t="shared" si="97"/>
        <v>05</v>
      </c>
      <c r="F701" t="str">
        <f>"007"</f>
        <v>007</v>
      </c>
      <c r="G701" t="str">
        <f>""</f>
        <v/>
      </c>
      <c r="H701" t="s">
        <v>3</v>
      </c>
      <c r="I701" t="s">
        <v>1470</v>
      </c>
      <c r="J701" t="s">
        <v>4621</v>
      </c>
      <c r="K701" t="str">
        <f t="shared" si="98"/>
        <v>11407</v>
      </c>
    </row>
    <row r="702" spans="1:11" customFormat="1" x14ac:dyDescent="0.25">
      <c r="A702" t="str">
        <f t="shared" si="90"/>
        <v>11</v>
      </c>
      <c r="B702" t="s">
        <v>237</v>
      </c>
      <c r="C702" t="str">
        <f t="shared" si="94"/>
        <v>020</v>
      </c>
      <c r="D702" t="s">
        <v>257</v>
      </c>
      <c r="E702" t="str">
        <f t="shared" si="97"/>
        <v>05</v>
      </c>
      <c r="F702" t="str">
        <f>"008"</f>
        <v>008</v>
      </c>
      <c r="G702" t="str">
        <f>""</f>
        <v/>
      </c>
      <c r="H702" t="s">
        <v>1</v>
      </c>
      <c r="I702" t="s">
        <v>1470</v>
      </c>
      <c r="J702" t="s">
        <v>4621</v>
      </c>
      <c r="K702" t="str">
        <f t="shared" si="98"/>
        <v>11407</v>
      </c>
    </row>
    <row r="703" spans="1:11" customFormat="1" x14ac:dyDescent="0.25">
      <c r="A703" t="str">
        <f t="shared" si="90"/>
        <v>11</v>
      </c>
      <c r="B703" t="s">
        <v>237</v>
      </c>
      <c r="C703" t="str">
        <f t="shared" si="94"/>
        <v>020</v>
      </c>
      <c r="D703" t="s">
        <v>257</v>
      </c>
      <c r="E703" t="str">
        <f t="shared" si="97"/>
        <v>05</v>
      </c>
      <c r="F703" t="str">
        <f>"008"</f>
        <v>008</v>
      </c>
      <c r="G703" t="str">
        <f>""</f>
        <v/>
      </c>
      <c r="H703" t="s">
        <v>0</v>
      </c>
      <c r="I703" t="s">
        <v>1470</v>
      </c>
      <c r="J703" t="s">
        <v>4621</v>
      </c>
      <c r="K703" t="str">
        <f t="shared" si="98"/>
        <v>11407</v>
      </c>
    </row>
    <row r="704" spans="1:11" customFormat="1" x14ac:dyDescent="0.25">
      <c r="A704" t="str">
        <f t="shared" si="90"/>
        <v>11</v>
      </c>
      <c r="B704" t="s">
        <v>237</v>
      </c>
      <c r="C704" t="str">
        <f t="shared" si="94"/>
        <v>020</v>
      </c>
      <c r="D704" t="s">
        <v>257</v>
      </c>
      <c r="E704" t="str">
        <f t="shared" si="97"/>
        <v>05</v>
      </c>
      <c r="F704" t="str">
        <f>"010"</f>
        <v>010</v>
      </c>
      <c r="G704" t="str">
        <f>""</f>
        <v/>
      </c>
      <c r="H704" t="s">
        <v>3</v>
      </c>
      <c r="I704" t="s">
        <v>1471</v>
      </c>
      <c r="J704" t="s">
        <v>4622</v>
      </c>
      <c r="K704" t="str">
        <f t="shared" si="98"/>
        <v>11407</v>
      </c>
    </row>
    <row r="705" spans="1:11" customFormat="1" x14ac:dyDescent="0.25">
      <c r="A705" t="str">
        <f t="shared" si="90"/>
        <v>11</v>
      </c>
      <c r="B705" t="s">
        <v>237</v>
      </c>
      <c r="C705" t="str">
        <f t="shared" si="94"/>
        <v>020</v>
      </c>
      <c r="D705" t="s">
        <v>257</v>
      </c>
      <c r="E705" t="str">
        <f t="shared" si="97"/>
        <v>05</v>
      </c>
      <c r="F705" t="str">
        <f>"011"</f>
        <v>011</v>
      </c>
      <c r="G705" t="str">
        <f>""</f>
        <v/>
      </c>
      <c r="H705" t="s">
        <v>3</v>
      </c>
      <c r="I705" t="s">
        <v>1472</v>
      </c>
      <c r="J705" t="s">
        <v>4623</v>
      </c>
      <c r="K705" t="str">
        <f t="shared" si="98"/>
        <v>11407</v>
      </c>
    </row>
    <row r="706" spans="1:11" customFormat="1" x14ac:dyDescent="0.25">
      <c r="A706" t="str">
        <f t="shared" si="90"/>
        <v>11</v>
      </c>
      <c r="B706" t="s">
        <v>237</v>
      </c>
      <c r="C706" t="str">
        <f t="shared" si="94"/>
        <v>020</v>
      </c>
      <c r="D706" t="s">
        <v>257</v>
      </c>
      <c r="E706" t="str">
        <f t="shared" si="97"/>
        <v>05</v>
      </c>
      <c r="F706" t="str">
        <f>"012"</f>
        <v>012</v>
      </c>
      <c r="G706" t="str">
        <f>""</f>
        <v/>
      </c>
      <c r="H706" t="s">
        <v>3</v>
      </c>
      <c r="I706" t="s">
        <v>1473</v>
      </c>
      <c r="J706" t="s">
        <v>4624</v>
      </c>
      <c r="K706" t="str">
        <f t="shared" si="98"/>
        <v>11407</v>
      </c>
    </row>
    <row r="707" spans="1:11" customFormat="1" x14ac:dyDescent="0.25">
      <c r="A707" t="str">
        <f t="shared" ref="A707:A770" si="99">"11"</f>
        <v>11</v>
      </c>
      <c r="B707" t="s">
        <v>237</v>
      </c>
      <c r="C707" t="str">
        <f t="shared" si="94"/>
        <v>020</v>
      </c>
      <c r="D707" t="s">
        <v>257</v>
      </c>
      <c r="E707" t="str">
        <f t="shared" si="97"/>
        <v>05</v>
      </c>
      <c r="F707" t="str">
        <f>"013"</f>
        <v>013</v>
      </c>
      <c r="G707" t="str">
        <f>""</f>
        <v/>
      </c>
      <c r="H707" t="s">
        <v>1</v>
      </c>
      <c r="I707" t="s">
        <v>1467</v>
      </c>
      <c r="J707" t="s">
        <v>4618</v>
      </c>
      <c r="K707" t="str">
        <f t="shared" si="98"/>
        <v>11407</v>
      </c>
    </row>
    <row r="708" spans="1:11" customFormat="1" x14ac:dyDescent="0.25">
      <c r="A708" t="str">
        <f t="shared" si="99"/>
        <v>11</v>
      </c>
      <c r="B708" t="s">
        <v>237</v>
      </c>
      <c r="C708" t="str">
        <f t="shared" si="94"/>
        <v>020</v>
      </c>
      <c r="D708" t="s">
        <v>257</v>
      </c>
      <c r="E708" t="str">
        <f t="shared" si="97"/>
        <v>05</v>
      </c>
      <c r="F708" t="str">
        <f>"013"</f>
        <v>013</v>
      </c>
      <c r="G708" t="str">
        <f>""</f>
        <v/>
      </c>
      <c r="H708" t="s">
        <v>0</v>
      </c>
      <c r="I708" t="s">
        <v>1467</v>
      </c>
      <c r="J708" t="s">
        <v>4618</v>
      </c>
      <c r="K708" t="str">
        <f t="shared" si="98"/>
        <v>11407</v>
      </c>
    </row>
    <row r="709" spans="1:11" customFormat="1" x14ac:dyDescent="0.25">
      <c r="A709" t="str">
        <f t="shared" si="99"/>
        <v>11</v>
      </c>
      <c r="B709" t="s">
        <v>237</v>
      </c>
      <c r="C709" t="str">
        <f t="shared" si="94"/>
        <v>020</v>
      </c>
      <c r="D709" t="s">
        <v>257</v>
      </c>
      <c r="E709" t="str">
        <f t="shared" ref="E709:E772" si="100">"06"</f>
        <v>06</v>
      </c>
      <c r="F709" t="str">
        <f>"001"</f>
        <v>001</v>
      </c>
      <c r="G709" t="str">
        <f>""</f>
        <v/>
      </c>
      <c r="H709" t="s">
        <v>1</v>
      </c>
      <c r="I709" t="s">
        <v>1474</v>
      </c>
      <c r="J709" t="s">
        <v>4625</v>
      </c>
      <c r="K709" t="str">
        <f t="shared" ref="K709:K721" si="101">"11405"</f>
        <v>11405</v>
      </c>
    </row>
    <row r="710" spans="1:11" customFormat="1" x14ac:dyDescent="0.25">
      <c r="A710" t="str">
        <f t="shared" si="99"/>
        <v>11</v>
      </c>
      <c r="B710" t="s">
        <v>237</v>
      </c>
      <c r="C710" t="str">
        <f t="shared" si="94"/>
        <v>020</v>
      </c>
      <c r="D710" t="s">
        <v>257</v>
      </c>
      <c r="E710" t="str">
        <f t="shared" si="100"/>
        <v>06</v>
      </c>
      <c r="F710" t="str">
        <f>"001"</f>
        <v>001</v>
      </c>
      <c r="G710" t="str">
        <f>""</f>
        <v/>
      </c>
      <c r="H710" t="s">
        <v>0</v>
      </c>
      <c r="I710" t="s">
        <v>1474</v>
      </c>
      <c r="J710" t="s">
        <v>4625</v>
      </c>
      <c r="K710" t="str">
        <f t="shared" si="101"/>
        <v>11405</v>
      </c>
    </row>
    <row r="711" spans="1:11" customFormat="1" x14ac:dyDescent="0.25">
      <c r="A711" t="str">
        <f t="shared" si="99"/>
        <v>11</v>
      </c>
      <c r="B711" t="s">
        <v>237</v>
      </c>
      <c r="C711" t="str">
        <f t="shared" si="94"/>
        <v>020</v>
      </c>
      <c r="D711" t="s">
        <v>257</v>
      </c>
      <c r="E711" t="str">
        <f t="shared" si="100"/>
        <v>06</v>
      </c>
      <c r="F711" t="str">
        <f>"002"</f>
        <v>002</v>
      </c>
      <c r="G711" t="str">
        <f>""</f>
        <v/>
      </c>
      <c r="H711" t="s">
        <v>1</v>
      </c>
      <c r="I711" t="s">
        <v>1475</v>
      </c>
      <c r="J711" t="s">
        <v>4626</v>
      </c>
      <c r="K711" t="str">
        <f t="shared" si="101"/>
        <v>11405</v>
      </c>
    </row>
    <row r="712" spans="1:11" customFormat="1" x14ac:dyDescent="0.25">
      <c r="A712" t="str">
        <f t="shared" si="99"/>
        <v>11</v>
      </c>
      <c r="B712" t="s">
        <v>237</v>
      </c>
      <c r="C712" t="str">
        <f t="shared" si="94"/>
        <v>020</v>
      </c>
      <c r="D712" t="s">
        <v>257</v>
      </c>
      <c r="E712" t="str">
        <f t="shared" si="100"/>
        <v>06</v>
      </c>
      <c r="F712" t="str">
        <f>"002"</f>
        <v>002</v>
      </c>
      <c r="G712" t="str">
        <f>""</f>
        <v/>
      </c>
      <c r="H712" t="s">
        <v>0</v>
      </c>
      <c r="I712" t="s">
        <v>1475</v>
      </c>
      <c r="J712" t="s">
        <v>4626</v>
      </c>
      <c r="K712" t="str">
        <f t="shared" si="101"/>
        <v>11405</v>
      </c>
    </row>
    <row r="713" spans="1:11" customFormat="1" x14ac:dyDescent="0.25">
      <c r="A713" t="str">
        <f t="shared" si="99"/>
        <v>11</v>
      </c>
      <c r="B713" t="s">
        <v>237</v>
      </c>
      <c r="C713" t="str">
        <f t="shared" si="94"/>
        <v>020</v>
      </c>
      <c r="D713" t="s">
        <v>257</v>
      </c>
      <c r="E713" t="str">
        <f t="shared" si="100"/>
        <v>06</v>
      </c>
      <c r="F713" t="str">
        <f>"003"</f>
        <v>003</v>
      </c>
      <c r="G713" t="str">
        <f>""</f>
        <v/>
      </c>
      <c r="H713" t="s">
        <v>3</v>
      </c>
      <c r="I713" t="s">
        <v>1476</v>
      </c>
      <c r="J713" t="s">
        <v>4627</v>
      </c>
      <c r="K713" t="str">
        <f t="shared" si="101"/>
        <v>11405</v>
      </c>
    </row>
    <row r="714" spans="1:11" customFormat="1" x14ac:dyDescent="0.25">
      <c r="A714" t="str">
        <f t="shared" si="99"/>
        <v>11</v>
      </c>
      <c r="B714" t="s">
        <v>237</v>
      </c>
      <c r="C714" t="str">
        <f t="shared" si="94"/>
        <v>020</v>
      </c>
      <c r="D714" t="s">
        <v>257</v>
      </c>
      <c r="E714" t="str">
        <f t="shared" si="100"/>
        <v>06</v>
      </c>
      <c r="F714" t="str">
        <f>"004"</f>
        <v>004</v>
      </c>
      <c r="G714" t="str">
        <f>""</f>
        <v/>
      </c>
      <c r="H714" t="s">
        <v>3</v>
      </c>
      <c r="I714" t="s">
        <v>1477</v>
      </c>
      <c r="J714" t="s">
        <v>4628</v>
      </c>
      <c r="K714" t="str">
        <f t="shared" si="101"/>
        <v>11405</v>
      </c>
    </row>
    <row r="715" spans="1:11" customFormat="1" x14ac:dyDescent="0.25">
      <c r="A715" t="str">
        <f t="shared" si="99"/>
        <v>11</v>
      </c>
      <c r="B715" t="s">
        <v>237</v>
      </c>
      <c r="C715" t="str">
        <f t="shared" si="94"/>
        <v>020</v>
      </c>
      <c r="D715" t="s">
        <v>257</v>
      </c>
      <c r="E715" t="str">
        <f t="shared" si="100"/>
        <v>06</v>
      </c>
      <c r="F715" t="str">
        <f>"005"</f>
        <v>005</v>
      </c>
      <c r="G715" t="str">
        <f>""</f>
        <v/>
      </c>
      <c r="H715" t="s">
        <v>3</v>
      </c>
      <c r="I715" t="s">
        <v>1478</v>
      </c>
      <c r="J715" t="s">
        <v>4629</v>
      </c>
      <c r="K715" t="str">
        <f t="shared" si="101"/>
        <v>11405</v>
      </c>
    </row>
    <row r="716" spans="1:11" customFormat="1" x14ac:dyDescent="0.25">
      <c r="A716" t="str">
        <f t="shared" si="99"/>
        <v>11</v>
      </c>
      <c r="B716" t="s">
        <v>237</v>
      </c>
      <c r="C716" t="str">
        <f t="shared" si="94"/>
        <v>020</v>
      </c>
      <c r="D716" t="s">
        <v>257</v>
      </c>
      <c r="E716" t="str">
        <f t="shared" si="100"/>
        <v>06</v>
      </c>
      <c r="F716" t="str">
        <f>"006"</f>
        <v>006</v>
      </c>
      <c r="G716" t="str">
        <f>""</f>
        <v/>
      </c>
      <c r="H716" t="s">
        <v>3</v>
      </c>
      <c r="I716" t="s">
        <v>1479</v>
      </c>
      <c r="J716" t="s">
        <v>4630</v>
      </c>
      <c r="K716" t="str">
        <f t="shared" si="101"/>
        <v>11405</v>
      </c>
    </row>
    <row r="717" spans="1:11" customFormat="1" x14ac:dyDescent="0.25">
      <c r="A717" t="str">
        <f t="shared" si="99"/>
        <v>11</v>
      </c>
      <c r="B717" t="s">
        <v>237</v>
      </c>
      <c r="C717" t="str">
        <f t="shared" si="94"/>
        <v>020</v>
      </c>
      <c r="D717" t="s">
        <v>257</v>
      </c>
      <c r="E717" t="str">
        <f t="shared" si="100"/>
        <v>06</v>
      </c>
      <c r="F717" t="str">
        <f>"007"</f>
        <v>007</v>
      </c>
      <c r="G717" t="str">
        <f>""</f>
        <v/>
      </c>
      <c r="H717" t="s">
        <v>1</v>
      </c>
      <c r="I717" t="s">
        <v>1480</v>
      </c>
      <c r="J717" t="s">
        <v>4631</v>
      </c>
      <c r="K717" t="str">
        <f t="shared" si="101"/>
        <v>11405</v>
      </c>
    </row>
    <row r="718" spans="1:11" customFormat="1" x14ac:dyDescent="0.25">
      <c r="A718" t="str">
        <f t="shared" si="99"/>
        <v>11</v>
      </c>
      <c r="B718" t="s">
        <v>237</v>
      </c>
      <c r="C718" t="str">
        <f t="shared" si="94"/>
        <v>020</v>
      </c>
      <c r="D718" t="s">
        <v>257</v>
      </c>
      <c r="E718" t="str">
        <f t="shared" si="100"/>
        <v>06</v>
      </c>
      <c r="F718" t="str">
        <f>"007"</f>
        <v>007</v>
      </c>
      <c r="G718" t="str">
        <f>""</f>
        <v/>
      </c>
      <c r="H718" t="s">
        <v>0</v>
      </c>
      <c r="I718" t="s">
        <v>1480</v>
      </c>
      <c r="J718" t="s">
        <v>4631</v>
      </c>
      <c r="K718" t="str">
        <f t="shared" si="101"/>
        <v>11405</v>
      </c>
    </row>
    <row r="719" spans="1:11" customFormat="1" x14ac:dyDescent="0.25">
      <c r="A719" t="str">
        <f t="shared" si="99"/>
        <v>11</v>
      </c>
      <c r="B719" t="s">
        <v>237</v>
      </c>
      <c r="C719" t="str">
        <f t="shared" si="94"/>
        <v>020</v>
      </c>
      <c r="D719" t="s">
        <v>257</v>
      </c>
      <c r="E719" t="str">
        <f t="shared" si="100"/>
        <v>06</v>
      </c>
      <c r="F719" t="str">
        <f>"008"</f>
        <v>008</v>
      </c>
      <c r="G719" t="str">
        <f>""</f>
        <v/>
      </c>
      <c r="H719" t="s">
        <v>3</v>
      </c>
      <c r="I719" t="s">
        <v>1477</v>
      </c>
      <c r="J719" t="s">
        <v>4628</v>
      </c>
      <c r="K719" t="str">
        <f t="shared" si="101"/>
        <v>11405</v>
      </c>
    </row>
    <row r="720" spans="1:11" customFormat="1" x14ac:dyDescent="0.25">
      <c r="A720" t="str">
        <f t="shared" si="99"/>
        <v>11</v>
      </c>
      <c r="B720" t="s">
        <v>237</v>
      </c>
      <c r="C720" t="str">
        <f t="shared" si="94"/>
        <v>020</v>
      </c>
      <c r="D720" t="s">
        <v>257</v>
      </c>
      <c r="E720" t="str">
        <f t="shared" si="100"/>
        <v>06</v>
      </c>
      <c r="F720" t="str">
        <f>"009"</f>
        <v>009</v>
      </c>
      <c r="G720" t="str">
        <f>""</f>
        <v/>
      </c>
      <c r="H720" t="s">
        <v>3</v>
      </c>
      <c r="I720" t="s">
        <v>1477</v>
      </c>
      <c r="J720" t="s">
        <v>4628</v>
      </c>
      <c r="K720" t="str">
        <f t="shared" si="101"/>
        <v>11405</v>
      </c>
    </row>
    <row r="721" spans="1:11" customFormat="1" x14ac:dyDescent="0.25">
      <c r="A721" t="str">
        <f t="shared" si="99"/>
        <v>11</v>
      </c>
      <c r="B721" t="s">
        <v>237</v>
      </c>
      <c r="C721" t="str">
        <f t="shared" si="94"/>
        <v>020</v>
      </c>
      <c r="D721" t="s">
        <v>257</v>
      </c>
      <c r="E721" t="str">
        <f t="shared" si="100"/>
        <v>06</v>
      </c>
      <c r="F721" t="str">
        <f>"010"</f>
        <v>010</v>
      </c>
      <c r="G721" t="str">
        <f>""</f>
        <v/>
      </c>
      <c r="H721" t="s">
        <v>3</v>
      </c>
      <c r="I721" t="s">
        <v>1479</v>
      </c>
      <c r="J721" t="s">
        <v>4630</v>
      </c>
      <c r="K721" t="str">
        <f t="shared" si="101"/>
        <v>11405</v>
      </c>
    </row>
    <row r="722" spans="1:11" customFormat="1" x14ac:dyDescent="0.25">
      <c r="A722" t="str">
        <f t="shared" si="99"/>
        <v>11</v>
      </c>
      <c r="B722" t="s">
        <v>237</v>
      </c>
      <c r="C722" t="str">
        <f t="shared" si="94"/>
        <v>020</v>
      </c>
      <c r="D722" t="s">
        <v>257</v>
      </c>
      <c r="E722" t="str">
        <f t="shared" si="100"/>
        <v>06</v>
      </c>
      <c r="F722" t="str">
        <f>"011"</f>
        <v>011</v>
      </c>
      <c r="G722" t="str">
        <f>""</f>
        <v/>
      </c>
      <c r="H722" t="s">
        <v>1</v>
      </c>
      <c r="I722" t="s">
        <v>1481</v>
      </c>
      <c r="J722" t="s">
        <v>4632</v>
      </c>
      <c r="K722" t="str">
        <f t="shared" ref="K722:K748" si="102">"11406"</f>
        <v>11406</v>
      </c>
    </row>
    <row r="723" spans="1:11" customFormat="1" x14ac:dyDescent="0.25">
      <c r="A723" t="str">
        <f t="shared" si="99"/>
        <v>11</v>
      </c>
      <c r="B723" t="s">
        <v>237</v>
      </c>
      <c r="C723" t="str">
        <f t="shared" si="94"/>
        <v>020</v>
      </c>
      <c r="D723" t="s">
        <v>257</v>
      </c>
      <c r="E723" t="str">
        <f t="shared" si="100"/>
        <v>06</v>
      </c>
      <c r="F723" t="str">
        <f>"011"</f>
        <v>011</v>
      </c>
      <c r="G723" t="str">
        <f>""</f>
        <v/>
      </c>
      <c r="H723" t="s">
        <v>0</v>
      </c>
      <c r="I723" t="s">
        <v>1481</v>
      </c>
      <c r="J723" t="s">
        <v>4632</v>
      </c>
      <c r="K723" t="str">
        <f t="shared" si="102"/>
        <v>11406</v>
      </c>
    </row>
    <row r="724" spans="1:11" customFormat="1" x14ac:dyDescent="0.25">
      <c r="A724" t="str">
        <f t="shared" si="99"/>
        <v>11</v>
      </c>
      <c r="B724" t="s">
        <v>237</v>
      </c>
      <c r="C724" t="str">
        <f t="shared" si="94"/>
        <v>020</v>
      </c>
      <c r="D724" t="s">
        <v>257</v>
      </c>
      <c r="E724" t="str">
        <f t="shared" si="100"/>
        <v>06</v>
      </c>
      <c r="F724" t="str">
        <f>"013"</f>
        <v>013</v>
      </c>
      <c r="G724" t="str">
        <f>""</f>
        <v/>
      </c>
      <c r="H724" t="s">
        <v>3</v>
      </c>
      <c r="I724" t="s">
        <v>1482</v>
      </c>
      <c r="J724" t="s">
        <v>4633</v>
      </c>
      <c r="K724" t="str">
        <f t="shared" si="102"/>
        <v>11406</v>
      </c>
    </row>
    <row r="725" spans="1:11" customFormat="1" x14ac:dyDescent="0.25">
      <c r="A725" t="str">
        <f t="shared" si="99"/>
        <v>11</v>
      </c>
      <c r="B725" t="s">
        <v>237</v>
      </c>
      <c r="C725" t="str">
        <f t="shared" ref="C725:C788" si="103">"020"</f>
        <v>020</v>
      </c>
      <c r="D725" t="s">
        <v>257</v>
      </c>
      <c r="E725" t="str">
        <f t="shared" si="100"/>
        <v>06</v>
      </c>
      <c r="F725" t="str">
        <f>"014"</f>
        <v>014</v>
      </c>
      <c r="G725" t="str">
        <f>""</f>
        <v/>
      </c>
      <c r="H725" t="s">
        <v>1</v>
      </c>
      <c r="I725" t="s">
        <v>1483</v>
      </c>
      <c r="J725" t="s">
        <v>4634</v>
      </c>
      <c r="K725" t="str">
        <f t="shared" si="102"/>
        <v>11406</v>
      </c>
    </row>
    <row r="726" spans="1:11" customFormat="1" x14ac:dyDescent="0.25">
      <c r="A726" t="str">
        <f t="shared" si="99"/>
        <v>11</v>
      </c>
      <c r="B726" t="s">
        <v>237</v>
      </c>
      <c r="C726" t="str">
        <f t="shared" si="103"/>
        <v>020</v>
      </c>
      <c r="D726" t="s">
        <v>257</v>
      </c>
      <c r="E726" t="str">
        <f t="shared" si="100"/>
        <v>06</v>
      </c>
      <c r="F726" t="str">
        <f>"014"</f>
        <v>014</v>
      </c>
      <c r="G726" t="str">
        <f>""</f>
        <v/>
      </c>
      <c r="H726" t="s">
        <v>0</v>
      </c>
      <c r="I726" t="s">
        <v>1483</v>
      </c>
      <c r="J726" t="s">
        <v>4634</v>
      </c>
      <c r="K726" t="str">
        <f t="shared" si="102"/>
        <v>11406</v>
      </c>
    </row>
    <row r="727" spans="1:11" customFormat="1" x14ac:dyDescent="0.25">
      <c r="A727" t="str">
        <f t="shared" si="99"/>
        <v>11</v>
      </c>
      <c r="B727" t="s">
        <v>237</v>
      </c>
      <c r="C727" t="str">
        <f t="shared" si="103"/>
        <v>020</v>
      </c>
      <c r="D727" t="s">
        <v>257</v>
      </c>
      <c r="E727" t="str">
        <f t="shared" si="100"/>
        <v>06</v>
      </c>
      <c r="F727" t="str">
        <f>"016"</f>
        <v>016</v>
      </c>
      <c r="G727" t="str">
        <f>""</f>
        <v/>
      </c>
      <c r="H727" t="s">
        <v>1</v>
      </c>
      <c r="I727" t="s">
        <v>1484</v>
      </c>
      <c r="J727" t="s">
        <v>4635</v>
      </c>
      <c r="K727" t="str">
        <f t="shared" si="102"/>
        <v>11406</v>
      </c>
    </row>
    <row r="728" spans="1:11" customFormat="1" x14ac:dyDescent="0.25">
      <c r="A728" t="str">
        <f t="shared" si="99"/>
        <v>11</v>
      </c>
      <c r="B728" t="s">
        <v>237</v>
      </c>
      <c r="C728" t="str">
        <f t="shared" si="103"/>
        <v>020</v>
      </c>
      <c r="D728" t="s">
        <v>257</v>
      </c>
      <c r="E728" t="str">
        <f t="shared" si="100"/>
        <v>06</v>
      </c>
      <c r="F728" t="str">
        <f>"016"</f>
        <v>016</v>
      </c>
      <c r="G728" t="str">
        <f>""</f>
        <v/>
      </c>
      <c r="H728" t="s">
        <v>0</v>
      </c>
      <c r="I728" t="s">
        <v>1484</v>
      </c>
      <c r="J728" t="s">
        <v>4635</v>
      </c>
      <c r="K728" t="str">
        <f t="shared" si="102"/>
        <v>11406</v>
      </c>
    </row>
    <row r="729" spans="1:11" customFormat="1" x14ac:dyDescent="0.25">
      <c r="A729" t="str">
        <f t="shared" si="99"/>
        <v>11</v>
      </c>
      <c r="B729" t="s">
        <v>237</v>
      </c>
      <c r="C729" t="str">
        <f t="shared" si="103"/>
        <v>020</v>
      </c>
      <c r="D729" t="s">
        <v>257</v>
      </c>
      <c r="E729" t="str">
        <f t="shared" si="100"/>
        <v>06</v>
      </c>
      <c r="F729" t="str">
        <f>"017"</f>
        <v>017</v>
      </c>
      <c r="G729" t="str">
        <f>""</f>
        <v/>
      </c>
      <c r="H729" t="s">
        <v>1</v>
      </c>
      <c r="I729" t="s">
        <v>1485</v>
      </c>
      <c r="J729" t="s">
        <v>4636</v>
      </c>
      <c r="K729" t="str">
        <f t="shared" si="102"/>
        <v>11406</v>
      </c>
    </row>
    <row r="730" spans="1:11" customFormat="1" x14ac:dyDescent="0.25">
      <c r="A730" t="str">
        <f t="shared" si="99"/>
        <v>11</v>
      </c>
      <c r="B730" t="s">
        <v>237</v>
      </c>
      <c r="C730" t="str">
        <f t="shared" si="103"/>
        <v>020</v>
      </c>
      <c r="D730" t="s">
        <v>257</v>
      </c>
      <c r="E730" t="str">
        <f t="shared" si="100"/>
        <v>06</v>
      </c>
      <c r="F730" t="str">
        <f>"017"</f>
        <v>017</v>
      </c>
      <c r="G730" t="str">
        <f>""</f>
        <v/>
      </c>
      <c r="H730" t="s">
        <v>0</v>
      </c>
      <c r="I730" t="s">
        <v>1485</v>
      </c>
      <c r="J730" t="s">
        <v>4636</v>
      </c>
      <c r="K730" t="str">
        <f t="shared" si="102"/>
        <v>11406</v>
      </c>
    </row>
    <row r="731" spans="1:11" customFormat="1" x14ac:dyDescent="0.25">
      <c r="A731" t="str">
        <f t="shared" si="99"/>
        <v>11</v>
      </c>
      <c r="B731" t="s">
        <v>237</v>
      </c>
      <c r="C731" t="str">
        <f t="shared" si="103"/>
        <v>020</v>
      </c>
      <c r="D731" t="s">
        <v>257</v>
      </c>
      <c r="E731" t="str">
        <f t="shared" si="100"/>
        <v>06</v>
      </c>
      <c r="F731" t="str">
        <f>"018"</f>
        <v>018</v>
      </c>
      <c r="G731" t="str">
        <f>""</f>
        <v/>
      </c>
      <c r="H731" t="s">
        <v>1</v>
      </c>
      <c r="I731" t="s">
        <v>1486</v>
      </c>
      <c r="J731" t="s">
        <v>4637</v>
      </c>
      <c r="K731" t="str">
        <f t="shared" si="102"/>
        <v>11406</v>
      </c>
    </row>
    <row r="732" spans="1:11" customFormat="1" x14ac:dyDescent="0.25">
      <c r="A732" t="str">
        <f t="shared" si="99"/>
        <v>11</v>
      </c>
      <c r="B732" t="s">
        <v>237</v>
      </c>
      <c r="C732" t="str">
        <f t="shared" si="103"/>
        <v>020</v>
      </c>
      <c r="D732" t="s">
        <v>257</v>
      </c>
      <c r="E732" t="str">
        <f t="shared" si="100"/>
        <v>06</v>
      </c>
      <c r="F732" t="str">
        <f>"018"</f>
        <v>018</v>
      </c>
      <c r="G732" t="str">
        <f>""</f>
        <v/>
      </c>
      <c r="H732" t="s">
        <v>0</v>
      </c>
      <c r="I732" t="s">
        <v>1486</v>
      </c>
      <c r="J732" t="s">
        <v>4637</v>
      </c>
      <c r="K732" t="str">
        <f t="shared" si="102"/>
        <v>11406</v>
      </c>
    </row>
    <row r="733" spans="1:11" customFormat="1" x14ac:dyDescent="0.25">
      <c r="A733" t="str">
        <f t="shared" si="99"/>
        <v>11</v>
      </c>
      <c r="B733" t="s">
        <v>237</v>
      </c>
      <c r="C733" t="str">
        <f t="shared" si="103"/>
        <v>020</v>
      </c>
      <c r="D733" t="s">
        <v>257</v>
      </c>
      <c r="E733" t="str">
        <f t="shared" si="100"/>
        <v>06</v>
      </c>
      <c r="F733" t="str">
        <f>"019"</f>
        <v>019</v>
      </c>
      <c r="G733" t="str">
        <f>""</f>
        <v/>
      </c>
      <c r="H733" t="s">
        <v>1</v>
      </c>
      <c r="I733" t="s">
        <v>1487</v>
      </c>
      <c r="J733" t="s">
        <v>4638</v>
      </c>
      <c r="K733" t="str">
        <f t="shared" si="102"/>
        <v>11406</v>
      </c>
    </row>
    <row r="734" spans="1:11" customFormat="1" x14ac:dyDescent="0.25">
      <c r="A734" t="str">
        <f t="shared" si="99"/>
        <v>11</v>
      </c>
      <c r="B734" t="s">
        <v>237</v>
      </c>
      <c r="C734" t="str">
        <f t="shared" si="103"/>
        <v>020</v>
      </c>
      <c r="D734" t="s">
        <v>257</v>
      </c>
      <c r="E734" t="str">
        <f t="shared" si="100"/>
        <v>06</v>
      </c>
      <c r="F734" t="str">
        <f>"019"</f>
        <v>019</v>
      </c>
      <c r="G734" t="str">
        <f>""</f>
        <v/>
      </c>
      <c r="H734" t="s">
        <v>0</v>
      </c>
      <c r="I734" t="s">
        <v>1487</v>
      </c>
      <c r="J734" t="s">
        <v>4638</v>
      </c>
      <c r="K734" t="str">
        <f t="shared" si="102"/>
        <v>11406</v>
      </c>
    </row>
    <row r="735" spans="1:11" customFormat="1" x14ac:dyDescent="0.25">
      <c r="A735" t="str">
        <f t="shared" si="99"/>
        <v>11</v>
      </c>
      <c r="B735" t="s">
        <v>237</v>
      </c>
      <c r="C735" t="str">
        <f t="shared" si="103"/>
        <v>020</v>
      </c>
      <c r="D735" t="s">
        <v>257</v>
      </c>
      <c r="E735" t="str">
        <f t="shared" si="100"/>
        <v>06</v>
      </c>
      <c r="F735" t="str">
        <f>"020"</f>
        <v>020</v>
      </c>
      <c r="G735" t="str">
        <f>""</f>
        <v/>
      </c>
      <c r="H735" t="s">
        <v>1</v>
      </c>
      <c r="I735" t="s">
        <v>1481</v>
      </c>
      <c r="J735" t="s">
        <v>4632</v>
      </c>
      <c r="K735" t="str">
        <f t="shared" si="102"/>
        <v>11406</v>
      </c>
    </row>
    <row r="736" spans="1:11" customFormat="1" x14ac:dyDescent="0.25">
      <c r="A736" t="str">
        <f t="shared" si="99"/>
        <v>11</v>
      </c>
      <c r="B736" t="s">
        <v>237</v>
      </c>
      <c r="C736" t="str">
        <f t="shared" si="103"/>
        <v>020</v>
      </c>
      <c r="D736" t="s">
        <v>257</v>
      </c>
      <c r="E736" t="str">
        <f t="shared" si="100"/>
        <v>06</v>
      </c>
      <c r="F736" t="str">
        <f>"020"</f>
        <v>020</v>
      </c>
      <c r="G736" t="str">
        <f>""</f>
        <v/>
      </c>
      <c r="H736" t="s">
        <v>0</v>
      </c>
      <c r="I736" t="s">
        <v>1481</v>
      </c>
      <c r="J736" t="s">
        <v>4632</v>
      </c>
      <c r="K736" t="str">
        <f t="shared" si="102"/>
        <v>11406</v>
      </c>
    </row>
    <row r="737" spans="1:11" customFormat="1" x14ac:dyDescent="0.25">
      <c r="A737" t="str">
        <f t="shared" si="99"/>
        <v>11</v>
      </c>
      <c r="B737" t="s">
        <v>237</v>
      </c>
      <c r="C737" t="str">
        <f t="shared" si="103"/>
        <v>020</v>
      </c>
      <c r="D737" t="s">
        <v>257</v>
      </c>
      <c r="E737" t="str">
        <f t="shared" si="100"/>
        <v>06</v>
      </c>
      <c r="F737" t="str">
        <f>"021"</f>
        <v>021</v>
      </c>
      <c r="G737" t="str">
        <f>""</f>
        <v/>
      </c>
      <c r="H737" t="s">
        <v>1</v>
      </c>
      <c r="I737" t="s">
        <v>1487</v>
      </c>
      <c r="J737" t="s">
        <v>4638</v>
      </c>
      <c r="K737" t="str">
        <f t="shared" si="102"/>
        <v>11406</v>
      </c>
    </row>
    <row r="738" spans="1:11" customFormat="1" x14ac:dyDescent="0.25">
      <c r="A738" t="str">
        <f t="shared" si="99"/>
        <v>11</v>
      </c>
      <c r="B738" t="s">
        <v>237</v>
      </c>
      <c r="C738" t="str">
        <f t="shared" si="103"/>
        <v>020</v>
      </c>
      <c r="D738" t="s">
        <v>257</v>
      </c>
      <c r="E738" t="str">
        <f t="shared" si="100"/>
        <v>06</v>
      </c>
      <c r="F738" t="str">
        <f>"021"</f>
        <v>021</v>
      </c>
      <c r="G738" t="str">
        <f>""</f>
        <v/>
      </c>
      <c r="H738" t="s">
        <v>0</v>
      </c>
      <c r="I738" t="s">
        <v>1487</v>
      </c>
      <c r="J738" t="s">
        <v>4638</v>
      </c>
      <c r="K738" t="str">
        <f t="shared" si="102"/>
        <v>11406</v>
      </c>
    </row>
    <row r="739" spans="1:11" customFormat="1" x14ac:dyDescent="0.25">
      <c r="A739" t="str">
        <f t="shared" si="99"/>
        <v>11</v>
      </c>
      <c r="B739" t="s">
        <v>237</v>
      </c>
      <c r="C739" t="str">
        <f t="shared" si="103"/>
        <v>020</v>
      </c>
      <c r="D739" t="s">
        <v>257</v>
      </c>
      <c r="E739" t="str">
        <f t="shared" si="100"/>
        <v>06</v>
      </c>
      <c r="F739" t="str">
        <f>"022"</f>
        <v>022</v>
      </c>
      <c r="G739" t="str">
        <f>""</f>
        <v/>
      </c>
      <c r="H739" t="s">
        <v>3</v>
      </c>
      <c r="I739" t="s">
        <v>1487</v>
      </c>
      <c r="J739" t="s">
        <v>4638</v>
      </c>
      <c r="K739" t="str">
        <f t="shared" si="102"/>
        <v>11406</v>
      </c>
    </row>
    <row r="740" spans="1:11" customFormat="1" x14ac:dyDescent="0.25">
      <c r="A740" t="str">
        <f t="shared" si="99"/>
        <v>11</v>
      </c>
      <c r="B740" t="s">
        <v>237</v>
      </c>
      <c r="C740" t="str">
        <f t="shared" si="103"/>
        <v>020</v>
      </c>
      <c r="D740" t="s">
        <v>257</v>
      </c>
      <c r="E740" t="str">
        <f t="shared" si="100"/>
        <v>06</v>
      </c>
      <c r="F740" t="str">
        <f>"023"</f>
        <v>023</v>
      </c>
      <c r="G740" t="str">
        <f>""</f>
        <v/>
      </c>
      <c r="H740" t="s">
        <v>1</v>
      </c>
      <c r="I740" t="s">
        <v>1488</v>
      </c>
      <c r="J740" t="s">
        <v>4639</v>
      </c>
      <c r="K740" t="str">
        <f t="shared" si="102"/>
        <v>11406</v>
      </c>
    </row>
    <row r="741" spans="1:11" customFormat="1" x14ac:dyDescent="0.25">
      <c r="A741" t="str">
        <f t="shared" si="99"/>
        <v>11</v>
      </c>
      <c r="B741" t="s">
        <v>237</v>
      </c>
      <c r="C741" t="str">
        <f t="shared" si="103"/>
        <v>020</v>
      </c>
      <c r="D741" t="s">
        <v>257</v>
      </c>
      <c r="E741" t="str">
        <f t="shared" si="100"/>
        <v>06</v>
      </c>
      <c r="F741" t="str">
        <f>"023"</f>
        <v>023</v>
      </c>
      <c r="G741" t="str">
        <f>""</f>
        <v/>
      </c>
      <c r="H741" t="s">
        <v>0</v>
      </c>
      <c r="I741" t="s">
        <v>1488</v>
      </c>
      <c r="J741" t="s">
        <v>4639</v>
      </c>
      <c r="K741" t="str">
        <f t="shared" si="102"/>
        <v>11406</v>
      </c>
    </row>
    <row r="742" spans="1:11" customFormat="1" x14ac:dyDescent="0.25">
      <c r="A742" t="str">
        <f t="shared" si="99"/>
        <v>11</v>
      </c>
      <c r="B742" t="s">
        <v>237</v>
      </c>
      <c r="C742" t="str">
        <f t="shared" si="103"/>
        <v>020</v>
      </c>
      <c r="D742" t="s">
        <v>257</v>
      </c>
      <c r="E742" t="str">
        <f t="shared" si="100"/>
        <v>06</v>
      </c>
      <c r="F742" t="str">
        <f>"024"</f>
        <v>024</v>
      </c>
      <c r="G742" t="str">
        <f>""</f>
        <v/>
      </c>
      <c r="H742" t="s">
        <v>1</v>
      </c>
      <c r="I742" t="s">
        <v>1489</v>
      </c>
      <c r="J742" t="s">
        <v>4640</v>
      </c>
      <c r="K742" t="str">
        <f t="shared" si="102"/>
        <v>11406</v>
      </c>
    </row>
    <row r="743" spans="1:11" customFormat="1" x14ac:dyDescent="0.25">
      <c r="A743" t="str">
        <f t="shared" si="99"/>
        <v>11</v>
      </c>
      <c r="B743" t="s">
        <v>237</v>
      </c>
      <c r="C743" t="str">
        <f t="shared" si="103"/>
        <v>020</v>
      </c>
      <c r="D743" t="s">
        <v>257</v>
      </c>
      <c r="E743" t="str">
        <f t="shared" si="100"/>
        <v>06</v>
      </c>
      <c r="F743" t="str">
        <f>"024"</f>
        <v>024</v>
      </c>
      <c r="G743" t="str">
        <f>""</f>
        <v/>
      </c>
      <c r="H743" t="s">
        <v>0</v>
      </c>
      <c r="I743" t="s">
        <v>1489</v>
      </c>
      <c r="J743" t="s">
        <v>4640</v>
      </c>
      <c r="K743" t="str">
        <f t="shared" si="102"/>
        <v>11406</v>
      </c>
    </row>
    <row r="744" spans="1:11" customFormat="1" x14ac:dyDescent="0.25">
      <c r="A744" t="str">
        <f t="shared" si="99"/>
        <v>11</v>
      </c>
      <c r="B744" t="s">
        <v>237</v>
      </c>
      <c r="C744" t="str">
        <f t="shared" si="103"/>
        <v>020</v>
      </c>
      <c r="D744" t="s">
        <v>257</v>
      </c>
      <c r="E744" t="str">
        <f t="shared" si="100"/>
        <v>06</v>
      </c>
      <c r="F744" t="str">
        <f>"025"</f>
        <v>025</v>
      </c>
      <c r="G744" t="str">
        <f>""</f>
        <v/>
      </c>
      <c r="H744" t="s">
        <v>1</v>
      </c>
      <c r="I744" t="s">
        <v>1490</v>
      </c>
      <c r="J744" t="s">
        <v>4641</v>
      </c>
      <c r="K744" t="str">
        <f t="shared" si="102"/>
        <v>11406</v>
      </c>
    </row>
    <row r="745" spans="1:11" customFormat="1" x14ac:dyDescent="0.25">
      <c r="A745" t="str">
        <f t="shared" si="99"/>
        <v>11</v>
      </c>
      <c r="B745" t="s">
        <v>237</v>
      </c>
      <c r="C745" t="str">
        <f t="shared" si="103"/>
        <v>020</v>
      </c>
      <c r="D745" t="s">
        <v>257</v>
      </c>
      <c r="E745" t="str">
        <f t="shared" si="100"/>
        <v>06</v>
      </c>
      <c r="F745" t="str">
        <f>"025"</f>
        <v>025</v>
      </c>
      <c r="G745" t="str">
        <f>""</f>
        <v/>
      </c>
      <c r="H745" t="s">
        <v>0</v>
      </c>
      <c r="I745" t="s">
        <v>1490</v>
      </c>
      <c r="J745" t="s">
        <v>4641</v>
      </c>
      <c r="K745" t="str">
        <f t="shared" si="102"/>
        <v>11406</v>
      </c>
    </row>
    <row r="746" spans="1:11" customFormat="1" x14ac:dyDescent="0.25">
      <c r="A746" t="str">
        <f t="shared" si="99"/>
        <v>11</v>
      </c>
      <c r="B746" t="s">
        <v>237</v>
      </c>
      <c r="C746" t="str">
        <f t="shared" si="103"/>
        <v>020</v>
      </c>
      <c r="D746" t="s">
        <v>257</v>
      </c>
      <c r="E746" t="str">
        <f t="shared" si="100"/>
        <v>06</v>
      </c>
      <c r="F746" t="str">
        <f>"026"</f>
        <v>026</v>
      </c>
      <c r="G746" t="str">
        <f>""</f>
        <v/>
      </c>
      <c r="H746" t="s">
        <v>3</v>
      </c>
      <c r="I746" t="s">
        <v>1482</v>
      </c>
      <c r="J746" t="s">
        <v>4633</v>
      </c>
      <c r="K746" t="str">
        <f t="shared" si="102"/>
        <v>11406</v>
      </c>
    </row>
    <row r="747" spans="1:11" customFormat="1" x14ac:dyDescent="0.25">
      <c r="A747" t="str">
        <f t="shared" si="99"/>
        <v>11</v>
      </c>
      <c r="B747" t="s">
        <v>237</v>
      </c>
      <c r="C747" t="str">
        <f t="shared" si="103"/>
        <v>020</v>
      </c>
      <c r="D747" t="s">
        <v>257</v>
      </c>
      <c r="E747" t="str">
        <f t="shared" si="100"/>
        <v>06</v>
      </c>
      <c r="F747" t="str">
        <f>"028"</f>
        <v>028</v>
      </c>
      <c r="G747" t="str">
        <f>""</f>
        <v/>
      </c>
      <c r="H747" t="s">
        <v>1</v>
      </c>
      <c r="I747" t="s">
        <v>1491</v>
      </c>
      <c r="J747" t="s">
        <v>4642</v>
      </c>
      <c r="K747" t="str">
        <f t="shared" si="102"/>
        <v>11406</v>
      </c>
    </row>
    <row r="748" spans="1:11" customFormat="1" x14ac:dyDescent="0.25">
      <c r="A748" t="str">
        <f t="shared" si="99"/>
        <v>11</v>
      </c>
      <c r="B748" t="s">
        <v>237</v>
      </c>
      <c r="C748" t="str">
        <f t="shared" si="103"/>
        <v>020</v>
      </c>
      <c r="D748" t="s">
        <v>257</v>
      </c>
      <c r="E748" t="str">
        <f t="shared" si="100"/>
        <v>06</v>
      </c>
      <c r="F748" t="str">
        <f>"028"</f>
        <v>028</v>
      </c>
      <c r="G748" t="str">
        <f>""</f>
        <v/>
      </c>
      <c r="H748" t="s">
        <v>0</v>
      </c>
      <c r="I748" t="s">
        <v>1491</v>
      </c>
      <c r="J748" t="s">
        <v>4642</v>
      </c>
      <c r="K748" t="str">
        <f t="shared" si="102"/>
        <v>11406</v>
      </c>
    </row>
    <row r="749" spans="1:11" customFormat="1" x14ac:dyDescent="0.25">
      <c r="A749" t="str">
        <f t="shared" si="99"/>
        <v>11</v>
      </c>
      <c r="B749" t="s">
        <v>237</v>
      </c>
      <c r="C749" t="str">
        <f t="shared" si="103"/>
        <v>020</v>
      </c>
      <c r="D749" t="s">
        <v>257</v>
      </c>
      <c r="E749" t="str">
        <f t="shared" si="100"/>
        <v>06</v>
      </c>
      <c r="F749" t="str">
        <f>"029"</f>
        <v>029</v>
      </c>
      <c r="G749" t="str">
        <f>""</f>
        <v/>
      </c>
      <c r="H749" t="s">
        <v>1</v>
      </c>
      <c r="I749" t="s">
        <v>1492</v>
      </c>
      <c r="J749" t="s">
        <v>4643</v>
      </c>
      <c r="K749" t="str">
        <f>"11405"</f>
        <v>11405</v>
      </c>
    </row>
    <row r="750" spans="1:11" customFormat="1" x14ac:dyDescent="0.25">
      <c r="A750" t="str">
        <f t="shared" si="99"/>
        <v>11</v>
      </c>
      <c r="B750" t="s">
        <v>237</v>
      </c>
      <c r="C750" t="str">
        <f t="shared" si="103"/>
        <v>020</v>
      </c>
      <c r="D750" t="s">
        <v>257</v>
      </c>
      <c r="E750" t="str">
        <f t="shared" si="100"/>
        <v>06</v>
      </c>
      <c r="F750" t="str">
        <f>"029"</f>
        <v>029</v>
      </c>
      <c r="G750" t="str">
        <f>""</f>
        <v/>
      </c>
      <c r="H750" t="s">
        <v>0</v>
      </c>
      <c r="I750" t="s">
        <v>1492</v>
      </c>
      <c r="J750" t="s">
        <v>4643</v>
      </c>
      <c r="K750" t="str">
        <f>"11405"</f>
        <v>11405</v>
      </c>
    </row>
    <row r="751" spans="1:11" customFormat="1" x14ac:dyDescent="0.25">
      <c r="A751" t="str">
        <f t="shared" si="99"/>
        <v>11</v>
      </c>
      <c r="B751" t="s">
        <v>237</v>
      </c>
      <c r="C751" t="str">
        <f t="shared" si="103"/>
        <v>020</v>
      </c>
      <c r="D751" t="s">
        <v>257</v>
      </c>
      <c r="E751" t="str">
        <f t="shared" si="100"/>
        <v>06</v>
      </c>
      <c r="F751" t="str">
        <f>"030"</f>
        <v>030</v>
      </c>
      <c r="G751" t="str">
        <f>""</f>
        <v/>
      </c>
      <c r="H751" t="s">
        <v>1</v>
      </c>
      <c r="I751" t="s">
        <v>1493</v>
      </c>
      <c r="J751" t="s">
        <v>4644</v>
      </c>
      <c r="K751" t="str">
        <f>"11405"</f>
        <v>11405</v>
      </c>
    </row>
    <row r="752" spans="1:11" customFormat="1" x14ac:dyDescent="0.25">
      <c r="A752" t="str">
        <f t="shared" si="99"/>
        <v>11</v>
      </c>
      <c r="B752" t="s">
        <v>237</v>
      </c>
      <c r="C752" t="str">
        <f t="shared" si="103"/>
        <v>020</v>
      </c>
      <c r="D752" t="s">
        <v>257</v>
      </c>
      <c r="E752" t="str">
        <f t="shared" si="100"/>
        <v>06</v>
      </c>
      <c r="F752" t="str">
        <f>"030"</f>
        <v>030</v>
      </c>
      <c r="G752" t="str">
        <f>""</f>
        <v/>
      </c>
      <c r="H752" t="s">
        <v>0</v>
      </c>
      <c r="I752" t="s">
        <v>1493</v>
      </c>
      <c r="J752" t="s">
        <v>4644</v>
      </c>
      <c r="K752" t="str">
        <f>"11405"</f>
        <v>11405</v>
      </c>
    </row>
    <row r="753" spans="1:11" customFormat="1" x14ac:dyDescent="0.25">
      <c r="A753" t="str">
        <f t="shared" si="99"/>
        <v>11</v>
      </c>
      <c r="B753" t="s">
        <v>237</v>
      </c>
      <c r="C753" t="str">
        <f t="shared" si="103"/>
        <v>020</v>
      </c>
      <c r="D753" t="s">
        <v>257</v>
      </c>
      <c r="E753" t="str">
        <f t="shared" si="100"/>
        <v>06</v>
      </c>
      <c r="F753" t="str">
        <f>"031"</f>
        <v>031</v>
      </c>
      <c r="G753" t="str">
        <f>""</f>
        <v/>
      </c>
      <c r="H753" t="s">
        <v>1</v>
      </c>
      <c r="I753" t="s">
        <v>1485</v>
      </c>
      <c r="J753" t="s">
        <v>4636</v>
      </c>
      <c r="K753" t="str">
        <f t="shared" ref="K753:K759" si="104">"11406"</f>
        <v>11406</v>
      </c>
    </row>
    <row r="754" spans="1:11" customFormat="1" x14ac:dyDescent="0.25">
      <c r="A754" t="str">
        <f t="shared" si="99"/>
        <v>11</v>
      </c>
      <c r="B754" t="s">
        <v>237</v>
      </c>
      <c r="C754" t="str">
        <f t="shared" si="103"/>
        <v>020</v>
      </c>
      <c r="D754" t="s">
        <v>257</v>
      </c>
      <c r="E754" t="str">
        <f t="shared" si="100"/>
        <v>06</v>
      </c>
      <c r="F754" t="str">
        <f>"031"</f>
        <v>031</v>
      </c>
      <c r="G754" t="str">
        <f>""</f>
        <v/>
      </c>
      <c r="H754" t="s">
        <v>0</v>
      </c>
      <c r="I754" t="s">
        <v>1485</v>
      </c>
      <c r="J754" t="s">
        <v>4636</v>
      </c>
      <c r="K754" t="str">
        <f t="shared" si="104"/>
        <v>11406</v>
      </c>
    </row>
    <row r="755" spans="1:11" customFormat="1" x14ac:dyDescent="0.25">
      <c r="A755" t="str">
        <f t="shared" si="99"/>
        <v>11</v>
      </c>
      <c r="B755" t="s">
        <v>237</v>
      </c>
      <c r="C755" t="str">
        <f t="shared" si="103"/>
        <v>020</v>
      </c>
      <c r="D755" t="s">
        <v>257</v>
      </c>
      <c r="E755" t="str">
        <f t="shared" si="100"/>
        <v>06</v>
      </c>
      <c r="F755" t="str">
        <f>"032"</f>
        <v>032</v>
      </c>
      <c r="G755" t="str">
        <f>""</f>
        <v/>
      </c>
      <c r="H755" t="s">
        <v>1</v>
      </c>
      <c r="I755" t="s">
        <v>1494</v>
      </c>
      <c r="J755" t="s">
        <v>4645</v>
      </c>
      <c r="K755" t="str">
        <f t="shared" si="104"/>
        <v>11406</v>
      </c>
    </row>
    <row r="756" spans="1:11" customFormat="1" x14ac:dyDescent="0.25">
      <c r="A756" t="str">
        <f t="shared" si="99"/>
        <v>11</v>
      </c>
      <c r="B756" t="s">
        <v>237</v>
      </c>
      <c r="C756" t="str">
        <f t="shared" si="103"/>
        <v>020</v>
      </c>
      <c r="D756" t="s">
        <v>257</v>
      </c>
      <c r="E756" t="str">
        <f t="shared" si="100"/>
        <v>06</v>
      </c>
      <c r="F756" t="str">
        <f>"032"</f>
        <v>032</v>
      </c>
      <c r="G756" t="str">
        <f>""</f>
        <v/>
      </c>
      <c r="H756" t="s">
        <v>0</v>
      </c>
      <c r="I756" t="s">
        <v>1494</v>
      </c>
      <c r="J756" t="s">
        <v>4645</v>
      </c>
      <c r="K756" t="str">
        <f t="shared" si="104"/>
        <v>11406</v>
      </c>
    </row>
    <row r="757" spans="1:11" customFormat="1" x14ac:dyDescent="0.25">
      <c r="A757" t="str">
        <f t="shared" si="99"/>
        <v>11</v>
      </c>
      <c r="B757" t="s">
        <v>237</v>
      </c>
      <c r="C757" t="str">
        <f t="shared" si="103"/>
        <v>020</v>
      </c>
      <c r="D757" t="s">
        <v>257</v>
      </c>
      <c r="E757" t="str">
        <f t="shared" si="100"/>
        <v>06</v>
      </c>
      <c r="F757" t="str">
        <f>"033"</f>
        <v>033</v>
      </c>
      <c r="G757" t="str">
        <f>""</f>
        <v/>
      </c>
      <c r="H757" t="s">
        <v>1</v>
      </c>
      <c r="I757" t="s">
        <v>1486</v>
      </c>
      <c r="J757" t="s">
        <v>4637</v>
      </c>
      <c r="K757" t="str">
        <f t="shared" si="104"/>
        <v>11406</v>
      </c>
    </row>
    <row r="758" spans="1:11" customFormat="1" x14ac:dyDescent="0.25">
      <c r="A758" t="str">
        <f t="shared" si="99"/>
        <v>11</v>
      </c>
      <c r="B758" t="s">
        <v>237</v>
      </c>
      <c r="C758" t="str">
        <f t="shared" si="103"/>
        <v>020</v>
      </c>
      <c r="D758" t="s">
        <v>257</v>
      </c>
      <c r="E758" t="str">
        <f t="shared" si="100"/>
        <v>06</v>
      </c>
      <c r="F758" t="str">
        <f>"033"</f>
        <v>033</v>
      </c>
      <c r="G758" t="str">
        <f>""</f>
        <v/>
      </c>
      <c r="H758" t="s">
        <v>0</v>
      </c>
      <c r="I758" t="s">
        <v>1486</v>
      </c>
      <c r="J758" t="s">
        <v>4637</v>
      </c>
      <c r="K758" t="str">
        <f t="shared" si="104"/>
        <v>11406</v>
      </c>
    </row>
    <row r="759" spans="1:11" customFormat="1" x14ac:dyDescent="0.25">
      <c r="A759" t="str">
        <f t="shared" si="99"/>
        <v>11</v>
      </c>
      <c r="B759" t="s">
        <v>237</v>
      </c>
      <c r="C759" t="str">
        <f t="shared" si="103"/>
        <v>020</v>
      </c>
      <c r="D759" t="s">
        <v>257</v>
      </c>
      <c r="E759" t="str">
        <f t="shared" si="100"/>
        <v>06</v>
      </c>
      <c r="F759" t="str">
        <f>"034"</f>
        <v>034</v>
      </c>
      <c r="G759" t="str">
        <f>""</f>
        <v/>
      </c>
      <c r="H759" t="s">
        <v>3</v>
      </c>
      <c r="I759" t="s">
        <v>1488</v>
      </c>
      <c r="J759" t="s">
        <v>4639</v>
      </c>
      <c r="K759" t="str">
        <f t="shared" si="104"/>
        <v>11406</v>
      </c>
    </row>
    <row r="760" spans="1:11" customFormat="1" x14ac:dyDescent="0.25">
      <c r="A760" t="str">
        <f t="shared" si="99"/>
        <v>11</v>
      </c>
      <c r="B760" t="s">
        <v>237</v>
      </c>
      <c r="C760" t="str">
        <f t="shared" si="103"/>
        <v>020</v>
      </c>
      <c r="D760" t="s">
        <v>257</v>
      </c>
      <c r="E760" t="str">
        <f t="shared" si="100"/>
        <v>06</v>
      </c>
      <c r="F760" t="str">
        <f>"035"</f>
        <v>035</v>
      </c>
      <c r="G760" t="str">
        <f>""</f>
        <v/>
      </c>
      <c r="H760" t="s">
        <v>1</v>
      </c>
      <c r="I760" t="s">
        <v>1476</v>
      </c>
      <c r="J760" t="s">
        <v>4627</v>
      </c>
      <c r="K760" t="str">
        <f t="shared" ref="K760:K766" si="105">"11405"</f>
        <v>11405</v>
      </c>
    </row>
    <row r="761" spans="1:11" customFormat="1" x14ac:dyDescent="0.25">
      <c r="A761" t="str">
        <f t="shared" si="99"/>
        <v>11</v>
      </c>
      <c r="B761" t="s">
        <v>237</v>
      </c>
      <c r="C761" t="str">
        <f t="shared" si="103"/>
        <v>020</v>
      </c>
      <c r="D761" t="s">
        <v>257</v>
      </c>
      <c r="E761" t="str">
        <f t="shared" si="100"/>
        <v>06</v>
      </c>
      <c r="F761" t="str">
        <f>"035"</f>
        <v>035</v>
      </c>
      <c r="G761" t="str">
        <f>""</f>
        <v/>
      </c>
      <c r="H761" t="s">
        <v>0</v>
      </c>
      <c r="I761" t="s">
        <v>1476</v>
      </c>
      <c r="J761" t="s">
        <v>4627</v>
      </c>
      <c r="K761" t="str">
        <f t="shared" si="105"/>
        <v>11405</v>
      </c>
    </row>
    <row r="762" spans="1:11" customFormat="1" x14ac:dyDescent="0.25">
      <c r="A762" t="str">
        <f t="shared" si="99"/>
        <v>11</v>
      </c>
      <c r="B762" t="s">
        <v>237</v>
      </c>
      <c r="C762" t="str">
        <f t="shared" si="103"/>
        <v>020</v>
      </c>
      <c r="D762" t="s">
        <v>257</v>
      </c>
      <c r="E762" t="str">
        <f t="shared" si="100"/>
        <v>06</v>
      </c>
      <c r="F762" t="str">
        <f>"036"</f>
        <v>036</v>
      </c>
      <c r="G762" t="str">
        <f>""</f>
        <v/>
      </c>
      <c r="H762" t="s">
        <v>1</v>
      </c>
      <c r="I762" t="s">
        <v>1495</v>
      </c>
      <c r="J762" t="s">
        <v>4646</v>
      </c>
      <c r="K762" t="str">
        <f t="shared" si="105"/>
        <v>11405</v>
      </c>
    </row>
    <row r="763" spans="1:11" customFormat="1" x14ac:dyDescent="0.25">
      <c r="A763" t="str">
        <f t="shared" si="99"/>
        <v>11</v>
      </c>
      <c r="B763" t="s">
        <v>237</v>
      </c>
      <c r="C763" t="str">
        <f t="shared" si="103"/>
        <v>020</v>
      </c>
      <c r="D763" t="s">
        <v>257</v>
      </c>
      <c r="E763" t="str">
        <f t="shared" si="100"/>
        <v>06</v>
      </c>
      <c r="F763" t="str">
        <f>"036"</f>
        <v>036</v>
      </c>
      <c r="G763" t="str">
        <f>""</f>
        <v/>
      </c>
      <c r="H763" t="s">
        <v>0</v>
      </c>
      <c r="I763" t="s">
        <v>1495</v>
      </c>
      <c r="J763" t="s">
        <v>4646</v>
      </c>
      <c r="K763" t="str">
        <f t="shared" si="105"/>
        <v>11405</v>
      </c>
    </row>
    <row r="764" spans="1:11" customFormat="1" x14ac:dyDescent="0.25">
      <c r="A764" t="str">
        <f t="shared" si="99"/>
        <v>11</v>
      </c>
      <c r="B764" t="s">
        <v>237</v>
      </c>
      <c r="C764" t="str">
        <f t="shared" si="103"/>
        <v>020</v>
      </c>
      <c r="D764" t="s">
        <v>257</v>
      </c>
      <c r="E764" t="str">
        <f t="shared" si="100"/>
        <v>06</v>
      </c>
      <c r="F764" t="str">
        <f>"036"</f>
        <v>036</v>
      </c>
      <c r="G764" t="str">
        <f>""</f>
        <v/>
      </c>
      <c r="H764" t="s">
        <v>2</v>
      </c>
      <c r="I764" t="s">
        <v>1495</v>
      </c>
      <c r="J764" t="s">
        <v>4646</v>
      </c>
      <c r="K764" t="str">
        <f t="shared" si="105"/>
        <v>11405</v>
      </c>
    </row>
    <row r="765" spans="1:11" customFormat="1" x14ac:dyDescent="0.25">
      <c r="A765" t="str">
        <f t="shared" si="99"/>
        <v>11</v>
      </c>
      <c r="B765" t="s">
        <v>237</v>
      </c>
      <c r="C765" t="str">
        <f t="shared" si="103"/>
        <v>020</v>
      </c>
      <c r="D765" t="s">
        <v>257</v>
      </c>
      <c r="E765" t="str">
        <f t="shared" si="100"/>
        <v>06</v>
      </c>
      <c r="F765" t="str">
        <f>"037"</f>
        <v>037</v>
      </c>
      <c r="G765" t="str">
        <f>""</f>
        <v/>
      </c>
      <c r="H765" t="s">
        <v>1</v>
      </c>
      <c r="I765" t="s">
        <v>1475</v>
      </c>
      <c r="J765" t="s">
        <v>4626</v>
      </c>
      <c r="K765" t="str">
        <f t="shared" si="105"/>
        <v>11405</v>
      </c>
    </row>
    <row r="766" spans="1:11" customFormat="1" x14ac:dyDescent="0.25">
      <c r="A766" t="str">
        <f t="shared" si="99"/>
        <v>11</v>
      </c>
      <c r="B766" t="s">
        <v>237</v>
      </c>
      <c r="C766" t="str">
        <f t="shared" si="103"/>
        <v>020</v>
      </c>
      <c r="D766" t="s">
        <v>257</v>
      </c>
      <c r="E766" t="str">
        <f t="shared" si="100"/>
        <v>06</v>
      </c>
      <c r="F766" t="str">
        <f>"037"</f>
        <v>037</v>
      </c>
      <c r="G766" t="str">
        <f>""</f>
        <v/>
      </c>
      <c r="H766" t="s">
        <v>0</v>
      </c>
      <c r="I766" t="s">
        <v>1475</v>
      </c>
      <c r="J766" t="s">
        <v>4626</v>
      </c>
      <c r="K766" t="str">
        <f t="shared" si="105"/>
        <v>11405</v>
      </c>
    </row>
    <row r="767" spans="1:11" customFormat="1" x14ac:dyDescent="0.25">
      <c r="A767" t="str">
        <f t="shared" si="99"/>
        <v>11</v>
      </c>
      <c r="B767" t="s">
        <v>237</v>
      </c>
      <c r="C767" t="str">
        <f t="shared" si="103"/>
        <v>020</v>
      </c>
      <c r="D767" t="s">
        <v>257</v>
      </c>
      <c r="E767" t="str">
        <f t="shared" si="100"/>
        <v>06</v>
      </c>
      <c r="F767" t="str">
        <f>"038"</f>
        <v>038</v>
      </c>
      <c r="G767" t="str">
        <f>""</f>
        <v/>
      </c>
      <c r="H767" t="s">
        <v>1</v>
      </c>
      <c r="I767" t="s">
        <v>1494</v>
      </c>
      <c r="J767" t="s">
        <v>4645</v>
      </c>
      <c r="K767" t="str">
        <f>"11406"</f>
        <v>11406</v>
      </c>
    </row>
    <row r="768" spans="1:11" customFormat="1" x14ac:dyDescent="0.25">
      <c r="A768" t="str">
        <f t="shared" si="99"/>
        <v>11</v>
      </c>
      <c r="B768" t="s">
        <v>237</v>
      </c>
      <c r="C768" t="str">
        <f t="shared" si="103"/>
        <v>020</v>
      </c>
      <c r="D768" t="s">
        <v>257</v>
      </c>
      <c r="E768" t="str">
        <f t="shared" si="100"/>
        <v>06</v>
      </c>
      <c r="F768" t="str">
        <f>"038"</f>
        <v>038</v>
      </c>
      <c r="G768" t="str">
        <f>""</f>
        <v/>
      </c>
      <c r="H768" t="s">
        <v>0</v>
      </c>
      <c r="I768" t="s">
        <v>1494</v>
      </c>
      <c r="J768" t="s">
        <v>4645</v>
      </c>
      <c r="K768" t="str">
        <f>"11406"</f>
        <v>11406</v>
      </c>
    </row>
    <row r="769" spans="1:11" customFormat="1" x14ac:dyDescent="0.25">
      <c r="A769" t="str">
        <f t="shared" si="99"/>
        <v>11</v>
      </c>
      <c r="B769" t="s">
        <v>237</v>
      </c>
      <c r="C769" t="str">
        <f t="shared" si="103"/>
        <v>020</v>
      </c>
      <c r="D769" t="s">
        <v>257</v>
      </c>
      <c r="E769" t="str">
        <f t="shared" si="100"/>
        <v>06</v>
      </c>
      <c r="F769" t="str">
        <f>"039"</f>
        <v>039</v>
      </c>
      <c r="G769" t="str">
        <f>""</f>
        <v/>
      </c>
      <c r="H769" t="s">
        <v>1</v>
      </c>
      <c r="I769" t="s">
        <v>1496</v>
      </c>
      <c r="J769" t="s">
        <v>4647</v>
      </c>
      <c r="K769" t="str">
        <f>"11406"</f>
        <v>11406</v>
      </c>
    </row>
    <row r="770" spans="1:11" customFormat="1" x14ac:dyDescent="0.25">
      <c r="A770" t="str">
        <f t="shared" si="99"/>
        <v>11</v>
      </c>
      <c r="B770" t="s">
        <v>237</v>
      </c>
      <c r="C770" t="str">
        <f t="shared" si="103"/>
        <v>020</v>
      </c>
      <c r="D770" t="s">
        <v>257</v>
      </c>
      <c r="E770" t="str">
        <f t="shared" si="100"/>
        <v>06</v>
      </c>
      <c r="F770" t="str">
        <f>"039"</f>
        <v>039</v>
      </c>
      <c r="G770" t="str">
        <f>""</f>
        <v/>
      </c>
      <c r="H770" t="s">
        <v>0</v>
      </c>
      <c r="I770" t="s">
        <v>1496</v>
      </c>
      <c r="J770" t="s">
        <v>4647</v>
      </c>
      <c r="K770" t="str">
        <f>"11406"</f>
        <v>11406</v>
      </c>
    </row>
    <row r="771" spans="1:11" customFormat="1" x14ac:dyDescent="0.25">
      <c r="A771" t="str">
        <f t="shared" ref="A771:A834" si="106">"11"</f>
        <v>11</v>
      </c>
      <c r="B771" t="s">
        <v>237</v>
      </c>
      <c r="C771" t="str">
        <f t="shared" si="103"/>
        <v>020</v>
      </c>
      <c r="D771" t="s">
        <v>257</v>
      </c>
      <c r="E771" t="str">
        <f t="shared" si="100"/>
        <v>06</v>
      </c>
      <c r="F771" t="str">
        <f>"040"</f>
        <v>040</v>
      </c>
      <c r="G771" t="str">
        <f>""</f>
        <v/>
      </c>
      <c r="H771" t="s">
        <v>1</v>
      </c>
      <c r="I771" t="s">
        <v>1493</v>
      </c>
      <c r="J771" t="s">
        <v>4644</v>
      </c>
      <c r="K771" t="str">
        <f>"11405"</f>
        <v>11405</v>
      </c>
    </row>
    <row r="772" spans="1:11" customFormat="1" x14ac:dyDescent="0.25">
      <c r="A772" t="str">
        <f t="shared" si="106"/>
        <v>11</v>
      </c>
      <c r="B772" t="s">
        <v>237</v>
      </c>
      <c r="C772" t="str">
        <f t="shared" si="103"/>
        <v>020</v>
      </c>
      <c r="D772" t="s">
        <v>257</v>
      </c>
      <c r="E772" t="str">
        <f t="shared" si="100"/>
        <v>06</v>
      </c>
      <c r="F772" t="str">
        <f>"040"</f>
        <v>040</v>
      </c>
      <c r="G772" t="str">
        <f>""</f>
        <v/>
      </c>
      <c r="H772" t="s">
        <v>0</v>
      </c>
      <c r="I772" t="s">
        <v>1493</v>
      </c>
      <c r="J772" t="s">
        <v>4644</v>
      </c>
      <c r="K772" t="str">
        <f>"11405"</f>
        <v>11405</v>
      </c>
    </row>
    <row r="773" spans="1:11" customFormat="1" x14ac:dyDescent="0.25">
      <c r="A773" t="str">
        <f t="shared" si="106"/>
        <v>11</v>
      </c>
      <c r="B773" t="s">
        <v>237</v>
      </c>
      <c r="C773" t="str">
        <f t="shared" si="103"/>
        <v>020</v>
      </c>
      <c r="D773" t="s">
        <v>257</v>
      </c>
      <c r="E773" t="str">
        <f t="shared" ref="E773:E796" si="107">"06"</f>
        <v>06</v>
      </c>
      <c r="F773" t="str">
        <f>"041"</f>
        <v>041</v>
      </c>
      <c r="G773" t="str">
        <f>""</f>
        <v/>
      </c>
      <c r="H773" t="s">
        <v>1</v>
      </c>
      <c r="I773" t="s">
        <v>1484</v>
      </c>
      <c r="J773" t="s">
        <v>4635</v>
      </c>
      <c r="K773" t="str">
        <f t="shared" ref="K773:K779" si="108">"11406"</f>
        <v>11406</v>
      </c>
    </row>
    <row r="774" spans="1:11" customFormat="1" x14ac:dyDescent="0.25">
      <c r="A774" t="str">
        <f t="shared" si="106"/>
        <v>11</v>
      </c>
      <c r="B774" t="s">
        <v>237</v>
      </c>
      <c r="C774" t="str">
        <f t="shared" si="103"/>
        <v>020</v>
      </c>
      <c r="D774" t="s">
        <v>257</v>
      </c>
      <c r="E774" t="str">
        <f t="shared" si="107"/>
        <v>06</v>
      </c>
      <c r="F774" t="str">
        <f>"041"</f>
        <v>041</v>
      </c>
      <c r="G774" t="str">
        <f>""</f>
        <v/>
      </c>
      <c r="H774" t="s">
        <v>0</v>
      </c>
      <c r="I774" t="s">
        <v>1484</v>
      </c>
      <c r="J774" t="s">
        <v>4635</v>
      </c>
      <c r="K774" t="str">
        <f t="shared" si="108"/>
        <v>11406</v>
      </c>
    </row>
    <row r="775" spans="1:11" customFormat="1" x14ac:dyDescent="0.25">
      <c r="A775" t="str">
        <f t="shared" si="106"/>
        <v>11</v>
      </c>
      <c r="B775" t="s">
        <v>237</v>
      </c>
      <c r="C775" t="str">
        <f t="shared" si="103"/>
        <v>020</v>
      </c>
      <c r="D775" t="s">
        <v>257</v>
      </c>
      <c r="E775" t="str">
        <f t="shared" si="107"/>
        <v>06</v>
      </c>
      <c r="F775" t="str">
        <f>"042"</f>
        <v>042</v>
      </c>
      <c r="G775" t="str">
        <f>""</f>
        <v/>
      </c>
      <c r="H775" t="s">
        <v>1</v>
      </c>
      <c r="I775" t="s">
        <v>1490</v>
      </c>
      <c r="J775" t="s">
        <v>4641</v>
      </c>
      <c r="K775" t="str">
        <f t="shared" si="108"/>
        <v>11406</v>
      </c>
    </row>
    <row r="776" spans="1:11" customFormat="1" x14ac:dyDescent="0.25">
      <c r="A776" t="str">
        <f t="shared" si="106"/>
        <v>11</v>
      </c>
      <c r="B776" t="s">
        <v>237</v>
      </c>
      <c r="C776" t="str">
        <f t="shared" si="103"/>
        <v>020</v>
      </c>
      <c r="D776" t="s">
        <v>257</v>
      </c>
      <c r="E776" t="str">
        <f t="shared" si="107"/>
        <v>06</v>
      </c>
      <c r="F776" t="str">
        <f>"042"</f>
        <v>042</v>
      </c>
      <c r="G776" t="str">
        <f>""</f>
        <v/>
      </c>
      <c r="H776" t="s">
        <v>0</v>
      </c>
      <c r="I776" t="s">
        <v>1490</v>
      </c>
      <c r="J776" t="s">
        <v>4641</v>
      </c>
      <c r="K776" t="str">
        <f t="shared" si="108"/>
        <v>11406</v>
      </c>
    </row>
    <row r="777" spans="1:11" customFormat="1" x14ac:dyDescent="0.25">
      <c r="A777" t="str">
        <f t="shared" si="106"/>
        <v>11</v>
      </c>
      <c r="B777" t="s">
        <v>237</v>
      </c>
      <c r="C777" t="str">
        <f t="shared" si="103"/>
        <v>020</v>
      </c>
      <c r="D777" t="s">
        <v>257</v>
      </c>
      <c r="E777" t="str">
        <f t="shared" si="107"/>
        <v>06</v>
      </c>
      <c r="F777" t="str">
        <f>"043"</f>
        <v>043</v>
      </c>
      <c r="G777" t="str">
        <f>""</f>
        <v/>
      </c>
      <c r="H777" t="s">
        <v>3</v>
      </c>
      <c r="I777" t="s">
        <v>1496</v>
      </c>
      <c r="J777" t="s">
        <v>4647</v>
      </c>
      <c r="K777" t="str">
        <f t="shared" si="108"/>
        <v>11406</v>
      </c>
    </row>
    <row r="778" spans="1:11" customFormat="1" x14ac:dyDescent="0.25">
      <c r="A778" t="str">
        <f t="shared" si="106"/>
        <v>11</v>
      </c>
      <c r="B778" t="s">
        <v>237</v>
      </c>
      <c r="C778" t="str">
        <f t="shared" si="103"/>
        <v>020</v>
      </c>
      <c r="D778" t="s">
        <v>257</v>
      </c>
      <c r="E778" t="str">
        <f t="shared" si="107"/>
        <v>06</v>
      </c>
      <c r="F778" t="str">
        <f>"044"</f>
        <v>044</v>
      </c>
      <c r="G778" t="str">
        <f>""</f>
        <v/>
      </c>
      <c r="H778" t="s">
        <v>1</v>
      </c>
      <c r="I778" t="s">
        <v>1491</v>
      </c>
      <c r="J778" t="s">
        <v>4642</v>
      </c>
      <c r="K778" t="str">
        <f t="shared" si="108"/>
        <v>11406</v>
      </c>
    </row>
    <row r="779" spans="1:11" customFormat="1" x14ac:dyDescent="0.25">
      <c r="A779" t="str">
        <f t="shared" si="106"/>
        <v>11</v>
      </c>
      <c r="B779" t="s">
        <v>237</v>
      </c>
      <c r="C779" t="str">
        <f t="shared" si="103"/>
        <v>020</v>
      </c>
      <c r="D779" t="s">
        <v>257</v>
      </c>
      <c r="E779" t="str">
        <f t="shared" si="107"/>
        <v>06</v>
      </c>
      <c r="F779" t="str">
        <f>"044"</f>
        <v>044</v>
      </c>
      <c r="G779" t="str">
        <f>""</f>
        <v/>
      </c>
      <c r="H779" t="s">
        <v>0</v>
      </c>
      <c r="I779" t="s">
        <v>1491</v>
      </c>
      <c r="J779" t="s">
        <v>4642</v>
      </c>
      <c r="K779" t="str">
        <f t="shared" si="108"/>
        <v>11406</v>
      </c>
    </row>
    <row r="780" spans="1:11" customFormat="1" x14ac:dyDescent="0.25">
      <c r="A780" t="str">
        <f t="shared" si="106"/>
        <v>11</v>
      </c>
      <c r="B780" t="s">
        <v>237</v>
      </c>
      <c r="C780" t="str">
        <f t="shared" si="103"/>
        <v>020</v>
      </c>
      <c r="D780" t="s">
        <v>257</v>
      </c>
      <c r="E780" t="str">
        <f t="shared" si="107"/>
        <v>06</v>
      </c>
      <c r="F780" t="str">
        <f>"045"</f>
        <v>045</v>
      </c>
      <c r="G780" t="str">
        <f>""</f>
        <v/>
      </c>
      <c r="H780" t="s">
        <v>3</v>
      </c>
      <c r="I780" t="s">
        <v>1497</v>
      </c>
      <c r="J780" t="s">
        <v>4648</v>
      </c>
      <c r="K780" t="str">
        <f>"11405"</f>
        <v>11405</v>
      </c>
    </row>
    <row r="781" spans="1:11" customFormat="1" x14ac:dyDescent="0.25">
      <c r="A781" t="str">
        <f t="shared" si="106"/>
        <v>11</v>
      </c>
      <c r="B781" t="s">
        <v>237</v>
      </c>
      <c r="C781" t="str">
        <f t="shared" si="103"/>
        <v>020</v>
      </c>
      <c r="D781" t="s">
        <v>257</v>
      </c>
      <c r="E781" t="str">
        <f t="shared" si="107"/>
        <v>06</v>
      </c>
      <c r="F781" t="str">
        <f>"046"</f>
        <v>046</v>
      </c>
      <c r="G781" t="str">
        <f>""</f>
        <v/>
      </c>
      <c r="H781" t="s">
        <v>1</v>
      </c>
      <c r="I781" t="s">
        <v>1478</v>
      </c>
      <c r="J781" t="s">
        <v>4629</v>
      </c>
      <c r="K781" t="str">
        <f>"11405"</f>
        <v>11405</v>
      </c>
    </row>
    <row r="782" spans="1:11" customFormat="1" x14ac:dyDescent="0.25">
      <c r="A782" t="str">
        <f t="shared" si="106"/>
        <v>11</v>
      </c>
      <c r="B782" t="s">
        <v>237</v>
      </c>
      <c r="C782" t="str">
        <f t="shared" si="103"/>
        <v>020</v>
      </c>
      <c r="D782" t="s">
        <v>257</v>
      </c>
      <c r="E782" t="str">
        <f t="shared" si="107"/>
        <v>06</v>
      </c>
      <c r="F782" t="str">
        <f>"046"</f>
        <v>046</v>
      </c>
      <c r="G782" t="str">
        <f>""</f>
        <v/>
      </c>
      <c r="H782" t="s">
        <v>0</v>
      </c>
      <c r="I782" t="s">
        <v>1478</v>
      </c>
      <c r="J782" t="s">
        <v>4629</v>
      </c>
      <c r="K782" t="str">
        <f>"11405"</f>
        <v>11405</v>
      </c>
    </row>
    <row r="783" spans="1:11" customFormat="1" x14ac:dyDescent="0.25">
      <c r="A783" t="str">
        <f t="shared" si="106"/>
        <v>11</v>
      </c>
      <c r="B783" t="s">
        <v>237</v>
      </c>
      <c r="C783" t="str">
        <f t="shared" si="103"/>
        <v>020</v>
      </c>
      <c r="D783" t="s">
        <v>257</v>
      </c>
      <c r="E783" t="str">
        <f t="shared" si="107"/>
        <v>06</v>
      </c>
      <c r="F783" t="str">
        <f>"047"</f>
        <v>047</v>
      </c>
      <c r="G783" t="str">
        <f>""</f>
        <v/>
      </c>
      <c r="H783" t="s">
        <v>1</v>
      </c>
      <c r="I783" t="s">
        <v>1460</v>
      </c>
      <c r="J783" t="s">
        <v>4611</v>
      </c>
      <c r="K783" t="str">
        <f>"11408"</f>
        <v>11408</v>
      </c>
    </row>
    <row r="784" spans="1:11" customFormat="1" x14ac:dyDescent="0.25">
      <c r="A784" t="str">
        <f t="shared" si="106"/>
        <v>11</v>
      </c>
      <c r="B784" t="s">
        <v>237</v>
      </c>
      <c r="C784" t="str">
        <f t="shared" si="103"/>
        <v>020</v>
      </c>
      <c r="D784" t="s">
        <v>257</v>
      </c>
      <c r="E784" t="str">
        <f t="shared" si="107"/>
        <v>06</v>
      </c>
      <c r="F784" t="str">
        <f>"047"</f>
        <v>047</v>
      </c>
      <c r="G784" t="str">
        <f>""</f>
        <v/>
      </c>
      <c r="H784" t="s">
        <v>0</v>
      </c>
      <c r="I784" t="s">
        <v>1460</v>
      </c>
      <c r="J784" t="s">
        <v>4611</v>
      </c>
      <c r="K784" t="str">
        <f>"11408"</f>
        <v>11408</v>
      </c>
    </row>
    <row r="785" spans="1:11" customFormat="1" x14ac:dyDescent="0.25">
      <c r="A785" t="str">
        <f t="shared" si="106"/>
        <v>11</v>
      </c>
      <c r="B785" t="s">
        <v>237</v>
      </c>
      <c r="C785" t="str">
        <f t="shared" si="103"/>
        <v>020</v>
      </c>
      <c r="D785" t="s">
        <v>257</v>
      </c>
      <c r="E785" t="str">
        <f t="shared" si="107"/>
        <v>06</v>
      </c>
      <c r="F785" t="str">
        <f>"048"</f>
        <v>048</v>
      </c>
      <c r="G785" t="str">
        <f>""</f>
        <v/>
      </c>
      <c r="H785" t="s">
        <v>1</v>
      </c>
      <c r="I785" t="s">
        <v>1491</v>
      </c>
      <c r="J785" t="s">
        <v>4642</v>
      </c>
      <c r="K785" t="str">
        <f>"11406"</f>
        <v>11406</v>
      </c>
    </row>
    <row r="786" spans="1:11" customFormat="1" x14ac:dyDescent="0.25">
      <c r="A786" t="str">
        <f t="shared" si="106"/>
        <v>11</v>
      </c>
      <c r="B786" t="s">
        <v>237</v>
      </c>
      <c r="C786" t="str">
        <f t="shared" si="103"/>
        <v>020</v>
      </c>
      <c r="D786" t="s">
        <v>257</v>
      </c>
      <c r="E786" t="str">
        <f t="shared" si="107"/>
        <v>06</v>
      </c>
      <c r="F786" t="str">
        <f>"048"</f>
        <v>048</v>
      </c>
      <c r="G786" t="str">
        <f>""</f>
        <v/>
      </c>
      <c r="H786" t="s">
        <v>0</v>
      </c>
      <c r="I786" t="s">
        <v>1491</v>
      </c>
      <c r="J786" t="s">
        <v>4642</v>
      </c>
      <c r="K786" t="str">
        <f>"11406"</f>
        <v>11406</v>
      </c>
    </row>
    <row r="787" spans="1:11" customFormat="1" x14ac:dyDescent="0.25">
      <c r="A787" t="str">
        <f t="shared" si="106"/>
        <v>11</v>
      </c>
      <c r="B787" t="s">
        <v>237</v>
      </c>
      <c r="C787" t="str">
        <f t="shared" si="103"/>
        <v>020</v>
      </c>
      <c r="D787" t="s">
        <v>257</v>
      </c>
      <c r="E787" t="str">
        <f t="shared" si="107"/>
        <v>06</v>
      </c>
      <c r="F787" t="str">
        <f>"049"</f>
        <v>049</v>
      </c>
      <c r="G787" t="str">
        <f>""</f>
        <v/>
      </c>
      <c r="H787" t="s">
        <v>1</v>
      </c>
      <c r="I787" t="s">
        <v>1490</v>
      </c>
      <c r="J787" t="s">
        <v>4641</v>
      </c>
      <c r="K787" t="str">
        <f>"11406"</f>
        <v>11406</v>
      </c>
    </row>
    <row r="788" spans="1:11" customFormat="1" x14ac:dyDescent="0.25">
      <c r="A788" t="str">
        <f t="shared" si="106"/>
        <v>11</v>
      </c>
      <c r="B788" t="s">
        <v>237</v>
      </c>
      <c r="C788" t="str">
        <f t="shared" si="103"/>
        <v>020</v>
      </c>
      <c r="D788" t="s">
        <v>257</v>
      </c>
      <c r="E788" t="str">
        <f t="shared" si="107"/>
        <v>06</v>
      </c>
      <c r="F788" t="str">
        <f>"049"</f>
        <v>049</v>
      </c>
      <c r="G788" t="str">
        <f>""</f>
        <v/>
      </c>
      <c r="H788" t="s">
        <v>0</v>
      </c>
      <c r="I788" t="s">
        <v>1490</v>
      </c>
      <c r="J788" t="s">
        <v>4641</v>
      </c>
      <c r="K788" t="str">
        <f>"11406"</f>
        <v>11406</v>
      </c>
    </row>
    <row r="789" spans="1:11" customFormat="1" x14ac:dyDescent="0.25">
      <c r="A789" t="str">
        <f t="shared" si="106"/>
        <v>11</v>
      </c>
      <c r="B789" t="s">
        <v>237</v>
      </c>
      <c r="C789" t="str">
        <f t="shared" ref="C789:C852" si="109">"020"</f>
        <v>020</v>
      </c>
      <c r="D789" t="s">
        <v>257</v>
      </c>
      <c r="E789" t="str">
        <f t="shared" si="107"/>
        <v>06</v>
      </c>
      <c r="F789" t="str">
        <f>"050"</f>
        <v>050</v>
      </c>
      <c r="G789" t="str">
        <f>""</f>
        <v/>
      </c>
      <c r="H789" t="s">
        <v>1</v>
      </c>
      <c r="I789" t="s">
        <v>1497</v>
      </c>
      <c r="J789" t="s">
        <v>4648</v>
      </c>
      <c r="K789" t="str">
        <f>"11405"</f>
        <v>11405</v>
      </c>
    </row>
    <row r="790" spans="1:11" customFormat="1" x14ac:dyDescent="0.25">
      <c r="A790" t="str">
        <f t="shared" si="106"/>
        <v>11</v>
      </c>
      <c r="B790" t="s">
        <v>237</v>
      </c>
      <c r="C790" t="str">
        <f t="shared" si="109"/>
        <v>020</v>
      </c>
      <c r="D790" t="s">
        <v>257</v>
      </c>
      <c r="E790" t="str">
        <f t="shared" si="107"/>
        <v>06</v>
      </c>
      <c r="F790" t="str">
        <f>"050"</f>
        <v>050</v>
      </c>
      <c r="G790" t="str">
        <f>""</f>
        <v/>
      </c>
      <c r="H790" t="s">
        <v>0</v>
      </c>
      <c r="I790" t="s">
        <v>1497</v>
      </c>
      <c r="J790" t="s">
        <v>4648</v>
      </c>
      <c r="K790" t="str">
        <f>"11405"</f>
        <v>11405</v>
      </c>
    </row>
    <row r="791" spans="1:11" customFormat="1" x14ac:dyDescent="0.25">
      <c r="A791" t="str">
        <f t="shared" si="106"/>
        <v>11</v>
      </c>
      <c r="B791" t="s">
        <v>237</v>
      </c>
      <c r="C791" t="str">
        <f t="shared" si="109"/>
        <v>020</v>
      </c>
      <c r="D791" t="s">
        <v>257</v>
      </c>
      <c r="E791" t="str">
        <f t="shared" si="107"/>
        <v>06</v>
      </c>
      <c r="F791" t="str">
        <f>"051"</f>
        <v>051</v>
      </c>
      <c r="G791" t="str">
        <f>""</f>
        <v/>
      </c>
      <c r="H791" t="s">
        <v>3</v>
      </c>
      <c r="I791" t="s">
        <v>1491</v>
      </c>
      <c r="J791" t="s">
        <v>4642</v>
      </c>
      <c r="K791" t="str">
        <f>"11406"</f>
        <v>11406</v>
      </c>
    </row>
    <row r="792" spans="1:11" customFormat="1" x14ac:dyDescent="0.25">
      <c r="A792" t="str">
        <f t="shared" si="106"/>
        <v>11</v>
      </c>
      <c r="B792" t="s">
        <v>237</v>
      </c>
      <c r="C792" t="str">
        <f t="shared" si="109"/>
        <v>020</v>
      </c>
      <c r="D792" t="s">
        <v>257</v>
      </c>
      <c r="E792" t="str">
        <f t="shared" si="107"/>
        <v>06</v>
      </c>
      <c r="F792" t="str">
        <f>"052"</f>
        <v>052</v>
      </c>
      <c r="G792" t="str">
        <f>""</f>
        <v/>
      </c>
      <c r="H792" t="s">
        <v>1</v>
      </c>
      <c r="I792" t="s">
        <v>1479</v>
      </c>
      <c r="J792" t="s">
        <v>4630</v>
      </c>
      <c r="K792" t="str">
        <f>"11405"</f>
        <v>11405</v>
      </c>
    </row>
    <row r="793" spans="1:11" customFormat="1" x14ac:dyDescent="0.25">
      <c r="A793" t="str">
        <f t="shared" si="106"/>
        <v>11</v>
      </c>
      <c r="B793" t="s">
        <v>237</v>
      </c>
      <c r="C793" t="str">
        <f t="shared" si="109"/>
        <v>020</v>
      </c>
      <c r="D793" t="s">
        <v>257</v>
      </c>
      <c r="E793" t="str">
        <f t="shared" si="107"/>
        <v>06</v>
      </c>
      <c r="F793" t="str">
        <f>"052"</f>
        <v>052</v>
      </c>
      <c r="G793" t="str">
        <f>""</f>
        <v/>
      </c>
      <c r="H793" t="s">
        <v>0</v>
      </c>
      <c r="I793" t="s">
        <v>1479</v>
      </c>
      <c r="J793" t="s">
        <v>4630</v>
      </c>
      <c r="K793" t="str">
        <f>"11405"</f>
        <v>11405</v>
      </c>
    </row>
    <row r="794" spans="1:11" customFormat="1" x14ac:dyDescent="0.25">
      <c r="A794" t="str">
        <f t="shared" si="106"/>
        <v>11</v>
      </c>
      <c r="B794" t="s">
        <v>237</v>
      </c>
      <c r="C794" t="str">
        <f t="shared" si="109"/>
        <v>020</v>
      </c>
      <c r="D794" t="s">
        <v>257</v>
      </c>
      <c r="E794" t="str">
        <f t="shared" si="107"/>
        <v>06</v>
      </c>
      <c r="F794" t="str">
        <f>"053"</f>
        <v>053</v>
      </c>
      <c r="G794" t="str">
        <f>""</f>
        <v/>
      </c>
      <c r="H794" t="s">
        <v>3</v>
      </c>
      <c r="I794" t="s">
        <v>1488</v>
      </c>
      <c r="J794" t="s">
        <v>4639</v>
      </c>
      <c r="K794" t="str">
        <f>"11406"</f>
        <v>11406</v>
      </c>
    </row>
    <row r="795" spans="1:11" customFormat="1" x14ac:dyDescent="0.25">
      <c r="A795" t="str">
        <f t="shared" si="106"/>
        <v>11</v>
      </c>
      <c r="B795" t="s">
        <v>237</v>
      </c>
      <c r="C795" t="str">
        <f t="shared" si="109"/>
        <v>020</v>
      </c>
      <c r="D795" t="s">
        <v>257</v>
      </c>
      <c r="E795" t="str">
        <f t="shared" si="107"/>
        <v>06</v>
      </c>
      <c r="F795" t="str">
        <f>"054"</f>
        <v>054</v>
      </c>
      <c r="G795" t="str">
        <f>""</f>
        <v/>
      </c>
      <c r="H795" t="s">
        <v>1</v>
      </c>
      <c r="I795" t="s">
        <v>1476</v>
      </c>
      <c r="J795" t="s">
        <v>4627</v>
      </c>
      <c r="K795" t="str">
        <f>"11405"</f>
        <v>11405</v>
      </c>
    </row>
    <row r="796" spans="1:11" customFormat="1" x14ac:dyDescent="0.25">
      <c r="A796" t="str">
        <f t="shared" si="106"/>
        <v>11</v>
      </c>
      <c r="B796" t="s">
        <v>237</v>
      </c>
      <c r="C796" t="str">
        <f t="shared" si="109"/>
        <v>020</v>
      </c>
      <c r="D796" t="s">
        <v>257</v>
      </c>
      <c r="E796" t="str">
        <f t="shared" si="107"/>
        <v>06</v>
      </c>
      <c r="F796" t="str">
        <f>"054"</f>
        <v>054</v>
      </c>
      <c r="G796" t="str">
        <f>""</f>
        <v/>
      </c>
      <c r="H796" t="s">
        <v>0</v>
      </c>
      <c r="I796" t="s">
        <v>1476</v>
      </c>
      <c r="J796" t="s">
        <v>4627</v>
      </c>
      <c r="K796" t="str">
        <f>"11405"</f>
        <v>11405</v>
      </c>
    </row>
    <row r="797" spans="1:11" customFormat="1" x14ac:dyDescent="0.25">
      <c r="A797" t="str">
        <f t="shared" si="106"/>
        <v>11</v>
      </c>
      <c r="B797" t="s">
        <v>237</v>
      </c>
      <c r="C797" t="str">
        <f t="shared" si="109"/>
        <v>020</v>
      </c>
      <c r="D797" t="s">
        <v>257</v>
      </c>
      <c r="E797" t="str">
        <f t="shared" ref="E797:E833" si="110">"07"</f>
        <v>07</v>
      </c>
      <c r="F797" t="str">
        <f>"001"</f>
        <v>001</v>
      </c>
      <c r="G797" t="str">
        <f>""</f>
        <v/>
      </c>
      <c r="H797" t="s">
        <v>3</v>
      </c>
      <c r="I797" t="s">
        <v>1498</v>
      </c>
      <c r="J797" t="s">
        <v>4649</v>
      </c>
      <c r="K797" t="str">
        <f t="shared" ref="K797:K833" si="111">"11408"</f>
        <v>11408</v>
      </c>
    </row>
    <row r="798" spans="1:11" customFormat="1" x14ac:dyDescent="0.25">
      <c r="A798" t="str">
        <f t="shared" si="106"/>
        <v>11</v>
      </c>
      <c r="B798" t="s">
        <v>237</v>
      </c>
      <c r="C798" t="str">
        <f t="shared" si="109"/>
        <v>020</v>
      </c>
      <c r="D798" t="s">
        <v>257</v>
      </c>
      <c r="E798" t="str">
        <f t="shared" si="110"/>
        <v>07</v>
      </c>
      <c r="F798" t="str">
        <f>"002"</f>
        <v>002</v>
      </c>
      <c r="G798" t="str">
        <f>""</f>
        <v/>
      </c>
      <c r="H798" t="s">
        <v>1</v>
      </c>
      <c r="I798" t="s">
        <v>1499</v>
      </c>
      <c r="J798" t="s">
        <v>4650</v>
      </c>
      <c r="K798" t="str">
        <f t="shared" si="111"/>
        <v>11408</v>
      </c>
    </row>
    <row r="799" spans="1:11" customFormat="1" x14ac:dyDescent="0.25">
      <c r="A799" t="str">
        <f t="shared" si="106"/>
        <v>11</v>
      </c>
      <c r="B799" t="s">
        <v>237</v>
      </c>
      <c r="C799" t="str">
        <f t="shared" si="109"/>
        <v>020</v>
      </c>
      <c r="D799" t="s">
        <v>257</v>
      </c>
      <c r="E799" t="str">
        <f t="shared" si="110"/>
        <v>07</v>
      </c>
      <c r="F799" t="str">
        <f>"002"</f>
        <v>002</v>
      </c>
      <c r="G799" t="str">
        <f>""</f>
        <v/>
      </c>
      <c r="H799" t="s">
        <v>0</v>
      </c>
      <c r="I799" t="s">
        <v>1499</v>
      </c>
      <c r="J799" t="s">
        <v>4650</v>
      </c>
      <c r="K799" t="str">
        <f t="shared" si="111"/>
        <v>11408</v>
      </c>
    </row>
    <row r="800" spans="1:11" customFormat="1" x14ac:dyDescent="0.25">
      <c r="A800" t="str">
        <f t="shared" si="106"/>
        <v>11</v>
      </c>
      <c r="B800" t="s">
        <v>237</v>
      </c>
      <c r="C800" t="str">
        <f t="shared" si="109"/>
        <v>020</v>
      </c>
      <c r="D800" t="s">
        <v>257</v>
      </c>
      <c r="E800" t="str">
        <f t="shared" si="110"/>
        <v>07</v>
      </c>
      <c r="F800" t="str">
        <f>"003"</f>
        <v>003</v>
      </c>
      <c r="G800" t="str">
        <f>""</f>
        <v/>
      </c>
      <c r="H800" t="s">
        <v>1</v>
      </c>
      <c r="I800" t="s">
        <v>1499</v>
      </c>
      <c r="J800" t="s">
        <v>4650</v>
      </c>
      <c r="K800" t="str">
        <f t="shared" si="111"/>
        <v>11408</v>
      </c>
    </row>
    <row r="801" spans="1:11" customFormat="1" x14ac:dyDescent="0.25">
      <c r="A801" t="str">
        <f t="shared" si="106"/>
        <v>11</v>
      </c>
      <c r="B801" t="s">
        <v>237</v>
      </c>
      <c r="C801" t="str">
        <f t="shared" si="109"/>
        <v>020</v>
      </c>
      <c r="D801" t="s">
        <v>257</v>
      </c>
      <c r="E801" t="str">
        <f t="shared" si="110"/>
        <v>07</v>
      </c>
      <c r="F801" t="str">
        <f>"003"</f>
        <v>003</v>
      </c>
      <c r="G801" t="str">
        <f>""</f>
        <v/>
      </c>
      <c r="H801" t="s">
        <v>0</v>
      </c>
      <c r="I801" t="s">
        <v>1499</v>
      </c>
      <c r="J801" t="s">
        <v>4650</v>
      </c>
      <c r="K801" t="str">
        <f t="shared" si="111"/>
        <v>11408</v>
      </c>
    </row>
    <row r="802" spans="1:11" customFormat="1" x14ac:dyDescent="0.25">
      <c r="A802" t="str">
        <f t="shared" si="106"/>
        <v>11</v>
      </c>
      <c r="B802" t="s">
        <v>237</v>
      </c>
      <c r="C802" t="str">
        <f t="shared" si="109"/>
        <v>020</v>
      </c>
      <c r="D802" t="s">
        <v>257</v>
      </c>
      <c r="E802" t="str">
        <f t="shared" si="110"/>
        <v>07</v>
      </c>
      <c r="F802" t="str">
        <f>"004"</f>
        <v>004</v>
      </c>
      <c r="G802" t="str">
        <f>""</f>
        <v/>
      </c>
      <c r="H802" t="s">
        <v>3</v>
      </c>
      <c r="I802" t="s">
        <v>1500</v>
      </c>
      <c r="J802" t="s">
        <v>4651</v>
      </c>
      <c r="K802" t="str">
        <f t="shared" si="111"/>
        <v>11408</v>
      </c>
    </row>
    <row r="803" spans="1:11" customFormat="1" x14ac:dyDescent="0.25">
      <c r="A803" t="str">
        <f t="shared" si="106"/>
        <v>11</v>
      </c>
      <c r="B803" t="s">
        <v>237</v>
      </c>
      <c r="C803" t="str">
        <f t="shared" si="109"/>
        <v>020</v>
      </c>
      <c r="D803" t="s">
        <v>257</v>
      </c>
      <c r="E803" t="str">
        <f t="shared" si="110"/>
        <v>07</v>
      </c>
      <c r="F803" t="str">
        <f>"005"</f>
        <v>005</v>
      </c>
      <c r="G803" t="str">
        <f>""</f>
        <v/>
      </c>
      <c r="H803" t="s">
        <v>3</v>
      </c>
      <c r="I803" t="s">
        <v>1501</v>
      </c>
      <c r="J803" t="s">
        <v>4652</v>
      </c>
      <c r="K803" t="str">
        <f t="shared" si="111"/>
        <v>11408</v>
      </c>
    </row>
    <row r="804" spans="1:11" customFormat="1" x14ac:dyDescent="0.25">
      <c r="A804" t="str">
        <f t="shared" si="106"/>
        <v>11</v>
      </c>
      <c r="B804" t="s">
        <v>237</v>
      </c>
      <c r="C804" t="str">
        <f t="shared" si="109"/>
        <v>020</v>
      </c>
      <c r="D804" t="s">
        <v>257</v>
      </c>
      <c r="E804" t="str">
        <f t="shared" si="110"/>
        <v>07</v>
      </c>
      <c r="F804" t="str">
        <f>"006"</f>
        <v>006</v>
      </c>
      <c r="G804" t="str">
        <f>""</f>
        <v/>
      </c>
      <c r="H804" t="s">
        <v>1</v>
      </c>
      <c r="I804" t="s">
        <v>1502</v>
      </c>
      <c r="J804" t="s">
        <v>4653</v>
      </c>
      <c r="K804" t="str">
        <f t="shared" si="111"/>
        <v>11408</v>
      </c>
    </row>
    <row r="805" spans="1:11" customFormat="1" x14ac:dyDescent="0.25">
      <c r="A805" t="str">
        <f t="shared" si="106"/>
        <v>11</v>
      </c>
      <c r="B805" t="s">
        <v>237</v>
      </c>
      <c r="C805" t="str">
        <f t="shared" si="109"/>
        <v>020</v>
      </c>
      <c r="D805" t="s">
        <v>257</v>
      </c>
      <c r="E805" t="str">
        <f t="shared" si="110"/>
        <v>07</v>
      </c>
      <c r="F805" t="str">
        <f>"006"</f>
        <v>006</v>
      </c>
      <c r="G805" t="str">
        <f>""</f>
        <v/>
      </c>
      <c r="H805" t="s">
        <v>0</v>
      </c>
      <c r="I805" t="s">
        <v>1502</v>
      </c>
      <c r="J805" t="s">
        <v>4653</v>
      </c>
      <c r="K805" t="str">
        <f t="shared" si="111"/>
        <v>11408</v>
      </c>
    </row>
    <row r="806" spans="1:11" customFormat="1" x14ac:dyDescent="0.25">
      <c r="A806" t="str">
        <f t="shared" si="106"/>
        <v>11</v>
      </c>
      <c r="B806" t="s">
        <v>237</v>
      </c>
      <c r="C806" t="str">
        <f t="shared" si="109"/>
        <v>020</v>
      </c>
      <c r="D806" t="s">
        <v>257</v>
      </c>
      <c r="E806" t="str">
        <f t="shared" si="110"/>
        <v>07</v>
      </c>
      <c r="F806" t="str">
        <f>"009"</f>
        <v>009</v>
      </c>
      <c r="G806" t="str">
        <f>""</f>
        <v/>
      </c>
      <c r="H806" t="s">
        <v>3</v>
      </c>
      <c r="I806" t="s">
        <v>1502</v>
      </c>
      <c r="J806" t="s">
        <v>4653</v>
      </c>
      <c r="K806" t="str">
        <f t="shared" si="111"/>
        <v>11408</v>
      </c>
    </row>
    <row r="807" spans="1:11" customFormat="1" x14ac:dyDescent="0.25">
      <c r="A807" t="str">
        <f t="shared" si="106"/>
        <v>11</v>
      </c>
      <c r="B807" t="s">
        <v>237</v>
      </c>
      <c r="C807" t="str">
        <f t="shared" si="109"/>
        <v>020</v>
      </c>
      <c r="D807" t="s">
        <v>257</v>
      </c>
      <c r="E807" t="str">
        <f t="shared" si="110"/>
        <v>07</v>
      </c>
      <c r="F807" t="str">
        <f>"010"</f>
        <v>010</v>
      </c>
      <c r="G807" t="str">
        <f>""</f>
        <v/>
      </c>
      <c r="H807" t="s">
        <v>3</v>
      </c>
      <c r="I807" t="s">
        <v>1410</v>
      </c>
      <c r="J807" t="s">
        <v>4654</v>
      </c>
      <c r="K807" t="str">
        <f t="shared" si="111"/>
        <v>11408</v>
      </c>
    </row>
    <row r="808" spans="1:11" customFormat="1" x14ac:dyDescent="0.25">
      <c r="A808" t="str">
        <f t="shared" si="106"/>
        <v>11</v>
      </c>
      <c r="B808" t="s">
        <v>237</v>
      </c>
      <c r="C808" t="str">
        <f t="shared" si="109"/>
        <v>020</v>
      </c>
      <c r="D808" t="s">
        <v>257</v>
      </c>
      <c r="E808" t="str">
        <f t="shared" si="110"/>
        <v>07</v>
      </c>
      <c r="F808" t="str">
        <f>"011"</f>
        <v>011</v>
      </c>
      <c r="G808" t="str">
        <f>""</f>
        <v/>
      </c>
      <c r="H808" t="s">
        <v>3</v>
      </c>
      <c r="I808" t="s">
        <v>1503</v>
      </c>
      <c r="J808" t="s">
        <v>4655</v>
      </c>
      <c r="K808" t="str">
        <f t="shared" si="111"/>
        <v>11408</v>
      </c>
    </row>
    <row r="809" spans="1:11" customFormat="1" x14ac:dyDescent="0.25">
      <c r="A809" t="str">
        <f t="shared" si="106"/>
        <v>11</v>
      </c>
      <c r="B809" t="s">
        <v>237</v>
      </c>
      <c r="C809" t="str">
        <f t="shared" si="109"/>
        <v>020</v>
      </c>
      <c r="D809" t="s">
        <v>257</v>
      </c>
      <c r="E809" t="str">
        <f t="shared" si="110"/>
        <v>07</v>
      </c>
      <c r="F809" t="str">
        <f>"012"</f>
        <v>012</v>
      </c>
      <c r="G809" t="str">
        <f>""</f>
        <v/>
      </c>
      <c r="H809" t="s">
        <v>1</v>
      </c>
      <c r="I809" t="s">
        <v>1504</v>
      </c>
      <c r="J809" t="s">
        <v>4656</v>
      </c>
      <c r="K809" t="str">
        <f t="shared" si="111"/>
        <v>11408</v>
      </c>
    </row>
    <row r="810" spans="1:11" customFormat="1" x14ac:dyDescent="0.25">
      <c r="A810" t="str">
        <f t="shared" si="106"/>
        <v>11</v>
      </c>
      <c r="B810" t="s">
        <v>237</v>
      </c>
      <c r="C810" t="str">
        <f t="shared" si="109"/>
        <v>020</v>
      </c>
      <c r="D810" t="s">
        <v>257</v>
      </c>
      <c r="E810" t="str">
        <f t="shared" si="110"/>
        <v>07</v>
      </c>
      <c r="F810" t="str">
        <f>"012"</f>
        <v>012</v>
      </c>
      <c r="G810" t="str">
        <f>""</f>
        <v/>
      </c>
      <c r="H810" t="s">
        <v>0</v>
      </c>
      <c r="I810" t="s">
        <v>1504</v>
      </c>
      <c r="J810" t="s">
        <v>4656</v>
      </c>
      <c r="K810" t="str">
        <f t="shared" si="111"/>
        <v>11408</v>
      </c>
    </row>
    <row r="811" spans="1:11" customFormat="1" x14ac:dyDescent="0.25">
      <c r="A811" t="str">
        <f t="shared" si="106"/>
        <v>11</v>
      </c>
      <c r="B811" t="s">
        <v>237</v>
      </c>
      <c r="C811" t="str">
        <f t="shared" si="109"/>
        <v>020</v>
      </c>
      <c r="D811" t="s">
        <v>257</v>
      </c>
      <c r="E811" t="str">
        <f t="shared" si="110"/>
        <v>07</v>
      </c>
      <c r="F811" t="str">
        <f>"013"</f>
        <v>013</v>
      </c>
      <c r="G811" t="str">
        <f>""</f>
        <v/>
      </c>
      <c r="H811" t="s">
        <v>1</v>
      </c>
      <c r="I811" t="s">
        <v>1410</v>
      </c>
      <c r="J811" t="s">
        <v>4654</v>
      </c>
      <c r="K811" t="str">
        <f t="shared" si="111"/>
        <v>11408</v>
      </c>
    </row>
    <row r="812" spans="1:11" customFormat="1" x14ac:dyDescent="0.25">
      <c r="A812" t="str">
        <f t="shared" si="106"/>
        <v>11</v>
      </c>
      <c r="B812" t="s">
        <v>237</v>
      </c>
      <c r="C812" t="str">
        <f t="shared" si="109"/>
        <v>020</v>
      </c>
      <c r="D812" t="s">
        <v>257</v>
      </c>
      <c r="E812" t="str">
        <f t="shared" si="110"/>
        <v>07</v>
      </c>
      <c r="F812" t="str">
        <f>"013"</f>
        <v>013</v>
      </c>
      <c r="G812" t="str">
        <f>""</f>
        <v/>
      </c>
      <c r="H812" t="s">
        <v>0</v>
      </c>
      <c r="I812" t="s">
        <v>1410</v>
      </c>
      <c r="J812" t="s">
        <v>4654</v>
      </c>
      <c r="K812" t="str">
        <f t="shared" si="111"/>
        <v>11408</v>
      </c>
    </row>
    <row r="813" spans="1:11" customFormat="1" x14ac:dyDescent="0.25">
      <c r="A813" t="str">
        <f t="shared" si="106"/>
        <v>11</v>
      </c>
      <c r="B813" t="s">
        <v>237</v>
      </c>
      <c r="C813" t="str">
        <f t="shared" si="109"/>
        <v>020</v>
      </c>
      <c r="D813" t="s">
        <v>257</v>
      </c>
      <c r="E813" t="str">
        <f t="shared" si="110"/>
        <v>07</v>
      </c>
      <c r="F813" t="str">
        <f>"014"</f>
        <v>014</v>
      </c>
      <c r="G813" t="str">
        <f>""</f>
        <v/>
      </c>
      <c r="H813" t="s">
        <v>1</v>
      </c>
      <c r="I813" t="s">
        <v>1505</v>
      </c>
      <c r="J813" t="s">
        <v>4657</v>
      </c>
      <c r="K813" t="str">
        <f t="shared" si="111"/>
        <v>11408</v>
      </c>
    </row>
    <row r="814" spans="1:11" customFormat="1" x14ac:dyDescent="0.25">
      <c r="A814" t="str">
        <f t="shared" si="106"/>
        <v>11</v>
      </c>
      <c r="B814" t="s">
        <v>237</v>
      </c>
      <c r="C814" t="str">
        <f t="shared" si="109"/>
        <v>020</v>
      </c>
      <c r="D814" t="s">
        <v>257</v>
      </c>
      <c r="E814" t="str">
        <f t="shared" si="110"/>
        <v>07</v>
      </c>
      <c r="F814" t="str">
        <f>"014"</f>
        <v>014</v>
      </c>
      <c r="G814" t="str">
        <f>""</f>
        <v/>
      </c>
      <c r="H814" t="s">
        <v>0</v>
      </c>
      <c r="I814" t="s">
        <v>1505</v>
      </c>
      <c r="J814" t="s">
        <v>4657</v>
      </c>
      <c r="K814" t="str">
        <f t="shared" si="111"/>
        <v>11408</v>
      </c>
    </row>
    <row r="815" spans="1:11" customFormat="1" x14ac:dyDescent="0.25">
      <c r="A815" t="str">
        <f t="shared" si="106"/>
        <v>11</v>
      </c>
      <c r="B815" t="s">
        <v>237</v>
      </c>
      <c r="C815" t="str">
        <f t="shared" si="109"/>
        <v>020</v>
      </c>
      <c r="D815" t="s">
        <v>257</v>
      </c>
      <c r="E815" t="str">
        <f t="shared" si="110"/>
        <v>07</v>
      </c>
      <c r="F815" t="str">
        <f>"015"</f>
        <v>015</v>
      </c>
      <c r="G815" t="str">
        <f>""</f>
        <v/>
      </c>
      <c r="H815" t="s">
        <v>1</v>
      </c>
      <c r="I815" t="s">
        <v>1505</v>
      </c>
      <c r="J815" t="s">
        <v>4657</v>
      </c>
      <c r="K815" t="str">
        <f t="shared" si="111"/>
        <v>11408</v>
      </c>
    </row>
    <row r="816" spans="1:11" customFormat="1" x14ac:dyDescent="0.25">
      <c r="A816" t="str">
        <f t="shared" si="106"/>
        <v>11</v>
      </c>
      <c r="B816" t="s">
        <v>237</v>
      </c>
      <c r="C816" t="str">
        <f t="shared" si="109"/>
        <v>020</v>
      </c>
      <c r="D816" t="s">
        <v>257</v>
      </c>
      <c r="E816" t="str">
        <f t="shared" si="110"/>
        <v>07</v>
      </c>
      <c r="F816" t="str">
        <f>"015"</f>
        <v>015</v>
      </c>
      <c r="G816" t="str">
        <f>""</f>
        <v/>
      </c>
      <c r="H816" t="s">
        <v>0</v>
      </c>
      <c r="I816" t="s">
        <v>1505</v>
      </c>
      <c r="J816" t="s">
        <v>4657</v>
      </c>
      <c r="K816" t="str">
        <f t="shared" si="111"/>
        <v>11408</v>
      </c>
    </row>
    <row r="817" spans="1:11" customFormat="1" x14ac:dyDescent="0.25">
      <c r="A817" t="str">
        <f t="shared" si="106"/>
        <v>11</v>
      </c>
      <c r="B817" t="s">
        <v>237</v>
      </c>
      <c r="C817" t="str">
        <f t="shared" si="109"/>
        <v>020</v>
      </c>
      <c r="D817" t="s">
        <v>257</v>
      </c>
      <c r="E817" t="str">
        <f t="shared" si="110"/>
        <v>07</v>
      </c>
      <c r="F817" t="str">
        <f>"016"</f>
        <v>016</v>
      </c>
      <c r="G817" t="str">
        <f>""</f>
        <v/>
      </c>
      <c r="H817" t="s">
        <v>1</v>
      </c>
      <c r="I817" t="s">
        <v>1498</v>
      </c>
      <c r="J817" t="s">
        <v>4649</v>
      </c>
      <c r="K817" t="str">
        <f t="shared" si="111"/>
        <v>11408</v>
      </c>
    </row>
    <row r="818" spans="1:11" customFormat="1" x14ac:dyDescent="0.25">
      <c r="A818" t="str">
        <f t="shared" si="106"/>
        <v>11</v>
      </c>
      <c r="B818" t="s">
        <v>237</v>
      </c>
      <c r="C818" t="str">
        <f t="shared" si="109"/>
        <v>020</v>
      </c>
      <c r="D818" t="s">
        <v>257</v>
      </c>
      <c r="E818" t="str">
        <f t="shared" si="110"/>
        <v>07</v>
      </c>
      <c r="F818" t="str">
        <f>"016"</f>
        <v>016</v>
      </c>
      <c r="G818" t="str">
        <f>""</f>
        <v/>
      </c>
      <c r="H818" t="s">
        <v>0</v>
      </c>
      <c r="I818" t="s">
        <v>1498</v>
      </c>
      <c r="J818" t="s">
        <v>4649</v>
      </c>
      <c r="K818" t="str">
        <f t="shared" si="111"/>
        <v>11408</v>
      </c>
    </row>
    <row r="819" spans="1:11" customFormat="1" x14ac:dyDescent="0.25">
      <c r="A819" t="str">
        <f t="shared" si="106"/>
        <v>11</v>
      </c>
      <c r="B819" t="s">
        <v>237</v>
      </c>
      <c r="C819" t="str">
        <f t="shared" si="109"/>
        <v>020</v>
      </c>
      <c r="D819" t="s">
        <v>257</v>
      </c>
      <c r="E819" t="str">
        <f t="shared" si="110"/>
        <v>07</v>
      </c>
      <c r="F819" t="str">
        <f>"017"</f>
        <v>017</v>
      </c>
      <c r="G819" t="str">
        <f>""</f>
        <v/>
      </c>
      <c r="H819" t="s">
        <v>1</v>
      </c>
      <c r="I819" t="s">
        <v>1504</v>
      </c>
      <c r="J819" t="s">
        <v>4656</v>
      </c>
      <c r="K819" t="str">
        <f t="shared" si="111"/>
        <v>11408</v>
      </c>
    </row>
    <row r="820" spans="1:11" customFormat="1" x14ac:dyDescent="0.25">
      <c r="A820" t="str">
        <f t="shared" si="106"/>
        <v>11</v>
      </c>
      <c r="B820" t="s">
        <v>237</v>
      </c>
      <c r="C820" t="str">
        <f t="shared" si="109"/>
        <v>020</v>
      </c>
      <c r="D820" t="s">
        <v>257</v>
      </c>
      <c r="E820" t="str">
        <f t="shared" si="110"/>
        <v>07</v>
      </c>
      <c r="F820" t="str">
        <f>"017"</f>
        <v>017</v>
      </c>
      <c r="G820" t="str">
        <f>""</f>
        <v/>
      </c>
      <c r="H820" t="s">
        <v>0</v>
      </c>
      <c r="I820" t="s">
        <v>1504</v>
      </c>
      <c r="J820" t="s">
        <v>4656</v>
      </c>
      <c r="K820" t="str">
        <f t="shared" si="111"/>
        <v>11408</v>
      </c>
    </row>
    <row r="821" spans="1:11" customFormat="1" x14ac:dyDescent="0.25">
      <c r="A821" t="str">
        <f t="shared" si="106"/>
        <v>11</v>
      </c>
      <c r="B821" t="s">
        <v>237</v>
      </c>
      <c r="C821" t="str">
        <f t="shared" si="109"/>
        <v>020</v>
      </c>
      <c r="D821" t="s">
        <v>257</v>
      </c>
      <c r="E821" t="str">
        <f t="shared" si="110"/>
        <v>07</v>
      </c>
      <c r="F821" t="str">
        <f>"018"</f>
        <v>018</v>
      </c>
      <c r="G821" t="str">
        <f>""</f>
        <v/>
      </c>
      <c r="H821" t="s">
        <v>3</v>
      </c>
      <c r="I821" t="s">
        <v>1503</v>
      </c>
      <c r="J821" t="s">
        <v>4655</v>
      </c>
      <c r="K821" t="str">
        <f t="shared" si="111"/>
        <v>11408</v>
      </c>
    </row>
    <row r="822" spans="1:11" customFormat="1" x14ac:dyDescent="0.25">
      <c r="A822" t="str">
        <f t="shared" si="106"/>
        <v>11</v>
      </c>
      <c r="B822" t="s">
        <v>237</v>
      </c>
      <c r="C822" t="str">
        <f t="shared" si="109"/>
        <v>020</v>
      </c>
      <c r="D822" t="s">
        <v>257</v>
      </c>
      <c r="E822" t="str">
        <f t="shared" si="110"/>
        <v>07</v>
      </c>
      <c r="F822" t="str">
        <f>"019"</f>
        <v>019</v>
      </c>
      <c r="G822" t="str">
        <f>""</f>
        <v/>
      </c>
      <c r="H822" t="s">
        <v>1</v>
      </c>
      <c r="I822" t="s">
        <v>1503</v>
      </c>
      <c r="J822" t="s">
        <v>4655</v>
      </c>
      <c r="K822" t="str">
        <f t="shared" si="111"/>
        <v>11408</v>
      </c>
    </row>
    <row r="823" spans="1:11" customFormat="1" x14ac:dyDescent="0.25">
      <c r="A823" t="str">
        <f t="shared" si="106"/>
        <v>11</v>
      </c>
      <c r="B823" t="s">
        <v>237</v>
      </c>
      <c r="C823" t="str">
        <f t="shared" si="109"/>
        <v>020</v>
      </c>
      <c r="D823" t="s">
        <v>257</v>
      </c>
      <c r="E823" t="str">
        <f t="shared" si="110"/>
        <v>07</v>
      </c>
      <c r="F823" t="str">
        <f>"019"</f>
        <v>019</v>
      </c>
      <c r="G823" t="str">
        <f>""</f>
        <v/>
      </c>
      <c r="H823" t="s">
        <v>0</v>
      </c>
      <c r="I823" t="s">
        <v>1503</v>
      </c>
      <c r="J823" t="s">
        <v>4655</v>
      </c>
      <c r="K823" t="str">
        <f t="shared" si="111"/>
        <v>11408</v>
      </c>
    </row>
    <row r="824" spans="1:11" customFormat="1" x14ac:dyDescent="0.25">
      <c r="A824" t="str">
        <f t="shared" si="106"/>
        <v>11</v>
      </c>
      <c r="B824" t="s">
        <v>237</v>
      </c>
      <c r="C824" t="str">
        <f t="shared" si="109"/>
        <v>020</v>
      </c>
      <c r="D824" t="s">
        <v>257</v>
      </c>
      <c r="E824" t="str">
        <f t="shared" si="110"/>
        <v>07</v>
      </c>
      <c r="F824" t="str">
        <f>"019"</f>
        <v>019</v>
      </c>
      <c r="G824" t="str">
        <f>""</f>
        <v/>
      </c>
      <c r="H824" t="s">
        <v>2</v>
      </c>
      <c r="I824" t="s">
        <v>1503</v>
      </c>
      <c r="J824" t="s">
        <v>4655</v>
      </c>
      <c r="K824" t="str">
        <f t="shared" si="111"/>
        <v>11408</v>
      </c>
    </row>
    <row r="825" spans="1:11" customFormat="1" x14ac:dyDescent="0.25">
      <c r="A825" t="str">
        <f t="shared" si="106"/>
        <v>11</v>
      </c>
      <c r="B825" t="s">
        <v>237</v>
      </c>
      <c r="C825" t="str">
        <f t="shared" si="109"/>
        <v>020</v>
      </c>
      <c r="D825" t="s">
        <v>257</v>
      </c>
      <c r="E825" t="str">
        <f t="shared" si="110"/>
        <v>07</v>
      </c>
      <c r="F825" t="str">
        <f>"020"</f>
        <v>020</v>
      </c>
      <c r="G825" t="str">
        <f>""</f>
        <v/>
      </c>
      <c r="H825" t="s">
        <v>1</v>
      </c>
      <c r="I825" t="s">
        <v>1498</v>
      </c>
      <c r="J825" t="s">
        <v>4649</v>
      </c>
      <c r="K825" t="str">
        <f t="shared" si="111"/>
        <v>11408</v>
      </c>
    </row>
    <row r="826" spans="1:11" customFormat="1" x14ac:dyDescent="0.25">
      <c r="A826" t="str">
        <f t="shared" si="106"/>
        <v>11</v>
      </c>
      <c r="B826" t="s">
        <v>237</v>
      </c>
      <c r="C826" t="str">
        <f t="shared" si="109"/>
        <v>020</v>
      </c>
      <c r="D826" t="s">
        <v>257</v>
      </c>
      <c r="E826" t="str">
        <f t="shared" si="110"/>
        <v>07</v>
      </c>
      <c r="F826" t="str">
        <f>"020"</f>
        <v>020</v>
      </c>
      <c r="G826" t="str">
        <f>""</f>
        <v/>
      </c>
      <c r="H826" t="s">
        <v>0</v>
      </c>
      <c r="I826" t="s">
        <v>1498</v>
      </c>
      <c r="J826" t="s">
        <v>4649</v>
      </c>
      <c r="K826" t="str">
        <f t="shared" si="111"/>
        <v>11408</v>
      </c>
    </row>
    <row r="827" spans="1:11" customFormat="1" x14ac:dyDescent="0.25">
      <c r="A827" t="str">
        <f t="shared" si="106"/>
        <v>11</v>
      </c>
      <c r="B827" t="s">
        <v>237</v>
      </c>
      <c r="C827" t="str">
        <f t="shared" si="109"/>
        <v>020</v>
      </c>
      <c r="D827" t="s">
        <v>257</v>
      </c>
      <c r="E827" t="str">
        <f t="shared" si="110"/>
        <v>07</v>
      </c>
      <c r="F827" t="str">
        <f>"021"</f>
        <v>021</v>
      </c>
      <c r="G827" t="str">
        <f>""</f>
        <v/>
      </c>
      <c r="H827" t="s">
        <v>1</v>
      </c>
      <c r="I827" t="s">
        <v>1506</v>
      </c>
      <c r="J827" t="s">
        <v>4658</v>
      </c>
      <c r="K827" t="str">
        <f t="shared" si="111"/>
        <v>11408</v>
      </c>
    </row>
    <row r="828" spans="1:11" customFormat="1" x14ac:dyDescent="0.25">
      <c r="A828" t="str">
        <f t="shared" si="106"/>
        <v>11</v>
      </c>
      <c r="B828" t="s">
        <v>237</v>
      </c>
      <c r="C828" t="str">
        <f t="shared" si="109"/>
        <v>020</v>
      </c>
      <c r="D828" t="s">
        <v>257</v>
      </c>
      <c r="E828" t="str">
        <f t="shared" si="110"/>
        <v>07</v>
      </c>
      <c r="F828" t="str">
        <f>"021"</f>
        <v>021</v>
      </c>
      <c r="G828" t="str">
        <f>""</f>
        <v/>
      </c>
      <c r="H828" t="s">
        <v>0</v>
      </c>
      <c r="I828" t="s">
        <v>1506</v>
      </c>
      <c r="J828" t="s">
        <v>4658</v>
      </c>
      <c r="K828" t="str">
        <f t="shared" si="111"/>
        <v>11408</v>
      </c>
    </row>
    <row r="829" spans="1:11" customFormat="1" x14ac:dyDescent="0.25">
      <c r="A829" t="str">
        <f t="shared" si="106"/>
        <v>11</v>
      </c>
      <c r="B829" t="s">
        <v>237</v>
      </c>
      <c r="C829" t="str">
        <f t="shared" si="109"/>
        <v>020</v>
      </c>
      <c r="D829" t="s">
        <v>257</v>
      </c>
      <c r="E829" t="str">
        <f t="shared" si="110"/>
        <v>07</v>
      </c>
      <c r="F829" t="str">
        <f>"022"</f>
        <v>022</v>
      </c>
      <c r="G829" t="str">
        <f>""</f>
        <v/>
      </c>
      <c r="H829" t="s">
        <v>1</v>
      </c>
      <c r="I829" t="s">
        <v>1498</v>
      </c>
      <c r="J829" t="s">
        <v>4649</v>
      </c>
      <c r="K829" t="str">
        <f t="shared" si="111"/>
        <v>11408</v>
      </c>
    </row>
    <row r="830" spans="1:11" customFormat="1" x14ac:dyDescent="0.25">
      <c r="A830" t="str">
        <f t="shared" si="106"/>
        <v>11</v>
      </c>
      <c r="B830" t="s">
        <v>237</v>
      </c>
      <c r="C830" t="str">
        <f t="shared" si="109"/>
        <v>020</v>
      </c>
      <c r="D830" t="s">
        <v>257</v>
      </c>
      <c r="E830" t="str">
        <f t="shared" si="110"/>
        <v>07</v>
      </c>
      <c r="F830" t="str">
        <f>"022"</f>
        <v>022</v>
      </c>
      <c r="G830" t="str">
        <f>""</f>
        <v/>
      </c>
      <c r="H830" t="s">
        <v>0</v>
      </c>
      <c r="I830" t="s">
        <v>1498</v>
      </c>
      <c r="J830" t="s">
        <v>4649</v>
      </c>
      <c r="K830" t="str">
        <f t="shared" si="111"/>
        <v>11408</v>
      </c>
    </row>
    <row r="831" spans="1:11" customFormat="1" x14ac:dyDescent="0.25">
      <c r="A831" t="str">
        <f t="shared" si="106"/>
        <v>11</v>
      </c>
      <c r="B831" t="s">
        <v>237</v>
      </c>
      <c r="C831" t="str">
        <f t="shared" si="109"/>
        <v>020</v>
      </c>
      <c r="D831" t="s">
        <v>257</v>
      </c>
      <c r="E831" t="str">
        <f t="shared" si="110"/>
        <v>07</v>
      </c>
      <c r="F831" t="str">
        <f>"023"</f>
        <v>023</v>
      </c>
      <c r="G831" t="str">
        <f>""</f>
        <v/>
      </c>
      <c r="H831" t="s">
        <v>1</v>
      </c>
      <c r="I831" t="s">
        <v>1503</v>
      </c>
      <c r="J831" t="s">
        <v>4655</v>
      </c>
      <c r="K831" t="str">
        <f t="shared" si="111"/>
        <v>11408</v>
      </c>
    </row>
    <row r="832" spans="1:11" customFormat="1" x14ac:dyDescent="0.25">
      <c r="A832" t="str">
        <f t="shared" si="106"/>
        <v>11</v>
      </c>
      <c r="B832" t="s">
        <v>237</v>
      </c>
      <c r="C832" t="str">
        <f t="shared" si="109"/>
        <v>020</v>
      </c>
      <c r="D832" t="s">
        <v>257</v>
      </c>
      <c r="E832" t="str">
        <f t="shared" si="110"/>
        <v>07</v>
      </c>
      <c r="F832" t="str">
        <f>"023"</f>
        <v>023</v>
      </c>
      <c r="G832" t="str">
        <f>""</f>
        <v/>
      </c>
      <c r="H832" t="s">
        <v>0</v>
      </c>
      <c r="I832" t="s">
        <v>1503</v>
      </c>
      <c r="J832" t="s">
        <v>4655</v>
      </c>
      <c r="K832" t="str">
        <f t="shared" si="111"/>
        <v>11408</v>
      </c>
    </row>
    <row r="833" spans="1:11" customFormat="1" x14ac:dyDescent="0.25">
      <c r="A833" t="str">
        <f t="shared" si="106"/>
        <v>11</v>
      </c>
      <c r="B833" t="s">
        <v>237</v>
      </c>
      <c r="C833" t="str">
        <f t="shared" si="109"/>
        <v>020</v>
      </c>
      <c r="D833" t="s">
        <v>257</v>
      </c>
      <c r="E833" t="str">
        <f t="shared" si="110"/>
        <v>07</v>
      </c>
      <c r="F833" t="str">
        <f>"024"</f>
        <v>024</v>
      </c>
      <c r="G833" t="str">
        <f>""</f>
        <v/>
      </c>
      <c r="H833" t="s">
        <v>3</v>
      </c>
      <c r="I833" t="s">
        <v>1507</v>
      </c>
      <c r="J833" t="s">
        <v>4658</v>
      </c>
      <c r="K833" t="str">
        <f t="shared" si="111"/>
        <v>11408</v>
      </c>
    </row>
    <row r="834" spans="1:11" customFormat="1" x14ac:dyDescent="0.25">
      <c r="A834" t="str">
        <f t="shared" si="106"/>
        <v>11</v>
      </c>
      <c r="B834" t="s">
        <v>237</v>
      </c>
      <c r="C834" t="str">
        <f t="shared" si="109"/>
        <v>020</v>
      </c>
      <c r="D834" t="s">
        <v>257</v>
      </c>
      <c r="E834" t="str">
        <f>"08"</f>
        <v>08</v>
      </c>
      <c r="F834" t="str">
        <f>"001"</f>
        <v>001</v>
      </c>
      <c r="G834" t="str">
        <f>"01"</f>
        <v>01</v>
      </c>
      <c r="H834" t="s">
        <v>1</v>
      </c>
      <c r="I834" t="s">
        <v>1508</v>
      </c>
      <c r="J834" t="s">
        <v>4659</v>
      </c>
      <c r="K834" t="str">
        <f>"11406"</f>
        <v>11406</v>
      </c>
    </row>
    <row r="835" spans="1:11" customFormat="1" x14ac:dyDescent="0.25">
      <c r="A835" t="str">
        <f t="shared" ref="A835:A898" si="112">"11"</f>
        <v>11</v>
      </c>
      <c r="B835" t="s">
        <v>237</v>
      </c>
      <c r="C835" t="str">
        <f t="shared" si="109"/>
        <v>020</v>
      </c>
      <c r="D835" t="s">
        <v>257</v>
      </c>
      <c r="E835" t="str">
        <f>"08"</f>
        <v>08</v>
      </c>
      <c r="F835" t="str">
        <f>"001"</f>
        <v>001</v>
      </c>
      <c r="G835" t="str">
        <f>"01"</f>
        <v>01</v>
      </c>
      <c r="H835" t="s">
        <v>0</v>
      </c>
      <c r="I835" t="s">
        <v>1508</v>
      </c>
      <c r="J835" t="s">
        <v>4659</v>
      </c>
      <c r="K835" t="str">
        <f>"11406"</f>
        <v>11406</v>
      </c>
    </row>
    <row r="836" spans="1:11" customFormat="1" x14ac:dyDescent="0.25">
      <c r="A836" t="str">
        <f t="shared" si="112"/>
        <v>11</v>
      </c>
      <c r="B836" t="s">
        <v>237</v>
      </c>
      <c r="C836" t="str">
        <f t="shared" si="109"/>
        <v>020</v>
      </c>
      <c r="D836" t="s">
        <v>257</v>
      </c>
      <c r="E836" t="str">
        <f>"08"</f>
        <v>08</v>
      </c>
      <c r="F836" t="str">
        <f>"001"</f>
        <v>001</v>
      </c>
      <c r="G836" t="str">
        <f>"02"</f>
        <v>02</v>
      </c>
      <c r="H836" t="s">
        <v>2</v>
      </c>
      <c r="I836" t="s">
        <v>1509</v>
      </c>
      <c r="J836" t="s">
        <v>4660</v>
      </c>
      <c r="K836" t="str">
        <f>"11596"</f>
        <v>11596</v>
      </c>
    </row>
    <row r="837" spans="1:11" customFormat="1" x14ac:dyDescent="0.25">
      <c r="A837" t="str">
        <f t="shared" si="112"/>
        <v>11</v>
      </c>
      <c r="B837" t="s">
        <v>237</v>
      </c>
      <c r="C837" t="str">
        <f t="shared" si="109"/>
        <v>020</v>
      </c>
      <c r="D837" t="s">
        <v>257</v>
      </c>
      <c r="E837" t="str">
        <f>"08"</f>
        <v>08</v>
      </c>
      <c r="F837" t="str">
        <f>"002"</f>
        <v>002</v>
      </c>
      <c r="G837" t="str">
        <f>""</f>
        <v/>
      </c>
      <c r="H837" t="s">
        <v>1</v>
      </c>
      <c r="I837" t="s">
        <v>1489</v>
      </c>
      <c r="J837" t="s">
        <v>4640</v>
      </c>
      <c r="K837" t="str">
        <f>"11406"</f>
        <v>11406</v>
      </c>
    </row>
    <row r="838" spans="1:11" customFormat="1" x14ac:dyDescent="0.25">
      <c r="A838" t="str">
        <f t="shared" si="112"/>
        <v>11</v>
      </c>
      <c r="B838" t="s">
        <v>237</v>
      </c>
      <c r="C838" t="str">
        <f t="shared" si="109"/>
        <v>020</v>
      </c>
      <c r="D838" t="s">
        <v>257</v>
      </c>
      <c r="E838" t="str">
        <f>"08"</f>
        <v>08</v>
      </c>
      <c r="F838" t="str">
        <f>"002"</f>
        <v>002</v>
      </c>
      <c r="G838" t="str">
        <f>""</f>
        <v/>
      </c>
      <c r="H838" t="s">
        <v>0</v>
      </c>
      <c r="I838" t="s">
        <v>1489</v>
      </c>
      <c r="J838" t="s">
        <v>4640</v>
      </c>
      <c r="K838" t="str">
        <f>"11406"</f>
        <v>11406</v>
      </c>
    </row>
    <row r="839" spans="1:11" customFormat="1" x14ac:dyDescent="0.25">
      <c r="A839" t="str">
        <f t="shared" si="112"/>
        <v>11</v>
      </c>
      <c r="B839" t="s">
        <v>237</v>
      </c>
      <c r="C839" t="str">
        <f t="shared" si="109"/>
        <v>020</v>
      </c>
      <c r="D839" t="s">
        <v>257</v>
      </c>
      <c r="E839" t="str">
        <f t="shared" ref="E839:E861" si="113">"09"</f>
        <v>09</v>
      </c>
      <c r="F839" t="str">
        <f>"002"</f>
        <v>002</v>
      </c>
      <c r="G839" t="str">
        <f>"01"</f>
        <v>01</v>
      </c>
      <c r="H839" t="s">
        <v>1</v>
      </c>
      <c r="I839" t="s">
        <v>1510</v>
      </c>
      <c r="J839" t="s">
        <v>4661</v>
      </c>
      <c r="K839" t="str">
        <f>"11400"</f>
        <v>11400</v>
      </c>
    </row>
    <row r="840" spans="1:11" customFormat="1" x14ac:dyDescent="0.25">
      <c r="A840" t="str">
        <f t="shared" si="112"/>
        <v>11</v>
      </c>
      <c r="B840" t="s">
        <v>237</v>
      </c>
      <c r="C840" t="str">
        <f t="shared" si="109"/>
        <v>020</v>
      </c>
      <c r="D840" t="s">
        <v>257</v>
      </c>
      <c r="E840" t="str">
        <f t="shared" si="113"/>
        <v>09</v>
      </c>
      <c r="F840" t="str">
        <f>"002"</f>
        <v>002</v>
      </c>
      <c r="G840" t="str">
        <f>"02"</f>
        <v>02</v>
      </c>
      <c r="H840" t="s">
        <v>0</v>
      </c>
      <c r="I840" t="s">
        <v>1511</v>
      </c>
      <c r="J840" t="s">
        <v>4662</v>
      </c>
      <c r="K840" t="str">
        <f>"11590"</f>
        <v>11590</v>
      </c>
    </row>
    <row r="841" spans="1:11" customFormat="1" x14ac:dyDescent="0.25">
      <c r="A841" t="str">
        <f t="shared" si="112"/>
        <v>11</v>
      </c>
      <c r="B841" t="s">
        <v>237</v>
      </c>
      <c r="C841" t="str">
        <f t="shared" si="109"/>
        <v>020</v>
      </c>
      <c r="D841" t="s">
        <v>257</v>
      </c>
      <c r="E841" t="str">
        <f t="shared" si="113"/>
        <v>09</v>
      </c>
      <c r="F841" t="str">
        <f>"002"</f>
        <v>002</v>
      </c>
      <c r="G841" t="str">
        <f>"03"</f>
        <v>03</v>
      </c>
      <c r="H841" t="s">
        <v>2</v>
      </c>
      <c r="I841" t="s">
        <v>1512</v>
      </c>
      <c r="J841" t="s">
        <v>4663</v>
      </c>
      <c r="K841" t="str">
        <f>"11592"</f>
        <v>11592</v>
      </c>
    </row>
    <row r="842" spans="1:11" customFormat="1" x14ac:dyDescent="0.25">
      <c r="A842" t="str">
        <f t="shared" si="112"/>
        <v>11</v>
      </c>
      <c r="B842" t="s">
        <v>237</v>
      </c>
      <c r="C842" t="str">
        <f t="shared" si="109"/>
        <v>020</v>
      </c>
      <c r="D842" t="s">
        <v>257</v>
      </c>
      <c r="E842" t="str">
        <f t="shared" si="113"/>
        <v>09</v>
      </c>
      <c r="F842" t="str">
        <f>"004"</f>
        <v>004</v>
      </c>
      <c r="G842" t="str">
        <f>""</f>
        <v/>
      </c>
      <c r="H842" t="s">
        <v>1</v>
      </c>
      <c r="I842" t="s">
        <v>1513</v>
      </c>
      <c r="J842" t="s">
        <v>4664</v>
      </c>
      <c r="K842" t="str">
        <f>"11591"</f>
        <v>11591</v>
      </c>
    </row>
    <row r="843" spans="1:11" customFormat="1" x14ac:dyDescent="0.25">
      <c r="A843" t="str">
        <f t="shared" si="112"/>
        <v>11</v>
      </c>
      <c r="B843" t="s">
        <v>237</v>
      </c>
      <c r="C843" t="str">
        <f t="shared" si="109"/>
        <v>020</v>
      </c>
      <c r="D843" t="s">
        <v>257</v>
      </c>
      <c r="E843" t="str">
        <f t="shared" si="113"/>
        <v>09</v>
      </c>
      <c r="F843" t="str">
        <f>"004"</f>
        <v>004</v>
      </c>
      <c r="G843" t="str">
        <f>""</f>
        <v/>
      </c>
      <c r="H843" t="s">
        <v>0</v>
      </c>
      <c r="I843" t="s">
        <v>1513</v>
      </c>
      <c r="J843" t="s">
        <v>4664</v>
      </c>
      <c r="K843" t="str">
        <f>"11591"</f>
        <v>11591</v>
      </c>
    </row>
    <row r="844" spans="1:11" customFormat="1" x14ac:dyDescent="0.25">
      <c r="A844" t="str">
        <f t="shared" si="112"/>
        <v>11</v>
      </c>
      <c r="B844" t="s">
        <v>237</v>
      </c>
      <c r="C844" t="str">
        <f t="shared" si="109"/>
        <v>020</v>
      </c>
      <c r="D844" t="s">
        <v>257</v>
      </c>
      <c r="E844" t="str">
        <f t="shared" si="113"/>
        <v>09</v>
      </c>
      <c r="F844" t="str">
        <f>"005"</f>
        <v>005</v>
      </c>
      <c r="G844" t="str">
        <f>""</f>
        <v/>
      </c>
      <c r="H844" t="s">
        <v>1</v>
      </c>
      <c r="I844" t="s">
        <v>1513</v>
      </c>
      <c r="J844" t="s">
        <v>4664</v>
      </c>
      <c r="K844" t="str">
        <f>"11591"</f>
        <v>11591</v>
      </c>
    </row>
    <row r="845" spans="1:11" customFormat="1" x14ac:dyDescent="0.25">
      <c r="A845" t="str">
        <f t="shared" si="112"/>
        <v>11</v>
      </c>
      <c r="B845" t="s">
        <v>237</v>
      </c>
      <c r="C845" t="str">
        <f t="shared" si="109"/>
        <v>020</v>
      </c>
      <c r="D845" t="s">
        <v>257</v>
      </c>
      <c r="E845" t="str">
        <f t="shared" si="113"/>
        <v>09</v>
      </c>
      <c r="F845" t="str">
        <f>"005"</f>
        <v>005</v>
      </c>
      <c r="G845" t="str">
        <f>""</f>
        <v/>
      </c>
      <c r="H845" t="s">
        <v>0</v>
      </c>
      <c r="I845" t="s">
        <v>1513</v>
      </c>
      <c r="J845" t="s">
        <v>4664</v>
      </c>
      <c r="K845" t="str">
        <f>"11591"</f>
        <v>11591</v>
      </c>
    </row>
    <row r="846" spans="1:11" customFormat="1" x14ac:dyDescent="0.25">
      <c r="A846" t="str">
        <f t="shared" si="112"/>
        <v>11</v>
      </c>
      <c r="B846" t="s">
        <v>237</v>
      </c>
      <c r="C846" t="str">
        <f t="shared" si="109"/>
        <v>020</v>
      </c>
      <c r="D846" t="s">
        <v>257</v>
      </c>
      <c r="E846" t="str">
        <f t="shared" si="113"/>
        <v>09</v>
      </c>
      <c r="F846" t="str">
        <f>"006"</f>
        <v>006</v>
      </c>
      <c r="G846" t="str">
        <f>""</f>
        <v/>
      </c>
      <c r="H846" t="s">
        <v>1</v>
      </c>
      <c r="I846" t="s">
        <v>1514</v>
      </c>
      <c r="J846" t="s">
        <v>4665</v>
      </c>
      <c r="K846" t="str">
        <f>"11592"</f>
        <v>11592</v>
      </c>
    </row>
    <row r="847" spans="1:11" customFormat="1" x14ac:dyDescent="0.25">
      <c r="A847" t="str">
        <f t="shared" si="112"/>
        <v>11</v>
      </c>
      <c r="B847" t="s">
        <v>237</v>
      </c>
      <c r="C847" t="str">
        <f t="shared" si="109"/>
        <v>020</v>
      </c>
      <c r="D847" t="s">
        <v>257</v>
      </c>
      <c r="E847" t="str">
        <f t="shared" si="113"/>
        <v>09</v>
      </c>
      <c r="F847" t="str">
        <f>"006"</f>
        <v>006</v>
      </c>
      <c r="G847" t="str">
        <f>""</f>
        <v/>
      </c>
      <c r="H847" t="s">
        <v>0</v>
      </c>
      <c r="I847" t="s">
        <v>1514</v>
      </c>
      <c r="J847" t="s">
        <v>4665</v>
      </c>
      <c r="K847" t="str">
        <f>"11592"</f>
        <v>11592</v>
      </c>
    </row>
    <row r="848" spans="1:11" customFormat="1" x14ac:dyDescent="0.25">
      <c r="A848" t="str">
        <f t="shared" si="112"/>
        <v>11</v>
      </c>
      <c r="B848" t="s">
        <v>237</v>
      </c>
      <c r="C848" t="str">
        <f t="shared" si="109"/>
        <v>020</v>
      </c>
      <c r="D848" t="s">
        <v>257</v>
      </c>
      <c r="E848" t="str">
        <f t="shared" si="113"/>
        <v>09</v>
      </c>
      <c r="F848" t="str">
        <f>"007"</f>
        <v>007</v>
      </c>
      <c r="G848" t="str">
        <f>"01"</f>
        <v>01</v>
      </c>
      <c r="H848" t="s">
        <v>1</v>
      </c>
      <c r="I848" t="s">
        <v>1515</v>
      </c>
      <c r="J848" t="s">
        <v>4666</v>
      </c>
      <c r="K848" t="str">
        <f>"11592"</f>
        <v>11592</v>
      </c>
    </row>
    <row r="849" spans="1:11" customFormat="1" x14ac:dyDescent="0.25">
      <c r="A849" t="str">
        <f t="shared" si="112"/>
        <v>11</v>
      </c>
      <c r="B849" t="s">
        <v>237</v>
      </c>
      <c r="C849" t="str">
        <f t="shared" si="109"/>
        <v>020</v>
      </c>
      <c r="D849" t="s">
        <v>257</v>
      </c>
      <c r="E849" t="str">
        <f t="shared" si="113"/>
        <v>09</v>
      </c>
      <c r="F849" t="str">
        <f>"007"</f>
        <v>007</v>
      </c>
      <c r="G849" t="str">
        <f>"02"</f>
        <v>02</v>
      </c>
      <c r="H849" t="s">
        <v>0</v>
      </c>
      <c r="I849" t="s">
        <v>1516</v>
      </c>
      <c r="J849" t="s">
        <v>4667</v>
      </c>
      <c r="K849" t="str">
        <f>"11593"</f>
        <v>11593</v>
      </c>
    </row>
    <row r="850" spans="1:11" customFormat="1" x14ac:dyDescent="0.25">
      <c r="A850" t="str">
        <f t="shared" si="112"/>
        <v>11</v>
      </c>
      <c r="B850" t="s">
        <v>237</v>
      </c>
      <c r="C850" t="str">
        <f t="shared" si="109"/>
        <v>020</v>
      </c>
      <c r="D850" t="s">
        <v>257</v>
      </c>
      <c r="E850" t="str">
        <f t="shared" si="113"/>
        <v>09</v>
      </c>
      <c r="F850" t="str">
        <f>"007"</f>
        <v>007</v>
      </c>
      <c r="G850" t="str">
        <f>"03"</f>
        <v>03</v>
      </c>
      <c r="H850" t="s">
        <v>2</v>
      </c>
      <c r="I850" t="s">
        <v>1517</v>
      </c>
      <c r="J850" t="s">
        <v>4668</v>
      </c>
      <c r="K850" t="str">
        <f>"11594"</f>
        <v>11594</v>
      </c>
    </row>
    <row r="851" spans="1:11" customFormat="1" x14ac:dyDescent="0.25">
      <c r="A851" t="str">
        <f t="shared" si="112"/>
        <v>11</v>
      </c>
      <c r="B851" t="s">
        <v>237</v>
      </c>
      <c r="C851" t="str">
        <f t="shared" si="109"/>
        <v>020</v>
      </c>
      <c r="D851" t="s">
        <v>257</v>
      </c>
      <c r="E851" t="str">
        <f t="shared" si="113"/>
        <v>09</v>
      </c>
      <c r="F851" t="str">
        <f>"008"</f>
        <v>008</v>
      </c>
      <c r="G851" t="str">
        <f>""</f>
        <v/>
      </c>
      <c r="H851" t="s">
        <v>1</v>
      </c>
      <c r="I851" t="s">
        <v>1518</v>
      </c>
      <c r="J851" t="s">
        <v>4669</v>
      </c>
      <c r="K851" t="str">
        <f>"11591"</f>
        <v>11591</v>
      </c>
    </row>
    <row r="852" spans="1:11" customFormat="1" x14ac:dyDescent="0.25">
      <c r="A852" t="str">
        <f t="shared" si="112"/>
        <v>11</v>
      </c>
      <c r="B852" t="s">
        <v>237</v>
      </c>
      <c r="C852" t="str">
        <f t="shared" si="109"/>
        <v>020</v>
      </c>
      <c r="D852" t="s">
        <v>257</v>
      </c>
      <c r="E852" t="str">
        <f t="shared" si="113"/>
        <v>09</v>
      </c>
      <c r="F852" t="str">
        <f>"008"</f>
        <v>008</v>
      </c>
      <c r="G852" t="str">
        <f>""</f>
        <v/>
      </c>
      <c r="H852" t="s">
        <v>0</v>
      </c>
      <c r="I852" t="s">
        <v>1518</v>
      </c>
      <c r="J852" t="s">
        <v>4669</v>
      </c>
      <c r="K852" t="str">
        <f>"11591"</f>
        <v>11591</v>
      </c>
    </row>
    <row r="853" spans="1:11" customFormat="1" x14ac:dyDescent="0.25">
      <c r="A853" t="str">
        <f t="shared" si="112"/>
        <v>11</v>
      </c>
      <c r="B853" t="s">
        <v>237</v>
      </c>
      <c r="C853" t="str">
        <f t="shared" ref="C853:C867" si="114">"020"</f>
        <v>020</v>
      </c>
      <c r="D853" t="s">
        <v>257</v>
      </c>
      <c r="E853" t="str">
        <f t="shared" si="113"/>
        <v>09</v>
      </c>
      <c r="F853" t="str">
        <f>"009"</f>
        <v>009</v>
      </c>
      <c r="G853" t="str">
        <f>""</f>
        <v/>
      </c>
      <c r="H853" t="s">
        <v>3</v>
      </c>
      <c r="I853" t="s">
        <v>1519</v>
      </c>
      <c r="J853" t="s">
        <v>4670</v>
      </c>
      <c r="K853" t="str">
        <f>"11570"</f>
        <v>11570</v>
      </c>
    </row>
    <row r="854" spans="1:11" customFormat="1" x14ac:dyDescent="0.25">
      <c r="A854" t="str">
        <f t="shared" si="112"/>
        <v>11</v>
      </c>
      <c r="B854" t="s">
        <v>237</v>
      </c>
      <c r="C854" t="str">
        <f t="shared" si="114"/>
        <v>020</v>
      </c>
      <c r="D854" t="s">
        <v>257</v>
      </c>
      <c r="E854" t="str">
        <f t="shared" si="113"/>
        <v>09</v>
      </c>
      <c r="F854" t="str">
        <f>"010"</f>
        <v>010</v>
      </c>
      <c r="G854" t="str">
        <f>""</f>
        <v/>
      </c>
      <c r="H854" t="s">
        <v>3</v>
      </c>
      <c r="I854" t="s">
        <v>1519</v>
      </c>
      <c r="J854" t="s">
        <v>4670</v>
      </c>
      <c r="K854" t="str">
        <f>"11570"</f>
        <v>11570</v>
      </c>
    </row>
    <row r="855" spans="1:11" customFormat="1" x14ac:dyDescent="0.25">
      <c r="A855" t="str">
        <f t="shared" si="112"/>
        <v>11</v>
      </c>
      <c r="B855" t="s">
        <v>237</v>
      </c>
      <c r="C855" t="str">
        <f t="shared" si="114"/>
        <v>020</v>
      </c>
      <c r="D855" t="s">
        <v>257</v>
      </c>
      <c r="E855" t="str">
        <f t="shared" si="113"/>
        <v>09</v>
      </c>
      <c r="F855" t="str">
        <f>"011"</f>
        <v>011</v>
      </c>
      <c r="G855" t="str">
        <f>""</f>
        <v/>
      </c>
      <c r="H855" t="s">
        <v>1</v>
      </c>
      <c r="I855" t="s">
        <v>1520</v>
      </c>
      <c r="J855" t="s">
        <v>4671</v>
      </c>
      <c r="K855" t="str">
        <f>"11594"</f>
        <v>11594</v>
      </c>
    </row>
    <row r="856" spans="1:11" customFormat="1" x14ac:dyDescent="0.25">
      <c r="A856" t="str">
        <f t="shared" si="112"/>
        <v>11</v>
      </c>
      <c r="B856" t="s">
        <v>237</v>
      </c>
      <c r="C856" t="str">
        <f t="shared" si="114"/>
        <v>020</v>
      </c>
      <c r="D856" t="s">
        <v>257</v>
      </c>
      <c r="E856" t="str">
        <f t="shared" si="113"/>
        <v>09</v>
      </c>
      <c r="F856" t="str">
        <f>"011"</f>
        <v>011</v>
      </c>
      <c r="G856" t="str">
        <f>""</f>
        <v/>
      </c>
      <c r="H856" t="s">
        <v>0</v>
      </c>
      <c r="I856" t="s">
        <v>1520</v>
      </c>
      <c r="J856" t="s">
        <v>4671</v>
      </c>
      <c r="K856" t="str">
        <f>"11594"</f>
        <v>11594</v>
      </c>
    </row>
    <row r="857" spans="1:11" customFormat="1" x14ac:dyDescent="0.25">
      <c r="A857" t="str">
        <f t="shared" si="112"/>
        <v>11</v>
      </c>
      <c r="B857" t="s">
        <v>237</v>
      </c>
      <c r="C857" t="str">
        <f t="shared" si="114"/>
        <v>020</v>
      </c>
      <c r="D857" t="s">
        <v>257</v>
      </c>
      <c r="E857" t="str">
        <f t="shared" si="113"/>
        <v>09</v>
      </c>
      <c r="F857" t="str">
        <f>"012"</f>
        <v>012</v>
      </c>
      <c r="G857" t="str">
        <f>""</f>
        <v/>
      </c>
      <c r="H857" t="s">
        <v>3</v>
      </c>
      <c r="I857" t="s">
        <v>1519</v>
      </c>
      <c r="J857" t="s">
        <v>4670</v>
      </c>
      <c r="K857" t="str">
        <f>"11570"</f>
        <v>11570</v>
      </c>
    </row>
    <row r="858" spans="1:11" customFormat="1" x14ac:dyDescent="0.25">
      <c r="A858" t="str">
        <f t="shared" si="112"/>
        <v>11</v>
      </c>
      <c r="B858" t="s">
        <v>237</v>
      </c>
      <c r="C858" t="str">
        <f t="shared" si="114"/>
        <v>020</v>
      </c>
      <c r="D858" t="s">
        <v>257</v>
      </c>
      <c r="E858" t="str">
        <f t="shared" si="113"/>
        <v>09</v>
      </c>
      <c r="F858" t="str">
        <f>"013"</f>
        <v>013</v>
      </c>
      <c r="G858" t="str">
        <f>""</f>
        <v/>
      </c>
      <c r="H858" t="s">
        <v>1</v>
      </c>
      <c r="I858" t="s">
        <v>1521</v>
      </c>
      <c r="J858" t="s">
        <v>4672</v>
      </c>
      <c r="K858" t="str">
        <f>"11593"</f>
        <v>11593</v>
      </c>
    </row>
    <row r="859" spans="1:11" customFormat="1" x14ac:dyDescent="0.25">
      <c r="A859" t="str">
        <f t="shared" si="112"/>
        <v>11</v>
      </c>
      <c r="B859" t="s">
        <v>237</v>
      </c>
      <c r="C859" t="str">
        <f t="shared" si="114"/>
        <v>020</v>
      </c>
      <c r="D859" t="s">
        <v>257</v>
      </c>
      <c r="E859" t="str">
        <f t="shared" si="113"/>
        <v>09</v>
      </c>
      <c r="F859" t="str">
        <f>"013"</f>
        <v>013</v>
      </c>
      <c r="G859" t="str">
        <f>""</f>
        <v/>
      </c>
      <c r="H859" t="s">
        <v>0</v>
      </c>
      <c r="I859" t="s">
        <v>1521</v>
      </c>
      <c r="J859" t="s">
        <v>4672</v>
      </c>
      <c r="K859" t="str">
        <f>"11593"</f>
        <v>11593</v>
      </c>
    </row>
    <row r="860" spans="1:11" customFormat="1" x14ac:dyDescent="0.25">
      <c r="A860" t="str">
        <f t="shared" si="112"/>
        <v>11</v>
      </c>
      <c r="B860" t="s">
        <v>237</v>
      </c>
      <c r="C860" t="str">
        <f t="shared" si="114"/>
        <v>020</v>
      </c>
      <c r="D860" t="s">
        <v>257</v>
      </c>
      <c r="E860" t="str">
        <f t="shared" si="113"/>
        <v>09</v>
      </c>
      <c r="F860" t="str">
        <f>"014"</f>
        <v>014</v>
      </c>
      <c r="G860" t="str">
        <f>""</f>
        <v/>
      </c>
      <c r="H860" t="s">
        <v>1</v>
      </c>
      <c r="I860" t="s">
        <v>1519</v>
      </c>
      <c r="J860" t="s">
        <v>4670</v>
      </c>
      <c r="K860" t="str">
        <f>"11570"</f>
        <v>11570</v>
      </c>
    </row>
    <row r="861" spans="1:11" customFormat="1" x14ac:dyDescent="0.25">
      <c r="A861" t="str">
        <f t="shared" si="112"/>
        <v>11</v>
      </c>
      <c r="B861" t="s">
        <v>237</v>
      </c>
      <c r="C861" t="str">
        <f t="shared" si="114"/>
        <v>020</v>
      </c>
      <c r="D861" t="s">
        <v>257</v>
      </c>
      <c r="E861" t="str">
        <f t="shared" si="113"/>
        <v>09</v>
      </c>
      <c r="F861" t="str">
        <f>"014"</f>
        <v>014</v>
      </c>
      <c r="G861" t="str">
        <f>""</f>
        <v/>
      </c>
      <c r="H861" t="s">
        <v>0</v>
      </c>
      <c r="I861" t="s">
        <v>1519</v>
      </c>
      <c r="J861" t="s">
        <v>4670</v>
      </c>
      <c r="K861" t="str">
        <f>"11570"</f>
        <v>11570</v>
      </c>
    </row>
    <row r="862" spans="1:11" customFormat="1" x14ac:dyDescent="0.25">
      <c r="A862" t="str">
        <f t="shared" si="112"/>
        <v>11</v>
      </c>
      <c r="B862" t="s">
        <v>237</v>
      </c>
      <c r="C862" t="str">
        <f t="shared" si="114"/>
        <v>020</v>
      </c>
      <c r="D862" t="s">
        <v>257</v>
      </c>
      <c r="E862" t="str">
        <f t="shared" ref="E862:E867" si="115">"10"</f>
        <v>10</v>
      </c>
      <c r="F862" t="str">
        <f>"001"</f>
        <v>001</v>
      </c>
      <c r="G862" t="str">
        <f>""</f>
        <v/>
      </c>
      <c r="H862" t="s">
        <v>3</v>
      </c>
      <c r="I862" t="s">
        <v>1522</v>
      </c>
      <c r="J862" t="s">
        <v>4673</v>
      </c>
      <c r="K862" t="str">
        <f>"11400"</f>
        <v>11400</v>
      </c>
    </row>
    <row r="863" spans="1:11" customFormat="1" x14ac:dyDescent="0.25">
      <c r="A863" t="str">
        <f t="shared" si="112"/>
        <v>11</v>
      </c>
      <c r="B863" t="s">
        <v>237</v>
      </c>
      <c r="C863" t="str">
        <f t="shared" si="114"/>
        <v>020</v>
      </c>
      <c r="D863" t="s">
        <v>257</v>
      </c>
      <c r="E863" t="str">
        <f t="shared" si="115"/>
        <v>10</v>
      </c>
      <c r="F863" t="str">
        <f>"002"</f>
        <v>002</v>
      </c>
      <c r="G863" t="str">
        <f>""</f>
        <v/>
      </c>
      <c r="H863" t="s">
        <v>3</v>
      </c>
      <c r="I863" t="s">
        <v>1523</v>
      </c>
      <c r="J863" t="s">
        <v>4674</v>
      </c>
      <c r="K863" t="str">
        <f>"11595"</f>
        <v>11595</v>
      </c>
    </row>
    <row r="864" spans="1:11" customFormat="1" x14ac:dyDescent="0.25">
      <c r="A864" t="str">
        <f t="shared" si="112"/>
        <v>11</v>
      </c>
      <c r="B864" t="s">
        <v>237</v>
      </c>
      <c r="C864" t="str">
        <f t="shared" si="114"/>
        <v>020</v>
      </c>
      <c r="D864" t="s">
        <v>257</v>
      </c>
      <c r="E864" t="str">
        <f t="shared" si="115"/>
        <v>10</v>
      </c>
      <c r="F864" t="str">
        <f>"003"</f>
        <v>003</v>
      </c>
      <c r="G864" t="str">
        <f>""</f>
        <v/>
      </c>
      <c r="H864" t="s">
        <v>1</v>
      </c>
      <c r="I864" t="s">
        <v>1524</v>
      </c>
      <c r="J864" t="s">
        <v>4675</v>
      </c>
      <c r="K864" t="str">
        <f>"11595"</f>
        <v>11595</v>
      </c>
    </row>
    <row r="865" spans="1:11" customFormat="1" x14ac:dyDescent="0.25">
      <c r="A865" t="str">
        <f t="shared" si="112"/>
        <v>11</v>
      </c>
      <c r="B865" t="s">
        <v>237</v>
      </c>
      <c r="C865" t="str">
        <f t="shared" si="114"/>
        <v>020</v>
      </c>
      <c r="D865" t="s">
        <v>257</v>
      </c>
      <c r="E865" t="str">
        <f t="shared" si="115"/>
        <v>10</v>
      </c>
      <c r="F865" t="str">
        <f>"003"</f>
        <v>003</v>
      </c>
      <c r="G865" t="str">
        <f>""</f>
        <v/>
      </c>
      <c r="H865" t="s">
        <v>0</v>
      </c>
      <c r="I865" t="s">
        <v>1524</v>
      </c>
      <c r="J865" t="s">
        <v>4675</v>
      </c>
      <c r="K865" t="str">
        <f>"11595"</f>
        <v>11595</v>
      </c>
    </row>
    <row r="866" spans="1:11" customFormat="1" x14ac:dyDescent="0.25">
      <c r="A866" t="str">
        <f t="shared" si="112"/>
        <v>11</v>
      </c>
      <c r="B866" t="s">
        <v>237</v>
      </c>
      <c r="C866" t="str">
        <f t="shared" si="114"/>
        <v>020</v>
      </c>
      <c r="D866" t="s">
        <v>257</v>
      </c>
      <c r="E866" t="str">
        <f t="shared" si="115"/>
        <v>10</v>
      </c>
      <c r="F866" t="str">
        <f>"004"</f>
        <v>004</v>
      </c>
      <c r="G866" t="str">
        <f>"01"</f>
        <v>01</v>
      </c>
      <c r="H866" t="s">
        <v>1</v>
      </c>
      <c r="I866" t="s">
        <v>1525</v>
      </c>
      <c r="J866" t="s">
        <v>4676</v>
      </c>
      <c r="K866" t="str">
        <f>"11579"</f>
        <v>11579</v>
      </c>
    </row>
    <row r="867" spans="1:11" customFormat="1" x14ac:dyDescent="0.25">
      <c r="A867" t="str">
        <f t="shared" si="112"/>
        <v>11</v>
      </c>
      <c r="B867" t="s">
        <v>237</v>
      </c>
      <c r="C867" t="str">
        <f t="shared" si="114"/>
        <v>020</v>
      </c>
      <c r="D867" t="s">
        <v>257</v>
      </c>
      <c r="E867" t="str">
        <f t="shared" si="115"/>
        <v>10</v>
      </c>
      <c r="F867" t="str">
        <f>"004"</f>
        <v>004</v>
      </c>
      <c r="G867" t="str">
        <f>"02"</f>
        <v>02</v>
      </c>
      <c r="H867" t="s">
        <v>0</v>
      </c>
      <c r="I867" t="s">
        <v>1526</v>
      </c>
      <c r="J867" t="s">
        <v>4677</v>
      </c>
      <c r="K867" t="str">
        <f>"11579"</f>
        <v>11579</v>
      </c>
    </row>
    <row r="868" spans="1:11" customFormat="1" x14ac:dyDescent="0.25">
      <c r="A868" t="str">
        <f t="shared" si="112"/>
        <v>11</v>
      </c>
      <c r="B868" t="s">
        <v>237</v>
      </c>
      <c r="C868" t="str">
        <f t="shared" ref="C868:C874" si="116">"021"</f>
        <v>021</v>
      </c>
      <c r="D868" t="s">
        <v>258</v>
      </c>
      <c r="E868" t="str">
        <f>"01"</f>
        <v>01</v>
      </c>
      <c r="F868" t="str">
        <f>"001"</f>
        <v>001</v>
      </c>
      <c r="G868" t="str">
        <f>""</f>
        <v/>
      </c>
      <c r="H868" t="s">
        <v>1</v>
      </c>
      <c r="I868" t="s">
        <v>1527</v>
      </c>
      <c r="J868" t="s">
        <v>4678</v>
      </c>
      <c r="K868" t="str">
        <f>"11330"</f>
        <v>11330</v>
      </c>
    </row>
    <row r="869" spans="1:11" customFormat="1" x14ac:dyDescent="0.25">
      <c r="A869" t="str">
        <f t="shared" si="112"/>
        <v>11</v>
      </c>
      <c r="B869" t="s">
        <v>237</v>
      </c>
      <c r="C869" t="str">
        <f t="shared" si="116"/>
        <v>021</v>
      </c>
      <c r="D869" t="s">
        <v>258</v>
      </c>
      <c r="E869" t="str">
        <f>"01"</f>
        <v>01</v>
      </c>
      <c r="F869" t="str">
        <f>"001"</f>
        <v>001</v>
      </c>
      <c r="G869" t="str">
        <f>""</f>
        <v/>
      </c>
      <c r="H869" t="s">
        <v>0</v>
      </c>
      <c r="I869" t="s">
        <v>1527</v>
      </c>
      <c r="J869" t="s">
        <v>4678</v>
      </c>
      <c r="K869" t="str">
        <f>"11330"</f>
        <v>11330</v>
      </c>
    </row>
    <row r="870" spans="1:11" customFormat="1" x14ac:dyDescent="0.25">
      <c r="A870" t="str">
        <f t="shared" si="112"/>
        <v>11</v>
      </c>
      <c r="B870" t="s">
        <v>237</v>
      </c>
      <c r="C870" t="str">
        <f t="shared" si="116"/>
        <v>021</v>
      </c>
      <c r="D870" t="s">
        <v>258</v>
      </c>
      <c r="E870" t="str">
        <f>"01"</f>
        <v>01</v>
      </c>
      <c r="F870" t="str">
        <f>"002"</f>
        <v>002</v>
      </c>
      <c r="G870" t="str">
        <f>""</f>
        <v/>
      </c>
      <c r="H870" t="s">
        <v>3</v>
      </c>
      <c r="I870" t="s">
        <v>23</v>
      </c>
      <c r="J870" t="s">
        <v>4679</v>
      </c>
      <c r="K870" t="str">
        <f>"11330"</f>
        <v>11330</v>
      </c>
    </row>
    <row r="871" spans="1:11" customFormat="1" x14ac:dyDescent="0.25">
      <c r="A871" t="str">
        <f t="shared" si="112"/>
        <v>11</v>
      </c>
      <c r="B871" t="s">
        <v>237</v>
      </c>
      <c r="C871" t="str">
        <f t="shared" si="116"/>
        <v>021</v>
      </c>
      <c r="D871" t="s">
        <v>258</v>
      </c>
      <c r="E871" t="str">
        <f>"02"</f>
        <v>02</v>
      </c>
      <c r="F871" t="str">
        <f t="shared" ref="F871:F876" si="117">"001"</f>
        <v>001</v>
      </c>
      <c r="G871" t="str">
        <f>""</f>
        <v/>
      </c>
      <c r="H871" t="s">
        <v>1</v>
      </c>
      <c r="I871" t="s">
        <v>1528</v>
      </c>
      <c r="J871" t="s">
        <v>4680</v>
      </c>
      <c r="K871" t="str">
        <f>"11339"</f>
        <v>11339</v>
      </c>
    </row>
    <row r="872" spans="1:11" customFormat="1" x14ac:dyDescent="0.25">
      <c r="A872" t="str">
        <f t="shared" si="112"/>
        <v>11</v>
      </c>
      <c r="B872" t="s">
        <v>237</v>
      </c>
      <c r="C872" t="str">
        <f t="shared" si="116"/>
        <v>021</v>
      </c>
      <c r="D872" t="s">
        <v>258</v>
      </c>
      <c r="E872" t="str">
        <f>"02"</f>
        <v>02</v>
      </c>
      <c r="F872" t="str">
        <f t="shared" si="117"/>
        <v>001</v>
      </c>
      <c r="G872" t="str">
        <f>""</f>
        <v/>
      </c>
      <c r="H872" t="s">
        <v>0</v>
      </c>
      <c r="I872" t="s">
        <v>1528</v>
      </c>
      <c r="J872" t="s">
        <v>4680</v>
      </c>
      <c r="K872" t="str">
        <f>"11339"</f>
        <v>11339</v>
      </c>
    </row>
    <row r="873" spans="1:11" customFormat="1" x14ac:dyDescent="0.25">
      <c r="A873" t="str">
        <f t="shared" si="112"/>
        <v>11</v>
      </c>
      <c r="B873" t="s">
        <v>237</v>
      </c>
      <c r="C873" t="str">
        <f t="shared" si="116"/>
        <v>021</v>
      </c>
      <c r="D873" t="s">
        <v>258</v>
      </c>
      <c r="E873" t="str">
        <f>"03"</f>
        <v>03</v>
      </c>
      <c r="F873" t="str">
        <f t="shared" si="117"/>
        <v>001</v>
      </c>
      <c r="G873" t="str">
        <f>""</f>
        <v/>
      </c>
      <c r="H873" t="s">
        <v>1</v>
      </c>
      <c r="I873" t="s">
        <v>23</v>
      </c>
      <c r="J873" t="s">
        <v>4681</v>
      </c>
      <c r="K873" t="str">
        <f>"11320"</f>
        <v>11320</v>
      </c>
    </row>
    <row r="874" spans="1:11" customFormat="1" x14ac:dyDescent="0.25">
      <c r="A874" t="str">
        <f t="shared" si="112"/>
        <v>11</v>
      </c>
      <c r="B874" t="s">
        <v>237</v>
      </c>
      <c r="C874" t="str">
        <f t="shared" si="116"/>
        <v>021</v>
      </c>
      <c r="D874" t="s">
        <v>258</v>
      </c>
      <c r="E874" t="str">
        <f>"03"</f>
        <v>03</v>
      </c>
      <c r="F874" t="str">
        <f t="shared" si="117"/>
        <v>001</v>
      </c>
      <c r="G874" t="str">
        <f>""</f>
        <v/>
      </c>
      <c r="H874" t="s">
        <v>0</v>
      </c>
      <c r="I874" t="s">
        <v>23</v>
      </c>
      <c r="J874" t="s">
        <v>4681</v>
      </c>
      <c r="K874" t="str">
        <f>"11320"</f>
        <v>11320</v>
      </c>
    </row>
    <row r="875" spans="1:11" customFormat="1" x14ac:dyDescent="0.25">
      <c r="A875" t="str">
        <f t="shared" si="112"/>
        <v>11</v>
      </c>
      <c r="B875" t="s">
        <v>237</v>
      </c>
      <c r="C875" t="str">
        <f t="shared" ref="C875:C938" si="118">"022"</f>
        <v>022</v>
      </c>
      <c r="D875" t="s">
        <v>259</v>
      </c>
      <c r="E875" t="str">
        <f t="shared" ref="E875:E885" si="119">"01"</f>
        <v>01</v>
      </c>
      <c r="F875" t="str">
        <f t="shared" si="117"/>
        <v>001</v>
      </c>
      <c r="G875" t="str">
        <f>""</f>
        <v/>
      </c>
      <c r="H875" t="s">
        <v>1</v>
      </c>
      <c r="I875" t="s">
        <v>1529</v>
      </c>
      <c r="J875" t="s">
        <v>4682</v>
      </c>
      <c r="K875" t="str">
        <f t="shared" ref="K875:K938" si="120">"11300"</f>
        <v>11300</v>
      </c>
    </row>
    <row r="876" spans="1:11" customFormat="1" x14ac:dyDescent="0.25">
      <c r="A876" t="str">
        <f t="shared" si="112"/>
        <v>11</v>
      </c>
      <c r="B876" t="s">
        <v>237</v>
      </c>
      <c r="C876" t="str">
        <f t="shared" si="118"/>
        <v>022</v>
      </c>
      <c r="D876" t="s">
        <v>259</v>
      </c>
      <c r="E876" t="str">
        <f t="shared" si="119"/>
        <v>01</v>
      </c>
      <c r="F876" t="str">
        <f t="shared" si="117"/>
        <v>001</v>
      </c>
      <c r="G876" t="str">
        <f>""</f>
        <v/>
      </c>
      <c r="H876" t="s">
        <v>0</v>
      </c>
      <c r="I876" t="s">
        <v>1529</v>
      </c>
      <c r="J876" t="s">
        <v>4682</v>
      </c>
      <c r="K876" t="str">
        <f t="shared" si="120"/>
        <v>11300</v>
      </c>
    </row>
    <row r="877" spans="1:11" customFormat="1" x14ac:dyDescent="0.25">
      <c r="A877" t="str">
        <f t="shared" si="112"/>
        <v>11</v>
      </c>
      <c r="B877" t="s">
        <v>237</v>
      </c>
      <c r="C877" t="str">
        <f t="shared" si="118"/>
        <v>022</v>
      </c>
      <c r="D877" t="s">
        <v>259</v>
      </c>
      <c r="E877" t="str">
        <f t="shared" si="119"/>
        <v>01</v>
      </c>
      <c r="F877" t="str">
        <f>"002"</f>
        <v>002</v>
      </c>
      <c r="G877" t="str">
        <f>""</f>
        <v/>
      </c>
      <c r="H877" t="s">
        <v>1</v>
      </c>
      <c r="I877" t="s">
        <v>1529</v>
      </c>
      <c r="J877" t="s">
        <v>4682</v>
      </c>
      <c r="K877" t="str">
        <f t="shared" si="120"/>
        <v>11300</v>
      </c>
    </row>
    <row r="878" spans="1:11" customFormat="1" x14ac:dyDescent="0.25">
      <c r="A878" t="str">
        <f t="shared" si="112"/>
        <v>11</v>
      </c>
      <c r="B878" t="s">
        <v>237</v>
      </c>
      <c r="C878" t="str">
        <f t="shared" si="118"/>
        <v>022</v>
      </c>
      <c r="D878" t="s">
        <v>259</v>
      </c>
      <c r="E878" t="str">
        <f t="shared" si="119"/>
        <v>01</v>
      </c>
      <c r="F878" t="str">
        <f>"002"</f>
        <v>002</v>
      </c>
      <c r="G878" t="str">
        <f>""</f>
        <v/>
      </c>
      <c r="H878" t="s">
        <v>0</v>
      </c>
      <c r="I878" t="s">
        <v>1529</v>
      </c>
      <c r="J878" t="s">
        <v>4682</v>
      </c>
      <c r="K878" t="str">
        <f t="shared" si="120"/>
        <v>11300</v>
      </c>
    </row>
    <row r="879" spans="1:11" customFormat="1" x14ac:dyDescent="0.25">
      <c r="A879" t="str">
        <f t="shared" si="112"/>
        <v>11</v>
      </c>
      <c r="B879" t="s">
        <v>237</v>
      </c>
      <c r="C879" t="str">
        <f t="shared" si="118"/>
        <v>022</v>
      </c>
      <c r="D879" t="s">
        <v>259</v>
      </c>
      <c r="E879" t="str">
        <f t="shared" si="119"/>
        <v>01</v>
      </c>
      <c r="F879" t="str">
        <f>"003"</f>
        <v>003</v>
      </c>
      <c r="G879" t="str">
        <f>""</f>
        <v/>
      </c>
      <c r="H879" t="s">
        <v>3</v>
      </c>
      <c r="I879" t="s">
        <v>1529</v>
      </c>
      <c r="J879" t="s">
        <v>4682</v>
      </c>
      <c r="K879" t="str">
        <f t="shared" si="120"/>
        <v>11300</v>
      </c>
    </row>
    <row r="880" spans="1:11" customFormat="1" x14ac:dyDescent="0.25">
      <c r="A880" t="str">
        <f t="shared" si="112"/>
        <v>11</v>
      </c>
      <c r="B880" t="s">
        <v>237</v>
      </c>
      <c r="C880" t="str">
        <f t="shared" si="118"/>
        <v>022</v>
      </c>
      <c r="D880" t="s">
        <v>259</v>
      </c>
      <c r="E880" t="str">
        <f t="shared" si="119"/>
        <v>01</v>
      </c>
      <c r="F880" t="str">
        <f>"004"</f>
        <v>004</v>
      </c>
      <c r="G880" t="str">
        <f>""</f>
        <v/>
      </c>
      <c r="H880" t="s">
        <v>1</v>
      </c>
      <c r="I880" t="s">
        <v>1320</v>
      </c>
      <c r="J880" t="s">
        <v>4683</v>
      </c>
      <c r="K880" t="str">
        <f t="shared" si="120"/>
        <v>11300</v>
      </c>
    </row>
    <row r="881" spans="1:11" customFormat="1" x14ac:dyDescent="0.25">
      <c r="A881" t="str">
        <f t="shared" si="112"/>
        <v>11</v>
      </c>
      <c r="B881" t="s">
        <v>237</v>
      </c>
      <c r="C881" t="str">
        <f t="shared" si="118"/>
        <v>022</v>
      </c>
      <c r="D881" t="s">
        <v>259</v>
      </c>
      <c r="E881" t="str">
        <f t="shared" si="119"/>
        <v>01</v>
      </c>
      <c r="F881" t="str">
        <f>"004"</f>
        <v>004</v>
      </c>
      <c r="G881" t="str">
        <f>""</f>
        <v/>
      </c>
      <c r="H881" t="s">
        <v>0</v>
      </c>
      <c r="I881" t="s">
        <v>1320</v>
      </c>
      <c r="J881" t="s">
        <v>4683</v>
      </c>
      <c r="K881" t="str">
        <f t="shared" si="120"/>
        <v>11300</v>
      </c>
    </row>
    <row r="882" spans="1:11" customFormat="1" x14ac:dyDescent="0.25">
      <c r="A882" t="str">
        <f t="shared" si="112"/>
        <v>11</v>
      </c>
      <c r="B882" t="s">
        <v>237</v>
      </c>
      <c r="C882" t="str">
        <f t="shared" si="118"/>
        <v>022</v>
      </c>
      <c r="D882" t="s">
        <v>259</v>
      </c>
      <c r="E882" t="str">
        <f t="shared" si="119"/>
        <v>01</v>
      </c>
      <c r="F882" t="str">
        <f>"005"</f>
        <v>005</v>
      </c>
      <c r="G882" t="str">
        <f>""</f>
        <v/>
      </c>
      <c r="H882" t="s">
        <v>1</v>
      </c>
      <c r="I882" t="s">
        <v>1320</v>
      </c>
      <c r="J882" t="s">
        <v>4683</v>
      </c>
      <c r="K882" t="str">
        <f t="shared" si="120"/>
        <v>11300</v>
      </c>
    </row>
    <row r="883" spans="1:11" customFormat="1" x14ac:dyDescent="0.25">
      <c r="A883" t="str">
        <f t="shared" si="112"/>
        <v>11</v>
      </c>
      <c r="B883" t="s">
        <v>237</v>
      </c>
      <c r="C883" t="str">
        <f t="shared" si="118"/>
        <v>022</v>
      </c>
      <c r="D883" t="s">
        <v>259</v>
      </c>
      <c r="E883" t="str">
        <f t="shared" si="119"/>
        <v>01</v>
      </c>
      <c r="F883" t="str">
        <f>"005"</f>
        <v>005</v>
      </c>
      <c r="G883" t="str">
        <f>""</f>
        <v/>
      </c>
      <c r="H883" t="s">
        <v>0</v>
      </c>
      <c r="I883" t="s">
        <v>1320</v>
      </c>
      <c r="J883" t="s">
        <v>4683</v>
      </c>
      <c r="K883" t="str">
        <f t="shared" si="120"/>
        <v>11300</v>
      </c>
    </row>
    <row r="884" spans="1:11" customFormat="1" x14ac:dyDescent="0.25">
      <c r="A884" t="str">
        <f t="shared" si="112"/>
        <v>11</v>
      </c>
      <c r="B884" t="s">
        <v>237</v>
      </c>
      <c r="C884" t="str">
        <f t="shared" si="118"/>
        <v>022</v>
      </c>
      <c r="D884" t="s">
        <v>259</v>
      </c>
      <c r="E884" t="str">
        <f t="shared" si="119"/>
        <v>01</v>
      </c>
      <c r="F884" t="str">
        <f>"006"</f>
        <v>006</v>
      </c>
      <c r="G884" t="str">
        <f>""</f>
        <v/>
      </c>
      <c r="H884" t="s">
        <v>1</v>
      </c>
      <c r="I884" t="s">
        <v>1320</v>
      </c>
      <c r="J884" t="s">
        <v>4683</v>
      </c>
      <c r="K884" t="str">
        <f t="shared" si="120"/>
        <v>11300</v>
      </c>
    </row>
    <row r="885" spans="1:11" customFormat="1" x14ac:dyDescent="0.25">
      <c r="A885" t="str">
        <f t="shared" si="112"/>
        <v>11</v>
      </c>
      <c r="B885" t="s">
        <v>237</v>
      </c>
      <c r="C885" t="str">
        <f t="shared" si="118"/>
        <v>022</v>
      </c>
      <c r="D885" t="s">
        <v>259</v>
      </c>
      <c r="E885" t="str">
        <f t="shared" si="119"/>
        <v>01</v>
      </c>
      <c r="F885" t="str">
        <f>"006"</f>
        <v>006</v>
      </c>
      <c r="G885" t="str">
        <f>""</f>
        <v/>
      </c>
      <c r="H885" t="s">
        <v>0</v>
      </c>
      <c r="I885" t="s">
        <v>1320</v>
      </c>
      <c r="J885" t="s">
        <v>4683</v>
      </c>
      <c r="K885" t="str">
        <f t="shared" si="120"/>
        <v>11300</v>
      </c>
    </row>
    <row r="886" spans="1:11" customFormat="1" x14ac:dyDescent="0.25">
      <c r="A886" t="str">
        <f t="shared" si="112"/>
        <v>11</v>
      </c>
      <c r="B886" t="s">
        <v>237</v>
      </c>
      <c r="C886" t="str">
        <f t="shared" si="118"/>
        <v>022</v>
      </c>
      <c r="D886" t="s">
        <v>259</v>
      </c>
      <c r="E886" t="str">
        <f t="shared" ref="E886:E897" si="121">"02"</f>
        <v>02</v>
      </c>
      <c r="F886" t="str">
        <f>"001"</f>
        <v>001</v>
      </c>
      <c r="G886" t="str">
        <f>""</f>
        <v/>
      </c>
      <c r="H886" t="s">
        <v>1</v>
      </c>
      <c r="I886" t="s">
        <v>1530</v>
      </c>
      <c r="J886" t="s">
        <v>4684</v>
      </c>
      <c r="K886" t="str">
        <f t="shared" si="120"/>
        <v>11300</v>
      </c>
    </row>
    <row r="887" spans="1:11" customFormat="1" x14ac:dyDescent="0.25">
      <c r="A887" t="str">
        <f t="shared" si="112"/>
        <v>11</v>
      </c>
      <c r="B887" t="s">
        <v>237</v>
      </c>
      <c r="C887" t="str">
        <f t="shared" si="118"/>
        <v>022</v>
      </c>
      <c r="D887" t="s">
        <v>259</v>
      </c>
      <c r="E887" t="str">
        <f t="shared" si="121"/>
        <v>02</v>
      </c>
      <c r="F887" t="str">
        <f>"001"</f>
        <v>001</v>
      </c>
      <c r="G887" t="str">
        <f>""</f>
        <v/>
      </c>
      <c r="H887" t="s">
        <v>0</v>
      </c>
      <c r="I887" t="s">
        <v>1530</v>
      </c>
      <c r="J887" t="s">
        <v>4684</v>
      </c>
      <c r="K887" t="str">
        <f t="shared" si="120"/>
        <v>11300</v>
      </c>
    </row>
    <row r="888" spans="1:11" customFormat="1" x14ac:dyDescent="0.25">
      <c r="A888" t="str">
        <f t="shared" si="112"/>
        <v>11</v>
      </c>
      <c r="B888" t="s">
        <v>237</v>
      </c>
      <c r="C888" t="str">
        <f t="shared" si="118"/>
        <v>022</v>
      </c>
      <c r="D888" t="s">
        <v>259</v>
      </c>
      <c r="E888" t="str">
        <f t="shared" si="121"/>
        <v>02</v>
      </c>
      <c r="F888" t="str">
        <f>"002"</f>
        <v>002</v>
      </c>
      <c r="G888" t="str">
        <f>""</f>
        <v/>
      </c>
      <c r="H888" t="s">
        <v>1</v>
      </c>
      <c r="I888" t="s">
        <v>1531</v>
      </c>
      <c r="J888" t="s">
        <v>4685</v>
      </c>
      <c r="K888" t="str">
        <f t="shared" si="120"/>
        <v>11300</v>
      </c>
    </row>
    <row r="889" spans="1:11" customFormat="1" x14ac:dyDescent="0.25">
      <c r="A889" t="str">
        <f t="shared" si="112"/>
        <v>11</v>
      </c>
      <c r="B889" t="s">
        <v>237</v>
      </c>
      <c r="C889" t="str">
        <f t="shared" si="118"/>
        <v>022</v>
      </c>
      <c r="D889" t="s">
        <v>259</v>
      </c>
      <c r="E889" t="str">
        <f t="shared" si="121"/>
        <v>02</v>
      </c>
      <c r="F889" t="str">
        <f>"002"</f>
        <v>002</v>
      </c>
      <c r="G889" t="str">
        <f>""</f>
        <v/>
      </c>
      <c r="H889" t="s">
        <v>0</v>
      </c>
      <c r="I889" t="s">
        <v>1531</v>
      </c>
      <c r="J889" t="s">
        <v>4685</v>
      </c>
      <c r="K889" t="str">
        <f t="shared" si="120"/>
        <v>11300</v>
      </c>
    </row>
    <row r="890" spans="1:11" customFormat="1" x14ac:dyDescent="0.25">
      <c r="A890" t="str">
        <f t="shared" si="112"/>
        <v>11</v>
      </c>
      <c r="B890" t="s">
        <v>237</v>
      </c>
      <c r="C890" t="str">
        <f t="shared" si="118"/>
        <v>022</v>
      </c>
      <c r="D890" t="s">
        <v>259</v>
      </c>
      <c r="E890" t="str">
        <f t="shared" si="121"/>
        <v>02</v>
      </c>
      <c r="F890" t="str">
        <f>"003"</f>
        <v>003</v>
      </c>
      <c r="G890" t="str">
        <f>""</f>
        <v/>
      </c>
      <c r="H890" t="s">
        <v>3</v>
      </c>
      <c r="I890" t="s">
        <v>1531</v>
      </c>
      <c r="J890" t="s">
        <v>4685</v>
      </c>
      <c r="K890" t="str">
        <f t="shared" si="120"/>
        <v>11300</v>
      </c>
    </row>
    <row r="891" spans="1:11" customFormat="1" x14ac:dyDescent="0.25">
      <c r="A891" t="str">
        <f t="shared" si="112"/>
        <v>11</v>
      </c>
      <c r="B891" t="s">
        <v>237</v>
      </c>
      <c r="C891" t="str">
        <f t="shared" si="118"/>
        <v>022</v>
      </c>
      <c r="D891" t="s">
        <v>259</v>
      </c>
      <c r="E891" t="str">
        <f t="shared" si="121"/>
        <v>02</v>
      </c>
      <c r="F891" t="str">
        <f>"004"</f>
        <v>004</v>
      </c>
      <c r="G891" t="str">
        <f>""</f>
        <v/>
      </c>
      <c r="H891" t="s">
        <v>3</v>
      </c>
      <c r="I891" t="s">
        <v>1531</v>
      </c>
      <c r="J891" t="s">
        <v>4685</v>
      </c>
      <c r="K891" t="str">
        <f t="shared" si="120"/>
        <v>11300</v>
      </c>
    </row>
    <row r="892" spans="1:11" customFormat="1" x14ac:dyDescent="0.25">
      <c r="A892" t="str">
        <f t="shared" si="112"/>
        <v>11</v>
      </c>
      <c r="B892" t="s">
        <v>237</v>
      </c>
      <c r="C892" t="str">
        <f t="shared" si="118"/>
        <v>022</v>
      </c>
      <c r="D892" t="s">
        <v>259</v>
      </c>
      <c r="E892" t="str">
        <f t="shared" si="121"/>
        <v>02</v>
      </c>
      <c r="F892" t="str">
        <f>"005"</f>
        <v>005</v>
      </c>
      <c r="G892" t="str">
        <f>""</f>
        <v/>
      </c>
      <c r="H892" t="s">
        <v>1</v>
      </c>
      <c r="I892" t="s">
        <v>1532</v>
      </c>
      <c r="J892" t="s">
        <v>4686</v>
      </c>
      <c r="K892" t="str">
        <f t="shared" si="120"/>
        <v>11300</v>
      </c>
    </row>
    <row r="893" spans="1:11" customFormat="1" x14ac:dyDescent="0.25">
      <c r="A893" t="str">
        <f t="shared" si="112"/>
        <v>11</v>
      </c>
      <c r="B893" t="s">
        <v>237</v>
      </c>
      <c r="C893" t="str">
        <f t="shared" si="118"/>
        <v>022</v>
      </c>
      <c r="D893" t="s">
        <v>259</v>
      </c>
      <c r="E893" t="str">
        <f t="shared" si="121"/>
        <v>02</v>
      </c>
      <c r="F893" t="str">
        <f>"005"</f>
        <v>005</v>
      </c>
      <c r="G893" t="str">
        <f>""</f>
        <v/>
      </c>
      <c r="H893" t="s">
        <v>0</v>
      </c>
      <c r="I893" t="s">
        <v>1532</v>
      </c>
      <c r="J893" t="s">
        <v>4686</v>
      </c>
      <c r="K893" t="str">
        <f t="shared" si="120"/>
        <v>11300</v>
      </c>
    </row>
    <row r="894" spans="1:11" customFormat="1" x14ac:dyDescent="0.25">
      <c r="A894" t="str">
        <f t="shared" si="112"/>
        <v>11</v>
      </c>
      <c r="B894" t="s">
        <v>237</v>
      </c>
      <c r="C894" t="str">
        <f t="shared" si="118"/>
        <v>022</v>
      </c>
      <c r="D894" t="s">
        <v>259</v>
      </c>
      <c r="E894" t="str">
        <f t="shared" si="121"/>
        <v>02</v>
      </c>
      <c r="F894" t="str">
        <f>"006"</f>
        <v>006</v>
      </c>
      <c r="G894" t="str">
        <f>""</f>
        <v/>
      </c>
      <c r="H894" t="s">
        <v>1</v>
      </c>
      <c r="I894" t="s">
        <v>1532</v>
      </c>
      <c r="J894" t="s">
        <v>4686</v>
      </c>
      <c r="K894" t="str">
        <f t="shared" si="120"/>
        <v>11300</v>
      </c>
    </row>
    <row r="895" spans="1:11" customFormat="1" x14ac:dyDescent="0.25">
      <c r="A895" t="str">
        <f t="shared" si="112"/>
        <v>11</v>
      </c>
      <c r="B895" t="s">
        <v>237</v>
      </c>
      <c r="C895" t="str">
        <f t="shared" si="118"/>
        <v>022</v>
      </c>
      <c r="D895" t="s">
        <v>259</v>
      </c>
      <c r="E895" t="str">
        <f t="shared" si="121"/>
        <v>02</v>
      </c>
      <c r="F895" t="str">
        <f>"006"</f>
        <v>006</v>
      </c>
      <c r="G895" t="str">
        <f>""</f>
        <v/>
      </c>
      <c r="H895" t="s">
        <v>0</v>
      </c>
      <c r="I895" t="s">
        <v>1532</v>
      </c>
      <c r="J895" t="s">
        <v>4686</v>
      </c>
      <c r="K895" t="str">
        <f t="shared" si="120"/>
        <v>11300</v>
      </c>
    </row>
    <row r="896" spans="1:11" customFormat="1" x14ac:dyDescent="0.25">
      <c r="A896" t="str">
        <f t="shared" si="112"/>
        <v>11</v>
      </c>
      <c r="B896" t="s">
        <v>237</v>
      </c>
      <c r="C896" t="str">
        <f t="shared" si="118"/>
        <v>022</v>
      </c>
      <c r="D896" t="s">
        <v>259</v>
      </c>
      <c r="E896" t="str">
        <f t="shared" si="121"/>
        <v>02</v>
      </c>
      <c r="F896" t="str">
        <f>"007"</f>
        <v>007</v>
      </c>
      <c r="G896" t="str">
        <f>""</f>
        <v/>
      </c>
      <c r="H896" t="s">
        <v>1</v>
      </c>
      <c r="I896" t="s">
        <v>1532</v>
      </c>
      <c r="J896" t="s">
        <v>4686</v>
      </c>
      <c r="K896" t="str">
        <f t="shared" si="120"/>
        <v>11300</v>
      </c>
    </row>
    <row r="897" spans="1:11" customFormat="1" x14ac:dyDescent="0.25">
      <c r="A897" t="str">
        <f t="shared" si="112"/>
        <v>11</v>
      </c>
      <c r="B897" t="s">
        <v>237</v>
      </c>
      <c r="C897" t="str">
        <f t="shared" si="118"/>
        <v>022</v>
      </c>
      <c r="D897" t="s">
        <v>259</v>
      </c>
      <c r="E897" t="str">
        <f t="shared" si="121"/>
        <v>02</v>
      </c>
      <c r="F897" t="str">
        <f>"007"</f>
        <v>007</v>
      </c>
      <c r="G897" t="str">
        <f>""</f>
        <v/>
      </c>
      <c r="H897" t="s">
        <v>0</v>
      </c>
      <c r="I897" t="s">
        <v>1532</v>
      </c>
      <c r="J897" t="s">
        <v>4686</v>
      </c>
      <c r="K897" t="str">
        <f t="shared" si="120"/>
        <v>11300</v>
      </c>
    </row>
    <row r="898" spans="1:11" customFormat="1" x14ac:dyDescent="0.25">
      <c r="A898" t="str">
        <f t="shared" si="112"/>
        <v>11</v>
      </c>
      <c r="B898" t="s">
        <v>237</v>
      </c>
      <c r="C898" t="str">
        <f t="shared" si="118"/>
        <v>022</v>
      </c>
      <c r="D898" t="s">
        <v>259</v>
      </c>
      <c r="E898" t="str">
        <f t="shared" ref="E898:E917" si="122">"03"</f>
        <v>03</v>
      </c>
      <c r="F898" t="str">
        <f>"001"</f>
        <v>001</v>
      </c>
      <c r="G898" t="str">
        <f>""</f>
        <v/>
      </c>
      <c r="H898" t="s">
        <v>1</v>
      </c>
      <c r="I898" t="s">
        <v>1533</v>
      </c>
      <c r="J898" t="s">
        <v>4687</v>
      </c>
      <c r="K898" t="str">
        <f t="shared" si="120"/>
        <v>11300</v>
      </c>
    </row>
    <row r="899" spans="1:11" customFormat="1" x14ac:dyDescent="0.25">
      <c r="A899" t="str">
        <f t="shared" ref="A899:A962" si="123">"11"</f>
        <v>11</v>
      </c>
      <c r="B899" t="s">
        <v>237</v>
      </c>
      <c r="C899" t="str">
        <f t="shared" si="118"/>
        <v>022</v>
      </c>
      <c r="D899" t="s">
        <v>259</v>
      </c>
      <c r="E899" t="str">
        <f t="shared" si="122"/>
        <v>03</v>
      </c>
      <c r="F899" t="str">
        <f>"001"</f>
        <v>001</v>
      </c>
      <c r="G899" t="str">
        <f>""</f>
        <v/>
      </c>
      <c r="H899" t="s">
        <v>0</v>
      </c>
      <c r="I899" t="s">
        <v>1533</v>
      </c>
      <c r="J899" t="s">
        <v>4687</v>
      </c>
      <c r="K899" t="str">
        <f t="shared" si="120"/>
        <v>11300</v>
      </c>
    </row>
    <row r="900" spans="1:11" customFormat="1" x14ac:dyDescent="0.25">
      <c r="A900" t="str">
        <f t="shared" si="123"/>
        <v>11</v>
      </c>
      <c r="B900" t="s">
        <v>237</v>
      </c>
      <c r="C900" t="str">
        <f t="shared" si="118"/>
        <v>022</v>
      </c>
      <c r="D900" t="s">
        <v>259</v>
      </c>
      <c r="E900" t="str">
        <f t="shared" si="122"/>
        <v>03</v>
      </c>
      <c r="F900" t="str">
        <f>"002"</f>
        <v>002</v>
      </c>
      <c r="G900" t="str">
        <f>""</f>
        <v/>
      </c>
      <c r="H900" t="s">
        <v>3</v>
      </c>
      <c r="I900" t="s">
        <v>1533</v>
      </c>
      <c r="J900" t="s">
        <v>4687</v>
      </c>
      <c r="K900" t="str">
        <f t="shared" si="120"/>
        <v>11300</v>
      </c>
    </row>
    <row r="901" spans="1:11" customFormat="1" x14ac:dyDescent="0.25">
      <c r="A901" t="str">
        <f t="shared" si="123"/>
        <v>11</v>
      </c>
      <c r="B901" t="s">
        <v>237</v>
      </c>
      <c r="C901" t="str">
        <f t="shared" si="118"/>
        <v>022</v>
      </c>
      <c r="D901" t="s">
        <v>259</v>
      </c>
      <c r="E901" t="str">
        <f t="shared" si="122"/>
        <v>03</v>
      </c>
      <c r="F901" t="str">
        <f>"003"</f>
        <v>003</v>
      </c>
      <c r="G901" t="str">
        <f>""</f>
        <v/>
      </c>
      <c r="H901" t="s">
        <v>3</v>
      </c>
      <c r="I901" t="s">
        <v>1534</v>
      </c>
      <c r="J901" t="s">
        <v>4688</v>
      </c>
      <c r="K901" t="str">
        <f t="shared" si="120"/>
        <v>11300</v>
      </c>
    </row>
    <row r="902" spans="1:11" customFormat="1" x14ac:dyDescent="0.25">
      <c r="A902" t="str">
        <f t="shared" si="123"/>
        <v>11</v>
      </c>
      <c r="B902" t="s">
        <v>237</v>
      </c>
      <c r="C902" t="str">
        <f t="shared" si="118"/>
        <v>022</v>
      </c>
      <c r="D902" t="s">
        <v>259</v>
      </c>
      <c r="E902" t="str">
        <f t="shared" si="122"/>
        <v>03</v>
      </c>
      <c r="F902" t="str">
        <f>"004"</f>
        <v>004</v>
      </c>
      <c r="G902" t="str">
        <f>""</f>
        <v/>
      </c>
      <c r="H902" t="s">
        <v>1</v>
      </c>
      <c r="I902" t="s">
        <v>1534</v>
      </c>
      <c r="J902" t="s">
        <v>4688</v>
      </c>
      <c r="K902" t="str">
        <f t="shared" si="120"/>
        <v>11300</v>
      </c>
    </row>
    <row r="903" spans="1:11" customFormat="1" x14ac:dyDescent="0.25">
      <c r="A903" t="str">
        <f t="shared" si="123"/>
        <v>11</v>
      </c>
      <c r="B903" t="s">
        <v>237</v>
      </c>
      <c r="C903" t="str">
        <f t="shared" si="118"/>
        <v>022</v>
      </c>
      <c r="D903" t="s">
        <v>259</v>
      </c>
      <c r="E903" t="str">
        <f t="shared" si="122"/>
        <v>03</v>
      </c>
      <c r="F903" t="str">
        <f>"004"</f>
        <v>004</v>
      </c>
      <c r="G903" t="str">
        <f>""</f>
        <v/>
      </c>
      <c r="H903" t="s">
        <v>0</v>
      </c>
      <c r="I903" t="s">
        <v>1534</v>
      </c>
      <c r="J903" t="s">
        <v>4688</v>
      </c>
      <c r="K903" t="str">
        <f t="shared" si="120"/>
        <v>11300</v>
      </c>
    </row>
    <row r="904" spans="1:11" customFormat="1" x14ac:dyDescent="0.25">
      <c r="A904" t="str">
        <f t="shared" si="123"/>
        <v>11</v>
      </c>
      <c r="B904" t="s">
        <v>237</v>
      </c>
      <c r="C904" t="str">
        <f t="shared" si="118"/>
        <v>022</v>
      </c>
      <c r="D904" t="s">
        <v>259</v>
      </c>
      <c r="E904" t="str">
        <f t="shared" si="122"/>
        <v>03</v>
      </c>
      <c r="F904" t="str">
        <f>"005"</f>
        <v>005</v>
      </c>
      <c r="G904" t="str">
        <f>""</f>
        <v/>
      </c>
      <c r="H904" t="s">
        <v>3</v>
      </c>
      <c r="I904" t="s">
        <v>1533</v>
      </c>
      <c r="J904" t="s">
        <v>4687</v>
      </c>
      <c r="K904" t="str">
        <f t="shared" si="120"/>
        <v>11300</v>
      </c>
    </row>
    <row r="905" spans="1:11" customFormat="1" x14ac:dyDescent="0.25">
      <c r="A905" t="str">
        <f t="shared" si="123"/>
        <v>11</v>
      </c>
      <c r="B905" t="s">
        <v>237</v>
      </c>
      <c r="C905" t="str">
        <f t="shared" si="118"/>
        <v>022</v>
      </c>
      <c r="D905" t="s">
        <v>259</v>
      </c>
      <c r="E905" t="str">
        <f t="shared" si="122"/>
        <v>03</v>
      </c>
      <c r="F905" t="str">
        <f>"006"</f>
        <v>006</v>
      </c>
      <c r="G905" t="str">
        <f>""</f>
        <v/>
      </c>
      <c r="H905" t="s">
        <v>1</v>
      </c>
      <c r="I905" t="s">
        <v>1535</v>
      </c>
      <c r="J905" t="s">
        <v>4689</v>
      </c>
      <c r="K905" t="str">
        <f t="shared" si="120"/>
        <v>11300</v>
      </c>
    </row>
    <row r="906" spans="1:11" customFormat="1" x14ac:dyDescent="0.25">
      <c r="A906" t="str">
        <f t="shared" si="123"/>
        <v>11</v>
      </c>
      <c r="B906" t="s">
        <v>237</v>
      </c>
      <c r="C906" t="str">
        <f t="shared" si="118"/>
        <v>022</v>
      </c>
      <c r="D906" t="s">
        <v>259</v>
      </c>
      <c r="E906" t="str">
        <f t="shared" si="122"/>
        <v>03</v>
      </c>
      <c r="F906" t="str">
        <f>"006"</f>
        <v>006</v>
      </c>
      <c r="G906" t="str">
        <f>""</f>
        <v/>
      </c>
      <c r="H906" t="s">
        <v>0</v>
      </c>
      <c r="I906" t="s">
        <v>1535</v>
      </c>
      <c r="J906" t="s">
        <v>4689</v>
      </c>
      <c r="K906" t="str">
        <f t="shared" si="120"/>
        <v>11300</v>
      </c>
    </row>
    <row r="907" spans="1:11" customFormat="1" x14ac:dyDescent="0.25">
      <c r="A907" t="str">
        <f t="shared" si="123"/>
        <v>11</v>
      </c>
      <c r="B907" t="s">
        <v>237</v>
      </c>
      <c r="C907" t="str">
        <f t="shared" si="118"/>
        <v>022</v>
      </c>
      <c r="D907" t="s">
        <v>259</v>
      </c>
      <c r="E907" t="str">
        <f t="shared" si="122"/>
        <v>03</v>
      </c>
      <c r="F907" t="str">
        <f>"007"</f>
        <v>007</v>
      </c>
      <c r="G907" t="str">
        <f>""</f>
        <v/>
      </c>
      <c r="H907" t="s">
        <v>1</v>
      </c>
      <c r="I907" t="s">
        <v>1535</v>
      </c>
      <c r="J907" t="s">
        <v>4689</v>
      </c>
      <c r="K907" t="str">
        <f t="shared" si="120"/>
        <v>11300</v>
      </c>
    </row>
    <row r="908" spans="1:11" customFormat="1" x14ac:dyDescent="0.25">
      <c r="A908" t="str">
        <f t="shared" si="123"/>
        <v>11</v>
      </c>
      <c r="B908" t="s">
        <v>237</v>
      </c>
      <c r="C908" t="str">
        <f t="shared" si="118"/>
        <v>022</v>
      </c>
      <c r="D908" t="s">
        <v>259</v>
      </c>
      <c r="E908" t="str">
        <f t="shared" si="122"/>
        <v>03</v>
      </c>
      <c r="F908" t="str">
        <f>"007"</f>
        <v>007</v>
      </c>
      <c r="G908" t="str">
        <f>""</f>
        <v/>
      </c>
      <c r="H908" t="s">
        <v>0</v>
      </c>
      <c r="I908" t="s">
        <v>1535</v>
      </c>
      <c r="J908" t="s">
        <v>4689</v>
      </c>
      <c r="K908" t="str">
        <f t="shared" si="120"/>
        <v>11300</v>
      </c>
    </row>
    <row r="909" spans="1:11" customFormat="1" x14ac:dyDescent="0.25">
      <c r="A909" t="str">
        <f t="shared" si="123"/>
        <v>11</v>
      </c>
      <c r="B909" t="s">
        <v>237</v>
      </c>
      <c r="C909" t="str">
        <f t="shared" si="118"/>
        <v>022</v>
      </c>
      <c r="D909" t="s">
        <v>259</v>
      </c>
      <c r="E909" t="str">
        <f t="shared" si="122"/>
        <v>03</v>
      </c>
      <c r="F909" t="str">
        <f>"008"</f>
        <v>008</v>
      </c>
      <c r="G909" t="str">
        <f>""</f>
        <v/>
      </c>
      <c r="H909" t="s">
        <v>1</v>
      </c>
      <c r="I909" t="s">
        <v>1535</v>
      </c>
      <c r="J909" t="s">
        <v>4689</v>
      </c>
      <c r="K909" t="str">
        <f t="shared" si="120"/>
        <v>11300</v>
      </c>
    </row>
    <row r="910" spans="1:11" customFormat="1" x14ac:dyDescent="0.25">
      <c r="A910" t="str">
        <f t="shared" si="123"/>
        <v>11</v>
      </c>
      <c r="B910" t="s">
        <v>237</v>
      </c>
      <c r="C910" t="str">
        <f t="shared" si="118"/>
        <v>022</v>
      </c>
      <c r="D910" t="s">
        <v>259</v>
      </c>
      <c r="E910" t="str">
        <f t="shared" si="122"/>
        <v>03</v>
      </c>
      <c r="F910" t="str">
        <f>"008"</f>
        <v>008</v>
      </c>
      <c r="G910" t="str">
        <f>""</f>
        <v/>
      </c>
      <c r="H910" t="s">
        <v>0</v>
      </c>
      <c r="I910" t="s">
        <v>1535</v>
      </c>
      <c r="J910" t="s">
        <v>4689</v>
      </c>
      <c r="K910" t="str">
        <f t="shared" si="120"/>
        <v>11300</v>
      </c>
    </row>
    <row r="911" spans="1:11" customFormat="1" x14ac:dyDescent="0.25">
      <c r="A911" t="str">
        <f t="shared" si="123"/>
        <v>11</v>
      </c>
      <c r="B911" t="s">
        <v>237</v>
      </c>
      <c r="C911" t="str">
        <f t="shared" si="118"/>
        <v>022</v>
      </c>
      <c r="D911" t="s">
        <v>259</v>
      </c>
      <c r="E911" t="str">
        <f t="shared" si="122"/>
        <v>03</v>
      </c>
      <c r="F911" t="str">
        <f>"009"</f>
        <v>009</v>
      </c>
      <c r="G911" t="str">
        <f>""</f>
        <v/>
      </c>
      <c r="H911" t="s">
        <v>3</v>
      </c>
      <c r="I911" t="s">
        <v>1534</v>
      </c>
      <c r="J911" t="s">
        <v>4688</v>
      </c>
      <c r="K911" t="str">
        <f t="shared" si="120"/>
        <v>11300</v>
      </c>
    </row>
    <row r="912" spans="1:11" customFormat="1" x14ac:dyDescent="0.25">
      <c r="A912" t="str">
        <f t="shared" si="123"/>
        <v>11</v>
      </c>
      <c r="B912" t="s">
        <v>237</v>
      </c>
      <c r="C912" t="str">
        <f t="shared" si="118"/>
        <v>022</v>
      </c>
      <c r="D912" t="s">
        <v>259</v>
      </c>
      <c r="E912" t="str">
        <f t="shared" si="122"/>
        <v>03</v>
      </c>
      <c r="F912" t="str">
        <f>"010"</f>
        <v>010</v>
      </c>
      <c r="G912" t="str">
        <f>""</f>
        <v/>
      </c>
      <c r="H912" t="s">
        <v>3</v>
      </c>
      <c r="I912" t="s">
        <v>1536</v>
      </c>
      <c r="J912" t="s">
        <v>4690</v>
      </c>
      <c r="K912" t="str">
        <f t="shared" si="120"/>
        <v>11300</v>
      </c>
    </row>
    <row r="913" spans="1:11" customFormat="1" x14ac:dyDescent="0.25">
      <c r="A913" t="str">
        <f t="shared" si="123"/>
        <v>11</v>
      </c>
      <c r="B913" t="s">
        <v>237</v>
      </c>
      <c r="C913" t="str">
        <f t="shared" si="118"/>
        <v>022</v>
      </c>
      <c r="D913" t="s">
        <v>259</v>
      </c>
      <c r="E913" t="str">
        <f t="shared" si="122"/>
        <v>03</v>
      </c>
      <c r="F913" t="str">
        <f>"011"</f>
        <v>011</v>
      </c>
      <c r="G913" t="str">
        <f>""</f>
        <v/>
      </c>
      <c r="H913" t="s">
        <v>1</v>
      </c>
      <c r="I913" t="s">
        <v>1521</v>
      </c>
      <c r="J913" t="s">
        <v>4691</v>
      </c>
      <c r="K913" t="str">
        <f t="shared" si="120"/>
        <v>11300</v>
      </c>
    </row>
    <row r="914" spans="1:11" customFormat="1" x14ac:dyDescent="0.25">
      <c r="A914" t="str">
        <f t="shared" si="123"/>
        <v>11</v>
      </c>
      <c r="B914" t="s">
        <v>237</v>
      </c>
      <c r="C914" t="str">
        <f t="shared" si="118"/>
        <v>022</v>
      </c>
      <c r="D914" t="s">
        <v>259</v>
      </c>
      <c r="E914" t="str">
        <f t="shared" si="122"/>
        <v>03</v>
      </c>
      <c r="F914" t="str">
        <f>"011"</f>
        <v>011</v>
      </c>
      <c r="G914" t="str">
        <f>""</f>
        <v/>
      </c>
      <c r="H914" t="s">
        <v>0</v>
      </c>
      <c r="I914" t="s">
        <v>1521</v>
      </c>
      <c r="J914" t="s">
        <v>4691</v>
      </c>
      <c r="K914" t="str">
        <f t="shared" si="120"/>
        <v>11300</v>
      </c>
    </row>
    <row r="915" spans="1:11" customFormat="1" x14ac:dyDescent="0.25">
      <c r="A915" t="str">
        <f t="shared" si="123"/>
        <v>11</v>
      </c>
      <c r="B915" t="s">
        <v>237</v>
      </c>
      <c r="C915" t="str">
        <f t="shared" si="118"/>
        <v>022</v>
      </c>
      <c r="D915" t="s">
        <v>259</v>
      </c>
      <c r="E915" t="str">
        <f t="shared" si="122"/>
        <v>03</v>
      </c>
      <c r="F915" t="str">
        <f>"012"</f>
        <v>012</v>
      </c>
      <c r="G915" t="str">
        <f>""</f>
        <v/>
      </c>
      <c r="H915" t="s">
        <v>1</v>
      </c>
      <c r="I915" t="s">
        <v>1521</v>
      </c>
      <c r="J915" t="s">
        <v>4691</v>
      </c>
      <c r="K915" t="str">
        <f t="shared" si="120"/>
        <v>11300</v>
      </c>
    </row>
    <row r="916" spans="1:11" customFormat="1" x14ac:dyDescent="0.25">
      <c r="A916" t="str">
        <f t="shared" si="123"/>
        <v>11</v>
      </c>
      <c r="B916" t="s">
        <v>237</v>
      </c>
      <c r="C916" t="str">
        <f t="shared" si="118"/>
        <v>022</v>
      </c>
      <c r="D916" t="s">
        <v>259</v>
      </c>
      <c r="E916" t="str">
        <f t="shared" si="122"/>
        <v>03</v>
      </c>
      <c r="F916" t="str">
        <f>"012"</f>
        <v>012</v>
      </c>
      <c r="G916" t="str">
        <f>""</f>
        <v/>
      </c>
      <c r="H916" t="s">
        <v>0</v>
      </c>
      <c r="I916" t="s">
        <v>1521</v>
      </c>
      <c r="J916" t="s">
        <v>4691</v>
      </c>
      <c r="K916" t="str">
        <f t="shared" si="120"/>
        <v>11300</v>
      </c>
    </row>
    <row r="917" spans="1:11" customFormat="1" x14ac:dyDescent="0.25">
      <c r="A917" t="str">
        <f t="shared" si="123"/>
        <v>11</v>
      </c>
      <c r="B917" t="s">
        <v>237</v>
      </c>
      <c r="C917" t="str">
        <f t="shared" si="118"/>
        <v>022</v>
      </c>
      <c r="D917" t="s">
        <v>259</v>
      </c>
      <c r="E917" t="str">
        <f t="shared" si="122"/>
        <v>03</v>
      </c>
      <c r="F917" t="str">
        <f>"013"</f>
        <v>013</v>
      </c>
      <c r="G917" t="str">
        <f>""</f>
        <v/>
      </c>
      <c r="H917" t="s">
        <v>3</v>
      </c>
      <c r="I917" t="s">
        <v>1536</v>
      </c>
      <c r="J917" t="s">
        <v>4690</v>
      </c>
      <c r="K917" t="str">
        <f t="shared" si="120"/>
        <v>11300</v>
      </c>
    </row>
    <row r="918" spans="1:11" customFormat="1" x14ac:dyDescent="0.25">
      <c r="A918" t="str">
        <f t="shared" si="123"/>
        <v>11</v>
      </c>
      <c r="B918" t="s">
        <v>237</v>
      </c>
      <c r="C918" t="str">
        <f t="shared" si="118"/>
        <v>022</v>
      </c>
      <c r="D918" t="s">
        <v>259</v>
      </c>
      <c r="E918" t="str">
        <f t="shared" ref="E918:E926" si="124">"04"</f>
        <v>04</v>
      </c>
      <c r="F918" t="str">
        <f>"001"</f>
        <v>001</v>
      </c>
      <c r="G918" t="str">
        <f>""</f>
        <v/>
      </c>
      <c r="H918" t="s">
        <v>1</v>
      </c>
      <c r="I918" t="s">
        <v>1537</v>
      </c>
      <c r="J918" t="s">
        <v>4692</v>
      </c>
      <c r="K918" t="str">
        <f t="shared" si="120"/>
        <v>11300</v>
      </c>
    </row>
    <row r="919" spans="1:11" customFormat="1" x14ac:dyDescent="0.25">
      <c r="A919" t="str">
        <f t="shared" si="123"/>
        <v>11</v>
      </c>
      <c r="B919" t="s">
        <v>237</v>
      </c>
      <c r="C919" t="str">
        <f t="shared" si="118"/>
        <v>022</v>
      </c>
      <c r="D919" t="s">
        <v>259</v>
      </c>
      <c r="E919" t="str">
        <f t="shared" si="124"/>
        <v>04</v>
      </c>
      <c r="F919" t="str">
        <f>"001"</f>
        <v>001</v>
      </c>
      <c r="G919" t="str">
        <f>""</f>
        <v/>
      </c>
      <c r="H919" t="s">
        <v>0</v>
      </c>
      <c r="I919" t="s">
        <v>1537</v>
      </c>
      <c r="J919" t="s">
        <v>4692</v>
      </c>
      <c r="K919" t="str">
        <f t="shared" si="120"/>
        <v>11300</v>
      </c>
    </row>
    <row r="920" spans="1:11" customFormat="1" x14ac:dyDescent="0.25">
      <c r="A920" t="str">
        <f t="shared" si="123"/>
        <v>11</v>
      </c>
      <c r="B920" t="s">
        <v>237</v>
      </c>
      <c r="C920" t="str">
        <f t="shared" si="118"/>
        <v>022</v>
      </c>
      <c r="D920" t="s">
        <v>259</v>
      </c>
      <c r="E920" t="str">
        <f t="shared" si="124"/>
        <v>04</v>
      </c>
      <c r="F920" t="str">
        <f>"002"</f>
        <v>002</v>
      </c>
      <c r="G920" t="str">
        <f>""</f>
        <v/>
      </c>
      <c r="H920" t="s">
        <v>1</v>
      </c>
      <c r="I920" t="s">
        <v>1538</v>
      </c>
      <c r="J920" t="s">
        <v>4693</v>
      </c>
      <c r="K920" t="str">
        <f t="shared" si="120"/>
        <v>11300</v>
      </c>
    </row>
    <row r="921" spans="1:11" customFormat="1" x14ac:dyDescent="0.25">
      <c r="A921" t="str">
        <f t="shared" si="123"/>
        <v>11</v>
      </c>
      <c r="B921" t="s">
        <v>237</v>
      </c>
      <c r="C921" t="str">
        <f t="shared" si="118"/>
        <v>022</v>
      </c>
      <c r="D921" t="s">
        <v>259</v>
      </c>
      <c r="E921" t="str">
        <f t="shared" si="124"/>
        <v>04</v>
      </c>
      <c r="F921" t="str">
        <f>"002"</f>
        <v>002</v>
      </c>
      <c r="G921" t="str">
        <f>""</f>
        <v/>
      </c>
      <c r="H921" t="s">
        <v>0</v>
      </c>
      <c r="I921" t="s">
        <v>1538</v>
      </c>
      <c r="J921" t="s">
        <v>4693</v>
      </c>
      <c r="K921" t="str">
        <f t="shared" si="120"/>
        <v>11300</v>
      </c>
    </row>
    <row r="922" spans="1:11" customFormat="1" x14ac:dyDescent="0.25">
      <c r="A922" t="str">
        <f t="shared" si="123"/>
        <v>11</v>
      </c>
      <c r="B922" t="s">
        <v>237</v>
      </c>
      <c r="C922" t="str">
        <f t="shared" si="118"/>
        <v>022</v>
      </c>
      <c r="D922" t="s">
        <v>259</v>
      </c>
      <c r="E922" t="str">
        <f t="shared" si="124"/>
        <v>04</v>
      </c>
      <c r="F922" t="str">
        <f>"003"</f>
        <v>003</v>
      </c>
      <c r="G922" t="str">
        <f>""</f>
        <v/>
      </c>
      <c r="H922" t="s">
        <v>3</v>
      </c>
      <c r="I922" t="s">
        <v>1539</v>
      </c>
      <c r="J922" t="s">
        <v>4694</v>
      </c>
      <c r="K922" t="str">
        <f t="shared" si="120"/>
        <v>11300</v>
      </c>
    </row>
    <row r="923" spans="1:11" customFormat="1" x14ac:dyDescent="0.25">
      <c r="A923" t="str">
        <f t="shared" si="123"/>
        <v>11</v>
      </c>
      <c r="B923" t="s">
        <v>237</v>
      </c>
      <c r="C923" t="str">
        <f t="shared" si="118"/>
        <v>022</v>
      </c>
      <c r="D923" t="s">
        <v>259</v>
      </c>
      <c r="E923" t="str">
        <f t="shared" si="124"/>
        <v>04</v>
      </c>
      <c r="F923" t="str">
        <f>"004"</f>
        <v>004</v>
      </c>
      <c r="G923" t="str">
        <f>""</f>
        <v/>
      </c>
      <c r="H923" t="s">
        <v>1</v>
      </c>
      <c r="I923" t="s">
        <v>1540</v>
      </c>
      <c r="J923" t="s">
        <v>4695</v>
      </c>
      <c r="K923" t="str">
        <f t="shared" si="120"/>
        <v>11300</v>
      </c>
    </row>
    <row r="924" spans="1:11" customFormat="1" x14ac:dyDescent="0.25">
      <c r="A924" t="str">
        <f t="shared" si="123"/>
        <v>11</v>
      </c>
      <c r="B924" t="s">
        <v>237</v>
      </c>
      <c r="C924" t="str">
        <f t="shared" si="118"/>
        <v>022</v>
      </c>
      <c r="D924" t="s">
        <v>259</v>
      </c>
      <c r="E924" t="str">
        <f t="shared" si="124"/>
        <v>04</v>
      </c>
      <c r="F924" t="str">
        <f>"004"</f>
        <v>004</v>
      </c>
      <c r="G924" t="str">
        <f>""</f>
        <v/>
      </c>
      <c r="H924" t="s">
        <v>0</v>
      </c>
      <c r="I924" t="s">
        <v>1540</v>
      </c>
      <c r="J924" t="s">
        <v>4695</v>
      </c>
      <c r="K924" t="str">
        <f t="shared" si="120"/>
        <v>11300</v>
      </c>
    </row>
    <row r="925" spans="1:11" customFormat="1" x14ac:dyDescent="0.25">
      <c r="A925" t="str">
        <f t="shared" si="123"/>
        <v>11</v>
      </c>
      <c r="B925" t="s">
        <v>237</v>
      </c>
      <c r="C925" t="str">
        <f t="shared" si="118"/>
        <v>022</v>
      </c>
      <c r="D925" t="s">
        <v>259</v>
      </c>
      <c r="E925" t="str">
        <f t="shared" si="124"/>
        <v>04</v>
      </c>
      <c r="F925" t="str">
        <f>"005"</f>
        <v>005</v>
      </c>
      <c r="G925" t="str">
        <f>""</f>
        <v/>
      </c>
      <c r="H925" t="s">
        <v>3</v>
      </c>
      <c r="I925" t="s">
        <v>1539</v>
      </c>
      <c r="J925" t="s">
        <v>4694</v>
      </c>
      <c r="K925" t="str">
        <f t="shared" si="120"/>
        <v>11300</v>
      </c>
    </row>
    <row r="926" spans="1:11" customFormat="1" x14ac:dyDescent="0.25">
      <c r="A926" t="str">
        <f t="shared" si="123"/>
        <v>11</v>
      </c>
      <c r="B926" t="s">
        <v>237</v>
      </c>
      <c r="C926" t="str">
        <f t="shared" si="118"/>
        <v>022</v>
      </c>
      <c r="D926" t="s">
        <v>259</v>
      </c>
      <c r="E926" t="str">
        <f t="shared" si="124"/>
        <v>04</v>
      </c>
      <c r="F926" t="str">
        <f>"006"</f>
        <v>006</v>
      </c>
      <c r="G926" t="str">
        <f>""</f>
        <v/>
      </c>
      <c r="H926" t="s">
        <v>3</v>
      </c>
      <c r="I926" t="s">
        <v>1537</v>
      </c>
      <c r="J926" t="s">
        <v>4692</v>
      </c>
      <c r="K926" t="str">
        <f t="shared" si="120"/>
        <v>11300</v>
      </c>
    </row>
    <row r="927" spans="1:11" customFormat="1" x14ac:dyDescent="0.25">
      <c r="A927" t="str">
        <f t="shared" si="123"/>
        <v>11</v>
      </c>
      <c r="B927" t="s">
        <v>237</v>
      </c>
      <c r="C927" t="str">
        <f t="shared" si="118"/>
        <v>022</v>
      </c>
      <c r="D927" t="s">
        <v>259</v>
      </c>
      <c r="E927" t="str">
        <f t="shared" ref="E927:E935" si="125">"05"</f>
        <v>05</v>
      </c>
      <c r="F927" t="str">
        <f>"001"</f>
        <v>001</v>
      </c>
      <c r="G927" t="str">
        <f>""</f>
        <v/>
      </c>
      <c r="H927" t="s">
        <v>3</v>
      </c>
      <c r="I927" t="s">
        <v>1540</v>
      </c>
      <c r="J927" t="s">
        <v>4695</v>
      </c>
      <c r="K927" t="str">
        <f t="shared" si="120"/>
        <v>11300</v>
      </c>
    </row>
    <row r="928" spans="1:11" customFormat="1" x14ac:dyDescent="0.25">
      <c r="A928" t="str">
        <f t="shared" si="123"/>
        <v>11</v>
      </c>
      <c r="B928" t="s">
        <v>237</v>
      </c>
      <c r="C928" t="str">
        <f t="shared" si="118"/>
        <v>022</v>
      </c>
      <c r="D928" t="s">
        <v>259</v>
      </c>
      <c r="E928" t="str">
        <f t="shared" si="125"/>
        <v>05</v>
      </c>
      <c r="F928" t="str">
        <f>"002"</f>
        <v>002</v>
      </c>
      <c r="G928" t="str">
        <f>""</f>
        <v/>
      </c>
      <c r="H928" t="s">
        <v>3</v>
      </c>
      <c r="I928" t="s">
        <v>1539</v>
      </c>
      <c r="J928" t="s">
        <v>4694</v>
      </c>
      <c r="K928" t="str">
        <f t="shared" si="120"/>
        <v>11300</v>
      </c>
    </row>
    <row r="929" spans="1:11" customFormat="1" x14ac:dyDescent="0.25">
      <c r="A929" t="str">
        <f t="shared" si="123"/>
        <v>11</v>
      </c>
      <c r="B929" t="s">
        <v>237</v>
      </c>
      <c r="C929" t="str">
        <f t="shared" si="118"/>
        <v>022</v>
      </c>
      <c r="D929" t="s">
        <v>259</v>
      </c>
      <c r="E929" t="str">
        <f t="shared" si="125"/>
        <v>05</v>
      </c>
      <c r="F929" t="str">
        <f>"003"</f>
        <v>003</v>
      </c>
      <c r="G929" t="str">
        <f>""</f>
        <v/>
      </c>
      <c r="H929" t="s">
        <v>1</v>
      </c>
      <c r="I929" t="s">
        <v>1540</v>
      </c>
      <c r="J929" t="s">
        <v>4695</v>
      </c>
      <c r="K929" t="str">
        <f t="shared" si="120"/>
        <v>11300</v>
      </c>
    </row>
    <row r="930" spans="1:11" customFormat="1" x14ac:dyDescent="0.25">
      <c r="A930" t="str">
        <f t="shared" si="123"/>
        <v>11</v>
      </c>
      <c r="B930" t="s">
        <v>237</v>
      </c>
      <c r="C930" t="str">
        <f t="shared" si="118"/>
        <v>022</v>
      </c>
      <c r="D930" t="s">
        <v>259</v>
      </c>
      <c r="E930" t="str">
        <f t="shared" si="125"/>
        <v>05</v>
      </c>
      <c r="F930" t="str">
        <f>"003"</f>
        <v>003</v>
      </c>
      <c r="G930" t="str">
        <f>""</f>
        <v/>
      </c>
      <c r="H930" t="s">
        <v>0</v>
      </c>
      <c r="I930" t="s">
        <v>1540</v>
      </c>
      <c r="J930" t="s">
        <v>4695</v>
      </c>
      <c r="K930" t="str">
        <f t="shared" si="120"/>
        <v>11300</v>
      </c>
    </row>
    <row r="931" spans="1:11" customFormat="1" x14ac:dyDescent="0.25">
      <c r="A931" t="str">
        <f t="shared" si="123"/>
        <v>11</v>
      </c>
      <c r="B931" t="s">
        <v>237</v>
      </c>
      <c r="C931" t="str">
        <f t="shared" si="118"/>
        <v>022</v>
      </c>
      <c r="D931" t="s">
        <v>259</v>
      </c>
      <c r="E931" t="str">
        <f t="shared" si="125"/>
        <v>05</v>
      </c>
      <c r="F931" t="str">
        <f>"004"</f>
        <v>004</v>
      </c>
      <c r="G931" t="str">
        <f>""</f>
        <v/>
      </c>
      <c r="H931" t="s">
        <v>3</v>
      </c>
      <c r="I931" t="s">
        <v>1540</v>
      </c>
      <c r="J931" t="s">
        <v>4695</v>
      </c>
      <c r="K931" t="str">
        <f t="shared" si="120"/>
        <v>11300</v>
      </c>
    </row>
    <row r="932" spans="1:11" customFormat="1" x14ac:dyDescent="0.25">
      <c r="A932" t="str">
        <f t="shared" si="123"/>
        <v>11</v>
      </c>
      <c r="B932" t="s">
        <v>237</v>
      </c>
      <c r="C932" t="str">
        <f t="shared" si="118"/>
        <v>022</v>
      </c>
      <c r="D932" t="s">
        <v>259</v>
      </c>
      <c r="E932" t="str">
        <f t="shared" si="125"/>
        <v>05</v>
      </c>
      <c r="F932" t="str">
        <f>"005"</f>
        <v>005</v>
      </c>
      <c r="G932" t="str">
        <f>""</f>
        <v/>
      </c>
      <c r="H932" t="s">
        <v>1</v>
      </c>
      <c r="I932" t="s">
        <v>1538</v>
      </c>
      <c r="J932" t="s">
        <v>4693</v>
      </c>
      <c r="K932" t="str">
        <f t="shared" si="120"/>
        <v>11300</v>
      </c>
    </row>
    <row r="933" spans="1:11" customFormat="1" x14ac:dyDescent="0.25">
      <c r="A933" t="str">
        <f t="shared" si="123"/>
        <v>11</v>
      </c>
      <c r="B933" t="s">
        <v>237</v>
      </c>
      <c r="C933" t="str">
        <f t="shared" si="118"/>
        <v>022</v>
      </c>
      <c r="D933" t="s">
        <v>259</v>
      </c>
      <c r="E933" t="str">
        <f t="shared" si="125"/>
        <v>05</v>
      </c>
      <c r="F933" t="str">
        <f>"005"</f>
        <v>005</v>
      </c>
      <c r="G933" t="str">
        <f>""</f>
        <v/>
      </c>
      <c r="H933" t="s">
        <v>0</v>
      </c>
      <c r="I933" t="s">
        <v>1538</v>
      </c>
      <c r="J933" t="s">
        <v>4693</v>
      </c>
      <c r="K933" t="str">
        <f t="shared" si="120"/>
        <v>11300</v>
      </c>
    </row>
    <row r="934" spans="1:11" customFormat="1" x14ac:dyDescent="0.25">
      <c r="A934" t="str">
        <f t="shared" si="123"/>
        <v>11</v>
      </c>
      <c r="B934" t="s">
        <v>237</v>
      </c>
      <c r="C934" t="str">
        <f t="shared" si="118"/>
        <v>022</v>
      </c>
      <c r="D934" t="s">
        <v>259</v>
      </c>
      <c r="E934" t="str">
        <f t="shared" si="125"/>
        <v>05</v>
      </c>
      <c r="F934" t="str">
        <f>"007"</f>
        <v>007</v>
      </c>
      <c r="G934" t="str">
        <f>""</f>
        <v/>
      </c>
      <c r="H934" t="s">
        <v>1</v>
      </c>
      <c r="I934" t="s">
        <v>1539</v>
      </c>
      <c r="J934" t="s">
        <v>4694</v>
      </c>
      <c r="K934" t="str">
        <f t="shared" si="120"/>
        <v>11300</v>
      </c>
    </row>
    <row r="935" spans="1:11" customFormat="1" x14ac:dyDescent="0.25">
      <c r="A935" t="str">
        <f t="shared" si="123"/>
        <v>11</v>
      </c>
      <c r="B935" t="s">
        <v>237</v>
      </c>
      <c r="C935" t="str">
        <f t="shared" si="118"/>
        <v>022</v>
      </c>
      <c r="D935" t="s">
        <v>259</v>
      </c>
      <c r="E935" t="str">
        <f t="shared" si="125"/>
        <v>05</v>
      </c>
      <c r="F935" t="str">
        <f>"007"</f>
        <v>007</v>
      </c>
      <c r="G935" t="str">
        <f>""</f>
        <v/>
      </c>
      <c r="H935" t="s">
        <v>0</v>
      </c>
      <c r="I935" t="s">
        <v>1539</v>
      </c>
      <c r="J935" t="s">
        <v>4694</v>
      </c>
      <c r="K935" t="str">
        <f t="shared" si="120"/>
        <v>11300</v>
      </c>
    </row>
    <row r="936" spans="1:11" customFormat="1" x14ac:dyDescent="0.25">
      <c r="A936" t="str">
        <f t="shared" si="123"/>
        <v>11</v>
      </c>
      <c r="B936" t="s">
        <v>237</v>
      </c>
      <c r="C936" t="str">
        <f t="shared" si="118"/>
        <v>022</v>
      </c>
      <c r="D936" t="s">
        <v>259</v>
      </c>
      <c r="E936" t="str">
        <f t="shared" ref="E936:E943" si="126">"06"</f>
        <v>06</v>
      </c>
      <c r="F936" t="str">
        <f>"001"</f>
        <v>001</v>
      </c>
      <c r="G936" t="str">
        <f>""</f>
        <v/>
      </c>
      <c r="H936" t="s">
        <v>3</v>
      </c>
      <c r="I936" t="s">
        <v>1541</v>
      </c>
      <c r="J936" t="s">
        <v>4696</v>
      </c>
      <c r="K936" t="str">
        <f t="shared" si="120"/>
        <v>11300</v>
      </c>
    </row>
    <row r="937" spans="1:11" customFormat="1" x14ac:dyDescent="0.25">
      <c r="A937" t="str">
        <f t="shared" si="123"/>
        <v>11</v>
      </c>
      <c r="B937" t="s">
        <v>237</v>
      </c>
      <c r="C937" t="str">
        <f t="shared" si="118"/>
        <v>022</v>
      </c>
      <c r="D937" t="s">
        <v>259</v>
      </c>
      <c r="E937" t="str">
        <f t="shared" si="126"/>
        <v>06</v>
      </c>
      <c r="F937" t="str">
        <f>"002"</f>
        <v>002</v>
      </c>
      <c r="G937" t="str">
        <f>""</f>
        <v/>
      </c>
      <c r="H937" t="s">
        <v>3</v>
      </c>
      <c r="I937" t="s">
        <v>1541</v>
      </c>
      <c r="J937" t="s">
        <v>4696</v>
      </c>
      <c r="K937" t="str">
        <f t="shared" si="120"/>
        <v>11300</v>
      </c>
    </row>
    <row r="938" spans="1:11" customFormat="1" x14ac:dyDescent="0.25">
      <c r="A938" t="str">
        <f t="shared" si="123"/>
        <v>11</v>
      </c>
      <c r="B938" t="s">
        <v>237</v>
      </c>
      <c r="C938" t="str">
        <f t="shared" si="118"/>
        <v>022</v>
      </c>
      <c r="D938" t="s">
        <v>259</v>
      </c>
      <c r="E938" t="str">
        <f t="shared" si="126"/>
        <v>06</v>
      </c>
      <c r="F938" t="str">
        <f>"003"</f>
        <v>003</v>
      </c>
      <c r="G938" t="str">
        <f>""</f>
        <v/>
      </c>
      <c r="H938" t="s">
        <v>3</v>
      </c>
      <c r="I938" t="s">
        <v>1541</v>
      </c>
      <c r="J938" t="s">
        <v>4696</v>
      </c>
      <c r="K938" t="str">
        <f t="shared" si="120"/>
        <v>11300</v>
      </c>
    </row>
    <row r="939" spans="1:11" customFormat="1" x14ac:dyDescent="0.25">
      <c r="A939" t="str">
        <f t="shared" si="123"/>
        <v>11</v>
      </c>
      <c r="B939" t="s">
        <v>237</v>
      </c>
      <c r="C939" t="str">
        <f t="shared" ref="C939:C951" si="127">"022"</f>
        <v>022</v>
      </c>
      <c r="D939" t="s">
        <v>259</v>
      </c>
      <c r="E939" t="str">
        <f t="shared" si="126"/>
        <v>06</v>
      </c>
      <c r="F939" t="str">
        <f>"004"</f>
        <v>004</v>
      </c>
      <c r="G939" t="str">
        <f>""</f>
        <v/>
      </c>
      <c r="H939" t="s">
        <v>3</v>
      </c>
      <c r="I939" t="s">
        <v>1541</v>
      </c>
      <c r="J939" t="s">
        <v>4696</v>
      </c>
      <c r="K939" t="str">
        <f t="shared" ref="K939:K951" si="128">"11300"</f>
        <v>11300</v>
      </c>
    </row>
    <row r="940" spans="1:11" customFormat="1" x14ac:dyDescent="0.25">
      <c r="A940" t="str">
        <f t="shared" si="123"/>
        <v>11</v>
      </c>
      <c r="B940" t="s">
        <v>237</v>
      </c>
      <c r="C940" t="str">
        <f t="shared" si="127"/>
        <v>022</v>
      </c>
      <c r="D940" t="s">
        <v>259</v>
      </c>
      <c r="E940" t="str">
        <f t="shared" si="126"/>
        <v>06</v>
      </c>
      <c r="F940" t="str">
        <f>"005"</f>
        <v>005</v>
      </c>
      <c r="G940" t="str">
        <f>""</f>
        <v/>
      </c>
      <c r="H940" t="s">
        <v>3</v>
      </c>
      <c r="I940" t="s">
        <v>1530</v>
      </c>
      <c r="J940" t="s">
        <v>4684</v>
      </c>
      <c r="K940" t="str">
        <f t="shared" si="128"/>
        <v>11300</v>
      </c>
    </row>
    <row r="941" spans="1:11" customFormat="1" x14ac:dyDescent="0.25">
      <c r="A941" t="str">
        <f t="shared" si="123"/>
        <v>11</v>
      </c>
      <c r="B941" t="s">
        <v>237</v>
      </c>
      <c r="C941" t="str">
        <f t="shared" si="127"/>
        <v>022</v>
      </c>
      <c r="D941" t="s">
        <v>259</v>
      </c>
      <c r="E941" t="str">
        <f t="shared" si="126"/>
        <v>06</v>
      </c>
      <c r="F941" t="str">
        <f>"006"</f>
        <v>006</v>
      </c>
      <c r="G941" t="str">
        <f>""</f>
        <v/>
      </c>
      <c r="H941" t="s">
        <v>3</v>
      </c>
      <c r="I941" t="s">
        <v>1530</v>
      </c>
      <c r="J941" t="s">
        <v>4684</v>
      </c>
      <c r="K941" t="str">
        <f t="shared" si="128"/>
        <v>11300</v>
      </c>
    </row>
    <row r="942" spans="1:11" customFormat="1" x14ac:dyDescent="0.25">
      <c r="A942" t="str">
        <f t="shared" si="123"/>
        <v>11</v>
      </c>
      <c r="B942" t="s">
        <v>237</v>
      </c>
      <c r="C942" t="str">
        <f t="shared" si="127"/>
        <v>022</v>
      </c>
      <c r="D942" t="s">
        <v>259</v>
      </c>
      <c r="E942" t="str">
        <f t="shared" si="126"/>
        <v>06</v>
      </c>
      <c r="F942" t="str">
        <f>"007"</f>
        <v>007</v>
      </c>
      <c r="G942" t="str">
        <f>""</f>
        <v/>
      </c>
      <c r="H942" t="s">
        <v>1</v>
      </c>
      <c r="I942" t="s">
        <v>1530</v>
      </c>
      <c r="J942" t="s">
        <v>4684</v>
      </c>
      <c r="K942" t="str">
        <f t="shared" si="128"/>
        <v>11300</v>
      </c>
    </row>
    <row r="943" spans="1:11" customFormat="1" x14ac:dyDescent="0.25">
      <c r="A943" t="str">
        <f t="shared" si="123"/>
        <v>11</v>
      </c>
      <c r="B943" t="s">
        <v>237</v>
      </c>
      <c r="C943" t="str">
        <f t="shared" si="127"/>
        <v>022</v>
      </c>
      <c r="D943" t="s">
        <v>259</v>
      </c>
      <c r="E943" t="str">
        <f t="shared" si="126"/>
        <v>06</v>
      </c>
      <c r="F943" t="str">
        <f>"007"</f>
        <v>007</v>
      </c>
      <c r="G943" t="str">
        <f>""</f>
        <v/>
      </c>
      <c r="H943" t="s">
        <v>0</v>
      </c>
      <c r="I943" t="s">
        <v>1530</v>
      </c>
      <c r="J943" t="s">
        <v>4684</v>
      </c>
      <c r="K943" t="str">
        <f t="shared" si="128"/>
        <v>11300</v>
      </c>
    </row>
    <row r="944" spans="1:11" customFormat="1" x14ac:dyDescent="0.25">
      <c r="A944" t="str">
        <f t="shared" si="123"/>
        <v>11</v>
      </c>
      <c r="B944" t="s">
        <v>237</v>
      </c>
      <c r="C944" t="str">
        <f t="shared" si="127"/>
        <v>022</v>
      </c>
      <c r="D944" t="s">
        <v>259</v>
      </c>
      <c r="E944" t="str">
        <f t="shared" ref="E944:E951" si="129">"07"</f>
        <v>07</v>
      </c>
      <c r="F944" t="str">
        <f>"001"</f>
        <v>001</v>
      </c>
      <c r="G944" t="str">
        <f>""</f>
        <v/>
      </c>
      <c r="H944" t="s">
        <v>1</v>
      </c>
      <c r="I944" t="s">
        <v>1541</v>
      </c>
      <c r="J944" t="s">
        <v>4696</v>
      </c>
      <c r="K944" t="str">
        <f t="shared" si="128"/>
        <v>11300</v>
      </c>
    </row>
    <row r="945" spans="1:11" customFormat="1" x14ac:dyDescent="0.25">
      <c r="A945" t="str">
        <f t="shared" si="123"/>
        <v>11</v>
      </c>
      <c r="B945" t="s">
        <v>237</v>
      </c>
      <c r="C945" t="str">
        <f t="shared" si="127"/>
        <v>022</v>
      </c>
      <c r="D945" t="s">
        <v>259</v>
      </c>
      <c r="E945" t="str">
        <f t="shared" si="129"/>
        <v>07</v>
      </c>
      <c r="F945" t="str">
        <f>"001"</f>
        <v>001</v>
      </c>
      <c r="G945" t="str">
        <f>""</f>
        <v/>
      </c>
      <c r="H945" t="s">
        <v>0</v>
      </c>
      <c r="I945" t="s">
        <v>1541</v>
      </c>
      <c r="J945" t="s">
        <v>4696</v>
      </c>
      <c r="K945" t="str">
        <f t="shared" si="128"/>
        <v>11300</v>
      </c>
    </row>
    <row r="946" spans="1:11" customFormat="1" x14ac:dyDescent="0.25">
      <c r="A946" t="str">
        <f t="shared" si="123"/>
        <v>11</v>
      </c>
      <c r="B946" t="s">
        <v>237</v>
      </c>
      <c r="C946" t="str">
        <f t="shared" si="127"/>
        <v>022</v>
      </c>
      <c r="D946" t="s">
        <v>259</v>
      </c>
      <c r="E946" t="str">
        <f t="shared" si="129"/>
        <v>07</v>
      </c>
      <c r="F946" t="str">
        <f>"002"</f>
        <v>002</v>
      </c>
      <c r="G946" t="str">
        <f>""</f>
        <v/>
      </c>
      <c r="H946" t="s">
        <v>1</v>
      </c>
      <c r="I946" t="s">
        <v>1541</v>
      </c>
      <c r="J946" t="s">
        <v>4696</v>
      </c>
      <c r="K946" t="str">
        <f t="shared" si="128"/>
        <v>11300</v>
      </c>
    </row>
    <row r="947" spans="1:11" customFormat="1" x14ac:dyDescent="0.25">
      <c r="A947" t="str">
        <f t="shared" si="123"/>
        <v>11</v>
      </c>
      <c r="B947" t="s">
        <v>237</v>
      </c>
      <c r="C947" t="str">
        <f t="shared" si="127"/>
        <v>022</v>
      </c>
      <c r="D947" t="s">
        <v>259</v>
      </c>
      <c r="E947" t="str">
        <f t="shared" si="129"/>
        <v>07</v>
      </c>
      <c r="F947" t="str">
        <f>"002"</f>
        <v>002</v>
      </c>
      <c r="G947" t="str">
        <f>""</f>
        <v/>
      </c>
      <c r="H947" t="s">
        <v>0</v>
      </c>
      <c r="I947" t="s">
        <v>1541</v>
      </c>
      <c r="J947" t="s">
        <v>4696</v>
      </c>
      <c r="K947" t="str">
        <f t="shared" si="128"/>
        <v>11300</v>
      </c>
    </row>
    <row r="948" spans="1:11" customFormat="1" x14ac:dyDescent="0.25">
      <c r="A948" t="str">
        <f t="shared" si="123"/>
        <v>11</v>
      </c>
      <c r="B948" t="s">
        <v>237</v>
      </c>
      <c r="C948" t="str">
        <f t="shared" si="127"/>
        <v>022</v>
      </c>
      <c r="D948" t="s">
        <v>259</v>
      </c>
      <c r="E948" t="str">
        <f t="shared" si="129"/>
        <v>07</v>
      </c>
      <c r="F948" t="str">
        <f>"003"</f>
        <v>003</v>
      </c>
      <c r="G948" t="str">
        <f>""</f>
        <v/>
      </c>
      <c r="H948" t="s">
        <v>1</v>
      </c>
      <c r="I948" t="s">
        <v>1542</v>
      </c>
      <c r="J948" t="s">
        <v>4697</v>
      </c>
      <c r="K948" t="str">
        <f t="shared" si="128"/>
        <v>11300</v>
      </c>
    </row>
    <row r="949" spans="1:11" customFormat="1" x14ac:dyDescent="0.25">
      <c r="A949" t="str">
        <f t="shared" si="123"/>
        <v>11</v>
      </c>
      <c r="B949" t="s">
        <v>237</v>
      </c>
      <c r="C949" t="str">
        <f t="shared" si="127"/>
        <v>022</v>
      </c>
      <c r="D949" t="s">
        <v>259</v>
      </c>
      <c r="E949" t="str">
        <f t="shared" si="129"/>
        <v>07</v>
      </c>
      <c r="F949" t="str">
        <f>"003"</f>
        <v>003</v>
      </c>
      <c r="G949" t="str">
        <f>""</f>
        <v/>
      </c>
      <c r="H949" t="s">
        <v>0</v>
      </c>
      <c r="I949" t="s">
        <v>1542</v>
      </c>
      <c r="J949" t="s">
        <v>4697</v>
      </c>
      <c r="K949" t="str">
        <f t="shared" si="128"/>
        <v>11300</v>
      </c>
    </row>
    <row r="950" spans="1:11" customFormat="1" x14ac:dyDescent="0.25">
      <c r="A950" t="str">
        <f t="shared" si="123"/>
        <v>11</v>
      </c>
      <c r="B950" t="s">
        <v>237</v>
      </c>
      <c r="C950" t="str">
        <f t="shared" si="127"/>
        <v>022</v>
      </c>
      <c r="D950" t="s">
        <v>259</v>
      </c>
      <c r="E950" t="str">
        <f t="shared" si="129"/>
        <v>07</v>
      </c>
      <c r="F950" t="str">
        <f>"004"</f>
        <v>004</v>
      </c>
      <c r="G950" t="str">
        <f>""</f>
        <v/>
      </c>
      <c r="H950" t="s">
        <v>1</v>
      </c>
      <c r="I950" t="s">
        <v>1542</v>
      </c>
      <c r="J950" t="s">
        <v>4697</v>
      </c>
      <c r="K950" t="str">
        <f t="shared" si="128"/>
        <v>11300</v>
      </c>
    </row>
    <row r="951" spans="1:11" customFormat="1" x14ac:dyDescent="0.25">
      <c r="A951" t="str">
        <f t="shared" si="123"/>
        <v>11</v>
      </c>
      <c r="B951" t="s">
        <v>237</v>
      </c>
      <c r="C951" t="str">
        <f t="shared" si="127"/>
        <v>022</v>
      </c>
      <c r="D951" t="s">
        <v>259</v>
      </c>
      <c r="E951" t="str">
        <f t="shared" si="129"/>
        <v>07</v>
      </c>
      <c r="F951" t="str">
        <f>"004"</f>
        <v>004</v>
      </c>
      <c r="G951" t="str">
        <f>""</f>
        <v/>
      </c>
      <c r="H951" t="s">
        <v>0</v>
      </c>
      <c r="I951" t="s">
        <v>1542</v>
      </c>
      <c r="J951" t="s">
        <v>4697</v>
      </c>
      <c r="K951" t="str">
        <f t="shared" si="128"/>
        <v>11300</v>
      </c>
    </row>
    <row r="952" spans="1:11" customFormat="1" x14ac:dyDescent="0.25">
      <c r="A952" t="str">
        <f t="shared" si="123"/>
        <v>11</v>
      </c>
      <c r="B952" t="s">
        <v>237</v>
      </c>
      <c r="C952" t="str">
        <f t="shared" ref="C952:C965" si="130">"023"</f>
        <v>023</v>
      </c>
      <c r="D952" t="s">
        <v>260</v>
      </c>
      <c r="E952" t="str">
        <f>"01"</f>
        <v>01</v>
      </c>
      <c r="F952" t="str">
        <f t="shared" ref="F952:F957" si="131">"001"</f>
        <v>001</v>
      </c>
      <c r="G952" t="str">
        <f>""</f>
        <v/>
      </c>
      <c r="H952" t="s">
        <v>3</v>
      </c>
      <c r="I952" t="s">
        <v>37</v>
      </c>
      <c r="J952" t="s">
        <v>4698</v>
      </c>
      <c r="K952" t="str">
        <f t="shared" ref="K952:K964" si="132">"11170"</f>
        <v>11170</v>
      </c>
    </row>
    <row r="953" spans="1:11" customFormat="1" x14ac:dyDescent="0.25">
      <c r="A953" t="str">
        <f t="shared" si="123"/>
        <v>11</v>
      </c>
      <c r="B953" t="s">
        <v>237</v>
      </c>
      <c r="C953" t="str">
        <f t="shared" si="130"/>
        <v>023</v>
      </c>
      <c r="D953" t="s">
        <v>260</v>
      </c>
      <c r="E953" t="str">
        <f>"02"</f>
        <v>02</v>
      </c>
      <c r="F953" t="str">
        <f t="shared" si="131"/>
        <v>001</v>
      </c>
      <c r="G953" t="str">
        <f>""</f>
        <v/>
      </c>
      <c r="H953" t="s">
        <v>3</v>
      </c>
      <c r="I953" t="s">
        <v>1543</v>
      </c>
      <c r="J953" t="s">
        <v>4699</v>
      </c>
      <c r="K953" t="str">
        <f t="shared" si="132"/>
        <v>11170</v>
      </c>
    </row>
    <row r="954" spans="1:11" customFormat="1" x14ac:dyDescent="0.25">
      <c r="A954" t="str">
        <f t="shared" si="123"/>
        <v>11</v>
      </c>
      <c r="B954" t="s">
        <v>237</v>
      </c>
      <c r="C954" t="str">
        <f t="shared" si="130"/>
        <v>023</v>
      </c>
      <c r="D954" t="s">
        <v>260</v>
      </c>
      <c r="E954" t="str">
        <f>"03"</f>
        <v>03</v>
      </c>
      <c r="F954" t="str">
        <f t="shared" si="131"/>
        <v>001</v>
      </c>
      <c r="G954" t="str">
        <f>""</f>
        <v/>
      </c>
      <c r="H954" t="s">
        <v>3</v>
      </c>
      <c r="I954" t="s">
        <v>1544</v>
      </c>
      <c r="J954" t="s">
        <v>4700</v>
      </c>
      <c r="K954" t="str">
        <f t="shared" si="132"/>
        <v>11170</v>
      </c>
    </row>
    <row r="955" spans="1:11" customFormat="1" x14ac:dyDescent="0.25">
      <c r="A955" t="str">
        <f t="shared" si="123"/>
        <v>11</v>
      </c>
      <c r="B955" t="s">
        <v>237</v>
      </c>
      <c r="C955" t="str">
        <f t="shared" si="130"/>
        <v>023</v>
      </c>
      <c r="D955" t="s">
        <v>260</v>
      </c>
      <c r="E955" t="str">
        <f>"04"</f>
        <v>04</v>
      </c>
      <c r="F955" t="str">
        <f t="shared" si="131"/>
        <v>001</v>
      </c>
      <c r="G955" t="str">
        <f>""</f>
        <v/>
      </c>
      <c r="H955" t="s">
        <v>3</v>
      </c>
      <c r="I955" t="s">
        <v>1545</v>
      </c>
      <c r="J955" t="s">
        <v>4701</v>
      </c>
      <c r="K955" t="str">
        <f t="shared" si="132"/>
        <v>11170</v>
      </c>
    </row>
    <row r="956" spans="1:11" customFormat="1" x14ac:dyDescent="0.25">
      <c r="A956" t="str">
        <f t="shared" si="123"/>
        <v>11</v>
      </c>
      <c r="B956" t="s">
        <v>237</v>
      </c>
      <c r="C956" t="str">
        <f t="shared" si="130"/>
        <v>023</v>
      </c>
      <c r="D956" t="s">
        <v>260</v>
      </c>
      <c r="E956" t="str">
        <f t="shared" ref="E956:E963" si="133">"05"</f>
        <v>05</v>
      </c>
      <c r="F956" t="str">
        <f t="shared" si="131"/>
        <v>001</v>
      </c>
      <c r="G956" t="str">
        <f>""</f>
        <v/>
      </c>
      <c r="H956" t="s">
        <v>1</v>
      </c>
      <c r="I956" t="s">
        <v>1546</v>
      </c>
      <c r="J956" t="s">
        <v>4702</v>
      </c>
      <c r="K956" t="str">
        <f t="shared" si="132"/>
        <v>11170</v>
      </c>
    </row>
    <row r="957" spans="1:11" customFormat="1" x14ac:dyDescent="0.25">
      <c r="A957" t="str">
        <f t="shared" si="123"/>
        <v>11</v>
      </c>
      <c r="B957" t="s">
        <v>237</v>
      </c>
      <c r="C957" t="str">
        <f t="shared" si="130"/>
        <v>023</v>
      </c>
      <c r="D957" t="s">
        <v>260</v>
      </c>
      <c r="E957" t="str">
        <f t="shared" si="133"/>
        <v>05</v>
      </c>
      <c r="F957" t="str">
        <f t="shared" si="131"/>
        <v>001</v>
      </c>
      <c r="G957" t="str">
        <f>""</f>
        <v/>
      </c>
      <c r="H957" t="s">
        <v>0</v>
      </c>
      <c r="I957" t="s">
        <v>1546</v>
      </c>
      <c r="J957" t="s">
        <v>4702</v>
      </c>
      <c r="K957" t="str">
        <f t="shared" si="132"/>
        <v>11170</v>
      </c>
    </row>
    <row r="958" spans="1:11" customFormat="1" x14ac:dyDescent="0.25">
      <c r="A958" t="str">
        <f t="shared" si="123"/>
        <v>11</v>
      </c>
      <c r="B958" t="s">
        <v>237</v>
      </c>
      <c r="C958" t="str">
        <f t="shared" si="130"/>
        <v>023</v>
      </c>
      <c r="D958" t="s">
        <v>260</v>
      </c>
      <c r="E958" t="str">
        <f t="shared" si="133"/>
        <v>05</v>
      </c>
      <c r="F958" t="str">
        <f>"002"</f>
        <v>002</v>
      </c>
      <c r="G958" t="str">
        <f>""</f>
        <v/>
      </c>
      <c r="H958" t="s">
        <v>1</v>
      </c>
      <c r="I958" t="s">
        <v>1546</v>
      </c>
      <c r="J958" t="s">
        <v>4702</v>
      </c>
      <c r="K958" t="str">
        <f t="shared" si="132"/>
        <v>11170</v>
      </c>
    </row>
    <row r="959" spans="1:11" customFormat="1" x14ac:dyDescent="0.25">
      <c r="A959" t="str">
        <f t="shared" si="123"/>
        <v>11</v>
      </c>
      <c r="B959" t="s">
        <v>237</v>
      </c>
      <c r="C959" t="str">
        <f t="shared" si="130"/>
        <v>023</v>
      </c>
      <c r="D959" t="s">
        <v>260</v>
      </c>
      <c r="E959" t="str">
        <f t="shared" si="133"/>
        <v>05</v>
      </c>
      <c r="F959" t="str">
        <f>"002"</f>
        <v>002</v>
      </c>
      <c r="G959" t="str">
        <f>""</f>
        <v/>
      </c>
      <c r="H959" t="s">
        <v>0</v>
      </c>
      <c r="I959" t="s">
        <v>1546</v>
      </c>
      <c r="J959" t="s">
        <v>4702</v>
      </c>
      <c r="K959" t="str">
        <f t="shared" si="132"/>
        <v>11170</v>
      </c>
    </row>
    <row r="960" spans="1:11" customFormat="1" x14ac:dyDescent="0.25">
      <c r="A960" t="str">
        <f t="shared" si="123"/>
        <v>11</v>
      </c>
      <c r="B960" t="s">
        <v>237</v>
      </c>
      <c r="C960" t="str">
        <f t="shared" si="130"/>
        <v>023</v>
      </c>
      <c r="D960" t="s">
        <v>260</v>
      </c>
      <c r="E960" t="str">
        <f t="shared" si="133"/>
        <v>05</v>
      </c>
      <c r="F960" t="str">
        <f>"003"</f>
        <v>003</v>
      </c>
      <c r="G960" t="str">
        <f>""</f>
        <v/>
      </c>
      <c r="H960" t="s">
        <v>3</v>
      </c>
      <c r="I960" t="s">
        <v>1547</v>
      </c>
      <c r="J960" t="s">
        <v>4703</v>
      </c>
      <c r="K960" t="str">
        <f t="shared" si="132"/>
        <v>11170</v>
      </c>
    </row>
    <row r="961" spans="1:11" customFormat="1" x14ac:dyDescent="0.25">
      <c r="A961" t="str">
        <f t="shared" si="123"/>
        <v>11</v>
      </c>
      <c r="B961" t="s">
        <v>237</v>
      </c>
      <c r="C961" t="str">
        <f t="shared" si="130"/>
        <v>023</v>
      </c>
      <c r="D961" t="s">
        <v>260</v>
      </c>
      <c r="E961" t="str">
        <f t="shared" si="133"/>
        <v>05</v>
      </c>
      <c r="F961" t="str">
        <f>"004"</f>
        <v>004</v>
      </c>
      <c r="G961" t="str">
        <f>""</f>
        <v/>
      </c>
      <c r="H961" t="s">
        <v>3</v>
      </c>
      <c r="I961" t="s">
        <v>22</v>
      </c>
      <c r="J961" t="s">
        <v>4704</v>
      </c>
      <c r="K961" t="str">
        <f t="shared" si="132"/>
        <v>11170</v>
      </c>
    </row>
    <row r="962" spans="1:11" customFormat="1" x14ac:dyDescent="0.25">
      <c r="A962" t="str">
        <f t="shared" si="123"/>
        <v>11</v>
      </c>
      <c r="B962" t="s">
        <v>237</v>
      </c>
      <c r="C962" t="str">
        <f t="shared" si="130"/>
        <v>023</v>
      </c>
      <c r="D962" t="s">
        <v>260</v>
      </c>
      <c r="E962" t="str">
        <f t="shared" si="133"/>
        <v>05</v>
      </c>
      <c r="F962" t="str">
        <f>"005"</f>
        <v>005</v>
      </c>
      <c r="G962" t="str">
        <f>""</f>
        <v/>
      </c>
      <c r="H962" t="s">
        <v>1</v>
      </c>
      <c r="I962" t="s">
        <v>22</v>
      </c>
      <c r="J962" t="s">
        <v>4704</v>
      </c>
      <c r="K962" t="str">
        <f t="shared" si="132"/>
        <v>11170</v>
      </c>
    </row>
    <row r="963" spans="1:11" customFormat="1" x14ac:dyDescent="0.25">
      <c r="A963" t="str">
        <f t="shared" ref="A963:A1026" si="134">"11"</f>
        <v>11</v>
      </c>
      <c r="B963" t="s">
        <v>237</v>
      </c>
      <c r="C963" t="str">
        <f t="shared" si="130"/>
        <v>023</v>
      </c>
      <c r="D963" t="s">
        <v>260</v>
      </c>
      <c r="E963" t="str">
        <f t="shared" si="133"/>
        <v>05</v>
      </c>
      <c r="F963" t="str">
        <f>"005"</f>
        <v>005</v>
      </c>
      <c r="G963" t="str">
        <f>""</f>
        <v/>
      </c>
      <c r="H963" t="s">
        <v>0</v>
      </c>
      <c r="I963" t="s">
        <v>22</v>
      </c>
      <c r="J963" t="s">
        <v>4704</v>
      </c>
      <c r="K963" t="str">
        <f t="shared" si="132"/>
        <v>11170</v>
      </c>
    </row>
    <row r="964" spans="1:11" customFormat="1" x14ac:dyDescent="0.25">
      <c r="A964" t="str">
        <f t="shared" si="134"/>
        <v>11</v>
      </c>
      <c r="B964" t="s">
        <v>237</v>
      </c>
      <c r="C964" t="str">
        <f t="shared" si="130"/>
        <v>023</v>
      </c>
      <c r="D964" t="s">
        <v>260</v>
      </c>
      <c r="E964" t="str">
        <f>"06"</f>
        <v>06</v>
      </c>
      <c r="F964" t="str">
        <f>"001"</f>
        <v>001</v>
      </c>
      <c r="G964" t="str">
        <f>"01"</f>
        <v>01</v>
      </c>
      <c r="H964" t="s">
        <v>1</v>
      </c>
      <c r="I964" t="s">
        <v>1548</v>
      </c>
      <c r="J964" t="s">
        <v>4705</v>
      </c>
      <c r="K964" t="str">
        <f t="shared" si="132"/>
        <v>11170</v>
      </c>
    </row>
    <row r="965" spans="1:11" customFormat="1" x14ac:dyDescent="0.25">
      <c r="A965" t="str">
        <f t="shared" si="134"/>
        <v>11</v>
      </c>
      <c r="B965" t="s">
        <v>237</v>
      </c>
      <c r="C965" t="str">
        <f t="shared" si="130"/>
        <v>023</v>
      </c>
      <c r="D965" t="s">
        <v>260</v>
      </c>
      <c r="E965" t="str">
        <f>"06"</f>
        <v>06</v>
      </c>
      <c r="F965" t="str">
        <f>"001"</f>
        <v>001</v>
      </c>
      <c r="G965" t="str">
        <f>"02"</f>
        <v>02</v>
      </c>
      <c r="H965" t="s">
        <v>0</v>
      </c>
      <c r="I965" t="s">
        <v>1549</v>
      </c>
      <c r="J965" t="s">
        <v>4706</v>
      </c>
      <c r="K965" t="str">
        <f>"11179"</f>
        <v>11179</v>
      </c>
    </row>
    <row r="966" spans="1:11" customFormat="1" x14ac:dyDescent="0.25">
      <c r="A966" t="str">
        <f t="shared" si="134"/>
        <v>11</v>
      </c>
      <c r="B966" t="s">
        <v>237</v>
      </c>
      <c r="C966" t="str">
        <f t="shared" ref="C966:C976" si="135">"024"</f>
        <v>024</v>
      </c>
      <c r="D966" t="s">
        <v>261</v>
      </c>
      <c r="E966" t="str">
        <f>"01"</f>
        <v>01</v>
      </c>
      <c r="F966" t="str">
        <f>"001"</f>
        <v>001</v>
      </c>
      <c r="G966" t="str">
        <f>""</f>
        <v/>
      </c>
      <c r="H966" t="s">
        <v>3</v>
      </c>
      <c r="I966" t="s">
        <v>1550</v>
      </c>
      <c r="J966" t="s">
        <v>4707</v>
      </c>
      <c r="K966" t="str">
        <f t="shared" ref="K966:K976" si="136">"11690"</f>
        <v>11690</v>
      </c>
    </row>
    <row r="967" spans="1:11" customFormat="1" x14ac:dyDescent="0.25">
      <c r="A967" t="str">
        <f t="shared" si="134"/>
        <v>11</v>
      </c>
      <c r="B967" t="s">
        <v>237</v>
      </c>
      <c r="C967" t="str">
        <f t="shared" si="135"/>
        <v>024</v>
      </c>
      <c r="D967" t="s">
        <v>261</v>
      </c>
      <c r="E967" t="str">
        <f>"02"</f>
        <v>02</v>
      </c>
      <c r="F967" t="str">
        <f>"001"</f>
        <v>001</v>
      </c>
      <c r="G967" t="str">
        <f>""</f>
        <v/>
      </c>
      <c r="H967" t="s">
        <v>3</v>
      </c>
      <c r="I967" t="s">
        <v>1551</v>
      </c>
      <c r="J967" t="s">
        <v>4708</v>
      </c>
      <c r="K967" t="str">
        <f t="shared" si="136"/>
        <v>11690</v>
      </c>
    </row>
    <row r="968" spans="1:11" customFormat="1" x14ac:dyDescent="0.25">
      <c r="A968" t="str">
        <f t="shared" si="134"/>
        <v>11</v>
      </c>
      <c r="B968" t="s">
        <v>237</v>
      </c>
      <c r="C968" t="str">
        <f t="shared" si="135"/>
        <v>024</v>
      </c>
      <c r="D968" t="s">
        <v>261</v>
      </c>
      <c r="E968" t="str">
        <f>"02"</f>
        <v>02</v>
      </c>
      <c r="F968" t="str">
        <f>"002"</f>
        <v>002</v>
      </c>
      <c r="G968" t="str">
        <f>""</f>
        <v/>
      </c>
      <c r="H968" t="s">
        <v>3</v>
      </c>
      <c r="I968" t="s">
        <v>1552</v>
      </c>
      <c r="J968" t="s">
        <v>4709</v>
      </c>
      <c r="K968" t="str">
        <f t="shared" si="136"/>
        <v>11690</v>
      </c>
    </row>
    <row r="969" spans="1:11" customFormat="1" x14ac:dyDescent="0.25">
      <c r="A969" t="str">
        <f t="shared" si="134"/>
        <v>11</v>
      </c>
      <c r="B969" t="s">
        <v>237</v>
      </c>
      <c r="C969" t="str">
        <f t="shared" si="135"/>
        <v>024</v>
      </c>
      <c r="D969" t="s">
        <v>261</v>
      </c>
      <c r="E969" t="str">
        <f>"03"</f>
        <v>03</v>
      </c>
      <c r="F969" t="str">
        <f>"001"</f>
        <v>001</v>
      </c>
      <c r="G969" t="str">
        <f>""</f>
        <v/>
      </c>
      <c r="H969" t="s">
        <v>3</v>
      </c>
      <c r="I969" t="s">
        <v>1551</v>
      </c>
      <c r="J969" t="s">
        <v>4710</v>
      </c>
      <c r="K969" t="str">
        <f t="shared" si="136"/>
        <v>11690</v>
      </c>
    </row>
    <row r="970" spans="1:11" customFormat="1" x14ac:dyDescent="0.25">
      <c r="A970" t="str">
        <f t="shared" si="134"/>
        <v>11</v>
      </c>
      <c r="B970" t="s">
        <v>237</v>
      </c>
      <c r="C970" t="str">
        <f t="shared" si="135"/>
        <v>024</v>
      </c>
      <c r="D970" t="s">
        <v>261</v>
      </c>
      <c r="E970" t="str">
        <f t="shared" ref="E970:E976" si="137">"04"</f>
        <v>04</v>
      </c>
      <c r="F970" t="str">
        <f>"001"</f>
        <v>001</v>
      </c>
      <c r="G970" t="str">
        <f>""</f>
        <v/>
      </c>
      <c r="H970" t="s">
        <v>1</v>
      </c>
      <c r="I970" t="s">
        <v>1553</v>
      </c>
      <c r="J970" t="s">
        <v>4711</v>
      </c>
      <c r="K970" t="str">
        <f t="shared" si="136"/>
        <v>11690</v>
      </c>
    </row>
    <row r="971" spans="1:11" customFormat="1" x14ac:dyDescent="0.25">
      <c r="A971" t="str">
        <f t="shared" si="134"/>
        <v>11</v>
      </c>
      <c r="B971" t="s">
        <v>237</v>
      </c>
      <c r="C971" t="str">
        <f t="shared" si="135"/>
        <v>024</v>
      </c>
      <c r="D971" t="s">
        <v>261</v>
      </c>
      <c r="E971" t="str">
        <f t="shared" si="137"/>
        <v>04</v>
      </c>
      <c r="F971" t="str">
        <f>"001"</f>
        <v>001</v>
      </c>
      <c r="G971" t="str">
        <f>""</f>
        <v/>
      </c>
      <c r="H971" t="s">
        <v>0</v>
      </c>
      <c r="I971" t="s">
        <v>1553</v>
      </c>
      <c r="J971" t="s">
        <v>4711</v>
      </c>
      <c r="K971" t="str">
        <f t="shared" si="136"/>
        <v>11690</v>
      </c>
    </row>
    <row r="972" spans="1:11" customFormat="1" x14ac:dyDescent="0.25">
      <c r="A972" t="str">
        <f t="shared" si="134"/>
        <v>11</v>
      </c>
      <c r="B972" t="s">
        <v>237</v>
      </c>
      <c r="C972" t="str">
        <f t="shared" si="135"/>
        <v>024</v>
      </c>
      <c r="D972" t="s">
        <v>261</v>
      </c>
      <c r="E972" t="str">
        <f t="shared" si="137"/>
        <v>04</v>
      </c>
      <c r="F972" t="str">
        <f>"002"</f>
        <v>002</v>
      </c>
      <c r="G972" t="str">
        <f>""</f>
        <v/>
      </c>
      <c r="H972" t="s">
        <v>1</v>
      </c>
      <c r="I972" t="s">
        <v>1295</v>
      </c>
      <c r="J972" t="s">
        <v>4712</v>
      </c>
      <c r="K972" t="str">
        <f t="shared" si="136"/>
        <v>11690</v>
      </c>
    </row>
    <row r="973" spans="1:11" customFormat="1" x14ac:dyDescent="0.25">
      <c r="A973" t="str">
        <f t="shared" si="134"/>
        <v>11</v>
      </c>
      <c r="B973" t="s">
        <v>237</v>
      </c>
      <c r="C973" t="str">
        <f t="shared" si="135"/>
        <v>024</v>
      </c>
      <c r="D973" t="s">
        <v>261</v>
      </c>
      <c r="E973" t="str">
        <f t="shared" si="137"/>
        <v>04</v>
      </c>
      <c r="F973" t="str">
        <f>"002"</f>
        <v>002</v>
      </c>
      <c r="G973" t="str">
        <f>""</f>
        <v/>
      </c>
      <c r="H973" t="s">
        <v>0</v>
      </c>
      <c r="I973" t="s">
        <v>1295</v>
      </c>
      <c r="J973" t="s">
        <v>4712</v>
      </c>
      <c r="K973" t="str">
        <f t="shared" si="136"/>
        <v>11690</v>
      </c>
    </row>
    <row r="974" spans="1:11" customFormat="1" x14ac:dyDescent="0.25">
      <c r="A974" t="str">
        <f t="shared" si="134"/>
        <v>11</v>
      </c>
      <c r="B974" t="s">
        <v>237</v>
      </c>
      <c r="C974" t="str">
        <f t="shared" si="135"/>
        <v>024</v>
      </c>
      <c r="D974" t="s">
        <v>261</v>
      </c>
      <c r="E974" t="str">
        <f t="shared" si="137"/>
        <v>04</v>
      </c>
      <c r="F974" t="str">
        <f>"003"</f>
        <v>003</v>
      </c>
      <c r="G974" t="str">
        <f>""</f>
        <v/>
      </c>
      <c r="H974" t="s">
        <v>1</v>
      </c>
      <c r="I974" t="s">
        <v>1554</v>
      </c>
      <c r="J974" t="s">
        <v>4713</v>
      </c>
      <c r="K974" t="str">
        <f t="shared" si="136"/>
        <v>11690</v>
      </c>
    </row>
    <row r="975" spans="1:11" customFormat="1" x14ac:dyDescent="0.25">
      <c r="A975" t="str">
        <f t="shared" si="134"/>
        <v>11</v>
      </c>
      <c r="B975" t="s">
        <v>237</v>
      </c>
      <c r="C975" t="str">
        <f t="shared" si="135"/>
        <v>024</v>
      </c>
      <c r="D975" t="s">
        <v>261</v>
      </c>
      <c r="E975" t="str">
        <f t="shared" si="137"/>
        <v>04</v>
      </c>
      <c r="F975" t="str">
        <f>"003"</f>
        <v>003</v>
      </c>
      <c r="G975" t="str">
        <f>""</f>
        <v/>
      </c>
      <c r="H975" t="s">
        <v>0</v>
      </c>
      <c r="I975" t="s">
        <v>1554</v>
      </c>
      <c r="J975" t="s">
        <v>4713</v>
      </c>
      <c r="K975" t="str">
        <f t="shared" si="136"/>
        <v>11690</v>
      </c>
    </row>
    <row r="976" spans="1:11" customFormat="1" x14ac:dyDescent="0.25">
      <c r="A976" t="str">
        <f t="shared" si="134"/>
        <v>11</v>
      </c>
      <c r="B976" t="s">
        <v>237</v>
      </c>
      <c r="C976" t="str">
        <f t="shared" si="135"/>
        <v>024</v>
      </c>
      <c r="D976" t="s">
        <v>261</v>
      </c>
      <c r="E976" t="str">
        <f t="shared" si="137"/>
        <v>04</v>
      </c>
      <c r="F976" t="str">
        <f>"004"</f>
        <v>004</v>
      </c>
      <c r="G976" t="str">
        <f>""</f>
        <v/>
      </c>
      <c r="H976" t="s">
        <v>3</v>
      </c>
      <c r="I976" t="s">
        <v>1555</v>
      </c>
      <c r="J976" t="s">
        <v>4714</v>
      </c>
      <c r="K976" t="str">
        <f t="shared" si="136"/>
        <v>11690</v>
      </c>
    </row>
    <row r="977" spans="1:11" customFormat="1" x14ac:dyDescent="0.25">
      <c r="A977" t="str">
        <f t="shared" si="134"/>
        <v>11</v>
      </c>
      <c r="B977" t="s">
        <v>237</v>
      </c>
      <c r="C977" t="str">
        <f t="shared" ref="C977:C982" si="138">"025"</f>
        <v>025</v>
      </c>
      <c r="D977" t="s">
        <v>262</v>
      </c>
      <c r="E977" t="str">
        <f t="shared" ref="E977:E985" si="139">"01"</f>
        <v>01</v>
      </c>
      <c r="F977" t="str">
        <f>"001"</f>
        <v>001</v>
      </c>
      <c r="G977" t="str">
        <f>""</f>
        <v/>
      </c>
      <c r="H977" t="s">
        <v>1</v>
      </c>
      <c r="I977" t="s">
        <v>1556</v>
      </c>
      <c r="J977" t="s">
        <v>4715</v>
      </c>
      <c r="K977" t="str">
        <f t="shared" ref="K977:K982" si="140">"11178"</f>
        <v>11178</v>
      </c>
    </row>
    <row r="978" spans="1:11" customFormat="1" x14ac:dyDescent="0.25">
      <c r="A978" t="str">
        <f t="shared" si="134"/>
        <v>11</v>
      </c>
      <c r="B978" t="s">
        <v>237</v>
      </c>
      <c r="C978" t="str">
        <f t="shared" si="138"/>
        <v>025</v>
      </c>
      <c r="D978" t="s">
        <v>262</v>
      </c>
      <c r="E978" t="str">
        <f t="shared" si="139"/>
        <v>01</v>
      </c>
      <c r="F978" t="str">
        <f>"001"</f>
        <v>001</v>
      </c>
      <c r="G978" t="str">
        <f>""</f>
        <v/>
      </c>
      <c r="H978" t="s">
        <v>0</v>
      </c>
      <c r="I978" t="s">
        <v>1556</v>
      </c>
      <c r="J978" t="s">
        <v>4715</v>
      </c>
      <c r="K978" t="str">
        <f t="shared" si="140"/>
        <v>11178</v>
      </c>
    </row>
    <row r="979" spans="1:11" customFormat="1" x14ac:dyDescent="0.25">
      <c r="A979" t="str">
        <f t="shared" si="134"/>
        <v>11</v>
      </c>
      <c r="B979" t="s">
        <v>237</v>
      </c>
      <c r="C979" t="str">
        <f t="shared" si="138"/>
        <v>025</v>
      </c>
      <c r="D979" t="s">
        <v>262</v>
      </c>
      <c r="E979" t="str">
        <f t="shared" si="139"/>
        <v>01</v>
      </c>
      <c r="F979" t="str">
        <f>"002"</f>
        <v>002</v>
      </c>
      <c r="G979" t="str">
        <f>""</f>
        <v/>
      </c>
      <c r="H979" t="s">
        <v>1</v>
      </c>
      <c r="I979" t="s">
        <v>1557</v>
      </c>
      <c r="J979" t="s">
        <v>4716</v>
      </c>
      <c r="K979" t="str">
        <f t="shared" si="140"/>
        <v>11178</v>
      </c>
    </row>
    <row r="980" spans="1:11" customFormat="1" x14ac:dyDescent="0.25">
      <c r="A980" t="str">
        <f t="shared" si="134"/>
        <v>11</v>
      </c>
      <c r="B980" t="s">
        <v>237</v>
      </c>
      <c r="C980" t="str">
        <f t="shared" si="138"/>
        <v>025</v>
      </c>
      <c r="D980" t="s">
        <v>262</v>
      </c>
      <c r="E980" t="str">
        <f t="shared" si="139"/>
        <v>01</v>
      </c>
      <c r="F980" t="str">
        <f>"002"</f>
        <v>002</v>
      </c>
      <c r="G980" t="str">
        <f>""</f>
        <v/>
      </c>
      <c r="H980" t="s">
        <v>0</v>
      </c>
      <c r="I980" t="s">
        <v>1557</v>
      </c>
      <c r="J980" t="s">
        <v>4716</v>
      </c>
      <c r="K980" t="str">
        <f t="shared" si="140"/>
        <v>11178</v>
      </c>
    </row>
    <row r="981" spans="1:11" customFormat="1" x14ac:dyDescent="0.25">
      <c r="A981" t="str">
        <f t="shared" si="134"/>
        <v>11</v>
      </c>
      <c r="B981" t="s">
        <v>237</v>
      </c>
      <c r="C981" t="str">
        <f t="shared" si="138"/>
        <v>025</v>
      </c>
      <c r="D981" t="s">
        <v>262</v>
      </c>
      <c r="E981" t="str">
        <f t="shared" si="139"/>
        <v>01</v>
      </c>
      <c r="F981" t="str">
        <f>"003"</f>
        <v>003</v>
      </c>
      <c r="G981" t="str">
        <f>""</f>
        <v/>
      </c>
      <c r="H981" t="s">
        <v>1</v>
      </c>
      <c r="I981" t="s">
        <v>1557</v>
      </c>
      <c r="J981" t="s">
        <v>4716</v>
      </c>
      <c r="K981" t="str">
        <f t="shared" si="140"/>
        <v>11178</v>
      </c>
    </row>
    <row r="982" spans="1:11" customFormat="1" x14ac:dyDescent="0.25">
      <c r="A982" t="str">
        <f t="shared" si="134"/>
        <v>11</v>
      </c>
      <c r="B982" t="s">
        <v>237</v>
      </c>
      <c r="C982" t="str">
        <f t="shared" si="138"/>
        <v>025</v>
      </c>
      <c r="D982" t="s">
        <v>262</v>
      </c>
      <c r="E982" t="str">
        <f t="shared" si="139"/>
        <v>01</v>
      </c>
      <c r="F982" t="str">
        <f>"003"</f>
        <v>003</v>
      </c>
      <c r="G982" t="str">
        <f>""</f>
        <v/>
      </c>
      <c r="H982" t="s">
        <v>0</v>
      </c>
      <c r="I982" t="s">
        <v>1557</v>
      </c>
      <c r="J982" t="s">
        <v>4716</v>
      </c>
      <c r="K982" t="str">
        <f t="shared" si="140"/>
        <v>11178</v>
      </c>
    </row>
    <row r="983" spans="1:11" customFormat="1" x14ac:dyDescent="0.25">
      <c r="A983" t="str">
        <f t="shared" si="134"/>
        <v>11</v>
      </c>
      <c r="B983" t="s">
        <v>237</v>
      </c>
      <c r="C983" t="str">
        <f t="shared" ref="C983:C989" si="141">"026"</f>
        <v>026</v>
      </c>
      <c r="D983" t="s">
        <v>263</v>
      </c>
      <c r="E983" t="str">
        <f t="shared" si="139"/>
        <v>01</v>
      </c>
      <c r="F983" t="str">
        <f>"001"</f>
        <v>001</v>
      </c>
      <c r="G983" t="str">
        <f>""</f>
        <v/>
      </c>
      <c r="H983" t="s">
        <v>1</v>
      </c>
      <c r="I983" t="s">
        <v>1558</v>
      </c>
      <c r="J983" t="s">
        <v>4717</v>
      </c>
      <c r="K983" t="str">
        <f t="shared" ref="K983:K989" si="142">"11660"</f>
        <v>11660</v>
      </c>
    </row>
    <row r="984" spans="1:11" customFormat="1" x14ac:dyDescent="0.25">
      <c r="A984" t="str">
        <f t="shared" si="134"/>
        <v>11</v>
      </c>
      <c r="B984" t="s">
        <v>237</v>
      </c>
      <c r="C984" t="str">
        <f t="shared" si="141"/>
        <v>026</v>
      </c>
      <c r="D984" t="s">
        <v>263</v>
      </c>
      <c r="E984" t="str">
        <f t="shared" si="139"/>
        <v>01</v>
      </c>
      <c r="F984" t="str">
        <f>"001"</f>
        <v>001</v>
      </c>
      <c r="G984" t="str">
        <f>""</f>
        <v/>
      </c>
      <c r="H984" t="s">
        <v>0</v>
      </c>
      <c r="I984" t="s">
        <v>1558</v>
      </c>
      <c r="J984" t="s">
        <v>4717</v>
      </c>
      <c r="K984" t="str">
        <f t="shared" si="142"/>
        <v>11660</v>
      </c>
    </row>
    <row r="985" spans="1:11" customFormat="1" x14ac:dyDescent="0.25">
      <c r="A985" t="str">
        <f t="shared" si="134"/>
        <v>11</v>
      </c>
      <c r="B985" t="s">
        <v>237</v>
      </c>
      <c r="C985" t="str">
        <f t="shared" si="141"/>
        <v>026</v>
      </c>
      <c r="D985" t="s">
        <v>263</v>
      </c>
      <c r="E985" t="str">
        <f t="shared" si="139"/>
        <v>01</v>
      </c>
      <c r="F985" t="str">
        <f>"002"</f>
        <v>002</v>
      </c>
      <c r="G985" t="str">
        <f>""</f>
        <v/>
      </c>
      <c r="H985" t="s">
        <v>3</v>
      </c>
      <c r="I985" t="s">
        <v>25</v>
      </c>
      <c r="J985" t="s">
        <v>4163</v>
      </c>
      <c r="K985" t="str">
        <f t="shared" si="142"/>
        <v>11660</v>
      </c>
    </row>
    <row r="986" spans="1:11" customFormat="1" x14ac:dyDescent="0.25">
      <c r="A986" t="str">
        <f t="shared" si="134"/>
        <v>11</v>
      </c>
      <c r="B986" t="s">
        <v>237</v>
      </c>
      <c r="C986" t="str">
        <f t="shared" si="141"/>
        <v>026</v>
      </c>
      <c r="D986" t="s">
        <v>263</v>
      </c>
      <c r="E986" t="str">
        <f>"02"</f>
        <v>02</v>
      </c>
      <c r="F986" t="str">
        <f>"001"</f>
        <v>001</v>
      </c>
      <c r="G986" t="str">
        <f>""</f>
        <v/>
      </c>
      <c r="H986" t="s">
        <v>1</v>
      </c>
      <c r="I986" t="s">
        <v>1559</v>
      </c>
      <c r="J986" t="s">
        <v>4718</v>
      </c>
      <c r="K986" t="str">
        <f t="shared" si="142"/>
        <v>11660</v>
      </c>
    </row>
    <row r="987" spans="1:11" customFormat="1" x14ac:dyDescent="0.25">
      <c r="A987" t="str">
        <f t="shared" si="134"/>
        <v>11</v>
      </c>
      <c r="B987" t="s">
        <v>237</v>
      </c>
      <c r="C987" t="str">
        <f t="shared" si="141"/>
        <v>026</v>
      </c>
      <c r="D987" t="s">
        <v>263</v>
      </c>
      <c r="E987" t="str">
        <f>"02"</f>
        <v>02</v>
      </c>
      <c r="F987" t="str">
        <f>"001"</f>
        <v>001</v>
      </c>
      <c r="G987" t="str">
        <f>""</f>
        <v/>
      </c>
      <c r="H987" t="s">
        <v>0</v>
      </c>
      <c r="I987" t="s">
        <v>1559</v>
      </c>
      <c r="J987" t="s">
        <v>4718</v>
      </c>
      <c r="K987" t="str">
        <f t="shared" si="142"/>
        <v>11660</v>
      </c>
    </row>
    <row r="988" spans="1:11" customFormat="1" x14ac:dyDescent="0.25">
      <c r="A988" t="str">
        <f t="shared" si="134"/>
        <v>11</v>
      </c>
      <c r="B988" t="s">
        <v>237</v>
      </c>
      <c r="C988" t="str">
        <f t="shared" si="141"/>
        <v>026</v>
      </c>
      <c r="D988" t="s">
        <v>263</v>
      </c>
      <c r="E988" t="str">
        <f>"02"</f>
        <v>02</v>
      </c>
      <c r="F988" t="str">
        <f>"002"</f>
        <v>002</v>
      </c>
      <c r="G988" t="str">
        <f>""</f>
        <v/>
      </c>
      <c r="H988" t="s">
        <v>1</v>
      </c>
      <c r="I988" t="s">
        <v>1560</v>
      </c>
      <c r="J988" t="s">
        <v>4719</v>
      </c>
      <c r="K988" t="str">
        <f t="shared" si="142"/>
        <v>11660</v>
      </c>
    </row>
    <row r="989" spans="1:11" customFormat="1" x14ac:dyDescent="0.25">
      <c r="A989" t="str">
        <f t="shared" si="134"/>
        <v>11</v>
      </c>
      <c r="B989" t="s">
        <v>237</v>
      </c>
      <c r="C989" t="str">
        <f t="shared" si="141"/>
        <v>026</v>
      </c>
      <c r="D989" t="s">
        <v>263</v>
      </c>
      <c r="E989" t="str">
        <f>"02"</f>
        <v>02</v>
      </c>
      <c r="F989" t="str">
        <f>"002"</f>
        <v>002</v>
      </c>
      <c r="G989" t="str">
        <f>""</f>
        <v/>
      </c>
      <c r="H989" t="s">
        <v>0</v>
      </c>
      <c r="I989" t="s">
        <v>1560</v>
      </c>
      <c r="J989" t="s">
        <v>4719</v>
      </c>
      <c r="K989" t="str">
        <f t="shared" si="142"/>
        <v>11660</v>
      </c>
    </row>
    <row r="990" spans="1:11" customFormat="1" x14ac:dyDescent="0.25">
      <c r="A990" t="str">
        <f t="shared" si="134"/>
        <v>11</v>
      </c>
      <c r="B990" t="s">
        <v>237</v>
      </c>
      <c r="C990" t="str">
        <f t="shared" ref="C990:C1053" si="143">"027"</f>
        <v>027</v>
      </c>
      <c r="D990" t="s">
        <v>264</v>
      </c>
      <c r="E990" t="str">
        <f t="shared" ref="E990:E1043" si="144">"01"</f>
        <v>01</v>
      </c>
      <c r="F990" t="str">
        <f>"001"</f>
        <v>001</v>
      </c>
      <c r="G990" t="str">
        <f>""</f>
        <v/>
      </c>
      <c r="H990" t="s">
        <v>1</v>
      </c>
      <c r="I990" t="s">
        <v>1561</v>
      </c>
      <c r="J990" t="s">
        <v>4720</v>
      </c>
      <c r="K990" t="str">
        <f t="shared" ref="K990:K1053" si="145">"11500"</f>
        <v>11500</v>
      </c>
    </row>
    <row r="991" spans="1:11" customFormat="1" x14ac:dyDescent="0.25">
      <c r="A991" t="str">
        <f t="shared" si="134"/>
        <v>11</v>
      </c>
      <c r="B991" t="s">
        <v>237</v>
      </c>
      <c r="C991" t="str">
        <f t="shared" si="143"/>
        <v>027</v>
      </c>
      <c r="D991" t="s">
        <v>264</v>
      </c>
      <c r="E991" t="str">
        <f t="shared" si="144"/>
        <v>01</v>
      </c>
      <c r="F991" t="str">
        <f>"001"</f>
        <v>001</v>
      </c>
      <c r="G991" t="str">
        <f>""</f>
        <v/>
      </c>
      <c r="H991" t="s">
        <v>0</v>
      </c>
      <c r="I991" t="s">
        <v>1561</v>
      </c>
      <c r="J991" t="s">
        <v>4720</v>
      </c>
      <c r="K991" t="str">
        <f t="shared" si="145"/>
        <v>11500</v>
      </c>
    </row>
    <row r="992" spans="1:11" customFormat="1" x14ac:dyDescent="0.25">
      <c r="A992" t="str">
        <f t="shared" si="134"/>
        <v>11</v>
      </c>
      <c r="B992" t="s">
        <v>237</v>
      </c>
      <c r="C992" t="str">
        <f t="shared" si="143"/>
        <v>027</v>
      </c>
      <c r="D992" t="s">
        <v>264</v>
      </c>
      <c r="E992" t="str">
        <f t="shared" si="144"/>
        <v>01</v>
      </c>
      <c r="F992" t="str">
        <f>"002"</f>
        <v>002</v>
      </c>
      <c r="G992" t="str">
        <f>""</f>
        <v/>
      </c>
      <c r="H992" t="s">
        <v>3</v>
      </c>
      <c r="I992" t="s">
        <v>1562</v>
      </c>
      <c r="J992" t="s">
        <v>4721</v>
      </c>
      <c r="K992" t="str">
        <f t="shared" si="145"/>
        <v>11500</v>
      </c>
    </row>
    <row r="993" spans="1:11" customFormat="1" x14ac:dyDescent="0.25">
      <c r="A993" t="str">
        <f t="shared" si="134"/>
        <v>11</v>
      </c>
      <c r="B993" t="s">
        <v>237</v>
      </c>
      <c r="C993" t="str">
        <f t="shared" si="143"/>
        <v>027</v>
      </c>
      <c r="D993" t="s">
        <v>264</v>
      </c>
      <c r="E993" t="str">
        <f t="shared" si="144"/>
        <v>01</v>
      </c>
      <c r="F993" t="str">
        <f>"003"</f>
        <v>003</v>
      </c>
      <c r="G993" t="str">
        <f>""</f>
        <v/>
      </c>
      <c r="H993" t="s">
        <v>1</v>
      </c>
      <c r="I993" t="s">
        <v>1563</v>
      </c>
      <c r="J993" t="s">
        <v>4722</v>
      </c>
      <c r="K993" t="str">
        <f t="shared" si="145"/>
        <v>11500</v>
      </c>
    </row>
    <row r="994" spans="1:11" customFormat="1" x14ac:dyDescent="0.25">
      <c r="A994" t="str">
        <f t="shared" si="134"/>
        <v>11</v>
      </c>
      <c r="B994" t="s">
        <v>237</v>
      </c>
      <c r="C994" t="str">
        <f t="shared" si="143"/>
        <v>027</v>
      </c>
      <c r="D994" t="s">
        <v>264</v>
      </c>
      <c r="E994" t="str">
        <f t="shared" si="144"/>
        <v>01</v>
      </c>
      <c r="F994" t="str">
        <f>"003"</f>
        <v>003</v>
      </c>
      <c r="G994" t="str">
        <f>""</f>
        <v/>
      </c>
      <c r="H994" t="s">
        <v>0</v>
      </c>
      <c r="I994" t="s">
        <v>1563</v>
      </c>
      <c r="J994" t="s">
        <v>4722</v>
      </c>
      <c r="K994" t="str">
        <f t="shared" si="145"/>
        <v>11500</v>
      </c>
    </row>
    <row r="995" spans="1:11" customFormat="1" x14ac:dyDescent="0.25">
      <c r="A995" t="str">
        <f t="shared" si="134"/>
        <v>11</v>
      </c>
      <c r="B995" t="s">
        <v>237</v>
      </c>
      <c r="C995" t="str">
        <f t="shared" si="143"/>
        <v>027</v>
      </c>
      <c r="D995" t="s">
        <v>264</v>
      </c>
      <c r="E995" t="str">
        <f t="shared" si="144"/>
        <v>01</v>
      </c>
      <c r="F995" t="str">
        <f>"004"</f>
        <v>004</v>
      </c>
      <c r="G995" t="str">
        <f>""</f>
        <v/>
      </c>
      <c r="H995" t="s">
        <v>1</v>
      </c>
      <c r="I995" t="s">
        <v>1563</v>
      </c>
      <c r="J995" t="s">
        <v>4722</v>
      </c>
      <c r="K995" t="str">
        <f t="shared" si="145"/>
        <v>11500</v>
      </c>
    </row>
    <row r="996" spans="1:11" customFormat="1" x14ac:dyDescent="0.25">
      <c r="A996" t="str">
        <f t="shared" si="134"/>
        <v>11</v>
      </c>
      <c r="B996" t="s">
        <v>237</v>
      </c>
      <c r="C996" t="str">
        <f t="shared" si="143"/>
        <v>027</v>
      </c>
      <c r="D996" t="s">
        <v>264</v>
      </c>
      <c r="E996" t="str">
        <f t="shared" si="144"/>
        <v>01</v>
      </c>
      <c r="F996" t="str">
        <f>"004"</f>
        <v>004</v>
      </c>
      <c r="G996" t="str">
        <f>""</f>
        <v/>
      </c>
      <c r="H996" t="s">
        <v>0</v>
      </c>
      <c r="I996" t="s">
        <v>1563</v>
      </c>
      <c r="J996" t="s">
        <v>4722</v>
      </c>
      <c r="K996" t="str">
        <f t="shared" si="145"/>
        <v>11500</v>
      </c>
    </row>
    <row r="997" spans="1:11" customFormat="1" x14ac:dyDescent="0.25">
      <c r="A997" t="str">
        <f t="shared" si="134"/>
        <v>11</v>
      </c>
      <c r="B997" t="s">
        <v>237</v>
      </c>
      <c r="C997" t="str">
        <f t="shared" si="143"/>
        <v>027</v>
      </c>
      <c r="D997" t="s">
        <v>264</v>
      </c>
      <c r="E997" t="str">
        <f t="shared" si="144"/>
        <v>01</v>
      </c>
      <c r="F997" t="str">
        <f>"005"</f>
        <v>005</v>
      </c>
      <c r="G997" t="str">
        <f>""</f>
        <v/>
      </c>
      <c r="H997" t="s">
        <v>1</v>
      </c>
      <c r="I997" t="s">
        <v>1446</v>
      </c>
      <c r="J997" t="s">
        <v>4723</v>
      </c>
      <c r="K997" t="str">
        <f t="shared" si="145"/>
        <v>11500</v>
      </c>
    </row>
    <row r="998" spans="1:11" customFormat="1" x14ac:dyDescent="0.25">
      <c r="A998" t="str">
        <f t="shared" si="134"/>
        <v>11</v>
      </c>
      <c r="B998" t="s">
        <v>237</v>
      </c>
      <c r="C998" t="str">
        <f t="shared" si="143"/>
        <v>027</v>
      </c>
      <c r="D998" t="s">
        <v>264</v>
      </c>
      <c r="E998" t="str">
        <f t="shared" si="144"/>
        <v>01</v>
      </c>
      <c r="F998" t="str">
        <f>"005"</f>
        <v>005</v>
      </c>
      <c r="G998" t="str">
        <f>""</f>
        <v/>
      </c>
      <c r="H998" t="s">
        <v>0</v>
      </c>
      <c r="I998" t="s">
        <v>1446</v>
      </c>
      <c r="J998" t="s">
        <v>4723</v>
      </c>
      <c r="K998" t="str">
        <f t="shared" si="145"/>
        <v>11500</v>
      </c>
    </row>
    <row r="999" spans="1:11" customFormat="1" x14ac:dyDescent="0.25">
      <c r="A999" t="str">
        <f t="shared" si="134"/>
        <v>11</v>
      </c>
      <c r="B999" t="s">
        <v>237</v>
      </c>
      <c r="C999" t="str">
        <f t="shared" si="143"/>
        <v>027</v>
      </c>
      <c r="D999" t="s">
        <v>264</v>
      </c>
      <c r="E999" t="str">
        <f t="shared" si="144"/>
        <v>01</v>
      </c>
      <c r="F999" t="str">
        <f>"006"</f>
        <v>006</v>
      </c>
      <c r="G999" t="str">
        <f>""</f>
        <v/>
      </c>
      <c r="H999" t="s">
        <v>1</v>
      </c>
      <c r="I999" t="s">
        <v>1446</v>
      </c>
      <c r="J999" t="s">
        <v>4723</v>
      </c>
      <c r="K999" t="str">
        <f t="shared" si="145"/>
        <v>11500</v>
      </c>
    </row>
    <row r="1000" spans="1:11" customFormat="1" x14ac:dyDescent="0.25">
      <c r="A1000" t="str">
        <f t="shared" si="134"/>
        <v>11</v>
      </c>
      <c r="B1000" t="s">
        <v>237</v>
      </c>
      <c r="C1000" t="str">
        <f t="shared" si="143"/>
        <v>027</v>
      </c>
      <c r="D1000" t="s">
        <v>264</v>
      </c>
      <c r="E1000" t="str">
        <f t="shared" si="144"/>
        <v>01</v>
      </c>
      <c r="F1000" t="str">
        <f>"006"</f>
        <v>006</v>
      </c>
      <c r="G1000" t="str">
        <f>""</f>
        <v/>
      </c>
      <c r="H1000" t="s">
        <v>0</v>
      </c>
      <c r="I1000" t="s">
        <v>1446</v>
      </c>
      <c r="J1000" t="s">
        <v>4723</v>
      </c>
      <c r="K1000" t="str">
        <f t="shared" si="145"/>
        <v>11500</v>
      </c>
    </row>
    <row r="1001" spans="1:11" customFormat="1" x14ac:dyDescent="0.25">
      <c r="A1001" t="str">
        <f t="shared" si="134"/>
        <v>11</v>
      </c>
      <c r="B1001" t="s">
        <v>237</v>
      </c>
      <c r="C1001" t="str">
        <f t="shared" si="143"/>
        <v>027</v>
      </c>
      <c r="D1001" t="s">
        <v>264</v>
      </c>
      <c r="E1001" t="str">
        <f t="shared" si="144"/>
        <v>01</v>
      </c>
      <c r="F1001" t="str">
        <f>"007"</f>
        <v>007</v>
      </c>
      <c r="G1001" t="str">
        <f>""</f>
        <v/>
      </c>
      <c r="H1001" t="s">
        <v>3</v>
      </c>
      <c r="I1001" t="s">
        <v>1564</v>
      </c>
      <c r="J1001" t="s">
        <v>4724</v>
      </c>
      <c r="K1001" t="str">
        <f t="shared" si="145"/>
        <v>11500</v>
      </c>
    </row>
    <row r="1002" spans="1:11" customFormat="1" x14ac:dyDescent="0.25">
      <c r="A1002" t="str">
        <f t="shared" si="134"/>
        <v>11</v>
      </c>
      <c r="B1002" t="s">
        <v>237</v>
      </c>
      <c r="C1002" t="str">
        <f t="shared" si="143"/>
        <v>027</v>
      </c>
      <c r="D1002" t="s">
        <v>264</v>
      </c>
      <c r="E1002" t="str">
        <f t="shared" si="144"/>
        <v>01</v>
      </c>
      <c r="F1002" t="str">
        <f>"008"</f>
        <v>008</v>
      </c>
      <c r="G1002" t="str">
        <f>""</f>
        <v/>
      </c>
      <c r="H1002" t="s">
        <v>1</v>
      </c>
      <c r="I1002" t="s">
        <v>1565</v>
      </c>
      <c r="J1002" t="s">
        <v>4725</v>
      </c>
      <c r="K1002" t="str">
        <f t="shared" si="145"/>
        <v>11500</v>
      </c>
    </row>
    <row r="1003" spans="1:11" customFormat="1" x14ac:dyDescent="0.25">
      <c r="A1003" t="str">
        <f t="shared" si="134"/>
        <v>11</v>
      </c>
      <c r="B1003" t="s">
        <v>237</v>
      </c>
      <c r="C1003" t="str">
        <f t="shared" si="143"/>
        <v>027</v>
      </c>
      <c r="D1003" t="s">
        <v>264</v>
      </c>
      <c r="E1003" t="str">
        <f t="shared" si="144"/>
        <v>01</v>
      </c>
      <c r="F1003" t="str">
        <f>"008"</f>
        <v>008</v>
      </c>
      <c r="G1003" t="str">
        <f>""</f>
        <v/>
      </c>
      <c r="H1003" t="s">
        <v>0</v>
      </c>
      <c r="I1003" t="s">
        <v>1565</v>
      </c>
      <c r="J1003" t="s">
        <v>4725</v>
      </c>
      <c r="K1003" t="str">
        <f t="shared" si="145"/>
        <v>11500</v>
      </c>
    </row>
    <row r="1004" spans="1:11" customFormat="1" x14ac:dyDescent="0.25">
      <c r="A1004" t="str">
        <f t="shared" si="134"/>
        <v>11</v>
      </c>
      <c r="B1004" t="s">
        <v>237</v>
      </c>
      <c r="C1004" t="str">
        <f t="shared" si="143"/>
        <v>027</v>
      </c>
      <c r="D1004" t="s">
        <v>264</v>
      </c>
      <c r="E1004" t="str">
        <f t="shared" si="144"/>
        <v>01</v>
      </c>
      <c r="F1004" t="str">
        <f>"009"</f>
        <v>009</v>
      </c>
      <c r="G1004" t="str">
        <f>""</f>
        <v/>
      </c>
      <c r="H1004" t="s">
        <v>3</v>
      </c>
      <c r="I1004" t="s">
        <v>1566</v>
      </c>
      <c r="J1004" t="s">
        <v>4726</v>
      </c>
      <c r="K1004" t="str">
        <f t="shared" si="145"/>
        <v>11500</v>
      </c>
    </row>
    <row r="1005" spans="1:11" customFormat="1" x14ac:dyDescent="0.25">
      <c r="A1005" t="str">
        <f t="shared" si="134"/>
        <v>11</v>
      </c>
      <c r="B1005" t="s">
        <v>237</v>
      </c>
      <c r="C1005" t="str">
        <f t="shared" si="143"/>
        <v>027</v>
      </c>
      <c r="D1005" t="s">
        <v>264</v>
      </c>
      <c r="E1005" t="str">
        <f t="shared" si="144"/>
        <v>01</v>
      </c>
      <c r="F1005" t="str">
        <f>"010"</f>
        <v>010</v>
      </c>
      <c r="G1005" t="str">
        <f>""</f>
        <v/>
      </c>
      <c r="H1005" t="s">
        <v>3</v>
      </c>
      <c r="I1005" t="s">
        <v>1565</v>
      </c>
      <c r="J1005" t="s">
        <v>4725</v>
      </c>
      <c r="K1005" t="str">
        <f t="shared" si="145"/>
        <v>11500</v>
      </c>
    </row>
    <row r="1006" spans="1:11" customFormat="1" x14ac:dyDescent="0.25">
      <c r="A1006" t="str">
        <f t="shared" si="134"/>
        <v>11</v>
      </c>
      <c r="B1006" t="s">
        <v>237</v>
      </c>
      <c r="C1006" t="str">
        <f t="shared" si="143"/>
        <v>027</v>
      </c>
      <c r="D1006" t="s">
        <v>264</v>
      </c>
      <c r="E1006" t="str">
        <f t="shared" si="144"/>
        <v>01</v>
      </c>
      <c r="F1006" t="str">
        <f>"011"</f>
        <v>011</v>
      </c>
      <c r="G1006" t="str">
        <f>""</f>
        <v/>
      </c>
      <c r="H1006" t="s">
        <v>3</v>
      </c>
      <c r="I1006" t="s">
        <v>1566</v>
      </c>
      <c r="J1006" t="s">
        <v>4726</v>
      </c>
      <c r="K1006" t="str">
        <f t="shared" si="145"/>
        <v>11500</v>
      </c>
    </row>
    <row r="1007" spans="1:11" customFormat="1" x14ac:dyDescent="0.25">
      <c r="A1007" t="str">
        <f t="shared" si="134"/>
        <v>11</v>
      </c>
      <c r="B1007" t="s">
        <v>237</v>
      </c>
      <c r="C1007" t="str">
        <f t="shared" si="143"/>
        <v>027</v>
      </c>
      <c r="D1007" t="s">
        <v>264</v>
      </c>
      <c r="E1007" t="str">
        <f t="shared" si="144"/>
        <v>01</v>
      </c>
      <c r="F1007" t="str">
        <f>"012"</f>
        <v>012</v>
      </c>
      <c r="G1007" t="str">
        <f>""</f>
        <v/>
      </c>
      <c r="H1007" t="s">
        <v>3</v>
      </c>
      <c r="I1007" t="s">
        <v>1567</v>
      </c>
      <c r="J1007" t="s">
        <v>4727</v>
      </c>
      <c r="K1007" t="str">
        <f t="shared" si="145"/>
        <v>11500</v>
      </c>
    </row>
    <row r="1008" spans="1:11" customFormat="1" x14ac:dyDescent="0.25">
      <c r="A1008" t="str">
        <f t="shared" si="134"/>
        <v>11</v>
      </c>
      <c r="B1008" t="s">
        <v>237</v>
      </c>
      <c r="C1008" t="str">
        <f t="shared" si="143"/>
        <v>027</v>
      </c>
      <c r="D1008" t="s">
        <v>264</v>
      </c>
      <c r="E1008" t="str">
        <f t="shared" si="144"/>
        <v>01</v>
      </c>
      <c r="F1008" t="str">
        <f>"013"</f>
        <v>013</v>
      </c>
      <c r="G1008" t="str">
        <f>""</f>
        <v/>
      </c>
      <c r="H1008" t="s">
        <v>3</v>
      </c>
      <c r="I1008" t="s">
        <v>1568</v>
      </c>
      <c r="J1008" t="s">
        <v>4728</v>
      </c>
      <c r="K1008" t="str">
        <f t="shared" si="145"/>
        <v>11500</v>
      </c>
    </row>
    <row r="1009" spans="1:11" customFormat="1" x14ac:dyDescent="0.25">
      <c r="A1009" t="str">
        <f t="shared" si="134"/>
        <v>11</v>
      </c>
      <c r="B1009" t="s">
        <v>237</v>
      </c>
      <c r="C1009" t="str">
        <f t="shared" si="143"/>
        <v>027</v>
      </c>
      <c r="D1009" t="s">
        <v>264</v>
      </c>
      <c r="E1009" t="str">
        <f t="shared" si="144"/>
        <v>01</v>
      </c>
      <c r="F1009" t="str">
        <f>"014"</f>
        <v>014</v>
      </c>
      <c r="G1009" t="str">
        <f>""</f>
        <v/>
      </c>
      <c r="H1009" t="s">
        <v>3</v>
      </c>
      <c r="I1009" t="s">
        <v>1569</v>
      </c>
      <c r="J1009" t="s">
        <v>4729</v>
      </c>
      <c r="K1009" t="str">
        <f t="shared" si="145"/>
        <v>11500</v>
      </c>
    </row>
    <row r="1010" spans="1:11" customFormat="1" x14ac:dyDescent="0.25">
      <c r="A1010" t="str">
        <f t="shared" si="134"/>
        <v>11</v>
      </c>
      <c r="B1010" t="s">
        <v>237</v>
      </c>
      <c r="C1010" t="str">
        <f t="shared" si="143"/>
        <v>027</v>
      </c>
      <c r="D1010" t="s">
        <v>264</v>
      </c>
      <c r="E1010" t="str">
        <f t="shared" si="144"/>
        <v>01</v>
      </c>
      <c r="F1010" t="str">
        <f>"015"</f>
        <v>015</v>
      </c>
      <c r="G1010" t="str">
        <f>""</f>
        <v/>
      </c>
      <c r="H1010" t="s">
        <v>3</v>
      </c>
      <c r="I1010" t="s">
        <v>1569</v>
      </c>
      <c r="J1010" t="s">
        <v>4729</v>
      </c>
      <c r="K1010" t="str">
        <f t="shared" si="145"/>
        <v>11500</v>
      </c>
    </row>
    <row r="1011" spans="1:11" customFormat="1" x14ac:dyDescent="0.25">
      <c r="A1011" t="str">
        <f t="shared" si="134"/>
        <v>11</v>
      </c>
      <c r="B1011" t="s">
        <v>237</v>
      </c>
      <c r="C1011" t="str">
        <f t="shared" si="143"/>
        <v>027</v>
      </c>
      <c r="D1011" t="s">
        <v>264</v>
      </c>
      <c r="E1011" t="str">
        <f t="shared" si="144"/>
        <v>01</v>
      </c>
      <c r="F1011" t="str">
        <f>"016"</f>
        <v>016</v>
      </c>
      <c r="G1011" t="str">
        <f>""</f>
        <v/>
      </c>
      <c r="H1011" t="s">
        <v>3</v>
      </c>
      <c r="I1011" t="s">
        <v>1567</v>
      </c>
      <c r="J1011" t="s">
        <v>4727</v>
      </c>
      <c r="K1011" t="str">
        <f t="shared" si="145"/>
        <v>11500</v>
      </c>
    </row>
    <row r="1012" spans="1:11" customFormat="1" x14ac:dyDescent="0.25">
      <c r="A1012" t="str">
        <f t="shared" si="134"/>
        <v>11</v>
      </c>
      <c r="B1012" t="s">
        <v>237</v>
      </c>
      <c r="C1012" t="str">
        <f t="shared" si="143"/>
        <v>027</v>
      </c>
      <c r="D1012" t="s">
        <v>264</v>
      </c>
      <c r="E1012" t="str">
        <f t="shared" si="144"/>
        <v>01</v>
      </c>
      <c r="F1012" t="str">
        <f>"017"</f>
        <v>017</v>
      </c>
      <c r="G1012" t="str">
        <f>""</f>
        <v/>
      </c>
      <c r="H1012" t="s">
        <v>1</v>
      </c>
      <c r="I1012" t="s">
        <v>1570</v>
      </c>
      <c r="J1012" t="s">
        <v>4730</v>
      </c>
      <c r="K1012" t="str">
        <f t="shared" si="145"/>
        <v>11500</v>
      </c>
    </row>
    <row r="1013" spans="1:11" customFormat="1" x14ac:dyDescent="0.25">
      <c r="A1013" t="str">
        <f t="shared" si="134"/>
        <v>11</v>
      </c>
      <c r="B1013" t="s">
        <v>237</v>
      </c>
      <c r="C1013" t="str">
        <f t="shared" si="143"/>
        <v>027</v>
      </c>
      <c r="D1013" t="s">
        <v>264</v>
      </c>
      <c r="E1013" t="str">
        <f t="shared" si="144"/>
        <v>01</v>
      </c>
      <c r="F1013" t="str">
        <f>"017"</f>
        <v>017</v>
      </c>
      <c r="G1013" t="str">
        <f>""</f>
        <v/>
      </c>
      <c r="H1013" t="s">
        <v>0</v>
      </c>
      <c r="I1013" t="s">
        <v>1570</v>
      </c>
      <c r="J1013" t="s">
        <v>4730</v>
      </c>
      <c r="K1013" t="str">
        <f t="shared" si="145"/>
        <v>11500</v>
      </c>
    </row>
    <row r="1014" spans="1:11" customFormat="1" x14ac:dyDescent="0.25">
      <c r="A1014" t="str">
        <f t="shared" si="134"/>
        <v>11</v>
      </c>
      <c r="B1014" t="s">
        <v>237</v>
      </c>
      <c r="C1014" t="str">
        <f t="shared" si="143"/>
        <v>027</v>
      </c>
      <c r="D1014" t="s">
        <v>264</v>
      </c>
      <c r="E1014" t="str">
        <f t="shared" si="144"/>
        <v>01</v>
      </c>
      <c r="F1014" t="str">
        <f>"018"</f>
        <v>018</v>
      </c>
      <c r="G1014" t="str">
        <f>""</f>
        <v/>
      </c>
      <c r="H1014" t="s">
        <v>3</v>
      </c>
      <c r="I1014" t="s">
        <v>1567</v>
      </c>
      <c r="J1014" t="s">
        <v>4727</v>
      </c>
      <c r="K1014" t="str">
        <f t="shared" si="145"/>
        <v>11500</v>
      </c>
    </row>
    <row r="1015" spans="1:11" customFormat="1" x14ac:dyDescent="0.25">
      <c r="A1015" t="str">
        <f t="shared" si="134"/>
        <v>11</v>
      </c>
      <c r="B1015" t="s">
        <v>237</v>
      </c>
      <c r="C1015" t="str">
        <f t="shared" si="143"/>
        <v>027</v>
      </c>
      <c r="D1015" t="s">
        <v>264</v>
      </c>
      <c r="E1015" t="str">
        <f t="shared" si="144"/>
        <v>01</v>
      </c>
      <c r="F1015" t="str">
        <f>"019"</f>
        <v>019</v>
      </c>
      <c r="G1015" t="str">
        <f>""</f>
        <v/>
      </c>
      <c r="H1015" t="s">
        <v>3</v>
      </c>
      <c r="I1015" t="s">
        <v>1570</v>
      </c>
      <c r="J1015" t="s">
        <v>4730</v>
      </c>
      <c r="K1015" t="str">
        <f t="shared" si="145"/>
        <v>11500</v>
      </c>
    </row>
    <row r="1016" spans="1:11" customFormat="1" x14ac:dyDescent="0.25">
      <c r="A1016" t="str">
        <f t="shared" si="134"/>
        <v>11</v>
      </c>
      <c r="B1016" t="s">
        <v>237</v>
      </c>
      <c r="C1016" t="str">
        <f t="shared" si="143"/>
        <v>027</v>
      </c>
      <c r="D1016" t="s">
        <v>264</v>
      </c>
      <c r="E1016" t="str">
        <f t="shared" si="144"/>
        <v>01</v>
      </c>
      <c r="F1016" t="str">
        <f>"020"</f>
        <v>020</v>
      </c>
      <c r="G1016" t="str">
        <f>""</f>
        <v/>
      </c>
      <c r="H1016" t="s">
        <v>1</v>
      </c>
      <c r="I1016" t="s">
        <v>1571</v>
      </c>
      <c r="J1016" t="s">
        <v>4731</v>
      </c>
      <c r="K1016" t="str">
        <f t="shared" si="145"/>
        <v>11500</v>
      </c>
    </row>
    <row r="1017" spans="1:11" customFormat="1" x14ac:dyDescent="0.25">
      <c r="A1017" t="str">
        <f t="shared" si="134"/>
        <v>11</v>
      </c>
      <c r="B1017" t="s">
        <v>237</v>
      </c>
      <c r="C1017" t="str">
        <f t="shared" si="143"/>
        <v>027</v>
      </c>
      <c r="D1017" t="s">
        <v>264</v>
      </c>
      <c r="E1017" t="str">
        <f t="shared" si="144"/>
        <v>01</v>
      </c>
      <c r="F1017" t="str">
        <f>"020"</f>
        <v>020</v>
      </c>
      <c r="G1017" t="str">
        <f>""</f>
        <v/>
      </c>
      <c r="H1017" t="s">
        <v>0</v>
      </c>
      <c r="I1017" t="s">
        <v>1571</v>
      </c>
      <c r="J1017" t="s">
        <v>4731</v>
      </c>
      <c r="K1017" t="str">
        <f t="shared" si="145"/>
        <v>11500</v>
      </c>
    </row>
    <row r="1018" spans="1:11" customFormat="1" x14ac:dyDescent="0.25">
      <c r="A1018" t="str">
        <f t="shared" si="134"/>
        <v>11</v>
      </c>
      <c r="B1018" t="s">
        <v>237</v>
      </c>
      <c r="C1018" t="str">
        <f t="shared" si="143"/>
        <v>027</v>
      </c>
      <c r="D1018" t="s">
        <v>264</v>
      </c>
      <c r="E1018" t="str">
        <f t="shared" si="144"/>
        <v>01</v>
      </c>
      <c r="F1018" t="str">
        <f>"021"</f>
        <v>021</v>
      </c>
      <c r="G1018" t="str">
        <f>""</f>
        <v/>
      </c>
      <c r="H1018" t="s">
        <v>1</v>
      </c>
      <c r="I1018" t="s">
        <v>1571</v>
      </c>
      <c r="J1018" t="s">
        <v>4731</v>
      </c>
      <c r="K1018" t="str">
        <f t="shared" si="145"/>
        <v>11500</v>
      </c>
    </row>
    <row r="1019" spans="1:11" customFormat="1" x14ac:dyDescent="0.25">
      <c r="A1019" t="str">
        <f t="shared" si="134"/>
        <v>11</v>
      </c>
      <c r="B1019" t="s">
        <v>237</v>
      </c>
      <c r="C1019" t="str">
        <f t="shared" si="143"/>
        <v>027</v>
      </c>
      <c r="D1019" t="s">
        <v>264</v>
      </c>
      <c r="E1019" t="str">
        <f t="shared" si="144"/>
        <v>01</v>
      </c>
      <c r="F1019" t="str">
        <f>"021"</f>
        <v>021</v>
      </c>
      <c r="G1019" t="str">
        <f>""</f>
        <v/>
      </c>
      <c r="H1019" t="s">
        <v>0</v>
      </c>
      <c r="I1019" t="s">
        <v>1571</v>
      </c>
      <c r="J1019" t="s">
        <v>4731</v>
      </c>
      <c r="K1019" t="str">
        <f t="shared" si="145"/>
        <v>11500</v>
      </c>
    </row>
    <row r="1020" spans="1:11" customFormat="1" x14ac:dyDescent="0.25">
      <c r="A1020" t="str">
        <f t="shared" si="134"/>
        <v>11</v>
      </c>
      <c r="B1020" t="s">
        <v>237</v>
      </c>
      <c r="C1020" t="str">
        <f t="shared" si="143"/>
        <v>027</v>
      </c>
      <c r="D1020" t="s">
        <v>264</v>
      </c>
      <c r="E1020" t="str">
        <f t="shared" si="144"/>
        <v>01</v>
      </c>
      <c r="F1020" t="str">
        <f>"022"</f>
        <v>022</v>
      </c>
      <c r="G1020" t="str">
        <f>""</f>
        <v/>
      </c>
      <c r="H1020" t="s">
        <v>1</v>
      </c>
      <c r="I1020" t="s">
        <v>1572</v>
      </c>
      <c r="J1020" t="s">
        <v>4732</v>
      </c>
      <c r="K1020" t="str">
        <f t="shared" si="145"/>
        <v>11500</v>
      </c>
    </row>
    <row r="1021" spans="1:11" customFormat="1" x14ac:dyDescent="0.25">
      <c r="A1021" t="str">
        <f t="shared" si="134"/>
        <v>11</v>
      </c>
      <c r="B1021" t="s">
        <v>237</v>
      </c>
      <c r="C1021" t="str">
        <f t="shared" si="143"/>
        <v>027</v>
      </c>
      <c r="D1021" t="s">
        <v>264</v>
      </c>
      <c r="E1021" t="str">
        <f t="shared" si="144"/>
        <v>01</v>
      </c>
      <c r="F1021" t="str">
        <f>"022"</f>
        <v>022</v>
      </c>
      <c r="G1021" t="str">
        <f>""</f>
        <v/>
      </c>
      <c r="H1021" t="s">
        <v>0</v>
      </c>
      <c r="I1021" t="s">
        <v>1572</v>
      </c>
      <c r="J1021" t="s">
        <v>4732</v>
      </c>
      <c r="K1021" t="str">
        <f t="shared" si="145"/>
        <v>11500</v>
      </c>
    </row>
    <row r="1022" spans="1:11" customFormat="1" x14ac:dyDescent="0.25">
      <c r="A1022" t="str">
        <f t="shared" si="134"/>
        <v>11</v>
      </c>
      <c r="B1022" t="s">
        <v>237</v>
      </c>
      <c r="C1022" t="str">
        <f t="shared" si="143"/>
        <v>027</v>
      </c>
      <c r="D1022" t="s">
        <v>264</v>
      </c>
      <c r="E1022" t="str">
        <f t="shared" si="144"/>
        <v>01</v>
      </c>
      <c r="F1022" t="str">
        <f>"023"</f>
        <v>023</v>
      </c>
      <c r="G1022" t="str">
        <f>""</f>
        <v/>
      </c>
      <c r="H1022" t="s">
        <v>1</v>
      </c>
      <c r="I1022" t="s">
        <v>1573</v>
      </c>
      <c r="J1022" t="s">
        <v>4733</v>
      </c>
      <c r="K1022" t="str">
        <f t="shared" si="145"/>
        <v>11500</v>
      </c>
    </row>
    <row r="1023" spans="1:11" customFormat="1" x14ac:dyDescent="0.25">
      <c r="A1023" t="str">
        <f t="shared" si="134"/>
        <v>11</v>
      </c>
      <c r="B1023" t="s">
        <v>237</v>
      </c>
      <c r="C1023" t="str">
        <f t="shared" si="143"/>
        <v>027</v>
      </c>
      <c r="D1023" t="s">
        <v>264</v>
      </c>
      <c r="E1023" t="str">
        <f t="shared" si="144"/>
        <v>01</v>
      </c>
      <c r="F1023" t="str">
        <f>"023"</f>
        <v>023</v>
      </c>
      <c r="G1023" t="str">
        <f>""</f>
        <v/>
      </c>
      <c r="H1023" t="s">
        <v>0</v>
      </c>
      <c r="I1023" t="s">
        <v>1573</v>
      </c>
      <c r="J1023" t="s">
        <v>4733</v>
      </c>
      <c r="K1023" t="str">
        <f t="shared" si="145"/>
        <v>11500</v>
      </c>
    </row>
    <row r="1024" spans="1:11" customFormat="1" x14ac:dyDescent="0.25">
      <c r="A1024" t="str">
        <f t="shared" si="134"/>
        <v>11</v>
      </c>
      <c r="B1024" t="s">
        <v>237</v>
      </c>
      <c r="C1024" t="str">
        <f t="shared" si="143"/>
        <v>027</v>
      </c>
      <c r="D1024" t="s">
        <v>264</v>
      </c>
      <c r="E1024" t="str">
        <f t="shared" si="144"/>
        <v>01</v>
      </c>
      <c r="F1024" t="str">
        <f>"024"</f>
        <v>024</v>
      </c>
      <c r="G1024" t="str">
        <f>""</f>
        <v/>
      </c>
      <c r="H1024" t="s">
        <v>1</v>
      </c>
      <c r="I1024" t="s">
        <v>1574</v>
      </c>
      <c r="J1024" t="s">
        <v>4734</v>
      </c>
      <c r="K1024" t="str">
        <f t="shared" si="145"/>
        <v>11500</v>
      </c>
    </row>
    <row r="1025" spans="1:11" customFormat="1" x14ac:dyDescent="0.25">
      <c r="A1025" t="str">
        <f t="shared" si="134"/>
        <v>11</v>
      </c>
      <c r="B1025" t="s">
        <v>237</v>
      </c>
      <c r="C1025" t="str">
        <f t="shared" si="143"/>
        <v>027</v>
      </c>
      <c r="D1025" t="s">
        <v>264</v>
      </c>
      <c r="E1025" t="str">
        <f t="shared" si="144"/>
        <v>01</v>
      </c>
      <c r="F1025" t="str">
        <f>"024"</f>
        <v>024</v>
      </c>
      <c r="G1025" t="str">
        <f>""</f>
        <v/>
      </c>
      <c r="H1025" t="s">
        <v>0</v>
      </c>
      <c r="I1025" t="s">
        <v>1574</v>
      </c>
      <c r="J1025" t="s">
        <v>4734</v>
      </c>
      <c r="K1025" t="str">
        <f t="shared" si="145"/>
        <v>11500</v>
      </c>
    </row>
    <row r="1026" spans="1:11" customFormat="1" x14ac:dyDescent="0.25">
      <c r="A1026" t="str">
        <f t="shared" si="134"/>
        <v>11</v>
      </c>
      <c r="B1026" t="s">
        <v>237</v>
      </c>
      <c r="C1026" t="str">
        <f t="shared" si="143"/>
        <v>027</v>
      </c>
      <c r="D1026" t="s">
        <v>264</v>
      </c>
      <c r="E1026" t="str">
        <f t="shared" si="144"/>
        <v>01</v>
      </c>
      <c r="F1026" t="str">
        <f>"025"</f>
        <v>025</v>
      </c>
      <c r="G1026" t="str">
        <f>""</f>
        <v/>
      </c>
      <c r="H1026" t="s">
        <v>3</v>
      </c>
      <c r="I1026" t="s">
        <v>1575</v>
      </c>
      <c r="J1026" t="s">
        <v>4735</v>
      </c>
      <c r="K1026" t="str">
        <f t="shared" si="145"/>
        <v>11500</v>
      </c>
    </row>
    <row r="1027" spans="1:11" customFormat="1" x14ac:dyDescent="0.25">
      <c r="A1027" t="str">
        <f t="shared" ref="A1027:A1090" si="146">"11"</f>
        <v>11</v>
      </c>
      <c r="B1027" t="s">
        <v>237</v>
      </c>
      <c r="C1027" t="str">
        <f t="shared" si="143"/>
        <v>027</v>
      </c>
      <c r="D1027" t="s">
        <v>264</v>
      </c>
      <c r="E1027" t="str">
        <f t="shared" si="144"/>
        <v>01</v>
      </c>
      <c r="F1027" t="str">
        <f>"026"</f>
        <v>026</v>
      </c>
      <c r="G1027" t="str">
        <f>""</f>
        <v/>
      </c>
      <c r="H1027" t="s">
        <v>1</v>
      </c>
      <c r="I1027" t="s">
        <v>1575</v>
      </c>
      <c r="J1027" t="s">
        <v>4735</v>
      </c>
      <c r="K1027" t="str">
        <f t="shared" si="145"/>
        <v>11500</v>
      </c>
    </row>
    <row r="1028" spans="1:11" customFormat="1" x14ac:dyDescent="0.25">
      <c r="A1028" t="str">
        <f t="shared" si="146"/>
        <v>11</v>
      </c>
      <c r="B1028" t="s">
        <v>237</v>
      </c>
      <c r="C1028" t="str">
        <f t="shared" si="143"/>
        <v>027</v>
      </c>
      <c r="D1028" t="s">
        <v>264</v>
      </c>
      <c r="E1028" t="str">
        <f t="shared" si="144"/>
        <v>01</v>
      </c>
      <c r="F1028" t="str">
        <f>"026"</f>
        <v>026</v>
      </c>
      <c r="G1028" t="str">
        <f>""</f>
        <v/>
      </c>
      <c r="H1028" t="s">
        <v>0</v>
      </c>
      <c r="I1028" t="s">
        <v>1575</v>
      </c>
      <c r="J1028" t="s">
        <v>4735</v>
      </c>
      <c r="K1028" t="str">
        <f t="shared" si="145"/>
        <v>11500</v>
      </c>
    </row>
    <row r="1029" spans="1:11" customFormat="1" x14ac:dyDescent="0.25">
      <c r="A1029" t="str">
        <f t="shared" si="146"/>
        <v>11</v>
      </c>
      <c r="B1029" t="s">
        <v>237</v>
      </c>
      <c r="C1029" t="str">
        <f t="shared" si="143"/>
        <v>027</v>
      </c>
      <c r="D1029" t="s">
        <v>264</v>
      </c>
      <c r="E1029" t="str">
        <f t="shared" si="144"/>
        <v>01</v>
      </c>
      <c r="F1029" t="str">
        <f>"027"</f>
        <v>027</v>
      </c>
      <c r="G1029" t="str">
        <f>""</f>
        <v/>
      </c>
      <c r="H1029" t="s">
        <v>3</v>
      </c>
      <c r="I1029" t="s">
        <v>1575</v>
      </c>
      <c r="J1029" t="s">
        <v>4735</v>
      </c>
      <c r="K1029" t="str">
        <f t="shared" si="145"/>
        <v>11500</v>
      </c>
    </row>
    <row r="1030" spans="1:11" customFormat="1" x14ac:dyDescent="0.25">
      <c r="A1030" t="str">
        <f t="shared" si="146"/>
        <v>11</v>
      </c>
      <c r="B1030" t="s">
        <v>237</v>
      </c>
      <c r="C1030" t="str">
        <f t="shared" si="143"/>
        <v>027</v>
      </c>
      <c r="D1030" t="s">
        <v>264</v>
      </c>
      <c r="E1030" t="str">
        <f t="shared" si="144"/>
        <v>01</v>
      </c>
      <c r="F1030" t="str">
        <f>"028"</f>
        <v>028</v>
      </c>
      <c r="G1030" t="str">
        <f>""</f>
        <v/>
      </c>
      <c r="H1030" t="s">
        <v>1</v>
      </c>
      <c r="I1030" t="s">
        <v>1575</v>
      </c>
      <c r="J1030" t="s">
        <v>4735</v>
      </c>
      <c r="K1030" t="str">
        <f t="shared" si="145"/>
        <v>11500</v>
      </c>
    </row>
    <row r="1031" spans="1:11" customFormat="1" x14ac:dyDescent="0.25">
      <c r="A1031" t="str">
        <f t="shared" si="146"/>
        <v>11</v>
      </c>
      <c r="B1031" t="s">
        <v>237</v>
      </c>
      <c r="C1031" t="str">
        <f t="shared" si="143"/>
        <v>027</v>
      </c>
      <c r="D1031" t="s">
        <v>264</v>
      </c>
      <c r="E1031" t="str">
        <f t="shared" si="144"/>
        <v>01</v>
      </c>
      <c r="F1031" t="str">
        <f>"028"</f>
        <v>028</v>
      </c>
      <c r="G1031" t="str">
        <f>""</f>
        <v/>
      </c>
      <c r="H1031" t="s">
        <v>0</v>
      </c>
      <c r="I1031" t="s">
        <v>1575</v>
      </c>
      <c r="J1031" t="s">
        <v>4735</v>
      </c>
      <c r="K1031" t="str">
        <f t="shared" si="145"/>
        <v>11500</v>
      </c>
    </row>
    <row r="1032" spans="1:11" customFormat="1" x14ac:dyDescent="0.25">
      <c r="A1032" t="str">
        <f t="shared" si="146"/>
        <v>11</v>
      </c>
      <c r="B1032" t="s">
        <v>237</v>
      </c>
      <c r="C1032" t="str">
        <f t="shared" si="143"/>
        <v>027</v>
      </c>
      <c r="D1032" t="s">
        <v>264</v>
      </c>
      <c r="E1032" t="str">
        <f t="shared" si="144"/>
        <v>01</v>
      </c>
      <c r="F1032" t="str">
        <f>"029"</f>
        <v>029</v>
      </c>
      <c r="G1032" t="str">
        <f>""</f>
        <v/>
      </c>
      <c r="H1032" t="s">
        <v>1</v>
      </c>
      <c r="I1032" t="s">
        <v>1576</v>
      </c>
      <c r="J1032" t="s">
        <v>4736</v>
      </c>
      <c r="K1032" t="str">
        <f t="shared" si="145"/>
        <v>11500</v>
      </c>
    </row>
    <row r="1033" spans="1:11" customFormat="1" x14ac:dyDescent="0.25">
      <c r="A1033" t="str">
        <f t="shared" si="146"/>
        <v>11</v>
      </c>
      <c r="B1033" t="s">
        <v>237</v>
      </c>
      <c r="C1033" t="str">
        <f t="shared" si="143"/>
        <v>027</v>
      </c>
      <c r="D1033" t="s">
        <v>264</v>
      </c>
      <c r="E1033" t="str">
        <f t="shared" si="144"/>
        <v>01</v>
      </c>
      <c r="F1033" t="str">
        <f>"029"</f>
        <v>029</v>
      </c>
      <c r="G1033" t="str">
        <f>""</f>
        <v/>
      </c>
      <c r="H1033" t="s">
        <v>0</v>
      </c>
      <c r="I1033" t="s">
        <v>1576</v>
      </c>
      <c r="J1033" t="s">
        <v>4736</v>
      </c>
      <c r="K1033" t="str">
        <f t="shared" si="145"/>
        <v>11500</v>
      </c>
    </row>
    <row r="1034" spans="1:11" customFormat="1" x14ac:dyDescent="0.25">
      <c r="A1034" t="str">
        <f t="shared" si="146"/>
        <v>11</v>
      </c>
      <c r="B1034" t="s">
        <v>237</v>
      </c>
      <c r="C1034" t="str">
        <f t="shared" si="143"/>
        <v>027</v>
      </c>
      <c r="D1034" t="s">
        <v>264</v>
      </c>
      <c r="E1034" t="str">
        <f t="shared" si="144"/>
        <v>01</v>
      </c>
      <c r="F1034" t="str">
        <f>"030"</f>
        <v>030</v>
      </c>
      <c r="G1034" t="str">
        <f>""</f>
        <v/>
      </c>
      <c r="H1034" t="s">
        <v>3</v>
      </c>
      <c r="I1034" t="s">
        <v>1572</v>
      </c>
      <c r="J1034" t="s">
        <v>4732</v>
      </c>
      <c r="K1034" t="str">
        <f t="shared" si="145"/>
        <v>11500</v>
      </c>
    </row>
    <row r="1035" spans="1:11" customFormat="1" x14ac:dyDescent="0.25">
      <c r="A1035" t="str">
        <f t="shared" si="146"/>
        <v>11</v>
      </c>
      <c r="B1035" t="s">
        <v>237</v>
      </c>
      <c r="C1035" t="str">
        <f t="shared" si="143"/>
        <v>027</v>
      </c>
      <c r="D1035" t="s">
        <v>264</v>
      </c>
      <c r="E1035" t="str">
        <f t="shared" si="144"/>
        <v>01</v>
      </c>
      <c r="F1035" t="str">
        <f>"031"</f>
        <v>031</v>
      </c>
      <c r="G1035" t="str">
        <f>""</f>
        <v/>
      </c>
      <c r="H1035" t="s">
        <v>3</v>
      </c>
      <c r="I1035" t="s">
        <v>1575</v>
      </c>
      <c r="J1035" t="s">
        <v>4735</v>
      </c>
      <c r="K1035" t="str">
        <f t="shared" si="145"/>
        <v>11500</v>
      </c>
    </row>
    <row r="1036" spans="1:11" customFormat="1" x14ac:dyDescent="0.25">
      <c r="A1036" t="str">
        <f t="shared" si="146"/>
        <v>11</v>
      </c>
      <c r="B1036" t="s">
        <v>237</v>
      </c>
      <c r="C1036" t="str">
        <f t="shared" si="143"/>
        <v>027</v>
      </c>
      <c r="D1036" t="s">
        <v>264</v>
      </c>
      <c r="E1036" t="str">
        <f t="shared" si="144"/>
        <v>01</v>
      </c>
      <c r="F1036" t="str">
        <f>"032"</f>
        <v>032</v>
      </c>
      <c r="G1036" t="str">
        <f>""</f>
        <v/>
      </c>
      <c r="H1036" t="s">
        <v>1</v>
      </c>
      <c r="I1036" t="s">
        <v>1574</v>
      </c>
      <c r="J1036" t="s">
        <v>4734</v>
      </c>
      <c r="K1036" t="str">
        <f t="shared" si="145"/>
        <v>11500</v>
      </c>
    </row>
    <row r="1037" spans="1:11" customFormat="1" x14ac:dyDescent="0.25">
      <c r="A1037" t="str">
        <f t="shared" si="146"/>
        <v>11</v>
      </c>
      <c r="B1037" t="s">
        <v>237</v>
      </c>
      <c r="C1037" t="str">
        <f t="shared" si="143"/>
        <v>027</v>
      </c>
      <c r="D1037" t="s">
        <v>264</v>
      </c>
      <c r="E1037" t="str">
        <f t="shared" si="144"/>
        <v>01</v>
      </c>
      <c r="F1037" t="str">
        <f>"032"</f>
        <v>032</v>
      </c>
      <c r="G1037" t="str">
        <f>""</f>
        <v/>
      </c>
      <c r="H1037" t="s">
        <v>0</v>
      </c>
      <c r="I1037" t="s">
        <v>1574</v>
      </c>
      <c r="J1037" t="s">
        <v>4734</v>
      </c>
      <c r="K1037" t="str">
        <f t="shared" si="145"/>
        <v>11500</v>
      </c>
    </row>
    <row r="1038" spans="1:11" customFormat="1" x14ac:dyDescent="0.25">
      <c r="A1038" t="str">
        <f t="shared" si="146"/>
        <v>11</v>
      </c>
      <c r="B1038" t="s">
        <v>237</v>
      </c>
      <c r="C1038" t="str">
        <f t="shared" si="143"/>
        <v>027</v>
      </c>
      <c r="D1038" t="s">
        <v>264</v>
      </c>
      <c r="E1038" t="str">
        <f t="shared" si="144"/>
        <v>01</v>
      </c>
      <c r="F1038" t="str">
        <f>"033"</f>
        <v>033</v>
      </c>
      <c r="G1038" t="str">
        <f>""</f>
        <v/>
      </c>
      <c r="H1038" t="s">
        <v>3</v>
      </c>
      <c r="I1038" t="s">
        <v>1569</v>
      </c>
      <c r="J1038" t="s">
        <v>4729</v>
      </c>
      <c r="K1038" t="str">
        <f t="shared" si="145"/>
        <v>11500</v>
      </c>
    </row>
    <row r="1039" spans="1:11" customFormat="1" x14ac:dyDescent="0.25">
      <c r="A1039" t="str">
        <f t="shared" si="146"/>
        <v>11</v>
      </c>
      <c r="B1039" t="s">
        <v>237</v>
      </c>
      <c r="C1039" t="str">
        <f t="shared" si="143"/>
        <v>027</v>
      </c>
      <c r="D1039" t="s">
        <v>264</v>
      </c>
      <c r="E1039" t="str">
        <f t="shared" si="144"/>
        <v>01</v>
      </c>
      <c r="F1039" t="str">
        <f>"034"</f>
        <v>034</v>
      </c>
      <c r="G1039" t="str">
        <f>""</f>
        <v/>
      </c>
      <c r="H1039" t="s">
        <v>1</v>
      </c>
      <c r="I1039" t="s">
        <v>1570</v>
      </c>
      <c r="J1039" t="s">
        <v>4730</v>
      </c>
      <c r="K1039" t="str">
        <f t="shared" si="145"/>
        <v>11500</v>
      </c>
    </row>
    <row r="1040" spans="1:11" customFormat="1" x14ac:dyDescent="0.25">
      <c r="A1040" t="str">
        <f t="shared" si="146"/>
        <v>11</v>
      </c>
      <c r="B1040" t="s">
        <v>237</v>
      </c>
      <c r="C1040" t="str">
        <f t="shared" si="143"/>
        <v>027</v>
      </c>
      <c r="D1040" t="s">
        <v>264</v>
      </c>
      <c r="E1040" t="str">
        <f t="shared" si="144"/>
        <v>01</v>
      </c>
      <c r="F1040" t="str">
        <f>"034"</f>
        <v>034</v>
      </c>
      <c r="G1040" t="str">
        <f>""</f>
        <v/>
      </c>
      <c r="H1040" t="s">
        <v>0</v>
      </c>
      <c r="I1040" t="s">
        <v>1570</v>
      </c>
      <c r="J1040" t="s">
        <v>4730</v>
      </c>
      <c r="K1040" t="str">
        <f t="shared" si="145"/>
        <v>11500</v>
      </c>
    </row>
    <row r="1041" spans="1:11" customFormat="1" x14ac:dyDescent="0.25">
      <c r="A1041" t="str">
        <f t="shared" si="146"/>
        <v>11</v>
      </c>
      <c r="B1041" t="s">
        <v>237</v>
      </c>
      <c r="C1041" t="str">
        <f t="shared" si="143"/>
        <v>027</v>
      </c>
      <c r="D1041" t="s">
        <v>264</v>
      </c>
      <c r="E1041" t="str">
        <f t="shared" si="144"/>
        <v>01</v>
      </c>
      <c r="F1041" t="str">
        <f>"035"</f>
        <v>035</v>
      </c>
      <c r="G1041" t="str">
        <f>""</f>
        <v/>
      </c>
      <c r="H1041" t="s">
        <v>1</v>
      </c>
      <c r="I1041" t="s">
        <v>1562</v>
      </c>
      <c r="J1041" t="s">
        <v>4721</v>
      </c>
      <c r="K1041" t="str">
        <f t="shared" si="145"/>
        <v>11500</v>
      </c>
    </row>
    <row r="1042" spans="1:11" customFormat="1" x14ac:dyDescent="0.25">
      <c r="A1042" t="str">
        <f t="shared" si="146"/>
        <v>11</v>
      </c>
      <c r="B1042" t="s">
        <v>237</v>
      </c>
      <c r="C1042" t="str">
        <f t="shared" si="143"/>
        <v>027</v>
      </c>
      <c r="D1042" t="s">
        <v>264</v>
      </c>
      <c r="E1042" t="str">
        <f t="shared" si="144"/>
        <v>01</v>
      </c>
      <c r="F1042" t="str">
        <f>"035"</f>
        <v>035</v>
      </c>
      <c r="G1042" t="str">
        <f>""</f>
        <v/>
      </c>
      <c r="H1042" t="s">
        <v>0</v>
      </c>
      <c r="I1042" t="s">
        <v>1562</v>
      </c>
      <c r="J1042" t="s">
        <v>4721</v>
      </c>
      <c r="K1042" t="str">
        <f t="shared" si="145"/>
        <v>11500</v>
      </c>
    </row>
    <row r="1043" spans="1:11" customFormat="1" x14ac:dyDescent="0.25">
      <c r="A1043" t="str">
        <f t="shared" si="146"/>
        <v>11</v>
      </c>
      <c r="B1043" t="s">
        <v>237</v>
      </c>
      <c r="C1043" t="str">
        <f t="shared" si="143"/>
        <v>027</v>
      </c>
      <c r="D1043" t="s">
        <v>264</v>
      </c>
      <c r="E1043" t="str">
        <f t="shared" si="144"/>
        <v>01</v>
      </c>
      <c r="F1043" t="str">
        <f>"036"</f>
        <v>036</v>
      </c>
      <c r="G1043" t="str">
        <f>""</f>
        <v/>
      </c>
      <c r="H1043" t="s">
        <v>3</v>
      </c>
      <c r="I1043" t="s">
        <v>1573</v>
      </c>
      <c r="J1043" t="s">
        <v>4733</v>
      </c>
      <c r="K1043" t="str">
        <f t="shared" si="145"/>
        <v>11500</v>
      </c>
    </row>
    <row r="1044" spans="1:11" customFormat="1" x14ac:dyDescent="0.25">
      <c r="A1044" t="str">
        <f t="shared" si="146"/>
        <v>11</v>
      </c>
      <c r="B1044" t="s">
        <v>237</v>
      </c>
      <c r="C1044" t="str">
        <f t="shared" si="143"/>
        <v>027</v>
      </c>
      <c r="D1044" t="s">
        <v>264</v>
      </c>
      <c r="E1044" t="str">
        <f t="shared" ref="E1044:E1063" si="147">"02"</f>
        <v>02</v>
      </c>
      <c r="F1044" t="str">
        <f>"001"</f>
        <v>001</v>
      </c>
      <c r="G1044" t="str">
        <f>""</f>
        <v/>
      </c>
      <c r="H1044" t="s">
        <v>1</v>
      </c>
      <c r="I1044" t="s">
        <v>1577</v>
      </c>
      <c r="J1044" t="s">
        <v>4737</v>
      </c>
      <c r="K1044" t="str">
        <f t="shared" si="145"/>
        <v>11500</v>
      </c>
    </row>
    <row r="1045" spans="1:11" customFormat="1" x14ac:dyDescent="0.25">
      <c r="A1045" t="str">
        <f t="shared" si="146"/>
        <v>11</v>
      </c>
      <c r="B1045" t="s">
        <v>237</v>
      </c>
      <c r="C1045" t="str">
        <f t="shared" si="143"/>
        <v>027</v>
      </c>
      <c r="D1045" t="s">
        <v>264</v>
      </c>
      <c r="E1045" t="str">
        <f t="shared" si="147"/>
        <v>02</v>
      </c>
      <c r="F1045" t="str">
        <f>"001"</f>
        <v>001</v>
      </c>
      <c r="G1045" t="str">
        <f>""</f>
        <v/>
      </c>
      <c r="H1045" t="s">
        <v>0</v>
      </c>
      <c r="I1045" t="s">
        <v>1577</v>
      </c>
      <c r="J1045" t="s">
        <v>4737</v>
      </c>
      <c r="K1045" t="str">
        <f t="shared" si="145"/>
        <v>11500</v>
      </c>
    </row>
    <row r="1046" spans="1:11" customFormat="1" x14ac:dyDescent="0.25">
      <c r="A1046" t="str">
        <f t="shared" si="146"/>
        <v>11</v>
      </c>
      <c r="B1046" t="s">
        <v>237</v>
      </c>
      <c r="C1046" t="str">
        <f t="shared" si="143"/>
        <v>027</v>
      </c>
      <c r="D1046" t="s">
        <v>264</v>
      </c>
      <c r="E1046" t="str">
        <f t="shared" si="147"/>
        <v>02</v>
      </c>
      <c r="F1046" t="str">
        <f>"002"</f>
        <v>002</v>
      </c>
      <c r="G1046" t="str">
        <f>""</f>
        <v/>
      </c>
      <c r="H1046" t="s">
        <v>1</v>
      </c>
      <c r="I1046" t="s">
        <v>1578</v>
      </c>
      <c r="J1046" t="s">
        <v>4738</v>
      </c>
      <c r="K1046" t="str">
        <f t="shared" si="145"/>
        <v>11500</v>
      </c>
    </row>
    <row r="1047" spans="1:11" customFormat="1" x14ac:dyDescent="0.25">
      <c r="A1047" t="str">
        <f t="shared" si="146"/>
        <v>11</v>
      </c>
      <c r="B1047" t="s">
        <v>237</v>
      </c>
      <c r="C1047" t="str">
        <f t="shared" si="143"/>
        <v>027</v>
      </c>
      <c r="D1047" t="s">
        <v>264</v>
      </c>
      <c r="E1047" t="str">
        <f t="shared" si="147"/>
        <v>02</v>
      </c>
      <c r="F1047" t="str">
        <f>"002"</f>
        <v>002</v>
      </c>
      <c r="G1047" t="str">
        <f>""</f>
        <v/>
      </c>
      <c r="H1047" t="s">
        <v>0</v>
      </c>
      <c r="I1047" t="s">
        <v>1578</v>
      </c>
      <c r="J1047" t="s">
        <v>4738</v>
      </c>
      <c r="K1047" t="str">
        <f t="shared" si="145"/>
        <v>11500</v>
      </c>
    </row>
    <row r="1048" spans="1:11" customFormat="1" x14ac:dyDescent="0.25">
      <c r="A1048" t="str">
        <f t="shared" si="146"/>
        <v>11</v>
      </c>
      <c r="B1048" t="s">
        <v>237</v>
      </c>
      <c r="C1048" t="str">
        <f t="shared" si="143"/>
        <v>027</v>
      </c>
      <c r="D1048" t="s">
        <v>264</v>
      </c>
      <c r="E1048" t="str">
        <f t="shared" si="147"/>
        <v>02</v>
      </c>
      <c r="F1048" t="str">
        <f>"003"</f>
        <v>003</v>
      </c>
      <c r="G1048" t="str">
        <f>""</f>
        <v/>
      </c>
      <c r="H1048" t="s">
        <v>1</v>
      </c>
      <c r="I1048" t="s">
        <v>1579</v>
      </c>
      <c r="J1048" t="s">
        <v>4739</v>
      </c>
      <c r="K1048" t="str">
        <f t="shared" si="145"/>
        <v>11500</v>
      </c>
    </row>
    <row r="1049" spans="1:11" customFormat="1" x14ac:dyDescent="0.25">
      <c r="A1049" t="str">
        <f t="shared" si="146"/>
        <v>11</v>
      </c>
      <c r="B1049" t="s">
        <v>237</v>
      </c>
      <c r="C1049" t="str">
        <f t="shared" si="143"/>
        <v>027</v>
      </c>
      <c r="D1049" t="s">
        <v>264</v>
      </c>
      <c r="E1049" t="str">
        <f t="shared" si="147"/>
        <v>02</v>
      </c>
      <c r="F1049" t="str">
        <f>"003"</f>
        <v>003</v>
      </c>
      <c r="G1049" t="str">
        <f>""</f>
        <v/>
      </c>
      <c r="H1049" t="s">
        <v>0</v>
      </c>
      <c r="I1049" t="s">
        <v>1579</v>
      </c>
      <c r="J1049" t="s">
        <v>4739</v>
      </c>
      <c r="K1049" t="str">
        <f t="shared" si="145"/>
        <v>11500</v>
      </c>
    </row>
    <row r="1050" spans="1:11" customFormat="1" x14ac:dyDescent="0.25">
      <c r="A1050" t="str">
        <f t="shared" si="146"/>
        <v>11</v>
      </c>
      <c r="B1050" t="s">
        <v>237</v>
      </c>
      <c r="C1050" t="str">
        <f t="shared" si="143"/>
        <v>027</v>
      </c>
      <c r="D1050" t="s">
        <v>264</v>
      </c>
      <c r="E1050" t="str">
        <f t="shared" si="147"/>
        <v>02</v>
      </c>
      <c r="F1050" t="str">
        <f>"004"</f>
        <v>004</v>
      </c>
      <c r="G1050" t="str">
        <f>""</f>
        <v/>
      </c>
      <c r="H1050" t="s">
        <v>1</v>
      </c>
      <c r="I1050" t="s">
        <v>1580</v>
      </c>
      <c r="J1050" t="s">
        <v>4740</v>
      </c>
      <c r="K1050" t="str">
        <f t="shared" si="145"/>
        <v>11500</v>
      </c>
    </row>
    <row r="1051" spans="1:11" customFormat="1" x14ac:dyDescent="0.25">
      <c r="A1051" t="str">
        <f t="shared" si="146"/>
        <v>11</v>
      </c>
      <c r="B1051" t="s">
        <v>237</v>
      </c>
      <c r="C1051" t="str">
        <f t="shared" si="143"/>
        <v>027</v>
      </c>
      <c r="D1051" t="s">
        <v>264</v>
      </c>
      <c r="E1051" t="str">
        <f t="shared" si="147"/>
        <v>02</v>
      </c>
      <c r="F1051" t="str">
        <f>"004"</f>
        <v>004</v>
      </c>
      <c r="G1051" t="str">
        <f>""</f>
        <v/>
      </c>
      <c r="H1051" t="s">
        <v>0</v>
      </c>
      <c r="I1051" t="s">
        <v>1580</v>
      </c>
      <c r="J1051" t="s">
        <v>4740</v>
      </c>
      <c r="K1051" t="str">
        <f t="shared" si="145"/>
        <v>11500</v>
      </c>
    </row>
    <row r="1052" spans="1:11" customFormat="1" x14ac:dyDescent="0.25">
      <c r="A1052" t="str">
        <f t="shared" si="146"/>
        <v>11</v>
      </c>
      <c r="B1052" t="s">
        <v>237</v>
      </c>
      <c r="C1052" t="str">
        <f t="shared" si="143"/>
        <v>027</v>
      </c>
      <c r="D1052" t="s">
        <v>264</v>
      </c>
      <c r="E1052" t="str">
        <f t="shared" si="147"/>
        <v>02</v>
      </c>
      <c r="F1052" t="str">
        <f>"005"</f>
        <v>005</v>
      </c>
      <c r="G1052" t="str">
        <f>""</f>
        <v/>
      </c>
      <c r="H1052" t="s">
        <v>1</v>
      </c>
      <c r="I1052" t="s">
        <v>1581</v>
      </c>
      <c r="J1052" t="s">
        <v>4741</v>
      </c>
      <c r="K1052" t="str">
        <f t="shared" si="145"/>
        <v>11500</v>
      </c>
    </row>
    <row r="1053" spans="1:11" customFormat="1" x14ac:dyDescent="0.25">
      <c r="A1053" t="str">
        <f t="shared" si="146"/>
        <v>11</v>
      </c>
      <c r="B1053" t="s">
        <v>237</v>
      </c>
      <c r="C1053" t="str">
        <f t="shared" si="143"/>
        <v>027</v>
      </c>
      <c r="D1053" t="s">
        <v>264</v>
      </c>
      <c r="E1053" t="str">
        <f t="shared" si="147"/>
        <v>02</v>
      </c>
      <c r="F1053" t="str">
        <f>"005"</f>
        <v>005</v>
      </c>
      <c r="G1053" t="str">
        <f>""</f>
        <v/>
      </c>
      <c r="H1053" t="s">
        <v>0</v>
      </c>
      <c r="I1053" t="s">
        <v>1581</v>
      </c>
      <c r="J1053" t="s">
        <v>4741</v>
      </c>
      <c r="K1053" t="str">
        <f t="shared" si="145"/>
        <v>11500</v>
      </c>
    </row>
    <row r="1054" spans="1:11" customFormat="1" x14ac:dyDescent="0.25">
      <c r="A1054" t="str">
        <f t="shared" si="146"/>
        <v>11</v>
      </c>
      <c r="B1054" t="s">
        <v>237</v>
      </c>
      <c r="C1054" t="str">
        <f t="shared" ref="C1054:C1099" si="148">"027"</f>
        <v>027</v>
      </c>
      <c r="D1054" t="s">
        <v>264</v>
      </c>
      <c r="E1054" t="str">
        <f t="shared" si="147"/>
        <v>02</v>
      </c>
      <c r="F1054" t="str">
        <f>"006"</f>
        <v>006</v>
      </c>
      <c r="G1054" t="str">
        <f>""</f>
        <v/>
      </c>
      <c r="H1054" t="s">
        <v>1</v>
      </c>
      <c r="I1054" t="s">
        <v>1578</v>
      </c>
      <c r="J1054" t="s">
        <v>4738</v>
      </c>
      <c r="K1054" t="str">
        <f t="shared" ref="K1054:K1099" si="149">"11500"</f>
        <v>11500</v>
      </c>
    </row>
    <row r="1055" spans="1:11" customFormat="1" x14ac:dyDescent="0.25">
      <c r="A1055" t="str">
        <f t="shared" si="146"/>
        <v>11</v>
      </c>
      <c r="B1055" t="s">
        <v>237</v>
      </c>
      <c r="C1055" t="str">
        <f t="shared" si="148"/>
        <v>027</v>
      </c>
      <c r="D1055" t="s">
        <v>264</v>
      </c>
      <c r="E1055" t="str">
        <f t="shared" si="147"/>
        <v>02</v>
      </c>
      <c r="F1055" t="str">
        <f>"006"</f>
        <v>006</v>
      </c>
      <c r="G1055" t="str">
        <f>""</f>
        <v/>
      </c>
      <c r="H1055" t="s">
        <v>0</v>
      </c>
      <c r="I1055" t="s">
        <v>1578</v>
      </c>
      <c r="J1055" t="s">
        <v>4738</v>
      </c>
      <c r="K1055" t="str">
        <f t="shared" si="149"/>
        <v>11500</v>
      </c>
    </row>
    <row r="1056" spans="1:11" customFormat="1" x14ac:dyDescent="0.25">
      <c r="A1056" t="str">
        <f t="shared" si="146"/>
        <v>11</v>
      </c>
      <c r="B1056" t="s">
        <v>237</v>
      </c>
      <c r="C1056" t="str">
        <f t="shared" si="148"/>
        <v>027</v>
      </c>
      <c r="D1056" t="s">
        <v>264</v>
      </c>
      <c r="E1056" t="str">
        <f t="shared" si="147"/>
        <v>02</v>
      </c>
      <c r="F1056" t="str">
        <f>"007"</f>
        <v>007</v>
      </c>
      <c r="G1056" t="str">
        <f>""</f>
        <v/>
      </c>
      <c r="H1056" t="s">
        <v>1</v>
      </c>
      <c r="I1056" t="s">
        <v>1579</v>
      </c>
      <c r="J1056" t="s">
        <v>4739</v>
      </c>
      <c r="K1056" t="str">
        <f t="shared" si="149"/>
        <v>11500</v>
      </c>
    </row>
    <row r="1057" spans="1:11" customFormat="1" x14ac:dyDescent="0.25">
      <c r="A1057" t="str">
        <f t="shared" si="146"/>
        <v>11</v>
      </c>
      <c r="B1057" t="s">
        <v>237</v>
      </c>
      <c r="C1057" t="str">
        <f t="shared" si="148"/>
        <v>027</v>
      </c>
      <c r="D1057" t="s">
        <v>264</v>
      </c>
      <c r="E1057" t="str">
        <f t="shared" si="147"/>
        <v>02</v>
      </c>
      <c r="F1057" t="str">
        <f>"007"</f>
        <v>007</v>
      </c>
      <c r="G1057" t="str">
        <f>""</f>
        <v/>
      </c>
      <c r="H1057" t="s">
        <v>0</v>
      </c>
      <c r="I1057" t="s">
        <v>1579</v>
      </c>
      <c r="J1057" t="s">
        <v>4739</v>
      </c>
      <c r="K1057" t="str">
        <f t="shared" si="149"/>
        <v>11500</v>
      </c>
    </row>
    <row r="1058" spans="1:11" customFormat="1" x14ac:dyDescent="0.25">
      <c r="A1058" t="str">
        <f t="shared" si="146"/>
        <v>11</v>
      </c>
      <c r="B1058" t="s">
        <v>237</v>
      </c>
      <c r="C1058" t="str">
        <f t="shared" si="148"/>
        <v>027</v>
      </c>
      <c r="D1058" t="s">
        <v>264</v>
      </c>
      <c r="E1058" t="str">
        <f t="shared" si="147"/>
        <v>02</v>
      </c>
      <c r="F1058" t="str">
        <f>"008"</f>
        <v>008</v>
      </c>
      <c r="G1058" t="str">
        <f>""</f>
        <v/>
      </c>
      <c r="H1058" t="s">
        <v>1</v>
      </c>
      <c r="I1058" t="s">
        <v>1578</v>
      </c>
      <c r="J1058" t="s">
        <v>4738</v>
      </c>
      <c r="K1058" t="str">
        <f t="shared" si="149"/>
        <v>11500</v>
      </c>
    </row>
    <row r="1059" spans="1:11" customFormat="1" x14ac:dyDescent="0.25">
      <c r="A1059" t="str">
        <f t="shared" si="146"/>
        <v>11</v>
      </c>
      <c r="B1059" t="s">
        <v>237</v>
      </c>
      <c r="C1059" t="str">
        <f t="shared" si="148"/>
        <v>027</v>
      </c>
      <c r="D1059" t="s">
        <v>264</v>
      </c>
      <c r="E1059" t="str">
        <f t="shared" si="147"/>
        <v>02</v>
      </c>
      <c r="F1059" t="str">
        <f>"008"</f>
        <v>008</v>
      </c>
      <c r="G1059" t="str">
        <f>""</f>
        <v/>
      </c>
      <c r="H1059" t="s">
        <v>0</v>
      </c>
      <c r="I1059" t="s">
        <v>1578</v>
      </c>
      <c r="J1059" t="s">
        <v>4738</v>
      </c>
      <c r="K1059" t="str">
        <f t="shared" si="149"/>
        <v>11500</v>
      </c>
    </row>
    <row r="1060" spans="1:11" customFormat="1" x14ac:dyDescent="0.25">
      <c r="A1060" t="str">
        <f t="shared" si="146"/>
        <v>11</v>
      </c>
      <c r="B1060" t="s">
        <v>237</v>
      </c>
      <c r="C1060" t="str">
        <f t="shared" si="148"/>
        <v>027</v>
      </c>
      <c r="D1060" t="s">
        <v>264</v>
      </c>
      <c r="E1060" t="str">
        <f t="shared" si="147"/>
        <v>02</v>
      </c>
      <c r="F1060" t="str">
        <f>"009"</f>
        <v>009</v>
      </c>
      <c r="G1060" t="str">
        <f>""</f>
        <v/>
      </c>
      <c r="H1060" t="s">
        <v>1</v>
      </c>
      <c r="I1060" t="s">
        <v>1580</v>
      </c>
      <c r="J1060" t="s">
        <v>4740</v>
      </c>
      <c r="K1060" t="str">
        <f t="shared" si="149"/>
        <v>11500</v>
      </c>
    </row>
    <row r="1061" spans="1:11" customFormat="1" x14ac:dyDescent="0.25">
      <c r="A1061" t="str">
        <f t="shared" si="146"/>
        <v>11</v>
      </c>
      <c r="B1061" t="s">
        <v>237</v>
      </c>
      <c r="C1061" t="str">
        <f t="shared" si="148"/>
        <v>027</v>
      </c>
      <c r="D1061" t="s">
        <v>264</v>
      </c>
      <c r="E1061" t="str">
        <f t="shared" si="147"/>
        <v>02</v>
      </c>
      <c r="F1061" t="str">
        <f>"009"</f>
        <v>009</v>
      </c>
      <c r="G1061" t="str">
        <f>""</f>
        <v/>
      </c>
      <c r="H1061" t="s">
        <v>0</v>
      </c>
      <c r="I1061" t="s">
        <v>1580</v>
      </c>
      <c r="J1061" t="s">
        <v>4740</v>
      </c>
      <c r="K1061" t="str">
        <f t="shared" si="149"/>
        <v>11500</v>
      </c>
    </row>
    <row r="1062" spans="1:11" customFormat="1" x14ac:dyDescent="0.25">
      <c r="A1062" t="str">
        <f t="shared" si="146"/>
        <v>11</v>
      </c>
      <c r="B1062" t="s">
        <v>237</v>
      </c>
      <c r="C1062" t="str">
        <f t="shared" si="148"/>
        <v>027</v>
      </c>
      <c r="D1062" t="s">
        <v>264</v>
      </c>
      <c r="E1062" t="str">
        <f t="shared" si="147"/>
        <v>02</v>
      </c>
      <c r="F1062" t="str">
        <f>"010"</f>
        <v>010</v>
      </c>
      <c r="G1062" t="str">
        <f>""</f>
        <v/>
      </c>
      <c r="H1062" t="s">
        <v>1</v>
      </c>
      <c r="I1062" t="s">
        <v>1579</v>
      </c>
      <c r="J1062" t="s">
        <v>4739</v>
      </c>
      <c r="K1062" t="str">
        <f t="shared" si="149"/>
        <v>11500</v>
      </c>
    </row>
    <row r="1063" spans="1:11" customFormat="1" x14ac:dyDescent="0.25">
      <c r="A1063" t="str">
        <f t="shared" si="146"/>
        <v>11</v>
      </c>
      <c r="B1063" t="s">
        <v>237</v>
      </c>
      <c r="C1063" t="str">
        <f t="shared" si="148"/>
        <v>027</v>
      </c>
      <c r="D1063" t="s">
        <v>264</v>
      </c>
      <c r="E1063" t="str">
        <f t="shared" si="147"/>
        <v>02</v>
      </c>
      <c r="F1063" t="str">
        <f>"010"</f>
        <v>010</v>
      </c>
      <c r="G1063" t="str">
        <f>""</f>
        <v/>
      </c>
      <c r="H1063" t="s">
        <v>0</v>
      </c>
      <c r="I1063" t="s">
        <v>1579</v>
      </c>
      <c r="J1063" t="s">
        <v>4739</v>
      </c>
      <c r="K1063" t="str">
        <f t="shared" si="149"/>
        <v>11500</v>
      </c>
    </row>
    <row r="1064" spans="1:11" customFormat="1" x14ac:dyDescent="0.25">
      <c r="A1064" t="str">
        <f t="shared" si="146"/>
        <v>11</v>
      </c>
      <c r="B1064" t="s">
        <v>237</v>
      </c>
      <c r="C1064" t="str">
        <f t="shared" si="148"/>
        <v>027</v>
      </c>
      <c r="D1064" t="s">
        <v>264</v>
      </c>
      <c r="E1064" t="str">
        <f t="shared" ref="E1064:E1091" si="150">"03"</f>
        <v>03</v>
      </c>
      <c r="F1064" t="str">
        <f>"001"</f>
        <v>001</v>
      </c>
      <c r="G1064" t="str">
        <f>""</f>
        <v/>
      </c>
      <c r="H1064" t="s">
        <v>3</v>
      </c>
      <c r="I1064" t="s">
        <v>1525</v>
      </c>
      <c r="J1064" t="s">
        <v>4742</v>
      </c>
      <c r="K1064" t="str">
        <f t="shared" si="149"/>
        <v>11500</v>
      </c>
    </row>
    <row r="1065" spans="1:11" customFormat="1" x14ac:dyDescent="0.25">
      <c r="A1065" t="str">
        <f t="shared" si="146"/>
        <v>11</v>
      </c>
      <c r="B1065" t="s">
        <v>237</v>
      </c>
      <c r="C1065" t="str">
        <f t="shared" si="148"/>
        <v>027</v>
      </c>
      <c r="D1065" t="s">
        <v>264</v>
      </c>
      <c r="E1065" t="str">
        <f t="shared" si="150"/>
        <v>03</v>
      </c>
      <c r="F1065" t="str">
        <f>"002"</f>
        <v>002</v>
      </c>
      <c r="G1065" t="str">
        <f>""</f>
        <v/>
      </c>
      <c r="H1065" t="s">
        <v>1</v>
      </c>
      <c r="I1065" t="s">
        <v>1525</v>
      </c>
      <c r="J1065" t="s">
        <v>4742</v>
      </c>
      <c r="K1065" t="str">
        <f t="shared" si="149"/>
        <v>11500</v>
      </c>
    </row>
    <row r="1066" spans="1:11" customFormat="1" x14ac:dyDescent="0.25">
      <c r="A1066" t="str">
        <f t="shared" si="146"/>
        <v>11</v>
      </c>
      <c r="B1066" t="s">
        <v>237</v>
      </c>
      <c r="C1066" t="str">
        <f t="shared" si="148"/>
        <v>027</v>
      </c>
      <c r="D1066" t="s">
        <v>264</v>
      </c>
      <c r="E1066" t="str">
        <f t="shared" si="150"/>
        <v>03</v>
      </c>
      <c r="F1066" t="str">
        <f>"002"</f>
        <v>002</v>
      </c>
      <c r="G1066" t="str">
        <f>""</f>
        <v/>
      </c>
      <c r="H1066" t="s">
        <v>0</v>
      </c>
      <c r="I1066" t="s">
        <v>1525</v>
      </c>
      <c r="J1066" t="s">
        <v>4742</v>
      </c>
      <c r="K1066" t="str">
        <f t="shared" si="149"/>
        <v>11500</v>
      </c>
    </row>
    <row r="1067" spans="1:11" customFormat="1" x14ac:dyDescent="0.25">
      <c r="A1067" t="str">
        <f t="shared" si="146"/>
        <v>11</v>
      </c>
      <c r="B1067" t="s">
        <v>237</v>
      </c>
      <c r="C1067" t="str">
        <f t="shared" si="148"/>
        <v>027</v>
      </c>
      <c r="D1067" t="s">
        <v>264</v>
      </c>
      <c r="E1067" t="str">
        <f t="shared" si="150"/>
        <v>03</v>
      </c>
      <c r="F1067" t="str">
        <f>"003"</f>
        <v>003</v>
      </c>
      <c r="G1067" t="str">
        <f>"01"</f>
        <v>01</v>
      </c>
      <c r="H1067" t="s">
        <v>1</v>
      </c>
      <c r="I1067" t="s">
        <v>1582</v>
      </c>
      <c r="J1067" t="s">
        <v>4743</v>
      </c>
      <c r="K1067" t="str">
        <f t="shared" si="149"/>
        <v>11500</v>
      </c>
    </row>
    <row r="1068" spans="1:11" customFormat="1" x14ac:dyDescent="0.25">
      <c r="A1068" t="str">
        <f t="shared" si="146"/>
        <v>11</v>
      </c>
      <c r="B1068" t="s">
        <v>237</v>
      </c>
      <c r="C1068" t="str">
        <f t="shared" si="148"/>
        <v>027</v>
      </c>
      <c r="D1068" t="s">
        <v>264</v>
      </c>
      <c r="E1068" t="str">
        <f t="shared" si="150"/>
        <v>03</v>
      </c>
      <c r="F1068" t="str">
        <f>"003"</f>
        <v>003</v>
      </c>
      <c r="G1068" t="str">
        <f>"02"</f>
        <v>02</v>
      </c>
      <c r="H1068" t="s">
        <v>0</v>
      </c>
      <c r="I1068" t="s">
        <v>1583</v>
      </c>
      <c r="J1068" t="s">
        <v>4744</v>
      </c>
      <c r="K1068" t="str">
        <f t="shared" si="149"/>
        <v>11500</v>
      </c>
    </row>
    <row r="1069" spans="1:11" customFormat="1" x14ac:dyDescent="0.25">
      <c r="A1069" t="str">
        <f t="shared" si="146"/>
        <v>11</v>
      </c>
      <c r="B1069" t="s">
        <v>237</v>
      </c>
      <c r="C1069" t="str">
        <f t="shared" si="148"/>
        <v>027</v>
      </c>
      <c r="D1069" t="s">
        <v>264</v>
      </c>
      <c r="E1069" t="str">
        <f t="shared" si="150"/>
        <v>03</v>
      </c>
      <c r="F1069" t="str">
        <f>"003"</f>
        <v>003</v>
      </c>
      <c r="G1069" t="str">
        <f>"03"</f>
        <v>03</v>
      </c>
      <c r="H1069" t="s">
        <v>2</v>
      </c>
      <c r="I1069" t="s">
        <v>1583</v>
      </c>
      <c r="J1069" t="s">
        <v>4744</v>
      </c>
      <c r="K1069" t="str">
        <f t="shared" si="149"/>
        <v>11500</v>
      </c>
    </row>
    <row r="1070" spans="1:11" customFormat="1" x14ac:dyDescent="0.25">
      <c r="A1070" t="str">
        <f t="shared" si="146"/>
        <v>11</v>
      </c>
      <c r="B1070" t="s">
        <v>237</v>
      </c>
      <c r="C1070" t="str">
        <f t="shared" si="148"/>
        <v>027</v>
      </c>
      <c r="D1070" t="s">
        <v>264</v>
      </c>
      <c r="E1070" t="str">
        <f t="shared" si="150"/>
        <v>03</v>
      </c>
      <c r="F1070" t="str">
        <f>"004"</f>
        <v>004</v>
      </c>
      <c r="G1070" t="str">
        <f>""</f>
        <v/>
      </c>
      <c r="H1070" t="s">
        <v>1</v>
      </c>
      <c r="I1070" t="s">
        <v>1525</v>
      </c>
      <c r="J1070" t="s">
        <v>4742</v>
      </c>
      <c r="K1070" t="str">
        <f t="shared" si="149"/>
        <v>11500</v>
      </c>
    </row>
    <row r="1071" spans="1:11" customFormat="1" x14ac:dyDescent="0.25">
      <c r="A1071" t="str">
        <f t="shared" si="146"/>
        <v>11</v>
      </c>
      <c r="B1071" t="s">
        <v>237</v>
      </c>
      <c r="C1071" t="str">
        <f t="shared" si="148"/>
        <v>027</v>
      </c>
      <c r="D1071" t="s">
        <v>264</v>
      </c>
      <c r="E1071" t="str">
        <f t="shared" si="150"/>
        <v>03</v>
      </c>
      <c r="F1071" t="str">
        <f>"004"</f>
        <v>004</v>
      </c>
      <c r="G1071" t="str">
        <f>""</f>
        <v/>
      </c>
      <c r="H1071" t="s">
        <v>0</v>
      </c>
      <c r="I1071" t="s">
        <v>1525</v>
      </c>
      <c r="J1071" t="s">
        <v>4742</v>
      </c>
      <c r="K1071" t="str">
        <f t="shared" si="149"/>
        <v>11500</v>
      </c>
    </row>
    <row r="1072" spans="1:11" customFormat="1" x14ac:dyDescent="0.25">
      <c r="A1072" t="str">
        <f t="shared" si="146"/>
        <v>11</v>
      </c>
      <c r="B1072" t="s">
        <v>237</v>
      </c>
      <c r="C1072" t="str">
        <f t="shared" si="148"/>
        <v>027</v>
      </c>
      <c r="D1072" t="s">
        <v>264</v>
      </c>
      <c r="E1072" t="str">
        <f t="shared" si="150"/>
        <v>03</v>
      </c>
      <c r="F1072" t="str">
        <f>"004"</f>
        <v>004</v>
      </c>
      <c r="G1072" t="str">
        <f>""</f>
        <v/>
      </c>
      <c r="H1072" t="s">
        <v>2</v>
      </c>
      <c r="I1072" t="s">
        <v>1525</v>
      </c>
      <c r="J1072" t="s">
        <v>4742</v>
      </c>
      <c r="K1072" t="str">
        <f t="shared" si="149"/>
        <v>11500</v>
      </c>
    </row>
    <row r="1073" spans="1:11" customFormat="1" x14ac:dyDescent="0.25">
      <c r="A1073" t="str">
        <f t="shared" si="146"/>
        <v>11</v>
      </c>
      <c r="B1073" t="s">
        <v>237</v>
      </c>
      <c r="C1073" t="str">
        <f t="shared" si="148"/>
        <v>027</v>
      </c>
      <c r="D1073" t="s">
        <v>264</v>
      </c>
      <c r="E1073" t="str">
        <f t="shared" si="150"/>
        <v>03</v>
      </c>
      <c r="F1073" t="str">
        <f>"005"</f>
        <v>005</v>
      </c>
      <c r="G1073" t="str">
        <f>""</f>
        <v/>
      </c>
      <c r="H1073" t="s">
        <v>3</v>
      </c>
      <c r="I1073" t="s">
        <v>1584</v>
      </c>
      <c r="J1073" t="s">
        <v>4745</v>
      </c>
      <c r="K1073" t="str">
        <f t="shared" si="149"/>
        <v>11500</v>
      </c>
    </row>
    <row r="1074" spans="1:11" customFormat="1" x14ac:dyDescent="0.25">
      <c r="A1074" t="str">
        <f t="shared" si="146"/>
        <v>11</v>
      </c>
      <c r="B1074" t="s">
        <v>237</v>
      </c>
      <c r="C1074" t="str">
        <f t="shared" si="148"/>
        <v>027</v>
      </c>
      <c r="D1074" t="s">
        <v>264</v>
      </c>
      <c r="E1074" t="str">
        <f t="shared" si="150"/>
        <v>03</v>
      </c>
      <c r="F1074" t="str">
        <f>"006"</f>
        <v>006</v>
      </c>
      <c r="G1074" t="str">
        <f>""</f>
        <v/>
      </c>
      <c r="H1074" t="s">
        <v>1</v>
      </c>
      <c r="I1074" t="s">
        <v>1582</v>
      </c>
      <c r="J1074" t="s">
        <v>4743</v>
      </c>
      <c r="K1074" t="str">
        <f t="shared" si="149"/>
        <v>11500</v>
      </c>
    </row>
    <row r="1075" spans="1:11" customFormat="1" x14ac:dyDescent="0.25">
      <c r="A1075" t="str">
        <f t="shared" si="146"/>
        <v>11</v>
      </c>
      <c r="B1075" t="s">
        <v>237</v>
      </c>
      <c r="C1075" t="str">
        <f t="shared" si="148"/>
        <v>027</v>
      </c>
      <c r="D1075" t="s">
        <v>264</v>
      </c>
      <c r="E1075" t="str">
        <f t="shared" si="150"/>
        <v>03</v>
      </c>
      <c r="F1075" t="str">
        <f>"006"</f>
        <v>006</v>
      </c>
      <c r="G1075" t="str">
        <f>""</f>
        <v/>
      </c>
      <c r="H1075" t="s">
        <v>0</v>
      </c>
      <c r="I1075" t="s">
        <v>1582</v>
      </c>
      <c r="J1075" t="s">
        <v>4743</v>
      </c>
      <c r="K1075" t="str">
        <f t="shared" si="149"/>
        <v>11500</v>
      </c>
    </row>
    <row r="1076" spans="1:11" customFormat="1" x14ac:dyDescent="0.25">
      <c r="A1076" t="str">
        <f t="shared" si="146"/>
        <v>11</v>
      </c>
      <c r="B1076" t="s">
        <v>237</v>
      </c>
      <c r="C1076" t="str">
        <f t="shared" si="148"/>
        <v>027</v>
      </c>
      <c r="D1076" t="s">
        <v>264</v>
      </c>
      <c r="E1076" t="str">
        <f t="shared" si="150"/>
        <v>03</v>
      </c>
      <c r="F1076" t="str">
        <f>"007"</f>
        <v>007</v>
      </c>
      <c r="G1076" t="str">
        <f>""</f>
        <v/>
      </c>
      <c r="H1076" t="s">
        <v>1</v>
      </c>
      <c r="I1076" t="s">
        <v>1568</v>
      </c>
      <c r="J1076" t="s">
        <v>4728</v>
      </c>
      <c r="K1076" t="str">
        <f t="shared" si="149"/>
        <v>11500</v>
      </c>
    </row>
    <row r="1077" spans="1:11" customFormat="1" x14ac:dyDescent="0.25">
      <c r="A1077" t="str">
        <f t="shared" si="146"/>
        <v>11</v>
      </c>
      <c r="B1077" t="s">
        <v>237</v>
      </c>
      <c r="C1077" t="str">
        <f t="shared" si="148"/>
        <v>027</v>
      </c>
      <c r="D1077" t="s">
        <v>264</v>
      </c>
      <c r="E1077" t="str">
        <f t="shared" si="150"/>
        <v>03</v>
      </c>
      <c r="F1077" t="str">
        <f>"007"</f>
        <v>007</v>
      </c>
      <c r="G1077" t="str">
        <f>""</f>
        <v/>
      </c>
      <c r="H1077" t="s">
        <v>0</v>
      </c>
      <c r="I1077" t="s">
        <v>1568</v>
      </c>
      <c r="J1077" t="s">
        <v>4728</v>
      </c>
      <c r="K1077" t="str">
        <f t="shared" si="149"/>
        <v>11500</v>
      </c>
    </row>
    <row r="1078" spans="1:11" customFormat="1" x14ac:dyDescent="0.25">
      <c r="A1078" t="str">
        <f t="shared" si="146"/>
        <v>11</v>
      </c>
      <c r="B1078" t="s">
        <v>237</v>
      </c>
      <c r="C1078" t="str">
        <f t="shared" si="148"/>
        <v>027</v>
      </c>
      <c r="D1078" t="s">
        <v>264</v>
      </c>
      <c r="E1078" t="str">
        <f t="shared" si="150"/>
        <v>03</v>
      </c>
      <c r="F1078" t="str">
        <f>"008"</f>
        <v>008</v>
      </c>
      <c r="G1078" t="str">
        <f>""</f>
        <v/>
      </c>
      <c r="H1078" t="s">
        <v>1</v>
      </c>
      <c r="I1078" t="s">
        <v>1582</v>
      </c>
      <c r="J1078" t="s">
        <v>4743</v>
      </c>
      <c r="K1078" t="str">
        <f t="shared" si="149"/>
        <v>11500</v>
      </c>
    </row>
    <row r="1079" spans="1:11" customFormat="1" x14ac:dyDescent="0.25">
      <c r="A1079" t="str">
        <f t="shared" si="146"/>
        <v>11</v>
      </c>
      <c r="B1079" t="s">
        <v>237</v>
      </c>
      <c r="C1079" t="str">
        <f t="shared" si="148"/>
        <v>027</v>
      </c>
      <c r="D1079" t="s">
        <v>264</v>
      </c>
      <c r="E1079" t="str">
        <f t="shared" si="150"/>
        <v>03</v>
      </c>
      <c r="F1079" t="str">
        <f>"008"</f>
        <v>008</v>
      </c>
      <c r="G1079" t="str">
        <f>""</f>
        <v/>
      </c>
      <c r="H1079" t="s">
        <v>0</v>
      </c>
      <c r="I1079" t="s">
        <v>1582</v>
      </c>
      <c r="J1079" t="s">
        <v>4743</v>
      </c>
      <c r="K1079" t="str">
        <f t="shared" si="149"/>
        <v>11500</v>
      </c>
    </row>
    <row r="1080" spans="1:11" customFormat="1" x14ac:dyDescent="0.25">
      <c r="A1080" t="str">
        <f t="shared" si="146"/>
        <v>11</v>
      </c>
      <c r="B1080" t="s">
        <v>237</v>
      </c>
      <c r="C1080" t="str">
        <f t="shared" si="148"/>
        <v>027</v>
      </c>
      <c r="D1080" t="s">
        <v>264</v>
      </c>
      <c r="E1080" t="str">
        <f t="shared" si="150"/>
        <v>03</v>
      </c>
      <c r="F1080" t="str">
        <f>"009"</f>
        <v>009</v>
      </c>
      <c r="G1080" t="str">
        <f>""</f>
        <v/>
      </c>
      <c r="H1080" t="s">
        <v>1</v>
      </c>
      <c r="I1080" t="s">
        <v>1585</v>
      </c>
      <c r="J1080" t="s">
        <v>4746</v>
      </c>
      <c r="K1080" t="str">
        <f t="shared" si="149"/>
        <v>11500</v>
      </c>
    </row>
    <row r="1081" spans="1:11" customFormat="1" x14ac:dyDescent="0.25">
      <c r="A1081" t="str">
        <f t="shared" si="146"/>
        <v>11</v>
      </c>
      <c r="B1081" t="s">
        <v>237</v>
      </c>
      <c r="C1081" t="str">
        <f t="shared" si="148"/>
        <v>027</v>
      </c>
      <c r="D1081" t="s">
        <v>264</v>
      </c>
      <c r="E1081" t="str">
        <f t="shared" si="150"/>
        <v>03</v>
      </c>
      <c r="F1081" t="str">
        <f>"009"</f>
        <v>009</v>
      </c>
      <c r="G1081" t="str">
        <f>""</f>
        <v/>
      </c>
      <c r="H1081" t="s">
        <v>0</v>
      </c>
      <c r="I1081" t="s">
        <v>1585</v>
      </c>
      <c r="J1081" t="s">
        <v>4746</v>
      </c>
      <c r="K1081" t="str">
        <f t="shared" si="149"/>
        <v>11500</v>
      </c>
    </row>
    <row r="1082" spans="1:11" customFormat="1" x14ac:dyDescent="0.25">
      <c r="A1082" t="str">
        <f t="shared" si="146"/>
        <v>11</v>
      </c>
      <c r="B1082" t="s">
        <v>237</v>
      </c>
      <c r="C1082" t="str">
        <f t="shared" si="148"/>
        <v>027</v>
      </c>
      <c r="D1082" t="s">
        <v>264</v>
      </c>
      <c r="E1082" t="str">
        <f t="shared" si="150"/>
        <v>03</v>
      </c>
      <c r="F1082" t="str">
        <f>"010"</f>
        <v>010</v>
      </c>
      <c r="G1082" t="str">
        <f>""</f>
        <v/>
      </c>
      <c r="H1082" t="s">
        <v>1</v>
      </c>
      <c r="I1082" t="s">
        <v>1585</v>
      </c>
      <c r="J1082" t="s">
        <v>4746</v>
      </c>
      <c r="K1082" t="str">
        <f t="shared" si="149"/>
        <v>11500</v>
      </c>
    </row>
    <row r="1083" spans="1:11" customFormat="1" x14ac:dyDescent="0.25">
      <c r="A1083" t="str">
        <f t="shared" si="146"/>
        <v>11</v>
      </c>
      <c r="B1083" t="s">
        <v>237</v>
      </c>
      <c r="C1083" t="str">
        <f t="shared" si="148"/>
        <v>027</v>
      </c>
      <c r="D1083" t="s">
        <v>264</v>
      </c>
      <c r="E1083" t="str">
        <f t="shared" si="150"/>
        <v>03</v>
      </c>
      <c r="F1083" t="str">
        <f>"010"</f>
        <v>010</v>
      </c>
      <c r="G1083" t="str">
        <f>""</f>
        <v/>
      </c>
      <c r="H1083" t="s">
        <v>0</v>
      </c>
      <c r="I1083" t="s">
        <v>1585</v>
      </c>
      <c r="J1083" t="s">
        <v>4746</v>
      </c>
      <c r="K1083" t="str">
        <f t="shared" si="149"/>
        <v>11500</v>
      </c>
    </row>
    <row r="1084" spans="1:11" customFormat="1" x14ac:dyDescent="0.25">
      <c r="A1084" t="str">
        <f t="shared" si="146"/>
        <v>11</v>
      </c>
      <c r="B1084" t="s">
        <v>237</v>
      </c>
      <c r="C1084" t="str">
        <f t="shared" si="148"/>
        <v>027</v>
      </c>
      <c r="D1084" t="s">
        <v>264</v>
      </c>
      <c r="E1084" t="str">
        <f t="shared" si="150"/>
        <v>03</v>
      </c>
      <c r="F1084" t="str">
        <f>"011"</f>
        <v>011</v>
      </c>
      <c r="G1084" t="str">
        <f>""</f>
        <v/>
      </c>
      <c r="H1084" t="s">
        <v>3</v>
      </c>
      <c r="I1084" t="s">
        <v>1584</v>
      </c>
      <c r="J1084" t="s">
        <v>4745</v>
      </c>
      <c r="K1084" t="str">
        <f t="shared" si="149"/>
        <v>11500</v>
      </c>
    </row>
    <row r="1085" spans="1:11" customFormat="1" x14ac:dyDescent="0.25">
      <c r="A1085" t="str">
        <f t="shared" si="146"/>
        <v>11</v>
      </c>
      <c r="B1085" t="s">
        <v>237</v>
      </c>
      <c r="C1085" t="str">
        <f t="shared" si="148"/>
        <v>027</v>
      </c>
      <c r="D1085" t="s">
        <v>264</v>
      </c>
      <c r="E1085" t="str">
        <f t="shared" si="150"/>
        <v>03</v>
      </c>
      <c r="F1085" t="str">
        <f>"012"</f>
        <v>012</v>
      </c>
      <c r="G1085" t="str">
        <f>""</f>
        <v/>
      </c>
      <c r="H1085" t="s">
        <v>1</v>
      </c>
      <c r="I1085" t="s">
        <v>1525</v>
      </c>
      <c r="J1085" t="s">
        <v>4742</v>
      </c>
      <c r="K1085" t="str">
        <f t="shared" si="149"/>
        <v>11500</v>
      </c>
    </row>
    <row r="1086" spans="1:11" customFormat="1" x14ac:dyDescent="0.25">
      <c r="A1086" t="str">
        <f t="shared" si="146"/>
        <v>11</v>
      </c>
      <c r="B1086" t="s">
        <v>237</v>
      </c>
      <c r="C1086" t="str">
        <f t="shared" si="148"/>
        <v>027</v>
      </c>
      <c r="D1086" t="s">
        <v>264</v>
      </c>
      <c r="E1086" t="str">
        <f t="shared" si="150"/>
        <v>03</v>
      </c>
      <c r="F1086" t="str">
        <f>"012"</f>
        <v>012</v>
      </c>
      <c r="G1086" t="str">
        <f>""</f>
        <v/>
      </c>
      <c r="H1086" t="s">
        <v>0</v>
      </c>
      <c r="I1086" t="s">
        <v>1525</v>
      </c>
      <c r="J1086" t="s">
        <v>4742</v>
      </c>
      <c r="K1086" t="str">
        <f t="shared" si="149"/>
        <v>11500</v>
      </c>
    </row>
    <row r="1087" spans="1:11" customFormat="1" x14ac:dyDescent="0.25">
      <c r="A1087" t="str">
        <f t="shared" si="146"/>
        <v>11</v>
      </c>
      <c r="B1087" t="s">
        <v>237</v>
      </c>
      <c r="C1087" t="str">
        <f t="shared" si="148"/>
        <v>027</v>
      </c>
      <c r="D1087" t="s">
        <v>264</v>
      </c>
      <c r="E1087" t="str">
        <f t="shared" si="150"/>
        <v>03</v>
      </c>
      <c r="F1087" t="str">
        <f>"013"</f>
        <v>013</v>
      </c>
      <c r="G1087" t="str">
        <f>""</f>
        <v/>
      </c>
      <c r="H1087" t="s">
        <v>1</v>
      </c>
      <c r="I1087" t="s">
        <v>1582</v>
      </c>
      <c r="J1087" t="s">
        <v>4743</v>
      </c>
      <c r="K1087" t="str">
        <f t="shared" si="149"/>
        <v>11500</v>
      </c>
    </row>
    <row r="1088" spans="1:11" customFormat="1" x14ac:dyDescent="0.25">
      <c r="A1088" t="str">
        <f t="shared" si="146"/>
        <v>11</v>
      </c>
      <c r="B1088" t="s">
        <v>237</v>
      </c>
      <c r="C1088" t="str">
        <f t="shared" si="148"/>
        <v>027</v>
      </c>
      <c r="D1088" t="s">
        <v>264</v>
      </c>
      <c r="E1088" t="str">
        <f t="shared" si="150"/>
        <v>03</v>
      </c>
      <c r="F1088" t="str">
        <f>"013"</f>
        <v>013</v>
      </c>
      <c r="G1088" t="str">
        <f>""</f>
        <v/>
      </c>
      <c r="H1088" t="s">
        <v>0</v>
      </c>
      <c r="I1088" t="s">
        <v>1582</v>
      </c>
      <c r="J1088" t="s">
        <v>4743</v>
      </c>
      <c r="K1088" t="str">
        <f t="shared" si="149"/>
        <v>11500</v>
      </c>
    </row>
    <row r="1089" spans="1:11" customFormat="1" x14ac:dyDescent="0.25">
      <c r="A1089" t="str">
        <f t="shared" si="146"/>
        <v>11</v>
      </c>
      <c r="B1089" t="s">
        <v>237</v>
      </c>
      <c r="C1089" t="str">
        <f t="shared" si="148"/>
        <v>027</v>
      </c>
      <c r="D1089" t="s">
        <v>264</v>
      </c>
      <c r="E1089" t="str">
        <f t="shared" si="150"/>
        <v>03</v>
      </c>
      <c r="F1089" t="str">
        <f>"014"</f>
        <v>014</v>
      </c>
      <c r="G1089" t="str">
        <f>""</f>
        <v/>
      </c>
      <c r="H1089" t="s">
        <v>3</v>
      </c>
      <c r="I1089" t="s">
        <v>1568</v>
      </c>
      <c r="J1089" t="s">
        <v>4728</v>
      </c>
      <c r="K1089" t="str">
        <f t="shared" si="149"/>
        <v>11500</v>
      </c>
    </row>
    <row r="1090" spans="1:11" customFormat="1" x14ac:dyDescent="0.25">
      <c r="A1090" t="str">
        <f t="shared" si="146"/>
        <v>11</v>
      </c>
      <c r="B1090" t="s">
        <v>237</v>
      </c>
      <c r="C1090" t="str">
        <f t="shared" si="148"/>
        <v>027</v>
      </c>
      <c r="D1090" t="s">
        <v>264</v>
      </c>
      <c r="E1090" t="str">
        <f t="shared" si="150"/>
        <v>03</v>
      </c>
      <c r="F1090" t="str">
        <f>"015"</f>
        <v>015</v>
      </c>
      <c r="G1090" t="str">
        <f>""</f>
        <v/>
      </c>
      <c r="H1090" t="s">
        <v>1</v>
      </c>
      <c r="I1090" t="s">
        <v>1568</v>
      </c>
      <c r="J1090" t="s">
        <v>4728</v>
      </c>
      <c r="K1090" t="str">
        <f t="shared" si="149"/>
        <v>11500</v>
      </c>
    </row>
    <row r="1091" spans="1:11" customFormat="1" x14ac:dyDescent="0.25">
      <c r="A1091" t="str">
        <f t="shared" ref="A1091:A1154" si="151">"11"</f>
        <v>11</v>
      </c>
      <c r="B1091" t="s">
        <v>237</v>
      </c>
      <c r="C1091" t="str">
        <f t="shared" si="148"/>
        <v>027</v>
      </c>
      <c r="D1091" t="s">
        <v>264</v>
      </c>
      <c r="E1091" t="str">
        <f t="shared" si="150"/>
        <v>03</v>
      </c>
      <c r="F1091" t="str">
        <f>"015"</f>
        <v>015</v>
      </c>
      <c r="G1091" t="str">
        <f>""</f>
        <v/>
      </c>
      <c r="H1091" t="s">
        <v>0</v>
      </c>
      <c r="I1091" t="s">
        <v>1568</v>
      </c>
      <c r="J1091" t="s">
        <v>4728</v>
      </c>
      <c r="K1091" t="str">
        <f t="shared" si="149"/>
        <v>11500</v>
      </c>
    </row>
    <row r="1092" spans="1:11" customFormat="1" x14ac:dyDescent="0.25">
      <c r="A1092" t="str">
        <f t="shared" si="151"/>
        <v>11</v>
      </c>
      <c r="B1092" t="s">
        <v>237</v>
      </c>
      <c r="C1092" t="str">
        <f t="shared" si="148"/>
        <v>027</v>
      </c>
      <c r="D1092" t="s">
        <v>264</v>
      </c>
      <c r="E1092" t="str">
        <f t="shared" ref="E1092:E1099" si="152">"04"</f>
        <v>04</v>
      </c>
      <c r="F1092" t="str">
        <f>"001"</f>
        <v>001</v>
      </c>
      <c r="G1092" t="str">
        <f>""</f>
        <v/>
      </c>
      <c r="H1092" t="s">
        <v>1</v>
      </c>
      <c r="I1092" t="s">
        <v>1586</v>
      </c>
      <c r="J1092" t="s">
        <v>4747</v>
      </c>
      <c r="K1092" t="str">
        <f t="shared" si="149"/>
        <v>11500</v>
      </c>
    </row>
    <row r="1093" spans="1:11" customFormat="1" x14ac:dyDescent="0.25">
      <c r="A1093" t="str">
        <f t="shared" si="151"/>
        <v>11</v>
      </c>
      <c r="B1093" t="s">
        <v>237</v>
      </c>
      <c r="C1093" t="str">
        <f t="shared" si="148"/>
        <v>027</v>
      </c>
      <c r="D1093" t="s">
        <v>264</v>
      </c>
      <c r="E1093" t="str">
        <f t="shared" si="152"/>
        <v>04</v>
      </c>
      <c r="F1093" t="str">
        <f>"001"</f>
        <v>001</v>
      </c>
      <c r="G1093" t="str">
        <f>""</f>
        <v/>
      </c>
      <c r="H1093" t="s">
        <v>0</v>
      </c>
      <c r="I1093" t="s">
        <v>1586</v>
      </c>
      <c r="J1093" t="s">
        <v>4747</v>
      </c>
      <c r="K1093" t="str">
        <f t="shared" si="149"/>
        <v>11500</v>
      </c>
    </row>
    <row r="1094" spans="1:11" customFormat="1" x14ac:dyDescent="0.25">
      <c r="A1094" t="str">
        <f t="shared" si="151"/>
        <v>11</v>
      </c>
      <c r="B1094" t="s">
        <v>237</v>
      </c>
      <c r="C1094" t="str">
        <f t="shared" si="148"/>
        <v>027</v>
      </c>
      <c r="D1094" t="s">
        <v>264</v>
      </c>
      <c r="E1094" t="str">
        <f t="shared" si="152"/>
        <v>04</v>
      </c>
      <c r="F1094" t="str">
        <f>"002"</f>
        <v>002</v>
      </c>
      <c r="G1094" t="str">
        <f>""</f>
        <v/>
      </c>
      <c r="H1094" t="s">
        <v>1</v>
      </c>
      <c r="I1094" t="s">
        <v>1586</v>
      </c>
      <c r="J1094" t="s">
        <v>4747</v>
      </c>
      <c r="K1094" t="str">
        <f t="shared" si="149"/>
        <v>11500</v>
      </c>
    </row>
    <row r="1095" spans="1:11" customFormat="1" x14ac:dyDescent="0.25">
      <c r="A1095" t="str">
        <f t="shared" si="151"/>
        <v>11</v>
      </c>
      <c r="B1095" t="s">
        <v>237</v>
      </c>
      <c r="C1095" t="str">
        <f t="shared" si="148"/>
        <v>027</v>
      </c>
      <c r="D1095" t="s">
        <v>264</v>
      </c>
      <c r="E1095" t="str">
        <f t="shared" si="152"/>
        <v>04</v>
      </c>
      <c r="F1095" t="str">
        <f>"002"</f>
        <v>002</v>
      </c>
      <c r="G1095" t="str">
        <f>""</f>
        <v/>
      </c>
      <c r="H1095" t="s">
        <v>0</v>
      </c>
      <c r="I1095" t="s">
        <v>1586</v>
      </c>
      <c r="J1095" t="s">
        <v>4747</v>
      </c>
      <c r="K1095" t="str">
        <f t="shared" si="149"/>
        <v>11500</v>
      </c>
    </row>
    <row r="1096" spans="1:11" customFormat="1" x14ac:dyDescent="0.25">
      <c r="A1096" t="str">
        <f t="shared" si="151"/>
        <v>11</v>
      </c>
      <c r="B1096" t="s">
        <v>237</v>
      </c>
      <c r="C1096" t="str">
        <f t="shared" si="148"/>
        <v>027</v>
      </c>
      <c r="D1096" t="s">
        <v>264</v>
      </c>
      <c r="E1096" t="str">
        <f t="shared" si="152"/>
        <v>04</v>
      </c>
      <c r="F1096" t="str">
        <f>"003"</f>
        <v>003</v>
      </c>
      <c r="G1096" t="str">
        <f>""</f>
        <v/>
      </c>
      <c r="H1096" t="s">
        <v>1</v>
      </c>
      <c r="I1096" t="s">
        <v>1586</v>
      </c>
      <c r="J1096" t="s">
        <v>4747</v>
      </c>
      <c r="K1096" t="str">
        <f t="shared" si="149"/>
        <v>11500</v>
      </c>
    </row>
    <row r="1097" spans="1:11" customFormat="1" x14ac:dyDescent="0.25">
      <c r="A1097" t="str">
        <f t="shared" si="151"/>
        <v>11</v>
      </c>
      <c r="B1097" t="s">
        <v>237</v>
      </c>
      <c r="C1097" t="str">
        <f t="shared" si="148"/>
        <v>027</v>
      </c>
      <c r="D1097" t="s">
        <v>264</v>
      </c>
      <c r="E1097" t="str">
        <f t="shared" si="152"/>
        <v>04</v>
      </c>
      <c r="F1097" t="str">
        <f>"003"</f>
        <v>003</v>
      </c>
      <c r="G1097" t="str">
        <f>""</f>
        <v/>
      </c>
      <c r="H1097" t="s">
        <v>0</v>
      </c>
      <c r="I1097" t="s">
        <v>1586</v>
      </c>
      <c r="J1097" t="s">
        <v>4747</v>
      </c>
      <c r="K1097" t="str">
        <f t="shared" si="149"/>
        <v>11500</v>
      </c>
    </row>
    <row r="1098" spans="1:11" customFormat="1" x14ac:dyDescent="0.25">
      <c r="A1098" t="str">
        <f t="shared" si="151"/>
        <v>11</v>
      </c>
      <c r="B1098" t="s">
        <v>237</v>
      </c>
      <c r="C1098" t="str">
        <f t="shared" si="148"/>
        <v>027</v>
      </c>
      <c r="D1098" t="s">
        <v>264</v>
      </c>
      <c r="E1098" t="str">
        <f t="shared" si="152"/>
        <v>04</v>
      </c>
      <c r="F1098" t="str">
        <f>"004"</f>
        <v>004</v>
      </c>
      <c r="G1098" t="str">
        <f>""</f>
        <v/>
      </c>
      <c r="H1098" t="s">
        <v>1</v>
      </c>
      <c r="I1098" t="s">
        <v>1586</v>
      </c>
      <c r="J1098" t="s">
        <v>4747</v>
      </c>
      <c r="K1098" t="str">
        <f t="shared" si="149"/>
        <v>11500</v>
      </c>
    </row>
    <row r="1099" spans="1:11" customFormat="1" x14ac:dyDescent="0.25">
      <c r="A1099" t="str">
        <f t="shared" si="151"/>
        <v>11</v>
      </c>
      <c r="B1099" t="s">
        <v>237</v>
      </c>
      <c r="C1099" t="str">
        <f t="shared" si="148"/>
        <v>027</v>
      </c>
      <c r="D1099" t="s">
        <v>264</v>
      </c>
      <c r="E1099" t="str">
        <f t="shared" si="152"/>
        <v>04</v>
      </c>
      <c r="F1099" t="str">
        <f>"004"</f>
        <v>004</v>
      </c>
      <c r="G1099" t="str">
        <f>""</f>
        <v/>
      </c>
      <c r="H1099" t="s">
        <v>0</v>
      </c>
      <c r="I1099" t="s">
        <v>1586</v>
      </c>
      <c r="J1099" t="s">
        <v>4747</v>
      </c>
      <c r="K1099" t="str">
        <f t="shared" si="149"/>
        <v>11500</v>
      </c>
    </row>
    <row r="1100" spans="1:11" customFormat="1" x14ac:dyDescent="0.25">
      <c r="A1100" t="str">
        <f t="shared" si="151"/>
        <v>11</v>
      </c>
      <c r="B1100" t="s">
        <v>237</v>
      </c>
      <c r="C1100" t="str">
        <f t="shared" ref="C1100:C1154" si="153">"028"</f>
        <v>028</v>
      </c>
      <c r="D1100" t="s">
        <v>265</v>
      </c>
      <c r="E1100" t="str">
        <f t="shared" ref="E1100:E1111" si="154">"01"</f>
        <v>01</v>
      </c>
      <c r="F1100" t="str">
        <f>"001"</f>
        <v>001</v>
      </c>
      <c r="G1100" t="str">
        <f>""</f>
        <v/>
      </c>
      <c r="H1100" t="s">
        <v>1</v>
      </c>
      <c r="I1100" t="s">
        <v>1587</v>
      </c>
      <c r="J1100" t="s">
        <v>4748</v>
      </c>
      <c r="K1100" t="str">
        <f t="shared" ref="K1100:K1132" si="155">"11510"</f>
        <v>11510</v>
      </c>
    </row>
    <row r="1101" spans="1:11" customFormat="1" x14ac:dyDescent="0.25">
      <c r="A1101" t="str">
        <f t="shared" si="151"/>
        <v>11</v>
      </c>
      <c r="B1101" t="s">
        <v>237</v>
      </c>
      <c r="C1101" t="str">
        <f t="shared" si="153"/>
        <v>028</v>
      </c>
      <c r="D1101" t="s">
        <v>265</v>
      </c>
      <c r="E1101" t="str">
        <f t="shared" si="154"/>
        <v>01</v>
      </c>
      <c r="F1101" t="str">
        <f>"001"</f>
        <v>001</v>
      </c>
      <c r="G1101" t="str">
        <f>""</f>
        <v/>
      </c>
      <c r="H1101" t="s">
        <v>0</v>
      </c>
      <c r="I1101" t="s">
        <v>1587</v>
      </c>
      <c r="J1101" t="s">
        <v>4748</v>
      </c>
      <c r="K1101" t="str">
        <f t="shared" si="155"/>
        <v>11510</v>
      </c>
    </row>
    <row r="1102" spans="1:11" customFormat="1" x14ac:dyDescent="0.25">
      <c r="A1102" t="str">
        <f t="shared" si="151"/>
        <v>11</v>
      </c>
      <c r="B1102" t="s">
        <v>237</v>
      </c>
      <c r="C1102" t="str">
        <f t="shared" si="153"/>
        <v>028</v>
      </c>
      <c r="D1102" t="s">
        <v>265</v>
      </c>
      <c r="E1102" t="str">
        <f t="shared" si="154"/>
        <v>01</v>
      </c>
      <c r="F1102" t="str">
        <f>"002"</f>
        <v>002</v>
      </c>
      <c r="G1102" t="str">
        <f>""</f>
        <v/>
      </c>
      <c r="H1102" t="s">
        <v>3</v>
      </c>
      <c r="I1102" t="s">
        <v>1588</v>
      </c>
      <c r="J1102" t="s">
        <v>4749</v>
      </c>
      <c r="K1102" t="str">
        <f t="shared" si="155"/>
        <v>11510</v>
      </c>
    </row>
    <row r="1103" spans="1:11" customFormat="1" x14ac:dyDescent="0.25">
      <c r="A1103" t="str">
        <f t="shared" si="151"/>
        <v>11</v>
      </c>
      <c r="B1103" t="s">
        <v>237</v>
      </c>
      <c r="C1103" t="str">
        <f t="shared" si="153"/>
        <v>028</v>
      </c>
      <c r="D1103" t="s">
        <v>265</v>
      </c>
      <c r="E1103" t="str">
        <f t="shared" si="154"/>
        <v>01</v>
      </c>
      <c r="F1103" t="str">
        <f>"003"</f>
        <v>003</v>
      </c>
      <c r="G1103" t="str">
        <f>""</f>
        <v/>
      </c>
      <c r="H1103" t="s">
        <v>3</v>
      </c>
      <c r="I1103" t="s">
        <v>1587</v>
      </c>
      <c r="J1103" t="s">
        <v>4748</v>
      </c>
      <c r="K1103" t="str">
        <f t="shared" si="155"/>
        <v>11510</v>
      </c>
    </row>
    <row r="1104" spans="1:11" customFormat="1" x14ac:dyDescent="0.25">
      <c r="A1104" t="str">
        <f t="shared" si="151"/>
        <v>11</v>
      </c>
      <c r="B1104" t="s">
        <v>237</v>
      </c>
      <c r="C1104" t="str">
        <f t="shared" si="153"/>
        <v>028</v>
      </c>
      <c r="D1104" t="s">
        <v>265</v>
      </c>
      <c r="E1104" t="str">
        <f t="shared" si="154"/>
        <v>01</v>
      </c>
      <c r="F1104" t="str">
        <f>"004"</f>
        <v>004</v>
      </c>
      <c r="G1104" t="str">
        <f>""</f>
        <v/>
      </c>
      <c r="H1104" t="s">
        <v>1</v>
      </c>
      <c r="I1104" t="s">
        <v>1589</v>
      </c>
      <c r="J1104" t="s">
        <v>4750</v>
      </c>
      <c r="K1104" t="str">
        <f t="shared" si="155"/>
        <v>11510</v>
      </c>
    </row>
    <row r="1105" spans="1:11" customFormat="1" x14ac:dyDescent="0.25">
      <c r="A1105" t="str">
        <f t="shared" si="151"/>
        <v>11</v>
      </c>
      <c r="B1105" t="s">
        <v>237</v>
      </c>
      <c r="C1105" t="str">
        <f t="shared" si="153"/>
        <v>028</v>
      </c>
      <c r="D1105" t="s">
        <v>265</v>
      </c>
      <c r="E1105" t="str">
        <f t="shared" si="154"/>
        <v>01</v>
      </c>
      <c r="F1105" t="str">
        <f>"004"</f>
        <v>004</v>
      </c>
      <c r="G1105" t="str">
        <f>""</f>
        <v/>
      </c>
      <c r="H1105" t="s">
        <v>0</v>
      </c>
      <c r="I1105" t="s">
        <v>1589</v>
      </c>
      <c r="J1105" t="s">
        <v>4750</v>
      </c>
      <c r="K1105" t="str">
        <f t="shared" si="155"/>
        <v>11510</v>
      </c>
    </row>
    <row r="1106" spans="1:11" customFormat="1" x14ac:dyDescent="0.25">
      <c r="A1106" t="str">
        <f t="shared" si="151"/>
        <v>11</v>
      </c>
      <c r="B1106" t="s">
        <v>237</v>
      </c>
      <c r="C1106" t="str">
        <f t="shared" si="153"/>
        <v>028</v>
      </c>
      <c r="D1106" t="s">
        <v>265</v>
      </c>
      <c r="E1106" t="str">
        <f t="shared" si="154"/>
        <v>01</v>
      </c>
      <c r="F1106" t="str">
        <f>"005"</f>
        <v>005</v>
      </c>
      <c r="G1106" t="str">
        <f>""</f>
        <v/>
      </c>
      <c r="H1106" t="s">
        <v>1</v>
      </c>
      <c r="I1106" t="s">
        <v>1588</v>
      </c>
      <c r="J1106" t="s">
        <v>4749</v>
      </c>
      <c r="K1106" t="str">
        <f t="shared" si="155"/>
        <v>11510</v>
      </c>
    </row>
    <row r="1107" spans="1:11" customFormat="1" x14ac:dyDescent="0.25">
      <c r="A1107" t="str">
        <f t="shared" si="151"/>
        <v>11</v>
      </c>
      <c r="B1107" t="s">
        <v>237</v>
      </c>
      <c r="C1107" t="str">
        <f t="shared" si="153"/>
        <v>028</v>
      </c>
      <c r="D1107" t="s">
        <v>265</v>
      </c>
      <c r="E1107" t="str">
        <f t="shared" si="154"/>
        <v>01</v>
      </c>
      <c r="F1107" t="str">
        <f>"005"</f>
        <v>005</v>
      </c>
      <c r="G1107" t="str">
        <f>""</f>
        <v/>
      </c>
      <c r="H1107" t="s">
        <v>0</v>
      </c>
      <c r="I1107" t="s">
        <v>1588</v>
      </c>
      <c r="J1107" t="s">
        <v>4749</v>
      </c>
      <c r="K1107" t="str">
        <f t="shared" si="155"/>
        <v>11510</v>
      </c>
    </row>
    <row r="1108" spans="1:11" customFormat="1" x14ac:dyDescent="0.25">
      <c r="A1108" t="str">
        <f t="shared" si="151"/>
        <v>11</v>
      </c>
      <c r="B1108" t="s">
        <v>237</v>
      </c>
      <c r="C1108" t="str">
        <f t="shared" si="153"/>
        <v>028</v>
      </c>
      <c r="D1108" t="s">
        <v>265</v>
      </c>
      <c r="E1108" t="str">
        <f t="shared" si="154"/>
        <v>01</v>
      </c>
      <c r="F1108" t="str">
        <f>"006"</f>
        <v>006</v>
      </c>
      <c r="G1108" t="str">
        <f>""</f>
        <v/>
      </c>
      <c r="H1108" t="s">
        <v>3</v>
      </c>
      <c r="I1108" t="s">
        <v>1587</v>
      </c>
      <c r="J1108" t="s">
        <v>4748</v>
      </c>
      <c r="K1108" t="str">
        <f t="shared" si="155"/>
        <v>11510</v>
      </c>
    </row>
    <row r="1109" spans="1:11" customFormat="1" x14ac:dyDescent="0.25">
      <c r="A1109" t="str">
        <f t="shared" si="151"/>
        <v>11</v>
      </c>
      <c r="B1109" t="s">
        <v>237</v>
      </c>
      <c r="C1109" t="str">
        <f t="shared" si="153"/>
        <v>028</v>
      </c>
      <c r="D1109" t="s">
        <v>265</v>
      </c>
      <c r="E1109" t="str">
        <f t="shared" si="154"/>
        <v>01</v>
      </c>
      <c r="F1109" t="str">
        <f>"007"</f>
        <v>007</v>
      </c>
      <c r="G1109" t="str">
        <f>""</f>
        <v/>
      </c>
      <c r="H1109" t="s">
        <v>1</v>
      </c>
      <c r="I1109" t="s">
        <v>1590</v>
      </c>
      <c r="J1109" t="s">
        <v>4751</v>
      </c>
      <c r="K1109" t="str">
        <f t="shared" si="155"/>
        <v>11510</v>
      </c>
    </row>
    <row r="1110" spans="1:11" customFormat="1" x14ac:dyDescent="0.25">
      <c r="A1110" t="str">
        <f t="shared" si="151"/>
        <v>11</v>
      </c>
      <c r="B1110" t="s">
        <v>237</v>
      </c>
      <c r="C1110" t="str">
        <f t="shared" si="153"/>
        <v>028</v>
      </c>
      <c r="D1110" t="s">
        <v>265</v>
      </c>
      <c r="E1110" t="str">
        <f t="shared" si="154"/>
        <v>01</v>
      </c>
      <c r="F1110" t="str">
        <f>"007"</f>
        <v>007</v>
      </c>
      <c r="G1110" t="str">
        <f>""</f>
        <v/>
      </c>
      <c r="H1110" t="s">
        <v>0</v>
      </c>
      <c r="I1110" t="s">
        <v>1590</v>
      </c>
      <c r="J1110" t="s">
        <v>4751</v>
      </c>
      <c r="K1110" t="str">
        <f t="shared" si="155"/>
        <v>11510</v>
      </c>
    </row>
    <row r="1111" spans="1:11" customFormat="1" x14ac:dyDescent="0.25">
      <c r="A1111" t="str">
        <f t="shared" si="151"/>
        <v>11</v>
      </c>
      <c r="B1111" t="s">
        <v>237</v>
      </c>
      <c r="C1111" t="str">
        <f t="shared" si="153"/>
        <v>028</v>
      </c>
      <c r="D1111" t="s">
        <v>265</v>
      </c>
      <c r="E1111" t="str">
        <f t="shared" si="154"/>
        <v>01</v>
      </c>
      <c r="F1111" t="str">
        <f>"008"</f>
        <v>008</v>
      </c>
      <c r="G1111" t="str">
        <f>""</f>
        <v/>
      </c>
      <c r="H1111" t="s">
        <v>3</v>
      </c>
      <c r="I1111" t="s">
        <v>1590</v>
      </c>
      <c r="J1111" t="s">
        <v>4751</v>
      </c>
      <c r="K1111" t="str">
        <f t="shared" si="155"/>
        <v>11510</v>
      </c>
    </row>
    <row r="1112" spans="1:11" customFormat="1" x14ac:dyDescent="0.25">
      <c r="A1112" t="str">
        <f t="shared" si="151"/>
        <v>11</v>
      </c>
      <c r="B1112" t="s">
        <v>237</v>
      </c>
      <c r="C1112" t="str">
        <f t="shared" si="153"/>
        <v>028</v>
      </c>
      <c r="D1112" t="s">
        <v>265</v>
      </c>
      <c r="E1112" t="str">
        <f>"02"</f>
        <v>02</v>
      </c>
      <c r="F1112" t="str">
        <f>"001"</f>
        <v>001</v>
      </c>
      <c r="G1112" t="str">
        <f>""</f>
        <v/>
      </c>
      <c r="H1112" t="s">
        <v>3</v>
      </c>
      <c r="I1112" t="s">
        <v>1587</v>
      </c>
      <c r="J1112" t="s">
        <v>4748</v>
      </c>
      <c r="K1112" t="str">
        <f t="shared" si="155"/>
        <v>11510</v>
      </c>
    </row>
    <row r="1113" spans="1:11" customFormat="1" x14ac:dyDescent="0.25">
      <c r="A1113" t="str">
        <f t="shared" si="151"/>
        <v>11</v>
      </c>
      <c r="B1113" t="s">
        <v>237</v>
      </c>
      <c r="C1113" t="str">
        <f t="shared" si="153"/>
        <v>028</v>
      </c>
      <c r="D1113" t="s">
        <v>265</v>
      </c>
      <c r="E1113" t="str">
        <f>"02"</f>
        <v>02</v>
      </c>
      <c r="F1113" t="str">
        <f>"002"</f>
        <v>002</v>
      </c>
      <c r="G1113" t="str">
        <f>""</f>
        <v/>
      </c>
      <c r="H1113" t="s">
        <v>3</v>
      </c>
      <c r="I1113" t="s">
        <v>1587</v>
      </c>
      <c r="J1113" t="s">
        <v>4748</v>
      </c>
      <c r="K1113" t="str">
        <f t="shared" si="155"/>
        <v>11510</v>
      </c>
    </row>
    <row r="1114" spans="1:11" customFormat="1" x14ac:dyDescent="0.25">
      <c r="A1114" t="str">
        <f t="shared" si="151"/>
        <v>11</v>
      </c>
      <c r="B1114" t="s">
        <v>237</v>
      </c>
      <c r="C1114" t="str">
        <f t="shared" si="153"/>
        <v>028</v>
      </c>
      <c r="D1114" t="s">
        <v>265</v>
      </c>
      <c r="E1114" t="str">
        <f>"02"</f>
        <v>02</v>
      </c>
      <c r="F1114" t="str">
        <f>"003"</f>
        <v>003</v>
      </c>
      <c r="G1114" t="str">
        <f>""</f>
        <v/>
      </c>
      <c r="H1114" t="s">
        <v>3</v>
      </c>
      <c r="I1114" t="s">
        <v>1589</v>
      </c>
      <c r="J1114" t="s">
        <v>4750</v>
      </c>
      <c r="K1114" t="str">
        <f t="shared" si="155"/>
        <v>11510</v>
      </c>
    </row>
    <row r="1115" spans="1:11" customFormat="1" x14ac:dyDescent="0.25">
      <c r="A1115" t="str">
        <f t="shared" si="151"/>
        <v>11</v>
      </c>
      <c r="B1115" t="s">
        <v>237</v>
      </c>
      <c r="C1115" t="str">
        <f t="shared" si="153"/>
        <v>028</v>
      </c>
      <c r="D1115" t="s">
        <v>265</v>
      </c>
      <c r="E1115" t="str">
        <f t="shared" ref="E1115:E1132" si="156">"03"</f>
        <v>03</v>
      </c>
      <c r="F1115" t="str">
        <f>"001"</f>
        <v>001</v>
      </c>
      <c r="G1115" t="str">
        <f>""</f>
        <v/>
      </c>
      <c r="H1115" t="s">
        <v>1</v>
      </c>
      <c r="I1115" t="s">
        <v>1587</v>
      </c>
      <c r="J1115" t="s">
        <v>4748</v>
      </c>
      <c r="K1115" t="str">
        <f t="shared" si="155"/>
        <v>11510</v>
      </c>
    </row>
    <row r="1116" spans="1:11" customFormat="1" x14ac:dyDescent="0.25">
      <c r="A1116" t="str">
        <f t="shared" si="151"/>
        <v>11</v>
      </c>
      <c r="B1116" t="s">
        <v>237</v>
      </c>
      <c r="C1116" t="str">
        <f t="shared" si="153"/>
        <v>028</v>
      </c>
      <c r="D1116" t="s">
        <v>265</v>
      </c>
      <c r="E1116" t="str">
        <f t="shared" si="156"/>
        <v>03</v>
      </c>
      <c r="F1116" t="str">
        <f>"001"</f>
        <v>001</v>
      </c>
      <c r="G1116" t="str">
        <f>""</f>
        <v/>
      </c>
      <c r="H1116" t="s">
        <v>0</v>
      </c>
      <c r="I1116" t="s">
        <v>1587</v>
      </c>
      <c r="J1116" t="s">
        <v>4748</v>
      </c>
      <c r="K1116" t="str">
        <f t="shared" si="155"/>
        <v>11510</v>
      </c>
    </row>
    <row r="1117" spans="1:11" customFormat="1" x14ac:dyDescent="0.25">
      <c r="A1117" t="str">
        <f t="shared" si="151"/>
        <v>11</v>
      </c>
      <c r="B1117" t="s">
        <v>237</v>
      </c>
      <c r="C1117" t="str">
        <f t="shared" si="153"/>
        <v>028</v>
      </c>
      <c r="D1117" t="s">
        <v>265</v>
      </c>
      <c r="E1117" t="str">
        <f t="shared" si="156"/>
        <v>03</v>
      </c>
      <c r="F1117" t="str">
        <f>"003"</f>
        <v>003</v>
      </c>
      <c r="G1117" t="str">
        <f>""</f>
        <v/>
      </c>
      <c r="H1117" t="s">
        <v>1</v>
      </c>
      <c r="I1117" t="s">
        <v>1591</v>
      </c>
      <c r="J1117" t="s">
        <v>4752</v>
      </c>
      <c r="K1117" t="str">
        <f t="shared" si="155"/>
        <v>11510</v>
      </c>
    </row>
    <row r="1118" spans="1:11" customFormat="1" x14ac:dyDescent="0.25">
      <c r="A1118" t="str">
        <f t="shared" si="151"/>
        <v>11</v>
      </c>
      <c r="B1118" t="s">
        <v>237</v>
      </c>
      <c r="C1118" t="str">
        <f t="shared" si="153"/>
        <v>028</v>
      </c>
      <c r="D1118" t="s">
        <v>265</v>
      </c>
      <c r="E1118" t="str">
        <f t="shared" si="156"/>
        <v>03</v>
      </c>
      <c r="F1118" t="str">
        <f>"003"</f>
        <v>003</v>
      </c>
      <c r="G1118" t="str">
        <f>""</f>
        <v/>
      </c>
      <c r="H1118" t="s">
        <v>0</v>
      </c>
      <c r="I1118" t="s">
        <v>1591</v>
      </c>
      <c r="J1118" t="s">
        <v>4752</v>
      </c>
      <c r="K1118" t="str">
        <f t="shared" si="155"/>
        <v>11510</v>
      </c>
    </row>
    <row r="1119" spans="1:11" customFormat="1" x14ac:dyDescent="0.25">
      <c r="A1119" t="str">
        <f t="shared" si="151"/>
        <v>11</v>
      </c>
      <c r="B1119" t="s">
        <v>237</v>
      </c>
      <c r="C1119" t="str">
        <f t="shared" si="153"/>
        <v>028</v>
      </c>
      <c r="D1119" t="s">
        <v>265</v>
      </c>
      <c r="E1119" t="str">
        <f t="shared" si="156"/>
        <v>03</v>
      </c>
      <c r="F1119" t="str">
        <f>"004"</f>
        <v>004</v>
      </c>
      <c r="G1119" t="str">
        <f>""</f>
        <v/>
      </c>
      <c r="H1119" t="s">
        <v>1</v>
      </c>
      <c r="I1119" t="s">
        <v>1591</v>
      </c>
      <c r="J1119" t="s">
        <v>4752</v>
      </c>
      <c r="K1119" t="str">
        <f t="shared" si="155"/>
        <v>11510</v>
      </c>
    </row>
    <row r="1120" spans="1:11" customFormat="1" x14ac:dyDescent="0.25">
      <c r="A1120" t="str">
        <f t="shared" si="151"/>
        <v>11</v>
      </c>
      <c r="B1120" t="s">
        <v>237</v>
      </c>
      <c r="C1120" t="str">
        <f t="shared" si="153"/>
        <v>028</v>
      </c>
      <c r="D1120" t="s">
        <v>265</v>
      </c>
      <c r="E1120" t="str">
        <f t="shared" si="156"/>
        <v>03</v>
      </c>
      <c r="F1120" t="str">
        <f>"004"</f>
        <v>004</v>
      </c>
      <c r="G1120" t="str">
        <f>""</f>
        <v/>
      </c>
      <c r="H1120" t="s">
        <v>0</v>
      </c>
      <c r="I1120" t="s">
        <v>1591</v>
      </c>
      <c r="J1120" t="s">
        <v>4752</v>
      </c>
      <c r="K1120" t="str">
        <f t="shared" si="155"/>
        <v>11510</v>
      </c>
    </row>
    <row r="1121" spans="1:11" customFormat="1" x14ac:dyDescent="0.25">
      <c r="A1121" t="str">
        <f t="shared" si="151"/>
        <v>11</v>
      </c>
      <c r="B1121" t="s">
        <v>237</v>
      </c>
      <c r="C1121" t="str">
        <f t="shared" si="153"/>
        <v>028</v>
      </c>
      <c r="D1121" t="s">
        <v>265</v>
      </c>
      <c r="E1121" t="str">
        <f t="shared" si="156"/>
        <v>03</v>
      </c>
      <c r="F1121" t="str">
        <f>"005"</f>
        <v>005</v>
      </c>
      <c r="G1121" t="str">
        <f>""</f>
        <v/>
      </c>
      <c r="H1121" t="s">
        <v>1</v>
      </c>
      <c r="I1121" t="s">
        <v>1592</v>
      </c>
      <c r="J1121" t="s">
        <v>4753</v>
      </c>
      <c r="K1121" t="str">
        <f t="shared" si="155"/>
        <v>11510</v>
      </c>
    </row>
    <row r="1122" spans="1:11" customFormat="1" x14ac:dyDescent="0.25">
      <c r="A1122" t="str">
        <f t="shared" si="151"/>
        <v>11</v>
      </c>
      <c r="B1122" t="s">
        <v>237</v>
      </c>
      <c r="C1122" t="str">
        <f t="shared" si="153"/>
        <v>028</v>
      </c>
      <c r="D1122" t="s">
        <v>265</v>
      </c>
      <c r="E1122" t="str">
        <f t="shared" si="156"/>
        <v>03</v>
      </c>
      <c r="F1122" t="str">
        <f>"005"</f>
        <v>005</v>
      </c>
      <c r="G1122" t="str">
        <f>""</f>
        <v/>
      </c>
      <c r="H1122" t="s">
        <v>0</v>
      </c>
      <c r="I1122" t="s">
        <v>1592</v>
      </c>
      <c r="J1122" t="s">
        <v>4753</v>
      </c>
      <c r="K1122" t="str">
        <f t="shared" si="155"/>
        <v>11510</v>
      </c>
    </row>
    <row r="1123" spans="1:11" customFormat="1" x14ac:dyDescent="0.25">
      <c r="A1123" t="str">
        <f t="shared" si="151"/>
        <v>11</v>
      </c>
      <c r="B1123" t="s">
        <v>237</v>
      </c>
      <c r="C1123" t="str">
        <f t="shared" si="153"/>
        <v>028</v>
      </c>
      <c r="D1123" t="s">
        <v>265</v>
      </c>
      <c r="E1123" t="str">
        <f t="shared" si="156"/>
        <v>03</v>
      </c>
      <c r="F1123" t="str">
        <f>"006"</f>
        <v>006</v>
      </c>
      <c r="G1123" t="str">
        <f>""</f>
        <v/>
      </c>
      <c r="H1123" t="s">
        <v>1</v>
      </c>
      <c r="I1123" t="s">
        <v>1593</v>
      </c>
      <c r="J1123" t="s">
        <v>4754</v>
      </c>
      <c r="K1123" t="str">
        <f t="shared" si="155"/>
        <v>11510</v>
      </c>
    </row>
    <row r="1124" spans="1:11" customFormat="1" x14ac:dyDescent="0.25">
      <c r="A1124" t="str">
        <f t="shared" si="151"/>
        <v>11</v>
      </c>
      <c r="B1124" t="s">
        <v>237</v>
      </c>
      <c r="C1124" t="str">
        <f t="shared" si="153"/>
        <v>028</v>
      </c>
      <c r="D1124" t="s">
        <v>265</v>
      </c>
      <c r="E1124" t="str">
        <f t="shared" si="156"/>
        <v>03</v>
      </c>
      <c r="F1124" t="str">
        <f>"006"</f>
        <v>006</v>
      </c>
      <c r="G1124" t="str">
        <f>""</f>
        <v/>
      </c>
      <c r="H1124" t="s">
        <v>0</v>
      </c>
      <c r="I1124" t="s">
        <v>1593</v>
      </c>
      <c r="J1124" t="s">
        <v>4754</v>
      </c>
      <c r="K1124" t="str">
        <f t="shared" si="155"/>
        <v>11510</v>
      </c>
    </row>
    <row r="1125" spans="1:11" customFormat="1" x14ac:dyDescent="0.25">
      <c r="A1125" t="str">
        <f t="shared" si="151"/>
        <v>11</v>
      </c>
      <c r="B1125" t="s">
        <v>237</v>
      </c>
      <c r="C1125" t="str">
        <f t="shared" si="153"/>
        <v>028</v>
      </c>
      <c r="D1125" t="s">
        <v>265</v>
      </c>
      <c r="E1125" t="str">
        <f t="shared" si="156"/>
        <v>03</v>
      </c>
      <c r="F1125" t="str">
        <f>"007"</f>
        <v>007</v>
      </c>
      <c r="G1125" t="str">
        <f>""</f>
        <v/>
      </c>
      <c r="H1125" t="s">
        <v>1</v>
      </c>
      <c r="I1125" t="s">
        <v>1591</v>
      </c>
      <c r="J1125" t="s">
        <v>4752</v>
      </c>
      <c r="K1125" t="str">
        <f t="shared" si="155"/>
        <v>11510</v>
      </c>
    </row>
    <row r="1126" spans="1:11" customFormat="1" x14ac:dyDescent="0.25">
      <c r="A1126" t="str">
        <f t="shared" si="151"/>
        <v>11</v>
      </c>
      <c r="B1126" t="s">
        <v>237</v>
      </c>
      <c r="C1126" t="str">
        <f t="shared" si="153"/>
        <v>028</v>
      </c>
      <c r="D1126" t="s">
        <v>265</v>
      </c>
      <c r="E1126" t="str">
        <f t="shared" si="156"/>
        <v>03</v>
      </c>
      <c r="F1126" t="str">
        <f>"007"</f>
        <v>007</v>
      </c>
      <c r="G1126" t="str">
        <f>""</f>
        <v/>
      </c>
      <c r="H1126" t="s">
        <v>0</v>
      </c>
      <c r="I1126" t="s">
        <v>1591</v>
      </c>
      <c r="J1126" t="s">
        <v>4752</v>
      </c>
      <c r="K1126" t="str">
        <f t="shared" si="155"/>
        <v>11510</v>
      </c>
    </row>
    <row r="1127" spans="1:11" customFormat="1" x14ac:dyDescent="0.25">
      <c r="A1127" t="str">
        <f t="shared" si="151"/>
        <v>11</v>
      </c>
      <c r="B1127" t="s">
        <v>237</v>
      </c>
      <c r="C1127" t="str">
        <f t="shared" si="153"/>
        <v>028</v>
      </c>
      <c r="D1127" t="s">
        <v>265</v>
      </c>
      <c r="E1127" t="str">
        <f t="shared" si="156"/>
        <v>03</v>
      </c>
      <c r="F1127" t="str">
        <f>"008"</f>
        <v>008</v>
      </c>
      <c r="G1127" t="str">
        <f>""</f>
        <v/>
      </c>
      <c r="H1127" t="s">
        <v>1</v>
      </c>
      <c r="I1127" t="s">
        <v>1589</v>
      </c>
      <c r="J1127" t="s">
        <v>4750</v>
      </c>
      <c r="K1127" t="str">
        <f t="shared" si="155"/>
        <v>11510</v>
      </c>
    </row>
    <row r="1128" spans="1:11" customFormat="1" x14ac:dyDescent="0.25">
      <c r="A1128" t="str">
        <f t="shared" si="151"/>
        <v>11</v>
      </c>
      <c r="B1128" t="s">
        <v>237</v>
      </c>
      <c r="C1128" t="str">
        <f t="shared" si="153"/>
        <v>028</v>
      </c>
      <c r="D1128" t="s">
        <v>265</v>
      </c>
      <c r="E1128" t="str">
        <f t="shared" si="156"/>
        <v>03</v>
      </c>
      <c r="F1128" t="str">
        <f>"008"</f>
        <v>008</v>
      </c>
      <c r="G1128" t="str">
        <f>""</f>
        <v/>
      </c>
      <c r="H1128" t="s">
        <v>0</v>
      </c>
      <c r="I1128" t="s">
        <v>1589</v>
      </c>
      <c r="J1128" t="s">
        <v>4750</v>
      </c>
      <c r="K1128" t="str">
        <f t="shared" si="155"/>
        <v>11510</v>
      </c>
    </row>
    <row r="1129" spans="1:11" customFormat="1" x14ac:dyDescent="0.25">
      <c r="A1129" t="str">
        <f t="shared" si="151"/>
        <v>11</v>
      </c>
      <c r="B1129" t="s">
        <v>237</v>
      </c>
      <c r="C1129" t="str">
        <f t="shared" si="153"/>
        <v>028</v>
      </c>
      <c r="D1129" t="s">
        <v>265</v>
      </c>
      <c r="E1129" t="str">
        <f t="shared" si="156"/>
        <v>03</v>
      </c>
      <c r="F1129" t="str">
        <f>"009"</f>
        <v>009</v>
      </c>
      <c r="G1129" t="str">
        <f>""</f>
        <v/>
      </c>
      <c r="H1129" t="s">
        <v>1</v>
      </c>
      <c r="I1129" t="s">
        <v>1587</v>
      </c>
      <c r="J1129" t="s">
        <v>4748</v>
      </c>
      <c r="K1129" t="str">
        <f t="shared" si="155"/>
        <v>11510</v>
      </c>
    </row>
    <row r="1130" spans="1:11" customFormat="1" x14ac:dyDescent="0.25">
      <c r="A1130" t="str">
        <f t="shared" si="151"/>
        <v>11</v>
      </c>
      <c r="B1130" t="s">
        <v>237</v>
      </c>
      <c r="C1130" t="str">
        <f t="shared" si="153"/>
        <v>028</v>
      </c>
      <c r="D1130" t="s">
        <v>265</v>
      </c>
      <c r="E1130" t="str">
        <f t="shared" si="156"/>
        <v>03</v>
      </c>
      <c r="F1130" t="str">
        <f>"009"</f>
        <v>009</v>
      </c>
      <c r="G1130" t="str">
        <f>""</f>
        <v/>
      </c>
      <c r="H1130" t="s">
        <v>0</v>
      </c>
      <c r="I1130" t="s">
        <v>1587</v>
      </c>
      <c r="J1130" t="s">
        <v>4748</v>
      </c>
      <c r="K1130" t="str">
        <f t="shared" si="155"/>
        <v>11510</v>
      </c>
    </row>
    <row r="1131" spans="1:11" customFormat="1" x14ac:dyDescent="0.25">
      <c r="A1131" t="str">
        <f t="shared" si="151"/>
        <v>11</v>
      </c>
      <c r="B1131" t="s">
        <v>237</v>
      </c>
      <c r="C1131" t="str">
        <f t="shared" si="153"/>
        <v>028</v>
      </c>
      <c r="D1131" t="s">
        <v>265</v>
      </c>
      <c r="E1131" t="str">
        <f t="shared" si="156"/>
        <v>03</v>
      </c>
      <c r="F1131" t="str">
        <f>"010"</f>
        <v>010</v>
      </c>
      <c r="G1131" t="str">
        <f>""</f>
        <v/>
      </c>
      <c r="H1131" t="s">
        <v>1</v>
      </c>
      <c r="I1131" t="s">
        <v>1592</v>
      </c>
      <c r="J1131" t="s">
        <v>4753</v>
      </c>
      <c r="K1131" t="str">
        <f t="shared" si="155"/>
        <v>11510</v>
      </c>
    </row>
    <row r="1132" spans="1:11" customFormat="1" x14ac:dyDescent="0.25">
      <c r="A1132" t="str">
        <f t="shared" si="151"/>
        <v>11</v>
      </c>
      <c r="B1132" t="s">
        <v>237</v>
      </c>
      <c r="C1132" t="str">
        <f t="shared" si="153"/>
        <v>028</v>
      </c>
      <c r="D1132" t="s">
        <v>265</v>
      </c>
      <c r="E1132" t="str">
        <f t="shared" si="156"/>
        <v>03</v>
      </c>
      <c r="F1132" t="str">
        <f>"010"</f>
        <v>010</v>
      </c>
      <c r="G1132" t="str">
        <f>""</f>
        <v/>
      </c>
      <c r="H1132" t="s">
        <v>0</v>
      </c>
      <c r="I1132" t="s">
        <v>1592</v>
      </c>
      <c r="J1132" t="s">
        <v>4753</v>
      </c>
      <c r="K1132" t="str">
        <f t="shared" si="155"/>
        <v>11510</v>
      </c>
    </row>
    <row r="1133" spans="1:11" customFormat="1" x14ac:dyDescent="0.25">
      <c r="A1133" t="str">
        <f t="shared" si="151"/>
        <v>11</v>
      </c>
      <c r="B1133" t="s">
        <v>237</v>
      </c>
      <c r="C1133" t="str">
        <f t="shared" si="153"/>
        <v>028</v>
      </c>
      <c r="D1133" t="s">
        <v>265</v>
      </c>
      <c r="E1133" t="str">
        <f t="shared" ref="E1133:E1154" si="157">"04"</f>
        <v>04</v>
      </c>
      <c r="F1133" t="str">
        <f>"001"</f>
        <v>001</v>
      </c>
      <c r="G1133" t="str">
        <f>""</f>
        <v/>
      </c>
      <c r="H1133" t="s">
        <v>1</v>
      </c>
      <c r="I1133" t="s">
        <v>1594</v>
      </c>
      <c r="J1133" t="s">
        <v>4755</v>
      </c>
      <c r="K1133" t="str">
        <f>"11518"</f>
        <v>11518</v>
      </c>
    </row>
    <row r="1134" spans="1:11" customFormat="1" x14ac:dyDescent="0.25">
      <c r="A1134" t="str">
        <f t="shared" si="151"/>
        <v>11</v>
      </c>
      <c r="B1134" t="s">
        <v>237</v>
      </c>
      <c r="C1134" t="str">
        <f t="shared" si="153"/>
        <v>028</v>
      </c>
      <c r="D1134" t="s">
        <v>265</v>
      </c>
      <c r="E1134" t="str">
        <f t="shared" si="157"/>
        <v>04</v>
      </c>
      <c r="F1134" t="str">
        <f>"001"</f>
        <v>001</v>
      </c>
      <c r="G1134" t="str">
        <f>""</f>
        <v/>
      </c>
      <c r="H1134" t="s">
        <v>0</v>
      </c>
      <c r="I1134" t="s">
        <v>1594</v>
      </c>
      <c r="J1134" t="s">
        <v>4755</v>
      </c>
      <c r="K1134" t="str">
        <f>"11518"</f>
        <v>11518</v>
      </c>
    </row>
    <row r="1135" spans="1:11" customFormat="1" x14ac:dyDescent="0.25">
      <c r="A1135" t="str">
        <f t="shared" si="151"/>
        <v>11</v>
      </c>
      <c r="B1135" t="s">
        <v>237</v>
      </c>
      <c r="C1135" t="str">
        <f t="shared" si="153"/>
        <v>028</v>
      </c>
      <c r="D1135" t="s">
        <v>265</v>
      </c>
      <c r="E1135" t="str">
        <f t="shared" si="157"/>
        <v>04</v>
      </c>
      <c r="F1135" t="str">
        <f>"002"</f>
        <v>002</v>
      </c>
      <c r="G1135" t="str">
        <f>""</f>
        <v/>
      </c>
      <c r="H1135" t="s">
        <v>1</v>
      </c>
      <c r="I1135" t="s">
        <v>1595</v>
      </c>
      <c r="J1135" t="s">
        <v>4756</v>
      </c>
      <c r="K1135" t="str">
        <f>"11510"</f>
        <v>11510</v>
      </c>
    </row>
    <row r="1136" spans="1:11" customFormat="1" x14ac:dyDescent="0.25">
      <c r="A1136" t="str">
        <f t="shared" si="151"/>
        <v>11</v>
      </c>
      <c r="B1136" t="s">
        <v>237</v>
      </c>
      <c r="C1136" t="str">
        <f t="shared" si="153"/>
        <v>028</v>
      </c>
      <c r="D1136" t="s">
        <v>265</v>
      </c>
      <c r="E1136" t="str">
        <f t="shared" si="157"/>
        <v>04</v>
      </c>
      <c r="F1136" t="str">
        <f>"002"</f>
        <v>002</v>
      </c>
      <c r="G1136" t="str">
        <f>""</f>
        <v/>
      </c>
      <c r="H1136" t="s">
        <v>0</v>
      </c>
      <c r="I1136" t="s">
        <v>1595</v>
      </c>
      <c r="J1136" t="s">
        <v>4756</v>
      </c>
      <c r="K1136" t="str">
        <f>"11510"</f>
        <v>11510</v>
      </c>
    </row>
    <row r="1137" spans="1:11" customFormat="1" x14ac:dyDescent="0.25">
      <c r="A1137" t="str">
        <f t="shared" si="151"/>
        <v>11</v>
      </c>
      <c r="B1137" t="s">
        <v>237</v>
      </c>
      <c r="C1137" t="str">
        <f t="shared" si="153"/>
        <v>028</v>
      </c>
      <c r="D1137" t="s">
        <v>265</v>
      </c>
      <c r="E1137" t="str">
        <f t="shared" si="157"/>
        <v>04</v>
      </c>
      <c r="F1137" t="str">
        <f>"003"</f>
        <v>003</v>
      </c>
      <c r="G1137" t="str">
        <f>""</f>
        <v/>
      </c>
      <c r="H1137" t="s">
        <v>1</v>
      </c>
      <c r="I1137" t="s">
        <v>1596</v>
      </c>
      <c r="J1137" t="s">
        <v>4757</v>
      </c>
      <c r="K1137" t="str">
        <f>"11519"</f>
        <v>11519</v>
      </c>
    </row>
    <row r="1138" spans="1:11" customFormat="1" x14ac:dyDescent="0.25">
      <c r="A1138" t="str">
        <f t="shared" si="151"/>
        <v>11</v>
      </c>
      <c r="B1138" t="s">
        <v>237</v>
      </c>
      <c r="C1138" t="str">
        <f t="shared" si="153"/>
        <v>028</v>
      </c>
      <c r="D1138" t="s">
        <v>265</v>
      </c>
      <c r="E1138" t="str">
        <f t="shared" si="157"/>
        <v>04</v>
      </c>
      <c r="F1138" t="str">
        <f>"003"</f>
        <v>003</v>
      </c>
      <c r="G1138" t="str">
        <f>""</f>
        <v/>
      </c>
      <c r="H1138" t="s">
        <v>0</v>
      </c>
      <c r="I1138" t="s">
        <v>1596</v>
      </c>
      <c r="J1138" t="s">
        <v>4757</v>
      </c>
      <c r="K1138" t="str">
        <f>"11519"</f>
        <v>11519</v>
      </c>
    </row>
    <row r="1139" spans="1:11" customFormat="1" x14ac:dyDescent="0.25">
      <c r="A1139" t="str">
        <f t="shared" si="151"/>
        <v>11</v>
      </c>
      <c r="B1139" t="s">
        <v>237</v>
      </c>
      <c r="C1139" t="str">
        <f t="shared" si="153"/>
        <v>028</v>
      </c>
      <c r="D1139" t="s">
        <v>265</v>
      </c>
      <c r="E1139" t="str">
        <f t="shared" si="157"/>
        <v>04</v>
      </c>
      <c r="F1139" t="str">
        <f>"004"</f>
        <v>004</v>
      </c>
      <c r="G1139" t="str">
        <f>""</f>
        <v/>
      </c>
      <c r="H1139" t="s">
        <v>1</v>
      </c>
      <c r="I1139" t="s">
        <v>1596</v>
      </c>
      <c r="J1139" t="s">
        <v>4757</v>
      </c>
      <c r="K1139" t="str">
        <f>"11519"</f>
        <v>11519</v>
      </c>
    </row>
    <row r="1140" spans="1:11" customFormat="1" x14ac:dyDescent="0.25">
      <c r="A1140" t="str">
        <f t="shared" si="151"/>
        <v>11</v>
      </c>
      <c r="B1140" t="s">
        <v>237</v>
      </c>
      <c r="C1140" t="str">
        <f t="shared" si="153"/>
        <v>028</v>
      </c>
      <c r="D1140" t="s">
        <v>265</v>
      </c>
      <c r="E1140" t="str">
        <f t="shared" si="157"/>
        <v>04</v>
      </c>
      <c r="F1140" t="str">
        <f>"004"</f>
        <v>004</v>
      </c>
      <c r="G1140" t="str">
        <f>""</f>
        <v/>
      </c>
      <c r="H1140" t="s">
        <v>0</v>
      </c>
      <c r="I1140" t="s">
        <v>1596</v>
      </c>
      <c r="J1140" t="s">
        <v>4757</v>
      </c>
      <c r="K1140" t="str">
        <f>"11519"</f>
        <v>11519</v>
      </c>
    </row>
    <row r="1141" spans="1:11" customFormat="1" x14ac:dyDescent="0.25">
      <c r="A1141" t="str">
        <f t="shared" si="151"/>
        <v>11</v>
      </c>
      <c r="B1141" t="s">
        <v>237</v>
      </c>
      <c r="C1141" t="str">
        <f t="shared" si="153"/>
        <v>028</v>
      </c>
      <c r="D1141" t="s">
        <v>265</v>
      </c>
      <c r="E1141" t="str">
        <f t="shared" si="157"/>
        <v>04</v>
      </c>
      <c r="F1141" t="str">
        <f>"005"</f>
        <v>005</v>
      </c>
      <c r="G1141" t="str">
        <f>""</f>
        <v/>
      </c>
      <c r="H1141" t="s">
        <v>1</v>
      </c>
      <c r="I1141" t="s">
        <v>1595</v>
      </c>
      <c r="J1141" t="s">
        <v>4756</v>
      </c>
      <c r="K1141" t="str">
        <f>"11510"</f>
        <v>11510</v>
      </c>
    </row>
    <row r="1142" spans="1:11" customFormat="1" x14ac:dyDescent="0.25">
      <c r="A1142" t="str">
        <f t="shared" si="151"/>
        <v>11</v>
      </c>
      <c r="B1142" t="s">
        <v>237</v>
      </c>
      <c r="C1142" t="str">
        <f t="shared" si="153"/>
        <v>028</v>
      </c>
      <c r="D1142" t="s">
        <v>265</v>
      </c>
      <c r="E1142" t="str">
        <f t="shared" si="157"/>
        <v>04</v>
      </c>
      <c r="F1142" t="str">
        <f>"005"</f>
        <v>005</v>
      </c>
      <c r="G1142" t="str">
        <f>""</f>
        <v/>
      </c>
      <c r="H1142" t="s">
        <v>0</v>
      </c>
      <c r="I1142" t="s">
        <v>1595</v>
      </c>
      <c r="J1142" t="s">
        <v>4756</v>
      </c>
      <c r="K1142" t="str">
        <f>"11510"</f>
        <v>11510</v>
      </c>
    </row>
    <row r="1143" spans="1:11" customFormat="1" x14ac:dyDescent="0.25">
      <c r="A1143" t="str">
        <f t="shared" si="151"/>
        <v>11</v>
      </c>
      <c r="B1143" t="s">
        <v>237</v>
      </c>
      <c r="C1143" t="str">
        <f t="shared" si="153"/>
        <v>028</v>
      </c>
      <c r="D1143" t="s">
        <v>265</v>
      </c>
      <c r="E1143" t="str">
        <f t="shared" si="157"/>
        <v>04</v>
      </c>
      <c r="F1143" t="str">
        <f>"006"</f>
        <v>006</v>
      </c>
      <c r="G1143" t="str">
        <f>""</f>
        <v/>
      </c>
      <c r="H1143" t="s">
        <v>1</v>
      </c>
      <c r="I1143" t="s">
        <v>1596</v>
      </c>
      <c r="J1143" t="s">
        <v>4757</v>
      </c>
      <c r="K1143" t="str">
        <f>"11519"</f>
        <v>11519</v>
      </c>
    </row>
    <row r="1144" spans="1:11" customFormat="1" x14ac:dyDescent="0.25">
      <c r="A1144" t="str">
        <f t="shared" si="151"/>
        <v>11</v>
      </c>
      <c r="B1144" t="s">
        <v>237</v>
      </c>
      <c r="C1144" t="str">
        <f t="shared" si="153"/>
        <v>028</v>
      </c>
      <c r="D1144" t="s">
        <v>265</v>
      </c>
      <c r="E1144" t="str">
        <f t="shared" si="157"/>
        <v>04</v>
      </c>
      <c r="F1144" t="str">
        <f>"006"</f>
        <v>006</v>
      </c>
      <c r="G1144" t="str">
        <f>""</f>
        <v/>
      </c>
      <c r="H1144" t="s">
        <v>0</v>
      </c>
      <c r="I1144" t="s">
        <v>1596</v>
      </c>
      <c r="J1144" t="s">
        <v>4757</v>
      </c>
      <c r="K1144" t="str">
        <f>"11519"</f>
        <v>11519</v>
      </c>
    </row>
    <row r="1145" spans="1:11" customFormat="1" x14ac:dyDescent="0.25">
      <c r="A1145" t="str">
        <f t="shared" si="151"/>
        <v>11</v>
      </c>
      <c r="B1145" t="s">
        <v>237</v>
      </c>
      <c r="C1145" t="str">
        <f t="shared" si="153"/>
        <v>028</v>
      </c>
      <c r="D1145" t="s">
        <v>265</v>
      </c>
      <c r="E1145" t="str">
        <f t="shared" si="157"/>
        <v>04</v>
      </c>
      <c r="F1145" t="str">
        <f>"007"</f>
        <v>007</v>
      </c>
      <c r="G1145" t="str">
        <f>""</f>
        <v/>
      </c>
      <c r="H1145" t="s">
        <v>1</v>
      </c>
      <c r="I1145" t="s">
        <v>1595</v>
      </c>
      <c r="J1145" t="s">
        <v>4756</v>
      </c>
      <c r="K1145" t="str">
        <f t="shared" ref="K1145:K1152" si="158">"11510"</f>
        <v>11510</v>
      </c>
    </row>
    <row r="1146" spans="1:11" customFormat="1" x14ac:dyDescent="0.25">
      <c r="A1146" t="str">
        <f t="shared" si="151"/>
        <v>11</v>
      </c>
      <c r="B1146" t="s">
        <v>237</v>
      </c>
      <c r="C1146" t="str">
        <f t="shared" si="153"/>
        <v>028</v>
      </c>
      <c r="D1146" t="s">
        <v>265</v>
      </c>
      <c r="E1146" t="str">
        <f t="shared" si="157"/>
        <v>04</v>
      </c>
      <c r="F1146" t="str">
        <f>"007"</f>
        <v>007</v>
      </c>
      <c r="G1146" t="str">
        <f>""</f>
        <v/>
      </c>
      <c r="H1146" t="s">
        <v>0</v>
      </c>
      <c r="I1146" t="s">
        <v>1595</v>
      </c>
      <c r="J1146" t="s">
        <v>4756</v>
      </c>
      <c r="K1146" t="str">
        <f t="shared" si="158"/>
        <v>11510</v>
      </c>
    </row>
    <row r="1147" spans="1:11" customFormat="1" x14ac:dyDescent="0.25">
      <c r="A1147" t="str">
        <f t="shared" si="151"/>
        <v>11</v>
      </c>
      <c r="B1147" t="s">
        <v>237</v>
      </c>
      <c r="C1147" t="str">
        <f t="shared" si="153"/>
        <v>028</v>
      </c>
      <c r="D1147" t="s">
        <v>265</v>
      </c>
      <c r="E1147" t="str">
        <f t="shared" si="157"/>
        <v>04</v>
      </c>
      <c r="F1147" t="str">
        <f>"008"</f>
        <v>008</v>
      </c>
      <c r="G1147" t="str">
        <f>""</f>
        <v/>
      </c>
      <c r="H1147" t="s">
        <v>1</v>
      </c>
      <c r="I1147" t="s">
        <v>1593</v>
      </c>
      <c r="J1147" t="s">
        <v>4754</v>
      </c>
      <c r="K1147" t="str">
        <f t="shared" si="158"/>
        <v>11510</v>
      </c>
    </row>
    <row r="1148" spans="1:11" customFormat="1" x14ac:dyDescent="0.25">
      <c r="A1148" t="str">
        <f t="shared" si="151"/>
        <v>11</v>
      </c>
      <c r="B1148" t="s">
        <v>237</v>
      </c>
      <c r="C1148" t="str">
        <f t="shared" si="153"/>
        <v>028</v>
      </c>
      <c r="D1148" t="s">
        <v>265</v>
      </c>
      <c r="E1148" t="str">
        <f t="shared" si="157"/>
        <v>04</v>
      </c>
      <c r="F1148" t="str">
        <f>"008"</f>
        <v>008</v>
      </c>
      <c r="G1148" t="str">
        <f>""</f>
        <v/>
      </c>
      <c r="H1148" t="s">
        <v>0</v>
      </c>
      <c r="I1148" t="s">
        <v>1593</v>
      </c>
      <c r="J1148" t="s">
        <v>4754</v>
      </c>
      <c r="K1148" t="str">
        <f t="shared" si="158"/>
        <v>11510</v>
      </c>
    </row>
    <row r="1149" spans="1:11" customFormat="1" x14ac:dyDescent="0.25">
      <c r="A1149" t="str">
        <f t="shared" si="151"/>
        <v>11</v>
      </c>
      <c r="B1149" t="s">
        <v>237</v>
      </c>
      <c r="C1149" t="str">
        <f t="shared" si="153"/>
        <v>028</v>
      </c>
      <c r="D1149" t="s">
        <v>265</v>
      </c>
      <c r="E1149" t="str">
        <f t="shared" si="157"/>
        <v>04</v>
      </c>
      <c r="F1149" t="str">
        <f>"009"</f>
        <v>009</v>
      </c>
      <c r="G1149" t="str">
        <f>""</f>
        <v/>
      </c>
      <c r="H1149" t="s">
        <v>1</v>
      </c>
      <c r="I1149" t="s">
        <v>1595</v>
      </c>
      <c r="J1149" t="s">
        <v>4756</v>
      </c>
      <c r="K1149" t="str">
        <f t="shared" si="158"/>
        <v>11510</v>
      </c>
    </row>
    <row r="1150" spans="1:11" customFormat="1" x14ac:dyDescent="0.25">
      <c r="A1150" t="str">
        <f t="shared" si="151"/>
        <v>11</v>
      </c>
      <c r="B1150" t="s">
        <v>237</v>
      </c>
      <c r="C1150" t="str">
        <f t="shared" si="153"/>
        <v>028</v>
      </c>
      <c r="D1150" t="s">
        <v>265</v>
      </c>
      <c r="E1150" t="str">
        <f t="shared" si="157"/>
        <v>04</v>
      </c>
      <c r="F1150" t="str">
        <f>"009"</f>
        <v>009</v>
      </c>
      <c r="G1150" t="str">
        <f>""</f>
        <v/>
      </c>
      <c r="H1150" t="s">
        <v>0</v>
      </c>
      <c r="I1150" t="s">
        <v>1595</v>
      </c>
      <c r="J1150" t="s">
        <v>4756</v>
      </c>
      <c r="K1150" t="str">
        <f t="shared" si="158"/>
        <v>11510</v>
      </c>
    </row>
    <row r="1151" spans="1:11" customFormat="1" x14ac:dyDescent="0.25">
      <c r="A1151" t="str">
        <f t="shared" si="151"/>
        <v>11</v>
      </c>
      <c r="B1151" t="s">
        <v>237</v>
      </c>
      <c r="C1151" t="str">
        <f t="shared" si="153"/>
        <v>028</v>
      </c>
      <c r="D1151" t="s">
        <v>265</v>
      </c>
      <c r="E1151" t="str">
        <f t="shared" si="157"/>
        <v>04</v>
      </c>
      <c r="F1151" t="str">
        <f>"010"</f>
        <v>010</v>
      </c>
      <c r="G1151" t="str">
        <f>""</f>
        <v/>
      </c>
      <c r="H1151" t="s">
        <v>1</v>
      </c>
      <c r="I1151" t="s">
        <v>1593</v>
      </c>
      <c r="J1151" t="s">
        <v>4754</v>
      </c>
      <c r="K1151" t="str">
        <f t="shared" si="158"/>
        <v>11510</v>
      </c>
    </row>
    <row r="1152" spans="1:11" customFormat="1" x14ac:dyDescent="0.25">
      <c r="A1152" t="str">
        <f t="shared" si="151"/>
        <v>11</v>
      </c>
      <c r="B1152" t="s">
        <v>237</v>
      </c>
      <c r="C1152" t="str">
        <f t="shared" si="153"/>
        <v>028</v>
      </c>
      <c r="D1152" t="s">
        <v>265</v>
      </c>
      <c r="E1152" t="str">
        <f t="shared" si="157"/>
        <v>04</v>
      </c>
      <c r="F1152" t="str">
        <f>"010"</f>
        <v>010</v>
      </c>
      <c r="G1152" t="str">
        <f>""</f>
        <v/>
      </c>
      <c r="H1152" t="s">
        <v>0</v>
      </c>
      <c r="I1152" t="s">
        <v>1593</v>
      </c>
      <c r="J1152" t="s">
        <v>4754</v>
      </c>
      <c r="K1152" t="str">
        <f t="shared" si="158"/>
        <v>11510</v>
      </c>
    </row>
    <row r="1153" spans="1:11" customFormat="1" x14ac:dyDescent="0.25">
      <c r="A1153" t="str">
        <f t="shared" si="151"/>
        <v>11</v>
      </c>
      <c r="B1153" t="s">
        <v>237</v>
      </c>
      <c r="C1153" t="str">
        <f t="shared" si="153"/>
        <v>028</v>
      </c>
      <c r="D1153" t="s">
        <v>265</v>
      </c>
      <c r="E1153" t="str">
        <f t="shared" si="157"/>
        <v>04</v>
      </c>
      <c r="F1153" t="str">
        <f>"011"</f>
        <v>011</v>
      </c>
      <c r="G1153" t="str">
        <f>""</f>
        <v/>
      </c>
      <c r="H1153" t="s">
        <v>1</v>
      </c>
      <c r="I1153" t="s">
        <v>1594</v>
      </c>
      <c r="J1153" t="s">
        <v>4755</v>
      </c>
      <c r="K1153" t="str">
        <f>"11518"</f>
        <v>11518</v>
      </c>
    </row>
    <row r="1154" spans="1:11" customFormat="1" x14ac:dyDescent="0.25">
      <c r="A1154" t="str">
        <f t="shared" si="151"/>
        <v>11</v>
      </c>
      <c r="B1154" t="s">
        <v>237</v>
      </c>
      <c r="C1154" t="str">
        <f t="shared" si="153"/>
        <v>028</v>
      </c>
      <c r="D1154" t="s">
        <v>265</v>
      </c>
      <c r="E1154" t="str">
        <f t="shared" si="157"/>
        <v>04</v>
      </c>
      <c r="F1154" t="str">
        <f>"011"</f>
        <v>011</v>
      </c>
      <c r="G1154" t="str">
        <f>""</f>
        <v/>
      </c>
      <c r="H1154" t="s">
        <v>0</v>
      </c>
      <c r="I1154" t="s">
        <v>1594</v>
      </c>
      <c r="J1154" t="s">
        <v>4755</v>
      </c>
      <c r="K1154" t="str">
        <f>"11518"</f>
        <v>11518</v>
      </c>
    </row>
    <row r="1155" spans="1:11" customFormat="1" x14ac:dyDescent="0.25">
      <c r="A1155" t="str">
        <f t="shared" ref="A1155:A1218" si="159">"11"</f>
        <v>11</v>
      </c>
      <c r="B1155" t="s">
        <v>237</v>
      </c>
      <c r="C1155" t="str">
        <f t="shared" ref="C1155:C1162" si="160">"029"</f>
        <v>029</v>
      </c>
      <c r="D1155" t="s">
        <v>266</v>
      </c>
      <c r="E1155" t="str">
        <f t="shared" ref="E1155:E1172" si="161">"01"</f>
        <v>01</v>
      </c>
      <c r="F1155" t="str">
        <f>"001"</f>
        <v>001</v>
      </c>
      <c r="G1155" t="str">
        <f>""</f>
        <v/>
      </c>
      <c r="H1155" t="s">
        <v>3</v>
      </c>
      <c r="I1155" t="s">
        <v>19</v>
      </c>
      <c r="J1155" t="s">
        <v>4758</v>
      </c>
      <c r="K1155" t="str">
        <f t="shared" ref="K1155:K1162" si="162">"11659"</f>
        <v>11659</v>
      </c>
    </row>
    <row r="1156" spans="1:11" customFormat="1" x14ac:dyDescent="0.25">
      <c r="A1156" t="str">
        <f t="shared" si="159"/>
        <v>11</v>
      </c>
      <c r="B1156" t="s">
        <v>237</v>
      </c>
      <c r="C1156" t="str">
        <f t="shared" si="160"/>
        <v>029</v>
      </c>
      <c r="D1156" t="s">
        <v>266</v>
      </c>
      <c r="E1156" t="str">
        <f t="shared" si="161"/>
        <v>01</v>
      </c>
      <c r="F1156" t="str">
        <f>"002"</f>
        <v>002</v>
      </c>
      <c r="G1156" t="str">
        <f>""</f>
        <v/>
      </c>
      <c r="H1156" t="s">
        <v>3</v>
      </c>
      <c r="I1156" t="s">
        <v>1597</v>
      </c>
      <c r="J1156" t="s">
        <v>4759</v>
      </c>
      <c r="K1156" t="str">
        <f t="shared" si="162"/>
        <v>11659</v>
      </c>
    </row>
    <row r="1157" spans="1:11" customFormat="1" x14ac:dyDescent="0.25">
      <c r="A1157" t="str">
        <f t="shared" si="159"/>
        <v>11</v>
      </c>
      <c r="B1157" t="s">
        <v>237</v>
      </c>
      <c r="C1157" t="str">
        <f t="shared" si="160"/>
        <v>029</v>
      </c>
      <c r="D1157" t="s">
        <v>266</v>
      </c>
      <c r="E1157" t="str">
        <f t="shared" si="161"/>
        <v>01</v>
      </c>
      <c r="F1157" t="str">
        <f>"003"</f>
        <v>003</v>
      </c>
      <c r="G1157" t="str">
        <f>""</f>
        <v/>
      </c>
      <c r="H1157" t="s">
        <v>3</v>
      </c>
      <c r="I1157" t="s">
        <v>1597</v>
      </c>
      <c r="J1157" t="s">
        <v>4759</v>
      </c>
      <c r="K1157" t="str">
        <f t="shared" si="162"/>
        <v>11659</v>
      </c>
    </row>
    <row r="1158" spans="1:11" customFormat="1" x14ac:dyDescent="0.25">
      <c r="A1158" t="str">
        <f t="shared" si="159"/>
        <v>11</v>
      </c>
      <c r="B1158" t="s">
        <v>237</v>
      </c>
      <c r="C1158" t="str">
        <f t="shared" si="160"/>
        <v>029</v>
      </c>
      <c r="D1158" t="s">
        <v>266</v>
      </c>
      <c r="E1158" t="str">
        <f t="shared" si="161"/>
        <v>01</v>
      </c>
      <c r="F1158" t="str">
        <f>"004"</f>
        <v>004</v>
      </c>
      <c r="G1158" t="str">
        <f>""</f>
        <v/>
      </c>
      <c r="H1158" t="s">
        <v>3</v>
      </c>
      <c r="I1158" t="s">
        <v>1598</v>
      </c>
      <c r="J1158" t="s">
        <v>4760</v>
      </c>
      <c r="K1158" t="str">
        <f t="shared" si="162"/>
        <v>11659</v>
      </c>
    </row>
    <row r="1159" spans="1:11" customFormat="1" x14ac:dyDescent="0.25">
      <c r="A1159" t="str">
        <f t="shared" si="159"/>
        <v>11</v>
      </c>
      <c r="B1159" t="s">
        <v>237</v>
      </c>
      <c r="C1159" t="str">
        <f t="shared" si="160"/>
        <v>029</v>
      </c>
      <c r="D1159" t="s">
        <v>266</v>
      </c>
      <c r="E1159" t="str">
        <f t="shared" si="161"/>
        <v>01</v>
      </c>
      <c r="F1159" t="str">
        <f>"005"</f>
        <v>005</v>
      </c>
      <c r="G1159" t="str">
        <f>""</f>
        <v/>
      </c>
      <c r="H1159" t="s">
        <v>1</v>
      </c>
      <c r="I1159" t="s">
        <v>19</v>
      </c>
      <c r="J1159" t="s">
        <v>4758</v>
      </c>
      <c r="K1159" t="str">
        <f t="shared" si="162"/>
        <v>11659</v>
      </c>
    </row>
    <row r="1160" spans="1:11" customFormat="1" x14ac:dyDescent="0.25">
      <c r="A1160" t="str">
        <f t="shared" si="159"/>
        <v>11</v>
      </c>
      <c r="B1160" t="s">
        <v>237</v>
      </c>
      <c r="C1160" t="str">
        <f t="shared" si="160"/>
        <v>029</v>
      </c>
      <c r="D1160" t="s">
        <v>266</v>
      </c>
      <c r="E1160" t="str">
        <f t="shared" si="161"/>
        <v>01</v>
      </c>
      <c r="F1160" t="str">
        <f>"005"</f>
        <v>005</v>
      </c>
      <c r="G1160" t="str">
        <f>""</f>
        <v/>
      </c>
      <c r="H1160" t="s">
        <v>0</v>
      </c>
      <c r="I1160" t="s">
        <v>19</v>
      </c>
      <c r="J1160" t="s">
        <v>4758</v>
      </c>
      <c r="K1160" t="str">
        <f t="shared" si="162"/>
        <v>11659</v>
      </c>
    </row>
    <row r="1161" spans="1:11" customFormat="1" x14ac:dyDescent="0.25">
      <c r="A1161" t="str">
        <f t="shared" si="159"/>
        <v>11</v>
      </c>
      <c r="B1161" t="s">
        <v>237</v>
      </c>
      <c r="C1161" t="str">
        <f t="shared" si="160"/>
        <v>029</v>
      </c>
      <c r="D1161" t="s">
        <v>266</v>
      </c>
      <c r="E1161" t="str">
        <f t="shared" si="161"/>
        <v>01</v>
      </c>
      <c r="F1161" t="str">
        <f>"006"</f>
        <v>006</v>
      </c>
      <c r="G1161" t="str">
        <f>""</f>
        <v/>
      </c>
      <c r="H1161" t="s">
        <v>1</v>
      </c>
      <c r="I1161" t="s">
        <v>1598</v>
      </c>
      <c r="J1161" t="s">
        <v>4760</v>
      </c>
      <c r="K1161" t="str">
        <f t="shared" si="162"/>
        <v>11659</v>
      </c>
    </row>
    <row r="1162" spans="1:11" customFormat="1" x14ac:dyDescent="0.25">
      <c r="A1162" t="str">
        <f t="shared" si="159"/>
        <v>11</v>
      </c>
      <c r="B1162" t="s">
        <v>237</v>
      </c>
      <c r="C1162" t="str">
        <f t="shared" si="160"/>
        <v>029</v>
      </c>
      <c r="D1162" t="s">
        <v>266</v>
      </c>
      <c r="E1162" t="str">
        <f t="shared" si="161"/>
        <v>01</v>
      </c>
      <c r="F1162" t="str">
        <f>"006"</f>
        <v>006</v>
      </c>
      <c r="G1162" t="str">
        <f>""</f>
        <v/>
      </c>
      <c r="H1162" t="s">
        <v>0</v>
      </c>
      <c r="I1162" t="s">
        <v>1598</v>
      </c>
      <c r="J1162" t="s">
        <v>4760</v>
      </c>
      <c r="K1162" t="str">
        <f t="shared" si="162"/>
        <v>11659</v>
      </c>
    </row>
    <row r="1163" spans="1:11" customFormat="1" x14ac:dyDescent="0.25">
      <c r="A1163" t="str">
        <f t="shared" si="159"/>
        <v>11</v>
      </c>
      <c r="B1163" t="s">
        <v>237</v>
      </c>
      <c r="C1163" t="str">
        <f t="shared" ref="C1163:C1200" si="163">"030"</f>
        <v>030</v>
      </c>
      <c r="D1163" t="s">
        <v>267</v>
      </c>
      <c r="E1163" t="str">
        <f t="shared" si="161"/>
        <v>01</v>
      </c>
      <c r="F1163" t="str">
        <f>"001"</f>
        <v>001</v>
      </c>
      <c r="G1163" t="str">
        <f>""</f>
        <v/>
      </c>
      <c r="H1163" t="s">
        <v>1</v>
      </c>
      <c r="I1163" t="s">
        <v>1599</v>
      </c>
      <c r="J1163" t="s">
        <v>4761</v>
      </c>
      <c r="K1163" t="str">
        <f t="shared" ref="K1163:K1200" si="164">"11520"</f>
        <v>11520</v>
      </c>
    </row>
    <row r="1164" spans="1:11" customFormat="1" x14ac:dyDescent="0.25">
      <c r="A1164" t="str">
        <f t="shared" si="159"/>
        <v>11</v>
      </c>
      <c r="B1164" t="s">
        <v>237</v>
      </c>
      <c r="C1164" t="str">
        <f t="shared" si="163"/>
        <v>030</v>
      </c>
      <c r="D1164" t="s">
        <v>267</v>
      </c>
      <c r="E1164" t="str">
        <f t="shared" si="161"/>
        <v>01</v>
      </c>
      <c r="F1164" t="str">
        <f>"001"</f>
        <v>001</v>
      </c>
      <c r="G1164" t="str">
        <f>""</f>
        <v/>
      </c>
      <c r="H1164" t="s">
        <v>0</v>
      </c>
      <c r="I1164" t="s">
        <v>1599</v>
      </c>
      <c r="J1164" t="s">
        <v>4761</v>
      </c>
      <c r="K1164" t="str">
        <f t="shared" si="164"/>
        <v>11520</v>
      </c>
    </row>
    <row r="1165" spans="1:11" customFormat="1" x14ac:dyDescent="0.25">
      <c r="A1165" t="str">
        <f t="shared" si="159"/>
        <v>11</v>
      </c>
      <c r="B1165" t="s">
        <v>237</v>
      </c>
      <c r="C1165" t="str">
        <f t="shared" si="163"/>
        <v>030</v>
      </c>
      <c r="D1165" t="s">
        <v>267</v>
      </c>
      <c r="E1165" t="str">
        <f t="shared" si="161"/>
        <v>01</v>
      </c>
      <c r="F1165" t="str">
        <f>"003"</f>
        <v>003</v>
      </c>
      <c r="G1165" t="str">
        <f>""</f>
        <v/>
      </c>
      <c r="H1165" t="s">
        <v>1</v>
      </c>
      <c r="I1165" t="s">
        <v>1600</v>
      </c>
      <c r="J1165" t="s">
        <v>4762</v>
      </c>
      <c r="K1165" t="str">
        <f t="shared" si="164"/>
        <v>11520</v>
      </c>
    </row>
    <row r="1166" spans="1:11" customFormat="1" x14ac:dyDescent="0.25">
      <c r="A1166" t="str">
        <f t="shared" si="159"/>
        <v>11</v>
      </c>
      <c r="B1166" t="s">
        <v>237</v>
      </c>
      <c r="C1166" t="str">
        <f t="shared" si="163"/>
        <v>030</v>
      </c>
      <c r="D1166" t="s">
        <v>267</v>
      </c>
      <c r="E1166" t="str">
        <f t="shared" si="161"/>
        <v>01</v>
      </c>
      <c r="F1166" t="str">
        <f>"003"</f>
        <v>003</v>
      </c>
      <c r="G1166" t="str">
        <f>""</f>
        <v/>
      </c>
      <c r="H1166" t="s">
        <v>0</v>
      </c>
      <c r="I1166" t="s">
        <v>1600</v>
      </c>
      <c r="J1166" t="s">
        <v>4762</v>
      </c>
      <c r="K1166" t="str">
        <f t="shared" si="164"/>
        <v>11520</v>
      </c>
    </row>
    <row r="1167" spans="1:11" customFormat="1" x14ac:dyDescent="0.25">
      <c r="A1167" t="str">
        <f t="shared" si="159"/>
        <v>11</v>
      </c>
      <c r="B1167" t="s">
        <v>237</v>
      </c>
      <c r="C1167" t="str">
        <f t="shared" si="163"/>
        <v>030</v>
      </c>
      <c r="D1167" t="s">
        <v>267</v>
      </c>
      <c r="E1167" t="str">
        <f t="shared" si="161"/>
        <v>01</v>
      </c>
      <c r="F1167" t="str">
        <f>"004"</f>
        <v>004</v>
      </c>
      <c r="G1167" t="str">
        <f>""</f>
        <v/>
      </c>
      <c r="H1167" t="s">
        <v>1</v>
      </c>
      <c r="I1167" t="s">
        <v>1601</v>
      </c>
      <c r="J1167" t="s">
        <v>4763</v>
      </c>
      <c r="K1167" t="str">
        <f t="shared" si="164"/>
        <v>11520</v>
      </c>
    </row>
    <row r="1168" spans="1:11" customFormat="1" x14ac:dyDescent="0.25">
      <c r="A1168" t="str">
        <f t="shared" si="159"/>
        <v>11</v>
      </c>
      <c r="B1168" t="s">
        <v>237</v>
      </c>
      <c r="C1168" t="str">
        <f t="shared" si="163"/>
        <v>030</v>
      </c>
      <c r="D1168" t="s">
        <v>267</v>
      </c>
      <c r="E1168" t="str">
        <f t="shared" si="161"/>
        <v>01</v>
      </c>
      <c r="F1168" t="str">
        <f>"004"</f>
        <v>004</v>
      </c>
      <c r="G1168" t="str">
        <f>""</f>
        <v/>
      </c>
      <c r="H1168" t="s">
        <v>0</v>
      </c>
      <c r="I1168" t="s">
        <v>1601</v>
      </c>
      <c r="J1168" t="s">
        <v>4763</v>
      </c>
      <c r="K1168" t="str">
        <f t="shared" si="164"/>
        <v>11520</v>
      </c>
    </row>
    <row r="1169" spans="1:11" customFormat="1" x14ac:dyDescent="0.25">
      <c r="A1169" t="str">
        <f t="shared" si="159"/>
        <v>11</v>
      </c>
      <c r="B1169" t="s">
        <v>237</v>
      </c>
      <c r="C1169" t="str">
        <f t="shared" si="163"/>
        <v>030</v>
      </c>
      <c r="D1169" t="s">
        <v>267</v>
      </c>
      <c r="E1169" t="str">
        <f t="shared" si="161"/>
        <v>01</v>
      </c>
      <c r="F1169" t="str">
        <f>"005"</f>
        <v>005</v>
      </c>
      <c r="G1169" t="str">
        <f>""</f>
        <v/>
      </c>
      <c r="H1169" t="s">
        <v>1</v>
      </c>
      <c r="I1169" t="s">
        <v>1602</v>
      </c>
      <c r="J1169" t="s">
        <v>4764</v>
      </c>
      <c r="K1169" t="str">
        <f t="shared" si="164"/>
        <v>11520</v>
      </c>
    </row>
    <row r="1170" spans="1:11" customFormat="1" x14ac:dyDescent="0.25">
      <c r="A1170" t="str">
        <f t="shared" si="159"/>
        <v>11</v>
      </c>
      <c r="B1170" t="s">
        <v>237</v>
      </c>
      <c r="C1170" t="str">
        <f t="shared" si="163"/>
        <v>030</v>
      </c>
      <c r="D1170" t="s">
        <v>267</v>
      </c>
      <c r="E1170" t="str">
        <f t="shared" si="161"/>
        <v>01</v>
      </c>
      <c r="F1170" t="str">
        <f>"005"</f>
        <v>005</v>
      </c>
      <c r="G1170" t="str">
        <f>""</f>
        <v/>
      </c>
      <c r="H1170" t="s">
        <v>0</v>
      </c>
      <c r="I1170" t="s">
        <v>1602</v>
      </c>
      <c r="J1170" t="s">
        <v>4764</v>
      </c>
      <c r="K1170" t="str">
        <f t="shared" si="164"/>
        <v>11520</v>
      </c>
    </row>
    <row r="1171" spans="1:11" customFormat="1" x14ac:dyDescent="0.25">
      <c r="A1171" t="str">
        <f t="shared" si="159"/>
        <v>11</v>
      </c>
      <c r="B1171" t="s">
        <v>237</v>
      </c>
      <c r="C1171" t="str">
        <f t="shared" si="163"/>
        <v>030</v>
      </c>
      <c r="D1171" t="s">
        <v>267</v>
      </c>
      <c r="E1171" t="str">
        <f t="shared" si="161"/>
        <v>01</v>
      </c>
      <c r="F1171" t="str">
        <f>"006"</f>
        <v>006</v>
      </c>
      <c r="G1171" t="str">
        <f>""</f>
        <v/>
      </c>
      <c r="H1171" t="s">
        <v>1</v>
      </c>
      <c r="I1171" t="s">
        <v>1603</v>
      </c>
      <c r="J1171" t="s">
        <v>4765</v>
      </c>
      <c r="K1171" t="str">
        <f t="shared" si="164"/>
        <v>11520</v>
      </c>
    </row>
    <row r="1172" spans="1:11" customFormat="1" x14ac:dyDescent="0.25">
      <c r="A1172" t="str">
        <f t="shared" si="159"/>
        <v>11</v>
      </c>
      <c r="B1172" t="s">
        <v>237</v>
      </c>
      <c r="C1172" t="str">
        <f t="shared" si="163"/>
        <v>030</v>
      </c>
      <c r="D1172" t="s">
        <v>267</v>
      </c>
      <c r="E1172" t="str">
        <f t="shared" si="161"/>
        <v>01</v>
      </c>
      <c r="F1172" t="str">
        <f>"006"</f>
        <v>006</v>
      </c>
      <c r="G1172" t="str">
        <f>""</f>
        <v/>
      </c>
      <c r="H1172" t="s">
        <v>0</v>
      </c>
      <c r="I1172" t="s">
        <v>1603</v>
      </c>
      <c r="J1172" t="s">
        <v>4765</v>
      </c>
      <c r="K1172" t="str">
        <f t="shared" si="164"/>
        <v>11520</v>
      </c>
    </row>
    <row r="1173" spans="1:11" customFormat="1" x14ac:dyDescent="0.25">
      <c r="A1173" t="str">
        <f t="shared" si="159"/>
        <v>11</v>
      </c>
      <c r="B1173" t="s">
        <v>237</v>
      </c>
      <c r="C1173" t="str">
        <f t="shared" si="163"/>
        <v>030</v>
      </c>
      <c r="D1173" t="s">
        <v>267</v>
      </c>
      <c r="E1173" t="str">
        <f t="shared" ref="E1173:E1179" si="165">"02"</f>
        <v>02</v>
      </c>
      <c r="F1173" t="str">
        <f>"001"</f>
        <v>001</v>
      </c>
      <c r="G1173" t="str">
        <f>""</f>
        <v/>
      </c>
      <c r="H1173" t="s">
        <v>1</v>
      </c>
      <c r="I1173" t="s">
        <v>1604</v>
      </c>
      <c r="J1173" t="s">
        <v>4761</v>
      </c>
      <c r="K1173" t="str">
        <f t="shared" si="164"/>
        <v>11520</v>
      </c>
    </row>
    <row r="1174" spans="1:11" customFormat="1" x14ac:dyDescent="0.25">
      <c r="A1174" t="str">
        <f t="shared" si="159"/>
        <v>11</v>
      </c>
      <c r="B1174" t="s">
        <v>237</v>
      </c>
      <c r="C1174" t="str">
        <f t="shared" si="163"/>
        <v>030</v>
      </c>
      <c r="D1174" t="s">
        <v>267</v>
      </c>
      <c r="E1174" t="str">
        <f t="shared" si="165"/>
        <v>02</v>
      </c>
      <c r="F1174" t="str">
        <f>"001"</f>
        <v>001</v>
      </c>
      <c r="G1174" t="str">
        <f>""</f>
        <v/>
      </c>
      <c r="H1174" t="s">
        <v>0</v>
      </c>
      <c r="I1174" t="s">
        <v>1604</v>
      </c>
      <c r="J1174" t="s">
        <v>4761</v>
      </c>
      <c r="K1174" t="str">
        <f t="shared" si="164"/>
        <v>11520</v>
      </c>
    </row>
    <row r="1175" spans="1:11" customFormat="1" x14ac:dyDescent="0.25">
      <c r="A1175" t="str">
        <f t="shared" si="159"/>
        <v>11</v>
      </c>
      <c r="B1175" t="s">
        <v>237</v>
      </c>
      <c r="C1175" t="str">
        <f t="shared" si="163"/>
        <v>030</v>
      </c>
      <c r="D1175" t="s">
        <v>267</v>
      </c>
      <c r="E1175" t="str">
        <f t="shared" si="165"/>
        <v>02</v>
      </c>
      <c r="F1175" t="str">
        <f>"002"</f>
        <v>002</v>
      </c>
      <c r="G1175" t="str">
        <f>""</f>
        <v/>
      </c>
      <c r="H1175" t="s">
        <v>1</v>
      </c>
      <c r="I1175" t="s">
        <v>1605</v>
      </c>
      <c r="J1175" t="s">
        <v>4766</v>
      </c>
      <c r="K1175" t="str">
        <f t="shared" si="164"/>
        <v>11520</v>
      </c>
    </row>
    <row r="1176" spans="1:11" customFormat="1" x14ac:dyDescent="0.25">
      <c r="A1176" t="str">
        <f t="shared" si="159"/>
        <v>11</v>
      </c>
      <c r="B1176" t="s">
        <v>237</v>
      </c>
      <c r="C1176" t="str">
        <f t="shared" si="163"/>
        <v>030</v>
      </c>
      <c r="D1176" t="s">
        <v>267</v>
      </c>
      <c r="E1176" t="str">
        <f t="shared" si="165"/>
        <v>02</v>
      </c>
      <c r="F1176" t="str">
        <f>"002"</f>
        <v>002</v>
      </c>
      <c r="G1176" t="str">
        <f>""</f>
        <v/>
      </c>
      <c r="H1176" t="s">
        <v>0</v>
      </c>
      <c r="I1176" t="s">
        <v>1605</v>
      </c>
      <c r="J1176" t="s">
        <v>4766</v>
      </c>
      <c r="K1176" t="str">
        <f t="shared" si="164"/>
        <v>11520</v>
      </c>
    </row>
    <row r="1177" spans="1:11" customFormat="1" x14ac:dyDescent="0.25">
      <c r="A1177" t="str">
        <f t="shared" si="159"/>
        <v>11</v>
      </c>
      <c r="B1177" t="s">
        <v>237</v>
      </c>
      <c r="C1177" t="str">
        <f t="shared" si="163"/>
        <v>030</v>
      </c>
      <c r="D1177" t="s">
        <v>267</v>
      </c>
      <c r="E1177" t="str">
        <f t="shared" si="165"/>
        <v>02</v>
      </c>
      <c r="F1177" t="str">
        <f>"003"</f>
        <v>003</v>
      </c>
      <c r="G1177" t="str">
        <f>""</f>
        <v/>
      </c>
      <c r="H1177" t="s">
        <v>3</v>
      </c>
      <c r="I1177" t="s">
        <v>1606</v>
      </c>
      <c r="J1177" t="s">
        <v>4767</v>
      </c>
      <c r="K1177" t="str">
        <f t="shared" si="164"/>
        <v>11520</v>
      </c>
    </row>
    <row r="1178" spans="1:11" customFormat="1" x14ac:dyDescent="0.25">
      <c r="A1178" t="str">
        <f t="shared" si="159"/>
        <v>11</v>
      </c>
      <c r="B1178" t="s">
        <v>237</v>
      </c>
      <c r="C1178" t="str">
        <f t="shared" si="163"/>
        <v>030</v>
      </c>
      <c r="D1178" t="s">
        <v>267</v>
      </c>
      <c r="E1178" t="str">
        <f t="shared" si="165"/>
        <v>02</v>
      </c>
      <c r="F1178" t="str">
        <f>"004"</f>
        <v>004</v>
      </c>
      <c r="G1178" t="str">
        <f>""</f>
        <v/>
      </c>
      <c r="H1178" t="s">
        <v>1</v>
      </c>
      <c r="I1178" t="s">
        <v>1607</v>
      </c>
      <c r="J1178" t="s">
        <v>4768</v>
      </c>
      <c r="K1178" t="str">
        <f t="shared" si="164"/>
        <v>11520</v>
      </c>
    </row>
    <row r="1179" spans="1:11" customFormat="1" x14ac:dyDescent="0.25">
      <c r="A1179" t="str">
        <f t="shared" si="159"/>
        <v>11</v>
      </c>
      <c r="B1179" t="s">
        <v>237</v>
      </c>
      <c r="C1179" t="str">
        <f t="shared" si="163"/>
        <v>030</v>
      </c>
      <c r="D1179" t="s">
        <v>267</v>
      </c>
      <c r="E1179" t="str">
        <f t="shared" si="165"/>
        <v>02</v>
      </c>
      <c r="F1179" t="str">
        <f>"004"</f>
        <v>004</v>
      </c>
      <c r="G1179" t="str">
        <f>""</f>
        <v/>
      </c>
      <c r="H1179" t="s">
        <v>0</v>
      </c>
      <c r="I1179" t="s">
        <v>1607</v>
      </c>
      <c r="J1179" t="s">
        <v>4768</v>
      </c>
      <c r="K1179" t="str">
        <f t="shared" si="164"/>
        <v>11520</v>
      </c>
    </row>
    <row r="1180" spans="1:11" customFormat="1" x14ac:dyDescent="0.25">
      <c r="A1180" t="str">
        <f t="shared" si="159"/>
        <v>11</v>
      </c>
      <c r="B1180" t="s">
        <v>237</v>
      </c>
      <c r="C1180" t="str">
        <f t="shared" si="163"/>
        <v>030</v>
      </c>
      <c r="D1180" t="s">
        <v>267</v>
      </c>
      <c r="E1180" t="str">
        <f t="shared" ref="E1180:E1200" si="166">"03"</f>
        <v>03</v>
      </c>
      <c r="F1180" t="str">
        <f>"001"</f>
        <v>001</v>
      </c>
      <c r="G1180" t="str">
        <f>""</f>
        <v/>
      </c>
      <c r="H1180" t="s">
        <v>1</v>
      </c>
      <c r="I1180" t="s">
        <v>1608</v>
      </c>
      <c r="J1180" t="s">
        <v>4769</v>
      </c>
      <c r="K1180" t="str">
        <f t="shared" si="164"/>
        <v>11520</v>
      </c>
    </row>
    <row r="1181" spans="1:11" customFormat="1" x14ac:dyDescent="0.25">
      <c r="A1181" t="str">
        <f t="shared" si="159"/>
        <v>11</v>
      </c>
      <c r="B1181" t="s">
        <v>237</v>
      </c>
      <c r="C1181" t="str">
        <f t="shared" si="163"/>
        <v>030</v>
      </c>
      <c r="D1181" t="s">
        <v>267</v>
      </c>
      <c r="E1181" t="str">
        <f t="shared" si="166"/>
        <v>03</v>
      </c>
      <c r="F1181" t="str">
        <f>"001"</f>
        <v>001</v>
      </c>
      <c r="G1181" t="str">
        <f>""</f>
        <v/>
      </c>
      <c r="H1181" t="s">
        <v>0</v>
      </c>
      <c r="I1181" t="s">
        <v>1608</v>
      </c>
      <c r="J1181" t="s">
        <v>4769</v>
      </c>
      <c r="K1181" t="str">
        <f t="shared" si="164"/>
        <v>11520</v>
      </c>
    </row>
    <row r="1182" spans="1:11" customFormat="1" x14ac:dyDescent="0.25">
      <c r="A1182" t="str">
        <f t="shared" si="159"/>
        <v>11</v>
      </c>
      <c r="B1182" t="s">
        <v>237</v>
      </c>
      <c r="C1182" t="str">
        <f t="shared" si="163"/>
        <v>030</v>
      </c>
      <c r="D1182" t="s">
        <v>267</v>
      </c>
      <c r="E1182" t="str">
        <f t="shared" si="166"/>
        <v>03</v>
      </c>
      <c r="F1182" t="str">
        <f>"002"</f>
        <v>002</v>
      </c>
      <c r="G1182" t="str">
        <f>""</f>
        <v/>
      </c>
      <c r="H1182" t="s">
        <v>1</v>
      </c>
      <c r="I1182" t="s">
        <v>1554</v>
      </c>
      <c r="J1182" t="s">
        <v>4770</v>
      </c>
      <c r="K1182" t="str">
        <f t="shared" si="164"/>
        <v>11520</v>
      </c>
    </row>
    <row r="1183" spans="1:11" customFormat="1" x14ac:dyDescent="0.25">
      <c r="A1183" t="str">
        <f t="shared" si="159"/>
        <v>11</v>
      </c>
      <c r="B1183" t="s">
        <v>237</v>
      </c>
      <c r="C1183" t="str">
        <f t="shared" si="163"/>
        <v>030</v>
      </c>
      <c r="D1183" t="s">
        <v>267</v>
      </c>
      <c r="E1183" t="str">
        <f t="shared" si="166"/>
        <v>03</v>
      </c>
      <c r="F1183" t="str">
        <f>"002"</f>
        <v>002</v>
      </c>
      <c r="G1183" t="str">
        <f>""</f>
        <v/>
      </c>
      <c r="H1183" t="s">
        <v>0</v>
      </c>
      <c r="I1183" t="s">
        <v>1554</v>
      </c>
      <c r="J1183" t="s">
        <v>4770</v>
      </c>
      <c r="K1183" t="str">
        <f t="shared" si="164"/>
        <v>11520</v>
      </c>
    </row>
    <row r="1184" spans="1:11" customFormat="1" x14ac:dyDescent="0.25">
      <c r="A1184" t="str">
        <f t="shared" si="159"/>
        <v>11</v>
      </c>
      <c r="B1184" t="s">
        <v>237</v>
      </c>
      <c r="C1184" t="str">
        <f t="shared" si="163"/>
        <v>030</v>
      </c>
      <c r="D1184" t="s">
        <v>267</v>
      </c>
      <c r="E1184" t="str">
        <f t="shared" si="166"/>
        <v>03</v>
      </c>
      <c r="F1184" t="str">
        <f>"003"</f>
        <v>003</v>
      </c>
      <c r="G1184" t="str">
        <f>""</f>
        <v/>
      </c>
      <c r="H1184" t="s">
        <v>1</v>
      </c>
      <c r="I1184" t="s">
        <v>1609</v>
      </c>
      <c r="J1184" t="s">
        <v>4771</v>
      </c>
      <c r="K1184" t="str">
        <f t="shared" si="164"/>
        <v>11520</v>
      </c>
    </row>
    <row r="1185" spans="1:11" customFormat="1" x14ac:dyDescent="0.25">
      <c r="A1185" t="str">
        <f t="shared" si="159"/>
        <v>11</v>
      </c>
      <c r="B1185" t="s">
        <v>237</v>
      </c>
      <c r="C1185" t="str">
        <f t="shared" si="163"/>
        <v>030</v>
      </c>
      <c r="D1185" t="s">
        <v>267</v>
      </c>
      <c r="E1185" t="str">
        <f t="shared" si="166"/>
        <v>03</v>
      </c>
      <c r="F1185" t="str">
        <f>"003"</f>
        <v>003</v>
      </c>
      <c r="G1185" t="str">
        <f>""</f>
        <v/>
      </c>
      <c r="H1185" t="s">
        <v>0</v>
      </c>
      <c r="I1185" t="s">
        <v>1609</v>
      </c>
      <c r="J1185" t="s">
        <v>4771</v>
      </c>
      <c r="K1185" t="str">
        <f t="shared" si="164"/>
        <v>11520</v>
      </c>
    </row>
    <row r="1186" spans="1:11" customFormat="1" x14ac:dyDescent="0.25">
      <c r="A1186" t="str">
        <f t="shared" si="159"/>
        <v>11</v>
      </c>
      <c r="B1186" t="s">
        <v>237</v>
      </c>
      <c r="C1186" t="str">
        <f t="shared" si="163"/>
        <v>030</v>
      </c>
      <c r="D1186" t="s">
        <v>267</v>
      </c>
      <c r="E1186" t="str">
        <f t="shared" si="166"/>
        <v>03</v>
      </c>
      <c r="F1186" t="str">
        <f>"004"</f>
        <v>004</v>
      </c>
      <c r="G1186" t="str">
        <f>""</f>
        <v/>
      </c>
      <c r="H1186" t="s">
        <v>1</v>
      </c>
      <c r="I1186" t="s">
        <v>1610</v>
      </c>
      <c r="J1186" t="s">
        <v>4772</v>
      </c>
      <c r="K1186" t="str">
        <f t="shared" si="164"/>
        <v>11520</v>
      </c>
    </row>
    <row r="1187" spans="1:11" customFormat="1" x14ac:dyDescent="0.25">
      <c r="A1187" t="str">
        <f t="shared" si="159"/>
        <v>11</v>
      </c>
      <c r="B1187" t="s">
        <v>237</v>
      </c>
      <c r="C1187" t="str">
        <f t="shared" si="163"/>
        <v>030</v>
      </c>
      <c r="D1187" t="s">
        <v>267</v>
      </c>
      <c r="E1187" t="str">
        <f t="shared" si="166"/>
        <v>03</v>
      </c>
      <c r="F1187" t="str">
        <f>"004"</f>
        <v>004</v>
      </c>
      <c r="G1187" t="str">
        <f>""</f>
        <v/>
      </c>
      <c r="H1187" t="s">
        <v>0</v>
      </c>
      <c r="I1187" t="s">
        <v>1610</v>
      </c>
      <c r="J1187" t="s">
        <v>4772</v>
      </c>
      <c r="K1187" t="str">
        <f t="shared" si="164"/>
        <v>11520</v>
      </c>
    </row>
    <row r="1188" spans="1:11" customFormat="1" x14ac:dyDescent="0.25">
      <c r="A1188" t="str">
        <f t="shared" si="159"/>
        <v>11</v>
      </c>
      <c r="B1188" t="s">
        <v>237</v>
      </c>
      <c r="C1188" t="str">
        <f t="shared" si="163"/>
        <v>030</v>
      </c>
      <c r="D1188" t="s">
        <v>267</v>
      </c>
      <c r="E1188" t="str">
        <f t="shared" si="166"/>
        <v>03</v>
      </c>
      <c r="F1188" t="str">
        <f>"005"</f>
        <v>005</v>
      </c>
      <c r="G1188" t="str">
        <f>""</f>
        <v/>
      </c>
      <c r="H1188" t="s">
        <v>1</v>
      </c>
      <c r="I1188" t="s">
        <v>1611</v>
      </c>
      <c r="J1188" t="s">
        <v>4773</v>
      </c>
      <c r="K1188" t="str">
        <f t="shared" si="164"/>
        <v>11520</v>
      </c>
    </row>
    <row r="1189" spans="1:11" customFormat="1" x14ac:dyDescent="0.25">
      <c r="A1189" t="str">
        <f t="shared" si="159"/>
        <v>11</v>
      </c>
      <c r="B1189" t="s">
        <v>237</v>
      </c>
      <c r="C1189" t="str">
        <f t="shared" si="163"/>
        <v>030</v>
      </c>
      <c r="D1189" t="s">
        <v>267</v>
      </c>
      <c r="E1189" t="str">
        <f t="shared" si="166"/>
        <v>03</v>
      </c>
      <c r="F1189" t="str">
        <f>"005"</f>
        <v>005</v>
      </c>
      <c r="G1189" t="str">
        <f>""</f>
        <v/>
      </c>
      <c r="H1189" t="s">
        <v>0</v>
      </c>
      <c r="I1189" t="s">
        <v>1611</v>
      </c>
      <c r="J1189" t="s">
        <v>4773</v>
      </c>
      <c r="K1189" t="str">
        <f t="shared" si="164"/>
        <v>11520</v>
      </c>
    </row>
    <row r="1190" spans="1:11" customFormat="1" x14ac:dyDescent="0.25">
      <c r="A1190" t="str">
        <f t="shared" si="159"/>
        <v>11</v>
      </c>
      <c r="B1190" t="s">
        <v>237</v>
      </c>
      <c r="C1190" t="str">
        <f t="shared" si="163"/>
        <v>030</v>
      </c>
      <c r="D1190" t="s">
        <v>267</v>
      </c>
      <c r="E1190" t="str">
        <f t="shared" si="166"/>
        <v>03</v>
      </c>
      <c r="F1190" t="str">
        <f>"006"</f>
        <v>006</v>
      </c>
      <c r="G1190" t="str">
        <f>""</f>
        <v/>
      </c>
      <c r="H1190" t="s">
        <v>1</v>
      </c>
      <c r="I1190" t="s">
        <v>1612</v>
      </c>
      <c r="J1190" t="s">
        <v>4774</v>
      </c>
      <c r="K1190" t="str">
        <f t="shared" si="164"/>
        <v>11520</v>
      </c>
    </row>
    <row r="1191" spans="1:11" customFormat="1" x14ac:dyDescent="0.25">
      <c r="A1191" t="str">
        <f t="shared" si="159"/>
        <v>11</v>
      </c>
      <c r="B1191" t="s">
        <v>237</v>
      </c>
      <c r="C1191" t="str">
        <f t="shared" si="163"/>
        <v>030</v>
      </c>
      <c r="D1191" t="s">
        <v>267</v>
      </c>
      <c r="E1191" t="str">
        <f t="shared" si="166"/>
        <v>03</v>
      </c>
      <c r="F1191" t="str">
        <f>"006"</f>
        <v>006</v>
      </c>
      <c r="G1191" t="str">
        <f>""</f>
        <v/>
      </c>
      <c r="H1191" t="s">
        <v>0</v>
      </c>
      <c r="I1191" t="s">
        <v>1612</v>
      </c>
      <c r="J1191" t="s">
        <v>4774</v>
      </c>
      <c r="K1191" t="str">
        <f t="shared" si="164"/>
        <v>11520</v>
      </c>
    </row>
    <row r="1192" spans="1:11" customFormat="1" x14ac:dyDescent="0.25">
      <c r="A1192" t="str">
        <f t="shared" si="159"/>
        <v>11</v>
      </c>
      <c r="B1192" t="s">
        <v>237</v>
      </c>
      <c r="C1192" t="str">
        <f t="shared" si="163"/>
        <v>030</v>
      </c>
      <c r="D1192" t="s">
        <v>267</v>
      </c>
      <c r="E1192" t="str">
        <f t="shared" si="166"/>
        <v>03</v>
      </c>
      <c r="F1192" t="str">
        <f>"007"</f>
        <v>007</v>
      </c>
      <c r="G1192" t="str">
        <f>""</f>
        <v/>
      </c>
      <c r="H1192" t="s">
        <v>3</v>
      </c>
      <c r="I1192" t="s">
        <v>1613</v>
      </c>
      <c r="J1192" t="s">
        <v>4775</v>
      </c>
      <c r="K1192" t="str">
        <f t="shared" si="164"/>
        <v>11520</v>
      </c>
    </row>
    <row r="1193" spans="1:11" customFormat="1" x14ac:dyDescent="0.25">
      <c r="A1193" t="str">
        <f t="shared" si="159"/>
        <v>11</v>
      </c>
      <c r="B1193" t="s">
        <v>237</v>
      </c>
      <c r="C1193" t="str">
        <f t="shared" si="163"/>
        <v>030</v>
      </c>
      <c r="D1193" t="s">
        <v>267</v>
      </c>
      <c r="E1193" t="str">
        <f t="shared" si="166"/>
        <v>03</v>
      </c>
      <c r="F1193" t="str">
        <f>"008"</f>
        <v>008</v>
      </c>
      <c r="G1193" t="str">
        <f>""</f>
        <v/>
      </c>
      <c r="H1193" t="s">
        <v>1</v>
      </c>
      <c r="I1193" t="s">
        <v>1614</v>
      </c>
      <c r="J1193" t="s">
        <v>4776</v>
      </c>
      <c r="K1193" t="str">
        <f t="shared" si="164"/>
        <v>11520</v>
      </c>
    </row>
    <row r="1194" spans="1:11" customFormat="1" x14ac:dyDescent="0.25">
      <c r="A1194" t="str">
        <f t="shared" si="159"/>
        <v>11</v>
      </c>
      <c r="B1194" t="s">
        <v>237</v>
      </c>
      <c r="C1194" t="str">
        <f t="shared" si="163"/>
        <v>030</v>
      </c>
      <c r="D1194" t="s">
        <v>267</v>
      </c>
      <c r="E1194" t="str">
        <f t="shared" si="166"/>
        <v>03</v>
      </c>
      <c r="F1194" t="str">
        <f>"008"</f>
        <v>008</v>
      </c>
      <c r="G1194" t="str">
        <f>""</f>
        <v/>
      </c>
      <c r="H1194" t="s">
        <v>0</v>
      </c>
      <c r="I1194" t="s">
        <v>1614</v>
      </c>
      <c r="J1194" t="s">
        <v>4776</v>
      </c>
      <c r="K1194" t="str">
        <f t="shared" si="164"/>
        <v>11520</v>
      </c>
    </row>
    <row r="1195" spans="1:11" customFormat="1" x14ac:dyDescent="0.25">
      <c r="A1195" t="str">
        <f t="shared" si="159"/>
        <v>11</v>
      </c>
      <c r="B1195" t="s">
        <v>237</v>
      </c>
      <c r="C1195" t="str">
        <f t="shared" si="163"/>
        <v>030</v>
      </c>
      <c r="D1195" t="s">
        <v>267</v>
      </c>
      <c r="E1195" t="str">
        <f t="shared" si="166"/>
        <v>03</v>
      </c>
      <c r="F1195" t="str">
        <f>"009"</f>
        <v>009</v>
      </c>
      <c r="G1195" t="str">
        <f>""</f>
        <v/>
      </c>
      <c r="H1195" t="s">
        <v>1</v>
      </c>
      <c r="I1195" t="s">
        <v>1615</v>
      </c>
      <c r="J1195" t="s">
        <v>4777</v>
      </c>
      <c r="K1195" t="str">
        <f t="shared" si="164"/>
        <v>11520</v>
      </c>
    </row>
    <row r="1196" spans="1:11" customFormat="1" x14ac:dyDescent="0.25">
      <c r="A1196" t="str">
        <f t="shared" si="159"/>
        <v>11</v>
      </c>
      <c r="B1196" t="s">
        <v>237</v>
      </c>
      <c r="C1196" t="str">
        <f t="shared" si="163"/>
        <v>030</v>
      </c>
      <c r="D1196" t="s">
        <v>267</v>
      </c>
      <c r="E1196" t="str">
        <f t="shared" si="166"/>
        <v>03</v>
      </c>
      <c r="F1196" t="str">
        <f>"009"</f>
        <v>009</v>
      </c>
      <c r="G1196" t="str">
        <f>""</f>
        <v/>
      </c>
      <c r="H1196" t="s">
        <v>0</v>
      </c>
      <c r="I1196" t="s">
        <v>1615</v>
      </c>
      <c r="J1196" t="s">
        <v>4777</v>
      </c>
      <c r="K1196" t="str">
        <f t="shared" si="164"/>
        <v>11520</v>
      </c>
    </row>
    <row r="1197" spans="1:11" customFormat="1" x14ac:dyDescent="0.25">
      <c r="A1197" t="str">
        <f t="shared" si="159"/>
        <v>11</v>
      </c>
      <c r="B1197" t="s">
        <v>237</v>
      </c>
      <c r="C1197" t="str">
        <f t="shared" si="163"/>
        <v>030</v>
      </c>
      <c r="D1197" t="s">
        <v>267</v>
      </c>
      <c r="E1197" t="str">
        <f t="shared" si="166"/>
        <v>03</v>
      </c>
      <c r="F1197" t="str">
        <f>"010"</f>
        <v>010</v>
      </c>
      <c r="G1197" t="str">
        <f>""</f>
        <v/>
      </c>
      <c r="H1197" t="s">
        <v>1</v>
      </c>
      <c r="I1197" t="s">
        <v>1616</v>
      </c>
      <c r="J1197" t="s">
        <v>4778</v>
      </c>
      <c r="K1197" t="str">
        <f t="shared" si="164"/>
        <v>11520</v>
      </c>
    </row>
    <row r="1198" spans="1:11" customFormat="1" x14ac:dyDescent="0.25">
      <c r="A1198" t="str">
        <f t="shared" si="159"/>
        <v>11</v>
      </c>
      <c r="B1198" t="s">
        <v>237</v>
      </c>
      <c r="C1198" t="str">
        <f t="shared" si="163"/>
        <v>030</v>
      </c>
      <c r="D1198" t="s">
        <v>267</v>
      </c>
      <c r="E1198" t="str">
        <f t="shared" si="166"/>
        <v>03</v>
      </c>
      <c r="F1198" t="str">
        <f>"010"</f>
        <v>010</v>
      </c>
      <c r="G1198" t="str">
        <f>""</f>
        <v/>
      </c>
      <c r="H1198" t="s">
        <v>0</v>
      </c>
      <c r="I1198" t="s">
        <v>1616</v>
      </c>
      <c r="J1198" t="s">
        <v>4778</v>
      </c>
      <c r="K1198" t="str">
        <f t="shared" si="164"/>
        <v>11520</v>
      </c>
    </row>
    <row r="1199" spans="1:11" customFormat="1" x14ac:dyDescent="0.25">
      <c r="A1199" t="str">
        <f t="shared" si="159"/>
        <v>11</v>
      </c>
      <c r="B1199" t="s">
        <v>237</v>
      </c>
      <c r="C1199" t="str">
        <f t="shared" si="163"/>
        <v>030</v>
      </c>
      <c r="D1199" t="s">
        <v>267</v>
      </c>
      <c r="E1199" t="str">
        <f t="shared" si="166"/>
        <v>03</v>
      </c>
      <c r="F1199" t="str">
        <f>"011"</f>
        <v>011</v>
      </c>
      <c r="G1199" t="str">
        <f>""</f>
        <v/>
      </c>
      <c r="H1199" t="s">
        <v>1</v>
      </c>
      <c r="I1199" t="s">
        <v>1617</v>
      </c>
      <c r="J1199" t="s">
        <v>4779</v>
      </c>
      <c r="K1199" t="str">
        <f t="shared" si="164"/>
        <v>11520</v>
      </c>
    </row>
    <row r="1200" spans="1:11" customFormat="1" x14ac:dyDescent="0.25">
      <c r="A1200" t="str">
        <f t="shared" si="159"/>
        <v>11</v>
      </c>
      <c r="B1200" t="s">
        <v>237</v>
      </c>
      <c r="C1200" t="str">
        <f t="shared" si="163"/>
        <v>030</v>
      </c>
      <c r="D1200" t="s">
        <v>267</v>
      </c>
      <c r="E1200" t="str">
        <f t="shared" si="166"/>
        <v>03</v>
      </c>
      <c r="F1200" t="str">
        <f>"011"</f>
        <v>011</v>
      </c>
      <c r="G1200" t="str">
        <f>""</f>
        <v/>
      </c>
      <c r="H1200" t="s">
        <v>0</v>
      </c>
      <c r="I1200" t="s">
        <v>1617</v>
      </c>
      <c r="J1200" t="s">
        <v>4779</v>
      </c>
      <c r="K1200" t="str">
        <f t="shared" si="164"/>
        <v>11520</v>
      </c>
    </row>
    <row r="1201" spans="1:11" customFormat="1" x14ac:dyDescent="0.25">
      <c r="A1201" t="str">
        <f t="shared" si="159"/>
        <v>11</v>
      </c>
      <c r="B1201" t="s">
        <v>237</v>
      </c>
      <c r="C1201" t="str">
        <f t="shared" ref="C1201:C1264" si="167">"031"</f>
        <v>031</v>
      </c>
      <c r="D1201" t="s">
        <v>268</v>
      </c>
      <c r="E1201" t="str">
        <f t="shared" ref="E1201:E1226" si="168">"01"</f>
        <v>01</v>
      </c>
      <c r="F1201" t="str">
        <f>"001"</f>
        <v>001</v>
      </c>
      <c r="G1201" t="str">
        <f>""</f>
        <v/>
      </c>
      <c r="H1201" t="s">
        <v>1</v>
      </c>
      <c r="I1201" t="s">
        <v>1618</v>
      </c>
      <c r="J1201" t="s">
        <v>4780</v>
      </c>
      <c r="K1201" t="str">
        <f t="shared" ref="K1201:K1264" si="169">"11100"</f>
        <v>11100</v>
      </c>
    </row>
    <row r="1202" spans="1:11" customFormat="1" x14ac:dyDescent="0.25">
      <c r="A1202" t="str">
        <f t="shared" si="159"/>
        <v>11</v>
      </c>
      <c r="B1202" t="s">
        <v>237</v>
      </c>
      <c r="C1202" t="str">
        <f t="shared" si="167"/>
        <v>031</v>
      </c>
      <c r="D1202" t="s">
        <v>268</v>
      </c>
      <c r="E1202" t="str">
        <f t="shared" si="168"/>
        <v>01</v>
      </c>
      <c r="F1202" t="str">
        <f>"001"</f>
        <v>001</v>
      </c>
      <c r="G1202" t="str">
        <f>""</f>
        <v/>
      </c>
      <c r="H1202" t="s">
        <v>0</v>
      </c>
      <c r="I1202" t="s">
        <v>1618</v>
      </c>
      <c r="J1202" t="s">
        <v>4780</v>
      </c>
      <c r="K1202" t="str">
        <f t="shared" si="169"/>
        <v>11100</v>
      </c>
    </row>
    <row r="1203" spans="1:11" customFormat="1" x14ac:dyDescent="0.25">
      <c r="A1203" t="str">
        <f t="shared" si="159"/>
        <v>11</v>
      </c>
      <c r="B1203" t="s">
        <v>237</v>
      </c>
      <c r="C1203" t="str">
        <f t="shared" si="167"/>
        <v>031</v>
      </c>
      <c r="D1203" t="s">
        <v>268</v>
      </c>
      <c r="E1203" t="str">
        <f t="shared" si="168"/>
        <v>01</v>
      </c>
      <c r="F1203" t="str">
        <f>"002"</f>
        <v>002</v>
      </c>
      <c r="G1203" t="str">
        <f>""</f>
        <v/>
      </c>
      <c r="H1203" t="s">
        <v>3</v>
      </c>
      <c r="I1203" t="s">
        <v>1619</v>
      </c>
      <c r="J1203" t="s">
        <v>4781</v>
      </c>
      <c r="K1203" t="str">
        <f t="shared" si="169"/>
        <v>11100</v>
      </c>
    </row>
    <row r="1204" spans="1:11" customFormat="1" x14ac:dyDescent="0.25">
      <c r="A1204" t="str">
        <f t="shared" si="159"/>
        <v>11</v>
      </c>
      <c r="B1204" t="s">
        <v>237</v>
      </c>
      <c r="C1204" t="str">
        <f t="shared" si="167"/>
        <v>031</v>
      </c>
      <c r="D1204" t="s">
        <v>268</v>
      </c>
      <c r="E1204" t="str">
        <f t="shared" si="168"/>
        <v>01</v>
      </c>
      <c r="F1204" t="str">
        <f>"003"</f>
        <v>003</v>
      </c>
      <c r="G1204" t="str">
        <f>""</f>
        <v/>
      </c>
      <c r="H1204" t="s">
        <v>3</v>
      </c>
      <c r="I1204" t="s">
        <v>1619</v>
      </c>
      <c r="J1204" t="s">
        <v>4781</v>
      </c>
      <c r="K1204" t="str">
        <f t="shared" si="169"/>
        <v>11100</v>
      </c>
    </row>
    <row r="1205" spans="1:11" customFormat="1" x14ac:dyDescent="0.25">
      <c r="A1205" t="str">
        <f t="shared" si="159"/>
        <v>11</v>
      </c>
      <c r="B1205" t="s">
        <v>237</v>
      </c>
      <c r="C1205" t="str">
        <f t="shared" si="167"/>
        <v>031</v>
      </c>
      <c r="D1205" t="s">
        <v>268</v>
      </c>
      <c r="E1205" t="str">
        <f t="shared" si="168"/>
        <v>01</v>
      </c>
      <c r="F1205" t="str">
        <f>"004"</f>
        <v>004</v>
      </c>
      <c r="G1205" t="str">
        <f>""</f>
        <v/>
      </c>
      <c r="H1205" t="s">
        <v>1</v>
      </c>
      <c r="I1205" t="s">
        <v>1618</v>
      </c>
      <c r="J1205" t="s">
        <v>4780</v>
      </c>
      <c r="K1205" t="str">
        <f t="shared" si="169"/>
        <v>11100</v>
      </c>
    </row>
    <row r="1206" spans="1:11" customFormat="1" x14ac:dyDescent="0.25">
      <c r="A1206" t="str">
        <f t="shared" si="159"/>
        <v>11</v>
      </c>
      <c r="B1206" t="s">
        <v>237</v>
      </c>
      <c r="C1206" t="str">
        <f t="shared" si="167"/>
        <v>031</v>
      </c>
      <c r="D1206" t="s">
        <v>268</v>
      </c>
      <c r="E1206" t="str">
        <f t="shared" si="168"/>
        <v>01</v>
      </c>
      <c r="F1206" t="str">
        <f>"004"</f>
        <v>004</v>
      </c>
      <c r="G1206" t="str">
        <f>""</f>
        <v/>
      </c>
      <c r="H1206" t="s">
        <v>0</v>
      </c>
      <c r="I1206" t="s">
        <v>1618</v>
      </c>
      <c r="J1206" t="s">
        <v>4780</v>
      </c>
      <c r="K1206" t="str">
        <f t="shared" si="169"/>
        <v>11100</v>
      </c>
    </row>
    <row r="1207" spans="1:11" customFormat="1" x14ac:dyDescent="0.25">
      <c r="A1207" t="str">
        <f t="shared" si="159"/>
        <v>11</v>
      </c>
      <c r="B1207" t="s">
        <v>237</v>
      </c>
      <c r="C1207" t="str">
        <f t="shared" si="167"/>
        <v>031</v>
      </c>
      <c r="D1207" t="s">
        <v>268</v>
      </c>
      <c r="E1207" t="str">
        <f t="shared" si="168"/>
        <v>01</v>
      </c>
      <c r="F1207" t="str">
        <f>"005"</f>
        <v>005</v>
      </c>
      <c r="G1207" t="str">
        <f>""</f>
        <v/>
      </c>
      <c r="H1207" t="s">
        <v>1</v>
      </c>
      <c r="I1207" t="s">
        <v>1620</v>
      </c>
      <c r="J1207" t="s">
        <v>4782</v>
      </c>
      <c r="K1207" t="str">
        <f t="shared" si="169"/>
        <v>11100</v>
      </c>
    </row>
    <row r="1208" spans="1:11" customFormat="1" x14ac:dyDescent="0.25">
      <c r="A1208" t="str">
        <f t="shared" si="159"/>
        <v>11</v>
      </c>
      <c r="B1208" t="s">
        <v>237</v>
      </c>
      <c r="C1208" t="str">
        <f t="shared" si="167"/>
        <v>031</v>
      </c>
      <c r="D1208" t="s">
        <v>268</v>
      </c>
      <c r="E1208" t="str">
        <f t="shared" si="168"/>
        <v>01</v>
      </c>
      <c r="F1208" t="str">
        <f>"005"</f>
        <v>005</v>
      </c>
      <c r="G1208" t="str">
        <f>""</f>
        <v/>
      </c>
      <c r="H1208" t="s">
        <v>0</v>
      </c>
      <c r="I1208" t="s">
        <v>1620</v>
      </c>
      <c r="J1208" t="s">
        <v>4782</v>
      </c>
      <c r="K1208" t="str">
        <f t="shared" si="169"/>
        <v>11100</v>
      </c>
    </row>
    <row r="1209" spans="1:11" customFormat="1" x14ac:dyDescent="0.25">
      <c r="A1209" t="str">
        <f t="shared" si="159"/>
        <v>11</v>
      </c>
      <c r="B1209" t="s">
        <v>237</v>
      </c>
      <c r="C1209" t="str">
        <f t="shared" si="167"/>
        <v>031</v>
      </c>
      <c r="D1209" t="s">
        <v>268</v>
      </c>
      <c r="E1209" t="str">
        <f t="shared" si="168"/>
        <v>01</v>
      </c>
      <c r="F1209" t="str">
        <f>"006"</f>
        <v>006</v>
      </c>
      <c r="G1209" t="str">
        <f>""</f>
        <v/>
      </c>
      <c r="H1209" t="s">
        <v>3</v>
      </c>
      <c r="I1209" t="s">
        <v>1621</v>
      </c>
      <c r="J1209" t="s">
        <v>4783</v>
      </c>
      <c r="K1209" t="str">
        <f t="shared" si="169"/>
        <v>11100</v>
      </c>
    </row>
    <row r="1210" spans="1:11" customFormat="1" x14ac:dyDescent="0.25">
      <c r="A1210" t="str">
        <f t="shared" si="159"/>
        <v>11</v>
      </c>
      <c r="B1210" t="s">
        <v>237</v>
      </c>
      <c r="C1210" t="str">
        <f t="shared" si="167"/>
        <v>031</v>
      </c>
      <c r="D1210" t="s">
        <v>268</v>
      </c>
      <c r="E1210" t="str">
        <f t="shared" si="168"/>
        <v>01</v>
      </c>
      <c r="F1210" t="str">
        <f>"007"</f>
        <v>007</v>
      </c>
      <c r="G1210" t="str">
        <f>""</f>
        <v/>
      </c>
      <c r="H1210" t="s">
        <v>1</v>
      </c>
      <c r="I1210" t="s">
        <v>1622</v>
      </c>
      <c r="J1210" t="s">
        <v>4784</v>
      </c>
      <c r="K1210" t="str">
        <f t="shared" si="169"/>
        <v>11100</v>
      </c>
    </row>
    <row r="1211" spans="1:11" customFormat="1" x14ac:dyDescent="0.25">
      <c r="A1211" t="str">
        <f t="shared" si="159"/>
        <v>11</v>
      </c>
      <c r="B1211" t="s">
        <v>237</v>
      </c>
      <c r="C1211" t="str">
        <f t="shared" si="167"/>
        <v>031</v>
      </c>
      <c r="D1211" t="s">
        <v>268</v>
      </c>
      <c r="E1211" t="str">
        <f t="shared" si="168"/>
        <v>01</v>
      </c>
      <c r="F1211" t="str">
        <f>"007"</f>
        <v>007</v>
      </c>
      <c r="G1211" t="str">
        <f>""</f>
        <v/>
      </c>
      <c r="H1211" t="s">
        <v>0</v>
      </c>
      <c r="I1211" t="s">
        <v>1622</v>
      </c>
      <c r="J1211" t="s">
        <v>4784</v>
      </c>
      <c r="K1211" t="str">
        <f t="shared" si="169"/>
        <v>11100</v>
      </c>
    </row>
    <row r="1212" spans="1:11" customFormat="1" x14ac:dyDescent="0.25">
      <c r="A1212" t="str">
        <f t="shared" si="159"/>
        <v>11</v>
      </c>
      <c r="B1212" t="s">
        <v>237</v>
      </c>
      <c r="C1212" t="str">
        <f t="shared" si="167"/>
        <v>031</v>
      </c>
      <c r="D1212" t="s">
        <v>268</v>
      </c>
      <c r="E1212" t="str">
        <f t="shared" si="168"/>
        <v>01</v>
      </c>
      <c r="F1212" t="str">
        <f>"008"</f>
        <v>008</v>
      </c>
      <c r="G1212" t="str">
        <f>""</f>
        <v/>
      </c>
      <c r="H1212" t="s">
        <v>1</v>
      </c>
      <c r="I1212" t="s">
        <v>1623</v>
      </c>
      <c r="J1212" t="s">
        <v>4785</v>
      </c>
      <c r="K1212" t="str">
        <f t="shared" si="169"/>
        <v>11100</v>
      </c>
    </row>
    <row r="1213" spans="1:11" customFormat="1" x14ac:dyDescent="0.25">
      <c r="A1213" t="str">
        <f t="shared" si="159"/>
        <v>11</v>
      </c>
      <c r="B1213" t="s">
        <v>237</v>
      </c>
      <c r="C1213" t="str">
        <f t="shared" si="167"/>
        <v>031</v>
      </c>
      <c r="D1213" t="s">
        <v>268</v>
      </c>
      <c r="E1213" t="str">
        <f t="shared" si="168"/>
        <v>01</v>
      </c>
      <c r="F1213" t="str">
        <f>"008"</f>
        <v>008</v>
      </c>
      <c r="G1213" t="str">
        <f>""</f>
        <v/>
      </c>
      <c r="H1213" t="s">
        <v>0</v>
      </c>
      <c r="I1213" t="s">
        <v>1623</v>
      </c>
      <c r="J1213" t="s">
        <v>4785</v>
      </c>
      <c r="K1213" t="str">
        <f t="shared" si="169"/>
        <v>11100</v>
      </c>
    </row>
    <row r="1214" spans="1:11" customFormat="1" x14ac:dyDescent="0.25">
      <c r="A1214" t="str">
        <f t="shared" si="159"/>
        <v>11</v>
      </c>
      <c r="B1214" t="s">
        <v>237</v>
      </c>
      <c r="C1214" t="str">
        <f t="shared" si="167"/>
        <v>031</v>
      </c>
      <c r="D1214" t="s">
        <v>268</v>
      </c>
      <c r="E1214" t="str">
        <f t="shared" si="168"/>
        <v>01</v>
      </c>
      <c r="F1214" t="str">
        <f>"009"</f>
        <v>009</v>
      </c>
      <c r="G1214" t="str">
        <f>""</f>
        <v/>
      </c>
      <c r="H1214" t="s">
        <v>1</v>
      </c>
      <c r="I1214" t="s">
        <v>1624</v>
      </c>
      <c r="J1214" t="s">
        <v>4786</v>
      </c>
      <c r="K1214" t="str">
        <f t="shared" si="169"/>
        <v>11100</v>
      </c>
    </row>
    <row r="1215" spans="1:11" customFormat="1" x14ac:dyDescent="0.25">
      <c r="A1215" t="str">
        <f t="shared" si="159"/>
        <v>11</v>
      </c>
      <c r="B1215" t="s">
        <v>237</v>
      </c>
      <c r="C1215" t="str">
        <f t="shared" si="167"/>
        <v>031</v>
      </c>
      <c r="D1215" t="s">
        <v>268</v>
      </c>
      <c r="E1215" t="str">
        <f t="shared" si="168"/>
        <v>01</v>
      </c>
      <c r="F1215" t="str">
        <f>"009"</f>
        <v>009</v>
      </c>
      <c r="G1215" t="str">
        <f>""</f>
        <v/>
      </c>
      <c r="H1215" t="s">
        <v>0</v>
      </c>
      <c r="I1215" t="s">
        <v>1624</v>
      </c>
      <c r="J1215" t="s">
        <v>4786</v>
      </c>
      <c r="K1215" t="str">
        <f t="shared" si="169"/>
        <v>11100</v>
      </c>
    </row>
    <row r="1216" spans="1:11" customFormat="1" x14ac:dyDescent="0.25">
      <c r="A1216" t="str">
        <f t="shared" si="159"/>
        <v>11</v>
      </c>
      <c r="B1216" t="s">
        <v>237</v>
      </c>
      <c r="C1216" t="str">
        <f t="shared" si="167"/>
        <v>031</v>
      </c>
      <c r="D1216" t="s">
        <v>268</v>
      </c>
      <c r="E1216" t="str">
        <f t="shared" si="168"/>
        <v>01</v>
      </c>
      <c r="F1216" t="str">
        <f>"010"</f>
        <v>010</v>
      </c>
      <c r="G1216" t="str">
        <f>""</f>
        <v/>
      </c>
      <c r="H1216" t="s">
        <v>3</v>
      </c>
      <c r="I1216" t="s">
        <v>1621</v>
      </c>
      <c r="J1216" t="s">
        <v>4783</v>
      </c>
      <c r="K1216" t="str">
        <f t="shared" si="169"/>
        <v>11100</v>
      </c>
    </row>
    <row r="1217" spans="1:11" customFormat="1" x14ac:dyDescent="0.25">
      <c r="A1217" t="str">
        <f t="shared" si="159"/>
        <v>11</v>
      </c>
      <c r="B1217" t="s">
        <v>237</v>
      </c>
      <c r="C1217" t="str">
        <f t="shared" si="167"/>
        <v>031</v>
      </c>
      <c r="D1217" t="s">
        <v>268</v>
      </c>
      <c r="E1217" t="str">
        <f t="shared" si="168"/>
        <v>01</v>
      </c>
      <c r="F1217" t="str">
        <f>"011"</f>
        <v>011</v>
      </c>
      <c r="G1217" t="str">
        <f>""</f>
        <v/>
      </c>
      <c r="H1217" t="s">
        <v>1</v>
      </c>
      <c r="I1217" t="s">
        <v>1623</v>
      </c>
      <c r="J1217" t="s">
        <v>4785</v>
      </c>
      <c r="K1217" t="str">
        <f t="shared" si="169"/>
        <v>11100</v>
      </c>
    </row>
    <row r="1218" spans="1:11" customFormat="1" x14ac:dyDescent="0.25">
      <c r="A1218" t="str">
        <f t="shared" si="159"/>
        <v>11</v>
      </c>
      <c r="B1218" t="s">
        <v>237</v>
      </c>
      <c r="C1218" t="str">
        <f t="shared" si="167"/>
        <v>031</v>
      </c>
      <c r="D1218" t="s">
        <v>268</v>
      </c>
      <c r="E1218" t="str">
        <f t="shared" si="168"/>
        <v>01</v>
      </c>
      <c r="F1218" t="str">
        <f>"011"</f>
        <v>011</v>
      </c>
      <c r="G1218" t="str">
        <f>""</f>
        <v/>
      </c>
      <c r="H1218" t="s">
        <v>0</v>
      </c>
      <c r="I1218" t="s">
        <v>1623</v>
      </c>
      <c r="J1218" t="s">
        <v>4785</v>
      </c>
      <c r="K1218" t="str">
        <f t="shared" si="169"/>
        <v>11100</v>
      </c>
    </row>
    <row r="1219" spans="1:11" customFormat="1" x14ac:dyDescent="0.25">
      <c r="A1219" t="str">
        <f t="shared" ref="A1219:A1282" si="170">"11"</f>
        <v>11</v>
      </c>
      <c r="B1219" t="s">
        <v>237</v>
      </c>
      <c r="C1219" t="str">
        <f t="shared" si="167"/>
        <v>031</v>
      </c>
      <c r="D1219" t="s">
        <v>268</v>
      </c>
      <c r="E1219" t="str">
        <f t="shared" si="168"/>
        <v>01</v>
      </c>
      <c r="F1219" t="str">
        <f>"012"</f>
        <v>012</v>
      </c>
      <c r="G1219" t="str">
        <f>""</f>
        <v/>
      </c>
      <c r="H1219" t="s">
        <v>1</v>
      </c>
      <c r="I1219" t="s">
        <v>1622</v>
      </c>
      <c r="J1219" t="s">
        <v>4784</v>
      </c>
      <c r="K1219" t="str">
        <f t="shared" si="169"/>
        <v>11100</v>
      </c>
    </row>
    <row r="1220" spans="1:11" customFormat="1" x14ac:dyDescent="0.25">
      <c r="A1220" t="str">
        <f t="shared" si="170"/>
        <v>11</v>
      </c>
      <c r="B1220" t="s">
        <v>237</v>
      </c>
      <c r="C1220" t="str">
        <f t="shared" si="167"/>
        <v>031</v>
      </c>
      <c r="D1220" t="s">
        <v>268</v>
      </c>
      <c r="E1220" t="str">
        <f t="shared" si="168"/>
        <v>01</v>
      </c>
      <c r="F1220" t="str">
        <f>"012"</f>
        <v>012</v>
      </c>
      <c r="G1220" t="str">
        <f>""</f>
        <v/>
      </c>
      <c r="H1220" t="s">
        <v>0</v>
      </c>
      <c r="I1220" t="s">
        <v>1622</v>
      </c>
      <c r="J1220" t="s">
        <v>4784</v>
      </c>
      <c r="K1220" t="str">
        <f t="shared" si="169"/>
        <v>11100</v>
      </c>
    </row>
    <row r="1221" spans="1:11" customFormat="1" x14ac:dyDescent="0.25">
      <c r="A1221" t="str">
        <f t="shared" si="170"/>
        <v>11</v>
      </c>
      <c r="B1221" t="s">
        <v>237</v>
      </c>
      <c r="C1221" t="str">
        <f t="shared" si="167"/>
        <v>031</v>
      </c>
      <c r="D1221" t="s">
        <v>268</v>
      </c>
      <c r="E1221" t="str">
        <f t="shared" si="168"/>
        <v>01</v>
      </c>
      <c r="F1221" t="str">
        <f>"014"</f>
        <v>014</v>
      </c>
      <c r="G1221" t="str">
        <f>""</f>
        <v/>
      </c>
      <c r="H1221" t="s">
        <v>1</v>
      </c>
      <c r="I1221" t="s">
        <v>1620</v>
      </c>
      <c r="J1221" t="s">
        <v>4782</v>
      </c>
      <c r="K1221" t="str">
        <f t="shared" si="169"/>
        <v>11100</v>
      </c>
    </row>
    <row r="1222" spans="1:11" customFormat="1" x14ac:dyDescent="0.25">
      <c r="A1222" t="str">
        <f t="shared" si="170"/>
        <v>11</v>
      </c>
      <c r="B1222" t="s">
        <v>237</v>
      </c>
      <c r="C1222" t="str">
        <f t="shared" si="167"/>
        <v>031</v>
      </c>
      <c r="D1222" t="s">
        <v>268</v>
      </c>
      <c r="E1222" t="str">
        <f t="shared" si="168"/>
        <v>01</v>
      </c>
      <c r="F1222" t="str">
        <f>"014"</f>
        <v>014</v>
      </c>
      <c r="G1222" t="str">
        <f>""</f>
        <v/>
      </c>
      <c r="H1222" t="s">
        <v>0</v>
      </c>
      <c r="I1222" t="s">
        <v>1620</v>
      </c>
      <c r="J1222" t="s">
        <v>4782</v>
      </c>
      <c r="K1222" t="str">
        <f t="shared" si="169"/>
        <v>11100</v>
      </c>
    </row>
    <row r="1223" spans="1:11" customFormat="1" x14ac:dyDescent="0.25">
      <c r="A1223" t="str">
        <f t="shared" si="170"/>
        <v>11</v>
      </c>
      <c r="B1223" t="s">
        <v>237</v>
      </c>
      <c r="C1223" t="str">
        <f t="shared" si="167"/>
        <v>031</v>
      </c>
      <c r="D1223" t="s">
        <v>268</v>
      </c>
      <c r="E1223" t="str">
        <f t="shared" si="168"/>
        <v>01</v>
      </c>
      <c r="F1223" t="str">
        <f>"015"</f>
        <v>015</v>
      </c>
      <c r="G1223" t="str">
        <f>""</f>
        <v/>
      </c>
      <c r="H1223" t="s">
        <v>1</v>
      </c>
      <c r="I1223" t="s">
        <v>1620</v>
      </c>
      <c r="J1223" t="s">
        <v>4782</v>
      </c>
      <c r="K1223" t="str">
        <f t="shared" si="169"/>
        <v>11100</v>
      </c>
    </row>
    <row r="1224" spans="1:11" customFormat="1" x14ac:dyDescent="0.25">
      <c r="A1224" t="str">
        <f t="shared" si="170"/>
        <v>11</v>
      </c>
      <c r="B1224" t="s">
        <v>237</v>
      </c>
      <c r="C1224" t="str">
        <f t="shared" si="167"/>
        <v>031</v>
      </c>
      <c r="D1224" t="s">
        <v>268</v>
      </c>
      <c r="E1224" t="str">
        <f t="shared" si="168"/>
        <v>01</v>
      </c>
      <c r="F1224" t="str">
        <f>"015"</f>
        <v>015</v>
      </c>
      <c r="G1224" t="str">
        <f>""</f>
        <v/>
      </c>
      <c r="H1224" t="s">
        <v>0</v>
      </c>
      <c r="I1224" t="s">
        <v>1620</v>
      </c>
      <c r="J1224" t="s">
        <v>4782</v>
      </c>
      <c r="K1224" t="str">
        <f t="shared" si="169"/>
        <v>11100</v>
      </c>
    </row>
    <row r="1225" spans="1:11" customFormat="1" x14ac:dyDescent="0.25">
      <c r="A1225" t="str">
        <f t="shared" si="170"/>
        <v>11</v>
      </c>
      <c r="B1225" t="s">
        <v>237</v>
      </c>
      <c r="C1225" t="str">
        <f t="shared" si="167"/>
        <v>031</v>
      </c>
      <c r="D1225" t="s">
        <v>268</v>
      </c>
      <c r="E1225" t="str">
        <f t="shared" si="168"/>
        <v>01</v>
      </c>
      <c r="F1225" t="str">
        <f>"016"</f>
        <v>016</v>
      </c>
      <c r="G1225" t="str">
        <f>""</f>
        <v/>
      </c>
      <c r="H1225" t="s">
        <v>3</v>
      </c>
      <c r="I1225" t="s">
        <v>1621</v>
      </c>
      <c r="J1225" t="s">
        <v>4783</v>
      </c>
      <c r="K1225" t="str">
        <f t="shared" si="169"/>
        <v>11100</v>
      </c>
    </row>
    <row r="1226" spans="1:11" customFormat="1" x14ac:dyDescent="0.25">
      <c r="A1226" t="str">
        <f t="shared" si="170"/>
        <v>11</v>
      </c>
      <c r="B1226" t="s">
        <v>237</v>
      </c>
      <c r="C1226" t="str">
        <f t="shared" si="167"/>
        <v>031</v>
      </c>
      <c r="D1226" t="s">
        <v>268</v>
      </c>
      <c r="E1226" t="str">
        <f t="shared" si="168"/>
        <v>01</v>
      </c>
      <c r="F1226" t="str">
        <f>"017"</f>
        <v>017</v>
      </c>
      <c r="G1226" t="str">
        <f>""</f>
        <v/>
      </c>
      <c r="H1226" t="s">
        <v>3</v>
      </c>
      <c r="I1226" t="s">
        <v>1620</v>
      </c>
      <c r="J1226" t="s">
        <v>4782</v>
      </c>
      <c r="K1226" t="str">
        <f t="shared" si="169"/>
        <v>11100</v>
      </c>
    </row>
    <row r="1227" spans="1:11" customFormat="1" x14ac:dyDescent="0.25">
      <c r="A1227" t="str">
        <f t="shared" si="170"/>
        <v>11</v>
      </c>
      <c r="B1227" t="s">
        <v>237</v>
      </c>
      <c r="C1227" t="str">
        <f t="shared" si="167"/>
        <v>031</v>
      </c>
      <c r="D1227" t="s">
        <v>268</v>
      </c>
      <c r="E1227" t="str">
        <f>"02"</f>
        <v>02</v>
      </c>
      <c r="F1227" t="str">
        <f>"001"</f>
        <v>001</v>
      </c>
      <c r="G1227" t="str">
        <f>""</f>
        <v/>
      </c>
      <c r="H1227" t="s">
        <v>3</v>
      </c>
      <c r="I1227" t="s">
        <v>23</v>
      </c>
      <c r="J1227" t="s">
        <v>4787</v>
      </c>
      <c r="K1227" t="str">
        <f t="shared" si="169"/>
        <v>11100</v>
      </c>
    </row>
    <row r="1228" spans="1:11" customFormat="1" x14ac:dyDescent="0.25">
      <c r="A1228" t="str">
        <f t="shared" si="170"/>
        <v>11</v>
      </c>
      <c r="B1228" t="s">
        <v>237</v>
      </c>
      <c r="C1228" t="str">
        <f t="shared" si="167"/>
        <v>031</v>
      </c>
      <c r="D1228" t="s">
        <v>268</v>
      </c>
      <c r="E1228" t="str">
        <f t="shared" ref="E1228:E1238" si="171">"03"</f>
        <v>03</v>
      </c>
      <c r="F1228" t="str">
        <f>"001"</f>
        <v>001</v>
      </c>
      <c r="G1228" t="str">
        <f>""</f>
        <v/>
      </c>
      <c r="H1228" t="s">
        <v>1</v>
      </c>
      <c r="I1228" t="s">
        <v>23</v>
      </c>
      <c r="J1228" t="s">
        <v>4787</v>
      </c>
      <c r="K1228" t="str">
        <f t="shared" si="169"/>
        <v>11100</v>
      </c>
    </row>
    <row r="1229" spans="1:11" customFormat="1" x14ac:dyDescent="0.25">
      <c r="A1229" t="str">
        <f t="shared" si="170"/>
        <v>11</v>
      </c>
      <c r="B1229" t="s">
        <v>237</v>
      </c>
      <c r="C1229" t="str">
        <f t="shared" si="167"/>
        <v>031</v>
      </c>
      <c r="D1229" t="s">
        <v>268</v>
      </c>
      <c r="E1229" t="str">
        <f t="shared" si="171"/>
        <v>03</v>
      </c>
      <c r="F1229" t="str">
        <f>"001"</f>
        <v>001</v>
      </c>
      <c r="G1229" t="str">
        <f>""</f>
        <v/>
      </c>
      <c r="H1229" t="s">
        <v>0</v>
      </c>
      <c r="I1229" t="s">
        <v>23</v>
      </c>
      <c r="J1229" t="s">
        <v>4787</v>
      </c>
      <c r="K1229" t="str">
        <f t="shared" si="169"/>
        <v>11100</v>
      </c>
    </row>
    <row r="1230" spans="1:11" customFormat="1" x14ac:dyDescent="0.25">
      <c r="A1230" t="str">
        <f t="shared" si="170"/>
        <v>11</v>
      </c>
      <c r="B1230" t="s">
        <v>237</v>
      </c>
      <c r="C1230" t="str">
        <f t="shared" si="167"/>
        <v>031</v>
      </c>
      <c r="D1230" t="s">
        <v>268</v>
      </c>
      <c r="E1230" t="str">
        <f t="shared" si="171"/>
        <v>03</v>
      </c>
      <c r="F1230" t="str">
        <f>"002"</f>
        <v>002</v>
      </c>
      <c r="G1230" t="str">
        <f>""</f>
        <v/>
      </c>
      <c r="H1230" t="s">
        <v>1</v>
      </c>
      <c r="I1230" t="s">
        <v>1625</v>
      </c>
      <c r="J1230" t="s">
        <v>4788</v>
      </c>
      <c r="K1230" t="str">
        <f t="shared" si="169"/>
        <v>11100</v>
      </c>
    </row>
    <row r="1231" spans="1:11" customFormat="1" x14ac:dyDescent="0.25">
      <c r="A1231" t="str">
        <f t="shared" si="170"/>
        <v>11</v>
      </c>
      <c r="B1231" t="s">
        <v>237</v>
      </c>
      <c r="C1231" t="str">
        <f t="shared" si="167"/>
        <v>031</v>
      </c>
      <c r="D1231" t="s">
        <v>268</v>
      </c>
      <c r="E1231" t="str">
        <f t="shared" si="171"/>
        <v>03</v>
      </c>
      <c r="F1231" t="str">
        <f>"002"</f>
        <v>002</v>
      </c>
      <c r="G1231" t="str">
        <f>""</f>
        <v/>
      </c>
      <c r="H1231" t="s">
        <v>0</v>
      </c>
      <c r="I1231" t="s">
        <v>1625</v>
      </c>
      <c r="J1231" t="s">
        <v>4788</v>
      </c>
      <c r="K1231" t="str">
        <f t="shared" si="169"/>
        <v>11100</v>
      </c>
    </row>
    <row r="1232" spans="1:11" customFormat="1" x14ac:dyDescent="0.25">
      <c r="A1232" t="str">
        <f t="shared" si="170"/>
        <v>11</v>
      </c>
      <c r="B1232" t="s">
        <v>237</v>
      </c>
      <c r="C1232" t="str">
        <f t="shared" si="167"/>
        <v>031</v>
      </c>
      <c r="D1232" t="s">
        <v>268</v>
      </c>
      <c r="E1232" t="str">
        <f t="shared" si="171"/>
        <v>03</v>
      </c>
      <c r="F1232" t="str">
        <f>"004"</f>
        <v>004</v>
      </c>
      <c r="G1232" t="str">
        <f>""</f>
        <v/>
      </c>
      <c r="H1232" t="s">
        <v>3</v>
      </c>
      <c r="I1232" t="s">
        <v>1626</v>
      </c>
      <c r="J1232" t="s">
        <v>4789</v>
      </c>
      <c r="K1232" t="str">
        <f t="shared" si="169"/>
        <v>11100</v>
      </c>
    </row>
    <row r="1233" spans="1:11" customFormat="1" x14ac:dyDescent="0.25">
      <c r="A1233" t="str">
        <f t="shared" si="170"/>
        <v>11</v>
      </c>
      <c r="B1233" t="s">
        <v>237</v>
      </c>
      <c r="C1233" t="str">
        <f t="shared" si="167"/>
        <v>031</v>
      </c>
      <c r="D1233" t="s">
        <v>268</v>
      </c>
      <c r="E1233" t="str">
        <f t="shared" si="171"/>
        <v>03</v>
      </c>
      <c r="F1233" t="str">
        <f>"005"</f>
        <v>005</v>
      </c>
      <c r="G1233" t="str">
        <f>""</f>
        <v/>
      </c>
      <c r="H1233" t="s">
        <v>1</v>
      </c>
      <c r="I1233" t="s">
        <v>1624</v>
      </c>
      <c r="J1233" t="s">
        <v>4786</v>
      </c>
      <c r="K1233" t="str">
        <f t="shared" si="169"/>
        <v>11100</v>
      </c>
    </row>
    <row r="1234" spans="1:11" customFormat="1" x14ac:dyDescent="0.25">
      <c r="A1234" t="str">
        <f t="shared" si="170"/>
        <v>11</v>
      </c>
      <c r="B1234" t="s">
        <v>237</v>
      </c>
      <c r="C1234" t="str">
        <f t="shared" si="167"/>
        <v>031</v>
      </c>
      <c r="D1234" t="s">
        <v>268</v>
      </c>
      <c r="E1234" t="str">
        <f t="shared" si="171"/>
        <v>03</v>
      </c>
      <c r="F1234" t="str">
        <f>"005"</f>
        <v>005</v>
      </c>
      <c r="G1234" t="str">
        <f>""</f>
        <v/>
      </c>
      <c r="H1234" t="s">
        <v>0</v>
      </c>
      <c r="I1234" t="s">
        <v>1624</v>
      </c>
      <c r="J1234" t="s">
        <v>4786</v>
      </c>
      <c r="K1234" t="str">
        <f t="shared" si="169"/>
        <v>11100</v>
      </c>
    </row>
    <row r="1235" spans="1:11" customFormat="1" x14ac:dyDescent="0.25">
      <c r="A1235" t="str">
        <f t="shared" si="170"/>
        <v>11</v>
      </c>
      <c r="B1235" t="s">
        <v>237</v>
      </c>
      <c r="C1235" t="str">
        <f t="shared" si="167"/>
        <v>031</v>
      </c>
      <c r="D1235" t="s">
        <v>268</v>
      </c>
      <c r="E1235" t="str">
        <f t="shared" si="171"/>
        <v>03</v>
      </c>
      <c r="F1235" t="str">
        <f>"006"</f>
        <v>006</v>
      </c>
      <c r="G1235" t="str">
        <f>""</f>
        <v/>
      </c>
      <c r="H1235" t="s">
        <v>3</v>
      </c>
      <c r="I1235" t="s">
        <v>23</v>
      </c>
      <c r="J1235" t="s">
        <v>4787</v>
      </c>
      <c r="K1235" t="str">
        <f t="shared" si="169"/>
        <v>11100</v>
      </c>
    </row>
    <row r="1236" spans="1:11" customFormat="1" x14ac:dyDescent="0.25">
      <c r="A1236" t="str">
        <f t="shared" si="170"/>
        <v>11</v>
      </c>
      <c r="B1236" t="s">
        <v>237</v>
      </c>
      <c r="C1236" t="str">
        <f t="shared" si="167"/>
        <v>031</v>
      </c>
      <c r="D1236" t="s">
        <v>268</v>
      </c>
      <c r="E1236" t="str">
        <f t="shared" si="171"/>
        <v>03</v>
      </c>
      <c r="F1236" t="str">
        <f>"007"</f>
        <v>007</v>
      </c>
      <c r="G1236" t="str">
        <f>""</f>
        <v/>
      </c>
      <c r="H1236" t="s">
        <v>1</v>
      </c>
      <c r="I1236" t="s">
        <v>1626</v>
      </c>
      <c r="J1236" t="s">
        <v>4789</v>
      </c>
      <c r="K1236" t="str">
        <f t="shared" si="169"/>
        <v>11100</v>
      </c>
    </row>
    <row r="1237" spans="1:11" customFormat="1" x14ac:dyDescent="0.25">
      <c r="A1237" t="str">
        <f t="shared" si="170"/>
        <v>11</v>
      </c>
      <c r="B1237" t="s">
        <v>237</v>
      </c>
      <c r="C1237" t="str">
        <f t="shared" si="167"/>
        <v>031</v>
      </c>
      <c r="D1237" t="s">
        <v>268</v>
      </c>
      <c r="E1237" t="str">
        <f t="shared" si="171"/>
        <v>03</v>
      </c>
      <c r="F1237" t="str">
        <f>"007"</f>
        <v>007</v>
      </c>
      <c r="G1237" t="str">
        <f>""</f>
        <v/>
      </c>
      <c r="H1237" t="s">
        <v>0</v>
      </c>
      <c r="I1237" t="s">
        <v>1626</v>
      </c>
      <c r="J1237" t="s">
        <v>4789</v>
      </c>
      <c r="K1237" t="str">
        <f t="shared" si="169"/>
        <v>11100</v>
      </c>
    </row>
    <row r="1238" spans="1:11" customFormat="1" x14ac:dyDescent="0.25">
      <c r="A1238" t="str">
        <f t="shared" si="170"/>
        <v>11</v>
      </c>
      <c r="B1238" t="s">
        <v>237</v>
      </c>
      <c r="C1238" t="str">
        <f t="shared" si="167"/>
        <v>031</v>
      </c>
      <c r="D1238" t="s">
        <v>268</v>
      </c>
      <c r="E1238" t="str">
        <f t="shared" si="171"/>
        <v>03</v>
      </c>
      <c r="F1238" t="str">
        <f>"008"</f>
        <v>008</v>
      </c>
      <c r="G1238" t="str">
        <f>""</f>
        <v/>
      </c>
      <c r="H1238" t="s">
        <v>3</v>
      </c>
      <c r="I1238" t="s">
        <v>1626</v>
      </c>
      <c r="J1238" t="s">
        <v>4789</v>
      </c>
      <c r="K1238" t="str">
        <f t="shared" si="169"/>
        <v>11100</v>
      </c>
    </row>
    <row r="1239" spans="1:11" customFormat="1" x14ac:dyDescent="0.25">
      <c r="A1239" t="str">
        <f t="shared" si="170"/>
        <v>11</v>
      </c>
      <c r="B1239" t="s">
        <v>237</v>
      </c>
      <c r="C1239" t="str">
        <f t="shared" si="167"/>
        <v>031</v>
      </c>
      <c r="D1239" t="s">
        <v>268</v>
      </c>
      <c r="E1239" t="str">
        <f t="shared" ref="E1239:E1248" si="172">"04"</f>
        <v>04</v>
      </c>
      <c r="F1239" t="str">
        <f>"001"</f>
        <v>001</v>
      </c>
      <c r="G1239" t="str">
        <f>""</f>
        <v/>
      </c>
      <c r="H1239" t="s">
        <v>3</v>
      </c>
      <c r="I1239" t="s">
        <v>1627</v>
      </c>
      <c r="J1239" t="s">
        <v>4790</v>
      </c>
      <c r="K1239" t="str">
        <f t="shared" si="169"/>
        <v>11100</v>
      </c>
    </row>
    <row r="1240" spans="1:11" customFormat="1" x14ac:dyDescent="0.25">
      <c r="A1240" t="str">
        <f t="shared" si="170"/>
        <v>11</v>
      </c>
      <c r="B1240" t="s">
        <v>237</v>
      </c>
      <c r="C1240" t="str">
        <f t="shared" si="167"/>
        <v>031</v>
      </c>
      <c r="D1240" t="s">
        <v>268</v>
      </c>
      <c r="E1240" t="str">
        <f t="shared" si="172"/>
        <v>04</v>
      </c>
      <c r="F1240" t="str">
        <f>"002"</f>
        <v>002</v>
      </c>
      <c r="G1240" t="str">
        <f>""</f>
        <v/>
      </c>
      <c r="H1240" t="s">
        <v>1</v>
      </c>
      <c r="I1240" t="s">
        <v>1627</v>
      </c>
      <c r="J1240" t="s">
        <v>4791</v>
      </c>
      <c r="K1240" t="str">
        <f t="shared" si="169"/>
        <v>11100</v>
      </c>
    </row>
    <row r="1241" spans="1:11" customFormat="1" x14ac:dyDescent="0.25">
      <c r="A1241" t="str">
        <f t="shared" si="170"/>
        <v>11</v>
      </c>
      <c r="B1241" t="s">
        <v>237</v>
      </c>
      <c r="C1241" t="str">
        <f t="shared" si="167"/>
        <v>031</v>
      </c>
      <c r="D1241" t="s">
        <v>268</v>
      </c>
      <c r="E1241" t="str">
        <f t="shared" si="172"/>
        <v>04</v>
      </c>
      <c r="F1241" t="str">
        <f>"002"</f>
        <v>002</v>
      </c>
      <c r="G1241" t="str">
        <f>""</f>
        <v/>
      </c>
      <c r="H1241" t="s">
        <v>0</v>
      </c>
      <c r="I1241" t="s">
        <v>1627</v>
      </c>
      <c r="J1241" t="s">
        <v>4791</v>
      </c>
      <c r="K1241" t="str">
        <f t="shared" si="169"/>
        <v>11100</v>
      </c>
    </row>
    <row r="1242" spans="1:11" customFormat="1" x14ac:dyDescent="0.25">
      <c r="A1242" t="str">
        <f t="shared" si="170"/>
        <v>11</v>
      </c>
      <c r="B1242" t="s">
        <v>237</v>
      </c>
      <c r="C1242" t="str">
        <f t="shared" si="167"/>
        <v>031</v>
      </c>
      <c r="D1242" t="s">
        <v>268</v>
      </c>
      <c r="E1242" t="str">
        <f t="shared" si="172"/>
        <v>04</v>
      </c>
      <c r="F1242" t="str">
        <f>"003"</f>
        <v>003</v>
      </c>
      <c r="G1242" t="str">
        <f>""</f>
        <v/>
      </c>
      <c r="H1242" t="s">
        <v>1</v>
      </c>
      <c r="I1242" t="s">
        <v>1628</v>
      </c>
      <c r="J1242" t="s">
        <v>4792</v>
      </c>
      <c r="K1242" t="str">
        <f t="shared" si="169"/>
        <v>11100</v>
      </c>
    </row>
    <row r="1243" spans="1:11" customFormat="1" x14ac:dyDescent="0.25">
      <c r="A1243" t="str">
        <f t="shared" si="170"/>
        <v>11</v>
      </c>
      <c r="B1243" t="s">
        <v>237</v>
      </c>
      <c r="C1243" t="str">
        <f t="shared" si="167"/>
        <v>031</v>
      </c>
      <c r="D1243" t="s">
        <v>268</v>
      </c>
      <c r="E1243" t="str">
        <f t="shared" si="172"/>
        <v>04</v>
      </c>
      <c r="F1243" t="str">
        <f>"003"</f>
        <v>003</v>
      </c>
      <c r="G1243" t="str">
        <f>""</f>
        <v/>
      </c>
      <c r="H1243" t="s">
        <v>0</v>
      </c>
      <c r="I1243" t="s">
        <v>1628</v>
      </c>
      <c r="J1243" t="s">
        <v>4792</v>
      </c>
      <c r="K1243" t="str">
        <f t="shared" si="169"/>
        <v>11100</v>
      </c>
    </row>
    <row r="1244" spans="1:11" customFormat="1" x14ac:dyDescent="0.25">
      <c r="A1244" t="str">
        <f t="shared" si="170"/>
        <v>11</v>
      </c>
      <c r="B1244" t="s">
        <v>237</v>
      </c>
      <c r="C1244" t="str">
        <f t="shared" si="167"/>
        <v>031</v>
      </c>
      <c r="D1244" t="s">
        <v>268</v>
      </c>
      <c r="E1244" t="str">
        <f t="shared" si="172"/>
        <v>04</v>
      </c>
      <c r="F1244" t="str">
        <f>"004"</f>
        <v>004</v>
      </c>
      <c r="G1244" t="str">
        <f>""</f>
        <v/>
      </c>
      <c r="H1244" t="s">
        <v>1</v>
      </c>
      <c r="I1244" t="s">
        <v>1629</v>
      </c>
      <c r="J1244" t="s">
        <v>4793</v>
      </c>
      <c r="K1244" t="str">
        <f t="shared" si="169"/>
        <v>11100</v>
      </c>
    </row>
    <row r="1245" spans="1:11" customFormat="1" x14ac:dyDescent="0.25">
      <c r="A1245" t="str">
        <f t="shared" si="170"/>
        <v>11</v>
      </c>
      <c r="B1245" t="s">
        <v>237</v>
      </c>
      <c r="C1245" t="str">
        <f t="shared" si="167"/>
        <v>031</v>
      </c>
      <c r="D1245" t="s">
        <v>268</v>
      </c>
      <c r="E1245" t="str">
        <f t="shared" si="172"/>
        <v>04</v>
      </c>
      <c r="F1245" t="str">
        <f>"004"</f>
        <v>004</v>
      </c>
      <c r="G1245" t="str">
        <f>""</f>
        <v/>
      </c>
      <c r="H1245" t="s">
        <v>0</v>
      </c>
      <c r="I1245" t="s">
        <v>1629</v>
      </c>
      <c r="J1245" t="s">
        <v>4793</v>
      </c>
      <c r="K1245" t="str">
        <f t="shared" si="169"/>
        <v>11100</v>
      </c>
    </row>
    <row r="1246" spans="1:11" customFormat="1" x14ac:dyDescent="0.25">
      <c r="A1246" t="str">
        <f t="shared" si="170"/>
        <v>11</v>
      </c>
      <c r="B1246" t="s">
        <v>237</v>
      </c>
      <c r="C1246" t="str">
        <f t="shared" si="167"/>
        <v>031</v>
      </c>
      <c r="D1246" t="s">
        <v>268</v>
      </c>
      <c r="E1246" t="str">
        <f t="shared" si="172"/>
        <v>04</v>
      </c>
      <c r="F1246" t="str">
        <f>"005"</f>
        <v>005</v>
      </c>
      <c r="G1246" t="str">
        <f>""</f>
        <v/>
      </c>
      <c r="H1246" t="s">
        <v>3</v>
      </c>
      <c r="I1246" t="s">
        <v>1627</v>
      </c>
      <c r="J1246" t="s">
        <v>4790</v>
      </c>
      <c r="K1246" t="str">
        <f t="shared" si="169"/>
        <v>11100</v>
      </c>
    </row>
    <row r="1247" spans="1:11" customFormat="1" x14ac:dyDescent="0.25">
      <c r="A1247" t="str">
        <f t="shared" si="170"/>
        <v>11</v>
      </c>
      <c r="B1247" t="s">
        <v>237</v>
      </c>
      <c r="C1247" t="str">
        <f t="shared" si="167"/>
        <v>031</v>
      </c>
      <c r="D1247" t="s">
        <v>268</v>
      </c>
      <c r="E1247" t="str">
        <f t="shared" si="172"/>
        <v>04</v>
      </c>
      <c r="F1247" t="str">
        <f>"006"</f>
        <v>006</v>
      </c>
      <c r="G1247" t="str">
        <f>""</f>
        <v/>
      </c>
      <c r="H1247" t="s">
        <v>1</v>
      </c>
      <c r="I1247" t="s">
        <v>1627</v>
      </c>
      <c r="J1247" t="s">
        <v>4790</v>
      </c>
      <c r="K1247" t="str">
        <f t="shared" si="169"/>
        <v>11100</v>
      </c>
    </row>
    <row r="1248" spans="1:11" customFormat="1" x14ac:dyDescent="0.25">
      <c r="A1248" t="str">
        <f t="shared" si="170"/>
        <v>11</v>
      </c>
      <c r="B1248" t="s">
        <v>237</v>
      </c>
      <c r="C1248" t="str">
        <f t="shared" si="167"/>
        <v>031</v>
      </c>
      <c r="D1248" t="s">
        <v>268</v>
      </c>
      <c r="E1248" t="str">
        <f t="shared" si="172"/>
        <v>04</v>
      </c>
      <c r="F1248" t="str">
        <f>"006"</f>
        <v>006</v>
      </c>
      <c r="G1248" t="str">
        <f>""</f>
        <v/>
      </c>
      <c r="H1248" t="s">
        <v>0</v>
      </c>
      <c r="I1248" t="s">
        <v>1627</v>
      </c>
      <c r="J1248" t="s">
        <v>4790</v>
      </c>
      <c r="K1248" t="str">
        <f t="shared" si="169"/>
        <v>11100</v>
      </c>
    </row>
    <row r="1249" spans="1:11" customFormat="1" x14ac:dyDescent="0.25">
      <c r="A1249" t="str">
        <f t="shared" si="170"/>
        <v>11</v>
      </c>
      <c r="B1249" t="s">
        <v>237</v>
      </c>
      <c r="C1249" t="str">
        <f t="shared" si="167"/>
        <v>031</v>
      </c>
      <c r="D1249" t="s">
        <v>268</v>
      </c>
      <c r="E1249" t="str">
        <f t="shared" ref="E1249:E1260" si="173">"05"</f>
        <v>05</v>
      </c>
      <c r="F1249" t="str">
        <f>"001"</f>
        <v>001</v>
      </c>
      <c r="G1249" t="str">
        <f>""</f>
        <v/>
      </c>
      <c r="H1249" t="s">
        <v>1</v>
      </c>
      <c r="I1249" t="s">
        <v>1630</v>
      </c>
      <c r="J1249" t="s">
        <v>4794</v>
      </c>
      <c r="K1249" t="str">
        <f t="shared" si="169"/>
        <v>11100</v>
      </c>
    </row>
    <row r="1250" spans="1:11" customFormat="1" x14ac:dyDescent="0.25">
      <c r="A1250" t="str">
        <f t="shared" si="170"/>
        <v>11</v>
      </c>
      <c r="B1250" t="s">
        <v>237</v>
      </c>
      <c r="C1250" t="str">
        <f t="shared" si="167"/>
        <v>031</v>
      </c>
      <c r="D1250" t="s">
        <v>268</v>
      </c>
      <c r="E1250" t="str">
        <f t="shared" si="173"/>
        <v>05</v>
      </c>
      <c r="F1250" t="str">
        <f>"001"</f>
        <v>001</v>
      </c>
      <c r="G1250" t="str">
        <f>""</f>
        <v/>
      </c>
      <c r="H1250" t="s">
        <v>0</v>
      </c>
      <c r="I1250" t="s">
        <v>1630</v>
      </c>
      <c r="J1250" t="s">
        <v>4794</v>
      </c>
      <c r="K1250" t="str">
        <f t="shared" si="169"/>
        <v>11100</v>
      </c>
    </row>
    <row r="1251" spans="1:11" customFormat="1" x14ac:dyDescent="0.25">
      <c r="A1251" t="str">
        <f t="shared" si="170"/>
        <v>11</v>
      </c>
      <c r="B1251" t="s">
        <v>237</v>
      </c>
      <c r="C1251" t="str">
        <f t="shared" si="167"/>
        <v>031</v>
      </c>
      <c r="D1251" t="s">
        <v>268</v>
      </c>
      <c r="E1251" t="str">
        <f t="shared" si="173"/>
        <v>05</v>
      </c>
      <c r="F1251" t="str">
        <f>"002"</f>
        <v>002</v>
      </c>
      <c r="G1251" t="str">
        <f>""</f>
        <v/>
      </c>
      <c r="H1251" t="s">
        <v>3</v>
      </c>
      <c r="I1251" t="s">
        <v>1630</v>
      </c>
      <c r="J1251" t="s">
        <v>4794</v>
      </c>
      <c r="K1251" t="str">
        <f t="shared" si="169"/>
        <v>11100</v>
      </c>
    </row>
    <row r="1252" spans="1:11" customFormat="1" x14ac:dyDescent="0.25">
      <c r="A1252" t="str">
        <f t="shared" si="170"/>
        <v>11</v>
      </c>
      <c r="B1252" t="s">
        <v>237</v>
      </c>
      <c r="C1252" t="str">
        <f t="shared" si="167"/>
        <v>031</v>
      </c>
      <c r="D1252" t="s">
        <v>268</v>
      </c>
      <c r="E1252" t="str">
        <f t="shared" si="173"/>
        <v>05</v>
      </c>
      <c r="F1252" t="str">
        <f>"003"</f>
        <v>003</v>
      </c>
      <c r="G1252" t="str">
        <f>""</f>
        <v/>
      </c>
      <c r="H1252" t="s">
        <v>3</v>
      </c>
      <c r="I1252" t="s">
        <v>1628</v>
      </c>
      <c r="J1252" t="s">
        <v>4792</v>
      </c>
      <c r="K1252" t="str">
        <f t="shared" si="169"/>
        <v>11100</v>
      </c>
    </row>
    <row r="1253" spans="1:11" customFormat="1" x14ac:dyDescent="0.25">
      <c r="A1253" t="str">
        <f t="shared" si="170"/>
        <v>11</v>
      </c>
      <c r="B1253" t="s">
        <v>237</v>
      </c>
      <c r="C1253" t="str">
        <f t="shared" si="167"/>
        <v>031</v>
      </c>
      <c r="D1253" t="s">
        <v>268</v>
      </c>
      <c r="E1253" t="str">
        <f t="shared" si="173"/>
        <v>05</v>
      </c>
      <c r="F1253" t="str">
        <f>"004"</f>
        <v>004</v>
      </c>
      <c r="G1253" t="str">
        <f>""</f>
        <v/>
      </c>
      <c r="H1253" t="s">
        <v>1</v>
      </c>
      <c r="I1253" t="s">
        <v>1631</v>
      </c>
      <c r="J1253" t="s">
        <v>4795</v>
      </c>
      <c r="K1253" t="str">
        <f t="shared" si="169"/>
        <v>11100</v>
      </c>
    </row>
    <row r="1254" spans="1:11" customFormat="1" x14ac:dyDescent="0.25">
      <c r="A1254" t="str">
        <f t="shared" si="170"/>
        <v>11</v>
      </c>
      <c r="B1254" t="s">
        <v>237</v>
      </c>
      <c r="C1254" t="str">
        <f t="shared" si="167"/>
        <v>031</v>
      </c>
      <c r="D1254" t="s">
        <v>268</v>
      </c>
      <c r="E1254" t="str">
        <f t="shared" si="173"/>
        <v>05</v>
      </c>
      <c r="F1254" t="str">
        <f>"004"</f>
        <v>004</v>
      </c>
      <c r="G1254" t="str">
        <f>""</f>
        <v/>
      </c>
      <c r="H1254" t="s">
        <v>0</v>
      </c>
      <c r="I1254" t="s">
        <v>1631</v>
      </c>
      <c r="J1254" t="s">
        <v>4795</v>
      </c>
      <c r="K1254" t="str">
        <f t="shared" si="169"/>
        <v>11100</v>
      </c>
    </row>
    <row r="1255" spans="1:11" customFormat="1" x14ac:dyDescent="0.25">
      <c r="A1255" t="str">
        <f t="shared" si="170"/>
        <v>11</v>
      </c>
      <c r="B1255" t="s">
        <v>237</v>
      </c>
      <c r="C1255" t="str">
        <f t="shared" si="167"/>
        <v>031</v>
      </c>
      <c r="D1255" t="s">
        <v>268</v>
      </c>
      <c r="E1255" t="str">
        <f t="shared" si="173"/>
        <v>05</v>
      </c>
      <c r="F1255" t="str">
        <f>"005"</f>
        <v>005</v>
      </c>
      <c r="G1255" t="str">
        <f>""</f>
        <v/>
      </c>
      <c r="H1255" t="s">
        <v>1</v>
      </c>
      <c r="I1255" t="s">
        <v>1632</v>
      </c>
      <c r="J1255" t="s">
        <v>4796</v>
      </c>
      <c r="K1255" t="str">
        <f t="shared" si="169"/>
        <v>11100</v>
      </c>
    </row>
    <row r="1256" spans="1:11" customFormat="1" x14ac:dyDescent="0.25">
      <c r="A1256" t="str">
        <f t="shared" si="170"/>
        <v>11</v>
      </c>
      <c r="B1256" t="s">
        <v>237</v>
      </c>
      <c r="C1256" t="str">
        <f t="shared" si="167"/>
        <v>031</v>
      </c>
      <c r="D1256" t="s">
        <v>268</v>
      </c>
      <c r="E1256" t="str">
        <f t="shared" si="173"/>
        <v>05</v>
      </c>
      <c r="F1256" t="str">
        <f>"005"</f>
        <v>005</v>
      </c>
      <c r="G1256" t="str">
        <f>""</f>
        <v/>
      </c>
      <c r="H1256" t="s">
        <v>0</v>
      </c>
      <c r="I1256" t="s">
        <v>1632</v>
      </c>
      <c r="J1256" t="s">
        <v>4796</v>
      </c>
      <c r="K1256" t="str">
        <f t="shared" si="169"/>
        <v>11100</v>
      </c>
    </row>
    <row r="1257" spans="1:11" customFormat="1" x14ac:dyDescent="0.25">
      <c r="A1257" t="str">
        <f t="shared" si="170"/>
        <v>11</v>
      </c>
      <c r="B1257" t="s">
        <v>237</v>
      </c>
      <c r="C1257" t="str">
        <f t="shared" si="167"/>
        <v>031</v>
      </c>
      <c r="D1257" t="s">
        <v>268</v>
      </c>
      <c r="E1257" t="str">
        <f t="shared" si="173"/>
        <v>05</v>
      </c>
      <c r="F1257" t="str">
        <f>"006"</f>
        <v>006</v>
      </c>
      <c r="G1257" t="str">
        <f>""</f>
        <v/>
      </c>
      <c r="H1257" t="s">
        <v>1</v>
      </c>
      <c r="I1257" t="s">
        <v>1633</v>
      </c>
      <c r="J1257" t="s">
        <v>4797</v>
      </c>
      <c r="K1257" t="str">
        <f t="shared" si="169"/>
        <v>11100</v>
      </c>
    </row>
    <row r="1258" spans="1:11" customFormat="1" x14ac:dyDescent="0.25">
      <c r="A1258" t="str">
        <f t="shared" si="170"/>
        <v>11</v>
      </c>
      <c r="B1258" t="s">
        <v>237</v>
      </c>
      <c r="C1258" t="str">
        <f t="shared" si="167"/>
        <v>031</v>
      </c>
      <c r="D1258" t="s">
        <v>268</v>
      </c>
      <c r="E1258" t="str">
        <f t="shared" si="173"/>
        <v>05</v>
      </c>
      <c r="F1258" t="str">
        <f>"006"</f>
        <v>006</v>
      </c>
      <c r="G1258" t="str">
        <f>""</f>
        <v/>
      </c>
      <c r="H1258" t="s">
        <v>0</v>
      </c>
      <c r="I1258" t="s">
        <v>1633</v>
      </c>
      <c r="J1258" t="s">
        <v>4797</v>
      </c>
      <c r="K1258" t="str">
        <f t="shared" si="169"/>
        <v>11100</v>
      </c>
    </row>
    <row r="1259" spans="1:11" customFormat="1" x14ac:dyDescent="0.25">
      <c r="A1259" t="str">
        <f t="shared" si="170"/>
        <v>11</v>
      </c>
      <c r="B1259" t="s">
        <v>237</v>
      </c>
      <c r="C1259" t="str">
        <f t="shared" si="167"/>
        <v>031</v>
      </c>
      <c r="D1259" t="s">
        <v>268</v>
      </c>
      <c r="E1259" t="str">
        <f t="shared" si="173"/>
        <v>05</v>
      </c>
      <c r="F1259" t="str">
        <f>"007"</f>
        <v>007</v>
      </c>
      <c r="G1259" t="str">
        <f>""</f>
        <v/>
      </c>
      <c r="H1259" t="s">
        <v>1</v>
      </c>
      <c r="I1259" t="s">
        <v>1630</v>
      </c>
      <c r="J1259" t="s">
        <v>4794</v>
      </c>
      <c r="K1259" t="str">
        <f t="shared" si="169"/>
        <v>11100</v>
      </c>
    </row>
    <row r="1260" spans="1:11" customFormat="1" x14ac:dyDescent="0.25">
      <c r="A1260" t="str">
        <f t="shared" si="170"/>
        <v>11</v>
      </c>
      <c r="B1260" t="s">
        <v>237</v>
      </c>
      <c r="C1260" t="str">
        <f t="shared" si="167"/>
        <v>031</v>
      </c>
      <c r="D1260" t="s">
        <v>268</v>
      </c>
      <c r="E1260" t="str">
        <f t="shared" si="173"/>
        <v>05</v>
      </c>
      <c r="F1260" t="str">
        <f>"007"</f>
        <v>007</v>
      </c>
      <c r="G1260" t="str">
        <f>""</f>
        <v/>
      </c>
      <c r="H1260" t="s">
        <v>0</v>
      </c>
      <c r="I1260" t="s">
        <v>1630</v>
      </c>
      <c r="J1260" t="s">
        <v>4794</v>
      </c>
      <c r="K1260" t="str">
        <f t="shared" si="169"/>
        <v>11100</v>
      </c>
    </row>
    <row r="1261" spans="1:11" customFormat="1" x14ac:dyDescent="0.25">
      <c r="A1261" t="str">
        <f t="shared" si="170"/>
        <v>11</v>
      </c>
      <c r="B1261" t="s">
        <v>237</v>
      </c>
      <c r="C1261" t="str">
        <f t="shared" si="167"/>
        <v>031</v>
      </c>
      <c r="D1261" t="s">
        <v>268</v>
      </c>
      <c r="E1261" t="str">
        <f t="shared" ref="E1261:E1314" si="174">"06"</f>
        <v>06</v>
      </c>
      <c r="F1261" t="str">
        <f>"001"</f>
        <v>001</v>
      </c>
      <c r="G1261" t="str">
        <f>""</f>
        <v/>
      </c>
      <c r="H1261" t="s">
        <v>1</v>
      </c>
      <c r="I1261" t="s">
        <v>1634</v>
      </c>
      <c r="J1261" t="s">
        <v>4798</v>
      </c>
      <c r="K1261" t="str">
        <f t="shared" si="169"/>
        <v>11100</v>
      </c>
    </row>
    <row r="1262" spans="1:11" customFormat="1" x14ac:dyDescent="0.25">
      <c r="A1262" t="str">
        <f t="shared" si="170"/>
        <v>11</v>
      </c>
      <c r="B1262" t="s">
        <v>237</v>
      </c>
      <c r="C1262" t="str">
        <f t="shared" si="167"/>
        <v>031</v>
      </c>
      <c r="D1262" t="s">
        <v>268</v>
      </c>
      <c r="E1262" t="str">
        <f t="shared" si="174"/>
        <v>06</v>
      </c>
      <c r="F1262" t="str">
        <f>"001"</f>
        <v>001</v>
      </c>
      <c r="G1262" t="str">
        <f>""</f>
        <v/>
      </c>
      <c r="H1262" t="s">
        <v>0</v>
      </c>
      <c r="I1262" t="s">
        <v>1634</v>
      </c>
      <c r="J1262" t="s">
        <v>4798</v>
      </c>
      <c r="K1262" t="str">
        <f t="shared" si="169"/>
        <v>11100</v>
      </c>
    </row>
    <row r="1263" spans="1:11" customFormat="1" x14ac:dyDescent="0.25">
      <c r="A1263" t="str">
        <f t="shared" si="170"/>
        <v>11</v>
      </c>
      <c r="B1263" t="s">
        <v>237</v>
      </c>
      <c r="C1263" t="str">
        <f t="shared" si="167"/>
        <v>031</v>
      </c>
      <c r="D1263" t="s">
        <v>268</v>
      </c>
      <c r="E1263" t="str">
        <f t="shared" si="174"/>
        <v>06</v>
      </c>
      <c r="F1263" t="str">
        <f>"002"</f>
        <v>002</v>
      </c>
      <c r="G1263" t="str">
        <f>""</f>
        <v/>
      </c>
      <c r="H1263" t="s">
        <v>1</v>
      </c>
      <c r="I1263" t="s">
        <v>1635</v>
      </c>
      <c r="J1263" t="s">
        <v>4799</v>
      </c>
      <c r="K1263" t="str">
        <f t="shared" si="169"/>
        <v>11100</v>
      </c>
    </row>
    <row r="1264" spans="1:11" customFormat="1" x14ac:dyDescent="0.25">
      <c r="A1264" t="str">
        <f t="shared" si="170"/>
        <v>11</v>
      </c>
      <c r="B1264" t="s">
        <v>237</v>
      </c>
      <c r="C1264" t="str">
        <f t="shared" si="167"/>
        <v>031</v>
      </c>
      <c r="D1264" t="s">
        <v>268</v>
      </c>
      <c r="E1264" t="str">
        <f t="shared" si="174"/>
        <v>06</v>
      </c>
      <c r="F1264" t="str">
        <f>"002"</f>
        <v>002</v>
      </c>
      <c r="G1264" t="str">
        <f>""</f>
        <v/>
      </c>
      <c r="H1264" t="s">
        <v>0</v>
      </c>
      <c r="I1264" t="s">
        <v>1635</v>
      </c>
      <c r="J1264" t="s">
        <v>4799</v>
      </c>
      <c r="K1264" t="str">
        <f t="shared" si="169"/>
        <v>11100</v>
      </c>
    </row>
    <row r="1265" spans="1:11" customFormat="1" x14ac:dyDescent="0.25">
      <c r="A1265" t="str">
        <f t="shared" si="170"/>
        <v>11</v>
      </c>
      <c r="B1265" t="s">
        <v>237</v>
      </c>
      <c r="C1265" t="str">
        <f t="shared" ref="C1265:C1314" si="175">"031"</f>
        <v>031</v>
      </c>
      <c r="D1265" t="s">
        <v>268</v>
      </c>
      <c r="E1265" t="str">
        <f t="shared" si="174"/>
        <v>06</v>
      </c>
      <c r="F1265" t="str">
        <f>"003"</f>
        <v>003</v>
      </c>
      <c r="G1265" t="str">
        <f>""</f>
        <v/>
      </c>
      <c r="H1265" t="s">
        <v>3</v>
      </c>
      <c r="I1265" t="s">
        <v>1635</v>
      </c>
      <c r="J1265" t="s">
        <v>4799</v>
      </c>
      <c r="K1265" t="str">
        <f t="shared" ref="K1265:K1314" si="176">"11100"</f>
        <v>11100</v>
      </c>
    </row>
    <row r="1266" spans="1:11" customFormat="1" x14ac:dyDescent="0.25">
      <c r="A1266" t="str">
        <f t="shared" si="170"/>
        <v>11</v>
      </c>
      <c r="B1266" t="s">
        <v>237</v>
      </c>
      <c r="C1266" t="str">
        <f t="shared" si="175"/>
        <v>031</v>
      </c>
      <c r="D1266" t="s">
        <v>268</v>
      </c>
      <c r="E1266" t="str">
        <f t="shared" si="174"/>
        <v>06</v>
      </c>
      <c r="F1266" t="str">
        <f>"004"</f>
        <v>004</v>
      </c>
      <c r="G1266" t="str">
        <f>""</f>
        <v/>
      </c>
      <c r="H1266" t="s">
        <v>3</v>
      </c>
      <c r="I1266" t="s">
        <v>1636</v>
      </c>
      <c r="J1266" t="s">
        <v>4800</v>
      </c>
      <c r="K1266" t="str">
        <f t="shared" si="176"/>
        <v>11100</v>
      </c>
    </row>
    <row r="1267" spans="1:11" customFormat="1" x14ac:dyDescent="0.25">
      <c r="A1267" t="str">
        <f t="shared" si="170"/>
        <v>11</v>
      </c>
      <c r="B1267" t="s">
        <v>237</v>
      </c>
      <c r="C1267" t="str">
        <f t="shared" si="175"/>
        <v>031</v>
      </c>
      <c r="D1267" t="s">
        <v>268</v>
      </c>
      <c r="E1267" t="str">
        <f t="shared" si="174"/>
        <v>06</v>
      </c>
      <c r="F1267" t="str">
        <f>"005"</f>
        <v>005</v>
      </c>
      <c r="G1267" t="str">
        <f>""</f>
        <v/>
      </c>
      <c r="H1267" t="s">
        <v>1</v>
      </c>
      <c r="I1267" t="s">
        <v>1636</v>
      </c>
      <c r="J1267" t="s">
        <v>4800</v>
      </c>
      <c r="K1267" t="str">
        <f t="shared" si="176"/>
        <v>11100</v>
      </c>
    </row>
    <row r="1268" spans="1:11" customFormat="1" x14ac:dyDescent="0.25">
      <c r="A1268" t="str">
        <f t="shared" si="170"/>
        <v>11</v>
      </c>
      <c r="B1268" t="s">
        <v>237</v>
      </c>
      <c r="C1268" t="str">
        <f t="shared" si="175"/>
        <v>031</v>
      </c>
      <c r="D1268" t="s">
        <v>268</v>
      </c>
      <c r="E1268" t="str">
        <f t="shared" si="174"/>
        <v>06</v>
      </c>
      <c r="F1268" t="str">
        <f>"005"</f>
        <v>005</v>
      </c>
      <c r="G1268" t="str">
        <f>""</f>
        <v/>
      </c>
      <c r="H1268" t="s">
        <v>0</v>
      </c>
      <c r="I1268" t="s">
        <v>1636</v>
      </c>
      <c r="J1268" t="s">
        <v>4800</v>
      </c>
      <c r="K1268" t="str">
        <f t="shared" si="176"/>
        <v>11100</v>
      </c>
    </row>
    <row r="1269" spans="1:11" customFormat="1" x14ac:dyDescent="0.25">
      <c r="A1269" t="str">
        <f t="shared" si="170"/>
        <v>11</v>
      </c>
      <c r="B1269" t="s">
        <v>237</v>
      </c>
      <c r="C1269" t="str">
        <f t="shared" si="175"/>
        <v>031</v>
      </c>
      <c r="D1269" t="s">
        <v>268</v>
      </c>
      <c r="E1269" t="str">
        <f t="shared" si="174"/>
        <v>06</v>
      </c>
      <c r="F1269" t="str">
        <f>"006"</f>
        <v>006</v>
      </c>
      <c r="G1269" t="str">
        <f>""</f>
        <v/>
      </c>
      <c r="H1269" t="s">
        <v>3</v>
      </c>
      <c r="I1269" t="s">
        <v>1637</v>
      </c>
      <c r="J1269" t="s">
        <v>4801</v>
      </c>
      <c r="K1269" t="str">
        <f t="shared" si="176"/>
        <v>11100</v>
      </c>
    </row>
    <row r="1270" spans="1:11" customFormat="1" x14ac:dyDescent="0.25">
      <c r="A1270" t="str">
        <f t="shared" si="170"/>
        <v>11</v>
      </c>
      <c r="B1270" t="s">
        <v>237</v>
      </c>
      <c r="C1270" t="str">
        <f t="shared" si="175"/>
        <v>031</v>
      </c>
      <c r="D1270" t="s">
        <v>268</v>
      </c>
      <c r="E1270" t="str">
        <f t="shared" si="174"/>
        <v>06</v>
      </c>
      <c r="F1270" t="str">
        <f>"007"</f>
        <v>007</v>
      </c>
      <c r="G1270" t="str">
        <f>""</f>
        <v/>
      </c>
      <c r="H1270" t="s">
        <v>1</v>
      </c>
      <c r="I1270" t="s">
        <v>1638</v>
      </c>
      <c r="J1270" t="s">
        <v>4802</v>
      </c>
      <c r="K1270" t="str">
        <f t="shared" si="176"/>
        <v>11100</v>
      </c>
    </row>
    <row r="1271" spans="1:11" customFormat="1" x14ac:dyDescent="0.25">
      <c r="A1271" t="str">
        <f t="shared" si="170"/>
        <v>11</v>
      </c>
      <c r="B1271" t="s">
        <v>237</v>
      </c>
      <c r="C1271" t="str">
        <f t="shared" si="175"/>
        <v>031</v>
      </c>
      <c r="D1271" t="s">
        <v>268</v>
      </c>
      <c r="E1271" t="str">
        <f t="shared" si="174"/>
        <v>06</v>
      </c>
      <c r="F1271" t="str">
        <f>"007"</f>
        <v>007</v>
      </c>
      <c r="G1271" t="str">
        <f>""</f>
        <v/>
      </c>
      <c r="H1271" t="s">
        <v>0</v>
      </c>
      <c r="I1271" t="s">
        <v>1638</v>
      </c>
      <c r="J1271" t="s">
        <v>4802</v>
      </c>
      <c r="K1271" t="str">
        <f t="shared" si="176"/>
        <v>11100</v>
      </c>
    </row>
    <row r="1272" spans="1:11" customFormat="1" x14ac:dyDescent="0.25">
      <c r="A1272" t="str">
        <f t="shared" si="170"/>
        <v>11</v>
      </c>
      <c r="B1272" t="s">
        <v>237</v>
      </c>
      <c r="C1272" t="str">
        <f t="shared" si="175"/>
        <v>031</v>
      </c>
      <c r="D1272" t="s">
        <v>268</v>
      </c>
      <c r="E1272" t="str">
        <f t="shared" si="174"/>
        <v>06</v>
      </c>
      <c r="F1272" t="str">
        <f>"008"</f>
        <v>008</v>
      </c>
      <c r="G1272" t="str">
        <f>""</f>
        <v/>
      </c>
      <c r="H1272" t="s">
        <v>1</v>
      </c>
      <c r="I1272" t="s">
        <v>1639</v>
      </c>
      <c r="J1272" t="s">
        <v>4803</v>
      </c>
      <c r="K1272" t="str">
        <f t="shared" si="176"/>
        <v>11100</v>
      </c>
    </row>
    <row r="1273" spans="1:11" customFormat="1" x14ac:dyDescent="0.25">
      <c r="A1273" t="str">
        <f t="shared" si="170"/>
        <v>11</v>
      </c>
      <c r="B1273" t="s">
        <v>237</v>
      </c>
      <c r="C1273" t="str">
        <f t="shared" si="175"/>
        <v>031</v>
      </c>
      <c r="D1273" t="s">
        <v>268</v>
      </c>
      <c r="E1273" t="str">
        <f t="shared" si="174"/>
        <v>06</v>
      </c>
      <c r="F1273" t="str">
        <f>"008"</f>
        <v>008</v>
      </c>
      <c r="G1273" t="str">
        <f>""</f>
        <v/>
      </c>
      <c r="H1273" t="s">
        <v>0</v>
      </c>
      <c r="I1273" t="s">
        <v>1639</v>
      </c>
      <c r="J1273" t="s">
        <v>4803</v>
      </c>
      <c r="K1273" t="str">
        <f t="shared" si="176"/>
        <v>11100</v>
      </c>
    </row>
    <row r="1274" spans="1:11" customFormat="1" x14ac:dyDescent="0.25">
      <c r="A1274" t="str">
        <f t="shared" si="170"/>
        <v>11</v>
      </c>
      <c r="B1274" t="s">
        <v>237</v>
      </c>
      <c r="C1274" t="str">
        <f t="shared" si="175"/>
        <v>031</v>
      </c>
      <c r="D1274" t="s">
        <v>268</v>
      </c>
      <c r="E1274" t="str">
        <f t="shared" si="174"/>
        <v>06</v>
      </c>
      <c r="F1274" t="str">
        <f>"009"</f>
        <v>009</v>
      </c>
      <c r="G1274" t="str">
        <f>""</f>
        <v/>
      </c>
      <c r="H1274" t="s">
        <v>3</v>
      </c>
      <c r="I1274" t="s">
        <v>1640</v>
      </c>
      <c r="J1274" t="s">
        <v>4804</v>
      </c>
      <c r="K1274" t="str">
        <f t="shared" si="176"/>
        <v>11100</v>
      </c>
    </row>
    <row r="1275" spans="1:11" customFormat="1" x14ac:dyDescent="0.25">
      <c r="A1275" t="str">
        <f t="shared" si="170"/>
        <v>11</v>
      </c>
      <c r="B1275" t="s">
        <v>237</v>
      </c>
      <c r="C1275" t="str">
        <f t="shared" si="175"/>
        <v>031</v>
      </c>
      <c r="D1275" t="s">
        <v>268</v>
      </c>
      <c r="E1275" t="str">
        <f t="shared" si="174"/>
        <v>06</v>
      </c>
      <c r="F1275" t="str">
        <f>"010"</f>
        <v>010</v>
      </c>
      <c r="G1275" t="str">
        <f>""</f>
        <v/>
      </c>
      <c r="H1275" t="s">
        <v>1</v>
      </c>
      <c r="I1275" t="s">
        <v>1008</v>
      </c>
      <c r="J1275" t="s">
        <v>4805</v>
      </c>
      <c r="K1275" t="str">
        <f t="shared" si="176"/>
        <v>11100</v>
      </c>
    </row>
    <row r="1276" spans="1:11" customFormat="1" x14ac:dyDescent="0.25">
      <c r="A1276" t="str">
        <f t="shared" si="170"/>
        <v>11</v>
      </c>
      <c r="B1276" t="s">
        <v>237</v>
      </c>
      <c r="C1276" t="str">
        <f t="shared" si="175"/>
        <v>031</v>
      </c>
      <c r="D1276" t="s">
        <v>268</v>
      </c>
      <c r="E1276" t="str">
        <f t="shared" si="174"/>
        <v>06</v>
      </c>
      <c r="F1276" t="str">
        <f>"010"</f>
        <v>010</v>
      </c>
      <c r="G1276" t="str">
        <f>""</f>
        <v/>
      </c>
      <c r="H1276" t="s">
        <v>0</v>
      </c>
      <c r="I1276" t="s">
        <v>1008</v>
      </c>
      <c r="J1276" t="s">
        <v>4805</v>
      </c>
      <c r="K1276" t="str">
        <f t="shared" si="176"/>
        <v>11100</v>
      </c>
    </row>
    <row r="1277" spans="1:11" customFormat="1" x14ac:dyDescent="0.25">
      <c r="A1277" t="str">
        <f t="shared" si="170"/>
        <v>11</v>
      </c>
      <c r="B1277" t="s">
        <v>237</v>
      </c>
      <c r="C1277" t="str">
        <f t="shared" si="175"/>
        <v>031</v>
      </c>
      <c r="D1277" t="s">
        <v>268</v>
      </c>
      <c r="E1277" t="str">
        <f t="shared" si="174"/>
        <v>06</v>
      </c>
      <c r="F1277" t="str">
        <f>"011"</f>
        <v>011</v>
      </c>
      <c r="G1277" t="str">
        <f>""</f>
        <v/>
      </c>
      <c r="H1277" t="s">
        <v>1</v>
      </c>
      <c r="I1277" t="s">
        <v>1638</v>
      </c>
      <c r="J1277" t="s">
        <v>4802</v>
      </c>
      <c r="K1277" t="str">
        <f t="shared" si="176"/>
        <v>11100</v>
      </c>
    </row>
    <row r="1278" spans="1:11" customFormat="1" x14ac:dyDescent="0.25">
      <c r="A1278" t="str">
        <f t="shared" si="170"/>
        <v>11</v>
      </c>
      <c r="B1278" t="s">
        <v>237</v>
      </c>
      <c r="C1278" t="str">
        <f t="shared" si="175"/>
        <v>031</v>
      </c>
      <c r="D1278" t="s">
        <v>268</v>
      </c>
      <c r="E1278" t="str">
        <f t="shared" si="174"/>
        <v>06</v>
      </c>
      <c r="F1278" t="str">
        <f>"011"</f>
        <v>011</v>
      </c>
      <c r="G1278" t="str">
        <f>""</f>
        <v/>
      </c>
      <c r="H1278" t="s">
        <v>0</v>
      </c>
      <c r="I1278" t="s">
        <v>1638</v>
      </c>
      <c r="J1278" t="s">
        <v>4802</v>
      </c>
      <c r="K1278" t="str">
        <f t="shared" si="176"/>
        <v>11100</v>
      </c>
    </row>
    <row r="1279" spans="1:11" customFormat="1" x14ac:dyDescent="0.25">
      <c r="A1279" t="str">
        <f t="shared" si="170"/>
        <v>11</v>
      </c>
      <c r="B1279" t="s">
        <v>237</v>
      </c>
      <c r="C1279" t="str">
        <f t="shared" si="175"/>
        <v>031</v>
      </c>
      <c r="D1279" t="s">
        <v>268</v>
      </c>
      <c r="E1279" t="str">
        <f t="shared" si="174"/>
        <v>06</v>
      </c>
      <c r="F1279" t="str">
        <f>"012"</f>
        <v>012</v>
      </c>
      <c r="G1279" t="str">
        <f>""</f>
        <v/>
      </c>
      <c r="H1279" t="s">
        <v>3</v>
      </c>
      <c r="I1279" t="s">
        <v>1641</v>
      </c>
      <c r="J1279" t="s">
        <v>4806</v>
      </c>
      <c r="K1279" t="str">
        <f t="shared" si="176"/>
        <v>11100</v>
      </c>
    </row>
    <row r="1280" spans="1:11" customFormat="1" x14ac:dyDescent="0.25">
      <c r="A1280" t="str">
        <f t="shared" si="170"/>
        <v>11</v>
      </c>
      <c r="B1280" t="s">
        <v>237</v>
      </c>
      <c r="C1280" t="str">
        <f t="shared" si="175"/>
        <v>031</v>
      </c>
      <c r="D1280" t="s">
        <v>268</v>
      </c>
      <c r="E1280" t="str">
        <f t="shared" si="174"/>
        <v>06</v>
      </c>
      <c r="F1280" t="str">
        <f>"013"</f>
        <v>013</v>
      </c>
      <c r="G1280" t="str">
        <f>""</f>
        <v/>
      </c>
      <c r="H1280" t="s">
        <v>1</v>
      </c>
      <c r="I1280" t="s">
        <v>1641</v>
      </c>
      <c r="J1280" t="s">
        <v>4806</v>
      </c>
      <c r="K1280" t="str">
        <f t="shared" si="176"/>
        <v>11100</v>
      </c>
    </row>
    <row r="1281" spans="1:11" customFormat="1" x14ac:dyDescent="0.25">
      <c r="A1281" t="str">
        <f t="shared" si="170"/>
        <v>11</v>
      </c>
      <c r="B1281" t="s">
        <v>237</v>
      </c>
      <c r="C1281" t="str">
        <f t="shared" si="175"/>
        <v>031</v>
      </c>
      <c r="D1281" t="s">
        <v>268</v>
      </c>
      <c r="E1281" t="str">
        <f t="shared" si="174"/>
        <v>06</v>
      </c>
      <c r="F1281" t="str">
        <f>"013"</f>
        <v>013</v>
      </c>
      <c r="G1281" t="str">
        <f>""</f>
        <v/>
      </c>
      <c r="H1281" t="s">
        <v>0</v>
      </c>
      <c r="I1281" t="s">
        <v>1641</v>
      </c>
      <c r="J1281" t="s">
        <v>4806</v>
      </c>
      <c r="K1281" t="str">
        <f t="shared" si="176"/>
        <v>11100</v>
      </c>
    </row>
    <row r="1282" spans="1:11" customFormat="1" x14ac:dyDescent="0.25">
      <c r="A1282" t="str">
        <f t="shared" si="170"/>
        <v>11</v>
      </c>
      <c r="B1282" t="s">
        <v>237</v>
      </c>
      <c r="C1282" t="str">
        <f t="shared" si="175"/>
        <v>031</v>
      </c>
      <c r="D1282" t="s">
        <v>268</v>
      </c>
      <c r="E1282" t="str">
        <f t="shared" si="174"/>
        <v>06</v>
      </c>
      <c r="F1282" t="str">
        <f>"014"</f>
        <v>014</v>
      </c>
      <c r="G1282" t="str">
        <f>""</f>
        <v/>
      </c>
      <c r="H1282" t="s">
        <v>1</v>
      </c>
      <c r="I1282" t="s">
        <v>1642</v>
      </c>
      <c r="J1282" t="s">
        <v>4807</v>
      </c>
      <c r="K1282" t="str">
        <f t="shared" si="176"/>
        <v>11100</v>
      </c>
    </row>
    <row r="1283" spans="1:11" customFormat="1" x14ac:dyDescent="0.25">
      <c r="A1283" t="str">
        <f t="shared" ref="A1283:A1346" si="177">"11"</f>
        <v>11</v>
      </c>
      <c r="B1283" t="s">
        <v>237</v>
      </c>
      <c r="C1283" t="str">
        <f t="shared" si="175"/>
        <v>031</v>
      </c>
      <c r="D1283" t="s">
        <v>268</v>
      </c>
      <c r="E1283" t="str">
        <f t="shared" si="174"/>
        <v>06</v>
      </c>
      <c r="F1283" t="str">
        <f>"014"</f>
        <v>014</v>
      </c>
      <c r="G1283" t="str">
        <f>""</f>
        <v/>
      </c>
      <c r="H1283" t="s">
        <v>0</v>
      </c>
      <c r="I1283" t="s">
        <v>1642</v>
      </c>
      <c r="J1283" t="s">
        <v>4807</v>
      </c>
      <c r="K1283" t="str">
        <f t="shared" si="176"/>
        <v>11100</v>
      </c>
    </row>
    <row r="1284" spans="1:11" customFormat="1" x14ac:dyDescent="0.25">
      <c r="A1284" t="str">
        <f t="shared" si="177"/>
        <v>11</v>
      </c>
      <c r="B1284" t="s">
        <v>237</v>
      </c>
      <c r="C1284" t="str">
        <f t="shared" si="175"/>
        <v>031</v>
      </c>
      <c r="D1284" t="s">
        <v>268</v>
      </c>
      <c r="E1284" t="str">
        <f t="shared" si="174"/>
        <v>06</v>
      </c>
      <c r="F1284" t="str">
        <f>"015"</f>
        <v>015</v>
      </c>
      <c r="G1284" t="str">
        <f>""</f>
        <v/>
      </c>
      <c r="H1284" t="s">
        <v>1</v>
      </c>
      <c r="I1284" t="s">
        <v>1637</v>
      </c>
      <c r="J1284" t="s">
        <v>4801</v>
      </c>
      <c r="K1284" t="str">
        <f t="shared" si="176"/>
        <v>11100</v>
      </c>
    </row>
    <row r="1285" spans="1:11" customFormat="1" x14ac:dyDescent="0.25">
      <c r="A1285" t="str">
        <f t="shared" si="177"/>
        <v>11</v>
      </c>
      <c r="B1285" t="s">
        <v>237</v>
      </c>
      <c r="C1285" t="str">
        <f t="shared" si="175"/>
        <v>031</v>
      </c>
      <c r="D1285" t="s">
        <v>268</v>
      </c>
      <c r="E1285" t="str">
        <f t="shared" si="174"/>
        <v>06</v>
      </c>
      <c r="F1285" t="str">
        <f>"015"</f>
        <v>015</v>
      </c>
      <c r="G1285" t="str">
        <f>""</f>
        <v/>
      </c>
      <c r="H1285" t="s">
        <v>0</v>
      </c>
      <c r="I1285" t="s">
        <v>1637</v>
      </c>
      <c r="J1285" t="s">
        <v>4801</v>
      </c>
      <c r="K1285" t="str">
        <f t="shared" si="176"/>
        <v>11100</v>
      </c>
    </row>
    <row r="1286" spans="1:11" customFormat="1" x14ac:dyDescent="0.25">
      <c r="A1286" t="str">
        <f t="shared" si="177"/>
        <v>11</v>
      </c>
      <c r="B1286" t="s">
        <v>237</v>
      </c>
      <c r="C1286" t="str">
        <f t="shared" si="175"/>
        <v>031</v>
      </c>
      <c r="D1286" t="s">
        <v>268</v>
      </c>
      <c r="E1286" t="str">
        <f t="shared" si="174"/>
        <v>06</v>
      </c>
      <c r="F1286" t="str">
        <f>"016"</f>
        <v>016</v>
      </c>
      <c r="G1286" t="str">
        <f>""</f>
        <v/>
      </c>
      <c r="H1286" t="s">
        <v>1</v>
      </c>
      <c r="I1286" t="s">
        <v>1643</v>
      </c>
      <c r="J1286" t="s">
        <v>4808</v>
      </c>
      <c r="K1286" t="str">
        <f t="shared" si="176"/>
        <v>11100</v>
      </c>
    </row>
    <row r="1287" spans="1:11" customFormat="1" x14ac:dyDescent="0.25">
      <c r="A1287" t="str">
        <f t="shared" si="177"/>
        <v>11</v>
      </c>
      <c r="B1287" t="s">
        <v>237</v>
      </c>
      <c r="C1287" t="str">
        <f t="shared" si="175"/>
        <v>031</v>
      </c>
      <c r="D1287" t="s">
        <v>268</v>
      </c>
      <c r="E1287" t="str">
        <f t="shared" si="174"/>
        <v>06</v>
      </c>
      <c r="F1287" t="str">
        <f>"016"</f>
        <v>016</v>
      </c>
      <c r="G1287" t="str">
        <f>""</f>
        <v/>
      </c>
      <c r="H1287" t="s">
        <v>0</v>
      </c>
      <c r="I1287" t="s">
        <v>1643</v>
      </c>
      <c r="J1287" t="s">
        <v>4808</v>
      </c>
      <c r="K1287" t="str">
        <f t="shared" si="176"/>
        <v>11100</v>
      </c>
    </row>
    <row r="1288" spans="1:11" customFormat="1" x14ac:dyDescent="0.25">
      <c r="A1288" t="str">
        <f t="shared" si="177"/>
        <v>11</v>
      </c>
      <c r="B1288" t="s">
        <v>237</v>
      </c>
      <c r="C1288" t="str">
        <f t="shared" si="175"/>
        <v>031</v>
      </c>
      <c r="D1288" t="s">
        <v>268</v>
      </c>
      <c r="E1288" t="str">
        <f t="shared" si="174"/>
        <v>06</v>
      </c>
      <c r="F1288" t="str">
        <f>"017"</f>
        <v>017</v>
      </c>
      <c r="G1288" t="str">
        <f>""</f>
        <v/>
      </c>
      <c r="H1288" t="s">
        <v>1</v>
      </c>
      <c r="I1288" t="s">
        <v>1639</v>
      </c>
      <c r="J1288" t="s">
        <v>4803</v>
      </c>
      <c r="K1288" t="str">
        <f t="shared" si="176"/>
        <v>11100</v>
      </c>
    </row>
    <row r="1289" spans="1:11" customFormat="1" x14ac:dyDescent="0.25">
      <c r="A1289" t="str">
        <f t="shared" si="177"/>
        <v>11</v>
      </c>
      <c r="B1289" t="s">
        <v>237</v>
      </c>
      <c r="C1289" t="str">
        <f t="shared" si="175"/>
        <v>031</v>
      </c>
      <c r="D1289" t="s">
        <v>268</v>
      </c>
      <c r="E1289" t="str">
        <f t="shared" si="174"/>
        <v>06</v>
      </c>
      <c r="F1289" t="str">
        <f>"017"</f>
        <v>017</v>
      </c>
      <c r="G1289" t="str">
        <f>""</f>
        <v/>
      </c>
      <c r="H1289" t="s">
        <v>0</v>
      </c>
      <c r="I1289" t="s">
        <v>1639</v>
      </c>
      <c r="J1289" t="s">
        <v>4803</v>
      </c>
      <c r="K1289" t="str">
        <f t="shared" si="176"/>
        <v>11100</v>
      </c>
    </row>
    <row r="1290" spans="1:11" customFormat="1" x14ac:dyDescent="0.25">
      <c r="A1290" t="str">
        <f t="shared" si="177"/>
        <v>11</v>
      </c>
      <c r="B1290" t="s">
        <v>237</v>
      </c>
      <c r="C1290" t="str">
        <f t="shared" si="175"/>
        <v>031</v>
      </c>
      <c r="D1290" t="s">
        <v>268</v>
      </c>
      <c r="E1290" t="str">
        <f t="shared" si="174"/>
        <v>06</v>
      </c>
      <c r="F1290" t="str">
        <f>"017"</f>
        <v>017</v>
      </c>
      <c r="G1290" t="str">
        <f>""</f>
        <v/>
      </c>
      <c r="H1290" t="s">
        <v>2</v>
      </c>
      <c r="I1290" t="s">
        <v>1639</v>
      </c>
      <c r="J1290" t="s">
        <v>4803</v>
      </c>
      <c r="K1290" t="str">
        <f t="shared" si="176"/>
        <v>11100</v>
      </c>
    </row>
    <row r="1291" spans="1:11" customFormat="1" x14ac:dyDescent="0.25">
      <c r="A1291" t="str">
        <f t="shared" si="177"/>
        <v>11</v>
      </c>
      <c r="B1291" t="s">
        <v>237</v>
      </c>
      <c r="C1291" t="str">
        <f t="shared" si="175"/>
        <v>031</v>
      </c>
      <c r="D1291" t="s">
        <v>268</v>
      </c>
      <c r="E1291" t="str">
        <f t="shared" si="174"/>
        <v>06</v>
      </c>
      <c r="F1291" t="str">
        <f>"018"</f>
        <v>018</v>
      </c>
      <c r="G1291" t="str">
        <f>""</f>
        <v/>
      </c>
      <c r="H1291" t="s">
        <v>3</v>
      </c>
      <c r="I1291" t="s">
        <v>1635</v>
      </c>
      <c r="J1291" t="s">
        <v>4799</v>
      </c>
      <c r="K1291" t="str">
        <f t="shared" si="176"/>
        <v>11100</v>
      </c>
    </row>
    <row r="1292" spans="1:11" customFormat="1" x14ac:dyDescent="0.25">
      <c r="A1292" t="str">
        <f t="shared" si="177"/>
        <v>11</v>
      </c>
      <c r="B1292" t="s">
        <v>237</v>
      </c>
      <c r="C1292" t="str">
        <f t="shared" si="175"/>
        <v>031</v>
      </c>
      <c r="D1292" t="s">
        <v>268</v>
      </c>
      <c r="E1292" t="str">
        <f t="shared" si="174"/>
        <v>06</v>
      </c>
      <c r="F1292" t="str">
        <f>"019"</f>
        <v>019</v>
      </c>
      <c r="G1292" t="str">
        <f>""</f>
        <v/>
      </c>
      <c r="H1292" t="s">
        <v>3</v>
      </c>
      <c r="I1292" t="s">
        <v>1640</v>
      </c>
      <c r="J1292" t="s">
        <v>4804</v>
      </c>
      <c r="K1292" t="str">
        <f t="shared" si="176"/>
        <v>11100</v>
      </c>
    </row>
    <row r="1293" spans="1:11" customFormat="1" x14ac:dyDescent="0.25">
      <c r="A1293" t="str">
        <f t="shared" si="177"/>
        <v>11</v>
      </c>
      <c r="B1293" t="s">
        <v>237</v>
      </c>
      <c r="C1293" t="str">
        <f t="shared" si="175"/>
        <v>031</v>
      </c>
      <c r="D1293" t="s">
        <v>268</v>
      </c>
      <c r="E1293" t="str">
        <f t="shared" si="174"/>
        <v>06</v>
      </c>
      <c r="F1293" t="str">
        <f>"020"</f>
        <v>020</v>
      </c>
      <c r="G1293" t="str">
        <f>""</f>
        <v/>
      </c>
      <c r="H1293" t="s">
        <v>1</v>
      </c>
      <c r="I1293" t="s">
        <v>1637</v>
      </c>
      <c r="J1293" t="s">
        <v>4801</v>
      </c>
      <c r="K1293" t="str">
        <f t="shared" si="176"/>
        <v>11100</v>
      </c>
    </row>
    <row r="1294" spans="1:11" customFormat="1" x14ac:dyDescent="0.25">
      <c r="A1294" t="str">
        <f t="shared" si="177"/>
        <v>11</v>
      </c>
      <c r="B1294" t="s">
        <v>237</v>
      </c>
      <c r="C1294" t="str">
        <f t="shared" si="175"/>
        <v>031</v>
      </c>
      <c r="D1294" t="s">
        <v>268</v>
      </c>
      <c r="E1294" t="str">
        <f t="shared" si="174"/>
        <v>06</v>
      </c>
      <c r="F1294" t="str">
        <f>"020"</f>
        <v>020</v>
      </c>
      <c r="G1294" t="str">
        <f>""</f>
        <v/>
      </c>
      <c r="H1294" t="s">
        <v>0</v>
      </c>
      <c r="I1294" t="s">
        <v>1637</v>
      </c>
      <c r="J1294" t="s">
        <v>4801</v>
      </c>
      <c r="K1294" t="str">
        <f t="shared" si="176"/>
        <v>11100</v>
      </c>
    </row>
    <row r="1295" spans="1:11" customFormat="1" x14ac:dyDescent="0.25">
      <c r="A1295" t="str">
        <f t="shared" si="177"/>
        <v>11</v>
      </c>
      <c r="B1295" t="s">
        <v>237</v>
      </c>
      <c r="C1295" t="str">
        <f t="shared" si="175"/>
        <v>031</v>
      </c>
      <c r="D1295" t="s">
        <v>268</v>
      </c>
      <c r="E1295" t="str">
        <f t="shared" si="174"/>
        <v>06</v>
      </c>
      <c r="F1295" t="str">
        <f>"021"</f>
        <v>021</v>
      </c>
      <c r="G1295" t="str">
        <f>""</f>
        <v/>
      </c>
      <c r="H1295" t="s">
        <v>3</v>
      </c>
      <c r="I1295" t="s">
        <v>1634</v>
      </c>
      <c r="J1295" t="s">
        <v>4798</v>
      </c>
      <c r="K1295" t="str">
        <f t="shared" si="176"/>
        <v>11100</v>
      </c>
    </row>
    <row r="1296" spans="1:11" customFormat="1" x14ac:dyDescent="0.25">
      <c r="A1296" t="str">
        <f t="shared" si="177"/>
        <v>11</v>
      </c>
      <c r="B1296" t="s">
        <v>237</v>
      </c>
      <c r="C1296" t="str">
        <f t="shared" si="175"/>
        <v>031</v>
      </c>
      <c r="D1296" t="s">
        <v>268</v>
      </c>
      <c r="E1296" t="str">
        <f t="shared" si="174"/>
        <v>06</v>
      </c>
      <c r="F1296" t="str">
        <f>"022"</f>
        <v>022</v>
      </c>
      <c r="G1296" t="str">
        <f>""</f>
        <v/>
      </c>
      <c r="H1296" t="s">
        <v>3</v>
      </c>
      <c r="I1296" t="s">
        <v>1008</v>
      </c>
      <c r="J1296" t="s">
        <v>4805</v>
      </c>
      <c r="K1296" t="str">
        <f t="shared" si="176"/>
        <v>11100</v>
      </c>
    </row>
    <row r="1297" spans="1:11" customFormat="1" x14ac:dyDescent="0.25">
      <c r="A1297" t="str">
        <f t="shared" si="177"/>
        <v>11</v>
      </c>
      <c r="B1297" t="s">
        <v>237</v>
      </c>
      <c r="C1297" t="str">
        <f t="shared" si="175"/>
        <v>031</v>
      </c>
      <c r="D1297" t="s">
        <v>268</v>
      </c>
      <c r="E1297" t="str">
        <f t="shared" si="174"/>
        <v>06</v>
      </c>
      <c r="F1297" t="str">
        <f>"023"</f>
        <v>023</v>
      </c>
      <c r="G1297" t="str">
        <f>""</f>
        <v/>
      </c>
      <c r="H1297" t="s">
        <v>3</v>
      </c>
      <c r="I1297" t="s">
        <v>1642</v>
      </c>
      <c r="J1297" t="s">
        <v>4807</v>
      </c>
      <c r="K1297" t="str">
        <f t="shared" si="176"/>
        <v>11100</v>
      </c>
    </row>
    <row r="1298" spans="1:11" customFormat="1" x14ac:dyDescent="0.25">
      <c r="A1298" t="str">
        <f t="shared" si="177"/>
        <v>11</v>
      </c>
      <c r="B1298" t="s">
        <v>237</v>
      </c>
      <c r="C1298" t="str">
        <f t="shared" si="175"/>
        <v>031</v>
      </c>
      <c r="D1298" t="s">
        <v>268</v>
      </c>
      <c r="E1298" t="str">
        <f t="shared" si="174"/>
        <v>06</v>
      </c>
      <c r="F1298" t="str">
        <f>"024"</f>
        <v>024</v>
      </c>
      <c r="G1298" t="str">
        <f>""</f>
        <v/>
      </c>
      <c r="H1298" t="s">
        <v>1</v>
      </c>
      <c r="I1298" t="s">
        <v>1644</v>
      </c>
      <c r="J1298" t="s">
        <v>4809</v>
      </c>
      <c r="K1298" t="str">
        <f t="shared" si="176"/>
        <v>11100</v>
      </c>
    </row>
    <row r="1299" spans="1:11" customFormat="1" x14ac:dyDescent="0.25">
      <c r="A1299" t="str">
        <f t="shared" si="177"/>
        <v>11</v>
      </c>
      <c r="B1299" t="s">
        <v>237</v>
      </c>
      <c r="C1299" t="str">
        <f t="shared" si="175"/>
        <v>031</v>
      </c>
      <c r="D1299" t="s">
        <v>268</v>
      </c>
      <c r="E1299" t="str">
        <f t="shared" si="174"/>
        <v>06</v>
      </c>
      <c r="F1299" t="str">
        <f>"024"</f>
        <v>024</v>
      </c>
      <c r="G1299" t="str">
        <f>""</f>
        <v/>
      </c>
      <c r="H1299" t="s">
        <v>0</v>
      </c>
      <c r="I1299" t="s">
        <v>1644</v>
      </c>
      <c r="J1299" t="s">
        <v>4809</v>
      </c>
      <c r="K1299" t="str">
        <f t="shared" si="176"/>
        <v>11100</v>
      </c>
    </row>
    <row r="1300" spans="1:11" customFormat="1" x14ac:dyDescent="0.25">
      <c r="A1300" t="str">
        <f t="shared" si="177"/>
        <v>11</v>
      </c>
      <c r="B1300" t="s">
        <v>237</v>
      </c>
      <c r="C1300" t="str">
        <f t="shared" si="175"/>
        <v>031</v>
      </c>
      <c r="D1300" t="s">
        <v>268</v>
      </c>
      <c r="E1300" t="str">
        <f t="shared" si="174"/>
        <v>06</v>
      </c>
      <c r="F1300" t="str">
        <f>"025"</f>
        <v>025</v>
      </c>
      <c r="G1300" t="str">
        <f>""</f>
        <v/>
      </c>
      <c r="H1300" t="s">
        <v>1</v>
      </c>
      <c r="I1300" t="s">
        <v>1643</v>
      </c>
      <c r="J1300" t="s">
        <v>4808</v>
      </c>
      <c r="K1300" t="str">
        <f t="shared" si="176"/>
        <v>11100</v>
      </c>
    </row>
    <row r="1301" spans="1:11" customFormat="1" x14ac:dyDescent="0.25">
      <c r="A1301" t="str">
        <f t="shared" si="177"/>
        <v>11</v>
      </c>
      <c r="B1301" t="s">
        <v>237</v>
      </c>
      <c r="C1301" t="str">
        <f t="shared" si="175"/>
        <v>031</v>
      </c>
      <c r="D1301" t="s">
        <v>268</v>
      </c>
      <c r="E1301" t="str">
        <f t="shared" si="174"/>
        <v>06</v>
      </c>
      <c r="F1301" t="str">
        <f>"025"</f>
        <v>025</v>
      </c>
      <c r="G1301" t="str">
        <f>""</f>
        <v/>
      </c>
      <c r="H1301" t="s">
        <v>0</v>
      </c>
      <c r="I1301" t="s">
        <v>1643</v>
      </c>
      <c r="J1301" t="s">
        <v>4808</v>
      </c>
      <c r="K1301" t="str">
        <f t="shared" si="176"/>
        <v>11100</v>
      </c>
    </row>
    <row r="1302" spans="1:11" customFormat="1" x14ac:dyDescent="0.25">
      <c r="A1302" t="str">
        <f t="shared" si="177"/>
        <v>11</v>
      </c>
      <c r="B1302" t="s">
        <v>237</v>
      </c>
      <c r="C1302" t="str">
        <f t="shared" si="175"/>
        <v>031</v>
      </c>
      <c r="D1302" t="s">
        <v>268</v>
      </c>
      <c r="E1302" t="str">
        <f t="shared" si="174"/>
        <v>06</v>
      </c>
      <c r="F1302" t="str">
        <f>"026"</f>
        <v>026</v>
      </c>
      <c r="G1302" t="str">
        <f>""</f>
        <v/>
      </c>
      <c r="H1302" t="s">
        <v>1</v>
      </c>
      <c r="I1302" t="s">
        <v>1645</v>
      </c>
      <c r="J1302" t="s">
        <v>4810</v>
      </c>
      <c r="K1302" t="str">
        <f t="shared" si="176"/>
        <v>11100</v>
      </c>
    </row>
    <row r="1303" spans="1:11" customFormat="1" x14ac:dyDescent="0.25">
      <c r="A1303" t="str">
        <f t="shared" si="177"/>
        <v>11</v>
      </c>
      <c r="B1303" t="s">
        <v>237</v>
      </c>
      <c r="C1303" t="str">
        <f t="shared" si="175"/>
        <v>031</v>
      </c>
      <c r="D1303" t="s">
        <v>268</v>
      </c>
      <c r="E1303" t="str">
        <f t="shared" si="174"/>
        <v>06</v>
      </c>
      <c r="F1303" t="str">
        <f>"026"</f>
        <v>026</v>
      </c>
      <c r="G1303" t="str">
        <f>""</f>
        <v/>
      </c>
      <c r="H1303" t="s">
        <v>0</v>
      </c>
      <c r="I1303" t="s">
        <v>1645</v>
      </c>
      <c r="J1303" t="s">
        <v>4810</v>
      </c>
      <c r="K1303" t="str">
        <f t="shared" si="176"/>
        <v>11100</v>
      </c>
    </row>
    <row r="1304" spans="1:11" customFormat="1" x14ac:dyDescent="0.25">
      <c r="A1304" t="str">
        <f t="shared" si="177"/>
        <v>11</v>
      </c>
      <c r="B1304" t="s">
        <v>237</v>
      </c>
      <c r="C1304" t="str">
        <f t="shared" si="175"/>
        <v>031</v>
      </c>
      <c r="D1304" t="s">
        <v>268</v>
      </c>
      <c r="E1304" t="str">
        <f t="shared" si="174"/>
        <v>06</v>
      </c>
      <c r="F1304" t="str">
        <f>"027"</f>
        <v>027</v>
      </c>
      <c r="G1304" t="str">
        <f>""</f>
        <v/>
      </c>
      <c r="H1304" t="s">
        <v>1</v>
      </c>
      <c r="I1304" t="s">
        <v>1643</v>
      </c>
      <c r="J1304" t="s">
        <v>4808</v>
      </c>
      <c r="K1304" t="str">
        <f t="shared" si="176"/>
        <v>11100</v>
      </c>
    </row>
    <row r="1305" spans="1:11" customFormat="1" x14ac:dyDescent="0.25">
      <c r="A1305" t="str">
        <f t="shared" si="177"/>
        <v>11</v>
      </c>
      <c r="B1305" t="s">
        <v>237</v>
      </c>
      <c r="C1305" t="str">
        <f t="shared" si="175"/>
        <v>031</v>
      </c>
      <c r="D1305" t="s">
        <v>268</v>
      </c>
      <c r="E1305" t="str">
        <f t="shared" si="174"/>
        <v>06</v>
      </c>
      <c r="F1305" t="str">
        <f>"027"</f>
        <v>027</v>
      </c>
      <c r="G1305" t="str">
        <f>""</f>
        <v/>
      </c>
      <c r="H1305" t="s">
        <v>0</v>
      </c>
      <c r="I1305" t="s">
        <v>1643</v>
      </c>
      <c r="J1305" t="s">
        <v>4808</v>
      </c>
      <c r="K1305" t="str">
        <f t="shared" si="176"/>
        <v>11100</v>
      </c>
    </row>
    <row r="1306" spans="1:11" customFormat="1" x14ac:dyDescent="0.25">
      <c r="A1306" t="str">
        <f t="shared" si="177"/>
        <v>11</v>
      </c>
      <c r="B1306" t="s">
        <v>237</v>
      </c>
      <c r="C1306" t="str">
        <f t="shared" si="175"/>
        <v>031</v>
      </c>
      <c r="D1306" t="s">
        <v>268</v>
      </c>
      <c r="E1306" t="str">
        <f t="shared" si="174"/>
        <v>06</v>
      </c>
      <c r="F1306" t="str">
        <f>"028"</f>
        <v>028</v>
      </c>
      <c r="G1306" t="str">
        <f>""</f>
        <v/>
      </c>
      <c r="H1306" t="s">
        <v>1</v>
      </c>
      <c r="I1306" t="s">
        <v>1008</v>
      </c>
      <c r="J1306" t="s">
        <v>4805</v>
      </c>
      <c r="K1306" t="str">
        <f t="shared" si="176"/>
        <v>11100</v>
      </c>
    </row>
    <row r="1307" spans="1:11" customFormat="1" x14ac:dyDescent="0.25">
      <c r="A1307" t="str">
        <f t="shared" si="177"/>
        <v>11</v>
      </c>
      <c r="B1307" t="s">
        <v>237</v>
      </c>
      <c r="C1307" t="str">
        <f t="shared" si="175"/>
        <v>031</v>
      </c>
      <c r="D1307" t="s">
        <v>268</v>
      </c>
      <c r="E1307" t="str">
        <f t="shared" si="174"/>
        <v>06</v>
      </c>
      <c r="F1307" t="str">
        <f>"028"</f>
        <v>028</v>
      </c>
      <c r="G1307" t="str">
        <f>""</f>
        <v/>
      </c>
      <c r="H1307" t="s">
        <v>0</v>
      </c>
      <c r="I1307" t="s">
        <v>1008</v>
      </c>
      <c r="J1307" t="s">
        <v>4805</v>
      </c>
      <c r="K1307" t="str">
        <f t="shared" si="176"/>
        <v>11100</v>
      </c>
    </row>
    <row r="1308" spans="1:11" customFormat="1" x14ac:dyDescent="0.25">
      <c r="A1308" t="str">
        <f t="shared" si="177"/>
        <v>11</v>
      </c>
      <c r="B1308" t="s">
        <v>237</v>
      </c>
      <c r="C1308" t="str">
        <f t="shared" si="175"/>
        <v>031</v>
      </c>
      <c r="D1308" t="s">
        <v>268</v>
      </c>
      <c r="E1308" t="str">
        <f t="shared" si="174"/>
        <v>06</v>
      </c>
      <c r="F1308" t="str">
        <f>"029"</f>
        <v>029</v>
      </c>
      <c r="G1308" t="str">
        <f>""</f>
        <v/>
      </c>
      <c r="H1308" t="s">
        <v>1</v>
      </c>
      <c r="I1308" t="s">
        <v>1642</v>
      </c>
      <c r="J1308" t="s">
        <v>4807</v>
      </c>
      <c r="K1308" t="str">
        <f t="shared" si="176"/>
        <v>11100</v>
      </c>
    </row>
    <row r="1309" spans="1:11" customFormat="1" x14ac:dyDescent="0.25">
      <c r="A1309" t="str">
        <f t="shared" si="177"/>
        <v>11</v>
      </c>
      <c r="B1309" t="s">
        <v>237</v>
      </c>
      <c r="C1309" t="str">
        <f t="shared" si="175"/>
        <v>031</v>
      </c>
      <c r="D1309" t="s">
        <v>268</v>
      </c>
      <c r="E1309" t="str">
        <f t="shared" si="174"/>
        <v>06</v>
      </c>
      <c r="F1309" t="str">
        <f>"029"</f>
        <v>029</v>
      </c>
      <c r="G1309" t="str">
        <f>""</f>
        <v/>
      </c>
      <c r="H1309" t="s">
        <v>0</v>
      </c>
      <c r="I1309" t="s">
        <v>1642</v>
      </c>
      <c r="J1309" t="s">
        <v>4807</v>
      </c>
      <c r="K1309" t="str">
        <f t="shared" si="176"/>
        <v>11100</v>
      </c>
    </row>
    <row r="1310" spans="1:11" customFormat="1" x14ac:dyDescent="0.25">
      <c r="A1310" t="str">
        <f t="shared" si="177"/>
        <v>11</v>
      </c>
      <c r="B1310" t="s">
        <v>237</v>
      </c>
      <c r="C1310" t="str">
        <f t="shared" si="175"/>
        <v>031</v>
      </c>
      <c r="D1310" t="s">
        <v>268</v>
      </c>
      <c r="E1310" t="str">
        <f t="shared" si="174"/>
        <v>06</v>
      </c>
      <c r="F1310" t="str">
        <f>"030"</f>
        <v>030</v>
      </c>
      <c r="G1310" t="str">
        <f>""</f>
        <v/>
      </c>
      <c r="H1310" t="s">
        <v>1</v>
      </c>
      <c r="I1310" t="s">
        <v>1645</v>
      </c>
      <c r="J1310" t="s">
        <v>4810</v>
      </c>
      <c r="K1310" t="str">
        <f t="shared" si="176"/>
        <v>11100</v>
      </c>
    </row>
    <row r="1311" spans="1:11" customFormat="1" x14ac:dyDescent="0.25">
      <c r="A1311" t="str">
        <f t="shared" si="177"/>
        <v>11</v>
      </c>
      <c r="B1311" t="s">
        <v>237</v>
      </c>
      <c r="C1311" t="str">
        <f t="shared" si="175"/>
        <v>031</v>
      </c>
      <c r="D1311" t="s">
        <v>268</v>
      </c>
      <c r="E1311" t="str">
        <f t="shared" si="174"/>
        <v>06</v>
      </c>
      <c r="F1311" t="str">
        <f>"030"</f>
        <v>030</v>
      </c>
      <c r="G1311" t="str">
        <f>""</f>
        <v/>
      </c>
      <c r="H1311" t="s">
        <v>0</v>
      </c>
      <c r="I1311" t="s">
        <v>1645</v>
      </c>
      <c r="J1311" t="s">
        <v>4810</v>
      </c>
      <c r="K1311" t="str">
        <f t="shared" si="176"/>
        <v>11100</v>
      </c>
    </row>
    <row r="1312" spans="1:11" customFormat="1" x14ac:dyDescent="0.25">
      <c r="A1312" t="str">
        <f t="shared" si="177"/>
        <v>11</v>
      </c>
      <c r="B1312" t="s">
        <v>237</v>
      </c>
      <c r="C1312" t="str">
        <f t="shared" si="175"/>
        <v>031</v>
      </c>
      <c r="D1312" t="s">
        <v>268</v>
      </c>
      <c r="E1312" t="str">
        <f t="shared" si="174"/>
        <v>06</v>
      </c>
      <c r="F1312" t="str">
        <f>"031"</f>
        <v>031</v>
      </c>
      <c r="G1312" t="str">
        <f>""</f>
        <v/>
      </c>
      <c r="H1312" t="s">
        <v>1</v>
      </c>
      <c r="I1312" t="s">
        <v>1644</v>
      </c>
      <c r="J1312" t="s">
        <v>4809</v>
      </c>
      <c r="K1312" t="str">
        <f t="shared" si="176"/>
        <v>11100</v>
      </c>
    </row>
    <row r="1313" spans="1:11" customFormat="1" x14ac:dyDescent="0.25">
      <c r="A1313" t="str">
        <f t="shared" si="177"/>
        <v>11</v>
      </c>
      <c r="B1313" t="s">
        <v>237</v>
      </c>
      <c r="C1313" t="str">
        <f t="shared" si="175"/>
        <v>031</v>
      </c>
      <c r="D1313" t="s">
        <v>268</v>
      </c>
      <c r="E1313" t="str">
        <f t="shared" si="174"/>
        <v>06</v>
      </c>
      <c r="F1313" t="str">
        <f>"031"</f>
        <v>031</v>
      </c>
      <c r="G1313" t="str">
        <f>""</f>
        <v/>
      </c>
      <c r="H1313" t="s">
        <v>0</v>
      </c>
      <c r="I1313" t="s">
        <v>1644</v>
      </c>
      <c r="J1313" t="s">
        <v>4809</v>
      </c>
      <c r="K1313" t="str">
        <f t="shared" si="176"/>
        <v>11100</v>
      </c>
    </row>
    <row r="1314" spans="1:11" customFormat="1" x14ac:dyDescent="0.25">
      <c r="A1314" t="str">
        <f t="shared" si="177"/>
        <v>11</v>
      </c>
      <c r="B1314" t="s">
        <v>237</v>
      </c>
      <c r="C1314" t="str">
        <f t="shared" si="175"/>
        <v>031</v>
      </c>
      <c r="D1314" t="s">
        <v>268</v>
      </c>
      <c r="E1314" t="str">
        <f t="shared" si="174"/>
        <v>06</v>
      </c>
      <c r="F1314" t="str">
        <f>"032"</f>
        <v>032</v>
      </c>
      <c r="G1314" t="str">
        <f>""</f>
        <v/>
      </c>
      <c r="H1314" t="s">
        <v>3</v>
      </c>
      <c r="I1314" t="s">
        <v>1638</v>
      </c>
      <c r="J1314" t="s">
        <v>4802</v>
      </c>
      <c r="K1314" t="str">
        <f t="shared" si="176"/>
        <v>11100</v>
      </c>
    </row>
    <row r="1315" spans="1:11" customFormat="1" x14ac:dyDescent="0.25">
      <c r="A1315" t="str">
        <f t="shared" si="177"/>
        <v>11</v>
      </c>
      <c r="B1315" t="s">
        <v>237</v>
      </c>
      <c r="C1315" t="str">
        <f t="shared" ref="C1315:C1378" si="178">"032"</f>
        <v>032</v>
      </c>
      <c r="D1315" t="s">
        <v>269</v>
      </c>
      <c r="E1315" t="str">
        <f t="shared" ref="E1315:E1349" si="179">"01"</f>
        <v>01</v>
      </c>
      <c r="F1315" t="str">
        <f>"001"</f>
        <v>001</v>
      </c>
      <c r="G1315" t="str">
        <f>""</f>
        <v/>
      </c>
      <c r="H1315" t="s">
        <v>1</v>
      </c>
      <c r="I1315" t="s">
        <v>1646</v>
      </c>
      <c r="J1315" t="s">
        <v>4811</v>
      </c>
      <c r="K1315" t="str">
        <f t="shared" ref="K1315:K1378" si="180">"11540"</f>
        <v>11540</v>
      </c>
    </row>
    <row r="1316" spans="1:11" customFormat="1" x14ac:dyDescent="0.25">
      <c r="A1316" t="str">
        <f t="shared" si="177"/>
        <v>11</v>
      </c>
      <c r="B1316" t="s">
        <v>237</v>
      </c>
      <c r="C1316" t="str">
        <f t="shared" si="178"/>
        <v>032</v>
      </c>
      <c r="D1316" t="s">
        <v>269</v>
      </c>
      <c r="E1316" t="str">
        <f t="shared" si="179"/>
        <v>01</v>
      </c>
      <c r="F1316" t="str">
        <f>"001"</f>
        <v>001</v>
      </c>
      <c r="G1316" t="str">
        <f>""</f>
        <v/>
      </c>
      <c r="H1316" t="s">
        <v>0</v>
      </c>
      <c r="I1316" t="s">
        <v>1646</v>
      </c>
      <c r="J1316" t="s">
        <v>4811</v>
      </c>
      <c r="K1316" t="str">
        <f t="shared" si="180"/>
        <v>11540</v>
      </c>
    </row>
    <row r="1317" spans="1:11" customFormat="1" x14ac:dyDescent="0.25">
      <c r="A1317" t="str">
        <f t="shared" si="177"/>
        <v>11</v>
      </c>
      <c r="B1317" t="s">
        <v>237</v>
      </c>
      <c r="C1317" t="str">
        <f t="shared" si="178"/>
        <v>032</v>
      </c>
      <c r="D1317" t="s">
        <v>269</v>
      </c>
      <c r="E1317" t="str">
        <f t="shared" si="179"/>
        <v>01</v>
      </c>
      <c r="F1317" t="str">
        <f>"002"</f>
        <v>002</v>
      </c>
      <c r="G1317" t="str">
        <f>""</f>
        <v/>
      </c>
      <c r="H1317" t="s">
        <v>1</v>
      </c>
      <c r="I1317" t="s">
        <v>1647</v>
      </c>
      <c r="J1317" t="s">
        <v>4812</v>
      </c>
      <c r="K1317" t="str">
        <f t="shared" si="180"/>
        <v>11540</v>
      </c>
    </row>
    <row r="1318" spans="1:11" customFormat="1" x14ac:dyDescent="0.25">
      <c r="A1318" t="str">
        <f t="shared" si="177"/>
        <v>11</v>
      </c>
      <c r="B1318" t="s">
        <v>237</v>
      </c>
      <c r="C1318" t="str">
        <f t="shared" si="178"/>
        <v>032</v>
      </c>
      <c r="D1318" t="s">
        <v>269</v>
      </c>
      <c r="E1318" t="str">
        <f t="shared" si="179"/>
        <v>01</v>
      </c>
      <c r="F1318" t="str">
        <f>"002"</f>
        <v>002</v>
      </c>
      <c r="G1318" t="str">
        <f>""</f>
        <v/>
      </c>
      <c r="H1318" t="s">
        <v>0</v>
      </c>
      <c r="I1318" t="s">
        <v>1647</v>
      </c>
      <c r="J1318" t="s">
        <v>4812</v>
      </c>
      <c r="K1318" t="str">
        <f t="shared" si="180"/>
        <v>11540</v>
      </c>
    </row>
    <row r="1319" spans="1:11" customFormat="1" x14ac:dyDescent="0.25">
      <c r="A1319" t="str">
        <f t="shared" si="177"/>
        <v>11</v>
      </c>
      <c r="B1319" t="s">
        <v>237</v>
      </c>
      <c r="C1319" t="str">
        <f t="shared" si="178"/>
        <v>032</v>
      </c>
      <c r="D1319" t="s">
        <v>269</v>
      </c>
      <c r="E1319" t="str">
        <f t="shared" si="179"/>
        <v>01</v>
      </c>
      <c r="F1319" t="str">
        <f>"003"</f>
        <v>003</v>
      </c>
      <c r="G1319" t="str">
        <f>""</f>
        <v/>
      </c>
      <c r="H1319" t="s">
        <v>1</v>
      </c>
      <c r="I1319" t="s">
        <v>1648</v>
      </c>
      <c r="J1319" t="s">
        <v>4813</v>
      </c>
      <c r="K1319" t="str">
        <f t="shared" si="180"/>
        <v>11540</v>
      </c>
    </row>
    <row r="1320" spans="1:11" customFormat="1" x14ac:dyDescent="0.25">
      <c r="A1320" t="str">
        <f t="shared" si="177"/>
        <v>11</v>
      </c>
      <c r="B1320" t="s">
        <v>237</v>
      </c>
      <c r="C1320" t="str">
        <f t="shared" si="178"/>
        <v>032</v>
      </c>
      <c r="D1320" t="s">
        <v>269</v>
      </c>
      <c r="E1320" t="str">
        <f t="shared" si="179"/>
        <v>01</v>
      </c>
      <c r="F1320" t="str">
        <f>"003"</f>
        <v>003</v>
      </c>
      <c r="G1320" t="str">
        <f>""</f>
        <v/>
      </c>
      <c r="H1320" t="s">
        <v>0</v>
      </c>
      <c r="I1320" t="s">
        <v>1648</v>
      </c>
      <c r="J1320" t="s">
        <v>4813</v>
      </c>
      <c r="K1320" t="str">
        <f t="shared" si="180"/>
        <v>11540</v>
      </c>
    </row>
    <row r="1321" spans="1:11" customFormat="1" x14ac:dyDescent="0.25">
      <c r="A1321" t="str">
        <f t="shared" si="177"/>
        <v>11</v>
      </c>
      <c r="B1321" t="s">
        <v>237</v>
      </c>
      <c r="C1321" t="str">
        <f t="shared" si="178"/>
        <v>032</v>
      </c>
      <c r="D1321" t="s">
        <v>269</v>
      </c>
      <c r="E1321" t="str">
        <f t="shared" si="179"/>
        <v>01</v>
      </c>
      <c r="F1321" t="str">
        <f>"004"</f>
        <v>004</v>
      </c>
      <c r="G1321" t="str">
        <f>""</f>
        <v/>
      </c>
      <c r="H1321" t="s">
        <v>1</v>
      </c>
      <c r="I1321" t="s">
        <v>1647</v>
      </c>
      <c r="J1321" t="s">
        <v>4812</v>
      </c>
      <c r="K1321" t="str">
        <f t="shared" si="180"/>
        <v>11540</v>
      </c>
    </row>
    <row r="1322" spans="1:11" customFormat="1" x14ac:dyDescent="0.25">
      <c r="A1322" t="str">
        <f t="shared" si="177"/>
        <v>11</v>
      </c>
      <c r="B1322" t="s">
        <v>237</v>
      </c>
      <c r="C1322" t="str">
        <f t="shared" si="178"/>
        <v>032</v>
      </c>
      <c r="D1322" t="s">
        <v>269</v>
      </c>
      <c r="E1322" t="str">
        <f t="shared" si="179"/>
        <v>01</v>
      </c>
      <c r="F1322" t="str">
        <f>"004"</f>
        <v>004</v>
      </c>
      <c r="G1322" t="str">
        <f>""</f>
        <v/>
      </c>
      <c r="H1322" t="s">
        <v>0</v>
      </c>
      <c r="I1322" t="s">
        <v>1647</v>
      </c>
      <c r="J1322" t="s">
        <v>4812</v>
      </c>
      <c r="K1322" t="str">
        <f t="shared" si="180"/>
        <v>11540</v>
      </c>
    </row>
    <row r="1323" spans="1:11" customFormat="1" x14ac:dyDescent="0.25">
      <c r="A1323" t="str">
        <f t="shared" si="177"/>
        <v>11</v>
      </c>
      <c r="B1323" t="s">
        <v>237</v>
      </c>
      <c r="C1323" t="str">
        <f t="shared" si="178"/>
        <v>032</v>
      </c>
      <c r="D1323" t="s">
        <v>269</v>
      </c>
      <c r="E1323" t="str">
        <f t="shared" si="179"/>
        <v>01</v>
      </c>
      <c r="F1323" t="str">
        <f>"006"</f>
        <v>006</v>
      </c>
      <c r="G1323" t="str">
        <f>""</f>
        <v/>
      </c>
      <c r="H1323" t="s">
        <v>1</v>
      </c>
      <c r="I1323" t="s">
        <v>1649</v>
      </c>
      <c r="J1323" t="s">
        <v>4814</v>
      </c>
      <c r="K1323" t="str">
        <f t="shared" si="180"/>
        <v>11540</v>
      </c>
    </row>
    <row r="1324" spans="1:11" customFormat="1" x14ac:dyDescent="0.25">
      <c r="A1324" t="str">
        <f t="shared" si="177"/>
        <v>11</v>
      </c>
      <c r="B1324" t="s">
        <v>237</v>
      </c>
      <c r="C1324" t="str">
        <f t="shared" si="178"/>
        <v>032</v>
      </c>
      <c r="D1324" t="s">
        <v>269</v>
      </c>
      <c r="E1324" t="str">
        <f t="shared" si="179"/>
        <v>01</v>
      </c>
      <c r="F1324" t="str">
        <f>"006"</f>
        <v>006</v>
      </c>
      <c r="G1324" t="str">
        <f>""</f>
        <v/>
      </c>
      <c r="H1324" t="s">
        <v>0</v>
      </c>
      <c r="I1324" t="s">
        <v>1649</v>
      </c>
      <c r="J1324" t="s">
        <v>4814</v>
      </c>
      <c r="K1324" t="str">
        <f t="shared" si="180"/>
        <v>11540</v>
      </c>
    </row>
    <row r="1325" spans="1:11" customFormat="1" x14ac:dyDescent="0.25">
      <c r="A1325" t="str">
        <f t="shared" si="177"/>
        <v>11</v>
      </c>
      <c r="B1325" t="s">
        <v>237</v>
      </c>
      <c r="C1325" t="str">
        <f t="shared" si="178"/>
        <v>032</v>
      </c>
      <c r="D1325" t="s">
        <v>269</v>
      </c>
      <c r="E1325" t="str">
        <f t="shared" si="179"/>
        <v>01</v>
      </c>
      <c r="F1325" t="str">
        <f>"007"</f>
        <v>007</v>
      </c>
      <c r="G1325" t="str">
        <f>""</f>
        <v/>
      </c>
      <c r="H1325" t="s">
        <v>1</v>
      </c>
      <c r="I1325" t="s">
        <v>1648</v>
      </c>
      <c r="J1325" t="s">
        <v>4813</v>
      </c>
      <c r="K1325" t="str">
        <f t="shared" si="180"/>
        <v>11540</v>
      </c>
    </row>
    <row r="1326" spans="1:11" customFormat="1" x14ac:dyDescent="0.25">
      <c r="A1326" t="str">
        <f t="shared" si="177"/>
        <v>11</v>
      </c>
      <c r="B1326" t="s">
        <v>237</v>
      </c>
      <c r="C1326" t="str">
        <f t="shared" si="178"/>
        <v>032</v>
      </c>
      <c r="D1326" t="s">
        <v>269</v>
      </c>
      <c r="E1326" t="str">
        <f t="shared" si="179"/>
        <v>01</v>
      </c>
      <c r="F1326" t="str">
        <f>"007"</f>
        <v>007</v>
      </c>
      <c r="G1326" t="str">
        <f>""</f>
        <v/>
      </c>
      <c r="H1326" t="s">
        <v>0</v>
      </c>
      <c r="I1326" t="s">
        <v>1648</v>
      </c>
      <c r="J1326" t="s">
        <v>4813</v>
      </c>
      <c r="K1326" t="str">
        <f t="shared" si="180"/>
        <v>11540</v>
      </c>
    </row>
    <row r="1327" spans="1:11" customFormat="1" x14ac:dyDescent="0.25">
      <c r="A1327" t="str">
        <f t="shared" si="177"/>
        <v>11</v>
      </c>
      <c r="B1327" t="s">
        <v>237</v>
      </c>
      <c r="C1327" t="str">
        <f t="shared" si="178"/>
        <v>032</v>
      </c>
      <c r="D1327" t="s">
        <v>269</v>
      </c>
      <c r="E1327" t="str">
        <f t="shared" si="179"/>
        <v>01</v>
      </c>
      <c r="F1327" t="str">
        <f>"008"</f>
        <v>008</v>
      </c>
      <c r="G1327" t="str">
        <f>""</f>
        <v/>
      </c>
      <c r="H1327" t="s">
        <v>1</v>
      </c>
      <c r="I1327" t="s">
        <v>1650</v>
      </c>
      <c r="J1327" t="s">
        <v>4815</v>
      </c>
      <c r="K1327" t="str">
        <f t="shared" si="180"/>
        <v>11540</v>
      </c>
    </row>
    <row r="1328" spans="1:11" customFormat="1" x14ac:dyDescent="0.25">
      <c r="A1328" t="str">
        <f t="shared" si="177"/>
        <v>11</v>
      </c>
      <c r="B1328" t="s">
        <v>237</v>
      </c>
      <c r="C1328" t="str">
        <f t="shared" si="178"/>
        <v>032</v>
      </c>
      <c r="D1328" t="s">
        <v>269</v>
      </c>
      <c r="E1328" t="str">
        <f t="shared" si="179"/>
        <v>01</v>
      </c>
      <c r="F1328" t="str">
        <f>"008"</f>
        <v>008</v>
      </c>
      <c r="G1328" t="str">
        <f>""</f>
        <v/>
      </c>
      <c r="H1328" t="s">
        <v>0</v>
      </c>
      <c r="I1328" t="s">
        <v>1650</v>
      </c>
      <c r="J1328" t="s">
        <v>4815</v>
      </c>
      <c r="K1328" t="str">
        <f t="shared" si="180"/>
        <v>11540</v>
      </c>
    </row>
    <row r="1329" spans="1:11" customFormat="1" x14ac:dyDescent="0.25">
      <c r="A1329" t="str">
        <f t="shared" si="177"/>
        <v>11</v>
      </c>
      <c r="B1329" t="s">
        <v>237</v>
      </c>
      <c r="C1329" t="str">
        <f t="shared" si="178"/>
        <v>032</v>
      </c>
      <c r="D1329" t="s">
        <v>269</v>
      </c>
      <c r="E1329" t="str">
        <f t="shared" si="179"/>
        <v>01</v>
      </c>
      <c r="F1329" t="str">
        <f>"009"</f>
        <v>009</v>
      </c>
      <c r="G1329" t="str">
        <f>""</f>
        <v/>
      </c>
      <c r="H1329" t="s">
        <v>1</v>
      </c>
      <c r="I1329" t="s">
        <v>1651</v>
      </c>
      <c r="J1329" t="s">
        <v>4816</v>
      </c>
      <c r="K1329" t="str">
        <f t="shared" si="180"/>
        <v>11540</v>
      </c>
    </row>
    <row r="1330" spans="1:11" customFormat="1" x14ac:dyDescent="0.25">
      <c r="A1330" t="str">
        <f t="shared" si="177"/>
        <v>11</v>
      </c>
      <c r="B1330" t="s">
        <v>237</v>
      </c>
      <c r="C1330" t="str">
        <f t="shared" si="178"/>
        <v>032</v>
      </c>
      <c r="D1330" t="s">
        <v>269</v>
      </c>
      <c r="E1330" t="str">
        <f t="shared" si="179"/>
        <v>01</v>
      </c>
      <c r="F1330" t="str">
        <f>"009"</f>
        <v>009</v>
      </c>
      <c r="G1330" t="str">
        <f>""</f>
        <v/>
      </c>
      <c r="H1330" t="s">
        <v>0</v>
      </c>
      <c r="I1330" t="s">
        <v>1651</v>
      </c>
      <c r="J1330" t="s">
        <v>4816</v>
      </c>
      <c r="K1330" t="str">
        <f t="shared" si="180"/>
        <v>11540</v>
      </c>
    </row>
    <row r="1331" spans="1:11" customFormat="1" x14ac:dyDescent="0.25">
      <c r="A1331" t="str">
        <f t="shared" si="177"/>
        <v>11</v>
      </c>
      <c r="B1331" t="s">
        <v>237</v>
      </c>
      <c r="C1331" t="str">
        <f t="shared" si="178"/>
        <v>032</v>
      </c>
      <c r="D1331" t="s">
        <v>269</v>
      </c>
      <c r="E1331" t="str">
        <f t="shared" si="179"/>
        <v>01</v>
      </c>
      <c r="F1331" t="str">
        <f>"010"</f>
        <v>010</v>
      </c>
      <c r="G1331" t="str">
        <f>""</f>
        <v/>
      </c>
      <c r="H1331" t="s">
        <v>1</v>
      </c>
      <c r="I1331" t="s">
        <v>1649</v>
      </c>
      <c r="J1331" t="s">
        <v>4814</v>
      </c>
      <c r="K1331" t="str">
        <f t="shared" si="180"/>
        <v>11540</v>
      </c>
    </row>
    <row r="1332" spans="1:11" customFormat="1" x14ac:dyDescent="0.25">
      <c r="A1332" t="str">
        <f t="shared" si="177"/>
        <v>11</v>
      </c>
      <c r="B1332" t="s">
        <v>237</v>
      </c>
      <c r="C1332" t="str">
        <f t="shared" si="178"/>
        <v>032</v>
      </c>
      <c r="D1332" t="s">
        <v>269</v>
      </c>
      <c r="E1332" t="str">
        <f t="shared" si="179"/>
        <v>01</v>
      </c>
      <c r="F1332" t="str">
        <f>"010"</f>
        <v>010</v>
      </c>
      <c r="G1332" t="str">
        <f>""</f>
        <v/>
      </c>
      <c r="H1332" t="s">
        <v>0</v>
      </c>
      <c r="I1332" t="s">
        <v>1649</v>
      </c>
      <c r="J1332" t="s">
        <v>4814</v>
      </c>
      <c r="K1332" t="str">
        <f t="shared" si="180"/>
        <v>11540</v>
      </c>
    </row>
    <row r="1333" spans="1:11" customFormat="1" x14ac:dyDescent="0.25">
      <c r="A1333" t="str">
        <f t="shared" si="177"/>
        <v>11</v>
      </c>
      <c r="B1333" t="s">
        <v>237</v>
      </c>
      <c r="C1333" t="str">
        <f t="shared" si="178"/>
        <v>032</v>
      </c>
      <c r="D1333" t="s">
        <v>269</v>
      </c>
      <c r="E1333" t="str">
        <f t="shared" si="179"/>
        <v>01</v>
      </c>
      <c r="F1333" t="str">
        <f>"012"</f>
        <v>012</v>
      </c>
      <c r="G1333" t="str">
        <f>""</f>
        <v/>
      </c>
      <c r="H1333" t="s">
        <v>3</v>
      </c>
      <c r="I1333" t="s">
        <v>1652</v>
      </c>
      <c r="J1333" t="s">
        <v>4817</v>
      </c>
      <c r="K1333" t="str">
        <f t="shared" si="180"/>
        <v>11540</v>
      </c>
    </row>
    <row r="1334" spans="1:11" customFormat="1" x14ac:dyDescent="0.25">
      <c r="A1334" t="str">
        <f t="shared" si="177"/>
        <v>11</v>
      </c>
      <c r="B1334" t="s">
        <v>237</v>
      </c>
      <c r="C1334" t="str">
        <f t="shared" si="178"/>
        <v>032</v>
      </c>
      <c r="D1334" t="s">
        <v>269</v>
      </c>
      <c r="E1334" t="str">
        <f t="shared" si="179"/>
        <v>01</v>
      </c>
      <c r="F1334" t="str">
        <f>"013"</f>
        <v>013</v>
      </c>
      <c r="G1334" t="str">
        <f>""</f>
        <v/>
      </c>
      <c r="H1334" t="s">
        <v>1</v>
      </c>
      <c r="I1334" t="s">
        <v>1653</v>
      </c>
      <c r="J1334" t="s">
        <v>4818</v>
      </c>
      <c r="K1334" t="str">
        <f t="shared" si="180"/>
        <v>11540</v>
      </c>
    </row>
    <row r="1335" spans="1:11" customFormat="1" x14ac:dyDescent="0.25">
      <c r="A1335" t="str">
        <f t="shared" si="177"/>
        <v>11</v>
      </c>
      <c r="B1335" t="s">
        <v>237</v>
      </c>
      <c r="C1335" t="str">
        <f t="shared" si="178"/>
        <v>032</v>
      </c>
      <c r="D1335" t="s">
        <v>269</v>
      </c>
      <c r="E1335" t="str">
        <f t="shared" si="179"/>
        <v>01</v>
      </c>
      <c r="F1335" t="str">
        <f>"013"</f>
        <v>013</v>
      </c>
      <c r="G1335" t="str">
        <f>""</f>
        <v/>
      </c>
      <c r="H1335" t="s">
        <v>0</v>
      </c>
      <c r="I1335" t="s">
        <v>1653</v>
      </c>
      <c r="J1335" t="s">
        <v>4818</v>
      </c>
      <c r="K1335" t="str">
        <f t="shared" si="180"/>
        <v>11540</v>
      </c>
    </row>
    <row r="1336" spans="1:11" customFormat="1" x14ac:dyDescent="0.25">
      <c r="A1336" t="str">
        <f t="shared" si="177"/>
        <v>11</v>
      </c>
      <c r="B1336" t="s">
        <v>237</v>
      </c>
      <c r="C1336" t="str">
        <f t="shared" si="178"/>
        <v>032</v>
      </c>
      <c r="D1336" t="s">
        <v>269</v>
      </c>
      <c r="E1336" t="str">
        <f t="shared" si="179"/>
        <v>01</v>
      </c>
      <c r="F1336" t="str">
        <f>"014"</f>
        <v>014</v>
      </c>
      <c r="G1336" t="str">
        <f>""</f>
        <v/>
      </c>
      <c r="H1336" t="s">
        <v>1</v>
      </c>
      <c r="I1336" t="s">
        <v>1651</v>
      </c>
      <c r="J1336" t="s">
        <v>4816</v>
      </c>
      <c r="K1336" t="str">
        <f t="shared" si="180"/>
        <v>11540</v>
      </c>
    </row>
    <row r="1337" spans="1:11" customFormat="1" x14ac:dyDescent="0.25">
      <c r="A1337" t="str">
        <f t="shared" si="177"/>
        <v>11</v>
      </c>
      <c r="B1337" t="s">
        <v>237</v>
      </c>
      <c r="C1337" t="str">
        <f t="shared" si="178"/>
        <v>032</v>
      </c>
      <c r="D1337" t="s">
        <v>269</v>
      </c>
      <c r="E1337" t="str">
        <f t="shared" si="179"/>
        <v>01</v>
      </c>
      <c r="F1337" t="str">
        <f>"014"</f>
        <v>014</v>
      </c>
      <c r="G1337" t="str">
        <f>""</f>
        <v/>
      </c>
      <c r="H1337" t="s">
        <v>0</v>
      </c>
      <c r="I1337" t="s">
        <v>1651</v>
      </c>
      <c r="J1337" t="s">
        <v>4816</v>
      </c>
      <c r="K1337" t="str">
        <f t="shared" si="180"/>
        <v>11540</v>
      </c>
    </row>
    <row r="1338" spans="1:11" customFormat="1" x14ac:dyDescent="0.25">
      <c r="A1338" t="str">
        <f t="shared" si="177"/>
        <v>11</v>
      </c>
      <c r="B1338" t="s">
        <v>237</v>
      </c>
      <c r="C1338" t="str">
        <f t="shared" si="178"/>
        <v>032</v>
      </c>
      <c r="D1338" t="s">
        <v>269</v>
      </c>
      <c r="E1338" t="str">
        <f t="shared" si="179"/>
        <v>01</v>
      </c>
      <c r="F1338" t="str">
        <f>"015"</f>
        <v>015</v>
      </c>
      <c r="G1338" t="str">
        <f>""</f>
        <v/>
      </c>
      <c r="H1338" t="s">
        <v>3</v>
      </c>
      <c r="I1338" t="s">
        <v>1652</v>
      </c>
      <c r="J1338" t="s">
        <v>4817</v>
      </c>
      <c r="K1338" t="str">
        <f t="shared" si="180"/>
        <v>11540</v>
      </c>
    </row>
    <row r="1339" spans="1:11" customFormat="1" x14ac:dyDescent="0.25">
      <c r="A1339" t="str">
        <f t="shared" si="177"/>
        <v>11</v>
      </c>
      <c r="B1339" t="s">
        <v>237</v>
      </c>
      <c r="C1339" t="str">
        <f t="shared" si="178"/>
        <v>032</v>
      </c>
      <c r="D1339" t="s">
        <v>269</v>
      </c>
      <c r="E1339" t="str">
        <f t="shared" si="179"/>
        <v>01</v>
      </c>
      <c r="F1339" t="str">
        <f>"016"</f>
        <v>016</v>
      </c>
      <c r="G1339" t="str">
        <f>""</f>
        <v/>
      </c>
      <c r="H1339" t="s">
        <v>1</v>
      </c>
      <c r="I1339" t="s">
        <v>1652</v>
      </c>
      <c r="J1339" t="s">
        <v>4817</v>
      </c>
      <c r="K1339" t="str">
        <f t="shared" si="180"/>
        <v>11540</v>
      </c>
    </row>
    <row r="1340" spans="1:11" customFormat="1" x14ac:dyDescent="0.25">
      <c r="A1340" t="str">
        <f t="shared" si="177"/>
        <v>11</v>
      </c>
      <c r="B1340" t="s">
        <v>237</v>
      </c>
      <c r="C1340" t="str">
        <f t="shared" si="178"/>
        <v>032</v>
      </c>
      <c r="D1340" t="s">
        <v>269</v>
      </c>
      <c r="E1340" t="str">
        <f t="shared" si="179"/>
        <v>01</v>
      </c>
      <c r="F1340" t="str">
        <f>"016"</f>
        <v>016</v>
      </c>
      <c r="G1340" t="str">
        <f>""</f>
        <v/>
      </c>
      <c r="H1340" t="s">
        <v>0</v>
      </c>
      <c r="I1340" t="s">
        <v>1652</v>
      </c>
      <c r="J1340" t="s">
        <v>4817</v>
      </c>
      <c r="K1340" t="str">
        <f t="shared" si="180"/>
        <v>11540</v>
      </c>
    </row>
    <row r="1341" spans="1:11" customFormat="1" x14ac:dyDescent="0.25">
      <c r="A1341" t="str">
        <f t="shared" si="177"/>
        <v>11</v>
      </c>
      <c r="B1341" t="s">
        <v>237</v>
      </c>
      <c r="C1341" t="str">
        <f t="shared" si="178"/>
        <v>032</v>
      </c>
      <c r="D1341" t="s">
        <v>269</v>
      </c>
      <c r="E1341" t="str">
        <f t="shared" si="179"/>
        <v>01</v>
      </c>
      <c r="F1341" t="str">
        <f>"017"</f>
        <v>017</v>
      </c>
      <c r="G1341" t="str">
        <f>""</f>
        <v/>
      </c>
      <c r="H1341" t="s">
        <v>1</v>
      </c>
      <c r="I1341" t="s">
        <v>1650</v>
      </c>
      <c r="J1341" t="s">
        <v>4815</v>
      </c>
      <c r="K1341" t="str">
        <f t="shared" si="180"/>
        <v>11540</v>
      </c>
    </row>
    <row r="1342" spans="1:11" customFormat="1" x14ac:dyDescent="0.25">
      <c r="A1342" t="str">
        <f t="shared" si="177"/>
        <v>11</v>
      </c>
      <c r="B1342" t="s">
        <v>237</v>
      </c>
      <c r="C1342" t="str">
        <f t="shared" si="178"/>
        <v>032</v>
      </c>
      <c r="D1342" t="s">
        <v>269</v>
      </c>
      <c r="E1342" t="str">
        <f t="shared" si="179"/>
        <v>01</v>
      </c>
      <c r="F1342" t="str">
        <f>"017"</f>
        <v>017</v>
      </c>
      <c r="G1342" t="str">
        <f>""</f>
        <v/>
      </c>
      <c r="H1342" t="s">
        <v>0</v>
      </c>
      <c r="I1342" t="s">
        <v>1650</v>
      </c>
      <c r="J1342" t="s">
        <v>4815</v>
      </c>
      <c r="K1342" t="str">
        <f t="shared" si="180"/>
        <v>11540</v>
      </c>
    </row>
    <row r="1343" spans="1:11" customFormat="1" x14ac:dyDescent="0.25">
      <c r="A1343" t="str">
        <f t="shared" si="177"/>
        <v>11</v>
      </c>
      <c r="B1343" t="s">
        <v>237</v>
      </c>
      <c r="C1343" t="str">
        <f t="shared" si="178"/>
        <v>032</v>
      </c>
      <c r="D1343" t="s">
        <v>269</v>
      </c>
      <c r="E1343" t="str">
        <f t="shared" si="179"/>
        <v>01</v>
      </c>
      <c r="F1343" t="str">
        <f>"018"</f>
        <v>018</v>
      </c>
      <c r="G1343" t="str">
        <f>""</f>
        <v/>
      </c>
      <c r="H1343" t="s">
        <v>1</v>
      </c>
      <c r="I1343" t="s">
        <v>1654</v>
      </c>
      <c r="J1343" t="s">
        <v>4819</v>
      </c>
      <c r="K1343" t="str">
        <f t="shared" si="180"/>
        <v>11540</v>
      </c>
    </row>
    <row r="1344" spans="1:11" customFormat="1" x14ac:dyDescent="0.25">
      <c r="A1344" t="str">
        <f t="shared" si="177"/>
        <v>11</v>
      </c>
      <c r="B1344" t="s">
        <v>237</v>
      </c>
      <c r="C1344" t="str">
        <f t="shared" si="178"/>
        <v>032</v>
      </c>
      <c r="D1344" t="s">
        <v>269</v>
      </c>
      <c r="E1344" t="str">
        <f t="shared" si="179"/>
        <v>01</v>
      </c>
      <c r="F1344" t="str">
        <f>"018"</f>
        <v>018</v>
      </c>
      <c r="G1344" t="str">
        <f>""</f>
        <v/>
      </c>
      <c r="H1344" t="s">
        <v>0</v>
      </c>
      <c r="I1344" t="s">
        <v>1654</v>
      </c>
      <c r="J1344" t="s">
        <v>4819</v>
      </c>
      <c r="K1344" t="str">
        <f t="shared" si="180"/>
        <v>11540</v>
      </c>
    </row>
    <row r="1345" spans="1:11" customFormat="1" x14ac:dyDescent="0.25">
      <c r="A1345" t="str">
        <f t="shared" si="177"/>
        <v>11</v>
      </c>
      <c r="B1345" t="s">
        <v>237</v>
      </c>
      <c r="C1345" t="str">
        <f t="shared" si="178"/>
        <v>032</v>
      </c>
      <c r="D1345" t="s">
        <v>269</v>
      </c>
      <c r="E1345" t="str">
        <f t="shared" si="179"/>
        <v>01</v>
      </c>
      <c r="F1345" t="str">
        <f>"019"</f>
        <v>019</v>
      </c>
      <c r="G1345" t="str">
        <f>""</f>
        <v/>
      </c>
      <c r="H1345" t="s">
        <v>3</v>
      </c>
      <c r="I1345" t="s">
        <v>1653</v>
      </c>
      <c r="J1345" t="s">
        <v>4818</v>
      </c>
      <c r="K1345" t="str">
        <f t="shared" si="180"/>
        <v>11540</v>
      </c>
    </row>
    <row r="1346" spans="1:11" customFormat="1" x14ac:dyDescent="0.25">
      <c r="A1346" t="str">
        <f t="shared" si="177"/>
        <v>11</v>
      </c>
      <c r="B1346" t="s">
        <v>237</v>
      </c>
      <c r="C1346" t="str">
        <f t="shared" si="178"/>
        <v>032</v>
      </c>
      <c r="D1346" t="s">
        <v>269</v>
      </c>
      <c r="E1346" t="str">
        <f t="shared" si="179"/>
        <v>01</v>
      </c>
      <c r="F1346" t="str">
        <f>"020"</f>
        <v>020</v>
      </c>
      <c r="G1346" t="str">
        <f>""</f>
        <v/>
      </c>
      <c r="H1346" t="s">
        <v>1</v>
      </c>
      <c r="I1346" t="s">
        <v>1648</v>
      </c>
      <c r="J1346" t="s">
        <v>4813</v>
      </c>
      <c r="K1346" t="str">
        <f t="shared" si="180"/>
        <v>11540</v>
      </c>
    </row>
    <row r="1347" spans="1:11" customFormat="1" x14ac:dyDescent="0.25">
      <c r="A1347" t="str">
        <f t="shared" ref="A1347:A1410" si="181">"11"</f>
        <v>11</v>
      </c>
      <c r="B1347" t="s">
        <v>237</v>
      </c>
      <c r="C1347" t="str">
        <f t="shared" si="178"/>
        <v>032</v>
      </c>
      <c r="D1347" t="s">
        <v>269</v>
      </c>
      <c r="E1347" t="str">
        <f t="shared" si="179"/>
        <v>01</v>
      </c>
      <c r="F1347" t="str">
        <f>"020"</f>
        <v>020</v>
      </c>
      <c r="G1347" t="str">
        <f>""</f>
        <v/>
      </c>
      <c r="H1347" t="s">
        <v>0</v>
      </c>
      <c r="I1347" t="s">
        <v>1648</v>
      </c>
      <c r="J1347" t="s">
        <v>4813</v>
      </c>
      <c r="K1347" t="str">
        <f t="shared" si="180"/>
        <v>11540</v>
      </c>
    </row>
    <row r="1348" spans="1:11" customFormat="1" x14ac:dyDescent="0.25">
      <c r="A1348" t="str">
        <f t="shared" si="181"/>
        <v>11</v>
      </c>
      <c r="B1348" t="s">
        <v>237</v>
      </c>
      <c r="C1348" t="str">
        <f t="shared" si="178"/>
        <v>032</v>
      </c>
      <c r="D1348" t="s">
        <v>269</v>
      </c>
      <c r="E1348" t="str">
        <f t="shared" si="179"/>
        <v>01</v>
      </c>
      <c r="F1348" t="str">
        <f>"021"</f>
        <v>021</v>
      </c>
      <c r="G1348" t="str">
        <f>""</f>
        <v/>
      </c>
      <c r="H1348" t="s">
        <v>1</v>
      </c>
      <c r="I1348" t="s">
        <v>1654</v>
      </c>
      <c r="J1348" t="s">
        <v>4819</v>
      </c>
      <c r="K1348" t="str">
        <f t="shared" si="180"/>
        <v>11540</v>
      </c>
    </row>
    <row r="1349" spans="1:11" customFormat="1" x14ac:dyDescent="0.25">
      <c r="A1349" t="str">
        <f t="shared" si="181"/>
        <v>11</v>
      </c>
      <c r="B1349" t="s">
        <v>237</v>
      </c>
      <c r="C1349" t="str">
        <f t="shared" si="178"/>
        <v>032</v>
      </c>
      <c r="D1349" t="s">
        <v>269</v>
      </c>
      <c r="E1349" t="str">
        <f t="shared" si="179"/>
        <v>01</v>
      </c>
      <c r="F1349" t="str">
        <f>"021"</f>
        <v>021</v>
      </c>
      <c r="G1349" t="str">
        <f>""</f>
        <v/>
      </c>
      <c r="H1349" t="s">
        <v>0</v>
      </c>
      <c r="I1349" t="s">
        <v>1654</v>
      </c>
      <c r="J1349" t="s">
        <v>4819</v>
      </c>
      <c r="K1349" t="str">
        <f t="shared" si="180"/>
        <v>11540</v>
      </c>
    </row>
    <row r="1350" spans="1:11" customFormat="1" x14ac:dyDescent="0.25">
      <c r="A1350" t="str">
        <f t="shared" si="181"/>
        <v>11</v>
      </c>
      <c r="B1350" t="s">
        <v>237</v>
      </c>
      <c r="C1350" t="str">
        <f t="shared" si="178"/>
        <v>032</v>
      </c>
      <c r="D1350" t="s">
        <v>269</v>
      </c>
      <c r="E1350" t="str">
        <f t="shared" ref="E1350:E1358" si="182">"02"</f>
        <v>02</v>
      </c>
      <c r="F1350" t="str">
        <f>"001"</f>
        <v>001</v>
      </c>
      <c r="G1350" t="str">
        <f>""</f>
        <v/>
      </c>
      <c r="H1350" t="s">
        <v>3</v>
      </c>
      <c r="I1350" t="s">
        <v>1655</v>
      </c>
      <c r="J1350" t="s">
        <v>4820</v>
      </c>
      <c r="K1350" t="str">
        <f t="shared" si="180"/>
        <v>11540</v>
      </c>
    </row>
    <row r="1351" spans="1:11" customFormat="1" x14ac:dyDescent="0.25">
      <c r="A1351" t="str">
        <f t="shared" si="181"/>
        <v>11</v>
      </c>
      <c r="B1351" t="s">
        <v>237</v>
      </c>
      <c r="C1351" t="str">
        <f t="shared" si="178"/>
        <v>032</v>
      </c>
      <c r="D1351" t="s">
        <v>269</v>
      </c>
      <c r="E1351" t="str">
        <f t="shared" si="182"/>
        <v>02</v>
      </c>
      <c r="F1351" t="str">
        <f>"002"</f>
        <v>002</v>
      </c>
      <c r="G1351" t="str">
        <f>""</f>
        <v/>
      </c>
      <c r="H1351" t="s">
        <v>1</v>
      </c>
      <c r="I1351" t="s">
        <v>1656</v>
      </c>
      <c r="J1351" t="s">
        <v>4821</v>
      </c>
      <c r="K1351" t="str">
        <f t="shared" si="180"/>
        <v>11540</v>
      </c>
    </row>
    <row r="1352" spans="1:11" customFormat="1" x14ac:dyDescent="0.25">
      <c r="A1352" t="str">
        <f t="shared" si="181"/>
        <v>11</v>
      </c>
      <c r="B1352" t="s">
        <v>237</v>
      </c>
      <c r="C1352" t="str">
        <f t="shared" si="178"/>
        <v>032</v>
      </c>
      <c r="D1352" t="s">
        <v>269</v>
      </c>
      <c r="E1352" t="str">
        <f t="shared" si="182"/>
        <v>02</v>
      </c>
      <c r="F1352" t="str">
        <f>"002"</f>
        <v>002</v>
      </c>
      <c r="G1352" t="str">
        <f>""</f>
        <v/>
      </c>
      <c r="H1352" t="s">
        <v>0</v>
      </c>
      <c r="I1352" t="s">
        <v>1656</v>
      </c>
      <c r="J1352" t="s">
        <v>4821</v>
      </c>
      <c r="K1352" t="str">
        <f t="shared" si="180"/>
        <v>11540</v>
      </c>
    </row>
    <row r="1353" spans="1:11" customFormat="1" x14ac:dyDescent="0.25">
      <c r="A1353" t="str">
        <f t="shared" si="181"/>
        <v>11</v>
      </c>
      <c r="B1353" t="s">
        <v>237</v>
      </c>
      <c r="C1353" t="str">
        <f t="shared" si="178"/>
        <v>032</v>
      </c>
      <c r="D1353" t="s">
        <v>269</v>
      </c>
      <c r="E1353" t="str">
        <f t="shared" si="182"/>
        <v>02</v>
      </c>
      <c r="F1353" t="str">
        <f>"003"</f>
        <v>003</v>
      </c>
      <c r="G1353" t="str">
        <f>""</f>
        <v/>
      </c>
      <c r="H1353" t="s">
        <v>1</v>
      </c>
      <c r="I1353" t="s">
        <v>1655</v>
      </c>
      <c r="J1353" t="s">
        <v>4820</v>
      </c>
      <c r="K1353" t="str">
        <f t="shared" si="180"/>
        <v>11540</v>
      </c>
    </row>
    <row r="1354" spans="1:11" customFormat="1" x14ac:dyDescent="0.25">
      <c r="A1354" t="str">
        <f t="shared" si="181"/>
        <v>11</v>
      </c>
      <c r="B1354" t="s">
        <v>237</v>
      </c>
      <c r="C1354" t="str">
        <f t="shared" si="178"/>
        <v>032</v>
      </c>
      <c r="D1354" t="s">
        <v>269</v>
      </c>
      <c r="E1354" t="str">
        <f t="shared" si="182"/>
        <v>02</v>
      </c>
      <c r="F1354" t="str">
        <f>"003"</f>
        <v>003</v>
      </c>
      <c r="G1354" t="str">
        <f>""</f>
        <v/>
      </c>
      <c r="H1354" t="s">
        <v>0</v>
      </c>
      <c r="I1354" t="s">
        <v>1655</v>
      </c>
      <c r="J1354" t="s">
        <v>4820</v>
      </c>
      <c r="K1354" t="str">
        <f t="shared" si="180"/>
        <v>11540</v>
      </c>
    </row>
    <row r="1355" spans="1:11" customFormat="1" x14ac:dyDescent="0.25">
      <c r="A1355" t="str">
        <f t="shared" si="181"/>
        <v>11</v>
      </c>
      <c r="B1355" t="s">
        <v>237</v>
      </c>
      <c r="C1355" t="str">
        <f t="shared" si="178"/>
        <v>032</v>
      </c>
      <c r="D1355" t="s">
        <v>269</v>
      </c>
      <c r="E1355" t="str">
        <f t="shared" si="182"/>
        <v>02</v>
      </c>
      <c r="F1355" t="str">
        <f>"004"</f>
        <v>004</v>
      </c>
      <c r="G1355" t="str">
        <f>""</f>
        <v/>
      </c>
      <c r="H1355" t="s">
        <v>1</v>
      </c>
      <c r="I1355" t="s">
        <v>1657</v>
      </c>
      <c r="J1355" t="s">
        <v>4822</v>
      </c>
      <c r="K1355" t="str">
        <f t="shared" si="180"/>
        <v>11540</v>
      </c>
    </row>
    <row r="1356" spans="1:11" customFormat="1" x14ac:dyDescent="0.25">
      <c r="A1356" t="str">
        <f t="shared" si="181"/>
        <v>11</v>
      </c>
      <c r="B1356" t="s">
        <v>237</v>
      </c>
      <c r="C1356" t="str">
        <f t="shared" si="178"/>
        <v>032</v>
      </c>
      <c r="D1356" t="s">
        <v>269</v>
      </c>
      <c r="E1356" t="str">
        <f t="shared" si="182"/>
        <v>02</v>
      </c>
      <c r="F1356" t="str">
        <f>"004"</f>
        <v>004</v>
      </c>
      <c r="G1356" t="str">
        <f>""</f>
        <v/>
      </c>
      <c r="H1356" t="s">
        <v>0</v>
      </c>
      <c r="I1356" t="s">
        <v>1657</v>
      </c>
      <c r="J1356" t="s">
        <v>4822</v>
      </c>
      <c r="K1356" t="str">
        <f t="shared" si="180"/>
        <v>11540</v>
      </c>
    </row>
    <row r="1357" spans="1:11" customFormat="1" x14ac:dyDescent="0.25">
      <c r="A1357" t="str">
        <f t="shared" si="181"/>
        <v>11</v>
      </c>
      <c r="B1357" t="s">
        <v>237</v>
      </c>
      <c r="C1357" t="str">
        <f t="shared" si="178"/>
        <v>032</v>
      </c>
      <c r="D1357" t="s">
        <v>269</v>
      </c>
      <c r="E1357" t="str">
        <f t="shared" si="182"/>
        <v>02</v>
      </c>
      <c r="F1357" t="str">
        <f>"005"</f>
        <v>005</v>
      </c>
      <c r="G1357" t="str">
        <f>""</f>
        <v/>
      </c>
      <c r="H1357" t="s">
        <v>1</v>
      </c>
      <c r="I1357" t="s">
        <v>1657</v>
      </c>
      <c r="J1357" t="s">
        <v>4822</v>
      </c>
      <c r="K1357" t="str">
        <f t="shared" si="180"/>
        <v>11540</v>
      </c>
    </row>
    <row r="1358" spans="1:11" customFormat="1" x14ac:dyDescent="0.25">
      <c r="A1358" t="str">
        <f t="shared" si="181"/>
        <v>11</v>
      </c>
      <c r="B1358" t="s">
        <v>237</v>
      </c>
      <c r="C1358" t="str">
        <f t="shared" si="178"/>
        <v>032</v>
      </c>
      <c r="D1358" t="s">
        <v>269</v>
      </c>
      <c r="E1358" t="str">
        <f t="shared" si="182"/>
        <v>02</v>
      </c>
      <c r="F1358" t="str">
        <f>"005"</f>
        <v>005</v>
      </c>
      <c r="G1358" t="str">
        <f>""</f>
        <v/>
      </c>
      <c r="H1358" t="s">
        <v>0</v>
      </c>
      <c r="I1358" t="s">
        <v>1657</v>
      </c>
      <c r="J1358" t="s">
        <v>4822</v>
      </c>
      <c r="K1358" t="str">
        <f t="shared" si="180"/>
        <v>11540</v>
      </c>
    </row>
    <row r="1359" spans="1:11" customFormat="1" x14ac:dyDescent="0.25">
      <c r="A1359" t="str">
        <f t="shared" si="181"/>
        <v>11</v>
      </c>
      <c r="B1359" t="s">
        <v>237</v>
      </c>
      <c r="C1359" t="str">
        <f t="shared" si="178"/>
        <v>032</v>
      </c>
      <c r="D1359" t="s">
        <v>269</v>
      </c>
      <c r="E1359" t="str">
        <f t="shared" ref="E1359:E1369" si="183">"03"</f>
        <v>03</v>
      </c>
      <c r="F1359" t="str">
        <f>"001"</f>
        <v>001</v>
      </c>
      <c r="G1359" t="str">
        <f>""</f>
        <v/>
      </c>
      <c r="H1359" t="s">
        <v>1</v>
      </c>
      <c r="I1359" t="s">
        <v>1658</v>
      </c>
      <c r="J1359" t="s">
        <v>4823</v>
      </c>
      <c r="K1359" t="str">
        <f t="shared" si="180"/>
        <v>11540</v>
      </c>
    </row>
    <row r="1360" spans="1:11" customFormat="1" x14ac:dyDescent="0.25">
      <c r="A1360" t="str">
        <f t="shared" si="181"/>
        <v>11</v>
      </c>
      <c r="B1360" t="s">
        <v>237</v>
      </c>
      <c r="C1360" t="str">
        <f t="shared" si="178"/>
        <v>032</v>
      </c>
      <c r="D1360" t="s">
        <v>269</v>
      </c>
      <c r="E1360" t="str">
        <f t="shared" si="183"/>
        <v>03</v>
      </c>
      <c r="F1360" t="str">
        <f>"001"</f>
        <v>001</v>
      </c>
      <c r="G1360" t="str">
        <f>""</f>
        <v/>
      </c>
      <c r="H1360" t="s">
        <v>0</v>
      </c>
      <c r="I1360" t="s">
        <v>1658</v>
      </c>
      <c r="J1360" t="s">
        <v>4823</v>
      </c>
      <c r="K1360" t="str">
        <f t="shared" si="180"/>
        <v>11540</v>
      </c>
    </row>
    <row r="1361" spans="1:11" customFormat="1" x14ac:dyDescent="0.25">
      <c r="A1361" t="str">
        <f t="shared" si="181"/>
        <v>11</v>
      </c>
      <c r="B1361" t="s">
        <v>237</v>
      </c>
      <c r="C1361" t="str">
        <f t="shared" si="178"/>
        <v>032</v>
      </c>
      <c r="D1361" t="s">
        <v>269</v>
      </c>
      <c r="E1361" t="str">
        <f t="shared" si="183"/>
        <v>03</v>
      </c>
      <c r="F1361" t="str">
        <f>"002"</f>
        <v>002</v>
      </c>
      <c r="G1361" t="str">
        <f>""</f>
        <v/>
      </c>
      <c r="H1361" t="s">
        <v>1</v>
      </c>
      <c r="I1361" t="s">
        <v>1659</v>
      </c>
      <c r="J1361" t="s">
        <v>4824</v>
      </c>
      <c r="K1361" t="str">
        <f t="shared" si="180"/>
        <v>11540</v>
      </c>
    </row>
    <row r="1362" spans="1:11" customFormat="1" x14ac:dyDescent="0.25">
      <c r="A1362" t="str">
        <f t="shared" si="181"/>
        <v>11</v>
      </c>
      <c r="B1362" t="s">
        <v>237</v>
      </c>
      <c r="C1362" t="str">
        <f t="shared" si="178"/>
        <v>032</v>
      </c>
      <c r="D1362" t="s">
        <v>269</v>
      </c>
      <c r="E1362" t="str">
        <f t="shared" si="183"/>
        <v>03</v>
      </c>
      <c r="F1362" t="str">
        <f>"002"</f>
        <v>002</v>
      </c>
      <c r="G1362" t="str">
        <f>""</f>
        <v/>
      </c>
      <c r="H1362" t="s">
        <v>0</v>
      </c>
      <c r="I1362" t="s">
        <v>1659</v>
      </c>
      <c r="J1362" t="s">
        <v>4824</v>
      </c>
      <c r="K1362" t="str">
        <f t="shared" si="180"/>
        <v>11540</v>
      </c>
    </row>
    <row r="1363" spans="1:11" customFormat="1" x14ac:dyDescent="0.25">
      <c r="A1363" t="str">
        <f t="shared" si="181"/>
        <v>11</v>
      </c>
      <c r="B1363" t="s">
        <v>237</v>
      </c>
      <c r="C1363" t="str">
        <f t="shared" si="178"/>
        <v>032</v>
      </c>
      <c r="D1363" t="s">
        <v>269</v>
      </c>
      <c r="E1363" t="str">
        <f t="shared" si="183"/>
        <v>03</v>
      </c>
      <c r="F1363" t="str">
        <f>"003"</f>
        <v>003</v>
      </c>
      <c r="G1363" t="str">
        <f>""</f>
        <v/>
      </c>
      <c r="H1363" t="s">
        <v>1</v>
      </c>
      <c r="I1363" t="s">
        <v>1655</v>
      </c>
      <c r="J1363" t="s">
        <v>4820</v>
      </c>
      <c r="K1363" t="str">
        <f t="shared" si="180"/>
        <v>11540</v>
      </c>
    </row>
    <row r="1364" spans="1:11" customFormat="1" x14ac:dyDescent="0.25">
      <c r="A1364" t="str">
        <f t="shared" si="181"/>
        <v>11</v>
      </c>
      <c r="B1364" t="s">
        <v>237</v>
      </c>
      <c r="C1364" t="str">
        <f t="shared" si="178"/>
        <v>032</v>
      </c>
      <c r="D1364" t="s">
        <v>269</v>
      </c>
      <c r="E1364" t="str">
        <f t="shared" si="183"/>
        <v>03</v>
      </c>
      <c r="F1364" t="str">
        <f>"003"</f>
        <v>003</v>
      </c>
      <c r="G1364" t="str">
        <f>""</f>
        <v/>
      </c>
      <c r="H1364" t="s">
        <v>0</v>
      </c>
      <c r="I1364" t="s">
        <v>1655</v>
      </c>
      <c r="J1364" t="s">
        <v>4820</v>
      </c>
      <c r="K1364" t="str">
        <f t="shared" si="180"/>
        <v>11540</v>
      </c>
    </row>
    <row r="1365" spans="1:11" customFormat="1" x14ac:dyDescent="0.25">
      <c r="A1365" t="str">
        <f t="shared" si="181"/>
        <v>11</v>
      </c>
      <c r="B1365" t="s">
        <v>237</v>
      </c>
      <c r="C1365" t="str">
        <f t="shared" si="178"/>
        <v>032</v>
      </c>
      <c r="D1365" t="s">
        <v>269</v>
      </c>
      <c r="E1365" t="str">
        <f t="shared" si="183"/>
        <v>03</v>
      </c>
      <c r="F1365" t="str">
        <f>"004"</f>
        <v>004</v>
      </c>
      <c r="G1365" t="str">
        <f>""</f>
        <v/>
      </c>
      <c r="H1365" t="s">
        <v>1</v>
      </c>
      <c r="I1365" t="s">
        <v>1656</v>
      </c>
      <c r="J1365" t="s">
        <v>4821</v>
      </c>
      <c r="K1365" t="str">
        <f t="shared" si="180"/>
        <v>11540</v>
      </c>
    </row>
    <row r="1366" spans="1:11" customFormat="1" x14ac:dyDescent="0.25">
      <c r="A1366" t="str">
        <f t="shared" si="181"/>
        <v>11</v>
      </c>
      <c r="B1366" t="s">
        <v>237</v>
      </c>
      <c r="C1366" t="str">
        <f t="shared" si="178"/>
        <v>032</v>
      </c>
      <c r="D1366" t="s">
        <v>269</v>
      </c>
      <c r="E1366" t="str">
        <f t="shared" si="183"/>
        <v>03</v>
      </c>
      <c r="F1366" t="str">
        <f>"004"</f>
        <v>004</v>
      </c>
      <c r="G1366" t="str">
        <f>""</f>
        <v/>
      </c>
      <c r="H1366" t="s">
        <v>0</v>
      </c>
      <c r="I1366" t="s">
        <v>1656</v>
      </c>
      <c r="J1366" t="s">
        <v>4821</v>
      </c>
      <c r="K1366" t="str">
        <f t="shared" si="180"/>
        <v>11540</v>
      </c>
    </row>
    <row r="1367" spans="1:11" customFormat="1" x14ac:dyDescent="0.25">
      <c r="A1367" t="str">
        <f t="shared" si="181"/>
        <v>11</v>
      </c>
      <c r="B1367" t="s">
        <v>237</v>
      </c>
      <c r="C1367" t="str">
        <f t="shared" si="178"/>
        <v>032</v>
      </c>
      <c r="D1367" t="s">
        <v>269</v>
      </c>
      <c r="E1367" t="str">
        <f t="shared" si="183"/>
        <v>03</v>
      </c>
      <c r="F1367" t="str">
        <f>"005"</f>
        <v>005</v>
      </c>
      <c r="G1367" t="str">
        <f>""</f>
        <v/>
      </c>
      <c r="H1367" t="s">
        <v>3</v>
      </c>
      <c r="I1367" t="s">
        <v>1659</v>
      </c>
      <c r="J1367" t="s">
        <v>4824</v>
      </c>
      <c r="K1367" t="str">
        <f t="shared" si="180"/>
        <v>11540</v>
      </c>
    </row>
    <row r="1368" spans="1:11" customFormat="1" x14ac:dyDescent="0.25">
      <c r="A1368" t="str">
        <f t="shared" si="181"/>
        <v>11</v>
      </c>
      <c r="B1368" t="s">
        <v>237</v>
      </c>
      <c r="C1368" t="str">
        <f t="shared" si="178"/>
        <v>032</v>
      </c>
      <c r="D1368" t="s">
        <v>269</v>
      </c>
      <c r="E1368" t="str">
        <f t="shared" si="183"/>
        <v>03</v>
      </c>
      <c r="F1368" t="str">
        <f>"006"</f>
        <v>006</v>
      </c>
      <c r="G1368" t="str">
        <f>""</f>
        <v/>
      </c>
      <c r="H1368" t="s">
        <v>1</v>
      </c>
      <c r="I1368" t="s">
        <v>1655</v>
      </c>
      <c r="J1368" t="s">
        <v>4820</v>
      </c>
      <c r="K1368" t="str">
        <f t="shared" si="180"/>
        <v>11540</v>
      </c>
    </row>
    <row r="1369" spans="1:11" customFormat="1" x14ac:dyDescent="0.25">
      <c r="A1369" t="str">
        <f t="shared" si="181"/>
        <v>11</v>
      </c>
      <c r="B1369" t="s">
        <v>237</v>
      </c>
      <c r="C1369" t="str">
        <f t="shared" si="178"/>
        <v>032</v>
      </c>
      <c r="D1369" t="s">
        <v>269</v>
      </c>
      <c r="E1369" t="str">
        <f t="shared" si="183"/>
        <v>03</v>
      </c>
      <c r="F1369" t="str">
        <f>"006"</f>
        <v>006</v>
      </c>
      <c r="G1369" t="str">
        <f>""</f>
        <v/>
      </c>
      <c r="H1369" t="s">
        <v>0</v>
      </c>
      <c r="I1369" t="s">
        <v>1655</v>
      </c>
      <c r="J1369" t="s">
        <v>4820</v>
      </c>
      <c r="K1369" t="str">
        <f t="shared" si="180"/>
        <v>11540</v>
      </c>
    </row>
    <row r="1370" spans="1:11" customFormat="1" x14ac:dyDescent="0.25">
      <c r="A1370" t="str">
        <f t="shared" si="181"/>
        <v>11</v>
      </c>
      <c r="B1370" t="s">
        <v>237</v>
      </c>
      <c r="C1370" t="str">
        <f t="shared" si="178"/>
        <v>032</v>
      </c>
      <c r="D1370" t="s">
        <v>269</v>
      </c>
      <c r="E1370" t="str">
        <f>"04"</f>
        <v>04</v>
      </c>
      <c r="F1370" t="str">
        <f>"001"</f>
        <v>001</v>
      </c>
      <c r="G1370" t="str">
        <f>""</f>
        <v/>
      </c>
      <c r="H1370" t="s">
        <v>1</v>
      </c>
      <c r="I1370" t="s">
        <v>1658</v>
      </c>
      <c r="J1370" t="s">
        <v>4823</v>
      </c>
      <c r="K1370" t="str">
        <f t="shared" si="180"/>
        <v>11540</v>
      </c>
    </row>
    <row r="1371" spans="1:11" customFormat="1" x14ac:dyDescent="0.25">
      <c r="A1371" t="str">
        <f t="shared" si="181"/>
        <v>11</v>
      </c>
      <c r="B1371" t="s">
        <v>237</v>
      </c>
      <c r="C1371" t="str">
        <f t="shared" si="178"/>
        <v>032</v>
      </c>
      <c r="D1371" t="s">
        <v>269</v>
      </c>
      <c r="E1371" t="str">
        <f>"04"</f>
        <v>04</v>
      </c>
      <c r="F1371" t="str">
        <f>"001"</f>
        <v>001</v>
      </c>
      <c r="G1371" t="str">
        <f>""</f>
        <v/>
      </c>
      <c r="H1371" t="s">
        <v>0</v>
      </c>
      <c r="I1371" t="s">
        <v>1658</v>
      </c>
      <c r="J1371" t="s">
        <v>4823</v>
      </c>
      <c r="K1371" t="str">
        <f t="shared" si="180"/>
        <v>11540</v>
      </c>
    </row>
    <row r="1372" spans="1:11" customFormat="1" x14ac:dyDescent="0.25">
      <c r="A1372" t="str">
        <f t="shared" si="181"/>
        <v>11</v>
      </c>
      <c r="B1372" t="s">
        <v>237</v>
      </c>
      <c r="C1372" t="str">
        <f t="shared" si="178"/>
        <v>032</v>
      </c>
      <c r="D1372" t="s">
        <v>269</v>
      </c>
      <c r="E1372" t="str">
        <f>"04"</f>
        <v>04</v>
      </c>
      <c r="F1372" t="str">
        <f>"002"</f>
        <v>002</v>
      </c>
      <c r="G1372" t="str">
        <f>""</f>
        <v/>
      </c>
      <c r="H1372" t="s">
        <v>1</v>
      </c>
      <c r="I1372" t="s">
        <v>1646</v>
      </c>
      <c r="J1372" t="s">
        <v>4811</v>
      </c>
      <c r="K1372" t="str">
        <f t="shared" si="180"/>
        <v>11540</v>
      </c>
    </row>
    <row r="1373" spans="1:11" customFormat="1" x14ac:dyDescent="0.25">
      <c r="A1373" t="str">
        <f t="shared" si="181"/>
        <v>11</v>
      </c>
      <c r="B1373" t="s">
        <v>237</v>
      </c>
      <c r="C1373" t="str">
        <f t="shared" si="178"/>
        <v>032</v>
      </c>
      <c r="D1373" t="s">
        <v>269</v>
      </c>
      <c r="E1373" t="str">
        <f>"04"</f>
        <v>04</v>
      </c>
      <c r="F1373" t="str">
        <f>"002"</f>
        <v>002</v>
      </c>
      <c r="G1373" t="str">
        <f>""</f>
        <v/>
      </c>
      <c r="H1373" t="s">
        <v>0</v>
      </c>
      <c r="I1373" t="s">
        <v>1646</v>
      </c>
      <c r="J1373" t="s">
        <v>4811</v>
      </c>
      <c r="K1373" t="str">
        <f t="shared" si="180"/>
        <v>11540</v>
      </c>
    </row>
    <row r="1374" spans="1:11" customFormat="1" x14ac:dyDescent="0.25">
      <c r="A1374" t="str">
        <f t="shared" si="181"/>
        <v>11</v>
      </c>
      <c r="B1374" t="s">
        <v>237</v>
      </c>
      <c r="C1374" t="str">
        <f t="shared" si="178"/>
        <v>032</v>
      </c>
      <c r="D1374" t="s">
        <v>269</v>
      </c>
      <c r="E1374" t="str">
        <f t="shared" ref="E1374:E1397" si="184">"05"</f>
        <v>05</v>
      </c>
      <c r="F1374" t="str">
        <f>"001"</f>
        <v>001</v>
      </c>
      <c r="G1374" t="str">
        <f>""</f>
        <v/>
      </c>
      <c r="H1374" t="s">
        <v>1</v>
      </c>
      <c r="I1374" t="s">
        <v>1659</v>
      </c>
      <c r="J1374" t="s">
        <v>4824</v>
      </c>
      <c r="K1374" t="str">
        <f t="shared" si="180"/>
        <v>11540</v>
      </c>
    </row>
    <row r="1375" spans="1:11" customFormat="1" x14ac:dyDescent="0.25">
      <c r="A1375" t="str">
        <f t="shared" si="181"/>
        <v>11</v>
      </c>
      <c r="B1375" t="s">
        <v>237</v>
      </c>
      <c r="C1375" t="str">
        <f t="shared" si="178"/>
        <v>032</v>
      </c>
      <c r="D1375" t="s">
        <v>269</v>
      </c>
      <c r="E1375" t="str">
        <f t="shared" si="184"/>
        <v>05</v>
      </c>
      <c r="F1375" t="str">
        <f>"001"</f>
        <v>001</v>
      </c>
      <c r="G1375" t="str">
        <f>""</f>
        <v/>
      </c>
      <c r="H1375" t="s">
        <v>0</v>
      </c>
      <c r="I1375" t="s">
        <v>1659</v>
      </c>
      <c r="J1375" t="s">
        <v>4824</v>
      </c>
      <c r="K1375" t="str">
        <f t="shared" si="180"/>
        <v>11540</v>
      </c>
    </row>
    <row r="1376" spans="1:11" customFormat="1" x14ac:dyDescent="0.25">
      <c r="A1376" t="str">
        <f t="shared" si="181"/>
        <v>11</v>
      </c>
      <c r="B1376" t="s">
        <v>237</v>
      </c>
      <c r="C1376" t="str">
        <f t="shared" si="178"/>
        <v>032</v>
      </c>
      <c r="D1376" t="s">
        <v>269</v>
      </c>
      <c r="E1376" t="str">
        <f t="shared" si="184"/>
        <v>05</v>
      </c>
      <c r="F1376" t="str">
        <f>"002"</f>
        <v>002</v>
      </c>
      <c r="G1376" t="str">
        <f>""</f>
        <v/>
      </c>
      <c r="H1376" t="s">
        <v>3</v>
      </c>
      <c r="I1376" t="s">
        <v>1660</v>
      </c>
      <c r="J1376" t="s">
        <v>4825</v>
      </c>
      <c r="K1376" t="str">
        <f t="shared" si="180"/>
        <v>11540</v>
      </c>
    </row>
    <row r="1377" spans="1:11" customFormat="1" x14ac:dyDescent="0.25">
      <c r="A1377" t="str">
        <f t="shared" si="181"/>
        <v>11</v>
      </c>
      <c r="B1377" t="s">
        <v>237</v>
      </c>
      <c r="C1377" t="str">
        <f t="shared" si="178"/>
        <v>032</v>
      </c>
      <c r="D1377" t="s">
        <v>269</v>
      </c>
      <c r="E1377" t="str">
        <f t="shared" si="184"/>
        <v>05</v>
      </c>
      <c r="F1377" t="str">
        <f>"004"</f>
        <v>004</v>
      </c>
      <c r="G1377" t="str">
        <f>""</f>
        <v/>
      </c>
      <c r="H1377" t="s">
        <v>3</v>
      </c>
      <c r="I1377" t="s">
        <v>1661</v>
      </c>
      <c r="J1377" t="s">
        <v>4826</v>
      </c>
      <c r="K1377" t="str">
        <f t="shared" si="180"/>
        <v>11540</v>
      </c>
    </row>
    <row r="1378" spans="1:11" customFormat="1" x14ac:dyDescent="0.25">
      <c r="A1378" t="str">
        <f t="shared" si="181"/>
        <v>11</v>
      </c>
      <c r="B1378" t="s">
        <v>237</v>
      </c>
      <c r="C1378" t="str">
        <f t="shared" si="178"/>
        <v>032</v>
      </c>
      <c r="D1378" t="s">
        <v>269</v>
      </c>
      <c r="E1378" t="str">
        <f t="shared" si="184"/>
        <v>05</v>
      </c>
      <c r="F1378" t="str">
        <f>"005"</f>
        <v>005</v>
      </c>
      <c r="G1378" t="str">
        <f>""</f>
        <v/>
      </c>
      <c r="H1378" t="s">
        <v>3</v>
      </c>
      <c r="I1378" t="s">
        <v>1662</v>
      </c>
      <c r="J1378" t="s">
        <v>4827</v>
      </c>
      <c r="K1378" t="str">
        <f t="shared" si="180"/>
        <v>11540</v>
      </c>
    </row>
    <row r="1379" spans="1:11" customFormat="1" x14ac:dyDescent="0.25">
      <c r="A1379" t="str">
        <f t="shared" si="181"/>
        <v>11</v>
      </c>
      <c r="B1379" t="s">
        <v>237</v>
      </c>
      <c r="C1379" t="str">
        <f t="shared" ref="C1379:C1397" si="185">"032"</f>
        <v>032</v>
      </c>
      <c r="D1379" t="s">
        <v>269</v>
      </c>
      <c r="E1379" t="str">
        <f t="shared" si="184"/>
        <v>05</v>
      </c>
      <c r="F1379" t="str">
        <f>"007"</f>
        <v>007</v>
      </c>
      <c r="G1379" t="str">
        <f>""</f>
        <v/>
      </c>
      <c r="H1379" t="s">
        <v>1</v>
      </c>
      <c r="I1379" t="s">
        <v>1660</v>
      </c>
      <c r="J1379" t="s">
        <v>4825</v>
      </c>
      <c r="K1379" t="str">
        <f t="shared" ref="K1379:K1397" si="186">"11540"</f>
        <v>11540</v>
      </c>
    </row>
    <row r="1380" spans="1:11" customFormat="1" x14ac:dyDescent="0.25">
      <c r="A1380" t="str">
        <f t="shared" si="181"/>
        <v>11</v>
      </c>
      <c r="B1380" t="s">
        <v>237</v>
      </c>
      <c r="C1380" t="str">
        <f t="shared" si="185"/>
        <v>032</v>
      </c>
      <c r="D1380" t="s">
        <v>269</v>
      </c>
      <c r="E1380" t="str">
        <f t="shared" si="184"/>
        <v>05</v>
      </c>
      <c r="F1380" t="str">
        <f>"007"</f>
        <v>007</v>
      </c>
      <c r="G1380" t="str">
        <f>""</f>
        <v/>
      </c>
      <c r="H1380" t="s">
        <v>0</v>
      </c>
      <c r="I1380" t="s">
        <v>1660</v>
      </c>
      <c r="J1380" t="s">
        <v>4825</v>
      </c>
      <c r="K1380" t="str">
        <f t="shared" si="186"/>
        <v>11540</v>
      </c>
    </row>
    <row r="1381" spans="1:11" customFormat="1" x14ac:dyDescent="0.25">
      <c r="A1381" t="str">
        <f t="shared" si="181"/>
        <v>11</v>
      </c>
      <c r="B1381" t="s">
        <v>237</v>
      </c>
      <c r="C1381" t="str">
        <f t="shared" si="185"/>
        <v>032</v>
      </c>
      <c r="D1381" t="s">
        <v>269</v>
      </c>
      <c r="E1381" t="str">
        <f t="shared" si="184"/>
        <v>05</v>
      </c>
      <c r="F1381" t="str">
        <f>"008"</f>
        <v>008</v>
      </c>
      <c r="G1381" t="str">
        <f>""</f>
        <v/>
      </c>
      <c r="H1381" t="s">
        <v>1</v>
      </c>
      <c r="I1381" t="s">
        <v>1663</v>
      </c>
      <c r="J1381" t="s">
        <v>4828</v>
      </c>
      <c r="K1381" t="str">
        <f t="shared" si="186"/>
        <v>11540</v>
      </c>
    </row>
    <row r="1382" spans="1:11" customFormat="1" x14ac:dyDescent="0.25">
      <c r="A1382" t="str">
        <f t="shared" si="181"/>
        <v>11</v>
      </c>
      <c r="B1382" t="s">
        <v>237</v>
      </c>
      <c r="C1382" t="str">
        <f t="shared" si="185"/>
        <v>032</v>
      </c>
      <c r="D1382" t="s">
        <v>269</v>
      </c>
      <c r="E1382" t="str">
        <f t="shared" si="184"/>
        <v>05</v>
      </c>
      <c r="F1382" t="str">
        <f>"008"</f>
        <v>008</v>
      </c>
      <c r="G1382" t="str">
        <f>""</f>
        <v/>
      </c>
      <c r="H1382" t="s">
        <v>0</v>
      </c>
      <c r="I1382" t="s">
        <v>1663</v>
      </c>
      <c r="J1382" t="s">
        <v>4828</v>
      </c>
      <c r="K1382" t="str">
        <f t="shared" si="186"/>
        <v>11540</v>
      </c>
    </row>
    <row r="1383" spans="1:11" customFormat="1" x14ac:dyDescent="0.25">
      <c r="A1383" t="str">
        <f t="shared" si="181"/>
        <v>11</v>
      </c>
      <c r="B1383" t="s">
        <v>237</v>
      </c>
      <c r="C1383" t="str">
        <f t="shared" si="185"/>
        <v>032</v>
      </c>
      <c r="D1383" t="s">
        <v>269</v>
      </c>
      <c r="E1383" t="str">
        <f t="shared" si="184"/>
        <v>05</v>
      </c>
      <c r="F1383" t="str">
        <f>"009"</f>
        <v>009</v>
      </c>
      <c r="G1383" t="str">
        <f>""</f>
        <v/>
      </c>
      <c r="H1383" t="s">
        <v>1</v>
      </c>
      <c r="I1383" t="s">
        <v>1664</v>
      </c>
      <c r="J1383" t="s">
        <v>4829</v>
      </c>
      <c r="K1383" t="str">
        <f t="shared" si="186"/>
        <v>11540</v>
      </c>
    </row>
    <row r="1384" spans="1:11" customFormat="1" x14ac:dyDescent="0.25">
      <c r="A1384" t="str">
        <f t="shared" si="181"/>
        <v>11</v>
      </c>
      <c r="B1384" t="s">
        <v>237</v>
      </c>
      <c r="C1384" t="str">
        <f t="shared" si="185"/>
        <v>032</v>
      </c>
      <c r="D1384" t="s">
        <v>269</v>
      </c>
      <c r="E1384" t="str">
        <f t="shared" si="184"/>
        <v>05</v>
      </c>
      <c r="F1384" t="str">
        <f>"009"</f>
        <v>009</v>
      </c>
      <c r="G1384" t="str">
        <f>""</f>
        <v/>
      </c>
      <c r="H1384" t="s">
        <v>0</v>
      </c>
      <c r="I1384" t="s">
        <v>1664</v>
      </c>
      <c r="J1384" t="s">
        <v>4829</v>
      </c>
      <c r="K1384" t="str">
        <f t="shared" si="186"/>
        <v>11540</v>
      </c>
    </row>
    <row r="1385" spans="1:11" customFormat="1" x14ac:dyDescent="0.25">
      <c r="A1385" t="str">
        <f t="shared" si="181"/>
        <v>11</v>
      </c>
      <c r="B1385" t="s">
        <v>237</v>
      </c>
      <c r="C1385" t="str">
        <f t="shared" si="185"/>
        <v>032</v>
      </c>
      <c r="D1385" t="s">
        <v>269</v>
      </c>
      <c r="E1385" t="str">
        <f t="shared" si="184"/>
        <v>05</v>
      </c>
      <c r="F1385" t="str">
        <f>"010"</f>
        <v>010</v>
      </c>
      <c r="G1385" t="str">
        <f>""</f>
        <v/>
      </c>
      <c r="H1385" t="s">
        <v>1</v>
      </c>
      <c r="I1385" t="s">
        <v>1663</v>
      </c>
      <c r="J1385" t="s">
        <v>4828</v>
      </c>
      <c r="K1385" t="str">
        <f t="shared" si="186"/>
        <v>11540</v>
      </c>
    </row>
    <row r="1386" spans="1:11" customFormat="1" x14ac:dyDescent="0.25">
      <c r="A1386" t="str">
        <f t="shared" si="181"/>
        <v>11</v>
      </c>
      <c r="B1386" t="s">
        <v>237</v>
      </c>
      <c r="C1386" t="str">
        <f t="shared" si="185"/>
        <v>032</v>
      </c>
      <c r="D1386" t="s">
        <v>269</v>
      </c>
      <c r="E1386" t="str">
        <f t="shared" si="184"/>
        <v>05</v>
      </c>
      <c r="F1386" t="str">
        <f>"010"</f>
        <v>010</v>
      </c>
      <c r="G1386" t="str">
        <f>""</f>
        <v/>
      </c>
      <c r="H1386" t="s">
        <v>0</v>
      </c>
      <c r="I1386" t="s">
        <v>1663</v>
      </c>
      <c r="J1386" t="s">
        <v>4828</v>
      </c>
      <c r="K1386" t="str">
        <f t="shared" si="186"/>
        <v>11540</v>
      </c>
    </row>
    <row r="1387" spans="1:11" customFormat="1" x14ac:dyDescent="0.25">
      <c r="A1387" t="str">
        <f t="shared" si="181"/>
        <v>11</v>
      </c>
      <c r="B1387" t="s">
        <v>237</v>
      </c>
      <c r="C1387" t="str">
        <f t="shared" si="185"/>
        <v>032</v>
      </c>
      <c r="D1387" t="s">
        <v>269</v>
      </c>
      <c r="E1387" t="str">
        <f t="shared" si="184"/>
        <v>05</v>
      </c>
      <c r="F1387" t="str">
        <f>"011"</f>
        <v>011</v>
      </c>
      <c r="G1387" t="str">
        <f>""</f>
        <v/>
      </c>
      <c r="H1387" t="s">
        <v>1</v>
      </c>
      <c r="I1387" t="s">
        <v>1662</v>
      </c>
      <c r="J1387" t="s">
        <v>4827</v>
      </c>
      <c r="K1387" t="str">
        <f t="shared" si="186"/>
        <v>11540</v>
      </c>
    </row>
    <row r="1388" spans="1:11" customFormat="1" x14ac:dyDescent="0.25">
      <c r="A1388" t="str">
        <f t="shared" si="181"/>
        <v>11</v>
      </c>
      <c r="B1388" t="s">
        <v>237</v>
      </c>
      <c r="C1388" t="str">
        <f t="shared" si="185"/>
        <v>032</v>
      </c>
      <c r="D1388" t="s">
        <v>269</v>
      </c>
      <c r="E1388" t="str">
        <f t="shared" si="184"/>
        <v>05</v>
      </c>
      <c r="F1388" t="str">
        <f>"011"</f>
        <v>011</v>
      </c>
      <c r="G1388" t="str">
        <f>""</f>
        <v/>
      </c>
      <c r="H1388" t="s">
        <v>0</v>
      </c>
      <c r="I1388" t="s">
        <v>1662</v>
      </c>
      <c r="J1388" t="s">
        <v>4827</v>
      </c>
      <c r="K1388" t="str">
        <f t="shared" si="186"/>
        <v>11540</v>
      </c>
    </row>
    <row r="1389" spans="1:11" customFormat="1" x14ac:dyDescent="0.25">
      <c r="A1389" t="str">
        <f t="shared" si="181"/>
        <v>11</v>
      </c>
      <c r="B1389" t="s">
        <v>237</v>
      </c>
      <c r="C1389" t="str">
        <f t="shared" si="185"/>
        <v>032</v>
      </c>
      <c r="D1389" t="s">
        <v>269</v>
      </c>
      <c r="E1389" t="str">
        <f t="shared" si="184"/>
        <v>05</v>
      </c>
      <c r="F1389" t="str">
        <f>"012"</f>
        <v>012</v>
      </c>
      <c r="G1389" t="str">
        <f>""</f>
        <v/>
      </c>
      <c r="H1389" t="s">
        <v>3</v>
      </c>
      <c r="I1389" t="s">
        <v>1660</v>
      </c>
      <c r="J1389" t="s">
        <v>4825</v>
      </c>
      <c r="K1389" t="str">
        <f t="shared" si="186"/>
        <v>11540</v>
      </c>
    </row>
    <row r="1390" spans="1:11" customFormat="1" x14ac:dyDescent="0.25">
      <c r="A1390" t="str">
        <f t="shared" si="181"/>
        <v>11</v>
      </c>
      <c r="B1390" t="s">
        <v>237</v>
      </c>
      <c r="C1390" t="str">
        <f t="shared" si="185"/>
        <v>032</v>
      </c>
      <c r="D1390" t="s">
        <v>269</v>
      </c>
      <c r="E1390" t="str">
        <f t="shared" si="184"/>
        <v>05</v>
      </c>
      <c r="F1390" t="str">
        <f>"013"</f>
        <v>013</v>
      </c>
      <c r="G1390" t="str">
        <f>""</f>
        <v/>
      </c>
      <c r="H1390" t="s">
        <v>1</v>
      </c>
      <c r="I1390" t="s">
        <v>1661</v>
      </c>
      <c r="J1390" t="s">
        <v>4826</v>
      </c>
      <c r="K1390" t="str">
        <f t="shared" si="186"/>
        <v>11540</v>
      </c>
    </row>
    <row r="1391" spans="1:11" customFormat="1" x14ac:dyDescent="0.25">
      <c r="A1391" t="str">
        <f t="shared" si="181"/>
        <v>11</v>
      </c>
      <c r="B1391" t="s">
        <v>237</v>
      </c>
      <c r="C1391" t="str">
        <f t="shared" si="185"/>
        <v>032</v>
      </c>
      <c r="D1391" t="s">
        <v>269</v>
      </c>
      <c r="E1391" t="str">
        <f t="shared" si="184"/>
        <v>05</v>
      </c>
      <c r="F1391" t="str">
        <f>"013"</f>
        <v>013</v>
      </c>
      <c r="G1391" t="str">
        <f>""</f>
        <v/>
      </c>
      <c r="H1391" t="s">
        <v>0</v>
      </c>
      <c r="I1391" t="s">
        <v>1661</v>
      </c>
      <c r="J1391" t="s">
        <v>4826</v>
      </c>
      <c r="K1391" t="str">
        <f t="shared" si="186"/>
        <v>11540</v>
      </c>
    </row>
    <row r="1392" spans="1:11" customFormat="1" x14ac:dyDescent="0.25">
      <c r="A1392" t="str">
        <f t="shared" si="181"/>
        <v>11</v>
      </c>
      <c r="B1392" t="s">
        <v>237</v>
      </c>
      <c r="C1392" t="str">
        <f t="shared" si="185"/>
        <v>032</v>
      </c>
      <c r="D1392" t="s">
        <v>269</v>
      </c>
      <c r="E1392" t="str">
        <f t="shared" si="184"/>
        <v>05</v>
      </c>
      <c r="F1392" t="str">
        <f>"014"</f>
        <v>014</v>
      </c>
      <c r="G1392" t="str">
        <f>""</f>
        <v/>
      </c>
      <c r="H1392" t="s">
        <v>1</v>
      </c>
      <c r="I1392" t="s">
        <v>1653</v>
      </c>
      <c r="J1392" t="s">
        <v>4818</v>
      </c>
      <c r="K1392" t="str">
        <f t="shared" si="186"/>
        <v>11540</v>
      </c>
    </row>
    <row r="1393" spans="1:11" customFormat="1" x14ac:dyDescent="0.25">
      <c r="A1393" t="str">
        <f t="shared" si="181"/>
        <v>11</v>
      </c>
      <c r="B1393" t="s">
        <v>237</v>
      </c>
      <c r="C1393" t="str">
        <f t="shared" si="185"/>
        <v>032</v>
      </c>
      <c r="D1393" t="s">
        <v>269</v>
      </c>
      <c r="E1393" t="str">
        <f t="shared" si="184"/>
        <v>05</v>
      </c>
      <c r="F1393" t="str">
        <f>"014"</f>
        <v>014</v>
      </c>
      <c r="G1393" t="str">
        <f>""</f>
        <v/>
      </c>
      <c r="H1393" t="s">
        <v>0</v>
      </c>
      <c r="I1393" t="s">
        <v>1653</v>
      </c>
      <c r="J1393" t="s">
        <v>4818</v>
      </c>
      <c r="K1393" t="str">
        <f t="shared" si="186"/>
        <v>11540</v>
      </c>
    </row>
    <row r="1394" spans="1:11" customFormat="1" x14ac:dyDescent="0.25">
      <c r="A1394" t="str">
        <f t="shared" si="181"/>
        <v>11</v>
      </c>
      <c r="B1394" t="s">
        <v>237</v>
      </c>
      <c r="C1394" t="str">
        <f t="shared" si="185"/>
        <v>032</v>
      </c>
      <c r="D1394" t="s">
        <v>269</v>
      </c>
      <c r="E1394" t="str">
        <f t="shared" si="184"/>
        <v>05</v>
      </c>
      <c r="F1394" t="str">
        <f>"015"</f>
        <v>015</v>
      </c>
      <c r="G1394" t="str">
        <f>""</f>
        <v/>
      </c>
      <c r="H1394" t="s">
        <v>1</v>
      </c>
      <c r="I1394" t="s">
        <v>1660</v>
      </c>
      <c r="J1394" t="s">
        <v>4825</v>
      </c>
      <c r="K1394" t="str">
        <f t="shared" si="186"/>
        <v>11540</v>
      </c>
    </row>
    <row r="1395" spans="1:11" customFormat="1" x14ac:dyDescent="0.25">
      <c r="A1395" t="str">
        <f t="shared" si="181"/>
        <v>11</v>
      </c>
      <c r="B1395" t="s">
        <v>237</v>
      </c>
      <c r="C1395" t="str">
        <f t="shared" si="185"/>
        <v>032</v>
      </c>
      <c r="D1395" t="s">
        <v>269</v>
      </c>
      <c r="E1395" t="str">
        <f t="shared" si="184"/>
        <v>05</v>
      </c>
      <c r="F1395" t="str">
        <f>"015"</f>
        <v>015</v>
      </c>
      <c r="G1395" t="str">
        <f>""</f>
        <v/>
      </c>
      <c r="H1395" t="s">
        <v>0</v>
      </c>
      <c r="I1395" t="s">
        <v>1660</v>
      </c>
      <c r="J1395" t="s">
        <v>4825</v>
      </c>
      <c r="K1395" t="str">
        <f t="shared" si="186"/>
        <v>11540</v>
      </c>
    </row>
    <row r="1396" spans="1:11" customFormat="1" x14ac:dyDescent="0.25">
      <c r="A1396" t="str">
        <f t="shared" si="181"/>
        <v>11</v>
      </c>
      <c r="B1396" t="s">
        <v>237</v>
      </c>
      <c r="C1396" t="str">
        <f t="shared" si="185"/>
        <v>032</v>
      </c>
      <c r="D1396" t="s">
        <v>269</v>
      </c>
      <c r="E1396" t="str">
        <f t="shared" si="184"/>
        <v>05</v>
      </c>
      <c r="F1396" t="str">
        <f>"016"</f>
        <v>016</v>
      </c>
      <c r="G1396" t="str">
        <f>""</f>
        <v/>
      </c>
      <c r="H1396" t="s">
        <v>1</v>
      </c>
      <c r="I1396" t="s">
        <v>1662</v>
      </c>
      <c r="J1396" t="s">
        <v>4827</v>
      </c>
      <c r="K1396" t="str">
        <f t="shared" si="186"/>
        <v>11540</v>
      </c>
    </row>
    <row r="1397" spans="1:11" customFormat="1" x14ac:dyDescent="0.25">
      <c r="A1397" t="str">
        <f t="shared" si="181"/>
        <v>11</v>
      </c>
      <c r="B1397" t="s">
        <v>237</v>
      </c>
      <c r="C1397" t="str">
        <f t="shared" si="185"/>
        <v>032</v>
      </c>
      <c r="D1397" t="s">
        <v>269</v>
      </c>
      <c r="E1397" t="str">
        <f t="shared" si="184"/>
        <v>05</v>
      </c>
      <c r="F1397" t="str">
        <f>"016"</f>
        <v>016</v>
      </c>
      <c r="G1397" t="str">
        <f>""</f>
        <v/>
      </c>
      <c r="H1397" t="s">
        <v>0</v>
      </c>
      <c r="I1397" t="s">
        <v>1662</v>
      </c>
      <c r="J1397" t="s">
        <v>4827</v>
      </c>
      <c r="K1397" t="str">
        <f t="shared" si="186"/>
        <v>11540</v>
      </c>
    </row>
    <row r="1398" spans="1:11" customFormat="1" x14ac:dyDescent="0.25">
      <c r="A1398" t="str">
        <f t="shared" si="181"/>
        <v>11</v>
      </c>
      <c r="B1398" t="s">
        <v>237</v>
      </c>
      <c r="C1398" t="str">
        <f t="shared" ref="C1398:C1432" si="187">"033"</f>
        <v>033</v>
      </c>
      <c r="D1398" t="s">
        <v>158</v>
      </c>
      <c r="E1398" t="str">
        <f>"01"</f>
        <v>01</v>
      </c>
      <c r="F1398" t="str">
        <f>"001"</f>
        <v>001</v>
      </c>
      <c r="G1398" t="str">
        <f>""</f>
        <v/>
      </c>
      <c r="H1398" t="s">
        <v>1</v>
      </c>
      <c r="I1398" t="s">
        <v>1665</v>
      </c>
      <c r="J1398" t="s">
        <v>4830</v>
      </c>
      <c r="K1398" t="str">
        <f t="shared" ref="K1398:K1411" si="188">"11360"</f>
        <v>11360</v>
      </c>
    </row>
    <row r="1399" spans="1:11" customFormat="1" x14ac:dyDescent="0.25">
      <c r="A1399" t="str">
        <f t="shared" si="181"/>
        <v>11</v>
      </c>
      <c r="B1399" t="s">
        <v>237</v>
      </c>
      <c r="C1399" t="str">
        <f t="shared" si="187"/>
        <v>033</v>
      </c>
      <c r="D1399" t="s">
        <v>158</v>
      </c>
      <c r="E1399" t="str">
        <f>"01"</f>
        <v>01</v>
      </c>
      <c r="F1399" t="str">
        <f>"001"</f>
        <v>001</v>
      </c>
      <c r="G1399" t="str">
        <f>""</f>
        <v/>
      </c>
      <c r="H1399" t="s">
        <v>0</v>
      </c>
      <c r="I1399" t="s">
        <v>1665</v>
      </c>
      <c r="J1399" t="s">
        <v>4830</v>
      </c>
      <c r="K1399" t="str">
        <f t="shared" si="188"/>
        <v>11360</v>
      </c>
    </row>
    <row r="1400" spans="1:11" customFormat="1" x14ac:dyDescent="0.25">
      <c r="A1400" t="str">
        <f t="shared" si="181"/>
        <v>11</v>
      </c>
      <c r="B1400" t="s">
        <v>237</v>
      </c>
      <c r="C1400" t="str">
        <f t="shared" si="187"/>
        <v>033</v>
      </c>
      <c r="D1400" t="s">
        <v>158</v>
      </c>
      <c r="E1400" t="str">
        <f>"01"</f>
        <v>01</v>
      </c>
      <c r="F1400" t="str">
        <f>"002"</f>
        <v>002</v>
      </c>
      <c r="G1400" t="str">
        <f>""</f>
        <v/>
      </c>
      <c r="H1400" t="s">
        <v>3</v>
      </c>
      <c r="I1400" t="s">
        <v>1666</v>
      </c>
      <c r="J1400" t="s">
        <v>4831</v>
      </c>
      <c r="K1400" t="str">
        <f t="shared" si="188"/>
        <v>11360</v>
      </c>
    </row>
    <row r="1401" spans="1:11" customFormat="1" x14ac:dyDescent="0.25">
      <c r="A1401" t="str">
        <f t="shared" si="181"/>
        <v>11</v>
      </c>
      <c r="B1401" t="s">
        <v>237</v>
      </c>
      <c r="C1401" t="str">
        <f t="shared" si="187"/>
        <v>033</v>
      </c>
      <c r="D1401" t="s">
        <v>158</v>
      </c>
      <c r="E1401" t="str">
        <f>"01"</f>
        <v>01</v>
      </c>
      <c r="F1401" t="str">
        <f>"003"</f>
        <v>003</v>
      </c>
      <c r="G1401" t="str">
        <f>""</f>
        <v/>
      </c>
      <c r="H1401" t="s">
        <v>3</v>
      </c>
      <c r="I1401" t="s">
        <v>1666</v>
      </c>
      <c r="J1401" t="s">
        <v>4831</v>
      </c>
      <c r="K1401" t="str">
        <f t="shared" si="188"/>
        <v>11360</v>
      </c>
    </row>
    <row r="1402" spans="1:11" customFormat="1" x14ac:dyDescent="0.25">
      <c r="A1402" t="str">
        <f t="shared" si="181"/>
        <v>11</v>
      </c>
      <c r="B1402" t="s">
        <v>237</v>
      </c>
      <c r="C1402" t="str">
        <f t="shared" si="187"/>
        <v>033</v>
      </c>
      <c r="D1402" t="s">
        <v>158</v>
      </c>
      <c r="E1402" t="str">
        <f t="shared" ref="E1402:E1411" si="189">"02"</f>
        <v>02</v>
      </c>
      <c r="F1402" t="str">
        <f>"001"</f>
        <v>001</v>
      </c>
      <c r="G1402" t="str">
        <f>""</f>
        <v/>
      </c>
      <c r="H1402" t="s">
        <v>1</v>
      </c>
      <c r="I1402" t="s">
        <v>1667</v>
      </c>
      <c r="J1402" t="s">
        <v>4832</v>
      </c>
      <c r="K1402" t="str">
        <f t="shared" si="188"/>
        <v>11360</v>
      </c>
    </row>
    <row r="1403" spans="1:11" customFormat="1" x14ac:dyDescent="0.25">
      <c r="A1403" t="str">
        <f t="shared" si="181"/>
        <v>11</v>
      </c>
      <c r="B1403" t="s">
        <v>237</v>
      </c>
      <c r="C1403" t="str">
        <f t="shared" si="187"/>
        <v>033</v>
      </c>
      <c r="D1403" t="s">
        <v>158</v>
      </c>
      <c r="E1403" t="str">
        <f t="shared" si="189"/>
        <v>02</v>
      </c>
      <c r="F1403" t="str">
        <f>"001"</f>
        <v>001</v>
      </c>
      <c r="G1403" t="str">
        <f>""</f>
        <v/>
      </c>
      <c r="H1403" t="s">
        <v>0</v>
      </c>
      <c r="I1403" t="s">
        <v>1667</v>
      </c>
      <c r="J1403" t="s">
        <v>4832</v>
      </c>
      <c r="K1403" t="str">
        <f t="shared" si="188"/>
        <v>11360</v>
      </c>
    </row>
    <row r="1404" spans="1:11" customFormat="1" x14ac:dyDescent="0.25">
      <c r="A1404" t="str">
        <f t="shared" si="181"/>
        <v>11</v>
      </c>
      <c r="B1404" t="s">
        <v>237</v>
      </c>
      <c r="C1404" t="str">
        <f t="shared" si="187"/>
        <v>033</v>
      </c>
      <c r="D1404" t="s">
        <v>158</v>
      </c>
      <c r="E1404" t="str">
        <f t="shared" si="189"/>
        <v>02</v>
      </c>
      <c r="F1404" t="str">
        <f>"002"</f>
        <v>002</v>
      </c>
      <c r="G1404" t="str">
        <f>""</f>
        <v/>
      </c>
      <c r="H1404" t="s">
        <v>1</v>
      </c>
      <c r="I1404" t="s">
        <v>1668</v>
      </c>
      <c r="J1404" t="s">
        <v>4833</v>
      </c>
      <c r="K1404" t="str">
        <f t="shared" si="188"/>
        <v>11360</v>
      </c>
    </row>
    <row r="1405" spans="1:11" customFormat="1" x14ac:dyDescent="0.25">
      <c r="A1405" t="str">
        <f t="shared" si="181"/>
        <v>11</v>
      </c>
      <c r="B1405" t="s">
        <v>237</v>
      </c>
      <c r="C1405" t="str">
        <f t="shared" si="187"/>
        <v>033</v>
      </c>
      <c r="D1405" t="s">
        <v>158</v>
      </c>
      <c r="E1405" t="str">
        <f t="shared" si="189"/>
        <v>02</v>
      </c>
      <c r="F1405" t="str">
        <f>"002"</f>
        <v>002</v>
      </c>
      <c r="G1405" t="str">
        <f>""</f>
        <v/>
      </c>
      <c r="H1405" t="s">
        <v>0</v>
      </c>
      <c r="I1405" t="s">
        <v>1668</v>
      </c>
      <c r="J1405" t="s">
        <v>4833</v>
      </c>
      <c r="K1405" t="str">
        <f t="shared" si="188"/>
        <v>11360</v>
      </c>
    </row>
    <row r="1406" spans="1:11" customFormat="1" x14ac:dyDescent="0.25">
      <c r="A1406" t="str">
        <f t="shared" si="181"/>
        <v>11</v>
      </c>
      <c r="B1406" t="s">
        <v>237</v>
      </c>
      <c r="C1406" t="str">
        <f t="shared" si="187"/>
        <v>033</v>
      </c>
      <c r="D1406" t="s">
        <v>158</v>
      </c>
      <c r="E1406" t="str">
        <f t="shared" si="189"/>
        <v>02</v>
      </c>
      <c r="F1406" t="str">
        <f>"003"</f>
        <v>003</v>
      </c>
      <c r="G1406" t="str">
        <f>""</f>
        <v/>
      </c>
      <c r="H1406" t="s">
        <v>1</v>
      </c>
      <c r="I1406" t="s">
        <v>1669</v>
      </c>
      <c r="J1406" t="s">
        <v>4834</v>
      </c>
      <c r="K1406" t="str">
        <f t="shared" si="188"/>
        <v>11360</v>
      </c>
    </row>
    <row r="1407" spans="1:11" customFormat="1" x14ac:dyDescent="0.25">
      <c r="A1407" t="str">
        <f t="shared" si="181"/>
        <v>11</v>
      </c>
      <c r="B1407" t="s">
        <v>237</v>
      </c>
      <c r="C1407" t="str">
        <f t="shared" si="187"/>
        <v>033</v>
      </c>
      <c r="D1407" t="s">
        <v>158</v>
      </c>
      <c r="E1407" t="str">
        <f t="shared" si="189"/>
        <v>02</v>
      </c>
      <c r="F1407" t="str">
        <f>"003"</f>
        <v>003</v>
      </c>
      <c r="G1407" t="str">
        <f>""</f>
        <v/>
      </c>
      <c r="H1407" t="s">
        <v>0</v>
      </c>
      <c r="I1407" t="s">
        <v>1669</v>
      </c>
      <c r="J1407" t="s">
        <v>4834</v>
      </c>
      <c r="K1407" t="str">
        <f t="shared" si="188"/>
        <v>11360</v>
      </c>
    </row>
    <row r="1408" spans="1:11" customFormat="1" x14ac:dyDescent="0.25">
      <c r="A1408" t="str">
        <f t="shared" si="181"/>
        <v>11</v>
      </c>
      <c r="B1408" t="s">
        <v>237</v>
      </c>
      <c r="C1408" t="str">
        <f t="shared" si="187"/>
        <v>033</v>
      </c>
      <c r="D1408" t="s">
        <v>158</v>
      </c>
      <c r="E1408" t="str">
        <f t="shared" si="189"/>
        <v>02</v>
      </c>
      <c r="F1408" t="str">
        <f>"004"</f>
        <v>004</v>
      </c>
      <c r="G1408" t="str">
        <f>""</f>
        <v/>
      </c>
      <c r="H1408" t="s">
        <v>1</v>
      </c>
      <c r="I1408" t="s">
        <v>1670</v>
      </c>
      <c r="J1408" t="s">
        <v>4835</v>
      </c>
      <c r="K1408" t="str">
        <f t="shared" si="188"/>
        <v>11360</v>
      </c>
    </row>
    <row r="1409" spans="1:11" customFormat="1" x14ac:dyDescent="0.25">
      <c r="A1409" t="str">
        <f t="shared" si="181"/>
        <v>11</v>
      </c>
      <c r="B1409" t="s">
        <v>237</v>
      </c>
      <c r="C1409" t="str">
        <f t="shared" si="187"/>
        <v>033</v>
      </c>
      <c r="D1409" t="s">
        <v>158</v>
      </c>
      <c r="E1409" t="str">
        <f t="shared" si="189"/>
        <v>02</v>
      </c>
      <c r="F1409" t="str">
        <f>"004"</f>
        <v>004</v>
      </c>
      <c r="G1409" t="str">
        <f>""</f>
        <v/>
      </c>
      <c r="H1409" t="s">
        <v>0</v>
      </c>
      <c r="I1409" t="s">
        <v>1670</v>
      </c>
      <c r="J1409" t="s">
        <v>4835</v>
      </c>
      <c r="K1409" t="str">
        <f t="shared" si="188"/>
        <v>11360</v>
      </c>
    </row>
    <row r="1410" spans="1:11" customFormat="1" x14ac:dyDescent="0.25">
      <c r="A1410" t="str">
        <f t="shared" si="181"/>
        <v>11</v>
      </c>
      <c r="B1410" t="s">
        <v>237</v>
      </c>
      <c r="C1410" t="str">
        <f t="shared" si="187"/>
        <v>033</v>
      </c>
      <c r="D1410" t="s">
        <v>158</v>
      </c>
      <c r="E1410" t="str">
        <f t="shared" si="189"/>
        <v>02</v>
      </c>
      <c r="F1410" t="str">
        <f>"005"</f>
        <v>005</v>
      </c>
      <c r="G1410" t="str">
        <f>""</f>
        <v/>
      </c>
      <c r="H1410" t="s">
        <v>1</v>
      </c>
      <c r="I1410" t="s">
        <v>1669</v>
      </c>
      <c r="J1410" t="s">
        <v>4834</v>
      </c>
      <c r="K1410" t="str">
        <f t="shared" si="188"/>
        <v>11360</v>
      </c>
    </row>
    <row r="1411" spans="1:11" customFormat="1" x14ac:dyDescent="0.25">
      <c r="A1411" t="str">
        <f t="shared" ref="A1411:A1474" si="190">"11"</f>
        <v>11</v>
      </c>
      <c r="B1411" t="s">
        <v>237</v>
      </c>
      <c r="C1411" t="str">
        <f t="shared" si="187"/>
        <v>033</v>
      </c>
      <c r="D1411" t="s">
        <v>158</v>
      </c>
      <c r="E1411" t="str">
        <f t="shared" si="189"/>
        <v>02</v>
      </c>
      <c r="F1411" t="str">
        <f>"005"</f>
        <v>005</v>
      </c>
      <c r="G1411" t="str">
        <f>""</f>
        <v/>
      </c>
      <c r="H1411" t="s">
        <v>0</v>
      </c>
      <c r="I1411" t="s">
        <v>1669</v>
      </c>
      <c r="J1411" t="s">
        <v>4834</v>
      </c>
      <c r="K1411" t="str">
        <f t="shared" si="188"/>
        <v>11360</v>
      </c>
    </row>
    <row r="1412" spans="1:11" customFormat="1" x14ac:dyDescent="0.25">
      <c r="A1412" t="str">
        <f t="shared" si="190"/>
        <v>11</v>
      </c>
      <c r="B1412" t="s">
        <v>237</v>
      </c>
      <c r="C1412" t="str">
        <f t="shared" si="187"/>
        <v>033</v>
      </c>
      <c r="D1412" t="s">
        <v>158</v>
      </c>
      <c r="E1412" t="str">
        <f>"03"</f>
        <v>03</v>
      </c>
      <c r="F1412" t="str">
        <f>"001"</f>
        <v>001</v>
      </c>
      <c r="G1412" t="str">
        <f>""</f>
        <v/>
      </c>
      <c r="H1412" t="s">
        <v>1</v>
      </c>
      <c r="I1412" t="s">
        <v>1671</v>
      </c>
      <c r="J1412" t="s">
        <v>4836</v>
      </c>
      <c r="K1412" t="str">
        <f>"11314"</f>
        <v>11314</v>
      </c>
    </row>
    <row r="1413" spans="1:11" customFormat="1" x14ac:dyDescent="0.25">
      <c r="A1413" t="str">
        <f t="shared" si="190"/>
        <v>11</v>
      </c>
      <c r="B1413" t="s">
        <v>237</v>
      </c>
      <c r="C1413" t="str">
        <f t="shared" si="187"/>
        <v>033</v>
      </c>
      <c r="D1413" t="s">
        <v>158</v>
      </c>
      <c r="E1413" t="str">
        <f>"03"</f>
        <v>03</v>
      </c>
      <c r="F1413" t="str">
        <f>"001"</f>
        <v>001</v>
      </c>
      <c r="G1413" t="str">
        <f>""</f>
        <v/>
      </c>
      <c r="H1413" t="s">
        <v>0</v>
      </c>
      <c r="I1413" t="s">
        <v>1671</v>
      </c>
      <c r="J1413" t="s">
        <v>4836</v>
      </c>
      <c r="K1413" t="str">
        <f>"11314"</f>
        <v>11314</v>
      </c>
    </row>
    <row r="1414" spans="1:11" customFormat="1" x14ac:dyDescent="0.25">
      <c r="A1414" t="str">
        <f t="shared" si="190"/>
        <v>11</v>
      </c>
      <c r="B1414" t="s">
        <v>237</v>
      </c>
      <c r="C1414" t="str">
        <f t="shared" si="187"/>
        <v>033</v>
      </c>
      <c r="D1414" t="s">
        <v>158</v>
      </c>
      <c r="E1414" t="str">
        <f>"03"</f>
        <v>03</v>
      </c>
      <c r="F1414" t="str">
        <f>"002"</f>
        <v>002</v>
      </c>
      <c r="G1414" t="str">
        <f>""</f>
        <v/>
      </c>
      <c r="H1414" t="s">
        <v>3</v>
      </c>
      <c r="I1414" t="s">
        <v>1672</v>
      </c>
      <c r="J1414" t="s">
        <v>4837</v>
      </c>
      <c r="K1414" t="str">
        <f>"11313"</f>
        <v>11313</v>
      </c>
    </row>
    <row r="1415" spans="1:11" customFormat="1" x14ac:dyDescent="0.25">
      <c r="A1415" t="str">
        <f t="shared" si="190"/>
        <v>11</v>
      </c>
      <c r="B1415" t="s">
        <v>237</v>
      </c>
      <c r="C1415" t="str">
        <f t="shared" si="187"/>
        <v>033</v>
      </c>
      <c r="D1415" t="s">
        <v>158</v>
      </c>
      <c r="E1415" t="str">
        <f>"03"</f>
        <v>03</v>
      </c>
      <c r="F1415" t="str">
        <f>"003"</f>
        <v>003</v>
      </c>
      <c r="G1415" t="str">
        <f>""</f>
        <v/>
      </c>
      <c r="H1415" t="s">
        <v>1</v>
      </c>
      <c r="I1415" t="s">
        <v>1672</v>
      </c>
      <c r="J1415" t="s">
        <v>4837</v>
      </c>
      <c r="K1415" t="str">
        <f>"11313"</f>
        <v>11313</v>
      </c>
    </row>
    <row r="1416" spans="1:11" customFormat="1" x14ac:dyDescent="0.25">
      <c r="A1416" t="str">
        <f t="shared" si="190"/>
        <v>11</v>
      </c>
      <c r="B1416" t="s">
        <v>237</v>
      </c>
      <c r="C1416" t="str">
        <f t="shared" si="187"/>
        <v>033</v>
      </c>
      <c r="D1416" t="s">
        <v>158</v>
      </c>
      <c r="E1416" t="str">
        <f>"03"</f>
        <v>03</v>
      </c>
      <c r="F1416" t="str">
        <f>"003"</f>
        <v>003</v>
      </c>
      <c r="G1416" t="str">
        <f>""</f>
        <v/>
      </c>
      <c r="H1416" t="s">
        <v>0</v>
      </c>
      <c r="I1416" t="s">
        <v>1672</v>
      </c>
      <c r="J1416" t="s">
        <v>4837</v>
      </c>
      <c r="K1416" t="str">
        <f>"11313"</f>
        <v>11313</v>
      </c>
    </row>
    <row r="1417" spans="1:11" customFormat="1" x14ac:dyDescent="0.25">
      <c r="A1417" t="str">
        <f t="shared" si="190"/>
        <v>11</v>
      </c>
      <c r="B1417" t="s">
        <v>237</v>
      </c>
      <c r="C1417" t="str">
        <f t="shared" si="187"/>
        <v>033</v>
      </c>
      <c r="D1417" t="s">
        <v>158</v>
      </c>
      <c r="E1417" t="str">
        <f t="shared" ref="E1417:E1423" si="191">"04"</f>
        <v>04</v>
      </c>
      <c r="F1417" t="str">
        <f>"001"</f>
        <v>001</v>
      </c>
      <c r="G1417" t="str">
        <f>""</f>
        <v/>
      </c>
      <c r="H1417" t="s">
        <v>1</v>
      </c>
      <c r="I1417" t="s">
        <v>1673</v>
      </c>
      <c r="J1417" t="s">
        <v>4838</v>
      </c>
      <c r="K1417" t="str">
        <f>"11369"</f>
        <v>11369</v>
      </c>
    </row>
    <row r="1418" spans="1:11" customFormat="1" x14ac:dyDescent="0.25">
      <c r="A1418" t="str">
        <f t="shared" si="190"/>
        <v>11</v>
      </c>
      <c r="B1418" t="s">
        <v>237</v>
      </c>
      <c r="C1418" t="str">
        <f t="shared" si="187"/>
        <v>033</v>
      </c>
      <c r="D1418" t="s">
        <v>158</v>
      </c>
      <c r="E1418" t="str">
        <f t="shared" si="191"/>
        <v>04</v>
      </c>
      <c r="F1418" t="str">
        <f>"001"</f>
        <v>001</v>
      </c>
      <c r="G1418" t="str">
        <f>""</f>
        <v/>
      </c>
      <c r="H1418" t="s">
        <v>0</v>
      </c>
      <c r="I1418" t="s">
        <v>1673</v>
      </c>
      <c r="J1418" t="s">
        <v>4838</v>
      </c>
      <c r="K1418" t="str">
        <f>"11369"</f>
        <v>11369</v>
      </c>
    </row>
    <row r="1419" spans="1:11" customFormat="1" x14ac:dyDescent="0.25">
      <c r="A1419" t="str">
        <f t="shared" si="190"/>
        <v>11</v>
      </c>
      <c r="B1419" t="s">
        <v>237</v>
      </c>
      <c r="C1419" t="str">
        <f t="shared" si="187"/>
        <v>033</v>
      </c>
      <c r="D1419" t="s">
        <v>158</v>
      </c>
      <c r="E1419" t="str">
        <f t="shared" si="191"/>
        <v>04</v>
      </c>
      <c r="F1419" t="str">
        <f>"002"</f>
        <v>002</v>
      </c>
      <c r="G1419" t="str">
        <f>""</f>
        <v/>
      </c>
      <c r="H1419" t="s">
        <v>1</v>
      </c>
      <c r="I1419" t="s">
        <v>1674</v>
      </c>
      <c r="J1419" t="s">
        <v>4839</v>
      </c>
      <c r="K1419" t="str">
        <f>"11368"</f>
        <v>11368</v>
      </c>
    </row>
    <row r="1420" spans="1:11" customFormat="1" x14ac:dyDescent="0.25">
      <c r="A1420" t="str">
        <f t="shared" si="190"/>
        <v>11</v>
      </c>
      <c r="B1420" t="s">
        <v>237</v>
      </c>
      <c r="C1420" t="str">
        <f t="shared" si="187"/>
        <v>033</v>
      </c>
      <c r="D1420" t="s">
        <v>158</v>
      </c>
      <c r="E1420" t="str">
        <f t="shared" si="191"/>
        <v>04</v>
      </c>
      <c r="F1420" t="str">
        <f>"002"</f>
        <v>002</v>
      </c>
      <c r="G1420" t="str">
        <f>""</f>
        <v/>
      </c>
      <c r="H1420" t="s">
        <v>0</v>
      </c>
      <c r="I1420" t="s">
        <v>1674</v>
      </c>
      <c r="J1420" t="s">
        <v>4839</v>
      </c>
      <c r="K1420" t="str">
        <f>"11368"</f>
        <v>11368</v>
      </c>
    </row>
    <row r="1421" spans="1:11" customFormat="1" x14ac:dyDescent="0.25">
      <c r="A1421" t="str">
        <f t="shared" si="190"/>
        <v>11</v>
      </c>
      <c r="B1421" t="s">
        <v>237</v>
      </c>
      <c r="C1421" t="str">
        <f t="shared" si="187"/>
        <v>033</v>
      </c>
      <c r="D1421" t="s">
        <v>158</v>
      </c>
      <c r="E1421" t="str">
        <f t="shared" si="191"/>
        <v>04</v>
      </c>
      <c r="F1421" t="str">
        <f>"003"</f>
        <v>003</v>
      </c>
      <c r="G1421" t="str">
        <f>""</f>
        <v/>
      </c>
      <c r="H1421" t="s">
        <v>3</v>
      </c>
      <c r="I1421" t="s">
        <v>1254</v>
      </c>
      <c r="J1421" t="s">
        <v>4840</v>
      </c>
      <c r="K1421" t="str">
        <f>"11369"</f>
        <v>11369</v>
      </c>
    </row>
    <row r="1422" spans="1:11" customFormat="1" x14ac:dyDescent="0.25">
      <c r="A1422" t="str">
        <f t="shared" si="190"/>
        <v>11</v>
      </c>
      <c r="B1422" t="s">
        <v>237</v>
      </c>
      <c r="C1422" t="str">
        <f t="shared" si="187"/>
        <v>033</v>
      </c>
      <c r="D1422" t="s">
        <v>158</v>
      </c>
      <c r="E1422" t="str">
        <f t="shared" si="191"/>
        <v>04</v>
      </c>
      <c r="F1422" t="str">
        <f>"004"</f>
        <v>004</v>
      </c>
      <c r="G1422" t="str">
        <f>""</f>
        <v/>
      </c>
      <c r="H1422" t="s">
        <v>1</v>
      </c>
      <c r="I1422" t="s">
        <v>1674</v>
      </c>
      <c r="J1422" t="s">
        <v>4839</v>
      </c>
      <c r="K1422" t="str">
        <f>"11368"</f>
        <v>11368</v>
      </c>
    </row>
    <row r="1423" spans="1:11" customFormat="1" x14ac:dyDescent="0.25">
      <c r="A1423" t="str">
        <f t="shared" si="190"/>
        <v>11</v>
      </c>
      <c r="B1423" t="s">
        <v>237</v>
      </c>
      <c r="C1423" t="str">
        <f t="shared" si="187"/>
        <v>033</v>
      </c>
      <c r="D1423" t="s">
        <v>158</v>
      </c>
      <c r="E1423" t="str">
        <f t="shared" si="191"/>
        <v>04</v>
      </c>
      <c r="F1423" t="str">
        <f>"004"</f>
        <v>004</v>
      </c>
      <c r="G1423" t="str">
        <f>""</f>
        <v/>
      </c>
      <c r="H1423" t="s">
        <v>0</v>
      </c>
      <c r="I1423" t="s">
        <v>1674</v>
      </c>
      <c r="J1423" t="s">
        <v>4839</v>
      </c>
      <c r="K1423" t="str">
        <f>"11368"</f>
        <v>11368</v>
      </c>
    </row>
    <row r="1424" spans="1:11" customFormat="1" x14ac:dyDescent="0.25">
      <c r="A1424" t="str">
        <f t="shared" si="190"/>
        <v>11</v>
      </c>
      <c r="B1424" t="s">
        <v>237</v>
      </c>
      <c r="C1424" t="str">
        <f t="shared" si="187"/>
        <v>033</v>
      </c>
      <c r="D1424" t="s">
        <v>158</v>
      </c>
      <c r="E1424" t="str">
        <f t="shared" ref="E1424:E1432" si="192">"05"</f>
        <v>05</v>
      </c>
      <c r="F1424" t="str">
        <f>"001"</f>
        <v>001</v>
      </c>
      <c r="G1424" t="str">
        <f>""</f>
        <v/>
      </c>
      <c r="H1424" t="s">
        <v>1</v>
      </c>
      <c r="I1424" t="s">
        <v>1675</v>
      </c>
      <c r="J1424" t="s">
        <v>4841</v>
      </c>
      <c r="K1424" t="str">
        <f>"11311"</f>
        <v>11311</v>
      </c>
    </row>
    <row r="1425" spans="1:11" customFormat="1" x14ac:dyDescent="0.25">
      <c r="A1425" t="str">
        <f t="shared" si="190"/>
        <v>11</v>
      </c>
      <c r="B1425" t="s">
        <v>237</v>
      </c>
      <c r="C1425" t="str">
        <f t="shared" si="187"/>
        <v>033</v>
      </c>
      <c r="D1425" t="s">
        <v>158</v>
      </c>
      <c r="E1425" t="str">
        <f t="shared" si="192"/>
        <v>05</v>
      </c>
      <c r="F1425" t="str">
        <f>"001"</f>
        <v>001</v>
      </c>
      <c r="G1425" t="str">
        <f>""</f>
        <v/>
      </c>
      <c r="H1425" t="s">
        <v>0</v>
      </c>
      <c r="I1425" t="s">
        <v>1675</v>
      </c>
      <c r="J1425" t="s">
        <v>4841</v>
      </c>
      <c r="K1425" t="str">
        <f>"11311"</f>
        <v>11311</v>
      </c>
    </row>
    <row r="1426" spans="1:11" customFormat="1" x14ac:dyDescent="0.25">
      <c r="A1426" t="str">
        <f t="shared" si="190"/>
        <v>11</v>
      </c>
      <c r="B1426" t="s">
        <v>237</v>
      </c>
      <c r="C1426" t="str">
        <f t="shared" si="187"/>
        <v>033</v>
      </c>
      <c r="D1426" t="s">
        <v>158</v>
      </c>
      <c r="E1426" t="str">
        <f t="shared" si="192"/>
        <v>05</v>
      </c>
      <c r="F1426" t="str">
        <f>"002"</f>
        <v>002</v>
      </c>
      <c r="G1426" t="str">
        <f>"01"</f>
        <v>01</v>
      </c>
      <c r="H1426" t="s">
        <v>1</v>
      </c>
      <c r="I1426" t="s">
        <v>1676</v>
      </c>
      <c r="J1426" t="s">
        <v>4842</v>
      </c>
      <c r="K1426" t="str">
        <f>"11312"</f>
        <v>11312</v>
      </c>
    </row>
    <row r="1427" spans="1:11" customFormat="1" x14ac:dyDescent="0.25">
      <c r="A1427" t="str">
        <f t="shared" si="190"/>
        <v>11</v>
      </c>
      <c r="B1427" t="s">
        <v>237</v>
      </c>
      <c r="C1427" t="str">
        <f t="shared" si="187"/>
        <v>033</v>
      </c>
      <c r="D1427" t="s">
        <v>158</v>
      </c>
      <c r="E1427" t="str">
        <f t="shared" si="192"/>
        <v>05</v>
      </c>
      <c r="F1427" t="str">
        <f>"002"</f>
        <v>002</v>
      </c>
      <c r="G1427" t="str">
        <f>"02"</f>
        <v>02</v>
      </c>
      <c r="H1427" t="s">
        <v>0</v>
      </c>
      <c r="I1427" t="s">
        <v>1677</v>
      </c>
      <c r="J1427" t="s">
        <v>4843</v>
      </c>
      <c r="K1427" t="str">
        <f>"11312"</f>
        <v>11312</v>
      </c>
    </row>
    <row r="1428" spans="1:11" customFormat="1" x14ac:dyDescent="0.25">
      <c r="A1428" t="str">
        <f t="shared" si="190"/>
        <v>11</v>
      </c>
      <c r="B1428" t="s">
        <v>237</v>
      </c>
      <c r="C1428" t="str">
        <f t="shared" si="187"/>
        <v>033</v>
      </c>
      <c r="D1428" t="s">
        <v>158</v>
      </c>
      <c r="E1428" t="str">
        <f t="shared" si="192"/>
        <v>05</v>
      </c>
      <c r="F1428" t="str">
        <f>"002"</f>
        <v>002</v>
      </c>
      <c r="G1428" t="str">
        <f>"02"</f>
        <v>02</v>
      </c>
      <c r="H1428" t="s">
        <v>2</v>
      </c>
      <c r="I1428" t="s">
        <v>1677</v>
      </c>
      <c r="J1428" t="s">
        <v>4843</v>
      </c>
      <c r="K1428" t="str">
        <f>"11312"</f>
        <v>11312</v>
      </c>
    </row>
    <row r="1429" spans="1:11" customFormat="1" x14ac:dyDescent="0.25">
      <c r="A1429" t="str">
        <f t="shared" si="190"/>
        <v>11</v>
      </c>
      <c r="B1429" t="s">
        <v>237</v>
      </c>
      <c r="C1429" t="str">
        <f t="shared" si="187"/>
        <v>033</v>
      </c>
      <c r="D1429" t="s">
        <v>158</v>
      </c>
      <c r="E1429" t="str">
        <f t="shared" si="192"/>
        <v>05</v>
      </c>
      <c r="F1429" t="str">
        <f>"003"</f>
        <v>003</v>
      </c>
      <c r="G1429" t="str">
        <f>""</f>
        <v/>
      </c>
      <c r="H1429" t="s">
        <v>1</v>
      </c>
      <c r="I1429" t="s">
        <v>1675</v>
      </c>
      <c r="J1429" t="s">
        <v>4844</v>
      </c>
      <c r="K1429" t="str">
        <f>"11311"</f>
        <v>11311</v>
      </c>
    </row>
    <row r="1430" spans="1:11" customFormat="1" x14ac:dyDescent="0.25">
      <c r="A1430" t="str">
        <f t="shared" si="190"/>
        <v>11</v>
      </c>
      <c r="B1430" t="s">
        <v>237</v>
      </c>
      <c r="C1430" t="str">
        <f t="shared" si="187"/>
        <v>033</v>
      </c>
      <c r="D1430" t="s">
        <v>158</v>
      </c>
      <c r="E1430" t="str">
        <f t="shared" si="192"/>
        <v>05</v>
      </c>
      <c r="F1430" t="str">
        <f>"003"</f>
        <v>003</v>
      </c>
      <c r="G1430" t="str">
        <f>""</f>
        <v/>
      </c>
      <c r="H1430" t="s">
        <v>0</v>
      </c>
      <c r="I1430" t="s">
        <v>1675</v>
      </c>
      <c r="J1430" t="s">
        <v>4844</v>
      </c>
      <c r="K1430" t="str">
        <f>"11311"</f>
        <v>11311</v>
      </c>
    </row>
    <row r="1431" spans="1:11" customFormat="1" x14ac:dyDescent="0.25">
      <c r="A1431" t="str">
        <f t="shared" si="190"/>
        <v>11</v>
      </c>
      <c r="B1431" t="s">
        <v>237</v>
      </c>
      <c r="C1431" t="str">
        <f t="shared" si="187"/>
        <v>033</v>
      </c>
      <c r="D1431" t="s">
        <v>158</v>
      </c>
      <c r="E1431" t="str">
        <f t="shared" si="192"/>
        <v>05</v>
      </c>
      <c r="F1431" t="str">
        <f>"004"</f>
        <v>004</v>
      </c>
      <c r="G1431" t="str">
        <f>""</f>
        <v/>
      </c>
      <c r="H1431" t="s">
        <v>1</v>
      </c>
      <c r="I1431" t="s">
        <v>1675</v>
      </c>
      <c r="J1431" t="s">
        <v>4844</v>
      </c>
      <c r="K1431" t="str">
        <f>"11311"</f>
        <v>11311</v>
      </c>
    </row>
    <row r="1432" spans="1:11" customFormat="1" x14ac:dyDescent="0.25">
      <c r="A1432" t="str">
        <f t="shared" si="190"/>
        <v>11</v>
      </c>
      <c r="B1432" t="s">
        <v>237</v>
      </c>
      <c r="C1432" t="str">
        <f t="shared" si="187"/>
        <v>033</v>
      </c>
      <c r="D1432" t="s">
        <v>158</v>
      </c>
      <c r="E1432" t="str">
        <f t="shared" si="192"/>
        <v>05</v>
      </c>
      <c r="F1432" t="str">
        <f>"004"</f>
        <v>004</v>
      </c>
      <c r="G1432" t="str">
        <f>""</f>
        <v/>
      </c>
      <c r="H1432" t="s">
        <v>0</v>
      </c>
      <c r="I1432" t="s">
        <v>1675</v>
      </c>
      <c r="J1432" t="s">
        <v>4844</v>
      </c>
      <c r="K1432" t="str">
        <f>"11311"</f>
        <v>11311</v>
      </c>
    </row>
    <row r="1433" spans="1:11" customFormat="1" x14ac:dyDescent="0.25">
      <c r="A1433" t="str">
        <f t="shared" si="190"/>
        <v>11</v>
      </c>
      <c r="B1433" t="s">
        <v>237</v>
      </c>
      <c r="C1433" t="str">
        <f>"034"</f>
        <v>034</v>
      </c>
      <c r="D1433" t="s">
        <v>270</v>
      </c>
      <c r="E1433" t="str">
        <f t="shared" ref="E1433:E1452" si="193">"01"</f>
        <v>01</v>
      </c>
      <c r="F1433" t="str">
        <f>"001"</f>
        <v>001</v>
      </c>
      <c r="G1433" t="str">
        <f>""</f>
        <v/>
      </c>
      <c r="H1433" t="s">
        <v>1</v>
      </c>
      <c r="I1433" t="s">
        <v>25</v>
      </c>
      <c r="J1433" t="s">
        <v>4845</v>
      </c>
      <c r="K1433" t="str">
        <f>"11692"</f>
        <v>11692</v>
      </c>
    </row>
    <row r="1434" spans="1:11" customFormat="1" x14ac:dyDescent="0.25">
      <c r="A1434" t="str">
        <f t="shared" si="190"/>
        <v>11</v>
      </c>
      <c r="B1434" t="s">
        <v>237</v>
      </c>
      <c r="C1434" t="str">
        <f>"034"</f>
        <v>034</v>
      </c>
      <c r="D1434" t="s">
        <v>270</v>
      </c>
      <c r="E1434" t="str">
        <f t="shared" si="193"/>
        <v>01</v>
      </c>
      <c r="F1434" t="str">
        <f>"001"</f>
        <v>001</v>
      </c>
      <c r="G1434" t="str">
        <f>""</f>
        <v/>
      </c>
      <c r="H1434" t="s">
        <v>0</v>
      </c>
      <c r="I1434" t="s">
        <v>25</v>
      </c>
      <c r="J1434" t="s">
        <v>4845</v>
      </c>
      <c r="K1434" t="str">
        <f>"11692"</f>
        <v>11692</v>
      </c>
    </row>
    <row r="1435" spans="1:11" customFormat="1" x14ac:dyDescent="0.25">
      <c r="A1435" t="str">
        <f t="shared" si="190"/>
        <v>11</v>
      </c>
      <c r="B1435" t="s">
        <v>237</v>
      </c>
      <c r="C1435" t="str">
        <f>"034"</f>
        <v>034</v>
      </c>
      <c r="D1435" t="s">
        <v>270</v>
      </c>
      <c r="E1435" t="str">
        <f t="shared" si="193"/>
        <v>01</v>
      </c>
      <c r="F1435" t="str">
        <f>"002"</f>
        <v>002</v>
      </c>
      <c r="G1435" t="str">
        <f>""</f>
        <v/>
      </c>
      <c r="H1435" t="s">
        <v>1</v>
      </c>
      <c r="I1435" t="s">
        <v>1678</v>
      </c>
      <c r="J1435" t="s">
        <v>4846</v>
      </c>
      <c r="K1435" t="str">
        <f>"11692"</f>
        <v>11692</v>
      </c>
    </row>
    <row r="1436" spans="1:11" customFormat="1" x14ac:dyDescent="0.25">
      <c r="A1436" t="str">
        <f t="shared" si="190"/>
        <v>11</v>
      </c>
      <c r="B1436" t="s">
        <v>237</v>
      </c>
      <c r="C1436" t="str">
        <f>"034"</f>
        <v>034</v>
      </c>
      <c r="D1436" t="s">
        <v>270</v>
      </c>
      <c r="E1436" t="str">
        <f t="shared" si="193"/>
        <v>01</v>
      </c>
      <c r="F1436" t="str">
        <f>"002"</f>
        <v>002</v>
      </c>
      <c r="G1436" t="str">
        <f>""</f>
        <v/>
      </c>
      <c r="H1436" t="s">
        <v>0</v>
      </c>
      <c r="I1436" t="s">
        <v>1678</v>
      </c>
      <c r="J1436" t="s">
        <v>4846</v>
      </c>
      <c r="K1436" t="str">
        <f>"11692"</f>
        <v>11692</v>
      </c>
    </row>
    <row r="1437" spans="1:11" customFormat="1" x14ac:dyDescent="0.25">
      <c r="A1437" t="str">
        <f t="shared" si="190"/>
        <v>11</v>
      </c>
      <c r="B1437" t="s">
        <v>237</v>
      </c>
      <c r="C1437" t="str">
        <f t="shared" ref="C1437:C1461" si="194">"035"</f>
        <v>035</v>
      </c>
      <c r="D1437" t="s">
        <v>271</v>
      </c>
      <c r="E1437" t="str">
        <f t="shared" si="193"/>
        <v>01</v>
      </c>
      <c r="F1437" t="str">
        <f>"001"</f>
        <v>001</v>
      </c>
      <c r="G1437" t="str">
        <f>""</f>
        <v/>
      </c>
      <c r="H1437" t="s">
        <v>3</v>
      </c>
      <c r="I1437" t="s">
        <v>1679</v>
      </c>
      <c r="J1437" t="s">
        <v>4847</v>
      </c>
      <c r="K1437" t="str">
        <f t="shared" ref="K1437:K1454" si="195">"11380"</f>
        <v>11380</v>
      </c>
    </row>
    <row r="1438" spans="1:11" customFormat="1" x14ac:dyDescent="0.25">
      <c r="A1438" t="str">
        <f t="shared" si="190"/>
        <v>11</v>
      </c>
      <c r="B1438" t="s">
        <v>237</v>
      </c>
      <c r="C1438" t="str">
        <f t="shared" si="194"/>
        <v>035</v>
      </c>
      <c r="D1438" t="s">
        <v>271</v>
      </c>
      <c r="E1438" t="str">
        <f t="shared" si="193"/>
        <v>01</v>
      </c>
      <c r="F1438" t="str">
        <f>"002"</f>
        <v>002</v>
      </c>
      <c r="G1438" t="str">
        <f>""</f>
        <v/>
      </c>
      <c r="H1438" t="s">
        <v>1</v>
      </c>
      <c r="I1438" t="s">
        <v>1680</v>
      </c>
      <c r="J1438" t="s">
        <v>4848</v>
      </c>
      <c r="K1438" t="str">
        <f t="shared" si="195"/>
        <v>11380</v>
      </c>
    </row>
    <row r="1439" spans="1:11" customFormat="1" x14ac:dyDescent="0.25">
      <c r="A1439" t="str">
        <f t="shared" si="190"/>
        <v>11</v>
      </c>
      <c r="B1439" t="s">
        <v>237</v>
      </c>
      <c r="C1439" t="str">
        <f t="shared" si="194"/>
        <v>035</v>
      </c>
      <c r="D1439" t="s">
        <v>271</v>
      </c>
      <c r="E1439" t="str">
        <f t="shared" si="193"/>
        <v>01</v>
      </c>
      <c r="F1439" t="str">
        <f>"002"</f>
        <v>002</v>
      </c>
      <c r="G1439" t="str">
        <f>""</f>
        <v/>
      </c>
      <c r="H1439" t="s">
        <v>0</v>
      </c>
      <c r="I1439" t="s">
        <v>1680</v>
      </c>
      <c r="J1439" t="s">
        <v>4848</v>
      </c>
      <c r="K1439" t="str">
        <f t="shared" si="195"/>
        <v>11380</v>
      </c>
    </row>
    <row r="1440" spans="1:11" customFormat="1" x14ac:dyDescent="0.25">
      <c r="A1440" t="str">
        <f t="shared" si="190"/>
        <v>11</v>
      </c>
      <c r="B1440" t="s">
        <v>237</v>
      </c>
      <c r="C1440" t="str">
        <f t="shared" si="194"/>
        <v>035</v>
      </c>
      <c r="D1440" t="s">
        <v>271</v>
      </c>
      <c r="E1440" t="str">
        <f t="shared" si="193"/>
        <v>01</v>
      </c>
      <c r="F1440" t="str">
        <f>"004"</f>
        <v>004</v>
      </c>
      <c r="G1440" t="str">
        <f>""</f>
        <v/>
      </c>
      <c r="H1440" t="s">
        <v>1</v>
      </c>
      <c r="I1440" t="s">
        <v>1681</v>
      </c>
      <c r="J1440" t="s">
        <v>4849</v>
      </c>
      <c r="K1440" t="str">
        <f t="shared" si="195"/>
        <v>11380</v>
      </c>
    </row>
    <row r="1441" spans="1:11" customFormat="1" x14ac:dyDescent="0.25">
      <c r="A1441" t="str">
        <f t="shared" si="190"/>
        <v>11</v>
      </c>
      <c r="B1441" t="s">
        <v>237</v>
      </c>
      <c r="C1441" t="str">
        <f t="shared" si="194"/>
        <v>035</v>
      </c>
      <c r="D1441" t="s">
        <v>271</v>
      </c>
      <c r="E1441" t="str">
        <f t="shared" si="193"/>
        <v>01</v>
      </c>
      <c r="F1441" t="str">
        <f>"004"</f>
        <v>004</v>
      </c>
      <c r="G1441" t="str">
        <f>""</f>
        <v/>
      </c>
      <c r="H1441" t="s">
        <v>0</v>
      </c>
      <c r="I1441" t="s">
        <v>1681</v>
      </c>
      <c r="J1441" t="s">
        <v>4849</v>
      </c>
      <c r="K1441" t="str">
        <f t="shared" si="195"/>
        <v>11380</v>
      </c>
    </row>
    <row r="1442" spans="1:11" customFormat="1" x14ac:dyDescent="0.25">
      <c r="A1442" t="str">
        <f t="shared" si="190"/>
        <v>11</v>
      </c>
      <c r="B1442" t="s">
        <v>237</v>
      </c>
      <c r="C1442" t="str">
        <f t="shared" si="194"/>
        <v>035</v>
      </c>
      <c r="D1442" t="s">
        <v>271</v>
      </c>
      <c r="E1442" t="str">
        <f t="shared" si="193"/>
        <v>01</v>
      </c>
      <c r="F1442" t="str">
        <f>"005"</f>
        <v>005</v>
      </c>
      <c r="G1442" t="str">
        <f>""</f>
        <v/>
      </c>
      <c r="H1442" t="s">
        <v>3</v>
      </c>
      <c r="I1442" t="s">
        <v>1682</v>
      </c>
      <c r="J1442" t="s">
        <v>4850</v>
      </c>
      <c r="K1442" t="str">
        <f t="shared" si="195"/>
        <v>11380</v>
      </c>
    </row>
    <row r="1443" spans="1:11" customFormat="1" x14ac:dyDescent="0.25">
      <c r="A1443" t="str">
        <f t="shared" si="190"/>
        <v>11</v>
      </c>
      <c r="B1443" t="s">
        <v>237</v>
      </c>
      <c r="C1443" t="str">
        <f t="shared" si="194"/>
        <v>035</v>
      </c>
      <c r="D1443" t="s">
        <v>271</v>
      </c>
      <c r="E1443" t="str">
        <f t="shared" si="193"/>
        <v>01</v>
      </c>
      <c r="F1443" t="str">
        <f>"006"</f>
        <v>006</v>
      </c>
      <c r="G1443" t="str">
        <f>""</f>
        <v/>
      </c>
      <c r="H1443" t="s">
        <v>1</v>
      </c>
      <c r="I1443" t="s">
        <v>1683</v>
      </c>
      <c r="J1443" t="s">
        <v>4851</v>
      </c>
      <c r="K1443" t="str">
        <f t="shared" si="195"/>
        <v>11380</v>
      </c>
    </row>
    <row r="1444" spans="1:11" customFormat="1" x14ac:dyDescent="0.25">
      <c r="A1444" t="str">
        <f t="shared" si="190"/>
        <v>11</v>
      </c>
      <c r="B1444" t="s">
        <v>237</v>
      </c>
      <c r="C1444" t="str">
        <f t="shared" si="194"/>
        <v>035</v>
      </c>
      <c r="D1444" t="s">
        <v>271</v>
      </c>
      <c r="E1444" t="str">
        <f t="shared" si="193"/>
        <v>01</v>
      </c>
      <c r="F1444" t="str">
        <f>"006"</f>
        <v>006</v>
      </c>
      <c r="G1444" t="str">
        <f>""</f>
        <v/>
      </c>
      <c r="H1444" t="s">
        <v>0</v>
      </c>
      <c r="I1444" t="s">
        <v>1683</v>
      </c>
      <c r="J1444" t="s">
        <v>4851</v>
      </c>
      <c r="K1444" t="str">
        <f t="shared" si="195"/>
        <v>11380</v>
      </c>
    </row>
    <row r="1445" spans="1:11" customFormat="1" x14ac:dyDescent="0.25">
      <c r="A1445" t="str">
        <f t="shared" si="190"/>
        <v>11</v>
      </c>
      <c r="B1445" t="s">
        <v>237</v>
      </c>
      <c r="C1445" t="str">
        <f t="shared" si="194"/>
        <v>035</v>
      </c>
      <c r="D1445" t="s">
        <v>271</v>
      </c>
      <c r="E1445" t="str">
        <f t="shared" si="193"/>
        <v>01</v>
      </c>
      <c r="F1445" t="str">
        <f>"007"</f>
        <v>007</v>
      </c>
      <c r="G1445" t="str">
        <f>""</f>
        <v/>
      </c>
      <c r="H1445" t="s">
        <v>1</v>
      </c>
      <c r="I1445" t="s">
        <v>1684</v>
      </c>
      <c r="J1445" t="s">
        <v>4852</v>
      </c>
      <c r="K1445" t="str">
        <f t="shared" si="195"/>
        <v>11380</v>
      </c>
    </row>
    <row r="1446" spans="1:11" customFormat="1" x14ac:dyDescent="0.25">
      <c r="A1446" t="str">
        <f t="shared" si="190"/>
        <v>11</v>
      </c>
      <c r="B1446" t="s">
        <v>237</v>
      </c>
      <c r="C1446" t="str">
        <f t="shared" si="194"/>
        <v>035</v>
      </c>
      <c r="D1446" t="s">
        <v>271</v>
      </c>
      <c r="E1446" t="str">
        <f t="shared" si="193"/>
        <v>01</v>
      </c>
      <c r="F1446" t="str">
        <f>"007"</f>
        <v>007</v>
      </c>
      <c r="G1446" t="str">
        <f>""</f>
        <v/>
      </c>
      <c r="H1446" t="s">
        <v>0</v>
      </c>
      <c r="I1446" t="s">
        <v>1684</v>
      </c>
      <c r="J1446" t="s">
        <v>4852</v>
      </c>
      <c r="K1446" t="str">
        <f t="shared" si="195"/>
        <v>11380</v>
      </c>
    </row>
    <row r="1447" spans="1:11" customFormat="1" x14ac:dyDescent="0.25">
      <c r="A1447" t="str">
        <f t="shared" si="190"/>
        <v>11</v>
      </c>
      <c r="B1447" t="s">
        <v>237</v>
      </c>
      <c r="C1447" t="str">
        <f t="shared" si="194"/>
        <v>035</v>
      </c>
      <c r="D1447" t="s">
        <v>271</v>
      </c>
      <c r="E1447" t="str">
        <f t="shared" si="193"/>
        <v>01</v>
      </c>
      <c r="F1447" t="str">
        <f>"008"</f>
        <v>008</v>
      </c>
      <c r="G1447" t="str">
        <f>""</f>
        <v/>
      </c>
      <c r="H1447" t="s">
        <v>3</v>
      </c>
      <c r="I1447" t="s">
        <v>1682</v>
      </c>
      <c r="J1447" t="s">
        <v>4850</v>
      </c>
      <c r="K1447" t="str">
        <f t="shared" si="195"/>
        <v>11380</v>
      </c>
    </row>
    <row r="1448" spans="1:11" customFormat="1" x14ac:dyDescent="0.25">
      <c r="A1448" t="str">
        <f t="shared" si="190"/>
        <v>11</v>
      </c>
      <c r="B1448" t="s">
        <v>237</v>
      </c>
      <c r="C1448" t="str">
        <f t="shared" si="194"/>
        <v>035</v>
      </c>
      <c r="D1448" t="s">
        <v>271</v>
      </c>
      <c r="E1448" t="str">
        <f t="shared" si="193"/>
        <v>01</v>
      </c>
      <c r="F1448" t="str">
        <f>"009"</f>
        <v>009</v>
      </c>
      <c r="G1448" t="str">
        <f>""</f>
        <v/>
      </c>
      <c r="H1448" t="s">
        <v>3</v>
      </c>
      <c r="I1448" t="s">
        <v>1685</v>
      </c>
      <c r="J1448" t="s">
        <v>4853</v>
      </c>
      <c r="K1448" t="str">
        <f t="shared" si="195"/>
        <v>11380</v>
      </c>
    </row>
    <row r="1449" spans="1:11" customFormat="1" x14ac:dyDescent="0.25">
      <c r="A1449" t="str">
        <f t="shared" si="190"/>
        <v>11</v>
      </c>
      <c r="B1449" t="s">
        <v>237</v>
      </c>
      <c r="C1449" t="str">
        <f t="shared" si="194"/>
        <v>035</v>
      </c>
      <c r="D1449" t="s">
        <v>271</v>
      </c>
      <c r="E1449" t="str">
        <f t="shared" si="193"/>
        <v>01</v>
      </c>
      <c r="F1449" t="str">
        <f>"010"</f>
        <v>010</v>
      </c>
      <c r="G1449" t="str">
        <f>""</f>
        <v/>
      </c>
      <c r="H1449" t="s">
        <v>1</v>
      </c>
      <c r="I1449" t="s">
        <v>1260</v>
      </c>
      <c r="J1449" t="s">
        <v>4854</v>
      </c>
      <c r="K1449" t="str">
        <f t="shared" si="195"/>
        <v>11380</v>
      </c>
    </row>
    <row r="1450" spans="1:11" customFormat="1" x14ac:dyDescent="0.25">
      <c r="A1450" t="str">
        <f t="shared" si="190"/>
        <v>11</v>
      </c>
      <c r="B1450" t="s">
        <v>237</v>
      </c>
      <c r="C1450" t="str">
        <f t="shared" si="194"/>
        <v>035</v>
      </c>
      <c r="D1450" t="s">
        <v>271</v>
      </c>
      <c r="E1450" t="str">
        <f t="shared" si="193"/>
        <v>01</v>
      </c>
      <c r="F1450" t="str">
        <f>"010"</f>
        <v>010</v>
      </c>
      <c r="G1450" t="str">
        <f>""</f>
        <v/>
      </c>
      <c r="H1450" t="s">
        <v>0</v>
      </c>
      <c r="I1450" t="s">
        <v>1260</v>
      </c>
      <c r="J1450" t="s">
        <v>4854</v>
      </c>
      <c r="K1450" t="str">
        <f t="shared" si="195"/>
        <v>11380</v>
      </c>
    </row>
    <row r="1451" spans="1:11" customFormat="1" x14ac:dyDescent="0.25">
      <c r="A1451" t="str">
        <f t="shared" si="190"/>
        <v>11</v>
      </c>
      <c r="B1451" t="s">
        <v>237</v>
      </c>
      <c r="C1451" t="str">
        <f t="shared" si="194"/>
        <v>035</v>
      </c>
      <c r="D1451" t="s">
        <v>271</v>
      </c>
      <c r="E1451" t="str">
        <f t="shared" si="193"/>
        <v>01</v>
      </c>
      <c r="F1451" t="str">
        <f>"011"</f>
        <v>011</v>
      </c>
      <c r="G1451" t="str">
        <f>""</f>
        <v/>
      </c>
      <c r="H1451" t="s">
        <v>1</v>
      </c>
      <c r="I1451" t="s">
        <v>1260</v>
      </c>
      <c r="J1451" t="s">
        <v>4854</v>
      </c>
      <c r="K1451" t="str">
        <f t="shared" si="195"/>
        <v>11380</v>
      </c>
    </row>
    <row r="1452" spans="1:11" customFormat="1" x14ac:dyDescent="0.25">
      <c r="A1452" t="str">
        <f t="shared" si="190"/>
        <v>11</v>
      </c>
      <c r="B1452" t="s">
        <v>237</v>
      </c>
      <c r="C1452" t="str">
        <f t="shared" si="194"/>
        <v>035</v>
      </c>
      <c r="D1452" t="s">
        <v>271</v>
      </c>
      <c r="E1452" t="str">
        <f t="shared" si="193"/>
        <v>01</v>
      </c>
      <c r="F1452" t="str">
        <f>"011"</f>
        <v>011</v>
      </c>
      <c r="G1452" t="str">
        <f>""</f>
        <v/>
      </c>
      <c r="H1452" t="s">
        <v>0</v>
      </c>
      <c r="I1452" t="s">
        <v>1260</v>
      </c>
      <c r="J1452" t="s">
        <v>4854</v>
      </c>
      <c r="K1452" t="str">
        <f t="shared" si="195"/>
        <v>11380</v>
      </c>
    </row>
    <row r="1453" spans="1:11" customFormat="1" x14ac:dyDescent="0.25">
      <c r="A1453" t="str">
        <f t="shared" si="190"/>
        <v>11</v>
      </c>
      <c r="B1453" t="s">
        <v>237</v>
      </c>
      <c r="C1453" t="str">
        <f t="shared" si="194"/>
        <v>035</v>
      </c>
      <c r="D1453" t="s">
        <v>271</v>
      </c>
      <c r="E1453" t="str">
        <f t="shared" ref="E1453:E1461" si="196">"02"</f>
        <v>02</v>
      </c>
      <c r="F1453" t="str">
        <f>"001"</f>
        <v>001</v>
      </c>
      <c r="G1453" t="str">
        <f>"01"</f>
        <v>01</v>
      </c>
      <c r="H1453" t="s">
        <v>1</v>
      </c>
      <c r="I1453" t="s">
        <v>1686</v>
      </c>
      <c r="J1453" t="s">
        <v>4855</v>
      </c>
      <c r="K1453" t="str">
        <f t="shared" si="195"/>
        <v>11380</v>
      </c>
    </row>
    <row r="1454" spans="1:11" customFormat="1" x14ac:dyDescent="0.25">
      <c r="A1454" t="str">
        <f t="shared" si="190"/>
        <v>11</v>
      </c>
      <c r="B1454" t="s">
        <v>237</v>
      </c>
      <c r="C1454" t="str">
        <f t="shared" si="194"/>
        <v>035</v>
      </c>
      <c r="D1454" t="s">
        <v>271</v>
      </c>
      <c r="E1454" t="str">
        <f t="shared" si="196"/>
        <v>02</v>
      </c>
      <c r="F1454" t="str">
        <f>"001"</f>
        <v>001</v>
      </c>
      <c r="G1454" t="str">
        <f>"02"</f>
        <v>02</v>
      </c>
      <c r="H1454" t="s">
        <v>0</v>
      </c>
      <c r="I1454" t="s">
        <v>1687</v>
      </c>
      <c r="J1454" t="s">
        <v>4856</v>
      </c>
      <c r="K1454" t="str">
        <f t="shared" si="195"/>
        <v>11380</v>
      </c>
    </row>
    <row r="1455" spans="1:11" customFormat="1" x14ac:dyDescent="0.25">
      <c r="A1455" t="str">
        <f t="shared" si="190"/>
        <v>11</v>
      </c>
      <c r="B1455" t="s">
        <v>237</v>
      </c>
      <c r="C1455" t="str">
        <f t="shared" si="194"/>
        <v>035</v>
      </c>
      <c r="D1455" t="s">
        <v>271</v>
      </c>
      <c r="E1455" t="str">
        <f t="shared" si="196"/>
        <v>02</v>
      </c>
      <c r="F1455" t="str">
        <f>"001"</f>
        <v>001</v>
      </c>
      <c r="G1455" t="str">
        <f>"03"</f>
        <v>03</v>
      </c>
      <c r="H1455" t="s">
        <v>2</v>
      </c>
      <c r="I1455" t="s">
        <v>1688</v>
      </c>
      <c r="J1455" t="s">
        <v>4857</v>
      </c>
      <c r="K1455" t="str">
        <f>"11390"</f>
        <v>11390</v>
      </c>
    </row>
    <row r="1456" spans="1:11" customFormat="1" x14ac:dyDescent="0.25">
      <c r="A1456" t="str">
        <f t="shared" si="190"/>
        <v>11</v>
      </c>
      <c r="B1456" t="s">
        <v>237</v>
      </c>
      <c r="C1456" t="str">
        <f t="shared" si="194"/>
        <v>035</v>
      </c>
      <c r="D1456" t="s">
        <v>271</v>
      </c>
      <c r="E1456" t="str">
        <f t="shared" si="196"/>
        <v>02</v>
      </c>
      <c r="F1456" t="str">
        <f>"002"</f>
        <v>002</v>
      </c>
      <c r="G1456" t="str">
        <f>"01"</f>
        <v>01</v>
      </c>
      <c r="H1456" t="s">
        <v>1</v>
      </c>
      <c r="I1456" t="s">
        <v>1689</v>
      </c>
      <c r="J1456" t="s">
        <v>4858</v>
      </c>
      <c r="K1456" t="str">
        <f>"11391"</f>
        <v>11391</v>
      </c>
    </row>
    <row r="1457" spans="1:11" customFormat="1" x14ac:dyDescent="0.25">
      <c r="A1457" t="str">
        <f t="shared" si="190"/>
        <v>11</v>
      </c>
      <c r="B1457" t="s">
        <v>237</v>
      </c>
      <c r="C1457" t="str">
        <f t="shared" si="194"/>
        <v>035</v>
      </c>
      <c r="D1457" t="s">
        <v>271</v>
      </c>
      <c r="E1457" t="str">
        <f t="shared" si="196"/>
        <v>02</v>
      </c>
      <c r="F1457" t="str">
        <f>"002"</f>
        <v>002</v>
      </c>
      <c r="G1457" t="str">
        <f>"02"</f>
        <v>02</v>
      </c>
      <c r="H1457" t="s">
        <v>0</v>
      </c>
      <c r="I1457" t="s">
        <v>1690</v>
      </c>
      <c r="J1457" t="s">
        <v>4859</v>
      </c>
      <c r="K1457" t="str">
        <f>"11391"</f>
        <v>11391</v>
      </c>
    </row>
    <row r="1458" spans="1:11" customFormat="1" x14ac:dyDescent="0.25">
      <c r="A1458" t="str">
        <f t="shared" si="190"/>
        <v>11</v>
      </c>
      <c r="B1458" t="s">
        <v>237</v>
      </c>
      <c r="C1458" t="str">
        <f t="shared" si="194"/>
        <v>035</v>
      </c>
      <c r="D1458" t="s">
        <v>271</v>
      </c>
      <c r="E1458" t="str">
        <f t="shared" si="196"/>
        <v>02</v>
      </c>
      <c r="F1458" t="str">
        <f>"003"</f>
        <v>003</v>
      </c>
      <c r="G1458" t="str">
        <f>"01"</f>
        <v>01</v>
      </c>
      <c r="H1458" t="s">
        <v>1</v>
      </c>
      <c r="I1458" t="s">
        <v>1691</v>
      </c>
      <c r="J1458" t="s">
        <v>4860</v>
      </c>
      <c r="K1458" t="str">
        <f>"11391"</f>
        <v>11391</v>
      </c>
    </row>
    <row r="1459" spans="1:11" customFormat="1" x14ac:dyDescent="0.25">
      <c r="A1459" t="str">
        <f t="shared" si="190"/>
        <v>11</v>
      </c>
      <c r="B1459" t="s">
        <v>237</v>
      </c>
      <c r="C1459" t="str">
        <f t="shared" si="194"/>
        <v>035</v>
      </c>
      <c r="D1459" t="s">
        <v>271</v>
      </c>
      <c r="E1459" t="str">
        <f t="shared" si="196"/>
        <v>02</v>
      </c>
      <c r="F1459" t="str">
        <f>"003"</f>
        <v>003</v>
      </c>
      <c r="G1459" t="str">
        <f>"02"</f>
        <v>02</v>
      </c>
      <c r="H1459" t="s">
        <v>0</v>
      </c>
      <c r="I1459" t="s">
        <v>1692</v>
      </c>
      <c r="J1459" t="s">
        <v>4861</v>
      </c>
      <c r="K1459" t="str">
        <f>"11391"</f>
        <v>11391</v>
      </c>
    </row>
    <row r="1460" spans="1:11" customFormat="1" x14ac:dyDescent="0.25">
      <c r="A1460" t="str">
        <f t="shared" si="190"/>
        <v>11</v>
      </c>
      <c r="B1460" t="s">
        <v>237</v>
      </c>
      <c r="C1460" t="str">
        <f t="shared" si="194"/>
        <v>035</v>
      </c>
      <c r="D1460" t="s">
        <v>271</v>
      </c>
      <c r="E1460" t="str">
        <f t="shared" si="196"/>
        <v>02</v>
      </c>
      <c r="F1460" t="str">
        <f>"003"</f>
        <v>003</v>
      </c>
      <c r="G1460" t="str">
        <f>"03"</f>
        <v>03</v>
      </c>
      <c r="H1460" t="s">
        <v>2</v>
      </c>
      <c r="I1460" t="s">
        <v>1693</v>
      </c>
      <c r="J1460" t="s">
        <v>4862</v>
      </c>
      <c r="K1460" t="str">
        <f>"11392"</f>
        <v>11392</v>
      </c>
    </row>
    <row r="1461" spans="1:11" customFormat="1" x14ac:dyDescent="0.25">
      <c r="A1461" t="str">
        <f t="shared" si="190"/>
        <v>11</v>
      </c>
      <c r="B1461" t="s">
        <v>237</v>
      </c>
      <c r="C1461" t="str">
        <f t="shared" si="194"/>
        <v>035</v>
      </c>
      <c r="D1461" t="s">
        <v>271</v>
      </c>
      <c r="E1461" t="str">
        <f t="shared" si="196"/>
        <v>02</v>
      </c>
      <c r="F1461" t="str">
        <f>"003"</f>
        <v>003</v>
      </c>
      <c r="G1461" t="str">
        <f>"04"</f>
        <v>04</v>
      </c>
      <c r="H1461" t="s">
        <v>4</v>
      </c>
      <c r="I1461" t="s">
        <v>1694</v>
      </c>
      <c r="J1461" t="s">
        <v>4863</v>
      </c>
      <c r="K1461" t="str">
        <f>"11393"</f>
        <v>11393</v>
      </c>
    </row>
    <row r="1462" spans="1:11" customFormat="1" x14ac:dyDescent="0.25">
      <c r="A1462" t="str">
        <f t="shared" si="190"/>
        <v>11</v>
      </c>
      <c r="B1462" t="s">
        <v>237</v>
      </c>
      <c r="C1462" t="str">
        <f>"036"</f>
        <v>036</v>
      </c>
      <c r="D1462" t="s">
        <v>272</v>
      </c>
      <c r="E1462" t="str">
        <f t="shared" ref="E1462:E1496" si="197">"01"</f>
        <v>01</v>
      </c>
      <c r="F1462" t="str">
        <f>"001"</f>
        <v>001</v>
      </c>
      <c r="G1462" t="str">
        <f>""</f>
        <v/>
      </c>
      <c r="H1462" t="s">
        <v>3</v>
      </c>
      <c r="I1462" t="s">
        <v>1695</v>
      </c>
      <c r="J1462" t="s">
        <v>4864</v>
      </c>
      <c r="K1462" t="str">
        <f>"11691"</f>
        <v>11691</v>
      </c>
    </row>
    <row r="1463" spans="1:11" customFormat="1" x14ac:dyDescent="0.25">
      <c r="A1463" t="str">
        <f t="shared" si="190"/>
        <v>11</v>
      </c>
      <c r="B1463" t="s">
        <v>237</v>
      </c>
      <c r="C1463" t="str">
        <f t="shared" ref="C1463:C1470" si="198">"037"</f>
        <v>037</v>
      </c>
      <c r="D1463" t="s">
        <v>273</v>
      </c>
      <c r="E1463" t="str">
        <f t="shared" si="197"/>
        <v>01</v>
      </c>
      <c r="F1463" t="str">
        <f>"001"</f>
        <v>001</v>
      </c>
      <c r="G1463" t="str">
        <f>""</f>
        <v/>
      </c>
      <c r="H1463" t="s">
        <v>1</v>
      </c>
      <c r="I1463" t="s">
        <v>1651</v>
      </c>
      <c r="J1463" t="s">
        <v>4865</v>
      </c>
      <c r="K1463" t="str">
        <f t="shared" ref="K1463:K1470" si="199">"11560"</f>
        <v>11560</v>
      </c>
    </row>
    <row r="1464" spans="1:11" customFormat="1" x14ac:dyDescent="0.25">
      <c r="A1464" t="str">
        <f t="shared" si="190"/>
        <v>11</v>
      </c>
      <c r="B1464" t="s">
        <v>237</v>
      </c>
      <c r="C1464" t="str">
        <f t="shared" si="198"/>
        <v>037</v>
      </c>
      <c r="D1464" t="s">
        <v>273</v>
      </c>
      <c r="E1464" t="str">
        <f t="shared" si="197"/>
        <v>01</v>
      </c>
      <c r="F1464" t="str">
        <f>"001"</f>
        <v>001</v>
      </c>
      <c r="G1464" t="str">
        <f>""</f>
        <v/>
      </c>
      <c r="H1464" t="s">
        <v>0</v>
      </c>
      <c r="I1464" t="s">
        <v>1651</v>
      </c>
      <c r="J1464" t="s">
        <v>4865</v>
      </c>
      <c r="K1464" t="str">
        <f t="shared" si="199"/>
        <v>11560</v>
      </c>
    </row>
    <row r="1465" spans="1:11" customFormat="1" x14ac:dyDescent="0.25">
      <c r="A1465" t="str">
        <f t="shared" si="190"/>
        <v>11</v>
      </c>
      <c r="B1465" t="s">
        <v>237</v>
      </c>
      <c r="C1465" t="str">
        <f t="shared" si="198"/>
        <v>037</v>
      </c>
      <c r="D1465" t="s">
        <v>273</v>
      </c>
      <c r="E1465" t="str">
        <f t="shared" si="197"/>
        <v>01</v>
      </c>
      <c r="F1465" t="str">
        <f>"002"</f>
        <v>002</v>
      </c>
      <c r="G1465" t="str">
        <f>""</f>
        <v/>
      </c>
      <c r="H1465" t="s">
        <v>1</v>
      </c>
      <c r="I1465" t="s">
        <v>1696</v>
      </c>
      <c r="J1465" t="s">
        <v>4232</v>
      </c>
      <c r="K1465" t="str">
        <f t="shared" si="199"/>
        <v>11560</v>
      </c>
    </row>
    <row r="1466" spans="1:11" customFormat="1" x14ac:dyDescent="0.25">
      <c r="A1466" t="str">
        <f t="shared" si="190"/>
        <v>11</v>
      </c>
      <c r="B1466" t="s">
        <v>237</v>
      </c>
      <c r="C1466" t="str">
        <f t="shared" si="198"/>
        <v>037</v>
      </c>
      <c r="D1466" t="s">
        <v>273</v>
      </c>
      <c r="E1466" t="str">
        <f t="shared" si="197"/>
        <v>01</v>
      </c>
      <c r="F1466" t="str">
        <f>"002"</f>
        <v>002</v>
      </c>
      <c r="G1466" t="str">
        <f>""</f>
        <v/>
      </c>
      <c r="H1466" t="s">
        <v>0</v>
      </c>
      <c r="I1466" t="s">
        <v>1696</v>
      </c>
      <c r="J1466" t="s">
        <v>4232</v>
      </c>
      <c r="K1466" t="str">
        <f t="shared" si="199"/>
        <v>11560</v>
      </c>
    </row>
    <row r="1467" spans="1:11" customFormat="1" x14ac:dyDescent="0.25">
      <c r="A1467" t="str">
        <f t="shared" si="190"/>
        <v>11</v>
      </c>
      <c r="B1467" t="s">
        <v>237</v>
      </c>
      <c r="C1467" t="str">
        <f t="shared" si="198"/>
        <v>037</v>
      </c>
      <c r="D1467" t="s">
        <v>273</v>
      </c>
      <c r="E1467" t="str">
        <f t="shared" si="197"/>
        <v>01</v>
      </c>
      <c r="F1467" t="str">
        <f>"003"</f>
        <v>003</v>
      </c>
      <c r="G1467" t="str">
        <f>""</f>
        <v/>
      </c>
      <c r="H1467" t="s">
        <v>3</v>
      </c>
      <c r="I1467" t="s">
        <v>1697</v>
      </c>
      <c r="J1467" t="s">
        <v>4866</v>
      </c>
      <c r="K1467" t="str">
        <f t="shared" si="199"/>
        <v>11560</v>
      </c>
    </row>
    <row r="1468" spans="1:11" customFormat="1" x14ac:dyDescent="0.25">
      <c r="A1468" t="str">
        <f t="shared" si="190"/>
        <v>11</v>
      </c>
      <c r="B1468" t="s">
        <v>237</v>
      </c>
      <c r="C1468" t="str">
        <f t="shared" si="198"/>
        <v>037</v>
      </c>
      <c r="D1468" t="s">
        <v>273</v>
      </c>
      <c r="E1468" t="str">
        <f t="shared" si="197"/>
        <v>01</v>
      </c>
      <c r="F1468" t="str">
        <f>"004"</f>
        <v>004</v>
      </c>
      <c r="G1468" t="str">
        <f>""</f>
        <v/>
      </c>
      <c r="H1468" t="s">
        <v>1</v>
      </c>
      <c r="I1468" t="s">
        <v>1698</v>
      </c>
      <c r="J1468" t="s">
        <v>4867</v>
      </c>
      <c r="K1468" t="str">
        <f t="shared" si="199"/>
        <v>11560</v>
      </c>
    </row>
    <row r="1469" spans="1:11" customFormat="1" x14ac:dyDescent="0.25">
      <c r="A1469" t="str">
        <f t="shared" si="190"/>
        <v>11</v>
      </c>
      <c r="B1469" t="s">
        <v>237</v>
      </c>
      <c r="C1469" t="str">
        <f t="shared" si="198"/>
        <v>037</v>
      </c>
      <c r="D1469" t="s">
        <v>273</v>
      </c>
      <c r="E1469" t="str">
        <f t="shared" si="197"/>
        <v>01</v>
      </c>
      <c r="F1469" t="str">
        <f>"004"</f>
        <v>004</v>
      </c>
      <c r="G1469" t="str">
        <f>""</f>
        <v/>
      </c>
      <c r="H1469" t="s">
        <v>0</v>
      </c>
      <c r="I1469" t="s">
        <v>1698</v>
      </c>
      <c r="J1469" t="s">
        <v>4867</v>
      </c>
      <c r="K1469" t="str">
        <f t="shared" si="199"/>
        <v>11560</v>
      </c>
    </row>
    <row r="1470" spans="1:11" customFormat="1" x14ac:dyDescent="0.25">
      <c r="A1470" t="str">
        <f t="shared" si="190"/>
        <v>11</v>
      </c>
      <c r="B1470" t="s">
        <v>237</v>
      </c>
      <c r="C1470" t="str">
        <f t="shared" si="198"/>
        <v>037</v>
      </c>
      <c r="D1470" t="s">
        <v>273</v>
      </c>
      <c r="E1470" t="str">
        <f t="shared" si="197"/>
        <v>01</v>
      </c>
      <c r="F1470" t="str">
        <f>"004"</f>
        <v>004</v>
      </c>
      <c r="G1470" t="str">
        <f>""</f>
        <v/>
      </c>
      <c r="H1470" t="s">
        <v>2</v>
      </c>
      <c r="I1470" t="s">
        <v>1698</v>
      </c>
      <c r="J1470" t="s">
        <v>4867</v>
      </c>
      <c r="K1470" t="str">
        <f t="shared" si="199"/>
        <v>11560</v>
      </c>
    </row>
    <row r="1471" spans="1:11" customFormat="1" x14ac:dyDescent="0.25">
      <c r="A1471" t="str">
        <f t="shared" si="190"/>
        <v>11</v>
      </c>
      <c r="B1471" t="s">
        <v>237</v>
      </c>
      <c r="C1471" t="str">
        <f t="shared" ref="C1471:C1494" si="200">"038"</f>
        <v>038</v>
      </c>
      <c r="D1471" t="s">
        <v>274</v>
      </c>
      <c r="E1471" t="str">
        <f t="shared" si="197"/>
        <v>01</v>
      </c>
      <c r="F1471" t="str">
        <f>"001"</f>
        <v>001</v>
      </c>
      <c r="G1471" t="str">
        <f>""</f>
        <v/>
      </c>
      <c r="H1471" t="s">
        <v>3</v>
      </c>
      <c r="I1471" t="s">
        <v>1699</v>
      </c>
      <c r="J1471" t="s">
        <v>4868</v>
      </c>
      <c r="K1471" t="str">
        <f t="shared" ref="K1471:K1494" si="201">"11600"</f>
        <v>11600</v>
      </c>
    </row>
    <row r="1472" spans="1:11" customFormat="1" x14ac:dyDescent="0.25">
      <c r="A1472" t="str">
        <f t="shared" si="190"/>
        <v>11</v>
      </c>
      <c r="B1472" t="s">
        <v>237</v>
      </c>
      <c r="C1472" t="str">
        <f t="shared" si="200"/>
        <v>038</v>
      </c>
      <c r="D1472" t="s">
        <v>274</v>
      </c>
      <c r="E1472" t="str">
        <f t="shared" si="197"/>
        <v>01</v>
      </c>
      <c r="F1472" t="str">
        <f>"002"</f>
        <v>002</v>
      </c>
      <c r="G1472" t="str">
        <f>""</f>
        <v/>
      </c>
      <c r="H1472" t="s">
        <v>1</v>
      </c>
      <c r="I1472" t="s">
        <v>1700</v>
      </c>
      <c r="J1472" t="s">
        <v>4869</v>
      </c>
      <c r="K1472" t="str">
        <f t="shared" si="201"/>
        <v>11600</v>
      </c>
    </row>
    <row r="1473" spans="1:11" customFormat="1" x14ac:dyDescent="0.25">
      <c r="A1473" t="str">
        <f t="shared" si="190"/>
        <v>11</v>
      </c>
      <c r="B1473" t="s">
        <v>237</v>
      </c>
      <c r="C1473" t="str">
        <f t="shared" si="200"/>
        <v>038</v>
      </c>
      <c r="D1473" t="s">
        <v>274</v>
      </c>
      <c r="E1473" t="str">
        <f t="shared" si="197"/>
        <v>01</v>
      </c>
      <c r="F1473" t="str">
        <f>"002"</f>
        <v>002</v>
      </c>
      <c r="G1473" t="str">
        <f>""</f>
        <v/>
      </c>
      <c r="H1473" t="s">
        <v>0</v>
      </c>
      <c r="I1473" t="s">
        <v>1700</v>
      </c>
      <c r="J1473" t="s">
        <v>4869</v>
      </c>
      <c r="K1473" t="str">
        <f t="shared" si="201"/>
        <v>11600</v>
      </c>
    </row>
    <row r="1474" spans="1:11" customFormat="1" x14ac:dyDescent="0.25">
      <c r="A1474" t="str">
        <f t="shared" si="190"/>
        <v>11</v>
      </c>
      <c r="B1474" t="s">
        <v>237</v>
      </c>
      <c r="C1474" t="str">
        <f t="shared" si="200"/>
        <v>038</v>
      </c>
      <c r="D1474" t="s">
        <v>274</v>
      </c>
      <c r="E1474" t="str">
        <f t="shared" si="197"/>
        <v>01</v>
      </c>
      <c r="F1474" t="str">
        <f>"003"</f>
        <v>003</v>
      </c>
      <c r="G1474" t="str">
        <f>""</f>
        <v/>
      </c>
      <c r="H1474" t="s">
        <v>1</v>
      </c>
      <c r="I1474" t="s">
        <v>1701</v>
      </c>
      <c r="J1474" t="s">
        <v>4870</v>
      </c>
      <c r="K1474" t="str">
        <f t="shared" si="201"/>
        <v>11600</v>
      </c>
    </row>
    <row r="1475" spans="1:11" customFormat="1" x14ac:dyDescent="0.25">
      <c r="A1475" t="str">
        <f t="shared" ref="A1475:A1538" si="202">"11"</f>
        <v>11</v>
      </c>
      <c r="B1475" t="s">
        <v>237</v>
      </c>
      <c r="C1475" t="str">
        <f t="shared" si="200"/>
        <v>038</v>
      </c>
      <c r="D1475" t="s">
        <v>274</v>
      </c>
      <c r="E1475" t="str">
        <f t="shared" si="197"/>
        <v>01</v>
      </c>
      <c r="F1475" t="str">
        <f>"003"</f>
        <v>003</v>
      </c>
      <c r="G1475" t="str">
        <f>""</f>
        <v/>
      </c>
      <c r="H1475" t="s">
        <v>0</v>
      </c>
      <c r="I1475" t="s">
        <v>1701</v>
      </c>
      <c r="J1475" t="s">
        <v>4870</v>
      </c>
      <c r="K1475" t="str">
        <f t="shared" si="201"/>
        <v>11600</v>
      </c>
    </row>
    <row r="1476" spans="1:11" customFormat="1" x14ac:dyDescent="0.25">
      <c r="A1476" t="str">
        <f t="shared" si="202"/>
        <v>11</v>
      </c>
      <c r="B1476" t="s">
        <v>237</v>
      </c>
      <c r="C1476" t="str">
        <f t="shared" si="200"/>
        <v>038</v>
      </c>
      <c r="D1476" t="s">
        <v>274</v>
      </c>
      <c r="E1476" t="str">
        <f t="shared" si="197"/>
        <v>01</v>
      </c>
      <c r="F1476" t="str">
        <f>"004"</f>
        <v>004</v>
      </c>
      <c r="G1476" t="str">
        <f>""</f>
        <v/>
      </c>
      <c r="H1476" t="s">
        <v>1</v>
      </c>
      <c r="I1476" t="s">
        <v>1702</v>
      </c>
      <c r="J1476" t="s">
        <v>4871</v>
      </c>
      <c r="K1476" t="str">
        <f t="shared" si="201"/>
        <v>11600</v>
      </c>
    </row>
    <row r="1477" spans="1:11" customFormat="1" x14ac:dyDescent="0.25">
      <c r="A1477" t="str">
        <f t="shared" si="202"/>
        <v>11</v>
      </c>
      <c r="B1477" t="s">
        <v>237</v>
      </c>
      <c r="C1477" t="str">
        <f t="shared" si="200"/>
        <v>038</v>
      </c>
      <c r="D1477" t="s">
        <v>274</v>
      </c>
      <c r="E1477" t="str">
        <f t="shared" si="197"/>
        <v>01</v>
      </c>
      <c r="F1477" t="str">
        <f>"004"</f>
        <v>004</v>
      </c>
      <c r="G1477" t="str">
        <f>""</f>
        <v/>
      </c>
      <c r="H1477" t="s">
        <v>0</v>
      </c>
      <c r="I1477" t="s">
        <v>1702</v>
      </c>
      <c r="J1477" t="s">
        <v>4871</v>
      </c>
      <c r="K1477" t="str">
        <f t="shared" si="201"/>
        <v>11600</v>
      </c>
    </row>
    <row r="1478" spans="1:11" customFormat="1" x14ac:dyDescent="0.25">
      <c r="A1478" t="str">
        <f t="shared" si="202"/>
        <v>11</v>
      </c>
      <c r="B1478" t="s">
        <v>237</v>
      </c>
      <c r="C1478" t="str">
        <f t="shared" si="200"/>
        <v>038</v>
      </c>
      <c r="D1478" t="s">
        <v>274</v>
      </c>
      <c r="E1478" t="str">
        <f t="shared" si="197"/>
        <v>01</v>
      </c>
      <c r="F1478" t="str">
        <f>"005"</f>
        <v>005</v>
      </c>
      <c r="G1478" t="str">
        <f>""</f>
        <v/>
      </c>
      <c r="H1478" t="s">
        <v>1</v>
      </c>
      <c r="I1478" t="s">
        <v>1703</v>
      </c>
      <c r="J1478" t="s">
        <v>4872</v>
      </c>
      <c r="K1478" t="str">
        <f t="shared" si="201"/>
        <v>11600</v>
      </c>
    </row>
    <row r="1479" spans="1:11" customFormat="1" x14ac:dyDescent="0.25">
      <c r="A1479" t="str">
        <f t="shared" si="202"/>
        <v>11</v>
      </c>
      <c r="B1479" t="s">
        <v>237</v>
      </c>
      <c r="C1479" t="str">
        <f t="shared" si="200"/>
        <v>038</v>
      </c>
      <c r="D1479" t="s">
        <v>274</v>
      </c>
      <c r="E1479" t="str">
        <f t="shared" si="197"/>
        <v>01</v>
      </c>
      <c r="F1479" t="str">
        <f>"005"</f>
        <v>005</v>
      </c>
      <c r="G1479" t="str">
        <f>""</f>
        <v/>
      </c>
      <c r="H1479" t="s">
        <v>0</v>
      </c>
      <c r="I1479" t="s">
        <v>1703</v>
      </c>
      <c r="J1479" t="s">
        <v>4872</v>
      </c>
      <c r="K1479" t="str">
        <f t="shared" si="201"/>
        <v>11600</v>
      </c>
    </row>
    <row r="1480" spans="1:11" customFormat="1" x14ac:dyDescent="0.25">
      <c r="A1480" t="str">
        <f t="shared" si="202"/>
        <v>11</v>
      </c>
      <c r="B1480" t="s">
        <v>237</v>
      </c>
      <c r="C1480" t="str">
        <f t="shared" si="200"/>
        <v>038</v>
      </c>
      <c r="D1480" t="s">
        <v>274</v>
      </c>
      <c r="E1480" t="str">
        <f t="shared" si="197"/>
        <v>01</v>
      </c>
      <c r="F1480" t="str">
        <f>"006"</f>
        <v>006</v>
      </c>
      <c r="G1480" t="str">
        <f>""</f>
        <v/>
      </c>
      <c r="H1480" t="s">
        <v>3</v>
      </c>
      <c r="I1480" t="s">
        <v>23</v>
      </c>
      <c r="J1480" t="s">
        <v>4873</v>
      </c>
      <c r="K1480" t="str">
        <f t="shared" si="201"/>
        <v>11600</v>
      </c>
    </row>
    <row r="1481" spans="1:11" customFormat="1" x14ac:dyDescent="0.25">
      <c r="A1481" t="str">
        <f t="shared" si="202"/>
        <v>11</v>
      </c>
      <c r="B1481" t="s">
        <v>237</v>
      </c>
      <c r="C1481" t="str">
        <f t="shared" si="200"/>
        <v>038</v>
      </c>
      <c r="D1481" t="s">
        <v>274</v>
      </c>
      <c r="E1481" t="str">
        <f t="shared" si="197"/>
        <v>01</v>
      </c>
      <c r="F1481" t="str">
        <f>"007"</f>
        <v>007</v>
      </c>
      <c r="G1481" t="str">
        <f>""</f>
        <v/>
      </c>
      <c r="H1481" t="s">
        <v>1</v>
      </c>
      <c r="I1481" t="s">
        <v>1704</v>
      </c>
      <c r="J1481" t="s">
        <v>4874</v>
      </c>
      <c r="K1481" t="str">
        <f t="shared" si="201"/>
        <v>11600</v>
      </c>
    </row>
    <row r="1482" spans="1:11" customFormat="1" x14ac:dyDescent="0.25">
      <c r="A1482" t="str">
        <f t="shared" si="202"/>
        <v>11</v>
      </c>
      <c r="B1482" t="s">
        <v>237</v>
      </c>
      <c r="C1482" t="str">
        <f t="shared" si="200"/>
        <v>038</v>
      </c>
      <c r="D1482" t="s">
        <v>274</v>
      </c>
      <c r="E1482" t="str">
        <f t="shared" si="197"/>
        <v>01</v>
      </c>
      <c r="F1482" t="str">
        <f>"007"</f>
        <v>007</v>
      </c>
      <c r="G1482" t="str">
        <f>""</f>
        <v/>
      </c>
      <c r="H1482" t="s">
        <v>0</v>
      </c>
      <c r="I1482" t="s">
        <v>1704</v>
      </c>
      <c r="J1482" t="s">
        <v>4874</v>
      </c>
      <c r="K1482" t="str">
        <f t="shared" si="201"/>
        <v>11600</v>
      </c>
    </row>
    <row r="1483" spans="1:11" customFormat="1" x14ac:dyDescent="0.25">
      <c r="A1483" t="str">
        <f t="shared" si="202"/>
        <v>11</v>
      </c>
      <c r="B1483" t="s">
        <v>237</v>
      </c>
      <c r="C1483" t="str">
        <f t="shared" si="200"/>
        <v>038</v>
      </c>
      <c r="D1483" t="s">
        <v>274</v>
      </c>
      <c r="E1483" t="str">
        <f t="shared" si="197"/>
        <v>01</v>
      </c>
      <c r="F1483" t="str">
        <f>"008"</f>
        <v>008</v>
      </c>
      <c r="G1483" t="str">
        <f>""</f>
        <v/>
      </c>
      <c r="H1483" t="s">
        <v>1</v>
      </c>
      <c r="I1483" t="s">
        <v>1705</v>
      </c>
      <c r="J1483" t="s">
        <v>4875</v>
      </c>
      <c r="K1483" t="str">
        <f t="shared" si="201"/>
        <v>11600</v>
      </c>
    </row>
    <row r="1484" spans="1:11" customFormat="1" x14ac:dyDescent="0.25">
      <c r="A1484" t="str">
        <f t="shared" si="202"/>
        <v>11</v>
      </c>
      <c r="B1484" t="s">
        <v>237</v>
      </c>
      <c r="C1484" t="str">
        <f t="shared" si="200"/>
        <v>038</v>
      </c>
      <c r="D1484" t="s">
        <v>274</v>
      </c>
      <c r="E1484" t="str">
        <f t="shared" si="197"/>
        <v>01</v>
      </c>
      <c r="F1484" t="str">
        <f>"008"</f>
        <v>008</v>
      </c>
      <c r="G1484" t="str">
        <f>""</f>
        <v/>
      </c>
      <c r="H1484" t="s">
        <v>0</v>
      </c>
      <c r="I1484" t="s">
        <v>1705</v>
      </c>
      <c r="J1484" t="s">
        <v>4875</v>
      </c>
      <c r="K1484" t="str">
        <f t="shared" si="201"/>
        <v>11600</v>
      </c>
    </row>
    <row r="1485" spans="1:11" customFormat="1" x14ac:dyDescent="0.25">
      <c r="A1485" t="str">
        <f t="shared" si="202"/>
        <v>11</v>
      </c>
      <c r="B1485" t="s">
        <v>237</v>
      </c>
      <c r="C1485" t="str">
        <f t="shared" si="200"/>
        <v>038</v>
      </c>
      <c r="D1485" t="s">
        <v>274</v>
      </c>
      <c r="E1485" t="str">
        <f t="shared" si="197"/>
        <v>01</v>
      </c>
      <c r="F1485" t="str">
        <f>"009"</f>
        <v>009</v>
      </c>
      <c r="G1485" t="str">
        <f>""</f>
        <v/>
      </c>
      <c r="H1485" t="s">
        <v>3</v>
      </c>
      <c r="I1485" t="s">
        <v>1706</v>
      </c>
      <c r="J1485" t="s">
        <v>4876</v>
      </c>
      <c r="K1485" t="str">
        <f t="shared" si="201"/>
        <v>11600</v>
      </c>
    </row>
    <row r="1486" spans="1:11" customFormat="1" x14ac:dyDescent="0.25">
      <c r="A1486" t="str">
        <f t="shared" si="202"/>
        <v>11</v>
      </c>
      <c r="B1486" t="s">
        <v>237</v>
      </c>
      <c r="C1486" t="str">
        <f t="shared" si="200"/>
        <v>038</v>
      </c>
      <c r="D1486" t="s">
        <v>274</v>
      </c>
      <c r="E1486" t="str">
        <f t="shared" si="197"/>
        <v>01</v>
      </c>
      <c r="F1486" t="str">
        <f>"010"</f>
        <v>010</v>
      </c>
      <c r="G1486" t="str">
        <f>""</f>
        <v/>
      </c>
      <c r="H1486" t="s">
        <v>3</v>
      </c>
      <c r="I1486" t="s">
        <v>1707</v>
      </c>
      <c r="J1486" t="s">
        <v>4877</v>
      </c>
      <c r="K1486" t="str">
        <f t="shared" si="201"/>
        <v>11600</v>
      </c>
    </row>
    <row r="1487" spans="1:11" customFormat="1" x14ac:dyDescent="0.25">
      <c r="A1487" t="str">
        <f t="shared" si="202"/>
        <v>11</v>
      </c>
      <c r="B1487" t="s">
        <v>237</v>
      </c>
      <c r="C1487" t="str">
        <f t="shared" si="200"/>
        <v>038</v>
      </c>
      <c r="D1487" t="s">
        <v>274</v>
      </c>
      <c r="E1487" t="str">
        <f t="shared" si="197"/>
        <v>01</v>
      </c>
      <c r="F1487" t="str">
        <f>"011"</f>
        <v>011</v>
      </c>
      <c r="G1487" t="str">
        <f>""</f>
        <v/>
      </c>
      <c r="H1487" t="s">
        <v>1</v>
      </c>
      <c r="I1487" t="s">
        <v>1708</v>
      </c>
      <c r="J1487" t="s">
        <v>4878</v>
      </c>
      <c r="K1487" t="str">
        <f t="shared" si="201"/>
        <v>11600</v>
      </c>
    </row>
    <row r="1488" spans="1:11" customFormat="1" x14ac:dyDescent="0.25">
      <c r="A1488" t="str">
        <f t="shared" si="202"/>
        <v>11</v>
      </c>
      <c r="B1488" t="s">
        <v>237</v>
      </c>
      <c r="C1488" t="str">
        <f t="shared" si="200"/>
        <v>038</v>
      </c>
      <c r="D1488" t="s">
        <v>274</v>
      </c>
      <c r="E1488" t="str">
        <f t="shared" si="197"/>
        <v>01</v>
      </c>
      <c r="F1488" t="str">
        <f>"011"</f>
        <v>011</v>
      </c>
      <c r="G1488" t="str">
        <f>""</f>
        <v/>
      </c>
      <c r="H1488" t="s">
        <v>0</v>
      </c>
      <c r="I1488" t="s">
        <v>1708</v>
      </c>
      <c r="J1488" t="s">
        <v>4878</v>
      </c>
      <c r="K1488" t="str">
        <f t="shared" si="201"/>
        <v>11600</v>
      </c>
    </row>
    <row r="1489" spans="1:11" customFormat="1" x14ac:dyDescent="0.25">
      <c r="A1489" t="str">
        <f t="shared" si="202"/>
        <v>11</v>
      </c>
      <c r="B1489" t="s">
        <v>237</v>
      </c>
      <c r="C1489" t="str">
        <f t="shared" si="200"/>
        <v>038</v>
      </c>
      <c r="D1489" t="s">
        <v>274</v>
      </c>
      <c r="E1489" t="str">
        <f t="shared" si="197"/>
        <v>01</v>
      </c>
      <c r="F1489" t="str">
        <f>"012"</f>
        <v>012</v>
      </c>
      <c r="G1489" t="str">
        <f>""</f>
        <v/>
      </c>
      <c r="H1489" t="s">
        <v>1</v>
      </c>
      <c r="I1489" t="s">
        <v>1709</v>
      </c>
      <c r="J1489" t="s">
        <v>4879</v>
      </c>
      <c r="K1489" t="str">
        <f t="shared" si="201"/>
        <v>11600</v>
      </c>
    </row>
    <row r="1490" spans="1:11" customFormat="1" x14ac:dyDescent="0.25">
      <c r="A1490" t="str">
        <f t="shared" si="202"/>
        <v>11</v>
      </c>
      <c r="B1490" t="s">
        <v>237</v>
      </c>
      <c r="C1490" t="str">
        <f t="shared" si="200"/>
        <v>038</v>
      </c>
      <c r="D1490" t="s">
        <v>274</v>
      </c>
      <c r="E1490" t="str">
        <f t="shared" si="197"/>
        <v>01</v>
      </c>
      <c r="F1490" t="str">
        <f>"012"</f>
        <v>012</v>
      </c>
      <c r="G1490" t="str">
        <f>""</f>
        <v/>
      </c>
      <c r="H1490" t="s">
        <v>0</v>
      </c>
      <c r="I1490" t="s">
        <v>1709</v>
      </c>
      <c r="J1490" t="s">
        <v>4879</v>
      </c>
      <c r="K1490" t="str">
        <f t="shared" si="201"/>
        <v>11600</v>
      </c>
    </row>
    <row r="1491" spans="1:11" customFormat="1" x14ac:dyDescent="0.25">
      <c r="A1491" t="str">
        <f t="shared" si="202"/>
        <v>11</v>
      </c>
      <c r="B1491" t="s">
        <v>237</v>
      </c>
      <c r="C1491" t="str">
        <f t="shared" si="200"/>
        <v>038</v>
      </c>
      <c r="D1491" t="s">
        <v>274</v>
      </c>
      <c r="E1491" t="str">
        <f t="shared" si="197"/>
        <v>01</v>
      </c>
      <c r="F1491" t="str">
        <f>"013"</f>
        <v>013</v>
      </c>
      <c r="G1491" t="str">
        <f>""</f>
        <v/>
      </c>
      <c r="H1491" t="s">
        <v>1</v>
      </c>
      <c r="I1491" t="s">
        <v>1710</v>
      </c>
      <c r="J1491" t="s">
        <v>4880</v>
      </c>
      <c r="K1491" t="str">
        <f t="shared" si="201"/>
        <v>11600</v>
      </c>
    </row>
    <row r="1492" spans="1:11" customFormat="1" x14ac:dyDescent="0.25">
      <c r="A1492" t="str">
        <f t="shared" si="202"/>
        <v>11</v>
      </c>
      <c r="B1492" t="s">
        <v>237</v>
      </c>
      <c r="C1492" t="str">
        <f t="shared" si="200"/>
        <v>038</v>
      </c>
      <c r="D1492" t="s">
        <v>274</v>
      </c>
      <c r="E1492" t="str">
        <f t="shared" si="197"/>
        <v>01</v>
      </c>
      <c r="F1492" t="str">
        <f>"013"</f>
        <v>013</v>
      </c>
      <c r="G1492" t="str">
        <f>""</f>
        <v/>
      </c>
      <c r="H1492" t="s">
        <v>0</v>
      </c>
      <c r="I1492" t="s">
        <v>1710</v>
      </c>
      <c r="J1492" t="s">
        <v>4880</v>
      </c>
      <c r="K1492" t="str">
        <f t="shared" si="201"/>
        <v>11600</v>
      </c>
    </row>
    <row r="1493" spans="1:11" customFormat="1" x14ac:dyDescent="0.25">
      <c r="A1493" t="str">
        <f t="shared" si="202"/>
        <v>11</v>
      </c>
      <c r="B1493" t="s">
        <v>237</v>
      </c>
      <c r="C1493" t="str">
        <f t="shared" si="200"/>
        <v>038</v>
      </c>
      <c r="D1493" t="s">
        <v>274</v>
      </c>
      <c r="E1493" t="str">
        <f t="shared" si="197"/>
        <v>01</v>
      </c>
      <c r="F1493" t="str">
        <f>"014"</f>
        <v>014</v>
      </c>
      <c r="G1493" t="str">
        <f>""</f>
        <v/>
      </c>
      <c r="H1493" t="s">
        <v>1</v>
      </c>
      <c r="I1493" t="s">
        <v>1711</v>
      </c>
      <c r="J1493" t="s">
        <v>4881</v>
      </c>
      <c r="K1493" t="str">
        <f t="shared" si="201"/>
        <v>11600</v>
      </c>
    </row>
    <row r="1494" spans="1:11" customFormat="1" x14ac:dyDescent="0.25">
      <c r="A1494" t="str">
        <f t="shared" si="202"/>
        <v>11</v>
      </c>
      <c r="B1494" t="s">
        <v>237</v>
      </c>
      <c r="C1494" t="str">
        <f t="shared" si="200"/>
        <v>038</v>
      </c>
      <c r="D1494" t="s">
        <v>274</v>
      </c>
      <c r="E1494" t="str">
        <f t="shared" si="197"/>
        <v>01</v>
      </c>
      <c r="F1494" t="str">
        <f>"014"</f>
        <v>014</v>
      </c>
      <c r="G1494" t="str">
        <f>""</f>
        <v/>
      </c>
      <c r="H1494" t="s">
        <v>0</v>
      </c>
      <c r="I1494" t="s">
        <v>1711</v>
      </c>
      <c r="J1494" t="s">
        <v>4881</v>
      </c>
      <c r="K1494" t="str">
        <f t="shared" si="201"/>
        <v>11600</v>
      </c>
    </row>
    <row r="1495" spans="1:11" customFormat="1" x14ac:dyDescent="0.25">
      <c r="A1495" t="str">
        <f t="shared" si="202"/>
        <v>11</v>
      </c>
      <c r="B1495" t="s">
        <v>237</v>
      </c>
      <c r="C1495" t="str">
        <f t="shared" ref="C1495:C1513" si="203">"039"</f>
        <v>039</v>
      </c>
      <c r="D1495" t="s">
        <v>275</v>
      </c>
      <c r="E1495" t="str">
        <f t="shared" si="197"/>
        <v>01</v>
      </c>
      <c r="F1495" t="str">
        <f>"001"</f>
        <v>001</v>
      </c>
      <c r="G1495" t="str">
        <f>""</f>
        <v/>
      </c>
      <c r="H1495" t="s">
        <v>1</v>
      </c>
      <c r="I1495" t="s">
        <v>1008</v>
      </c>
      <c r="J1495" t="s">
        <v>4882</v>
      </c>
      <c r="K1495" t="str">
        <f t="shared" ref="K1495:K1506" si="204">"11150"</f>
        <v>11150</v>
      </c>
    </row>
    <row r="1496" spans="1:11" customFormat="1" x14ac:dyDescent="0.25">
      <c r="A1496" t="str">
        <f t="shared" si="202"/>
        <v>11</v>
      </c>
      <c r="B1496" t="s">
        <v>237</v>
      </c>
      <c r="C1496" t="str">
        <f t="shared" si="203"/>
        <v>039</v>
      </c>
      <c r="D1496" t="s">
        <v>275</v>
      </c>
      <c r="E1496" t="str">
        <f t="shared" si="197"/>
        <v>01</v>
      </c>
      <c r="F1496" t="str">
        <f>"001"</f>
        <v>001</v>
      </c>
      <c r="G1496" t="str">
        <f>""</f>
        <v/>
      </c>
      <c r="H1496" t="s">
        <v>0</v>
      </c>
      <c r="I1496" t="s">
        <v>1008</v>
      </c>
      <c r="J1496" t="s">
        <v>4882</v>
      </c>
      <c r="K1496" t="str">
        <f t="shared" si="204"/>
        <v>11150</v>
      </c>
    </row>
    <row r="1497" spans="1:11" customFormat="1" x14ac:dyDescent="0.25">
      <c r="A1497" t="str">
        <f t="shared" si="202"/>
        <v>11</v>
      </c>
      <c r="B1497" t="s">
        <v>237</v>
      </c>
      <c r="C1497" t="str">
        <f t="shared" si="203"/>
        <v>039</v>
      </c>
      <c r="D1497" t="s">
        <v>275</v>
      </c>
      <c r="E1497" t="str">
        <f t="shared" ref="E1497:E1506" si="205">"02"</f>
        <v>02</v>
      </c>
      <c r="F1497" t="str">
        <f>"002"</f>
        <v>002</v>
      </c>
      <c r="G1497" t="str">
        <f>""</f>
        <v/>
      </c>
      <c r="H1497" t="s">
        <v>1</v>
      </c>
      <c r="I1497" t="s">
        <v>1712</v>
      </c>
      <c r="J1497" t="s">
        <v>4883</v>
      </c>
      <c r="K1497" t="str">
        <f t="shared" si="204"/>
        <v>11150</v>
      </c>
    </row>
    <row r="1498" spans="1:11" customFormat="1" x14ac:dyDescent="0.25">
      <c r="A1498" t="str">
        <f t="shared" si="202"/>
        <v>11</v>
      </c>
      <c r="B1498" t="s">
        <v>237</v>
      </c>
      <c r="C1498" t="str">
        <f t="shared" si="203"/>
        <v>039</v>
      </c>
      <c r="D1498" t="s">
        <v>275</v>
      </c>
      <c r="E1498" t="str">
        <f t="shared" si="205"/>
        <v>02</v>
      </c>
      <c r="F1498" t="str">
        <f>"002"</f>
        <v>002</v>
      </c>
      <c r="G1498" t="str">
        <f>""</f>
        <v/>
      </c>
      <c r="H1498" t="s">
        <v>0</v>
      </c>
      <c r="I1498" t="s">
        <v>1712</v>
      </c>
      <c r="J1498" t="s">
        <v>4883</v>
      </c>
      <c r="K1498" t="str">
        <f t="shared" si="204"/>
        <v>11150</v>
      </c>
    </row>
    <row r="1499" spans="1:11" customFormat="1" x14ac:dyDescent="0.25">
      <c r="A1499" t="str">
        <f t="shared" si="202"/>
        <v>11</v>
      </c>
      <c r="B1499" t="s">
        <v>237</v>
      </c>
      <c r="C1499" t="str">
        <f t="shared" si="203"/>
        <v>039</v>
      </c>
      <c r="D1499" t="s">
        <v>275</v>
      </c>
      <c r="E1499" t="str">
        <f t="shared" si="205"/>
        <v>02</v>
      </c>
      <c r="F1499" t="str">
        <f>"003"</f>
        <v>003</v>
      </c>
      <c r="G1499" t="str">
        <f>""</f>
        <v/>
      </c>
      <c r="H1499" t="s">
        <v>1</v>
      </c>
      <c r="I1499" t="s">
        <v>1713</v>
      </c>
      <c r="J1499" t="s">
        <v>4884</v>
      </c>
      <c r="K1499" t="str">
        <f t="shared" si="204"/>
        <v>11150</v>
      </c>
    </row>
    <row r="1500" spans="1:11" customFormat="1" x14ac:dyDescent="0.25">
      <c r="A1500" t="str">
        <f t="shared" si="202"/>
        <v>11</v>
      </c>
      <c r="B1500" t="s">
        <v>237</v>
      </c>
      <c r="C1500" t="str">
        <f t="shared" si="203"/>
        <v>039</v>
      </c>
      <c r="D1500" t="s">
        <v>275</v>
      </c>
      <c r="E1500" t="str">
        <f t="shared" si="205"/>
        <v>02</v>
      </c>
      <c r="F1500" t="str">
        <f>"003"</f>
        <v>003</v>
      </c>
      <c r="G1500" t="str">
        <f>""</f>
        <v/>
      </c>
      <c r="H1500" t="s">
        <v>0</v>
      </c>
      <c r="I1500" t="s">
        <v>1713</v>
      </c>
      <c r="J1500" t="s">
        <v>4884</v>
      </c>
      <c r="K1500" t="str">
        <f t="shared" si="204"/>
        <v>11150</v>
      </c>
    </row>
    <row r="1501" spans="1:11" customFormat="1" x14ac:dyDescent="0.25">
      <c r="A1501" t="str">
        <f t="shared" si="202"/>
        <v>11</v>
      </c>
      <c r="B1501" t="s">
        <v>237</v>
      </c>
      <c r="C1501" t="str">
        <f t="shared" si="203"/>
        <v>039</v>
      </c>
      <c r="D1501" t="s">
        <v>275</v>
      </c>
      <c r="E1501" t="str">
        <f t="shared" si="205"/>
        <v>02</v>
      </c>
      <c r="F1501" t="str">
        <f>"004"</f>
        <v>004</v>
      </c>
      <c r="G1501" t="str">
        <f>""</f>
        <v/>
      </c>
      <c r="H1501" t="s">
        <v>1</v>
      </c>
      <c r="I1501" t="s">
        <v>1714</v>
      </c>
      <c r="J1501" t="s">
        <v>4885</v>
      </c>
      <c r="K1501" t="str">
        <f t="shared" si="204"/>
        <v>11150</v>
      </c>
    </row>
    <row r="1502" spans="1:11" customFormat="1" x14ac:dyDescent="0.25">
      <c r="A1502" t="str">
        <f t="shared" si="202"/>
        <v>11</v>
      </c>
      <c r="B1502" t="s">
        <v>237</v>
      </c>
      <c r="C1502" t="str">
        <f t="shared" si="203"/>
        <v>039</v>
      </c>
      <c r="D1502" t="s">
        <v>275</v>
      </c>
      <c r="E1502" t="str">
        <f t="shared" si="205"/>
        <v>02</v>
      </c>
      <c r="F1502" t="str">
        <f>"004"</f>
        <v>004</v>
      </c>
      <c r="G1502" t="str">
        <f>""</f>
        <v/>
      </c>
      <c r="H1502" t="s">
        <v>0</v>
      </c>
      <c r="I1502" t="s">
        <v>1714</v>
      </c>
      <c r="J1502" t="s">
        <v>4885</v>
      </c>
      <c r="K1502" t="str">
        <f t="shared" si="204"/>
        <v>11150</v>
      </c>
    </row>
    <row r="1503" spans="1:11" customFormat="1" x14ac:dyDescent="0.25">
      <c r="A1503" t="str">
        <f t="shared" si="202"/>
        <v>11</v>
      </c>
      <c r="B1503" t="s">
        <v>237</v>
      </c>
      <c r="C1503" t="str">
        <f t="shared" si="203"/>
        <v>039</v>
      </c>
      <c r="D1503" t="s">
        <v>275</v>
      </c>
      <c r="E1503" t="str">
        <f t="shared" si="205"/>
        <v>02</v>
      </c>
      <c r="F1503" t="str">
        <f>"005"</f>
        <v>005</v>
      </c>
      <c r="G1503" t="str">
        <f>""</f>
        <v/>
      </c>
      <c r="H1503" t="s">
        <v>1</v>
      </c>
      <c r="I1503" t="s">
        <v>1715</v>
      </c>
      <c r="J1503" t="s">
        <v>4886</v>
      </c>
      <c r="K1503" t="str">
        <f t="shared" si="204"/>
        <v>11150</v>
      </c>
    </row>
    <row r="1504" spans="1:11" customFormat="1" x14ac:dyDescent="0.25">
      <c r="A1504" t="str">
        <f t="shared" si="202"/>
        <v>11</v>
      </c>
      <c r="B1504" t="s">
        <v>237</v>
      </c>
      <c r="C1504" t="str">
        <f t="shared" si="203"/>
        <v>039</v>
      </c>
      <c r="D1504" t="s">
        <v>275</v>
      </c>
      <c r="E1504" t="str">
        <f t="shared" si="205"/>
        <v>02</v>
      </c>
      <c r="F1504" t="str">
        <f>"005"</f>
        <v>005</v>
      </c>
      <c r="G1504" t="str">
        <f>""</f>
        <v/>
      </c>
      <c r="H1504" t="s">
        <v>0</v>
      </c>
      <c r="I1504" t="s">
        <v>1715</v>
      </c>
      <c r="J1504" t="s">
        <v>4886</v>
      </c>
      <c r="K1504" t="str">
        <f t="shared" si="204"/>
        <v>11150</v>
      </c>
    </row>
    <row r="1505" spans="1:11" customFormat="1" x14ac:dyDescent="0.25">
      <c r="A1505" t="str">
        <f t="shared" si="202"/>
        <v>11</v>
      </c>
      <c r="B1505" t="s">
        <v>237</v>
      </c>
      <c r="C1505" t="str">
        <f t="shared" si="203"/>
        <v>039</v>
      </c>
      <c r="D1505" t="s">
        <v>275</v>
      </c>
      <c r="E1505" t="str">
        <f t="shared" si="205"/>
        <v>02</v>
      </c>
      <c r="F1505" t="str">
        <f>"006"</f>
        <v>006</v>
      </c>
      <c r="G1505" t="str">
        <f>""</f>
        <v/>
      </c>
      <c r="H1505" t="s">
        <v>1</v>
      </c>
      <c r="I1505" t="s">
        <v>1713</v>
      </c>
      <c r="J1505" t="s">
        <v>4884</v>
      </c>
      <c r="K1505" t="str">
        <f t="shared" si="204"/>
        <v>11150</v>
      </c>
    </row>
    <row r="1506" spans="1:11" customFormat="1" x14ac:dyDescent="0.25">
      <c r="A1506" t="str">
        <f t="shared" si="202"/>
        <v>11</v>
      </c>
      <c r="B1506" t="s">
        <v>237</v>
      </c>
      <c r="C1506" t="str">
        <f t="shared" si="203"/>
        <v>039</v>
      </c>
      <c r="D1506" t="s">
        <v>275</v>
      </c>
      <c r="E1506" t="str">
        <f t="shared" si="205"/>
        <v>02</v>
      </c>
      <c r="F1506" t="str">
        <f>"006"</f>
        <v>006</v>
      </c>
      <c r="G1506" t="str">
        <f>""</f>
        <v/>
      </c>
      <c r="H1506" t="s">
        <v>0</v>
      </c>
      <c r="I1506" t="s">
        <v>1713</v>
      </c>
      <c r="J1506" t="s">
        <v>4884</v>
      </c>
      <c r="K1506" t="str">
        <f t="shared" si="204"/>
        <v>11150</v>
      </c>
    </row>
    <row r="1507" spans="1:11" customFormat="1" x14ac:dyDescent="0.25">
      <c r="A1507" t="str">
        <f t="shared" si="202"/>
        <v>11</v>
      </c>
      <c r="B1507" t="s">
        <v>237</v>
      </c>
      <c r="C1507" t="str">
        <f t="shared" si="203"/>
        <v>039</v>
      </c>
      <c r="D1507" t="s">
        <v>275</v>
      </c>
      <c r="E1507" t="str">
        <f t="shared" ref="E1507:E1513" si="206">"03"</f>
        <v>03</v>
      </c>
      <c r="F1507" t="str">
        <f>"001"</f>
        <v>001</v>
      </c>
      <c r="G1507" t="str">
        <f>"01"</f>
        <v>01</v>
      </c>
      <c r="H1507" t="s">
        <v>1</v>
      </c>
      <c r="I1507" t="s">
        <v>1716</v>
      </c>
      <c r="J1507" t="s">
        <v>4887</v>
      </c>
      <c r="K1507" t="str">
        <f>"11159"</f>
        <v>11159</v>
      </c>
    </row>
    <row r="1508" spans="1:11" customFormat="1" x14ac:dyDescent="0.25">
      <c r="A1508" t="str">
        <f t="shared" si="202"/>
        <v>11</v>
      </c>
      <c r="B1508" t="s">
        <v>237</v>
      </c>
      <c r="C1508" t="str">
        <f t="shared" si="203"/>
        <v>039</v>
      </c>
      <c r="D1508" t="s">
        <v>275</v>
      </c>
      <c r="E1508" t="str">
        <f t="shared" si="206"/>
        <v>03</v>
      </c>
      <c r="F1508" t="str">
        <f>"001"</f>
        <v>001</v>
      </c>
      <c r="G1508" t="str">
        <f>"02"</f>
        <v>02</v>
      </c>
      <c r="H1508" t="s">
        <v>0</v>
      </c>
      <c r="I1508" t="s">
        <v>1717</v>
      </c>
      <c r="J1508" t="s">
        <v>4888</v>
      </c>
      <c r="K1508" t="str">
        <f>"11158"</f>
        <v>11158</v>
      </c>
    </row>
    <row r="1509" spans="1:11" customFormat="1" x14ac:dyDescent="0.25">
      <c r="A1509" t="str">
        <f t="shared" si="202"/>
        <v>11</v>
      </c>
      <c r="B1509" t="s">
        <v>237</v>
      </c>
      <c r="C1509" t="str">
        <f t="shared" si="203"/>
        <v>039</v>
      </c>
      <c r="D1509" t="s">
        <v>275</v>
      </c>
      <c r="E1509" t="str">
        <f t="shared" si="206"/>
        <v>03</v>
      </c>
      <c r="F1509" t="str">
        <f>"002"</f>
        <v>002</v>
      </c>
      <c r="G1509" t="str">
        <f>"01"</f>
        <v>01</v>
      </c>
      <c r="H1509" t="s">
        <v>1</v>
      </c>
      <c r="I1509" t="s">
        <v>1718</v>
      </c>
      <c r="J1509" t="s">
        <v>4889</v>
      </c>
      <c r="K1509" t="str">
        <f>"11179"</f>
        <v>11179</v>
      </c>
    </row>
    <row r="1510" spans="1:11" customFormat="1" x14ac:dyDescent="0.25">
      <c r="A1510" t="str">
        <f t="shared" si="202"/>
        <v>11</v>
      </c>
      <c r="B1510" t="s">
        <v>237</v>
      </c>
      <c r="C1510" t="str">
        <f t="shared" si="203"/>
        <v>039</v>
      </c>
      <c r="D1510" t="s">
        <v>275</v>
      </c>
      <c r="E1510" t="str">
        <f t="shared" si="206"/>
        <v>03</v>
      </c>
      <c r="F1510" t="str">
        <f>"002"</f>
        <v>002</v>
      </c>
      <c r="G1510" t="str">
        <f>"02"</f>
        <v>02</v>
      </c>
      <c r="H1510" t="s">
        <v>0</v>
      </c>
      <c r="I1510" t="s">
        <v>1719</v>
      </c>
      <c r="J1510" t="s">
        <v>4890</v>
      </c>
      <c r="K1510" t="str">
        <f>"11150"</f>
        <v>11150</v>
      </c>
    </row>
    <row r="1511" spans="1:11" customFormat="1" x14ac:dyDescent="0.25">
      <c r="A1511" t="str">
        <f t="shared" si="202"/>
        <v>11</v>
      </c>
      <c r="B1511" t="s">
        <v>237</v>
      </c>
      <c r="C1511" t="str">
        <f t="shared" si="203"/>
        <v>039</v>
      </c>
      <c r="D1511" t="s">
        <v>275</v>
      </c>
      <c r="E1511" t="str">
        <f t="shared" si="206"/>
        <v>03</v>
      </c>
      <c r="F1511" t="str">
        <f>"002"</f>
        <v>002</v>
      </c>
      <c r="G1511" t="str">
        <f>"03"</f>
        <v>03</v>
      </c>
      <c r="H1511" t="s">
        <v>2</v>
      </c>
      <c r="I1511" t="s">
        <v>1720</v>
      </c>
      <c r="J1511" t="s">
        <v>4891</v>
      </c>
      <c r="K1511" t="str">
        <f>"11158"</f>
        <v>11158</v>
      </c>
    </row>
    <row r="1512" spans="1:11" customFormat="1" x14ac:dyDescent="0.25">
      <c r="A1512" t="str">
        <f t="shared" si="202"/>
        <v>11</v>
      </c>
      <c r="B1512" t="s">
        <v>237</v>
      </c>
      <c r="C1512" t="str">
        <f t="shared" si="203"/>
        <v>039</v>
      </c>
      <c r="D1512" t="s">
        <v>275</v>
      </c>
      <c r="E1512" t="str">
        <f t="shared" si="206"/>
        <v>03</v>
      </c>
      <c r="F1512" t="str">
        <f>"003"</f>
        <v>003</v>
      </c>
      <c r="G1512" t="str">
        <f>""</f>
        <v/>
      </c>
      <c r="H1512" t="s">
        <v>1</v>
      </c>
      <c r="I1512" t="s">
        <v>1721</v>
      </c>
      <c r="J1512" t="s">
        <v>4892</v>
      </c>
      <c r="K1512" t="str">
        <f>"11150"</f>
        <v>11150</v>
      </c>
    </row>
    <row r="1513" spans="1:11" customFormat="1" x14ac:dyDescent="0.25">
      <c r="A1513" t="str">
        <f t="shared" si="202"/>
        <v>11</v>
      </c>
      <c r="B1513" t="s">
        <v>237</v>
      </c>
      <c r="C1513" t="str">
        <f t="shared" si="203"/>
        <v>039</v>
      </c>
      <c r="D1513" t="s">
        <v>275</v>
      </c>
      <c r="E1513" t="str">
        <f t="shared" si="206"/>
        <v>03</v>
      </c>
      <c r="F1513" t="str">
        <f>"003"</f>
        <v>003</v>
      </c>
      <c r="G1513" t="str">
        <f>""</f>
        <v/>
      </c>
      <c r="H1513" t="s">
        <v>0</v>
      </c>
      <c r="I1513" t="s">
        <v>1721</v>
      </c>
      <c r="J1513" t="s">
        <v>4892</v>
      </c>
      <c r="K1513" t="str">
        <f>"11150"</f>
        <v>11150</v>
      </c>
    </row>
    <row r="1514" spans="1:11" customFormat="1" x14ac:dyDescent="0.25">
      <c r="A1514" t="str">
        <f t="shared" si="202"/>
        <v>11</v>
      </c>
      <c r="B1514" t="s">
        <v>237</v>
      </c>
      <c r="C1514" t="str">
        <f>"040"</f>
        <v>040</v>
      </c>
      <c r="D1514" t="s">
        <v>276</v>
      </c>
      <c r="E1514" t="str">
        <f t="shared" ref="E1514:E1519" si="207">"01"</f>
        <v>01</v>
      </c>
      <c r="F1514" t="str">
        <f>"001"</f>
        <v>001</v>
      </c>
      <c r="G1514" t="str">
        <f>""</f>
        <v/>
      </c>
      <c r="H1514" t="s">
        <v>3</v>
      </c>
      <c r="I1514" t="s">
        <v>1722</v>
      </c>
      <c r="J1514" t="s">
        <v>4893</v>
      </c>
      <c r="K1514" t="str">
        <f>"11611"</f>
        <v>11611</v>
      </c>
    </row>
    <row r="1515" spans="1:11" customFormat="1" x14ac:dyDescent="0.25">
      <c r="A1515" t="str">
        <f t="shared" si="202"/>
        <v>11</v>
      </c>
      <c r="B1515" t="s">
        <v>237</v>
      </c>
      <c r="C1515" t="str">
        <f t="shared" ref="C1515:C1530" si="208">"041"</f>
        <v>041</v>
      </c>
      <c r="D1515" t="s">
        <v>277</v>
      </c>
      <c r="E1515" t="str">
        <f t="shared" si="207"/>
        <v>01</v>
      </c>
      <c r="F1515" t="str">
        <f>"001"</f>
        <v>001</v>
      </c>
      <c r="G1515" t="str">
        <f>""</f>
        <v/>
      </c>
      <c r="H1515" t="s">
        <v>1</v>
      </c>
      <c r="I1515" t="s">
        <v>1723</v>
      </c>
      <c r="J1515" t="s">
        <v>4894</v>
      </c>
      <c r="K1515" t="str">
        <f t="shared" ref="K1515:K1530" si="209">"11650"</f>
        <v>11650</v>
      </c>
    </row>
    <row r="1516" spans="1:11" customFormat="1" x14ac:dyDescent="0.25">
      <c r="A1516" t="str">
        <f t="shared" si="202"/>
        <v>11</v>
      </c>
      <c r="B1516" t="s">
        <v>237</v>
      </c>
      <c r="C1516" t="str">
        <f t="shared" si="208"/>
        <v>041</v>
      </c>
      <c r="D1516" t="s">
        <v>277</v>
      </c>
      <c r="E1516" t="str">
        <f t="shared" si="207"/>
        <v>01</v>
      </c>
      <c r="F1516" t="str">
        <f>"001"</f>
        <v>001</v>
      </c>
      <c r="G1516" t="str">
        <f>""</f>
        <v/>
      </c>
      <c r="H1516" t="s">
        <v>0</v>
      </c>
      <c r="I1516" t="s">
        <v>1723</v>
      </c>
      <c r="J1516" t="s">
        <v>4894</v>
      </c>
      <c r="K1516" t="str">
        <f t="shared" si="209"/>
        <v>11650</v>
      </c>
    </row>
    <row r="1517" spans="1:11" customFormat="1" x14ac:dyDescent="0.25">
      <c r="A1517" t="str">
        <f t="shared" si="202"/>
        <v>11</v>
      </c>
      <c r="B1517" t="s">
        <v>237</v>
      </c>
      <c r="C1517" t="str">
        <f t="shared" si="208"/>
        <v>041</v>
      </c>
      <c r="D1517" t="s">
        <v>277</v>
      </c>
      <c r="E1517" t="str">
        <f t="shared" si="207"/>
        <v>01</v>
      </c>
      <c r="F1517" t="str">
        <f>"002"</f>
        <v>002</v>
      </c>
      <c r="G1517" t="str">
        <f>""</f>
        <v/>
      </c>
      <c r="H1517" t="s">
        <v>3</v>
      </c>
      <c r="I1517" t="s">
        <v>1724</v>
      </c>
      <c r="J1517" t="s">
        <v>4895</v>
      </c>
      <c r="K1517" t="str">
        <f t="shared" si="209"/>
        <v>11650</v>
      </c>
    </row>
    <row r="1518" spans="1:11" customFormat="1" x14ac:dyDescent="0.25">
      <c r="A1518" t="str">
        <f t="shared" si="202"/>
        <v>11</v>
      </c>
      <c r="B1518" t="s">
        <v>237</v>
      </c>
      <c r="C1518" t="str">
        <f t="shared" si="208"/>
        <v>041</v>
      </c>
      <c r="D1518" t="s">
        <v>277</v>
      </c>
      <c r="E1518" t="str">
        <f t="shared" si="207"/>
        <v>01</v>
      </c>
      <c r="F1518" t="str">
        <f>"003"</f>
        <v>003</v>
      </c>
      <c r="G1518" t="str">
        <f>""</f>
        <v/>
      </c>
      <c r="H1518" t="s">
        <v>1</v>
      </c>
      <c r="I1518" t="s">
        <v>1725</v>
      </c>
      <c r="J1518" t="s">
        <v>4896</v>
      </c>
      <c r="K1518" t="str">
        <f t="shared" si="209"/>
        <v>11650</v>
      </c>
    </row>
    <row r="1519" spans="1:11" customFormat="1" x14ac:dyDescent="0.25">
      <c r="A1519" t="str">
        <f t="shared" si="202"/>
        <v>11</v>
      </c>
      <c r="B1519" t="s">
        <v>237</v>
      </c>
      <c r="C1519" t="str">
        <f t="shared" si="208"/>
        <v>041</v>
      </c>
      <c r="D1519" t="s">
        <v>277</v>
      </c>
      <c r="E1519" t="str">
        <f t="shared" si="207"/>
        <v>01</v>
      </c>
      <c r="F1519" t="str">
        <f>"003"</f>
        <v>003</v>
      </c>
      <c r="G1519" t="str">
        <f>""</f>
        <v/>
      </c>
      <c r="H1519" t="s">
        <v>0</v>
      </c>
      <c r="I1519" t="s">
        <v>1725</v>
      </c>
      <c r="J1519" t="s">
        <v>4896</v>
      </c>
      <c r="K1519" t="str">
        <f t="shared" si="209"/>
        <v>11650</v>
      </c>
    </row>
    <row r="1520" spans="1:11" customFormat="1" x14ac:dyDescent="0.25">
      <c r="A1520" t="str">
        <f t="shared" si="202"/>
        <v>11</v>
      </c>
      <c r="B1520" t="s">
        <v>237</v>
      </c>
      <c r="C1520" t="str">
        <f t="shared" si="208"/>
        <v>041</v>
      </c>
      <c r="D1520" t="s">
        <v>277</v>
      </c>
      <c r="E1520" t="str">
        <f t="shared" ref="E1520:E1530" si="210">"02"</f>
        <v>02</v>
      </c>
      <c r="F1520" t="str">
        <f>"001"</f>
        <v>001</v>
      </c>
      <c r="G1520" t="str">
        <f>""</f>
        <v/>
      </c>
      <c r="H1520" t="s">
        <v>1</v>
      </c>
      <c r="I1520" t="s">
        <v>1726</v>
      </c>
      <c r="J1520" t="s">
        <v>4897</v>
      </c>
      <c r="K1520" t="str">
        <f t="shared" si="209"/>
        <v>11650</v>
      </c>
    </row>
    <row r="1521" spans="1:11" customFormat="1" x14ac:dyDescent="0.25">
      <c r="A1521" t="str">
        <f t="shared" si="202"/>
        <v>11</v>
      </c>
      <c r="B1521" t="s">
        <v>237</v>
      </c>
      <c r="C1521" t="str">
        <f t="shared" si="208"/>
        <v>041</v>
      </c>
      <c r="D1521" t="s">
        <v>277</v>
      </c>
      <c r="E1521" t="str">
        <f t="shared" si="210"/>
        <v>02</v>
      </c>
      <c r="F1521" t="str">
        <f>"001"</f>
        <v>001</v>
      </c>
      <c r="G1521" t="str">
        <f>""</f>
        <v/>
      </c>
      <c r="H1521" t="s">
        <v>0</v>
      </c>
      <c r="I1521" t="s">
        <v>1726</v>
      </c>
      <c r="J1521" t="s">
        <v>4897</v>
      </c>
      <c r="K1521" t="str">
        <f t="shared" si="209"/>
        <v>11650</v>
      </c>
    </row>
    <row r="1522" spans="1:11" customFormat="1" x14ac:dyDescent="0.25">
      <c r="A1522" t="str">
        <f t="shared" si="202"/>
        <v>11</v>
      </c>
      <c r="B1522" t="s">
        <v>237</v>
      </c>
      <c r="C1522" t="str">
        <f t="shared" si="208"/>
        <v>041</v>
      </c>
      <c r="D1522" t="s">
        <v>277</v>
      </c>
      <c r="E1522" t="str">
        <f t="shared" si="210"/>
        <v>02</v>
      </c>
      <c r="F1522" t="str">
        <f>"002"</f>
        <v>002</v>
      </c>
      <c r="G1522" t="str">
        <f>""</f>
        <v/>
      </c>
      <c r="H1522" t="s">
        <v>1</v>
      </c>
      <c r="I1522" t="s">
        <v>1727</v>
      </c>
      <c r="J1522" t="s">
        <v>4898</v>
      </c>
      <c r="K1522" t="str">
        <f t="shared" si="209"/>
        <v>11650</v>
      </c>
    </row>
    <row r="1523" spans="1:11" customFormat="1" x14ac:dyDescent="0.25">
      <c r="A1523" t="str">
        <f t="shared" si="202"/>
        <v>11</v>
      </c>
      <c r="B1523" t="s">
        <v>237</v>
      </c>
      <c r="C1523" t="str">
        <f t="shared" si="208"/>
        <v>041</v>
      </c>
      <c r="D1523" t="s">
        <v>277</v>
      </c>
      <c r="E1523" t="str">
        <f t="shared" si="210"/>
        <v>02</v>
      </c>
      <c r="F1523" t="str">
        <f>"002"</f>
        <v>002</v>
      </c>
      <c r="G1523" t="str">
        <f>""</f>
        <v/>
      </c>
      <c r="H1523" t="s">
        <v>0</v>
      </c>
      <c r="I1523" t="s">
        <v>1727</v>
      </c>
      <c r="J1523" t="s">
        <v>4898</v>
      </c>
      <c r="K1523" t="str">
        <f t="shared" si="209"/>
        <v>11650</v>
      </c>
    </row>
    <row r="1524" spans="1:11" customFormat="1" x14ac:dyDescent="0.25">
      <c r="A1524" t="str">
        <f t="shared" si="202"/>
        <v>11</v>
      </c>
      <c r="B1524" t="s">
        <v>237</v>
      </c>
      <c r="C1524" t="str">
        <f t="shared" si="208"/>
        <v>041</v>
      </c>
      <c r="D1524" t="s">
        <v>277</v>
      </c>
      <c r="E1524" t="str">
        <f t="shared" si="210"/>
        <v>02</v>
      </c>
      <c r="F1524" t="str">
        <f>"003"</f>
        <v>003</v>
      </c>
      <c r="G1524" t="str">
        <f>""</f>
        <v/>
      </c>
      <c r="H1524" t="s">
        <v>3</v>
      </c>
      <c r="I1524" t="s">
        <v>1728</v>
      </c>
      <c r="J1524" t="s">
        <v>4899</v>
      </c>
      <c r="K1524" t="str">
        <f t="shared" si="209"/>
        <v>11650</v>
      </c>
    </row>
    <row r="1525" spans="1:11" customFormat="1" x14ac:dyDescent="0.25">
      <c r="A1525" t="str">
        <f t="shared" si="202"/>
        <v>11</v>
      </c>
      <c r="B1525" t="s">
        <v>237</v>
      </c>
      <c r="C1525" t="str">
        <f t="shared" si="208"/>
        <v>041</v>
      </c>
      <c r="D1525" t="s">
        <v>277</v>
      </c>
      <c r="E1525" t="str">
        <f t="shared" si="210"/>
        <v>02</v>
      </c>
      <c r="F1525" t="str">
        <f>"004"</f>
        <v>004</v>
      </c>
      <c r="G1525" t="str">
        <f>""</f>
        <v/>
      </c>
      <c r="H1525" t="s">
        <v>3</v>
      </c>
      <c r="I1525" t="s">
        <v>1729</v>
      </c>
      <c r="J1525" t="s">
        <v>4900</v>
      </c>
      <c r="K1525" t="str">
        <f t="shared" si="209"/>
        <v>11650</v>
      </c>
    </row>
    <row r="1526" spans="1:11" customFormat="1" x14ac:dyDescent="0.25">
      <c r="A1526" t="str">
        <f t="shared" si="202"/>
        <v>11</v>
      </c>
      <c r="B1526" t="s">
        <v>237</v>
      </c>
      <c r="C1526" t="str">
        <f t="shared" si="208"/>
        <v>041</v>
      </c>
      <c r="D1526" t="s">
        <v>277</v>
      </c>
      <c r="E1526" t="str">
        <f t="shared" si="210"/>
        <v>02</v>
      </c>
      <c r="F1526" t="str">
        <f>"005"</f>
        <v>005</v>
      </c>
      <c r="G1526" t="str">
        <f>""</f>
        <v/>
      </c>
      <c r="H1526" t="s">
        <v>3</v>
      </c>
      <c r="I1526" t="s">
        <v>1730</v>
      </c>
      <c r="J1526" t="s">
        <v>4901</v>
      </c>
      <c r="K1526" t="str">
        <f t="shared" si="209"/>
        <v>11650</v>
      </c>
    </row>
    <row r="1527" spans="1:11" customFormat="1" x14ac:dyDescent="0.25">
      <c r="A1527" t="str">
        <f t="shared" si="202"/>
        <v>11</v>
      </c>
      <c r="B1527" t="s">
        <v>237</v>
      </c>
      <c r="C1527" t="str">
        <f t="shared" si="208"/>
        <v>041</v>
      </c>
      <c r="D1527" t="s">
        <v>277</v>
      </c>
      <c r="E1527" t="str">
        <f t="shared" si="210"/>
        <v>02</v>
      </c>
      <c r="F1527" t="str">
        <f>"006"</f>
        <v>006</v>
      </c>
      <c r="G1527" t="str">
        <f>""</f>
        <v/>
      </c>
      <c r="H1527" t="s">
        <v>1</v>
      </c>
      <c r="I1527" t="s">
        <v>1731</v>
      </c>
      <c r="J1527" t="s">
        <v>4902</v>
      </c>
      <c r="K1527" t="str">
        <f t="shared" si="209"/>
        <v>11650</v>
      </c>
    </row>
    <row r="1528" spans="1:11" customFormat="1" x14ac:dyDescent="0.25">
      <c r="A1528" t="str">
        <f t="shared" si="202"/>
        <v>11</v>
      </c>
      <c r="B1528" t="s">
        <v>237</v>
      </c>
      <c r="C1528" t="str">
        <f t="shared" si="208"/>
        <v>041</v>
      </c>
      <c r="D1528" t="s">
        <v>277</v>
      </c>
      <c r="E1528" t="str">
        <f t="shared" si="210"/>
        <v>02</v>
      </c>
      <c r="F1528" t="str">
        <f>"006"</f>
        <v>006</v>
      </c>
      <c r="G1528" t="str">
        <f>""</f>
        <v/>
      </c>
      <c r="H1528" t="s">
        <v>0</v>
      </c>
      <c r="I1528" t="s">
        <v>1731</v>
      </c>
      <c r="J1528" t="s">
        <v>4902</v>
      </c>
      <c r="K1528" t="str">
        <f t="shared" si="209"/>
        <v>11650</v>
      </c>
    </row>
    <row r="1529" spans="1:11" customFormat="1" x14ac:dyDescent="0.25">
      <c r="A1529" t="str">
        <f t="shared" si="202"/>
        <v>11</v>
      </c>
      <c r="B1529" t="s">
        <v>237</v>
      </c>
      <c r="C1529" t="str">
        <f t="shared" si="208"/>
        <v>041</v>
      </c>
      <c r="D1529" t="s">
        <v>277</v>
      </c>
      <c r="E1529" t="str">
        <f t="shared" si="210"/>
        <v>02</v>
      </c>
      <c r="F1529" t="str">
        <f>"007"</f>
        <v>007</v>
      </c>
      <c r="G1529" t="str">
        <f>""</f>
        <v/>
      </c>
      <c r="H1529" t="s">
        <v>1</v>
      </c>
      <c r="I1529" t="s">
        <v>19</v>
      </c>
      <c r="J1529" t="s">
        <v>4447</v>
      </c>
      <c r="K1529" t="str">
        <f t="shared" si="209"/>
        <v>11650</v>
      </c>
    </row>
    <row r="1530" spans="1:11" customFormat="1" x14ac:dyDescent="0.25">
      <c r="A1530" t="str">
        <f t="shared" si="202"/>
        <v>11</v>
      </c>
      <c r="B1530" t="s">
        <v>237</v>
      </c>
      <c r="C1530" t="str">
        <f t="shared" si="208"/>
        <v>041</v>
      </c>
      <c r="D1530" t="s">
        <v>277</v>
      </c>
      <c r="E1530" t="str">
        <f t="shared" si="210"/>
        <v>02</v>
      </c>
      <c r="F1530" t="str">
        <f>"007"</f>
        <v>007</v>
      </c>
      <c r="G1530" t="str">
        <f>""</f>
        <v/>
      </c>
      <c r="H1530" t="s">
        <v>0</v>
      </c>
      <c r="I1530" t="s">
        <v>19</v>
      </c>
      <c r="J1530" t="s">
        <v>4447</v>
      </c>
      <c r="K1530" t="str">
        <f t="shared" si="209"/>
        <v>11650</v>
      </c>
    </row>
    <row r="1531" spans="1:11" customFormat="1" x14ac:dyDescent="0.25">
      <c r="A1531" t="str">
        <f t="shared" si="202"/>
        <v>11</v>
      </c>
      <c r="B1531" t="s">
        <v>237</v>
      </c>
      <c r="C1531" t="str">
        <f>"042"</f>
        <v>042</v>
      </c>
      <c r="D1531" t="s">
        <v>278</v>
      </c>
      <c r="E1531" t="str">
        <f t="shared" ref="E1531:E1549" si="211">"01"</f>
        <v>01</v>
      </c>
      <c r="F1531" t="str">
        <f>"001"</f>
        <v>001</v>
      </c>
      <c r="G1531" t="str">
        <f>""</f>
        <v/>
      </c>
      <c r="H1531" t="s">
        <v>1</v>
      </c>
      <c r="I1531" t="s">
        <v>1732</v>
      </c>
      <c r="J1531" t="s">
        <v>4903</v>
      </c>
      <c r="K1531" t="str">
        <f>"11688"</f>
        <v>11688</v>
      </c>
    </row>
    <row r="1532" spans="1:11" customFormat="1" x14ac:dyDescent="0.25">
      <c r="A1532" t="str">
        <f t="shared" si="202"/>
        <v>11</v>
      </c>
      <c r="B1532" t="s">
        <v>237</v>
      </c>
      <c r="C1532" t="str">
        <f>"042"</f>
        <v>042</v>
      </c>
      <c r="D1532" t="s">
        <v>278</v>
      </c>
      <c r="E1532" t="str">
        <f t="shared" si="211"/>
        <v>01</v>
      </c>
      <c r="F1532" t="str">
        <f>"001"</f>
        <v>001</v>
      </c>
      <c r="G1532" t="str">
        <f>""</f>
        <v/>
      </c>
      <c r="H1532" t="s">
        <v>0</v>
      </c>
      <c r="I1532" t="s">
        <v>1732</v>
      </c>
      <c r="J1532" t="s">
        <v>4903</v>
      </c>
      <c r="K1532" t="str">
        <f>"11688"</f>
        <v>11688</v>
      </c>
    </row>
    <row r="1533" spans="1:11" customFormat="1" x14ac:dyDescent="0.25">
      <c r="A1533" t="str">
        <f t="shared" si="202"/>
        <v>11</v>
      </c>
      <c r="B1533" t="s">
        <v>237</v>
      </c>
      <c r="C1533" t="str">
        <f t="shared" ref="C1533:C1541" si="212">"901"</f>
        <v>901</v>
      </c>
      <c r="D1533" t="s">
        <v>279</v>
      </c>
      <c r="E1533" t="str">
        <f t="shared" si="211"/>
        <v>01</v>
      </c>
      <c r="F1533" t="str">
        <f>"001"</f>
        <v>001</v>
      </c>
      <c r="G1533" t="str">
        <f>""</f>
        <v/>
      </c>
      <c r="H1533" t="s">
        <v>1</v>
      </c>
      <c r="I1533" t="s">
        <v>23</v>
      </c>
      <c r="J1533" t="s">
        <v>4904</v>
      </c>
      <c r="K1533" t="str">
        <f t="shared" ref="K1533:K1541" si="213">"11190"</f>
        <v>11190</v>
      </c>
    </row>
    <row r="1534" spans="1:11" customFormat="1" x14ac:dyDescent="0.25">
      <c r="A1534" t="str">
        <f t="shared" si="202"/>
        <v>11</v>
      </c>
      <c r="B1534" t="s">
        <v>237</v>
      </c>
      <c r="C1534" t="str">
        <f t="shared" si="212"/>
        <v>901</v>
      </c>
      <c r="D1534" t="s">
        <v>279</v>
      </c>
      <c r="E1534" t="str">
        <f t="shared" si="211"/>
        <v>01</v>
      </c>
      <c r="F1534" t="str">
        <f>"001"</f>
        <v>001</v>
      </c>
      <c r="G1534" t="str">
        <f>""</f>
        <v/>
      </c>
      <c r="H1534" t="s">
        <v>0</v>
      </c>
      <c r="I1534" t="s">
        <v>23</v>
      </c>
      <c r="J1534" t="s">
        <v>4904</v>
      </c>
      <c r="K1534" t="str">
        <f t="shared" si="213"/>
        <v>11190</v>
      </c>
    </row>
    <row r="1535" spans="1:11" customFormat="1" x14ac:dyDescent="0.25">
      <c r="A1535" t="str">
        <f t="shared" si="202"/>
        <v>11</v>
      </c>
      <c r="B1535" t="s">
        <v>237</v>
      </c>
      <c r="C1535" t="str">
        <f t="shared" si="212"/>
        <v>901</v>
      </c>
      <c r="D1535" t="s">
        <v>279</v>
      </c>
      <c r="E1535" t="str">
        <f t="shared" si="211"/>
        <v>01</v>
      </c>
      <c r="F1535" t="str">
        <f>"003"</f>
        <v>003</v>
      </c>
      <c r="G1535" t="str">
        <f>""</f>
        <v/>
      </c>
      <c r="H1535" t="s">
        <v>3</v>
      </c>
      <c r="I1535" t="s">
        <v>1733</v>
      </c>
      <c r="J1535" t="s">
        <v>4905</v>
      </c>
      <c r="K1535" t="str">
        <f t="shared" si="213"/>
        <v>11190</v>
      </c>
    </row>
    <row r="1536" spans="1:11" customFormat="1" x14ac:dyDescent="0.25">
      <c r="A1536" t="str">
        <f t="shared" si="202"/>
        <v>11</v>
      </c>
      <c r="B1536" t="s">
        <v>237</v>
      </c>
      <c r="C1536" t="str">
        <f t="shared" si="212"/>
        <v>901</v>
      </c>
      <c r="D1536" t="s">
        <v>279</v>
      </c>
      <c r="E1536" t="str">
        <f t="shared" si="211"/>
        <v>01</v>
      </c>
      <c r="F1536" t="str">
        <f>"004"</f>
        <v>004</v>
      </c>
      <c r="G1536" t="str">
        <f>""</f>
        <v/>
      </c>
      <c r="H1536" t="s">
        <v>1</v>
      </c>
      <c r="I1536" t="s">
        <v>1734</v>
      </c>
      <c r="J1536" t="s">
        <v>4906</v>
      </c>
      <c r="K1536" t="str">
        <f t="shared" si="213"/>
        <v>11190</v>
      </c>
    </row>
    <row r="1537" spans="1:11" customFormat="1" x14ac:dyDescent="0.25">
      <c r="A1537" t="str">
        <f t="shared" si="202"/>
        <v>11</v>
      </c>
      <c r="B1537" t="s">
        <v>237</v>
      </c>
      <c r="C1537" t="str">
        <f t="shared" si="212"/>
        <v>901</v>
      </c>
      <c r="D1537" t="s">
        <v>279</v>
      </c>
      <c r="E1537" t="str">
        <f t="shared" si="211"/>
        <v>01</v>
      </c>
      <c r="F1537" t="str">
        <f>"004"</f>
        <v>004</v>
      </c>
      <c r="G1537" t="str">
        <f>""</f>
        <v/>
      </c>
      <c r="H1537" t="s">
        <v>0</v>
      </c>
      <c r="I1537" t="s">
        <v>1734</v>
      </c>
      <c r="J1537" t="s">
        <v>4906</v>
      </c>
      <c r="K1537" t="str">
        <f t="shared" si="213"/>
        <v>11190</v>
      </c>
    </row>
    <row r="1538" spans="1:11" customFormat="1" x14ac:dyDescent="0.25">
      <c r="A1538" t="str">
        <f t="shared" si="202"/>
        <v>11</v>
      </c>
      <c r="B1538" t="s">
        <v>237</v>
      </c>
      <c r="C1538" t="str">
        <f t="shared" si="212"/>
        <v>901</v>
      </c>
      <c r="D1538" t="s">
        <v>279</v>
      </c>
      <c r="E1538" t="str">
        <f t="shared" si="211"/>
        <v>01</v>
      </c>
      <c r="F1538" t="str">
        <f>"005"</f>
        <v>005</v>
      </c>
      <c r="G1538" t="str">
        <f>""</f>
        <v/>
      </c>
      <c r="H1538" t="s">
        <v>3</v>
      </c>
      <c r="I1538" t="s">
        <v>1733</v>
      </c>
      <c r="J1538" t="s">
        <v>4905</v>
      </c>
      <c r="K1538" t="str">
        <f t="shared" si="213"/>
        <v>11190</v>
      </c>
    </row>
    <row r="1539" spans="1:11" customFormat="1" x14ac:dyDescent="0.25">
      <c r="A1539" t="str">
        <f t="shared" ref="A1539:A1549" si="214">"11"</f>
        <v>11</v>
      </c>
      <c r="B1539" t="s">
        <v>237</v>
      </c>
      <c r="C1539" t="str">
        <f t="shared" si="212"/>
        <v>901</v>
      </c>
      <c r="D1539" t="s">
        <v>279</v>
      </c>
      <c r="E1539" t="str">
        <f t="shared" si="211"/>
        <v>01</v>
      </c>
      <c r="F1539" t="str">
        <f>"006"</f>
        <v>006</v>
      </c>
      <c r="G1539" t="str">
        <f>""</f>
        <v/>
      </c>
      <c r="H1539" t="s">
        <v>3</v>
      </c>
      <c r="I1539" t="s">
        <v>1735</v>
      </c>
      <c r="J1539" t="s">
        <v>4907</v>
      </c>
      <c r="K1539" t="str">
        <f t="shared" si="213"/>
        <v>11190</v>
      </c>
    </row>
    <row r="1540" spans="1:11" customFormat="1" x14ac:dyDescent="0.25">
      <c r="A1540" t="str">
        <f t="shared" si="214"/>
        <v>11</v>
      </c>
      <c r="B1540" t="s">
        <v>237</v>
      </c>
      <c r="C1540" t="str">
        <f t="shared" si="212"/>
        <v>901</v>
      </c>
      <c r="D1540" t="s">
        <v>279</v>
      </c>
      <c r="E1540" t="str">
        <f t="shared" si="211"/>
        <v>01</v>
      </c>
      <c r="F1540" t="str">
        <f>"007"</f>
        <v>007</v>
      </c>
      <c r="G1540" t="str">
        <f>""</f>
        <v/>
      </c>
      <c r="H1540" t="s">
        <v>1</v>
      </c>
      <c r="I1540" t="s">
        <v>1736</v>
      </c>
      <c r="J1540" t="s">
        <v>4908</v>
      </c>
      <c r="K1540" t="str">
        <f t="shared" si="213"/>
        <v>11190</v>
      </c>
    </row>
    <row r="1541" spans="1:11" customFormat="1" x14ac:dyDescent="0.25">
      <c r="A1541" t="str">
        <f t="shared" si="214"/>
        <v>11</v>
      </c>
      <c r="B1541" t="s">
        <v>237</v>
      </c>
      <c r="C1541" t="str">
        <f t="shared" si="212"/>
        <v>901</v>
      </c>
      <c r="D1541" t="s">
        <v>279</v>
      </c>
      <c r="E1541" t="str">
        <f t="shared" si="211"/>
        <v>01</v>
      </c>
      <c r="F1541" t="str">
        <f>"007"</f>
        <v>007</v>
      </c>
      <c r="G1541" t="str">
        <f>""</f>
        <v/>
      </c>
      <c r="H1541" t="s">
        <v>0</v>
      </c>
      <c r="I1541" t="s">
        <v>1736</v>
      </c>
      <c r="J1541" t="s">
        <v>4908</v>
      </c>
      <c r="K1541" t="str">
        <f t="shared" si="213"/>
        <v>11190</v>
      </c>
    </row>
    <row r="1542" spans="1:11" customFormat="1" x14ac:dyDescent="0.25">
      <c r="A1542" t="str">
        <f t="shared" si="214"/>
        <v>11</v>
      </c>
      <c r="B1542" t="s">
        <v>237</v>
      </c>
      <c r="C1542" t="str">
        <f>"902"</f>
        <v>902</v>
      </c>
      <c r="D1542" t="s">
        <v>280</v>
      </c>
      <c r="E1542" t="str">
        <f t="shared" si="211"/>
        <v>01</v>
      </c>
      <c r="F1542" t="str">
        <f>"001"</f>
        <v>001</v>
      </c>
      <c r="G1542" t="str">
        <f>""</f>
        <v/>
      </c>
      <c r="H1542" t="s">
        <v>1</v>
      </c>
      <c r="I1542" t="s">
        <v>1737</v>
      </c>
      <c r="J1542" t="s">
        <v>4909</v>
      </c>
      <c r="K1542" t="str">
        <f>"11580"</f>
        <v>11580</v>
      </c>
    </row>
    <row r="1543" spans="1:11" customFormat="1" x14ac:dyDescent="0.25">
      <c r="A1543" t="str">
        <f t="shared" si="214"/>
        <v>11</v>
      </c>
      <c r="B1543" t="s">
        <v>237</v>
      </c>
      <c r="C1543" t="str">
        <f>"902"</f>
        <v>902</v>
      </c>
      <c r="D1543" t="s">
        <v>280</v>
      </c>
      <c r="E1543" t="str">
        <f t="shared" si="211"/>
        <v>01</v>
      </c>
      <c r="F1543" t="str">
        <f>"001"</f>
        <v>001</v>
      </c>
      <c r="G1543" t="str">
        <f>""</f>
        <v/>
      </c>
      <c r="H1543" t="s">
        <v>0</v>
      </c>
      <c r="I1543" t="s">
        <v>1737</v>
      </c>
      <c r="J1543" t="s">
        <v>4909</v>
      </c>
      <c r="K1543" t="str">
        <f>"11580"</f>
        <v>11580</v>
      </c>
    </row>
    <row r="1544" spans="1:11" customFormat="1" x14ac:dyDescent="0.25">
      <c r="A1544" t="str">
        <f t="shared" si="214"/>
        <v>11</v>
      </c>
      <c r="B1544" t="s">
        <v>237</v>
      </c>
      <c r="C1544" t="str">
        <f>"902"</f>
        <v>902</v>
      </c>
      <c r="D1544" t="s">
        <v>280</v>
      </c>
      <c r="E1544" t="str">
        <f t="shared" si="211"/>
        <v>01</v>
      </c>
      <c r="F1544" t="str">
        <f>"002"</f>
        <v>002</v>
      </c>
      <c r="G1544" t="str">
        <f>""</f>
        <v/>
      </c>
      <c r="H1544" t="s">
        <v>1</v>
      </c>
      <c r="I1544" t="s">
        <v>1737</v>
      </c>
      <c r="J1544" t="s">
        <v>4909</v>
      </c>
      <c r="K1544" t="str">
        <f>"11580"</f>
        <v>11580</v>
      </c>
    </row>
    <row r="1545" spans="1:11" customFormat="1" x14ac:dyDescent="0.25">
      <c r="A1545" t="str">
        <f t="shared" si="214"/>
        <v>11</v>
      </c>
      <c r="B1545" t="s">
        <v>237</v>
      </c>
      <c r="C1545" t="str">
        <f>"902"</f>
        <v>902</v>
      </c>
      <c r="D1545" t="s">
        <v>280</v>
      </c>
      <c r="E1545" t="str">
        <f t="shared" si="211"/>
        <v>01</v>
      </c>
      <c r="F1545" t="str">
        <f>"002"</f>
        <v>002</v>
      </c>
      <c r="G1545" t="str">
        <f>""</f>
        <v/>
      </c>
      <c r="H1545" t="s">
        <v>0</v>
      </c>
      <c r="I1545" t="s">
        <v>1737</v>
      </c>
      <c r="J1545" t="s">
        <v>4909</v>
      </c>
      <c r="K1545" t="str">
        <f>"11580"</f>
        <v>11580</v>
      </c>
    </row>
    <row r="1546" spans="1:11" customFormat="1" x14ac:dyDescent="0.25">
      <c r="A1546" t="str">
        <f t="shared" si="214"/>
        <v>11</v>
      </c>
      <c r="B1546" t="s">
        <v>237</v>
      </c>
      <c r="C1546" t="str">
        <f>"902"</f>
        <v>902</v>
      </c>
      <c r="D1546" t="s">
        <v>280</v>
      </c>
      <c r="E1546" t="str">
        <f t="shared" si="211"/>
        <v>01</v>
      </c>
      <c r="F1546" t="str">
        <f>"003"</f>
        <v>003</v>
      </c>
      <c r="G1546" t="str">
        <f>""</f>
        <v/>
      </c>
      <c r="H1546" t="s">
        <v>3</v>
      </c>
      <c r="I1546" t="s">
        <v>1737</v>
      </c>
      <c r="J1546" t="s">
        <v>4909</v>
      </c>
      <c r="K1546" t="str">
        <f>"11580"</f>
        <v>11580</v>
      </c>
    </row>
    <row r="1547" spans="1:11" customFormat="1" x14ac:dyDescent="0.25">
      <c r="A1547" t="str">
        <f t="shared" si="214"/>
        <v>11</v>
      </c>
      <c r="B1547" t="s">
        <v>237</v>
      </c>
      <c r="C1547" t="str">
        <f>"903"</f>
        <v>903</v>
      </c>
      <c r="D1547" t="s">
        <v>281</v>
      </c>
      <c r="E1547" t="str">
        <f t="shared" si="211"/>
        <v>01</v>
      </c>
      <c r="F1547" t="str">
        <f>"001"</f>
        <v>001</v>
      </c>
      <c r="G1547" t="str">
        <f>""</f>
        <v/>
      </c>
      <c r="H1547" t="s">
        <v>1</v>
      </c>
      <c r="I1547" t="s">
        <v>1738</v>
      </c>
      <c r="J1547" t="s">
        <v>4910</v>
      </c>
      <c r="K1547" t="str">
        <f>"11340"</f>
        <v>11340</v>
      </c>
    </row>
    <row r="1548" spans="1:11" customFormat="1" x14ac:dyDescent="0.25">
      <c r="A1548" t="str">
        <f t="shared" si="214"/>
        <v>11</v>
      </c>
      <c r="B1548" t="s">
        <v>237</v>
      </c>
      <c r="C1548" t="str">
        <f>"903"</f>
        <v>903</v>
      </c>
      <c r="D1548" t="s">
        <v>281</v>
      </c>
      <c r="E1548" t="str">
        <f t="shared" si="211"/>
        <v>01</v>
      </c>
      <c r="F1548" t="str">
        <f>"001"</f>
        <v>001</v>
      </c>
      <c r="G1548" t="str">
        <f>""</f>
        <v/>
      </c>
      <c r="H1548" t="s">
        <v>0</v>
      </c>
      <c r="I1548" t="s">
        <v>1738</v>
      </c>
      <c r="J1548" t="s">
        <v>4910</v>
      </c>
      <c r="K1548" t="str">
        <f>"11340"</f>
        <v>11340</v>
      </c>
    </row>
    <row r="1549" spans="1:11" customFormat="1" x14ac:dyDescent="0.25">
      <c r="A1549" t="str">
        <f t="shared" si="214"/>
        <v>11</v>
      </c>
      <c r="B1549" t="s">
        <v>237</v>
      </c>
      <c r="C1549" t="str">
        <f>"903"</f>
        <v>903</v>
      </c>
      <c r="D1549" t="s">
        <v>281</v>
      </c>
      <c r="E1549" t="str">
        <f t="shared" si="211"/>
        <v>01</v>
      </c>
      <c r="F1549" t="str">
        <f>"002"</f>
        <v>002</v>
      </c>
      <c r="G1549" t="str">
        <f>""</f>
        <v/>
      </c>
      <c r="H1549" t="s">
        <v>3</v>
      </c>
      <c r="I1549" t="s">
        <v>1738</v>
      </c>
      <c r="J1549" t="s">
        <v>4911</v>
      </c>
      <c r="K1549" t="str">
        <f>"11340"</f>
        <v>11340</v>
      </c>
    </row>
    <row r="1550" spans="1:11" customFormat="1" x14ac:dyDescent="0.25">
      <c r="K1550" t="s">
        <v>7632</v>
      </c>
    </row>
    <row r="1551" spans="1:11" customFormat="1" x14ac:dyDescent="0.25">
      <c r="K1551" t="s">
        <v>7632</v>
      </c>
    </row>
    <row r="1552" spans="1:11" customFormat="1" x14ac:dyDescent="0.25">
      <c r="K1552" t="s">
        <v>7632</v>
      </c>
    </row>
    <row r="1553" spans="11:11" customFormat="1" x14ac:dyDescent="0.25">
      <c r="K1553" t="s">
        <v>7632</v>
      </c>
    </row>
  </sheetData>
  <mergeCells count="1">
    <mergeCell ref="A1:H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DA731-DD04-4A1B-BA23-3A3E0C25F11E}">
  <dimension ref="A1:L8344"/>
  <sheetViews>
    <sheetView workbookViewId="0">
      <selection sqref="A1:H1"/>
    </sheetView>
  </sheetViews>
  <sheetFormatPr baseColWidth="10" defaultRowHeight="15" x14ac:dyDescent="0.25"/>
  <cols>
    <col min="1" max="1" width="10.28515625" style="2" customWidth="1"/>
    <col min="2" max="2" width="25.5703125" style="1" customWidth="1"/>
    <col min="3" max="3" width="10.85546875" style="2" customWidth="1"/>
    <col min="4" max="4" width="31" style="1" customWidth="1"/>
    <col min="5" max="5" width="8.140625" style="2" customWidth="1"/>
    <col min="6" max="6" width="8.42578125" style="2" customWidth="1"/>
    <col min="7" max="7" width="7.85546875" style="2" customWidth="1"/>
    <col min="8" max="8" width="11.42578125" style="2"/>
    <col min="9" max="9" width="77.5703125" style="1" customWidth="1"/>
    <col min="10" max="10" width="101.7109375" style="1" customWidth="1"/>
    <col min="11" max="11" width="11.42578125" style="2"/>
    <col min="12" max="12" width="30.7109375" style="1" customWidth="1"/>
    <col min="13" max="13" width="11.42578125" style="1" customWidth="1"/>
    <col min="14" max="16384" width="11.42578125" style="1"/>
  </cols>
  <sheetData>
    <row r="1" spans="1:12" ht="15.75" x14ac:dyDescent="0.25">
      <c r="A1" s="4" t="s">
        <v>129</v>
      </c>
      <c r="B1" s="4"/>
      <c r="C1" s="4"/>
      <c r="D1" s="4"/>
      <c r="E1" s="4"/>
      <c r="F1" s="4"/>
      <c r="G1" s="4"/>
      <c r="H1" s="4"/>
    </row>
    <row r="2" spans="1:12" x14ac:dyDescent="0.25">
      <c r="A2" s="3" t="s">
        <v>15</v>
      </c>
      <c r="B2" s="3" t="s">
        <v>14</v>
      </c>
      <c r="C2" s="3" t="s">
        <v>13</v>
      </c>
      <c r="D2" s="3" t="s">
        <v>12</v>
      </c>
      <c r="E2" s="3" t="s">
        <v>11</v>
      </c>
      <c r="F2" s="3" t="s">
        <v>10</v>
      </c>
      <c r="G2" s="3" t="s">
        <v>9</v>
      </c>
      <c r="H2" s="3" t="s">
        <v>8</v>
      </c>
      <c r="I2" s="3" t="s">
        <v>7</v>
      </c>
      <c r="J2" s="3" t="s">
        <v>6</v>
      </c>
      <c r="K2" s="3" t="s">
        <v>5</v>
      </c>
      <c r="L2" s="3" t="s">
        <v>16</v>
      </c>
    </row>
    <row r="3" spans="1:12" customFormat="1" x14ac:dyDescent="0.25">
      <c r="A3" t="str">
        <f t="shared" ref="A3:A66" si="0">"14"</f>
        <v>14</v>
      </c>
      <c r="B3" t="s">
        <v>282</v>
      </c>
      <c r="C3" t="str">
        <f>"001"</f>
        <v>001</v>
      </c>
      <c r="D3" t="s">
        <v>283</v>
      </c>
      <c r="E3" t="str">
        <f t="shared" ref="E3:E11" si="1">"01"</f>
        <v>01</v>
      </c>
      <c r="F3" t="str">
        <f>"001"</f>
        <v>001</v>
      </c>
      <c r="G3" t="str">
        <f>""</f>
        <v/>
      </c>
      <c r="H3" t="s">
        <v>1</v>
      </c>
      <c r="I3" t="s">
        <v>1739</v>
      </c>
      <c r="J3" t="s">
        <v>4912</v>
      </c>
      <c r="K3" t="str">
        <f>"14430"</f>
        <v>14430</v>
      </c>
    </row>
    <row r="4" spans="1:12" customFormat="1" x14ac:dyDescent="0.25">
      <c r="A4" t="str">
        <f t="shared" si="0"/>
        <v>14</v>
      </c>
      <c r="B4" t="s">
        <v>282</v>
      </c>
      <c r="C4" t="str">
        <f>"001"</f>
        <v>001</v>
      </c>
      <c r="D4" t="s">
        <v>283</v>
      </c>
      <c r="E4" t="str">
        <f t="shared" si="1"/>
        <v>01</v>
      </c>
      <c r="F4" t="str">
        <f>"001"</f>
        <v>001</v>
      </c>
      <c r="G4" t="str">
        <f>""</f>
        <v/>
      </c>
      <c r="H4" t="s">
        <v>0</v>
      </c>
      <c r="I4" t="s">
        <v>1739</v>
      </c>
      <c r="J4" t="s">
        <v>4912</v>
      </c>
      <c r="K4" t="str">
        <f>"14430"</f>
        <v>14430</v>
      </c>
    </row>
    <row r="5" spans="1:12" customFormat="1" x14ac:dyDescent="0.25">
      <c r="A5" t="str">
        <f t="shared" si="0"/>
        <v>14</v>
      </c>
      <c r="B5" t="s">
        <v>282</v>
      </c>
      <c r="C5" t="str">
        <f>"001"</f>
        <v>001</v>
      </c>
      <c r="D5" t="s">
        <v>283</v>
      </c>
      <c r="E5" t="str">
        <f t="shared" si="1"/>
        <v>01</v>
      </c>
      <c r="F5" t="str">
        <f>"002"</f>
        <v>002</v>
      </c>
      <c r="G5" t="str">
        <f>""</f>
        <v/>
      </c>
      <c r="H5" t="s">
        <v>3</v>
      </c>
      <c r="I5" t="s">
        <v>79</v>
      </c>
      <c r="J5" t="s">
        <v>4913</v>
      </c>
      <c r="K5" t="str">
        <f>"14430"</f>
        <v>14430</v>
      </c>
    </row>
    <row r="6" spans="1:12" customFormat="1" x14ac:dyDescent="0.25">
      <c r="A6" t="str">
        <f t="shared" si="0"/>
        <v>14</v>
      </c>
      <c r="B6" t="s">
        <v>282</v>
      </c>
      <c r="C6" t="str">
        <f>"001"</f>
        <v>001</v>
      </c>
      <c r="D6" t="s">
        <v>283</v>
      </c>
      <c r="E6" t="str">
        <f t="shared" si="1"/>
        <v>01</v>
      </c>
      <c r="F6" t="str">
        <f>"003"</f>
        <v>003</v>
      </c>
      <c r="G6" t="str">
        <f>"01"</f>
        <v>01</v>
      </c>
      <c r="H6" t="s">
        <v>1</v>
      </c>
      <c r="I6" t="s">
        <v>1740</v>
      </c>
      <c r="J6" t="s">
        <v>4914</v>
      </c>
      <c r="K6" t="str">
        <f>"14430"</f>
        <v>14430</v>
      </c>
    </row>
    <row r="7" spans="1:12" customFormat="1" x14ac:dyDescent="0.25">
      <c r="A7" t="str">
        <f t="shared" si="0"/>
        <v>14</v>
      </c>
      <c r="B7" t="s">
        <v>282</v>
      </c>
      <c r="C7" t="str">
        <f>"001"</f>
        <v>001</v>
      </c>
      <c r="D7" t="s">
        <v>283</v>
      </c>
      <c r="E7" t="str">
        <f t="shared" si="1"/>
        <v>01</v>
      </c>
      <c r="F7" t="str">
        <f>"003"</f>
        <v>003</v>
      </c>
      <c r="G7" t="str">
        <f>"02"</f>
        <v>02</v>
      </c>
      <c r="H7" t="s">
        <v>0</v>
      </c>
      <c r="I7" t="s">
        <v>1741</v>
      </c>
      <c r="J7" t="s">
        <v>4915</v>
      </c>
      <c r="K7" t="str">
        <f>"14439"</f>
        <v>14439</v>
      </c>
    </row>
    <row r="8" spans="1:12" customFormat="1" x14ac:dyDescent="0.25">
      <c r="A8" t="str">
        <f t="shared" si="0"/>
        <v>14</v>
      </c>
      <c r="B8" t="s">
        <v>282</v>
      </c>
      <c r="C8" t="str">
        <f t="shared" ref="C8:C24" si="2">"002"</f>
        <v>002</v>
      </c>
      <c r="D8" t="s">
        <v>284</v>
      </c>
      <c r="E8" t="str">
        <f t="shared" si="1"/>
        <v>01</v>
      </c>
      <c r="F8" t="str">
        <f>"001"</f>
        <v>001</v>
      </c>
      <c r="G8" t="str">
        <f>""</f>
        <v/>
      </c>
      <c r="H8" t="s">
        <v>3</v>
      </c>
      <c r="I8" t="s">
        <v>1742</v>
      </c>
      <c r="J8" t="s">
        <v>4916</v>
      </c>
      <c r="K8" t="str">
        <f t="shared" ref="K8:K24" si="3">"14920"</f>
        <v>14920</v>
      </c>
    </row>
    <row r="9" spans="1:12" customFormat="1" x14ac:dyDescent="0.25">
      <c r="A9" t="str">
        <f t="shared" si="0"/>
        <v>14</v>
      </c>
      <c r="B9" t="s">
        <v>282</v>
      </c>
      <c r="C9" t="str">
        <f t="shared" si="2"/>
        <v>002</v>
      </c>
      <c r="D9" t="s">
        <v>284</v>
      </c>
      <c r="E9" t="str">
        <f t="shared" si="1"/>
        <v>01</v>
      </c>
      <c r="F9" t="str">
        <f>"002"</f>
        <v>002</v>
      </c>
      <c r="G9" t="str">
        <f>""</f>
        <v/>
      </c>
      <c r="H9" t="s">
        <v>3</v>
      </c>
      <c r="I9" t="s">
        <v>1743</v>
      </c>
      <c r="J9" t="s">
        <v>4917</v>
      </c>
      <c r="K9" t="str">
        <f t="shared" si="3"/>
        <v>14920</v>
      </c>
    </row>
    <row r="10" spans="1:12" customFormat="1" x14ac:dyDescent="0.25">
      <c r="A10" t="str">
        <f t="shared" si="0"/>
        <v>14</v>
      </c>
      <c r="B10" t="s">
        <v>282</v>
      </c>
      <c r="C10" t="str">
        <f t="shared" si="2"/>
        <v>002</v>
      </c>
      <c r="D10" t="s">
        <v>284</v>
      </c>
      <c r="E10" t="str">
        <f t="shared" si="1"/>
        <v>01</v>
      </c>
      <c r="F10" t="str">
        <f>"003"</f>
        <v>003</v>
      </c>
      <c r="G10" t="str">
        <f>""</f>
        <v/>
      </c>
      <c r="H10" t="s">
        <v>1</v>
      </c>
      <c r="I10" t="s">
        <v>1744</v>
      </c>
      <c r="J10" t="s">
        <v>4918</v>
      </c>
      <c r="K10" t="str">
        <f t="shared" si="3"/>
        <v>14920</v>
      </c>
    </row>
    <row r="11" spans="1:12" customFormat="1" x14ac:dyDescent="0.25">
      <c r="A11" t="str">
        <f t="shared" si="0"/>
        <v>14</v>
      </c>
      <c r="B11" t="s">
        <v>282</v>
      </c>
      <c r="C11" t="str">
        <f t="shared" si="2"/>
        <v>002</v>
      </c>
      <c r="D11" t="s">
        <v>284</v>
      </c>
      <c r="E11" t="str">
        <f t="shared" si="1"/>
        <v>01</v>
      </c>
      <c r="F11" t="str">
        <f>"003"</f>
        <v>003</v>
      </c>
      <c r="G11" t="str">
        <f>""</f>
        <v/>
      </c>
      <c r="H11" t="s">
        <v>0</v>
      </c>
      <c r="I11" t="s">
        <v>1744</v>
      </c>
      <c r="J11" t="s">
        <v>4918</v>
      </c>
      <c r="K11" t="str">
        <f t="shared" si="3"/>
        <v>14920</v>
      </c>
    </row>
    <row r="12" spans="1:12" customFormat="1" x14ac:dyDescent="0.25">
      <c r="A12" t="str">
        <f t="shared" si="0"/>
        <v>14</v>
      </c>
      <c r="B12" t="s">
        <v>282</v>
      </c>
      <c r="C12" t="str">
        <f t="shared" si="2"/>
        <v>002</v>
      </c>
      <c r="D12" t="s">
        <v>284</v>
      </c>
      <c r="E12" t="str">
        <f>"02"</f>
        <v>02</v>
      </c>
      <c r="F12" t="str">
        <f>"001"</f>
        <v>001</v>
      </c>
      <c r="G12" t="str">
        <f>""</f>
        <v/>
      </c>
      <c r="H12" t="s">
        <v>3</v>
      </c>
      <c r="I12" t="s">
        <v>1745</v>
      </c>
      <c r="J12" t="s">
        <v>4919</v>
      </c>
      <c r="K12" t="str">
        <f t="shared" si="3"/>
        <v>14920</v>
      </c>
    </row>
    <row r="13" spans="1:12" customFormat="1" x14ac:dyDescent="0.25">
      <c r="A13" t="str">
        <f t="shared" si="0"/>
        <v>14</v>
      </c>
      <c r="B13" t="s">
        <v>282</v>
      </c>
      <c r="C13" t="str">
        <f t="shared" si="2"/>
        <v>002</v>
      </c>
      <c r="D13" t="s">
        <v>284</v>
      </c>
      <c r="E13" t="str">
        <f>"02"</f>
        <v>02</v>
      </c>
      <c r="F13" t="str">
        <f>"002"</f>
        <v>002</v>
      </c>
      <c r="G13" t="str">
        <f>""</f>
        <v/>
      </c>
      <c r="H13" t="s">
        <v>3</v>
      </c>
      <c r="I13" t="s">
        <v>1746</v>
      </c>
      <c r="J13" t="s">
        <v>4920</v>
      </c>
      <c r="K13" t="str">
        <f t="shared" si="3"/>
        <v>14920</v>
      </c>
    </row>
    <row r="14" spans="1:12" customFormat="1" x14ac:dyDescent="0.25">
      <c r="A14" t="str">
        <f t="shared" si="0"/>
        <v>14</v>
      </c>
      <c r="B14" t="s">
        <v>282</v>
      </c>
      <c r="C14" t="str">
        <f t="shared" si="2"/>
        <v>002</v>
      </c>
      <c r="D14" t="s">
        <v>284</v>
      </c>
      <c r="E14" t="str">
        <f>"02"</f>
        <v>02</v>
      </c>
      <c r="F14" t="str">
        <f>"003"</f>
        <v>003</v>
      </c>
      <c r="G14" t="str">
        <f>""</f>
        <v/>
      </c>
      <c r="H14" t="s">
        <v>1</v>
      </c>
      <c r="I14" t="s">
        <v>120</v>
      </c>
      <c r="J14" t="s">
        <v>4921</v>
      </c>
      <c r="K14" t="str">
        <f t="shared" si="3"/>
        <v>14920</v>
      </c>
    </row>
    <row r="15" spans="1:12" customFormat="1" x14ac:dyDescent="0.25">
      <c r="A15" t="str">
        <f t="shared" si="0"/>
        <v>14</v>
      </c>
      <c r="B15" t="s">
        <v>282</v>
      </c>
      <c r="C15" t="str">
        <f t="shared" si="2"/>
        <v>002</v>
      </c>
      <c r="D15" t="s">
        <v>284</v>
      </c>
      <c r="E15" t="str">
        <f>"02"</f>
        <v>02</v>
      </c>
      <c r="F15" t="str">
        <f>"003"</f>
        <v>003</v>
      </c>
      <c r="G15" t="str">
        <f>""</f>
        <v/>
      </c>
      <c r="H15" t="s">
        <v>0</v>
      </c>
      <c r="I15" t="s">
        <v>120</v>
      </c>
      <c r="J15" t="s">
        <v>4921</v>
      </c>
      <c r="K15" t="str">
        <f t="shared" si="3"/>
        <v>14920</v>
      </c>
    </row>
    <row r="16" spans="1:12" customFormat="1" x14ac:dyDescent="0.25">
      <c r="A16" t="str">
        <f t="shared" si="0"/>
        <v>14</v>
      </c>
      <c r="B16" t="s">
        <v>282</v>
      </c>
      <c r="C16" t="str">
        <f t="shared" si="2"/>
        <v>002</v>
      </c>
      <c r="D16" t="s">
        <v>284</v>
      </c>
      <c r="E16" t="str">
        <f>"02"</f>
        <v>02</v>
      </c>
      <c r="F16" t="str">
        <f>"004"</f>
        <v>004</v>
      </c>
      <c r="G16" t="str">
        <f>""</f>
        <v/>
      </c>
      <c r="H16" t="s">
        <v>3</v>
      </c>
      <c r="I16" t="s">
        <v>1747</v>
      </c>
      <c r="J16" t="s">
        <v>4922</v>
      </c>
      <c r="K16" t="str">
        <f t="shared" si="3"/>
        <v>14920</v>
      </c>
    </row>
    <row r="17" spans="1:11" customFormat="1" x14ac:dyDescent="0.25">
      <c r="A17" t="str">
        <f t="shared" si="0"/>
        <v>14</v>
      </c>
      <c r="B17" t="s">
        <v>282</v>
      </c>
      <c r="C17" t="str">
        <f t="shared" si="2"/>
        <v>002</v>
      </c>
      <c r="D17" t="s">
        <v>284</v>
      </c>
      <c r="E17" t="str">
        <f t="shared" ref="E17:E24" si="4">"03"</f>
        <v>03</v>
      </c>
      <c r="F17" t="str">
        <f>"001"</f>
        <v>001</v>
      </c>
      <c r="G17" t="str">
        <f>""</f>
        <v/>
      </c>
      <c r="H17" t="s">
        <v>1</v>
      </c>
      <c r="I17" t="s">
        <v>1748</v>
      </c>
      <c r="J17" t="s">
        <v>4923</v>
      </c>
      <c r="K17" t="str">
        <f t="shared" si="3"/>
        <v>14920</v>
      </c>
    </row>
    <row r="18" spans="1:11" customFormat="1" x14ac:dyDescent="0.25">
      <c r="A18" t="str">
        <f t="shared" si="0"/>
        <v>14</v>
      </c>
      <c r="B18" t="s">
        <v>282</v>
      </c>
      <c r="C18" t="str">
        <f t="shared" si="2"/>
        <v>002</v>
      </c>
      <c r="D18" t="s">
        <v>284</v>
      </c>
      <c r="E18" t="str">
        <f t="shared" si="4"/>
        <v>03</v>
      </c>
      <c r="F18" t="str">
        <f>"001"</f>
        <v>001</v>
      </c>
      <c r="G18" t="str">
        <f>""</f>
        <v/>
      </c>
      <c r="H18" t="s">
        <v>0</v>
      </c>
      <c r="I18" t="s">
        <v>1748</v>
      </c>
      <c r="J18" t="s">
        <v>4923</v>
      </c>
      <c r="K18" t="str">
        <f t="shared" si="3"/>
        <v>14920</v>
      </c>
    </row>
    <row r="19" spans="1:11" customFormat="1" x14ac:dyDescent="0.25">
      <c r="A19" t="str">
        <f t="shared" si="0"/>
        <v>14</v>
      </c>
      <c r="B19" t="s">
        <v>282</v>
      </c>
      <c r="C19" t="str">
        <f t="shared" si="2"/>
        <v>002</v>
      </c>
      <c r="D19" t="s">
        <v>284</v>
      </c>
      <c r="E19" t="str">
        <f t="shared" si="4"/>
        <v>03</v>
      </c>
      <c r="F19" t="str">
        <f>"002"</f>
        <v>002</v>
      </c>
      <c r="G19" t="str">
        <f>""</f>
        <v/>
      </c>
      <c r="H19" t="s">
        <v>1</v>
      </c>
      <c r="I19" t="s">
        <v>1749</v>
      </c>
      <c r="J19" t="s">
        <v>4924</v>
      </c>
      <c r="K19" t="str">
        <f t="shared" si="3"/>
        <v>14920</v>
      </c>
    </row>
    <row r="20" spans="1:11" customFormat="1" x14ac:dyDescent="0.25">
      <c r="A20" t="str">
        <f t="shared" si="0"/>
        <v>14</v>
      </c>
      <c r="B20" t="s">
        <v>282</v>
      </c>
      <c r="C20" t="str">
        <f t="shared" si="2"/>
        <v>002</v>
      </c>
      <c r="D20" t="s">
        <v>284</v>
      </c>
      <c r="E20" t="str">
        <f t="shared" si="4"/>
        <v>03</v>
      </c>
      <c r="F20" t="str">
        <f>"002"</f>
        <v>002</v>
      </c>
      <c r="G20" t="str">
        <f>""</f>
        <v/>
      </c>
      <c r="H20" t="s">
        <v>0</v>
      </c>
      <c r="I20" t="s">
        <v>1749</v>
      </c>
      <c r="J20" t="s">
        <v>4924</v>
      </c>
      <c r="K20" t="str">
        <f t="shared" si="3"/>
        <v>14920</v>
      </c>
    </row>
    <row r="21" spans="1:11" customFormat="1" x14ac:dyDescent="0.25">
      <c r="A21" t="str">
        <f t="shared" si="0"/>
        <v>14</v>
      </c>
      <c r="B21" t="s">
        <v>282</v>
      </c>
      <c r="C21" t="str">
        <f t="shared" si="2"/>
        <v>002</v>
      </c>
      <c r="D21" t="s">
        <v>284</v>
      </c>
      <c r="E21" t="str">
        <f t="shared" si="4"/>
        <v>03</v>
      </c>
      <c r="F21" t="str">
        <f>"003"</f>
        <v>003</v>
      </c>
      <c r="G21" t="str">
        <f>""</f>
        <v/>
      </c>
      <c r="H21" t="s">
        <v>1</v>
      </c>
      <c r="I21" t="s">
        <v>1750</v>
      </c>
      <c r="J21" t="s">
        <v>4925</v>
      </c>
      <c r="K21" t="str">
        <f t="shared" si="3"/>
        <v>14920</v>
      </c>
    </row>
    <row r="22" spans="1:11" customFormat="1" x14ac:dyDescent="0.25">
      <c r="A22" t="str">
        <f t="shared" si="0"/>
        <v>14</v>
      </c>
      <c r="B22" t="s">
        <v>282</v>
      </c>
      <c r="C22" t="str">
        <f t="shared" si="2"/>
        <v>002</v>
      </c>
      <c r="D22" t="s">
        <v>284</v>
      </c>
      <c r="E22" t="str">
        <f t="shared" si="4"/>
        <v>03</v>
      </c>
      <c r="F22" t="str">
        <f>"003"</f>
        <v>003</v>
      </c>
      <c r="G22" t="str">
        <f>""</f>
        <v/>
      </c>
      <c r="H22" t="s">
        <v>0</v>
      </c>
      <c r="I22" t="s">
        <v>1750</v>
      </c>
      <c r="J22" t="s">
        <v>4925</v>
      </c>
      <c r="K22" t="str">
        <f t="shared" si="3"/>
        <v>14920</v>
      </c>
    </row>
    <row r="23" spans="1:11" customFormat="1" x14ac:dyDescent="0.25">
      <c r="A23" t="str">
        <f t="shared" si="0"/>
        <v>14</v>
      </c>
      <c r="B23" t="s">
        <v>282</v>
      </c>
      <c r="C23" t="str">
        <f t="shared" si="2"/>
        <v>002</v>
      </c>
      <c r="D23" t="s">
        <v>284</v>
      </c>
      <c r="E23" t="str">
        <f t="shared" si="4"/>
        <v>03</v>
      </c>
      <c r="F23" t="str">
        <f>"004"</f>
        <v>004</v>
      </c>
      <c r="G23" t="str">
        <f>""</f>
        <v/>
      </c>
      <c r="H23" t="s">
        <v>1</v>
      </c>
      <c r="I23" t="s">
        <v>1751</v>
      </c>
      <c r="J23" t="s">
        <v>4926</v>
      </c>
      <c r="K23" t="str">
        <f t="shared" si="3"/>
        <v>14920</v>
      </c>
    </row>
    <row r="24" spans="1:11" customFormat="1" x14ac:dyDescent="0.25">
      <c r="A24" t="str">
        <f t="shared" si="0"/>
        <v>14</v>
      </c>
      <c r="B24" t="s">
        <v>282</v>
      </c>
      <c r="C24" t="str">
        <f t="shared" si="2"/>
        <v>002</v>
      </c>
      <c r="D24" t="s">
        <v>284</v>
      </c>
      <c r="E24" t="str">
        <f t="shared" si="4"/>
        <v>03</v>
      </c>
      <c r="F24" t="str">
        <f>"004"</f>
        <v>004</v>
      </c>
      <c r="G24" t="str">
        <f>""</f>
        <v/>
      </c>
      <c r="H24" t="s">
        <v>0</v>
      </c>
      <c r="I24" t="s">
        <v>1751</v>
      </c>
      <c r="J24" t="s">
        <v>4926</v>
      </c>
      <c r="K24" t="str">
        <f t="shared" si="3"/>
        <v>14920</v>
      </c>
    </row>
    <row r="25" spans="1:11" customFormat="1" x14ac:dyDescent="0.25">
      <c r="A25" t="str">
        <f t="shared" si="0"/>
        <v>14</v>
      </c>
      <c r="B25" t="s">
        <v>282</v>
      </c>
      <c r="C25" t="str">
        <f>"003"</f>
        <v>003</v>
      </c>
      <c r="D25" t="s">
        <v>285</v>
      </c>
      <c r="E25" t="str">
        <f>"01"</f>
        <v>01</v>
      </c>
      <c r="F25" t="str">
        <f t="shared" ref="F25:F30" si="5">"001"</f>
        <v>001</v>
      </c>
      <c r="G25" t="str">
        <f>""</f>
        <v/>
      </c>
      <c r="H25" t="s">
        <v>1</v>
      </c>
      <c r="I25" t="s">
        <v>47</v>
      </c>
      <c r="J25" t="s">
        <v>4927</v>
      </c>
      <c r="K25" t="str">
        <f>"14480"</f>
        <v>14480</v>
      </c>
    </row>
    <row r="26" spans="1:11" customFormat="1" x14ac:dyDescent="0.25">
      <c r="A26" t="str">
        <f t="shared" si="0"/>
        <v>14</v>
      </c>
      <c r="B26" t="s">
        <v>282</v>
      </c>
      <c r="C26" t="str">
        <f>"003"</f>
        <v>003</v>
      </c>
      <c r="D26" t="s">
        <v>285</v>
      </c>
      <c r="E26" t="str">
        <f>"01"</f>
        <v>01</v>
      </c>
      <c r="F26" t="str">
        <f t="shared" si="5"/>
        <v>001</v>
      </c>
      <c r="G26" t="str">
        <f>""</f>
        <v/>
      </c>
      <c r="H26" t="s">
        <v>0</v>
      </c>
      <c r="I26" t="s">
        <v>47</v>
      </c>
      <c r="J26" t="s">
        <v>4927</v>
      </c>
      <c r="K26" t="str">
        <f>"14480"</f>
        <v>14480</v>
      </c>
    </row>
    <row r="27" spans="1:11" customFormat="1" x14ac:dyDescent="0.25">
      <c r="A27" t="str">
        <f t="shared" si="0"/>
        <v>14</v>
      </c>
      <c r="B27" t="s">
        <v>282</v>
      </c>
      <c r="C27" t="str">
        <f>"004"</f>
        <v>004</v>
      </c>
      <c r="D27" t="s">
        <v>286</v>
      </c>
      <c r="E27" t="str">
        <f>"01"</f>
        <v>01</v>
      </c>
      <c r="F27" t="str">
        <f t="shared" si="5"/>
        <v>001</v>
      </c>
      <c r="G27" t="str">
        <f>""</f>
        <v/>
      </c>
      <c r="H27" t="s">
        <v>1</v>
      </c>
      <c r="I27" t="s">
        <v>1752</v>
      </c>
      <c r="J27" t="s">
        <v>4928</v>
      </c>
      <c r="K27" t="str">
        <f>"14812"</f>
        <v>14812</v>
      </c>
    </row>
    <row r="28" spans="1:11" customFormat="1" x14ac:dyDescent="0.25">
      <c r="A28" t="str">
        <f t="shared" si="0"/>
        <v>14</v>
      </c>
      <c r="B28" t="s">
        <v>282</v>
      </c>
      <c r="C28" t="str">
        <f>"004"</f>
        <v>004</v>
      </c>
      <c r="D28" t="s">
        <v>286</v>
      </c>
      <c r="E28" t="str">
        <f>"01"</f>
        <v>01</v>
      </c>
      <c r="F28" t="str">
        <f t="shared" si="5"/>
        <v>001</v>
      </c>
      <c r="G28" t="str">
        <f>""</f>
        <v/>
      </c>
      <c r="H28" t="s">
        <v>0</v>
      </c>
      <c r="I28" t="s">
        <v>1752</v>
      </c>
      <c r="J28" t="s">
        <v>4928</v>
      </c>
      <c r="K28" t="str">
        <f>"14812"</f>
        <v>14812</v>
      </c>
    </row>
    <row r="29" spans="1:11" customFormat="1" x14ac:dyDescent="0.25">
      <c r="A29" t="str">
        <f t="shared" si="0"/>
        <v>14</v>
      </c>
      <c r="B29" t="s">
        <v>282</v>
      </c>
      <c r="C29" t="str">
        <f>"004"</f>
        <v>004</v>
      </c>
      <c r="D29" t="s">
        <v>286</v>
      </c>
      <c r="E29" t="str">
        <f>"02"</f>
        <v>02</v>
      </c>
      <c r="F29" t="str">
        <f t="shared" si="5"/>
        <v>001</v>
      </c>
      <c r="G29" t="str">
        <f>""</f>
        <v/>
      </c>
      <c r="H29" t="s">
        <v>3</v>
      </c>
      <c r="I29" t="s">
        <v>1752</v>
      </c>
      <c r="J29" t="s">
        <v>4928</v>
      </c>
      <c r="K29" t="str">
        <f>"14812"</f>
        <v>14812</v>
      </c>
    </row>
    <row r="30" spans="1:11" customFormat="1" x14ac:dyDescent="0.25">
      <c r="A30" t="str">
        <f t="shared" si="0"/>
        <v>14</v>
      </c>
      <c r="B30" t="s">
        <v>282</v>
      </c>
      <c r="C30" t="str">
        <f t="shared" ref="C30:C39" si="6">"005"</f>
        <v>005</v>
      </c>
      <c r="D30" t="s">
        <v>287</v>
      </c>
      <c r="E30" t="str">
        <f t="shared" ref="E30:E45" si="7">"01"</f>
        <v>01</v>
      </c>
      <c r="F30" t="str">
        <f t="shared" si="5"/>
        <v>001</v>
      </c>
      <c r="G30" t="str">
        <f>""</f>
        <v/>
      </c>
      <c r="H30" t="s">
        <v>3</v>
      </c>
      <c r="I30" t="s">
        <v>1753</v>
      </c>
      <c r="J30" t="s">
        <v>4929</v>
      </c>
      <c r="K30" t="str">
        <f>"14720"</f>
        <v>14720</v>
      </c>
    </row>
    <row r="31" spans="1:11" customFormat="1" x14ac:dyDescent="0.25">
      <c r="A31" t="str">
        <f t="shared" si="0"/>
        <v>14</v>
      </c>
      <c r="B31" t="s">
        <v>282</v>
      </c>
      <c r="C31" t="str">
        <f t="shared" si="6"/>
        <v>005</v>
      </c>
      <c r="D31" t="s">
        <v>287</v>
      </c>
      <c r="E31" t="str">
        <f t="shared" si="7"/>
        <v>01</v>
      </c>
      <c r="F31" t="str">
        <f>"002"</f>
        <v>002</v>
      </c>
      <c r="G31" t="str">
        <f>""</f>
        <v/>
      </c>
      <c r="H31" t="s">
        <v>1</v>
      </c>
      <c r="I31" t="s">
        <v>1753</v>
      </c>
      <c r="J31" t="s">
        <v>4929</v>
      </c>
      <c r="K31" t="str">
        <f>"14720"</f>
        <v>14720</v>
      </c>
    </row>
    <row r="32" spans="1:11" customFormat="1" x14ac:dyDescent="0.25">
      <c r="A32" t="str">
        <f t="shared" si="0"/>
        <v>14</v>
      </c>
      <c r="B32" t="s">
        <v>282</v>
      </c>
      <c r="C32" t="str">
        <f t="shared" si="6"/>
        <v>005</v>
      </c>
      <c r="D32" t="s">
        <v>287</v>
      </c>
      <c r="E32" t="str">
        <f t="shared" si="7"/>
        <v>01</v>
      </c>
      <c r="F32" t="str">
        <f>"002"</f>
        <v>002</v>
      </c>
      <c r="G32" t="str">
        <f>""</f>
        <v/>
      </c>
      <c r="H32" t="s">
        <v>0</v>
      </c>
      <c r="I32" t="s">
        <v>1753</v>
      </c>
      <c r="J32" t="s">
        <v>4929</v>
      </c>
      <c r="K32" t="str">
        <f>"14720"</f>
        <v>14720</v>
      </c>
    </row>
    <row r="33" spans="1:11" customFormat="1" x14ac:dyDescent="0.25">
      <c r="A33" t="str">
        <f t="shared" si="0"/>
        <v>14</v>
      </c>
      <c r="B33" t="s">
        <v>282</v>
      </c>
      <c r="C33" t="str">
        <f t="shared" si="6"/>
        <v>005</v>
      </c>
      <c r="D33" t="s">
        <v>287</v>
      </c>
      <c r="E33" t="str">
        <f t="shared" si="7"/>
        <v>01</v>
      </c>
      <c r="F33" t="str">
        <f>"003"</f>
        <v>003</v>
      </c>
      <c r="G33" t="str">
        <f>""</f>
        <v/>
      </c>
      <c r="H33" t="s">
        <v>3</v>
      </c>
      <c r="I33" t="s">
        <v>1753</v>
      </c>
      <c r="J33" t="s">
        <v>4929</v>
      </c>
      <c r="K33" t="str">
        <f>"14720"</f>
        <v>14720</v>
      </c>
    </row>
    <row r="34" spans="1:11" customFormat="1" x14ac:dyDescent="0.25">
      <c r="A34" t="str">
        <f t="shared" si="0"/>
        <v>14</v>
      </c>
      <c r="B34" t="s">
        <v>282</v>
      </c>
      <c r="C34" t="str">
        <f t="shared" si="6"/>
        <v>005</v>
      </c>
      <c r="D34" t="s">
        <v>287</v>
      </c>
      <c r="E34" t="str">
        <f t="shared" si="7"/>
        <v>01</v>
      </c>
      <c r="F34" t="str">
        <f>"004"</f>
        <v>004</v>
      </c>
      <c r="G34" t="str">
        <f>""</f>
        <v/>
      </c>
      <c r="H34" t="s">
        <v>3</v>
      </c>
      <c r="I34" t="s">
        <v>1753</v>
      </c>
      <c r="J34" t="s">
        <v>4929</v>
      </c>
      <c r="K34" t="str">
        <f>"14720"</f>
        <v>14720</v>
      </c>
    </row>
    <row r="35" spans="1:11" customFormat="1" x14ac:dyDescent="0.25">
      <c r="A35" t="str">
        <f t="shared" si="0"/>
        <v>14</v>
      </c>
      <c r="B35" t="s">
        <v>282</v>
      </c>
      <c r="C35" t="str">
        <f t="shared" si="6"/>
        <v>005</v>
      </c>
      <c r="D35" t="s">
        <v>287</v>
      </c>
      <c r="E35" t="str">
        <f t="shared" si="7"/>
        <v>01</v>
      </c>
      <c r="F35" t="str">
        <f>"005"</f>
        <v>005</v>
      </c>
      <c r="G35" t="str">
        <f>""</f>
        <v/>
      </c>
      <c r="H35" t="s">
        <v>1</v>
      </c>
      <c r="I35" t="s">
        <v>1754</v>
      </c>
      <c r="J35" t="s">
        <v>4930</v>
      </c>
      <c r="K35" t="str">
        <f>"14729"</f>
        <v>14729</v>
      </c>
    </row>
    <row r="36" spans="1:11" customFormat="1" x14ac:dyDescent="0.25">
      <c r="A36" t="str">
        <f t="shared" si="0"/>
        <v>14</v>
      </c>
      <c r="B36" t="s">
        <v>282</v>
      </c>
      <c r="C36" t="str">
        <f t="shared" si="6"/>
        <v>005</v>
      </c>
      <c r="D36" t="s">
        <v>287</v>
      </c>
      <c r="E36" t="str">
        <f t="shared" si="7"/>
        <v>01</v>
      </c>
      <c r="F36" t="str">
        <f>"005"</f>
        <v>005</v>
      </c>
      <c r="G36" t="str">
        <f>""</f>
        <v/>
      </c>
      <c r="H36" t="s">
        <v>0</v>
      </c>
      <c r="I36" t="s">
        <v>1754</v>
      </c>
      <c r="J36" t="s">
        <v>4930</v>
      </c>
      <c r="K36" t="str">
        <f>"14729"</f>
        <v>14729</v>
      </c>
    </row>
    <row r="37" spans="1:11" customFormat="1" x14ac:dyDescent="0.25">
      <c r="A37" t="str">
        <f t="shared" si="0"/>
        <v>14</v>
      </c>
      <c r="B37" t="s">
        <v>282</v>
      </c>
      <c r="C37" t="str">
        <f t="shared" si="6"/>
        <v>005</v>
      </c>
      <c r="D37" t="s">
        <v>287</v>
      </c>
      <c r="E37" t="str">
        <f t="shared" si="7"/>
        <v>01</v>
      </c>
      <c r="F37" t="str">
        <f>"006"</f>
        <v>006</v>
      </c>
      <c r="G37" t="str">
        <f>""</f>
        <v/>
      </c>
      <c r="H37" t="s">
        <v>3</v>
      </c>
      <c r="I37" t="s">
        <v>1753</v>
      </c>
      <c r="J37" t="s">
        <v>4929</v>
      </c>
      <c r="K37" t="str">
        <f>"14720"</f>
        <v>14720</v>
      </c>
    </row>
    <row r="38" spans="1:11" customFormat="1" x14ac:dyDescent="0.25">
      <c r="A38" t="str">
        <f t="shared" si="0"/>
        <v>14</v>
      </c>
      <c r="B38" t="s">
        <v>282</v>
      </c>
      <c r="C38" t="str">
        <f t="shared" si="6"/>
        <v>005</v>
      </c>
      <c r="D38" t="s">
        <v>287</v>
      </c>
      <c r="E38" t="str">
        <f t="shared" si="7"/>
        <v>01</v>
      </c>
      <c r="F38" t="str">
        <f>"007"</f>
        <v>007</v>
      </c>
      <c r="G38" t="str">
        <f>""</f>
        <v/>
      </c>
      <c r="H38" t="s">
        <v>1</v>
      </c>
      <c r="I38" t="s">
        <v>1753</v>
      </c>
      <c r="J38" t="s">
        <v>4929</v>
      </c>
      <c r="K38" t="str">
        <f>"14720"</f>
        <v>14720</v>
      </c>
    </row>
    <row r="39" spans="1:11" customFormat="1" x14ac:dyDescent="0.25">
      <c r="A39" t="str">
        <f t="shared" si="0"/>
        <v>14</v>
      </c>
      <c r="B39" t="s">
        <v>282</v>
      </c>
      <c r="C39" t="str">
        <f t="shared" si="6"/>
        <v>005</v>
      </c>
      <c r="D39" t="s">
        <v>287</v>
      </c>
      <c r="E39" t="str">
        <f t="shared" si="7"/>
        <v>01</v>
      </c>
      <c r="F39" t="str">
        <f>"007"</f>
        <v>007</v>
      </c>
      <c r="G39" t="str">
        <f>""</f>
        <v/>
      </c>
      <c r="H39" t="s">
        <v>0</v>
      </c>
      <c r="I39" t="s">
        <v>1753</v>
      </c>
      <c r="J39" t="s">
        <v>4929</v>
      </c>
      <c r="K39" t="str">
        <f>"14720"</f>
        <v>14720</v>
      </c>
    </row>
    <row r="40" spans="1:11" customFormat="1" x14ac:dyDescent="0.25">
      <c r="A40" t="str">
        <f t="shared" si="0"/>
        <v>14</v>
      </c>
      <c r="B40" t="s">
        <v>282</v>
      </c>
      <c r="C40" t="str">
        <f>"006"</f>
        <v>006</v>
      </c>
      <c r="D40" t="s">
        <v>288</v>
      </c>
      <c r="E40" t="str">
        <f t="shared" si="7"/>
        <v>01</v>
      </c>
      <c r="F40" t="str">
        <f>"001"</f>
        <v>001</v>
      </c>
      <c r="G40" t="str">
        <f>""</f>
        <v/>
      </c>
      <c r="H40" t="s">
        <v>3</v>
      </c>
      <c r="I40" t="s">
        <v>1755</v>
      </c>
      <c r="J40" t="s">
        <v>4833</v>
      </c>
      <c r="K40" t="str">
        <f>"14450"</f>
        <v>14450</v>
      </c>
    </row>
    <row r="41" spans="1:11" customFormat="1" x14ac:dyDescent="0.25">
      <c r="A41" t="str">
        <f t="shared" si="0"/>
        <v>14</v>
      </c>
      <c r="B41" t="s">
        <v>282</v>
      </c>
      <c r="C41" t="str">
        <f>"006"</f>
        <v>006</v>
      </c>
      <c r="D41" t="s">
        <v>288</v>
      </c>
      <c r="E41" t="str">
        <f t="shared" si="7"/>
        <v>01</v>
      </c>
      <c r="F41" t="str">
        <f>"002"</f>
        <v>002</v>
      </c>
      <c r="G41" t="str">
        <f>""</f>
        <v/>
      </c>
      <c r="H41" t="s">
        <v>3</v>
      </c>
      <c r="I41" t="s">
        <v>1756</v>
      </c>
      <c r="J41" t="s">
        <v>4931</v>
      </c>
      <c r="K41" t="str">
        <f>"14450"</f>
        <v>14450</v>
      </c>
    </row>
    <row r="42" spans="1:11" customFormat="1" x14ac:dyDescent="0.25">
      <c r="A42" t="str">
        <f t="shared" si="0"/>
        <v>14</v>
      </c>
      <c r="B42" t="s">
        <v>282</v>
      </c>
      <c r="C42" t="str">
        <f t="shared" ref="C42:C62" si="8">"007"</f>
        <v>007</v>
      </c>
      <c r="D42" t="s">
        <v>289</v>
      </c>
      <c r="E42" t="str">
        <f t="shared" si="7"/>
        <v>01</v>
      </c>
      <c r="F42" t="str">
        <f>"001"</f>
        <v>001</v>
      </c>
      <c r="G42" t="str">
        <f>""</f>
        <v/>
      </c>
      <c r="H42" t="s">
        <v>1</v>
      </c>
      <c r="I42" t="s">
        <v>23</v>
      </c>
      <c r="J42" t="s">
        <v>4932</v>
      </c>
      <c r="K42" t="str">
        <f t="shared" ref="K42:K61" si="9">"14850"</f>
        <v>14850</v>
      </c>
    </row>
    <row r="43" spans="1:11" customFormat="1" x14ac:dyDescent="0.25">
      <c r="A43" t="str">
        <f t="shared" si="0"/>
        <v>14</v>
      </c>
      <c r="B43" t="s">
        <v>282</v>
      </c>
      <c r="C43" t="str">
        <f t="shared" si="8"/>
        <v>007</v>
      </c>
      <c r="D43" t="s">
        <v>289</v>
      </c>
      <c r="E43" t="str">
        <f t="shared" si="7"/>
        <v>01</v>
      </c>
      <c r="F43" t="str">
        <f>"001"</f>
        <v>001</v>
      </c>
      <c r="G43" t="str">
        <f>""</f>
        <v/>
      </c>
      <c r="H43" t="s">
        <v>0</v>
      </c>
      <c r="I43" t="s">
        <v>23</v>
      </c>
      <c r="J43" t="s">
        <v>4932</v>
      </c>
      <c r="K43" t="str">
        <f t="shared" si="9"/>
        <v>14850</v>
      </c>
    </row>
    <row r="44" spans="1:11" customFormat="1" x14ac:dyDescent="0.25">
      <c r="A44" t="str">
        <f t="shared" si="0"/>
        <v>14</v>
      </c>
      <c r="B44" t="s">
        <v>282</v>
      </c>
      <c r="C44" t="str">
        <f t="shared" si="8"/>
        <v>007</v>
      </c>
      <c r="D44" t="s">
        <v>289</v>
      </c>
      <c r="E44" t="str">
        <f t="shared" si="7"/>
        <v>01</v>
      </c>
      <c r="F44" t="str">
        <f>"002"</f>
        <v>002</v>
      </c>
      <c r="G44" t="str">
        <f>""</f>
        <v/>
      </c>
      <c r="H44" t="s">
        <v>1</v>
      </c>
      <c r="I44" t="s">
        <v>1757</v>
      </c>
      <c r="J44" t="s">
        <v>4933</v>
      </c>
      <c r="K44" t="str">
        <f t="shared" si="9"/>
        <v>14850</v>
      </c>
    </row>
    <row r="45" spans="1:11" customFormat="1" x14ac:dyDescent="0.25">
      <c r="A45" t="str">
        <f t="shared" si="0"/>
        <v>14</v>
      </c>
      <c r="B45" t="s">
        <v>282</v>
      </c>
      <c r="C45" t="str">
        <f t="shared" si="8"/>
        <v>007</v>
      </c>
      <c r="D45" t="s">
        <v>289</v>
      </c>
      <c r="E45" t="str">
        <f t="shared" si="7"/>
        <v>01</v>
      </c>
      <c r="F45" t="str">
        <f>"002"</f>
        <v>002</v>
      </c>
      <c r="G45" t="str">
        <f>""</f>
        <v/>
      </c>
      <c r="H45" t="s">
        <v>0</v>
      </c>
      <c r="I45" t="s">
        <v>1757</v>
      </c>
      <c r="J45" t="s">
        <v>4933</v>
      </c>
      <c r="K45" t="str">
        <f t="shared" si="9"/>
        <v>14850</v>
      </c>
    </row>
    <row r="46" spans="1:11" customFormat="1" x14ac:dyDescent="0.25">
      <c r="A46" t="str">
        <f t="shared" si="0"/>
        <v>14</v>
      </c>
      <c r="B46" t="s">
        <v>282</v>
      </c>
      <c r="C46" t="str">
        <f t="shared" si="8"/>
        <v>007</v>
      </c>
      <c r="D46" t="s">
        <v>289</v>
      </c>
      <c r="E46" t="str">
        <f>"02"</f>
        <v>02</v>
      </c>
      <c r="F46" t="str">
        <f>"001"</f>
        <v>001</v>
      </c>
      <c r="G46" t="str">
        <f>""</f>
        <v/>
      </c>
      <c r="H46" t="s">
        <v>1</v>
      </c>
      <c r="I46" t="s">
        <v>1286</v>
      </c>
      <c r="J46" t="s">
        <v>4934</v>
      </c>
      <c r="K46" t="str">
        <f t="shared" si="9"/>
        <v>14850</v>
      </c>
    </row>
    <row r="47" spans="1:11" customFormat="1" x14ac:dyDescent="0.25">
      <c r="A47" t="str">
        <f t="shared" si="0"/>
        <v>14</v>
      </c>
      <c r="B47" t="s">
        <v>282</v>
      </c>
      <c r="C47" t="str">
        <f t="shared" si="8"/>
        <v>007</v>
      </c>
      <c r="D47" t="s">
        <v>289</v>
      </c>
      <c r="E47" t="str">
        <f>"02"</f>
        <v>02</v>
      </c>
      <c r="F47" t="str">
        <f>"001"</f>
        <v>001</v>
      </c>
      <c r="G47" t="str">
        <f>""</f>
        <v/>
      </c>
      <c r="H47" t="s">
        <v>0</v>
      </c>
      <c r="I47" t="s">
        <v>1286</v>
      </c>
      <c r="J47" t="s">
        <v>4934</v>
      </c>
      <c r="K47" t="str">
        <f t="shared" si="9"/>
        <v>14850</v>
      </c>
    </row>
    <row r="48" spans="1:11" customFormat="1" x14ac:dyDescent="0.25">
      <c r="A48" t="str">
        <f t="shared" si="0"/>
        <v>14</v>
      </c>
      <c r="B48" t="s">
        <v>282</v>
      </c>
      <c r="C48" t="str">
        <f t="shared" si="8"/>
        <v>007</v>
      </c>
      <c r="D48" t="s">
        <v>289</v>
      </c>
      <c r="E48" t="str">
        <f t="shared" ref="E48:E59" si="10">"03"</f>
        <v>03</v>
      </c>
      <c r="F48" t="str">
        <f>"001"</f>
        <v>001</v>
      </c>
      <c r="G48" t="str">
        <f>""</f>
        <v/>
      </c>
      <c r="H48" t="s">
        <v>3</v>
      </c>
      <c r="I48" t="s">
        <v>1404</v>
      </c>
      <c r="J48" t="s">
        <v>4935</v>
      </c>
      <c r="K48" t="str">
        <f t="shared" si="9"/>
        <v>14850</v>
      </c>
    </row>
    <row r="49" spans="1:11" customFormat="1" x14ac:dyDescent="0.25">
      <c r="A49" t="str">
        <f t="shared" si="0"/>
        <v>14</v>
      </c>
      <c r="B49" t="s">
        <v>282</v>
      </c>
      <c r="C49" t="str">
        <f t="shared" si="8"/>
        <v>007</v>
      </c>
      <c r="D49" t="s">
        <v>289</v>
      </c>
      <c r="E49" t="str">
        <f t="shared" si="10"/>
        <v>03</v>
      </c>
      <c r="F49" t="str">
        <f>"002"</f>
        <v>002</v>
      </c>
      <c r="G49" t="str">
        <f>""</f>
        <v/>
      </c>
      <c r="H49" t="s">
        <v>1</v>
      </c>
      <c r="I49" t="s">
        <v>1758</v>
      </c>
      <c r="J49" t="s">
        <v>4569</v>
      </c>
      <c r="K49" t="str">
        <f t="shared" si="9"/>
        <v>14850</v>
      </c>
    </row>
    <row r="50" spans="1:11" customFormat="1" x14ac:dyDescent="0.25">
      <c r="A50" t="str">
        <f t="shared" si="0"/>
        <v>14</v>
      </c>
      <c r="B50" t="s">
        <v>282</v>
      </c>
      <c r="C50" t="str">
        <f t="shared" si="8"/>
        <v>007</v>
      </c>
      <c r="D50" t="s">
        <v>289</v>
      </c>
      <c r="E50" t="str">
        <f t="shared" si="10"/>
        <v>03</v>
      </c>
      <c r="F50" t="str">
        <f>"002"</f>
        <v>002</v>
      </c>
      <c r="G50" t="str">
        <f>""</f>
        <v/>
      </c>
      <c r="H50" t="s">
        <v>0</v>
      </c>
      <c r="I50" t="s">
        <v>1758</v>
      </c>
      <c r="J50" t="s">
        <v>4569</v>
      </c>
      <c r="K50" t="str">
        <f t="shared" si="9"/>
        <v>14850</v>
      </c>
    </row>
    <row r="51" spans="1:11" customFormat="1" x14ac:dyDescent="0.25">
      <c r="A51" t="str">
        <f t="shared" si="0"/>
        <v>14</v>
      </c>
      <c r="B51" t="s">
        <v>282</v>
      </c>
      <c r="C51" t="str">
        <f t="shared" si="8"/>
        <v>007</v>
      </c>
      <c r="D51" t="s">
        <v>289</v>
      </c>
      <c r="E51" t="str">
        <f t="shared" si="10"/>
        <v>03</v>
      </c>
      <c r="F51" t="str">
        <f>"003"</f>
        <v>003</v>
      </c>
      <c r="G51" t="str">
        <f>""</f>
        <v/>
      </c>
      <c r="H51" t="s">
        <v>3</v>
      </c>
      <c r="I51" t="s">
        <v>1187</v>
      </c>
      <c r="J51" t="s">
        <v>4936</v>
      </c>
      <c r="K51" t="str">
        <f t="shared" si="9"/>
        <v>14850</v>
      </c>
    </row>
    <row r="52" spans="1:11" customFormat="1" x14ac:dyDescent="0.25">
      <c r="A52" t="str">
        <f t="shared" si="0"/>
        <v>14</v>
      </c>
      <c r="B52" t="s">
        <v>282</v>
      </c>
      <c r="C52" t="str">
        <f t="shared" si="8"/>
        <v>007</v>
      </c>
      <c r="D52" t="s">
        <v>289</v>
      </c>
      <c r="E52" t="str">
        <f t="shared" si="10"/>
        <v>03</v>
      </c>
      <c r="F52" t="str">
        <f>"004"</f>
        <v>004</v>
      </c>
      <c r="G52" t="str">
        <f>""</f>
        <v/>
      </c>
      <c r="H52" t="s">
        <v>1</v>
      </c>
      <c r="I52" t="s">
        <v>1759</v>
      </c>
      <c r="J52" t="s">
        <v>4937</v>
      </c>
      <c r="K52" t="str">
        <f t="shared" si="9"/>
        <v>14850</v>
      </c>
    </row>
    <row r="53" spans="1:11" customFormat="1" x14ac:dyDescent="0.25">
      <c r="A53" t="str">
        <f t="shared" si="0"/>
        <v>14</v>
      </c>
      <c r="B53" t="s">
        <v>282</v>
      </c>
      <c r="C53" t="str">
        <f t="shared" si="8"/>
        <v>007</v>
      </c>
      <c r="D53" t="s">
        <v>289</v>
      </c>
      <c r="E53" t="str">
        <f t="shared" si="10"/>
        <v>03</v>
      </c>
      <c r="F53" t="str">
        <f>"004"</f>
        <v>004</v>
      </c>
      <c r="G53" t="str">
        <f>""</f>
        <v/>
      </c>
      <c r="H53" t="s">
        <v>0</v>
      </c>
      <c r="I53" t="s">
        <v>1759</v>
      </c>
      <c r="J53" t="s">
        <v>4937</v>
      </c>
      <c r="K53" t="str">
        <f t="shared" si="9"/>
        <v>14850</v>
      </c>
    </row>
    <row r="54" spans="1:11" customFormat="1" x14ac:dyDescent="0.25">
      <c r="A54" t="str">
        <f t="shared" si="0"/>
        <v>14</v>
      </c>
      <c r="B54" t="s">
        <v>282</v>
      </c>
      <c r="C54" t="str">
        <f t="shared" si="8"/>
        <v>007</v>
      </c>
      <c r="D54" t="s">
        <v>289</v>
      </c>
      <c r="E54" t="str">
        <f t="shared" si="10"/>
        <v>03</v>
      </c>
      <c r="F54" t="str">
        <f>"005"</f>
        <v>005</v>
      </c>
      <c r="G54" t="str">
        <f>""</f>
        <v/>
      </c>
      <c r="H54" t="s">
        <v>1</v>
      </c>
      <c r="I54" t="s">
        <v>1760</v>
      </c>
      <c r="J54" t="s">
        <v>4298</v>
      </c>
      <c r="K54" t="str">
        <f t="shared" si="9"/>
        <v>14850</v>
      </c>
    </row>
    <row r="55" spans="1:11" customFormat="1" x14ac:dyDescent="0.25">
      <c r="A55" t="str">
        <f t="shared" si="0"/>
        <v>14</v>
      </c>
      <c r="B55" t="s">
        <v>282</v>
      </c>
      <c r="C55" t="str">
        <f t="shared" si="8"/>
        <v>007</v>
      </c>
      <c r="D55" t="s">
        <v>289</v>
      </c>
      <c r="E55" t="str">
        <f t="shared" si="10"/>
        <v>03</v>
      </c>
      <c r="F55" t="str">
        <f>"005"</f>
        <v>005</v>
      </c>
      <c r="G55" t="str">
        <f>""</f>
        <v/>
      </c>
      <c r="H55" t="s">
        <v>0</v>
      </c>
      <c r="I55" t="s">
        <v>1760</v>
      </c>
      <c r="J55" t="s">
        <v>4298</v>
      </c>
      <c r="K55" t="str">
        <f t="shared" si="9"/>
        <v>14850</v>
      </c>
    </row>
    <row r="56" spans="1:11" customFormat="1" x14ac:dyDescent="0.25">
      <c r="A56" t="str">
        <f t="shared" si="0"/>
        <v>14</v>
      </c>
      <c r="B56" t="s">
        <v>282</v>
      </c>
      <c r="C56" t="str">
        <f t="shared" si="8"/>
        <v>007</v>
      </c>
      <c r="D56" t="s">
        <v>289</v>
      </c>
      <c r="E56" t="str">
        <f t="shared" si="10"/>
        <v>03</v>
      </c>
      <c r="F56" t="str">
        <f>"006"</f>
        <v>006</v>
      </c>
      <c r="G56" t="str">
        <f>""</f>
        <v/>
      </c>
      <c r="H56" t="s">
        <v>1</v>
      </c>
      <c r="I56" t="s">
        <v>1761</v>
      </c>
      <c r="J56" t="s">
        <v>4938</v>
      </c>
      <c r="K56" t="str">
        <f t="shared" si="9"/>
        <v>14850</v>
      </c>
    </row>
    <row r="57" spans="1:11" customFormat="1" x14ac:dyDescent="0.25">
      <c r="A57" t="str">
        <f t="shared" si="0"/>
        <v>14</v>
      </c>
      <c r="B57" t="s">
        <v>282</v>
      </c>
      <c r="C57" t="str">
        <f t="shared" si="8"/>
        <v>007</v>
      </c>
      <c r="D57" t="s">
        <v>289</v>
      </c>
      <c r="E57" t="str">
        <f t="shared" si="10"/>
        <v>03</v>
      </c>
      <c r="F57" t="str">
        <f>"006"</f>
        <v>006</v>
      </c>
      <c r="G57" t="str">
        <f>""</f>
        <v/>
      </c>
      <c r="H57" t="s">
        <v>0</v>
      </c>
      <c r="I57" t="s">
        <v>1761</v>
      </c>
      <c r="J57" t="s">
        <v>4938</v>
      </c>
      <c r="K57" t="str">
        <f t="shared" si="9"/>
        <v>14850</v>
      </c>
    </row>
    <row r="58" spans="1:11" customFormat="1" x14ac:dyDescent="0.25">
      <c r="A58" t="str">
        <f t="shared" si="0"/>
        <v>14</v>
      </c>
      <c r="B58" t="s">
        <v>282</v>
      </c>
      <c r="C58" t="str">
        <f t="shared" si="8"/>
        <v>007</v>
      </c>
      <c r="D58" t="s">
        <v>289</v>
      </c>
      <c r="E58" t="str">
        <f t="shared" si="10"/>
        <v>03</v>
      </c>
      <c r="F58" t="str">
        <f>"007"</f>
        <v>007</v>
      </c>
      <c r="G58" t="str">
        <f>""</f>
        <v/>
      </c>
      <c r="H58" t="s">
        <v>1</v>
      </c>
      <c r="I58" t="s">
        <v>1759</v>
      </c>
      <c r="J58" t="s">
        <v>4937</v>
      </c>
      <c r="K58" t="str">
        <f t="shared" si="9"/>
        <v>14850</v>
      </c>
    </row>
    <row r="59" spans="1:11" customFormat="1" x14ac:dyDescent="0.25">
      <c r="A59" t="str">
        <f t="shared" si="0"/>
        <v>14</v>
      </c>
      <c r="B59" t="s">
        <v>282</v>
      </c>
      <c r="C59" t="str">
        <f t="shared" si="8"/>
        <v>007</v>
      </c>
      <c r="D59" t="s">
        <v>289</v>
      </c>
      <c r="E59" t="str">
        <f t="shared" si="10"/>
        <v>03</v>
      </c>
      <c r="F59" t="str">
        <f>"007"</f>
        <v>007</v>
      </c>
      <c r="G59" t="str">
        <f>""</f>
        <v/>
      </c>
      <c r="H59" t="s">
        <v>0</v>
      </c>
      <c r="I59" t="s">
        <v>1759</v>
      </c>
      <c r="J59" t="s">
        <v>4937</v>
      </c>
      <c r="K59" t="str">
        <f t="shared" si="9"/>
        <v>14850</v>
      </c>
    </row>
    <row r="60" spans="1:11" customFormat="1" x14ac:dyDescent="0.25">
      <c r="A60" t="str">
        <f t="shared" si="0"/>
        <v>14</v>
      </c>
      <c r="B60" t="s">
        <v>282</v>
      </c>
      <c r="C60" t="str">
        <f t="shared" si="8"/>
        <v>007</v>
      </c>
      <c r="D60" t="s">
        <v>289</v>
      </c>
      <c r="E60" t="str">
        <f>"04"</f>
        <v>04</v>
      </c>
      <c r="F60" t="str">
        <f>"001"</f>
        <v>001</v>
      </c>
      <c r="G60" t="str">
        <f>""</f>
        <v/>
      </c>
      <c r="H60" t="s">
        <v>3</v>
      </c>
      <c r="I60" t="s">
        <v>1762</v>
      </c>
      <c r="J60" t="s">
        <v>4939</v>
      </c>
      <c r="K60" t="str">
        <f t="shared" si="9"/>
        <v>14850</v>
      </c>
    </row>
    <row r="61" spans="1:11" customFormat="1" x14ac:dyDescent="0.25">
      <c r="A61" t="str">
        <f t="shared" si="0"/>
        <v>14</v>
      </c>
      <c r="B61" t="s">
        <v>282</v>
      </c>
      <c r="C61" t="str">
        <f t="shared" si="8"/>
        <v>007</v>
      </c>
      <c r="D61" t="s">
        <v>289</v>
      </c>
      <c r="E61" t="str">
        <f>"04"</f>
        <v>04</v>
      </c>
      <c r="F61" t="str">
        <f>"002"</f>
        <v>002</v>
      </c>
      <c r="G61" t="str">
        <f>""</f>
        <v/>
      </c>
      <c r="H61" t="s">
        <v>3</v>
      </c>
      <c r="I61" t="s">
        <v>1763</v>
      </c>
      <c r="J61" t="s">
        <v>4940</v>
      </c>
      <c r="K61" t="str">
        <f t="shared" si="9"/>
        <v>14850</v>
      </c>
    </row>
    <row r="62" spans="1:11" customFormat="1" x14ac:dyDescent="0.25">
      <c r="A62" t="str">
        <f t="shared" si="0"/>
        <v>14</v>
      </c>
      <c r="B62" t="s">
        <v>282</v>
      </c>
      <c r="C62" t="str">
        <f t="shared" si="8"/>
        <v>007</v>
      </c>
      <c r="D62" t="s">
        <v>289</v>
      </c>
      <c r="E62" t="str">
        <f>"05"</f>
        <v>05</v>
      </c>
      <c r="F62" t="str">
        <f t="shared" ref="F62:F67" si="11">"001"</f>
        <v>001</v>
      </c>
      <c r="G62" t="str">
        <f>""</f>
        <v/>
      </c>
      <c r="H62" t="s">
        <v>3</v>
      </c>
      <c r="I62" t="s">
        <v>23</v>
      </c>
      <c r="J62" t="s">
        <v>4941</v>
      </c>
      <c r="K62" t="str">
        <f>"14859"</f>
        <v>14859</v>
      </c>
    </row>
    <row r="63" spans="1:11" customFormat="1" x14ac:dyDescent="0.25">
      <c r="A63" t="str">
        <f t="shared" si="0"/>
        <v>14</v>
      </c>
      <c r="B63" t="s">
        <v>282</v>
      </c>
      <c r="C63" t="str">
        <f>"008"</f>
        <v>008</v>
      </c>
      <c r="D63" t="s">
        <v>290</v>
      </c>
      <c r="E63" t="str">
        <f>"01"</f>
        <v>01</v>
      </c>
      <c r="F63" t="str">
        <f t="shared" si="11"/>
        <v>001</v>
      </c>
      <c r="G63" t="str">
        <f>""</f>
        <v/>
      </c>
      <c r="H63" t="s">
        <v>3</v>
      </c>
      <c r="I63" t="s">
        <v>1764</v>
      </c>
      <c r="J63" t="s">
        <v>4942</v>
      </c>
      <c r="K63" t="str">
        <f>"14280"</f>
        <v>14280</v>
      </c>
    </row>
    <row r="64" spans="1:11" customFormat="1" x14ac:dyDescent="0.25">
      <c r="A64" t="str">
        <f t="shared" si="0"/>
        <v>14</v>
      </c>
      <c r="B64" t="s">
        <v>282</v>
      </c>
      <c r="C64" t="str">
        <f>"008"</f>
        <v>008</v>
      </c>
      <c r="D64" t="s">
        <v>290</v>
      </c>
      <c r="E64" t="str">
        <f>"02"</f>
        <v>02</v>
      </c>
      <c r="F64" t="str">
        <f t="shared" si="11"/>
        <v>001</v>
      </c>
      <c r="G64" t="str">
        <f>""</f>
        <v/>
      </c>
      <c r="H64" t="s">
        <v>3</v>
      </c>
      <c r="I64" t="s">
        <v>1765</v>
      </c>
      <c r="J64" t="s">
        <v>4943</v>
      </c>
      <c r="K64" t="str">
        <f>"14280"</f>
        <v>14280</v>
      </c>
    </row>
    <row r="65" spans="1:11" customFormat="1" x14ac:dyDescent="0.25">
      <c r="A65" t="str">
        <f t="shared" si="0"/>
        <v>14</v>
      </c>
      <c r="B65" t="s">
        <v>282</v>
      </c>
      <c r="C65" t="str">
        <f>"008"</f>
        <v>008</v>
      </c>
      <c r="D65" t="s">
        <v>290</v>
      </c>
      <c r="E65" t="str">
        <f>"03"</f>
        <v>03</v>
      </c>
      <c r="F65" t="str">
        <f t="shared" si="11"/>
        <v>001</v>
      </c>
      <c r="G65" t="str">
        <f>""</f>
        <v/>
      </c>
      <c r="H65" t="s">
        <v>3</v>
      </c>
      <c r="I65" t="s">
        <v>1559</v>
      </c>
      <c r="J65" t="s">
        <v>4944</v>
      </c>
      <c r="K65" t="str">
        <f>"14280"</f>
        <v>14280</v>
      </c>
    </row>
    <row r="66" spans="1:11" customFormat="1" x14ac:dyDescent="0.25">
      <c r="A66" t="str">
        <f t="shared" si="0"/>
        <v>14</v>
      </c>
      <c r="B66" t="s">
        <v>282</v>
      </c>
      <c r="C66" t="str">
        <f>"008"</f>
        <v>008</v>
      </c>
      <c r="D66" t="s">
        <v>290</v>
      </c>
      <c r="E66" t="str">
        <f>"04"</f>
        <v>04</v>
      </c>
      <c r="F66" t="str">
        <f t="shared" si="11"/>
        <v>001</v>
      </c>
      <c r="G66" t="str">
        <f>""</f>
        <v/>
      </c>
      <c r="H66" t="s">
        <v>3</v>
      </c>
      <c r="I66" t="s">
        <v>1766</v>
      </c>
      <c r="J66" t="s">
        <v>4945</v>
      </c>
      <c r="K66" t="str">
        <f>"14280"</f>
        <v>14280</v>
      </c>
    </row>
    <row r="67" spans="1:11" customFormat="1" x14ac:dyDescent="0.25">
      <c r="A67" t="str">
        <f t="shared" ref="A67:A130" si="12">"14"</f>
        <v>14</v>
      </c>
      <c r="B67" t="s">
        <v>282</v>
      </c>
      <c r="C67" t="str">
        <f>"009"</f>
        <v>009</v>
      </c>
      <c r="D67" t="s">
        <v>291</v>
      </c>
      <c r="E67" t="str">
        <f>"01"</f>
        <v>01</v>
      </c>
      <c r="F67" t="str">
        <f t="shared" si="11"/>
        <v>001</v>
      </c>
      <c r="G67" t="str">
        <f>""</f>
        <v/>
      </c>
      <c r="H67" t="s">
        <v>3</v>
      </c>
      <c r="I67" t="s">
        <v>23</v>
      </c>
      <c r="J67" t="s">
        <v>4946</v>
      </c>
      <c r="K67" t="str">
        <f>"14240"</f>
        <v>14240</v>
      </c>
    </row>
    <row r="68" spans="1:11" customFormat="1" x14ac:dyDescent="0.25">
      <c r="A68" t="str">
        <f t="shared" si="12"/>
        <v>14</v>
      </c>
      <c r="B68" t="s">
        <v>282</v>
      </c>
      <c r="C68" t="str">
        <f>"009"</f>
        <v>009</v>
      </c>
      <c r="D68" t="s">
        <v>291</v>
      </c>
      <c r="E68" t="str">
        <f>"01"</f>
        <v>01</v>
      </c>
      <c r="F68" t="str">
        <f>"002"</f>
        <v>002</v>
      </c>
      <c r="G68" t="str">
        <f>""</f>
        <v/>
      </c>
      <c r="H68" t="s">
        <v>3</v>
      </c>
      <c r="I68" t="s">
        <v>1767</v>
      </c>
      <c r="J68" t="s">
        <v>4947</v>
      </c>
      <c r="K68" t="str">
        <f>"14240"</f>
        <v>14240</v>
      </c>
    </row>
    <row r="69" spans="1:11" customFormat="1" x14ac:dyDescent="0.25">
      <c r="A69" t="str">
        <f t="shared" si="12"/>
        <v>14</v>
      </c>
      <c r="B69" t="s">
        <v>282</v>
      </c>
      <c r="C69" t="str">
        <f>"009"</f>
        <v>009</v>
      </c>
      <c r="D69" t="s">
        <v>291</v>
      </c>
      <c r="E69" t="str">
        <f>"02"</f>
        <v>02</v>
      </c>
      <c r="F69" t="str">
        <f>"001"</f>
        <v>001</v>
      </c>
      <c r="G69" t="str">
        <f>""</f>
        <v/>
      </c>
      <c r="H69" t="s">
        <v>3</v>
      </c>
      <c r="I69" t="s">
        <v>50</v>
      </c>
      <c r="J69" t="s">
        <v>4948</v>
      </c>
      <c r="K69" t="str">
        <f>"14240"</f>
        <v>14240</v>
      </c>
    </row>
    <row r="70" spans="1:11" customFormat="1" x14ac:dyDescent="0.25">
      <c r="A70" t="str">
        <f t="shared" si="12"/>
        <v>14</v>
      </c>
      <c r="B70" t="s">
        <v>282</v>
      </c>
      <c r="C70" t="str">
        <f>"009"</f>
        <v>009</v>
      </c>
      <c r="D70" t="s">
        <v>291</v>
      </c>
      <c r="E70" t="str">
        <f>"03"</f>
        <v>03</v>
      </c>
      <c r="F70" t="str">
        <f>"001"</f>
        <v>001</v>
      </c>
      <c r="G70" t="str">
        <f>""</f>
        <v/>
      </c>
      <c r="H70" t="s">
        <v>3</v>
      </c>
      <c r="I70" t="s">
        <v>17</v>
      </c>
      <c r="J70" t="s">
        <v>4949</v>
      </c>
      <c r="K70" t="str">
        <f>"14240"</f>
        <v>14240</v>
      </c>
    </row>
    <row r="71" spans="1:11" customFormat="1" x14ac:dyDescent="0.25">
      <c r="A71" t="str">
        <f t="shared" si="12"/>
        <v>14</v>
      </c>
      <c r="B71" t="s">
        <v>282</v>
      </c>
      <c r="C71" t="str">
        <f t="shared" ref="C71:C76" si="13">"010"</f>
        <v>010</v>
      </c>
      <c r="D71" t="s">
        <v>292</v>
      </c>
      <c r="E71" t="str">
        <f>"01"</f>
        <v>01</v>
      </c>
      <c r="F71" t="str">
        <f>"001"</f>
        <v>001</v>
      </c>
      <c r="G71" t="str">
        <f>""</f>
        <v/>
      </c>
      <c r="H71" t="s">
        <v>1</v>
      </c>
      <c r="I71" t="s">
        <v>1768</v>
      </c>
      <c r="J71" t="s">
        <v>4950</v>
      </c>
      <c r="K71" t="str">
        <f t="shared" ref="K71:K76" si="14">"14910"</f>
        <v>14910</v>
      </c>
    </row>
    <row r="72" spans="1:11" customFormat="1" x14ac:dyDescent="0.25">
      <c r="A72" t="str">
        <f t="shared" si="12"/>
        <v>14</v>
      </c>
      <c r="B72" t="s">
        <v>282</v>
      </c>
      <c r="C72" t="str">
        <f t="shared" si="13"/>
        <v>010</v>
      </c>
      <c r="D72" t="s">
        <v>292</v>
      </c>
      <c r="E72" t="str">
        <f>"01"</f>
        <v>01</v>
      </c>
      <c r="F72" t="str">
        <f>"001"</f>
        <v>001</v>
      </c>
      <c r="G72" t="str">
        <f>""</f>
        <v/>
      </c>
      <c r="H72" t="s">
        <v>0</v>
      </c>
      <c r="I72" t="s">
        <v>1768</v>
      </c>
      <c r="J72" t="s">
        <v>4950</v>
      </c>
      <c r="K72" t="str">
        <f t="shared" si="14"/>
        <v>14910</v>
      </c>
    </row>
    <row r="73" spans="1:11" customFormat="1" x14ac:dyDescent="0.25">
      <c r="A73" t="str">
        <f t="shared" si="12"/>
        <v>14</v>
      </c>
      <c r="B73" t="s">
        <v>282</v>
      </c>
      <c r="C73" t="str">
        <f t="shared" si="13"/>
        <v>010</v>
      </c>
      <c r="D73" t="s">
        <v>292</v>
      </c>
      <c r="E73" t="str">
        <f>"02"</f>
        <v>02</v>
      </c>
      <c r="F73" t="str">
        <f>"001"</f>
        <v>001</v>
      </c>
      <c r="G73" t="str">
        <f>""</f>
        <v/>
      </c>
      <c r="H73" t="s">
        <v>3</v>
      </c>
      <c r="I73" t="s">
        <v>1768</v>
      </c>
      <c r="J73" t="s">
        <v>4950</v>
      </c>
      <c r="K73" t="str">
        <f t="shared" si="14"/>
        <v>14910</v>
      </c>
    </row>
    <row r="74" spans="1:11" customFormat="1" x14ac:dyDescent="0.25">
      <c r="A74" t="str">
        <f t="shared" si="12"/>
        <v>14</v>
      </c>
      <c r="B74" t="s">
        <v>282</v>
      </c>
      <c r="C74" t="str">
        <f t="shared" si="13"/>
        <v>010</v>
      </c>
      <c r="D74" t="s">
        <v>292</v>
      </c>
      <c r="E74" t="str">
        <f>"02"</f>
        <v>02</v>
      </c>
      <c r="F74" t="str">
        <f>"002"</f>
        <v>002</v>
      </c>
      <c r="G74" t="str">
        <f>""</f>
        <v/>
      </c>
      <c r="H74" t="s">
        <v>1</v>
      </c>
      <c r="I74" t="s">
        <v>1768</v>
      </c>
      <c r="J74" t="s">
        <v>4950</v>
      </c>
      <c r="K74" t="str">
        <f t="shared" si="14"/>
        <v>14910</v>
      </c>
    </row>
    <row r="75" spans="1:11" customFormat="1" x14ac:dyDescent="0.25">
      <c r="A75" t="str">
        <f t="shared" si="12"/>
        <v>14</v>
      </c>
      <c r="B75" t="s">
        <v>282</v>
      </c>
      <c r="C75" t="str">
        <f t="shared" si="13"/>
        <v>010</v>
      </c>
      <c r="D75" t="s">
        <v>292</v>
      </c>
      <c r="E75" t="str">
        <f>"02"</f>
        <v>02</v>
      </c>
      <c r="F75" t="str">
        <f>"002"</f>
        <v>002</v>
      </c>
      <c r="G75" t="str">
        <f>""</f>
        <v/>
      </c>
      <c r="H75" t="s">
        <v>0</v>
      </c>
      <c r="I75" t="s">
        <v>1768</v>
      </c>
      <c r="J75" t="s">
        <v>4950</v>
      </c>
      <c r="K75" t="str">
        <f t="shared" si="14"/>
        <v>14910</v>
      </c>
    </row>
    <row r="76" spans="1:11" customFormat="1" x14ac:dyDescent="0.25">
      <c r="A76" t="str">
        <f t="shared" si="12"/>
        <v>14</v>
      </c>
      <c r="B76" t="s">
        <v>282</v>
      </c>
      <c r="C76" t="str">
        <f t="shared" si="13"/>
        <v>010</v>
      </c>
      <c r="D76" t="s">
        <v>292</v>
      </c>
      <c r="E76" t="str">
        <f>"03"</f>
        <v>03</v>
      </c>
      <c r="F76" t="str">
        <f>"001"</f>
        <v>001</v>
      </c>
      <c r="G76" t="str">
        <f>""</f>
        <v/>
      </c>
      <c r="H76" t="s">
        <v>3</v>
      </c>
      <c r="I76" t="s">
        <v>1768</v>
      </c>
      <c r="J76" t="s">
        <v>4950</v>
      </c>
      <c r="K76" t="str">
        <f t="shared" si="14"/>
        <v>14910</v>
      </c>
    </row>
    <row r="77" spans="1:11" customFormat="1" x14ac:dyDescent="0.25">
      <c r="A77" t="str">
        <f t="shared" si="12"/>
        <v>14</v>
      </c>
      <c r="B77" t="s">
        <v>282</v>
      </c>
      <c r="C77" t="str">
        <f>"011"</f>
        <v>011</v>
      </c>
      <c r="D77" t="s">
        <v>293</v>
      </c>
      <c r="E77" t="str">
        <f>"01"</f>
        <v>01</v>
      </c>
      <c r="F77" t="str">
        <f>"001"</f>
        <v>001</v>
      </c>
      <c r="G77" t="str">
        <f>""</f>
        <v/>
      </c>
      <c r="H77" t="s">
        <v>3</v>
      </c>
      <c r="I77" t="s">
        <v>1769</v>
      </c>
      <c r="J77" t="s">
        <v>4951</v>
      </c>
      <c r="K77" t="str">
        <f>"14208"</f>
        <v>14208</v>
      </c>
    </row>
    <row r="78" spans="1:11" customFormat="1" x14ac:dyDescent="0.25">
      <c r="A78" t="str">
        <f t="shared" si="12"/>
        <v>14</v>
      </c>
      <c r="B78" t="s">
        <v>282</v>
      </c>
      <c r="C78" t="str">
        <f t="shared" ref="C78:C86" si="15">"012"</f>
        <v>012</v>
      </c>
      <c r="D78" t="s">
        <v>294</v>
      </c>
      <c r="E78" t="str">
        <f>"01"</f>
        <v>01</v>
      </c>
      <c r="F78" t="str">
        <f>"001"</f>
        <v>001</v>
      </c>
      <c r="G78" t="str">
        <f>""</f>
        <v/>
      </c>
      <c r="H78" t="s">
        <v>3</v>
      </c>
      <c r="I78" t="s">
        <v>1770</v>
      </c>
      <c r="J78" t="s">
        <v>4124</v>
      </c>
      <c r="K78" t="str">
        <f t="shared" ref="K78:K86" si="16">"14650"</f>
        <v>14650</v>
      </c>
    </row>
    <row r="79" spans="1:11" customFormat="1" x14ac:dyDescent="0.25">
      <c r="A79" t="str">
        <f t="shared" si="12"/>
        <v>14</v>
      </c>
      <c r="B79" t="s">
        <v>282</v>
      </c>
      <c r="C79" t="str">
        <f t="shared" si="15"/>
        <v>012</v>
      </c>
      <c r="D79" t="s">
        <v>294</v>
      </c>
      <c r="E79" t="str">
        <f>"01"</f>
        <v>01</v>
      </c>
      <c r="F79" t="str">
        <f>"002"</f>
        <v>002</v>
      </c>
      <c r="G79" t="str">
        <f>""</f>
        <v/>
      </c>
      <c r="H79" t="s">
        <v>1</v>
      </c>
      <c r="I79" t="s">
        <v>1771</v>
      </c>
      <c r="J79" t="s">
        <v>4030</v>
      </c>
      <c r="K79" t="str">
        <f t="shared" si="16"/>
        <v>14650</v>
      </c>
    </row>
    <row r="80" spans="1:11" customFormat="1" x14ac:dyDescent="0.25">
      <c r="A80" t="str">
        <f t="shared" si="12"/>
        <v>14</v>
      </c>
      <c r="B80" t="s">
        <v>282</v>
      </c>
      <c r="C80" t="str">
        <f t="shared" si="15"/>
        <v>012</v>
      </c>
      <c r="D80" t="s">
        <v>294</v>
      </c>
      <c r="E80" t="str">
        <f>"01"</f>
        <v>01</v>
      </c>
      <c r="F80" t="str">
        <f>"002"</f>
        <v>002</v>
      </c>
      <c r="G80" t="str">
        <f>""</f>
        <v/>
      </c>
      <c r="H80" t="s">
        <v>0</v>
      </c>
      <c r="I80" t="s">
        <v>1772</v>
      </c>
      <c r="J80" t="s">
        <v>4030</v>
      </c>
      <c r="K80" t="str">
        <f t="shared" si="16"/>
        <v>14650</v>
      </c>
    </row>
    <row r="81" spans="1:11" customFormat="1" x14ac:dyDescent="0.25">
      <c r="A81" t="str">
        <f t="shared" si="12"/>
        <v>14</v>
      </c>
      <c r="B81" t="s">
        <v>282</v>
      </c>
      <c r="C81" t="str">
        <f t="shared" si="15"/>
        <v>012</v>
      </c>
      <c r="D81" t="s">
        <v>294</v>
      </c>
      <c r="E81" t="str">
        <f>"02"</f>
        <v>02</v>
      </c>
      <c r="F81" t="str">
        <f>"001"</f>
        <v>001</v>
      </c>
      <c r="G81" t="str">
        <f>""</f>
        <v/>
      </c>
      <c r="H81" t="s">
        <v>3</v>
      </c>
      <c r="I81" t="s">
        <v>1773</v>
      </c>
      <c r="J81" t="s">
        <v>4030</v>
      </c>
      <c r="K81" t="str">
        <f t="shared" si="16"/>
        <v>14650</v>
      </c>
    </row>
    <row r="82" spans="1:11" customFormat="1" x14ac:dyDescent="0.25">
      <c r="A82" t="str">
        <f t="shared" si="12"/>
        <v>14</v>
      </c>
      <c r="B82" t="s">
        <v>282</v>
      </c>
      <c r="C82" t="str">
        <f t="shared" si="15"/>
        <v>012</v>
      </c>
      <c r="D82" t="s">
        <v>294</v>
      </c>
      <c r="E82" t="str">
        <f>"02"</f>
        <v>02</v>
      </c>
      <c r="F82" t="str">
        <f>"002"</f>
        <v>002</v>
      </c>
      <c r="G82" t="str">
        <f>""</f>
        <v/>
      </c>
      <c r="H82" t="s">
        <v>3</v>
      </c>
      <c r="I82" t="s">
        <v>1774</v>
      </c>
      <c r="J82" t="s">
        <v>4952</v>
      </c>
      <c r="K82" t="str">
        <f t="shared" si="16"/>
        <v>14650</v>
      </c>
    </row>
    <row r="83" spans="1:11" customFormat="1" x14ac:dyDescent="0.25">
      <c r="A83" t="str">
        <f t="shared" si="12"/>
        <v>14</v>
      </c>
      <c r="B83" t="s">
        <v>282</v>
      </c>
      <c r="C83" t="str">
        <f t="shared" si="15"/>
        <v>012</v>
      </c>
      <c r="D83" t="s">
        <v>294</v>
      </c>
      <c r="E83" t="str">
        <f>"03"</f>
        <v>03</v>
      </c>
      <c r="F83" t="str">
        <f>"001"</f>
        <v>001</v>
      </c>
      <c r="G83" t="str">
        <f>""</f>
        <v/>
      </c>
      <c r="H83" t="s">
        <v>1</v>
      </c>
      <c r="I83" t="s">
        <v>1774</v>
      </c>
      <c r="J83" t="s">
        <v>4952</v>
      </c>
      <c r="K83" t="str">
        <f t="shared" si="16"/>
        <v>14650</v>
      </c>
    </row>
    <row r="84" spans="1:11" customFormat="1" x14ac:dyDescent="0.25">
      <c r="A84" t="str">
        <f t="shared" si="12"/>
        <v>14</v>
      </c>
      <c r="B84" t="s">
        <v>282</v>
      </c>
      <c r="C84" t="str">
        <f t="shared" si="15"/>
        <v>012</v>
      </c>
      <c r="D84" t="s">
        <v>294</v>
      </c>
      <c r="E84" t="str">
        <f>"03"</f>
        <v>03</v>
      </c>
      <c r="F84" t="str">
        <f>"001"</f>
        <v>001</v>
      </c>
      <c r="G84" t="str">
        <f>""</f>
        <v/>
      </c>
      <c r="H84" t="s">
        <v>0</v>
      </c>
      <c r="I84" t="s">
        <v>1775</v>
      </c>
      <c r="J84" t="s">
        <v>4952</v>
      </c>
      <c r="K84" t="str">
        <f t="shared" si="16"/>
        <v>14650</v>
      </c>
    </row>
    <row r="85" spans="1:11" customFormat="1" x14ac:dyDescent="0.25">
      <c r="A85" t="str">
        <f t="shared" si="12"/>
        <v>14</v>
      </c>
      <c r="B85" t="s">
        <v>282</v>
      </c>
      <c r="C85" t="str">
        <f t="shared" si="15"/>
        <v>012</v>
      </c>
      <c r="D85" t="s">
        <v>294</v>
      </c>
      <c r="E85" t="str">
        <f>"04"</f>
        <v>04</v>
      </c>
      <c r="F85" t="str">
        <f>"001"</f>
        <v>001</v>
      </c>
      <c r="G85" t="str">
        <f>""</f>
        <v/>
      </c>
      <c r="H85" t="s">
        <v>3</v>
      </c>
      <c r="I85" t="s">
        <v>1775</v>
      </c>
      <c r="J85" t="s">
        <v>4952</v>
      </c>
      <c r="K85" t="str">
        <f t="shared" si="16"/>
        <v>14650</v>
      </c>
    </row>
    <row r="86" spans="1:11" customFormat="1" x14ac:dyDescent="0.25">
      <c r="A86" t="str">
        <f t="shared" si="12"/>
        <v>14</v>
      </c>
      <c r="B86" t="s">
        <v>282</v>
      </c>
      <c r="C86" t="str">
        <f t="shared" si="15"/>
        <v>012</v>
      </c>
      <c r="D86" t="s">
        <v>294</v>
      </c>
      <c r="E86" t="str">
        <f>"04"</f>
        <v>04</v>
      </c>
      <c r="F86" t="str">
        <f>"002"</f>
        <v>002</v>
      </c>
      <c r="G86" t="str">
        <f>""</f>
        <v/>
      </c>
      <c r="H86" t="s">
        <v>3</v>
      </c>
      <c r="I86" t="s">
        <v>956</v>
      </c>
      <c r="J86" t="s">
        <v>4953</v>
      </c>
      <c r="K86" t="str">
        <f t="shared" si="16"/>
        <v>14650</v>
      </c>
    </row>
    <row r="87" spans="1:11" customFormat="1" x14ac:dyDescent="0.25">
      <c r="A87" t="str">
        <f t="shared" si="12"/>
        <v>14</v>
      </c>
      <c r="B87" t="s">
        <v>282</v>
      </c>
      <c r="C87" t="str">
        <f t="shared" ref="C87:C111" si="17">"013"</f>
        <v>013</v>
      </c>
      <c r="D87" t="s">
        <v>295</v>
      </c>
      <c r="E87" t="str">
        <f t="shared" ref="E87:E99" si="18">"01"</f>
        <v>01</v>
      </c>
      <c r="F87" t="str">
        <f>"001"</f>
        <v>001</v>
      </c>
      <c r="G87" t="str">
        <f>""</f>
        <v/>
      </c>
      <c r="H87" t="s">
        <v>1</v>
      </c>
      <c r="I87" t="s">
        <v>1776</v>
      </c>
      <c r="J87" t="s">
        <v>4954</v>
      </c>
      <c r="K87" t="str">
        <f t="shared" ref="K87:K111" si="19">"14940"</f>
        <v>14940</v>
      </c>
    </row>
    <row r="88" spans="1:11" customFormat="1" x14ac:dyDescent="0.25">
      <c r="A88" t="str">
        <f t="shared" si="12"/>
        <v>14</v>
      </c>
      <c r="B88" t="s">
        <v>282</v>
      </c>
      <c r="C88" t="str">
        <f t="shared" si="17"/>
        <v>013</v>
      </c>
      <c r="D88" t="s">
        <v>295</v>
      </c>
      <c r="E88" t="str">
        <f t="shared" si="18"/>
        <v>01</v>
      </c>
      <c r="F88" t="str">
        <f>"001"</f>
        <v>001</v>
      </c>
      <c r="G88" t="str">
        <f>""</f>
        <v/>
      </c>
      <c r="H88" t="s">
        <v>0</v>
      </c>
      <c r="I88" t="s">
        <v>1776</v>
      </c>
      <c r="J88" t="s">
        <v>4954</v>
      </c>
      <c r="K88" t="str">
        <f t="shared" si="19"/>
        <v>14940</v>
      </c>
    </row>
    <row r="89" spans="1:11" customFormat="1" x14ac:dyDescent="0.25">
      <c r="A89" t="str">
        <f t="shared" si="12"/>
        <v>14</v>
      </c>
      <c r="B89" t="s">
        <v>282</v>
      </c>
      <c r="C89" t="str">
        <f t="shared" si="17"/>
        <v>013</v>
      </c>
      <c r="D89" t="s">
        <v>295</v>
      </c>
      <c r="E89" t="str">
        <f t="shared" si="18"/>
        <v>01</v>
      </c>
      <c r="F89" t="str">
        <f>"002"</f>
        <v>002</v>
      </c>
      <c r="G89" t="str">
        <f>""</f>
        <v/>
      </c>
      <c r="H89" t="s">
        <v>1</v>
      </c>
      <c r="I89" t="s">
        <v>1286</v>
      </c>
      <c r="J89" t="s">
        <v>4955</v>
      </c>
      <c r="K89" t="str">
        <f t="shared" si="19"/>
        <v>14940</v>
      </c>
    </row>
    <row r="90" spans="1:11" customFormat="1" x14ac:dyDescent="0.25">
      <c r="A90" t="str">
        <f t="shared" si="12"/>
        <v>14</v>
      </c>
      <c r="B90" t="s">
        <v>282</v>
      </c>
      <c r="C90" t="str">
        <f t="shared" si="17"/>
        <v>013</v>
      </c>
      <c r="D90" t="s">
        <v>295</v>
      </c>
      <c r="E90" t="str">
        <f t="shared" si="18"/>
        <v>01</v>
      </c>
      <c r="F90" t="str">
        <f>"002"</f>
        <v>002</v>
      </c>
      <c r="G90" t="str">
        <f>""</f>
        <v/>
      </c>
      <c r="H90" t="s">
        <v>0</v>
      </c>
      <c r="I90" t="s">
        <v>1286</v>
      </c>
      <c r="J90" t="s">
        <v>4955</v>
      </c>
      <c r="K90" t="str">
        <f t="shared" si="19"/>
        <v>14940</v>
      </c>
    </row>
    <row r="91" spans="1:11" customFormat="1" x14ac:dyDescent="0.25">
      <c r="A91" t="str">
        <f t="shared" si="12"/>
        <v>14</v>
      </c>
      <c r="B91" t="s">
        <v>282</v>
      </c>
      <c r="C91" t="str">
        <f t="shared" si="17"/>
        <v>013</v>
      </c>
      <c r="D91" t="s">
        <v>295</v>
      </c>
      <c r="E91" t="str">
        <f t="shared" si="18"/>
        <v>01</v>
      </c>
      <c r="F91" t="str">
        <f>"003"</f>
        <v>003</v>
      </c>
      <c r="G91" t="str">
        <f>""</f>
        <v/>
      </c>
      <c r="H91" t="s">
        <v>1</v>
      </c>
      <c r="I91" t="s">
        <v>1777</v>
      </c>
      <c r="J91" t="s">
        <v>4956</v>
      </c>
      <c r="K91" t="str">
        <f t="shared" si="19"/>
        <v>14940</v>
      </c>
    </row>
    <row r="92" spans="1:11" customFormat="1" x14ac:dyDescent="0.25">
      <c r="A92" t="str">
        <f t="shared" si="12"/>
        <v>14</v>
      </c>
      <c r="B92" t="s">
        <v>282</v>
      </c>
      <c r="C92" t="str">
        <f t="shared" si="17"/>
        <v>013</v>
      </c>
      <c r="D92" t="s">
        <v>295</v>
      </c>
      <c r="E92" t="str">
        <f t="shared" si="18"/>
        <v>01</v>
      </c>
      <c r="F92" t="str">
        <f>"003"</f>
        <v>003</v>
      </c>
      <c r="G92" t="str">
        <f>""</f>
        <v/>
      </c>
      <c r="H92" t="s">
        <v>0</v>
      </c>
      <c r="I92" t="s">
        <v>1777</v>
      </c>
      <c r="J92" t="s">
        <v>4956</v>
      </c>
      <c r="K92" t="str">
        <f t="shared" si="19"/>
        <v>14940</v>
      </c>
    </row>
    <row r="93" spans="1:11" customFormat="1" x14ac:dyDescent="0.25">
      <c r="A93" t="str">
        <f t="shared" si="12"/>
        <v>14</v>
      </c>
      <c r="B93" t="s">
        <v>282</v>
      </c>
      <c r="C93" t="str">
        <f t="shared" si="17"/>
        <v>013</v>
      </c>
      <c r="D93" t="s">
        <v>295</v>
      </c>
      <c r="E93" t="str">
        <f t="shared" si="18"/>
        <v>01</v>
      </c>
      <c r="F93" t="str">
        <f>"004"</f>
        <v>004</v>
      </c>
      <c r="G93" t="str">
        <f>""</f>
        <v/>
      </c>
      <c r="H93" t="s">
        <v>1</v>
      </c>
      <c r="I93" t="s">
        <v>57</v>
      </c>
      <c r="J93" t="s">
        <v>4957</v>
      </c>
      <c r="K93" t="str">
        <f t="shared" si="19"/>
        <v>14940</v>
      </c>
    </row>
    <row r="94" spans="1:11" customFormat="1" x14ac:dyDescent="0.25">
      <c r="A94" t="str">
        <f t="shared" si="12"/>
        <v>14</v>
      </c>
      <c r="B94" t="s">
        <v>282</v>
      </c>
      <c r="C94" t="str">
        <f t="shared" si="17"/>
        <v>013</v>
      </c>
      <c r="D94" t="s">
        <v>295</v>
      </c>
      <c r="E94" t="str">
        <f t="shared" si="18"/>
        <v>01</v>
      </c>
      <c r="F94" t="str">
        <f>"004"</f>
        <v>004</v>
      </c>
      <c r="G94" t="str">
        <f>""</f>
        <v/>
      </c>
      <c r="H94" t="s">
        <v>0</v>
      </c>
      <c r="I94" t="s">
        <v>57</v>
      </c>
      <c r="J94" t="s">
        <v>4957</v>
      </c>
      <c r="K94" t="str">
        <f t="shared" si="19"/>
        <v>14940</v>
      </c>
    </row>
    <row r="95" spans="1:11" customFormat="1" x14ac:dyDescent="0.25">
      <c r="A95" t="str">
        <f t="shared" si="12"/>
        <v>14</v>
      </c>
      <c r="B95" t="s">
        <v>282</v>
      </c>
      <c r="C95" t="str">
        <f t="shared" si="17"/>
        <v>013</v>
      </c>
      <c r="D95" t="s">
        <v>295</v>
      </c>
      <c r="E95" t="str">
        <f t="shared" si="18"/>
        <v>01</v>
      </c>
      <c r="F95" t="str">
        <f>"005"</f>
        <v>005</v>
      </c>
      <c r="G95" t="str">
        <f>""</f>
        <v/>
      </c>
      <c r="H95" t="s">
        <v>1</v>
      </c>
      <c r="I95" t="s">
        <v>1778</v>
      </c>
      <c r="J95" t="s">
        <v>4958</v>
      </c>
      <c r="K95" t="str">
        <f t="shared" si="19"/>
        <v>14940</v>
      </c>
    </row>
    <row r="96" spans="1:11" customFormat="1" x14ac:dyDescent="0.25">
      <c r="A96" t="str">
        <f t="shared" si="12"/>
        <v>14</v>
      </c>
      <c r="B96" t="s">
        <v>282</v>
      </c>
      <c r="C96" t="str">
        <f t="shared" si="17"/>
        <v>013</v>
      </c>
      <c r="D96" t="s">
        <v>295</v>
      </c>
      <c r="E96" t="str">
        <f t="shared" si="18"/>
        <v>01</v>
      </c>
      <c r="F96" t="str">
        <f>"005"</f>
        <v>005</v>
      </c>
      <c r="G96" t="str">
        <f>""</f>
        <v/>
      </c>
      <c r="H96" t="s">
        <v>0</v>
      </c>
      <c r="I96" t="s">
        <v>1778</v>
      </c>
      <c r="J96" t="s">
        <v>4958</v>
      </c>
      <c r="K96" t="str">
        <f t="shared" si="19"/>
        <v>14940</v>
      </c>
    </row>
    <row r="97" spans="1:11" customFormat="1" x14ac:dyDescent="0.25">
      <c r="A97" t="str">
        <f t="shared" si="12"/>
        <v>14</v>
      </c>
      <c r="B97" t="s">
        <v>282</v>
      </c>
      <c r="C97" t="str">
        <f t="shared" si="17"/>
        <v>013</v>
      </c>
      <c r="D97" t="s">
        <v>295</v>
      </c>
      <c r="E97" t="str">
        <f t="shared" si="18"/>
        <v>01</v>
      </c>
      <c r="F97" t="str">
        <f>"006"</f>
        <v>006</v>
      </c>
      <c r="G97" t="str">
        <f>""</f>
        <v/>
      </c>
      <c r="H97" t="s">
        <v>1</v>
      </c>
      <c r="I97" t="s">
        <v>1776</v>
      </c>
      <c r="J97" t="s">
        <v>4954</v>
      </c>
      <c r="K97" t="str">
        <f t="shared" si="19"/>
        <v>14940</v>
      </c>
    </row>
    <row r="98" spans="1:11" customFormat="1" x14ac:dyDescent="0.25">
      <c r="A98" t="str">
        <f t="shared" si="12"/>
        <v>14</v>
      </c>
      <c r="B98" t="s">
        <v>282</v>
      </c>
      <c r="C98" t="str">
        <f t="shared" si="17"/>
        <v>013</v>
      </c>
      <c r="D98" t="s">
        <v>295</v>
      </c>
      <c r="E98" t="str">
        <f t="shared" si="18"/>
        <v>01</v>
      </c>
      <c r="F98" t="str">
        <f>"006"</f>
        <v>006</v>
      </c>
      <c r="G98" t="str">
        <f>""</f>
        <v/>
      </c>
      <c r="H98" t="s">
        <v>0</v>
      </c>
      <c r="I98" t="s">
        <v>1776</v>
      </c>
      <c r="J98" t="s">
        <v>4954</v>
      </c>
      <c r="K98" t="str">
        <f t="shared" si="19"/>
        <v>14940</v>
      </c>
    </row>
    <row r="99" spans="1:11" customFormat="1" x14ac:dyDescent="0.25">
      <c r="A99" t="str">
        <f t="shared" si="12"/>
        <v>14</v>
      </c>
      <c r="B99" t="s">
        <v>282</v>
      </c>
      <c r="C99" t="str">
        <f t="shared" si="17"/>
        <v>013</v>
      </c>
      <c r="D99" t="s">
        <v>295</v>
      </c>
      <c r="E99" t="str">
        <f t="shared" si="18"/>
        <v>01</v>
      </c>
      <c r="F99" t="str">
        <f>"007"</f>
        <v>007</v>
      </c>
      <c r="G99" t="str">
        <f>""</f>
        <v/>
      </c>
      <c r="H99" t="s">
        <v>3</v>
      </c>
      <c r="I99" t="s">
        <v>1779</v>
      </c>
      <c r="J99" t="s">
        <v>4959</v>
      </c>
      <c r="K99" t="str">
        <f t="shared" si="19"/>
        <v>14940</v>
      </c>
    </row>
    <row r="100" spans="1:11" customFormat="1" x14ac:dyDescent="0.25">
      <c r="A100" t="str">
        <f t="shared" si="12"/>
        <v>14</v>
      </c>
      <c r="B100" t="s">
        <v>282</v>
      </c>
      <c r="C100" t="str">
        <f t="shared" si="17"/>
        <v>013</v>
      </c>
      <c r="D100" t="s">
        <v>295</v>
      </c>
      <c r="E100" t="str">
        <f>"02"</f>
        <v>02</v>
      </c>
      <c r="F100" t="str">
        <f>"001"</f>
        <v>001</v>
      </c>
      <c r="G100" t="str">
        <f>""</f>
        <v/>
      </c>
      <c r="H100" t="s">
        <v>1</v>
      </c>
      <c r="I100" t="s">
        <v>23</v>
      </c>
      <c r="J100" t="s">
        <v>4960</v>
      </c>
      <c r="K100" t="str">
        <f t="shared" si="19"/>
        <v>14940</v>
      </c>
    </row>
    <row r="101" spans="1:11" customFormat="1" x14ac:dyDescent="0.25">
      <c r="A101" t="str">
        <f t="shared" si="12"/>
        <v>14</v>
      </c>
      <c r="B101" t="s">
        <v>282</v>
      </c>
      <c r="C101" t="str">
        <f t="shared" si="17"/>
        <v>013</v>
      </c>
      <c r="D101" t="s">
        <v>295</v>
      </c>
      <c r="E101" t="str">
        <f>"02"</f>
        <v>02</v>
      </c>
      <c r="F101" t="str">
        <f>"001"</f>
        <v>001</v>
      </c>
      <c r="G101" t="str">
        <f>""</f>
        <v/>
      </c>
      <c r="H101" t="s">
        <v>0</v>
      </c>
      <c r="I101" t="s">
        <v>23</v>
      </c>
      <c r="J101" t="s">
        <v>4960</v>
      </c>
      <c r="K101" t="str">
        <f t="shared" si="19"/>
        <v>14940</v>
      </c>
    </row>
    <row r="102" spans="1:11" customFormat="1" x14ac:dyDescent="0.25">
      <c r="A102" t="str">
        <f t="shared" si="12"/>
        <v>14</v>
      </c>
      <c r="B102" t="s">
        <v>282</v>
      </c>
      <c r="C102" t="str">
        <f t="shared" si="17"/>
        <v>013</v>
      </c>
      <c r="D102" t="s">
        <v>295</v>
      </c>
      <c r="E102" t="str">
        <f>"02"</f>
        <v>02</v>
      </c>
      <c r="F102" t="str">
        <f>"002"</f>
        <v>002</v>
      </c>
      <c r="G102" t="str">
        <f>""</f>
        <v/>
      </c>
      <c r="H102" t="s">
        <v>1</v>
      </c>
      <c r="I102" t="s">
        <v>1780</v>
      </c>
      <c r="J102" t="s">
        <v>4961</v>
      </c>
      <c r="K102" t="str">
        <f t="shared" si="19"/>
        <v>14940</v>
      </c>
    </row>
    <row r="103" spans="1:11" customFormat="1" x14ac:dyDescent="0.25">
      <c r="A103" t="str">
        <f t="shared" si="12"/>
        <v>14</v>
      </c>
      <c r="B103" t="s">
        <v>282</v>
      </c>
      <c r="C103" t="str">
        <f t="shared" si="17"/>
        <v>013</v>
      </c>
      <c r="D103" t="s">
        <v>295</v>
      </c>
      <c r="E103" t="str">
        <f>"02"</f>
        <v>02</v>
      </c>
      <c r="F103" t="str">
        <f>"002"</f>
        <v>002</v>
      </c>
      <c r="G103" t="str">
        <f>""</f>
        <v/>
      </c>
      <c r="H103" t="s">
        <v>0</v>
      </c>
      <c r="I103" t="s">
        <v>1780</v>
      </c>
      <c r="J103" t="s">
        <v>4961</v>
      </c>
      <c r="K103" t="str">
        <f t="shared" si="19"/>
        <v>14940</v>
      </c>
    </row>
    <row r="104" spans="1:11" customFormat="1" x14ac:dyDescent="0.25">
      <c r="A104" t="str">
        <f t="shared" si="12"/>
        <v>14</v>
      </c>
      <c r="B104" t="s">
        <v>282</v>
      </c>
      <c r="C104" t="str">
        <f t="shared" si="17"/>
        <v>013</v>
      </c>
      <c r="D104" t="s">
        <v>295</v>
      </c>
      <c r="E104" t="str">
        <f>"02"</f>
        <v>02</v>
      </c>
      <c r="F104" t="str">
        <f>"003"</f>
        <v>003</v>
      </c>
      <c r="G104" t="str">
        <f>""</f>
        <v/>
      </c>
      <c r="H104" t="s">
        <v>3</v>
      </c>
      <c r="I104" t="s">
        <v>1781</v>
      </c>
      <c r="J104" t="s">
        <v>4962</v>
      </c>
      <c r="K104" t="str">
        <f t="shared" si="19"/>
        <v>14940</v>
      </c>
    </row>
    <row r="105" spans="1:11" customFormat="1" x14ac:dyDescent="0.25">
      <c r="A105" t="str">
        <f t="shared" si="12"/>
        <v>14</v>
      </c>
      <c r="B105" t="s">
        <v>282</v>
      </c>
      <c r="C105" t="str">
        <f t="shared" si="17"/>
        <v>013</v>
      </c>
      <c r="D105" t="s">
        <v>295</v>
      </c>
      <c r="E105" t="str">
        <f>"03"</f>
        <v>03</v>
      </c>
      <c r="F105" t="str">
        <f>"001"</f>
        <v>001</v>
      </c>
      <c r="G105" t="str">
        <f>""</f>
        <v/>
      </c>
      <c r="H105" t="s">
        <v>3</v>
      </c>
      <c r="I105" t="s">
        <v>1782</v>
      </c>
      <c r="J105" t="s">
        <v>4963</v>
      </c>
      <c r="K105" t="str">
        <f t="shared" si="19"/>
        <v>14940</v>
      </c>
    </row>
    <row r="106" spans="1:11" customFormat="1" x14ac:dyDescent="0.25">
      <c r="A106" t="str">
        <f t="shared" si="12"/>
        <v>14</v>
      </c>
      <c r="B106" t="s">
        <v>282</v>
      </c>
      <c r="C106" t="str">
        <f t="shared" si="17"/>
        <v>013</v>
      </c>
      <c r="D106" t="s">
        <v>295</v>
      </c>
      <c r="E106" t="str">
        <f>"03"</f>
        <v>03</v>
      </c>
      <c r="F106" t="str">
        <f>"002"</f>
        <v>002</v>
      </c>
      <c r="G106" t="str">
        <f>""</f>
        <v/>
      </c>
      <c r="H106" t="s">
        <v>3</v>
      </c>
      <c r="I106" t="s">
        <v>1783</v>
      </c>
      <c r="J106" t="s">
        <v>4964</v>
      </c>
      <c r="K106" t="str">
        <f t="shared" si="19"/>
        <v>14940</v>
      </c>
    </row>
    <row r="107" spans="1:11" customFormat="1" x14ac:dyDescent="0.25">
      <c r="A107" t="str">
        <f t="shared" si="12"/>
        <v>14</v>
      </c>
      <c r="B107" t="s">
        <v>282</v>
      </c>
      <c r="C107" t="str">
        <f t="shared" si="17"/>
        <v>013</v>
      </c>
      <c r="D107" t="s">
        <v>295</v>
      </c>
      <c r="E107" t="str">
        <f>"03"</f>
        <v>03</v>
      </c>
      <c r="F107" t="str">
        <f>"003"</f>
        <v>003</v>
      </c>
      <c r="G107" t="str">
        <f>""</f>
        <v/>
      </c>
      <c r="H107" t="s">
        <v>3</v>
      </c>
      <c r="I107" t="s">
        <v>1784</v>
      </c>
      <c r="J107" t="s">
        <v>4965</v>
      </c>
      <c r="K107" t="str">
        <f t="shared" si="19"/>
        <v>14940</v>
      </c>
    </row>
    <row r="108" spans="1:11" customFormat="1" x14ac:dyDescent="0.25">
      <c r="A108" t="str">
        <f t="shared" si="12"/>
        <v>14</v>
      </c>
      <c r="B108" t="s">
        <v>282</v>
      </c>
      <c r="C108" t="str">
        <f t="shared" si="17"/>
        <v>013</v>
      </c>
      <c r="D108" t="s">
        <v>295</v>
      </c>
      <c r="E108" t="str">
        <f>"03"</f>
        <v>03</v>
      </c>
      <c r="F108" t="str">
        <f>"004"</f>
        <v>004</v>
      </c>
      <c r="G108" t="str">
        <f>""</f>
        <v/>
      </c>
      <c r="H108" t="s">
        <v>1</v>
      </c>
      <c r="I108" t="s">
        <v>1785</v>
      </c>
      <c r="J108" t="s">
        <v>4966</v>
      </c>
      <c r="K108" t="str">
        <f t="shared" si="19"/>
        <v>14940</v>
      </c>
    </row>
    <row r="109" spans="1:11" customFormat="1" x14ac:dyDescent="0.25">
      <c r="A109" t="str">
        <f t="shared" si="12"/>
        <v>14</v>
      </c>
      <c r="B109" t="s">
        <v>282</v>
      </c>
      <c r="C109" t="str">
        <f t="shared" si="17"/>
        <v>013</v>
      </c>
      <c r="D109" t="s">
        <v>295</v>
      </c>
      <c r="E109" t="str">
        <f>"03"</f>
        <v>03</v>
      </c>
      <c r="F109" t="str">
        <f>"004"</f>
        <v>004</v>
      </c>
      <c r="G109" t="str">
        <f>""</f>
        <v/>
      </c>
      <c r="H109" t="s">
        <v>0</v>
      </c>
      <c r="I109" t="s">
        <v>1785</v>
      </c>
      <c r="J109" t="s">
        <v>4966</v>
      </c>
      <c r="K109" t="str">
        <f t="shared" si="19"/>
        <v>14940</v>
      </c>
    </row>
    <row r="110" spans="1:11" customFormat="1" x14ac:dyDescent="0.25">
      <c r="A110" t="str">
        <f t="shared" si="12"/>
        <v>14</v>
      </c>
      <c r="B110" t="s">
        <v>282</v>
      </c>
      <c r="C110" t="str">
        <f t="shared" si="17"/>
        <v>013</v>
      </c>
      <c r="D110" t="s">
        <v>295</v>
      </c>
      <c r="E110" t="str">
        <f>"04"</f>
        <v>04</v>
      </c>
      <c r="F110" t="str">
        <f t="shared" ref="F110:F117" si="20">"001"</f>
        <v>001</v>
      </c>
      <c r="G110" t="str">
        <f>"01"</f>
        <v>01</v>
      </c>
      <c r="H110" t="s">
        <v>1</v>
      </c>
      <c r="I110" t="s">
        <v>1786</v>
      </c>
      <c r="J110" t="s">
        <v>4967</v>
      </c>
      <c r="K110" t="str">
        <f t="shared" si="19"/>
        <v>14940</v>
      </c>
    </row>
    <row r="111" spans="1:11" customFormat="1" x14ac:dyDescent="0.25">
      <c r="A111" t="str">
        <f t="shared" si="12"/>
        <v>14</v>
      </c>
      <c r="B111" t="s">
        <v>282</v>
      </c>
      <c r="C111" t="str">
        <f t="shared" si="17"/>
        <v>013</v>
      </c>
      <c r="D111" t="s">
        <v>295</v>
      </c>
      <c r="E111" t="str">
        <f>"04"</f>
        <v>04</v>
      </c>
      <c r="F111" t="str">
        <f t="shared" si="20"/>
        <v>001</v>
      </c>
      <c r="G111" t="str">
        <f>"02"</f>
        <v>02</v>
      </c>
      <c r="H111" t="s">
        <v>0</v>
      </c>
      <c r="I111" t="s">
        <v>1787</v>
      </c>
      <c r="J111" t="s">
        <v>4968</v>
      </c>
      <c r="K111" t="str">
        <f t="shared" si="19"/>
        <v>14940</v>
      </c>
    </row>
    <row r="112" spans="1:11" customFormat="1" x14ac:dyDescent="0.25">
      <c r="A112" t="str">
        <f t="shared" si="12"/>
        <v>14</v>
      </c>
      <c r="B112" t="s">
        <v>282</v>
      </c>
      <c r="C112" t="str">
        <f>"014"</f>
        <v>014</v>
      </c>
      <c r="D112" t="s">
        <v>296</v>
      </c>
      <c r="E112" t="str">
        <f>"01"</f>
        <v>01</v>
      </c>
      <c r="F112" t="str">
        <f t="shared" si="20"/>
        <v>001</v>
      </c>
      <c r="G112" t="str">
        <f>""</f>
        <v/>
      </c>
      <c r="H112" t="s">
        <v>1</v>
      </c>
      <c r="I112" t="s">
        <v>25</v>
      </c>
      <c r="J112" t="s">
        <v>4232</v>
      </c>
      <c r="K112" t="str">
        <f>"14660"</f>
        <v>14660</v>
      </c>
    </row>
    <row r="113" spans="1:11" customFormat="1" x14ac:dyDescent="0.25">
      <c r="A113" t="str">
        <f t="shared" si="12"/>
        <v>14</v>
      </c>
      <c r="B113" t="s">
        <v>282</v>
      </c>
      <c r="C113" t="str">
        <f>"014"</f>
        <v>014</v>
      </c>
      <c r="D113" t="s">
        <v>296</v>
      </c>
      <c r="E113" t="str">
        <f>"01"</f>
        <v>01</v>
      </c>
      <c r="F113" t="str">
        <f t="shared" si="20"/>
        <v>001</v>
      </c>
      <c r="G113" t="str">
        <f>""</f>
        <v/>
      </c>
      <c r="H113" t="s">
        <v>0</v>
      </c>
      <c r="I113" t="s">
        <v>25</v>
      </c>
      <c r="J113" t="s">
        <v>4232</v>
      </c>
      <c r="K113" t="str">
        <f>"14660"</f>
        <v>14660</v>
      </c>
    </row>
    <row r="114" spans="1:11" customFormat="1" x14ac:dyDescent="0.25">
      <c r="A114" t="str">
        <f t="shared" si="12"/>
        <v>14</v>
      </c>
      <c r="B114" t="s">
        <v>282</v>
      </c>
      <c r="C114" t="str">
        <f>"014"</f>
        <v>014</v>
      </c>
      <c r="D114" t="s">
        <v>296</v>
      </c>
      <c r="E114" t="str">
        <f>"02"</f>
        <v>02</v>
      </c>
      <c r="F114" t="str">
        <f t="shared" si="20"/>
        <v>001</v>
      </c>
      <c r="G114" t="str">
        <f>""</f>
        <v/>
      </c>
      <c r="H114" t="s">
        <v>1</v>
      </c>
      <c r="I114" t="s">
        <v>1008</v>
      </c>
      <c r="J114" t="s">
        <v>4969</v>
      </c>
      <c r="K114" t="str">
        <f>"14660"</f>
        <v>14660</v>
      </c>
    </row>
    <row r="115" spans="1:11" customFormat="1" x14ac:dyDescent="0.25">
      <c r="A115" t="str">
        <f t="shared" si="12"/>
        <v>14</v>
      </c>
      <c r="B115" t="s">
        <v>282</v>
      </c>
      <c r="C115" t="str">
        <f>"014"</f>
        <v>014</v>
      </c>
      <c r="D115" t="s">
        <v>296</v>
      </c>
      <c r="E115" t="str">
        <f>"02"</f>
        <v>02</v>
      </c>
      <c r="F115" t="str">
        <f t="shared" si="20"/>
        <v>001</v>
      </c>
      <c r="G115" t="str">
        <f>""</f>
        <v/>
      </c>
      <c r="H115" t="s">
        <v>0</v>
      </c>
      <c r="I115" t="s">
        <v>1008</v>
      </c>
      <c r="J115" t="s">
        <v>4969</v>
      </c>
      <c r="K115" t="str">
        <f>"14660"</f>
        <v>14660</v>
      </c>
    </row>
    <row r="116" spans="1:11" customFormat="1" x14ac:dyDescent="0.25">
      <c r="A116" t="str">
        <f t="shared" si="12"/>
        <v>14</v>
      </c>
      <c r="B116" t="s">
        <v>282</v>
      </c>
      <c r="C116" t="str">
        <f>"015"</f>
        <v>015</v>
      </c>
      <c r="D116" t="s">
        <v>297</v>
      </c>
      <c r="E116" t="str">
        <f t="shared" ref="E116:E133" si="21">"01"</f>
        <v>01</v>
      </c>
      <c r="F116" t="str">
        <f t="shared" si="20"/>
        <v>001</v>
      </c>
      <c r="G116" t="str">
        <f>""</f>
        <v/>
      </c>
      <c r="H116" t="s">
        <v>1</v>
      </c>
      <c r="I116" t="s">
        <v>1788</v>
      </c>
      <c r="J116" t="s">
        <v>4970</v>
      </c>
      <c r="K116" t="str">
        <f>"14810"</f>
        <v>14810</v>
      </c>
    </row>
    <row r="117" spans="1:11" customFormat="1" x14ac:dyDescent="0.25">
      <c r="A117" t="str">
        <f t="shared" si="12"/>
        <v>14</v>
      </c>
      <c r="B117" t="s">
        <v>282</v>
      </c>
      <c r="C117" t="str">
        <f>"015"</f>
        <v>015</v>
      </c>
      <c r="D117" t="s">
        <v>297</v>
      </c>
      <c r="E117" t="str">
        <f t="shared" si="21"/>
        <v>01</v>
      </c>
      <c r="F117" t="str">
        <f t="shared" si="20"/>
        <v>001</v>
      </c>
      <c r="G117" t="str">
        <f>""</f>
        <v/>
      </c>
      <c r="H117" t="s">
        <v>0</v>
      </c>
      <c r="I117" t="s">
        <v>1788</v>
      </c>
      <c r="J117" t="s">
        <v>4970</v>
      </c>
      <c r="K117" t="str">
        <f>"14810"</f>
        <v>14810</v>
      </c>
    </row>
    <row r="118" spans="1:11" customFormat="1" x14ac:dyDescent="0.25">
      <c r="A118" t="str">
        <f t="shared" si="12"/>
        <v>14</v>
      </c>
      <c r="B118" t="s">
        <v>282</v>
      </c>
      <c r="C118" t="str">
        <f>"015"</f>
        <v>015</v>
      </c>
      <c r="D118" t="s">
        <v>297</v>
      </c>
      <c r="E118" t="str">
        <f t="shared" si="21"/>
        <v>01</v>
      </c>
      <c r="F118" t="str">
        <f>"002"</f>
        <v>002</v>
      </c>
      <c r="G118" t="str">
        <f>""</f>
        <v/>
      </c>
      <c r="H118" t="s">
        <v>1</v>
      </c>
      <c r="I118" t="s">
        <v>1788</v>
      </c>
      <c r="J118" t="s">
        <v>4970</v>
      </c>
      <c r="K118" t="str">
        <f>"14810"</f>
        <v>14810</v>
      </c>
    </row>
    <row r="119" spans="1:11" customFormat="1" x14ac:dyDescent="0.25">
      <c r="A119" t="str">
        <f t="shared" si="12"/>
        <v>14</v>
      </c>
      <c r="B119" t="s">
        <v>282</v>
      </c>
      <c r="C119" t="str">
        <f>"015"</f>
        <v>015</v>
      </c>
      <c r="D119" t="s">
        <v>297</v>
      </c>
      <c r="E119" t="str">
        <f t="shared" si="21"/>
        <v>01</v>
      </c>
      <c r="F119" t="str">
        <f>"002"</f>
        <v>002</v>
      </c>
      <c r="G119" t="str">
        <f>""</f>
        <v/>
      </c>
      <c r="H119" t="s">
        <v>0</v>
      </c>
      <c r="I119" t="s">
        <v>1788</v>
      </c>
      <c r="J119" t="s">
        <v>4970</v>
      </c>
      <c r="K119" t="str">
        <f>"14810"</f>
        <v>14810</v>
      </c>
    </row>
    <row r="120" spans="1:11" customFormat="1" x14ac:dyDescent="0.25">
      <c r="A120" t="str">
        <f t="shared" si="12"/>
        <v>14</v>
      </c>
      <c r="B120" t="s">
        <v>282</v>
      </c>
      <c r="C120" t="str">
        <f>"016"</f>
        <v>016</v>
      </c>
      <c r="D120" t="s">
        <v>298</v>
      </c>
      <c r="E120" t="str">
        <f t="shared" si="21"/>
        <v>01</v>
      </c>
      <c r="F120" t="str">
        <f>"001"</f>
        <v>001</v>
      </c>
      <c r="G120" t="str">
        <f>""</f>
        <v/>
      </c>
      <c r="H120" t="s">
        <v>3</v>
      </c>
      <c r="I120" t="s">
        <v>78</v>
      </c>
      <c r="J120" t="s">
        <v>4971</v>
      </c>
      <c r="K120" t="str">
        <f>"14445"</f>
        <v>14445</v>
      </c>
    </row>
    <row r="121" spans="1:11" customFormat="1" x14ac:dyDescent="0.25">
      <c r="A121" t="str">
        <f t="shared" si="12"/>
        <v>14</v>
      </c>
      <c r="B121" t="s">
        <v>282</v>
      </c>
      <c r="C121" t="str">
        <f>"016"</f>
        <v>016</v>
      </c>
      <c r="D121" t="s">
        <v>298</v>
      </c>
      <c r="E121" t="str">
        <f t="shared" si="21"/>
        <v>01</v>
      </c>
      <c r="F121" t="str">
        <f>"002"</f>
        <v>002</v>
      </c>
      <c r="G121" t="str">
        <f>""</f>
        <v/>
      </c>
      <c r="H121" t="s">
        <v>3</v>
      </c>
      <c r="I121" t="s">
        <v>78</v>
      </c>
      <c r="J121" t="s">
        <v>4971</v>
      </c>
      <c r="K121" t="str">
        <f>"14445"</f>
        <v>14445</v>
      </c>
    </row>
    <row r="122" spans="1:11" customFormat="1" x14ac:dyDescent="0.25">
      <c r="A122" t="str">
        <f t="shared" si="12"/>
        <v>14</v>
      </c>
      <c r="B122" t="s">
        <v>282</v>
      </c>
      <c r="C122" t="str">
        <f t="shared" ref="C122:C139" si="22">"017"</f>
        <v>017</v>
      </c>
      <c r="D122" t="s">
        <v>299</v>
      </c>
      <c r="E122" t="str">
        <f t="shared" si="21"/>
        <v>01</v>
      </c>
      <c r="F122" t="str">
        <f>"001"</f>
        <v>001</v>
      </c>
      <c r="G122" t="str">
        <f>""</f>
        <v/>
      </c>
      <c r="H122" t="s">
        <v>1</v>
      </c>
      <c r="I122" t="s">
        <v>1789</v>
      </c>
      <c r="J122" t="s">
        <v>4972</v>
      </c>
      <c r="K122" t="str">
        <f>"14100"</f>
        <v>14100</v>
      </c>
    </row>
    <row r="123" spans="1:11" customFormat="1" x14ac:dyDescent="0.25">
      <c r="A123" t="str">
        <f t="shared" si="12"/>
        <v>14</v>
      </c>
      <c r="B123" t="s">
        <v>282</v>
      </c>
      <c r="C123" t="str">
        <f t="shared" si="22"/>
        <v>017</v>
      </c>
      <c r="D123" t="s">
        <v>299</v>
      </c>
      <c r="E123" t="str">
        <f t="shared" si="21"/>
        <v>01</v>
      </c>
      <c r="F123" t="str">
        <f>"001"</f>
        <v>001</v>
      </c>
      <c r="G123" t="str">
        <f>""</f>
        <v/>
      </c>
      <c r="H123" t="s">
        <v>0</v>
      </c>
      <c r="I123" t="s">
        <v>1789</v>
      </c>
      <c r="J123" t="s">
        <v>4972</v>
      </c>
      <c r="K123" t="str">
        <f>"14100"</f>
        <v>14100</v>
      </c>
    </row>
    <row r="124" spans="1:11" customFormat="1" x14ac:dyDescent="0.25">
      <c r="A124" t="str">
        <f t="shared" si="12"/>
        <v>14</v>
      </c>
      <c r="B124" t="s">
        <v>282</v>
      </c>
      <c r="C124" t="str">
        <f t="shared" si="22"/>
        <v>017</v>
      </c>
      <c r="D124" t="s">
        <v>299</v>
      </c>
      <c r="E124" t="str">
        <f t="shared" si="21"/>
        <v>01</v>
      </c>
      <c r="F124" t="str">
        <f>"002"</f>
        <v>002</v>
      </c>
      <c r="G124" t="str">
        <f>""</f>
        <v/>
      </c>
      <c r="H124" t="s">
        <v>3</v>
      </c>
      <c r="I124" t="s">
        <v>26</v>
      </c>
      <c r="J124" t="s">
        <v>4973</v>
      </c>
      <c r="K124" t="str">
        <f>"14100"</f>
        <v>14100</v>
      </c>
    </row>
    <row r="125" spans="1:11" customFormat="1" x14ac:dyDescent="0.25">
      <c r="A125" t="str">
        <f t="shared" si="12"/>
        <v>14</v>
      </c>
      <c r="B125" t="s">
        <v>282</v>
      </c>
      <c r="C125" t="str">
        <f t="shared" si="22"/>
        <v>017</v>
      </c>
      <c r="D125" t="s">
        <v>299</v>
      </c>
      <c r="E125" t="str">
        <f t="shared" si="21"/>
        <v>01</v>
      </c>
      <c r="F125" t="str">
        <f>"003"</f>
        <v>003</v>
      </c>
      <c r="G125" t="str">
        <f>"01"</f>
        <v>01</v>
      </c>
      <c r="H125" t="s">
        <v>1</v>
      </c>
      <c r="I125" t="s">
        <v>1790</v>
      </c>
      <c r="J125" t="s">
        <v>4974</v>
      </c>
      <c r="K125" t="str">
        <f>"14191"</f>
        <v>14191</v>
      </c>
    </row>
    <row r="126" spans="1:11" customFormat="1" x14ac:dyDescent="0.25">
      <c r="A126" t="str">
        <f t="shared" si="12"/>
        <v>14</v>
      </c>
      <c r="B126" t="s">
        <v>282</v>
      </c>
      <c r="C126" t="str">
        <f t="shared" si="22"/>
        <v>017</v>
      </c>
      <c r="D126" t="s">
        <v>299</v>
      </c>
      <c r="E126" t="str">
        <f t="shared" si="21"/>
        <v>01</v>
      </c>
      <c r="F126" t="str">
        <f>"003"</f>
        <v>003</v>
      </c>
      <c r="G126" t="str">
        <f>"01"</f>
        <v>01</v>
      </c>
      <c r="H126" t="s">
        <v>0</v>
      </c>
      <c r="I126" t="s">
        <v>1790</v>
      </c>
      <c r="J126" t="s">
        <v>4974</v>
      </c>
      <c r="K126" t="str">
        <f>"14191"</f>
        <v>14191</v>
      </c>
    </row>
    <row r="127" spans="1:11" customFormat="1" x14ac:dyDescent="0.25">
      <c r="A127" t="str">
        <f t="shared" si="12"/>
        <v>14</v>
      </c>
      <c r="B127" t="s">
        <v>282</v>
      </c>
      <c r="C127" t="str">
        <f t="shared" si="22"/>
        <v>017</v>
      </c>
      <c r="D127" t="s">
        <v>299</v>
      </c>
      <c r="E127" t="str">
        <f t="shared" si="21"/>
        <v>01</v>
      </c>
      <c r="F127" t="str">
        <f>"003"</f>
        <v>003</v>
      </c>
      <c r="G127" t="str">
        <f>"02"</f>
        <v>02</v>
      </c>
      <c r="H127" t="s">
        <v>2</v>
      </c>
      <c r="I127" t="s">
        <v>1791</v>
      </c>
      <c r="J127" t="s">
        <v>4975</v>
      </c>
      <c r="K127" t="str">
        <f>"14191"</f>
        <v>14191</v>
      </c>
    </row>
    <row r="128" spans="1:11" customFormat="1" x14ac:dyDescent="0.25">
      <c r="A128" t="str">
        <f t="shared" si="12"/>
        <v>14</v>
      </c>
      <c r="B128" t="s">
        <v>282</v>
      </c>
      <c r="C128" t="str">
        <f t="shared" si="22"/>
        <v>017</v>
      </c>
      <c r="D128" t="s">
        <v>299</v>
      </c>
      <c r="E128" t="str">
        <f t="shared" si="21"/>
        <v>01</v>
      </c>
      <c r="F128" t="str">
        <f>"004"</f>
        <v>004</v>
      </c>
      <c r="G128" t="str">
        <f>""</f>
        <v/>
      </c>
      <c r="H128" t="s">
        <v>1</v>
      </c>
      <c r="I128" t="s">
        <v>1789</v>
      </c>
      <c r="J128" t="s">
        <v>4972</v>
      </c>
      <c r="K128" t="str">
        <f t="shared" ref="K128:K137" si="23">"14100"</f>
        <v>14100</v>
      </c>
    </row>
    <row r="129" spans="1:11" customFormat="1" x14ac:dyDescent="0.25">
      <c r="A129" t="str">
        <f t="shared" si="12"/>
        <v>14</v>
      </c>
      <c r="B129" t="s">
        <v>282</v>
      </c>
      <c r="C129" t="str">
        <f t="shared" si="22"/>
        <v>017</v>
      </c>
      <c r="D129" t="s">
        <v>299</v>
      </c>
      <c r="E129" t="str">
        <f t="shared" si="21"/>
        <v>01</v>
      </c>
      <c r="F129" t="str">
        <f>"004"</f>
        <v>004</v>
      </c>
      <c r="G129" t="str">
        <f>""</f>
        <v/>
      </c>
      <c r="H129" t="s">
        <v>0</v>
      </c>
      <c r="I129" t="s">
        <v>1789</v>
      </c>
      <c r="J129" t="s">
        <v>4972</v>
      </c>
      <c r="K129" t="str">
        <f t="shared" si="23"/>
        <v>14100</v>
      </c>
    </row>
    <row r="130" spans="1:11" customFormat="1" x14ac:dyDescent="0.25">
      <c r="A130" t="str">
        <f t="shared" si="12"/>
        <v>14</v>
      </c>
      <c r="B130" t="s">
        <v>282</v>
      </c>
      <c r="C130" t="str">
        <f t="shared" si="22"/>
        <v>017</v>
      </c>
      <c r="D130" t="s">
        <v>299</v>
      </c>
      <c r="E130" t="str">
        <f t="shared" si="21"/>
        <v>01</v>
      </c>
      <c r="F130" t="str">
        <f>"004"</f>
        <v>004</v>
      </c>
      <c r="G130" t="str">
        <f>""</f>
        <v/>
      </c>
      <c r="H130" t="s">
        <v>2</v>
      </c>
      <c r="I130" t="s">
        <v>1789</v>
      </c>
      <c r="J130" t="s">
        <v>4972</v>
      </c>
      <c r="K130" t="str">
        <f t="shared" si="23"/>
        <v>14100</v>
      </c>
    </row>
    <row r="131" spans="1:11" customFormat="1" x14ac:dyDescent="0.25">
      <c r="A131" t="str">
        <f t="shared" ref="A131:A194" si="24">"14"</f>
        <v>14</v>
      </c>
      <c r="B131" t="s">
        <v>282</v>
      </c>
      <c r="C131" t="str">
        <f t="shared" si="22"/>
        <v>017</v>
      </c>
      <c r="D131" t="s">
        <v>299</v>
      </c>
      <c r="E131" t="str">
        <f t="shared" si="21"/>
        <v>01</v>
      </c>
      <c r="F131" t="str">
        <f>"005"</f>
        <v>005</v>
      </c>
      <c r="G131" t="str">
        <f>""</f>
        <v/>
      </c>
      <c r="H131" t="s">
        <v>1</v>
      </c>
      <c r="I131" t="s">
        <v>1792</v>
      </c>
      <c r="J131" t="s">
        <v>4976</v>
      </c>
      <c r="K131" t="str">
        <f t="shared" si="23"/>
        <v>14100</v>
      </c>
    </row>
    <row r="132" spans="1:11" customFormat="1" x14ac:dyDescent="0.25">
      <c r="A132" t="str">
        <f t="shared" si="24"/>
        <v>14</v>
      </c>
      <c r="B132" t="s">
        <v>282</v>
      </c>
      <c r="C132" t="str">
        <f t="shared" si="22"/>
        <v>017</v>
      </c>
      <c r="D132" t="s">
        <v>299</v>
      </c>
      <c r="E132" t="str">
        <f t="shared" si="21"/>
        <v>01</v>
      </c>
      <c r="F132" t="str">
        <f>"005"</f>
        <v>005</v>
      </c>
      <c r="G132" t="str">
        <f>""</f>
        <v/>
      </c>
      <c r="H132" t="s">
        <v>0</v>
      </c>
      <c r="I132" t="s">
        <v>1792</v>
      </c>
      <c r="J132" t="s">
        <v>4976</v>
      </c>
      <c r="K132" t="str">
        <f t="shared" si="23"/>
        <v>14100</v>
      </c>
    </row>
    <row r="133" spans="1:11" customFormat="1" x14ac:dyDescent="0.25">
      <c r="A133" t="str">
        <f t="shared" si="24"/>
        <v>14</v>
      </c>
      <c r="B133" t="s">
        <v>282</v>
      </c>
      <c r="C133" t="str">
        <f t="shared" si="22"/>
        <v>017</v>
      </c>
      <c r="D133" t="s">
        <v>299</v>
      </c>
      <c r="E133" t="str">
        <f t="shared" si="21"/>
        <v>01</v>
      </c>
      <c r="F133" t="str">
        <f>"006"</f>
        <v>006</v>
      </c>
      <c r="G133" t="str">
        <f>""</f>
        <v/>
      </c>
      <c r="H133" t="s">
        <v>3</v>
      </c>
      <c r="I133" t="s">
        <v>1792</v>
      </c>
      <c r="J133" t="s">
        <v>4976</v>
      </c>
      <c r="K133" t="str">
        <f t="shared" si="23"/>
        <v>14100</v>
      </c>
    </row>
    <row r="134" spans="1:11" customFormat="1" x14ac:dyDescent="0.25">
      <c r="A134" t="str">
        <f t="shared" si="24"/>
        <v>14</v>
      </c>
      <c r="B134" t="s">
        <v>282</v>
      </c>
      <c r="C134" t="str">
        <f t="shared" si="22"/>
        <v>017</v>
      </c>
      <c r="D134" t="s">
        <v>299</v>
      </c>
      <c r="E134" t="str">
        <f>"02"</f>
        <v>02</v>
      </c>
      <c r="F134" t="str">
        <f>"001"</f>
        <v>001</v>
      </c>
      <c r="G134" t="str">
        <f>"01"</f>
        <v>01</v>
      </c>
      <c r="H134" t="s">
        <v>1</v>
      </c>
      <c r="I134" t="s">
        <v>1793</v>
      </c>
      <c r="J134" t="s">
        <v>4977</v>
      </c>
      <c r="K134" t="str">
        <f t="shared" si="23"/>
        <v>14100</v>
      </c>
    </row>
    <row r="135" spans="1:11" customFormat="1" x14ac:dyDescent="0.25">
      <c r="A135" t="str">
        <f t="shared" si="24"/>
        <v>14</v>
      </c>
      <c r="B135" t="s">
        <v>282</v>
      </c>
      <c r="C135" t="str">
        <f t="shared" si="22"/>
        <v>017</v>
      </c>
      <c r="D135" t="s">
        <v>299</v>
      </c>
      <c r="E135" t="str">
        <f>"02"</f>
        <v>02</v>
      </c>
      <c r="F135" t="str">
        <f>"001"</f>
        <v>001</v>
      </c>
      <c r="G135" t="str">
        <f>"02"</f>
        <v>02</v>
      </c>
      <c r="H135" t="s">
        <v>0</v>
      </c>
      <c r="I135" t="s">
        <v>1794</v>
      </c>
      <c r="J135" t="s">
        <v>4978</v>
      </c>
      <c r="K135" t="str">
        <f t="shared" si="23"/>
        <v>14100</v>
      </c>
    </row>
    <row r="136" spans="1:11" customFormat="1" x14ac:dyDescent="0.25">
      <c r="A136" t="str">
        <f t="shared" si="24"/>
        <v>14</v>
      </c>
      <c r="B136" t="s">
        <v>282</v>
      </c>
      <c r="C136" t="str">
        <f t="shared" si="22"/>
        <v>017</v>
      </c>
      <c r="D136" t="s">
        <v>299</v>
      </c>
      <c r="E136" t="str">
        <f>"02"</f>
        <v>02</v>
      </c>
      <c r="F136" t="str">
        <f>"002"</f>
        <v>002</v>
      </c>
      <c r="G136" t="str">
        <f>"01"</f>
        <v>01</v>
      </c>
      <c r="H136" t="s">
        <v>1</v>
      </c>
      <c r="I136" t="s">
        <v>1795</v>
      </c>
      <c r="J136" t="s">
        <v>4979</v>
      </c>
      <c r="K136" t="str">
        <f t="shared" si="23"/>
        <v>14100</v>
      </c>
    </row>
    <row r="137" spans="1:11" customFormat="1" x14ac:dyDescent="0.25">
      <c r="A137" t="str">
        <f t="shared" si="24"/>
        <v>14</v>
      </c>
      <c r="B137" t="s">
        <v>282</v>
      </c>
      <c r="C137" t="str">
        <f t="shared" si="22"/>
        <v>017</v>
      </c>
      <c r="D137" t="s">
        <v>299</v>
      </c>
      <c r="E137" t="str">
        <f>"02"</f>
        <v>02</v>
      </c>
      <c r="F137" t="str">
        <f>"002"</f>
        <v>002</v>
      </c>
      <c r="G137" t="str">
        <f>"02"</f>
        <v>02</v>
      </c>
      <c r="H137" t="s">
        <v>0</v>
      </c>
      <c r="I137" t="s">
        <v>1796</v>
      </c>
      <c r="J137" t="s">
        <v>4980</v>
      </c>
      <c r="K137" t="str">
        <f t="shared" si="23"/>
        <v>14100</v>
      </c>
    </row>
    <row r="138" spans="1:11" customFormat="1" x14ac:dyDescent="0.25">
      <c r="A138" t="str">
        <f t="shared" si="24"/>
        <v>14</v>
      </c>
      <c r="B138" t="s">
        <v>282</v>
      </c>
      <c r="C138" t="str">
        <f t="shared" si="22"/>
        <v>017</v>
      </c>
      <c r="D138" t="s">
        <v>299</v>
      </c>
      <c r="E138" t="str">
        <f>"03"</f>
        <v>03</v>
      </c>
      <c r="F138" t="str">
        <f t="shared" ref="F138:F143" si="25">"001"</f>
        <v>001</v>
      </c>
      <c r="G138" t="str">
        <f>"01"</f>
        <v>01</v>
      </c>
      <c r="H138" t="s">
        <v>1</v>
      </c>
      <c r="I138" t="s">
        <v>1797</v>
      </c>
      <c r="J138" t="s">
        <v>4981</v>
      </c>
      <c r="K138" t="str">
        <f>"14111"</f>
        <v>14111</v>
      </c>
    </row>
    <row r="139" spans="1:11" customFormat="1" x14ac:dyDescent="0.25">
      <c r="A139" t="str">
        <f t="shared" si="24"/>
        <v>14</v>
      </c>
      <c r="B139" t="s">
        <v>282</v>
      </c>
      <c r="C139" t="str">
        <f t="shared" si="22"/>
        <v>017</v>
      </c>
      <c r="D139" t="s">
        <v>299</v>
      </c>
      <c r="E139" t="str">
        <f>"03"</f>
        <v>03</v>
      </c>
      <c r="F139" t="str">
        <f t="shared" si="25"/>
        <v>001</v>
      </c>
      <c r="G139" t="str">
        <f>"02"</f>
        <v>02</v>
      </c>
      <c r="H139" t="s">
        <v>0</v>
      </c>
      <c r="I139" t="s">
        <v>1798</v>
      </c>
      <c r="J139" t="s">
        <v>4982</v>
      </c>
      <c r="K139" t="str">
        <f>"14111"</f>
        <v>14111</v>
      </c>
    </row>
    <row r="140" spans="1:11" customFormat="1" x14ac:dyDescent="0.25">
      <c r="A140" t="str">
        <f t="shared" si="24"/>
        <v>14</v>
      </c>
      <c r="B140" t="s">
        <v>282</v>
      </c>
      <c r="C140" t="str">
        <f t="shared" ref="C140:C146" si="26">"018"</f>
        <v>018</v>
      </c>
      <c r="D140" t="s">
        <v>300</v>
      </c>
      <c r="E140" t="str">
        <f>"01"</f>
        <v>01</v>
      </c>
      <c r="F140" t="str">
        <f t="shared" si="25"/>
        <v>001</v>
      </c>
      <c r="G140" t="str">
        <f>""</f>
        <v/>
      </c>
      <c r="H140" t="s">
        <v>1</v>
      </c>
      <c r="I140" t="s">
        <v>1799</v>
      </c>
      <c r="J140" t="s">
        <v>4983</v>
      </c>
      <c r="K140" t="str">
        <f t="shared" ref="K140:K146" si="27">"14620"</f>
        <v>14620</v>
      </c>
    </row>
    <row r="141" spans="1:11" customFormat="1" x14ac:dyDescent="0.25">
      <c r="A141" t="str">
        <f t="shared" si="24"/>
        <v>14</v>
      </c>
      <c r="B141" t="s">
        <v>282</v>
      </c>
      <c r="C141" t="str">
        <f t="shared" si="26"/>
        <v>018</v>
      </c>
      <c r="D141" t="s">
        <v>300</v>
      </c>
      <c r="E141" t="str">
        <f>"01"</f>
        <v>01</v>
      </c>
      <c r="F141" t="str">
        <f t="shared" si="25"/>
        <v>001</v>
      </c>
      <c r="G141" t="str">
        <f>""</f>
        <v/>
      </c>
      <c r="H141" t="s">
        <v>0</v>
      </c>
      <c r="I141" t="s">
        <v>1799</v>
      </c>
      <c r="J141" t="s">
        <v>4983</v>
      </c>
      <c r="K141" t="str">
        <f t="shared" si="27"/>
        <v>14620</v>
      </c>
    </row>
    <row r="142" spans="1:11" customFormat="1" x14ac:dyDescent="0.25">
      <c r="A142" t="str">
        <f t="shared" si="24"/>
        <v>14</v>
      </c>
      <c r="B142" t="s">
        <v>282</v>
      </c>
      <c r="C142" t="str">
        <f t="shared" si="26"/>
        <v>018</v>
      </c>
      <c r="D142" t="s">
        <v>300</v>
      </c>
      <c r="E142" t="str">
        <f>"02"</f>
        <v>02</v>
      </c>
      <c r="F142" t="str">
        <f t="shared" si="25"/>
        <v>001</v>
      </c>
      <c r="G142" t="str">
        <f>""</f>
        <v/>
      </c>
      <c r="H142" t="s">
        <v>1</v>
      </c>
      <c r="I142" t="s">
        <v>1800</v>
      </c>
      <c r="J142" t="s">
        <v>4984</v>
      </c>
      <c r="K142" t="str">
        <f t="shared" si="27"/>
        <v>14620</v>
      </c>
    </row>
    <row r="143" spans="1:11" customFormat="1" x14ac:dyDescent="0.25">
      <c r="A143" t="str">
        <f t="shared" si="24"/>
        <v>14</v>
      </c>
      <c r="B143" t="s">
        <v>282</v>
      </c>
      <c r="C143" t="str">
        <f t="shared" si="26"/>
        <v>018</v>
      </c>
      <c r="D143" t="s">
        <v>300</v>
      </c>
      <c r="E143" t="str">
        <f>"02"</f>
        <v>02</v>
      </c>
      <c r="F143" t="str">
        <f t="shared" si="25"/>
        <v>001</v>
      </c>
      <c r="G143" t="str">
        <f>""</f>
        <v/>
      </c>
      <c r="H143" t="s">
        <v>0</v>
      </c>
      <c r="I143" t="s">
        <v>1800</v>
      </c>
      <c r="J143" t="s">
        <v>4984</v>
      </c>
      <c r="K143" t="str">
        <f t="shared" si="27"/>
        <v>14620</v>
      </c>
    </row>
    <row r="144" spans="1:11" customFormat="1" x14ac:dyDescent="0.25">
      <c r="A144" t="str">
        <f t="shared" si="24"/>
        <v>14</v>
      </c>
      <c r="B144" t="s">
        <v>282</v>
      </c>
      <c r="C144" t="str">
        <f t="shared" si="26"/>
        <v>018</v>
      </c>
      <c r="D144" t="s">
        <v>300</v>
      </c>
      <c r="E144" t="str">
        <f>"02"</f>
        <v>02</v>
      </c>
      <c r="F144" t="str">
        <f>"002"</f>
        <v>002</v>
      </c>
      <c r="G144" t="str">
        <f>"01"</f>
        <v>01</v>
      </c>
      <c r="H144" t="s">
        <v>1</v>
      </c>
      <c r="I144" t="s">
        <v>44</v>
      </c>
      <c r="J144" t="s">
        <v>4985</v>
      </c>
      <c r="K144" t="str">
        <f t="shared" si="27"/>
        <v>14620</v>
      </c>
    </row>
    <row r="145" spans="1:11" customFormat="1" x14ac:dyDescent="0.25">
      <c r="A145" t="str">
        <f t="shared" si="24"/>
        <v>14</v>
      </c>
      <c r="B145" t="s">
        <v>282</v>
      </c>
      <c r="C145" t="str">
        <f t="shared" si="26"/>
        <v>018</v>
      </c>
      <c r="D145" t="s">
        <v>300</v>
      </c>
      <c r="E145" t="str">
        <f>"02"</f>
        <v>02</v>
      </c>
      <c r="F145" t="str">
        <f>"002"</f>
        <v>002</v>
      </c>
      <c r="G145" t="str">
        <f>"01"</f>
        <v>01</v>
      </c>
      <c r="H145" t="s">
        <v>0</v>
      </c>
      <c r="I145" t="s">
        <v>44</v>
      </c>
      <c r="J145" t="s">
        <v>4985</v>
      </c>
      <c r="K145" t="str">
        <f t="shared" si="27"/>
        <v>14620</v>
      </c>
    </row>
    <row r="146" spans="1:11" customFormat="1" x14ac:dyDescent="0.25">
      <c r="A146" t="str">
        <f t="shared" si="24"/>
        <v>14</v>
      </c>
      <c r="B146" t="s">
        <v>282</v>
      </c>
      <c r="C146" t="str">
        <f t="shared" si="26"/>
        <v>018</v>
      </c>
      <c r="D146" t="s">
        <v>300</v>
      </c>
      <c r="E146" t="str">
        <f>"02"</f>
        <v>02</v>
      </c>
      <c r="F146" t="str">
        <f>"002"</f>
        <v>002</v>
      </c>
      <c r="G146" t="str">
        <f>"02"</f>
        <v>02</v>
      </c>
      <c r="H146" t="s">
        <v>2</v>
      </c>
      <c r="I146" t="s">
        <v>1801</v>
      </c>
      <c r="J146" t="s">
        <v>4986</v>
      </c>
      <c r="K146" t="str">
        <f t="shared" si="27"/>
        <v>14620</v>
      </c>
    </row>
    <row r="147" spans="1:11" customFormat="1" x14ac:dyDescent="0.25">
      <c r="A147" t="str">
        <f t="shared" si="24"/>
        <v>14</v>
      </c>
      <c r="B147" t="s">
        <v>282</v>
      </c>
      <c r="C147" t="str">
        <f t="shared" ref="C147:C156" si="28">"019"</f>
        <v>019</v>
      </c>
      <c r="D147" t="s">
        <v>301</v>
      </c>
      <c r="E147" t="str">
        <f>"01"</f>
        <v>01</v>
      </c>
      <c r="F147" t="str">
        <f t="shared" ref="F147:F153" si="29">"001"</f>
        <v>001</v>
      </c>
      <c r="G147" t="str">
        <f>""</f>
        <v/>
      </c>
      <c r="H147" t="s">
        <v>1</v>
      </c>
      <c r="I147" t="s">
        <v>1802</v>
      </c>
      <c r="J147" t="s">
        <v>4987</v>
      </c>
      <c r="K147" t="str">
        <f>"14840"</f>
        <v>14840</v>
      </c>
    </row>
    <row r="148" spans="1:11" customFormat="1" x14ac:dyDescent="0.25">
      <c r="A148" t="str">
        <f t="shared" si="24"/>
        <v>14</v>
      </c>
      <c r="B148" t="s">
        <v>282</v>
      </c>
      <c r="C148" t="str">
        <f t="shared" si="28"/>
        <v>019</v>
      </c>
      <c r="D148" t="s">
        <v>301</v>
      </c>
      <c r="E148" t="str">
        <f>"01"</f>
        <v>01</v>
      </c>
      <c r="F148" t="str">
        <f t="shared" si="29"/>
        <v>001</v>
      </c>
      <c r="G148" t="str">
        <f>""</f>
        <v/>
      </c>
      <c r="H148" t="s">
        <v>0</v>
      </c>
      <c r="I148" t="s">
        <v>1802</v>
      </c>
      <c r="J148" t="s">
        <v>4987</v>
      </c>
      <c r="K148" t="str">
        <f>"14840"</f>
        <v>14840</v>
      </c>
    </row>
    <row r="149" spans="1:11" customFormat="1" x14ac:dyDescent="0.25">
      <c r="A149" t="str">
        <f t="shared" si="24"/>
        <v>14</v>
      </c>
      <c r="B149" t="s">
        <v>282</v>
      </c>
      <c r="C149" t="str">
        <f t="shared" si="28"/>
        <v>019</v>
      </c>
      <c r="D149" t="s">
        <v>301</v>
      </c>
      <c r="E149" t="str">
        <f>"02"</f>
        <v>02</v>
      </c>
      <c r="F149" t="str">
        <f t="shared" si="29"/>
        <v>001</v>
      </c>
      <c r="G149" t="str">
        <f>""</f>
        <v/>
      </c>
      <c r="H149" t="s">
        <v>1</v>
      </c>
      <c r="I149" t="s">
        <v>1803</v>
      </c>
      <c r="J149" t="s">
        <v>4988</v>
      </c>
      <c r="K149" t="str">
        <f>"14840"</f>
        <v>14840</v>
      </c>
    </row>
    <row r="150" spans="1:11" customFormat="1" x14ac:dyDescent="0.25">
      <c r="A150" t="str">
        <f t="shared" si="24"/>
        <v>14</v>
      </c>
      <c r="B150" t="s">
        <v>282</v>
      </c>
      <c r="C150" t="str">
        <f t="shared" si="28"/>
        <v>019</v>
      </c>
      <c r="D150" t="s">
        <v>301</v>
      </c>
      <c r="E150" t="str">
        <f>"02"</f>
        <v>02</v>
      </c>
      <c r="F150" t="str">
        <f t="shared" si="29"/>
        <v>001</v>
      </c>
      <c r="G150" t="str">
        <f>""</f>
        <v/>
      </c>
      <c r="H150" t="s">
        <v>0</v>
      </c>
      <c r="I150" t="s">
        <v>1803</v>
      </c>
      <c r="J150" t="s">
        <v>4988</v>
      </c>
      <c r="K150" t="str">
        <f>"14840"</f>
        <v>14840</v>
      </c>
    </row>
    <row r="151" spans="1:11" customFormat="1" x14ac:dyDescent="0.25">
      <c r="A151" t="str">
        <f t="shared" si="24"/>
        <v>14</v>
      </c>
      <c r="B151" t="s">
        <v>282</v>
      </c>
      <c r="C151" t="str">
        <f t="shared" si="28"/>
        <v>019</v>
      </c>
      <c r="D151" t="s">
        <v>301</v>
      </c>
      <c r="E151" t="str">
        <f>"03"</f>
        <v>03</v>
      </c>
      <c r="F151" t="str">
        <f t="shared" si="29"/>
        <v>001</v>
      </c>
      <c r="G151" t="str">
        <f>"01"</f>
        <v>01</v>
      </c>
      <c r="H151" t="s">
        <v>1</v>
      </c>
      <c r="I151" t="s">
        <v>1804</v>
      </c>
      <c r="J151" t="s">
        <v>4989</v>
      </c>
      <c r="K151" t="str">
        <f>"14840"</f>
        <v>14840</v>
      </c>
    </row>
    <row r="152" spans="1:11" customFormat="1" x14ac:dyDescent="0.25">
      <c r="A152" t="str">
        <f t="shared" si="24"/>
        <v>14</v>
      </c>
      <c r="B152" t="s">
        <v>282</v>
      </c>
      <c r="C152" t="str">
        <f t="shared" si="28"/>
        <v>019</v>
      </c>
      <c r="D152" t="s">
        <v>301</v>
      </c>
      <c r="E152" t="str">
        <f>"03"</f>
        <v>03</v>
      </c>
      <c r="F152" t="str">
        <f t="shared" si="29"/>
        <v>001</v>
      </c>
      <c r="G152" t="str">
        <f>"02"</f>
        <v>02</v>
      </c>
      <c r="H152" t="s">
        <v>0</v>
      </c>
      <c r="I152" t="s">
        <v>1805</v>
      </c>
      <c r="J152" t="s">
        <v>4990</v>
      </c>
      <c r="K152" t="str">
        <f>"14858"</f>
        <v>14858</v>
      </c>
    </row>
    <row r="153" spans="1:11" customFormat="1" x14ac:dyDescent="0.25">
      <c r="A153" t="str">
        <f t="shared" si="24"/>
        <v>14</v>
      </c>
      <c r="B153" t="s">
        <v>282</v>
      </c>
      <c r="C153" t="str">
        <f t="shared" si="28"/>
        <v>019</v>
      </c>
      <c r="D153" t="s">
        <v>301</v>
      </c>
      <c r="E153" t="str">
        <f>"04"</f>
        <v>04</v>
      </c>
      <c r="F153" t="str">
        <f t="shared" si="29"/>
        <v>001</v>
      </c>
      <c r="G153" t="str">
        <f>""</f>
        <v/>
      </c>
      <c r="H153" t="s">
        <v>3</v>
      </c>
      <c r="I153" t="s">
        <v>19</v>
      </c>
      <c r="J153" t="s">
        <v>4991</v>
      </c>
      <c r="K153" t="str">
        <f>"14840"</f>
        <v>14840</v>
      </c>
    </row>
    <row r="154" spans="1:11" customFormat="1" x14ac:dyDescent="0.25">
      <c r="A154" t="str">
        <f t="shared" si="24"/>
        <v>14</v>
      </c>
      <c r="B154" t="s">
        <v>282</v>
      </c>
      <c r="C154" t="str">
        <f t="shared" si="28"/>
        <v>019</v>
      </c>
      <c r="D154" t="s">
        <v>301</v>
      </c>
      <c r="E154" t="str">
        <f>"04"</f>
        <v>04</v>
      </c>
      <c r="F154" t="str">
        <f>"002"</f>
        <v>002</v>
      </c>
      <c r="G154" t="str">
        <f>""</f>
        <v/>
      </c>
      <c r="H154" t="s">
        <v>3</v>
      </c>
      <c r="I154" t="s">
        <v>1806</v>
      </c>
      <c r="J154" t="s">
        <v>4992</v>
      </c>
      <c r="K154" t="str">
        <f>"14840"</f>
        <v>14840</v>
      </c>
    </row>
    <row r="155" spans="1:11" customFormat="1" x14ac:dyDescent="0.25">
      <c r="A155" t="str">
        <f t="shared" si="24"/>
        <v>14</v>
      </c>
      <c r="B155" t="s">
        <v>282</v>
      </c>
      <c r="C155" t="str">
        <f t="shared" si="28"/>
        <v>019</v>
      </c>
      <c r="D155" t="s">
        <v>301</v>
      </c>
      <c r="E155" t="str">
        <f>"05"</f>
        <v>05</v>
      </c>
      <c r="F155" t="str">
        <f>"001"</f>
        <v>001</v>
      </c>
      <c r="G155" t="str">
        <f>""</f>
        <v/>
      </c>
      <c r="H155" t="s">
        <v>1</v>
      </c>
      <c r="I155" t="s">
        <v>1807</v>
      </c>
      <c r="J155" t="s">
        <v>4993</v>
      </c>
      <c r="K155" t="str">
        <f>"14840"</f>
        <v>14840</v>
      </c>
    </row>
    <row r="156" spans="1:11" customFormat="1" x14ac:dyDescent="0.25">
      <c r="A156" t="str">
        <f t="shared" si="24"/>
        <v>14</v>
      </c>
      <c r="B156" t="s">
        <v>282</v>
      </c>
      <c r="C156" t="str">
        <f t="shared" si="28"/>
        <v>019</v>
      </c>
      <c r="D156" t="s">
        <v>301</v>
      </c>
      <c r="E156" t="str">
        <f>"05"</f>
        <v>05</v>
      </c>
      <c r="F156" t="str">
        <f>"001"</f>
        <v>001</v>
      </c>
      <c r="G156" t="str">
        <f>""</f>
        <v/>
      </c>
      <c r="H156" t="s">
        <v>0</v>
      </c>
      <c r="I156" t="s">
        <v>1807</v>
      </c>
      <c r="J156" t="s">
        <v>4993</v>
      </c>
      <c r="K156" t="str">
        <f>"14840"</f>
        <v>14840</v>
      </c>
    </row>
    <row r="157" spans="1:11" customFormat="1" x14ac:dyDescent="0.25">
      <c r="A157" t="str">
        <f t="shared" si="24"/>
        <v>14</v>
      </c>
      <c r="B157" t="s">
        <v>282</v>
      </c>
      <c r="C157" t="str">
        <f>"020"</f>
        <v>020</v>
      </c>
      <c r="D157" t="s">
        <v>302</v>
      </c>
      <c r="E157" t="str">
        <f t="shared" ref="E157:E206" si="30">"01"</f>
        <v>01</v>
      </c>
      <c r="F157" t="str">
        <f>"001"</f>
        <v>001</v>
      </c>
      <c r="G157" t="str">
        <f>""</f>
        <v/>
      </c>
      <c r="H157" t="s">
        <v>3</v>
      </c>
      <c r="I157" t="s">
        <v>23</v>
      </c>
      <c r="J157" t="s">
        <v>4994</v>
      </c>
      <c r="K157" t="str">
        <f>"14448"</f>
        <v>14448</v>
      </c>
    </row>
    <row r="158" spans="1:11" customFormat="1" x14ac:dyDescent="0.25">
      <c r="A158" t="str">
        <f t="shared" si="24"/>
        <v>14</v>
      </c>
      <c r="B158" t="s">
        <v>282</v>
      </c>
      <c r="C158" t="str">
        <f t="shared" ref="C158:C221" si="31">"021"</f>
        <v>021</v>
      </c>
      <c r="D158" t="s">
        <v>282</v>
      </c>
      <c r="E158" t="str">
        <f t="shared" si="30"/>
        <v>01</v>
      </c>
      <c r="F158" t="str">
        <f>"001"</f>
        <v>001</v>
      </c>
      <c r="G158" t="str">
        <f>""</f>
        <v/>
      </c>
      <c r="H158" t="s">
        <v>3</v>
      </c>
      <c r="I158" t="s">
        <v>1808</v>
      </c>
      <c r="J158" t="s">
        <v>4995</v>
      </c>
      <c r="K158" t="str">
        <f>"14001"</f>
        <v>14001</v>
      </c>
    </row>
    <row r="159" spans="1:11" customFormat="1" x14ac:dyDescent="0.25">
      <c r="A159" t="str">
        <f t="shared" si="24"/>
        <v>14</v>
      </c>
      <c r="B159" t="s">
        <v>282</v>
      </c>
      <c r="C159" t="str">
        <f t="shared" si="31"/>
        <v>021</v>
      </c>
      <c r="D159" t="s">
        <v>282</v>
      </c>
      <c r="E159" t="str">
        <f t="shared" si="30"/>
        <v>01</v>
      </c>
      <c r="F159" t="str">
        <f>"002"</f>
        <v>002</v>
      </c>
      <c r="G159" t="str">
        <f>""</f>
        <v/>
      </c>
      <c r="H159" t="s">
        <v>3</v>
      </c>
      <c r="I159" t="s">
        <v>1809</v>
      </c>
      <c r="J159" t="s">
        <v>4996</v>
      </c>
      <c r="K159" t="str">
        <f>"14006"</f>
        <v>14006</v>
      </c>
    </row>
    <row r="160" spans="1:11" customFormat="1" x14ac:dyDescent="0.25">
      <c r="A160" t="str">
        <f t="shared" si="24"/>
        <v>14</v>
      </c>
      <c r="B160" t="s">
        <v>282</v>
      </c>
      <c r="C160" t="str">
        <f t="shared" si="31"/>
        <v>021</v>
      </c>
      <c r="D160" t="s">
        <v>282</v>
      </c>
      <c r="E160" t="str">
        <f t="shared" si="30"/>
        <v>01</v>
      </c>
      <c r="F160" t="str">
        <f>"003"</f>
        <v>003</v>
      </c>
      <c r="G160" t="str">
        <f>""</f>
        <v/>
      </c>
      <c r="H160" t="s">
        <v>1</v>
      </c>
      <c r="I160" t="s">
        <v>1810</v>
      </c>
      <c r="J160" t="s">
        <v>4997</v>
      </c>
      <c r="K160" t="str">
        <f>"14001"</f>
        <v>14001</v>
      </c>
    </row>
    <row r="161" spans="1:11" customFormat="1" x14ac:dyDescent="0.25">
      <c r="A161" t="str">
        <f t="shared" si="24"/>
        <v>14</v>
      </c>
      <c r="B161" t="s">
        <v>282</v>
      </c>
      <c r="C161" t="str">
        <f t="shared" si="31"/>
        <v>021</v>
      </c>
      <c r="D161" t="s">
        <v>282</v>
      </c>
      <c r="E161" t="str">
        <f t="shared" si="30"/>
        <v>01</v>
      </c>
      <c r="F161" t="str">
        <f>"003"</f>
        <v>003</v>
      </c>
      <c r="G161" t="str">
        <f>""</f>
        <v/>
      </c>
      <c r="H161" t="s">
        <v>0</v>
      </c>
      <c r="I161" t="s">
        <v>1810</v>
      </c>
      <c r="J161" t="s">
        <v>4997</v>
      </c>
      <c r="K161" t="str">
        <f>"14001"</f>
        <v>14001</v>
      </c>
    </row>
    <row r="162" spans="1:11" customFormat="1" x14ac:dyDescent="0.25">
      <c r="A162" t="str">
        <f t="shared" si="24"/>
        <v>14</v>
      </c>
      <c r="B162" t="s">
        <v>282</v>
      </c>
      <c r="C162" t="str">
        <f t="shared" si="31"/>
        <v>021</v>
      </c>
      <c r="D162" t="s">
        <v>282</v>
      </c>
      <c r="E162" t="str">
        <f t="shared" si="30"/>
        <v>01</v>
      </c>
      <c r="F162" t="str">
        <f>"004"</f>
        <v>004</v>
      </c>
      <c r="G162" t="str">
        <f>""</f>
        <v/>
      </c>
      <c r="H162" t="s">
        <v>3</v>
      </c>
      <c r="I162" t="s">
        <v>1809</v>
      </c>
      <c r="J162" t="s">
        <v>4996</v>
      </c>
      <c r="K162" t="str">
        <f>"14006"</f>
        <v>14006</v>
      </c>
    </row>
    <row r="163" spans="1:11" customFormat="1" x14ac:dyDescent="0.25">
      <c r="A163" t="str">
        <f t="shared" si="24"/>
        <v>14</v>
      </c>
      <c r="B163" t="s">
        <v>282</v>
      </c>
      <c r="C163" t="str">
        <f t="shared" si="31"/>
        <v>021</v>
      </c>
      <c r="D163" t="s">
        <v>282</v>
      </c>
      <c r="E163" t="str">
        <f t="shared" si="30"/>
        <v>01</v>
      </c>
      <c r="F163" t="str">
        <f>"005"</f>
        <v>005</v>
      </c>
      <c r="G163" t="str">
        <f>"01"</f>
        <v>01</v>
      </c>
      <c r="H163" t="s">
        <v>1</v>
      </c>
      <c r="I163" t="s">
        <v>1811</v>
      </c>
      <c r="J163" t="s">
        <v>4998</v>
      </c>
      <c r="K163" t="str">
        <f>"14350"</f>
        <v>14350</v>
      </c>
    </row>
    <row r="164" spans="1:11" customFormat="1" x14ac:dyDescent="0.25">
      <c r="A164" t="str">
        <f t="shared" si="24"/>
        <v>14</v>
      </c>
      <c r="B164" t="s">
        <v>282</v>
      </c>
      <c r="C164" t="str">
        <f t="shared" si="31"/>
        <v>021</v>
      </c>
      <c r="D164" t="s">
        <v>282</v>
      </c>
      <c r="E164" t="str">
        <f t="shared" si="30"/>
        <v>01</v>
      </c>
      <c r="F164" t="str">
        <f>"005"</f>
        <v>005</v>
      </c>
      <c r="G164" t="str">
        <f>"02"</f>
        <v>02</v>
      </c>
      <c r="H164" t="s">
        <v>0</v>
      </c>
      <c r="I164" t="s">
        <v>1812</v>
      </c>
      <c r="J164" t="s">
        <v>4999</v>
      </c>
      <c r="K164" t="str">
        <f>"14012"</f>
        <v>14012</v>
      </c>
    </row>
    <row r="165" spans="1:11" customFormat="1" x14ac:dyDescent="0.25">
      <c r="A165" t="str">
        <f t="shared" si="24"/>
        <v>14</v>
      </c>
      <c r="B165" t="s">
        <v>282</v>
      </c>
      <c r="C165" t="str">
        <f t="shared" si="31"/>
        <v>021</v>
      </c>
      <c r="D165" t="s">
        <v>282</v>
      </c>
      <c r="E165" t="str">
        <f t="shared" si="30"/>
        <v>01</v>
      </c>
      <c r="F165" t="str">
        <f>"006"</f>
        <v>006</v>
      </c>
      <c r="G165" t="str">
        <f>""</f>
        <v/>
      </c>
      <c r="H165" t="s">
        <v>3</v>
      </c>
      <c r="I165" t="s">
        <v>1813</v>
      </c>
      <c r="J165" t="s">
        <v>5000</v>
      </c>
      <c r="K165" t="str">
        <f>"14001"</f>
        <v>14001</v>
      </c>
    </row>
    <row r="166" spans="1:11" customFormat="1" x14ac:dyDescent="0.25">
      <c r="A166" t="str">
        <f t="shared" si="24"/>
        <v>14</v>
      </c>
      <c r="B166" t="s">
        <v>282</v>
      </c>
      <c r="C166" t="str">
        <f t="shared" si="31"/>
        <v>021</v>
      </c>
      <c r="D166" t="s">
        <v>282</v>
      </c>
      <c r="E166" t="str">
        <f t="shared" si="30"/>
        <v>01</v>
      </c>
      <c r="F166" t="str">
        <f>"007"</f>
        <v>007</v>
      </c>
      <c r="G166" t="str">
        <f>""</f>
        <v/>
      </c>
      <c r="H166" t="s">
        <v>1</v>
      </c>
      <c r="I166" t="s">
        <v>1814</v>
      </c>
      <c r="J166" t="s">
        <v>5001</v>
      </c>
      <c r="K166" t="str">
        <f>"14007"</f>
        <v>14007</v>
      </c>
    </row>
    <row r="167" spans="1:11" customFormat="1" x14ac:dyDescent="0.25">
      <c r="A167" t="str">
        <f t="shared" si="24"/>
        <v>14</v>
      </c>
      <c r="B167" t="s">
        <v>282</v>
      </c>
      <c r="C167" t="str">
        <f t="shared" si="31"/>
        <v>021</v>
      </c>
      <c r="D167" t="s">
        <v>282</v>
      </c>
      <c r="E167" t="str">
        <f t="shared" si="30"/>
        <v>01</v>
      </c>
      <c r="F167" t="str">
        <f>"007"</f>
        <v>007</v>
      </c>
      <c r="G167" t="str">
        <f>""</f>
        <v/>
      </c>
      <c r="H167" t="s">
        <v>0</v>
      </c>
      <c r="I167" t="s">
        <v>1814</v>
      </c>
      <c r="J167" t="s">
        <v>5001</v>
      </c>
      <c r="K167" t="str">
        <f>"14007"</f>
        <v>14007</v>
      </c>
    </row>
    <row r="168" spans="1:11" customFormat="1" x14ac:dyDescent="0.25">
      <c r="A168" t="str">
        <f t="shared" si="24"/>
        <v>14</v>
      </c>
      <c r="B168" t="s">
        <v>282</v>
      </c>
      <c r="C168" t="str">
        <f t="shared" si="31"/>
        <v>021</v>
      </c>
      <c r="D168" t="s">
        <v>282</v>
      </c>
      <c r="E168" t="str">
        <f t="shared" si="30"/>
        <v>01</v>
      </c>
      <c r="F168" t="str">
        <f>"008"</f>
        <v>008</v>
      </c>
      <c r="G168" t="str">
        <f>""</f>
        <v/>
      </c>
      <c r="H168" t="s">
        <v>1</v>
      </c>
      <c r="I168" t="s">
        <v>1815</v>
      </c>
      <c r="J168" t="s">
        <v>5002</v>
      </c>
      <c r="K168" t="str">
        <f>"14012"</f>
        <v>14012</v>
      </c>
    </row>
    <row r="169" spans="1:11" customFormat="1" x14ac:dyDescent="0.25">
      <c r="A169" t="str">
        <f t="shared" si="24"/>
        <v>14</v>
      </c>
      <c r="B169" t="s">
        <v>282</v>
      </c>
      <c r="C169" t="str">
        <f t="shared" si="31"/>
        <v>021</v>
      </c>
      <c r="D169" t="s">
        <v>282</v>
      </c>
      <c r="E169" t="str">
        <f t="shared" si="30"/>
        <v>01</v>
      </c>
      <c r="F169" t="str">
        <f>"008"</f>
        <v>008</v>
      </c>
      <c r="G169" t="str">
        <f>""</f>
        <v/>
      </c>
      <c r="H169" t="s">
        <v>0</v>
      </c>
      <c r="I169" t="s">
        <v>1815</v>
      </c>
      <c r="J169" t="s">
        <v>5002</v>
      </c>
      <c r="K169" t="str">
        <f>"14012"</f>
        <v>14012</v>
      </c>
    </row>
    <row r="170" spans="1:11" customFormat="1" x14ac:dyDescent="0.25">
      <c r="A170" t="str">
        <f t="shared" si="24"/>
        <v>14</v>
      </c>
      <c r="B170" t="s">
        <v>282</v>
      </c>
      <c r="C170" t="str">
        <f t="shared" si="31"/>
        <v>021</v>
      </c>
      <c r="D170" t="s">
        <v>282</v>
      </c>
      <c r="E170" t="str">
        <f t="shared" si="30"/>
        <v>01</v>
      </c>
      <c r="F170" t="str">
        <f>"009"</f>
        <v>009</v>
      </c>
      <c r="G170" t="str">
        <f>""</f>
        <v/>
      </c>
      <c r="H170" t="s">
        <v>1</v>
      </c>
      <c r="I170" t="s">
        <v>1816</v>
      </c>
      <c r="J170" t="s">
        <v>5003</v>
      </c>
      <c r="K170" t="str">
        <f t="shared" ref="K170:K178" si="32">"14006"</f>
        <v>14006</v>
      </c>
    </row>
    <row r="171" spans="1:11" customFormat="1" x14ac:dyDescent="0.25">
      <c r="A171" t="str">
        <f t="shared" si="24"/>
        <v>14</v>
      </c>
      <c r="B171" t="s">
        <v>282</v>
      </c>
      <c r="C171" t="str">
        <f t="shared" si="31"/>
        <v>021</v>
      </c>
      <c r="D171" t="s">
        <v>282</v>
      </c>
      <c r="E171" t="str">
        <f t="shared" si="30"/>
        <v>01</v>
      </c>
      <c r="F171" t="str">
        <f>"009"</f>
        <v>009</v>
      </c>
      <c r="G171" t="str">
        <f>""</f>
        <v/>
      </c>
      <c r="H171" t="s">
        <v>0</v>
      </c>
      <c r="I171" t="s">
        <v>1816</v>
      </c>
      <c r="J171" t="s">
        <v>5003</v>
      </c>
      <c r="K171" t="str">
        <f t="shared" si="32"/>
        <v>14006</v>
      </c>
    </row>
    <row r="172" spans="1:11" customFormat="1" x14ac:dyDescent="0.25">
      <c r="A172" t="str">
        <f t="shared" si="24"/>
        <v>14</v>
      </c>
      <c r="B172" t="s">
        <v>282</v>
      </c>
      <c r="C172" t="str">
        <f t="shared" si="31"/>
        <v>021</v>
      </c>
      <c r="D172" t="s">
        <v>282</v>
      </c>
      <c r="E172" t="str">
        <f t="shared" si="30"/>
        <v>01</v>
      </c>
      <c r="F172" t="str">
        <f>"010"</f>
        <v>010</v>
      </c>
      <c r="G172" t="str">
        <f>""</f>
        <v/>
      </c>
      <c r="H172" t="s">
        <v>3</v>
      </c>
      <c r="I172" t="s">
        <v>1817</v>
      </c>
      <c r="J172" t="s">
        <v>5004</v>
      </c>
      <c r="K172" t="str">
        <f t="shared" si="32"/>
        <v>14006</v>
      </c>
    </row>
    <row r="173" spans="1:11" customFormat="1" x14ac:dyDescent="0.25">
      <c r="A173" t="str">
        <f t="shared" si="24"/>
        <v>14</v>
      </c>
      <c r="B173" t="s">
        <v>282</v>
      </c>
      <c r="C173" t="str">
        <f t="shared" si="31"/>
        <v>021</v>
      </c>
      <c r="D173" t="s">
        <v>282</v>
      </c>
      <c r="E173" t="str">
        <f t="shared" si="30"/>
        <v>01</v>
      </c>
      <c r="F173" t="str">
        <f>"011"</f>
        <v>011</v>
      </c>
      <c r="G173" t="str">
        <f>""</f>
        <v/>
      </c>
      <c r="H173" t="s">
        <v>1</v>
      </c>
      <c r="I173" t="s">
        <v>1809</v>
      </c>
      <c r="J173" t="s">
        <v>4996</v>
      </c>
      <c r="K173" t="str">
        <f t="shared" si="32"/>
        <v>14006</v>
      </c>
    </row>
    <row r="174" spans="1:11" customFormat="1" x14ac:dyDescent="0.25">
      <c r="A174" t="str">
        <f t="shared" si="24"/>
        <v>14</v>
      </c>
      <c r="B174" t="s">
        <v>282</v>
      </c>
      <c r="C174" t="str">
        <f t="shared" si="31"/>
        <v>021</v>
      </c>
      <c r="D174" t="s">
        <v>282</v>
      </c>
      <c r="E174" t="str">
        <f t="shared" si="30"/>
        <v>01</v>
      </c>
      <c r="F174" t="str">
        <f>"011"</f>
        <v>011</v>
      </c>
      <c r="G174" t="str">
        <f>""</f>
        <v/>
      </c>
      <c r="H174" t="s">
        <v>0</v>
      </c>
      <c r="I174" t="s">
        <v>1809</v>
      </c>
      <c r="J174" t="s">
        <v>4996</v>
      </c>
      <c r="K174" t="str">
        <f t="shared" si="32"/>
        <v>14006</v>
      </c>
    </row>
    <row r="175" spans="1:11" customFormat="1" x14ac:dyDescent="0.25">
      <c r="A175" t="str">
        <f t="shared" si="24"/>
        <v>14</v>
      </c>
      <c r="B175" t="s">
        <v>282</v>
      </c>
      <c r="C175" t="str">
        <f t="shared" si="31"/>
        <v>021</v>
      </c>
      <c r="D175" t="s">
        <v>282</v>
      </c>
      <c r="E175" t="str">
        <f t="shared" si="30"/>
        <v>01</v>
      </c>
      <c r="F175" t="str">
        <f>"012"</f>
        <v>012</v>
      </c>
      <c r="G175" t="str">
        <f>""</f>
        <v/>
      </c>
      <c r="H175" t="s">
        <v>3</v>
      </c>
      <c r="I175" t="s">
        <v>1818</v>
      </c>
      <c r="J175" t="s">
        <v>5005</v>
      </c>
      <c r="K175" t="str">
        <f t="shared" si="32"/>
        <v>14006</v>
      </c>
    </row>
    <row r="176" spans="1:11" customFormat="1" x14ac:dyDescent="0.25">
      <c r="A176" t="str">
        <f t="shared" si="24"/>
        <v>14</v>
      </c>
      <c r="B176" t="s">
        <v>282</v>
      </c>
      <c r="C176" t="str">
        <f t="shared" si="31"/>
        <v>021</v>
      </c>
      <c r="D176" t="s">
        <v>282</v>
      </c>
      <c r="E176" t="str">
        <f t="shared" si="30"/>
        <v>01</v>
      </c>
      <c r="F176" t="str">
        <f>"013"</f>
        <v>013</v>
      </c>
      <c r="G176" t="str">
        <f>""</f>
        <v/>
      </c>
      <c r="H176" t="s">
        <v>3</v>
      </c>
      <c r="I176" t="s">
        <v>1818</v>
      </c>
      <c r="J176" t="s">
        <v>5005</v>
      </c>
      <c r="K176" t="str">
        <f t="shared" si="32"/>
        <v>14006</v>
      </c>
    </row>
    <row r="177" spans="1:11" customFormat="1" x14ac:dyDescent="0.25">
      <c r="A177" t="str">
        <f t="shared" si="24"/>
        <v>14</v>
      </c>
      <c r="B177" t="s">
        <v>282</v>
      </c>
      <c r="C177" t="str">
        <f t="shared" si="31"/>
        <v>021</v>
      </c>
      <c r="D177" t="s">
        <v>282</v>
      </c>
      <c r="E177" t="str">
        <f t="shared" si="30"/>
        <v>01</v>
      </c>
      <c r="F177" t="str">
        <f>"014"</f>
        <v>014</v>
      </c>
      <c r="G177" t="str">
        <f>""</f>
        <v/>
      </c>
      <c r="H177" t="s">
        <v>3</v>
      </c>
      <c r="I177" t="s">
        <v>1818</v>
      </c>
      <c r="J177" t="s">
        <v>5005</v>
      </c>
      <c r="K177" t="str">
        <f t="shared" si="32"/>
        <v>14006</v>
      </c>
    </row>
    <row r="178" spans="1:11" customFormat="1" x14ac:dyDescent="0.25">
      <c r="A178" t="str">
        <f t="shared" si="24"/>
        <v>14</v>
      </c>
      <c r="B178" t="s">
        <v>282</v>
      </c>
      <c r="C178" t="str">
        <f t="shared" si="31"/>
        <v>021</v>
      </c>
      <c r="D178" t="s">
        <v>282</v>
      </c>
      <c r="E178" t="str">
        <f t="shared" si="30"/>
        <v>01</v>
      </c>
      <c r="F178" t="str">
        <f>"015"</f>
        <v>015</v>
      </c>
      <c r="G178" t="str">
        <f>""</f>
        <v/>
      </c>
      <c r="H178" t="s">
        <v>3</v>
      </c>
      <c r="I178" t="s">
        <v>1819</v>
      </c>
      <c r="J178" t="s">
        <v>5006</v>
      </c>
      <c r="K178" t="str">
        <f t="shared" si="32"/>
        <v>14006</v>
      </c>
    </row>
    <row r="179" spans="1:11" customFormat="1" x14ac:dyDescent="0.25">
      <c r="A179" t="str">
        <f t="shared" si="24"/>
        <v>14</v>
      </c>
      <c r="B179" t="s">
        <v>282</v>
      </c>
      <c r="C179" t="str">
        <f t="shared" si="31"/>
        <v>021</v>
      </c>
      <c r="D179" t="s">
        <v>282</v>
      </c>
      <c r="E179" t="str">
        <f t="shared" si="30"/>
        <v>01</v>
      </c>
      <c r="F179" t="str">
        <f>"016"</f>
        <v>016</v>
      </c>
      <c r="G179" t="str">
        <f>""</f>
        <v/>
      </c>
      <c r="H179" t="s">
        <v>3</v>
      </c>
      <c r="I179" t="s">
        <v>1820</v>
      </c>
      <c r="J179" t="s">
        <v>5007</v>
      </c>
      <c r="K179" t="str">
        <f t="shared" ref="K179:K185" si="33">"14012"</f>
        <v>14012</v>
      </c>
    </row>
    <row r="180" spans="1:11" customFormat="1" x14ac:dyDescent="0.25">
      <c r="A180" t="str">
        <f t="shared" si="24"/>
        <v>14</v>
      </c>
      <c r="B180" t="s">
        <v>282</v>
      </c>
      <c r="C180" t="str">
        <f t="shared" si="31"/>
        <v>021</v>
      </c>
      <c r="D180" t="s">
        <v>282</v>
      </c>
      <c r="E180" t="str">
        <f t="shared" si="30"/>
        <v>01</v>
      </c>
      <c r="F180" t="str">
        <f>"017"</f>
        <v>017</v>
      </c>
      <c r="G180" t="str">
        <f>""</f>
        <v/>
      </c>
      <c r="H180" t="s">
        <v>1</v>
      </c>
      <c r="I180" t="s">
        <v>1820</v>
      </c>
      <c r="J180" t="s">
        <v>5007</v>
      </c>
      <c r="K180" t="str">
        <f t="shared" si="33"/>
        <v>14012</v>
      </c>
    </row>
    <row r="181" spans="1:11" customFormat="1" x14ac:dyDescent="0.25">
      <c r="A181" t="str">
        <f t="shared" si="24"/>
        <v>14</v>
      </c>
      <c r="B181" t="s">
        <v>282</v>
      </c>
      <c r="C181" t="str">
        <f t="shared" si="31"/>
        <v>021</v>
      </c>
      <c r="D181" t="s">
        <v>282</v>
      </c>
      <c r="E181" t="str">
        <f t="shared" si="30"/>
        <v>01</v>
      </c>
      <c r="F181" t="str">
        <f>"017"</f>
        <v>017</v>
      </c>
      <c r="G181" t="str">
        <f>""</f>
        <v/>
      </c>
      <c r="H181" t="s">
        <v>0</v>
      </c>
      <c r="I181" t="s">
        <v>1820</v>
      </c>
      <c r="J181" t="s">
        <v>5007</v>
      </c>
      <c r="K181" t="str">
        <f t="shared" si="33"/>
        <v>14012</v>
      </c>
    </row>
    <row r="182" spans="1:11" customFormat="1" x14ac:dyDescent="0.25">
      <c r="A182" t="str">
        <f t="shared" si="24"/>
        <v>14</v>
      </c>
      <c r="B182" t="s">
        <v>282</v>
      </c>
      <c r="C182" t="str">
        <f t="shared" si="31"/>
        <v>021</v>
      </c>
      <c r="D182" t="s">
        <v>282</v>
      </c>
      <c r="E182" t="str">
        <f t="shared" si="30"/>
        <v>01</v>
      </c>
      <c r="F182" t="str">
        <f>"018"</f>
        <v>018</v>
      </c>
      <c r="G182" t="str">
        <f>""</f>
        <v/>
      </c>
      <c r="H182" t="s">
        <v>1</v>
      </c>
      <c r="I182" t="s">
        <v>1821</v>
      </c>
      <c r="J182" t="s">
        <v>5008</v>
      </c>
      <c r="K182" t="str">
        <f t="shared" si="33"/>
        <v>14012</v>
      </c>
    </row>
    <row r="183" spans="1:11" customFormat="1" x14ac:dyDescent="0.25">
      <c r="A183" t="str">
        <f t="shared" si="24"/>
        <v>14</v>
      </c>
      <c r="B183" t="s">
        <v>282</v>
      </c>
      <c r="C183" t="str">
        <f t="shared" si="31"/>
        <v>021</v>
      </c>
      <c r="D183" t="s">
        <v>282</v>
      </c>
      <c r="E183" t="str">
        <f t="shared" si="30"/>
        <v>01</v>
      </c>
      <c r="F183" t="str">
        <f>"018"</f>
        <v>018</v>
      </c>
      <c r="G183" t="str">
        <f>""</f>
        <v/>
      </c>
      <c r="H183" t="s">
        <v>0</v>
      </c>
      <c r="I183" t="s">
        <v>1821</v>
      </c>
      <c r="J183" t="s">
        <v>5008</v>
      </c>
      <c r="K183" t="str">
        <f t="shared" si="33"/>
        <v>14012</v>
      </c>
    </row>
    <row r="184" spans="1:11" customFormat="1" x14ac:dyDescent="0.25">
      <c r="A184" t="str">
        <f t="shared" si="24"/>
        <v>14</v>
      </c>
      <c r="B184" t="s">
        <v>282</v>
      </c>
      <c r="C184" t="str">
        <f t="shared" si="31"/>
        <v>021</v>
      </c>
      <c r="D184" t="s">
        <v>282</v>
      </c>
      <c r="E184" t="str">
        <f t="shared" si="30"/>
        <v>01</v>
      </c>
      <c r="F184" t="str">
        <f>"019"</f>
        <v>019</v>
      </c>
      <c r="G184" t="str">
        <f>""</f>
        <v/>
      </c>
      <c r="H184" t="s">
        <v>1</v>
      </c>
      <c r="I184" t="s">
        <v>1815</v>
      </c>
      <c r="J184" t="s">
        <v>5002</v>
      </c>
      <c r="K184" t="str">
        <f t="shared" si="33"/>
        <v>14012</v>
      </c>
    </row>
    <row r="185" spans="1:11" customFormat="1" x14ac:dyDescent="0.25">
      <c r="A185" t="str">
        <f t="shared" si="24"/>
        <v>14</v>
      </c>
      <c r="B185" t="s">
        <v>282</v>
      </c>
      <c r="C185" t="str">
        <f t="shared" si="31"/>
        <v>021</v>
      </c>
      <c r="D185" t="s">
        <v>282</v>
      </c>
      <c r="E185" t="str">
        <f t="shared" si="30"/>
        <v>01</v>
      </c>
      <c r="F185" t="str">
        <f>"019"</f>
        <v>019</v>
      </c>
      <c r="G185" t="str">
        <f>""</f>
        <v/>
      </c>
      <c r="H185" t="s">
        <v>0</v>
      </c>
      <c r="I185" t="s">
        <v>1815</v>
      </c>
      <c r="J185" t="s">
        <v>5002</v>
      </c>
      <c r="K185" t="str">
        <f t="shared" si="33"/>
        <v>14012</v>
      </c>
    </row>
    <row r="186" spans="1:11" customFormat="1" x14ac:dyDescent="0.25">
      <c r="A186" t="str">
        <f t="shared" si="24"/>
        <v>14</v>
      </c>
      <c r="B186" t="s">
        <v>282</v>
      </c>
      <c r="C186" t="str">
        <f t="shared" si="31"/>
        <v>021</v>
      </c>
      <c r="D186" t="s">
        <v>282</v>
      </c>
      <c r="E186" t="str">
        <f t="shared" si="30"/>
        <v>01</v>
      </c>
      <c r="F186" t="str">
        <f>"020"</f>
        <v>020</v>
      </c>
      <c r="G186" t="str">
        <f>""</f>
        <v/>
      </c>
      <c r="H186" t="s">
        <v>1</v>
      </c>
      <c r="I186" t="s">
        <v>1808</v>
      </c>
      <c r="J186" t="s">
        <v>4995</v>
      </c>
      <c r="K186" t="str">
        <f>"14001"</f>
        <v>14001</v>
      </c>
    </row>
    <row r="187" spans="1:11" customFormat="1" x14ac:dyDescent="0.25">
      <c r="A187" t="str">
        <f t="shared" si="24"/>
        <v>14</v>
      </c>
      <c r="B187" t="s">
        <v>282</v>
      </c>
      <c r="C187" t="str">
        <f t="shared" si="31"/>
        <v>021</v>
      </c>
      <c r="D187" t="s">
        <v>282</v>
      </c>
      <c r="E187" t="str">
        <f t="shared" si="30"/>
        <v>01</v>
      </c>
      <c r="F187" t="str">
        <f>"020"</f>
        <v>020</v>
      </c>
      <c r="G187" t="str">
        <f>""</f>
        <v/>
      </c>
      <c r="H187" t="s">
        <v>0</v>
      </c>
      <c r="I187" t="s">
        <v>1808</v>
      </c>
      <c r="J187" t="s">
        <v>4995</v>
      </c>
      <c r="K187" t="str">
        <f>"14001"</f>
        <v>14001</v>
      </c>
    </row>
    <row r="188" spans="1:11" customFormat="1" x14ac:dyDescent="0.25">
      <c r="A188" t="str">
        <f t="shared" si="24"/>
        <v>14</v>
      </c>
      <c r="B188" t="s">
        <v>282</v>
      </c>
      <c r="C188" t="str">
        <f t="shared" si="31"/>
        <v>021</v>
      </c>
      <c r="D188" t="s">
        <v>282</v>
      </c>
      <c r="E188" t="str">
        <f t="shared" si="30"/>
        <v>01</v>
      </c>
      <c r="F188" t="str">
        <f>"021"</f>
        <v>021</v>
      </c>
      <c r="G188" t="str">
        <f>""</f>
        <v/>
      </c>
      <c r="H188" t="s">
        <v>1</v>
      </c>
      <c r="I188" t="s">
        <v>1809</v>
      </c>
      <c r="J188" t="s">
        <v>4996</v>
      </c>
      <c r="K188" t="str">
        <f>"14006"</f>
        <v>14006</v>
      </c>
    </row>
    <row r="189" spans="1:11" customFormat="1" x14ac:dyDescent="0.25">
      <c r="A189" t="str">
        <f t="shared" si="24"/>
        <v>14</v>
      </c>
      <c r="B189" t="s">
        <v>282</v>
      </c>
      <c r="C189" t="str">
        <f t="shared" si="31"/>
        <v>021</v>
      </c>
      <c r="D189" t="s">
        <v>282</v>
      </c>
      <c r="E189" t="str">
        <f t="shared" si="30"/>
        <v>01</v>
      </c>
      <c r="F189" t="str">
        <f>"021"</f>
        <v>021</v>
      </c>
      <c r="G189" t="str">
        <f>""</f>
        <v/>
      </c>
      <c r="H189" t="s">
        <v>0</v>
      </c>
      <c r="I189" t="s">
        <v>1809</v>
      </c>
      <c r="J189" t="s">
        <v>4996</v>
      </c>
      <c r="K189" t="str">
        <f>"14006"</f>
        <v>14006</v>
      </c>
    </row>
    <row r="190" spans="1:11" customFormat="1" x14ac:dyDescent="0.25">
      <c r="A190" t="str">
        <f t="shared" si="24"/>
        <v>14</v>
      </c>
      <c r="B190" t="s">
        <v>282</v>
      </c>
      <c r="C190" t="str">
        <f t="shared" si="31"/>
        <v>021</v>
      </c>
      <c r="D190" t="s">
        <v>282</v>
      </c>
      <c r="E190" t="str">
        <f t="shared" si="30"/>
        <v>01</v>
      </c>
      <c r="F190" t="str">
        <f>"022"</f>
        <v>022</v>
      </c>
      <c r="G190" t="str">
        <f>""</f>
        <v/>
      </c>
      <c r="H190" t="s">
        <v>1</v>
      </c>
      <c r="I190" t="s">
        <v>1816</v>
      </c>
      <c r="J190" t="s">
        <v>5003</v>
      </c>
      <c r="K190" t="str">
        <f>"14006"</f>
        <v>14006</v>
      </c>
    </row>
    <row r="191" spans="1:11" customFormat="1" x14ac:dyDescent="0.25">
      <c r="A191" t="str">
        <f t="shared" si="24"/>
        <v>14</v>
      </c>
      <c r="B191" t="s">
        <v>282</v>
      </c>
      <c r="C191" t="str">
        <f t="shared" si="31"/>
        <v>021</v>
      </c>
      <c r="D191" t="s">
        <v>282</v>
      </c>
      <c r="E191" t="str">
        <f t="shared" si="30"/>
        <v>01</v>
      </c>
      <c r="F191" t="str">
        <f>"022"</f>
        <v>022</v>
      </c>
      <c r="G191" t="str">
        <f>""</f>
        <v/>
      </c>
      <c r="H191" t="s">
        <v>0</v>
      </c>
      <c r="I191" t="s">
        <v>1816</v>
      </c>
      <c r="J191" t="s">
        <v>5003</v>
      </c>
      <c r="K191" t="str">
        <f>"14006"</f>
        <v>14006</v>
      </c>
    </row>
    <row r="192" spans="1:11" customFormat="1" x14ac:dyDescent="0.25">
      <c r="A192" t="str">
        <f t="shared" si="24"/>
        <v>14</v>
      </c>
      <c r="B192" t="s">
        <v>282</v>
      </c>
      <c r="C192" t="str">
        <f t="shared" si="31"/>
        <v>021</v>
      </c>
      <c r="D192" t="s">
        <v>282</v>
      </c>
      <c r="E192" t="str">
        <f t="shared" si="30"/>
        <v>01</v>
      </c>
      <c r="F192" t="str">
        <f>"023"</f>
        <v>023</v>
      </c>
      <c r="G192" t="str">
        <f>""</f>
        <v/>
      </c>
      <c r="H192" t="s">
        <v>3</v>
      </c>
      <c r="I192" t="s">
        <v>1819</v>
      </c>
      <c r="J192" t="s">
        <v>5006</v>
      </c>
      <c r="K192" t="str">
        <f>"14006"</f>
        <v>14006</v>
      </c>
    </row>
    <row r="193" spans="1:11" customFormat="1" x14ac:dyDescent="0.25">
      <c r="A193" t="str">
        <f t="shared" si="24"/>
        <v>14</v>
      </c>
      <c r="B193" t="s">
        <v>282</v>
      </c>
      <c r="C193" t="str">
        <f t="shared" si="31"/>
        <v>021</v>
      </c>
      <c r="D193" t="s">
        <v>282</v>
      </c>
      <c r="E193" t="str">
        <f t="shared" si="30"/>
        <v>01</v>
      </c>
      <c r="F193" t="str">
        <f>"024"</f>
        <v>024</v>
      </c>
      <c r="G193" t="str">
        <f>""</f>
        <v/>
      </c>
      <c r="H193" t="s">
        <v>1</v>
      </c>
      <c r="I193" t="s">
        <v>1821</v>
      </c>
      <c r="J193" t="s">
        <v>5008</v>
      </c>
      <c r="K193" t="str">
        <f>"14012"</f>
        <v>14012</v>
      </c>
    </row>
    <row r="194" spans="1:11" customFormat="1" x14ac:dyDescent="0.25">
      <c r="A194" t="str">
        <f t="shared" si="24"/>
        <v>14</v>
      </c>
      <c r="B194" t="s">
        <v>282</v>
      </c>
      <c r="C194" t="str">
        <f t="shared" si="31"/>
        <v>021</v>
      </c>
      <c r="D194" t="s">
        <v>282</v>
      </c>
      <c r="E194" t="str">
        <f t="shared" si="30"/>
        <v>01</v>
      </c>
      <c r="F194" t="str">
        <f>"024"</f>
        <v>024</v>
      </c>
      <c r="G194" t="str">
        <f>""</f>
        <v/>
      </c>
      <c r="H194" t="s">
        <v>0</v>
      </c>
      <c r="I194" t="s">
        <v>1821</v>
      </c>
      <c r="J194" t="s">
        <v>5008</v>
      </c>
      <c r="K194" t="str">
        <f>"14012"</f>
        <v>14012</v>
      </c>
    </row>
    <row r="195" spans="1:11" customFormat="1" x14ac:dyDescent="0.25">
      <c r="A195" t="str">
        <f t="shared" ref="A195:A258" si="34">"14"</f>
        <v>14</v>
      </c>
      <c r="B195" t="s">
        <v>282</v>
      </c>
      <c r="C195" t="str">
        <f t="shared" si="31"/>
        <v>021</v>
      </c>
      <c r="D195" t="s">
        <v>282</v>
      </c>
      <c r="E195" t="str">
        <f t="shared" si="30"/>
        <v>01</v>
      </c>
      <c r="F195" t="str">
        <f>"025"</f>
        <v>025</v>
      </c>
      <c r="G195" t="str">
        <f>""</f>
        <v/>
      </c>
      <c r="H195" t="s">
        <v>3</v>
      </c>
      <c r="I195" t="s">
        <v>1814</v>
      </c>
      <c r="J195" t="s">
        <v>5001</v>
      </c>
      <c r="K195" t="str">
        <f>"14007"</f>
        <v>14007</v>
      </c>
    </row>
    <row r="196" spans="1:11" customFormat="1" x14ac:dyDescent="0.25">
      <c r="A196" t="str">
        <f t="shared" si="34"/>
        <v>14</v>
      </c>
      <c r="B196" t="s">
        <v>282</v>
      </c>
      <c r="C196" t="str">
        <f t="shared" si="31"/>
        <v>021</v>
      </c>
      <c r="D196" t="s">
        <v>282</v>
      </c>
      <c r="E196" t="str">
        <f t="shared" si="30"/>
        <v>01</v>
      </c>
      <c r="F196" t="str">
        <f>"026"</f>
        <v>026</v>
      </c>
      <c r="G196" t="str">
        <f>""</f>
        <v/>
      </c>
      <c r="H196" t="s">
        <v>3</v>
      </c>
      <c r="I196" t="s">
        <v>1813</v>
      </c>
      <c r="J196" t="s">
        <v>5000</v>
      </c>
      <c r="K196" t="str">
        <f>"14001"</f>
        <v>14001</v>
      </c>
    </row>
    <row r="197" spans="1:11" customFormat="1" x14ac:dyDescent="0.25">
      <c r="A197" t="str">
        <f t="shared" si="34"/>
        <v>14</v>
      </c>
      <c r="B197" t="s">
        <v>282</v>
      </c>
      <c r="C197" t="str">
        <f t="shared" si="31"/>
        <v>021</v>
      </c>
      <c r="D197" t="s">
        <v>282</v>
      </c>
      <c r="E197" t="str">
        <f t="shared" si="30"/>
        <v>01</v>
      </c>
      <c r="F197" t="str">
        <f>"027"</f>
        <v>027</v>
      </c>
      <c r="G197" t="str">
        <f>""</f>
        <v/>
      </c>
      <c r="H197" t="s">
        <v>1</v>
      </c>
      <c r="I197" t="s">
        <v>1820</v>
      </c>
      <c r="J197" t="s">
        <v>5007</v>
      </c>
      <c r="K197" t="str">
        <f>"14012"</f>
        <v>14012</v>
      </c>
    </row>
    <row r="198" spans="1:11" customFormat="1" x14ac:dyDescent="0.25">
      <c r="A198" t="str">
        <f t="shared" si="34"/>
        <v>14</v>
      </c>
      <c r="B198" t="s">
        <v>282</v>
      </c>
      <c r="C198" t="str">
        <f t="shared" si="31"/>
        <v>021</v>
      </c>
      <c r="D198" t="s">
        <v>282</v>
      </c>
      <c r="E198" t="str">
        <f t="shared" si="30"/>
        <v>01</v>
      </c>
      <c r="F198" t="str">
        <f>"027"</f>
        <v>027</v>
      </c>
      <c r="G198" t="str">
        <f>""</f>
        <v/>
      </c>
      <c r="H198" t="s">
        <v>0</v>
      </c>
      <c r="I198" t="s">
        <v>1820</v>
      </c>
      <c r="J198" t="s">
        <v>5007</v>
      </c>
      <c r="K198" t="str">
        <f>"14012"</f>
        <v>14012</v>
      </c>
    </row>
    <row r="199" spans="1:11" customFormat="1" x14ac:dyDescent="0.25">
      <c r="A199" t="str">
        <f t="shared" si="34"/>
        <v>14</v>
      </c>
      <c r="B199" t="s">
        <v>282</v>
      </c>
      <c r="C199" t="str">
        <f t="shared" si="31"/>
        <v>021</v>
      </c>
      <c r="D199" t="s">
        <v>282</v>
      </c>
      <c r="E199" t="str">
        <f t="shared" si="30"/>
        <v>01</v>
      </c>
      <c r="F199" t="str">
        <f>"028"</f>
        <v>028</v>
      </c>
      <c r="G199" t="str">
        <f>""</f>
        <v/>
      </c>
      <c r="H199" t="s">
        <v>3</v>
      </c>
      <c r="I199" t="s">
        <v>1808</v>
      </c>
      <c r="J199" t="s">
        <v>4995</v>
      </c>
      <c r="K199" t="str">
        <f>"14001"</f>
        <v>14001</v>
      </c>
    </row>
    <row r="200" spans="1:11" customFormat="1" x14ac:dyDescent="0.25">
      <c r="A200" t="str">
        <f t="shared" si="34"/>
        <v>14</v>
      </c>
      <c r="B200" t="s">
        <v>282</v>
      </c>
      <c r="C200" t="str">
        <f t="shared" si="31"/>
        <v>021</v>
      </c>
      <c r="D200" t="s">
        <v>282</v>
      </c>
      <c r="E200" t="str">
        <f t="shared" si="30"/>
        <v>01</v>
      </c>
      <c r="F200" t="str">
        <f>"029"</f>
        <v>029</v>
      </c>
      <c r="G200" t="str">
        <f>""</f>
        <v/>
      </c>
      <c r="H200" t="s">
        <v>3</v>
      </c>
      <c r="I200" t="s">
        <v>1809</v>
      </c>
      <c r="J200" t="s">
        <v>4996</v>
      </c>
      <c r="K200" t="str">
        <f>"14006"</f>
        <v>14006</v>
      </c>
    </row>
    <row r="201" spans="1:11" customFormat="1" x14ac:dyDescent="0.25">
      <c r="A201" t="str">
        <f t="shared" si="34"/>
        <v>14</v>
      </c>
      <c r="B201" t="s">
        <v>282</v>
      </c>
      <c r="C201" t="str">
        <f t="shared" si="31"/>
        <v>021</v>
      </c>
      <c r="D201" t="s">
        <v>282</v>
      </c>
      <c r="E201" t="str">
        <f t="shared" si="30"/>
        <v>01</v>
      </c>
      <c r="F201" t="str">
        <f>"030"</f>
        <v>030</v>
      </c>
      <c r="G201" t="str">
        <f>""</f>
        <v/>
      </c>
      <c r="H201" t="s">
        <v>1</v>
      </c>
      <c r="I201" t="s">
        <v>1817</v>
      </c>
      <c r="J201" t="s">
        <v>5004</v>
      </c>
      <c r="K201" t="str">
        <f>"14006"</f>
        <v>14006</v>
      </c>
    </row>
    <row r="202" spans="1:11" customFormat="1" x14ac:dyDescent="0.25">
      <c r="A202" t="str">
        <f t="shared" si="34"/>
        <v>14</v>
      </c>
      <c r="B202" t="s">
        <v>282</v>
      </c>
      <c r="C202" t="str">
        <f t="shared" si="31"/>
        <v>021</v>
      </c>
      <c r="D202" t="s">
        <v>282</v>
      </c>
      <c r="E202" t="str">
        <f t="shared" si="30"/>
        <v>01</v>
      </c>
      <c r="F202" t="str">
        <f>"030"</f>
        <v>030</v>
      </c>
      <c r="G202" t="str">
        <f>""</f>
        <v/>
      </c>
      <c r="H202" t="s">
        <v>0</v>
      </c>
      <c r="I202" t="s">
        <v>1817</v>
      </c>
      <c r="J202" t="s">
        <v>5004</v>
      </c>
      <c r="K202" t="str">
        <f>"14006"</f>
        <v>14006</v>
      </c>
    </row>
    <row r="203" spans="1:11" customFormat="1" x14ac:dyDescent="0.25">
      <c r="A203" t="str">
        <f t="shared" si="34"/>
        <v>14</v>
      </c>
      <c r="B203" t="s">
        <v>282</v>
      </c>
      <c r="C203" t="str">
        <f t="shared" si="31"/>
        <v>021</v>
      </c>
      <c r="D203" t="s">
        <v>282</v>
      </c>
      <c r="E203" t="str">
        <f t="shared" si="30"/>
        <v>01</v>
      </c>
      <c r="F203" t="str">
        <f>"031"</f>
        <v>031</v>
      </c>
      <c r="G203" t="str">
        <f>""</f>
        <v/>
      </c>
      <c r="H203" t="s">
        <v>1</v>
      </c>
      <c r="I203" t="s">
        <v>1820</v>
      </c>
      <c r="J203" t="s">
        <v>5007</v>
      </c>
      <c r="K203" t="str">
        <f>"14012"</f>
        <v>14012</v>
      </c>
    </row>
    <row r="204" spans="1:11" customFormat="1" x14ac:dyDescent="0.25">
      <c r="A204" t="str">
        <f t="shared" si="34"/>
        <v>14</v>
      </c>
      <c r="B204" t="s">
        <v>282</v>
      </c>
      <c r="C204" t="str">
        <f t="shared" si="31"/>
        <v>021</v>
      </c>
      <c r="D204" t="s">
        <v>282</v>
      </c>
      <c r="E204" t="str">
        <f t="shared" si="30"/>
        <v>01</v>
      </c>
      <c r="F204" t="str">
        <f>"031"</f>
        <v>031</v>
      </c>
      <c r="G204" t="str">
        <f>""</f>
        <v/>
      </c>
      <c r="H204" t="s">
        <v>0</v>
      </c>
      <c r="I204" t="s">
        <v>1820</v>
      </c>
      <c r="J204" t="s">
        <v>5007</v>
      </c>
      <c r="K204" t="str">
        <f>"14012"</f>
        <v>14012</v>
      </c>
    </row>
    <row r="205" spans="1:11" customFormat="1" x14ac:dyDescent="0.25">
      <c r="A205" t="str">
        <f t="shared" si="34"/>
        <v>14</v>
      </c>
      <c r="B205" t="s">
        <v>282</v>
      </c>
      <c r="C205" t="str">
        <f t="shared" si="31"/>
        <v>021</v>
      </c>
      <c r="D205" t="s">
        <v>282</v>
      </c>
      <c r="E205" t="str">
        <f t="shared" si="30"/>
        <v>01</v>
      </c>
      <c r="F205" t="str">
        <f>"032"</f>
        <v>032</v>
      </c>
      <c r="G205" t="str">
        <f>""</f>
        <v/>
      </c>
      <c r="H205" t="s">
        <v>1</v>
      </c>
      <c r="I205" t="s">
        <v>1818</v>
      </c>
      <c r="J205" t="s">
        <v>5005</v>
      </c>
      <c r="K205" t="str">
        <f>"14006"</f>
        <v>14006</v>
      </c>
    </row>
    <row r="206" spans="1:11" customFormat="1" x14ac:dyDescent="0.25">
      <c r="A206" t="str">
        <f t="shared" si="34"/>
        <v>14</v>
      </c>
      <c r="B206" t="s">
        <v>282</v>
      </c>
      <c r="C206" t="str">
        <f t="shared" si="31"/>
        <v>021</v>
      </c>
      <c r="D206" t="s">
        <v>282</v>
      </c>
      <c r="E206" t="str">
        <f t="shared" si="30"/>
        <v>01</v>
      </c>
      <c r="F206" t="str">
        <f>"032"</f>
        <v>032</v>
      </c>
      <c r="G206" t="str">
        <f>""</f>
        <v/>
      </c>
      <c r="H206" t="s">
        <v>0</v>
      </c>
      <c r="I206" t="s">
        <v>1818</v>
      </c>
      <c r="J206" t="s">
        <v>5005</v>
      </c>
      <c r="K206" t="str">
        <f>"14006"</f>
        <v>14006</v>
      </c>
    </row>
    <row r="207" spans="1:11" customFormat="1" x14ac:dyDescent="0.25">
      <c r="A207" t="str">
        <f t="shared" si="34"/>
        <v>14</v>
      </c>
      <c r="B207" t="s">
        <v>282</v>
      </c>
      <c r="C207" t="str">
        <f t="shared" si="31"/>
        <v>021</v>
      </c>
      <c r="D207" t="s">
        <v>282</v>
      </c>
      <c r="E207" t="str">
        <f t="shared" ref="E207:E270" si="35">"02"</f>
        <v>02</v>
      </c>
      <c r="F207" t="str">
        <f>"001"</f>
        <v>001</v>
      </c>
      <c r="G207" t="str">
        <f>""</f>
        <v/>
      </c>
      <c r="H207" t="s">
        <v>1</v>
      </c>
      <c r="I207" t="s">
        <v>1822</v>
      </c>
      <c r="J207" t="s">
        <v>5009</v>
      </c>
      <c r="K207" t="str">
        <f>"14001"</f>
        <v>14001</v>
      </c>
    </row>
    <row r="208" spans="1:11" customFormat="1" x14ac:dyDescent="0.25">
      <c r="A208" t="str">
        <f t="shared" si="34"/>
        <v>14</v>
      </c>
      <c r="B208" t="s">
        <v>282</v>
      </c>
      <c r="C208" t="str">
        <f t="shared" si="31"/>
        <v>021</v>
      </c>
      <c r="D208" t="s">
        <v>282</v>
      </c>
      <c r="E208" t="str">
        <f t="shared" si="35"/>
        <v>02</v>
      </c>
      <c r="F208" t="str">
        <f>"001"</f>
        <v>001</v>
      </c>
      <c r="G208" t="str">
        <f>""</f>
        <v/>
      </c>
      <c r="H208" t="s">
        <v>0</v>
      </c>
      <c r="I208" t="s">
        <v>1822</v>
      </c>
      <c r="J208" t="s">
        <v>5009</v>
      </c>
      <c r="K208" t="str">
        <f>"14001"</f>
        <v>14001</v>
      </c>
    </row>
    <row r="209" spans="1:11" customFormat="1" x14ac:dyDescent="0.25">
      <c r="A209" t="str">
        <f t="shared" si="34"/>
        <v>14</v>
      </c>
      <c r="B209" t="s">
        <v>282</v>
      </c>
      <c r="C209" t="str">
        <f t="shared" si="31"/>
        <v>021</v>
      </c>
      <c r="D209" t="s">
        <v>282</v>
      </c>
      <c r="E209" t="str">
        <f t="shared" si="35"/>
        <v>02</v>
      </c>
      <c r="F209" t="str">
        <f>"002"</f>
        <v>002</v>
      </c>
      <c r="G209" t="str">
        <f>""</f>
        <v/>
      </c>
      <c r="H209" t="s">
        <v>3</v>
      </c>
      <c r="I209" t="s">
        <v>1823</v>
      </c>
      <c r="J209" t="s">
        <v>5010</v>
      </c>
      <c r="K209" t="str">
        <f>"14007"</f>
        <v>14007</v>
      </c>
    </row>
    <row r="210" spans="1:11" customFormat="1" x14ac:dyDescent="0.25">
      <c r="A210" t="str">
        <f t="shared" si="34"/>
        <v>14</v>
      </c>
      <c r="B210" t="s">
        <v>282</v>
      </c>
      <c r="C210" t="str">
        <f t="shared" si="31"/>
        <v>021</v>
      </c>
      <c r="D210" t="s">
        <v>282</v>
      </c>
      <c r="E210" t="str">
        <f t="shared" si="35"/>
        <v>02</v>
      </c>
      <c r="F210" t="str">
        <f>"003"</f>
        <v>003</v>
      </c>
      <c r="G210" t="str">
        <f>""</f>
        <v/>
      </c>
      <c r="H210" t="s">
        <v>1</v>
      </c>
      <c r="I210" t="s">
        <v>1824</v>
      </c>
      <c r="J210" t="s">
        <v>5011</v>
      </c>
      <c r="K210" t="str">
        <f>"14007"</f>
        <v>14007</v>
      </c>
    </row>
    <row r="211" spans="1:11" customFormat="1" x14ac:dyDescent="0.25">
      <c r="A211" t="str">
        <f t="shared" si="34"/>
        <v>14</v>
      </c>
      <c r="B211" t="s">
        <v>282</v>
      </c>
      <c r="C211" t="str">
        <f t="shared" si="31"/>
        <v>021</v>
      </c>
      <c r="D211" t="s">
        <v>282</v>
      </c>
      <c r="E211" t="str">
        <f t="shared" si="35"/>
        <v>02</v>
      </c>
      <c r="F211" t="str">
        <f>"003"</f>
        <v>003</v>
      </c>
      <c r="G211" t="str">
        <f>""</f>
        <v/>
      </c>
      <c r="H211" t="s">
        <v>0</v>
      </c>
      <c r="I211" t="s">
        <v>1824</v>
      </c>
      <c r="J211" t="s">
        <v>5011</v>
      </c>
      <c r="K211" t="str">
        <f>"14007"</f>
        <v>14007</v>
      </c>
    </row>
    <row r="212" spans="1:11" customFormat="1" x14ac:dyDescent="0.25">
      <c r="A212" t="str">
        <f t="shared" si="34"/>
        <v>14</v>
      </c>
      <c r="B212" t="s">
        <v>282</v>
      </c>
      <c r="C212" t="str">
        <f t="shared" si="31"/>
        <v>021</v>
      </c>
      <c r="D212" t="s">
        <v>282</v>
      </c>
      <c r="E212" t="str">
        <f t="shared" si="35"/>
        <v>02</v>
      </c>
      <c r="F212" t="str">
        <f>"004"</f>
        <v>004</v>
      </c>
      <c r="G212" t="str">
        <f>""</f>
        <v/>
      </c>
      <c r="H212" t="s">
        <v>1</v>
      </c>
      <c r="I212" t="s">
        <v>1810</v>
      </c>
      <c r="J212" t="s">
        <v>4997</v>
      </c>
      <c r="K212" t="str">
        <f>"14001"</f>
        <v>14001</v>
      </c>
    </row>
    <row r="213" spans="1:11" customFormat="1" x14ac:dyDescent="0.25">
      <c r="A213" t="str">
        <f t="shared" si="34"/>
        <v>14</v>
      </c>
      <c r="B213" t="s">
        <v>282</v>
      </c>
      <c r="C213" t="str">
        <f t="shared" si="31"/>
        <v>021</v>
      </c>
      <c r="D213" t="s">
        <v>282</v>
      </c>
      <c r="E213" t="str">
        <f t="shared" si="35"/>
        <v>02</v>
      </c>
      <c r="F213" t="str">
        <f>"004"</f>
        <v>004</v>
      </c>
      <c r="G213" t="str">
        <f>""</f>
        <v/>
      </c>
      <c r="H213" t="s">
        <v>0</v>
      </c>
      <c r="I213" t="s">
        <v>1810</v>
      </c>
      <c r="J213" t="s">
        <v>4997</v>
      </c>
      <c r="K213" t="str">
        <f>"14001"</f>
        <v>14001</v>
      </c>
    </row>
    <row r="214" spans="1:11" customFormat="1" x14ac:dyDescent="0.25">
      <c r="A214" t="str">
        <f t="shared" si="34"/>
        <v>14</v>
      </c>
      <c r="B214" t="s">
        <v>282</v>
      </c>
      <c r="C214" t="str">
        <f t="shared" si="31"/>
        <v>021</v>
      </c>
      <c r="D214" t="s">
        <v>282</v>
      </c>
      <c r="E214" t="str">
        <f t="shared" si="35"/>
        <v>02</v>
      </c>
      <c r="F214" t="str">
        <f>"005"</f>
        <v>005</v>
      </c>
      <c r="G214" t="str">
        <f>""</f>
        <v/>
      </c>
      <c r="H214" t="s">
        <v>3</v>
      </c>
      <c r="I214" t="s">
        <v>1825</v>
      </c>
      <c r="J214" t="s">
        <v>5012</v>
      </c>
      <c r="K214" t="str">
        <f>"14014"</f>
        <v>14014</v>
      </c>
    </row>
    <row r="215" spans="1:11" customFormat="1" x14ac:dyDescent="0.25">
      <c r="A215" t="str">
        <f t="shared" si="34"/>
        <v>14</v>
      </c>
      <c r="B215" t="s">
        <v>282</v>
      </c>
      <c r="C215" t="str">
        <f t="shared" si="31"/>
        <v>021</v>
      </c>
      <c r="D215" t="s">
        <v>282</v>
      </c>
      <c r="E215" t="str">
        <f t="shared" si="35"/>
        <v>02</v>
      </c>
      <c r="F215" t="str">
        <f>"006"</f>
        <v>006</v>
      </c>
      <c r="G215" t="str">
        <f>""</f>
        <v/>
      </c>
      <c r="H215" t="s">
        <v>1</v>
      </c>
      <c r="I215" t="s">
        <v>1824</v>
      </c>
      <c r="J215" t="s">
        <v>5011</v>
      </c>
      <c r="K215" t="str">
        <f>"14007"</f>
        <v>14007</v>
      </c>
    </row>
    <row r="216" spans="1:11" customFormat="1" x14ac:dyDescent="0.25">
      <c r="A216" t="str">
        <f t="shared" si="34"/>
        <v>14</v>
      </c>
      <c r="B216" t="s">
        <v>282</v>
      </c>
      <c r="C216" t="str">
        <f t="shared" si="31"/>
        <v>021</v>
      </c>
      <c r="D216" t="s">
        <v>282</v>
      </c>
      <c r="E216" t="str">
        <f t="shared" si="35"/>
        <v>02</v>
      </c>
      <c r="F216" t="str">
        <f>"006"</f>
        <v>006</v>
      </c>
      <c r="G216" t="str">
        <f>""</f>
        <v/>
      </c>
      <c r="H216" t="s">
        <v>0</v>
      </c>
      <c r="I216" t="s">
        <v>1824</v>
      </c>
      <c r="J216" t="s">
        <v>5011</v>
      </c>
      <c r="K216" t="str">
        <f>"14007"</f>
        <v>14007</v>
      </c>
    </row>
    <row r="217" spans="1:11" customFormat="1" x14ac:dyDescent="0.25">
      <c r="A217" t="str">
        <f t="shared" si="34"/>
        <v>14</v>
      </c>
      <c r="B217" t="s">
        <v>282</v>
      </c>
      <c r="C217" t="str">
        <f t="shared" si="31"/>
        <v>021</v>
      </c>
      <c r="D217" t="s">
        <v>282</v>
      </c>
      <c r="E217" t="str">
        <f t="shared" si="35"/>
        <v>02</v>
      </c>
      <c r="F217" t="str">
        <f>"007"</f>
        <v>007</v>
      </c>
      <c r="G217" t="str">
        <f>""</f>
        <v/>
      </c>
      <c r="H217" t="s">
        <v>3</v>
      </c>
      <c r="I217" t="s">
        <v>1826</v>
      </c>
      <c r="J217" t="s">
        <v>5013</v>
      </c>
      <c r="K217" t="str">
        <f>"14007"</f>
        <v>14007</v>
      </c>
    </row>
    <row r="218" spans="1:11" customFormat="1" x14ac:dyDescent="0.25">
      <c r="A218" t="str">
        <f t="shared" si="34"/>
        <v>14</v>
      </c>
      <c r="B218" t="s">
        <v>282</v>
      </c>
      <c r="C218" t="str">
        <f t="shared" si="31"/>
        <v>021</v>
      </c>
      <c r="D218" t="s">
        <v>282</v>
      </c>
      <c r="E218" t="str">
        <f t="shared" si="35"/>
        <v>02</v>
      </c>
      <c r="F218" t="str">
        <f>"008"</f>
        <v>008</v>
      </c>
      <c r="G218" t="str">
        <f>""</f>
        <v/>
      </c>
      <c r="H218" t="s">
        <v>3</v>
      </c>
      <c r="I218" t="s">
        <v>1827</v>
      </c>
      <c r="J218" t="s">
        <v>5014</v>
      </c>
      <c r="K218" t="str">
        <f>"14014"</f>
        <v>14014</v>
      </c>
    </row>
    <row r="219" spans="1:11" customFormat="1" x14ac:dyDescent="0.25">
      <c r="A219" t="str">
        <f t="shared" si="34"/>
        <v>14</v>
      </c>
      <c r="B219" t="s">
        <v>282</v>
      </c>
      <c r="C219" t="str">
        <f t="shared" si="31"/>
        <v>021</v>
      </c>
      <c r="D219" t="s">
        <v>282</v>
      </c>
      <c r="E219" t="str">
        <f t="shared" si="35"/>
        <v>02</v>
      </c>
      <c r="F219" t="str">
        <f>"009"</f>
        <v>009</v>
      </c>
      <c r="G219" t="str">
        <f>""</f>
        <v/>
      </c>
      <c r="H219" t="s">
        <v>1</v>
      </c>
      <c r="I219" t="s">
        <v>1823</v>
      </c>
      <c r="J219" t="s">
        <v>5010</v>
      </c>
      <c r="K219" t="str">
        <f>"14007"</f>
        <v>14007</v>
      </c>
    </row>
    <row r="220" spans="1:11" customFormat="1" x14ac:dyDescent="0.25">
      <c r="A220" t="str">
        <f t="shared" si="34"/>
        <v>14</v>
      </c>
      <c r="B220" t="s">
        <v>282</v>
      </c>
      <c r="C220" t="str">
        <f t="shared" si="31"/>
        <v>021</v>
      </c>
      <c r="D220" t="s">
        <v>282</v>
      </c>
      <c r="E220" t="str">
        <f t="shared" si="35"/>
        <v>02</v>
      </c>
      <c r="F220" t="str">
        <f>"009"</f>
        <v>009</v>
      </c>
      <c r="G220" t="str">
        <f>""</f>
        <v/>
      </c>
      <c r="H220" t="s">
        <v>0</v>
      </c>
      <c r="I220" t="s">
        <v>1823</v>
      </c>
      <c r="J220" t="s">
        <v>5010</v>
      </c>
      <c r="K220" t="str">
        <f>"14007"</f>
        <v>14007</v>
      </c>
    </row>
    <row r="221" spans="1:11" customFormat="1" x14ac:dyDescent="0.25">
      <c r="A221" t="str">
        <f t="shared" si="34"/>
        <v>14</v>
      </c>
      <c r="B221" t="s">
        <v>282</v>
      </c>
      <c r="C221" t="str">
        <f t="shared" si="31"/>
        <v>021</v>
      </c>
      <c r="D221" t="s">
        <v>282</v>
      </c>
      <c r="E221" t="str">
        <f t="shared" si="35"/>
        <v>02</v>
      </c>
      <c r="F221" t="str">
        <f>"010"</f>
        <v>010</v>
      </c>
      <c r="G221" t="str">
        <f>""</f>
        <v/>
      </c>
      <c r="H221" t="s">
        <v>3</v>
      </c>
      <c r="I221" t="s">
        <v>1823</v>
      </c>
      <c r="J221" t="s">
        <v>5010</v>
      </c>
      <c r="K221" t="str">
        <f>"14007"</f>
        <v>14007</v>
      </c>
    </row>
    <row r="222" spans="1:11" customFormat="1" x14ac:dyDescent="0.25">
      <c r="A222" t="str">
        <f t="shared" si="34"/>
        <v>14</v>
      </c>
      <c r="B222" t="s">
        <v>282</v>
      </c>
      <c r="C222" t="str">
        <f t="shared" ref="C222:C285" si="36">"021"</f>
        <v>021</v>
      </c>
      <c r="D222" t="s">
        <v>282</v>
      </c>
      <c r="E222" t="str">
        <f t="shared" si="35"/>
        <v>02</v>
      </c>
      <c r="F222" t="str">
        <f>"011"</f>
        <v>011</v>
      </c>
      <c r="G222" t="str">
        <f>""</f>
        <v/>
      </c>
      <c r="H222" t="s">
        <v>3</v>
      </c>
      <c r="I222" t="s">
        <v>1826</v>
      </c>
      <c r="J222" t="s">
        <v>5013</v>
      </c>
      <c r="K222" t="str">
        <f>"14007"</f>
        <v>14007</v>
      </c>
    </row>
    <row r="223" spans="1:11" customFormat="1" x14ac:dyDescent="0.25">
      <c r="A223" t="str">
        <f t="shared" si="34"/>
        <v>14</v>
      </c>
      <c r="B223" t="s">
        <v>282</v>
      </c>
      <c r="C223" t="str">
        <f t="shared" si="36"/>
        <v>021</v>
      </c>
      <c r="D223" t="s">
        <v>282</v>
      </c>
      <c r="E223" t="str">
        <f t="shared" si="35"/>
        <v>02</v>
      </c>
      <c r="F223" t="str">
        <f>"012"</f>
        <v>012</v>
      </c>
      <c r="G223" t="str">
        <f>""</f>
        <v/>
      </c>
      <c r="H223" t="s">
        <v>3</v>
      </c>
      <c r="I223" t="s">
        <v>1826</v>
      </c>
      <c r="J223" t="s">
        <v>5013</v>
      </c>
      <c r="K223" t="str">
        <f>"14007"</f>
        <v>14007</v>
      </c>
    </row>
    <row r="224" spans="1:11" customFormat="1" x14ac:dyDescent="0.25">
      <c r="A224" t="str">
        <f t="shared" si="34"/>
        <v>14</v>
      </c>
      <c r="B224" t="s">
        <v>282</v>
      </c>
      <c r="C224" t="str">
        <f t="shared" si="36"/>
        <v>021</v>
      </c>
      <c r="D224" t="s">
        <v>282</v>
      </c>
      <c r="E224" t="str">
        <f t="shared" si="35"/>
        <v>02</v>
      </c>
      <c r="F224" t="str">
        <f>"013"</f>
        <v>013</v>
      </c>
      <c r="G224" t="str">
        <f>""</f>
        <v/>
      </c>
      <c r="H224" t="s">
        <v>3</v>
      </c>
      <c r="I224" t="s">
        <v>1828</v>
      </c>
      <c r="J224" t="s">
        <v>5015</v>
      </c>
      <c r="K224" t="str">
        <f>"14002"</f>
        <v>14002</v>
      </c>
    </row>
    <row r="225" spans="1:11" customFormat="1" x14ac:dyDescent="0.25">
      <c r="A225" t="str">
        <f t="shared" si="34"/>
        <v>14</v>
      </c>
      <c r="B225" t="s">
        <v>282</v>
      </c>
      <c r="C225" t="str">
        <f t="shared" si="36"/>
        <v>021</v>
      </c>
      <c r="D225" t="s">
        <v>282</v>
      </c>
      <c r="E225" t="str">
        <f t="shared" si="35"/>
        <v>02</v>
      </c>
      <c r="F225" t="str">
        <f>"014"</f>
        <v>014</v>
      </c>
      <c r="G225" t="str">
        <f>""</f>
        <v/>
      </c>
      <c r="H225" t="s">
        <v>1</v>
      </c>
      <c r="I225" t="s">
        <v>1824</v>
      </c>
      <c r="J225" t="s">
        <v>5011</v>
      </c>
      <c r="K225" t="str">
        <f>"14007"</f>
        <v>14007</v>
      </c>
    </row>
    <row r="226" spans="1:11" customFormat="1" x14ac:dyDescent="0.25">
      <c r="A226" t="str">
        <f t="shared" si="34"/>
        <v>14</v>
      </c>
      <c r="B226" t="s">
        <v>282</v>
      </c>
      <c r="C226" t="str">
        <f t="shared" si="36"/>
        <v>021</v>
      </c>
      <c r="D226" t="s">
        <v>282</v>
      </c>
      <c r="E226" t="str">
        <f t="shared" si="35"/>
        <v>02</v>
      </c>
      <c r="F226" t="str">
        <f>"014"</f>
        <v>014</v>
      </c>
      <c r="G226" t="str">
        <f>""</f>
        <v/>
      </c>
      <c r="H226" t="s">
        <v>0</v>
      </c>
      <c r="I226" t="s">
        <v>1824</v>
      </c>
      <c r="J226" t="s">
        <v>5011</v>
      </c>
      <c r="K226" t="str">
        <f>"14007"</f>
        <v>14007</v>
      </c>
    </row>
    <row r="227" spans="1:11" customFormat="1" x14ac:dyDescent="0.25">
      <c r="A227" t="str">
        <f t="shared" si="34"/>
        <v>14</v>
      </c>
      <c r="B227" t="s">
        <v>282</v>
      </c>
      <c r="C227" t="str">
        <f t="shared" si="36"/>
        <v>021</v>
      </c>
      <c r="D227" t="s">
        <v>282</v>
      </c>
      <c r="E227" t="str">
        <f t="shared" si="35"/>
        <v>02</v>
      </c>
      <c r="F227" t="str">
        <f>"015"</f>
        <v>015</v>
      </c>
      <c r="G227" t="str">
        <f>""</f>
        <v/>
      </c>
      <c r="H227" t="s">
        <v>3</v>
      </c>
      <c r="I227" t="s">
        <v>1824</v>
      </c>
      <c r="J227" t="s">
        <v>5011</v>
      </c>
      <c r="K227" t="str">
        <f>"14007"</f>
        <v>14007</v>
      </c>
    </row>
    <row r="228" spans="1:11" customFormat="1" x14ac:dyDescent="0.25">
      <c r="A228" t="str">
        <f t="shared" si="34"/>
        <v>14</v>
      </c>
      <c r="B228" t="s">
        <v>282</v>
      </c>
      <c r="C228" t="str">
        <f t="shared" si="36"/>
        <v>021</v>
      </c>
      <c r="D228" t="s">
        <v>282</v>
      </c>
      <c r="E228" t="str">
        <f t="shared" si="35"/>
        <v>02</v>
      </c>
      <c r="F228" t="str">
        <f>"016"</f>
        <v>016</v>
      </c>
      <c r="G228" t="str">
        <f>""</f>
        <v/>
      </c>
      <c r="H228" t="s">
        <v>1</v>
      </c>
      <c r="I228" t="s">
        <v>1829</v>
      </c>
      <c r="J228" t="s">
        <v>5016</v>
      </c>
      <c r="K228" t="str">
        <f>"14007"</f>
        <v>14007</v>
      </c>
    </row>
    <row r="229" spans="1:11" customFormat="1" x14ac:dyDescent="0.25">
      <c r="A229" t="str">
        <f t="shared" si="34"/>
        <v>14</v>
      </c>
      <c r="B229" t="s">
        <v>282</v>
      </c>
      <c r="C229" t="str">
        <f t="shared" si="36"/>
        <v>021</v>
      </c>
      <c r="D229" t="s">
        <v>282</v>
      </c>
      <c r="E229" t="str">
        <f t="shared" si="35"/>
        <v>02</v>
      </c>
      <c r="F229" t="str">
        <f>"016"</f>
        <v>016</v>
      </c>
      <c r="G229" t="str">
        <f>""</f>
        <v/>
      </c>
      <c r="H229" t="s">
        <v>0</v>
      </c>
      <c r="I229" t="s">
        <v>1829</v>
      </c>
      <c r="J229" t="s">
        <v>5016</v>
      </c>
      <c r="K229" t="str">
        <f>"14007"</f>
        <v>14007</v>
      </c>
    </row>
    <row r="230" spans="1:11" customFormat="1" x14ac:dyDescent="0.25">
      <c r="A230" t="str">
        <f t="shared" si="34"/>
        <v>14</v>
      </c>
      <c r="B230" t="s">
        <v>282</v>
      </c>
      <c r="C230" t="str">
        <f t="shared" si="36"/>
        <v>021</v>
      </c>
      <c r="D230" t="s">
        <v>282</v>
      </c>
      <c r="E230" t="str">
        <f t="shared" si="35"/>
        <v>02</v>
      </c>
      <c r="F230" t="str">
        <f>"017"</f>
        <v>017</v>
      </c>
      <c r="G230" t="str">
        <f>""</f>
        <v/>
      </c>
      <c r="H230" t="s">
        <v>1</v>
      </c>
      <c r="I230" t="s">
        <v>1825</v>
      </c>
      <c r="J230" t="s">
        <v>5012</v>
      </c>
      <c r="K230" t="str">
        <f>"14014"</f>
        <v>14014</v>
      </c>
    </row>
    <row r="231" spans="1:11" customFormat="1" x14ac:dyDescent="0.25">
      <c r="A231" t="str">
        <f t="shared" si="34"/>
        <v>14</v>
      </c>
      <c r="B231" t="s">
        <v>282</v>
      </c>
      <c r="C231" t="str">
        <f t="shared" si="36"/>
        <v>021</v>
      </c>
      <c r="D231" t="s">
        <v>282</v>
      </c>
      <c r="E231" t="str">
        <f t="shared" si="35"/>
        <v>02</v>
      </c>
      <c r="F231" t="str">
        <f>"017"</f>
        <v>017</v>
      </c>
      <c r="G231" t="str">
        <f>""</f>
        <v/>
      </c>
      <c r="H231" t="s">
        <v>0</v>
      </c>
      <c r="I231" t="s">
        <v>1825</v>
      </c>
      <c r="J231" t="s">
        <v>5012</v>
      </c>
      <c r="K231" t="str">
        <f>"14014"</f>
        <v>14014</v>
      </c>
    </row>
    <row r="232" spans="1:11" customFormat="1" x14ac:dyDescent="0.25">
      <c r="A232" t="str">
        <f t="shared" si="34"/>
        <v>14</v>
      </c>
      <c r="B232" t="s">
        <v>282</v>
      </c>
      <c r="C232" t="str">
        <f t="shared" si="36"/>
        <v>021</v>
      </c>
      <c r="D232" t="s">
        <v>282</v>
      </c>
      <c r="E232" t="str">
        <f t="shared" si="35"/>
        <v>02</v>
      </c>
      <c r="F232" t="str">
        <f>"018"</f>
        <v>018</v>
      </c>
      <c r="G232" t="str">
        <f>""</f>
        <v/>
      </c>
      <c r="H232" t="s">
        <v>1</v>
      </c>
      <c r="I232" t="s">
        <v>1826</v>
      </c>
      <c r="J232" t="s">
        <v>5013</v>
      </c>
      <c r="K232" t="str">
        <f>"14007"</f>
        <v>14007</v>
      </c>
    </row>
    <row r="233" spans="1:11" customFormat="1" x14ac:dyDescent="0.25">
      <c r="A233" t="str">
        <f t="shared" si="34"/>
        <v>14</v>
      </c>
      <c r="B233" t="s">
        <v>282</v>
      </c>
      <c r="C233" t="str">
        <f t="shared" si="36"/>
        <v>021</v>
      </c>
      <c r="D233" t="s">
        <v>282</v>
      </c>
      <c r="E233" t="str">
        <f t="shared" si="35"/>
        <v>02</v>
      </c>
      <c r="F233" t="str">
        <f>"018"</f>
        <v>018</v>
      </c>
      <c r="G233" t="str">
        <f>""</f>
        <v/>
      </c>
      <c r="H233" t="s">
        <v>0</v>
      </c>
      <c r="I233" t="s">
        <v>1826</v>
      </c>
      <c r="J233" t="s">
        <v>5013</v>
      </c>
      <c r="K233" t="str">
        <f>"14007"</f>
        <v>14007</v>
      </c>
    </row>
    <row r="234" spans="1:11" customFormat="1" x14ac:dyDescent="0.25">
      <c r="A234" t="str">
        <f t="shared" si="34"/>
        <v>14</v>
      </c>
      <c r="B234" t="s">
        <v>282</v>
      </c>
      <c r="C234" t="str">
        <f t="shared" si="36"/>
        <v>021</v>
      </c>
      <c r="D234" t="s">
        <v>282</v>
      </c>
      <c r="E234" t="str">
        <f t="shared" si="35"/>
        <v>02</v>
      </c>
      <c r="F234" t="str">
        <f>"019"</f>
        <v>019</v>
      </c>
      <c r="G234" t="str">
        <f>""</f>
        <v/>
      </c>
      <c r="H234" t="s">
        <v>1</v>
      </c>
      <c r="I234" t="s">
        <v>1830</v>
      </c>
      <c r="J234" t="s">
        <v>5017</v>
      </c>
      <c r="K234" t="str">
        <f>"14014"</f>
        <v>14014</v>
      </c>
    </row>
    <row r="235" spans="1:11" customFormat="1" x14ac:dyDescent="0.25">
      <c r="A235" t="str">
        <f t="shared" si="34"/>
        <v>14</v>
      </c>
      <c r="B235" t="s">
        <v>282</v>
      </c>
      <c r="C235" t="str">
        <f t="shared" si="36"/>
        <v>021</v>
      </c>
      <c r="D235" t="s">
        <v>282</v>
      </c>
      <c r="E235" t="str">
        <f t="shared" si="35"/>
        <v>02</v>
      </c>
      <c r="F235" t="str">
        <f>"019"</f>
        <v>019</v>
      </c>
      <c r="G235" t="str">
        <f>""</f>
        <v/>
      </c>
      <c r="H235" t="s">
        <v>0</v>
      </c>
      <c r="I235" t="s">
        <v>1830</v>
      </c>
      <c r="J235" t="s">
        <v>5017</v>
      </c>
      <c r="K235" t="str">
        <f>"14014"</f>
        <v>14014</v>
      </c>
    </row>
    <row r="236" spans="1:11" customFormat="1" x14ac:dyDescent="0.25">
      <c r="A236" t="str">
        <f t="shared" si="34"/>
        <v>14</v>
      </c>
      <c r="B236" t="s">
        <v>282</v>
      </c>
      <c r="C236" t="str">
        <f t="shared" si="36"/>
        <v>021</v>
      </c>
      <c r="D236" t="s">
        <v>282</v>
      </c>
      <c r="E236" t="str">
        <f t="shared" si="35"/>
        <v>02</v>
      </c>
      <c r="F236" t="str">
        <f>"020"</f>
        <v>020</v>
      </c>
      <c r="G236" t="str">
        <f>""</f>
        <v/>
      </c>
      <c r="H236" t="s">
        <v>1</v>
      </c>
      <c r="I236" t="s">
        <v>1827</v>
      </c>
      <c r="J236" t="s">
        <v>5014</v>
      </c>
      <c r="K236" t="str">
        <f>"14014"</f>
        <v>14014</v>
      </c>
    </row>
    <row r="237" spans="1:11" customFormat="1" x14ac:dyDescent="0.25">
      <c r="A237" t="str">
        <f t="shared" si="34"/>
        <v>14</v>
      </c>
      <c r="B237" t="s">
        <v>282</v>
      </c>
      <c r="C237" t="str">
        <f t="shared" si="36"/>
        <v>021</v>
      </c>
      <c r="D237" t="s">
        <v>282</v>
      </c>
      <c r="E237" t="str">
        <f t="shared" si="35"/>
        <v>02</v>
      </c>
      <c r="F237" t="str">
        <f>"020"</f>
        <v>020</v>
      </c>
      <c r="G237" t="str">
        <f>""</f>
        <v/>
      </c>
      <c r="H237" t="s">
        <v>0</v>
      </c>
      <c r="I237" t="s">
        <v>1827</v>
      </c>
      <c r="J237" t="s">
        <v>5014</v>
      </c>
      <c r="K237" t="str">
        <f>"14014"</f>
        <v>14014</v>
      </c>
    </row>
    <row r="238" spans="1:11" customFormat="1" x14ac:dyDescent="0.25">
      <c r="A238" t="str">
        <f t="shared" si="34"/>
        <v>14</v>
      </c>
      <c r="B238" t="s">
        <v>282</v>
      </c>
      <c r="C238" t="str">
        <f t="shared" si="36"/>
        <v>021</v>
      </c>
      <c r="D238" t="s">
        <v>282</v>
      </c>
      <c r="E238" t="str">
        <f t="shared" si="35"/>
        <v>02</v>
      </c>
      <c r="F238" t="str">
        <f>"021"</f>
        <v>021</v>
      </c>
      <c r="G238" t="str">
        <f>""</f>
        <v/>
      </c>
      <c r="H238" t="s">
        <v>1</v>
      </c>
      <c r="I238" t="s">
        <v>1831</v>
      </c>
      <c r="J238" t="s">
        <v>5018</v>
      </c>
      <c r="K238" t="str">
        <f>"14610"</f>
        <v>14610</v>
      </c>
    </row>
    <row r="239" spans="1:11" customFormat="1" x14ac:dyDescent="0.25">
      <c r="A239" t="str">
        <f t="shared" si="34"/>
        <v>14</v>
      </c>
      <c r="B239" t="s">
        <v>282</v>
      </c>
      <c r="C239" t="str">
        <f t="shared" si="36"/>
        <v>021</v>
      </c>
      <c r="D239" t="s">
        <v>282</v>
      </c>
      <c r="E239" t="str">
        <f t="shared" si="35"/>
        <v>02</v>
      </c>
      <c r="F239" t="str">
        <f>"021"</f>
        <v>021</v>
      </c>
      <c r="G239" t="str">
        <f>""</f>
        <v/>
      </c>
      <c r="H239" t="s">
        <v>0</v>
      </c>
      <c r="I239" t="s">
        <v>1831</v>
      </c>
      <c r="J239" t="s">
        <v>5018</v>
      </c>
      <c r="K239" t="str">
        <f>"14610"</f>
        <v>14610</v>
      </c>
    </row>
    <row r="240" spans="1:11" customFormat="1" x14ac:dyDescent="0.25">
      <c r="A240" t="str">
        <f t="shared" si="34"/>
        <v>14</v>
      </c>
      <c r="B240" t="s">
        <v>282</v>
      </c>
      <c r="C240" t="str">
        <f t="shared" si="36"/>
        <v>021</v>
      </c>
      <c r="D240" t="s">
        <v>282</v>
      </c>
      <c r="E240" t="str">
        <f t="shared" si="35"/>
        <v>02</v>
      </c>
      <c r="F240" t="str">
        <f>"022"</f>
        <v>022</v>
      </c>
      <c r="G240" t="str">
        <f>""</f>
        <v/>
      </c>
      <c r="H240" t="s">
        <v>3</v>
      </c>
      <c r="I240" t="s">
        <v>1832</v>
      </c>
      <c r="J240" t="s">
        <v>5012</v>
      </c>
      <c r="K240" t="str">
        <f>"14014"</f>
        <v>14014</v>
      </c>
    </row>
    <row r="241" spans="1:11" customFormat="1" x14ac:dyDescent="0.25">
      <c r="A241" t="str">
        <f t="shared" si="34"/>
        <v>14</v>
      </c>
      <c r="B241" t="s">
        <v>282</v>
      </c>
      <c r="C241" t="str">
        <f t="shared" si="36"/>
        <v>021</v>
      </c>
      <c r="D241" t="s">
        <v>282</v>
      </c>
      <c r="E241" t="str">
        <f t="shared" si="35"/>
        <v>02</v>
      </c>
      <c r="F241" t="str">
        <f>"023"</f>
        <v>023</v>
      </c>
      <c r="G241" t="str">
        <f>""</f>
        <v/>
      </c>
      <c r="H241" t="s">
        <v>1</v>
      </c>
      <c r="I241" t="s">
        <v>1833</v>
      </c>
      <c r="J241" t="s">
        <v>5019</v>
      </c>
      <c r="K241" t="str">
        <f>"14014"</f>
        <v>14014</v>
      </c>
    </row>
    <row r="242" spans="1:11" customFormat="1" x14ac:dyDescent="0.25">
      <c r="A242" t="str">
        <f t="shared" si="34"/>
        <v>14</v>
      </c>
      <c r="B242" t="s">
        <v>282</v>
      </c>
      <c r="C242" t="str">
        <f t="shared" si="36"/>
        <v>021</v>
      </c>
      <c r="D242" t="s">
        <v>282</v>
      </c>
      <c r="E242" t="str">
        <f t="shared" si="35"/>
        <v>02</v>
      </c>
      <c r="F242" t="str">
        <f>"023"</f>
        <v>023</v>
      </c>
      <c r="G242" t="str">
        <f>""</f>
        <v/>
      </c>
      <c r="H242" t="s">
        <v>0</v>
      </c>
      <c r="I242" t="s">
        <v>1833</v>
      </c>
      <c r="J242" t="s">
        <v>5019</v>
      </c>
      <c r="K242" t="str">
        <f>"14014"</f>
        <v>14014</v>
      </c>
    </row>
    <row r="243" spans="1:11" customFormat="1" x14ac:dyDescent="0.25">
      <c r="A243" t="str">
        <f t="shared" si="34"/>
        <v>14</v>
      </c>
      <c r="B243" t="s">
        <v>282</v>
      </c>
      <c r="C243" t="str">
        <f t="shared" si="36"/>
        <v>021</v>
      </c>
      <c r="D243" t="s">
        <v>282</v>
      </c>
      <c r="E243" t="str">
        <f t="shared" si="35"/>
        <v>02</v>
      </c>
      <c r="F243" t="str">
        <f>"024"</f>
        <v>024</v>
      </c>
      <c r="G243" t="str">
        <f>""</f>
        <v/>
      </c>
      <c r="H243" t="s">
        <v>3</v>
      </c>
      <c r="I243" t="s">
        <v>1834</v>
      </c>
      <c r="J243" t="s">
        <v>5020</v>
      </c>
      <c r="K243" t="str">
        <f>"14010"</f>
        <v>14010</v>
      </c>
    </row>
    <row r="244" spans="1:11" customFormat="1" x14ac:dyDescent="0.25">
      <c r="A244" t="str">
        <f t="shared" si="34"/>
        <v>14</v>
      </c>
      <c r="B244" t="s">
        <v>282</v>
      </c>
      <c r="C244" t="str">
        <f t="shared" si="36"/>
        <v>021</v>
      </c>
      <c r="D244" t="s">
        <v>282</v>
      </c>
      <c r="E244" t="str">
        <f t="shared" si="35"/>
        <v>02</v>
      </c>
      <c r="F244" t="str">
        <f>"025"</f>
        <v>025</v>
      </c>
      <c r="G244" t="str">
        <f>""</f>
        <v/>
      </c>
      <c r="H244" t="s">
        <v>1</v>
      </c>
      <c r="I244" t="s">
        <v>1834</v>
      </c>
      <c r="J244" t="s">
        <v>5020</v>
      </c>
      <c r="K244" t="str">
        <f>"14010"</f>
        <v>14010</v>
      </c>
    </row>
    <row r="245" spans="1:11" customFormat="1" x14ac:dyDescent="0.25">
      <c r="A245" t="str">
        <f t="shared" si="34"/>
        <v>14</v>
      </c>
      <c r="B245" t="s">
        <v>282</v>
      </c>
      <c r="C245" t="str">
        <f t="shared" si="36"/>
        <v>021</v>
      </c>
      <c r="D245" t="s">
        <v>282</v>
      </c>
      <c r="E245" t="str">
        <f t="shared" si="35"/>
        <v>02</v>
      </c>
      <c r="F245" t="str">
        <f>"025"</f>
        <v>025</v>
      </c>
      <c r="G245" t="str">
        <f>""</f>
        <v/>
      </c>
      <c r="H245" t="s">
        <v>0</v>
      </c>
      <c r="I245" t="s">
        <v>1834</v>
      </c>
      <c r="J245" t="s">
        <v>5020</v>
      </c>
      <c r="K245" t="str">
        <f>"14010"</f>
        <v>14010</v>
      </c>
    </row>
    <row r="246" spans="1:11" customFormat="1" x14ac:dyDescent="0.25">
      <c r="A246" t="str">
        <f t="shared" si="34"/>
        <v>14</v>
      </c>
      <c r="B246" t="s">
        <v>282</v>
      </c>
      <c r="C246" t="str">
        <f t="shared" si="36"/>
        <v>021</v>
      </c>
      <c r="D246" t="s">
        <v>282</v>
      </c>
      <c r="E246" t="str">
        <f t="shared" si="35"/>
        <v>02</v>
      </c>
      <c r="F246" t="str">
        <f>"026"</f>
        <v>026</v>
      </c>
      <c r="G246" t="str">
        <f>""</f>
        <v/>
      </c>
      <c r="H246" t="s">
        <v>1</v>
      </c>
      <c r="I246" t="s">
        <v>1835</v>
      </c>
      <c r="J246" t="s">
        <v>5021</v>
      </c>
      <c r="K246" t="str">
        <f>"14014"</f>
        <v>14014</v>
      </c>
    </row>
    <row r="247" spans="1:11" customFormat="1" x14ac:dyDescent="0.25">
      <c r="A247" t="str">
        <f t="shared" si="34"/>
        <v>14</v>
      </c>
      <c r="B247" t="s">
        <v>282</v>
      </c>
      <c r="C247" t="str">
        <f t="shared" si="36"/>
        <v>021</v>
      </c>
      <c r="D247" t="s">
        <v>282</v>
      </c>
      <c r="E247" t="str">
        <f t="shared" si="35"/>
        <v>02</v>
      </c>
      <c r="F247" t="str">
        <f>"026"</f>
        <v>026</v>
      </c>
      <c r="G247" t="str">
        <f>""</f>
        <v/>
      </c>
      <c r="H247" t="s">
        <v>0</v>
      </c>
      <c r="I247" t="s">
        <v>1835</v>
      </c>
      <c r="J247" t="s">
        <v>5021</v>
      </c>
      <c r="K247" t="str">
        <f>"14014"</f>
        <v>14014</v>
      </c>
    </row>
    <row r="248" spans="1:11" customFormat="1" x14ac:dyDescent="0.25">
      <c r="A248" t="str">
        <f t="shared" si="34"/>
        <v>14</v>
      </c>
      <c r="B248" t="s">
        <v>282</v>
      </c>
      <c r="C248" t="str">
        <f t="shared" si="36"/>
        <v>021</v>
      </c>
      <c r="D248" t="s">
        <v>282</v>
      </c>
      <c r="E248" t="str">
        <f t="shared" si="35"/>
        <v>02</v>
      </c>
      <c r="F248" t="str">
        <f>"027"</f>
        <v>027</v>
      </c>
      <c r="G248" t="str">
        <f>""</f>
        <v/>
      </c>
      <c r="H248" t="s">
        <v>3</v>
      </c>
      <c r="I248" t="s">
        <v>1835</v>
      </c>
      <c r="J248" t="s">
        <v>5021</v>
      </c>
      <c r="K248" t="str">
        <f>"14014"</f>
        <v>14014</v>
      </c>
    </row>
    <row r="249" spans="1:11" customFormat="1" x14ac:dyDescent="0.25">
      <c r="A249" t="str">
        <f t="shared" si="34"/>
        <v>14</v>
      </c>
      <c r="B249" t="s">
        <v>282</v>
      </c>
      <c r="C249" t="str">
        <f t="shared" si="36"/>
        <v>021</v>
      </c>
      <c r="D249" t="s">
        <v>282</v>
      </c>
      <c r="E249" t="str">
        <f t="shared" si="35"/>
        <v>02</v>
      </c>
      <c r="F249" t="str">
        <f>"028"</f>
        <v>028</v>
      </c>
      <c r="G249" t="str">
        <f>""</f>
        <v/>
      </c>
      <c r="H249" t="s">
        <v>1</v>
      </c>
      <c r="I249" t="s">
        <v>1835</v>
      </c>
      <c r="J249" t="s">
        <v>5021</v>
      </c>
      <c r="K249" t="str">
        <f>"14014"</f>
        <v>14014</v>
      </c>
    </row>
    <row r="250" spans="1:11" customFormat="1" x14ac:dyDescent="0.25">
      <c r="A250" t="str">
        <f t="shared" si="34"/>
        <v>14</v>
      </c>
      <c r="B250" t="s">
        <v>282</v>
      </c>
      <c r="C250" t="str">
        <f t="shared" si="36"/>
        <v>021</v>
      </c>
      <c r="D250" t="s">
        <v>282</v>
      </c>
      <c r="E250" t="str">
        <f t="shared" si="35"/>
        <v>02</v>
      </c>
      <c r="F250" t="str">
        <f>"028"</f>
        <v>028</v>
      </c>
      <c r="G250" t="str">
        <f>""</f>
        <v/>
      </c>
      <c r="H250" t="s">
        <v>0</v>
      </c>
      <c r="I250" t="s">
        <v>1835</v>
      </c>
      <c r="J250" t="s">
        <v>5021</v>
      </c>
      <c r="K250" t="str">
        <f>"14014"</f>
        <v>14014</v>
      </c>
    </row>
    <row r="251" spans="1:11" customFormat="1" x14ac:dyDescent="0.25">
      <c r="A251" t="str">
        <f t="shared" si="34"/>
        <v>14</v>
      </c>
      <c r="B251" t="s">
        <v>282</v>
      </c>
      <c r="C251" t="str">
        <f t="shared" si="36"/>
        <v>021</v>
      </c>
      <c r="D251" t="s">
        <v>282</v>
      </c>
      <c r="E251" t="str">
        <f t="shared" si="35"/>
        <v>02</v>
      </c>
      <c r="F251" t="str">
        <f>"029"</f>
        <v>029</v>
      </c>
      <c r="G251" t="str">
        <f>""</f>
        <v/>
      </c>
      <c r="H251" t="s">
        <v>3</v>
      </c>
      <c r="I251" t="s">
        <v>1829</v>
      </c>
      <c r="J251" t="s">
        <v>5016</v>
      </c>
      <c r="K251" t="str">
        <f>"14007"</f>
        <v>14007</v>
      </c>
    </row>
    <row r="252" spans="1:11" customFormat="1" x14ac:dyDescent="0.25">
      <c r="A252" t="str">
        <f t="shared" si="34"/>
        <v>14</v>
      </c>
      <c r="B252" t="s">
        <v>282</v>
      </c>
      <c r="C252" t="str">
        <f t="shared" si="36"/>
        <v>021</v>
      </c>
      <c r="D252" t="s">
        <v>282</v>
      </c>
      <c r="E252" t="str">
        <f t="shared" si="35"/>
        <v>02</v>
      </c>
      <c r="F252" t="str">
        <f>"030"</f>
        <v>030</v>
      </c>
      <c r="G252" t="str">
        <f>""</f>
        <v/>
      </c>
      <c r="H252" t="s">
        <v>1</v>
      </c>
      <c r="I252" t="s">
        <v>1832</v>
      </c>
      <c r="J252" t="s">
        <v>5012</v>
      </c>
      <c r="K252" t="str">
        <f>"14014"</f>
        <v>14014</v>
      </c>
    </row>
    <row r="253" spans="1:11" customFormat="1" x14ac:dyDescent="0.25">
      <c r="A253" t="str">
        <f t="shared" si="34"/>
        <v>14</v>
      </c>
      <c r="B253" t="s">
        <v>282</v>
      </c>
      <c r="C253" t="str">
        <f t="shared" si="36"/>
        <v>021</v>
      </c>
      <c r="D253" t="s">
        <v>282</v>
      </c>
      <c r="E253" t="str">
        <f t="shared" si="35"/>
        <v>02</v>
      </c>
      <c r="F253" t="str">
        <f>"030"</f>
        <v>030</v>
      </c>
      <c r="G253" t="str">
        <f>""</f>
        <v/>
      </c>
      <c r="H253" t="s">
        <v>0</v>
      </c>
      <c r="I253" t="s">
        <v>1832</v>
      </c>
      <c r="J253" t="s">
        <v>5012</v>
      </c>
      <c r="K253" t="str">
        <f>"14014"</f>
        <v>14014</v>
      </c>
    </row>
    <row r="254" spans="1:11" customFormat="1" x14ac:dyDescent="0.25">
      <c r="A254" t="str">
        <f t="shared" si="34"/>
        <v>14</v>
      </c>
      <c r="B254" t="s">
        <v>282</v>
      </c>
      <c r="C254" t="str">
        <f t="shared" si="36"/>
        <v>021</v>
      </c>
      <c r="D254" t="s">
        <v>282</v>
      </c>
      <c r="E254" t="str">
        <f t="shared" si="35"/>
        <v>02</v>
      </c>
      <c r="F254" t="str">
        <f>"031"</f>
        <v>031</v>
      </c>
      <c r="G254" t="str">
        <f>""</f>
        <v/>
      </c>
      <c r="H254" t="s">
        <v>3</v>
      </c>
      <c r="I254" t="s">
        <v>1826</v>
      </c>
      <c r="J254" t="s">
        <v>5013</v>
      </c>
      <c r="K254" t="str">
        <f>"14007"</f>
        <v>14007</v>
      </c>
    </row>
    <row r="255" spans="1:11" customFormat="1" x14ac:dyDescent="0.25">
      <c r="A255" t="str">
        <f t="shared" si="34"/>
        <v>14</v>
      </c>
      <c r="B255" t="s">
        <v>282</v>
      </c>
      <c r="C255" t="str">
        <f t="shared" si="36"/>
        <v>021</v>
      </c>
      <c r="D255" t="s">
        <v>282</v>
      </c>
      <c r="E255" t="str">
        <f t="shared" si="35"/>
        <v>02</v>
      </c>
      <c r="F255" t="str">
        <f>"032"</f>
        <v>032</v>
      </c>
      <c r="G255" t="str">
        <f>""</f>
        <v/>
      </c>
      <c r="H255" t="s">
        <v>3</v>
      </c>
      <c r="I255" t="s">
        <v>1830</v>
      </c>
      <c r="J255" t="s">
        <v>5017</v>
      </c>
      <c r="K255" t="str">
        <f>"14014"</f>
        <v>14014</v>
      </c>
    </row>
    <row r="256" spans="1:11" customFormat="1" x14ac:dyDescent="0.25">
      <c r="A256" t="str">
        <f t="shared" si="34"/>
        <v>14</v>
      </c>
      <c r="B256" t="s">
        <v>282</v>
      </c>
      <c r="C256" t="str">
        <f t="shared" si="36"/>
        <v>021</v>
      </c>
      <c r="D256" t="s">
        <v>282</v>
      </c>
      <c r="E256" t="str">
        <f t="shared" si="35"/>
        <v>02</v>
      </c>
      <c r="F256" t="str">
        <f>"033"</f>
        <v>033</v>
      </c>
      <c r="G256" t="str">
        <f>""</f>
        <v/>
      </c>
      <c r="H256" t="s">
        <v>1</v>
      </c>
      <c r="I256" t="s">
        <v>1836</v>
      </c>
      <c r="J256" t="s">
        <v>5014</v>
      </c>
      <c r="K256" t="str">
        <f>"14014"</f>
        <v>14014</v>
      </c>
    </row>
    <row r="257" spans="1:11" customFormat="1" x14ac:dyDescent="0.25">
      <c r="A257" t="str">
        <f t="shared" si="34"/>
        <v>14</v>
      </c>
      <c r="B257" t="s">
        <v>282</v>
      </c>
      <c r="C257" t="str">
        <f t="shared" si="36"/>
        <v>021</v>
      </c>
      <c r="D257" t="s">
        <v>282</v>
      </c>
      <c r="E257" t="str">
        <f t="shared" si="35"/>
        <v>02</v>
      </c>
      <c r="F257" t="str">
        <f>"033"</f>
        <v>033</v>
      </c>
      <c r="G257" t="str">
        <f>""</f>
        <v/>
      </c>
      <c r="H257" t="s">
        <v>0</v>
      </c>
      <c r="I257" t="s">
        <v>1836</v>
      </c>
      <c r="J257" t="s">
        <v>5014</v>
      </c>
      <c r="K257" t="str">
        <f>"14014"</f>
        <v>14014</v>
      </c>
    </row>
    <row r="258" spans="1:11" customFormat="1" x14ac:dyDescent="0.25">
      <c r="A258" t="str">
        <f t="shared" si="34"/>
        <v>14</v>
      </c>
      <c r="B258" t="s">
        <v>282</v>
      </c>
      <c r="C258" t="str">
        <f t="shared" si="36"/>
        <v>021</v>
      </c>
      <c r="D258" t="s">
        <v>282</v>
      </c>
      <c r="E258" t="str">
        <f t="shared" si="35"/>
        <v>02</v>
      </c>
      <c r="F258" t="str">
        <f>"034"</f>
        <v>034</v>
      </c>
      <c r="G258" t="str">
        <f>""</f>
        <v/>
      </c>
      <c r="H258" t="s">
        <v>3</v>
      </c>
      <c r="I258" t="s">
        <v>1823</v>
      </c>
      <c r="J258" t="s">
        <v>5010</v>
      </c>
      <c r="K258" t="str">
        <f>"14007"</f>
        <v>14007</v>
      </c>
    </row>
    <row r="259" spans="1:11" customFormat="1" x14ac:dyDescent="0.25">
      <c r="A259" t="str">
        <f t="shared" ref="A259:A322" si="37">"14"</f>
        <v>14</v>
      </c>
      <c r="B259" t="s">
        <v>282</v>
      </c>
      <c r="C259" t="str">
        <f t="shared" si="36"/>
        <v>021</v>
      </c>
      <c r="D259" t="s">
        <v>282</v>
      </c>
      <c r="E259" t="str">
        <f t="shared" si="35"/>
        <v>02</v>
      </c>
      <c r="F259" t="str">
        <f>"035"</f>
        <v>035</v>
      </c>
      <c r="G259" t="str">
        <f>""</f>
        <v/>
      </c>
      <c r="H259" t="s">
        <v>3</v>
      </c>
      <c r="I259" t="s">
        <v>1834</v>
      </c>
      <c r="J259" t="s">
        <v>5020</v>
      </c>
      <c r="K259" t="str">
        <f>"14010"</f>
        <v>14010</v>
      </c>
    </row>
    <row r="260" spans="1:11" customFormat="1" x14ac:dyDescent="0.25">
      <c r="A260" t="str">
        <f t="shared" si="37"/>
        <v>14</v>
      </c>
      <c r="B260" t="s">
        <v>282</v>
      </c>
      <c r="C260" t="str">
        <f t="shared" si="36"/>
        <v>021</v>
      </c>
      <c r="D260" t="s">
        <v>282</v>
      </c>
      <c r="E260" t="str">
        <f t="shared" si="35"/>
        <v>02</v>
      </c>
      <c r="F260" t="str">
        <f>"036"</f>
        <v>036</v>
      </c>
      <c r="G260" t="str">
        <f>""</f>
        <v/>
      </c>
      <c r="H260" t="s">
        <v>1</v>
      </c>
      <c r="I260" t="s">
        <v>1829</v>
      </c>
      <c r="J260" t="s">
        <v>5016</v>
      </c>
      <c r="K260" t="str">
        <f>"14007"</f>
        <v>14007</v>
      </c>
    </row>
    <row r="261" spans="1:11" customFormat="1" x14ac:dyDescent="0.25">
      <c r="A261" t="str">
        <f t="shared" si="37"/>
        <v>14</v>
      </c>
      <c r="B261" t="s">
        <v>282</v>
      </c>
      <c r="C261" t="str">
        <f t="shared" si="36"/>
        <v>021</v>
      </c>
      <c r="D261" t="s">
        <v>282</v>
      </c>
      <c r="E261" t="str">
        <f t="shared" si="35"/>
        <v>02</v>
      </c>
      <c r="F261" t="str">
        <f>"036"</f>
        <v>036</v>
      </c>
      <c r="G261" t="str">
        <f>""</f>
        <v/>
      </c>
      <c r="H261" t="s">
        <v>0</v>
      </c>
      <c r="I261" t="s">
        <v>1829</v>
      </c>
      <c r="J261" t="s">
        <v>5016</v>
      </c>
      <c r="K261" t="str">
        <f>"14007"</f>
        <v>14007</v>
      </c>
    </row>
    <row r="262" spans="1:11" customFormat="1" x14ac:dyDescent="0.25">
      <c r="A262" t="str">
        <f t="shared" si="37"/>
        <v>14</v>
      </c>
      <c r="B262" t="s">
        <v>282</v>
      </c>
      <c r="C262" t="str">
        <f t="shared" si="36"/>
        <v>021</v>
      </c>
      <c r="D262" t="s">
        <v>282</v>
      </c>
      <c r="E262" t="str">
        <f t="shared" si="35"/>
        <v>02</v>
      </c>
      <c r="F262" t="str">
        <f>"037"</f>
        <v>037</v>
      </c>
      <c r="G262" t="str">
        <f>""</f>
        <v/>
      </c>
      <c r="H262" t="s">
        <v>3</v>
      </c>
      <c r="I262" t="s">
        <v>1830</v>
      </c>
      <c r="J262" t="s">
        <v>5017</v>
      </c>
      <c r="K262" t="str">
        <f>"14014"</f>
        <v>14014</v>
      </c>
    </row>
    <row r="263" spans="1:11" customFormat="1" x14ac:dyDescent="0.25">
      <c r="A263" t="str">
        <f t="shared" si="37"/>
        <v>14</v>
      </c>
      <c r="B263" t="s">
        <v>282</v>
      </c>
      <c r="C263" t="str">
        <f t="shared" si="36"/>
        <v>021</v>
      </c>
      <c r="D263" t="s">
        <v>282</v>
      </c>
      <c r="E263" t="str">
        <f t="shared" si="35"/>
        <v>02</v>
      </c>
      <c r="F263" t="str">
        <f>"038"</f>
        <v>038</v>
      </c>
      <c r="G263" t="str">
        <f>""</f>
        <v/>
      </c>
      <c r="H263" t="s">
        <v>3</v>
      </c>
      <c r="I263" t="s">
        <v>1825</v>
      </c>
      <c r="J263" t="s">
        <v>5012</v>
      </c>
      <c r="K263" t="str">
        <f>"14014"</f>
        <v>14014</v>
      </c>
    </row>
    <row r="264" spans="1:11" customFormat="1" x14ac:dyDescent="0.25">
      <c r="A264" t="str">
        <f t="shared" si="37"/>
        <v>14</v>
      </c>
      <c r="B264" t="s">
        <v>282</v>
      </c>
      <c r="C264" t="str">
        <f t="shared" si="36"/>
        <v>021</v>
      </c>
      <c r="D264" t="s">
        <v>282</v>
      </c>
      <c r="E264" t="str">
        <f t="shared" si="35"/>
        <v>02</v>
      </c>
      <c r="F264" t="str">
        <f>"039"</f>
        <v>039</v>
      </c>
      <c r="G264" t="str">
        <f>""</f>
        <v/>
      </c>
      <c r="H264" t="s">
        <v>3</v>
      </c>
      <c r="I264" t="s">
        <v>1826</v>
      </c>
      <c r="J264" t="s">
        <v>5013</v>
      </c>
      <c r="K264" t="str">
        <f>"14007"</f>
        <v>14007</v>
      </c>
    </row>
    <row r="265" spans="1:11" customFormat="1" x14ac:dyDescent="0.25">
      <c r="A265" t="str">
        <f t="shared" si="37"/>
        <v>14</v>
      </c>
      <c r="B265" t="s">
        <v>282</v>
      </c>
      <c r="C265" t="str">
        <f t="shared" si="36"/>
        <v>021</v>
      </c>
      <c r="D265" t="s">
        <v>282</v>
      </c>
      <c r="E265" t="str">
        <f t="shared" si="35"/>
        <v>02</v>
      </c>
      <c r="F265" t="str">
        <f>"040"</f>
        <v>040</v>
      </c>
      <c r="G265" t="str">
        <f>""</f>
        <v/>
      </c>
      <c r="H265" t="s">
        <v>1</v>
      </c>
      <c r="I265" t="s">
        <v>1836</v>
      </c>
      <c r="J265" t="s">
        <v>5014</v>
      </c>
      <c r="K265" t="str">
        <f>"14014"</f>
        <v>14014</v>
      </c>
    </row>
    <row r="266" spans="1:11" customFormat="1" x14ac:dyDescent="0.25">
      <c r="A266" t="str">
        <f t="shared" si="37"/>
        <v>14</v>
      </c>
      <c r="B266" t="s">
        <v>282</v>
      </c>
      <c r="C266" t="str">
        <f t="shared" si="36"/>
        <v>021</v>
      </c>
      <c r="D266" t="s">
        <v>282</v>
      </c>
      <c r="E266" t="str">
        <f t="shared" si="35"/>
        <v>02</v>
      </c>
      <c r="F266" t="str">
        <f>"040"</f>
        <v>040</v>
      </c>
      <c r="G266" t="str">
        <f>""</f>
        <v/>
      </c>
      <c r="H266" t="s">
        <v>0</v>
      </c>
      <c r="I266" t="s">
        <v>1836</v>
      </c>
      <c r="J266" t="s">
        <v>5014</v>
      </c>
      <c r="K266" t="str">
        <f>"14014"</f>
        <v>14014</v>
      </c>
    </row>
    <row r="267" spans="1:11" customFormat="1" x14ac:dyDescent="0.25">
      <c r="A267" t="str">
        <f t="shared" si="37"/>
        <v>14</v>
      </c>
      <c r="B267" t="s">
        <v>282</v>
      </c>
      <c r="C267" t="str">
        <f t="shared" si="36"/>
        <v>021</v>
      </c>
      <c r="D267" t="s">
        <v>282</v>
      </c>
      <c r="E267" t="str">
        <f t="shared" si="35"/>
        <v>02</v>
      </c>
      <c r="F267" t="str">
        <f>"041"</f>
        <v>041</v>
      </c>
      <c r="G267" t="str">
        <f>""</f>
        <v/>
      </c>
      <c r="H267" t="s">
        <v>1</v>
      </c>
      <c r="I267" t="s">
        <v>1830</v>
      </c>
      <c r="J267" t="s">
        <v>5017</v>
      </c>
      <c r="K267" t="str">
        <f>"14014"</f>
        <v>14014</v>
      </c>
    </row>
    <row r="268" spans="1:11" customFormat="1" x14ac:dyDescent="0.25">
      <c r="A268" t="str">
        <f t="shared" si="37"/>
        <v>14</v>
      </c>
      <c r="B268" t="s">
        <v>282</v>
      </c>
      <c r="C268" t="str">
        <f t="shared" si="36"/>
        <v>021</v>
      </c>
      <c r="D268" t="s">
        <v>282</v>
      </c>
      <c r="E268" t="str">
        <f t="shared" si="35"/>
        <v>02</v>
      </c>
      <c r="F268" t="str">
        <f>"041"</f>
        <v>041</v>
      </c>
      <c r="G268" t="str">
        <f>""</f>
        <v/>
      </c>
      <c r="H268" t="s">
        <v>0</v>
      </c>
      <c r="I268" t="s">
        <v>1830</v>
      </c>
      <c r="J268" t="s">
        <v>5017</v>
      </c>
      <c r="K268" t="str">
        <f>"14014"</f>
        <v>14014</v>
      </c>
    </row>
    <row r="269" spans="1:11" customFormat="1" x14ac:dyDescent="0.25">
      <c r="A269" t="str">
        <f t="shared" si="37"/>
        <v>14</v>
      </c>
      <c r="B269" t="s">
        <v>282</v>
      </c>
      <c r="C269" t="str">
        <f t="shared" si="36"/>
        <v>021</v>
      </c>
      <c r="D269" t="s">
        <v>282</v>
      </c>
      <c r="E269" t="str">
        <f t="shared" si="35"/>
        <v>02</v>
      </c>
      <c r="F269" t="str">
        <f>"042"</f>
        <v>042</v>
      </c>
      <c r="G269" t="str">
        <f>""</f>
        <v/>
      </c>
      <c r="H269" t="s">
        <v>3</v>
      </c>
      <c r="I269" t="s">
        <v>1836</v>
      </c>
      <c r="J269" t="s">
        <v>5014</v>
      </c>
      <c r="K269" t="str">
        <f>"14014"</f>
        <v>14014</v>
      </c>
    </row>
    <row r="270" spans="1:11" customFormat="1" x14ac:dyDescent="0.25">
      <c r="A270" t="str">
        <f t="shared" si="37"/>
        <v>14</v>
      </c>
      <c r="B270" t="s">
        <v>282</v>
      </c>
      <c r="C270" t="str">
        <f t="shared" si="36"/>
        <v>021</v>
      </c>
      <c r="D270" t="s">
        <v>282</v>
      </c>
      <c r="E270" t="str">
        <f t="shared" si="35"/>
        <v>02</v>
      </c>
      <c r="F270" t="str">
        <f>"043"</f>
        <v>043</v>
      </c>
      <c r="G270" t="str">
        <f>""</f>
        <v/>
      </c>
      <c r="H270" t="s">
        <v>1</v>
      </c>
      <c r="I270" t="s">
        <v>1837</v>
      </c>
      <c r="J270" t="s">
        <v>5022</v>
      </c>
      <c r="K270" t="str">
        <f>"14029"</f>
        <v>14029</v>
      </c>
    </row>
    <row r="271" spans="1:11" customFormat="1" x14ac:dyDescent="0.25">
      <c r="A271" t="str">
        <f t="shared" si="37"/>
        <v>14</v>
      </c>
      <c r="B271" t="s">
        <v>282</v>
      </c>
      <c r="C271" t="str">
        <f t="shared" si="36"/>
        <v>021</v>
      </c>
      <c r="D271" t="s">
        <v>282</v>
      </c>
      <c r="E271" t="str">
        <f t="shared" ref="E271:E274" si="38">"02"</f>
        <v>02</v>
      </c>
      <c r="F271" t="str">
        <f>"043"</f>
        <v>043</v>
      </c>
      <c r="G271" t="str">
        <f>""</f>
        <v/>
      </c>
      <c r="H271" t="s">
        <v>0</v>
      </c>
      <c r="I271" t="s">
        <v>1837</v>
      </c>
      <c r="J271" t="s">
        <v>5022</v>
      </c>
      <c r="K271" t="str">
        <f>"14029"</f>
        <v>14029</v>
      </c>
    </row>
    <row r="272" spans="1:11" customFormat="1" x14ac:dyDescent="0.25">
      <c r="A272" t="str">
        <f t="shared" si="37"/>
        <v>14</v>
      </c>
      <c r="B272" t="s">
        <v>282</v>
      </c>
      <c r="C272" t="str">
        <f t="shared" si="36"/>
        <v>021</v>
      </c>
      <c r="D272" t="s">
        <v>282</v>
      </c>
      <c r="E272" t="str">
        <f t="shared" si="38"/>
        <v>02</v>
      </c>
      <c r="F272" t="str">
        <f>"044"</f>
        <v>044</v>
      </c>
      <c r="G272" t="str">
        <f>"01"</f>
        <v>01</v>
      </c>
      <c r="H272" t="s">
        <v>1</v>
      </c>
      <c r="I272" t="s">
        <v>1836</v>
      </c>
      <c r="J272" t="s">
        <v>5014</v>
      </c>
      <c r="K272" t="str">
        <f>"14014"</f>
        <v>14014</v>
      </c>
    </row>
    <row r="273" spans="1:11" customFormat="1" x14ac:dyDescent="0.25">
      <c r="A273" t="str">
        <f t="shared" si="37"/>
        <v>14</v>
      </c>
      <c r="B273" t="s">
        <v>282</v>
      </c>
      <c r="C273" t="str">
        <f t="shared" si="36"/>
        <v>021</v>
      </c>
      <c r="D273" t="s">
        <v>282</v>
      </c>
      <c r="E273" t="str">
        <f t="shared" si="38"/>
        <v>02</v>
      </c>
      <c r="F273" t="str">
        <f>"044"</f>
        <v>044</v>
      </c>
      <c r="G273" t="str">
        <f>"02"</f>
        <v>02</v>
      </c>
      <c r="H273" t="s">
        <v>0</v>
      </c>
      <c r="I273" t="s">
        <v>1838</v>
      </c>
      <c r="J273" t="s">
        <v>5023</v>
      </c>
      <c r="K273" t="str">
        <f>"14014"</f>
        <v>14014</v>
      </c>
    </row>
    <row r="274" spans="1:11" customFormat="1" x14ac:dyDescent="0.25">
      <c r="A274" t="str">
        <f t="shared" si="37"/>
        <v>14</v>
      </c>
      <c r="B274" t="s">
        <v>282</v>
      </c>
      <c r="C274" t="str">
        <f t="shared" si="36"/>
        <v>021</v>
      </c>
      <c r="D274" t="s">
        <v>282</v>
      </c>
      <c r="E274" t="str">
        <f t="shared" si="38"/>
        <v>02</v>
      </c>
      <c r="F274" t="str">
        <f>"045"</f>
        <v>045</v>
      </c>
      <c r="G274" t="str">
        <f>""</f>
        <v/>
      </c>
      <c r="H274" t="s">
        <v>3</v>
      </c>
      <c r="I274" t="s">
        <v>1837</v>
      </c>
      <c r="J274" t="s">
        <v>5022</v>
      </c>
      <c r="K274" t="str">
        <f>"14029"</f>
        <v>14029</v>
      </c>
    </row>
    <row r="275" spans="1:11" customFormat="1" x14ac:dyDescent="0.25">
      <c r="A275" t="str">
        <f t="shared" si="37"/>
        <v>14</v>
      </c>
      <c r="B275" t="s">
        <v>282</v>
      </c>
      <c r="C275" t="str">
        <f t="shared" si="36"/>
        <v>021</v>
      </c>
      <c r="D275" t="s">
        <v>282</v>
      </c>
      <c r="E275" t="str">
        <f>"03"</f>
        <v>03</v>
      </c>
      <c r="F275" t="str">
        <f>"001"</f>
        <v>001</v>
      </c>
      <c r="G275" t="str">
        <f>""</f>
        <v/>
      </c>
      <c r="H275" t="s">
        <v>1</v>
      </c>
      <c r="I275" t="s">
        <v>1822</v>
      </c>
      <c r="J275" t="s">
        <v>5009</v>
      </c>
      <c r="K275" t="str">
        <f>"14001"</f>
        <v>14001</v>
      </c>
    </row>
    <row r="276" spans="1:11" customFormat="1" x14ac:dyDescent="0.25">
      <c r="A276" t="str">
        <f t="shared" si="37"/>
        <v>14</v>
      </c>
      <c r="B276" t="s">
        <v>282</v>
      </c>
      <c r="C276" t="str">
        <f t="shared" si="36"/>
        <v>021</v>
      </c>
      <c r="D276" t="s">
        <v>282</v>
      </c>
      <c r="E276" t="str">
        <f>"03"</f>
        <v>03</v>
      </c>
      <c r="F276" t="str">
        <f>"001"</f>
        <v>001</v>
      </c>
      <c r="G276" t="str">
        <f>""</f>
        <v/>
      </c>
      <c r="H276" t="s">
        <v>0</v>
      </c>
      <c r="I276" t="s">
        <v>1822</v>
      </c>
      <c r="J276" t="s">
        <v>5009</v>
      </c>
      <c r="K276" t="str">
        <f>"14001"</f>
        <v>14001</v>
      </c>
    </row>
    <row r="277" spans="1:11" customFormat="1" x14ac:dyDescent="0.25">
      <c r="A277" t="str">
        <f t="shared" si="37"/>
        <v>14</v>
      </c>
      <c r="B277" t="s">
        <v>282</v>
      </c>
      <c r="C277" t="str">
        <f t="shared" si="36"/>
        <v>021</v>
      </c>
      <c r="D277" t="s">
        <v>282</v>
      </c>
      <c r="E277" t="str">
        <f>"03"</f>
        <v>03</v>
      </c>
      <c r="F277" t="str">
        <f>"002"</f>
        <v>002</v>
      </c>
      <c r="G277" t="str">
        <f>""</f>
        <v/>
      </c>
      <c r="H277" t="s">
        <v>1</v>
      </c>
      <c r="I277" t="s">
        <v>1822</v>
      </c>
      <c r="J277" t="s">
        <v>5009</v>
      </c>
      <c r="K277" t="str">
        <f>"14001"</f>
        <v>14001</v>
      </c>
    </row>
    <row r="278" spans="1:11" customFormat="1" x14ac:dyDescent="0.25">
      <c r="A278" t="str">
        <f t="shared" si="37"/>
        <v>14</v>
      </c>
      <c r="B278" t="s">
        <v>282</v>
      </c>
      <c r="C278" t="str">
        <f t="shared" si="36"/>
        <v>021</v>
      </c>
      <c r="D278" t="s">
        <v>282</v>
      </c>
      <c r="E278" t="str">
        <f>"03"</f>
        <v>03</v>
      </c>
      <c r="F278" t="str">
        <f>"002"</f>
        <v>002</v>
      </c>
      <c r="G278" t="str">
        <f>""</f>
        <v/>
      </c>
      <c r="H278" t="s">
        <v>0</v>
      </c>
      <c r="I278" t="s">
        <v>1822</v>
      </c>
      <c r="J278" t="s">
        <v>5009</v>
      </c>
      <c r="K278" t="str">
        <f>"14001"</f>
        <v>14001</v>
      </c>
    </row>
    <row r="279" spans="1:11" customFormat="1" x14ac:dyDescent="0.25">
      <c r="A279" t="str">
        <f t="shared" si="37"/>
        <v>14</v>
      </c>
      <c r="B279" t="s">
        <v>282</v>
      </c>
      <c r="C279" t="str">
        <f t="shared" si="36"/>
        <v>021</v>
      </c>
      <c r="D279" t="s">
        <v>282</v>
      </c>
      <c r="E279" t="str">
        <f t="shared" ref="E279:E285" si="39">"04"</f>
        <v>04</v>
      </c>
      <c r="F279" t="str">
        <f>"001"</f>
        <v>001</v>
      </c>
      <c r="G279" t="str">
        <f>""</f>
        <v/>
      </c>
      <c r="H279" t="s">
        <v>1</v>
      </c>
      <c r="I279" t="s">
        <v>1839</v>
      </c>
      <c r="J279" t="s">
        <v>5024</v>
      </c>
      <c r="K279" t="str">
        <f t="shared" ref="K279:K286" si="40">"14002"</f>
        <v>14002</v>
      </c>
    </row>
    <row r="280" spans="1:11" customFormat="1" x14ac:dyDescent="0.25">
      <c r="A280" t="str">
        <f t="shared" si="37"/>
        <v>14</v>
      </c>
      <c r="B280" t="s">
        <v>282</v>
      </c>
      <c r="C280" t="str">
        <f t="shared" si="36"/>
        <v>021</v>
      </c>
      <c r="D280" t="s">
        <v>282</v>
      </c>
      <c r="E280" t="str">
        <f t="shared" si="39"/>
        <v>04</v>
      </c>
      <c r="F280" t="str">
        <f>"001"</f>
        <v>001</v>
      </c>
      <c r="G280" t="str">
        <f>""</f>
        <v/>
      </c>
      <c r="H280" t="s">
        <v>0</v>
      </c>
      <c r="I280" t="s">
        <v>1839</v>
      </c>
      <c r="J280" t="s">
        <v>5024</v>
      </c>
      <c r="K280" t="str">
        <f t="shared" si="40"/>
        <v>14002</v>
      </c>
    </row>
    <row r="281" spans="1:11" customFormat="1" x14ac:dyDescent="0.25">
      <c r="A281" t="str">
        <f t="shared" si="37"/>
        <v>14</v>
      </c>
      <c r="B281" t="s">
        <v>282</v>
      </c>
      <c r="C281" t="str">
        <f t="shared" si="36"/>
        <v>021</v>
      </c>
      <c r="D281" t="s">
        <v>282</v>
      </c>
      <c r="E281" t="str">
        <f t="shared" si="39"/>
        <v>04</v>
      </c>
      <c r="F281" t="str">
        <f>"002"</f>
        <v>002</v>
      </c>
      <c r="G281" t="str">
        <f>""</f>
        <v/>
      </c>
      <c r="H281" t="s">
        <v>3</v>
      </c>
      <c r="I281" t="s">
        <v>1839</v>
      </c>
      <c r="J281" t="s">
        <v>5024</v>
      </c>
      <c r="K281" t="str">
        <f t="shared" si="40"/>
        <v>14002</v>
      </c>
    </row>
    <row r="282" spans="1:11" customFormat="1" x14ac:dyDescent="0.25">
      <c r="A282" t="str">
        <f t="shared" si="37"/>
        <v>14</v>
      </c>
      <c r="B282" t="s">
        <v>282</v>
      </c>
      <c r="C282" t="str">
        <f t="shared" si="36"/>
        <v>021</v>
      </c>
      <c r="D282" t="s">
        <v>282</v>
      </c>
      <c r="E282" t="str">
        <f t="shared" si="39"/>
        <v>04</v>
      </c>
      <c r="F282" t="str">
        <f>"003"</f>
        <v>003</v>
      </c>
      <c r="G282" t="str">
        <f>""</f>
        <v/>
      </c>
      <c r="H282" t="s">
        <v>1</v>
      </c>
      <c r="I282" t="s">
        <v>1828</v>
      </c>
      <c r="J282" t="s">
        <v>5015</v>
      </c>
      <c r="K282" t="str">
        <f t="shared" si="40"/>
        <v>14002</v>
      </c>
    </row>
    <row r="283" spans="1:11" customFormat="1" x14ac:dyDescent="0.25">
      <c r="A283" t="str">
        <f t="shared" si="37"/>
        <v>14</v>
      </c>
      <c r="B283" t="s">
        <v>282</v>
      </c>
      <c r="C283" t="str">
        <f t="shared" si="36"/>
        <v>021</v>
      </c>
      <c r="D283" t="s">
        <v>282</v>
      </c>
      <c r="E283" t="str">
        <f t="shared" si="39"/>
        <v>04</v>
      </c>
      <c r="F283" t="str">
        <f>"003"</f>
        <v>003</v>
      </c>
      <c r="G283" t="str">
        <f>""</f>
        <v/>
      </c>
      <c r="H283" t="s">
        <v>0</v>
      </c>
      <c r="I283" t="s">
        <v>1828</v>
      </c>
      <c r="J283" t="s">
        <v>5015</v>
      </c>
      <c r="K283" t="str">
        <f t="shared" si="40"/>
        <v>14002</v>
      </c>
    </row>
    <row r="284" spans="1:11" customFormat="1" x14ac:dyDescent="0.25">
      <c r="A284" t="str">
        <f t="shared" si="37"/>
        <v>14</v>
      </c>
      <c r="B284" t="s">
        <v>282</v>
      </c>
      <c r="C284" t="str">
        <f t="shared" si="36"/>
        <v>021</v>
      </c>
      <c r="D284" t="s">
        <v>282</v>
      </c>
      <c r="E284" t="str">
        <f t="shared" si="39"/>
        <v>04</v>
      </c>
      <c r="F284" t="str">
        <f>"004"</f>
        <v>004</v>
      </c>
      <c r="G284" t="str">
        <f>""</f>
        <v/>
      </c>
      <c r="H284" t="s">
        <v>1</v>
      </c>
      <c r="I284" t="s">
        <v>1839</v>
      </c>
      <c r="J284" t="s">
        <v>5024</v>
      </c>
      <c r="K284" t="str">
        <f t="shared" si="40"/>
        <v>14002</v>
      </c>
    </row>
    <row r="285" spans="1:11" customFormat="1" x14ac:dyDescent="0.25">
      <c r="A285" t="str">
        <f t="shared" si="37"/>
        <v>14</v>
      </c>
      <c r="B285" t="s">
        <v>282</v>
      </c>
      <c r="C285" t="str">
        <f t="shared" si="36"/>
        <v>021</v>
      </c>
      <c r="D285" t="s">
        <v>282</v>
      </c>
      <c r="E285" t="str">
        <f t="shared" si="39"/>
        <v>04</v>
      </c>
      <c r="F285" t="str">
        <f>"004"</f>
        <v>004</v>
      </c>
      <c r="G285" t="str">
        <f>""</f>
        <v/>
      </c>
      <c r="H285" t="s">
        <v>0</v>
      </c>
      <c r="I285" t="s">
        <v>1839</v>
      </c>
      <c r="J285" t="s">
        <v>5024</v>
      </c>
      <c r="K285" t="str">
        <f t="shared" si="40"/>
        <v>14002</v>
      </c>
    </row>
    <row r="286" spans="1:11" customFormat="1" x14ac:dyDescent="0.25">
      <c r="A286" t="str">
        <f t="shared" si="37"/>
        <v>14</v>
      </c>
      <c r="B286" t="s">
        <v>282</v>
      </c>
      <c r="C286" t="str">
        <f t="shared" ref="C286:C349" si="41">"021"</f>
        <v>021</v>
      </c>
      <c r="D286" t="s">
        <v>282</v>
      </c>
      <c r="E286" t="str">
        <f t="shared" ref="E286:E327" si="42">"05"</f>
        <v>05</v>
      </c>
      <c r="F286" t="str">
        <f>"001"</f>
        <v>001</v>
      </c>
      <c r="G286" t="str">
        <f>""</f>
        <v/>
      </c>
      <c r="H286" t="s">
        <v>3</v>
      </c>
      <c r="I286" t="s">
        <v>1840</v>
      </c>
      <c r="J286" t="s">
        <v>5025</v>
      </c>
      <c r="K286" t="str">
        <f t="shared" si="40"/>
        <v>14002</v>
      </c>
    </row>
    <row r="287" spans="1:11" customFormat="1" x14ac:dyDescent="0.25">
      <c r="A287" t="str">
        <f t="shared" si="37"/>
        <v>14</v>
      </c>
      <c r="B287" t="s">
        <v>282</v>
      </c>
      <c r="C287" t="str">
        <f t="shared" si="41"/>
        <v>021</v>
      </c>
      <c r="D287" t="s">
        <v>282</v>
      </c>
      <c r="E287" t="str">
        <f t="shared" si="42"/>
        <v>05</v>
      </c>
      <c r="F287" t="str">
        <f>"002"</f>
        <v>002</v>
      </c>
      <c r="G287" t="str">
        <f>""</f>
        <v/>
      </c>
      <c r="H287" t="s">
        <v>3</v>
      </c>
      <c r="I287" t="s">
        <v>1008</v>
      </c>
      <c r="J287" t="s">
        <v>5026</v>
      </c>
      <c r="K287" t="str">
        <f>"14010"</f>
        <v>14010</v>
      </c>
    </row>
    <row r="288" spans="1:11" customFormat="1" x14ac:dyDescent="0.25">
      <c r="A288" t="str">
        <f t="shared" si="37"/>
        <v>14</v>
      </c>
      <c r="B288" t="s">
        <v>282</v>
      </c>
      <c r="C288" t="str">
        <f t="shared" si="41"/>
        <v>021</v>
      </c>
      <c r="D288" t="s">
        <v>282</v>
      </c>
      <c r="E288" t="str">
        <f t="shared" si="42"/>
        <v>05</v>
      </c>
      <c r="F288" t="str">
        <f>"003"</f>
        <v>003</v>
      </c>
      <c r="G288" t="str">
        <f>""</f>
        <v/>
      </c>
      <c r="H288" t="s">
        <v>3</v>
      </c>
      <c r="I288" t="s">
        <v>1840</v>
      </c>
      <c r="J288" t="s">
        <v>5025</v>
      </c>
      <c r="K288" t="str">
        <f>"14002"</f>
        <v>14002</v>
      </c>
    </row>
    <row r="289" spans="1:11" customFormat="1" x14ac:dyDescent="0.25">
      <c r="A289" t="str">
        <f t="shared" si="37"/>
        <v>14</v>
      </c>
      <c r="B289" t="s">
        <v>282</v>
      </c>
      <c r="C289" t="str">
        <f t="shared" si="41"/>
        <v>021</v>
      </c>
      <c r="D289" t="s">
        <v>282</v>
      </c>
      <c r="E289" t="str">
        <f t="shared" si="42"/>
        <v>05</v>
      </c>
      <c r="F289" t="str">
        <f>"004"</f>
        <v>004</v>
      </c>
      <c r="G289" t="str">
        <f>"01"</f>
        <v>01</v>
      </c>
      <c r="H289" t="s">
        <v>1</v>
      </c>
      <c r="I289" t="s">
        <v>1841</v>
      </c>
      <c r="J289" t="s">
        <v>5027</v>
      </c>
      <c r="K289" t="str">
        <f>"14010"</f>
        <v>14010</v>
      </c>
    </row>
    <row r="290" spans="1:11" customFormat="1" x14ac:dyDescent="0.25">
      <c r="A290" t="str">
        <f t="shared" si="37"/>
        <v>14</v>
      </c>
      <c r="B290" t="s">
        <v>282</v>
      </c>
      <c r="C290" t="str">
        <f t="shared" si="41"/>
        <v>021</v>
      </c>
      <c r="D290" t="s">
        <v>282</v>
      </c>
      <c r="E290" t="str">
        <f t="shared" si="42"/>
        <v>05</v>
      </c>
      <c r="F290" t="str">
        <f>"004"</f>
        <v>004</v>
      </c>
      <c r="G290" t="str">
        <f>"02"</f>
        <v>02</v>
      </c>
      <c r="H290" t="s">
        <v>0</v>
      </c>
      <c r="I290" t="s">
        <v>1838</v>
      </c>
      <c r="J290" t="s">
        <v>5023</v>
      </c>
      <c r="K290" t="str">
        <f>"14014"</f>
        <v>14014</v>
      </c>
    </row>
    <row r="291" spans="1:11" customFormat="1" x14ac:dyDescent="0.25">
      <c r="A291" t="str">
        <f t="shared" si="37"/>
        <v>14</v>
      </c>
      <c r="B291" t="s">
        <v>282</v>
      </c>
      <c r="C291" t="str">
        <f t="shared" si="41"/>
        <v>021</v>
      </c>
      <c r="D291" t="s">
        <v>282</v>
      </c>
      <c r="E291" t="str">
        <f t="shared" si="42"/>
        <v>05</v>
      </c>
      <c r="F291" t="str">
        <f>"004"</f>
        <v>004</v>
      </c>
      <c r="G291" t="str">
        <f>"02"</f>
        <v>02</v>
      </c>
      <c r="H291" t="s">
        <v>2</v>
      </c>
      <c r="I291" t="s">
        <v>1838</v>
      </c>
      <c r="J291" t="s">
        <v>5023</v>
      </c>
      <c r="K291" t="str">
        <f>"14014"</f>
        <v>14014</v>
      </c>
    </row>
    <row r="292" spans="1:11" customFormat="1" x14ac:dyDescent="0.25">
      <c r="A292" t="str">
        <f t="shared" si="37"/>
        <v>14</v>
      </c>
      <c r="B292" t="s">
        <v>282</v>
      </c>
      <c r="C292" t="str">
        <f t="shared" si="41"/>
        <v>021</v>
      </c>
      <c r="D292" t="s">
        <v>282</v>
      </c>
      <c r="E292" t="str">
        <f t="shared" si="42"/>
        <v>05</v>
      </c>
      <c r="F292" t="str">
        <f>"005"</f>
        <v>005</v>
      </c>
      <c r="G292" t="str">
        <f>""</f>
        <v/>
      </c>
      <c r="H292" t="s">
        <v>3</v>
      </c>
      <c r="I292" t="s">
        <v>1008</v>
      </c>
      <c r="J292" t="s">
        <v>5026</v>
      </c>
      <c r="K292" t="str">
        <f>"14010"</f>
        <v>14010</v>
      </c>
    </row>
    <row r="293" spans="1:11" customFormat="1" x14ac:dyDescent="0.25">
      <c r="A293" t="str">
        <f t="shared" si="37"/>
        <v>14</v>
      </c>
      <c r="B293" t="s">
        <v>282</v>
      </c>
      <c r="C293" t="str">
        <f t="shared" si="41"/>
        <v>021</v>
      </c>
      <c r="D293" t="s">
        <v>282</v>
      </c>
      <c r="E293" t="str">
        <f t="shared" si="42"/>
        <v>05</v>
      </c>
      <c r="F293" t="str">
        <f>"006"</f>
        <v>006</v>
      </c>
      <c r="G293" t="str">
        <f>""</f>
        <v/>
      </c>
      <c r="H293" t="s">
        <v>1</v>
      </c>
      <c r="I293" t="s">
        <v>1842</v>
      </c>
      <c r="J293" t="s">
        <v>5028</v>
      </c>
      <c r="K293" t="str">
        <f>"14014"</f>
        <v>14014</v>
      </c>
    </row>
    <row r="294" spans="1:11" customFormat="1" x14ac:dyDescent="0.25">
      <c r="A294" t="str">
        <f t="shared" si="37"/>
        <v>14</v>
      </c>
      <c r="B294" t="s">
        <v>282</v>
      </c>
      <c r="C294" t="str">
        <f t="shared" si="41"/>
        <v>021</v>
      </c>
      <c r="D294" t="s">
        <v>282</v>
      </c>
      <c r="E294" t="str">
        <f t="shared" si="42"/>
        <v>05</v>
      </c>
      <c r="F294" t="str">
        <f>"006"</f>
        <v>006</v>
      </c>
      <c r="G294" t="str">
        <f>""</f>
        <v/>
      </c>
      <c r="H294" t="s">
        <v>0</v>
      </c>
      <c r="I294" t="s">
        <v>1842</v>
      </c>
      <c r="J294" t="s">
        <v>5028</v>
      </c>
      <c r="K294" t="str">
        <f>"14014"</f>
        <v>14014</v>
      </c>
    </row>
    <row r="295" spans="1:11" customFormat="1" x14ac:dyDescent="0.25">
      <c r="A295" t="str">
        <f t="shared" si="37"/>
        <v>14</v>
      </c>
      <c r="B295" t="s">
        <v>282</v>
      </c>
      <c r="C295" t="str">
        <f t="shared" si="41"/>
        <v>021</v>
      </c>
      <c r="D295" t="s">
        <v>282</v>
      </c>
      <c r="E295" t="str">
        <f t="shared" si="42"/>
        <v>05</v>
      </c>
      <c r="F295" t="str">
        <f>"007"</f>
        <v>007</v>
      </c>
      <c r="G295" t="str">
        <f>""</f>
        <v/>
      </c>
      <c r="H295" t="s">
        <v>3</v>
      </c>
      <c r="I295" t="s">
        <v>1842</v>
      </c>
      <c r="J295" t="s">
        <v>5028</v>
      </c>
      <c r="K295" t="str">
        <f>"14014"</f>
        <v>14014</v>
      </c>
    </row>
    <row r="296" spans="1:11" customFormat="1" x14ac:dyDescent="0.25">
      <c r="A296" t="str">
        <f t="shared" si="37"/>
        <v>14</v>
      </c>
      <c r="B296" t="s">
        <v>282</v>
      </c>
      <c r="C296" t="str">
        <f t="shared" si="41"/>
        <v>021</v>
      </c>
      <c r="D296" t="s">
        <v>282</v>
      </c>
      <c r="E296" t="str">
        <f t="shared" si="42"/>
        <v>05</v>
      </c>
      <c r="F296" t="str">
        <f>"008"</f>
        <v>008</v>
      </c>
      <c r="G296" t="str">
        <f>""</f>
        <v/>
      </c>
      <c r="H296" t="s">
        <v>3</v>
      </c>
      <c r="I296" t="s">
        <v>1842</v>
      </c>
      <c r="J296" t="s">
        <v>5028</v>
      </c>
      <c r="K296" t="str">
        <f>"14014"</f>
        <v>14014</v>
      </c>
    </row>
    <row r="297" spans="1:11" customFormat="1" x14ac:dyDescent="0.25">
      <c r="A297" t="str">
        <f t="shared" si="37"/>
        <v>14</v>
      </c>
      <c r="B297" t="s">
        <v>282</v>
      </c>
      <c r="C297" t="str">
        <f t="shared" si="41"/>
        <v>021</v>
      </c>
      <c r="D297" t="s">
        <v>282</v>
      </c>
      <c r="E297" t="str">
        <f t="shared" si="42"/>
        <v>05</v>
      </c>
      <c r="F297" t="str">
        <f>"009"</f>
        <v>009</v>
      </c>
      <c r="G297" t="str">
        <f>""</f>
        <v/>
      </c>
      <c r="H297" t="s">
        <v>3</v>
      </c>
      <c r="I297" t="s">
        <v>1842</v>
      </c>
      <c r="J297" t="s">
        <v>5028</v>
      </c>
      <c r="K297" t="str">
        <f>"14014"</f>
        <v>14014</v>
      </c>
    </row>
    <row r="298" spans="1:11" customFormat="1" x14ac:dyDescent="0.25">
      <c r="A298" t="str">
        <f t="shared" si="37"/>
        <v>14</v>
      </c>
      <c r="B298" t="s">
        <v>282</v>
      </c>
      <c r="C298" t="str">
        <f t="shared" si="41"/>
        <v>021</v>
      </c>
      <c r="D298" t="s">
        <v>282</v>
      </c>
      <c r="E298" t="str">
        <f t="shared" si="42"/>
        <v>05</v>
      </c>
      <c r="F298" t="str">
        <f>"010"</f>
        <v>010</v>
      </c>
      <c r="G298" t="str">
        <f>""</f>
        <v/>
      </c>
      <c r="H298" t="s">
        <v>3</v>
      </c>
      <c r="I298" t="s">
        <v>1843</v>
      </c>
      <c r="J298" t="s">
        <v>5029</v>
      </c>
      <c r="K298" t="str">
        <f>"14010"</f>
        <v>14010</v>
      </c>
    </row>
    <row r="299" spans="1:11" customFormat="1" x14ac:dyDescent="0.25">
      <c r="A299" t="str">
        <f t="shared" si="37"/>
        <v>14</v>
      </c>
      <c r="B299" t="s">
        <v>282</v>
      </c>
      <c r="C299" t="str">
        <f t="shared" si="41"/>
        <v>021</v>
      </c>
      <c r="D299" t="s">
        <v>282</v>
      </c>
      <c r="E299" t="str">
        <f t="shared" si="42"/>
        <v>05</v>
      </c>
      <c r="F299" t="str">
        <f>"011"</f>
        <v>011</v>
      </c>
      <c r="G299" t="str">
        <f>""</f>
        <v/>
      </c>
      <c r="H299" t="s">
        <v>3</v>
      </c>
      <c r="I299" t="s">
        <v>1833</v>
      </c>
      <c r="J299" t="s">
        <v>5019</v>
      </c>
      <c r="K299" t="str">
        <f>"14014"</f>
        <v>14014</v>
      </c>
    </row>
    <row r="300" spans="1:11" customFormat="1" x14ac:dyDescent="0.25">
      <c r="A300" t="str">
        <f t="shared" si="37"/>
        <v>14</v>
      </c>
      <c r="B300" t="s">
        <v>282</v>
      </c>
      <c r="C300" t="str">
        <f t="shared" si="41"/>
        <v>021</v>
      </c>
      <c r="D300" t="s">
        <v>282</v>
      </c>
      <c r="E300" t="str">
        <f t="shared" si="42"/>
        <v>05</v>
      </c>
      <c r="F300" t="str">
        <f>"012"</f>
        <v>012</v>
      </c>
      <c r="G300" t="str">
        <f>""</f>
        <v/>
      </c>
      <c r="H300" t="s">
        <v>3</v>
      </c>
      <c r="I300" t="s">
        <v>1844</v>
      </c>
      <c r="J300" t="s">
        <v>5030</v>
      </c>
      <c r="K300" t="str">
        <f>"14010"</f>
        <v>14010</v>
      </c>
    </row>
    <row r="301" spans="1:11" customFormat="1" x14ac:dyDescent="0.25">
      <c r="A301" t="str">
        <f t="shared" si="37"/>
        <v>14</v>
      </c>
      <c r="B301" t="s">
        <v>282</v>
      </c>
      <c r="C301" t="str">
        <f t="shared" si="41"/>
        <v>021</v>
      </c>
      <c r="D301" t="s">
        <v>282</v>
      </c>
      <c r="E301" t="str">
        <f t="shared" si="42"/>
        <v>05</v>
      </c>
      <c r="F301" t="str">
        <f>"013"</f>
        <v>013</v>
      </c>
      <c r="G301" t="str">
        <f>""</f>
        <v/>
      </c>
      <c r="H301" t="s">
        <v>3</v>
      </c>
      <c r="I301" t="s">
        <v>1840</v>
      </c>
      <c r="J301" t="s">
        <v>5025</v>
      </c>
      <c r="K301" t="str">
        <f>"14002"</f>
        <v>14002</v>
      </c>
    </row>
    <row r="302" spans="1:11" customFormat="1" x14ac:dyDescent="0.25">
      <c r="A302" t="str">
        <f t="shared" si="37"/>
        <v>14</v>
      </c>
      <c r="B302" t="s">
        <v>282</v>
      </c>
      <c r="C302" t="str">
        <f t="shared" si="41"/>
        <v>021</v>
      </c>
      <c r="D302" t="s">
        <v>282</v>
      </c>
      <c r="E302" t="str">
        <f t="shared" si="42"/>
        <v>05</v>
      </c>
      <c r="F302" t="str">
        <f>"014"</f>
        <v>014</v>
      </c>
      <c r="G302" t="str">
        <f>""</f>
        <v/>
      </c>
      <c r="H302" t="s">
        <v>1</v>
      </c>
      <c r="I302" t="s">
        <v>1845</v>
      </c>
      <c r="J302" t="s">
        <v>5031</v>
      </c>
      <c r="K302" t="str">
        <f>"14010"</f>
        <v>14010</v>
      </c>
    </row>
    <row r="303" spans="1:11" customFormat="1" x14ac:dyDescent="0.25">
      <c r="A303" t="str">
        <f t="shared" si="37"/>
        <v>14</v>
      </c>
      <c r="B303" t="s">
        <v>282</v>
      </c>
      <c r="C303" t="str">
        <f t="shared" si="41"/>
        <v>021</v>
      </c>
      <c r="D303" t="s">
        <v>282</v>
      </c>
      <c r="E303" t="str">
        <f t="shared" si="42"/>
        <v>05</v>
      </c>
      <c r="F303" t="str">
        <f>"014"</f>
        <v>014</v>
      </c>
      <c r="G303" t="str">
        <f>""</f>
        <v/>
      </c>
      <c r="H303" t="s">
        <v>0</v>
      </c>
      <c r="I303" t="s">
        <v>1845</v>
      </c>
      <c r="J303" t="s">
        <v>5031</v>
      </c>
      <c r="K303" t="str">
        <f>"14010"</f>
        <v>14010</v>
      </c>
    </row>
    <row r="304" spans="1:11" customFormat="1" x14ac:dyDescent="0.25">
      <c r="A304" t="str">
        <f t="shared" si="37"/>
        <v>14</v>
      </c>
      <c r="B304" t="s">
        <v>282</v>
      </c>
      <c r="C304" t="str">
        <f t="shared" si="41"/>
        <v>021</v>
      </c>
      <c r="D304" t="s">
        <v>282</v>
      </c>
      <c r="E304" t="str">
        <f t="shared" si="42"/>
        <v>05</v>
      </c>
      <c r="F304" t="str">
        <f>"015"</f>
        <v>015</v>
      </c>
      <c r="G304" t="str">
        <f>""</f>
        <v/>
      </c>
      <c r="H304" t="s">
        <v>1</v>
      </c>
      <c r="I304" t="s">
        <v>1831</v>
      </c>
      <c r="J304" t="s">
        <v>5018</v>
      </c>
      <c r="K304" t="str">
        <f>"14610"</f>
        <v>14610</v>
      </c>
    </row>
    <row r="305" spans="1:11" customFormat="1" x14ac:dyDescent="0.25">
      <c r="A305" t="str">
        <f t="shared" si="37"/>
        <v>14</v>
      </c>
      <c r="B305" t="s">
        <v>282</v>
      </c>
      <c r="C305" t="str">
        <f t="shared" si="41"/>
        <v>021</v>
      </c>
      <c r="D305" t="s">
        <v>282</v>
      </c>
      <c r="E305" t="str">
        <f t="shared" si="42"/>
        <v>05</v>
      </c>
      <c r="F305" t="str">
        <f>"015"</f>
        <v>015</v>
      </c>
      <c r="G305" t="str">
        <f>""</f>
        <v/>
      </c>
      <c r="H305" t="s">
        <v>0</v>
      </c>
      <c r="I305" t="s">
        <v>1831</v>
      </c>
      <c r="J305" t="s">
        <v>5018</v>
      </c>
      <c r="K305" t="str">
        <f>"14610"</f>
        <v>14610</v>
      </c>
    </row>
    <row r="306" spans="1:11" customFormat="1" x14ac:dyDescent="0.25">
      <c r="A306" t="str">
        <f t="shared" si="37"/>
        <v>14</v>
      </c>
      <c r="B306" t="s">
        <v>282</v>
      </c>
      <c r="C306" t="str">
        <f t="shared" si="41"/>
        <v>021</v>
      </c>
      <c r="D306" t="s">
        <v>282</v>
      </c>
      <c r="E306" t="str">
        <f t="shared" si="42"/>
        <v>05</v>
      </c>
      <c r="F306" t="str">
        <f>"016"</f>
        <v>016</v>
      </c>
      <c r="G306" t="str">
        <f>""</f>
        <v/>
      </c>
      <c r="H306" t="s">
        <v>3</v>
      </c>
      <c r="I306" t="s">
        <v>1846</v>
      </c>
      <c r="J306" t="s">
        <v>5032</v>
      </c>
      <c r="K306" t="str">
        <f>"14610"</f>
        <v>14610</v>
      </c>
    </row>
    <row r="307" spans="1:11" customFormat="1" x14ac:dyDescent="0.25">
      <c r="A307" t="str">
        <f t="shared" si="37"/>
        <v>14</v>
      </c>
      <c r="B307" t="s">
        <v>282</v>
      </c>
      <c r="C307" t="str">
        <f t="shared" si="41"/>
        <v>021</v>
      </c>
      <c r="D307" t="s">
        <v>282</v>
      </c>
      <c r="E307" t="str">
        <f t="shared" si="42"/>
        <v>05</v>
      </c>
      <c r="F307" t="str">
        <f>"017"</f>
        <v>017</v>
      </c>
      <c r="G307" t="str">
        <f>""</f>
        <v/>
      </c>
      <c r="H307" t="s">
        <v>3</v>
      </c>
      <c r="I307" t="s">
        <v>1844</v>
      </c>
      <c r="J307" t="s">
        <v>5030</v>
      </c>
      <c r="K307" t="str">
        <f t="shared" ref="K307:K317" si="43">"14010"</f>
        <v>14010</v>
      </c>
    </row>
    <row r="308" spans="1:11" customFormat="1" x14ac:dyDescent="0.25">
      <c r="A308" t="str">
        <f t="shared" si="37"/>
        <v>14</v>
      </c>
      <c r="B308" t="s">
        <v>282</v>
      </c>
      <c r="C308" t="str">
        <f t="shared" si="41"/>
        <v>021</v>
      </c>
      <c r="D308" t="s">
        <v>282</v>
      </c>
      <c r="E308" t="str">
        <f t="shared" si="42"/>
        <v>05</v>
      </c>
      <c r="F308" t="str">
        <f>"018"</f>
        <v>018</v>
      </c>
      <c r="G308" t="str">
        <f>""</f>
        <v/>
      </c>
      <c r="H308" t="s">
        <v>3</v>
      </c>
      <c r="I308" t="s">
        <v>1844</v>
      </c>
      <c r="J308" t="s">
        <v>5030</v>
      </c>
      <c r="K308" t="str">
        <f t="shared" si="43"/>
        <v>14010</v>
      </c>
    </row>
    <row r="309" spans="1:11" customFormat="1" x14ac:dyDescent="0.25">
      <c r="A309" t="str">
        <f t="shared" si="37"/>
        <v>14</v>
      </c>
      <c r="B309" t="s">
        <v>282</v>
      </c>
      <c r="C309" t="str">
        <f t="shared" si="41"/>
        <v>021</v>
      </c>
      <c r="D309" t="s">
        <v>282</v>
      </c>
      <c r="E309" t="str">
        <f t="shared" si="42"/>
        <v>05</v>
      </c>
      <c r="F309" t="str">
        <f>"019"</f>
        <v>019</v>
      </c>
      <c r="G309" t="str">
        <f>""</f>
        <v/>
      </c>
      <c r="H309" t="s">
        <v>3</v>
      </c>
      <c r="I309" t="s">
        <v>1847</v>
      </c>
      <c r="J309" t="s">
        <v>5033</v>
      </c>
      <c r="K309" t="str">
        <f t="shared" si="43"/>
        <v>14010</v>
      </c>
    </row>
    <row r="310" spans="1:11" customFormat="1" x14ac:dyDescent="0.25">
      <c r="A310" t="str">
        <f t="shared" si="37"/>
        <v>14</v>
      </c>
      <c r="B310" t="s">
        <v>282</v>
      </c>
      <c r="C310" t="str">
        <f t="shared" si="41"/>
        <v>021</v>
      </c>
      <c r="D310" t="s">
        <v>282</v>
      </c>
      <c r="E310" t="str">
        <f t="shared" si="42"/>
        <v>05</v>
      </c>
      <c r="F310" t="str">
        <f>"020"</f>
        <v>020</v>
      </c>
      <c r="G310" t="str">
        <f>""</f>
        <v/>
      </c>
      <c r="H310" t="s">
        <v>3</v>
      </c>
      <c r="I310" t="s">
        <v>1843</v>
      </c>
      <c r="J310" t="s">
        <v>5029</v>
      </c>
      <c r="K310" t="str">
        <f t="shared" si="43"/>
        <v>14010</v>
      </c>
    </row>
    <row r="311" spans="1:11" customFormat="1" x14ac:dyDescent="0.25">
      <c r="A311" t="str">
        <f t="shared" si="37"/>
        <v>14</v>
      </c>
      <c r="B311" t="s">
        <v>282</v>
      </c>
      <c r="C311" t="str">
        <f t="shared" si="41"/>
        <v>021</v>
      </c>
      <c r="D311" t="s">
        <v>282</v>
      </c>
      <c r="E311" t="str">
        <f t="shared" si="42"/>
        <v>05</v>
      </c>
      <c r="F311" t="str">
        <f>"021"</f>
        <v>021</v>
      </c>
      <c r="G311" t="str">
        <f>""</f>
        <v/>
      </c>
      <c r="H311" t="s">
        <v>1</v>
      </c>
      <c r="I311" t="s">
        <v>1008</v>
      </c>
      <c r="J311" t="s">
        <v>5026</v>
      </c>
      <c r="K311" t="str">
        <f t="shared" si="43"/>
        <v>14010</v>
      </c>
    </row>
    <row r="312" spans="1:11" customFormat="1" x14ac:dyDescent="0.25">
      <c r="A312" t="str">
        <f t="shared" si="37"/>
        <v>14</v>
      </c>
      <c r="B312" t="s">
        <v>282</v>
      </c>
      <c r="C312" t="str">
        <f t="shared" si="41"/>
        <v>021</v>
      </c>
      <c r="D312" t="s">
        <v>282</v>
      </c>
      <c r="E312" t="str">
        <f t="shared" si="42"/>
        <v>05</v>
      </c>
      <c r="F312" t="str">
        <f>"021"</f>
        <v>021</v>
      </c>
      <c r="G312" t="str">
        <f>""</f>
        <v/>
      </c>
      <c r="H312" t="s">
        <v>0</v>
      </c>
      <c r="I312" t="s">
        <v>1008</v>
      </c>
      <c r="J312" t="s">
        <v>5026</v>
      </c>
      <c r="K312" t="str">
        <f t="shared" si="43"/>
        <v>14010</v>
      </c>
    </row>
    <row r="313" spans="1:11" customFormat="1" x14ac:dyDescent="0.25">
      <c r="A313" t="str">
        <f t="shared" si="37"/>
        <v>14</v>
      </c>
      <c r="B313" t="s">
        <v>282</v>
      </c>
      <c r="C313" t="str">
        <f t="shared" si="41"/>
        <v>021</v>
      </c>
      <c r="D313" t="s">
        <v>282</v>
      </c>
      <c r="E313" t="str">
        <f t="shared" si="42"/>
        <v>05</v>
      </c>
      <c r="F313" t="str">
        <f>"022"</f>
        <v>022</v>
      </c>
      <c r="G313" t="str">
        <f>""</f>
        <v/>
      </c>
      <c r="H313" t="s">
        <v>3</v>
      </c>
      <c r="I313" t="s">
        <v>1843</v>
      </c>
      <c r="J313" t="s">
        <v>5029</v>
      </c>
      <c r="K313" t="str">
        <f t="shared" si="43"/>
        <v>14010</v>
      </c>
    </row>
    <row r="314" spans="1:11" customFormat="1" x14ac:dyDescent="0.25">
      <c r="A314" t="str">
        <f t="shared" si="37"/>
        <v>14</v>
      </c>
      <c r="B314" t="s">
        <v>282</v>
      </c>
      <c r="C314" t="str">
        <f t="shared" si="41"/>
        <v>021</v>
      </c>
      <c r="D314" t="s">
        <v>282</v>
      </c>
      <c r="E314" t="str">
        <f t="shared" si="42"/>
        <v>05</v>
      </c>
      <c r="F314" t="str">
        <f>"024"</f>
        <v>024</v>
      </c>
      <c r="G314" t="str">
        <f>""</f>
        <v/>
      </c>
      <c r="H314" t="s">
        <v>1</v>
      </c>
      <c r="I314" t="s">
        <v>1847</v>
      </c>
      <c r="J314" t="s">
        <v>5033</v>
      </c>
      <c r="K314" t="str">
        <f t="shared" si="43"/>
        <v>14010</v>
      </c>
    </row>
    <row r="315" spans="1:11" customFormat="1" x14ac:dyDescent="0.25">
      <c r="A315" t="str">
        <f t="shared" si="37"/>
        <v>14</v>
      </c>
      <c r="B315" t="s">
        <v>282</v>
      </c>
      <c r="C315" t="str">
        <f t="shared" si="41"/>
        <v>021</v>
      </c>
      <c r="D315" t="s">
        <v>282</v>
      </c>
      <c r="E315" t="str">
        <f t="shared" si="42"/>
        <v>05</v>
      </c>
      <c r="F315" t="str">
        <f>"024"</f>
        <v>024</v>
      </c>
      <c r="G315" t="str">
        <f>""</f>
        <v/>
      </c>
      <c r="H315" t="s">
        <v>0</v>
      </c>
      <c r="I315" t="s">
        <v>1847</v>
      </c>
      <c r="J315" t="s">
        <v>5033</v>
      </c>
      <c r="K315" t="str">
        <f t="shared" si="43"/>
        <v>14010</v>
      </c>
    </row>
    <row r="316" spans="1:11" customFormat="1" x14ac:dyDescent="0.25">
      <c r="A316" t="str">
        <f t="shared" si="37"/>
        <v>14</v>
      </c>
      <c r="B316" t="s">
        <v>282</v>
      </c>
      <c r="C316" t="str">
        <f t="shared" si="41"/>
        <v>021</v>
      </c>
      <c r="D316" t="s">
        <v>282</v>
      </c>
      <c r="E316" t="str">
        <f t="shared" si="42"/>
        <v>05</v>
      </c>
      <c r="F316" t="str">
        <f>"025"</f>
        <v>025</v>
      </c>
      <c r="G316" t="str">
        <f>""</f>
        <v/>
      </c>
      <c r="H316" t="s">
        <v>1</v>
      </c>
      <c r="I316" t="s">
        <v>1841</v>
      </c>
      <c r="J316" t="s">
        <v>5027</v>
      </c>
      <c r="K316" t="str">
        <f t="shared" si="43"/>
        <v>14010</v>
      </c>
    </row>
    <row r="317" spans="1:11" customFormat="1" x14ac:dyDescent="0.25">
      <c r="A317" t="str">
        <f t="shared" si="37"/>
        <v>14</v>
      </c>
      <c r="B317" t="s">
        <v>282</v>
      </c>
      <c r="C317" t="str">
        <f t="shared" si="41"/>
        <v>021</v>
      </c>
      <c r="D317" t="s">
        <v>282</v>
      </c>
      <c r="E317" t="str">
        <f t="shared" si="42"/>
        <v>05</v>
      </c>
      <c r="F317" t="str">
        <f>"025"</f>
        <v>025</v>
      </c>
      <c r="G317" t="str">
        <f>""</f>
        <v/>
      </c>
      <c r="H317" t="s">
        <v>0</v>
      </c>
      <c r="I317" t="s">
        <v>1841</v>
      </c>
      <c r="J317" t="s">
        <v>5027</v>
      </c>
      <c r="K317" t="str">
        <f t="shared" si="43"/>
        <v>14010</v>
      </c>
    </row>
    <row r="318" spans="1:11" customFormat="1" x14ac:dyDescent="0.25">
      <c r="A318" t="str">
        <f t="shared" si="37"/>
        <v>14</v>
      </c>
      <c r="B318" t="s">
        <v>282</v>
      </c>
      <c r="C318" t="str">
        <f t="shared" si="41"/>
        <v>021</v>
      </c>
      <c r="D318" t="s">
        <v>282</v>
      </c>
      <c r="E318" t="str">
        <f t="shared" si="42"/>
        <v>05</v>
      </c>
      <c r="F318" t="str">
        <f>"026"</f>
        <v>026</v>
      </c>
      <c r="G318" t="str">
        <f>""</f>
        <v/>
      </c>
      <c r="H318" t="s">
        <v>1</v>
      </c>
      <c r="I318" t="s">
        <v>1831</v>
      </c>
      <c r="J318" t="s">
        <v>5018</v>
      </c>
      <c r="K318" t="str">
        <f>"14610"</f>
        <v>14610</v>
      </c>
    </row>
    <row r="319" spans="1:11" customFormat="1" x14ac:dyDescent="0.25">
      <c r="A319" t="str">
        <f t="shared" si="37"/>
        <v>14</v>
      </c>
      <c r="B319" t="s">
        <v>282</v>
      </c>
      <c r="C319" t="str">
        <f t="shared" si="41"/>
        <v>021</v>
      </c>
      <c r="D319" t="s">
        <v>282</v>
      </c>
      <c r="E319" t="str">
        <f t="shared" si="42"/>
        <v>05</v>
      </c>
      <c r="F319" t="str">
        <f>"026"</f>
        <v>026</v>
      </c>
      <c r="G319" t="str">
        <f>""</f>
        <v/>
      </c>
      <c r="H319" t="s">
        <v>0</v>
      </c>
      <c r="I319" t="s">
        <v>1831</v>
      </c>
      <c r="J319" t="s">
        <v>5018</v>
      </c>
      <c r="K319" t="str">
        <f>"14610"</f>
        <v>14610</v>
      </c>
    </row>
    <row r="320" spans="1:11" customFormat="1" x14ac:dyDescent="0.25">
      <c r="A320" t="str">
        <f t="shared" si="37"/>
        <v>14</v>
      </c>
      <c r="B320" t="s">
        <v>282</v>
      </c>
      <c r="C320" t="str">
        <f t="shared" si="41"/>
        <v>021</v>
      </c>
      <c r="D320" t="s">
        <v>282</v>
      </c>
      <c r="E320" t="str">
        <f t="shared" si="42"/>
        <v>05</v>
      </c>
      <c r="F320" t="str">
        <f>"027"</f>
        <v>027</v>
      </c>
      <c r="G320" t="str">
        <f>""</f>
        <v/>
      </c>
      <c r="H320" t="s">
        <v>3</v>
      </c>
      <c r="I320" t="s">
        <v>1842</v>
      </c>
      <c r="J320" t="s">
        <v>5028</v>
      </c>
      <c r="K320" t="str">
        <f>"14014"</f>
        <v>14014</v>
      </c>
    </row>
    <row r="321" spans="1:11" customFormat="1" x14ac:dyDescent="0.25">
      <c r="A321" t="str">
        <f t="shared" si="37"/>
        <v>14</v>
      </c>
      <c r="B321" t="s">
        <v>282</v>
      </c>
      <c r="C321" t="str">
        <f t="shared" si="41"/>
        <v>021</v>
      </c>
      <c r="D321" t="s">
        <v>282</v>
      </c>
      <c r="E321" t="str">
        <f t="shared" si="42"/>
        <v>05</v>
      </c>
      <c r="F321" t="str">
        <f>"028"</f>
        <v>028</v>
      </c>
      <c r="G321" t="str">
        <f>""</f>
        <v/>
      </c>
      <c r="H321" t="s">
        <v>1</v>
      </c>
      <c r="I321" t="s">
        <v>1845</v>
      </c>
      <c r="J321" t="s">
        <v>5031</v>
      </c>
      <c r="K321" t="str">
        <f>"14010"</f>
        <v>14010</v>
      </c>
    </row>
    <row r="322" spans="1:11" customFormat="1" x14ac:dyDescent="0.25">
      <c r="A322" t="str">
        <f t="shared" si="37"/>
        <v>14</v>
      </c>
      <c r="B322" t="s">
        <v>282</v>
      </c>
      <c r="C322" t="str">
        <f t="shared" si="41"/>
        <v>021</v>
      </c>
      <c r="D322" t="s">
        <v>282</v>
      </c>
      <c r="E322" t="str">
        <f t="shared" si="42"/>
        <v>05</v>
      </c>
      <c r="F322" t="str">
        <f>"028"</f>
        <v>028</v>
      </c>
      <c r="G322" t="str">
        <f>""</f>
        <v/>
      </c>
      <c r="H322" t="s">
        <v>0</v>
      </c>
      <c r="I322" t="s">
        <v>1845</v>
      </c>
      <c r="J322" t="s">
        <v>5031</v>
      </c>
      <c r="K322" t="str">
        <f>"14010"</f>
        <v>14010</v>
      </c>
    </row>
    <row r="323" spans="1:11" customFormat="1" x14ac:dyDescent="0.25">
      <c r="A323" t="str">
        <f t="shared" ref="A323:A386" si="44">"14"</f>
        <v>14</v>
      </c>
      <c r="B323" t="s">
        <v>282</v>
      </c>
      <c r="C323" t="str">
        <f t="shared" si="41"/>
        <v>021</v>
      </c>
      <c r="D323" t="s">
        <v>282</v>
      </c>
      <c r="E323" t="str">
        <f t="shared" si="42"/>
        <v>05</v>
      </c>
      <c r="F323" t="str">
        <f>"029"</f>
        <v>029</v>
      </c>
      <c r="G323" t="str">
        <f>""</f>
        <v/>
      </c>
      <c r="H323" t="s">
        <v>3</v>
      </c>
      <c r="I323" t="s">
        <v>1841</v>
      </c>
      <c r="J323" t="s">
        <v>5027</v>
      </c>
      <c r="K323" t="str">
        <f>"14010"</f>
        <v>14010</v>
      </c>
    </row>
    <row r="324" spans="1:11" customFormat="1" x14ac:dyDescent="0.25">
      <c r="A324" t="str">
        <f t="shared" si="44"/>
        <v>14</v>
      </c>
      <c r="B324" t="s">
        <v>282</v>
      </c>
      <c r="C324" t="str">
        <f t="shared" si="41"/>
        <v>021</v>
      </c>
      <c r="D324" t="s">
        <v>282</v>
      </c>
      <c r="E324" t="str">
        <f t="shared" si="42"/>
        <v>05</v>
      </c>
      <c r="F324" t="str">
        <f>"030"</f>
        <v>030</v>
      </c>
      <c r="G324" t="str">
        <f>""</f>
        <v/>
      </c>
      <c r="H324" t="s">
        <v>3</v>
      </c>
      <c r="I324" t="s">
        <v>1841</v>
      </c>
      <c r="J324" t="s">
        <v>5027</v>
      </c>
      <c r="K324" t="str">
        <f>"14010"</f>
        <v>14010</v>
      </c>
    </row>
    <row r="325" spans="1:11" customFormat="1" x14ac:dyDescent="0.25">
      <c r="A325" t="str">
        <f t="shared" si="44"/>
        <v>14</v>
      </c>
      <c r="B325" t="s">
        <v>282</v>
      </c>
      <c r="C325" t="str">
        <f t="shared" si="41"/>
        <v>021</v>
      </c>
      <c r="D325" t="s">
        <v>282</v>
      </c>
      <c r="E325" t="str">
        <f t="shared" si="42"/>
        <v>05</v>
      </c>
      <c r="F325" t="str">
        <f>"031"</f>
        <v>031</v>
      </c>
      <c r="G325" t="str">
        <f>""</f>
        <v/>
      </c>
      <c r="H325" t="s">
        <v>3</v>
      </c>
      <c r="I325" t="s">
        <v>1833</v>
      </c>
      <c r="J325" t="s">
        <v>5019</v>
      </c>
      <c r="K325" t="str">
        <f>"14014"</f>
        <v>14014</v>
      </c>
    </row>
    <row r="326" spans="1:11" customFormat="1" x14ac:dyDescent="0.25">
      <c r="A326" t="str">
        <f t="shared" si="44"/>
        <v>14</v>
      </c>
      <c r="B326" t="s">
        <v>282</v>
      </c>
      <c r="C326" t="str">
        <f t="shared" si="41"/>
        <v>021</v>
      </c>
      <c r="D326" t="s">
        <v>282</v>
      </c>
      <c r="E326" t="str">
        <f t="shared" si="42"/>
        <v>05</v>
      </c>
      <c r="F326" t="str">
        <f>"032"</f>
        <v>032</v>
      </c>
      <c r="G326" t="str">
        <f>""</f>
        <v/>
      </c>
      <c r="H326" t="s">
        <v>1</v>
      </c>
      <c r="I326" t="s">
        <v>1841</v>
      </c>
      <c r="J326" t="s">
        <v>5027</v>
      </c>
      <c r="K326" t="str">
        <f>"14010"</f>
        <v>14010</v>
      </c>
    </row>
    <row r="327" spans="1:11" customFormat="1" x14ac:dyDescent="0.25">
      <c r="A327" t="str">
        <f t="shared" si="44"/>
        <v>14</v>
      </c>
      <c r="B327" t="s">
        <v>282</v>
      </c>
      <c r="C327" t="str">
        <f t="shared" si="41"/>
        <v>021</v>
      </c>
      <c r="D327" t="s">
        <v>282</v>
      </c>
      <c r="E327" t="str">
        <f t="shared" si="42"/>
        <v>05</v>
      </c>
      <c r="F327" t="str">
        <f>"032"</f>
        <v>032</v>
      </c>
      <c r="G327" t="str">
        <f>""</f>
        <v/>
      </c>
      <c r="H327" t="s">
        <v>0</v>
      </c>
      <c r="I327" t="s">
        <v>1841</v>
      </c>
      <c r="J327" t="s">
        <v>5027</v>
      </c>
      <c r="K327" t="str">
        <f>"14010"</f>
        <v>14010</v>
      </c>
    </row>
    <row r="328" spans="1:11" customFormat="1" x14ac:dyDescent="0.25">
      <c r="A328" t="str">
        <f t="shared" si="44"/>
        <v>14</v>
      </c>
      <c r="B328" t="s">
        <v>282</v>
      </c>
      <c r="C328" t="str">
        <f t="shared" si="41"/>
        <v>021</v>
      </c>
      <c r="D328" t="s">
        <v>282</v>
      </c>
      <c r="E328" t="str">
        <f t="shared" ref="E328:E391" si="45">"06"</f>
        <v>06</v>
      </c>
      <c r="F328" t="str">
        <f>"001"</f>
        <v>001</v>
      </c>
      <c r="G328" t="str">
        <f>""</f>
        <v/>
      </c>
      <c r="H328" t="s">
        <v>3</v>
      </c>
      <c r="I328" t="s">
        <v>25</v>
      </c>
      <c r="J328" t="s">
        <v>5034</v>
      </c>
      <c r="K328" t="str">
        <f>"14008"</f>
        <v>14008</v>
      </c>
    </row>
    <row r="329" spans="1:11" customFormat="1" x14ac:dyDescent="0.25">
      <c r="A329" t="str">
        <f t="shared" si="44"/>
        <v>14</v>
      </c>
      <c r="B329" t="s">
        <v>282</v>
      </c>
      <c r="C329" t="str">
        <f t="shared" si="41"/>
        <v>021</v>
      </c>
      <c r="D329" t="s">
        <v>282</v>
      </c>
      <c r="E329" t="str">
        <f t="shared" si="45"/>
        <v>06</v>
      </c>
      <c r="F329" t="str">
        <f>"002"</f>
        <v>002</v>
      </c>
      <c r="G329" t="str">
        <f>""</f>
        <v/>
      </c>
      <c r="H329" t="s">
        <v>3</v>
      </c>
      <c r="I329" t="s">
        <v>1848</v>
      </c>
      <c r="J329" t="s">
        <v>5035</v>
      </c>
      <c r="K329" t="str">
        <f>"14008"</f>
        <v>14008</v>
      </c>
    </row>
    <row r="330" spans="1:11" customFormat="1" x14ac:dyDescent="0.25">
      <c r="A330" t="str">
        <f t="shared" si="44"/>
        <v>14</v>
      </c>
      <c r="B330" t="s">
        <v>282</v>
      </c>
      <c r="C330" t="str">
        <f t="shared" si="41"/>
        <v>021</v>
      </c>
      <c r="D330" t="s">
        <v>282</v>
      </c>
      <c r="E330" t="str">
        <f t="shared" si="45"/>
        <v>06</v>
      </c>
      <c r="F330" t="str">
        <f>"003"</f>
        <v>003</v>
      </c>
      <c r="G330" t="str">
        <f>""</f>
        <v/>
      </c>
      <c r="H330" t="s">
        <v>3</v>
      </c>
      <c r="I330" t="s">
        <v>1849</v>
      </c>
      <c r="J330" t="s">
        <v>4995</v>
      </c>
      <c r="K330" t="str">
        <f>"14001"</f>
        <v>14001</v>
      </c>
    </row>
    <row r="331" spans="1:11" customFormat="1" x14ac:dyDescent="0.25">
      <c r="A331" t="str">
        <f t="shared" si="44"/>
        <v>14</v>
      </c>
      <c r="B331" t="s">
        <v>282</v>
      </c>
      <c r="C331" t="str">
        <f t="shared" si="41"/>
        <v>021</v>
      </c>
      <c r="D331" t="s">
        <v>282</v>
      </c>
      <c r="E331" t="str">
        <f t="shared" si="45"/>
        <v>06</v>
      </c>
      <c r="F331" t="str">
        <f>"004"</f>
        <v>004</v>
      </c>
      <c r="G331" t="str">
        <f>""</f>
        <v/>
      </c>
      <c r="H331" t="s">
        <v>1</v>
      </c>
      <c r="I331" t="s">
        <v>1849</v>
      </c>
      <c r="J331" t="s">
        <v>4995</v>
      </c>
      <c r="K331" t="str">
        <f>"14001"</f>
        <v>14001</v>
      </c>
    </row>
    <row r="332" spans="1:11" customFormat="1" x14ac:dyDescent="0.25">
      <c r="A332" t="str">
        <f t="shared" si="44"/>
        <v>14</v>
      </c>
      <c r="B332" t="s">
        <v>282</v>
      </c>
      <c r="C332" t="str">
        <f t="shared" si="41"/>
        <v>021</v>
      </c>
      <c r="D332" t="s">
        <v>282</v>
      </c>
      <c r="E332" t="str">
        <f t="shared" si="45"/>
        <v>06</v>
      </c>
      <c r="F332" t="str">
        <f>"004"</f>
        <v>004</v>
      </c>
      <c r="G332" t="str">
        <f>""</f>
        <v/>
      </c>
      <c r="H332" t="s">
        <v>0</v>
      </c>
      <c r="I332" t="s">
        <v>1849</v>
      </c>
      <c r="J332" t="s">
        <v>4995</v>
      </c>
      <c r="K332" t="str">
        <f>"14001"</f>
        <v>14001</v>
      </c>
    </row>
    <row r="333" spans="1:11" customFormat="1" x14ac:dyDescent="0.25">
      <c r="A333" t="str">
        <f t="shared" si="44"/>
        <v>14</v>
      </c>
      <c r="B333" t="s">
        <v>282</v>
      </c>
      <c r="C333" t="str">
        <f t="shared" si="41"/>
        <v>021</v>
      </c>
      <c r="D333" t="s">
        <v>282</v>
      </c>
      <c r="E333" t="str">
        <f t="shared" si="45"/>
        <v>06</v>
      </c>
      <c r="F333" t="str">
        <f>"005"</f>
        <v>005</v>
      </c>
      <c r="G333" t="str">
        <f>""</f>
        <v/>
      </c>
      <c r="H333" t="s">
        <v>3</v>
      </c>
      <c r="I333" t="s">
        <v>1850</v>
      </c>
      <c r="J333" t="s">
        <v>5036</v>
      </c>
      <c r="K333" t="str">
        <f>"14005"</f>
        <v>14005</v>
      </c>
    </row>
    <row r="334" spans="1:11" customFormat="1" x14ac:dyDescent="0.25">
      <c r="A334" t="str">
        <f t="shared" si="44"/>
        <v>14</v>
      </c>
      <c r="B334" t="s">
        <v>282</v>
      </c>
      <c r="C334" t="str">
        <f t="shared" si="41"/>
        <v>021</v>
      </c>
      <c r="D334" t="s">
        <v>282</v>
      </c>
      <c r="E334" t="str">
        <f t="shared" si="45"/>
        <v>06</v>
      </c>
      <c r="F334" t="str">
        <f>"006"</f>
        <v>006</v>
      </c>
      <c r="G334" t="str">
        <f>""</f>
        <v/>
      </c>
      <c r="H334" t="s">
        <v>1</v>
      </c>
      <c r="I334" t="s">
        <v>1851</v>
      </c>
      <c r="J334" t="s">
        <v>5037</v>
      </c>
      <c r="K334" t="str">
        <f>"14011"</f>
        <v>14011</v>
      </c>
    </row>
    <row r="335" spans="1:11" customFormat="1" x14ac:dyDescent="0.25">
      <c r="A335" t="str">
        <f t="shared" si="44"/>
        <v>14</v>
      </c>
      <c r="B335" t="s">
        <v>282</v>
      </c>
      <c r="C335" t="str">
        <f t="shared" si="41"/>
        <v>021</v>
      </c>
      <c r="D335" t="s">
        <v>282</v>
      </c>
      <c r="E335" t="str">
        <f t="shared" si="45"/>
        <v>06</v>
      </c>
      <c r="F335" t="str">
        <f>"006"</f>
        <v>006</v>
      </c>
      <c r="G335" t="str">
        <f>""</f>
        <v/>
      </c>
      <c r="H335" t="s">
        <v>0</v>
      </c>
      <c r="I335" t="s">
        <v>1851</v>
      </c>
      <c r="J335" t="s">
        <v>5037</v>
      </c>
      <c r="K335" t="str">
        <f>"14011"</f>
        <v>14011</v>
      </c>
    </row>
    <row r="336" spans="1:11" customFormat="1" x14ac:dyDescent="0.25">
      <c r="A336" t="str">
        <f t="shared" si="44"/>
        <v>14</v>
      </c>
      <c r="B336" t="s">
        <v>282</v>
      </c>
      <c r="C336" t="str">
        <f t="shared" si="41"/>
        <v>021</v>
      </c>
      <c r="D336" t="s">
        <v>282</v>
      </c>
      <c r="E336" t="str">
        <f t="shared" si="45"/>
        <v>06</v>
      </c>
      <c r="F336" t="str">
        <f>"007"</f>
        <v>007</v>
      </c>
      <c r="G336" t="str">
        <f>""</f>
        <v/>
      </c>
      <c r="H336" t="s">
        <v>1</v>
      </c>
      <c r="I336" t="s">
        <v>1852</v>
      </c>
      <c r="J336" t="s">
        <v>5038</v>
      </c>
      <c r="K336" t="str">
        <f>"14005"</f>
        <v>14005</v>
      </c>
    </row>
    <row r="337" spans="1:11" customFormat="1" x14ac:dyDescent="0.25">
      <c r="A337" t="str">
        <f t="shared" si="44"/>
        <v>14</v>
      </c>
      <c r="B337" t="s">
        <v>282</v>
      </c>
      <c r="C337" t="str">
        <f t="shared" si="41"/>
        <v>021</v>
      </c>
      <c r="D337" t="s">
        <v>282</v>
      </c>
      <c r="E337" t="str">
        <f t="shared" si="45"/>
        <v>06</v>
      </c>
      <c r="F337" t="str">
        <f>"007"</f>
        <v>007</v>
      </c>
      <c r="G337" t="str">
        <f>""</f>
        <v/>
      </c>
      <c r="H337" t="s">
        <v>0</v>
      </c>
      <c r="I337" t="s">
        <v>1852</v>
      </c>
      <c r="J337" t="s">
        <v>5038</v>
      </c>
      <c r="K337" t="str">
        <f>"14005"</f>
        <v>14005</v>
      </c>
    </row>
    <row r="338" spans="1:11" customFormat="1" x14ac:dyDescent="0.25">
      <c r="A338" t="str">
        <f t="shared" si="44"/>
        <v>14</v>
      </c>
      <c r="B338" t="s">
        <v>282</v>
      </c>
      <c r="C338" t="str">
        <f t="shared" si="41"/>
        <v>021</v>
      </c>
      <c r="D338" t="s">
        <v>282</v>
      </c>
      <c r="E338" t="str">
        <f t="shared" si="45"/>
        <v>06</v>
      </c>
      <c r="F338" t="str">
        <f>"008"</f>
        <v>008</v>
      </c>
      <c r="G338" t="str">
        <f>""</f>
        <v/>
      </c>
      <c r="H338" t="s">
        <v>1</v>
      </c>
      <c r="I338" t="s">
        <v>1853</v>
      </c>
      <c r="J338" t="s">
        <v>5039</v>
      </c>
      <c r="K338" t="str">
        <f>"14011"</f>
        <v>14011</v>
      </c>
    </row>
    <row r="339" spans="1:11" customFormat="1" x14ac:dyDescent="0.25">
      <c r="A339" t="str">
        <f t="shared" si="44"/>
        <v>14</v>
      </c>
      <c r="B339" t="s">
        <v>282</v>
      </c>
      <c r="C339" t="str">
        <f t="shared" si="41"/>
        <v>021</v>
      </c>
      <c r="D339" t="s">
        <v>282</v>
      </c>
      <c r="E339" t="str">
        <f t="shared" si="45"/>
        <v>06</v>
      </c>
      <c r="F339" t="str">
        <f>"008"</f>
        <v>008</v>
      </c>
      <c r="G339" t="str">
        <f>""</f>
        <v/>
      </c>
      <c r="H339" t="s">
        <v>0</v>
      </c>
      <c r="I339" t="s">
        <v>1853</v>
      </c>
      <c r="J339" t="s">
        <v>5039</v>
      </c>
      <c r="K339" t="str">
        <f>"14011"</f>
        <v>14011</v>
      </c>
    </row>
    <row r="340" spans="1:11" customFormat="1" x14ac:dyDescent="0.25">
      <c r="A340" t="str">
        <f t="shared" si="44"/>
        <v>14</v>
      </c>
      <c r="B340" t="s">
        <v>282</v>
      </c>
      <c r="C340" t="str">
        <f t="shared" si="41"/>
        <v>021</v>
      </c>
      <c r="D340" t="s">
        <v>282</v>
      </c>
      <c r="E340" t="str">
        <f t="shared" si="45"/>
        <v>06</v>
      </c>
      <c r="F340" t="str">
        <f>"009"</f>
        <v>009</v>
      </c>
      <c r="G340" t="str">
        <f>""</f>
        <v/>
      </c>
      <c r="H340" t="s">
        <v>1</v>
      </c>
      <c r="I340" t="s">
        <v>1851</v>
      </c>
      <c r="J340" t="s">
        <v>5037</v>
      </c>
      <c r="K340" t="str">
        <f>"14011"</f>
        <v>14011</v>
      </c>
    </row>
    <row r="341" spans="1:11" customFormat="1" x14ac:dyDescent="0.25">
      <c r="A341" t="str">
        <f t="shared" si="44"/>
        <v>14</v>
      </c>
      <c r="B341" t="s">
        <v>282</v>
      </c>
      <c r="C341" t="str">
        <f t="shared" si="41"/>
        <v>021</v>
      </c>
      <c r="D341" t="s">
        <v>282</v>
      </c>
      <c r="E341" t="str">
        <f t="shared" si="45"/>
        <v>06</v>
      </c>
      <c r="F341" t="str">
        <f>"009"</f>
        <v>009</v>
      </c>
      <c r="G341" t="str">
        <f>""</f>
        <v/>
      </c>
      <c r="H341" t="s">
        <v>0</v>
      </c>
      <c r="I341" t="s">
        <v>1851</v>
      </c>
      <c r="J341" t="s">
        <v>5037</v>
      </c>
      <c r="K341" t="str">
        <f>"14011"</f>
        <v>14011</v>
      </c>
    </row>
    <row r="342" spans="1:11" customFormat="1" x14ac:dyDescent="0.25">
      <c r="A342" t="str">
        <f t="shared" si="44"/>
        <v>14</v>
      </c>
      <c r="B342" t="s">
        <v>282</v>
      </c>
      <c r="C342" t="str">
        <f t="shared" si="41"/>
        <v>021</v>
      </c>
      <c r="D342" t="s">
        <v>282</v>
      </c>
      <c r="E342" t="str">
        <f t="shared" si="45"/>
        <v>06</v>
      </c>
      <c r="F342" t="str">
        <f>"010"</f>
        <v>010</v>
      </c>
      <c r="G342" t="str">
        <f>""</f>
        <v/>
      </c>
      <c r="H342" t="s">
        <v>1</v>
      </c>
      <c r="I342" t="s">
        <v>1817</v>
      </c>
      <c r="J342" t="s">
        <v>5004</v>
      </c>
      <c r="K342" t="str">
        <f>"14006"</f>
        <v>14006</v>
      </c>
    </row>
    <row r="343" spans="1:11" customFormat="1" x14ac:dyDescent="0.25">
      <c r="A343" t="str">
        <f t="shared" si="44"/>
        <v>14</v>
      </c>
      <c r="B343" t="s">
        <v>282</v>
      </c>
      <c r="C343" t="str">
        <f t="shared" si="41"/>
        <v>021</v>
      </c>
      <c r="D343" t="s">
        <v>282</v>
      </c>
      <c r="E343" t="str">
        <f t="shared" si="45"/>
        <v>06</v>
      </c>
      <c r="F343" t="str">
        <f>"010"</f>
        <v>010</v>
      </c>
      <c r="G343" t="str">
        <f>""</f>
        <v/>
      </c>
      <c r="H343" t="s">
        <v>0</v>
      </c>
      <c r="I343" t="s">
        <v>1817</v>
      </c>
      <c r="J343" t="s">
        <v>5004</v>
      </c>
      <c r="K343" t="str">
        <f>"14006"</f>
        <v>14006</v>
      </c>
    </row>
    <row r="344" spans="1:11" customFormat="1" x14ac:dyDescent="0.25">
      <c r="A344" t="str">
        <f t="shared" si="44"/>
        <v>14</v>
      </c>
      <c r="B344" t="s">
        <v>282</v>
      </c>
      <c r="C344" t="str">
        <f t="shared" si="41"/>
        <v>021</v>
      </c>
      <c r="D344" t="s">
        <v>282</v>
      </c>
      <c r="E344" t="str">
        <f t="shared" si="45"/>
        <v>06</v>
      </c>
      <c r="F344" t="str">
        <f>"011"</f>
        <v>011</v>
      </c>
      <c r="G344" t="str">
        <f>""</f>
        <v/>
      </c>
      <c r="H344" t="s">
        <v>3</v>
      </c>
      <c r="I344" t="s">
        <v>1854</v>
      </c>
      <c r="J344" t="s">
        <v>5040</v>
      </c>
      <c r="K344" t="str">
        <f>"14011"</f>
        <v>14011</v>
      </c>
    </row>
    <row r="345" spans="1:11" customFormat="1" x14ac:dyDescent="0.25">
      <c r="A345" t="str">
        <f t="shared" si="44"/>
        <v>14</v>
      </c>
      <c r="B345" t="s">
        <v>282</v>
      </c>
      <c r="C345" t="str">
        <f t="shared" si="41"/>
        <v>021</v>
      </c>
      <c r="D345" t="s">
        <v>282</v>
      </c>
      <c r="E345" t="str">
        <f t="shared" si="45"/>
        <v>06</v>
      </c>
      <c r="F345" t="str">
        <f>"012"</f>
        <v>012</v>
      </c>
      <c r="G345" t="str">
        <f>""</f>
        <v/>
      </c>
      <c r="H345" t="s">
        <v>1</v>
      </c>
      <c r="I345" t="s">
        <v>1855</v>
      </c>
      <c r="J345" t="s">
        <v>5041</v>
      </c>
      <c r="K345" t="str">
        <f>"14006"</f>
        <v>14006</v>
      </c>
    </row>
    <row r="346" spans="1:11" customFormat="1" x14ac:dyDescent="0.25">
      <c r="A346" t="str">
        <f t="shared" si="44"/>
        <v>14</v>
      </c>
      <c r="B346" t="s">
        <v>282</v>
      </c>
      <c r="C346" t="str">
        <f t="shared" si="41"/>
        <v>021</v>
      </c>
      <c r="D346" t="s">
        <v>282</v>
      </c>
      <c r="E346" t="str">
        <f t="shared" si="45"/>
        <v>06</v>
      </c>
      <c r="F346" t="str">
        <f>"012"</f>
        <v>012</v>
      </c>
      <c r="G346" t="str">
        <f>""</f>
        <v/>
      </c>
      <c r="H346" t="s">
        <v>0</v>
      </c>
      <c r="I346" t="s">
        <v>1855</v>
      </c>
      <c r="J346" t="s">
        <v>5041</v>
      </c>
      <c r="K346" t="str">
        <f>"14006"</f>
        <v>14006</v>
      </c>
    </row>
    <row r="347" spans="1:11" customFormat="1" x14ac:dyDescent="0.25">
      <c r="A347" t="str">
        <f t="shared" si="44"/>
        <v>14</v>
      </c>
      <c r="B347" t="s">
        <v>282</v>
      </c>
      <c r="C347" t="str">
        <f t="shared" si="41"/>
        <v>021</v>
      </c>
      <c r="D347" t="s">
        <v>282</v>
      </c>
      <c r="E347" t="str">
        <f t="shared" si="45"/>
        <v>06</v>
      </c>
      <c r="F347" t="str">
        <f>"013"</f>
        <v>013</v>
      </c>
      <c r="G347" t="str">
        <f>""</f>
        <v/>
      </c>
      <c r="H347" t="s">
        <v>3</v>
      </c>
      <c r="I347" t="s">
        <v>1851</v>
      </c>
      <c r="J347" t="s">
        <v>5037</v>
      </c>
      <c r="K347" t="str">
        <f>"14011"</f>
        <v>14011</v>
      </c>
    </row>
    <row r="348" spans="1:11" customFormat="1" x14ac:dyDescent="0.25">
      <c r="A348" t="str">
        <f t="shared" si="44"/>
        <v>14</v>
      </c>
      <c r="B348" t="s">
        <v>282</v>
      </c>
      <c r="C348" t="str">
        <f t="shared" si="41"/>
        <v>021</v>
      </c>
      <c r="D348" t="s">
        <v>282</v>
      </c>
      <c r="E348" t="str">
        <f t="shared" si="45"/>
        <v>06</v>
      </c>
      <c r="F348" t="str">
        <f>"014"</f>
        <v>014</v>
      </c>
      <c r="G348" t="str">
        <f>""</f>
        <v/>
      </c>
      <c r="H348" t="s">
        <v>3</v>
      </c>
      <c r="I348" t="s">
        <v>1855</v>
      </c>
      <c r="J348" t="s">
        <v>5041</v>
      </c>
      <c r="K348" t="str">
        <f>"14006"</f>
        <v>14006</v>
      </c>
    </row>
    <row r="349" spans="1:11" customFormat="1" x14ac:dyDescent="0.25">
      <c r="A349" t="str">
        <f t="shared" si="44"/>
        <v>14</v>
      </c>
      <c r="B349" t="s">
        <v>282</v>
      </c>
      <c r="C349" t="str">
        <f t="shared" si="41"/>
        <v>021</v>
      </c>
      <c r="D349" t="s">
        <v>282</v>
      </c>
      <c r="E349" t="str">
        <f t="shared" si="45"/>
        <v>06</v>
      </c>
      <c r="F349" t="str">
        <f>"015"</f>
        <v>015</v>
      </c>
      <c r="G349" t="str">
        <f>""</f>
        <v/>
      </c>
      <c r="H349" t="s">
        <v>3</v>
      </c>
      <c r="I349" t="s">
        <v>1848</v>
      </c>
      <c r="J349" t="s">
        <v>5035</v>
      </c>
      <c r="K349" t="str">
        <f>"14008"</f>
        <v>14008</v>
      </c>
    </row>
    <row r="350" spans="1:11" customFormat="1" x14ac:dyDescent="0.25">
      <c r="A350" t="str">
        <f t="shared" si="44"/>
        <v>14</v>
      </c>
      <c r="B350" t="s">
        <v>282</v>
      </c>
      <c r="C350" t="str">
        <f t="shared" ref="C350:C413" si="46">"021"</f>
        <v>021</v>
      </c>
      <c r="D350" t="s">
        <v>282</v>
      </c>
      <c r="E350" t="str">
        <f t="shared" si="45"/>
        <v>06</v>
      </c>
      <c r="F350" t="str">
        <f>"016"</f>
        <v>016</v>
      </c>
      <c r="G350" t="str">
        <f>""</f>
        <v/>
      </c>
      <c r="H350" t="s">
        <v>3</v>
      </c>
      <c r="I350" t="s">
        <v>25</v>
      </c>
      <c r="J350" t="s">
        <v>5034</v>
      </c>
      <c r="K350" t="str">
        <f>"14008"</f>
        <v>14008</v>
      </c>
    </row>
    <row r="351" spans="1:11" customFormat="1" x14ac:dyDescent="0.25">
      <c r="A351" t="str">
        <f t="shared" si="44"/>
        <v>14</v>
      </c>
      <c r="B351" t="s">
        <v>282</v>
      </c>
      <c r="C351" t="str">
        <f t="shared" si="46"/>
        <v>021</v>
      </c>
      <c r="D351" t="s">
        <v>282</v>
      </c>
      <c r="E351" t="str">
        <f t="shared" si="45"/>
        <v>06</v>
      </c>
      <c r="F351" t="str">
        <f>"017"</f>
        <v>017</v>
      </c>
      <c r="G351" t="str">
        <f>""</f>
        <v/>
      </c>
      <c r="H351" t="s">
        <v>1</v>
      </c>
      <c r="I351" t="s">
        <v>1856</v>
      </c>
      <c r="J351" t="s">
        <v>5042</v>
      </c>
      <c r="K351" t="str">
        <f t="shared" ref="K351:K359" si="47">"14011"</f>
        <v>14011</v>
      </c>
    </row>
    <row r="352" spans="1:11" customFormat="1" x14ac:dyDescent="0.25">
      <c r="A352" t="str">
        <f t="shared" si="44"/>
        <v>14</v>
      </c>
      <c r="B352" t="s">
        <v>282</v>
      </c>
      <c r="C352" t="str">
        <f t="shared" si="46"/>
        <v>021</v>
      </c>
      <c r="D352" t="s">
        <v>282</v>
      </c>
      <c r="E352" t="str">
        <f t="shared" si="45"/>
        <v>06</v>
      </c>
      <c r="F352" t="str">
        <f>"017"</f>
        <v>017</v>
      </c>
      <c r="G352" t="str">
        <f>""</f>
        <v/>
      </c>
      <c r="H352" t="s">
        <v>0</v>
      </c>
      <c r="I352" t="s">
        <v>1856</v>
      </c>
      <c r="J352" t="s">
        <v>5042</v>
      </c>
      <c r="K352" t="str">
        <f t="shared" si="47"/>
        <v>14011</v>
      </c>
    </row>
    <row r="353" spans="1:11" customFormat="1" x14ac:dyDescent="0.25">
      <c r="A353" t="str">
        <f t="shared" si="44"/>
        <v>14</v>
      </c>
      <c r="B353" t="s">
        <v>282</v>
      </c>
      <c r="C353" t="str">
        <f t="shared" si="46"/>
        <v>021</v>
      </c>
      <c r="D353" t="s">
        <v>282</v>
      </c>
      <c r="E353" t="str">
        <f t="shared" si="45"/>
        <v>06</v>
      </c>
      <c r="F353" t="str">
        <f>"018"</f>
        <v>018</v>
      </c>
      <c r="G353" t="str">
        <f>""</f>
        <v/>
      </c>
      <c r="H353" t="s">
        <v>1</v>
      </c>
      <c r="I353" t="s">
        <v>1856</v>
      </c>
      <c r="J353" t="s">
        <v>5042</v>
      </c>
      <c r="K353" t="str">
        <f t="shared" si="47"/>
        <v>14011</v>
      </c>
    </row>
    <row r="354" spans="1:11" customFormat="1" x14ac:dyDescent="0.25">
      <c r="A354" t="str">
        <f t="shared" si="44"/>
        <v>14</v>
      </c>
      <c r="B354" t="s">
        <v>282</v>
      </c>
      <c r="C354" t="str">
        <f t="shared" si="46"/>
        <v>021</v>
      </c>
      <c r="D354" t="s">
        <v>282</v>
      </c>
      <c r="E354" t="str">
        <f t="shared" si="45"/>
        <v>06</v>
      </c>
      <c r="F354" t="str">
        <f>"018"</f>
        <v>018</v>
      </c>
      <c r="G354" t="str">
        <f>""</f>
        <v/>
      </c>
      <c r="H354" t="s">
        <v>0</v>
      </c>
      <c r="I354" t="s">
        <v>1856</v>
      </c>
      <c r="J354" t="s">
        <v>5042</v>
      </c>
      <c r="K354" t="str">
        <f t="shared" si="47"/>
        <v>14011</v>
      </c>
    </row>
    <row r="355" spans="1:11" customFormat="1" x14ac:dyDescent="0.25">
      <c r="A355" t="str">
        <f t="shared" si="44"/>
        <v>14</v>
      </c>
      <c r="B355" t="s">
        <v>282</v>
      </c>
      <c r="C355" t="str">
        <f t="shared" si="46"/>
        <v>021</v>
      </c>
      <c r="D355" t="s">
        <v>282</v>
      </c>
      <c r="E355" t="str">
        <f t="shared" si="45"/>
        <v>06</v>
      </c>
      <c r="F355" t="str">
        <f>"019"</f>
        <v>019</v>
      </c>
      <c r="G355" t="str">
        <f>""</f>
        <v/>
      </c>
      <c r="H355" t="s">
        <v>1</v>
      </c>
      <c r="I355" t="s">
        <v>1857</v>
      </c>
      <c r="J355" t="s">
        <v>5043</v>
      </c>
      <c r="K355" t="str">
        <f t="shared" si="47"/>
        <v>14011</v>
      </c>
    </row>
    <row r="356" spans="1:11" customFormat="1" x14ac:dyDescent="0.25">
      <c r="A356" t="str">
        <f t="shared" si="44"/>
        <v>14</v>
      </c>
      <c r="B356" t="s">
        <v>282</v>
      </c>
      <c r="C356" t="str">
        <f t="shared" si="46"/>
        <v>021</v>
      </c>
      <c r="D356" t="s">
        <v>282</v>
      </c>
      <c r="E356" t="str">
        <f t="shared" si="45"/>
        <v>06</v>
      </c>
      <c r="F356" t="str">
        <f>"019"</f>
        <v>019</v>
      </c>
      <c r="G356" t="str">
        <f>""</f>
        <v/>
      </c>
      <c r="H356" t="s">
        <v>0</v>
      </c>
      <c r="I356" t="s">
        <v>1857</v>
      </c>
      <c r="J356" t="s">
        <v>5043</v>
      </c>
      <c r="K356" t="str">
        <f t="shared" si="47"/>
        <v>14011</v>
      </c>
    </row>
    <row r="357" spans="1:11" customFormat="1" x14ac:dyDescent="0.25">
      <c r="A357" t="str">
        <f t="shared" si="44"/>
        <v>14</v>
      </c>
      <c r="B357" t="s">
        <v>282</v>
      </c>
      <c r="C357" t="str">
        <f t="shared" si="46"/>
        <v>021</v>
      </c>
      <c r="D357" t="s">
        <v>282</v>
      </c>
      <c r="E357" t="str">
        <f t="shared" si="45"/>
        <v>06</v>
      </c>
      <c r="F357" t="str">
        <f>"020"</f>
        <v>020</v>
      </c>
      <c r="G357" t="str">
        <f>""</f>
        <v/>
      </c>
      <c r="H357" t="s">
        <v>3</v>
      </c>
      <c r="I357" t="s">
        <v>1857</v>
      </c>
      <c r="J357" t="s">
        <v>5043</v>
      </c>
      <c r="K357" t="str">
        <f t="shared" si="47"/>
        <v>14011</v>
      </c>
    </row>
    <row r="358" spans="1:11" customFormat="1" x14ac:dyDescent="0.25">
      <c r="A358" t="str">
        <f t="shared" si="44"/>
        <v>14</v>
      </c>
      <c r="B358" t="s">
        <v>282</v>
      </c>
      <c r="C358" t="str">
        <f t="shared" si="46"/>
        <v>021</v>
      </c>
      <c r="D358" t="s">
        <v>282</v>
      </c>
      <c r="E358" t="str">
        <f t="shared" si="45"/>
        <v>06</v>
      </c>
      <c r="F358" t="str">
        <f>"021"</f>
        <v>021</v>
      </c>
      <c r="G358" t="str">
        <f>""</f>
        <v/>
      </c>
      <c r="H358" t="s">
        <v>3</v>
      </c>
      <c r="I358" t="s">
        <v>1858</v>
      </c>
      <c r="J358" t="s">
        <v>5044</v>
      </c>
      <c r="K358" t="str">
        <f t="shared" si="47"/>
        <v>14011</v>
      </c>
    </row>
    <row r="359" spans="1:11" customFormat="1" x14ac:dyDescent="0.25">
      <c r="A359" t="str">
        <f t="shared" si="44"/>
        <v>14</v>
      </c>
      <c r="B359" t="s">
        <v>282</v>
      </c>
      <c r="C359" t="str">
        <f t="shared" si="46"/>
        <v>021</v>
      </c>
      <c r="D359" t="s">
        <v>282</v>
      </c>
      <c r="E359" t="str">
        <f t="shared" si="45"/>
        <v>06</v>
      </c>
      <c r="F359" t="str">
        <f>"022"</f>
        <v>022</v>
      </c>
      <c r="G359" t="str">
        <f>""</f>
        <v/>
      </c>
      <c r="H359" t="s">
        <v>3</v>
      </c>
      <c r="I359" t="s">
        <v>1858</v>
      </c>
      <c r="J359" t="s">
        <v>5044</v>
      </c>
      <c r="K359" t="str">
        <f t="shared" si="47"/>
        <v>14011</v>
      </c>
    </row>
    <row r="360" spans="1:11" customFormat="1" x14ac:dyDescent="0.25">
      <c r="A360" t="str">
        <f t="shared" si="44"/>
        <v>14</v>
      </c>
      <c r="B360" t="s">
        <v>282</v>
      </c>
      <c r="C360" t="str">
        <f t="shared" si="46"/>
        <v>021</v>
      </c>
      <c r="D360" t="s">
        <v>282</v>
      </c>
      <c r="E360" t="str">
        <f t="shared" si="45"/>
        <v>06</v>
      </c>
      <c r="F360" t="str">
        <f>"023"</f>
        <v>023</v>
      </c>
      <c r="G360" t="str">
        <f>""</f>
        <v/>
      </c>
      <c r="H360" t="s">
        <v>3</v>
      </c>
      <c r="I360" t="s">
        <v>74</v>
      </c>
      <c r="J360" t="s">
        <v>5045</v>
      </c>
      <c r="K360" t="str">
        <f>"14012"</f>
        <v>14012</v>
      </c>
    </row>
    <row r="361" spans="1:11" customFormat="1" x14ac:dyDescent="0.25">
      <c r="A361" t="str">
        <f t="shared" si="44"/>
        <v>14</v>
      </c>
      <c r="B361" t="s">
        <v>282</v>
      </c>
      <c r="C361" t="str">
        <f t="shared" si="46"/>
        <v>021</v>
      </c>
      <c r="D361" t="s">
        <v>282</v>
      </c>
      <c r="E361" t="str">
        <f t="shared" si="45"/>
        <v>06</v>
      </c>
      <c r="F361" t="str">
        <f>"024"</f>
        <v>024</v>
      </c>
      <c r="G361" t="str">
        <f>""</f>
        <v/>
      </c>
      <c r="H361" t="s">
        <v>1</v>
      </c>
      <c r="I361" t="s">
        <v>1857</v>
      </c>
      <c r="J361" t="s">
        <v>5043</v>
      </c>
      <c r="K361" t="str">
        <f>"14011"</f>
        <v>14011</v>
      </c>
    </row>
    <row r="362" spans="1:11" customFormat="1" x14ac:dyDescent="0.25">
      <c r="A362" t="str">
        <f t="shared" si="44"/>
        <v>14</v>
      </c>
      <c r="B362" t="s">
        <v>282</v>
      </c>
      <c r="C362" t="str">
        <f t="shared" si="46"/>
        <v>021</v>
      </c>
      <c r="D362" t="s">
        <v>282</v>
      </c>
      <c r="E362" t="str">
        <f t="shared" si="45"/>
        <v>06</v>
      </c>
      <c r="F362" t="str">
        <f>"024"</f>
        <v>024</v>
      </c>
      <c r="G362" t="str">
        <f>""</f>
        <v/>
      </c>
      <c r="H362" t="s">
        <v>0</v>
      </c>
      <c r="I362" t="s">
        <v>1857</v>
      </c>
      <c r="J362" t="s">
        <v>5043</v>
      </c>
      <c r="K362" t="str">
        <f>"14011"</f>
        <v>14011</v>
      </c>
    </row>
    <row r="363" spans="1:11" customFormat="1" x14ac:dyDescent="0.25">
      <c r="A363" t="str">
        <f t="shared" si="44"/>
        <v>14</v>
      </c>
      <c r="B363" t="s">
        <v>282</v>
      </c>
      <c r="C363" t="str">
        <f t="shared" si="46"/>
        <v>021</v>
      </c>
      <c r="D363" t="s">
        <v>282</v>
      </c>
      <c r="E363" t="str">
        <f t="shared" si="45"/>
        <v>06</v>
      </c>
      <c r="F363" t="str">
        <f>"025"</f>
        <v>025</v>
      </c>
      <c r="G363" t="str">
        <f>""</f>
        <v/>
      </c>
      <c r="H363" t="s">
        <v>3</v>
      </c>
      <c r="I363" t="s">
        <v>1812</v>
      </c>
      <c r="J363" t="s">
        <v>4999</v>
      </c>
      <c r="K363" t="str">
        <f>"14012"</f>
        <v>14012</v>
      </c>
    </row>
    <row r="364" spans="1:11" customFormat="1" x14ac:dyDescent="0.25">
      <c r="A364" t="str">
        <f t="shared" si="44"/>
        <v>14</v>
      </c>
      <c r="B364" t="s">
        <v>282</v>
      </c>
      <c r="C364" t="str">
        <f t="shared" si="46"/>
        <v>021</v>
      </c>
      <c r="D364" t="s">
        <v>282</v>
      </c>
      <c r="E364" t="str">
        <f t="shared" si="45"/>
        <v>06</v>
      </c>
      <c r="F364" t="str">
        <f>"026"</f>
        <v>026</v>
      </c>
      <c r="G364" t="str">
        <f>""</f>
        <v/>
      </c>
      <c r="H364" t="s">
        <v>3</v>
      </c>
      <c r="I364" t="s">
        <v>1859</v>
      </c>
      <c r="J364" t="s">
        <v>5046</v>
      </c>
      <c r="K364" t="str">
        <f>"14005"</f>
        <v>14005</v>
      </c>
    </row>
    <row r="365" spans="1:11" customFormat="1" x14ac:dyDescent="0.25">
      <c r="A365" t="str">
        <f t="shared" si="44"/>
        <v>14</v>
      </c>
      <c r="B365" t="s">
        <v>282</v>
      </c>
      <c r="C365" t="str">
        <f t="shared" si="46"/>
        <v>021</v>
      </c>
      <c r="D365" t="s">
        <v>282</v>
      </c>
      <c r="E365" t="str">
        <f t="shared" si="45"/>
        <v>06</v>
      </c>
      <c r="F365" t="str">
        <f>"027"</f>
        <v>027</v>
      </c>
      <c r="G365" t="str">
        <f>""</f>
        <v/>
      </c>
      <c r="H365" t="s">
        <v>3</v>
      </c>
      <c r="I365" t="s">
        <v>1850</v>
      </c>
      <c r="J365" t="s">
        <v>5036</v>
      </c>
      <c r="K365" t="str">
        <f>"14005"</f>
        <v>14005</v>
      </c>
    </row>
    <row r="366" spans="1:11" customFormat="1" x14ac:dyDescent="0.25">
      <c r="A366" t="str">
        <f t="shared" si="44"/>
        <v>14</v>
      </c>
      <c r="B366" t="s">
        <v>282</v>
      </c>
      <c r="C366" t="str">
        <f t="shared" si="46"/>
        <v>021</v>
      </c>
      <c r="D366" t="s">
        <v>282</v>
      </c>
      <c r="E366" t="str">
        <f t="shared" si="45"/>
        <v>06</v>
      </c>
      <c r="F366" t="str">
        <f>"028"</f>
        <v>028</v>
      </c>
      <c r="G366" t="str">
        <f>""</f>
        <v/>
      </c>
      <c r="H366" t="s">
        <v>3</v>
      </c>
      <c r="I366" t="s">
        <v>1860</v>
      </c>
      <c r="J366" t="s">
        <v>5047</v>
      </c>
      <c r="K366" t="str">
        <f>"14005"</f>
        <v>14005</v>
      </c>
    </row>
    <row r="367" spans="1:11" customFormat="1" x14ac:dyDescent="0.25">
      <c r="A367" t="str">
        <f t="shared" si="44"/>
        <v>14</v>
      </c>
      <c r="B367" t="s">
        <v>282</v>
      </c>
      <c r="C367" t="str">
        <f t="shared" si="46"/>
        <v>021</v>
      </c>
      <c r="D367" t="s">
        <v>282</v>
      </c>
      <c r="E367" t="str">
        <f t="shared" si="45"/>
        <v>06</v>
      </c>
      <c r="F367" t="str">
        <f>"029"</f>
        <v>029</v>
      </c>
      <c r="G367" t="str">
        <f>""</f>
        <v/>
      </c>
      <c r="H367" t="s">
        <v>3</v>
      </c>
      <c r="I367" t="s">
        <v>1852</v>
      </c>
      <c r="J367" t="s">
        <v>5038</v>
      </c>
      <c r="K367" t="str">
        <f>"14005"</f>
        <v>14005</v>
      </c>
    </row>
    <row r="368" spans="1:11" customFormat="1" x14ac:dyDescent="0.25">
      <c r="A368" t="str">
        <f t="shared" si="44"/>
        <v>14</v>
      </c>
      <c r="B368" t="s">
        <v>282</v>
      </c>
      <c r="C368" t="str">
        <f t="shared" si="46"/>
        <v>021</v>
      </c>
      <c r="D368" t="s">
        <v>282</v>
      </c>
      <c r="E368" t="str">
        <f t="shared" si="45"/>
        <v>06</v>
      </c>
      <c r="F368" t="str">
        <f>"030"</f>
        <v>030</v>
      </c>
      <c r="G368" t="str">
        <f>""</f>
        <v/>
      </c>
      <c r="H368" t="s">
        <v>3</v>
      </c>
      <c r="I368" t="s">
        <v>1852</v>
      </c>
      <c r="J368" t="s">
        <v>5038</v>
      </c>
      <c r="K368" t="str">
        <f>"14005"</f>
        <v>14005</v>
      </c>
    </row>
    <row r="369" spans="1:11" customFormat="1" x14ac:dyDescent="0.25">
      <c r="A369" t="str">
        <f t="shared" si="44"/>
        <v>14</v>
      </c>
      <c r="B369" t="s">
        <v>282</v>
      </c>
      <c r="C369" t="str">
        <f t="shared" si="46"/>
        <v>021</v>
      </c>
      <c r="D369" t="s">
        <v>282</v>
      </c>
      <c r="E369" t="str">
        <f t="shared" si="45"/>
        <v>06</v>
      </c>
      <c r="F369" t="str">
        <f>"031"</f>
        <v>031</v>
      </c>
      <c r="G369" t="str">
        <f>""</f>
        <v/>
      </c>
      <c r="H369" t="s">
        <v>1</v>
      </c>
      <c r="I369" t="s">
        <v>74</v>
      </c>
      <c r="J369" t="s">
        <v>5045</v>
      </c>
      <c r="K369" t="str">
        <f>"14012"</f>
        <v>14012</v>
      </c>
    </row>
    <row r="370" spans="1:11" customFormat="1" x14ac:dyDescent="0.25">
      <c r="A370" t="str">
        <f t="shared" si="44"/>
        <v>14</v>
      </c>
      <c r="B370" t="s">
        <v>282</v>
      </c>
      <c r="C370" t="str">
        <f t="shared" si="46"/>
        <v>021</v>
      </c>
      <c r="D370" t="s">
        <v>282</v>
      </c>
      <c r="E370" t="str">
        <f t="shared" si="45"/>
        <v>06</v>
      </c>
      <c r="F370" t="str">
        <f>"031"</f>
        <v>031</v>
      </c>
      <c r="G370" t="str">
        <f>""</f>
        <v/>
      </c>
      <c r="H370" t="s">
        <v>0</v>
      </c>
      <c r="I370" t="s">
        <v>74</v>
      </c>
      <c r="J370" t="s">
        <v>5045</v>
      </c>
      <c r="K370" t="str">
        <f>"14012"</f>
        <v>14012</v>
      </c>
    </row>
    <row r="371" spans="1:11" customFormat="1" x14ac:dyDescent="0.25">
      <c r="A371" t="str">
        <f t="shared" si="44"/>
        <v>14</v>
      </c>
      <c r="B371" t="s">
        <v>282</v>
      </c>
      <c r="C371" t="str">
        <f t="shared" si="46"/>
        <v>021</v>
      </c>
      <c r="D371" t="s">
        <v>282</v>
      </c>
      <c r="E371" t="str">
        <f t="shared" si="45"/>
        <v>06</v>
      </c>
      <c r="F371" t="str">
        <f>"032"</f>
        <v>032</v>
      </c>
      <c r="G371" t="str">
        <f>""</f>
        <v/>
      </c>
      <c r="H371" t="s">
        <v>1</v>
      </c>
      <c r="I371" t="s">
        <v>1850</v>
      </c>
      <c r="J371" t="s">
        <v>5036</v>
      </c>
      <c r="K371" t="str">
        <f>"14005"</f>
        <v>14005</v>
      </c>
    </row>
    <row r="372" spans="1:11" customFormat="1" x14ac:dyDescent="0.25">
      <c r="A372" t="str">
        <f t="shared" si="44"/>
        <v>14</v>
      </c>
      <c r="B372" t="s">
        <v>282</v>
      </c>
      <c r="C372" t="str">
        <f t="shared" si="46"/>
        <v>021</v>
      </c>
      <c r="D372" t="s">
        <v>282</v>
      </c>
      <c r="E372" t="str">
        <f t="shared" si="45"/>
        <v>06</v>
      </c>
      <c r="F372" t="str">
        <f>"032"</f>
        <v>032</v>
      </c>
      <c r="G372" t="str">
        <f>""</f>
        <v/>
      </c>
      <c r="H372" t="s">
        <v>0</v>
      </c>
      <c r="I372" t="s">
        <v>1850</v>
      </c>
      <c r="J372" t="s">
        <v>5036</v>
      </c>
      <c r="K372" t="str">
        <f>"14005"</f>
        <v>14005</v>
      </c>
    </row>
    <row r="373" spans="1:11" customFormat="1" x14ac:dyDescent="0.25">
      <c r="A373" t="str">
        <f t="shared" si="44"/>
        <v>14</v>
      </c>
      <c r="B373" t="s">
        <v>282</v>
      </c>
      <c r="C373" t="str">
        <f t="shared" si="46"/>
        <v>021</v>
      </c>
      <c r="D373" t="s">
        <v>282</v>
      </c>
      <c r="E373" t="str">
        <f t="shared" si="45"/>
        <v>06</v>
      </c>
      <c r="F373" t="str">
        <f>"033"</f>
        <v>033</v>
      </c>
      <c r="G373" t="str">
        <f>""</f>
        <v/>
      </c>
      <c r="H373" t="s">
        <v>3</v>
      </c>
      <c r="I373" t="s">
        <v>1853</v>
      </c>
      <c r="J373" t="s">
        <v>5039</v>
      </c>
      <c r="K373" t="str">
        <f>"14011"</f>
        <v>14011</v>
      </c>
    </row>
    <row r="374" spans="1:11" customFormat="1" x14ac:dyDescent="0.25">
      <c r="A374" t="str">
        <f t="shared" si="44"/>
        <v>14</v>
      </c>
      <c r="B374" t="s">
        <v>282</v>
      </c>
      <c r="C374" t="str">
        <f t="shared" si="46"/>
        <v>021</v>
      </c>
      <c r="D374" t="s">
        <v>282</v>
      </c>
      <c r="E374" t="str">
        <f t="shared" si="45"/>
        <v>06</v>
      </c>
      <c r="F374" t="str">
        <f>"034"</f>
        <v>034</v>
      </c>
      <c r="G374" t="str">
        <f>""</f>
        <v/>
      </c>
      <c r="H374" t="s">
        <v>1</v>
      </c>
      <c r="I374" t="s">
        <v>1852</v>
      </c>
      <c r="J374" t="s">
        <v>5038</v>
      </c>
      <c r="K374" t="str">
        <f>"14005"</f>
        <v>14005</v>
      </c>
    </row>
    <row r="375" spans="1:11" customFormat="1" x14ac:dyDescent="0.25">
      <c r="A375" t="str">
        <f t="shared" si="44"/>
        <v>14</v>
      </c>
      <c r="B375" t="s">
        <v>282</v>
      </c>
      <c r="C375" t="str">
        <f t="shared" si="46"/>
        <v>021</v>
      </c>
      <c r="D375" t="s">
        <v>282</v>
      </c>
      <c r="E375" t="str">
        <f t="shared" si="45"/>
        <v>06</v>
      </c>
      <c r="F375" t="str">
        <f>"034"</f>
        <v>034</v>
      </c>
      <c r="G375" t="str">
        <f>""</f>
        <v/>
      </c>
      <c r="H375" t="s">
        <v>0</v>
      </c>
      <c r="I375" t="s">
        <v>1852</v>
      </c>
      <c r="J375" t="s">
        <v>5038</v>
      </c>
      <c r="K375" t="str">
        <f>"14005"</f>
        <v>14005</v>
      </c>
    </row>
    <row r="376" spans="1:11" customFormat="1" x14ac:dyDescent="0.25">
      <c r="A376" t="str">
        <f t="shared" si="44"/>
        <v>14</v>
      </c>
      <c r="B376" t="s">
        <v>282</v>
      </c>
      <c r="C376" t="str">
        <f t="shared" si="46"/>
        <v>021</v>
      </c>
      <c r="D376" t="s">
        <v>282</v>
      </c>
      <c r="E376" t="str">
        <f t="shared" si="45"/>
        <v>06</v>
      </c>
      <c r="F376" t="str">
        <f>"035"</f>
        <v>035</v>
      </c>
      <c r="G376" t="str">
        <f>""</f>
        <v/>
      </c>
      <c r="H376" t="s">
        <v>3</v>
      </c>
      <c r="I376" t="s">
        <v>84</v>
      </c>
      <c r="J376" t="s">
        <v>5048</v>
      </c>
      <c r="K376" t="str">
        <f>"14011"</f>
        <v>14011</v>
      </c>
    </row>
    <row r="377" spans="1:11" customFormat="1" x14ac:dyDescent="0.25">
      <c r="A377" t="str">
        <f t="shared" si="44"/>
        <v>14</v>
      </c>
      <c r="B377" t="s">
        <v>282</v>
      </c>
      <c r="C377" t="str">
        <f t="shared" si="46"/>
        <v>021</v>
      </c>
      <c r="D377" t="s">
        <v>282</v>
      </c>
      <c r="E377" t="str">
        <f t="shared" si="45"/>
        <v>06</v>
      </c>
      <c r="F377" t="str">
        <f>"036"</f>
        <v>036</v>
      </c>
      <c r="G377" t="str">
        <f>""</f>
        <v/>
      </c>
      <c r="H377" t="s">
        <v>3</v>
      </c>
      <c r="I377" t="s">
        <v>74</v>
      </c>
      <c r="J377" t="s">
        <v>5045</v>
      </c>
      <c r="K377" t="str">
        <f>"14012"</f>
        <v>14012</v>
      </c>
    </row>
    <row r="378" spans="1:11" customFormat="1" x14ac:dyDescent="0.25">
      <c r="A378" t="str">
        <f t="shared" si="44"/>
        <v>14</v>
      </c>
      <c r="B378" t="s">
        <v>282</v>
      </c>
      <c r="C378" t="str">
        <f t="shared" si="46"/>
        <v>021</v>
      </c>
      <c r="D378" t="s">
        <v>282</v>
      </c>
      <c r="E378" t="str">
        <f t="shared" si="45"/>
        <v>06</v>
      </c>
      <c r="F378" t="str">
        <f>"037"</f>
        <v>037</v>
      </c>
      <c r="G378" t="str">
        <f>""</f>
        <v/>
      </c>
      <c r="H378" t="s">
        <v>3</v>
      </c>
      <c r="I378" t="s">
        <v>1859</v>
      </c>
      <c r="J378" t="s">
        <v>5046</v>
      </c>
      <c r="K378" t="str">
        <f>"14005"</f>
        <v>14005</v>
      </c>
    </row>
    <row r="379" spans="1:11" customFormat="1" x14ac:dyDescent="0.25">
      <c r="A379" t="str">
        <f t="shared" si="44"/>
        <v>14</v>
      </c>
      <c r="B379" t="s">
        <v>282</v>
      </c>
      <c r="C379" t="str">
        <f t="shared" si="46"/>
        <v>021</v>
      </c>
      <c r="D379" t="s">
        <v>282</v>
      </c>
      <c r="E379" t="str">
        <f t="shared" si="45"/>
        <v>06</v>
      </c>
      <c r="F379" t="str">
        <f>"038"</f>
        <v>038</v>
      </c>
      <c r="G379" t="str">
        <f>""</f>
        <v/>
      </c>
      <c r="H379" t="s">
        <v>1</v>
      </c>
      <c r="I379" t="s">
        <v>84</v>
      </c>
      <c r="J379" t="s">
        <v>5048</v>
      </c>
      <c r="K379" t="str">
        <f>"14011"</f>
        <v>14011</v>
      </c>
    </row>
    <row r="380" spans="1:11" customFormat="1" x14ac:dyDescent="0.25">
      <c r="A380" t="str">
        <f t="shared" si="44"/>
        <v>14</v>
      </c>
      <c r="B380" t="s">
        <v>282</v>
      </c>
      <c r="C380" t="str">
        <f t="shared" si="46"/>
        <v>021</v>
      </c>
      <c r="D380" t="s">
        <v>282</v>
      </c>
      <c r="E380" t="str">
        <f t="shared" si="45"/>
        <v>06</v>
      </c>
      <c r="F380" t="str">
        <f>"038"</f>
        <v>038</v>
      </c>
      <c r="G380" t="str">
        <f>""</f>
        <v/>
      </c>
      <c r="H380" t="s">
        <v>0</v>
      </c>
      <c r="I380" t="s">
        <v>84</v>
      </c>
      <c r="J380" t="s">
        <v>5048</v>
      </c>
      <c r="K380" t="str">
        <f>"14011"</f>
        <v>14011</v>
      </c>
    </row>
    <row r="381" spans="1:11" customFormat="1" x14ac:dyDescent="0.25">
      <c r="A381" t="str">
        <f t="shared" si="44"/>
        <v>14</v>
      </c>
      <c r="B381" t="s">
        <v>282</v>
      </c>
      <c r="C381" t="str">
        <f t="shared" si="46"/>
        <v>021</v>
      </c>
      <c r="D381" t="s">
        <v>282</v>
      </c>
      <c r="E381" t="str">
        <f t="shared" si="45"/>
        <v>06</v>
      </c>
      <c r="F381" t="str">
        <f>"039"</f>
        <v>039</v>
      </c>
      <c r="G381" t="str">
        <f>""</f>
        <v/>
      </c>
      <c r="H381" t="s">
        <v>1</v>
      </c>
      <c r="I381" t="s">
        <v>1861</v>
      </c>
      <c r="J381" t="s">
        <v>5044</v>
      </c>
      <c r="K381" t="str">
        <f>"14011"</f>
        <v>14011</v>
      </c>
    </row>
    <row r="382" spans="1:11" customFormat="1" x14ac:dyDescent="0.25">
      <c r="A382" t="str">
        <f t="shared" si="44"/>
        <v>14</v>
      </c>
      <c r="B382" t="s">
        <v>282</v>
      </c>
      <c r="C382" t="str">
        <f t="shared" si="46"/>
        <v>021</v>
      </c>
      <c r="D382" t="s">
        <v>282</v>
      </c>
      <c r="E382" t="str">
        <f t="shared" si="45"/>
        <v>06</v>
      </c>
      <c r="F382" t="str">
        <f>"039"</f>
        <v>039</v>
      </c>
      <c r="G382" t="str">
        <f>""</f>
        <v/>
      </c>
      <c r="H382" t="s">
        <v>0</v>
      </c>
      <c r="I382" t="s">
        <v>1861</v>
      </c>
      <c r="J382" t="s">
        <v>5044</v>
      </c>
      <c r="K382" t="str">
        <f>"14011"</f>
        <v>14011</v>
      </c>
    </row>
    <row r="383" spans="1:11" customFormat="1" x14ac:dyDescent="0.25">
      <c r="A383" t="str">
        <f t="shared" si="44"/>
        <v>14</v>
      </c>
      <c r="B383" t="s">
        <v>282</v>
      </c>
      <c r="C383" t="str">
        <f t="shared" si="46"/>
        <v>021</v>
      </c>
      <c r="D383" t="s">
        <v>282</v>
      </c>
      <c r="E383" t="str">
        <f t="shared" si="45"/>
        <v>06</v>
      </c>
      <c r="F383" t="str">
        <f>"040"</f>
        <v>040</v>
      </c>
      <c r="G383" t="str">
        <f>""</f>
        <v/>
      </c>
      <c r="H383" t="s">
        <v>1</v>
      </c>
      <c r="I383" t="s">
        <v>1855</v>
      </c>
      <c r="J383" t="s">
        <v>5041</v>
      </c>
      <c r="K383" t="str">
        <f>"14006"</f>
        <v>14006</v>
      </c>
    </row>
    <row r="384" spans="1:11" customFormat="1" x14ac:dyDescent="0.25">
      <c r="A384" t="str">
        <f t="shared" si="44"/>
        <v>14</v>
      </c>
      <c r="B384" t="s">
        <v>282</v>
      </c>
      <c r="C384" t="str">
        <f t="shared" si="46"/>
        <v>021</v>
      </c>
      <c r="D384" t="s">
        <v>282</v>
      </c>
      <c r="E384" t="str">
        <f t="shared" si="45"/>
        <v>06</v>
      </c>
      <c r="F384" t="str">
        <f>"040"</f>
        <v>040</v>
      </c>
      <c r="G384" t="str">
        <f>""</f>
        <v/>
      </c>
      <c r="H384" t="s">
        <v>0</v>
      </c>
      <c r="I384" t="s">
        <v>1855</v>
      </c>
      <c r="J384" t="s">
        <v>5041</v>
      </c>
      <c r="K384" t="str">
        <f>"14006"</f>
        <v>14006</v>
      </c>
    </row>
    <row r="385" spans="1:11" customFormat="1" x14ac:dyDescent="0.25">
      <c r="A385" t="str">
        <f t="shared" si="44"/>
        <v>14</v>
      </c>
      <c r="B385" t="s">
        <v>282</v>
      </c>
      <c r="C385" t="str">
        <f t="shared" si="46"/>
        <v>021</v>
      </c>
      <c r="D385" t="s">
        <v>282</v>
      </c>
      <c r="E385" t="str">
        <f t="shared" si="45"/>
        <v>06</v>
      </c>
      <c r="F385" t="str">
        <f>"041"</f>
        <v>041</v>
      </c>
      <c r="G385" t="str">
        <f>""</f>
        <v/>
      </c>
      <c r="H385" t="s">
        <v>3</v>
      </c>
      <c r="I385" t="s">
        <v>84</v>
      </c>
      <c r="J385" t="s">
        <v>5048</v>
      </c>
      <c r="K385" t="str">
        <f>"14011"</f>
        <v>14011</v>
      </c>
    </row>
    <row r="386" spans="1:11" customFormat="1" x14ac:dyDescent="0.25">
      <c r="A386" t="str">
        <f t="shared" si="44"/>
        <v>14</v>
      </c>
      <c r="B386" t="s">
        <v>282</v>
      </c>
      <c r="C386" t="str">
        <f t="shared" si="46"/>
        <v>021</v>
      </c>
      <c r="D386" t="s">
        <v>282</v>
      </c>
      <c r="E386" t="str">
        <f t="shared" si="45"/>
        <v>06</v>
      </c>
      <c r="F386" t="str">
        <f>"042"</f>
        <v>042</v>
      </c>
      <c r="G386" t="str">
        <f>""</f>
        <v/>
      </c>
      <c r="H386" t="s">
        <v>1</v>
      </c>
      <c r="I386" t="s">
        <v>74</v>
      </c>
      <c r="J386" t="s">
        <v>5045</v>
      </c>
      <c r="K386" t="str">
        <f>"14012"</f>
        <v>14012</v>
      </c>
    </row>
    <row r="387" spans="1:11" customFormat="1" x14ac:dyDescent="0.25">
      <c r="A387" t="str">
        <f t="shared" ref="A387:A450" si="48">"14"</f>
        <v>14</v>
      </c>
      <c r="B387" t="s">
        <v>282</v>
      </c>
      <c r="C387" t="str">
        <f t="shared" si="46"/>
        <v>021</v>
      </c>
      <c r="D387" t="s">
        <v>282</v>
      </c>
      <c r="E387" t="str">
        <f t="shared" si="45"/>
        <v>06</v>
      </c>
      <c r="F387" t="str">
        <f>"042"</f>
        <v>042</v>
      </c>
      <c r="G387" t="str">
        <f>""</f>
        <v/>
      </c>
      <c r="H387" t="s">
        <v>0</v>
      </c>
      <c r="I387" t="s">
        <v>74</v>
      </c>
      <c r="J387" t="s">
        <v>5045</v>
      </c>
      <c r="K387" t="str">
        <f>"14012"</f>
        <v>14012</v>
      </c>
    </row>
    <row r="388" spans="1:11" customFormat="1" x14ac:dyDescent="0.25">
      <c r="A388" t="str">
        <f t="shared" si="48"/>
        <v>14</v>
      </c>
      <c r="B388" t="s">
        <v>282</v>
      </c>
      <c r="C388" t="str">
        <f t="shared" si="46"/>
        <v>021</v>
      </c>
      <c r="D388" t="s">
        <v>282</v>
      </c>
      <c r="E388" t="str">
        <f t="shared" si="45"/>
        <v>06</v>
      </c>
      <c r="F388" t="str">
        <f>"043"</f>
        <v>043</v>
      </c>
      <c r="G388" t="str">
        <f>""</f>
        <v/>
      </c>
      <c r="H388" t="s">
        <v>1</v>
      </c>
      <c r="I388" t="s">
        <v>1858</v>
      </c>
      <c r="J388" t="s">
        <v>5044</v>
      </c>
      <c r="K388" t="str">
        <f>"14011"</f>
        <v>14011</v>
      </c>
    </row>
    <row r="389" spans="1:11" customFormat="1" x14ac:dyDescent="0.25">
      <c r="A389" t="str">
        <f t="shared" si="48"/>
        <v>14</v>
      </c>
      <c r="B389" t="s">
        <v>282</v>
      </c>
      <c r="C389" t="str">
        <f t="shared" si="46"/>
        <v>021</v>
      </c>
      <c r="D389" t="s">
        <v>282</v>
      </c>
      <c r="E389" t="str">
        <f t="shared" si="45"/>
        <v>06</v>
      </c>
      <c r="F389" t="str">
        <f>"043"</f>
        <v>043</v>
      </c>
      <c r="G389" t="str">
        <f>""</f>
        <v/>
      </c>
      <c r="H389" t="s">
        <v>0</v>
      </c>
      <c r="I389" t="s">
        <v>1858</v>
      </c>
      <c r="J389" t="s">
        <v>5044</v>
      </c>
      <c r="K389" t="str">
        <f>"14011"</f>
        <v>14011</v>
      </c>
    </row>
    <row r="390" spans="1:11" customFormat="1" x14ac:dyDescent="0.25">
      <c r="A390" t="str">
        <f t="shared" si="48"/>
        <v>14</v>
      </c>
      <c r="B390" t="s">
        <v>282</v>
      </c>
      <c r="C390" t="str">
        <f t="shared" si="46"/>
        <v>021</v>
      </c>
      <c r="D390" t="s">
        <v>282</v>
      </c>
      <c r="E390" t="str">
        <f t="shared" si="45"/>
        <v>06</v>
      </c>
      <c r="F390" t="str">
        <f>"044"</f>
        <v>044</v>
      </c>
      <c r="G390" t="str">
        <f>""</f>
        <v/>
      </c>
      <c r="H390" t="s">
        <v>1</v>
      </c>
      <c r="I390" t="s">
        <v>1862</v>
      </c>
      <c r="J390" t="s">
        <v>5049</v>
      </c>
      <c r="K390" t="str">
        <f>"14011"</f>
        <v>14011</v>
      </c>
    </row>
    <row r="391" spans="1:11" customFormat="1" x14ac:dyDescent="0.25">
      <c r="A391" t="str">
        <f t="shared" si="48"/>
        <v>14</v>
      </c>
      <c r="B391" t="s">
        <v>282</v>
      </c>
      <c r="C391" t="str">
        <f t="shared" si="46"/>
        <v>021</v>
      </c>
      <c r="D391" t="s">
        <v>282</v>
      </c>
      <c r="E391" t="str">
        <f t="shared" si="45"/>
        <v>06</v>
      </c>
      <c r="F391" t="str">
        <f>"044"</f>
        <v>044</v>
      </c>
      <c r="G391" t="str">
        <f>""</f>
        <v/>
      </c>
      <c r="H391" t="s">
        <v>0</v>
      </c>
      <c r="I391" t="s">
        <v>1862</v>
      </c>
      <c r="J391" t="s">
        <v>5049</v>
      </c>
      <c r="K391" t="str">
        <f>"14011"</f>
        <v>14011</v>
      </c>
    </row>
    <row r="392" spans="1:11" customFormat="1" x14ac:dyDescent="0.25">
      <c r="A392" t="str">
        <f t="shared" si="48"/>
        <v>14</v>
      </c>
      <c r="B392" t="s">
        <v>282</v>
      </c>
      <c r="C392" t="str">
        <f t="shared" si="46"/>
        <v>021</v>
      </c>
      <c r="D392" t="s">
        <v>282</v>
      </c>
      <c r="E392" t="str">
        <f t="shared" ref="E392:E411" si="49">"06"</f>
        <v>06</v>
      </c>
      <c r="F392" t="str">
        <f>"045"</f>
        <v>045</v>
      </c>
      <c r="G392" t="str">
        <f>"01"</f>
        <v>01</v>
      </c>
      <c r="H392" t="s">
        <v>1</v>
      </c>
      <c r="I392" t="s">
        <v>1863</v>
      </c>
      <c r="J392" t="s">
        <v>5050</v>
      </c>
      <c r="K392" t="str">
        <f>"14005"</f>
        <v>14005</v>
      </c>
    </row>
    <row r="393" spans="1:11" customFormat="1" x14ac:dyDescent="0.25">
      <c r="A393" t="str">
        <f t="shared" si="48"/>
        <v>14</v>
      </c>
      <c r="B393" t="s">
        <v>282</v>
      </c>
      <c r="C393" t="str">
        <f t="shared" si="46"/>
        <v>021</v>
      </c>
      <c r="D393" t="s">
        <v>282</v>
      </c>
      <c r="E393" t="str">
        <f t="shared" si="49"/>
        <v>06</v>
      </c>
      <c r="F393" t="str">
        <f>"045"</f>
        <v>045</v>
      </c>
      <c r="G393" t="str">
        <f>"02"</f>
        <v>02</v>
      </c>
      <c r="H393" t="s">
        <v>0</v>
      </c>
      <c r="I393" t="s">
        <v>1864</v>
      </c>
      <c r="J393" t="s">
        <v>5051</v>
      </c>
      <c r="K393" t="str">
        <f>"14710"</f>
        <v>14710</v>
      </c>
    </row>
    <row r="394" spans="1:11" customFormat="1" x14ac:dyDescent="0.25">
      <c r="A394" t="str">
        <f t="shared" si="48"/>
        <v>14</v>
      </c>
      <c r="B394" t="s">
        <v>282</v>
      </c>
      <c r="C394" t="str">
        <f t="shared" si="46"/>
        <v>021</v>
      </c>
      <c r="D394" t="s">
        <v>282</v>
      </c>
      <c r="E394" t="str">
        <f t="shared" si="49"/>
        <v>06</v>
      </c>
      <c r="F394" t="str">
        <f>"046"</f>
        <v>046</v>
      </c>
      <c r="G394" t="str">
        <f>""</f>
        <v/>
      </c>
      <c r="H394" t="s">
        <v>1</v>
      </c>
      <c r="I394" t="s">
        <v>1862</v>
      </c>
      <c r="J394" t="s">
        <v>5049</v>
      </c>
      <c r="K394" t="str">
        <f>"14011"</f>
        <v>14011</v>
      </c>
    </row>
    <row r="395" spans="1:11" customFormat="1" x14ac:dyDescent="0.25">
      <c r="A395" t="str">
        <f t="shared" si="48"/>
        <v>14</v>
      </c>
      <c r="B395" t="s">
        <v>282</v>
      </c>
      <c r="C395" t="str">
        <f t="shared" si="46"/>
        <v>021</v>
      </c>
      <c r="D395" t="s">
        <v>282</v>
      </c>
      <c r="E395" t="str">
        <f t="shared" si="49"/>
        <v>06</v>
      </c>
      <c r="F395" t="str">
        <f>"046"</f>
        <v>046</v>
      </c>
      <c r="G395" t="str">
        <f>""</f>
        <v/>
      </c>
      <c r="H395" t="s">
        <v>0</v>
      </c>
      <c r="I395" t="s">
        <v>1862</v>
      </c>
      <c r="J395" t="s">
        <v>5049</v>
      </c>
      <c r="K395" t="str">
        <f>"14011"</f>
        <v>14011</v>
      </c>
    </row>
    <row r="396" spans="1:11" customFormat="1" x14ac:dyDescent="0.25">
      <c r="A396" t="str">
        <f t="shared" si="48"/>
        <v>14</v>
      </c>
      <c r="B396" t="s">
        <v>282</v>
      </c>
      <c r="C396" t="str">
        <f t="shared" si="46"/>
        <v>021</v>
      </c>
      <c r="D396" t="s">
        <v>282</v>
      </c>
      <c r="E396" t="str">
        <f t="shared" si="49"/>
        <v>06</v>
      </c>
      <c r="F396" t="str">
        <f>"047"</f>
        <v>047</v>
      </c>
      <c r="G396" t="str">
        <f>""</f>
        <v/>
      </c>
      <c r="H396" t="s">
        <v>1</v>
      </c>
      <c r="I396" t="s">
        <v>84</v>
      </c>
      <c r="J396" t="s">
        <v>5048</v>
      </c>
      <c r="K396" t="str">
        <f>"14011"</f>
        <v>14011</v>
      </c>
    </row>
    <row r="397" spans="1:11" customFormat="1" x14ac:dyDescent="0.25">
      <c r="A397" t="str">
        <f t="shared" si="48"/>
        <v>14</v>
      </c>
      <c r="B397" t="s">
        <v>282</v>
      </c>
      <c r="C397" t="str">
        <f t="shared" si="46"/>
        <v>021</v>
      </c>
      <c r="D397" t="s">
        <v>282</v>
      </c>
      <c r="E397" t="str">
        <f t="shared" si="49"/>
        <v>06</v>
      </c>
      <c r="F397" t="str">
        <f>"047"</f>
        <v>047</v>
      </c>
      <c r="G397" t="str">
        <f>""</f>
        <v/>
      </c>
      <c r="H397" t="s">
        <v>0</v>
      </c>
      <c r="I397" t="s">
        <v>84</v>
      </c>
      <c r="J397" t="s">
        <v>5048</v>
      </c>
      <c r="K397" t="str">
        <f>"14011"</f>
        <v>14011</v>
      </c>
    </row>
    <row r="398" spans="1:11" customFormat="1" x14ac:dyDescent="0.25">
      <c r="A398" t="str">
        <f t="shared" si="48"/>
        <v>14</v>
      </c>
      <c r="B398" t="s">
        <v>282</v>
      </c>
      <c r="C398" t="str">
        <f t="shared" si="46"/>
        <v>021</v>
      </c>
      <c r="D398" t="s">
        <v>282</v>
      </c>
      <c r="E398" t="str">
        <f t="shared" si="49"/>
        <v>06</v>
      </c>
      <c r="F398" t="str">
        <f>"048"</f>
        <v>048</v>
      </c>
      <c r="G398" t="str">
        <f>""</f>
        <v/>
      </c>
      <c r="H398" t="s">
        <v>3</v>
      </c>
      <c r="I398" t="s">
        <v>1855</v>
      </c>
      <c r="J398" t="s">
        <v>5041</v>
      </c>
      <c r="K398" t="str">
        <f>"14006"</f>
        <v>14006</v>
      </c>
    </row>
    <row r="399" spans="1:11" customFormat="1" x14ac:dyDescent="0.25">
      <c r="A399" t="str">
        <f t="shared" si="48"/>
        <v>14</v>
      </c>
      <c r="B399" t="s">
        <v>282</v>
      </c>
      <c r="C399" t="str">
        <f t="shared" si="46"/>
        <v>021</v>
      </c>
      <c r="D399" t="s">
        <v>282</v>
      </c>
      <c r="E399" t="str">
        <f t="shared" si="49"/>
        <v>06</v>
      </c>
      <c r="F399" t="str">
        <f>"049"</f>
        <v>049</v>
      </c>
      <c r="G399" t="str">
        <f>""</f>
        <v/>
      </c>
      <c r="H399" t="s">
        <v>1</v>
      </c>
      <c r="I399" t="s">
        <v>1862</v>
      </c>
      <c r="J399" t="s">
        <v>5049</v>
      </c>
      <c r="K399" t="str">
        <f>"14011"</f>
        <v>14011</v>
      </c>
    </row>
    <row r="400" spans="1:11" customFormat="1" x14ac:dyDescent="0.25">
      <c r="A400" t="str">
        <f t="shared" si="48"/>
        <v>14</v>
      </c>
      <c r="B400" t="s">
        <v>282</v>
      </c>
      <c r="C400" t="str">
        <f t="shared" si="46"/>
        <v>021</v>
      </c>
      <c r="D400" t="s">
        <v>282</v>
      </c>
      <c r="E400" t="str">
        <f t="shared" si="49"/>
        <v>06</v>
      </c>
      <c r="F400" t="str">
        <f>"049"</f>
        <v>049</v>
      </c>
      <c r="G400" t="str">
        <f>""</f>
        <v/>
      </c>
      <c r="H400" t="s">
        <v>0</v>
      </c>
      <c r="I400" t="s">
        <v>1862</v>
      </c>
      <c r="J400" t="s">
        <v>5049</v>
      </c>
      <c r="K400" t="str">
        <f>"14011"</f>
        <v>14011</v>
      </c>
    </row>
    <row r="401" spans="1:11" customFormat="1" x14ac:dyDescent="0.25">
      <c r="A401" t="str">
        <f t="shared" si="48"/>
        <v>14</v>
      </c>
      <c r="B401" t="s">
        <v>282</v>
      </c>
      <c r="C401" t="str">
        <f t="shared" si="46"/>
        <v>021</v>
      </c>
      <c r="D401" t="s">
        <v>282</v>
      </c>
      <c r="E401" t="str">
        <f t="shared" si="49"/>
        <v>06</v>
      </c>
      <c r="F401" t="str">
        <f>"050"</f>
        <v>050</v>
      </c>
      <c r="G401" t="str">
        <f>""</f>
        <v/>
      </c>
      <c r="H401" t="s">
        <v>1</v>
      </c>
      <c r="I401" t="s">
        <v>1856</v>
      </c>
      <c r="J401" t="s">
        <v>5042</v>
      </c>
      <c r="K401" t="str">
        <f>"14011"</f>
        <v>14011</v>
      </c>
    </row>
    <row r="402" spans="1:11" customFormat="1" x14ac:dyDescent="0.25">
      <c r="A402" t="str">
        <f t="shared" si="48"/>
        <v>14</v>
      </c>
      <c r="B402" t="s">
        <v>282</v>
      </c>
      <c r="C402" t="str">
        <f t="shared" si="46"/>
        <v>021</v>
      </c>
      <c r="D402" t="s">
        <v>282</v>
      </c>
      <c r="E402" t="str">
        <f t="shared" si="49"/>
        <v>06</v>
      </c>
      <c r="F402" t="str">
        <f>"050"</f>
        <v>050</v>
      </c>
      <c r="G402" t="str">
        <f>""</f>
        <v/>
      </c>
      <c r="H402" t="s">
        <v>0</v>
      </c>
      <c r="I402" t="s">
        <v>1856</v>
      </c>
      <c r="J402" t="s">
        <v>5042</v>
      </c>
      <c r="K402" t="str">
        <f>"14011"</f>
        <v>14011</v>
      </c>
    </row>
    <row r="403" spans="1:11" customFormat="1" x14ac:dyDescent="0.25">
      <c r="A403" t="str">
        <f t="shared" si="48"/>
        <v>14</v>
      </c>
      <c r="B403" t="s">
        <v>282</v>
      </c>
      <c r="C403" t="str">
        <f t="shared" si="46"/>
        <v>021</v>
      </c>
      <c r="D403" t="s">
        <v>282</v>
      </c>
      <c r="E403" t="str">
        <f t="shared" si="49"/>
        <v>06</v>
      </c>
      <c r="F403" t="str">
        <f>"051"</f>
        <v>051</v>
      </c>
      <c r="G403" t="str">
        <f>""</f>
        <v/>
      </c>
      <c r="H403" t="s">
        <v>3</v>
      </c>
      <c r="I403" t="s">
        <v>1865</v>
      </c>
      <c r="J403" t="s">
        <v>5052</v>
      </c>
      <c r="K403" t="str">
        <f>"14192"</f>
        <v>14192</v>
      </c>
    </row>
    <row r="404" spans="1:11" customFormat="1" x14ac:dyDescent="0.25">
      <c r="A404" t="str">
        <f t="shared" si="48"/>
        <v>14</v>
      </c>
      <c r="B404" t="s">
        <v>282</v>
      </c>
      <c r="C404" t="str">
        <f t="shared" si="46"/>
        <v>021</v>
      </c>
      <c r="D404" t="s">
        <v>282</v>
      </c>
      <c r="E404" t="str">
        <f t="shared" si="49"/>
        <v>06</v>
      </c>
      <c r="F404" t="str">
        <f>"052"</f>
        <v>052</v>
      </c>
      <c r="G404" t="str">
        <f>""</f>
        <v/>
      </c>
      <c r="H404" t="s">
        <v>1</v>
      </c>
      <c r="I404" t="s">
        <v>74</v>
      </c>
      <c r="J404" t="s">
        <v>5045</v>
      </c>
      <c r="K404" t="str">
        <f>"14012"</f>
        <v>14012</v>
      </c>
    </row>
    <row r="405" spans="1:11" customFormat="1" x14ac:dyDescent="0.25">
      <c r="A405" t="str">
        <f t="shared" si="48"/>
        <v>14</v>
      </c>
      <c r="B405" t="s">
        <v>282</v>
      </c>
      <c r="C405" t="str">
        <f t="shared" si="46"/>
        <v>021</v>
      </c>
      <c r="D405" t="s">
        <v>282</v>
      </c>
      <c r="E405" t="str">
        <f t="shared" si="49"/>
        <v>06</v>
      </c>
      <c r="F405" t="str">
        <f>"052"</f>
        <v>052</v>
      </c>
      <c r="G405" t="str">
        <f>""</f>
        <v/>
      </c>
      <c r="H405" t="s">
        <v>0</v>
      </c>
      <c r="I405" t="s">
        <v>74</v>
      </c>
      <c r="J405" t="s">
        <v>5045</v>
      </c>
      <c r="K405" t="str">
        <f>"14012"</f>
        <v>14012</v>
      </c>
    </row>
    <row r="406" spans="1:11" customFormat="1" x14ac:dyDescent="0.25">
      <c r="A406" t="str">
        <f t="shared" si="48"/>
        <v>14</v>
      </c>
      <c r="B406" t="s">
        <v>282</v>
      </c>
      <c r="C406" t="str">
        <f t="shared" si="46"/>
        <v>021</v>
      </c>
      <c r="D406" t="s">
        <v>282</v>
      </c>
      <c r="E406" t="str">
        <f t="shared" si="49"/>
        <v>06</v>
      </c>
      <c r="F406" t="str">
        <f>"053"</f>
        <v>053</v>
      </c>
      <c r="G406" t="str">
        <f>""</f>
        <v/>
      </c>
      <c r="H406" t="s">
        <v>1</v>
      </c>
      <c r="I406" t="s">
        <v>1863</v>
      </c>
      <c r="J406" t="s">
        <v>5050</v>
      </c>
      <c r="K406" t="str">
        <f t="shared" ref="K406:K411" si="50">"14005"</f>
        <v>14005</v>
      </c>
    </row>
    <row r="407" spans="1:11" customFormat="1" x14ac:dyDescent="0.25">
      <c r="A407" t="str">
        <f t="shared" si="48"/>
        <v>14</v>
      </c>
      <c r="B407" t="s">
        <v>282</v>
      </c>
      <c r="C407" t="str">
        <f t="shared" si="46"/>
        <v>021</v>
      </c>
      <c r="D407" t="s">
        <v>282</v>
      </c>
      <c r="E407" t="str">
        <f t="shared" si="49"/>
        <v>06</v>
      </c>
      <c r="F407" t="str">
        <f>"053"</f>
        <v>053</v>
      </c>
      <c r="G407" t="str">
        <f>""</f>
        <v/>
      </c>
      <c r="H407" t="s">
        <v>0</v>
      </c>
      <c r="I407" t="s">
        <v>1863</v>
      </c>
      <c r="J407" t="s">
        <v>5050</v>
      </c>
      <c r="K407" t="str">
        <f t="shared" si="50"/>
        <v>14005</v>
      </c>
    </row>
    <row r="408" spans="1:11" customFormat="1" x14ac:dyDescent="0.25">
      <c r="A408" t="str">
        <f t="shared" si="48"/>
        <v>14</v>
      </c>
      <c r="B408" t="s">
        <v>282</v>
      </c>
      <c r="C408" t="str">
        <f t="shared" si="46"/>
        <v>021</v>
      </c>
      <c r="D408" t="s">
        <v>282</v>
      </c>
      <c r="E408" t="str">
        <f t="shared" si="49"/>
        <v>06</v>
      </c>
      <c r="F408" t="str">
        <f>"054"</f>
        <v>054</v>
      </c>
      <c r="G408" t="str">
        <f>""</f>
        <v/>
      </c>
      <c r="H408" t="s">
        <v>1</v>
      </c>
      <c r="I408" t="s">
        <v>1863</v>
      </c>
      <c r="J408" t="s">
        <v>5050</v>
      </c>
      <c r="K408" t="str">
        <f t="shared" si="50"/>
        <v>14005</v>
      </c>
    </row>
    <row r="409" spans="1:11" customFormat="1" x14ac:dyDescent="0.25">
      <c r="A409" t="str">
        <f t="shared" si="48"/>
        <v>14</v>
      </c>
      <c r="B409" t="s">
        <v>282</v>
      </c>
      <c r="C409" t="str">
        <f t="shared" si="46"/>
        <v>021</v>
      </c>
      <c r="D409" t="s">
        <v>282</v>
      </c>
      <c r="E409" t="str">
        <f t="shared" si="49"/>
        <v>06</v>
      </c>
      <c r="F409" t="str">
        <f>"054"</f>
        <v>054</v>
      </c>
      <c r="G409" t="str">
        <f>""</f>
        <v/>
      </c>
      <c r="H409" t="s">
        <v>0</v>
      </c>
      <c r="I409" t="s">
        <v>1863</v>
      </c>
      <c r="J409" t="s">
        <v>5050</v>
      </c>
      <c r="K409" t="str">
        <f t="shared" si="50"/>
        <v>14005</v>
      </c>
    </row>
    <row r="410" spans="1:11" customFormat="1" x14ac:dyDescent="0.25">
      <c r="A410" t="str">
        <f t="shared" si="48"/>
        <v>14</v>
      </c>
      <c r="B410" t="s">
        <v>282</v>
      </c>
      <c r="C410" t="str">
        <f t="shared" si="46"/>
        <v>021</v>
      </c>
      <c r="D410" t="s">
        <v>282</v>
      </c>
      <c r="E410" t="str">
        <f t="shared" si="49"/>
        <v>06</v>
      </c>
      <c r="F410" t="str">
        <f>"055"</f>
        <v>055</v>
      </c>
      <c r="G410" t="str">
        <f>""</f>
        <v/>
      </c>
      <c r="H410" t="s">
        <v>1</v>
      </c>
      <c r="I410" t="s">
        <v>1863</v>
      </c>
      <c r="J410" t="s">
        <v>5050</v>
      </c>
      <c r="K410" t="str">
        <f t="shared" si="50"/>
        <v>14005</v>
      </c>
    </row>
    <row r="411" spans="1:11" customFormat="1" x14ac:dyDescent="0.25">
      <c r="A411" t="str">
        <f t="shared" si="48"/>
        <v>14</v>
      </c>
      <c r="B411" t="s">
        <v>282</v>
      </c>
      <c r="C411" t="str">
        <f t="shared" si="46"/>
        <v>021</v>
      </c>
      <c r="D411" t="s">
        <v>282</v>
      </c>
      <c r="E411" t="str">
        <f t="shared" si="49"/>
        <v>06</v>
      </c>
      <c r="F411" t="str">
        <f>"055"</f>
        <v>055</v>
      </c>
      <c r="G411" t="str">
        <f>""</f>
        <v/>
      </c>
      <c r="H411" t="s">
        <v>0</v>
      </c>
      <c r="I411" t="s">
        <v>1863</v>
      </c>
      <c r="J411" t="s">
        <v>5050</v>
      </c>
      <c r="K411" t="str">
        <f t="shared" si="50"/>
        <v>14005</v>
      </c>
    </row>
    <row r="412" spans="1:11" customFormat="1" x14ac:dyDescent="0.25">
      <c r="A412" t="str">
        <f t="shared" si="48"/>
        <v>14</v>
      </c>
      <c r="B412" t="s">
        <v>282</v>
      </c>
      <c r="C412" t="str">
        <f t="shared" si="46"/>
        <v>021</v>
      </c>
      <c r="D412" t="s">
        <v>282</v>
      </c>
      <c r="E412" t="str">
        <f t="shared" ref="E412:E417" si="51">"07"</f>
        <v>07</v>
      </c>
      <c r="F412" t="str">
        <f>"001"</f>
        <v>001</v>
      </c>
      <c r="G412" t="str">
        <f>""</f>
        <v/>
      </c>
      <c r="H412" t="s">
        <v>3</v>
      </c>
      <c r="I412" t="s">
        <v>25</v>
      </c>
      <c r="J412" t="s">
        <v>5053</v>
      </c>
      <c r="K412" t="str">
        <f>"14002"</f>
        <v>14002</v>
      </c>
    </row>
    <row r="413" spans="1:11" customFormat="1" x14ac:dyDescent="0.25">
      <c r="A413" t="str">
        <f t="shared" si="48"/>
        <v>14</v>
      </c>
      <c r="B413" t="s">
        <v>282</v>
      </c>
      <c r="C413" t="str">
        <f t="shared" si="46"/>
        <v>021</v>
      </c>
      <c r="D413" t="s">
        <v>282</v>
      </c>
      <c r="E413" t="str">
        <f t="shared" si="51"/>
        <v>07</v>
      </c>
      <c r="F413" t="str">
        <f>"002"</f>
        <v>002</v>
      </c>
      <c r="G413" t="str">
        <f>""</f>
        <v/>
      </c>
      <c r="H413" t="s">
        <v>3</v>
      </c>
      <c r="I413" t="s">
        <v>1866</v>
      </c>
      <c r="J413" t="s">
        <v>5054</v>
      </c>
      <c r="K413" t="str">
        <f>"14003"</f>
        <v>14003</v>
      </c>
    </row>
    <row r="414" spans="1:11" customFormat="1" x14ac:dyDescent="0.25">
      <c r="A414" t="str">
        <f t="shared" si="48"/>
        <v>14</v>
      </c>
      <c r="B414" t="s">
        <v>282</v>
      </c>
      <c r="C414" t="str">
        <f t="shared" ref="C414:C477" si="52">"021"</f>
        <v>021</v>
      </c>
      <c r="D414" t="s">
        <v>282</v>
      </c>
      <c r="E414" t="str">
        <f t="shared" si="51"/>
        <v>07</v>
      </c>
      <c r="F414" t="str">
        <f>"003"</f>
        <v>003</v>
      </c>
      <c r="G414" t="str">
        <f>""</f>
        <v/>
      </c>
      <c r="H414" t="s">
        <v>1</v>
      </c>
      <c r="I414" t="s">
        <v>1866</v>
      </c>
      <c r="J414" t="s">
        <v>5054</v>
      </c>
      <c r="K414" t="str">
        <f>"14003"</f>
        <v>14003</v>
      </c>
    </row>
    <row r="415" spans="1:11" customFormat="1" x14ac:dyDescent="0.25">
      <c r="A415" t="str">
        <f t="shared" si="48"/>
        <v>14</v>
      </c>
      <c r="B415" t="s">
        <v>282</v>
      </c>
      <c r="C415" t="str">
        <f t="shared" si="52"/>
        <v>021</v>
      </c>
      <c r="D415" t="s">
        <v>282</v>
      </c>
      <c r="E415" t="str">
        <f t="shared" si="51"/>
        <v>07</v>
      </c>
      <c r="F415" t="str">
        <f>"003"</f>
        <v>003</v>
      </c>
      <c r="G415" t="str">
        <f>""</f>
        <v/>
      </c>
      <c r="H415" t="s">
        <v>0</v>
      </c>
      <c r="I415" t="s">
        <v>1866</v>
      </c>
      <c r="J415" t="s">
        <v>5054</v>
      </c>
      <c r="K415" t="str">
        <f>"14003"</f>
        <v>14003</v>
      </c>
    </row>
    <row r="416" spans="1:11" customFormat="1" x14ac:dyDescent="0.25">
      <c r="A416" t="str">
        <f t="shared" si="48"/>
        <v>14</v>
      </c>
      <c r="B416" t="s">
        <v>282</v>
      </c>
      <c r="C416" t="str">
        <f t="shared" si="52"/>
        <v>021</v>
      </c>
      <c r="D416" t="s">
        <v>282</v>
      </c>
      <c r="E416" t="str">
        <f t="shared" si="51"/>
        <v>07</v>
      </c>
      <c r="F416" t="str">
        <f>"004"</f>
        <v>004</v>
      </c>
      <c r="G416" t="str">
        <f>""</f>
        <v/>
      </c>
      <c r="H416" t="s">
        <v>3</v>
      </c>
      <c r="I416" t="s">
        <v>1808</v>
      </c>
      <c r="J416" t="s">
        <v>4995</v>
      </c>
      <c r="K416" t="str">
        <f>"14001"</f>
        <v>14001</v>
      </c>
    </row>
    <row r="417" spans="1:11" customFormat="1" x14ac:dyDescent="0.25">
      <c r="A417" t="str">
        <f t="shared" si="48"/>
        <v>14</v>
      </c>
      <c r="B417" t="s">
        <v>282</v>
      </c>
      <c r="C417" t="str">
        <f t="shared" si="52"/>
        <v>021</v>
      </c>
      <c r="D417" t="s">
        <v>282</v>
      </c>
      <c r="E417" t="str">
        <f t="shared" si="51"/>
        <v>07</v>
      </c>
      <c r="F417" t="str">
        <f>"005"</f>
        <v>005</v>
      </c>
      <c r="G417" t="str">
        <f>""</f>
        <v/>
      </c>
      <c r="H417" t="s">
        <v>3</v>
      </c>
      <c r="I417" t="s">
        <v>25</v>
      </c>
      <c r="J417" t="s">
        <v>5053</v>
      </c>
      <c r="K417" t="str">
        <f>"14002"</f>
        <v>14002</v>
      </c>
    </row>
    <row r="418" spans="1:11" customFormat="1" x14ac:dyDescent="0.25">
      <c r="A418" t="str">
        <f t="shared" si="48"/>
        <v>14</v>
      </c>
      <c r="B418" t="s">
        <v>282</v>
      </c>
      <c r="C418" t="str">
        <f t="shared" si="52"/>
        <v>021</v>
      </c>
      <c r="D418" t="s">
        <v>282</v>
      </c>
      <c r="E418" t="str">
        <f>"08"</f>
        <v>08</v>
      </c>
      <c r="F418" t="str">
        <f>"001"</f>
        <v>001</v>
      </c>
      <c r="G418" t="str">
        <f>""</f>
        <v/>
      </c>
      <c r="H418" t="s">
        <v>3</v>
      </c>
      <c r="I418" t="s">
        <v>1867</v>
      </c>
      <c r="J418" t="s">
        <v>5055</v>
      </c>
      <c r="K418" t="str">
        <f>"14002"</f>
        <v>14002</v>
      </c>
    </row>
    <row r="419" spans="1:11" customFormat="1" x14ac:dyDescent="0.25">
      <c r="A419" t="str">
        <f t="shared" si="48"/>
        <v>14</v>
      </c>
      <c r="B419" t="s">
        <v>282</v>
      </c>
      <c r="C419" t="str">
        <f t="shared" si="52"/>
        <v>021</v>
      </c>
      <c r="D419" t="s">
        <v>282</v>
      </c>
      <c r="E419" t="str">
        <f>"08"</f>
        <v>08</v>
      </c>
      <c r="F419" t="str">
        <f>"002"</f>
        <v>002</v>
      </c>
      <c r="G419" t="str">
        <f>""</f>
        <v/>
      </c>
      <c r="H419" t="s">
        <v>3</v>
      </c>
      <c r="I419" t="s">
        <v>1866</v>
      </c>
      <c r="J419" t="s">
        <v>5054</v>
      </c>
      <c r="K419" t="str">
        <f>"14003"</f>
        <v>14003</v>
      </c>
    </row>
    <row r="420" spans="1:11" customFormat="1" x14ac:dyDescent="0.25">
      <c r="A420" t="str">
        <f t="shared" si="48"/>
        <v>14</v>
      </c>
      <c r="B420" t="s">
        <v>282</v>
      </c>
      <c r="C420" t="str">
        <f t="shared" si="52"/>
        <v>021</v>
      </c>
      <c r="D420" t="s">
        <v>282</v>
      </c>
      <c r="E420" t="str">
        <f>"08"</f>
        <v>08</v>
      </c>
      <c r="F420" t="str">
        <f>"003"</f>
        <v>003</v>
      </c>
      <c r="G420" t="str">
        <f>""</f>
        <v/>
      </c>
      <c r="H420" t="s">
        <v>3</v>
      </c>
      <c r="I420" t="s">
        <v>1867</v>
      </c>
      <c r="J420" t="s">
        <v>5055</v>
      </c>
      <c r="K420" t="str">
        <f>"14002"</f>
        <v>14002</v>
      </c>
    </row>
    <row r="421" spans="1:11" customFormat="1" x14ac:dyDescent="0.25">
      <c r="A421" t="str">
        <f t="shared" si="48"/>
        <v>14</v>
      </c>
      <c r="B421" t="s">
        <v>282</v>
      </c>
      <c r="C421" t="str">
        <f t="shared" si="52"/>
        <v>021</v>
      </c>
      <c r="D421" t="s">
        <v>282</v>
      </c>
      <c r="E421" t="str">
        <f>"08"</f>
        <v>08</v>
      </c>
      <c r="F421" t="str">
        <f>"004"</f>
        <v>004</v>
      </c>
      <c r="G421" t="str">
        <f>""</f>
        <v/>
      </c>
      <c r="H421" t="s">
        <v>3</v>
      </c>
      <c r="I421" t="s">
        <v>1840</v>
      </c>
      <c r="J421" t="s">
        <v>5025</v>
      </c>
      <c r="K421" t="str">
        <f>"14002"</f>
        <v>14002</v>
      </c>
    </row>
    <row r="422" spans="1:11" customFormat="1" x14ac:dyDescent="0.25">
      <c r="A422" t="str">
        <f t="shared" si="48"/>
        <v>14</v>
      </c>
      <c r="B422" t="s">
        <v>282</v>
      </c>
      <c r="C422" t="str">
        <f t="shared" si="52"/>
        <v>021</v>
      </c>
      <c r="D422" t="s">
        <v>282</v>
      </c>
      <c r="E422" t="str">
        <f t="shared" ref="E422:E471" si="53">"09"</f>
        <v>09</v>
      </c>
      <c r="F422" t="str">
        <f>"001"</f>
        <v>001</v>
      </c>
      <c r="G422" t="str">
        <f>""</f>
        <v/>
      </c>
      <c r="H422" t="s">
        <v>3</v>
      </c>
      <c r="I422" t="s">
        <v>1868</v>
      </c>
      <c r="J422" t="s">
        <v>5056</v>
      </c>
      <c r="K422" t="str">
        <f>"14003"</f>
        <v>14003</v>
      </c>
    </row>
    <row r="423" spans="1:11" customFormat="1" x14ac:dyDescent="0.25">
      <c r="A423" t="str">
        <f t="shared" si="48"/>
        <v>14</v>
      </c>
      <c r="B423" t="s">
        <v>282</v>
      </c>
      <c r="C423" t="str">
        <f t="shared" si="52"/>
        <v>021</v>
      </c>
      <c r="D423" t="s">
        <v>282</v>
      </c>
      <c r="E423" t="str">
        <f t="shared" si="53"/>
        <v>09</v>
      </c>
      <c r="F423" t="str">
        <f>"002"</f>
        <v>002</v>
      </c>
      <c r="G423" t="str">
        <f>""</f>
        <v/>
      </c>
      <c r="H423" t="s">
        <v>1</v>
      </c>
      <c r="I423" t="s">
        <v>1194</v>
      </c>
      <c r="J423" t="s">
        <v>5057</v>
      </c>
      <c r="K423" t="str">
        <f>"14013"</f>
        <v>14013</v>
      </c>
    </row>
    <row r="424" spans="1:11" customFormat="1" x14ac:dyDescent="0.25">
      <c r="A424" t="str">
        <f t="shared" si="48"/>
        <v>14</v>
      </c>
      <c r="B424" t="s">
        <v>282</v>
      </c>
      <c r="C424" t="str">
        <f t="shared" si="52"/>
        <v>021</v>
      </c>
      <c r="D424" t="s">
        <v>282</v>
      </c>
      <c r="E424" t="str">
        <f t="shared" si="53"/>
        <v>09</v>
      </c>
      <c r="F424" t="str">
        <f>"002"</f>
        <v>002</v>
      </c>
      <c r="G424" t="str">
        <f>""</f>
        <v/>
      </c>
      <c r="H424" t="s">
        <v>0</v>
      </c>
      <c r="I424" t="s">
        <v>1194</v>
      </c>
      <c r="J424" t="s">
        <v>5057</v>
      </c>
      <c r="K424" t="str">
        <f>"14013"</f>
        <v>14013</v>
      </c>
    </row>
    <row r="425" spans="1:11" customFormat="1" x14ac:dyDescent="0.25">
      <c r="A425" t="str">
        <f t="shared" si="48"/>
        <v>14</v>
      </c>
      <c r="B425" t="s">
        <v>282</v>
      </c>
      <c r="C425" t="str">
        <f t="shared" si="52"/>
        <v>021</v>
      </c>
      <c r="D425" t="s">
        <v>282</v>
      </c>
      <c r="E425" t="str">
        <f t="shared" si="53"/>
        <v>09</v>
      </c>
      <c r="F425" t="str">
        <f>"003"</f>
        <v>003</v>
      </c>
      <c r="G425" t="str">
        <f>""</f>
        <v/>
      </c>
      <c r="H425" t="s">
        <v>3</v>
      </c>
      <c r="I425" t="s">
        <v>1025</v>
      </c>
      <c r="J425" t="s">
        <v>5058</v>
      </c>
      <c r="K425" t="str">
        <f>"14013"</f>
        <v>14013</v>
      </c>
    </row>
    <row r="426" spans="1:11" customFormat="1" x14ac:dyDescent="0.25">
      <c r="A426" t="str">
        <f t="shared" si="48"/>
        <v>14</v>
      </c>
      <c r="B426" t="s">
        <v>282</v>
      </c>
      <c r="C426" t="str">
        <f t="shared" si="52"/>
        <v>021</v>
      </c>
      <c r="D426" t="s">
        <v>282</v>
      </c>
      <c r="E426" t="str">
        <f t="shared" si="53"/>
        <v>09</v>
      </c>
      <c r="F426" t="str">
        <f>"004"</f>
        <v>004</v>
      </c>
      <c r="G426" t="str">
        <f>""</f>
        <v/>
      </c>
      <c r="H426" t="s">
        <v>3</v>
      </c>
      <c r="I426" t="s">
        <v>1025</v>
      </c>
      <c r="J426" t="s">
        <v>5058</v>
      </c>
      <c r="K426" t="str">
        <f>"14013"</f>
        <v>14013</v>
      </c>
    </row>
    <row r="427" spans="1:11" customFormat="1" x14ac:dyDescent="0.25">
      <c r="A427" t="str">
        <f t="shared" si="48"/>
        <v>14</v>
      </c>
      <c r="B427" t="s">
        <v>282</v>
      </c>
      <c r="C427" t="str">
        <f t="shared" si="52"/>
        <v>021</v>
      </c>
      <c r="D427" t="s">
        <v>282</v>
      </c>
      <c r="E427" t="str">
        <f t="shared" si="53"/>
        <v>09</v>
      </c>
      <c r="F427" t="str">
        <f>"005"</f>
        <v>005</v>
      </c>
      <c r="G427" t="str">
        <f>""</f>
        <v/>
      </c>
      <c r="H427" t="s">
        <v>1</v>
      </c>
      <c r="I427" t="s">
        <v>1869</v>
      </c>
      <c r="J427" t="s">
        <v>5059</v>
      </c>
      <c r="K427" t="str">
        <f>"14004"</f>
        <v>14004</v>
      </c>
    </row>
    <row r="428" spans="1:11" customFormat="1" x14ac:dyDescent="0.25">
      <c r="A428" t="str">
        <f t="shared" si="48"/>
        <v>14</v>
      </c>
      <c r="B428" t="s">
        <v>282</v>
      </c>
      <c r="C428" t="str">
        <f t="shared" si="52"/>
        <v>021</v>
      </c>
      <c r="D428" t="s">
        <v>282</v>
      </c>
      <c r="E428" t="str">
        <f t="shared" si="53"/>
        <v>09</v>
      </c>
      <c r="F428" t="str">
        <f>"005"</f>
        <v>005</v>
      </c>
      <c r="G428" t="str">
        <f>""</f>
        <v/>
      </c>
      <c r="H428" t="s">
        <v>0</v>
      </c>
      <c r="I428" t="s">
        <v>1869</v>
      </c>
      <c r="J428" t="s">
        <v>5059</v>
      </c>
      <c r="K428" t="str">
        <f>"14004"</f>
        <v>14004</v>
      </c>
    </row>
    <row r="429" spans="1:11" customFormat="1" x14ac:dyDescent="0.25">
      <c r="A429" t="str">
        <f t="shared" si="48"/>
        <v>14</v>
      </c>
      <c r="B429" t="s">
        <v>282</v>
      </c>
      <c r="C429" t="str">
        <f t="shared" si="52"/>
        <v>021</v>
      </c>
      <c r="D429" t="s">
        <v>282</v>
      </c>
      <c r="E429" t="str">
        <f t="shared" si="53"/>
        <v>09</v>
      </c>
      <c r="F429" t="str">
        <f>"006"</f>
        <v>006</v>
      </c>
      <c r="G429" t="str">
        <f>""</f>
        <v/>
      </c>
      <c r="H429" t="s">
        <v>3</v>
      </c>
      <c r="I429" t="s">
        <v>1869</v>
      </c>
      <c r="J429" t="s">
        <v>5059</v>
      </c>
      <c r="K429" t="str">
        <f>"14004"</f>
        <v>14004</v>
      </c>
    </row>
    <row r="430" spans="1:11" customFormat="1" x14ac:dyDescent="0.25">
      <c r="A430" t="str">
        <f t="shared" si="48"/>
        <v>14</v>
      </c>
      <c r="B430" t="s">
        <v>282</v>
      </c>
      <c r="C430" t="str">
        <f t="shared" si="52"/>
        <v>021</v>
      </c>
      <c r="D430" t="s">
        <v>282</v>
      </c>
      <c r="E430" t="str">
        <f t="shared" si="53"/>
        <v>09</v>
      </c>
      <c r="F430" t="str">
        <f>"007"</f>
        <v>007</v>
      </c>
      <c r="G430" t="str">
        <f>""</f>
        <v/>
      </c>
      <c r="H430" t="s">
        <v>3</v>
      </c>
      <c r="I430" t="s">
        <v>1869</v>
      </c>
      <c r="J430" t="s">
        <v>5059</v>
      </c>
      <c r="K430" t="str">
        <f>"14004"</f>
        <v>14004</v>
      </c>
    </row>
    <row r="431" spans="1:11" customFormat="1" x14ac:dyDescent="0.25">
      <c r="A431" t="str">
        <f t="shared" si="48"/>
        <v>14</v>
      </c>
      <c r="B431" t="s">
        <v>282</v>
      </c>
      <c r="C431" t="str">
        <f t="shared" si="52"/>
        <v>021</v>
      </c>
      <c r="D431" t="s">
        <v>282</v>
      </c>
      <c r="E431" t="str">
        <f t="shared" si="53"/>
        <v>09</v>
      </c>
      <c r="F431" t="str">
        <f>"008"</f>
        <v>008</v>
      </c>
      <c r="G431" t="str">
        <f>""</f>
        <v/>
      </c>
      <c r="H431" t="s">
        <v>1</v>
      </c>
      <c r="I431" t="s">
        <v>920</v>
      </c>
      <c r="J431" t="s">
        <v>4850</v>
      </c>
      <c r="K431" t="str">
        <f>"14013"</f>
        <v>14013</v>
      </c>
    </row>
    <row r="432" spans="1:11" customFormat="1" x14ac:dyDescent="0.25">
      <c r="A432" t="str">
        <f t="shared" si="48"/>
        <v>14</v>
      </c>
      <c r="B432" t="s">
        <v>282</v>
      </c>
      <c r="C432" t="str">
        <f t="shared" si="52"/>
        <v>021</v>
      </c>
      <c r="D432" t="s">
        <v>282</v>
      </c>
      <c r="E432" t="str">
        <f t="shared" si="53"/>
        <v>09</v>
      </c>
      <c r="F432" t="str">
        <f>"008"</f>
        <v>008</v>
      </c>
      <c r="G432" t="str">
        <f>""</f>
        <v/>
      </c>
      <c r="H432" t="s">
        <v>0</v>
      </c>
      <c r="I432" t="s">
        <v>920</v>
      </c>
      <c r="J432" t="s">
        <v>4850</v>
      </c>
      <c r="K432" t="str">
        <f>"14013"</f>
        <v>14013</v>
      </c>
    </row>
    <row r="433" spans="1:11" customFormat="1" x14ac:dyDescent="0.25">
      <c r="A433" t="str">
        <f t="shared" si="48"/>
        <v>14</v>
      </c>
      <c r="B433" t="s">
        <v>282</v>
      </c>
      <c r="C433" t="str">
        <f t="shared" si="52"/>
        <v>021</v>
      </c>
      <c r="D433" t="s">
        <v>282</v>
      </c>
      <c r="E433" t="str">
        <f t="shared" si="53"/>
        <v>09</v>
      </c>
      <c r="F433" t="str">
        <f>"009"</f>
        <v>009</v>
      </c>
      <c r="G433" t="str">
        <f>""</f>
        <v/>
      </c>
      <c r="H433" t="s">
        <v>1</v>
      </c>
      <c r="I433" t="s">
        <v>1741</v>
      </c>
      <c r="J433" t="s">
        <v>5060</v>
      </c>
      <c r="K433" t="str">
        <f>"14009"</f>
        <v>14009</v>
      </c>
    </row>
    <row r="434" spans="1:11" customFormat="1" x14ac:dyDescent="0.25">
      <c r="A434" t="str">
        <f t="shared" si="48"/>
        <v>14</v>
      </c>
      <c r="B434" t="s">
        <v>282</v>
      </c>
      <c r="C434" t="str">
        <f t="shared" si="52"/>
        <v>021</v>
      </c>
      <c r="D434" t="s">
        <v>282</v>
      </c>
      <c r="E434" t="str">
        <f t="shared" si="53"/>
        <v>09</v>
      </c>
      <c r="F434" t="str">
        <f>"009"</f>
        <v>009</v>
      </c>
      <c r="G434" t="str">
        <f>""</f>
        <v/>
      </c>
      <c r="H434" t="s">
        <v>0</v>
      </c>
      <c r="I434" t="s">
        <v>1741</v>
      </c>
      <c r="J434" t="s">
        <v>5060</v>
      </c>
      <c r="K434" t="str">
        <f>"14009"</f>
        <v>14009</v>
      </c>
    </row>
    <row r="435" spans="1:11" customFormat="1" x14ac:dyDescent="0.25">
      <c r="A435" t="str">
        <f t="shared" si="48"/>
        <v>14</v>
      </c>
      <c r="B435" t="s">
        <v>282</v>
      </c>
      <c r="C435" t="str">
        <f t="shared" si="52"/>
        <v>021</v>
      </c>
      <c r="D435" t="s">
        <v>282</v>
      </c>
      <c r="E435" t="str">
        <f t="shared" si="53"/>
        <v>09</v>
      </c>
      <c r="F435" t="str">
        <f>"010"</f>
        <v>010</v>
      </c>
      <c r="G435" t="str">
        <f>""</f>
        <v/>
      </c>
      <c r="H435" t="s">
        <v>1</v>
      </c>
      <c r="I435" t="s">
        <v>1870</v>
      </c>
      <c r="J435" t="s">
        <v>5061</v>
      </c>
      <c r="K435" t="str">
        <f>"14013"</f>
        <v>14013</v>
      </c>
    </row>
    <row r="436" spans="1:11" customFormat="1" x14ac:dyDescent="0.25">
      <c r="A436" t="str">
        <f t="shared" si="48"/>
        <v>14</v>
      </c>
      <c r="B436" t="s">
        <v>282</v>
      </c>
      <c r="C436" t="str">
        <f t="shared" si="52"/>
        <v>021</v>
      </c>
      <c r="D436" t="s">
        <v>282</v>
      </c>
      <c r="E436" t="str">
        <f t="shared" si="53"/>
        <v>09</v>
      </c>
      <c r="F436" t="str">
        <f>"010"</f>
        <v>010</v>
      </c>
      <c r="G436" t="str">
        <f>""</f>
        <v/>
      </c>
      <c r="H436" t="s">
        <v>0</v>
      </c>
      <c r="I436" t="s">
        <v>1870</v>
      </c>
      <c r="J436" t="s">
        <v>5061</v>
      </c>
      <c r="K436" t="str">
        <f>"14013"</f>
        <v>14013</v>
      </c>
    </row>
    <row r="437" spans="1:11" customFormat="1" x14ac:dyDescent="0.25">
      <c r="A437" t="str">
        <f t="shared" si="48"/>
        <v>14</v>
      </c>
      <c r="B437" t="s">
        <v>282</v>
      </c>
      <c r="C437" t="str">
        <f t="shared" si="52"/>
        <v>021</v>
      </c>
      <c r="D437" t="s">
        <v>282</v>
      </c>
      <c r="E437" t="str">
        <f t="shared" si="53"/>
        <v>09</v>
      </c>
      <c r="F437" t="str">
        <f>"011"</f>
        <v>011</v>
      </c>
      <c r="G437" t="str">
        <f>""</f>
        <v/>
      </c>
      <c r="H437" t="s">
        <v>1</v>
      </c>
      <c r="I437" t="s">
        <v>1870</v>
      </c>
      <c r="J437" t="s">
        <v>5061</v>
      </c>
      <c r="K437" t="str">
        <f>"14013"</f>
        <v>14013</v>
      </c>
    </row>
    <row r="438" spans="1:11" customFormat="1" x14ac:dyDescent="0.25">
      <c r="A438" t="str">
        <f t="shared" si="48"/>
        <v>14</v>
      </c>
      <c r="B438" t="s">
        <v>282</v>
      </c>
      <c r="C438" t="str">
        <f t="shared" si="52"/>
        <v>021</v>
      </c>
      <c r="D438" t="s">
        <v>282</v>
      </c>
      <c r="E438" t="str">
        <f t="shared" si="53"/>
        <v>09</v>
      </c>
      <c r="F438" t="str">
        <f>"011"</f>
        <v>011</v>
      </c>
      <c r="G438" t="str">
        <f>""</f>
        <v/>
      </c>
      <c r="H438" t="s">
        <v>0</v>
      </c>
      <c r="I438" t="s">
        <v>1870</v>
      </c>
      <c r="J438" t="s">
        <v>5061</v>
      </c>
      <c r="K438" t="str">
        <f>"14013"</f>
        <v>14013</v>
      </c>
    </row>
    <row r="439" spans="1:11" customFormat="1" x14ac:dyDescent="0.25">
      <c r="A439" t="str">
        <f t="shared" si="48"/>
        <v>14</v>
      </c>
      <c r="B439" t="s">
        <v>282</v>
      </c>
      <c r="C439" t="str">
        <f t="shared" si="52"/>
        <v>021</v>
      </c>
      <c r="D439" t="s">
        <v>282</v>
      </c>
      <c r="E439" t="str">
        <f t="shared" si="53"/>
        <v>09</v>
      </c>
      <c r="F439" t="str">
        <f>"012"</f>
        <v>012</v>
      </c>
      <c r="G439" t="str">
        <f>""</f>
        <v/>
      </c>
      <c r="H439" t="s">
        <v>3</v>
      </c>
      <c r="I439" t="s">
        <v>1871</v>
      </c>
      <c r="J439" t="s">
        <v>5062</v>
      </c>
      <c r="K439" t="str">
        <f>"14013"</f>
        <v>14013</v>
      </c>
    </row>
    <row r="440" spans="1:11" customFormat="1" x14ac:dyDescent="0.25">
      <c r="A440" t="str">
        <f t="shared" si="48"/>
        <v>14</v>
      </c>
      <c r="B440" t="s">
        <v>282</v>
      </c>
      <c r="C440" t="str">
        <f t="shared" si="52"/>
        <v>021</v>
      </c>
      <c r="D440" t="s">
        <v>282</v>
      </c>
      <c r="E440" t="str">
        <f t="shared" si="53"/>
        <v>09</v>
      </c>
      <c r="F440" t="str">
        <f>"013"</f>
        <v>013</v>
      </c>
      <c r="G440" t="str">
        <f>""</f>
        <v/>
      </c>
      <c r="H440" t="s">
        <v>1</v>
      </c>
      <c r="I440" t="s">
        <v>1741</v>
      </c>
      <c r="J440" t="s">
        <v>5060</v>
      </c>
      <c r="K440" t="str">
        <f>"14009"</f>
        <v>14009</v>
      </c>
    </row>
    <row r="441" spans="1:11" customFormat="1" x14ac:dyDescent="0.25">
      <c r="A441" t="str">
        <f t="shared" si="48"/>
        <v>14</v>
      </c>
      <c r="B441" t="s">
        <v>282</v>
      </c>
      <c r="C441" t="str">
        <f t="shared" si="52"/>
        <v>021</v>
      </c>
      <c r="D441" t="s">
        <v>282</v>
      </c>
      <c r="E441" t="str">
        <f t="shared" si="53"/>
        <v>09</v>
      </c>
      <c r="F441" t="str">
        <f>"013"</f>
        <v>013</v>
      </c>
      <c r="G441" t="str">
        <f>""</f>
        <v/>
      </c>
      <c r="H441" t="s">
        <v>0</v>
      </c>
      <c r="I441" t="s">
        <v>1741</v>
      </c>
      <c r="J441" t="s">
        <v>5060</v>
      </c>
      <c r="K441" t="str">
        <f>"14009"</f>
        <v>14009</v>
      </c>
    </row>
    <row r="442" spans="1:11" customFormat="1" x14ac:dyDescent="0.25">
      <c r="A442" t="str">
        <f t="shared" si="48"/>
        <v>14</v>
      </c>
      <c r="B442" t="s">
        <v>282</v>
      </c>
      <c r="C442" t="str">
        <f t="shared" si="52"/>
        <v>021</v>
      </c>
      <c r="D442" t="s">
        <v>282</v>
      </c>
      <c r="E442" t="str">
        <f t="shared" si="53"/>
        <v>09</v>
      </c>
      <c r="F442" t="str">
        <f>"014"</f>
        <v>014</v>
      </c>
      <c r="G442" t="str">
        <f>""</f>
        <v/>
      </c>
      <c r="H442" t="s">
        <v>1</v>
      </c>
      <c r="I442" t="s">
        <v>1872</v>
      </c>
      <c r="J442" t="s">
        <v>5063</v>
      </c>
      <c r="K442" t="str">
        <f>"14013"</f>
        <v>14013</v>
      </c>
    </row>
    <row r="443" spans="1:11" customFormat="1" x14ac:dyDescent="0.25">
      <c r="A443" t="str">
        <f t="shared" si="48"/>
        <v>14</v>
      </c>
      <c r="B443" t="s">
        <v>282</v>
      </c>
      <c r="C443" t="str">
        <f t="shared" si="52"/>
        <v>021</v>
      </c>
      <c r="D443" t="s">
        <v>282</v>
      </c>
      <c r="E443" t="str">
        <f t="shared" si="53"/>
        <v>09</v>
      </c>
      <c r="F443" t="str">
        <f>"014"</f>
        <v>014</v>
      </c>
      <c r="G443" t="str">
        <f>""</f>
        <v/>
      </c>
      <c r="H443" t="s">
        <v>0</v>
      </c>
      <c r="I443" t="s">
        <v>1872</v>
      </c>
      <c r="J443" t="s">
        <v>5063</v>
      </c>
      <c r="K443" t="str">
        <f>"14013"</f>
        <v>14013</v>
      </c>
    </row>
    <row r="444" spans="1:11" customFormat="1" x14ac:dyDescent="0.25">
      <c r="A444" t="str">
        <f t="shared" si="48"/>
        <v>14</v>
      </c>
      <c r="B444" t="s">
        <v>282</v>
      </c>
      <c r="C444" t="str">
        <f t="shared" si="52"/>
        <v>021</v>
      </c>
      <c r="D444" t="s">
        <v>282</v>
      </c>
      <c r="E444" t="str">
        <f t="shared" si="53"/>
        <v>09</v>
      </c>
      <c r="F444" t="str">
        <f>"015"</f>
        <v>015</v>
      </c>
      <c r="G444" t="str">
        <f>""</f>
        <v/>
      </c>
      <c r="H444" t="s">
        <v>3</v>
      </c>
      <c r="I444" t="s">
        <v>1741</v>
      </c>
      <c r="J444" t="s">
        <v>5060</v>
      </c>
      <c r="K444" t="str">
        <f t="shared" ref="K444:K452" si="54">"14009"</f>
        <v>14009</v>
      </c>
    </row>
    <row r="445" spans="1:11" customFormat="1" x14ac:dyDescent="0.25">
      <c r="A445" t="str">
        <f t="shared" si="48"/>
        <v>14</v>
      </c>
      <c r="B445" t="s">
        <v>282</v>
      </c>
      <c r="C445" t="str">
        <f t="shared" si="52"/>
        <v>021</v>
      </c>
      <c r="D445" t="s">
        <v>282</v>
      </c>
      <c r="E445" t="str">
        <f t="shared" si="53"/>
        <v>09</v>
      </c>
      <c r="F445" t="str">
        <f>"016"</f>
        <v>016</v>
      </c>
      <c r="G445" t="str">
        <f>""</f>
        <v/>
      </c>
      <c r="H445" t="s">
        <v>1</v>
      </c>
      <c r="I445" t="s">
        <v>1873</v>
      </c>
      <c r="J445" t="s">
        <v>5064</v>
      </c>
      <c r="K445" t="str">
        <f t="shared" si="54"/>
        <v>14009</v>
      </c>
    </row>
    <row r="446" spans="1:11" customFormat="1" x14ac:dyDescent="0.25">
      <c r="A446" t="str">
        <f t="shared" si="48"/>
        <v>14</v>
      </c>
      <c r="B446" t="s">
        <v>282</v>
      </c>
      <c r="C446" t="str">
        <f t="shared" si="52"/>
        <v>021</v>
      </c>
      <c r="D446" t="s">
        <v>282</v>
      </c>
      <c r="E446" t="str">
        <f t="shared" si="53"/>
        <v>09</v>
      </c>
      <c r="F446" t="str">
        <f>"016"</f>
        <v>016</v>
      </c>
      <c r="G446" t="str">
        <f>""</f>
        <v/>
      </c>
      <c r="H446" t="s">
        <v>0</v>
      </c>
      <c r="I446" t="s">
        <v>1873</v>
      </c>
      <c r="J446" t="s">
        <v>5064</v>
      </c>
      <c r="K446" t="str">
        <f t="shared" si="54"/>
        <v>14009</v>
      </c>
    </row>
    <row r="447" spans="1:11" customFormat="1" x14ac:dyDescent="0.25">
      <c r="A447" t="str">
        <f t="shared" si="48"/>
        <v>14</v>
      </c>
      <c r="B447" t="s">
        <v>282</v>
      </c>
      <c r="C447" t="str">
        <f t="shared" si="52"/>
        <v>021</v>
      </c>
      <c r="D447" t="s">
        <v>282</v>
      </c>
      <c r="E447" t="str">
        <f t="shared" si="53"/>
        <v>09</v>
      </c>
      <c r="F447" t="str">
        <f>"017"</f>
        <v>017</v>
      </c>
      <c r="G447" t="str">
        <f>""</f>
        <v/>
      </c>
      <c r="H447" t="s">
        <v>1</v>
      </c>
      <c r="I447" t="s">
        <v>1873</v>
      </c>
      <c r="J447" t="s">
        <v>5064</v>
      </c>
      <c r="K447" t="str">
        <f t="shared" si="54"/>
        <v>14009</v>
      </c>
    </row>
    <row r="448" spans="1:11" customFormat="1" x14ac:dyDescent="0.25">
      <c r="A448" t="str">
        <f t="shared" si="48"/>
        <v>14</v>
      </c>
      <c r="B448" t="s">
        <v>282</v>
      </c>
      <c r="C448" t="str">
        <f t="shared" si="52"/>
        <v>021</v>
      </c>
      <c r="D448" t="s">
        <v>282</v>
      </c>
      <c r="E448" t="str">
        <f t="shared" si="53"/>
        <v>09</v>
      </c>
      <c r="F448" t="str">
        <f>"017"</f>
        <v>017</v>
      </c>
      <c r="G448" t="str">
        <f>""</f>
        <v/>
      </c>
      <c r="H448" t="s">
        <v>0</v>
      </c>
      <c r="I448" t="s">
        <v>1873</v>
      </c>
      <c r="J448" t="s">
        <v>5064</v>
      </c>
      <c r="K448" t="str">
        <f t="shared" si="54"/>
        <v>14009</v>
      </c>
    </row>
    <row r="449" spans="1:11" customFormat="1" x14ac:dyDescent="0.25">
      <c r="A449" t="str">
        <f t="shared" si="48"/>
        <v>14</v>
      </c>
      <c r="B449" t="s">
        <v>282</v>
      </c>
      <c r="C449" t="str">
        <f t="shared" si="52"/>
        <v>021</v>
      </c>
      <c r="D449" t="s">
        <v>282</v>
      </c>
      <c r="E449" t="str">
        <f t="shared" si="53"/>
        <v>09</v>
      </c>
      <c r="F449" t="str">
        <f>"018"</f>
        <v>018</v>
      </c>
      <c r="G449" t="str">
        <f>""</f>
        <v/>
      </c>
      <c r="H449" t="s">
        <v>1</v>
      </c>
      <c r="I449" t="s">
        <v>1874</v>
      </c>
      <c r="J449" t="s">
        <v>5065</v>
      </c>
      <c r="K449" t="str">
        <f t="shared" si="54"/>
        <v>14009</v>
      </c>
    </row>
    <row r="450" spans="1:11" customFormat="1" x14ac:dyDescent="0.25">
      <c r="A450" t="str">
        <f t="shared" si="48"/>
        <v>14</v>
      </c>
      <c r="B450" t="s">
        <v>282</v>
      </c>
      <c r="C450" t="str">
        <f t="shared" si="52"/>
        <v>021</v>
      </c>
      <c r="D450" t="s">
        <v>282</v>
      </c>
      <c r="E450" t="str">
        <f t="shared" si="53"/>
        <v>09</v>
      </c>
      <c r="F450" t="str">
        <f>"018"</f>
        <v>018</v>
      </c>
      <c r="G450" t="str">
        <f>""</f>
        <v/>
      </c>
      <c r="H450" t="s">
        <v>0</v>
      </c>
      <c r="I450" t="s">
        <v>1874</v>
      </c>
      <c r="J450" t="s">
        <v>5065</v>
      </c>
      <c r="K450" t="str">
        <f t="shared" si="54"/>
        <v>14009</v>
      </c>
    </row>
    <row r="451" spans="1:11" customFormat="1" x14ac:dyDescent="0.25">
      <c r="A451" t="str">
        <f t="shared" ref="A451:A514" si="55">"14"</f>
        <v>14</v>
      </c>
      <c r="B451" t="s">
        <v>282</v>
      </c>
      <c r="C451" t="str">
        <f t="shared" si="52"/>
        <v>021</v>
      </c>
      <c r="D451" t="s">
        <v>282</v>
      </c>
      <c r="E451" t="str">
        <f t="shared" si="53"/>
        <v>09</v>
      </c>
      <c r="F451" t="str">
        <f>"021"</f>
        <v>021</v>
      </c>
      <c r="G451" t="str">
        <f>""</f>
        <v/>
      </c>
      <c r="H451" t="s">
        <v>1</v>
      </c>
      <c r="I451" t="s">
        <v>1874</v>
      </c>
      <c r="J451" t="s">
        <v>5065</v>
      </c>
      <c r="K451" t="str">
        <f t="shared" si="54"/>
        <v>14009</v>
      </c>
    </row>
    <row r="452" spans="1:11" customFormat="1" x14ac:dyDescent="0.25">
      <c r="A452" t="str">
        <f t="shared" si="55"/>
        <v>14</v>
      </c>
      <c r="B452" t="s">
        <v>282</v>
      </c>
      <c r="C452" t="str">
        <f t="shared" si="52"/>
        <v>021</v>
      </c>
      <c r="D452" t="s">
        <v>282</v>
      </c>
      <c r="E452" t="str">
        <f t="shared" si="53"/>
        <v>09</v>
      </c>
      <c r="F452" t="str">
        <f>"021"</f>
        <v>021</v>
      </c>
      <c r="G452" t="str">
        <f>""</f>
        <v/>
      </c>
      <c r="H452" t="s">
        <v>0</v>
      </c>
      <c r="I452" t="s">
        <v>1874</v>
      </c>
      <c r="J452" t="s">
        <v>5065</v>
      </c>
      <c r="K452" t="str">
        <f t="shared" si="54"/>
        <v>14009</v>
      </c>
    </row>
    <row r="453" spans="1:11" customFormat="1" x14ac:dyDescent="0.25">
      <c r="A453" t="str">
        <f t="shared" si="55"/>
        <v>14</v>
      </c>
      <c r="B453" t="s">
        <v>282</v>
      </c>
      <c r="C453" t="str">
        <f t="shared" si="52"/>
        <v>021</v>
      </c>
      <c r="D453" t="s">
        <v>282</v>
      </c>
      <c r="E453" t="str">
        <f t="shared" si="53"/>
        <v>09</v>
      </c>
      <c r="F453" t="str">
        <f>"022"</f>
        <v>022</v>
      </c>
      <c r="G453" t="str">
        <f>""</f>
        <v/>
      </c>
      <c r="H453" t="s">
        <v>3</v>
      </c>
      <c r="I453" t="s">
        <v>1871</v>
      </c>
      <c r="J453" t="s">
        <v>5062</v>
      </c>
      <c r="K453" t="str">
        <f>"14013"</f>
        <v>14013</v>
      </c>
    </row>
    <row r="454" spans="1:11" customFormat="1" x14ac:dyDescent="0.25">
      <c r="A454" t="str">
        <f t="shared" si="55"/>
        <v>14</v>
      </c>
      <c r="B454" t="s">
        <v>282</v>
      </c>
      <c r="C454" t="str">
        <f t="shared" si="52"/>
        <v>021</v>
      </c>
      <c r="D454" t="s">
        <v>282</v>
      </c>
      <c r="E454" t="str">
        <f t="shared" si="53"/>
        <v>09</v>
      </c>
      <c r="F454" t="str">
        <f>"023"</f>
        <v>023</v>
      </c>
      <c r="G454" t="str">
        <f>""</f>
        <v/>
      </c>
      <c r="H454" t="s">
        <v>1</v>
      </c>
      <c r="I454" t="s">
        <v>1741</v>
      </c>
      <c r="J454" t="s">
        <v>5060</v>
      </c>
      <c r="K454" t="str">
        <f>"14009"</f>
        <v>14009</v>
      </c>
    </row>
    <row r="455" spans="1:11" customFormat="1" x14ac:dyDescent="0.25">
      <c r="A455" t="str">
        <f t="shared" si="55"/>
        <v>14</v>
      </c>
      <c r="B455" t="s">
        <v>282</v>
      </c>
      <c r="C455" t="str">
        <f t="shared" si="52"/>
        <v>021</v>
      </c>
      <c r="D455" t="s">
        <v>282</v>
      </c>
      <c r="E455" t="str">
        <f t="shared" si="53"/>
        <v>09</v>
      </c>
      <c r="F455" t="str">
        <f>"023"</f>
        <v>023</v>
      </c>
      <c r="G455" t="str">
        <f>""</f>
        <v/>
      </c>
      <c r="H455" t="s">
        <v>0</v>
      </c>
      <c r="I455" t="s">
        <v>1741</v>
      </c>
      <c r="J455" t="s">
        <v>5060</v>
      </c>
      <c r="K455" t="str">
        <f>"14009"</f>
        <v>14009</v>
      </c>
    </row>
    <row r="456" spans="1:11" customFormat="1" x14ac:dyDescent="0.25">
      <c r="A456" t="str">
        <f t="shared" si="55"/>
        <v>14</v>
      </c>
      <c r="B456" t="s">
        <v>282</v>
      </c>
      <c r="C456" t="str">
        <f t="shared" si="52"/>
        <v>021</v>
      </c>
      <c r="D456" t="s">
        <v>282</v>
      </c>
      <c r="E456" t="str">
        <f t="shared" si="53"/>
        <v>09</v>
      </c>
      <c r="F456" t="str">
        <f>"024"</f>
        <v>024</v>
      </c>
      <c r="G456" t="str">
        <f>""</f>
        <v/>
      </c>
      <c r="H456" t="s">
        <v>1</v>
      </c>
      <c r="I456" t="s">
        <v>1875</v>
      </c>
      <c r="J456" t="s">
        <v>5066</v>
      </c>
      <c r="K456" t="str">
        <f>"14013"</f>
        <v>14013</v>
      </c>
    </row>
    <row r="457" spans="1:11" customFormat="1" x14ac:dyDescent="0.25">
      <c r="A457" t="str">
        <f t="shared" si="55"/>
        <v>14</v>
      </c>
      <c r="B457" t="s">
        <v>282</v>
      </c>
      <c r="C457" t="str">
        <f t="shared" si="52"/>
        <v>021</v>
      </c>
      <c r="D457" t="s">
        <v>282</v>
      </c>
      <c r="E457" t="str">
        <f t="shared" si="53"/>
        <v>09</v>
      </c>
      <c r="F457" t="str">
        <f>"024"</f>
        <v>024</v>
      </c>
      <c r="G457" t="str">
        <f>""</f>
        <v/>
      </c>
      <c r="H457" t="s">
        <v>0</v>
      </c>
      <c r="I457" t="s">
        <v>1875</v>
      </c>
      <c r="J457" t="s">
        <v>5066</v>
      </c>
      <c r="K457" t="str">
        <f>"14013"</f>
        <v>14013</v>
      </c>
    </row>
    <row r="458" spans="1:11" customFormat="1" x14ac:dyDescent="0.25">
      <c r="A458" t="str">
        <f t="shared" si="55"/>
        <v>14</v>
      </c>
      <c r="B458" t="s">
        <v>282</v>
      </c>
      <c r="C458" t="str">
        <f t="shared" si="52"/>
        <v>021</v>
      </c>
      <c r="D458" t="s">
        <v>282</v>
      </c>
      <c r="E458" t="str">
        <f t="shared" si="53"/>
        <v>09</v>
      </c>
      <c r="F458" t="str">
        <f>"025"</f>
        <v>025</v>
      </c>
      <c r="G458" t="str">
        <f>""</f>
        <v/>
      </c>
      <c r="H458" t="s">
        <v>1</v>
      </c>
      <c r="I458" t="s">
        <v>1741</v>
      </c>
      <c r="J458" t="s">
        <v>5060</v>
      </c>
      <c r="K458" t="str">
        <f>"14009"</f>
        <v>14009</v>
      </c>
    </row>
    <row r="459" spans="1:11" customFormat="1" x14ac:dyDescent="0.25">
      <c r="A459" t="str">
        <f t="shared" si="55"/>
        <v>14</v>
      </c>
      <c r="B459" t="s">
        <v>282</v>
      </c>
      <c r="C459" t="str">
        <f t="shared" si="52"/>
        <v>021</v>
      </c>
      <c r="D459" t="s">
        <v>282</v>
      </c>
      <c r="E459" t="str">
        <f t="shared" si="53"/>
        <v>09</v>
      </c>
      <c r="F459" t="str">
        <f>"025"</f>
        <v>025</v>
      </c>
      <c r="G459" t="str">
        <f>""</f>
        <v/>
      </c>
      <c r="H459" t="s">
        <v>0</v>
      </c>
      <c r="I459" t="s">
        <v>1741</v>
      </c>
      <c r="J459" t="s">
        <v>5060</v>
      </c>
      <c r="K459" t="str">
        <f>"14009"</f>
        <v>14009</v>
      </c>
    </row>
    <row r="460" spans="1:11" customFormat="1" x14ac:dyDescent="0.25">
      <c r="A460" t="str">
        <f t="shared" si="55"/>
        <v>14</v>
      </c>
      <c r="B460" t="s">
        <v>282</v>
      </c>
      <c r="C460" t="str">
        <f t="shared" si="52"/>
        <v>021</v>
      </c>
      <c r="D460" t="s">
        <v>282</v>
      </c>
      <c r="E460" t="str">
        <f t="shared" si="53"/>
        <v>09</v>
      </c>
      <c r="F460" t="str">
        <f>"028"</f>
        <v>028</v>
      </c>
      <c r="G460" t="str">
        <f>""</f>
        <v/>
      </c>
      <c r="H460" t="s">
        <v>3</v>
      </c>
      <c r="I460" t="s">
        <v>920</v>
      </c>
      <c r="J460" t="s">
        <v>4850</v>
      </c>
      <c r="K460" t="str">
        <f t="shared" ref="K460:K468" si="56">"14013"</f>
        <v>14013</v>
      </c>
    </row>
    <row r="461" spans="1:11" customFormat="1" x14ac:dyDescent="0.25">
      <c r="A461" t="str">
        <f t="shared" si="55"/>
        <v>14</v>
      </c>
      <c r="B461" t="s">
        <v>282</v>
      </c>
      <c r="C461" t="str">
        <f t="shared" si="52"/>
        <v>021</v>
      </c>
      <c r="D461" t="s">
        <v>282</v>
      </c>
      <c r="E461" t="str">
        <f t="shared" si="53"/>
        <v>09</v>
      </c>
      <c r="F461" t="str">
        <f>"029"</f>
        <v>029</v>
      </c>
      <c r="G461" t="str">
        <f>""</f>
        <v/>
      </c>
      <c r="H461" t="s">
        <v>3</v>
      </c>
      <c r="I461" t="s">
        <v>1875</v>
      </c>
      <c r="J461" t="s">
        <v>5066</v>
      </c>
      <c r="K461" t="str">
        <f t="shared" si="56"/>
        <v>14013</v>
      </c>
    </row>
    <row r="462" spans="1:11" customFormat="1" x14ac:dyDescent="0.25">
      <c r="A462" t="str">
        <f t="shared" si="55"/>
        <v>14</v>
      </c>
      <c r="B462" t="s">
        <v>282</v>
      </c>
      <c r="C462" t="str">
        <f t="shared" si="52"/>
        <v>021</v>
      </c>
      <c r="D462" t="s">
        <v>282</v>
      </c>
      <c r="E462" t="str">
        <f t="shared" si="53"/>
        <v>09</v>
      </c>
      <c r="F462" t="str">
        <f>"030"</f>
        <v>030</v>
      </c>
      <c r="G462" t="str">
        <f>""</f>
        <v/>
      </c>
      <c r="H462" t="s">
        <v>3</v>
      </c>
      <c r="I462" t="s">
        <v>1194</v>
      </c>
      <c r="J462" t="s">
        <v>5057</v>
      </c>
      <c r="K462" t="str">
        <f t="shared" si="56"/>
        <v>14013</v>
      </c>
    </row>
    <row r="463" spans="1:11" customFormat="1" x14ac:dyDescent="0.25">
      <c r="A463" t="str">
        <f t="shared" si="55"/>
        <v>14</v>
      </c>
      <c r="B463" t="s">
        <v>282</v>
      </c>
      <c r="C463" t="str">
        <f t="shared" si="52"/>
        <v>021</v>
      </c>
      <c r="D463" t="s">
        <v>282</v>
      </c>
      <c r="E463" t="str">
        <f t="shared" si="53"/>
        <v>09</v>
      </c>
      <c r="F463" t="str">
        <f>"031"</f>
        <v>031</v>
      </c>
      <c r="G463" t="str">
        <f>""</f>
        <v/>
      </c>
      <c r="H463" t="s">
        <v>3</v>
      </c>
      <c r="I463" t="s">
        <v>1871</v>
      </c>
      <c r="J463" t="s">
        <v>5062</v>
      </c>
      <c r="K463" t="str">
        <f t="shared" si="56"/>
        <v>14013</v>
      </c>
    </row>
    <row r="464" spans="1:11" customFormat="1" x14ac:dyDescent="0.25">
      <c r="A464" t="str">
        <f t="shared" si="55"/>
        <v>14</v>
      </c>
      <c r="B464" t="s">
        <v>282</v>
      </c>
      <c r="C464" t="str">
        <f t="shared" si="52"/>
        <v>021</v>
      </c>
      <c r="D464" t="s">
        <v>282</v>
      </c>
      <c r="E464" t="str">
        <f t="shared" si="53"/>
        <v>09</v>
      </c>
      <c r="F464" t="str">
        <f>"032"</f>
        <v>032</v>
      </c>
      <c r="G464" t="str">
        <f>""</f>
        <v/>
      </c>
      <c r="H464" t="s">
        <v>3</v>
      </c>
      <c r="I464" t="s">
        <v>1025</v>
      </c>
      <c r="J464" t="s">
        <v>5058</v>
      </c>
      <c r="K464" t="str">
        <f t="shared" si="56"/>
        <v>14013</v>
      </c>
    </row>
    <row r="465" spans="1:11" customFormat="1" x14ac:dyDescent="0.25">
      <c r="A465" t="str">
        <f t="shared" si="55"/>
        <v>14</v>
      </c>
      <c r="B465" t="s">
        <v>282</v>
      </c>
      <c r="C465" t="str">
        <f t="shared" si="52"/>
        <v>021</v>
      </c>
      <c r="D465" t="s">
        <v>282</v>
      </c>
      <c r="E465" t="str">
        <f t="shared" si="53"/>
        <v>09</v>
      </c>
      <c r="F465" t="str">
        <f>"033"</f>
        <v>033</v>
      </c>
      <c r="G465" t="str">
        <f>""</f>
        <v/>
      </c>
      <c r="H465" t="s">
        <v>1</v>
      </c>
      <c r="I465" t="s">
        <v>1194</v>
      </c>
      <c r="J465" t="s">
        <v>5057</v>
      </c>
      <c r="K465" t="str">
        <f t="shared" si="56"/>
        <v>14013</v>
      </c>
    </row>
    <row r="466" spans="1:11" customFormat="1" x14ac:dyDescent="0.25">
      <c r="A466" t="str">
        <f t="shared" si="55"/>
        <v>14</v>
      </c>
      <c r="B466" t="s">
        <v>282</v>
      </c>
      <c r="C466" t="str">
        <f t="shared" si="52"/>
        <v>021</v>
      </c>
      <c r="D466" t="s">
        <v>282</v>
      </c>
      <c r="E466" t="str">
        <f t="shared" si="53"/>
        <v>09</v>
      </c>
      <c r="F466" t="str">
        <f>"033"</f>
        <v>033</v>
      </c>
      <c r="G466" t="str">
        <f>""</f>
        <v/>
      </c>
      <c r="H466" t="s">
        <v>0</v>
      </c>
      <c r="I466" t="s">
        <v>1194</v>
      </c>
      <c r="J466" t="s">
        <v>5057</v>
      </c>
      <c r="K466" t="str">
        <f t="shared" si="56"/>
        <v>14013</v>
      </c>
    </row>
    <row r="467" spans="1:11" customFormat="1" x14ac:dyDescent="0.25">
      <c r="A467" t="str">
        <f t="shared" si="55"/>
        <v>14</v>
      </c>
      <c r="B467" t="s">
        <v>282</v>
      </c>
      <c r="C467" t="str">
        <f t="shared" si="52"/>
        <v>021</v>
      </c>
      <c r="D467" t="s">
        <v>282</v>
      </c>
      <c r="E467" t="str">
        <f t="shared" si="53"/>
        <v>09</v>
      </c>
      <c r="F467" t="str">
        <f>"034"</f>
        <v>034</v>
      </c>
      <c r="G467" t="str">
        <f>""</f>
        <v/>
      </c>
      <c r="H467" t="s">
        <v>1</v>
      </c>
      <c r="I467" t="s">
        <v>1025</v>
      </c>
      <c r="J467" t="s">
        <v>5058</v>
      </c>
      <c r="K467" t="str">
        <f t="shared" si="56"/>
        <v>14013</v>
      </c>
    </row>
    <row r="468" spans="1:11" customFormat="1" x14ac:dyDescent="0.25">
      <c r="A468" t="str">
        <f t="shared" si="55"/>
        <v>14</v>
      </c>
      <c r="B468" t="s">
        <v>282</v>
      </c>
      <c r="C468" t="str">
        <f t="shared" si="52"/>
        <v>021</v>
      </c>
      <c r="D468" t="s">
        <v>282</v>
      </c>
      <c r="E468" t="str">
        <f t="shared" si="53"/>
        <v>09</v>
      </c>
      <c r="F468" t="str">
        <f>"034"</f>
        <v>034</v>
      </c>
      <c r="G468" t="str">
        <f>""</f>
        <v/>
      </c>
      <c r="H468" t="s">
        <v>0</v>
      </c>
      <c r="I468" t="s">
        <v>1025</v>
      </c>
      <c r="J468" t="s">
        <v>5058</v>
      </c>
      <c r="K468" t="str">
        <f t="shared" si="56"/>
        <v>14013</v>
      </c>
    </row>
    <row r="469" spans="1:11" customFormat="1" x14ac:dyDescent="0.25">
      <c r="A469" t="str">
        <f t="shared" si="55"/>
        <v>14</v>
      </c>
      <c r="B469" t="s">
        <v>282</v>
      </c>
      <c r="C469" t="str">
        <f t="shared" si="52"/>
        <v>021</v>
      </c>
      <c r="D469" t="s">
        <v>282</v>
      </c>
      <c r="E469" t="str">
        <f t="shared" si="53"/>
        <v>09</v>
      </c>
      <c r="F469" t="str">
        <f>"035"</f>
        <v>035</v>
      </c>
      <c r="G469" t="str">
        <f>""</f>
        <v/>
      </c>
      <c r="H469" t="s">
        <v>3</v>
      </c>
      <c r="I469" t="s">
        <v>1876</v>
      </c>
      <c r="J469" t="s">
        <v>5067</v>
      </c>
      <c r="K469" t="str">
        <f>"14820"</f>
        <v>14820</v>
      </c>
    </row>
    <row r="470" spans="1:11" customFormat="1" x14ac:dyDescent="0.25">
      <c r="A470" t="str">
        <f t="shared" si="55"/>
        <v>14</v>
      </c>
      <c r="B470" t="s">
        <v>282</v>
      </c>
      <c r="C470" t="str">
        <f t="shared" si="52"/>
        <v>021</v>
      </c>
      <c r="D470" t="s">
        <v>282</v>
      </c>
      <c r="E470" t="str">
        <f t="shared" si="53"/>
        <v>09</v>
      </c>
      <c r="F470" t="str">
        <f>"036"</f>
        <v>036</v>
      </c>
      <c r="G470" t="str">
        <f>""</f>
        <v/>
      </c>
      <c r="H470" t="s">
        <v>1</v>
      </c>
      <c r="I470" t="s">
        <v>1025</v>
      </c>
      <c r="J470" t="s">
        <v>5058</v>
      </c>
      <c r="K470" t="str">
        <f>"14013"</f>
        <v>14013</v>
      </c>
    </row>
    <row r="471" spans="1:11" customFormat="1" x14ac:dyDescent="0.25">
      <c r="A471" t="str">
        <f t="shared" si="55"/>
        <v>14</v>
      </c>
      <c r="B471" t="s">
        <v>282</v>
      </c>
      <c r="C471" t="str">
        <f t="shared" si="52"/>
        <v>021</v>
      </c>
      <c r="D471" t="s">
        <v>282</v>
      </c>
      <c r="E471" t="str">
        <f t="shared" si="53"/>
        <v>09</v>
      </c>
      <c r="F471" t="str">
        <f>"036"</f>
        <v>036</v>
      </c>
      <c r="G471" t="str">
        <f>""</f>
        <v/>
      </c>
      <c r="H471" t="s">
        <v>0</v>
      </c>
      <c r="I471" t="s">
        <v>1025</v>
      </c>
      <c r="J471" t="s">
        <v>5058</v>
      </c>
      <c r="K471" t="str">
        <f>"14013"</f>
        <v>14013</v>
      </c>
    </row>
    <row r="472" spans="1:11" customFormat="1" x14ac:dyDescent="0.25">
      <c r="A472" t="str">
        <f t="shared" si="55"/>
        <v>14</v>
      </c>
      <c r="B472" t="s">
        <v>282</v>
      </c>
      <c r="C472" t="str">
        <f t="shared" si="52"/>
        <v>021</v>
      </c>
      <c r="D472" t="s">
        <v>282</v>
      </c>
      <c r="E472" t="str">
        <f t="shared" ref="E472:E535" si="57">"10"</f>
        <v>10</v>
      </c>
      <c r="F472" t="str">
        <f>"001"</f>
        <v>001</v>
      </c>
      <c r="G472" t="str">
        <f>""</f>
        <v/>
      </c>
      <c r="H472" t="s">
        <v>1</v>
      </c>
      <c r="I472" t="s">
        <v>25</v>
      </c>
      <c r="J472" t="s">
        <v>5034</v>
      </c>
      <c r="K472" t="str">
        <f>"14008"</f>
        <v>14008</v>
      </c>
    </row>
    <row r="473" spans="1:11" customFormat="1" x14ac:dyDescent="0.25">
      <c r="A473" t="str">
        <f t="shared" si="55"/>
        <v>14</v>
      </c>
      <c r="B473" t="s">
        <v>282</v>
      </c>
      <c r="C473" t="str">
        <f t="shared" si="52"/>
        <v>021</v>
      </c>
      <c r="D473" t="s">
        <v>282</v>
      </c>
      <c r="E473" t="str">
        <f t="shared" si="57"/>
        <v>10</v>
      </c>
      <c r="F473" t="str">
        <f>"001"</f>
        <v>001</v>
      </c>
      <c r="G473" t="str">
        <f>""</f>
        <v/>
      </c>
      <c r="H473" t="s">
        <v>0</v>
      </c>
      <c r="I473" t="s">
        <v>25</v>
      </c>
      <c r="J473" t="s">
        <v>5034</v>
      </c>
      <c r="K473" t="str">
        <f>"14008"</f>
        <v>14008</v>
      </c>
    </row>
    <row r="474" spans="1:11" customFormat="1" x14ac:dyDescent="0.25">
      <c r="A474" t="str">
        <f t="shared" si="55"/>
        <v>14</v>
      </c>
      <c r="B474" t="s">
        <v>282</v>
      </c>
      <c r="C474" t="str">
        <f t="shared" si="52"/>
        <v>021</v>
      </c>
      <c r="D474" t="s">
        <v>282</v>
      </c>
      <c r="E474" t="str">
        <f t="shared" si="57"/>
        <v>10</v>
      </c>
      <c r="F474" t="str">
        <f>"002"</f>
        <v>002</v>
      </c>
      <c r="G474" t="str">
        <f>""</f>
        <v/>
      </c>
      <c r="H474" t="s">
        <v>1</v>
      </c>
      <c r="I474" t="s">
        <v>1877</v>
      </c>
      <c r="J474" t="s">
        <v>5068</v>
      </c>
      <c r="K474" t="str">
        <f>"14005"</f>
        <v>14005</v>
      </c>
    </row>
    <row r="475" spans="1:11" customFormat="1" x14ac:dyDescent="0.25">
      <c r="A475" t="str">
        <f t="shared" si="55"/>
        <v>14</v>
      </c>
      <c r="B475" t="s">
        <v>282</v>
      </c>
      <c r="C475" t="str">
        <f t="shared" si="52"/>
        <v>021</v>
      </c>
      <c r="D475" t="s">
        <v>282</v>
      </c>
      <c r="E475" t="str">
        <f t="shared" si="57"/>
        <v>10</v>
      </c>
      <c r="F475" t="str">
        <f>"002"</f>
        <v>002</v>
      </c>
      <c r="G475" t="str">
        <f>""</f>
        <v/>
      </c>
      <c r="H475" t="s">
        <v>0</v>
      </c>
      <c r="I475" t="s">
        <v>1877</v>
      </c>
      <c r="J475" t="s">
        <v>5068</v>
      </c>
      <c r="K475" t="str">
        <f>"14005"</f>
        <v>14005</v>
      </c>
    </row>
    <row r="476" spans="1:11" customFormat="1" x14ac:dyDescent="0.25">
      <c r="A476" t="str">
        <f t="shared" si="55"/>
        <v>14</v>
      </c>
      <c r="B476" t="s">
        <v>282</v>
      </c>
      <c r="C476" t="str">
        <f t="shared" si="52"/>
        <v>021</v>
      </c>
      <c r="D476" t="s">
        <v>282</v>
      </c>
      <c r="E476" t="str">
        <f t="shared" si="57"/>
        <v>10</v>
      </c>
      <c r="F476" t="str">
        <f>"003"</f>
        <v>003</v>
      </c>
      <c r="G476" t="str">
        <f>""</f>
        <v/>
      </c>
      <c r="H476" t="s">
        <v>3</v>
      </c>
      <c r="I476" t="s">
        <v>1860</v>
      </c>
      <c r="J476" t="s">
        <v>5047</v>
      </c>
      <c r="K476" t="str">
        <f>"14005"</f>
        <v>14005</v>
      </c>
    </row>
    <row r="477" spans="1:11" customFormat="1" x14ac:dyDescent="0.25">
      <c r="A477" t="str">
        <f t="shared" si="55"/>
        <v>14</v>
      </c>
      <c r="B477" t="s">
        <v>282</v>
      </c>
      <c r="C477" t="str">
        <f t="shared" si="52"/>
        <v>021</v>
      </c>
      <c r="D477" t="s">
        <v>282</v>
      </c>
      <c r="E477" t="str">
        <f t="shared" si="57"/>
        <v>10</v>
      </c>
      <c r="F477" t="str">
        <f>"004"</f>
        <v>004</v>
      </c>
      <c r="G477" t="str">
        <f>""</f>
        <v/>
      </c>
      <c r="H477" t="s">
        <v>3</v>
      </c>
      <c r="I477" t="s">
        <v>1878</v>
      </c>
      <c r="J477" t="s">
        <v>5069</v>
      </c>
      <c r="K477" t="str">
        <f>"14004"</f>
        <v>14004</v>
      </c>
    </row>
    <row r="478" spans="1:11" customFormat="1" x14ac:dyDescent="0.25">
      <c r="A478" t="str">
        <f t="shared" si="55"/>
        <v>14</v>
      </c>
      <c r="B478" t="s">
        <v>282</v>
      </c>
      <c r="C478" t="str">
        <f t="shared" ref="C478:C544" si="58">"021"</f>
        <v>021</v>
      </c>
      <c r="D478" t="s">
        <v>282</v>
      </c>
      <c r="E478" t="str">
        <f t="shared" si="57"/>
        <v>10</v>
      </c>
      <c r="F478" t="str">
        <f>"005"</f>
        <v>005</v>
      </c>
      <c r="G478" t="str">
        <f>""</f>
        <v/>
      </c>
      <c r="H478" t="s">
        <v>3</v>
      </c>
      <c r="I478" t="s">
        <v>1878</v>
      </c>
      <c r="J478" t="s">
        <v>5069</v>
      </c>
      <c r="K478" t="str">
        <f>"14004"</f>
        <v>14004</v>
      </c>
    </row>
    <row r="479" spans="1:11" customFormat="1" x14ac:dyDescent="0.25">
      <c r="A479" t="str">
        <f t="shared" si="55"/>
        <v>14</v>
      </c>
      <c r="B479" t="s">
        <v>282</v>
      </c>
      <c r="C479" t="str">
        <f t="shared" si="58"/>
        <v>021</v>
      </c>
      <c r="D479" t="s">
        <v>282</v>
      </c>
      <c r="E479" t="str">
        <f t="shared" si="57"/>
        <v>10</v>
      </c>
      <c r="F479" t="str">
        <f>"006"</f>
        <v>006</v>
      </c>
      <c r="G479" t="str">
        <f>""</f>
        <v/>
      </c>
      <c r="H479" t="s">
        <v>1</v>
      </c>
      <c r="I479" t="s">
        <v>1879</v>
      </c>
      <c r="J479" t="s">
        <v>5070</v>
      </c>
      <c r="K479" t="str">
        <f>"14004"</f>
        <v>14004</v>
      </c>
    </row>
    <row r="480" spans="1:11" customFormat="1" x14ac:dyDescent="0.25">
      <c r="A480" t="str">
        <f t="shared" si="55"/>
        <v>14</v>
      </c>
      <c r="B480" t="s">
        <v>282</v>
      </c>
      <c r="C480" t="str">
        <f t="shared" si="58"/>
        <v>021</v>
      </c>
      <c r="D480" t="s">
        <v>282</v>
      </c>
      <c r="E480" t="str">
        <f t="shared" si="57"/>
        <v>10</v>
      </c>
      <c r="F480" t="str">
        <f>"006"</f>
        <v>006</v>
      </c>
      <c r="G480" t="str">
        <f>""</f>
        <v/>
      </c>
      <c r="H480" t="s">
        <v>0</v>
      </c>
      <c r="I480" t="s">
        <v>1879</v>
      </c>
      <c r="J480" t="s">
        <v>5070</v>
      </c>
      <c r="K480" t="str">
        <f>"14004"</f>
        <v>14004</v>
      </c>
    </row>
    <row r="481" spans="1:11" customFormat="1" x14ac:dyDescent="0.25">
      <c r="A481" t="str">
        <f t="shared" si="55"/>
        <v>14</v>
      </c>
      <c r="B481" t="s">
        <v>282</v>
      </c>
      <c r="C481" t="str">
        <f t="shared" si="58"/>
        <v>021</v>
      </c>
      <c r="D481" t="s">
        <v>282</v>
      </c>
      <c r="E481" t="str">
        <f t="shared" si="57"/>
        <v>10</v>
      </c>
      <c r="F481" t="str">
        <f>"007"</f>
        <v>007</v>
      </c>
      <c r="G481" t="str">
        <f>""</f>
        <v/>
      </c>
      <c r="H481" t="s">
        <v>3</v>
      </c>
      <c r="I481" t="s">
        <v>1879</v>
      </c>
      <c r="J481" t="s">
        <v>5070</v>
      </c>
      <c r="K481" t="str">
        <f>"14004"</f>
        <v>14004</v>
      </c>
    </row>
    <row r="482" spans="1:11" customFormat="1" x14ac:dyDescent="0.25">
      <c r="A482" t="str">
        <f t="shared" si="55"/>
        <v>14</v>
      </c>
      <c r="B482" t="s">
        <v>282</v>
      </c>
      <c r="C482" t="str">
        <f t="shared" si="58"/>
        <v>021</v>
      </c>
      <c r="D482" t="s">
        <v>282</v>
      </c>
      <c r="E482" t="str">
        <f t="shared" si="57"/>
        <v>10</v>
      </c>
      <c r="F482" t="str">
        <f>"008"</f>
        <v>008</v>
      </c>
      <c r="G482" t="str">
        <f>""</f>
        <v/>
      </c>
      <c r="H482" t="s">
        <v>3</v>
      </c>
      <c r="I482" t="s">
        <v>1880</v>
      </c>
      <c r="J482" t="s">
        <v>5071</v>
      </c>
      <c r="K482" t="str">
        <f t="shared" ref="K482:K489" si="59">"14005"</f>
        <v>14005</v>
      </c>
    </row>
    <row r="483" spans="1:11" customFormat="1" x14ac:dyDescent="0.25">
      <c r="A483" t="str">
        <f t="shared" si="55"/>
        <v>14</v>
      </c>
      <c r="B483" t="s">
        <v>282</v>
      </c>
      <c r="C483" t="str">
        <f t="shared" si="58"/>
        <v>021</v>
      </c>
      <c r="D483" t="s">
        <v>282</v>
      </c>
      <c r="E483" t="str">
        <f t="shared" si="57"/>
        <v>10</v>
      </c>
      <c r="F483" t="str">
        <f>"009"</f>
        <v>009</v>
      </c>
      <c r="G483" t="str">
        <f>""</f>
        <v/>
      </c>
      <c r="H483" t="s">
        <v>1</v>
      </c>
      <c r="I483" t="s">
        <v>1880</v>
      </c>
      <c r="J483" t="s">
        <v>5071</v>
      </c>
      <c r="K483" t="str">
        <f t="shared" si="59"/>
        <v>14005</v>
      </c>
    </row>
    <row r="484" spans="1:11" customFormat="1" x14ac:dyDescent="0.25">
      <c r="A484" t="str">
        <f t="shared" si="55"/>
        <v>14</v>
      </c>
      <c r="B484" t="s">
        <v>282</v>
      </c>
      <c r="C484" t="str">
        <f t="shared" si="58"/>
        <v>021</v>
      </c>
      <c r="D484" t="s">
        <v>282</v>
      </c>
      <c r="E484" t="str">
        <f t="shared" si="57"/>
        <v>10</v>
      </c>
      <c r="F484" t="str">
        <f>"009"</f>
        <v>009</v>
      </c>
      <c r="G484" t="str">
        <f>""</f>
        <v/>
      </c>
      <c r="H484" t="s">
        <v>0</v>
      </c>
      <c r="I484" t="s">
        <v>1880</v>
      </c>
      <c r="J484" t="s">
        <v>5071</v>
      </c>
      <c r="K484" t="str">
        <f t="shared" si="59"/>
        <v>14005</v>
      </c>
    </row>
    <row r="485" spans="1:11" customFormat="1" x14ac:dyDescent="0.25">
      <c r="A485" t="str">
        <f t="shared" si="55"/>
        <v>14</v>
      </c>
      <c r="B485" t="s">
        <v>282</v>
      </c>
      <c r="C485" t="str">
        <f t="shared" si="58"/>
        <v>021</v>
      </c>
      <c r="D485" t="s">
        <v>282</v>
      </c>
      <c r="E485" t="str">
        <f t="shared" si="57"/>
        <v>10</v>
      </c>
      <c r="F485" t="str">
        <f>"010"</f>
        <v>010</v>
      </c>
      <c r="G485" t="str">
        <f>""</f>
        <v/>
      </c>
      <c r="H485" t="s">
        <v>1</v>
      </c>
      <c r="I485" t="s">
        <v>1881</v>
      </c>
      <c r="J485" t="s">
        <v>5072</v>
      </c>
      <c r="K485" t="str">
        <f t="shared" si="59"/>
        <v>14005</v>
      </c>
    </row>
    <row r="486" spans="1:11" customFormat="1" x14ac:dyDescent="0.25">
      <c r="A486" t="str">
        <f t="shared" si="55"/>
        <v>14</v>
      </c>
      <c r="B486" t="s">
        <v>282</v>
      </c>
      <c r="C486" t="str">
        <f t="shared" si="58"/>
        <v>021</v>
      </c>
      <c r="D486" t="s">
        <v>282</v>
      </c>
      <c r="E486" t="str">
        <f t="shared" si="57"/>
        <v>10</v>
      </c>
      <c r="F486" t="str">
        <f>"010"</f>
        <v>010</v>
      </c>
      <c r="G486" t="str">
        <f>""</f>
        <v/>
      </c>
      <c r="H486" t="s">
        <v>0</v>
      </c>
      <c r="I486" t="s">
        <v>1881</v>
      </c>
      <c r="J486" t="s">
        <v>5072</v>
      </c>
      <c r="K486" t="str">
        <f t="shared" si="59"/>
        <v>14005</v>
      </c>
    </row>
    <row r="487" spans="1:11" customFormat="1" x14ac:dyDescent="0.25">
      <c r="A487" t="str">
        <f t="shared" si="55"/>
        <v>14</v>
      </c>
      <c r="B487" t="s">
        <v>282</v>
      </c>
      <c r="C487" t="str">
        <f t="shared" si="58"/>
        <v>021</v>
      </c>
      <c r="D487" t="s">
        <v>282</v>
      </c>
      <c r="E487" t="str">
        <f t="shared" si="57"/>
        <v>10</v>
      </c>
      <c r="F487" t="str">
        <f>"011"</f>
        <v>011</v>
      </c>
      <c r="G487" t="str">
        <f>""</f>
        <v/>
      </c>
      <c r="H487" t="s">
        <v>3</v>
      </c>
      <c r="I487" t="s">
        <v>1877</v>
      </c>
      <c r="J487" t="s">
        <v>5068</v>
      </c>
      <c r="K487" t="str">
        <f t="shared" si="59"/>
        <v>14005</v>
      </c>
    </row>
    <row r="488" spans="1:11" customFormat="1" x14ac:dyDescent="0.25">
      <c r="A488" t="str">
        <f t="shared" si="55"/>
        <v>14</v>
      </c>
      <c r="B488" t="s">
        <v>282</v>
      </c>
      <c r="C488" t="str">
        <f t="shared" si="58"/>
        <v>021</v>
      </c>
      <c r="D488" t="s">
        <v>282</v>
      </c>
      <c r="E488" t="str">
        <f t="shared" si="57"/>
        <v>10</v>
      </c>
      <c r="F488" t="str">
        <f>"012"</f>
        <v>012</v>
      </c>
      <c r="G488" t="str">
        <f>""</f>
        <v/>
      </c>
      <c r="H488" t="s">
        <v>3</v>
      </c>
      <c r="I488" t="s">
        <v>1880</v>
      </c>
      <c r="J488" t="s">
        <v>5071</v>
      </c>
      <c r="K488" t="str">
        <f t="shared" si="59"/>
        <v>14005</v>
      </c>
    </row>
    <row r="489" spans="1:11" customFormat="1" x14ac:dyDescent="0.25">
      <c r="A489" t="str">
        <f t="shared" si="55"/>
        <v>14</v>
      </c>
      <c r="B489" t="s">
        <v>282</v>
      </c>
      <c r="C489" t="str">
        <f t="shared" si="58"/>
        <v>021</v>
      </c>
      <c r="D489" t="s">
        <v>282</v>
      </c>
      <c r="E489" t="str">
        <f t="shared" si="57"/>
        <v>10</v>
      </c>
      <c r="F489" t="str">
        <f>"013"</f>
        <v>013</v>
      </c>
      <c r="G489" t="str">
        <f>""</f>
        <v/>
      </c>
      <c r="H489" t="s">
        <v>3</v>
      </c>
      <c r="I489" t="s">
        <v>1880</v>
      </c>
      <c r="J489" t="s">
        <v>5071</v>
      </c>
      <c r="K489" t="str">
        <f t="shared" si="59"/>
        <v>14005</v>
      </c>
    </row>
    <row r="490" spans="1:11" customFormat="1" x14ac:dyDescent="0.25">
      <c r="A490" t="str">
        <f t="shared" si="55"/>
        <v>14</v>
      </c>
      <c r="B490" t="s">
        <v>282</v>
      </c>
      <c r="C490" t="str">
        <f t="shared" si="58"/>
        <v>021</v>
      </c>
      <c r="D490" t="s">
        <v>282</v>
      </c>
      <c r="E490" t="str">
        <f t="shared" si="57"/>
        <v>10</v>
      </c>
      <c r="F490" t="str">
        <f>"014"</f>
        <v>014</v>
      </c>
      <c r="G490" t="str">
        <f>""</f>
        <v/>
      </c>
      <c r="H490" t="s">
        <v>3</v>
      </c>
      <c r="I490" t="s">
        <v>1878</v>
      </c>
      <c r="J490" t="s">
        <v>5069</v>
      </c>
      <c r="K490" t="str">
        <f t="shared" ref="K490:K495" si="60">"14004"</f>
        <v>14004</v>
      </c>
    </row>
    <row r="491" spans="1:11" customFormat="1" x14ac:dyDescent="0.25">
      <c r="A491" t="str">
        <f t="shared" si="55"/>
        <v>14</v>
      </c>
      <c r="B491" t="s">
        <v>282</v>
      </c>
      <c r="C491" t="str">
        <f t="shared" si="58"/>
        <v>021</v>
      </c>
      <c r="D491" t="s">
        <v>282</v>
      </c>
      <c r="E491" t="str">
        <f t="shared" si="57"/>
        <v>10</v>
      </c>
      <c r="F491" t="str">
        <f>"015"</f>
        <v>015</v>
      </c>
      <c r="G491" t="str">
        <f>""</f>
        <v/>
      </c>
      <c r="H491" t="s">
        <v>3</v>
      </c>
      <c r="I491" t="s">
        <v>1879</v>
      </c>
      <c r="J491" t="s">
        <v>5070</v>
      </c>
      <c r="K491" t="str">
        <f t="shared" si="60"/>
        <v>14004</v>
      </c>
    </row>
    <row r="492" spans="1:11" customFormat="1" x14ac:dyDescent="0.25">
      <c r="A492" t="str">
        <f t="shared" si="55"/>
        <v>14</v>
      </c>
      <c r="B492" t="s">
        <v>282</v>
      </c>
      <c r="C492" t="str">
        <f t="shared" si="58"/>
        <v>021</v>
      </c>
      <c r="D492" t="s">
        <v>282</v>
      </c>
      <c r="E492" t="str">
        <f t="shared" si="57"/>
        <v>10</v>
      </c>
      <c r="F492" t="str">
        <f>"016"</f>
        <v>016</v>
      </c>
      <c r="G492" t="str">
        <f>""</f>
        <v/>
      </c>
      <c r="H492" t="s">
        <v>1</v>
      </c>
      <c r="I492" t="s">
        <v>1882</v>
      </c>
      <c r="J492" t="s">
        <v>5073</v>
      </c>
      <c r="K492" t="str">
        <f t="shared" si="60"/>
        <v>14004</v>
      </c>
    </row>
    <row r="493" spans="1:11" customFormat="1" x14ac:dyDescent="0.25">
      <c r="A493" t="str">
        <f t="shared" si="55"/>
        <v>14</v>
      </c>
      <c r="B493" t="s">
        <v>282</v>
      </c>
      <c r="C493" t="str">
        <f t="shared" si="58"/>
        <v>021</v>
      </c>
      <c r="D493" t="s">
        <v>282</v>
      </c>
      <c r="E493" t="str">
        <f t="shared" si="57"/>
        <v>10</v>
      </c>
      <c r="F493" t="str">
        <f>"016"</f>
        <v>016</v>
      </c>
      <c r="G493" t="str">
        <f>""</f>
        <v/>
      </c>
      <c r="H493" t="s">
        <v>0</v>
      </c>
      <c r="I493" t="s">
        <v>1882</v>
      </c>
      <c r="J493" t="s">
        <v>5073</v>
      </c>
      <c r="K493" t="str">
        <f t="shared" si="60"/>
        <v>14004</v>
      </c>
    </row>
    <row r="494" spans="1:11" customFormat="1" x14ac:dyDescent="0.25">
      <c r="A494" t="str">
        <f t="shared" si="55"/>
        <v>14</v>
      </c>
      <c r="B494" t="s">
        <v>282</v>
      </c>
      <c r="C494" t="str">
        <f t="shared" si="58"/>
        <v>021</v>
      </c>
      <c r="D494" t="s">
        <v>282</v>
      </c>
      <c r="E494" t="str">
        <f t="shared" si="57"/>
        <v>10</v>
      </c>
      <c r="F494" t="str">
        <f>"017"</f>
        <v>017</v>
      </c>
      <c r="G494" t="str">
        <f>""</f>
        <v/>
      </c>
      <c r="H494" t="s">
        <v>3</v>
      </c>
      <c r="I494" t="s">
        <v>1883</v>
      </c>
      <c r="J494" t="s">
        <v>5074</v>
      </c>
      <c r="K494" t="str">
        <f t="shared" si="60"/>
        <v>14004</v>
      </c>
    </row>
    <row r="495" spans="1:11" customFormat="1" x14ac:dyDescent="0.25">
      <c r="A495" t="str">
        <f t="shared" si="55"/>
        <v>14</v>
      </c>
      <c r="B495" t="s">
        <v>282</v>
      </c>
      <c r="C495" t="str">
        <f t="shared" si="58"/>
        <v>021</v>
      </c>
      <c r="D495" t="s">
        <v>282</v>
      </c>
      <c r="E495" t="str">
        <f t="shared" si="57"/>
        <v>10</v>
      </c>
      <c r="F495" t="str">
        <f>"018"</f>
        <v>018</v>
      </c>
      <c r="G495" t="str">
        <f>""</f>
        <v/>
      </c>
      <c r="H495" t="s">
        <v>3</v>
      </c>
      <c r="I495" t="s">
        <v>1883</v>
      </c>
      <c r="J495" t="s">
        <v>5074</v>
      </c>
      <c r="K495" t="str">
        <f t="shared" si="60"/>
        <v>14004</v>
      </c>
    </row>
    <row r="496" spans="1:11" customFormat="1" x14ac:dyDescent="0.25">
      <c r="A496" t="str">
        <f t="shared" si="55"/>
        <v>14</v>
      </c>
      <c r="B496" t="s">
        <v>282</v>
      </c>
      <c r="C496" t="str">
        <f t="shared" si="58"/>
        <v>021</v>
      </c>
      <c r="D496" t="s">
        <v>282</v>
      </c>
      <c r="E496" t="str">
        <f t="shared" si="57"/>
        <v>10</v>
      </c>
      <c r="F496" t="str">
        <f>"019"</f>
        <v>019</v>
      </c>
      <c r="G496" t="str">
        <f>""</f>
        <v/>
      </c>
      <c r="H496" t="s">
        <v>1</v>
      </c>
      <c r="I496" t="s">
        <v>1881</v>
      </c>
      <c r="J496" t="s">
        <v>5072</v>
      </c>
      <c r="K496" t="str">
        <f>"14005"</f>
        <v>14005</v>
      </c>
    </row>
    <row r="497" spans="1:11" customFormat="1" x14ac:dyDescent="0.25">
      <c r="A497" t="str">
        <f t="shared" si="55"/>
        <v>14</v>
      </c>
      <c r="B497" t="s">
        <v>282</v>
      </c>
      <c r="C497" t="str">
        <f t="shared" si="58"/>
        <v>021</v>
      </c>
      <c r="D497" t="s">
        <v>282</v>
      </c>
      <c r="E497" t="str">
        <f t="shared" si="57"/>
        <v>10</v>
      </c>
      <c r="F497" t="str">
        <f>"019"</f>
        <v>019</v>
      </c>
      <c r="G497" t="str">
        <f>""</f>
        <v/>
      </c>
      <c r="H497" t="s">
        <v>0</v>
      </c>
      <c r="I497" t="s">
        <v>1881</v>
      </c>
      <c r="J497" t="s">
        <v>5072</v>
      </c>
      <c r="K497" t="str">
        <f>"14005"</f>
        <v>14005</v>
      </c>
    </row>
    <row r="498" spans="1:11" customFormat="1" x14ac:dyDescent="0.25">
      <c r="A498" t="str">
        <f t="shared" si="55"/>
        <v>14</v>
      </c>
      <c r="B498" t="s">
        <v>282</v>
      </c>
      <c r="C498" t="str">
        <f t="shared" si="58"/>
        <v>021</v>
      </c>
      <c r="D498" t="s">
        <v>282</v>
      </c>
      <c r="E498" t="str">
        <f t="shared" si="57"/>
        <v>10</v>
      </c>
      <c r="F498" t="str">
        <f>"020"</f>
        <v>020</v>
      </c>
      <c r="G498" t="str">
        <f>""</f>
        <v/>
      </c>
      <c r="H498" t="s">
        <v>1</v>
      </c>
      <c r="I498" t="s">
        <v>1884</v>
      </c>
      <c r="J498" t="s">
        <v>5075</v>
      </c>
      <c r="K498" t="str">
        <f>"14005"</f>
        <v>14005</v>
      </c>
    </row>
    <row r="499" spans="1:11" customFormat="1" x14ac:dyDescent="0.25">
      <c r="A499" t="str">
        <f t="shared" si="55"/>
        <v>14</v>
      </c>
      <c r="B499" t="s">
        <v>282</v>
      </c>
      <c r="C499" t="str">
        <f t="shared" si="58"/>
        <v>021</v>
      </c>
      <c r="D499" t="s">
        <v>282</v>
      </c>
      <c r="E499" t="str">
        <f t="shared" si="57"/>
        <v>10</v>
      </c>
      <c r="F499" t="str">
        <f>"020"</f>
        <v>020</v>
      </c>
      <c r="G499" t="str">
        <f>""</f>
        <v/>
      </c>
      <c r="H499" t="s">
        <v>0</v>
      </c>
      <c r="I499" t="s">
        <v>1884</v>
      </c>
      <c r="J499" t="s">
        <v>5075</v>
      </c>
      <c r="K499" t="str">
        <f>"14005"</f>
        <v>14005</v>
      </c>
    </row>
    <row r="500" spans="1:11" customFormat="1" x14ac:dyDescent="0.25">
      <c r="A500" t="str">
        <f t="shared" si="55"/>
        <v>14</v>
      </c>
      <c r="B500" t="s">
        <v>282</v>
      </c>
      <c r="C500" t="str">
        <f t="shared" si="58"/>
        <v>021</v>
      </c>
      <c r="D500" t="s">
        <v>282</v>
      </c>
      <c r="E500" t="str">
        <f t="shared" si="57"/>
        <v>10</v>
      </c>
      <c r="F500" t="str">
        <f>"021"</f>
        <v>021</v>
      </c>
      <c r="G500" t="str">
        <f>""</f>
        <v/>
      </c>
      <c r="H500" t="s">
        <v>3</v>
      </c>
      <c r="I500" t="s">
        <v>971</v>
      </c>
      <c r="J500" t="s">
        <v>5076</v>
      </c>
      <c r="K500" t="str">
        <f>"14004"</f>
        <v>14004</v>
      </c>
    </row>
    <row r="501" spans="1:11" customFormat="1" x14ac:dyDescent="0.25">
      <c r="A501" t="str">
        <f t="shared" si="55"/>
        <v>14</v>
      </c>
      <c r="B501" t="s">
        <v>282</v>
      </c>
      <c r="C501" t="str">
        <f t="shared" si="58"/>
        <v>021</v>
      </c>
      <c r="D501" t="s">
        <v>282</v>
      </c>
      <c r="E501" t="str">
        <f t="shared" si="57"/>
        <v>10</v>
      </c>
      <c r="F501" t="str">
        <f>"022"</f>
        <v>022</v>
      </c>
      <c r="G501" t="str">
        <f>""</f>
        <v/>
      </c>
      <c r="H501" t="s">
        <v>3</v>
      </c>
      <c r="I501" t="s">
        <v>1885</v>
      </c>
      <c r="J501" t="s">
        <v>5077</v>
      </c>
      <c r="K501" t="str">
        <f>"14004"</f>
        <v>14004</v>
      </c>
    </row>
    <row r="502" spans="1:11" customFormat="1" x14ac:dyDescent="0.25">
      <c r="A502" t="str">
        <f t="shared" si="55"/>
        <v>14</v>
      </c>
      <c r="B502" t="s">
        <v>282</v>
      </c>
      <c r="C502" t="str">
        <f t="shared" si="58"/>
        <v>021</v>
      </c>
      <c r="D502" t="s">
        <v>282</v>
      </c>
      <c r="E502" t="str">
        <f t="shared" si="57"/>
        <v>10</v>
      </c>
      <c r="F502" t="str">
        <f>"023"</f>
        <v>023</v>
      </c>
      <c r="G502" t="str">
        <f>""</f>
        <v/>
      </c>
      <c r="H502" t="s">
        <v>1</v>
      </c>
      <c r="I502" t="s">
        <v>1885</v>
      </c>
      <c r="J502" t="s">
        <v>5077</v>
      </c>
      <c r="K502" t="str">
        <f>"14004"</f>
        <v>14004</v>
      </c>
    </row>
    <row r="503" spans="1:11" customFormat="1" x14ac:dyDescent="0.25">
      <c r="A503" t="str">
        <f t="shared" si="55"/>
        <v>14</v>
      </c>
      <c r="B503" t="s">
        <v>282</v>
      </c>
      <c r="C503" t="str">
        <f t="shared" si="58"/>
        <v>021</v>
      </c>
      <c r="D503" t="s">
        <v>282</v>
      </c>
      <c r="E503" t="str">
        <f t="shared" si="57"/>
        <v>10</v>
      </c>
      <c r="F503" t="str">
        <f>"023"</f>
        <v>023</v>
      </c>
      <c r="G503" t="str">
        <f>""</f>
        <v/>
      </c>
      <c r="H503" t="s">
        <v>0</v>
      </c>
      <c r="I503" t="s">
        <v>1885</v>
      </c>
      <c r="J503" t="s">
        <v>5077</v>
      </c>
      <c r="K503" t="str">
        <f>"14004"</f>
        <v>14004</v>
      </c>
    </row>
    <row r="504" spans="1:11" customFormat="1" x14ac:dyDescent="0.25">
      <c r="A504" t="str">
        <f t="shared" si="55"/>
        <v>14</v>
      </c>
      <c r="B504" t="s">
        <v>282</v>
      </c>
      <c r="C504" t="str">
        <f t="shared" si="58"/>
        <v>021</v>
      </c>
      <c r="D504" t="s">
        <v>282</v>
      </c>
      <c r="E504" t="str">
        <f t="shared" si="57"/>
        <v>10</v>
      </c>
      <c r="F504" t="str">
        <f>"024"</f>
        <v>024</v>
      </c>
      <c r="G504" t="str">
        <f>""</f>
        <v/>
      </c>
      <c r="H504" t="s">
        <v>1</v>
      </c>
      <c r="I504" t="s">
        <v>1886</v>
      </c>
      <c r="J504" t="s">
        <v>5078</v>
      </c>
      <c r="K504" t="str">
        <f>"14711"</f>
        <v>14711</v>
      </c>
    </row>
    <row r="505" spans="1:11" customFormat="1" x14ac:dyDescent="0.25">
      <c r="A505" t="str">
        <f t="shared" si="55"/>
        <v>14</v>
      </c>
      <c r="B505" t="s">
        <v>282</v>
      </c>
      <c r="C505" t="str">
        <f t="shared" si="58"/>
        <v>021</v>
      </c>
      <c r="D505" t="s">
        <v>282</v>
      </c>
      <c r="E505" t="str">
        <f t="shared" si="57"/>
        <v>10</v>
      </c>
      <c r="F505" t="str">
        <f>"024"</f>
        <v>024</v>
      </c>
      <c r="G505" t="str">
        <f>""</f>
        <v/>
      </c>
      <c r="H505" t="s">
        <v>0</v>
      </c>
      <c r="I505" t="s">
        <v>1886</v>
      </c>
      <c r="J505" t="s">
        <v>5078</v>
      </c>
      <c r="K505" t="str">
        <f>"14711"</f>
        <v>14711</v>
      </c>
    </row>
    <row r="506" spans="1:11" customFormat="1" x14ac:dyDescent="0.25">
      <c r="A506" t="str">
        <f t="shared" si="55"/>
        <v>14</v>
      </c>
      <c r="B506" t="s">
        <v>282</v>
      </c>
      <c r="C506" t="str">
        <f t="shared" si="58"/>
        <v>021</v>
      </c>
      <c r="D506" t="s">
        <v>282</v>
      </c>
      <c r="E506" t="str">
        <f t="shared" si="57"/>
        <v>10</v>
      </c>
      <c r="F506" t="str">
        <f>"025"</f>
        <v>025</v>
      </c>
      <c r="G506" t="str">
        <f>""</f>
        <v/>
      </c>
      <c r="H506" t="s">
        <v>1</v>
      </c>
      <c r="I506" t="s">
        <v>1877</v>
      </c>
      <c r="J506" t="s">
        <v>5068</v>
      </c>
      <c r="K506" t="str">
        <f>"14005"</f>
        <v>14005</v>
      </c>
    </row>
    <row r="507" spans="1:11" customFormat="1" x14ac:dyDescent="0.25">
      <c r="A507" t="str">
        <f t="shared" si="55"/>
        <v>14</v>
      </c>
      <c r="B507" t="s">
        <v>282</v>
      </c>
      <c r="C507" t="str">
        <f t="shared" si="58"/>
        <v>021</v>
      </c>
      <c r="D507" t="s">
        <v>282</v>
      </c>
      <c r="E507" t="str">
        <f t="shared" si="57"/>
        <v>10</v>
      </c>
      <c r="F507" t="str">
        <f>"025"</f>
        <v>025</v>
      </c>
      <c r="G507" t="str">
        <f>""</f>
        <v/>
      </c>
      <c r="H507" t="s">
        <v>0</v>
      </c>
      <c r="I507" t="s">
        <v>1877</v>
      </c>
      <c r="J507" t="s">
        <v>5068</v>
      </c>
      <c r="K507" t="str">
        <f>"14005"</f>
        <v>14005</v>
      </c>
    </row>
    <row r="508" spans="1:11" customFormat="1" x14ac:dyDescent="0.25">
      <c r="A508" t="str">
        <f t="shared" si="55"/>
        <v>14</v>
      </c>
      <c r="B508" t="s">
        <v>282</v>
      </c>
      <c r="C508" t="str">
        <f t="shared" si="58"/>
        <v>021</v>
      </c>
      <c r="D508" t="s">
        <v>282</v>
      </c>
      <c r="E508" t="str">
        <f t="shared" si="57"/>
        <v>10</v>
      </c>
      <c r="F508" t="str">
        <f>"026"</f>
        <v>026</v>
      </c>
      <c r="G508" t="str">
        <f>""</f>
        <v/>
      </c>
      <c r="H508" t="s">
        <v>1</v>
      </c>
      <c r="I508" t="s">
        <v>1881</v>
      </c>
      <c r="J508" t="s">
        <v>5072</v>
      </c>
      <c r="K508" t="str">
        <f>"14005"</f>
        <v>14005</v>
      </c>
    </row>
    <row r="509" spans="1:11" customFormat="1" x14ac:dyDescent="0.25">
      <c r="A509" t="str">
        <f t="shared" si="55"/>
        <v>14</v>
      </c>
      <c r="B509" t="s">
        <v>282</v>
      </c>
      <c r="C509" t="str">
        <f t="shared" si="58"/>
        <v>021</v>
      </c>
      <c r="D509" t="s">
        <v>282</v>
      </c>
      <c r="E509" t="str">
        <f t="shared" si="57"/>
        <v>10</v>
      </c>
      <c r="F509" t="str">
        <f>"026"</f>
        <v>026</v>
      </c>
      <c r="G509" t="str">
        <f>""</f>
        <v/>
      </c>
      <c r="H509" t="s">
        <v>0</v>
      </c>
      <c r="I509" t="s">
        <v>1881</v>
      </c>
      <c r="J509" t="s">
        <v>5072</v>
      </c>
      <c r="K509" t="str">
        <f>"14005"</f>
        <v>14005</v>
      </c>
    </row>
    <row r="510" spans="1:11" customFormat="1" x14ac:dyDescent="0.25">
      <c r="A510" t="str">
        <f t="shared" si="55"/>
        <v>14</v>
      </c>
      <c r="B510" t="s">
        <v>282</v>
      </c>
      <c r="C510" t="str">
        <f t="shared" si="58"/>
        <v>021</v>
      </c>
      <c r="D510" t="s">
        <v>282</v>
      </c>
      <c r="E510" t="str">
        <f t="shared" si="57"/>
        <v>10</v>
      </c>
      <c r="F510" t="str">
        <f>"027"</f>
        <v>027</v>
      </c>
      <c r="G510" t="str">
        <f>""</f>
        <v/>
      </c>
      <c r="H510" t="s">
        <v>1</v>
      </c>
      <c r="I510" t="s">
        <v>1887</v>
      </c>
      <c r="J510" t="s">
        <v>5079</v>
      </c>
      <c r="K510" t="str">
        <f>"14193"</f>
        <v>14193</v>
      </c>
    </row>
    <row r="511" spans="1:11" customFormat="1" x14ac:dyDescent="0.25">
      <c r="A511" t="str">
        <f t="shared" si="55"/>
        <v>14</v>
      </c>
      <c r="B511" t="s">
        <v>282</v>
      </c>
      <c r="C511" t="str">
        <f t="shared" si="58"/>
        <v>021</v>
      </c>
      <c r="D511" t="s">
        <v>282</v>
      </c>
      <c r="E511" t="str">
        <f t="shared" si="57"/>
        <v>10</v>
      </c>
      <c r="F511" t="str">
        <f>"027"</f>
        <v>027</v>
      </c>
      <c r="G511" t="str">
        <f>""</f>
        <v/>
      </c>
      <c r="H511" t="s">
        <v>0</v>
      </c>
      <c r="I511" t="s">
        <v>1887</v>
      </c>
      <c r="J511" t="s">
        <v>5079</v>
      </c>
      <c r="K511" t="str">
        <f>"14193"</f>
        <v>14193</v>
      </c>
    </row>
    <row r="512" spans="1:11" customFormat="1" x14ac:dyDescent="0.25">
      <c r="A512" t="str">
        <f t="shared" si="55"/>
        <v>14</v>
      </c>
      <c r="B512" t="s">
        <v>282</v>
      </c>
      <c r="C512" t="str">
        <f t="shared" si="58"/>
        <v>021</v>
      </c>
      <c r="D512" t="s">
        <v>282</v>
      </c>
      <c r="E512" t="str">
        <f t="shared" si="57"/>
        <v>10</v>
      </c>
      <c r="F512" t="str">
        <f>"028"</f>
        <v>028</v>
      </c>
      <c r="G512" t="str">
        <f>""</f>
        <v/>
      </c>
      <c r="H512" t="s">
        <v>1</v>
      </c>
      <c r="I512" t="s">
        <v>1888</v>
      </c>
      <c r="J512" t="s">
        <v>5080</v>
      </c>
      <c r="K512" t="str">
        <f>"14193"</f>
        <v>14193</v>
      </c>
    </row>
    <row r="513" spans="1:11" customFormat="1" x14ac:dyDescent="0.25">
      <c r="A513" t="str">
        <f t="shared" si="55"/>
        <v>14</v>
      </c>
      <c r="B513" t="s">
        <v>282</v>
      </c>
      <c r="C513" t="str">
        <f t="shared" si="58"/>
        <v>021</v>
      </c>
      <c r="D513" t="s">
        <v>282</v>
      </c>
      <c r="E513" t="str">
        <f t="shared" si="57"/>
        <v>10</v>
      </c>
      <c r="F513" t="str">
        <f>"028"</f>
        <v>028</v>
      </c>
      <c r="G513" t="str">
        <f>""</f>
        <v/>
      </c>
      <c r="H513" t="s">
        <v>0</v>
      </c>
      <c r="I513" t="s">
        <v>1888</v>
      </c>
      <c r="J513" t="s">
        <v>5080</v>
      </c>
      <c r="K513" t="str">
        <f>"14193"</f>
        <v>14193</v>
      </c>
    </row>
    <row r="514" spans="1:11" customFormat="1" x14ac:dyDescent="0.25">
      <c r="A514" t="str">
        <f t="shared" si="55"/>
        <v>14</v>
      </c>
      <c r="B514" t="s">
        <v>282</v>
      </c>
      <c r="C514" t="str">
        <f t="shared" si="58"/>
        <v>021</v>
      </c>
      <c r="D514" t="s">
        <v>282</v>
      </c>
      <c r="E514" t="str">
        <f t="shared" si="57"/>
        <v>10</v>
      </c>
      <c r="F514" t="str">
        <f>"030"</f>
        <v>030</v>
      </c>
      <c r="G514" t="str">
        <f>""</f>
        <v/>
      </c>
      <c r="H514" t="s">
        <v>1</v>
      </c>
      <c r="I514" t="s">
        <v>1864</v>
      </c>
      <c r="J514" t="s">
        <v>5051</v>
      </c>
      <c r="K514" t="str">
        <f>"14710"</f>
        <v>14710</v>
      </c>
    </row>
    <row r="515" spans="1:11" customFormat="1" x14ac:dyDescent="0.25">
      <c r="A515" t="str">
        <f t="shared" ref="A515:A578" si="61">"14"</f>
        <v>14</v>
      </c>
      <c r="B515" t="s">
        <v>282</v>
      </c>
      <c r="C515" t="str">
        <f t="shared" si="58"/>
        <v>021</v>
      </c>
      <c r="D515" t="s">
        <v>282</v>
      </c>
      <c r="E515" t="str">
        <f t="shared" si="57"/>
        <v>10</v>
      </c>
      <c r="F515" t="str">
        <f>"030"</f>
        <v>030</v>
      </c>
      <c r="G515" t="str">
        <f>""</f>
        <v/>
      </c>
      <c r="H515" t="s">
        <v>0</v>
      </c>
      <c r="I515" t="s">
        <v>1864</v>
      </c>
      <c r="J515" t="s">
        <v>5051</v>
      </c>
      <c r="K515" t="str">
        <f>"14710"</f>
        <v>14710</v>
      </c>
    </row>
    <row r="516" spans="1:11" customFormat="1" x14ac:dyDescent="0.25">
      <c r="A516" t="str">
        <f t="shared" si="61"/>
        <v>14</v>
      </c>
      <c r="B516" t="s">
        <v>282</v>
      </c>
      <c r="C516" t="str">
        <f t="shared" si="58"/>
        <v>021</v>
      </c>
      <c r="D516" t="s">
        <v>282</v>
      </c>
      <c r="E516" t="str">
        <f t="shared" si="57"/>
        <v>10</v>
      </c>
      <c r="F516" t="str">
        <f>"031"</f>
        <v>031</v>
      </c>
      <c r="G516" t="str">
        <f>""</f>
        <v/>
      </c>
      <c r="H516" t="s">
        <v>3</v>
      </c>
      <c r="I516" t="s">
        <v>1880</v>
      </c>
      <c r="J516" t="s">
        <v>5071</v>
      </c>
      <c r="K516" t="str">
        <f>"14005"</f>
        <v>14005</v>
      </c>
    </row>
    <row r="517" spans="1:11" customFormat="1" x14ac:dyDescent="0.25">
      <c r="A517" t="str">
        <f t="shared" si="61"/>
        <v>14</v>
      </c>
      <c r="B517" t="s">
        <v>282</v>
      </c>
      <c r="C517" t="str">
        <f t="shared" si="58"/>
        <v>021</v>
      </c>
      <c r="D517" t="s">
        <v>282</v>
      </c>
      <c r="E517" t="str">
        <f t="shared" si="57"/>
        <v>10</v>
      </c>
      <c r="F517" t="str">
        <f>"032"</f>
        <v>032</v>
      </c>
      <c r="G517" t="str">
        <f>""</f>
        <v/>
      </c>
      <c r="H517" t="s">
        <v>3</v>
      </c>
      <c r="I517" t="s">
        <v>1878</v>
      </c>
      <c r="J517" t="s">
        <v>5069</v>
      </c>
      <c r="K517" t="str">
        <f>"14004"</f>
        <v>14004</v>
      </c>
    </row>
    <row r="518" spans="1:11" customFormat="1" x14ac:dyDescent="0.25">
      <c r="A518" t="str">
        <f t="shared" si="61"/>
        <v>14</v>
      </c>
      <c r="B518" t="s">
        <v>282</v>
      </c>
      <c r="C518" t="str">
        <f t="shared" si="58"/>
        <v>021</v>
      </c>
      <c r="D518" t="s">
        <v>282</v>
      </c>
      <c r="E518" t="str">
        <f t="shared" si="57"/>
        <v>10</v>
      </c>
      <c r="F518" t="str">
        <f>"033"</f>
        <v>033</v>
      </c>
      <c r="G518" t="str">
        <f>""</f>
        <v/>
      </c>
      <c r="H518" t="s">
        <v>1</v>
      </c>
      <c r="I518" t="s">
        <v>971</v>
      </c>
      <c r="J518" t="s">
        <v>5076</v>
      </c>
      <c r="K518" t="str">
        <f>"14004"</f>
        <v>14004</v>
      </c>
    </row>
    <row r="519" spans="1:11" customFormat="1" x14ac:dyDescent="0.25">
      <c r="A519" t="str">
        <f t="shared" si="61"/>
        <v>14</v>
      </c>
      <c r="B519" t="s">
        <v>282</v>
      </c>
      <c r="C519" t="str">
        <f t="shared" si="58"/>
        <v>021</v>
      </c>
      <c r="D519" t="s">
        <v>282</v>
      </c>
      <c r="E519" t="str">
        <f t="shared" si="57"/>
        <v>10</v>
      </c>
      <c r="F519" t="str">
        <f>"033"</f>
        <v>033</v>
      </c>
      <c r="G519" t="str">
        <f>""</f>
        <v/>
      </c>
      <c r="H519" t="s">
        <v>0</v>
      </c>
      <c r="I519" t="s">
        <v>971</v>
      </c>
      <c r="J519" t="s">
        <v>5076</v>
      </c>
      <c r="K519" t="str">
        <f>"14004"</f>
        <v>14004</v>
      </c>
    </row>
    <row r="520" spans="1:11" customFormat="1" x14ac:dyDescent="0.25">
      <c r="A520" t="str">
        <f t="shared" si="61"/>
        <v>14</v>
      </c>
      <c r="B520" t="s">
        <v>282</v>
      </c>
      <c r="C520" t="str">
        <f t="shared" si="58"/>
        <v>021</v>
      </c>
      <c r="D520" t="s">
        <v>282</v>
      </c>
      <c r="E520" t="str">
        <f t="shared" si="57"/>
        <v>10</v>
      </c>
      <c r="F520" t="str">
        <f>"034"</f>
        <v>034</v>
      </c>
      <c r="G520" t="str">
        <f>""</f>
        <v/>
      </c>
      <c r="H520" t="s">
        <v>3</v>
      </c>
      <c r="I520" t="s">
        <v>1884</v>
      </c>
      <c r="J520" t="s">
        <v>5075</v>
      </c>
      <c r="K520" t="str">
        <f>"14005"</f>
        <v>14005</v>
      </c>
    </row>
    <row r="521" spans="1:11" customFormat="1" x14ac:dyDescent="0.25">
      <c r="A521" t="str">
        <f t="shared" si="61"/>
        <v>14</v>
      </c>
      <c r="B521" t="s">
        <v>282</v>
      </c>
      <c r="C521" t="str">
        <f t="shared" si="58"/>
        <v>021</v>
      </c>
      <c r="D521" t="s">
        <v>282</v>
      </c>
      <c r="E521" t="str">
        <f t="shared" si="57"/>
        <v>10</v>
      </c>
      <c r="F521" t="str">
        <f>"035"</f>
        <v>035</v>
      </c>
      <c r="G521" t="str">
        <f>""</f>
        <v/>
      </c>
      <c r="H521" t="s">
        <v>3</v>
      </c>
      <c r="I521" t="s">
        <v>1877</v>
      </c>
      <c r="J521" t="s">
        <v>5068</v>
      </c>
      <c r="K521" t="str">
        <f>"14005"</f>
        <v>14005</v>
      </c>
    </row>
    <row r="522" spans="1:11" customFormat="1" x14ac:dyDescent="0.25">
      <c r="A522" t="str">
        <f t="shared" si="61"/>
        <v>14</v>
      </c>
      <c r="B522" t="s">
        <v>282</v>
      </c>
      <c r="C522" t="str">
        <f t="shared" si="58"/>
        <v>021</v>
      </c>
      <c r="D522" t="s">
        <v>282</v>
      </c>
      <c r="E522" t="str">
        <f t="shared" si="57"/>
        <v>10</v>
      </c>
      <c r="F522" t="str">
        <f>"036"</f>
        <v>036</v>
      </c>
      <c r="G522" t="str">
        <f>""</f>
        <v/>
      </c>
      <c r="H522" t="s">
        <v>1</v>
      </c>
      <c r="I522" t="s">
        <v>1885</v>
      </c>
      <c r="J522" t="s">
        <v>5077</v>
      </c>
      <c r="K522" t="str">
        <f>"14004"</f>
        <v>14004</v>
      </c>
    </row>
    <row r="523" spans="1:11" customFormat="1" x14ac:dyDescent="0.25">
      <c r="A523" t="str">
        <f t="shared" si="61"/>
        <v>14</v>
      </c>
      <c r="B523" t="s">
        <v>282</v>
      </c>
      <c r="C523" t="str">
        <f t="shared" si="58"/>
        <v>021</v>
      </c>
      <c r="D523" t="s">
        <v>282</v>
      </c>
      <c r="E523" t="str">
        <f t="shared" si="57"/>
        <v>10</v>
      </c>
      <c r="F523" t="str">
        <f>"036"</f>
        <v>036</v>
      </c>
      <c r="G523" t="str">
        <f>""</f>
        <v/>
      </c>
      <c r="H523" t="s">
        <v>0</v>
      </c>
      <c r="I523" t="s">
        <v>1885</v>
      </c>
      <c r="J523" t="s">
        <v>5077</v>
      </c>
      <c r="K523" t="str">
        <f>"14004"</f>
        <v>14004</v>
      </c>
    </row>
    <row r="524" spans="1:11" customFormat="1" x14ac:dyDescent="0.25">
      <c r="A524" t="str">
        <f t="shared" si="61"/>
        <v>14</v>
      </c>
      <c r="B524" t="s">
        <v>282</v>
      </c>
      <c r="C524" t="str">
        <f t="shared" si="58"/>
        <v>021</v>
      </c>
      <c r="D524" t="s">
        <v>282</v>
      </c>
      <c r="E524" t="str">
        <f t="shared" si="57"/>
        <v>10</v>
      </c>
      <c r="F524" t="str">
        <f>"037"</f>
        <v>037</v>
      </c>
      <c r="G524" t="str">
        <f>""</f>
        <v/>
      </c>
      <c r="H524" t="s">
        <v>1</v>
      </c>
      <c r="I524" t="s">
        <v>1884</v>
      </c>
      <c r="J524" t="s">
        <v>5075</v>
      </c>
      <c r="K524" t="str">
        <f>"14005"</f>
        <v>14005</v>
      </c>
    </row>
    <row r="525" spans="1:11" customFormat="1" x14ac:dyDescent="0.25">
      <c r="A525" t="str">
        <f t="shared" si="61"/>
        <v>14</v>
      </c>
      <c r="B525" t="s">
        <v>282</v>
      </c>
      <c r="C525" t="str">
        <f t="shared" si="58"/>
        <v>021</v>
      </c>
      <c r="D525" t="s">
        <v>282</v>
      </c>
      <c r="E525" t="str">
        <f t="shared" si="57"/>
        <v>10</v>
      </c>
      <c r="F525" t="str">
        <f>"037"</f>
        <v>037</v>
      </c>
      <c r="G525" t="str">
        <f>""</f>
        <v/>
      </c>
      <c r="H525" t="s">
        <v>0</v>
      </c>
      <c r="I525" t="s">
        <v>1884</v>
      </c>
      <c r="J525" t="s">
        <v>5075</v>
      </c>
      <c r="K525" t="str">
        <f>"14005"</f>
        <v>14005</v>
      </c>
    </row>
    <row r="526" spans="1:11" customFormat="1" x14ac:dyDescent="0.25">
      <c r="A526" t="str">
        <f t="shared" si="61"/>
        <v>14</v>
      </c>
      <c r="B526" t="s">
        <v>282</v>
      </c>
      <c r="C526" t="str">
        <f t="shared" si="58"/>
        <v>021</v>
      </c>
      <c r="D526" t="s">
        <v>282</v>
      </c>
      <c r="E526" t="str">
        <f t="shared" si="57"/>
        <v>10</v>
      </c>
      <c r="F526" t="str">
        <f>"038"</f>
        <v>038</v>
      </c>
      <c r="G526" t="str">
        <f>""</f>
        <v/>
      </c>
      <c r="H526" t="s">
        <v>1</v>
      </c>
      <c r="I526" t="s">
        <v>1885</v>
      </c>
      <c r="J526" t="s">
        <v>5077</v>
      </c>
      <c r="K526" t="str">
        <f>"14004"</f>
        <v>14004</v>
      </c>
    </row>
    <row r="527" spans="1:11" customFormat="1" x14ac:dyDescent="0.25">
      <c r="A527" t="str">
        <f t="shared" si="61"/>
        <v>14</v>
      </c>
      <c r="B527" t="s">
        <v>282</v>
      </c>
      <c r="C527" t="str">
        <f t="shared" si="58"/>
        <v>021</v>
      </c>
      <c r="D527" t="s">
        <v>282</v>
      </c>
      <c r="E527" t="str">
        <f t="shared" si="57"/>
        <v>10</v>
      </c>
      <c r="F527" t="str">
        <f>"038"</f>
        <v>038</v>
      </c>
      <c r="G527" t="str">
        <f>""</f>
        <v/>
      </c>
      <c r="H527" t="s">
        <v>0</v>
      </c>
      <c r="I527" t="s">
        <v>1885</v>
      </c>
      <c r="J527" t="s">
        <v>5077</v>
      </c>
      <c r="K527" t="str">
        <f>"14004"</f>
        <v>14004</v>
      </c>
    </row>
    <row r="528" spans="1:11" customFormat="1" x14ac:dyDescent="0.25">
      <c r="A528" t="str">
        <f t="shared" si="61"/>
        <v>14</v>
      </c>
      <c r="B528" t="s">
        <v>282</v>
      </c>
      <c r="C528" t="str">
        <f t="shared" si="58"/>
        <v>021</v>
      </c>
      <c r="D528" t="s">
        <v>282</v>
      </c>
      <c r="E528" t="str">
        <f t="shared" si="57"/>
        <v>10</v>
      </c>
      <c r="F528" t="str">
        <f>"039"</f>
        <v>039</v>
      </c>
      <c r="G528" t="str">
        <f>""</f>
        <v/>
      </c>
      <c r="H528" t="s">
        <v>3</v>
      </c>
      <c r="I528" t="s">
        <v>1889</v>
      </c>
      <c r="J528" t="s">
        <v>5081</v>
      </c>
      <c r="K528" t="str">
        <f>"14719"</f>
        <v>14719</v>
      </c>
    </row>
    <row r="529" spans="1:11" customFormat="1" x14ac:dyDescent="0.25">
      <c r="A529" t="str">
        <f t="shared" si="61"/>
        <v>14</v>
      </c>
      <c r="B529" t="s">
        <v>282</v>
      </c>
      <c r="C529" t="str">
        <f t="shared" si="58"/>
        <v>021</v>
      </c>
      <c r="D529" t="s">
        <v>282</v>
      </c>
      <c r="E529" t="str">
        <f t="shared" si="57"/>
        <v>10</v>
      </c>
      <c r="F529" t="str">
        <f>"040"</f>
        <v>040</v>
      </c>
      <c r="G529" t="str">
        <f>""</f>
        <v/>
      </c>
      <c r="H529" t="s">
        <v>3</v>
      </c>
      <c r="I529" t="s">
        <v>1864</v>
      </c>
      <c r="J529" t="s">
        <v>5051</v>
      </c>
      <c r="K529" t="str">
        <f>"14710"</f>
        <v>14710</v>
      </c>
    </row>
    <row r="530" spans="1:11" customFormat="1" x14ac:dyDescent="0.25">
      <c r="A530" t="str">
        <f t="shared" si="61"/>
        <v>14</v>
      </c>
      <c r="B530" t="s">
        <v>282</v>
      </c>
      <c r="C530" t="str">
        <f t="shared" si="58"/>
        <v>021</v>
      </c>
      <c r="D530" t="s">
        <v>282</v>
      </c>
      <c r="E530" t="str">
        <f t="shared" si="57"/>
        <v>10</v>
      </c>
      <c r="F530" t="str">
        <f>"041"</f>
        <v>041</v>
      </c>
      <c r="G530" t="str">
        <f>""</f>
        <v/>
      </c>
      <c r="H530" t="s">
        <v>1</v>
      </c>
      <c r="I530" t="s">
        <v>1890</v>
      </c>
      <c r="J530" t="s">
        <v>5082</v>
      </c>
      <c r="K530" t="str">
        <f>"14710"</f>
        <v>14710</v>
      </c>
    </row>
    <row r="531" spans="1:11" customFormat="1" x14ac:dyDescent="0.25">
      <c r="A531" t="str">
        <f t="shared" si="61"/>
        <v>14</v>
      </c>
      <c r="B531" t="s">
        <v>282</v>
      </c>
      <c r="C531" t="str">
        <f t="shared" si="58"/>
        <v>021</v>
      </c>
      <c r="D531" t="s">
        <v>282</v>
      </c>
      <c r="E531" t="str">
        <f t="shared" si="57"/>
        <v>10</v>
      </c>
      <c r="F531" t="str">
        <f>"041"</f>
        <v>041</v>
      </c>
      <c r="G531" t="str">
        <f>""</f>
        <v/>
      </c>
      <c r="H531" t="s">
        <v>0</v>
      </c>
      <c r="I531" t="s">
        <v>1890</v>
      </c>
      <c r="J531" t="s">
        <v>5082</v>
      </c>
      <c r="K531" t="str">
        <f>"14710"</f>
        <v>14710</v>
      </c>
    </row>
    <row r="532" spans="1:11" customFormat="1" x14ac:dyDescent="0.25">
      <c r="A532" t="str">
        <f t="shared" si="61"/>
        <v>14</v>
      </c>
      <c r="B532" t="s">
        <v>282</v>
      </c>
      <c r="C532" t="str">
        <f t="shared" si="58"/>
        <v>021</v>
      </c>
      <c r="D532" t="s">
        <v>282</v>
      </c>
      <c r="E532" t="str">
        <f t="shared" si="57"/>
        <v>10</v>
      </c>
      <c r="F532" t="str">
        <f>"042"</f>
        <v>042</v>
      </c>
      <c r="G532" t="str">
        <f>""</f>
        <v/>
      </c>
      <c r="H532" t="s">
        <v>1</v>
      </c>
      <c r="I532" t="s">
        <v>1877</v>
      </c>
      <c r="J532" t="s">
        <v>5068</v>
      </c>
      <c r="K532" t="str">
        <f>"14005"</f>
        <v>14005</v>
      </c>
    </row>
    <row r="533" spans="1:11" customFormat="1" x14ac:dyDescent="0.25">
      <c r="A533" t="str">
        <f t="shared" si="61"/>
        <v>14</v>
      </c>
      <c r="B533" t="s">
        <v>282</v>
      </c>
      <c r="C533" t="str">
        <f t="shared" si="58"/>
        <v>021</v>
      </c>
      <c r="D533" t="s">
        <v>282</v>
      </c>
      <c r="E533" t="str">
        <f t="shared" si="57"/>
        <v>10</v>
      </c>
      <c r="F533" t="str">
        <f>"042"</f>
        <v>042</v>
      </c>
      <c r="G533" t="str">
        <f>""</f>
        <v/>
      </c>
      <c r="H533" t="s">
        <v>0</v>
      </c>
      <c r="I533" t="s">
        <v>1877</v>
      </c>
      <c r="J533" t="s">
        <v>5068</v>
      </c>
      <c r="K533" t="str">
        <f>"14005"</f>
        <v>14005</v>
      </c>
    </row>
    <row r="534" spans="1:11" customFormat="1" x14ac:dyDescent="0.25">
      <c r="A534" t="str">
        <f t="shared" si="61"/>
        <v>14</v>
      </c>
      <c r="B534" t="s">
        <v>282</v>
      </c>
      <c r="C534" t="str">
        <f t="shared" si="58"/>
        <v>021</v>
      </c>
      <c r="D534" t="s">
        <v>282</v>
      </c>
      <c r="E534" t="str">
        <f t="shared" si="57"/>
        <v>10</v>
      </c>
      <c r="F534" t="str">
        <f>"043"</f>
        <v>043</v>
      </c>
      <c r="G534" t="str">
        <f>""</f>
        <v/>
      </c>
      <c r="H534" t="s">
        <v>1</v>
      </c>
      <c r="I534" t="s">
        <v>1888</v>
      </c>
      <c r="J534" t="s">
        <v>5080</v>
      </c>
      <c r="K534" t="str">
        <f>"14193"</f>
        <v>14193</v>
      </c>
    </row>
    <row r="535" spans="1:11" customFormat="1" x14ac:dyDescent="0.25">
      <c r="A535" t="str">
        <f t="shared" si="61"/>
        <v>14</v>
      </c>
      <c r="B535" t="s">
        <v>282</v>
      </c>
      <c r="C535" t="str">
        <f t="shared" si="58"/>
        <v>021</v>
      </c>
      <c r="D535" t="s">
        <v>282</v>
      </c>
      <c r="E535" t="str">
        <f t="shared" si="57"/>
        <v>10</v>
      </c>
      <c r="F535" t="str">
        <f>"043"</f>
        <v>043</v>
      </c>
      <c r="G535" t="str">
        <f>""</f>
        <v/>
      </c>
      <c r="H535" t="s">
        <v>0</v>
      </c>
      <c r="I535" t="s">
        <v>1888</v>
      </c>
      <c r="J535" t="s">
        <v>5080</v>
      </c>
      <c r="K535" t="str">
        <f>"14193"</f>
        <v>14193</v>
      </c>
    </row>
    <row r="536" spans="1:11" customFormat="1" x14ac:dyDescent="0.25">
      <c r="A536" t="str">
        <f t="shared" si="61"/>
        <v>14</v>
      </c>
      <c r="B536" t="s">
        <v>282</v>
      </c>
      <c r="C536" t="str">
        <f t="shared" si="58"/>
        <v>021</v>
      </c>
      <c r="D536" t="s">
        <v>282</v>
      </c>
      <c r="E536" t="str">
        <f t="shared" ref="E536:E544" si="62">"10"</f>
        <v>10</v>
      </c>
      <c r="F536" t="str">
        <f>"044"</f>
        <v>044</v>
      </c>
      <c r="G536" t="str">
        <f>""</f>
        <v/>
      </c>
      <c r="H536" t="s">
        <v>3</v>
      </c>
      <c r="I536" t="s">
        <v>1890</v>
      </c>
      <c r="J536" t="s">
        <v>5082</v>
      </c>
      <c r="K536" t="str">
        <f>"14710"</f>
        <v>14710</v>
      </c>
    </row>
    <row r="537" spans="1:11" customFormat="1" x14ac:dyDescent="0.25">
      <c r="A537" t="str">
        <f t="shared" si="61"/>
        <v>14</v>
      </c>
      <c r="B537" t="s">
        <v>282</v>
      </c>
      <c r="C537" t="str">
        <f t="shared" si="58"/>
        <v>021</v>
      </c>
      <c r="D537" t="s">
        <v>282</v>
      </c>
      <c r="E537" t="str">
        <f t="shared" si="62"/>
        <v>10</v>
      </c>
      <c r="F537" t="str">
        <f>"045"</f>
        <v>045</v>
      </c>
      <c r="G537" t="str">
        <f>""</f>
        <v/>
      </c>
      <c r="H537" t="s">
        <v>1</v>
      </c>
      <c r="I537" t="s">
        <v>1864</v>
      </c>
      <c r="J537" t="s">
        <v>5051</v>
      </c>
      <c r="K537" t="str">
        <f>"14710"</f>
        <v>14710</v>
      </c>
    </row>
    <row r="538" spans="1:11" customFormat="1" x14ac:dyDescent="0.25">
      <c r="A538" t="str">
        <f t="shared" si="61"/>
        <v>14</v>
      </c>
      <c r="B538" t="s">
        <v>282</v>
      </c>
      <c r="C538" t="str">
        <f t="shared" si="58"/>
        <v>021</v>
      </c>
      <c r="D538" t="s">
        <v>282</v>
      </c>
      <c r="E538" t="str">
        <f t="shared" si="62"/>
        <v>10</v>
      </c>
      <c r="F538" t="str">
        <f>"045"</f>
        <v>045</v>
      </c>
      <c r="G538" t="str">
        <f>""</f>
        <v/>
      </c>
      <c r="H538" t="s">
        <v>0</v>
      </c>
      <c r="I538" t="s">
        <v>1864</v>
      </c>
      <c r="J538" t="s">
        <v>5051</v>
      </c>
      <c r="K538" t="str">
        <f>"14710"</f>
        <v>14710</v>
      </c>
    </row>
    <row r="539" spans="1:11" customFormat="1" x14ac:dyDescent="0.25">
      <c r="A539" t="str">
        <f t="shared" si="61"/>
        <v>14</v>
      </c>
      <c r="B539" t="s">
        <v>282</v>
      </c>
      <c r="C539" t="str">
        <f t="shared" si="58"/>
        <v>021</v>
      </c>
      <c r="D539" t="s">
        <v>282</v>
      </c>
      <c r="E539" t="str">
        <f t="shared" si="62"/>
        <v>10</v>
      </c>
      <c r="F539" t="str">
        <f>"046"</f>
        <v>046</v>
      </c>
      <c r="G539" t="str">
        <f>""</f>
        <v/>
      </c>
      <c r="H539" t="s">
        <v>3</v>
      </c>
      <c r="I539" t="s">
        <v>1887</v>
      </c>
      <c r="J539" t="s">
        <v>5079</v>
      </c>
      <c r="K539" t="str">
        <f>"14193"</f>
        <v>14193</v>
      </c>
    </row>
    <row r="540" spans="1:11" customFormat="1" x14ac:dyDescent="0.25">
      <c r="A540" t="str">
        <f t="shared" si="61"/>
        <v>14</v>
      </c>
      <c r="B540" t="s">
        <v>282</v>
      </c>
      <c r="C540" t="str">
        <f t="shared" si="58"/>
        <v>021</v>
      </c>
      <c r="D540" t="s">
        <v>282</v>
      </c>
      <c r="E540" t="str">
        <f t="shared" si="62"/>
        <v>10</v>
      </c>
      <c r="F540" t="str">
        <f>"047"</f>
        <v>047</v>
      </c>
      <c r="G540" t="str">
        <f>""</f>
        <v/>
      </c>
      <c r="H540" t="s">
        <v>3</v>
      </c>
      <c r="I540" t="s">
        <v>1881</v>
      </c>
      <c r="J540" t="s">
        <v>5072</v>
      </c>
      <c r="K540" t="str">
        <f>"14005"</f>
        <v>14005</v>
      </c>
    </row>
    <row r="541" spans="1:11" customFormat="1" x14ac:dyDescent="0.25">
      <c r="A541" t="str">
        <f t="shared" si="61"/>
        <v>14</v>
      </c>
      <c r="B541" t="s">
        <v>282</v>
      </c>
      <c r="C541" t="str">
        <f t="shared" si="58"/>
        <v>021</v>
      </c>
      <c r="D541" t="s">
        <v>282</v>
      </c>
      <c r="E541" t="str">
        <f t="shared" si="62"/>
        <v>10</v>
      </c>
      <c r="F541" t="str">
        <f>"048"</f>
        <v>048</v>
      </c>
      <c r="G541" t="str">
        <f>""</f>
        <v/>
      </c>
      <c r="H541" t="s">
        <v>1</v>
      </c>
      <c r="I541" t="s">
        <v>1885</v>
      </c>
      <c r="J541" t="s">
        <v>5077</v>
      </c>
      <c r="K541" t="str">
        <f>"14004"</f>
        <v>14004</v>
      </c>
    </row>
    <row r="542" spans="1:11" customFormat="1" x14ac:dyDescent="0.25">
      <c r="A542" t="str">
        <f t="shared" si="61"/>
        <v>14</v>
      </c>
      <c r="B542" t="s">
        <v>282</v>
      </c>
      <c r="C542" t="str">
        <f t="shared" si="58"/>
        <v>021</v>
      </c>
      <c r="D542" t="s">
        <v>282</v>
      </c>
      <c r="E542" t="str">
        <f t="shared" si="62"/>
        <v>10</v>
      </c>
      <c r="F542" t="str">
        <f>"048"</f>
        <v>048</v>
      </c>
      <c r="G542" t="str">
        <f>""</f>
        <v/>
      </c>
      <c r="H542" t="s">
        <v>0</v>
      </c>
      <c r="I542" t="s">
        <v>1885</v>
      </c>
      <c r="J542" t="s">
        <v>5077</v>
      </c>
      <c r="K542" t="str">
        <f>"14004"</f>
        <v>14004</v>
      </c>
    </row>
    <row r="543" spans="1:11" customFormat="1" x14ac:dyDescent="0.25">
      <c r="A543" t="str">
        <f t="shared" si="61"/>
        <v>14</v>
      </c>
      <c r="B543" t="s">
        <v>282</v>
      </c>
      <c r="C543" t="str">
        <f t="shared" si="58"/>
        <v>021</v>
      </c>
      <c r="D543" t="s">
        <v>282</v>
      </c>
      <c r="E543" t="str">
        <f t="shared" si="62"/>
        <v>10</v>
      </c>
      <c r="F543" t="str">
        <f>"049"</f>
        <v>049</v>
      </c>
      <c r="G543" t="str">
        <f>""</f>
        <v/>
      </c>
      <c r="H543" t="s">
        <v>1</v>
      </c>
      <c r="I543" t="s">
        <v>1881</v>
      </c>
      <c r="J543" t="s">
        <v>5072</v>
      </c>
      <c r="K543" t="str">
        <f>"14005"</f>
        <v>14005</v>
      </c>
    </row>
    <row r="544" spans="1:11" customFormat="1" x14ac:dyDescent="0.25">
      <c r="A544" t="str">
        <f t="shared" si="61"/>
        <v>14</v>
      </c>
      <c r="B544" t="s">
        <v>282</v>
      </c>
      <c r="C544" t="str">
        <f t="shared" si="58"/>
        <v>021</v>
      </c>
      <c r="D544" t="s">
        <v>282</v>
      </c>
      <c r="E544" t="str">
        <f t="shared" si="62"/>
        <v>10</v>
      </c>
      <c r="F544" t="str">
        <f>"049"</f>
        <v>049</v>
      </c>
      <c r="G544" t="str">
        <f>""</f>
        <v/>
      </c>
      <c r="H544" t="s">
        <v>0</v>
      </c>
      <c r="I544" t="s">
        <v>1881</v>
      </c>
      <c r="J544" t="s">
        <v>5072</v>
      </c>
      <c r="K544" t="str">
        <f>"14005"</f>
        <v>14005</v>
      </c>
    </row>
    <row r="545" spans="1:11" customFormat="1" x14ac:dyDescent="0.25">
      <c r="A545" t="str">
        <f t="shared" si="61"/>
        <v>14</v>
      </c>
      <c r="B545" t="s">
        <v>282</v>
      </c>
      <c r="C545" t="str">
        <f>"022"</f>
        <v>022</v>
      </c>
      <c r="D545" t="s">
        <v>303</v>
      </c>
      <c r="E545" t="str">
        <f>"01"</f>
        <v>01</v>
      </c>
      <c r="F545" t="str">
        <f>"001"</f>
        <v>001</v>
      </c>
      <c r="G545" t="str">
        <f>""</f>
        <v/>
      </c>
      <c r="H545" t="s">
        <v>1</v>
      </c>
      <c r="I545" t="s">
        <v>1891</v>
      </c>
      <c r="J545" t="s">
        <v>5083</v>
      </c>
      <c r="K545" t="str">
        <f>"14860"</f>
        <v>14860</v>
      </c>
    </row>
    <row r="546" spans="1:11" customFormat="1" x14ac:dyDescent="0.25">
      <c r="A546" t="str">
        <f t="shared" si="61"/>
        <v>14</v>
      </c>
      <c r="B546" t="s">
        <v>282</v>
      </c>
      <c r="C546" t="str">
        <f>"022"</f>
        <v>022</v>
      </c>
      <c r="D546" t="s">
        <v>303</v>
      </c>
      <c r="E546" t="str">
        <f>"01"</f>
        <v>01</v>
      </c>
      <c r="F546" t="str">
        <f>"001"</f>
        <v>001</v>
      </c>
      <c r="G546" t="str">
        <f>""</f>
        <v/>
      </c>
      <c r="H546" t="s">
        <v>0</v>
      </c>
      <c r="I546" t="s">
        <v>1891</v>
      </c>
      <c r="J546" t="s">
        <v>5083</v>
      </c>
      <c r="K546" t="str">
        <f>"14860"</f>
        <v>14860</v>
      </c>
    </row>
    <row r="547" spans="1:11" customFormat="1" x14ac:dyDescent="0.25">
      <c r="A547" t="str">
        <f t="shared" si="61"/>
        <v>14</v>
      </c>
      <c r="B547" t="s">
        <v>282</v>
      </c>
      <c r="C547" t="str">
        <f>"022"</f>
        <v>022</v>
      </c>
      <c r="D547" t="s">
        <v>303</v>
      </c>
      <c r="E547" t="str">
        <f>"01"</f>
        <v>01</v>
      </c>
      <c r="F547" t="str">
        <f>"002"</f>
        <v>002</v>
      </c>
      <c r="G547" t="str">
        <f>""</f>
        <v/>
      </c>
      <c r="H547" t="s">
        <v>3</v>
      </c>
      <c r="I547" t="s">
        <v>1891</v>
      </c>
      <c r="J547" t="s">
        <v>5083</v>
      </c>
      <c r="K547" t="str">
        <f>"14860"</f>
        <v>14860</v>
      </c>
    </row>
    <row r="548" spans="1:11" customFormat="1" x14ac:dyDescent="0.25">
      <c r="A548" t="str">
        <f t="shared" si="61"/>
        <v>14</v>
      </c>
      <c r="B548" t="s">
        <v>282</v>
      </c>
      <c r="C548" t="str">
        <f>"022"</f>
        <v>022</v>
      </c>
      <c r="D548" t="s">
        <v>303</v>
      </c>
      <c r="E548" t="str">
        <f>"02"</f>
        <v>02</v>
      </c>
      <c r="F548" t="str">
        <f>"001"</f>
        <v>001</v>
      </c>
      <c r="G548" t="str">
        <f>""</f>
        <v/>
      </c>
      <c r="H548" t="s">
        <v>3</v>
      </c>
      <c r="I548" t="s">
        <v>1892</v>
      </c>
      <c r="J548" t="s">
        <v>5084</v>
      </c>
      <c r="K548" t="str">
        <f>"14860"</f>
        <v>14860</v>
      </c>
    </row>
    <row r="549" spans="1:11" customFormat="1" x14ac:dyDescent="0.25">
      <c r="A549" t="str">
        <f t="shared" si="61"/>
        <v>14</v>
      </c>
      <c r="B549" t="s">
        <v>282</v>
      </c>
      <c r="C549" t="str">
        <f>"022"</f>
        <v>022</v>
      </c>
      <c r="D549" t="s">
        <v>303</v>
      </c>
      <c r="E549" t="str">
        <f>"02"</f>
        <v>02</v>
      </c>
      <c r="F549" t="str">
        <f>"002"</f>
        <v>002</v>
      </c>
      <c r="G549" t="str">
        <f>""</f>
        <v/>
      </c>
      <c r="H549" t="s">
        <v>3</v>
      </c>
      <c r="I549" t="s">
        <v>1892</v>
      </c>
      <c r="J549" t="s">
        <v>5084</v>
      </c>
      <c r="K549" t="str">
        <f>"14860"</f>
        <v>14860</v>
      </c>
    </row>
    <row r="550" spans="1:11" customFormat="1" x14ac:dyDescent="0.25">
      <c r="A550" t="str">
        <f t="shared" si="61"/>
        <v>14</v>
      </c>
      <c r="B550" t="s">
        <v>282</v>
      </c>
      <c r="C550" t="str">
        <f>"023"</f>
        <v>023</v>
      </c>
      <c r="D550" t="s">
        <v>304</v>
      </c>
      <c r="E550" t="str">
        <f>"01"</f>
        <v>01</v>
      </c>
      <c r="F550" t="str">
        <f t="shared" ref="F550:F565" si="63">"001"</f>
        <v>001</v>
      </c>
      <c r="G550" t="str">
        <f>""</f>
        <v/>
      </c>
      <c r="H550" t="s">
        <v>1</v>
      </c>
      <c r="I550" t="s">
        <v>18</v>
      </c>
      <c r="J550" t="s">
        <v>5085</v>
      </c>
      <c r="K550" t="str">
        <f>"14460"</f>
        <v>14460</v>
      </c>
    </row>
    <row r="551" spans="1:11" customFormat="1" x14ac:dyDescent="0.25">
      <c r="A551" t="str">
        <f t="shared" si="61"/>
        <v>14</v>
      </c>
      <c r="B551" t="s">
        <v>282</v>
      </c>
      <c r="C551" t="str">
        <f>"023"</f>
        <v>023</v>
      </c>
      <c r="D551" t="s">
        <v>304</v>
      </c>
      <c r="E551" t="str">
        <f>"01"</f>
        <v>01</v>
      </c>
      <c r="F551" t="str">
        <f t="shared" si="63"/>
        <v>001</v>
      </c>
      <c r="G551" t="str">
        <f>""</f>
        <v/>
      </c>
      <c r="H551" t="s">
        <v>0</v>
      </c>
      <c r="I551" t="s">
        <v>18</v>
      </c>
      <c r="J551" t="s">
        <v>5085</v>
      </c>
      <c r="K551" t="str">
        <f>"14460"</f>
        <v>14460</v>
      </c>
    </row>
    <row r="552" spans="1:11" customFormat="1" x14ac:dyDescent="0.25">
      <c r="A552" t="str">
        <f t="shared" si="61"/>
        <v>14</v>
      </c>
      <c r="B552" t="s">
        <v>282</v>
      </c>
      <c r="C552" t="str">
        <f>"023"</f>
        <v>023</v>
      </c>
      <c r="D552" t="s">
        <v>304</v>
      </c>
      <c r="E552" t="str">
        <f>"02"</f>
        <v>02</v>
      </c>
      <c r="F552" t="str">
        <f t="shared" si="63"/>
        <v>001</v>
      </c>
      <c r="G552" t="str">
        <f>""</f>
        <v/>
      </c>
      <c r="H552" t="s">
        <v>3</v>
      </c>
      <c r="I552" t="s">
        <v>53</v>
      </c>
      <c r="J552" t="s">
        <v>5086</v>
      </c>
      <c r="K552" t="str">
        <f>"14460"</f>
        <v>14460</v>
      </c>
    </row>
    <row r="553" spans="1:11" customFormat="1" x14ac:dyDescent="0.25">
      <c r="A553" t="str">
        <f t="shared" si="61"/>
        <v>14</v>
      </c>
      <c r="B553" t="s">
        <v>282</v>
      </c>
      <c r="C553" t="str">
        <f>"024"</f>
        <v>024</v>
      </c>
      <c r="D553" t="s">
        <v>305</v>
      </c>
      <c r="E553" t="str">
        <f>"01"</f>
        <v>01</v>
      </c>
      <c r="F553" t="str">
        <f t="shared" si="63"/>
        <v>001</v>
      </c>
      <c r="G553" t="str">
        <f>""</f>
        <v/>
      </c>
      <c r="H553" t="s">
        <v>1</v>
      </c>
      <c r="I553" t="s">
        <v>1893</v>
      </c>
      <c r="J553" t="s">
        <v>5087</v>
      </c>
      <c r="K553" t="str">
        <f>"14913"</f>
        <v>14913</v>
      </c>
    </row>
    <row r="554" spans="1:11" customFormat="1" x14ac:dyDescent="0.25">
      <c r="A554" t="str">
        <f t="shared" si="61"/>
        <v>14</v>
      </c>
      <c r="B554" t="s">
        <v>282</v>
      </c>
      <c r="C554" t="str">
        <f>"024"</f>
        <v>024</v>
      </c>
      <c r="D554" t="s">
        <v>305</v>
      </c>
      <c r="E554" t="str">
        <f>"01"</f>
        <v>01</v>
      </c>
      <c r="F554" t="str">
        <f t="shared" si="63"/>
        <v>001</v>
      </c>
      <c r="G554" t="str">
        <f>""</f>
        <v/>
      </c>
      <c r="H554" t="s">
        <v>0</v>
      </c>
      <c r="I554" t="s">
        <v>1893</v>
      </c>
      <c r="J554" t="s">
        <v>5087</v>
      </c>
      <c r="K554" t="str">
        <f>"14913"</f>
        <v>14913</v>
      </c>
    </row>
    <row r="555" spans="1:11" customFormat="1" x14ac:dyDescent="0.25">
      <c r="A555" t="str">
        <f t="shared" si="61"/>
        <v>14</v>
      </c>
      <c r="B555" t="s">
        <v>282</v>
      </c>
      <c r="C555" t="str">
        <f>"024"</f>
        <v>024</v>
      </c>
      <c r="D555" t="s">
        <v>305</v>
      </c>
      <c r="E555" t="str">
        <f>"02"</f>
        <v>02</v>
      </c>
      <c r="F555" t="str">
        <f t="shared" si="63"/>
        <v>001</v>
      </c>
      <c r="G555" t="str">
        <f>""</f>
        <v/>
      </c>
      <c r="H555" t="s">
        <v>3</v>
      </c>
      <c r="I555" t="s">
        <v>24</v>
      </c>
      <c r="J555" t="s">
        <v>5088</v>
      </c>
      <c r="K555" t="str">
        <f>"14913"</f>
        <v>14913</v>
      </c>
    </row>
    <row r="556" spans="1:11" customFormat="1" x14ac:dyDescent="0.25">
      <c r="A556" t="str">
        <f t="shared" si="61"/>
        <v>14</v>
      </c>
      <c r="B556" t="s">
        <v>282</v>
      </c>
      <c r="C556" t="str">
        <f>"025"</f>
        <v>025</v>
      </c>
      <c r="D556" t="s">
        <v>306</v>
      </c>
      <c r="E556" t="str">
        <f>"01"</f>
        <v>01</v>
      </c>
      <c r="F556" t="str">
        <f t="shared" si="63"/>
        <v>001</v>
      </c>
      <c r="G556" t="str">
        <f>""</f>
        <v/>
      </c>
      <c r="H556" t="s">
        <v>1</v>
      </c>
      <c r="I556" t="s">
        <v>1894</v>
      </c>
      <c r="J556" t="s">
        <v>5089</v>
      </c>
      <c r="K556" t="str">
        <f>"14830"</f>
        <v>14830</v>
      </c>
    </row>
    <row r="557" spans="1:11" customFormat="1" x14ac:dyDescent="0.25">
      <c r="A557" t="str">
        <f t="shared" si="61"/>
        <v>14</v>
      </c>
      <c r="B557" t="s">
        <v>282</v>
      </c>
      <c r="C557" t="str">
        <f>"025"</f>
        <v>025</v>
      </c>
      <c r="D557" t="s">
        <v>306</v>
      </c>
      <c r="E557" t="str">
        <f>"01"</f>
        <v>01</v>
      </c>
      <c r="F557" t="str">
        <f t="shared" si="63"/>
        <v>001</v>
      </c>
      <c r="G557" t="str">
        <f>""</f>
        <v/>
      </c>
      <c r="H557" t="s">
        <v>0</v>
      </c>
      <c r="I557" t="s">
        <v>1894</v>
      </c>
      <c r="J557" t="s">
        <v>5089</v>
      </c>
      <c r="K557" t="str">
        <f>"14830"</f>
        <v>14830</v>
      </c>
    </row>
    <row r="558" spans="1:11" customFormat="1" x14ac:dyDescent="0.25">
      <c r="A558" t="str">
        <f t="shared" si="61"/>
        <v>14</v>
      </c>
      <c r="B558" t="s">
        <v>282</v>
      </c>
      <c r="C558" t="str">
        <f>"025"</f>
        <v>025</v>
      </c>
      <c r="D558" t="s">
        <v>306</v>
      </c>
      <c r="E558" t="str">
        <f>"02"</f>
        <v>02</v>
      </c>
      <c r="F558" t="str">
        <f t="shared" si="63"/>
        <v>001</v>
      </c>
      <c r="G558" t="str">
        <f>""</f>
        <v/>
      </c>
      <c r="H558" t="s">
        <v>3</v>
      </c>
      <c r="I558" t="s">
        <v>1895</v>
      </c>
      <c r="J558" t="s">
        <v>4914</v>
      </c>
      <c r="K558" t="str">
        <f>"14830"</f>
        <v>14830</v>
      </c>
    </row>
    <row r="559" spans="1:11" customFormat="1" x14ac:dyDescent="0.25">
      <c r="A559" t="str">
        <f t="shared" si="61"/>
        <v>14</v>
      </c>
      <c r="B559" t="s">
        <v>282</v>
      </c>
      <c r="C559" t="str">
        <f>"025"</f>
        <v>025</v>
      </c>
      <c r="D559" t="s">
        <v>306</v>
      </c>
      <c r="E559" t="str">
        <f>"03"</f>
        <v>03</v>
      </c>
      <c r="F559" t="str">
        <f t="shared" si="63"/>
        <v>001</v>
      </c>
      <c r="G559" t="str">
        <f>""</f>
        <v/>
      </c>
      <c r="H559" t="s">
        <v>1</v>
      </c>
      <c r="I559" t="s">
        <v>1896</v>
      </c>
      <c r="J559" t="s">
        <v>5090</v>
      </c>
      <c r="K559" t="str">
        <f>"14830"</f>
        <v>14830</v>
      </c>
    </row>
    <row r="560" spans="1:11" customFormat="1" x14ac:dyDescent="0.25">
      <c r="A560" t="str">
        <f t="shared" si="61"/>
        <v>14</v>
      </c>
      <c r="B560" t="s">
        <v>282</v>
      </c>
      <c r="C560" t="str">
        <f>"025"</f>
        <v>025</v>
      </c>
      <c r="D560" t="s">
        <v>306</v>
      </c>
      <c r="E560" t="str">
        <f>"03"</f>
        <v>03</v>
      </c>
      <c r="F560" t="str">
        <f t="shared" si="63"/>
        <v>001</v>
      </c>
      <c r="G560" t="str">
        <f>""</f>
        <v/>
      </c>
      <c r="H560" t="s">
        <v>0</v>
      </c>
      <c r="I560" t="s">
        <v>1896</v>
      </c>
      <c r="J560" t="s">
        <v>5090</v>
      </c>
      <c r="K560" t="str">
        <f>"14830"</f>
        <v>14830</v>
      </c>
    </row>
    <row r="561" spans="1:11" customFormat="1" x14ac:dyDescent="0.25">
      <c r="A561" t="str">
        <f t="shared" si="61"/>
        <v>14</v>
      </c>
      <c r="B561" t="s">
        <v>282</v>
      </c>
      <c r="C561" t="str">
        <f>"026"</f>
        <v>026</v>
      </c>
      <c r="D561" t="s">
        <v>307</v>
      </c>
      <c r="E561" t="str">
        <f>"01"</f>
        <v>01</v>
      </c>
      <c r="F561" t="str">
        <f t="shared" si="63"/>
        <v>001</v>
      </c>
      <c r="G561" t="str">
        <f>""</f>
        <v/>
      </c>
      <c r="H561" t="s">
        <v>3</v>
      </c>
      <c r="I561" t="s">
        <v>1897</v>
      </c>
      <c r="J561" t="s">
        <v>5091</v>
      </c>
      <c r="K561" t="str">
        <f>"14220"</f>
        <v>14220</v>
      </c>
    </row>
    <row r="562" spans="1:11" customFormat="1" x14ac:dyDescent="0.25">
      <c r="A562" t="str">
        <f t="shared" si="61"/>
        <v>14</v>
      </c>
      <c r="B562" t="s">
        <v>282</v>
      </c>
      <c r="C562" t="str">
        <f>"026"</f>
        <v>026</v>
      </c>
      <c r="D562" t="s">
        <v>307</v>
      </c>
      <c r="E562" t="str">
        <f>"02"</f>
        <v>02</v>
      </c>
      <c r="F562" t="str">
        <f t="shared" si="63"/>
        <v>001</v>
      </c>
      <c r="G562" t="str">
        <f>""</f>
        <v/>
      </c>
      <c r="H562" t="s">
        <v>3</v>
      </c>
      <c r="I562" t="s">
        <v>1897</v>
      </c>
      <c r="J562" t="s">
        <v>5091</v>
      </c>
      <c r="K562" t="str">
        <f>"14220"</f>
        <v>14220</v>
      </c>
    </row>
    <row r="563" spans="1:11" customFormat="1" x14ac:dyDescent="0.25">
      <c r="A563" t="str">
        <f t="shared" si="61"/>
        <v>14</v>
      </c>
      <c r="B563" t="s">
        <v>282</v>
      </c>
      <c r="C563" t="str">
        <f>"026"</f>
        <v>026</v>
      </c>
      <c r="D563" t="s">
        <v>307</v>
      </c>
      <c r="E563" t="str">
        <f>"03"</f>
        <v>03</v>
      </c>
      <c r="F563" t="str">
        <f t="shared" si="63"/>
        <v>001</v>
      </c>
      <c r="G563" t="str">
        <f>""</f>
        <v/>
      </c>
      <c r="H563" t="s">
        <v>3</v>
      </c>
      <c r="I563" t="s">
        <v>1897</v>
      </c>
      <c r="J563" t="s">
        <v>5091</v>
      </c>
      <c r="K563" t="str">
        <f>"14220"</f>
        <v>14220</v>
      </c>
    </row>
    <row r="564" spans="1:11" customFormat="1" x14ac:dyDescent="0.25">
      <c r="A564" t="str">
        <f t="shared" si="61"/>
        <v>14</v>
      </c>
      <c r="B564" t="s">
        <v>282</v>
      </c>
      <c r="C564" t="str">
        <f t="shared" ref="C564:C576" si="64">"027"</f>
        <v>027</v>
      </c>
      <c r="D564" t="s">
        <v>308</v>
      </c>
      <c r="E564" t="str">
        <f t="shared" ref="E564:E569" si="65">"01"</f>
        <v>01</v>
      </c>
      <c r="F564" t="str">
        <f t="shared" si="63"/>
        <v>001</v>
      </c>
      <c r="G564" t="str">
        <f>""</f>
        <v/>
      </c>
      <c r="H564" t="s">
        <v>1</v>
      </c>
      <c r="I564" t="s">
        <v>23</v>
      </c>
      <c r="J564" t="s">
        <v>5092</v>
      </c>
      <c r="K564" t="str">
        <f t="shared" ref="K564:K576" si="66">"14520"</f>
        <v>14520</v>
      </c>
    </row>
    <row r="565" spans="1:11" customFormat="1" x14ac:dyDescent="0.25">
      <c r="A565" t="str">
        <f t="shared" si="61"/>
        <v>14</v>
      </c>
      <c r="B565" t="s">
        <v>282</v>
      </c>
      <c r="C565" t="str">
        <f t="shared" si="64"/>
        <v>027</v>
      </c>
      <c r="D565" t="s">
        <v>308</v>
      </c>
      <c r="E565" t="str">
        <f t="shared" si="65"/>
        <v>01</v>
      </c>
      <c r="F565" t="str">
        <f t="shared" si="63"/>
        <v>001</v>
      </c>
      <c r="G565" t="str">
        <f>""</f>
        <v/>
      </c>
      <c r="H565" t="s">
        <v>0</v>
      </c>
      <c r="I565" t="s">
        <v>23</v>
      </c>
      <c r="J565" t="s">
        <v>5092</v>
      </c>
      <c r="K565" t="str">
        <f t="shared" si="66"/>
        <v>14520</v>
      </c>
    </row>
    <row r="566" spans="1:11" customFormat="1" x14ac:dyDescent="0.25">
      <c r="A566" t="str">
        <f t="shared" si="61"/>
        <v>14</v>
      </c>
      <c r="B566" t="s">
        <v>282</v>
      </c>
      <c r="C566" t="str">
        <f t="shared" si="64"/>
        <v>027</v>
      </c>
      <c r="D566" t="s">
        <v>308</v>
      </c>
      <c r="E566" t="str">
        <f t="shared" si="65"/>
        <v>01</v>
      </c>
      <c r="F566" t="str">
        <f>"002"</f>
        <v>002</v>
      </c>
      <c r="G566" t="str">
        <f>""</f>
        <v/>
      </c>
      <c r="H566" t="s">
        <v>3</v>
      </c>
      <c r="I566" t="s">
        <v>1898</v>
      </c>
      <c r="J566" t="s">
        <v>5093</v>
      </c>
      <c r="K566" t="str">
        <f t="shared" si="66"/>
        <v>14520</v>
      </c>
    </row>
    <row r="567" spans="1:11" customFormat="1" x14ac:dyDescent="0.25">
      <c r="A567" t="str">
        <f t="shared" si="61"/>
        <v>14</v>
      </c>
      <c r="B567" t="s">
        <v>282</v>
      </c>
      <c r="C567" t="str">
        <f t="shared" si="64"/>
        <v>027</v>
      </c>
      <c r="D567" t="s">
        <v>308</v>
      </c>
      <c r="E567" t="str">
        <f t="shared" si="65"/>
        <v>01</v>
      </c>
      <c r="F567" t="str">
        <f>"003"</f>
        <v>003</v>
      </c>
      <c r="G567" t="str">
        <f>""</f>
        <v/>
      </c>
      <c r="H567" t="s">
        <v>3</v>
      </c>
      <c r="I567" t="s">
        <v>1898</v>
      </c>
      <c r="J567" t="s">
        <v>5093</v>
      </c>
      <c r="K567" t="str">
        <f t="shared" si="66"/>
        <v>14520</v>
      </c>
    </row>
    <row r="568" spans="1:11" customFormat="1" x14ac:dyDescent="0.25">
      <c r="A568" t="str">
        <f t="shared" si="61"/>
        <v>14</v>
      </c>
      <c r="B568" t="s">
        <v>282</v>
      </c>
      <c r="C568" t="str">
        <f t="shared" si="64"/>
        <v>027</v>
      </c>
      <c r="D568" t="s">
        <v>308</v>
      </c>
      <c r="E568" t="str">
        <f t="shared" si="65"/>
        <v>01</v>
      </c>
      <c r="F568" t="str">
        <f>"004"</f>
        <v>004</v>
      </c>
      <c r="G568" t="str">
        <f>""</f>
        <v/>
      </c>
      <c r="H568" t="s">
        <v>1</v>
      </c>
      <c r="I568" t="s">
        <v>1898</v>
      </c>
      <c r="J568" t="s">
        <v>5094</v>
      </c>
      <c r="K568" t="str">
        <f t="shared" si="66"/>
        <v>14520</v>
      </c>
    </row>
    <row r="569" spans="1:11" customFormat="1" x14ac:dyDescent="0.25">
      <c r="A569" t="str">
        <f t="shared" si="61"/>
        <v>14</v>
      </c>
      <c r="B569" t="s">
        <v>282</v>
      </c>
      <c r="C569" t="str">
        <f t="shared" si="64"/>
        <v>027</v>
      </c>
      <c r="D569" t="s">
        <v>308</v>
      </c>
      <c r="E569" t="str">
        <f t="shared" si="65"/>
        <v>01</v>
      </c>
      <c r="F569" t="str">
        <f>"004"</f>
        <v>004</v>
      </c>
      <c r="G569" t="str">
        <f>""</f>
        <v/>
      </c>
      <c r="H569" t="s">
        <v>0</v>
      </c>
      <c r="I569" t="s">
        <v>1898</v>
      </c>
      <c r="J569" t="s">
        <v>5094</v>
      </c>
      <c r="K569" t="str">
        <f t="shared" si="66"/>
        <v>14520</v>
      </c>
    </row>
    <row r="570" spans="1:11" customFormat="1" x14ac:dyDescent="0.25">
      <c r="A570" t="str">
        <f t="shared" si="61"/>
        <v>14</v>
      </c>
      <c r="B570" t="s">
        <v>282</v>
      </c>
      <c r="C570" t="str">
        <f t="shared" si="64"/>
        <v>027</v>
      </c>
      <c r="D570" t="s">
        <v>308</v>
      </c>
      <c r="E570" t="str">
        <f>"02"</f>
        <v>02</v>
      </c>
      <c r="F570" t="str">
        <f>"001"</f>
        <v>001</v>
      </c>
      <c r="G570" t="str">
        <f>""</f>
        <v/>
      </c>
      <c r="H570" t="s">
        <v>1</v>
      </c>
      <c r="I570" t="s">
        <v>1899</v>
      </c>
      <c r="J570" t="s">
        <v>5095</v>
      </c>
      <c r="K570" t="str">
        <f t="shared" si="66"/>
        <v>14520</v>
      </c>
    </row>
    <row r="571" spans="1:11" customFormat="1" x14ac:dyDescent="0.25">
      <c r="A571" t="str">
        <f t="shared" si="61"/>
        <v>14</v>
      </c>
      <c r="B571" t="s">
        <v>282</v>
      </c>
      <c r="C571" t="str">
        <f t="shared" si="64"/>
        <v>027</v>
      </c>
      <c r="D571" t="s">
        <v>308</v>
      </c>
      <c r="E571" t="str">
        <f>"02"</f>
        <v>02</v>
      </c>
      <c r="F571" t="str">
        <f>"001"</f>
        <v>001</v>
      </c>
      <c r="G571" t="str">
        <f>""</f>
        <v/>
      </c>
      <c r="H571" t="s">
        <v>0</v>
      </c>
      <c r="I571" t="s">
        <v>1899</v>
      </c>
      <c r="J571" t="s">
        <v>5095</v>
      </c>
      <c r="K571" t="str">
        <f t="shared" si="66"/>
        <v>14520</v>
      </c>
    </row>
    <row r="572" spans="1:11" customFormat="1" x14ac:dyDescent="0.25">
      <c r="A572" t="str">
        <f t="shared" si="61"/>
        <v>14</v>
      </c>
      <c r="B572" t="s">
        <v>282</v>
      </c>
      <c r="C572" t="str">
        <f t="shared" si="64"/>
        <v>027</v>
      </c>
      <c r="D572" t="s">
        <v>308</v>
      </c>
      <c r="E572" t="str">
        <f>"02"</f>
        <v>02</v>
      </c>
      <c r="F572" t="str">
        <f>"002"</f>
        <v>002</v>
      </c>
      <c r="G572" t="str">
        <f>""</f>
        <v/>
      </c>
      <c r="H572" t="s">
        <v>1</v>
      </c>
      <c r="I572" t="s">
        <v>1899</v>
      </c>
      <c r="J572" t="s">
        <v>5095</v>
      </c>
      <c r="K572" t="str">
        <f t="shared" si="66"/>
        <v>14520</v>
      </c>
    </row>
    <row r="573" spans="1:11" customFormat="1" x14ac:dyDescent="0.25">
      <c r="A573" t="str">
        <f t="shared" si="61"/>
        <v>14</v>
      </c>
      <c r="B573" t="s">
        <v>282</v>
      </c>
      <c r="C573" t="str">
        <f t="shared" si="64"/>
        <v>027</v>
      </c>
      <c r="D573" t="s">
        <v>308</v>
      </c>
      <c r="E573" t="str">
        <f>"02"</f>
        <v>02</v>
      </c>
      <c r="F573" t="str">
        <f>"002"</f>
        <v>002</v>
      </c>
      <c r="G573" t="str">
        <f>""</f>
        <v/>
      </c>
      <c r="H573" t="s">
        <v>0</v>
      </c>
      <c r="I573" t="s">
        <v>1899</v>
      </c>
      <c r="J573" t="s">
        <v>5095</v>
      </c>
      <c r="K573" t="str">
        <f t="shared" si="66"/>
        <v>14520</v>
      </c>
    </row>
    <row r="574" spans="1:11" customFormat="1" x14ac:dyDescent="0.25">
      <c r="A574" t="str">
        <f t="shared" si="61"/>
        <v>14</v>
      </c>
      <c r="B574" t="s">
        <v>282</v>
      </c>
      <c r="C574" t="str">
        <f t="shared" si="64"/>
        <v>027</v>
      </c>
      <c r="D574" t="s">
        <v>308</v>
      </c>
      <c r="E574" t="str">
        <f>"03"</f>
        <v>03</v>
      </c>
      <c r="F574" t="str">
        <f>"001"</f>
        <v>001</v>
      </c>
      <c r="G574" t="str">
        <f>""</f>
        <v/>
      </c>
      <c r="H574" t="s">
        <v>1</v>
      </c>
      <c r="I574" t="s">
        <v>1900</v>
      </c>
      <c r="J574" t="s">
        <v>5096</v>
      </c>
      <c r="K574" t="str">
        <f t="shared" si="66"/>
        <v>14520</v>
      </c>
    </row>
    <row r="575" spans="1:11" customFormat="1" x14ac:dyDescent="0.25">
      <c r="A575" t="str">
        <f t="shared" si="61"/>
        <v>14</v>
      </c>
      <c r="B575" t="s">
        <v>282</v>
      </c>
      <c r="C575" t="str">
        <f t="shared" si="64"/>
        <v>027</v>
      </c>
      <c r="D575" t="s">
        <v>308</v>
      </c>
      <c r="E575" t="str">
        <f>"03"</f>
        <v>03</v>
      </c>
      <c r="F575" t="str">
        <f>"001"</f>
        <v>001</v>
      </c>
      <c r="G575" t="str">
        <f>""</f>
        <v/>
      </c>
      <c r="H575" t="s">
        <v>0</v>
      </c>
      <c r="I575" t="s">
        <v>1900</v>
      </c>
      <c r="J575" t="s">
        <v>5096</v>
      </c>
      <c r="K575" t="str">
        <f t="shared" si="66"/>
        <v>14520</v>
      </c>
    </row>
    <row r="576" spans="1:11" customFormat="1" x14ac:dyDescent="0.25">
      <c r="A576" t="str">
        <f t="shared" si="61"/>
        <v>14</v>
      </c>
      <c r="B576" t="s">
        <v>282</v>
      </c>
      <c r="C576" t="str">
        <f t="shared" si="64"/>
        <v>027</v>
      </c>
      <c r="D576" t="s">
        <v>308</v>
      </c>
      <c r="E576" t="str">
        <f>"03"</f>
        <v>03</v>
      </c>
      <c r="F576" t="str">
        <f>"002"</f>
        <v>002</v>
      </c>
      <c r="G576" t="str">
        <f>""</f>
        <v/>
      </c>
      <c r="H576" t="s">
        <v>3</v>
      </c>
      <c r="I576" t="s">
        <v>1901</v>
      </c>
      <c r="J576" t="s">
        <v>5097</v>
      </c>
      <c r="K576" t="str">
        <f t="shared" si="66"/>
        <v>14520</v>
      </c>
    </row>
    <row r="577" spans="1:11" customFormat="1" x14ac:dyDescent="0.25">
      <c r="A577" t="str">
        <f t="shared" si="61"/>
        <v>14</v>
      </c>
      <c r="B577" t="s">
        <v>282</v>
      </c>
      <c r="C577" t="str">
        <f>"028"</f>
        <v>028</v>
      </c>
      <c r="D577" t="s">
        <v>309</v>
      </c>
      <c r="E577" t="str">
        <f>"01"</f>
        <v>01</v>
      </c>
      <c r="F577" t="str">
        <f t="shared" ref="F577:F588" si="67">"001"</f>
        <v>001</v>
      </c>
      <c r="G577" t="str">
        <f>""</f>
        <v/>
      </c>
      <c r="H577" t="s">
        <v>3</v>
      </c>
      <c r="I577" t="s">
        <v>60</v>
      </c>
      <c r="J577" t="s">
        <v>5098</v>
      </c>
      <c r="K577" t="str">
        <f>"14260"</f>
        <v>14260</v>
      </c>
    </row>
    <row r="578" spans="1:11" customFormat="1" x14ac:dyDescent="0.25">
      <c r="A578" t="str">
        <f t="shared" si="61"/>
        <v>14</v>
      </c>
      <c r="B578" t="s">
        <v>282</v>
      </c>
      <c r="C578" t="str">
        <f t="shared" ref="C578:C587" si="68">"029"</f>
        <v>029</v>
      </c>
      <c r="D578" t="s">
        <v>310</v>
      </c>
      <c r="E578" t="str">
        <f>"01"</f>
        <v>01</v>
      </c>
      <c r="F578" t="str">
        <f t="shared" si="67"/>
        <v>001</v>
      </c>
      <c r="G578" t="str">
        <f>""</f>
        <v/>
      </c>
      <c r="H578" t="s">
        <v>1</v>
      </c>
      <c r="I578" t="s">
        <v>1902</v>
      </c>
      <c r="J578" t="s">
        <v>5099</v>
      </c>
      <c r="K578" t="str">
        <f>"14290"</f>
        <v>14290</v>
      </c>
    </row>
    <row r="579" spans="1:11" customFormat="1" x14ac:dyDescent="0.25">
      <c r="A579" t="str">
        <f t="shared" ref="A579:A642" si="69">"14"</f>
        <v>14</v>
      </c>
      <c r="B579" t="s">
        <v>282</v>
      </c>
      <c r="C579" t="str">
        <f t="shared" si="68"/>
        <v>029</v>
      </c>
      <c r="D579" t="s">
        <v>310</v>
      </c>
      <c r="E579" t="str">
        <f>"01"</f>
        <v>01</v>
      </c>
      <c r="F579" t="str">
        <f t="shared" si="67"/>
        <v>001</v>
      </c>
      <c r="G579" t="str">
        <f>""</f>
        <v/>
      </c>
      <c r="H579" t="s">
        <v>0</v>
      </c>
      <c r="I579" t="s">
        <v>1902</v>
      </c>
      <c r="J579" t="s">
        <v>5099</v>
      </c>
      <c r="K579" t="str">
        <f>"14290"</f>
        <v>14290</v>
      </c>
    </row>
    <row r="580" spans="1:11" customFormat="1" x14ac:dyDescent="0.25">
      <c r="A580" t="str">
        <f t="shared" si="69"/>
        <v>14</v>
      </c>
      <c r="B580" t="s">
        <v>282</v>
      </c>
      <c r="C580" t="str">
        <f t="shared" si="68"/>
        <v>029</v>
      </c>
      <c r="D580" t="s">
        <v>310</v>
      </c>
      <c r="E580" t="str">
        <f>"02"</f>
        <v>02</v>
      </c>
      <c r="F580" t="str">
        <f t="shared" si="67"/>
        <v>001</v>
      </c>
      <c r="G580" t="str">
        <f>""</f>
        <v/>
      </c>
      <c r="H580" t="s">
        <v>1</v>
      </c>
      <c r="I580" t="s">
        <v>1902</v>
      </c>
      <c r="J580" t="s">
        <v>5099</v>
      </c>
      <c r="K580" t="str">
        <f>"14290"</f>
        <v>14290</v>
      </c>
    </row>
    <row r="581" spans="1:11" customFormat="1" x14ac:dyDescent="0.25">
      <c r="A581" t="str">
        <f t="shared" si="69"/>
        <v>14</v>
      </c>
      <c r="B581" t="s">
        <v>282</v>
      </c>
      <c r="C581" t="str">
        <f t="shared" si="68"/>
        <v>029</v>
      </c>
      <c r="D581" t="s">
        <v>310</v>
      </c>
      <c r="E581" t="str">
        <f>"02"</f>
        <v>02</v>
      </c>
      <c r="F581" t="str">
        <f t="shared" si="67"/>
        <v>001</v>
      </c>
      <c r="G581" t="str">
        <f>""</f>
        <v/>
      </c>
      <c r="H581" t="s">
        <v>0</v>
      </c>
      <c r="I581" t="s">
        <v>1902</v>
      </c>
      <c r="J581" t="s">
        <v>5099</v>
      </c>
      <c r="K581" t="str">
        <f>"14290"</f>
        <v>14290</v>
      </c>
    </row>
    <row r="582" spans="1:11" customFormat="1" x14ac:dyDescent="0.25">
      <c r="A582" t="str">
        <f t="shared" si="69"/>
        <v>14</v>
      </c>
      <c r="B582" t="s">
        <v>282</v>
      </c>
      <c r="C582" t="str">
        <f t="shared" si="68"/>
        <v>029</v>
      </c>
      <c r="D582" t="s">
        <v>310</v>
      </c>
      <c r="E582" t="str">
        <f>"03"</f>
        <v>03</v>
      </c>
      <c r="F582" t="str">
        <f t="shared" si="67"/>
        <v>001</v>
      </c>
      <c r="G582" t="str">
        <f>"01"</f>
        <v>01</v>
      </c>
      <c r="H582" t="s">
        <v>1</v>
      </c>
      <c r="I582" t="s">
        <v>81</v>
      </c>
      <c r="J582" t="s">
        <v>5100</v>
      </c>
      <c r="K582" t="str">
        <f>"14298"</f>
        <v>14298</v>
      </c>
    </row>
    <row r="583" spans="1:11" customFormat="1" x14ac:dyDescent="0.25">
      <c r="A583" t="str">
        <f t="shared" si="69"/>
        <v>14</v>
      </c>
      <c r="B583" t="s">
        <v>282</v>
      </c>
      <c r="C583" t="str">
        <f t="shared" si="68"/>
        <v>029</v>
      </c>
      <c r="D583" t="s">
        <v>310</v>
      </c>
      <c r="E583" t="str">
        <f>"03"</f>
        <v>03</v>
      </c>
      <c r="F583" t="str">
        <f t="shared" si="67"/>
        <v>001</v>
      </c>
      <c r="G583" t="str">
        <f>"02"</f>
        <v>02</v>
      </c>
      <c r="H583" t="s">
        <v>0</v>
      </c>
      <c r="I583" t="s">
        <v>30</v>
      </c>
      <c r="J583" t="s">
        <v>5101</v>
      </c>
      <c r="K583" t="str">
        <f>"14298"</f>
        <v>14298</v>
      </c>
    </row>
    <row r="584" spans="1:11" customFormat="1" x14ac:dyDescent="0.25">
      <c r="A584" t="str">
        <f t="shared" si="69"/>
        <v>14</v>
      </c>
      <c r="B584" t="s">
        <v>282</v>
      </c>
      <c r="C584" t="str">
        <f t="shared" si="68"/>
        <v>029</v>
      </c>
      <c r="D584" t="s">
        <v>310</v>
      </c>
      <c r="E584" t="str">
        <f>"04"</f>
        <v>04</v>
      </c>
      <c r="F584" t="str">
        <f t="shared" si="67"/>
        <v>001</v>
      </c>
      <c r="G584" t="str">
        <f>"01"</f>
        <v>01</v>
      </c>
      <c r="H584" t="s">
        <v>1</v>
      </c>
      <c r="I584" t="s">
        <v>81</v>
      </c>
      <c r="J584" t="s">
        <v>5102</v>
      </c>
      <c r="K584" t="str">
        <f>"14299"</f>
        <v>14299</v>
      </c>
    </row>
    <row r="585" spans="1:11" customFormat="1" x14ac:dyDescent="0.25">
      <c r="A585" t="str">
        <f t="shared" si="69"/>
        <v>14</v>
      </c>
      <c r="B585" t="s">
        <v>282</v>
      </c>
      <c r="C585" t="str">
        <f t="shared" si="68"/>
        <v>029</v>
      </c>
      <c r="D585" t="s">
        <v>310</v>
      </c>
      <c r="E585" t="str">
        <f>"04"</f>
        <v>04</v>
      </c>
      <c r="F585" t="str">
        <f t="shared" si="67"/>
        <v>001</v>
      </c>
      <c r="G585" t="str">
        <f>"02"</f>
        <v>02</v>
      </c>
      <c r="H585" t="s">
        <v>0</v>
      </c>
      <c r="I585" t="s">
        <v>81</v>
      </c>
      <c r="J585" t="s">
        <v>5103</v>
      </c>
      <c r="K585" t="str">
        <f>"14209"</f>
        <v>14209</v>
      </c>
    </row>
    <row r="586" spans="1:11" customFormat="1" x14ac:dyDescent="0.25">
      <c r="A586" t="str">
        <f t="shared" si="69"/>
        <v>14</v>
      </c>
      <c r="B586" t="s">
        <v>282</v>
      </c>
      <c r="C586" t="str">
        <f t="shared" si="68"/>
        <v>029</v>
      </c>
      <c r="D586" t="s">
        <v>310</v>
      </c>
      <c r="E586" t="str">
        <f>"04"</f>
        <v>04</v>
      </c>
      <c r="F586" t="str">
        <f t="shared" si="67"/>
        <v>001</v>
      </c>
      <c r="G586" t="str">
        <f>"03"</f>
        <v>03</v>
      </c>
      <c r="H586" t="s">
        <v>2</v>
      </c>
      <c r="I586" t="s">
        <v>81</v>
      </c>
      <c r="J586" t="s">
        <v>5104</v>
      </c>
      <c r="K586" t="str">
        <f>"14249"</f>
        <v>14249</v>
      </c>
    </row>
    <row r="587" spans="1:11" customFormat="1" x14ac:dyDescent="0.25">
      <c r="A587" t="str">
        <f t="shared" si="69"/>
        <v>14</v>
      </c>
      <c r="B587" t="s">
        <v>282</v>
      </c>
      <c r="C587" t="str">
        <f t="shared" si="68"/>
        <v>029</v>
      </c>
      <c r="D587" t="s">
        <v>310</v>
      </c>
      <c r="E587" t="str">
        <f>"04"</f>
        <v>04</v>
      </c>
      <c r="F587" t="str">
        <f t="shared" si="67"/>
        <v>001</v>
      </c>
      <c r="G587" t="str">
        <f>"04"</f>
        <v>04</v>
      </c>
      <c r="H587" t="s">
        <v>4</v>
      </c>
      <c r="I587" t="s">
        <v>81</v>
      </c>
      <c r="J587" t="s">
        <v>5105</v>
      </c>
      <c r="K587" t="str">
        <f>"14299"</f>
        <v>14299</v>
      </c>
    </row>
    <row r="588" spans="1:11" customFormat="1" x14ac:dyDescent="0.25">
      <c r="A588" t="str">
        <f t="shared" si="69"/>
        <v>14</v>
      </c>
      <c r="B588" t="s">
        <v>282</v>
      </c>
      <c r="C588" t="str">
        <f t="shared" ref="C588:C600" si="70">"030"</f>
        <v>030</v>
      </c>
      <c r="D588" t="s">
        <v>311</v>
      </c>
      <c r="E588" t="str">
        <f t="shared" ref="E588:E597" si="71">"01"</f>
        <v>01</v>
      </c>
      <c r="F588" t="str">
        <f t="shared" si="67"/>
        <v>001</v>
      </c>
      <c r="G588" t="str">
        <f>""</f>
        <v/>
      </c>
      <c r="H588" t="s">
        <v>3</v>
      </c>
      <c r="I588" t="s">
        <v>1903</v>
      </c>
      <c r="J588" t="s">
        <v>5106</v>
      </c>
      <c r="K588" t="str">
        <f>"14120"</f>
        <v>14120</v>
      </c>
    </row>
    <row r="589" spans="1:11" customFormat="1" x14ac:dyDescent="0.25">
      <c r="A589" t="str">
        <f t="shared" si="69"/>
        <v>14</v>
      </c>
      <c r="B589" t="s">
        <v>282</v>
      </c>
      <c r="C589" t="str">
        <f t="shared" si="70"/>
        <v>030</v>
      </c>
      <c r="D589" t="s">
        <v>311</v>
      </c>
      <c r="E589" t="str">
        <f t="shared" si="71"/>
        <v>01</v>
      </c>
      <c r="F589" t="str">
        <f>"002"</f>
        <v>002</v>
      </c>
      <c r="G589" t="str">
        <f>""</f>
        <v/>
      </c>
      <c r="H589" t="s">
        <v>1</v>
      </c>
      <c r="I589" t="s">
        <v>1904</v>
      </c>
      <c r="J589" t="s">
        <v>5107</v>
      </c>
      <c r="K589" t="str">
        <f>"14120"</f>
        <v>14120</v>
      </c>
    </row>
    <row r="590" spans="1:11" customFormat="1" x14ac:dyDescent="0.25">
      <c r="A590" t="str">
        <f t="shared" si="69"/>
        <v>14</v>
      </c>
      <c r="B590" t="s">
        <v>282</v>
      </c>
      <c r="C590" t="str">
        <f t="shared" si="70"/>
        <v>030</v>
      </c>
      <c r="D590" t="s">
        <v>311</v>
      </c>
      <c r="E590" t="str">
        <f t="shared" si="71"/>
        <v>01</v>
      </c>
      <c r="F590" t="str">
        <f>"002"</f>
        <v>002</v>
      </c>
      <c r="G590" t="str">
        <f>""</f>
        <v/>
      </c>
      <c r="H590" t="s">
        <v>0</v>
      </c>
      <c r="I590" t="s">
        <v>1904</v>
      </c>
      <c r="J590" t="s">
        <v>5107</v>
      </c>
      <c r="K590" t="str">
        <f>"14120"</f>
        <v>14120</v>
      </c>
    </row>
    <row r="591" spans="1:11" customFormat="1" x14ac:dyDescent="0.25">
      <c r="A591" t="str">
        <f t="shared" si="69"/>
        <v>14</v>
      </c>
      <c r="B591" t="s">
        <v>282</v>
      </c>
      <c r="C591" t="str">
        <f t="shared" si="70"/>
        <v>030</v>
      </c>
      <c r="D591" t="s">
        <v>311</v>
      </c>
      <c r="E591" t="str">
        <f t="shared" si="71"/>
        <v>01</v>
      </c>
      <c r="F591" t="str">
        <f>"003"</f>
        <v>003</v>
      </c>
      <c r="G591" t="str">
        <f>"01"</f>
        <v>01</v>
      </c>
      <c r="H591" t="s">
        <v>1</v>
      </c>
      <c r="I591" t="s">
        <v>1905</v>
      </c>
      <c r="J591" t="s">
        <v>5108</v>
      </c>
      <c r="K591" t="str">
        <f>"14129"</f>
        <v>14129</v>
      </c>
    </row>
    <row r="592" spans="1:11" customFormat="1" x14ac:dyDescent="0.25">
      <c r="A592" t="str">
        <f t="shared" si="69"/>
        <v>14</v>
      </c>
      <c r="B592" t="s">
        <v>282</v>
      </c>
      <c r="C592" t="str">
        <f t="shared" si="70"/>
        <v>030</v>
      </c>
      <c r="D592" t="s">
        <v>311</v>
      </c>
      <c r="E592" t="str">
        <f t="shared" si="71"/>
        <v>01</v>
      </c>
      <c r="F592" t="str">
        <f>"003"</f>
        <v>003</v>
      </c>
      <c r="G592" t="str">
        <f>"02"</f>
        <v>02</v>
      </c>
      <c r="H592" t="s">
        <v>0</v>
      </c>
      <c r="I592" t="s">
        <v>1286</v>
      </c>
      <c r="J592" t="s">
        <v>5109</v>
      </c>
      <c r="K592" t="str">
        <f>"14129"</f>
        <v>14129</v>
      </c>
    </row>
    <row r="593" spans="1:11" customFormat="1" x14ac:dyDescent="0.25">
      <c r="A593" t="str">
        <f t="shared" si="69"/>
        <v>14</v>
      </c>
      <c r="B593" t="s">
        <v>282</v>
      </c>
      <c r="C593" t="str">
        <f t="shared" si="70"/>
        <v>030</v>
      </c>
      <c r="D593" t="s">
        <v>311</v>
      </c>
      <c r="E593" t="str">
        <f t="shared" si="71"/>
        <v>01</v>
      </c>
      <c r="F593" t="str">
        <f>"004"</f>
        <v>004</v>
      </c>
      <c r="G593" t="str">
        <f>""</f>
        <v/>
      </c>
      <c r="H593" t="s">
        <v>3</v>
      </c>
      <c r="I593" t="s">
        <v>1906</v>
      </c>
      <c r="J593" t="s">
        <v>5110</v>
      </c>
      <c r="K593" t="str">
        <f>"14129"</f>
        <v>14129</v>
      </c>
    </row>
    <row r="594" spans="1:11" customFormat="1" x14ac:dyDescent="0.25">
      <c r="A594" t="str">
        <f t="shared" si="69"/>
        <v>14</v>
      </c>
      <c r="B594" t="s">
        <v>282</v>
      </c>
      <c r="C594" t="str">
        <f t="shared" si="70"/>
        <v>030</v>
      </c>
      <c r="D594" t="s">
        <v>311</v>
      </c>
      <c r="E594" t="str">
        <f t="shared" si="71"/>
        <v>01</v>
      </c>
      <c r="F594" t="str">
        <f>"005"</f>
        <v>005</v>
      </c>
      <c r="G594" t="str">
        <f>"01"</f>
        <v>01</v>
      </c>
      <c r="H594" t="s">
        <v>1</v>
      </c>
      <c r="I594" t="s">
        <v>1907</v>
      </c>
      <c r="J594" t="s">
        <v>5111</v>
      </c>
      <c r="K594" t="str">
        <f>"14120"</f>
        <v>14120</v>
      </c>
    </row>
    <row r="595" spans="1:11" customFormat="1" x14ac:dyDescent="0.25">
      <c r="A595" t="str">
        <f t="shared" si="69"/>
        <v>14</v>
      </c>
      <c r="B595" t="s">
        <v>282</v>
      </c>
      <c r="C595" t="str">
        <f t="shared" si="70"/>
        <v>030</v>
      </c>
      <c r="D595" t="s">
        <v>311</v>
      </c>
      <c r="E595" t="str">
        <f t="shared" si="71"/>
        <v>01</v>
      </c>
      <c r="F595" t="str">
        <f>"005"</f>
        <v>005</v>
      </c>
      <c r="G595" t="str">
        <f>"02"</f>
        <v>02</v>
      </c>
      <c r="H595" t="s">
        <v>0</v>
      </c>
      <c r="I595" t="s">
        <v>1908</v>
      </c>
      <c r="J595" t="s">
        <v>5112</v>
      </c>
      <c r="K595" t="str">
        <f>"14112"</f>
        <v>14112</v>
      </c>
    </row>
    <row r="596" spans="1:11" customFormat="1" x14ac:dyDescent="0.25">
      <c r="A596" t="str">
        <f t="shared" si="69"/>
        <v>14</v>
      </c>
      <c r="B596" t="s">
        <v>282</v>
      </c>
      <c r="C596" t="str">
        <f t="shared" si="70"/>
        <v>030</v>
      </c>
      <c r="D596" t="s">
        <v>311</v>
      </c>
      <c r="E596" t="str">
        <f t="shared" si="71"/>
        <v>01</v>
      </c>
      <c r="F596" t="str">
        <f>"006"</f>
        <v>006</v>
      </c>
      <c r="G596" t="str">
        <f>""</f>
        <v/>
      </c>
      <c r="H596" t="s">
        <v>1</v>
      </c>
      <c r="I596" t="s">
        <v>1286</v>
      </c>
      <c r="J596" t="s">
        <v>5113</v>
      </c>
      <c r="K596" t="str">
        <f>"14120"</f>
        <v>14120</v>
      </c>
    </row>
    <row r="597" spans="1:11" customFormat="1" x14ac:dyDescent="0.25">
      <c r="A597" t="str">
        <f t="shared" si="69"/>
        <v>14</v>
      </c>
      <c r="B597" t="s">
        <v>282</v>
      </c>
      <c r="C597" t="str">
        <f t="shared" si="70"/>
        <v>030</v>
      </c>
      <c r="D597" t="s">
        <v>311</v>
      </c>
      <c r="E597" t="str">
        <f t="shared" si="71"/>
        <v>01</v>
      </c>
      <c r="F597" t="str">
        <f>"006"</f>
        <v>006</v>
      </c>
      <c r="G597" t="str">
        <f>""</f>
        <v/>
      </c>
      <c r="H597" t="s">
        <v>0</v>
      </c>
      <c r="I597" t="s">
        <v>1286</v>
      </c>
      <c r="J597" t="s">
        <v>5113</v>
      </c>
      <c r="K597" t="str">
        <f>"14120"</f>
        <v>14120</v>
      </c>
    </row>
    <row r="598" spans="1:11" customFormat="1" x14ac:dyDescent="0.25">
      <c r="A598" t="str">
        <f t="shared" si="69"/>
        <v>14</v>
      </c>
      <c r="B598" t="s">
        <v>282</v>
      </c>
      <c r="C598" t="str">
        <f t="shared" si="70"/>
        <v>030</v>
      </c>
      <c r="D598" t="s">
        <v>311</v>
      </c>
      <c r="E598" t="str">
        <f>"02"</f>
        <v>02</v>
      </c>
      <c r="F598" t="str">
        <f t="shared" ref="F598:F609" si="72">"001"</f>
        <v>001</v>
      </c>
      <c r="G598" t="str">
        <f>"01"</f>
        <v>01</v>
      </c>
      <c r="H598" t="s">
        <v>1</v>
      </c>
      <c r="I598" t="s">
        <v>1909</v>
      </c>
      <c r="J598" t="s">
        <v>5114</v>
      </c>
      <c r="K598" t="str">
        <f>"14110"</f>
        <v>14110</v>
      </c>
    </row>
    <row r="599" spans="1:11" customFormat="1" x14ac:dyDescent="0.25">
      <c r="A599" t="str">
        <f t="shared" si="69"/>
        <v>14</v>
      </c>
      <c r="B599" t="s">
        <v>282</v>
      </c>
      <c r="C599" t="str">
        <f t="shared" si="70"/>
        <v>030</v>
      </c>
      <c r="D599" t="s">
        <v>311</v>
      </c>
      <c r="E599" t="str">
        <f>"02"</f>
        <v>02</v>
      </c>
      <c r="F599" t="str">
        <f t="shared" si="72"/>
        <v>001</v>
      </c>
      <c r="G599" t="str">
        <f>"02"</f>
        <v>02</v>
      </c>
      <c r="H599" t="s">
        <v>0</v>
      </c>
      <c r="I599" t="s">
        <v>1910</v>
      </c>
      <c r="J599" t="s">
        <v>5115</v>
      </c>
      <c r="K599" t="str">
        <f>"14113"</f>
        <v>14113</v>
      </c>
    </row>
    <row r="600" spans="1:11" customFormat="1" x14ac:dyDescent="0.25">
      <c r="A600" t="str">
        <f t="shared" si="69"/>
        <v>14</v>
      </c>
      <c r="B600" t="s">
        <v>282</v>
      </c>
      <c r="C600" t="str">
        <f t="shared" si="70"/>
        <v>030</v>
      </c>
      <c r="D600" t="s">
        <v>311</v>
      </c>
      <c r="E600" t="str">
        <f>"02"</f>
        <v>02</v>
      </c>
      <c r="F600" t="str">
        <f t="shared" si="72"/>
        <v>001</v>
      </c>
      <c r="G600" t="str">
        <f>"03"</f>
        <v>03</v>
      </c>
      <c r="H600" t="s">
        <v>2</v>
      </c>
      <c r="I600" t="s">
        <v>37</v>
      </c>
      <c r="J600" t="s">
        <v>5116</v>
      </c>
      <c r="K600" t="str">
        <f>"14115"</f>
        <v>14115</v>
      </c>
    </row>
    <row r="601" spans="1:11" customFormat="1" x14ac:dyDescent="0.25">
      <c r="A601" t="str">
        <f t="shared" si="69"/>
        <v>14</v>
      </c>
      <c r="B601" t="s">
        <v>282</v>
      </c>
      <c r="C601" t="str">
        <f>"031"</f>
        <v>031</v>
      </c>
      <c r="D601" t="s">
        <v>312</v>
      </c>
      <c r="E601" t="str">
        <f t="shared" ref="E601:E606" si="73">"01"</f>
        <v>01</v>
      </c>
      <c r="F601" t="str">
        <f t="shared" si="72"/>
        <v>001</v>
      </c>
      <c r="G601" t="str">
        <f>""</f>
        <v/>
      </c>
      <c r="H601" t="s">
        <v>3</v>
      </c>
      <c r="I601" t="s">
        <v>1911</v>
      </c>
      <c r="J601" t="s">
        <v>5117</v>
      </c>
      <c r="K601" t="str">
        <f>"14815"</f>
        <v>14815</v>
      </c>
    </row>
    <row r="602" spans="1:11" customFormat="1" x14ac:dyDescent="0.25">
      <c r="A602" t="str">
        <f t="shared" si="69"/>
        <v>14</v>
      </c>
      <c r="B602" t="s">
        <v>282</v>
      </c>
      <c r="C602" t="str">
        <f>"032"</f>
        <v>032</v>
      </c>
      <c r="D602" t="s">
        <v>313</v>
      </c>
      <c r="E602" t="str">
        <f t="shared" si="73"/>
        <v>01</v>
      </c>
      <c r="F602" t="str">
        <f t="shared" si="72"/>
        <v>001</v>
      </c>
      <c r="G602" t="str">
        <f>""</f>
        <v/>
      </c>
      <c r="H602" t="s">
        <v>3</v>
      </c>
      <c r="I602" t="s">
        <v>1286</v>
      </c>
      <c r="J602" t="s">
        <v>5118</v>
      </c>
      <c r="K602" t="str">
        <f>"14207"</f>
        <v>14207</v>
      </c>
    </row>
    <row r="603" spans="1:11" customFormat="1" x14ac:dyDescent="0.25">
      <c r="A603" t="str">
        <f t="shared" si="69"/>
        <v>14</v>
      </c>
      <c r="B603" t="s">
        <v>282</v>
      </c>
      <c r="C603" t="str">
        <f>"033"</f>
        <v>033</v>
      </c>
      <c r="D603" t="s">
        <v>314</v>
      </c>
      <c r="E603" t="str">
        <f t="shared" si="73"/>
        <v>01</v>
      </c>
      <c r="F603" t="str">
        <f t="shared" si="72"/>
        <v>001</v>
      </c>
      <c r="G603" t="str">
        <f>""</f>
        <v/>
      </c>
      <c r="H603" t="s">
        <v>1</v>
      </c>
      <c r="I603" t="s">
        <v>1912</v>
      </c>
      <c r="J603" t="s">
        <v>5119</v>
      </c>
      <c r="K603" t="str">
        <f>"14130"</f>
        <v>14130</v>
      </c>
    </row>
    <row r="604" spans="1:11" customFormat="1" x14ac:dyDescent="0.25">
      <c r="A604" t="str">
        <f t="shared" si="69"/>
        <v>14</v>
      </c>
      <c r="B604" t="s">
        <v>282</v>
      </c>
      <c r="C604" t="str">
        <f>"033"</f>
        <v>033</v>
      </c>
      <c r="D604" t="s">
        <v>314</v>
      </c>
      <c r="E604" t="str">
        <f t="shared" si="73"/>
        <v>01</v>
      </c>
      <c r="F604" t="str">
        <f t="shared" si="72"/>
        <v>001</v>
      </c>
      <c r="G604" t="str">
        <f>""</f>
        <v/>
      </c>
      <c r="H604" t="s">
        <v>0</v>
      </c>
      <c r="I604" t="s">
        <v>1912</v>
      </c>
      <c r="J604" t="s">
        <v>5119</v>
      </c>
      <c r="K604" t="str">
        <f>"14130"</f>
        <v>14130</v>
      </c>
    </row>
    <row r="605" spans="1:11" customFormat="1" x14ac:dyDescent="0.25">
      <c r="A605" t="str">
        <f t="shared" si="69"/>
        <v>14</v>
      </c>
      <c r="B605" t="s">
        <v>282</v>
      </c>
      <c r="C605" t="str">
        <f>"034"</f>
        <v>034</v>
      </c>
      <c r="D605" t="s">
        <v>244</v>
      </c>
      <c r="E605" t="str">
        <f t="shared" si="73"/>
        <v>01</v>
      </c>
      <c r="F605" t="str">
        <f t="shared" si="72"/>
        <v>001</v>
      </c>
      <c r="G605" t="str">
        <f>""</f>
        <v/>
      </c>
      <c r="H605" t="s">
        <v>3</v>
      </c>
      <c r="I605" t="s">
        <v>1913</v>
      </c>
      <c r="J605" t="s">
        <v>5120</v>
      </c>
      <c r="K605" t="str">
        <f>"14413"</f>
        <v>14413</v>
      </c>
    </row>
    <row r="606" spans="1:11" customFormat="1" x14ac:dyDescent="0.25">
      <c r="A606" t="str">
        <f t="shared" si="69"/>
        <v>14</v>
      </c>
      <c r="B606" t="s">
        <v>282</v>
      </c>
      <c r="C606" t="str">
        <f t="shared" ref="C606:C615" si="74">"035"</f>
        <v>035</v>
      </c>
      <c r="D606" t="s">
        <v>315</v>
      </c>
      <c r="E606" t="str">
        <f t="shared" si="73"/>
        <v>01</v>
      </c>
      <c r="F606" t="str">
        <f t="shared" si="72"/>
        <v>001</v>
      </c>
      <c r="G606" t="str">
        <f>""</f>
        <v/>
      </c>
      <c r="H606" t="s">
        <v>3</v>
      </c>
      <c r="I606" t="s">
        <v>1914</v>
      </c>
      <c r="J606" t="s">
        <v>5121</v>
      </c>
      <c r="K606" t="str">
        <f t="shared" ref="K606:K615" si="75">"14270"</f>
        <v>14270</v>
      </c>
    </row>
    <row r="607" spans="1:11" customFormat="1" x14ac:dyDescent="0.25">
      <c r="A607" t="str">
        <f t="shared" si="69"/>
        <v>14</v>
      </c>
      <c r="B607" t="s">
        <v>282</v>
      </c>
      <c r="C607" t="str">
        <f t="shared" si="74"/>
        <v>035</v>
      </c>
      <c r="D607" t="s">
        <v>315</v>
      </c>
      <c r="E607" t="str">
        <f>"02"</f>
        <v>02</v>
      </c>
      <c r="F607" t="str">
        <f t="shared" si="72"/>
        <v>001</v>
      </c>
      <c r="G607" t="str">
        <f>""</f>
        <v/>
      </c>
      <c r="H607" t="s">
        <v>3</v>
      </c>
      <c r="I607" t="s">
        <v>1915</v>
      </c>
      <c r="J607" t="s">
        <v>5122</v>
      </c>
      <c r="K607" t="str">
        <f t="shared" si="75"/>
        <v>14270</v>
      </c>
    </row>
    <row r="608" spans="1:11" customFormat="1" x14ac:dyDescent="0.25">
      <c r="A608" t="str">
        <f t="shared" si="69"/>
        <v>14</v>
      </c>
      <c r="B608" t="s">
        <v>282</v>
      </c>
      <c r="C608" t="str">
        <f t="shared" si="74"/>
        <v>035</v>
      </c>
      <c r="D608" t="s">
        <v>315</v>
      </c>
      <c r="E608" t="str">
        <f>"03"</f>
        <v>03</v>
      </c>
      <c r="F608" t="str">
        <f t="shared" si="72"/>
        <v>001</v>
      </c>
      <c r="G608" t="str">
        <f>""</f>
        <v/>
      </c>
      <c r="H608" t="s">
        <v>1</v>
      </c>
      <c r="I608" t="s">
        <v>1916</v>
      </c>
      <c r="J608" t="s">
        <v>5123</v>
      </c>
      <c r="K608" t="str">
        <f t="shared" si="75"/>
        <v>14270</v>
      </c>
    </row>
    <row r="609" spans="1:11" customFormat="1" x14ac:dyDescent="0.25">
      <c r="A609" t="str">
        <f t="shared" si="69"/>
        <v>14</v>
      </c>
      <c r="B609" t="s">
        <v>282</v>
      </c>
      <c r="C609" t="str">
        <f t="shared" si="74"/>
        <v>035</v>
      </c>
      <c r="D609" t="s">
        <v>315</v>
      </c>
      <c r="E609" t="str">
        <f>"03"</f>
        <v>03</v>
      </c>
      <c r="F609" t="str">
        <f t="shared" si="72"/>
        <v>001</v>
      </c>
      <c r="G609" t="str">
        <f>""</f>
        <v/>
      </c>
      <c r="H609" t="s">
        <v>0</v>
      </c>
      <c r="I609" t="s">
        <v>1916</v>
      </c>
      <c r="J609" t="s">
        <v>5123</v>
      </c>
      <c r="K609" t="str">
        <f t="shared" si="75"/>
        <v>14270</v>
      </c>
    </row>
    <row r="610" spans="1:11" customFormat="1" x14ac:dyDescent="0.25">
      <c r="A610" t="str">
        <f t="shared" si="69"/>
        <v>14</v>
      </c>
      <c r="B610" t="s">
        <v>282</v>
      </c>
      <c r="C610" t="str">
        <f t="shared" si="74"/>
        <v>035</v>
      </c>
      <c r="D610" t="s">
        <v>315</v>
      </c>
      <c r="E610" t="str">
        <f>"03"</f>
        <v>03</v>
      </c>
      <c r="F610" t="str">
        <f>"002"</f>
        <v>002</v>
      </c>
      <c r="G610" t="str">
        <f>""</f>
        <v/>
      </c>
      <c r="H610" t="s">
        <v>3</v>
      </c>
      <c r="I610" t="s">
        <v>1917</v>
      </c>
      <c r="J610" t="s">
        <v>5124</v>
      </c>
      <c r="K610" t="str">
        <f t="shared" si="75"/>
        <v>14270</v>
      </c>
    </row>
    <row r="611" spans="1:11" customFormat="1" x14ac:dyDescent="0.25">
      <c r="A611" t="str">
        <f t="shared" si="69"/>
        <v>14</v>
      </c>
      <c r="B611" t="s">
        <v>282</v>
      </c>
      <c r="C611" t="str">
        <f t="shared" si="74"/>
        <v>035</v>
      </c>
      <c r="D611" t="s">
        <v>315</v>
      </c>
      <c r="E611" t="str">
        <f>"03"</f>
        <v>03</v>
      </c>
      <c r="F611" t="str">
        <f>"003"</f>
        <v>003</v>
      </c>
      <c r="G611" t="str">
        <f>""</f>
        <v/>
      </c>
      <c r="H611" t="s">
        <v>1</v>
      </c>
      <c r="I611" t="s">
        <v>1917</v>
      </c>
      <c r="J611" t="s">
        <v>5124</v>
      </c>
      <c r="K611" t="str">
        <f t="shared" si="75"/>
        <v>14270</v>
      </c>
    </row>
    <row r="612" spans="1:11" customFormat="1" x14ac:dyDescent="0.25">
      <c r="A612" t="str">
        <f t="shared" si="69"/>
        <v>14</v>
      </c>
      <c r="B612" t="s">
        <v>282</v>
      </c>
      <c r="C612" t="str">
        <f t="shared" si="74"/>
        <v>035</v>
      </c>
      <c r="D612" t="s">
        <v>315</v>
      </c>
      <c r="E612" t="str">
        <f>"03"</f>
        <v>03</v>
      </c>
      <c r="F612" t="str">
        <f>"003"</f>
        <v>003</v>
      </c>
      <c r="G612" t="str">
        <f>""</f>
        <v/>
      </c>
      <c r="H612" t="s">
        <v>0</v>
      </c>
      <c r="I612" t="s">
        <v>1917</v>
      </c>
      <c r="J612" t="s">
        <v>5124</v>
      </c>
      <c r="K612" t="str">
        <f t="shared" si="75"/>
        <v>14270</v>
      </c>
    </row>
    <row r="613" spans="1:11" customFormat="1" x14ac:dyDescent="0.25">
      <c r="A613" t="str">
        <f t="shared" si="69"/>
        <v>14</v>
      </c>
      <c r="B613" t="s">
        <v>282</v>
      </c>
      <c r="C613" t="str">
        <f t="shared" si="74"/>
        <v>035</v>
      </c>
      <c r="D613" t="s">
        <v>315</v>
      </c>
      <c r="E613" t="str">
        <f>"04"</f>
        <v>04</v>
      </c>
      <c r="F613" t="str">
        <f>"001"</f>
        <v>001</v>
      </c>
      <c r="G613" t="str">
        <f>""</f>
        <v/>
      </c>
      <c r="H613" t="s">
        <v>3</v>
      </c>
      <c r="I613" t="s">
        <v>1915</v>
      </c>
      <c r="J613" t="s">
        <v>5122</v>
      </c>
      <c r="K613" t="str">
        <f t="shared" si="75"/>
        <v>14270</v>
      </c>
    </row>
    <row r="614" spans="1:11" customFormat="1" x14ac:dyDescent="0.25">
      <c r="A614" t="str">
        <f t="shared" si="69"/>
        <v>14</v>
      </c>
      <c r="B614" t="s">
        <v>282</v>
      </c>
      <c r="C614" t="str">
        <f t="shared" si="74"/>
        <v>035</v>
      </c>
      <c r="D614" t="s">
        <v>315</v>
      </c>
      <c r="E614" t="str">
        <f>"04"</f>
        <v>04</v>
      </c>
      <c r="F614" t="str">
        <f>"002"</f>
        <v>002</v>
      </c>
      <c r="G614" t="str">
        <f>""</f>
        <v/>
      </c>
      <c r="H614" t="s">
        <v>1</v>
      </c>
      <c r="I614" t="s">
        <v>1916</v>
      </c>
      <c r="J614" t="s">
        <v>5123</v>
      </c>
      <c r="K614" t="str">
        <f t="shared" si="75"/>
        <v>14270</v>
      </c>
    </row>
    <row r="615" spans="1:11" customFormat="1" x14ac:dyDescent="0.25">
      <c r="A615" t="str">
        <f t="shared" si="69"/>
        <v>14</v>
      </c>
      <c r="B615" t="s">
        <v>282</v>
      </c>
      <c r="C615" t="str">
        <f t="shared" si="74"/>
        <v>035</v>
      </c>
      <c r="D615" t="s">
        <v>315</v>
      </c>
      <c r="E615" t="str">
        <f>"04"</f>
        <v>04</v>
      </c>
      <c r="F615" t="str">
        <f>"002"</f>
        <v>002</v>
      </c>
      <c r="G615" t="str">
        <f>""</f>
        <v/>
      </c>
      <c r="H615" t="s">
        <v>0</v>
      </c>
      <c r="I615" t="s">
        <v>1916</v>
      </c>
      <c r="J615" t="s">
        <v>5123</v>
      </c>
      <c r="K615" t="str">
        <f t="shared" si="75"/>
        <v>14270</v>
      </c>
    </row>
    <row r="616" spans="1:11" customFormat="1" x14ac:dyDescent="0.25">
      <c r="A616" t="str">
        <f t="shared" si="69"/>
        <v>14</v>
      </c>
      <c r="B616" t="s">
        <v>282</v>
      </c>
      <c r="C616" t="str">
        <f t="shared" ref="C616:C622" si="76">"036"</f>
        <v>036</v>
      </c>
      <c r="D616" t="s">
        <v>316</v>
      </c>
      <c r="E616" t="str">
        <f>"01"</f>
        <v>01</v>
      </c>
      <c r="F616" t="str">
        <f>"001"</f>
        <v>001</v>
      </c>
      <c r="G616" t="str">
        <f>"01"</f>
        <v>01</v>
      </c>
      <c r="H616" t="s">
        <v>1</v>
      </c>
      <c r="I616" t="s">
        <v>92</v>
      </c>
      <c r="J616" t="s">
        <v>5125</v>
      </c>
      <c r="K616" t="str">
        <f>"14740"</f>
        <v>14740</v>
      </c>
    </row>
    <row r="617" spans="1:11" customFormat="1" x14ac:dyDescent="0.25">
      <c r="A617" t="str">
        <f t="shared" si="69"/>
        <v>14</v>
      </c>
      <c r="B617" t="s">
        <v>282</v>
      </c>
      <c r="C617" t="str">
        <f t="shared" si="76"/>
        <v>036</v>
      </c>
      <c r="D617" t="s">
        <v>316</v>
      </c>
      <c r="E617" t="str">
        <f>"01"</f>
        <v>01</v>
      </c>
      <c r="F617" t="str">
        <f>"001"</f>
        <v>001</v>
      </c>
      <c r="G617" t="str">
        <f>"02"</f>
        <v>02</v>
      </c>
      <c r="H617" t="s">
        <v>0</v>
      </c>
      <c r="I617" t="s">
        <v>1918</v>
      </c>
      <c r="J617" t="s">
        <v>5126</v>
      </c>
      <c r="K617" t="str">
        <f>"14740"</f>
        <v>14740</v>
      </c>
    </row>
    <row r="618" spans="1:11" customFormat="1" x14ac:dyDescent="0.25">
      <c r="A618" t="str">
        <f t="shared" si="69"/>
        <v>14</v>
      </c>
      <c r="B618" t="s">
        <v>282</v>
      </c>
      <c r="C618" t="str">
        <f t="shared" si="76"/>
        <v>036</v>
      </c>
      <c r="D618" t="s">
        <v>316</v>
      </c>
      <c r="E618" t="str">
        <f>"01"</f>
        <v>01</v>
      </c>
      <c r="F618" t="str">
        <f>"002"</f>
        <v>002</v>
      </c>
      <c r="G618" t="str">
        <f>"01"</f>
        <v>01</v>
      </c>
      <c r="H618" t="s">
        <v>1</v>
      </c>
      <c r="I618" t="s">
        <v>1919</v>
      </c>
      <c r="J618" t="s">
        <v>5127</v>
      </c>
      <c r="K618" t="str">
        <f>"14709"</f>
        <v>14709</v>
      </c>
    </row>
    <row r="619" spans="1:11" customFormat="1" x14ac:dyDescent="0.25">
      <c r="A619" t="str">
        <f t="shared" si="69"/>
        <v>14</v>
      </c>
      <c r="B619" t="s">
        <v>282</v>
      </c>
      <c r="C619" t="str">
        <f t="shared" si="76"/>
        <v>036</v>
      </c>
      <c r="D619" t="s">
        <v>316</v>
      </c>
      <c r="E619" t="str">
        <f>"01"</f>
        <v>01</v>
      </c>
      <c r="F619" t="str">
        <f>"002"</f>
        <v>002</v>
      </c>
      <c r="G619" t="str">
        <f>"02"</f>
        <v>02</v>
      </c>
      <c r="H619" t="s">
        <v>0</v>
      </c>
      <c r="I619" t="s">
        <v>1920</v>
      </c>
      <c r="J619" t="s">
        <v>5128</v>
      </c>
      <c r="K619" t="str">
        <f>"14709"</f>
        <v>14709</v>
      </c>
    </row>
    <row r="620" spans="1:11" customFormat="1" x14ac:dyDescent="0.25">
      <c r="A620" t="str">
        <f t="shared" si="69"/>
        <v>14</v>
      </c>
      <c r="B620" t="s">
        <v>282</v>
      </c>
      <c r="C620" t="str">
        <f t="shared" si="76"/>
        <v>036</v>
      </c>
      <c r="D620" t="s">
        <v>316</v>
      </c>
      <c r="E620" t="str">
        <f>"02"</f>
        <v>02</v>
      </c>
      <c r="F620" t="str">
        <f>"001"</f>
        <v>001</v>
      </c>
      <c r="G620" t="str">
        <f>""</f>
        <v/>
      </c>
      <c r="H620" t="s">
        <v>3</v>
      </c>
      <c r="I620" t="s">
        <v>82</v>
      </c>
      <c r="J620" t="s">
        <v>5129</v>
      </c>
      <c r="K620" t="str">
        <f>"14740"</f>
        <v>14740</v>
      </c>
    </row>
    <row r="621" spans="1:11" customFormat="1" x14ac:dyDescent="0.25">
      <c r="A621" t="str">
        <f t="shared" si="69"/>
        <v>14</v>
      </c>
      <c r="B621" t="s">
        <v>282</v>
      </c>
      <c r="C621" t="str">
        <f t="shared" si="76"/>
        <v>036</v>
      </c>
      <c r="D621" t="s">
        <v>316</v>
      </c>
      <c r="E621" t="str">
        <f>"02"</f>
        <v>02</v>
      </c>
      <c r="F621" t="str">
        <f>"002"</f>
        <v>002</v>
      </c>
      <c r="G621" t="str">
        <f>""</f>
        <v/>
      </c>
      <c r="H621" t="s">
        <v>1</v>
      </c>
      <c r="I621" t="s">
        <v>1286</v>
      </c>
      <c r="J621" t="s">
        <v>5130</v>
      </c>
      <c r="K621" t="str">
        <f>"14740"</f>
        <v>14740</v>
      </c>
    </row>
    <row r="622" spans="1:11" customFormat="1" x14ac:dyDescent="0.25">
      <c r="A622" t="str">
        <f t="shared" si="69"/>
        <v>14</v>
      </c>
      <c r="B622" t="s">
        <v>282</v>
      </c>
      <c r="C622" t="str">
        <f t="shared" si="76"/>
        <v>036</v>
      </c>
      <c r="D622" t="s">
        <v>316</v>
      </c>
      <c r="E622" t="str">
        <f>"02"</f>
        <v>02</v>
      </c>
      <c r="F622" t="str">
        <f>"002"</f>
        <v>002</v>
      </c>
      <c r="G622" t="str">
        <f>""</f>
        <v/>
      </c>
      <c r="H622" t="s">
        <v>0</v>
      </c>
      <c r="I622" t="s">
        <v>1286</v>
      </c>
      <c r="J622" t="s">
        <v>5130</v>
      </c>
      <c r="K622" t="str">
        <f>"14740"</f>
        <v>14740</v>
      </c>
    </row>
    <row r="623" spans="1:11" customFormat="1" x14ac:dyDescent="0.25">
      <c r="A623" t="str">
        <f t="shared" si="69"/>
        <v>14</v>
      </c>
      <c r="B623" t="s">
        <v>282</v>
      </c>
      <c r="C623" t="str">
        <f t="shared" ref="C623:C629" si="77">"037"</f>
        <v>037</v>
      </c>
      <c r="D623" t="s">
        <v>317</v>
      </c>
      <c r="E623" t="str">
        <f>"01"</f>
        <v>01</v>
      </c>
      <c r="F623" t="str">
        <f t="shared" ref="F623:F630" si="78">"001"</f>
        <v>001</v>
      </c>
      <c r="G623" t="str">
        <f>""</f>
        <v/>
      </c>
      <c r="H623" t="s">
        <v>1</v>
      </c>
      <c r="I623" t="s">
        <v>1921</v>
      </c>
      <c r="J623" t="s">
        <v>5131</v>
      </c>
      <c r="K623" t="str">
        <f>"14970"</f>
        <v>14970</v>
      </c>
    </row>
    <row r="624" spans="1:11" customFormat="1" x14ac:dyDescent="0.25">
      <c r="A624" t="str">
        <f t="shared" si="69"/>
        <v>14</v>
      </c>
      <c r="B624" t="s">
        <v>282</v>
      </c>
      <c r="C624" t="str">
        <f t="shared" si="77"/>
        <v>037</v>
      </c>
      <c r="D624" t="s">
        <v>317</v>
      </c>
      <c r="E624" t="str">
        <f>"01"</f>
        <v>01</v>
      </c>
      <c r="F624" t="str">
        <f t="shared" si="78"/>
        <v>001</v>
      </c>
      <c r="G624" t="str">
        <f>""</f>
        <v/>
      </c>
      <c r="H624" t="s">
        <v>0</v>
      </c>
      <c r="I624" t="s">
        <v>1921</v>
      </c>
      <c r="J624" t="s">
        <v>5131</v>
      </c>
      <c r="K624" t="str">
        <f>"14970"</f>
        <v>14970</v>
      </c>
    </row>
    <row r="625" spans="1:11" customFormat="1" x14ac:dyDescent="0.25">
      <c r="A625" t="str">
        <f t="shared" si="69"/>
        <v>14</v>
      </c>
      <c r="B625" t="s">
        <v>282</v>
      </c>
      <c r="C625" t="str">
        <f t="shared" si="77"/>
        <v>037</v>
      </c>
      <c r="D625" t="s">
        <v>317</v>
      </c>
      <c r="E625" t="str">
        <f>"02"</f>
        <v>02</v>
      </c>
      <c r="F625" t="str">
        <f t="shared" si="78"/>
        <v>001</v>
      </c>
      <c r="G625" t="str">
        <f>"01"</f>
        <v>01</v>
      </c>
      <c r="H625" t="s">
        <v>1</v>
      </c>
      <c r="I625" t="s">
        <v>1922</v>
      </c>
      <c r="J625" t="s">
        <v>5132</v>
      </c>
      <c r="K625" t="str">
        <f>"14970"</f>
        <v>14970</v>
      </c>
    </row>
    <row r="626" spans="1:11" customFormat="1" x14ac:dyDescent="0.25">
      <c r="A626" t="str">
        <f t="shared" si="69"/>
        <v>14</v>
      </c>
      <c r="B626" t="s">
        <v>282</v>
      </c>
      <c r="C626" t="str">
        <f t="shared" si="77"/>
        <v>037</v>
      </c>
      <c r="D626" t="s">
        <v>317</v>
      </c>
      <c r="E626" t="str">
        <f>"02"</f>
        <v>02</v>
      </c>
      <c r="F626" t="str">
        <f t="shared" si="78"/>
        <v>001</v>
      </c>
      <c r="G626" t="str">
        <f>"02"</f>
        <v>02</v>
      </c>
      <c r="H626" t="s">
        <v>0</v>
      </c>
      <c r="I626" t="s">
        <v>1923</v>
      </c>
      <c r="J626" t="s">
        <v>5133</v>
      </c>
      <c r="K626" t="str">
        <f>"14978"</f>
        <v>14978</v>
      </c>
    </row>
    <row r="627" spans="1:11" customFormat="1" x14ac:dyDescent="0.25">
      <c r="A627" t="str">
        <f t="shared" si="69"/>
        <v>14</v>
      </c>
      <c r="B627" t="s">
        <v>282</v>
      </c>
      <c r="C627" t="str">
        <f t="shared" si="77"/>
        <v>037</v>
      </c>
      <c r="D627" t="s">
        <v>317</v>
      </c>
      <c r="E627" t="str">
        <f>"03"</f>
        <v>03</v>
      </c>
      <c r="F627" t="str">
        <f t="shared" si="78"/>
        <v>001</v>
      </c>
      <c r="G627" t="str">
        <f>"01"</f>
        <v>01</v>
      </c>
      <c r="H627" t="s">
        <v>1</v>
      </c>
      <c r="I627" t="s">
        <v>1924</v>
      </c>
      <c r="J627" t="s">
        <v>5134</v>
      </c>
      <c r="K627" t="str">
        <f>"14979"</f>
        <v>14979</v>
      </c>
    </row>
    <row r="628" spans="1:11" customFormat="1" x14ac:dyDescent="0.25">
      <c r="A628" t="str">
        <f t="shared" si="69"/>
        <v>14</v>
      </c>
      <c r="B628" t="s">
        <v>282</v>
      </c>
      <c r="C628" t="str">
        <f t="shared" si="77"/>
        <v>037</v>
      </c>
      <c r="D628" t="s">
        <v>317</v>
      </c>
      <c r="E628" t="str">
        <f>"03"</f>
        <v>03</v>
      </c>
      <c r="F628" t="str">
        <f t="shared" si="78"/>
        <v>001</v>
      </c>
      <c r="G628" t="str">
        <f>"02"</f>
        <v>02</v>
      </c>
      <c r="H628" t="s">
        <v>0</v>
      </c>
      <c r="I628" t="s">
        <v>1925</v>
      </c>
      <c r="J628" t="s">
        <v>5135</v>
      </c>
      <c r="K628" t="str">
        <f>"14979"</f>
        <v>14979</v>
      </c>
    </row>
    <row r="629" spans="1:11" customFormat="1" x14ac:dyDescent="0.25">
      <c r="A629" t="str">
        <f t="shared" si="69"/>
        <v>14</v>
      </c>
      <c r="B629" t="s">
        <v>282</v>
      </c>
      <c r="C629" t="str">
        <f t="shared" si="77"/>
        <v>037</v>
      </c>
      <c r="D629" t="s">
        <v>317</v>
      </c>
      <c r="E629" t="str">
        <f>"03"</f>
        <v>03</v>
      </c>
      <c r="F629" t="str">
        <f t="shared" si="78"/>
        <v>001</v>
      </c>
      <c r="G629" t="str">
        <f>"03"</f>
        <v>03</v>
      </c>
      <c r="H629" t="s">
        <v>2</v>
      </c>
      <c r="I629" t="s">
        <v>1926</v>
      </c>
      <c r="J629" t="s">
        <v>5136</v>
      </c>
      <c r="K629" t="str">
        <f>"14979"</f>
        <v>14979</v>
      </c>
    </row>
    <row r="630" spans="1:11" customFormat="1" x14ac:dyDescent="0.25">
      <c r="A630" t="str">
        <f t="shared" si="69"/>
        <v>14</v>
      </c>
      <c r="B630" t="s">
        <v>282</v>
      </c>
      <c r="C630" t="str">
        <f t="shared" ref="C630:C673" si="79">"038"</f>
        <v>038</v>
      </c>
      <c r="D630" t="s">
        <v>318</v>
      </c>
      <c r="E630" t="str">
        <f t="shared" ref="E630:E638" si="80">"01"</f>
        <v>01</v>
      </c>
      <c r="F630" t="str">
        <f t="shared" si="78"/>
        <v>001</v>
      </c>
      <c r="G630" t="str">
        <f>""</f>
        <v/>
      </c>
      <c r="H630" t="s">
        <v>3</v>
      </c>
      <c r="I630" t="s">
        <v>1927</v>
      </c>
      <c r="J630" t="s">
        <v>5137</v>
      </c>
      <c r="K630" t="str">
        <f t="shared" ref="K630:K671" si="81">"14900"</f>
        <v>14900</v>
      </c>
    </row>
    <row r="631" spans="1:11" customFormat="1" x14ac:dyDescent="0.25">
      <c r="A631" t="str">
        <f t="shared" si="69"/>
        <v>14</v>
      </c>
      <c r="B631" t="s">
        <v>282</v>
      </c>
      <c r="C631" t="str">
        <f t="shared" si="79"/>
        <v>038</v>
      </c>
      <c r="D631" t="s">
        <v>318</v>
      </c>
      <c r="E631" t="str">
        <f t="shared" si="80"/>
        <v>01</v>
      </c>
      <c r="F631" t="str">
        <f>"002"</f>
        <v>002</v>
      </c>
      <c r="G631" t="str">
        <f>""</f>
        <v/>
      </c>
      <c r="H631" t="s">
        <v>1</v>
      </c>
      <c r="I631" t="s">
        <v>1928</v>
      </c>
      <c r="J631" t="s">
        <v>5138</v>
      </c>
      <c r="K631" t="str">
        <f t="shared" si="81"/>
        <v>14900</v>
      </c>
    </row>
    <row r="632" spans="1:11" customFormat="1" x14ac:dyDescent="0.25">
      <c r="A632" t="str">
        <f t="shared" si="69"/>
        <v>14</v>
      </c>
      <c r="B632" t="s">
        <v>282</v>
      </c>
      <c r="C632" t="str">
        <f t="shared" si="79"/>
        <v>038</v>
      </c>
      <c r="D632" t="s">
        <v>318</v>
      </c>
      <c r="E632" t="str">
        <f t="shared" si="80"/>
        <v>01</v>
      </c>
      <c r="F632" t="str">
        <f>"002"</f>
        <v>002</v>
      </c>
      <c r="G632" t="str">
        <f>""</f>
        <v/>
      </c>
      <c r="H632" t="s">
        <v>0</v>
      </c>
      <c r="I632" t="s">
        <v>1928</v>
      </c>
      <c r="J632" t="s">
        <v>5138</v>
      </c>
      <c r="K632" t="str">
        <f t="shared" si="81"/>
        <v>14900</v>
      </c>
    </row>
    <row r="633" spans="1:11" customFormat="1" x14ac:dyDescent="0.25">
      <c r="A633" t="str">
        <f t="shared" si="69"/>
        <v>14</v>
      </c>
      <c r="B633" t="s">
        <v>282</v>
      </c>
      <c r="C633" t="str">
        <f t="shared" si="79"/>
        <v>038</v>
      </c>
      <c r="D633" t="s">
        <v>318</v>
      </c>
      <c r="E633" t="str">
        <f t="shared" si="80"/>
        <v>01</v>
      </c>
      <c r="F633" t="str">
        <f>"003"</f>
        <v>003</v>
      </c>
      <c r="G633" t="str">
        <f>""</f>
        <v/>
      </c>
      <c r="H633" t="s">
        <v>1</v>
      </c>
      <c r="I633" t="s">
        <v>1929</v>
      </c>
      <c r="J633" t="s">
        <v>5139</v>
      </c>
      <c r="K633" t="str">
        <f t="shared" si="81"/>
        <v>14900</v>
      </c>
    </row>
    <row r="634" spans="1:11" customFormat="1" x14ac:dyDescent="0.25">
      <c r="A634" t="str">
        <f t="shared" si="69"/>
        <v>14</v>
      </c>
      <c r="B634" t="s">
        <v>282</v>
      </c>
      <c r="C634" t="str">
        <f t="shared" si="79"/>
        <v>038</v>
      </c>
      <c r="D634" t="s">
        <v>318</v>
      </c>
      <c r="E634" t="str">
        <f t="shared" si="80"/>
        <v>01</v>
      </c>
      <c r="F634" t="str">
        <f>"003"</f>
        <v>003</v>
      </c>
      <c r="G634" t="str">
        <f>""</f>
        <v/>
      </c>
      <c r="H634" t="s">
        <v>0</v>
      </c>
      <c r="I634" t="s">
        <v>1929</v>
      </c>
      <c r="J634" t="s">
        <v>5139</v>
      </c>
      <c r="K634" t="str">
        <f t="shared" si="81"/>
        <v>14900</v>
      </c>
    </row>
    <row r="635" spans="1:11" customFormat="1" x14ac:dyDescent="0.25">
      <c r="A635" t="str">
        <f t="shared" si="69"/>
        <v>14</v>
      </c>
      <c r="B635" t="s">
        <v>282</v>
      </c>
      <c r="C635" t="str">
        <f t="shared" si="79"/>
        <v>038</v>
      </c>
      <c r="D635" t="s">
        <v>318</v>
      </c>
      <c r="E635" t="str">
        <f t="shared" si="80"/>
        <v>01</v>
      </c>
      <c r="F635" t="str">
        <f>"004"</f>
        <v>004</v>
      </c>
      <c r="G635" t="str">
        <f>""</f>
        <v/>
      </c>
      <c r="H635" t="s">
        <v>3</v>
      </c>
      <c r="I635" t="s">
        <v>1929</v>
      </c>
      <c r="J635" t="s">
        <v>5139</v>
      </c>
      <c r="K635" t="str">
        <f t="shared" si="81"/>
        <v>14900</v>
      </c>
    </row>
    <row r="636" spans="1:11" customFormat="1" x14ac:dyDescent="0.25">
      <c r="A636" t="str">
        <f t="shared" si="69"/>
        <v>14</v>
      </c>
      <c r="B636" t="s">
        <v>282</v>
      </c>
      <c r="C636" t="str">
        <f t="shared" si="79"/>
        <v>038</v>
      </c>
      <c r="D636" t="s">
        <v>318</v>
      </c>
      <c r="E636" t="str">
        <f t="shared" si="80"/>
        <v>01</v>
      </c>
      <c r="F636" t="str">
        <f>"005"</f>
        <v>005</v>
      </c>
      <c r="G636" t="str">
        <f>""</f>
        <v/>
      </c>
      <c r="H636" t="s">
        <v>3</v>
      </c>
      <c r="I636" t="s">
        <v>1927</v>
      </c>
      <c r="J636" t="s">
        <v>5137</v>
      </c>
      <c r="K636" t="str">
        <f t="shared" si="81"/>
        <v>14900</v>
      </c>
    </row>
    <row r="637" spans="1:11" customFormat="1" x14ac:dyDescent="0.25">
      <c r="A637" t="str">
        <f t="shared" si="69"/>
        <v>14</v>
      </c>
      <c r="B637" t="s">
        <v>282</v>
      </c>
      <c r="C637" t="str">
        <f t="shared" si="79"/>
        <v>038</v>
      </c>
      <c r="D637" t="s">
        <v>318</v>
      </c>
      <c r="E637" t="str">
        <f t="shared" si="80"/>
        <v>01</v>
      </c>
      <c r="F637" t="str">
        <f>"006"</f>
        <v>006</v>
      </c>
      <c r="G637" t="str">
        <f>""</f>
        <v/>
      </c>
      <c r="H637" t="s">
        <v>3</v>
      </c>
      <c r="I637" t="s">
        <v>1928</v>
      </c>
      <c r="J637" t="s">
        <v>5138</v>
      </c>
      <c r="K637" t="str">
        <f t="shared" si="81"/>
        <v>14900</v>
      </c>
    </row>
    <row r="638" spans="1:11" customFormat="1" x14ac:dyDescent="0.25">
      <c r="A638" t="str">
        <f t="shared" si="69"/>
        <v>14</v>
      </c>
      <c r="B638" t="s">
        <v>282</v>
      </c>
      <c r="C638" t="str">
        <f t="shared" si="79"/>
        <v>038</v>
      </c>
      <c r="D638" t="s">
        <v>318</v>
      </c>
      <c r="E638" t="str">
        <f t="shared" si="80"/>
        <v>01</v>
      </c>
      <c r="F638" t="str">
        <f>"007"</f>
        <v>007</v>
      </c>
      <c r="G638" t="str">
        <f>""</f>
        <v/>
      </c>
      <c r="H638" t="s">
        <v>3</v>
      </c>
      <c r="I638" t="s">
        <v>1930</v>
      </c>
      <c r="J638" t="s">
        <v>5139</v>
      </c>
      <c r="K638" t="str">
        <f t="shared" si="81"/>
        <v>14900</v>
      </c>
    </row>
    <row r="639" spans="1:11" customFormat="1" x14ac:dyDescent="0.25">
      <c r="A639" t="str">
        <f t="shared" si="69"/>
        <v>14</v>
      </c>
      <c r="B639" t="s">
        <v>282</v>
      </c>
      <c r="C639" t="str">
        <f t="shared" si="79"/>
        <v>038</v>
      </c>
      <c r="D639" t="s">
        <v>318</v>
      </c>
      <c r="E639" t="str">
        <f t="shared" ref="E639:E655" si="82">"02"</f>
        <v>02</v>
      </c>
      <c r="F639" t="str">
        <f>"001"</f>
        <v>001</v>
      </c>
      <c r="G639" t="str">
        <f>""</f>
        <v/>
      </c>
      <c r="H639" t="s">
        <v>3</v>
      </c>
      <c r="I639" t="s">
        <v>1931</v>
      </c>
      <c r="J639" t="s">
        <v>5140</v>
      </c>
      <c r="K639" t="str">
        <f t="shared" si="81"/>
        <v>14900</v>
      </c>
    </row>
    <row r="640" spans="1:11" customFormat="1" x14ac:dyDescent="0.25">
      <c r="A640" t="str">
        <f t="shared" si="69"/>
        <v>14</v>
      </c>
      <c r="B640" t="s">
        <v>282</v>
      </c>
      <c r="C640" t="str">
        <f t="shared" si="79"/>
        <v>038</v>
      </c>
      <c r="D640" t="s">
        <v>318</v>
      </c>
      <c r="E640" t="str">
        <f t="shared" si="82"/>
        <v>02</v>
      </c>
      <c r="F640" t="str">
        <f>"002"</f>
        <v>002</v>
      </c>
      <c r="G640" t="str">
        <f>""</f>
        <v/>
      </c>
      <c r="H640" t="s">
        <v>1</v>
      </c>
      <c r="I640" t="s">
        <v>1932</v>
      </c>
      <c r="J640" t="s">
        <v>5141</v>
      </c>
      <c r="K640" t="str">
        <f t="shared" si="81"/>
        <v>14900</v>
      </c>
    </row>
    <row r="641" spans="1:11" customFormat="1" x14ac:dyDescent="0.25">
      <c r="A641" t="str">
        <f t="shared" si="69"/>
        <v>14</v>
      </c>
      <c r="B641" t="s">
        <v>282</v>
      </c>
      <c r="C641" t="str">
        <f t="shared" si="79"/>
        <v>038</v>
      </c>
      <c r="D641" t="s">
        <v>318</v>
      </c>
      <c r="E641" t="str">
        <f t="shared" si="82"/>
        <v>02</v>
      </c>
      <c r="F641" t="str">
        <f>"002"</f>
        <v>002</v>
      </c>
      <c r="G641" t="str">
        <f>""</f>
        <v/>
      </c>
      <c r="H641" t="s">
        <v>0</v>
      </c>
      <c r="I641" t="s">
        <v>1932</v>
      </c>
      <c r="J641" t="s">
        <v>5141</v>
      </c>
      <c r="K641" t="str">
        <f t="shared" si="81"/>
        <v>14900</v>
      </c>
    </row>
    <row r="642" spans="1:11" customFormat="1" x14ac:dyDescent="0.25">
      <c r="A642" t="str">
        <f t="shared" si="69"/>
        <v>14</v>
      </c>
      <c r="B642" t="s">
        <v>282</v>
      </c>
      <c r="C642" t="str">
        <f t="shared" si="79"/>
        <v>038</v>
      </c>
      <c r="D642" t="s">
        <v>318</v>
      </c>
      <c r="E642" t="str">
        <f t="shared" si="82"/>
        <v>02</v>
      </c>
      <c r="F642" t="str">
        <f>"003"</f>
        <v>003</v>
      </c>
      <c r="G642" t="str">
        <f>""</f>
        <v/>
      </c>
      <c r="H642" t="s">
        <v>1</v>
      </c>
      <c r="I642" t="s">
        <v>1933</v>
      </c>
      <c r="J642" t="s">
        <v>5142</v>
      </c>
      <c r="K642" t="str">
        <f t="shared" si="81"/>
        <v>14900</v>
      </c>
    </row>
    <row r="643" spans="1:11" customFormat="1" x14ac:dyDescent="0.25">
      <c r="A643" t="str">
        <f t="shared" ref="A643:A706" si="83">"14"</f>
        <v>14</v>
      </c>
      <c r="B643" t="s">
        <v>282</v>
      </c>
      <c r="C643" t="str">
        <f t="shared" si="79"/>
        <v>038</v>
      </c>
      <c r="D643" t="s">
        <v>318</v>
      </c>
      <c r="E643" t="str">
        <f t="shared" si="82"/>
        <v>02</v>
      </c>
      <c r="F643" t="str">
        <f>"003"</f>
        <v>003</v>
      </c>
      <c r="G643" t="str">
        <f>""</f>
        <v/>
      </c>
      <c r="H643" t="s">
        <v>0</v>
      </c>
      <c r="I643" t="s">
        <v>1933</v>
      </c>
      <c r="J643" t="s">
        <v>5142</v>
      </c>
      <c r="K643" t="str">
        <f t="shared" si="81"/>
        <v>14900</v>
      </c>
    </row>
    <row r="644" spans="1:11" customFormat="1" x14ac:dyDescent="0.25">
      <c r="A644" t="str">
        <f t="shared" si="83"/>
        <v>14</v>
      </c>
      <c r="B644" t="s">
        <v>282</v>
      </c>
      <c r="C644" t="str">
        <f t="shared" si="79"/>
        <v>038</v>
      </c>
      <c r="D644" t="s">
        <v>318</v>
      </c>
      <c r="E644" t="str">
        <f t="shared" si="82"/>
        <v>02</v>
      </c>
      <c r="F644" t="str">
        <f>"004"</f>
        <v>004</v>
      </c>
      <c r="G644" t="str">
        <f>""</f>
        <v/>
      </c>
      <c r="H644" t="s">
        <v>1</v>
      </c>
      <c r="I644" t="s">
        <v>1934</v>
      </c>
      <c r="J644" t="s">
        <v>5143</v>
      </c>
      <c r="K644" t="str">
        <f t="shared" si="81"/>
        <v>14900</v>
      </c>
    </row>
    <row r="645" spans="1:11" customFormat="1" x14ac:dyDescent="0.25">
      <c r="A645" t="str">
        <f t="shared" si="83"/>
        <v>14</v>
      </c>
      <c r="B645" t="s">
        <v>282</v>
      </c>
      <c r="C645" t="str">
        <f t="shared" si="79"/>
        <v>038</v>
      </c>
      <c r="D645" t="s">
        <v>318</v>
      </c>
      <c r="E645" t="str">
        <f t="shared" si="82"/>
        <v>02</v>
      </c>
      <c r="F645" t="str">
        <f>"004"</f>
        <v>004</v>
      </c>
      <c r="G645" t="str">
        <f>""</f>
        <v/>
      </c>
      <c r="H645" t="s">
        <v>0</v>
      </c>
      <c r="I645" t="s">
        <v>1934</v>
      </c>
      <c r="J645" t="s">
        <v>5143</v>
      </c>
      <c r="K645" t="str">
        <f t="shared" si="81"/>
        <v>14900</v>
      </c>
    </row>
    <row r="646" spans="1:11" customFormat="1" x14ac:dyDescent="0.25">
      <c r="A646" t="str">
        <f t="shared" si="83"/>
        <v>14</v>
      </c>
      <c r="B646" t="s">
        <v>282</v>
      </c>
      <c r="C646" t="str">
        <f t="shared" si="79"/>
        <v>038</v>
      </c>
      <c r="D646" t="s">
        <v>318</v>
      </c>
      <c r="E646" t="str">
        <f t="shared" si="82"/>
        <v>02</v>
      </c>
      <c r="F646" t="str">
        <f>"005"</f>
        <v>005</v>
      </c>
      <c r="G646" t="str">
        <f>""</f>
        <v/>
      </c>
      <c r="H646" t="s">
        <v>1</v>
      </c>
      <c r="I646" t="s">
        <v>1931</v>
      </c>
      <c r="J646" t="s">
        <v>5140</v>
      </c>
      <c r="K646" t="str">
        <f t="shared" si="81"/>
        <v>14900</v>
      </c>
    </row>
    <row r="647" spans="1:11" customFormat="1" x14ac:dyDescent="0.25">
      <c r="A647" t="str">
        <f t="shared" si="83"/>
        <v>14</v>
      </c>
      <c r="B647" t="s">
        <v>282</v>
      </c>
      <c r="C647" t="str">
        <f t="shared" si="79"/>
        <v>038</v>
      </c>
      <c r="D647" t="s">
        <v>318</v>
      </c>
      <c r="E647" t="str">
        <f t="shared" si="82"/>
        <v>02</v>
      </c>
      <c r="F647" t="str">
        <f>"005"</f>
        <v>005</v>
      </c>
      <c r="G647" t="str">
        <f>""</f>
        <v/>
      </c>
      <c r="H647" t="s">
        <v>0</v>
      </c>
      <c r="I647" t="s">
        <v>1931</v>
      </c>
      <c r="J647" t="s">
        <v>5140</v>
      </c>
      <c r="K647" t="str">
        <f t="shared" si="81"/>
        <v>14900</v>
      </c>
    </row>
    <row r="648" spans="1:11" customFormat="1" x14ac:dyDescent="0.25">
      <c r="A648" t="str">
        <f t="shared" si="83"/>
        <v>14</v>
      </c>
      <c r="B648" t="s">
        <v>282</v>
      </c>
      <c r="C648" t="str">
        <f t="shared" si="79"/>
        <v>038</v>
      </c>
      <c r="D648" t="s">
        <v>318</v>
      </c>
      <c r="E648" t="str">
        <f t="shared" si="82"/>
        <v>02</v>
      </c>
      <c r="F648" t="str">
        <f>"006"</f>
        <v>006</v>
      </c>
      <c r="G648" t="str">
        <f>""</f>
        <v/>
      </c>
      <c r="H648" t="s">
        <v>3</v>
      </c>
      <c r="I648" t="s">
        <v>1934</v>
      </c>
      <c r="J648" t="s">
        <v>5143</v>
      </c>
      <c r="K648" t="str">
        <f t="shared" si="81"/>
        <v>14900</v>
      </c>
    </row>
    <row r="649" spans="1:11" customFormat="1" x14ac:dyDescent="0.25">
      <c r="A649" t="str">
        <f t="shared" si="83"/>
        <v>14</v>
      </c>
      <c r="B649" t="s">
        <v>282</v>
      </c>
      <c r="C649" t="str">
        <f t="shared" si="79"/>
        <v>038</v>
      </c>
      <c r="D649" t="s">
        <v>318</v>
      </c>
      <c r="E649" t="str">
        <f t="shared" si="82"/>
        <v>02</v>
      </c>
      <c r="F649" t="str">
        <f>"007"</f>
        <v>007</v>
      </c>
      <c r="G649" t="str">
        <f>""</f>
        <v/>
      </c>
      <c r="H649" t="s">
        <v>1</v>
      </c>
      <c r="I649" t="s">
        <v>1935</v>
      </c>
      <c r="J649" t="s">
        <v>5144</v>
      </c>
      <c r="K649" t="str">
        <f t="shared" si="81"/>
        <v>14900</v>
      </c>
    </row>
    <row r="650" spans="1:11" customFormat="1" x14ac:dyDescent="0.25">
      <c r="A650" t="str">
        <f t="shared" si="83"/>
        <v>14</v>
      </c>
      <c r="B650" t="s">
        <v>282</v>
      </c>
      <c r="C650" t="str">
        <f t="shared" si="79"/>
        <v>038</v>
      </c>
      <c r="D650" t="s">
        <v>318</v>
      </c>
      <c r="E650" t="str">
        <f t="shared" si="82"/>
        <v>02</v>
      </c>
      <c r="F650" t="str">
        <f>"007"</f>
        <v>007</v>
      </c>
      <c r="G650" t="str">
        <f>""</f>
        <v/>
      </c>
      <c r="H650" t="s">
        <v>0</v>
      </c>
      <c r="I650" t="s">
        <v>1935</v>
      </c>
      <c r="J650" t="s">
        <v>5144</v>
      </c>
      <c r="K650" t="str">
        <f t="shared" si="81"/>
        <v>14900</v>
      </c>
    </row>
    <row r="651" spans="1:11" customFormat="1" x14ac:dyDescent="0.25">
      <c r="A651" t="str">
        <f t="shared" si="83"/>
        <v>14</v>
      </c>
      <c r="B651" t="s">
        <v>282</v>
      </c>
      <c r="C651" t="str">
        <f t="shared" si="79"/>
        <v>038</v>
      </c>
      <c r="D651" t="s">
        <v>318</v>
      </c>
      <c r="E651" t="str">
        <f t="shared" si="82"/>
        <v>02</v>
      </c>
      <c r="F651" t="str">
        <f>"008"</f>
        <v>008</v>
      </c>
      <c r="G651" t="str">
        <f>""</f>
        <v/>
      </c>
      <c r="H651" t="s">
        <v>3</v>
      </c>
      <c r="I651" t="s">
        <v>1933</v>
      </c>
      <c r="J651" t="s">
        <v>5142</v>
      </c>
      <c r="K651" t="str">
        <f t="shared" si="81"/>
        <v>14900</v>
      </c>
    </row>
    <row r="652" spans="1:11" customFormat="1" x14ac:dyDescent="0.25">
      <c r="A652" t="str">
        <f t="shared" si="83"/>
        <v>14</v>
      </c>
      <c r="B652" t="s">
        <v>282</v>
      </c>
      <c r="C652" t="str">
        <f t="shared" si="79"/>
        <v>038</v>
      </c>
      <c r="D652" t="s">
        <v>318</v>
      </c>
      <c r="E652" t="str">
        <f t="shared" si="82"/>
        <v>02</v>
      </c>
      <c r="F652" t="str">
        <f>"009"</f>
        <v>009</v>
      </c>
      <c r="G652" t="str">
        <f>""</f>
        <v/>
      </c>
      <c r="H652" t="s">
        <v>1</v>
      </c>
      <c r="I652" t="s">
        <v>1934</v>
      </c>
      <c r="J652" t="s">
        <v>5143</v>
      </c>
      <c r="K652" t="str">
        <f t="shared" si="81"/>
        <v>14900</v>
      </c>
    </row>
    <row r="653" spans="1:11" customFormat="1" x14ac:dyDescent="0.25">
      <c r="A653" t="str">
        <f t="shared" si="83"/>
        <v>14</v>
      </c>
      <c r="B653" t="s">
        <v>282</v>
      </c>
      <c r="C653" t="str">
        <f t="shared" si="79"/>
        <v>038</v>
      </c>
      <c r="D653" t="s">
        <v>318</v>
      </c>
      <c r="E653" t="str">
        <f t="shared" si="82"/>
        <v>02</v>
      </c>
      <c r="F653" t="str">
        <f>"009"</f>
        <v>009</v>
      </c>
      <c r="G653" t="str">
        <f>""</f>
        <v/>
      </c>
      <c r="H653" t="s">
        <v>0</v>
      </c>
      <c r="I653" t="s">
        <v>1934</v>
      </c>
      <c r="J653" t="s">
        <v>5143</v>
      </c>
      <c r="K653" t="str">
        <f t="shared" si="81"/>
        <v>14900</v>
      </c>
    </row>
    <row r="654" spans="1:11" customFormat="1" x14ac:dyDescent="0.25">
      <c r="A654" t="str">
        <f t="shared" si="83"/>
        <v>14</v>
      </c>
      <c r="B654" t="s">
        <v>282</v>
      </c>
      <c r="C654" t="str">
        <f t="shared" si="79"/>
        <v>038</v>
      </c>
      <c r="D654" t="s">
        <v>318</v>
      </c>
      <c r="E654" t="str">
        <f t="shared" si="82"/>
        <v>02</v>
      </c>
      <c r="F654" t="str">
        <f>"010"</f>
        <v>010</v>
      </c>
      <c r="G654" t="str">
        <f>""</f>
        <v/>
      </c>
      <c r="H654" t="s">
        <v>1</v>
      </c>
      <c r="I654" t="s">
        <v>1935</v>
      </c>
      <c r="J654" t="s">
        <v>5144</v>
      </c>
      <c r="K654" t="str">
        <f t="shared" si="81"/>
        <v>14900</v>
      </c>
    </row>
    <row r="655" spans="1:11" customFormat="1" x14ac:dyDescent="0.25">
      <c r="A655" t="str">
        <f t="shared" si="83"/>
        <v>14</v>
      </c>
      <c r="B655" t="s">
        <v>282</v>
      </c>
      <c r="C655" t="str">
        <f t="shared" si="79"/>
        <v>038</v>
      </c>
      <c r="D655" t="s">
        <v>318</v>
      </c>
      <c r="E655" t="str">
        <f t="shared" si="82"/>
        <v>02</v>
      </c>
      <c r="F655" t="str">
        <f>"010"</f>
        <v>010</v>
      </c>
      <c r="G655" t="str">
        <f>""</f>
        <v/>
      </c>
      <c r="H655" t="s">
        <v>0</v>
      </c>
      <c r="I655" t="s">
        <v>1935</v>
      </c>
      <c r="J655" t="s">
        <v>5144</v>
      </c>
      <c r="K655" t="str">
        <f t="shared" si="81"/>
        <v>14900</v>
      </c>
    </row>
    <row r="656" spans="1:11" customFormat="1" x14ac:dyDescent="0.25">
      <c r="A656" t="str">
        <f t="shared" si="83"/>
        <v>14</v>
      </c>
      <c r="B656" t="s">
        <v>282</v>
      </c>
      <c r="C656" t="str">
        <f t="shared" si="79"/>
        <v>038</v>
      </c>
      <c r="D656" t="s">
        <v>318</v>
      </c>
      <c r="E656" t="str">
        <f t="shared" ref="E656:E669" si="84">"03"</f>
        <v>03</v>
      </c>
      <c r="F656" t="str">
        <f>"001"</f>
        <v>001</v>
      </c>
      <c r="G656" t="str">
        <f>""</f>
        <v/>
      </c>
      <c r="H656" t="s">
        <v>1</v>
      </c>
      <c r="I656" t="s">
        <v>1936</v>
      </c>
      <c r="J656" t="s">
        <v>5145</v>
      </c>
      <c r="K656" t="str">
        <f t="shared" si="81"/>
        <v>14900</v>
      </c>
    </row>
    <row r="657" spans="1:11" customFormat="1" x14ac:dyDescent="0.25">
      <c r="A657" t="str">
        <f t="shared" si="83"/>
        <v>14</v>
      </c>
      <c r="B657" t="s">
        <v>282</v>
      </c>
      <c r="C657" t="str">
        <f t="shared" si="79"/>
        <v>038</v>
      </c>
      <c r="D657" t="s">
        <v>318</v>
      </c>
      <c r="E657" t="str">
        <f t="shared" si="84"/>
        <v>03</v>
      </c>
      <c r="F657" t="str">
        <f>"001"</f>
        <v>001</v>
      </c>
      <c r="G657" t="str">
        <f>""</f>
        <v/>
      </c>
      <c r="H657" t="s">
        <v>0</v>
      </c>
      <c r="I657" t="s">
        <v>1936</v>
      </c>
      <c r="J657" t="s">
        <v>5145</v>
      </c>
      <c r="K657" t="str">
        <f t="shared" si="81"/>
        <v>14900</v>
      </c>
    </row>
    <row r="658" spans="1:11" customFormat="1" x14ac:dyDescent="0.25">
      <c r="A658" t="str">
        <f t="shared" si="83"/>
        <v>14</v>
      </c>
      <c r="B658" t="s">
        <v>282</v>
      </c>
      <c r="C658" t="str">
        <f t="shared" si="79"/>
        <v>038</v>
      </c>
      <c r="D658" t="s">
        <v>318</v>
      </c>
      <c r="E658" t="str">
        <f t="shared" si="84"/>
        <v>03</v>
      </c>
      <c r="F658" t="str">
        <f>"002"</f>
        <v>002</v>
      </c>
      <c r="G658" t="str">
        <f>""</f>
        <v/>
      </c>
      <c r="H658" t="s">
        <v>1</v>
      </c>
      <c r="I658" t="s">
        <v>1936</v>
      </c>
      <c r="J658" t="s">
        <v>5145</v>
      </c>
      <c r="K658" t="str">
        <f t="shared" si="81"/>
        <v>14900</v>
      </c>
    </row>
    <row r="659" spans="1:11" customFormat="1" x14ac:dyDescent="0.25">
      <c r="A659" t="str">
        <f t="shared" si="83"/>
        <v>14</v>
      </c>
      <c r="B659" t="s">
        <v>282</v>
      </c>
      <c r="C659" t="str">
        <f t="shared" si="79"/>
        <v>038</v>
      </c>
      <c r="D659" t="s">
        <v>318</v>
      </c>
      <c r="E659" t="str">
        <f t="shared" si="84"/>
        <v>03</v>
      </c>
      <c r="F659" t="str">
        <f>"002"</f>
        <v>002</v>
      </c>
      <c r="G659" t="str">
        <f>""</f>
        <v/>
      </c>
      <c r="H659" t="s">
        <v>0</v>
      </c>
      <c r="I659" t="s">
        <v>1936</v>
      </c>
      <c r="J659" t="s">
        <v>5145</v>
      </c>
      <c r="K659" t="str">
        <f t="shared" si="81"/>
        <v>14900</v>
      </c>
    </row>
    <row r="660" spans="1:11" customFormat="1" x14ac:dyDescent="0.25">
      <c r="A660" t="str">
        <f t="shared" si="83"/>
        <v>14</v>
      </c>
      <c r="B660" t="s">
        <v>282</v>
      </c>
      <c r="C660" t="str">
        <f t="shared" si="79"/>
        <v>038</v>
      </c>
      <c r="D660" t="s">
        <v>318</v>
      </c>
      <c r="E660" t="str">
        <f t="shared" si="84"/>
        <v>03</v>
      </c>
      <c r="F660" t="str">
        <f>"003"</f>
        <v>003</v>
      </c>
      <c r="G660" t="str">
        <f>""</f>
        <v/>
      </c>
      <c r="H660" t="s">
        <v>3</v>
      </c>
      <c r="I660" t="s">
        <v>1937</v>
      </c>
      <c r="J660" t="s">
        <v>5146</v>
      </c>
      <c r="K660" t="str">
        <f t="shared" si="81"/>
        <v>14900</v>
      </c>
    </row>
    <row r="661" spans="1:11" customFormat="1" x14ac:dyDescent="0.25">
      <c r="A661" t="str">
        <f t="shared" si="83"/>
        <v>14</v>
      </c>
      <c r="B661" t="s">
        <v>282</v>
      </c>
      <c r="C661" t="str">
        <f t="shared" si="79"/>
        <v>038</v>
      </c>
      <c r="D661" t="s">
        <v>318</v>
      </c>
      <c r="E661" t="str">
        <f t="shared" si="84"/>
        <v>03</v>
      </c>
      <c r="F661" t="str">
        <f>"004"</f>
        <v>004</v>
      </c>
      <c r="G661" t="str">
        <f>""</f>
        <v/>
      </c>
      <c r="H661" t="s">
        <v>1</v>
      </c>
      <c r="I661" t="s">
        <v>1938</v>
      </c>
      <c r="J661" t="s">
        <v>5147</v>
      </c>
      <c r="K661" t="str">
        <f t="shared" si="81"/>
        <v>14900</v>
      </c>
    </row>
    <row r="662" spans="1:11" customFormat="1" x14ac:dyDescent="0.25">
      <c r="A662" t="str">
        <f t="shared" si="83"/>
        <v>14</v>
      </c>
      <c r="B662" t="s">
        <v>282</v>
      </c>
      <c r="C662" t="str">
        <f t="shared" si="79"/>
        <v>038</v>
      </c>
      <c r="D662" t="s">
        <v>318</v>
      </c>
      <c r="E662" t="str">
        <f t="shared" si="84"/>
        <v>03</v>
      </c>
      <c r="F662" t="str">
        <f>"004"</f>
        <v>004</v>
      </c>
      <c r="G662" t="str">
        <f>""</f>
        <v/>
      </c>
      <c r="H662" t="s">
        <v>0</v>
      </c>
      <c r="I662" t="s">
        <v>1938</v>
      </c>
      <c r="J662" t="s">
        <v>5147</v>
      </c>
      <c r="K662" t="str">
        <f t="shared" si="81"/>
        <v>14900</v>
      </c>
    </row>
    <row r="663" spans="1:11" customFormat="1" x14ac:dyDescent="0.25">
      <c r="A663" t="str">
        <f t="shared" si="83"/>
        <v>14</v>
      </c>
      <c r="B663" t="s">
        <v>282</v>
      </c>
      <c r="C663" t="str">
        <f t="shared" si="79"/>
        <v>038</v>
      </c>
      <c r="D663" t="s">
        <v>318</v>
      </c>
      <c r="E663" t="str">
        <f t="shared" si="84"/>
        <v>03</v>
      </c>
      <c r="F663" t="str">
        <f>"005"</f>
        <v>005</v>
      </c>
      <c r="G663" t="str">
        <f>""</f>
        <v/>
      </c>
      <c r="H663" t="s">
        <v>1</v>
      </c>
      <c r="I663" t="s">
        <v>1939</v>
      </c>
      <c r="J663" t="s">
        <v>5148</v>
      </c>
      <c r="K663" t="str">
        <f t="shared" si="81"/>
        <v>14900</v>
      </c>
    </row>
    <row r="664" spans="1:11" customFormat="1" x14ac:dyDescent="0.25">
      <c r="A664" t="str">
        <f t="shared" si="83"/>
        <v>14</v>
      </c>
      <c r="B664" t="s">
        <v>282</v>
      </c>
      <c r="C664" t="str">
        <f t="shared" si="79"/>
        <v>038</v>
      </c>
      <c r="D664" t="s">
        <v>318</v>
      </c>
      <c r="E664" t="str">
        <f t="shared" si="84"/>
        <v>03</v>
      </c>
      <c r="F664" t="str">
        <f>"005"</f>
        <v>005</v>
      </c>
      <c r="G664" t="str">
        <f>""</f>
        <v/>
      </c>
      <c r="H664" t="s">
        <v>0</v>
      </c>
      <c r="I664" t="s">
        <v>1939</v>
      </c>
      <c r="J664" t="s">
        <v>5148</v>
      </c>
      <c r="K664" t="str">
        <f t="shared" si="81"/>
        <v>14900</v>
      </c>
    </row>
    <row r="665" spans="1:11" customFormat="1" x14ac:dyDescent="0.25">
      <c r="A665" t="str">
        <f t="shared" si="83"/>
        <v>14</v>
      </c>
      <c r="B665" t="s">
        <v>282</v>
      </c>
      <c r="C665" t="str">
        <f t="shared" si="79"/>
        <v>038</v>
      </c>
      <c r="D665" t="s">
        <v>318</v>
      </c>
      <c r="E665" t="str">
        <f t="shared" si="84"/>
        <v>03</v>
      </c>
      <c r="F665" t="str">
        <f>"006"</f>
        <v>006</v>
      </c>
      <c r="G665" t="str">
        <f>""</f>
        <v/>
      </c>
      <c r="H665" t="s">
        <v>3</v>
      </c>
      <c r="I665" t="s">
        <v>1938</v>
      </c>
      <c r="J665" t="s">
        <v>5147</v>
      </c>
      <c r="K665" t="str">
        <f t="shared" si="81"/>
        <v>14900</v>
      </c>
    </row>
    <row r="666" spans="1:11" customFormat="1" x14ac:dyDescent="0.25">
      <c r="A666" t="str">
        <f t="shared" si="83"/>
        <v>14</v>
      </c>
      <c r="B666" t="s">
        <v>282</v>
      </c>
      <c r="C666" t="str">
        <f t="shared" si="79"/>
        <v>038</v>
      </c>
      <c r="D666" t="s">
        <v>318</v>
      </c>
      <c r="E666" t="str">
        <f t="shared" si="84"/>
        <v>03</v>
      </c>
      <c r="F666" t="str">
        <f>"007"</f>
        <v>007</v>
      </c>
      <c r="G666" t="str">
        <f>""</f>
        <v/>
      </c>
      <c r="H666" t="s">
        <v>1</v>
      </c>
      <c r="I666" t="s">
        <v>1939</v>
      </c>
      <c r="J666" t="s">
        <v>5148</v>
      </c>
      <c r="K666" t="str">
        <f t="shared" si="81"/>
        <v>14900</v>
      </c>
    </row>
    <row r="667" spans="1:11" customFormat="1" x14ac:dyDescent="0.25">
      <c r="A667" t="str">
        <f t="shared" si="83"/>
        <v>14</v>
      </c>
      <c r="B667" t="s">
        <v>282</v>
      </c>
      <c r="C667" t="str">
        <f t="shared" si="79"/>
        <v>038</v>
      </c>
      <c r="D667" t="s">
        <v>318</v>
      </c>
      <c r="E667" t="str">
        <f t="shared" si="84"/>
        <v>03</v>
      </c>
      <c r="F667" t="str">
        <f>"007"</f>
        <v>007</v>
      </c>
      <c r="G667" t="str">
        <f>""</f>
        <v/>
      </c>
      <c r="H667" t="s">
        <v>0</v>
      </c>
      <c r="I667" t="s">
        <v>1939</v>
      </c>
      <c r="J667" t="s">
        <v>5148</v>
      </c>
      <c r="K667" t="str">
        <f t="shared" si="81"/>
        <v>14900</v>
      </c>
    </row>
    <row r="668" spans="1:11" customFormat="1" x14ac:dyDescent="0.25">
      <c r="A668" t="str">
        <f t="shared" si="83"/>
        <v>14</v>
      </c>
      <c r="B668" t="s">
        <v>282</v>
      </c>
      <c r="C668" t="str">
        <f t="shared" si="79"/>
        <v>038</v>
      </c>
      <c r="D668" t="s">
        <v>318</v>
      </c>
      <c r="E668" t="str">
        <f t="shared" si="84"/>
        <v>03</v>
      </c>
      <c r="F668" t="str">
        <f>"008"</f>
        <v>008</v>
      </c>
      <c r="G668" t="str">
        <f>""</f>
        <v/>
      </c>
      <c r="H668" t="s">
        <v>1</v>
      </c>
      <c r="I668" t="s">
        <v>1940</v>
      </c>
      <c r="J668" t="s">
        <v>5149</v>
      </c>
      <c r="K668" t="str">
        <f t="shared" si="81"/>
        <v>14900</v>
      </c>
    </row>
    <row r="669" spans="1:11" customFormat="1" x14ac:dyDescent="0.25">
      <c r="A669" t="str">
        <f t="shared" si="83"/>
        <v>14</v>
      </c>
      <c r="B669" t="s">
        <v>282</v>
      </c>
      <c r="C669" t="str">
        <f t="shared" si="79"/>
        <v>038</v>
      </c>
      <c r="D669" t="s">
        <v>318</v>
      </c>
      <c r="E669" t="str">
        <f t="shared" si="84"/>
        <v>03</v>
      </c>
      <c r="F669" t="str">
        <f>"008"</f>
        <v>008</v>
      </c>
      <c r="G669" t="str">
        <f>""</f>
        <v/>
      </c>
      <c r="H669" t="s">
        <v>0</v>
      </c>
      <c r="I669" t="s">
        <v>1940</v>
      </c>
      <c r="J669" t="s">
        <v>5149</v>
      </c>
      <c r="K669" t="str">
        <f t="shared" si="81"/>
        <v>14900</v>
      </c>
    </row>
    <row r="670" spans="1:11" customFormat="1" x14ac:dyDescent="0.25">
      <c r="A670" t="str">
        <f t="shared" si="83"/>
        <v>14</v>
      </c>
      <c r="B670" t="s">
        <v>282</v>
      </c>
      <c r="C670" t="str">
        <f t="shared" si="79"/>
        <v>038</v>
      </c>
      <c r="D670" t="s">
        <v>318</v>
      </c>
      <c r="E670" t="str">
        <f>"04"</f>
        <v>04</v>
      </c>
      <c r="F670" t="str">
        <f>"001"</f>
        <v>001</v>
      </c>
      <c r="G670" t="str">
        <f>""</f>
        <v/>
      </c>
      <c r="H670" t="s">
        <v>1</v>
      </c>
      <c r="I670" t="s">
        <v>1940</v>
      </c>
      <c r="J670" t="s">
        <v>5149</v>
      </c>
      <c r="K670" t="str">
        <f t="shared" si="81"/>
        <v>14900</v>
      </c>
    </row>
    <row r="671" spans="1:11" customFormat="1" x14ac:dyDescent="0.25">
      <c r="A671" t="str">
        <f t="shared" si="83"/>
        <v>14</v>
      </c>
      <c r="B671" t="s">
        <v>282</v>
      </c>
      <c r="C671" t="str">
        <f t="shared" si="79"/>
        <v>038</v>
      </c>
      <c r="D671" t="s">
        <v>318</v>
      </c>
      <c r="E671" t="str">
        <f>"04"</f>
        <v>04</v>
      </c>
      <c r="F671" t="str">
        <f>"001"</f>
        <v>001</v>
      </c>
      <c r="G671" t="str">
        <f>""</f>
        <v/>
      </c>
      <c r="H671" t="s">
        <v>0</v>
      </c>
      <c r="I671" t="s">
        <v>1940</v>
      </c>
      <c r="J671" t="s">
        <v>5149</v>
      </c>
      <c r="K671" t="str">
        <f t="shared" si="81"/>
        <v>14900</v>
      </c>
    </row>
    <row r="672" spans="1:11" customFormat="1" x14ac:dyDescent="0.25">
      <c r="A672" t="str">
        <f t="shared" si="83"/>
        <v>14</v>
      </c>
      <c r="B672" t="s">
        <v>282</v>
      </c>
      <c r="C672" t="str">
        <f t="shared" si="79"/>
        <v>038</v>
      </c>
      <c r="D672" t="s">
        <v>318</v>
      </c>
      <c r="E672" t="str">
        <f>"05"</f>
        <v>05</v>
      </c>
      <c r="F672" t="str">
        <f>"001"</f>
        <v>001</v>
      </c>
      <c r="G672" t="str">
        <f>""</f>
        <v/>
      </c>
      <c r="H672" t="s">
        <v>3</v>
      </c>
      <c r="I672" t="s">
        <v>1941</v>
      </c>
      <c r="J672" t="s">
        <v>5150</v>
      </c>
      <c r="K672" t="str">
        <f>"14511"</f>
        <v>14511</v>
      </c>
    </row>
    <row r="673" spans="1:11" customFormat="1" x14ac:dyDescent="0.25">
      <c r="A673" t="str">
        <f t="shared" si="83"/>
        <v>14</v>
      </c>
      <c r="B673" t="s">
        <v>282</v>
      </c>
      <c r="C673" t="str">
        <f t="shared" si="79"/>
        <v>038</v>
      </c>
      <c r="D673" t="s">
        <v>318</v>
      </c>
      <c r="E673" t="str">
        <f>"05"</f>
        <v>05</v>
      </c>
      <c r="F673" t="str">
        <f>"002"</f>
        <v>002</v>
      </c>
      <c r="G673" t="str">
        <f>""</f>
        <v/>
      </c>
      <c r="H673" t="s">
        <v>3</v>
      </c>
      <c r="I673" t="s">
        <v>1942</v>
      </c>
      <c r="J673" t="s">
        <v>5151</v>
      </c>
      <c r="K673" t="str">
        <f>"14911"</f>
        <v>14911</v>
      </c>
    </row>
    <row r="674" spans="1:11" customFormat="1" x14ac:dyDescent="0.25">
      <c r="A674" t="str">
        <f t="shared" si="83"/>
        <v>14</v>
      </c>
      <c r="B674" t="s">
        <v>282</v>
      </c>
      <c r="C674" t="str">
        <f>"039"</f>
        <v>039</v>
      </c>
      <c r="D674" t="s">
        <v>319</v>
      </c>
      <c r="E674" t="str">
        <f>"01"</f>
        <v>01</v>
      </c>
      <c r="F674" t="str">
        <f>"001"</f>
        <v>001</v>
      </c>
      <c r="G674" t="str">
        <f>""</f>
        <v/>
      </c>
      <c r="H674" t="s">
        <v>3</v>
      </c>
      <c r="I674" t="s">
        <v>25</v>
      </c>
      <c r="J674" t="s">
        <v>5152</v>
      </c>
      <c r="K674" t="str">
        <f>"14880"</f>
        <v>14880</v>
      </c>
    </row>
    <row r="675" spans="1:11" customFormat="1" x14ac:dyDescent="0.25">
      <c r="A675" t="str">
        <f t="shared" si="83"/>
        <v>14</v>
      </c>
      <c r="B675" t="s">
        <v>282</v>
      </c>
      <c r="C675" t="str">
        <f>"039"</f>
        <v>039</v>
      </c>
      <c r="D675" t="s">
        <v>319</v>
      </c>
      <c r="E675" t="str">
        <f>"01"</f>
        <v>01</v>
      </c>
      <c r="F675" t="str">
        <f>"002"</f>
        <v>002</v>
      </c>
      <c r="G675" t="str">
        <f>""</f>
        <v/>
      </c>
      <c r="H675" t="s">
        <v>3</v>
      </c>
      <c r="I675" t="s">
        <v>23</v>
      </c>
      <c r="J675" t="s">
        <v>5153</v>
      </c>
      <c r="K675" t="str">
        <f>"14880"</f>
        <v>14880</v>
      </c>
    </row>
    <row r="676" spans="1:11" customFormat="1" x14ac:dyDescent="0.25">
      <c r="A676" t="str">
        <f t="shared" si="83"/>
        <v>14</v>
      </c>
      <c r="B676" t="s">
        <v>282</v>
      </c>
      <c r="C676" t="str">
        <f>"039"</f>
        <v>039</v>
      </c>
      <c r="D676" t="s">
        <v>319</v>
      </c>
      <c r="E676" t="str">
        <f>"01"</f>
        <v>01</v>
      </c>
      <c r="F676" t="str">
        <f>"003"</f>
        <v>003</v>
      </c>
      <c r="G676" t="str">
        <f>""</f>
        <v/>
      </c>
      <c r="H676" t="s">
        <v>3</v>
      </c>
      <c r="I676" t="s">
        <v>24</v>
      </c>
      <c r="J676" t="s">
        <v>5154</v>
      </c>
      <c r="K676" t="str">
        <f>"14880"</f>
        <v>14880</v>
      </c>
    </row>
    <row r="677" spans="1:11" customFormat="1" x14ac:dyDescent="0.25">
      <c r="A677" t="str">
        <f t="shared" si="83"/>
        <v>14</v>
      </c>
      <c r="B677" t="s">
        <v>282</v>
      </c>
      <c r="C677" t="str">
        <f>"040"</f>
        <v>040</v>
      </c>
      <c r="D677" t="s">
        <v>320</v>
      </c>
      <c r="E677" t="str">
        <f>"01"</f>
        <v>01</v>
      </c>
      <c r="F677" t="str">
        <f>"001"</f>
        <v>001</v>
      </c>
      <c r="G677" t="str">
        <f>""</f>
        <v/>
      </c>
      <c r="H677" t="s">
        <v>1</v>
      </c>
      <c r="I677" t="s">
        <v>1943</v>
      </c>
      <c r="J677" t="s">
        <v>5155</v>
      </c>
      <c r="K677" t="str">
        <f>"14548"</f>
        <v>14548</v>
      </c>
    </row>
    <row r="678" spans="1:11" customFormat="1" x14ac:dyDescent="0.25">
      <c r="A678" t="str">
        <f t="shared" si="83"/>
        <v>14</v>
      </c>
      <c r="B678" t="s">
        <v>282</v>
      </c>
      <c r="C678" t="str">
        <f>"040"</f>
        <v>040</v>
      </c>
      <c r="D678" t="s">
        <v>320</v>
      </c>
      <c r="E678" t="str">
        <f>"01"</f>
        <v>01</v>
      </c>
      <c r="F678" t="str">
        <f>"001"</f>
        <v>001</v>
      </c>
      <c r="G678" t="str">
        <f>""</f>
        <v/>
      </c>
      <c r="H678" t="s">
        <v>0</v>
      </c>
      <c r="I678" t="s">
        <v>1943</v>
      </c>
      <c r="J678" t="s">
        <v>5155</v>
      </c>
      <c r="K678" t="str">
        <f>"14548"</f>
        <v>14548</v>
      </c>
    </row>
    <row r="679" spans="1:11" customFormat="1" x14ac:dyDescent="0.25">
      <c r="A679" t="str">
        <f t="shared" si="83"/>
        <v>14</v>
      </c>
      <c r="B679" t="s">
        <v>282</v>
      </c>
      <c r="C679" t="str">
        <f>"040"</f>
        <v>040</v>
      </c>
      <c r="D679" t="s">
        <v>320</v>
      </c>
      <c r="E679" t="str">
        <f>"02"</f>
        <v>02</v>
      </c>
      <c r="F679" t="str">
        <f>"001"</f>
        <v>001</v>
      </c>
      <c r="G679" t="str">
        <f>""</f>
        <v/>
      </c>
      <c r="H679" t="s">
        <v>3</v>
      </c>
      <c r="I679" t="s">
        <v>1943</v>
      </c>
      <c r="J679" t="s">
        <v>5155</v>
      </c>
      <c r="K679" t="str">
        <f>"14548"</f>
        <v>14548</v>
      </c>
    </row>
    <row r="680" spans="1:11" customFormat="1" x14ac:dyDescent="0.25">
      <c r="A680" t="str">
        <f t="shared" si="83"/>
        <v>14</v>
      </c>
      <c r="B680" t="s">
        <v>282</v>
      </c>
      <c r="C680" t="str">
        <f>"040"</f>
        <v>040</v>
      </c>
      <c r="D680" t="s">
        <v>320</v>
      </c>
      <c r="E680" t="str">
        <f>"02"</f>
        <v>02</v>
      </c>
      <c r="F680" t="str">
        <f>"002"</f>
        <v>002</v>
      </c>
      <c r="G680" t="str">
        <f>""</f>
        <v/>
      </c>
      <c r="H680" t="s">
        <v>1</v>
      </c>
      <c r="I680" t="s">
        <v>1943</v>
      </c>
      <c r="J680" t="s">
        <v>5155</v>
      </c>
      <c r="K680" t="str">
        <f>"14548"</f>
        <v>14548</v>
      </c>
    </row>
    <row r="681" spans="1:11" customFormat="1" x14ac:dyDescent="0.25">
      <c r="A681" t="str">
        <f t="shared" si="83"/>
        <v>14</v>
      </c>
      <c r="B681" t="s">
        <v>282</v>
      </c>
      <c r="C681" t="str">
        <f>"040"</f>
        <v>040</v>
      </c>
      <c r="D681" t="s">
        <v>320</v>
      </c>
      <c r="E681" t="str">
        <f>"02"</f>
        <v>02</v>
      </c>
      <c r="F681" t="str">
        <f>"002"</f>
        <v>002</v>
      </c>
      <c r="G681" t="str">
        <f>""</f>
        <v/>
      </c>
      <c r="H681" t="s">
        <v>0</v>
      </c>
      <c r="I681" t="s">
        <v>1943</v>
      </c>
      <c r="J681" t="s">
        <v>5155</v>
      </c>
      <c r="K681" t="str">
        <f>"14548"</f>
        <v>14548</v>
      </c>
    </row>
    <row r="682" spans="1:11" customFormat="1" x14ac:dyDescent="0.25">
      <c r="A682" t="str">
        <f t="shared" si="83"/>
        <v>14</v>
      </c>
      <c r="B682" t="s">
        <v>282</v>
      </c>
      <c r="C682" t="str">
        <f>"041"</f>
        <v>041</v>
      </c>
      <c r="D682" t="s">
        <v>321</v>
      </c>
      <c r="E682" t="str">
        <f>"01"</f>
        <v>01</v>
      </c>
      <c r="F682" t="str">
        <f>"001"</f>
        <v>001</v>
      </c>
      <c r="G682" t="str">
        <f>""</f>
        <v/>
      </c>
      <c r="H682" t="s">
        <v>1</v>
      </c>
      <c r="I682" t="s">
        <v>1008</v>
      </c>
      <c r="J682" t="s">
        <v>5156</v>
      </c>
      <c r="K682" t="str">
        <f>"14530"</f>
        <v>14530</v>
      </c>
    </row>
    <row r="683" spans="1:11" customFormat="1" x14ac:dyDescent="0.25">
      <c r="A683" t="str">
        <f t="shared" si="83"/>
        <v>14</v>
      </c>
      <c r="B683" t="s">
        <v>282</v>
      </c>
      <c r="C683" t="str">
        <f>"041"</f>
        <v>041</v>
      </c>
      <c r="D683" t="s">
        <v>321</v>
      </c>
      <c r="E683" t="str">
        <f>"01"</f>
        <v>01</v>
      </c>
      <c r="F683" t="str">
        <f>"001"</f>
        <v>001</v>
      </c>
      <c r="G683" t="str">
        <f>""</f>
        <v/>
      </c>
      <c r="H683" t="s">
        <v>0</v>
      </c>
      <c r="I683" t="s">
        <v>1008</v>
      </c>
      <c r="J683" t="s">
        <v>5156</v>
      </c>
      <c r="K683" t="str">
        <f>"14530"</f>
        <v>14530</v>
      </c>
    </row>
    <row r="684" spans="1:11" customFormat="1" x14ac:dyDescent="0.25">
      <c r="A684" t="str">
        <f t="shared" si="83"/>
        <v>14</v>
      </c>
      <c r="B684" t="s">
        <v>282</v>
      </c>
      <c r="C684" t="str">
        <f>"041"</f>
        <v>041</v>
      </c>
      <c r="D684" t="s">
        <v>321</v>
      </c>
      <c r="E684" t="str">
        <f>"02"</f>
        <v>02</v>
      </c>
      <c r="F684" t="str">
        <f>"001"</f>
        <v>001</v>
      </c>
      <c r="G684" t="str">
        <f>""</f>
        <v/>
      </c>
      <c r="H684" t="s">
        <v>3</v>
      </c>
      <c r="I684" t="s">
        <v>123</v>
      </c>
      <c r="J684" t="s">
        <v>5157</v>
      </c>
      <c r="K684" t="str">
        <f>"14530"</f>
        <v>14530</v>
      </c>
    </row>
    <row r="685" spans="1:11" customFormat="1" x14ac:dyDescent="0.25">
      <c r="A685" t="str">
        <f t="shared" si="83"/>
        <v>14</v>
      </c>
      <c r="B685" t="s">
        <v>282</v>
      </c>
      <c r="C685" t="str">
        <f>"041"</f>
        <v>041</v>
      </c>
      <c r="D685" t="s">
        <v>321</v>
      </c>
      <c r="E685" t="str">
        <f>"02"</f>
        <v>02</v>
      </c>
      <c r="F685" t="str">
        <f>"002"</f>
        <v>002</v>
      </c>
      <c r="G685" t="str">
        <f>""</f>
        <v/>
      </c>
      <c r="H685" t="s">
        <v>3</v>
      </c>
      <c r="I685" t="s">
        <v>1008</v>
      </c>
      <c r="J685" t="s">
        <v>5156</v>
      </c>
      <c r="K685" t="str">
        <f>"14530"</f>
        <v>14530</v>
      </c>
    </row>
    <row r="686" spans="1:11" customFormat="1" x14ac:dyDescent="0.25">
      <c r="A686" t="str">
        <f t="shared" si="83"/>
        <v>14</v>
      </c>
      <c r="B686" t="s">
        <v>282</v>
      </c>
      <c r="C686" t="str">
        <f t="shared" ref="C686:C713" si="85">"042"</f>
        <v>042</v>
      </c>
      <c r="D686" t="s">
        <v>322</v>
      </c>
      <c r="E686" t="str">
        <f>"01"</f>
        <v>01</v>
      </c>
      <c r="F686" t="str">
        <f>"001"</f>
        <v>001</v>
      </c>
      <c r="G686" t="str">
        <f>""</f>
        <v/>
      </c>
      <c r="H686" t="s">
        <v>3</v>
      </c>
      <c r="I686" t="s">
        <v>98</v>
      </c>
      <c r="J686" t="s">
        <v>5158</v>
      </c>
      <c r="K686" t="str">
        <f t="shared" ref="K686:K713" si="86">"14550"</f>
        <v>14550</v>
      </c>
    </row>
    <row r="687" spans="1:11" customFormat="1" x14ac:dyDescent="0.25">
      <c r="A687" t="str">
        <f t="shared" si="83"/>
        <v>14</v>
      </c>
      <c r="B687" t="s">
        <v>282</v>
      </c>
      <c r="C687" t="str">
        <f t="shared" si="85"/>
        <v>042</v>
      </c>
      <c r="D687" t="s">
        <v>322</v>
      </c>
      <c r="E687" t="str">
        <f>"01"</f>
        <v>01</v>
      </c>
      <c r="F687" t="str">
        <f>"002"</f>
        <v>002</v>
      </c>
      <c r="G687" t="str">
        <f>""</f>
        <v/>
      </c>
      <c r="H687" t="s">
        <v>3</v>
      </c>
      <c r="I687" t="s">
        <v>1944</v>
      </c>
      <c r="J687" t="s">
        <v>5159</v>
      </c>
      <c r="K687" t="str">
        <f t="shared" si="86"/>
        <v>14550</v>
      </c>
    </row>
    <row r="688" spans="1:11" customFormat="1" x14ac:dyDescent="0.25">
      <c r="A688" t="str">
        <f t="shared" si="83"/>
        <v>14</v>
      </c>
      <c r="B688" t="s">
        <v>282</v>
      </c>
      <c r="C688" t="str">
        <f t="shared" si="85"/>
        <v>042</v>
      </c>
      <c r="D688" t="s">
        <v>322</v>
      </c>
      <c r="E688" t="str">
        <f>"01"</f>
        <v>01</v>
      </c>
      <c r="F688" t="str">
        <f>"003"</f>
        <v>003</v>
      </c>
      <c r="G688" t="str">
        <f>""</f>
        <v/>
      </c>
      <c r="H688" t="s">
        <v>3</v>
      </c>
      <c r="I688" t="s">
        <v>1944</v>
      </c>
      <c r="J688" t="s">
        <v>5159</v>
      </c>
      <c r="K688" t="str">
        <f t="shared" si="86"/>
        <v>14550</v>
      </c>
    </row>
    <row r="689" spans="1:11" customFormat="1" x14ac:dyDescent="0.25">
      <c r="A689" t="str">
        <f t="shared" si="83"/>
        <v>14</v>
      </c>
      <c r="B689" t="s">
        <v>282</v>
      </c>
      <c r="C689" t="str">
        <f t="shared" si="85"/>
        <v>042</v>
      </c>
      <c r="D689" t="s">
        <v>322</v>
      </c>
      <c r="E689" t="str">
        <f t="shared" ref="E689:E694" si="87">"02"</f>
        <v>02</v>
      </c>
      <c r="F689" t="str">
        <f>"001"</f>
        <v>001</v>
      </c>
      <c r="G689" t="str">
        <f>""</f>
        <v/>
      </c>
      <c r="H689" t="s">
        <v>3</v>
      </c>
      <c r="I689" t="s">
        <v>1945</v>
      </c>
      <c r="J689" t="s">
        <v>5160</v>
      </c>
      <c r="K689" t="str">
        <f t="shared" si="86"/>
        <v>14550</v>
      </c>
    </row>
    <row r="690" spans="1:11" customFormat="1" x14ac:dyDescent="0.25">
      <c r="A690" t="str">
        <f t="shared" si="83"/>
        <v>14</v>
      </c>
      <c r="B690" t="s">
        <v>282</v>
      </c>
      <c r="C690" t="str">
        <f t="shared" si="85"/>
        <v>042</v>
      </c>
      <c r="D690" t="s">
        <v>322</v>
      </c>
      <c r="E690" t="str">
        <f t="shared" si="87"/>
        <v>02</v>
      </c>
      <c r="F690" t="str">
        <f>"002"</f>
        <v>002</v>
      </c>
      <c r="G690" t="str">
        <f>""</f>
        <v/>
      </c>
      <c r="H690" t="s">
        <v>3</v>
      </c>
      <c r="I690" t="s">
        <v>1946</v>
      </c>
      <c r="J690" t="s">
        <v>5161</v>
      </c>
      <c r="K690" t="str">
        <f t="shared" si="86"/>
        <v>14550</v>
      </c>
    </row>
    <row r="691" spans="1:11" customFormat="1" x14ac:dyDescent="0.25">
      <c r="A691" t="str">
        <f t="shared" si="83"/>
        <v>14</v>
      </c>
      <c r="B691" t="s">
        <v>282</v>
      </c>
      <c r="C691" t="str">
        <f t="shared" si="85"/>
        <v>042</v>
      </c>
      <c r="D691" t="s">
        <v>322</v>
      </c>
      <c r="E691" t="str">
        <f t="shared" si="87"/>
        <v>02</v>
      </c>
      <c r="F691" t="str">
        <f>"003"</f>
        <v>003</v>
      </c>
      <c r="G691" t="str">
        <f>""</f>
        <v/>
      </c>
      <c r="H691" t="s">
        <v>1</v>
      </c>
      <c r="I691" t="s">
        <v>1946</v>
      </c>
      <c r="J691" t="s">
        <v>5161</v>
      </c>
      <c r="K691" t="str">
        <f t="shared" si="86"/>
        <v>14550</v>
      </c>
    </row>
    <row r="692" spans="1:11" customFormat="1" x14ac:dyDescent="0.25">
      <c r="A692" t="str">
        <f t="shared" si="83"/>
        <v>14</v>
      </c>
      <c r="B692" t="s">
        <v>282</v>
      </c>
      <c r="C692" t="str">
        <f t="shared" si="85"/>
        <v>042</v>
      </c>
      <c r="D692" t="s">
        <v>322</v>
      </c>
      <c r="E692" t="str">
        <f t="shared" si="87"/>
        <v>02</v>
      </c>
      <c r="F692" t="str">
        <f>"003"</f>
        <v>003</v>
      </c>
      <c r="G692" t="str">
        <f>""</f>
        <v/>
      </c>
      <c r="H692" t="s">
        <v>0</v>
      </c>
      <c r="I692" t="s">
        <v>1946</v>
      </c>
      <c r="J692" t="s">
        <v>5161</v>
      </c>
      <c r="K692" t="str">
        <f t="shared" si="86"/>
        <v>14550</v>
      </c>
    </row>
    <row r="693" spans="1:11" customFormat="1" x14ac:dyDescent="0.25">
      <c r="A693" t="str">
        <f t="shared" si="83"/>
        <v>14</v>
      </c>
      <c r="B693" t="s">
        <v>282</v>
      </c>
      <c r="C693" t="str">
        <f t="shared" si="85"/>
        <v>042</v>
      </c>
      <c r="D693" t="s">
        <v>322</v>
      </c>
      <c r="E693" t="str">
        <f t="shared" si="87"/>
        <v>02</v>
      </c>
      <c r="F693" t="str">
        <f>"004"</f>
        <v>004</v>
      </c>
      <c r="G693" t="str">
        <f>""</f>
        <v/>
      </c>
      <c r="H693" t="s">
        <v>1</v>
      </c>
      <c r="I693" t="s">
        <v>1946</v>
      </c>
      <c r="J693" t="s">
        <v>5161</v>
      </c>
      <c r="K693" t="str">
        <f t="shared" si="86"/>
        <v>14550</v>
      </c>
    </row>
    <row r="694" spans="1:11" customFormat="1" x14ac:dyDescent="0.25">
      <c r="A694" t="str">
        <f t="shared" si="83"/>
        <v>14</v>
      </c>
      <c r="B694" t="s">
        <v>282</v>
      </c>
      <c r="C694" t="str">
        <f t="shared" si="85"/>
        <v>042</v>
      </c>
      <c r="D694" t="s">
        <v>322</v>
      </c>
      <c r="E694" t="str">
        <f t="shared" si="87"/>
        <v>02</v>
      </c>
      <c r="F694" t="str">
        <f>"004"</f>
        <v>004</v>
      </c>
      <c r="G694" t="str">
        <f>""</f>
        <v/>
      </c>
      <c r="H694" t="s">
        <v>0</v>
      </c>
      <c r="I694" t="s">
        <v>1946</v>
      </c>
      <c r="J694" t="s">
        <v>5161</v>
      </c>
      <c r="K694" t="str">
        <f t="shared" si="86"/>
        <v>14550</v>
      </c>
    </row>
    <row r="695" spans="1:11" customFormat="1" x14ac:dyDescent="0.25">
      <c r="A695" t="str">
        <f t="shared" si="83"/>
        <v>14</v>
      </c>
      <c r="B695" t="s">
        <v>282</v>
      </c>
      <c r="C695" t="str">
        <f t="shared" si="85"/>
        <v>042</v>
      </c>
      <c r="D695" t="s">
        <v>322</v>
      </c>
      <c r="E695" t="str">
        <f t="shared" ref="E695:E703" si="88">"03"</f>
        <v>03</v>
      </c>
      <c r="F695" t="str">
        <f>"001"</f>
        <v>001</v>
      </c>
      <c r="G695" t="str">
        <f>""</f>
        <v/>
      </c>
      <c r="H695" t="s">
        <v>1</v>
      </c>
      <c r="I695" t="s">
        <v>98</v>
      </c>
      <c r="J695" t="s">
        <v>5158</v>
      </c>
      <c r="K695" t="str">
        <f t="shared" si="86"/>
        <v>14550</v>
      </c>
    </row>
    <row r="696" spans="1:11" customFormat="1" x14ac:dyDescent="0.25">
      <c r="A696" t="str">
        <f t="shared" si="83"/>
        <v>14</v>
      </c>
      <c r="B696" t="s">
        <v>282</v>
      </c>
      <c r="C696" t="str">
        <f t="shared" si="85"/>
        <v>042</v>
      </c>
      <c r="D696" t="s">
        <v>322</v>
      </c>
      <c r="E696" t="str">
        <f t="shared" si="88"/>
        <v>03</v>
      </c>
      <c r="F696" t="str">
        <f>"001"</f>
        <v>001</v>
      </c>
      <c r="G696" t="str">
        <f>""</f>
        <v/>
      </c>
      <c r="H696" t="s">
        <v>0</v>
      </c>
      <c r="I696" t="s">
        <v>98</v>
      </c>
      <c r="J696" t="s">
        <v>5158</v>
      </c>
      <c r="K696" t="str">
        <f t="shared" si="86"/>
        <v>14550</v>
      </c>
    </row>
    <row r="697" spans="1:11" customFormat="1" x14ac:dyDescent="0.25">
      <c r="A697" t="str">
        <f t="shared" si="83"/>
        <v>14</v>
      </c>
      <c r="B697" t="s">
        <v>282</v>
      </c>
      <c r="C697" t="str">
        <f t="shared" si="85"/>
        <v>042</v>
      </c>
      <c r="D697" t="s">
        <v>322</v>
      </c>
      <c r="E697" t="str">
        <f t="shared" si="88"/>
        <v>03</v>
      </c>
      <c r="F697" t="str">
        <f>"002"</f>
        <v>002</v>
      </c>
      <c r="G697" t="str">
        <f>""</f>
        <v/>
      </c>
      <c r="H697" t="s">
        <v>3</v>
      </c>
      <c r="I697" t="s">
        <v>1947</v>
      </c>
      <c r="J697" t="s">
        <v>5162</v>
      </c>
      <c r="K697" t="str">
        <f t="shared" si="86"/>
        <v>14550</v>
      </c>
    </row>
    <row r="698" spans="1:11" customFormat="1" x14ac:dyDescent="0.25">
      <c r="A698" t="str">
        <f t="shared" si="83"/>
        <v>14</v>
      </c>
      <c r="B698" t="s">
        <v>282</v>
      </c>
      <c r="C698" t="str">
        <f t="shared" si="85"/>
        <v>042</v>
      </c>
      <c r="D698" t="s">
        <v>322</v>
      </c>
      <c r="E698" t="str">
        <f t="shared" si="88"/>
        <v>03</v>
      </c>
      <c r="F698" t="str">
        <f>"003"</f>
        <v>003</v>
      </c>
      <c r="G698" t="str">
        <f>""</f>
        <v/>
      </c>
      <c r="H698" t="s">
        <v>1</v>
      </c>
      <c r="I698" t="s">
        <v>1947</v>
      </c>
      <c r="J698" t="s">
        <v>5162</v>
      </c>
      <c r="K698" t="str">
        <f t="shared" si="86"/>
        <v>14550</v>
      </c>
    </row>
    <row r="699" spans="1:11" customFormat="1" x14ac:dyDescent="0.25">
      <c r="A699" t="str">
        <f t="shared" si="83"/>
        <v>14</v>
      </c>
      <c r="B699" t="s">
        <v>282</v>
      </c>
      <c r="C699" t="str">
        <f t="shared" si="85"/>
        <v>042</v>
      </c>
      <c r="D699" t="s">
        <v>322</v>
      </c>
      <c r="E699" t="str">
        <f t="shared" si="88"/>
        <v>03</v>
      </c>
      <c r="F699" t="str">
        <f>"003"</f>
        <v>003</v>
      </c>
      <c r="G699" t="str">
        <f>""</f>
        <v/>
      </c>
      <c r="H699" t="s">
        <v>0</v>
      </c>
      <c r="I699" t="s">
        <v>1947</v>
      </c>
      <c r="J699" t="s">
        <v>5162</v>
      </c>
      <c r="K699" t="str">
        <f t="shared" si="86"/>
        <v>14550</v>
      </c>
    </row>
    <row r="700" spans="1:11" customFormat="1" x14ac:dyDescent="0.25">
      <c r="A700" t="str">
        <f t="shared" si="83"/>
        <v>14</v>
      </c>
      <c r="B700" t="s">
        <v>282</v>
      </c>
      <c r="C700" t="str">
        <f t="shared" si="85"/>
        <v>042</v>
      </c>
      <c r="D700" t="s">
        <v>322</v>
      </c>
      <c r="E700" t="str">
        <f t="shared" si="88"/>
        <v>03</v>
      </c>
      <c r="F700" t="str">
        <f>"004"</f>
        <v>004</v>
      </c>
      <c r="G700" t="str">
        <f>""</f>
        <v/>
      </c>
      <c r="H700" t="s">
        <v>1</v>
      </c>
      <c r="I700" t="s">
        <v>1947</v>
      </c>
      <c r="J700" t="s">
        <v>5162</v>
      </c>
      <c r="K700" t="str">
        <f t="shared" si="86"/>
        <v>14550</v>
      </c>
    </row>
    <row r="701" spans="1:11" customFormat="1" x14ac:dyDescent="0.25">
      <c r="A701" t="str">
        <f t="shared" si="83"/>
        <v>14</v>
      </c>
      <c r="B701" t="s">
        <v>282</v>
      </c>
      <c r="C701" t="str">
        <f t="shared" si="85"/>
        <v>042</v>
      </c>
      <c r="D701" t="s">
        <v>322</v>
      </c>
      <c r="E701" t="str">
        <f t="shared" si="88"/>
        <v>03</v>
      </c>
      <c r="F701" t="str">
        <f>"004"</f>
        <v>004</v>
      </c>
      <c r="G701" t="str">
        <f>""</f>
        <v/>
      </c>
      <c r="H701" t="s">
        <v>0</v>
      </c>
      <c r="I701" t="s">
        <v>1947</v>
      </c>
      <c r="J701" t="s">
        <v>5162</v>
      </c>
      <c r="K701" t="str">
        <f t="shared" si="86"/>
        <v>14550</v>
      </c>
    </row>
    <row r="702" spans="1:11" customFormat="1" x14ac:dyDescent="0.25">
      <c r="A702" t="str">
        <f t="shared" si="83"/>
        <v>14</v>
      </c>
      <c r="B702" t="s">
        <v>282</v>
      </c>
      <c r="C702" t="str">
        <f t="shared" si="85"/>
        <v>042</v>
      </c>
      <c r="D702" t="s">
        <v>322</v>
      </c>
      <c r="E702" t="str">
        <f t="shared" si="88"/>
        <v>03</v>
      </c>
      <c r="F702" t="str">
        <f>"005"</f>
        <v>005</v>
      </c>
      <c r="G702" t="str">
        <f>""</f>
        <v/>
      </c>
      <c r="H702" t="s">
        <v>1</v>
      </c>
      <c r="I702" t="s">
        <v>1947</v>
      </c>
      <c r="J702" t="s">
        <v>5162</v>
      </c>
      <c r="K702" t="str">
        <f t="shared" si="86"/>
        <v>14550</v>
      </c>
    </row>
    <row r="703" spans="1:11" customFormat="1" x14ac:dyDescent="0.25">
      <c r="A703" t="str">
        <f t="shared" si="83"/>
        <v>14</v>
      </c>
      <c r="B703" t="s">
        <v>282</v>
      </c>
      <c r="C703" t="str">
        <f t="shared" si="85"/>
        <v>042</v>
      </c>
      <c r="D703" t="s">
        <v>322</v>
      </c>
      <c r="E703" t="str">
        <f t="shared" si="88"/>
        <v>03</v>
      </c>
      <c r="F703" t="str">
        <f>"005"</f>
        <v>005</v>
      </c>
      <c r="G703" t="str">
        <f>""</f>
        <v/>
      </c>
      <c r="H703" t="s">
        <v>0</v>
      </c>
      <c r="I703" t="s">
        <v>1947</v>
      </c>
      <c r="J703" t="s">
        <v>5162</v>
      </c>
      <c r="K703" t="str">
        <f t="shared" si="86"/>
        <v>14550</v>
      </c>
    </row>
    <row r="704" spans="1:11" customFormat="1" x14ac:dyDescent="0.25">
      <c r="A704" t="str">
        <f t="shared" si="83"/>
        <v>14</v>
      </c>
      <c r="B704" t="s">
        <v>282</v>
      </c>
      <c r="C704" t="str">
        <f t="shared" si="85"/>
        <v>042</v>
      </c>
      <c r="D704" t="s">
        <v>322</v>
      </c>
      <c r="E704" t="str">
        <f t="shared" ref="E704:E711" si="89">"04"</f>
        <v>04</v>
      </c>
      <c r="F704" t="str">
        <f>"001"</f>
        <v>001</v>
      </c>
      <c r="G704" t="str">
        <f>""</f>
        <v/>
      </c>
      <c r="H704" t="s">
        <v>1</v>
      </c>
      <c r="I704" t="s">
        <v>1944</v>
      </c>
      <c r="J704" t="s">
        <v>5159</v>
      </c>
      <c r="K704" t="str">
        <f t="shared" si="86"/>
        <v>14550</v>
      </c>
    </row>
    <row r="705" spans="1:11" customFormat="1" x14ac:dyDescent="0.25">
      <c r="A705" t="str">
        <f t="shared" si="83"/>
        <v>14</v>
      </c>
      <c r="B705" t="s">
        <v>282</v>
      </c>
      <c r="C705" t="str">
        <f t="shared" si="85"/>
        <v>042</v>
      </c>
      <c r="D705" t="s">
        <v>322</v>
      </c>
      <c r="E705" t="str">
        <f t="shared" si="89"/>
        <v>04</v>
      </c>
      <c r="F705" t="str">
        <f>"001"</f>
        <v>001</v>
      </c>
      <c r="G705" t="str">
        <f>""</f>
        <v/>
      </c>
      <c r="H705" t="s">
        <v>0</v>
      </c>
      <c r="I705" t="s">
        <v>1944</v>
      </c>
      <c r="J705" t="s">
        <v>5159</v>
      </c>
      <c r="K705" t="str">
        <f t="shared" si="86"/>
        <v>14550</v>
      </c>
    </row>
    <row r="706" spans="1:11" customFormat="1" x14ac:dyDescent="0.25">
      <c r="A706" t="str">
        <f t="shared" si="83"/>
        <v>14</v>
      </c>
      <c r="B706" t="s">
        <v>282</v>
      </c>
      <c r="C706" t="str">
        <f t="shared" si="85"/>
        <v>042</v>
      </c>
      <c r="D706" t="s">
        <v>322</v>
      </c>
      <c r="E706" t="str">
        <f t="shared" si="89"/>
        <v>04</v>
      </c>
      <c r="F706" t="str">
        <f>"002"</f>
        <v>002</v>
      </c>
      <c r="G706" t="str">
        <f>""</f>
        <v/>
      </c>
      <c r="H706" t="s">
        <v>1</v>
      </c>
      <c r="I706" t="s">
        <v>1948</v>
      </c>
      <c r="J706" t="s">
        <v>5163</v>
      </c>
      <c r="K706" t="str">
        <f t="shared" si="86"/>
        <v>14550</v>
      </c>
    </row>
    <row r="707" spans="1:11" customFormat="1" x14ac:dyDescent="0.25">
      <c r="A707" t="str">
        <f t="shared" ref="A707:A770" si="90">"14"</f>
        <v>14</v>
      </c>
      <c r="B707" t="s">
        <v>282</v>
      </c>
      <c r="C707" t="str">
        <f t="shared" si="85"/>
        <v>042</v>
      </c>
      <c r="D707" t="s">
        <v>322</v>
      </c>
      <c r="E707" t="str">
        <f t="shared" si="89"/>
        <v>04</v>
      </c>
      <c r="F707" t="str">
        <f>"002"</f>
        <v>002</v>
      </c>
      <c r="G707" t="str">
        <f>""</f>
        <v/>
      </c>
      <c r="H707" t="s">
        <v>0</v>
      </c>
      <c r="I707" t="s">
        <v>1948</v>
      </c>
      <c r="J707" t="s">
        <v>5163</v>
      </c>
      <c r="K707" t="str">
        <f t="shared" si="86"/>
        <v>14550</v>
      </c>
    </row>
    <row r="708" spans="1:11" customFormat="1" x14ac:dyDescent="0.25">
      <c r="A708" t="str">
        <f t="shared" si="90"/>
        <v>14</v>
      </c>
      <c r="B708" t="s">
        <v>282</v>
      </c>
      <c r="C708" t="str">
        <f t="shared" si="85"/>
        <v>042</v>
      </c>
      <c r="D708" t="s">
        <v>322</v>
      </c>
      <c r="E708" t="str">
        <f t="shared" si="89"/>
        <v>04</v>
      </c>
      <c r="F708" t="str">
        <f>"003"</f>
        <v>003</v>
      </c>
      <c r="G708" t="str">
        <f>""</f>
        <v/>
      </c>
      <c r="H708" t="s">
        <v>3</v>
      </c>
      <c r="I708" t="s">
        <v>1945</v>
      </c>
      <c r="J708" t="s">
        <v>5160</v>
      </c>
      <c r="K708" t="str">
        <f t="shared" si="86"/>
        <v>14550</v>
      </c>
    </row>
    <row r="709" spans="1:11" customFormat="1" x14ac:dyDescent="0.25">
      <c r="A709" t="str">
        <f t="shared" si="90"/>
        <v>14</v>
      </c>
      <c r="B709" t="s">
        <v>282</v>
      </c>
      <c r="C709" t="str">
        <f t="shared" si="85"/>
        <v>042</v>
      </c>
      <c r="D709" t="s">
        <v>322</v>
      </c>
      <c r="E709" t="str">
        <f t="shared" si="89"/>
        <v>04</v>
      </c>
      <c r="F709" t="str">
        <f>"004"</f>
        <v>004</v>
      </c>
      <c r="G709" t="str">
        <f>""</f>
        <v/>
      </c>
      <c r="H709" t="s">
        <v>1</v>
      </c>
      <c r="I709" t="s">
        <v>1949</v>
      </c>
      <c r="J709" t="s">
        <v>5164</v>
      </c>
      <c r="K709" t="str">
        <f t="shared" si="86"/>
        <v>14550</v>
      </c>
    </row>
    <row r="710" spans="1:11" customFormat="1" x14ac:dyDescent="0.25">
      <c r="A710" t="str">
        <f t="shared" si="90"/>
        <v>14</v>
      </c>
      <c r="B710" t="s">
        <v>282</v>
      </c>
      <c r="C710" t="str">
        <f t="shared" si="85"/>
        <v>042</v>
      </c>
      <c r="D710" t="s">
        <v>322</v>
      </c>
      <c r="E710" t="str">
        <f t="shared" si="89"/>
        <v>04</v>
      </c>
      <c r="F710" t="str">
        <f>"004"</f>
        <v>004</v>
      </c>
      <c r="G710" t="str">
        <f>""</f>
        <v/>
      </c>
      <c r="H710" t="s">
        <v>0</v>
      </c>
      <c r="I710" t="s">
        <v>1949</v>
      </c>
      <c r="J710" t="s">
        <v>5164</v>
      </c>
      <c r="K710" t="str">
        <f t="shared" si="86"/>
        <v>14550</v>
      </c>
    </row>
    <row r="711" spans="1:11" customFormat="1" x14ac:dyDescent="0.25">
      <c r="A711" t="str">
        <f t="shared" si="90"/>
        <v>14</v>
      </c>
      <c r="B711" t="s">
        <v>282</v>
      </c>
      <c r="C711" t="str">
        <f t="shared" si="85"/>
        <v>042</v>
      </c>
      <c r="D711" t="s">
        <v>322</v>
      </c>
      <c r="E711" t="str">
        <f t="shared" si="89"/>
        <v>04</v>
      </c>
      <c r="F711" t="str">
        <f>"005"</f>
        <v>005</v>
      </c>
      <c r="G711" t="str">
        <f>""</f>
        <v/>
      </c>
      <c r="H711" t="s">
        <v>3</v>
      </c>
      <c r="I711" t="s">
        <v>1949</v>
      </c>
      <c r="J711" t="s">
        <v>5164</v>
      </c>
      <c r="K711" t="str">
        <f t="shared" si="86"/>
        <v>14550</v>
      </c>
    </row>
    <row r="712" spans="1:11" customFormat="1" x14ac:dyDescent="0.25">
      <c r="A712" t="str">
        <f t="shared" si="90"/>
        <v>14</v>
      </c>
      <c r="B712" t="s">
        <v>282</v>
      </c>
      <c r="C712" t="str">
        <f t="shared" si="85"/>
        <v>042</v>
      </c>
      <c r="D712" t="s">
        <v>322</v>
      </c>
      <c r="E712" t="str">
        <f>"05"</f>
        <v>05</v>
      </c>
      <c r="F712" t="str">
        <f>"001"</f>
        <v>001</v>
      </c>
      <c r="G712" t="str">
        <f>"01"</f>
        <v>01</v>
      </c>
      <c r="H712" t="s">
        <v>1</v>
      </c>
      <c r="I712" t="s">
        <v>1949</v>
      </c>
      <c r="J712" t="s">
        <v>5164</v>
      </c>
      <c r="K712" t="str">
        <f t="shared" si="86"/>
        <v>14550</v>
      </c>
    </row>
    <row r="713" spans="1:11" customFormat="1" x14ac:dyDescent="0.25">
      <c r="A713" t="str">
        <f t="shared" si="90"/>
        <v>14</v>
      </c>
      <c r="B713" t="s">
        <v>282</v>
      </c>
      <c r="C713" t="str">
        <f t="shared" si="85"/>
        <v>042</v>
      </c>
      <c r="D713" t="s">
        <v>322</v>
      </c>
      <c r="E713" t="str">
        <f>"05"</f>
        <v>05</v>
      </c>
      <c r="F713" t="str">
        <f>"001"</f>
        <v>001</v>
      </c>
      <c r="G713" t="str">
        <f>"02"</f>
        <v>02</v>
      </c>
      <c r="H713" t="s">
        <v>0</v>
      </c>
      <c r="I713" t="s">
        <v>1946</v>
      </c>
      <c r="J713" t="s">
        <v>5161</v>
      </c>
      <c r="K713" t="str">
        <f t="shared" si="86"/>
        <v>14550</v>
      </c>
    </row>
    <row r="714" spans="1:11" customFormat="1" x14ac:dyDescent="0.25">
      <c r="A714" t="str">
        <f t="shared" si="90"/>
        <v>14</v>
      </c>
      <c r="B714" t="s">
        <v>282</v>
      </c>
      <c r="C714" t="str">
        <f t="shared" ref="C714:C723" si="91">"043"</f>
        <v>043</v>
      </c>
      <c r="D714" t="s">
        <v>323</v>
      </c>
      <c r="E714" t="str">
        <f>"01"</f>
        <v>01</v>
      </c>
      <c r="F714" t="str">
        <f>"001"</f>
        <v>001</v>
      </c>
      <c r="G714" t="str">
        <f>""</f>
        <v/>
      </c>
      <c r="H714" t="s">
        <v>3</v>
      </c>
      <c r="I714" t="s">
        <v>1950</v>
      </c>
      <c r="J714" t="s">
        <v>5165</v>
      </c>
      <c r="K714" t="str">
        <f t="shared" ref="K714:K723" si="92">"14600"</f>
        <v>14600</v>
      </c>
    </row>
    <row r="715" spans="1:11" customFormat="1" x14ac:dyDescent="0.25">
      <c r="A715" t="str">
        <f t="shared" si="90"/>
        <v>14</v>
      </c>
      <c r="B715" t="s">
        <v>282</v>
      </c>
      <c r="C715" t="str">
        <f t="shared" si="91"/>
        <v>043</v>
      </c>
      <c r="D715" t="s">
        <v>323</v>
      </c>
      <c r="E715" t="str">
        <f>"01"</f>
        <v>01</v>
      </c>
      <c r="F715" t="str">
        <f>"002"</f>
        <v>002</v>
      </c>
      <c r="G715" t="str">
        <f>""</f>
        <v/>
      </c>
      <c r="H715" t="s">
        <v>3</v>
      </c>
      <c r="I715" t="s">
        <v>1951</v>
      </c>
      <c r="J715" t="s">
        <v>5166</v>
      </c>
      <c r="K715" t="str">
        <f t="shared" si="92"/>
        <v>14600</v>
      </c>
    </row>
    <row r="716" spans="1:11" customFormat="1" x14ac:dyDescent="0.25">
      <c r="A716" t="str">
        <f t="shared" si="90"/>
        <v>14</v>
      </c>
      <c r="B716" t="s">
        <v>282</v>
      </c>
      <c r="C716" t="str">
        <f t="shared" si="91"/>
        <v>043</v>
      </c>
      <c r="D716" t="s">
        <v>323</v>
      </c>
      <c r="E716" t="str">
        <f>"02"</f>
        <v>02</v>
      </c>
      <c r="F716" t="str">
        <f>"001"</f>
        <v>001</v>
      </c>
      <c r="G716" t="str">
        <f>""</f>
        <v/>
      </c>
      <c r="H716" t="s">
        <v>3</v>
      </c>
      <c r="I716" t="s">
        <v>1952</v>
      </c>
      <c r="J716" t="s">
        <v>5167</v>
      </c>
      <c r="K716" t="str">
        <f t="shared" si="92"/>
        <v>14600</v>
      </c>
    </row>
    <row r="717" spans="1:11" customFormat="1" x14ac:dyDescent="0.25">
      <c r="A717" t="str">
        <f t="shared" si="90"/>
        <v>14</v>
      </c>
      <c r="B717" t="s">
        <v>282</v>
      </c>
      <c r="C717" t="str">
        <f t="shared" si="91"/>
        <v>043</v>
      </c>
      <c r="D717" t="s">
        <v>323</v>
      </c>
      <c r="E717" t="str">
        <f>"03"</f>
        <v>03</v>
      </c>
      <c r="F717" t="str">
        <f>"001"</f>
        <v>001</v>
      </c>
      <c r="G717" t="str">
        <f>""</f>
        <v/>
      </c>
      <c r="H717" t="s">
        <v>3</v>
      </c>
      <c r="I717" t="s">
        <v>1953</v>
      </c>
      <c r="J717" t="s">
        <v>5168</v>
      </c>
      <c r="K717" t="str">
        <f t="shared" si="92"/>
        <v>14600</v>
      </c>
    </row>
    <row r="718" spans="1:11" customFormat="1" x14ac:dyDescent="0.25">
      <c r="A718" t="str">
        <f t="shared" si="90"/>
        <v>14</v>
      </c>
      <c r="B718" t="s">
        <v>282</v>
      </c>
      <c r="C718" t="str">
        <f t="shared" si="91"/>
        <v>043</v>
      </c>
      <c r="D718" t="s">
        <v>323</v>
      </c>
      <c r="E718" t="str">
        <f>"03"</f>
        <v>03</v>
      </c>
      <c r="F718" t="str">
        <f>"002"</f>
        <v>002</v>
      </c>
      <c r="G718" t="str">
        <f>""</f>
        <v/>
      </c>
      <c r="H718" t="s">
        <v>3</v>
      </c>
      <c r="I718" t="s">
        <v>1950</v>
      </c>
      <c r="J718" t="s">
        <v>5165</v>
      </c>
      <c r="K718" t="str">
        <f t="shared" si="92"/>
        <v>14600</v>
      </c>
    </row>
    <row r="719" spans="1:11" customFormat="1" x14ac:dyDescent="0.25">
      <c r="A719" t="str">
        <f t="shared" si="90"/>
        <v>14</v>
      </c>
      <c r="B719" t="s">
        <v>282</v>
      </c>
      <c r="C719" t="str">
        <f t="shared" si="91"/>
        <v>043</v>
      </c>
      <c r="D719" t="s">
        <v>323</v>
      </c>
      <c r="E719" t="str">
        <f>"04"</f>
        <v>04</v>
      </c>
      <c r="F719" t="str">
        <f>"001"</f>
        <v>001</v>
      </c>
      <c r="G719" t="str">
        <f>""</f>
        <v/>
      </c>
      <c r="H719" t="s">
        <v>3</v>
      </c>
      <c r="I719" t="s">
        <v>1946</v>
      </c>
      <c r="J719" t="s">
        <v>5169</v>
      </c>
      <c r="K719" t="str">
        <f t="shared" si="92"/>
        <v>14600</v>
      </c>
    </row>
    <row r="720" spans="1:11" customFormat="1" x14ac:dyDescent="0.25">
      <c r="A720" t="str">
        <f t="shared" si="90"/>
        <v>14</v>
      </c>
      <c r="B720" t="s">
        <v>282</v>
      </c>
      <c r="C720" t="str">
        <f t="shared" si="91"/>
        <v>043</v>
      </c>
      <c r="D720" t="s">
        <v>323</v>
      </c>
      <c r="E720" t="str">
        <f>"04"</f>
        <v>04</v>
      </c>
      <c r="F720" t="str">
        <f>"002"</f>
        <v>002</v>
      </c>
      <c r="G720" t="str">
        <f>""</f>
        <v/>
      </c>
      <c r="H720" t="s">
        <v>1</v>
      </c>
      <c r="I720" t="s">
        <v>1954</v>
      </c>
      <c r="J720" t="s">
        <v>5170</v>
      </c>
      <c r="K720" t="str">
        <f t="shared" si="92"/>
        <v>14600</v>
      </c>
    </row>
    <row r="721" spans="1:11" customFormat="1" x14ac:dyDescent="0.25">
      <c r="A721" t="str">
        <f t="shared" si="90"/>
        <v>14</v>
      </c>
      <c r="B721" t="s">
        <v>282</v>
      </c>
      <c r="C721" t="str">
        <f t="shared" si="91"/>
        <v>043</v>
      </c>
      <c r="D721" t="s">
        <v>323</v>
      </c>
      <c r="E721" t="str">
        <f>"04"</f>
        <v>04</v>
      </c>
      <c r="F721" t="str">
        <f>"002"</f>
        <v>002</v>
      </c>
      <c r="G721" t="str">
        <f>""</f>
        <v/>
      </c>
      <c r="H721" t="s">
        <v>0</v>
      </c>
      <c r="I721" t="s">
        <v>1954</v>
      </c>
      <c r="J721" t="s">
        <v>5170</v>
      </c>
      <c r="K721" t="str">
        <f t="shared" si="92"/>
        <v>14600</v>
      </c>
    </row>
    <row r="722" spans="1:11" customFormat="1" x14ac:dyDescent="0.25">
      <c r="A722" t="str">
        <f t="shared" si="90"/>
        <v>14</v>
      </c>
      <c r="B722" t="s">
        <v>282</v>
      </c>
      <c r="C722" t="str">
        <f t="shared" si="91"/>
        <v>043</v>
      </c>
      <c r="D722" t="s">
        <v>323</v>
      </c>
      <c r="E722" t="str">
        <f>"04"</f>
        <v>04</v>
      </c>
      <c r="F722" t="str">
        <f>"003"</f>
        <v>003</v>
      </c>
      <c r="G722" t="str">
        <f>""</f>
        <v/>
      </c>
      <c r="H722" t="s">
        <v>1</v>
      </c>
      <c r="I722" t="s">
        <v>1008</v>
      </c>
      <c r="J722" t="s">
        <v>4211</v>
      </c>
      <c r="K722" t="str">
        <f t="shared" si="92"/>
        <v>14600</v>
      </c>
    </row>
    <row r="723" spans="1:11" customFormat="1" x14ac:dyDescent="0.25">
      <c r="A723" t="str">
        <f t="shared" si="90"/>
        <v>14</v>
      </c>
      <c r="B723" t="s">
        <v>282</v>
      </c>
      <c r="C723" t="str">
        <f t="shared" si="91"/>
        <v>043</v>
      </c>
      <c r="D723" t="s">
        <v>323</v>
      </c>
      <c r="E723" t="str">
        <f>"04"</f>
        <v>04</v>
      </c>
      <c r="F723" t="str">
        <f>"003"</f>
        <v>003</v>
      </c>
      <c r="G723" t="str">
        <f>""</f>
        <v/>
      </c>
      <c r="H723" t="s">
        <v>0</v>
      </c>
      <c r="I723" t="s">
        <v>1008</v>
      </c>
      <c r="J723" t="s">
        <v>4211</v>
      </c>
      <c r="K723" t="str">
        <f t="shared" si="92"/>
        <v>14600</v>
      </c>
    </row>
    <row r="724" spans="1:11" customFormat="1" x14ac:dyDescent="0.25">
      <c r="A724" t="str">
        <f t="shared" si="90"/>
        <v>14</v>
      </c>
      <c r="B724" t="s">
        <v>282</v>
      </c>
      <c r="C724" t="str">
        <f>"044"</f>
        <v>044</v>
      </c>
      <c r="D724" t="s">
        <v>324</v>
      </c>
      <c r="E724" t="str">
        <f t="shared" ref="E724:E732" si="93">"01"</f>
        <v>01</v>
      </c>
      <c r="F724" t="str">
        <f>"001"</f>
        <v>001</v>
      </c>
      <c r="G724" t="str">
        <f>""</f>
        <v/>
      </c>
      <c r="H724" t="s">
        <v>1</v>
      </c>
      <c r="I724" t="s">
        <v>1955</v>
      </c>
      <c r="J724" t="s">
        <v>4932</v>
      </c>
      <c r="K724" t="str">
        <f>"14930"</f>
        <v>14930</v>
      </c>
    </row>
    <row r="725" spans="1:11" customFormat="1" x14ac:dyDescent="0.25">
      <c r="A725" t="str">
        <f t="shared" si="90"/>
        <v>14</v>
      </c>
      <c r="B725" t="s">
        <v>282</v>
      </c>
      <c r="C725" t="str">
        <f>"044"</f>
        <v>044</v>
      </c>
      <c r="D725" t="s">
        <v>324</v>
      </c>
      <c r="E725" t="str">
        <f t="shared" si="93"/>
        <v>01</v>
      </c>
      <c r="F725" t="str">
        <f>"001"</f>
        <v>001</v>
      </c>
      <c r="G725" t="str">
        <f>""</f>
        <v/>
      </c>
      <c r="H725" t="s">
        <v>0</v>
      </c>
      <c r="I725" t="s">
        <v>1955</v>
      </c>
      <c r="J725" t="s">
        <v>4932</v>
      </c>
      <c r="K725" t="str">
        <f>"14930"</f>
        <v>14930</v>
      </c>
    </row>
    <row r="726" spans="1:11" customFormat="1" x14ac:dyDescent="0.25">
      <c r="A726" t="str">
        <f t="shared" si="90"/>
        <v>14</v>
      </c>
      <c r="B726" t="s">
        <v>282</v>
      </c>
      <c r="C726" t="str">
        <f>"045"</f>
        <v>045</v>
      </c>
      <c r="D726" t="s">
        <v>325</v>
      </c>
      <c r="E726" t="str">
        <f t="shared" si="93"/>
        <v>01</v>
      </c>
      <c r="F726" t="str">
        <f>"001"</f>
        <v>001</v>
      </c>
      <c r="G726" t="str">
        <f>""</f>
        <v/>
      </c>
      <c r="H726" t="s">
        <v>1</v>
      </c>
      <c r="I726" t="s">
        <v>1956</v>
      </c>
      <c r="J726" t="s">
        <v>5171</v>
      </c>
      <c r="K726" t="str">
        <f>"14510"</f>
        <v>14510</v>
      </c>
    </row>
    <row r="727" spans="1:11" customFormat="1" x14ac:dyDescent="0.25">
      <c r="A727" t="str">
        <f t="shared" si="90"/>
        <v>14</v>
      </c>
      <c r="B727" t="s">
        <v>282</v>
      </c>
      <c r="C727" t="str">
        <f>"045"</f>
        <v>045</v>
      </c>
      <c r="D727" t="s">
        <v>325</v>
      </c>
      <c r="E727" t="str">
        <f t="shared" si="93"/>
        <v>01</v>
      </c>
      <c r="F727" t="str">
        <f>"001"</f>
        <v>001</v>
      </c>
      <c r="G727" t="str">
        <f>""</f>
        <v/>
      </c>
      <c r="H727" t="s">
        <v>0</v>
      </c>
      <c r="I727" t="s">
        <v>1956</v>
      </c>
      <c r="J727" t="s">
        <v>5171</v>
      </c>
      <c r="K727" t="str">
        <f>"14510"</f>
        <v>14510</v>
      </c>
    </row>
    <row r="728" spans="1:11" customFormat="1" x14ac:dyDescent="0.25">
      <c r="A728" t="str">
        <f t="shared" si="90"/>
        <v>14</v>
      </c>
      <c r="B728" t="s">
        <v>282</v>
      </c>
      <c r="C728" t="str">
        <f>"045"</f>
        <v>045</v>
      </c>
      <c r="D728" t="s">
        <v>325</v>
      </c>
      <c r="E728" t="str">
        <f t="shared" si="93"/>
        <v>01</v>
      </c>
      <c r="F728" t="str">
        <f>"002"</f>
        <v>002</v>
      </c>
      <c r="G728" t="str">
        <f>""</f>
        <v/>
      </c>
      <c r="H728" t="s">
        <v>3</v>
      </c>
      <c r="I728" t="s">
        <v>1957</v>
      </c>
      <c r="J728" t="s">
        <v>5171</v>
      </c>
      <c r="K728" t="str">
        <f>"14510"</f>
        <v>14510</v>
      </c>
    </row>
    <row r="729" spans="1:11" customFormat="1" x14ac:dyDescent="0.25">
      <c r="A729" t="str">
        <f t="shared" si="90"/>
        <v>14</v>
      </c>
      <c r="B729" t="s">
        <v>282</v>
      </c>
      <c r="C729" t="str">
        <f>"045"</f>
        <v>045</v>
      </c>
      <c r="D729" t="s">
        <v>325</v>
      </c>
      <c r="E729" t="str">
        <f t="shared" si="93"/>
        <v>01</v>
      </c>
      <c r="F729" t="str">
        <f>"003"</f>
        <v>003</v>
      </c>
      <c r="G729" t="str">
        <f>""</f>
        <v/>
      </c>
      <c r="H729" t="s">
        <v>3</v>
      </c>
      <c r="I729" t="s">
        <v>1958</v>
      </c>
      <c r="J729" t="s">
        <v>5171</v>
      </c>
      <c r="K729" t="str">
        <f>"14510"</f>
        <v>14510</v>
      </c>
    </row>
    <row r="730" spans="1:11" customFormat="1" x14ac:dyDescent="0.25">
      <c r="A730" t="str">
        <f t="shared" si="90"/>
        <v>14</v>
      </c>
      <c r="B730" t="s">
        <v>282</v>
      </c>
      <c r="C730" t="str">
        <f t="shared" ref="C730:C735" si="94">"046"</f>
        <v>046</v>
      </c>
      <c r="D730" t="s">
        <v>326</v>
      </c>
      <c r="E730" t="str">
        <f t="shared" si="93"/>
        <v>01</v>
      </c>
      <c r="F730" t="str">
        <f>"001"</f>
        <v>001</v>
      </c>
      <c r="G730" t="str">
        <f>""</f>
        <v/>
      </c>
      <c r="H730" t="s">
        <v>1</v>
      </c>
      <c r="I730" t="s">
        <v>1959</v>
      </c>
      <c r="J730" t="s">
        <v>5172</v>
      </c>
      <c r="K730" t="str">
        <f t="shared" ref="K730:K735" si="95">"14857"</f>
        <v>14857</v>
      </c>
    </row>
    <row r="731" spans="1:11" customFormat="1" x14ac:dyDescent="0.25">
      <c r="A731" t="str">
        <f t="shared" si="90"/>
        <v>14</v>
      </c>
      <c r="B731" t="s">
        <v>282</v>
      </c>
      <c r="C731" t="str">
        <f t="shared" si="94"/>
        <v>046</v>
      </c>
      <c r="D731" t="s">
        <v>326</v>
      </c>
      <c r="E731" t="str">
        <f t="shared" si="93"/>
        <v>01</v>
      </c>
      <c r="F731" t="str">
        <f>"001"</f>
        <v>001</v>
      </c>
      <c r="G731" t="str">
        <f>""</f>
        <v/>
      </c>
      <c r="H731" t="s">
        <v>0</v>
      </c>
      <c r="I731" t="s">
        <v>1959</v>
      </c>
      <c r="J731" t="s">
        <v>5172</v>
      </c>
      <c r="K731" t="str">
        <f t="shared" si="95"/>
        <v>14857</v>
      </c>
    </row>
    <row r="732" spans="1:11" customFormat="1" x14ac:dyDescent="0.25">
      <c r="A732" t="str">
        <f t="shared" si="90"/>
        <v>14</v>
      </c>
      <c r="B732" t="s">
        <v>282</v>
      </c>
      <c r="C732" t="str">
        <f t="shared" si="94"/>
        <v>046</v>
      </c>
      <c r="D732" t="s">
        <v>326</v>
      </c>
      <c r="E732" t="str">
        <f t="shared" si="93"/>
        <v>01</v>
      </c>
      <c r="F732" t="str">
        <f>"002"</f>
        <v>002</v>
      </c>
      <c r="G732" t="str">
        <f>""</f>
        <v/>
      </c>
      <c r="H732" t="s">
        <v>3</v>
      </c>
      <c r="I732" t="s">
        <v>1959</v>
      </c>
      <c r="J732" t="s">
        <v>5172</v>
      </c>
      <c r="K732" t="str">
        <f t="shared" si="95"/>
        <v>14857</v>
      </c>
    </row>
    <row r="733" spans="1:11" customFormat="1" x14ac:dyDescent="0.25">
      <c r="A733" t="str">
        <f t="shared" si="90"/>
        <v>14</v>
      </c>
      <c r="B733" t="s">
        <v>282</v>
      </c>
      <c r="C733" t="str">
        <f t="shared" si="94"/>
        <v>046</v>
      </c>
      <c r="D733" t="s">
        <v>326</v>
      </c>
      <c r="E733" t="str">
        <f>"02"</f>
        <v>02</v>
      </c>
      <c r="F733" t="str">
        <f>"001"</f>
        <v>001</v>
      </c>
      <c r="G733" t="str">
        <f>""</f>
        <v/>
      </c>
      <c r="H733" t="s">
        <v>3</v>
      </c>
      <c r="I733" t="s">
        <v>1959</v>
      </c>
      <c r="J733" t="s">
        <v>5172</v>
      </c>
      <c r="K733" t="str">
        <f t="shared" si="95"/>
        <v>14857</v>
      </c>
    </row>
    <row r="734" spans="1:11" customFormat="1" x14ac:dyDescent="0.25">
      <c r="A734" t="str">
        <f t="shared" si="90"/>
        <v>14</v>
      </c>
      <c r="B734" t="s">
        <v>282</v>
      </c>
      <c r="C734" t="str">
        <f t="shared" si="94"/>
        <v>046</v>
      </c>
      <c r="D734" t="s">
        <v>326</v>
      </c>
      <c r="E734" t="str">
        <f>"02"</f>
        <v>02</v>
      </c>
      <c r="F734" t="str">
        <f>"002"</f>
        <v>002</v>
      </c>
      <c r="G734" t="str">
        <f>""</f>
        <v/>
      </c>
      <c r="H734" t="s">
        <v>1</v>
      </c>
      <c r="I734" t="s">
        <v>1959</v>
      </c>
      <c r="J734" t="s">
        <v>5172</v>
      </c>
      <c r="K734" t="str">
        <f t="shared" si="95"/>
        <v>14857</v>
      </c>
    </row>
    <row r="735" spans="1:11" customFormat="1" x14ac:dyDescent="0.25">
      <c r="A735" t="str">
        <f t="shared" si="90"/>
        <v>14</v>
      </c>
      <c r="B735" t="s">
        <v>282</v>
      </c>
      <c r="C735" t="str">
        <f t="shared" si="94"/>
        <v>046</v>
      </c>
      <c r="D735" t="s">
        <v>326</v>
      </c>
      <c r="E735" t="str">
        <f>"02"</f>
        <v>02</v>
      </c>
      <c r="F735" t="str">
        <f>"002"</f>
        <v>002</v>
      </c>
      <c r="G735" t="str">
        <f>""</f>
        <v/>
      </c>
      <c r="H735" t="s">
        <v>0</v>
      </c>
      <c r="I735" t="s">
        <v>1959</v>
      </c>
      <c r="J735" t="s">
        <v>5172</v>
      </c>
      <c r="K735" t="str">
        <f t="shared" si="95"/>
        <v>14857</v>
      </c>
    </row>
    <row r="736" spans="1:11" customFormat="1" x14ac:dyDescent="0.25">
      <c r="A736" t="str">
        <f t="shared" si="90"/>
        <v>14</v>
      </c>
      <c r="B736" t="s">
        <v>282</v>
      </c>
      <c r="C736" t="str">
        <f>"047"</f>
        <v>047</v>
      </c>
      <c r="D736" t="s">
        <v>327</v>
      </c>
      <c r="E736" t="str">
        <f t="shared" ref="E736:E747" si="96">"01"</f>
        <v>01</v>
      </c>
      <c r="F736" t="str">
        <f>"001"</f>
        <v>001</v>
      </c>
      <c r="G736" t="str">
        <f>"01"</f>
        <v>01</v>
      </c>
      <c r="H736" t="s">
        <v>1</v>
      </c>
      <c r="I736" t="s">
        <v>23</v>
      </c>
      <c r="J736" t="s">
        <v>5173</v>
      </c>
      <c r="K736" t="str">
        <f>"14310"</f>
        <v>14310</v>
      </c>
    </row>
    <row r="737" spans="1:11" customFormat="1" x14ac:dyDescent="0.25">
      <c r="A737" t="str">
        <f t="shared" si="90"/>
        <v>14</v>
      </c>
      <c r="B737" t="s">
        <v>282</v>
      </c>
      <c r="C737" t="str">
        <f>"047"</f>
        <v>047</v>
      </c>
      <c r="D737" t="s">
        <v>327</v>
      </c>
      <c r="E737" t="str">
        <f t="shared" si="96"/>
        <v>01</v>
      </c>
      <c r="F737" t="str">
        <f>"001"</f>
        <v>001</v>
      </c>
      <c r="G737" t="str">
        <f>"02"</f>
        <v>02</v>
      </c>
      <c r="H737" t="s">
        <v>0</v>
      </c>
      <c r="I737" t="s">
        <v>1960</v>
      </c>
      <c r="J737" t="s">
        <v>5174</v>
      </c>
      <c r="K737" t="str">
        <f>"14350"</f>
        <v>14350</v>
      </c>
    </row>
    <row r="738" spans="1:11" customFormat="1" x14ac:dyDescent="0.25">
      <c r="A738" t="str">
        <f t="shared" si="90"/>
        <v>14</v>
      </c>
      <c r="B738" t="s">
        <v>282</v>
      </c>
      <c r="C738" t="str">
        <f>"047"</f>
        <v>047</v>
      </c>
      <c r="D738" t="s">
        <v>327</v>
      </c>
      <c r="E738" t="str">
        <f t="shared" si="96"/>
        <v>01</v>
      </c>
      <c r="F738" t="str">
        <f>"001"</f>
        <v>001</v>
      </c>
      <c r="G738" t="str">
        <f>"02"</f>
        <v>02</v>
      </c>
      <c r="H738" t="s">
        <v>2</v>
      </c>
      <c r="I738" t="s">
        <v>1960</v>
      </c>
      <c r="J738" t="s">
        <v>5174</v>
      </c>
      <c r="K738" t="str">
        <f>"14350"</f>
        <v>14350</v>
      </c>
    </row>
    <row r="739" spans="1:11" customFormat="1" x14ac:dyDescent="0.25">
      <c r="A739" t="str">
        <f t="shared" si="90"/>
        <v>14</v>
      </c>
      <c r="B739" t="s">
        <v>282</v>
      </c>
      <c r="C739" t="str">
        <f>"048"</f>
        <v>048</v>
      </c>
      <c r="D739" t="s">
        <v>328</v>
      </c>
      <c r="E739" t="str">
        <f t="shared" si="96"/>
        <v>01</v>
      </c>
      <c r="F739" t="str">
        <f>"001"</f>
        <v>001</v>
      </c>
      <c r="G739" t="str">
        <f>""</f>
        <v/>
      </c>
      <c r="H739" t="s">
        <v>3</v>
      </c>
      <c r="I739" t="s">
        <v>1286</v>
      </c>
      <c r="J739" t="s">
        <v>5175</v>
      </c>
      <c r="K739" t="str">
        <f>"14914"</f>
        <v>14914</v>
      </c>
    </row>
    <row r="740" spans="1:11" customFormat="1" x14ac:dyDescent="0.25">
      <c r="A740" t="str">
        <f t="shared" si="90"/>
        <v>14</v>
      </c>
      <c r="B740" t="s">
        <v>282</v>
      </c>
      <c r="C740" t="str">
        <f>"048"</f>
        <v>048</v>
      </c>
      <c r="D740" t="s">
        <v>328</v>
      </c>
      <c r="E740" t="str">
        <f t="shared" si="96"/>
        <v>01</v>
      </c>
      <c r="F740" t="str">
        <f>"002"</f>
        <v>002</v>
      </c>
      <c r="G740" t="str">
        <f>""</f>
        <v/>
      </c>
      <c r="H740" t="s">
        <v>3</v>
      </c>
      <c r="I740" t="s">
        <v>1961</v>
      </c>
      <c r="J740" t="s">
        <v>5176</v>
      </c>
      <c r="K740" t="str">
        <f>"14914"</f>
        <v>14914</v>
      </c>
    </row>
    <row r="741" spans="1:11" customFormat="1" x14ac:dyDescent="0.25">
      <c r="A741" t="str">
        <f t="shared" si="90"/>
        <v>14</v>
      </c>
      <c r="B741" t="s">
        <v>282</v>
      </c>
      <c r="C741" t="str">
        <f t="shared" ref="C741:C761" si="97">"049"</f>
        <v>049</v>
      </c>
      <c r="D741" t="s">
        <v>329</v>
      </c>
      <c r="E741" t="str">
        <f t="shared" si="96"/>
        <v>01</v>
      </c>
      <c r="F741" t="str">
        <f>"001"</f>
        <v>001</v>
      </c>
      <c r="G741" t="str">
        <f>""</f>
        <v/>
      </c>
      <c r="H741" t="s">
        <v>1</v>
      </c>
      <c r="I741" t="s">
        <v>1962</v>
      </c>
      <c r="J741" t="s">
        <v>5177</v>
      </c>
      <c r="K741" t="str">
        <f t="shared" ref="K741:K761" si="98">"14700"</f>
        <v>14700</v>
      </c>
    </row>
    <row r="742" spans="1:11" customFormat="1" x14ac:dyDescent="0.25">
      <c r="A742" t="str">
        <f t="shared" si="90"/>
        <v>14</v>
      </c>
      <c r="B742" t="s">
        <v>282</v>
      </c>
      <c r="C742" t="str">
        <f t="shared" si="97"/>
        <v>049</v>
      </c>
      <c r="D742" t="s">
        <v>329</v>
      </c>
      <c r="E742" t="str">
        <f t="shared" si="96"/>
        <v>01</v>
      </c>
      <c r="F742" t="str">
        <f>"001"</f>
        <v>001</v>
      </c>
      <c r="G742" t="str">
        <f>""</f>
        <v/>
      </c>
      <c r="H742" t="s">
        <v>0</v>
      </c>
      <c r="I742" t="s">
        <v>1962</v>
      </c>
      <c r="J742" t="s">
        <v>5177</v>
      </c>
      <c r="K742" t="str">
        <f t="shared" si="98"/>
        <v>14700</v>
      </c>
    </row>
    <row r="743" spans="1:11" customFormat="1" x14ac:dyDescent="0.25">
      <c r="A743" t="str">
        <f t="shared" si="90"/>
        <v>14</v>
      </c>
      <c r="B743" t="s">
        <v>282</v>
      </c>
      <c r="C743" t="str">
        <f t="shared" si="97"/>
        <v>049</v>
      </c>
      <c r="D743" t="s">
        <v>329</v>
      </c>
      <c r="E743" t="str">
        <f t="shared" si="96"/>
        <v>01</v>
      </c>
      <c r="F743" t="str">
        <f>"002"</f>
        <v>002</v>
      </c>
      <c r="G743" t="str">
        <f>""</f>
        <v/>
      </c>
      <c r="H743" t="s">
        <v>3</v>
      </c>
      <c r="I743" t="s">
        <v>1963</v>
      </c>
      <c r="J743" t="s">
        <v>5178</v>
      </c>
      <c r="K743" t="str">
        <f t="shared" si="98"/>
        <v>14700</v>
      </c>
    </row>
    <row r="744" spans="1:11" customFormat="1" x14ac:dyDescent="0.25">
      <c r="A744" t="str">
        <f t="shared" si="90"/>
        <v>14</v>
      </c>
      <c r="B744" t="s">
        <v>282</v>
      </c>
      <c r="C744" t="str">
        <f t="shared" si="97"/>
        <v>049</v>
      </c>
      <c r="D744" t="s">
        <v>329</v>
      </c>
      <c r="E744" t="str">
        <f t="shared" si="96"/>
        <v>01</v>
      </c>
      <c r="F744" t="str">
        <f>"003"</f>
        <v>003</v>
      </c>
      <c r="G744" t="str">
        <f>""</f>
        <v/>
      </c>
      <c r="H744" t="s">
        <v>1</v>
      </c>
      <c r="I744" t="s">
        <v>1964</v>
      </c>
      <c r="J744" t="s">
        <v>5179</v>
      </c>
      <c r="K744" t="str">
        <f t="shared" si="98"/>
        <v>14700</v>
      </c>
    </row>
    <row r="745" spans="1:11" customFormat="1" x14ac:dyDescent="0.25">
      <c r="A745" t="str">
        <f t="shared" si="90"/>
        <v>14</v>
      </c>
      <c r="B745" t="s">
        <v>282</v>
      </c>
      <c r="C745" t="str">
        <f t="shared" si="97"/>
        <v>049</v>
      </c>
      <c r="D745" t="s">
        <v>329</v>
      </c>
      <c r="E745" t="str">
        <f t="shared" si="96"/>
        <v>01</v>
      </c>
      <c r="F745" t="str">
        <f>"003"</f>
        <v>003</v>
      </c>
      <c r="G745" t="str">
        <f>""</f>
        <v/>
      </c>
      <c r="H745" t="s">
        <v>0</v>
      </c>
      <c r="I745" t="s">
        <v>1964</v>
      </c>
      <c r="J745" t="s">
        <v>5179</v>
      </c>
      <c r="K745" t="str">
        <f t="shared" si="98"/>
        <v>14700</v>
      </c>
    </row>
    <row r="746" spans="1:11" customFormat="1" x14ac:dyDescent="0.25">
      <c r="A746" t="str">
        <f t="shared" si="90"/>
        <v>14</v>
      </c>
      <c r="B746" t="s">
        <v>282</v>
      </c>
      <c r="C746" t="str">
        <f t="shared" si="97"/>
        <v>049</v>
      </c>
      <c r="D746" t="s">
        <v>329</v>
      </c>
      <c r="E746" t="str">
        <f t="shared" si="96"/>
        <v>01</v>
      </c>
      <c r="F746" t="str">
        <f>"004"</f>
        <v>004</v>
      </c>
      <c r="G746" t="str">
        <f>""</f>
        <v/>
      </c>
      <c r="H746" t="s">
        <v>1</v>
      </c>
      <c r="I746" t="s">
        <v>1965</v>
      </c>
      <c r="J746" t="s">
        <v>5180</v>
      </c>
      <c r="K746" t="str">
        <f t="shared" si="98"/>
        <v>14700</v>
      </c>
    </row>
    <row r="747" spans="1:11" customFormat="1" x14ac:dyDescent="0.25">
      <c r="A747" t="str">
        <f t="shared" si="90"/>
        <v>14</v>
      </c>
      <c r="B747" t="s">
        <v>282</v>
      </c>
      <c r="C747" t="str">
        <f t="shared" si="97"/>
        <v>049</v>
      </c>
      <c r="D747" t="s">
        <v>329</v>
      </c>
      <c r="E747" t="str">
        <f t="shared" si="96"/>
        <v>01</v>
      </c>
      <c r="F747" t="str">
        <f>"004"</f>
        <v>004</v>
      </c>
      <c r="G747" t="str">
        <f>""</f>
        <v/>
      </c>
      <c r="H747" t="s">
        <v>0</v>
      </c>
      <c r="I747" t="s">
        <v>1965</v>
      </c>
      <c r="J747" t="s">
        <v>5180</v>
      </c>
      <c r="K747" t="str">
        <f t="shared" si="98"/>
        <v>14700</v>
      </c>
    </row>
    <row r="748" spans="1:11" customFormat="1" x14ac:dyDescent="0.25">
      <c r="A748" t="str">
        <f t="shared" si="90"/>
        <v>14</v>
      </c>
      <c r="B748" t="s">
        <v>282</v>
      </c>
      <c r="C748" t="str">
        <f t="shared" si="97"/>
        <v>049</v>
      </c>
      <c r="D748" t="s">
        <v>329</v>
      </c>
      <c r="E748" t="str">
        <f>"02"</f>
        <v>02</v>
      </c>
      <c r="F748" t="str">
        <f>"001"</f>
        <v>001</v>
      </c>
      <c r="G748" t="str">
        <f>""</f>
        <v/>
      </c>
      <c r="H748" t="s">
        <v>3</v>
      </c>
      <c r="I748" t="s">
        <v>23</v>
      </c>
      <c r="J748" t="s">
        <v>5181</v>
      </c>
      <c r="K748" t="str">
        <f t="shared" si="98"/>
        <v>14700</v>
      </c>
    </row>
    <row r="749" spans="1:11" customFormat="1" x14ac:dyDescent="0.25">
      <c r="A749" t="str">
        <f t="shared" si="90"/>
        <v>14</v>
      </c>
      <c r="B749" t="s">
        <v>282</v>
      </c>
      <c r="C749" t="str">
        <f t="shared" si="97"/>
        <v>049</v>
      </c>
      <c r="D749" t="s">
        <v>329</v>
      </c>
      <c r="E749" t="str">
        <f>"02"</f>
        <v>02</v>
      </c>
      <c r="F749" t="str">
        <f>"002"</f>
        <v>002</v>
      </c>
      <c r="G749" t="str">
        <f>""</f>
        <v/>
      </c>
      <c r="H749" t="s">
        <v>3</v>
      </c>
      <c r="I749" t="s">
        <v>1966</v>
      </c>
      <c r="J749" t="s">
        <v>5182</v>
      </c>
      <c r="K749" t="str">
        <f t="shared" si="98"/>
        <v>14700</v>
      </c>
    </row>
    <row r="750" spans="1:11" customFormat="1" x14ac:dyDescent="0.25">
      <c r="A750" t="str">
        <f t="shared" si="90"/>
        <v>14</v>
      </c>
      <c r="B750" t="s">
        <v>282</v>
      </c>
      <c r="C750" t="str">
        <f t="shared" si="97"/>
        <v>049</v>
      </c>
      <c r="D750" t="s">
        <v>329</v>
      </c>
      <c r="E750" t="str">
        <f>"02"</f>
        <v>02</v>
      </c>
      <c r="F750" t="str">
        <f>"003"</f>
        <v>003</v>
      </c>
      <c r="G750" t="str">
        <f>""</f>
        <v/>
      </c>
      <c r="H750" t="s">
        <v>3</v>
      </c>
      <c r="I750" t="s">
        <v>1967</v>
      </c>
      <c r="J750" t="s">
        <v>5183</v>
      </c>
      <c r="K750" t="str">
        <f t="shared" si="98"/>
        <v>14700</v>
      </c>
    </row>
    <row r="751" spans="1:11" customFormat="1" x14ac:dyDescent="0.25">
      <c r="A751" t="str">
        <f t="shared" si="90"/>
        <v>14</v>
      </c>
      <c r="B751" t="s">
        <v>282</v>
      </c>
      <c r="C751" t="str">
        <f t="shared" si="97"/>
        <v>049</v>
      </c>
      <c r="D751" t="s">
        <v>329</v>
      </c>
      <c r="E751" t="str">
        <f>"02"</f>
        <v>02</v>
      </c>
      <c r="F751" t="str">
        <f>"004"</f>
        <v>004</v>
      </c>
      <c r="G751" t="str">
        <f>""</f>
        <v/>
      </c>
      <c r="H751" t="s">
        <v>3</v>
      </c>
      <c r="I751" t="s">
        <v>1008</v>
      </c>
      <c r="J751" t="s">
        <v>5184</v>
      </c>
      <c r="K751" t="str">
        <f t="shared" si="98"/>
        <v>14700</v>
      </c>
    </row>
    <row r="752" spans="1:11" customFormat="1" x14ac:dyDescent="0.25">
      <c r="A752" t="str">
        <f t="shared" si="90"/>
        <v>14</v>
      </c>
      <c r="B752" t="s">
        <v>282</v>
      </c>
      <c r="C752" t="str">
        <f t="shared" si="97"/>
        <v>049</v>
      </c>
      <c r="D752" t="s">
        <v>329</v>
      </c>
      <c r="E752" t="str">
        <f t="shared" ref="E752:E761" si="99">"03"</f>
        <v>03</v>
      </c>
      <c r="F752" t="str">
        <f>"001"</f>
        <v>001</v>
      </c>
      <c r="G752" t="str">
        <f>""</f>
        <v/>
      </c>
      <c r="H752" t="s">
        <v>1</v>
      </c>
      <c r="I752" t="s">
        <v>1968</v>
      </c>
      <c r="J752" t="s">
        <v>5185</v>
      </c>
      <c r="K752" t="str">
        <f t="shared" si="98"/>
        <v>14700</v>
      </c>
    </row>
    <row r="753" spans="1:11" customFormat="1" x14ac:dyDescent="0.25">
      <c r="A753" t="str">
        <f t="shared" si="90"/>
        <v>14</v>
      </c>
      <c r="B753" t="s">
        <v>282</v>
      </c>
      <c r="C753" t="str">
        <f t="shared" si="97"/>
        <v>049</v>
      </c>
      <c r="D753" t="s">
        <v>329</v>
      </c>
      <c r="E753" t="str">
        <f t="shared" si="99"/>
        <v>03</v>
      </c>
      <c r="F753" t="str">
        <f>"001"</f>
        <v>001</v>
      </c>
      <c r="G753" t="str">
        <f>""</f>
        <v/>
      </c>
      <c r="H753" t="s">
        <v>0</v>
      </c>
      <c r="I753" t="s">
        <v>1968</v>
      </c>
      <c r="J753" t="s">
        <v>5185</v>
      </c>
      <c r="K753" t="str">
        <f t="shared" si="98"/>
        <v>14700</v>
      </c>
    </row>
    <row r="754" spans="1:11" customFormat="1" x14ac:dyDescent="0.25">
      <c r="A754" t="str">
        <f t="shared" si="90"/>
        <v>14</v>
      </c>
      <c r="B754" t="s">
        <v>282</v>
      </c>
      <c r="C754" t="str">
        <f t="shared" si="97"/>
        <v>049</v>
      </c>
      <c r="D754" t="s">
        <v>329</v>
      </c>
      <c r="E754" t="str">
        <f t="shared" si="99"/>
        <v>03</v>
      </c>
      <c r="F754" t="str">
        <f>"002"</f>
        <v>002</v>
      </c>
      <c r="G754" t="str">
        <f>""</f>
        <v/>
      </c>
      <c r="H754" t="s">
        <v>3</v>
      </c>
      <c r="I754" t="s">
        <v>1969</v>
      </c>
      <c r="J754" t="s">
        <v>4030</v>
      </c>
      <c r="K754" t="str">
        <f t="shared" si="98"/>
        <v>14700</v>
      </c>
    </row>
    <row r="755" spans="1:11" customFormat="1" x14ac:dyDescent="0.25">
      <c r="A755" t="str">
        <f t="shared" si="90"/>
        <v>14</v>
      </c>
      <c r="B755" t="s">
        <v>282</v>
      </c>
      <c r="C755" t="str">
        <f t="shared" si="97"/>
        <v>049</v>
      </c>
      <c r="D755" t="s">
        <v>329</v>
      </c>
      <c r="E755" t="str">
        <f t="shared" si="99"/>
        <v>03</v>
      </c>
      <c r="F755" t="str">
        <f>"003"</f>
        <v>003</v>
      </c>
      <c r="G755" t="str">
        <f>""</f>
        <v/>
      </c>
      <c r="H755" t="s">
        <v>3</v>
      </c>
      <c r="I755" t="s">
        <v>1970</v>
      </c>
      <c r="J755" t="s">
        <v>5186</v>
      </c>
      <c r="K755" t="str">
        <f t="shared" si="98"/>
        <v>14700</v>
      </c>
    </row>
    <row r="756" spans="1:11" customFormat="1" x14ac:dyDescent="0.25">
      <c r="A756" t="str">
        <f t="shared" si="90"/>
        <v>14</v>
      </c>
      <c r="B756" t="s">
        <v>282</v>
      </c>
      <c r="C756" t="str">
        <f t="shared" si="97"/>
        <v>049</v>
      </c>
      <c r="D756" t="s">
        <v>329</v>
      </c>
      <c r="E756" t="str">
        <f t="shared" si="99"/>
        <v>03</v>
      </c>
      <c r="F756" t="str">
        <f>"004"</f>
        <v>004</v>
      </c>
      <c r="G756" t="str">
        <f>""</f>
        <v/>
      </c>
      <c r="H756" t="s">
        <v>3</v>
      </c>
      <c r="I756" t="s">
        <v>1970</v>
      </c>
      <c r="J756" t="s">
        <v>5187</v>
      </c>
      <c r="K756" t="str">
        <f t="shared" si="98"/>
        <v>14700</v>
      </c>
    </row>
    <row r="757" spans="1:11" customFormat="1" x14ac:dyDescent="0.25">
      <c r="A757" t="str">
        <f t="shared" si="90"/>
        <v>14</v>
      </c>
      <c r="B757" t="s">
        <v>282</v>
      </c>
      <c r="C757" t="str">
        <f t="shared" si="97"/>
        <v>049</v>
      </c>
      <c r="D757" t="s">
        <v>329</v>
      </c>
      <c r="E757" t="str">
        <f t="shared" si="99"/>
        <v>03</v>
      </c>
      <c r="F757" t="str">
        <f>"005"</f>
        <v>005</v>
      </c>
      <c r="G757" t="str">
        <f>""</f>
        <v/>
      </c>
      <c r="H757" t="s">
        <v>1</v>
      </c>
      <c r="I757" t="s">
        <v>1971</v>
      </c>
      <c r="J757" t="s">
        <v>5188</v>
      </c>
      <c r="K757" t="str">
        <f t="shared" si="98"/>
        <v>14700</v>
      </c>
    </row>
    <row r="758" spans="1:11" customFormat="1" x14ac:dyDescent="0.25">
      <c r="A758" t="str">
        <f t="shared" si="90"/>
        <v>14</v>
      </c>
      <c r="B758" t="s">
        <v>282</v>
      </c>
      <c r="C758" t="str">
        <f t="shared" si="97"/>
        <v>049</v>
      </c>
      <c r="D758" t="s">
        <v>329</v>
      </c>
      <c r="E758" t="str">
        <f t="shared" si="99"/>
        <v>03</v>
      </c>
      <c r="F758" t="str">
        <f>"005"</f>
        <v>005</v>
      </c>
      <c r="G758" t="str">
        <f>""</f>
        <v/>
      </c>
      <c r="H758" t="s">
        <v>0</v>
      </c>
      <c r="I758" t="s">
        <v>1971</v>
      </c>
      <c r="J758" t="s">
        <v>5188</v>
      </c>
      <c r="K758" t="str">
        <f t="shared" si="98"/>
        <v>14700</v>
      </c>
    </row>
    <row r="759" spans="1:11" customFormat="1" x14ac:dyDescent="0.25">
      <c r="A759" t="str">
        <f t="shared" si="90"/>
        <v>14</v>
      </c>
      <c r="B759" t="s">
        <v>282</v>
      </c>
      <c r="C759" t="str">
        <f t="shared" si="97"/>
        <v>049</v>
      </c>
      <c r="D759" t="s">
        <v>329</v>
      </c>
      <c r="E759" t="str">
        <f t="shared" si="99"/>
        <v>03</v>
      </c>
      <c r="F759" t="str">
        <f>"006"</f>
        <v>006</v>
      </c>
      <c r="G759" t="str">
        <f>""</f>
        <v/>
      </c>
      <c r="H759" t="s">
        <v>3</v>
      </c>
      <c r="I759" t="s">
        <v>1972</v>
      </c>
      <c r="J759" t="s">
        <v>5189</v>
      </c>
      <c r="K759" t="str">
        <f t="shared" si="98"/>
        <v>14700</v>
      </c>
    </row>
    <row r="760" spans="1:11" customFormat="1" x14ac:dyDescent="0.25">
      <c r="A760" t="str">
        <f t="shared" si="90"/>
        <v>14</v>
      </c>
      <c r="B760" t="s">
        <v>282</v>
      </c>
      <c r="C760" t="str">
        <f t="shared" si="97"/>
        <v>049</v>
      </c>
      <c r="D760" t="s">
        <v>329</v>
      </c>
      <c r="E760" t="str">
        <f t="shared" si="99"/>
        <v>03</v>
      </c>
      <c r="F760" t="str">
        <f>"007"</f>
        <v>007</v>
      </c>
      <c r="G760" t="str">
        <f>""</f>
        <v/>
      </c>
      <c r="H760" t="s">
        <v>1</v>
      </c>
      <c r="I760" t="s">
        <v>1973</v>
      </c>
      <c r="J760" t="s">
        <v>4496</v>
      </c>
      <c r="K760" t="str">
        <f t="shared" si="98"/>
        <v>14700</v>
      </c>
    </row>
    <row r="761" spans="1:11" customFormat="1" x14ac:dyDescent="0.25">
      <c r="A761" t="str">
        <f t="shared" si="90"/>
        <v>14</v>
      </c>
      <c r="B761" t="s">
        <v>282</v>
      </c>
      <c r="C761" t="str">
        <f t="shared" si="97"/>
        <v>049</v>
      </c>
      <c r="D761" t="s">
        <v>329</v>
      </c>
      <c r="E761" t="str">
        <f t="shared" si="99"/>
        <v>03</v>
      </c>
      <c r="F761" t="str">
        <f>"007"</f>
        <v>007</v>
      </c>
      <c r="G761" t="str">
        <f>""</f>
        <v/>
      </c>
      <c r="H761" t="s">
        <v>0</v>
      </c>
      <c r="I761" t="s">
        <v>1973</v>
      </c>
      <c r="J761" t="s">
        <v>4496</v>
      </c>
      <c r="K761" t="str">
        <f t="shared" si="98"/>
        <v>14700</v>
      </c>
    </row>
    <row r="762" spans="1:11" customFormat="1" x14ac:dyDescent="0.25">
      <c r="A762" t="str">
        <f t="shared" si="90"/>
        <v>14</v>
      </c>
      <c r="B762" t="s">
        <v>282</v>
      </c>
      <c r="C762" t="str">
        <f>"050"</f>
        <v>050</v>
      </c>
      <c r="D762" t="s">
        <v>330</v>
      </c>
      <c r="E762" t="str">
        <f>"01"</f>
        <v>01</v>
      </c>
      <c r="F762" t="str">
        <f t="shared" ref="F762:F768" si="100">"001"</f>
        <v>001</v>
      </c>
      <c r="G762" t="str">
        <f>""</f>
        <v/>
      </c>
      <c r="H762" t="s">
        <v>1</v>
      </c>
      <c r="I762" t="s">
        <v>1974</v>
      </c>
      <c r="J762" t="s">
        <v>5190</v>
      </c>
      <c r="K762" t="str">
        <f>"14630"</f>
        <v>14630</v>
      </c>
    </row>
    <row r="763" spans="1:11" customFormat="1" x14ac:dyDescent="0.25">
      <c r="A763" t="str">
        <f t="shared" si="90"/>
        <v>14</v>
      </c>
      <c r="B763" t="s">
        <v>282</v>
      </c>
      <c r="C763" t="str">
        <f>"050"</f>
        <v>050</v>
      </c>
      <c r="D763" t="s">
        <v>330</v>
      </c>
      <c r="E763" t="str">
        <f>"01"</f>
        <v>01</v>
      </c>
      <c r="F763" t="str">
        <f t="shared" si="100"/>
        <v>001</v>
      </c>
      <c r="G763" t="str">
        <f>""</f>
        <v/>
      </c>
      <c r="H763" t="s">
        <v>0</v>
      </c>
      <c r="I763" t="s">
        <v>1974</v>
      </c>
      <c r="J763" t="s">
        <v>5190</v>
      </c>
      <c r="K763" t="str">
        <f>"14630"</f>
        <v>14630</v>
      </c>
    </row>
    <row r="764" spans="1:11" customFormat="1" x14ac:dyDescent="0.25">
      <c r="A764" t="str">
        <f t="shared" si="90"/>
        <v>14</v>
      </c>
      <c r="B764" t="s">
        <v>282</v>
      </c>
      <c r="C764" t="str">
        <f>"050"</f>
        <v>050</v>
      </c>
      <c r="D764" t="s">
        <v>330</v>
      </c>
      <c r="E764" t="str">
        <f>"02"</f>
        <v>02</v>
      </c>
      <c r="F764" t="str">
        <f t="shared" si="100"/>
        <v>001</v>
      </c>
      <c r="G764" t="str">
        <f>""</f>
        <v/>
      </c>
      <c r="H764" t="s">
        <v>1</v>
      </c>
      <c r="I764" t="s">
        <v>1975</v>
      </c>
      <c r="J764" t="s">
        <v>5191</v>
      </c>
      <c r="K764" t="str">
        <f>"14630"</f>
        <v>14630</v>
      </c>
    </row>
    <row r="765" spans="1:11" customFormat="1" x14ac:dyDescent="0.25">
      <c r="A765" t="str">
        <f t="shared" si="90"/>
        <v>14</v>
      </c>
      <c r="B765" t="s">
        <v>282</v>
      </c>
      <c r="C765" t="str">
        <f>"050"</f>
        <v>050</v>
      </c>
      <c r="D765" t="s">
        <v>330</v>
      </c>
      <c r="E765" t="str">
        <f>"02"</f>
        <v>02</v>
      </c>
      <c r="F765" t="str">
        <f t="shared" si="100"/>
        <v>001</v>
      </c>
      <c r="G765" t="str">
        <f>""</f>
        <v/>
      </c>
      <c r="H765" t="s">
        <v>0</v>
      </c>
      <c r="I765" t="s">
        <v>1975</v>
      </c>
      <c r="J765" t="s">
        <v>5191</v>
      </c>
      <c r="K765" t="str">
        <f>"14630"</f>
        <v>14630</v>
      </c>
    </row>
    <row r="766" spans="1:11" customFormat="1" x14ac:dyDescent="0.25">
      <c r="A766" t="str">
        <f t="shared" si="90"/>
        <v>14</v>
      </c>
      <c r="B766" t="s">
        <v>282</v>
      </c>
      <c r="C766" t="str">
        <f>"051"</f>
        <v>051</v>
      </c>
      <c r="D766" t="s">
        <v>331</v>
      </c>
      <c r="E766" t="str">
        <f>"01"</f>
        <v>01</v>
      </c>
      <c r="F766" t="str">
        <f t="shared" si="100"/>
        <v>001</v>
      </c>
      <c r="G766" t="str">
        <f>""</f>
        <v/>
      </c>
      <c r="H766" t="s">
        <v>3</v>
      </c>
      <c r="I766" t="s">
        <v>1286</v>
      </c>
      <c r="J766" t="s">
        <v>5192</v>
      </c>
      <c r="K766" t="str">
        <f>"14412"</f>
        <v>14412</v>
      </c>
    </row>
    <row r="767" spans="1:11" customFormat="1" x14ac:dyDescent="0.25">
      <c r="A767" t="str">
        <f t="shared" si="90"/>
        <v>14</v>
      </c>
      <c r="B767" t="s">
        <v>282</v>
      </c>
      <c r="C767" t="str">
        <f>"051"</f>
        <v>051</v>
      </c>
      <c r="D767" t="s">
        <v>331</v>
      </c>
      <c r="E767" t="str">
        <f>"02"</f>
        <v>02</v>
      </c>
      <c r="F767" t="str">
        <f t="shared" si="100"/>
        <v>001</v>
      </c>
      <c r="G767" t="str">
        <f>""</f>
        <v/>
      </c>
      <c r="H767" t="s">
        <v>3</v>
      </c>
      <c r="I767" t="s">
        <v>1976</v>
      </c>
      <c r="J767" t="s">
        <v>5193</v>
      </c>
      <c r="K767" t="str">
        <f>"14412"</f>
        <v>14412</v>
      </c>
    </row>
    <row r="768" spans="1:11" customFormat="1" x14ac:dyDescent="0.25">
      <c r="A768" t="str">
        <f t="shared" si="90"/>
        <v>14</v>
      </c>
      <c r="B768" t="s">
        <v>282</v>
      </c>
      <c r="C768" t="str">
        <f t="shared" ref="C768:C780" si="101">"052"</f>
        <v>052</v>
      </c>
      <c r="D768" t="s">
        <v>332</v>
      </c>
      <c r="E768" t="str">
        <f t="shared" ref="E768:E773" si="102">"01"</f>
        <v>01</v>
      </c>
      <c r="F768" t="str">
        <f t="shared" si="100"/>
        <v>001</v>
      </c>
      <c r="G768" t="str">
        <f>""</f>
        <v/>
      </c>
      <c r="H768" t="s">
        <v>3</v>
      </c>
      <c r="I768" t="s">
        <v>1977</v>
      </c>
      <c r="J768" t="s">
        <v>5194</v>
      </c>
      <c r="K768" t="str">
        <f t="shared" ref="K768:K780" si="103">"14200"</f>
        <v>14200</v>
      </c>
    </row>
    <row r="769" spans="1:11" customFormat="1" x14ac:dyDescent="0.25">
      <c r="A769" t="str">
        <f t="shared" si="90"/>
        <v>14</v>
      </c>
      <c r="B769" t="s">
        <v>282</v>
      </c>
      <c r="C769" t="str">
        <f t="shared" si="101"/>
        <v>052</v>
      </c>
      <c r="D769" t="s">
        <v>332</v>
      </c>
      <c r="E769" t="str">
        <f t="shared" si="102"/>
        <v>01</v>
      </c>
      <c r="F769" t="str">
        <f>"003"</f>
        <v>003</v>
      </c>
      <c r="G769" t="str">
        <f>""</f>
        <v/>
      </c>
      <c r="H769" t="s">
        <v>3</v>
      </c>
      <c r="I769" t="s">
        <v>1978</v>
      </c>
      <c r="J769" t="s">
        <v>5195</v>
      </c>
      <c r="K769" t="str">
        <f t="shared" si="103"/>
        <v>14200</v>
      </c>
    </row>
    <row r="770" spans="1:11" customFormat="1" x14ac:dyDescent="0.25">
      <c r="A770" t="str">
        <f t="shared" si="90"/>
        <v>14</v>
      </c>
      <c r="B770" t="s">
        <v>282</v>
      </c>
      <c r="C770" t="str">
        <f t="shared" si="101"/>
        <v>052</v>
      </c>
      <c r="D770" t="s">
        <v>332</v>
      </c>
      <c r="E770" t="str">
        <f t="shared" si="102"/>
        <v>01</v>
      </c>
      <c r="F770" t="str">
        <f>"004"</f>
        <v>004</v>
      </c>
      <c r="G770" t="str">
        <f>""</f>
        <v/>
      </c>
      <c r="H770" t="s">
        <v>3</v>
      </c>
      <c r="I770" t="s">
        <v>1977</v>
      </c>
      <c r="J770" t="s">
        <v>5194</v>
      </c>
      <c r="K770" t="str">
        <f t="shared" si="103"/>
        <v>14200</v>
      </c>
    </row>
    <row r="771" spans="1:11" customFormat="1" x14ac:dyDescent="0.25">
      <c r="A771" t="str">
        <f t="shared" ref="A771:A834" si="104">"14"</f>
        <v>14</v>
      </c>
      <c r="B771" t="s">
        <v>282</v>
      </c>
      <c r="C771" t="str">
        <f t="shared" si="101"/>
        <v>052</v>
      </c>
      <c r="D771" t="s">
        <v>332</v>
      </c>
      <c r="E771" t="str">
        <f t="shared" si="102"/>
        <v>01</v>
      </c>
      <c r="F771" t="str">
        <f>"005"</f>
        <v>005</v>
      </c>
      <c r="G771" t="str">
        <f>""</f>
        <v/>
      </c>
      <c r="H771" t="s">
        <v>1</v>
      </c>
      <c r="I771" t="s">
        <v>1979</v>
      </c>
      <c r="J771" t="s">
        <v>5196</v>
      </c>
      <c r="K771" t="str">
        <f t="shared" si="103"/>
        <v>14200</v>
      </c>
    </row>
    <row r="772" spans="1:11" customFormat="1" x14ac:dyDescent="0.25">
      <c r="A772" t="str">
        <f t="shared" si="104"/>
        <v>14</v>
      </c>
      <c r="B772" t="s">
        <v>282</v>
      </c>
      <c r="C772" t="str">
        <f t="shared" si="101"/>
        <v>052</v>
      </c>
      <c r="D772" t="s">
        <v>332</v>
      </c>
      <c r="E772" t="str">
        <f t="shared" si="102"/>
        <v>01</v>
      </c>
      <c r="F772" t="str">
        <f>"005"</f>
        <v>005</v>
      </c>
      <c r="G772" t="str">
        <f>""</f>
        <v/>
      </c>
      <c r="H772" t="s">
        <v>0</v>
      </c>
      <c r="I772" t="s">
        <v>1979</v>
      </c>
      <c r="J772" t="s">
        <v>5196</v>
      </c>
      <c r="K772" t="str">
        <f t="shared" si="103"/>
        <v>14200</v>
      </c>
    </row>
    <row r="773" spans="1:11" customFormat="1" x14ac:dyDescent="0.25">
      <c r="A773" t="str">
        <f t="shared" si="104"/>
        <v>14</v>
      </c>
      <c r="B773" t="s">
        <v>282</v>
      </c>
      <c r="C773" t="str">
        <f t="shared" si="101"/>
        <v>052</v>
      </c>
      <c r="D773" t="s">
        <v>332</v>
      </c>
      <c r="E773" t="str">
        <f t="shared" si="102"/>
        <v>01</v>
      </c>
      <c r="F773" t="str">
        <f>"006"</f>
        <v>006</v>
      </c>
      <c r="G773" t="str">
        <f>""</f>
        <v/>
      </c>
      <c r="H773" t="s">
        <v>3</v>
      </c>
      <c r="I773" t="s">
        <v>1979</v>
      </c>
      <c r="J773" t="s">
        <v>5196</v>
      </c>
      <c r="K773" t="str">
        <f t="shared" si="103"/>
        <v>14200</v>
      </c>
    </row>
    <row r="774" spans="1:11" customFormat="1" x14ac:dyDescent="0.25">
      <c r="A774" t="str">
        <f t="shared" si="104"/>
        <v>14</v>
      </c>
      <c r="B774" t="s">
        <v>282</v>
      </c>
      <c r="C774" t="str">
        <f t="shared" si="101"/>
        <v>052</v>
      </c>
      <c r="D774" t="s">
        <v>332</v>
      </c>
      <c r="E774" t="str">
        <f>"02"</f>
        <v>02</v>
      </c>
      <c r="F774" t="str">
        <f>"001"</f>
        <v>001</v>
      </c>
      <c r="G774" t="str">
        <f>""</f>
        <v/>
      </c>
      <c r="H774" t="s">
        <v>3</v>
      </c>
      <c r="I774" t="s">
        <v>123</v>
      </c>
      <c r="J774" t="s">
        <v>5197</v>
      </c>
      <c r="K774" t="str">
        <f t="shared" si="103"/>
        <v>14200</v>
      </c>
    </row>
    <row r="775" spans="1:11" customFormat="1" x14ac:dyDescent="0.25">
      <c r="A775" t="str">
        <f t="shared" si="104"/>
        <v>14</v>
      </c>
      <c r="B775" t="s">
        <v>282</v>
      </c>
      <c r="C775" t="str">
        <f t="shared" si="101"/>
        <v>052</v>
      </c>
      <c r="D775" t="s">
        <v>332</v>
      </c>
      <c r="E775" t="str">
        <f>"02"</f>
        <v>02</v>
      </c>
      <c r="F775" t="str">
        <f>"002"</f>
        <v>002</v>
      </c>
      <c r="G775" t="str">
        <f>""</f>
        <v/>
      </c>
      <c r="H775" t="s">
        <v>3</v>
      </c>
      <c r="I775" t="s">
        <v>1008</v>
      </c>
      <c r="J775" t="s">
        <v>5198</v>
      </c>
      <c r="K775" t="str">
        <f t="shared" si="103"/>
        <v>14200</v>
      </c>
    </row>
    <row r="776" spans="1:11" customFormat="1" x14ac:dyDescent="0.25">
      <c r="A776" t="str">
        <f t="shared" si="104"/>
        <v>14</v>
      </c>
      <c r="B776" t="s">
        <v>282</v>
      </c>
      <c r="C776" t="str">
        <f t="shared" si="101"/>
        <v>052</v>
      </c>
      <c r="D776" t="s">
        <v>332</v>
      </c>
      <c r="E776" t="str">
        <f>"02"</f>
        <v>02</v>
      </c>
      <c r="F776" t="str">
        <f>"003"</f>
        <v>003</v>
      </c>
      <c r="G776" t="str">
        <f>""</f>
        <v/>
      </c>
      <c r="H776" t="s">
        <v>3</v>
      </c>
      <c r="I776" t="s">
        <v>1980</v>
      </c>
      <c r="J776" t="s">
        <v>5199</v>
      </c>
      <c r="K776" t="str">
        <f t="shared" si="103"/>
        <v>14200</v>
      </c>
    </row>
    <row r="777" spans="1:11" customFormat="1" x14ac:dyDescent="0.25">
      <c r="A777" t="str">
        <f t="shared" si="104"/>
        <v>14</v>
      </c>
      <c r="B777" t="s">
        <v>282</v>
      </c>
      <c r="C777" t="str">
        <f t="shared" si="101"/>
        <v>052</v>
      </c>
      <c r="D777" t="s">
        <v>332</v>
      </c>
      <c r="E777" t="str">
        <f>"02"</f>
        <v>02</v>
      </c>
      <c r="F777" t="str">
        <f>"004"</f>
        <v>004</v>
      </c>
      <c r="G777" t="str">
        <f>""</f>
        <v/>
      </c>
      <c r="H777" t="s">
        <v>3</v>
      </c>
      <c r="I777" t="s">
        <v>1980</v>
      </c>
      <c r="J777" t="s">
        <v>5199</v>
      </c>
      <c r="K777" t="str">
        <f t="shared" si="103"/>
        <v>14200</v>
      </c>
    </row>
    <row r="778" spans="1:11" customFormat="1" x14ac:dyDescent="0.25">
      <c r="A778" t="str">
        <f t="shared" si="104"/>
        <v>14</v>
      </c>
      <c r="B778" t="s">
        <v>282</v>
      </c>
      <c r="C778" t="str">
        <f t="shared" si="101"/>
        <v>052</v>
      </c>
      <c r="D778" t="s">
        <v>332</v>
      </c>
      <c r="E778" t="str">
        <f>"03"</f>
        <v>03</v>
      </c>
      <c r="F778" t="str">
        <f>"001"</f>
        <v>001</v>
      </c>
      <c r="G778" t="str">
        <f>""</f>
        <v/>
      </c>
      <c r="H778" t="s">
        <v>3</v>
      </c>
      <c r="I778" t="s">
        <v>1981</v>
      </c>
      <c r="J778" t="s">
        <v>5200</v>
      </c>
      <c r="K778" t="str">
        <f t="shared" si="103"/>
        <v>14200</v>
      </c>
    </row>
    <row r="779" spans="1:11" customFormat="1" x14ac:dyDescent="0.25">
      <c r="A779" t="str">
        <f t="shared" si="104"/>
        <v>14</v>
      </c>
      <c r="B779" t="s">
        <v>282</v>
      </c>
      <c r="C779" t="str">
        <f t="shared" si="101"/>
        <v>052</v>
      </c>
      <c r="D779" t="s">
        <v>332</v>
      </c>
      <c r="E779" t="str">
        <f>"03"</f>
        <v>03</v>
      </c>
      <c r="F779" t="str">
        <f>"002"</f>
        <v>002</v>
      </c>
      <c r="G779" t="str">
        <f>""</f>
        <v/>
      </c>
      <c r="H779" t="s">
        <v>3</v>
      </c>
      <c r="I779" t="s">
        <v>1982</v>
      </c>
      <c r="J779" t="s">
        <v>5201</v>
      </c>
      <c r="K779" t="str">
        <f t="shared" si="103"/>
        <v>14200</v>
      </c>
    </row>
    <row r="780" spans="1:11" customFormat="1" x14ac:dyDescent="0.25">
      <c r="A780" t="str">
        <f t="shared" si="104"/>
        <v>14</v>
      </c>
      <c r="B780" t="s">
        <v>282</v>
      </c>
      <c r="C780" t="str">
        <f t="shared" si="101"/>
        <v>052</v>
      </c>
      <c r="D780" t="s">
        <v>332</v>
      </c>
      <c r="E780" t="str">
        <f>"03"</f>
        <v>03</v>
      </c>
      <c r="F780" t="str">
        <f>"003"</f>
        <v>003</v>
      </c>
      <c r="G780" t="str">
        <f>""</f>
        <v/>
      </c>
      <c r="H780" t="s">
        <v>3</v>
      </c>
      <c r="I780" t="s">
        <v>1982</v>
      </c>
      <c r="J780" t="s">
        <v>5201</v>
      </c>
      <c r="K780" t="str">
        <f t="shared" si="103"/>
        <v>14200</v>
      </c>
    </row>
    <row r="781" spans="1:11" customFormat="1" x14ac:dyDescent="0.25">
      <c r="A781" t="str">
        <f t="shared" si="104"/>
        <v>14</v>
      </c>
      <c r="B781" t="s">
        <v>282</v>
      </c>
      <c r="C781" t="str">
        <f t="shared" ref="C781:C788" si="105">"053"</f>
        <v>053</v>
      </c>
      <c r="D781" t="s">
        <v>333</v>
      </c>
      <c r="E781" t="str">
        <f>"01"</f>
        <v>01</v>
      </c>
      <c r="F781" t="str">
        <f>"001"</f>
        <v>001</v>
      </c>
      <c r="G781" t="str">
        <f>""</f>
        <v/>
      </c>
      <c r="H781" t="s">
        <v>1</v>
      </c>
      <c r="I781" t="s">
        <v>1983</v>
      </c>
      <c r="J781" t="s">
        <v>5202</v>
      </c>
      <c r="K781" t="str">
        <f t="shared" ref="K781:K788" si="106">"14730"</f>
        <v>14730</v>
      </c>
    </row>
    <row r="782" spans="1:11" customFormat="1" x14ac:dyDescent="0.25">
      <c r="A782" t="str">
        <f t="shared" si="104"/>
        <v>14</v>
      </c>
      <c r="B782" t="s">
        <v>282</v>
      </c>
      <c r="C782" t="str">
        <f t="shared" si="105"/>
        <v>053</v>
      </c>
      <c r="D782" t="s">
        <v>333</v>
      </c>
      <c r="E782" t="str">
        <f>"01"</f>
        <v>01</v>
      </c>
      <c r="F782" t="str">
        <f>"001"</f>
        <v>001</v>
      </c>
      <c r="G782" t="str">
        <f>""</f>
        <v/>
      </c>
      <c r="H782" t="s">
        <v>0</v>
      </c>
      <c r="I782" t="s">
        <v>1983</v>
      </c>
      <c r="J782" t="s">
        <v>5202</v>
      </c>
      <c r="K782" t="str">
        <f t="shared" si="106"/>
        <v>14730</v>
      </c>
    </row>
    <row r="783" spans="1:11" customFormat="1" x14ac:dyDescent="0.25">
      <c r="A783" t="str">
        <f t="shared" si="104"/>
        <v>14</v>
      </c>
      <c r="B783" t="s">
        <v>282</v>
      </c>
      <c r="C783" t="str">
        <f t="shared" si="105"/>
        <v>053</v>
      </c>
      <c r="D783" t="s">
        <v>333</v>
      </c>
      <c r="E783" t="str">
        <f>"01"</f>
        <v>01</v>
      </c>
      <c r="F783" t="str">
        <f>"002"</f>
        <v>002</v>
      </c>
      <c r="G783" t="str">
        <f>""</f>
        <v/>
      </c>
      <c r="H783" t="s">
        <v>1</v>
      </c>
      <c r="I783" t="s">
        <v>1984</v>
      </c>
      <c r="J783" t="s">
        <v>5203</v>
      </c>
      <c r="K783" t="str">
        <f t="shared" si="106"/>
        <v>14730</v>
      </c>
    </row>
    <row r="784" spans="1:11" customFormat="1" x14ac:dyDescent="0.25">
      <c r="A784" t="str">
        <f t="shared" si="104"/>
        <v>14</v>
      </c>
      <c r="B784" t="s">
        <v>282</v>
      </c>
      <c r="C784" t="str">
        <f t="shared" si="105"/>
        <v>053</v>
      </c>
      <c r="D784" t="s">
        <v>333</v>
      </c>
      <c r="E784" t="str">
        <f>"01"</f>
        <v>01</v>
      </c>
      <c r="F784" t="str">
        <f>"002"</f>
        <v>002</v>
      </c>
      <c r="G784" t="str">
        <f>""</f>
        <v/>
      </c>
      <c r="H784" t="s">
        <v>0</v>
      </c>
      <c r="I784" t="s">
        <v>1984</v>
      </c>
      <c r="J784" t="s">
        <v>5203</v>
      </c>
      <c r="K784" t="str">
        <f t="shared" si="106"/>
        <v>14730</v>
      </c>
    </row>
    <row r="785" spans="1:11" customFormat="1" x14ac:dyDescent="0.25">
      <c r="A785" t="str">
        <f t="shared" si="104"/>
        <v>14</v>
      </c>
      <c r="B785" t="s">
        <v>282</v>
      </c>
      <c r="C785" t="str">
        <f t="shared" si="105"/>
        <v>053</v>
      </c>
      <c r="D785" t="s">
        <v>333</v>
      </c>
      <c r="E785" t="str">
        <f>"02"</f>
        <v>02</v>
      </c>
      <c r="F785" t="str">
        <f>"001"</f>
        <v>001</v>
      </c>
      <c r="G785" t="str">
        <f>""</f>
        <v/>
      </c>
      <c r="H785" t="s">
        <v>3</v>
      </c>
      <c r="I785" t="s">
        <v>1985</v>
      </c>
      <c r="J785" t="s">
        <v>5204</v>
      </c>
      <c r="K785" t="str">
        <f t="shared" si="106"/>
        <v>14730</v>
      </c>
    </row>
    <row r="786" spans="1:11" customFormat="1" x14ac:dyDescent="0.25">
      <c r="A786" t="str">
        <f t="shared" si="104"/>
        <v>14</v>
      </c>
      <c r="B786" t="s">
        <v>282</v>
      </c>
      <c r="C786" t="str">
        <f t="shared" si="105"/>
        <v>053</v>
      </c>
      <c r="D786" t="s">
        <v>333</v>
      </c>
      <c r="E786" t="str">
        <f>"02"</f>
        <v>02</v>
      </c>
      <c r="F786" t="str">
        <f>"002"</f>
        <v>002</v>
      </c>
      <c r="G786" t="str">
        <f>""</f>
        <v/>
      </c>
      <c r="H786" t="s">
        <v>3</v>
      </c>
      <c r="I786" t="s">
        <v>1985</v>
      </c>
      <c r="J786" t="s">
        <v>5204</v>
      </c>
      <c r="K786" t="str">
        <f t="shared" si="106"/>
        <v>14730</v>
      </c>
    </row>
    <row r="787" spans="1:11" customFormat="1" x14ac:dyDescent="0.25">
      <c r="A787" t="str">
        <f t="shared" si="104"/>
        <v>14</v>
      </c>
      <c r="B787" t="s">
        <v>282</v>
      </c>
      <c r="C787" t="str">
        <f t="shared" si="105"/>
        <v>053</v>
      </c>
      <c r="D787" t="s">
        <v>333</v>
      </c>
      <c r="E787" t="str">
        <f>"02"</f>
        <v>02</v>
      </c>
      <c r="F787" t="str">
        <f>"003"</f>
        <v>003</v>
      </c>
      <c r="G787" t="str">
        <f>""</f>
        <v/>
      </c>
      <c r="H787" t="s">
        <v>3</v>
      </c>
      <c r="I787" t="s">
        <v>1986</v>
      </c>
      <c r="J787" t="s">
        <v>5205</v>
      </c>
      <c r="K787" t="str">
        <f t="shared" si="106"/>
        <v>14730</v>
      </c>
    </row>
    <row r="788" spans="1:11" customFormat="1" x14ac:dyDescent="0.25">
      <c r="A788" t="str">
        <f t="shared" si="104"/>
        <v>14</v>
      </c>
      <c r="B788" t="s">
        <v>282</v>
      </c>
      <c r="C788" t="str">
        <f t="shared" si="105"/>
        <v>053</v>
      </c>
      <c r="D788" t="s">
        <v>333</v>
      </c>
      <c r="E788" t="str">
        <f>"02"</f>
        <v>02</v>
      </c>
      <c r="F788" t="str">
        <f>"004"</f>
        <v>004</v>
      </c>
      <c r="G788" t="str">
        <f>""</f>
        <v/>
      </c>
      <c r="H788" t="s">
        <v>3</v>
      </c>
      <c r="I788" t="s">
        <v>1986</v>
      </c>
      <c r="J788" t="s">
        <v>5205</v>
      </c>
      <c r="K788" t="str">
        <f t="shared" si="106"/>
        <v>14730</v>
      </c>
    </row>
    <row r="789" spans="1:11" customFormat="1" x14ac:dyDescent="0.25">
      <c r="A789" t="str">
        <f t="shared" si="104"/>
        <v>14</v>
      </c>
      <c r="B789" t="s">
        <v>282</v>
      </c>
      <c r="C789" t="str">
        <f t="shared" ref="C789:C808" si="107">"054"</f>
        <v>054</v>
      </c>
      <c r="D789" t="s">
        <v>334</v>
      </c>
      <c r="E789" t="str">
        <f>"01"</f>
        <v>01</v>
      </c>
      <c r="F789" t="str">
        <f>"001"</f>
        <v>001</v>
      </c>
      <c r="G789" t="str">
        <f>""</f>
        <v/>
      </c>
      <c r="H789" t="s">
        <v>1</v>
      </c>
      <c r="I789" t="s">
        <v>1987</v>
      </c>
      <c r="J789" t="s">
        <v>5206</v>
      </c>
      <c r="K789" t="str">
        <f t="shared" ref="K789:K808" si="108">"14400"</f>
        <v>14400</v>
      </c>
    </row>
    <row r="790" spans="1:11" customFormat="1" x14ac:dyDescent="0.25">
      <c r="A790" t="str">
        <f t="shared" si="104"/>
        <v>14</v>
      </c>
      <c r="B790" t="s">
        <v>282</v>
      </c>
      <c r="C790" t="str">
        <f t="shared" si="107"/>
        <v>054</v>
      </c>
      <c r="D790" t="s">
        <v>334</v>
      </c>
      <c r="E790" t="str">
        <f>"01"</f>
        <v>01</v>
      </c>
      <c r="F790" t="str">
        <f>"001"</f>
        <v>001</v>
      </c>
      <c r="G790" t="str">
        <f>""</f>
        <v/>
      </c>
      <c r="H790" t="s">
        <v>0</v>
      </c>
      <c r="I790" t="s">
        <v>1987</v>
      </c>
      <c r="J790" t="s">
        <v>5206</v>
      </c>
      <c r="K790" t="str">
        <f t="shared" si="108"/>
        <v>14400</v>
      </c>
    </row>
    <row r="791" spans="1:11" customFormat="1" x14ac:dyDescent="0.25">
      <c r="A791" t="str">
        <f t="shared" si="104"/>
        <v>14</v>
      </c>
      <c r="B791" t="s">
        <v>282</v>
      </c>
      <c r="C791" t="str">
        <f t="shared" si="107"/>
        <v>054</v>
      </c>
      <c r="D791" t="s">
        <v>334</v>
      </c>
      <c r="E791" t="str">
        <f>"01"</f>
        <v>01</v>
      </c>
      <c r="F791" t="str">
        <f>"002"</f>
        <v>002</v>
      </c>
      <c r="G791" t="str">
        <f>""</f>
        <v/>
      </c>
      <c r="H791" t="s">
        <v>3</v>
      </c>
      <c r="I791" t="s">
        <v>1757</v>
      </c>
      <c r="J791" t="s">
        <v>5207</v>
      </c>
      <c r="K791" t="str">
        <f t="shared" si="108"/>
        <v>14400</v>
      </c>
    </row>
    <row r="792" spans="1:11" customFormat="1" x14ac:dyDescent="0.25">
      <c r="A792" t="str">
        <f t="shared" si="104"/>
        <v>14</v>
      </c>
      <c r="B792" t="s">
        <v>282</v>
      </c>
      <c r="C792" t="str">
        <f t="shared" si="107"/>
        <v>054</v>
      </c>
      <c r="D792" t="s">
        <v>334</v>
      </c>
      <c r="E792" t="str">
        <f>"01"</f>
        <v>01</v>
      </c>
      <c r="F792" t="str">
        <f>"003"</f>
        <v>003</v>
      </c>
      <c r="G792" t="str">
        <f>""</f>
        <v/>
      </c>
      <c r="H792" t="s">
        <v>1</v>
      </c>
      <c r="I792" t="s">
        <v>1757</v>
      </c>
      <c r="J792" t="s">
        <v>5207</v>
      </c>
      <c r="K792" t="str">
        <f t="shared" si="108"/>
        <v>14400</v>
      </c>
    </row>
    <row r="793" spans="1:11" customFormat="1" x14ac:dyDescent="0.25">
      <c r="A793" t="str">
        <f t="shared" si="104"/>
        <v>14</v>
      </c>
      <c r="B793" t="s">
        <v>282</v>
      </c>
      <c r="C793" t="str">
        <f t="shared" si="107"/>
        <v>054</v>
      </c>
      <c r="D793" t="s">
        <v>334</v>
      </c>
      <c r="E793" t="str">
        <f>"01"</f>
        <v>01</v>
      </c>
      <c r="F793" t="str">
        <f>"003"</f>
        <v>003</v>
      </c>
      <c r="G793" t="str">
        <f>""</f>
        <v/>
      </c>
      <c r="H793" t="s">
        <v>0</v>
      </c>
      <c r="I793" t="s">
        <v>1757</v>
      </c>
      <c r="J793" t="s">
        <v>5207</v>
      </c>
      <c r="K793" t="str">
        <f t="shared" si="108"/>
        <v>14400</v>
      </c>
    </row>
    <row r="794" spans="1:11" customFormat="1" x14ac:dyDescent="0.25">
      <c r="A794" t="str">
        <f t="shared" si="104"/>
        <v>14</v>
      </c>
      <c r="B794" t="s">
        <v>282</v>
      </c>
      <c r="C794" t="str">
        <f t="shared" si="107"/>
        <v>054</v>
      </c>
      <c r="D794" t="s">
        <v>334</v>
      </c>
      <c r="E794" t="str">
        <f t="shared" ref="E794:E801" si="109">"02"</f>
        <v>02</v>
      </c>
      <c r="F794" t="str">
        <f>"001"</f>
        <v>001</v>
      </c>
      <c r="G794" t="str">
        <f>""</f>
        <v/>
      </c>
      <c r="H794" t="s">
        <v>1</v>
      </c>
      <c r="I794" t="s">
        <v>1988</v>
      </c>
      <c r="J794" t="s">
        <v>5208</v>
      </c>
      <c r="K794" t="str">
        <f t="shared" si="108"/>
        <v>14400</v>
      </c>
    </row>
    <row r="795" spans="1:11" customFormat="1" x14ac:dyDescent="0.25">
      <c r="A795" t="str">
        <f t="shared" si="104"/>
        <v>14</v>
      </c>
      <c r="B795" t="s">
        <v>282</v>
      </c>
      <c r="C795" t="str">
        <f t="shared" si="107"/>
        <v>054</v>
      </c>
      <c r="D795" t="s">
        <v>334</v>
      </c>
      <c r="E795" t="str">
        <f t="shared" si="109"/>
        <v>02</v>
      </c>
      <c r="F795" t="str">
        <f>"001"</f>
        <v>001</v>
      </c>
      <c r="G795" t="str">
        <f>""</f>
        <v/>
      </c>
      <c r="H795" t="s">
        <v>0</v>
      </c>
      <c r="I795" t="s">
        <v>1988</v>
      </c>
      <c r="J795" t="s">
        <v>5208</v>
      </c>
      <c r="K795" t="str">
        <f t="shared" si="108"/>
        <v>14400</v>
      </c>
    </row>
    <row r="796" spans="1:11" customFormat="1" x14ac:dyDescent="0.25">
      <c r="A796" t="str">
        <f t="shared" si="104"/>
        <v>14</v>
      </c>
      <c r="B796" t="s">
        <v>282</v>
      </c>
      <c r="C796" t="str">
        <f t="shared" si="107"/>
        <v>054</v>
      </c>
      <c r="D796" t="s">
        <v>334</v>
      </c>
      <c r="E796" t="str">
        <f t="shared" si="109"/>
        <v>02</v>
      </c>
      <c r="F796" t="str">
        <f>"002"</f>
        <v>002</v>
      </c>
      <c r="G796" t="str">
        <f>""</f>
        <v/>
      </c>
      <c r="H796" t="s">
        <v>1</v>
      </c>
      <c r="I796" t="s">
        <v>1989</v>
      </c>
      <c r="J796" t="s">
        <v>5209</v>
      </c>
      <c r="K796" t="str">
        <f t="shared" si="108"/>
        <v>14400</v>
      </c>
    </row>
    <row r="797" spans="1:11" customFormat="1" x14ac:dyDescent="0.25">
      <c r="A797" t="str">
        <f t="shared" si="104"/>
        <v>14</v>
      </c>
      <c r="B797" t="s">
        <v>282</v>
      </c>
      <c r="C797" t="str">
        <f t="shared" si="107"/>
        <v>054</v>
      </c>
      <c r="D797" t="s">
        <v>334</v>
      </c>
      <c r="E797" t="str">
        <f t="shared" si="109"/>
        <v>02</v>
      </c>
      <c r="F797" t="str">
        <f>"002"</f>
        <v>002</v>
      </c>
      <c r="G797" t="str">
        <f>""</f>
        <v/>
      </c>
      <c r="H797" t="s">
        <v>0</v>
      </c>
      <c r="I797" t="s">
        <v>1989</v>
      </c>
      <c r="J797" t="s">
        <v>5209</v>
      </c>
      <c r="K797" t="str">
        <f t="shared" si="108"/>
        <v>14400</v>
      </c>
    </row>
    <row r="798" spans="1:11" customFormat="1" x14ac:dyDescent="0.25">
      <c r="A798" t="str">
        <f t="shared" si="104"/>
        <v>14</v>
      </c>
      <c r="B798" t="s">
        <v>282</v>
      </c>
      <c r="C798" t="str">
        <f t="shared" si="107"/>
        <v>054</v>
      </c>
      <c r="D798" t="s">
        <v>334</v>
      </c>
      <c r="E798" t="str">
        <f t="shared" si="109"/>
        <v>02</v>
      </c>
      <c r="F798" t="str">
        <f>"003"</f>
        <v>003</v>
      </c>
      <c r="G798" t="str">
        <f>""</f>
        <v/>
      </c>
      <c r="H798" t="s">
        <v>1</v>
      </c>
      <c r="I798" t="s">
        <v>17</v>
      </c>
      <c r="J798" t="s">
        <v>5210</v>
      </c>
      <c r="K798" t="str">
        <f t="shared" si="108"/>
        <v>14400</v>
      </c>
    </row>
    <row r="799" spans="1:11" customFormat="1" x14ac:dyDescent="0.25">
      <c r="A799" t="str">
        <f t="shared" si="104"/>
        <v>14</v>
      </c>
      <c r="B799" t="s">
        <v>282</v>
      </c>
      <c r="C799" t="str">
        <f t="shared" si="107"/>
        <v>054</v>
      </c>
      <c r="D799" t="s">
        <v>334</v>
      </c>
      <c r="E799" t="str">
        <f t="shared" si="109"/>
        <v>02</v>
      </c>
      <c r="F799" t="str">
        <f>"003"</f>
        <v>003</v>
      </c>
      <c r="G799" t="str">
        <f>""</f>
        <v/>
      </c>
      <c r="H799" t="s">
        <v>0</v>
      </c>
      <c r="I799" t="s">
        <v>17</v>
      </c>
      <c r="J799" t="s">
        <v>5210</v>
      </c>
      <c r="K799" t="str">
        <f t="shared" si="108"/>
        <v>14400</v>
      </c>
    </row>
    <row r="800" spans="1:11" customFormat="1" x14ac:dyDescent="0.25">
      <c r="A800" t="str">
        <f t="shared" si="104"/>
        <v>14</v>
      </c>
      <c r="B800" t="s">
        <v>282</v>
      </c>
      <c r="C800" t="str">
        <f t="shared" si="107"/>
        <v>054</v>
      </c>
      <c r="D800" t="s">
        <v>334</v>
      </c>
      <c r="E800" t="str">
        <f t="shared" si="109"/>
        <v>02</v>
      </c>
      <c r="F800" t="str">
        <f>"004"</f>
        <v>004</v>
      </c>
      <c r="G800" t="str">
        <f>""</f>
        <v/>
      </c>
      <c r="H800" t="s">
        <v>1</v>
      </c>
      <c r="I800" t="s">
        <v>1990</v>
      </c>
      <c r="J800" t="s">
        <v>5211</v>
      </c>
      <c r="K800" t="str">
        <f t="shared" si="108"/>
        <v>14400</v>
      </c>
    </row>
    <row r="801" spans="1:11" customFormat="1" x14ac:dyDescent="0.25">
      <c r="A801" t="str">
        <f t="shared" si="104"/>
        <v>14</v>
      </c>
      <c r="B801" t="s">
        <v>282</v>
      </c>
      <c r="C801" t="str">
        <f t="shared" si="107"/>
        <v>054</v>
      </c>
      <c r="D801" t="s">
        <v>334</v>
      </c>
      <c r="E801" t="str">
        <f t="shared" si="109"/>
        <v>02</v>
      </c>
      <c r="F801" t="str">
        <f>"004"</f>
        <v>004</v>
      </c>
      <c r="G801" t="str">
        <f>""</f>
        <v/>
      </c>
      <c r="H801" t="s">
        <v>0</v>
      </c>
      <c r="I801" t="s">
        <v>1990</v>
      </c>
      <c r="J801" t="s">
        <v>5211</v>
      </c>
      <c r="K801" t="str">
        <f t="shared" si="108"/>
        <v>14400</v>
      </c>
    </row>
    <row r="802" spans="1:11" customFormat="1" x14ac:dyDescent="0.25">
      <c r="A802" t="str">
        <f t="shared" si="104"/>
        <v>14</v>
      </c>
      <c r="B802" t="s">
        <v>282</v>
      </c>
      <c r="C802" t="str">
        <f t="shared" si="107"/>
        <v>054</v>
      </c>
      <c r="D802" t="s">
        <v>334</v>
      </c>
      <c r="E802" t="str">
        <f>"03"</f>
        <v>03</v>
      </c>
      <c r="F802" t="str">
        <f>"001"</f>
        <v>001</v>
      </c>
      <c r="G802" t="str">
        <f>""</f>
        <v/>
      </c>
      <c r="H802" t="s">
        <v>1</v>
      </c>
      <c r="I802" t="s">
        <v>1991</v>
      </c>
      <c r="J802" t="s">
        <v>5212</v>
      </c>
      <c r="K802" t="str">
        <f t="shared" si="108"/>
        <v>14400</v>
      </c>
    </row>
    <row r="803" spans="1:11" customFormat="1" x14ac:dyDescent="0.25">
      <c r="A803" t="str">
        <f t="shared" si="104"/>
        <v>14</v>
      </c>
      <c r="B803" t="s">
        <v>282</v>
      </c>
      <c r="C803" t="str">
        <f t="shared" si="107"/>
        <v>054</v>
      </c>
      <c r="D803" t="s">
        <v>334</v>
      </c>
      <c r="E803" t="str">
        <f>"03"</f>
        <v>03</v>
      </c>
      <c r="F803" t="str">
        <f>"001"</f>
        <v>001</v>
      </c>
      <c r="G803" t="str">
        <f>""</f>
        <v/>
      </c>
      <c r="H803" t="s">
        <v>0</v>
      </c>
      <c r="I803" t="s">
        <v>1991</v>
      </c>
      <c r="J803" t="s">
        <v>5212</v>
      </c>
      <c r="K803" t="str">
        <f t="shared" si="108"/>
        <v>14400</v>
      </c>
    </row>
    <row r="804" spans="1:11" customFormat="1" x14ac:dyDescent="0.25">
      <c r="A804" t="str">
        <f t="shared" si="104"/>
        <v>14</v>
      </c>
      <c r="B804" t="s">
        <v>282</v>
      </c>
      <c r="C804" t="str">
        <f t="shared" si="107"/>
        <v>054</v>
      </c>
      <c r="D804" t="s">
        <v>334</v>
      </c>
      <c r="E804" t="str">
        <f>"03"</f>
        <v>03</v>
      </c>
      <c r="F804" t="str">
        <f>"002"</f>
        <v>002</v>
      </c>
      <c r="G804" t="str">
        <f>""</f>
        <v/>
      </c>
      <c r="H804" t="s">
        <v>3</v>
      </c>
      <c r="I804" t="s">
        <v>86</v>
      </c>
      <c r="J804" t="s">
        <v>5213</v>
      </c>
      <c r="K804" t="str">
        <f t="shared" si="108"/>
        <v>14400</v>
      </c>
    </row>
    <row r="805" spans="1:11" customFormat="1" x14ac:dyDescent="0.25">
      <c r="A805" t="str">
        <f t="shared" si="104"/>
        <v>14</v>
      </c>
      <c r="B805" t="s">
        <v>282</v>
      </c>
      <c r="C805" t="str">
        <f t="shared" si="107"/>
        <v>054</v>
      </c>
      <c r="D805" t="s">
        <v>334</v>
      </c>
      <c r="E805" t="str">
        <f>"04"</f>
        <v>04</v>
      </c>
      <c r="F805" t="str">
        <f>"001"</f>
        <v>001</v>
      </c>
      <c r="G805" t="str">
        <f>""</f>
        <v/>
      </c>
      <c r="H805" t="s">
        <v>3</v>
      </c>
      <c r="I805" t="s">
        <v>1992</v>
      </c>
      <c r="J805" t="s">
        <v>5214</v>
      </c>
      <c r="K805" t="str">
        <f t="shared" si="108"/>
        <v>14400</v>
      </c>
    </row>
    <row r="806" spans="1:11" customFormat="1" x14ac:dyDescent="0.25">
      <c r="A806" t="str">
        <f t="shared" si="104"/>
        <v>14</v>
      </c>
      <c r="B806" t="s">
        <v>282</v>
      </c>
      <c r="C806" t="str">
        <f t="shared" si="107"/>
        <v>054</v>
      </c>
      <c r="D806" t="s">
        <v>334</v>
      </c>
      <c r="E806" t="str">
        <f>"04"</f>
        <v>04</v>
      </c>
      <c r="F806" t="str">
        <f>"002"</f>
        <v>002</v>
      </c>
      <c r="G806" t="str">
        <f>""</f>
        <v/>
      </c>
      <c r="H806" t="s">
        <v>3</v>
      </c>
      <c r="I806" t="s">
        <v>1747</v>
      </c>
      <c r="J806" t="s">
        <v>5215</v>
      </c>
      <c r="K806" t="str">
        <f t="shared" si="108"/>
        <v>14400</v>
      </c>
    </row>
    <row r="807" spans="1:11" customFormat="1" x14ac:dyDescent="0.25">
      <c r="A807" t="str">
        <f t="shared" si="104"/>
        <v>14</v>
      </c>
      <c r="B807" t="s">
        <v>282</v>
      </c>
      <c r="C807" t="str">
        <f t="shared" si="107"/>
        <v>054</v>
      </c>
      <c r="D807" t="s">
        <v>334</v>
      </c>
      <c r="E807" t="str">
        <f>"04"</f>
        <v>04</v>
      </c>
      <c r="F807" t="str">
        <f>"003"</f>
        <v>003</v>
      </c>
      <c r="G807" t="str">
        <f>""</f>
        <v/>
      </c>
      <c r="H807" t="s">
        <v>1</v>
      </c>
      <c r="I807" t="s">
        <v>1993</v>
      </c>
      <c r="J807" t="s">
        <v>5216</v>
      </c>
      <c r="K807" t="str">
        <f t="shared" si="108"/>
        <v>14400</v>
      </c>
    </row>
    <row r="808" spans="1:11" customFormat="1" x14ac:dyDescent="0.25">
      <c r="A808" t="str">
        <f t="shared" si="104"/>
        <v>14</v>
      </c>
      <c r="B808" t="s">
        <v>282</v>
      </c>
      <c r="C808" t="str">
        <f t="shared" si="107"/>
        <v>054</v>
      </c>
      <c r="D808" t="s">
        <v>334</v>
      </c>
      <c r="E808" t="str">
        <f>"04"</f>
        <v>04</v>
      </c>
      <c r="F808" t="str">
        <f>"003"</f>
        <v>003</v>
      </c>
      <c r="G808" t="str">
        <f>""</f>
        <v/>
      </c>
      <c r="H808" t="s">
        <v>0</v>
      </c>
      <c r="I808" t="s">
        <v>1993</v>
      </c>
      <c r="J808" t="s">
        <v>5216</v>
      </c>
      <c r="K808" t="str">
        <f t="shared" si="108"/>
        <v>14400</v>
      </c>
    </row>
    <row r="809" spans="1:11" customFormat="1" x14ac:dyDescent="0.25">
      <c r="A809" t="str">
        <f t="shared" si="104"/>
        <v>14</v>
      </c>
      <c r="B809" t="s">
        <v>282</v>
      </c>
      <c r="C809" t="str">
        <f t="shared" ref="C809:C840" si="110">"055"</f>
        <v>055</v>
      </c>
      <c r="D809" t="s">
        <v>335</v>
      </c>
      <c r="E809" t="str">
        <f t="shared" ref="E809:E814" si="111">"01"</f>
        <v>01</v>
      </c>
      <c r="F809" t="str">
        <f>"001"</f>
        <v>001</v>
      </c>
      <c r="G809" t="str">
        <f>""</f>
        <v/>
      </c>
      <c r="H809" t="s">
        <v>1</v>
      </c>
      <c r="I809" t="s">
        <v>1994</v>
      </c>
      <c r="J809" t="s">
        <v>5217</v>
      </c>
      <c r="K809" t="str">
        <f t="shared" ref="K809:K832" si="112">"14800"</f>
        <v>14800</v>
      </c>
    </row>
    <row r="810" spans="1:11" customFormat="1" x14ac:dyDescent="0.25">
      <c r="A810" t="str">
        <f t="shared" si="104"/>
        <v>14</v>
      </c>
      <c r="B810" t="s">
        <v>282</v>
      </c>
      <c r="C810" t="str">
        <f t="shared" si="110"/>
        <v>055</v>
      </c>
      <c r="D810" t="s">
        <v>335</v>
      </c>
      <c r="E810" t="str">
        <f t="shared" si="111"/>
        <v>01</v>
      </c>
      <c r="F810" t="str">
        <f>"001"</f>
        <v>001</v>
      </c>
      <c r="G810" t="str">
        <f>""</f>
        <v/>
      </c>
      <c r="H810" t="s">
        <v>0</v>
      </c>
      <c r="I810" t="s">
        <v>1994</v>
      </c>
      <c r="J810" t="s">
        <v>5217</v>
      </c>
      <c r="K810" t="str">
        <f t="shared" si="112"/>
        <v>14800</v>
      </c>
    </row>
    <row r="811" spans="1:11" customFormat="1" x14ac:dyDescent="0.25">
      <c r="A811" t="str">
        <f t="shared" si="104"/>
        <v>14</v>
      </c>
      <c r="B811" t="s">
        <v>282</v>
      </c>
      <c r="C811" t="str">
        <f t="shared" si="110"/>
        <v>055</v>
      </c>
      <c r="D811" t="s">
        <v>335</v>
      </c>
      <c r="E811" t="str">
        <f t="shared" si="111"/>
        <v>01</v>
      </c>
      <c r="F811" t="str">
        <f>"002"</f>
        <v>002</v>
      </c>
      <c r="G811" t="str">
        <f>""</f>
        <v/>
      </c>
      <c r="H811" t="s">
        <v>3</v>
      </c>
      <c r="I811" t="s">
        <v>1995</v>
      </c>
      <c r="J811" t="s">
        <v>5218</v>
      </c>
      <c r="K811" t="str">
        <f t="shared" si="112"/>
        <v>14800</v>
      </c>
    </row>
    <row r="812" spans="1:11" customFormat="1" x14ac:dyDescent="0.25">
      <c r="A812" t="str">
        <f t="shared" si="104"/>
        <v>14</v>
      </c>
      <c r="B812" t="s">
        <v>282</v>
      </c>
      <c r="C812" t="str">
        <f t="shared" si="110"/>
        <v>055</v>
      </c>
      <c r="D812" t="s">
        <v>335</v>
      </c>
      <c r="E812" t="str">
        <f t="shared" si="111"/>
        <v>01</v>
      </c>
      <c r="F812" t="str">
        <f>"003"</f>
        <v>003</v>
      </c>
      <c r="G812" t="str">
        <f>""</f>
        <v/>
      </c>
      <c r="H812" t="s">
        <v>3</v>
      </c>
      <c r="I812" t="s">
        <v>23</v>
      </c>
      <c r="J812" t="s">
        <v>5219</v>
      </c>
      <c r="K812" t="str">
        <f t="shared" si="112"/>
        <v>14800</v>
      </c>
    </row>
    <row r="813" spans="1:11" customFormat="1" x14ac:dyDescent="0.25">
      <c r="A813" t="str">
        <f t="shared" si="104"/>
        <v>14</v>
      </c>
      <c r="B813" t="s">
        <v>282</v>
      </c>
      <c r="C813" t="str">
        <f t="shared" si="110"/>
        <v>055</v>
      </c>
      <c r="D813" t="s">
        <v>335</v>
      </c>
      <c r="E813" t="str">
        <f t="shared" si="111"/>
        <v>01</v>
      </c>
      <c r="F813" t="str">
        <f>"004"</f>
        <v>004</v>
      </c>
      <c r="G813" t="str">
        <f>""</f>
        <v/>
      </c>
      <c r="H813" t="s">
        <v>1</v>
      </c>
      <c r="I813" t="s">
        <v>1996</v>
      </c>
      <c r="J813" t="s">
        <v>5220</v>
      </c>
      <c r="K813" t="str">
        <f t="shared" si="112"/>
        <v>14800</v>
      </c>
    </row>
    <row r="814" spans="1:11" customFormat="1" x14ac:dyDescent="0.25">
      <c r="A814" t="str">
        <f t="shared" si="104"/>
        <v>14</v>
      </c>
      <c r="B814" t="s">
        <v>282</v>
      </c>
      <c r="C814" t="str">
        <f t="shared" si="110"/>
        <v>055</v>
      </c>
      <c r="D814" t="s">
        <v>335</v>
      </c>
      <c r="E814" t="str">
        <f t="shared" si="111"/>
        <v>01</v>
      </c>
      <c r="F814" t="str">
        <f>"004"</f>
        <v>004</v>
      </c>
      <c r="G814" t="str">
        <f>""</f>
        <v/>
      </c>
      <c r="H814" t="s">
        <v>0</v>
      </c>
      <c r="I814" t="s">
        <v>1996</v>
      </c>
      <c r="J814" t="s">
        <v>5220</v>
      </c>
      <c r="K814" t="str">
        <f t="shared" si="112"/>
        <v>14800</v>
      </c>
    </row>
    <row r="815" spans="1:11" customFormat="1" x14ac:dyDescent="0.25">
      <c r="A815" t="str">
        <f t="shared" si="104"/>
        <v>14</v>
      </c>
      <c r="B815" t="s">
        <v>282</v>
      </c>
      <c r="C815" t="str">
        <f t="shared" si="110"/>
        <v>055</v>
      </c>
      <c r="D815" t="s">
        <v>335</v>
      </c>
      <c r="E815" t="str">
        <f t="shared" ref="E815:E832" si="113">"02"</f>
        <v>02</v>
      </c>
      <c r="F815" t="str">
        <f>"001"</f>
        <v>001</v>
      </c>
      <c r="G815" t="str">
        <f>""</f>
        <v/>
      </c>
      <c r="H815" t="s">
        <v>1</v>
      </c>
      <c r="I815" t="s">
        <v>1997</v>
      </c>
      <c r="J815" t="s">
        <v>5221</v>
      </c>
      <c r="K815" t="str">
        <f t="shared" si="112"/>
        <v>14800</v>
      </c>
    </row>
    <row r="816" spans="1:11" customFormat="1" x14ac:dyDescent="0.25">
      <c r="A816" t="str">
        <f t="shared" si="104"/>
        <v>14</v>
      </c>
      <c r="B816" t="s">
        <v>282</v>
      </c>
      <c r="C816" t="str">
        <f t="shared" si="110"/>
        <v>055</v>
      </c>
      <c r="D816" t="s">
        <v>335</v>
      </c>
      <c r="E816" t="str">
        <f t="shared" si="113"/>
        <v>02</v>
      </c>
      <c r="F816" t="str">
        <f>"001"</f>
        <v>001</v>
      </c>
      <c r="G816" t="str">
        <f>""</f>
        <v/>
      </c>
      <c r="H816" t="s">
        <v>0</v>
      </c>
      <c r="I816" t="s">
        <v>1997</v>
      </c>
      <c r="J816" t="s">
        <v>5221</v>
      </c>
      <c r="K816" t="str">
        <f t="shared" si="112"/>
        <v>14800</v>
      </c>
    </row>
    <row r="817" spans="1:11" customFormat="1" x14ac:dyDescent="0.25">
      <c r="A817" t="str">
        <f t="shared" si="104"/>
        <v>14</v>
      </c>
      <c r="B817" t="s">
        <v>282</v>
      </c>
      <c r="C817" t="str">
        <f t="shared" si="110"/>
        <v>055</v>
      </c>
      <c r="D817" t="s">
        <v>335</v>
      </c>
      <c r="E817" t="str">
        <f t="shared" si="113"/>
        <v>02</v>
      </c>
      <c r="F817" t="str">
        <f>"002"</f>
        <v>002</v>
      </c>
      <c r="G817" t="str">
        <f>""</f>
        <v/>
      </c>
      <c r="H817" t="s">
        <v>3</v>
      </c>
      <c r="I817" t="s">
        <v>1998</v>
      </c>
      <c r="J817" t="s">
        <v>5222</v>
      </c>
      <c r="K817" t="str">
        <f t="shared" si="112"/>
        <v>14800</v>
      </c>
    </row>
    <row r="818" spans="1:11" customFormat="1" x14ac:dyDescent="0.25">
      <c r="A818" t="str">
        <f t="shared" si="104"/>
        <v>14</v>
      </c>
      <c r="B818" t="s">
        <v>282</v>
      </c>
      <c r="C818" t="str">
        <f t="shared" si="110"/>
        <v>055</v>
      </c>
      <c r="D818" t="s">
        <v>335</v>
      </c>
      <c r="E818" t="str">
        <f t="shared" si="113"/>
        <v>02</v>
      </c>
      <c r="F818" t="str">
        <f>"003"</f>
        <v>003</v>
      </c>
      <c r="G818" t="str">
        <f>""</f>
        <v/>
      </c>
      <c r="H818" t="s">
        <v>1</v>
      </c>
      <c r="I818" t="s">
        <v>921</v>
      </c>
      <c r="J818" t="s">
        <v>4711</v>
      </c>
      <c r="K818" t="str">
        <f t="shared" si="112"/>
        <v>14800</v>
      </c>
    </row>
    <row r="819" spans="1:11" customFormat="1" x14ac:dyDescent="0.25">
      <c r="A819" t="str">
        <f t="shared" si="104"/>
        <v>14</v>
      </c>
      <c r="B819" t="s">
        <v>282</v>
      </c>
      <c r="C819" t="str">
        <f t="shared" si="110"/>
        <v>055</v>
      </c>
      <c r="D819" t="s">
        <v>335</v>
      </c>
      <c r="E819" t="str">
        <f t="shared" si="113"/>
        <v>02</v>
      </c>
      <c r="F819" t="str">
        <f>"003"</f>
        <v>003</v>
      </c>
      <c r="G819" t="str">
        <f>""</f>
        <v/>
      </c>
      <c r="H819" t="s">
        <v>0</v>
      </c>
      <c r="I819" t="s">
        <v>921</v>
      </c>
      <c r="J819" t="s">
        <v>4711</v>
      </c>
      <c r="K819" t="str">
        <f t="shared" si="112"/>
        <v>14800</v>
      </c>
    </row>
    <row r="820" spans="1:11" customFormat="1" x14ac:dyDescent="0.25">
      <c r="A820" t="str">
        <f t="shared" si="104"/>
        <v>14</v>
      </c>
      <c r="B820" t="s">
        <v>282</v>
      </c>
      <c r="C820" t="str">
        <f t="shared" si="110"/>
        <v>055</v>
      </c>
      <c r="D820" t="s">
        <v>335</v>
      </c>
      <c r="E820" t="str">
        <f t="shared" si="113"/>
        <v>02</v>
      </c>
      <c r="F820" t="str">
        <f>"004"</f>
        <v>004</v>
      </c>
      <c r="G820" t="str">
        <f>""</f>
        <v/>
      </c>
      <c r="H820" t="s">
        <v>1</v>
      </c>
      <c r="I820" t="s">
        <v>1999</v>
      </c>
      <c r="J820" t="s">
        <v>5223</v>
      </c>
      <c r="K820" t="str">
        <f t="shared" si="112"/>
        <v>14800</v>
      </c>
    </row>
    <row r="821" spans="1:11" customFormat="1" x14ac:dyDescent="0.25">
      <c r="A821" t="str">
        <f t="shared" si="104"/>
        <v>14</v>
      </c>
      <c r="B821" t="s">
        <v>282</v>
      </c>
      <c r="C821" t="str">
        <f t="shared" si="110"/>
        <v>055</v>
      </c>
      <c r="D821" t="s">
        <v>335</v>
      </c>
      <c r="E821" t="str">
        <f t="shared" si="113"/>
        <v>02</v>
      </c>
      <c r="F821" t="str">
        <f>"004"</f>
        <v>004</v>
      </c>
      <c r="G821" t="str">
        <f>""</f>
        <v/>
      </c>
      <c r="H821" t="s">
        <v>0</v>
      </c>
      <c r="I821" t="s">
        <v>1999</v>
      </c>
      <c r="J821" t="s">
        <v>5223</v>
      </c>
      <c r="K821" t="str">
        <f t="shared" si="112"/>
        <v>14800</v>
      </c>
    </row>
    <row r="822" spans="1:11" customFormat="1" x14ac:dyDescent="0.25">
      <c r="A822" t="str">
        <f t="shared" si="104"/>
        <v>14</v>
      </c>
      <c r="B822" t="s">
        <v>282</v>
      </c>
      <c r="C822" t="str">
        <f t="shared" si="110"/>
        <v>055</v>
      </c>
      <c r="D822" t="s">
        <v>335</v>
      </c>
      <c r="E822" t="str">
        <f t="shared" si="113"/>
        <v>02</v>
      </c>
      <c r="F822" t="str">
        <f>"005"</f>
        <v>005</v>
      </c>
      <c r="G822" t="str">
        <f>""</f>
        <v/>
      </c>
      <c r="H822" t="s">
        <v>1</v>
      </c>
      <c r="I822" t="s">
        <v>2000</v>
      </c>
      <c r="J822" t="s">
        <v>5224</v>
      </c>
      <c r="K822" t="str">
        <f t="shared" si="112"/>
        <v>14800</v>
      </c>
    </row>
    <row r="823" spans="1:11" customFormat="1" x14ac:dyDescent="0.25">
      <c r="A823" t="str">
        <f t="shared" si="104"/>
        <v>14</v>
      </c>
      <c r="B823" t="s">
        <v>282</v>
      </c>
      <c r="C823" t="str">
        <f t="shared" si="110"/>
        <v>055</v>
      </c>
      <c r="D823" t="s">
        <v>335</v>
      </c>
      <c r="E823" t="str">
        <f t="shared" si="113"/>
        <v>02</v>
      </c>
      <c r="F823" t="str">
        <f>"005"</f>
        <v>005</v>
      </c>
      <c r="G823" t="str">
        <f>""</f>
        <v/>
      </c>
      <c r="H823" t="s">
        <v>0</v>
      </c>
      <c r="I823" t="s">
        <v>2000</v>
      </c>
      <c r="J823" t="s">
        <v>5224</v>
      </c>
      <c r="K823" t="str">
        <f t="shared" si="112"/>
        <v>14800</v>
      </c>
    </row>
    <row r="824" spans="1:11" customFormat="1" x14ac:dyDescent="0.25">
      <c r="A824" t="str">
        <f t="shared" si="104"/>
        <v>14</v>
      </c>
      <c r="B824" t="s">
        <v>282</v>
      </c>
      <c r="C824" t="str">
        <f t="shared" si="110"/>
        <v>055</v>
      </c>
      <c r="D824" t="s">
        <v>335</v>
      </c>
      <c r="E824" t="str">
        <f t="shared" si="113"/>
        <v>02</v>
      </c>
      <c r="F824" t="str">
        <f>"006"</f>
        <v>006</v>
      </c>
      <c r="G824" t="str">
        <f>""</f>
        <v/>
      </c>
      <c r="H824" t="s">
        <v>1</v>
      </c>
      <c r="I824" t="s">
        <v>2001</v>
      </c>
      <c r="J824" t="s">
        <v>5225</v>
      </c>
      <c r="K824" t="str">
        <f t="shared" si="112"/>
        <v>14800</v>
      </c>
    </row>
    <row r="825" spans="1:11" customFormat="1" x14ac:dyDescent="0.25">
      <c r="A825" t="str">
        <f t="shared" si="104"/>
        <v>14</v>
      </c>
      <c r="B825" t="s">
        <v>282</v>
      </c>
      <c r="C825" t="str">
        <f t="shared" si="110"/>
        <v>055</v>
      </c>
      <c r="D825" t="s">
        <v>335</v>
      </c>
      <c r="E825" t="str">
        <f t="shared" si="113"/>
        <v>02</v>
      </c>
      <c r="F825" t="str">
        <f>"006"</f>
        <v>006</v>
      </c>
      <c r="G825" t="str">
        <f>""</f>
        <v/>
      </c>
      <c r="H825" t="s">
        <v>0</v>
      </c>
      <c r="I825" t="s">
        <v>2001</v>
      </c>
      <c r="J825" t="s">
        <v>5225</v>
      </c>
      <c r="K825" t="str">
        <f t="shared" si="112"/>
        <v>14800</v>
      </c>
    </row>
    <row r="826" spans="1:11" customFormat="1" x14ac:dyDescent="0.25">
      <c r="A826" t="str">
        <f t="shared" si="104"/>
        <v>14</v>
      </c>
      <c r="B826" t="s">
        <v>282</v>
      </c>
      <c r="C826" t="str">
        <f t="shared" si="110"/>
        <v>055</v>
      </c>
      <c r="D826" t="s">
        <v>335</v>
      </c>
      <c r="E826" t="str">
        <f t="shared" si="113"/>
        <v>02</v>
      </c>
      <c r="F826" t="str">
        <f>"007"</f>
        <v>007</v>
      </c>
      <c r="G826" t="str">
        <f>""</f>
        <v/>
      </c>
      <c r="H826" t="s">
        <v>3</v>
      </c>
      <c r="I826" t="s">
        <v>2002</v>
      </c>
      <c r="J826" t="s">
        <v>5226</v>
      </c>
      <c r="K826" t="str">
        <f t="shared" si="112"/>
        <v>14800</v>
      </c>
    </row>
    <row r="827" spans="1:11" customFormat="1" x14ac:dyDescent="0.25">
      <c r="A827" t="str">
        <f t="shared" si="104"/>
        <v>14</v>
      </c>
      <c r="B827" t="s">
        <v>282</v>
      </c>
      <c r="C827" t="str">
        <f t="shared" si="110"/>
        <v>055</v>
      </c>
      <c r="D827" t="s">
        <v>335</v>
      </c>
      <c r="E827" t="str">
        <f t="shared" si="113"/>
        <v>02</v>
      </c>
      <c r="F827" t="str">
        <f>"008"</f>
        <v>008</v>
      </c>
      <c r="G827" t="str">
        <f>""</f>
        <v/>
      </c>
      <c r="H827" t="s">
        <v>1</v>
      </c>
      <c r="I827" t="s">
        <v>2003</v>
      </c>
      <c r="J827" t="s">
        <v>5227</v>
      </c>
      <c r="K827" t="str">
        <f t="shared" si="112"/>
        <v>14800</v>
      </c>
    </row>
    <row r="828" spans="1:11" customFormat="1" x14ac:dyDescent="0.25">
      <c r="A828" t="str">
        <f t="shared" si="104"/>
        <v>14</v>
      </c>
      <c r="B828" t="s">
        <v>282</v>
      </c>
      <c r="C828" t="str">
        <f t="shared" si="110"/>
        <v>055</v>
      </c>
      <c r="D828" t="s">
        <v>335</v>
      </c>
      <c r="E828" t="str">
        <f t="shared" si="113"/>
        <v>02</v>
      </c>
      <c r="F828" t="str">
        <f>"008"</f>
        <v>008</v>
      </c>
      <c r="G828" t="str">
        <f>""</f>
        <v/>
      </c>
      <c r="H828" t="s">
        <v>0</v>
      </c>
      <c r="I828" t="s">
        <v>2003</v>
      </c>
      <c r="J828" t="s">
        <v>5227</v>
      </c>
      <c r="K828" t="str">
        <f t="shared" si="112"/>
        <v>14800</v>
      </c>
    </row>
    <row r="829" spans="1:11" customFormat="1" x14ac:dyDescent="0.25">
      <c r="A829" t="str">
        <f t="shared" si="104"/>
        <v>14</v>
      </c>
      <c r="B829" t="s">
        <v>282</v>
      </c>
      <c r="C829" t="str">
        <f t="shared" si="110"/>
        <v>055</v>
      </c>
      <c r="D829" t="s">
        <v>335</v>
      </c>
      <c r="E829" t="str">
        <f t="shared" si="113"/>
        <v>02</v>
      </c>
      <c r="F829" t="str">
        <f>"009"</f>
        <v>009</v>
      </c>
      <c r="G829" t="str">
        <f>""</f>
        <v/>
      </c>
      <c r="H829" t="s">
        <v>1</v>
      </c>
      <c r="I829" t="s">
        <v>42</v>
      </c>
      <c r="J829" t="s">
        <v>5228</v>
      </c>
      <c r="K829" t="str">
        <f t="shared" si="112"/>
        <v>14800</v>
      </c>
    </row>
    <row r="830" spans="1:11" customFormat="1" x14ac:dyDescent="0.25">
      <c r="A830" t="str">
        <f t="shared" si="104"/>
        <v>14</v>
      </c>
      <c r="B830" t="s">
        <v>282</v>
      </c>
      <c r="C830" t="str">
        <f t="shared" si="110"/>
        <v>055</v>
      </c>
      <c r="D830" t="s">
        <v>335</v>
      </c>
      <c r="E830" t="str">
        <f t="shared" si="113"/>
        <v>02</v>
      </c>
      <c r="F830" t="str">
        <f>"009"</f>
        <v>009</v>
      </c>
      <c r="G830" t="str">
        <f>""</f>
        <v/>
      </c>
      <c r="H830" t="s">
        <v>0</v>
      </c>
      <c r="I830" t="s">
        <v>42</v>
      </c>
      <c r="J830" t="s">
        <v>5228</v>
      </c>
      <c r="K830" t="str">
        <f t="shared" si="112"/>
        <v>14800</v>
      </c>
    </row>
    <row r="831" spans="1:11" customFormat="1" x14ac:dyDescent="0.25">
      <c r="A831" t="str">
        <f t="shared" si="104"/>
        <v>14</v>
      </c>
      <c r="B831" t="s">
        <v>282</v>
      </c>
      <c r="C831" t="str">
        <f t="shared" si="110"/>
        <v>055</v>
      </c>
      <c r="D831" t="s">
        <v>335</v>
      </c>
      <c r="E831" t="str">
        <f t="shared" si="113"/>
        <v>02</v>
      </c>
      <c r="F831" t="str">
        <f>"010"</f>
        <v>010</v>
      </c>
      <c r="G831" t="str">
        <f>""</f>
        <v/>
      </c>
      <c r="H831" t="s">
        <v>1</v>
      </c>
      <c r="I831" t="s">
        <v>2004</v>
      </c>
      <c r="J831" t="s">
        <v>5229</v>
      </c>
      <c r="K831" t="str">
        <f t="shared" si="112"/>
        <v>14800</v>
      </c>
    </row>
    <row r="832" spans="1:11" customFormat="1" x14ac:dyDescent="0.25">
      <c r="A832" t="str">
        <f t="shared" si="104"/>
        <v>14</v>
      </c>
      <c r="B832" t="s">
        <v>282</v>
      </c>
      <c r="C832" t="str">
        <f t="shared" si="110"/>
        <v>055</v>
      </c>
      <c r="D832" t="s">
        <v>335</v>
      </c>
      <c r="E832" t="str">
        <f t="shared" si="113"/>
        <v>02</v>
      </c>
      <c r="F832" t="str">
        <f>"010"</f>
        <v>010</v>
      </c>
      <c r="G832" t="str">
        <f>""</f>
        <v/>
      </c>
      <c r="H832" t="s">
        <v>0</v>
      </c>
      <c r="I832" t="s">
        <v>2004</v>
      </c>
      <c r="J832" t="s">
        <v>5229</v>
      </c>
      <c r="K832" t="str">
        <f t="shared" si="112"/>
        <v>14800</v>
      </c>
    </row>
    <row r="833" spans="1:11" customFormat="1" x14ac:dyDescent="0.25">
      <c r="A833" t="str">
        <f t="shared" si="104"/>
        <v>14</v>
      </c>
      <c r="B833" t="s">
        <v>282</v>
      </c>
      <c r="C833" t="str">
        <f t="shared" si="110"/>
        <v>055</v>
      </c>
      <c r="D833" t="s">
        <v>335</v>
      </c>
      <c r="E833" t="str">
        <f>"03"</f>
        <v>03</v>
      </c>
      <c r="F833" t="str">
        <f>"001"</f>
        <v>001</v>
      </c>
      <c r="G833" t="str">
        <f>"01"</f>
        <v>01</v>
      </c>
      <c r="H833" t="s">
        <v>1</v>
      </c>
      <c r="I833" t="s">
        <v>2005</v>
      </c>
      <c r="J833" t="s">
        <v>5230</v>
      </c>
      <c r="K833" t="str">
        <f>"14817"</f>
        <v>14817</v>
      </c>
    </row>
    <row r="834" spans="1:11" customFormat="1" x14ac:dyDescent="0.25">
      <c r="A834" t="str">
        <f t="shared" si="104"/>
        <v>14</v>
      </c>
      <c r="B834" t="s">
        <v>282</v>
      </c>
      <c r="C834" t="str">
        <f t="shared" si="110"/>
        <v>055</v>
      </c>
      <c r="D834" t="s">
        <v>335</v>
      </c>
      <c r="E834" t="str">
        <f>"03"</f>
        <v>03</v>
      </c>
      <c r="F834" t="str">
        <f>"001"</f>
        <v>001</v>
      </c>
      <c r="G834" t="str">
        <f>"02"</f>
        <v>02</v>
      </c>
      <c r="H834" t="s">
        <v>0</v>
      </c>
      <c r="I834" t="s">
        <v>2006</v>
      </c>
      <c r="J834" t="s">
        <v>5231</v>
      </c>
      <c r="K834" t="str">
        <f>"14800"</f>
        <v>14800</v>
      </c>
    </row>
    <row r="835" spans="1:11" customFormat="1" x14ac:dyDescent="0.25">
      <c r="A835" t="str">
        <f t="shared" ref="A835:A898" si="114">"14"</f>
        <v>14</v>
      </c>
      <c r="B835" t="s">
        <v>282</v>
      </c>
      <c r="C835" t="str">
        <f t="shared" si="110"/>
        <v>055</v>
      </c>
      <c r="D835" t="s">
        <v>335</v>
      </c>
      <c r="E835" t="str">
        <f>"03"</f>
        <v>03</v>
      </c>
      <c r="F835" t="str">
        <f>"002"</f>
        <v>002</v>
      </c>
      <c r="G835" t="str">
        <f>"01"</f>
        <v>01</v>
      </c>
      <c r="H835" t="s">
        <v>1</v>
      </c>
      <c r="I835" t="s">
        <v>2007</v>
      </c>
      <c r="J835" t="s">
        <v>5232</v>
      </c>
      <c r="K835" t="str">
        <f>"14800"</f>
        <v>14800</v>
      </c>
    </row>
    <row r="836" spans="1:11" customFormat="1" x14ac:dyDescent="0.25">
      <c r="A836" t="str">
        <f t="shared" si="114"/>
        <v>14</v>
      </c>
      <c r="B836" t="s">
        <v>282</v>
      </c>
      <c r="C836" t="str">
        <f t="shared" si="110"/>
        <v>055</v>
      </c>
      <c r="D836" t="s">
        <v>335</v>
      </c>
      <c r="E836" t="str">
        <f>"03"</f>
        <v>03</v>
      </c>
      <c r="F836" t="str">
        <f>"002"</f>
        <v>002</v>
      </c>
      <c r="G836" t="str">
        <f>"02"</f>
        <v>02</v>
      </c>
      <c r="H836" t="s">
        <v>0</v>
      </c>
      <c r="I836" t="s">
        <v>2008</v>
      </c>
      <c r="J836" t="s">
        <v>5233</v>
      </c>
      <c r="K836" t="str">
        <f>"14816"</f>
        <v>14816</v>
      </c>
    </row>
    <row r="837" spans="1:11" customFormat="1" x14ac:dyDescent="0.25">
      <c r="A837" t="str">
        <f t="shared" si="114"/>
        <v>14</v>
      </c>
      <c r="B837" t="s">
        <v>282</v>
      </c>
      <c r="C837" t="str">
        <f t="shared" si="110"/>
        <v>055</v>
      </c>
      <c r="D837" t="s">
        <v>335</v>
      </c>
      <c r="E837" t="str">
        <f>"04"</f>
        <v>04</v>
      </c>
      <c r="F837" t="str">
        <f>"001"</f>
        <v>001</v>
      </c>
      <c r="G837" t="str">
        <f>"01"</f>
        <v>01</v>
      </c>
      <c r="H837" t="s">
        <v>1</v>
      </c>
      <c r="I837" t="s">
        <v>2009</v>
      </c>
      <c r="J837" t="s">
        <v>5234</v>
      </c>
      <c r="K837" t="str">
        <f>"14815"</f>
        <v>14815</v>
      </c>
    </row>
    <row r="838" spans="1:11" customFormat="1" x14ac:dyDescent="0.25">
      <c r="A838" t="str">
        <f t="shared" si="114"/>
        <v>14</v>
      </c>
      <c r="B838" t="s">
        <v>282</v>
      </c>
      <c r="C838" t="str">
        <f t="shared" si="110"/>
        <v>055</v>
      </c>
      <c r="D838" t="s">
        <v>335</v>
      </c>
      <c r="E838" t="str">
        <f>"04"</f>
        <v>04</v>
      </c>
      <c r="F838" t="str">
        <f>"001"</f>
        <v>001</v>
      </c>
      <c r="G838" t="str">
        <f>"02"</f>
        <v>02</v>
      </c>
      <c r="H838" t="s">
        <v>0</v>
      </c>
      <c r="I838" t="s">
        <v>2010</v>
      </c>
      <c r="J838" t="s">
        <v>5235</v>
      </c>
      <c r="K838" t="str">
        <f>"14814"</f>
        <v>14814</v>
      </c>
    </row>
    <row r="839" spans="1:11" customFormat="1" x14ac:dyDescent="0.25">
      <c r="A839" t="str">
        <f t="shared" si="114"/>
        <v>14</v>
      </c>
      <c r="B839" t="s">
        <v>282</v>
      </c>
      <c r="C839" t="str">
        <f t="shared" si="110"/>
        <v>055</v>
      </c>
      <c r="D839" t="s">
        <v>335</v>
      </c>
      <c r="E839" t="str">
        <f>"04"</f>
        <v>04</v>
      </c>
      <c r="F839" t="str">
        <f>"001"</f>
        <v>001</v>
      </c>
      <c r="G839" t="str">
        <f>"03"</f>
        <v>03</v>
      </c>
      <c r="H839" t="s">
        <v>2</v>
      </c>
      <c r="I839" t="s">
        <v>2011</v>
      </c>
      <c r="J839" t="s">
        <v>5236</v>
      </c>
      <c r="K839" t="str">
        <f>"14816"</f>
        <v>14816</v>
      </c>
    </row>
    <row r="840" spans="1:11" customFormat="1" x14ac:dyDescent="0.25">
      <c r="A840" t="str">
        <f t="shared" si="114"/>
        <v>14</v>
      </c>
      <c r="B840" t="s">
        <v>282</v>
      </c>
      <c r="C840" t="str">
        <f t="shared" si="110"/>
        <v>055</v>
      </c>
      <c r="D840" t="s">
        <v>335</v>
      </c>
      <c r="E840" t="str">
        <f>"04"</f>
        <v>04</v>
      </c>
      <c r="F840" t="str">
        <f>"001"</f>
        <v>001</v>
      </c>
      <c r="G840" t="str">
        <f>"04"</f>
        <v>04</v>
      </c>
      <c r="H840" t="s">
        <v>4</v>
      </c>
      <c r="I840" t="s">
        <v>2012</v>
      </c>
      <c r="J840" t="s">
        <v>5237</v>
      </c>
      <c r="K840" t="str">
        <f>"14816"</f>
        <v>14816</v>
      </c>
    </row>
    <row r="841" spans="1:11" customFormat="1" x14ac:dyDescent="0.25">
      <c r="A841" t="str">
        <f t="shared" si="114"/>
        <v>14</v>
      </c>
      <c r="B841" t="s">
        <v>282</v>
      </c>
      <c r="C841" t="str">
        <f t="shared" ref="C841:C875" si="115">"056"</f>
        <v>056</v>
      </c>
      <c r="D841" t="s">
        <v>336</v>
      </c>
      <c r="E841" t="str">
        <f>"01"</f>
        <v>01</v>
      </c>
      <c r="F841" t="str">
        <f>"001"</f>
        <v>001</v>
      </c>
      <c r="G841" t="str">
        <f>""</f>
        <v/>
      </c>
      <c r="H841" t="s">
        <v>3</v>
      </c>
      <c r="I841" t="s">
        <v>2013</v>
      </c>
      <c r="J841" t="s">
        <v>5238</v>
      </c>
      <c r="K841" t="str">
        <f t="shared" ref="K841:K872" si="116">"14500"</f>
        <v>14500</v>
      </c>
    </row>
    <row r="842" spans="1:11" customFormat="1" x14ac:dyDescent="0.25">
      <c r="A842" t="str">
        <f t="shared" si="114"/>
        <v>14</v>
      </c>
      <c r="B842" t="s">
        <v>282</v>
      </c>
      <c r="C842" t="str">
        <f t="shared" si="115"/>
        <v>056</v>
      </c>
      <c r="D842" t="s">
        <v>336</v>
      </c>
      <c r="E842" t="str">
        <f>"01"</f>
        <v>01</v>
      </c>
      <c r="F842" t="str">
        <f>"002"</f>
        <v>002</v>
      </c>
      <c r="G842" t="str">
        <f>""</f>
        <v/>
      </c>
      <c r="H842" t="s">
        <v>3</v>
      </c>
      <c r="I842" t="s">
        <v>25</v>
      </c>
      <c r="J842" t="s">
        <v>5239</v>
      </c>
      <c r="K842" t="str">
        <f t="shared" si="116"/>
        <v>14500</v>
      </c>
    </row>
    <row r="843" spans="1:11" customFormat="1" x14ac:dyDescent="0.25">
      <c r="A843" t="str">
        <f t="shared" si="114"/>
        <v>14</v>
      </c>
      <c r="B843" t="s">
        <v>282</v>
      </c>
      <c r="C843" t="str">
        <f t="shared" si="115"/>
        <v>056</v>
      </c>
      <c r="D843" t="s">
        <v>336</v>
      </c>
      <c r="E843" t="str">
        <f>"01"</f>
        <v>01</v>
      </c>
      <c r="F843" t="str">
        <f>"003"</f>
        <v>003</v>
      </c>
      <c r="G843" t="str">
        <f>""</f>
        <v/>
      </c>
      <c r="H843" t="s">
        <v>3</v>
      </c>
      <c r="I843" t="s">
        <v>25</v>
      </c>
      <c r="J843" t="s">
        <v>5239</v>
      </c>
      <c r="K843" t="str">
        <f t="shared" si="116"/>
        <v>14500</v>
      </c>
    </row>
    <row r="844" spans="1:11" customFormat="1" x14ac:dyDescent="0.25">
      <c r="A844" t="str">
        <f t="shared" si="114"/>
        <v>14</v>
      </c>
      <c r="B844" t="s">
        <v>282</v>
      </c>
      <c r="C844" t="str">
        <f t="shared" si="115"/>
        <v>056</v>
      </c>
      <c r="D844" t="s">
        <v>336</v>
      </c>
      <c r="E844" t="str">
        <f>"02"</f>
        <v>02</v>
      </c>
      <c r="F844" t="str">
        <f>"001"</f>
        <v>001</v>
      </c>
      <c r="G844" t="str">
        <f>""</f>
        <v/>
      </c>
      <c r="H844" t="s">
        <v>3</v>
      </c>
      <c r="I844" t="s">
        <v>2014</v>
      </c>
      <c r="J844" t="s">
        <v>5240</v>
      </c>
      <c r="K844" t="str">
        <f t="shared" si="116"/>
        <v>14500</v>
      </c>
    </row>
    <row r="845" spans="1:11" customFormat="1" x14ac:dyDescent="0.25">
      <c r="A845" t="str">
        <f t="shared" si="114"/>
        <v>14</v>
      </c>
      <c r="B845" t="s">
        <v>282</v>
      </c>
      <c r="C845" t="str">
        <f t="shared" si="115"/>
        <v>056</v>
      </c>
      <c r="D845" t="s">
        <v>336</v>
      </c>
      <c r="E845" t="str">
        <f>"02"</f>
        <v>02</v>
      </c>
      <c r="F845" t="str">
        <f>"002"</f>
        <v>002</v>
      </c>
      <c r="G845" t="str">
        <f>""</f>
        <v/>
      </c>
      <c r="H845" t="s">
        <v>1</v>
      </c>
      <c r="I845" t="s">
        <v>2015</v>
      </c>
      <c r="J845" t="s">
        <v>5241</v>
      </c>
      <c r="K845" t="str">
        <f t="shared" si="116"/>
        <v>14500</v>
      </c>
    </row>
    <row r="846" spans="1:11" customFormat="1" x14ac:dyDescent="0.25">
      <c r="A846" t="str">
        <f t="shared" si="114"/>
        <v>14</v>
      </c>
      <c r="B846" t="s">
        <v>282</v>
      </c>
      <c r="C846" t="str">
        <f t="shared" si="115"/>
        <v>056</v>
      </c>
      <c r="D846" t="s">
        <v>336</v>
      </c>
      <c r="E846" t="str">
        <f>"02"</f>
        <v>02</v>
      </c>
      <c r="F846" t="str">
        <f>"002"</f>
        <v>002</v>
      </c>
      <c r="G846" t="str">
        <f>""</f>
        <v/>
      </c>
      <c r="H846" t="s">
        <v>0</v>
      </c>
      <c r="I846" t="s">
        <v>2015</v>
      </c>
      <c r="J846" t="s">
        <v>5241</v>
      </c>
      <c r="K846" t="str">
        <f t="shared" si="116"/>
        <v>14500</v>
      </c>
    </row>
    <row r="847" spans="1:11" customFormat="1" x14ac:dyDescent="0.25">
      <c r="A847" t="str">
        <f t="shared" si="114"/>
        <v>14</v>
      </c>
      <c r="B847" t="s">
        <v>282</v>
      </c>
      <c r="C847" t="str">
        <f t="shared" si="115"/>
        <v>056</v>
      </c>
      <c r="D847" t="s">
        <v>336</v>
      </c>
      <c r="E847" t="str">
        <f>"02"</f>
        <v>02</v>
      </c>
      <c r="F847" t="str">
        <f>"003"</f>
        <v>003</v>
      </c>
      <c r="G847" t="str">
        <f>""</f>
        <v/>
      </c>
      <c r="H847" t="s">
        <v>1</v>
      </c>
      <c r="I847" t="s">
        <v>23</v>
      </c>
      <c r="J847" t="s">
        <v>5242</v>
      </c>
      <c r="K847" t="str">
        <f t="shared" si="116"/>
        <v>14500</v>
      </c>
    </row>
    <row r="848" spans="1:11" customFormat="1" x14ac:dyDescent="0.25">
      <c r="A848" t="str">
        <f t="shared" si="114"/>
        <v>14</v>
      </c>
      <c r="B848" t="s">
        <v>282</v>
      </c>
      <c r="C848" t="str">
        <f t="shared" si="115"/>
        <v>056</v>
      </c>
      <c r="D848" t="s">
        <v>336</v>
      </c>
      <c r="E848" t="str">
        <f>"02"</f>
        <v>02</v>
      </c>
      <c r="F848" t="str">
        <f>"003"</f>
        <v>003</v>
      </c>
      <c r="G848" t="str">
        <f>""</f>
        <v/>
      </c>
      <c r="H848" t="s">
        <v>0</v>
      </c>
      <c r="I848" t="s">
        <v>23</v>
      </c>
      <c r="J848" t="s">
        <v>5242</v>
      </c>
      <c r="K848" t="str">
        <f t="shared" si="116"/>
        <v>14500</v>
      </c>
    </row>
    <row r="849" spans="1:11" customFormat="1" x14ac:dyDescent="0.25">
      <c r="A849" t="str">
        <f t="shared" si="114"/>
        <v>14</v>
      </c>
      <c r="B849" t="s">
        <v>282</v>
      </c>
      <c r="C849" t="str">
        <f t="shared" si="115"/>
        <v>056</v>
      </c>
      <c r="D849" t="s">
        <v>336</v>
      </c>
      <c r="E849" t="str">
        <f t="shared" ref="E849:E858" si="117">"03"</f>
        <v>03</v>
      </c>
      <c r="F849" t="str">
        <f>"001"</f>
        <v>001</v>
      </c>
      <c r="G849" t="str">
        <f>""</f>
        <v/>
      </c>
      <c r="H849" t="s">
        <v>1</v>
      </c>
      <c r="I849" t="s">
        <v>2016</v>
      </c>
      <c r="J849" t="s">
        <v>5243</v>
      </c>
      <c r="K849" t="str">
        <f t="shared" si="116"/>
        <v>14500</v>
      </c>
    </row>
    <row r="850" spans="1:11" customFormat="1" x14ac:dyDescent="0.25">
      <c r="A850" t="str">
        <f t="shared" si="114"/>
        <v>14</v>
      </c>
      <c r="B850" t="s">
        <v>282</v>
      </c>
      <c r="C850" t="str">
        <f t="shared" si="115"/>
        <v>056</v>
      </c>
      <c r="D850" t="s">
        <v>336</v>
      </c>
      <c r="E850" t="str">
        <f t="shared" si="117"/>
        <v>03</v>
      </c>
      <c r="F850" t="str">
        <f>"001"</f>
        <v>001</v>
      </c>
      <c r="G850" t="str">
        <f>""</f>
        <v/>
      </c>
      <c r="H850" t="s">
        <v>0</v>
      </c>
      <c r="I850" t="s">
        <v>2016</v>
      </c>
      <c r="J850" t="s">
        <v>5243</v>
      </c>
      <c r="K850" t="str">
        <f t="shared" si="116"/>
        <v>14500</v>
      </c>
    </row>
    <row r="851" spans="1:11" customFormat="1" x14ac:dyDescent="0.25">
      <c r="A851" t="str">
        <f t="shared" si="114"/>
        <v>14</v>
      </c>
      <c r="B851" t="s">
        <v>282</v>
      </c>
      <c r="C851" t="str">
        <f t="shared" si="115"/>
        <v>056</v>
      </c>
      <c r="D851" t="s">
        <v>336</v>
      </c>
      <c r="E851" t="str">
        <f t="shared" si="117"/>
        <v>03</v>
      </c>
      <c r="F851" t="str">
        <f>"002"</f>
        <v>002</v>
      </c>
      <c r="G851" t="str">
        <f>""</f>
        <v/>
      </c>
      <c r="H851" t="s">
        <v>1</v>
      </c>
      <c r="I851" t="s">
        <v>2017</v>
      </c>
      <c r="J851" t="s">
        <v>5244</v>
      </c>
      <c r="K851" t="str">
        <f t="shared" si="116"/>
        <v>14500</v>
      </c>
    </row>
    <row r="852" spans="1:11" customFormat="1" x14ac:dyDescent="0.25">
      <c r="A852" t="str">
        <f t="shared" si="114"/>
        <v>14</v>
      </c>
      <c r="B852" t="s">
        <v>282</v>
      </c>
      <c r="C852" t="str">
        <f t="shared" si="115"/>
        <v>056</v>
      </c>
      <c r="D852" t="s">
        <v>336</v>
      </c>
      <c r="E852" t="str">
        <f t="shared" si="117"/>
        <v>03</v>
      </c>
      <c r="F852" t="str">
        <f>"002"</f>
        <v>002</v>
      </c>
      <c r="G852" t="str">
        <f>""</f>
        <v/>
      </c>
      <c r="H852" t="s">
        <v>0</v>
      </c>
      <c r="I852" t="s">
        <v>2017</v>
      </c>
      <c r="J852" t="s">
        <v>5244</v>
      </c>
      <c r="K852" t="str">
        <f t="shared" si="116"/>
        <v>14500</v>
      </c>
    </row>
    <row r="853" spans="1:11" customFormat="1" x14ac:dyDescent="0.25">
      <c r="A853" t="str">
        <f t="shared" si="114"/>
        <v>14</v>
      </c>
      <c r="B853" t="s">
        <v>282</v>
      </c>
      <c r="C853" t="str">
        <f t="shared" si="115"/>
        <v>056</v>
      </c>
      <c r="D853" t="s">
        <v>336</v>
      </c>
      <c r="E853" t="str">
        <f t="shared" si="117"/>
        <v>03</v>
      </c>
      <c r="F853" t="str">
        <f>"003"</f>
        <v>003</v>
      </c>
      <c r="G853" t="str">
        <f>""</f>
        <v/>
      </c>
      <c r="H853" t="s">
        <v>1</v>
      </c>
      <c r="I853" t="s">
        <v>2018</v>
      </c>
      <c r="J853" t="s">
        <v>5245</v>
      </c>
      <c r="K853" t="str">
        <f t="shared" si="116"/>
        <v>14500</v>
      </c>
    </row>
    <row r="854" spans="1:11" customFormat="1" x14ac:dyDescent="0.25">
      <c r="A854" t="str">
        <f t="shared" si="114"/>
        <v>14</v>
      </c>
      <c r="B854" t="s">
        <v>282</v>
      </c>
      <c r="C854" t="str">
        <f t="shared" si="115"/>
        <v>056</v>
      </c>
      <c r="D854" t="s">
        <v>336</v>
      </c>
      <c r="E854" t="str">
        <f t="shared" si="117"/>
        <v>03</v>
      </c>
      <c r="F854" t="str">
        <f>"003"</f>
        <v>003</v>
      </c>
      <c r="G854" t="str">
        <f>""</f>
        <v/>
      </c>
      <c r="H854" t="s">
        <v>0</v>
      </c>
      <c r="I854" t="s">
        <v>2018</v>
      </c>
      <c r="J854" t="s">
        <v>5245</v>
      </c>
      <c r="K854" t="str">
        <f t="shared" si="116"/>
        <v>14500</v>
      </c>
    </row>
    <row r="855" spans="1:11" customFormat="1" x14ac:dyDescent="0.25">
      <c r="A855" t="str">
        <f t="shared" si="114"/>
        <v>14</v>
      </c>
      <c r="B855" t="s">
        <v>282</v>
      </c>
      <c r="C855" t="str">
        <f t="shared" si="115"/>
        <v>056</v>
      </c>
      <c r="D855" t="s">
        <v>336</v>
      </c>
      <c r="E855" t="str">
        <f t="shared" si="117"/>
        <v>03</v>
      </c>
      <c r="F855" t="str">
        <f>"004"</f>
        <v>004</v>
      </c>
      <c r="G855" t="str">
        <f>""</f>
        <v/>
      </c>
      <c r="H855" t="s">
        <v>1</v>
      </c>
      <c r="I855" t="s">
        <v>23</v>
      </c>
      <c r="J855" t="s">
        <v>5242</v>
      </c>
      <c r="K855" t="str">
        <f t="shared" si="116"/>
        <v>14500</v>
      </c>
    </row>
    <row r="856" spans="1:11" customFormat="1" x14ac:dyDescent="0.25">
      <c r="A856" t="str">
        <f t="shared" si="114"/>
        <v>14</v>
      </c>
      <c r="B856" t="s">
        <v>282</v>
      </c>
      <c r="C856" t="str">
        <f t="shared" si="115"/>
        <v>056</v>
      </c>
      <c r="D856" t="s">
        <v>336</v>
      </c>
      <c r="E856" t="str">
        <f t="shared" si="117"/>
        <v>03</v>
      </c>
      <c r="F856" t="str">
        <f>"004"</f>
        <v>004</v>
      </c>
      <c r="G856" t="str">
        <f>""</f>
        <v/>
      </c>
      <c r="H856" t="s">
        <v>0</v>
      </c>
      <c r="I856" t="s">
        <v>23</v>
      </c>
      <c r="J856" t="s">
        <v>5242</v>
      </c>
      <c r="K856" t="str">
        <f t="shared" si="116"/>
        <v>14500</v>
      </c>
    </row>
    <row r="857" spans="1:11" customFormat="1" x14ac:dyDescent="0.25">
      <c r="A857" t="str">
        <f t="shared" si="114"/>
        <v>14</v>
      </c>
      <c r="B857" t="s">
        <v>282</v>
      </c>
      <c r="C857" t="str">
        <f t="shared" si="115"/>
        <v>056</v>
      </c>
      <c r="D857" t="s">
        <v>336</v>
      </c>
      <c r="E857" t="str">
        <f t="shared" si="117"/>
        <v>03</v>
      </c>
      <c r="F857" t="str">
        <f>"005"</f>
        <v>005</v>
      </c>
      <c r="G857" t="str">
        <f>""</f>
        <v/>
      </c>
      <c r="H857" t="s">
        <v>1</v>
      </c>
      <c r="I857" t="s">
        <v>2018</v>
      </c>
      <c r="J857" t="s">
        <v>5245</v>
      </c>
      <c r="K857" t="str">
        <f t="shared" si="116"/>
        <v>14500</v>
      </c>
    </row>
    <row r="858" spans="1:11" customFormat="1" x14ac:dyDescent="0.25">
      <c r="A858" t="str">
        <f t="shared" si="114"/>
        <v>14</v>
      </c>
      <c r="B858" t="s">
        <v>282</v>
      </c>
      <c r="C858" t="str">
        <f t="shared" si="115"/>
        <v>056</v>
      </c>
      <c r="D858" t="s">
        <v>336</v>
      </c>
      <c r="E858" t="str">
        <f t="shared" si="117"/>
        <v>03</v>
      </c>
      <c r="F858" t="str">
        <f>"005"</f>
        <v>005</v>
      </c>
      <c r="G858" t="str">
        <f>""</f>
        <v/>
      </c>
      <c r="H858" t="s">
        <v>0</v>
      </c>
      <c r="I858" t="s">
        <v>2018</v>
      </c>
      <c r="J858" t="s">
        <v>5245</v>
      </c>
      <c r="K858" t="str">
        <f t="shared" si="116"/>
        <v>14500</v>
      </c>
    </row>
    <row r="859" spans="1:11" customFormat="1" x14ac:dyDescent="0.25">
      <c r="A859" t="str">
        <f t="shared" si="114"/>
        <v>14</v>
      </c>
      <c r="B859" t="s">
        <v>282</v>
      </c>
      <c r="C859" t="str">
        <f t="shared" si="115"/>
        <v>056</v>
      </c>
      <c r="D859" t="s">
        <v>336</v>
      </c>
      <c r="E859" t="str">
        <f t="shared" ref="E859:E867" si="118">"04"</f>
        <v>04</v>
      </c>
      <c r="F859" t="str">
        <f>"001"</f>
        <v>001</v>
      </c>
      <c r="G859" t="str">
        <f>""</f>
        <v/>
      </c>
      <c r="H859" t="s">
        <v>3</v>
      </c>
      <c r="I859" t="s">
        <v>2019</v>
      </c>
      <c r="J859" t="s">
        <v>5246</v>
      </c>
      <c r="K859" t="str">
        <f t="shared" si="116"/>
        <v>14500</v>
      </c>
    </row>
    <row r="860" spans="1:11" customFormat="1" x14ac:dyDescent="0.25">
      <c r="A860" t="str">
        <f t="shared" si="114"/>
        <v>14</v>
      </c>
      <c r="B860" t="s">
        <v>282</v>
      </c>
      <c r="C860" t="str">
        <f t="shared" si="115"/>
        <v>056</v>
      </c>
      <c r="D860" t="s">
        <v>336</v>
      </c>
      <c r="E860" t="str">
        <f t="shared" si="118"/>
        <v>04</v>
      </c>
      <c r="F860" t="str">
        <f>"002"</f>
        <v>002</v>
      </c>
      <c r="G860" t="str">
        <f>""</f>
        <v/>
      </c>
      <c r="H860" t="s">
        <v>3</v>
      </c>
      <c r="I860" t="s">
        <v>2020</v>
      </c>
      <c r="J860" t="s">
        <v>5247</v>
      </c>
      <c r="K860" t="str">
        <f t="shared" si="116"/>
        <v>14500</v>
      </c>
    </row>
    <row r="861" spans="1:11" customFormat="1" x14ac:dyDescent="0.25">
      <c r="A861" t="str">
        <f t="shared" si="114"/>
        <v>14</v>
      </c>
      <c r="B861" t="s">
        <v>282</v>
      </c>
      <c r="C861" t="str">
        <f t="shared" si="115"/>
        <v>056</v>
      </c>
      <c r="D861" t="s">
        <v>336</v>
      </c>
      <c r="E861" t="str">
        <f t="shared" si="118"/>
        <v>04</v>
      </c>
      <c r="F861" t="str">
        <f>"003"</f>
        <v>003</v>
      </c>
      <c r="G861" t="str">
        <f>""</f>
        <v/>
      </c>
      <c r="H861" t="s">
        <v>1</v>
      </c>
      <c r="I861" t="s">
        <v>2020</v>
      </c>
      <c r="J861" t="s">
        <v>5247</v>
      </c>
      <c r="K861" t="str">
        <f t="shared" si="116"/>
        <v>14500</v>
      </c>
    </row>
    <row r="862" spans="1:11" customFormat="1" x14ac:dyDescent="0.25">
      <c r="A862" t="str">
        <f t="shared" si="114"/>
        <v>14</v>
      </c>
      <c r="B862" t="s">
        <v>282</v>
      </c>
      <c r="C862" t="str">
        <f t="shared" si="115"/>
        <v>056</v>
      </c>
      <c r="D862" t="s">
        <v>336</v>
      </c>
      <c r="E862" t="str">
        <f t="shared" si="118"/>
        <v>04</v>
      </c>
      <c r="F862" t="str">
        <f>"003"</f>
        <v>003</v>
      </c>
      <c r="G862" t="str">
        <f>""</f>
        <v/>
      </c>
      <c r="H862" t="s">
        <v>0</v>
      </c>
      <c r="I862" t="s">
        <v>2020</v>
      </c>
      <c r="J862" t="s">
        <v>5247</v>
      </c>
      <c r="K862" t="str">
        <f t="shared" si="116"/>
        <v>14500</v>
      </c>
    </row>
    <row r="863" spans="1:11" customFormat="1" x14ac:dyDescent="0.25">
      <c r="A863" t="str">
        <f t="shared" si="114"/>
        <v>14</v>
      </c>
      <c r="B863" t="s">
        <v>282</v>
      </c>
      <c r="C863" t="str">
        <f t="shared" si="115"/>
        <v>056</v>
      </c>
      <c r="D863" t="s">
        <v>336</v>
      </c>
      <c r="E863" t="str">
        <f t="shared" si="118"/>
        <v>04</v>
      </c>
      <c r="F863" t="str">
        <f>"004"</f>
        <v>004</v>
      </c>
      <c r="G863" t="str">
        <f>""</f>
        <v/>
      </c>
      <c r="H863" t="s">
        <v>3</v>
      </c>
      <c r="I863" t="s">
        <v>2020</v>
      </c>
      <c r="J863" t="s">
        <v>5247</v>
      </c>
      <c r="K863" t="str">
        <f t="shared" si="116"/>
        <v>14500</v>
      </c>
    </row>
    <row r="864" spans="1:11" customFormat="1" x14ac:dyDescent="0.25">
      <c r="A864" t="str">
        <f t="shared" si="114"/>
        <v>14</v>
      </c>
      <c r="B864" t="s">
        <v>282</v>
      </c>
      <c r="C864" t="str">
        <f t="shared" si="115"/>
        <v>056</v>
      </c>
      <c r="D864" t="s">
        <v>336</v>
      </c>
      <c r="E864" t="str">
        <f t="shared" si="118"/>
        <v>04</v>
      </c>
      <c r="F864" t="str">
        <f>"005"</f>
        <v>005</v>
      </c>
      <c r="G864" t="str">
        <f>""</f>
        <v/>
      </c>
      <c r="H864" t="s">
        <v>1</v>
      </c>
      <c r="I864" t="s">
        <v>2021</v>
      </c>
      <c r="J864" t="s">
        <v>5248</v>
      </c>
      <c r="K864" t="str">
        <f t="shared" si="116"/>
        <v>14500</v>
      </c>
    </row>
    <row r="865" spans="1:11" customFormat="1" x14ac:dyDescent="0.25">
      <c r="A865" t="str">
        <f t="shared" si="114"/>
        <v>14</v>
      </c>
      <c r="B865" t="s">
        <v>282</v>
      </c>
      <c r="C865" t="str">
        <f t="shared" si="115"/>
        <v>056</v>
      </c>
      <c r="D865" t="s">
        <v>336</v>
      </c>
      <c r="E865" t="str">
        <f t="shared" si="118"/>
        <v>04</v>
      </c>
      <c r="F865" t="str">
        <f>"005"</f>
        <v>005</v>
      </c>
      <c r="G865" t="str">
        <f>""</f>
        <v/>
      </c>
      <c r="H865" t="s">
        <v>0</v>
      </c>
      <c r="I865" t="s">
        <v>2021</v>
      </c>
      <c r="J865" t="s">
        <v>5248</v>
      </c>
      <c r="K865" t="str">
        <f t="shared" si="116"/>
        <v>14500</v>
      </c>
    </row>
    <row r="866" spans="1:11" customFormat="1" x14ac:dyDescent="0.25">
      <c r="A866" t="str">
        <f t="shared" si="114"/>
        <v>14</v>
      </c>
      <c r="B866" t="s">
        <v>282</v>
      </c>
      <c r="C866" t="str">
        <f t="shared" si="115"/>
        <v>056</v>
      </c>
      <c r="D866" t="s">
        <v>336</v>
      </c>
      <c r="E866" t="str">
        <f t="shared" si="118"/>
        <v>04</v>
      </c>
      <c r="F866" t="str">
        <f>"006"</f>
        <v>006</v>
      </c>
      <c r="G866" t="str">
        <f>""</f>
        <v/>
      </c>
      <c r="H866" t="s">
        <v>1</v>
      </c>
      <c r="I866" t="s">
        <v>2021</v>
      </c>
      <c r="J866" t="s">
        <v>5248</v>
      </c>
      <c r="K866" t="str">
        <f t="shared" si="116"/>
        <v>14500</v>
      </c>
    </row>
    <row r="867" spans="1:11" customFormat="1" x14ac:dyDescent="0.25">
      <c r="A867" t="str">
        <f t="shared" si="114"/>
        <v>14</v>
      </c>
      <c r="B867" t="s">
        <v>282</v>
      </c>
      <c r="C867" t="str">
        <f t="shared" si="115"/>
        <v>056</v>
      </c>
      <c r="D867" t="s">
        <v>336</v>
      </c>
      <c r="E867" t="str">
        <f t="shared" si="118"/>
        <v>04</v>
      </c>
      <c r="F867" t="str">
        <f>"006"</f>
        <v>006</v>
      </c>
      <c r="G867" t="str">
        <f>""</f>
        <v/>
      </c>
      <c r="H867" t="s">
        <v>0</v>
      </c>
      <c r="I867" t="s">
        <v>2021</v>
      </c>
      <c r="J867" t="s">
        <v>5248</v>
      </c>
      <c r="K867" t="str">
        <f t="shared" si="116"/>
        <v>14500</v>
      </c>
    </row>
    <row r="868" spans="1:11" customFormat="1" x14ac:dyDescent="0.25">
      <c r="A868" t="str">
        <f t="shared" si="114"/>
        <v>14</v>
      </c>
      <c r="B868" t="s">
        <v>282</v>
      </c>
      <c r="C868" t="str">
        <f t="shared" si="115"/>
        <v>056</v>
      </c>
      <c r="D868" t="s">
        <v>336</v>
      </c>
      <c r="E868" t="str">
        <f t="shared" ref="E868:E875" si="119">"05"</f>
        <v>05</v>
      </c>
      <c r="F868" t="str">
        <f>"001"</f>
        <v>001</v>
      </c>
      <c r="G868" t="str">
        <f>""</f>
        <v/>
      </c>
      <c r="H868" t="s">
        <v>1</v>
      </c>
      <c r="I868" t="s">
        <v>2022</v>
      </c>
      <c r="J868" t="s">
        <v>5249</v>
      </c>
      <c r="K868" t="str">
        <f t="shared" si="116"/>
        <v>14500</v>
      </c>
    </row>
    <row r="869" spans="1:11" customFormat="1" x14ac:dyDescent="0.25">
      <c r="A869" t="str">
        <f t="shared" si="114"/>
        <v>14</v>
      </c>
      <c r="B869" t="s">
        <v>282</v>
      </c>
      <c r="C869" t="str">
        <f t="shared" si="115"/>
        <v>056</v>
      </c>
      <c r="D869" t="s">
        <v>336</v>
      </c>
      <c r="E869" t="str">
        <f t="shared" si="119"/>
        <v>05</v>
      </c>
      <c r="F869" t="str">
        <f>"001"</f>
        <v>001</v>
      </c>
      <c r="G869" t="str">
        <f>""</f>
        <v/>
      </c>
      <c r="H869" t="s">
        <v>0</v>
      </c>
      <c r="I869" t="s">
        <v>2022</v>
      </c>
      <c r="J869" t="s">
        <v>5249</v>
      </c>
      <c r="K869" t="str">
        <f t="shared" si="116"/>
        <v>14500</v>
      </c>
    </row>
    <row r="870" spans="1:11" customFormat="1" x14ac:dyDescent="0.25">
      <c r="A870" t="str">
        <f t="shared" si="114"/>
        <v>14</v>
      </c>
      <c r="B870" t="s">
        <v>282</v>
      </c>
      <c r="C870" t="str">
        <f t="shared" si="115"/>
        <v>056</v>
      </c>
      <c r="D870" t="s">
        <v>336</v>
      </c>
      <c r="E870" t="str">
        <f t="shared" si="119"/>
        <v>05</v>
      </c>
      <c r="F870" t="str">
        <f>"002"</f>
        <v>002</v>
      </c>
      <c r="G870" t="str">
        <f>""</f>
        <v/>
      </c>
      <c r="H870" t="s">
        <v>3</v>
      </c>
      <c r="I870" t="s">
        <v>2023</v>
      </c>
      <c r="J870" t="s">
        <v>5250</v>
      </c>
      <c r="K870" t="str">
        <f t="shared" si="116"/>
        <v>14500</v>
      </c>
    </row>
    <row r="871" spans="1:11" customFormat="1" x14ac:dyDescent="0.25">
      <c r="A871" t="str">
        <f t="shared" si="114"/>
        <v>14</v>
      </c>
      <c r="B871" t="s">
        <v>282</v>
      </c>
      <c r="C871" t="str">
        <f t="shared" si="115"/>
        <v>056</v>
      </c>
      <c r="D871" t="s">
        <v>336</v>
      </c>
      <c r="E871" t="str">
        <f t="shared" si="119"/>
        <v>05</v>
      </c>
      <c r="F871" t="str">
        <f>"003"</f>
        <v>003</v>
      </c>
      <c r="G871" t="str">
        <f>""</f>
        <v/>
      </c>
      <c r="H871" t="s">
        <v>1</v>
      </c>
      <c r="I871" t="s">
        <v>2023</v>
      </c>
      <c r="J871" t="s">
        <v>5250</v>
      </c>
      <c r="K871" t="str">
        <f t="shared" si="116"/>
        <v>14500</v>
      </c>
    </row>
    <row r="872" spans="1:11" customFormat="1" x14ac:dyDescent="0.25">
      <c r="A872" t="str">
        <f t="shared" si="114"/>
        <v>14</v>
      </c>
      <c r="B872" t="s">
        <v>282</v>
      </c>
      <c r="C872" t="str">
        <f t="shared" si="115"/>
        <v>056</v>
      </c>
      <c r="D872" t="s">
        <v>336</v>
      </c>
      <c r="E872" t="str">
        <f t="shared" si="119"/>
        <v>05</v>
      </c>
      <c r="F872" t="str">
        <f>"003"</f>
        <v>003</v>
      </c>
      <c r="G872" t="str">
        <f>""</f>
        <v/>
      </c>
      <c r="H872" t="s">
        <v>0</v>
      </c>
      <c r="I872" t="s">
        <v>2023</v>
      </c>
      <c r="J872" t="s">
        <v>5250</v>
      </c>
      <c r="K872" t="str">
        <f t="shared" si="116"/>
        <v>14500</v>
      </c>
    </row>
    <row r="873" spans="1:11" customFormat="1" x14ac:dyDescent="0.25">
      <c r="A873" t="str">
        <f t="shared" si="114"/>
        <v>14</v>
      </c>
      <c r="B873" t="s">
        <v>282</v>
      </c>
      <c r="C873" t="str">
        <f t="shared" si="115"/>
        <v>056</v>
      </c>
      <c r="D873" t="s">
        <v>336</v>
      </c>
      <c r="E873" t="str">
        <f t="shared" si="119"/>
        <v>05</v>
      </c>
      <c r="F873" t="str">
        <f>"004"</f>
        <v>004</v>
      </c>
      <c r="G873" t="str">
        <f>""</f>
        <v/>
      </c>
      <c r="H873" t="s">
        <v>3</v>
      </c>
      <c r="I873" t="s">
        <v>2024</v>
      </c>
      <c r="J873" t="s">
        <v>5251</v>
      </c>
      <c r="K873" t="str">
        <f>"14512"</f>
        <v>14512</v>
      </c>
    </row>
    <row r="874" spans="1:11" customFormat="1" x14ac:dyDescent="0.25">
      <c r="A874" t="str">
        <f t="shared" si="114"/>
        <v>14</v>
      </c>
      <c r="B874" t="s">
        <v>282</v>
      </c>
      <c r="C874" t="str">
        <f t="shared" si="115"/>
        <v>056</v>
      </c>
      <c r="D874" t="s">
        <v>336</v>
      </c>
      <c r="E874" t="str">
        <f t="shared" si="119"/>
        <v>05</v>
      </c>
      <c r="F874" t="str">
        <f>"005"</f>
        <v>005</v>
      </c>
      <c r="G874" t="str">
        <f>""</f>
        <v/>
      </c>
      <c r="H874" t="s">
        <v>1</v>
      </c>
      <c r="I874" t="s">
        <v>2022</v>
      </c>
      <c r="J874" t="s">
        <v>5249</v>
      </c>
      <c r="K874" t="str">
        <f>"14500"</f>
        <v>14500</v>
      </c>
    </row>
    <row r="875" spans="1:11" customFormat="1" x14ac:dyDescent="0.25">
      <c r="A875" t="str">
        <f t="shared" si="114"/>
        <v>14</v>
      </c>
      <c r="B875" t="s">
        <v>282</v>
      </c>
      <c r="C875" t="str">
        <f t="shared" si="115"/>
        <v>056</v>
      </c>
      <c r="D875" t="s">
        <v>336</v>
      </c>
      <c r="E875" t="str">
        <f t="shared" si="119"/>
        <v>05</v>
      </c>
      <c r="F875" t="str">
        <f>"005"</f>
        <v>005</v>
      </c>
      <c r="G875" t="str">
        <f>""</f>
        <v/>
      </c>
      <c r="H875" t="s">
        <v>0</v>
      </c>
      <c r="I875" t="s">
        <v>2022</v>
      </c>
      <c r="J875" t="s">
        <v>5249</v>
      </c>
      <c r="K875" t="str">
        <f>"14500"</f>
        <v>14500</v>
      </c>
    </row>
    <row r="876" spans="1:11" customFormat="1" x14ac:dyDescent="0.25">
      <c r="A876" t="str">
        <f t="shared" si="114"/>
        <v>14</v>
      </c>
      <c r="B876" t="s">
        <v>282</v>
      </c>
      <c r="C876" t="str">
        <f t="shared" ref="C876:C883" si="120">"057"</f>
        <v>057</v>
      </c>
      <c r="D876" t="s">
        <v>337</v>
      </c>
      <c r="E876" t="str">
        <f t="shared" ref="E876:E887" si="121">"01"</f>
        <v>01</v>
      </c>
      <c r="F876" t="str">
        <f>"001"</f>
        <v>001</v>
      </c>
      <c r="G876" t="str">
        <f>""</f>
        <v/>
      </c>
      <c r="H876" t="s">
        <v>3</v>
      </c>
      <c r="I876" t="s">
        <v>26</v>
      </c>
      <c r="J876" t="s">
        <v>5252</v>
      </c>
      <c r="K876" t="str">
        <f t="shared" ref="K876:K883" si="122">"14540"</f>
        <v>14540</v>
      </c>
    </row>
    <row r="877" spans="1:11" customFormat="1" x14ac:dyDescent="0.25">
      <c r="A877" t="str">
        <f t="shared" si="114"/>
        <v>14</v>
      </c>
      <c r="B877" t="s">
        <v>282</v>
      </c>
      <c r="C877" t="str">
        <f t="shared" si="120"/>
        <v>057</v>
      </c>
      <c r="D877" t="s">
        <v>337</v>
      </c>
      <c r="E877" t="str">
        <f t="shared" si="121"/>
        <v>01</v>
      </c>
      <c r="F877" t="str">
        <f>"002"</f>
        <v>002</v>
      </c>
      <c r="G877" t="str">
        <f>""</f>
        <v/>
      </c>
      <c r="H877" t="s">
        <v>3</v>
      </c>
      <c r="I877" t="s">
        <v>26</v>
      </c>
      <c r="J877" t="s">
        <v>5252</v>
      </c>
      <c r="K877" t="str">
        <f t="shared" si="122"/>
        <v>14540</v>
      </c>
    </row>
    <row r="878" spans="1:11" customFormat="1" x14ac:dyDescent="0.25">
      <c r="A878" t="str">
        <f t="shared" si="114"/>
        <v>14</v>
      </c>
      <c r="B878" t="s">
        <v>282</v>
      </c>
      <c r="C878" t="str">
        <f t="shared" si="120"/>
        <v>057</v>
      </c>
      <c r="D878" t="s">
        <v>337</v>
      </c>
      <c r="E878" t="str">
        <f t="shared" si="121"/>
        <v>01</v>
      </c>
      <c r="F878" t="str">
        <f>"003"</f>
        <v>003</v>
      </c>
      <c r="G878" t="str">
        <f>""</f>
        <v/>
      </c>
      <c r="H878" t="s">
        <v>3</v>
      </c>
      <c r="I878" t="s">
        <v>2025</v>
      </c>
      <c r="J878" t="s">
        <v>5253</v>
      </c>
      <c r="K878" t="str">
        <f t="shared" si="122"/>
        <v>14540</v>
      </c>
    </row>
    <row r="879" spans="1:11" customFormat="1" x14ac:dyDescent="0.25">
      <c r="A879" t="str">
        <f t="shared" si="114"/>
        <v>14</v>
      </c>
      <c r="B879" t="s">
        <v>282</v>
      </c>
      <c r="C879" t="str">
        <f t="shared" si="120"/>
        <v>057</v>
      </c>
      <c r="D879" t="s">
        <v>337</v>
      </c>
      <c r="E879" t="str">
        <f t="shared" si="121"/>
        <v>01</v>
      </c>
      <c r="F879" t="str">
        <f>"004"</f>
        <v>004</v>
      </c>
      <c r="G879" t="str">
        <f>""</f>
        <v/>
      </c>
      <c r="H879" t="s">
        <v>1</v>
      </c>
      <c r="I879" t="s">
        <v>2026</v>
      </c>
      <c r="J879" t="s">
        <v>5254</v>
      </c>
      <c r="K879" t="str">
        <f t="shared" si="122"/>
        <v>14540</v>
      </c>
    </row>
    <row r="880" spans="1:11" customFormat="1" x14ac:dyDescent="0.25">
      <c r="A880" t="str">
        <f t="shared" si="114"/>
        <v>14</v>
      </c>
      <c r="B880" t="s">
        <v>282</v>
      </c>
      <c r="C880" t="str">
        <f t="shared" si="120"/>
        <v>057</v>
      </c>
      <c r="D880" t="s">
        <v>337</v>
      </c>
      <c r="E880" t="str">
        <f t="shared" si="121"/>
        <v>01</v>
      </c>
      <c r="F880" t="str">
        <f>"004"</f>
        <v>004</v>
      </c>
      <c r="G880" t="str">
        <f>""</f>
        <v/>
      </c>
      <c r="H880" t="s">
        <v>0</v>
      </c>
      <c r="I880" t="s">
        <v>2026</v>
      </c>
      <c r="J880" t="s">
        <v>5254</v>
      </c>
      <c r="K880" t="str">
        <f t="shared" si="122"/>
        <v>14540</v>
      </c>
    </row>
    <row r="881" spans="1:11" customFormat="1" x14ac:dyDescent="0.25">
      <c r="A881" t="str">
        <f t="shared" si="114"/>
        <v>14</v>
      </c>
      <c r="B881" t="s">
        <v>282</v>
      </c>
      <c r="C881" t="str">
        <f t="shared" si="120"/>
        <v>057</v>
      </c>
      <c r="D881" t="s">
        <v>337</v>
      </c>
      <c r="E881" t="str">
        <f t="shared" si="121"/>
        <v>01</v>
      </c>
      <c r="F881" t="str">
        <f>"005"</f>
        <v>005</v>
      </c>
      <c r="G881" t="str">
        <f>""</f>
        <v/>
      </c>
      <c r="H881" t="s">
        <v>3</v>
      </c>
      <c r="I881" t="s">
        <v>2027</v>
      </c>
      <c r="J881" t="s">
        <v>5255</v>
      </c>
      <c r="K881" t="str">
        <f t="shared" si="122"/>
        <v>14540</v>
      </c>
    </row>
    <row r="882" spans="1:11" customFormat="1" x14ac:dyDescent="0.25">
      <c r="A882" t="str">
        <f t="shared" si="114"/>
        <v>14</v>
      </c>
      <c r="B882" t="s">
        <v>282</v>
      </c>
      <c r="C882" t="str">
        <f t="shared" si="120"/>
        <v>057</v>
      </c>
      <c r="D882" t="s">
        <v>337</v>
      </c>
      <c r="E882" t="str">
        <f t="shared" si="121"/>
        <v>01</v>
      </c>
      <c r="F882" t="str">
        <f>"006"</f>
        <v>006</v>
      </c>
      <c r="G882" t="str">
        <f>""</f>
        <v/>
      </c>
      <c r="H882" t="s">
        <v>1</v>
      </c>
      <c r="I882" t="s">
        <v>2028</v>
      </c>
      <c r="J882" t="s">
        <v>5256</v>
      </c>
      <c r="K882" t="str">
        <f t="shared" si="122"/>
        <v>14540</v>
      </c>
    </row>
    <row r="883" spans="1:11" customFormat="1" x14ac:dyDescent="0.25">
      <c r="A883" t="str">
        <f t="shared" si="114"/>
        <v>14</v>
      </c>
      <c r="B883" t="s">
        <v>282</v>
      </c>
      <c r="C883" t="str">
        <f t="shared" si="120"/>
        <v>057</v>
      </c>
      <c r="D883" t="s">
        <v>337</v>
      </c>
      <c r="E883" t="str">
        <f t="shared" si="121"/>
        <v>01</v>
      </c>
      <c r="F883" t="str">
        <f>"006"</f>
        <v>006</v>
      </c>
      <c r="G883" t="str">
        <f>""</f>
        <v/>
      </c>
      <c r="H883" t="s">
        <v>0</v>
      </c>
      <c r="I883" t="s">
        <v>2028</v>
      </c>
      <c r="J883" t="s">
        <v>5256</v>
      </c>
      <c r="K883" t="str">
        <f t="shared" si="122"/>
        <v>14540</v>
      </c>
    </row>
    <row r="884" spans="1:11" customFormat="1" x14ac:dyDescent="0.25">
      <c r="A884" t="str">
        <f t="shared" si="114"/>
        <v>14</v>
      </c>
      <c r="B884" t="s">
        <v>282</v>
      </c>
      <c r="C884" t="str">
        <f t="shared" ref="C884:C895" si="123">"058"</f>
        <v>058</v>
      </c>
      <c r="D884" t="s">
        <v>338</v>
      </c>
      <c r="E884" t="str">
        <f t="shared" si="121"/>
        <v>01</v>
      </c>
      <c r="F884" t="str">
        <f>"001"</f>
        <v>001</v>
      </c>
      <c r="G884" t="str">
        <f>""</f>
        <v/>
      </c>
      <c r="H884" t="s">
        <v>1</v>
      </c>
      <c r="I884" t="s">
        <v>2029</v>
      </c>
      <c r="J884" t="s">
        <v>5257</v>
      </c>
      <c r="K884" t="str">
        <f t="shared" ref="K884:K893" si="124">"14960"</f>
        <v>14960</v>
      </c>
    </row>
    <row r="885" spans="1:11" customFormat="1" x14ac:dyDescent="0.25">
      <c r="A885" t="str">
        <f t="shared" si="114"/>
        <v>14</v>
      </c>
      <c r="B885" t="s">
        <v>282</v>
      </c>
      <c r="C885" t="str">
        <f t="shared" si="123"/>
        <v>058</v>
      </c>
      <c r="D885" t="s">
        <v>338</v>
      </c>
      <c r="E885" t="str">
        <f t="shared" si="121"/>
        <v>01</v>
      </c>
      <c r="F885" t="str">
        <f>"001"</f>
        <v>001</v>
      </c>
      <c r="G885" t="str">
        <f>""</f>
        <v/>
      </c>
      <c r="H885" t="s">
        <v>0</v>
      </c>
      <c r="I885" t="s">
        <v>2029</v>
      </c>
      <c r="J885" t="s">
        <v>5257</v>
      </c>
      <c r="K885" t="str">
        <f t="shared" si="124"/>
        <v>14960</v>
      </c>
    </row>
    <row r="886" spans="1:11" customFormat="1" x14ac:dyDescent="0.25">
      <c r="A886" t="str">
        <f t="shared" si="114"/>
        <v>14</v>
      </c>
      <c r="B886" t="s">
        <v>282</v>
      </c>
      <c r="C886" t="str">
        <f t="shared" si="123"/>
        <v>058</v>
      </c>
      <c r="D886" t="s">
        <v>338</v>
      </c>
      <c r="E886" t="str">
        <f t="shared" si="121"/>
        <v>01</v>
      </c>
      <c r="F886" t="str">
        <f>"002"</f>
        <v>002</v>
      </c>
      <c r="G886" t="str">
        <f>""</f>
        <v/>
      </c>
      <c r="H886" t="s">
        <v>1</v>
      </c>
      <c r="I886" t="s">
        <v>2030</v>
      </c>
      <c r="J886" t="s">
        <v>5258</v>
      </c>
      <c r="K886" t="str">
        <f t="shared" si="124"/>
        <v>14960</v>
      </c>
    </row>
    <row r="887" spans="1:11" customFormat="1" x14ac:dyDescent="0.25">
      <c r="A887" t="str">
        <f t="shared" si="114"/>
        <v>14</v>
      </c>
      <c r="B887" t="s">
        <v>282</v>
      </c>
      <c r="C887" t="str">
        <f t="shared" si="123"/>
        <v>058</v>
      </c>
      <c r="D887" t="s">
        <v>338</v>
      </c>
      <c r="E887" t="str">
        <f t="shared" si="121"/>
        <v>01</v>
      </c>
      <c r="F887" t="str">
        <f>"002"</f>
        <v>002</v>
      </c>
      <c r="G887" t="str">
        <f>""</f>
        <v/>
      </c>
      <c r="H887" t="s">
        <v>0</v>
      </c>
      <c r="I887" t="s">
        <v>2030</v>
      </c>
      <c r="J887" t="s">
        <v>5258</v>
      </c>
      <c r="K887" t="str">
        <f t="shared" si="124"/>
        <v>14960</v>
      </c>
    </row>
    <row r="888" spans="1:11" customFormat="1" x14ac:dyDescent="0.25">
      <c r="A888" t="str">
        <f t="shared" si="114"/>
        <v>14</v>
      </c>
      <c r="B888" t="s">
        <v>282</v>
      </c>
      <c r="C888" t="str">
        <f t="shared" si="123"/>
        <v>058</v>
      </c>
      <c r="D888" t="s">
        <v>338</v>
      </c>
      <c r="E888" t="str">
        <f>"02"</f>
        <v>02</v>
      </c>
      <c r="F888" t="str">
        <f>"001"</f>
        <v>001</v>
      </c>
      <c r="G888" t="str">
        <f>""</f>
        <v/>
      </c>
      <c r="H888" t="s">
        <v>3</v>
      </c>
      <c r="I888" t="s">
        <v>50</v>
      </c>
      <c r="J888" t="s">
        <v>5259</v>
      </c>
      <c r="K888" t="str">
        <f t="shared" si="124"/>
        <v>14960</v>
      </c>
    </row>
    <row r="889" spans="1:11" customFormat="1" x14ac:dyDescent="0.25">
      <c r="A889" t="str">
        <f t="shared" si="114"/>
        <v>14</v>
      </c>
      <c r="B889" t="s">
        <v>282</v>
      </c>
      <c r="C889" t="str">
        <f t="shared" si="123"/>
        <v>058</v>
      </c>
      <c r="D889" t="s">
        <v>338</v>
      </c>
      <c r="E889" t="str">
        <f>"03"</f>
        <v>03</v>
      </c>
      <c r="F889" t="str">
        <f>"001"</f>
        <v>001</v>
      </c>
      <c r="G889" t="str">
        <f>""</f>
        <v/>
      </c>
      <c r="H889" t="s">
        <v>3</v>
      </c>
      <c r="I889" t="s">
        <v>2031</v>
      </c>
      <c r="J889" t="s">
        <v>5260</v>
      </c>
      <c r="K889" t="str">
        <f t="shared" si="124"/>
        <v>14960</v>
      </c>
    </row>
    <row r="890" spans="1:11" customFormat="1" x14ac:dyDescent="0.25">
      <c r="A890" t="str">
        <f t="shared" si="114"/>
        <v>14</v>
      </c>
      <c r="B890" t="s">
        <v>282</v>
      </c>
      <c r="C890" t="str">
        <f t="shared" si="123"/>
        <v>058</v>
      </c>
      <c r="D890" t="s">
        <v>338</v>
      </c>
      <c r="E890" t="str">
        <f>"03"</f>
        <v>03</v>
      </c>
      <c r="F890" t="str">
        <f>"002"</f>
        <v>002</v>
      </c>
      <c r="G890" t="str">
        <f>""</f>
        <v/>
      </c>
      <c r="H890" t="s">
        <v>1</v>
      </c>
      <c r="I890" t="s">
        <v>2031</v>
      </c>
      <c r="J890" t="s">
        <v>5260</v>
      </c>
      <c r="K890" t="str">
        <f t="shared" si="124"/>
        <v>14960</v>
      </c>
    </row>
    <row r="891" spans="1:11" customFormat="1" x14ac:dyDescent="0.25">
      <c r="A891" t="str">
        <f t="shared" si="114"/>
        <v>14</v>
      </c>
      <c r="B891" t="s">
        <v>282</v>
      </c>
      <c r="C891" t="str">
        <f t="shared" si="123"/>
        <v>058</v>
      </c>
      <c r="D891" t="s">
        <v>338</v>
      </c>
      <c r="E891" t="str">
        <f>"03"</f>
        <v>03</v>
      </c>
      <c r="F891" t="str">
        <f>"002"</f>
        <v>002</v>
      </c>
      <c r="G891" t="str">
        <f>""</f>
        <v/>
      </c>
      <c r="H891" t="s">
        <v>0</v>
      </c>
      <c r="I891" t="s">
        <v>2031</v>
      </c>
      <c r="J891" t="s">
        <v>5260</v>
      </c>
      <c r="K891" t="str">
        <f t="shared" si="124"/>
        <v>14960</v>
      </c>
    </row>
    <row r="892" spans="1:11" customFormat="1" x14ac:dyDescent="0.25">
      <c r="A892" t="str">
        <f t="shared" si="114"/>
        <v>14</v>
      </c>
      <c r="B892" t="s">
        <v>282</v>
      </c>
      <c r="C892" t="str">
        <f t="shared" si="123"/>
        <v>058</v>
      </c>
      <c r="D892" t="s">
        <v>338</v>
      </c>
      <c r="E892" t="str">
        <f>"04"</f>
        <v>04</v>
      </c>
      <c r="F892" t="str">
        <f t="shared" ref="F892:F900" si="125">"001"</f>
        <v>001</v>
      </c>
      <c r="G892" t="str">
        <f>""</f>
        <v/>
      </c>
      <c r="H892" t="s">
        <v>1</v>
      </c>
      <c r="I892" t="s">
        <v>2032</v>
      </c>
      <c r="J892" t="s">
        <v>5261</v>
      </c>
      <c r="K892" t="str">
        <f t="shared" si="124"/>
        <v>14960</v>
      </c>
    </row>
    <row r="893" spans="1:11" customFormat="1" x14ac:dyDescent="0.25">
      <c r="A893" t="str">
        <f t="shared" si="114"/>
        <v>14</v>
      </c>
      <c r="B893" t="s">
        <v>282</v>
      </c>
      <c r="C893" t="str">
        <f t="shared" si="123"/>
        <v>058</v>
      </c>
      <c r="D893" t="s">
        <v>338</v>
      </c>
      <c r="E893" t="str">
        <f>"04"</f>
        <v>04</v>
      </c>
      <c r="F893" t="str">
        <f t="shared" si="125"/>
        <v>001</v>
      </c>
      <c r="G893" t="str">
        <f>""</f>
        <v/>
      </c>
      <c r="H893" t="s">
        <v>0</v>
      </c>
      <c r="I893" t="s">
        <v>2032</v>
      </c>
      <c r="J893" t="s">
        <v>5261</v>
      </c>
      <c r="K893" t="str">
        <f t="shared" si="124"/>
        <v>14960</v>
      </c>
    </row>
    <row r="894" spans="1:11" customFormat="1" x14ac:dyDescent="0.25">
      <c r="A894" t="str">
        <f t="shared" si="114"/>
        <v>14</v>
      </c>
      <c r="B894" t="s">
        <v>282</v>
      </c>
      <c r="C894" t="str">
        <f t="shared" si="123"/>
        <v>058</v>
      </c>
      <c r="D894" t="s">
        <v>338</v>
      </c>
      <c r="E894" t="str">
        <f>"05"</f>
        <v>05</v>
      </c>
      <c r="F894" t="str">
        <f t="shared" si="125"/>
        <v>001</v>
      </c>
      <c r="G894" t="str">
        <f>"01"</f>
        <v>01</v>
      </c>
      <c r="H894" t="s">
        <v>1</v>
      </c>
      <c r="I894" t="s">
        <v>2033</v>
      </c>
      <c r="J894" t="s">
        <v>5262</v>
      </c>
      <c r="K894" t="str">
        <f>"14950"</f>
        <v>14950</v>
      </c>
    </row>
    <row r="895" spans="1:11" customFormat="1" x14ac:dyDescent="0.25">
      <c r="A895" t="str">
        <f t="shared" si="114"/>
        <v>14</v>
      </c>
      <c r="B895" t="s">
        <v>282</v>
      </c>
      <c r="C895" t="str">
        <f t="shared" si="123"/>
        <v>058</v>
      </c>
      <c r="D895" t="s">
        <v>338</v>
      </c>
      <c r="E895" t="str">
        <f>"05"</f>
        <v>05</v>
      </c>
      <c r="F895" t="str">
        <f t="shared" si="125"/>
        <v>001</v>
      </c>
      <c r="G895" t="str">
        <f>"02"</f>
        <v>02</v>
      </c>
      <c r="H895" t="s">
        <v>0</v>
      </c>
      <c r="I895" t="s">
        <v>2034</v>
      </c>
      <c r="J895" t="s">
        <v>5263</v>
      </c>
      <c r="K895" t="str">
        <f>"14950"</f>
        <v>14950</v>
      </c>
    </row>
    <row r="896" spans="1:11" customFormat="1" x14ac:dyDescent="0.25">
      <c r="A896" t="str">
        <f t="shared" si="114"/>
        <v>14</v>
      </c>
      <c r="B896" t="s">
        <v>282</v>
      </c>
      <c r="C896" t="str">
        <f>"059"</f>
        <v>059</v>
      </c>
      <c r="D896" t="s">
        <v>339</v>
      </c>
      <c r="E896" t="str">
        <f>"01"</f>
        <v>01</v>
      </c>
      <c r="F896" t="str">
        <f t="shared" si="125"/>
        <v>001</v>
      </c>
      <c r="G896" t="str">
        <f>""</f>
        <v/>
      </c>
      <c r="H896" t="s">
        <v>3</v>
      </c>
      <c r="I896" t="s">
        <v>2035</v>
      </c>
      <c r="J896" t="s">
        <v>5264</v>
      </c>
      <c r="K896" t="str">
        <f>"14150"</f>
        <v>14150</v>
      </c>
    </row>
    <row r="897" spans="1:11" customFormat="1" x14ac:dyDescent="0.25">
      <c r="A897" t="str">
        <f t="shared" si="114"/>
        <v>14</v>
      </c>
      <c r="B897" t="s">
        <v>282</v>
      </c>
      <c r="C897" t="str">
        <f t="shared" ref="C897:C902" si="126">"060"</f>
        <v>060</v>
      </c>
      <c r="D897" t="s">
        <v>340</v>
      </c>
      <c r="E897" t="str">
        <f>"01"</f>
        <v>01</v>
      </c>
      <c r="F897" t="str">
        <f t="shared" si="125"/>
        <v>001</v>
      </c>
      <c r="G897" t="str">
        <f>"01"</f>
        <v>01</v>
      </c>
      <c r="H897" t="s">
        <v>1</v>
      </c>
      <c r="I897" t="s">
        <v>25</v>
      </c>
      <c r="J897" t="s">
        <v>5265</v>
      </c>
      <c r="K897" t="str">
        <f>"14546"</f>
        <v>14546</v>
      </c>
    </row>
    <row r="898" spans="1:11" customFormat="1" x14ac:dyDescent="0.25">
      <c r="A898" t="str">
        <f t="shared" si="114"/>
        <v>14</v>
      </c>
      <c r="B898" t="s">
        <v>282</v>
      </c>
      <c r="C898" t="str">
        <f t="shared" si="126"/>
        <v>060</v>
      </c>
      <c r="D898" t="s">
        <v>340</v>
      </c>
      <c r="E898" t="str">
        <f>"01"</f>
        <v>01</v>
      </c>
      <c r="F898" t="str">
        <f t="shared" si="125"/>
        <v>001</v>
      </c>
      <c r="G898" t="str">
        <f>"02"</f>
        <v>02</v>
      </c>
      <c r="H898" t="s">
        <v>0</v>
      </c>
      <c r="I898" t="s">
        <v>2036</v>
      </c>
      <c r="J898" t="s">
        <v>5266</v>
      </c>
      <c r="K898" t="str">
        <f>"14549"</f>
        <v>14549</v>
      </c>
    </row>
    <row r="899" spans="1:11" customFormat="1" x14ac:dyDescent="0.25">
      <c r="A899" t="str">
        <f t="shared" ref="A899:A956" si="127">"14"</f>
        <v>14</v>
      </c>
      <c r="B899" t="s">
        <v>282</v>
      </c>
      <c r="C899" t="str">
        <f t="shared" si="126"/>
        <v>060</v>
      </c>
      <c r="D899" t="s">
        <v>340</v>
      </c>
      <c r="E899" t="str">
        <f>"02"</f>
        <v>02</v>
      </c>
      <c r="F899" t="str">
        <f t="shared" si="125"/>
        <v>001</v>
      </c>
      <c r="G899" t="str">
        <f>""</f>
        <v/>
      </c>
      <c r="H899" t="s">
        <v>1</v>
      </c>
      <c r="I899" t="s">
        <v>2037</v>
      </c>
      <c r="J899" t="s">
        <v>5267</v>
      </c>
      <c r="K899" t="str">
        <f>"14546"</f>
        <v>14546</v>
      </c>
    </row>
    <row r="900" spans="1:11" customFormat="1" x14ac:dyDescent="0.25">
      <c r="A900" t="str">
        <f t="shared" si="127"/>
        <v>14</v>
      </c>
      <c r="B900" t="s">
        <v>282</v>
      </c>
      <c r="C900" t="str">
        <f t="shared" si="126"/>
        <v>060</v>
      </c>
      <c r="D900" t="s">
        <v>340</v>
      </c>
      <c r="E900" t="str">
        <f>"02"</f>
        <v>02</v>
      </c>
      <c r="F900" t="str">
        <f t="shared" si="125"/>
        <v>001</v>
      </c>
      <c r="G900" t="str">
        <f>""</f>
        <v/>
      </c>
      <c r="H900" t="s">
        <v>0</v>
      </c>
      <c r="I900" t="s">
        <v>2037</v>
      </c>
      <c r="J900" t="s">
        <v>5267</v>
      </c>
      <c r="K900" t="str">
        <f>"14546"</f>
        <v>14546</v>
      </c>
    </row>
    <row r="901" spans="1:11" customFormat="1" x14ac:dyDescent="0.25">
      <c r="A901" t="str">
        <f t="shared" si="127"/>
        <v>14</v>
      </c>
      <c r="B901" t="s">
        <v>282</v>
      </c>
      <c r="C901" t="str">
        <f t="shared" si="126"/>
        <v>060</v>
      </c>
      <c r="D901" t="s">
        <v>340</v>
      </c>
      <c r="E901" t="str">
        <f>"02"</f>
        <v>02</v>
      </c>
      <c r="F901" t="str">
        <f>"002"</f>
        <v>002</v>
      </c>
      <c r="G901" t="str">
        <f>""</f>
        <v/>
      </c>
      <c r="H901" t="s">
        <v>1</v>
      </c>
      <c r="I901" t="s">
        <v>2037</v>
      </c>
      <c r="J901" t="s">
        <v>5267</v>
      </c>
      <c r="K901" t="str">
        <f>"14546"</f>
        <v>14546</v>
      </c>
    </row>
    <row r="902" spans="1:11" customFormat="1" x14ac:dyDescent="0.25">
      <c r="A902" t="str">
        <f t="shared" si="127"/>
        <v>14</v>
      </c>
      <c r="B902" t="s">
        <v>282</v>
      </c>
      <c r="C902" t="str">
        <f t="shared" si="126"/>
        <v>060</v>
      </c>
      <c r="D902" t="s">
        <v>340</v>
      </c>
      <c r="E902" t="str">
        <f>"02"</f>
        <v>02</v>
      </c>
      <c r="F902" t="str">
        <f>"002"</f>
        <v>002</v>
      </c>
      <c r="G902" t="str">
        <f>""</f>
        <v/>
      </c>
      <c r="H902" t="s">
        <v>0</v>
      </c>
      <c r="I902" t="s">
        <v>2037</v>
      </c>
      <c r="J902" t="s">
        <v>5267</v>
      </c>
      <c r="K902" t="str">
        <f>"14546"</f>
        <v>14546</v>
      </c>
    </row>
    <row r="903" spans="1:11" customFormat="1" x14ac:dyDescent="0.25">
      <c r="A903" t="str">
        <f t="shared" si="127"/>
        <v>14</v>
      </c>
      <c r="B903" t="s">
        <v>282</v>
      </c>
      <c r="C903" t="str">
        <f>"061"</f>
        <v>061</v>
      </c>
      <c r="D903" t="s">
        <v>341</v>
      </c>
      <c r="E903" t="str">
        <f t="shared" ref="E903:E916" si="128">"01"</f>
        <v>01</v>
      </c>
      <c r="F903" t="str">
        <f t="shared" ref="F903:F913" si="129">"001"</f>
        <v>001</v>
      </c>
      <c r="G903" t="str">
        <f>""</f>
        <v/>
      </c>
      <c r="H903" t="s">
        <v>3</v>
      </c>
      <c r="I903" t="s">
        <v>2038</v>
      </c>
      <c r="J903" t="s">
        <v>4124</v>
      </c>
      <c r="K903" t="str">
        <f>"14491"</f>
        <v>14491</v>
      </c>
    </row>
    <row r="904" spans="1:11" customFormat="1" x14ac:dyDescent="0.25">
      <c r="A904" t="str">
        <f t="shared" si="127"/>
        <v>14</v>
      </c>
      <c r="B904" t="s">
        <v>282</v>
      </c>
      <c r="C904" t="str">
        <f>"062"</f>
        <v>062</v>
      </c>
      <c r="D904" t="s">
        <v>342</v>
      </c>
      <c r="E904" t="str">
        <f t="shared" si="128"/>
        <v>01</v>
      </c>
      <c r="F904" t="str">
        <f t="shared" si="129"/>
        <v>001</v>
      </c>
      <c r="G904" t="str">
        <f>""</f>
        <v/>
      </c>
      <c r="H904" t="s">
        <v>1</v>
      </c>
      <c r="I904" t="s">
        <v>23</v>
      </c>
      <c r="J904" t="s">
        <v>5268</v>
      </c>
      <c r="K904" t="str">
        <f>"14410"</f>
        <v>14410</v>
      </c>
    </row>
    <row r="905" spans="1:11" customFormat="1" x14ac:dyDescent="0.25">
      <c r="A905" t="str">
        <f t="shared" si="127"/>
        <v>14</v>
      </c>
      <c r="B905" t="s">
        <v>282</v>
      </c>
      <c r="C905" t="str">
        <f>"062"</f>
        <v>062</v>
      </c>
      <c r="D905" t="s">
        <v>342</v>
      </c>
      <c r="E905" t="str">
        <f t="shared" si="128"/>
        <v>01</v>
      </c>
      <c r="F905" t="str">
        <f t="shared" si="129"/>
        <v>001</v>
      </c>
      <c r="G905" t="str">
        <f>""</f>
        <v/>
      </c>
      <c r="H905" t="s">
        <v>0</v>
      </c>
      <c r="I905" t="s">
        <v>23</v>
      </c>
      <c r="J905" t="s">
        <v>5268</v>
      </c>
      <c r="K905" t="str">
        <f>"14410"</f>
        <v>14410</v>
      </c>
    </row>
    <row r="906" spans="1:11" customFormat="1" x14ac:dyDescent="0.25">
      <c r="A906" t="str">
        <f t="shared" si="127"/>
        <v>14</v>
      </c>
      <c r="B906" t="s">
        <v>282</v>
      </c>
      <c r="C906" t="str">
        <f>"063"</f>
        <v>063</v>
      </c>
      <c r="D906" t="s">
        <v>343</v>
      </c>
      <c r="E906" t="str">
        <f t="shared" si="128"/>
        <v>01</v>
      </c>
      <c r="F906" t="str">
        <f t="shared" si="129"/>
        <v>001</v>
      </c>
      <c r="G906" t="str">
        <f>""</f>
        <v/>
      </c>
      <c r="H906" t="s">
        <v>1</v>
      </c>
      <c r="I906" t="s">
        <v>2039</v>
      </c>
      <c r="J906" t="s">
        <v>5269</v>
      </c>
      <c r="K906" t="str">
        <f>"14670"</f>
        <v>14670</v>
      </c>
    </row>
    <row r="907" spans="1:11" customFormat="1" x14ac:dyDescent="0.25">
      <c r="A907" t="str">
        <f t="shared" si="127"/>
        <v>14</v>
      </c>
      <c r="B907" t="s">
        <v>282</v>
      </c>
      <c r="C907" t="str">
        <f>"063"</f>
        <v>063</v>
      </c>
      <c r="D907" t="s">
        <v>343</v>
      </c>
      <c r="E907" t="str">
        <f t="shared" si="128"/>
        <v>01</v>
      </c>
      <c r="F907" t="str">
        <f t="shared" si="129"/>
        <v>001</v>
      </c>
      <c r="G907" t="str">
        <f>""</f>
        <v/>
      </c>
      <c r="H907" t="s">
        <v>0</v>
      </c>
      <c r="I907" t="s">
        <v>2039</v>
      </c>
      <c r="J907" t="s">
        <v>5269</v>
      </c>
      <c r="K907" t="str">
        <f>"14670"</f>
        <v>14670</v>
      </c>
    </row>
    <row r="908" spans="1:11" customFormat="1" x14ac:dyDescent="0.25">
      <c r="A908" t="str">
        <f t="shared" si="127"/>
        <v>14</v>
      </c>
      <c r="B908" t="s">
        <v>282</v>
      </c>
      <c r="C908" t="str">
        <f>"064"</f>
        <v>064</v>
      </c>
      <c r="D908" t="s">
        <v>344</v>
      </c>
      <c r="E908" t="str">
        <f t="shared" si="128"/>
        <v>01</v>
      </c>
      <c r="F908" t="str">
        <f t="shared" si="129"/>
        <v>001</v>
      </c>
      <c r="G908" t="str">
        <f>""</f>
        <v/>
      </c>
      <c r="H908" t="s">
        <v>3</v>
      </c>
      <c r="I908" t="s">
        <v>2040</v>
      </c>
      <c r="J908" t="s">
        <v>5120</v>
      </c>
      <c r="K908" t="str">
        <f>"14206"</f>
        <v>14206</v>
      </c>
    </row>
    <row r="909" spans="1:11" customFormat="1" x14ac:dyDescent="0.25">
      <c r="A909" t="str">
        <f t="shared" si="127"/>
        <v>14</v>
      </c>
      <c r="B909" t="s">
        <v>282</v>
      </c>
      <c r="C909" t="str">
        <f>"065"</f>
        <v>065</v>
      </c>
      <c r="D909" t="s">
        <v>345</v>
      </c>
      <c r="E909" t="str">
        <f t="shared" si="128"/>
        <v>01</v>
      </c>
      <c r="F909" t="str">
        <f t="shared" si="129"/>
        <v>001</v>
      </c>
      <c r="G909" t="str">
        <f>""</f>
        <v/>
      </c>
      <c r="H909" t="s">
        <v>1</v>
      </c>
      <c r="I909" t="s">
        <v>2041</v>
      </c>
      <c r="J909" t="s">
        <v>4983</v>
      </c>
      <c r="K909" t="str">
        <f>"14140"</f>
        <v>14140</v>
      </c>
    </row>
    <row r="910" spans="1:11" customFormat="1" x14ac:dyDescent="0.25">
      <c r="A910" t="str">
        <f t="shared" si="127"/>
        <v>14</v>
      </c>
      <c r="B910" t="s">
        <v>282</v>
      </c>
      <c r="C910" t="str">
        <f>"065"</f>
        <v>065</v>
      </c>
      <c r="D910" t="s">
        <v>345</v>
      </c>
      <c r="E910" t="str">
        <f t="shared" si="128"/>
        <v>01</v>
      </c>
      <c r="F910" t="str">
        <f t="shared" si="129"/>
        <v>001</v>
      </c>
      <c r="G910" t="str">
        <f>""</f>
        <v/>
      </c>
      <c r="H910" t="s">
        <v>0</v>
      </c>
      <c r="I910" t="s">
        <v>2041</v>
      </c>
      <c r="J910" t="s">
        <v>4983</v>
      </c>
      <c r="K910" t="str">
        <f>"14140"</f>
        <v>14140</v>
      </c>
    </row>
    <row r="911" spans="1:11" customFormat="1" x14ac:dyDescent="0.25">
      <c r="A911" t="str">
        <f t="shared" si="127"/>
        <v>14</v>
      </c>
      <c r="B911" t="s">
        <v>282</v>
      </c>
      <c r="C911" t="str">
        <f>"065"</f>
        <v>065</v>
      </c>
      <c r="D911" t="s">
        <v>345</v>
      </c>
      <c r="E911" t="str">
        <f t="shared" si="128"/>
        <v>01</v>
      </c>
      <c r="F911" t="str">
        <f t="shared" si="129"/>
        <v>001</v>
      </c>
      <c r="G911" t="str">
        <f>""</f>
        <v/>
      </c>
      <c r="H911" t="s">
        <v>2</v>
      </c>
      <c r="I911" t="s">
        <v>2041</v>
      </c>
      <c r="J911" t="s">
        <v>4983</v>
      </c>
      <c r="K911" t="str">
        <f>"14140"</f>
        <v>14140</v>
      </c>
    </row>
    <row r="912" spans="1:11" customFormat="1" x14ac:dyDescent="0.25">
      <c r="A912" t="str">
        <f t="shared" si="127"/>
        <v>14</v>
      </c>
      <c r="B912" t="s">
        <v>282</v>
      </c>
      <c r="C912" t="str">
        <f t="shared" ref="C912:C920" si="130">"066"</f>
        <v>066</v>
      </c>
      <c r="D912" t="s">
        <v>346</v>
      </c>
      <c r="E912" t="str">
        <f t="shared" si="128"/>
        <v>01</v>
      </c>
      <c r="F912" t="str">
        <f t="shared" si="129"/>
        <v>001</v>
      </c>
      <c r="G912" t="str">
        <f>""</f>
        <v/>
      </c>
      <c r="H912" t="s">
        <v>1</v>
      </c>
      <c r="I912" t="s">
        <v>2042</v>
      </c>
      <c r="J912" t="s">
        <v>5270</v>
      </c>
      <c r="K912" t="str">
        <f t="shared" ref="K912:K920" si="131">"14640"</f>
        <v>14640</v>
      </c>
    </row>
    <row r="913" spans="1:11" customFormat="1" x14ac:dyDescent="0.25">
      <c r="A913" t="str">
        <f t="shared" si="127"/>
        <v>14</v>
      </c>
      <c r="B913" t="s">
        <v>282</v>
      </c>
      <c r="C913" t="str">
        <f t="shared" si="130"/>
        <v>066</v>
      </c>
      <c r="D913" t="s">
        <v>346</v>
      </c>
      <c r="E913" t="str">
        <f t="shared" si="128"/>
        <v>01</v>
      </c>
      <c r="F913" t="str">
        <f t="shared" si="129"/>
        <v>001</v>
      </c>
      <c r="G913" t="str">
        <f>""</f>
        <v/>
      </c>
      <c r="H913" t="s">
        <v>0</v>
      </c>
      <c r="I913" t="s">
        <v>2042</v>
      </c>
      <c r="J913" t="s">
        <v>5270</v>
      </c>
      <c r="K913" t="str">
        <f t="shared" si="131"/>
        <v>14640</v>
      </c>
    </row>
    <row r="914" spans="1:11" customFormat="1" x14ac:dyDescent="0.25">
      <c r="A914" t="str">
        <f t="shared" si="127"/>
        <v>14</v>
      </c>
      <c r="B914" t="s">
        <v>282</v>
      </c>
      <c r="C914" t="str">
        <f t="shared" si="130"/>
        <v>066</v>
      </c>
      <c r="D914" t="s">
        <v>346</v>
      </c>
      <c r="E914" t="str">
        <f t="shared" si="128"/>
        <v>01</v>
      </c>
      <c r="F914" t="str">
        <f>"002"</f>
        <v>002</v>
      </c>
      <c r="G914" t="str">
        <f>""</f>
        <v/>
      </c>
      <c r="H914" t="s">
        <v>1</v>
      </c>
      <c r="I914" t="s">
        <v>2042</v>
      </c>
      <c r="J914" t="s">
        <v>5270</v>
      </c>
      <c r="K914" t="str">
        <f t="shared" si="131"/>
        <v>14640</v>
      </c>
    </row>
    <row r="915" spans="1:11" customFormat="1" x14ac:dyDescent="0.25">
      <c r="A915" t="str">
        <f t="shared" si="127"/>
        <v>14</v>
      </c>
      <c r="B915" t="s">
        <v>282</v>
      </c>
      <c r="C915" t="str">
        <f t="shared" si="130"/>
        <v>066</v>
      </c>
      <c r="D915" t="s">
        <v>346</v>
      </c>
      <c r="E915" t="str">
        <f t="shared" si="128"/>
        <v>01</v>
      </c>
      <c r="F915" t="str">
        <f>"002"</f>
        <v>002</v>
      </c>
      <c r="G915" t="str">
        <f>""</f>
        <v/>
      </c>
      <c r="H915" t="s">
        <v>0</v>
      </c>
      <c r="I915" t="s">
        <v>2042</v>
      </c>
      <c r="J915" t="s">
        <v>5270</v>
      </c>
      <c r="K915" t="str">
        <f t="shared" si="131"/>
        <v>14640</v>
      </c>
    </row>
    <row r="916" spans="1:11" customFormat="1" x14ac:dyDescent="0.25">
      <c r="A916" t="str">
        <f t="shared" si="127"/>
        <v>14</v>
      </c>
      <c r="B916" t="s">
        <v>282</v>
      </c>
      <c r="C916" t="str">
        <f t="shared" si="130"/>
        <v>066</v>
      </c>
      <c r="D916" t="s">
        <v>346</v>
      </c>
      <c r="E916" t="str">
        <f t="shared" si="128"/>
        <v>01</v>
      </c>
      <c r="F916" t="str">
        <f>"003"</f>
        <v>003</v>
      </c>
      <c r="G916" t="str">
        <f>""</f>
        <v/>
      </c>
      <c r="H916" t="s">
        <v>3</v>
      </c>
      <c r="I916" t="s">
        <v>2042</v>
      </c>
      <c r="J916" t="s">
        <v>5270</v>
      </c>
      <c r="K916" t="str">
        <f t="shared" si="131"/>
        <v>14640</v>
      </c>
    </row>
    <row r="917" spans="1:11" customFormat="1" x14ac:dyDescent="0.25">
      <c r="A917" t="str">
        <f t="shared" si="127"/>
        <v>14</v>
      </c>
      <c r="B917" t="s">
        <v>282</v>
      </c>
      <c r="C917" t="str">
        <f t="shared" si="130"/>
        <v>066</v>
      </c>
      <c r="D917" t="s">
        <v>346</v>
      </c>
      <c r="E917" t="str">
        <f>"02"</f>
        <v>02</v>
      </c>
      <c r="F917" t="str">
        <f>"001"</f>
        <v>001</v>
      </c>
      <c r="G917" t="str">
        <f>""</f>
        <v/>
      </c>
      <c r="H917" t="s">
        <v>3</v>
      </c>
      <c r="I917" t="s">
        <v>2042</v>
      </c>
      <c r="J917" t="s">
        <v>5270</v>
      </c>
      <c r="K917" t="str">
        <f t="shared" si="131"/>
        <v>14640</v>
      </c>
    </row>
    <row r="918" spans="1:11" customFormat="1" x14ac:dyDescent="0.25">
      <c r="A918" t="str">
        <f t="shared" si="127"/>
        <v>14</v>
      </c>
      <c r="B918" t="s">
        <v>282</v>
      </c>
      <c r="C918" t="str">
        <f t="shared" si="130"/>
        <v>066</v>
      </c>
      <c r="D918" t="s">
        <v>346</v>
      </c>
      <c r="E918" t="str">
        <f>"02"</f>
        <v>02</v>
      </c>
      <c r="F918" t="str">
        <f>"002"</f>
        <v>002</v>
      </c>
      <c r="G918" t="str">
        <f>""</f>
        <v/>
      </c>
      <c r="H918" t="s">
        <v>1</v>
      </c>
      <c r="I918" t="s">
        <v>2042</v>
      </c>
      <c r="J918" t="s">
        <v>5270</v>
      </c>
      <c r="K918" t="str">
        <f t="shared" si="131"/>
        <v>14640</v>
      </c>
    </row>
    <row r="919" spans="1:11" customFormat="1" x14ac:dyDescent="0.25">
      <c r="A919" t="str">
        <f t="shared" si="127"/>
        <v>14</v>
      </c>
      <c r="B919" t="s">
        <v>282</v>
      </c>
      <c r="C919" t="str">
        <f t="shared" si="130"/>
        <v>066</v>
      </c>
      <c r="D919" t="s">
        <v>346</v>
      </c>
      <c r="E919" t="str">
        <f>"02"</f>
        <v>02</v>
      </c>
      <c r="F919" t="str">
        <f>"002"</f>
        <v>002</v>
      </c>
      <c r="G919" t="str">
        <f>""</f>
        <v/>
      </c>
      <c r="H919" t="s">
        <v>0</v>
      </c>
      <c r="I919" t="s">
        <v>2042</v>
      </c>
      <c r="J919" t="s">
        <v>5270</v>
      </c>
      <c r="K919" t="str">
        <f t="shared" si="131"/>
        <v>14640</v>
      </c>
    </row>
    <row r="920" spans="1:11" customFormat="1" x14ac:dyDescent="0.25">
      <c r="A920" t="str">
        <f t="shared" si="127"/>
        <v>14</v>
      </c>
      <c r="B920" t="s">
        <v>282</v>
      </c>
      <c r="C920" t="str">
        <f t="shared" si="130"/>
        <v>066</v>
      </c>
      <c r="D920" t="s">
        <v>346</v>
      </c>
      <c r="E920" t="str">
        <f>"02"</f>
        <v>02</v>
      </c>
      <c r="F920" t="str">
        <f>"003"</f>
        <v>003</v>
      </c>
      <c r="G920" t="str">
        <f>""</f>
        <v/>
      </c>
      <c r="H920" t="s">
        <v>3</v>
      </c>
      <c r="I920" t="s">
        <v>2042</v>
      </c>
      <c r="J920" t="s">
        <v>5270</v>
      </c>
      <c r="K920" t="str">
        <f t="shared" si="131"/>
        <v>14640</v>
      </c>
    </row>
    <row r="921" spans="1:11" customFormat="1" x14ac:dyDescent="0.25">
      <c r="A921" t="str">
        <f t="shared" si="127"/>
        <v>14</v>
      </c>
      <c r="B921" t="s">
        <v>282</v>
      </c>
      <c r="C921" t="str">
        <f t="shared" ref="C921:C926" si="132">"067"</f>
        <v>067</v>
      </c>
      <c r="D921" t="s">
        <v>347</v>
      </c>
      <c r="E921" t="str">
        <f>"01"</f>
        <v>01</v>
      </c>
      <c r="F921" t="str">
        <f>"001"</f>
        <v>001</v>
      </c>
      <c r="G921" t="str">
        <f>""</f>
        <v/>
      </c>
      <c r="H921" t="s">
        <v>1</v>
      </c>
      <c r="I921" t="s">
        <v>2043</v>
      </c>
      <c r="J921" t="s">
        <v>5271</v>
      </c>
      <c r="K921" t="str">
        <f t="shared" ref="K921:K926" si="133">"14420"</f>
        <v>14420</v>
      </c>
    </row>
    <row r="922" spans="1:11" customFormat="1" x14ac:dyDescent="0.25">
      <c r="A922" t="str">
        <f t="shared" si="127"/>
        <v>14</v>
      </c>
      <c r="B922" t="s">
        <v>282</v>
      </c>
      <c r="C922" t="str">
        <f t="shared" si="132"/>
        <v>067</v>
      </c>
      <c r="D922" t="s">
        <v>347</v>
      </c>
      <c r="E922" t="str">
        <f>"01"</f>
        <v>01</v>
      </c>
      <c r="F922" t="str">
        <f>"001"</f>
        <v>001</v>
      </c>
      <c r="G922" t="str">
        <f>""</f>
        <v/>
      </c>
      <c r="H922" t="s">
        <v>0</v>
      </c>
      <c r="I922" t="s">
        <v>2043</v>
      </c>
      <c r="J922" t="s">
        <v>5271</v>
      </c>
      <c r="K922" t="str">
        <f t="shared" si="133"/>
        <v>14420</v>
      </c>
    </row>
    <row r="923" spans="1:11" customFormat="1" x14ac:dyDescent="0.25">
      <c r="A923" t="str">
        <f t="shared" si="127"/>
        <v>14</v>
      </c>
      <c r="B923" t="s">
        <v>282</v>
      </c>
      <c r="C923" t="str">
        <f t="shared" si="132"/>
        <v>067</v>
      </c>
      <c r="D923" t="s">
        <v>347</v>
      </c>
      <c r="E923" t="str">
        <f>"01"</f>
        <v>01</v>
      </c>
      <c r="F923" t="str">
        <f>"002"</f>
        <v>002</v>
      </c>
      <c r="G923" t="str">
        <f>""</f>
        <v/>
      </c>
      <c r="H923" t="s">
        <v>1</v>
      </c>
      <c r="I923" t="s">
        <v>31</v>
      </c>
      <c r="J923" t="s">
        <v>5272</v>
      </c>
      <c r="K923" t="str">
        <f t="shared" si="133"/>
        <v>14420</v>
      </c>
    </row>
    <row r="924" spans="1:11" customFormat="1" x14ac:dyDescent="0.25">
      <c r="A924" t="str">
        <f t="shared" si="127"/>
        <v>14</v>
      </c>
      <c r="B924" t="s">
        <v>282</v>
      </c>
      <c r="C924" t="str">
        <f t="shared" si="132"/>
        <v>067</v>
      </c>
      <c r="D924" t="s">
        <v>347</v>
      </c>
      <c r="E924" t="str">
        <f>"01"</f>
        <v>01</v>
      </c>
      <c r="F924" t="str">
        <f>"002"</f>
        <v>002</v>
      </c>
      <c r="G924" t="str">
        <f>""</f>
        <v/>
      </c>
      <c r="H924" t="s">
        <v>0</v>
      </c>
      <c r="I924" t="s">
        <v>31</v>
      </c>
      <c r="J924" t="s">
        <v>5272</v>
      </c>
      <c r="K924" t="str">
        <f t="shared" si="133"/>
        <v>14420</v>
      </c>
    </row>
    <row r="925" spans="1:11" customFormat="1" x14ac:dyDescent="0.25">
      <c r="A925" t="str">
        <f t="shared" si="127"/>
        <v>14</v>
      </c>
      <c r="B925" t="s">
        <v>282</v>
      </c>
      <c r="C925" t="str">
        <f t="shared" si="132"/>
        <v>067</v>
      </c>
      <c r="D925" t="s">
        <v>347</v>
      </c>
      <c r="E925" t="str">
        <f>"02"</f>
        <v>02</v>
      </c>
      <c r="F925" t="str">
        <f>"001"</f>
        <v>001</v>
      </c>
      <c r="G925" t="str">
        <f>""</f>
        <v/>
      </c>
      <c r="H925" t="s">
        <v>1</v>
      </c>
      <c r="I925" t="s">
        <v>2044</v>
      </c>
      <c r="J925" t="s">
        <v>5273</v>
      </c>
      <c r="K925" t="str">
        <f t="shared" si="133"/>
        <v>14420</v>
      </c>
    </row>
    <row r="926" spans="1:11" customFormat="1" x14ac:dyDescent="0.25">
      <c r="A926" t="str">
        <f t="shared" si="127"/>
        <v>14</v>
      </c>
      <c r="B926" t="s">
        <v>282</v>
      </c>
      <c r="C926" t="str">
        <f t="shared" si="132"/>
        <v>067</v>
      </c>
      <c r="D926" t="s">
        <v>347</v>
      </c>
      <c r="E926" t="str">
        <f>"02"</f>
        <v>02</v>
      </c>
      <c r="F926" t="str">
        <f>"001"</f>
        <v>001</v>
      </c>
      <c r="G926" t="str">
        <f>""</f>
        <v/>
      </c>
      <c r="H926" t="s">
        <v>0</v>
      </c>
      <c r="I926" t="s">
        <v>2044</v>
      </c>
      <c r="J926" t="s">
        <v>5273</v>
      </c>
      <c r="K926" t="str">
        <f t="shared" si="133"/>
        <v>14420</v>
      </c>
    </row>
    <row r="927" spans="1:11" customFormat="1" x14ac:dyDescent="0.25">
      <c r="A927" t="str">
        <f t="shared" si="127"/>
        <v>14</v>
      </c>
      <c r="B927" t="s">
        <v>282</v>
      </c>
      <c r="C927" t="str">
        <f>"068"</f>
        <v>068</v>
      </c>
      <c r="D927" t="s">
        <v>348</v>
      </c>
      <c r="E927" t="str">
        <f>"01"</f>
        <v>01</v>
      </c>
      <c r="F927" t="str">
        <f>"001"</f>
        <v>001</v>
      </c>
      <c r="G927" t="str">
        <f>""</f>
        <v/>
      </c>
      <c r="H927" t="s">
        <v>3</v>
      </c>
      <c r="I927" t="s">
        <v>50</v>
      </c>
      <c r="J927" t="s">
        <v>5274</v>
      </c>
      <c r="K927" t="str">
        <f>"14210"</f>
        <v>14210</v>
      </c>
    </row>
    <row r="928" spans="1:11" customFormat="1" x14ac:dyDescent="0.25">
      <c r="A928" t="str">
        <f t="shared" si="127"/>
        <v>14</v>
      </c>
      <c r="B928" t="s">
        <v>282</v>
      </c>
      <c r="C928" t="str">
        <f t="shared" ref="C928:C939" si="134">"069"</f>
        <v>069</v>
      </c>
      <c r="D928" t="s">
        <v>349</v>
      </c>
      <c r="E928" t="str">
        <f>"01"</f>
        <v>01</v>
      </c>
      <c r="F928" t="str">
        <f>"001"</f>
        <v>001</v>
      </c>
      <c r="G928" t="str">
        <f>""</f>
        <v/>
      </c>
      <c r="H928" t="s">
        <v>3</v>
      </c>
      <c r="I928" t="s">
        <v>2045</v>
      </c>
      <c r="J928" t="s">
        <v>5152</v>
      </c>
      <c r="K928" t="str">
        <f t="shared" ref="K928:K939" si="135">"14440"</f>
        <v>14440</v>
      </c>
    </row>
    <row r="929" spans="1:11" customFormat="1" x14ac:dyDescent="0.25">
      <c r="A929" t="str">
        <f t="shared" si="127"/>
        <v>14</v>
      </c>
      <c r="B929" t="s">
        <v>282</v>
      </c>
      <c r="C929" t="str">
        <f t="shared" si="134"/>
        <v>069</v>
      </c>
      <c r="D929" t="s">
        <v>349</v>
      </c>
      <c r="E929" t="str">
        <f>"01"</f>
        <v>01</v>
      </c>
      <c r="F929" t="str">
        <f>"002"</f>
        <v>002</v>
      </c>
      <c r="G929" t="str">
        <f>""</f>
        <v/>
      </c>
      <c r="H929" t="s">
        <v>3</v>
      </c>
      <c r="I929" t="s">
        <v>1377</v>
      </c>
      <c r="J929" t="s">
        <v>5275</v>
      </c>
      <c r="K929" t="str">
        <f t="shared" si="135"/>
        <v>14440</v>
      </c>
    </row>
    <row r="930" spans="1:11" customFormat="1" x14ac:dyDescent="0.25">
      <c r="A930" t="str">
        <f t="shared" si="127"/>
        <v>14</v>
      </c>
      <c r="B930" t="s">
        <v>282</v>
      </c>
      <c r="C930" t="str">
        <f t="shared" si="134"/>
        <v>069</v>
      </c>
      <c r="D930" t="s">
        <v>349</v>
      </c>
      <c r="E930" t="str">
        <f>"01"</f>
        <v>01</v>
      </c>
      <c r="F930" t="str">
        <f>"003"</f>
        <v>003</v>
      </c>
      <c r="G930" t="str">
        <f>""</f>
        <v/>
      </c>
      <c r="H930" t="s">
        <v>3</v>
      </c>
      <c r="I930" t="s">
        <v>2046</v>
      </c>
      <c r="J930" t="s">
        <v>5276</v>
      </c>
      <c r="K930" t="str">
        <f t="shared" si="135"/>
        <v>14440</v>
      </c>
    </row>
    <row r="931" spans="1:11" customFormat="1" x14ac:dyDescent="0.25">
      <c r="A931" t="str">
        <f t="shared" si="127"/>
        <v>14</v>
      </c>
      <c r="B931" t="s">
        <v>282</v>
      </c>
      <c r="C931" t="str">
        <f t="shared" si="134"/>
        <v>069</v>
      </c>
      <c r="D931" t="s">
        <v>349</v>
      </c>
      <c r="E931" t="str">
        <f>"02"</f>
        <v>02</v>
      </c>
      <c r="F931" t="str">
        <f>"001"</f>
        <v>001</v>
      </c>
      <c r="G931" t="str">
        <f>""</f>
        <v/>
      </c>
      <c r="H931" t="s">
        <v>1</v>
      </c>
      <c r="I931" t="s">
        <v>2047</v>
      </c>
      <c r="J931" t="s">
        <v>5277</v>
      </c>
      <c r="K931" t="str">
        <f t="shared" si="135"/>
        <v>14440</v>
      </c>
    </row>
    <row r="932" spans="1:11" customFormat="1" x14ac:dyDescent="0.25">
      <c r="A932" t="str">
        <f t="shared" si="127"/>
        <v>14</v>
      </c>
      <c r="B932" t="s">
        <v>282</v>
      </c>
      <c r="C932" t="str">
        <f t="shared" si="134"/>
        <v>069</v>
      </c>
      <c r="D932" t="s">
        <v>349</v>
      </c>
      <c r="E932" t="str">
        <f>"02"</f>
        <v>02</v>
      </c>
      <c r="F932" t="str">
        <f>"001"</f>
        <v>001</v>
      </c>
      <c r="G932" t="str">
        <f>""</f>
        <v/>
      </c>
      <c r="H932" t="s">
        <v>0</v>
      </c>
      <c r="I932" t="s">
        <v>2047</v>
      </c>
      <c r="J932" t="s">
        <v>5277</v>
      </c>
      <c r="K932" t="str">
        <f t="shared" si="135"/>
        <v>14440</v>
      </c>
    </row>
    <row r="933" spans="1:11" customFormat="1" x14ac:dyDescent="0.25">
      <c r="A933" t="str">
        <f t="shared" si="127"/>
        <v>14</v>
      </c>
      <c r="B933" t="s">
        <v>282</v>
      </c>
      <c r="C933" t="str">
        <f t="shared" si="134"/>
        <v>069</v>
      </c>
      <c r="D933" t="s">
        <v>349</v>
      </c>
      <c r="E933" t="str">
        <f>"02"</f>
        <v>02</v>
      </c>
      <c r="F933" t="str">
        <f>"002"</f>
        <v>002</v>
      </c>
      <c r="G933" t="str">
        <f>""</f>
        <v/>
      </c>
      <c r="H933" t="s">
        <v>1</v>
      </c>
      <c r="I933" t="s">
        <v>2048</v>
      </c>
      <c r="J933" t="s">
        <v>5278</v>
      </c>
      <c r="K933" t="str">
        <f t="shared" si="135"/>
        <v>14440</v>
      </c>
    </row>
    <row r="934" spans="1:11" customFormat="1" x14ac:dyDescent="0.25">
      <c r="A934" t="str">
        <f t="shared" si="127"/>
        <v>14</v>
      </c>
      <c r="B934" t="s">
        <v>282</v>
      </c>
      <c r="C934" t="str">
        <f t="shared" si="134"/>
        <v>069</v>
      </c>
      <c r="D934" t="s">
        <v>349</v>
      </c>
      <c r="E934" t="str">
        <f>"02"</f>
        <v>02</v>
      </c>
      <c r="F934" t="str">
        <f>"002"</f>
        <v>002</v>
      </c>
      <c r="G934" t="str">
        <f>""</f>
        <v/>
      </c>
      <c r="H934" t="s">
        <v>0</v>
      </c>
      <c r="I934" t="s">
        <v>2048</v>
      </c>
      <c r="J934" t="s">
        <v>5278</v>
      </c>
      <c r="K934" t="str">
        <f t="shared" si="135"/>
        <v>14440</v>
      </c>
    </row>
    <row r="935" spans="1:11" customFormat="1" x14ac:dyDescent="0.25">
      <c r="A935" t="str">
        <f t="shared" si="127"/>
        <v>14</v>
      </c>
      <c r="B935" t="s">
        <v>282</v>
      </c>
      <c r="C935" t="str">
        <f t="shared" si="134"/>
        <v>069</v>
      </c>
      <c r="D935" t="s">
        <v>349</v>
      </c>
      <c r="E935" t="str">
        <f>"03"</f>
        <v>03</v>
      </c>
      <c r="F935" t="str">
        <f>"001"</f>
        <v>001</v>
      </c>
      <c r="G935" t="str">
        <f>""</f>
        <v/>
      </c>
      <c r="H935" t="s">
        <v>3</v>
      </c>
      <c r="I935" t="s">
        <v>2049</v>
      </c>
      <c r="J935" t="s">
        <v>5279</v>
      </c>
      <c r="K935" t="str">
        <f t="shared" si="135"/>
        <v>14440</v>
      </c>
    </row>
    <row r="936" spans="1:11" customFormat="1" x14ac:dyDescent="0.25">
      <c r="A936" t="str">
        <f t="shared" si="127"/>
        <v>14</v>
      </c>
      <c r="B936" t="s">
        <v>282</v>
      </c>
      <c r="C936" t="str">
        <f t="shared" si="134"/>
        <v>069</v>
      </c>
      <c r="D936" t="s">
        <v>349</v>
      </c>
      <c r="E936" t="str">
        <f>"03"</f>
        <v>03</v>
      </c>
      <c r="F936" t="str">
        <f>"002"</f>
        <v>002</v>
      </c>
      <c r="G936" t="str">
        <f>""</f>
        <v/>
      </c>
      <c r="H936" t="s">
        <v>1</v>
      </c>
      <c r="I936" t="s">
        <v>1187</v>
      </c>
      <c r="J936" t="s">
        <v>5280</v>
      </c>
      <c r="K936" t="str">
        <f t="shared" si="135"/>
        <v>14440</v>
      </c>
    </row>
    <row r="937" spans="1:11" customFormat="1" x14ac:dyDescent="0.25">
      <c r="A937" t="str">
        <f t="shared" si="127"/>
        <v>14</v>
      </c>
      <c r="B937" t="s">
        <v>282</v>
      </c>
      <c r="C937" t="str">
        <f t="shared" si="134"/>
        <v>069</v>
      </c>
      <c r="D937" t="s">
        <v>349</v>
      </c>
      <c r="E937" t="str">
        <f>"03"</f>
        <v>03</v>
      </c>
      <c r="F937" t="str">
        <f>"002"</f>
        <v>002</v>
      </c>
      <c r="G937" t="str">
        <f>""</f>
        <v/>
      </c>
      <c r="H937" t="s">
        <v>0</v>
      </c>
      <c r="I937" t="s">
        <v>1187</v>
      </c>
      <c r="J937" t="s">
        <v>5280</v>
      </c>
      <c r="K937" t="str">
        <f t="shared" si="135"/>
        <v>14440</v>
      </c>
    </row>
    <row r="938" spans="1:11" customFormat="1" x14ac:dyDescent="0.25">
      <c r="A938" t="str">
        <f t="shared" si="127"/>
        <v>14</v>
      </c>
      <c r="B938" t="s">
        <v>282</v>
      </c>
      <c r="C938" t="str">
        <f t="shared" si="134"/>
        <v>069</v>
      </c>
      <c r="D938" t="s">
        <v>349</v>
      </c>
      <c r="E938" t="str">
        <f>"04"</f>
        <v>04</v>
      </c>
      <c r="F938" t="str">
        <f t="shared" ref="F938:F945" si="136">"001"</f>
        <v>001</v>
      </c>
      <c r="G938" t="str">
        <f>""</f>
        <v/>
      </c>
      <c r="H938" t="s">
        <v>1</v>
      </c>
      <c r="I938" t="s">
        <v>1988</v>
      </c>
      <c r="J938" t="s">
        <v>5281</v>
      </c>
      <c r="K938" t="str">
        <f t="shared" si="135"/>
        <v>14440</v>
      </c>
    </row>
    <row r="939" spans="1:11" customFormat="1" x14ac:dyDescent="0.25">
      <c r="A939" t="str">
        <f t="shared" si="127"/>
        <v>14</v>
      </c>
      <c r="B939" t="s">
        <v>282</v>
      </c>
      <c r="C939" t="str">
        <f t="shared" si="134"/>
        <v>069</v>
      </c>
      <c r="D939" t="s">
        <v>349</v>
      </c>
      <c r="E939" t="str">
        <f>"04"</f>
        <v>04</v>
      </c>
      <c r="F939" t="str">
        <f t="shared" si="136"/>
        <v>001</v>
      </c>
      <c r="G939" t="str">
        <f>""</f>
        <v/>
      </c>
      <c r="H939" t="s">
        <v>0</v>
      </c>
      <c r="I939" t="s">
        <v>1988</v>
      </c>
      <c r="J939" t="s">
        <v>5281</v>
      </c>
      <c r="K939" t="str">
        <f t="shared" si="135"/>
        <v>14440</v>
      </c>
    </row>
    <row r="940" spans="1:11" customFormat="1" x14ac:dyDescent="0.25">
      <c r="A940" t="str">
        <f t="shared" si="127"/>
        <v>14</v>
      </c>
      <c r="B940" t="s">
        <v>282</v>
      </c>
      <c r="C940" t="str">
        <f>"070"</f>
        <v>070</v>
      </c>
      <c r="D940" t="s">
        <v>350</v>
      </c>
      <c r="E940" t="str">
        <f>"01"</f>
        <v>01</v>
      </c>
      <c r="F940" t="str">
        <f t="shared" si="136"/>
        <v>001</v>
      </c>
      <c r="G940" t="str">
        <f>""</f>
        <v/>
      </c>
      <c r="H940" t="s">
        <v>3</v>
      </c>
      <c r="I940" t="s">
        <v>1286</v>
      </c>
      <c r="J940" t="s">
        <v>5282</v>
      </c>
      <c r="K940" t="str">
        <f>"14250"</f>
        <v>14250</v>
      </c>
    </row>
    <row r="941" spans="1:11" customFormat="1" x14ac:dyDescent="0.25">
      <c r="A941" t="str">
        <f t="shared" si="127"/>
        <v>14</v>
      </c>
      <c r="B941" t="s">
        <v>282</v>
      </c>
      <c r="C941" t="str">
        <f>"070"</f>
        <v>070</v>
      </c>
      <c r="D941" t="s">
        <v>350</v>
      </c>
      <c r="E941" t="str">
        <f>"02"</f>
        <v>02</v>
      </c>
      <c r="F941" t="str">
        <f t="shared" si="136"/>
        <v>001</v>
      </c>
      <c r="G941" t="str">
        <f>""</f>
        <v/>
      </c>
      <c r="H941" t="s">
        <v>3</v>
      </c>
      <c r="I941" t="s">
        <v>19</v>
      </c>
      <c r="J941" t="s">
        <v>5283</v>
      </c>
      <c r="K941" t="str">
        <f>"14250"</f>
        <v>14250</v>
      </c>
    </row>
    <row r="942" spans="1:11" customFormat="1" x14ac:dyDescent="0.25">
      <c r="A942" t="str">
        <f t="shared" si="127"/>
        <v>14</v>
      </c>
      <c r="B942" t="s">
        <v>282</v>
      </c>
      <c r="C942" t="str">
        <f>"071"</f>
        <v>071</v>
      </c>
      <c r="D942" t="s">
        <v>351</v>
      </c>
      <c r="E942" t="str">
        <f>"01"</f>
        <v>01</v>
      </c>
      <c r="F942" t="str">
        <f t="shared" si="136"/>
        <v>001</v>
      </c>
      <c r="G942" t="str">
        <f>""</f>
        <v/>
      </c>
      <c r="H942" t="s">
        <v>3</v>
      </c>
      <c r="I942" t="s">
        <v>77</v>
      </c>
      <c r="J942" t="s">
        <v>5284</v>
      </c>
      <c r="K942" t="str">
        <f>"14230"</f>
        <v>14230</v>
      </c>
    </row>
    <row r="943" spans="1:11" customFormat="1" x14ac:dyDescent="0.25">
      <c r="A943" t="str">
        <f t="shared" si="127"/>
        <v>14</v>
      </c>
      <c r="B943" t="s">
        <v>282</v>
      </c>
      <c r="C943" t="str">
        <f>"072"</f>
        <v>072</v>
      </c>
      <c r="D943" t="s">
        <v>352</v>
      </c>
      <c r="E943" t="str">
        <f>"01"</f>
        <v>01</v>
      </c>
      <c r="F943" t="str">
        <f t="shared" si="136"/>
        <v>001</v>
      </c>
      <c r="G943" t="str">
        <f>""</f>
        <v/>
      </c>
      <c r="H943" t="s">
        <v>1</v>
      </c>
      <c r="I943" t="s">
        <v>2050</v>
      </c>
      <c r="J943" t="s">
        <v>5285</v>
      </c>
      <c r="K943" t="str">
        <f>"14490"</f>
        <v>14490</v>
      </c>
    </row>
    <row r="944" spans="1:11" customFormat="1" x14ac:dyDescent="0.25">
      <c r="A944" t="str">
        <f t="shared" si="127"/>
        <v>14</v>
      </c>
      <c r="B944" t="s">
        <v>282</v>
      </c>
      <c r="C944" t="str">
        <f>"072"</f>
        <v>072</v>
      </c>
      <c r="D944" t="s">
        <v>352</v>
      </c>
      <c r="E944" t="str">
        <f>"01"</f>
        <v>01</v>
      </c>
      <c r="F944" t="str">
        <f t="shared" si="136"/>
        <v>001</v>
      </c>
      <c r="G944" t="str">
        <f>""</f>
        <v/>
      </c>
      <c r="H944" t="s">
        <v>0</v>
      </c>
      <c r="I944" t="s">
        <v>2050</v>
      </c>
      <c r="J944" t="s">
        <v>5285</v>
      </c>
      <c r="K944" t="str">
        <f>"14490"</f>
        <v>14490</v>
      </c>
    </row>
    <row r="945" spans="1:11" customFormat="1" x14ac:dyDescent="0.25">
      <c r="A945" t="str">
        <f t="shared" si="127"/>
        <v>14</v>
      </c>
      <c r="B945" t="s">
        <v>282</v>
      </c>
      <c r="C945" t="str">
        <f>"073"</f>
        <v>073</v>
      </c>
      <c r="D945" t="s">
        <v>353</v>
      </c>
      <c r="E945" t="str">
        <f>"01"</f>
        <v>01</v>
      </c>
      <c r="F945" t="str">
        <f t="shared" si="136"/>
        <v>001</v>
      </c>
      <c r="G945" t="str">
        <f>""</f>
        <v/>
      </c>
      <c r="H945" t="s">
        <v>3</v>
      </c>
      <c r="I945" t="s">
        <v>2051</v>
      </c>
      <c r="J945" t="s">
        <v>5286</v>
      </c>
      <c r="K945" t="str">
        <f>"14300"</f>
        <v>14300</v>
      </c>
    </row>
    <row r="946" spans="1:11" customFormat="1" x14ac:dyDescent="0.25">
      <c r="A946" t="str">
        <f t="shared" si="127"/>
        <v>14</v>
      </c>
      <c r="B946" t="s">
        <v>282</v>
      </c>
      <c r="C946" t="str">
        <f>"073"</f>
        <v>073</v>
      </c>
      <c r="D946" t="s">
        <v>353</v>
      </c>
      <c r="E946" t="str">
        <f>"01"</f>
        <v>01</v>
      </c>
      <c r="F946" t="str">
        <f>"002"</f>
        <v>002</v>
      </c>
      <c r="G946" t="str">
        <f>""</f>
        <v/>
      </c>
      <c r="H946" t="s">
        <v>3</v>
      </c>
      <c r="I946" t="s">
        <v>2051</v>
      </c>
      <c r="J946" t="s">
        <v>5286</v>
      </c>
      <c r="K946" t="str">
        <f>"14300"</f>
        <v>14300</v>
      </c>
    </row>
    <row r="947" spans="1:11" customFormat="1" x14ac:dyDescent="0.25">
      <c r="A947" t="str">
        <f t="shared" si="127"/>
        <v>14</v>
      </c>
      <c r="B947" t="s">
        <v>282</v>
      </c>
      <c r="C947" t="str">
        <f>"073"</f>
        <v>073</v>
      </c>
      <c r="D947" t="s">
        <v>353</v>
      </c>
      <c r="E947" t="str">
        <f>"02"</f>
        <v>02</v>
      </c>
      <c r="F947" t="str">
        <f>"001"</f>
        <v>001</v>
      </c>
      <c r="G947" t="str">
        <f>""</f>
        <v/>
      </c>
      <c r="H947" t="s">
        <v>1</v>
      </c>
      <c r="I947" t="s">
        <v>2052</v>
      </c>
      <c r="J947" t="s">
        <v>5287</v>
      </c>
      <c r="K947" t="str">
        <f>"14300"</f>
        <v>14300</v>
      </c>
    </row>
    <row r="948" spans="1:11" customFormat="1" x14ac:dyDescent="0.25">
      <c r="A948" t="str">
        <f t="shared" si="127"/>
        <v>14</v>
      </c>
      <c r="B948" t="s">
        <v>282</v>
      </c>
      <c r="C948" t="str">
        <f>"073"</f>
        <v>073</v>
      </c>
      <c r="D948" t="s">
        <v>353</v>
      </c>
      <c r="E948" t="str">
        <f>"02"</f>
        <v>02</v>
      </c>
      <c r="F948" t="str">
        <f>"001"</f>
        <v>001</v>
      </c>
      <c r="G948" t="str">
        <f>""</f>
        <v/>
      </c>
      <c r="H948" t="s">
        <v>0</v>
      </c>
      <c r="I948" t="s">
        <v>2052</v>
      </c>
      <c r="J948" t="s">
        <v>5287</v>
      </c>
      <c r="K948" t="str">
        <f>"14300"</f>
        <v>14300</v>
      </c>
    </row>
    <row r="949" spans="1:11" customFormat="1" x14ac:dyDescent="0.25">
      <c r="A949" t="str">
        <f t="shared" si="127"/>
        <v>14</v>
      </c>
      <c r="B949" t="s">
        <v>282</v>
      </c>
      <c r="C949" t="str">
        <f>"074"</f>
        <v>074</v>
      </c>
      <c r="D949" t="s">
        <v>194</v>
      </c>
      <c r="E949" t="str">
        <f>"01"</f>
        <v>01</v>
      </c>
      <c r="F949" t="str">
        <f>"001"</f>
        <v>001</v>
      </c>
      <c r="G949" t="str">
        <f>""</f>
        <v/>
      </c>
      <c r="H949" t="s">
        <v>1</v>
      </c>
      <c r="I949" t="s">
        <v>2053</v>
      </c>
      <c r="J949" t="s">
        <v>5288</v>
      </c>
      <c r="K949" t="str">
        <f>"14470"</f>
        <v>14470</v>
      </c>
    </row>
    <row r="950" spans="1:11" customFormat="1" x14ac:dyDescent="0.25">
      <c r="A950" t="str">
        <f t="shared" si="127"/>
        <v>14</v>
      </c>
      <c r="B950" t="s">
        <v>282</v>
      </c>
      <c r="C950" t="str">
        <f>"074"</f>
        <v>074</v>
      </c>
      <c r="D950" t="s">
        <v>194</v>
      </c>
      <c r="E950" t="str">
        <f>"01"</f>
        <v>01</v>
      </c>
      <c r="F950" t="str">
        <f>"001"</f>
        <v>001</v>
      </c>
      <c r="G950" t="str">
        <f>""</f>
        <v/>
      </c>
      <c r="H950" t="s">
        <v>0</v>
      </c>
      <c r="I950" t="s">
        <v>2053</v>
      </c>
      <c r="J950" t="s">
        <v>5288</v>
      </c>
      <c r="K950" t="str">
        <f>"14470"</f>
        <v>14470</v>
      </c>
    </row>
    <row r="951" spans="1:11" customFormat="1" x14ac:dyDescent="0.25">
      <c r="A951" t="str">
        <f t="shared" si="127"/>
        <v>14</v>
      </c>
      <c r="B951" t="s">
        <v>282</v>
      </c>
      <c r="C951" t="str">
        <f>"074"</f>
        <v>074</v>
      </c>
      <c r="D951" t="s">
        <v>194</v>
      </c>
      <c r="E951" t="str">
        <f>"02"</f>
        <v>02</v>
      </c>
      <c r="F951" t="str">
        <f>"001"</f>
        <v>001</v>
      </c>
      <c r="G951" t="str">
        <f>""</f>
        <v/>
      </c>
      <c r="H951" t="s">
        <v>3</v>
      </c>
      <c r="I951" t="s">
        <v>2054</v>
      </c>
      <c r="J951" t="s">
        <v>5289</v>
      </c>
      <c r="K951" t="str">
        <f>"14470"</f>
        <v>14470</v>
      </c>
    </row>
    <row r="952" spans="1:11" customFormat="1" x14ac:dyDescent="0.25">
      <c r="A952" t="str">
        <f t="shared" si="127"/>
        <v>14</v>
      </c>
      <c r="B952" t="s">
        <v>282</v>
      </c>
      <c r="C952" t="str">
        <f>"074"</f>
        <v>074</v>
      </c>
      <c r="D952" t="s">
        <v>194</v>
      </c>
      <c r="E952" t="str">
        <f>"02"</f>
        <v>02</v>
      </c>
      <c r="F952" t="str">
        <f>"002"</f>
        <v>002</v>
      </c>
      <c r="G952" t="str">
        <f>""</f>
        <v/>
      </c>
      <c r="H952" t="s">
        <v>3</v>
      </c>
      <c r="I952" t="s">
        <v>1747</v>
      </c>
      <c r="J952" t="s">
        <v>5290</v>
      </c>
      <c r="K952" t="str">
        <f>"14470"</f>
        <v>14470</v>
      </c>
    </row>
    <row r="953" spans="1:11" customFormat="1" x14ac:dyDescent="0.25">
      <c r="A953" t="str">
        <f t="shared" si="127"/>
        <v>14</v>
      </c>
      <c r="B953" t="s">
        <v>282</v>
      </c>
      <c r="C953" t="str">
        <f>"075"</f>
        <v>075</v>
      </c>
      <c r="D953" t="s">
        <v>354</v>
      </c>
      <c r="E953" t="str">
        <f t="shared" ref="E953:E956" si="137">"01"</f>
        <v>01</v>
      </c>
      <c r="F953" t="str">
        <f t="shared" ref="F953:F956" si="138">"001"</f>
        <v>001</v>
      </c>
      <c r="G953" t="str">
        <f>""</f>
        <v/>
      </c>
      <c r="H953" t="s">
        <v>3</v>
      </c>
      <c r="I953" t="s">
        <v>2055</v>
      </c>
      <c r="J953" t="s">
        <v>5291</v>
      </c>
      <c r="K953" t="str">
        <f>"14870"</f>
        <v>14870</v>
      </c>
    </row>
    <row r="954" spans="1:11" customFormat="1" x14ac:dyDescent="0.25">
      <c r="A954" t="str">
        <f t="shared" si="127"/>
        <v>14</v>
      </c>
      <c r="B954" t="s">
        <v>282</v>
      </c>
      <c r="C954" t="str">
        <f>"901"</f>
        <v>901</v>
      </c>
      <c r="D954" t="s">
        <v>355</v>
      </c>
      <c r="E954" t="str">
        <f t="shared" si="137"/>
        <v>01</v>
      </c>
      <c r="F954" t="str">
        <f t="shared" si="138"/>
        <v>001</v>
      </c>
      <c r="G954" t="str">
        <f>""</f>
        <v/>
      </c>
      <c r="H954" t="s">
        <v>3</v>
      </c>
      <c r="I954" t="s">
        <v>2056</v>
      </c>
      <c r="J954" t="s">
        <v>5292</v>
      </c>
      <c r="K954" t="str">
        <f>"14110"</f>
        <v>14110</v>
      </c>
    </row>
    <row r="955" spans="1:11" customFormat="1" x14ac:dyDescent="0.25">
      <c r="A955" t="str">
        <f t="shared" si="127"/>
        <v>14</v>
      </c>
      <c r="B955" t="s">
        <v>282</v>
      </c>
      <c r="C955" t="str">
        <f>"902"</f>
        <v>902</v>
      </c>
      <c r="D955" t="s">
        <v>356</v>
      </c>
      <c r="E955" t="str">
        <f t="shared" si="137"/>
        <v>01</v>
      </c>
      <c r="F955" t="str">
        <f t="shared" si="138"/>
        <v>001</v>
      </c>
      <c r="G955" t="str">
        <f>""</f>
        <v/>
      </c>
      <c r="H955" t="s">
        <v>1</v>
      </c>
      <c r="I955" t="s">
        <v>2057</v>
      </c>
      <c r="J955" t="s">
        <v>5293</v>
      </c>
      <c r="K955" t="str">
        <f>"14547"</f>
        <v>14547</v>
      </c>
    </row>
    <row r="956" spans="1:11" customFormat="1" x14ac:dyDescent="0.25">
      <c r="A956" t="str">
        <f t="shared" si="127"/>
        <v>14</v>
      </c>
      <c r="B956" t="s">
        <v>282</v>
      </c>
      <c r="C956" t="str">
        <f>"902"</f>
        <v>902</v>
      </c>
      <c r="D956" t="s">
        <v>356</v>
      </c>
      <c r="E956" t="str">
        <f t="shared" si="137"/>
        <v>01</v>
      </c>
      <c r="F956" t="str">
        <f t="shared" si="138"/>
        <v>001</v>
      </c>
      <c r="G956" t="str">
        <f>""</f>
        <v/>
      </c>
      <c r="H956" t="s">
        <v>0</v>
      </c>
      <c r="I956" t="s">
        <v>2057</v>
      </c>
      <c r="J956" t="s">
        <v>5293</v>
      </c>
      <c r="K956" t="str">
        <f>"14547"</f>
        <v>14547</v>
      </c>
    </row>
    <row r="957" spans="1:11" customFormat="1" x14ac:dyDescent="0.25"/>
    <row r="958" spans="1:11" customFormat="1" x14ac:dyDescent="0.25"/>
    <row r="959" spans="1:11" customFormat="1" x14ac:dyDescent="0.25"/>
    <row r="960" spans="1:11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customFormat="1" x14ac:dyDescent="0.25"/>
    <row r="5714" customFormat="1" x14ac:dyDescent="0.25"/>
    <row r="5715" customFormat="1" x14ac:dyDescent="0.25"/>
    <row r="5716" customFormat="1" x14ac:dyDescent="0.25"/>
    <row r="5717" customFormat="1" x14ac:dyDescent="0.25"/>
    <row r="5718" customFormat="1" x14ac:dyDescent="0.25"/>
    <row r="5719" customFormat="1" x14ac:dyDescent="0.25"/>
    <row r="5720" customFormat="1" x14ac:dyDescent="0.25"/>
    <row r="5721" customFormat="1" x14ac:dyDescent="0.25"/>
    <row r="5722" customFormat="1" x14ac:dyDescent="0.25"/>
    <row r="5723" customFormat="1" x14ac:dyDescent="0.25"/>
    <row r="5724" customFormat="1" x14ac:dyDescent="0.25"/>
    <row r="5725" customFormat="1" x14ac:dyDescent="0.25"/>
    <row r="5726" customFormat="1" x14ac:dyDescent="0.25"/>
    <row r="5727" customFormat="1" x14ac:dyDescent="0.25"/>
    <row r="5728" customFormat="1" x14ac:dyDescent="0.25"/>
    <row r="5729" customFormat="1" x14ac:dyDescent="0.25"/>
    <row r="5730" customFormat="1" x14ac:dyDescent="0.25"/>
    <row r="5731" customFormat="1" x14ac:dyDescent="0.25"/>
    <row r="5732" customFormat="1" x14ac:dyDescent="0.25"/>
    <row r="5733" customFormat="1" x14ac:dyDescent="0.25"/>
    <row r="5734" customFormat="1" x14ac:dyDescent="0.25"/>
    <row r="5735" customFormat="1" x14ac:dyDescent="0.25"/>
    <row r="5736" customFormat="1" x14ac:dyDescent="0.25"/>
    <row r="5737" customFormat="1" x14ac:dyDescent="0.25"/>
    <row r="5738" customFormat="1" x14ac:dyDescent="0.25"/>
    <row r="5739" customFormat="1" x14ac:dyDescent="0.25"/>
    <row r="5740" customFormat="1" x14ac:dyDescent="0.25"/>
    <row r="5741" customFormat="1" x14ac:dyDescent="0.25"/>
    <row r="5742" customFormat="1" x14ac:dyDescent="0.25"/>
    <row r="5743" customFormat="1" x14ac:dyDescent="0.25"/>
    <row r="5744" customFormat="1" x14ac:dyDescent="0.25"/>
    <row r="5745" customFormat="1" x14ac:dyDescent="0.25"/>
    <row r="5746" customFormat="1" x14ac:dyDescent="0.25"/>
    <row r="5747" customFormat="1" x14ac:dyDescent="0.25"/>
    <row r="5748" customFormat="1" x14ac:dyDescent="0.25"/>
    <row r="5749" customFormat="1" x14ac:dyDescent="0.25"/>
    <row r="5750" customFormat="1" x14ac:dyDescent="0.25"/>
    <row r="5751" customFormat="1" x14ac:dyDescent="0.25"/>
    <row r="5752" customFormat="1" x14ac:dyDescent="0.25"/>
    <row r="5753" customFormat="1" x14ac:dyDescent="0.25"/>
    <row r="5754" customFormat="1" x14ac:dyDescent="0.25"/>
    <row r="5755" customFormat="1" x14ac:dyDescent="0.25"/>
    <row r="5756" customFormat="1" x14ac:dyDescent="0.25"/>
    <row r="5757" customFormat="1" x14ac:dyDescent="0.25"/>
    <row r="5758" customFormat="1" x14ac:dyDescent="0.25"/>
    <row r="5759" customFormat="1" x14ac:dyDescent="0.25"/>
    <row r="5760" customFormat="1" x14ac:dyDescent="0.25"/>
    <row r="5761" customFormat="1" x14ac:dyDescent="0.25"/>
    <row r="5762" customFormat="1" x14ac:dyDescent="0.25"/>
    <row r="5763" customFormat="1" x14ac:dyDescent="0.25"/>
    <row r="5764" customFormat="1" x14ac:dyDescent="0.25"/>
    <row r="5765" customFormat="1" x14ac:dyDescent="0.25"/>
    <row r="5766" customFormat="1" x14ac:dyDescent="0.25"/>
    <row r="5767" customFormat="1" x14ac:dyDescent="0.25"/>
    <row r="5768" customFormat="1" x14ac:dyDescent="0.25"/>
    <row r="5769" customFormat="1" x14ac:dyDescent="0.25"/>
    <row r="5770" customFormat="1" x14ac:dyDescent="0.25"/>
    <row r="5771" customFormat="1" x14ac:dyDescent="0.25"/>
    <row r="5772" customFormat="1" x14ac:dyDescent="0.25"/>
    <row r="5773" customFormat="1" x14ac:dyDescent="0.25"/>
    <row r="5774" customFormat="1" x14ac:dyDescent="0.25"/>
    <row r="5775" customFormat="1" x14ac:dyDescent="0.25"/>
    <row r="5776" customFormat="1" x14ac:dyDescent="0.25"/>
    <row r="5777" customFormat="1" x14ac:dyDescent="0.25"/>
    <row r="5778" customFormat="1" x14ac:dyDescent="0.25"/>
    <row r="5779" customFormat="1" x14ac:dyDescent="0.25"/>
    <row r="5780" customFormat="1" x14ac:dyDescent="0.25"/>
    <row r="5781" customFormat="1" x14ac:dyDescent="0.25"/>
    <row r="5782" customFormat="1" x14ac:dyDescent="0.25"/>
    <row r="5783" customFormat="1" x14ac:dyDescent="0.25"/>
    <row r="5784" customFormat="1" x14ac:dyDescent="0.25"/>
    <row r="5785" customFormat="1" x14ac:dyDescent="0.25"/>
    <row r="5786" customFormat="1" x14ac:dyDescent="0.25"/>
    <row r="5787" customFormat="1" x14ac:dyDescent="0.25"/>
    <row r="5788" customFormat="1" x14ac:dyDescent="0.25"/>
    <row r="5789" customFormat="1" x14ac:dyDescent="0.25"/>
    <row r="5790" customFormat="1" x14ac:dyDescent="0.25"/>
    <row r="5791" customFormat="1" x14ac:dyDescent="0.25"/>
    <row r="5792" customFormat="1" x14ac:dyDescent="0.25"/>
    <row r="5793" customFormat="1" x14ac:dyDescent="0.25"/>
    <row r="5794" customFormat="1" x14ac:dyDescent="0.25"/>
    <row r="5795" customFormat="1" x14ac:dyDescent="0.25"/>
    <row r="5796" customFormat="1" x14ac:dyDescent="0.25"/>
    <row r="5797" customFormat="1" x14ac:dyDescent="0.25"/>
    <row r="5798" customFormat="1" x14ac:dyDescent="0.25"/>
    <row r="5799" customFormat="1" x14ac:dyDescent="0.25"/>
    <row r="5800" customFormat="1" x14ac:dyDescent="0.25"/>
    <row r="5801" customFormat="1" x14ac:dyDescent="0.25"/>
    <row r="5802" customFormat="1" x14ac:dyDescent="0.25"/>
    <row r="5803" customFormat="1" x14ac:dyDescent="0.25"/>
    <row r="5804" customFormat="1" x14ac:dyDescent="0.25"/>
    <row r="5805" customFormat="1" x14ac:dyDescent="0.25"/>
    <row r="5806" customFormat="1" x14ac:dyDescent="0.25"/>
    <row r="5807" customFormat="1" x14ac:dyDescent="0.25"/>
    <row r="5808" customFormat="1" x14ac:dyDescent="0.25"/>
    <row r="5809" customFormat="1" x14ac:dyDescent="0.25"/>
    <row r="5810" customFormat="1" x14ac:dyDescent="0.25"/>
    <row r="5811" customFormat="1" x14ac:dyDescent="0.25"/>
    <row r="5812" customFormat="1" x14ac:dyDescent="0.25"/>
    <row r="5813" customFormat="1" x14ac:dyDescent="0.25"/>
    <row r="5814" customFormat="1" x14ac:dyDescent="0.25"/>
    <row r="5815" customFormat="1" x14ac:dyDescent="0.25"/>
    <row r="5816" customFormat="1" x14ac:dyDescent="0.25"/>
    <row r="5817" customFormat="1" x14ac:dyDescent="0.25"/>
    <row r="5818" customFormat="1" x14ac:dyDescent="0.25"/>
    <row r="5819" customFormat="1" x14ac:dyDescent="0.25"/>
    <row r="5820" customFormat="1" x14ac:dyDescent="0.25"/>
    <row r="5821" customFormat="1" x14ac:dyDescent="0.25"/>
    <row r="5822" customFormat="1" x14ac:dyDescent="0.25"/>
    <row r="5823" customFormat="1" x14ac:dyDescent="0.25"/>
    <row r="5824" customFormat="1" x14ac:dyDescent="0.25"/>
    <row r="5825" customFormat="1" x14ac:dyDescent="0.25"/>
    <row r="5826" customFormat="1" x14ac:dyDescent="0.25"/>
    <row r="5827" customFormat="1" x14ac:dyDescent="0.25"/>
    <row r="5828" customFormat="1" x14ac:dyDescent="0.25"/>
    <row r="5829" customFormat="1" x14ac:dyDescent="0.25"/>
    <row r="5830" customFormat="1" x14ac:dyDescent="0.25"/>
    <row r="5831" customFormat="1" x14ac:dyDescent="0.25"/>
    <row r="5832" customFormat="1" x14ac:dyDescent="0.25"/>
    <row r="5833" customFormat="1" x14ac:dyDescent="0.25"/>
    <row r="5834" customFormat="1" x14ac:dyDescent="0.25"/>
    <row r="5835" customFormat="1" x14ac:dyDescent="0.25"/>
    <row r="5836" customFormat="1" x14ac:dyDescent="0.25"/>
    <row r="5837" customFormat="1" x14ac:dyDescent="0.25"/>
    <row r="5838" customFormat="1" x14ac:dyDescent="0.25"/>
    <row r="5839" customFormat="1" x14ac:dyDescent="0.25"/>
    <row r="5840" customFormat="1" x14ac:dyDescent="0.25"/>
    <row r="5841" customFormat="1" x14ac:dyDescent="0.25"/>
    <row r="5842" customFormat="1" x14ac:dyDescent="0.25"/>
    <row r="5843" customFormat="1" x14ac:dyDescent="0.25"/>
    <row r="5844" customFormat="1" x14ac:dyDescent="0.25"/>
    <row r="5845" customFormat="1" x14ac:dyDescent="0.25"/>
    <row r="5846" customFormat="1" x14ac:dyDescent="0.25"/>
    <row r="5847" customFormat="1" x14ac:dyDescent="0.25"/>
    <row r="5848" customFormat="1" x14ac:dyDescent="0.25"/>
    <row r="5849" customFormat="1" x14ac:dyDescent="0.25"/>
    <row r="5850" customFormat="1" x14ac:dyDescent="0.25"/>
    <row r="5851" customFormat="1" x14ac:dyDescent="0.25"/>
    <row r="5852" customFormat="1" x14ac:dyDescent="0.25"/>
    <row r="5853" customFormat="1" x14ac:dyDescent="0.25"/>
    <row r="5854" customFormat="1" x14ac:dyDescent="0.25"/>
    <row r="5855" customFormat="1" x14ac:dyDescent="0.25"/>
    <row r="5856" customFormat="1" x14ac:dyDescent="0.25"/>
    <row r="5857" customFormat="1" x14ac:dyDescent="0.25"/>
    <row r="5858" customFormat="1" x14ac:dyDescent="0.25"/>
    <row r="5859" customFormat="1" x14ac:dyDescent="0.25"/>
    <row r="5860" customFormat="1" x14ac:dyDescent="0.25"/>
    <row r="5861" customFormat="1" x14ac:dyDescent="0.25"/>
    <row r="5862" customFormat="1" x14ac:dyDescent="0.25"/>
    <row r="5863" customFormat="1" x14ac:dyDescent="0.25"/>
    <row r="5864" customFormat="1" x14ac:dyDescent="0.25"/>
    <row r="5865" customFormat="1" x14ac:dyDescent="0.25"/>
    <row r="5866" customFormat="1" x14ac:dyDescent="0.25"/>
    <row r="5867" customFormat="1" x14ac:dyDescent="0.25"/>
    <row r="5868" customFormat="1" x14ac:dyDescent="0.25"/>
    <row r="5869" customFormat="1" x14ac:dyDescent="0.25"/>
    <row r="5870" customFormat="1" x14ac:dyDescent="0.25"/>
    <row r="5871" customFormat="1" x14ac:dyDescent="0.25"/>
    <row r="5872" customFormat="1" x14ac:dyDescent="0.25"/>
    <row r="5873" customFormat="1" x14ac:dyDescent="0.25"/>
    <row r="5874" customFormat="1" x14ac:dyDescent="0.25"/>
    <row r="5875" customFormat="1" x14ac:dyDescent="0.25"/>
    <row r="5876" customFormat="1" x14ac:dyDescent="0.25"/>
    <row r="5877" customFormat="1" x14ac:dyDescent="0.25"/>
    <row r="5878" customFormat="1" x14ac:dyDescent="0.25"/>
    <row r="5879" customFormat="1" x14ac:dyDescent="0.25"/>
    <row r="5880" customFormat="1" x14ac:dyDescent="0.25"/>
    <row r="5881" customFormat="1" x14ac:dyDescent="0.25"/>
    <row r="5882" customFormat="1" x14ac:dyDescent="0.25"/>
    <row r="5883" customFormat="1" x14ac:dyDescent="0.25"/>
    <row r="5884" customFormat="1" x14ac:dyDescent="0.25"/>
    <row r="5885" customFormat="1" x14ac:dyDescent="0.25"/>
    <row r="5886" customFormat="1" x14ac:dyDescent="0.25"/>
    <row r="5887" customFormat="1" x14ac:dyDescent="0.25"/>
    <row r="5888" customFormat="1" x14ac:dyDescent="0.25"/>
    <row r="5889" customFormat="1" x14ac:dyDescent="0.25"/>
    <row r="5890" customFormat="1" x14ac:dyDescent="0.25"/>
    <row r="5891" customFormat="1" x14ac:dyDescent="0.25"/>
    <row r="5892" customFormat="1" x14ac:dyDescent="0.25"/>
    <row r="5893" customFormat="1" x14ac:dyDescent="0.25"/>
    <row r="5894" customFormat="1" x14ac:dyDescent="0.25"/>
    <row r="5895" customFormat="1" x14ac:dyDescent="0.25"/>
    <row r="5896" customFormat="1" x14ac:dyDescent="0.25"/>
    <row r="5897" customFormat="1" x14ac:dyDescent="0.25"/>
    <row r="5898" customFormat="1" x14ac:dyDescent="0.25"/>
    <row r="5899" customFormat="1" x14ac:dyDescent="0.25"/>
    <row r="5900" customFormat="1" x14ac:dyDescent="0.25"/>
    <row r="5901" customFormat="1" x14ac:dyDescent="0.25"/>
    <row r="5902" customFormat="1" x14ac:dyDescent="0.25"/>
    <row r="5903" customFormat="1" x14ac:dyDescent="0.25"/>
    <row r="5904" customFormat="1" x14ac:dyDescent="0.25"/>
    <row r="5905" customFormat="1" x14ac:dyDescent="0.25"/>
    <row r="5906" customFormat="1" x14ac:dyDescent="0.25"/>
    <row r="5907" customFormat="1" x14ac:dyDescent="0.25"/>
    <row r="5908" customFormat="1" x14ac:dyDescent="0.25"/>
    <row r="5909" customFormat="1" x14ac:dyDescent="0.25"/>
    <row r="5910" customFormat="1" x14ac:dyDescent="0.25"/>
    <row r="5911" customFormat="1" x14ac:dyDescent="0.25"/>
    <row r="5912" customFormat="1" x14ac:dyDescent="0.25"/>
    <row r="5913" customFormat="1" x14ac:dyDescent="0.25"/>
    <row r="5914" customFormat="1" x14ac:dyDescent="0.25"/>
    <row r="5915" customFormat="1" x14ac:dyDescent="0.25"/>
    <row r="5916" customFormat="1" x14ac:dyDescent="0.25"/>
    <row r="5917" customFormat="1" x14ac:dyDescent="0.25"/>
    <row r="5918" customFormat="1" x14ac:dyDescent="0.25"/>
    <row r="5919" customFormat="1" x14ac:dyDescent="0.25"/>
    <row r="5920" customFormat="1" x14ac:dyDescent="0.25"/>
    <row r="5921" customFormat="1" x14ac:dyDescent="0.25"/>
    <row r="5922" customFormat="1" x14ac:dyDescent="0.25"/>
    <row r="5923" customFormat="1" x14ac:dyDescent="0.25"/>
    <row r="5924" customFormat="1" x14ac:dyDescent="0.25"/>
    <row r="5925" customFormat="1" x14ac:dyDescent="0.25"/>
    <row r="5926" customFormat="1" x14ac:dyDescent="0.25"/>
    <row r="5927" customFormat="1" x14ac:dyDescent="0.25"/>
    <row r="5928" customFormat="1" x14ac:dyDescent="0.25"/>
    <row r="5929" customFormat="1" x14ac:dyDescent="0.25"/>
    <row r="5930" customFormat="1" x14ac:dyDescent="0.25"/>
    <row r="5931" customFormat="1" x14ac:dyDescent="0.25"/>
    <row r="5932" customFormat="1" x14ac:dyDescent="0.25"/>
    <row r="5933" customFormat="1" x14ac:dyDescent="0.25"/>
    <row r="5934" customFormat="1" x14ac:dyDescent="0.25"/>
    <row r="5935" customFormat="1" x14ac:dyDescent="0.25"/>
    <row r="5936" customFormat="1" x14ac:dyDescent="0.25"/>
    <row r="5937" customFormat="1" x14ac:dyDescent="0.25"/>
    <row r="5938" customFormat="1" x14ac:dyDescent="0.25"/>
    <row r="5939" customFormat="1" x14ac:dyDescent="0.25"/>
    <row r="5940" customFormat="1" x14ac:dyDescent="0.25"/>
    <row r="5941" customFormat="1" x14ac:dyDescent="0.25"/>
    <row r="5942" customFormat="1" x14ac:dyDescent="0.25"/>
    <row r="5943" customFormat="1" x14ac:dyDescent="0.25"/>
    <row r="5944" customFormat="1" x14ac:dyDescent="0.25"/>
    <row r="5945" customFormat="1" x14ac:dyDescent="0.25"/>
    <row r="5946" customFormat="1" x14ac:dyDescent="0.25"/>
    <row r="5947" customFormat="1" x14ac:dyDescent="0.25"/>
    <row r="5948" customFormat="1" x14ac:dyDescent="0.25"/>
    <row r="5949" customFormat="1" x14ac:dyDescent="0.25"/>
    <row r="5950" customFormat="1" x14ac:dyDescent="0.25"/>
    <row r="5951" customFormat="1" x14ac:dyDescent="0.25"/>
    <row r="5952" customFormat="1" x14ac:dyDescent="0.25"/>
    <row r="5953" customFormat="1" x14ac:dyDescent="0.25"/>
    <row r="5954" customFormat="1" x14ac:dyDescent="0.25"/>
    <row r="5955" customFormat="1" x14ac:dyDescent="0.25"/>
    <row r="5956" customFormat="1" x14ac:dyDescent="0.25"/>
    <row r="5957" customFormat="1" x14ac:dyDescent="0.25"/>
    <row r="5958" customFormat="1" x14ac:dyDescent="0.25"/>
    <row r="5959" customFormat="1" x14ac:dyDescent="0.25"/>
    <row r="5960" customFormat="1" x14ac:dyDescent="0.25"/>
    <row r="5961" customFormat="1" x14ac:dyDescent="0.25"/>
    <row r="5962" customFormat="1" x14ac:dyDescent="0.25"/>
    <row r="5963" customFormat="1" x14ac:dyDescent="0.25"/>
    <row r="5964" customFormat="1" x14ac:dyDescent="0.25"/>
    <row r="5965" customFormat="1" x14ac:dyDescent="0.25"/>
    <row r="5966" customFormat="1" x14ac:dyDescent="0.25"/>
    <row r="5967" customFormat="1" x14ac:dyDescent="0.25"/>
    <row r="5968" customFormat="1" x14ac:dyDescent="0.25"/>
    <row r="5969" customFormat="1" x14ac:dyDescent="0.25"/>
    <row r="5970" customFormat="1" x14ac:dyDescent="0.25"/>
    <row r="5971" customFormat="1" x14ac:dyDescent="0.25"/>
    <row r="5972" customFormat="1" x14ac:dyDescent="0.25"/>
    <row r="5973" customFormat="1" x14ac:dyDescent="0.25"/>
    <row r="5974" customFormat="1" x14ac:dyDescent="0.25"/>
    <row r="5975" customFormat="1" x14ac:dyDescent="0.25"/>
    <row r="5976" customFormat="1" x14ac:dyDescent="0.25"/>
    <row r="5977" customFormat="1" x14ac:dyDescent="0.25"/>
    <row r="5978" customFormat="1" x14ac:dyDescent="0.25"/>
    <row r="5979" customFormat="1" x14ac:dyDescent="0.25"/>
    <row r="5980" customFormat="1" x14ac:dyDescent="0.25"/>
    <row r="5981" customFormat="1" x14ac:dyDescent="0.25"/>
    <row r="5982" customFormat="1" x14ac:dyDescent="0.25"/>
    <row r="5983" customFormat="1" x14ac:dyDescent="0.25"/>
    <row r="5984" customFormat="1" x14ac:dyDescent="0.25"/>
    <row r="5985" customFormat="1" x14ac:dyDescent="0.25"/>
    <row r="5986" customFormat="1" x14ac:dyDescent="0.25"/>
    <row r="5987" customFormat="1" x14ac:dyDescent="0.25"/>
    <row r="5988" customFormat="1" x14ac:dyDescent="0.25"/>
    <row r="5989" customFormat="1" x14ac:dyDescent="0.25"/>
    <row r="5990" customFormat="1" x14ac:dyDescent="0.25"/>
    <row r="5991" customFormat="1" x14ac:dyDescent="0.25"/>
    <row r="5992" customFormat="1" x14ac:dyDescent="0.25"/>
    <row r="5993" customFormat="1" x14ac:dyDescent="0.25"/>
    <row r="5994" customFormat="1" x14ac:dyDescent="0.25"/>
    <row r="5995" customFormat="1" x14ac:dyDescent="0.25"/>
    <row r="5996" customFormat="1" x14ac:dyDescent="0.25"/>
    <row r="5997" customFormat="1" x14ac:dyDescent="0.25"/>
    <row r="5998" customFormat="1" x14ac:dyDescent="0.25"/>
    <row r="5999" customFormat="1" x14ac:dyDescent="0.25"/>
    <row r="6000" customFormat="1" x14ac:dyDescent="0.25"/>
    <row r="6001" customFormat="1" x14ac:dyDescent="0.25"/>
    <row r="6002" customFormat="1" x14ac:dyDescent="0.25"/>
    <row r="6003" customFormat="1" x14ac:dyDescent="0.25"/>
    <row r="6004" customFormat="1" x14ac:dyDescent="0.25"/>
    <row r="6005" customFormat="1" x14ac:dyDescent="0.25"/>
    <row r="6006" customFormat="1" x14ac:dyDescent="0.25"/>
    <row r="6007" customFormat="1" x14ac:dyDescent="0.25"/>
    <row r="6008" customFormat="1" x14ac:dyDescent="0.25"/>
    <row r="6009" customFormat="1" x14ac:dyDescent="0.25"/>
    <row r="6010" customFormat="1" x14ac:dyDescent="0.25"/>
    <row r="6011" customFormat="1" x14ac:dyDescent="0.25"/>
    <row r="6012" customFormat="1" x14ac:dyDescent="0.25"/>
    <row r="6013" customFormat="1" x14ac:dyDescent="0.25"/>
    <row r="6014" customFormat="1" x14ac:dyDescent="0.25"/>
    <row r="6015" customFormat="1" x14ac:dyDescent="0.25"/>
    <row r="6016" customFormat="1" x14ac:dyDescent="0.25"/>
    <row r="6017" customFormat="1" x14ac:dyDescent="0.25"/>
    <row r="6018" customFormat="1" x14ac:dyDescent="0.25"/>
    <row r="6019" customFormat="1" x14ac:dyDescent="0.25"/>
    <row r="6020" customFormat="1" x14ac:dyDescent="0.25"/>
    <row r="6021" customFormat="1" x14ac:dyDescent="0.25"/>
    <row r="6022" customFormat="1" x14ac:dyDescent="0.25"/>
    <row r="6023" customFormat="1" x14ac:dyDescent="0.25"/>
    <row r="6024" customFormat="1" x14ac:dyDescent="0.25"/>
    <row r="6025" customFormat="1" x14ac:dyDescent="0.25"/>
    <row r="6026" customFormat="1" x14ac:dyDescent="0.25"/>
    <row r="6027" customFormat="1" x14ac:dyDescent="0.25"/>
    <row r="6028" customFormat="1" x14ac:dyDescent="0.25"/>
    <row r="6029" customFormat="1" x14ac:dyDescent="0.25"/>
    <row r="6030" customFormat="1" x14ac:dyDescent="0.25"/>
    <row r="6031" customFormat="1" x14ac:dyDescent="0.25"/>
    <row r="6032" customFormat="1" x14ac:dyDescent="0.25"/>
    <row r="6033" customFormat="1" x14ac:dyDescent="0.25"/>
    <row r="6034" customFormat="1" x14ac:dyDescent="0.25"/>
    <row r="6035" customFormat="1" x14ac:dyDescent="0.25"/>
    <row r="6036" customFormat="1" x14ac:dyDescent="0.25"/>
    <row r="6037" customFormat="1" x14ac:dyDescent="0.25"/>
    <row r="6038" customFormat="1" x14ac:dyDescent="0.25"/>
    <row r="6039" customFormat="1" x14ac:dyDescent="0.25"/>
    <row r="6040" customFormat="1" x14ac:dyDescent="0.25"/>
    <row r="6041" customFormat="1" x14ac:dyDescent="0.25"/>
    <row r="6042" customFormat="1" x14ac:dyDescent="0.25"/>
    <row r="6043" customFormat="1" x14ac:dyDescent="0.25"/>
    <row r="6044" customFormat="1" x14ac:dyDescent="0.25"/>
    <row r="6045" customFormat="1" x14ac:dyDescent="0.25"/>
    <row r="6046" customFormat="1" x14ac:dyDescent="0.25"/>
    <row r="6047" customFormat="1" x14ac:dyDescent="0.25"/>
    <row r="6048" customFormat="1" x14ac:dyDescent="0.25"/>
    <row r="6049" customFormat="1" x14ac:dyDescent="0.25"/>
    <row r="6050" customFormat="1" x14ac:dyDescent="0.25"/>
    <row r="6051" customFormat="1" x14ac:dyDescent="0.25"/>
    <row r="6052" customFormat="1" x14ac:dyDescent="0.25"/>
    <row r="6053" customFormat="1" x14ac:dyDescent="0.25"/>
    <row r="6054" customFormat="1" x14ac:dyDescent="0.25"/>
    <row r="6055" customFormat="1" x14ac:dyDescent="0.25"/>
    <row r="6056" customFormat="1" x14ac:dyDescent="0.25"/>
    <row r="6057" customFormat="1" x14ac:dyDescent="0.25"/>
    <row r="6058" customFormat="1" x14ac:dyDescent="0.25"/>
    <row r="6059" customFormat="1" x14ac:dyDescent="0.25"/>
    <row r="6060" customFormat="1" x14ac:dyDescent="0.25"/>
    <row r="6061" customFormat="1" x14ac:dyDescent="0.25"/>
    <row r="6062" customFormat="1" x14ac:dyDescent="0.25"/>
    <row r="6063" customFormat="1" x14ac:dyDescent="0.25"/>
    <row r="6064" customFormat="1" x14ac:dyDescent="0.25"/>
    <row r="6065" customFormat="1" x14ac:dyDescent="0.25"/>
    <row r="6066" customFormat="1" x14ac:dyDescent="0.25"/>
    <row r="6067" customFormat="1" x14ac:dyDescent="0.25"/>
    <row r="6068" customFormat="1" x14ac:dyDescent="0.25"/>
    <row r="6069" customFormat="1" x14ac:dyDescent="0.25"/>
    <row r="6070" customFormat="1" x14ac:dyDescent="0.25"/>
    <row r="6071" customFormat="1" x14ac:dyDescent="0.25"/>
    <row r="6072" customFormat="1" x14ac:dyDescent="0.25"/>
    <row r="6073" customFormat="1" x14ac:dyDescent="0.25"/>
    <row r="6074" customFormat="1" x14ac:dyDescent="0.25"/>
    <row r="6075" customFormat="1" x14ac:dyDescent="0.25"/>
    <row r="6076" customFormat="1" x14ac:dyDescent="0.25"/>
    <row r="6077" customFormat="1" x14ac:dyDescent="0.25"/>
    <row r="6078" customFormat="1" x14ac:dyDescent="0.25"/>
    <row r="6079" customFormat="1" x14ac:dyDescent="0.25"/>
    <row r="6080" customFormat="1" x14ac:dyDescent="0.25"/>
    <row r="6081" customFormat="1" x14ac:dyDescent="0.25"/>
    <row r="6082" customFormat="1" x14ac:dyDescent="0.25"/>
    <row r="6083" customFormat="1" x14ac:dyDescent="0.25"/>
    <row r="6084" customFormat="1" x14ac:dyDescent="0.25"/>
    <row r="6085" customFormat="1" x14ac:dyDescent="0.25"/>
    <row r="6086" customFormat="1" x14ac:dyDescent="0.25"/>
    <row r="6087" customFormat="1" x14ac:dyDescent="0.25"/>
    <row r="6088" customFormat="1" x14ac:dyDescent="0.25"/>
    <row r="6089" customFormat="1" x14ac:dyDescent="0.25"/>
    <row r="6090" customFormat="1" x14ac:dyDescent="0.25"/>
    <row r="6091" customFormat="1" x14ac:dyDescent="0.25"/>
    <row r="6092" customFormat="1" x14ac:dyDescent="0.25"/>
    <row r="6093" customFormat="1" x14ac:dyDescent="0.25"/>
    <row r="6094" customFormat="1" x14ac:dyDescent="0.25"/>
    <row r="6095" customFormat="1" x14ac:dyDescent="0.25"/>
    <row r="6096" customFormat="1" x14ac:dyDescent="0.25"/>
    <row r="6097" customFormat="1" x14ac:dyDescent="0.25"/>
    <row r="6098" customFormat="1" x14ac:dyDescent="0.25"/>
    <row r="6099" customFormat="1" x14ac:dyDescent="0.25"/>
    <row r="6100" customFormat="1" x14ac:dyDescent="0.25"/>
    <row r="6101" customFormat="1" x14ac:dyDescent="0.25"/>
    <row r="6102" customFormat="1" x14ac:dyDescent="0.25"/>
    <row r="6103" customFormat="1" x14ac:dyDescent="0.25"/>
    <row r="6104" customFormat="1" x14ac:dyDescent="0.25"/>
    <row r="6105" customFormat="1" x14ac:dyDescent="0.25"/>
    <row r="6106" customFormat="1" x14ac:dyDescent="0.25"/>
    <row r="6107" customFormat="1" x14ac:dyDescent="0.25"/>
    <row r="6108" customFormat="1" x14ac:dyDescent="0.25"/>
    <row r="6109" customFormat="1" x14ac:dyDescent="0.25"/>
    <row r="6110" customFormat="1" x14ac:dyDescent="0.25"/>
    <row r="6111" customFormat="1" x14ac:dyDescent="0.25"/>
    <row r="6112" customFormat="1" x14ac:dyDescent="0.25"/>
    <row r="6113" customFormat="1" x14ac:dyDescent="0.25"/>
    <row r="6114" customFormat="1" x14ac:dyDescent="0.25"/>
    <row r="6115" customFormat="1" x14ac:dyDescent="0.25"/>
    <row r="6116" customFormat="1" x14ac:dyDescent="0.25"/>
    <row r="6117" customFormat="1" x14ac:dyDescent="0.25"/>
    <row r="6118" customFormat="1" x14ac:dyDescent="0.25"/>
    <row r="6119" customFormat="1" x14ac:dyDescent="0.25"/>
    <row r="6120" customFormat="1" x14ac:dyDescent="0.25"/>
    <row r="6121" customFormat="1" x14ac:dyDescent="0.25"/>
    <row r="6122" customFormat="1" x14ac:dyDescent="0.25"/>
    <row r="6123" customFormat="1" x14ac:dyDescent="0.25"/>
    <row r="6124" customFormat="1" x14ac:dyDescent="0.25"/>
    <row r="6125" customFormat="1" x14ac:dyDescent="0.25"/>
    <row r="6126" customFormat="1" x14ac:dyDescent="0.25"/>
    <row r="6127" customFormat="1" x14ac:dyDescent="0.25"/>
    <row r="6128" customFormat="1" x14ac:dyDescent="0.25"/>
    <row r="6129" customFormat="1" x14ac:dyDescent="0.25"/>
    <row r="6130" customFormat="1" x14ac:dyDescent="0.25"/>
    <row r="6131" customFormat="1" x14ac:dyDescent="0.25"/>
    <row r="6132" customFormat="1" x14ac:dyDescent="0.25"/>
    <row r="6133" customFormat="1" x14ac:dyDescent="0.25"/>
    <row r="6134" customFormat="1" x14ac:dyDescent="0.25"/>
    <row r="6135" customFormat="1" x14ac:dyDescent="0.25"/>
    <row r="6136" customFormat="1" x14ac:dyDescent="0.25"/>
    <row r="6137" customFormat="1" x14ac:dyDescent="0.25"/>
    <row r="6138" customFormat="1" x14ac:dyDescent="0.25"/>
    <row r="6139" customFormat="1" x14ac:dyDescent="0.25"/>
    <row r="6140" customFormat="1" x14ac:dyDescent="0.25"/>
    <row r="6141" customFormat="1" x14ac:dyDescent="0.25"/>
    <row r="6142" customFormat="1" x14ac:dyDescent="0.25"/>
    <row r="6143" customFormat="1" x14ac:dyDescent="0.25"/>
    <row r="6144" customFormat="1" x14ac:dyDescent="0.25"/>
    <row r="6145" customFormat="1" x14ac:dyDescent="0.25"/>
    <row r="6146" customFormat="1" x14ac:dyDescent="0.25"/>
    <row r="6147" customFormat="1" x14ac:dyDescent="0.25"/>
    <row r="6148" customFormat="1" x14ac:dyDescent="0.25"/>
    <row r="6149" customFormat="1" x14ac:dyDescent="0.25"/>
    <row r="6150" customFormat="1" x14ac:dyDescent="0.25"/>
    <row r="6151" customFormat="1" x14ac:dyDescent="0.25"/>
    <row r="6152" customFormat="1" x14ac:dyDescent="0.25"/>
    <row r="6153" customFormat="1" x14ac:dyDescent="0.25"/>
    <row r="6154" customFormat="1" x14ac:dyDescent="0.25"/>
    <row r="6155" customFormat="1" x14ac:dyDescent="0.25"/>
    <row r="6156" customFormat="1" x14ac:dyDescent="0.25"/>
    <row r="6157" customFormat="1" x14ac:dyDescent="0.25"/>
    <row r="6158" customFormat="1" x14ac:dyDescent="0.25"/>
    <row r="6159" customFormat="1" x14ac:dyDescent="0.25"/>
    <row r="6160" customFormat="1" x14ac:dyDescent="0.25"/>
    <row r="6161" customFormat="1" x14ac:dyDescent="0.25"/>
    <row r="6162" customFormat="1" x14ac:dyDescent="0.25"/>
    <row r="6163" customFormat="1" x14ac:dyDescent="0.25"/>
    <row r="6164" customFormat="1" x14ac:dyDescent="0.25"/>
    <row r="6165" customFormat="1" x14ac:dyDescent="0.25"/>
    <row r="6166" customFormat="1" x14ac:dyDescent="0.25"/>
    <row r="6167" customFormat="1" x14ac:dyDescent="0.25"/>
    <row r="6168" customFormat="1" x14ac:dyDescent="0.25"/>
    <row r="6169" customFormat="1" x14ac:dyDescent="0.25"/>
    <row r="6170" customFormat="1" x14ac:dyDescent="0.25"/>
    <row r="6171" customFormat="1" x14ac:dyDescent="0.25"/>
    <row r="6172" customFormat="1" x14ac:dyDescent="0.25"/>
    <row r="6173" customFormat="1" x14ac:dyDescent="0.25"/>
    <row r="6174" customFormat="1" x14ac:dyDescent="0.25"/>
    <row r="6175" customFormat="1" x14ac:dyDescent="0.25"/>
    <row r="6176" customFormat="1" x14ac:dyDescent="0.25"/>
    <row r="6177" customFormat="1" x14ac:dyDescent="0.25"/>
    <row r="6178" customFormat="1" x14ac:dyDescent="0.25"/>
    <row r="6179" customFormat="1" x14ac:dyDescent="0.25"/>
    <row r="6180" customFormat="1" x14ac:dyDescent="0.25"/>
    <row r="6181" customFormat="1" x14ac:dyDescent="0.25"/>
    <row r="6182" customFormat="1" x14ac:dyDescent="0.25"/>
    <row r="6183" customFormat="1" x14ac:dyDescent="0.25"/>
    <row r="6184" customFormat="1" x14ac:dyDescent="0.25"/>
    <row r="6185" customFormat="1" x14ac:dyDescent="0.25"/>
    <row r="6186" customFormat="1" x14ac:dyDescent="0.25"/>
    <row r="6187" customFormat="1" x14ac:dyDescent="0.25"/>
    <row r="6188" customFormat="1" x14ac:dyDescent="0.25"/>
    <row r="6189" customFormat="1" x14ac:dyDescent="0.25"/>
    <row r="6190" customFormat="1" x14ac:dyDescent="0.25"/>
    <row r="6191" customFormat="1" x14ac:dyDescent="0.25"/>
    <row r="6192" customFormat="1" x14ac:dyDescent="0.25"/>
    <row r="6193" customFormat="1" x14ac:dyDescent="0.25"/>
    <row r="6194" customFormat="1" x14ac:dyDescent="0.25"/>
    <row r="6195" customFormat="1" x14ac:dyDescent="0.25"/>
    <row r="6196" customFormat="1" x14ac:dyDescent="0.25"/>
    <row r="6197" customFormat="1" x14ac:dyDescent="0.25"/>
    <row r="6198" customFormat="1" x14ac:dyDescent="0.25"/>
    <row r="6199" customFormat="1" x14ac:dyDescent="0.25"/>
    <row r="6200" customFormat="1" x14ac:dyDescent="0.25"/>
    <row r="6201" customFormat="1" x14ac:dyDescent="0.25"/>
    <row r="6202" customFormat="1" x14ac:dyDescent="0.25"/>
    <row r="6203" customFormat="1" x14ac:dyDescent="0.25"/>
    <row r="6204" customFormat="1" x14ac:dyDescent="0.25"/>
    <row r="6205" customFormat="1" x14ac:dyDescent="0.25"/>
    <row r="6206" customFormat="1" x14ac:dyDescent="0.25"/>
    <row r="6207" customFormat="1" x14ac:dyDescent="0.25"/>
    <row r="6208" customFormat="1" x14ac:dyDescent="0.25"/>
    <row r="6209" customFormat="1" x14ac:dyDescent="0.25"/>
    <row r="6210" customFormat="1" x14ac:dyDescent="0.25"/>
    <row r="6211" customFormat="1" x14ac:dyDescent="0.25"/>
    <row r="6212" customFormat="1" x14ac:dyDescent="0.25"/>
    <row r="6213" customFormat="1" x14ac:dyDescent="0.25"/>
    <row r="6214" customFormat="1" x14ac:dyDescent="0.25"/>
    <row r="6215" customFormat="1" x14ac:dyDescent="0.25"/>
    <row r="6216" customFormat="1" x14ac:dyDescent="0.25"/>
    <row r="6217" customFormat="1" x14ac:dyDescent="0.25"/>
    <row r="6218" customFormat="1" x14ac:dyDescent="0.25"/>
    <row r="6219" customFormat="1" x14ac:dyDescent="0.25"/>
    <row r="6220" customFormat="1" x14ac:dyDescent="0.25"/>
    <row r="6221" customFormat="1" x14ac:dyDescent="0.25"/>
    <row r="6222" customFormat="1" x14ac:dyDescent="0.25"/>
    <row r="6223" customFormat="1" x14ac:dyDescent="0.25"/>
    <row r="6224" customFormat="1" x14ac:dyDescent="0.25"/>
    <row r="6225" customFormat="1" x14ac:dyDescent="0.25"/>
    <row r="6226" customFormat="1" x14ac:dyDescent="0.25"/>
    <row r="6227" customFormat="1" x14ac:dyDescent="0.25"/>
    <row r="6228" customFormat="1" x14ac:dyDescent="0.25"/>
    <row r="6229" customFormat="1" x14ac:dyDescent="0.25"/>
    <row r="6230" customFormat="1" x14ac:dyDescent="0.25"/>
    <row r="6231" customFormat="1" x14ac:dyDescent="0.25"/>
    <row r="6232" customFormat="1" x14ac:dyDescent="0.25"/>
    <row r="6233" customFormat="1" x14ac:dyDescent="0.25"/>
    <row r="6234" customFormat="1" x14ac:dyDescent="0.25"/>
    <row r="6235" customFormat="1" x14ac:dyDescent="0.25"/>
    <row r="6236" customFormat="1" x14ac:dyDescent="0.25"/>
    <row r="6237" customFormat="1" x14ac:dyDescent="0.25"/>
    <row r="6238" customFormat="1" x14ac:dyDescent="0.25"/>
    <row r="6239" customFormat="1" x14ac:dyDescent="0.25"/>
    <row r="6240" customFormat="1" x14ac:dyDescent="0.25"/>
    <row r="6241" customFormat="1" x14ac:dyDescent="0.25"/>
    <row r="6242" customFormat="1" x14ac:dyDescent="0.25"/>
    <row r="6243" customFormat="1" x14ac:dyDescent="0.25"/>
    <row r="6244" customFormat="1" x14ac:dyDescent="0.25"/>
    <row r="6245" customFormat="1" x14ac:dyDescent="0.25"/>
    <row r="6246" customFormat="1" x14ac:dyDescent="0.25"/>
    <row r="6247" customFormat="1" x14ac:dyDescent="0.25"/>
    <row r="6248" customFormat="1" x14ac:dyDescent="0.25"/>
    <row r="6249" customFormat="1" x14ac:dyDescent="0.25"/>
    <row r="6250" customFormat="1" x14ac:dyDescent="0.25"/>
    <row r="6251" customFormat="1" x14ac:dyDescent="0.25"/>
    <row r="6252" customFormat="1" x14ac:dyDescent="0.25"/>
    <row r="6253" customFormat="1" x14ac:dyDescent="0.25"/>
    <row r="6254" customFormat="1" x14ac:dyDescent="0.25"/>
    <row r="6255" customFormat="1" x14ac:dyDescent="0.25"/>
    <row r="6256" customFormat="1" x14ac:dyDescent="0.25"/>
    <row r="6257" customFormat="1" x14ac:dyDescent="0.25"/>
    <row r="6258" customFormat="1" x14ac:dyDescent="0.25"/>
    <row r="6259" customFormat="1" x14ac:dyDescent="0.25"/>
    <row r="6260" customFormat="1" x14ac:dyDescent="0.25"/>
    <row r="6261" customFormat="1" x14ac:dyDescent="0.25"/>
    <row r="6262" customFormat="1" x14ac:dyDescent="0.25"/>
    <row r="6263" customFormat="1" x14ac:dyDescent="0.25"/>
    <row r="6264" customFormat="1" x14ac:dyDescent="0.25"/>
    <row r="6265" customFormat="1" x14ac:dyDescent="0.25"/>
    <row r="6266" customFormat="1" x14ac:dyDescent="0.25"/>
    <row r="6267" customFormat="1" x14ac:dyDescent="0.25"/>
    <row r="6268" customFormat="1" x14ac:dyDescent="0.25"/>
    <row r="6269" customFormat="1" x14ac:dyDescent="0.25"/>
    <row r="6270" customFormat="1" x14ac:dyDescent="0.25"/>
    <row r="6271" customFormat="1" x14ac:dyDescent="0.25"/>
    <row r="6272" customFormat="1" x14ac:dyDescent="0.25"/>
    <row r="6273" customFormat="1" x14ac:dyDescent="0.25"/>
    <row r="6274" customFormat="1" x14ac:dyDescent="0.25"/>
    <row r="6275" customFormat="1" x14ac:dyDescent="0.25"/>
    <row r="6276" customFormat="1" x14ac:dyDescent="0.25"/>
    <row r="6277" customFormat="1" x14ac:dyDescent="0.25"/>
    <row r="6278" customFormat="1" x14ac:dyDescent="0.25"/>
    <row r="6279" customFormat="1" x14ac:dyDescent="0.25"/>
    <row r="6280" customFormat="1" x14ac:dyDescent="0.25"/>
    <row r="6281" customFormat="1" x14ac:dyDescent="0.25"/>
    <row r="6282" customFormat="1" x14ac:dyDescent="0.25"/>
    <row r="6283" customFormat="1" x14ac:dyDescent="0.25"/>
    <row r="6284" customFormat="1" x14ac:dyDescent="0.25"/>
    <row r="6285" customFormat="1" x14ac:dyDescent="0.25"/>
    <row r="6286" customFormat="1" x14ac:dyDescent="0.25"/>
    <row r="6287" customFormat="1" x14ac:dyDescent="0.25"/>
    <row r="6288" customFormat="1" x14ac:dyDescent="0.25"/>
    <row r="6289" customFormat="1" x14ac:dyDescent="0.25"/>
    <row r="6290" customFormat="1" x14ac:dyDescent="0.25"/>
    <row r="6291" customFormat="1" x14ac:dyDescent="0.25"/>
    <row r="6292" customFormat="1" x14ac:dyDescent="0.25"/>
    <row r="6293" customFormat="1" x14ac:dyDescent="0.25"/>
    <row r="6294" customFormat="1" x14ac:dyDescent="0.25"/>
    <row r="6295" customFormat="1" x14ac:dyDescent="0.25"/>
    <row r="6296" customFormat="1" x14ac:dyDescent="0.25"/>
    <row r="6297" customFormat="1" x14ac:dyDescent="0.25"/>
    <row r="6298" customFormat="1" x14ac:dyDescent="0.25"/>
    <row r="6299" customFormat="1" x14ac:dyDescent="0.25"/>
    <row r="6300" customFormat="1" x14ac:dyDescent="0.25"/>
    <row r="6301" customFormat="1" x14ac:dyDescent="0.25"/>
    <row r="6302" customFormat="1" x14ac:dyDescent="0.25"/>
    <row r="6303" customFormat="1" x14ac:dyDescent="0.25"/>
    <row r="6304" customFormat="1" x14ac:dyDescent="0.25"/>
    <row r="6305" customFormat="1" x14ac:dyDescent="0.25"/>
    <row r="6306" customFormat="1" x14ac:dyDescent="0.25"/>
    <row r="6307" customFormat="1" x14ac:dyDescent="0.25"/>
    <row r="6308" customFormat="1" x14ac:dyDescent="0.25"/>
    <row r="6309" customFormat="1" x14ac:dyDescent="0.25"/>
    <row r="6310" customFormat="1" x14ac:dyDescent="0.25"/>
    <row r="6311" customFormat="1" x14ac:dyDescent="0.25"/>
    <row r="6312" customFormat="1" x14ac:dyDescent="0.25"/>
    <row r="6313" customFormat="1" x14ac:dyDescent="0.25"/>
    <row r="6314" customFormat="1" x14ac:dyDescent="0.25"/>
    <row r="6315" customFormat="1" x14ac:dyDescent="0.25"/>
    <row r="6316" customFormat="1" x14ac:dyDescent="0.25"/>
    <row r="6317" customFormat="1" x14ac:dyDescent="0.25"/>
    <row r="6318" customFormat="1" x14ac:dyDescent="0.25"/>
    <row r="6319" customFormat="1" x14ac:dyDescent="0.25"/>
    <row r="6320" customFormat="1" x14ac:dyDescent="0.25"/>
    <row r="6321" customFormat="1" x14ac:dyDescent="0.25"/>
    <row r="6322" customFormat="1" x14ac:dyDescent="0.25"/>
    <row r="6323" customFormat="1" x14ac:dyDescent="0.25"/>
    <row r="6324" customFormat="1" x14ac:dyDescent="0.25"/>
    <row r="6325" customFormat="1" x14ac:dyDescent="0.25"/>
    <row r="6326" customFormat="1" x14ac:dyDescent="0.25"/>
    <row r="6327" customFormat="1" x14ac:dyDescent="0.25"/>
    <row r="6328" customFormat="1" x14ac:dyDescent="0.25"/>
    <row r="6329" customFormat="1" x14ac:dyDescent="0.25"/>
    <row r="6330" customFormat="1" x14ac:dyDescent="0.25"/>
    <row r="6331" customFormat="1" x14ac:dyDescent="0.25"/>
    <row r="6332" customFormat="1" x14ac:dyDescent="0.25"/>
    <row r="6333" customFormat="1" x14ac:dyDescent="0.25"/>
    <row r="6334" customFormat="1" x14ac:dyDescent="0.25"/>
    <row r="6335" customFormat="1" x14ac:dyDescent="0.25"/>
    <row r="6336" customFormat="1" x14ac:dyDescent="0.25"/>
    <row r="6337" customFormat="1" x14ac:dyDescent="0.25"/>
    <row r="6338" customFormat="1" x14ac:dyDescent="0.25"/>
    <row r="6339" customFormat="1" x14ac:dyDescent="0.25"/>
    <row r="6340" customFormat="1" x14ac:dyDescent="0.25"/>
    <row r="6341" customFormat="1" x14ac:dyDescent="0.25"/>
    <row r="6342" customFormat="1" x14ac:dyDescent="0.25"/>
    <row r="6343" customFormat="1" x14ac:dyDescent="0.25"/>
    <row r="6344" customFormat="1" x14ac:dyDescent="0.25"/>
    <row r="6345" customFormat="1" x14ac:dyDescent="0.25"/>
    <row r="6346" customFormat="1" x14ac:dyDescent="0.25"/>
    <row r="6347" customFormat="1" x14ac:dyDescent="0.25"/>
    <row r="6348" customFormat="1" x14ac:dyDescent="0.25"/>
    <row r="6349" customFormat="1" x14ac:dyDescent="0.25"/>
    <row r="6350" customFormat="1" x14ac:dyDescent="0.25"/>
    <row r="6351" customFormat="1" x14ac:dyDescent="0.25"/>
    <row r="6352" customFormat="1" x14ac:dyDescent="0.25"/>
    <row r="6353" customFormat="1" x14ac:dyDescent="0.25"/>
    <row r="6354" customFormat="1" x14ac:dyDescent="0.25"/>
    <row r="6355" customFormat="1" x14ac:dyDescent="0.25"/>
    <row r="6356" customFormat="1" x14ac:dyDescent="0.25"/>
    <row r="6357" customFormat="1" x14ac:dyDescent="0.25"/>
    <row r="6358" customFormat="1" x14ac:dyDescent="0.25"/>
    <row r="6359" customFormat="1" x14ac:dyDescent="0.25"/>
    <row r="6360" customFormat="1" x14ac:dyDescent="0.25"/>
    <row r="6361" customFormat="1" x14ac:dyDescent="0.25"/>
    <row r="6362" customFormat="1" x14ac:dyDescent="0.25"/>
    <row r="6363" customFormat="1" x14ac:dyDescent="0.25"/>
    <row r="6364" customFormat="1" x14ac:dyDescent="0.25"/>
    <row r="6365" customFormat="1" x14ac:dyDescent="0.25"/>
    <row r="6366" customFormat="1" x14ac:dyDescent="0.25"/>
    <row r="6367" customFormat="1" x14ac:dyDescent="0.25"/>
    <row r="6368" customFormat="1" x14ac:dyDescent="0.25"/>
    <row r="6369" customFormat="1" x14ac:dyDescent="0.25"/>
    <row r="6370" customFormat="1" x14ac:dyDescent="0.25"/>
    <row r="6371" customFormat="1" x14ac:dyDescent="0.25"/>
    <row r="6372" customFormat="1" x14ac:dyDescent="0.25"/>
    <row r="6373" customFormat="1" x14ac:dyDescent="0.25"/>
    <row r="6374" customFormat="1" x14ac:dyDescent="0.25"/>
    <row r="6375" customFormat="1" x14ac:dyDescent="0.25"/>
    <row r="6376" customFormat="1" x14ac:dyDescent="0.25"/>
    <row r="6377" customFormat="1" x14ac:dyDescent="0.25"/>
    <row r="6378" customFormat="1" x14ac:dyDescent="0.25"/>
    <row r="6379" customFormat="1" x14ac:dyDescent="0.25"/>
    <row r="6380" customFormat="1" x14ac:dyDescent="0.25"/>
    <row r="6381" customFormat="1" x14ac:dyDescent="0.25"/>
    <row r="6382" customFormat="1" x14ac:dyDescent="0.25"/>
    <row r="6383" customFormat="1" x14ac:dyDescent="0.25"/>
    <row r="6384" customFormat="1" x14ac:dyDescent="0.25"/>
    <row r="6385" customFormat="1" x14ac:dyDescent="0.25"/>
    <row r="6386" customFormat="1" x14ac:dyDescent="0.25"/>
    <row r="6387" customFormat="1" x14ac:dyDescent="0.25"/>
    <row r="6388" customFormat="1" x14ac:dyDescent="0.25"/>
    <row r="6389" customFormat="1" x14ac:dyDescent="0.25"/>
    <row r="6390" customFormat="1" x14ac:dyDescent="0.25"/>
    <row r="6391" customFormat="1" x14ac:dyDescent="0.25"/>
    <row r="6392" customFormat="1" x14ac:dyDescent="0.25"/>
    <row r="6393" customFormat="1" x14ac:dyDescent="0.25"/>
    <row r="6394" customFormat="1" x14ac:dyDescent="0.25"/>
    <row r="6395" customFormat="1" x14ac:dyDescent="0.25"/>
    <row r="6396" customFormat="1" x14ac:dyDescent="0.25"/>
    <row r="6397" customFormat="1" x14ac:dyDescent="0.25"/>
    <row r="6398" customFormat="1" x14ac:dyDescent="0.25"/>
    <row r="6399" customFormat="1" x14ac:dyDescent="0.25"/>
    <row r="6400" customFormat="1" x14ac:dyDescent="0.25"/>
    <row r="6401" customFormat="1" x14ac:dyDescent="0.25"/>
    <row r="6402" customFormat="1" x14ac:dyDescent="0.25"/>
    <row r="6403" customFormat="1" x14ac:dyDescent="0.25"/>
    <row r="6404" customFormat="1" x14ac:dyDescent="0.25"/>
    <row r="6405" customFormat="1" x14ac:dyDescent="0.25"/>
    <row r="6406" customFormat="1" x14ac:dyDescent="0.25"/>
    <row r="6407" customFormat="1" x14ac:dyDescent="0.25"/>
    <row r="6408" customFormat="1" x14ac:dyDescent="0.25"/>
    <row r="6409" customFormat="1" x14ac:dyDescent="0.25"/>
    <row r="6410" customFormat="1" x14ac:dyDescent="0.25"/>
    <row r="6411" customFormat="1" x14ac:dyDescent="0.25"/>
    <row r="6412" customFormat="1" x14ac:dyDescent="0.25"/>
    <row r="6413" customFormat="1" x14ac:dyDescent="0.25"/>
    <row r="6414" customFormat="1" x14ac:dyDescent="0.25"/>
    <row r="6415" customFormat="1" x14ac:dyDescent="0.25"/>
    <row r="6416" customFormat="1" x14ac:dyDescent="0.25"/>
    <row r="6417" customFormat="1" x14ac:dyDescent="0.25"/>
    <row r="6418" customFormat="1" x14ac:dyDescent="0.25"/>
    <row r="6419" customFormat="1" x14ac:dyDescent="0.25"/>
    <row r="6420" customFormat="1" x14ac:dyDescent="0.25"/>
    <row r="6421" customFormat="1" x14ac:dyDescent="0.25"/>
    <row r="6422" customFormat="1" x14ac:dyDescent="0.25"/>
    <row r="6423" customFormat="1" x14ac:dyDescent="0.25"/>
    <row r="6424" customFormat="1" x14ac:dyDescent="0.25"/>
    <row r="6425" customFormat="1" x14ac:dyDescent="0.25"/>
    <row r="6426" customFormat="1" x14ac:dyDescent="0.25"/>
    <row r="6427" customFormat="1" x14ac:dyDescent="0.25"/>
    <row r="6428" customFormat="1" x14ac:dyDescent="0.25"/>
    <row r="6429" customFormat="1" x14ac:dyDescent="0.25"/>
    <row r="6430" customFormat="1" x14ac:dyDescent="0.25"/>
    <row r="6431" customFormat="1" x14ac:dyDescent="0.25"/>
    <row r="6432" customFormat="1" x14ac:dyDescent="0.25"/>
    <row r="6433" customFormat="1" x14ac:dyDescent="0.25"/>
    <row r="6434" customFormat="1" x14ac:dyDescent="0.25"/>
    <row r="6435" customFormat="1" x14ac:dyDescent="0.25"/>
    <row r="6436" customFormat="1" x14ac:dyDescent="0.25"/>
    <row r="6437" customFormat="1" x14ac:dyDescent="0.25"/>
    <row r="6438" customFormat="1" x14ac:dyDescent="0.25"/>
    <row r="6439" customFormat="1" x14ac:dyDescent="0.25"/>
    <row r="6440" customFormat="1" x14ac:dyDescent="0.25"/>
    <row r="6441" customFormat="1" x14ac:dyDescent="0.25"/>
    <row r="6442" customFormat="1" x14ac:dyDescent="0.25"/>
    <row r="6443" customFormat="1" x14ac:dyDescent="0.25"/>
    <row r="6444" customFormat="1" x14ac:dyDescent="0.25"/>
    <row r="6445" customFormat="1" x14ac:dyDescent="0.25"/>
    <row r="6446" customFormat="1" x14ac:dyDescent="0.25"/>
    <row r="6447" customFormat="1" x14ac:dyDescent="0.25"/>
    <row r="6448" customFormat="1" x14ac:dyDescent="0.25"/>
    <row r="6449" customFormat="1" x14ac:dyDescent="0.25"/>
    <row r="6450" customFormat="1" x14ac:dyDescent="0.25"/>
    <row r="6451" customFormat="1" x14ac:dyDescent="0.25"/>
    <row r="6452" customFormat="1" x14ac:dyDescent="0.25"/>
    <row r="6453" customFormat="1" x14ac:dyDescent="0.25"/>
    <row r="6454" customFormat="1" x14ac:dyDescent="0.25"/>
    <row r="6455" customFormat="1" x14ac:dyDescent="0.25"/>
    <row r="6456" customFormat="1" x14ac:dyDescent="0.25"/>
    <row r="6457" customFormat="1" x14ac:dyDescent="0.25"/>
    <row r="6458" customFormat="1" x14ac:dyDescent="0.25"/>
    <row r="6459" customFormat="1" x14ac:dyDescent="0.25"/>
    <row r="6460" customFormat="1" x14ac:dyDescent="0.25"/>
    <row r="6461" customFormat="1" x14ac:dyDescent="0.25"/>
    <row r="6462" customFormat="1" x14ac:dyDescent="0.25"/>
    <row r="6463" customFormat="1" x14ac:dyDescent="0.25"/>
    <row r="6464" customFormat="1" x14ac:dyDescent="0.25"/>
    <row r="6465" customFormat="1" x14ac:dyDescent="0.25"/>
    <row r="6466" customFormat="1" x14ac:dyDescent="0.25"/>
    <row r="6467" customFormat="1" x14ac:dyDescent="0.25"/>
    <row r="6468" customFormat="1" x14ac:dyDescent="0.25"/>
    <row r="6469" customFormat="1" x14ac:dyDescent="0.25"/>
    <row r="6470" customFormat="1" x14ac:dyDescent="0.25"/>
    <row r="6471" customFormat="1" x14ac:dyDescent="0.25"/>
    <row r="6472" customFormat="1" x14ac:dyDescent="0.25"/>
    <row r="6473" customFormat="1" x14ac:dyDescent="0.25"/>
    <row r="6474" customFormat="1" x14ac:dyDescent="0.25"/>
    <row r="6475" customFormat="1" x14ac:dyDescent="0.25"/>
    <row r="6476" customFormat="1" x14ac:dyDescent="0.25"/>
    <row r="6477" customFormat="1" x14ac:dyDescent="0.25"/>
    <row r="6478" customFormat="1" x14ac:dyDescent="0.25"/>
    <row r="6479" customFormat="1" x14ac:dyDescent="0.25"/>
    <row r="6480" customFormat="1" x14ac:dyDescent="0.25"/>
    <row r="6481" customFormat="1" x14ac:dyDescent="0.25"/>
    <row r="6482" customFormat="1" x14ac:dyDescent="0.25"/>
    <row r="6483" customFormat="1" x14ac:dyDescent="0.25"/>
    <row r="6484" customFormat="1" x14ac:dyDescent="0.25"/>
    <row r="6485" customFormat="1" x14ac:dyDescent="0.25"/>
    <row r="6486" customFormat="1" x14ac:dyDescent="0.25"/>
    <row r="6487" customFormat="1" x14ac:dyDescent="0.25"/>
    <row r="6488" customFormat="1" x14ac:dyDescent="0.25"/>
    <row r="6489" customFormat="1" x14ac:dyDescent="0.25"/>
    <row r="6490" customFormat="1" x14ac:dyDescent="0.25"/>
    <row r="6491" customFormat="1" x14ac:dyDescent="0.25"/>
    <row r="6492" customFormat="1" x14ac:dyDescent="0.25"/>
    <row r="6493" customFormat="1" x14ac:dyDescent="0.25"/>
    <row r="6494" customFormat="1" x14ac:dyDescent="0.25"/>
    <row r="6495" customFormat="1" x14ac:dyDescent="0.25"/>
    <row r="6496" customFormat="1" x14ac:dyDescent="0.25"/>
    <row r="6497" customFormat="1" x14ac:dyDescent="0.25"/>
    <row r="6498" customFormat="1" x14ac:dyDescent="0.25"/>
    <row r="6499" customFormat="1" x14ac:dyDescent="0.25"/>
    <row r="6500" customFormat="1" x14ac:dyDescent="0.25"/>
    <row r="6501" customFormat="1" x14ac:dyDescent="0.25"/>
    <row r="6502" customFormat="1" x14ac:dyDescent="0.25"/>
    <row r="6503" customFormat="1" x14ac:dyDescent="0.25"/>
    <row r="6504" customFormat="1" x14ac:dyDescent="0.25"/>
    <row r="6505" customFormat="1" x14ac:dyDescent="0.25"/>
    <row r="6506" customFormat="1" x14ac:dyDescent="0.25"/>
    <row r="6507" customFormat="1" x14ac:dyDescent="0.25"/>
    <row r="6508" customFormat="1" x14ac:dyDescent="0.25"/>
    <row r="6509" customFormat="1" x14ac:dyDescent="0.25"/>
    <row r="6510" customFormat="1" x14ac:dyDescent="0.25"/>
    <row r="6511" customFormat="1" x14ac:dyDescent="0.25"/>
    <row r="6512" customFormat="1" x14ac:dyDescent="0.25"/>
    <row r="6513" customFormat="1" x14ac:dyDescent="0.25"/>
    <row r="6514" customFormat="1" x14ac:dyDescent="0.25"/>
    <row r="6515" customFormat="1" x14ac:dyDescent="0.25"/>
    <row r="6516" customFormat="1" x14ac:dyDescent="0.25"/>
    <row r="6517" customFormat="1" x14ac:dyDescent="0.25"/>
    <row r="6518" customFormat="1" x14ac:dyDescent="0.25"/>
    <row r="6519" customFormat="1" x14ac:dyDescent="0.25"/>
    <row r="6520" customFormat="1" x14ac:dyDescent="0.25"/>
    <row r="6521" customFormat="1" x14ac:dyDescent="0.25"/>
    <row r="6522" customFormat="1" x14ac:dyDescent="0.25"/>
    <row r="6523" customFormat="1" x14ac:dyDescent="0.25"/>
    <row r="6524" customFormat="1" x14ac:dyDescent="0.25"/>
    <row r="6525" customFormat="1" x14ac:dyDescent="0.25"/>
    <row r="6526" customFormat="1" x14ac:dyDescent="0.25"/>
    <row r="6527" customFormat="1" x14ac:dyDescent="0.25"/>
    <row r="6528" customFormat="1" x14ac:dyDescent="0.25"/>
    <row r="6529" customFormat="1" x14ac:dyDescent="0.25"/>
    <row r="6530" customFormat="1" x14ac:dyDescent="0.25"/>
    <row r="6531" customFormat="1" x14ac:dyDescent="0.25"/>
    <row r="6532" customFormat="1" x14ac:dyDescent="0.25"/>
    <row r="6533" customFormat="1" x14ac:dyDescent="0.25"/>
    <row r="6534" customFormat="1" x14ac:dyDescent="0.25"/>
    <row r="6535" customFormat="1" x14ac:dyDescent="0.25"/>
    <row r="6536" customFormat="1" x14ac:dyDescent="0.25"/>
    <row r="6537" customFormat="1" x14ac:dyDescent="0.25"/>
    <row r="6538" customFormat="1" x14ac:dyDescent="0.25"/>
    <row r="6539" customFormat="1" x14ac:dyDescent="0.25"/>
    <row r="6540" customFormat="1" x14ac:dyDescent="0.25"/>
    <row r="6541" customFormat="1" x14ac:dyDescent="0.25"/>
    <row r="6542" customFormat="1" x14ac:dyDescent="0.25"/>
    <row r="6543" customFormat="1" x14ac:dyDescent="0.25"/>
    <row r="6544" customFormat="1" x14ac:dyDescent="0.25"/>
    <row r="6545" customFormat="1" x14ac:dyDescent="0.25"/>
    <row r="6546" customFormat="1" x14ac:dyDescent="0.25"/>
    <row r="6547" customFormat="1" x14ac:dyDescent="0.25"/>
    <row r="6548" customFormat="1" x14ac:dyDescent="0.25"/>
    <row r="6549" customFormat="1" x14ac:dyDescent="0.25"/>
    <row r="6550" customFormat="1" x14ac:dyDescent="0.25"/>
    <row r="6551" customFormat="1" x14ac:dyDescent="0.25"/>
    <row r="6552" customFormat="1" x14ac:dyDescent="0.25"/>
    <row r="6553" customFormat="1" x14ac:dyDescent="0.25"/>
    <row r="6554" customFormat="1" x14ac:dyDescent="0.25"/>
    <row r="6555" customFormat="1" x14ac:dyDescent="0.25"/>
    <row r="6556" customFormat="1" x14ac:dyDescent="0.25"/>
    <row r="6557" customFormat="1" x14ac:dyDescent="0.25"/>
    <row r="6558" customFormat="1" x14ac:dyDescent="0.25"/>
    <row r="6559" customFormat="1" x14ac:dyDescent="0.25"/>
    <row r="6560" customFormat="1" x14ac:dyDescent="0.25"/>
    <row r="6561" customFormat="1" x14ac:dyDescent="0.25"/>
    <row r="6562" customFormat="1" x14ac:dyDescent="0.25"/>
    <row r="6563" customFormat="1" x14ac:dyDescent="0.25"/>
    <row r="6564" customFormat="1" x14ac:dyDescent="0.25"/>
    <row r="6565" customFormat="1" x14ac:dyDescent="0.25"/>
    <row r="6566" customFormat="1" x14ac:dyDescent="0.25"/>
    <row r="6567" customFormat="1" x14ac:dyDescent="0.25"/>
    <row r="6568" customFormat="1" x14ac:dyDescent="0.25"/>
    <row r="6569" customFormat="1" x14ac:dyDescent="0.25"/>
    <row r="6570" customFormat="1" x14ac:dyDescent="0.25"/>
    <row r="6571" customFormat="1" x14ac:dyDescent="0.25"/>
    <row r="6572" customFormat="1" x14ac:dyDescent="0.25"/>
    <row r="6573" customFormat="1" x14ac:dyDescent="0.25"/>
    <row r="6574" customFormat="1" x14ac:dyDescent="0.25"/>
    <row r="6575" customFormat="1" x14ac:dyDescent="0.25"/>
    <row r="6576" customFormat="1" x14ac:dyDescent="0.25"/>
    <row r="6577" customFormat="1" x14ac:dyDescent="0.25"/>
    <row r="6578" customFormat="1" x14ac:dyDescent="0.25"/>
    <row r="6579" customFormat="1" x14ac:dyDescent="0.25"/>
    <row r="6580" customFormat="1" x14ac:dyDescent="0.25"/>
    <row r="6581" customFormat="1" x14ac:dyDescent="0.25"/>
    <row r="6582" customFormat="1" x14ac:dyDescent="0.25"/>
    <row r="6583" customFormat="1" x14ac:dyDescent="0.25"/>
    <row r="6584" customFormat="1" x14ac:dyDescent="0.25"/>
    <row r="6585" customFormat="1" x14ac:dyDescent="0.25"/>
    <row r="6586" customFormat="1" x14ac:dyDescent="0.25"/>
    <row r="6587" customFormat="1" x14ac:dyDescent="0.25"/>
    <row r="6588" customFormat="1" x14ac:dyDescent="0.25"/>
    <row r="6589" customFormat="1" x14ac:dyDescent="0.25"/>
    <row r="6590" customFormat="1" x14ac:dyDescent="0.25"/>
    <row r="6591" customFormat="1" x14ac:dyDescent="0.25"/>
    <row r="6592" customFormat="1" x14ac:dyDescent="0.25"/>
    <row r="6593" customFormat="1" x14ac:dyDescent="0.25"/>
    <row r="6594" customFormat="1" x14ac:dyDescent="0.25"/>
    <row r="6595" customFormat="1" x14ac:dyDescent="0.25"/>
    <row r="6596" customFormat="1" x14ac:dyDescent="0.25"/>
    <row r="6597" customFormat="1" x14ac:dyDescent="0.25"/>
    <row r="6598" customFormat="1" x14ac:dyDescent="0.25"/>
    <row r="6599" customFormat="1" x14ac:dyDescent="0.25"/>
    <row r="6600" customFormat="1" x14ac:dyDescent="0.25"/>
    <row r="6601" customFormat="1" x14ac:dyDescent="0.25"/>
    <row r="6602" customFormat="1" x14ac:dyDescent="0.25"/>
    <row r="6603" customFormat="1" x14ac:dyDescent="0.25"/>
    <row r="6604" customFormat="1" x14ac:dyDescent="0.25"/>
    <row r="6605" customFormat="1" x14ac:dyDescent="0.25"/>
    <row r="6606" customFormat="1" x14ac:dyDescent="0.25"/>
    <row r="6607" customFormat="1" x14ac:dyDescent="0.25"/>
    <row r="6608" customFormat="1" x14ac:dyDescent="0.25"/>
    <row r="6609" customFormat="1" x14ac:dyDescent="0.25"/>
    <row r="6610" customFormat="1" x14ac:dyDescent="0.25"/>
    <row r="6611" customFormat="1" x14ac:dyDescent="0.25"/>
    <row r="6612" customFormat="1" x14ac:dyDescent="0.25"/>
    <row r="6613" customFormat="1" x14ac:dyDescent="0.25"/>
    <row r="6614" customFormat="1" x14ac:dyDescent="0.25"/>
    <row r="6615" customFormat="1" x14ac:dyDescent="0.25"/>
    <row r="6616" customFormat="1" x14ac:dyDescent="0.25"/>
    <row r="6617" customFormat="1" x14ac:dyDescent="0.25"/>
    <row r="6618" customFormat="1" x14ac:dyDescent="0.25"/>
    <row r="6619" customFormat="1" x14ac:dyDescent="0.25"/>
    <row r="6620" customFormat="1" x14ac:dyDescent="0.25"/>
    <row r="6621" customFormat="1" x14ac:dyDescent="0.25"/>
    <row r="6622" customFormat="1" x14ac:dyDescent="0.25"/>
    <row r="6623" customFormat="1" x14ac:dyDescent="0.25"/>
    <row r="6624" customFormat="1" x14ac:dyDescent="0.25"/>
    <row r="6625" customFormat="1" x14ac:dyDescent="0.25"/>
    <row r="6626" customFormat="1" x14ac:dyDescent="0.25"/>
    <row r="6627" customFormat="1" x14ac:dyDescent="0.25"/>
    <row r="6628" customFormat="1" x14ac:dyDescent="0.25"/>
    <row r="6629" customFormat="1" x14ac:dyDescent="0.25"/>
    <row r="6630" customFormat="1" x14ac:dyDescent="0.25"/>
    <row r="6631" customFormat="1" x14ac:dyDescent="0.25"/>
    <row r="6632" customFormat="1" x14ac:dyDescent="0.25"/>
    <row r="6633" customFormat="1" x14ac:dyDescent="0.25"/>
    <row r="6634" customFormat="1" x14ac:dyDescent="0.25"/>
    <row r="6635" customFormat="1" x14ac:dyDescent="0.25"/>
    <row r="6636" customFormat="1" x14ac:dyDescent="0.25"/>
    <row r="6637" customFormat="1" x14ac:dyDescent="0.25"/>
    <row r="6638" customFormat="1" x14ac:dyDescent="0.25"/>
    <row r="6639" customFormat="1" x14ac:dyDescent="0.25"/>
    <row r="6640" customFormat="1" x14ac:dyDescent="0.25"/>
    <row r="6641" customFormat="1" x14ac:dyDescent="0.25"/>
    <row r="6642" customFormat="1" x14ac:dyDescent="0.25"/>
    <row r="6643" customFormat="1" x14ac:dyDescent="0.25"/>
    <row r="6644" customFormat="1" x14ac:dyDescent="0.25"/>
    <row r="6645" customFormat="1" x14ac:dyDescent="0.25"/>
    <row r="6646" customFormat="1" x14ac:dyDescent="0.25"/>
    <row r="6647" customFormat="1" x14ac:dyDescent="0.25"/>
    <row r="6648" customFormat="1" x14ac:dyDescent="0.25"/>
    <row r="6649" customFormat="1" x14ac:dyDescent="0.25"/>
    <row r="6650" customFormat="1" x14ac:dyDescent="0.25"/>
    <row r="6651" customFormat="1" x14ac:dyDescent="0.25"/>
    <row r="6652" customFormat="1" x14ac:dyDescent="0.25"/>
    <row r="6653" customFormat="1" x14ac:dyDescent="0.25"/>
    <row r="6654" customFormat="1" x14ac:dyDescent="0.25"/>
    <row r="6655" customFormat="1" x14ac:dyDescent="0.25"/>
    <row r="6656" customFormat="1" x14ac:dyDescent="0.25"/>
    <row r="6657" customFormat="1" x14ac:dyDescent="0.25"/>
    <row r="6658" customFormat="1" x14ac:dyDescent="0.25"/>
    <row r="6659" customFormat="1" x14ac:dyDescent="0.25"/>
    <row r="6660" customFormat="1" x14ac:dyDescent="0.25"/>
    <row r="6661" customFormat="1" x14ac:dyDescent="0.25"/>
    <row r="6662" customFormat="1" x14ac:dyDescent="0.25"/>
    <row r="6663" customFormat="1" x14ac:dyDescent="0.25"/>
    <row r="6664" customFormat="1" x14ac:dyDescent="0.25"/>
    <row r="6665" customFormat="1" x14ac:dyDescent="0.25"/>
    <row r="6666" customFormat="1" x14ac:dyDescent="0.25"/>
    <row r="6667" customFormat="1" x14ac:dyDescent="0.25"/>
    <row r="6668" customFormat="1" x14ac:dyDescent="0.25"/>
    <row r="6669" customFormat="1" x14ac:dyDescent="0.25"/>
    <row r="6670" customFormat="1" x14ac:dyDescent="0.25"/>
    <row r="6671" customFormat="1" x14ac:dyDescent="0.25"/>
    <row r="6672" customFormat="1" x14ac:dyDescent="0.25"/>
    <row r="6673" customFormat="1" x14ac:dyDescent="0.25"/>
    <row r="6674" customFormat="1" x14ac:dyDescent="0.25"/>
    <row r="6675" customFormat="1" x14ac:dyDescent="0.25"/>
    <row r="6676" customFormat="1" x14ac:dyDescent="0.25"/>
    <row r="6677" customFormat="1" x14ac:dyDescent="0.25"/>
    <row r="6678" customFormat="1" x14ac:dyDescent="0.25"/>
    <row r="6679" customFormat="1" x14ac:dyDescent="0.25"/>
    <row r="6680" customFormat="1" x14ac:dyDescent="0.25"/>
    <row r="6681" customFormat="1" x14ac:dyDescent="0.25"/>
    <row r="6682" customFormat="1" x14ac:dyDescent="0.25"/>
    <row r="6683" customFormat="1" x14ac:dyDescent="0.25"/>
    <row r="6684" customFormat="1" x14ac:dyDescent="0.25"/>
    <row r="6685" customFormat="1" x14ac:dyDescent="0.25"/>
    <row r="6686" customFormat="1" x14ac:dyDescent="0.25"/>
    <row r="6687" customFormat="1" x14ac:dyDescent="0.25"/>
    <row r="6688" customFormat="1" x14ac:dyDescent="0.25"/>
    <row r="6689" customFormat="1" x14ac:dyDescent="0.25"/>
    <row r="6690" customFormat="1" x14ac:dyDescent="0.25"/>
    <row r="6691" customFormat="1" x14ac:dyDescent="0.25"/>
    <row r="6692" customFormat="1" x14ac:dyDescent="0.25"/>
    <row r="6693" customFormat="1" x14ac:dyDescent="0.25"/>
    <row r="6694" customFormat="1" x14ac:dyDescent="0.25"/>
    <row r="6695" customFormat="1" x14ac:dyDescent="0.25"/>
    <row r="6696" customFormat="1" x14ac:dyDescent="0.25"/>
    <row r="6697" customFormat="1" x14ac:dyDescent="0.25"/>
    <row r="6698" customFormat="1" x14ac:dyDescent="0.25"/>
    <row r="6699" customFormat="1" x14ac:dyDescent="0.25"/>
    <row r="6700" customFormat="1" x14ac:dyDescent="0.25"/>
    <row r="6701" customFormat="1" x14ac:dyDescent="0.25"/>
    <row r="6702" customFormat="1" x14ac:dyDescent="0.25"/>
    <row r="6703" customFormat="1" x14ac:dyDescent="0.25"/>
    <row r="6704" customFormat="1" x14ac:dyDescent="0.25"/>
    <row r="6705" customFormat="1" x14ac:dyDescent="0.25"/>
    <row r="6706" customFormat="1" x14ac:dyDescent="0.25"/>
    <row r="6707" customFormat="1" x14ac:dyDescent="0.25"/>
    <row r="6708" customFormat="1" x14ac:dyDescent="0.25"/>
    <row r="6709" customFormat="1" x14ac:dyDescent="0.25"/>
    <row r="6710" customFormat="1" x14ac:dyDescent="0.25"/>
    <row r="6711" customFormat="1" x14ac:dyDescent="0.25"/>
    <row r="6712" customFormat="1" x14ac:dyDescent="0.25"/>
    <row r="6713" customFormat="1" x14ac:dyDescent="0.25"/>
    <row r="6714" customFormat="1" x14ac:dyDescent="0.25"/>
    <row r="6715" customFormat="1" x14ac:dyDescent="0.25"/>
    <row r="6716" customFormat="1" x14ac:dyDescent="0.25"/>
    <row r="6717" customFormat="1" x14ac:dyDescent="0.25"/>
    <row r="6718" customFormat="1" x14ac:dyDescent="0.25"/>
    <row r="6719" customFormat="1" x14ac:dyDescent="0.25"/>
    <row r="6720" customFormat="1" x14ac:dyDescent="0.25"/>
    <row r="6721" customFormat="1" x14ac:dyDescent="0.25"/>
    <row r="6722" customFormat="1" x14ac:dyDescent="0.25"/>
    <row r="6723" customFormat="1" x14ac:dyDescent="0.25"/>
    <row r="6724" customFormat="1" x14ac:dyDescent="0.25"/>
    <row r="6725" customFormat="1" x14ac:dyDescent="0.25"/>
    <row r="6726" customFormat="1" x14ac:dyDescent="0.25"/>
    <row r="6727" customFormat="1" x14ac:dyDescent="0.25"/>
    <row r="6728" customFormat="1" x14ac:dyDescent="0.25"/>
    <row r="6729" customFormat="1" x14ac:dyDescent="0.25"/>
    <row r="6730" customFormat="1" x14ac:dyDescent="0.25"/>
    <row r="6731" customFormat="1" x14ac:dyDescent="0.25"/>
    <row r="6732" customFormat="1" x14ac:dyDescent="0.25"/>
    <row r="6733" customFormat="1" x14ac:dyDescent="0.25"/>
    <row r="6734" customFormat="1" x14ac:dyDescent="0.25"/>
    <row r="6735" customFormat="1" x14ac:dyDescent="0.25"/>
    <row r="6736" customFormat="1" x14ac:dyDescent="0.25"/>
    <row r="6737" customFormat="1" x14ac:dyDescent="0.25"/>
    <row r="6738" customFormat="1" x14ac:dyDescent="0.25"/>
    <row r="6739" customFormat="1" x14ac:dyDescent="0.25"/>
    <row r="6740" customFormat="1" x14ac:dyDescent="0.25"/>
    <row r="6741" customFormat="1" x14ac:dyDescent="0.25"/>
    <row r="6742" customFormat="1" x14ac:dyDescent="0.25"/>
    <row r="6743" customFormat="1" x14ac:dyDescent="0.25"/>
    <row r="6744" customFormat="1" x14ac:dyDescent="0.25"/>
    <row r="6745" customFormat="1" x14ac:dyDescent="0.25"/>
    <row r="6746" customFormat="1" x14ac:dyDescent="0.25"/>
    <row r="6747" customFormat="1" x14ac:dyDescent="0.25"/>
    <row r="6748" customFormat="1" x14ac:dyDescent="0.25"/>
    <row r="6749" customFormat="1" x14ac:dyDescent="0.25"/>
    <row r="6750" customFormat="1" x14ac:dyDescent="0.25"/>
    <row r="6751" customFormat="1" x14ac:dyDescent="0.25"/>
    <row r="6752" customFormat="1" x14ac:dyDescent="0.25"/>
    <row r="6753" customFormat="1" x14ac:dyDescent="0.25"/>
    <row r="6754" customFormat="1" x14ac:dyDescent="0.25"/>
    <row r="6755" customFormat="1" x14ac:dyDescent="0.25"/>
    <row r="6756" customFormat="1" x14ac:dyDescent="0.25"/>
    <row r="6757" customFormat="1" x14ac:dyDescent="0.25"/>
    <row r="6758" customFormat="1" x14ac:dyDescent="0.25"/>
    <row r="6759" customFormat="1" x14ac:dyDescent="0.25"/>
    <row r="6760" customFormat="1" x14ac:dyDescent="0.25"/>
    <row r="6761" customFormat="1" x14ac:dyDescent="0.25"/>
    <row r="6762" customFormat="1" x14ac:dyDescent="0.25"/>
    <row r="6763" customFormat="1" x14ac:dyDescent="0.25"/>
    <row r="6764" customFormat="1" x14ac:dyDescent="0.25"/>
    <row r="6765" customFormat="1" x14ac:dyDescent="0.25"/>
    <row r="6766" customFormat="1" x14ac:dyDescent="0.25"/>
    <row r="6767" customFormat="1" x14ac:dyDescent="0.25"/>
    <row r="6768" customFormat="1" x14ac:dyDescent="0.25"/>
    <row r="6769" customFormat="1" x14ac:dyDescent="0.25"/>
    <row r="6770" customFormat="1" x14ac:dyDescent="0.25"/>
    <row r="6771" customFormat="1" x14ac:dyDescent="0.25"/>
    <row r="6772" customFormat="1" x14ac:dyDescent="0.25"/>
    <row r="6773" customFormat="1" x14ac:dyDescent="0.25"/>
    <row r="6774" customFormat="1" x14ac:dyDescent="0.25"/>
    <row r="6775" customFormat="1" x14ac:dyDescent="0.25"/>
    <row r="6776" customFormat="1" x14ac:dyDescent="0.25"/>
    <row r="6777" customFormat="1" x14ac:dyDescent="0.25"/>
    <row r="6778" customFormat="1" x14ac:dyDescent="0.25"/>
    <row r="6779" customFormat="1" x14ac:dyDescent="0.25"/>
    <row r="6780" customFormat="1" x14ac:dyDescent="0.25"/>
    <row r="6781" customFormat="1" x14ac:dyDescent="0.25"/>
    <row r="6782" customFormat="1" x14ac:dyDescent="0.25"/>
    <row r="6783" customFormat="1" x14ac:dyDescent="0.25"/>
    <row r="6784" customFormat="1" x14ac:dyDescent="0.25"/>
    <row r="6785" customFormat="1" x14ac:dyDescent="0.25"/>
    <row r="6786" customFormat="1" x14ac:dyDescent="0.25"/>
    <row r="6787" customFormat="1" x14ac:dyDescent="0.25"/>
    <row r="6788" customFormat="1" x14ac:dyDescent="0.25"/>
    <row r="6789" customFormat="1" x14ac:dyDescent="0.25"/>
    <row r="6790" customFormat="1" x14ac:dyDescent="0.25"/>
    <row r="6791" customFormat="1" x14ac:dyDescent="0.25"/>
    <row r="6792" customFormat="1" x14ac:dyDescent="0.25"/>
    <row r="6793" customFormat="1" x14ac:dyDescent="0.25"/>
    <row r="6794" customFormat="1" x14ac:dyDescent="0.25"/>
    <row r="6795" customFormat="1" x14ac:dyDescent="0.25"/>
    <row r="6796" customFormat="1" x14ac:dyDescent="0.25"/>
    <row r="6797" customFormat="1" x14ac:dyDescent="0.25"/>
    <row r="6798" customFormat="1" x14ac:dyDescent="0.25"/>
    <row r="6799" customFormat="1" x14ac:dyDescent="0.25"/>
    <row r="6800" customFormat="1" x14ac:dyDescent="0.25"/>
    <row r="6801" customFormat="1" x14ac:dyDescent="0.25"/>
    <row r="6802" customFormat="1" x14ac:dyDescent="0.25"/>
    <row r="6803" customFormat="1" x14ac:dyDescent="0.25"/>
    <row r="6804" customFormat="1" x14ac:dyDescent="0.25"/>
    <row r="6805" customFormat="1" x14ac:dyDescent="0.25"/>
    <row r="6806" customFormat="1" x14ac:dyDescent="0.25"/>
    <row r="6807" customFormat="1" x14ac:dyDescent="0.25"/>
    <row r="6808" customFormat="1" x14ac:dyDescent="0.25"/>
    <row r="6809" customFormat="1" x14ac:dyDescent="0.25"/>
    <row r="6810" customFormat="1" x14ac:dyDescent="0.25"/>
    <row r="6811" customFormat="1" x14ac:dyDescent="0.25"/>
    <row r="6812" customFormat="1" x14ac:dyDescent="0.25"/>
    <row r="6813" customFormat="1" x14ac:dyDescent="0.25"/>
    <row r="6814" customFormat="1" x14ac:dyDescent="0.25"/>
    <row r="6815" customFormat="1" x14ac:dyDescent="0.25"/>
    <row r="6816" customFormat="1" x14ac:dyDescent="0.25"/>
    <row r="6817" customFormat="1" x14ac:dyDescent="0.25"/>
    <row r="6818" customFormat="1" x14ac:dyDescent="0.25"/>
    <row r="6819" customFormat="1" x14ac:dyDescent="0.25"/>
    <row r="6820" customFormat="1" x14ac:dyDescent="0.25"/>
    <row r="6821" customFormat="1" x14ac:dyDescent="0.25"/>
    <row r="6822" customFormat="1" x14ac:dyDescent="0.25"/>
    <row r="6823" customFormat="1" x14ac:dyDescent="0.25"/>
    <row r="6824" customFormat="1" x14ac:dyDescent="0.25"/>
    <row r="6825" customFormat="1" x14ac:dyDescent="0.25"/>
    <row r="6826" customFormat="1" x14ac:dyDescent="0.25"/>
    <row r="6827" customFormat="1" x14ac:dyDescent="0.25"/>
    <row r="6828" customFormat="1" x14ac:dyDescent="0.25"/>
    <row r="6829" customFormat="1" x14ac:dyDescent="0.25"/>
    <row r="6830" customFormat="1" x14ac:dyDescent="0.25"/>
    <row r="6831" customFormat="1" x14ac:dyDescent="0.25"/>
    <row r="6832" customFormat="1" x14ac:dyDescent="0.25"/>
    <row r="6833" customFormat="1" x14ac:dyDescent="0.25"/>
    <row r="6834" customFormat="1" x14ac:dyDescent="0.25"/>
    <row r="6835" customFormat="1" x14ac:dyDescent="0.25"/>
    <row r="6836" customFormat="1" x14ac:dyDescent="0.25"/>
    <row r="6837" customFormat="1" x14ac:dyDescent="0.25"/>
    <row r="6838" customFormat="1" x14ac:dyDescent="0.25"/>
    <row r="6839" customFormat="1" x14ac:dyDescent="0.25"/>
    <row r="6840" customFormat="1" x14ac:dyDescent="0.25"/>
    <row r="6841" customFormat="1" x14ac:dyDescent="0.25"/>
    <row r="6842" customFormat="1" x14ac:dyDescent="0.25"/>
    <row r="6843" customFormat="1" x14ac:dyDescent="0.25"/>
    <row r="6844" customFormat="1" x14ac:dyDescent="0.25"/>
    <row r="6845" customFormat="1" x14ac:dyDescent="0.25"/>
    <row r="6846" customFormat="1" x14ac:dyDescent="0.25"/>
    <row r="6847" customFormat="1" x14ac:dyDescent="0.25"/>
    <row r="6848" customFormat="1" x14ac:dyDescent="0.25"/>
    <row r="6849" customFormat="1" x14ac:dyDescent="0.25"/>
    <row r="6850" customFormat="1" x14ac:dyDescent="0.25"/>
    <row r="6851" customFormat="1" x14ac:dyDescent="0.25"/>
    <row r="6852" customFormat="1" x14ac:dyDescent="0.25"/>
    <row r="6853" customFormat="1" x14ac:dyDescent="0.25"/>
    <row r="6854" customFormat="1" x14ac:dyDescent="0.25"/>
    <row r="6855" customFormat="1" x14ac:dyDescent="0.25"/>
    <row r="6856" customFormat="1" x14ac:dyDescent="0.25"/>
    <row r="6857" customFormat="1" x14ac:dyDescent="0.25"/>
    <row r="6858" customFormat="1" x14ac:dyDescent="0.25"/>
    <row r="6859" customFormat="1" x14ac:dyDescent="0.25"/>
    <row r="6860" customFormat="1" x14ac:dyDescent="0.25"/>
    <row r="6861" customFormat="1" x14ac:dyDescent="0.25"/>
    <row r="6862" customFormat="1" x14ac:dyDescent="0.25"/>
    <row r="6863" customFormat="1" x14ac:dyDescent="0.25"/>
    <row r="6864" customFormat="1" x14ac:dyDescent="0.25"/>
    <row r="6865" customFormat="1" x14ac:dyDescent="0.25"/>
    <row r="6866" customFormat="1" x14ac:dyDescent="0.25"/>
    <row r="6867" customFormat="1" x14ac:dyDescent="0.25"/>
    <row r="6868" customFormat="1" x14ac:dyDescent="0.25"/>
    <row r="6869" customFormat="1" x14ac:dyDescent="0.25"/>
    <row r="6870" customFormat="1" x14ac:dyDescent="0.25"/>
    <row r="6871" customFormat="1" x14ac:dyDescent="0.25"/>
    <row r="6872" customFormat="1" x14ac:dyDescent="0.25"/>
    <row r="6873" customFormat="1" x14ac:dyDescent="0.25"/>
    <row r="6874" customFormat="1" x14ac:dyDescent="0.25"/>
    <row r="6875" customFormat="1" x14ac:dyDescent="0.25"/>
    <row r="6876" customFormat="1" x14ac:dyDescent="0.25"/>
    <row r="6877" customFormat="1" x14ac:dyDescent="0.25"/>
    <row r="6878" customFormat="1" x14ac:dyDescent="0.25"/>
    <row r="6879" customFormat="1" x14ac:dyDescent="0.25"/>
    <row r="6880" customFormat="1" x14ac:dyDescent="0.25"/>
    <row r="6881" customFormat="1" x14ac:dyDescent="0.25"/>
    <row r="6882" customFormat="1" x14ac:dyDescent="0.25"/>
    <row r="6883" customFormat="1" x14ac:dyDescent="0.25"/>
    <row r="6884" customFormat="1" x14ac:dyDescent="0.25"/>
    <row r="6885" customFormat="1" x14ac:dyDescent="0.25"/>
    <row r="6886" customFormat="1" x14ac:dyDescent="0.25"/>
    <row r="6887" customFormat="1" x14ac:dyDescent="0.25"/>
    <row r="6888" customFormat="1" x14ac:dyDescent="0.25"/>
    <row r="6889" customFormat="1" x14ac:dyDescent="0.25"/>
    <row r="6890" customFormat="1" x14ac:dyDescent="0.25"/>
    <row r="6891" customFormat="1" x14ac:dyDescent="0.25"/>
    <row r="6892" customFormat="1" x14ac:dyDescent="0.25"/>
    <row r="6893" customFormat="1" x14ac:dyDescent="0.25"/>
    <row r="6894" customFormat="1" x14ac:dyDescent="0.25"/>
    <row r="6895" customFormat="1" x14ac:dyDescent="0.25"/>
    <row r="6896" customFormat="1" x14ac:dyDescent="0.25"/>
    <row r="6897" customFormat="1" x14ac:dyDescent="0.25"/>
    <row r="6898" customFormat="1" x14ac:dyDescent="0.25"/>
    <row r="6899" customFormat="1" x14ac:dyDescent="0.25"/>
    <row r="6900" customFormat="1" x14ac:dyDescent="0.25"/>
    <row r="6901" customFormat="1" x14ac:dyDescent="0.25"/>
    <row r="6902" customFormat="1" x14ac:dyDescent="0.25"/>
    <row r="6903" customFormat="1" x14ac:dyDescent="0.25"/>
    <row r="6904" customFormat="1" x14ac:dyDescent="0.25"/>
    <row r="6905" customFormat="1" x14ac:dyDescent="0.25"/>
    <row r="6906" customFormat="1" x14ac:dyDescent="0.25"/>
    <row r="6907" customFormat="1" x14ac:dyDescent="0.25"/>
    <row r="6908" customFormat="1" x14ac:dyDescent="0.25"/>
    <row r="6909" customFormat="1" x14ac:dyDescent="0.25"/>
    <row r="6910" customFormat="1" x14ac:dyDescent="0.25"/>
    <row r="6911" customFormat="1" x14ac:dyDescent="0.25"/>
    <row r="6912" customFormat="1" x14ac:dyDescent="0.25"/>
    <row r="6913" customFormat="1" x14ac:dyDescent="0.25"/>
    <row r="6914" customFormat="1" x14ac:dyDescent="0.25"/>
    <row r="6915" customFormat="1" x14ac:dyDescent="0.25"/>
    <row r="6916" customFormat="1" x14ac:dyDescent="0.25"/>
    <row r="6917" customFormat="1" x14ac:dyDescent="0.25"/>
    <row r="6918" customFormat="1" x14ac:dyDescent="0.25"/>
    <row r="6919" customFormat="1" x14ac:dyDescent="0.25"/>
    <row r="6920" customFormat="1" x14ac:dyDescent="0.25"/>
    <row r="6921" customFormat="1" x14ac:dyDescent="0.25"/>
    <row r="6922" customFormat="1" x14ac:dyDescent="0.25"/>
    <row r="6923" customFormat="1" x14ac:dyDescent="0.25"/>
    <row r="6924" customFormat="1" x14ac:dyDescent="0.25"/>
    <row r="6925" customFormat="1" x14ac:dyDescent="0.25"/>
    <row r="6926" customFormat="1" x14ac:dyDescent="0.25"/>
    <row r="6927" customFormat="1" x14ac:dyDescent="0.25"/>
    <row r="6928" customFormat="1" x14ac:dyDescent="0.25"/>
    <row r="6929" customFormat="1" x14ac:dyDescent="0.25"/>
    <row r="6930" customFormat="1" x14ac:dyDescent="0.25"/>
    <row r="6931" customFormat="1" x14ac:dyDescent="0.25"/>
    <row r="6932" customFormat="1" x14ac:dyDescent="0.25"/>
    <row r="6933" customFormat="1" x14ac:dyDescent="0.25"/>
    <row r="6934" customFormat="1" x14ac:dyDescent="0.25"/>
    <row r="6935" customFormat="1" x14ac:dyDescent="0.25"/>
    <row r="6936" customFormat="1" x14ac:dyDescent="0.25"/>
    <row r="6937" customFormat="1" x14ac:dyDescent="0.25"/>
    <row r="6938" customFormat="1" x14ac:dyDescent="0.25"/>
    <row r="6939" customFormat="1" x14ac:dyDescent="0.25"/>
    <row r="6940" customFormat="1" x14ac:dyDescent="0.25"/>
    <row r="6941" customFormat="1" x14ac:dyDescent="0.25"/>
    <row r="6942" customFormat="1" x14ac:dyDescent="0.25"/>
    <row r="6943" customFormat="1" x14ac:dyDescent="0.25"/>
    <row r="6944" customFormat="1" x14ac:dyDescent="0.25"/>
    <row r="6945" customFormat="1" x14ac:dyDescent="0.25"/>
    <row r="6946" customFormat="1" x14ac:dyDescent="0.25"/>
    <row r="6947" customFormat="1" x14ac:dyDescent="0.25"/>
    <row r="6948" customFormat="1" x14ac:dyDescent="0.25"/>
    <row r="6949" customFormat="1" x14ac:dyDescent="0.25"/>
    <row r="6950" customFormat="1" x14ac:dyDescent="0.25"/>
    <row r="6951" customFormat="1" x14ac:dyDescent="0.25"/>
    <row r="6952" customFormat="1" x14ac:dyDescent="0.25"/>
    <row r="6953" customFormat="1" x14ac:dyDescent="0.25"/>
    <row r="6954" customFormat="1" x14ac:dyDescent="0.25"/>
    <row r="6955" customFormat="1" x14ac:dyDescent="0.25"/>
    <row r="6956" customFormat="1" x14ac:dyDescent="0.25"/>
    <row r="6957" customFormat="1" x14ac:dyDescent="0.25"/>
    <row r="6958" customFormat="1" x14ac:dyDescent="0.25"/>
    <row r="6959" customFormat="1" x14ac:dyDescent="0.25"/>
    <row r="6960" customFormat="1" x14ac:dyDescent="0.25"/>
    <row r="6961" customFormat="1" x14ac:dyDescent="0.25"/>
    <row r="6962" customFormat="1" x14ac:dyDescent="0.25"/>
    <row r="6963" customFormat="1" x14ac:dyDescent="0.25"/>
    <row r="6964" customFormat="1" x14ac:dyDescent="0.25"/>
    <row r="6965" customFormat="1" x14ac:dyDescent="0.25"/>
    <row r="6966" customFormat="1" x14ac:dyDescent="0.25"/>
    <row r="6967" customFormat="1" x14ac:dyDescent="0.25"/>
    <row r="6968" customFormat="1" x14ac:dyDescent="0.25"/>
    <row r="6969" customFormat="1" x14ac:dyDescent="0.25"/>
    <row r="6970" customFormat="1" x14ac:dyDescent="0.25"/>
    <row r="6971" customFormat="1" x14ac:dyDescent="0.25"/>
    <row r="6972" customFormat="1" x14ac:dyDescent="0.25"/>
    <row r="6973" customFormat="1" x14ac:dyDescent="0.25"/>
    <row r="6974" customFormat="1" x14ac:dyDescent="0.25"/>
    <row r="6975" customFormat="1" x14ac:dyDescent="0.25"/>
    <row r="6976" customFormat="1" x14ac:dyDescent="0.25"/>
    <row r="6977" customFormat="1" x14ac:dyDescent="0.25"/>
    <row r="6978" customFormat="1" x14ac:dyDescent="0.25"/>
    <row r="6979" customFormat="1" x14ac:dyDescent="0.25"/>
    <row r="6980" customFormat="1" x14ac:dyDescent="0.25"/>
    <row r="6981" customFormat="1" x14ac:dyDescent="0.25"/>
    <row r="6982" customFormat="1" x14ac:dyDescent="0.25"/>
    <row r="6983" customFormat="1" x14ac:dyDescent="0.25"/>
    <row r="6984" customFormat="1" x14ac:dyDescent="0.25"/>
    <row r="6985" customFormat="1" x14ac:dyDescent="0.25"/>
    <row r="6986" customFormat="1" x14ac:dyDescent="0.25"/>
    <row r="6987" customFormat="1" x14ac:dyDescent="0.25"/>
    <row r="6988" customFormat="1" x14ac:dyDescent="0.25"/>
    <row r="6989" customFormat="1" x14ac:dyDescent="0.25"/>
    <row r="6990" customFormat="1" x14ac:dyDescent="0.25"/>
    <row r="6991" customFormat="1" x14ac:dyDescent="0.25"/>
    <row r="6992" customFormat="1" x14ac:dyDescent="0.25"/>
    <row r="6993" customFormat="1" x14ac:dyDescent="0.25"/>
    <row r="6994" customFormat="1" x14ac:dyDescent="0.25"/>
    <row r="6995" customFormat="1" x14ac:dyDescent="0.25"/>
    <row r="6996" customFormat="1" x14ac:dyDescent="0.25"/>
    <row r="6997" customFormat="1" x14ac:dyDescent="0.25"/>
    <row r="6998" customFormat="1" x14ac:dyDescent="0.25"/>
    <row r="6999" customFormat="1" x14ac:dyDescent="0.25"/>
    <row r="7000" customFormat="1" x14ac:dyDescent="0.25"/>
    <row r="7001" customFormat="1" x14ac:dyDescent="0.25"/>
    <row r="7002" customFormat="1" x14ac:dyDescent="0.25"/>
    <row r="7003" customFormat="1" x14ac:dyDescent="0.25"/>
    <row r="7004" customFormat="1" x14ac:dyDescent="0.25"/>
    <row r="7005" customFormat="1" x14ac:dyDescent="0.25"/>
    <row r="7006" customFormat="1" x14ac:dyDescent="0.25"/>
    <row r="7007" customFormat="1" x14ac:dyDescent="0.25"/>
    <row r="7008" customFormat="1" x14ac:dyDescent="0.25"/>
    <row r="7009" customFormat="1" x14ac:dyDescent="0.25"/>
    <row r="7010" customFormat="1" x14ac:dyDescent="0.25"/>
    <row r="7011" customFormat="1" x14ac:dyDescent="0.25"/>
    <row r="7012" customFormat="1" x14ac:dyDescent="0.25"/>
    <row r="7013" customFormat="1" x14ac:dyDescent="0.25"/>
    <row r="7014" customFormat="1" x14ac:dyDescent="0.25"/>
    <row r="7015" customFormat="1" x14ac:dyDescent="0.25"/>
    <row r="7016" customFormat="1" x14ac:dyDescent="0.25"/>
    <row r="7017" customFormat="1" x14ac:dyDescent="0.25"/>
    <row r="7018" customFormat="1" x14ac:dyDescent="0.25"/>
    <row r="7019" customFormat="1" x14ac:dyDescent="0.25"/>
    <row r="7020" customFormat="1" x14ac:dyDescent="0.25"/>
    <row r="7021" customFormat="1" x14ac:dyDescent="0.25"/>
    <row r="7022" customFormat="1" x14ac:dyDescent="0.25"/>
    <row r="7023" customFormat="1" x14ac:dyDescent="0.25"/>
    <row r="7024" customFormat="1" x14ac:dyDescent="0.25"/>
    <row r="7025" customFormat="1" x14ac:dyDescent="0.25"/>
    <row r="7026" customFormat="1" x14ac:dyDescent="0.25"/>
    <row r="7027" customFormat="1" x14ac:dyDescent="0.25"/>
    <row r="7028" customFormat="1" x14ac:dyDescent="0.25"/>
    <row r="7029" customFormat="1" x14ac:dyDescent="0.25"/>
    <row r="7030" customFormat="1" x14ac:dyDescent="0.25"/>
    <row r="7031" customFormat="1" x14ac:dyDescent="0.25"/>
    <row r="7032" customFormat="1" x14ac:dyDescent="0.25"/>
    <row r="7033" customFormat="1" x14ac:dyDescent="0.25"/>
    <row r="7034" customFormat="1" x14ac:dyDescent="0.25"/>
    <row r="7035" customFormat="1" x14ac:dyDescent="0.25"/>
    <row r="7036" customFormat="1" x14ac:dyDescent="0.25"/>
    <row r="7037" customFormat="1" x14ac:dyDescent="0.25"/>
    <row r="7038" customFormat="1" x14ac:dyDescent="0.25"/>
    <row r="7039" customFormat="1" x14ac:dyDescent="0.25"/>
    <row r="7040" customFormat="1" x14ac:dyDescent="0.25"/>
    <row r="7041" customFormat="1" x14ac:dyDescent="0.25"/>
    <row r="7042" customFormat="1" x14ac:dyDescent="0.25"/>
    <row r="7043" customFormat="1" x14ac:dyDescent="0.25"/>
    <row r="7044" customFormat="1" x14ac:dyDescent="0.25"/>
    <row r="7045" customFormat="1" x14ac:dyDescent="0.25"/>
    <row r="7046" customFormat="1" x14ac:dyDescent="0.25"/>
    <row r="7047" customFormat="1" x14ac:dyDescent="0.25"/>
    <row r="7048" customFormat="1" x14ac:dyDescent="0.25"/>
    <row r="7049" customFormat="1" x14ac:dyDescent="0.25"/>
    <row r="7050" customFormat="1" x14ac:dyDescent="0.25"/>
    <row r="7051" customFormat="1" x14ac:dyDescent="0.25"/>
    <row r="7052" customFormat="1" x14ac:dyDescent="0.25"/>
    <row r="7053" customFormat="1" x14ac:dyDescent="0.25"/>
    <row r="7054" customFormat="1" x14ac:dyDescent="0.25"/>
    <row r="7055" customFormat="1" x14ac:dyDescent="0.25"/>
    <row r="7056" customFormat="1" x14ac:dyDescent="0.25"/>
    <row r="7057" customFormat="1" x14ac:dyDescent="0.25"/>
    <row r="7058" customFormat="1" x14ac:dyDescent="0.25"/>
    <row r="7059" customFormat="1" x14ac:dyDescent="0.25"/>
    <row r="7060" customFormat="1" x14ac:dyDescent="0.25"/>
    <row r="7061" customFormat="1" x14ac:dyDescent="0.25"/>
    <row r="7062" customFormat="1" x14ac:dyDescent="0.25"/>
    <row r="7063" customFormat="1" x14ac:dyDescent="0.25"/>
    <row r="7064" customFormat="1" x14ac:dyDescent="0.25"/>
    <row r="7065" customFormat="1" x14ac:dyDescent="0.25"/>
    <row r="7066" customFormat="1" x14ac:dyDescent="0.25"/>
    <row r="7067" customFormat="1" x14ac:dyDescent="0.25"/>
    <row r="7068" customFormat="1" x14ac:dyDescent="0.25"/>
    <row r="7069" customFormat="1" x14ac:dyDescent="0.25"/>
    <row r="7070" customFormat="1" x14ac:dyDescent="0.25"/>
    <row r="7071" customFormat="1" x14ac:dyDescent="0.25"/>
    <row r="7072" customFormat="1" x14ac:dyDescent="0.25"/>
    <row r="7073" customFormat="1" x14ac:dyDescent="0.25"/>
    <row r="7074" customFormat="1" x14ac:dyDescent="0.25"/>
    <row r="7075" customFormat="1" x14ac:dyDescent="0.25"/>
    <row r="7076" customFormat="1" x14ac:dyDescent="0.25"/>
    <row r="7077" customFormat="1" x14ac:dyDescent="0.25"/>
    <row r="7078" customFormat="1" x14ac:dyDescent="0.25"/>
    <row r="7079" customFormat="1" x14ac:dyDescent="0.25"/>
    <row r="7080" customFormat="1" x14ac:dyDescent="0.25"/>
    <row r="7081" customFormat="1" x14ac:dyDescent="0.25"/>
    <row r="7082" customFormat="1" x14ac:dyDescent="0.25"/>
    <row r="7083" customFormat="1" x14ac:dyDescent="0.25"/>
    <row r="7084" customFormat="1" x14ac:dyDescent="0.25"/>
    <row r="7085" customFormat="1" x14ac:dyDescent="0.25"/>
    <row r="7086" customFormat="1" x14ac:dyDescent="0.25"/>
    <row r="7087" customFormat="1" x14ac:dyDescent="0.25"/>
    <row r="7088" customFormat="1" x14ac:dyDescent="0.25"/>
    <row r="7089" customFormat="1" x14ac:dyDescent="0.25"/>
    <row r="7090" customFormat="1" x14ac:dyDescent="0.25"/>
    <row r="7091" customFormat="1" x14ac:dyDescent="0.25"/>
    <row r="7092" customFormat="1" x14ac:dyDescent="0.25"/>
    <row r="7093" customFormat="1" x14ac:dyDescent="0.25"/>
    <row r="7094" customFormat="1" x14ac:dyDescent="0.25"/>
    <row r="7095" customFormat="1" x14ac:dyDescent="0.25"/>
    <row r="7096" customFormat="1" x14ac:dyDescent="0.25"/>
    <row r="7097" customFormat="1" x14ac:dyDescent="0.25"/>
    <row r="7098" customFormat="1" x14ac:dyDescent="0.25"/>
    <row r="7099" customFormat="1" x14ac:dyDescent="0.25"/>
    <row r="7100" customFormat="1" x14ac:dyDescent="0.25"/>
    <row r="7101" customFormat="1" x14ac:dyDescent="0.25"/>
    <row r="7102" customFormat="1" x14ac:dyDescent="0.25"/>
    <row r="7103" customFormat="1" x14ac:dyDescent="0.25"/>
    <row r="7104" customFormat="1" x14ac:dyDescent="0.25"/>
    <row r="7105" customFormat="1" x14ac:dyDescent="0.25"/>
    <row r="7106" customFormat="1" x14ac:dyDescent="0.25"/>
    <row r="7107" customFormat="1" x14ac:dyDescent="0.25"/>
    <row r="7108" customFormat="1" x14ac:dyDescent="0.25"/>
    <row r="7109" customFormat="1" x14ac:dyDescent="0.25"/>
    <row r="7110" customFormat="1" x14ac:dyDescent="0.25"/>
    <row r="7111" customFormat="1" x14ac:dyDescent="0.25"/>
    <row r="7112" customFormat="1" x14ac:dyDescent="0.25"/>
    <row r="7113" customFormat="1" x14ac:dyDescent="0.25"/>
    <row r="7114" customFormat="1" x14ac:dyDescent="0.25"/>
    <row r="7115" customFormat="1" x14ac:dyDescent="0.25"/>
    <row r="7116" customFormat="1" x14ac:dyDescent="0.25"/>
    <row r="7117" customFormat="1" x14ac:dyDescent="0.25"/>
    <row r="7118" customFormat="1" x14ac:dyDescent="0.25"/>
    <row r="7119" customFormat="1" x14ac:dyDescent="0.25"/>
    <row r="7120" customFormat="1" x14ac:dyDescent="0.25"/>
    <row r="7121" customFormat="1" x14ac:dyDescent="0.25"/>
    <row r="7122" customFormat="1" x14ac:dyDescent="0.25"/>
    <row r="7123" customFormat="1" x14ac:dyDescent="0.25"/>
    <row r="7124" customFormat="1" x14ac:dyDescent="0.25"/>
    <row r="7125" customFormat="1" x14ac:dyDescent="0.25"/>
    <row r="7126" customFormat="1" x14ac:dyDescent="0.25"/>
    <row r="7127" customFormat="1" x14ac:dyDescent="0.25"/>
    <row r="7128" customFormat="1" x14ac:dyDescent="0.25"/>
    <row r="7129" customFormat="1" x14ac:dyDescent="0.25"/>
    <row r="7130" customFormat="1" x14ac:dyDescent="0.25"/>
    <row r="7131" customFormat="1" x14ac:dyDescent="0.25"/>
    <row r="7132" customFormat="1" x14ac:dyDescent="0.25"/>
    <row r="7133" customFormat="1" x14ac:dyDescent="0.25"/>
    <row r="7134" customFormat="1" x14ac:dyDescent="0.25"/>
    <row r="7135" customFormat="1" x14ac:dyDescent="0.25"/>
    <row r="7136" customFormat="1" x14ac:dyDescent="0.25"/>
    <row r="7137" customFormat="1" x14ac:dyDescent="0.25"/>
    <row r="7138" customFormat="1" x14ac:dyDescent="0.25"/>
    <row r="7139" customFormat="1" x14ac:dyDescent="0.25"/>
    <row r="7140" customFormat="1" x14ac:dyDescent="0.25"/>
    <row r="7141" customFormat="1" x14ac:dyDescent="0.25"/>
    <row r="7142" customFormat="1" x14ac:dyDescent="0.25"/>
    <row r="7143" customFormat="1" x14ac:dyDescent="0.25"/>
    <row r="7144" customFormat="1" x14ac:dyDescent="0.25"/>
    <row r="7145" customFormat="1" x14ac:dyDescent="0.25"/>
    <row r="7146" customFormat="1" x14ac:dyDescent="0.25"/>
    <row r="7147" customFormat="1" x14ac:dyDescent="0.25"/>
    <row r="7148" customFormat="1" x14ac:dyDescent="0.25"/>
    <row r="7149" customFormat="1" x14ac:dyDescent="0.25"/>
    <row r="7150" customFormat="1" x14ac:dyDescent="0.25"/>
    <row r="7151" customFormat="1" x14ac:dyDescent="0.25"/>
    <row r="7152" customFormat="1" x14ac:dyDescent="0.25"/>
    <row r="7153" customFormat="1" x14ac:dyDescent="0.25"/>
    <row r="7154" customFormat="1" x14ac:dyDescent="0.25"/>
    <row r="7155" customFormat="1" x14ac:dyDescent="0.25"/>
    <row r="7156" customFormat="1" x14ac:dyDescent="0.25"/>
    <row r="7157" customFormat="1" x14ac:dyDescent="0.25"/>
    <row r="7158" customFormat="1" x14ac:dyDescent="0.25"/>
    <row r="7159" customFormat="1" x14ac:dyDescent="0.25"/>
    <row r="7160" customFormat="1" x14ac:dyDescent="0.25"/>
    <row r="7161" customFormat="1" x14ac:dyDescent="0.25"/>
    <row r="7162" customFormat="1" x14ac:dyDescent="0.25"/>
    <row r="7163" customFormat="1" x14ac:dyDescent="0.25"/>
    <row r="7164" customFormat="1" x14ac:dyDescent="0.25"/>
    <row r="7165" customFormat="1" x14ac:dyDescent="0.25"/>
    <row r="7166" customFormat="1" x14ac:dyDescent="0.25"/>
    <row r="7167" customFormat="1" x14ac:dyDescent="0.25"/>
    <row r="7168" customFormat="1" x14ac:dyDescent="0.25"/>
    <row r="7169" customFormat="1" x14ac:dyDescent="0.25"/>
    <row r="7170" customFormat="1" x14ac:dyDescent="0.25"/>
    <row r="7171" customFormat="1" x14ac:dyDescent="0.25"/>
    <row r="7172" customFormat="1" x14ac:dyDescent="0.25"/>
    <row r="7173" customFormat="1" x14ac:dyDescent="0.25"/>
    <row r="7174" customFormat="1" x14ac:dyDescent="0.25"/>
    <row r="7175" customFormat="1" x14ac:dyDescent="0.25"/>
    <row r="7176" customFormat="1" x14ac:dyDescent="0.25"/>
    <row r="7177" customFormat="1" x14ac:dyDescent="0.25"/>
    <row r="7178" customFormat="1" x14ac:dyDescent="0.25"/>
    <row r="7179" customFormat="1" x14ac:dyDescent="0.25"/>
    <row r="7180" customFormat="1" x14ac:dyDescent="0.25"/>
    <row r="7181" customFormat="1" x14ac:dyDescent="0.25"/>
    <row r="7182" customFormat="1" x14ac:dyDescent="0.25"/>
    <row r="7183" customFormat="1" x14ac:dyDescent="0.25"/>
    <row r="7184" customFormat="1" x14ac:dyDescent="0.25"/>
    <row r="7185" customFormat="1" x14ac:dyDescent="0.25"/>
    <row r="7186" customFormat="1" x14ac:dyDescent="0.25"/>
    <row r="7187" customFormat="1" x14ac:dyDescent="0.25"/>
    <row r="7188" customFormat="1" x14ac:dyDescent="0.25"/>
    <row r="7189" customFormat="1" x14ac:dyDescent="0.25"/>
    <row r="7190" customFormat="1" x14ac:dyDescent="0.25"/>
    <row r="7191" customFormat="1" x14ac:dyDescent="0.25"/>
    <row r="7192" customFormat="1" x14ac:dyDescent="0.25"/>
    <row r="7193" customFormat="1" x14ac:dyDescent="0.25"/>
    <row r="7194" customFormat="1" x14ac:dyDescent="0.25"/>
    <row r="7195" customFormat="1" x14ac:dyDescent="0.25"/>
    <row r="7196" customFormat="1" x14ac:dyDescent="0.25"/>
    <row r="7197" customFormat="1" x14ac:dyDescent="0.25"/>
    <row r="7198" customFormat="1" x14ac:dyDescent="0.25"/>
    <row r="7199" customFormat="1" x14ac:dyDescent="0.25"/>
    <row r="7200" customFormat="1" x14ac:dyDescent="0.25"/>
    <row r="7201" customFormat="1" x14ac:dyDescent="0.25"/>
    <row r="7202" customFormat="1" x14ac:dyDescent="0.25"/>
    <row r="7203" customFormat="1" x14ac:dyDescent="0.25"/>
    <row r="7204" customFormat="1" x14ac:dyDescent="0.25"/>
    <row r="7205" customFormat="1" x14ac:dyDescent="0.25"/>
    <row r="7206" customFormat="1" x14ac:dyDescent="0.25"/>
    <row r="7207" customFormat="1" x14ac:dyDescent="0.25"/>
    <row r="7208" customFormat="1" x14ac:dyDescent="0.25"/>
    <row r="7209" customFormat="1" x14ac:dyDescent="0.25"/>
    <row r="7210" customFormat="1" x14ac:dyDescent="0.25"/>
    <row r="7211" customFormat="1" x14ac:dyDescent="0.25"/>
    <row r="7212" customFormat="1" x14ac:dyDescent="0.25"/>
    <row r="7213" customFormat="1" x14ac:dyDescent="0.25"/>
    <row r="7214" customFormat="1" x14ac:dyDescent="0.25"/>
    <row r="7215" customFormat="1" x14ac:dyDescent="0.25"/>
    <row r="7216" customFormat="1" x14ac:dyDescent="0.25"/>
    <row r="7217" customFormat="1" x14ac:dyDescent="0.25"/>
    <row r="7218" customFormat="1" x14ac:dyDescent="0.25"/>
    <row r="7219" customFormat="1" x14ac:dyDescent="0.25"/>
    <row r="7220" customFormat="1" x14ac:dyDescent="0.25"/>
    <row r="7221" customFormat="1" x14ac:dyDescent="0.25"/>
    <row r="7222" customFormat="1" x14ac:dyDescent="0.25"/>
    <row r="7223" customFormat="1" x14ac:dyDescent="0.25"/>
    <row r="7224" customFormat="1" x14ac:dyDescent="0.25"/>
    <row r="7225" customFormat="1" x14ac:dyDescent="0.25"/>
    <row r="7226" customFormat="1" x14ac:dyDescent="0.25"/>
    <row r="7227" customFormat="1" x14ac:dyDescent="0.25"/>
    <row r="7228" customFormat="1" x14ac:dyDescent="0.25"/>
    <row r="7229" customFormat="1" x14ac:dyDescent="0.25"/>
    <row r="7230" customFormat="1" x14ac:dyDescent="0.25"/>
    <row r="7231" customFormat="1" x14ac:dyDescent="0.25"/>
    <row r="7232" customFormat="1" x14ac:dyDescent="0.25"/>
    <row r="7233" customFormat="1" x14ac:dyDescent="0.25"/>
    <row r="7234" customFormat="1" x14ac:dyDescent="0.25"/>
    <row r="7235" customFormat="1" x14ac:dyDescent="0.25"/>
    <row r="7236" customFormat="1" x14ac:dyDescent="0.25"/>
    <row r="7237" customFormat="1" x14ac:dyDescent="0.25"/>
    <row r="7238" customFormat="1" x14ac:dyDescent="0.25"/>
    <row r="7239" customFormat="1" x14ac:dyDescent="0.25"/>
    <row r="7240" customFormat="1" x14ac:dyDescent="0.25"/>
    <row r="7241" customFormat="1" x14ac:dyDescent="0.25"/>
    <row r="7242" customFormat="1" x14ac:dyDescent="0.25"/>
    <row r="7243" customFormat="1" x14ac:dyDescent="0.25"/>
    <row r="7244" customFormat="1" x14ac:dyDescent="0.25"/>
    <row r="7245" customFormat="1" x14ac:dyDescent="0.25"/>
    <row r="7246" customFormat="1" x14ac:dyDescent="0.25"/>
    <row r="7247" customFormat="1" x14ac:dyDescent="0.25"/>
    <row r="7248" customFormat="1" x14ac:dyDescent="0.25"/>
    <row r="7249" customFormat="1" x14ac:dyDescent="0.25"/>
    <row r="7250" customFormat="1" x14ac:dyDescent="0.25"/>
    <row r="7251" customFormat="1" x14ac:dyDescent="0.25"/>
    <row r="7252" customFormat="1" x14ac:dyDescent="0.25"/>
    <row r="7253" customFormat="1" x14ac:dyDescent="0.25"/>
    <row r="7254" customFormat="1" x14ac:dyDescent="0.25"/>
    <row r="7255" customFormat="1" x14ac:dyDescent="0.25"/>
    <row r="7256" customFormat="1" x14ac:dyDescent="0.25"/>
    <row r="7257" customFormat="1" x14ac:dyDescent="0.25"/>
    <row r="7258" customFormat="1" x14ac:dyDescent="0.25"/>
    <row r="7259" customFormat="1" x14ac:dyDescent="0.25"/>
    <row r="7260" customFormat="1" x14ac:dyDescent="0.25"/>
    <row r="7261" customFormat="1" x14ac:dyDescent="0.25"/>
    <row r="7262" customFormat="1" x14ac:dyDescent="0.25"/>
    <row r="7263" customFormat="1" x14ac:dyDescent="0.25"/>
    <row r="7264" customFormat="1" x14ac:dyDescent="0.25"/>
    <row r="7265" customFormat="1" x14ac:dyDescent="0.25"/>
    <row r="7266" customFormat="1" x14ac:dyDescent="0.25"/>
    <row r="7267" customFormat="1" x14ac:dyDescent="0.25"/>
    <row r="7268" customFormat="1" x14ac:dyDescent="0.25"/>
    <row r="7269" customFormat="1" x14ac:dyDescent="0.25"/>
    <row r="7270" customFormat="1" x14ac:dyDescent="0.25"/>
    <row r="7271" customFormat="1" x14ac:dyDescent="0.25"/>
    <row r="7272" customFormat="1" x14ac:dyDescent="0.25"/>
    <row r="7273" customFormat="1" x14ac:dyDescent="0.25"/>
    <row r="7274" customFormat="1" x14ac:dyDescent="0.25"/>
    <row r="7275" customFormat="1" x14ac:dyDescent="0.25"/>
    <row r="7276" customFormat="1" x14ac:dyDescent="0.25"/>
    <row r="7277" customFormat="1" x14ac:dyDescent="0.25"/>
    <row r="7278" customFormat="1" x14ac:dyDescent="0.25"/>
    <row r="7279" customFormat="1" x14ac:dyDescent="0.25"/>
    <row r="7280" customFormat="1" x14ac:dyDescent="0.25"/>
    <row r="7281" customFormat="1" x14ac:dyDescent="0.25"/>
    <row r="7282" customFormat="1" x14ac:dyDescent="0.25"/>
    <row r="7283" customFormat="1" x14ac:dyDescent="0.25"/>
    <row r="7284" customFormat="1" x14ac:dyDescent="0.25"/>
    <row r="7285" customFormat="1" x14ac:dyDescent="0.25"/>
    <row r="7286" customFormat="1" x14ac:dyDescent="0.25"/>
    <row r="7287" customFormat="1" x14ac:dyDescent="0.25"/>
    <row r="7288" customFormat="1" x14ac:dyDescent="0.25"/>
    <row r="7289" customFormat="1" x14ac:dyDescent="0.25"/>
    <row r="7290" customFormat="1" x14ac:dyDescent="0.25"/>
    <row r="7291" customFormat="1" x14ac:dyDescent="0.25"/>
    <row r="7292" customFormat="1" x14ac:dyDescent="0.25"/>
    <row r="7293" customFormat="1" x14ac:dyDescent="0.25"/>
    <row r="7294" customFormat="1" x14ac:dyDescent="0.25"/>
    <row r="7295" customFormat="1" x14ac:dyDescent="0.25"/>
    <row r="7296" customFormat="1" x14ac:dyDescent="0.25"/>
    <row r="7297" customFormat="1" x14ac:dyDescent="0.25"/>
    <row r="7298" customFormat="1" x14ac:dyDescent="0.25"/>
    <row r="7299" customFormat="1" x14ac:dyDescent="0.25"/>
    <row r="7300" customFormat="1" x14ac:dyDescent="0.25"/>
    <row r="7301" customFormat="1" x14ac:dyDescent="0.25"/>
    <row r="7302" customFormat="1" x14ac:dyDescent="0.25"/>
    <row r="7303" customFormat="1" x14ac:dyDescent="0.25"/>
    <row r="7304" customFormat="1" x14ac:dyDescent="0.25"/>
    <row r="7305" customFormat="1" x14ac:dyDescent="0.25"/>
    <row r="7306" customFormat="1" x14ac:dyDescent="0.25"/>
    <row r="7307" customFormat="1" x14ac:dyDescent="0.25"/>
    <row r="7308" customFormat="1" x14ac:dyDescent="0.25"/>
    <row r="7309" customFormat="1" x14ac:dyDescent="0.25"/>
    <row r="7310" customFormat="1" x14ac:dyDescent="0.25"/>
    <row r="7311" customFormat="1" x14ac:dyDescent="0.25"/>
    <row r="7312" customFormat="1" x14ac:dyDescent="0.25"/>
    <row r="7313" customFormat="1" x14ac:dyDescent="0.25"/>
    <row r="7314" customFormat="1" x14ac:dyDescent="0.25"/>
    <row r="7315" customFormat="1" x14ac:dyDescent="0.25"/>
    <row r="7316" customFormat="1" x14ac:dyDescent="0.25"/>
    <row r="7317" customFormat="1" x14ac:dyDescent="0.25"/>
    <row r="7318" customFormat="1" x14ac:dyDescent="0.25"/>
    <row r="7319" customFormat="1" x14ac:dyDescent="0.25"/>
    <row r="7320" customFormat="1" x14ac:dyDescent="0.25"/>
    <row r="7321" customFormat="1" x14ac:dyDescent="0.25"/>
    <row r="7322" customFormat="1" x14ac:dyDescent="0.25"/>
    <row r="7323" customFormat="1" x14ac:dyDescent="0.25"/>
    <row r="7324" customFormat="1" x14ac:dyDescent="0.25"/>
    <row r="7325" customFormat="1" x14ac:dyDescent="0.25"/>
    <row r="7326" customFormat="1" x14ac:dyDescent="0.25"/>
    <row r="7327" customFormat="1" x14ac:dyDescent="0.25"/>
    <row r="7328" customFormat="1" x14ac:dyDescent="0.25"/>
    <row r="7329" customFormat="1" x14ac:dyDescent="0.25"/>
    <row r="7330" customFormat="1" x14ac:dyDescent="0.25"/>
    <row r="7331" customFormat="1" x14ac:dyDescent="0.25"/>
    <row r="7332" customFormat="1" x14ac:dyDescent="0.25"/>
    <row r="7333" customFormat="1" x14ac:dyDescent="0.25"/>
    <row r="7334" customFormat="1" x14ac:dyDescent="0.25"/>
    <row r="7335" customFormat="1" x14ac:dyDescent="0.25"/>
    <row r="7336" customFormat="1" x14ac:dyDescent="0.25"/>
    <row r="7337" customFormat="1" x14ac:dyDescent="0.25"/>
    <row r="7338" customFormat="1" x14ac:dyDescent="0.25"/>
    <row r="7339" customFormat="1" x14ac:dyDescent="0.25"/>
    <row r="7340" customFormat="1" x14ac:dyDescent="0.25"/>
    <row r="7341" customFormat="1" x14ac:dyDescent="0.25"/>
    <row r="7342" customFormat="1" x14ac:dyDescent="0.25"/>
    <row r="7343" customFormat="1" x14ac:dyDescent="0.25"/>
    <row r="7344" customFormat="1" x14ac:dyDescent="0.25"/>
    <row r="7345" customFormat="1" x14ac:dyDescent="0.25"/>
    <row r="7346" customFormat="1" x14ac:dyDescent="0.25"/>
    <row r="7347" customFormat="1" x14ac:dyDescent="0.25"/>
    <row r="7348" customFormat="1" x14ac:dyDescent="0.25"/>
    <row r="7349" customFormat="1" x14ac:dyDescent="0.25"/>
    <row r="7350" customFormat="1" x14ac:dyDescent="0.25"/>
    <row r="7351" customFormat="1" x14ac:dyDescent="0.25"/>
    <row r="7352" customFormat="1" x14ac:dyDescent="0.25"/>
    <row r="7353" customFormat="1" x14ac:dyDescent="0.25"/>
    <row r="7354" customFormat="1" x14ac:dyDescent="0.25"/>
    <row r="7355" customFormat="1" x14ac:dyDescent="0.25"/>
    <row r="7356" customFormat="1" x14ac:dyDescent="0.25"/>
    <row r="7357" customFormat="1" x14ac:dyDescent="0.25"/>
    <row r="7358" customFormat="1" x14ac:dyDescent="0.25"/>
    <row r="7359" customFormat="1" x14ac:dyDescent="0.25"/>
    <row r="7360" customFormat="1" x14ac:dyDescent="0.25"/>
    <row r="7361" customFormat="1" x14ac:dyDescent="0.25"/>
    <row r="7362" customFormat="1" x14ac:dyDescent="0.25"/>
    <row r="7363" customFormat="1" x14ac:dyDescent="0.25"/>
    <row r="7364" customFormat="1" x14ac:dyDescent="0.25"/>
    <row r="7365" customFormat="1" x14ac:dyDescent="0.25"/>
    <row r="7366" customFormat="1" x14ac:dyDescent="0.25"/>
    <row r="7367" customFormat="1" x14ac:dyDescent="0.25"/>
    <row r="7368" customFormat="1" x14ac:dyDescent="0.25"/>
    <row r="7369" customFormat="1" x14ac:dyDescent="0.25"/>
    <row r="7370" customFormat="1" x14ac:dyDescent="0.25"/>
    <row r="7371" customFormat="1" x14ac:dyDescent="0.25"/>
    <row r="7372" customFormat="1" x14ac:dyDescent="0.25"/>
    <row r="7373" customFormat="1" x14ac:dyDescent="0.25"/>
    <row r="7374" customFormat="1" x14ac:dyDescent="0.25"/>
    <row r="7375" customFormat="1" x14ac:dyDescent="0.25"/>
    <row r="7376" customFormat="1" x14ac:dyDescent="0.25"/>
    <row r="7377" customFormat="1" x14ac:dyDescent="0.25"/>
    <row r="7378" customFormat="1" x14ac:dyDescent="0.25"/>
    <row r="7379" customFormat="1" x14ac:dyDescent="0.25"/>
    <row r="7380" customFormat="1" x14ac:dyDescent="0.25"/>
    <row r="7381" customFormat="1" x14ac:dyDescent="0.25"/>
    <row r="7382" customFormat="1" x14ac:dyDescent="0.25"/>
    <row r="7383" customFormat="1" x14ac:dyDescent="0.25"/>
    <row r="7384" customFormat="1" x14ac:dyDescent="0.25"/>
    <row r="7385" customFormat="1" x14ac:dyDescent="0.25"/>
    <row r="7386" customFormat="1" x14ac:dyDescent="0.25"/>
    <row r="7387" customFormat="1" x14ac:dyDescent="0.25"/>
    <row r="7388" customFormat="1" x14ac:dyDescent="0.25"/>
    <row r="7389" customFormat="1" x14ac:dyDescent="0.25"/>
    <row r="7390" customFormat="1" x14ac:dyDescent="0.25"/>
    <row r="7391" customFormat="1" x14ac:dyDescent="0.25"/>
    <row r="7392" customFormat="1" x14ac:dyDescent="0.25"/>
    <row r="7393" customFormat="1" x14ac:dyDescent="0.25"/>
    <row r="7394" customFormat="1" x14ac:dyDescent="0.25"/>
    <row r="7395" customFormat="1" x14ac:dyDescent="0.25"/>
    <row r="7396" customFormat="1" x14ac:dyDescent="0.25"/>
    <row r="7397" customFormat="1" x14ac:dyDescent="0.25"/>
    <row r="7398" customFormat="1" x14ac:dyDescent="0.25"/>
    <row r="7399" customFormat="1" x14ac:dyDescent="0.25"/>
    <row r="7400" customFormat="1" x14ac:dyDescent="0.25"/>
    <row r="7401" customFormat="1" x14ac:dyDescent="0.25"/>
    <row r="7402" customFormat="1" x14ac:dyDescent="0.25"/>
    <row r="7403" customFormat="1" x14ac:dyDescent="0.25"/>
    <row r="7404" customFormat="1" x14ac:dyDescent="0.25"/>
    <row r="7405" customFormat="1" x14ac:dyDescent="0.25"/>
    <row r="7406" customFormat="1" x14ac:dyDescent="0.25"/>
    <row r="7407" customFormat="1" x14ac:dyDescent="0.25"/>
    <row r="7408" customFormat="1" x14ac:dyDescent="0.25"/>
    <row r="7409" customFormat="1" x14ac:dyDescent="0.25"/>
    <row r="7410" customFormat="1" x14ac:dyDescent="0.25"/>
    <row r="7411" customFormat="1" x14ac:dyDescent="0.25"/>
    <row r="7412" customFormat="1" x14ac:dyDescent="0.25"/>
    <row r="7413" customFormat="1" x14ac:dyDescent="0.25"/>
    <row r="7414" customFormat="1" x14ac:dyDescent="0.25"/>
    <row r="7415" customFormat="1" x14ac:dyDescent="0.25"/>
    <row r="7416" customFormat="1" x14ac:dyDescent="0.25"/>
    <row r="7417" customFormat="1" x14ac:dyDescent="0.25"/>
    <row r="7418" customFormat="1" x14ac:dyDescent="0.25"/>
    <row r="7419" customFormat="1" x14ac:dyDescent="0.25"/>
    <row r="7420" customFormat="1" x14ac:dyDescent="0.25"/>
    <row r="7421" customFormat="1" x14ac:dyDescent="0.25"/>
    <row r="7422" customFormat="1" x14ac:dyDescent="0.25"/>
    <row r="7423" customFormat="1" x14ac:dyDescent="0.25"/>
    <row r="7424" customFormat="1" x14ac:dyDescent="0.25"/>
    <row r="7425" customFormat="1" x14ac:dyDescent="0.25"/>
    <row r="7426" customFormat="1" x14ac:dyDescent="0.25"/>
    <row r="7427" customFormat="1" x14ac:dyDescent="0.25"/>
    <row r="7428" customFormat="1" x14ac:dyDescent="0.25"/>
    <row r="7429" customFormat="1" x14ac:dyDescent="0.25"/>
    <row r="7430" customFormat="1" x14ac:dyDescent="0.25"/>
    <row r="7431" customFormat="1" x14ac:dyDescent="0.25"/>
    <row r="7432" customFormat="1" x14ac:dyDescent="0.25"/>
    <row r="7433" customFormat="1" x14ac:dyDescent="0.25"/>
    <row r="7434" customFormat="1" x14ac:dyDescent="0.25"/>
    <row r="7435" customFormat="1" x14ac:dyDescent="0.25"/>
    <row r="7436" customFormat="1" x14ac:dyDescent="0.25"/>
    <row r="7437" customFormat="1" x14ac:dyDescent="0.25"/>
    <row r="7438" customFormat="1" x14ac:dyDescent="0.25"/>
    <row r="7439" customFormat="1" x14ac:dyDescent="0.25"/>
    <row r="7440" customFormat="1" x14ac:dyDescent="0.25"/>
    <row r="7441" customFormat="1" x14ac:dyDescent="0.25"/>
    <row r="7442" customFormat="1" x14ac:dyDescent="0.25"/>
    <row r="7443" customFormat="1" x14ac:dyDescent="0.25"/>
    <row r="7444" customFormat="1" x14ac:dyDescent="0.25"/>
    <row r="7445" customFormat="1" x14ac:dyDescent="0.25"/>
    <row r="7446" customFormat="1" x14ac:dyDescent="0.25"/>
    <row r="7447" customFormat="1" x14ac:dyDescent="0.25"/>
    <row r="7448" customFormat="1" x14ac:dyDescent="0.25"/>
    <row r="7449" customFormat="1" x14ac:dyDescent="0.25"/>
    <row r="7450" customFormat="1" x14ac:dyDescent="0.25"/>
    <row r="7451" customFormat="1" x14ac:dyDescent="0.25"/>
    <row r="7452" customFormat="1" x14ac:dyDescent="0.25"/>
    <row r="7453" customFormat="1" x14ac:dyDescent="0.25"/>
    <row r="7454" customFormat="1" x14ac:dyDescent="0.25"/>
    <row r="7455" customFormat="1" x14ac:dyDescent="0.25"/>
    <row r="7456" customFormat="1" x14ac:dyDescent="0.25"/>
    <row r="7457" customFormat="1" x14ac:dyDescent="0.25"/>
    <row r="7458" customFormat="1" x14ac:dyDescent="0.25"/>
    <row r="7459" customFormat="1" x14ac:dyDescent="0.25"/>
    <row r="7460" customFormat="1" x14ac:dyDescent="0.25"/>
    <row r="7461" customFormat="1" x14ac:dyDescent="0.25"/>
    <row r="7462" customFormat="1" x14ac:dyDescent="0.25"/>
    <row r="7463" customFormat="1" x14ac:dyDescent="0.25"/>
    <row r="7464" customFormat="1" x14ac:dyDescent="0.25"/>
    <row r="7465" customFormat="1" x14ac:dyDescent="0.25"/>
    <row r="7466" customFormat="1" x14ac:dyDescent="0.25"/>
    <row r="7467" customFormat="1" x14ac:dyDescent="0.25"/>
    <row r="7468" customFormat="1" x14ac:dyDescent="0.25"/>
    <row r="7469" customFormat="1" x14ac:dyDescent="0.25"/>
    <row r="7470" customFormat="1" x14ac:dyDescent="0.25"/>
    <row r="7471" customFormat="1" x14ac:dyDescent="0.25"/>
    <row r="7472" customFormat="1" x14ac:dyDescent="0.25"/>
    <row r="7473" customFormat="1" x14ac:dyDescent="0.25"/>
    <row r="7474" customFormat="1" x14ac:dyDescent="0.25"/>
    <row r="7475" customFormat="1" x14ac:dyDescent="0.25"/>
    <row r="7476" customFormat="1" x14ac:dyDescent="0.25"/>
    <row r="7477" customFormat="1" x14ac:dyDescent="0.25"/>
    <row r="7478" customFormat="1" x14ac:dyDescent="0.25"/>
    <row r="7479" customFormat="1" x14ac:dyDescent="0.25"/>
    <row r="7480" customFormat="1" x14ac:dyDescent="0.25"/>
    <row r="7481" customFormat="1" x14ac:dyDescent="0.25"/>
    <row r="7482" customFormat="1" x14ac:dyDescent="0.25"/>
    <row r="7483" customFormat="1" x14ac:dyDescent="0.25"/>
    <row r="7484" customFormat="1" x14ac:dyDescent="0.25"/>
    <row r="7485" customFormat="1" x14ac:dyDescent="0.25"/>
    <row r="7486" customFormat="1" x14ac:dyDescent="0.25"/>
    <row r="7487" customFormat="1" x14ac:dyDescent="0.25"/>
    <row r="7488" customFormat="1" x14ac:dyDescent="0.25"/>
    <row r="7489" customFormat="1" x14ac:dyDescent="0.25"/>
    <row r="7490" customFormat="1" x14ac:dyDescent="0.25"/>
    <row r="7491" customFormat="1" x14ac:dyDescent="0.25"/>
    <row r="7492" customFormat="1" x14ac:dyDescent="0.25"/>
    <row r="7493" customFormat="1" x14ac:dyDescent="0.25"/>
    <row r="7494" customFormat="1" x14ac:dyDescent="0.25"/>
    <row r="7495" customFormat="1" x14ac:dyDescent="0.25"/>
    <row r="7496" customFormat="1" x14ac:dyDescent="0.25"/>
    <row r="7497" customFormat="1" x14ac:dyDescent="0.25"/>
    <row r="7498" customFormat="1" x14ac:dyDescent="0.25"/>
    <row r="7499" customFormat="1" x14ac:dyDescent="0.25"/>
    <row r="7500" customFormat="1" x14ac:dyDescent="0.25"/>
    <row r="7501" customFormat="1" x14ac:dyDescent="0.25"/>
    <row r="7502" customFormat="1" x14ac:dyDescent="0.25"/>
    <row r="7503" customFormat="1" x14ac:dyDescent="0.25"/>
    <row r="7504" customFormat="1" x14ac:dyDescent="0.25"/>
    <row r="7505" customFormat="1" x14ac:dyDescent="0.25"/>
    <row r="7506" customFormat="1" x14ac:dyDescent="0.25"/>
    <row r="7507" customFormat="1" x14ac:dyDescent="0.25"/>
    <row r="7508" customFormat="1" x14ac:dyDescent="0.25"/>
    <row r="7509" customFormat="1" x14ac:dyDescent="0.25"/>
    <row r="7510" customFormat="1" x14ac:dyDescent="0.25"/>
    <row r="7511" customFormat="1" x14ac:dyDescent="0.25"/>
    <row r="7512" customFormat="1" x14ac:dyDescent="0.25"/>
    <row r="7513" customFormat="1" x14ac:dyDescent="0.25"/>
    <row r="7514" customFormat="1" x14ac:dyDescent="0.25"/>
    <row r="7515" customFormat="1" x14ac:dyDescent="0.25"/>
    <row r="7516" customFormat="1" x14ac:dyDescent="0.25"/>
    <row r="7517" customFormat="1" x14ac:dyDescent="0.25"/>
    <row r="7518" customFormat="1" x14ac:dyDescent="0.25"/>
    <row r="7519" customFormat="1" x14ac:dyDescent="0.25"/>
    <row r="7520" customFormat="1" x14ac:dyDescent="0.25"/>
    <row r="7521" customFormat="1" x14ac:dyDescent="0.25"/>
    <row r="7522" customFormat="1" x14ac:dyDescent="0.25"/>
    <row r="7523" customFormat="1" x14ac:dyDescent="0.25"/>
    <row r="7524" customFormat="1" x14ac:dyDescent="0.25"/>
    <row r="7525" customFormat="1" x14ac:dyDescent="0.25"/>
    <row r="7526" customFormat="1" x14ac:dyDescent="0.25"/>
    <row r="7527" customFormat="1" x14ac:dyDescent="0.25"/>
    <row r="7528" customFormat="1" x14ac:dyDescent="0.25"/>
    <row r="7529" customFormat="1" x14ac:dyDescent="0.25"/>
    <row r="7530" customFormat="1" x14ac:dyDescent="0.25"/>
    <row r="7531" customFormat="1" x14ac:dyDescent="0.25"/>
    <row r="7532" customFormat="1" x14ac:dyDescent="0.25"/>
    <row r="7533" customFormat="1" x14ac:dyDescent="0.25"/>
    <row r="7534" customFormat="1" x14ac:dyDescent="0.25"/>
    <row r="7535" customFormat="1" x14ac:dyDescent="0.25"/>
    <row r="7536" customFormat="1" x14ac:dyDescent="0.25"/>
    <row r="7537" customFormat="1" x14ac:dyDescent="0.25"/>
    <row r="7538" customFormat="1" x14ac:dyDescent="0.25"/>
    <row r="7539" customFormat="1" x14ac:dyDescent="0.25"/>
    <row r="7540" customFormat="1" x14ac:dyDescent="0.25"/>
    <row r="7541" customFormat="1" x14ac:dyDescent="0.25"/>
    <row r="7542" customFormat="1" x14ac:dyDescent="0.25"/>
    <row r="7543" customFormat="1" x14ac:dyDescent="0.25"/>
    <row r="7544" customFormat="1" x14ac:dyDescent="0.25"/>
    <row r="7545" customFormat="1" x14ac:dyDescent="0.25"/>
    <row r="7546" customFormat="1" x14ac:dyDescent="0.25"/>
    <row r="7547" customFormat="1" x14ac:dyDescent="0.25"/>
    <row r="7548" customFormat="1" x14ac:dyDescent="0.25"/>
    <row r="7549" customFormat="1" x14ac:dyDescent="0.25"/>
    <row r="7550" customFormat="1" x14ac:dyDescent="0.25"/>
    <row r="7551" customFormat="1" x14ac:dyDescent="0.25"/>
    <row r="7552" customFormat="1" x14ac:dyDescent="0.25"/>
    <row r="7553" customFormat="1" x14ac:dyDescent="0.25"/>
    <row r="7554" customFormat="1" x14ac:dyDescent="0.25"/>
    <row r="7555" customFormat="1" x14ac:dyDescent="0.25"/>
    <row r="7556" customFormat="1" x14ac:dyDescent="0.25"/>
    <row r="7557" customFormat="1" x14ac:dyDescent="0.25"/>
    <row r="7558" customFormat="1" x14ac:dyDescent="0.25"/>
    <row r="7559" customFormat="1" x14ac:dyDescent="0.25"/>
    <row r="7560" customFormat="1" x14ac:dyDescent="0.25"/>
    <row r="7561" customFormat="1" x14ac:dyDescent="0.25"/>
    <row r="7562" customFormat="1" x14ac:dyDescent="0.25"/>
    <row r="7563" customFormat="1" x14ac:dyDescent="0.25"/>
    <row r="7564" customFormat="1" x14ac:dyDescent="0.25"/>
    <row r="7565" customFormat="1" x14ac:dyDescent="0.25"/>
    <row r="7566" customFormat="1" x14ac:dyDescent="0.25"/>
    <row r="7567" customFormat="1" x14ac:dyDescent="0.25"/>
    <row r="7568" customFormat="1" x14ac:dyDescent="0.25"/>
    <row r="7569" customFormat="1" x14ac:dyDescent="0.25"/>
    <row r="7570" customFormat="1" x14ac:dyDescent="0.25"/>
    <row r="7571" customFormat="1" x14ac:dyDescent="0.25"/>
    <row r="7572" customFormat="1" x14ac:dyDescent="0.25"/>
    <row r="7573" customFormat="1" x14ac:dyDescent="0.25"/>
    <row r="7574" customFormat="1" x14ac:dyDescent="0.25"/>
    <row r="7575" customFormat="1" x14ac:dyDescent="0.25"/>
    <row r="7576" customFormat="1" x14ac:dyDescent="0.25"/>
    <row r="7577" customFormat="1" x14ac:dyDescent="0.25"/>
    <row r="7578" customFormat="1" x14ac:dyDescent="0.25"/>
    <row r="7579" customFormat="1" x14ac:dyDescent="0.25"/>
    <row r="7580" customFormat="1" x14ac:dyDescent="0.25"/>
    <row r="7581" customFormat="1" x14ac:dyDescent="0.25"/>
    <row r="7582" customFormat="1" x14ac:dyDescent="0.25"/>
    <row r="7583" customFormat="1" x14ac:dyDescent="0.25"/>
    <row r="7584" customFormat="1" x14ac:dyDescent="0.25"/>
    <row r="7585" customFormat="1" x14ac:dyDescent="0.25"/>
    <row r="7586" customFormat="1" x14ac:dyDescent="0.25"/>
    <row r="7587" customFormat="1" x14ac:dyDescent="0.25"/>
    <row r="7588" customFormat="1" x14ac:dyDescent="0.25"/>
    <row r="7589" customFormat="1" x14ac:dyDescent="0.25"/>
    <row r="7590" customFormat="1" x14ac:dyDescent="0.25"/>
    <row r="7591" customFormat="1" x14ac:dyDescent="0.25"/>
    <row r="7592" customFormat="1" x14ac:dyDescent="0.25"/>
    <row r="7593" customFormat="1" x14ac:dyDescent="0.25"/>
    <row r="7594" customFormat="1" x14ac:dyDescent="0.25"/>
    <row r="7595" customFormat="1" x14ac:dyDescent="0.25"/>
    <row r="7596" customFormat="1" x14ac:dyDescent="0.25"/>
    <row r="7597" customFormat="1" x14ac:dyDescent="0.25"/>
    <row r="7598" customFormat="1" x14ac:dyDescent="0.25"/>
    <row r="7599" customFormat="1" x14ac:dyDescent="0.25"/>
    <row r="7600" customFormat="1" x14ac:dyDescent="0.25"/>
    <row r="7601" customFormat="1" x14ac:dyDescent="0.25"/>
    <row r="7602" customFormat="1" x14ac:dyDescent="0.25"/>
    <row r="7603" customFormat="1" x14ac:dyDescent="0.25"/>
    <row r="7604" customFormat="1" x14ac:dyDescent="0.25"/>
    <row r="7605" customFormat="1" x14ac:dyDescent="0.25"/>
    <row r="7606" customFormat="1" x14ac:dyDescent="0.25"/>
    <row r="7607" customFormat="1" x14ac:dyDescent="0.25"/>
    <row r="7608" customFormat="1" x14ac:dyDescent="0.25"/>
    <row r="7609" customFormat="1" x14ac:dyDescent="0.25"/>
    <row r="7610" customFormat="1" x14ac:dyDescent="0.25"/>
    <row r="7611" customFormat="1" x14ac:dyDescent="0.25"/>
    <row r="7612" customFormat="1" x14ac:dyDescent="0.25"/>
    <row r="7613" customFormat="1" x14ac:dyDescent="0.25"/>
    <row r="7614" customFormat="1" x14ac:dyDescent="0.25"/>
    <row r="7615" customFormat="1" x14ac:dyDescent="0.25"/>
    <row r="7616" customFormat="1" x14ac:dyDescent="0.25"/>
    <row r="7617" customFormat="1" x14ac:dyDescent="0.25"/>
    <row r="7618" customFormat="1" x14ac:dyDescent="0.25"/>
    <row r="7619" customFormat="1" x14ac:dyDescent="0.25"/>
    <row r="7620" customFormat="1" x14ac:dyDescent="0.25"/>
    <row r="7621" customFormat="1" x14ac:dyDescent="0.25"/>
    <row r="7622" customFormat="1" x14ac:dyDescent="0.25"/>
    <row r="7623" customFormat="1" x14ac:dyDescent="0.25"/>
    <row r="7624" customFormat="1" x14ac:dyDescent="0.25"/>
    <row r="7625" customFormat="1" x14ac:dyDescent="0.25"/>
    <row r="7626" customFormat="1" x14ac:dyDescent="0.25"/>
    <row r="7627" customFormat="1" x14ac:dyDescent="0.25"/>
    <row r="7628" customFormat="1" x14ac:dyDescent="0.25"/>
    <row r="7629" customFormat="1" x14ac:dyDescent="0.25"/>
    <row r="7630" customFormat="1" x14ac:dyDescent="0.25"/>
    <row r="7631" customFormat="1" x14ac:dyDescent="0.25"/>
    <row r="7632" customFormat="1" x14ac:dyDescent="0.25"/>
    <row r="7633" customFormat="1" x14ac:dyDescent="0.25"/>
    <row r="7634" customFormat="1" x14ac:dyDescent="0.25"/>
    <row r="7635" customFormat="1" x14ac:dyDescent="0.25"/>
    <row r="7636" customFormat="1" x14ac:dyDescent="0.25"/>
    <row r="7637" customFormat="1" x14ac:dyDescent="0.25"/>
    <row r="7638" customFormat="1" x14ac:dyDescent="0.25"/>
    <row r="7639" customFormat="1" x14ac:dyDescent="0.25"/>
    <row r="7640" customFormat="1" x14ac:dyDescent="0.25"/>
    <row r="7641" customFormat="1" x14ac:dyDescent="0.25"/>
    <row r="7642" customFormat="1" x14ac:dyDescent="0.25"/>
    <row r="7643" customFormat="1" x14ac:dyDescent="0.25"/>
    <row r="7644" customFormat="1" x14ac:dyDescent="0.25"/>
    <row r="7645" customFormat="1" x14ac:dyDescent="0.25"/>
    <row r="7646" customFormat="1" x14ac:dyDescent="0.25"/>
    <row r="7647" customFormat="1" x14ac:dyDescent="0.25"/>
    <row r="7648" customFormat="1" x14ac:dyDescent="0.25"/>
    <row r="7649" customFormat="1" x14ac:dyDescent="0.25"/>
    <row r="7650" customFormat="1" x14ac:dyDescent="0.25"/>
    <row r="7651" customFormat="1" x14ac:dyDescent="0.25"/>
    <row r="7652" customFormat="1" x14ac:dyDescent="0.25"/>
    <row r="7653" customFormat="1" x14ac:dyDescent="0.25"/>
    <row r="7654" customFormat="1" x14ac:dyDescent="0.25"/>
    <row r="7655" customFormat="1" x14ac:dyDescent="0.25"/>
    <row r="7656" customFormat="1" x14ac:dyDescent="0.25"/>
    <row r="7657" customFormat="1" x14ac:dyDescent="0.25"/>
    <row r="7658" customFormat="1" x14ac:dyDescent="0.25"/>
    <row r="7659" customFormat="1" x14ac:dyDescent="0.25"/>
    <row r="7660" customFormat="1" x14ac:dyDescent="0.25"/>
    <row r="7661" customFormat="1" x14ac:dyDescent="0.25"/>
    <row r="7662" customFormat="1" x14ac:dyDescent="0.25"/>
    <row r="7663" customFormat="1" x14ac:dyDescent="0.25"/>
    <row r="7664" customFormat="1" x14ac:dyDescent="0.25"/>
    <row r="7665" customFormat="1" x14ac:dyDescent="0.25"/>
    <row r="7666" customFormat="1" x14ac:dyDescent="0.25"/>
    <row r="7667" customFormat="1" x14ac:dyDescent="0.25"/>
    <row r="7668" customFormat="1" x14ac:dyDescent="0.25"/>
    <row r="7669" customFormat="1" x14ac:dyDescent="0.25"/>
    <row r="7670" customFormat="1" x14ac:dyDescent="0.25"/>
    <row r="7671" customFormat="1" x14ac:dyDescent="0.25"/>
    <row r="7672" customFormat="1" x14ac:dyDescent="0.25"/>
    <row r="7673" customFormat="1" x14ac:dyDescent="0.25"/>
    <row r="7674" customFormat="1" x14ac:dyDescent="0.25"/>
    <row r="7675" customFormat="1" x14ac:dyDescent="0.25"/>
    <row r="7676" customFormat="1" x14ac:dyDescent="0.25"/>
    <row r="7677" customFormat="1" x14ac:dyDescent="0.25"/>
    <row r="7678" customFormat="1" x14ac:dyDescent="0.25"/>
    <row r="7679" customFormat="1" x14ac:dyDescent="0.25"/>
    <row r="7680" customFormat="1" x14ac:dyDescent="0.25"/>
    <row r="7681" customFormat="1" x14ac:dyDescent="0.25"/>
    <row r="7682" customFormat="1" x14ac:dyDescent="0.25"/>
    <row r="7683" customFormat="1" x14ac:dyDescent="0.25"/>
    <row r="7684" customFormat="1" x14ac:dyDescent="0.25"/>
    <row r="7685" customFormat="1" x14ac:dyDescent="0.25"/>
    <row r="7686" customFormat="1" x14ac:dyDescent="0.25"/>
    <row r="7687" customFormat="1" x14ac:dyDescent="0.25"/>
    <row r="7688" customFormat="1" x14ac:dyDescent="0.25"/>
    <row r="7689" customFormat="1" x14ac:dyDescent="0.25"/>
    <row r="7690" customFormat="1" x14ac:dyDescent="0.25"/>
    <row r="7691" customFormat="1" x14ac:dyDescent="0.25"/>
    <row r="7692" customFormat="1" x14ac:dyDescent="0.25"/>
    <row r="7693" customFormat="1" x14ac:dyDescent="0.25"/>
    <row r="7694" customFormat="1" x14ac:dyDescent="0.25"/>
    <row r="7695" customFormat="1" x14ac:dyDescent="0.25"/>
    <row r="7696" customFormat="1" x14ac:dyDescent="0.25"/>
    <row r="7697" customFormat="1" x14ac:dyDescent="0.25"/>
    <row r="7698" customFormat="1" x14ac:dyDescent="0.25"/>
    <row r="7699" customFormat="1" x14ac:dyDescent="0.25"/>
    <row r="7700" customFormat="1" x14ac:dyDescent="0.25"/>
    <row r="7701" customFormat="1" x14ac:dyDescent="0.25"/>
    <row r="7702" customFormat="1" x14ac:dyDescent="0.25"/>
    <row r="7703" customFormat="1" x14ac:dyDescent="0.25"/>
    <row r="7704" customFormat="1" x14ac:dyDescent="0.25"/>
    <row r="7705" customFormat="1" x14ac:dyDescent="0.25"/>
    <row r="7706" customFormat="1" x14ac:dyDescent="0.25"/>
    <row r="7707" customFormat="1" x14ac:dyDescent="0.25"/>
    <row r="7708" customFormat="1" x14ac:dyDescent="0.25"/>
    <row r="7709" customFormat="1" x14ac:dyDescent="0.25"/>
    <row r="7710" customFormat="1" x14ac:dyDescent="0.25"/>
    <row r="7711" customFormat="1" x14ac:dyDescent="0.25"/>
    <row r="7712" customFormat="1" x14ac:dyDescent="0.25"/>
    <row r="7713" customFormat="1" x14ac:dyDescent="0.25"/>
    <row r="7714" customFormat="1" x14ac:dyDescent="0.25"/>
    <row r="7715" customFormat="1" x14ac:dyDescent="0.25"/>
    <row r="7716" customFormat="1" x14ac:dyDescent="0.25"/>
    <row r="7717" customFormat="1" x14ac:dyDescent="0.25"/>
    <row r="7718" customFormat="1" x14ac:dyDescent="0.25"/>
    <row r="7719" customFormat="1" x14ac:dyDescent="0.25"/>
    <row r="7720" customFormat="1" x14ac:dyDescent="0.25"/>
    <row r="7721" customFormat="1" x14ac:dyDescent="0.25"/>
    <row r="7722" customFormat="1" x14ac:dyDescent="0.25"/>
    <row r="7723" customFormat="1" x14ac:dyDescent="0.25"/>
    <row r="7724" customFormat="1" x14ac:dyDescent="0.25"/>
    <row r="7725" customFormat="1" x14ac:dyDescent="0.25"/>
    <row r="7726" customFormat="1" x14ac:dyDescent="0.25"/>
    <row r="7727" customFormat="1" x14ac:dyDescent="0.25"/>
    <row r="7728" customFormat="1" x14ac:dyDescent="0.25"/>
    <row r="7729" customFormat="1" x14ac:dyDescent="0.25"/>
    <row r="7730" customFormat="1" x14ac:dyDescent="0.25"/>
    <row r="7731" customFormat="1" x14ac:dyDescent="0.25"/>
    <row r="7732" customFormat="1" x14ac:dyDescent="0.25"/>
    <row r="7733" customFormat="1" x14ac:dyDescent="0.25"/>
    <row r="7734" customFormat="1" x14ac:dyDescent="0.25"/>
    <row r="7735" customFormat="1" x14ac:dyDescent="0.25"/>
    <row r="7736" customFormat="1" x14ac:dyDescent="0.25"/>
    <row r="7737" customFormat="1" x14ac:dyDescent="0.25"/>
    <row r="7738" customFormat="1" x14ac:dyDescent="0.25"/>
    <row r="7739" customFormat="1" x14ac:dyDescent="0.25"/>
    <row r="7740" customFormat="1" x14ac:dyDescent="0.25"/>
    <row r="7741" customFormat="1" x14ac:dyDescent="0.25"/>
    <row r="7742" customFormat="1" x14ac:dyDescent="0.25"/>
    <row r="7743" customFormat="1" x14ac:dyDescent="0.25"/>
    <row r="7744" customFormat="1" x14ac:dyDescent="0.25"/>
    <row r="7745" customFormat="1" x14ac:dyDescent="0.25"/>
    <row r="7746" customFormat="1" x14ac:dyDescent="0.25"/>
    <row r="7747" customFormat="1" x14ac:dyDescent="0.25"/>
    <row r="7748" customFormat="1" x14ac:dyDescent="0.25"/>
    <row r="7749" customFormat="1" x14ac:dyDescent="0.25"/>
    <row r="7750" customFormat="1" x14ac:dyDescent="0.25"/>
    <row r="7751" customFormat="1" x14ac:dyDescent="0.25"/>
    <row r="7752" customFormat="1" x14ac:dyDescent="0.25"/>
    <row r="7753" customFormat="1" x14ac:dyDescent="0.25"/>
    <row r="7754" customFormat="1" x14ac:dyDescent="0.25"/>
    <row r="7755" customFormat="1" x14ac:dyDescent="0.25"/>
    <row r="7756" customFormat="1" x14ac:dyDescent="0.25"/>
    <row r="7757" customFormat="1" x14ac:dyDescent="0.25"/>
    <row r="7758" customFormat="1" x14ac:dyDescent="0.25"/>
    <row r="7759" customFormat="1" x14ac:dyDescent="0.25"/>
    <row r="7760" customFormat="1" x14ac:dyDescent="0.25"/>
    <row r="7761" customFormat="1" x14ac:dyDescent="0.25"/>
    <row r="7762" customFormat="1" x14ac:dyDescent="0.25"/>
    <row r="7763" customFormat="1" x14ac:dyDescent="0.25"/>
    <row r="7764" customFormat="1" x14ac:dyDescent="0.25"/>
    <row r="7765" customFormat="1" x14ac:dyDescent="0.25"/>
    <row r="7766" customFormat="1" x14ac:dyDescent="0.25"/>
    <row r="7767" customFormat="1" x14ac:dyDescent="0.25"/>
    <row r="7768" customFormat="1" x14ac:dyDescent="0.25"/>
    <row r="7769" customFormat="1" x14ac:dyDescent="0.25"/>
    <row r="7770" customFormat="1" x14ac:dyDescent="0.25"/>
    <row r="7771" customFormat="1" x14ac:dyDescent="0.25"/>
    <row r="7772" customFormat="1" x14ac:dyDescent="0.25"/>
    <row r="7773" customFormat="1" x14ac:dyDescent="0.25"/>
    <row r="7774" customFormat="1" x14ac:dyDescent="0.25"/>
    <row r="7775" customFormat="1" x14ac:dyDescent="0.25"/>
    <row r="7776" customFormat="1" x14ac:dyDescent="0.25"/>
    <row r="7777" customFormat="1" x14ac:dyDescent="0.25"/>
    <row r="7778" customFormat="1" x14ac:dyDescent="0.25"/>
    <row r="7779" customFormat="1" x14ac:dyDescent="0.25"/>
    <row r="7780" customFormat="1" x14ac:dyDescent="0.25"/>
    <row r="7781" customFormat="1" x14ac:dyDescent="0.25"/>
    <row r="7782" customFormat="1" x14ac:dyDescent="0.25"/>
    <row r="7783" customFormat="1" x14ac:dyDescent="0.25"/>
    <row r="7784" customFormat="1" x14ac:dyDescent="0.25"/>
    <row r="7785" customFormat="1" x14ac:dyDescent="0.25"/>
    <row r="7786" customFormat="1" x14ac:dyDescent="0.25"/>
    <row r="7787" customFormat="1" x14ac:dyDescent="0.25"/>
    <row r="7788" customFormat="1" x14ac:dyDescent="0.25"/>
    <row r="7789" customFormat="1" x14ac:dyDescent="0.25"/>
    <row r="7790" customFormat="1" x14ac:dyDescent="0.25"/>
    <row r="7791" customFormat="1" x14ac:dyDescent="0.25"/>
    <row r="7792" customFormat="1" x14ac:dyDescent="0.25"/>
    <row r="7793" customFormat="1" x14ac:dyDescent="0.25"/>
    <row r="7794" customFormat="1" x14ac:dyDescent="0.25"/>
    <row r="7795" customFormat="1" x14ac:dyDescent="0.25"/>
    <row r="7796" customFormat="1" x14ac:dyDescent="0.25"/>
    <row r="7797" customFormat="1" x14ac:dyDescent="0.25"/>
    <row r="7798" customFormat="1" x14ac:dyDescent="0.25"/>
    <row r="7799" customFormat="1" x14ac:dyDescent="0.25"/>
    <row r="7800" customFormat="1" x14ac:dyDescent="0.25"/>
    <row r="7801" customFormat="1" x14ac:dyDescent="0.25"/>
    <row r="7802" customFormat="1" x14ac:dyDescent="0.25"/>
    <row r="7803" customFormat="1" x14ac:dyDescent="0.25"/>
    <row r="7804" customFormat="1" x14ac:dyDescent="0.25"/>
    <row r="7805" customFormat="1" x14ac:dyDescent="0.25"/>
    <row r="7806" customFormat="1" x14ac:dyDescent="0.25"/>
    <row r="7807" customFormat="1" x14ac:dyDescent="0.25"/>
    <row r="7808" customFormat="1" x14ac:dyDescent="0.25"/>
    <row r="7809" customFormat="1" x14ac:dyDescent="0.25"/>
    <row r="7810" customFormat="1" x14ac:dyDescent="0.25"/>
    <row r="7811" customFormat="1" x14ac:dyDescent="0.25"/>
    <row r="7812" customFormat="1" x14ac:dyDescent="0.25"/>
    <row r="7813" customFormat="1" x14ac:dyDescent="0.25"/>
    <row r="7814" customFormat="1" x14ac:dyDescent="0.25"/>
    <row r="7815" customFormat="1" x14ac:dyDescent="0.25"/>
    <row r="7816" customFormat="1" x14ac:dyDescent="0.25"/>
    <row r="7817" customFormat="1" x14ac:dyDescent="0.25"/>
    <row r="7818" customFormat="1" x14ac:dyDescent="0.25"/>
    <row r="7819" customFormat="1" x14ac:dyDescent="0.25"/>
    <row r="7820" customFormat="1" x14ac:dyDescent="0.25"/>
    <row r="7821" customFormat="1" x14ac:dyDescent="0.25"/>
    <row r="7822" customFormat="1" x14ac:dyDescent="0.25"/>
    <row r="7823" customFormat="1" x14ac:dyDescent="0.25"/>
    <row r="7824" customFormat="1" x14ac:dyDescent="0.25"/>
    <row r="7825" customFormat="1" x14ac:dyDescent="0.25"/>
    <row r="7826" customFormat="1" x14ac:dyDescent="0.25"/>
    <row r="7827" customFormat="1" x14ac:dyDescent="0.25"/>
    <row r="7828" customFormat="1" x14ac:dyDescent="0.25"/>
    <row r="7829" customFormat="1" x14ac:dyDescent="0.25"/>
    <row r="7830" customFormat="1" x14ac:dyDescent="0.25"/>
    <row r="7831" customFormat="1" x14ac:dyDescent="0.25"/>
    <row r="7832" customFormat="1" x14ac:dyDescent="0.25"/>
    <row r="7833" customFormat="1" x14ac:dyDescent="0.25"/>
    <row r="7834" customFormat="1" x14ac:dyDescent="0.25"/>
    <row r="7835" customFormat="1" x14ac:dyDescent="0.25"/>
    <row r="7836" customFormat="1" x14ac:dyDescent="0.25"/>
    <row r="7837" customFormat="1" x14ac:dyDescent="0.25"/>
    <row r="7838" customFormat="1" x14ac:dyDescent="0.25"/>
    <row r="7839" customFormat="1" x14ac:dyDescent="0.25"/>
    <row r="7840" customFormat="1" x14ac:dyDescent="0.25"/>
    <row r="7841" customFormat="1" x14ac:dyDescent="0.25"/>
    <row r="7842" customFormat="1" x14ac:dyDescent="0.25"/>
    <row r="7843" customFormat="1" x14ac:dyDescent="0.25"/>
    <row r="7844" customFormat="1" x14ac:dyDescent="0.25"/>
    <row r="7845" customFormat="1" x14ac:dyDescent="0.25"/>
    <row r="7846" customFormat="1" x14ac:dyDescent="0.25"/>
    <row r="7847" customFormat="1" x14ac:dyDescent="0.25"/>
    <row r="7848" customFormat="1" x14ac:dyDescent="0.25"/>
    <row r="7849" customFormat="1" x14ac:dyDescent="0.25"/>
    <row r="7850" customFormat="1" x14ac:dyDescent="0.25"/>
    <row r="7851" customFormat="1" x14ac:dyDescent="0.25"/>
    <row r="7852" customFormat="1" x14ac:dyDescent="0.25"/>
    <row r="7853" customFormat="1" x14ac:dyDescent="0.25"/>
    <row r="7854" customFormat="1" x14ac:dyDescent="0.25"/>
    <row r="7855" customFormat="1" x14ac:dyDescent="0.25"/>
    <row r="7856" customFormat="1" x14ac:dyDescent="0.25"/>
    <row r="7857" customFormat="1" x14ac:dyDescent="0.25"/>
    <row r="7858" customFormat="1" x14ac:dyDescent="0.25"/>
    <row r="7859" customFormat="1" x14ac:dyDescent="0.25"/>
    <row r="7860" customFormat="1" x14ac:dyDescent="0.25"/>
    <row r="7861" customFormat="1" x14ac:dyDescent="0.25"/>
    <row r="7862" customFormat="1" x14ac:dyDescent="0.25"/>
    <row r="7863" customFormat="1" x14ac:dyDescent="0.25"/>
    <row r="7864" customFormat="1" x14ac:dyDescent="0.25"/>
    <row r="7865" customFormat="1" x14ac:dyDescent="0.25"/>
    <row r="7866" customFormat="1" x14ac:dyDescent="0.25"/>
    <row r="7867" customFormat="1" x14ac:dyDescent="0.25"/>
    <row r="7868" customFormat="1" x14ac:dyDescent="0.25"/>
    <row r="7869" customFormat="1" x14ac:dyDescent="0.25"/>
    <row r="7870" customFormat="1" x14ac:dyDescent="0.25"/>
    <row r="7871" customFormat="1" x14ac:dyDescent="0.25"/>
    <row r="7872" customFormat="1" x14ac:dyDescent="0.25"/>
    <row r="7873" customFormat="1" x14ac:dyDescent="0.25"/>
    <row r="7874" customFormat="1" x14ac:dyDescent="0.25"/>
    <row r="7875" customFormat="1" x14ac:dyDescent="0.25"/>
    <row r="7876" customFormat="1" x14ac:dyDescent="0.25"/>
    <row r="7877" customFormat="1" x14ac:dyDescent="0.25"/>
    <row r="7878" customFormat="1" x14ac:dyDescent="0.25"/>
    <row r="7879" customFormat="1" x14ac:dyDescent="0.25"/>
    <row r="7880" customFormat="1" x14ac:dyDescent="0.25"/>
    <row r="7881" customFormat="1" x14ac:dyDescent="0.25"/>
    <row r="7882" customFormat="1" x14ac:dyDescent="0.25"/>
    <row r="7883" customFormat="1" x14ac:dyDescent="0.25"/>
    <row r="7884" customFormat="1" x14ac:dyDescent="0.25"/>
    <row r="7885" customFormat="1" x14ac:dyDescent="0.25"/>
    <row r="7886" customFormat="1" x14ac:dyDescent="0.25"/>
    <row r="7887" customFormat="1" x14ac:dyDescent="0.25"/>
    <row r="7888" customFormat="1" x14ac:dyDescent="0.25"/>
    <row r="7889" customFormat="1" x14ac:dyDescent="0.25"/>
    <row r="7890" customFormat="1" x14ac:dyDescent="0.25"/>
    <row r="7891" customFormat="1" x14ac:dyDescent="0.25"/>
    <row r="7892" customFormat="1" x14ac:dyDescent="0.25"/>
    <row r="7893" customFormat="1" x14ac:dyDescent="0.25"/>
    <row r="7894" customFormat="1" x14ac:dyDescent="0.25"/>
    <row r="7895" customFormat="1" x14ac:dyDescent="0.25"/>
    <row r="7896" customFormat="1" x14ac:dyDescent="0.25"/>
    <row r="7897" customFormat="1" x14ac:dyDescent="0.25"/>
    <row r="7898" customFormat="1" x14ac:dyDescent="0.25"/>
    <row r="7899" customFormat="1" x14ac:dyDescent="0.25"/>
    <row r="7900" customFormat="1" x14ac:dyDescent="0.25"/>
    <row r="7901" customFormat="1" x14ac:dyDescent="0.25"/>
    <row r="7902" customFormat="1" x14ac:dyDescent="0.25"/>
    <row r="7903" customFormat="1" x14ac:dyDescent="0.25"/>
    <row r="7904" customFormat="1" x14ac:dyDescent="0.25"/>
    <row r="7905" customFormat="1" x14ac:dyDescent="0.25"/>
    <row r="7906" customFormat="1" x14ac:dyDescent="0.25"/>
    <row r="7907" customFormat="1" x14ac:dyDescent="0.25"/>
    <row r="7908" customFormat="1" x14ac:dyDescent="0.25"/>
    <row r="7909" customFormat="1" x14ac:dyDescent="0.25"/>
    <row r="7910" customFormat="1" x14ac:dyDescent="0.25"/>
    <row r="7911" customFormat="1" x14ac:dyDescent="0.25"/>
    <row r="7912" customFormat="1" x14ac:dyDescent="0.25"/>
    <row r="7913" customFormat="1" x14ac:dyDescent="0.25"/>
    <row r="7914" customFormat="1" x14ac:dyDescent="0.25"/>
    <row r="7915" customFormat="1" x14ac:dyDescent="0.25"/>
    <row r="7916" customFormat="1" x14ac:dyDescent="0.25"/>
    <row r="7917" customFormat="1" x14ac:dyDescent="0.25"/>
    <row r="7918" customFormat="1" x14ac:dyDescent="0.25"/>
    <row r="7919" customFormat="1" x14ac:dyDescent="0.25"/>
    <row r="7920" customFormat="1" x14ac:dyDescent="0.25"/>
    <row r="7921" customFormat="1" x14ac:dyDescent="0.25"/>
    <row r="7922" customFormat="1" x14ac:dyDescent="0.25"/>
    <row r="7923" customFormat="1" x14ac:dyDescent="0.25"/>
    <row r="7924" customFormat="1" x14ac:dyDescent="0.25"/>
    <row r="7925" customFormat="1" x14ac:dyDescent="0.25"/>
    <row r="7926" customFormat="1" x14ac:dyDescent="0.25"/>
    <row r="7927" customFormat="1" x14ac:dyDescent="0.25"/>
    <row r="7928" customFormat="1" x14ac:dyDescent="0.25"/>
    <row r="7929" customFormat="1" x14ac:dyDescent="0.25"/>
    <row r="7930" customFormat="1" x14ac:dyDescent="0.25"/>
    <row r="7931" customFormat="1" x14ac:dyDescent="0.25"/>
    <row r="7932" customFormat="1" x14ac:dyDescent="0.25"/>
    <row r="7933" customFormat="1" x14ac:dyDescent="0.25"/>
    <row r="7934" customFormat="1" x14ac:dyDescent="0.25"/>
    <row r="7935" customFormat="1" x14ac:dyDescent="0.25"/>
    <row r="7936" customFormat="1" x14ac:dyDescent="0.25"/>
    <row r="7937" customFormat="1" x14ac:dyDescent="0.25"/>
    <row r="7938" customFormat="1" x14ac:dyDescent="0.25"/>
    <row r="7939" customFormat="1" x14ac:dyDescent="0.25"/>
    <row r="7940" customFormat="1" x14ac:dyDescent="0.25"/>
    <row r="7941" customFormat="1" x14ac:dyDescent="0.25"/>
    <row r="7942" customFormat="1" x14ac:dyDescent="0.25"/>
    <row r="7943" customFormat="1" x14ac:dyDescent="0.25"/>
    <row r="7944" customFormat="1" x14ac:dyDescent="0.25"/>
    <row r="7945" customFormat="1" x14ac:dyDescent="0.25"/>
    <row r="7946" customFormat="1" x14ac:dyDescent="0.25"/>
    <row r="7947" customFormat="1" x14ac:dyDescent="0.25"/>
    <row r="7948" customFormat="1" x14ac:dyDescent="0.25"/>
    <row r="7949" customFormat="1" x14ac:dyDescent="0.25"/>
    <row r="7950" customFormat="1" x14ac:dyDescent="0.25"/>
    <row r="7951" customFormat="1" x14ac:dyDescent="0.25"/>
    <row r="7952" customFormat="1" x14ac:dyDescent="0.25"/>
    <row r="7953" customFormat="1" x14ac:dyDescent="0.25"/>
    <row r="7954" customFormat="1" x14ac:dyDescent="0.25"/>
    <row r="7955" customFormat="1" x14ac:dyDescent="0.25"/>
    <row r="7956" customFormat="1" x14ac:dyDescent="0.25"/>
    <row r="7957" customFormat="1" x14ac:dyDescent="0.25"/>
    <row r="7958" customFormat="1" x14ac:dyDescent="0.25"/>
    <row r="7959" customFormat="1" x14ac:dyDescent="0.25"/>
    <row r="7960" customFormat="1" x14ac:dyDescent="0.25"/>
    <row r="7961" customFormat="1" x14ac:dyDescent="0.25"/>
    <row r="7962" customFormat="1" x14ac:dyDescent="0.25"/>
    <row r="7963" customFormat="1" x14ac:dyDescent="0.25"/>
    <row r="7964" customFormat="1" x14ac:dyDescent="0.25"/>
    <row r="7965" customFormat="1" x14ac:dyDescent="0.25"/>
    <row r="7966" customFormat="1" x14ac:dyDescent="0.25"/>
    <row r="7967" customFormat="1" x14ac:dyDescent="0.25"/>
    <row r="7968" customFormat="1" x14ac:dyDescent="0.25"/>
    <row r="7969" customFormat="1" x14ac:dyDescent="0.25"/>
    <row r="7970" customFormat="1" x14ac:dyDescent="0.25"/>
    <row r="7971" customFormat="1" x14ac:dyDescent="0.25"/>
    <row r="7972" customFormat="1" x14ac:dyDescent="0.25"/>
    <row r="7973" customFormat="1" x14ac:dyDescent="0.25"/>
    <row r="7974" customFormat="1" x14ac:dyDescent="0.25"/>
    <row r="7975" customFormat="1" x14ac:dyDescent="0.25"/>
    <row r="7976" customFormat="1" x14ac:dyDescent="0.25"/>
    <row r="7977" customFormat="1" x14ac:dyDescent="0.25"/>
    <row r="7978" customFormat="1" x14ac:dyDescent="0.25"/>
    <row r="7979" customFormat="1" x14ac:dyDescent="0.25"/>
    <row r="7980" customFormat="1" x14ac:dyDescent="0.25"/>
    <row r="7981" customFormat="1" x14ac:dyDescent="0.25"/>
    <row r="7982" customFormat="1" x14ac:dyDescent="0.25"/>
    <row r="7983" customFormat="1" x14ac:dyDescent="0.25"/>
    <row r="7984" customFormat="1" x14ac:dyDescent="0.25"/>
    <row r="7985" customFormat="1" x14ac:dyDescent="0.25"/>
    <row r="7986" customFormat="1" x14ac:dyDescent="0.25"/>
    <row r="7987" customFormat="1" x14ac:dyDescent="0.25"/>
    <row r="7988" customFormat="1" x14ac:dyDescent="0.25"/>
    <row r="7989" customFormat="1" x14ac:dyDescent="0.25"/>
    <row r="7990" customFormat="1" x14ac:dyDescent="0.25"/>
    <row r="7991" customFormat="1" x14ac:dyDescent="0.25"/>
    <row r="7992" customFormat="1" x14ac:dyDescent="0.25"/>
    <row r="7993" customFormat="1" x14ac:dyDescent="0.25"/>
    <row r="7994" customFormat="1" x14ac:dyDescent="0.25"/>
    <row r="7995" customFormat="1" x14ac:dyDescent="0.25"/>
    <row r="7996" customFormat="1" x14ac:dyDescent="0.25"/>
    <row r="7997" customFormat="1" x14ac:dyDescent="0.25"/>
    <row r="7998" customFormat="1" x14ac:dyDescent="0.25"/>
    <row r="7999" customFormat="1" x14ac:dyDescent="0.25"/>
    <row r="8000" customFormat="1" x14ac:dyDescent="0.25"/>
    <row r="8001" customFormat="1" x14ac:dyDescent="0.25"/>
    <row r="8002" customFormat="1" x14ac:dyDescent="0.25"/>
    <row r="8003" customFormat="1" x14ac:dyDescent="0.25"/>
    <row r="8004" customFormat="1" x14ac:dyDescent="0.25"/>
    <row r="8005" customFormat="1" x14ac:dyDescent="0.25"/>
    <row r="8006" customFormat="1" x14ac:dyDescent="0.25"/>
    <row r="8007" customFormat="1" x14ac:dyDescent="0.25"/>
    <row r="8008" customFormat="1" x14ac:dyDescent="0.25"/>
    <row r="8009" customFormat="1" x14ac:dyDescent="0.25"/>
    <row r="8010" customFormat="1" x14ac:dyDescent="0.25"/>
    <row r="8011" customFormat="1" x14ac:dyDescent="0.25"/>
    <row r="8012" customFormat="1" x14ac:dyDescent="0.25"/>
    <row r="8013" customFormat="1" x14ac:dyDescent="0.25"/>
    <row r="8014" customFormat="1" x14ac:dyDescent="0.25"/>
    <row r="8015" customFormat="1" x14ac:dyDescent="0.25"/>
    <row r="8016" customFormat="1" x14ac:dyDescent="0.25"/>
    <row r="8017" customFormat="1" x14ac:dyDescent="0.25"/>
    <row r="8018" customFormat="1" x14ac:dyDescent="0.25"/>
    <row r="8019" customFormat="1" x14ac:dyDescent="0.25"/>
    <row r="8020" customFormat="1" x14ac:dyDescent="0.25"/>
    <row r="8021" customFormat="1" x14ac:dyDescent="0.25"/>
    <row r="8022" customFormat="1" x14ac:dyDescent="0.25"/>
    <row r="8023" customFormat="1" x14ac:dyDescent="0.25"/>
    <row r="8024" customFormat="1" x14ac:dyDescent="0.25"/>
    <row r="8025" customFormat="1" x14ac:dyDescent="0.25"/>
    <row r="8026" customFormat="1" x14ac:dyDescent="0.25"/>
    <row r="8027" customFormat="1" x14ac:dyDescent="0.25"/>
    <row r="8028" customFormat="1" x14ac:dyDescent="0.25"/>
    <row r="8029" customFormat="1" x14ac:dyDescent="0.25"/>
    <row r="8030" customFormat="1" x14ac:dyDescent="0.25"/>
    <row r="8031" customFormat="1" x14ac:dyDescent="0.25"/>
    <row r="8032" customFormat="1" x14ac:dyDescent="0.25"/>
    <row r="8033" customFormat="1" x14ac:dyDescent="0.25"/>
    <row r="8034" customFormat="1" x14ac:dyDescent="0.25"/>
    <row r="8035" customFormat="1" x14ac:dyDescent="0.25"/>
    <row r="8036" customFormat="1" x14ac:dyDescent="0.25"/>
    <row r="8037" customFormat="1" x14ac:dyDescent="0.25"/>
    <row r="8038" customFormat="1" x14ac:dyDescent="0.25"/>
    <row r="8039" customFormat="1" x14ac:dyDescent="0.25"/>
    <row r="8040" customFormat="1" x14ac:dyDescent="0.25"/>
    <row r="8041" customFormat="1" x14ac:dyDescent="0.25"/>
    <row r="8042" customFormat="1" x14ac:dyDescent="0.25"/>
    <row r="8043" customFormat="1" x14ac:dyDescent="0.25"/>
    <row r="8044" customFormat="1" x14ac:dyDescent="0.25"/>
    <row r="8045" customFormat="1" x14ac:dyDescent="0.25"/>
    <row r="8046" customFormat="1" x14ac:dyDescent="0.25"/>
    <row r="8047" customFormat="1" x14ac:dyDescent="0.25"/>
    <row r="8048" customFormat="1" x14ac:dyDescent="0.25"/>
    <row r="8049" customFormat="1" x14ac:dyDescent="0.25"/>
    <row r="8050" customFormat="1" x14ac:dyDescent="0.25"/>
    <row r="8051" customFormat="1" x14ac:dyDescent="0.25"/>
    <row r="8052" customFormat="1" x14ac:dyDescent="0.25"/>
    <row r="8053" customFormat="1" x14ac:dyDescent="0.25"/>
    <row r="8054" customFormat="1" x14ac:dyDescent="0.25"/>
    <row r="8055" customFormat="1" x14ac:dyDescent="0.25"/>
    <row r="8056" customFormat="1" x14ac:dyDescent="0.25"/>
    <row r="8057" customFormat="1" x14ac:dyDescent="0.25"/>
    <row r="8058" customFormat="1" x14ac:dyDescent="0.25"/>
    <row r="8059" customFormat="1" x14ac:dyDescent="0.25"/>
    <row r="8060" customFormat="1" x14ac:dyDescent="0.25"/>
    <row r="8061" customFormat="1" x14ac:dyDescent="0.25"/>
    <row r="8062" customFormat="1" x14ac:dyDescent="0.25"/>
    <row r="8063" customFormat="1" x14ac:dyDescent="0.25"/>
    <row r="8064" customFormat="1" x14ac:dyDescent="0.25"/>
    <row r="8065" customFormat="1" x14ac:dyDescent="0.25"/>
    <row r="8066" customFormat="1" x14ac:dyDescent="0.25"/>
    <row r="8067" customFormat="1" x14ac:dyDescent="0.25"/>
    <row r="8068" customFormat="1" x14ac:dyDescent="0.25"/>
    <row r="8069" customFormat="1" x14ac:dyDescent="0.25"/>
    <row r="8070" customFormat="1" x14ac:dyDescent="0.25"/>
    <row r="8071" customFormat="1" x14ac:dyDescent="0.25"/>
    <row r="8072" customFormat="1" x14ac:dyDescent="0.25"/>
    <row r="8073" customFormat="1" x14ac:dyDescent="0.25"/>
    <row r="8074" customFormat="1" x14ac:dyDescent="0.25"/>
    <row r="8075" customFormat="1" x14ac:dyDescent="0.25"/>
    <row r="8076" customFormat="1" x14ac:dyDescent="0.25"/>
    <row r="8077" customFormat="1" x14ac:dyDescent="0.25"/>
    <row r="8078" customFormat="1" x14ac:dyDescent="0.25"/>
    <row r="8079" customFormat="1" x14ac:dyDescent="0.25"/>
    <row r="8080" customFormat="1" x14ac:dyDescent="0.25"/>
    <row r="8081" customFormat="1" x14ac:dyDescent="0.25"/>
    <row r="8082" customFormat="1" x14ac:dyDescent="0.25"/>
    <row r="8083" customFormat="1" x14ac:dyDescent="0.25"/>
    <row r="8084" customFormat="1" x14ac:dyDescent="0.25"/>
    <row r="8085" customFormat="1" x14ac:dyDescent="0.25"/>
    <row r="8086" customFormat="1" x14ac:dyDescent="0.25"/>
    <row r="8087" customFormat="1" x14ac:dyDescent="0.25"/>
    <row r="8088" customFormat="1" x14ac:dyDescent="0.25"/>
    <row r="8089" customFormat="1" x14ac:dyDescent="0.25"/>
    <row r="8090" customFormat="1" x14ac:dyDescent="0.25"/>
    <row r="8091" customFormat="1" x14ac:dyDescent="0.25"/>
    <row r="8092" customFormat="1" x14ac:dyDescent="0.25"/>
    <row r="8093" customFormat="1" x14ac:dyDescent="0.25"/>
    <row r="8094" customFormat="1" x14ac:dyDescent="0.25"/>
    <row r="8095" customFormat="1" x14ac:dyDescent="0.25"/>
    <row r="8096" customFormat="1" x14ac:dyDescent="0.25"/>
    <row r="8097" customFormat="1" x14ac:dyDescent="0.25"/>
    <row r="8098" customFormat="1" x14ac:dyDescent="0.25"/>
    <row r="8099" customFormat="1" x14ac:dyDescent="0.25"/>
    <row r="8100" customFormat="1" x14ac:dyDescent="0.25"/>
    <row r="8101" customFormat="1" x14ac:dyDescent="0.25"/>
    <row r="8102" customFormat="1" x14ac:dyDescent="0.25"/>
    <row r="8103" customFormat="1" x14ac:dyDescent="0.25"/>
    <row r="8104" customFormat="1" x14ac:dyDescent="0.25"/>
    <row r="8105" customFormat="1" x14ac:dyDescent="0.25"/>
    <row r="8106" customFormat="1" x14ac:dyDescent="0.25"/>
    <row r="8107" customFormat="1" x14ac:dyDescent="0.25"/>
    <row r="8108" customFormat="1" x14ac:dyDescent="0.25"/>
    <row r="8109" customFormat="1" x14ac:dyDescent="0.25"/>
    <row r="8110" customFormat="1" x14ac:dyDescent="0.25"/>
    <row r="8111" customFormat="1" x14ac:dyDescent="0.25"/>
    <row r="8112" customFormat="1" x14ac:dyDescent="0.25"/>
    <row r="8113" customFormat="1" x14ac:dyDescent="0.25"/>
    <row r="8114" customFormat="1" x14ac:dyDescent="0.25"/>
    <row r="8115" customFormat="1" x14ac:dyDescent="0.25"/>
    <row r="8116" customFormat="1" x14ac:dyDescent="0.25"/>
    <row r="8117" customFormat="1" x14ac:dyDescent="0.25"/>
    <row r="8118" customFormat="1" x14ac:dyDescent="0.25"/>
    <row r="8119" customFormat="1" x14ac:dyDescent="0.25"/>
    <row r="8120" customFormat="1" x14ac:dyDescent="0.25"/>
    <row r="8121" customFormat="1" x14ac:dyDescent="0.25"/>
    <row r="8122" customFormat="1" x14ac:dyDescent="0.25"/>
    <row r="8123" customFormat="1" x14ac:dyDescent="0.25"/>
    <row r="8124" customFormat="1" x14ac:dyDescent="0.25"/>
    <row r="8125" customFormat="1" x14ac:dyDescent="0.25"/>
    <row r="8126" customFormat="1" x14ac:dyDescent="0.25"/>
    <row r="8127" customFormat="1" x14ac:dyDescent="0.25"/>
    <row r="8128" customFormat="1" x14ac:dyDescent="0.25"/>
    <row r="8129" customFormat="1" x14ac:dyDescent="0.25"/>
    <row r="8130" customFormat="1" x14ac:dyDescent="0.25"/>
    <row r="8131" customFormat="1" x14ac:dyDescent="0.25"/>
    <row r="8132" customFormat="1" x14ac:dyDescent="0.25"/>
    <row r="8133" customFormat="1" x14ac:dyDescent="0.25"/>
    <row r="8134" customFormat="1" x14ac:dyDescent="0.25"/>
    <row r="8135" customFormat="1" x14ac:dyDescent="0.25"/>
    <row r="8136" customFormat="1" x14ac:dyDescent="0.25"/>
    <row r="8137" customFormat="1" x14ac:dyDescent="0.25"/>
    <row r="8138" customFormat="1" x14ac:dyDescent="0.25"/>
    <row r="8139" customFormat="1" x14ac:dyDescent="0.25"/>
    <row r="8140" customFormat="1" x14ac:dyDescent="0.25"/>
    <row r="8141" customFormat="1" x14ac:dyDescent="0.25"/>
    <row r="8142" customFormat="1" x14ac:dyDescent="0.25"/>
    <row r="8143" customFormat="1" x14ac:dyDescent="0.25"/>
    <row r="8144" customFormat="1" x14ac:dyDescent="0.25"/>
    <row r="8145" customFormat="1" x14ac:dyDescent="0.25"/>
    <row r="8146" customFormat="1" x14ac:dyDescent="0.25"/>
    <row r="8147" customFormat="1" x14ac:dyDescent="0.25"/>
    <row r="8148" customFormat="1" x14ac:dyDescent="0.25"/>
    <row r="8149" customFormat="1" x14ac:dyDescent="0.25"/>
    <row r="8150" customFormat="1" x14ac:dyDescent="0.25"/>
    <row r="8151" customFormat="1" x14ac:dyDescent="0.25"/>
    <row r="8152" customFormat="1" x14ac:dyDescent="0.25"/>
    <row r="8153" customFormat="1" x14ac:dyDescent="0.25"/>
    <row r="8154" customFormat="1" x14ac:dyDescent="0.25"/>
    <row r="8155" customFormat="1" x14ac:dyDescent="0.25"/>
    <row r="8156" customFormat="1" x14ac:dyDescent="0.25"/>
    <row r="8157" customFormat="1" x14ac:dyDescent="0.25"/>
    <row r="8158" customFormat="1" x14ac:dyDescent="0.25"/>
    <row r="8159" customFormat="1" x14ac:dyDescent="0.25"/>
    <row r="8160" customFormat="1" x14ac:dyDescent="0.25"/>
    <row r="8161" customFormat="1" x14ac:dyDescent="0.25"/>
    <row r="8162" customFormat="1" x14ac:dyDescent="0.25"/>
    <row r="8163" customFormat="1" x14ac:dyDescent="0.25"/>
    <row r="8164" customFormat="1" x14ac:dyDescent="0.25"/>
    <row r="8165" customFormat="1" x14ac:dyDescent="0.25"/>
    <row r="8166" customFormat="1" x14ac:dyDescent="0.25"/>
    <row r="8167" customFormat="1" x14ac:dyDescent="0.25"/>
    <row r="8168" customFormat="1" x14ac:dyDescent="0.25"/>
    <row r="8169" customFormat="1" x14ac:dyDescent="0.25"/>
    <row r="8170" customFormat="1" x14ac:dyDescent="0.25"/>
    <row r="8171" customFormat="1" x14ac:dyDescent="0.25"/>
    <row r="8172" customFormat="1" x14ac:dyDescent="0.25"/>
    <row r="8173" customFormat="1" x14ac:dyDescent="0.25"/>
    <row r="8174" customFormat="1" x14ac:dyDescent="0.25"/>
    <row r="8175" customFormat="1" x14ac:dyDescent="0.25"/>
    <row r="8176" customFormat="1" x14ac:dyDescent="0.25"/>
    <row r="8177" customFormat="1" x14ac:dyDescent="0.25"/>
    <row r="8178" customFormat="1" x14ac:dyDescent="0.25"/>
    <row r="8179" customFormat="1" x14ac:dyDescent="0.25"/>
    <row r="8180" customFormat="1" x14ac:dyDescent="0.25"/>
    <row r="8181" customFormat="1" x14ac:dyDescent="0.25"/>
    <row r="8182" customFormat="1" x14ac:dyDescent="0.25"/>
    <row r="8183" customFormat="1" x14ac:dyDescent="0.25"/>
    <row r="8184" customFormat="1" x14ac:dyDescent="0.25"/>
    <row r="8185" customFormat="1" x14ac:dyDescent="0.25"/>
    <row r="8186" customFormat="1" x14ac:dyDescent="0.25"/>
    <row r="8187" customFormat="1" x14ac:dyDescent="0.25"/>
    <row r="8188" customFormat="1" x14ac:dyDescent="0.25"/>
    <row r="8189" customFormat="1" x14ac:dyDescent="0.25"/>
    <row r="8190" customFormat="1" x14ac:dyDescent="0.25"/>
    <row r="8191" customFormat="1" x14ac:dyDescent="0.25"/>
    <row r="8192" customFormat="1" x14ac:dyDescent="0.25"/>
    <row r="8193" customFormat="1" x14ac:dyDescent="0.25"/>
    <row r="8194" customFormat="1" x14ac:dyDescent="0.25"/>
    <row r="8195" customFormat="1" x14ac:dyDescent="0.25"/>
    <row r="8196" customFormat="1" x14ac:dyDescent="0.25"/>
    <row r="8197" customFormat="1" x14ac:dyDescent="0.25"/>
    <row r="8198" customFormat="1" x14ac:dyDescent="0.25"/>
    <row r="8199" customFormat="1" x14ac:dyDescent="0.25"/>
    <row r="8200" customFormat="1" x14ac:dyDescent="0.25"/>
    <row r="8201" customFormat="1" x14ac:dyDescent="0.25"/>
    <row r="8202" customFormat="1" x14ac:dyDescent="0.25"/>
    <row r="8203" customFormat="1" x14ac:dyDescent="0.25"/>
    <row r="8204" customFormat="1" x14ac:dyDescent="0.25"/>
    <row r="8205" customFormat="1" x14ac:dyDescent="0.25"/>
    <row r="8206" customFormat="1" x14ac:dyDescent="0.25"/>
    <row r="8207" customFormat="1" x14ac:dyDescent="0.25"/>
    <row r="8208" customFormat="1" x14ac:dyDescent="0.25"/>
    <row r="8209" customFormat="1" x14ac:dyDescent="0.25"/>
    <row r="8210" customFormat="1" x14ac:dyDescent="0.25"/>
    <row r="8211" customFormat="1" x14ac:dyDescent="0.25"/>
    <row r="8212" customFormat="1" x14ac:dyDescent="0.25"/>
    <row r="8213" customFormat="1" x14ac:dyDescent="0.25"/>
    <row r="8214" customFormat="1" x14ac:dyDescent="0.25"/>
    <row r="8215" customFormat="1" x14ac:dyDescent="0.25"/>
    <row r="8216" customFormat="1" x14ac:dyDescent="0.25"/>
    <row r="8217" customFormat="1" x14ac:dyDescent="0.25"/>
    <row r="8218" customFormat="1" x14ac:dyDescent="0.25"/>
    <row r="8219" customFormat="1" x14ac:dyDescent="0.25"/>
    <row r="8220" customFormat="1" x14ac:dyDescent="0.25"/>
    <row r="8221" customFormat="1" x14ac:dyDescent="0.25"/>
    <row r="8222" customFormat="1" x14ac:dyDescent="0.25"/>
    <row r="8223" customFormat="1" x14ac:dyDescent="0.25"/>
    <row r="8224" customFormat="1" x14ac:dyDescent="0.25"/>
    <row r="8225" customFormat="1" x14ac:dyDescent="0.25"/>
    <row r="8226" customFormat="1" x14ac:dyDescent="0.25"/>
    <row r="8227" customFormat="1" x14ac:dyDescent="0.25"/>
    <row r="8228" customFormat="1" x14ac:dyDescent="0.25"/>
    <row r="8229" customFormat="1" x14ac:dyDescent="0.25"/>
    <row r="8230" customFormat="1" x14ac:dyDescent="0.25"/>
    <row r="8231" customFormat="1" x14ac:dyDescent="0.25"/>
    <row r="8232" customFormat="1" x14ac:dyDescent="0.25"/>
    <row r="8233" customFormat="1" x14ac:dyDescent="0.25"/>
    <row r="8234" customFormat="1" x14ac:dyDescent="0.25"/>
    <row r="8235" customFormat="1" x14ac:dyDescent="0.25"/>
    <row r="8236" customFormat="1" x14ac:dyDescent="0.25"/>
    <row r="8237" customFormat="1" x14ac:dyDescent="0.25"/>
    <row r="8238" customFormat="1" x14ac:dyDescent="0.25"/>
    <row r="8239" customFormat="1" x14ac:dyDescent="0.25"/>
    <row r="8240" customFormat="1" x14ac:dyDescent="0.25"/>
    <row r="8241" customFormat="1" x14ac:dyDescent="0.25"/>
    <row r="8242" customFormat="1" x14ac:dyDescent="0.25"/>
    <row r="8243" customFormat="1" x14ac:dyDescent="0.25"/>
    <row r="8244" customFormat="1" x14ac:dyDescent="0.25"/>
    <row r="8245" customFormat="1" x14ac:dyDescent="0.25"/>
    <row r="8246" customFormat="1" x14ac:dyDescent="0.25"/>
    <row r="8247" customFormat="1" x14ac:dyDescent="0.25"/>
    <row r="8248" customFormat="1" x14ac:dyDescent="0.25"/>
    <row r="8249" customFormat="1" x14ac:dyDescent="0.25"/>
    <row r="8250" customFormat="1" x14ac:dyDescent="0.25"/>
    <row r="8251" customFormat="1" x14ac:dyDescent="0.25"/>
    <row r="8252" customFormat="1" x14ac:dyDescent="0.25"/>
    <row r="8253" customFormat="1" x14ac:dyDescent="0.25"/>
    <row r="8254" customFormat="1" x14ac:dyDescent="0.25"/>
    <row r="8255" customFormat="1" x14ac:dyDescent="0.25"/>
    <row r="8256" customFormat="1" x14ac:dyDescent="0.25"/>
    <row r="8257" customFormat="1" x14ac:dyDescent="0.25"/>
    <row r="8258" customFormat="1" x14ac:dyDescent="0.25"/>
    <row r="8259" customFormat="1" x14ac:dyDescent="0.25"/>
    <row r="8260" customFormat="1" x14ac:dyDescent="0.25"/>
    <row r="8261" customFormat="1" x14ac:dyDescent="0.25"/>
    <row r="8262" customFormat="1" x14ac:dyDescent="0.25"/>
    <row r="8263" customFormat="1" x14ac:dyDescent="0.25"/>
    <row r="8264" customFormat="1" x14ac:dyDescent="0.25"/>
    <row r="8265" customFormat="1" x14ac:dyDescent="0.25"/>
    <row r="8266" customFormat="1" x14ac:dyDescent="0.25"/>
    <row r="8267" customFormat="1" x14ac:dyDescent="0.25"/>
    <row r="8268" customFormat="1" x14ac:dyDescent="0.25"/>
    <row r="8269" customFormat="1" x14ac:dyDescent="0.25"/>
    <row r="8270" customFormat="1" x14ac:dyDescent="0.25"/>
    <row r="8271" customFormat="1" x14ac:dyDescent="0.25"/>
    <row r="8272" customFormat="1" x14ac:dyDescent="0.25"/>
    <row r="8273" customFormat="1" x14ac:dyDescent="0.25"/>
    <row r="8274" customFormat="1" x14ac:dyDescent="0.25"/>
    <row r="8275" customFormat="1" x14ac:dyDescent="0.25"/>
    <row r="8276" customFormat="1" x14ac:dyDescent="0.25"/>
    <row r="8277" customFormat="1" x14ac:dyDescent="0.25"/>
    <row r="8278" customFormat="1" x14ac:dyDescent="0.25"/>
    <row r="8279" customFormat="1" x14ac:dyDescent="0.25"/>
    <row r="8280" customFormat="1" x14ac:dyDescent="0.25"/>
    <row r="8281" customFormat="1" x14ac:dyDescent="0.25"/>
    <row r="8282" customFormat="1" x14ac:dyDescent="0.25"/>
    <row r="8283" customFormat="1" x14ac:dyDescent="0.25"/>
    <row r="8284" customFormat="1" x14ac:dyDescent="0.25"/>
    <row r="8285" customFormat="1" x14ac:dyDescent="0.25"/>
    <row r="8286" customFormat="1" x14ac:dyDescent="0.25"/>
    <row r="8287" customFormat="1" x14ac:dyDescent="0.25"/>
    <row r="8288" customFormat="1" x14ac:dyDescent="0.25"/>
    <row r="8289" customFormat="1" x14ac:dyDescent="0.25"/>
    <row r="8290" customFormat="1" x14ac:dyDescent="0.25"/>
    <row r="8291" customFormat="1" x14ac:dyDescent="0.25"/>
    <row r="8292" customFormat="1" x14ac:dyDescent="0.25"/>
    <row r="8293" customFormat="1" x14ac:dyDescent="0.25"/>
    <row r="8294" customFormat="1" x14ac:dyDescent="0.25"/>
    <row r="8295" customFormat="1" x14ac:dyDescent="0.25"/>
    <row r="8296" customFormat="1" x14ac:dyDescent="0.25"/>
    <row r="8297" customFormat="1" x14ac:dyDescent="0.25"/>
    <row r="8298" customFormat="1" x14ac:dyDescent="0.25"/>
    <row r="8299" customFormat="1" x14ac:dyDescent="0.25"/>
    <row r="8300" customFormat="1" x14ac:dyDescent="0.25"/>
    <row r="8301" customFormat="1" x14ac:dyDescent="0.25"/>
    <row r="8302" customFormat="1" x14ac:dyDescent="0.25"/>
    <row r="8303" customFormat="1" x14ac:dyDescent="0.25"/>
    <row r="8304" customFormat="1" x14ac:dyDescent="0.25"/>
    <row r="8305" customFormat="1" x14ac:dyDescent="0.25"/>
    <row r="8306" customFormat="1" x14ac:dyDescent="0.25"/>
    <row r="8307" customFormat="1" x14ac:dyDescent="0.25"/>
    <row r="8308" customFormat="1" x14ac:dyDescent="0.25"/>
    <row r="8309" customFormat="1" x14ac:dyDescent="0.25"/>
    <row r="8310" customFormat="1" x14ac:dyDescent="0.25"/>
    <row r="8311" customFormat="1" x14ac:dyDescent="0.25"/>
    <row r="8312" customFormat="1" x14ac:dyDescent="0.25"/>
    <row r="8313" customFormat="1" x14ac:dyDescent="0.25"/>
    <row r="8314" customFormat="1" x14ac:dyDescent="0.25"/>
    <row r="8315" customFormat="1" x14ac:dyDescent="0.25"/>
    <row r="8316" customFormat="1" x14ac:dyDescent="0.25"/>
    <row r="8317" customFormat="1" x14ac:dyDescent="0.25"/>
    <row r="8318" customFormat="1" x14ac:dyDescent="0.25"/>
    <row r="8319" customFormat="1" x14ac:dyDescent="0.25"/>
    <row r="8320" customFormat="1" x14ac:dyDescent="0.25"/>
    <row r="8321" customFormat="1" x14ac:dyDescent="0.25"/>
    <row r="8322" customFormat="1" x14ac:dyDescent="0.25"/>
    <row r="8323" customFormat="1" x14ac:dyDescent="0.25"/>
    <row r="8324" customFormat="1" x14ac:dyDescent="0.25"/>
    <row r="8325" customFormat="1" x14ac:dyDescent="0.25"/>
    <row r="8326" customFormat="1" x14ac:dyDescent="0.25"/>
    <row r="8327" customFormat="1" x14ac:dyDescent="0.25"/>
    <row r="8328" customFormat="1" x14ac:dyDescent="0.25"/>
    <row r="8329" customFormat="1" x14ac:dyDescent="0.25"/>
    <row r="8330" customFormat="1" x14ac:dyDescent="0.25"/>
    <row r="8331" customFormat="1" x14ac:dyDescent="0.25"/>
    <row r="8332" customFormat="1" x14ac:dyDescent="0.25"/>
    <row r="8333" customFormat="1" x14ac:dyDescent="0.25"/>
    <row r="8334" customFormat="1" x14ac:dyDescent="0.25"/>
    <row r="8335" customFormat="1" x14ac:dyDescent="0.25"/>
    <row r="8336" customFormat="1" x14ac:dyDescent="0.25"/>
    <row r="8337" spans="11:11" customFormat="1" x14ac:dyDescent="0.25"/>
    <row r="8338" spans="11:11" customFormat="1" x14ac:dyDescent="0.25"/>
    <row r="8339" spans="11:11" customFormat="1" x14ac:dyDescent="0.25"/>
    <row r="8340" spans="11:11" customFormat="1" x14ac:dyDescent="0.25"/>
    <row r="8341" spans="11:11" customFormat="1" x14ac:dyDescent="0.25">
      <c r="K8341" t="s">
        <v>7632</v>
      </c>
    </row>
    <row r="8342" spans="11:11" customFormat="1" x14ac:dyDescent="0.25">
      <c r="K8342" t="s">
        <v>7632</v>
      </c>
    </row>
    <row r="8343" spans="11:11" customFormat="1" x14ac:dyDescent="0.25">
      <c r="K8343" t="s">
        <v>7632</v>
      </c>
    </row>
    <row r="8344" spans="11:11" customFormat="1" x14ac:dyDescent="0.25">
      <c r="K8344" t="s">
        <v>7632</v>
      </c>
    </row>
  </sheetData>
  <mergeCells count="1">
    <mergeCell ref="A1:H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7328A-8158-46EE-A6F3-37C9546B0B68}">
  <dimension ref="A1:L7390"/>
  <sheetViews>
    <sheetView workbookViewId="0">
      <selection sqref="A1:H1"/>
    </sheetView>
  </sheetViews>
  <sheetFormatPr baseColWidth="10" defaultRowHeight="15" x14ac:dyDescent="0.25"/>
  <cols>
    <col min="1" max="1" width="10.28515625" style="2" customWidth="1"/>
    <col min="2" max="2" width="25.5703125" style="1" customWidth="1"/>
    <col min="3" max="3" width="10.85546875" style="2" customWidth="1"/>
    <col min="4" max="4" width="31" style="1" customWidth="1"/>
    <col min="5" max="5" width="8.140625" style="2" customWidth="1"/>
    <col min="6" max="6" width="8.42578125" style="2" customWidth="1"/>
    <col min="7" max="7" width="7.85546875" style="2" customWidth="1"/>
    <col min="8" max="8" width="11.42578125" style="2"/>
    <col min="9" max="9" width="77.5703125" style="1" customWidth="1"/>
    <col min="10" max="10" width="101.7109375" style="1" customWidth="1"/>
    <col min="11" max="11" width="11.42578125" style="2"/>
    <col min="12" max="12" width="30.7109375" style="1" customWidth="1"/>
    <col min="13" max="13" width="11.42578125" style="1" customWidth="1"/>
    <col min="14" max="16384" width="11.42578125" style="1"/>
  </cols>
  <sheetData>
    <row r="1" spans="1:12" ht="15.75" x14ac:dyDescent="0.25">
      <c r="A1" s="4" t="s">
        <v>129</v>
      </c>
      <c r="B1" s="4"/>
      <c r="C1" s="4"/>
      <c r="D1" s="4"/>
      <c r="E1" s="4"/>
      <c r="F1" s="4"/>
      <c r="G1" s="4"/>
      <c r="H1" s="4"/>
    </row>
    <row r="2" spans="1:12" x14ac:dyDescent="0.25">
      <c r="A2" s="3" t="s">
        <v>15</v>
      </c>
      <c r="B2" s="3" t="s">
        <v>14</v>
      </c>
      <c r="C2" s="3" t="s">
        <v>13</v>
      </c>
      <c r="D2" s="3" t="s">
        <v>12</v>
      </c>
      <c r="E2" s="3" t="s">
        <v>11</v>
      </c>
      <c r="F2" s="3" t="s">
        <v>10</v>
      </c>
      <c r="G2" s="3" t="s">
        <v>9</v>
      </c>
      <c r="H2" s="3" t="s">
        <v>8</v>
      </c>
      <c r="I2" s="3" t="s">
        <v>7</v>
      </c>
      <c r="J2" s="3" t="s">
        <v>6</v>
      </c>
      <c r="K2" s="3" t="s">
        <v>5</v>
      </c>
      <c r="L2" s="3" t="s">
        <v>16</v>
      </c>
    </row>
    <row r="3" spans="1:12" customFormat="1" x14ac:dyDescent="0.25">
      <c r="A3" t="str">
        <f t="shared" ref="A3:A66" si="0">"18"</f>
        <v>18</v>
      </c>
      <c r="B3" t="s">
        <v>357</v>
      </c>
      <c r="C3" t="str">
        <f>"001"</f>
        <v>001</v>
      </c>
      <c r="D3" t="s">
        <v>358</v>
      </c>
      <c r="E3" t="str">
        <f t="shared" ref="E3:E32" si="1">"01"</f>
        <v>01</v>
      </c>
      <c r="F3" t="str">
        <f t="shared" ref="F3:F6" si="2">"001"</f>
        <v>001</v>
      </c>
      <c r="G3" t="str">
        <f>""</f>
        <v/>
      </c>
      <c r="H3" t="s">
        <v>3</v>
      </c>
      <c r="I3" t="s">
        <v>28</v>
      </c>
      <c r="J3" t="s">
        <v>5294</v>
      </c>
      <c r="K3" t="str">
        <f>"18132"</f>
        <v>18132</v>
      </c>
    </row>
    <row r="4" spans="1:12" customFormat="1" x14ac:dyDescent="0.25">
      <c r="A4" t="str">
        <f t="shared" si="0"/>
        <v>18</v>
      </c>
      <c r="B4" t="s">
        <v>357</v>
      </c>
      <c r="C4" t="str">
        <f>"002"</f>
        <v>002</v>
      </c>
      <c r="D4" t="s">
        <v>359</v>
      </c>
      <c r="E4" t="str">
        <f t="shared" si="1"/>
        <v>01</v>
      </c>
      <c r="F4" t="str">
        <f t="shared" si="2"/>
        <v>001</v>
      </c>
      <c r="G4" t="str">
        <f>""</f>
        <v/>
      </c>
      <c r="H4" t="s">
        <v>3</v>
      </c>
      <c r="I4" t="s">
        <v>2058</v>
      </c>
      <c r="J4" t="s">
        <v>5295</v>
      </c>
      <c r="K4" t="str">
        <f>"18520"</f>
        <v>18520</v>
      </c>
    </row>
    <row r="5" spans="1:12" customFormat="1" x14ac:dyDescent="0.25">
      <c r="A5" t="str">
        <f t="shared" si="0"/>
        <v>18</v>
      </c>
      <c r="B5" t="s">
        <v>357</v>
      </c>
      <c r="C5" t="str">
        <f t="shared" ref="C5:C25" si="3">"003"</f>
        <v>003</v>
      </c>
      <c r="D5" t="s">
        <v>360</v>
      </c>
      <c r="E5" t="str">
        <f t="shared" si="1"/>
        <v>01</v>
      </c>
      <c r="F5" t="str">
        <f t="shared" si="2"/>
        <v>001</v>
      </c>
      <c r="G5" t="str">
        <f>""</f>
        <v/>
      </c>
      <c r="H5" t="s">
        <v>1</v>
      </c>
      <c r="I5" t="s">
        <v>23</v>
      </c>
      <c r="J5" t="s">
        <v>5296</v>
      </c>
      <c r="K5" t="str">
        <f>"18220"</f>
        <v>18220</v>
      </c>
    </row>
    <row r="6" spans="1:12" customFormat="1" x14ac:dyDescent="0.25">
      <c r="A6" t="str">
        <f t="shared" si="0"/>
        <v>18</v>
      </c>
      <c r="B6" t="s">
        <v>357</v>
      </c>
      <c r="C6" t="str">
        <f t="shared" si="3"/>
        <v>003</v>
      </c>
      <c r="D6" t="s">
        <v>360</v>
      </c>
      <c r="E6" t="str">
        <f t="shared" si="1"/>
        <v>01</v>
      </c>
      <c r="F6" t="str">
        <f t="shared" si="2"/>
        <v>001</v>
      </c>
      <c r="G6" t="str">
        <f>""</f>
        <v/>
      </c>
      <c r="H6" t="s">
        <v>0</v>
      </c>
      <c r="I6" t="s">
        <v>23</v>
      </c>
      <c r="J6" t="s">
        <v>5296</v>
      </c>
      <c r="K6" t="str">
        <f>"18220"</f>
        <v>18220</v>
      </c>
    </row>
    <row r="7" spans="1:12" customFormat="1" x14ac:dyDescent="0.25">
      <c r="A7" t="str">
        <f t="shared" si="0"/>
        <v>18</v>
      </c>
      <c r="B7" t="s">
        <v>357</v>
      </c>
      <c r="C7" t="str">
        <f t="shared" si="3"/>
        <v>003</v>
      </c>
      <c r="D7" t="s">
        <v>360</v>
      </c>
      <c r="E7" t="str">
        <f t="shared" si="1"/>
        <v>01</v>
      </c>
      <c r="F7" t="str">
        <f>"002"</f>
        <v>002</v>
      </c>
      <c r="G7" t="str">
        <f>""</f>
        <v/>
      </c>
      <c r="H7" t="s">
        <v>3</v>
      </c>
      <c r="I7" t="s">
        <v>23</v>
      </c>
      <c r="J7" t="s">
        <v>5296</v>
      </c>
      <c r="K7" t="str">
        <f>"18220"</f>
        <v>18220</v>
      </c>
    </row>
    <row r="8" spans="1:12" customFormat="1" x14ac:dyDescent="0.25">
      <c r="A8" t="str">
        <f t="shared" si="0"/>
        <v>18</v>
      </c>
      <c r="B8" t="s">
        <v>357</v>
      </c>
      <c r="C8" t="str">
        <f t="shared" si="3"/>
        <v>003</v>
      </c>
      <c r="D8" t="s">
        <v>360</v>
      </c>
      <c r="E8" t="str">
        <f t="shared" si="1"/>
        <v>01</v>
      </c>
      <c r="F8" t="str">
        <f>"003"</f>
        <v>003</v>
      </c>
      <c r="G8" t="str">
        <f>""</f>
        <v/>
      </c>
      <c r="H8" t="s">
        <v>1</v>
      </c>
      <c r="I8" t="s">
        <v>2059</v>
      </c>
      <c r="J8" t="s">
        <v>5297</v>
      </c>
      <c r="K8" t="str">
        <f>"18290"</f>
        <v>18290</v>
      </c>
    </row>
    <row r="9" spans="1:12" customFormat="1" x14ac:dyDescent="0.25">
      <c r="A9" t="str">
        <f t="shared" si="0"/>
        <v>18</v>
      </c>
      <c r="B9" t="s">
        <v>357</v>
      </c>
      <c r="C9" t="str">
        <f t="shared" si="3"/>
        <v>003</v>
      </c>
      <c r="D9" t="s">
        <v>360</v>
      </c>
      <c r="E9" t="str">
        <f t="shared" si="1"/>
        <v>01</v>
      </c>
      <c r="F9" t="str">
        <f>"003"</f>
        <v>003</v>
      </c>
      <c r="G9" t="str">
        <f>""</f>
        <v/>
      </c>
      <c r="H9" t="s">
        <v>0</v>
      </c>
      <c r="I9" t="s">
        <v>2059</v>
      </c>
      <c r="J9" t="s">
        <v>5297</v>
      </c>
      <c r="K9" t="str">
        <f>"18290"</f>
        <v>18290</v>
      </c>
    </row>
    <row r="10" spans="1:12" customFormat="1" x14ac:dyDescent="0.25">
      <c r="A10" t="str">
        <f t="shared" si="0"/>
        <v>18</v>
      </c>
      <c r="B10" t="s">
        <v>357</v>
      </c>
      <c r="C10" t="str">
        <f t="shared" si="3"/>
        <v>003</v>
      </c>
      <c r="D10" t="s">
        <v>360</v>
      </c>
      <c r="E10" t="str">
        <f t="shared" si="1"/>
        <v>01</v>
      </c>
      <c r="F10" t="str">
        <f>"004"</f>
        <v>004</v>
      </c>
      <c r="G10" t="str">
        <f>""</f>
        <v/>
      </c>
      <c r="H10" t="s">
        <v>1</v>
      </c>
      <c r="I10" t="s">
        <v>2060</v>
      </c>
      <c r="J10" t="s">
        <v>5298</v>
      </c>
      <c r="K10" t="str">
        <f t="shared" ref="K10:K22" si="4">"18220"</f>
        <v>18220</v>
      </c>
    </row>
    <row r="11" spans="1:12" customFormat="1" x14ac:dyDescent="0.25">
      <c r="A11" t="str">
        <f t="shared" si="0"/>
        <v>18</v>
      </c>
      <c r="B11" t="s">
        <v>357</v>
      </c>
      <c r="C11" t="str">
        <f t="shared" si="3"/>
        <v>003</v>
      </c>
      <c r="D11" t="s">
        <v>360</v>
      </c>
      <c r="E11" t="str">
        <f t="shared" si="1"/>
        <v>01</v>
      </c>
      <c r="F11" t="str">
        <f>"004"</f>
        <v>004</v>
      </c>
      <c r="G11" t="str">
        <f>""</f>
        <v/>
      </c>
      <c r="H11" t="s">
        <v>0</v>
      </c>
      <c r="I11" t="s">
        <v>2060</v>
      </c>
      <c r="J11" t="s">
        <v>5298</v>
      </c>
      <c r="K11" t="str">
        <f t="shared" si="4"/>
        <v>18220</v>
      </c>
    </row>
    <row r="12" spans="1:12" customFormat="1" x14ac:dyDescent="0.25">
      <c r="A12" t="str">
        <f t="shared" si="0"/>
        <v>18</v>
      </c>
      <c r="B12" t="s">
        <v>357</v>
      </c>
      <c r="C12" t="str">
        <f t="shared" si="3"/>
        <v>003</v>
      </c>
      <c r="D12" t="s">
        <v>360</v>
      </c>
      <c r="E12" t="str">
        <f t="shared" si="1"/>
        <v>01</v>
      </c>
      <c r="F12" t="str">
        <f>"005"</f>
        <v>005</v>
      </c>
      <c r="G12" t="str">
        <f>""</f>
        <v/>
      </c>
      <c r="H12" t="s">
        <v>1</v>
      </c>
      <c r="I12" t="s">
        <v>1377</v>
      </c>
      <c r="J12" t="s">
        <v>5299</v>
      </c>
      <c r="K12" t="str">
        <f t="shared" si="4"/>
        <v>18220</v>
      </c>
    </row>
    <row r="13" spans="1:12" customFormat="1" x14ac:dyDescent="0.25">
      <c r="A13" t="str">
        <f t="shared" si="0"/>
        <v>18</v>
      </c>
      <c r="B13" t="s">
        <v>357</v>
      </c>
      <c r="C13" t="str">
        <f t="shared" si="3"/>
        <v>003</v>
      </c>
      <c r="D13" t="s">
        <v>360</v>
      </c>
      <c r="E13" t="str">
        <f t="shared" si="1"/>
        <v>01</v>
      </c>
      <c r="F13" t="str">
        <f>"005"</f>
        <v>005</v>
      </c>
      <c r="G13" t="str">
        <f>""</f>
        <v/>
      </c>
      <c r="H13" t="s">
        <v>0</v>
      </c>
      <c r="I13" t="s">
        <v>1377</v>
      </c>
      <c r="J13" t="s">
        <v>5299</v>
      </c>
      <c r="K13" t="str">
        <f t="shared" si="4"/>
        <v>18220</v>
      </c>
    </row>
    <row r="14" spans="1:12" customFormat="1" x14ac:dyDescent="0.25">
      <c r="A14" t="str">
        <f t="shared" si="0"/>
        <v>18</v>
      </c>
      <c r="B14" t="s">
        <v>357</v>
      </c>
      <c r="C14" t="str">
        <f t="shared" si="3"/>
        <v>003</v>
      </c>
      <c r="D14" t="s">
        <v>360</v>
      </c>
      <c r="E14" t="str">
        <f t="shared" si="1"/>
        <v>01</v>
      </c>
      <c r="F14" t="str">
        <f>"006"</f>
        <v>006</v>
      </c>
      <c r="G14" t="str">
        <f>""</f>
        <v/>
      </c>
      <c r="H14" t="s">
        <v>1</v>
      </c>
      <c r="I14" t="s">
        <v>1292</v>
      </c>
      <c r="J14" t="s">
        <v>5300</v>
      </c>
      <c r="K14" t="str">
        <f t="shared" si="4"/>
        <v>18220</v>
      </c>
    </row>
    <row r="15" spans="1:12" customFormat="1" x14ac:dyDescent="0.25">
      <c r="A15" t="str">
        <f t="shared" si="0"/>
        <v>18</v>
      </c>
      <c r="B15" t="s">
        <v>357</v>
      </c>
      <c r="C15" t="str">
        <f t="shared" si="3"/>
        <v>003</v>
      </c>
      <c r="D15" t="s">
        <v>360</v>
      </c>
      <c r="E15" t="str">
        <f t="shared" si="1"/>
        <v>01</v>
      </c>
      <c r="F15" t="str">
        <f>"006"</f>
        <v>006</v>
      </c>
      <c r="G15" t="str">
        <f>""</f>
        <v/>
      </c>
      <c r="H15" t="s">
        <v>0</v>
      </c>
      <c r="I15" t="s">
        <v>1292</v>
      </c>
      <c r="J15" t="s">
        <v>5300</v>
      </c>
      <c r="K15" t="str">
        <f t="shared" si="4"/>
        <v>18220</v>
      </c>
    </row>
    <row r="16" spans="1:12" customFormat="1" x14ac:dyDescent="0.25">
      <c r="A16" t="str">
        <f t="shared" si="0"/>
        <v>18</v>
      </c>
      <c r="B16" t="s">
        <v>357</v>
      </c>
      <c r="C16" t="str">
        <f t="shared" si="3"/>
        <v>003</v>
      </c>
      <c r="D16" t="s">
        <v>360</v>
      </c>
      <c r="E16" t="str">
        <f t="shared" si="1"/>
        <v>01</v>
      </c>
      <c r="F16" t="str">
        <f>"007"</f>
        <v>007</v>
      </c>
      <c r="G16" t="str">
        <f>""</f>
        <v/>
      </c>
      <c r="H16" t="s">
        <v>1</v>
      </c>
      <c r="I16" t="s">
        <v>2060</v>
      </c>
      <c r="J16" t="s">
        <v>5298</v>
      </c>
      <c r="K16" t="str">
        <f t="shared" si="4"/>
        <v>18220</v>
      </c>
    </row>
    <row r="17" spans="1:11" customFormat="1" x14ac:dyDescent="0.25">
      <c r="A17" t="str">
        <f t="shared" si="0"/>
        <v>18</v>
      </c>
      <c r="B17" t="s">
        <v>357</v>
      </c>
      <c r="C17" t="str">
        <f t="shared" si="3"/>
        <v>003</v>
      </c>
      <c r="D17" t="s">
        <v>360</v>
      </c>
      <c r="E17" t="str">
        <f t="shared" si="1"/>
        <v>01</v>
      </c>
      <c r="F17" t="str">
        <f>"007"</f>
        <v>007</v>
      </c>
      <c r="G17" t="str">
        <f>""</f>
        <v/>
      </c>
      <c r="H17" t="s">
        <v>0</v>
      </c>
      <c r="I17" t="s">
        <v>2060</v>
      </c>
      <c r="J17" t="s">
        <v>5298</v>
      </c>
      <c r="K17" t="str">
        <f t="shared" si="4"/>
        <v>18220</v>
      </c>
    </row>
    <row r="18" spans="1:11" customFormat="1" x14ac:dyDescent="0.25">
      <c r="A18" t="str">
        <f t="shared" si="0"/>
        <v>18</v>
      </c>
      <c r="B18" t="s">
        <v>357</v>
      </c>
      <c r="C18" t="str">
        <f t="shared" si="3"/>
        <v>003</v>
      </c>
      <c r="D18" t="s">
        <v>360</v>
      </c>
      <c r="E18" t="str">
        <f t="shared" si="1"/>
        <v>01</v>
      </c>
      <c r="F18" t="str">
        <f>"008"</f>
        <v>008</v>
      </c>
      <c r="G18" t="str">
        <f>""</f>
        <v/>
      </c>
      <c r="H18" t="s">
        <v>1</v>
      </c>
      <c r="I18" t="s">
        <v>2061</v>
      </c>
      <c r="J18" t="s">
        <v>5301</v>
      </c>
      <c r="K18" t="str">
        <f t="shared" si="4"/>
        <v>18220</v>
      </c>
    </row>
    <row r="19" spans="1:11" customFormat="1" x14ac:dyDescent="0.25">
      <c r="A19" t="str">
        <f t="shared" si="0"/>
        <v>18</v>
      </c>
      <c r="B19" t="s">
        <v>357</v>
      </c>
      <c r="C19" t="str">
        <f t="shared" si="3"/>
        <v>003</v>
      </c>
      <c r="D19" t="s">
        <v>360</v>
      </c>
      <c r="E19" t="str">
        <f t="shared" si="1"/>
        <v>01</v>
      </c>
      <c r="F19" t="str">
        <f>"008"</f>
        <v>008</v>
      </c>
      <c r="G19" t="str">
        <f>""</f>
        <v/>
      </c>
      <c r="H19" t="s">
        <v>0</v>
      </c>
      <c r="I19" t="s">
        <v>2061</v>
      </c>
      <c r="J19" t="s">
        <v>5301</v>
      </c>
      <c r="K19" t="str">
        <f t="shared" si="4"/>
        <v>18220</v>
      </c>
    </row>
    <row r="20" spans="1:11" customFormat="1" x14ac:dyDescent="0.25">
      <c r="A20" t="str">
        <f t="shared" si="0"/>
        <v>18</v>
      </c>
      <c r="B20" t="s">
        <v>357</v>
      </c>
      <c r="C20" t="str">
        <f t="shared" si="3"/>
        <v>003</v>
      </c>
      <c r="D20" t="s">
        <v>360</v>
      </c>
      <c r="E20" t="str">
        <f t="shared" si="1"/>
        <v>01</v>
      </c>
      <c r="F20" t="str">
        <f>"009"</f>
        <v>009</v>
      </c>
      <c r="G20" t="str">
        <f>"01"</f>
        <v>01</v>
      </c>
      <c r="H20" t="s">
        <v>1</v>
      </c>
      <c r="I20" t="s">
        <v>1377</v>
      </c>
      <c r="J20" t="s">
        <v>5299</v>
      </c>
      <c r="K20" t="str">
        <f t="shared" si="4"/>
        <v>18220</v>
      </c>
    </row>
    <row r="21" spans="1:11" customFormat="1" x14ac:dyDescent="0.25">
      <c r="A21" t="str">
        <f t="shared" si="0"/>
        <v>18</v>
      </c>
      <c r="B21" t="s">
        <v>357</v>
      </c>
      <c r="C21" t="str">
        <f t="shared" si="3"/>
        <v>003</v>
      </c>
      <c r="D21" t="s">
        <v>360</v>
      </c>
      <c r="E21" t="str">
        <f t="shared" si="1"/>
        <v>01</v>
      </c>
      <c r="F21" t="str">
        <f>"009"</f>
        <v>009</v>
      </c>
      <c r="G21" t="str">
        <f>"02"</f>
        <v>02</v>
      </c>
      <c r="H21" t="s">
        <v>0</v>
      </c>
      <c r="I21" t="s">
        <v>2062</v>
      </c>
      <c r="J21" t="s">
        <v>5302</v>
      </c>
      <c r="K21" t="str">
        <f t="shared" si="4"/>
        <v>18220</v>
      </c>
    </row>
    <row r="22" spans="1:11" customFormat="1" x14ac:dyDescent="0.25">
      <c r="A22" t="str">
        <f t="shared" si="0"/>
        <v>18</v>
      </c>
      <c r="B22" t="s">
        <v>357</v>
      </c>
      <c r="C22" t="str">
        <f t="shared" si="3"/>
        <v>003</v>
      </c>
      <c r="D22" t="s">
        <v>360</v>
      </c>
      <c r="E22" t="str">
        <f t="shared" si="1"/>
        <v>01</v>
      </c>
      <c r="F22" t="str">
        <f>"009"</f>
        <v>009</v>
      </c>
      <c r="G22" t="str">
        <f>"02"</f>
        <v>02</v>
      </c>
      <c r="H22" t="s">
        <v>2</v>
      </c>
      <c r="I22" t="s">
        <v>2062</v>
      </c>
      <c r="J22" t="s">
        <v>5302</v>
      </c>
      <c r="K22" t="str">
        <f t="shared" si="4"/>
        <v>18220</v>
      </c>
    </row>
    <row r="23" spans="1:11" customFormat="1" x14ac:dyDescent="0.25">
      <c r="A23" t="str">
        <f t="shared" si="0"/>
        <v>18</v>
      </c>
      <c r="B23" t="s">
        <v>357</v>
      </c>
      <c r="C23" t="str">
        <f t="shared" si="3"/>
        <v>003</v>
      </c>
      <c r="D23" t="s">
        <v>360</v>
      </c>
      <c r="E23" t="str">
        <f t="shared" si="1"/>
        <v>01</v>
      </c>
      <c r="F23" t="str">
        <f>"010"</f>
        <v>010</v>
      </c>
      <c r="G23" t="str">
        <f>"01"</f>
        <v>01</v>
      </c>
      <c r="H23" t="s">
        <v>1</v>
      </c>
      <c r="I23" t="s">
        <v>2059</v>
      </c>
      <c r="J23" t="s">
        <v>5297</v>
      </c>
      <c r="K23" t="str">
        <f>"18290"</f>
        <v>18290</v>
      </c>
    </row>
    <row r="24" spans="1:11" customFormat="1" x14ac:dyDescent="0.25">
      <c r="A24" t="str">
        <f t="shared" si="0"/>
        <v>18</v>
      </c>
      <c r="B24" t="s">
        <v>357</v>
      </c>
      <c r="C24" t="str">
        <f t="shared" si="3"/>
        <v>003</v>
      </c>
      <c r="D24" t="s">
        <v>360</v>
      </c>
      <c r="E24" t="str">
        <f t="shared" si="1"/>
        <v>01</v>
      </c>
      <c r="F24" t="str">
        <f>"010"</f>
        <v>010</v>
      </c>
      <c r="G24" t="str">
        <f>"01"</f>
        <v>01</v>
      </c>
      <c r="H24" t="s">
        <v>0</v>
      </c>
      <c r="I24" t="s">
        <v>2059</v>
      </c>
      <c r="J24" t="s">
        <v>5297</v>
      </c>
      <c r="K24" t="str">
        <f>"18290"</f>
        <v>18290</v>
      </c>
    </row>
    <row r="25" spans="1:11" customFormat="1" x14ac:dyDescent="0.25">
      <c r="A25" t="str">
        <f t="shared" si="0"/>
        <v>18</v>
      </c>
      <c r="B25" t="s">
        <v>357</v>
      </c>
      <c r="C25" t="str">
        <f t="shared" si="3"/>
        <v>003</v>
      </c>
      <c r="D25" t="s">
        <v>360</v>
      </c>
      <c r="E25" t="str">
        <f t="shared" si="1"/>
        <v>01</v>
      </c>
      <c r="F25" t="str">
        <f>"010"</f>
        <v>010</v>
      </c>
      <c r="G25" t="str">
        <f>"02"</f>
        <v>02</v>
      </c>
      <c r="H25" t="s">
        <v>2</v>
      </c>
      <c r="I25" t="s">
        <v>2063</v>
      </c>
      <c r="J25" t="s">
        <v>5303</v>
      </c>
      <c r="K25" t="str">
        <f>"18220"</f>
        <v>18220</v>
      </c>
    </row>
    <row r="26" spans="1:11" customFormat="1" x14ac:dyDescent="0.25">
      <c r="A26" t="str">
        <f t="shared" si="0"/>
        <v>18</v>
      </c>
      <c r="B26" t="s">
        <v>357</v>
      </c>
      <c r="C26" t="str">
        <f>"004"</f>
        <v>004</v>
      </c>
      <c r="D26" t="s">
        <v>361</v>
      </c>
      <c r="E26" t="str">
        <f t="shared" si="1"/>
        <v>01</v>
      </c>
      <c r="F26" t="str">
        <f>"001"</f>
        <v>001</v>
      </c>
      <c r="G26" t="str">
        <f>""</f>
        <v/>
      </c>
      <c r="H26" t="s">
        <v>3</v>
      </c>
      <c r="I26" t="s">
        <v>2064</v>
      </c>
      <c r="J26" t="s">
        <v>4833</v>
      </c>
      <c r="K26" t="str">
        <f>"18708"</f>
        <v>18708</v>
      </c>
    </row>
    <row r="27" spans="1:11" customFormat="1" x14ac:dyDescent="0.25">
      <c r="A27" t="str">
        <f t="shared" si="0"/>
        <v>18</v>
      </c>
      <c r="B27" t="s">
        <v>357</v>
      </c>
      <c r="C27" t="str">
        <f>"005"</f>
        <v>005</v>
      </c>
      <c r="D27" t="s">
        <v>362</v>
      </c>
      <c r="E27" t="str">
        <f t="shared" si="1"/>
        <v>01</v>
      </c>
      <c r="F27" t="str">
        <f>"001"</f>
        <v>001</v>
      </c>
      <c r="G27" t="str">
        <f>""</f>
        <v/>
      </c>
      <c r="H27" t="s">
        <v>3</v>
      </c>
      <c r="I27" t="s">
        <v>28</v>
      </c>
      <c r="J27" t="s">
        <v>5304</v>
      </c>
      <c r="K27" t="str">
        <f>"18518"</f>
        <v>18518</v>
      </c>
    </row>
    <row r="28" spans="1:11" customFormat="1" x14ac:dyDescent="0.25">
      <c r="A28" t="str">
        <f t="shared" si="0"/>
        <v>18</v>
      </c>
      <c r="B28" t="s">
        <v>357</v>
      </c>
      <c r="C28" t="str">
        <f t="shared" ref="C28:C35" si="5">"006"</f>
        <v>006</v>
      </c>
      <c r="D28" t="s">
        <v>363</v>
      </c>
      <c r="E28" t="str">
        <f t="shared" si="1"/>
        <v>01</v>
      </c>
      <c r="F28" t="str">
        <f>"001"</f>
        <v>001</v>
      </c>
      <c r="G28" t="str">
        <f>""</f>
        <v/>
      </c>
      <c r="H28" t="s">
        <v>1</v>
      </c>
      <c r="I28" t="s">
        <v>2065</v>
      </c>
      <c r="J28" t="s">
        <v>5305</v>
      </c>
      <c r="K28" t="str">
        <f>"18700"</f>
        <v>18700</v>
      </c>
    </row>
    <row r="29" spans="1:11" customFormat="1" x14ac:dyDescent="0.25">
      <c r="A29" t="str">
        <f t="shared" si="0"/>
        <v>18</v>
      </c>
      <c r="B29" t="s">
        <v>357</v>
      </c>
      <c r="C29" t="str">
        <f t="shared" si="5"/>
        <v>006</v>
      </c>
      <c r="D29" t="s">
        <v>363</v>
      </c>
      <c r="E29" t="str">
        <f t="shared" si="1"/>
        <v>01</v>
      </c>
      <c r="F29" t="str">
        <f>"001"</f>
        <v>001</v>
      </c>
      <c r="G29" t="str">
        <f>""</f>
        <v/>
      </c>
      <c r="H29" t="s">
        <v>0</v>
      </c>
      <c r="I29" t="s">
        <v>2065</v>
      </c>
      <c r="J29" t="s">
        <v>5305</v>
      </c>
      <c r="K29" t="str">
        <f>"18700"</f>
        <v>18700</v>
      </c>
    </row>
    <row r="30" spans="1:11" customFormat="1" x14ac:dyDescent="0.25">
      <c r="A30" t="str">
        <f t="shared" si="0"/>
        <v>18</v>
      </c>
      <c r="B30" t="s">
        <v>357</v>
      </c>
      <c r="C30" t="str">
        <f t="shared" si="5"/>
        <v>006</v>
      </c>
      <c r="D30" t="s">
        <v>363</v>
      </c>
      <c r="E30" t="str">
        <f t="shared" si="1"/>
        <v>01</v>
      </c>
      <c r="F30" t="str">
        <f>"002"</f>
        <v>002</v>
      </c>
      <c r="G30" t="str">
        <f>"01"</f>
        <v>01</v>
      </c>
      <c r="H30" t="s">
        <v>1</v>
      </c>
      <c r="I30" t="s">
        <v>2065</v>
      </c>
      <c r="J30" t="s">
        <v>5305</v>
      </c>
      <c r="K30" t="str">
        <f>"18700"</f>
        <v>18700</v>
      </c>
    </row>
    <row r="31" spans="1:11" customFormat="1" x14ac:dyDescent="0.25">
      <c r="A31" t="str">
        <f t="shared" si="0"/>
        <v>18</v>
      </c>
      <c r="B31" t="s">
        <v>357</v>
      </c>
      <c r="C31" t="str">
        <f t="shared" si="5"/>
        <v>006</v>
      </c>
      <c r="D31" t="s">
        <v>363</v>
      </c>
      <c r="E31" t="str">
        <f t="shared" si="1"/>
        <v>01</v>
      </c>
      <c r="F31" t="str">
        <f>"002"</f>
        <v>002</v>
      </c>
      <c r="G31" t="str">
        <f>"01"</f>
        <v>01</v>
      </c>
      <c r="H31" t="s">
        <v>0</v>
      </c>
      <c r="I31" t="s">
        <v>2065</v>
      </c>
      <c r="J31" t="s">
        <v>5305</v>
      </c>
      <c r="K31" t="str">
        <f>"18700"</f>
        <v>18700</v>
      </c>
    </row>
    <row r="32" spans="1:11" customFormat="1" x14ac:dyDescent="0.25">
      <c r="A32" t="str">
        <f t="shared" si="0"/>
        <v>18</v>
      </c>
      <c r="B32" t="s">
        <v>357</v>
      </c>
      <c r="C32" t="str">
        <f t="shared" si="5"/>
        <v>006</v>
      </c>
      <c r="D32" t="s">
        <v>363</v>
      </c>
      <c r="E32" t="str">
        <f t="shared" si="1"/>
        <v>01</v>
      </c>
      <c r="F32" t="str">
        <f>"002"</f>
        <v>002</v>
      </c>
      <c r="G32" t="str">
        <f>"02"</f>
        <v>02</v>
      </c>
      <c r="H32" t="s">
        <v>2</v>
      </c>
      <c r="I32" t="s">
        <v>2066</v>
      </c>
      <c r="J32" t="s">
        <v>5306</v>
      </c>
      <c r="K32" t="str">
        <f>"18700"</f>
        <v>18700</v>
      </c>
    </row>
    <row r="33" spans="1:11" customFormat="1" x14ac:dyDescent="0.25">
      <c r="A33" t="str">
        <f t="shared" si="0"/>
        <v>18</v>
      </c>
      <c r="B33" t="s">
        <v>357</v>
      </c>
      <c r="C33" t="str">
        <f t="shared" si="5"/>
        <v>006</v>
      </c>
      <c r="D33" t="s">
        <v>363</v>
      </c>
      <c r="E33" t="str">
        <f>"02"</f>
        <v>02</v>
      </c>
      <c r="F33" t="str">
        <f t="shared" ref="F33:F39" si="6">"001"</f>
        <v>001</v>
      </c>
      <c r="G33" t="str">
        <f>"01"</f>
        <v>01</v>
      </c>
      <c r="H33" t="s">
        <v>1</v>
      </c>
      <c r="I33" t="s">
        <v>44</v>
      </c>
      <c r="J33" t="s">
        <v>5307</v>
      </c>
      <c r="K33" t="str">
        <f>"18760"</f>
        <v>18760</v>
      </c>
    </row>
    <row r="34" spans="1:11" customFormat="1" x14ac:dyDescent="0.25">
      <c r="A34" t="str">
        <f t="shared" si="0"/>
        <v>18</v>
      </c>
      <c r="B34" t="s">
        <v>357</v>
      </c>
      <c r="C34" t="str">
        <f t="shared" si="5"/>
        <v>006</v>
      </c>
      <c r="D34" t="s">
        <v>363</v>
      </c>
      <c r="E34" t="str">
        <f>"02"</f>
        <v>02</v>
      </c>
      <c r="F34" t="str">
        <f t="shared" si="6"/>
        <v>001</v>
      </c>
      <c r="G34" t="str">
        <f>"01"</f>
        <v>01</v>
      </c>
      <c r="H34" t="s">
        <v>0</v>
      </c>
      <c r="I34" t="s">
        <v>44</v>
      </c>
      <c r="J34" t="s">
        <v>5307</v>
      </c>
      <c r="K34" t="str">
        <f>"18760"</f>
        <v>18760</v>
      </c>
    </row>
    <row r="35" spans="1:11" customFormat="1" x14ac:dyDescent="0.25">
      <c r="A35" t="str">
        <f t="shared" si="0"/>
        <v>18</v>
      </c>
      <c r="B35" t="s">
        <v>357</v>
      </c>
      <c r="C35" t="str">
        <f t="shared" si="5"/>
        <v>006</v>
      </c>
      <c r="D35" t="s">
        <v>363</v>
      </c>
      <c r="E35" t="str">
        <f>"02"</f>
        <v>02</v>
      </c>
      <c r="F35" t="str">
        <f t="shared" si="6"/>
        <v>001</v>
      </c>
      <c r="G35" t="str">
        <f>"02"</f>
        <v>02</v>
      </c>
      <c r="H35" t="s">
        <v>2</v>
      </c>
      <c r="I35" t="s">
        <v>2067</v>
      </c>
      <c r="J35" t="s">
        <v>5308</v>
      </c>
      <c r="K35" t="str">
        <f>"18770"</f>
        <v>18770</v>
      </c>
    </row>
    <row r="36" spans="1:11" customFormat="1" x14ac:dyDescent="0.25">
      <c r="A36" t="str">
        <f t="shared" si="0"/>
        <v>18</v>
      </c>
      <c r="B36" t="s">
        <v>357</v>
      </c>
      <c r="C36" t="str">
        <f>"007"</f>
        <v>007</v>
      </c>
      <c r="D36" t="s">
        <v>364</v>
      </c>
      <c r="E36" t="str">
        <f t="shared" ref="E36:E92" si="7">"01"</f>
        <v>01</v>
      </c>
      <c r="F36" t="str">
        <f t="shared" si="6"/>
        <v>001</v>
      </c>
      <c r="G36" t="str">
        <f>""</f>
        <v/>
      </c>
      <c r="H36" t="s">
        <v>3</v>
      </c>
      <c r="I36" t="s">
        <v>2068</v>
      </c>
      <c r="J36" t="s">
        <v>5309</v>
      </c>
      <c r="K36" t="str">
        <f>"18659"</f>
        <v>18659</v>
      </c>
    </row>
    <row r="37" spans="1:11" customFormat="1" x14ac:dyDescent="0.25">
      <c r="A37" t="str">
        <f t="shared" si="0"/>
        <v>18</v>
      </c>
      <c r="B37" t="s">
        <v>357</v>
      </c>
      <c r="C37" t="str">
        <f>"010"</f>
        <v>010</v>
      </c>
      <c r="D37" t="s">
        <v>365</v>
      </c>
      <c r="E37" t="str">
        <f t="shared" si="7"/>
        <v>01</v>
      </c>
      <c r="F37" t="str">
        <f t="shared" si="6"/>
        <v>001</v>
      </c>
      <c r="G37" t="str">
        <f>""</f>
        <v/>
      </c>
      <c r="H37" t="s">
        <v>3</v>
      </c>
      <c r="I37" t="s">
        <v>2069</v>
      </c>
      <c r="J37" t="s">
        <v>5310</v>
      </c>
      <c r="K37" t="str">
        <f>"18514"</f>
        <v>18514</v>
      </c>
    </row>
    <row r="38" spans="1:11" customFormat="1" x14ac:dyDescent="0.25">
      <c r="A38" t="str">
        <f t="shared" si="0"/>
        <v>18</v>
      </c>
      <c r="B38" t="s">
        <v>357</v>
      </c>
      <c r="C38" t="str">
        <f t="shared" ref="C38:C44" si="8">"011"</f>
        <v>011</v>
      </c>
      <c r="D38" t="s">
        <v>366</v>
      </c>
      <c r="E38" t="str">
        <f t="shared" si="7"/>
        <v>01</v>
      </c>
      <c r="F38" t="str">
        <f t="shared" si="6"/>
        <v>001</v>
      </c>
      <c r="G38" t="str">
        <f>""</f>
        <v/>
      </c>
      <c r="H38" t="s">
        <v>1</v>
      </c>
      <c r="I38" t="s">
        <v>2070</v>
      </c>
      <c r="J38" t="s">
        <v>5311</v>
      </c>
      <c r="K38" t="str">
        <f t="shared" ref="K38:K44" si="9">"18170"</f>
        <v>18170</v>
      </c>
    </row>
    <row r="39" spans="1:11" customFormat="1" x14ac:dyDescent="0.25">
      <c r="A39" t="str">
        <f t="shared" si="0"/>
        <v>18</v>
      </c>
      <c r="B39" t="s">
        <v>357</v>
      </c>
      <c r="C39" t="str">
        <f t="shared" si="8"/>
        <v>011</v>
      </c>
      <c r="D39" t="s">
        <v>366</v>
      </c>
      <c r="E39" t="str">
        <f t="shared" si="7"/>
        <v>01</v>
      </c>
      <c r="F39" t="str">
        <f t="shared" si="6"/>
        <v>001</v>
      </c>
      <c r="G39" t="str">
        <f>""</f>
        <v/>
      </c>
      <c r="H39" t="s">
        <v>0</v>
      </c>
      <c r="I39" t="s">
        <v>2070</v>
      </c>
      <c r="J39" t="s">
        <v>5311</v>
      </c>
      <c r="K39" t="str">
        <f t="shared" si="9"/>
        <v>18170</v>
      </c>
    </row>
    <row r="40" spans="1:11" customFormat="1" x14ac:dyDescent="0.25">
      <c r="A40" t="str">
        <f t="shared" si="0"/>
        <v>18</v>
      </c>
      <c r="B40" t="s">
        <v>357</v>
      </c>
      <c r="C40" t="str">
        <f t="shared" si="8"/>
        <v>011</v>
      </c>
      <c r="D40" t="s">
        <v>366</v>
      </c>
      <c r="E40" t="str">
        <f t="shared" si="7"/>
        <v>01</v>
      </c>
      <c r="F40" t="str">
        <f>"002"</f>
        <v>002</v>
      </c>
      <c r="G40" t="str">
        <f>""</f>
        <v/>
      </c>
      <c r="H40" t="s">
        <v>1</v>
      </c>
      <c r="I40" t="s">
        <v>2071</v>
      </c>
      <c r="J40" t="s">
        <v>5312</v>
      </c>
      <c r="K40" t="str">
        <f t="shared" si="9"/>
        <v>18170</v>
      </c>
    </row>
    <row r="41" spans="1:11" customFormat="1" x14ac:dyDescent="0.25">
      <c r="A41" t="str">
        <f t="shared" si="0"/>
        <v>18</v>
      </c>
      <c r="B41" t="s">
        <v>357</v>
      </c>
      <c r="C41" t="str">
        <f t="shared" si="8"/>
        <v>011</v>
      </c>
      <c r="D41" t="s">
        <v>366</v>
      </c>
      <c r="E41" t="str">
        <f t="shared" si="7"/>
        <v>01</v>
      </c>
      <c r="F41" t="str">
        <f>"002"</f>
        <v>002</v>
      </c>
      <c r="G41" t="str">
        <f>""</f>
        <v/>
      </c>
      <c r="H41" t="s">
        <v>0</v>
      </c>
      <c r="I41" t="s">
        <v>2071</v>
      </c>
      <c r="J41" t="s">
        <v>5312</v>
      </c>
      <c r="K41" t="str">
        <f t="shared" si="9"/>
        <v>18170</v>
      </c>
    </row>
    <row r="42" spans="1:11" customFormat="1" x14ac:dyDescent="0.25">
      <c r="A42" t="str">
        <f t="shared" si="0"/>
        <v>18</v>
      </c>
      <c r="B42" t="s">
        <v>357</v>
      </c>
      <c r="C42" t="str">
        <f t="shared" si="8"/>
        <v>011</v>
      </c>
      <c r="D42" t="s">
        <v>366</v>
      </c>
      <c r="E42" t="str">
        <f t="shared" si="7"/>
        <v>01</v>
      </c>
      <c r="F42" t="str">
        <f>"003"</f>
        <v>003</v>
      </c>
      <c r="G42" t="str">
        <f>""</f>
        <v/>
      </c>
      <c r="H42" t="s">
        <v>1</v>
      </c>
      <c r="I42" t="s">
        <v>2070</v>
      </c>
      <c r="J42" t="s">
        <v>5311</v>
      </c>
      <c r="K42" t="str">
        <f t="shared" si="9"/>
        <v>18170</v>
      </c>
    </row>
    <row r="43" spans="1:11" customFormat="1" x14ac:dyDescent="0.25">
      <c r="A43" t="str">
        <f t="shared" si="0"/>
        <v>18</v>
      </c>
      <c r="B43" t="s">
        <v>357</v>
      </c>
      <c r="C43" t="str">
        <f t="shared" si="8"/>
        <v>011</v>
      </c>
      <c r="D43" t="s">
        <v>366</v>
      </c>
      <c r="E43" t="str">
        <f t="shared" si="7"/>
        <v>01</v>
      </c>
      <c r="F43" t="str">
        <f>"003"</f>
        <v>003</v>
      </c>
      <c r="G43" t="str">
        <f>""</f>
        <v/>
      </c>
      <c r="H43" t="s">
        <v>0</v>
      </c>
      <c r="I43" t="s">
        <v>2070</v>
      </c>
      <c r="J43" t="s">
        <v>5311</v>
      </c>
      <c r="K43" t="str">
        <f t="shared" si="9"/>
        <v>18170</v>
      </c>
    </row>
    <row r="44" spans="1:11" customFormat="1" x14ac:dyDescent="0.25">
      <c r="A44" t="str">
        <f t="shared" si="0"/>
        <v>18</v>
      </c>
      <c r="B44" t="s">
        <v>357</v>
      </c>
      <c r="C44" t="str">
        <f t="shared" si="8"/>
        <v>011</v>
      </c>
      <c r="D44" t="s">
        <v>366</v>
      </c>
      <c r="E44" t="str">
        <f t="shared" si="7"/>
        <v>01</v>
      </c>
      <c r="F44" t="str">
        <f>"004"</f>
        <v>004</v>
      </c>
      <c r="G44" t="str">
        <f>""</f>
        <v/>
      </c>
      <c r="H44" t="s">
        <v>3</v>
      </c>
      <c r="I44" t="s">
        <v>2071</v>
      </c>
      <c r="J44" t="s">
        <v>5312</v>
      </c>
      <c r="K44" t="str">
        <f t="shared" si="9"/>
        <v>18170</v>
      </c>
    </row>
    <row r="45" spans="1:11" customFormat="1" x14ac:dyDescent="0.25">
      <c r="A45" t="str">
        <f t="shared" si="0"/>
        <v>18</v>
      </c>
      <c r="B45" t="s">
        <v>357</v>
      </c>
      <c r="C45" t="str">
        <f>"012"</f>
        <v>012</v>
      </c>
      <c r="D45" t="s">
        <v>367</v>
      </c>
      <c r="E45" t="str">
        <f t="shared" si="7"/>
        <v>01</v>
      </c>
      <c r="F45" t="str">
        <f>"001"</f>
        <v>001</v>
      </c>
      <c r="G45" t="str">
        <f>""</f>
        <v/>
      </c>
      <c r="H45" t="s">
        <v>1</v>
      </c>
      <c r="I45" t="s">
        <v>2072</v>
      </c>
      <c r="J45" t="s">
        <v>5313</v>
      </c>
      <c r="K45" t="str">
        <f>"18280"</f>
        <v>18280</v>
      </c>
    </row>
    <row r="46" spans="1:11" customFormat="1" x14ac:dyDescent="0.25">
      <c r="A46" t="str">
        <f t="shared" si="0"/>
        <v>18</v>
      </c>
      <c r="B46" t="s">
        <v>357</v>
      </c>
      <c r="C46" t="str">
        <f>"012"</f>
        <v>012</v>
      </c>
      <c r="D46" t="s">
        <v>367</v>
      </c>
      <c r="E46" t="str">
        <f t="shared" si="7"/>
        <v>01</v>
      </c>
      <c r="F46" t="str">
        <f>"001"</f>
        <v>001</v>
      </c>
      <c r="G46" t="str">
        <f>""</f>
        <v/>
      </c>
      <c r="H46" t="s">
        <v>0</v>
      </c>
      <c r="I46" t="s">
        <v>2072</v>
      </c>
      <c r="J46" t="s">
        <v>5313</v>
      </c>
      <c r="K46" t="str">
        <f>"18280"</f>
        <v>18280</v>
      </c>
    </row>
    <row r="47" spans="1:11" customFormat="1" x14ac:dyDescent="0.25">
      <c r="A47" t="str">
        <f t="shared" si="0"/>
        <v>18</v>
      </c>
      <c r="B47" t="s">
        <v>357</v>
      </c>
      <c r="C47" t="str">
        <f>"012"</f>
        <v>012</v>
      </c>
      <c r="D47" t="s">
        <v>367</v>
      </c>
      <c r="E47" t="str">
        <f t="shared" si="7"/>
        <v>01</v>
      </c>
      <c r="F47" t="str">
        <f>"003"</f>
        <v>003</v>
      </c>
      <c r="G47" t="str">
        <f>"01"</f>
        <v>01</v>
      </c>
      <c r="H47" t="s">
        <v>1</v>
      </c>
      <c r="I47" t="s">
        <v>2073</v>
      </c>
      <c r="J47" t="s">
        <v>5314</v>
      </c>
      <c r="K47" t="str">
        <f>"18280"</f>
        <v>18280</v>
      </c>
    </row>
    <row r="48" spans="1:11" customFormat="1" x14ac:dyDescent="0.25">
      <c r="A48" t="str">
        <f t="shared" si="0"/>
        <v>18</v>
      </c>
      <c r="B48" t="s">
        <v>357</v>
      </c>
      <c r="C48" t="str">
        <f>"012"</f>
        <v>012</v>
      </c>
      <c r="D48" t="s">
        <v>367</v>
      </c>
      <c r="E48" t="str">
        <f t="shared" si="7"/>
        <v>01</v>
      </c>
      <c r="F48" t="str">
        <f>"003"</f>
        <v>003</v>
      </c>
      <c r="G48" t="str">
        <f>"02"</f>
        <v>02</v>
      </c>
      <c r="H48" t="s">
        <v>0</v>
      </c>
      <c r="I48" t="s">
        <v>2074</v>
      </c>
      <c r="J48" t="s">
        <v>5315</v>
      </c>
      <c r="K48" t="str">
        <f>"18280"</f>
        <v>18280</v>
      </c>
    </row>
    <row r="49" spans="1:11" customFormat="1" x14ac:dyDescent="0.25">
      <c r="A49" t="str">
        <f t="shared" si="0"/>
        <v>18</v>
      </c>
      <c r="B49" t="s">
        <v>357</v>
      </c>
      <c r="C49" t="str">
        <f>"012"</f>
        <v>012</v>
      </c>
      <c r="D49" t="s">
        <v>367</v>
      </c>
      <c r="E49" t="str">
        <f t="shared" si="7"/>
        <v>01</v>
      </c>
      <c r="F49" t="str">
        <f>"003"</f>
        <v>003</v>
      </c>
      <c r="G49" t="str">
        <f>"03"</f>
        <v>03</v>
      </c>
      <c r="H49" t="s">
        <v>2</v>
      </c>
      <c r="I49" t="s">
        <v>2075</v>
      </c>
      <c r="J49" t="s">
        <v>5316</v>
      </c>
      <c r="K49" t="str">
        <f>"18295"</f>
        <v>18295</v>
      </c>
    </row>
    <row r="50" spans="1:11" customFormat="1" x14ac:dyDescent="0.25">
      <c r="A50" t="str">
        <f t="shared" si="0"/>
        <v>18</v>
      </c>
      <c r="B50" t="s">
        <v>357</v>
      </c>
      <c r="C50" t="str">
        <f t="shared" ref="C50:C55" si="10">"013"</f>
        <v>013</v>
      </c>
      <c r="D50" t="s">
        <v>368</v>
      </c>
      <c r="E50" t="str">
        <f t="shared" si="7"/>
        <v>01</v>
      </c>
      <c r="F50" t="str">
        <f>"001"</f>
        <v>001</v>
      </c>
      <c r="G50" t="str">
        <f>""</f>
        <v/>
      </c>
      <c r="H50" t="s">
        <v>1</v>
      </c>
      <c r="I50" t="s">
        <v>2076</v>
      </c>
      <c r="J50" t="s">
        <v>5317</v>
      </c>
      <c r="K50" t="str">
        <f>"18120"</f>
        <v>18120</v>
      </c>
    </row>
    <row r="51" spans="1:11" customFormat="1" x14ac:dyDescent="0.25">
      <c r="A51" t="str">
        <f t="shared" si="0"/>
        <v>18</v>
      </c>
      <c r="B51" t="s">
        <v>357</v>
      </c>
      <c r="C51" t="str">
        <f t="shared" si="10"/>
        <v>013</v>
      </c>
      <c r="D51" t="s">
        <v>368</v>
      </c>
      <c r="E51" t="str">
        <f t="shared" si="7"/>
        <v>01</v>
      </c>
      <c r="F51" t="str">
        <f>"001"</f>
        <v>001</v>
      </c>
      <c r="G51" t="str">
        <f>""</f>
        <v/>
      </c>
      <c r="H51" t="s">
        <v>0</v>
      </c>
      <c r="I51" t="s">
        <v>2076</v>
      </c>
      <c r="J51" t="s">
        <v>5317</v>
      </c>
      <c r="K51" t="str">
        <f>"18120"</f>
        <v>18120</v>
      </c>
    </row>
    <row r="52" spans="1:11" customFormat="1" x14ac:dyDescent="0.25">
      <c r="A52" t="str">
        <f t="shared" si="0"/>
        <v>18</v>
      </c>
      <c r="B52" t="s">
        <v>357</v>
      </c>
      <c r="C52" t="str">
        <f t="shared" si="10"/>
        <v>013</v>
      </c>
      <c r="D52" t="s">
        <v>368</v>
      </c>
      <c r="E52" t="str">
        <f t="shared" si="7"/>
        <v>01</v>
      </c>
      <c r="F52" t="str">
        <f>"002"</f>
        <v>002</v>
      </c>
      <c r="G52" t="str">
        <f>""</f>
        <v/>
      </c>
      <c r="H52" t="s">
        <v>3</v>
      </c>
      <c r="I52" t="s">
        <v>2077</v>
      </c>
      <c r="J52" t="s">
        <v>5317</v>
      </c>
      <c r="K52" t="str">
        <f>"18120"</f>
        <v>18120</v>
      </c>
    </row>
    <row r="53" spans="1:11" customFormat="1" x14ac:dyDescent="0.25">
      <c r="A53" t="str">
        <f t="shared" si="0"/>
        <v>18</v>
      </c>
      <c r="B53" t="s">
        <v>357</v>
      </c>
      <c r="C53" t="str">
        <f t="shared" si="10"/>
        <v>013</v>
      </c>
      <c r="D53" t="s">
        <v>368</v>
      </c>
      <c r="E53" t="str">
        <f t="shared" si="7"/>
        <v>01</v>
      </c>
      <c r="F53" t="str">
        <f>"004"</f>
        <v>004</v>
      </c>
      <c r="G53" t="str">
        <f>""</f>
        <v/>
      </c>
      <c r="H53" t="s">
        <v>1</v>
      </c>
      <c r="I53" t="s">
        <v>2078</v>
      </c>
      <c r="J53" t="s">
        <v>5318</v>
      </c>
      <c r="K53" t="str">
        <f>"18120"</f>
        <v>18120</v>
      </c>
    </row>
    <row r="54" spans="1:11" customFormat="1" x14ac:dyDescent="0.25">
      <c r="A54" t="str">
        <f t="shared" si="0"/>
        <v>18</v>
      </c>
      <c r="B54" t="s">
        <v>357</v>
      </c>
      <c r="C54" t="str">
        <f t="shared" si="10"/>
        <v>013</v>
      </c>
      <c r="D54" t="s">
        <v>368</v>
      </c>
      <c r="E54" t="str">
        <f t="shared" si="7"/>
        <v>01</v>
      </c>
      <c r="F54" t="str">
        <f>"004"</f>
        <v>004</v>
      </c>
      <c r="G54" t="str">
        <f>""</f>
        <v/>
      </c>
      <c r="H54" t="s">
        <v>0</v>
      </c>
      <c r="I54" t="s">
        <v>2078</v>
      </c>
      <c r="J54" t="s">
        <v>5318</v>
      </c>
      <c r="K54" t="str">
        <f>"18120"</f>
        <v>18120</v>
      </c>
    </row>
    <row r="55" spans="1:11" customFormat="1" x14ac:dyDescent="0.25">
      <c r="A55" t="str">
        <f t="shared" si="0"/>
        <v>18</v>
      </c>
      <c r="B55" t="s">
        <v>357</v>
      </c>
      <c r="C55" t="str">
        <f t="shared" si="10"/>
        <v>013</v>
      </c>
      <c r="D55" t="s">
        <v>368</v>
      </c>
      <c r="E55" t="str">
        <f t="shared" si="7"/>
        <v>01</v>
      </c>
      <c r="F55" t="str">
        <f>"005"</f>
        <v>005</v>
      </c>
      <c r="G55" t="str">
        <f>""</f>
        <v/>
      </c>
      <c r="H55" t="s">
        <v>3</v>
      </c>
      <c r="I55" t="s">
        <v>1896</v>
      </c>
      <c r="J55" t="s">
        <v>5319</v>
      </c>
      <c r="K55" t="str">
        <f>"18125"</f>
        <v>18125</v>
      </c>
    </row>
    <row r="56" spans="1:11" customFormat="1" x14ac:dyDescent="0.25">
      <c r="A56" t="str">
        <f t="shared" si="0"/>
        <v>18</v>
      </c>
      <c r="B56" t="s">
        <v>357</v>
      </c>
      <c r="C56" t="str">
        <f t="shared" ref="C56:C66" si="11">"014"</f>
        <v>014</v>
      </c>
      <c r="D56" t="s">
        <v>369</v>
      </c>
      <c r="E56" t="str">
        <f t="shared" si="7"/>
        <v>01</v>
      </c>
      <c r="F56" t="str">
        <f>"001"</f>
        <v>001</v>
      </c>
      <c r="G56" t="str">
        <f>""</f>
        <v/>
      </c>
      <c r="H56" t="s">
        <v>1</v>
      </c>
      <c r="I56" t="s">
        <v>36</v>
      </c>
      <c r="J56" t="s">
        <v>4232</v>
      </c>
      <c r="K56" t="str">
        <f t="shared" ref="K56:K66" si="12">"18620"</f>
        <v>18620</v>
      </c>
    </row>
    <row r="57" spans="1:11" customFormat="1" x14ac:dyDescent="0.25">
      <c r="A57" t="str">
        <f t="shared" si="0"/>
        <v>18</v>
      </c>
      <c r="B57" t="s">
        <v>357</v>
      </c>
      <c r="C57" t="str">
        <f t="shared" si="11"/>
        <v>014</v>
      </c>
      <c r="D57" t="s">
        <v>369</v>
      </c>
      <c r="E57" t="str">
        <f t="shared" si="7"/>
        <v>01</v>
      </c>
      <c r="F57" t="str">
        <f>"001"</f>
        <v>001</v>
      </c>
      <c r="G57" t="str">
        <f>""</f>
        <v/>
      </c>
      <c r="H57" t="s">
        <v>0</v>
      </c>
      <c r="I57" t="s">
        <v>36</v>
      </c>
      <c r="J57" t="s">
        <v>4232</v>
      </c>
      <c r="K57" t="str">
        <f t="shared" si="12"/>
        <v>18620</v>
      </c>
    </row>
    <row r="58" spans="1:11" customFormat="1" x14ac:dyDescent="0.25">
      <c r="A58" t="str">
        <f t="shared" si="0"/>
        <v>18</v>
      </c>
      <c r="B58" t="s">
        <v>357</v>
      </c>
      <c r="C58" t="str">
        <f t="shared" si="11"/>
        <v>014</v>
      </c>
      <c r="D58" t="s">
        <v>369</v>
      </c>
      <c r="E58" t="str">
        <f t="shared" si="7"/>
        <v>01</v>
      </c>
      <c r="F58" t="str">
        <f>"002"</f>
        <v>002</v>
      </c>
      <c r="G58" t="str">
        <f>""</f>
        <v/>
      </c>
      <c r="H58" t="s">
        <v>1</v>
      </c>
      <c r="I58" t="s">
        <v>2079</v>
      </c>
      <c r="J58" t="s">
        <v>5320</v>
      </c>
      <c r="K58" t="str">
        <f t="shared" si="12"/>
        <v>18620</v>
      </c>
    </row>
    <row r="59" spans="1:11" customFormat="1" x14ac:dyDescent="0.25">
      <c r="A59" t="str">
        <f t="shared" si="0"/>
        <v>18</v>
      </c>
      <c r="B59" t="s">
        <v>357</v>
      </c>
      <c r="C59" t="str">
        <f t="shared" si="11"/>
        <v>014</v>
      </c>
      <c r="D59" t="s">
        <v>369</v>
      </c>
      <c r="E59" t="str">
        <f t="shared" si="7"/>
        <v>01</v>
      </c>
      <c r="F59" t="str">
        <f>"002"</f>
        <v>002</v>
      </c>
      <c r="G59" t="str">
        <f>""</f>
        <v/>
      </c>
      <c r="H59" t="s">
        <v>0</v>
      </c>
      <c r="I59" t="s">
        <v>2079</v>
      </c>
      <c r="J59" t="s">
        <v>5320</v>
      </c>
      <c r="K59" t="str">
        <f t="shared" si="12"/>
        <v>18620</v>
      </c>
    </row>
    <row r="60" spans="1:11" customFormat="1" x14ac:dyDescent="0.25">
      <c r="A60" t="str">
        <f t="shared" si="0"/>
        <v>18</v>
      </c>
      <c r="B60" t="s">
        <v>357</v>
      </c>
      <c r="C60" t="str">
        <f t="shared" si="11"/>
        <v>014</v>
      </c>
      <c r="D60" t="s">
        <v>369</v>
      </c>
      <c r="E60" t="str">
        <f t="shared" si="7"/>
        <v>01</v>
      </c>
      <c r="F60" t="str">
        <f>"003"</f>
        <v>003</v>
      </c>
      <c r="G60" t="str">
        <f>""</f>
        <v/>
      </c>
      <c r="H60" t="s">
        <v>1</v>
      </c>
      <c r="I60" t="s">
        <v>2079</v>
      </c>
      <c r="J60" t="s">
        <v>5320</v>
      </c>
      <c r="K60" t="str">
        <f t="shared" si="12"/>
        <v>18620</v>
      </c>
    </row>
    <row r="61" spans="1:11" customFormat="1" x14ac:dyDescent="0.25">
      <c r="A61" t="str">
        <f t="shared" si="0"/>
        <v>18</v>
      </c>
      <c r="B61" t="s">
        <v>357</v>
      </c>
      <c r="C61" t="str">
        <f t="shared" si="11"/>
        <v>014</v>
      </c>
      <c r="D61" t="s">
        <v>369</v>
      </c>
      <c r="E61" t="str">
        <f t="shared" si="7"/>
        <v>01</v>
      </c>
      <c r="F61" t="str">
        <f>"003"</f>
        <v>003</v>
      </c>
      <c r="G61" t="str">
        <f>""</f>
        <v/>
      </c>
      <c r="H61" t="s">
        <v>0</v>
      </c>
      <c r="I61" t="s">
        <v>2079</v>
      </c>
      <c r="J61" t="s">
        <v>5320</v>
      </c>
      <c r="K61" t="str">
        <f t="shared" si="12"/>
        <v>18620</v>
      </c>
    </row>
    <row r="62" spans="1:11" customFormat="1" x14ac:dyDescent="0.25">
      <c r="A62" t="str">
        <f t="shared" si="0"/>
        <v>18</v>
      </c>
      <c r="B62" t="s">
        <v>357</v>
      </c>
      <c r="C62" t="str">
        <f t="shared" si="11"/>
        <v>014</v>
      </c>
      <c r="D62" t="s">
        <v>369</v>
      </c>
      <c r="E62" t="str">
        <f t="shared" si="7"/>
        <v>01</v>
      </c>
      <c r="F62" t="str">
        <f>"004"</f>
        <v>004</v>
      </c>
      <c r="G62" t="str">
        <f>""</f>
        <v/>
      </c>
      <c r="H62" t="s">
        <v>3</v>
      </c>
      <c r="I62" t="s">
        <v>2079</v>
      </c>
      <c r="J62" t="s">
        <v>5320</v>
      </c>
      <c r="K62" t="str">
        <f t="shared" si="12"/>
        <v>18620</v>
      </c>
    </row>
    <row r="63" spans="1:11" customFormat="1" x14ac:dyDescent="0.25">
      <c r="A63" t="str">
        <f t="shared" si="0"/>
        <v>18</v>
      </c>
      <c r="B63" t="s">
        <v>357</v>
      </c>
      <c r="C63" t="str">
        <f t="shared" si="11"/>
        <v>014</v>
      </c>
      <c r="D63" t="s">
        <v>369</v>
      </c>
      <c r="E63" t="str">
        <f t="shared" si="7"/>
        <v>01</v>
      </c>
      <c r="F63" t="str">
        <f>"005"</f>
        <v>005</v>
      </c>
      <c r="G63" t="str">
        <f>""</f>
        <v/>
      </c>
      <c r="H63" t="s">
        <v>1</v>
      </c>
      <c r="I63" t="s">
        <v>2080</v>
      </c>
      <c r="J63" t="s">
        <v>5321</v>
      </c>
      <c r="K63" t="str">
        <f t="shared" si="12"/>
        <v>18620</v>
      </c>
    </row>
    <row r="64" spans="1:11" customFormat="1" x14ac:dyDescent="0.25">
      <c r="A64" t="str">
        <f t="shared" si="0"/>
        <v>18</v>
      </c>
      <c r="B64" t="s">
        <v>357</v>
      </c>
      <c r="C64" t="str">
        <f t="shared" si="11"/>
        <v>014</v>
      </c>
      <c r="D64" t="s">
        <v>369</v>
      </c>
      <c r="E64" t="str">
        <f t="shared" si="7"/>
        <v>01</v>
      </c>
      <c r="F64" t="str">
        <f>"005"</f>
        <v>005</v>
      </c>
      <c r="G64" t="str">
        <f>""</f>
        <v/>
      </c>
      <c r="H64" t="s">
        <v>0</v>
      </c>
      <c r="I64" t="s">
        <v>2080</v>
      </c>
      <c r="J64" t="s">
        <v>5321</v>
      </c>
      <c r="K64" t="str">
        <f t="shared" si="12"/>
        <v>18620</v>
      </c>
    </row>
    <row r="65" spans="1:11" customFormat="1" x14ac:dyDescent="0.25">
      <c r="A65" t="str">
        <f t="shared" si="0"/>
        <v>18</v>
      </c>
      <c r="B65" t="s">
        <v>357</v>
      </c>
      <c r="C65" t="str">
        <f t="shared" si="11"/>
        <v>014</v>
      </c>
      <c r="D65" t="s">
        <v>369</v>
      </c>
      <c r="E65" t="str">
        <f t="shared" si="7"/>
        <v>01</v>
      </c>
      <c r="F65" t="str">
        <f>"006"</f>
        <v>006</v>
      </c>
      <c r="G65" t="str">
        <f>"01"</f>
        <v>01</v>
      </c>
      <c r="H65" t="s">
        <v>1</v>
      </c>
      <c r="I65" t="s">
        <v>2081</v>
      </c>
      <c r="J65" t="s">
        <v>5322</v>
      </c>
      <c r="K65" t="str">
        <f t="shared" si="12"/>
        <v>18620</v>
      </c>
    </row>
    <row r="66" spans="1:11" customFormat="1" x14ac:dyDescent="0.25">
      <c r="A66" t="str">
        <f t="shared" si="0"/>
        <v>18</v>
      </c>
      <c r="B66" t="s">
        <v>357</v>
      </c>
      <c r="C66" t="str">
        <f t="shared" si="11"/>
        <v>014</v>
      </c>
      <c r="D66" t="s">
        <v>369</v>
      </c>
      <c r="E66" t="str">
        <f t="shared" si="7"/>
        <v>01</v>
      </c>
      <c r="F66" t="str">
        <f>"006"</f>
        <v>006</v>
      </c>
      <c r="G66" t="str">
        <f>"02"</f>
        <v>02</v>
      </c>
      <c r="H66" t="s">
        <v>0</v>
      </c>
      <c r="I66" t="s">
        <v>2082</v>
      </c>
      <c r="J66" t="s">
        <v>5323</v>
      </c>
      <c r="K66" t="str">
        <f t="shared" si="12"/>
        <v>18620</v>
      </c>
    </row>
    <row r="67" spans="1:11" customFormat="1" x14ac:dyDescent="0.25">
      <c r="A67" t="str">
        <f t="shared" ref="A67:A130" si="13">"18"</f>
        <v>18</v>
      </c>
      <c r="B67" t="s">
        <v>357</v>
      </c>
      <c r="C67" t="str">
        <f>"015"</f>
        <v>015</v>
      </c>
      <c r="D67" t="s">
        <v>370</v>
      </c>
      <c r="E67" t="str">
        <f t="shared" si="7"/>
        <v>01</v>
      </c>
      <c r="F67" t="str">
        <f>"001"</f>
        <v>001</v>
      </c>
      <c r="G67" t="str">
        <f>""</f>
        <v/>
      </c>
      <c r="H67" t="s">
        <v>3</v>
      </c>
      <c r="I67" t="s">
        <v>2083</v>
      </c>
      <c r="J67" t="s">
        <v>5324</v>
      </c>
      <c r="K67" t="str">
        <f>"18538"</f>
        <v>18538</v>
      </c>
    </row>
    <row r="68" spans="1:11" customFormat="1" x14ac:dyDescent="0.25">
      <c r="A68" t="str">
        <f t="shared" si="13"/>
        <v>18</v>
      </c>
      <c r="B68" t="s">
        <v>357</v>
      </c>
      <c r="C68" t="str">
        <f>"016"</f>
        <v>016</v>
      </c>
      <c r="D68" t="s">
        <v>371</v>
      </c>
      <c r="E68" t="str">
        <f t="shared" si="7"/>
        <v>01</v>
      </c>
      <c r="F68" t="str">
        <f>"001"</f>
        <v>001</v>
      </c>
      <c r="G68" t="str">
        <f>""</f>
        <v/>
      </c>
      <c r="H68" t="s">
        <v>3</v>
      </c>
      <c r="I68" t="s">
        <v>2084</v>
      </c>
      <c r="J68" t="s">
        <v>5325</v>
      </c>
      <c r="K68" t="str">
        <f>"18438"</f>
        <v>18438</v>
      </c>
    </row>
    <row r="69" spans="1:11" customFormat="1" x14ac:dyDescent="0.25">
      <c r="A69" t="str">
        <f t="shared" si="13"/>
        <v>18</v>
      </c>
      <c r="B69" t="s">
        <v>357</v>
      </c>
      <c r="C69" t="str">
        <f t="shared" ref="C69:C98" si="14">"017"</f>
        <v>017</v>
      </c>
      <c r="D69" t="s">
        <v>372</v>
      </c>
      <c r="E69" t="str">
        <f t="shared" si="7"/>
        <v>01</v>
      </c>
      <c r="F69" t="str">
        <f>"001"</f>
        <v>001</v>
      </c>
      <c r="G69" t="str">
        <f>""</f>
        <v/>
      </c>
      <c r="H69" t="s">
        <v>1</v>
      </c>
      <c r="I69" t="s">
        <v>1008</v>
      </c>
      <c r="J69" t="s">
        <v>5326</v>
      </c>
      <c r="K69" t="str">
        <f t="shared" ref="K69:K92" si="15">"18690"</f>
        <v>18690</v>
      </c>
    </row>
    <row r="70" spans="1:11" customFormat="1" x14ac:dyDescent="0.25">
      <c r="A70" t="str">
        <f t="shared" si="13"/>
        <v>18</v>
      </c>
      <c r="B70" t="s">
        <v>357</v>
      </c>
      <c r="C70" t="str">
        <f t="shared" si="14"/>
        <v>017</v>
      </c>
      <c r="D70" t="s">
        <v>372</v>
      </c>
      <c r="E70" t="str">
        <f t="shared" si="7"/>
        <v>01</v>
      </c>
      <c r="F70" t="str">
        <f>"001"</f>
        <v>001</v>
      </c>
      <c r="G70" t="str">
        <f>""</f>
        <v/>
      </c>
      <c r="H70" t="s">
        <v>0</v>
      </c>
      <c r="I70" t="s">
        <v>1008</v>
      </c>
      <c r="J70" t="s">
        <v>5326</v>
      </c>
      <c r="K70" t="str">
        <f t="shared" si="15"/>
        <v>18690</v>
      </c>
    </row>
    <row r="71" spans="1:11" customFormat="1" x14ac:dyDescent="0.25">
      <c r="A71" t="str">
        <f t="shared" si="13"/>
        <v>18</v>
      </c>
      <c r="B71" t="s">
        <v>357</v>
      </c>
      <c r="C71" t="str">
        <f t="shared" si="14"/>
        <v>017</v>
      </c>
      <c r="D71" t="s">
        <v>372</v>
      </c>
      <c r="E71" t="str">
        <f t="shared" si="7"/>
        <v>01</v>
      </c>
      <c r="F71" t="str">
        <f>"002"</f>
        <v>002</v>
      </c>
      <c r="G71" t="str">
        <f>""</f>
        <v/>
      </c>
      <c r="H71" t="s">
        <v>1</v>
      </c>
      <c r="I71" t="s">
        <v>2085</v>
      </c>
      <c r="J71" t="s">
        <v>5327</v>
      </c>
      <c r="K71" t="str">
        <f t="shared" si="15"/>
        <v>18690</v>
      </c>
    </row>
    <row r="72" spans="1:11" customFormat="1" x14ac:dyDescent="0.25">
      <c r="A72" t="str">
        <f t="shared" si="13"/>
        <v>18</v>
      </c>
      <c r="B72" t="s">
        <v>357</v>
      </c>
      <c r="C72" t="str">
        <f t="shared" si="14"/>
        <v>017</v>
      </c>
      <c r="D72" t="s">
        <v>372</v>
      </c>
      <c r="E72" t="str">
        <f t="shared" si="7"/>
        <v>01</v>
      </c>
      <c r="F72" t="str">
        <f>"002"</f>
        <v>002</v>
      </c>
      <c r="G72" t="str">
        <f>""</f>
        <v/>
      </c>
      <c r="H72" t="s">
        <v>0</v>
      </c>
      <c r="I72" t="s">
        <v>2085</v>
      </c>
      <c r="J72" t="s">
        <v>5327</v>
      </c>
      <c r="K72" t="str">
        <f t="shared" si="15"/>
        <v>18690</v>
      </c>
    </row>
    <row r="73" spans="1:11" customFormat="1" x14ac:dyDescent="0.25">
      <c r="A73" t="str">
        <f t="shared" si="13"/>
        <v>18</v>
      </c>
      <c r="B73" t="s">
        <v>357</v>
      </c>
      <c r="C73" t="str">
        <f t="shared" si="14"/>
        <v>017</v>
      </c>
      <c r="D73" t="s">
        <v>372</v>
      </c>
      <c r="E73" t="str">
        <f t="shared" si="7"/>
        <v>01</v>
      </c>
      <c r="F73" t="str">
        <f>"003"</f>
        <v>003</v>
      </c>
      <c r="G73" t="str">
        <f>""</f>
        <v/>
      </c>
      <c r="H73" t="s">
        <v>1</v>
      </c>
      <c r="I73" t="s">
        <v>2086</v>
      </c>
      <c r="J73" t="s">
        <v>5328</v>
      </c>
      <c r="K73" t="str">
        <f t="shared" si="15"/>
        <v>18690</v>
      </c>
    </row>
    <row r="74" spans="1:11" customFormat="1" x14ac:dyDescent="0.25">
      <c r="A74" t="str">
        <f t="shared" si="13"/>
        <v>18</v>
      </c>
      <c r="B74" t="s">
        <v>357</v>
      </c>
      <c r="C74" t="str">
        <f t="shared" si="14"/>
        <v>017</v>
      </c>
      <c r="D74" t="s">
        <v>372</v>
      </c>
      <c r="E74" t="str">
        <f t="shared" si="7"/>
        <v>01</v>
      </c>
      <c r="F74" t="str">
        <f>"003"</f>
        <v>003</v>
      </c>
      <c r="G74" t="str">
        <f>""</f>
        <v/>
      </c>
      <c r="H74" t="s">
        <v>0</v>
      </c>
      <c r="I74" t="s">
        <v>2086</v>
      </c>
      <c r="J74" t="s">
        <v>5328</v>
      </c>
      <c r="K74" t="str">
        <f t="shared" si="15"/>
        <v>18690</v>
      </c>
    </row>
    <row r="75" spans="1:11" customFormat="1" x14ac:dyDescent="0.25">
      <c r="A75" t="str">
        <f t="shared" si="13"/>
        <v>18</v>
      </c>
      <c r="B75" t="s">
        <v>357</v>
      </c>
      <c r="C75" t="str">
        <f t="shared" si="14"/>
        <v>017</v>
      </c>
      <c r="D75" t="s">
        <v>372</v>
      </c>
      <c r="E75" t="str">
        <f t="shared" si="7"/>
        <v>01</v>
      </c>
      <c r="F75" t="str">
        <f>"004"</f>
        <v>004</v>
      </c>
      <c r="G75" t="str">
        <f>""</f>
        <v/>
      </c>
      <c r="H75" t="s">
        <v>1</v>
      </c>
      <c r="I75" t="s">
        <v>2087</v>
      </c>
      <c r="J75" t="s">
        <v>5329</v>
      </c>
      <c r="K75" t="str">
        <f t="shared" si="15"/>
        <v>18690</v>
      </c>
    </row>
    <row r="76" spans="1:11" customFormat="1" x14ac:dyDescent="0.25">
      <c r="A76" t="str">
        <f t="shared" si="13"/>
        <v>18</v>
      </c>
      <c r="B76" t="s">
        <v>357</v>
      </c>
      <c r="C76" t="str">
        <f t="shared" si="14"/>
        <v>017</v>
      </c>
      <c r="D76" t="s">
        <v>372</v>
      </c>
      <c r="E76" t="str">
        <f t="shared" si="7"/>
        <v>01</v>
      </c>
      <c r="F76" t="str">
        <f>"004"</f>
        <v>004</v>
      </c>
      <c r="G76" t="str">
        <f>""</f>
        <v/>
      </c>
      <c r="H76" t="s">
        <v>0</v>
      </c>
      <c r="I76" t="s">
        <v>2087</v>
      </c>
      <c r="J76" t="s">
        <v>5329</v>
      </c>
      <c r="K76" t="str">
        <f t="shared" si="15"/>
        <v>18690</v>
      </c>
    </row>
    <row r="77" spans="1:11" customFormat="1" x14ac:dyDescent="0.25">
      <c r="A77" t="str">
        <f t="shared" si="13"/>
        <v>18</v>
      </c>
      <c r="B77" t="s">
        <v>357</v>
      </c>
      <c r="C77" t="str">
        <f t="shared" si="14"/>
        <v>017</v>
      </c>
      <c r="D77" t="s">
        <v>372</v>
      </c>
      <c r="E77" t="str">
        <f t="shared" si="7"/>
        <v>01</v>
      </c>
      <c r="F77" t="str">
        <f>"005"</f>
        <v>005</v>
      </c>
      <c r="G77" t="str">
        <f>""</f>
        <v/>
      </c>
      <c r="H77" t="s">
        <v>1</v>
      </c>
      <c r="I77" t="s">
        <v>2088</v>
      </c>
      <c r="J77" t="s">
        <v>5330</v>
      </c>
      <c r="K77" t="str">
        <f t="shared" si="15"/>
        <v>18690</v>
      </c>
    </row>
    <row r="78" spans="1:11" customFormat="1" x14ac:dyDescent="0.25">
      <c r="A78" t="str">
        <f t="shared" si="13"/>
        <v>18</v>
      </c>
      <c r="B78" t="s">
        <v>357</v>
      </c>
      <c r="C78" t="str">
        <f t="shared" si="14"/>
        <v>017</v>
      </c>
      <c r="D78" t="s">
        <v>372</v>
      </c>
      <c r="E78" t="str">
        <f t="shared" si="7"/>
        <v>01</v>
      </c>
      <c r="F78" t="str">
        <f>"005"</f>
        <v>005</v>
      </c>
      <c r="G78" t="str">
        <f>""</f>
        <v/>
      </c>
      <c r="H78" t="s">
        <v>0</v>
      </c>
      <c r="I78" t="s">
        <v>2088</v>
      </c>
      <c r="J78" t="s">
        <v>5330</v>
      </c>
      <c r="K78" t="str">
        <f t="shared" si="15"/>
        <v>18690</v>
      </c>
    </row>
    <row r="79" spans="1:11" customFormat="1" x14ac:dyDescent="0.25">
      <c r="A79" t="str">
        <f t="shared" si="13"/>
        <v>18</v>
      </c>
      <c r="B79" t="s">
        <v>357</v>
      </c>
      <c r="C79" t="str">
        <f t="shared" si="14"/>
        <v>017</v>
      </c>
      <c r="D79" t="s">
        <v>372</v>
      </c>
      <c r="E79" t="str">
        <f t="shared" si="7"/>
        <v>01</v>
      </c>
      <c r="F79" t="str">
        <f>"006"</f>
        <v>006</v>
      </c>
      <c r="G79" t="str">
        <f>""</f>
        <v/>
      </c>
      <c r="H79" t="s">
        <v>1</v>
      </c>
      <c r="I79" t="s">
        <v>2089</v>
      </c>
      <c r="J79" t="s">
        <v>5331</v>
      </c>
      <c r="K79" t="str">
        <f t="shared" si="15"/>
        <v>18690</v>
      </c>
    </row>
    <row r="80" spans="1:11" customFormat="1" x14ac:dyDescent="0.25">
      <c r="A80" t="str">
        <f t="shared" si="13"/>
        <v>18</v>
      </c>
      <c r="B80" t="s">
        <v>357</v>
      </c>
      <c r="C80" t="str">
        <f t="shared" si="14"/>
        <v>017</v>
      </c>
      <c r="D80" t="s">
        <v>372</v>
      </c>
      <c r="E80" t="str">
        <f t="shared" si="7"/>
        <v>01</v>
      </c>
      <c r="F80" t="str">
        <f>"006"</f>
        <v>006</v>
      </c>
      <c r="G80" t="str">
        <f>""</f>
        <v/>
      </c>
      <c r="H80" t="s">
        <v>0</v>
      </c>
      <c r="I80" t="s">
        <v>2089</v>
      </c>
      <c r="J80" t="s">
        <v>5331</v>
      </c>
      <c r="K80" t="str">
        <f t="shared" si="15"/>
        <v>18690</v>
      </c>
    </row>
    <row r="81" spans="1:11" customFormat="1" x14ac:dyDescent="0.25">
      <c r="A81" t="str">
        <f t="shared" si="13"/>
        <v>18</v>
      </c>
      <c r="B81" t="s">
        <v>357</v>
      </c>
      <c r="C81" t="str">
        <f t="shared" si="14"/>
        <v>017</v>
      </c>
      <c r="D81" t="s">
        <v>372</v>
      </c>
      <c r="E81" t="str">
        <f t="shared" si="7"/>
        <v>01</v>
      </c>
      <c r="F81" t="str">
        <f>"007"</f>
        <v>007</v>
      </c>
      <c r="G81" t="str">
        <f>""</f>
        <v/>
      </c>
      <c r="H81" t="s">
        <v>1</v>
      </c>
      <c r="I81" t="s">
        <v>2090</v>
      </c>
      <c r="J81" t="s">
        <v>5332</v>
      </c>
      <c r="K81" t="str">
        <f t="shared" si="15"/>
        <v>18690</v>
      </c>
    </row>
    <row r="82" spans="1:11" customFormat="1" x14ac:dyDescent="0.25">
      <c r="A82" t="str">
        <f t="shared" si="13"/>
        <v>18</v>
      </c>
      <c r="B82" t="s">
        <v>357</v>
      </c>
      <c r="C82" t="str">
        <f t="shared" si="14"/>
        <v>017</v>
      </c>
      <c r="D82" t="s">
        <v>372</v>
      </c>
      <c r="E82" t="str">
        <f t="shared" si="7"/>
        <v>01</v>
      </c>
      <c r="F82" t="str">
        <f>"007"</f>
        <v>007</v>
      </c>
      <c r="G82" t="str">
        <f>""</f>
        <v/>
      </c>
      <c r="H82" t="s">
        <v>0</v>
      </c>
      <c r="I82" t="s">
        <v>2090</v>
      </c>
      <c r="J82" t="s">
        <v>5332</v>
      </c>
      <c r="K82" t="str">
        <f t="shared" si="15"/>
        <v>18690</v>
      </c>
    </row>
    <row r="83" spans="1:11" customFormat="1" x14ac:dyDescent="0.25">
      <c r="A83" t="str">
        <f t="shared" si="13"/>
        <v>18</v>
      </c>
      <c r="B83" t="s">
        <v>357</v>
      </c>
      <c r="C83" t="str">
        <f t="shared" si="14"/>
        <v>017</v>
      </c>
      <c r="D83" t="s">
        <v>372</v>
      </c>
      <c r="E83" t="str">
        <f t="shared" si="7"/>
        <v>01</v>
      </c>
      <c r="F83" t="str">
        <f>"008"</f>
        <v>008</v>
      </c>
      <c r="G83" t="str">
        <f>""</f>
        <v/>
      </c>
      <c r="H83" t="s">
        <v>1</v>
      </c>
      <c r="I83" t="s">
        <v>2091</v>
      </c>
      <c r="J83" t="s">
        <v>5333</v>
      </c>
      <c r="K83" t="str">
        <f t="shared" si="15"/>
        <v>18690</v>
      </c>
    </row>
    <row r="84" spans="1:11" customFormat="1" x14ac:dyDescent="0.25">
      <c r="A84" t="str">
        <f t="shared" si="13"/>
        <v>18</v>
      </c>
      <c r="B84" t="s">
        <v>357</v>
      </c>
      <c r="C84" t="str">
        <f t="shared" si="14"/>
        <v>017</v>
      </c>
      <c r="D84" t="s">
        <v>372</v>
      </c>
      <c r="E84" t="str">
        <f t="shared" si="7"/>
        <v>01</v>
      </c>
      <c r="F84" t="str">
        <f>"008"</f>
        <v>008</v>
      </c>
      <c r="G84" t="str">
        <f>""</f>
        <v/>
      </c>
      <c r="H84" t="s">
        <v>0</v>
      </c>
      <c r="I84" t="s">
        <v>2091</v>
      </c>
      <c r="J84" t="s">
        <v>5333</v>
      </c>
      <c r="K84" t="str">
        <f t="shared" si="15"/>
        <v>18690</v>
      </c>
    </row>
    <row r="85" spans="1:11" customFormat="1" x14ac:dyDescent="0.25">
      <c r="A85" t="str">
        <f t="shared" si="13"/>
        <v>18</v>
      </c>
      <c r="B85" t="s">
        <v>357</v>
      </c>
      <c r="C85" t="str">
        <f t="shared" si="14"/>
        <v>017</v>
      </c>
      <c r="D85" t="s">
        <v>372</v>
      </c>
      <c r="E85" t="str">
        <f t="shared" si="7"/>
        <v>01</v>
      </c>
      <c r="F85" t="str">
        <f>"009"</f>
        <v>009</v>
      </c>
      <c r="G85" t="str">
        <f>""</f>
        <v/>
      </c>
      <c r="H85" t="s">
        <v>1</v>
      </c>
      <c r="I85" t="s">
        <v>23</v>
      </c>
      <c r="J85" t="s">
        <v>5334</v>
      </c>
      <c r="K85" t="str">
        <f t="shared" si="15"/>
        <v>18690</v>
      </c>
    </row>
    <row r="86" spans="1:11" customFormat="1" x14ac:dyDescent="0.25">
      <c r="A86" t="str">
        <f t="shared" si="13"/>
        <v>18</v>
      </c>
      <c r="B86" t="s">
        <v>357</v>
      </c>
      <c r="C86" t="str">
        <f t="shared" si="14"/>
        <v>017</v>
      </c>
      <c r="D86" t="s">
        <v>372</v>
      </c>
      <c r="E86" t="str">
        <f t="shared" si="7"/>
        <v>01</v>
      </c>
      <c r="F86" t="str">
        <f>"009"</f>
        <v>009</v>
      </c>
      <c r="G86" t="str">
        <f>""</f>
        <v/>
      </c>
      <c r="H86" t="s">
        <v>0</v>
      </c>
      <c r="I86" t="s">
        <v>23</v>
      </c>
      <c r="J86" t="s">
        <v>5334</v>
      </c>
      <c r="K86" t="str">
        <f t="shared" si="15"/>
        <v>18690</v>
      </c>
    </row>
    <row r="87" spans="1:11" customFormat="1" x14ac:dyDescent="0.25">
      <c r="A87" t="str">
        <f t="shared" si="13"/>
        <v>18</v>
      </c>
      <c r="B87" t="s">
        <v>357</v>
      </c>
      <c r="C87" t="str">
        <f t="shared" si="14"/>
        <v>017</v>
      </c>
      <c r="D87" t="s">
        <v>372</v>
      </c>
      <c r="E87" t="str">
        <f t="shared" si="7"/>
        <v>01</v>
      </c>
      <c r="F87" t="str">
        <f>"009"</f>
        <v>009</v>
      </c>
      <c r="G87" t="str">
        <f>""</f>
        <v/>
      </c>
      <c r="H87" t="s">
        <v>2</v>
      </c>
      <c r="I87" t="s">
        <v>23</v>
      </c>
      <c r="J87" t="s">
        <v>5334</v>
      </c>
      <c r="K87" t="str">
        <f t="shared" si="15"/>
        <v>18690</v>
      </c>
    </row>
    <row r="88" spans="1:11" customFormat="1" x14ac:dyDescent="0.25">
      <c r="A88" t="str">
        <f t="shared" si="13"/>
        <v>18</v>
      </c>
      <c r="B88" t="s">
        <v>357</v>
      </c>
      <c r="C88" t="str">
        <f t="shared" si="14"/>
        <v>017</v>
      </c>
      <c r="D88" t="s">
        <v>372</v>
      </c>
      <c r="E88" t="str">
        <f t="shared" si="7"/>
        <v>01</v>
      </c>
      <c r="F88" t="str">
        <f>"010"</f>
        <v>010</v>
      </c>
      <c r="G88" t="str">
        <f>""</f>
        <v/>
      </c>
      <c r="H88" t="s">
        <v>1</v>
      </c>
      <c r="I88" t="s">
        <v>2092</v>
      </c>
      <c r="J88" t="s">
        <v>5335</v>
      </c>
      <c r="K88" t="str">
        <f t="shared" si="15"/>
        <v>18690</v>
      </c>
    </row>
    <row r="89" spans="1:11" customFormat="1" x14ac:dyDescent="0.25">
      <c r="A89" t="str">
        <f t="shared" si="13"/>
        <v>18</v>
      </c>
      <c r="B89" t="s">
        <v>357</v>
      </c>
      <c r="C89" t="str">
        <f t="shared" si="14"/>
        <v>017</v>
      </c>
      <c r="D89" t="s">
        <v>372</v>
      </c>
      <c r="E89" t="str">
        <f t="shared" si="7"/>
        <v>01</v>
      </c>
      <c r="F89" t="str">
        <f>"010"</f>
        <v>010</v>
      </c>
      <c r="G89" t="str">
        <f>""</f>
        <v/>
      </c>
      <c r="H89" t="s">
        <v>0</v>
      </c>
      <c r="I89" t="s">
        <v>2092</v>
      </c>
      <c r="J89" t="s">
        <v>5335</v>
      </c>
      <c r="K89" t="str">
        <f t="shared" si="15"/>
        <v>18690</v>
      </c>
    </row>
    <row r="90" spans="1:11" customFormat="1" x14ac:dyDescent="0.25">
      <c r="A90" t="str">
        <f t="shared" si="13"/>
        <v>18</v>
      </c>
      <c r="B90" t="s">
        <v>357</v>
      </c>
      <c r="C90" t="str">
        <f t="shared" si="14"/>
        <v>017</v>
      </c>
      <c r="D90" t="s">
        <v>372</v>
      </c>
      <c r="E90" t="str">
        <f t="shared" si="7"/>
        <v>01</v>
      </c>
      <c r="F90" t="str">
        <f>"011"</f>
        <v>011</v>
      </c>
      <c r="G90" t="str">
        <f>""</f>
        <v/>
      </c>
      <c r="H90" t="s">
        <v>1</v>
      </c>
      <c r="I90" t="s">
        <v>2093</v>
      </c>
      <c r="J90" t="s">
        <v>5336</v>
      </c>
      <c r="K90" t="str">
        <f t="shared" si="15"/>
        <v>18690</v>
      </c>
    </row>
    <row r="91" spans="1:11" customFormat="1" x14ac:dyDescent="0.25">
      <c r="A91" t="str">
        <f t="shared" si="13"/>
        <v>18</v>
      </c>
      <c r="B91" t="s">
        <v>357</v>
      </c>
      <c r="C91" t="str">
        <f t="shared" si="14"/>
        <v>017</v>
      </c>
      <c r="D91" t="s">
        <v>372</v>
      </c>
      <c r="E91" t="str">
        <f t="shared" si="7"/>
        <v>01</v>
      </c>
      <c r="F91" t="str">
        <f>"011"</f>
        <v>011</v>
      </c>
      <c r="G91" t="str">
        <f>""</f>
        <v/>
      </c>
      <c r="H91" t="s">
        <v>0</v>
      </c>
      <c r="I91" t="s">
        <v>2093</v>
      </c>
      <c r="J91" t="s">
        <v>5336</v>
      </c>
      <c r="K91" t="str">
        <f t="shared" si="15"/>
        <v>18690</v>
      </c>
    </row>
    <row r="92" spans="1:11" customFormat="1" x14ac:dyDescent="0.25">
      <c r="A92" t="str">
        <f t="shared" si="13"/>
        <v>18</v>
      </c>
      <c r="B92" t="s">
        <v>357</v>
      </c>
      <c r="C92" t="str">
        <f t="shared" si="14"/>
        <v>017</v>
      </c>
      <c r="D92" t="s">
        <v>372</v>
      </c>
      <c r="E92" t="str">
        <f t="shared" si="7"/>
        <v>01</v>
      </c>
      <c r="F92" t="str">
        <f>"012"</f>
        <v>012</v>
      </c>
      <c r="G92" t="str">
        <f>""</f>
        <v/>
      </c>
      <c r="H92" t="s">
        <v>3</v>
      </c>
      <c r="I92" t="s">
        <v>1008</v>
      </c>
      <c r="J92" t="s">
        <v>5326</v>
      </c>
      <c r="K92" t="str">
        <f t="shared" si="15"/>
        <v>18690</v>
      </c>
    </row>
    <row r="93" spans="1:11" customFormat="1" x14ac:dyDescent="0.25">
      <c r="A93" t="str">
        <f t="shared" si="13"/>
        <v>18</v>
      </c>
      <c r="B93" t="s">
        <v>357</v>
      </c>
      <c r="C93" t="str">
        <f t="shared" si="14"/>
        <v>017</v>
      </c>
      <c r="D93" t="s">
        <v>372</v>
      </c>
      <c r="E93" t="str">
        <f>"02"</f>
        <v>02</v>
      </c>
      <c r="F93" t="str">
        <f>"001"</f>
        <v>001</v>
      </c>
      <c r="G93" t="str">
        <f>""</f>
        <v/>
      </c>
      <c r="H93" t="s">
        <v>1</v>
      </c>
      <c r="I93" t="s">
        <v>57</v>
      </c>
      <c r="J93" t="s">
        <v>5337</v>
      </c>
      <c r="K93" t="str">
        <f>"18697"</f>
        <v>18697</v>
      </c>
    </row>
    <row r="94" spans="1:11" customFormat="1" x14ac:dyDescent="0.25">
      <c r="A94" t="str">
        <f t="shared" si="13"/>
        <v>18</v>
      </c>
      <c r="B94" t="s">
        <v>357</v>
      </c>
      <c r="C94" t="str">
        <f t="shared" si="14"/>
        <v>017</v>
      </c>
      <c r="D94" t="s">
        <v>372</v>
      </c>
      <c r="E94" t="str">
        <f>"02"</f>
        <v>02</v>
      </c>
      <c r="F94" t="str">
        <f>"001"</f>
        <v>001</v>
      </c>
      <c r="G94" t="str">
        <f>""</f>
        <v/>
      </c>
      <c r="H94" t="s">
        <v>0</v>
      </c>
      <c r="I94" t="s">
        <v>57</v>
      </c>
      <c r="J94" t="s">
        <v>5337</v>
      </c>
      <c r="K94" t="str">
        <f>"18697"</f>
        <v>18697</v>
      </c>
    </row>
    <row r="95" spans="1:11" customFormat="1" x14ac:dyDescent="0.25">
      <c r="A95" t="str">
        <f t="shared" si="13"/>
        <v>18</v>
      </c>
      <c r="B95" t="s">
        <v>357</v>
      </c>
      <c r="C95" t="str">
        <f t="shared" si="14"/>
        <v>017</v>
      </c>
      <c r="D95" t="s">
        <v>372</v>
      </c>
      <c r="E95" t="str">
        <f>"02"</f>
        <v>02</v>
      </c>
      <c r="F95" t="str">
        <f>"002"</f>
        <v>002</v>
      </c>
      <c r="G95" t="str">
        <f>""</f>
        <v/>
      </c>
      <c r="H95" t="s">
        <v>1</v>
      </c>
      <c r="I95" t="s">
        <v>57</v>
      </c>
      <c r="J95" t="s">
        <v>5337</v>
      </c>
      <c r="K95" t="str">
        <f>"18697"</f>
        <v>18697</v>
      </c>
    </row>
    <row r="96" spans="1:11" customFormat="1" x14ac:dyDescent="0.25">
      <c r="A96" t="str">
        <f t="shared" si="13"/>
        <v>18</v>
      </c>
      <c r="B96" t="s">
        <v>357</v>
      </c>
      <c r="C96" t="str">
        <f t="shared" si="14"/>
        <v>017</v>
      </c>
      <c r="D96" t="s">
        <v>372</v>
      </c>
      <c r="E96" t="str">
        <f>"02"</f>
        <v>02</v>
      </c>
      <c r="F96" t="str">
        <f>"002"</f>
        <v>002</v>
      </c>
      <c r="G96" t="str">
        <f>""</f>
        <v/>
      </c>
      <c r="H96" t="s">
        <v>0</v>
      </c>
      <c r="I96" t="s">
        <v>57</v>
      </c>
      <c r="J96" t="s">
        <v>5337</v>
      </c>
      <c r="K96" t="str">
        <f>"18697"</f>
        <v>18697</v>
      </c>
    </row>
    <row r="97" spans="1:11" customFormat="1" x14ac:dyDescent="0.25">
      <c r="A97" t="str">
        <f t="shared" si="13"/>
        <v>18</v>
      </c>
      <c r="B97" t="s">
        <v>357</v>
      </c>
      <c r="C97" t="str">
        <f t="shared" si="14"/>
        <v>017</v>
      </c>
      <c r="D97" t="s">
        <v>372</v>
      </c>
      <c r="E97" t="str">
        <f>"03"</f>
        <v>03</v>
      </c>
      <c r="F97" t="str">
        <f t="shared" ref="F97:F102" si="16">"001"</f>
        <v>001</v>
      </c>
      <c r="G97" t="str">
        <f>""</f>
        <v/>
      </c>
      <c r="H97" t="s">
        <v>1</v>
      </c>
      <c r="I97" t="s">
        <v>2094</v>
      </c>
      <c r="J97" t="s">
        <v>5338</v>
      </c>
      <c r="K97" t="str">
        <f>"18690"</f>
        <v>18690</v>
      </c>
    </row>
    <row r="98" spans="1:11" customFormat="1" x14ac:dyDescent="0.25">
      <c r="A98" t="str">
        <f t="shared" si="13"/>
        <v>18</v>
      </c>
      <c r="B98" t="s">
        <v>357</v>
      </c>
      <c r="C98" t="str">
        <f t="shared" si="14"/>
        <v>017</v>
      </c>
      <c r="D98" t="s">
        <v>372</v>
      </c>
      <c r="E98" t="str">
        <f>"03"</f>
        <v>03</v>
      </c>
      <c r="F98" t="str">
        <f t="shared" si="16"/>
        <v>001</v>
      </c>
      <c r="G98" t="str">
        <f>""</f>
        <v/>
      </c>
      <c r="H98" t="s">
        <v>0</v>
      </c>
      <c r="I98" t="s">
        <v>2094</v>
      </c>
      <c r="J98" t="s">
        <v>5338</v>
      </c>
      <c r="K98" t="str">
        <f>"18690"</f>
        <v>18690</v>
      </c>
    </row>
    <row r="99" spans="1:11" customFormat="1" x14ac:dyDescent="0.25">
      <c r="A99" t="str">
        <f t="shared" si="13"/>
        <v>18</v>
      </c>
      <c r="B99" t="s">
        <v>357</v>
      </c>
      <c r="C99" t="str">
        <f>"018"</f>
        <v>018</v>
      </c>
      <c r="D99" t="s">
        <v>373</v>
      </c>
      <c r="E99" t="str">
        <f t="shared" ref="E99:E146" si="17">"01"</f>
        <v>01</v>
      </c>
      <c r="F99" t="str">
        <f t="shared" si="16"/>
        <v>001</v>
      </c>
      <c r="G99" t="str">
        <f>""</f>
        <v/>
      </c>
      <c r="H99" t="s">
        <v>3</v>
      </c>
      <c r="I99" t="s">
        <v>50</v>
      </c>
      <c r="J99" t="s">
        <v>5339</v>
      </c>
      <c r="K99" t="str">
        <f>"18518"</f>
        <v>18518</v>
      </c>
    </row>
    <row r="100" spans="1:11" customFormat="1" x14ac:dyDescent="0.25">
      <c r="A100" t="str">
        <f t="shared" si="13"/>
        <v>18</v>
      </c>
      <c r="B100" t="s">
        <v>357</v>
      </c>
      <c r="C100" t="str">
        <f>"020"</f>
        <v>020</v>
      </c>
      <c r="D100" t="s">
        <v>374</v>
      </c>
      <c r="E100" t="str">
        <f t="shared" si="17"/>
        <v>01</v>
      </c>
      <c r="F100" t="str">
        <f t="shared" si="16"/>
        <v>001</v>
      </c>
      <c r="G100" t="str">
        <f>""</f>
        <v/>
      </c>
      <c r="H100" t="s">
        <v>3</v>
      </c>
      <c r="I100" t="s">
        <v>89</v>
      </c>
      <c r="J100" t="s">
        <v>5340</v>
      </c>
      <c r="K100" t="str">
        <f>"18126"</f>
        <v>18126</v>
      </c>
    </row>
    <row r="101" spans="1:11" customFormat="1" x14ac:dyDescent="0.25">
      <c r="A101" t="str">
        <f t="shared" si="13"/>
        <v>18</v>
      </c>
      <c r="B101" t="s">
        <v>357</v>
      </c>
      <c r="C101" t="str">
        <f t="shared" ref="C101:C128" si="18">"021"</f>
        <v>021</v>
      </c>
      <c r="D101" t="s">
        <v>375</v>
      </c>
      <c r="E101" t="str">
        <f t="shared" si="17"/>
        <v>01</v>
      </c>
      <c r="F101" t="str">
        <f t="shared" si="16"/>
        <v>001</v>
      </c>
      <c r="G101" t="str">
        <f>""</f>
        <v/>
      </c>
      <c r="H101" t="s">
        <v>1</v>
      </c>
      <c r="I101" t="s">
        <v>2047</v>
      </c>
      <c r="J101" t="s">
        <v>5341</v>
      </c>
      <c r="K101" t="str">
        <f t="shared" ref="K101:K128" si="19">"18100"</f>
        <v>18100</v>
      </c>
    </row>
    <row r="102" spans="1:11" customFormat="1" x14ac:dyDescent="0.25">
      <c r="A102" t="str">
        <f t="shared" si="13"/>
        <v>18</v>
      </c>
      <c r="B102" t="s">
        <v>357</v>
      </c>
      <c r="C102" t="str">
        <f t="shared" si="18"/>
        <v>021</v>
      </c>
      <c r="D102" t="s">
        <v>375</v>
      </c>
      <c r="E102" t="str">
        <f t="shared" si="17"/>
        <v>01</v>
      </c>
      <c r="F102" t="str">
        <f t="shared" si="16"/>
        <v>001</v>
      </c>
      <c r="G102" t="str">
        <f>""</f>
        <v/>
      </c>
      <c r="H102" t="s">
        <v>0</v>
      </c>
      <c r="I102" t="s">
        <v>2047</v>
      </c>
      <c r="J102" t="s">
        <v>5341</v>
      </c>
      <c r="K102" t="str">
        <f t="shared" si="19"/>
        <v>18100</v>
      </c>
    </row>
    <row r="103" spans="1:11" customFormat="1" x14ac:dyDescent="0.25">
      <c r="A103" t="str">
        <f t="shared" si="13"/>
        <v>18</v>
      </c>
      <c r="B103" t="s">
        <v>357</v>
      </c>
      <c r="C103" t="str">
        <f t="shared" si="18"/>
        <v>021</v>
      </c>
      <c r="D103" t="s">
        <v>375</v>
      </c>
      <c r="E103" t="str">
        <f t="shared" si="17"/>
        <v>01</v>
      </c>
      <c r="F103" t="str">
        <f>"002"</f>
        <v>002</v>
      </c>
      <c r="G103" t="str">
        <f>""</f>
        <v/>
      </c>
      <c r="H103" t="s">
        <v>1</v>
      </c>
      <c r="I103" t="s">
        <v>2095</v>
      </c>
      <c r="J103" t="s">
        <v>5342</v>
      </c>
      <c r="K103" t="str">
        <f t="shared" si="19"/>
        <v>18100</v>
      </c>
    </row>
    <row r="104" spans="1:11" customFormat="1" x14ac:dyDescent="0.25">
      <c r="A104" t="str">
        <f t="shared" si="13"/>
        <v>18</v>
      </c>
      <c r="B104" t="s">
        <v>357</v>
      </c>
      <c r="C104" t="str">
        <f t="shared" si="18"/>
        <v>021</v>
      </c>
      <c r="D104" t="s">
        <v>375</v>
      </c>
      <c r="E104" t="str">
        <f t="shared" si="17"/>
        <v>01</v>
      </c>
      <c r="F104" t="str">
        <f>"002"</f>
        <v>002</v>
      </c>
      <c r="G104" t="str">
        <f>""</f>
        <v/>
      </c>
      <c r="H104" t="s">
        <v>0</v>
      </c>
      <c r="I104" t="s">
        <v>2095</v>
      </c>
      <c r="J104" t="s">
        <v>5342</v>
      </c>
      <c r="K104" t="str">
        <f t="shared" si="19"/>
        <v>18100</v>
      </c>
    </row>
    <row r="105" spans="1:11" customFormat="1" x14ac:dyDescent="0.25">
      <c r="A105" t="str">
        <f t="shared" si="13"/>
        <v>18</v>
      </c>
      <c r="B105" t="s">
        <v>357</v>
      </c>
      <c r="C105" t="str">
        <f t="shared" si="18"/>
        <v>021</v>
      </c>
      <c r="D105" t="s">
        <v>375</v>
      </c>
      <c r="E105" t="str">
        <f t="shared" si="17"/>
        <v>01</v>
      </c>
      <c r="F105" t="str">
        <f>"003"</f>
        <v>003</v>
      </c>
      <c r="G105" t="str">
        <f>""</f>
        <v/>
      </c>
      <c r="H105" t="s">
        <v>1</v>
      </c>
      <c r="I105" t="s">
        <v>2096</v>
      </c>
      <c r="J105" t="s">
        <v>5343</v>
      </c>
      <c r="K105" t="str">
        <f t="shared" si="19"/>
        <v>18100</v>
      </c>
    </row>
    <row r="106" spans="1:11" customFormat="1" x14ac:dyDescent="0.25">
      <c r="A106" t="str">
        <f t="shared" si="13"/>
        <v>18</v>
      </c>
      <c r="B106" t="s">
        <v>357</v>
      </c>
      <c r="C106" t="str">
        <f t="shared" si="18"/>
        <v>021</v>
      </c>
      <c r="D106" t="s">
        <v>375</v>
      </c>
      <c r="E106" t="str">
        <f t="shared" si="17"/>
        <v>01</v>
      </c>
      <c r="F106" t="str">
        <f>"003"</f>
        <v>003</v>
      </c>
      <c r="G106" t="str">
        <f>""</f>
        <v/>
      </c>
      <c r="H106" t="s">
        <v>0</v>
      </c>
      <c r="I106" t="s">
        <v>2096</v>
      </c>
      <c r="J106" t="s">
        <v>5343</v>
      </c>
      <c r="K106" t="str">
        <f t="shared" si="19"/>
        <v>18100</v>
      </c>
    </row>
    <row r="107" spans="1:11" customFormat="1" x14ac:dyDescent="0.25">
      <c r="A107" t="str">
        <f t="shared" si="13"/>
        <v>18</v>
      </c>
      <c r="B107" t="s">
        <v>357</v>
      </c>
      <c r="C107" t="str">
        <f t="shared" si="18"/>
        <v>021</v>
      </c>
      <c r="D107" t="s">
        <v>375</v>
      </c>
      <c r="E107" t="str">
        <f t="shared" si="17"/>
        <v>01</v>
      </c>
      <c r="F107" t="str">
        <f>"004"</f>
        <v>004</v>
      </c>
      <c r="G107" t="str">
        <f>""</f>
        <v/>
      </c>
      <c r="H107" t="s">
        <v>1</v>
      </c>
      <c r="I107" t="s">
        <v>23</v>
      </c>
      <c r="J107" t="s">
        <v>5344</v>
      </c>
      <c r="K107" t="str">
        <f t="shared" si="19"/>
        <v>18100</v>
      </c>
    </row>
    <row r="108" spans="1:11" customFormat="1" x14ac:dyDescent="0.25">
      <c r="A108" t="str">
        <f t="shared" si="13"/>
        <v>18</v>
      </c>
      <c r="B108" t="s">
        <v>357</v>
      </c>
      <c r="C108" t="str">
        <f t="shared" si="18"/>
        <v>021</v>
      </c>
      <c r="D108" t="s">
        <v>375</v>
      </c>
      <c r="E108" t="str">
        <f t="shared" si="17"/>
        <v>01</v>
      </c>
      <c r="F108" t="str">
        <f>"004"</f>
        <v>004</v>
      </c>
      <c r="G108" t="str">
        <f>""</f>
        <v/>
      </c>
      <c r="H108" t="s">
        <v>0</v>
      </c>
      <c r="I108" t="s">
        <v>23</v>
      </c>
      <c r="J108" t="s">
        <v>5344</v>
      </c>
      <c r="K108" t="str">
        <f t="shared" si="19"/>
        <v>18100</v>
      </c>
    </row>
    <row r="109" spans="1:11" customFormat="1" x14ac:dyDescent="0.25">
      <c r="A109" t="str">
        <f t="shared" si="13"/>
        <v>18</v>
      </c>
      <c r="B109" t="s">
        <v>357</v>
      </c>
      <c r="C109" t="str">
        <f t="shared" si="18"/>
        <v>021</v>
      </c>
      <c r="D109" t="s">
        <v>375</v>
      </c>
      <c r="E109" t="str">
        <f t="shared" si="17"/>
        <v>01</v>
      </c>
      <c r="F109" t="str">
        <f>"005"</f>
        <v>005</v>
      </c>
      <c r="G109" t="str">
        <f>""</f>
        <v/>
      </c>
      <c r="H109" t="s">
        <v>1</v>
      </c>
      <c r="I109" t="s">
        <v>2097</v>
      </c>
      <c r="J109" t="s">
        <v>5345</v>
      </c>
      <c r="K109" t="str">
        <f t="shared" si="19"/>
        <v>18100</v>
      </c>
    </row>
    <row r="110" spans="1:11" customFormat="1" x14ac:dyDescent="0.25">
      <c r="A110" t="str">
        <f t="shared" si="13"/>
        <v>18</v>
      </c>
      <c r="B110" t="s">
        <v>357</v>
      </c>
      <c r="C110" t="str">
        <f t="shared" si="18"/>
        <v>021</v>
      </c>
      <c r="D110" t="s">
        <v>375</v>
      </c>
      <c r="E110" t="str">
        <f t="shared" si="17"/>
        <v>01</v>
      </c>
      <c r="F110" t="str">
        <f>"005"</f>
        <v>005</v>
      </c>
      <c r="G110" t="str">
        <f>""</f>
        <v/>
      </c>
      <c r="H110" t="s">
        <v>0</v>
      </c>
      <c r="I110" t="s">
        <v>2097</v>
      </c>
      <c r="J110" t="s">
        <v>5345</v>
      </c>
      <c r="K110" t="str">
        <f t="shared" si="19"/>
        <v>18100</v>
      </c>
    </row>
    <row r="111" spans="1:11" customFormat="1" x14ac:dyDescent="0.25">
      <c r="A111" t="str">
        <f t="shared" si="13"/>
        <v>18</v>
      </c>
      <c r="B111" t="s">
        <v>357</v>
      </c>
      <c r="C111" t="str">
        <f t="shared" si="18"/>
        <v>021</v>
      </c>
      <c r="D111" t="s">
        <v>375</v>
      </c>
      <c r="E111" t="str">
        <f t="shared" si="17"/>
        <v>01</v>
      </c>
      <c r="F111" t="str">
        <f>"006"</f>
        <v>006</v>
      </c>
      <c r="G111" t="str">
        <f>""</f>
        <v/>
      </c>
      <c r="H111" t="s">
        <v>1</v>
      </c>
      <c r="I111" t="s">
        <v>2098</v>
      </c>
      <c r="J111" t="s">
        <v>5346</v>
      </c>
      <c r="K111" t="str">
        <f t="shared" si="19"/>
        <v>18100</v>
      </c>
    </row>
    <row r="112" spans="1:11" customFormat="1" x14ac:dyDescent="0.25">
      <c r="A112" t="str">
        <f t="shared" si="13"/>
        <v>18</v>
      </c>
      <c r="B112" t="s">
        <v>357</v>
      </c>
      <c r="C112" t="str">
        <f t="shared" si="18"/>
        <v>021</v>
      </c>
      <c r="D112" t="s">
        <v>375</v>
      </c>
      <c r="E112" t="str">
        <f t="shared" si="17"/>
        <v>01</v>
      </c>
      <c r="F112" t="str">
        <f>"006"</f>
        <v>006</v>
      </c>
      <c r="G112" t="str">
        <f>""</f>
        <v/>
      </c>
      <c r="H112" t="s">
        <v>0</v>
      </c>
      <c r="I112" t="s">
        <v>2098</v>
      </c>
      <c r="J112" t="s">
        <v>5346</v>
      </c>
      <c r="K112" t="str">
        <f t="shared" si="19"/>
        <v>18100</v>
      </c>
    </row>
    <row r="113" spans="1:11" customFormat="1" x14ac:dyDescent="0.25">
      <c r="A113" t="str">
        <f t="shared" si="13"/>
        <v>18</v>
      </c>
      <c r="B113" t="s">
        <v>357</v>
      </c>
      <c r="C113" t="str">
        <f t="shared" si="18"/>
        <v>021</v>
      </c>
      <c r="D113" t="s">
        <v>375</v>
      </c>
      <c r="E113" t="str">
        <f t="shared" si="17"/>
        <v>01</v>
      </c>
      <c r="F113" t="str">
        <f>"007"</f>
        <v>007</v>
      </c>
      <c r="G113" t="str">
        <f>""</f>
        <v/>
      </c>
      <c r="H113" t="s">
        <v>3</v>
      </c>
      <c r="I113" t="s">
        <v>2095</v>
      </c>
      <c r="J113" t="s">
        <v>5342</v>
      </c>
      <c r="K113" t="str">
        <f t="shared" si="19"/>
        <v>18100</v>
      </c>
    </row>
    <row r="114" spans="1:11" customFormat="1" x14ac:dyDescent="0.25">
      <c r="A114" t="str">
        <f t="shared" si="13"/>
        <v>18</v>
      </c>
      <c r="B114" t="s">
        <v>357</v>
      </c>
      <c r="C114" t="str">
        <f t="shared" si="18"/>
        <v>021</v>
      </c>
      <c r="D114" t="s">
        <v>375</v>
      </c>
      <c r="E114" t="str">
        <f t="shared" si="17"/>
        <v>01</v>
      </c>
      <c r="F114" t="str">
        <f>"008"</f>
        <v>008</v>
      </c>
      <c r="G114" t="str">
        <f>""</f>
        <v/>
      </c>
      <c r="H114" t="s">
        <v>1</v>
      </c>
      <c r="I114" t="s">
        <v>2047</v>
      </c>
      <c r="J114" t="s">
        <v>5341</v>
      </c>
      <c r="K114" t="str">
        <f t="shared" si="19"/>
        <v>18100</v>
      </c>
    </row>
    <row r="115" spans="1:11" customFormat="1" x14ac:dyDescent="0.25">
      <c r="A115" t="str">
        <f t="shared" si="13"/>
        <v>18</v>
      </c>
      <c r="B115" t="s">
        <v>357</v>
      </c>
      <c r="C115" t="str">
        <f t="shared" si="18"/>
        <v>021</v>
      </c>
      <c r="D115" t="s">
        <v>375</v>
      </c>
      <c r="E115" t="str">
        <f t="shared" si="17"/>
        <v>01</v>
      </c>
      <c r="F115" t="str">
        <f>"008"</f>
        <v>008</v>
      </c>
      <c r="G115" t="str">
        <f>""</f>
        <v/>
      </c>
      <c r="H115" t="s">
        <v>0</v>
      </c>
      <c r="I115" t="s">
        <v>2047</v>
      </c>
      <c r="J115" t="s">
        <v>5341</v>
      </c>
      <c r="K115" t="str">
        <f t="shared" si="19"/>
        <v>18100</v>
      </c>
    </row>
    <row r="116" spans="1:11" customFormat="1" x14ac:dyDescent="0.25">
      <c r="A116" t="str">
        <f t="shared" si="13"/>
        <v>18</v>
      </c>
      <c r="B116" t="s">
        <v>357</v>
      </c>
      <c r="C116" t="str">
        <f t="shared" si="18"/>
        <v>021</v>
      </c>
      <c r="D116" t="s">
        <v>375</v>
      </c>
      <c r="E116" t="str">
        <f t="shared" si="17"/>
        <v>01</v>
      </c>
      <c r="F116" t="str">
        <f>"009"</f>
        <v>009</v>
      </c>
      <c r="G116" t="str">
        <f>""</f>
        <v/>
      </c>
      <c r="H116" t="s">
        <v>1</v>
      </c>
      <c r="I116" t="s">
        <v>2097</v>
      </c>
      <c r="J116" t="s">
        <v>5345</v>
      </c>
      <c r="K116" t="str">
        <f t="shared" si="19"/>
        <v>18100</v>
      </c>
    </row>
    <row r="117" spans="1:11" customFormat="1" x14ac:dyDescent="0.25">
      <c r="A117" t="str">
        <f t="shared" si="13"/>
        <v>18</v>
      </c>
      <c r="B117" t="s">
        <v>357</v>
      </c>
      <c r="C117" t="str">
        <f t="shared" si="18"/>
        <v>021</v>
      </c>
      <c r="D117" t="s">
        <v>375</v>
      </c>
      <c r="E117" t="str">
        <f t="shared" si="17"/>
        <v>01</v>
      </c>
      <c r="F117" t="str">
        <f>"009"</f>
        <v>009</v>
      </c>
      <c r="G117" t="str">
        <f>""</f>
        <v/>
      </c>
      <c r="H117" t="s">
        <v>0</v>
      </c>
      <c r="I117" t="s">
        <v>2097</v>
      </c>
      <c r="J117" t="s">
        <v>5345</v>
      </c>
      <c r="K117" t="str">
        <f t="shared" si="19"/>
        <v>18100</v>
      </c>
    </row>
    <row r="118" spans="1:11" customFormat="1" x14ac:dyDescent="0.25">
      <c r="A118" t="str">
        <f t="shared" si="13"/>
        <v>18</v>
      </c>
      <c r="B118" t="s">
        <v>357</v>
      </c>
      <c r="C118" t="str">
        <f t="shared" si="18"/>
        <v>021</v>
      </c>
      <c r="D118" t="s">
        <v>375</v>
      </c>
      <c r="E118" t="str">
        <f t="shared" si="17"/>
        <v>01</v>
      </c>
      <c r="F118" t="str">
        <f>"010"</f>
        <v>010</v>
      </c>
      <c r="G118" t="str">
        <f>""</f>
        <v/>
      </c>
      <c r="H118" t="s">
        <v>1</v>
      </c>
      <c r="I118" t="s">
        <v>2096</v>
      </c>
      <c r="J118" t="s">
        <v>5343</v>
      </c>
      <c r="K118" t="str">
        <f t="shared" si="19"/>
        <v>18100</v>
      </c>
    </row>
    <row r="119" spans="1:11" customFormat="1" x14ac:dyDescent="0.25">
      <c r="A119" t="str">
        <f t="shared" si="13"/>
        <v>18</v>
      </c>
      <c r="B119" t="s">
        <v>357</v>
      </c>
      <c r="C119" t="str">
        <f t="shared" si="18"/>
        <v>021</v>
      </c>
      <c r="D119" t="s">
        <v>375</v>
      </c>
      <c r="E119" t="str">
        <f t="shared" si="17"/>
        <v>01</v>
      </c>
      <c r="F119" t="str">
        <f>"010"</f>
        <v>010</v>
      </c>
      <c r="G119" t="str">
        <f>""</f>
        <v/>
      </c>
      <c r="H119" t="s">
        <v>0</v>
      </c>
      <c r="I119" t="s">
        <v>2096</v>
      </c>
      <c r="J119" t="s">
        <v>5343</v>
      </c>
      <c r="K119" t="str">
        <f t="shared" si="19"/>
        <v>18100</v>
      </c>
    </row>
    <row r="120" spans="1:11" customFormat="1" x14ac:dyDescent="0.25">
      <c r="A120" t="str">
        <f t="shared" si="13"/>
        <v>18</v>
      </c>
      <c r="B120" t="s">
        <v>357</v>
      </c>
      <c r="C120" t="str">
        <f t="shared" si="18"/>
        <v>021</v>
      </c>
      <c r="D120" t="s">
        <v>375</v>
      </c>
      <c r="E120" t="str">
        <f t="shared" si="17"/>
        <v>01</v>
      </c>
      <c r="F120" t="str">
        <f>"011"</f>
        <v>011</v>
      </c>
      <c r="G120" t="str">
        <f>""</f>
        <v/>
      </c>
      <c r="H120" t="s">
        <v>1</v>
      </c>
      <c r="I120" t="s">
        <v>2047</v>
      </c>
      <c r="J120" t="s">
        <v>5341</v>
      </c>
      <c r="K120" t="str">
        <f t="shared" si="19"/>
        <v>18100</v>
      </c>
    </row>
    <row r="121" spans="1:11" customFormat="1" x14ac:dyDescent="0.25">
      <c r="A121" t="str">
        <f t="shared" si="13"/>
        <v>18</v>
      </c>
      <c r="B121" t="s">
        <v>357</v>
      </c>
      <c r="C121" t="str">
        <f t="shared" si="18"/>
        <v>021</v>
      </c>
      <c r="D121" t="s">
        <v>375</v>
      </c>
      <c r="E121" t="str">
        <f t="shared" si="17"/>
        <v>01</v>
      </c>
      <c r="F121" t="str">
        <f>"011"</f>
        <v>011</v>
      </c>
      <c r="G121" t="str">
        <f>""</f>
        <v/>
      </c>
      <c r="H121" t="s">
        <v>0</v>
      </c>
      <c r="I121" t="s">
        <v>2047</v>
      </c>
      <c r="J121" t="s">
        <v>5341</v>
      </c>
      <c r="K121" t="str">
        <f t="shared" si="19"/>
        <v>18100</v>
      </c>
    </row>
    <row r="122" spans="1:11" customFormat="1" x14ac:dyDescent="0.25">
      <c r="A122" t="str">
        <f t="shared" si="13"/>
        <v>18</v>
      </c>
      <c r="B122" t="s">
        <v>357</v>
      </c>
      <c r="C122" t="str">
        <f t="shared" si="18"/>
        <v>021</v>
      </c>
      <c r="D122" t="s">
        <v>375</v>
      </c>
      <c r="E122" t="str">
        <f t="shared" si="17"/>
        <v>01</v>
      </c>
      <c r="F122" t="str">
        <f>"012"</f>
        <v>012</v>
      </c>
      <c r="G122" t="str">
        <f>""</f>
        <v/>
      </c>
      <c r="H122" t="s">
        <v>1</v>
      </c>
      <c r="I122" t="s">
        <v>2096</v>
      </c>
      <c r="J122" t="s">
        <v>5343</v>
      </c>
      <c r="K122" t="str">
        <f t="shared" si="19"/>
        <v>18100</v>
      </c>
    </row>
    <row r="123" spans="1:11" customFormat="1" x14ac:dyDescent="0.25">
      <c r="A123" t="str">
        <f t="shared" si="13"/>
        <v>18</v>
      </c>
      <c r="B123" t="s">
        <v>357</v>
      </c>
      <c r="C123" t="str">
        <f t="shared" si="18"/>
        <v>021</v>
      </c>
      <c r="D123" t="s">
        <v>375</v>
      </c>
      <c r="E123" t="str">
        <f t="shared" si="17"/>
        <v>01</v>
      </c>
      <c r="F123" t="str">
        <f>"012"</f>
        <v>012</v>
      </c>
      <c r="G123" t="str">
        <f>""</f>
        <v/>
      </c>
      <c r="H123" t="s">
        <v>0</v>
      </c>
      <c r="I123" t="s">
        <v>2096</v>
      </c>
      <c r="J123" t="s">
        <v>5343</v>
      </c>
      <c r="K123" t="str">
        <f t="shared" si="19"/>
        <v>18100</v>
      </c>
    </row>
    <row r="124" spans="1:11" customFormat="1" x14ac:dyDescent="0.25">
      <c r="A124" t="str">
        <f t="shared" si="13"/>
        <v>18</v>
      </c>
      <c r="B124" t="s">
        <v>357</v>
      </c>
      <c r="C124" t="str">
        <f t="shared" si="18"/>
        <v>021</v>
      </c>
      <c r="D124" t="s">
        <v>375</v>
      </c>
      <c r="E124" t="str">
        <f t="shared" si="17"/>
        <v>01</v>
      </c>
      <c r="F124" t="str">
        <f>"013"</f>
        <v>013</v>
      </c>
      <c r="G124" t="str">
        <f>""</f>
        <v/>
      </c>
      <c r="H124" t="s">
        <v>1</v>
      </c>
      <c r="I124" t="s">
        <v>2095</v>
      </c>
      <c r="J124" t="s">
        <v>5342</v>
      </c>
      <c r="K124" t="str">
        <f t="shared" si="19"/>
        <v>18100</v>
      </c>
    </row>
    <row r="125" spans="1:11" customFormat="1" x14ac:dyDescent="0.25">
      <c r="A125" t="str">
        <f t="shared" si="13"/>
        <v>18</v>
      </c>
      <c r="B125" t="s">
        <v>357</v>
      </c>
      <c r="C125" t="str">
        <f t="shared" si="18"/>
        <v>021</v>
      </c>
      <c r="D125" t="s">
        <v>375</v>
      </c>
      <c r="E125" t="str">
        <f t="shared" si="17"/>
        <v>01</v>
      </c>
      <c r="F125" t="str">
        <f>"013"</f>
        <v>013</v>
      </c>
      <c r="G125" t="str">
        <f>""</f>
        <v/>
      </c>
      <c r="H125" t="s">
        <v>0</v>
      </c>
      <c r="I125" t="s">
        <v>2095</v>
      </c>
      <c r="J125" t="s">
        <v>5342</v>
      </c>
      <c r="K125" t="str">
        <f t="shared" si="19"/>
        <v>18100</v>
      </c>
    </row>
    <row r="126" spans="1:11" customFormat="1" x14ac:dyDescent="0.25">
      <c r="A126" t="str">
        <f t="shared" si="13"/>
        <v>18</v>
      </c>
      <c r="B126" t="s">
        <v>357</v>
      </c>
      <c r="C126" t="str">
        <f t="shared" si="18"/>
        <v>021</v>
      </c>
      <c r="D126" t="s">
        <v>375</v>
      </c>
      <c r="E126" t="str">
        <f t="shared" si="17"/>
        <v>01</v>
      </c>
      <c r="F126" t="str">
        <f>"014"</f>
        <v>014</v>
      </c>
      <c r="G126" t="str">
        <f>""</f>
        <v/>
      </c>
      <c r="H126" t="s">
        <v>3</v>
      </c>
      <c r="I126" t="s">
        <v>2047</v>
      </c>
      <c r="J126" t="s">
        <v>5341</v>
      </c>
      <c r="K126" t="str">
        <f t="shared" si="19"/>
        <v>18100</v>
      </c>
    </row>
    <row r="127" spans="1:11" customFormat="1" x14ac:dyDescent="0.25">
      <c r="A127" t="str">
        <f t="shared" si="13"/>
        <v>18</v>
      </c>
      <c r="B127" t="s">
        <v>357</v>
      </c>
      <c r="C127" t="str">
        <f t="shared" si="18"/>
        <v>021</v>
      </c>
      <c r="D127" t="s">
        <v>375</v>
      </c>
      <c r="E127" t="str">
        <f t="shared" si="17"/>
        <v>01</v>
      </c>
      <c r="F127" t="str">
        <f>"015"</f>
        <v>015</v>
      </c>
      <c r="G127" t="str">
        <f>""</f>
        <v/>
      </c>
      <c r="H127" t="s">
        <v>3</v>
      </c>
      <c r="I127" t="s">
        <v>2098</v>
      </c>
      <c r="J127" t="s">
        <v>5346</v>
      </c>
      <c r="K127" t="str">
        <f t="shared" si="19"/>
        <v>18100</v>
      </c>
    </row>
    <row r="128" spans="1:11" customFormat="1" x14ac:dyDescent="0.25">
      <c r="A128" t="str">
        <f t="shared" si="13"/>
        <v>18</v>
      </c>
      <c r="B128" t="s">
        <v>357</v>
      </c>
      <c r="C128" t="str">
        <f t="shared" si="18"/>
        <v>021</v>
      </c>
      <c r="D128" t="s">
        <v>375</v>
      </c>
      <c r="E128" t="str">
        <f t="shared" si="17"/>
        <v>01</v>
      </c>
      <c r="F128" t="str">
        <f>"016"</f>
        <v>016</v>
      </c>
      <c r="G128" t="str">
        <f>""</f>
        <v/>
      </c>
      <c r="H128" t="s">
        <v>3</v>
      </c>
      <c r="I128" t="s">
        <v>2096</v>
      </c>
      <c r="J128" t="s">
        <v>5343</v>
      </c>
      <c r="K128" t="str">
        <f t="shared" si="19"/>
        <v>18100</v>
      </c>
    </row>
    <row r="129" spans="1:11" customFormat="1" x14ac:dyDescent="0.25">
      <c r="A129" t="str">
        <f t="shared" si="13"/>
        <v>18</v>
      </c>
      <c r="B129" t="s">
        <v>357</v>
      </c>
      <c r="C129" t="str">
        <f t="shared" ref="C129:C152" si="20">"022"</f>
        <v>022</v>
      </c>
      <c r="D129" t="s">
        <v>376</v>
      </c>
      <c r="E129" t="str">
        <f t="shared" si="17"/>
        <v>01</v>
      </c>
      <c r="F129" t="str">
        <f>"001"</f>
        <v>001</v>
      </c>
      <c r="G129" t="str">
        <f>""</f>
        <v/>
      </c>
      <c r="H129" t="s">
        <v>1</v>
      </c>
      <c r="I129" t="s">
        <v>2099</v>
      </c>
      <c r="J129" t="s">
        <v>5347</v>
      </c>
      <c r="K129" t="str">
        <f>"18230"</f>
        <v>18230</v>
      </c>
    </row>
    <row r="130" spans="1:11" customFormat="1" x14ac:dyDescent="0.25">
      <c r="A130" t="str">
        <f t="shared" si="13"/>
        <v>18</v>
      </c>
      <c r="B130" t="s">
        <v>357</v>
      </c>
      <c r="C130" t="str">
        <f t="shared" si="20"/>
        <v>022</v>
      </c>
      <c r="D130" t="s">
        <v>376</v>
      </c>
      <c r="E130" t="str">
        <f t="shared" si="17"/>
        <v>01</v>
      </c>
      <c r="F130" t="str">
        <f>"001"</f>
        <v>001</v>
      </c>
      <c r="G130" t="str">
        <f>""</f>
        <v/>
      </c>
      <c r="H130" t="s">
        <v>0</v>
      </c>
      <c r="I130" t="s">
        <v>2099</v>
      </c>
      <c r="J130" t="s">
        <v>5347</v>
      </c>
      <c r="K130" t="str">
        <f>"18230"</f>
        <v>18230</v>
      </c>
    </row>
    <row r="131" spans="1:11" customFormat="1" x14ac:dyDescent="0.25">
      <c r="A131" t="str">
        <f t="shared" ref="A131:A194" si="21">"18"</f>
        <v>18</v>
      </c>
      <c r="B131" t="s">
        <v>357</v>
      </c>
      <c r="C131" t="str">
        <f t="shared" si="20"/>
        <v>022</v>
      </c>
      <c r="D131" t="s">
        <v>376</v>
      </c>
      <c r="E131" t="str">
        <f t="shared" si="17"/>
        <v>01</v>
      </c>
      <c r="F131" t="str">
        <f>"002"</f>
        <v>002</v>
      </c>
      <c r="G131" t="str">
        <f>"01"</f>
        <v>01</v>
      </c>
      <c r="H131" t="s">
        <v>1</v>
      </c>
      <c r="I131" t="s">
        <v>1008</v>
      </c>
      <c r="J131" t="s">
        <v>5348</v>
      </c>
      <c r="K131" t="str">
        <f>"18230"</f>
        <v>18230</v>
      </c>
    </row>
    <row r="132" spans="1:11" customFormat="1" x14ac:dyDescent="0.25">
      <c r="A132" t="str">
        <f t="shared" si="21"/>
        <v>18</v>
      </c>
      <c r="B132" t="s">
        <v>357</v>
      </c>
      <c r="C132" t="str">
        <f t="shared" si="20"/>
        <v>022</v>
      </c>
      <c r="D132" t="s">
        <v>376</v>
      </c>
      <c r="E132" t="str">
        <f t="shared" si="17"/>
        <v>01</v>
      </c>
      <c r="F132" t="str">
        <f>"002"</f>
        <v>002</v>
      </c>
      <c r="G132" t="str">
        <f>"02"</f>
        <v>02</v>
      </c>
      <c r="H132" t="s">
        <v>0</v>
      </c>
      <c r="I132" t="s">
        <v>2100</v>
      </c>
      <c r="J132" t="s">
        <v>5349</v>
      </c>
      <c r="K132" t="str">
        <f>"18290"</f>
        <v>18290</v>
      </c>
    </row>
    <row r="133" spans="1:11" customFormat="1" x14ac:dyDescent="0.25">
      <c r="A133" t="str">
        <f t="shared" si="21"/>
        <v>18</v>
      </c>
      <c r="B133" t="s">
        <v>357</v>
      </c>
      <c r="C133" t="str">
        <f t="shared" si="20"/>
        <v>022</v>
      </c>
      <c r="D133" t="s">
        <v>376</v>
      </c>
      <c r="E133" t="str">
        <f t="shared" si="17"/>
        <v>01</v>
      </c>
      <c r="F133" t="str">
        <f>"003"</f>
        <v>003</v>
      </c>
      <c r="G133" t="str">
        <f>""</f>
        <v/>
      </c>
      <c r="H133" t="s">
        <v>3</v>
      </c>
      <c r="I133" t="s">
        <v>1614</v>
      </c>
      <c r="J133" t="s">
        <v>5350</v>
      </c>
      <c r="K133" t="str">
        <f t="shared" ref="K133:K145" si="22">"18230"</f>
        <v>18230</v>
      </c>
    </row>
    <row r="134" spans="1:11" customFormat="1" x14ac:dyDescent="0.25">
      <c r="A134" t="str">
        <f t="shared" si="21"/>
        <v>18</v>
      </c>
      <c r="B134" t="s">
        <v>357</v>
      </c>
      <c r="C134" t="str">
        <f t="shared" si="20"/>
        <v>022</v>
      </c>
      <c r="D134" t="s">
        <v>376</v>
      </c>
      <c r="E134" t="str">
        <f t="shared" si="17"/>
        <v>01</v>
      </c>
      <c r="F134" t="str">
        <f>"004"</f>
        <v>004</v>
      </c>
      <c r="G134" t="str">
        <f>""</f>
        <v/>
      </c>
      <c r="H134" t="s">
        <v>1</v>
      </c>
      <c r="I134" t="s">
        <v>2101</v>
      </c>
      <c r="J134" t="s">
        <v>5351</v>
      </c>
      <c r="K134" t="str">
        <f t="shared" si="22"/>
        <v>18230</v>
      </c>
    </row>
    <row r="135" spans="1:11" customFormat="1" x14ac:dyDescent="0.25">
      <c r="A135" t="str">
        <f t="shared" si="21"/>
        <v>18</v>
      </c>
      <c r="B135" t="s">
        <v>357</v>
      </c>
      <c r="C135" t="str">
        <f t="shared" si="20"/>
        <v>022</v>
      </c>
      <c r="D135" t="s">
        <v>376</v>
      </c>
      <c r="E135" t="str">
        <f t="shared" si="17"/>
        <v>01</v>
      </c>
      <c r="F135" t="str">
        <f>"004"</f>
        <v>004</v>
      </c>
      <c r="G135" t="str">
        <f>""</f>
        <v/>
      </c>
      <c r="H135" t="s">
        <v>0</v>
      </c>
      <c r="I135" t="s">
        <v>2101</v>
      </c>
      <c r="J135" t="s">
        <v>5351</v>
      </c>
      <c r="K135" t="str">
        <f t="shared" si="22"/>
        <v>18230</v>
      </c>
    </row>
    <row r="136" spans="1:11" customFormat="1" x14ac:dyDescent="0.25">
      <c r="A136" t="str">
        <f t="shared" si="21"/>
        <v>18</v>
      </c>
      <c r="B136" t="s">
        <v>357</v>
      </c>
      <c r="C136" t="str">
        <f t="shared" si="20"/>
        <v>022</v>
      </c>
      <c r="D136" t="s">
        <v>376</v>
      </c>
      <c r="E136" t="str">
        <f t="shared" si="17"/>
        <v>01</v>
      </c>
      <c r="F136" t="str">
        <f>"005"</f>
        <v>005</v>
      </c>
      <c r="G136" t="str">
        <f>""</f>
        <v/>
      </c>
      <c r="H136" t="s">
        <v>1</v>
      </c>
      <c r="I136" t="s">
        <v>2099</v>
      </c>
      <c r="J136" t="s">
        <v>5347</v>
      </c>
      <c r="K136" t="str">
        <f t="shared" si="22"/>
        <v>18230</v>
      </c>
    </row>
    <row r="137" spans="1:11" customFormat="1" x14ac:dyDescent="0.25">
      <c r="A137" t="str">
        <f t="shared" si="21"/>
        <v>18</v>
      </c>
      <c r="B137" t="s">
        <v>357</v>
      </c>
      <c r="C137" t="str">
        <f t="shared" si="20"/>
        <v>022</v>
      </c>
      <c r="D137" t="s">
        <v>376</v>
      </c>
      <c r="E137" t="str">
        <f t="shared" si="17"/>
        <v>01</v>
      </c>
      <c r="F137" t="str">
        <f>"005"</f>
        <v>005</v>
      </c>
      <c r="G137" t="str">
        <f>""</f>
        <v/>
      </c>
      <c r="H137" t="s">
        <v>0</v>
      </c>
      <c r="I137" t="s">
        <v>2099</v>
      </c>
      <c r="J137" t="s">
        <v>5347</v>
      </c>
      <c r="K137" t="str">
        <f t="shared" si="22"/>
        <v>18230</v>
      </c>
    </row>
    <row r="138" spans="1:11" customFormat="1" x14ac:dyDescent="0.25">
      <c r="A138" t="str">
        <f t="shared" si="21"/>
        <v>18</v>
      </c>
      <c r="B138" t="s">
        <v>357</v>
      </c>
      <c r="C138" t="str">
        <f t="shared" si="20"/>
        <v>022</v>
      </c>
      <c r="D138" t="s">
        <v>376</v>
      </c>
      <c r="E138" t="str">
        <f t="shared" si="17"/>
        <v>01</v>
      </c>
      <c r="F138" t="str">
        <f>"006"</f>
        <v>006</v>
      </c>
      <c r="G138" t="str">
        <f>""</f>
        <v/>
      </c>
      <c r="H138" t="s">
        <v>1</v>
      </c>
      <c r="I138" t="s">
        <v>2102</v>
      </c>
      <c r="J138" t="s">
        <v>5352</v>
      </c>
      <c r="K138" t="str">
        <f t="shared" si="22"/>
        <v>18230</v>
      </c>
    </row>
    <row r="139" spans="1:11" customFormat="1" x14ac:dyDescent="0.25">
      <c r="A139" t="str">
        <f t="shared" si="21"/>
        <v>18</v>
      </c>
      <c r="B139" t="s">
        <v>357</v>
      </c>
      <c r="C139" t="str">
        <f t="shared" si="20"/>
        <v>022</v>
      </c>
      <c r="D139" t="s">
        <v>376</v>
      </c>
      <c r="E139" t="str">
        <f t="shared" si="17"/>
        <v>01</v>
      </c>
      <c r="F139" t="str">
        <f>"006"</f>
        <v>006</v>
      </c>
      <c r="G139" t="str">
        <f>""</f>
        <v/>
      </c>
      <c r="H139" t="s">
        <v>0</v>
      </c>
      <c r="I139" t="s">
        <v>2102</v>
      </c>
      <c r="J139" t="s">
        <v>5352</v>
      </c>
      <c r="K139" t="str">
        <f t="shared" si="22"/>
        <v>18230</v>
      </c>
    </row>
    <row r="140" spans="1:11" customFormat="1" x14ac:dyDescent="0.25">
      <c r="A140" t="str">
        <f t="shared" si="21"/>
        <v>18</v>
      </c>
      <c r="B140" t="s">
        <v>357</v>
      </c>
      <c r="C140" t="str">
        <f t="shared" si="20"/>
        <v>022</v>
      </c>
      <c r="D140" t="s">
        <v>376</v>
      </c>
      <c r="E140" t="str">
        <f t="shared" si="17"/>
        <v>01</v>
      </c>
      <c r="F140" t="str">
        <f>"007"</f>
        <v>007</v>
      </c>
      <c r="G140" t="str">
        <f>""</f>
        <v/>
      </c>
      <c r="H140" t="s">
        <v>1</v>
      </c>
      <c r="I140" t="s">
        <v>1008</v>
      </c>
      <c r="J140" t="s">
        <v>5348</v>
      </c>
      <c r="K140" t="str">
        <f t="shared" si="22"/>
        <v>18230</v>
      </c>
    </row>
    <row r="141" spans="1:11" customFormat="1" x14ac:dyDescent="0.25">
      <c r="A141" t="str">
        <f t="shared" si="21"/>
        <v>18</v>
      </c>
      <c r="B141" t="s">
        <v>357</v>
      </c>
      <c r="C141" t="str">
        <f t="shared" si="20"/>
        <v>022</v>
      </c>
      <c r="D141" t="s">
        <v>376</v>
      </c>
      <c r="E141" t="str">
        <f t="shared" si="17"/>
        <v>01</v>
      </c>
      <c r="F141" t="str">
        <f>"007"</f>
        <v>007</v>
      </c>
      <c r="G141" t="str">
        <f>""</f>
        <v/>
      </c>
      <c r="H141" t="s">
        <v>0</v>
      </c>
      <c r="I141" t="s">
        <v>1008</v>
      </c>
      <c r="J141" t="s">
        <v>5348</v>
      </c>
      <c r="K141" t="str">
        <f t="shared" si="22"/>
        <v>18230</v>
      </c>
    </row>
    <row r="142" spans="1:11" customFormat="1" x14ac:dyDescent="0.25">
      <c r="A142" t="str">
        <f t="shared" si="21"/>
        <v>18</v>
      </c>
      <c r="B142" t="s">
        <v>357</v>
      </c>
      <c r="C142" t="str">
        <f t="shared" si="20"/>
        <v>022</v>
      </c>
      <c r="D142" t="s">
        <v>376</v>
      </c>
      <c r="E142" t="str">
        <f t="shared" si="17"/>
        <v>01</v>
      </c>
      <c r="F142" t="str">
        <f>"008"</f>
        <v>008</v>
      </c>
      <c r="G142" t="str">
        <f>""</f>
        <v/>
      </c>
      <c r="H142" t="s">
        <v>1</v>
      </c>
      <c r="I142" t="s">
        <v>2099</v>
      </c>
      <c r="J142" t="s">
        <v>5347</v>
      </c>
      <c r="K142" t="str">
        <f t="shared" si="22"/>
        <v>18230</v>
      </c>
    </row>
    <row r="143" spans="1:11" customFormat="1" x14ac:dyDescent="0.25">
      <c r="A143" t="str">
        <f t="shared" si="21"/>
        <v>18</v>
      </c>
      <c r="B143" t="s">
        <v>357</v>
      </c>
      <c r="C143" t="str">
        <f t="shared" si="20"/>
        <v>022</v>
      </c>
      <c r="D143" t="s">
        <v>376</v>
      </c>
      <c r="E143" t="str">
        <f t="shared" si="17"/>
        <v>01</v>
      </c>
      <c r="F143" t="str">
        <f>"008"</f>
        <v>008</v>
      </c>
      <c r="G143" t="str">
        <f>""</f>
        <v/>
      </c>
      <c r="H143" t="s">
        <v>0</v>
      </c>
      <c r="I143" t="s">
        <v>2099</v>
      </c>
      <c r="J143" t="s">
        <v>5347</v>
      </c>
      <c r="K143" t="str">
        <f t="shared" si="22"/>
        <v>18230</v>
      </c>
    </row>
    <row r="144" spans="1:11" customFormat="1" x14ac:dyDescent="0.25">
      <c r="A144" t="str">
        <f t="shared" si="21"/>
        <v>18</v>
      </c>
      <c r="B144" t="s">
        <v>357</v>
      </c>
      <c r="C144" t="str">
        <f t="shared" si="20"/>
        <v>022</v>
      </c>
      <c r="D144" t="s">
        <v>376</v>
      </c>
      <c r="E144" t="str">
        <f t="shared" si="17"/>
        <v>01</v>
      </c>
      <c r="F144" t="str">
        <f>"009"</f>
        <v>009</v>
      </c>
      <c r="G144" t="str">
        <f>"01"</f>
        <v>01</v>
      </c>
      <c r="H144" t="s">
        <v>1</v>
      </c>
      <c r="I144" t="s">
        <v>2102</v>
      </c>
      <c r="J144" t="s">
        <v>5352</v>
      </c>
      <c r="K144" t="str">
        <f t="shared" si="22"/>
        <v>18230</v>
      </c>
    </row>
    <row r="145" spans="1:11" customFormat="1" x14ac:dyDescent="0.25">
      <c r="A145" t="str">
        <f t="shared" si="21"/>
        <v>18</v>
      </c>
      <c r="B145" t="s">
        <v>357</v>
      </c>
      <c r="C145" t="str">
        <f t="shared" si="20"/>
        <v>022</v>
      </c>
      <c r="D145" t="s">
        <v>376</v>
      </c>
      <c r="E145" t="str">
        <f t="shared" si="17"/>
        <v>01</v>
      </c>
      <c r="F145" t="str">
        <f>"009"</f>
        <v>009</v>
      </c>
      <c r="G145" t="str">
        <f>"01"</f>
        <v>01</v>
      </c>
      <c r="H145" t="s">
        <v>0</v>
      </c>
      <c r="I145" t="s">
        <v>2102</v>
      </c>
      <c r="J145" t="s">
        <v>5352</v>
      </c>
      <c r="K145" t="str">
        <f t="shared" si="22"/>
        <v>18230</v>
      </c>
    </row>
    <row r="146" spans="1:11" customFormat="1" x14ac:dyDescent="0.25">
      <c r="A146" t="str">
        <f t="shared" si="21"/>
        <v>18</v>
      </c>
      <c r="B146" t="s">
        <v>357</v>
      </c>
      <c r="C146" t="str">
        <f t="shared" si="20"/>
        <v>022</v>
      </c>
      <c r="D146" t="s">
        <v>376</v>
      </c>
      <c r="E146" t="str">
        <f t="shared" si="17"/>
        <v>01</v>
      </c>
      <c r="F146" t="str">
        <f>"009"</f>
        <v>009</v>
      </c>
      <c r="G146" t="str">
        <f>"02"</f>
        <v>02</v>
      </c>
      <c r="H146" t="s">
        <v>2</v>
      </c>
      <c r="I146" t="s">
        <v>2103</v>
      </c>
      <c r="J146" t="s">
        <v>5353</v>
      </c>
      <c r="K146" t="str">
        <f>"18330"</f>
        <v>18330</v>
      </c>
    </row>
    <row r="147" spans="1:11" customFormat="1" x14ac:dyDescent="0.25">
      <c r="A147" t="str">
        <f t="shared" si="21"/>
        <v>18</v>
      </c>
      <c r="B147" t="s">
        <v>357</v>
      </c>
      <c r="C147" t="str">
        <f t="shared" si="20"/>
        <v>022</v>
      </c>
      <c r="D147" t="s">
        <v>376</v>
      </c>
      <c r="E147" t="str">
        <f t="shared" ref="E147:E152" si="23">"02"</f>
        <v>02</v>
      </c>
      <c r="F147" t="str">
        <f>"001"</f>
        <v>001</v>
      </c>
      <c r="G147" t="str">
        <f>""</f>
        <v/>
      </c>
      <c r="H147" t="s">
        <v>1</v>
      </c>
      <c r="I147" t="s">
        <v>2104</v>
      </c>
      <c r="J147" t="s">
        <v>5354</v>
      </c>
      <c r="K147" t="str">
        <f t="shared" ref="K147:K152" si="24">"18230"</f>
        <v>18230</v>
      </c>
    </row>
    <row r="148" spans="1:11" customFormat="1" x14ac:dyDescent="0.25">
      <c r="A148" t="str">
        <f t="shared" si="21"/>
        <v>18</v>
      </c>
      <c r="B148" t="s">
        <v>357</v>
      </c>
      <c r="C148" t="str">
        <f t="shared" si="20"/>
        <v>022</v>
      </c>
      <c r="D148" t="s">
        <v>376</v>
      </c>
      <c r="E148" t="str">
        <f t="shared" si="23"/>
        <v>02</v>
      </c>
      <c r="F148" t="str">
        <f>"001"</f>
        <v>001</v>
      </c>
      <c r="G148" t="str">
        <f>""</f>
        <v/>
      </c>
      <c r="H148" t="s">
        <v>0</v>
      </c>
      <c r="I148" t="s">
        <v>2104</v>
      </c>
      <c r="J148" t="s">
        <v>5354</v>
      </c>
      <c r="K148" t="str">
        <f t="shared" si="24"/>
        <v>18230</v>
      </c>
    </row>
    <row r="149" spans="1:11" customFormat="1" x14ac:dyDescent="0.25">
      <c r="A149" t="str">
        <f t="shared" si="21"/>
        <v>18</v>
      </c>
      <c r="B149" t="s">
        <v>357</v>
      </c>
      <c r="C149" t="str">
        <f t="shared" si="20"/>
        <v>022</v>
      </c>
      <c r="D149" t="s">
        <v>376</v>
      </c>
      <c r="E149" t="str">
        <f t="shared" si="23"/>
        <v>02</v>
      </c>
      <c r="F149" t="str">
        <f>"002"</f>
        <v>002</v>
      </c>
      <c r="G149" t="str">
        <f>""</f>
        <v/>
      </c>
      <c r="H149" t="s">
        <v>1</v>
      </c>
      <c r="I149" t="s">
        <v>2104</v>
      </c>
      <c r="J149" t="s">
        <v>5354</v>
      </c>
      <c r="K149" t="str">
        <f t="shared" si="24"/>
        <v>18230</v>
      </c>
    </row>
    <row r="150" spans="1:11" customFormat="1" x14ac:dyDescent="0.25">
      <c r="A150" t="str">
        <f t="shared" si="21"/>
        <v>18</v>
      </c>
      <c r="B150" t="s">
        <v>357</v>
      </c>
      <c r="C150" t="str">
        <f t="shared" si="20"/>
        <v>022</v>
      </c>
      <c r="D150" t="s">
        <v>376</v>
      </c>
      <c r="E150" t="str">
        <f t="shared" si="23"/>
        <v>02</v>
      </c>
      <c r="F150" t="str">
        <f>"002"</f>
        <v>002</v>
      </c>
      <c r="G150" t="str">
        <f>""</f>
        <v/>
      </c>
      <c r="H150" t="s">
        <v>0</v>
      </c>
      <c r="I150" t="s">
        <v>2104</v>
      </c>
      <c r="J150" t="s">
        <v>5354</v>
      </c>
      <c r="K150" t="str">
        <f t="shared" si="24"/>
        <v>18230</v>
      </c>
    </row>
    <row r="151" spans="1:11" customFormat="1" x14ac:dyDescent="0.25">
      <c r="A151" t="str">
        <f t="shared" si="21"/>
        <v>18</v>
      </c>
      <c r="B151" t="s">
        <v>357</v>
      </c>
      <c r="C151" t="str">
        <f t="shared" si="20"/>
        <v>022</v>
      </c>
      <c r="D151" t="s">
        <v>376</v>
      </c>
      <c r="E151" t="str">
        <f t="shared" si="23"/>
        <v>02</v>
      </c>
      <c r="F151" t="str">
        <f>"003"</f>
        <v>003</v>
      </c>
      <c r="G151" t="str">
        <f>""</f>
        <v/>
      </c>
      <c r="H151" t="s">
        <v>1</v>
      </c>
      <c r="I151" t="s">
        <v>2104</v>
      </c>
      <c r="J151" t="s">
        <v>5354</v>
      </c>
      <c r="K151" t="str">
        <f t="shared" si="24"/>
        <v>18230</v>
      </c>
    </row>
    <row r="152" spans="1:11" customFormat="1" x14ac:dyDescent="0.25">
      <c r="A152" t="str">
        <f t="shared" si="21"/>
        <v>18</v>
      </c>
      <c r="B152" t="s">
        <v>357</v>
      </c>
      <c r="C152" t="str">
        <f t="shared" si="20"/>
        <v>022</v>
      </c>
      <c r="D152" t="s">
        <v>376</v>
      </c>
      <c r="E152" t="str">
        <f t="shared" si="23"/>
        <v>02</v>
      </c>
      <c r="F152" t="str">
        <f>"003"</f>
        <v>003</v>
      </c>
      <c r="G152" t="str">
        <f>""</f>
        <v/>
      </c>
      <c r="H152" t="s">
        <v>0</v>
      </c>
      <c r="I152" t="s">
        <v>2104</v>
      </c>
      <c r="J152" t="s">
        <v>5354</v>
      </c>
      <c r="K152" t="str">
        <f t="shared" si="24"/>
        <v>18230</v>
      </c>
    </row>
    <row r="153" spans="1:11" customFormat="1" x14ac:dyDescent="0.25">
      <c r="A153" t="str">
        <f t="shared" si="21"/>
        <v>18</v>
      </c>
      <c r="B153" t="s">
        <v>357</v>
      </c>
      <c r="C153" t="str">
        <f t="shared" ref="C153:C178" si="25">"023"</f>
        <v>023</v>
      </c>
      <c r="D153" t="s">
        <v>377</v>
      </c>
      <c r="E153" t="str">
        <f t="shared" ref="E153:E162" si="26">"01"</f>
        <v>01</v>
      </c>
      <c r="F153" t="str">
        <f>"001"</f>
        <v>001</v>
      </c>
      <c r="G153" t="str">
        <f>""</f>
        <v/>
      </c>
      <c r="H153" t="s">
        <v>1</v>
      </c>
      <c r="I153" t="s">
        <v>2105</v>
      </c>
      <c r="J153" t="s">
        <v>5355</v>
      </c>
      <c r="K153" t="str">
        <f t="shared" ref="K153:K178" si="27">"18800"</f>
        <v>18800</v>
      </c>
    </row>
    <row r="154" spans="1:11" customFormat="1" x14ac:dyDescent="0.25">
      <c r="A154" t="str">
        <f t="shared" si="21"/>
        <v>18</v>
      </c>
      <c r="B154" t="s">
        <v>357</v>
      </c>
      <c r="C154" t="str">
        <f t="shared" si="25"/>
        <v>023</v>
      </c>
      <c r="D154" t="s">
        <v>377</v>
      </c>
      <c r="E154" t="str">
        <f t="shared" si="26"/>
        <v>01</v>
      </c>
      <c r="F154" t="str">
        <f>"001"</f>
        <v>001</v>
      </c>
      <c r="G154" t="str">
        <f>""</f>
        <v/>
      </c>
      <c r="H154" t="s">
        <v>0</v>
      </c>
      <c r="I154" t="s">
        <v>2105</v>
      </c>
      <c r="J154" t="s">
        <v>5355</v>
      </c>
      <c r="K154" t="str">
        <f t="shared" si="27"/>
        <v>18800</v>
      </c>
    </row>
    <row r="155" spans="1:11" customFormat="1" x14ac:dyDescent="0.25">
      <c r="A155" t="str">
        <f t="shared" si="21"/>
        <v>18</v>
      </c>
      <c r="B155" t="s">
        <v>357</v>
      </c>
      <c r="C155" t="str">
        <f t="shared" si="25"/>
        <v>023</v>
      </c>
      <c r="D155" t="s">
        <v>377</v>
      </c>
      <c r="E155" t="str">
        <f t="shared" si="26"/>
        <v>01</v>
      </c>
      <c r="F155" t="str">
        <f>"002"</f>
        <v>002</v>
      </c>
      <c r="G155" t="str">
        <f>""</f>
        <v/>
      </c>
      <c r="H155" t="s">
        <v>3</v>
      </c>
      <c r="I155" t="s">
        <v>23</v>
      </c>
      <c r="J155" t="s">
        <v>5356</v>
      </c>
      <c r="K155" t="str">
        <f t="shared" si="27"/>
        <v>18800</v>
      </c>
    </row>
    <row r="156" spans="1:11" customFormat="1" x14ac:dyDescent="0.25">
      <c r="A156" t="str">
        <f t="shared" si="21"/>
        <v>18</v>
      </c>
      <c r="B156" t="s">
        <v>357</v>
      </c>
      <c r="C156" t="str">
        <f t="shared" si="25"/>
        <v>023</v>
      </c>
      <c r="D156" t="s">
        <v>377</v>
      </c>
      <c r="E156" t="str">
        <f t="shared" si="26"/>
        <v>01</v>
      </c>
      <c r="F156" t="str">
        <f>"003"</f>
        <v>003</v>
      </c>
      <c r="G156" t="str">
        <f>""</f>
        <v/>
      </c>
      <c r="H156" t="s">
        <v>1</v>
      </c>
      <c r="I156" t="s">
        <v>2106</v>
      </c>
      <c r="J156" t="s">
        <v>5357</v>
      </c>
      <c r="K156" t="str">
        <f t="shared" si="27"/>
        <v>18800</v>
      </c>
    </row>
    <row r="157" spans="1:11" customFormat="1" x14ac:dyDescent="0.25">
      <c r="A157" t="str">
        <f t="shared" si="21"/>
        <v>18</v>
      </c>
      <c r="B157" t="s">
        <v>357</v>
      </c>
      <c r="C157" t="str">
        <f t="shared" si="25"/>
        <v>023</v>
      </c>
      <c r="D157" t="s">
        <v>377</v>
      </c>
      <c r="E157" t="str">
        <f t="shared" si="26"/>
        <v>01</v>
      </c>
      <c r="F157" t="str">
        <f>"003"</f>
        <v>003</v>
      </c>
      <c r="G157" t="str">
        <f>""</f>
        <v/>
      </c>
      <c r="H157" t="s">
        <v>0</v>
      </c>
      <c r="I157" t="s">
        <v>2106</v>
      </c>
      <c r="J157" t="s">
        <v>5357</v>
      </c>
      <c r="K157" t="str">
        <f t="shared" si="27"/>
        <v>18800</v>
      </c>
    </row>
    <row r="158" spans="1:11" customFormat="1" x14ac:dyDescent="0.25">
      <c r="A158" t="str">
        <f t="shared" si="21"/>
        <v>18</v>
      </c>
      <c r="B158" t="s">
        <v>357</v>
      </c>
      <c r="C158" t="str">
        <f t="shared" si="25"/>
        <v>023</v>
      </c>
      <c r="D158" t="s">
        <v>377</v>
      </c>
      <c r="E158" t="str">
        <f t="shared" si="26"/>
        <v>01</v>
      </c>
      <c r="F158" t="str">
        <f>"004"</f>
        <v>004</v>
      </c>
      <c r="G158" t="str">
        <f>""</f>
        <v/>
      </c>
      <c r="H158" t="s">
        <v>1</v>
      </c>
      <c r="I158" t="s">
        <v>2107</v>
      </c>
      <c r="J158" t="s">
        <v>5358</v>
      </c>
      <c r="K158" t="str">
        <f t="shared" si="27"/>
        <v>18800</v>
      </c>
    </row>
    <row r="159" spans="1:11" customFormat="1" x14ac:dyDescent="0.25">
      <c r="A159" t="str">
        <f t="shared" si="21"/>
        <v>18</v>
      </c>
      <c r="B159" t="s">
        <v>357</v>
      </c>
      <c r="C159" t="str">
        <f t="shared" si="25"/>
        <v>023</v>
      </c>
      <c r="D159" t="s">
        <v>377</v>
      </c>
      <c r="E159" t="str">
        <f t="shared" si="26"/>
        <v>01</v>
      </c>
      <c r="F159" t="str">
        <f>"004"</f>
        <v>004</v>
      </c>
      <c r="G159" t="str">
        <f>""</f>
        <v/>
      </c>
      <c r="H159" t="s">
        <v>0</v>
      </c>
      <c r="I159" t="s">
        <v>2107</v>
      </c>
      <c r="J159" t="s">
        <v>5358</v>
      </c>
      <c r="K159" t="str">
        <f t="shared" si="27"/>
        <v>18800</v>
      </c>
    </row>
    <row r="160" spans="1:11" customFormat="1" x14ac:dyDescent="0.25">
      <c r="A160" t="str">
        <f t="shared" si="21"/>
        <v>18</v>
      </c>
      <c r="B160" t="s">
        <v>357</v>
      </c>
      <c r="C160" t="str">
        <f t="shared" si="25"/>
        <v>023</v>
      </c>
      <c r="D160" t="s">
        <v>377</v>
      </c>
      <c r="E160" t="str">
        <f t="shared" si="26"/>
        <v>01</v>
      </c>
      <c r="F160" t="str">
        <f>"005"</f>
        <v>005</v>
      </c>
      <c r="G160" t="str">
        <f>""</f>
        <v/>
      </c>
      <c r="H160" t="s">
        <v>1</v>
      </c>
      <c r="I160" t="s">
        <v>2108</v>
      </c>
      <c r="J160" t="s">
        <v>5359</v>
      </c>
      <c r="K160" t="str">
        <f t="shared" si="27"/>
        <v>18800</v>
      </c>
    </row>
    <row r="161" spans="1:11" customFormat="1" x14ac:dyDescent="0.25">
      <c r="A161" t="str">
        <f t="shared" si="21"/>
        <v>18</v>
      </c>
      <c r="B161" t="s">
        <v>357</v>
      </c>
      <c r="C161" t="str">
        <f t="shared" si="25"/>
        <v>023</v>
      </c>
      <c r="D161" t="s">
        <v>377</v>
      </c>
      <c r="E161" t="str">
        <f t="shared" si="26"/>
        <v>01</v>
      </c>
      <c r="F161" t="str">
        <f>"005"</f>
        <v>005</v>
      </c>
      <c r="G161" t="str">
        <f>""</f>
        <v/>
      </c>
      <c r="H161" t="s">
        <v>0</v>
      </c>
      <c r="I161" t="s">
        <v>2108</v>
      </c>
      <c r="J161" t="s">
        <v>5359</v>
      </c>
      <c r="K161" t="str">
        <f t="shared" si="27"/>
        <v>18800</v>
      </c>
    </row>
    <row r="162" spans="1:11" customFormat="1" x14ac:dyDescent="0.25">
      <c r="A162" t="str">
        <f t="shared" si="21"/>
        <v>18</v>
      </c>
      <c r="B162" t="s">
        <v>357</v>
      </c>
      <c r="C162" t="str">
        <f t="shared" si="25"/>
        <v>023</v>
      </c>
      <c r="D162" t="s">
        <v>377</v>
      </c>
      <c r="E162" t="str">
        <f t="shared" si="26"/>
        <v>01</v>
      </c>
      <c r="F162" t="str">
        <f>"007"</f>
        <v>007</v>
      </c>
      <c r="G162" t="str">
        <f>""</f>
        <v/>
      </c>
      <c r="H162" t="s">
        <v>3</v>
      </c>
      <c r="I162" t="s">
        <v>2105</v>
      </c>
      <c r="J162" t="s">
        <v>5355</v>
      </c>
      <c r="K162" t="str">
        <f t="shared" si="27"/>
        <v>18800</v>
      </c>
    </row>
    <row r="163" spans="1:11" customFormat="1" x14ac:dyDescent="0.25">
      <c r="A163" t="str">
        <f t="shared" si="21"/>
        <v>18</v>
      </c>
      <c r="B163" t="s">
        <v>357</v>
      </c>
      <c r="C163" t="str">
        <f t="shared" si="25"/>
        <v>023</v>
      </c>
      <c r="D163" t="s">
        <v>377</v>
      </c>
      <c r="E163" t="str">
        <f t="shared" ref="E163:E174" si="28">"02"</f>
        <v>02</v>
      </c>
      <c r="F163" t="str">
        <f>"001"</f>
        <v>001</v>
      </c>
      <c r="G163" t="str">
        <f>""</f>
        <v/>
      </c>
      <c r="H163" t="s">
        <v>1</v>
      </c>
      <c r="I163" t="s">
        <v>2109</v>
      </c>
      <c r="J163" t="s">
        <v>5360</v>
      </c>
      <c r="K163" t="str">
        <f t="shared" si="27"/>
        <v>18800</v>
      </c>
    </row>
    <row r="164" spans="1:11" customFormat="1" x14ac:dyDescent="0.25">
      <c r="A164" t="str">
        <f t="shared" si="21"/>
        <v>18</v>
      </c>
      <c r="B164" t="s">
        <v>357</v>
      </c>
      <c r="C164" t="str">
        <f t="shared" si="25"/>
        <v>023</v>
      </c>
      <c r="D164" t="s">
        <v>377</v>
      </c>
      <c r="E164" t="str">
        <f t="shared" si="28"/>
        <v>02</v>
      </c>
      <c r="F164" t="str">
        <f>"001"</f>
        <v>001</v>
      </c>
      <c r="G164" t="str">
        <f>""</f>
        <v/>
      </c>
      <c r="H164" t="s">
        <v>0</v>
      </c>
      <c r="I164" t="s">
        <v>2109</v>
      </c>
      <c r="J164" t="s">
        <v>5360</v>
      </c>
      <c r="K164" t="str">
        <f t="shared" si="27"/>
        <v>18800</v>
      </c>
    </row>
    <row r="165" spans="1:11" customFormat="1" x14ac:dyDescent="0.25">
      <c r="A165" t="str">
        <f t="shared" si="21"/>
        <v>18</v>
      </c>
      <c r="B165" t="s">
        <v>357</v>
      </c>
      <c r="C165" t="str">
        <f t="shared" si="25"/>
        <v>023</v>
      </c>
      <c r="D165" t="s">
        <v>377</v>
      </c>
      <c r="E165" t="str">
        <f t="shared" si="28"/>
        <v>02</v>
      </c>
      <c r="F165" t="str">
        <f>"002"</f>
        <v>002</v>
      </c>
      <c r="G165" t="str">
        <f>""</f>
        <v/>
      </c>
      <c r="H165" t="s">
        <v>3</v>
      </c>
      <c r="I165" t="s">
        <v>20</v>
      </c>
      <c r="J165" t="s">
        <v>5361</v>
      </c>
      <c r="K165" t="str">
        <f t="shared" si="27"/>
        <v>18800</v>
      </c>
    </row>
    <row r="166" spans="1:11" customFormat="1" x14ac:dyDescent="0.25">
      <c r="A166" t="str">
        <f t="shared" si="21"/>
        <v>18</v>
      </c>
      <c r="B166" t="s">
        <v>357</v>
      </c>
      <c r="C166" t="str">
        <f t="shared" si="25"/>
        <v>023</v>
      </c>
      <c r="D166" t="s">
        <v>377</v>
      </c>
      <c r="E166" t="str">
        <f t="shared" si="28"/>
        <v>02</v>
      </c>
      <c r="F166" t="str">
        <f>"003"</f>
        <v>003</v>
      </c>
      <c r="G166" t="str">
        <f>""</f>
        <v/>
      </c>
      <c r="H166" t="s">
        <v>3</v>
      </c>
      <c r="I166" t="s">
        <v>20</v>
      </c>
      <c r="J166" t="s">
        <v>5361</v>
      </c>
      <c r="K166" t="str">
        <f t="shared" si="27"/>
        <v>18800</v>
      </c>
    </row>
    <row r="167" spans="1:11" customFormat="1" x14ac:dyDescent="0.25">
      <c r="A167" t="str">
        <f t="shared" si="21"/>
        <v>18</v>
      </c>
      <c r="B167" t="s">
        <v>357</v>
      </c>
      <c r="C167" t="str">
        <f t="shared" si="25"/>
        <v>023</v>
      </c>
      <c r="D167" t="s">
        <v>377</v>
      </c>
      <c r="E167" t="str">
        <f t="shared" si="28"/>
        <v>02</v>
      </c>
      <c r="F167" t="str">
        <f>"004"</f>
        <v>004</v>
      </c>
      <c r="G167" t="str">
        <f>""</f>
        <v/>
      </c>
      <c r="H167" t="s">
        <v>1</v>
      </c>
      <c r="I167" t="s">
        <v>2110</v>
      </c>
      <c r="J167" t="s">
        <v>5362</v>
      </c>
      <c r="K167" t="str">
        <f t="shared" si="27"/>
        <v>18800</v>
      </c>
    </row>
    <row r="168" spans="1:11" customFormat="1" x14ac:dyDescent="0.25">
      <c r="A168" t="str">
        <f t="shared" si="21"/>
        <v>18</v>
      </c>
      <c r="B168" t="s">
        <v>357</v>
      </c>
      <c r="C168" t="str">
        <f t="shared" si="25"/>
        <v>023</v>
      </c>
      <c r="D168" t="s">
        <v>377</v>
      </c>
      <c r="E168" t="str">
        <f t="shared" si="28"/>
        <v>02</v>
      </c>
      <c r="F168" t="str">
        <f>"004"</f>
        <v>004</v>
      </c>
      <c r="G168" t="str">
        <f>""</f>
        <v/>
      </c>
      <c r="H168" t="s">
        <v>0</v>
      </c>
      <c r="I168" t="s">
        <v>2110</v>
      </c>
      <c r="J168" t="s">
        <v>5362</v>
      </c>
      <c r="K168" t="str">
        <f t="shared" si="27"/>
        <v>18800</v>
      </c>
    </row>
    <row r="169" spans="1:11" customFormat="1" x14ac:dyDescent="0.25">
      <c r="A169" t="str">
        <f t="shared" si="21"/>
        <v>18</v>
      </c>
      <c r="B169" t="s">
        <v>357</v>
      </c>
      <c r="C169" t="str">
        <f t="shared" si="25"/>
        <v>023</v>
      </c>
      <c r="D169" t="s">
        <v>377</v>
      </c>
      <c r="E169" t="str">
        <f t="shared" si="28"/>
        <v>02</v>
      </c>
      <c r="F169" t="str">
        <f>"005"</f>
        <v>005</v>
      </c>
      <c r="G169" t="str">
        <f>""</f>
        <v/>
      </c>
      <c r="H169" t="s">
        <v>1</v>
      </c>
      <c r="I169" t="s">
        <v>2111</v>
      </c>
      <c r="J169" t="s">
        <v>5363</v>
      </c>
      <c r="K169" t="str">
        <f t="shared" si="27"/>
        <v>18800</v>
      </c>
    </row>
    <row r="170" spans="1:11" customFormat="1" x14ac:dyDescent="0.25">
      <c r="A170" t="str">
        <f t="shared" si="21"/>
        <v>18</v>
      </c>
      <c r="B170" t="s">
        <v>357</v>
      </c>
      <c r="C170" t="str">
        <f t="shared" si="25"/>
        <v>023</v>
      </c>
      <c r="D170" t="s">
        <v>377</v>
      </c>
      <c r="E170" t="str">
        <f t="shared" si="28"/>
        <v>02</v>
      </c>
      <c r="F170" t="str">
        <f>"005"</f>
        <v>005</v>
      </c>
      <c r="G170" t="str">
        <f>""</f>
        <v/>
      </c>
      <c r="H170" t="s">
        <v>0</v>
      </c>
      <c r="I170" t="s">
        <v>2111</v>
      </c>
      <c r="J170" t="s">
        <v>5363</v>
      </c>
      <c r="K170" t="str">
        <f t="shared" si="27"/>
        <v>18800</v>
      </c>
    </row>
    <row r="171" spans="1:11" customFormat="1" x14ac:dyDescent="0.25">
      <c r="A171" t="str">
        <f t="shared" si="21"/>
        <v>18</v>
      </c>
      <c r="B171" t="s">
        <v>357</v>
      </c>
      <c r="C171" t="str">
        <f t="shared" si="25"/>
        <v>023</v>
      </c>
      <c r="D171" t="s">
        <v>377</v>
      </c>
      <c r="E171" t="str">
        <f t="shared" si="28"/>
        <v>02</v>
      </c>
      <c r="F171" t="str">
        <f>"005"</f>
        <v>005</v>
      </c>
      <c r="G171" t="str">
        <f>""</f>
        <v/>
      </c>
      <c r="H171" t="s">
        <v>2</v>
      </c>
      <c r="I171" t="s">
        <v>2111</v>
      </c>
      <c r="J171" t="s">
        <v>5363</v>
      </c>
      <c r="K171" t="str">
        <f t="shared" si="27"/>
        <v>18800</v>
      </c>
    </row>
    <row r="172" spans="1:11" customFormat="1" x14ac:dyDescent="0.25">
      <c r="A172" t="str">
        <f t="shared" si="21"/>
        <v>18</v>
      </c>
      <c r="B172" t="s">
        <v>357</v>
      </c>
      <c r="C172" t="str">
        <f t="shared" si="25"/>
        <v>023</v>
      </c>
      <c r="D172" t="s">
        <v>377</v>
      </c>
      <c r="E172" t="str">
        <f t="shared" si="28"/>
        <v>02</v>
      </c>
      <c r="F172" t="str">
        <f>"006"</f>
        <v>006</v>
      </c>
      <c r="G172" t="str">
        <f>""</f>
        <v/>
      </c>
      <c r="H172" t="s">
        <v>3</v>
      </c>
      <c r="I172" t="s">
        <v>2109</v>
      </c>
      <c r="J172" t="s">
        <v>5360</v>
      </c>
      <c r="K172" t="str">
        <f t="shared" si="27"/>
        <v>18800</v>
      </c>
    </row>
    <row r="173" spans="1:11" customFormat="1" x14ac:dyDescent="0.25">
      <c r="A173" t="str">
        <f t="shared" si="21"/>
        <v>18</v>
      </c>
      <c r="B173" t="s">
        <v>357</v>
      </c>
      <c r="C173" t="str">
        <f t="shared" si="25"/>
        <v>023</v>
      </c>
      <c r="D173" t="s">
        <v>377</v>
      </c>
      <c r="E173" t="str">
        <f t="shared" si="28"/>
        <v>02</v>
      </c>
      <c r="F173" t="str">
        <f>"007"</f>
        <v>007</v>
      </c>
      <c r="G173" t="str">
        <f>""</f>
        <v/>
      </c>
      <c r="H173" t="s">
        <v>1</v>
      </c>
      <c r="I173" t="s">
        <v>20</v>
      </c>
      <c r="J173" t="s">
        <v>5361</v>
      </c>
      <c r="K173" t="str">
        <f t="shared" si="27"/>
        <v>18800</v>
      </c>
    </row>
    <row r="174" spans="1:11" customFormat="1" x14ac:dyDescent="0.25">
      <c r="A174" t="str">
        <f t="shared" si="21"/>
        <v>18</v>
      </c>
      <c r="B174" t="s">
        <v>357</v>
      </c>
      <c r="C174" t="str">
        <f t="shared" si="25"/>
        <v>023</v>
      </c>
      <c r="D174" t="s">
        <v>377</v>
      </c>
      <c r="E174" t="str">
        <f t="shared" si="28"/>
        <v>02</v>
      </c>
      <c r="F174" t="str">
        <f>"007"</f>
        <v>007</v>
      </c>
      <c r="G174" t="str">
        <f>""</f>
        <v/>
      </c>
      <c r="H174" t="s">
        <v>0</v>
      </c>
      <c r="I174" t="s">
        <v>20</v>
      </c>
      <c r="J174" t="s">
        <v>5361</v>
      </c>
      <c r="K174" t="str">
        <f t="shared" si="27"/>
        <v>18800</v>
      </c>
    </row>
    <row r="175" spans="1:11" customFormat="1" x14ac:dyDescent="0.25">
      <c r="A175" t="str">
        <f t="shared" si="21"/>
        <v>18</v>
      </c>
      <c r="B175" t="s">
        <v>357</v>
      </c>
      <c r="C175" t="str">
        <f t="shared" si="25"/>
        <v>023</v>
      </c>
      <c r="D175" t="s">
        <v>377</v>
      </c>
      <c r="E175" t="str">
        <f>"03"</f>
        <v>03</v>
      </c>
      <c r="F175" t="str">
        <f>"001"</f>
        <v>001</v>
      </c>
      <c r="G175" t="str">
        <f>""</f>
        <v/>
      </c>
      <c r="H175" t="s">
        <v>1</v>
      </c>
      <c r="I175" t="s">
        <v>2112</v>
      </c>
      <c r="J175" t="s">
        <v>5364</v>
      </c>
      <c r="K175" t="str">
        <f t="shared" si="27"/>
        <v>18800</v>
      </c>
    </row>
    <row r="176" spans="1:11" customFormat="1" x14ac:dyDescent="0.25">
      <c r="A176" t="str">
        <f t="shared" si="21"/>
        <v>18</v>
      </c>
      <c r="B176" t="s">
        <v>357</v>
      </c>
      <c r="C176" t="str">
        <f t="shared" si="25"/>
        <v>023</v>
      </c>
      <c r="D176" t="s">
        <v>377</v>
      </c>
      <c r="E176" t="str">
        <f>"03"</f>
        <v>03</v>
      </c>
      <c r="F176" t="str">
        <f>"001"</f>
        <v>001</v>
      </c>
      <c r="G176" t="str">
        <f>""</f>
        <v/>
      </c>
      <c r="H176" t="s">
        <v>0</v>
      </c>
      <c r="I176" t="s">
        <v>2112</v>
      </c>
      <c r="J176" t="s">
        <v>5364</v>
      </c>
      <c r="K176" t="str">
        <f t="shared" si="27"/>
        <v>18800</v>
      </c>
    </row>
    <row r="177" spans="1:11" customFormat="1" x14ac:dyDescent="0.25">
      <c r="A177" t="str">
        <f t="shared" si="21"/>
        <v>18</v>
      </c>
      <c r="B177" t="s">
        <v>357</v>
      </c>
      <c r="C177" t="str">
        <f t="shared" si="25"/>
        <v>023</v>
      </c>
      <c r="D177" t="s">
        <v>377</v>
      </c>
      <c r="E177" t="str">
        <f>"03"</f>
        <v>03</v>
      </c>
      <c r="F177" t="str">
        <f>"002"</f>
        <v>002</v>
      </c>
      <c r="G177" t="str">
        <f>""</f>
        <v/>
      </c>
      <c r="H177" t="s">
        <v>1</v>
      </c>
      <c r="I177" t="s">
        <v>2109</v>
      </c>
      <c r="J177" t="s">
        <v>5360</v>
      </c>
      <c r="K177" t="str">
        <f t="shared" si="27"/>
        <v>18800</v>
      </c>
    </row>
    <row r="178" spans="1:11" customFormat="1" x14ac:dyDescent="0.25">
      <c r="A178" t="str">
        <f t="shared" si="21"/>
        <v>18</v>
      </c>
      <c r="B178" t="s">
        <v>357</v>
      </c>
      <c r="C178" t="str">
        <f t="shared" si="25"/>
        <v>023</v>
      </c>
      <c r="D178" t="s">
        <v>377</v>
      </c>
      <c r="E178" t="str">
        <f>"03"</f>
        <v>03</v>
      </c>
      <c r="F178" t="str">
        <f>"002"</f>
        <v>002</v>
      </c>
      <c r="G178" t="str">
        <f>""</f>
        <v/>
      </c>
      <c r="H178" t="s">
        <v>0</v>
      </c>
      <c r="I178" t="s">
        <v>2109</v>
      </c>
      <c r="J178" t="s">
        <v>5360</v>
      </c>
      <c r="K178" t="str">
        <f t="shared" si="27"/>
        <v>18800</v>
      </c>
    </row>
    <row r="179" spans="1:11" customFormat="1" x14ac:dyDescent="0.25">
      <c r="A179" t="str">
        <f t="shared" si="21"/>
        <v>18</v>
      </c>
      <c r="B179" t="s">
        <v>357</v>
      </c>
      <c r="C179" t="str">
        <f>"024"</f>
        <v>024</v>
      </c>
      <c r="D179" t="s">
        <v>378</v>
      </c>
      <c r="E179" t="str">
        <f t="shared" ref="E179:E187" si="29">"01"</f>
        <v>01</v>
      </c>
      <c r="F179" t="str">
        <f>"001"</f>
        <v>001</v>
      </c>
      <c r="G179" t="str">
        <f>""</f>
        <v/>
      </c>
      <c r="H179" t="s">
        <v>3</v>
      </c>
      <c r="I179" t="s">
        <v>23</v>
      </c>
      <c r="J179" t="s">
        <v>5365</v>
      </c>
      <c r="K179" t="str">
        <f>"18184"</f>
        <v>18184</v>
      </c>
    </row>
    <row r="180" spans="1:11" customFormat="1" x14ac:dyDescent="0.25">
      <c r="A180" t="str">
        <f t="shared" si="21"/>
        <v>18</v>
      </c>
      <c r="B180" t="s">
        <v>357</v>
      </c>
      <c r="C180" t="str">
        <f>"025"</f>
        <v>025</v>
      </c>
      <c r="D180" t="s">
        <v>379</v>
      </c>
      <c r="E180" t="str">
        <f t="shared" si="29"/>
        <v>01</v>
      </c>
      <c r="F180" t="str">
        <f>"001"</f>
        <v>001</v>
      </c>
      <c r="G180" t="str">
        <f>""</f>
        <v/>
      </c>
      <c r="H180" t="s">
        <v>3</v>
      </c>
      <c r="I180" t="s">
        <v>28</v>
      </c>
      <c r="J180" t="s">
        <v>5366</v>
      </c>
      <c r="K180" t="str">
        <f>"18516"</f>
        <v>18516</v>
      </c>
    </row>
    <row r="181" spans="1:11" customFormat="1" x14ac:dyDescent="0.25">
      <c r="A181" t="str">
        <f t="shared" si="21"/>
        <v>18</v>
      </c>
      <c r="B181" t="s">
        <v>357</v>
      </c>
      <c r="C181" t="str">
        <f>"027"</f>
        <v>027</v>
      </c>
      <c r="D181" t="s">
        <v>380</v>
      </c>
      <c r="E181" t="str">
        <f t="shared" si="29"/>
        <v>01</v>
      </c>
      <c r="F181" t="str">
        <f>"001"</f>
        <v>001</v>
      </c>
      <c r="G181" t="str">
        <f>""</f>
        <v/>
      </c>
      <c r="H181" t="s">
        <v>1</v>
      </c>
      <c r="I181" t="s">
        <v>2113</v>
      </c>
      <c r="J181" t="s">
        <v>5367</v>
      </c>
      <c r="K181" t="str">
        <f>"18510"</f>
        <v>18510</v>
      </c>
    </row>
    <row r="182" spans="1:11" customFormat="1" x14ac:dyDescent="0.25">
      <c r="A182" t="str">
        <f t="shared" si="21"/>
        <v>18</v>
      </c>
      <c r="B182" t="s">
        <v>357</v>
      </c>
      <c r="C182" t="str">
        <f>"027"</f>
        <v>027</v>
      </c>
      <c r="D182" t="s">
        <v>380</v>
      </c>
      <c r="E182" t="str">
        <f t="shared" si="29"/>
        <v>01</v>
      </c>
      <c r="F182" t="str">
        <f>"001"</f>
        <v>001</v>
      </c>
      <c r="G182" t="str">
        <f>""</f>
        <v/>
      </c>
      <c r="H182" t="s">
        <v>0</v>
      </c>
      <c r="I182" t="s">
        <v>2113</v>
      </c>
      <c r="J182" t="s">
        <v>5367</v>
      </c>
      <c r="K182" t="str">
        <f>"18510"</f>
        <v>18510</v>
      </c>
    </row>
    <row r="183" spans="1:11" customFormat="1" x14ac:dyDescent="0.25">
      <c r="A183" t="str">
        <f t="shared" si="21"/>
        <v>18</v>
      </c>
      <c r="B183" t="s">
        <v>357</v>
      </c>
      <c r="C183" t="str">
        <f>"027"</f>
        <v>027</v>
      </c>
      <c r="D183" t="s">
        <v>380</v>
      </c>
      <c r="E183" t="str">
        <f t="shared" si="29"/>
        <v>01</v>
      </c>
      <c r="F183" t="str">
        <f>"002"</f>
        <v>002</v>
      </c>
      <c r="G183" t="str">
        <f>""</f>
        <v/>
      </c>
      <c r="H183" t="s">
        <v>1</v>
      </c>
      <c r="I183" t="s">
        <v>2113</v>
      </c>
      <c r="J183" t="s">
        <v>5367</v>
      </c>
      <c r="K183" t="str">
        <f>"18510"</f>
        <v>18510</v>
      </c>
    </row>
    <row r="184" spans="1:11" customFormat="1" x14ac:dyDescent="0.25">
      <c r="A184" t="str">
        <f t="shared" si="21"/>
        <v>18</v>
      </c>
      <c r="B184" t="s">
        <v>357</v>
      </c>
      <c r="C184" t="str">
        <f>"027"</f>
        <v>027</v>
      </c>
      <c r="D184" t="s">
        <v>380</v>
      </c>
      <c r="E184" t="str">
        <f t="shared" si="29"/>
        <v>01</v>
      </c>
      <c r="F184" t="str">
        <f>"002"</f>
        <v>002</v>
      </c>
      <c r="G184" t="str">
        <f>""</f>
        <v/>
      </c>
      <c r="H184" t="s">
        <v>0</v>
      </c>
      <c r="I184" t="s">
        <v>2113</v>
      </c>
      <c r="J184" t="s">
        <v>5367</v>
      </c>
      <c r="K184" t="str">
        <f>"18510"</f>
        <v>18510</v>
      </c>
    </row>
    <row r="185" spans="1:11" customFormat="1" x14ac:dyDescent="0.25">
      <c r="A185" t="str">
        <f t="shared" si="21"/>
        <v>18</v>
      </c>
      <c r="B185" t="s">
        <v>357</v>
      </c>
      <c r="C185" t="str">
        <f>"028"</f>
        <v>028</v>
      </c>
      <c r="D185" t="s">
        <v>381</v>
      </c>
      <c r="E185" t="str">
        <f t="shared" si="29"/>
        <v>01</v>
      </c>
      <c r="F185" t="str">
        <f t="shared" ref="F185:F197" si="30">"001"</f>
        <v>001</v>
      </c>
      <c r="G185" t="str">
        <f>""</f>
        <v/>
      </c>
      <c r="H185" t="s">
        <v>1</v>
      </c>
      <c r="I185" t="s">
        <v>25</v>
      </c>
      <c r="J185" t="s">
        <v>5368</v>
      </c>
      <c r="K185" t="str">
        <f>"18566"</f>
        <v>18566</v>
      </c>
    </row>
    <row r="186" spans="1:11" customFormat="1" x14ac:dyDescent="0.25">
      <c r="A186" t="str">
        <f t="shared" si="21"/>
        <v>18</v>
      </c>
      <c r="B186" t="s">
        <v>357</v>
      </c>
      <c r="C186" t="str">
        <f>"028"</f>
        <v>028</v>
      </c>
      <c r="D186" t="s">
        <v>381</v>
      </c>
      <c r="E186" t="str">
        <f t="shared" si="29"/>
        <v>01</v>
      </c>
      <c r="F186" t="str">
        <f t="shared" si="30"/>
        <v>001</v>
      </c>
      <c r="G186" t="str">
        <f>""</f>
        <v/>
      </c>
      <c r="H186" t="s">
        <v>0</v>
      </c>
      <c r="I186" t="s">
        <v>25</v>
      </c>
      <c r="J186" t="s">
        <v>5368</v>
      </c>
      <c r="K186" t="str">
        <f>"18566"</f>
        <v>18566</v>
      </c>
    </row>
    <row r="187" spans="1:11" customFormat="1" x14ac:dyDescent="0.25">
      <c r="A187" t="str">
        <f t="shared" si="21"/>
        <v>18</v>
      </c>
      <c r="B187" t="s">
        <v>357</v>
      </c>
      <c r="C187" t="str">
        <f>"029"</f>
        <v>029</v>
      </c>
      <c r="D187" t="s">
        <v>382</v>
      </c>
      <c r="E187" t="str">
        <f t="shared" si="29"/>
        <v>01</v>
      </c>
      <c r="F187" t="str">
        <f t="shared" si="30"/>
        <v>001</v>
      </c>
      <c r="G187" t="str">
        <f>""</f>
        <v/>
      </c>
      <c r="H187" t="s">
        <v>3</v>
      </c>
      <c r="I187" t="s">
        <v>2114</v>
      </c>
      <c r="J187" t="s">
        <v>5369</v>
      </c>
      <c r="K187" t="str">
        <f>"18817"</f>
        <v>18817</v>
      </c>
    </row>
    <row r="188" spans="1:11" customFormat="1" x14ac:dyDescent="0.25">
      <c r="A188" t="str">
        <f t="shared" si="21"/>
        <v>18</v>
      </c>
      <c r="B188" t="s">
        <v>357</v>
      </c>
      <c r="C188" t="str">
        <f>"029"</f>
        <v>029</v>
      </c>
      <c r="D188" t="s">
        <v>382</v>
      </c>
      <c r="E188" t="str">
        <f>"02"</f>
        <v>02</v>
      </c>
      <c r="F188" t="str">
        <f t="shared" si="30"/>
        <v>001</v>
      </c>
      <c r="G188" t="str">
        <f>""</f>
        <v/>
      </c>
      <c r="H188" t="s">
        <v>3</v>
      </c>
      <c r="I188" t="s">
        <v>2114</v>
      </c>
      <c r="J188" t="s">
        <v>5369</v>
      </c>
      <c r="K188" t="str">
        <f>"18817"</f>
        <v>18817</v>
      </c>
    </row>
    <row r="189" spans="1:11" customFormat="1" x14ac:dyDescent="0.25">
      <c r="A189" t="str">
        <f t="shared" si="21"/>
        <v>18</v>
      </c>
      <c r="B189" t="s">
        <v>357</v>
      </c>
      <c r="C189" t="str">
        <f>"030"</f>
        <v>030</v>
      </c>
      <c r="D189" t="s">
        <v>383</v>
      </c>
      <c r="E189" t="str">
        <f t="shared" ref="E189:E219" si="31">"01"</f>
        <v>01</v>
      </c>
      <c r="F189" t="str">
        <f t="shared" si="30"/>
        <v>001</v>
      </c>
      <c r="G189" t="str">
        <f>""</f>
        <v/>
      </c>
      <c r="H189" t="s">
        <v>3</v>
      </c>
      <c r="I189" t="s">
        <v>17</v>
      </c>
      <c r="J189" t="s">
        <v>4166</v>
      </c>
      <c r="K189" t="str">
        <f>"18451"</f>
        <v>18451</v>
      </c>
    </row>
    <row r="190" spans="1:11" customFormat="1" x14ac:dyDescent="0.25">
      <c r="A190" t="str">
        <f t="shared" si="21"/>
        <v>18</v>
      </c>
      <c r="B190" t="s">
        <v>357</v>
      </c>
      <c r="C190" t="str">
        <f>"032"</f>
        <v>032</v>
      </c>
      <c r="D190" t="s">
        <v>384</v>
      </c>
      <c r="E190" t="str">
        <f t="shared" si="31"/>
        <v>01</v>
      </c>
      <c r="F190" t="str">
        <f t="shared" si="30"/>
        <v>001</v>
      </c>
      <c r="G190" t="str">
        <f>""</f>
        <v/>
      </c>
      <c r="H190" t="s">
        <v>3</v>
      </c>
      <c r="I190" t="s">
        <v>21</v>
      </c>
      <c r="J190" t="s">
        <v>5370</v>
      </c>
      <c r="K190" t="str">
        <f>"18412"</f>
        <v>18412</v>
      </c>
    </row>
    <row r="191" spans="1:11" customFormat="1" x14ac:dyDescent="0.25">
      <c r="A191" t="str">
        <f t="shared" si="21"/>
        <v>18</v>
      </c>
      <c r="B191" t="s">
        <v>357</v>
      </c>
      <c r="C191" t="str">
        <f>"033"</f>
        <v>033</v>
      </c>
      <c r="D191" t="s">
        <v>385</v>
      </c>
      <c r="E191" t="str">
        <f t="shared" si="31"/>
        <v>01</v>
      </c>
      <c r="F191" t="str">
        <f t="shared" si="30"/>
        <v>001</v>
      </c>
      <c r="G191" t="str">
        <f>""</f>
        <v/>
      </c>
      <c r="H191" t="s">
        <v>3</v>
      </c>
      <c r="I191" t="s">
        <v>91</v>
      </c>
      <c r="J191" t="s">
        <v>5371</v>
      </c>
      <c r="K191" t="str">
        <f>"18416"</f>
        <v>18416</v>
      </c>
    </row>
    <row r="192" spans="1:11" customFormat="1" x14ac:dyDescent="0.25">
      <c r="A192" t="str">
        <f t="shared" si="21"/>
        <v>18</v>
      </c>
      <c r="B192" t="s">
        <v>357</v>
      </c>
      <c r="C192" t="str">
        <f>"034"</f>
        <v>034</v>
      </c>
      <c r="D192" t="s">
        <v>386</v>
      </c>
      <c r="E192" t="str">
        <f t="shared" si="31"/>
        <v>01</v>
      </c>
      <c r="F192" t="str">
        <f t="shared" si="30"/>
        <v>001</v>
      </c>
      <c r="G192" t="str">
        <f>"01"</f>
        <v>01</v>
      </c>
      <c r="H192" t="s">
        <v>1</v>
      </c>
      <c r="I192" t="s">
        <v>40</v>
      </c>
      <c r="J192" t="s">
        <v>5372</v>
      </c>
      <c r="K192" t="str">
        <f>"18129"</f>
        <v>18129</v>
      </c>
    </row>
    <row r="193" spans="1:11" customFormat="1" x14ac:dyDescent="0.25">
      <c r="A193" t="str">
        <f t="shared" si="21"/>
        <v>18</v>
      </c>
      <c r="B193" t="s">
        <v>357</v>
      </c>
      <c r="C193" t="str">
        <f>"034"</f>
        <v>034</v>
      </c>
      <c r="D193" t="s">
        <v>386</v>
      </c>
      <c r="E193" t="str">
        <f t="shared" si="31"/>
        <v>01</v>
      </c>
      <c r="F193" t="str">
        <f t="shared" si="30"/>
        <v>001</v>
      </c>
      <c r="G193" t="str">
        <f>"02"</f>
        <v>02</v>
      </c>
      <c r="H193" t="s">
        <v>0</v>
      </c>
      <c r="I193" t="s">
        <v>2115</v>
      </c>
      <c r="J193" t="s">
        <v>5373</v>
      </c>
      <c r="K193" t="str">
        <f>"18129"</f>
        <v>18129</v>
      </c>
    </row>
    <row r="194" spans="1:11" customFormat="1" x14ac:dyDescent="0.25">
      <c r="A194" t="str">
        <f t="shared" si="21"/>
        <v>18</v>
      </c>
      <c r="B194" t="s">
        <v>357</v>
      </c>
      <c r="C194" t="str">
        <f>"035"</f>
        <v>035</v>
      </c>
      <c r="D194" t="s">
        <v>387</v>
      </c>
      <c r="E194" t="str">
        <f t="shared" si="31"/>
        <v>01</v>
      </c>
      <c r="F194" t="str">
        <f t="shared" si="30"/>
        <v>001</v>
      </c>
      <c r="G194" t="str">
        <f>""</f>
        <v/>
      </c>
      <c r="H194" t="s">
        <v>1</v>
      </c>
      <c r="I194" t="s">
        <v>80</v>
      </c>
      <c r="J194" t="s">
        <v>5374</v>
      </c>
      <c r="K194" t="str">
        <f>"18440"</f>
        <v>18440</v>
      </c>
    </row>
    <row r="195" spans="1:11" customFormat="1" x14ac:dyDescent="0.25">
      <c r="A195" t="str">
        <f t="shared" ref="A195:A258" si="32">"18"</f>
        <v>18</v>
      </c>
      <c r="B195" t="s">
        <v>357</v>
      </c>
      <c r="C195" t="str">
        <f>"035"</f>
        <v>035</v>
      </c>
      <c r="D195" t="s">
        <v>387</v>
      </c>
      <c r="E195" t="str">
        <f t="shared" si="31"/>
        <v>01</v>
      </c>
      <c r="F195" t="str">
        <f t="shared" si="30"/>
        <v>001</v>
      </c>
      <c r="G195" t="str">
        <f>""</f>
        <v/>
      </c>
      <c r="H195" t="s">
        <v>0</v>
      </c>
      <c r="I195" t="s">
        <v>2116</v>
      </c>
      <c r="J195" t="s">
        <v>5375</v>
      </c>
      <c r="K195" t="str">
        <f>"18440"</f>
        <v>18440</v>
      </c>
    </row>
    <row r="196" spans="1:11" customFormat="1" x14ac:dyDescent="0.25">
      <c r="A196" t="str">
        <f t="shared" si="32"/>
        <v>18</v>
      </c>
      <c r="B196" t="s">
        <v>357</v>
      </c>
      <c r="C196" t="str">
        <f t="shared" ref="C196:C203" si="33">"036"</f>
        <v>036</v>
      </c>
      <c r="D196" t="s">
        <v>388</v>
      </c>
      <c r="E196" t="str">
        <f t="shared" si="31"/>
        <v>01</v>
      </c>
      <c r="F196" t="str">
        <f t="shared" si="30"/>
        <v>001</v>
      </c>
      <c r="G196" t="str">
        <f>""</f>
        <v/>
      </c>
      <c r="H196" t="s">
        <v>1</v>
      </c>
      <c r="I196" t="s">
        <v>50</v>
      </c>
      <c r="J196" t="s">
        <v>5376</v>
      </c>
      <c r="K196" t="str">
        <f t="shared" ref="K196:K203" si="34">"18199"</f>
        <v>18199</v>
      </c>
    </row>
    <row r="197" spans="1:11" customFormat="1" x14ac:dyDescent="0.25">
      <c r="A197" t="str">
        <f t="shared" si="32"/>
        <v>18</v>
      </c>
      <c r="B197" t="s">
        <v>357</v>
      </c>
      <c r="C197" t="str">
        <f t="shared" si="33"/>
        <v>036</v>
      </c>
      <c r="D197" t="s">
        <v>388</v>
      </c>
      <c r="E197" t="str">
        <f t="shared" si="31"/>
        <v>01</v>
      </c>
      <c r="F197" t="str">
        <f t="shared" si="30"/>
        <v>001</v>
      </c>
      <c r="G197" t="str">
        <f>""</f>
        <v/>
      </c>
      <c r="H197" t="s">
        <v>0</v>
      </c>
      <c r="I197" t="s">
        <v>50</v>
      </c>
      <c r="J197" t="s">
        <v>5376</v>
      </c>
      <c r="K197" t="str">
        <f t="shared" si="34"/>
        <v>18199</v>
      </c>
    </row>
    <row r="198" spans="1:11" customFormat="1" x14ac:dyDescent="0.25">
      <c r="A198" t="str">
        <f t="shared" si="32"/>
        <v>18</v>
      </c>
      <c r="B198" t="s">
        <v>357</v>
      </c>
      <c r="C198" t="str">
        <f t="shared" si="33"/>
        <v>036</v>
      </c>
      <c r="D198" t="s">
        <v>388</v>
      </c>
      <c r="E198" t="str">
        <f t="shared" si="31"/>
        <v>01</v>
      </c>
      <c r="F198" t="str">
        <f>"002"</f>
        <v>002</v>
      </c>
      <c r="G198" t="str">
        <f>""</f>
        <v/>
      </c>
      <c r="H198" t="s">
        <v>1</v>
      </c>
      <c r="I198" t="s">
        <v>2117</v>
      </c>
      <c r="J198" t="s">
        <v>5377</v>
      </c>
      <c r="K198" t="str">
        <f t="shared" si="34"/>
        <v>18199</v>
      </c>
    </row>
    <row r="199" spans="1:11" customFormat="1" x14ac:dyDescent="0.25">
      <c r="A199" t="str">
        <f t="shared" si="32"/>
        <v>18</v>
      </c>
      <c r="B199" t="s">
        <v>357</v>
      </c>
      <c r="C199" t="str">
        <f t="shared" si="33"/>
        <v>036</v>
      </c>
      <c r="D199" t="s">
        <v>388</v>
      </c>
      <c r="E199" t="str">
        <f t="shared" si="31"/>
        <v>01</v>
      </c>
      <c r="F199" t="str">
        <f>"002"</f>
        <v>002</v>
      </c>
      <c r="G199" t="str">
        <f>""</f>
        <v/>
      </c>
      <c r="H199" t="s">
        <v>0</v>
      </c>
      <c r="I199" t="s">
        <v>2117</v>
      </c>
      <c r="J199" t="s">
        <v>5377</v>
      </c>
      <c r="K199" t="str">
        <f t="shared" si="34"/>
        <v>18199</v>
      </c>
    </row>
    <row r="200" spans="1:11" customFormat="1" x14ac:dyDescent="0.25">
      <c r="A200" t="str">
        <f t="shared" si="32"/>
        <v>18</v>
      </c>
      <c r="B200" t="s">
        <v>357</v>
      </c>
      <c r="C200" t="str">
        <f t="shared" si="33"/>
        <v>036</v>
      </c>
      <c r="D200" t="s">
        <v>388</v>
      </c>
      <c r="E200" t="str">
        <f t="shared" si="31"/>
        <v>01</v>
      </c>
      <c r="F200" t="str">
        <f>"003"</f>
        <v>003</v>
      </c>
      <c r="G200" t="str">
        <f>""</f>
        <v/>
      </c>
      <c r="H200" t="s">
        <v>1</v>
      </c>
      <c r="I200" t="s">
        <v>50</v>
      </c>
      <c r="J200" t="s">
        <v>5376</v>
      </c>
      <c r="K200" t="str">
        <f t="shared" si="34"/>
        <v>18199</v>
      </c>
    </row>
    <row r="201" spans="1:11" customFormat="1" x14ac:dyDescent="0.25">
      <c r="A201" t="str">
        <f t="shared" si="32"/>
        <v>18</v>
      </c>
      <c r="B201" t="s">
        <v>357</v>
      </c>
      <c r="C201" t="str">
        <f t="shared" si="33"/>
        <v>036</v>
      </c>
      <c r="D201" t="s">
        <v>388</v>
      </c>
      <c r="E201" t="str">
        <f t="shared" si="31"/>
        <v>01</v>
      </c>
      <c r="F201" t="str">
        <f>"003"</f>
        <v>003</v>
      </c>
      <c r="G201" t="str">
        <f>""</f>
        <v/>
      </c>
      <c r="H201" t="s">
        <v>0</v>
      </c>
      <c r="I201" t="s">
        <v>50</v>
      </c>
      <c r="J201" t="s">
        <v>5376</v>
      </c>
      <c r="K201" t="str">
        <f t="shared" si="34"/>
        <v>18199</v>
      </c>
    </row>
    <row r="202" spans="1:11" customFormat="1" x14ac:dyDescent="0.25">
      <c r="A202" t="str">
        <f t="shared" si="32"/>
        <v>18</v>
      </c>
      <c r="B202" t="s">
        <v>357</v>
      </c>
      <c r="C202" t="str">
        <f t="shared" si="33"/>
        <v>036</v>
      </c>
      <c r="D202" t="s">
        <v>388</v>
      </c>
      <c r="E202" t="str">
        <f t="shared" si="31"/>
        <v>01</v>
      </c>
      <c r="F202" t="str">
        <f>"004"</f>
        <v>004</v>
      </c>
      <c r="G202" t="str">
        <f>""</f>
        <v/>
      </c>
      <c r="H202" t="s">
        <v>1</v>
      </c>
      <c r="I202" t="s">
        <v>2117</v>
      </c>
      <c r="J202" t="s">
        <v>5377</v>
      </c>
      <c r="K202" t="str">
        <f t="shared" si="34"/>
        <v>18199</v>
      </c>
    </row>
    <row r="203" spans="1:11" customFormat="1" x14ac:dyDescent="0.25">
      <c r="A203" t="str">
        <f t="shared" si="32"/>
        <v>18</v>
      </c>
      <c r="B203" t="s">
        <v>357</v>
      </c>
      <c r="C203" t="str">
        <f t="shared" si="33"/>
        <v>036</v>
      </c>
      <c r="D203" t="s">
        <v>388</v>
      </c>
      <c r="E203" t="str">
        <f t="shared" si="31"/>
        <v>01</v>
      </c>
      <c r="F203" t="str">
        <f>"004"</f>
        <v>004</v>
      </c>
      <c r="G203" t="str">
        <f>""</f>
        <v/>
      </c>
      <c r="H203" t="s">
        <v>0</v>
      </c>
      <c r="I203" t="s">
        <v>2117</v>
      </c>
      <c r="J203" t="s">
        <v>5377</v>
      </c>
      <c r="K203" t="str">
        <f t="shared" si="34"/>
        <v>18199</v>
      </c>
    </row>
    <row r="204" spans="1:11" customFormat="1" x14ac:dyDescent="0.25">
      <c r="A204" t="str">
        <f t="shared" si="32"/>
        <v>18</v>
      </c>
      <c r="B204" t="s">
        <v>357</v>
      </c>
      <c r="C204" t="str">
        <f>"037"</f>
        <v>037</v>
      </c>
      <c r="D204" t="s">
        <v>389</v>
      </c>
      <c r="E204" t="str">
        <f t="shared" si="31"/>
        <v>01</v>
      </c>
      <c r="F204" t="str">
        <f>"001"</f>
        <v>001</v>
      </c>
      <c r="G204" t="str">
        <f>""</f>
        <v/>
      </c>
      <c r="H204" t="s">
        <v>3</v>
      </c>
      <c r="I204" t="s">
        <v>2118</v>
      </c>
      <c r="J204" t="s">
        <v>4914</v>
      </c>
      <c r="K204" t="str">
        <f>"18290"</f>
        <v>18290</v>
      </c>
    </row>
    <row r="205" spans="1:11" customFormat="1" x14ac:dyDescent="0.25">
      <c r="A205" t="str">
        <f t="shared" si="32"/>
        <v>18</v>
      </c>
      <c r="B205" t="s">
        <v>357</v>
      </c>
      <c r="C205" t="str">
        <f>"038"</f>
        <v>038</v>
      </c>
      <c r="D205" t="s">
        <v>390</v>
      </c>
      <c r="E205" t="str">
        <f t="shared" si="31"/>
        <v>01</v>
      </c>
      <c r="F205" t="str">
        <f>"001"</f>
        <v>001</v>
      </c>
      <c r="G205" t="str">
        <f>""</f>
        <v/>
      </c>
      <c r="H205" t="s">
        <v>1</v>
      </c>
      <c r="I205" t="s">
        <v>2119</v>
      </c>
      <c r="J205" t="s">
        <v>5378</v>
      </c>
      <c r="K205" t="str">
        <f>"18565"</f>
        <v>18565</v>
      </c>
    </row>
    <row r="206" spans="1:11" customFormat="1" x14ac:dyDescent="0.25">
      <c r="A206" t="str">
        <f t="shared" si="32"/>
        <v>18</v>
      </c>
      <c r="B206" t="s">
        <v>357</v>
      </c>
      <c r="C206" t="str">
        <f>"038"</f>
        <v>038</v>
      </c>
      <c r="D206" t="s">
        <v>390</v>
      </c>
      <c r="E206" t="str">
        <f t="shared" si="31"/>
        <v>01</v>
      </c>
      <c r="F206" t="str">
        <f>"001"</f>
        <v>001</v>
      </c>
      <c r="G206" t="str">
        <f>""</f>
        <v/>
      </c>
      <c r="H206" t="s">
        <v>0</v>
      </c>
      <c r="I206" t="s">
        <v>2119</v>
      </c>
      <c r="J206" t="s">
        <v>5378</v>
      </c>
      <c r="K206" t="str">
        <f>"18565"</f>
        <v>18565</v>
      </c>
    </row>
    <row r="207" spans="1:11" customFormat="1" x14ac:dyDescent="0.25">
      <c r="A207" t="str">
        <f t="shared" si="32"/>
        <v>18</v>
      </c>
      <c r="B207" t="s">
        <v>357</v>
      </c>
      <c r="C207" t="str">
        <f>"039"</f>
        <v>039</v>
      </c>
      <c r="D207" t="s">
        <v>391</v>
      </c>
      <c r="E207" t="str">
        <f t="shared" si="31"/>
        <v>01</v>
      </c>
      <c r="F207" t="str">
        <f>"001"</f>
        <v>001</v>
      </c>
      <c r="G207" t="str">
        <f>""</f>
        <v/>
      </c>
      <c r="H207" t="s">
        <v>3</v>
      </c>
      <c r="I207" t="s">
        <v>2120</v>
      </c>
      <c r="J207" t="s">
        <v>5379</v>
      </c>
      <c r="K207" t="str">
        <f>"18810"</f>
        <v>18810</v>
      </c>
    </row>
    <row r="208" spans="1:11" customFormat="1" x14ac:dyDescent="0.25">
      <c r="A208" t="str">
        <f t="shared" si="32"/>
        <v>18</v>
      </c>
      <c r="B208" t="s">
        <v>357</v>
      </c>
      <c r="C208" t="str">
        <f>"039"</f>
        <v>039</v>
      </c>
      <c r="D208" t="s">
        <v>391</v>
      </c>
      <c r="E208" t="str">
        <f t="shared" si="31"/>
        <v>01</v>
      </c>
      <c r="F208" t="str">
        <f>"002"</f>
        <v>002</v>
      </c>
      <c r="G208" t="str">
        <f>""</f>
        <v/>
      </c>
      <c r="H208" t="s">
        <v>3</v>
      </c>
      <c r="I208" t="s">
        <v>2121</v>
      </c>
      <c r="J208" t="s">
        <v>5380</v>
      </c>
      <c r="K208" t="str">
        <f>"18810"</f>
        <v>18810</v>
      </c>
    </row>
    <row r="209" spans="1:11" customFormat="1" x14ac:dyDescent="0.25">
      <c r="A209" t="str">
        <f t="shared" si="32"/>
        <v>18</v>
      </c>
      <c r="B209" t="s">
        <v>357</v>
      </c>
      <c r="C209" t="str">
        <f>"039"</f>
        <v>039</v>
      </c>
      <c r="D209" t="s">
        <v>391</v>
      </c>
      <c r="E209" t="str">
        <f t="shared" si="31"/>
        <v>01</v>
      </c>
      <c r="F209" t="str">
        <f>"003"</f>
        <v>003</v>
      </c>
      <c r="G209" t="str">
        <f>""</f>
        <v/>
      </c>
      <c r="H209" t="s">
        <v>3</v>
      </c>
      <c r="I209" t="s">
        <v>2120</v>
      </c>
      <c r="J209" t="s">
        <v>5379</v>
      </c>
      <c r="K209" t="str">
        <f>"18810"</f>
        <v>18810</v>
      </c>
    </row>
    <row r="210" spans="1:11" customFormat="1" x14ac:dyDescent="0.25">
      <c r="A210" t="str">
        <f t="shared" si="32"/>
        <v>18</v>
      </c>
      <c r="B210" t="s">
        <v>357</v>
      </c>
      <c r="C210" t="str">
        <f>"039"</f>
        <v>039</v>
      </c>
      <c r="D210" t="s">
        <v>391</v>
      </c>
      <c r="E210" t="str">
        <f t="shared" si="31"/>
        <v>01</v>
      </c>
      <c r="F210" t="str">
        <f>"004"</f>
        <v>004</v>
      </c>
      <c r="G210" t="str">
        <f>"01"</f>
        <v>01</v>
      </c>
      <c r="H210" t="s">
        <v>1</v>
      </c>
      <c r="I210" t="s">
        <v>2122</v>
      </c>
      <c r="J210" t="s">
        <v>5381</v>
      </c>
      <c r="K210" t="str">
        <f>"18810"</f>
        <v>18810</v>
      </c>
    </row>
    <row r="211" spans="1:11" customFormat="1" x14ac:dyDescent="0.25">
      <c r="A211" t="str">
        <f t="shared" si="32"/>
        <v>18</v>
      </c>
      <c r="B211" t="s">
        <v>357</v>
      </c>
      <c r="C211" t="str">
        <f>"039"</f>
        <v>039</v>
      </c>
      <c r="D211" t="s">
        <v>391</v>
      </c>
      <c r="E211" t="str">
        <f t="shared" si="31"/>
        <v>01</v>
      </c>
      <c r="F211" t="str">
        <f>"004"</f>
        <v>004</v>
      </c>
      <c r="G211" t="str">
        <f>"02"</f>
        <v>02</v>
      </c>
      <c r="H211" t="s">
        <v>0</v>
      </c>
      <c r="I211" t="s">
        <v>2121</v>
      </c>
      <c r="J211" t="s">
        <v>5380</v>
      </c>
      <c r="K211" t="str">
        <f>"18810"</f>
        <v>18810</v>
      </c>
    </row>
    <row r="212" spans="1:11" customFormat="1" x14ac:dyDescent="0.25">
      <c r="A212" t="str">
        <f t="shared" si="32"/>
        <v>18</v>
      </c>
      <c r="B212" t="s">
        <v>357</v>
      </c>
      <c r="C212" t="str">
        <f>"040"</f>
        <v>040</v>
      </c>
      <c r="D212" t="s">
        <v>392</v>
      </c>
      <c r="E212" t="str">
        <f t="shared" si="31"/>
        <v>01</v>
      </c>
      <c r="F212" t="str">
        <f t="shared" ref="F212:F222" si="35">"001"</f>
        <v>001</v>
      </c>
      <c r="G212" t="str">
        <f>""</f>
        <v/>
      </c>
      <c r="H212" t="s">
        <v>3</v>
      </c>
      <c r="I212" t="s">
        <v>33</v>
      </c>
      <c r="J212" t="s">
        <v>4953</v>
      </c>
      <c r="K212" t="str">
        <f>"18418"</f>
        <v>18418</v>
      </c>
    </row>
    <row r="213" spans="1:11" customFormat="1" x14ac:dyDescent="0.25">
      <c r="A213" t="str">
        <f t="shared" si="32"/>
        <v>18</v>
      </c>
      <c r="B213" t="s">
        <v>357</v>
      </c>
      <c r="C213" t="str">
        <f>"042"</f>
        <v>042</v>
      </c>
      <c r="D213" t="s">
        <v>393</v>
      </c>
      <c r="E213" t="str">
        <f t="shared" si="31"/>
        <v>01</v>
      </c>
      <c r="F213" t="str">
        <f t="shared" si="35"/>
        <v>001</v>
      </c>
      <c r="G213" t="str">
        <f>""</f>
        <v/>
      </c>
      <c r="H213" t="s">
        <v>3</v>
      </c>
      <c r="I213" t="s">
        <v>2123</v>
      </c>
      <c r="J213" t="s">
        <v>5382</v>
      </c>
      <c r="K213" t="str">
        <f>"18413"</f>
        <v>18413</v>
      </c>
    </row>
    <row r="214" spans="1:11" customFormat="1" x14ac:dyDescent="0.25">
      <c r="A214" t="str">
        <f t="shared" si="32"/>
        <v>18</v>
      </c>
      <c r="B214" t="s">
        <v>357</v>
      </c>
      <c r="C214" t="str">
        <f>"043"</f>
        <v>043</v>
      </c>
      <c r="D214" t="s">
        <v>394</v>
      </c>
      <c r="E214" t="str">
        <f t="shared" si="31"/>
        <v>01</v>
      </c>
      <c r="F214" t="str">
        <f t="shared" si="35"/>
        <v>001</v>
      </c>
      <c r="G214" t="str">
        <f>""</f>
        <v/>
      </c>
      <c r="H214" t="s">
        <v>3</v>
      </c>
      <c r="I214" t="s">
        <v>2124</v>
      </c>
      <c r="J214" t="s">
        <v>5383</v>
      </c>
      <c r="K214" t="str">
        <f>"18410"</f>
        <v>18410</v>
      </c>
    </row>
    <row r="215" spans="1:11" customFormat="1" x14ac:dyDescent="0.25">
      <c r="A215" t="str">
        <f t="shared" si="32"/>
        <v>18</v>
      </c>
      <c r="B215" t="s">
        <v>357</v>
      </c>
      <c r="C215" t="str">
        <f>"044"</f>
        <v>044</v>
      </c>
      <c r="D215" t="s">
        <v>395</v>
      </c>
      <c r="E215" t="str">
        <f t="shared" si="31"/>
        <v>01</v>
      </c>
      <c r="F215" t="str">
        <f t="shared" si="35"/>
        <v>001</v>
      </c>
      <c r="G215" t="str">
        <f>""</f>
        <v/>
      </c>
      <c r="H215" t="s">
        <v>3</v>
      </c>
      <c r="I215" t="s">
        <v>100</v>
      </c>
      <c r="J215" t="s">
        <v>5384</v>
      </c>
      <c r="K215" t="str">
        <f>"18439"</f>
        <v>18439</v>
      </c>
    </row>
    <row r="216" spans="1:11" customFormat="1" x14ac:dyDescent="0.25">
      <c r="A216" t="str">
        <f t="shared" si="32"/>
        <v>18</v>
      </c>
      <c r="B216" t="s">
        <v>357</v>
      </c>
      <c r="C216" t="str">
        <f>"045"</f>
        <v>045</v>
      </c>
      <c r="D216" t="s">
        <v>396</v>
      </c>
      <c r="E216" t="str">
        <f t="shared" si="31"/>
        <v>01</v>
      </c>
      <c r="F216" t="str">
        <f t="shared" si="35"/>
        <v>001</v>
      </c>
      <c r="G216" t="str">
        <f>"01"</f>
        <v>01</v>
      </c>
      <c r="H216" t="s">
        <v>1</v>
      </c>
      <c r="I216" t="s">
        <v>2125</v>
      </c>
      <c r="J216" t="s">
        <v>5385</v>
      </c>
      <c r="K216" t="str">
        <f>"18818"</f>
        <v>18818</v>
      </c>
    </row>
    <row r="217" spans="1:11" customFormat="1" x14ac:dyDescent="0.25">
      <c r="A217" t="str">
        <f t="shared" si="32"/>
        <v>18</v>
      </c>
      <c r="B217" t="s">
        <v>357</v>
      </c>
      <c r="C217" t="str">
        <f>"045"</f>
        <v>045</v>
      </c>
      <c r="D217" t="s">
        <v>396</v>
      </c>
      <c r="E217" t="str">
        <f t="shared" si="31"/>
        <v>01</v>
      </c>
      <c r="F217" t="str">
        <f t="shared" si="35"/>
        <v>001</v>
      </c>
      <c r="G217" t="str">
        <f>"02"</f>
        <v>02</v>
      </c>
      <c r="H217" t="s">
        <v>0</v>
      </c>
      <c r="I217" t="s">
        <v>2126</v>
      </c>
      <c r="J217" t="s">
        <v>5386</v>
      </c>
      <c r="K217" t="str">
        <f>"18818"</f>
        <v>18818</v>
      </c>
    </row>
    <row r="218" spans="1:11" customFormat="1" x14ac:dyDescent="0.25">
      <c r="A218" t="str">
        <f t="shared" si="32"/>
        <v>18</v>
      </c>
      <c r="B218" t="s">
        <v>357</v>
      </c>
      <c r="C218" t="str">
        <f>"046"</f>
        <v>046</v>
      </c>
      <c r="D218" t="s">
        <v>397</v>
      </c>
      <c r="E218" t="str">
        <f t="shared" si="31"/>
        <v>01</v>
      </c>
      <c r="F218" t="str">
        <f t="shared" si="35"/>
        <v>001</v>
      </c>
      <c r="G218" t="str">
        <f>"01"</f>
        <v>01</v>
      </c>
      <c r="H218" t="s">
        <v>1</v>
      </c>
      <c r="I218" t="s">
        <v>2127</v>
      </c>
      <c r="J218" t="s">
        <v>5387</v>
      </c>
      <c r="K218" t="str">
        <f>"18816"</f>
        <v>18816</v>
      </c>
    </row>
    <row r="219" spans="1:11" customFormat="1" x14ac:dyDescent="0.25">
      <c r="A219" t="str">
        <f t="shared" si="32"/>
        <v>18</v>
      </c>
      <c r="B219" t="s">
        <v>357</v>
      </c>
      <c r="C219" t="str">
        <f>"046"</f>
        <v>046</v>
      </c>
      <c r="D219" t="s">
        <v>397</v>
      </c>
      <c r="E219" t="str">
        <f t="shared" si="31"/>
        <v>01</v>
      </c>
      <c r="F219" t="str">
        <f t="shared" si="35"/>
        <v>001</v>
      </c>
      <c r="G219" t="str">
        <f>"02"</f>
        <v>02</v>
      </c>
      <c r="H219" t="s">
        <v>0</v>
      </c>
      <c r="I219" t="s">
        <v>2128</v>
      </c>
      <c r="J219" t="s">
        <v>5388</v>
      </c>
      <c r="K219" t="str">
        <f>"18816"</f>
        <v>18816</v>
      </c>
    </row>
    <row r="220" spans="1:11" customFormat="1" x14ac:dyDescent="0.25">
      <c r="A220" t="str">
        <f t="shared" si="32"/>
        <v>18</v>
      </c>
      <c r="B220" t="s">
        <v>357</v>
      </c>
      <c r="C220" t="str">
        <f>"046"</f>
        <v>046</v>
      </c>
      <c r="D220" t="s">
        <v>397</v>
      </c>
      <c r="E220" t="str">
        <f>"02"</f>
        <v>02</v>
      </c>
      <c r="F220" t="str">
        <f t="shared" si="35"/>
        <v>001</v>
      </c>
      <c r="G220" t="str">
        <f>""</f>
        <v/>
      </c>
      <c r="H220" t="s">
        <v>3</v>
      </c>
      <c r="I220" t="s">
        <v>2129</v>
      </c>
      <c r="J220" t="s">
        <v>5389</v>
      </c>
      <c r="K220" t="str">
        <f>"18816"</f>
        <v>18816</v>
      </c>
    </row>
    <row r="221" spans="1:11" customFormat="1" x14ac:dyDescent="0.25">
      <c r="A221" t="str">
        <f t="shared" si="32"/>
        <v>18</v>
      </c>
      <c r="B221" t="s">
        <v>357</v>
      </c>
      <c r="C221" t="str">
        <f t="shared" ref="C221:C230" si="36">"047"</f>
        <v>047</v>
      </c>
      <c r="D221" t="s">
        <v>398</v>
      </c>
      <c r="E221" t="str">
        <f t="shared" ref="E221:E284" si="37">"01"</f>
        <v>01</v>
      </c>
      <c r="F221" t="str">
        <f t="shared" si="35"/>
        <v>001</v>
      </c>
      <c r="G221" t="str">
        <f>""</f>
        <v/>
      </c>
      <c r="H221" t="s">
        <v>1</v>
      </c>
      <c r="I221" t="s">
        <v>2130</v>
      </c>
      <c r="J221" t="s">
        <v>5390</v>
      </c>
      <c r="K221" t="str">
        <f t="shared" ref="K221:K230" si="38">"18190"</f>
        <v>18190</v>
      </c>
    </row>
    <row r="222" spans="1:11" customFormat="1" x14ac:dyDescent="0.25">
      <c r="A222" t="str">
        <f t="shared" si="32"/>
        <v>18</v>
      </c>
      <c r="B222" t="s">
        <v>357</v>
      </c>
      <c r="C222" t="str">
        <f t="shared" si="36"/>
        <v>047</v>
      </c>
      <c r="D222" t="s">
        <v>398</v>
      </c>
      <c r="E222" t="str">
        <f t="shared" si="37"/>
        <v>01</v>
      </c>
      <c r="F222" t="str">
        <f t="shared" si="35"/>
        <v>001</v>
      </c>
      <c r="G222" t="str">
        <f>""</f>
        <v/>
      </c>
      <c r="H222" t="s">
        <v>0</v>
      </c>
      <c r="I222" t="s">
        <v>2130</v>
      </c>
      <c r="J222" t="s">
        <v>5390</v>
      </c>
      <c r="K222" t="str">
        <f t="shared" si="38"/>
        <v>18190</v>
      </c>
    </row>
    <row r="223" spans="1:11" customFormat="1" x14ac:dyDescent="0.25">
      <c r="A223" t="str">
        <f t="shared" si="32"/>
        <v>18</v>
      </c>
      <c r="B223" t="s">
        <v>357</v>
      </c>
      <c r="C223" t="str">
        <f t="shared" si="36"/>
        <v>047</v>
      </c>
      <c r="D223" t="s">
        <v>398</v>
      </c>
      <c r="E223" t="str">
        <f t="shared" si="37"/>
        <v>01</v>
      </c>
      <c r="F223" t="str">
        <f>"002"</f>
        <v>002</v>
      </c>
      <c r="G223" t="str">
        <f>""</f>
        <v/>
      </c>
      <c r="H223" t="s">
        <v>1</v>
      </c>
      <c r="I223" t="s">
        <v>2131</v>
      </c>
      <c r="J223" t="s">
        <v>5390</v>
      </c>
      <c r="K223" t="str">
        <f t="shared" si="38"/>
        <v>18190</v>
      </c>
    </row>
    <row r="224" spans="1:11" customFormat="1" x14ac:dyDescent="0.25">
      <c r="A224" t="str">
        <f t="shared" si="32"/>
        <v>18</v>
      </c>
      <c r="B224" t="s">
        <v>357</v>
      </c>
      <c r="C224" t="str">
        <f t="shared" si="36"/>
        <v>047</v>
      </c>
      <c r="D224" t="s">
        <v>398</v>
      </c>
      <c r="E224" t="str">
        <f t="shared" si="37"/>
        <v>01</v>
      </c>
      <c r="F224" t="str">
        <f>"002"</f>
        <v>002</v>
      </c>
      <c r="G224" t="str">
        <f>""</f>
        <v/>
      </c>
      <c r="H224" t="s">
        <v>0</v>
      </c>
      <c r="I224" t="s">
        <v>2131</v>
      </c>
      <c r="J224" t="s">
        <v>5390</v>
      </c>
      <c r="K224" t="str">
        <f t="shared" si="38"/>
        <v>18190</v>
      </c>
    </row>
    <row r="225" spans="1:11" customFormat="1" x14ac:dyDescent="0.25">
      <c r="A225" t="str">
        <f t="shared" si="32"/>
        <v>18</v>
      </c>
      <c r="B225" t="s">
        <v>357</v>
      </c>
      <c r="C225" t="str">
        <f t="shared" si="36"/>
        <v>047</v>
      </c>
      <c r="D225" t="s">
        <v>398</v>
      </c>
      <c r="E225" t="str">
        <f t="shared" si="37"/>
        <v>01</v>
      </c>
      <c r="F225" t="str">
        <f>"003"</f>
        <v>003</v>
      </c>
      <c r="G225" t="str">
        <f>""</f>
        <v/>
      </c>
      <c r="H225" t="s">
        <v>1</v>
      </c>
      <c r="I225" t="s">
        <v>2132</v>
      </c>
      <c r="J225" t="s">
        <v>5390</v>
      </c>
      <c r="K225" t="str">
        <f t="shared" si="38"/>
        <v>18190</v>
      </c>
    </row>
    <row r="226" spans="1:11" customFormat="1" x14ac:dyDescent="0.25">
      <c r="A226" t="str">
        <f t="shared" si="32"/>
        <v>18</v>
      </c>
      <c r="B226" t="s">
        <v>357</v>
      </c>
      <c r="C226" t="str">
        <f t="shared" si="36"/>
        <v>047</v>
      </c>
      <c r="D226" t="s">
        <v>398</v>
      </c>
      <c r="E226" t="str">
        <f t="shared" si="37"/>
        <v>01</v>
      </c>
      <c r="F226" t="str">
        <f>"003"</f>
        <v>003</v>
      </c>
      <c r="G226" t="str">
        <f>""</f>
        <v/>
      </c>
      <c r="H226" t="s">
        <v>0</v>
      </c>
      <c r="I226" t="s">
        <v>2132</v>
      </c>
      <c r="J226" t="s">
        <v>5390</v>
      </c>
      <c r="K226" t="str">
        <f t="shared" si="38"/>
        <v>18190</v>
      </c>
    </row>
    <row r="227" spans="1:11" customFormat="1" x14ac:dyDescent="0.25">
      <c r="A227" t="str">
        <f t="shared" si="32"/>
        <v>18</v>
      </c>
      <c r="B227" t="s">
        <v>357</v>
      </c>
      <c r="C227" t="str">
        <f t="shared" si="36"/>
        <v>047</v>
      </c>
      <c r="D227" t="s">
        <v>398</v>
      </c>
      <c r="E227" t="str">
        <f t="shared" si="37"/>
        <v>01</v>
      </c>
      <c r="F227" t="str">
        <f>"004"</f>
        <v>004</v>
      </c>
      <c r="G227" t="str">
        <f>""</f>
        <v/>
      </c>
      <c r="H227" t="s">
        <v>1</v>
      </c>
      <c r="I227" t="s">
        <v>2133</v>
      </c>
      <c r="J227" t="s">
        <v>5391</v>
      </c>
      <c r="K227" t="str">
        <f t="shared" si="38"/>
        <v>18190</v>
      </c>
    </row>
    <row r="228" spans="1:11" customFormat="1" x14ac:dyDescent="0.25">
      <c r="A228" t="str">
        <f t="shared" si="32"/>
        <v>18</v>
      </c>
      <c r="B228" t="s">
        <v>357</v>
      </c>
      <c r="C228" t="str">
        <f t="shared" si="36"/>
        <v>047</v>
      </c>
      <c r="D228" t="s">
        <v>398</v>
      </c>
      <c r="E228" t="str">
        <f t="shared" si="37"/>
        <v>01</v>
      </c>
      <c r="F228" t="str">
        <f>"004"</f>
        <v>004</v>
      </c>
      <c r="G228" t="str">
        <f>""</f>
        <v/>
      </c>
      <c r="H228" t="s">
        <v>0</v>
      </c>
      <c r="I228" t="s">
        <v>2133</v>
      </c>
      <c r="J228" t="s">
        <v>5391</v>
      </c>
      <c r="K228" t="str">
        <f t="shared" si="38"/>
        <v>18190</v>
      </c>
    </row>
    <row r="229" spans="1:11" customFormat="1" x14ac:dyDescent="0.25">
      <c r="A229" t="str">
        <f t="shared" si="32"/>
        <v>18</v>
      </c>
      <c r="B229" t="s">
        <v>357</v>
      </c>
      <c r="C229" t="str">
        <f t="shared" si="36"/>
        <v>047</v>
      </c>
      <c r="D229" t="s">
        <v>398</v>
      </c>
      <c r="E229" t="str">
        <f t="shared" si="37"/>
        <v>01</v>
      </c>
      <c r="F229" t="str">
        <f>"005"</f>
        <v>005</v>
      </c>
      <c r="G229" t="str">
        <f>""</f>
        <v/>
      </c>
      <c r="H229" t="s">
        <v>1</v>
      </c>
      <c r="I229" t="s">
        <v>2134</v>
      </c>
      <c r="J229" t="s">
        <v>5390</v>
      </c>
      <c r="K229" t="str">
        <f t="shared" si="38"/>
        <v>18190</v>
      </c>
    </row>
    <row r="230" spans="1:11" customFormat="1" x14ac:dyDescent="0.25">
      <c r="A230" t="str">
        <f t="shared" si="32"/>
        <v>18</v>
      </c>
      <c r="B230" t="s">
        <v>357</v>
      </c>
      <c r="C230" t="str">
        <f t="shared" si="36"/>
        <v>047</v>
      </c>
      <c r="D230" t="s">
        <v>398</v>
      </c>
      <c r="E230" t="str">
        <f t="shared" si="37"/>
        <v>01</v>
      </c>
      <c r="F230" t="str">
        <f>"005"</f>
        <v>005</v>
      </c>
      <c r="G230" t="str">
        <f>""</f>
        <v/>
      </c>
      <c r="H230" t="s">
        <v>0</v>
      </c>
      <c r="I230" t="s">
        <v>2134</v>
      </c>
      <c r="J230" t="s">
        <v>5390</v>
      </c>
      <c r="K230" t="str">
        <f t="shared" si="38"/>
        <v>18190</v>
      </c>
    </row>
    <row r="231" spans="1:11" customFormat="1" x14ac:dyDescent="0.25">
      <c r="A231" t="str">
        <f t="shared" si="32"/>
        <v>18</v>
      </c>
      <c r="B231" t="s">
        <v>357</v>
      </c>
      <c r="C231" t="str">
        <f>"048"</f>
        <v>048</v>
      </c>
      <c r="D231" t="s">
        <v>399</v>
      </c>
      <c r="E231" t="str">
        <f t="shared" si="37"/>
        <v>01</v>
      </c>
      <c r="F231" t="str">
        <f>"001"</f>
        <v>001</v>
      </c>
      <c r="G231" t="str">
        <f>""</f>
        <v/>
      </c>
      <c r="H231" t="s">
        <v>1</v>
      </c>
      <c r="I231" t="s">
        <v>2135</v>
      </c>
      <c r="J231" t="s">
        <v>5392</v>
      </c>
      <c r="K231" t="str">
        <f>"18339"</f>
        <v>18339</v>
      </c>
    </row>
    <row r="232" spans="1:11" customFormat="1" x14ac:dyDescent="0.25">
      <c r="A232" t="str">
        <f t="shared" si="32"/>
        <v>18</v>
      </c>
      <c r="B232" t="s">
        <v>357</v>
      </c>
      <c r="C232" t="str">
        <f>"048"</f>
        <v>048</v>
      </c>
      <c r="D232" t="s">
        <v>399</v>
      </c>
      <c r="E232" t="str">
        <f t="shared" si="37"/>
        <v>01</v>
      </c>
      <c r="F232" t="str">
        <f>"001"</f>
        <v>001</v>
      </c>
      <c r="G232" t="str">
        <f>""</f>
        <v/>
      </c>
      <c r="H232" t="s">
        <v>0</v>
      </c>
      <c r="I232" t="s">
        <v>2135</v>
      </c>
      <c r="J232" t="s">
        <v>5392</v>
      </c>
      <c r="K232" t="str">
        <f>"18339"</f>
        <v>18339</v>
      </c>
    </row>
    <row r="233" spans="1:11" customFormat="1" x14ac:dyDescent="0.25">
      <c r="A233" t="str">
        <f t="shared" si="32"/>
        <v>18</v>
      </c>
      <c r="B233" t="s">
        <v>357</v>
      </c>
      <c r="C233" t="str">
        <f>"048"</f>
        <v>048</v>
      </c>
      <c r="D233" t="s">
        <v>399</v>
      </c>
      <c r="E233" t="str">
        <f t="shared" si="37"/>
        <v>01</v>
      </c>
      <c r="F233" t="str">
        <f>"002"</f>
        <v>002</v>
      </c>
      <c r="G233" t="str">
        <f>""</f>
        <v/>
      </c>
      <c r="H233" t="s">
        <v>1</v>
      </c>
      <c r="I233" t="s">
        <v>2135</v>
      </c>
      <c r="J233" t="s">
        <v>5392</v>
      </c>
      <c r="K233" t="str">
        <f>"18339"</f>
        <v>18339</v>
      </c>
    </row>
    <row r="234" spans="1:11" customFormat="1" x14ac:dyDescent="0.25">
      <c r="A234" t="str">
        <f t="shared" si="32"/>
        <v>18</v>
      </c>
      <c r="B234" t="s">
        <v>357</v>
      </c>
      <c r="C234" t="str">
        <f>"048"</f>
        <v>048</v>
      </c>
      <c r="D234" t="s">
        <v>399</v>
      </c>
      <c r="E234" t="str">
        <f t="shared" si="37"/>
        <v>01</v>
      </c>
      <c r="F234" t="str">
        <f>"002"</f>
        <v>002</v>
      </c>
      <c r="G234" t="str">
        <f>""</f>
        <v/>
      </c>
      <c r="H234" t="s">
        <v>0</v>
      </c>
      <c r="I234" t="s">
        <v>2135</v>
      </c>
      <c r="J234" t="s">
        <v>5392</v>
      </c>
      <c r="K234" t="str">
        <f>"18339"</f>
        <v>18339</v>
      </c>
    </row>
    <row r="235" spans="1:11" customFormat="1" x14ac:dyDescent="0.25">
      <c r="A235" t="str">
        <f t="shared" si="32"/>
        <v>18</v>
      </c>
      <c r="B235" t="s">
        <v>357</v>
      </c>
      <c r="C235" t="str">
        <f>"049"</f>
        <v>049</v>
      </c>
      <c r="D235" t="s">
        <v>400</v>
      </c>
      <c r="E235" t="str">
        <f t="shared" si="37"/>
        <v>01</v>
      </c>
      <c r="F235" t="str">
        <f>"001"</f>
        <v>001</v>
      </c>
      <c r="G235" t="str">
        <f>""</f>
        <v/>
      </c>
      <c r="H235" t="s">
        <v>3</v>
      </c>
      <c r="I235" t="s">
        <v>1066</v>
      </c>
      <c r="J235" t="s">
        <v>5393</v>
      </c>
      <c r="K235" t="str">
        <f>"18518"</f>
        <v>18518</v>
      </c>
    </row>
    <row r="236" spans="1:11" customFormat="1" x14ac:dyDescent="0.25">
      <c r="A236" t="str">
        <f t="shared" si="32"/>
        <v>18</v>
      </c>
      <c r="B236" t="s">
        <v>357</v>
      </c>
      <c r="C236" t="str">
        <f>"050"</f>
        <v>050</v>
      </c>
      <c r="D236" t="s">
        <v>401</v>
      </c>
      <c r="E236" t="str">
        <f t="shared" si="37"/>
        <v>01</v>
      </c>
      <c r="F236" t="str">
        <f>"001"</f>
        <v>001</v>
      </c>
      <c r="G236" t="str">
        <f>""</f>
        <v/>
      </c>
      <c r="H236" t="s">
        <v>3</v>
      </c>
      <c r="I236" t="s">
        <v>25</v>
      </c>
      <c r="J236" t="s">
        <v>5394</v>
      </c>
      <c r="K236" t="str">
        <f>"18211"</f>
        <v>18211</v>
      </c>
    </row>
    <row r="237" spans="1:11" customFormat="1" x14ac:dyDescent="0.25">
      <c r="A237" t="str">
        <f t="shared" si="32"/>
        <v>18</v>
      </c>
      <c r="B237" t="s">
        <v>357</v>
      </c>
      <c r="C237" t="str">
        <f>"050"</f>
        <v>050</v>
      </c>
      <c r="D237" t="s">
        <v>401</v>
      </c>
      <c r="E237" t="str">
        <f t="shared" si="37"/>
        <v>01</v>
      </c>
      <c r="F237" t="str">
        <f>"002"</f>
        <v>002</v>
      </c>
      <c r="G237" t="str">
        <f>""</f>
        <v/>
      </c>
      <c r="H237" t="s">
        <v>1</v>
      </c>
      <c r="I237" t="s">
        <v>1286</v>
      </c>
      <c r="J237" t="s">
        <v>5395</v>
      </c>
      <c r="K237" t="str">
        <f>"18211"</f>
        <v>18211</v>
      </c>
    </row>
    <row r="238" spans="1:11" customFormat="1" x14ac:dyDescent="0.25">
      <c r="A238" t="str">
        <f t="shared" si="32"/>
        <v>18</v>
      </c>
      <c r="B238" t="s">
        <v>357</v>
      </c>
      <c r="C238" t="str">
        <f>"050"</f>
        <v>050</v>
      </c>
      <c r="D238" t="s">
        <v>401</v>
      </c>
      <c r="E238" t="str">
        <f t="shared" si="37"/>
        <v>01</v>
      </c>
      <c r="F238" t="str">
        <f>"002"</f>
        <v>002</v>
      </c>
      <c r="G238" t="str">
        <f>""</f>
        <v/>
      </c>
      <c r="H238" t="s">
        <v>0</v>
      </c>
      <c r="I238" t="s">
        <v>1286</v>
      </c>
      <c r="J238" t="s">
        <v>5395</v>
      </c>
      <c r="K238" t="str">
        <f>"18211"</f>
        <v>18211</v>
      </c>
    </row>
    <row r="239" spans="1:11" customFormat="1" x14ac:dyDescent="0.25">
      <c r="A239" t="str">
        <f t="shared" si="32"/>
        <v>18</v>
      </c>
      <c r="B239" t="s">
        <v>357</v>
      </c>
      <c r="C239" t="str">
        <f>"051"</f>
        <v>051</v>
      </c>
      <c r="D239" t="s">
        <v>402</v>
      </c>
      <c r="E239" t="str">
        <f t="shared" si="37"/>
        <v>01</v>
      </c>
      <c r="F239" t="str">
        <f t="shared" ref="F239:F246" si="39">"001"</f>
        <v>001</v>
      </c>
      <c r="G239" t="str">
        <f>""</f>
        <v/>
      </c>
      <c r="H239" t="s">
        <v>1</v>
      </c>
      <c r="I239" t="s">
        <v>2136</v>
      </c>
      <c r="J239" t="s">
        <v>5396</v>
      </c>
      <c r="K239" t="str">
        <f>"18564"</f>
        <v>18564</v>
      </c>
    </row>
    <row r="240" spans="1:11" customFormat="1" x14ac:dyDescent="0.25">
      <c r="A240" t="str">
        <f t="shared" si="32"/>
        <v>18</v>
      </c>
      <c r="B240" t="s">
        <v>357</v>
      </c>
      <c r="C240" t="str">
        <f>"051"</f>
        <v>051</v>
      </c>
      <c r="D240" t="s">
        <v>402</v>
      </c>
      <c r="E240" t="str">
        <f t="shared" si="37"/>
        <v>01</v>
      </c>
      <c r="F240" t="str">
        <f t="shared" si="39"/>
        <v>001</v>
      </c>
      <c r="G240" t="str">
        <f>""</f>
        <v/>
      </c>
      <c r="H240" t="s">
        <v>0</v>
      </c>
      <c r="I240" t="s">
        <v>2136</v>
      </c>
      <c r="J240" t="s">
        <v>5396</v>
      </c>
      <c r="K240" t="str">
        <f>"18564"</f>
        <v>18564</v>
      </c>
    </row>
    <row r="241" spans="1:11" customFormat="1" x14ac:dyDescent="0.25">
      <c r="A241" t="str">
        <f t="shared" si="32"/>
        <v>18</v>
      </c>
      <c r="B241" t="s">
        <v>357</v>
      </c>
      <c r="C241" t="str">
        <f>"053"</f>
        <v>053</v>
      </c>
      <c r="D241" t="s">
        <v>403</v>
      </c>
      <c r="E241" t="str">
        <f t="shared" si="37"/>
        <v>01</v>
      </c>
      <c r="F241" t="str">
        <f t="shared" si="39"/>
        <v>001</v>
      </c>
      <c r="G241" t="str">
        <f>"01"</f>
        <v>01</v>
      </c>
      <c r="H241" t="s">
        <v>1</v>
      </c>
      <c r="I241" t="s">
        <v>2137</v>
      </c>
      <c r="J241" t="s">
        <v>5397</v>
      </c>
      <c r="K241" t="str">
        <f>"18814"</f>
        <v>18814</v>
      </c>
    </row>
    <row r="242" spans="1:11" customFormat="1" x14ac:dyDescent="0.25">
      <c r="A242" t="str">
        <f t="shared" si="32"/>
        <v>18</v>
      </c>
      <c r="B242" t="s">
        <v>357</v>
      </c>
      <c r="C242" t="str">
        <f>"053"</f>
        <v>053</v>
      </c>
      <c r="D242" t="s">
        <v>403</v>
      </c>
      <c r="E242" t="str">
        <f t="shared" si="37"/>
        <v>01</v>
      </c>
      <c r="F242" t="str">
        <f t="shared" si="39"/>
        <v>001</v>
      </c>
      <c r="G242" t="str">
        <f>"01"</f>
        <v>01</v>
      </c>
      <c r="H242" t="s">
        <v>0</v>
      </c>
      <c r="I242" t="s">
        <v>2137</v>
      </c>
      <c r="J242" t="s">
        <v>5397</v>
      </c>
      <c r="K242" t="str">
        <f>"18814"</f>
        <v>18814</v>
      </c>
    </row>
    <row r="243" spans="1:11" customFormat="1" x14ac:dyDescent="0.25">
      <c r="A243" t="str">
        <f t="shared" si="32"/>
        <v>18</v>
      </c>
      <c r="B243" t="s">
        <v>357</v>
      </c>
      <c r="C243" t="str">
        <f>"053"</f>
        <v>053</v>
      </c>
      <c r="D243" t="s">
        <v>403</v>
      </c>
      <c r="E243" t="str">
        <f t="shared" si="37"/>
        <v>01</v>
      </c>
      <c r="F243" t="str">
        <f t="shared" si="39"/>
        <v>001</v>
      </c>
      <c r="G243" t="str">
        <f>"02"</f>
        <v>02</v>
      </c>
      <c r="H243" t="s">
        <v>2</v>
      </c>
      <c r="I243" t="s">
        <v>78</v>
      </c>
      <c r="J243" t="s">
        <v>5398</v>
      </c>
      <c r="K243" t="str">
        <f>"18815"</f>
        <v>18815</v>
      </c>
    </row>
    <row r="244" spans="1:11" customFormat="1" x14ac:dyDescent="0.25">
      <c r="A244" t="str">
        <f t="shared" si="32"/>
        <v>18</v>
      </c>
      <c r="B244" t="s">
        <v>357</v>
      </c>
      <c r="C244" t="str">
        <f>"054"</f>
        <v>054</v>
      </c>
      <c r="D244" t="s">
        <v>404</v>
      </c>
      <c r="E244" t="str">
        <f t="shared" si="37"/>
        <v>01</v>
      </c>
      <c r="F244" t="str">
        <f t="shared" si="39"/>
        <v>001</v>
      </c>
      <c r="G244" t="str">
        <f>""</f>
        <v/>
      </c>
      <c r="H244" t="s">
        <v>3</v>
      </c>
      <c r="I244" t="s">
        <v>2138</v>
      </c>
      <c r="J244" t="s">
        <v>5399</v>
      </c>
      <c r="K244" t="str">
        <f>"18517"</f>
        <v>18517</v>
      </c>
    </row>
    <row r="245" spans="1:11" customFormat="1" x14ac:dyDescent="0.25">
      <c r="A245" t="str">
        <f t="shared" si="32"/>
        <v>18</v>
      </c>
      <c r="B245" t="s">
        <v>357</v>
      </c>
      <c r="C245" t="str">
        <f>"056"</f>
        <v>056</v>
      </c>
      <c r="D245" t="s">
        <v>405</v>
      </c>
      <c r="E245" t="str">
        <f t="shared" si="37"/>
        <v>01</v>
      </c>
      <c r="F245" t="str">
        <f t="shared" si="39"/>
        <v>001</v>
      </c>
      <c r="G245" t="str">
        <f>"01"</f>
        <v>01</v>
      </c>
      <c r="H245" t="s">
        <v>1</v>
      </c>
      <c r="I245" t="s">
        <v>2139</v>
      </c>
      <c r="J245" t="s">
        <v>5400</v>
      </c>
      <c r="K245" t="str">
        <f>"18850"</f>
        <v>18850</v>
      </c>
    </row>
    <row r="246" spans="1:11" customFormat="1" x14ac:dyDescent="0.25">
      <c r="A246" t="str">
        <f t="shared" si="32"/>
        <v>18</v>
      </c>
      <c r="B246" t="s">
        <v>357</v>
      </c>
      <c r="C246" t="str">
        <f>"056"</f>
        <v>056</v>
      </c>
      <c r="D246" t="s">
        <v>405</v>
      </c>
      <c r="E246" t="str">
        <f t="shared" si="37"/>
        <v>01</v>
      </c>
      <c r="F246" t="str">
        <f t="shared" si="39"/>
        <v>001</v>
      </c>
      <c r="G246" t="str">
        <f>"02"</f>
        <v>02</v>
      </c>
      <c r="H246" t="s">
        <v>0</v>
      </c>
      <c r="I246" t="s">
        <v>2140</v>
      </c>
      <c r="J246" t="s">
        <v>5401</v>
      </c>
      <c r="K246" t="str">
        <f>"18859"</f>
        <v>18859</v>
      </c>
    </row>
    <row r="247" spans="1:11" customFormat="1" x14ac:dyDescent="0.25">
      <c r="A247" t="str">
        <f t="shared" si="32"/>
        <v>18</v>
      </c>
      <c r="B247" t="s">
        <v>357</v>
      </c>
      <c r="C247" t="str">
        <f>"056"</f>
        <v>056</v>
      </c>
      <c r="D247" t="s">
        <v>405</v>
      </c>
      <c r="E247" t="str">
        <f t="shared" si="37"/>
        <v>01</v>
      </c>
      <c r="F247" t="str">
        <f>"002"</f>
        <v>002</v>
      </c>
      <c r="G247" t="str">
        <f>""</f>
        <v/>
      </c>
      <c r="H247" t="s">
        <v>3</v>
      </c>
      <c r="I247" t="s">
        <v>21</v>
      </c>
      <c r="J247" t="s">
        <v>5402</v>
      </c>
      <c r="K247" t="str">
        <f>"18850"</f>
        <v>18850</v>
      </c>
    </row>
    <row r="248" spans="1:11" customFormat="1" x14ac:dyDescent="0.25">
      <c r="A248" t="str">
        <f t="shared" si="32"/>
        <v>18</v>
      </c>
      <c r="B248" t="s">
        <v>357</v>
      </c>
      <c r="C248" t="str">
        <f>"056"</f>
        <v>056</v>
      </c>
      <c r="D248" t="s">
        <v>405</v>
      </c>
      <c r="E248" t="str">
        <f t="shared" si="37"/>
        <v>01</v>
      </c>
      <c r="F248" t="str">
        <f>"003"</f>
        <v>003</v>
      </c>
      <c r="G248" t="str">
        <f>""</f>
        <v/>
      </c>
      <c r="H248" t="s">
        <v>1</v>
      </c>
      <c r="I248" t="s">
        <v>2141</v>
      </c>
      <c r="J248" t="s">
        <v>5403</v>
      </c>
      <c r="K248" t="str">
        <f>"18850"</f>
        <v>18850</v>
      </c>
    </row>
    <row r="249" spans="1:11" customFormat="1" x14ac:dyDescent="0.25">
      <c r="A249" t="str">
        <f t="shared" si="32"/>
        <v>18</v>
      </c>
      <c r="B249" t="s">
        <v>357</v>
      </c>
      <c r="C249" t="str">
        <f>"056"</f>
        <v>056</v>
      </c>
      <c r="D249" t="s">
        <v>405</v>
      </c>
      <c r="E249" t="str">
        <f t="shared" si="37"/>
        <v>01</v>
      </c>
      <c r="F249" t="str">
        <f>"003"</f>
        <v>003</v>
      </c>
      <c r="G249" t="str">
        <f>""</f>
        <v/>
      </c>
      <c r="H249" t="s">
        <v>0</v>
      </c>
      <c r="I249" t="s">
        <v>2141</v>
      </c>
      <c r="J249" t="s">
        <v>5403</v>
      </c>
      <c r="K249" t="str">
        <f>"18850"</f>
        <v>18850</v>
      </c>
    </row>
    <row r="250" spans="1:11" customFormat="1" x14ac:dyDescent="0.25">
      <c r="A250" t="str">
        <f t="shared" si="32"/>
        <v>18</v>
      </c>
      <c r="B250" t="s">
        <v>357</v>
      </c>
      <c r="C250" t="str">
        <f t="shared" ref="C250:C258" si="40">"057"</f>
        <v>057</v>
      </c>
      <c r="D250" t="s">
        <v>406</v>
      </c>
      <c r="E250" t="str">
        <f t="shared" si="37"/>
        <v>01</v>
      </c>
      <c r="F250" t="str">
        <f>"001"</f>
        <v>001</v>
      </c>
      <c r="G250" t="str">
        <f>""</f>
        <v/>
      </c>
      <c r="H250" t="s">
        <v>1</v>
      </c>
      <c r="I250" t="s">
        <v>35</v>
      </c>
      <c r="J250" t="s">
        <v>5404</v>
      </c>
      <c r="K250" t="str">
        <f t="shared" ref="K250:K258" si="41">"18195"</f>
        <v>18195</v>
      </c>
    </row>
    <row r="251" spans="1:11" customFormat="1" x14ac:dyDescent="0.25">
      <c r="A251" t="str">
        <f t="shared" si="32"/>
        <v>18</v>
      </c>
      <c r="B251" t="s">
        <v>357</v>
      </c>
      <c r="C251" t="str">
        <f t="shared" si="40"/>
        <v>057</v>
      </c>
      <c r="D251" t="s">
        <v>406</v>
      </c>
      <c r="E251" t="str">
        <f t="shared" si="37"/>
        <v>01</v>
      </c>
      <c r="F251" t="str">
        <f>"001"</f>
        <v>001</v>
      </c>
      <c r="G251" t="str">
        <f>""</f>
        <v/>
      </c>
      <c r="H251" t="s">
        <v>0</v>
      </c>
      <c r="I251" t="s">
        <v>35</v>
      </c>
      <c r="J251" t="s">
        <v>5404</v>
      </c>
      <c r="K251" t="str">
        <f t="shared" si="41"/>
        <v>18195</v>
      </c>
    </row>
    <row r="252" spans="1:11" customFormat="1" x14ac:dyDescent="0.25">
      <c r="A252" t="str">
        <f t="shared" si="32"/>
        <v>18</v>
      </c>
      <c r="B252" t="s">
        <v>357</v>
      </c>
      <c r="C252" t="str">
        <f t="shared" si="40"/>
        <v>057</v>
      </c>
      <c r="D252" t="s">
        <v>406</v>
      </c>
      <c r="E252" t="str">
        <f t="shared" si="37"/>
        <v>01</v>
      </c>
      <c r="F252" t="str">
        <f>"001"</f>
        <v>001</v>
      </c>
      <c r="G252" t="str">
        <f>""</f>
        <v/>
      </c>
      <c r="H252" t="s">
        <v>2</v>
      </c>
      <c r="I252" t="s">
        <v>35</v>
      </c>
      <c r="J252" t="s">
        <v>5404</v>
      </c>
      <c r="K252" t="str">
        <f t="shared" si="41"/>
        <v>18195</v>
      </c>
    </row>
    <row r="253" spans="1:11" customFormat="1" x14ac:dyDescent="0.25">
      <c r="A253" t="str">
        <f t="shared" si="32"/>
        <v>18</v>
      </c>
      <c r="B253" t="s">
        <v>357</v>
      </c>
      <c r="C253" t="str">
        <f t="shared" si="40"/>
        <v>057</v>
      </c>
      <c r="D253" t="s">
        <v>406</v>
      </c>
      <c r="E253" t="str">
        <f t="shared" si="37"/>
        <v>01</v>
      </c>
      <c r="F253" t="str">
        <f>"002"</f>
        <v>002</v>
      </c>
      <c r="G253" t="str">
        <f>""</f>
        <v/>
      </c>
      <c r="H253" t="s">
        <v>1</v>
      </c>
      <c r="I253" t="s">
        <v>2142</v>
      </c>
      <c r="J253" t="s">
        <v>5405</v>
      </c>
      <c r="K253" t="str">
        <f t="shared" si="41"/>
        <v>18195</v>
      </c>
    </row>
    <row r="254" spans="1:11" customFormat="1" x14ac:dyDescent="0.25">
      <c r="A254" t="str">
        <f t="shared" si="32"/>
        <v>18</v>
      </c>
      <c r="B254" t="s">
        <v>357</v>
      </c>
      <c r="C254" t="str">
        <f t="shared" si="40"/>
        <v>057</v>
      </c>
      <c r="D254" t="s">
        <v>406</v>
      </c>
      <c r="E254" t="str">
        <f t="shared" si="37"/>
        <v>01</v>
      </c>
      <c r="F254" t="str">
        <f>"002"</f>
        <v>002</v>
      </c>
      <c r="G254" t="str">
        <f>""</f>
        <v/>
      </c>
      <c r="H254" t="s">
        <v>0</v>
      </c>
      <c r="I254" t="s">
        <v>2142</v>
      </c>
      <c r="J254" t="s">
        <v>5405</v>
      </c>
      <c r="K254" t="str">
        <f t="shared" si="41"/>
        <v>18195</v>
      </c>
    </row>
    <row r="255" spans="1:11" customFormat="1" x14ac:dyDescent="0.25">
      <c r="A255" t="str">
        <f t="shared" si="32"/>
        <v>18</v>
      </c>
      <c r="B255" t="s">
        <v>357</v>
      </c>
      <c r="C255" t="str">
        <f t="shared" si="40"/>
        <v>057</v>
      </c>
      <c r="D255" t="s">
        <v>406</v>
      </c>
      <c r="E255" t="str">
        <f t="shared" si="37"/>
        <v>01</v>
      </c>
      <c r="F255" t="str">
        <f>"003"</f>
        <v>003</v>
      </c>
      <c r="G255" t="str">
        <f>""</f>
        <v/>
      </c>
      <c r="H255" t="s">
        <v>1</v>
      </c>
      <c r="I255" t="s">
        <v>2143</v>
      </c>
      <c r="J255" t="s">
        <v>5406</v>
      </c>
      <c r="K255" t="str">
        <f t="shared" si="41"/>
        <v>18195</v>
      </c>
    </row>
    <row r="256" spans="1:11" customFormat="1" x14ac:dyDescent="0.25">
      <c r="A256" t="str">
        <f t="shared" si="32"/>
        <v>18</v>
      </c>
      <c r="B256" t="s">
        <v>357</v>
      </c>
      <c r="C256" t="str">
        <f t="shared" si="40"/>
        <v>057</v>
      </c>
      <c r="D256" t="s">
        <v>406</v>
      </c>
      <c r="E256" t="str">
        <f t="shared" si="37"/>
        <v>01</v>
      </c>
      <c r="F256" t="str">
        <f>"003"</f>
        <v>003</v>
      </c>
      <c r="G256" t="str">
        <f>""</f>
        <v/>
      </c>
      <c r="H256" t="s">
        <v>0</v>
      </c>
      <c r="I256" t="s">
        <v>2143</v>
      </c>
      <c r="J256" t="s">
        <v>5406</v>
      </c>
      <c r="K256" t="str">
        <f t="shared" si="41"/>
        <v>18195</v>
      </c>
    </row>
    <row r="257" spans="1:11" customFormat="1" x14ac:dyDescent="0.25">
      <c r="A257" t="str">
        <f t="shared" si="32"/>
        <v>18</v>
      </c>
      <c r="B257" t="s">
        <v>357</v>
      </c>
      <c r="C257" t="str">
        <f t="shared" si="40"/>
        <v>057</v>
      </c>
      <c r="D257" t="s">
        <v>406</v>
      </c>
      <c r="E257" t="str">
        <f t="shared" si="37"/>
        <v>01</v>
      </c>
      <c r="F257" t="str">
        <f>"004"</f>
        <v>004</v>
      </c>
      <c r="G257" t="str">
        <f>""</f>
        <v/>
      </c>
      <c r="H257" t="s">
        <v>1</v>
      </c>
      <c r="I257" t="s">
        <v>23</v>
      </c>
      <c r="J257" t="s">
        <v>5407</v>
      </c>
      <c r="K257" t="str">
        <f t="shared" si="41"/>
        <v>18195</v>
      </c>
    </row>
    <row r="258" spans="1:11" customFormat="1" x14ac:dyDescent="0.25">
      <c r="A258" t="str">
        <f t="shared" si="32"/>
        <v>18</v>
      </c>
      <c r="B258" t="s">
        <v>357</v>
      </c>
      <c r="C258" t="str">
        <f t="shared" si="40"/>
        <v>057</v>
      </c>
      <c r="D258" t="s">
        <v>406</v>
      </c>
      <c r="E258" t="str">
        <f t="shared" si="37"/>
        <v>01</v>
      </c>
      <c r="F258" t="str">
        <f>"004"</f>
        <v>004</v>
      </c>
      <c r="G258" t="str">
        <f>""</f>
        <v/>
      </c>
      <c r="H258" t="s">
        <v>0</v>
      </c>
      <c r="I258" t="s">
        <v>23</v>
      </c>
      <c r="J258" t="s">
        <v>5407</v>
      </c>
      <c r="K258" t="str">
        <f t="shared" si="41"/>
        <v>18195</v>
      </c>
    </row>
    <row r="259" spans="1:11" customFormat="1" x14ac:dyDescent="0.25">
      <c r="A259" t="str">
        <f t="shared" ref="A259:A322" si="42">"18"</f>
        <v>18</v>
      </c>
      <c r="B259" t="s">
        <v>357</v>
      </c>
      <c r="C259" t="str">
        <f t="shared" ref="C259:C266" si="43">"059"</f>
        <v>059</v>
      </c>
      <c r="D259" t="s">
        <v>407</v>
      </c>
      <c r="E259" t="str">
        <f t="shared" si="37"/>
        <v>01</v>
      </c>
      <c r="F259" t="str">
        <f>"001"</f>
        <v>001</v>
      </c>
      <c r="G259" t="str">
        <f>""</f>
        <v/>
      </c>
      <c r="H259" t="s">
        <v>1</v>
      </c>
      <c r="I259" t="s">
        <v>2144</v>
      </c>
      <c r="J259" t="s">
        <v>5408</v>
      </c>
      <c r="K259" t="str">
        <f t="shared" ref="K259:K265" si="44">"18330"</f>
        <v>18330</v>
      </c>
    </row>
    <row r="260" spans="1:11" customFormat="1" x14ac:dyDescent="0.25">
      <c r="A260" t="str">
        <f t="shared" si="42"/>
        <v>18</v>
      </c>
      <c r="B260" t="s">
        <v>357</v>
      </c>
      <c r="C260" t="str">
        <f t="shared" si="43"/>
        <v>059</v>
      </c>
      <c r="D260" t="s">
        <v>407</v>
      </c>
      <c r="E260" t="str">
        <f t="shared" si="37"/>
        <v>01</v>
      </c>
      <c r="F260" t="str">
        <f>"001"</f>
        <v>001</v>
      </c>
      <c r="G260" t="str">
        <f>""</f>
        <v/>
      </c>
      <c r="H260" t="s">
        <v>0</v>
      </c>
      <c r="I260" t="s">
        <v>2144</v>
      </c>
      <c r="J260" t="s">
        <v>5408</v>
      </c>
      <c r="K260" t="str">
        <f t="shared" si="44"/>
        <v>18330</v>
      </c>
    </row>
    <row r="261" spans="1:11" customFormat="1" x14ac:dyDescent="0.25">
      <c r="A261" t="str">
        <f t="shared" si="42"/>
        <v>18</v>
      </c>
      <c r="B261" t="s">
        <v>357</v>
      </c>
      <c r="C261" t="str">
        <f t="shared" si="43"/>
        <v>059</v>
      </c>
      <c r="D261" t="s">
        <v>407</v>
      </c>
      <c r="E261" t="str">
        <f t="shared" si="37"/>
        <v>01</v>
      </c>
      <c r="F261" t="str">
        <f>"002"</f>
        <v>002</v>
      </c>
      <c r="G261" t="str">
        <f>""</f>
        <v/>
      </c>
      <c r="H261" t="s">
        <v>1</v>
      </c>
      <c r="I261" t="s">
        <v>2144</v>
      </c>
      <c r="J261" t="s">
        <v>5408</v>
      </c>
      <c r="K261" t="str">
        <f t="shared" si="44"/>
        <v>18330</v>
      </c>
    </row>
    <row r="262" spans="1:11" customFormat="1" x14ac:dyDescent="0.25">
      <c r="A262" t="str">
        <f t="shared" si="42"/>
        <v>18</v>
      </c>
      <c r="B262" t="s">
        <v>357</v>
      </c>
      <c r="C262" t="str">
        <f t="shared" si="43"/>
        <v>059</v>
      </c>
      <c r="D262" t="s">
        <v>407</v>
      </c>
      <c r="E262" t="str">
        <f t="shared" si="37"/>
        <v>01</v>
      </c>
      <c r="F262" t="str">
        <f>"002"</f>
        <v>002</v>
      </c>
      <c r="G262" t="str">
        <f>""</f>
        <v/>
      </c>
      <c r="H262" t="s">
        <v>0</v>
      </c>
      <c r="I262" t="s">
        <v>2144</v>
      </c>
      <c r="J262" t="s">
        <v>5408</v>
      </c>
      <c r="K262" t="str">
        <f t="shared" si="44"/>
        <v>18330</v>
      </c>
    </row>
    <row r="263" spans="1:11" customFormat="1" x14ac:dyDescent="0.25">
      <c r="A263" t="str">
        <f t="shared" si="42"/>
        <v>18</v>
      </c>
      <c r="B263" t="s">
        <v>357</v>
      </c>
      <c r="C263" t="str">
        <f t="shared" si="43"/>
        <v>059</v>
      </c>
      <c r="D263" t="s">
        <v>407</v>
      </c>
      <c r="E263" t="str">
        <f t="shared" si="37"/>
        <v>01</v>
      </c>
      <c r="F263" t="str">
        <f>"003"</f>
        <v>003</v>
      </c>
      <c r="G263" t="str">
        <f>""</f>
        <v/>
      </c>
      <c r="H263" t="s">
        <v>1</v>
      </c>
      <c r="I263" t="s">
        <v>2144</v>
      </c>
      <c r="J263" t="s">
        <v>5408</v>
      </c>
      <c r="K263" t="str">
        <f t="shared" si="44"/>
        <v>18330</v>
      </c>
    </row>
    <row r="264" spans="1:11" customFormat="1" x14ac:dyDescent="0.25">
      <c r="A264" t="str">
        <f t="shared" si="42"/>
        <v>18</v>
      </c>
      <c r="B264" t="s">
        <v>357</v>
      </c>
      <c r="C264" t="str">
        <f t="shared" si="43"/>
        <v>059</v>
      </c>
      <c r="D264" t="s">
        <v>407</v>
      </c>
      <c r="E264" t="str">
        <f t="shared" si="37"/>
        <v>01</v>
      </c>
      <c r="F264" t="str">
        <f>"003"</f>
        <v>003</v>
      </c>
      <c r="G264" t="str">
        <f>""</f>
        <v/>
      </c>
      <c r="H264" t="s">
        <v>0</v>
      </c>
      <c r="I264" t="s">
        <v>2144</v>
      </c>
      <c r="J264" t="s">
        <v>5408</v>
      </c>
      <c r="K264" t="str">
        <f t="shared" si="44"/>
        <v>18330</v>
      </c>
    </row>
    <row r="265" spans="1:11" customFormat="1" x14ac:dyDescent="0.25">
      <c r="A265" t="str">
        <f t="shared" si="42"/>
        <v>18</v>
      </c>
      <c r="B265" t="s">
        <v>357</v>
      </c>
      <c r="C265" t="str">
        <f t="shared" si="43"/>
        <v>059</v>
      </c>
      <c r="D265" t="s">
        <v>407</v>
      </c>
      <c r="E265" t="str">
        <f t="shared" si="37"/>
        <v>01</v>
      </c>
      <c r="F265" t="str">
        <f>"004"</f>
        <v>004</v>
      </c>
      <c r="G265" t="str">
        <f>"01"</f>
        <v>01</v>
      </c>
      <c r="H265" t="s">
        <v>1</v>
      </c>
      <c r="I265" t="s">
        <v>2144</v>
      </c>
      <c r="J265" t="s">
        <v>5408</v>
      </c>
      <c r="K265" t="str">
        <f t="shared" si="44"/>
        <v>18330</v>
      </c>
    </row>
    <row r="266" spans="1:11" customFormat="1" x14ac:dyDescent="0.25">
      <c r="A266" t="str">
        <f t="shared" si="42"/>
        <v>18</v>
      </c>
      <c r="B266" t="s">
        <v>357</v>
      </c>
      <c r="C266" t="str">
        <f t="shared" si="43"/>
        <v>059</v>
      </c>
      <c r="D266" t="s">
        <v>407</v>
      </c>
      <c r="E266" t="str">
        <f t="shared" si="37"/>
        <v>01</v>
      </c>
      <c r="F266" t="str">
        <f>"004"</f>
        <v>004</v>
      </c>
      <c r="G266" t="str">
        <f>"02"</f>
        <v>02</v>
      </c>
      <c r="H266" t="s">
        <v>0</v>
      </c>
      <c r="I266" t="s">
        <v>2145</v>
      </c>
      <c r="J266" t="s">
        <v>5409</v>
      </c>
      <c r="K266" t="str">
        <f>"18339"</f>
        <v>18339</v>
      </c>
    </row>
    <row r="267" spans="1:11" customFormat="1" x14ac:dyDescent="0.25">
      <c r="A267" t="str">
        <f t="shared" si="42"/>
        <v>18</v>
      </c>
      <c r="B267" t="s">
        <v>357</v>
      </c>
      <c r="C267" t="str">
        <f>"061"</f>
        <v>061</v>
      </c>
      <c r="D267" t="s">
        <v>408</v>
      </c>
      <c r="E267" t="str">
        <f t="shared" si="37"/>
        <v>01</v>
      </c>
      <c r="F267" t="str">
        <f>"001"</f>
        <v>001</v>
      </c>
      <c r="G267" t="str">
        <f>"01"</f>
        <v>01</v>
      </c>
      <c r="H267" t="s">
        <v>1</v>
      </c>
      <c r="I267" t="s">
        <v>2146</v>
      </c>
      <c r="J267" t="s">
        <v>5410</v>
      </c>
      <c r="K267" t="str">
        <f>"18329"</f>
        <v>18329</v>
      </c>
    </row>
    <row r="268" spans="1:11" customFormat="1" x14ac:dyDescent="0.25">
      <c r="A268" t="str">
        <f t="shared" si="42"/>
        <v>18</v>
      </c>
      <c r="B268" t="s">
        <v>357</v>
      </c>
      <c r="C268" t="str">
        <f>"061"</f>
        <v>061</v>
      </c>
      <c r="D268" t="s">
        <v>408</v>
      </c>
      <c r="E268" t="str">
        <f t="shared" si="37"/>
        <v>01</v>
      </c>
      <c r="F268" t="str">
        <f>"001"</f>
        <v>001</v>
      </c>
      <c r="G268" t="str">
        <f>"02"</f>
        <v>02</v>
      </c>
      <c r="H268" t="s">
        <v>0</v>
      </c>
      <c r="I268" t="s">
        <v>2147</v>
      </c>
      <c r="J268" t="s">
        <v>5411</v>
      </c>
      <c r="K268" t="str">
        <f>"18329"</f>
        <v>18329</v>
      </c>
    </row>
    <row r="269" spans="1:11" customFormat="1" x14ac:dyDescent="0.25">
      <c r="A269" t="str">
        <f t="shared" si="42"/>
        <v>18</v>
      </c>
      <c r="B269" t="s">
        <v>357</v>
      </c>
      <c r="C269" t="str">
        <f t="shared" ref="C269:C287" si="45">"062"</f>
        <v>062</v>
      </c>
      <c r="D269" t="s">
        <v>409</v>
      </c>
      <c r="E269" t="str">
        <f t="shared" si="37"/>
        <v>01</v>
      </c>
      <c r="F269" t="str">
        <f>"001"</f>
        <v>001</v>
      </c>
      <c r="G269" t="str">
        <f>""</f>
        <v/>
      </c>
      <c r="H269" t="s">
        <v>1</v>
      </c>
      <c r="I269" t="s">
        <v>2148</v>
      </c>
      <c r="J269" t="s">
        <v>4322</v>
      </c>
      <c r="K269" t="str">
        <f t="shared" ref="K269:K287" si="46">"18194"</f>
        <v>18194</v>
      </c>
    </row>
    <row r="270" spans="1:11" customFormat="1" x14ac:dyDescent="0.25">
      <c r="A270" t="str">
        <f t="shared" si="42"/>
        <v>18</v>
      </c>
      <c r="B270" t="s">
        <v>357</v>
      </c>
      <c r="C270" t="str">
        <f t="shared" si="45"/>
        <v>062</v>
      </c>
      <c r="D270" t="s">
        <v>409</v>
      </c>
      <c r="E270" t="str">
        <f t="shared" si="37"/>
        <v>01</v>
      </c>
      <c r="F270" t="str">
        <f>"001"</f>
        <v>001</v>
      </c>
      <c r="G270" t="str">
        <f>""</f>
        <v/>
      </c>
      <c r="H270" t="s">
        <v>0</v>
      </c>
      <c r="I270" t="s">
        <v>2148</v>
      </c>
      <c r="J270" t="s">
        <v>4322</v>
      </c>
      <c r="K270" t="str">
        <f t="shared" si="46"/>
        <v>18194</v>
      </c>
    </row>
    <row r="271" spans="1:11" customFormat="1" x14ac:dyDescent="0.25">
      <c r="A271" t="str">
        <f t="shared" si="42"/>
        <v>18</v>
      </c>
      <c r="B271" t="s">
        <v>357</v>
      </c>
      <c r="C271" t="str">
        <f t="shared" si="45"/>
        <v>062</v>
      </c>
      <c r="D271" t="s">
        <v>409</v>
      </c>
      <c r="E271" t="str">
        <f t="shared" si="37"/>
        <v>01</v>
      </c>
      <c r="F271" t="str">
        <f>"002"</f>
        <v>002</v>
      </c>
      <c r="G271" t="str">
        <f>""</f>
        <v/>
      </c>
      <c r="H271" t="s">
        <v>1</v>
      </c>
      <c r="I271" t="s">
        <v>2149</v>
      </c>
      <c r="J271" t="s">
        <v>5412</v>
      </c>
      <c r="K271" t="str">
        <f t="shared" si="46"/>
        <v>18194</v>
      </c>
    </row>
    <row r="272" spans="1:11" customFormat="1" x14ac:dyDescent="0.25">
      <c r="A272" t="str">
        <f t="shared" si="42"/>
        <v>18</v>
      </c>
      <c r="B272" t="s">
        <v>357</v>
      </c>
      <c r="C272" t="str">
        <f t="shared" si="45"/>
        <v>062</v>
      </c>
      <c r="D272" t="s">
        <v>409</v>
      </c>
      <c r="E272" t="str">
        <f t="shared" si="37"/>
        <v>01</v>
      </c>
      <c r="F272" t="str">
        <f>"002"</f>
        <v>002</v>
      </c>
      <c r="G272" t="str">
        <f>""</f>
        <v/>
      </c>
      <c r="H272" t="s">
        <v>0</v>
      </c>
      <c r="I272" t="s">
        <v>2149</v>
      </c>
      <c r="J272" t="s">
        <v>5412</v>
      </c>
      <c r="K272" t="str">
        <f t="shared" si="46"/>
        <v>18194</v>
      </c>
    </row>
    <row r="273" spans="1:11" customFormat="1" x14ac:dyDescent="0.25">
      <c r="A273" t="str">
        <f t="shared" si="42"/>
        <v>18</v>
      </c>
      <c r="B273" t="s">
        <v>357</v>
      </c>
      <c r="C273" t="str">
        <f t="shared" si="45"/>
        <v>062</v>
      </c>
      <c r="D273" t="s">
        <v>409</v>
      </c>
      <c r="E273" t="str">
        <f t="shared" si="37"/>
        <v>01</v>
      </c>
      <c r="F273" t="str">
        <f>"003"</f>
        <v>003</v>
      </c>
      <c r="G273" t="str">
        <f>""</f>
        <v/>
      </c>
      <c r="H273" t="s">
        <v>1</v>
      </c>
      <c r="I273" t="s">
        <v>2150</v>
      </c>
      <c r="J273" t="s">
        <v>5413</v>
      </c>
      <c r="K273" t="str">
        <f t="shared" si="46"/>
        <v>18194</v>
      </c>
    </row>
    <row r="274" spans="1:11" customFormat="1" x14ac:dyDescent="0.25">
      <c r="A274" t="str">
        <f t="shared" si="42"/>
        <v>18</v>
      </c>
      <c r="B274" t="s">
        <v>357</v>
      </c>
      <c r="C274" t="str">
        <f t="shared" si="45"/>
        <v>062</v>
      </c>
      <c r="D274" t="s">
        <v>409</v>
      </c>
      <c r="E274" t="str">
        <f t="shared" si="37"/>
        <v>01</v>
      </c>
      <c r="F274" t="str">
        <f>"003"</f>
        <v>003</v>
      </c>
      <c r="G274" t="str">
        <f>""</f>
        <v/>
      </c>
      <c r="H274" t="s">
        <v>0</v>
      </c>
      <c r="I274" t="s">
        <v>2150</v>
      </c>
      <c r="J274" t="s">
        <v>5413</v>
      </c>
      <c r="K274" t="str">
        <f t="shared" si="46"/>
        <v>18194</v>
      </c>
    </row>
    <row r="275" spans="1:11" customFormat="1" x14ac:dyDescent="0.25">
      <c r="A275" t="str">
        <f t="shared" si="42"/>
        <v>18</v>
      </c>
      <c r="B275" t="s">
        <v>357</v>
      </c>
      <c r="C275" t="str">
        <f t="shared" si="45"/>
        <v>062</v>
      </c>
      <c r="D275" t="s">
        <v>409</v>
      </c>
      <c r="E275" t="str">
        <f t="shared" si="37"/>
        <v>01</v>
      </c>
      <c r="F275" t="str">
        <f>"004"</f>
        <v>004</v>
      </c>
      <c r="G275" t="str">
        <f>""</f>
        <v/>
      </c>
      <c r="H275" t="s">
        <v>1</v>
      </c>
      <c r="I275" t="s">
        <v>2149</v>
      </c>
      <c r="J275" t="s">
        <v>5412</v>
      </c>
      <c r="K275" t="str">
        <f t="shared" si="46"/>
        <v>18194</v>
      </c>
    </row>
    <row r="276" spans="1:11" customFormat="1" x14ac:dyDescent="0.25">
      <c r="A276" t="str">
        <f t="shared" si="42"/>
        <v>18</v>
      </c>
      <c r="B276" t="s">
        <v>357</v>
      </c>
      <c r="C276" t="str">
        <f t="shared" si="45"/>
        <v>062</v>
      </c>
      <c r="D276" t="s">
        <v>409</v>
      </c>
      <c r="E276" t="str">
        <f t="shared" si="37"/>
        <v>01</v>
      </c>
      <c r="F276" t="str">
        <f>"004"</f>
        <v>004</v>
      </c>
      <c r="G276" t="str">
        <f>""</f>
        <v/>
      </c>
      <c r="H276" t="s">
        <v>0</v>
      </c>
      <c r="I276" t="s">
        <v>2149</v>
      </c>
      <c r="J276" t="s">
        <v>5412</v>
      </c>
      <c r="K276" t="str">
        <f t="shared" si="46"/>
        <v>18194</v>
      </c>
    </row>
    <row r="277" spans="1:11" customFormat="1" x14ac:dyDescent="0.25">
      <c r="A277" t="str">
        <f t="shared" si="42"/>
        <v>18</v>
      </c>
      <c r="B277" t="s">
        <v>357</v>
      </c>
      <c r="C277" t="str">
        <f t="shared" si="45"/>
        <v>062</v>
      </c>
      <c r="D277" t="s">
        <v>409</v>
      </c>
      <c r="E277" t="str">
        <f t="shared" si="37"/>
        <v>01</v>
      </c>
      <c r="F277" t="str">
        <f>"005"</f>
        <v>005</v>
      </c>
      <c r="G277" t="str">
        <f>""</f>
        <v/>
      </c>
      <c r="H277" t="s">
        <v>1</v>
      </c>
      <c r="I277" t="s">
        <v>2150</v>
      </c>
      <c r="J277" t="s">
        <v>5413</v>
      </c>
      <c r="K277" t="str">
        <f t="shared" si="46"/>
        <v>18194</v>
      </c>
    </row>
    <row r="278" spans="1:11" customFormat="1" x14ac:dyDescent="0.25">
      <c r="A278" t="str">
        <f t="shared" si="42"/>
        <v>18</v>
      </c>
      <c r="B278" t="s">
        <v>357</v>
      </c>
      <c r="C278" t="str">
        <f t="shared" si="45"/>
        <v>062</v>
      </c>
      <c r="D278" t="s">
        <v>409</v>
      </c>
      <c r="E278" t="str">
        <f t="shared" si="37"/>
        <v>01</v>
      </c>
      <c r="F278" t="str">
        <f>"005"</f>
        <v>005</v>
      </c>
      <c r="G278" t="str">
        <f>""</f>
        <v/>
      </c>
      <c r="H278" t="s">
        <v>0</v>
      </c>
      <c r="I278" t="s">
        <v>2150</v>
      </c>
      <c r="J278" t="s">
        <v>5413</v>
      </c>
      <c r="K278" t="str">
        <f t="shared" si="46"/>
        <v>18194</v>
      </c>
    </row>
    <row r="279" spans="1:11" customFormat="1" x14ac:dyDescent="0.25">
      <c r="A279" t="str">
        <f t="shared" si="42"/>
        <v>18</v>
      </c>
      <c r="B279" t="s">
        <v>357</v>
      </c>
      <c r="C279" t="str">
        <f t="shared" si="45"/>
        <v>062</v>
      </c>
      <c r="D279" t="s">
        <v>409</v>
      </c>
      <c r="E279" t="str">
        <f t="shared" si="37"/>
        <v>01</v>
      </c>
      <c r="F279" t="str">
        <f>"006"</f>
        <v>006</v>
      </c>
      <c r="G279" t="str">
        <f>""</f>
        <v/>
      </c>
      <c r="H279" t="s">
        <v>1</v>
      </c>
      <c r="I279" t="s">
        <v>2148</v>
      </c>
      <c r="J279" t="s">
        <v>4322</v>
      </c>
      <c r="K279" t="str">
        <f t="shared" si="46"/>
        <v>18194</v>
      </c>
    </row>
    <row r="280" spans="1:11" customFormat="1" x14ac:dyDescent="0.25">
      <c r="A280" t="str">
        <f t="shared" si="42"/>
        <v>18</v>
      </c>
      <c r="B280" t="s">
        <v>357</v>
      </c>
      <c r="C280" t="str">
        <f t="shared" si="45"/>
        <v>062</v>
      </c>
      <c r="D280" t="s">
        <v>409</v>
      </c>
      <c r="E280" t="str">
        <f t="shared" si="37"/>
        <v>01</v>
      </c>
      <c r="F280" t="str">
        <f>"006"</f>
        <v>006</v>
      </c>
      <c r="G280" t="str">
        <f>""</f>
        <v/>
      </c>
      <c r="H280" t="s">
        <v>0</v>
      </c>
      <c r="I280" t="s">
        <v>2148</v>
      </c>
      <c r="J280" t="s">
        <v>4322</v>
      </c>
      <c r="K280" t="str">
        <f t="shared" si="46"/>
        <v>18194</v>
      </c>
    </row>
    <row r="281" spans="1:11" customFormat="1" x14ac:dyDescent="0.25">
      <c r="A281" t="str">
        <f t="shared" si="42"/>
        <v>18</v>
      </c>
      <c r="B281" t="s">
        <v>357</v>
      </c>
      <c r="C281" t="str">
        <f t="shared" si="45"/>
        <v>062</v>
      </c>
      <c r="D281" t="s">
        <v>409</v>
      </c>
      <c r="E281" t="str">
        <f t="shared" si="37"/>
        <v>01</v>
      </c>
      <c r="F281" t="str">
        <f>"007"</f>
        <v>007</v>
      </c>
      <c r="G281" t="str">
        <f>""</f>
        <v/>
      </c>
      <c r="H281" t="s">
        <v>1</v>
      </c>
      <c r="I281" t="s">
        <v>2149</v>
      </c>
      <c r="J281" t="s">
        <v>5412</v>
      </c>
      <c r="K281" t="str">
        <f t="shared" si="46"/>
        <v>18194</v>
      </c>
    </row>
    <row r="282" spans="1:11" customFormat="1" x14ac:dyDescent="0.25">
      <c r="A282" t="str">
        <f t="shared" si="42"/>
        <v>18</v>
      </c>
      <c r="B282" t="s">
        <v>357</v>
      </c>
      <c r="C282" t="str">
        <f t="shared" si="45"/>
        <v>062</v>
      </c>
      <c r="D282" t="s">
        <v>409</v>
      </c>
      <c r="E282" t="str">
        <f t="shared" si="37"/>
        <v>01</v>
      </c>
      <c r="F282" t="str">
        <f>"007"</f>
        <v>007</v>
      </c>
      <c r="G282" t="str">
        <f>""</f>
        <v/>
      </c>
      <c r="H282" t="s">
        <v>0</v>
      </c>
      <c r="I282" t="s">
        <v>2149</v>
      </c>
      <c r="J282" t="s">
        <v>5412</v>
      </c>
      <c r="K282" t="str">
        <f t="shared" si="46"/>
        <v>18194</v>
      </c>
    </row>
    <row r="283" spans="1:11" customFormat="1" x14ac:dyDescent="0.25">
      <c r="A283" t="str">
        <f t="shared" si="42"/>
        <v>18</v>
      </c>
      <c r="B283" t="s">
        <v>357</v>
      </c>
      <c r="C283" t="str">
        <f t="shared" si="45"/>
        <v>062</v>
      </c>
      <c r="D283" t="s">
        <v>409</v>
      </c>
      <c r="E283" t="str">
        <f t="shared" si="37"/>
        <v>01</v>
      </c>
      <c r="F283" t="str">
        <f>"008"</f>
        <v>008</v>
      </c>
      <c r="G283" t="str">
        <f>""</f>
        <v/>
      </c>
      <c r="H283" t="s">
        <v>1</v>
      </c>
      <c r="I283" t="s">
        <v>2148</v>
      </c>
      <c r="J283" t="s">
        <v>4322</v>
      </c>
      <c r="K283" t="str">
        <f t="shared" si="46"/>
        <v>18194</v>
      </c>
    </row>
    <row r="284" spans="1:11" customFormat="1" x14ac:dyDescent="0.25">
      <c r="A284" t="str">
        <f t="shared" si="42"/>
        <v>18</v>
      </c>
      <c r="B284" t="s">
        <v>357</v>
      </c>
      <c r="C284" t="str">
        <f t="shared" si="45"/>
        <v>062</v>
      </c>
      <c r="D284" t="s">
        <v>409</v>
      </c>
      <c r="E284" t="str">
        <f t="shared" si="37"/>
        <v>01</v>
      </c>
      <c r="F284" t="str">
        <f>"008"</f>
        <v>008</v>
      </c>
      <c r="G284" t="str">
        <f>""</f>
        <v/>
      </c>
      <c r="H284" t="s">
        <v>0</v>
      </c>
      <c r="I284" t="s">
        <v>2148</v>
      </c>
      <c r="J284" t="s">
        <v>4322</v>
      </c>
      <c r="K284" t="str">
        <f t="shared" si="46"/>
        <v>18194</v>
      </c>
    </row>
    <row r="285" spans="1:11" customFormat="1" x14ac:dyDescent="0.25">
      <c r="A285" t="str">
        <f t="shared" si="42"/>
        <v>18</v>
      </c>
      <c r="B285" t="s">
        <v>357</v>
      </c>
      <c r="C285" t="str">
        <f t="shared" si="45"/>
        <v>062</v>
      </c>
      <c r="D285" t="s">
        <v>409</v>
      </c>
      <c r="E285" t="str">
        <f t="shared" ref="E285:E348" si="47">"01"</f>
        <v>01</v>
      </c>
      <c r="F285" t="str">
        <f>"009"</f>
        <v>009</v>
      </c>
      <c r="G285" t="str">
        <f>""</f>
        <v/>
      </c>
      <c r="H285" t="s">
        <v>3</v>
      </c>
      <c r="I285" t="s">
        <v>2150</v>
      </c>
      <c r="J285" t="s">
        <v>5413</v>
      </c>
      <c r="K285" t="str">
        <f t="shared" si="46"/>
        <v>18194</v>
      </c>
    </row>
    <row r="286" spans="1:11" customFormat="1" x14ac:dyDescent="0.25">
      <c r="A286" t="str">
        <f t="shared" si="42"/>
        <v>18</v>
      </c>
      <c r="B286" t="s">
        <v>357</v>
      </c>
      <c r="C286" t="str">
        <f t="shared" si="45"/>
        <v>062</v>
      </c>
      <c r="D286" t="s">
        <v>409</v>
      </c>
      <c r="E286" t="str">
        <f t="shared" si="47"/>
        <v>01</v>
      </c>
      <c r="F286" t="str">
        <f>"010"</f>
        <v>010</v>
      </c>
      <c r="G286" t="str">
        <f>""</f>
        <v/>
      </c>
      <c r="H286" t="s">
        <v>1</v>
      </c>
      <c r="I286" t="s">
        <v>2148</v>
      </c>
      <c r="J286" t="s">
        <v>4322</v>
      </c>
      <c r="K286" t="str">
        <f t="shared" si="46"/>
        <v>18194</v>
      </c>
    </row>
    <row r="287" spans="1:11" customFormat="1" x14ac:dyDescent="0.25">
      <c r="A287" t="str">
        <f t="shared" si="42"/>
        <v>18</v>
      </c>
      <c r="B287" t="s">
        <v>357</v>
      </c>
      <c r="C287" t="str">
        <f t="shared" si="45"/>
        <v>062</v>
      </c>
      <c r="D287" t="s">
        <v>409</v>
      </c>
      <c r="E287" t="str">
        <f t="shared" si="47"/>
        <v>01</v>
      </c>
      <c r="F287" t="str">
        <f>"010"</f>
        <v>010</v>
      </c>
      <c r="G287" t="str">
        <f>""</f>
        <v/>
      </c>
      <c r="H287" t="s">
        <v>0</v>
      </c>
      <c r="I287" t="s">
        <v>2148</v>
      </c>
      <c r="J287" t="s">
        <v>4322</v>
      </c>
      <c r="K287" t="str">
        <f t="shared" si="46"/>
        <v>18194</v>
      </c>
    </row>
    <row r="288" spans="1:11" customFormat="1" x14ac:dyDescent="0.25">
      <c r="A288" t="str">
        <f t="shared" si="42"/>
        <v>18</v>
      </c>
      <c r="B288" t="s">
        <v>357</v>
      </c>
      <c r="C288" t="str">
        <f>"063"</f>
        <v>063</v>
      </c>
      <c r="D288" t="s">
        <v>410</v>
      </c>
      <c r="E288" t="str">
        <f t="shared" si="47"/>
        <v>01</v>
      </c>
      <c r="F288" t="str">
        <f t="shared" ref="F288:F293" si="48">"001"</f>
        <v>001</v>
      </c>
      <c r="G288" t="str">
        <f>""</f>
        <v/>
      </c>
      <c r="H288" t="s">
        <v>1</v>
      </c>
      <c r="I288" t="s">
        <v>2151</v>
      </c>
      <c r="J288" t="s">
        <v>5414</v>
      </c>
      <c r="K288" t="str">
        <f>"18181"</f>
        <v>18181</v>
      </c>
    </row>
    <row r="289" spans="1:11" customFormat="1" x14ac:dyDescent="0.25">
      <c r="A289" t="str">
        <f t="shared" si="42"/>
        <v>18</v>
      </c>
      <c r="B289" t="s">
        <v>357</v>
      </c>
      <c r="C289" t="str">
        <f>"063"</f>
        <v>063</v>
      </c>
      <c r="D289" t="s">
        <v>410</v>
      </c>
      <c r="E289" t="str">
        <f t="shared" si="47"/>
        <v>01</v>
      </c>
      <c r="F289" t="str">
        <f t="shared" si="48"/>
        <v>001</v>
      </c>
      <c r="G289" t="str">
        <f>""</f>
        <v/>
      </c>
      <c r="H289" t="s">
        <v>0</v>
      </c>
      <c r="I289" t="s">
        <v>2151</v>
      </c>
      <c r="J289" t="s">
        <v>5414</v>
      </c>
      <c r="K289" t="str">
        <f>"18181"</f>
        <v>18181</v>
      </c>
    </row>
    <row r="290" spans="1:11" customFormat="1" x14ac:dyDescent="0.25">
      <c r="A290" t="str">
        <f t="shared" si="42"/>
        <v>18</v>
      </c>
      <c r="B290" t="s">
        <v>357</v>
      </c>
      <c r="C290" t="str">
        <f>"064"</f>
        <v>064</v>
      </c>
      <c r="D290" t="s">
        <v>411</v>
      </c>
      <c r="E290" t="str">
        <f t="shared" si="47"/>
        <v>01</v>
      </c>
      <c r="F290" t="str">
        <f t="shared" si="48"/>
        <v>001</v>
      </c>
      <c r="G290" t="str">
        <f>""</f>
        <v/>
      </c>
      <c r="H290" t="s">
        <v>3</v>
      </c>
      <c r="I290" t="s">
        <v>125</v>
      </c>
      <c r="J290" t="s">
        <v>5415</v>
      </c>
      <c r="K290" t="str">
        <f>"18538"</f>
        <v>18538</v>
      </c>
    </row>
    <row r="291" spans="1:11" customFormat="1" x14ac:dyDescent="0.25">
      <c r="A291" t="str">
        <f t="shared" si="42"/>
        <v>18</v>
      </c>
      <c r="B291" t="s">
        <v>357</v>
      </c>
      <c r="C291" t="str">
        <f>"065"</f>
        <v>065</v>
      </c>
      <c r="D291" t="s">
        <v>412</v>
      </c>
      <c r="E291" t="str">
        <f t="shared" si="47"/>
        <v>01</v>
      </c>
      <c r="F291" t="str">
        <f t="shared" si="48"/>
        <v>001</v>
      </c>
      <c r="G291" t="str">
        <f>""</f>
        <v/>
      </c>
      <c r="H291" t="s">
        <v>3</v>
      </c>
      <c r="I291" t="s">
        <v>83</v>
      </c>
      <c r="J291" t="s">
        <v>5416</v>
      </c>
      <c r="K291" t="str">
        <f>"18567"</f>
        <v>18567</v>
      </c>
    </row>
    <row r="292" spans="1:11" customFormat="1" x14ac:dyDescent="0.25">
      <c r="A292" t="str">
        <f t="shared" si="42"/>
        <v>18</v>
      </c>
      <c r="B292" t="s">
        <v>357</v>
      </c>
      <c r="C292" t="str">
        <f>"066"</f>
        <v>066</v>
      </c>
      <c r="D292" t="s">
        <v>414</v>
      </c>
      <c r="E292" t="str">
        <f t="shared" si="47"/>
        <v>01</v>
      </c>
      <c r="F292" t="str">
        <f t="shared" si="48"/>
        <v>001</v>
      </c>
      <c r="G292" t="str">
        <f>""</f>
        <v/>
      </c>
      <c r="H292" t="s">
        <v>1</v>
      </c>
      <c r="I292" t="s">
        <v>2152</v>
      </c>
      <c r="J292" t="s">
        <v>5417</v>
      </c>
      <c r="K292" t="str">
        <f>"18570"</f>
        <v>18570</v>
      </c>
    </row>
    <row r="293" spans="1:11" customFormat="1" x14ac:dyDescent="0.25">
      <c r="A293" t="str">
        <f t="shared" si="42"/>
        <v>18</v>
      </c>
      <c r="B293" t="s">
        <v>357</v>
      </c>
      <c r="C293" t="str">
        <f>"066"</f>
        <v>066</v>
      </c>
      <c r="D293" t="s">
        <v>414</v>
      </c>
      <c r="E293" t="str">
        <f t="shared" si="47"/>
        <v>01</v>
      </c>
      <c r="F293" t="str">
        <f t="shared" si="48"/>
        <v>001</v>
      </c>
      <c r="G293" t="str">
        <f>""</f>
        <v/>
      </c>
      <c r="H293" t="s">
        <v>0</v>
      </c>
      <c r="I293" t="s">
        <v>2152</v>
      </c>
      <c r="J293" t="s">
        <v>5417</v>
      </c>
      <c r="K293" t="str">
        <f>"18570"</f>
        <v>18570</v>
      </c>
    </row>
    <row r="294" spans="1:11" customFormat="1" x14ac:dyDescent="0.25">
      <c r="A294" t="str">
        <f t="shared" si="42"/>
        <v>18</v>
      </c>
      <c r="B294" t="s">
        <v>357</v>
      </c>
      <c r="C294" t="str">
        <f>"066"</f>
        <v>066</v>
      </c>
      <c r="D294" t="s">
        <v>414</v>
      </c>
      <c r="E294" t="str">
        <f t="shared" si="47"/>
        <v>01</v>
      </c>
      <c r="F294" t="str">
        <f>"002"</f>
        <v>002</v>
      </c>
      <c r="G294" t="str">
        <f>""</f>
        <v/>
      </c>
      <c r="H294" t="s">
        <v>3</v>
      </c>
      <c r="I294" t="s">
        <v>2152</v>
      </c>
      <c r="J294" t="s">
        <v>5417</v>
      </c>
      <c r="K294" t="str">
        <f>"18570"</f>
        <v>18570</v>
      </c>
    </row>
    <row r="295" spans="1:11" customFormat="1" x14ac:dyDescent="0.25">
      <c r="A295" t="str">
        <f t="shared" si="42"/>
        <v>18</v>
      </c>
      <c r="B295" t="s">
        <v>357</v>
      </c>
      <c r="C295" t="str">
        <f>"067"</f>
        <v>067</v>
      </c>
      <c r="D295" t="s">
        <v>415</v>
      </c>
      <c r="E295" t="str">
        <f t="shared" si="47"/>
        <v>01</v>
      </c>
      <c r="F295" t="str">
        <f t="shared" ref="F295:F302" si="49">"001"</f>
        <v>001</v>
      </c>
      <c r="G295" t="str">
        <f>""</f>
        <v/>
      </c>
      <c r="H295" t="s">
        <v>3</v>
      </c>
      <c r="I295" t="s">
        <v>2153</v>
      </c>
      <c r="J295" t="s">
        <v>5418</v>
      </c>
      <c r="K295" t="str">
        <f>"18180"</f>
        <v>18180</v>
      </c>
    </row>
    <row r="296" spans="1:11" customFormat="1" x14ac:dyDescent="0.25">
      <c r="A296" t="str">
        <f t="shared" si="42"/>
        <v>18</v>
      </c>
      <c r="B296" t="s">
        <v>357</v>
      </c>
      <c r="C296" t="str">
        <f>"068"</f>
        <v>068</v>
      </c>
      <c r="D296" t="s">
        <v>416</v>
      </c>
      <c r="E296" t="str">
        <f t="shared" si="47"/>
        <v>01</v>
      </c>
      <c r="F296" t="str">
        <f t="shared" si="49"/>
        <v>001</v>
      </c>
      <c r="G296" t="str">
        <f>"01"</f>
        <v>01</v>
      </c>
      <c r="H296" t="s">
        <v>1</v>
      </c>
      <c r="I296" t="s">
        <v>2154</v>
      </c>
      <c r="J296" t="s">
        <v>5419</v>
      </c>
      <c r="K296" t="str">
        <f>"18152"</f>
        <v>18152</v>
      </c>
    </row>
    <row r="297" spans="1:11" customFormat="1" x14ac:dyDescent="0.25">
      <c r="A297" t="str">
        <f t="shared" si="42"/>
        <v>18</v>
      </c>
      <c r="B297" t="s">
        <v>357</v>
      </c>
      <c r="C297" t="str">
        <f>"068"</f>
        <v>068</v>
      </c>
      <c r="D297" t="s">
        <v>416</v>
      </c>
      <c r="E297" t="str">
        <f t="shared" si="47"/>
        <v>01</v>
      </c>
      <c r="F297" t="str">
        <f t="shared" si="49"/>
        <v>001</v>
      </c>
      <c r="G297" t="str">
        <f>"01"</f>
        <v>01</v>
      </c>
      <c r="H297" t="s">
        <v>0</v>
      </c>
      <c r="I297" t="s">
        <v>2154</v>
      </c>
      <c r="J297" t="s">
        <v>5419</v>
      </c>
      <c r="K297" t="str">
        <f>"18152"</f>
        <v>18152</v>
      </c>
    </row>
    <row r="298" spans="1:11" customFormat="1" x14ac:dyDescent="0.25">
      <c r="A298" t="str">
        <f t="shared" si="42"/>
        <v>18</v>
      </c>
      <c r="B298" t="s">
        <v>357</v>
      </c>
      <c r="C298" t="str">
        <f>"068"</f>
        <v>068</v>
      </c>
      <c r="D298" t="s">
        <v>416</v>
      </c>
      <c r="E298" t="str">
        <f t="shared" si="47"/>
        <v>01</v>
      </c>
      <c r="F298" t="str">
        <f t="shared" si="49"/>
        <v>001</v>
      </c>
      <c r="G298" t="str">
        <f>"02"</f>
        <v>02</v>
      </c>
      <c r="H298" t="s">
        <v>2</v>
      </c>
      <c r="I298" t="s">
        <v>2155</v>
      </c>
      <c r="J298" t="s">
        <v>5420</v>
      </c>
      <c r="K298" t="str">
        <f>"18152"</f>
        <v>18152</v>
      </c>
    </row>
    <row r="299" spans="1:11" customFormat="1" x14ac:dyDescent="0.25">
      <c r="A299" t="str">
        <f t="shared" si="42"/>
        <v>18</v>
      </c>
      <c r="B299" t="s">
        <v>357</v>
      </c>
      <c r="C299" t="str">
        <f>"069"</f>
        <v>069</v>
      </c>
      <c r="D299" t="s">
        <v>417</v>
      </c>
      <c r="E299" t="str">
        <f t="shared" si="47"/>
        <v>01</v>
      </c>
      <c r="F299" t="str">
        <f t="shared" si="49"/>
        <v>001</v>
      </c>
      <c r="G299" t="str">
        <f>""</f>
        <v/>
      </c>
      <c r="H299" t="s">
        <v>3</v>
      </c>
      <c r="I299" t="s">
        <v>2156</v>
      </c>
      <c r="J299" t="s">
        <v>5412</v>
      </c>
      <c r="K299" t="str">
        <f>"18512"</f>
        <v>18512</v>
      </c>
    </row>
    <row r="300" spans="1:11" customFormat="1" x14ac:dyDescent="0.25">
      <c r="A300" t="str">
        <f t="shared" si="42"/>
        <v>18</v>
      </c>
      <c r="B300" t="s">
        <v>357</v>
      </c>
      <c r="C300" t="str">
        <f>"070"</f>
        <v>070</v>
      </c>
      <c r="D300" t="s">
        <v>418</v>
      </c>
      <c r="E300" t="str">
        <f t="shared" si="47"/>
        <v>01</v>
      </c>
      <c r="F300" t="str">
        <f t="shared" si="49"/>
        <v>001</v>
      </c>
      <c r="G300" t="str">
        <f>""</f>
        <v/>
      </c>
      <c r="H300" t="s">
        <v>3</v>
      </c>
      <c r="I300" t="s">
        <v>33</v>
      </c>
      <c r="J300" t="s">
        <v>4124</v>
      </c>
      <c r="K300" t="str">
        <f>"18192"</f>
        <v>18192</v>
      </c>
    </row>
    <row r="301" spans="1:11" customFormat="1" x14ac:dyDescent="0.25">
      <c r="A301" t="str">
        <f t="shared" si="42"/>
        <v>18</v>
      </c>
      <c r="B301" t="s">
        <v>357</v>
      </c>
      <c r="C301" t="str">
        <f t="shared" ref="C301:C309" si="50">"071"</f>
        <v>071</v>
      </c>
      <c r="D301" t="s">
        <v>419</v>
      </c>
      <c r="E301" t="str">
        <f t="shared" si="47"/>
        <v>01</v>
      </c>
      <c r="F301" t="str">
        <f t="shared" si="49"/>
        <v>001</v>
      </c>
      <c r="G301" t="str">
        <f>""</f>
        <v/>
      </c>
      <c r="H301" t="s">
        <v>1</v>
      </c>
      <c r="I301" t="s">
        <v>32</v>
      </c>
      <c r="J301" t="s">
        <v>5421</v>
      </c>
      <c r="K301" t="str">
        <f t="shared" ref="K301:K309" si="51">"18650"</f>
        <v>18650</v>
      </c>
    </row>
    <row r="302" spans="1:11" customFormat="1" x14ac:dyDescent="0.25">
      <c r="A302" t="str">
        <f t="shared" si="42"/>
        <v>18</v>
      </c>
      <c r="B302" t="s">
        <v>357</v>
      </c>
      <c r="C302" t="str">
        <f t="shared" si="50"/>
        <v>071</v>
      </c>
      <c r="D302" t="s">
        <v>419</v>
      </c>
      <c r="E302" t="str">
        <f t="shared" si="47"/>
        <v>01</v>
      </c>
      <c r="F302" t="str">
        <f t="shared" si="49"/>
        <v>001</v>
      </c>
      <c r="G302" t="str">
        <f>""</f>
        <v/>
      </c>
      <c r="H302" t="s">
        <v>0</v>
      </c>
      <c r="I302" t="s">
        <v>32</v>
      </c>
      <c r="J302" t="s">
        <v>5421</v>
      </c>
      <c r="K302" t="str">
        <f t="shared" si="51"/>
        <v>18650</v>
      </c>
    </row>
    <row r="303" spans="1:11" customFormat="1" x14ac:dyDescent="0.25">
      <c r="A303" t="str">
        <f t="shared" si="42"/>
        <v>18</v>
      </c>
      <c r="B303" t="s">
        <v>357</v>
      </c>
      <c r="C303" t="str">
        <f t="shared" si="50"/>
        <v>071</v>
      </c>
      <c r="D303" t="s">
        <v>419</v>
      </c>
      <c r="E303" t="str">
        <f t="shared" si="47"/>
        <v>01</v>
      </c>
      <c r="F303" t="str">
        <f>"002"</f>
        <v>002</v>
      </c>
      <c r="G303" t="str">
        <f>""</f>
        <v/>
      </c>
      <c r="H303" t="s">
        <v>1</v>
      </c>
      <c r="I303" t="s">
        <v>19</v>
      </c>
      <c r="J303" t="s">
        <v>5422</v>
      </c>
      <c r="K303" t="str">
        <f t="shared" si="51"/>
        <v>18650</v>
      </c>
    </row>
    <row r="304" spans="1:11" customFormat="1" x14ac:dyDescent="0.25">
      <c r="A304" t="str">
        <f t="shared" si="42"/>
        <v>18</v>
      </c>
      <c r="B304" t="s">
        <v>357</v>
      </c>
      <c r="C304" t="str">
        <f t="shared" si="50"/>
        <v>071</v>
      </c>
      <c r="D304" t="s">
        <v>419</v>
      </c>
      <c r="E304" t="str">
        <f t="shared" si="47"/>
        <v>01</v>
      </c>
      <c r="F304" t="str">
        <f>"002"</f>
        <v>002</v>
      </c>
      <c r="G304" t="str">
        <f>""</f>
        <v/>
      </c>
      <c r="H304" t="s">
        <v>0</v>
      </c>
      <c r="I304" t="s">
        <v>19</v>
      </c>
      <c r="J304" t="s">
        <v>5422</v>
      </c>
      <c r="K304" t="str">
        <f t="shared" si="51"/>
        <v>18650</v>
      </c>
    </row>
    <row r="305" spans="1:11" customFormat="1" x14ac:dyDescent="0.25">
      <c r="A305" t="str">
        <f t="shared" si="42"/>
        <v>18</v>
      </c>
      <c r="B305" t="s">
        <v>357</v>
      </c>
      <c r="C305" t="str">
        <f t="shared" si="50"/>
        <v>071</v>
      </c>
      <c r="D305" t="s">
        <v>419</v>
      </c>
      <c r="E305" t="str">
        <f t="shared" si="47"/>
        <v>01</v>
      </c>
      <c r="F305" t="str">
        <f>"003"</f>
        <v>003</v>
      </c>
      <c r="G305" t="str">
        <f>""</f>
        <v/>
      </c>
      <c r="H305" t="s">
        <v>3</v>
      </c>
      <c r="I305" t="s">
        <v>128</v>
      </c>
      <c r="J305" t="s">
        <v>5423</v>
      </c>
      <c r="K305" t="str">
        <f t="shared" si="51"/>
        <v>18650</v>
      </c>
    </row>
    <row r="306" spans="1:11" customFormat="1" x14ac:dyDescent="0.25">
      <c r="A306" t="str">
        <f t="shared" si="42"/>
        <v>18</v>
      </c>
      <c r="B306" t="s">
        <v>357</v>
      </c>
      <c r="C306" t="str">
        <f t="shared" si="50"/>
        <v>071</v>
      </c>
      <c r="D306" t="s">
        <v>419</v>
      </c>
      <c r="E306" t="str">
        <f t="shared" si="47"/>
        <v>01</v>
      </c>
      <c r="F306" t="str">
        <f>"004"</f>
        <v>004</v>
      </c>
      <c r="G306" t="str">
        <f>""</f>
        <v/>
      </c>
      <c r="H306" t="s">
        <v>1</v>
      </c>
      <c r="I306" t="s">
        <v>2157</v>
      </c>
      <c r="J306" t="s">
        <v>5424</v>
      </c>
      <c r="K306" t="str">
        <f t="shared" si="51"/>
        <v>18650</v>
      </c>
    </row>
    <row r="307" spans="1:11" customFormat="1" x14ac:dyDescent="0.25">
      <c r="A307" t="str">
        <f t="shared" si="42"/>
        <v>18</v>
      </c>
      <c r="B307" t="s">
        <v>357</v>
      </c>
      <c r="C307" t="str">
        <f t="shared" si="50"/>
        <v>071</v>
      </c>
      <c r="D307" t="s">
        <v>419</v>
      </c>
      <c r="E307" t="str">
        <f t="shared" si="47"/>
        <v>01</v>
      </c>
      <c r="F307" t="str">
        <f>"004"</f>
        <v>004</v>
      </c>
      <c r="G307" t="str">
        <f>""</f>
        <v/>
      </c>
      <c r="H307" t="s">
        <v>0</v>
      </c>
      <c r="I307" t="s">
        <v>2157</v>
      </c>
      <c r="J307" t="s">
        <v>5424</v>
      </c>
      <c r="K307" t="str">
        <f t="shared" si="51"/>
        <v>18650</v>
      </c>
    </row>
    <row r="308" spans="1:11" customFormat="1" x14ac:dyDescent="0.25">
      <c r="A308" t="str">
        <f t="shared" si="42"/>
        <v>18</v>
      </c>
      <c r="B308" t="s">
        <v>357</v>
      </c>
      <c r="C308" t="str">
        <f t="shared" si="50"/>
        <v>071</v>
      </c>
      <c r="D308" t="s">
        <v>419</v>
      </c>
      <c r="E308" t="str">
        <f t="shared" si="47"/>
        <v>01</v>
      </c>
      <c r="F308" t="str">
        <f>"005"</f>
        <v>005</v>
      </c>
      <c r="G308" t="str">
        <f>""</f>
        <v/>
      </c>
      <c r="H308" t="s">
        <v>1</v>
      </c>
      <c r="I308" t="s">
        <v>35</v>
      </c>
      <c r="J308" t="s">
        <v>5425</v>
      </c>
      <c r="K308" t="str">
        <f t="shared" si="51"/>
        <v>18650</v>
      </c>
    </row>
    <row r="309" spans="1:11" customFormat="1" x14ac:dyDescent="0.25">
      <c r="A309" t="str">
        <f t="shared" si="42"/>
        <v>18</v>
      </c>
      <c r="B309" t="s">
        <v>357</v>
      </c>
      <c r="C309" t="str">
        <f t="shared" si="50"/>
        <v>071</v>
      </c>
      <c r="D309" t="s">
        <v>419</v>
      </c>
      <c r="E309" t="str">
        <f t="shared" si="47"/>
        <v>01</v>
      </c>
      <c r="F309" t="str">
        <f>"005"</f>
        <v>005</v>
      </c>
      <c r="G309" t="str">
        <f>""</f>
        <v/>
      </c>
      <c r="H309" t="s">
        <v>0</v>
      </c>
      <c r="I309" t="s">
        <v>35</v>
      </c>
      <c r="J309" t="s">
        <v>5425</v>
      </c>
      <c r="K309" t="str">
        <f t="shared" si="51"/>
        <v>18650</v>
      </c>
    </row>
    <row r="310" spans="1:11" customFormat="1" x14ac:dyDescent="0.25">
      <c r="A310" t="str">
        <f t="shared" si="42"/>
        <v>18</v>
      </c>
      <c r="B310" t="s">
        <v>357</v>
      </c>
      <c r="C310" t="str">
        <f>"072"</f>
        <v>072</v>
      </c>
      <c r="D310" t="s">
        <v>420</v>
      </c>
      <c r="E310" t="str">
        <f t="shared" si="47"/>
        <v>01</v>
      </c>
      <c r="F310" t="str">
        <f t="shared" ref="F310:F316" si="52">"001"</f>
        <v>001</v>
      </c>
      <c r="G310" t="str">
        <f>""</f>
        <v/>
      </c>
      <c r="H310" t="s">
        <v>3</v>
      </c>
      <c r="I310" t="s">
        <v>2158</v>
      </c>
      <c r="J310" t="s">
        <v>5426</v>
      </c>
      <c r="K310" t="str">
        <f>"18130"</f>
        <v>18130</v>
      </c>
    </row>
    <row r="311" spans="1:11" customFormat="1" x14ac:dyDescent="0.25">
      <c r="A311" t="str">
        <f t="shared" si="42"/>
        <v>18</v>
      </c>
      <c r="B311" t="s">
        <v>357</v>
      </c>
      <c r="C311" t="str">
        <f>"074"</f>
        <v>074</v>
      </c>
      <c r="D311" t="s">
        <v>421</v>
      </c>
      <c r="E311" t="str">
        <f t="shared" si="47"/>
        <v>01</v>
      </c>
      <c r="F311" t="str">
        <f t="shared" si="52"/>
        <v>001</v>
      </c>
      <c r="G311" t="str">
        <f>""</f>
        <v/>
      </c>
      <c r="H311" t="s">
        <v>3</v>
      </c>
      <c r="I311" t="s">
        <v>28</v>
      </c>
      <c r="J311" t="s">
        <v>5427</v>
      </c>
      <c r="K311" t="str">
        <f>"18513"</f>
        <v>18513</v>
      </c>
    </row>
    <row r="312" spans="1:11" customFormat="1" x14ac:dyDescent="0.25">
      <c r="A312" t="str">
        <f t="shared" si="42"/>
        <v>18</v>
      </c>
      <c r="B312" t="s">
        <v>357</v>
      </c>
      <c r="C312" t="str">
        <f>"076"</f>
        <v>076</v>
      </c>
      <c r="D312" t="s">
        <v>422</v>
      </c>
      <c r="E312" t="str">
        <f t="shared" si="47"/>
        <v>01</v>
      </c>
      <c r="F312" t="str">
        <f t="shared" si="52"/>
        <v>001</v>
      </c>
      <c r="G312" t="str">
        <f>""</f>
        <v/>
      </c>
      <c r="H312" t="s">
        <v>3</v>
      </c>
      <c r="I312" t="s">
        <v>2159</v>
      </c>
      <c r="J312" t="s">
        <v>5428</v>
      </c>
      <c r="K312" t="str">
        <f>"18515"</f>
        <v>18515</v>
      </c>
    </row>
    <row r="313" spans="1:11" customFormat="1" x14ac:dyDescent="0.25">
      <c r="A313" t="str">
        <f t="shared" si="42"/>
        <v>18</v>
      </c>
      <c r="B313" t="s">
        <v>357</v>
      </c>
      <c r="C313" t="str">
        <f>"077"</f>
        <v>077</v>
      </c>
      <c r="D313" t="s">
        <v>423</v>
      </c>
      <c r="E313" t="str">
        <f t="shared" si="47"/>
        <v>01</v>
      </c>
      <c r="F313" t="str">
        <f t="shared" si="52"/>
        <v>001</v>
      </c>
      <c r="G313" t="str">
        <f>""</f>
        <v/>
      </c>
      <c r="H313" t="s">
        <v>3</v>
      </c>
      <c r="I313" t="s">
        <v>38</v>
      </c>
      <c r="J313" t="s">
        <v>5429</v>
      </c>
      <c r="K313" t="str">
        <f>"18127"</f>
        <v>18127</v>
      </c>
    </row>
    <row r="314" spans="1:11" customFormat="1" x14ac:dyDescent="0.25">
      <c r="A314" t="str">
        <f t="shared" si="42"/>
        <v>18</v>
      </c>
      <c r="B314" t="s">
        <v>357</v>
      </c>
      <c r="C314" t="str">
        <f>"078"</f>
        <v>078</v>
      </c>
      <c r="D314" t="s">
        <v>424</v>
      </c>
      <c r="E314" t="str">
        <f t="shared" si="47"/>
        <v>01</v>
      </c>
      <c r="F314" t="str">
        <f t="shared" si="52"/>
        <v>001</v>
      </c>
      <c r="G314" t="str">
        <f>""</f>
        <v/>
      </c>
      <c r="H314" t="s">
        <v>3</v>
      </c>
      <c r="I314" t="s">
        <v>2160</v>
      </c>
      <c r="J314" t="s">
        <v>5430</v>
      </c>
      <c r="K314" t="str">
        <f>"18812"</f>
        <v>18812</v>
      </c>
    </row>
    <row r="315" spans="1:11" customFormat="1" x14ac:dyDescent="0.25">
      <c r="A315" t="str">
        <f t="shared" si="42"/>
        <v>18</v>
      </c>
      <c r="B315" t="s">
        <v>357</v>
      </c>
      <c r="C315" t="str">
        <f t="shared" ref="C315:C320" si="53">"079"</f>
        <v>079</v>
      </c>
      <c r="D315" t="s">
        <v>425</v>
      </c>
      <c r="E315" t="str">
        <f t="shared" si="47"/>
        <v>01</v>
      </c>
      <c r="F315" t="str">
        <f t="shared" si="52"/>
        <v>001</v>
      </c>
      <c r="G315" t="str">
        <f>""</f>
        <v/>
      </c>
      <c r="H315" t="s">
        <v>1</v>
      </c>
      <c r="I315" t="s">
        <v>2161</v>
      </c>
      <c r="J315" t="s">
        <v>5431</v>
      </c>
      <c r="K315" t="str">
        <f t="shared" ref="K315:K320" si="54">"18340"</f>
        <v>18340</v>
      </c>
    </row>
    <row r="316" spans="1:11" customFormat="1" x14ac:dyDescent="0.25">
      <c r="A316" t="str">
        <f t="shared" si="42"/>
        <v>18</v>
      </c>
      <c r="B316" t="s">
        <v>357</v>
      </c>
      <c r="C316" t="str">
        <f t="shared" si="53"/>
        <v>079</v>
      </c>
      <c r="D316" t="s">
        <v>425</v>
      </c>
      <c r="E316" t="str">
        <f t="shared" si="47"/>
        <v>01</v>
      </c>
      <c r="F316" t="str">
        <f t="shared" si="52"/>
        <v>001</v>
      </c>
      <c r="G316" t="str">
        <f>""</f>
        <v/>
      </c>
      <c r="H316" t="s">
        <v>0</v>
      </c>
      <c r="I316" t="s">
        <v>2161</v>
      </c>
      <c r="J316" t="s">
        <v>5431</v>
      </c>
      <c r="K316" t="str">
        <f t="shared" si="54"/>
        <v>18340</v>
      </c>
    </row>
    <row r="317" spans="1:11" customFormat="1" x14ac:dyDescent="0.25">
      <c r="A317" t="str">
        <f t="shared" si="42"/>
        <v>18</v>
      </c>
      <c r="B317" t="s">
        <v>357</v>
      </c>
      <c r="C317" t="str">
        <f t="shared" si="53"/>
        <v>079</v>
      </c>
      <c r="D317" t="s">
        <v>425</v>
      </c>
      <c r="E317" t="str">
        <f t="shared" si="47"/>
        <v>01</v>
      </c>
      <c r="F317" t="str">
        <f>"002"</f>
        <v>002</v>
      </c>
      <c r="G317" t="str">
        <f>""</f>
        <v/>
      </c>
      <c r="H317" t="s">
        <v>1</v>
      </c>
      <c r="I317" t="s">
        <v>2161</v>
      </c>
      <c r="J317" t="s">
        <v>5431</v>
      </c>
      <c r="K317" t="str">
        <f t="shared" si="54"/>
        <v>18340</v>
      </c>
    </row>
    <row r="318" spans="1:11" customFormat="1" x14ac:dyDescent="0.25">
      <c r="A318" t="str">
        <f t="shared" si="42"/>
        <v>18</v>
      </c>
      <c r="B318" t="s">
        <v>357</v>
      </c>
      <c r="C318" t="str">
        <f t="shared" si="53"/>
        <v>079</v>
      </c>
      <c r="D318" t="s">
        <v>425</v>
      </c>
      <c r="E318" t="str">
        <f t="shared" si="47"/>
        <v>01</v>
      </c>
      <c r="F318" t="str">
        <f>"002"</f>
        <v>002</v>
      </c>
      <c r="G318" t="str">
        <f>""</f>
        <v/>
      </c>
      <c r="H318" t="s">
        <v>0</v>
      </c>
      <c r="I318" t="s">
        <v>2161</v>
      </c>
      <c r="J318" t="s">
        <v>5431</v>
      </c>
      <c r="K318" t="str">
        <f t="shared" si="54"/>
        <v>18340</v>
      </c>
    </row>
    <row r="319" spans="1:11" customFormat="1" x14ac:dyDescent="0.25">
      <c r="A319" t="str">
        <f t="shared" si="42"/>
        <v>18</v>
      </c>
      <c r="B319" t="s">
        <v>357</v>
      </c>
      <c r="C319" t="str">
        <f t="shared" si="53"/>
        <v>079</v>
      </c>
      <c r="D319" t="s">
        <v>425</v>
      </c>
      <c r="E319" t="str">
        <f t="shared" si="47"/>
        <v>01</v>
      </c>
      <c r="F319" t="str">
        <f>"003"</f>
        <v>003</v>
      </c>
      <c r="G319" t="str">
        <f>""</f>
        <v/>
      </c>
      <c r="H319" t="s">
        <v>1</v>
      </c>
      <c r="I319" t="s">
        <v>2161</v>
      </c>
      <c r="J319" t="s">
        <v>5431</v>
      </c>
      <c r="K319" t="str">
        <f t="shared" si="54"/>
        <v>18340</v>
      </c>
    </row>
    <row r="320" spans="1:11" customFormat="1" x14ac:dyDescent="0.25">
      <c r="A320" t="str">
        <f t="shared" si="42"/>
        <v>18</v>
      </c>
      <c r="B320" t="s">
        <v>357</v>
      </c>
      <c r="C320" t="str">
        <f t="shared" si="53"/>
        <v>079</v>
      </c>
      <c r="D320" t="s">
        <v>425</v>
      </c>
      <c r="E320" t="str">
        <f t="shared" si="47"/>
        <v>01</v>
      </c>
      <c r="F320" t="str">
        <f>"003"</f>
        <v>003</v>
      </c>
      <c r="G320" t="str">
        <f>""</f>
        <v/>
      </c>
      <c r="H320" t="s">
        <v>0</v>
      </c>
      <c r="I320" t="s">
        <v>2161</v>
      </c>
      <c r="J320" t="s">
        <v>5431</v>
      </c>
      <c r="K320" t="str">
        <f t="shared" si="54"/>
        <v>18340</v>
      </c>
    </row>
    <row r="321" spans="1:11" customFormat="1" x14ac:dyDescent="0.25">
      <c r="A321" t="str">
        <f t="shared" si="42"/>
        <v>18</v>
      </c>
      <c r="B321" t="s">
        <v>357</v>
      </c>
      <c r="C321" t="str">
        <f>"082"</f>
        <v>082</v>
      </c>
      <c r="D321" t="s">
        <v>426</v>
      </c>
      <c r="E321" t="str">
        <f t="shared" si="47"/>
        <v>01</v>
      </c>
      <c r="F321" t="str">
        <f>"001"</f>
        <v>001</v>
      </c>
      <c r="G321" t="str">
        <f>""</f>
        <v/>
      </c>
      <c r="H321" t="s">
        <v>3</v>
      </c>
      <c r="I321" t="s">
        <v>19</v>
      </c>
      <c r="J321" t="s">
        <v>5432</v>
      </c>
      <c r="K321" t="str">
        <f>"18840"</f>
        <v>18840</v>
      </c>
    </row>
    <row r="322" spans="1:11" customFormat="1" x14ac:dyDescent="0.25">
      <c r="A322" t="str">
        <f t="shared" si="42"/>
        <v>18</v>
      </c>
      <c r="B322" t="s">
        <v>357</v>
      </c>
      <c r="C322" t="str">
        <f>"083"</f>
        <v>083</v>
      </c>
      <c r="D322" t="s">
        <v>427</v>
      </c>
      <c r="E322" t="str">
        <f t="shared" si="47"/>
        <v>01</v>
      </c>
      <c r="F322" t="str">
        <f>"001"</f>
        <v>001</v>
      </c>
      <c r="G322" t="str">
        <f>""</f>
        <v/>
      </c>
      <c r="H322" t="s">
        <v>3</v>
      </c>
      <c r="I322" t="s">
        <v>2162</v>
      </c>
      <c r="J322" t="s">
        <v>5433</v>
      </c>
      <c r="K322" t="str">
        <f>"18563"</f>
        <v>18563</v>
      </c>
    </row>
    <row r="323" spans="1:11" customFormat="1" x14ac:dyDescent="0.25">
      <c r="A323" t="str">
        <f t="shared" ref="A323:A386" si="55">"18"</f>
        <v>18</v>
      </c>
      <c r="B323" t="s">
        <v>357</v>
      </c>
      <c r="C323" t="str">
        <f t="shared" ref="C323:C330" si="56">"084"</f>
        <v>084</v>
      </c>
      <c r="D323" t="s">
        <v>428</v>
      </c>
      <c r="E323" t="str">
        <f t="shared" si="47"/>
        <v>01</v>
      </c>
      <c r="F323" t="str">
        <f>"001"</f>
        <v>001</v>
      </c>
      <c r="G323" t="str">
        <f>""</f>
        <v/>
      </c>
      <c r="H323" t="s">
        <v>1</v>
      </c>
      <c r="I323" t="s">
        <v>2163</v>
      </c>
      <c r="J323" t="s">
        <v>5434</v>
      </c>
      <c r="K323" t="str">
        <f t="shared" ref="K323:K330" si="57">"18150"</f>
        <v>18150</v>
      </c>
    </row>
    <row r="324" spans="1:11" customFormat="1" x14ac:dyDescent="0.25">
      <c r="A324" t="str">
        <f t="shared" si="55"/>
        <v>18</v>
      </c>
      <c r="B324" t="s">
        <v>357</v>
      </c>
      <c r="C324" t="str">
        <f t="shared" si="56"/>
        <v>084</v>
      </c>
      <c r="D324" t="s">
        <v>428</v>
      </c>
      <c r="E324" t="str">
        <f t="shared" si="47"/>
        <v>01</v>
      </c>
      <c r="F324" t="str">
        <f>"001"</f>
        <v>001</v>
      </c>
      <c r="G324" t="str">
        <f>""</f>
        <v/>
      </c>
      <c r="H324" t="s">
        <v>0</v>
      </c>
      <c r="I324" t="s">
        <v>2163</v>
      </c>
      <c r="J324" t="s">
        <v>5434</v>
      </c>
      <c r="K324" t="str">
        <f t="shared" si="57"/>
        <v>18150</v>
      </c>
    </row>
    <row r="325" spans="1:11" customFormat="1" x14ac:dyDescent="0.25">
      <c r="A325" t="str">
        <f t="shared" si="55"/>
        <v>18</v>
      </c>
      <c r="B325" t="s">
        <v>357</v>
      </c>
      <c r="C325" t="str">
        <f t="shared" si="56"/>
        <v>084</v>
      </c>
      <c r="D325" t="s">
        <v>428</v>
      </c>
      <c r="E325" t="str">
        <f t="shared" si="47"/>
        <v>01</v>
      </c>
      <c r="F325" t="str">
        <f>"002"</f>
        <v>002</v>
      </c>
      <c r="G325" t="str">
        <f>""</f>
        <v/>
      </c>
      <c r="H325" t="s">
        <v>1</v>
      </c>
      <c r="I325" t="s">
        <v>2163</v>
      </c>
      <c r="J325" t="s">
        <v>5434</v>
      </c>
      <c r="K325" t="str">
        <f t="shared" si="57"/>
        <v>18150</v>
      </c>
    </row>
    <row r="326" spans="1:11" customFormat="1" x14ac:dyDescent="0.25">
      <c r="A326" t="str">
        <f t="shared" si="55"/>
        <v>18</v>
      </c>
      <c r="B326" t="s">
        <v>357</v>
      </c>
      <c r="C326" t="str">
        <f t="shared" si="56"/>
        <v>084</v>
      </c>
      <c r="D326" t="s">
        <v>428</v>
      </c>
      <c r="E326" t="str">
        <f t="shared" si="47"/>
        <v>01</v>
      </c>
      <c r="F326" t="str">
        <f>"002"</f>
        <v>002</v>
      </c>
      <c r="G326" t="str">
        <f>""</f>
        <v/>
      </c>
      <c r="H326" t="s">
        <v>0</v>
      </c>
      <c r="I326" t="s">
        <v>2163</v>
      </c>
      <c r="J326" t="s">
        <v>5434</v>
      </c>
      <c r="K326" t="str">
        <f t="shared" si="57"/>
        <v>18150</v>
      </c>
    </row>
    <row r="327" spans="1:11" customFormat="1" x14ac:dyDescent="0.25">
      <c r="A327" t="str">
        <f t="shared" si="55"/>
        <v>18</v>
      </c>
      <c r="B327" t="s">
        <v>357</v>
      </c>
      <c r="C327" t="str">
        <f t="shared" si="56"/>
        <v>084</v>
      </c>
      <c r="D327" t="s">
        <v>428</v>
      </c>
      <c r="E327" t="str">
        <f t="shared" si="47"/>
        <v>01</v>
      </c>
      <c r="F327" t="str">
        <f>"003"</f>
        <v>003</v>
      </c>
      <c r="G327" t="str">
        <f>""</f>
        <v/>
      </c>
      <c r="H327" t="s">
        <v>1</v>
      </c>
      <c r="I327" t="s">
        <v>2163</v>
      </c>
      <c r="J327" t="s">
        <v>5434</v>
      </c>
      <c r="K327" t="str">
        <f t="shared" si="57"/>
        <v>18150</v>
      </c>
    </row>
    <row r="328" spans="1:11" customFormat="1" x14ac:dyDescent="0.25">
      <c r="A328" t="str">
        <f t="shared" si="55"/>
        <v>18</v>
      </c>
      <c r="B328" t="s">
        <v>357</v>
      </c>
      <c r="C328" t="str">
        <f t="shared" si="56"/>
        <v>084</v>
      </c>
      <c r="D328" t="s">
        <v>428</v>
      </c>
      <c r="E328" t="str">
        <f t="shared" si="47"/>
        <v>01</v>
      </c>
      <c r="F328" t="str">
        <f>"003"</f>
        <v>003</v>
      </c>
      <c r="G328" t="str">
        <f>""</f>
        <v/>
      </c>
      <c r="H328" t="s">
        <v>0</v>
      </c>
      <c r="I328" t="s">
        <v>2163</v>
      </c>
      <c r="J328" t="s">
        <v>5434</v>
      </c>
      <c r="K328" t="str">
        <f t="shared" si="57"/>
        <v>18150</v>
      </c>
    </row>
    <row r="329" spans="1:11" customFormat="1" x14ac:dyDescent="0.25">
      <c r="A329" t="str">
        <f t="shared" si="55"/>
        <v>18</v>
      </c>
      <c r="B329" t="s">
        <v>357</v>
      </c>
      <c r="C329" t="str">
        <f t="shared" si="56"/>
        <v>084</v>
      </c>
      <c r="D329" t="s">
        <v>428</v>
      </c>
      <c r="E329" t="str">
        <f t="shared" si="47"/>
        <v>01</v>
      </c>
      <c r="F329" t="str">
        <f>"004"</f>
        <v>004</v>
      </c>
      <c r="G329" t="str">
        <f>""</f>
        <v/>
      </c>
      <c r="H329" t="s">
        <v>1</v>
      </c>
      <c r="I329" t="s">
        <v>2163</v>
      </c>
      <c r="J329" t="s">
        <v>5434</v>
      </c>
      <c r="K329" t="str">
        <f t="shared" si="57"/>
        <v>18150</v>
      </c>
    </row>
    <row r="330" spans="1:11" customFormat="1" x14ac:dyDescent="0.25">
      <c r="A330" t="str">
        <f t="shared" si="55"/>
        <v>18</v>
      </c>
      <c r="B330" t="s">
        <v>357</v>
      </c>
      <c r="C330" t="str">
        <f t="shared" si="56"/>
        <v>084</v>
      </c>
      <c r="D330" t="s">
        <v>428</v>
      </c>
      <c r="E330" t="str">
        <f t="shared" si="47"/>
        <v>01</v>
      </c>
      <c r="F330" t="str">
        <f>"004"</f>
        <v>004</v>
      </c>
      <c r="G330" t="str">
        <f>""</f>
        <v/>
      </c>
      <c r="H330" t="s">
        <v>0</v>
      </c>
      <c r="I330" t="s">
        <v>2163</v>
      </c>
      <c r="J330" t="s">
        <v>5434</v>
      </c>
      <c r="K330" t="str">
        <f t="shared" si="57"/>
        <v>18150</v>
      </c>
    </row>
    <row r="331" spans="1:11" customFormat="1" x14ac:dyDescent="0.25">
      <c r="A331" t="str">
        <f t="shared" si="55"/>
        <v>18</v>
      </c>
      <c r="B331" t="s">
        <v>357</v>
      </c>
      <c r="C331" t="str">
        <f>"085"</f>
        <v>085</v>
      </c>
      <c r="D331" t="s">
        <v>429</v>
      </c>
      <c r="E331" t="str">
        <f t="shared" si="47"/>
        <v>01</v>
      </c>
      <c r="F331" t="str">
        <f>"001"</f>
        <v>001</v>
      </c>
      <c r="G331" t="str">
        <f>""</f>
        <v/>
      </c>
      <c r="H331" t="s">
        <v>3</v>
      </c>
      <c r="I331" t="s">
        <v>1284</v>
      </c>
      <c r="J331" t="s">
        <v>5435</v>
      </c>
      <c r="K331" t="str">
        <f>"18870"</f>
        <v>18870</v>
      </c>
    </row>
    <row r="332" spans="1:11" customFormat="1" x14ac:dyDescent="0.25">
      <c r="A332" t="str">
        <f t="shared" si="55"/>
        <v>18</v>
      </c>
      <c r="B332" t="s">
        <v>357</v>
      </c>
      <c r="C332" t="str">
        <f>"086"</f>
        <v>086</v>
      </c>
      <c r="D332" t="s">
        <v>430</v>
      </c>
      <c r="E332" t="str">
        <f t="shared" si="47"/>
        <v>01</v>
      </c>
      <c r="F332" t="str">
        <f>"001"</f>
        <v>001</v>
      </c>
      <c r="G332" t="str">
        <f>""</f>
        <v/>
      </c>
      <c r="H332" t="s">
        <v>3</v>
      </c>
      <c r="I332" t="s">
        <v>23</v>
      </c>
      <c r="J332" t="s">
        <v>5436</v>
      </c>
      <c r="K332" t="str">
        <f>"18890"</f>
        <v>18890</v>
      </c>
    </row>
    <row r="333" spans="1:11" customFormat="1" x14ac:dyDescent="0.25">
      <c r="A333" t="str">
        <f t="shared" si="55"/>
        <v>18</v>
      </c>
      <c r="B333" t="s">
        <v>357</v>
      </c>
      <c r="C333" t="str">
        <f t="shared" ref="C333:C396" si="58">"087"</f>
        <v>087</v>
      </c>
      <c r="D333" t="s">
        <v>357</v>
      </c>
      <c r="E333" t="str">
        <f t="shared" si="47"/>
        <v>01</v>
      </c>
      <c r="F333" t="str">
        <f>"001"</f>
        <v>001</v>
      </c>
      <c r="G333" t="str">
        <f>""</f>
        <v/>
      </c>
      <c r="H333" t="s">
        <v>1</v>
      </c>
      <c r="I333" t="s">
        <v>2164</v>
      </c>
      <c r="J333" t="s">
        <v>5437</v>
      </c>
      <c r="K333" t="str">
        <f>"18001"</f>
        <v>18001</v>
      </c>
    </row>
    <row r="334" spans="1:11" customFormat="1" x14ac:dyDescent="0.25">
      <c r="A334" t="str">
        <f t="shared" si="55"/>
        <v>18</v>
      </c>
      <c r="B334" t="s">
        <v>357</v>
      </c>
      <c r="C334" t="str">
        <f t="shared" si="58"/>
        <v>087</v>
      </c>
      <c r="D334" t="s">
        <v>357</v>
      </c>
      <c r="E334" t="str">
        <f t="shared" si="47"/>
        <v>01</v>
      </c>
      <c r="F334" t="str">
        <f>"001"</f>
        <v>001</v>
      </c>
      <c r="G334" t="str">
        <f>""</f>
        <v/>
      </c>
      <c r="H334" t="s">
        <v>0</v>
      </c>
      <c r="I334" t="s">
        <v>2164</v>
      </c>
      <c r="J334" t="s">
        <v>5437</v>
      </c>
      <c r="K334" t="str">
        <f>"18001"</f>
        <v>18001</v>
      </c>
    </row>
    <row r="335" spans="1:11" customFormat="1" x14ac:dyDescent="0.25">
      <c r="A335" t="str">
        <f t="shared" si="55"/>
        <v>18</v>
      </c>
      <c r="B335" t="s">
        <v>357</v>
      </c>
      <c r="C335" t="str">
        <f t="shared" si="58"/>
        <v>087</v>
      </c>
      <c r="D335" t="s">
        <v>357</v>
      </c>
      <c r="E335" t="str">
        <f t="shared" si="47"/>
        <v>01</v>
      </c>
      <c r="F335" t="str">
        <f>"004"</f>
        <v>004</v>
      </c>
      <c r="G335" t="str">
        <f>""</f>
        <v/>
      </c>
      <c r="H335" t="s">
        <v>3</v>
      </c>
      <c r="I335" t="s">
        <v>2165</v>
      </c>
      <c r="J335" t="s">
        <v>5438</v>
      </c>
      <c r="K335" t="str">
        <f t="shared" ref="K335:K343" si="59">"18002"</f>
        <v>18002</v>
      </c>
    </row>
    <row r="336" spans="1:11" customFormat="1" x14ac:dyDescent="0.25">
      <c r="A336" t="str">
        <f t="shared" si="55"/>
        <v>18</v>
      </c>
      <c r="B336" t="s">
        <v>357</v>
      </c>
      <c r="C336" t="str">
        <f t="shared" si="58"/>
        <v>087</v>
      </c>
      <c r="D336" t="s">
        <v>357</v>
      </c>
      <c r="E336" t="str">
        <f t="shared" si="47"/>
        <v>01</v>
      </c>
      <c r="F336" t="str">
        <f>"005"</f>
        <v>005</v>
      </c>
      <c r="G336" t="str">
        <f>""</f>
        <v/>
      </c>
      <c r="H336" t="s">
        <v>3</v>
      </c>
      <c r="I336" t="s">
        <v>110</v>
      </c>
      <c r="J336" t="s">
        <v>5439</v>
      </c>
      <c r="K336" t="str">
        <f t="shared" si="59"/>
        <v>18002</v>
      </c>
    </row>
    <row r="337" spans="1:11" customFormat="1" x14ac:dyDescent="0.25">
      <c r="A337" t="str">
        <f t="shared" si="55"/>
        <v>18</v>
      </c>
      <c r="B337" t="s">
        <v>357</v>
      </c>
      <c r="C337" t="str">
        <f t="shared" si="58"/>
        <v>087</v>
      </c>
      <c r="D337" t="s">
        <v>357</v>
      </c>
      <c r="E337" t="str">
        <f t="shared" si="47"/>
        <v>01</v>
      </c>
      <c r="F337" t="str">
        <f>"006"</f>
        <v>006</v>
      </c>
      <c r="G337" t="str">
        <f>""</f>
        <v/>
      </c>
      <c r="H337" t="s">
        <v>1</v>
      </c>
      <c r="I337" t="s">
        <v>2166</v>
      </c>
      <c r="J337" t="s">
        <v>5440</v>
      </c>
      <c r="K337" t="str">
        <f t="shared" si="59"/>
        <v>18002</v>
      </c>
    </row>
    <row r="338" spans="1:11" customFormat="1" x14ac:dyDescent="0.25">
      <c r="A338" t="str">
        <f t="shared" si="55"/>
        <v>18</v>
      </c>
      <c r="B338" t="s">
        <v>357</v>
      </c>
      <c r="C338" t="str">
        <f t="shared" si="58"/>
        <v>087</v>
      </c>
      <c r="D338" t="s">
        <v>357</v>
      </c>
      <c r="E338" t="str">
        <f t="shared" si="47"/>
        <v>01</v>
      </c>
      <c r="F338" t="str">
        <f>"006"</f>
        <v>006</v>
      </c>
      <c r="G338" t="str">
        <f>""</f>
        <v/>
      </c>
      <c r="H338" t="s">
        <v>0</v>
      </c>
      <c r="I338" t="s">
        <v>2166</v>
      </c>
      <c r="J338" t="s">
        <v>5440</v>
      </c>
      <c r="K338" t="str">
        <f t="shared" si="59"/>
        <v>18002</v>
      </c>
    </row>
    <row r="339" spans="1:11" customFormat="1" x14ac:dyDescent="0.25">
      <c r="A339" t="str">
        <f t="shared" si="55"/>
        <v>18</v>
      </c>
      <c r="B339" t="s">
        <v>357</v>
      </c>
      <c r="C339" t="str">
        <f t="shared" si="58"/>
        <v>087</v>
      </c>
      <c r="D339" t="s">
        <v>357</v>
      </c>
      <c r="E339" t="str">
        <f t="shared" si="47"/>
        <v>01</v>
      </c>
      <c r="F339" t="str">
        <f>"007"</f>
        <v>007</v>
      </c>
      <c r="G339" t="str">
        <f>""</f>
        <v/>
      </c>
      <c r="H339" t="s">
        <v>1</v>
      </c>
      <c r="I339" t="s">
        <v>2167</v>
      </c>
      <c r="J339" t="s">
        <v>5441</v>
      </c>
      <c r="K339" t="str">
        <f t="shared" si="59"/>
        <v>18002</v>
      </c>
    </row>
    <row r="340" spans="1:11" customFormat="1" x14ac:dyDescent="0.25">
      <c r="A340" t="str">
        <f t="shared" si="55"/>
        <v>18</v>
      </c>
      <c r="B340" t="s">
        <v>357</v>
      </c>
      <c r="C340" t="str">
        <f t="shared" si="58"/>
        <v>087</v>
      </c>
      <c r="D340" t="s">
        <v>357</v>
      </c>
      <c r="E340" t="str">
        <f t="shared" si="47"/>
        <v>01</v>
      </c>
      <c r="F340" t="str">
        <f>"007"</f>
        <v>007</v>
      </c>
      <c r="G340" t="str">
        <f>""</f>
        <v/>
      </c>
      <c r="H340" t="s">
        <v>0</v>
      </c>
      <c r="I340" t="s">
        <v>2167</v>
      </c>
      <c r="J340" t="s">
        <v>5441</v>
      </c>
      <c r="K340" t="str">
        <f t="shared" si="59"/>
        <v>18002</v>
      </c>
    </row>
    <row r="341" spans="1:11" customFormat="1" x14ac:dyDescent="0.25">
      <c r="A341" t="str">
        <f t="shared" si="55"/>
        <v>18</v>
      </c>
      <c r="B341" t="s">
        <v>357</v>
      </c>
      <c r="C341" t="str">
        <f t="shared" si="58"/>
        <v>087</v>
      </c>
      <c r="D341" t="s">
        <v>357</v>
      </c>
      <c r="E341" t="str">
        <f t="shared" si="47"/>
        <v>01</v>
      </c>
      <c r="F341" t="str">
        <f>"008"</f>
        <v>008</v>
      </c>
      <c r="G341" t="str">
        <f>""</f>
        <v/>
      </c>
      <c r="H341" t="s">
        <v>3</v>
      </c>
      <c r="I341" t="s">
        <v>2168</v>
      </c>
      <c r="J341" t="s">
        <v>5442</v>
      </c>
      <c r="K341" t="str">
        <f t="shared" si="59"/>
        <v>18002</v>
      </c>
    </row>
    <row r="342" spans="1:11" customFormat="1" x14ac:dyDescent="0.25">
      <c r="A342" t="str">
        <f t="shared" si="55"/>
        <v>18</v>
      </c>
      <c r="B342" t="s">
        <v>357</v>
      </c>
      <c r="C342" t="str">
        <f t="shared" si="58"/>
        <v>087</v>
      </c>
      <c r="D342" t="s">
        <v>357</v>
      </c>
      <c r="E342" t="str">
        <f t="shared" si="47"/>
        <v>01</v>
      </c>
      <c r="F342" t="str">
        <f>"009"</f>
        <v>009</v>
      </c>
      <c r="G342" t="str">
        <f>""</f>
        <v/>
      </c>
      <c r="H342" t="s">
        <v>1</v>
      </c>
      <c r="I342" t="s">
        <v>110</v>
      </c>
      <c r="J342" t="s">
        <v>5439</v>
      </c>
      <c r="K342" t="str">
        <f t="shared" si="59"/>
        <v>18002</v>
      </c>
    </row>
    <row r="343" spans="1:11" customFormat="1" x14ac:dyDescent="0.25">
      <c r="A343" t="str">
        <f t="shared" si="55"/>
        <v>18</v>
      </c>
      <c r="B343" t="s">
        <v>357</v>
      </c>
      <c r="C343" t="str">
        <f t="shared" si="58"/>
        <v>087</v>
      </c>
      <c r="D343" t="s">
        <v>357</v>
      </c>
      <c r="E343" t="str">
        <f t="shared" si="47"/>
        <v>01</v>
      </c>
      <c r="F343" t="str">
        <f>"009"</f>
        <v>009</v>
      </c>
      <c r="G343" t="str">
        <f>""</f>
        <v/>
      </c>
      <c r="H343" t="s">
        <v>0</v>
      </c>
      <c r="I343" t="s">
        <v>110</v>
      </c>
      <c r="J343" t="s">
        <v>5439</v>
      </c>
      <c r="K343" t="str">
        <f t="shared" si="59"/>
        <v>18002</v>
      </c>
    </row>
    <row r="344" spans="1:11" customFormat="1" x14ac:dyDescent="0.25">
      <c r="A344" t="str">
        <f t="shared" si="55"/>
        <v>18</v>
      </c>
      <c r="B344" t="s">
        <v>357</v>
      </c>
      <c r="C344" t="str">
        <f t="shared" si="58"/>
        <v>087</v>
      </c>
      <c r="D344" t="s">
        <v>357</v>
      </c>
      <c r="E344" t="str">
        <f t="shared" si="47"/>
        <v>01</v>
      </c>
      <c r="F344" t="str">
        <f>"011"</f>
        <v>011</v>
      </c>
      <c r="G344" t="str">
        <f>""</f>
        <v/>
      </c>
      <c r="H344" t="s">
        <v>1</v>
      </c>
      <c r="I344" t="s">
        <v>2169</v>
      </c>
      <c r="J344" t="s">
        <v>5443</v>
      </c>
      <c r="K344" t="str">
        <f>"18004"</f>
        <v>18004</v>
      </c>
    </row>
    <row r="345" spans="1:11" customFormat="1" x14ac:dyDescent="0.25">
      <c r="A345" t="str">
        <f t="shared" si="55"/>
        <v>18</v>
      </c>
      <c r="B345" t="s">
        <v>357</v>
      </c>
      <c r="C345" t="str">
        <f t="shared" si="58"/>
        <v>087</v>
      </c>
      <c r="D345" t="s">
        <v>357</v>
      </c>
      <c r="E345" t="str">
        <f t="shared" si="47"/>
        <v>01</v>
      </c>
      <c r="F345" t="str">
        <f>"011"</f>
        <v>011</v>
      </c>
      <c r="G345" t="str">
        <f>""</f>
        <v/>
      </c>
      <c r="H345" t="s">
        <v>0</v>
      </c>
      <c r="I345" t="s">
        <v>2169</v>
      </c>
      <c r="J345" t="s">
        <v>5443</v>
      </c>
      <c r="K345" t="str">
        <f>"18004"</f>
        <v>18004</v>
      </c>
    </row>
    <row r="346" spans="1:11" customFormat="1" x14ac:dyDescent="0.25">
      <c r="A346" t="str">
        <f t="shared" si="55"/>
        <v>18</v>
      </c>
      <c r="B346" t="s">
        <v>357</v>
      </c>
      <c r="C346" t="str">
        <f t="shared" si="58"/>
        <v>087</v>
      </c>
      <c r="D346" t="s">
        <v>357</v>
      </c>
      <c r="E346" t="str">
        <f t="shared" si="47"/>
        <v>01</v>
      </c>
      <c r="F346" t="str">
        <f>"012"</f>
        <v>012</v>
      </c>
      <c r="G346" t="str">
        <f>""</f>
        <v/>
      </c>
      <c r="H346" t="s">
        <v>3</v>
      </c>
      <c r="I346" t="s">
        <v>2170</v>
      </c>
      <c r="J346" t="s">
        <v>5444</v>
      </c>
      <c r="K346" t="str">
        <f>"18003"</f>
        <v>18003</v>
      </c>
    </row>
    <row r="347" spans="1:11" customFormat="1" x14ac:dyDescent="0.25">
      <c r="A347" t="str">
        <f t="shared" si="55"/>
        <v>18</v>
      </c>
      <c r="B347" t="s">
        <v>357</v>
      </c>
      <c r="C347" t="str">
        <f t="shared" si="58"/>
        <v>087</v>
      </c>
      <c r="D347" t="s">
        <v>357</v>
      </c>
      <c r="E347" t="str">
        <f t="shared" si="47"/>
        <v>01</v>
      </c>
      <c r="F347" t="str">
        <f>"013"</f>
        <v>013</v>
      </c>
      <c r="G347" t="str">
        <f>""</f>
        <v/>
      </c>
      <c r="H347" t="s">
        <v>1</v>
      </c>
      <c r="I347" t="s">
        <v>2171</v>
      </c>
      <c r="J347" t="s">
        <v>5445</v>
      </c>
      <c r="K347" t="str">
        <f>"18004"</f>
        <v>18004</v>
      </c>
    </row>
    <row r="348" spans="1:11" customFormat="1" x14ac:dyDescent="0.25">
      <c r="A348" t="str">
        <f t="shared" si="55"/>
        <v>18</v>
      </c>
      <c r="B348" t="s">
        <v>357</v>
      </c>
      <c r="C348" t="str">
        <f t="shared" si="58"/>
        <v>087</v>
      </c>
      <c r="D348" t="s">
        <v>357</v>
      </c>
      <c r="E348" t="str">
        <f t="shared" si="47"/>
        <v>01</v>
      </c>
      <c r="F348" t="str">
        <f>"013"</f>
        <v>013</v>
      </c>
      <c r="G348" t="str">
        <f>""</f>
        <v/>
      </c>
      <c r="H348" t="s">
        <v>0</v>
      </c>
      <c r="I348" t="s">
        <v>2171</v>
      </c>
      <c r="J348" t="s">
        <v>5445</v>
      </c>
      <c r="K348" t="str">
        <f>"18004"</f>
        <v>18004</v>
      </c>
    </row>
    <row r="349" spans="1:11" customFormat="1" x14ac:dyDescent="0.25">
      <c r="A349" t="str">
        <f t="shared" si="55"/>
        <v>18</v>
      </c>
      <c r="B349" t="s">
        <v>357</v>
      </c>
      <c r="C349" t="str">
        <f t="shared" si="58"/>
        <v>087</v>
      </c>
      <c r="D349" t="s">
        <v>357</v>
      </c>
      <c r="E349" t="str">
        <f t="shared" ref="E349:E360" si="60">"01"</f>
        <v>01</v>
      </c>
      <c r="F349" t="str">
        <f>"015"</f>
        <v>015</v>
      </c>
      <c r="G349" t="str">
        <f>""</f>
        <v/>
      </c>
      <c r="H349" t="s">
        <v>3</v>
      </c>
      <c r="I349" t="s">
        <v>2167</v>
      </c>
      <c r="J349" t="s">
        <v>5441</v>
      </c>
      <c r="K349" t="str">
        <f>"18002"</f>
        <v>18002</v>
      </c>
    </row>
    <row r="350" spans="1:11" customFormat="1" x14ac:dyDescent="0.25">
      <c r="A350" t="str">
        <f t="shared" si="55"/>
        <v>18</v>
      </c>
      <c r="B350" t="s">
        <v>357</v>
      </c>
      <c r="C350" t="str">
        <f t="shared" si="58"/>
        <v>087</v>
      </c>
      <c r="D350" t="s">
        <v>357</v>
      </c>
      <c r="E350" t="str">
        <f t="shared" si="60"/>
        <v>01</v>
      </c>
      <c r="F350" t="str">
        <f>"016"</f>
        <v>016</v>
      </c>
      <c r="G350" t="str">
        <f>""</f>
        <v/>
      </c>
      <c r="H350" t="s">
        <v>1</v>
      </c>
      <c r="I350" t="s">
        <v>2168</v>
      </c>
      <c r="J350" t="s">
        <v>5442</v>
      </c>
      <c r="K350" t="str">
        <f>"18002"</f>
        <v>18002</v>
      </c>
    </row>
    <row r="351" spans="1:11" customFormat="1" x14ac:dyDescent="0.25">
      <c r="A351" t="str">
        <f t="shared" si="55"/>
        <v>18</v>
      </c>
      <c r="B351" t="s">
        <v>357</v>
      </c>
      <c r="C351" t="str">
        <f t="shared" si="58"/>
        <v>087</v>
      </c>
      <c r="D351" t="s">
        <v>357</v>
      </c>
      <c r="E351" t="str">
        <f t="shared" si="60"/>
        <v>01</v>
      </c>
      <c r="F351" t="str">
        <f>"016"</f>
        <v>016</v>
      </c>
      <c r="G351" t="str">
        <f>""</f>
        <v/>
      </c>
      <c r="H351" t="s">
        <v>0</v>
      </c>
      <c r="I351" t="s">
        <v>2168</v>
      </c>
      <c r="J351" t="s">
        <v>5442</v>
      </c>
      <c r="K351" t="str">
        <f>"18002"</f>
        <v>18002</v>
      </c>
    </row>
    <row r="352" spans="1:11" customFormat="1" x14ac:dyDescent="0.25">
      <c r="A352" t="str">
        <f t="shared" si="55"/>
        <v>18</v>
      </c>
      <c r="B352" t="s">
        <v>357</v>
      </c>
      <c r="C352" t="str">
        <f t="shared" si="58"/>
        <v>087</v>
      </c>
      <c r="D352" t="s">
        <v>357</v>
      </c>
      <c r="E352" t="str">
        <f t="shared" si="60"/>
        <v>01</v>
      </c>
      <c r="F352" t="str">
        <f>"017"</f>
        <v>017</v>
      </c>
      <c r="G352" t="str">
        <f>""</f>
        <v/>
      </c>
      <c r="H352" t="s">
        <v>1</v>
      </c>
      <c r="I352" t="s">
        <v>2169</v>
      </c>
      <c r="J352" t="s">
        <v>5443</v>
      </c>
      <c r="K352" t="str">
        <f>"18004"</f>
        <v>18004</v>
      </c>
    </row>
    <row r="353" spans="1:11" customFormat="1" x14ac:dyDescent="0.25">
      <c r="A353" t="str">
        <f t="shared" si="55"/>
        <v>18</v>
      </c>
      <c r="B353" t="s">
        <v>357</v>
      </c>
      <c r="C353" t="str">
        <f t="shared" si="58"/>
        <v>087</v>
      </c>
      <c r="D353" t="s">
        <v>357</v>
      </c>
      <c r="E353" t="str">
        <f t="shared" si="60"/>
        <v>01</v>
      </c>
      <c r="F353" t="str">
        <f>"017"</f>
        <v>017</v>
      </c>
      <c r="G353" t="str">
        <f>""</f>
        <v/>
      </c>
      <c r="H353" t="s">
        <v>0</v>
      </c>
      <c r="I353" t="s">
        <v>2169</v>
      </c>
      <c r="J353" t="s">
        <v>5443</v>
      </c>
      <c r="K353" t="str">
        <f>"18004"</f>
        <v>18004</v>
      </c>
    </row>
    <row r="354" spans="1:11" customFormat="1" x14ac:dyDescent="0.25">
      <c r="A354" t="str">
        <f t="shared" si="55"/>
        <v>18</v>
      </c>
      <c r="B354" t="s">
        <v>357</v>
      </c>
      <c r="C354" t="str">
        <f t="shared" si="58"/>
        <v>087</v>
      </c>
      <c r="D354" t="s">
        <v>357</v>
      </c>
      <c r="E354" t="str">
        <f t="shared" si="60"/>
        <v>01</v>
      </c>
      <c r="F354" t="str">
        <f>"018"</f>
        <v>018</v>
      </c>
      <c r="G354" t="str">
        <f>""</f>
        <v/>
      </c>
      <c r="H354" t="s">
        <v>3</v>
      </c>
      <c r="I354" t="s">
        <v>2169</v>
      </c>
      <c r="J354" t="s">
        <v>5443</v>
      </c>
      <c r="K354" t="str">
        <f>"18004"</f>
        <v>18004</v>
      </c>
    </row>
    <row r="355" spans="1:11" customFormat="1" x14ac:dyDescent="0.25">
      <c r="A355" t="str">
        <f t="shared" si="55"/>
        <v>18</v>
      </c>
      <c r="B355" t="s">
        <v>357</v>
      </c>
      <c r="C355" t="str">
        <f t="shared" si="58"/>
        <v>087</v>
      </c>
      <c r="D355" t="s">
        <v>357</v>
      </c>
      <c r="E355" t="str">
        <f t="shared" si="60"/>
        <v>01</v>
      </c>
      <c r="F355" t="str">
        <f>"019"</f>
        <v>019</v>
      </c>
      <c r="G355" t="str">
        <f>""</f>
        <v/>
      </c>
      <c r="H355" t="s">
        <v>1</v>
      </c>
      <c r="I355" t="s">
        <v>2172</v>
      </c>
      <c r="J355" t="s">
        <v>5446</v>
      </c>
      <c r="K355" t="str">
        <f>"18004"</f>
        <v>18004</v>
      </c>
    </row>
    <row r="356" spans="1:11" customFormat="1" x14ac:dyDescent="0.25">
      <c r="A356" t="str">
        <f t="shared" si="55"/>
        <v>18</v>
      </c>
      <c r="B356" t="s">
        <v>357</v>
      </c>
      <c r="C356" t="str">
        <f t="shared" si="58"/>
        <v>087</v>
      </c>
      <c r="D356" t="s">
        <v>357</v>
      </c>
      <c r="E356" t="str">
        <f t="shared" si="60"/>
        <v>01</v>
      </c>
      <c r="F356" t="str">
        <f>"019"</f>
        <v>019</v>
      </c>
      <c r="G356" t="str">
        <f>""</f>
        <v/>
      </c>
      <c r="H356" t="s">
        <v>0</v>
      </c>
      <c r="I356" t="s">
        <v>2172</v>
      </c>
      <c r="J356" t="s">
        <v>5446</v>
      </c>
      <c r="K356" t="str">
        <f>"18004"</f>
        <v>18004</v>
      </c>
    </row>
    <row r="357" spans="1:11" customFormat="1" x14ac:dyDescent="0.25">
      <c r="A357" t="str">
        <f t="shared" si="55"/>
        <v>18</v>
      </c>
      <c r="B357" t="s">
        <v>357</v>
      </c>
      <c r="C357" t="str">
        <f t="shared" si="58"/>
        <v>087</v>
      </c>
      <c r="D357" t="s">
        <v>357</v>
      </c>
      <c r="E357" t="str">
        <f t="shared" si="60"/>
        <v>01</v>
      </c>
      <c r="F357" t="str">
        <f>"020"</f>
        <v>020</v>
      </c>
      <c r="G357" t="str">
        <f>""</f>
        <v/>
      </c>
      <c r="H357" t="s">
        <v>3</v>
      </c>
      <c r="I357" t="s">
        <v>2166</v>
      </c>
      <c r="J357" t="s">
        <v>5440</v>
      </c>
      <c r="K357" t="str">
        <f>"18002"</f>
        <v>18002</v>
      </c>
    </row>
    <row r="358" spans="1:11" customFormat="1" x14ac:dyDescent="0.25">
      <c r="A358" t="str">
        <f t="shared" si="55"/>
        <v>18</v>
      </c>
      <c r="B358" t="s">
        <v>357</v>
      </c>
      <c r="C358" t="str">
        <f t="shared" si="58"/>
        <v>087</v>
      </c>
      <c r="D358" t="s">
        <v>357</v>
      </c>
      <c r="E358" t="str">
        <f t="shared" si="60"/>
        <v>01</v>
      </c>
      <c r="F358" t="str">
        <f>"021"</f>
        <v>021</v>
      </c>
      <c r="G358" t="str">
        <f>""</f>
        <v/>
      </c>
      <c r="H358" t="s">
        <v>1</v>
      </c>
      <c r="I358" t="s">
        <v>2171</v>
      </c>
      <c r="J358" t="s">
        <v>5445</v>
      </c>
      <c r="K358" t="str">
        <f>"18004"</f>
        <v>18004</v>
      </c>
    </row>
    <row r="359" spans="1:11" customFormat="1" x14ac:dyDescent="0.25">
      <c r="A359" t="str">
        <f t="shared" si="55"/>
        <v>18</v>
      </c>
      <c r="B359" t="s">
        <v>357</v>
      </c>
      <c r="C359" t="str">
        <f t="shared" si="58"/>
        <v>087</v>
      </c>
      <c r="D359" t="s">
        <v>357</v>
      </c>
      <c r="E359" t="str">
        <f t="shared" si="60"/>
        <v>01</v>
      </c>
      <c r="F359" t="str">
        <f>"021"</f>
        <v>021</v>
      </c>
      <c r="G359" t="str">
        <f>""</f>
        <v/>
      </c>
      <c r="H359" t="s">
        <v>0</v>
      </c>
      <c r="I359" t="s">
        <v>2171</v>
      </c>
      <c r="J359" t="s">
        <v>5445</v>
      </c>
      <c r="K359" t="str">
        <f>"18004"</f>
        <v>18004</v>
      </c>
    </row>
    <row r="360" spans="1:11" customFormat="1" x14ac:dyDescent="0.25">
      <c r="A360" t="str">
        <f t="shared" si="55"/>
        <v>18</v>
      </c>
      <c r="B360" t="s">
        <v>357</v>
      </c>
      <c r="C360" t="str">
        <f t="shared" si="58"/>
        <v>087</v>
      </c>
      <c r="D360" t="s">
        <v>357</v>
      </c>
      <c r="E360" t="str">
        <f t="shared" si="60"/>
        <v>01</v>
      </c>
      <c r="F360" t="str">
        <f>"023"</f>
        <v>023</v>
      </c>
      <c r="G360" t="str">
        <f>""</f>
        <v/>
      </c>
      <c r="H360" t="s">
        <v>3</v>
      </c>
      <c r="I360" t="s">
        <v>110</v>
      </c>
      <c r="J360" t="s">
        <v>5439</v>
      </c>
      <c r="K360" t="str">
        <f>"18002"</f>
        <v>18002</v>
      </c>
    </row>
    <row r="361" spans="1:11" customFormat="1" x14ac:dyDescent="0.25">
      <c r="A361" t="str">
        <f t="shared" si="55"/>
        <v>18</v>
      </c>
      <c r="B361" t="s">
        <v>357</v>
      </c>
      <c r="C361" t="str">
        <f t="shared" si="58"/>
        <v>087</v>
      </c>
      <c r="D361" t="s">
        <v>357</v>
      </c>
      <c r="E361" t="str">
        <f t="shared" ref="E361:E424" si="61">"02"</f>
        <v>02</v>
      </c>
      <c r="F361" t="str">
        <f>"001"</f>
        <v>001</v>
      </c>
      <c r="G361" t="str">
        <f>""</f>
        <v/>
      </c>
      <c r="H361" t="s">
        <v>1</v>
      </c>
      <c r="I361" t="s">
        <v>2173</v>
      </c>
      <c r="J361" t="s">
        <v>5447</v>
      </c>
      <c r="K361" t="str">
        <f>"18009"</f>
        <v>18009</v>
      </c>
    </row>
    <row r="362" spans="1:11" customFormat="1" x14ac:dyDescent="0.25">
      <c r="A362" t="str">
        <f t="shared" si="55"/>
        <v>18</v>
      </c>
      <c r="B362" t="s">
        <v>357</v>
      </c>
      <c r="C362" t="str">
        <f t="shared" si="58"/>
        <v>087</v>
      </c>
      <c r="D362" t="s">
        <v>357</v>
      </c>
      <c r="E362" t="str">
        <f t="shared" si="61"/>
        <v>02</v>
      </c>
      <c r="F362" t="str">
        <f>"001"</f>
        <v>001</v>
      </c>
      <c r="G362" t="str">
        <f>""</f>
        <v/>
      </c>
      <c r="H362" t="s">
        <v>0</v>
      </c>
      <c r="I362" t="s">
        <v>2173</v>
      </c>
      <c r="J362" t="s">
        <v>5447</v>
      </c>
      <c r="K362" t="str">
        <f>"18009"</f>
        <v>18009</v>
      </c>
    </row>
    <row r="363" spans="1:11" customFormat="1" x14ac:dyDescent="0.25">
      <c r="A363" t="str">
        <f t="shared" si="55"/>
        <v>18</v>
      </c>
      <c r="B363" t="s">
        <v>357</v>
      </c>
      <c r="C363" t="str">
        <f t="shared" si="58"/>
        <v>087</v>
      </c>
      <c r="D363" t="s">
        <v>357</v>
      </c>
      <c r="E363" t="str">
        <f t="shared" si="61"/>
        <v>02</v>
      </c>
      <c r="F363" t="str">
        <f>"002"</f>
        <v>002</v>
      </c>
      <c r="G363" t="str">
        <f>""</f>
        <v/>
      </c>
      <c r="H363" t="s">
        <v>1</v>
      </c>
      <c r="I363" t="s">
        <v>2174</v>
      </c>
      <c r="J363" t="s">
        <v>5448</v>
      </c>
      <c r="K363" t="str">
        <f>"18006"</f>
        <v>18006</v>
      </c>
    </row>
    <row r="364" spans="1:11" customFormat="1" x14ac:dyDescent="0.25">
      <c r="A364" t="str">
        <f t="shared" si="55"/>
        <v>18</v>
      </c>
      <c r="B364" t="s">
        <v>357</v>
      </c>
      <c r="C364" t="str">
        <f t="shared" si="58"/>
        <v>087</v>
      </c>
      <c r="D364" t="s">
        <v>357</v>
      </c>
      <c r="E364" t="str">
        <f t="shared" si="61"/>
        <v>02</v>
      </c>
      <c r="F364" t="str">
        <f>"002"</f>
        <v>002</v>
      </c>
      <c r="G364" t="str">
        <f>""</f>
        <v/>
      </c>
      <c r="H364" t="s">
        <v>0</v>
      </c>
      <c r="I364" t="s">
        <v>2174</v>
      </c>
      <c r="J364" t="s">
        <v>5448</v>
      </c>
      <c r="K364" t="str">
        <f>"18006"</f>
        <v>18006</v>
      </c>
    </row>
    <row r="365" spans="1:11" customFormat="1" x14ac:dyDescent="0.25">
      <c r="A365" t="str">
        <f t="shared" si="55"/>
        <v>18</v>
      </c>
      <c r="B365" t="s">
        <v>357</v>
      </c>
      <c r="C365" t="str">
        <f t="shared" si="58"/>
        <v>087</v>
      </c>
      <c r="D365" t="s">
        <v>357</v>
      </c>
      <c r="E365" t="str">
        <f t="shared" si="61"/>
        <v>02</v>
      </c>
      <c r="F365" t="str">
        <f>"003"</f>
        <v>003</v>
      </c>
      <c r="G365" t="str">
        <f>""</f>
        <v/>
      </c>
      <c r="H365" t="s">
        <v>3</v>
      </c>
      <c r="I365" t="s">
        <v>2175</v>
      </c>
      <c r="J365" t="s">
        <v>5449</v>
      </c>
      <c r="K365" t="str">
        <f>"18005"</f>
        <v>18005</v>
      </c>
    </row>
    <row r="366" spans="1:11" customFormat="1" x14ac:dyDescent="0.25">
      <c r="A366" t="str">
        <f t="shared" si="55"/>
        <v>18</v>
      </c>
      <c r="B366" t="s">
        <v>357</v>
      </c>
      <c r="C366" t="str">
        <f t="shared" si="58"/>
        <v>087</v>
      </c>
      <c r="D366" t="s">
        <v>357</v>
      </c>
      <c r="E366" t="str">
        <f t="shared" si="61"/>
        <v>02</v>
      </c>
      <c r="F366" t="str">
        <f>"004"</f>
        <v>004</v>
      </c>
      <c r="G366" t="str">
        <f>""</f>
        <v/>
      </c>
      <c r="H366" t="s">
        <v>3</v>
      </c>
      <c r="I366" t="s">
        <v>2173</v>
      </c>
      <c r="J366" t="s">
        <v>5447</v>
      </c>
      <c r="K366" t="str">
        <f>"18009"</f>
        <v>18009</v>
      </c>
    </row>
    <row r="367" spans="1:11" customFormat="1" x14ac:dyDescent="0.25">
      <c r="A367" t="str">
        <f t="shared" si="55"/>
        <v>18</v>
      </c>
      <c r="B367" t="s">
        <v>357</v>
      </c>
      <c r="C367" t="str">
        <f t="shared" si="58"/>
        <v>087</v>
      </c>
      <c r="D367" t="s">
        <v>357</v>
      </c>
      <c r="E367" t="str">
        <f t="shared" si="61"/>
        <v>02</v>
      </c>
      <c r="F367" t="str">
        <f>"005"</f>
        <v>005</v>
      </c>
      <c r="G367" t="str">
        <f>""</f>
        <v/>
      </c>
      <c r="H367" t="s">
        <v>1</v>
      </c>
      <c r="I367" t="s">
        <v>2176</v>
      </c>
      <c r="J367" t="s">
        <v>5450</v>
      </c>
      <c r="K367" t="str">
        <f>"18005"</f>
        <v>18005</v>
      </c>
    </row>
    <row r="368" spans="1:11" customFormat="1" x14ac:dyDescent="0.25">
      <c r="A368" t="str">
        <f t="shared" si="55"/>
        <v>18</v>
      </c>
      <c r="B368" t="s">
        <v>357</v>
      </c>
      <c r="C368" t="str">
        <f t="shared" si="58"/>
        <v>087</v>
      </c>
      <c r="D368" t="s">
        <v>357</v>
      </c>
      <c r="E368" t="str">
        <f t="shared" si="61"/>
        <v>02</v>
      </c>
      <c r="F368" t="str">
        <f>"005"</f>
        <v>005</v>
      </c>
      <c r="G368" t="str">
        <f>""</f>
        <v/>
      </c>
      <c r="H368" t="s">
        <v>0</v>
      </c>
      <c r="I368" t="s">
        <v>2176</v>
      </c>
      <c r="J368" t="s">
        <v>5450</v>
      </c>
      <c r="K368" t="str">
        <f>"18005"</f>
        <v>18005</v>
      </c>
    </row>
    <row r="369" spans="1:11" customFormat="1" x14ac:dyDescent="0.25">
      <c r="A369" t="str">
        <f t="shared" si="55"/>
        <v>18</v>
      </c>
      <c r="B369" t="s">
        <v>357</v>
      </c>
      <c r="C369" t="str">
        <f t="shared" si="58"/>
        <v>087</v>
      </c>
      <c r="D369" t="s">
        <v>357</v>
      </c>
      <c r="E369" t="str">
        <f t="shared" si="61"/>
        <v>02</v>
      </c>
      <c r="F369" t="str">
        <f>"006"</f>
        <v>006</v>
      </c>
      <c r="G369" t="str">
        <f>""</f>
        <v/>
      </c>
      <c r="H369" t="s">
        <v>3</v>
      </c>
      <c r="I369" t="s">
        <v>2176</v>
      </c>
      <c r="J369" t="s">
        <v>5450</v>
      </c>
      <c r="K369" t="str">
        <f>"18005"</f>
        <v>18005</v>
      </c>
    </row>
    <row r="370" spans="1:11" customFormat="1" x14ac:dyDescent="0.25">
      <c r="A370" t="str">
        <f t="shared" si="55"/>
        <v>18</v>
      </c>
      <c r="B370" t="s">
        <v>357</v>
      </c>
      <c r="C370" t="str">
        <f t="shared" si="58"/>
        <v>087</v>
      </c>
      <c r="D370" t="s">
        <v>357</v>
      </c>
      <c r="E370" t="str">
        <f t="shared" si="61"/>
        <v>02</v>
      </c>
      <c r="F370" t="str">
        <f>"007"</f>
        <v>007</v>
      </c>
      <c r="G370" t="str">
        <f>""</f>
        <v/>
      </c>
      <c r="H370" t="s">
        <v>3</v>
      </c>
      <c r="I370" t="s">
        <v>2177</v>
      </c>
      <c r="J370" t="s">
        <v>5451</v>
      </c>
      <c r="K370" t="str">
        <f>"18005"</f>
        <v>18005</v>
      </c>
    </row>
    <row r="371" spans="1:11" customFormat="1" x14ac:dyDescent="0.25">
      <c r="A371" t="str">
        <f t="shared" si="55"/>
        <v>18</v>
      </c>
      <c r="B371" t="s">
        <v>357</v>
      </c>
      <c r="C371" t="str">
        <f t="shared" si="58"/>
        <v>087</v>
      </c>
      <c r="D371" t="s">
        <v>357</v>
      </c>
      <c r="E371" t="str">
        <f t="shared" si="61"/>
        <v>02</v>
      </c>
      <c r="F371" t="str">
        <f>"008"</f>
        <v>008</v>
      </c>
      <c r="G371" t="str">
        <f>""</f>
        <v/>
      </c>
      <c r="H371" t="s">
        <v>1</v>
      </c>
      <c r="I371" t="s">
        <v>2178</v>
      </c>
      <c r="J371" t="s">
        <v>5452</v>
      </c>
      <c r="K371" t="str">
        <f>"18002"</f>
        <v>18002</v>
      </c>
    </row>
    <row r="372" spans="1:11" customFormat="1" x14ac:dyDescent="0.25">
      <c r="A372" t="str">
        <f t="shared" si="55"/>
        <v>18</v>
      </c>
      <c r="B372" t="s">
        <v>357</v>
      </c>
      <c r="C372" t="str">
        <f t="shared" si="58"/>
        <v>087</v>
      </c>
      <c r="D372" t="s">
        <v>357</v>
      </c>
      <c r="E372" t="str">
        <f t="shared" si="61"/>
        <v>02</v>
      </c>
      <c r="F372" t="str">
        <f>"008"</f>
        <v>008</v>
      </c>
      <c r="G372" t="str">
        <f>""</f>
        <v/>
      </c>
      <c r="H372" t="s">
        <v>0</v>
      </c>
      <c r="I372" t="s">
        <v>2178</v>
      </c>
      <c r="J372" t="s">
        <v>5452</v>
      </c>
      <c r="K372" t="str">
        <f>"18002"</f>
        <v>18002</v>
      </c>
    </row>
    <row r="373" spans="1:11" customFormat="1" x14ac:dyDescent="0.25">
      <c r="A373" t="str">
        <f t="shared" si="55"/>
        <v>18</v>
      </c>
      <c r="B373" t="s">
        <v>357</v>
      </c>
      <c r="C373" t="str">
        <f t="shared" si="58"/>
        <v>087</v>
      </c>
      <c r="D373" t="s">
        <v>357</v>
      </c>
      <c r="E373" t="str">
        <f t="shared" si="61"/>
        <v>02</v>
      </c>
      <c r="F373" t="str">
        <f>"009"</f>
        <v>009</v>
      </c>
      <c r="G373" t="str">
        <f>""</f>
        <v/>
      </c>
      <c r="H373" t="s">
        <v>3</v>
      </c>
      <c r="I373" t="s">
        <v>2179</v>
      </c>
      <c r="J373" t="s">
        <v>5453</v>
      </c>
      <c r="K373" t="str">
        <f>"18005"</f>
        <v>18005</v>
      </c>
    </row>
    <row r="374" spans="1:11" customFormat="1" x14ac:dyDescent="0.25">
      <c r="A374" t="str">
        <f t="shared" si="55"/>
        <v>18</v>
      </c>
      <c r="B374" t="s">
        <v>357</v>
      </c>
      <c r="C374" t="str">
        <f t="shared" si="58"/>
        <v>087</v>
      </c>
      <c r="D374" t="s">
        <v>357</v>
      </c>
      <c r="E374" t="str">
        <f t="shared" si="61"/>
        <v>02</v>
      </c>
      <c r="F374" t="str">
        <f>"010"</f>
        <v>010</v>
      </c>
      <c r="G374" t="str">
        <f>""</f>
        <v/>
      </c>
      <c r="H374" t="s">
        <v>3</v>
      </c>
      <c r="I374" t="s">
        <v>2179</v>
      </c>
      <c r="J374" t="s">
        <v>5453</v>
      </c>
      <c r="K374" t="str">
        <f>"18005"</f>
        <v>18005</v>
      </c>
    </row>
    <row r="375" spans="1:11" customFormat="1" x14ac:dyDescent="0.25">
      <c r="A375" t="str">
        <f t="shared" si="55"/>
        <v>18</v>
      </c>
      <c r="B375" t="s">
        <v>357</v>
      </c>
      <c r="C375" t="str">
        <f t="shared" si="58"/>
        <v>087</v>
      </c>
      <c r="D375" t="s">
        <v>357</v>
      </c>
      <c r="E375" t="str">
        <f t="shared" si="61"/>
        <v>02</v>
      </c>
      <c r="F375" t="str">
        <f>"011"</f>
        <v>011</v>
      </c>
      <c r="G375" t="str">
        <f>""</f>
        <v/>
      </c>
      <c r="H375" t="s">
        <v>3</v>
      </c>
      <c r="I375" t="s">
        <v>2176</v>
      </c>
      <c r="J375" t="s">
        <v>5450</v>
      </c>
      <c r="K375" t="str">
        <f>"18005"</f>
        <v>18005</v>
      </c>
    </row>
    <row r="376" spans="1:11" customFormat="1" x14ac:dyDescent="0.25">
      <c r="A376" t="str">
        <f t="shared" si="55"/>
        <v>18</v>
      </c>
      <c r="B376" t="s">
        <v>357</v>
      </c>
      <c r="C376" t="str">
        <f t="shared" si="58"/>
        <v>087</v>
      </c>
      <c r="D376" t="s">
        <v>357</v>
      </c>
      <c r="E376" t="str">
        <f t="shared" si="61"/>
        <v>02</v>
      </c>
      <c r="F376" t="str">
        <f>"012"</f>
        <v>012</v>
      </c>
      <c r="G376" t="str">
        <f>""</f>
        <v/>
      </c>
      <c r="H376" t="s">
        <v>3</v>
      </c>
      <c r="I376" t="s">
        <v>2180</v>
      </c>
      <c r="J376" t="s">
        <v>5454</v>
      </c>
      <c r="K376" t="str">
        <f>"18004"</f>
        <v>18004</v>
      </c>
    </row>
    <row r="377" spans="1:11" customFormat="1" x14ac:dyDescent="0.25">
      <c r="A377" t="str">
        <f t="shared" si="55"/>
        <v>18</v>
      </c>
      <c r="B377" t="s">
        <v>357</v>
      </c>
      <c r="C377" t="str">
        <f t="shared" si="58"/>
        <v>087</v>
      </c>
      <c r="D377" t="s">
        <v>357</v>
      </c>
      <c r="E377" t="str">
        <f t="shared" si="61"/>
        <v>02</v>
      </c>
      <c r="F377" t="str">
        <f>"013"</f>
        <v>013</v>
      </c>
      <c r="G377" t="str">
        <f>""</f>
        <v/>
      </c>
      <c r="H377" t="s">
        <v>1</v>
      </c>
      <c r="I377" t="s">
        <v>2176</v>
      </c>
      <c r="J377" t="s">
        <v>5450</v>
      </c>
      <c r="K377" t="str">
        <f>"18005"</f>
        <v>18005</v>
      </c>
    </row>
    <row r="378" spans="1:11" customFormat="1" x14ac:dyDescent="0.25">
      <c r="A378" t="str">
        <f t="shared" si="55"/>
        <v>18</v>
      </c>
      <c r="B378" t="s">
        <v>357</v>
      </c>
      <c r="C378" t="str">
        <f t="shared" si="58"/>
        <v>087</v>
      </c>
      <c r="D378" t="s">
        <v>357</v>
      </c>
      <c r="E378" t="str">
        <f t="shared" si="61"/>
        <v>02</v>
      </c>
      <c r="F378" t="str">
        <f>"013"</f>
        <v>013</v>
      </c>
      <c r="G378" t="str">
        <f>""</f>
        <v/>
      </c>
      <c r="H378" t="s">
        <v>0</v>
      </c>
      <c r="I378" t="s">
        <v>2176</v>
      </c>
      <c r="J378" t="s">
        <v>5450</v>
      </c>
      <c r="K378" t="str">
        <f>"18005"</f>
        <v>18005</v>
      </c>
    </row>
    <row r="379" spans="1:11" customFormat="1" x14ac:dyDescent="0.25">
      <c r="A379" t="str">
        <f t="shared" si="55"/>
        <v>18</v>
      </c>
      <c r="B379" t="s">
        <v>357</v>
      </c>
      <c r="C379" t="str">
        <f t="shared" si="58"/>
        <v>087</v>
      </c>
      <c r="D379" t="s">
        <v>357</v>
      </c>
      <c r="E379" t="str">
        <f t="shared" si="61"/>
        <v>02</v>
      </c>
      <c r="F379" t="str">
        <f>"014"</f>
        <v>014</v>
      </c>
      <c r="G379" t="str">
        <f>""</f>
        <v/>
      </c>
      <c r="H379" t="s">
        <v>1</v>
      </c>
      <c r="I379" t="s">
        <v>2180</v>
      </c>
      <c r="J379" t="s">
        <v>5454</v>
      </c>
      <c r="K379" t="str">
        <f>"18004"</f>
        <v>18004</v>
      </c>
    </row>
    <row r="380" spans="1:11" customFormat="1" x14ac:dyDescent="0.25">
      <c r="A380" t="str">
        <f t="shared" si="55"/>
        <v>18</v>
      </c>
      <c r="B380" t="s">
        <v>357</v>
      </c>
      <c r="C380" t="str">
        <f t="shared" si="58"/>
        <v>087</v>
      </c>
      <c r="D380" t="s">
        <v>357</v>
      </c>
      <c r="E380" t="str">
        <f t="shared" si="61"/>
        <v>02</v>
      </c>
      <c r="F380" t="str">
        <f>"014"</f>
        <v>014</v>
      </c>
      <c r="G380" t="str">
        <f>""</f>
        <v/>
      </c>
      <c r="H380" t="s">
        <v>0</v>
      </c>
      <c r="I380" t="s">
        <v>2180</v>
      </c>
      <c r="J380" t="s">
        <v>5454</v>
      </c>
      <c r="K380" t="str">
        <f>"18004"</f>
        <v>18004</v>
      </c>
    </row>
    <row r="381" spans="1:11" customFormat="1" x14ac:dyDescent="0.25">
      <c r="A381" t="str">
        <f t="shared" si="55"/>
        <v>18</v>
      </c>
      <c r="B381" t="s">
        <v>357</v>
      </c>
      <c r="C381" t="str">
        <f t="shared" si="58"/>
        <v>087</v>
      </c>
      <c r="D381" t="s">
        <v>357</v>
      </c>
      <c r="E381" t="str">
        <f t="shared" si="61"/>
        <v>02</v>
      </c>
      <c r="F381" t="str">
        <f>"015"</f>
        <v>015</v>
      </c>
      <c r="G381" t="str">
        <f>""</f>
        <v/>
      </c>
      <c r="H381" t="s">
        <v>1</v>
      </c>
      <c r="I381" t="s">
        <v>2181</v>
      </c>
      <c r="J381" t="s">
        <v>5455</v>
      </c>
      <c r="K381" t="str">
        <f>"18006"</f>
        <v>18006</v>
      </c>
    </row>
    <row r="382" spans="1:11" customFormat="1" x14ac:dyDescent="0.25">
      <c r="A382" t="str">
        <f t="shared" si="55"/>
        <v>18</v>
      </c>
      <c r="B382" t="s">
        <v>357</v>
      </c>
      <c r="C382" t="str">
        <f t="shared" si="58"/>
        <v>087</v>
      </c>
      <c r="D382" t="s">
        <v>357</v>
      </c>
      <c r="E382" t="str">
        <f t="shared" si="61"/>
        <v>02</v>
      </c>
      <c r="F382" t="str">
        <f>"015"</f>
        <v>015</v>
      </c>
      <c r="G382" t="str">
        <f>""</f>
        <v/>
      </c>
      <c r="H382" t="s">
        <v>0</v>
      </c>
      <c r="I382" t="s">
        <v>2181</v>
      </c>
      <c r="J382" t="s">
        <v>5455</v>
      </c>
      <c r="K382" t="str">
        <f>"18006"</f>
        <v>18006</v>
      </c>
    </row>
    <row r="383" spans="1:11" customFormat="1" x14ac:dyDescent="0.25">
      <c r="A383" t="str">
        <f t="shared" si="55"/>
        <v>18</v>
      </c>
      <c r="B383" t="s">
        <v>357</v>
      </c>
      <c r="C383" t="str">
        <f t="shared" si="58"/>
        <v>087</v>
      </c>
      <c r="D383" t="s">
        <v>357</v>
      </c>
      <c r="E383" t="str">
        <f t="shared" si="61"/>
        <v>02</v>
      </c>
      <c r="F383" t="str">
        <f>"016"</f>
        <v>016</v>
      </c>
      <c r="G383" t="str">
        <f>""</f>
        <v/>
      </c>
      <c r="H383" t="s">
        <v>3</v>
      </c>
      <c r="I383" t="s">
        <v>2182</v>
      </c>
      <c r="J383" t="s">
        <v>5456</v>
      </c>
      <c r="K383" t="str">
        <f>"18006"</f>
        <v>18006</v>
      </c>
    </row>
    <row r="384" spans="1:11" customFormat="1" x14ac:dyDescent="0.25">
      <c r="A384" t="str">
        <f t="shared" si="55"/>
        <v>18</v>
      </c>
      <c r="B384" t="s">
        <v>357</v>
      </c>
      <c r="C384" t="str">
        <f t="shared" si="58"/>
        <v>087</v>
      </c>
      <c r="D384" t="s">
        <v>357</v>
      </c>
      <c r="E384" t="str">
        <f t="shared" si="61"/>
        <v>02</v>
      </c>
      <c r="F384" t="str">
        <f>"017"</f>
        <v>017</v>
      </c>
      <c r="G384" t="str">
        <f>""</f>
        <v/>
      </c>
      <c r="H384" t="s">
        <v>1</v>
      </c>
      <c r="I384" t="s">
        <v>2182</v>
      </c>
      <c r="J384" t="s">
        <v>5456</v>
      </c>
      <c r="K384" t="str">
        <f>"18006"</f>
        <v>18006</v>
      </c>
    </row>
    <row r="385" spans="1:11" customFormat="1" x14ac:dyDescent="0.25">
      <c r="A385" t="str">
        <f t="shared" si="55"/>
        <v>18</v>
      </c>
      <c r="B385" t="s">
        <v>357</v>
      </c>
      <c r="C385" t="str">
        <f t="shared" si="58"/>
        <v>087</v>
      </c>
      <c r="D385" t="s">
        <v>357</v>
      </c>
      <c r="E385" t="str">
        <f t="shared" si="61"/>
        <v>02</v>
      </c>
      <c r="F385" t="str">
        <f>"017"</f>
        <v>017</v>
      </c>
      <c r="G385" t="str">
        <f>""</f>
        <v/>
      </c>
      <c r="H385" t="s">
        <v>0</v>
      </c>
      <c r="I385" t="s">
        <v>2182</v>
      </c>
      <c r="J385" t="s">
        <v>5456</v>
      </c>
      <c r="K385" t="str">
        <f>"18006"</f>
        <v>18006</v>
      </c>
    </row>
    <row r="386" spans="1:11" customFormat="1" x14ac:dyDescent="0.25">
      <c r="A386" t="str">
        <f t="shared" si="55"/>
        <v>18</v>
      </c>
      <c r="B386" t="s">
        <v>357</v>
      </c>
      <c r="C386" t="str">
        <f t="shared" si="58"/>
        <v>087</v>
      </c>
      <c r="D386" t="s">
        <v>357</v>
      </c>
      <c r="E386" t="str">
        <f t="shared" si="61"/>
        <v>02</v>
      </c>
      <c r="F386" t="str">
        <f>"018"</f>
        <v>018</v>
      </c>
      <c r="G386" t="str">
        <f>""</f>
        <v/>
      </c>
      <c r="H386" t="s">
        <v>1</v>
      </c>
      <c r="I386" t="s">
        <v>2183</v>
      </c>
      <c r="J386" t="s">
        <v>5457</v>
      </c>
      <c r="K386" t="str">
        <f>"18007"</f>
        <v>18007</v>
      </c>
    </row>
    <row r="387" spans="1:11" customFormat="1" x14ac:dyDescent="0.25">
      <c r="A387" t="str">
        <f t="shared" ref="A387:A450" si="62">"18"</f>
        <v>18</v>
      </c>
      <c r="B387" t="s">
        <v>357</v>
      </c>
      <c r="C387" t="str">
        <f t="shared" si="58"/>
        <v>087</v>
      </c>
      <c r="D387" t="s">
        <v>357</v>
      </c>
      <c r="E387" t="str">
        <f t="shared" si="61"/>
        <v>02</v>
      </c>
      <c r="F387" t="str">
        <f>"018"</f>
        <v>018</v>
      </c>
      <c r="G387" t="str">
        <f>""</f>
        <v/>
      </c>
      <c r="H387" t="s">
        <v>0</v>
      </c>
      <c r="I387" t="s">
        <v>2183</v>
      </c>
      <c r="J387" t="s">
        <v>5457</v>
      </c>
      <c r="K387" t="str">
        <f>"18007"</f>
        <v>18007</v>
      </c>
    </row>
    <row r="388" spans="1:11" customFormat="1" x14ac:dyDescent="0.25">
      <c r="A388" t="str">
        <f t="shared" si="62"/>
        <v>18</v>
      </c>
      <c r="B388" t="s">
        <v>357</v>
      </c>
      <c r="C388" t="str">
        <f t="shared" si="58"/>
        <v>087</v>
      </c>
      <c r="D388" t="s">
        <v>357</v>
      </c>
      <c r="E388" t="str">
        <f t="shared" si="61"/>
        <v>02</v>
      </c>
      <c r="F388" t="str">
        <f>"019"</f>
        <v>019</v>
      </c>
      <c r="G388" t="str">
        <f>""</f>
        <v/>
      </c>
      <c r="H388" t="s">
        <v>3</v>
      </c>
      <c r="I388" t="s">
        <v>2184</v>
      </c>
      <c r="J388" t="s">
        <v>5458</v>
      </c>
      <c r="K388" t="str">
        <f>"18006"</f>
        <v>18006</v>
      </c>
    </row>
    <row r="389" spans="1:11" customFormat="1" x14ac:dyDescent="0.25">
      <c r="A389" t="str">
        <f t="shared" si="62"/>
        <v>18</v>
      </c>
      <c r="B389" t="s">
        <v>357</v>
      </c>
      <c r="C389" t="str">
        <f t="shared" si="58"/>
        <v>087</v>
      </c>
      <c r="D389" t="s">
        <v>357</v>
      </c>
      <c r="E389" t="str">
        <f t="shared" si="61"/>
        <v>02</v>
      </c>
      <c r="F389" t="str">
        <f>"020"</f>
        <v>020</v>
      </c>
      <c r="G389" t="str">
        <f>""</f>
        <v/>
      </c>
      <c r="H389" t="s">
        <v>1</v>
      </c>
      <c r="I389" t="s">
        <v>2185</v>
      </c>
      <c r="J389" t="s">
        <v>5459</v>
      </c>
      <c r="K389" t="str">
        <f>"18006"</f>
        <v>18006</v>
      </c>
    </row>
    <row r="390" spans="1:11" customFormat="1" x14ac:dyDescent="0.25">
      <c r="A390" t="str">
        <f t="shared" si="62"/>
        <v>18</v>
      </c>
      <c r="B390" t="s">
        <v>357</v>
      </c>
      <c r="C390" t="str">
        <f t="shared" si="58"/>
        <v>087</v>
      </c>
      <c r="D390" t="s">
        <v>357</v>
      </c>
      <c r="E390" t="str">
        <f t="shared" si="61"/>
        <v>02</v>
      </c>
      <c r="F390" t="str">
        <f>"020"</f>
        <v>020</v>
      </c>
      <c r="G390" t="str">
        <f>""</f>
        <v/>
      </c>
      <c r="H390" t="s">
        <v>0</v>
      </c>
      <c r="I390" t="s">
        <v>2185</v>
      </c>
      <c r="J390" t="s">
        <v>5459</v>
      </c>
      <c r="K390" t="str">
        <f>"18006"</f>
        <v>18006</v>
      </c>
    </row>
    <row r="391" spans="1:11" customFormat="1" x14ac:dyDescent="0.25">
      <c r="A391" t="str">
        <f t="shared" si="62"/>
        <v>18</v>
      </c>
      <c r="B391" t="s">
        <v>357</v>
      </c>
      <c r="C391" t="str">
        <f t="shared" si="58"/>
        <v>087</v>
      </c>
      <c r="D391" t="s">
        <v>357</v>
      </c>
      <c r="E391" t="str">
        <f t="shared" si="61"/>
        <v>02</v>
      </c>
      <c r="F391" t="str">
        <f>"022"</f>
        <v>022</v>
      </c>
      <c r="G391" t="str">
        <f>""</f>
        <v/>
      </c>
      <c r="H391" t="s">
        <v>3</v>
      </c>
      <c r="I391" t="s">
        <v>2186</v>
      </c>
      <c r="J391" t="s">
        <v>5460</v>
      </c>
      <c r="K391" t="str">
        <f>"18008"</f>
        <v>18008</v>
      </c>
    </row>
    <row r="392" spans="1:11" customFormat="1" x14ac:dyDescent="0.25">
      <c r="A392" t="str">
        <f t="shared" si="62"/>
        <v>18</v>
      </c>
      <c r="B392" t="s">
        <v>357</v>
      </c>
      <c r="C392" t="str">
        <f t="shared" si="58"/>
        <v>087</v>
      </c>
      <c r="D392" t="s">
        <v>357</v>
      </c>
      <c r="E392" t="str">
        <f t="shared" si="61"/>
        <v>02</v>
      </c>
      <c r="F392" t="str">
        <f>"023"</f>
        <v>023</v>
      </c>
      <c r="G392" t="str">
        <f>""</f>
        <v/>
      </c>
      <c r="H392" t="s">
        <v>3</v>
      </c>
      <c r="I392" t="s">
        <v>2187</v>
      </c>
      <c r="J392" t="s">
        <v>5461</v>
      </c>
      <c r="K392" t="str">
        <f>"18007"</f>
        <v>18007</v>
      </c>
    </row>
    <row r="393" spans="1:11" customFormat="1" x14ac:dyDescent="0.25">
      <c r="A393" t="str">
        <f t="shared" si="62"/>
        <v>18</v>
      </c>
      <c r="B393" t="s">
        <v>357</v>
      </c>
      <c r="C393" t="str">
        <f t="shared" si="58"/>
        <v>087</v>
      </c>
      <c r="D393" t="s">
        <v>357</v>
      </c>
      <c r="E393" t="str">
        <f t="shared" si="61"/>
        <v>02</v>
      </c>
      <c r="F393" t="str">
        <f>"024"</f>
        <v>024</v>
      </c>
      <c r="G393" t="str">
        <f>""</f>
        <v/>
      </c>
      <c r="H393" t="s">
        <v>3</v>
      </c>
      <c r="I393" t="s">
        <v>2186</v>
      </c>
      <c r="J393" t="s">
        <v>5460</v>
      </c>
      <c r="K393" t="str">
        <f>"18008"</f>
        <v>18008</v>
      </c>
    </row>
    <row r="394" spans="1:11" customFormat="1" x14ac:dyDescent="0.25">
      <c r="A394" t="str">
        <f t="shared" si="62"/>
        <v>18</v>
      </c>
      <c r="B394" t="s">
        <v>357</v>
      </c>
      <c r="C394" t="str">
        <f t="shared" si="58"/>
        <v>087</v>
      </c>
      <c r="D394" t="s">
        <v>357</v>
      </c>
      <c r="E394" t="str">
        <f t="shared" si="61"/>
        <v>02</v>
      </c>
      <c r="F394" t="str">
        <f>"025"</f>
        <v>025</v>
      </c>
      <c r="G394" t="str">
        <f>""</f>
        <v/>
      </c>
      <c r="H394" t="s">
        <v>1</v>
      </c>
      <c r="I394" t="s">
        <v>2188</v>
      </c>
      <c r="J394" t="s">
        <v>5462</v>
      </c>
      <c r="K394" t="str">
        <f>"18007"</f>
        <v>18007</v>
      </c>
    </row>
    <row r="395" spans="1:11" customFormat="1" x14ac:dyDescent="0.25">
      <c r="A395" t="str">
        <f t="shared" si="62"/>
        <v>18</v>
      </c>
      <c r="B395" t="s">
        <v>357</v>
      </c>
      <c r="C395" t="str">
        <f t="shared" si="58"/>
        <v>087</v>
      </c>
      <c r="D395" t="s">
        <v>357</v>
      </c>
      <c r="E395" t="str">
        <f t="shared" si="61"/>
        <v>02</v>
      </c>
      <c r="F395" t="str">
        <f>"025"</f>
        <v>025</v>
      </c>
      <c r="G395" t="str">
        <f>""</f>
        <v/>
      </c>
      <c r="H395" t="s">
        <v>0</v>
      </c>
      <c r="I395" t="s">
        <v>2188</v>
      </c>
      <c r="J395" t="s">
        <v>5462</v>
      </c>
      <c r="K395" t="str">
        <f>"18007"</f>
        <v>18007</v>
      </c>
    </row>
    <row r="396" spans="1:11" customFormat="1" x14ac:dyDescent="0.25">
      <c r="A396" t="str">
        <f t="shared" si="62"/>
        <v>18</v>
      </c>
      <c r="B396" t="s">
        <v>357</v>
      </c>
      <c r="C396" t="str">
        <f t="shared" si="58"/>
        <v>087</v>
      </c>
      <c r="D396" t="s">
        <v>357</v>
      </c>
      <c r="E396" t="str">
        <f t="shared" si="61"/>
        <v>02</v>
      </c>
      <c r="F396" t="str">
        <f>"027"</f>
        <v>027</v>
      </c>
      <c r="G396" t="str">
        <f>""</f>
        <v/>
      </c>
      <c r="H396" t="s">
        <v>1</v>
      </c>
      <c r="I396" t="s">
        <v>2189</v>
      </c>
      <c r="J396" t="s">
        <v>5463</v>
      </c>
      <c r="K396" t="str">
        <f>"18007"</f>
        <v>18007</v>
      </c>
    </row>
    <row r="397" spans="1:11" customFormat="1" x14ac:dyDescent="0.25">
      <c r="A397" t="str">
        <f t="shared" si="62"/>
        <v>18</v>
      </c>
      <c r="B397" t="s">
        <v>357</v>
      </c>
      <c r="C397" t="str">
        <f t="shared" ref="C397:C460" si="63">"087"</f>
        <v>087</v>
      </c>
      <c r="D397" t="s">
        <v>357</v>
      </c>
      <c r="E397" t="str">
        <f t="shared" si="61"/>
        <v>02</v>
      </c>
      <c r="F397" t="str">
        <f>"027"</f>
        <v>027</v>
      </c>
      <c r="G397" t="str">
        <f>""</f>
        <v/>
      </c>
      <c r="H397" t="s">
        <v>0</v>
      </c>
      <c r="I397" t="s">
        <v>2189</v>
      </c>
      <c r="J397" t="s">
        <v>5463</v>
      </c>
      <c r="K397" t="str">
        <f>"18007"</f>
        <v>18007</v>
      </c>
    </row>
    <row r="398" spans="1:11" customFormat="1" x14ac:dyDescent="0.25">
      <c r="A398" t="str">
        <f t="shared" si="62"/>
        <v>18</v>
      </c>
      <c r="B398" t="s">
        <v>357</v>
      </c>
      <c r="C398" t="str">
        <f t="shared" si="63"/>
        <v>087</v>
      </c>
      <c r="D398" t="s">
        <v>357</v>
      </c>
      <c r="E398" t="str">
        <f t="shared" si="61"/>
        <v>02</v>
      </c>
      <c r="F398" t="str">
        <f>"028"</f>
        <v>028</v>
      </c>
      <c r="G398" t="str">
        <f>""</f>
        <v/>
      </c>
      <c r="H398" t="s">
        <v>3</v>
      </c>
      <c r="I398" t="s">
        <v>2190</v>
      </c>
      <c r="J398" t="s">
        <v>5464</v>
      </c>
      <c r="K398" t="str">
        <f>"18007"</f>
        <v>18007</v>
      </c>
    </row>
    <row r="399" spans="1:11" customFormat="1" x14ac:dyDescent="0.25">
      <c r="A399" t="str">
        <f t="shared" si="62"/>
        <v>18</v>
      </c>
      <c r="B399" t="s">
        <v>357</v>
      </c>
      <c r="C399" t="str">
        <f t="shared" si="63"/>
        <v>087</v>
      </c>
      <c r="D399" t="s">
        <v>357</v>
      </c>
      <c r="E399" t="str">
        <f t="shared" si="61"/>
        <v>02</v>
      </c>
      <c r="F399" t="str">
        <f>"029"</f>
        <v>029</v>
      </c>
      <c r="G399" t="str">
        <f>""</f>
        <v/>
      </c>
      <c r="H399" t="s">
        <v>3</v>
      </c>
      <c r="I399" t="s">
        <v>2191</v>
      </c>
      <c r="J399" t="s">
        <v>5465</v>
      </c>
      <c r="K399" t="str">
        <f>"18016"</f>
        <v>18016</v>
      </c>
    </row>
    <row r="400" spans="1:11" customFormat="1" x14ac:dyDescent="0.25">
      <c r="A400" t="str">
        <f t="shared" si="62"/>
        <v>18</v>
      </c>
      <c r="B400" t="s">
        <v>357</v>
      </c>
      <c r="C400" t="str">
        <f t="shared" si="63"/>
        <v>087</v>
      </c>
      <c r="D400" t="s">
        <v>357</v>
      </c>
      <c r="E400" t="str">
        <f t="shared" si="61"/>
        <v>02</v>
      </c>
      <c r="F400" t="str">
        <f>"030"</f>
        <v>030</v>
      </c>
      <c r="G400" t="str">
        <f>""</f>
        <v/>
      </c>
      <c r="H400" t="s">
        <v>1</v>
      </c>
      <c r="I400" t="s">
        <v>2192</v>
      </c>
      <c r="J400" t="s">
        <v>5466</v>
      </c>
      <c r="K400" t="str">
        <f>"18006"</f>
        <v>18006</v>
      </c>
    </row>
    <row r="401" spans="1:11" customFormat="1" x14ac:dyDescent="0.25">
      <c r="A401" t="str">
        <f t="shared" si="62"/>
        <v>18</v>
      </c>
      <c r="B401" t="s">
        <v>357</v>
      </c>
      <c r="C401" t="str">
        <f t="shared" si="63"/>
        <v>087</v>
      </c>
      <c r="D401" t="s">
        <v>357</v>
      </c>
      <c r="E401" t="str">
        <f t="shared" si="61"/>
        <v>02</v>
      </c>
      <c r="F401" t="str">
        <f>"030"</f>
        <v>030</v>
      </c>
      <c r="G401" t="str">
        <f>""</f>
        <v/>
      </c>
      <c r="H401" t="s">
        <v>0</v>
      </c>
      <c r="I401" t="s">
        <v>2192</v>
      </c>
      <c r="J401" t="s">
        <v>5466</v>
      </c>
      <c r="K401" t="str">
        <f>"18006"</f>
        <v>18006</v>
      </c>
    </row>
    <row r="402" spans="1:11" customFormat="1" x14ac:dyDescent="0.25">
      <c r="A402" t="str">
        <f t="shared" si="62"/>
        <v>18</v>
      </c>
      <c r="B402" t="s">
        <v>357</v>
      </c>
      <c r="C402" t="str">
        <f t="shared" si="63"/>
        <v>087</v>
      </c>
      <c r="D402" t="s">
        <v>357</v>
      </c>
      <c r="E402" t="str">
        <f t="shared" si="61"/>
        <v>02</v>
      </c>
      <c r="F402" t="str">
        <f>"031"</f>
        <v>031</v>
      </c>
      <c r="G402" t="str">
        <f>""</f>
        <v/>
      </c>
      <c r="H402" t="s">
        <v>1</v>
      </c>
      <c r="I402" t="s">
        <v>2193</v>
      </c>
      <c r="J402" t="s">
        <v>5467</v>
      </c>
      <c r="K402" t="str">
        <f>"18006"</f>
        <v>18006</v>
      </c>
    </row>
    <row r="403" spans="1:11" customFormat="1" x14ac:dyDescent="0.25">
      <c r="A403" t="str">
        <f t="shared" si="62"/>
        <v>18</v>
      </c>
      <c r="B403" t="s">
        <v>357</v>
      </c>
      <c r="C403" t="str">
        <f t="shared" si="63"/>
        <v>087</v>
      </c>
      <c r="D403" t="s">
        <v>357</v>
      </c>
      <c r="E403" t="str">
        <f t="shared" si="61"/>
        <v>02</v>
      </c>
      <c r="F403" t="str">
        <f>"031"</f>
        <v>031</v>
      </c>
      <c r="G403" t="str">
        <f>""</f>
        <v/>
      </c>
      <c r="H403" t="s">
        <v>0</v>
      </c>
      <c r="I403" t="s">
        <v>2193</v>
      </c>
      <c r="J403" t="s">
        <v>5467</v>
      </c>
      <c r="K403" t="str">
        <f>"18006"</f>
        <v>18006</v>
      </c>
    </row>
    <row r="404" spans="1:11" customFormat="1" x14ac:dyDescent="0.25">
      <c r="A404" t="str">
        <f t="shared" si="62"/>
        <v>18</v>
      </c>
      <c r="B404" t="s">
        <v>357</v>
      </c>
      <c r="C404" t="str">
        <f t="shared" si="63"/>
        <v>087</v>
      </c>
      <c r="D404" t="s">
        <v>357</v>
      </c>
      <c r="E404" t="str">
        <f t="shared" si="61"/>
        <v>02</v>
      </c>
      <c r="F404" t="str">
        <f>"032"</f>
        <v>032</v>
      </c>
      <c r="G404" t="str">
        <f>""</f>
        <v/>
      </c>
      <c r="H404" t="s">
        <v>1</v>
      </c>
      <c r="I404" t="s">
        <v>2194</v>
      </c>
      <c r="J404" t="s">
        <v>5468</v>
      </c>
      <c r="K404" t="str">
        <f>"18007"</f>
        <v>18007</v>
      </c>
    </row>
    <row r="405" spans="1:11" customFormat="1" x14ac:dyDescent="0.25">
      <c r="A405" t="str">
        <f t="shared" si="62"/>
        <v>18</v>
      </c>
      <c r="B405" t="s">
        <v>357</v>
      </c>
      <c r="C405" t="str">
        <f t="shared" si="63"/>
        <v>087</v>
      </c>
      <c r="D405" t="s">
        <v>357</v>
      </c>
      <c r="E405" t="str">
        <f t="shared" si="61"/>
        <v>02</v>
      </c>
      <c r="F405" t="str">
        <f>"032"</f>
        <v>032</v>
      </c>
      <c r="G405" t="str">
        <f>""</f>
        <v/>
      </c>
      <c r="H405" t="s">
        <v>0</v>
      </c>
      <c r="I405" t="s">
        <v>2194</v>
      </c>
      <c r="J405" t="s">
        <v>5468</v>
      </c>
      <c r="K405" t="str">
        <f>"18007"</f>
        <v>18007</v>
      </c>
    </row>
    <row r="406" spans="1:11" customFormat="1" x14ac:dyDescent="0.25">
      <c r="A406" t="str">
        <f t="shared" si="62"/>
        <v>18</v>
      </c>
      <c r="B406" t="s">
        <v>357</v>
      </c>
      <c r="C406" t="str">
        <f t="shared" si="63"/>
        <v>087</v>
      </c>
      <c r="D406" t="s">
        <v>357</v>
      </c>
      <c r="E406" t="str">
        <f t="shared" si="61"/>
        <v>02</v>
      </c>
      <c r="F406" t="str">
        <f>"033"</f>
        <v>033</v>
      </c>
      <c r="G406" t="str">
        <f>""</f>
        <v/>
      </c>
      <c r="H406" t="s">
        <v>3</v>
      </c>
      <c r="I406" t="s">
        <v>2195</v>
      </c>
      <c r="J406" t="s">
        <v>5469</v>
      </c>
      <c r="K406" t="str">
        <f>"18005"</f>
        <v>18005</v>
      </c>
    </row>
    <row r="407" spans="1:11" customFormat="1" x14ac:dyDescent="0.25">
      <c r="A407" t="str">
        <f t="shared" si="62"/>
        <v>18</v>
      </c>
      <c r="B407" t="s">
        <v>357</v>
      </c>
      <c r="C407" t="str">
        <f t="shared" si="63"/>
        <v>087</v>
      </c>
      <c r="D407" t="s">
        <v>357</v>
      </c>
      <c r="E407" t="str">
        <f t="shared" si="61"/>
        <v>02</v>
      </c>
      <c r="F407" t="str">
        <f>"035"</f>
        <v>035</v>
      </c>
      <c r="G407" t="str">
        <f>""</f>
        <v/>
      </c>
      <c r="H407" t="s">
        <v>1</v>
      </c>
      <c r="I407" t="s">
        <v>2176</v>
      </c>
      <c r="J407" t="s">
        <v>5450</v>
      </c>
      <c r="K407" t="str">
        <f>"18005"</f>
        <v>18005</v>
      </c>
    </row>
    <row r="408" spans="1:11" customFormat="1" x14ac:dyDescent="0.25">
      <c r="A408" t="str">
        <f t="shared" si="62"/>
        <v>18</v>
      </c>
      <c r="B408" t="s">
        <v>357</v>
      </c>
      <c r="C408" t="str">
        <f t="shared" si="63"/>
        <v>087</v>
      </c>
      <c r="D408" t="s">
        <v>357</v>
      </c>
      <c r="E408" t="str">
        <f t="shared" si="61"/>
        <v>02</v>
      </c>
      <c r="F408" t="str">
        <f>"035"</f>
        <v>035</v>
      </c>
      <c r="G408" t="str">
        <f>""</f>
        <v/>
      </c>
      <c r="H408" t="s">
        <v>0</v>
      </c>
      <c r="I408" t="s">
        <v>2176</v>
      </c>
      <c r="J408" t="s">
        <v>5450</v>
      </c>
      <c r="K408" t="str">
        <f>"18005"</f>
        <v>18005</v>
      </c>
    </row>
    <row r="409" spans="1:11" customFormat="1" x14ac:dyDescent="0.25">
      <c r="A409" t="str">
        <f t="shared" si="62"/>
        <v>18</v>
      </c>
      <c r="B409" t="s">
        <v>357</v>
      </c>
      <c r="C409" t="str">
        <f t="shared" si="63"/>
        <v>087</v>
      </c>
      <c r="D409" t="s">
        <v>357</v>
      </c>
      <c r="E409" t="str">
        <f t="shared" si="61"/>
        <v>02</v>
      </c>
      <c r="F409" t="str">
        <f>"036"</f>
        <v>036</v>
      </c>
      <c r="G409" t="str">
        <f>""</f>
        <v/>
      </c>
      <c r="H409" t="s">
        <v>3</v>
      </c>
      <c r="I409" t="s">
        <v>2180</v>
      </c>
      <c r="J409" t="s">
        <v>5454</v>
      </c>
      <c r="K409" t="str">
        <f>"18004"</f>
        <v>18004</v>
      </c>
    </row>
    <row r="410" spans="1:11" customFormat="1" x14ac:dyDescent="0.25">
      <c r="A410" t="str">
        <f t="shared" si="62"/>
        <v>18</v>
      </c>
      <c r="B410" t="s">
        <v>357</v>
      </c>
      <c r="C410" t="str">
        <f t="shared" si="63"/>
        <v>087</v>
      </c>
      <c r="D410" t="s">
        <v>357</v>
      </c>
      <c r="E410" t="str">
        <f t="shared" si="61"/>
        <v>02</v>
      </c>
      <c r="F410" t="str">
        <f>"037"</f>
        <v>037</v>
      </c>
      <c r="G410" t="str">
        <f>""</f>
        <v/>
      </c>
      <c r="H410" t="s">
        <v>1</v>
      </c>
      <c r="I410" t="s">
        <v>2196</v>
      </c>
      <c r="J410" t="s">
        <v>5470</v>
      </c>
      <c r="K410" t="str">
        <f>"18004"</f>
        <v>18004</v>
      </c>
    </row>
    <row r="411" spans="1:11" customFormat="1" x14ac:dyDescent="0.25">
      <c r="A411" t="str">
        <f t="shared" si="62"/>
        <v>18</v>
      </c>
      <c r="B411" t="s">
        <v>357</v>
      </c>
      <c r="C411" t="str">
        <f t="shared" si="63"/>
        <v>087</v>
      </c>
      <c r="D411" t="s">
        <v>357</v>
      </c>
      <c r="E411" t="str">
        <f t="shared" si="61"/>
        <v>02</v>
      </c>
      <c r="F411" t="str">
        <f>"037"</f>
        <v>037</v>
      </c>
      <c r="G411" t="str">
        <f>""</f>
        <v/>
      </c>
      <c r="H411" t="s">
        <v>0</v>
      </c>
      <c r="I411" t="s">
        <v>2196</v>
      </c>
      <c r="J411" t="s">
        <v>5470</v>
      </c>
      <c r="K411" t="str">
        <f>"18004"</f>
        <v>18004</v>
      </c>
    </row>
    <row r="412" spans="1:11" customFormat="1" x14ac:dyDescent="0.25">
      <c r="A412" t="str">
        <f t="shared" si="62"/>
        <v>18</v>
      </c>
      <c r="B412" t="s">
        <v>357</v>
      </c>
      <c r="C412" t="str">
        <f t="shared" si="63"/>
        <v>087</v>
      </c>
      <c r="D412" t="s">
        <v>357</v>
      </c>
      <c r="E412" t="str">
        <f t="shared" si="61"/>
        <v>02</v>
      </c>
      <c r="F412" t="str">
        <f>"038"</f>
        <v>038</v>
      </c>
      <c r="G412" t="str">
        <f>""</f>
        <v/>
      </c>
      <c r="H412" t="s">
        <v>3</v>
      </c>
      <c r="I412" t="s">
        <v>2181</v>
      </c>
      <c r="J412" t="s">
        <v>5455</v>
      </c>
      <c r="K412" t="str">
        <f>"18006"</f>
        <v>18006</v>
      </c>
    </row>
    <row r="413" spans="1:11" customFormat="1" x14ac:dyDescent="0.25">
      <c r="A413" t="str">
        <f t="shared" si="62"/>
        <v>18</v>
      </c>
      <c r="B413" t="s">
        <v>357</v>
      </c>
      <c r="C413" t="str">
        <f t="shared" si="63"/>
        <v>087</v>
      </c>
      <c r="D413" t="s">
        <v>357</v>
      </c>
      <c r="E413" t="str">
        <f t="shared" si="61"/>
        <v>02</v>
      </c>
      <c r="F413" t="str">
        <f>"039"</f>
        <v>039</v>
      </c>
      <c r="G413" t="str">
        <f>""</f>
        <v/>
      </c>
      <c r="H413" t="s">
        <v>3</v>
      </c>
      <c r="I413" t="s">
        <v>2193</v>
      </c>
      <c r="J413" t="s">
        <v>5467</v>
      </c>
      <c r="K413" t="str">
        <f>"18006"</f>
        <v>18006</v>
      </c>
    </row>
    <row r="414" spans="1:11" customFormat="1" x14ac:dyDescent="0.25">
      <c r="A414" t="str">
        <f t="shared" si="62"/>
        <v>18</v>
      </c>
      <c r="B414" t="s">
        <v>357</v>
      </c>
      <c r="C414" t="str">
        <f t="shared" si="63"/>
        <v>087</v>
      </c>
      <c r="D414" t="s">
        <v>357</v>
      </c>
      <c r="E414" t="str">
        <f t="shared" si="61"/>
        <v>02</v>
      </c>
      <c r="F414" t="str">
        <f>"040"</f>
        <v>040</v>
      </c>
      <c r="G414" t="str">
        <f>""</f>
        <v/>
      </c>
      <c r="H414" t="s">
        <v>1</v>
      </c>
      <c r="I414" t="s">
        <v>2197</v>
      </c>
      <c r="J414" t="s">
        <v>5471</v>
      </c>
      <c r="K414" t="str">
        <f>"18006"</f>
        <v>18006</v>
      </c>
    </row>
    <row r="415" spans="1:11" customFormat="1" x14ac:dyDescent="0.25">
      <c r="A415" t="str">
        <f t="shared" si="62"/>
        <v>18</v>
      </c>
      <c r="B415" t="s">
        <v>357</v>
      </c>
      <c r="C415" t="str">
        <f t="shared" si="63"/>
        <v>087</v>
      </c>
      <c r="D415" t="s">
        <v>357</v>
      </c>
      <c r="E415" t="str">
        <f t="shared" si="61"/>
        <v>02</v>
      </c>
      <c r="F415" t="str">
        <f>"040"</f>
        <v>040</v>
      </c>
      <c r="G415" t="str">
        <f>""</f>
        <v/>
      </c>
      <c r="H415" t="s">
        <v>0</v>
      </c>
      <c r="I415" t="s">
        <v>2197</v>
      </c>
      <c r="J415" t="s">
        <v>5471</v>
      </c>
      <c r="K415" t="str">
        <f>"18006"</f>
        <v>18006</v>
      </c>
    </row>
    <row r="416" spans="1:11" customFormat="1" x14ac:dyDescent="0.25">
      <c r="A416" t="str">
        <f t="shared" si="62"/>
        <v>18</v>
      </c>
      <c r="B416" t="s">
        <v>357</v>
      </c>
      <c r="C416" t="str">
        <f t="shared" si="63"/>
        <v>087</v>
      </c>
      <c r="D416" t="s">
        <v>357</v>
      </c>
      <c r="E416" t="str">
        <f t="shared" si="61"/>
        <v>02</v>
      </c>
      <c r="F416" t="str">
        <f>"041"</f>
        <v>041</v>
      </c>
      <c r="G416" t="str">
        <f>""</f>
        <v/>
      </c>
      <c r="H416" t="s">
        <v>3</v>
      </c>
      <c r="I416" t="s">
        <v>2198</v>
      </c>
      <c r="J416" t="s">
        <v>5472</v>
      </c>
      <c r="K416" t="str">
        <f>"18016"</f>
        <v>18016</v>
      </c>
    </row>
    <row r="417" spans="1:11" customFormat="1" x14ac:dyDescent="0.25">
      <c r="A417" t="str">
        <f t="shared" si="62"/>
        <v>18</v>
      </c>
      <c r="B417" t="s">
        <v>357</v>
      </c>
      <c r="C417" t="str">
        <f t="shared" si="63"/>
        <v>087</v>
      </c>
      <c r="D417" t="s">
        <v>357</v>
      </c>
      <c r="E417" t="str">
        <f t="shared" si="61"/>
        <v>02</v>
      </c>
      <c r="F417" t="str">
        <f>"043"</f>
        <v>043</v>
      </c>
      <c r="G417" t="str">
        <f>""</f>
        <v/>
      </c>
      <c r="H417" t="s">
        <v>1</v>
      </c>
      <c r="I417" t="s">
        <v>2199</v>
      </c>
      <c r="J417" t="s">
        <v>5473</v>
      </c>
      <c r="K417" t="str">
        <f>"18007"</f>
        <v>18007</v>
      </c>
    </row>
    <row r="418" spans="1:11" customFormat="1" x14ac:dyDescent="0.25">
      <c r="A418" t="str">
        <f t="shared" si="62"/>
        <v>18</v>
      </c>
      <c r="B418" t="s">
        <v>357</v>
      </c>
      <c r="C418" t="str">
        <f t="shared" si="63"/>
        <v>087</v>
      </c>
      <c r="D418" t="s">
        <v>357</v>
      </c>
      <c r="E418" t="str">
        <f t="shared" si="61"/>
        <v>02</v>
      </c>
      <c r="F418" t="str">
        <f>"043"</f>
        <v>043</v>
      </c>
      <c r="G418" t="str">
        <f>""</f>
        <v/>
      </c>
      <c r="H418" t="s">
        <v>0</v>
      </c>
      <c r="I418" t="s">
        <v>2199</v>
      </c>
      <c r="J418" t="s">
        <v>5473</v>
      </c>
      <c r="K418" t="str">
        <f>"18007"</f>
        <v>18007</v>
      </c>
    </row>
    <row r="419" spans="1:11" customFormat="1" x14ac:dyDescent="0.25">
      <c r="A419" t="str">
        <f t="shared" si="62"/>
        <v>18</v>
      </c>
      <c r="B419" t="s">
        <v>357</v>
      </c>
      <c r="C419" t="str">
        <f t="shared" si="63"/>
        <v>087</v>
      </c>
      <c r="D419" t="s">
        <v>357</v>
      </c>
      <c r="E419" t="str">
        <f t="shared" si="61"/>
        <v>02</v>
      </c>
      <c r="F419" t="str">
        <f>"044"</f>
        <v>044</v>
      </c>
      <c r="G419" t="str">
        <f>""</f>
        <v/>
      </c>
      <c r="H419" t="s">
        <v>1</v>
      </c>
      <c r="I419" t="s">
        <v>2199</v>
      </c>
      <c r="J419" t="s">
        <v>5473</v>
      </c>
      <c r="K419" t="str">
        <f>"18007"</f>
        <v>18007</v>
      </c>
    </row>
    <row r="420" spans="1:11" customFormat="1" x14ac:dyDescent="0.25">
      <c r="A420" t="str">
        <f t="shared" si="62"/>
        <v>18</v>
      </c>
      <c r="B420" t="s">
        <v>357</v>
      </c>
      <c r="C420" t="str">
        <f t="shared" si="63"/>
        <v>087</v>
      </c>
      <c r="D420" t="s">
        <v>357</v>
      </c>
      <c r="E420" t="str">
        <f t="shared" si="61"/>
        <v>02</v>
      </c>
      <c r="F420" t="str">
        <f>"044"</f>
        <v>044</v>
      </c>
      <c r="G420" t="str">
        <f>""</f>
        <v/>
      </c>
      <c r="H420" t="s">
        <v>0</v>
      </c>
      <c r="I420" t="s">
        <v>2199</v>
      </c>
      <c r="J420" t="s">
        <v>5473</v>
      </c>
      <c r="K420" t="str">
        <f>"18007"</f>
        <v>18007</v>
      </c>
    </row>
    <row r="421" spans="1:11" customFormat="1" x14ac:dyDescent="0.25">
      <c r="A421" t="str">
        <f t="shared" si="62"/>
        <v>18</v>
      </c>
      <c r="B421" t="s">
        <v>357</v>
      </c>
      <c r="C421" t="str">
        <f t="shared" si="63"/>
        <v>087</v>
      </c>
      <c r="D421" t="s">
        <v>357</v>
      </c>
      <c r="E421" t="str">
        <f t="shared" si="61"/>
        <v>02</v>
      </c>
      <c r="F421" t="str">
        <f>"045"</f>
        <v>045</v>
      </c>
      <c r="G421" t="str">
        <f>""</f>
        <v/>
      </c>
      <c r="H421" t="s">
        <v>3</v>
      </c>
      <c r="I421" t="s">
        <v>2198</v>
      </c>
      <c r="J421" t="s">
        <v>5472</v>
      </c>
      <c r="K421" t="str">
        <f>"18016"</f>
        <v>18016</v>
      </c>
    </row>
    <row r="422" spans="1:11" customFormat="1" x14ac:dyDescent="0.25">
      <c r="A422" t="str">
        <f t="shared" si="62"/>
        <v>18</v>
      </c>
      <c r="B422" t="s">
        <v>357</v>
      </c>
      <c r="C422" t="str">
        <f t="shared" si="63"/>
        <v>087</v>
      </c>
      <c r="D422" t="s">
        <v>357</v>
      </c>
      <c r="E422" t="str">
        <f t="shared" si="61"/>
        <v>02</v>
      </c>
      <c r="F422" t="str">
        <f>"046"</f>
        <v>046</v>
      </c>
      <c r="G422" t="str">
        <f>""</f>
        <v/>
      </c>
      <c r="H422" t="s">
        <v>3</v>
      </c>
      <c r="I422" t="s">
        <v>2192</v>
      </c>
      <c r="J422" t="s">
        <v>5466</v>
      </c>
      <c r="K422" t="str">
        <f>"18006"</f>
        <v>18006</v>
      </c>
    </row>
    <row r="423" spans="1:11" customFormat="1" x14ac:dyDescent="0.25">
      <c r="A423" t="str">
        <f t="shared" si="62"/>
        <v>18</v>
      </c>
      <c r="B423" t="s">
        <v>357</v>
      </c>
      <c r="C423" t="str">
        <f t="shared" si="63"/>
        <v>087</v>
      </c>
      <c r="D423" t="s">
        <v>357</v>
      </c>
      <c r="E423" t="str">
        <f t="shared" si="61"/>
        <v>02</v>
      </c>
      <c r="F423" t="str">
        <f>"047"</f>
        <v>047</v>
      </c>
      <c r="G423" t="str">
        <f>""</f>
        <v/>
      </c>
      <c r="H423" t="s">
        <v>1</v>
      </c>
      <c r="I423" t="s">
        <v>2185</v>
      </c>
      <c r="J423" t="s">
        <v>5459</v>
      </c>
      <c r="K423" t="str">
        <f>"18006"</f>
        <v>18006</v>
      </c>
    </row>
    <row r="424" spans="1:11" customFormat="1" x14ac:dyDescent="0.25">
      <c r="A424" t="str">
        <f t="shared" si="62"/>
        <v>18</v>
      </c>
      <c r="B424" t="s">
        <v>357</v>
      </c>
      <c r="C424" t="str">
        <f t="shared" si="63"/>
        <v>087</v>
      </c>
      <c r="D424" t="s">
        <v>357</v>
      </c>
      <c r="E424" t="str">
        <f t="shared" si="61"/>
        <v>02</v>
      </c>
      <c r="F424" t="str">
        <f>"047"</f>
        <v>047</v>
      </c>
      <c r="G424" t="str">
        <f>""</f>
        <v/>
      </c>
      <c r="H424" t="s">
        <v>0</v>
      </c>
      <c r="I424" t="s">
        <v>2185</v>
      </c>
      <c r="J424" t="s">
        <v>5459</v>
      </c>
      <c r="K424" t="str">
        <f>"18006"</f>
        <v>18006</v>
      </c>
    </row>
    <row r="425" spans="1:11" customFormat="1" x14ac:dyDescent="0.25">
      <c r="A425" t="str">
        <f t="shared" si="62"/>
        <v>18</v>
      </c>
      <c r="B425" t="s">
        <v>357</v>
      </c>
      <c r="C425" t="str">
        <f t="shared" si="63"/>
        <v>087</v>
      </c>
      <c r="D425" t="s">
        <v>357</v>
      </c>
      <c r="E425" t="str">
        <f t="shared" ref="E425:E430" si="64">"02"</f>
        <v>02</v>
      </c>
      <c r="F425" t="str">
        <f>"048"</f>
        <v>048</v>
      </c>
      <c r="G425" t="str">
        <f>""</f>
        <v/>
      </c>
      <c r="H425" t="s">
        <v>3</v>
      </c>
      <c r="I425" t="s">
        <v>2186</v>
      </c>
      <c r="J425" t="s">
        <v>5460</v>
      </c>
      <c r="K425" t="str">
        <f>"18008"</f>
        <v>18008</v>
      </c>
    </row>
    <row r="426" spans="1:11" customFormat="1" x14ac:dyDescent="0.25">
      <c r="A426" t="str">
        <f t="shared" si="62"/>
        <v>18</v>
      </c>
      <c r="B426" t="s">
        <v>357</v>
      </c>
      <c r="C426" t="str">
        <f t="shared" si="63"/>
        <v>087</v>
      </c>
      <c r="D426" t="s">
        <v>357</v>
      </c>
      <c r="E426" t="str">
        <f t="shared" si="64"/>
        <v>02</v>
      </c>
      <c r="F426" t="str">
        <f>"049"</f>
        <v>049</v>
      </c>
      <c r="G426" t="str">
        <f>""</f>
        <v/>
      </c>
      <c r="H426" t="s">
        <v>3</v>
      </c>
      <c r="I426" t="s">
        <v>2188</v>
      </c>
      <c r="J426" t="s">
        <v>5462</v>
      </c>
      <c r="K426" t="str">
        <f>"18007"</f>
        <v>18007</v>
      </c>
    </row>
    <row r="427" spans="1:11" customFormat="1" x14ac:dyDescent="0.25">
      <c r="A427" t="str">
        <f t="shared" si="62"/>
        <v>18</v>
      </c>
      <c r="B427" t="s">
        <v>357</v>
      </c>
      <c r="C427" t="str">
        <f t="shared" si="63"/>
        <v>087</v>
      </c>
      <c r="D427" t="s">
        <v>357</v>
      </c>
      <c r="E427" t="str">
        <f t="shared" si="64"/>
        <v>02</v>
      </c>
      <c r="F427" t="str">
        <f>"050"</f>
        <v>050</v>
      </c>
      <c r="G427" t="str">
        <f>""</f>
        <v/>
      </c>
      <c r="H427" t="s">
        <v>1</v>
      </c>
      <c r="I427" t="s">
        <v>2191</v>
      </c>
      <c r="J427" t="s">
        <v>5465</v>
      </c>
      <c r="K427" t="str">
        <f>"18016"</f>
        <v>18016</v>
      </c>
    </row>
    <row r="428" spans="1:11" customFormat="1" x14ac:dyDescent="0.25">
      <c r="A428" t="str">
        <f t="shared" si="62"/>
        <v>18</v>
      </c>
      <c r="B428" t="s">
        <v>357</v>
      </c>
      <c r="C428" t="str">
        <f t="shared" si="63"/>
        <v>087</v>
      </c>
      <c r="D428" t="s">
        <v>357</v>
      </c>
      <c r="E428" t="str">
        <f t="shared" si="64"/>
        <v>02</v>
      </c>
      <c r="F428" t="str">
        <f>"050"</f>
        <v>050</v>
      </c>
      <c r="G428" t="str">
        <f>""</f>
        <v/>
      </c>
      <c r="H428" t="s">
        <v>0</v>
      </c>
      <c r="I428" t="s">
        <v>2191</v>
      </c>
      <c r="J428" t="s">
        <v>5465</v>
      </c>
      <c r="K428" t="str">
        <f>"18016"</f>
        <v>18016</v>
      </c>
    </row>
    <row r="429" spans="1:11" customFormat="1" x14ac:dyDescent="0.25">
      <c r="A429" t="str">
        <f t="shared" si="62"/>
        <v>18</v>
      </c>
      <c r="B429" t="s">
        <v>357</v>
      </c>
      <c r="C429" t="str">
        <f t="shared" si="63"/>
        <v>087</v>
      </c>
      <c r="D429" t="s">
        <v>357</v>
      </c>
      <c r="E429" t="str">
        <f t="shared" si="64"/>
        <v>02</v>
      </c>
      <c r="F429" t="str">
        <f>"051"</f>
        <v>051</v>
      </c>
      <c r="G429" t="str">
        <f>""</f>
        <v/>
      </c>
      <c r="H429" t="s">
        <v>1</v>
      </c>
      <c r="I429" t="s">
        <v>2192</v>
      </c>
      <c r="J429" t="s">
        <v>5466</v>
      </c>
      <c r="K429" t="str">
        <f>"18006"</f>
        <v>18006</v>
      </c>
    </row>
    <row r="430" spans="1:11" customFormat="1" x14ac:dyDescent="0.25">
      <c r="A430" t="str">
        <f t="shared" si="62"/>
        <v>18</v>
      </c>
      <c r="B430" t="s">
        <v>357</v>
      </c>
      <c r="C430" t="str">
        <f t="shared" si="63"/>
        <v>087</v>
      </c>
      <c r="D430" t="s">
        <v>357</v>
      </c>
      <c r="E430" t="str">
        <f t="shared" si="64"/>
        <v>02</v>
      </c>
      <c r="F430" t="str">
        <f>"051"</f>
        <v>051</v>
      </c>
      <c r="G430" t="str">
        <f>""</f>
        <v/>
      </c>
      <c r="H430" t="s">
        <v>0</v>
      </c>
      <c r="I430" t="s">
        <v>2192</v>
      </c>
      <c r="J430" t="s">
        <v>5466</v>
      </c>
      <c r="K430" t="str">
        <f>"18006"</f>
        <v>18006</v>
      </c>
    </row>
    <row r="431" spans="1:11" customFormat="1" x14ac:dyDescent="0.25">
      <c r="A431" t="str">
        <f t="shared" si="62"/>
        <v>18</v>
      </c>
      <c r="B431" t="s">
        <v>357</v>
      </c>
      <c r="C431" t="str">
        <f t="shared" si="63"/>
        <v>087</v>
      </c>
      <c r="D431" t="s">
        <v>357</v>
      </c>
      <c r="E431" t="str">
        <f t="shared" ref="E431:E494" si="65">"03"</f>
        <v>03</v>
      </c>
      <c r="F431" t="str">
        <f>"002"</f>
        <v>002</v>
      </c>
      <c r="G431" t="str">
        <f>"01"</f>
        <v>01</v>
      </c>
      <c r="H431" t="s">
        <v>1</v>
      </c>
      <c r="I431" t="s">
        <v>2200</v>
      </c>
      <c r="J431" t="s">
        <v>5474</v>
      </c>
      <c r="K431" t="str">
        <f>"18011"</f>
        <v>18011</v>
      </c>
    </row>
    <row r="432" spans="1:11" customFormat="1" x14ac:dyDescent="0.25">
      <c r="A432" t="str">
        <f t="shared" si="62"/>
        <v>18</v>
      </c>
      <c r="B432" t="s">
        <v>357</v>
      </c>
      <c r="C432" t="str">
        <f t="shared" si="63"/>
        <v>087</v>
      </c>
      <c r="D432" t="s">
        <v>357</v>
      </c>
      <c r="E432" t="str">
        <f t="shared" si="65"/>
        <v>03</v>
      </c>
      <c r="F432" t="str">
        <f>"002"</f>
        <v>002</v>
      </c>
      <c r="G432" t="str">
        <f>"02"</f>
        <v>02</v>
      </c>
      <c r="H432" t="s">
        <v>0</v>
      </c>
      <c r="I432" t="s">
        <v>2201</v>
      </c>
      <c r="J432" t="s">
        <v>5475</v>
      </c>
      <c r="K432" t="str">
        <f>"18011"</f>
        <v>18011</v>
      </c>
    </row>
    <row r="433" spans="1:11" customFormat="1" x14ac:dyDescent="0.25">
      <c r="A433" t="str">
        <f t="shared" si="62"/>
        <v>18</v>
      </c>
      <c r="B433" t="s">
        <v>357</v>
      </c>
      <c r="C433" t="str">
        <f t="shared" si="63"/>
        <v>087</v>
      </c>
      <c r="D433" t="s">
        <v>357</v>
      </c>
      <c r="E433" t="str">
        <f t="shared" si="65"/>
        <v>03</v>
      </c>
      <c r="F433" t="str">
        <f>"003"</f>
        <v>003</v>
      </c>
      <c r="G433" t="str">
        <f>""</f>
        <v/>
      </c>
      <c r="H433" t="s">
        <v>1</v>
      </c>
      <c r="I433" t="s">
        <v>2202</v>
      </c>
      <c r="J433" t="s">
        <v>5476</v>
      </c>
      <c r="K433" t="str">
        <f>"18010"</f>
        <v>18010</v>
      </c>
    </row>
    <row r="434" spans="1:11" customFormat="1" x14ac:dyDescent="0.25">
      <c r="A434" t="str">
        <f t="shared" si="62"/>
        <v>18</v>
      </c>
      <c r="B434" t="s">
        <v>357</v>
      </c>
      <c r="C434" t="str">
        <f t="shared" si="63"/>
        <v>087</v>
      </c>
      <c r="D434" t="s">
        <v>357</v>
      </c>
      <c r="E434" t="str">
        <f t="shared" si="65"/>
        <v>03</v>
      </c>
      <c r="F434" t="str">
        <f>"003"</f>
        <v>003</v>
      </c>
      <c r="G434" t="str">
        <f>""</f>
        <v/>
      </c>
      <c r="H434" t="s">
        <v>0</v>
      </c>
      <c r="I434" t="s">
        <v>2202</v>
      </c>
      <c r="J434" t="s">
        <v>5476</v>
      </c>
      <c r="K434" t="str">
        <f>"18010"</f>
        <v>18010</v>
      </c>
    </row>
    <row r="435" spans="1:11" customFormat="1" x14ac:dyDescent="0.25">
      <c r="A435" t="str">
        <f t="shared" si="62"/>
        <v>18</v>
      </c>
      <c r="B435" t="s">
        <v>357</v>
      </c>
      <c r="C435" t="str">
        <f t="shared" si="63"/>
        <v>087</v>
      </c>
      <c r="D435" t="s">
        <v>357</v>
      </c>
      <c r="E435" t="str">
        <f t="shared" si="65"/>
        <v>03</v>
      </c>
      <c r="F435" t="str">
        <f>"004"</f>
        <v>004</v>
      </c>
      <c r="G435" t="str">
        <f>""</f>
        <v/>
      </c>
      <c r="H435" t="s">
        <v>1</v>
      </c>
      <c r="I435" t="s">
        <v>2203</v>
      </c>
      <c r="J435" t="s">
        <v>5477</v>
      </c>
      <c r="K435" t="str">
        <f>"18012"</f>
        <v>18012</v>
      </c>
    </row>
    <row r="436" spans="1:11" customFormat="1" x14ac:dyDescent="0.25">
      <c r="A436" t="str">
        <f t="shared" si="62"/>
        <v>18</v>
      </c>
      <c r="B436" t="s">
        <v>357</v>
      </c>
      <c r="C436" t="str">
        <f t="shared" si="63"/>
        <v>087</v>
      </c>
      <c r="D436" t="s">
        <v>357</v>
      </c>
      <c r="E436" t="str">
        <f t="shared" si="65"/>
        <v>03</v>
      </c>
      <c r="F436" t="str">
        <f>"004"</f>
        <v>004</v>
      </c>
      <c r="G436" t="str">
        <f>""</f>
        <v/>
      </c>
      <c r="H436" t="s">
        <v>0</v>
      </c>
      <c r="I436" t="s">
        <v>2203</v>
      </c>
      <c r="J436" t="s">
        <v>5477</v>
      </c>
      <c r="K436" t="str">
        <f>"18012"</f>
        <v>18012</v>
      </c>
    </row>
    <row r="437" spans="1:11" customFormat="1" x14ac:dyDescent="0.25">
      <c r="A437" t="str">
        <f t="shared" si="62"/>
        <v>18</v>
      </c>
      <c r="B437" t="s">
        <v>357</v>
      </c>
      <c r="C437" t="str">
        <f t="shared" si="63"/>
        <v>087</v>
      </c>
      <c r="D437" t="s">
        <v>357</v>
      </c>
      <c r="E437" t="str">
        <f t="shared" si="65"/>
        <v>03</v>
      </c>
      <c r="F437" t="str">
        <f>"005"</f>
        <v>005</v>
      </c>
      <c r="G437" t="str">
        <f>""</f>
        <v/>
      </c>
      <c r="H437" t="s">
        <v>1</v>
      </c>
      <c r="I437" t="s">
        <v>2204</v>
      </c>
      <c r="J437" t="s">
        <v>5478</v>
      </c>
      <c r="K437" t="str">
        <f>"18012"</f>
        <v>18012</v>
      </c>
    </row>
    <row r="438" spans="1:11" customFormat="1" x14ac:dyDescent="0.25">
      <c r="A438" t="str">
        <f t="shared" si="62"/>
        <v>18</v>
      </c>
      <c r="B438" t="s">
        <v>357</v>
      </c>
      <c r="C438" t="str">
        <f t="shared" si="63"/>
        <v>087</v>
      </c>
      <c r="D438" t="s">
        <v>357</v>
      </c>
      <c r="E438" t="str">
        <f t="shared" si="65"/>
        <v>03</v>
      </c>
      <c r="F438" t="str">
        <f>"005"</f>
        <v>005</v>
      </c>
      <c r="G438" t="str">
        <f>""</f>
        <v/>
      </c>
      <c r="H438" t="s">
        <v>0</v>
      </c>
      <c r="I438" t="s">
        <v>2204</v>
      </c>
      <c r="J438" t="s">
        <v>5478</v>
      </c>
      <c r="K438" t="str">
        <f>"18012"</f>
        <v>18012</v>
      </c>
    </row>
    <row r="439" spans="1:11" customFormat="1" x14ac:dyDescent="0.25">
      <c r="A439" t="str">
        <f t="shared" si="62"/>
        <v>18</v>
      </c>
      <c r="B439" t="s">
        <v>357</v>
      </c>
      <c r="C439" t="str">
        <f t="shared" si="63"/>
        <v>087</v>
      </c>
      <c r="D439" t="s">
        <v>357</v>
      </c>
      <c r="E439" t="str">
        <f t="shared" si="65"/>
        <v>03</v>
      </c>
      <c r="F439" t="str">
        <f>"006"</f>
        <v>006</v>
      </c>
      <c r="G439" t="str">
        <f>""</f>
        <v/>
      </c>
      <c r="H439" t="s">
        <v>1</v>
      </c>
      <c r="I439" t="s">
        <v>2205</v>
      </c>
      <c r="J439" t="s">
        <v>5479</v>
      </c>
      <c r="K439" t="str">
        <f>"18013"</f>
        <v>18013</v>
      </c>
    </row>
    <row r="440" spans="1:11" customFormat="1" x14ac:dyDescent="0.25">
      <c r="A440" t="str">
        <f t="shared" si="62"/>
        <v>18</v>
      </c>
      <c r="B440" t="s">
        <v>357</v>
      </c>
      <c r="C440" t="str">
        <f t="shared" si="63"/>
        <v>087</v>
      </c>
      <c r="D440" t="s">
        <v>357</v>
      </c>
      <c r="E440" t="str">
        <f t="shared" si="65"/>
        <v>03</v>
      </c>
      <c r="F440" t="str">
        <f>"006"</f>
        <v>006</v>
      </c>
      <c r="G440" t="str">
        <f>""</f>
        <v/>
      </c>
      <c r="H440" t="s">
        <v>0</v>
      </c>
      <c r="I440" t="s">
        <v>2205</v>
      </c>
      <c r="J440" t="s">
        <v>5479</v>
      </c>
      <c r="K440" t="str">
        <f>"18013"</f>
        <v>18013</v>
      </c>
    </row>
    <row r="441" spans="1:11" customFormat="1" x14ac:dyDescent="0.25">
      <c r="A441" t="str">
        <f t="shared" si="62"/>
        <v>18</v>
      </c>
      <c r="B441" t="s">
        <v>357</v>
      </c>
      <c r="C441" t="str">
        <f t="shared" si="63"/>
        <v>087</v>
      </c>
      <c r="D441" t="s">
        <v>357</v>
      </c>
      <c r="E441" t="str">
        <f t="shared" si="65"/>
        <v>03</v>
      </c>
      <c r="F441" t="str">
        <f>"007"</f>
        <v>007</v>
      </c>
      <c r="G441" t="str">
        <f>""</f>
        <v/>
      </c>
      <c r="H441" t="s">
        <v>1</v>
      </c>
      <c r="I441" t="s">
        <v>2206</v>
      </c>
      <c r="J441" t="s">
        <v>5480</v>
      </c>
      <c r="K441" t="str">
        <f t="shared" ref="K441:K447" si="66">"18014"</f>
        <v>18014</v>
      </c>
    </row>
    <row r="442" spans="1:11" customFormat="1" x14ac:dyDescent="0.25">
      <c r="A442" t="str">
        <f t="shared" si="62"/>
        <v>18</v>
      </c>
      <c r="B442" t="s">
        <v>357</v>
      </c>
      <c r="C442" t="str">
        <f t="shared" si="63"/>
        <v>087</v>
      </c>
      <c r="D442" t="s">
        <v>357</v>
      </c>
      <c r="E442" t="str">
        <f t="shared" si="65"/>
        <v>03</v>
      </c>
      <c r="F442" t="str">
        <f>"007"</f>
        <v>007</v>
      </c>
      <c r="G442" t="str">
        <f>""</f>
        <v/>
      </c>
      <c r="H442" t="s">
        <v>0</v>
      </c>
      <c r="I442" t="s">
        <v>2206</v>
      </c>
      <c r="J442" t="s">
        <v>5480</v>
      </c>
      <c r="K442" t="str">
        <f t="shared" si="66"/>
        <v>18014</v>
      </c>
    </row>
    <row r="443" spans="1:11" customFormat="1" x14ac:dyDescent="0.25">
      <c r="A443" t="str">
        <f t="shared" si="62"/>
        <v>18</v>
      </c>
      <c r="B443" t="s">
        <v>357</v>
      </c>
      <c r="C443" t="str">
        <f t="shared" si="63"/>
        <v>087</v>
      </c>
      <c r="D443" t="s">
        <v>357</v>
      </c>
      <c r="E443" t="str">
        <f t="shared" si="65"/>
        <v>03</v>
      </c>
      <c r="F443" t="str">
        <f>"008"</f>
        <v>008</v>
      </c>
      <c r="G443" t="str">
        <f>""</f>
        <v/>
      </c>
      <c r="H443" t="s">
        <v>3</v>
      </c>
      <c r="I443" t="s">
        <v>2207</v>
      </c>
      <c r="J443" t="s">
        <v>5481</v>
      </c>
      <c r="K443" t="str">
        <f t="shared" si="66"/>
        <v>18014</v>
      </c>
    </row>
    <row r="444" spans="1:11" customFormat="1" x14ac:dyDescent="0.25">
      <c r="A444" t="str">
        <f t="shared" si="62"/>
        <v>18</v>
      </c>
      <c r="B444" t="s">
        <v>357</v>
      </c>
      <c r="C444" t="str">
        <f t="shared" si="63"/>
        <v>087</v>
      </c>
      <c r="D444" t="s">
        <v>357</v>
      </c>
      <c r="E444" t="str">
        <f t="shared" si="65"/>
        <v>03</v>
      </c>
      <c r="F444" t="str">
        <f>"009"</f>
        <v>009</v>
      </c>
      <c r="G444" t="str">
        <f>""</f>
        <v/>
      </c>
      <c r="H444" t="s">
        <v>1</v>
      </c>
      <c r="I444" t="s">
        <v>2208</v>
      </c>
      <c r="J444" t="s">
        <v>5482</v>
      </c>
      <c r="K444" t="str">
        <f t="shared" si="66"/>
        <v>18014</v>
      </c>
    </row>
    <row r="445" spans="1:11" customFormat="1" x14ac:dyDescent="0.25">
      <c r="A445" t="str">
        <f t="shared" si="62"/>
        <v>18</v>
      </c>
      <c r="B445" t="s">
        <v>357</v>
      </c>
      <c r="C445" t="str">
        <f t="shared" si="63"/>
        <v>087</v>
      </c>
      <c r="D445" t="s">
        <v>357</v>
      </c>
      <c r="E445" t="str">
        <f t="shared" si="65"/>
        <v>03</v>
      </c>
      <c r="F445" t="str">
        <f>"009"</f>
        <v>009</v>
      </c>
      <c r="G445" t="str">
        <f>""</f>
        <v/>
      </c>
      <c r="H445" t="s">
        <v>0</v>
      </c>
      <c r="I445" t="s">
        <v>2208</v>
      </c>
      <c r="J445" t="s">
        <v>5482</v>
      </c>
      <c r="K445" t="str">
        <f t="shared" si="66"/>
        <v>18014</v>
      </c>
    </row>
    <row r="446" spans="1:11" customFormat="1" x14ac:dyDescent="0.25">
      <c r="A446" t="str">
        <f t="shared" si="62"/>
        <v>18</v>
      </c>
      <c r="B446" t="s">
        <v>357</v>
      </c>
      <c r="C446" t="str">
        <f t="shared" si="63"/>
        <v>087</v>
      </c>
      <c r="D446" t="s">
        <v>357</v>
      </c>
      <c r="E446" t="str">
        <f t="shared" si="65"/>
        <v>03</v>
      </c>
      <c r="F446" t="str">
        <f>"010"</f>
        <v>010</v>
      </c>
      <c r="G446" t="str">
        <f>""</f>
        <v/>
      </c>
      <c r="H446" t="s">
        <v>1</v>
      </c>
      <c r="I446" t="s">
        <v>2208</v>
      </c>
      <c r="J446" t="s">
        <v>5482</v>
      </c>
      <c r="K446" t="str">
        <f t="shared" si="66"/>
        <v>18014</v>
      </c>
    </row>
    <row r="447" spans="1:11" customFormat="1" x14ac:dyDescent="0.25">
      <c r="A447" t="str">
        <f t="shared" si="62"/>
        <v>18</v>
      </c>
      <c r="B447" t="s">
        <v>357</v>
      </c>
      <c r="C447" t="str">
        <f t="shared" si="63"/>
        <v>087</v>
      </c>
      <c r="D447" t="s">
        <v>357</v>
      </c>
      <c r="E447" t="str">
        <f t="shared" si="65"/>
        <v>03</v>
      </c>
      <c r="F447" t="str">
        <f>"010"</f>
        <v>010</v>
      </c>
      <c r="G447" t="str">
        <f>""</f>
        <v/>
      </c>
      <c r="H447" t="s">
        <v>0</v>
      </c>
      <c r="I447" t="s">
        <v>2208</v>
      </c>
      <c r="J447" t="s">
        <v>5482</v>
      </c>
      <c r="K447" t="str">
        <f t="shared" si="66"/>
        <v>18014</v>
      </c>
    </row>
    <row r="448" spans="1:11" customFormat="1" x14ac:dyDescent="0.25">
      <c r="A448" t="str">
        <f t="shared" si="62"/>
        <v>18</v>
      </c>
      <c r="B448" t="s">
        <v>357</v>
      </c>
      <c r="C448" t="str">
        <f t="shared" si="63"/>
        <v>087</v>
      </c>
      <c r="D448" t="s">
        <v>357</v>
      </c>
      <c r="E448" t="str">
        <f t="shared" si="65"/>
        <v>03</v>
      </c>
      <c r="F448" t="str">
        <f>"011"</f>
        <v>011</v>
      </c>
      <c r="G448" t="str">
        <f>""</f>
        <v/>
      </c>
      <c r="H448" t="s">
        <v>1</v>
      </c>
      <c r="I448" t="s">
        <v>2209</v>
      </c>
      <c r="J448" t="s">
        <v>5483</v>
      </c>
      <c r="K448" t="str">
        <f>"18011"</f>
        <v>18011</v>
      </c>
    </row>
    <row r="449" spans="1:11" customFormat="1" x14ac:dyDescent="0.25">
      <c r="A449" t="str">
        <f t="shared" si="62"/>
        <v>18</v>
      </c>
      <c r="B449" t="s">
        <v>357</v>
      </c>
      <c r="C449" t="str">
        <f t="shared" si="63"/>
        <v>087</v>
      </c>
      <c r="D449" t="s">
        <v>357</v>
      </c>
      <c r="E449" t="str">
        <f t="shared" si="65"/>
        <v>03</v>
      </c>
      <c r="F449" t="str">
        <f>"011"</f>
        <v>011</v>
      </c>
      <c r="G449" t="str">
        <f>""</f>
        <v/>
      </c>
      <c r="H449" t="s">
        <v>0</v>
      </c>
      <c r="I449" t="s">
        <v>2209</v>
      </c>
      <c r="J449" t="s">
        <v>5483</v>
      </c>
      <c r="K449" t="str">
        <f>"18011"</f>
        <v>18011</v>
      </c>
    </row>
    <row r="450" spans="1:11" customFormat="1" x14ac:dyDescent="0.25">
      <c r="A450" t="str">
        <f t="shared" si="62"/>
        <v>18</v>
      </c>
      <c r="B450" t="s">
        <v>357</v>
      </c>
      <c r="C450" t="str">
        <f t="shared" si="63"/>
        <v>087</v>
      </c>
      <c r="D450" t="s">
        <v>357</v>
      </c>
      <c r="E450" t="str">
        <f t="shared" si="65"/>
        <v>03</v>
      </c>
      <c r="F450" t="str">
        <f>"012"</f>
        <v>012</v>
      </c>
      <c r="G450" t="str">
        <f>""</f>
        <v/>
      </c>
      <c r="H450" t="s">
        <v>1</v>
      </c>
      <c r="I450" t="s">
        <v>2210</v>
      </c>
      <c r="J450" t="s">
        <v>5484</v>
      </c>
      <c r="K450" t="str">
        <f>"18013"</f>
        <v>18013</v>
      </c>
    </row>
    <row r="451" spans="1:11" customFormat="1" x14ac:dyDescent="0.25">
      <c r="A451" t="str">
        <f t="shared" ref="A451:A514" si="67">"18"</f>
        <v>18</v>
      </c>
      <c r="B451" t="s">
        <v>357</v>
      </c>
      <c r="C451" t="str">
        <f t="shared" si="63"/>
        <v>087</v>
      </c>
      <c r="D451" t="s">
        <v>357</v>
      </c>
      <c r="E451" t="str">
        <f t="shared" si="65"/>
        <v>03</v>
      </c>
      <c r="F451" t="str">
        <f>"012"</f>
        <v>012</v>
      </c>
      <c r="G451" t="str">
        <f>""</f>
        <v/>
      </c>
      <c r="H451" t="s">
        <v>0</v>
      </c>
      <c r="I451" t="s">
        <v>2210</v>
      </c>
      <c r="J451" t="s">
        <v>5484</v>
      </c>
      <c r="K451" t="str">
        <f>"18013"</f>
        <v>18013</v>
      </c>
    </row>
    <row r="452" spans="1:11" customFormat="1" x14ac:dyDescent="0.25">
      <c r="A452" t="str">
        <f t="shared" si="67"/>
        <v>18</v>
      </c>
      <c r="B452" t="s">
        <v>357</v>
      </c>
      <c r="C452" t="str">
        <f t="shared" si="63"/>
        <v>087</v>
      </c>
      <c r="D452" t="s">
        <v>357</v>
      </c>
      <c r="E452" t="str">
        <f t="shared" si="65"/>
        <v>03</v>
      </c>
      <c r="F452" t="str">
        <f>"013"</f>
        <v>013</v>
      </c>
      <c r="G452" t="str">
        <f>""</f>
        <v/>
      </c>
      <c r="H452" t="s">
        <v>1</v>
      </c>
      <c r="I452" t="s">
        <v>2211</v>
      </c>
      <c r="J452" t="s">
        <v>5485</v>
      </c>
      <c r="K452" t="str">
        <f>"18014"</f>
        <v>18014</v>
      </c>
    </row>
    <row r="453" spans="1:11" customFormat="1" x14ac:dyDescent="0.25">
      <c r="A453" t="str">
        <f t="shared" si="67"/>
        <v>18</v>
      </c>
      <c r="B453" t="s">
        <v>357</v>
      </c>
      <c r="C453" t="str">
        <f t="shared" si="63"/>
        <v>087</v>
      </c>
      <c r="D453" t="s">
        <v>357</v>
      </c>
      <c r="E453" t="str">
        <f t="shared" si="65"/>
        <v>03</v>
      </c>
      <c r="F453" t="str">
        <f>"013"</f>
        <v>013</v>
      </c>
      <c r="G453" t="str">
        <f>""</f>
        <v/>
      </c>
      <c r="H453" t="s">
        <v>0</v>
      </c>
      <c r="I453" t="s">
        <v>2211</v>
      </c>
      <c r="J453" t="s">
        <v>5485</v>
      </c>
      <c r="K453" t="str">
        <f>"18014"</f>
        <v>18014</v>
      </c>
    </row>
    <row r="454" spans="1:11" customFormat="1" x14ac:dyDescent="0.25">
      <c r="A454" t="str">
        <f t="shared" si="67"/>
        <v>18</v>
      </c>
      <c r="B454" t="s">
        <v>357</v>
      </c>
      <c r="C454" t="str">
        <f t="shared" si="63"/>
        <v>087</v>
      </c>
      <c r="D454" t="s">
        <v>357</v>
      </c>
      <c r="E454" t="str">
        <f t="shared" si="65"/>
        <v>03</v>
      </c>
      <c r="F454" t="str">
        <f>"014"</f>
        <v>014</v>
      </c>
      <c r="G454" t="str">
        <f>""</f>
        <v/>
      </c>
      <c r="H454" t="s">
        <v>3</v>
      </c>
      <c r="I454" t="s">
        <v>2210</v>
      </c>
      <c r="J454" t="s">
        <v>5484</v>
      </c>
      <c r="K454" t="str">
        <f>"18013"</f>
        <v>18013</v>
      </c>
    </row>
    <row r="455" spans="1:11" customFormat="1" x14ac:dyDescent="0.25">
      <c r="A455" t="str">
        <f t="shared" si="67"/>
        <v>18</v>
      </c>
      <c r="B455" t="s">
        <v>357</v>
      </c>
      <c r="C455" t="str">
        <f t="shared" si="63"/>
        <v>087</v>
      </c>
      <c r="D455" t="s">
        <v>357</v>
      </c>
      <c r="E455" t="str">
        <f t="shared" si="65"/>
        <v>03</v>
      </c>
      <c r="F455" t="str">
        <f>"015"</f>
        <v>015</v>
      </c>
      <c r="G455" t="str">
        <f>""</f>
        <v/>
      </c>
      <c r="H455" t="s">
        <v>1</v>
      </c>
      <c r="I455" t="s">
        <v>2212</v>
      </c>
      <c r="J455" t="s">
        <v>5486</v>
      </c>
      <c r="K455" t="str">
        <f>"18011"</f>
        <v>18011</v>
      </c>
    </row>
    <row r="456" spans="1:11" customFormat="1" x14ac:dyDescent="0.25">
      <c r="A456" t="str">
        <f t="shared" si="67"/>
        <v>18</v>
      </c>
      <c r="B456" t="s">
        <v>357</v>
      </c>
      <c r="C456" t="str">
        <f t="shared" si="63"/>
        <v>087</v>
      </c>
      <c r="D456" t="s">
        <v>357</v>
      </c>
      <c r="E456" t="str">
        <f t="shared" si="65"/>
        <v>03</v>
      </c>
      <c r="F456" t="str">
        <f>"015"</f>
        <v>015</v>
      </c>
      <c r="G456" t="str">
        <f>""</f>
        <v/>
      </c>
      <c r="H456" t="s">
        <v>0</v>
      </c>
      <c r="I456" t="s">
        <v>2212</v>
      </c>
      <c r="J456" t="s">
        <v>5486</v>
      </c>
      <c r="K456" t="str">
        <f>"18011"</f>
        <v>18011</v>
      </c>
    </row>
    <row r="457" spans="1:11" customFormat="1" x14ac:dyDescent="0.25">
      <c r="A457" t="str">
        <f t="shared" si="67"/>
        <v>18</v>
      </c>
      <c r="B457" t="s">
        <v>357</v>
      </c>
      <c r="C457" t="str">
        <f t="shared" si="63"/>
        <v>087</v>
      </c>
      <c r="D457" t="s">
        <v>357</v>
      </c>
      <c r="E457" t="str">
        <f t="shared" si="65"/>
        <v>03</v>
      </c>
      <c r="F457" t="str">
        <f>"016"</f>
        <v>016</v>
      </c>
      <c r="G457" t="str">
        <f>""</f>
        <v/>
      </c>
      <c r="H457" t="s">
        <v>3</v>
      </c>
      <c r="I457" t="s">
        <v>1809</v>
      </c>
      <c r="J457" t="s">
        <v>5487</v>
      </c>
      <c r="K457" t="str">
        <f>"18013"</f>
        <v>18013</v>
      </c>
    </row>
    <row r="458" spans="1:11" customFormat="1" x14ac:dyDescent="0.25">
      <c r="A458" t="str">
        <f t="shared" si="67"/>
        <v>18</v>
      </c>
      <c r="B458" t="s">
        <v>357</v>
      </c>
      <c r="C458" t="str">
        <f t="shared" si="63"/>
        <v>087</v>
      </c>
      <c r="D458" t="s">
        <v>357</v>
      </c>
      <c r="E458" t="str">
        <f t="shared" si="65"/>
        <v>03</v>
      </c>
      <c r="F458" t="str">
        <f>"018"</f>
        <v>018</v>
      </c>
      <c r="G458" t="str">
        <f>""</f>
        <v/>
      </c>
      <c r="H458" t="s">
        <v>1</v>
      </c>
      <c r="I458" t="s">
        <v>2209</v>
      </c>
      <c r="J458" t="s">
        <v>5483</v>
      </c>
      <c r="K458" t="str">
        <f t="shared" ref="K458:K463" si="68">"18011"</f>
        <v>18011</v>
      </c>
    </row>
    <row r="459" spans="1:11" customFormat="1" x14ac:dyDescent="0.25">
      <c r="A459" t="str">
        <f t="shared" si="67"/>
        <v>18</v>
      </c>
      <c r="B459" t="s">
        <v>357</v>
      </c>
      <c r="C459" t="str">
        <f t="shared" si="63"/>
        <v>087</v>
      </c>
      <c r="D459" t="s">
        <v>357</v>
      </c>
      <c r="E459" t="str">
        <f t="shared" si="65"/>
        <v>03</v>
      </c>
      <c r="F459" t="str">
        <f>"018"</f>
        <v>018</v>
      </c>
      <c r="G459" t="str">
        <f>""</f>
        <v/>
      </c>
      <c r="H459" t="s">
        <v>0</v>
      </c>
      <c r="I459" t="s">
        <v>2209</v>
      </c>
      <c r="J459" t="s">
        <v>5483</v>
      </c>
      <c r="K459" t="str">
        <f t="shared" si="68"/>
        <v>18011</v>
      </c>
    </row>
    <row r="460" spans="1:11" customFormat="1" x14ac:dyDescent="0.25">
      <c r="A460" t="str">
        <f t="shared" si="67"/>
        <v>18</v>
      </c>
      <c r="B460" t="s">
        <v>357</v>
      </c>
      <c r="C460" t="str">
        <f t="shared" si="63"/>
        <v>087</v>
      </c>
      <c r="D460" t="s">
        <v>357</v>
      </c>
      <c r="E460" t="str">
        <f t="shared" si="65"/>
        <v>03</v>
      </c>
      <c r="F460" t="str">
        <f>"020"</f>
        <v>020</v>
      </c>
      <c r="G460" t="str">
        <f>""</f>
        <v/>
      </c>
      <c r="H460" t="s">
        <v>3</v>
      </c>
      <c r="I460" t="s">
        <v>2213</v>
      </c>
      <c r="J460" t="s">
        <v>5488</v>
      </c>
      <c r="K460" t="str">
        <f t="shared" si="68"/>
        <v>18011</v>
      </c>
    </row>
    <row r="461" spans="1:11" customFormat="1" x14ac:dyDescent="0.25">
      <c r="A461" t="str">
        <f t="shared" si="67"/>
        <v>18</v>
      </c>
      <c r="B461" t="s">
        <v>357</v>
      </c>
      <c r="C461" t="str">
        <f t="shared" ref="C461:C524" si="69">"087"</f>
        <v>087</v>
      </c>
      <c r="D461" t="s">
        <v>357</v>
      </c>
      <c r="E461" t="str">
        <f t="shared" si="65"/>
        <v>03</v>
      </c>
      <c r="F461" t="str">
        <f>"021"</f>
        <v>021</v>
      </c>
      <c r="G461" t="str">
        <f>""</f>
        <v/>
      </c>
      <c r="H461" t="s">
        <v>3</v>
      </c>
      <c r="I461" t="s">
        <v>2213</v>
      </c>
      <c r="J461" t="s">
        <v>5488</v>
      </c>
      <c r="K461" t="str">
        <f t="shared" si="68"/>
        <v>18011</v>
      </c>
    </row>
    <row r="462" spans="1:11" customFormat="1" x14ac:dyDescent="0.25">
      <c r="A462" t="str">
        <f t="shared" si="67"/>
        <v>18</v>
      </c>
      <c r="B462" t="s">
        <v>357</v>
      </c>
      <c r="C462" t="str">
        <f t="shared" si="69"/>
        <v>087</v>
      </c>
      <c r="D462" t="s">
        <v>357</v>
      </c>
      <c r="E462" t="str">
        <f t="shared" si="65"/>
        <v>03</v>
      </c>
      <c r="F462" t="str">
        <f>"023"</f>
        <v>023</v>
      </c>
      <c r="G462" t="str">
        <f>""</f>
        <v/>
      </c>
      <c r="H462" t="s">
        <v>1</v>
      </c>
      <c r="I462" t="s">
        <v>2212</v>
      </c>
      <c r="J462" t="s">
        <v>5486</v>
      </c>
      <c r="K462" t="str">
        <f t="shared" si="68"/>
        <v>18011</v>
      </c>
    </row>
    <row r="463" spans="1:11" customFormat="1" x14ac:dyDescent="0.25">
      <c r="A463" t="str">
        <f t="shared" si="67"/>
        <v>18</v>
      </c>
      <c r="B463" t="s">
        <v>357</v>
      </c>
      <c r="C463" t="str">
        <f t="shared" si="69"/>
        <v>087</v>
      </c>
      <c r="D463" t="s">
        <v>357</v>
      </c>
      <c r="E463" t="str">
        <f t="shared" si="65"/>
        <v>03</v>
      </c>
      <c r="F463" t="str">
        <f>"023"</f>
        <v>023</v>
      </c>
      <c r="G463" t="str">
        <f>""</f>
        <v/>
      </c>
      <c r="H463" t="s">
        <v>0</v>
      </c>
      <c r="I463" t="s">
        <v>2212</v>
      </c>
      <c r="J463" t="s">
        <v>5486</v>
      </c>
      <c r="K463" t="str">
        <f t="shared" si="68"/>
        <v>18011</v>
      </c>
    </row>
    <row r="464" spans="1:11" customFormat="1" x14ac:dyDescent="0.25">
      <c r="A464" t="str">
        <f t="shared" si="67"/>
        <v>18</v>
      </c>
      <c r="B464" t="s">
        <v>357</v>
      </c>
      <c r="C464" t="str">
        <f t="shared" si="69"/>
        <v>087</v>
      </c>
      <c r="D464" t="s">
        <v>357</v>
      </c>
      <c r="E464" t="str">
        <f t="shared" si="65"/>
        <v>03</v>
      </c>
      <c r="F464" t="str">
        <f>"024"</f>
        <v>024</v>
      </c>
      <c r="G464" t="str">
        <f>""</f>
        <v/>
      </c>
      <c r="H464" t="s">
        <v>3</v>
      </c>
      <c r="I464" t="s">
        <v>1809</v>
      </c>
      <c r="J464" t="s">
        <v>5487</v>
      </c>
      <c r="K464" t="str">
        <f>"18013"</f>
        <v>18013</v>
      </c>
    </row>
    <row r="465" spans="1:11" customFormat="1" x14ac:dyDescent="0.25">
      <c r="A465" t="str">
        <f t="shared" si="67"/>
        <v>18</v>
      </c>
      <c r="B465" t="s">
        <v>357</v>
      </c>
      <c r="C465" t="str">
        <f t="shared" si="69"/>
        <v>087</v>
      </c>
      <c r="D465" t="s">
        <v>357</v>
      </c>
      <c r="E465" t="str">
        <f t="shared" si="65"/>
        <v>03</v>
      </c>
      <c r="F465" t="str">
        <f>"025"</f>
        <v>025</v>
      </c>
      <c r="G465" t="str">
        <f>""</f>
        <v/>
      </c>
      <c r="H465" t="s">
        <v>3</v>
      </c>
      <c r="I465" t="s">
        <v>2214</v>
      </c>
      <c r="J465" t="s">
        <v>5489</v>
      </c>
      <c r="K465" t="str">
        <f>"18011"</f>
        <v>18011</v>
      </c>
    </row>
    <row r="466" spans="1:11" customFormat="1" x14ac:dyDescent="0.25">
      <c r="A466" t="str">
        <f t="shared" si="67"/>
        <v>18</v>
      </c>
      <c r="B466" t="s">
        <v>357</v>
      </c>
      <c r="C466" t="str">
        <f t="shared" si="69"/>
        <v>087</v>
      </c>
      <c r="D466" t="s">
        <v>357</v>
      </c>
      <c r="E466" t="str">
        <f t="shared" si="65"/>
        <v>03</v>
      </c>
      <c r="F466" t="str">
        <f>"026"</f>
        <v>026</v>
      </c>
      <c r="G466" t="str">
        <f>""</f>
        <v/>
      </c>
      <c r="H466" t="s">
        <v>1</v>
      </c>
      <c r="I466" t="s">
        <v>2215</v>
      </c>
      <c r="J466" t="s">
        <v>5490</v>
      </c>
      <c r="K466" t="str">
        <f>"18011"</f>
        <v>18011</v>
      </c>
    </row>
    <row r="467" spans="1:11" customFormat="1" x14ac:dyDescent="0.25">
      <c r="A467" t="str">
        <f t="shared" si="67"/>
        <v>18</v>
      </c>
      <c r="B467" t="s">
        <v>357</v>
      </c>
      <c r="C467" t="str">
        <f t="shared" si="69"/>
        <v>087</v>
      </c>
      <c r="D467" t="s">
        <v>357</v>
      </c>
      <c r="E467" t="str">
        <f t="shared" si="65"/>
        <v>03</v>
      </c>
      <c r="F467" t="str">
        <f>"026"</f>
        <v>026</v>
      </c>
      <c r="G467" t="str">
        <f>""</f>
        <v/>
      </c>
      <c r="H467" t="s">
        <v>0</v>
      </c>
      <c r="I467" t="s">
        <v>2215</v>
      </c>
      <c r="J467" t="s">
        <v>5490</v>
      </c>
      <c r="K467" t="str">
        <f>"18011"</f>
        <v>18011</v>
      </c>
    </row>
    <row r="468" spans="1:11" customFormat="1" x14ac:dyDescent="0.25">
      <c r="A468" t="str">
        <f t="shared" si="67"/>
        <v>18</v>
      </c>
      <c r="B468" t="s">
        <v>357</v>
      </c>
      <c r="C468" t="str">
        <f t="shared" si="69"/>
        <v>087</v>
      </c>
      <c r="D468" t="s">
        <v>357</v>
      </c>
      <c r="E468" t="str">
        <f t="shared" si="65"/>
        <v>03</v>
      </c>
      <c r="F468" t="str">
        <f>"027"</f>
        <v>027</v>
      </c>
      <c r="G468" t="str">
        <f>""</f>
        <v/>
      </c>
      <c r="H468" t="s">
        <v>1</v>
      </c>
      <c r="I468" t="s">
        <v>2216</v>
      </c>
      <c r="J468" t="s">
        <v>5491</v>
      </c>
      <c r="K468" t="str">
        <f>"18013"</f>
        <v>18013</v>
      </c>
    </row>
    <row r="469" spans="1:11" customFormat="1" x14ac:dyDescent="0.25">
      <c r="A469" t="str">
        <f t="shared" si="67"/>
        <v>18</v>
      </c>
      <c r="B469" t="s">
        <v>357</v>
      </c>
      <c r="C469" t="str">
        <f t="shared" si="69"/>
        <v>087</v>
      </c>
      <c r="D469" t="s">
        <v>357</v>
      </c>
      <c r="E469" t="str">
        <f t="shared" si="65"/>
        <v>03</v>
      </c>
      <c r="F469" t="str">
        <f>"027"</f>
        <v>027</v>
      </c>
      <c r="G469" t="str">
        <f>""</f>
        <v/>
      </c>
      <c r="H469" t="s">
        <v>0</v>
      </c>
      <c r="I469" t="s">
        <v>2216</v>
      </c>
      <c r="J469" t="s">
        <v>5491</v>
      </c>
      <c r="K469" t="str">
        <f>"18013"</f>
        <v>18013</v>
      </c>
    </row>
    <row r="470" spans="1:11" customFormat="1" x14ac:dyDescent="0.25">
      <c r="A470" t="str">
        <f t="shared" si="67"/>
        <v>18</v>
      </c>
      <c r="B470" t="s">
        <v>357</v>
      </c>
      <c r="C470" t="str">
        <f t="shared" si="69"/>
        <v>087</v>
      </c>
      <c r="D470" t="s">
        <v>357</v>
      </c>
      <c r="E470" t="str">
        <f t="shared" si="65"/>
        <v>03</v>
      </c>
      <c r="F470" t="str">
        <f>"028"</f>
        <v>028</v>
      </c>
      <c r="G470" t="str">
        <f>""</f>
        <v/>
      </c>
      <c r="H470" t="s">
        <v>3</v>
      </c>
      <c r="I470" t="s">
        <v>2217</v>
      </c>
      <c r="J470" t="s">
        <v>5492</v>
      </c>
      <c r="K470" t="str">
        <f>"18012"</f>
        <v>18012</v>
      </c>
    </row>
    <row r="471" spans="1:11" customFormat="1" x14ac:dyDescent="0.25">
      <c r="A471" t="str">
        <f t="shared" si="67"/>
        <v>18</v>
      </c>
      <c r="B471" t="s">
        <v>357</v>
      </c>
      <c r="C471" t="str">
        <f t="shared" si="69"/>
        <v>087</v>
      </c>
      <c r="D471" t="s">
        <v>357</v>
      </c>
      <c r="E471" t="str">
        <f t="shared" si="65"/>
        <v>03</v>
      </c>
      <c r="F471" t="str">
        <f>"029"</f>
        <v>029</v>
      </c>
      <c r="G471" t="str">
        <f>""</f>
        <v/>
      </c>
      <c r="H471" t="s">
        <v>1</v>
      </c>
      <c r="I471" t="s">
        <v>2208</v>
      </c>
      <c r="J471" t="s">
        <v>5482</v>
      </c>
      <c r="K471" t="str">
        <f>"18014"</f>
        <v>18014</v>
      </c>
    </row>
    <row r="472" spans="1:11" customFormat="1" x14ac:dyDescent="0.25">
      <c r="A472" t="str">
        <f t="shared" si="67"/>
        <v>18</v>
      </c>
      <c r="B472" t="s">
        <v>357</v>
      </c>
      <c r="C472" t="str">
        <f t="shared" si="69"/>
        <v>087</v>
      </c>
      <c r="D472" t="s">
        <v>357</v>
      </c>
      <c r="E472" t="str">
        <f t="shared" si="65"/>
        <v>03</v>
      </c>
      <c r="F472" t="str">
        <f>"029"</f>
        <v>029</v>
      </c>
      <c r="G472" t="str">
        <f>""</f>
        <v/>
      </c>
      <c r="H472" t="s">
        <v>0</v>
      </c>
      <c r="I472" t="s">
        <v>2208</v>
      </c>
      <c r="J472" t="s">
        <v>5482</v>
      </c>
      <c r="K472" t="str">
        <f>"18014"</f>
        <v>18014</v>
      </c>
    </row>
    <row r="473" spans="1:11" customFormat="1" x14ac:dyDescent="0.25">
      <c r="A473" t="str">
        <f t="shared" si="67"/>
        <v>18</v>
      </c>
      <c r="B473" t="s">
        <v>357</v>
      </c>
      <c r="C473" t="str">
        <f t="shared" si="69"/>
        <v>087</v>
      </c>
      <c r="D473" t="s">
        <v>357</v>
      </c>
      <c r="E473" t="str">
        <f t="shared" si="65"/>
        <v>03</v>
      </c>
      <c r="F473" t="str">
        <f>"030"</f>
        <v>030</v>
      </c>
      <c r="G473" t="str">
        <f>""</f>
        <v/>
      </c>
      <c r="H473" t="s">
        <v>1</v>
      </c>
      <c r="I473" t="s">
        <v>2218</v>
      </c>
      <c r="J473" t="s">
        <v>5493</v>
      </c>
      <c r="K473" t="str">
        <f>"18013"</f>
        <v>18013</v>
      </c>
    </row>
    <row r="474" spans="1:11" customFormat="1" x14ac:dyDescent="0.25">
      <c r="A474" t="str">
        <f t="shared" si="67"/>
        <v>18</v>
      </c>
      <c r="B474" t="s">
        <v>357</v>
      </c>
      <c r="C474" t="str">
        <f t="shared" si="69"/>
        <v>087</v>
      </c>
      <c r="D474" t="s">
        <v>357</v>
      </c>
      <c r="E474" t="str">
        <f t="shared" si="65"/>
        <v>03</v>
      </c>
      <c r="F474" t="str">
        <f>"030"</f>
        <v>030</v>
      </c>
      <c r="G474" t="str">
        <f>""</f>
        <v/>
      </c>
      <c r="H474" t="s">
        <v>0</v>
      </c>
      <c r="I474" t="s">
        <v>2218</v>
      </c>
      <c r="J474" t="s">
        <v>5493</v>
      </c>
      <c r="K474" t="str">
        <f>"18013"</f>
        <v>18013</v>
      </c>
    </row>
    <row r="475" spans="1:11" customFormat="1" x14ac:dyDescent="0.25">
      <c r="A475" t="str">
        <f t="shared" si="67"/>
        <v>18</v>
      </c>
      <c r="B475" t="s">
        <v>357</v>
      </c>
      <c r="C475" t="str">
        <f t="shared" si="69"/>
        <v>087</v>
      </c>
      <c r="D475" t="s">
        <v>357</v>
      </c>
      <c r="E475" t="str">
        <f t="shared" si="65"/>
        <v>03</v>
      </c>
      <c r="F475" t="str">
        <f>"031"</f>
        <v>031</v>
      </c>
      <c r="G475" t="str">
        <f>""</f>
        <v/>
      </c>
      <c r="H475" t="s">
        <v>1</v>
      </c>
      <c r="I475" t="s">
        <v>2219</v>
      </c>
      <c r="J475" t="s">
        <v>5494</v>
      </c>
      <c r="K475" t="str">
        <f t="shared" ref="K475:K480" si="70">"18011"</f>
        <v>18011</v>
      </c>
    </row>
    <row r="476" spans="1:11" customFormat="1" x14ac:dyDescent="0.25">
      <c r="A476" t="str">
        <f t="shared" si="67"/>
        <v>18</v>
      </c>
      <c r="B476" t="s">
        <v>357</v>
      </c>
      <c r="C476" t="str">
        <f t="shared" si="69"/>
        <v>087</v>
      </c>
      <c r="D476" t="s">
        <v>357</v>
      </c>
      <c r="E476" t="str">
        <f t="shared" si="65"/>
        <v>03</v>
      </c>
      <c r="F476" t="str">
        <f>"031"</f>
        <v>031</v>
      </c>
      <c r="G476" t="str">
        <f>""</f>
        <v/>
      </c>
      <c r="H476" t="s">
        <v>0</v>
      </c>
      <c r="I476" t="s">
        <v>2219</v>
      </c>
      <c r="J476" t="s">
        <v>5494</v>
      </c>
      <c r="K476" t="str">
        <f t="shared" si="70"/>
        <v>18011</v>
      </c>
    </row>
    <row r="477" spans="1:11" customFormat="1" x14ac:dyDescent="0.25">
      <c r="A477" t="str">
        <f t="shared" si="67"/>
        <v>18</v>
      </c>
      <c r="B477" t="s">
        <v>357</v>
      </c>
      <c r="C477" t="str">
        <f t="shared" si="69"/>
        <v>087</v>
      </c>
      <c r="D477" t="s">
        <v>357</v>
      </c>
      <c r="E477" t="str">
        <f t="shared" si="65"/>
        <v>03</v>
      </c>
      <c r="F477" t="str">
        <f>"032"</f>
        <v>032</v>
      </c>
      <c r="G477" t="str">
        <f>""</f>
        <v/>
      </c>
      <c r="H477" t="s">
        <v>1</v>
      </c>
      <c r="I477" t="s">
        <v>2220</v>
      </c>
      <c r="J477" t="s">
        <v>5495</v>
      </c>
      <c r="K477" t="str">
        <f t="shared" si="70"/>
        <v>18011</v>
      </c>
    </row>
    <row r="478" spans="1:11" customFormat="1" x14ac:dyDescent="0.25">
      <c r="A478" t="str">
        <f t="shared" si="67"/>
        <v>18</v>
      </c>
      <c r="B478" t="s">
        <v>357</v>
      </c>
      <c r="C478" t="str">
        <f t="shared" si="69"/>
        <v>087</v>
      </c>
      <c r="D478" t="s">
        <v>357</v>
      </c>
      <c r="E478" t="str">
        <f t="shared" si="65"/>
        <v>03</v>
      </c>
      <c r="F478" t="str">
        <f>"032"</f>
        <v>032</v>
      </c>
      <c r="G478" t="str">
        <f>""</f>
        <v/>
      </c>
      <c r="H478" t="s">
        <v>0</v>
      </c>
      <c r="I478" t="s">
        <v>2220</v>
      </c>
      <c r="J478" t="s">
        <v>5495</v>
      </c>
      <c r="K478" t="str">
        <f t="shared" si="70"/>
        <v>18011</v>
      </c>
    </row>
    <row r="479" spans="1:11" customFormat="1" x14ac:dyDescent="0.25">
      <c r="A479" t="str">
        <f t="shared" si="67"/>
        <v>18</v>
      </c>
      <c r="B479" t="s">
        <v>357</v>
      </c>
      <c r="C479" t="str">
        <f t="shared" si="69"/>
        <v>087</v>
      </c>
      <c r="D479" t="s">
        <v>357</v>
      </c>
      <c r="E479" t="str">
        <f t="shared" si="65"/>
        <v>03</v>
      </c>
      <c r="F479" t="str">
        <f>"033"</f>
        <v>033</v>
      </c>
      <c r="G479" t="str">
        <f>""</f>
        <v/>
      </c>
      <c r="H479" t="s">
        <v>1</v>
      </c>
      <c r="I479" t="s">
        <v>2221</v>
      </c>
      <c r="J479" t="s">
        <v>5496</v>
      </c>
      <c r="K479" t="str">
        <f t="shared" si="70"/>
        <v>18011</v>
      </c>
    </row>
    <row r="480" spans="1:11" customFormat="1" x14ac:dyDescent="0.25">
      <c r="A480" t="str">
        <f t="shared" si="67"/>
        <v>18</v>
      </c>
      <c r="B480" t="s">
        <v>357</v>
      </c>
      <c r="C480" t="str">
        <f t="shared" si="69"/>
        <v>087</v>
      </c>
      <c r="D480" t="s">
        <v>357</v>
      </c>
      <c r="E480" t="str">
        <f t="shared" si="65"/>
        <v>03</v>
      </c>
      <c r="F480" t="str">
        <f>"033"</f>
        <v>033</v>
      </c>
      <c r="G480" t="str">
        <f>""</f>
        <v/>
      </c>
      <c r="H480" t="s">
        <v>0</v>
      </c>
      <c r="I480" t="s">
        <v>2221</v>
      </c>
      <c r="J480" t="s">
        <v>5496</v>
      </c>
      <c r="K480" t="str">
        <f t="shared" si="70"/>
        <v>18011</v>
      </c>
    </row>
    <row r="481" spans="1:11" customFormat="1" x14ac:dyDescent="0.25">
      <c r="A481" t="str">
        <f t="shared" si="67"/>
        <v>18</v>
      </c>
      <c r="B481" t="s">
        <v>357</v>
      </c>
      <c r="C481" t="str">
        <f t="shared" si="69"/>
        <v>087</v>
      </c>
      <c r="D481" t="s">
        <v>357</v>
      </c>
      <c r="E481" t="str">
        <f t="shared" si="65"/>
        <v>03</v>
      </c>
      <c r="F481" t="str">
        <f>"034"</f>
        <v>034</v>
      </c>
      <c r="G481" t="str">
        <f>""</f>
        <v/>
      </c>
      <c r="H481" t="s">
        <v>3</v>
      </c>
      <c r="I481" t="s">
        <v>2218</v>
      </c>
      <c r="J481" t="s">
        <v>5493</v>
      </c>
      <c r="K481" t="str">
        <f>"18013"</f>
        <v>18013</v>
      </c>
    </row>
    <row r="482" spans="1:11" customFormat="1" x14ac:dyDescent="0.25">
      <c r="A482" t="str">
        <f t="shared" si="67"/>
        <v>18</v>
      </c>
      <c r="B482" t="s">
        <v>357</v>
      </c>
      <c r="C482" t="str">
        <f t="shared" si="69"/>
        <v>087</v>
      </c>
      <c r="D482" t="s">
        <v>357</v>
      </c>
      <c r="E482" t="str">
        <f t="shared" si="65"/>
        <v>03</v>
      </c>
      <c r="F482" t="str">
        <f>"035"</f>
        <v>035</v>
      </c>
      <c r="G482" t="str">
        <f>""</f>
        <v/>
      </c>
      <c r="H482" t="s">
        <v>1</v>
      </c>
      <c r="I482" t="s">
        <v>2222</v>
      </c>
      <c r="J482" t="s">
        <v>5497</v>
      </c>
      <c r="K482" t="str">
        <f>"18013"</f>
        <v>18013</v>
      </c>
    </row>
    <row r="483" spans="1:11" customFormat="1" x14ac:dyDescent="0.25">
      <c r="A483" t="str">
        <f t="shared" si="67"/>
        <v>18</v>
      </c>
      <c r="B483" t="s">
        <v>357</v>
      </c>
      <c r="C483" t="str">
        <f t="shared" si="69"/>
        <v>087</v>
      </c>
      <c r="D483" t="s">
        <v>357</v>
      </c>
      <c r="E483" t="str">
        <f t="shared" si="65"/>
        <v>03</v>
      </c>
      <c r="F483" t="str">
        <f>"035"</f>
        <v>035</v>
      </c>
      <c r="G483" t="str">
        <f>""</f>
        <v/>
      </c>
      <c r="H483" t="s">
        <v>0</v>
      </c>
      <c r="I483" t="s">
        <v>2222</v>
      </c>
      <c r="J483" t="s">
        <v>5497</v>
      </c>
      <c r="K483" t="str">
        <f>"18013"</f>
        <v>18013</v>
      </c>
    </row>
    <row r="484" spans="1:11" customFormat="1" x14ac:dyDescent="0.25">
      <c r="A484" t="str">
        <f t="shared" si="67"/>
        <v>18</v>
      </c>
      <c r="B484" t="s">
        <v>357</v>
      </c>
      <c r="C484" t="str">
        <f t="shared" si="69"/>
        <v>087</v>
      </c>
      <c r="D484" t="s">
        <v>357</v>
      </c>
      <c r="E484" t="str">
        <f t="shared" si="65"/>
        <v>03</v>
      </c>
      <c r="F484" t="str">
        <f>"036"</f>
        <v>036</v>
      </c>
      <c r="G484" t="str">
        <f>""</f>
        <v/>
      </c>
      <c r="H484" t="s">
        <v>1</v>
      </c>
      <c r="I484" t="s">
        <v>2223</v>
      </c>
      <c r="J484" t="s">
        <v>5498</v>
      </c>
      <c r="K484" t="str">
        <f>"18013"</f>
        <v>18013</v>
      </c>
    </row>
    <row r="485" spans="1:11" customFormat="1" x14ac:dyDescent="0.25">
      <c r="A485" t="str">
        <f t="shared" si="67"/>
        <v>18</v>
      </c>
      <c r="B485" t="s">
        <v>357</v>
      </c>
      <c r="C485" t="str">
        <f t="shared" si="69"/>
        <v>087</v>
      </c>
      <c r="D485" t="s">
        <v>357</v>
      </c>
      <c r="E485" t="str">
        <f t="shared" si="65"/>
        <v>03</v>
      </c>
      <c r="F485" t="str">
        <f>"036"</f>
        <v>036</v>
      </c>
      <c r="G485" t="str">
        <f>""</f>
        <v/>
      </c>
      <c r="H485" t="s">
        <v>0</v>
      </c>
      <c r="I485" t="s">
        <v>2223</v>
      </c>
      <c r="J485" t="s">
        <v>5498</v>
      </c>
      <c r="K485" t="str">
        <f>"18013"</f>
        <v>18013</v>
      </c>
    </row>
    <row r="486" spans="1:11" customFormat="1" x14ac:dyDescent="0.25">
      <c r="A486" t="str">
        <f t="shared" si="67"/>
        <v>18</v>
      </c>
      <c r="B486" t="s">
        <v>357</v>
      </c>
      <c r="C486" t="str">
        <f t="shared" si="69"/>
        <v>087</v>
      </c>
      <c r="D486" t="s">
        <v>357</v>
      </c>
      <c r="E486" t="str">
        <f t="shared" si="65"/>
        <v>03</v>
      </c>
      <c r="F486" t="str">
        <f>"037"</f>
        <v>037</v>
      </c>
      <c r="G486" t="str">
        <f>""</f>
        <v/>
      </c>
      <c r="H486" t="s">
        <v>1</v>
      </c>
      <c r="I486" t="s">
        <v>2224</v>
      </c>
      <c r="J486" t="s">
        <v>5499</v>
      </c>
      <c r="K486" t="str">
        <f>"18014"</f>
        <v>18014</v>
      </c>
    </row>
    <row r="487" spans="1:11" customFormat="1" x14ac:dyDescent="0.25">
      <c r="A487" t="str">
        <f t="shared" si="67"/>
        <v>18</v>
      </c>
      <c r="B487" t="s">
        <v>357</v>
      </c>
      <c r="C487" t="str">
        <f t="shared" si="69"/>
        <v>087</v>
      </c>
      <c r="D487" t="s">
        <v>357</v>
      </c>
      <c r="E487" t="str">
        <f t="shared" si="65"/>
        <v>03</v>
      </c>
      <c r="F487" t="str">
        <f>"037"</f>
        <v>037</v>
      </c>
      <c r="G487" t="str">
        <f>""</f>
        <v/>
      </c>
      <c r="H487" t="s">
        <v>0</v>
      </c>
      <c r="I487" t="s">
        <v>2224</v>
      </c>
      <c r="J487" t="s">
        <v>5499</v>
      </c>
      <c r="K487" t="str">
        <f>"18014"</f>
        <v>18014</v>
      </c>
    </row>
    <row r="488" spans="1:11" customFormat="1" x14ac:dyDescent="0.25">
      <c r="A488" t="str">
        <f t="shared" si="67"/>
        <v>18</v>
      </c>
      <c r="B488" t="s">
        <v>357</v>
      </c>
      <c r="C488" t="str">
        <f t="shared" si="69"/>
        <v>087</v>
      </c>
      <c r="D488" t="s">
        <v>357</v>
      </c>
      <c r="E488" t="str">
        <f t="shared" si="65"/>
        <v>03</v>
      </c>
      <c r="F488" t="str">
        <f>"038"</f>
        <v>038</v>
      </c>
      <c r="G488" t="str">
        <f>""</f>
        <v/>
      </c>
      <c r="H488" t="s">
        <v>1</v>
      </c>
      <c r="I488" t="s">
        <v>2225</v>
      </c>
      <c r="J488" t="s">
        <v>5500</v>
      </c>
      <c r="K488" t="str">
        <f>"18014"</f>
        <v>18014</v>
      </c>
    </row>
    <row r="489" spans="1:11" customFormat="1" x14ac:dyDescent="0.25">
      <c r="A489" t="str">
        <f t="shared" si="67"/>
        <v>18</v>
      </c>
      <c r="B489" t="s">
        <v>357</v>
      </c>
      <c r="C489" t="str">
        <f t="shared" si="69"/>
        <v>087</v>
      </c>
      <c r="D489" t="s">
        <v>357</v>
      </c>
      <c r="E489" t="str">
        <f t="shared" si="65"/>
        <v>03</v>
      </c>
      <c r="F489" t="str">
        <f>"038"</f>
        <v>038</v>
      </c>
      <c r="G489" t="str">
        <f>""</f>
        <v/>
      </c>
      <c r="H489" t="s">
        <v>0</v>
      </c>
      <c r="I489" t="s">
        <v>2225</v>
      </c>
      <c r="J489" t="s">
        <v>5500</v>
      </c>
      <c r="K489" t="str">
        <f>"18014"</f>
        <v>18014</v>
      </c>
    </row>
    <row r="490" spans="1:11" customFormat="1" x14ac:dyDescent="0.25">
      <c r="A490" t="str">
        <f t="shared" si="67"/>
        <v>18</v>
      </c>
      <c r="B490" t="s">
        <v>357</v>
      </c>
      <c r="C490" t="str">
        <f t="shared" si="69"/>
        <v>087</v>
      </c>
      <c r="D490" t="s">
        <v>357</v>
      </c>
      <c r="E490" t="str">
        <f t="shared" si="65"/>
        <v>03</v>
      </c>
      <c r="F490" t="str">
        <f>"039"</f>
        <v>039</v>
      </c>
      <c r="G490" t="str">
        <f>""</f>
        <v/>
      </c>
      <c r="H490" t="s">
        <v>1</v>
      </c>
      <c r="I490" t="s">
        <v>2226</v>
      </c>
      <c r="J490" t="s">
        <v>5501</v>
      </c>
      <c r="K490" t="str">
        <f>"18013"</f>
        <v>18013</v>
      </c>
    </row>
    <row r="491" spans="1:11" customFormat="1" x14ac:dyDescent="0.25">
      <c r="A491" t="str">
        <f t="shared" si="67"/>
        <v>18</v>
      </c>
      <c r="B491" t="s">
        <v>357</v>
      </c>
      <c r="C491" t="str">
        <f t="shared" si="69"/>
        <v>087</v>
      </c>
      <c r="D491" t="s">
        <v>357</v>
      </c>
      <c r="E491" t="str">
        <f t="shared" si="65"/>
        <v>03</v>
      </c>
      <c r="F491" t="str">
        <f>"039"</f>
        <v>039</v>
      </c>
      <c r="G491" t="str">
        <f>""</f>
        <v/>
      </c>
      <c r="H491" t="s">
        <v>0</v>
      </c>
      <c r="I491" t="s">
        <v>2226</v>
      </c>
      <c r="J491" t="s">
        <v>5501</v>
      </c>
      <c r="K491" t="str">
        <f>"18013"</f>
        <v>18013</v>
      </c>
    </row>
    <row r="492" spans="1:11" customFormat="1" x14ac:dyDescent="0.25">
      <c r="A492" t="str">
        <f t="shared" si="67"/>
        <v>18</v>
      </c>
      <c r="B492" t="s">
        <v>357</v>
      </c>
      <c r="C492" t="str">
        <f t="shared" si="69"/>
        <v>087</v>
      </c>
      <c r="D492" t="s">
        <v>357</v>
      </c>
      <c r="E492" t="str">
        <f t="shared" si="65"/>
        <v>03</v>
      </c>
      <c r="F492" t="str">
        <f>"040"</f>
        <v>040</v>
      </c>
      <c r="G492" t="str">
        <f>""</f>
        <v/>
      </c>
      <c r="H492" t="s">
        <v>1</v>
      </c>
      <c r="I492" t="s">
        <v>2225</v>
      </c>
      <c r="J492" t="s">
        <v>5500</v>
      </c>
      <c r="K492" t="str">
        <f>"18014"</f>
        <v>18014</v>
      </c>
    </row>
    <row r="493" spans="1:11" customFormat="1" x14ac:dyDescent="0.25">
      <c r="A493" t="str">
        <f t="shared" si="67"/>
        <v>18</v>
      </c>
      <c r="B493" t="s">
        <v>357</v>
      </c>
      <c r="C493" t="str">
        <f t="shared" si="69"/>
        <v>087</v>
      </c>
      <c r="D493" t="s">
        <v>357</v>
      </c>
      <c r="E493" t="str">
        <f t="shared" si="65"/>
        <v>03</v>
      </c>
      <c r="F493" t="str">
        <f>"040"</f>
        <v>040</v>
      </c>
      <c r="G493" t="str">
        <f>""</f>
        <v/>
      </c>
      <c r="H493" t="s">
        <v>0</v>
      </c>
      <c r="I493" t="s">
        <v>2225</v>
      </c>
      <c r="J493" t="s">
        <v>5500</v>
      </c>
      <c r="K493" t="str">
        <f>"18014"</f>
        <v>18014</v>
      </c>
    </row>
    <row r="494" spans="1:11" customFormat="1" x14ac:dyDescent="0.25">
      <c r="A494" t="str">
        <f t="shared" si="67"/>
        <v>18</v>
      </c>
      <c r="B494" t="s">
        <v>357</v>
      </c>
      <c r="C494" t="str">
        <f t="shared" si="69"/>
        <v>087</v>
      </c>
      <c r="D494" t="s">
        <v>357</v>
      </c>
      <c r="E494" t="str">
        <f t="shared" si="65"/>
        <v>03</v>
      </c>
      <c r="F494" t="str">
        <f>"041"</f>
        <v>041</v>
      </c>
      <c r="G494" t="str">
        <f>""</f>
        <v/>
      </c>
      <c r="H494" t="s">
        <v>3</v>
      </c>
      <c r="I494" t="s">
        <v>2227</v>
      </c>
      <c r="J494" t="s">
        <v>5502</v>
      </c>
      <c r="K494" t="str">
        <f>"18014"</f>
        <v>18014</v>
      </c>
    </row>
    <row r="495" spans="1:11" customFormat="1" x14ac:dyDescent="0.25">
      <c r="A495" t="str">
        <f t="shared" si="67"/>
        <v>18</v>
      </c>
      <c r="B495" t="s">
        <v>357</v>
      </c>
      <c r="C495" t="str">
        <f t="shared" si="69"/>
        <v>087</v>
      </c>
      <c r="D495" t="s">
        <v>357</v>
      </c>
      <c r="E495" t="str">
        <f t="shared" ref="E495:E506" si="71">"03"</f>
        <v>03</v>
      </c>
      <c r="F495" t="str">
        <f>"042"</f>
        <v>042</v>
      </c>
      <c r="G495" t="str">
        <f>""</f>
        <v/>
      </c>
      <c r="H495" t="s">
        <v>3</v>
      </c>
      <c r="I495" t="s">
        <v>2221</v>
      </c>
      <c r="J495" t="s">
        <v>5496</v>
      </c>
      <c r="K495" t="str">
        <f>"18011"</f>
        <v>18011</v>
      </c>
    </row>
    <row r="496" spans="1:11" customFormat="1" x14ac:dyDescent="0.25">
      <c r="A496" t="str">
        <f t="shared" si="67"/>
        <v>18</v>
      </c>
      <c r="B496" t="s">
        <v>357</v>
      </c>
      <c r="C496" t="str">
        <f t="shared" si="69"/>
        <v>087</v>
      </c>
      <c r="D496" t="s">
        <v>357</v>
      </c>
      <c r="E496" t="str">
        <f t="shared" si="71"/>
        <v>03</v>
      </c>
      <c r="F496" t="str">
        <f>"043"</f>
        <v>043</v>
      </c>
      <c r="G496" t="str">
        <f>""</f>
        <v/>
      </c>
      <c r="H496" t="s">
        <v>1</v>
      </c>
      <c r="I496" t="s">
        <v>2224</v>
      </c>
      <c r="J496" t="s">
        <v>5499</v>
      </c>
      <c r="K496" t="str">
        <f>"18014"</f>
        <v>18014</v>
      </c>
    </row>
    <row r="497" spans="1:11" customFormat="1" x14ac:dyDescent="0.25">
      <c r="A497" t="str">
        <f t="shared" si="67"/>
        <v>18</v>
      </c>
      <c r="B497" t="s">
        <v>357</v>
      </c>
      <c r="C497" t="str">
        <f t="shared" si="69"/>
        <v>087</v>
      </c>
      <c r="D497" t="s">
        <v>357</v>
      </c>
      <c r="E497" t="str">
        <f t="shared" si="71"/>
        <v>03</v>
      </c>
      <c r="F497" t="str">
        <f>"043"</f>
        <v>043</v>
      </c>
      <c r="G497" t="str">
        <f>""</f>
        <v/>
      </c>
      <c r="H497" t="s">
        <v>0</v>
      </c>
      <c r="I497" t="s">
        <v>2224</v>
      </c>
      <c r="J497" t="s">
        <v>5499</v>
      </c>
      <c r="K497" t="str">
        <f>"18014"</f>
        <v>18014</v>
      </c>
    </row>
    <row r="498" spans="1:11" customFormat="1" x14ac:dyDescent="0.25">
      <c r="A498" t="str">
        <f t="shared" si="67"/>
        <v>18</v>
      </c>
      <c r="B498" t="s">
        <v>357</v>
      </c>
      <c r="C498" t="str">
        <f t="shared" si="69"/>
        <v>087</v>
      </c>
      <c r="D498" t="s">
        <v>357</v>
      </c>
      <c r="E498" t="str">
        <f t="shared" si="71"/>
        <v>03</v>
      </c>
      <c r="F498" t="str">
        <f>"044"</f>
        <v>044</v>
      </c>
      <c r="G498" t="str">
        <f>""</f>
        <v/>
      </c>
      <c r="H498" t="s">
        <v>1</v>
      </c>
      <c r="I498" t="s">
        <v>2227</v>
      </c>
      <c r="J498" t="s">
        <v>5502</v>
      </c>
      <c r="K498" t="str">
        <f>"18014"</f>
        <v>18014</v>
      </c>
    </row>
    <row r="499" spans="1:11" customFormat="1" x14ac:dyDescent="0.25">
      <c r="A499" t="str">
        <f t="shared" si="67"/>
        <v>18</v>
      </c>
      <c r="B499" t="s">
        <v>357</v>
      </c>
      <c r="C499" t="str">
        <f t="shared" si="69"/>
        <v>087</v>
      </c>
      <c r="D499" t="s">
        <v>357</v>
      </c>
      <c r="E499" t="str">
        <f t="shared" si="71"/>
        <v>03</v>
      </c>
      <c r="F499" t="str">
        <f>"044"</f>
        <v>044</v>
      </c>
      <c r="G499" t="str">
        <f>""</f>
        <v/>
      </c>
      <c r="H499" t="s">
        <v>0</v>
      </c>
      <c r="I499" t="s">
        <v>2227</v>
      </c>
      <c r="J499" t="s">
        <v>5502</v>
      </c>
      <c r="K499" t="str">
        <f>"18014"</f>
        <v>18014</v>
      </c>
    </row>
    <row r="500" spans="1:11" customFormat="1" x14ac:dyDescent="0.25">
      <c r="A500" t="str">
        <f t="shared" si="67"/>
        <v>18</v>
      </c>
      <c r="B500" t="s">
        <v>357</v>
      </c>
      <c r="C500" t="str">
        <f t="shared" si="69"/>
        <v>087</v>
      </c>
      <c r="D500" t="s">
        <v>357</v>
      </c>
      <c r="E500" t="str">
        <f t="shared" si="71"/>
        <v>03</v>
      </c>
      <c r="F500" t="str">
        <f>"045"</f>
        <v>045</v>
      </c>
      <c r="G500" t="str">
        <f>""</f>
        <v/>
      </c>
      <c r="H500" t="s">
        <v>1</v>
      </c>
      <c r="I500" t="s">
        <v>2218</v>
      </c>
      <c r="J500" t="s">
        <v>5493</v>
      </c>
      <c r="K500" t="str">
        <f>"18013"</f>
        <v>18013</v>
      </c>
    </row>
    <row r="501" spans="1:11" customFormat="1" x14ac:dyDescent="0.25">
      <c r="A501" t="str">
        <f t="shared" si="67"/>
        <v>18</v>
      </c>
      <c r="B501" t="s">
        <v>357</v>
      </c>
      <c r="C501" t="str">
        <f t="shared" si="69"/>
        <v>087</v>
      </c>
      <c r="D501" t="s">
        <v>357</v>
      </c>
      <c r="E501" t="str">
        <f t="shared" si="71"/>
        <v>03</v>
      </c>
      <c r="F501" t="str">
        <f>"045"</f>
        <v>045</v>
      </c>
      <c r="G501" t="str">
        <f>""</f>
        <v/>
      </c>
      <c r="H501" t="s">
        <v>0</v>
      </c>
      <c r="I501" t="s">
        <v>2218</v>
      </c>
      <c r="J501" t="s">
        <v>5493</v>
      </c>
      <c r="K501" t="str">
        <f>"18013"</f>
        <v>18013</v>
      </c>
    </row>
    <row r="502" spans="1:11" customFormat="1" x14ac:dyDescent="0.25">
      <c r="A502" t="str">
        <f t="shared" si="67"/>
        <v>18</v>
      </c>
      <c r="B502" t="s">
        <v>357</v>
      </c>
      <c r="C502" t="str">
        <f t="shared" si="69"/>
        <v>087</v>
      </c>
      <c r="D502" t="s">
        <v>357</v>
      </c>
      <c r="E502" t="str">
        <f t="shared" si="71"/>
        <v>03</v>
      </c>
      <c r="F502" t="str">
        <f>"046"</f>
        <v>046</v>
      </c>
      <c r="G502" t="str">
        <f>""</f>
        <v/>
      </c>
      <c r="H502" t="s">
        <v>3</v>
      </c>
      <c r="I502" t="s">
        <v>2223</v>
      </c>
      <c r="J502" t="s">
        <v>5498</v>
      </c>
      <c r="K502" t="str">
        <f>"18013"</f>
        <v>18013</v>
      </c>
    </row>
    <row r="503" spans="1:11" customFormat="1" x14ac:dyDescent="0.25">
      <c r="A503" t="str">
        <f t="shared" si="67"/>
        <v>18</v>
      </c>
      <c r="B503" t="s">
        <v>357</v>
      </c>
      <c r="C503" t="str">
        <f t="shared" si="69"/>
        <v>087</v>
      </c>
      <c r="D503" t="s">
        <v>357</v>
      </c>
      <c r="E503" t="str">
        <f t="shared" si="71"/>
        <v>03</v>
      </c>
      <c r="F503" t="str">
        <f>"047"</f>
        <v>047</v>
      </c>
      <c r="G503" t="str">
        <f>""</f>
        <v/>
      </c>
      <c r="H503" t="s">
        <v>1</v>
      </c>
      <c r="I503" t="s">
        <v>2227</v>
      </c>
      <c r="J503" t="s">
        <v>5502</v>
      </c>
      <c r="K503" t="str">
        <f>"18014"</f>
        <v>18014</v>
      </c>
    </row>
    <row r="504" spans="1:11" customFormat="1" x14ac:dyDescent="0.25">
      <c r="A504" t="str">
        <f t="shared" si="67"/>
        <v>18</v>
      </c>
      <c r="B504" t="s">
        <v>357</v>
      </c>
      <c r="C504" t="str">
        <f t="shared" si="69"/>
        <v>087</v>
      </c>
      <c r="D504" t="s">
        <v>357</v>
      </c>
      <c r="E504" t="str">
        <f t="shared" si="71"/>
        <v>03</v>
      </c>
      <c r="F504" t="str">
        <f>"047"</f>
        <v>047</v>
      </c>
      <c r="G504" t="str">
        <f>""</f>
        <v/>
      </c>
      <c r="H504" t="s">
        <v>0</v>
      </c>
      <c r="I504" t="s">
        <v>2227</v>
      </c>
      <c r="J504" t="s">
        <v>5502</v>
      </c>
      <c r="K504" t="str">
        <f>"18014"</f>
        <v>18014</v>
      </c>
    </row>
    <row r="505" spans="1:11" customFormat="1" x14ac:dyDescent="0.25">
      <c r="A505" t="str">
        <f t="shared" si="67"/>
        <v>18</v>
      </c>
      <c r="B505" t="s">
        <v>357</v>
      </c>
      <c r="C505" t="str">
        <f t="shared" si="69"/>
        <v>087</v>
      </c>
      <c r="D505" t="s">
        <v>357</v>
      </c>
      <c r="E505" t="str">
        <f t="shared" si="71"/>
        <v>03</v>
      </c>
      <c r="F505" t="str">
        <f>"048"</f>
        <v>048</v>
      </c>
      <c r="G505" t="str">
        <f>""</f>
        <v/>
      </c>
      <c r="H505" t="s">
        <v>1</v>
      </c>
      <c r="I505" t="s">
        <v>2227</v>
      </c>
      <c r="J505" t="s">
        <v>5502</v>
      </c>
      <c r="K505" t="str">
        <f>"18014"</f>
        <v>18014</v>
      </c>
    </row>
    <row r="506" spans="1:11" customFormat="1" x14ac:dyDescent="0.25">
      <c r="A506" t="str">
        <f t="shared" si="67"/>
        <v>18</v>
      </c>
      <c r="B506" t="s">
        <v>357</v>
      </c>
      <c r="C506" t="str">
        <f t="shared" si="69"/>
        <v>087</v>
      </c>
      <c r="D506" t="s">
        <v>357</v>
      </c>
      <c r="E506" t="str">
        <f t="shared" si="71"/>
        <v>03</v>
      </c>
      <c r="F506" t="str">
        <f>"048"</f>
        <v>048</v>
      </c>
      <c r="G506" t="str">
        <f>""</f>
        <v/>
      </c>
      <c r="H506" t="s">
        <v>0</v>
      </c>
      <c r="I506" t="s">
        <v>2227</v>
      </c>
      <c r="J506" t="s">
        <v>5502</v>
      </c>
      <c r="K506" t="str">
        <f>"18014"</f>
        <v>18014</v>
      </c>
    </row>
    <row r="507" spans="1:11" customFormat="1" x14ac:dyDescent="0.25">
      <c r="A507" t="str">
        <f t="shared" si="67"/>
        <v>18</v>
      </c>
      <c r="B507" t="s">
        <v>357</v>
      </c>
      <c r="C507" t="str">
        <f t="shared" si="69"/>
        <v>087</v>
      </c>
      <c r="D507" t="s">
        <v>357</v>
      </c>
      <c r="E507" t="str">
        <f>"04"</f>
        <v>04</v>
      </c>
      <c r="F507" t="str">
        <f>"002"</f>
        <v>002</v>
      </c>
      <c r="G507" t="str">
        <f>""</f>
        <v/>
      </c>
      <c r="H507" t="s">
        <v>3</v>
      </c>
      <c r="I507" t="s">
        <v>2228</v>
      </c>
      <c r="J507" t="s">
        <v>5503</v>
      </c>
      <c r="K507" t="str">
        <f>"18001"</f>
        <v>18001</v>
      </c>
    </row>
    <row r="508" spans="1:11" customFormat="1" x14ac:dyDescent="0.25">
      <c r="A508" t="str">
        <f t="shared" si="67"/>
        <v>18</v>
      </c>
      <c r="B508" t="s">
        <v>357</v>
      </c>
      <c r="C508" t="str">
        <f t="shared" si="69"/>
        <v>087</v>
      </c>
      <c r="D508" t="s">
        <v>357</v>
      </c>
      <c r="E508" t="str">
        <f>"04"</f>
        <v>04</v>
      </c>
      <c r="F508" t="str">
        <f>"003"</f>
        <v>003</v>
      </c>
      <c r="G508" t="str">
        <f>""</f>
        <v/>
      </c>
      <c r="H508" t="s">
        <v>3</v>
      </c>
      <c r="I508" t="s">
        <v>99</v>
      </c>
      <c r="J508" t="s">
        <v>5504</v>
      </c>
      <c r="K508" t="str">
        <f>"18010"</f>
        <v>18010</v>
      </c>
    </row>
    <row r="509" spans="1:11" customFormat="1" x14ac:dyDescent="0.25">
      <c r="A509" t="str">
        <f t="shared" si="67"/>
        <v>18</v>
      </c>
      <c r="B509" t="s">
        <v>357</v>
      </c>
      <c r="C509" t="str">
        <f t="shared" si="69"/>
        <v>087</v>
      </c>
      <c r="D509" t="s">
        <v>357</v>
      </c>
      <c r="E509" t="str">
        <f>"05"</f>
        <v>05</v>
      </c>
      <c r="F509" t="str">
        <f>"002"</f>
        <v>002</v>
      </c>
      <c r="G509" t="str">
        <f>""</f>
        <v/>
      </c>
      <c r="H509" t="s">
        <v>3</v>
      </c>
      <c r="I509" t="s">
        <v>2229</v>
      </c>
      <c r="J509" t="s">
        <v>5505</v>
      </c>
      <c r="K509" t="str">
        <f>"18010"</f>
        <v>18010</v>
      </c>
    </row>
    <row r="510" spans="1:11" customFormat="1" x14ac:dyDescent="0.25">
      <c r="A510" t="str">
        <f t="shared" si="67"/>
        <v>18</v>
      </c>
      <c r="B510" t="s">
        <v>357</v>
      </c>
      <c r="C510" t="str">
        <f t="shared" si="69"/>
        <v>087</v>
      </c>
      <c r="D510" t="s">
        <v>357</v>
      </c>
      <c r="E510" t="str">
        <f t="shared" ref="E510:E542" si="72">"06"</f>
        <v>06</v>
      </c>
      <c r="F510" t="str">
        <f>"001"</f>
        <v>001</v>
      </c>
      <c r="G510" t="str">
        <f>""</f>
        <v/>
      </c>
      <c r="H510" t="s">
        <v>1</v>
      </c>
      <c r="I510" t="s">
        <v>2230</v>
      </c>
      <c r="J510" t="s">
        <v>5506</v>
      </c>
      <c r="K510" t="str">
        <f t="shared" ref="K510:K515" si="73">"18009"</f>
        <v>18009</v>
      </c>
    </row>
    <row r="511" spans="1:11" customFormat="1" x14ac:dyDescent="0.25">
      <c r="A511" t="str">
        <f t="shared" si="67"/>
        <v>18</v>
      </c>
      <c r="B511" t="s">
        <v>357</v>
      </c>
      <c r="C511" t="str">
        <f t="shared" si="69"/>
        <v>087</v>
      </c>
      <c r="D511" t="s">
        <v>357</v>
      </c>
      <c r="E511" t="str">
        <f t="shared" si="72"/>
        <v>06</v>
      </c>
      <c r="F511" t="str">
        <f>"001"</f>
        <v>001</v>
      </c>
      <c r="G511" t="str">
        <f>""</f>
        <v/>
      </c>
      <c r="H511" t="s">
        <v>0</v>
      </c>
      <c r="I511" t="s">
        <v>2230</v>
      </c>
      <c r="J511" t="s">
        <v>5506</v>
      </c>
      <c r="K511" t="str">
        <f t="shared" si="73"/>
        <v>18009</v>
      </c>
    </row>
    <row r="512" spans="1:11" customFormat="1" x14ac:dyDescent="0.25">
      <c r="A512" t="str">
        <f t="shared" si="67"/>
        <v>18</v>
      </c>
      <c r="B512" t="s">
        <v>357</v>
      </c>
      <c r="C512" t="str">
        <f t="shared" si="69"/>
        <v>087</v>
      </c>
      <c r="D512" t="s">
        <v>357</v>
      </c>
      <c r="E512" t="str">
        <f t="shared" si="72"/>
        <v>06</v>
      </c>
      <c r="F512" t="str">
        <f>"003"</f>
        <v>003</v>
      </c>
      <c r="G512" t="str">
        <f>""</f>
        <v/>
      </c>
      <c r="H512" t="s">
        <v>3</v>
      </c>
      <c r="I512" t="s">
        <v>2231</v>
      </c>
      <c r="J512" t="s">
        <v>5507</v>
      </c>
      <c r="K512" t="str">
        <f t="shared" si="73"/>
        <v>18009</v>
      </c>
    </row>
    <row r="513" spans="1:11" customFormat="1" x14ac:dyDescent="0.25">
      <c r="A513" t="str">
        <f t="shared" si="67"/>
        <v>18</v>
      </c>
      <c r="B513" t="s">
        <v>357</v>
      </c>
      <c r="C513" t="str">
        <f t="shared" si="69"/>
        <v>087</v>
      </c>
      <c r="D513" t="s">
        <v>357</v>
      </c>
      <c r="E513" t="str">
        <f t="shared" si="72"/>
        <v>06</v>
      </c>
      <c r="F513" t="str">
        <f>"004"</f>
        <v>004</v>
      </c>
      <c r="G513" t="str">
        <f>""</f>
        <v/>
      </c>
      <c r="H513" t="s">
        <v>3</v>
      </c>
      <c r="I513" t="s">
        <v>2232</v>
      </c>
      <c r="J513" t="s">
        <v>5508</v>
      </c>
      <c r="K513" t="str">
        <f t="shared" si="73"/>
        <v>18009</v>
      </c>
    </row>
    <row r="514" spans="1:11" customFormat="1" x14ac:dyDescent="0.25">
      <c r="A514" t="str">
        <f t="shared" si="67"/>
        <v>18</v>
      </c>
      <c r="B514" t="s">
        <v>357</v>
      </c>
      <c r="C514" t="str">
        <f t="shared" si="69"/>
        <v>087</v>
      </c>
      <c r="D514" t="s">
        <v>357</v>
      </c>
      <c r="E514" t="str">
        <f t="shared" si="72"/>
        <v>06</v>
      </c>
      <c r="F514" t="str">
        <f>"005"</f>
        <v>005</v>
      </c>
      <c r="G514" t="str">
        <f>""</f>
        <v/>
      </c>
      <c r="H514" t="s">
        <v>1</v>
      </c>
      <c r="I514" t="s">
        <v>2232</v>
      </c>
      <c r="J514" t="s">
        <v>5508</v>
      </c>
      <c r="K514" t="str">
        <f t="shared" si="73"/>
        <v>18009</v>
      </c>
    </row>
    <row r="515" spans="1:11" customFormat="1" x14ac:dyDescent="0.25">
      <c r="A515" t="str">
        <f t="shared" ref="A515:A578" si="74">"18"</f>
        <v>18</v>
      </c>
      <c r="B515" t="s">
        <v>357</v>
      </c>
      <c r="C515" t="str">
        <f t="shared" si="69"/>
        <v>087</v>
      </c>
      <c r="D515" t="s">
        <v>357</v>
      </c>
      <c r="E515" t="str">
        <f t="shared" si="72"/>
        <v>06</v>
      </c>
      <c r="F515" t="str">
        <f>"005"</f>
        <v>005</v>
      </c>
      <c r="G515" t="str">
        <f>""</f>
        <v/>
      </c>
      <c r="H515" t="s">
        <v>0</v>
      </c>
      <c r="I515" t="s">
        <v>2232</v>
      </c>
      <c r="J515" t="s">
        <v>5508</v>
      </c>
      <c r="K515" t="str">
        <f t="shared" si="73"/>
        <v>18009</v>
      </c>
    </row>
    <row r="516" spans="1:11" customFormat="1" x14ac:dyDescent="0.25">
      <c r="A516" t="str">
        <f t="shared" si="74"/>
        <v>18</v>
      </c>
      <c r="B516" t="s">
        <v>357</v>
      </c>
      <c r="C516" t="str">
        <f t="shared" si="69"/>
        <v>087</v>
      </c>
      <c r="D516" t="s">
        <v>357</v>
      </c>
      <c r="E516" t="str">
        <f t="shared" si="72"/>
        <v>06</v>
      </c>
      <c r="F516" t="str">
        <f>"006"</f>
        <v>006</v>
      </c>
      <c r="G516" t="str">
        <f>""</f>
        <v/>
      </c>
      <c r="H516" t="s">
        <v>1</v>
      </c>
      <c r="I516" t="s">
        <v>2233</v>
      </c>
      <c r="J516" t="s">
        <v>5509</v>
      </c>
      <c r="K516" t="str">
        <f t="shared" ref="K516:K521" si="75">"18008"</f>
        <v>18008</v>
      </c>
    </row>
    <row r="517" spans="1:11" customFormat="1" x14ac:dyDescent="0.25">
      <c r="A517" t="str">
        <f t="shared" si="74"/>
        <v>18</v>
      </c>
      <c r="B517" t="s">
        <v>357</v>
      </c>
      <c r="C517" t="str">
        <f t="shared" si="69"/>
        <v>087</v>
      </c>
      <c r="D517" t="s">
        <v>357</v>
      </c>
      <c r="E517" t="str">
        <f t="shared" si="72"/>
        <v>06</v>
      </c>
      <c r="F517" t="str">
        <f>"006"</f>
        <v>006</v>
      </c>
      <c r="G517" t="str">
        <f>""</f>
        <v/>
      </c>
      <c r="H517" t="s">
        <v>0</v>
      </c>
      <c r="I517" t="s">
        <v>2233</v>
      </c>
      <c r="J517" t="s">
        <v>5509</v>
      </c>
      <c r="K517" t="str">
        <f t="shared" si="75"/>
        <v>18008</v>
      </c>
    </row>
    <row r="518" spans="1:11" customFormat="1" x14ac:dyDescent="0.25">
      <c r="A518" t="str">
        <f t="shared" si="74"/>
        <v>18</v>
      </c>
      <c r="B518" t="s">
        <v>357</v>
      </c>
      <c r="C518" t="str">
        <f t="shared" si="69"/>
        <v>087</v>
      </c>
      <c r="D518" t="s">
        <v>357</v>
      </c>
      <c r="E518" t="str">
        <f t="shared" si="72"/>
        <v>06</v>
      </c>
      <c r="F518" t="str">
        <f>"007"</f>
        <v>007</v>
      </c>
      <c r="G518" t="str">
        <f>""</f>
        <v/>
      </c>
      <c r="H518" t="s">
        <v>3</v>
      </c>
      <c r="I518" t="s">
        <v>2234</v>
      </c>
      <c r="J518" t="s">
        <v>5510</v>
      </c>
      <c r="K518" t="str">
        <f t="shared" si="75"/>
        <v>18008</v>
      </c>
    </row>
    <row r="519" spans="1:11" customFormat="1" x14ac:dyDescent="0.25">
      <c r="A519" t="str">
        <f t="shared" si="74"/>
        <v>18</v>
      </c>
      <c r="B519" t="s">
        <v>357</v>
      </c>
      <c r="C519" t="str">
        <f t="shared" si="69"/>
        <v>087</v>
      </c>
      <c r="D519" t="s">
        <v>357</v>
      </c>
      <c r="E519" t="str">
        <f t="shared" si="72"/>
        <v>06</v>
      </c>
      <c r="F519" t="str">
        <f>"008"</f>
        <v>008</v>
      </c>
      <c r="G519" t="str">
        <f>""</f>
        <v/>
      </c>
      <c r="H519" t="s">
        <v>3</v>
      </c>
      <c r="I519" t="s">
        <v>2235</v>
      </c>
      <c r="J519" t="s">
        <v>5511</v>
      </c>
      <c r="K519" t="str">
        <f t="shared" si="75"/>
        <v>18008</v>
      </c>
    </row>
    <row r="520" spans="1:11" customFormat="1" x14ac:dyDescent="0.25">
      <c r="A520" t="str">
        <f t="shared" si="74"/>
        <v>18</v>
      </c>
      <c r="B520" t="s">
        <v>357</v>
      </c>
      <c r="C520" t="str">
        <f t="shared" si="69"/>
        <v>087</v>
      </c>
      <c r="D520" t="s">
        <v>357</v>
      </c>
      <c r="E520" t="str">
        <f t="shared" si="72"/>
        <v>06</v>
      </c>
      <c r="F520" t="str">
        <f>"009"</f>
        <v>009</v>
      </c>
      <c r="G520" t="str">
        <f>""</f>
        <v/>
      </c>
      <c r="H520" t="s">
        <v>1</v>
      </c>
      <c r="I520" t="s">
        <v>2236</v>
      </c>
      <c r="J520" t="s">
        <v>5512</v>
      </c>
      <c r="K520" t="str">
        <f t="shared" si="75"/>
        <v>18008</v>
      </c>
    </row>
    <row r="521" spans="1:11" customFormat="1" x14ac:dyDescent="0.25">
      <c r="A521" t="str">
        <f t="shared" si="74"/>
        <v>18</v>
      </c>
      <c r="B521" t="s">
        <v>357</v>
      </c>
      <c r="C521" t="str">
        <f t="shared" si="69"/>
        <v>087</v>
      </c>
      <c r="D521" t="s">
        <v>357</v>
      </c>
      <c r="E521" t="str">
        <f t="shared" si="72"/>
        <v>06</v>
      </c>
      <c r="F521" t="str">
        <f>"009"</f>
        <v>009</v>
      </c>
      <c r="G521" t="str">
        <f>""</f>
        <v/>
      </c>
      <c r="H521" t="s">
        <v>0</v>
      </c>
      <c r="I521" t="s">
        <v>2236</v>
      </c>
      <c r="J521" t="s">
        <v>5512</v>
      </c>
      <c r="K521" t="str">
        <f t="shared" si="75"/>
        <v>18008</v>
      </c>
    </row>
    <row r="522" spans="1:11" customFormat="1" x14ac:dyDescent="0.25">
      <c r="A522" t="str">
        <f t="shared" si="74"/>
        <v>18</v>
      </c>
      <c r="B522" t="s">
        <v>357</v>
      </c>
      <c r="C522" t="str">
        <f t="shared" si="69"/>
        <v>087</v>
      </c>
      <c r="D522" t="s">
        <v>357</v>
      </c>
      <c r="E522" t="str">
        <f t="shared" si="72"/>
        <v>06</v>
      </c>
      <c r="F522" t="str">
        <f>"010"</f>
        <v>010</v>
      </c>
      <c r="G522" t="str">
        <f>""</f>
        <v/>
      </c>
      <c r="H522" t="s">
        <v>3</v>
      </c>
      <c r="I522" t="s">
        <v>2187</v>
      </c>
      <c r="J522" t="s">
        <v>5461</v>
      </c>
      <c r="K522" t="str">
        <f>"18007"</f>
        <v>18007</v>
      </c>
    </row>
    <row r="523" spans="1:11" customFormat="1" x14ac:dyDescent="0.25">
      <c r="A523" t="str">
        <f t="shared" si="74"/>
        <v>18</v>
      </c>
      <c r="B523" t="s">
        <v>357</v>
      </c>
      <c r="C523" t="str">
        <f t="shared" si="69"/>
        <v>087</v>
      </c>
      <c r="D523" t="s">
        <v>357</v>
      </c>
      <c r="E523" t="str">
        <f t="shared" si="72"/>
        <v>06</v>
      </c>
      <c r="F523" t="str">
        <f>"011"</f>
        <v>011</v>
      </c>
      <c r="G523" t="str">
        <f>""</f>
        <v/>
      </c>
      <c r="H523" t="s">
        <v>3</v>
      </c>
      <c r="I523" t="s">
        <v>2233</v>
      </c>
      <c r="J523" t="s">
        <v>5509</v>
      </c>
      <c r="K523" t="str">
        <f>"18008"</f>
        <v>18008</v>
      </c>
    </row>
    <row r="524" spans="1:11" customFormat="1" x14ac:dyDescent="0.25">
      <c r="A524" t="str">
        <f t="shared" si="74"/>
        <v>18</v>
      </c>
      <c r="B524" t="s">
        <v>357</v>
      </c>
      <c r="C524" t="str">
        <f t="shared" si="69"/>
        <v>087</v>
      </c>
      <c r="D524" t="s">
        <v>357</v>
      </c>
      <c r="E524" t="str">
        <f t="shared" si="72"/>
        <v>06</v>
      </c>
      <c r="F524" t="str">
        <f>"012"</f>
        <v>012</v>
      </c>
      <c r="G524" t="str">
        <f>""</f>
        <v/>
      </c>
      <c r="H524" t="s">
        <v>1</v>
      </c>
      <c r="I524" t="s">
        <v>2237</v>
      </c>
      <c r="J524" t="s">
        <v>5513</v>
      </c>
      <c r="K524" t="str">
        <f>"18008"</f>
        <v>18008</v>
      </c>
    </row>
    <row r="525" spans="1:11" customFormat="1" x14ac:dyDescent="0.25">
      <c r="A525" t="str">
        <f t="shared" si="74"/>
        <v>18</v>
      </c>
      <c r="B525" t="s">
        <v>357</v>
      </c>
      <c r="C525" t="str">
        <f t="shared" ref="C525:C588" si="76">"087"</f>
        <v>087</v>
      </c>
      <c r="D525" t="s">
        <v>357</v>
      </c>
      <c r="E525" t="str">
        <f t="shared" si="72"/>
        <v>06</v>
      </c>
      <c r="F525" t="str">
        <f>"012"</f>
        <v>012</v>
      </c>
      <c r="G525" t="str">
        <f>""</f>
        <v/>
      </c>
      <c r="H525" t="s">
        <v>0</v>
      </c>
      <c r="I525" t="s">
        <v>2237</v>
      </c>
      <c r="J525" t="s">
        <v>5513</v>
      </c>
      <c r="K525" t="str">
        <f>"18008"</f>
        <v>18008</v>
      </c>
    </row>
    <row r="526" spans="1:11" customFormat="1" x14ac:dyDescent="0.25">
      <c r="A526" t="str">
        <f t="shared" si="74"/>
        <v>18</v>
      </c>
      <c r="B526" t="s">
        <v>357</v>
      </c>
      <c r="C526" t="str">
        <f t="shared" si="76"/>
        <v>087</v>
      </c>
      <c r="D526" t="s">
        <v>357</v>
      </c>
      <c r="E526" t="str">
        <f t="shared" si="72"/>
        <v>06</v>
      </c>
      <c r="F526" t="str">
        <f>"013"</f>
        <v>013</v>
      </c>
      <c r="G526" t="str">
        <f>""</f>
        <v/>
      </c>
      <c r="H526" t="s">
        <v>3</v>
      </c>
      <c r="I526" t="s">
        <v>2235</v>
      </c>
      <c r="J526" t="s">
        <v>5511</v>
      </c>
      <c r="K526" t="str">
        <f>"18008"</f>
        <v>18008</v>
      </c>
    </row>
    <row r="527" spans="1:11" customFormat="1" x14ac:dyDescent="0.25">
      <c r="A527" t="str">
        <f t="shared" si="74"/>
        <v>18</v>
      </c>
      <c r="B527" t="s">
        <v>357</v>
      </c>
      <c r="C527" t="str">
        <f t="shared" si="76"/>
        <v>087</v>
      </c>
      <c r="D527" t="s">
        <v>357</v>
      </c>
      <c r="E527" t="str">
        <f t="shared" si="72"/>
        <v>06</v>
      </c>
      <c r="F527" t="str">
        <f>"014"</f>
        <v>014</v>
      </c>
      <c r="G527" t="str">
        <f>""</f>
        <v/>
      </c>
      <c r="H527" t="s">
        <v>3</v>
      </c>
      <c r="I527" t="s">
        <v>2238</v>
      </c>
      <c r="J527" t="s">
        <v>5514</v>
      </c>
      <c r="K527" t="str">
        <f>"18008"</f>
        <v>18008</v>
      </c>
    </row>
    <row r="528" spans="1:11" customFormat="1" x14ac:dyDescent="0.25">
      <c r="A528" t="str">
        <f t="shared" si="74"/>
        <v>18</v>
      </c>
      <c r="B528" t="s">
        <v>357</v>
      </c>
      <c r="C528" t="str">
        <f t="shared" si="76"/>
        <v>087</v>
      </c>
      <c r="D528" t="s">
        <v>357</v>
      </c>
      <c r="E528" t="str">
        <f t="shared" si="72"/>
        <v>06</v>
      </c>
      <c r="F528" t="str">
        <f>"015"</f>
        <v>015</v>
      </c>
      <c r="G528" t="str">
        <f>""</f>
        <v/>
      </c>
      <c r="H528" t="s">
        <v>3</v>
      </c>
      <c r="I528" t="s">
        <v>2187</v>
      </c>
      <c r="J528" t="s">
        <v>5461</v>
      </c>
      <c r="K528" t="str">
        <f>"18007"</f>
        <v>18007</v>
      </c>
    </row>
    <row r="529" spans="1:11" customFormat="1" x14ac:dyDescent="0.25">
      <c r="A529" t="str">
        <f t="shared" si="74"/>
        <v>18</v>
      </c>
      <c r="B529" t="s">
        <v>357</v>
      </c>
      <c r="C529" t="str">
        <f t="shared" si="76"/>
        <v>087</v>
      </c>
      <c r="D529" t="s">
        <v>357</v>
      </c>
      <c r="E529" t="str">
        <f t="shared" si="72"/>
        <v>06</v>
      </c>
      <c r="F529" t="str">
        <f>"016"</f>
        <v>016</v>
      </c>
      <c r="G529" t="str">
        <f>""</f>
        <v/>
      </c>
      <c r="H529" t="s">
        <v>3</v>
      </c>
      <c r="I529" t="s">
        <v>2237</v>
      </c>
      <c r="J529" t="s">
        <v>5513</v>
      </c>
      <c r="K529" t="str">
        <f>"18008"</f>
        <v>18008</v>
      </c>
    </row>
    <row r="530" spans="1:11" customFormat="1" x14ac:dyDescent="0.25">
      <c r="A530" t="str">
        <f t="shared" si="74"/>
        <v>18</v>
      </c>
      <c r="B530" t="s">
        <v>357</v>
      </c>
      <c r="C530" t="str">
        <f t="shared" si="76"/>
        <v>087</v>
      </c>
      <c r="D530" t="s">
        <v>357</v>
      </c>
      <c r="E530" t="str">
        <f t="shared" si="72"/>
        <v>06</v>
      </c>
      <c r="F530" t="str">
        <f>"017"</f>
        <v>017</v>
      </c>
      <c r="G530" t="str">
        <f>""</f>
        <v/>
      </c>
      <c r="H530" t="s">
        <v>3</v>
      </c>
      <c r="I530" t="s">
        <v>2239</v>
      </c>
      <c r="J530" t="s">
        <v>5515</v>
      </c>
      <c r="K530" t="str">
        <f>"18006"</f>
        <v>18006</v>
      </c>
    </row>
    <row r="531" spans="1:11" customFormat="1" x14ac:dyDescent="0.25">
      <c r="A531" t="str">
        <f t="shared" si="74"/>
        <v>18</v>
      </c>
      <c r="B531" t="s">
        <v>357</v>
      </c>
      <c r="C531" t="str">
        <f t="shared" si="76"/>
        <v>087</v>
      </c>
      <c r="D531" t="s">
        <v>357</v>
      </c>
      <c r="E531" t="str">
        <f t="shared" si="72"/>
        <v>06</v>
      </c>
      <c r="F531" t="str">
        <f>"018"</f>
        <v>018</v>
      </c>
      <c r="G531" t="str">
        <f>""</f>
        <v/>
      </c>
      <c r="H531" t="s">
        <v>3</v>
      </c>
      <c r="I531" t="s">
        <v>2239</v>
      </c>
      <c r="J531" t="s">
        <v>5515</v>
      </c>
      <c r="K531" t="str">
        <f>"18006"</f>
        <v>18006</v>
      </c>
    </row>
    <row r="532" spans="1:11" customFormat="1" x14ac:dyDescent="0.25">
      <c r="A532" t="str">
        <f t="shared" si="74"/>
        <v>18</v>
      </c>
      <c r="B532" t="s">
        <v>357</v>
      </c>
      <c r="C532" t="str">
        <f t="shared" si="76"/>
        <v>087</v>
      </c>
      <c r="D532" t="s">
        <v>357</v>
      </c>
      <c r="E532" t="str">
        <f t="shared" si="72"/>
        <v>06</v>
      </c>
      <c r="F532" t="str">
        <f>"019"</f>
        <v>019</v>
      </c>
      <c r="G532" t="str">
        <f>""</f>
        <v/>
      </c>
      <c r="H532" t="s">
        <v>3</v>
      </c>
      <c r="I532" t="s">
        <v>2235</v>
      </c>
      <c r="J532" t="s">
        <v>5511</v>
      </c>
      <c r="K532" t="str">
        <f t="shared" ref="K532:K542" si="77">"18008"</f>
        <v>18008</v>
      </c>
    </row>
    <row r="533" spans="1:11" customFormat="1" x14ac:dyDescent="0.25">
      <c r="A533" t="str">
        <f t="shared" si="74"/>
        <v>18</v>
      </c>
      <c r="B533" t="s">
        <v>357</v>
      </c>
      <c r="C533" t="str">
        <f t="shared" si="76"/>
        <v>087</v>
      </c>
      <c r="D533" t="s">
        <v>357</v>
      </c>
      <c r="E533" t="str">
        <f t="shared" si="72"/>
        <v>06</v>
      </c>
      <c r="F533" t="str">
        <f>"020"</f>
        <v>020</v>
      </c>
      <c r="G533" t="str">
        <f>""</f>
        <v/>
      </c>
      <c r="H533" t="s">
        <v>1</v>
      </c>
      <c r="I533" t="s">
        <v>2240</v>
      </c>
      <c r="J533" t="s">
        <v>5516</v>
      </c>
      <c r="K533" t="str">
        <f t="shared" si="77"/>
        <v>18008</v>
      </c>
    </row>
    <row r="534" spans="1:11" customFormat="1" x14ac:dyDescent="0.25">
      <c r="A534" t="str">
        <f t="shared" si="74"/>
        <v>18</v>
      </c>
      <c r="B534" t="s">
        <v>357</v>
      </c>
      <c r="C534" t="str">
        <f t="shared" si="76"/>
        <v>087</v>
      </c>
      <c r="D534" t="s">
        <v>357</v>
      </c>
      <c r="E534" t="str">
        <f t="shared" si="72"/>
        <v>06</v>
      </c>
      <c r="F534" t="str">
        <f>"020"</f>
        <v>020</v>
      </c>
      <c r="G534" t="str">
        <f>""</f>
        <v/>
      </c>
      <c r="H534" t="s">
        <v>0</v>
      </c>
      <c r="I534" t="s">
        <v>2240</v>
      </c>
      <c r="J534" t="s">
        <v>5516</v>
      </c>
      <c r="K534" t="str">
        <f t="shared" si="77"/>
        <v>18008</v>
      </c>
    </row>
    <row r="535" spans="1:11" customFormat="1" x14ac:dyDescent="0.25">
      <c r="A535" t="str">
        <f t="shared" si="74"/>
        <v>18</v>
      </c>
      <c r="B535" t="s">
        <v>357</v>
      </c>
      <c r="C535" t="str">
        <f t="shared" si="76"/>
        <v>087</v>
      </c>
      <c r="D535" t="s">
        <v>357</v>
      </c>
      <c r="E535" t="str">
        <f t="shared" si="72"/>
        <v>06</v>
      </c>
      <c r="F535" t="str">
        <f>"021"</f>
        <v>021</v>
      </c>
      <c r="G535" t="str">
        <f>""</f>
        <v/>
      </c>
      <c r="H535" t="s">
        <v>1</v>
      </c>
      <c r="I535" t="s">
        <v>2241</v>
      </c>
      <c r="J535" t="s">
        <v>5517</v>
      </c>
      <c r="K535" t="str">
        <f t="shared" si="77"/>
        <v>18008</v>
      </c>
    </row>
    <row r="536" spans="1:11" customFormat="1" x14ac:dyDescent="0.25">
      <c r="A536" t="str">
        <f t="shared" si="74"/>
        <v>18</v>
      </c>
      <c r="B536" t="s">
        <v>357</v>
      </c>
      <c r="C536" t="str">
        <f t="shared" si="76"/>
        <v>087</v>
      </c>
      <c r="D536" t="s">
        <v>357</v>
      </c>
      <c r="E536" t="str">
        <f t="shared" si="72"/>
        <v>06</v>
      </c>
      <c r="F536" t="str">
        <f>"021"</f>
        <v>021</v>
      </c>
      <c r="G536" t="str">
        <f>""</f>
        <v/>
      </c>
      <c r="H536" t="s">
        <v>0</v>
      </c>
      <c r="I536" t="s">
        <v>2241</v>
      </c>
      <c r="J536" t="s">
        <v>5517</v>
      </c>
      <c r="K536" t="str">
        <f t="shared" si="77"/>
        <v>18008</v>
      </c>
    </row>
    <row r="537" spans="1:11" customFormat="1" x14ac:dyDescent="0.25">
      <c r="A537" t="str">
        <f t="shared" si="74"/>
        <v>18</v>
      </c>
      <c r="B537" t="s">
        <v>357</v>
      </c>
      <c r="C537" t="str">
        <f t="shared" si="76"/>
        <v>087</v>
      </c>
      <c r="D537" t="s">
        <v>357</v>
      </c>
      <c r="E537" t="str">
        <f t="shared" si="72"/>
        <v>06</v>
      </c>
      <c r="F537" t="str">
        <f>"022"</f>
        <v>022</v>
      </c>
      <c r="G537" t="str">
        <f>""</f>
        <v/>
      </c>
      <c r="H537" t="s">
        <v>3</v>
      </c>
      <c r="I537" t="s">
        <v>2242</v>
      </c>
      <c r="J537" t="s">
        <v>5518</v>
      </c>
      <c r="K537" t="str">
        <f t="shared" si="77"/>
        <v>18008</v>
      </c>
    </row>
    <row r="538" spans="1:11" customFormat="1" x14ac:dyDescent="0.25">
      <c r="A538" t="str">
        <f t="shared" si="74"/>
        <v>18</v>
      </c>
      <c r="B538" t="s">
        <v>357</v>
      </c>
      <c r="C538" t="str">
        <f t="shared" si="76"/>
        <v>087</v>
      </c>
      <c r="D538" t="s">
        <v>357</v>
      </c>
      <c r="E538" t="str">
        <f t="shared" si="72"/>
        <v>06</v>
      </c>
      <c r="F538" t="str">
        <f>"023"</f>
        <v>023</v>
      </c>
      <c r="G538" t="str">
        <f>""</f>
        <v/>
      </c>
      <c r="H538" t="s">
        <v>1</v>
      </c>
      <c r="I538" t="s">
        <v>2243</v>
      </c>
      <c r="J538" t="s">
        <v>5519</v>
      </c>
      <c r="K538" t="str">
        <f t="shared" si="77"/>
        <v>18008</v>
      </c>
    </row>
    <row r="539" spans="1:11" customFormat="1" x14ac:dyDescent="0.25">
      <c r="A539" t="str">
        <f t="shared" si="74"/>
        <v>18</v>
      </c>
      <c r="B539" t="s">
        <v>357</v>
      </c>
      <c r="C539" t="str">
        <f t="shared" si="76"/>
        <v>087</v>
      </c>
      <c r="D539" t="s">
        <v>357</v>
      </c>
      <c r="E539" t="str">
        <f t="shared" si="72"/>
        <v>06</v>
      </c>
      <c r="F539" t="str">
        <f>"023"</f>
        <v>023</v>
      </c>
      <c r="G539" t="str">
        <f>""</f>
        <v/>
      </c>
      <c r="H539" t="s">
        <v>0</v>
      </c>
      <c r="I539" t="s">
        <v>2243</v>
      </c>
      <c r="J539" t="s">
        <v>5519</v>
      </c>
      <c r="K539" t="str">
        <f t="shared" si="77"/>
        <v>18008</v>
      </c>
    </row>
    <row r="540" spans="1:11" customFormat="1" x14ac:dyDescent="0.25">
      <c r="A540" t="str">
        <f t="shared" si="74"/>
        <v>18</v>
      </c>
      <c r="B540" t="s">
        <v>357</v>
      </c>
      <c r="C540" t="str">
        <f t="shared" si="76"/>
        <v>087</v>
      </c>
      <c r="D540" t="s">
        <v>357</v>
      </c>
      <c r="E540" t="str">
        <f t="shared" si="72"/>
        <v>06</v>
      </c>
      <c r="F540" t="str">
        <f>"024"</f>
        <v>024</v>
      </c>
      <c r="G540" t="str">
        <f>""</f>
        <v/>
      </c>
      <c r="H540" t="s">
        <v>3</v>
      </c>
      <c r="I540" t="s">
        <v>2242</v>
      </c>
      <c r="J540" t="s">
        <v>5518</v>
      </c>
      <c r="K540" t="str">
        <f t="shared" si="77"/>
        <v>18008</v>
      </c>
    </row>
    <row r="541" spans="1:11" customFormat="1" x14ac:dyDescent="0.25">
      <c r="A541" t="str">
        <f t="shared" si="74"/>
        <v>18</v>
      </c>
      <c r="B541" t="s">
        <v>357</v>
      </c>
      <c r="C541" t="str">
        <f t="shared" si="76"/>
        <v>087</v>
      </c>
      <c r="D541" t="s">
        <v>357</v>
      </c>
      <c r="E541" t="str">
        <f t="shared" si="72"/>
        <v>06</v>
      </c>
      <c r="F541" t="str">
        <f>"025"</f>
        <v>025</v>
      </c>
      <c r="G541" t="str">
        <f>""</f>
        <v/>
      </c>
      <c r="H541" t="s">
        <v>1</v>
      </c>
      <c r="I541" t="s">
        <v>2241</v>
      </c>
      <c r="J541" t="s">
        <v>5517</v>
      </c>
      <c r="K541" t="str">
        <f t="shared" si="77"/>
        <v>18008</v>
      </c>
    </row>
    <row r="542" spans="1:11" customFormat="1" x14ac:dyDescent="0.25">
      <c r="A542" t="str">
        <f t="shared" si="74"/>
        <v>18</v>
      </c>
      <c r="B542" t="s">
        <v>357</v>
      </c>
      <c r="C542" t="str">
        <f t="shared" si="76"/>
        <v>087</v>
      </c>
      <c r="D542" t="s">
        <v>357</v>
      </c>
      <c r="E542" t="str">
        <f t="shared" si="72"/>
        <v>06</v>
      </c>
      <c r="F542" t="str">
        <f>"025"</f>
        <v>025</v>
      </c>
      <c r="G542" t="str">
        <f>""</f>
        <v/>
      </c>
      <c r="H542" t="s">
        <v>0</v>
      </c>
      <c r="I542" t="s">
        <v>2241</v>
      </c>
      <c r="J542" t="s">
        <v>5517</v>
      </c>
      <c r="K542" t="str">
        <f t="shared" si="77"/>
        <v>18008</v>
      </c>
    </row>
    <row r="543" spans="1:11" customFormat="1" x14ac:dyDescent="0.25">
      <c r="A543" t="str">
        <f t="shared" si="74"/>
        <v>18</v>
      </c>
      <c r="B543" t="s">
        <v>357</v>
      </c>
      <c r="C543" t="str">
        <f t="shared" si="76"/>
        <v>087</v>
      </c>
      <c r="D543" t="s">
        <v>357</v>
      </c>
      <c r="E543" t="str">
        <f t="shared" ref="E543:E588" si="78">"07"</f>
        <v>07</v>
      </c>
      <c r="F543" t="str">
        <f>"001"</f>
        <v>001</v>
      </c>
      <c r="G543" t="str">
        <f>""</f>
        <v/>
      </c>
      <c r="H543" t="s">
        <v>3</v>
      </c>
      <c r="I543" t="s">
        <v>2228</v>
      </c>
      <c r="J543" t="s">
        <v>5503</v>
      </c>
      <c r="K543" t="str">
        <f>"18001"</f>
        <v>18001</v>
      </c>
    </row>
    <row r="544" spans="1:11" customFormat="1" x14ac:dyDescent="0.25">
      <c r="A544" t="str">
        <f t="shared" si="74"/>
        <v>18</v>
      </c>
      <c r="B544" t="s">
        <v>357</v>
      </c>
      <c r="C544" t="str">
        <f t="shared" si="76"/>
        <v>087</v>
      </c>
      <c r="D544" t="s">
        <v>357</v>
      </c>
      <c r="E544" t="str">
        <f t="shared" si="78"/>
        <v>07</v>
      </c>
      <c r="F544" t="str">
        <f>"004"</f>
        <v>004</v>
      </c>
      <c r="G544" t="str">
        <f>""</f>
        <v/>
      </c>
      <c r="H544" t="s">
        <v>3</v>
      </c>
      <c r="I544" t="s">
        <v>2244</v>
      </c>
      <c r="J544" t="s">
        <v>5520</v>
      </c>
      <c r="K544" t="str">
        <f>"18002"</f>
        <v>18002</v>
      </c>
    </row>
    <row r="545" spans="1:11" customFormat="1" x14ac:dyDescent="0.25">
      <c r="A545" t="str">
        <f t="shared" si="74"/>
        <v>18</v>
      </c>
      <c r="B545" t="s">
        <v>357</v>
      </c>
      <c r="C545" t="str">
        <f t="shared" si="76"/>
        <v>087</v>
      </c>
      <c r="D545" t="s">
        <v>357</v>
      </c>
      <c r="E545" t="str">
        <f t="shared" si="78"/>
        <v>07</v>
      </c>
      <c r="F545" t="str">
        <f>"005"</f>
        <v>005</v>
      </c>
      <c r="G545" t="str">
        <f>""</f>
        <v/>
      </c>
      <c r="H545" t="s">
        <v>1</v>
      </c>
      <c r="I545" t="s">
        <v>2245</v>
      </c>
      <c r="J545" t="s">
        <v>5521</v>
      </c>
      <c r="K545" t="str">
        <f>"18001"</f>
        <v>18001</v>
      </c>
    </row>
    <row r="546" spans="1:11" customFormat="1" x14ac:dyDescent="0.25">
      <c r="A546" t="str">
        <f t="shared" si="74"/>
        <v>18</v>
      </c>
      <c r="B546" t="s">
        <v>357</v>
      </c>
      <c r="C546" t="str">
        <f t="shared" si="76"/>
        <v>087</v>
      </c>
      <c r="D546" t="s">
        <v>357</v>
      </c>
      <c r="E546" t="str">
        <f t="shared" si="78"/>
        <v>07</v>
      </c>
      <c r="F546" t="str">
        <f>"005"</f>
        <v>005</v>
      </c>
      <c r="G546" t="str">
        <f>""</f>
        <v/>
      </c>
      <c r="H546" t="s">
        <v>0</v>
      </c>
      <c r="I546" t="s">
        <v>2245</v>
      </c>
      <c r="J546" t="s">
        <v>5521</v>
      </c>
      <c r="K546" t="str">
        <f>"18001"</f>
        <v>18001</v>
      </c>
    </row>
    <row r="547" spans="1:11" customFormat="1" x14ac:dyDescent="0.25">
      <c r="A547" t="str">
        <f t="shared" si="74"/>
        <v>18</v>
      </c>
      <c r="B547" t="s">
        <v>357</v>
      </c>
      <c r="C547" t="str">
        <f t="shared" si="76"/>
        <v>087</v>
      </c>
      <c r="D547" t="s">
        <v>357</v>
      </c>
      <c r="E547" t="str">
        <f t="shared" si="78"/>
        <v>07</v>
      </c>
      <c r="F547" t="str">
        <f>"006"</f>
        <v>006</v>
      </c>
      <c r="G547" t="str">
        <f>""</f>
        <v/>
      </c>
      <c r="H547" t="s">
        <v>3</v>
      </c>
      <c r="I547" t="s">
        <v>110</v>
      </c>
      <c r="J547" t="s">
        <v>5439</v>
      </c>
      <c r="K547" t="str">
        <f>"18002"</f>
        <v>18002</v>
      </c>
    </row>
    <row r="548" spans="1:11" customFormat="1" x14ac:dyDescent="0.25">
      <c r="A548" t="str">
        <f t="shared" si="74"/>
        <v>18</v>
      </c>
      <c r="B548" t="s">
        <v>357</v>
      </c>
      <c r="C548" t="str">
        <f t="shared" si="76"/>
        <v>087</v>
      </c>
      <c r="D548" t="s">
        <v>357</v>
      </c>
      <c r="E548" t="str">
        <f t="shared" si="78"/>
        <v>07</v>
      </c>
      <c r="F548" t="str">
        <f>"008"</f>
        <v>008</v>
      </c>
      <c r="G548" t="str">
        <f>""</f>
        <v/>
      </c>
      <c r="H548" t="s">
        <v>1</v>
      </c>
      <c r="I548" t="s">
        <v>2246</v>
      </c>
      <c r="J548" t="s">
        <v>5522</v>
      </c>
      <c r="K548" t="str">
        <f>"18014"</f>
        <v>18014</v>
      </c>
    </row>
    <row r="549" spans="1:11" customFormat="1" x14ac:dyDescent="0.25">
      <c r="A549" t="str">
        <f t="shared" si="74"/>
        <v>18</v>
      </c>
      <c r="B549" t="s">
        <v>357</v>
      </c>
      <c r="C549" t="str">
        <f t="shared" si="76"/>
        <v>087</v>
      </c>
      <c r="D549" t="s">
        <v>357</v>
      </c>
      <c r="E549" t="str">
        <f t="shared" si="78"/>
        <v>07</v>
      </c>
      <c r="F549" t="str">
        <f>"008"</f>
        <v>008</v>
      </c>
      <c r="G549" t="str">
        <f>""</f>
        <v/>
      </c>
      <c r="H549" t="s">
        <v>0</v>
      </c>
      <c r="I549" t="s">
        <v>2246</v>
      </c>
      <c r="J549" t="s">
        <v>5522</v>
      </c>
      <c r="K549" t="str">
        <f>"18014"</f>
        <v>18014</v>
      </c>
    </row>
    <row r="550" spans="1:11" customFormat="1" x14ac:dyDescent="0.25">
      <c r="A550" t="str">
        <f t="shared" si="74"/>
        <v>18</v>
      </c>
      <c r="B550" t="s">
        <v>357</v>
      </c>
      <c r="C550" t="str">
        <f t="shared" si="76"/>
        <v>087</v>
      </c>
      <c r="D550" t="s">
        <v>357</v>
      </c>
      <c r="E550" t="str">
        <f t="shared" si="78"/>
        <v>07</v>
      </c>
      <c r="F550" t="str">
        <f>"009"</f>
        <v>009</v>
      </c>
      <c r="G550" t="str">
        <f>""</f>
        <v/>
      </c>
      <c r="H550" t="s">
        <v>1</v>
      </c>
      <c r="I550" t="s">
        <v>2244</v>
      </c>
      <c r="J550" t="s">
        <v>5520</v>
      </c>
      <c r="K550" t="str">
        <f>"18002"</f>
        <v>18002</v>
      </c>
    </row>
    <row r="551" spans="1:11" customFormat="1" x14ac:dyDescent="0.25">
      <c r="A551" t="str">
        <f t="shared" si="74"/>
        <v>18</v>
      </c>
      <c r="B551" t="s">
        <v>357</v>
      </c>
      <c r="C551" t="str">
        <f t="shared" si="76"/>
        <v>087</v>
      </c>
      <c r="D551" t="s">
        <v>357</v>
      </c>
      <c r="E551" t="str">
        <f t="shared" si="78"/>
        <v>07</v>
      </c>
      <c r="F551" t="str">
        <f>"009"</f>
        <v>009</v>
      </c>
      <c r="G551" t="str">
        <f>""</f>
        <v/>
      </c>
      <c r="H551" t="s">
        <v>0</v>
      </c>
      <c r="I551" t="s">
        <v>2244</v>
      </c>
      <c r="J551" t="s">
        <v>5520</v>
      </c>
      <c r="K551" t="str">
        <f>"18002"</f>
        <v>18002</v>
      </c>
    </row>
    <row r="552" spans="1:11" customFormat="1" x14ac:dyDescent="0.25">
      <c r="A552" t="str">
        <f t="shared" si="74"/>
        <v>18</v>
      </c>
      <c r="B552" t="s">
        <v>357</v>
      </c>
      <c r="C552" t="str">
        <f t="shared" si="76"/>
        <v>087</v>
      </c>
      <c r="D552" t="s">
        <v>357</v>
      </c>
      <c r="E552" t="str">
        <f t="shared" si="78"/>
        <v>07</v>
      </c>
      <c r="F552" t="str">
        <f>"010"</f>
        <v>010</v>
      </c>
      <c r="G552" t="str">
        <f>""</f>
        <v/>
      </c>
      <c r="H552" t="s">
        <v>3</v>
      </c>
      <c r="I552" t="s">
        <v>2167</v>
      </c>
      <c r="J552" t="s">
        <v>5441</v>
      </c>
      <c r="K552" t="str">
        <f>"18002"</f>
        <v>18002</v>
      </c>
    </row>
    <row r="553" spans="1:11" customFormat="1" x14ac:dyDescent="0.25">
      <c r="A553" t="str">
        <f t="shared" si="74"/>
        <v>18</v>
      </c>
      <c r="B553" t="s">
        <v>357</v>
      </c>
      <c r="C553" t="str">
        <f t="shared" si="76"/>
        <v>087</v>
      </c>
      <c r="D553" t="s">
        <v>357</v>
      </c>
      <c r="E553" t="str">
        <f t="shared" si="78"/>
        <v>07</v>
      </c>
      <c r="F553" t="str">
        <f>"011"</f>
        <v>011</v>
      </c>
      <c r="G553" t="str">
        <f>""</f>
        <v/>
      </c>
      <c r="H553" t="s">
        <v>1</v>
      </c>
      <c r="I553" t="s">
        <v>2246</v>
      </c>
      <c r="J553" t="s">
        <v>5522</v>
      </c>
      <c r="K553" t="str">
        <f t="shared" ref="K553:K558" si="79">"18014"</f>
        <v>18014</v>
      </c>
    </row>
    <row r="554" spans="1:11" customFormat="1" x14ac:dyDescent="0.25">
      <c r="A554" t="str">
        <f t="shared" si="74"/>
        <v>18</v>
      </c>
      <c r="B554" t="s">
        <v>357</v>
      </c>
      <c r="C554" t="str">
        <f t="shared" si="76"/>
        <v>087</v>
      </c>
      <c r="D554" t="s">
        <v>357</v>
      </c>
      <c r="E554" t="str">
        <f t="shared" si="78"/>
        <v>07</v>
      </c>
      <c r="F554" t="str">
        <f>"011"</f>
        <v>011</v>
      </c>
      <c r="G554" t="str">
        <f>""</f>
        <v/>
      </c>
      <c r="H554" t="s">
        <v>0</v>
      </c>
      <c r="I554" t="s">
        <v>2246</v>
      </c>
      <c r="J554" t="s">
        <v>5522</v>
      </c>
      <c r="K554" t="str">
        <f t="shared" si="79"/>
        <v>18014</v>
      </c>
    </row>
    <row r="555" spans="1:11" customFormat="1" x14ac:dyDescent="0.25">
      <c r="A555" t="str">
        <f t="shared" si="74"/>
        <v>18</v>
      </c>
      <c r="B555" t="s">
        <v>357</v>
      </c>
      <c r="C555" t="str">
        <f t="shared" si="76"/>
        <v>087</v>
      </c>
      <c r="D555" t="s">
        <v>357</v>
      </c>
      <c r="E555" t="str">
        <f t="shared" si="78"/>
        <v>07</v>
      </c>
      <c r="F555" t="str">
        <f>"012"</f>
        <v>012</v>
      </c>
      <c r="G555" t="str">
        <f>""</f>
        <v/>
      </c>
      <c r="H555" t="s">
        <v>1</v>
      </c>
      <c r="I555" t="s">
        <v>2247</v>
      </c>
      <c r="J555" t="s">
        <v>5523</v>
      </c>
      <c r="K555" t="str">
        <f t="shared" si="79"/>
        <v>18014</v>
      </c>
    </row>
    <row r="556" spans="1:11" customFormat="1" x14ac:dyDescent="0.25">
      <c r="A556" t="str">
        <f t="shared" si="74"/>
        <v>18</v>
      </c>
      <c r="B556" t="s">
        <v>357</v>
      </c>
      <c r="C556" t="str">
        <f t="shared" si="76"/>
        <v>087</v>
      </c>
      <c r="D556" t="s">
        <v>357</v>
      </c>
      <c r="E556" t="str">
        <f t="shared" si="78"/>
        <v>07</v>
      </c>
      <c r="F556" t="str">
        <f>"012"</f>
        <v>012</v>
      </c>
      <c r="G556" t="str">
        <f>""</f>
        <v/>
      </c>
      <c r="H556" t="s">
        <v>0</v>
      </c>
      <c r="I556" t="s">
        <v>2247</v>
      </c>
      <c r="J556" t="s">
        <v>5523</v>
      </c>
      <c r="K556" t="str">
        <f t="shared" si="79"/>
        <v>18014</v>
      </c>
    </row>
    <row r="557" spans="1:11" customFormat="1" x14ac:dyDescent="0.25">
      <c r="A557" t="str">
        <f t="shared" si="74"/>
        <v>18</v>
      </c>
      <c r="B557" t="s">
        <v>357</v>
      </c>
      <c r="C557" t="str">
        <f t="shared" si="76"/>
        <v>087</v>
      </c>
      <c r="D557" t="s">
        <v>357</v>
      </c>
      <c r="E557" t="str">
        <f t="shared" si="78"/>
        <v>07</v>
      </c>
      <c r="F557" t="str">
        <f>"013"</f>
        <v>013</v>
      </c>
      <c r="G557" t="str">
        <f>""</f>
        <v/>
      </c>
      <c r="H557" t="s">
        <v>1</v>
      </c>
      <c r="I557" t="s">
        <v>2248</v>
      </c>
      <c r="J557" t="s">
        <v>5524</v>
      </c>
      <c r="K557" t="str">
        <f t="shared" si="79"/>
        <v>18014</v>
      </c>
    </row>
    <row r="558" spans="1:11" customFormat="1" x14ac:dyDescent="0.25">
      <c r="A558" t="str">
        <f t="shared" si="74"/>
        <v>18</v>
      </c>
      <c r="B558" t="s">
        <v>357</v>
      </c>
      <c r="C558" t="str">
        <f t="shared" si="76"/>
        <v>087</v>
      </c>
      <c r="D558" t="s">
        <v>357</v>
      </c>
      <c r="E558" t="str">
        <f t="shared" si="78"/>
        <v>07</v>
      </c>
      <c r="F558" t="str">
        <f>"013"</f>
        <v>013</v>
      </c>
      <c r="G558" t="str">
        <f>""</f>
        <v/>
      </c>
      <c r="H558" t="s">
        <v>0</v>
      </c>
      <c r="I558" t="s">
        <v>2248</v>
      </c>
      <c r="J558" t="s">
        <v>5524</v>
      </c>
      <c r="K558" t="str">
        <f t="shared" si="79"/>
        <v>18014</v>
      </c>
    </row>
    <row r="559" spans="1:11" customFormat="1" x14ac:dyDescent="0.25">
      <c r="A559" t="str">
        <f t="shared" si="74"/>
        <v>18</v>
      </c>
      <c r="B559" t="s">
        <v>357</v>
      </c>
      <c r="C559" t="str">
        <f t="shared" si="76"/>
        <v>087</v>
      </c>
      <c r="D559" t="s">
        <v>357</v>
      </c>
      <c r="E559" t="str">
        <f t="shared" si="78"/>
        <v>07</v>
      </c>
      <c r="F559" t="str">
        <f>"014"</f>
        <v>014</v>
      </c>
      <c r="G559" t="str">
        <f>""</f>
        <v/>
      </c>
      <c r="H559" t="s">
        <v>3</v>
      </c>
      <c r="I559" t="s">
        <v>2249</v>
      </c>
      <c r="J559" t="s">
        <v>5525</v>
      </c>
      <c r="K559" t="str">
        <f>"18015"</f>
        <v>18015</v>
      </c>
    </row>
    <row r="560" spans="1:11" customFormat="1" x14ac:dyDescent="0.25">
      <c r="A560" t="str">
        <f t="shared" si="74"/>
        <v>18</v>
      </c>
      <c r="B560" t="s">
        <v>357</v>
      </c>
      <c r="C560" t="str">
        <f t="shared" si="76"/>
        <v>087</v>
      </c>
      <c r="D560" t="s">
        <v>357</v>
      </c>
      <c r="E560" t="str">
        <f t="shared" si="78"/>
        <v>07</v>
      </c>
      <c r="F560" t="str">
        <f>"015"</f>
        <v>015</v>
      </c>
      <c r="G560" t="str">
        <f>""</f>
        <v/>
      </c>
      <c r="H560" t="s">
        <v>3</v>
      </c>
      <c r="I560" t="s">
        <v>2250</v>
      </c>
      <c r="J560" t="s">
        <v>5526</v>
      </c>
      <c r="K560" t="str">
        <f>"18003"</f>
        <v>18003</v>
      </c>
    </row>
    <row r="561" spans="1:11" customFormat="1" x14ac:dyDescent="0.25">
      <c r="A561" t="str">
        <f t="shared" si="74"/>
        <v>18</v>
      </c>
      <c r="B561" t="s">
        <v>357</v>
      </c>
      <c r="C561" t="str">
        <f t="shared" si="76"/>
        <v>087</v>
      </c>
      <c r="D561" t="s">
        <v>357</v>
      </c>
      <c r="E561" t="str">
        <f t="shared" si="78"/>
        <v>07</v>
      </c>
      <c r="F561" t="str">
        <f>"016"</f>
        <v>016</v>
      </c>
      <c r="G561" t="str">
        <f>""</f>
        <v/>
      </c>
      <c r="H561" t="s">
        <v>3</v>
      </c>
      <c r="I561" t="s">
        <v>2251</v>
      </c>
      <c r="J561" t="s">
        <v>5527</v>
      </c>
      <c r="K561" t="str">
        <f>"18003"</f>
        <v>18003</v>
      </c>
    </row>
    <row r="562" spans="1:11" customFormat="1" x14ac:dyDescent="0.25">
      <c r="A562" t="str">
        <f t="shared" si="74"/>
        <v>18</v>
      </c>
      <c r="B562" t="s">
        <v>357</v>
      </c>
      <c r="C562" t="str">
        <f t="shared" si="76"/>
        <v>087</v>
      </c>
      <c r="D562" t="s">
        <v>357</v>
      </c>
      <c r="E562" t="str">
        <f t="shared" si="78"/>
        <v>07</v>
      </c>
      <c r="F562" t="str">
        <f>"017"</f>
        <v>017</v>
      </c>
      <c r="G562" t="str">
        <f>""</f>
        <v/>
      </c>
      <c r="H562" t="s">
        <v>1</v>
      </c>
      <c r="I562" t="s">
        <v>2248</v>
      </c>
      <c r="J562" t="s">
        <v>5524</v>
      </c>
      <c r="K562" t="str">
        <f>"18014"</f>
        <v>18014</v>
      </c>
    </row>
    <row r="563" spans="1:11" customFormat="1" x14ac:dyDescent="0.25">
      <c r="A563" t="str">
        <f t="shared" si="74"/>
        <v>18</v>
      </c>
      <c r="B563" t="s">
        <v>357</v>
      </c>
      <c r="C563" t="str">
        <f t="shared" si="76"/>
        <v>087</v>
      </c>
      <c r="D563" t="s">
        <v>357</v>
      </c>
      <c r="E563" t="str">
        <f t="shared" si="78"/>
        <v>07</v>
      </c>
      <c r="F563" t="str">
        <f>"017"</f>
        <v>017</v>
      </c>
      <c r="G563" t="str">
        <f>""</f>
        <v/>
      </c>
      <c r="H563" t="s">
        <v>0</v>
      </c>
      <c r="I563" t="s">
        <v>2248</v>
      </c>
      <c r="J563" t="s">
        <v>5524</v>
      </c>
      <c r="K563" t="str">
        <f>"18014"</f>
        <v>18014</v>
      </c>
    </row>
    <row r="564" spans="1:11" customFormat="1" x14ac:dyDescent="0.25">
      <c r="A564" t="str">
        <f t="shared" si="74"/>
        <v>18</v>
      </c>
      <c r="B564" t="s">
        <v>357</v>
      </c>
      <c r="C564" t="str">
        <f t="shared" si="76"/>
        <v>087</v>
      </c>
      <c r="D564" t="s">
        <v>357</v>
      </c>
      <c r="E564" t="str">
        <f t="shared" si="78"/>
        <v>07</v>
      </c>
      <c r="F564" t="str">
        <f>"018"</f>
        <v>018</v>
      </c>
      <c r="G564" t="str">
        <f>""</f>
        <v/>
      </c>
      <c r="H564" t="s">
        <v>1</v>
      </c>
      <c r="I564" t="s">
        <v>2252</v>
      </c>
      <c r="J564" t="s">
        <v>5528</v>
      </c>
      <c r="K564" t="str">
        <f t="shared" ref="K564:K572" si="80">"18015"</f>
        <v>18015</v>
      </c>
    </row>
    <row r="565" spans="1:11" customFormat="1" x14ac:dyDescent="0.25">
      <c r="A565" t="str">
        <f t="shared" si="74"/>
        <v>18</v>
      </c>
      <c r="B565" t="s">
        <v>357</v>
      </c>
      <c r="C565" t="str">
        <f t="shared" si="76"/>
        <v>087</v>
      </c>
      <c r="D565" t="s">
        <v>357</v>
      </c>
      <c r="E565" t="str">
        <f t="shared" si="78"/>
        <v>07</v>
      </c>
      <c r="F565" t="str">
        <f>"018"</f>
        <v>018</v>
      </c>
      <c r="G565" t="str">
        <f>""</f>
        <v/>
      </c>
      <c r="H565" t="s">
        <v>0</v>
      </c>
      <c r="I565" t="s">
        <v>2252</v>
      </c>
      <c r="J565" t="s">
        <v>5528</v>
      </c>
      <c r="K565" t="str">
        <f t="shared" si="80"/>
        <v>18015</v>
      </c>
    </row>
    <row r="566" spans="1:11" customFormat="1" x14ac:dyDescent="0.25">
      <c r="A566" t="str">
        <f t="shared" si="74"/>
        <v>18</v>
      </c>
      <c r="B566" t="s">
        <v>357</v>
      </c>
      <c r="C566" t="str">
        <f t="shared" si="76"/>
        <v>087</v>
      </c>
      <c r="D566" t="s">
        <v>357</v>
      </c>
      <c r="E566" t="str">
        <f t="shared" si="78"/>
        <v>07</v>
      </c>
      <c r="F566" t="str">
        <f>"019"</f>
        <v>019</v>
      </c>
      <c r="G566" t="str">
        <f>""</f>
        <v/>
      </c>
      <c r="H566" t="s">
        <v>1</v>
      </c>
      <c r="I566" t="s">
        <v>2253</v>
      </c>
      <c r="J566" t="s">
        <v>5529</v>
      </c>
      <c r="K566" t="str">
        <f t="shared" si="80"/>
        <v>18015</v>
      </c>
    </row>
    <row r="567" spans="1:11" customFormat="1" x14ac:dyDescent="0.25">
      <c r="A567" t="str">
        <f t="shared" si="74"/>
        <v>18</v>
      </c>
      <c r="B567" t="s">
        <v>357</v>
      </c>
      <c r="C567" t="str">
        <f t="shared" si="76"/>
        <v>087</v>
      </c>
      <c r="D567" t="s">
        <v>357</v>
      </c>
      <c r="E567" t="str">
        <f t="shared" si="78"/>
        <v>07</v>
      </c>
      <c r="F567" t="str">
        <f>"019"</f>
        <v>019</v>
      </c>
      <c r="G567" t="str">
        <f>""</f>
        <v/>
      </c>
      <c r="H567" t="s">
        <v>0</v>
      </c>
      <c r="I567" t="s">
        <v>2253</v>
      </c>
      <c r="J567" t="s">
        <v>5529</v>
      </c>
      <c r="K567" t="str">
        <f t="shared" si="80"/>
        <v>18015</v>
      </c>
    </row>
    <row r="568" spans="1:11" customFormat="1" x14ac:dyDescent="0.25">
      <c r="A568" t="str">
        <f t="shared" si="74"/>
        <v>18</v>
      </c>
      <c r="B568" t="s">
        <v>357</v>
      </c>
      <c r="C568" t="str">
        <f t="shared" si="76"/>
        <v>087</v>
      </c>
      <c r="D568" t="s">
        <v>357</v>
      </c>
      <c r="E568" t="str">
        <f t="shared" si="78"/>
        <v>07</v>
      </c>
      <c r="F568" t="str">
        <f>"020"</f>
        <v>020</v>
      </c>
      <c r="G568" t="str">
        <f>""</f>
        <v/>
      </c>
      <c r="H568" t="s">
        <v>3</v>
      </c>
      <c r="I568" t="s">
        <v>2252</v>
      </c>
      <c r="J568" t="s">
        <v>5528</v>
      </c>
      <c r="K568" t="str">
        <f t="shared" si="80"/>
        <v>18015</v>
      </c>
    </row>
    <row r="569" spans="1:11" customFormat="1" x14ac:dyDescent="0.25">
      <c r="A569" t="str">
        <f t="shared" si="74"/>
        <v>18</v>
      </c>
      <c r="B569" t="s">
        <v>357</v>
      </c>
      <c r="C569" t="str">
        <f t="shared" si="76"/>
        <v>087</v>
      </c>
      <c r="D569" t="s">
        <v>357</v>
      </c>
      <c r="E569" t="str">
        <f t="shared" si="78"/>
        <v>07</v>
      </c>
      <c r="F569" t="str">
        <f>"021"</f>
        <v>021</v>
      </c>
      <c r="G569" t="str">
        <f>""</f>
        <v/>
      </c>
      <c r="H569" t="s">
        <v>1</v>
      </c>
      <c r="I569" t="s">
        <v>2254</v>
      </c>
      <c r="J569" t="s">
        <v>5530</v>
      </c>
      <c r="K569" t="str">
        <f t="shared" si="80"/>
        <v>18015</v>
      </c>
    </row>
    <row r="570" spans="1:11" customFormat="1" x14ac:dyDescent="0.25">
      <c r="A570" t="str">
        <f t="shared" si="74"/>
        <v>18</v>
      </c>
      <c r="B570" t="s">
        <v>357</v>
      </c>
      <c r="C570" t="str">
        <f t="shared" si="76"/>
        <v>087</v>
      </c>
      <c r="D570" t="s">
        <v>357</v>
      </c>
      <c r="E570" t="str">
        <f t="shared" si="78"/>
        <v>07</v>
      </c>
      <c r="F570" t="str">
        <f>"021"</f>
        <v>021</v>
      </c>
      <c r="G570" t="str">
        <f>""</f>
        <v/>
      </c>
      <c r="H570" t="s">
        <v>0</v>
      </c>
      <c r="I570" t="s">
        <v>2254</v>
      </c>
      <c r="J570" t="s">
        <v>5530</v>
      </c>
      <c r="K570" t="str">
        <f t="shared" si="80"/>
        <v>18015</v>
      </c>
    </row>
    <row r="571" spans="1:11" customFormat="1" x14ac:dyDescent="0.25">
      <c r="A571" t="str">
        <f t="shared" si="74"/>
        <v>18</v>
      </c>
      <c r="B571" t="s">
        <v>357</v>
      </c>
      <c r="C571" t="str">
        <f t="shared" si="76"/>
        <v>087</v>
      </c>
      <c r="D571" t="s">
        <v>357</v>
      </c>
      <c r="E571" t="str">
        <f t="shared" si="78"/>
        <v>07</v>
      </c>
      <c r="F571" t="str">
        <f>"023"</f>
        <v>023</v>
      </c>
      <c r="G571" t="str">
        <f>""</f>
        <v/>
      </c>
      <c r="H571" t="s">
        <v>3</v>
      </c>
      <c r="I571" t="s">
        <v>2249</v>
      </c>
      <c r="J571" t="s">
        <v>5525</v>
      </c>
      <c r="K571" t="str">
        <f t="shared" si="80"/>
        <v>18015</v>
      </c>
    </row>
    <row r="572" spans="1:11" customFormat="1" x14ac:dyDescent="0.25">
      <c r="A572" t="str">
        <f t="shared" si="74"/>
        <v>18</v>
      </c>
      <c r="B572" t="s">
        <v>357</v>
      </c>
      <c r="C572" t="str">
        <f t="shared" si="76"/>
        <v>087</v>
      </c>
      <c r="D572" t="s">
        <v>357</v>
      </c>
      <c r="E572" t="str">
        <f t="shared" si="78"/>
        <v>07</v>
      </c>
      <c r="F572" t="str">
        <f>"024"</f>
        <v>024</v>
      </c>
      <c r="G572" t="str">
        <f>""</f>
        <v/>
      </c>
      <c r="H572" t="s">
        <v>3</v>
      </c>
      <c r="I572" t="s">
        <v>2254</v>
      </c>
      <c r="J572" t="s">
        <v>5530</v>
      </c>
      <c r="K572" t="str">
        <f t="shared" si="80"/>
        <v>18015</v>
      </c>
    </row>
    <row r="573" spans="1:11" customFormat="1" x14ac:dyDescent="0.25">
      <c r="A573" t="str">
        <f t="shared" si="74"/>
        <v>18</v>
      </c>
      <c r="B573" t="s">
        <v>357</v>
      </c>
      <c r="C573" t="str">
        <f t="shared" si="76"/>
        <v>087</v>
      </c>
      <c r="D573" t="s">
        <v>357</v>
      </c>
      <c r="E573" t="str">
        <f t="shared" si="78"/>
        <v>07</v>
      </c>
      <c r="F573" t="str">
        <f>"025"</f>
        <v>025</v>
      </c>
      <c r="G573" t="str">
        <f>"01"</f>
        <v>01</v>
      </c>
      <c r="H573" t="s">
        <v>1</v>
      </c>
      <c r="I573" t="s">
        <v>2170</v>
      </c>
      <c r="J573" t="s">
        <v>5444</v>
      </c>
      <c r="K573" t="str">
        <f>"18003"</f>
        <v>18003</v>
      </c>
    </row>
    <row r="574" spans="1:11" customFormat="1" x14ac:dyDescent="0.25">
      <c r="A574" t="str">
        <f t="shared" si="74"/>
        <v>18</v>
      </c>
      <c r="B574" t="s">
        <v>357</v>
      </c>
      <c r="C574" t="str">
        <f t="shared" si="76"/>
        <v>087</v>
      </c>
      <c r="D574" t="s">
        <v>357</v>
      </c>
      <c r="E574" t="str">
        <f t="shared" si="78"/>
        <v>07</v>
      </c>
      <c r="F574" t="str">
        <f>"025"</f>
        <v>025</v>
      </c>
      <c r="G574" t="str">
        <f>"01"</f>
        <v>01</v>
      </c>
      <c r="H574" t="s">
        <v>0</v>
      </c>
      <c r="I574" t="s">
        <v>2170</v>
      </c>
      <c r="J574" t="s">
        <v>5444</v>
      </c>
      <c r="K574" t="str">
        <f>"18003"</f>
        <v>18003</v>
      </c>
    </row>
    <row r="575" spans="1:11" customFormat="1" x14ac:dyDescent="0.25">
      <c r="A575" t="str">
        <f t="shared" si="74"/>
        <v>18</v>
      </c>
      <c r="B575" t="s">
        <v>357</v>
      </c>
      <c r="C575" t="str">
        <f t="shared" si="76"/>
        <v>087</v>
      </c>
      <c r="D575" t="s">
        <v>357</v>
      </c>
      <c r="E575" t="str">
        <f t="shared" si="78"/>
        <v>07</v>
      </c>
      <c r="F575" t="str">
        <f>"025"</f>
        <v>025</v>
      </c>
      <c r="G575" t="str">
        <f>"02"</f>
        <v>02</v>
      </c>
      <c r="H575" t="s">
        <v>2</v>
      </c>
      <c r="I575" t="s">
        <v>2255</v>
      </c>
      <c r="J575" t="s">
        <v>5531</v>
      </c>
      <c r="K575" t="str">
        <f t="shared" ref="K575:K586" si="81">"18015"</f>
        <v>18015</v>
      </c>
    </row>
    <row r="576" spans="1:11" customFormat="1" x14ac:dyDescent="0.25">
      <c r="A576" t="str">
        <f t="shared" si="74"/>
        <v>18</v>
      </c>
      <c r="B576" t="s">
        <v>357</v>
      </c>
      <c r="C576" t="str">
        <f t="shared" si="76"/>
        <v>087</v>
      </c>
      <c r="D576" t="s">
        <v>357</v>
      </c>
      <c r="E576" t="str">
        <f t="shared" si="78"/>
        <v>07</v>
      </c>
      <c r="F576" t="str">
        <f>"026"</f>
        <v>026</v>
      </c>
      <c r="G576" t="str">
        <f>""</f>
        <v/>
      </c>
      <c r="H576" t="s">
        <v>1</v>
      </c>
      <c r="I576" t="s">
        <v>2256</v>
      </c>
      <c r="J576" t="s">
        <v>5532</v>
      </c>
      <c r="K576" t="str">
        <f t="shared" si="81"/>
        <v>18015</v>
      </c>
    </row>
    <row r="577" spans="1:11" customFormat="1" x14ac:dyDescent="0.25">
      <c r="A577" t="str">
        <f t="shared" si="74"/>
        <v>18</v>
      </c>
      <c r="B577" t="s">
        <v>357</v>
      </c>
      <c r="C577" t="str">
        <f t="shared" si="76"/>
        <v>087</v>
      </c>
      <c r="D577" t="s">
        <v>357</v>
      </c>
      <c r="E577" t="str">
        <f t="shared" si="78"/>
        <v>07</v>
      </c>
      <c r="F577" t="str">
        <f>"026"</f>
        <v>026</v>
      </c>
      <c r="G577" t="str">
        <f>""</f>
        <v/>
      </c>
      <c r="H577" t="s">
        <v>0</v>
      </c>
      <c r="I577" t="s">
        <v>2256</v>
      </c>
      <c r="J577" t="s">
        <v>5532</v>
      </c>
      <c r="K577" t="str">
        <f t="shared" si="81"/>
        <v>18015</v>
      </c>
    </row>
    <row r="578" spans="1:11" customFormat="1" x14ac:dyDescent="0.25">
      <c r="A578" t="str">
        <f t="shared" si="74"/>
        <v>18</v>
      </c>
      <c r="B578" t="s">
        <v>357</v>
      </c>
      <c r="C578" t="str">
        <f t="shared" si="76"/>
        <v>087</v>
      </c>
      <c r="D578" t="s">
        <v>357</v>
      </c>
      <c r="E578" t="str">
        <f t="shared" si="78"/>
        <v>07</v>
      </c>
      <c r="F578" t="str">
        <f>"027"</f>
        <v>027</v>
      </c>
      <c r="G578" t="str">
        <f>""</f>
        <v/>
      </c>
      <c r="H578" t="s">
        <v>1</v>
      </c>
      <c r="I578" t="s">
        <v>2256</v>
      </c>
      <c r="J578" t="s">
        <v>5532</v>
      </c>
      <c r="K578" t="str">
        <f t="shared" si="81"/>
        <v>18015</v>
      </c>
    </row>
    <row r="579" spans="1:11" customFormat="1" x14ac:dyDescent="0.25">
      <c r="A579" t="str">
        <f t="shared" ref="A579:A642" si="82">"18"</f>
        <v>18</v>
      </c>
      <c r="B579" t="s">
        <v>357</v>
      </c>
      <c r="C579" t="str">
        <f t="shared" si="76"/>
        <v>087</v>
      </c>
      <c r="D579" t="s">
        <v>357</v>
      </c>
      <c r="E579" t="str">
        <f t="shared" si="78"/>
        <v>07</v>
      </c>
      <c r="F579" t="str">
        <f>"027"</f>
        <v>027</v>
      </c>
      <c r="G579" t="str">
        <f>""</f>
        <v/>
      </c>
      <c r="H579" t="s">
        <v>0</v>
      </c>
      <c r="I579" t="s">
        <v>2256</v>
      </c>
      <c r="J579" t="s">
        <v>5532</v>
      </c>
      <c r="K579" t="str">
        <f t="shared" si="81"/>
        <v>18015</v>
      </c>
    </row>
    <row r="580" spans="1:11" customFormat="1" x14ac:dyDescent="0.25">
      <c r="A580" t="str">
        <f t="shared" si="82"/>
        <v>18</v>
      </c>
      <c r="B580" t="s">
        <v>357</v>
      </c>
      <c r="C580" t="str">
        <f t="shared" si="76"/>
        <v>087</v>
      </c>
      <c r="D580" t="s">
        <v>357</v>
      </c>
      <c r="E580" t="str">
        <f t="shared" si="78"/>
        <v>07</v>
      </c>
      <c r="F580" t="str">
        <f>"028"</f>
        <v>028</v>
      </c>
      <c r="G580" t="str">
        <f>""</f>
        <v/>
      </c>
      <c r="H580" t="s">
        <v>3</v>
      </c>
      <c r="I580" t="s">
        <v>2257</v>
      </c>
      <c r="J580" t="s">
        <v>5533</v>
      </c>
      <c r="K580" t="str">
        <f t="shared" si="81"/>
        <v>18015</v>
      </c>
    </row>
    <row r="581" spans="1:11" customFormat="1" x14ac:dyDescent="0.25">
      <c r="A581" t="str">
        <f t="shared" si="82"/>
        <v>18</v>
      </c>
      <c r="B581" t="s">
        <v>357</v>
      </c>
      <c r="C581" t="str">
        <f t="shared" si="76"/>
        <v>087</v>
      </c>
      <c r="D581" t="s">
        <v>357</v>
      </c>
      <c r="E581" t="str">
        <f t="shared" si="78"/>
        <v>07</v>
      </c>
      <c r="F581" t="str">
        <f>"030"</f>
        <v>030</v>
      </c>
      <c r="G581" t="str">
        <f>""</f>
        <v/>
      </c>
      <c r="H581" t="s">
        <v>1</v>
      </c>
      <c r="I581" t="s">
        <v>2257</v>
      </c>
      <c r="J581" t="s">
        <v>5533</v>
      </c>
      <c r="K581" t="str">
        <f t="shared" si="81"/>
        <v>18015</v>
      </c>
    </row>
    <row r="582" spans="1:11" customFormat="1" x14ac:dyDescent="0.25">
      <c r="A582" t="str">
        <f t="shared" si="82"/>
        <v>18</v>
      </c>
      <c r="B582" t="s">
        <v>357</v>
      </c>
      <c r="C582" t="str">
        <f t="shared" si="76"/>
        <v>087</v>
      </c>
      <c r="D582" t="s">
        <v>357</v>
      </c>
      <c r="E582" t="str">
        <f t="shared" si="78"/>
        <v>07</v>
      </c>
      <c r="F582" t="str">
        <f>"030"</f>
        <v>030</v>
      </c>
      <c r="G582" t="str">
        <f>""</f>
        <v/>
      </c>
      <c r="H582" t="s">
        <v>0</v>
      </c>
      <c r="I582" t="s">
        <v>2257</v>
      </c>
      <c r="J582" t="s">
        <v>5533</v>
      </c>
      <c r="K582" t="str">
        <f t="shared" si="81"/>
        <v>18015</v>
      </c>
    </row>
    <row r="583" spans="1:11" customFormat="1" x14ac:dyDescent="0.25">
      <c r="A583" t="str">
        <f t="shared" si="82"/>
        <v>18</v>
      </c>
      <c r="B583" t="s">
        <v>357</v>
      </c>
      <c r="C583" t="str">
        <f t="shared" si="76"/>
        <v>087</v>
      </c>
      <c r="D583" t="s">
        <v>357</v>
      </c>
      <c r="E583" t="str">
        <f t="shared" si="78"/>
        <v>07</v>
      </c>
      <c r="F583" t="str">
        <f>"031"</f>
        <v>031</v>
      </c>
      <c r="G583" t="str">
        <f>""</f>
        <v/>
      </c>
      <c r="H583" t="s">
        <v>3</v>
      </c>
      <c r="I583" t="s">
        <v>2256</v>
      </c>
      <c r="J583" t="s">
        <v>5532</v>
      </c>
      <c r="K583" t="str">
        <f t="shared" si="81"/>
        <v>18015</v>
      </c>
    </row>
    <row r="584" spans="1:11" customFormat="1" x14ac:dyDescent="0.25">
      <c r="A584" t="str">
        <f t="shared" si="82"/>
        <v>18</v>
      </c>
      <c r="B584" t="s">
        <v>357</v>
      </c>
      <c r="C584" t="str">
        <f t="shared" si="76"/>
        <v>087</v>
      </c>
      <c r="D584" t="s">
        <v>357</v>
      </c>
      <c r="E584" t="str">
        <f t="shared" si="78"/>
        <v>07</v>
      </c>
      <c r="F584" t="str">
        <f>"032"</f>
        <v>032</v>
      </c>
      <c r="G584" t="str">
        <f>""</f>
        <v/>
      </c>
      <c r="H584" t="s">
        <v>1</v>
      </c>
      <c r="I584" t="s">
        <v>2258</v>
      </c>
      <c r="J584" t="s">
        <v>5534</v>
      </c>
      <c r="K584" t="str">
        <f t="shared" si="81"/>
        <v>18015</v>
      </c>
    </row>
    <row r="585" spans="1:11" customFormat="1" x14ac:dyDescent="0.25">
      <c r="A585" t="str">
        <f t="shared" si="82"/>
        <v>18</v>
      </c>
      <c r="B585" t="s">
        <v>357</v>
      </c>
      <c r="C585" t="str">
        <f t="shared" si="76"/>
        <v>087</v>
      </c>
      <c r="D585" t="s">
        <v>357</v>
      </c>
      <c r="E585" t="str">
        <f t="shared" si="78"/>
        <v>07</v>
      </c>
      <c r="F585" t="str">
        <f>"032"</f>
        <v>032</v>
      </c>
      <c r="G585" t="str">
        <f>""</f>
        <v/>
      </c>
      <c r="H585" t="s">
        <v>0</v>
      </c>
      <c r="I585" t="s">
        <v>2258</v>
      </c>
      <c r="J585" t="s">
        <v>5534</v>
      </c>
      <c r="K585" t="str">
        <f t="shared" si="81"/>
        <v>18015</v>
      </c>
    </row>
    <row r="586" spans="1:11" customFormat="1" x14ac:dyDescent="0.25">
      <c r="A586" t="str">
        <f t="shared" si="82"/>
        <v>18</v>
      </c>
      <c r="B586" t="s">
        <v>357</v>
      </c>
      <c r="C586" t="str">
        <f t="shared" si="76"/>
        <v>087</v>
      </c>
      <c r="D586" t="s">
        <v>357</v>
      </c>
      <c r="E586" t="str">
        <f t="shared" si="78"/>
        <v>07</v>
      </c>
      <c r="F586" t="str">
        <f>"033"</f>
        <v>033</v>
      </c>
      <c r="G586" t="str">
        <f>""</f>
        <v/>
      </c>
      <c r="H586" t="s">
        <v>3</v>
      </c>
      <c r="I586" t="s">
        <v>2258</v>
      </c>
      <c r="J586" t="s">
        <v>5534</v>
      </c>
      <c r="K586" t="str">
        <f t="shared" si="81"/>
        <v>18015</v>
      </c>
    </row>
    <row r="587" spans="1:11" customFormat="1" x14ac:dyDescent="0.25">
      <c r="A587" t="str">
        <f t="shared" si="82"/>
        <v>18</v>
      </c>
      <c r="B587" t="s">
        <v>357</v>
      </c>
      <c r="C587" t="str">
        <f t="shared" si="76"/>
        <v>087</v>
      </c>
      <c r="D587" t="s">
        <v>357</v>
      </c>
      <c r="E587" t="str">
        <f t="shared" si="78"/>
        <v>07</v>
      </c>
      <c r="F587" t="str">
        <f>"034"</f>
        <v>034</v>
      </c>
      <c r="G587" t="str">
        <f>""</f>
        <v/>
      </c>
      <c r="H587" t="s">
        <v>1</v>
      </c>
      <c r="I587" t="s">
        <v>2170</v>
      </c>
      <c r="J587" t="s">
        <v>5444</v>
      </c>
      <c r="K587" t="str">
        <f>"18003"</f>
        <v>18003</v>
      </c>
    </row>
    <row r="588" spans="1:11" customFormat="1" x14ac:dyDescent="0.25">
      <c r="A588" t="str">
        <f t="shared" si="82"/>
        <v>18</v>
      </c>
      <c r="B588" t="s">
        <v>357</v>
      </c>
      <c r="C588" t="str">
        <f t="shared" si="76"/>
        <v>087</v>
      </c>
      <c r="D588" t="s">
        <v>357</v>
      </c>
      <c r="E588" t="str">
        <f t="shared" si="78"/>
        <v>07</v>
      </c>
      <c r="F588" t="str">
        <f>"034"</f>
        <v>034</v>
      </c>
      <c r="G588" t="str">
        <f>""</f>
        <v/>
      </c>
      <c r="H588" t="s">
        <v>0</v>
      </c>
      <c r="I588" t="s">
        <v>2170</v>
      </c>
      <c r="J588" t="s">
        <v>5444</v>
      </c>
      <c r="K588" t="str">
        <f>"18003"</f>
        <v>18003</v>
      </c>
    </row>
    <row r="589" spans="1:11" customFormat="1" x14ac:dyDescent="0.25">
      <c r="A589" t="str">
        <f t="shared" si="82"/>
        <v>18</v>
      </c>
      <c r="B589" t="s">
        <v>357</v>
      </c>
      <c r="C589" t="str">
        <f t="shared" ref="C589:C617" si="83">"087"</f>
        <v>087</v>
      </c>
      <c r="D589" t="s">
        <v>357</v>
      </c>
      <c r="E589" t="str">
        <f t="shared" ref="E589:E598" si="84">"08"</f>
        <v>08</v>
      </c>
      <c r="F589" t="str">
        <f>"001"</f>
        <v>001</v>
      </c>
      <c r="G589" t="str">
        <f>""</f>
        <v/>
      </c>
      <c r="H589" t="s">
        <v>1</v>
      </c>
      <c r="I589" t="s">
        <v>2202</v>
      </c>
      <c r="J589" t="s">
        <v>5476</v>
      </c>
      <c r="K589" t="str">
        <f t="shared" ref="K589:K594" si="85">"18010"</f>
        <v>18010</v>
      </c>
    </row>
    <row r="590" spans="1:11" customFormat="1" x14ac:dyDescent="0.25">
      <c r="A590" t="str">
        <f t="shared" si="82"/>
        <v>18</v>
      </c>
      <c r="B590" t="s">
        <v>357</v>
      </c>
      <c r="C590" t="str">
        <f t="shared" si="83"/>
        <v>087</v>
      </c>
      <c r="D590" t="s">
        <v>357</v>
      </c>
      <c r="E590" t="str">
        <f t="shared" si="84"/>
        <v>08</v>
      </c>
      <c r="F590" t="str">
        <f>"001"</f>
        <v>001</v>
      </c>
      <c r="G590" t="str">
        <f>""</f>
        <v/>
      </c>
      <c r="H590" t="s">
        <v>0</v>
      </c>
      <c r="I590" t="s">
        <v>2202</v>
      </c>
      <c r="J590" t="s">
        <v>5476</v>
      </c>
      <c r="K590" t="str">
        <f t="shared" si="85"/>
        <v>18010</v>
      </c>
    </row>
    <row r="591" spans="1:11" customFormat="1" x14ac:dyDescent="0.25">
      <c r="A591" t="str">
        <f t="shared" si="82"/>
        <v>18</v>
      </c>
      <c r="B591" t="s">
        <v>357</v>
      </c>
      <c r="C591" t="str">
        <f t="shared" si="83"/>
        <v>087</v>
      </c>
      <c r="D591" t="s">
        <v>357</v>
      </c>
      <c r="E591" t="str">
        <f t="shared" si="84"/>
        <v>08</v>
      </c>
      <c r="F591" t="str">
        <f>"002"</f>
        <v>002</v>
      </c>
      <c r="G591" t="str">
        <f>""</f>
        <v/>
      </c>
      <c r="H591" t="s">
        <v>3</v>
      </c>
      <c r="I591" t="s">
        <v>2259</v>
      </c>
      <c r="J591" t="s">
        <v>5535</v>
      </c>
      <c r="K591" t="str">
        <f t="shared" si="85"/>
        <v>18010</v>
      </c>
    </row>
    <row r="592" spans="1:11" customFormat="1" x14ac:dyDescent="0.25">
      <c r="A592" t="str">
        <f t="shared" si="82"/>
        <v>18</v>
      </c>
      <c r="B592" t="s">
        <v>357</v>
      </c>
      <c r="C592" t="str">
        <f t="shared" si="83"/>
        <v>087</v>
      </c>
      <c r="D592" t="s">
        <v>357</v>
      </c>
      <c r="E592" t="str">
        <f t="shared" si="84"/>
        <v>08</v>
      </c>
      <c r="F592" t="str">
        <f>"003"</f>
        <v>003</v>
      </c>
      <c r="G592" t="str">
        <f>""</f>
        <v/>
      </c>
      <c r="H592" t="s">
        <v>3</v>
      </c>
      <c r="I592" t="s">
        <v>2260</v>
      </c>
      <c r="J592" t="s">
        <v>5536</v>
      </c>
      <c r="K592" t="str">
        <f t="shared" si="85"/>
        <v>18010</v>
      </c>
    </row>
    <row r="593" spans="1:11" customFormat="1" x14ac:dyDescent="0.25">
      <c r="A593" t="str">
        <f t="shared" si="82"/>
        <v>18</v>
      </c>
      <c r="B593" t="s">
        <v>357</v>
      </c>
      <c r="C593" t="str">
        <f t="shared" si="83"/>
        <v>087</v>
      </c>
      <c r="D593" t="s">
        <v>357</v>
      </c>
      <c r="E593" t="str">
        <f t="shared" si="84"/>
        <v>08</v>
      </c>
      <c r="F593" t="str">
        <f>"004"</f>
        <v>004</v>
      </c>
      <c r="G593" t="str">
        <f>"01"</f>
        <v>01</v>
      </c>
      <c r="H593" t="s">
        <v>1</v>
      </c>
      <c r="I593" t="s">
        <v>2261</v>
      </c>
      <c r="J593" t="s">
        <v>5537</v>
      </c>
      <c r="K593" t="str">
        <f t="shared" si="85"/>
        <v>18010</v>
      </c>
    </row>
    <row r="594" spans="1:11" customFormat="1" x14ac:dyDescent="0.25">
      <c r="A594" t="str">
        <f t="shared" si="82"/>
        <v>18</v>
      </c>
      <c r="B594" t="s">
        <v>357</v>
      </c>
      <c r="C594" t="str">
        <f t="shared" si="83"/>
        <v>087</v>
      </c>
      <c r="D594" t="s">
        <v>357</v>
      </c>
      <c r="E594" t="str">
        <f t="shared" si="84"/>
        <v>08</v>
      </c>
      <c r="F594" t="str">
        <f>"004"</f>
        <v>004</v>
      </c>
      <c r="G594" t="str">
        <f>"01"</f>
        <v>01</v>
      </c>
      <c r="H594" t="s">
        <v>0</v>
      </c>
      <c r="I594" t="s">
        <v>2261</v>
      </c>
      <c r="J594" t="s">
        <v>5537</v>
      </c>
      <c r="K594" t="str">
        <f t="shared" si="85"/>
        <v>18010</v>
      </c>
    </row>
    <row r="595" spans="1:11" customFormat="1" x14ac:dyDescent="0.25">
      <c r="A595" t="str">
        <f t="shared" si="82"/>
        <v>18</v>
      </c>
      <c r="B595" t="s">
        <v>357</v>
      </c>
      <c r="C595" t="str">
        <f t="shared" si="83"/>
        <v>087</v>
      </c>
      <c r="D595" t="s">
        <v>357</v>
      </c>
      <c r="E595" t="str">
        <f t="shared" si="84"/>
        <v>08</v>
      </c>
      <c r="F595" t="str">
        <f>"004"</f>
        <v>004</v>
      </c>
      <c r="G595" t="str">
        <f>"02"</f>
        <v>02</v>
      </c>
      <c r="H595" t="s">
        <v>2</v>
      </c>
      <c r="I595" t="s">
        <v>2262</v>
      </c>
      <c r="J595" t="s">
        <v>5538</v>
      </c>
      <c r="K595" t="str">
        <f>"18182"</f>
        <v>18182</v>
      </c>
    </row>
    <row r="596" spans="1:11" customFormat="1" x14ac:dyDescent="0.25">
      <c r="A596" t="str">
        <f t="shared" si="82"/>
        <v>18</v>
      </c>
      <c r="B596" t="s">
        <v>357</v>
      </c>
      <c r="C596" t="str">
        <f t="shared" si="83"/>
        <v>087</v>
      </c>
      <c r="D596" t="s">
        <v>357</v>
      </c>
      <c r="E596" t="str">
        <f t="shared" si="84"/>
        <v>08</v>
      </c>
      <c r="F596" t="str">
        <f>"004"</f>
        <v>004</v>
      </c>
      <c r="G596" t="str">
        <f>"03"</f>
        <v>03</v>
      </c>
      <c r="H596" t="s">
        <v>4</v>
      </c>
      <c r="I596" t="s">
        <v>2263</v>
      </c>
      <c r="J596" t="s">
        <v>5539</v>
      </c>
      <c r="K596" t="str">
        <f>"18010"</f>
        <v>18010</v>
      </c>
    </row>
    <row r="597" spans="1:11" customFormat="1" x14ac:dyDescent="0.25">
      <c r="A597" t="str">
        <f t="shared" si="82"/>
        <v>18</v>
      </c>
      <c r="B597" t="s">
        <v>357</v>
      </c>
      <c r="C597" t="str">
        <f t="shared" si="83"/>
        <v>087</v>
      </c>
      <c r="D597" t="s">
        <v>357</v>
      </c>
      <c r="E597" t="str">
        <f t="shared" si="84"/>
        <v>08</v>
      </c>
      <c r="F597" t="str">
        <f>"006"</f>
        <v>006</v>
      </c>
      <c r="G597" t="str">
        <f>""</f>
        <v/>
      </c>
      <c r="H597" t="s">
        <v>1</v>
      </c>
      <c r="I597" t="s">
        <v>2264</v>
      </c>
      <c r="J597" t="s">
        <v>5540</v>
      </c>
      <c r="K597" t="str">
        <f>"18010"</f>
        <v>18010</v>
      </c>
    </row>
    <row r="598" spans="1:11" customFormat="1" x14ac:dyDescent="0.25">
      <c r="A598" t="str">
        <f t="shared" si="82"/>
        <v>18</v>
      </c>
      <c r="B598" t="s">
        <v>357</v>
      </c>
      <c r="C598" t="str">
        <f t="shared" si="83"/>
        <v>087</v>
      </c>
      <c r="D598" t="s">
        <v>357</v>
      </c>
      <c r="E598" t="str">
        <f t="shared" si="84"/>
        <v>08</v>
      </c>
      <c r="F598" t="str">
        <f>"006"</f>
        <v>006</v>
      </c>
      <c r="G598" t="str">
        <f>""</f>
        <v/>
      </c>
      <c r="H598" t="s">
        <v>0</v>
      </c>
      <c r="I598" t="s">
        <v>2264</v>
      </c>
      <c r="J598" t="s">
        <v>5540</v>
      </c>
      <c r="K598" t="str">
        <f>"18010"</f>
        <v>18010</v>
      </c>
    </row>
    <row r="599" spans="1:11" customFormat="1" x14ac:dyDescent="0.25">
      <c r="A599" t="str">
        <f t="shared" si="82"/>
        <v>18</v>
      </c>
      <c r="B599" t="s">
        <v>357</v>
      </c>
      <c r="C599" t="str">
        <f t="shared" si="83"/>
        <v>087</v>
      </c>
      <c r="D599" t="s">
        <v>357</v>
      </c>
      <c r="E599" t="str">
        <f t="shared" ref="E599:E617" si="86">"09"</f>
        <v>09</v>
      </c>
      <c r="F599" t="str">
        <f>"001"</f>
        <v>001</v>
      </c>
      <c r="G599" t="str">
        <f>""</f>
        <v/>
      </c>
      <c r="H599" t="s">
        <v>3</v>
      </c>
      <c r="I599" t="s">
        <v>2230</v>
      </c>
      <c r="J599" t="s">
        <v>5506</v>
      </c>
      <c r="K599" t="str">
        <f>"18009"</f>
        <v>18009</v>
      </c>
    </row>
    <row r="600" spans="1:11" customFormat="1" x14ac:dyDescent="0.25">
      <c r="A600" t="str">
        <f t="shared" si="82"/>
        <v>18</v>
      </c>
      <c r="B600" t="s">
        <v>357</v>
      </c>
      <c r="C600" t="str">
        <f t="shared" si="83"/>
        <v>087</v>
      </c>
      <c r="D600" t="s">
        <v>357</v>
      </c>
      <c r="E600" t="str">
        <f t="shared" si="86"/>
        <v>09</v>
      </c>
      <c r="F600" t="str">
        <f>"002"</f>
        <v>002</v>
      </c>
      <c r="G600" t="str">
        <f>"01"</f>
        <v>01</v>
      </c>
      <c r="H600" t="s">
        <v>1</v>
      </c>
      <c r="I600" t="s">
        <v>2232</v>
      </c>
      <c r="J600" t="s">
        <v>5508</v>
      </c>
      <c r="K600" t="str">
        <f>"18009"</f>
        <v>18009</v>
      </c>
    </row>
    <row r="601" spans="1:11" customFormat="1" x14ac:dyDescent="0.25">
      <c r="A601" t="str">
        <f t="shared" si="82"/>
        <v>18</v>
      </c>
      <c r="B601" t="s">
        <v>357</v>
      </c>
      <c r="C601" t="str">
        <f t="shared" si="83"/>
        <v>087</v>
      </c>
      <c r="D601" t="s">
        <v>357</v>
      </c>
      <c r="E601" t="str">
        <f t="shared" si="86"/>
        <v>09</v>
      </c>
      <c r="F601" t="str">
        <f>"002"</f>
        <v>002</v>
      </c>
      <c r="G601" t="str">
        <f>"02"</f>
        <v>02</v>
      </c>
      <c r="H601" t="s">
        <v>0</v>
      </c>
      <c r="I601" t="s">
        <v>2265</v>
      </c>
      <c r="J601" t="s">
        <v>5541</v>
      </c>
      <c r="K601" t="str">
        <f t="shared" ref="K601:K617" si="87">"18008"</f>
        <v>18008</v>
      </c>
    </row>
    <row r="602" spans="1:11" customFormat="1" x14ac:dyDescent="0.25">
      <c r="A602" t="str">
        <f t="shared" si="82"/>
        <v>18</v>
      </c>
      <c r="B602" t="s">
        <v>357</v>
      </c>
      <c r="C602" t="str">
        <f t="shared" si="83"/>
        <v>087</v>
      </c>
      <c r="D602" t="s">
        <v>357</v>
      </c>
      <c r="E602" t="str">
        <f t="shared" si="86"/>
        <v>09</v>
      </c>
      <c r="F602" t="str">
        <f>"003"</f>
        <v>003</v>
      </c>
      <c r="G602" t="str">
        <f>""</f>
        <v/>
      </c>
      <c r="H602" t="s">
        <v>1</v>
      </c>
      <c r="I602" t="s">
        <v>2265</v>
      </c>
      <c r="J602" t="s">
        <v>5541</v>
      </c>
      <c r="K602" t="str">
        <f t="shared" si="87"/>
        <v>18008</v>
      </c>
    </row>
    <row r="603" spans="1:11" customFormat="1" x14ac:dyDescent="0.25">
      <c r="A603" t="str">
        <f t="shared" si="82"/>
        <v>18</v>
      </c>
      <c r="B603" t="s">
        <v>357</v>
      </c>
      <c r="C603" t="str">
        <f t="shared" si="83"/>
        <v>087</v>
      </c>
      <c r="D603" t="s">
        <v>357</v>
      </c>
      <c r="E603" t="str">
        <f t="shared" si="86"/>
        <v>09</v>
      </c>
      <c r="F603" t="str">
        <f>"003"</f>
        <v>003</v>
      </c>
      <c r="G603" t="str">
        <f>""</f>
        <v/>
      </c>
      <c r="H603" t="s">
        <v>0</v>
      </c>
      <c r="I603" t="s">
        <v>2265</v>
      </c>
      <c r="J603" t="s">
        <v>5541</v>
      </c>
      <c r="K603" t="str">
        <f t="shared" si="87"/>
        <v>18008</v>
      </c>
    </row>
    <row r="604" spans="1:11" customFormat="1" x14ac:dyDescent="0.25">
      <c r="A604" t="str">
        <f t="shared" si="82"/>
        <v>18</v>
      </c>
      <c r="B604" t="s">
        <v>357</v>
      </c>
      <c r="C604" t="str">
        <f t="shared" si="83"/>
        <v>087</v>
      </c>
      <c r="D604" t="s">
        <v>357</v>
      </c>
      <c r="E604" t="str">
        <f t="shared" si="86"/>
        <v>09</v>
      </c>
      <c r="F604" t="str">
        <f>"004"</f>
        <v>004</v>
      </c>
      <c r="G604" t="str">
        <f>""</f>
        <v/>
      </c>
      <c r="H604" t="s">
        <v>1</v>
      </c>
      <c r="I604" t="s">
        <v>2266</v>
      </c>
      <c r="J604" t="s">
        <v>5542</v>
      </c>
      <c r="K604" t="str">
        <f t="shared" si="87"/>
        <v>18008</v>
      </c>
    </row>
    <row r="605" spans="1:11" customFormat="1" x14ac:dyDescent="0.25">
      <c r="A605" t="str">
        <f t="shared" si="82"/>
        <v>18</v>
      </c>
      <c r="B605" t="s">
        <v>357</v>
      </c>
      <c r="C605" t="str">
        <f t="shared" si="83"/>
        <v>087</v>
      </c>
      <c r="D605" t="s">
        <v>357</v>
      </c>
      <c r="E605" t="str">
        <f t="shared" si="86"/>
        <v>09</v>
      </c>
      <c r="F605" t="str">
        <f>"004"</f>
        <v>004</v>
      </c>
      <c r="G605" t="str">
        <f>""</f>
        <v/>
      </c>
      <c r="H605" t="s">
        <v>0</v>
      </c>
      <c r="I605" t="s">
        <v>2266</v>
      </c>
      <c r="J605" t="s">
        <v>5542</v>
      </c>
      <c r="K605" t="str">
        <f t="shared" si="87"/>
        <v>18008</v>
      </c>
    </row>
    <row r="606" spans="1:11" customFormat="1" x14ac:dyDescent="0.25">
      <c r="A606" t="str">
        <f t="shared" si="82"/>
        <v>18</v>
      </c>
      <c r="B606" t="s">
        <v>357</v>
      </c>
      <c r="C606" t="str">
        <f t="shared" si="83"/>
        <v>087</v>
      </c>
      <c r="D606" t="s">
        <v>357</v>
      </c>
      <c r="E606" t="str">
        <f t="shared" si="86"/>
        <v>09</v>
      </c>
      <c r="F606" t="str">
        <f>"005"</f>
        <v>005</v>
      </c>
      <c r="G606" t="str">
        <f>""</f>
        <v/>
      </c>
      <c r="H606" t="s">
        <v>1</v>
      </c>
      <c r="I606" t="s">
        <v>2267</v>
      </c>
      <c r="J606" t="s">
        <v>5543</v>
      </c>
      <c r="K606" t="str">
        <f t="shared" si="87"/>
        <v>18008</v>
      </c>
    </row>
    <row r="607" spans="1:11" customFormat="1" x14ac:dyDescent="0.25">
      <c r="A607" t="str">
        <f t="shared" si="82"/>
        <v>18</v>
      </c>
      <c r="B607" t="s">
        <v>357</v>
      </c>
      <c r="C607" t="str">
        <f t="shared" si="83"/>
        <v>087</v>
      </c>
      <c r="D607" t="s">
        <v>357</v>
      </c>
      <c r="E607" t="str">
        <f t="shared" si="86"/>
        <v>09</v>
      </c>
      <c r="F607" t="str">
        <f>"005"</f>
        <v>005</v>
      </c>
      <c r="G607" t="str">
        <f>""</f>
        <v/>
      </c>
      <c r="H607" t="s">
        <v>0</v>
      </c>
      <c r="I607" t="s">
        <v>2267</v>
      </c>
      <c r="J607" t="s">
        <v>5543</v>
      </c>
      <c r="K607" t="str">
        <f t="shared" si="87"/>
        <v>18008</v>
      </c>
    </row>
    <row r="608" spans="1:11" customFormat="1" x14ac:dyDescent="0.25">
      <c r="A608" t="str">
        <f t="shared" si="82"/>
        <v>18</v>
      </c>
      <c r="B608" t="s">
        <v>357</v>
      </c>
      <c r="C608" t="str">
        <f t="shared" si="83"/>
        <v>087</v>
      </c>
      <c r="D608" t="s">
        <v>357</v>
      </c>
      <c r="E608" t="str">
        <f t="shared" si="86"/>
        <v>09</v>
      </c>
      <c r="F608" t="str">
        <f>"006"</f>
        <v>006</v>
      </c>
      <c r="G608" t="str">
        <f>""</f>
        <v/>
      </c>
      <c r="H608" t="s">
        <v>1</v>
      </c>
      <c r="I608" t="s">
        <v>2268</v>
      </c>
      <c r="J608" t="s">
        <v>5544</v>
      </c>
      <c r="K608" t="str">
        <f t="shared" si="87"/>
        <v>18008</v>
      </c>
    </row>
    <row r="609" spans="1:11" customFormat="1" x14ac:dyDescent="0.25">
      <c r="A609" t="str">
        <f t="shared" si="82"/>
        <v>18</v>
      </c>
      <c r="B609" t="s">
        <v>357</v>
      </c>
      <c r="C609" t="str">
        <f t="shared" si="83"/>
        <v>087</v>
      </c>
      <c r="D609" t="s">
        <v>357</v>
      </c>
      <c r="E609" t="str">
        <f t="shared" si="86"/>
        <v>09</v>
      </c>
      <c r="F609" t="str">
        <f>"006"</f>
        <v>006</v>
      </c>
      <c r="G609" t="str">
        <f>""</f>
        <v/>
      </c>
      <c r="H609" t="s">
        <v>0</v>
      </c>
      <c r="I609" t="s">
        <v>2268</v>
      </c>
      <c r="J609" t="s">
        <v>5544</v>
      </c>
      <c r="K609" t="str">
        <f t="shared" si="87"/>
        <v>18008</v>
      </c>
    </row>
    <row r="610" spans="1:11" customFormat="1" x14ac:dyDescent="0.25">
      <c r="A610" t="str">
        <f t="shared" si="82"/>
        <v>18</v>
      </c>
      <c r="B610" t="s">
        <v>357</v>
      </c>
      <c r="C610" t="str">
        <f t="shared" si="83"/>
        <v>087</v>
      </c>
      <c r="D610" t="s">
        <v>357</v>
      </c>
      <c r="E610" t="str">
        <f t="shared" si="86"/>
        <v>09</v>
      </c>
      <c r="F610" t="str">
        <f>"007"</f>
        <v>007</v>
      </c>
      <c r="G610" t="str">
        <f>""</f>
        <v/>
      </c>
      <c r="H610" t="s">
        <v>1</v>
      </c>
      <c r="I610" t="s">
        <v>2268</v>
      </c>
      <c r="J610" t="s">
        <v>5544</v>
      </c>
      <c r="K610" t="str">
        <f t="shared" si="87"/>
        <v>18008</v>
      </c>
    </row>
    <row r="611" spans="1:11" customFormat="1" x14ac:dyDescent="0.25">
      <c r="A611" t="str">
        <f t="shared" si="82"/>
        <v>18</v>
      </c>
      <c r="B611" t="s">
        <v>357</v>
      </c>
      <c r="C611" t="str">
        <f t="shared" si="83"/>
        <v>087</v>
      </c>
      <c r="D611" t="s">
        <v>357</v>
      </c>
      <c r="E611" t="str">
        <f t="shared" si="86"/>
        <v>09</v>
      </c>
      <c r="F611" t="str">
        <f>"007"</f>
        <v>007</v>
      </c>
      <c r="G611" t="str">
        <f>""</f>
        <v/>
      </c>
      <c r="H611" t="s">
        <v>0</v>
      </c>
      <c r="I611" t="s">
        <v>2268</v>
      </c>
      <c r="J611" t="s">
        <v>5544</v>
      </c>
      <c r="K611" t="str">
        <f t="shared" si="87"/>
        <v>18008</v>
      </c>
    </row>
    <row r="612" spans="1:11" customFormat="1" x14ac:dyDescent="0.25">
      <c r="A612" t="str">
        <f t="shared" si="82"/>
        <v>18</v>
      </c>
      <c r="B612" t="s">
        <v>357</v>
      </c>
      <c r="C612" t="str">
        <f t="shared" si="83"/>
        <v>087</v>
      </c>
      <c r="D612" t="s">
        <v>357</v>
      </c>
      <c r="E612" t="str">
        <f t="shared" si="86"/>
        <v>09</v>
      </c>
      <c r="F612" t="str">
        <f>"008"</f>
        <v>008</v>
      </c>
      <c r="G612" t="str">
        <f>""</f>
        <v/>
      </c>
      <c r="H612" t="s">
        <v>1</v>
      </c>
      <c r="I612" t="s">
        <v>2266</v>
      </c>
      <c r="J612" t="s">
        <v>5542</v>
      </c>
      <c r="K612" t="str">
        <f t="shared" si="87"/>
        <v>18008</v>
      </c>
    </row>
    <row r="613" spans="1:11" customFormat="1" x14ac:dyDescent="0.25">
      <c r="A613" t="str">
        <f t="shared" si="82"/>
        <v>18</v>
      </c>
      <c r="B613" t="s">
        <v>357</v>
      </c>
      <c r="C613" t="str">
        <f t="shared" si="83"/>
        <v>087</v>
      </c>
      <c r="D613" t="s">
        <v>357</v>
      </c>
      <c r="E613" t="str">
        <f t="shared" si="86"/>
        <v>09</v>
      </c>
      <c r="F613" t="str">
        <f>"008"</f>
        <v>008</v>
      </c>
      <c r="G613" t="str">
        <f>""</f>
        <v/>
      </c>
      <c r="H613" t="s">
        <v>0</v>
      </c>
      <c r="I613" t="s">
        <v>2266</v>
      </c>
      <c r="J613" t="s">
        <v>5542</v>
      </c>
      <c r="K613" t="str">
        <f t="shared" si="87"/>
        <v>18008</v>
      </c>
    </row>
    <row r="614" spans="1:11" customFormat="1" x14ac:dyDescent="0.25">
      <c r="A614" t="str">
        <f t="shared" si="82"/>
        <v>18</v>
      </c>
      <c r="B614" t="s">
        <v>357</v>
      </c>
      <c r="C614" t="str">
        <f t="shared" si="83"/>
        <v>087</v>
      </c>
      <c r="D614" t="s">
        <v>357</v>
      </c>
      <c r="E614" t="str">
        <f t="shared" si="86"/>
        <v>09</v>
      </c>
      <c r="F614" t="str">
        <f>"009"</f>
        <v>009</v>
      </c>
      <c r="G614" t="str">
        <f>""</f>
        <v/>
      </c>
      <c r="H614" t="s">
        <v>1</v>
      </c>
      <c r="I614" t="s">
        <v>2269</v>
      </c>
      <c r="J614" t="s">
        <v>5545</v>
      </c>
      <c r="K614" t="str">
        <f t="shared" si="87"/>
        <v>18008</v>
      </c>
    </row>
    <row r="615" spans="1:11" customFormat="1" x14ac:dyDescent="0.25">
      <c r="A615" t="str">
        <f t="shared" si="82"/>
        <v>18</v>
      </c>
      <c r="B615" t="s">
        <v>357</v>
      </c>
      <c r="C615" t="str">
        <f t="shared" si="83"/>
        <v>087</v>
      </c>
      <c r="D615" t="s">
        <v>357</v>
      </c>
      <c r="E615" t="str">
        <f t="shared" si="86"/>
        <v>09</v>
      </c>
      <c r="F615" t="str">
        <f>"009"</f>
        <v>009</v>
      </c>
      <c r="G615" t="str">
        <f>""</f>
        <v/>
      </c>
      <c r="H615" t="s">
        <v>0</v>
      </c>
      <c r="I615" t="s">
        <v>2269</v>
      </c>
      <c r="J615" t="s">
        <v>5545</v>
      </c>
      <c r="K615" t="str">
        <f t="shared" si="87"/>
        <v>18008</v>
      </c>
    </row>
    <row r="616" spans="1:11" customFormat="1" x14ac:dyDescent="0.25">
      <c r="A616" t="str">
        <f t="shared" si="82"/>
        <v>18</v>
      </c>
      <c r="B616" t="s">
        <v>357</v>
      </c>
      <c r="C616" t="str">
        <f t="shared" si="83"/>
        <v>087</v>
      </c>
      <c r="D616" t="s">
        <v>357</v>
      </c>
      <c r="E616" t="str">
        <f t="shared" si="86"/>
        <v>09</v>
      </c>
      <c r="F616" t="str">
        <f>"010"</f>
        <v>010</v>
      </c>
      <c r="G616" t="str">
        <f>""</f>
        <v/>
      </c>
      <c r="H616" t="s">
        <v>1</v>
      </c>
      <c r="I616" t="s">
        <v>2266</v>
      </c>
      <c r="J616" t="s">
        <v>5542</v>
      </c>
      <c r="K616" t="str">
        <f t="shared" si="87"/>
        <v>18008</v>
      </c>
    </row>
    <row r="617" spans="1:11" customFormat="1" x14ac:dyDescent="0.25">
      <c r="A617" t="str">
        <f t="shared" si="82"/>
        <v>18</v>
      </c>
      <c r="B617" t="s">
        <v>357</v>
      </c>
      <c r="C617" t="str">
        <f t="shared" si="83"/>
        <v>087</v>
      </c>
      <c r="D617" t="s">
        <v>357</v>
      </c>
      <c r="E617" t="str">
        <f t="shared" si="86"/>
        <v>09</v>
      </c>
      <c r="F617" t="str">
        <f>"010"</f>
        <v>010</v>
      </c>
      <c r="G617" t="str">
        <f>""</f>
        <v/>
      </c>
      <c r="H617" t="s">
        <v>0</v>
      </c>
      <c r="I617" t="s">
        <v>2266</v>
      </c>
      <c r="J617" t="s">
        <v>5542</v>
      </c>
      <c r="K617" t="str">
        <f t="shared" si="87"/>
        <v>18008</v>
      </c>
    </row>
    <row r="618" spans="1:11" customFormat="1" x14ac:dyDescent="0.25">
      <c r="A618" t="str">
        <f t="shared" si="82"/>
        <v>18</v>
      </c>
      <c r="B618" t="s">
        <v>357</v>
      </c>
      <c r="C618" t="str">
        <f>"088"</f>
        <v>088</v>
      </c>
      <c r="D618" t="s">
        <v>431</v>
      </c>
      <c r="E618" t="str">
        <f t="shared" ref="E618:E635" si="88">"01"</f>
        <v>01</v>
      </c>
      <c r="F618" t="str">
        <f>"001"</f>
        <v>001</v>
      </c>
      <c r="G618" t="str">
        <f>""</f>
        <v/>
      </c>
      <c r="H618" t="s">
        <v>3</v>
      </c>
      <c r="I618" t="s">
        <v>23</v>
      </c>
      <c r="J618" t="s">
        <v>5546</v>
      </c>
      <c r="K618" t="str">
        <f>"18560"</f>
        <v>18560</v>
      </c>
    </row>
    <row r="619" spans="1:11" customFormat="1" x14ac:dyDescent="0.25">
      <c r="A619" t="str">
        <f t="shared" si="82"/>
        <v>18</v>
      </c>
      <c r="B619" t="s">
        <v>357</v>
      </c>
      <c r="C619" t="str">
        <f>"088"</f>
        <v>088</v>
      </c>
      <c r="D619" t="s">
        <v>431</v>
      </c>
      <c r="E619" t="str">
        <f t="shared" si="88"/>
        <v>01</v>
      </c>
      <c r="F619" t="str">
        <f>"002"</f>
        <v>002</v>
      </c>
      <c r="G619" t="str">
        <f>""</f>
        <v/>
      </c>
      <c r="H619" t="s">
        <v>3</v>
      </c>
      <c r="I619" t="s">
        <v>23</v>
      </c>
      <c r="J619" t="s">
        <v>5546</v>
      </c>
      <c r="K619" t="str">
        <f>"18560"</f>
        <v>18560</v>
      </c>
    </row>
    <row r="620" spans="1:11" customFormat="1" x14ac:dyDescent="0.25">
      <c r="A620" t="str">
        <f t="shared" si="82"/>
        <v>18</v>
      </c>
      <c r="B620" t="s">
        <v>357</v>
      </c>
      <c r="C620" t="str">
        <f t="shared" ref="C620:C644" si="89">"089"</f>
        <v>089</v>
      </c>
      <c r="D620" t="s">
        <v>432</v>
      </c>
      <c r="E620" t="str">
        <f t="shared" si="88"/>
        <v>01</v>
      </c>
      <c r="F620" t="str">
        <f>"001"</f>
        <v>001</v>
      </c>
      <c r="G620" t="str">
        <f>""</f>
        <v/>
      </c>
      <c r="H620" t="s">
        <v>3</v>
      </c>
      <c r="I620" t="s">
        <v>2091</v>
      </c>
      <c r="J620" t="s">
        <v>5547</v>
      </c>
      <c r="K620" t="str">
        <f t="shared" ref="K620:K642" si="90">"18500"</f>
        <v>18500</v>
      </c>
    </row>
    <row r="621" spans="1:11" customFormat="1" x14ac:dyDescent="0.25">
      <c r="A621" t="str">
        <f t="shared" si="82"/>
        <v>18</v>
      </c>
      <c r="B621" t="s">
        <v>357</v>
      </c>
      <c r="C621" t="str">
        <f t="shared" si="89"/>
        <v>089</v>
      </c>
      <c r="D621" t="s">
        <v>432</v>
      </c>
      <c r="E621" t="str">
        <f t="shared" si="88"/>
        <v>01</v>
      </c>
      <c r="F621" t="str">
        <f>"002"</f>
        <v>002</v>
      </c>
      <c r="G621" t="str">
        <f>""</f>
        <v/>
      </c>
      <c r="H621" t="s">
        <v>3</v>
      </c>
      <c r="I621" t="s">
        <v>2270</v>
      </c>
      <c r="J621" t="s">
        <v>4275</v>
      </c>
      <c r="K621" t="str">
        <f t="shared" si="90"/>
        <v>18500</v>
      </c>
    </row>
    <row r="622" spans="1:11" customFormat="1" x14ac:dyDescent="0.25">
      <c r="A622" t="str">
        <f t="shared" si="82"/>
        <v>18</v>
      </c>
      <c r="B622" t="s">
        <v>357</v>
      </c>
      <c r="C622" t="str">
        <f t="shared" si="89"/>
        <v>089</v>
      </c>
      <c r="D622" t="s">
        <v>432</v>
      </c>
      <c r="E622" t="str">
        <f t="shared" si="88"/>
        <v>01</v>
      </c>
      <c r="F622" t="str">
        <f>"003"</f>
        <v>003</v>
      </c>
      <c r="G622" t="str">
        <f>""</f>
        <v/>
      </c>
      <c r="H622" t="s">
        <v>3</v>
      </c>
      <c r="I622" t="s">
        <v>2271</v>
      </c>
      <c r="J622" t="s">
        <v>5548</v>
      </c>
      <c r="K622" t="str">
        <f t="shared" si="90"/>
        <v>18500</v>
      </c>
    </row>
    <row r="623" spans="1:11" customFormat="1" x14ac:dyDescent="0.25">
      <c r="A623" t="str">
        <f t="shared" si="82"/>
        <v>18</v>
      </c>
      <c r="B623" t="s">
        <v>357</v>
      </c>
      <c r="C623" t="str">
        <f t="shared" si="89"/>
        <v>089</v>
      </c>
      <c r="D623" t="s">
        <v>432</v>
      </c>
      <c r="E623" t="str">
        <f t="shared" si="88"/>
        <v>01</v>
      </c>
      <c r="F623" t="str">
        <f>"004"</f>
        <v>004</v>
      </c>
      <c r="G623" t="str">
        <f>""</f>
        <v/>
      </c>
      <c r="H623" t="s">
        <v>3</v>
      </c>
      <c r="I623" t="s">
        <v>2272</v>
      </c>
      <c r="J623" t="s">
        <v>5549</v>
      </c>
      <c r="K623" t="str">
        <f t="shared" si="90"/>
        <v>18500</v>
      </c>
    </row>
    <row r="624" spans="1:11" customFormat="1" x14ac:dyDescent="0.25">
      <c r="A624" t="str">
        <f t="shared" si="82"/>
        <v>18</v>
      </c>
      <c r="B624" t="s">
        <v>357</v>
      </c>
      <c r="C624" t="str">
        <f t="shared" si="89"/>
        <v>089</v>
      </c>
      <c r="D624" t="s">
        <v>432</v>
      </c>
      <c r="E624" t="str">
        <f t="shared" si="88"/>
        <v>01</v>
      </c>
      <c r="F624" t="str">
        <f>"005"</f>
        <v>005</v>
      </c>
      <c r="G624" t="str">
        <f>""</f>
        <v/>
      </c>
      <c r="H624" t="s">
        <v>1</v>
      </c>
      <c r="I624" t="s">
        <v>2273</v>
      </c>
      <c r="J624" t="s">
        <v>5550</v>
      </c>
      <c r="K624" t="str">
        <f t="shared" si="90"/>
        <v>18500</v>
      </c>
    </row>
    <row r="625" spans="1:11" customFormat="1" x14ac:dyDescent="0.25">
      <c r="A625" t="str">
        <f t="shared" si="82"/>
        <v>18</v>
      </c>
      <c r="B625" t="s">
        <v>357</v>
      </c>
      <c r="C625" t="str">
        <f t="shared" si="89"/>
        <v>089</v>
      </c>
      <c r="D625" t="s">
        <v>432</v>
      </c>
      <c r="E625" t="str">
        <f t="shared" si="88"/>
        <v>01</v>
      </c>
      <c r="F625" t="str">
        <f>"005"</f>
        <v>005</v>
      </c>
      <c r="G625" t="str">
        <f>""</f>
        <v/>
      </c>
      <c r="H625" t="s">
        <v>0</v>
      </c>
      <c r="I625" t="s">
        <v>2273</v>
      </c>
      <c r="J625" t="s">
        <v>5550</v>
      </c>
      <c r="K625" t="str">
        <f t="shared" si="90"/>
        <v>18500</v>
      </c>
    </row>
    <row r="626" spans="1:11" customFormat="1" x14ac:dyDescent="0.25">
      <c r="A626" t="str">
        <f t="shared" si="82"/>
        <v>18</v>
      </c>
      <c r="B626" t="s">
        <v>357</v>
      </c>
      <c r="C626" t="str">
        <f t="shared" si="89"/>
        <v>089</v>
      </c>
      <c r="D626" t="s">
        <v>432</v>
      </c>
      <c r="E626" t="str">
        <f t="shared" si="88"/>
        <v>01</v>
      </c>
      <c r="F626" t="str">
        <f>"007"</f>
        <v>007</v>
      </c>
      <c r="G626" t="str">
        <f>""</f>
        <v/>
      </c>
      <c r="H626" t="s">
        <v>1</v>
      </c>
      <c r="I626" t="s">
        <v>23</v>
      </c>
      <c r="J626" t="s">
        <v>5551</v>
      </c>
      <c r="K626" t="str">
        <f t="shared" si="90"/>
        <v>18500</v>
      </c>
    </row>
    <row r="627" spans="1:11" customFormat="1" x14ac:dyDescent="0.25">
      <c r="A627" t="str">
        <f t="shared" si="82"/>
        <v>18</v>
      </c>
      <c r="B627" t="s">
        <v>357</v>
      </c>
      <c r="C627" t="str">
        <f t="shared" si="89"/>
        <v>089</v>
      </c>
      <c r="D627" t="s">
        <v>432</v>
      </c>
      <c r="E627" t="str">
        <f t="shared" si="88"/>
        <v>01</v>
      </c>
      <c r="F627" t="str">
        <f>"007"</f>
        <v>007</v>
      </c>
      <c r="G627" t="str">
        <f>""</f>
        <v/>
      </c>
      <c r="H627" t="s">
        <v>0</v>
      </c>
      <c r="I627" t="s">
        <v>23</v>
      </c>
      <c r="J627" t="s">
        <v>5551</v>
      </c>
      <c r="K627" t="str">
        <f t="shared" si="90"/>
        <v>18500</v>
      </c>
    </row>
    <row r="628" spans="1:11" customFormat="1" x14ac:dyDescent="0.25">
      <c r="A628" t="str">
        <f t="shared" si="82"/>
        <v>18</v>
      </c>
      <c r="B628" t="s">
        <v>357</v>
      </c>
      <c r="C628" t="str">
        <f t="shared" si="89"/>
        <v>089</v>
      </c>
      <c r="D628" t="s">
        <v>432</v>
      </c>
      <c r="E628" t="str">
        <f t="shared" si="88"/>
        <v>01</v>
      </c>
      <c r="F628" t="str">
        <f>"008"</f>
        <v>008</v>
      </c>
      <c r="G628" t="str">
        <f>""</f>
        <v/>
      </c>
      <c r="H628" t="s">
        <v>3</v>
      </c>
      <c r="I628" t="s">
        <v>2272</v>
      </c>
      <c r="J628" t="s">
        <v>5549</v>
      </c>
      <c r="K628" t="str">
        <f t="shared" si="90"/>
        <v>18500</v>
      </c>
    </row>
    <row r="629" spans="1:11" customFormat="1" x14ac:dyDescent="0.25">
      <c r="A629" t="str">
        <f t="shared" si="82"/>
        <v>18</v>
      </c>
      <c r="B629" t="s">
        <v>357</v>
      </c>
      <c r="C629" t="str">
        <f t="shared" si="89"/>
        <v>089</v>
      </c>
      <c r="D629" t="s">
        <v>432</v>
      </c>
      <c r="E629" t="str">
        <f t="shared" si="88"/>
        <v>01</v>
      </c>
      <c r="F629" t="str">
        <f>"009"</f>
        <v>009</v>
      </c>
      <c r="G629" t="str">
        <f>""</f>
        <v/>
      </c>
      <c r="H629" t="s">
        <v>1</v>
      </c>
      <c r="I629" t="s">
        <v>2274</v>
      </c>
      <c r="J629" t="s">
        <v>5552</v>
      </c>
      <c r="K629" t="str">
        <f t="shared" si="90"/>
        <v>18500</v>
      </c>
    </row>
    <row r="630" spans="1:11" customFormat="1" x14ac:dyDescent="0.25">
      <c r="A630" t="str">
        <f t="shared" si="82"/>
        <v>18</v>
      </c>
      <c r="B630" t="s">
        <v>357</v>
      </c>
      <c r="C630" t="str">
        <f t="shared" si="89"/>
        <v>089</v>
      </c>
      <c r="D630" t="s">
        <v>432</v>
      </c>
      <c r="E630" t="str">
        <f t="shared" si="88"/>
        <v>01</v>
      </c>
      <c r="F630" t="str">
        <f>"009"</f>
        <v>009</v>
      </c>
      <c r="G630" t="str">
        <f>""</f>
        <v/>
      </c>
      <c r="H630" t="s">
        <v>0</v>
      </c>
      <c r="I630" t="s">
        <v>2274</v>
      </c>
      <c r="J630" t="s">
        <v>5552</v>
      </c>
      <c r="K630" t="str">
        <f t="shared" si="90"/>
        <v>18500</v>
      </c>
    </row>
    <row r="631" spans="1:11" customFormat="1" x14ac:dyDescent="0.25">
      <c r="A631" t="str">
        <f t="shared" si="82"/>
        <v>18</v>
      </c>
      <c r="B631" t="s">
        <v>357</v>
      </c>
      <c r="C631" t="str">
        <f t="shared" si="89"/>
        <v>089</v>
      </c>
      <c r="D631" t="s">
        <v>432</v>
      </c>
      <c r="E631" t="str">
        <f t="shared" si="88"/>
        <v>01</v>
      </c>
      <c r="F631" t="str">
        <f>"010"</f>
        <v>010</v>
      </c>
      <c r="G631" t="str">
        <f>""</f>
        <v/>
      </c>
      <c r="H631" t="s">
        <v>3</v>
      </c>
      <c r="I631" t="s">
        <v>2270</v>
      </c>
      <c r="J631" t="s">
        <v>4275</v>
      </c>
      <c r="K631" t="str">
        <f t="shared" si="90"/>
        <v>18500</v>
      </c>
    </row>
    <row r="632" spans="1:11" customFormat="1" x14ac:dyDescent="0.25">
      <c r="A632" t="str">
        <f t="shared" si="82"/>
        <v>18</v>
      </c>
      <c r="B632" t="s">
        <v>357</v>
      </c>
      <c r="C632" t="str">
        <f t="shared" si="89"/>
        <v>089</v>
      </c>
      <c r="D632" t="s">
        <v>432</v>
      </c>
      <c r="E632" t="str">
        <f t="shared" si="88"/>
        <v>01</v>
      </c>
      <c r="F632" t="str">
        <f>"011"</f>
        <v>011</v>
      </c>
      <c r="G632" t="str">
        <f>""</f>
        <v/>
      </c>
      <c r="H632" t="s">
        <v>1</v>
      </c>
      <c r="I632" t="s">
        <v>2274</v>
      </c>
      <c r="J632" t="s">
        <v>5552</v>
      </c>
      <c r="K632" t="str">
        <f t="shared" si="90"/>
        <v>18500</v>
      </c>
    </row>
    <row r="633" spans="1:11" customFormat="1" x14ac:dyDescent="0.25">
      <c r="A633" t="str">
        <f t="shared" si="82"/>
        <v>18</v>
      </c>
      <c r="B633" t="s">
        <v>357</v>
      </c>
      <c r="C633" t="str">
        <f t="shared" si="89"/>
        <v>089</v>
      </c>
      <c r="D633" t="s">
        <v>432</v>
      </c>
      <c r="E633" t="str">
        <f t="shared" si="88"/>
        <v>01</v>
      </c>
      <c r="F633" t="str">
        <f>"011"</f>
        <v>011</v>
      </c>
      <c r="G633" t="str">
        <f>""</f>
        <v/>
      </c>
      <c r="H633" t="s">
        <v>0</v>
      </c>
      <c r="I633" t="s">
        <v>2274</v>
      </c>
      <c r="J633" t="s">
        <v>5552</v>
      </c>
      <c r="K633" t="str">
        <f t="shared" si="90"/>
        <v>18500</v>
      </c>
    </row>
    <row r="634" spans="1:11" customFormat="1" x14ac:dyDescent="0.25">
      <c r="A634" t="str">
        <f t="shared" si="82"/>
        <v>18</v>
      </c>
      <c r="B634" t="s">
        <v>357</v>
      </c>
      <c r="C634" t="str">
        <f t="shared" si="89"/>
        <v>089</v>
      </c>
      <c r="D634" t="s">
        <v>432</v>
      </c>
      <c r="E634" t="str">
        <f t="shared" si="88"/>
        <v>01</v>
      </c>
      <c r="F634" t="str">
        <f>"012"</f>
        <v>012</v>
      </c>
      <c r="G634" t="str">
        <f>""</f>
        <v/>
      </c>
      <c r="H634" t="s">
        <v>1</v>
      </c>
      <c r="I634" t="s">
        <v>2275</v>
      </c>
      <c r="J634" t="s">
        <v>5553</v>
      </c>
      <c r="K634" t="str">
        <f t="shared" si="90"/>
        <v>18500</v>
      </c>
    </row>
    <row r="635" spans="1:11" customFormat="1" x14ac:dyDescent="0.25">
      <c r="A635" t="str">
        <f t="shared" si="82"/>
        <v>18</v>
      </c>
      <c r="B635" t="s">
        <v>357</v>
      </c>
      <c r="C635" t="str">
        <f t="shared" si="89"/>
        <v>089</v>
      </c>
      <c r="D635" t="s">
        <v>432</v>
      </c>
      <c r="E635" t="str">
        <f t="shared" si="88"/>
        <v>01</v>
      </c>
      <c r="F635" t="str">
        <f>"012"</f>
        <v>012</v>
      </c>
      <c r="G635" t="str">
        <f>""</f>
        <v/>
      </c>
      <c r="H635" t="s">
        <v>0</v>
      </c>
      <c r="I635" t="s">
        <v>2275</v>
      </c>
      <c r="J635" t="s">
        <v>5553</v>
      </c>
      <c r="K635" t="str">
        <f t="shared" si="90"/>
        <v>18500</v>
      </c>
    </row>
    <row r="636" spans="1:11" customFormat="1" x14ac:dyDescent="0.25">
      <c r="A636" t="str">
        <f t="shared" si="82"/>
        <v>18</v>
      </c>
      <c r="B636" t="s">
        <v>357</v>
      </c>
      <c r="C636" t="str">
        <f t="shared" si="89"/>
        <v>089</v>
      </c>
      <c r="D636" t="s">
        <v>432</v>
      </c>
      <c r="E636" t="str">
        <f t="shared" ref="E636:E641" si="91">"02"</f>
        <v>02</v>
      </c>
      <c r="F636" t="str">
        <f>"001"</f>
        <v>001</v>
      </c>
      <c r="G636" t="str">
        <f>""</f>
        <v/>
      </c>
      <c r="H636" t="s">
        <v>1</v>
      </c>
      <c r="I636" t="s">
        <v>2276</v>
      </c>
      <c r="J636" t="s">
        <v>5554</v>
      </c>
      <c r="K636" t="str">
        <f t="shared" si="90"/>
        <v>18500</v>
      </c>
    </row>
    <row r="637" spans="1:11" customFormat="1" x14ac:dyDescent="0.25">
      <c r="A637" t="str">
        <f t="shared" si="82"/>
        <v>18</v>
      </c>
      <c r="B637" t="s">
        <v>357</v>
      </c>
      <c r="C637" t="str">
        <f t="shared" si="89"/>
        <v>089</v>
      </c>
      <c r="D637" t="s">
        <v>432</v>
      </c>
      <c r="E637" t="str">
        <f t="shared" si="91"/>
        <v>02</v>
      </c>
      <c r="F637" t="str">
        <f>"001"</f>
        <v>001</v>
      </c>
      <c r="G637" t="str">
        <f>""</f>
        <v/>
      </c>
      <c r="H637" t="s">
        <v>0</v>
      </c>
      <c r="I637" t="s">
        <v>2276</v>
      </c>
      <c r="J637" t="s">
        <v>5554</v>
      </c>
      <c r="K637" t="str">
        <f t="shared" si="90"/>
        <v>18500</v>
      </c>
    </row>
    <row r="638" spans="1:11" customFormat="1" x14ac:dyDescent="0.25">
      <c r="A638" t="str">
        <f t="shared" si="82"/>
        <v>18</v>
      </c>
      <c r="B638" t="s">
        <v>357</v>
      </c>
      <c r="C638" t="str">
        <f t="shared" si="89"/>
        <v>089</v>
      </c>
      <c r="D638" t="s">
        <v>432</v>
      </c>
      <c r="E638" t="str">
        <f t="shared" si="91"/>
        <v>02</v>
      </c>
      <c r="F638" t="str">
        <f>"002"</f>
        <v>002</v>
      </c>
      <c r="G638" t="str">
        <f>""</f>
        <v/>
      </c>
      <c r="H638" t="s">
        <v>1</v>
      </c>
      <c r="I638" t="s">
        <v>2277</v>
      </c>
      <c r="J638" t="s">
        <v>5555</v>
      </c>
      <c r="K638" t="str">
        <f t="shared" si="90"/>
        <v>18500</v>
      </c>
    </row>
    <row r="639" spans="1:11" customFormat="1" x14ac:dyDescent="0.25">
      <c r="A639" t="str">
        <f t="shared" si="82"/>
        <v>18</v>
      </c>
      <c r="B639" t="s">
        <v>357</v>
      </c>
      <c r="C639" t="str">
        <f t="shared" si="89"/>
        <v>089</v>
      </c>
      <c r="D639" t="s">
        <v>432</v>
      </c>
      <c r="E639" t="str">
        <f t="shared" si="91"/>
        <v>02</v>
      </c>
      <c r="F639" t="str">
        <f>"002"</f>
        <v>002</v>
      </c>
      <c r="G639" t="str">
        <f>""</f>
        <v/>
      </c>
      <c r="H639" t="s">
        <v>0</v>
      </c>
      <c r="I639" t="s">
        <v>2277</v>
      </c>
      <c r="J639" t="s">
        <v>5555</v>
      </c>
      <c r="K639" t="str">
        <f t="shared" si="90"/>
        <v>18500</v>
      </c>
    </row>
    <row r="640" spans="1:11" customFormat="1" x14ac:dyDescent="0.25">
      <c r="A640" t="str">
        <f t="shared" si="82"/>
        <v>18</v>
      </c>
      <c r="B640" t="s">
        <v>357</v>
      </c>
      <c r="C640" t="str">
        <f t="shared" si="89"/>
        <v>089</v>
      </c>
      <c r="D640" t="s">
        <v>432</v>
      </c>
      <c r="E640" t="str">
        <f t="shared" si="91"/>
        <v>02</v>
      </c>
      <c r="F640" t="str">
        <f>"003"</f>
        <v>003</v>
      </c>
      <c r="G640" t="str">
        <f>""</f>
        <v/>
      </c>
      <c r="H640" t="s">
        <v>1</v>
      </c>
      <c r="I640" t="s">
        <v>2278</v>
      </c>
      <c r="J640" t="s">
        <v>5556</v>
      </c>
      <c r="K640" t="str">
        <f t="shared" si="90"/>
        <v>18500</v>
      </c>
    </row>
    <row r="641" spans="1:11" customFormat="1" x14ac:dyDescent="0.25">
      <c r="A641" t="str">
        <f t="shared" si="82"/>
        <v>18</v>
      </c>
      <c r="B641" t="s">
        <v>357</v>
      </c>
      <c r="C641" t="str">
        <f t="shared" si="89"/>
        <v>089</v>
      </c>
      <c r="D641" t="s">
        <v>432</v>
      </c>
      <c r="E641" t="str">
        <f t="shared" si="91"/>
        <v>02</v>
      </c>
      <c r="F641" t="str">
        <f>"003"</f>
        <v>003</v>
      </c>
      <c r="G641" t="str">
        <f>""</f>
        <v/>
      </c>
      <c r="H641" t="s">
        <v>0</v>
      </c>
      <c r="I641" t="s">
        <v>2278</v>
      </c>
      <c r="J641" t="s">
        <v>5556</v>
      </c>
      <c r="K641" t="str">
        <f t="shared" si="90"/>
        <v>18500</v>
      </c>
    </row>
    <row r="642" spans="1:11" customFormat="1" x14ac:dyDescent="0.25">
      <c r="A642" t="str">
        <f t="shared" si="82"/>
        <v>18</v>
      </c>
      <c r="B642" t="s">
        <v>357</v>
      </c>
      <c r="C642" t="str">
        <f t="shared" si="89"/>
        <v>089</v>
      </c>
      <c r="D642" t="s">
        <v>432</v>
      </c>
      <c r="E642" t="str">
        <f>"03"</f>
        <v>03</v>
      </c>
      <c r="F642" t="str">
        <f t="shared" ref="F642:F647" si="92">"001"</f>
        <v>001</v>
      </c>
      <c r="G642" t="str">
        <f>"01"</f>
        <v>01</v>
      </c>
      <c r="H642" t="s">
        <v>1</v>
      </c>
      <c r="I642" t="s">
        <v>2279</v>
      </c>
      <c r="J642" t="s">
        <v>5557</v>
      </c>
      <c r="K642" t="str">
        <f t="shared" si="90"/>
        <v>18500</v>
      </c>
    </row>
    <row r="643" spans="1:11" customFormat="1" x14ac:dyDescent="0.25">
      <c r="A643" t="str">
        <f t="shared" ref="A643:A706" si="93">"18"</f>
        <v>18</v>
      </c>
      <c r="B643" t="s">
        <v>357</v>
      </c>
      <c r="C643" t="str">
        <f t="shared" si="89"/>
        <v>089</v>
      </c>
      <c r="D643" t="s">
        <v>432</v>
      </c>
      <c r="E643" t="str">
        <f>"03"</f>
        <v>03</v>
      </c>
      <c r="F643" t="str">
        <f t="shared" si="92"/>
        <v>001</v>
      </c>
      <c r="G643" t="str">
        <f>"02"</f>
        <v>02</v>
      </c>
      <c r="H643" t="s">
        <v>0</v>
      </c>
      <c r="I643" t="s">
        <v>87</v>
      </c>
      <c r="J643" t="s">
        <v>5558</v>
      </c>
      <c r="K643" t="str">
        <f>"18880"</f>
        <v>18880</v>
      </c>
    </row>
    <row r="644" spans="1:11" customFormat="1" x14ac:dyDescent="0.25">
      <c r="A644" t="str">
        <f t="shared" si="93"/>
        <v>18</v>
      </c>
      <c r="B644" t="s">
        <v>357</v>
      </c>
      <c r="C644" t="str">
        <f t="shared" si="89"/>
        <v>089</v>
      </c>
      <c r="D644" t="s">
        <v>432</v>
      </c>
      <c r="E644" t="str">
        <f>"03"</f>
        <v>03</v>
      </c>
      <c r="F644" t="str">
        <f t="shared" si="92"/>
        <v>001</v>
      </c>
      <c r="G644" t="str">
        <f>"03"</f>
        <v>03</v>
      </c>
      <c r="H644" t="s">
        <v>2</v>
      </c>
      <c r="I644" t="s">
        <v>2280</v>
      </c>
      <c r="J644" t="s">
        <v>5559</v>
      </c>
      <c r="K644" t="str">
        <f>"18860"</f>
        <v>18860</v>
      </c>
    </row>
    <row r="645" spans="1:11" customFormat="1" x14ac:dyDescent="0.25">
      <c r="A645" t="str">
        <f t="shared" si="93"/>
        <v>18</v>
      </c>
      <c r="B645" t="s">
        <v>357</v>
      </c>
      <c r="C645" t="str">
        <f>"093"</f>
        <v>093</v>
      </c>
      <c r="D645" t="s">
        <v>433</v>
      </c>
      <c r="E645" t="str">
        <f t="shared" ref="E645:E704" si="94">"01"</f>
        <v>01</v>
      </c>
      <c r="F645" t="str">
        <f t="shared" si="92"/>
        <v>001</v>
      </c>
      <c r="G645" t="str">
        <f>"01"</f>
        <v>01</v>
      </c>
      <c r="H645" t="s">
        <v>1</v>
      </c>
      <c r="I645" t="s">
        <v>2281</v>
      </c>
      <c r="J645" t="s">
        <v>4166</v>
      </c>
      <c r="K645" t="str">
        <f>"18614"</f>
        <v>18614</v>
      </c>
    </row>
    <row r="646" spans="1:11" customFormat="1" x14ac:dyDescent="0.25">
      <c r="A646" t="str">
        <f t="shared" si="93"/>
        <v>18</v>
      </c>
      <c r="B646" t="s">
        <v>357</v>
      </c>
      <c r="C646" t="str">
        <f>"093"</f>
        <v>093</v>
      </c>
      <c r="D646" t="s">
        <v>433</v>
      </c>
      <c r="E646" t="str">
        <f t="shared" si="94"/>
        <v>01</v>
      </c>
      <c r="F646" t="str">
        <f t="shared" si="92"/>
        <v>001</v>
      </c>
      <c r="G646" t="str">
        <f>"02"</f>
        <v>02</v>
      </c>
      <c r="H646" t="s">
        <v>0</v>
      </c>
      <c r="I646" t="s">
        <v>2282</v>
      </c>
      <c r="J646" t="s">
        <v>5560</v>
      </c>
      <c r="K646" t="str">
        <f>"18740"</f>
        <v>18740</v>
      </c>
    </row>
    <row r="647" spans="1:11" customFormat="1" x14ac:dyDescent="0.25">
      <c r="A647" t="str">
        <f t="shared" si="93"/>
        <v>18</v>
      </c>
      <c r="B647" t="s">
        <v>357</v>
      </c>
      <c r="C647" t="str">
        <f>"093"</f>
        <v>093</v>
      </c>
      <c r="D647" t="s">
        <v>433</v>
      </c>
      <c r="E647" t="str">
        <f t="shared" si="94"/>
        <v>01</v>
      </c>
      <c r="F647" t="str">
        <f t="shared" si="92"/>
        <v>001</v>
      </c>
      <c r="G647" t="str">
        <f>"02"</f>
        <v>02</v>
      </c>
      <c r="H647" t="s">
        <v>2</v>
      </c>
      <c r="I647" t="s">
        <v>2282</v>
      </c>
      <c r="J647" t="s">
        <v>5560</v>
      </c>
      <c r="K647" t="str">
        <f>"18740"</f>
        <v>18740</v>
      </c>
    </row>
    <row r="648" spans="1:11" customFormat="1" x14ac:dyDescent="0.25">
      <c r="A648" t="str">
        <f t="shared" si="93"/>
        <v>18</v>
      </c>
      <c r="B648" t="s">
        <v>357</v>
      </c>
      <c r="C648" t="str">
        <f>"093"</f>
        <v>093</v>
      </c>
      <c r="D648" t="s">
        <v>433</v>
      </c>
      <c r="E648" t="str">
        <f t="shared" si="94"/>
        <v>01</v>
      </c>
      <c r="F648" t="str">
        <f>"002"</f>
        <v>002</v>
      </c>
      <c r="G648" t="str">
        <f>""</f>
        <v/>
      </c>
      <c r="H648" t="s">
        <v>1</v>
      </c>
      <c r="I648" t="s">
        <v>2283</v>
      </c>
      <c r="J648" t="s">
        <v>5561</v>
      </c>
      <c r="K648" t="str">
        <f>"18740"</f>
        <v>18740</v>
      </c>
    </row>
    <row r="649" spans="1:11" customFormat="1" x14ac:dyDescent="0.25">
      <c r="A649" t="str">
        <f t="shared" si="93"/>
        <v>18</v>
      </c>
      <c r="B649" t="s">
        <v>357</v>
      </c>
      <c r="C649" t="str">
        <f>"093"</f>
        <v>093</v>
      </c>
      <c r="D649" t="s">
        <v>433</v>
      </c>
      <c r="E649" t="str">
        <f t="shared" si="94"/>
        <v>01</v>
      </c>
      <c r="F649" t="str">
        <f>"002"</f>
        <v>002</v>
      </c>
      <c r="G649" t="str">
        <f>""</f>
        <v/>
      </c>
      <c r="H649" t="s">
        <v>0</v>
      </c>
      <c r="I649" t="s">
        <v>2284</v>
      </c>
      <c r="J649" t="s">
        <v>5562</v>
      </c>
      <c r="K649" t="str">
        <f>"18740"</f>
        <v>18740</v>
      </c>
    </row>
    <row r="650" spans="1:11" customFormat="1" x14ac:dyDescent="0.25">
      <c r="A650" t="str">
        <f t="shared" si="93"/>
        <v>18</v>
      </c>
      <c r="B650" t="s">
        <v>357</v>
      </c>
      <c r="C650" t="str">
        <f>"094"</f>
        <v>094</v>
      </c>
      <c r="D650" t="s">
        <v>434</v>
      </c>
      <c r="E650" t="str">
        <f t="shared" si="94"/>
        <v>01</v>
      </c>
      <c r="F650" t="str">
        <f>"001"</f>
        <v>001</v>
      </c>
      <c r="G650" t="str">
        <f>""</f>
        <v/>
      </c>
      <c r="H650" t="s">
        <v>3</v>
      </c>
      <c r="I650" t="s">
        <v>2285</v>
      </c>
      <c r="J650" t="s">
        <v>5563</v>
      </c>
      <c r="K650" t="str">
        <f>"18160"</f>
        <v>18160</v>
      </c>
    </row>
    <row r="651" spans="1:11" customFormat="1" x14ac:dyDescent="0.25">
      <c r="A651" t="str">
        <f t="shared" si="93"/>
        <v>18</v>
      </c>
      <c r="B651" t="s">
        <v>357</v>
      </c>
      <c r="C651" t="str">
        <f>"094"</f>
        <v>094</v>
      </c>
      <c r="D651" t="s">
        <v>434</v>
      </c>
      <c r="E651" t="str">
        <f t="shared" si="94"/>
        <v>01</v>
      </c>
      <c r="F651" t="str">
        <f>"002"</f>
        <v>002</v>
      </c>
      <c r="G651" t="str">
        <f>""</f>
        <v/>
      </c>
      <c r="H651" t="s">
        <v>1</v>
      </c>
      <c r="I651" t="s">
        <v>2285</v>
      </c>
      <c r="J651" t="s">
        <v>5563</v>
      </c>
      <c r="K651" t="str">
        <f>"18160"</f>
        <v>18160</v>
      </c>
    </row>
    <row r="652" spans="1:11" customFormat="1" x14ac:dyDescent="0.25">
      <c r="A652" t="str">
        <f t="shared" si="93"/>
        <v>18</v>
      </c>
      <c r="B652" t="s">
        <v>357</v>
      </c>
      <c r="C652" t="str">
        <f>"094"</f>
        <v>094</v>
      </c>
      <c r="D652" t="s">
        <v>434</v>
      </c>
      <c r="E652" t="str">
        <f t="shared" si="94"/>
        <v>01</v>
      </c>
      <c r="F652" t="str">
        <f>"002"</f>
        <v>002</v>
      </c>
      <c r="G652" t="str">
        <f>""</f>
        <v/>
      </c>
      <c r="H652" t="s">
        <v>0</v>
      </c>
      <c r="I652" t="s">
        <v>2285</v>
      </c>
      <c r="J652" t="s">
        <v>5563</v>
      </c>
      <c r="K652" t="str">
        <f>"18160"</f>
        <v>18160</v>
      </c>
    </row>
    <row r="653" spans="1:11" customFormat="1" x14ac:dyDescent="0.25">
      <c r="A653" t="str">
        <f t="shared" si="93"/>
        <v>18</v>
      </c>
      <c r="B653" t="s">
        <v>357</v>
      </c>
      <c r="C653" t="str">
        <f>"094"</f>
        <v>094</v>
      </c>
      <c r="D653" t="s">
        <v>434</v>
      </c>
      <c r="E653" t="str">
        <f t="shared" si="94"/>
        <v>01</v>
      </c>
      <c r="F653" t="str">
        <f>"003"</f>
        <v>003</v>
      </c>
      <c r="G653" t="str">
        <f>""</f>
        <v/>
      </c>
      <c r="H653" t="s">
        <v>3</v>
      </c>
      <c r="I653" t="s">
        <v>2285</v>
      </c>
      <c r="J653" t="s">
        <v>5563</v>
      </c>
      <c r="K653" t="str">
        <f>"18160"</f>
        <v>18160</v>
      </c>
    </row>
    <row r="654" spans="1:11" customFormat="1" x14ac:dyDescent="0.25">
      <c r="A654" t="str">
        <f t="shared" si="93"/>
        <v>18</v>
      </c>
      <c r="B654" t="s">
        <v>357</v>
      </c>
      <c r="C654" t="str">
        <f>"095"</f>
        <v>095</v>
      </c>
      <c r="D654" t="s">
        <v>435</v>
      </c>
      <c r="E654" t="str">
        <f t="shared" si="94"/>
        <v>01</v>
      </c>
      <c r="F654" t="str">
        <f>"001"</f>
        <v>001</v>
      </c>
      <c r="G654" t="str">
        <f>""</f>
        <v/>
      </c>
      <c r="H654" t="s">
        <v>3</v>
      </c>
      <c r="I654" t="s">
        <v>19</v>
      </c>
      <c r="J654" t="s">
        <v>5564</v>
      </c>
      <c r="K654" t="str">
        <f>"18212"</f>
        <v>18212</v>
      </c>
    </row>
    <row r="655" spans="1:11" customFormat="1" x14ac:dyDescent="0.25">
      <c r="A655" t="str">
        <f t="shared" si="93"/>
        <v>18</v>
      </c>
      <c r="B655" t="s">
        <v>357</v>
      </c>
      <c r="C655" t="str">
        <f>"095"</f>
        <v>095</v>
      </c>
      <c r="D655" t="s">
        <v>435</v>
      </c>
      <c r="E655" t="str">
        <f t="shared" si="94"/>
        <v>01</v>
      </c>
      <c r="F655" t="str">
        <f>"002"</f>
        <v>002</v>
      </c>
      <c r="G655" t="str">
        <f>""</f>
        <v/>
      </c>
      <c r="H655" t="s">
        <v>1</v>
      </c>
      <c r="I655" t="s">
        <v>19</v>
      </c>
      <c r="J655" t="s">
        <v>5564</v>
      </c>
      <c r="K655" t="str">
        <f>"18212"</f>
        <v>18212</v>
      </c>
    </row>
    <row r="656" spans="1:11" customFormat="1" x14ac:dyDescent="0.25">
      <c r="A656" t="str">
        <f t="shared" si="93"/>
        <v>18</v>
      </c>
      <c r="B656" t="s">
        <v>357</v>
      </c>
      <c r="C656" t="str">
        <f>"095"</f>
        <v>095</v>
      </c>
      <c r="D656" t="s">
        <v>435</v>
      </c>
      <c r="E656" t="str">
        <f t="shared" si="94"/>
        <v>01</v>
      </c>
      <c r="F656" t="str">
        <f>"002"</f>
        <v>002</v>
      </c>
      <c r="G656" t="str">
        <f>""</f>
        <v/>
      </c>
      <c r="H656" t="s">
        <v>0</v>
      </c>
      <c r="I656" t="s">
        <v>19</v>
      </c>
      <c r="J656" t="s">
        <v>5564</v>
      </c>
      <c r="K656" t="str">
        <f>"18212"</f>
        <v>18212</v>
      </c>
    </row>
    <row r="657" spans="1:11" customFormat="1" x14ac:dyDescent="0.25">
      <c r="A657" t="str">
        <f t="shared" si="93"/>
        <v>18</v>
      </c>
      <c r="B657" t="s">
        <v>357</v>
      </c>
      <c r="C657" t="str">
        <f>"096"</f>
        <v>096</v>
      </c>
      <c r="D657" t="s">
        <v>436</v>
      </c>
      <c r="E657" t="str">
        <f t="shared" si="94"/>
        <v>01</v>
      </c>
      <c r="F657" t="str">
        <f>"001"</f>
        <v>001</v>
      </c>
      <c r="G657" t="str">
        <f>""</f>
        <v/>
      </c>
      <c r="H657" t="s">
        <v>3</v>
      </c>
      <c r="I657" t="s">
        <v>2286</v>
      </c>
      <c r="J657" t="s">
        <v>5565</v>
      </c>
      <c r="K657" t="str">
        <f>"18540"</f>
        <v>18540</v>
      </c>
    </row>
    <row r="658" spans="1:11" customFormat="1" x14ac:dyDescent="0.25">
      <c r="A658" t="str">
        <f t="shared" si="93"/>
        <v>18</v>
      </c>
      <c r="B658" t="s">
        <v>357</v>
      </c>
      <c r="C658" t="str">
        <f>"097"</f>
        <v>097</v>
      </c>
      <c r="D658" t="s">
        <v>437</v>
      </c>
      <c r="E658" t="str">
        <f t="shared" si="94"/>
        <v>01</v>
      </c>
      <c r="F658" t="str">
        <f>"001"</f>
        <v>001</v>
      </c>
      <c r="G658" t="str">
        <f>"01"</f>
        <v>01</v>
      </c>
      <c r="H658" t="s">
        <v>1</v>
      </c>
      <c r="I658" t="s">
        <v>2287</v>
      </c>
      <c r="J658" t="s">
        <v>5566</v>
      </c>
      <c r="K658" t="str">
        <f>"18512"</f>
        <v>18512</v>
      </c>
    </row>
    <row r="659" spans="1:11" customFormat="1" x14ac:dyDescent="0.25">
      <c r="A659" t="str">
        <f t="shared" si="93"/>
        <v>18</v>
      </c>
      <c r="B659" t="s">
        <v>357</v>
      </c>
      <c r="C659" t="str">
        <f>"097"</f>
        <v>097</v>
      </c>
      <c r="D659" t="s">
        <v>437</v>
      </c>
      <c r="E659" t="str">
        <f t="shared" si="94"/>
        <v>01</v>
      </c>
      <c r="F659" t="str">
        <f>"001"</f>
        <v>001</v>
      </c>
      <c r="G659" t="str">
        <f>"02"</f>
        <v>02</v>
      </c>
      <c r="H659" t="s">
        <v>0</v>
      </c>
      <c r="I659" t="s">
        <v>2288</v>
      </c>
      <c r="J659" t="s">
        <v>5567</v>
      </c>
      <c r="K659" t="str">
        <f>"18512"</f>
        <v>18512</v>
      </c>
    </row>
    <row r="660" spans="1:11" customFormat="1" x14ac:dyDescent="0.25">
      <c r="A660" t="str">
        <f t="shared" si="93"/>
        <v>18</v>
      </c>
      <c r="B660" t="s">
        <v>357</v>
      </c>
      <c r="C660" t="str">
        <f t="shared" ref="C660:C669" si="95">"098"</f>
        <v>098</v>
      </c>
      <c r="D660" t="s">
        <v>438</v>
      </c>
      <c r="E660" t="str">
        <f t="shared" si="94"/>
        <v>01</v>
      </c>
      <c r="F660" t="str">
        <f>"001"</f>
        <v>001</v>
      </c>
      <c r="G660" t="str">
        <f>"01"</f>
        <v>01</v>
      </c>
      <c r="H660" t="s">
        <v>1</v>
      </c>
      <c r="I660" t="s">
        <v>2289</v>
      </c>
      <c r="J660" t="s">
        <v>5568</v>
      </c>
      <c r="K660" t="str">
        <f t="shared" ref="K660:K669" si="96">"18830"</f>
        <v>18830</v>
      </c>
    </row>
    <row r="661" spans="1:11" customFormat="1" x14ac:dyDescent="0.25">
      <c r="A661" t="str">
        <f t="shared" si="93"/>
        <v>18</v>
      </c>
      <c r="B661" t="s">
        <v>357</v>
      </c>
      <c r="C661" t="str">
        <f t="shared" si="95"/>
        <v>098</v>
      </c>
      <c r="D661" t="s">
        <v>438</v>
      </c>
      <c r="E661" t="str">
        <f t="shared" si="94"/>
        <v>01</v>
      </c>
      <c r="F661" t="str">
        <f>"001"</f>
        <v>001</v>
      </c>
      <c r="G661" t="str">
        <f>"02"</f>
        <v>02</v>
      </c>
      <c r="H661" t="s">
        <v>0</v>
      </c>
      <c r="I661" t="s">
        <v>2290</v>
      </c>
      <c r="J661" t="s">
        <v>5569</v>
      </c>
      <c r="K661" t="str">
        <f t="shared" si="96"/>
        <v>18830</v>
      </c>
    </row>
    <row r="662" spans="1:11" customFormat="1" x14ac:dyDescent="0.25">
      <c r="A662" t="str">
        <f t="shared" si="93"/>
        <v>18</v>
      </c>
      <c r="B662" t="s">
        <v>357</v>
      </c>
      <c r="C662" t="str">
        <f t="shared" si="95"/>
        <v>098</v>
      </c>
      <c r="D662" t="s">
        <v>438</v>
      </c>
      <c r="E662" t="str">
        <f t="shared" si="94"/>
        <v>01</v>
      </c>
      <c r="F662" t="str">
        <f>"002"</f>
        <v>002</v>
      </c>
      <c r="G662" t="str">
        <f>""</f>
        <v/>
      </c>
      <c r="H662" t="s">
        <v>1</v>
      </c>
      <c r="I662" t="s">
        <v>2291</v>
      </c>
      <c r="J662" t="s">
        <v>5570</v>
      </c>
      <c r="K662" t="str">
        <f t="shared" si="96"/>
        <v>18830</v>
      </c>
    </row>
    <row r="663" spans="1:11" customFormat="1" x14ac:dyDescent="0.25">
      <c r="A663" t="str">
        <f t="shared" si="93"/>
        <v>18</v>
      </c>
      <c r="B663" t="s">
        <v>357</v>
      </c>
      <c r="C663" t="str">
        <f t="shared" si="95"/>
        <v>098</v>
      </c>
      <c r="D663" t="s">
        <v>438</v>
      </c>
      <c r="E663" t="str">
        <f t="shared" si="94"/>
        <v>01</v>
      </c>
      <c r="F663" t="str">
        <f>"002"</f>
        <v>002</v>
      </c>
      <c r="G663" t="str">
        <f>""</f>
        <v/>
      </c>
      <c r="H663" t="s">
        <v>0</v>
      </c>
      <c r="I663" t="s">
        <v>2291</v>
      </c>
      <c r="J663" t="s">
        <v>5570</v>
      </c>
      <c r="K663" t="str">
        <f t="shared" si="96"/>
        <v>18830</v>
      </c>
    </row>
    <row r="664" spans="1:11" customFormat="1" x14ac:dyDescent="0.25">
      <c r="A664" t="str">
        <f t="shared" si="93"/>
        <v>18</v>
      </c>
      <c r="B664" t="s">
        <v>357</v>
      </c>
      <c r="C664" t="str">
        <f t="shared" si="95"/>
        <v>098</v>
      </c>
      <c r="D664" t="s">
        <v>438</v>
      </c>
      <c r="E664" t="str">
        <f t="shared" si="94"/>
        <v>01</v>
      </c>
      <c r="F664" t="str">
        <f>"003"</f>
        <v>003</v>
      </c>
      <c r="G664" t="str">
        <f>""</f>
        <v/>
      </c>
      <c r="H664" t="s">
        <v>3</v>
      </c>
      <c r="I664" t="s">
        <v>2292</v>
      </c>
      <c r="J664" t="s">
        <v>5571</v>
      </c>
      <c r="K664" t="str">
        <f t="shared" si="96"/>
        <v>18830</v>
      </c>
    </row>
    <row r="665" spans="1:11" customFormat="1" x14ac:dyDescent="0.25">
      <c r="A665" t="str">
        <f t="shared" si="93"/>
        <v>18</v>
      </c>
      <c r="B665" t="s">
        <v>357</v>
      </c>
      <c r="C665" t="str">
        <f t="shared" si="95"/>
        <v>098</v>
      </c>
      <c r="D665" t="s">
        <v>438</v>
      </c>
      <c r="E665" t="str">
        <f t="shared" si="94"/>
        <v>01</v>
      </c>
      <c r="F665" t="str">
        <f>"004"</f>
        <v>004</v>
      </c>
      <c r="G665" t="str">
        <f>""</f>
        <v/>
      </c>
      <c r="H665" t="s">
        <v>1</v>
      </c>
      <c r="I665" t="s">
        <v>2293</v>
      </c>
      <c r="J665" t="s">
        <v>5572</v>
      </c>
      <c r="K665" t="str">
        <f t="shared" si="96"/>
        <v>18830</v>
      </c>
    </row>
    <row r="666" spans="1:11" customFormat="1" x14ac:dyDescent="0.25">
      <c r="A666" t="str">
        <f t="shared" si="93"/>
        <v>18</v>
      </c>
      <c r="B666" t="s">
        <v>357</v>
      </c>
      <c r="C666" t="str">
        <f t="shared" si="95"/>
        <v>098</v>
      </c>
      <c r="D666" t="s">
        <v>438</v>
      </c>
      <c r="E666" t="str">
        <f t="shared" si="94"/>
        <v>01</v>
      </c>
      <c r="F666" t="str">
        <f>"004"</f>
        <v>004</v>
      </c>
      <c r="G666" t="str">
        <f>""</f>
        <v/>
      </c>
      <c r="H666" t="s">
        <v>0</v>
      </c>
      <c r="I666" t="s">
        <v>2293</v>
      </c>
      <c r="J666" t="s">
        <v>5572</v>
      </c>
      <c r="K666" t="str">
        <f t="shared" si="96"/>
        <v>18830</v>
      </c>
    </row>
    <row r="667" spans="1:11" customFormat="1" x14ac:dyDescent="0.25">
      <c r="A667" t="str">
        <f t="shared" si="93"/>
        <v>18</v>
      </c>
      <c r="B667" t="s">
        <v>357</v>
      </c>
      <c r="C667" t="str">
        <f t="shared" si="95"/>
        <v>098</v>
      </c>
      <c r="D667" t="s">
        <v>438</v>
      </c>
      <c r="E667" t="str">
        <f t="shared" si="94"/>
        <v>01</v>
      </c>
      <c r="F667" t="str">
        <f>"005"</f>
        <v>005</v>
      </c>
      <c r="G667" t="str">
        <f>""</f>
        <v/>
      </c>
      <c r="H667" t="s">
        <v>3</v>
      </c>
      <c r="I667" t="s">
        <v>2292</v>
      </c>
      <c r="J667" t="s">
        <v>5571</v>
      </c>
      <c r="K667" t="str">
        <f t="shared" si="96"/>
        <v>18830</v>
      </c>
    </row>
    <row r="668" spans="1:11" customFormat="1" x14ac:dyDescent="0.25">
      <c r="A668" t="str">
        <f t="shared" si="93"/>
        <v>18</v>
      </c>
      <c r="B668" t="s">
        <v>357</v>
      </c>
      <c r="C668" t="str">
        <f t="shared" si="95"/>
        <v>098</v>
      </c>
      <c r="D668" t="s">
        <v>438</v>
      </c>
      <c r="E668" t="str">
        <f t="shared" si="94"/>
        <v>01</v>
      </c>
      <c r="F668" t="str">
        <f>"006"</f>
        <v>006</v>
      </c>
      <c r="G668" t="str">
        <f>""</f>
        <v/>
      </c>
      <c r="H668" t="s">
        <v>1</v>
      </c>
      <c r="I668" t="s">
        <v>17</v>
      </c>
      <c r="J668" t="s">
        <v>4124</v>
      </c>
      <c r="K668" t="str">
        <f t="shared" si="96"/>
        <v>18830</v>
      </c>
    </row>
    <row r="669" spans="1:11" customFormat="1" x14ac:dyDescent="0.25">
      <c r="A669" t="str">
        <f t="shared" si="93"/>
        <v>18</v>
      </c>
      <c r="B669" t="s">
        <v>357</v>
      </c>
      <c r="C669" t="str">
        <f t="shared" si="95"/>
        <v>098</v>
      </c>
      <c r="D669" t="s">
        <v>438</v>
      </c>
      <c r="E669" t="str">
        <f t="shared" si="94"/>
        <v>01</v>
      </c>
      <c r="F669" t="str">
        <f>"006"</f>
        <v>006</v>
      </c>
      <c r="G669" t="str">
        <f>""</f>
        <v/>
      </c>
      <c r="H669" t="s">
        <v>0</v>
      </c>
      <c r="I669" t="s">
        <v>17</v>
      </c>
      <c r="J669" t="s">
        <v>4124</v>
      </c>
      <c r="K669" t="str">
        <f t="shared" si="96"/>
        <v>18830</v>
      </c>
    </row>
    <row r="670" spans="1:11" customFormat="1" x14ac:dyDescent="0.25">
      <c r="A670" t="str">
        <f t="shared" si="93"/>
        <v>18</v>
      </c>
      <c r="B670" t="s">
        <v>357</v>
      </c>
      <c r="C670" t="str">
        <f>"099"</f>
        <v>099</v>
      </c>
      <c r="D670" t="s">
        <v>439</v>
      </c>
      <c r="E670" t="str">
        <f t="shared" si="94"/>
        <v>01</v>
      </c>
      <c r="F670" t="str">
        <f>"001"</f>
        <v>001</v>
      </c>
      <c r="G670" t="str">
        <f>""</f>
        <v/>
      </c>
      <c r="H670" t="s">
        <v>1</v>
      </c>
      <c r="I670" t="s">
        <v>2294</v>
      </c>
      <c r="J670" t="s">
        <v>5573</v>
      </c>
      <c r="K670" t="str">
        <f>"18183"</f>
        <v>18183</v>
      </c>
    </row>
    <row r="671" spans="1:11" customFormat="1" x14ac:dyDescent="0.25">
      <c r="A671" t="str">
        <f t="shared" si="93"/>
        <v>18</v>
      </c>
      <c r="B671" t="s">
        <v>357</v>
      </c>
      <c r="C671" t="str">
        <f>"099"</f>
        <v>099</v>
      </c>
      <c r="D671" t="s">
        <v>439</v>
      </c>
      <c r="E671" t="str">
        <f t="shared" si="94"/>
        <v>01</v>
      </c>
      <c r="F671" t="str">
        <f>"001"</f>
        <v>001</v>
      </c>
      <c r="G671" t="str">
        <f>""</f>
        <v/>
      </c>
      <c r="H671" t="s">
        <v>0</v>
      </c>
      <c r="I671" t="s">
        <v>2294</v>
      </c>
      <c r="J671" t="s">
        <v>5573</v>
      </c>
      <c r="K671" t="str">
        <f>"18183"</f>
        <v>18183</v>
      </c>
    </row>
    <row r="672" spans="1:11" customFormat="1" x14ac:dyDescent="0.25">
      <c r="A672" t="str">
        <f t="shared" si="93"/>
        <v>18</v>
      </c>
      <c r="B672" t="s">
        <v>357</v>
      </c>
      <c r="C672" t="str">
        <f t="shared" ref="C672:C684" si="97">"100"</f>
        <v>100</v>
      </c>
      <c r="D672" t="s">
        <v>440</v>
      </c>
      <c r="E672" t="str">
        <f t="shared" si="94"/>
        <v>01</v>
      </c>
      <c r="F672" t="str">
        <f>"001"</f>
        <v>001</v>
      </c>
      <c r="G672" t="str">
        <f>""</f>
        <v/>
      </c>
      <c r="H672" t="s">
        <v>1</v>
      </c>
      <c r="I672" t="s">
        <v>2295</v>
      </c>
      <c r="J672" t="s">
        <v>5574</v>
      </c>
      <c r="K672" t="str">
        <f t="shared" ref="K672:K684" si="98">"18360"</f>
        <v>18360</v>
      </c>
    </row>
    <row r="673" spans="1:11" customFormat="1" x14ac:dyDescent="0.25">
      <c r="A673" t="str">
        <f t="shared" si="93"/>
        <v>18</v>
      </c>
      <c r="B673" t="s">
        <v>357</v>
      </c>
      <c r="C673" t="str">
        <f t="shared" si="97"/>
        <v>100</v>
      </c>
      <c r="D673" t="s">
        <v>440</v>
      </c>
      <c r="E673" t="str">
        <f t="shared" si="94"/>
        <v>01</v>
      </c>
      <c r="F673" t="str">
        <f>"001"</f>
        <v>001</v>
      </c>
      <c r="G673" t="str">
        <f>""</f>
        <v/>
      </c>
      <c r="H673" t="s">
        <v>0</v>
      </c>
      <c r="I673" t="s">
        <v>2295</v>
      </c>
      <c r="J673" t="s">
        <v>5574</v>
      </c>
      <c r="K673" t="str">
        <f t="shared" si="98"/>
        <v>18360</v>
      </c>
    </row>
    <row r="674" spans="1:11" customFormat="1" x14ac:dyDescent="0.25">
      <c r="A674" t="str">
        <f t="shared" si="93"/>
        <v>18</v>
      </c>
      <c r="B674" t="s">
        <v>357</v>
      </c>
      <c r="C674" t="str">
        <f t="shared" si="97"/>
        <v>100</v>
      </c>
      <c r="D674" t="s">
        <v>440</v>
      </c>
      <c r="E674" t="str">
        <f t="shared" si="94"/>
        <v>01</v>
      </c>
      <c r="F674" t="str">
        <f>"002"</f>
        <v>002</v>
      </c>
      <c r="G674" t="str">
        <f>""</f>
        <v/>
      </c>
      <c r="H674" t="s">
        <v>1</v>
      </c>
      <c r="I674" t="s">
        <v>25</v>
      </c>
      <c r="J674" t="s">
        <v>5575</v>
      </c>
      <c r="K674" t="str">
        <f t="shared" si="98"/>
        <v>18360</v>
      </c>
    </row>
    <row r="675" spans="1:11" customFormat="1" x14ac:dyDescent="0.25">
      <c r="A675" t="str">
        <f t="shared" si="93"/>
        <v>18</v>
      </c>
      <c r="B675" t="s">
        <v>357</v>
      </c>
      <c r="C675" t="str">
        <f t="shared" si="97"/>
        <v>100</v>
      </c>
      <c r="D675" t="s">
        <v>440</v>
      </c>
      <c r="E675" t="str">
        <f t="shared" si="94"/>
        <v>01</v>
      </c>
      <c r="F675" t="str">
        <f>"002"</f>
        <v>002</v>
      </c>
      <c r="G675" t="str">
        <f>""</f>
        <v/>
      </c>
      <c r="H675" t="s">
        <v>0</v>
      </c>
      <c r="I675" t="s">
        <v>25</v>
      </c>
      <c r="J675" t="s">
        <v>5575</v>
      </c>
      <c r="K675" t="str">
        <f t="shared" si="98"/>
        <v>18360</v>
      </c>
    </row>
    <row r="676" spans="1:11" customFormat="1" x14ac:dyDescent="0.25">
      <c r="A676" t="str">
        <f t="shared" si="93"/>
        <v>18</v>
      </c>
      <c r="B676" t="s">
        <v>357</v>
      </c>
      <c r="C676" t="str">
        <f t="shared" si="97"/>
        <v>100</v>
      </c>
      <c r="D676" t="s">
        <v>440</v>
      </c>
      <c r="E676" t="str">
        <f t="shared" si="94"/>
        <v>01</v>
      </c>
      <c r="F676" t="str">
        <f>"003"</f>
        <v>003</v>
      </c>
      <c r="G676" t="str">
        <f>""</f>
        <v/>
      </c>
      <c r="H676" t="s">
        <v>1</v>
      </c>
      <c r="I676" t="s">
        <v>85</v>
      </c>
      <c r="J676" t="s">
        <v>5576</v>
      </c>
      <c r="K676" t="str">
        <f t="shared" si="98"/>
        <v>18360</v>
      </c>
    </row>
    <row r="677" spans="1:11" customFormat="1" x14ac:dyDescent="0.25">
      <c r="A677" t="str">
        <f t="shared" si="93"/>
        <v>18</v>
      </c>
      <c r="B677" t="s">
        <v>357</v>
      </c>
      <c r="C677" t="str">
        <f t="shared" si="97"/>
        <v>100</v>
      </c>
      <c r="D677" t="s">
        <v>440</v>
      </c>
      <c r="E677" t="str">
        <f t="shared" si="94"/>
        <v>01</v>
      </c>
      <c r="F677" t="str">
        <f>"003"</f>
        <v>003</v>
      </c>
      <c r="G677" t="str">
        <f>""</f>
        <v/>
      </c>
      <c r="H677" t="s">
        <v>0</v>
      </c>
      <c r="I677" t="s">
        <v>85</v>
      </c>
      <c r="J677" t="s">
        <v>5576</v>
      </c>
      <c r="K677" t="str">
        <f t="shared" si="98"/>
        <v>18360</v>
      </c>
    </row>
    <row r="678" spans="1:11" customFormat="1" x14ac:dyDescent="0.25">
      <c r="A678" t="str">
        <f t="shared" si="93"/>
        <v>18</v>
      </c>
      <c r="B678" t="s">
        <v>357</v>
      </c>
      <c r="C678" t="str">
        <f t="shared" si="97"/>
        <v>100</v>
      </c>
      <c r="D678" t="s">
        <v>440</v>
      </c>
      <c r="E678" t="str">
        <f t="shared" si="94"/>
        <v>01</v>
      </c>
      <c r="F678" t="str">
        <f>"004"</f>
        <v>004</v>
      </c>
      <c r="G678" t="str">
        <f>""</f>
        <v/>
      </c>
      <c r="H678" t="s">
        <v>3</v>
      </c>
      <c r="I678" t="s">
        <v>2296</v>
      </c>
      <c r="J678" t="s">
        <v>5577</v>
      </c>
      <c r="K678" t="str">
        <f t="shared" si="98"/>
        <v>18360</v>
      </c>
    </row>
    <row r="679" spans="1:11" customFormat="1" x14ac:dyDescent="0.25">
      <c r="A679" t="str">
        <f t="shared" si="93"/>
        <v>18</v>
      </c>
      <c r="B679" t="s">
        <v>357</v>
      </c>
      <c r="C679" t="str">
        <f t="shared" si="97"/>
        <v>100</v>
      </c>
      <c r="D679" t="s">
        <v>440</v>
      </c>
      <c r="E679" t="str">
        <f t="shared" si="94"/>
        <v>01</v>
      </c>
      <c r="F679" t="str">
        <f>"005"</f>
        <v>005</v>
      </c>
      <c r="G679" t="str">
        <f>""</f>
        <v/>
      </c>
      <c r="H679" t="s">
        <v>1</v>
      </c>
      <c r="I679" t="s">
        <v>2297</v>
      </c>
      <c r="J679" t="s">
        <v>5578</v>
      </c>
      <c r="K679" t="str">
        <f t="shared" si="98"/>
        <v>18360</v>
      </c>
    </row>
    <row r="680" spans="1:11" customFormat="1" x14ac:dyDescent="0.25">
      <c r="A680" t="str">
        <f t="shared" si="93"/>
        <v>18</v>
      </c>
      <c r="B680" t="s">
        <v>357</v>
      </c>
      <c r="C680" t="str">
        <f t="shared" si="97"/>
        <v>100</v>
      </c>
      <c r="D680" t="s">
        <v>440</v>
      </c>
      <c r="E680" t="str">
        <f t="shared" si="94"/>
        <v>01</v>
      </c>
      <c r="F680" t="str">
        <f>"005"</f>
        <v>005</v>
      </c>
      <c r="G680" t="str">
        <f>""</f>
        <v/>
      </c>
      <c r="H680" t="s">
        <v>0</v>
      </c>
      <c r="I680" t="s">
        <v>2297</v>
      </c>
      <c r="J680" t="s">
        <v>5578</v>
      </c>
      <c r="K680" t="str">
        <f t="shared" si="98"/>
        <v>18360</v>
      </c>
    </row>
    <row r="681" spans="1:11" customFormat="1" x14ac:dyDescent="0.25">
      <c r="A681" t="str">
        <f t="shared" si="93"/>
        <v>18</v>
      </c>
      <c r="B681" t="s">
        <v>357</v>
      </c>
      <c r="C681" t="str">
        <f t="shared" si="97"/>
        <v>100</v>
      </c>
      <c r="D681" t="s">
        <v>440</v>
      </c>
      <c r="E681" t="str">
        <f t="shared" si="94"/>
        <v>01</v>
      </c>
      <c r="F681" t="str">
        <f>"006"</f>
        <v>006</v>
      </c>
      <c r="G681" t="str">
        <f>""</f>
        <v/>
      </c>
      <c r="H681" t="s">
        <v>1</v>
      </c>
      <c r="I681" t="s">
        <v>2298</v>
      </c>
      <c r="J681" t="s">
        <v>5579</v>
      </c>
      <c r="K681" t="str">
        <f t="shared" si="98"/>
        <v>18360</v>
      </c>
    </row>
    <row r="682" spans="1:11" customFormat="1" x14ac:dyDescent="0.25">
      <c r="A682" t="str">
        <f t="shared" si="93"/>
        <v>18</v>
      </c>
      <c r="B682" t="s">
        <v>357</v>
      </c>
      <c r="C682" t="str">
        <f t="shared" si="97"/>
        <v>100</v>
      </c>
      <c r="D682" t="s">
        <v>440</v>
      </c>
      <c r="E682" t="str">
        <f t="shared" si="94"/>
        <v>01</v>
      </c>
      <c r="F682" t="str">
        <f>"006"</f>
        <v>006</v>
      </c>
      <c r="G682" t="str">
        <f>""</f>
        <v/>
      </c>
      <c r="H682" t="s">
        <v>0</v>
      </c>
      <c r="I682" t="s">
        <v>2298</v>
      </c>
      <c r="J682" t="s">
        <v>5579</v>
      </c>
      <c r="K682" t="str">
        <f t="shared" si="98"/>
        <v>18360</v>
      </c>
    </row>
    <row r="683" spans="1:11" customFormat="1" x14ac:dyDescent="0.25">
      <c r="A683" t="str">
        <f t="shared" si="93"/>
        <v>18</v>
      </c>
      <c r="B683" t="s">
        <v>357</v>
      </c>
      <c r="C683" t="str">
        <f t="shared" si="97"/>
        <v>100</v>
      </c>
      <c r="D683" t="s">
        <v>440</v>
      </c>
      <c r="E683" t="str">
        <f t="shared" si="94"/>
        <v>01</v>
      </c>
      <c r="F683" t="str">
        <f>"007"</f>
        <v>007</v>
      </c>
      <c r="G683" t="str">
        <f>""</f>
        <v/>
      </c>
      <c r="H683" t="s">
        <v>1</v>
      </c>
      <c r="I683" t="s">
        <v>1292</v>
      </c>
      <c r="J683" t="s">
        <v>5580</v>
      </c>
      <c r="K683" t="str">
        <f t="shared" si="98"/>
        <v>18360</v>
      </c>
    </row>
    <row r="684" spans="1:11" customFormat="1" x14ac:dyDescent="0.25">
      <c r="A684" t="str">
        <f t="shared" si="93"/>
        <v>18</v>
      </c>
      <c r="B684" t="s">
        <v>357</v>
      </c>
      <c r="C684" t="str">
        <f t="shared" si="97"/>
        <v>100</v>
      </c>
      <c r="D684" t="s">
        <v>440</v>
      </c>
      <c r="E684" t="str">
        <f t="shared" si="94"/>
        <v>01</v>
      </c>
      <c r="F684" t="str">
        <f>"007"</f>
        <v>007</v>
      </c>
      <c r="G684" t="str">
        <f>""</f>
        <v/>
      </c>
      <c r="H684" t="s">
        <v>0</v>
      </c>
      <c r="I684" t="s">
        <v>1292</v>
      </c>
      <c r="J684" t="s">
        <v>5580</v>
      </c>
      <c r="K684" t="str">
        <f t="shared" si="98"/>
        <v>18360</v>
      </c>
    </row>
    <row r="685" spans="1:11" customFormat="1" x14ac:dyDescent="0.25">
      <c r="A685" t="str">
        <f t="shared" si="93"/>
        <v>18</v>
      </c>
      <c r="B685" t="s">
        <v>357</v>
      </c>
      <c r="C685" t="str">
        <f t="shared" ref="C685:C698" si="99">"101"</f>
        <v>101</v>
      </c>
      <c r="D685" t="s">
        <v>441</v>
      </c>
      <c r="E685" t="str">
        <f t="shared" si="94"/>
        <v>01</v>
      </c>
      <c r="F685" t="str">
        <f>"001"</f>
        <v>001</v>
      </c>
      <c r="G685" t="str">
        <f>""</f>
        <v/>
      </c>
      <c r="H685" t="s">
        <v>1</v>
      </c>
      <c r="I685" t="s">
        <v>2299</v>
      </c>
      <c r="J685" t="s">
        <v>5581</v>
      </c>
      <c r="K685" t="str">
        <f t="shared" ref="K685:K698" si="100">"18198"</f>
        <v>18198</v>
      </c>
    </row>
    <row r="686" spans="1:11" customFormat="1" x14ac:dyDescent="0.25">
      <c r="A686" t="str">
        <f t="shared" si="93"/>
        <v>18</v>
      </c>
      <c r="B686" t="s">
        <v>357</v>
      </c>
      <c r="C686" t="str">
        <f t="shared" si="99"/>
        <v>101</v>
      </c>
      <c r="D686" t="s">
        <v>441</v>
      </c>
      <c r="E686" t="str">
        <f t="shared" si="94"/>
        <v>01</v>
      </c>
      <c r="F686" t="str">
        <f>"001"</f>
        <v>001</v>
      </c>
      <c r="G686" t="str">
        <f>""</f>
        <v/>
      </c>
      <c r="H686" t="s">
        <v>0</v>
      </c>
      <c r="I686" t="s">
        <v>2299</v>
      </c>
      <c r="J686" t="s">
        <v>5581</v>
      </c>
      <c r="K686" t="str">
        <f t="shared" si="100"/>
        <v>18198</v>
      </c>
    </row>
    <row r="687" spans="1:11" customFormat="1" x14ac:dyDescent="0.25">
      <c r="A687" t="str">
        <f t="shared" si="93"/>
        <v>18</v>
      </c>
      <c r="B687" t="s">
        <v>357</v>
      </c>
      <c r="C687" t="str">
        <f t="shared" si="99"/>
        <v>101</v>
      </c>
      <c r="D687" t="s">
        <v>441</v>
      </c>
      <c r="E687" t="str">
        <f t="shared" si="94"/>
        <v>01</v>
      </c>
      <c r="F687" t="str">
        <f>"001"</f>
        <v>001</v>
      </c>
      <c r="G687" t="str">
        <f>""</f>
        <v/>
      </c>
      <c r="H687" t="s">
        <v>2</v>
      </c>
      <c r="I687" t="s">
        <v>2299</v>
      </c>
      <c r="J687" t="s">
        <v>5581</v>
      </c>
      <c r="K687" t="str">
        <f t="shared" si="100"/>
        <v>18198</v>
      </c>
    </row>
    <row r="688" spans="1:11" customFormat="1" x14ac:dyDescent="0.25">
      <c r="A688" t="str">
        <f t="shared" si="93"/>
        <v>18</v>
      </c>
      <c r="B688" t="s">
        <v>357</v>
      </c>
      <c r="C688" t="str">
        <f t="shared" si="99"/>
        <v>101</v>
      </c>
      <c r="D688" t="s">
        <v>441</v>
      </c>
      <c r="E688" t="str">
        <f t="shared" si="94"/>
        <v>01</v>
      </c>
      <c r="F688" t="str">
        <f>"002"</f>
        <v>002</v>
      </c>
      <c r="G688" t="str">
        <f>""</f>
        <v/>
      </c>
      <c r="H688" t="s">
        <v>1</v>
      </c>
      <c r="I688" t="s">
        <v>2299</v>
      </c>
      <c r="J688" t="s">
        <v>5581</v>
      </c>
      <c r="K688" t="str">
        <f t="shared" si="100"/>
        <v>18198</v>
      </c>
    </row>
    <row r="689" spans="1:11" customFormat="1" x14ac:dyDescent="0.25">
      <c r="A689" t="str">
        <f t="shared" si="93"/>
        <v>18</v>
      </c>
      <c r="B689" t="s">
        <v>357</v>
      </c>
      <c r="C689" t="str">
        <f t="shared" si="99"/>
        <v>101</v>
      </c>
      <c r="D689" t="s">
        <v>441</v>
      </c>
      <c r="E689" t="str">
        <f t="shared" si="94"/>
        <v>01</v>
      </c>
      <c r="F689" t="str">
        <f>"002"</f>
        <v>002</v>
      </c>
      <c r="G689" t="str">
        <f>""</f>
        <v/>
      </c>
      <c r="H689" t="s">
        <v>0</v>
      </c>
      <c r="I689" t="s">
        <v>2299</v>
      </c>
      <c r="J689" t="s">
        <v>5581</v>
      </c>
      <c r="K689" t="str">
        <f t="shared" si="100"/>
        <v>18198</v>
      </c>
    </row>
    <row r="690" spans="1:11" customFormat="1" x14ac:dyDescent="0.25">
      <c r="A690" t="str">
        <f t="shared" si="93"/>
        <v>18</v>
      </c>
      <c r="B690" t="s">
        <v>357</v>
      </c>
      <c r="C690" t="str">
        <f t="shared" si="99"/>
        <v>101</v>
      </c>
      <c r="D690" t="s">
        <v>441</v>
      </c>
      <c r="E690" t="str">
        <f t="shared" si="94"/>
        <v>01</v>
      </c>
      <c r="F690" t="str">
        <f>"002"</f>
        <v>002</v>
      </c>
      <c r="G690" t="str">
        <f>""</f>
        <v/>
      </c>
      <c r="H690" t="s">
        <v>2</v>
      </c>
      <c r="I690" t="s">
        <v>2299</v>
      </c>
      <c r="J690" t="s">
        <v>5581</v>
      </c>
      <c r="K690" t="str">
        <f t="shared" si="100"/>
        <v>18198</v>
      </c>
    </row>
    <row r="691" spans="1:11" customFormat="1" x14ac:dyDescent="0.25">
      <c r="A691" t="str">
        <f t="shared" si="93"/>
        <v>18</v>
      </c>
      <c r="B691" t="s">
        <v>357</v>
      </c>
      <c r="C691" t="str">
        <f t="shared" si="99"/>
        <v>101</v>
      </c>
      <c r="D691" t="s">
        <v>441</v>
      </c>
      <c r="E691" t="str">
        <f t="shared" si="94"/>
        <v>01</v>
      </c>
      <c r="F691" t="str">
        <f>"003"</f>
        <v>003</v>
      </c>
      <c r="G691" t="str">
        <f>""</f>
        <v/>
      </c>
      <c r="H691" t="s">
        <v>1</v>
      </c>
      <c r="I691" t="s">
        <v>2299</v>
      </c>
      <c r="J691" t="s">
        <v>5581</v>
      </c>
      <c r="K691" t="str">
        <f t="shared" si="100"/>
        <v>18198</v>
      </c>
    </row>
    <row r="692" spans="1:11" customFormat="1" x14ac:dyDescent="0.25">
      <c r="A692" t="str">
        <f t="shared" si="93"/>
        <v>18</v>
      </c>
      <c r="B692" t="s">
        <v>357</v>
      </c>
      <c r="C692" t="str">
        <f t="shared" si="99"/>
        <v>101</v>
      </c>
      <c r="D692" t="s">
        <v>441</v>
      </c>
      <c r="E692" t="str">
        <f t="shared" si="94"/>
        <v>01</v>
      </c>
      <c r="F692" t="str">
        <f>"003"</f>
        <v>003</v>
      </c>
      <c r="G692" t="str">
        <f>""</f>
        <v/>
      </c>
      <c r="H692" t="s">
        <v>0</v>
      </c>
      <c r="I692" t="s">
        <v>2299</v>
      </c>
      <c r="J692" t="s">
        <v>5581</v>
      </c>
      <c r="K692" t="str">
        <f t="shared" si="100"/>
        <v>18198</v>
      </c>
    </row>
    <row r="693" spans="1:11" customFormat="1" x14ac:dyDescent="0.25">
      <c r="A693" t="str">
        <f t="shared" si="93"/>
        <v>18</v>
      </c>
      <c r="B693" t="s">
        <v>357</v>
      </c>
      <c r="C693" t="str">
        <f t="shared" si="99"/>
        <v>101</v>
      </c>
      <c r="D693" t="s">
        <v>441</v>
      </c>
      <c r="E693" t="str">
        <f t="shared" si="94"/>
        <v>01</v>
      </c>
      <c r="F693" t="str">
        <f>"004"</f>
        <v>004</v>
      </c>
      <c r="G693" t="str">
        <f>""</f>
        <v/>
      </c>
      <c r="H693" t="s">
        <v>1</v>
      </c>
      <c r="I693" t="s">
        <v>2300</v>
      </c>
      <c r="J693" t="s">
        <v>5582</v>
      </c>
      <c r="K693" t="str">
        <f t="shared" si="100"/>
        <v>18198</v>
      </c>
    </row>
    <row r="694" spans="1:11" customFormat="1" x14ac:dyDescent="0.25">
      <c r="A694" t="str">
        <f t="shared" si="93"/>
        <v>18</v>
      </c>
      <c r="B694" t="s">
        <v>357</v>
      </c>
      <c r="C694" t="str">
        <f t="shared" si="99"/>
        <v>101</v>
      </c>
      <c r="D694" t="s">
        <v>441</v>
      </c>
      <c r="E694" t="str">
        <f t="shared" si="94"/>
        <v>01</v>
      </c>
      <c r="F694" t="str">
        <f>"004"</f>
        <v>004</v>
      </c>
      <c r="G694" t="str">
        <f>""</f>
        <v/>
      </c>
      <c r="H694" t="s">
        <v>0</v>
      </c>
      <c r="I694" t="s">
        <v>2300</v>
      </c>
      <c r="J694" t="s">
        <v>5582</v>
      </c>
      <c r="K694" t="str">
        <f t="shared" si="100"/>
        <v>18198</v>
      </c>
    </row>
    <row r="695" spans="1:11" customFormat="1" x14ac:dyDescent="0.25">
      <c r="A695" t="str">
        <f t="shared" si="93"/>
        <v>18</v>
      </c>
      <c r="B695" t="s">
        <v>357</v>
      </c>
      <c r="C695" t="str">
        <f t="shared" si="99"/>
        <v>101</v>
      </c>
      <c r="D695" t="s">
        <v>441</v>
      </c>
      <c r="E695" t="str">
        <f t="shared" si="94"/>
        <v>01</v>
      </c>
      <c r="F695" t="str">
        <f>"005"</f>
        <v>005</v>
      </c>
      <c r="G695" t="str">
        <f>""</f>
        <v/>
      </c>
      <c r="H695" t="s">
        <v>1</v>
      </c>
      <c r="I695" t="s">
        <v>2299</v>
      </c>
      <c r="J695" t="s">
        <v>5581</v>
      </c>
      <c r="K695" t="str">
        <f t="shared" si="100"/>
        <v>18198</v>
      </c>
    </row>
    <row r="696" spans="1:11" customFormat="1" x14ac:dyDescent="0.25">
      <c r="A696" t="str">
        <f t="shared" si="93"/>
        <v>18</v>
      </c>
      <c r="B696" t="s">
        <v>357</v>
      </c>
      <c r="C696" t="str">
        <f t="shared" si="99"/>
        <v>101</v>
      </c>
      <c r="D696" t="s">
        <v>441</v>
      </c>
      <c r="E696" t="str">
        <f t="shared" si="94"/>
        <v>01</v>
      </c>
      <c r="F696" t="str">
        <f>"005"</f>
        <v>005</v>
      </c>
      <c r="G696" t="str">
        <f>""</f>
        <v/>
      </c>
      <c r="H696" t="s">
        <v>0</v>
      </c>
      <c r="I696" t="s">
        <v>2299</v>
      </c>
      <c r="J696" t="s">
        <v>5581</v>
      </c>
      <c r="K696" t="str">
        <f t="shared" si="100"/>
        <v>18198</v>
      </c>
    </row>
    <row r="697" spans="1:11" customFormat="1" x14ac:dyDescent="0.25">
      <c r="A697" t="str">
        <f t="shared" si="93"/>
        <v>18</v>
      </c>
      <c r="B697" t="s">
        <v>357</v>
      </c>
      <c r="C697" t="str">
        <f t="shared" si="99"/>
        <v>101</v>
      </c>
      <c r="D697" t="s">
        <v>441</v>
      </c>
      <c r="E697" t="str">
        <f t="shared" si="94"/>
        <v>01</v>
      </c>
      <c r="F697" t="str">
        <f>"006"</f>
        <v>006</v>
      </c>
      <c r="G697" t="str">
        <f>""</f>
        <v/>
      </c>
      <c r="H697" t="s">
        <v>1</v>
      </c>
      <c r="I697" t="s">
        <v>2300</v>
      </c>
      <c r="J697" t="s">
        <v>5582</v>
      </c>
      <c r="K697" t="str">
        <f t="shared" si="100"/>
        <v>18198</v>
      </c>
    </row>
    <row r="698" spans="1:11" customFormat="1" x14ac:dyDescent="0.25">
      <c r="A698" t="str">
        <f t="shared" si="93"/>
        <v>18</v>
      </c>
      <c r="B698" t="s">
        <v>357</v>
      </c>
      <c r="C698" t="str">
        <f t="shared" si="99"/>
        <v>101</v>
      </c>
      <c r="D698" t="s">
        <v>441</v>
      </c>
      <c r="E698" t="str">
        <f t="shared" si="94"/>
        <v>01</v>
      </c>
      <c r="F698" t="str">
        <f>"006"</f>
        <v>006</v>
      </c>
      <c r="G698" t="str">
        <f>""</f>
        <v/>
      </c>
      <c r="H698" t="s">
        <v>0</v>
      </c>
      <c r="I698" t="s">
        <v>2300</v>
      </c>
      <c r="J698" t="s">
        <v>5582</v>
      </c>
      <c r="K698" t="str">
        <f t="shared" si="100"/>
        <v>18198</v>
      </c>
    </row>
    <row r="699" spans="1:11" customFormat="1" x14ac:dyDescent="0.25">
      <c r="A699" t="str">
        <f t="shared" si="93"/>
        <v>18</v>
      </c>
      <c r="B699" t="s">
        <v>357</v>
      </c>
      <c r="C699" t="str">
        <f t="shared" ref="C699:C710" si="101">"102"</f>
        <v>102</v>
      </c>
      <c r="D699" t="s">
        <v>442</v>
      </c>
      <c r="E699" t="str">
        <f t="shared" si="94"/>
        <v>01</v>
      </c>
      <c r="F699" t="str">
        <f>"001"</f>
        <v>001</v>
      </c>
      <c r="G699" t="str">
        <f>""</f>
        <v/>
      </c>
      <c r="H699" t="s">
        <v>1</v>
      </c>
      <c r="I699" t="s">
        <v>2301</v>
      </c>
      <c r="J699" t="s">
        <v>5583</v>
      </c>
      <c r="K699" t="str">
        <f t="shared" ref="K699:K704" si="102">"18260"</f>
        <v>18260</v>
      </c>
    </row>
    <row r="700" spans="1:11" customFormat="1" x14ac:dyDescent="0.25">
      <c r="A700" t="str">
        <f t="shared" si="93"/>
        <v>18</v>
      </c>
      <c r="B700" t="s">
        <v>357</v>
      </c>
      <c r="C700" t="str">
        <f t="shared" si="101"/>
        <v>102</v>
      </c>
      <c r="D700" t="s">
        <v>442</v>
      </c>
      <c r="E700" t="str">
        <f t="shared" si="94"/>
        <v>01</v>
      </c>
      <c r="F700" t="str">
        <f>"001"</f>
        <v>001</v>
      </c>
      <c r="G700" t="str">
        <f>""</f>
        <v/>
      </c>
      <c r="H700" t="s">
        <v>0</v>
      </c>
      <c r="I700" t="s">
        <v>2301</v>
      </c>
      <c r="J700" t="s">
        <v>5583</v>
      </c>
      <c r="K700" t="str">
        <f t="shared" si="102"/>
        <v>18260</v>
      </c>
    </row>
    <row r="701" spans="1:11" customFormat="1" x14ac:dyDescent="0.25">
      <c r="A701" t="str">
        <f t="shared" si="93"/>
        <v>18</v>
      </c>
      <c r="B701" t="s">
        <v>357</v>
      </c>
      <c r="C701" t="str">
        <f t="shared" si="101"/>
        <v>102</v>
      </c>
      <c r="D701" t="s">
        <v>442</v>
      </c>
      <c r="E701" t="str">
        <f t="shared" si="94"/>
        <v>01</v>
      </c>
      <c r="F701" t="str">
        <f>"002"</f>
        <v>002</v>
      </c>
      <c r="G701" t="str">
        <f>""</f>
        <v/>
      </c>
      <c r="H701" t="s">
        <v>1</v>
      </c>
      <c r="I701" t="s">
        <v>2301</v>
      </c>
      <c r="J701" t="s">
        <v>5583</v>
      </c>
      <c r="K701" t="str">
        <f t="shared" si="102"/>
        <v>18260</v>
      </c>
    </row>
    <row r="702" spans="1:11" customFormat="1" x14ac:dyDescent="0.25">
      <c r="A702" t="str">
        <f t="shared" si="93"/>
        <v>18</v>
      </c>
      <c r="B702" t="s">
        <v>357</v>
      </c>
      <c r="C702" t="str">
        <f t="shared" si="101"/>
        <v>102</v>
      </c>
      <c r="D702" t="s">
        <v>442</v>
      </c>
      <c r="E702" t="str">
        <f t="shared" si="94"/>
        <v>01</v>
      </c>
      <c r="F702" t="str">
        <f>"002"</f>
        <v>002</v>
      </c>
      <c r="G702" t="str">
        <f>""</f>
        <v/>
      </c>
      <c r="H702" t="s">
        <v>0</v>
      </c>
      <c r="I702" t="s">
        <v>2301</v>
      </c>
      <c r="J702" t="s">
        <v>5583</v>
      </c>
      <c r="K702" t="str">
        <f t="shared" si="102"/>
        <v>18260</v>
      </c>
    </row>
    <row r="703" spans="1:11" customFormat="1" x14ac:dyDescent="0.25">
      <c r="A703" t="str">
        <f t="shared" si="93"/>
        <v>18</v>
      </c>
      <c r="B703" t="s">
        <v>357</v>
      </c>
      <c r="C703" t="str">
        <f t="shared" si="101"/>
        <v>102</v>
      </c>
      <c r="D703" t="s">
        <v>442</v>
      </c>
      <c r="E703" t="str">
        <f t="shared" si="94"/>
        <v>01</v>
      </c>
      <c r="F703" t="str">
        <f>"003"</f>
        <v>003</v>
      </c>
      <c r="G703" t="str">
        <f>""</f>
        <v/>
      </c>
      <c r="H703" t="s">
        <v>1</v>
      </c>
      <c r="I703" t="s">
        <v>2301</v>
      </c>
      <c r="J703" t="s">
        <v>5583</v>
      </c>
      <c r="K703" t="str">
        <f t="shared" si="102"/>
        <v>18260</v>
      </c>
    </row>
    <row r="704" spans="1:11" customFormat="1" x14ac:dyDescent="0.25">
      <c r="A704" t="str">
        <f t="shared" si="93"/>
        <v>18</v>
      </c>
      <c r="B704" t="s">
        <v>357</v>
      </c>
      <c r="C704" t="str">
        <f t="shared" si="101"/>
        <v>102</v>
      </c>
      <c r="D704" t="s">
        <v>442</v>
      </c>
      <c r="E704" t="str">
        <f t="shared" si="94"/>
        <v>01</v>
      </c>
      <c r="F704" t="str">
        <f>"003"</f>
        <v>003</v>
      </c>
      <c r="G704" t="str">
        <f>""</f>
        <v/>
      </c>
      <c r="H704" t="s">
        <v>0</v>
      </c>
      <c r="I704" t="s">
        <v>2301</v>
      </c>
      <c r="J704" t="s">
        <v>5583</v>
      </c>
      <c r="K704" t="str">
        <f t="shared" si="102"/>
        <v>18260</v>
      </c>
    </row>
    <row r="705" spans="1:11" customFormat="1" x14ac:dyDescent="0.25">
      <c r="A705" t="str">
        <f t="shared" si="93"/>
        <v>18</v>
      </c>
      <c r="B705" t="s">
        <v>357</v>
      </c>
      <c r="C705" t="str">
        <f t="shared" si="101"/>
        <v>102</v>
      </c>
      <c r="D705" t="s">
        <v>442</v>
      </c>
      <c r="E705" t="str">
        <f t="shared" ref="E705:E710" si="103">"02"</f>
        <v>02</v>
      </c>
      <c r="F705" t="str">
        <f>"001"</f>
        <v>001</v>
      </c>
      <c r="G705" t="str">
        <f>""</f>
        <v/>
      </c>
      <c r="H705" t="s">
        <v>1</v>
      </c>
      <c r="I705" t="s">
        <v>23</v>
      </c>
      <c r="J705" t="s">
        <v>5584</v>
      </c>
      <c r="K705" t="str">
        <f>"18350"</f>
        <v>18350</v>
      </c>
    </row>
    <row r="706" spans="1:11" customFormat="1" x14ac:dyDescent="0.25">
      <c r="A706" t="str">
        <f t="shared" si="93"/>
        <v>18</v>
      </c>
      <c r="B706" t="s">
        <v>357</v>
      </c>
      <c r="C706" t="str">
        <f t="shared" si="101"/>
        <v>102</v>
      </c>
      <c r="D706" t="s">
        <v>442</v>
      </c>
      <c r="E706" t="str">
        <f t="shared" si="103"/>
        <v>02</v>
      </c>
      <c r="F706" t="str">
        <f>"001"</f>
        <v>001</v>
      </c>
      <c r="G706" t="str">
        <f>""</f>
        <v/>
      </c>
      <c r="H706" t="s">
        <v>0</v>
      </c>
      <c r="I706" t="s">
        <v>23</v>
      </c>
      <c r="J706" t="s">
        <v>5584</v>
      </c>
      <c r="K706" t="str">
        <f>"18350"</f>
        <v>18350</v>
      </c>
    </row>
    <row r="707" spans="1:11" customFormat="1" x14ac:dyDescent="0.25">
      <c r="A707" t="str">
        <f t="shared" ref="A707:A770" si="104">"18"</f>
        <v>18</v>
      </c>
      <c r="B707" t="s">
        <v>357</v>
      </c>
      <c r="C707" t="str">
        <f t="shared" si="101"/>
        <v>102</v>
      </c>
      <c r="D707" t="s">
        <v>442</v>
      </c>
      <c r="E707" t="str">
        <f t="shared" si="103"/>
        <v>02</v>
      </c>
      <c r="F707" t="str">
        <f>"003"</f>
        <v>003</v>
      </c>
      <c r="G707" t="str">
        <f>"01"</f>
        <v>01</v>
      </c>
      <c r="H707" t="s">
        <v>1</v>
      </c>
      <c r="I707" t="s">
        <v>2302</v>
      </c>
      <c r="J707" t="s">
        <v>5585</v>
      </c>
      <c r="K707" t="str">
        <f>"18380"</f>
        <v>18380</v>
      </c>
    </row>
    <row r="708" spans="1:11" customFormat="1" x14ac:dyDescent="0.25">
      <c r="A708" t="str">
        <f t="shared" si="104"/>
        <v>18</v>
      </c>
      <c r="B708" t="s">
        <v>357</v>
      </c>
      <c r="C708" t="str">
        <f t="shared" si="101"/>
        <v>102</v>
      </c>
      <c r="D708" t="s">
        <v>442</v>
      </c>
      <c r="E708" t="str">
        <f t="shared" si="103"/>
        <v>02</v>
      </c>
      <c r="F708" t="str">
        <f>"003"</f>
        <v>003</v>
      </c>
      <c r="G708" t="str">
        <f>"02"</f>
        <v>02</v>
      </c>
      <c r="H708" t="s">
        <v>0</v>
      </c>
      <c r="I708" t="s">
        <v>2303</v>
      </c>
      <c r="J708" t="s">
        <v>5586</v>
      </c>
      <c r="K708" t="str">
        <f>"18381"</f>
        <v>18381</v>
      </c>
    </row>
    <row r="709" spans="1:11" customFormat="1" x14ac:dyDescent="0.25">
      <c r="A709" t="str">
        <f t="shared" si="104"/>
        <v>18</v>
      </c>
      <c r="B709" t="s">
        <v>357</v>
      </c>
      <c r="C709" t="str">
        <f t="shared" si="101"/>
        <v>102</v>
      </c>
      <c r="D709" t="s">
        <v>442</v>
      </c>
      <c r="E709" t="str">
        <f t="shared" si="103"/>
        <v>02</v>
      </c>
      <c r="F709" t="str">
        <f>"004"</f>
        <v>004</v>
      </c>
      <c r="G709" t="str">
        <f>"01"</f>
        <v>01</v>
      </c>
      <c r="H709" t="s">
        <v>1</v>
      </c>
      <c r="I709" t="s">
        <v>2304</v>
      </c>
      <c r="J709" t="s">
        <v>5587</v>
      </c>
      <c r="K709" t="str">
        <f>"18293"</f>
        <v>18293</v>
      </c>
    </row>
    <row r="710" spans="1:11" customFormat="1" x14ac:dyDescent="0.25">
      <c r="A710" t="str">
        <f t="shared" si="104"/>
        <v>18</v>
      </c>
      <c r="B710" t="s">
        <v>357</v>
      </c>
      <c r="C710" t="str">
        <f t="shared" si="101"/>
        <v>102</v>
      </c>
      <c r="D710" t="s">
        <v>442</v>
      </c>
      <c r="E710" t="str">
        <f t="shared" si="103"/>
        <v>02</v>
      </c>
      <c r="F710" t="str">
        <f>"004"</f>
        <v>004</v>
      </c>
      <c r="G710" t="str">
        <f>"02"</f>
        <v>02</v>
      </c>
      <c r="H710" t="s">
        <v>0</v>
      </c>
      <c r="I710" t="s">
        <v>2305</v>
      </c>
      <c r="J710" t="s">
        <v>5588</v>
      </c>
      <c r="K710" t="str">
        <f>"18293"</f>
        <v>18293</v>
      </c>
    </row>
    <row r="711" spans="1:11" customFormat="1" x14ac:dyDescent="0.25">
      <c r="A711" t="str">
        <f t="shared" si="104"/>
        <v>18</v>
      </c>
      <c r="B711" t="s">
        <v>357</v>
      </c>
      <c r="C711" t="str">
        <f>"103"</f>
        <v>103</v>
      </c>
      <c r="D711" t="s">
        <v>443</v>
      </c>
      <c r="E711" t="str">
        <f t="shared" ref="E711:E748" si="105">"01"</f>
        <v>01</v>
      </c>
      <c r="F711" t="str">
        <f>"001"</f>
        <v>001</v>
      </c>
      <c r="G711" t="str">
        <f>""</f>
        <v/>
      </c>
      <c r="H711" t="s">
        <v>3</v>
      </c>
      <c r="I711" t="s">
        <v>43</v>
      </c>
      <c r="J711" t="s">
        <v>5589</v>
      </c>
      <c r="K711" t="str">
        <f>"18612"</f>
        <v>18612</v>
      </c>
    </row>
    <row r="712" spans="1:11" customFormat="1" x14ac:dyDescent="0.25">
      <c r="A712" t="str">
        <f t="shared" si="104"/>
        <v>18</v>
      </c>
      <c r="B712" t="s">
        <v>357</v>
      </c>
      <c r="C712" t="str">
        <f>"105"</f>
        <v>105</v>
      </c>
      <c r="D712" t="s">
        <v>444</v>
      </c>
      <c r="E712" t="str">
        <f t="shared" si="105"/>
        <v>01</v>
      </c>
      <c r="F712" t="str">
        <f>"001"</f>
        <v>001</v>
      </c>
      <c r="G712" t="str">
        <f>""</f>
        <v/>
      </c>
      <c r="H712" t="s">
        <v>3</v>
      </c>
      <c r="I712" t="s">
        <v>2306</v>
      </c>
      <c r="J712" t="s">
        <v>5590</v>
      </c>
      <c r="K712" t="str">
        <f>"18550"</f>
        <v>18550</v>
      </c>
    </row>
    <row r="713" spans="1:11" customFormat="1" x14ac:dyDescent="0.25">
      <c r="A713" t="str">
        <f t="shared" si="104"/>
        <v>18</v>
      </c>
      <c r="B713" t="s">
        <v>357</v>
      </c>
      <c r="C713" t="str">
        <f>"105"</f>
        <v>105</v>
      </c>
      <c r="D713" t="s">
        <v>444</v>
      </c>
      <c r="E713" t="str">
        <f t="shared" si="105"/>
        <v>01</v>
      </c>
      <c r="F713" t="str">
        <f>"002"</f>
        <v>002</v>
      </c>
      <c r="G713" t="str">
        <f>""</f>
        <v/>
      </c>
      <c r="H713" t="s">
        <v>1</v>
      </c>
      <c r="I713" t="s">
        <v>2307</v>
      </c>
      <c r="J713" t="s">
        <v>4165</v>
      </c>
      <c r="K713" t="str">
        <f>"18550"</f>
        <v>18550</v>
      </c>
    </row>
    <row r="714" spans="1:11" customFormat="1" x14ac:dyDescent="0.25">
      <c r="A714" t="str">
        <f t="shared" si="104"/>
        <v>18</v>
      </c>
      <c r="B714" t="s">
        <v>357</v>
      </c>
      <c r="C714" t="str">
        <f>"105"</f>
        <v>105</v>
      </c>
      <c r="D714" t="s">
        <v>444</v>
      </c>
      <c r="E714" t="str">
        <f t="shared" si="105"/>
        <v>01</v>
      </c>
      <c r="F714" t="str">
        <f>"002"</f>
        <v>002</v>
      </c>
      <c r="G714" t="str">
        <f>""</f>
        <v/>
      </c>
      <c r="H714" t="s">
        <v>0</v>
      </c>
      <c r="I714" t="s">
        <v>2307</v>
      </c>
      <c r="J714" t="s">
        <v>4165</v>
      </c>
      <c r="K714" t="str">
        <f>"18550"</f>
        <v>18550</v>
      </c>
    </row>
    <row r="715" spans="1:11" customFormat="1" x14ac:dyDescent="0.25">
      <c r="A715" t="str">
        <f t="shared" si="104"/>
        <v>18</v>
      </c>
      <c r="B715" t="s">
        <v>357</v>
      </c>
      <c r="C715" t="str">
        <f>"105"</f>
        <v>105</v>
      </c>
      <c r="D715" t="s">
        <v>444</v>
      </c>
      <c r="E715" t="str">
        <f t="shared" si="105"/>
        <v>01</v>
      </c>
      <c r="F715" t="str">
        <f>"003"</f>
        <v>003</v>
      </c>
      <c r="G715" t="str">
        <f>""</f>
        <v/>
      </c>
      <c r="H715" t="s">
        <v>1</v>
      </c>
      <c r="I715" t="s">
        <v>2308</v>
      </c>
      <c r="J715" t="s">
        <v>5591</v>
      </c>
      <c r="K715" t="str">
        <f>"18550"</f>
        <v>18550</v>
      </c>
    </row>
    <row r="716" spans="1:11" customFormat="1" x14ac:dyDescent="0.25">
      <c r="A716" t="str">
        <f t="shared" si="104"/>
        <v>18</v>
      </c>
      <c r="B716" t="s">
        <v>357</v>
      </c>
      <c r="C716" t="str">
        <f>"105"</f>
        <v>105</v>
      </c>
      <c r="D716" t="s">
        <v>444</v>
      </c>
      <c r="E716" t="str">
        <f t="shared" si="105"/>
        <v>01</v>
      </c>
      <c r="F716" t="str">
        <f>"003"</f>
        <v>003</v>
      </c>
      <c r="G716" t="str">
        <f>""</f>
        <v/>
      </c>
      <c r="H716" t="s">
        <v>0</v>
      </c>
      <c r="I716" t="s">
        <v>2308</v>
      </c>
      <c r="J716" t="s">
        <v>5591</v>
      </c>
      <c r="K716" t="str">
        <f>"18550"</f>
        <v>18550</v>
      </c>
    </row>
    <row r="717" spans="1:11" customFormat="1" x14ac:dyDescent="0.25">
      <c r="A717" t="str">
        <f t="shared" si="104"/>
        <v>18</v>
      </c>
      <c r="B717" t="s">
        <v>357</v>
      </c>
      <c r="C717" t="str">
        <f>"106"</f>
        <v>106</v>
      </c>
      <c r="D717" t="s">
        <v>445</v>
      </c>
      <c r="E717" t="str">
        <f t="shared" si="105"/>
        <v>01</v>
      </c>
      <c r="F717" t="str">
        <f t="shared" ref="F717:F723" si="106">"001"</f>
        <v>001</v>
      </c>
      <c r="G717" t="str">
        <f>""</f>
        <v/>
      </c>
      <c r="H717" t="s">
        <v>3</v>
      </c>
      <c r="I717" t="s">
        <v>78</v>
      </c>
      <c r="J717" t="s">
        <v>5592</v>
      </c>
      <c r="K717" t="str">
        <f>"18127"</f>
        <v>18127</v>
      </c>
    </row>
    <row r="718" spans="1:11" customFormat="1" x14ac:dyDescent="0.25">
      <c r="A718" t="str">
        <f t="shared" si="104"/>
        <v>18</v>
      </c>
      <c r="B718" t="s">
        <v>357</v>
      </c>
      <c r="C718" t="str">
        <f>"107"</f>
        <v>107</v>
      </c>
      <c r="D718" t="s">
        <v>446</v>
      </c>
      <c r="E718" t="str">
        <f t="shared" si="105"/>
        <v>01</v>
      </c>
      <c r="F718" t="str">
        <f t="shared" si="106"/>
        <v>001</v>
      </c>
      <c r="G718" t="str">
        <f>""</f>
        <v/>
      </c>
      <c r="H718" t="s">
        <v>1</v>
      </c>
      <c r="I718" t="s">
        <v>2309</v>
      </c>
      <c r="J718" t="s">
        <v>5593</v>
      </c>
      <c r="K718" t="str">
        <f>"18127"</f>
        <v>18127</v>
      </c>
    </row>
    <row r="719" spans="1:11" customFormat="1" x14ac:dyDescent="0.25">
      <c r="A719" t="str">
        <f t="shared" si="104"/>
        <v>18</v>
      </c>
      <c r="B719" t="s">
        <v>357</v>
      </c>
      <c r="C719" t="str">
        <f>"107"</f>
        <v>107</v>
      </c>
      <c r="D719" t="s">
        <v>446</v>
      </c>
      <c r="E719" t="str">
        <f t="shared" si="105"/>
        <v>01</v>
      </c>
      <c r="F719" t="str">
        <f t="shared" si="106"/>
        <v>001</v>
      </c>
      <c r="G719" t="str">
        <f>""</f>
        <v/>
      </c>
      <c r="H719" t="s">
        <v>0</v>
      </c>
      <c r="I719" t="s">
        <v>2309</v>
      </c>
      <c r="J719" t="s">
        <v>5593</v>
      </c>
      <c r="K719" t="str">
        <f>"18127"</f>
        <v>18127</v>
      </c>
    </row>
    <row r="720" spans="1:11" customFormat="1" x14ac:dyDescent="0.25">
      <c r="A720" t="str">
        <f t="shared" si="104"/>
        <v>18</v>
      </c>
      <c r="B720" t="s">
        <v>357</v>
      </c>
      <c r="C720" t="str">
        <f>"108"</f>
        <v>108</v>
      </c>
      <c r="D720" t="s">
        <v>447</v>
      </c>
      <c r="E720" t="str">
        <f t="shared" si="105"/>
        <v>01</v>
      </c>
      <c r="F720" t="str">
        <f t="shared" si="106"/>
        <v>001</v>
      </c>
      <c r="G720" t="str">
        <f>""</f>
        <v/>
      </c>
      <c r="H720" t="s">
        <v>3</v>
      </c>
      <c r="I720" t="s">
        <v>28</v>
      </c>
      <c r="J720" t="s">
        <v>5594</v>
      </c>
      <c r="K720" t="str">
        <f>"18518"</f>
        <v>18518</v>
      </c>
    </row>
    <row r="721" spans="1:11" customFormat="1" x14ac:dyDescent="0.25">
      <c r="A721" t="str">
        <f t="shared" si="104"/>
        <v>18</v>
      </c>
      <c r="B721" t="s">
        <v>357</v>
      </c>
      <c r="C721" t="str">
        <f>"109"</f>
        <v>109</v>
      </c>
      <c r="D721" t="s">
        <v>448</v>
      </c>
      <c r="E721" t="str">
        <f t="shared" si="105"/>
        <v>01</v>
      </c>
      <c r="F721" t="str">
        <f t="shared" si="106"/>
        <v>001</v>
      </c>
      <c r="G721" t="str">
        <f>""</f>
        <v/>
      </c>
      <c r="H721" t="s">
        <v>3</v>
      </c>
      <c r="I721" t="s">
        <v>32</v>
      </c>
      <c r="J721" t="s">
        <v>5434</v>
      </c>
      <c r="K721" t="str">
        <f>"18699"</f>
        <v>18699</v>
      </c>
    </row>
    <row r="722" spans="1:11" customFormat="1" x14ac:dyDescent="0.25">
      <c r="A722" t="str">
        <f t="shared" si="104"/>
        <v>18</v>
      </c>
      <c r="B722" t="s">
        <v>357</v>
      </c>
      <c r="C722" t="str">
        <f>"111"</f>
        <v>111</v>
      </c>
      <c r="D722" t="s">
        <v>449</v>
      </c>
      <c r="E722" t="str">
        <f t="shared" si="105"/>
        <v>01</v>
      </c>
      <c r="F722" t="str">
        <f t="shared" si="106"/>
        <v>001</v>
      </c>
      <c r="G722" t="str">
        <f>""</f>
        <v/>
      </c>
      <c r="H722" t="s">
        <v>1</v>
      </c>
      <c r="I722" t="s">
        <v>2310</v>
      </c>
      <c r="J722" t="s">
        <v>5595</v>
      </c>
      <c r="K722" t="str">
        <f>"18213"</f>
        <v>18213</v>
      </c>
    </row>
    <row r="723" spans="1:11" customFormat="1" x14ac:dyDescent="0.25">
      <c r="A723" t="str">
        <f t="shared" si="104"/>
        <v>18</v>
      </c>
      <c r="B723" t="s">
        <v>357</v>
      </c>
      <c r="C723" t="str">
        <f>"111"</f>
        <v>111</v>
      </c>
      <c r="D723" t="s">
        <v>449</v>
      </c>
      <c r="E723" t="str">
        <f t="shared" si="105"/>
        <v>01</v>
      </c>
      <c r="F723" t="str">
        <f t="shared" si="106"/>
        <v>001</v>
      </c>
      <c r="G723" t="str">
        <f>""</f>
        <v/>
      </c>
      <c r="H723" t="s">
        <v>0</v>
      </c>
      <c r="I723" t="s">
        <v>2310</v>
      </c>
      <c r="J723" t="s">
        <v>5595</v>
      </c>
      <c r="K723" t="str">
        <f>"18213"</f>
        <v>18213</v>
      </c>
    </row>
    <row r="724" spans="1:11" customFormat="1" x14ac:dyDescent="0.25">
      <c r="A724" t="str">
        <f t="shared" si="104"/>
        <v>18</v>
      </c>
      <c r="B724" t="s">
        <v>357</v>
      </c>
      <c r="C724" t="str">
        <f>"111"</f>
        <v>111</v>
      </c>
      <c r="D724" t="s">
        <v>449</v>
      </c>
      <c r="E724" t="str">
        <f t="shared" si="105"/>
        <v>01</v>
      </c>
      <c r="F724" t="str">
        <f>"002"</f>
        <v>002</v>
      </c>
      <c r="G724" t="str">
        <f>""</f>
        <v/>
      </c>
      <c r="H724" t="s">
        <v>1</v>
      </c>
      <c r="I724" t="s">
        <v>2310</v>
      </c>
      <c r="J724" t="s">
        <v>5595</v>
      </c>
      <c r="K724" t="str">
        <f>"18213"</f>
        <v>18213</v>
      </c>
    </row>
    <row r="725" spans="1:11" customFormat="1" x14ac:dyDescent="0.25">
      <c r="A725" t="str">
        <f t="shared" si="104"/>
        <v>18</v>
      </c>
      <c r="B725" t="s">
        <v>357</v>
      </c>
      <c r="C725" t="str">
        <f>"111"</f>
        <v>111</v>
      </c>
      <c r="D725" t="s">
        <v>449</v>
      </c>
      <c r="E725" t="str">
        <f t="shared" si="105"/>
        <v>01</v>
      </c>
      <c r="F725" t="str">
        <f>"002"</f>
        <v>002</v>
      </c>
      <c r="G725" t="str">
        <f>""</f>
        <v/>
      </c>
      <c r="H725" t="s">
        <v>0</v>
      </c>
      <c r="I725" t="s">
        <v>2310</v>
      </c>
      <c r="J725" t="s">
        <v>5595</v>
      </c>
      <c r="K725" t="str">
        <f>"18213"</f>
        <v>18213</v>
      </c>
    </row>
    <row r="726" spans="1:11" customFormat="1" x14ac:dyDescent="0.25">
      <c r="A726" t="str">
        <f t="shared" si="104"/>
        <v>18</v>
      </c>
      <c r="B726" t="s">
        <v>357</v>
      </c>
      <c r="C726" t="str">
        <f>"112"</f>
        <v>112</v>
      </c>
      <c r="D726" t="s">
        <v>450</v>
      </c>
      <c r="E726" t="str">
        <f t="shared" si="105"/>
        <v>01</v>
      </c>
      <c r="F726" t="str">
        <f>"001"</f>
        <v>001</v>
      </c>
      <c r="G726" t="str">
        <f>""</f>
        <v/>
      </c>
      <c r="H726" t="s">
        <v>3</v>
      </c>
      <c r="I726" t="s">
        <v>91</v>
      </c>
      <c r="J726" t="s">
        <v>5596</v>
      </c>
      <c r="K726" t="str">
        <f>"18452"</f>
        <v>18452</v>
      </c>
    </row>
    <row r="727" spans="1:11" customFormat="1" x14ac:dyDescent="0.25">
      <c r="A727" t="str">
        <f t="shared" si="104"/>
        <v>18</v>
      </c>
      <c r="B727" t="s">
        <v>357</v>
      </c>
      <c r="C727" t="str">
        <f>"114"</f>
        <v>114</v>
      </c>
      <c r="D727" t="s">
        <v>451</v>
      </c>
      <c r="E727" t="str">
        <f t="shared" si="105"/>
        <v>01</v>
      </c>
      <c r="F727" t="str">
        <f>"001"</f>
        <v>001</v>
      </c>
      <c r="G727" t="str">
        <f>""</f>
        <v/>
      </c>
      <c r="H727" t="s">
        <v>3</v>
      </c>
      <c r="I727" t="s">
        <v>2311</v>
      </c>
      <c r="J727" t="s">
        <v>5597</v>
      </c>
      <c r="K727" t="str">
        <f>"18512"</f>
        <v>18512</v>
      </c>
    </row>
    <row r="728" spans="1:11" customFormat="1" x14ac:dyDescent="0.25">
      <c r="A728" t="str">
        <f t="shared" si="104"/>
        <v>18</v>
      </c>
      <c r="B728" t="s">
        <v>357</v>
      </c>
      <c r="C728" t="str">
        <f>"115"</f>
        <v>115</v>
      </c>
      <c r="D728" t="s">
        <v>452</v>
      </c>
      <c r="E728" t="str">
        <f t="shared" si="105"/>
        <v>01</v>
      </c>
      <c r="F728" t="str">
        <f>"001"</f>
        <v>001</v>
      </c>
      <c r="G728" t="str">
        <f>""</f>
        <v/>
      </c>
      <c r="H728" t="s">
        <v>1</v>
      </c>
      <c r="I728" t="s">
        <v>2312</v>
      </c>
      <c r="J728" t="s">
        <v>5598</v>
      </c>
      <c r="K728" t="str">
        <f>"18327"</f>
        <v>18327</v>
      </c>
    </row>
    <row r="729" spans="1:11" customFormat="1" x14ac:dyDescent="0.25">
      <c r="A729" t="str">
        <f t="shared" si="104"/>
        <v>18</v>
      </c>
      <c r="B729" t="s">
        <v>357</v>
      </c>
      <c r="C729" t="str">
        <f>"115"</f>
        <v>115</v>
      </c>
      <c r="D729" t="s">
        <v>452</v>
      </c>
      <c r="E729" t="str">
        <f t="shared" si="105"/>
        <v>01</v>
      </c>
      <c r="F729" t="str">
        <f>"001"</f>
        <v>001</v>
      </c>
      <c r="G729" t="str">
        <f>""</f>
        <v/>
      </c>
      <c r="H729" t="s">
        <v>0</v>
      </c>
      <c r="I729" t="s">
        <v>2312</v>
      </c>
      <c r="J729" t="s">
        <v>5598</v>
      </c>
      <c r="K729" t="str">
        <f>"18327"</f>
        <v>18327</v>
      </c>
    </row>
    <row r="730" spans="1:11" customFormat="1" x14ac:dyDescent="0.25">
      <c r="A730" t="str">
        <f t="shared" si="104"/>
        <v>18</v>
      </c>
      <c r="B730" t="s">
        <v>357</v>
      </c>
      <c r="C730" t="str">
        <f>"115"</f>
        <v>115</v>
      </c>
      <c r="D730" t="s">
        <v>452</v>
      </c>
      <c r="E730" t="str">
        <f t="shared" si="105"/>
        <v>01</v>
      </c>
      <c r="F730" t="str">
        <f>"002"</f>
        <v>002</v>
      </c>
      <c r="G730" t="str">
        <f>"01"</f>
        <v>01</v>
      </c>
      <c r="H730" t="s">
        <v>1</v>
      </c>
      <c r="I730" t="s">
        <v>2312</v>
      </c>
      <c r="J730" t="s">
        <v>5598</v>
      </c>
      <c r="K730" t="str">
        <f>"18327"</f>
        <v>18327</v>
      </c>
    </row>
    <row r="731" spans="1:11" customFormat="1" x14ac:dyDescent="0.25">
      <c r="A731" t="str">
        <f t="shared" si="104"/>
        <v>18</v>
      </c>
      <c r="B731" t="s">
        <v>357</v>
      </c>
      <c r="C731" t="str">
        <f>"115"</f>
        <v>115</v>
      </c>
      <c r="D731" t="s">
        <v>452</v>
      </c>
      <c r="E731" t="str">
        <f t="shared" si="105"/>
        <v>01</v>
      </c>
      <c r="F731" t="str">
        <f>"002"</f>
        <v>002</v>
      </c>
      <c r="G731" t="str">
        <f>"02"</f>
        <v>02</v>
      </c>
      <c r="H731" t="s">
        <v>0</v>
      </c>
      <c r="I731" t="s">
        <v>2313</v>
      </c>
      <c r="J731" t="s">
        <v>5599</v>
      </c>
      <c r="K731" t="str">
        <f>"18328"</f>
        <v>18328</v>
      </c>
    </row>
    <row r="732" spans="1:11" customFormat="1" x14ac:dyDescent="0.25">
      <c r="A732" t="str">
        <f t="shared" si="104"/>
        <v>18</v>
      </c>
      <c r="B732" t="s">
        <v>357</v>
      </c>
      <c r="C732" t="str">
        <f>"116"</f>
        <v>116</v>
      </c>
      <c r="D732" t="s">
        <v>453</v>
      </c>
      <c r="E732" t="str">
        <f t="shared" si="105"/>
        <v>01</v>
      </c>
      <c r="F732" t="str">
        <f>"001"</f>
        <v>001</v>
      </c>
      <c r="G732" t="str">
        <f>""</f>
        <v/>
      </c>
      <c r="H732" t="s">
        <v>1</v>
      </c>
      <c r="I732" t="s">
        <v>28</v>
      </c>
      <c r="J732" t="s">
        <v>5600</v>
      </c>
      <c r="K732" t="str">
        <f>"18420"</f>
        <v>18420</v>
      </c>
    </row>
    <row r="733" spans="1:11" customFormat="1" x14ac:dyDescent="0.25">
      <c r="A733" t="str">
        <f t="shared" si="104"/>
        <v>18</v>
      </c>
      <c r="B733" t="s">
        <v>357</v>
      </c>
      <c r="C733" t="str">
        <f>"116"</f>
        <v>116</v>
      </c>
      <c r="D733" t="s">
        <v>453</v>
      </c>
      <c r="E733" t="str">
        <f t="shared" si="105"/>
        <v>01</v>
      </c>
      <c r="F733" t="str">
        <f>"001"</f>
        <v>001</v>
      </c>
      <c r="G733" t="str">
        <f>""</f>
        <v/>
      </c>
      <c r="H733" t="s">
        <v>0</v>
      </c>
      <c r="I733" t="s">
        <v>28</v>
      </c>
      <c r="J733" t="s">
        <v>5600</v>
      </c>
      <c r="K733" t="str">
        <f>"18420"</f>
        <v>18420</v>
      </c>
    </row>
    <row r="734" spans="1:11" customFormat="1" x14ac:dyDescent="0.25">
      <c r="A734" t="str">
        <f t="shared" si="104"/>
        <v>18</v>
      </c>
      <c r="B734" t="s">
        <v>357</v>
      </c>
      <c r="C734" t="str">
        <f>"116"</f>
        <v>116</v>
      </c>
      <c r="D734" t="s">
        <v>453</v>
      </c>
      <c r="E734" t="str">
        <f t="shared" si="105"/>
        <v>01</v>
      </c>
      <c r="F734" t="str">
        <f>"002"</f>
        <v>002</v>
      </c>
      <c r="G734" t="str">
        <f>""</f>
        <v/>
      </c>
      <c r="H734" t="s">
        <v>1</v>
      </c>
      <c r="I734" t="s">
        <v>28</v>
      </c>
      <c r="J734" t="s">
        <v>5600</v>
      </c>
      <c r="K734" t="str">
        <f>"18420"</f>
        <v>18420</v>
      </c>
    </row>
    <row r="735" spans="1:11" customFormat="1" x14ac:dyDescent="0.25">
      <c r="A735" t="str">
        <f t="shared" si="104"/>
        <v>18</v>
      </c>
      <c r="B735" t="s">
        <v>357</v>
      </c>
      <c r="C735" t="str">
        <f>"116"</f>
        <v>116</v>
      </c>
      <c r="D735" t="s">
        <v>453</v>
      </c>
      <c r="E735" t="str">
        <f t="shared" si="105"/>
        <v>01</v>
      </c>
      <c r="F735" t="str">
        <f>"002"</f>
        <v>002</v>
      </c>
      <c r="G735" t="str">
        <f>""</f>
        <v/>
      </c>
      <c r="H735" t="s">
        <v>0</v>
      </c>
      <c r="I735" t="s">
        <v>28</v>
      </c>
      <c r="J735" t="s">
        <v>5600</v>
      </c>
      <c r="K735" t="str">
        <f>"18420"</f>
        <v>18420</v>
      </c>
    </row>
    <row r="736" spans="1:11" customFormat="1" x14ac:dyDescent="0.25">
      <c r="A736" t="str">
        <f t="shared" si="104"/>
        <v>18</v>
      </c>
      <c r="B736" t="s">
        <v>357</v>
      </c>
      <c r="C736" t="str">
        <f>"116"</f>
        <v>116</v>
      </c>
      <c r="D736" t="s">
        <v>453</v>
      </c>
      <c r="E736" t="str">
        <f t="shared" si="105"/>
        <v>01</v>
      </c>
      <c r="F736" t="str">
        <f>"003"</f>
        <v>003</v>
      </c>
      <c r="G736" t="str">
        <f>""</f>
        <v/>
      </c>
      <c r="H736" t="s">
        <v>3</v>
      </c>
      <c r="I736" t="s">
        <v>39</v>
      </c>
      <c r="J736" t="s">
        <v>5601</v>
      </c>
      <c r="K736" t="str">
        <f>"18420"</f>
        <v>18420</v>
      </c>
    </row>
    <row r="737" spans="1:11" customFormat="1" x14ac:dyDescent="0.25">
      <c r="A737" t="str">
        <f t="shared" si="104"/>
        <v>18</v>
      </c>
      <c r="B737" t="s">
        <v>357</v>
      </c>
      <c r="C737" t="str">
        <f>"117"</f>
        <v>117</v>
      </c>
      <c r="D737" t="s">
        <v>454</v>
      </c>
      <c r="E737" t="str">
        <f t="shared" si="105"/>
        <v>01</v>
      </c>
      <c r="F737" t="str">
        <f>"001"</f>
        <v>001</v>
      </c>
      <c r="G737" t="str">
        <f>""</f>
        <v/>
      </c>
      <c r="H737" t="s">
        <v>3</v>
      </c>
      <c r="I737" t="s">
        <v>2314</v>
      </c>
      <c r="J737" t="s">
        <v>5602</v>
      </c>
      <c r="K737" t="str">
        <f>"18518"</f>
        <v>18518</v>
      </c>
    </row>
    <row r="738" spans="1:11" customFormat="1" x14ac:dyDescent="0.25">
      <c r="A738" t="str">
        <f t="shared" si="104"/>
        <v>18</v>
      </c>
      <c r="B738" t="s">
        <v>357</v>
      </c>
      <c r="C738" t="str">
        <f>"119"</f>
        <v>119</v>
      </c>
      <c r="D738" t="s">
        <v>455</v>
      </c>
      <c r="E738" t="str">
        <f t="shared" si="105"/>
        <v>01</v>
      </c>
      <c r="F738" t="str">
        <f>"001"</f>
        <v>001</v>
      </c>
      <c r="G738" t="str">
        <f>"01"</f>
        <v>01</v>
      </c>
      <c r="H738" t="s">
        <v>1</v>
      </c>
      <c r="I738" t="s">
        <v>2315</v>
      </c>
      <c r="J738" t="s">
        <v>5603</v>
      </c>
      <c r="K738" t="str">
        <f>"18656"</f>
        <v>18656</v>
      </c>
    </row>
    <row r="739" spans="1:11" customFormat="1" x14ac:dyDescent="0.25">
      <c r="A739" t="str">
        <f t="shared" si="104"/>
        <v>18</v>
      </c>
      <c r="B739" t="s">
        <v>357</v>
      </c>
      <c r="C739" t="str">
        <f>"119"</f>
        <v>119</v>
      </c>
      <c r="D739" t="s">
        <v>455</v>
      </c>
      <c r="E739" t="str">
        <f t="shared" si="105"/>
        <v>01</v>
      </c>
      <c r="F739" t="str">
        <f>"001"</f>
        <v>001</v>
      </c>
      <c r="G739" t="str">
        <f>"02"</f>
        <v>02</v>
      </c>
      <c r="H739" t="s">
        <v>0</v>
      </c>
      <c r="I739" t="s">
        <v>2316</v>
      </c>
      <c r="J739" t="s">
        <v>5604</v>
      </c>
      <c r="K739" t="str">
        <f>"18656"</f>
        <v>18656</v>
      </c>
    </row>
    <row r="740" spans="1:11" customFormat="1" x14ac:dyDescent="0.25">
      <c r="A740" t="str">
        <f t="shared" si="104"/>
        <v>18</v>
      </c>
      <c r="B740" t="s">
        <v>357</v>
      </c>
      <c r="C740" t="str">
        <f>"119"</f>
        <v>119</v>
      </c>
      <c r="D740" t="s">
        <v>455</v>
      </c>
      <c r="E740" t="str">
        <f t="shared" si="105"/>
        <v>01</v>
      </c>
      <c r="F740" t="str">
        <f>"001"</f>
        <v>001</v>
      </c>
      <c r="G740" t="str">
        <f>"03"</f>
        <v>03</v>
      </c>
      <c r="H740" t="s">
        <v>2</v>
      </c>
      <c r="I740" t="s">
        <v>2317</v>
      </c>
      <c r="J740" t="s">
        <v>5605</v>
      </c>
      <c r="K740" t="str">
        <f>"18656"</f>
        <v>18656</v>
      </c>
    </row>
    <row r="741" spans="1:11" customFormat="1" x14ac:dyDescent="0.25">
      <c r="A741" t="str">
        <f t="shared" si="104"/>
        <v>18</v>
      </c>
      <c r="B741" t="s">
        <v>357</v>
      </c>
      <c r="C741" t="str">
        <f>"119"</f>
        <v>119</v>
      </c>
      <c r="D741" t="s">
        <v>455</v>
      </c>
      <c r="E741" t="str">
        <f t="shared" si="105"/>
        <v>01</v>
      </c>
      <c r="F741" t="str">
        <f>"002"</f>
        <v>002</v>
      </c>
      <c r="G741" t="str">
        <f>"01"</f>
        <v>01</v>
      </c>
      <c r="H741" t="s">
        <v>1</v>
      </c>
      <c r="I741" t="s">
        <v>2318</v>
      </c>
      <c r="J741" t="s">
        <v>5606</v>
      </c>
      <c r="K741" t="str">
        <f>"18656"</f>
        <v>18656</v>
      </c>
    </row>
    <row r="742" spans="1:11" customFormat="1" x14ac:dyDescent="0.25">
      <c r="A742" t="str">
        <f t="shared" si="104"/>
        <v>18</v>
      </c>
      <c r="B742" t="s">
        <v>357</v>
      </c>
      <c r="C742" t="str">
        <f>"119"</f>
        <v>119</v>
      </c>
      <c r="D742" t="s">
        <v>455</v>
      </c>
      <c r="E742" t="str">
        <f t="shared" si="105"/>
        <v>01</v>
      </c>
      <c r="F742" t="str">
        <f>"002"</f>
        <v>002</v>
      </c>
      <c r="G742" t="str">
        <f>"02"</f>
        <v>02</v>
      </c>
      <c r="H742" t="s">
        <v>0</v>
      </c>
      <c r="I742" t="s">
        <v>2319</v>
      </c>
      <c r="J742" t="s">
        <v>5607</v>
      </c>
      <c r="K742" t="str">
        <f>"18656"</f>
        <v>18656</v>
      </c>
    </row>
    <row r="743" spans="1:11" customFormat="1" x14ac:dyDescent="0.25">
      <c r="A743" t="str">
        <f t="shared" si="104"/>
        <v>18</v>
      </c>
      <c r="B743" t="s">
        <v>357</v>
      </c>
      <c r="C743" t="str">
        <f>"120"</f>
        <v>120</v>
      </c>
      <c r="D743" t="s">
        <v>456</v>
      </c>
      <c r="E743" t="str">
        <f t="shared" si="105"/>
        <v>01</v>
      </c>
      <c r="F743" t="str">
        <f>"001"</f>
        <v>001</v>
      </c>
      <c r="G743" t="str">
        <f>""</f>
        <v/>
      </c>
      <c r="H743" t="s">
        <v>3</v>
      </c>
      <c r="I743" t="s">
        <v>2320</v>
      </c>
      <c r="J743" t="s">
        <v>5608</v>
      </c>
      <c r="K743" t="str">
        <f>"18699"</f>
        <v>18699</v>
      </c>
    </row>
    <row r="744" spans="1:11" customFormat="1" x14ac:dyDescent="0.25">
      <c r="A744" t="str">
        <f t="shared" si="104"/>
        <v>18</v>
      </c>
      <c r="B744" t="s">
        <v>357</v>
      </c>
      <c r="C744" t="str">
        <f>"121"</f>
        <v>121</v>
      </c>
      <c r="D744" t="s">
        <v>457</v>
      </c>
      <c r="E744" t="str">
        <f t="shared" si="105"/>
        <v>01</v>
      </c>
      <c r="F744" t="str">
        <f>"001"</f>
        <v>001</v>
      </c>
      <c r="G744" t="str">
        <f>""</f>
        <v/>
      </c>
      <c r="H744" t="s">
        <v>3</v>
      </c>
      <c r="I744" t="s">
        <v>2321</v>
      </c>
      <c r="J744" t="s">
        <v>5609</v>
      </c>
      <c r="K744" t="str">
        <f>"18449"</f>
        <v>18449</v>
      </c>
    </row>
    <row r="745" spans="1:11" customFormat="1" x14ac:dyDescent="0.25">
      <c r="A745" t="str">
        <f t="shared" si="104"/>
        <v>18</v>
      </c>
      <c r="B745" t="s">
        <v>357</v>
      </c>
      <c r="C745" t="str">
        <f t="shared" ref="C745:C772" si="107">"122"</f>
        <v>122</v>
      </c>
      <c r="D745" t="s">
        <v>458</v>
      </c>
      <c r="E745" t="str">
        <f t="shared" si="105"/>
        <v>01</v>
      </c>
      <c r="F745" t="str">
        <f>"001"</f>
        <v>001</v>
      </c>
      <c r="G745" t="str">
        <f>""</f>
        <v/>
      </c>
      <c r="H745" t="s">
        <v>3</v>
      </c>
      <c r="I745" t="s">
        <v>2322</v>
      </c>
      <c r="J745" t="s">
        <v>5610</v>
      </c>
      <c r="K745" t="str">
        <f t="shared" ref="K745:K762" si="108">"18300"</f>
        <v>18300</v>
      </c>
    </row>
    <row r="746" spans="1:11" customFormat="1" x14ac:dyDescent="0.25">
      <c r="A746" t="str">
        <f t="shared" si="104"/>
        <v>18</v>
      </c>
      <c r="B746" t="s">
        <v>357</v>
      </c>
      <c r="C746" t="str">
        <f t="shared" si="107"/>
        <v>122</v>
      </c>
      <c r="D746" t="s">
        <v>458</v>
      </c>
      <c r="E746" t="str">
        <f t="shared" si="105"/>
        <v>01</v>
      </c>
      <c r="F746" t="str">
        <f>"002"</f>
        <v>002</v>
      </c>
      <c r="G746" t="str">
        <f>""</f>
        <v/>
      </c>
      <c r="H746" t="s">
        <v>1</v>
      </c>
      <c r="I746" t="s">
        <v>2323</v>
      </c>
      <c r="J746" t="s">
        <v>5611</v>
      </c>
      <c r="K746" t="str">
        <f t="shared" si="108"/>
        <v>18300</v>
      </c>
    </row>
    <row r="747" spans="1:11" customFormat="1" x14ac:dyDescent="0.25">
      <c r="A747" t="str">
        <f t="shared" si="104"/>
        <v>18</v>
      </c>
      <c r="B747" t="s">
        <v>357</v>
      </c>
      <c r="C747" t="str">
        <f t="shared" si="107"/>
        <v>122</v>
      </c>
      <c r="D747" t="s">
        <v>458</v>
      </c>
      <c r="E747" t="str">
        <f t="shared" si="105"/>
        <v>01</v>
      </c>
      <c r="F747" t="str">
        <f>"002"</f>
        <v>002</v>
      </c>
      <c r="G747" t="str">
        <f>""</f>
        <v/>
      </c>
      <c r="H747" t="s">
        <v>0</v>
      </c>
      <c r="I747" t="s">
        <v>2323</v>
      </c>
      <c r="J747" t="s">
        <v>5611</v>
      </c>
      <c r="K747" t="str">
        <f t="shared" si="108"/>
        <v>18300</v>
      </c>
    </row>
    <row r="748" spans="1:11" customFormat="1" x14ac:dyDescent="0.25">
      <c r="A748" t="str">
        <f t="shared" si="104"/>
        <v>18</v>
      </c>
      <c r="B748" t="s">
        <v>357</v>
      </c>
      <c r="C748" t="str">
        <f t="shared" si="107"/>
        <v>122</v>
      </c>
      <c r="D748" t="s">
        <v>458</v>
      </c>
      <c r="E748" t="str">
        <f t="shared" si="105"/>
        <v>01</v>
      </c>
      <c r="F748" t="str">
        <f>"003"</f>
        <v>003</v>
      </c>
      <c r="G748" t="str">
        <f>""</f>
        <v/>
      </c>
      <c r="H748" t="s">
        <v>3</v>
      </c>
      <c r="I748" t="s">
        <v>2324</v>
      </c>
      <c r="J748" t="s">
        <v>5612</v>
      </c>
      <c r="K748" t="str">
        <f t="shared" si="108"/>
        <v>18300</v>
      </c>
    </row>
    <row r="749" spans="1:11" customFormat="1" x14ac:dyDescent="0.25">
      <c r="A749" t="str">
        <f t="shared" si="104"/>
        <v>18</v>
      </c>
      <c r="B749" t="s">
        <v>357</v>
      </c>
      <c r="C749" t="str">
        <f t="shared" si="107"/>
        <v>122</v>
      </c>
      <c r="D749" t="s">
        <v>458</v>
      </c>
      <c r="E749" t="str">
        <f t="shared" ref="E749:E757" si="109">"02"</f>
        <v>02</v>
      </c>
      <c r="F749" t="str">
        <f>"001"</f>
        <v>001</v>
      </c>
      <c r="G749" t="str">
        <f>""</f>
        <v/>
      </c>
      <c r="H749" t="s">
        <v>3</v>
      </c>
      <c r="I749" t="s">
        <v>2325</v>
      </c>
      <c r="J749" t="s">
        <v>5613</v>
      </c>
      <c r="K749" t="str">
        <f t="shared" si="108"/>
        <v>18300</v>
      </c>
    </row>
    <row r="750" spans="1:11" customFormat="1" x14ac:dyDescent="0.25">
      <c r="A750" t="str">
        <f t="shared" si="104"/>
        <v>18</v>
      </c>
      <c r="B750" t="s">
        <v>357</v>
      </c>
      <c r="C750" t="str">
        <f t="shared" si="107"/>
        <v>122</v>
      </c>
      <c r="D750" t="s">
        <v>458</v>
      </c>
      <c r="E750" t="str">
        <f t="shared" si="109"/>
        <v>02</v>
      </c>
      <c r="F750" t="str">
        <f>"002"</f>
        <v>002</v>
      </c>
      <c r="G750" t="str">
        <f>""</f>
        <v/>
      </c>
      <c r="H750" t="s">
        <v>1</v>
      </c>
      <c r="I750" t="s">
        <v>2326</v>
      </c>
      <c r="J750" t="s">
        <v>5614</v>
      </c>
      <c r="K750" t="str">
        <f t="shared" si="108"/>
        <v>18300</v>
      </c>
    </row>
    <row r="751" spans="1:11" customFormat="1" x14ac:dyDescent="0.25">
      <c r="A751" t="str">
        <f t="shared" si="104"/>
        <v>18</v>
      </c>
      <c r="B751" t="s">
        <v>357</v>
      </c>
      <c r="C751" t="str">
        <f t="shared" si="107"/>
        <v>122</v>
      </c>
      <c r="D751" t="s">
        <v>458</v>
      </c>
      <c r="E751" t="str">
        <f t="shared" si="109"/>
        <v>02</v>
      </c>
      <c r="F751" t="str">
        <f>"002"</f>
        <v>002</v>
      </c>
      <c r="G751" t="str">
        <f>""</f>
        <v/>
      </c>
      <c r="H751" t="s">
        <v>0</v>
      </c>
      <c r="I751" t="s">
        <v>2326</v>
      </c>
      <c r="J751" t="s">
        <v>5614</v>
      </c>
      <c r="K751" t="str">
        <f t="shared" si="108"/>
        <v>18300</v>
      </c>
    </row>
    <row r="752" spans="1:11" customFormat="1" x14ac:dyDescent="0.25">
      <c r="A752" t="str">
        <f t="shared" si="104"/>
        <v>18</v>
      </c>
      <c r="B752" t="s">
        <v>357</v>
      </c>
      <c r="C752" t="str">
        <f t="shared" si="107"/>
        <v>122</v>
      </c>
      <c r="D752" t="s">
        <v>458</v>
      </c>
      <c r="E752" t="str">
        <f t="shared" si="109"/>
        <v>02</v>
      </c>
      <c r="F752" t="str">
        <f>"003"</f>
        <v>003</v>
      </c>
      <c r="G752" t="str">
        <f>""</f>
        <v/>
      </c>
      <c r="H752" t="s">
        <v>1</v>
      </c>
      <c r="I752" t="s">
        <v>2327</v>
      </c>
      <c r="J752" t="s">
        <v>5615</v>
      </c>
      <c r="K752" t="str">
        <f t="shared" si="108"/>
        <v>18300</v>
      </c>
    </row>
    <row r="753" spans="1:12" customFormat="1" x14ac:dyDescent="0.25">
      <c r="A753" t="str">
        <f t="shared" si="104"/>
        <v>18</v>
      </c>
      <c r="B753" t="s">
        <v>357</v>
      </c>
      <c r="C753" t="str">
        <f t="shared" si="107"/>
        <v>122</v>
      </c>
      <c r="D753" t="s">
        <v>458</v>
      </c>
      <c r="E753" t="str">
        <f t="shared" si="109"/>
        <v>02</v>
      </c>
      <c r="F753" t="str">
        <f>"003"</f>
        <v>003</v>
      </c>
      <c r="G753" t="str">
        <f>""</f>
        <v/>
      </c>
      <c r="H753" t="s">
        <v>0</v>
      </c>
      <c r="I753" t="s">
        <v>2327</v>
      </c>
      <c r="J753" t="s">
        <v>5615</v>
      </c>
      <c r="K753" t="str">
        <f t="shared" si="108"/>
        <v>18300</v>
      </c>
    </row>
    <row r="754" spans="1:12" customFormat="1" x14ac:dyDescent="0.25">
      <c r="A754" t="str">
        <f t="shared" si="104"/>
        <v>18</v>
      </c>
      <c r="B754" t="s">
        <v>357</v>
      </c>
      <c r="C754" t="str">
        <f t="shared" si="107"/>
        <v>122</v>
      </c>
      <c r="D754" t="s">
        <v>458</v>
      </c>
      <c r="E754" t="str">
        <f t="shared" si="109"/>
        <v>02</v>
      </c>
      <c r="F754" t="str">
        <f>"004"</f>
        <v>004</v>
      </c>
      <c r="G754" t="str">
        <f>""</f>
        <v/>
      </c>
      <c r="H754" t="s">
        <v>1</v>
      </c>
      <c r="I754" t="s">
        <v>2328</v>
      </c>
      <c r="J754" t="s">
        <v>5616</v>
      </c>
      <c r="K754" t="str">
        <f t="shared" si="108"/>
        <v>18300</v>
      </c>
    </row>
    <row r="755" spans="1:12" customFormat="1" x14ac:dyDescent="0.25">
      <c r="A755" t="str">
        <f t="shared" si="104"/>
        <v>18</v>
      </c>
      <c r="B755" t="s">
        <v>357</v>
      </c>
      <c r="C755" t="str">
        <f t="shared" si="107"/>
        <v>122</v>
      </c>
      <c r="D755" t="s">
        <v>458</v>
      </c>
      <c r="E755" t="str">
        <f t="shared" si="109"/>
        <v>02</v>
      </c>
      <c r="F755" t="str">
        <f>"004"</f>
        <v>004</v>
      </c>
      <c r="G755" t="str">
        <f>""</f>
        <v/>
      </c>
      <c r="H755" t="s">
        <v>0</v>
      </c>
      <c r="I755" t="s">
        <v>2328</v>
      </c>
      <c r="J755" t="s">
        <v>5616</v>
      </c>
      <c r="K755" t="str">
        <f t="shared" si="108"/>
        <v>18300</v>
      </c>
    </row>
    <row r="756" spans="1:12" customFormat="1" x14ac:dyDescent="0.25">
      <c r="A756" t="str">
        <f t="shared" si="104"/>
        <v>18</v>
      </c>
      <c r="B756" t="s">
        <v>357</v>
      </c>
      <c r="C756" t="str">
        <f t="shared" si="107"/>
        <v>122</v>
      </c>
      <c r="D756" t="s">
        <v>458</v>
      </c>
      <c r="E756" t="str">
        <f t="shared" si="109"/>
        <v>02</v>
      </c>
      <c r="F756" t="str">
        <f>"005"</f>
        <v>005</v>
      </c>
      <c r="G756" t="str">
        <f>""</f>
        <v/>
      </c>
      <c r="H756" t="s">
        <v>1</v>
      </c>
      <c r="I756" t="s">
        <v>2329</v>
      </c>
      <c r="J756" t="s">
        <v>5617</v>
      </c>
      <c r="K756" t="str">
        <f t="shared" si="108"/>
        <v>18300</v>
      </c>
    </row>
    <row r="757" spans="1:12" customFormat="1" x14ac:dyDescent="0.25">
      <c r="A757" t="str">
        <f t="shared" si="104"/>
        <v>18</v>
      </c>
      <c r="B757" t="s">
        <v>357</v>
      </c>
      <c r="C757" t="str">
        <f t="shared" si="107"/>
        <v>122</v>
      </c>
      <c r="D757" t="s">
        <v>458</v>
      </c>
      <c r="E757" t="str">
        <f t="shared" si="109"/>
        <v>02</v>
      </c>
      <c r="F757" t="str">
        <f>"005"</f>
        <v>005</v>
      </c>
      <c r="G757" t="str">
        <f>""</f>
        <v/>
      </c>
      <c r="H757" t="s">
        <v>0</v>
      </c>
      <c r="I757" t="s">
        <v>2329</v>
      </c>
      <c r="J757" t="s">
        <v>5617</v>
      </c>
      <c r="K757" t="str">
        <f t="shared" si="108"/>
        <v>18300</v>
      </c>
    </row>
    <row r="758" spans="1:12" customFormat="1" x14ac:dyDescent="0.25">
      <c r="A758" t="str">
        <f t="shared" si="104"/>
        <v>18</v>
      </c>
      <c r="B758" t="s">
        <v>357</v>
      </c>
      <c r="C758" t="str">
        <f t="shared" si="107"/>
        <v>122</v>
      </c>
      <c r="D758" t="s">
        <v>458</v>
      </c>
      <c r="E758" t="str">
        <f>"03"</f>
        <v>03</v>
      </c>
      <c r="F758" t="str">
        <f>"001"</f>
        <v>001</v>
      </c>
      <c r="G758" t="str">
        <f>""</f>
        <v/>
      </c>
      <c r="H758" t="s">
        <v>3</v>
      </c>
      <c r="I758" t="s">
        <v>2330</v>
      </c>
      <c r="J758" t="s">
        <v>5618</v>
      </c>
      <c r="K758" t="str">
        <f t="shared" si="108"/>
        <v>18300</v>
      </c>
    </row>
    <row r="759" spans="1:12" customFormat="1" x14ac:dyDescent="0.25">
      <c r="A759" t="str">
        <f t="shared" si="104"/>
        <v>18</v>
      </c>
      <c r="B759" t="s">
        <v>357</v>
      </c>
      <c r="C759" t="str">
        <f t="shared" si="107"/>
        <v>122</v>
      </c>
      <c r="D759" t="s">
        <v>458</v>
      </c>
      <c r="E759" t="str">
        <f>"03"</f>
        <v>03</v>
      </c>
      <c r="F759" t="str">
        <f>"002"</f>
        <v>002</v>
      </c>
      <c r="G759" t="str">
        <f>""</f>
        <v/>
      </c>
      <c r="H759" t="s">
        <v>3</v>
      </c>
      <c r="I759" t="s">
        <v>2331</v>
      </c>
      <c r="J759" t="s">
        <v>5619</v>
      </c>
      <c r="K759" t="str">
        <f t="shared" si="108"/>
        <v>18300</v>
      </c>
    </row>
    <row r="760" spans="1:12" customFormat="1" x14ac:dyDescent="0.25">
      <c r="A760" t="str">
        <f t="shared" si="104"/>
        <v>18</v>
      </c>
      <c r="B760" t="s">
        <v>357</v>
      </c>
      <c r="C760" t="str">
        <f t="shared" si="107"/>
        <v>122</v>
      </c>
      <c r="D760" t="s">
        <v>458</v>
      </c>
      <c r="E760" t="str">
        <f>"03"</f>
        <v>03</v>
      </c>
      <c r="F760" t="str">
        <f>"003"</f>
        <v>003</v>
      </c>
      <c r="G760" t="str">
        <f>""</f>
        <v/>
      </c>
      <c r="H760" t="s">
        <v>3</v>
      </c>
      <c r="I760" t="s">
        <v>2332</v>
      </c>
      <c r="J760" t="s">
        <v>5620</v>
      </c>
      <c r="K760" t="str">
        <f t="shared" si="108"/>
        <v>18300</v>
      </c>
    </row>
    <row r="761" spans="1:12" customFormat="1" x14ac:dyDescent="0.25">
      <c r="A761" t="str">
        <f t="shared" si="104"/>
        <v>18</v>
      </c>
      <c r="B761" t="s">
        <v>357</v>
      </c>
      <c r="C761" t="str">
        <f t="shared" si="107"/>
        <v>122</v>
      </c>
      <c r="D761" t="s">
        <v>458</v>
      </c>
      <c r="E761" t="str">
        <f>"03"</f>
        <v>03</v>
      </c>
      <c r="F761" t="str">
        <f>"004"</f>
        <v>004</v>
      </c>
      <c r="G761" t="str">
        <f>""</f>
        <v/>
      </c>
      <c r="H761" t="s">
        <v>1</v>
      </c>
      <c r="I761" t="s">
        <v>2333</v>
      </c>
      <c r="J761" t="s">
        <v>5621</v>
      </c>
      <c r="K761" t="str">
        <f t="shared" si="108"/>
        <v>18300</v>
      </c>
      <c r="L761" t="s">
        <v>180</v>
      </c>
    </row>
    <row r="762" spans="1:12" customFormat="1" x14ac:dyDescent="0.25">
      <c r="A762" t="str">
        <f t="shared" si="104"/>
        <v>18</v>
      </c>
      <c r="B762" t="s">
        <v>357</v>
      </c>
      <c r="C762" t="str">
        <f t="shared" si="107"/>
        <v>122</v>
      </c>
      <c r="D762" t="s">
        <v>458</v>
      </c>
      <c r="E762" t="str">
        <f>"03"</f>
        <v>03</v>
      </c>
      <c r="F762" t="str">
        <f>"004"</f>
        <v>004</v>
      </c>
      <c r="G762" t="str">
        <f>""</f>
        <v/>
      </c>
      <c r="H762" t="s">
        <v>0</v>
      </c>
      <c r="I762" t="s">
        <v>2333</v>
      </c>
      <c r="J762" t="s">
        <v>5621</v>
      </c>
      <c r="K762" t="str">
        <f t="shared" si="108"/>
        <v>18300</v>
      </c>
      <c r="L762" t="s">
        <v>180</v>
      </c>
    </row>
    <row r="763" spans="1:12" customFormat="1" x14ac:dyDescent="0.25">
      <c r="A763" t="str">
        <f t="shared" si="104"/>
        <v>18</v>
      </c>
      <c r="B763" t="s">
        <v>357</v>
      </c>
      <c r="C763" t="str">
        <f t="shared" si="107"/>
        <v>122</v>
      </c>
      <c r="D763" t="s">
        <v>458</v>
      </c>
      <c r="E763" t="str">
        <f t="shared" ref="E763:E768" si="110">"04"</f>
        <v>04</v>
      </c>
      <c r="F763" t="str">
        <f>"001"</f>
        <v>001</v>
      </c>
      <c r="G763" t="str">
        <f>"01"</f>
        <v>01</v>
      </c>
      <c r="H763" t="s">
        <v>1</v>
      </c>
      <c r="I763" t="s">
        <v>54</v>
      </c>
      <c r="J763" t="s">
        <v>5622</v>
      </c>
      <c r="K763" t="str">
        <f>"18313"</f>
        <v>18313</v>
      </c>
    </row>
    <row r="764" spans="1:12" customFormat="1" x14ac:dyDescent="0.25">
      <c r="A764" t="str">
        <f t="shared" si="104"/>
        <v>18</v>
      </c>
      <c r="B764" t="s">
        <v>357</v>
      </c>
      <c r="C764" t="str">
        <f t="shared" si="107"/>
        <v>122</v>
      </c>
      <c r="D764" t="s">
        <v>458</v>
      </c>
      <c r="E764" t="str">
        <f t="shared" si="110"/>
        <v>04</v>
      </c>
      <c r="F764" t="str">
        <f>"001"</f>
        <v>001</v>
      </c>
      <c r="G764" t="str">
        <f>"02"</f>
        <v>02</v>
      </c>
      <c r="H764" t="s">
        <v>0</v>
      </c>
      <c r="I764" t="s">
        <v>30</v>
      </c>
      <c r="J764" t="s">
        <v>5623</v>
      </c>
      <c r="K764" t="str">
        <f>"18300"</f>
        <v>18300</v>
      </c>
    </row>
    <row r="765" spans="1:12" customFormat="1" x14ac:dyDescent="0.25">
      <c r="A765" t="str">
        <f t="shared" si="104"/>
        <v>18</v>
      </c>
      <c r="B765" t="s">
        <v>357</v>
      </c>
      <c r="C765" t="str">
        <f t="shared" si="107"/>
        <v>122</v>
      </c>
      <c r="D765" t="s">
        <v>458</v>
      </c>
      <c r="E765" t="str">
        <f t="shared" si="110"/>
        <v>04</v>
      </c>
      <c r="F765" t="str">
        <f>"002"</f>
        <v>002</v>
      </c>
      <c r="G765" t="str">
        <f>"01"</f>
        <v>01</v>
      </c>
      <c r="H765" t="s">
        <v>1</v>
      </c>
      <c r="I765" t="s">
        <v>2334</v>
      </c>
      <c r="J765" t="s">
        <v>5624</v>
      </c>
      <c r="K765" t="str">
        <f>"18312"</f>
        <v>18312</v>
      </c>
    </row>
    <row r="766" spans="1:12" customFormat="1" x14ac:dyDescent="0.25">
      <c r="A766" t="str">
        <f t="shared" si="104"/>
        <v>18</v>
      </c>
      <c r="B766" t="s">
        <v>357</v>
      </c>
      <c r="C766" t="str">
        <f t="shared" si="107"/>
        <v>122</v>
      </c>
      <c r="D766" t="s">
        <v>458</v>
      </c>
      <c r="E766" t="str">
        <f t="shared" si="110"/>
        <v>04</v>
      </c>
      <c r="F766" t="str">
        <f>"002"</f>
        <v>002</v>
      </c>
      <c r="G766" t="str">
        <f>"02"</f>
        <v>02</v>
      </c>
      <c r="H766" t="s">
        <v>0</v>
      </c>
      <c r="I766" t="s">
        <v>2335</v>
      </c>
      <c r="J766" t="s">
        <v>5625</v>
      </c>
      <c r="K766" t="str">
        <f>"18312"</f>
        <v>18312</v>
      </c>
    </row>
    <row r="767" spans="1:12" customFormat="1" x14ac:dyDescent="0.25">
      <c r="A767" t="str">
        <f t="shared" si="104"/>
        <v>18</v>
      </c>
      <c r="B767" t="s">
        <v>357</v>
      </c>
      <c r="C767" t="str">
        <f t="shared" si="107"/>
        <v>122</v>
      </c>
      <c r="D767" t="s">
        <v>458</v>
      </c>
      <c r="E767" t="str">
        <f t="shared" si="110"/>
        <v>04</v>
      </c>
      <c r="F767" t="str">
        <f>"003"</f>
        <v>003</v>
      </c>
      <c r="G767" t="str">
        <f>"01"</f>
        <v>01</v>
      </c>
      <c r="H767" t="s">
        <v>1</v>
      </c>
      <c r="I767" t="s">
        <v>2336</v>
      </c>
      <c r="J767" t="s">
        <v>5626</v>
      </c>
      <c r="K767" t="str">
        <f>"18314"</f>
        <v>18314</v>
      </c>
    </row>
    <row r="768" spans="1:12" customFormat="1" x14ac:dyDescent="0.25">
      <c r="A768" t="str">
        <f t="shared" si="104"/>
        <v>18</v>
      </c>
      <c r="B768" t="s">
        <v>357</v>
      </c>
      <c r="C768" t="str">
        <f t="shared" si="107"/>
        <v>122</v>
      </c>
      <c r="D768" t="s">
        <v>458</v>
      </c>
      <c r="E768" t="str">
        <f t="shared" si="110"/>
        <v>04</v>
      </c>
      <c r="F768" t="str">
        <f>"003"</f>
        <v>003</v>
      </c>
      <c r="G768" t="str">
        <f>"02"</f>
        <v>02</v>
      </c>
      <c r="H768" t="s">
        <v>0</v>
      </c>
      <c r="I768" t="s">
        <v>2337</v>
      </c>
      <c r="J768" t="s">
        <v>5627</v>
      </c>
      <c r="K768" t="str">
        <f>"18314"</f>
        <v>18314</v>
      </c>
    </row>
    <row r="769" spans="1:11" customFormat="1" x14ac:dyDescent="0.25">
      <c r="A769" t="str">
        <f t="shared" si="104"/>
        <v>18</v>
      </c>
      <c r="B769" t="s">
        <v>357</v>
      </c>
      <c r="C769" t="str">
        <f t="shared" si="107"/>
        <v>122</v>
      </c>
      <c r="D769" t="s">
        <v>458</v>
      </c>
      <c r="E769" t="str">
        <f>"05"</f>
        <v>05</v>
      </c>
      <c r="F769" t="str">
        <f>"001"</f>
        <v>001</v>
      </c>
      <c r="G769" t="str">
        <f>""</f>
        <v/>
      </c>
      <c r="H769" t="s">
        <v>3</v>
      </c>
      <c r="I769" t="s">
        <v>2338</v>
      </c>
      <c r="J769" t="s">
        <v>5628</v>
      </c>
      <c r="K769" t="str">
        <f>"18311"</f>
        <v>18311</v>
      </c>
    </row>
    <row r="770" spans="1:11" customFormat="1" x14ac:dyDescent="0.25">
      <c r="A770" t="str">
        <f t="shared" si="104"/>
        <v>18</v>
      </c>
      <c r="B770" t="s">
        <v>357</v>
      </c>
      <c r="C770" t="str">
        <f t="shared" si="107"/>
        <v>122</v>
      </c>
      <c r="D770" t="s">
        <v>458</v>
      </c>
      <c r="E770" t="str">
        <f>"05"</f>
        <v>05</v>
      </c>
      <c r="F770" t="str">
        <f>"002"</f>
        <v>002</v>
      </c>
      <c r="G770" t="str">
        <f>"01"</f>
        <v>01</v>
      </c>
      <c r="H770" t="s">
        <v>1</v>
      </c>
      <c r="I770" t="s">
        <v>2339</v>
      </c>
      <c r="J770" t="s">
        <v>5629</v>
      </c>
      <c r="K770" t="str">
        <f>"18360"</f>
        <v>18360</v>
      </c>
    </row>
    <row r="771" spans="1:11" customFormat="1" x14ac:dyDescent="0.25">
      <c r="A771" t="str">
        <f t="shared" ref="A771:A834" si="111">"18"</f>
        <v>18</v>
      </c>
      <c r="B771" t="s">
        <v>357</v>
      </c>
      <c r="C771" t="str">
        <f t="shared" si="107"/>
        <v>122</v>
      </c>
      <c r="D771" t="s">
        <v>458</v>
      </c>
      <c r="E771" t="str">
        <f>"05"</f>
        <v>05</v>
      </c>
      <c r="F771" t="str">
        <f>"002"</f>
        <v>002</v>
      </c>
      <c r="G771" t="str">
        <f>"02"</f>
        <v>02</v>
      </c>
      <c r="H771" t="s">
        <v>0</v>
      </c>
      <c r="I771" t="s">
        <v>2340</v>
      </c>
      <c r="J771" t="s">
        <v>5630</v>
      </c>
      <c r="K771" t="str">
        <f>"18300"</f>
        <v>18300</v>
      </c>
    </row>
    <row r="772" spans="1:11" customFormat="1" x14ac:dyDescent="0.25">
      <c r="A772" t="str">
        <f t="shared" si="111"/>
        <v>18</v>
      </c>
      <c r="B772" t="s">
        <v>357</v>
      </c>
      <c r="C772" t="str">
        <f t="shared" si="107"/>
        <v>122</v>
      </c>
      <c r="D772" t="s">
        <v>458</v>
      </c>
      <c r="E772" t="str">
        <f>"05"</f>
        <v>05</v>
      </c>
      <c r="F772" t="str">
        <f>"002"</f>
        <v>002</v>
      </c>
      <c r="G772" t="str">
        <f>"02"</f>
        <v>02</v>
      </c>
      <c r="H772" t="s">
        <v>2</v>
      </c>
      <c r="I772" t="s">
        <v>2340</v>
      </c>
      <c r="J772" t="s">
        <v>5630</v>
      </c>
      <c r="K772" t="str">
        <f>"18300"</f>
        <v>18300</v>
      </c>
    </row>
    <row r="773" spans="1:11" customFormat="1" x14ac:dyDescent="0.25">
      <c r="A773" t="str">
        <f t="shared" si="111"/>
        <v>18</v>
      </c>
      <c r="B773" t="s">
        <v>357</v>
      </c>
      <c r="C773" t="str">
        <f>"123"</f>
        <v>123</v>
      </c>
      <c r="D773" t="s">
        <v>459</v>
      </c>
      <c r="E773" t="str">
        <f t="shared" ref="E773:E788" si="112">"01"</f>
        <v>01</v>
      </c>
      <c r="F773" t="str">
        <f t="shared" ref="F773:F778" si="113">"001"</f>
        <v>001</v>
      </c>
      <c r="G773" t="str">
        <f>""</f>
        <v/>
      </c>
      <c r="H773" t="s">
        <v>3</v>
      </c>
      <c r="I773" t="s">
        <v>23</v>
      </c>
      <c r="J773" t="s">
        <v>4914</v>
      </c>
      <c r="K773" t="str">
        <f>"18516"</f>
        <v>18516</v>
      </c>
    </row>
    <row r="774" spans="1:11" customFormat="1" x14ac:dyDescent="0.25">
      <c r="A774" t="str">
        <f t="shared" si="111"/>
        <v>18</v>
      </c>
      <c r="B774" t="s">
        <v>357</v>
      </c>
      <c r="C774" t="str">
        <f>"124"</f>
        <v>124</v>
      </c>
      <c r="D774" t="s">
        <v>460</v>
      </c>
      <c r="E774" t="str">
        <f t="shared" si="112"/>
        <v>01</v>
      </c>
      <c r="F774" t="str">
        <f t="shared" si="113"/>
        <v>001</v>
      </c>
      <c r="G774" t="str">
        <f>""</f>
        <v/>
      </c>
      <c r="H774" t="s">
        <v>3</v>
      </c>
      <c r="I774" t="s">
        <v>20</v>
      </c>
      <c r="J774" t="s">
        <v>5631</v>
      </c>
      <c r="K774" t="str">
        <f>"18614"</f>
        <v>18614</v>
      </c>
    </row>
    <row r="775" spans="1:11" customFormat="1" x14ac:dyDescent="0.25">
      <c r="A775" t="str">
        <f t="shared" si="111"/>
        <v>18</v>
      </c>
      <c r="B775" t="s">
        <v>357</v>
      </c>
      <c r="C775" t="str">
        <f>"126"</f>
        <v>126</v>
      </c>
      <c r="D775" t="s">
        <v>461</v>
      </c>
      <c r="E775" t="str">
        <f t="shared" si="112"/>
        <v>01</v>
      </c>
      <c r="F775" t="str">
        <f t="shared" si="113"/>
        <v>001</v>
      </c>
      <c r="G775" t="str">
        <f>""</f>
        <v/>
      </c>
      <c r="H775" t="s">
        <v>1</v>
      </c>
      <c r="I775" t="s">
        <v>17</v>
      </c>
      <c r="J775" t="s">
        <v>5632</v>
      </c>
      <c r="K775" t="str">
        <f>"18130"</f>
        <v>18130</v>
      </c>
    </row>
    <row r="776" spans="1:11" customFormat="1" x14ac:dyDescent="0.25">
      <c r="A776" t="str">
        <f t="shared" si="111"/>
        <v>18</v>
      </c>
      <c r="B776" t="s">
        <v>357</v>
      </c>
      <c r="C776" t="str">
        <f>"126"</f>
        <v>126</v>
      </c>
      <c r="D776" t="s">
        <v>461</v>
      </c>
      <c r="E776" t="str">
        <f t="shared" si="112"/>
        <v>01</v>
      </c>
      <c r="F776" t="str">
        <f t="shared" si="113"/>
        <v>001</v>
      </c>
      <c r="G776" t="str">
        <f>""</f>
        <v/>
      </c>
      <c r="H776" t="s">
        <v>0</v>
      </c>
      <c r="I776" t="s">
        <v>17</v>
      </c>
      <c r="J776" t="s">
        <v>5632</v>
      </c>
      <c r="K776" t="str">
        <f>"18130"</f>
        <v>18130</v>
      </c>
    </row>
    <row r="777" spans="1:11" customFormat="1" x14ac:dyDescent="0.25">
      <c r="A777" t="str">
        <f t="shared" si="111"/>
        <v>18</v>
      </c>
      <c r="B777" t="s">
        <v>357</v>
      </c>
      <c r="C777" t="str">
        <f t="shared" ref="C777:C800" si="114">"127"</f>
        <v>127</v>
      </c>
      <c r="D777" t="s">
        <v>462</v>
      </c>
      <c r="E777" t="str">
        <f t="shared" si="112"/>
        <v>01</v>
      </c>
      <c r="F777" t="str">
        <f t="shared" si="113"/>
        <v>001</v>
      </c>
      <c r="G777" t="str">
        <f>""</f>
        <v/>
      </c>
      <c r="H777" t="s">
        <v>1</v>
      </c>
      <c r="I777" t="s">
        <v>2341</v>
      </c>
      <c r="J777" t="s">
        <v>5633</v>
      </c>
      <c r="K777" t="str">
        <f t="shared" ref="K777:K800" si="115">"18200"</f>
        <v>18200</v>
      </c>
    </row>
    <row r="778" spans="1:11" customFormat="1" x14ac:dyDescent="0.25">
      <c r="A778" t="str">
        <f t="shared" si="111"/>
        <v>18</v>
      </c>
      <c r="B778" t="s">
        <v>357</v>
      </c>
      <c r="C778" t="str">
        <f t="shared" si="114"/>
        <v>127</v>
      </c>
      <c r="D778" t="s">
        <v>462</v>
      </c>
      <c r="E778" t="str">
        <f t="shared" si="112"/>
        <v>01</v>
      </c>
      <c r="F778" t="str">
        <f t="shared" si="113"/>
        <v>001</v>
      </c>
      <c r="G778" t="str">
        <f>""</f>
        <v/>
      </c>
      <c r="H778" t="s">
        <v>0</v>
      </c>
      <c r="I778" t="s">
        <v>2341</v>
      </c>
      <c r="J778" t="s">
        <v>5633</v>
      </c>
      <c r="K778" t="str">
        <f t="shared" si="115"/>
        <v>18200</v>
      </c>
    </row>
    <row r="779" spans="1:11" customFormat="1" x14ac:dyDescent="0.25">
      <c r="A779" t="str">
        <f t="shared" si="111"/>
        <v>18</v>
      </c>
      <c r="B779" t="s">
        <v>357</v>
      </c>
      <c r="C779" t="str">
        <f t="shared" si="114"/>
        <v>127</v>
      </c>
      <c r="D779" t="s">
        <v>462</v>
      </c>
      <c r="E779" t="str">
        <f t="shared" si="112"/>
        <v>01</v>
      </c>
      <c r="F779" t="str">
        <f>"002"</f>
        <v>002</v>
      </c>
      <c r="G779" t="str">
        <f>""</f>
        <v/>
      </c>
      <c r="H779" t="s">
        <v>1</v>
      </c>
      <c r="I779" t="s">
        <v>2342</v>
      </c>
      <c r="J779" t="s">
        <v>5634</v>
      </c>
      <c r="K779" t="str">
        <f t="shared" si="115"/>
        <v>18200</v>
      </c>
    </row>
    <row r="780" spans="1:11" customFormat="1" x14ac:dyDescent="0.25">
      <c r="A780" t="str">
        <f t="shared" si="111"/>
        <v>18</v>
      </c>
      <c r="B780" t="s">
        <v>357</v>
      </c>
      <c r="C780" t="str">
        <f t="shared" si="114"/>
        <v>127</v>
      </c>
      <c r="D780" t="s">
        <v>462</v>
      </c>
      <c r="E780" t="str">
        <f t="shared" si="112"/>
        <v>01</v>
      </c>
      <c r="F780" t="str">
        <f>"002"</f>
        <v>002</v>
      </c>
      <c r="G780" t="str">
        <f>""</f>
        <v/>
      </c>
      <c r="H780" t="s">
        <v>0</v>
      </c>
      <c r="I780" t="s">
        <v>2342</v>
      </c>
      <c r="J780" t="s">
        <v>5634</v>
      </c>
      <c r="K780" t="str">
        <f t="shared" si="115"/>
        <v>18200</v>
      </c>
    </row>
    <row r="781" spans="1:11" customFormat="1" x14ac:dyDescent="0.25">
      <c r="A781" t="str">
        <f t="shared" si="111"/>
        <v>18</v>
      </c>
      <c r="B781" t="s">
        <v>357</v>
      </c>
      <c r="C781" t="str">
        <f t="shared" si="114"/>
        <v>127</v>
      </c>
      <c r="D781" t="s">
        <v>462</v>
      </c>
      <c r="E781" t="str">
        <f t="shared" si="112"/>
        <v>01</v>
      </c>
      <c r="F781" t="str">
        <f>"003"</f>
        <v>003</v>
      </c>
      <c r="G781" t="str">
        <f>""</f>
        <v/>
      </c>
      <c r="H781" t="s">
        <v>1</v>
      </c>
      <c r="I781" t="s">
        <v>2343</v>
      </c>
      <c r="J781" t="s">
        <v>5635</v>
      </c>
      <c r="K781" t="str">
        <f t="shared" si="115"/>
        <v>18200</v>
      </c>
    </row>
    <row r="782" spans="1:11" customFormat="1" x14ac:dyDescent="0.25">
      <c r="A782" t="str">
        <f t="shared" si="111"/>
        <v>18</v>
      </c>
      <c r="B782" t="s">
        <v>357</v>
      </c>
      <c r="C782" t="str">
        <f t="shared" si="114"/>
        <v>127</v>
      </c>
      <c r="D782" t="s">
        <v>462</v>
      </c>
      <c r="E782" t="str">
        <f t="shared" si="112"/>
        <v>01</v>
      </c>
      <c r="F782" t="str">
        <f>"003"</f>
        <v>003</v>
      </c>
      <c r="G782" t="str">
        <f>""</f>
        <v/>
      </c>
      <c r="H782" t="s">
        <v>0</v>
      </c>
      <c r="I782" t="s">
        <v>2343</v>
      </c>
      <c r="J782" t="s">
        <v>5635</v>
      </c>
      <c r="K782" t="str">
        <f t="shared" si="115"/>
        <v>18200</v>
      </c>
    </row>
    <row r="783" spans="1:11" customFormat="1" x14ac:dyDescent="0.25">
      <c r="A783" t="str">
        <f t="shared" si="111"/>
        <v>18</v>
      </c>
      <c r="B783" t="s">
        <v>357</v>
      </c>
      <c r="C783" t="str">
        <f t="shared" si="114"/>
        <v>127</v>
      </c>
      <c r="D783" t="s">
        <v>462</v>
      </c>
      <c r="E783" t="str">
        <f t="shared" si="112"/>
        <v>01</v>
      </c>
      <c r="F783" t="str">
        <f>"004"</f>
        <v>004</v>
      </c>
      <c r="G783" t="str">
        <f>""</f>
        <v/>
      </c>
      <c r="H783" t="s">
        <v>1</v>
      </c>
      <c r="I783" t="s">
        <v>19</v>
      </c>
      <c r="J783" t="s">
        <v>5636</v>
      </c>
      <c r="K783" t="str">
        <f t="shared" si="115"/>
        <v>18200</v>
      </c>
    </row>
    <row r="784" spans="1:11" customFormat="1" x14ac:dyDescent="0.25">
      <c r="A784" t="str">
        <f t="shared" si="111"/>
        <v>18</v>
      </c>
      <c r="B784" t="s">
        <v>357</v>
      </c>
      <c r="C784" t="str">
        <f t="shared" si="114"/>
        <v>127</v>
      </c>
      <c r="D784" t="s">
        <v>462</v>
      </c>
      <c r="E784" t="str">
        <f t="shared" si="112"/>
        <v>01</v>
      </c>
      <c r="F784" t="str">
        <f>"004"</f>
        <v>004</v>
      </c>
      <c r="G784" t="str">
        <f>""</f>
        <v/>
      </c>
      <c r="H784" t="s">
        <v>0</v>
      </c>
      <c r="I784" t="s">
        <v>19</v>
      </c>
      <c r="J784" t="s">
        <v>5636</v>
      </c>
      <c r="K784" t="str">
        <f t="shared" si="115"/>
        <v>18200</v>
      </c>
    </row>
    <row r="785" spans="1:11" customFormat="1" x14ac:dyDescent="0.25">
      <c r="A785" t="str">
        <f t="shared" si="111"/>
        <v>18</v>
      </c>
      <c r="B785" t="s">
        <v>357</v>
      </c>
      <c r="C785" t="str">
        <f t="shared" si="114"/>
        <v>127</v>
      </c>
      <c r="D785" t="s">
        <v>462</v>
      </c>
      <c r="E785" t="str">
        <f t="shared" si="112"/>
        <v>01</v>
      </c>
      <c r="F785" t="str">
        <f>"005"</f>
        <v>005</v>
      </c>
      <c r="G785" t="str">
        <f>""</f>
        <v/>
      </c>
      <c r="H785" t="s">
        <v>1</v>
      </c>
      <c r="I785" t="s">
        <v>2344</v>
      </c>
      <c r="J785" t="s">
        <v>5637</v>
      </c>
      <c r="K785" t="str">
        <f t="shared" si="115"/>
        <v>18200</v>
      </c>
    </row>
    <row r="786" spans="1:11" customFormat="1" x14ac:dyDescent="0.25">
      <c r="A786" t="str">
        <f t="shared" si="111"/>
        <v>18</v>
      </c>
      <c r="B786" t="s">
        <v>357</v>
      </c>
      <c r="C786" t="str">
        <f t="shared" si="114"/>
        <v>127</v>
      </c>
      <c r="D786" t="s">
        <v>462</v>
      </c>
      <c r="E786" t="str">
        <f t="shared" si="112"/>
        <v>01</v>
      </c>
      <c r="F786" t="str">
        <f>"005"</f>
        <v>005</v>
      </c>
      <c r="G786" t="str">
        <f>""</f>
        <v/>
      </c>
      <c r="H786" t="s">
        <v>0</v>
      </c>
      <c r="I786" t="s">
        <v>2344</v>
      </c>
      <c r="J786" t="s">
        <v>5637</v>
      </c>
      <c r="K786" t="str">
        <f t="shared" si="115"/>
        <v>18200</v>
      </c>
    </row>
    <row r="787" spans="1:11" customFormat="1" x14ac:dyDescent="0.25">
      <c r="A787" t="str">
        <f t="shared" si="111"/>
        <v>18</v>
      </c>
      <c r="B787" t="s">
        <v>357</v>
      </c>
      <c r="C787" t="str">
        <f t="shared" si="114"/>
        <v>127</v>
      </c>
      <c r="D787" t="s">
        <v>462</v>
      </c>
      <c r="E787" t="str">
        <f t="shared" si="112"/>
        <v>01</v>
      </c>
      <c r="F787" t="str">
        <f>"006"</f>
        <v>006</v>
      </c>
      <c r="G787" t="str">
        <f>""</f>
        <v/>
      </c>
      <c r="H787" t="s">
        <v>3</v>
      </c>
      <c r="I787" t="s">
        <v>2344</v>
      </c>
      <c r="J787" t="s">
        <v>5637</v>
      </c>
      <c r="K787" t="str">
        <f t="shared" si="115"/>
        <v>18200</v>
      </c>
    </row>
    <row r="788" spans="1:11" customFormat="1" x14ac:dyDescent="0.25">
      <c r="A788" t="str">
        <f t="shared" si="111"/>
        <v>18</v>
      </c>
      <c r="B788" t="s">
        <v>357</v>
      </c>
      <c r="C788" t="str">
        <f t="shared" si="114"/>
        <v>127</v>
      </c>
      <c r="D788" t="s">
        <v>462</v>
      </c>
      <c r="E788" t="str">
        <f t="shared" si="112"/>
        <v>01</v>
      </c>
      <c r="F788" t="str">
        <f>"007"</f>
        <v>007</v>
      </c>
      <c r="G788" t="str">
        <f>""</f>
        <v/>
      </c>
      <c r="H788" t="s">
        <v>3</v>
      </c>
      <c r="I788" t="s">
        <v>2345</v>
      </c>
      <c r="J788" t="s">
        <v>5638</v>
      </c>
      <c r="K788" t="str">
        <f t="shared" si="115"/>
        <v>18200</v>
      </c>
    </row>
    <row r="789" spans="1:11" customFormat="1" x14ac:dyDescent="0.25">
      <c r="A789" t="str">
        <f t="shared" si="111"/>
        <v>18</v>
      </c>
      <c r="B789" t="s">
        <v>357</v>
      </c>
      <c r="C789" t="str">
        <f t="shared" si="114"/>
        <v>127</v>
      </c>
      <c r="D789" t="s">
        <v>462</v>
      </c>
      <c r="E789" t="str">
        <f t="shared" ref="E789:E800" si="116">"02"</f>
        <v>02</v>
      </c>
      <c r="F789" t="str">
        <f>"001"</f>
        <v>001</v>
      </c>
      <c r="G789" t="str">
        <f>""</f>
        <v/>
      </c>
      <c r="H789" t="s">
        <v>1</v>
      </c>
      <c r="I789" t="s">
        <v>2346</v>
      </c>
      <c r="J789" t="s">
        <v>5639</v>
      </c>
      <c r="K789" t="str">
        <f t="shared" si="115"/>
        <v>18200</v>
      </c>
    </row>
    <row r="790" spans="1:11" customFormat="1" x14ac:dyDescent="0.25">
      <c r="A790" t="str">
        <f t="shared" si="111"/>
        <v>18</v>
      </c>
      <c r="B790" t="s">
        <v>357</v>
      </c>
      <c r="C790" t="str">
        <f t="shared" si="114"/>
        <v>127</v>
      </c>
      <c r="D790" t="s">
        <v>462</v>
      </c>
      <c r="E790" t="str">
        <f t="shared" si="116"/>
        <v>02</v>
      </c>
      <c r="F790" t="str">
        <f>"001"</f>
        <v>001</v>
      </c>
      <c r="G790" t="str">
        <f>""</f>
        <v/>
      </c>
      <c r="H790" t="s">
        <v>0</v>
      </c>
      <c r="I790" t="s">
        <v>2346</v>
      </c>
      <c r="J790" t="s">
        <v>5639</v>
      </c>
      <c r="K790" t="str">
        <f t="shared" si="115"/>
        <v>18200</v>
      </c>
    </row>
    <row r="791" spans="1:11" customFormat="1" x14ac:dyDescent="0.25">
      <c r="A791" t="str">
        <f t="shared" si="111"/>
        <v>18</v>
      </c>
      <c r="B791" t="s">
        <v>357</v>
      </c>
      <c r="C791" t="str">
        <f t="shared" si="114"/>
        <v>127</v>
      </c>
      <c r="D791" t="s">
        <v>462</v>
      </c>
      <c r="E791" t="str">
        <f t="shared" si="116"/>
        <v>02</v>
      </c>
      <c r="F791" t="str">
        <f>"002"</f>
        <v>002</v>
      </c>
      <c r="G791" t="str">
        <f>""</f>
        <v/>
      </c>
      <c r="H791" t="s">
        <v>1</v>
      </c>
      <c r="I791" t="s">
        <v>2347</v>
      </c>
      <c r="J791" t="s">
        <v>5640</v>
      </c>
      <c r="K791" t="str">
        <f t="shared" si="115"/>
        <v>18200</v>
      </c>
    </row>
    <row r="792" spans="1:11" customFormat="1" x14ac:dyDescent="0.25">
      <c r="A792" t="str">
        <f t="shared" si="111"/>
        <v>18</v>
      </c>
      <c r="B792" t="s">
        <v>357</v>
      </c>
      <c r="C792" t="str">
        <f t="shared" si="114"/>
        <v>127</v>
      </c>
      <c r="D792" t="s">
        <v>462</v>
      </c>
      <c r="E792" t="str">
        <f t="shared" si="116"/>
        <v>02</v>
      </c>
      <c r="F792" t="str">
        <f>"002"</f>
        <v>002</v>
      </c>
      <c r="G792" t="str">
        <f>""</f>
        <v/>
      </c>
      <c r="H792" t="s">
        <v>0</v>
      </c>
      <c r="I792" t="s">
        <v>2347</v>
      </c>
      <c r="J792" t="s">
        <v>5640</v>
      </c>
      <c r="K792" t="str">
        <f t="shared" si="115"/>
        <v>18200</v>
      </c>
    </row>
    <row r="793" spans="1:11" customFormat="1" x14ac:dyDescent="0.25">
      <c r="A793" t="str">
        <f t="shared" si="111"/>
        <v>18</v>
      </c>
      <c r="B793" t="s">
        <v>357</v>
      </c>
      <c r="C793" t="str">
        <f t="shared" si="114"/>
        <v>127</v>
      </c>
      <c r="D793" t="s">
        <v>462</v>
      </c>
      <c r="E793" t="str">
        <f t="shared" si="116"/>
        <v>02</v>
      </c>
      <c r="F793" t="str">
        <f>"003"</f>
        <v>003</v>
      </c>
      <c r="G793" t="str">
        <f>""</f>
        <v/>
      </c>
      <c r="H793" t="s">
        <v>3</v>
      </c>
      <c r="I793" t="s">
        <v>2346</v>
      </c>
      <c r="J793" t="s">
        <v>5639</v>
      </c>
      <c r="K793" t="str">
        <f t="shared" si="115"/>
        <v>18200</v>
      </c>
    </row>
    <row r="794" spans="1:11" customFormat="1" x14ac:dyDescent="0.25">
      <c r="A794" t="str">
        <f t="shared" si="111"/>
        <v>18</v>
      </c>
      <c r="B794" t="s">
        <v>357</v>
      </c>
      <c r="C794" t="str">
        <f t="shared" si="114"/>
        <v>127</v>
      </c>
      <c r="D794" t="s">
        <v>462</v>
      </c>
      <c r="E794" t="str">
        <f t="shared" si="116"/>
        <v>02</v>
      </c>
      <c r="F794" t="str">
        <f>"004"</f>
        <v>004</v>
      </c>
      <c r="G794" t="str">
        <f>""</f>
        <v/>
      </c>
      <c r="H794" t="s">
        <v>1</v>
      </c>
      <c r="I794" t="s">
        <v>2348</v>
      </c>
      <c r="J794" t="s">
        <v>5641</v>
      </c>
      <c r="K794" t="str">
        <f t="shared" si="115"/>
        <v>18200</v>
      </c>
    </row>
    <row r="795" spans="1:11" customFormat="1" x14ac:dyDescent="0.25">
      <c r="A795" t="str">
        <f t="shared" si="111"/>
        <v>18</v>
      </c>
      <c r="B795" t="s">
        <v>357</v>
      </c>
      <c r="C795" t="str">
        <f t="shared" si="114"/>
        <v>127</v>
      </c>
      <c r="D795" t="s">
        <v>462</v>
      </c>
      <c r="E795" t="str">
        <f t="shared" si="116"/>
        <v>02</v>
      </c>
      <c r="F795" t="str">
        <f>"004"</f>
        <v>004</v>
      </c>
      <c r="G795" t="str">
        <f>""</f>
        <v/>
      </c>
      <c r="H795" t="s">
        <v>0</v>
      </c>
      <c r="I795" t="s">
        <v>2348</v>
      </c>
      <c r="J795" t="s">
        <v>5641</v>
      </c>
      <c r="K795" t="str">
        <f t="shared" si="115"/>
        <v>18200</v>
      </c>
    </row>
    <row r="796" spans="1:11" customFormat="1" x14ac:dyDescent="0.25">
      <c r="A796" t="str">
        <f t="shared" si="111"/>
        <v>18</v>
      </c>
      <c r="B796" t="s">
        <v>357</v>
      </c>
      <c r="C796" t="str">
        <f t="shared" si="114"/>
        <v>127</v>
      </c>
      <c r="D796" t="s">
        <v>462</v>
      </c>
      <c r="E796" t="str">
        <f t="shared" si="116"/>
        <v>02</v>
      </c>
      <c r="F796" t="str">
        <f>"005"</f>
        <v>005</v>
      </c>
      <c r="G796" t="str">
        <f>""</f>
        <v/>
      </c>
      <c r="H796" t="s">
        <v>1</v>
      </c>
      <c r="I796" t="s">
        <v>2349</v>
      </c>
      <c r="J796" t="s">
        <v>5642</v>
      </c>
      <c r="K796" t="str">
        <f t="shared" si="115"/>
        <v>18200</v>
      </c>
    </row>
    <row r="797" spans="1:11" customFormat="1" x14ac:dyDescent="0.25">
      <c r="A797" t="str">
        <f t="shared" si="111"/>
        <v>18</v>
      </c>
      <c r="B797" t="s">
        <v>357</v>
      </c>
      <c r="C797" t="str">
        <f t="shared" si="114"/>
        <v>127</v>
      </c>
      <c r="D797" t="s">
        <v>462</v>
      </c>
      <c r="E797" t="str">
        <f t="shared" si="116"/>
        <v>02</v>
      </c>
      <c r="F797" t="str">
        <f>"005"</f>
        <v>005</v>
      </c>
      <c r="G797" t="str">
        <f>""</f>
        <v/>
      </c>
      <c r="H797" t="s">
        <v>0</v>
      </c>
      <c r="I797" t="s">
        <v>2349</v>
      </c>
      <c r="J797" t="s">
        <v>5642</v>
      </c>
      <c r="K797" t="str">
        <f t="shared" si="115"/>
        <v>18200</v>
      </c>
    </row>
    <row r="798" spans="1:11" customFormat="1" x14ac:dyDescent="0.25">
      <c r="A798" t="str">
        <f t="shared" si="111"/>
        <v>18</v>
      </c>
      <c r="B798" t="s">
        <v>357</v>
      </c>
      <c r="C798" t="str">
        <f t="shared" si="114"/>
        <v>127</v>
      </c>
      <c r="D798" t="s">
        <v>462</v>
      </c>
      <c r="E798" t="str">
        <f t="shared" si="116"/>
        <v>02</v>
      </c>
      <c r="F798" t="str">
        <f>"005"</f>
        <v>005</v>
      </c>
      <c r="G798" t="str">
        <f>""</f>
        <v/>
      </c>
      <c r="H798" t="s">
        <v>2</v>
      </c>
      <c r="I798" t="s">
        <v>2349</v>
      </c>
      <c r="J798" t="s">
        <v>5642</v>
      </c>
      <c r="K798" t="str">
        <f t="shared" si="115"/>
        <v>18200</v>
      </c>
    </row>
    <row r="799" spans="1:11" customFormat="1" x14ac:dyDescent="0.25">
      <c r="A799" t="str">
        <f t="shared" si="111"/>
        <v>18</v>
      </c>
      <c r="B799" t="s">
        <v>357</v>
      </c>
      <c r="C799" t="str">
        <f t="shared" si="114"/>
        <v>127</v>
      </c>
      <c r="D799" t="s">
        <v>462</v>
      </c>
      <c r="E799" t="str">
        <f t="shared" si="116"/>
        <v>02</v>
      </c>
      <c r="F799" t="str">
        <f>"006"</f>
        <v>006</v>
      </c>
      <c r="G799" t="str">
        <f>""</f>
        <v/>
      </c>
      <c r="H799" t="s">
        <v>3</v>
      </c>
      <c r="I799" t="s">
        <v>2350</v>
      </c>
      <c r="J799" t="s">
        <v>5643</v>
      </c>
      <c r="K799" t="str">
        <f t="shared" si="115"/>
        <v>18200</v>
      </c>
    </row>
    <row r="800" spans="1:11" customFormat="1" x14ac:dyDescent="0.25">
      <c r="A800" t="str">
        <f t="shared" si="111"/>
        <v>18</v>
      </c>
      <c r="B800" t="s">
        <v>357</v>
      </c>
      <c r="C800" t="str">
        <f t="shared" si="114"/>
        <v>127</v>
      </c>
      <c r="D800" t="s">
        <v>462</v>
      </c>
      <c r="E800" t="str">
        <f t="shared" si="116"/>
        <v>02</v>
      </c>
      <c r="F800" t="str">
        <f>"007"</f>
        <v>007</v>
      </c>
      <c r="G800" t="str">
        <f>""</f>
        <v/>
      </c>
      <c r="H800" t="s">
        <v>3</v>
      </c>
      <c r="I800" t="s">
        <v>2349</v>
      </c>
      <c r="J800" t="s">
        <v>5642</v>
      </c>
      <c r="K800" t="str">
        <f t="shared" si="115"/>
        <v>18200</v>
      </c>
    </row>
    <row r="801" spans="1:11" customFormat="1" x14ac:dyDescent="0.25">
      <c r="A801" t="str">
        <f t="shared" si="111"/>
        <v>18</v>
      </c>
      <c r="B801" t="s">
        <v>357</v>
      </c>
      <c r="C801" t="str">
        <f>"128"</f>
        <v>128</v>
      </c>
      <c r="D801" t="s">
        <v>463</v>
      </c>
      <c r="E801" t="str">
        <f>"01"</f>
        <v>01</v>
      </c>
      <c r="F801" t="str">
        <f>"001"</f>
        <v>001</v>
      </c>
      <c r="G801" t="str">
        <f>""</f>
        <v/>
      </c>
      <c r="H801" t="s">
        <v>3</v>
      </c>
      <c r="I801" t="s">
        <v>2351</v>
      </c>
      <c r="J801" t="s">
        <v>5644</v>
      </c>
      <c r="K801" t="str">
        <f>"18516"</f>
        <v>18516</v>
      </c>
    </row>
    <row r="802" spans="1:11" customFormat="1" x14ac:dyDescent="0.25">
      <c r="A802" t="str">
        <f t="shared" si="111"/>
        <v>18</v>
      </c>
      <c r="B802" t="s">
        <v>357</v>
      </c>
      <c r="C802" t="str">
        <f>"132"</f>
        <v>132</v>
      </c>
      <c r="D802" t="s">
        <v>464</v>
      </c>
      <c r="E802" t="str">
        <f>"01"</f>
        <v>01</v>
      </c>
      <c r="F802" t="str">
        <f>"001"</f>
        <v>001</v>
      </c>
      <c r="G802" t="str">
        <f>"01"</f>
        <v>01</v>
      </c>
      <c r="H802" t="s">
        <v>1</v>
      </c>
      <c r="I802" t="s">
        <v>2352</v>
      </c>
      <c r="J802" t="s">
        <v>4761</v>
      </c>
      <c r="K802" t="str">
        <f>"18247"</f>
        <v>18247</v>
      </c>
    </row>
    <row r="803" spans="1:11" customFormat="1" x14ac:dyDescent="0.25">
      <c r="A803" t="str">
        <f t="shared" si="111"/>
        <v>18</v>
      </c>
      <c r="B803" t="s">
        <v>357</v>
      </c>
      <c r="C803" t="str">
        <f>"132"</f>
        <v>132</v>
      </c>
      <c r="D803" t="s">
        <v>464</v>
      </c>
      <c r="E803" t="str">
        <f>"01"</f>
        <v>01</v>
      </c>
      <c r="F803" t="str">
        <f>"001"</f>
        <v>001</v>
      </c>
      <c r="G803" t="str">
        <f>"02"</f>
        <v>02</v>
      </c>
      <c r="H803" t="s">
        <v>0</v>
      </c>
      <c r="I803" t="s">
        <v>44</v>
      </c>
      <c r="J803" t="s">
        <v>5645</v>
      </c>
      <c r="K803" t="str">
        <f>"18249"</f>
        <v>18249</v>
      </c>
    </row>
    <row r="804" spans="1:11" customFormat="1" x14ac:dyDescent="0.25">
      <c r="A804" t="str">
        <f t="shared" si="111"/>
        <v>18</v>
      </c>
      <c r="B804" t="s">
        <v>357</v>
      </c>
      <c r="C804" t="str">
        <f>"132"</f>
        <v>132</v>
      </c>
      <c r="D804" t="s">
        <v>464</v>
      </c>
      <c r="E804" t="str">
        <f>"01"</f>
        <v>01</v>
      </c>
      <c r="F804" t="str">
        <f>"001"</f>
        <v>001</v>
      </c>
      <c r="G804" t="str">
        <f>"03"</f>
        <v>03</v>
      </c>
      <c r="H804" t="s">
        <v>2</v>
      </c>
      <c r="I804" t="s">
        <v>2353</v>
      </c>
      <c r="J804" t="s">
        <v>5646</v>
      </c>
      <c r="K804" t="str">
        <f>"18249"</f>
        <v>18249</v>
      </c>
    </row>
    <row r="805" spans="1:11" customFormat="1" x14ac:dyDescent="0.25">
      <c r="A805" t="str">
        <f t="shared" si="111"/>
        <v>18</v>
      </c>
      <c r="B805" t="s">
        <v>357</v>
      </c>
      <c r="C805" t="str">
        <f>"132"</f>
        <v>132</v>
      </c>
      <c r="D805" t="s">
        <v>464</v>
      </c>
      <c r="E805" t="str">
        <f>"02"</f>
        <v>02</v>
      </c>
      <c r="F805" t="str">
        <f>"001"</f>
        <v>001</v>
      </c>
      <c r="G805" t="str">
        <f>""</f>
        <v/>
      </c>
      <c r="H805" t="s">
        <v>3</v>
      </c>
      <c r="I805" t="s">
        <v>2354</v>
      </c>
      <c r="J805" t="s">
        <v>5647</v>
      </c>
      <c r="K805" t="str">
        <f>"18248"</f>
        <v>18248</v>
      </c>
    </row>
    <row r="806" spans="1:11" customFormat="1" x14ac:dyDescent="0.25">
      <c r="A806" t="str">
        <f t="shared" si="111"/>
        <v>18</v>
      </c>
      <c r="B806" t="s">
        <v>357</v>
      </c>
      <c r="C806" t="str">
        <f>"132"</f>
        <v>132</v>
      </c>
      <c r="D806" t="s">
        <v>464</v>
      </c>
      <c r="E806" t="str">
        <f>"02"</f>
        <v>02</v>
      </c>
      <c r="F806" t="str">
        <f>"002"</f>
        <v>002</v>
      </c>
      <c r="G806" t="str">
        <f>""</f>
        <v/>
      </c>
      <c r="H806" t="s">
        <v>3</v>
      </c>
      <c r="I806" t="s">
        <v>2355</v>
      </c>
      <c r="J806" t="s">
        <v>5648</v>
      </c>
      <c r="K806" t="str">
        <f>"18248"</f>
        <v>18248</v>
      </c>
    </row>
    <row r="807" spans="1:11" customFormat="1" x14ac:dyDescent="0.25">
      <c r="A807" t="str">
        <f t="shared" si="111"/>
        <v>18</v>
      </c>
      <c r="B807" t="s">
        <v>357</v>
      </c>
      <c r="C807" t="str">
        <f>"133"</f>
        <v>133</v>
      </c>
      <c r="D807" t="s">
        <v>466</v>
      </c>
      <c r="E807" t="str">
        <f t="shared" ref="E807:E812" si="117">"01"</f>
        <v>01</v>
      </c>
      <c r="F807" t="str">
        <f>"001"</f>
        <v>001</v>
      </c>
      <c r="G807" t="str">
        <f>""</f>
        <v/>
      </c>
      <c r="H807" t="s">
        <v>1</v>
      </c>
      <c r="I807" t="s">
        <v>23</v>
      </c>
      <c r="J807" t="s">
        <v>5649</v>
      </c>
      <c r="K807" t="str">
        <f>"18611"</f>
        <v>18611</v>
      </c>
    </row>
    <row r="808" spans="1:11" customFormat="1" x14ac:dyDescent="0.25">
      <c r="A808" t="str">
        <f t="shared" si="111"/>
        <v>18</v>
      </c>
      <c r="B808" t="s">
        <v>357</v>
      </c>
      <c r="C808" t="str">
        <f>"133"</f>
        <v>133</v>
      </c>
      <c r="D808" t="s">
        <v>466</v>
      </c>
      <c r="E808" t="str">
        <f t="shared" si="117"/>
        <v>01</v>
      </c>
      <c r="F808" t="str">
        <f>"001"</f>
        <v>001</v>
      </c>
      <c r="G808" t="str">
        <f>""</f>
        <v/>
      </c>
      <c r="H808" t="s">
        <v>0</v>
      </c>
      <c r="I808" t="s">
        <v>23</v>
      </c>
      <c r="J808" t="s">
        <v>5649</v>
      </c>
      <c r="K808" t="str">
        <f>"18611"</f>
        <v>18611</v>
      </c>
    </row>
    <row r="809" spans="1:11" customFormat="1" x14ac:dyDescent="0.25">
      <c r="A809" t="str">
        <f t="shared" si="111"/>
        <v>18</v>
      </c>
      <c r="B809" t="s">
        <v>357</v>
      </c>
      <c r="C809" t="str">
        <f>"133"</f>
        <v>133</v>
      </c>
      <c r="D809" t="s">
        <v>466</v>
      </c>
      <c r="E809" t="str">
        <f t="shared" si="117"/>
        <v>01</v>
      </c>
      <c r="F809" t="str">
        <f>"002"</f>
        <v>002</v>
      </c>
      <c r="G809" t="str">
        <f>""</f>
        <v/>
      </c>
      <c r="H809" t="s">
        <v>1</v>
      </c>
      <c r="I809" t="s">
        <v>2356</v>
      </c>
      <c r="J809" t="s">
        <v>5650</v>
      </c>
      <c r="K809" t="str">
        <f>"18611"</f>
        <v>18611</v>
      </c>
    </row>
    <row r="810" spans="1:11" customFormat="1" x14ac:dyDescent="0.25">
      <c r="A810" t="str">
        <f t="shared" si="111"/>
        <v>18</v>
      </c>
      <c r="B810" t="s">
        <v>357</v>
      </c>
      <c r="C810" t="str">
        <f>"133"</f>
        <v>133</v>
      </c>
      <c r="D810" t="s">
        <v>466</v>
      </c>
      <c r="E810" t="str">
        <f t="shared" si="117"/>
        <v>01</v>
      </c>
      <c r="F810" t="str">
        <f>"002"</f>
        <v>002</v>
      </c>
      <c r="G810" t="str">
        <f>""</f>
        <v/>
      </c>
      <c r="H810" t="s">
        <v>0</v>
      </c>
      <c r="I810" t="s">
        <v>2356</v>
      </c>
      <c r="J810" t="s">
        <v>5650</v>
      </c>
      <c r="K810" t="str">
        <f>"18611"</f>
        <v>18611</v>
      </c>
    </row>
    <row r="811" spans="1:11" customFormat="1" x14ac:dyDescent="0.25">
      <c r="A811" t="str">
        <f t="shared" si="111"/>
        <v>18</v>
      </c>
      <c r="B811" t="s">
        <v>357</v>
      </c>
      <c r="C811" t="str">
        <f t="shared" ref="C811:C819" si="118">"134"</f>
        <v>134</v>
      </c>
      <c r="D811" t="s">
        <v>467</v>
      </c>
      <c r="E811" t="str">
        <f t="shared" si="117"/>
        <v>01</v>
      </c>
      <c r="F811" t="str">
        <f>"001"</f>
        <v>001</v>
      </c>
      <c r="G811" t="str">
        <f>""</f>
        <v/>
      </c>
      <c r="H811" t="s">
        <v>1</v>
      </c>
      <c r="I811" t="s">
        <v>2357</v>
      </c>
      <c r="J811" t="s">
        <v>5651</v>
      </c>
      <c r="K811" t="str">
        <f t="shared" ref="K811:K819" si="119">"18193"</f>
        <v>18193</v>
      </c>
    </row>
    <row r="812" spans="1:11" customFormat="1" x14ac:dyDescent="0.25">
      <c r="A812" t="str">
        <f t="shared" si="111"/>
        <v>18</v>
      </c>
      <c r="B812" t="s">
        <v>357</v>
      </c>
      <c r="C812" t="str">
        <f t="shared" si="118"/>
        <v>134</v>
      </c>
      <c r="D812" t="s">
        <v>467</v>
      </c>
      <c r="E812" t="str">
        <f t="shared" si="117"/>
        <v>01</v>
      </c>
      <c r="F812" t="str">
        <f>"001"</f>
        <v>001</v>
      </c>
      <c r="G812" t="str">
        <f>""</f>
        <v/>
      </c>
      <c r="H812" t="s">
        <v>0</v>
      </c>
      <c r="I812" t="s">
        <v>2357</v>
      </c>
      <c r="J812" t="s">
        <v>5651</v>
      </c>
      <c r="K812" t="str">
        <f t="shared" si="119"/>
        <v>18193</v>
      </c>
    </row>
    <row r="813" spans="1:11" customFormat="1" x14ac:dyDescent="0.25">
      <c r="A813" t="str">
        <f t="shared" si="111"/>
        <v>18</v>
      </c>
      <c r="B813" t="s">
        <v>357</v>
      </c>
      <c r="C813" t="str">
        <f t="shared" si="118"/>
        <v>134</v>
      </c>
      <c r="D813" t="s">
        <v>467</v>
      </c>
      <c r="E813" t="str">
        <f t="shared" ref="E813:E819" si="120">"02"</f>
        <v>02</v>
      </c>
      <c r="F813" t="str">
        <f>"001"</f>
        <v>001</v>
      </c>
      <c r="G813" t="str">
        <f>""</f>
        <v/>
      </c>
      <c r="H813" t="s">
        <v>1</v>
      </c>
      <c r="I813" t="s">
        <v>2358</v>
      </c>
      <c r="J813" t="s">
        <v>5652</v>
      </c>
      <c r="K813" t="str">
        <f t="shared" si="119"/>
        <v>18193</v>
      </c>
    </row>
    <row r="814" spans="1:11" customFormat="1" x14ac:dyDescent="0.25">
      <c r="A814" t="str">
        <f t="shared" si="111"/>
        <v>18</v>
      </c>
      <c r="B814" t="s">
        <v>357</v>
      </c>
      <c r="C814" t="str">
        <f t="shared" si="118"/>
        <v>134</v>
      </c>
      <c r="D814" t="s">
        <v>467</v>
      </c>
      <c r="E814" t="str">
        <f t="shared" si="120"/>
        <v>02</v>
      </c>
      <c r="F814" t="str">
        <f>"001"</f>
        <v>001</v>
      </c>
      <c r="G814" t="str">
        <f>""</f>
        <v/>
      </c>
      <c r="H814" t="s">
        <v>0</v>
      </c>
      <c r="I814" t="s">
        <v>2358</v>
      </c>
      <c r="J814" t="s">
        <v>5652</v>
      </c>
      <c r="K814" t="str">
        <f t="shared" si="119"/>
        <v>18193</v>
      </c>
    </row>
    <row r="815" spans="1:11" customFormat="1" x14ac:dyDescent="0.25">
      <c r="A815" t="str">
        <f t="shared" si="111"/>
        <v>18</v>
      </c>
      <c r="B815" t="s">
        <v>357</v>
      </c>
      <c r="C815" t="str">
        <f t="shared" si="118"/>
        <v>134</v>
      </c>
      <c r="D815" t="s">
        <v>467</v>
      </c>
      <c r="E815" t="str">
        <f t="shared" si="120"/>
        <v>02</v>
      </c>
      <c r="F815" t="str">
        <f>"002"</f>
        <v>002</v>
      </c>
      <c r="G815" t="str">
        <f>""</f>
        <v/>
      </c>
      <c r="H815" t="s">
        <v>1</v>
      </c>
      <c r="I815" t="s">
        <v>78</v>
      </c>
      <c r="J815" t="s">
        <v>5653</v>
      </c>
      <c r="K815" t="str">
        <f t="shared" si="119"/>
        <v>18193</v>
      </c>
    </row>
    <row r="816" spans="1:11" customFormat="1" x14ac:dyDescent="0.25">
      <c r="A816" t="str">
        <f t="shared" si="111"/>
        <v>18</v>
      </c>
      <c r="B816" t="s">
        <v>357</v>
      </c>
      <c r="C816" t="str">
        <f t="shared" si="118"/>
        <v>134</v>
      </c>
      <c r="D816" t="s">
        <v>467</v>
      </c>
      <c r="E816" t="str">
        <f t="shared" si="120"/>
        <v>02</v>
      </c>
      <c r="F816" t="str">
        <f>"002"</f>
        <v>002</v>
      </c>
      <c r="G816" t="str">
        <f>""</f>
        <v/>
      </c>
      <c r="H816" t="s">
        <v>0</v>
      </c>
      <c r="I816" t="s">
        <v>78</v>
      </c>
      <c r="J816" t="s">
        <v>5653</v>
      </c>
      <c r="K816" t="str">
        <f t="shared" si="119"/>
        <v>18193</v>
      </c>
    </row>
    <row r="817" spans="1:11" customFormat="1" x14ac:dyDescent="0.25">
      <c r="A817" t="str">
        <f t="shared" si="111"/>
        <v>18</v>
      </c>
      <c r="B817" t="s">
        <v>357</v>
      </c>
      <c r="C817" t="str">
        <f t="shared" si="118"/>
        <v>134</v>
      </c>
      <c r="D817" t="s">
        <v>467</v>
      </c>
      <c r="E817" t="str">
        <f t="shared" si="120"/>
        <v>02</v>
      </c>
      <c r="F817" t="str">
        <f>"003"</f>
        <v>003</v>
      </c>
      <c r="G817" t="str">
        <f>""</f>
        <v/>
      </c>
      <c r="H817" t="s">
        <v>1</v>
      </c>
      <c r="I817" t="s">
        <v>23</v>
      </c>
      <c r="J817" t="s">
        <v>5654</v>
      </c>
      <c r="K817" t="str">
        <f t="shared" si="119"/>
        <v>18193</v>
      </c>
    </row>
    <row r="818" spans="1:11" customFormat="1" x14ac:dyDescent="0.25">
      <c r="A818" t="str">
        <f t="shared" si="111"/>
        <v>18</v>
      </c>
      <c r="B818" t="s">
        <v>357</v>
      </c>
      <c r="C818" t="str">
        <f t="shared" si="118"/>
        <v>134</v>
      </c>
      <c r="D818" t="s">
        <v>467</v>
      </c>
      <c r="E818" t="str">
        <f t="shared" si="120"/>
        <v>02</v>
      </c>
      <c r="F818" t="str">
        <f>"003"</f>
        <v>003</v>
      </c>
      <c r="G818" t="str">
        <f>""</f>
        <v/>
      </c>
      <c r="H818" t="s">
        <v>0</v>
      </c>
      <c r="I818" t="s">
        <v>23</v>
      </c>
      <c r="J818" t="s">
        <v>5654</v>
      </c>
      <c r="K818" t="str">
        <f t="shared" si="119"/>
        <v>18193</v>
      </c>
    </row>
    <row r="819" spans="1:11" customFormat="1" x14ac:dyDescent="0.25">
      <c r="A819" t="str">
        <f t="shared" si="111"/>
        <v>18</v>
      </c>
      <c r="B819" t="s">
        <v>357</v>
      </c>
      <c r="C819" t="str">
        <f t="shared" si="118"/>
        <v>134</v>
      </c>
      <c r="D819" t="s">
        <v>467</v>
      </c>
      <c r="E819" t="str">
        <f t="shared" si="120"/>
        <v>02</v>
      </c>
      <c r="F819" t="str">
        <f>"004"</f>
        <v>004</v>
      </c>
      <c r="G819" t="str">
        <f>""</f>
        <v/>
      </c>
      <c r="H819" t="s">
        <v>3</v>
      </c>
      <c r="I819" t="s">
        <v>2358</v>
      </c>
      <c r="J819" t="s">
        <v>5652</v>
      </c>
      <c r="K819" t="str">
        <f t="shared" si="119"/>
        <v>18193</v>
      </c>
    </row>
    <row r="820" spans="1:11" customFormat="1" x14ac:dyDescent="0.25">
      <c r="A820" t="str">
        <f t="shared" si="111"/>
        <v>18</v>
      </c>
      <c r="B820" t="s">
        <v>357</v>
      </c>
      <c r="C820" t="str">
        <f t="shared" ref="C820:C825" si="121">"135"</f>
        <v>135</v>
      </c>
      <c r="D820" t="s">
        <v>468</v>
      </c>
      <c r="E820" t="str">
        <f>"01"</f>
        <v>01</v>
      </c>
      <c r="F820" t="str">
        <f>"001"</f>
        <v>001</v>
      </c>
      <c r="G820" t="str">
        <f>""</f>
        <v/>
      </c>
      <c r="H820" t="s">
        <v>3</v>
      </c>
      <c r="I820" t="s">
        <v>2359</v>
      </c>
      <c r="J820" t="s">
        <v>5374</v>
      </c>
      <c r="K820" t="str">
        <f t="shared" ref="K820:K825" si="122">"18270"</f>
        <v>18270</v>
      </c>
    </row>
    <row r="821" spans="1:11" customFormat="1" x14ac:dyDescent="0.25">
      <c r="A821" t="str">
        <f t="shared" si="111"/>
        <v>18</v>
      </c>
      <c r="B821" t="s">
        <v>357</v>
      </c>
      <c r="C821" t="str">
        <f t="shared" si="121"/>
        <v>135</v>
      </c>
      <c r="D821" t="s">
        <v>468</v>
      </c>
      <c r="E821" t="str">
        <f>"01"</f>
        <v>01</v>
      </c>
      <c r="F821" t="str">
        <f>"002"</f>
        <v>002</v>
      </c>
      <c r="G821" t="str">
        <f>""</f>
        <v/>
      </c>
      <c r="H821" t="s">
        <v>3</v>
      </c>
      <c r="I821" t="s">
        <v>19</v>
      </c>
      <c r="J821" t="s">
        <v>5574</v>
      </c>
      <c r="K821" t="str">
        <f t="shared" si="122"/>
        <v>18270</v>
      </c>
    </row>
    <row r="822" spans="1:11" customFormat="1" x14ac:dyDescent="0.25">
      <c r="A822" t="str">
        <f t="shared" si="111"/>
        <v>18</v>
      </c>
      <c r="B822" t="s">
        <v>357</v>
      </c>
      <c r="C822" t="str">
        <f t="shared" si="121"/>
        <v>135</v>
      </c>
      <c r="D822" t="s">
        <v>468</v>
      </c>
      <c r="E822" t="str">
        <f>"01"</f>
        <v>01</v>
      </c>
      <c r="F822" t="str">
        <f>"003"</f>
        <v>003</v>
      </c>
      <c r="G822" t="str">
        <f>""</f>
        <v/>
      </c>
      <c r="H822" t="s">
        <v>1</v>
      </c>
      <c r="I822" t="s">
        <v>2360</v>
      </c>
      <c r="J822" t="s">
        <v>5655</v>
      </c>
      <c r="K822" t="str">
        <f t="shared" si="122"/>
        <v>18270</v>
      </c>
    </row>
    <row r="823" spans="1:11" customFormat="1" x14ac:dyDescent="0.25">
      <c r="A823" t="str">
        <f t="shared" si="111"/>
        <v>18</v>
      </c>
      <c r="B823" t="s">
        <v>357</v>
      </c>
      <c r="C823" t="str">
        <f t="shared" si="121"/>
        <v>135</v>
      </c>
      <c r="D823" t="s">
        <v>468</v>
      </c>
      <c r="E823" t="str">
        <f>"01"</f>
        <v>01</v>
      </c>
      <c r="F823" t="str">
        <f>"003"</f>
        <v>003</v>
      </c>
      <c r="G823" t="str">
        <f>""</f>
        <v/>
      </c>
      <c r="H823" t="s">
        <v>0</v>
      </c>
      <c r="I823" t="s">
        <v>2360</v>
      </c>
      <c r="J823" t="s">
        <v>5655</v>
      </c>
      <c r="K823" t="str">
        <f t="shared" si="122"/>
        <v>18270</v>
      </c>
    </row>
    <row r="824" spans="1:11" customFormat="1" x14ac:dyDescent="0.25">
      <c r="A824" t="str">
        <f t="shared" si="111"/>
        <v>18</v>
      </c>
      <c r="B824" t="s">
        <v>357</v>
      </c>
      <c r="C824" t="str">
        <f t="shared" si="121"/>
        <v>135</v>
      </c>
      <c r="D824" t="s">
        <v>468</v>
      </c>
      <c r="E824" t="str">
        <f>"02"</f>
        <v>02</v>
      </c>
      <c r="F824" t="str">
        <f t="shared" ref="F824:F831" si="123">"001"</f>
        <v>001</v>
      </c>
      <c r="G824" t="str">
        <f>""</f>
        <v/>
      </c>
      <c r="H824" t="s">
        <v>1</v>
      </c>
      <c r="I824" t="s">
        <v>57</v>
      </c>
      <c r="J824" t="s">
        <v>5656</v>
      </c>
      <c r="K824" t="str">
        <f t="shared" si="122"/>
        <v>18270</v>
      </c>
    </row>
    <row r="825" spans="1:11" customFormat="1" x14ac:dyDescent="0.25">
      <c r="A825" t="str">
        <f t="shared" si="111"/>
        <v>18</v>
      </c>
      <c r="B825" t="s">
        <v>357</v>
      </c>
      <c r="C825" t="str">
        <f t="shared" si="121"/>
        <v>135</v>
      </c>
      <c r="D825" t="s">
        <v>468</v>
      </c>
      <c r="E825" t="str">
        <f>"02"</f>
        <v>02</v>
      </c>
      <c r="F825" t="str">
        <f t="shared" si="123"/>
        <v>001</v>
      </c>
      <c r="G825" t="str">
        <f>""</f>
        <v/>
      </c>
      <c r="H825" t="s">
        <v>0</v>
      </c>
      <c r="I825" t="s">
        <v>57</v>
      </c>
      <c r="J825" t="s">
        <v>5656</v>
      </c>
      <c r="K825" t="str">
        <f t="shared" si="122"/>
        <v>18270</v>
      </c>
    </row>
    <row r="826" spans="1:11" customFormat="1" x14ac:dyDescent="0.25">
      <c r="A826" t="str">
        <f t="shared" si="111"/>
        <v>18</v>
      </c>
      <c r="B826" t="s">
        <v>357</v>
      </c>
      <c r="C826" t="str">
        <f>"136"</f>
        <v>136</v>
      </c>
      <c r="D826" t="s">
        <v>469</v>
      </c>
      <c r="E826" t="str">
        <f t="shared" ref="E826:E841" si="124">"01"</f>
        <v>01</v>
      </c>
      <c r="F826" t="str">
        <f t="shared" si="123"/>
        <v>001</v>
      </c>
      <c r="G826" t="str">
        <f>""</f>
        <v/>
      </c>
      <c r="H826" t="s">
        <v>1</v>
      </c>
      <c r="I826" t="s">
        <v>103</v>
      </c>
      <c r="J826" t="s">
        <v>4166</v>
      </c>
      <c r="K826" t="str">
        <f>"18561"</f>
        <v>18561</v>
      </c>
    </row>
    <row r="827" spans="1:11" customFormat="1" x14ac:dyDescent="0.25">
      <c r="A827" t="str">
        <f t="shared" si="111"/>
        <v>18</v>
      </c>
      <c r="B827" t="s">
        <v>357</v>
      </c>
      <c r="C827" t="str">
        <f>"136"</f>
        <v>136</v>
      </c>
      <c r="D827" t="s">
        <v>469</v>
      </c>
      <c r="E827" t="str">
        <f t="shared" si="124"/>
        <v>01</v>
      </c>
      <c r="F827" t="str">
        <f t="shared" si="123"/>
        <v>001</v>
      </c>
      <c r="G827" t="str">
        <f>""</f>
        <v/>
      </c>
      <c r="H827" t="s">
        <v>0</v>
      </c>
      <c r="I827" t="s">
        <v>103</v>
      </c>
      <c r="J827" t="s">
        <v>4166</v>
      </c>
      <c r="K827" t="str">
        <f>"18561"</f>
        <v>18561</v>
      </c>
    </row>
    <row r="828" spans="1:11" customFormat="1" x14ac:dyDescent="0.25">
      <c r="A828" t="str">
        <f t="shared" si="111"/>
        <v>18</v>
      </c>
      <c r="B828" t="s">
        <v>357</v>
      </c>
      <c r="C828" t="str">
        <f>"137"</f>
        <v>137</v>
      </c>
      <c r="D828" t="s">
        <v>470</v>
      </c>
      <c r="E828" t="str">
        <f t="shared" si="124"/>
        <v>01</v>
      </c>
      <c r="F828" t="str">
        <f t="shared" si="123"/>
        <v>001</v>
      </c>
      <c r="G828" t="str">
        <f>""</f>
        <v/>
      </c>
      <c r="H828" t="s">
        <v>1</v>
      </c>
      <c r="I828" t="s">
        <v>1286</v>
      </c>
      <c r="J828" t="s">
        <v>5657</v>
      </c>
      <c r="K828" t="str">
        <f>"18569"</f>
        <v>18569</v>
      </c>
    </row>
    <row r="829" spans="1:11" customFormat="1" x14ac:dyDescent="0.25">
      <c r="A829" t="str">
        <f t="shared" si="111"/>
        <v>18</v>
      </c>
      <c r="B829" t="s">
        <v>357</v>
      </c>
      <c r="C829" t="str">
        <f>"137"</f>
        <v>137</v>
      </c>
      <c r="D829" t="s">
        <v>470</v>
      </c>
      <c r="E829" t="str">
        <f t="shared" si="124"/>
        <v>01</v>
      </c>
      <c r="F829" t="str">
        <f t="shared" si="123"/>
        <v>001</v>
      </c>
      <c r="G829" t="str">
        <f>""</f>
        <v/>
      </c>
      <c r="H829" t="s">
        <v>0</v>
      </c>
      <c r="I829" t="s">
        <v>1286</v>
      </c>
      <c r="J829" t="s">
        <v>5657</v>
      </c>
      <c r="K829" t="str">
        <f>"18569"</f>
        <v>18569</v>
      </c>
    </row>
    <row r="830" spans="1:11" customFormat="1" x14ac:dyDescent="0.25">
      <c r="A830" t="str">
        <f t="shared" si="111"/>
        <v>18</v>
      </c>
      <c r="B830" t="s">
        <v>357</v>
      </c>
      <c r="C830" t="str">
        <f>"138"</f>
        <v>138</v>
      </c>
      <c r="D830" t="s">
        <v>471</v>
      </c>
      <c r="E830" t="str">
        <f t="shared" si="124"/>
        <v>01</v>
      </c>
      <c r="F830" t="str">
        <f t="shared" si="123"/>
        <v>001</v>
      </c>
      <c r="G830" t="str">
        <f>""</f>
        <v/>
      </c>
      <c r="H830" t="s">
        <v>1</v>
      </c>
      <c r="I830" t="s">
        <v>2361</v>
      </c>
      <c r="J830" t="s">
        <v>5658</v>
      </c>
      <c r="K830" t="str">
        <f>"18370"</f>
        <v>18370</v>
      </c>
    </row>
    <row r="831" spans="1:11" customFormat="1" x14ac:dyDescent="0.25">
      <c r="A831" t="str">
        <f t="shared" si="111"/>
        <v>18</v>
      </c>
      <c r="B831" t="s">
        <v>357</v>
      </c>
      <c r="C831" t="str">
        <f>"138"</f>
        <v>138</v>
      </c>
      <c r="D831" t="s">
        <v>471</v>
      </c>
      <c r="E831" t="str">
        <f t="shared" si="124"/>
        <v>01</v>
      </c>
      <c r="F831" t="str">
        <f t="shared" si="123"/>
        <v>001</v>
      </c>
      <c r="G831" t="str">
        <f>""</f>
        <v/>
      </c>
      <c r="H831" t="s">
        <v>0</v>
      </c>
      <c r="I831" t="s">
        <v>2361</v>
      </c>
      <c r="J831" t="s">
        <v>5658</v>
      </c>
      <c r="K831" t="str">
        <f>"18370"</f>
        <v>18370</v>
      </c>
    </row>
    <row r="832" spans="1:11" customFormat="1" x14ac:dyDescent="0.25">
      <c r="A832" t="str">
        <f t="shared" si="111"/>
        <v>18</v>
      </c>
      <c r="B832" t="s">
        <v>357</v>
      </c>
      <c r="C832" t="str">
        <f>"138"</f>
        <v>138</v>
      </c>
      <c r="D832" t="s">
        <v>471</v>
      </c>
      <c r="E832" t="str">
        <f t="shared" si="124"/>
        <v>01</v>
      </c>
      <c r="F832" t="str">
        <f>"002"</f>
        <v>002</v>
      </c>
      <c r="G832" t="str">
        <f>""</f>
        <v/>
      </c>
      <c r="H832" t="s">
        <v>1</v>
      </c>
      <c r="I832" t="s">
        <v>2362</v>
      </c>
      <c r="J832" t="s">
        <v>5659</v>
      </c>
      <c r="K832" t="str">
        <f>"18370"</f>
        <v>18370</v>
      </c>
    </row>
    <row r="833" spans="1:11" customFormat="1" x14ac:dyDescent="0.25">
      <c r="A833" t="str">
        <f t="shared" si="111"/>
        <v>18</v>
      </c>
      <c r="B833" t="s">
        <v>357</v>
      </c>
      <c r="C833" t="str">
        <f>"138"</f>
        <v>138</v>
      </c>
      <c r="D833" t="s">
        <v>471</v>
      </c>
      <c r="E833" t="str">
        <f t="shared" si="124"/>
        <v>01</v>
      </c>
      <c r="F833" t="str">
        <f>"002"</f>
        <v>002</v>
      </c>
      <c r="G833" t="str">
        <f>""</f>
        <v/>
      </c>
      <c r="H833" t="s">
        <v>0</v>
      </c>
      <c r="I833" t="s">
        <v>2362</v>
      </c>
      <c r="J833" t="s">
        <v>5659</v>
      </c>
      <c r="K833" t="str">
        <f>"18370"</f>
        <v>18370</v>
      </c>
    </row>
    <row r="834" spans="1:11" customFormat="1" x14ac:dyDescent="0.25">
      <c r="A834" t="str">
        <f t="shared" si="111"/>
        <v>18</v>
      </c>
      <c r="B834" t="s">
        <v>357</v>
      </c>
      <c r="C834" t="str">
        <f t="shared" ref="C834:C897" si="125">"140"</f>
        <v>140</v>
      </c>
      <c r="D834" t="s">
        <v>472</v>
      </c>
      <c r="E834" t="str">
        <f t="shared" si="124"/>
        <v>01</v>
      </c>
      <c r="F834" t="str">
        <f>"001"</f>
        <v>001</v>
      </c>
      <c r="G834" t="str">
        <f>""</f>
        <v/>
      </c>
      <c r="H834" t="s">
        <v>1</v>
      </c>
      <c r="I834" t="s">
        <v>2363</v>
      </c>
      <c r="J834" t="s">
        <v>5091</v>
      </c>
      <c r="K834" t="str">
        <f t="shared" ref="K834:K887" si="126">"18600"</f>
        <v>18600</v>
      </c>
    </row>
    <row r="835" spans="1:11" customFormat="1" x14ac:dyDescent="0.25">
      <c r="A835" t="str">
        <f t="shared" ref="A835:A898" si="127">"18"</f>
        <v>18</v>
      </c>
      <c r="B835" t="s">
        <v>357</v>
      </c>
      <c r="C835" t="str">
        <f t="shared" si="125"/>
        <v>140</v>
      </c>
      <c r="D835" t="s">
        <v>472</v>
      </c>
      <c r="E835" t="str">
        <f t="shared" si="124"/>
        <v>01</v>
      </c>
      <c r="F835" t="str">
        <f>"001"</f>
        <v>001</v>
      </c>
      <c r="G835" t="str">
        <f>""</f>
        <v/>
      </c>
      <c r="H835" t="s">
        <v>0</v>
      </c>
      <c r="I835" t="s">
        <v>2363</v>
      </c>
      <c r="J835" t="s">
        <v>5091</v>
      </c>
      <c r="K835" t="str">
        <f t="shared" si="126"/>
        <v>18600</v>
      </c>
    </row>
    <row r="836" spans="1:11" customFormat="1" x14ac:dyDescent="0.25">
      <c r="A836" t="str">
        <f t="shared" si="127"/>
        <v>18</v>
      </c>
      <c r="B836" t="s">
        <v>357</v>
      </c>
      <c r="C836" t="str">
        <f t="shared" si="125"/>
        <v>140</v>
      </c>
      <c r="D836" t="s">
        <v>472</v>
      </c>
      <c r="E836" t="str">
        <f t="shared" si="124"/>
        <v>01</v>
      </c>
      <c r="F836" t="str">
        <f>"002"</f>
        <v>002</v>
      </c>
      <c r="G836" t="str">
        <f>""</f>
        <v/>
      </c>
      <c r="H836" t="s">
        <v>3</v>
      </c>
      <c r="I836" t="s">
        <v>2364</v>
      </c>
      <c r="J836" t="s">
        <v>5660</v>
      </c>
      <c r="K836" t="str">
        <f t="shared" si="126"/>
        <v>18600</v>
      </c>
    </row>
    <row r="837" spans="1:11" customFormat="1" x14ac:dyDescent="0.25">
      <c r="A837" t="str">
        <f t="shared" si="127"/>
        <v>18</v>
      </c>
      <c r="B837" t="s">
        <v>357</v>
      </c>
      <c r="C837" t="str">
        <f t="shared" si="125"/>
        <v>140</v>
      </c>
      <c r="D837" t="s">
        <v>472</v>
      </c>
      <c r="E837" t="str">
        <f t="shared" si="124"/>
        <v>01</v>
      </c>
      <c r="F837" t="str">
        <f>"003"</f>
        <v>003</v>
      </c>
      <c r="G837" t="str">
        <f>""</f>
        <v/>
      </c>
      <c r="H837" t="s">
        <v>1</v>
      </c>
      <c r="I837" t="s">
        <v>2365</v>
      </c>
      <c r="J837" t="s">
        <v>5661</v>
      </c>
      <c r="K837" t="str">
        <f t="shared" si="126"/>
        <v>18600</v>
      </c>
    </row>
    <row r="838" spans="1:11" customFormat="1" x14ac:dyDescent="0.25">
      <c r="A838" t="str">
        <f t="shared" si="127"/>
        <v>18</v>
      </c>
      <c r="B838" t="s">
        <v>357</v>
      </c>
      <c r="C838" t="str">
        <f t="shared" si="125"/>
        <v>140</v>
      </c>
      <c r="D838" t="s">
        <v>472</v>
      </c>
      <c r="E838" t="str">
        <f t="shared" si="124"/>
        <v>01</v>
      </c>
      <c r="F838" t="str">
        <f>"003"</f>
        <v>003</v>
      </c>
      <c r="G838" t="str">
        <f>""</f>
        <v/>
      </c>
      <c r="H838" t="s">
        <v>0</v>
      </c>
      <c r="I838" t="s">
        <v>2365</v>
      </c>
      <c r="J838" t="s">
        <v>5661</v>
      </c>
      <c r="K838" t="str">
        <f t="shared" si="126"/>
        <v>18600</v>
      </c>
    </row>
    <row r="839" spans="1:11" customFormat="1" x14ac:dyDescent="0.25">
      <c r="A839" t="str">
        <f t="shared" si="127"/>
        <v>18</v>
      </c>
      <c r="B839" t="s">
        <v>357</v>
      </c>
      <c r="C839" t="str">
        <f t="shared" si="125"/>
        <v>140</v>
      </c>
      <c r="D839" t="s">
        <v>472</v>
      </c>
      <c r="E839" t="str">
        <f t="shared" si="124"/>
        <v>01</v>
      </c>
      <c r="F839" t="str">
        <f>"004"</f>
        <v>004</v>
      </c>
      <c r="G839" t="str">
        <f>""</f>
        <v/>
      </c>
      <c r="H839" t="s">
        <v>1</v>
      </c>
      <c r="I839" t="s">
        <v>2364</v>
      </c>
      <c r="J839" t="s">
        <v>5660</v>
      </c>
      <c r="K839" t="str">
        <f t="shared" si="126"/>
        <v>18600</v>
      </c>
    </row>
    <row r="840" spans="1:11" customFormat="1" x14ac:dyDescent="0.25">
      <c r="A840" t="str">
        <f t="shared" si="127"/>
        <v>18</v>
      </c>
      <c r="B840" t="s">
        <v>357</v>
      </c>
      <c r="C840" t="str">
        <f t="shared" si="125"/>
        <v>140</v>
      </c>
      <c r="D840" t="s">
        <v>472</v>
      </c>
      <c r="E840" t="str">
        <f t="shared" si="124"/>
        <v>01</v>
      </c>
      <c r="F840" t="str">
        <f>"004"</f>
        <v>004</v>
      </c>
      <c r="G840" t="str">
        <f>""</f>
        <v/>
      </c>
      <c r="H840" t="s">
        <v>0</v>
      </c>
      <c r="I840" t="s">
        <v>2364</v>
      </c>
      <c r="J840" t="s">
        <v>5660</v>
      </c>
      <c r="K840" t="str">
        <f t="shared" si="126"/>
        <v>18600</v>
      </c>
    </row>
    <row r="841" spans="1:11" customFormat="1" x14ac:dyDescent="0.25">
      <c r="A841" t="str">
        <f t="shared" si="127"/>
        <v>18</v>
      </c>
      <c r="B841" t="s">
        <v>357</v>
      </c>
      <c r="C841" t="str">
        <f t="shared" si="125"/>
        <v>140</v>
      </c>
      <c r="D841" t="s">
        <v>472</v>
      </c>
      <c r="E841" t="str">
        <f t="shared" si="124"/>
        <v>01</v>
      </c>
      <c r="F841" t="str">
        <f>"004"</f>
        <v>004</v>
      </c>
      <c r="G841" t="str">
        <f>""</f>
        <v/>
      </c>
      <c r="H841" t="s">
        <v>2</v>
      </c>
      <c r="I841" t="s">
        <v>2364</v>
      </c>
      <c r="J841" t="s">
        <v>5660</v>
      </c>
      <c r="K841" t="str">
        <f t="shared" si="126"/>
        <v>18600</v>
      </c>
    </row>
    <row r="842" spans="1:11" customFormat="1" x14ac:dyDescent="0.25">
      <c r="A842" t="str">
        <f t="shared" si="127"/>
        <v>18</v>
      </c>
      <c r="B842" t="s">
        <v>357</v>
      </c>
      <c r="C842" t="str">
        <f t="shared" si="125"/>
        <v>140</v>
      </c>
      <c r="D842" t="s">
        <v>472</v>
      </c>
      <c r="E842" t="str">
        <f t="shared" ref="E842:E855" si="128">"02"</f>
        <v>02</v>
      </c>
      <c r="F842" t="str">
        <f>"001"</f>
        <v>001</v>
      </c>
      <c r="G842" t="str">
        <f>""</f>
        <v/>
      </c>
      <c r="H842" t="s">
        <v>1</v>
      </c>
      <c r="I842" t="s">
        <v>2366</v>
      </c>
      <c r="J842" t="s">
        <v>5662</v>
      </c>
      <c r="K842" t="str">
        <f t="shared" si="126"/>
        <v>18600</v>
      </c>
    </row>
    <row r="843" spans="1:11" customFormat="1" x14ac:dyDescent="0.25">
      <c r="A843" t="str">
        <f t="shared" si="127"/>
        <v>18</v>
      </c>
      <c r="B843" t="s">
        <v>357</v>
      </c>
      <c r="C843" t="str">
        <f t="shared" si="125"/>
        <v>140</v>
      </c>
      <c r="D843" t="s">
        <v>472</v>
      </c>
      <c r="E843" t="str">
        <f t="shared" si="128"/>
        <v>02</v>
      </c>
      <c r="F843" t="str">
        <f>"001"</f>
        <v>001</v>
      </c>
      <c r="G843" t="str">
        <f>""</f>
        <v/>
      </c>
      <c r="H843" t="s">
        <v>0</v>
      </c>
      <c r="I843" t="s">
        <v>2366</v>
      </c>
      <c r="J843" t="s">
        <v>5662</v>
      </c>
      <c r="K843" t="str">
        <f t="shared" si="126"/>
        <v>18600</v>
      </c>
    </row>
    <row r="844" spans="1:11" customFormat="1" x14ac:dyDescent="0.25">
      <c r="A844" t="str">
        <f t="shared" si="127"/>
        <v>18</v>
      </c>
      <c r="B844" t="s">
        <v>357</v>
      </c>
      <c r="C844" t="str">
        <f t="shared" si="125"/>
        <v>140</v>
      </c>
      <c r="D844" t="s">
        <v>472</v>
      </c>
      <c r="E844" t="str">
        <f t="shared" si="128"/>
        <v>02</v>
      </c>
      <c r="F844" t="str">
        <f>"002"</f>
        <v>002</v>
      </c>
      <c r="G844" t="str">
        <f>""</f>
        <v/>
      </c>
      <c r="H844" t="s">
        <v>1</v>
      </c>
      <c r="I844" t="s">
        <v>2367</v>
      </c>
      <c r="J844" t="s">
        <v>5663</v>
      </c>
      <c r="K844" t="str">
        <f t="shared" si="126"/>
        <v>18600</v>
      </c>
    </row>
    <row r="845" spans="1:11" customFormat="1" x14ac:dyDescent="0.25">
      <c r="A845" t="str">
        <f t="shared" si="127"/>
        <v>18</v>
      </c>
      <c r="B845" t="s">
        <v>357</v>
      </c>
      <c r="C845" t="str">
        <f t="shared" si="125"/>
        <v>140</v>
      </c>
      <c r="D845" t="s">
        <v>472</v>
      </c>
      <c r="E845" t="str">
        <f t="shared" si="128"/>
        <v>02</v>
      </c>
      <c r="F845" t="str">
        <f>"002"</f>
        <v>002</v>
      </c>
      <c r="G845" t="str">
        <f>""</f>
        <v/>
      </c>
      <c r="H845" t="s">
        <v>0</v>
      </c>
      <c r="I845" t="s">
        <v>2367</v>
      </c>
      <c r="J845" t="s">
        <v>5663</v>
      </c>
      <c r="K845" t="str">
        <f t="shared" si="126"/>
        <v>18600</v>
      </c>
    </row>
    <row r="846" spans="1:11" customFormat="1" x14ac:dyDescent="0.25">
      <c r="A846" t="str">
        <f t="shared" si="127"/>
        <v>18</v>
      </c>
      <c r="B846" t="s">
        <v>357</v>
      </c>
      <c r="C846" t="str">
        <f t="shared" si="125"/>
        <v>140</v>
      </c>
      <c r="D846" t="s">
        <v>472</v>
      </c>
      <c r="E846" t="str">
        <f t="shared" si="128"/>
        <v>02</v>
      </c>
      <c r="F846" t="str">
        <f>"003"</f>
        <v>003</v>
      </c>
      <c r="G846" t="str">
        <f>""</f>
        <v/>
      </c>
      <c r="H846" t="s">
        <v>1</v>
      </c>
      <c r="I846" t="s">
        <v>2368</v>
      </c>
      <c r="J846" t="s">
        <v>5664</v>
      </c>
      <c r="K846" t="str">
        <f t="shared" si="126"/>
        <v>18600</v>
      </c>
    </row>
    <row r="847" spans="1:11" customFormat="1" x14ac:dyDescent="0.25">
      <c r="A847" t="str">
        <f t="shared" si="127"/>
        <v>18</v>
      </c>
      <c r="B847" t="s">
        <v>357</v>
      </c>
      <c r="C847" t="str">
        <f t="shared" si="125"/>
        <v>140</v>
      </c>
      <c r="D847" t="s">
        <v>472</v>
      </c>
      <c r="E847" t="str">
        <f t="shared" si="128"/>
        <v>02</v>
      </c>
      <c r="F847" t="str">
        <f>"003"</f>
        <v>003</v>
      </c>
      <c r="G847" t="str">
        <f>""</f>
        <v/>
      </c>
      <c r="H847" t="s">
        <v>0</v>
      </c>
      <c r="I847" t="s">
        <v>2368</v>
      </c>
      <c r="J847" t="s">
        <v>5664</v>
      </c>
      <c r="K847" t="str">
        <f t="shared" si="126"/>
        <v>18600</v>
      </c>
    </row>
    <row r="848" spans="1:11" customFormat="1" x14ac:dyDescent="0.25">
      <c r="A848" t="str">
        <f t="shared" si="127"/>
        <v>18</v>
      </c>
      <c r="B848" t="s">
        <v>357</v>
      </c>
      <c r="C848" t="str">
        <f t="shared" si="125"/>
        <v>140</v>
      </c>
      <c r="D848" t="s">
        <v>472</v>
      </c>
      <c r="E848" t="str">
        <f t="shared" si="128"/>
        <v>02</v>
      </c>
      <c r="F848" t="str">
        <f>"004"</f>
        <v>004</v>
      </c>
      <c r="G848" t="str">
        <f>""</f>
        <v/>
      </c>
      <c r="H848" t="s">
        <v>1</v>
      </c>
      <c r="I848" t="s">
        <v>2369</v>
      </c>
      <c r="J848" t="s">
        <v>5665</v>
      </c>
      <c r="K848" t="str">
        <f t="shared" si="126"/>
        <v>18600</v>
      </c>
    </row>
    <row r="849" spans="1:11" customFormat="1" x14ac:dyDescent="0.25">
      <c r="A849" t="str">
        <f t="shared" si="127"/>
        <v>18</v>
      </c>
      <c r="B849" t="s">
        <v>357</v>
      </c>
      <c r="C849" t="str">
        <f t="shared" si="125"/>
        <v>140</v>
      </c>
      <c r="D849" t="s">
        <v>472</v>
      </c>
      <c r="E849" t="str">
        <f t="shared" si="128"/>
        <v>02</v>
      </c>
      <c r="F849" t="str">
        <f>"004"</f>
        <v>004</v>
      </c>
      <c r="G849" t="str">
        <f>""</f>
        <v/>
      </c>
      <c r="H849" t="s">
        <v>0</v>
      </c>
      <c r="I849" t="s">
        <v>2369</v>
      </c>
      <c r="J849" t="s">
        <v>5665</v>
      </c>
      <c r="K849" t="str">
        <f t="shared" si="126"/>
        <v>18600</v>
      </c>
    </row>
    <row r="850" spans="1:11" customFormat="1" x14ac:dyDescent="0.25">
      <c r="A850" t="str">
        <f t="shared" si="127"/>
        <v>18</v>
      </c>
      <c r="B850" t="s">
        <v>357</v>
      </c>
      <c r="C850" t="str">
        <f t="shared" si="125"/>
        <v>140</v>
      </c>
      <c r="D850" t="s">
        <v>472</v>
      </c>
      <c r="E850" t="str">
        <f t="shared" si="128"/>
        <v>02</v>
      </c>
      <c r="F850" t="str">
        <f>"005"</f>
        <v>005</v>
      </c>
      <c r="G850" t="str">
        <f>""</f>
        <v/>
      </c>
      <c r="H850" t="s">
        <v>1</v>
      </c>
      <c r="I850" t="s">
        <v>2370</v>
      </c>
      <c r="J850" t="s">
        <v>5666</v>
      </c>
      <c r="K850" t="str">
        <f t="shared" si="126"/>
        <v>18600</v>
      </c>
    </row>
    <row r="851" spans="1:11" customFormat="1" x14ac:dyDescent="0.25">
      <c r="A851" t="str">
        <f t="shared" si="127"/>
        <v>18</v>
      </c>
      <c r="B851" t="s">
        <v>357</v>
      </c>
      <c r="C851" t="str">
        <f t="shared" si="125"/>
        <v>140</v>
      </c>
      <c r="D851" t="s">
        <v>472</v>
      </c>
      <c r="E851" t="str">
        <f t="shared" si="128"/>
        <v>02</v>
      </c>
      <c r="F851" t="str">
        <f>"005"</f>
        <v>005</v>
      </c>
      <c r="G851" t="str">
        <f>""</f>
        <v/>
      </c>
      <c r="H851" t="s">
        <v>0</v>
      </c>
      <c r="I851" t="s">
        <v>2370</v>
      </c>
      <c r="J851" t="s">
        <v>5666</v>
      </c>
      <c r="K851" t="str">
        <f t="shared" si="126"/>
        <v>18600</v>
      </c>
    </row>
    <row r="852" spans="1:11" customFormat="1" x14ac:dyDescent="0.25">
      <c r="A852" t="str">
        <f t="shared" si="127"/>
        <v>18</v>
      </c>
      <c r="B852" t="s">
        <v>357</v>
      </c>
      <c r="C852" t="str">
        <f t="shared" si="125"/>
        <v>140</v>
      </c>
      <c r="D852" t="s">
        <v>472</v>
      </c>
      <c r="E852" t="str">
        <f t="shared" si="128"/>
        <v>02</v>
      </c>
      <c r="F852" t="str">
        <f>"006"</f>
        <v>006</v>
      </c>
      <c r="G852" t="str">
        <f>""</f>
        <v/>
      </c>
      <c r="H852" t="s">
        <v>1</v>
      </c>
      <c r="I852" t="s">
        <v>2366</v>
      </c>
      <c r="J852" t="s">
        <v>5662</v>
      </c>
      <c r="K852" t="str">
        <f t="shared" si="126"/>
        <v>18600</v>
      </c>
    </row>
    <row r="853" spans="1:11" customFormat="1" x14ac:dyDescent="0.25">
      <c r="A853" t="str">
        <f t="shared" si="127"/>
        <v>18</v>
      </c>
      <c r="B853" t="s">
        <v>357</v>
      </c>
      <c r="C853" t="str">
        <f t="shared" si="125"/>
        <v>140</v>
      </c>
      <c r="D853" t="s">
        <v>472</v>
      </c>
      <c r="E853" t="str">
        <f t="shared" si="128"/>
        <v>02</v>
      </c>
      <c r="F853" t="str">
        <f>"006"</f>
        <v>006</v>
      </c>
      <c r="G853" t="str">
        <f>""</f>
        <v/>
      </c>
      <c r="H853" t="s">
        <v>0</v>
      </c>
      <c r="I853" t="s">
        <v>2366</v>
      </c>
      <c r="J853" t="s">
        <v>5662</v>
      </c>
      <c r="K853" t="str">
        <f t="shared" si="126"/>
        <v>18600</v>
      </c>
    </row>
    <row r="854" spans="1:11" customFormat="1" x14ac:dyDescent="0.25">
      <c r="A854" t="str">
        <f t="shared" si="127"/>
        <v>18</v>
      </c>
      <c r="B854" t="s">
        <v>357</v>
      </c>
      <c r="C854" t="str">
        <f t="shared" si="125"/>
        <v>140</v>
      </c>
      <c r="D854" t="s">
        <v>472</v>
      </c>
      <c r="E854" t="str">
        <f t="shared" si="128"/>
        <v>02</v>
      </c>
      <c r="F854" t="str">
        <f>"007"</f>
        <v>007</v>
      </c>
      <c r="G854" t="str">
        <f>""</f>
        <v/>
      </c>
      <c r="H854" t="s">
        <v>1</v>
      </c>
      <c r="I854" t="s">
        <v>2369</v>
      </c>
      <c r="J854" t="s">
        <v>5665</v>
      </c>
      <c r="K854" t="str">
        <f t="shared" si="126"/>
        <v>18600</v>
      </c>
    </row>
    <row r="855" spans="1:11" customFormat="1" x14ac:dyDescent="0.25">
      <c r="A855" t="str">
        <f t="shared" si="127"/>
        <v>18</v>
      </c>
      <c r="B855" t="s">
        <v>357</v>
      </c>
      <c r="C855" t="str">
        <f t="shared" si="125"/>
        <v>140</v>
      </c>
      <c r="D855" t="s">
        <v>472</v>
      </c>
      <c r="E855" t="str">
        <f t="shared" si="128"/>
        <v>02</v>
      </c>
      <c r="F855" t="str">
        <f>"007"</f>
        <v>007</v>
      </c>
      <c r="G855" t="str">
        <f>""</f>
        <v/>
      </c>
      <c r="H855" t="s">
        <v>0</v>
      </c>
      <c r="I855" t="s">
        <v>2369</v>
      </c>
      <c r="J855" t="s">
        <v>5665</v>
      </c>
      <c r="K855" t="str">
        <f t="shared" si="126"/>
        <v>18600</v>
      </c>
    </row>
    <row r="856" spans="1:11" customFormat="1" x14ac:dyDescent="0.25">
      <c r="A856" t="str">
        <f t="shared" si="127"/>
        <v>18</v>
      </c>
      <c r="B856" t="s">
        <v>357</v>
      </c>
      <c r="C856" t="str">
        <f t="shared" si="125"/>
        <v>140</v>
      </c>
      <c r="D856" t="s">
        <v>472</v>
      </c>
      <c r="E856" t="str">
        <f t="shared" ref="E856:E861" si="129">"03"</f>
        <v>03</v>
      </c>
      <c r="F856" t="str">
        <f>"001"</f>
        <v>001</v>
      </c>
      <c r="G856" t="str">
        <f>""</f>
        <v/>
      </c>
      <c r="H856" t="s">
        <v>3</v>
      </c>
      <c r="I856" t="s">
        <v>105</v>
      </c>
      <c r="J856" t="s">
        <v>5667</v>
      </c>
      <c r="K856" t="str">
        <f t="shared" si="126"/>
        <v>18600</v>
      </c>
    </row>
    <row r="857" spans="1:11" customFormat="1" x14ac:dyDescent="0.25">
      <c r="A857" t="str">
        <f t="shared" si="127"/>
        <v>18</v>
      </c>
      <c r="B857" t="s">
        <v>357</v>
      </c>
      <c r="C857" t="str">
        <f t="shared" si="125"/>
        <v>140</v>
      </c>
      <c r="D857" t="s">
        <v>472</v>
      </c>
      <c r="E857" t="str">
        <f t="shared" si="129"/>
        <v>03</v>
      </c>
      <c r="F857" t="str">
        <f>"002"</f>
        <v>002</v>
      </c>
      <c r="G857" t="str">
        <f>""</f>
        <v/>
      </c>
      <c r="H857" t="s">
        <v>3</v>
      </c>
      <c r="I857" t="s">
        <v>19</v>
      </c>
      <c r="J857" t="s">
        <v>5668</v>
      </c>
      <c r="K857" t="str">
        <f t="shared" si="126"/>
        <v>18600</v>
      </c>
    </row>
    <row r="858" spans="1:11" customFormat="1" x14ac:dyDescent="0.25">
      <c r="A858" t="str">
        <f t="shared" si="127"/>
        <v>18</v>
      </c>
      <c r="B858" t="s">
        <v>357</v>
      </c>
      <c r="C858" t="str">
        <f t="shared" si="125"/>
        <v>140</v>
      </c>
      <c r="D858" t="s">
        <v>472</v>
      </c>
      <c r="E858" t="str">
        <f t="shared" si="129"/>
        <v>03</v>
      </c>
      <c r="F858" t="str">
        <f>"003"</f>
        <v>003</v>
      </c>
      <c r="G858" t="str">
        <f>""</f>
        <v/>
      </c>
      <c r="H858" t="s">
        <v>1</v>
      </c>
      <c r="I858" t="s">
        <v>2371</v>
      </c>
      <c r="J858" t="s">
        <v>5669</v>
      </c>
      <c r="K858" t="str">
        <f t="shared" si="126"/>
        <v>18600</v>
      </c>
    </row>
    <row r="859" spans="1:11" customFormat="1" x14ac:dyDescent="0.25">
      <c r="A859" t="str">
        <f t="shared" si="127"/>
        <v>18</v>
      </c>
      <c r="B859" t="s">
        <v>357</v>
      </c>
      <c r="C859" t="str">
        <f t="shared" si="125"/>
        <v>140</v>
      </c>
      <c r="D859" t="s">
        <v>472</v>
      </c>
      <c r="E859" t="str">
        <f t="shared" si="129"/>
        <v>03</v>
      </c>
      <c r="F859" t="str">
        <f>"003"</f>
        <v>003</v>
      </c>
      <c r="G859" t="str">
        <f>""</f>
        <v/>
      </c>
      <c r="H859" t="s">
        <v>0</v>
      </c>
      <c r="I859" t="s">
        <v>2371</v>
      </c>
      <c r="J859" t="s">
        <v>5669</v>
      </c>
      <c r="K859" t="str">
        <f t="shared" si="126"/>
        <v>18600</v>
      </c>
    </row>
    <row r="860" spans="1:11" customFormat="1" x14ac:dyDescent="0.25">
      <c r="A860" t="str">
        <f t="shared" si="127"/>
        <v>18</v>
      </c>
      <c r="B860" t="s">
        <v>357</v>
      </c>
      <c r="C860" t="str">
        <f t="shared" si="125"/>
        <v>140</v>
      </c>
      <c r="D860" t="s">
        <v>472</v>
      </c>
      <c r="E860" t="str">
        <f t="shared" si="129"/>
        <v>03</v>
      </c>
      <c r="F860" t="str">
        <f>"004"</f>
        <v>004</v>
      </c>
      <c r="G860" t="str">
        <f>""</f>
        <v/>
      </c>
      <c r="H860" t="s">
        <v>1</v>
      </c>
      <c r="I860" t="s">
        <v>105</v>
      </c>
      <c r="J860" t="s">
        <v>5667</v>
      </c>
      <c r="K860" t="str">
        <f t="shared" si="126"/>
        <v>18600</v>
      </c>
    </row>
    <row r="861" spans="1:11" customFormat="1" x14ac:dyDescent="0.25">
      <c r="A861" t="str">
        <f t="shared" si="127"/>
        <v>18</v>
      </c>
      <c r="B861" t="s">
        <v>357</v>
      </c>
      <c r="C861" t="str">
        <f t="shared" si="125"/>
        <v>140</v>
      </c>
      <c r="D861" t="s">
        <v>472</v>
      </c>
      <c r="E861" t="str">
        <f t="shared" si="129"/>
        <v>03</v>
      </c>
      <c r="F861" t="str">
        <f>"004"</f>
        <v>004</v>
      </c>
      <c r="G861" t="str">
        <f>""</f>
        <v/>
      </c>
      <c r="H861" t="s">
        <v>0</v>
      </c>
      <c r="I861" t="s">
        <v>105</v>
      </c>
      <c r="J861" t="s">
        <v>5667</v>
      </c>
      <c r="K861" t="str">
        <f t="shared" si="126"/>
        <v>18600</v>
      </c>
    </row>
    <row r="862" spans="1:11" customFormat="1" x14ac:dyDescent="0.25">
      <c r="A862" t="str">
        <f t="shared" si="127"/>
        <v>18</v>
      </c>
      <c r="B862" t="s">
        <v>357</v>
      </c>
      <c r="C862" t="str">
        <f t="shared" si="125"/>
        <v>140</v>
      </c>
      <c r="D862" t="s">
        <v>472</v>
      </c>
      <c r="E862" t="str">
        <f t="shared" ref="E862:E887" si="130">"04"</f>
        <v>04</v>
      </c>
      <c r="F862" t="str">
        <f>"001"</f>
        <v>001</v>
      </c>
      <c r="G862" t="str">
        <f>""</f>
        <v/>
      </c>
      <c r="H862" t="s">
        <v>1</v>
      </c>
      <c r="I862" t="s">
        <v>2372</v>
      </c>
      <c r="J862" t="s">
        <v>5670</v>
      </c>
      <c r="K862" t="str">
        <f t="shared" si="126"/>
        <v>18600</v>
      </c>
    </row>
    <row r="863" spans="1:11" customFormat="1" x14ac:dyDescent="0.25">
      <c r="A863" t="str">
        <f t="shared" si="127"/>
        <v>18</v>
      </c>
      <c r="B863" t="s">
        <v>357</v>
      </c>
      <c r="C863" t="str">
        <f t="shared" si="125"/>
        <v>140</v>
      </c>
      <c r="D863" t="s">
        <v>472</v>
      </c>
      <c r="E863" t="str">
        <f t="shared" si="130"/>
        <v>04</v>
      </c>
      <c r="F863" t="str">
        <f>"001"</f>
        <v>001</v>
      </c>
      <c r="G863" t="str">
        <f>""</f>
        <v/>
      </c>
      <c r="H863" t="s">
        <v>0</v>
      </c>
      <c r="I863" t="s">
        <v>2372</v>
      </c>
      <c r="J863" t="s">
        <v>5670</v>
      </c>
      <c r="K863" t="str">
        <f t="shared" si="126"/>
        <v>18600</v>
      </c>
    </row>
    <row r="864" spans="1:11" customFormat="1" x14ac:dyDescent="0.25">
      <c r="A864" t="str">
        <f t="shared" si="127"/>
        <v>18</v>
      </c>
      <c r="B864" t="s">
        <v>357</v>
      </c>
      <c r="C864" t="str">
        <f t="shared" si="125"/>
        <v>140</v>
      </c>
      <c r="D864" t="s">
        <v>472</v>
      </c>
      <c r="E864" t="str">
        <f t="shared" si="130"/>
        <v>04</v>
      </c>
      <c r="F864" t="str">
        <f>"002"</f>
        <v>002</v>
      </c>
      <c r="G864" t="str">
        <f>""</f>
        <v/>
      </c>
      <c r="H864" t="s">
        <v>3</v>
      </c>
      <c r="I864" t="s">
        <v>2373</v>
      </c>
      <c r="J864" t="s">
        <v>5671</v>
      </c>
      <c r="K864" t="str">
        <f t="shared" si="126"/>
        <v>18600</v>
      </c>
    </row>
    <row r="865" spans="1:11" customFormat="1" x14ac:dyDescent="0.25">
      <c r="A865" t="str">
        <f t="shared" si="127"/>
        <v>18</v>
      </c>
      <c r="B865" t="s">
        <v>357</v>
      </c>
      <c r="C865" t="str">
        <f t="shared" si="125"/>
        <v>140</v>
      </c>
      <c r="D865" t="s">
        <v>472</v>
      </c>
      <c r="E865" t="str">
        <f t="shared" si="130"/>
        <v>04</v>
      </c>
      <c r="F865" t="str">
        <f>"003"</f>
        <v>003</v>
      </c>
      <c r="G865" t="str">
        <f>""</f>
        <v/>
      </c>
      <c r="H865" t="s">
        <v>1</v>
      </c>
      <c r="I865" t="s">
        <v>2374</v>
      </c>
      <c r="J865" t="s">
        <v>5672</v>
      </c>
      <c r="K865" t="str">
        <f t="shared" si="126"/>
        <v>18600</v>
      </c>
    </row>
    <row r="866" spans="1:11" customFormat="1" x14ac:dyDescent="0.25">
      <c r="A866" t="str">
        <f t="shared" si="127"/>
        <v>18</v>
      </c>
      <c r="B866" t="s">
        <v>357</v>
      </c>
      <c r="C866" t="str">
        <f t="shared" si="125"/>
        <v>140</v>
      </c>
      <c r="D866" t="s">
        <v>472</v>
      </c>
      <c r="E866" t="str">
        <f t="shared" si="130"/>
        <v>04</v>
      </c>
      <c r="F866" t="str">
        <f>"003"</f>
        <v>003</v>
      </c>
      <c r="G866" t="str">
        <f>""</f>
        <v/>
      </c>
      <c r="H866" t="s">
        <v>0</v>
      </c>
      <c r="I866" t="s">
        <v>2374</v>
      </c>
      <c r="J866" t="s">
        <v>5672</v>
      </c>
      <c r="K866" t="str">
        <f t="shared" si="126"/>
        <v>18600</v>
      </c>
    </row>
    <row r="867" spans="1:11" customFormat="1" x14ac:dyDescent="0.25">
      <c r="A867" t="str">
        <f t="shared" si="127"/>
        <v>18</v>
      </c>
      <c r="B867" t="s">
        <v>357</v>
      </c>
      <c r="C867" t="str">
        <f t="shared" si="125"/>
        <v>140</v>
      </c>
      <c r="D867" t="s">
        <v>472</v>
      </c>
      <c r="E867" t="str">
        <f t="shared" si="130"/>
        <v>04</v>
      </c>
      <c r="F867" t="str">
        <f>"004"</f>
        <v>004</v>
      </c>
      <c r="G867" t="str">
        <f>""</f>
        <v/>
      </c>
      <c r="H867" t="s">
        <v>1</v>
      </c>
      <c r="I867" t="s">
        <v>2371</v>
      </c>
      <c r="J867" t="s">
        <v>5669</v>
      </c>
      <c r="K867" t="str">
        <f t="shared" si="126"/>
        <v>18600</v>
      </c>
    </row>
    <row r="868" spans="1:11" customFormat="1" x14ac:dyDescent="0.25">
      <c r="A868" t="str">
        <f t="shared" si="127"/>
        <v>18</v>
      </c>
      <c r="B868" t="s">
        <v>357</v>
      </c>
      <c r="C868" t="str">
        <f t="shared" si="125"/>
        <v>140</v>
      </c>
      <c r="D868" t="s">
        <v>472</v>
      </c>
      <c r="E868" t="str">
        <f t="shared" si="130"/>
        <v>04</v>
      </c>
      <c r="F868" t="str">
        <f>"004"</f>
        <v>004</v>
      </c>
      <c r="G868" t="str">
        <f>""</f>
        <v/>
      </c>
      <c r="H868" t="s">
        <v>0</v>
      </c>
      <c r="I868" t="s">
        <v>2371</v>
      </c>
      <c r="J868" t="s">
        <v>5669</v>
      </c>
      <c r="K868" t="str">
        <f t="shared" si="126"/>
        <v>18600</v>
      </c>
    </row>
    <row r="869" spans="1:11" customFormat="1" x14ac:dyDescent="0.25">
      <c r="A869" t="str">
        <f t="shared" si="127"/>
        <v>18</v>
      </c>
      <c r="B869" t="s">
        <v>357</v>
      </c>
      <c r="C869" t="str">
        <f t="shared" si="125"/>
        <v>140</v>
      </c>
      <c r="D869" t="s">
        <v>472</v>
      </c>
      <c r="E869" t="str">
        <f t="shared" si="130"/>
        <v>04</v>
      </c>
      <c r="F869" t="str">
        <f>"005"</f>
        <v>005</v>
      </c>
      <c r="G869" t="str">
        <f>""</f>
        <v/>
      </c>
      <c r="H869" t="s">
        <v>1</v>
      </c>
      <c r="I869" t="s">
        <v>2375</v>
      </c>
      <c r="J869" t="s">
        <v>5673</v>
      </c>
      <c r="K869" t="str">
        <f t="shared" si="126"/>
        <v>18600</v>
      </c>
    </row>
    <row r="870" spans="1:11" customFormat="1" x14ac:dyDescent="0.25">
      <c r="A870" t="str">
        <f t="shared" si="127"/>
        <v>18</v>
      </c>
      <c r="B870" t="s">
        <v>357</v>
      </c>
      <c r="C870" t="str">
        <f t="shared" si="125"/>
        <v>140</v>
      </c>
      <c r="D870" t="s">
        <v>472</v>
      </c>
      <c r="E870" t="str">
        <f t="shared" si="130"/>
        <v>04</v>
      </c>
      <c r="F870" t="str">
        <f>"005"</f>
        <v>005</v>
      </c>
      <c r="G870" t="str">
        <f>""</f>
        <v/>
      </c>
      <c r="H870" t="s">
        <v>0</v>
      </c>
      <c r="I870" t="s">
        <v>2375</v>
      </c>
      <c r="J870" t="s">
        <v>5673</v>
      </c>
      <c r="K870" t="str">
        <f t="shared" si="126"/>
        <v>18600</v>
      </c>
    </row>
    <row r="871" spans="1:11" customFormat="1" x14ac:dyDescent="0.25">
      <c r="A871" t="str">
        <f t="shared" si="127"/>
        <v>18</v>
      </c>
      <c r="B871" t="s">
        <v>357</v>
      </c>
      <c r="C871" t="str">
        <f t="shared" si="125"/>
        <v>140</v>
      </c>
      <c r="D871" t="s">
        <v>472</v>
      </c>
      <c r="E871" t="str">
        <f t="shared" si="130"/>
        <v>04</v>
      </c>
      <c r="F871" t="str">
        <f>"006"</f>
        <v>006</v>
      </c>
      <c r="G871" t="str">
        <f>""</f>
        <v/>
      </c>
      <c r="H871" t="s">
        <v>1</v>
      </c>
      <c r="I871" t="s">
        <v>2376</v>
      </c>
      <c r="J871" t="s">
        <v>5674</v>
      </c>
      <c r="K871" t="str">
        <f t="shared" si="126"/>
        <v>18600</v>
      </c>
    </row>
    <row r="872" spans="1:11" customFormat="1" x14ac:dyDescent="0.25">
      <c r="A872" t="str">
        <f t="shared" si="127"/>
        <v>18</v>
      </c>
      <c r="B872" t="s">
        <v>357</v>
      </c>
      <c r="C872" t="str">
        <f t="shared" si="125"/>
        <v>140</v>
      </c>
      <c r="D872" t="s">
        <v>472</v>
      </c>
      <c r="E872" t="str">
        <f t="shared" si="130"/>
        <v>04</v>
      </c>
      <c r="F872" t="str">
        <f>"006"</f>
        <v>006</v>
      </c>
      <c r="G872" t="str">
        <f>""</f>
        <v/>
      </c>
      <c r="H872" t="s">
        <v>0</v>
      </c>
      <c r="I872" t="s">
        <v>2376</v>
      </c>
      <c r="J872" t="s">
        <v>5674</v>
      </c>
      <c r="K872" t="str">
        <f t="shared" si="126"/>
        <v>18600</v>
      </c>
    </row>
    <row r="873" spans="1:11" customFormat="1" x14ac:dyDescent="0.25">
      <c r="A873" t="str">
        <f t="shared" si="127"/>
        <v>18</v>
      </c>
      <c r="B873" t="s">
        <v>357</v>
      </c>
      <c r="C873" t="str">
        <f t="shared" si="125"/>
        <v>140</v>
      </c>
      <c r="D873" t="s">
        <v>472</v>
      </c>
      <c r="E873" t="str">
        <f t="shared" si="130"/>
        <v>04</v>
      </c>
      <c r="F873" t="str">
        <f>"007"</f>
        <v>007</v>
      </c>
      <c r="G873" t="str">
        <f>""</f>
        <v/>
      </c>
      <c r="H873" t="s">
        <v>1</v>
      </c>
      <c r="I873" t="s">
        <v>2377</v>
      </c>
      <c r="J873" t="s">
        <v>5675</v>
      </c>
      <c r="K873" t="str">
        <f t="shared" si="126"/>
        <v>18600</v>
      </c>
    </row>
    <row r="874" spans="1:11" customFormat="1" x14ac:dyDescent="0.25">
      <c r="A874" t="str">
        <f t="shared" si="127"/>
        <v>18</v>
      </c>
      <c r="B874" t="s">
        <v>357</v>
      </c>
      <c r="C874" t="str">
        <f t="shared" si="125"/>
        <v>140</v>
      </c>
      <c r="D874" t="s">
        <v>472</v>
      </c>
      <c r="E874" t="str">
        <f t="shared" si="130"/>
        <v>04</v>
      </c>
      <c r="F874" t="str">
        <f>"007"</f>
        <v>007</v>
      </c>
      <c r="G874" t="str">
        <f>""</f>
        <v/>
      </c>
      <c r="H874" t="s">
        <v>0</v>
      </c>
      <c r="I874" t="s">
        <v>2377</v>
      </c>
      <c r="J874" t="s">
        <v>5675</v>
      </c>
      <c r="K874" t="str">
        <f t="shared" si="126"/>
        <v>18600</v>
      </c>
    </row>
    <row r="875" spans="1:11" customFormat="1" x14ac:dyDescent="0.25">
      <c r="A875" t="str">
        <f t="shared" si="127"/>
        <v>18</v>
      </c>
      <c r="B875" t="s">
        <v>357</v>
      </c>
      <c r="C875" t="str">
        <f t="shared" si="125"/>
        <v>140</v>
      </c>
      <c r="D875" t="s">
        <v>472</v>
      </c>
      <c r="E875" t="str">
        <f t="shared" si="130"/>
        <v>04</v>
      </c>
      <c r="F875" t="str">
        <f>"008"</f>
        <v>008</v>
      </c>
      <c r="G875" t="str">
        <f>""</f>
        <v/>
      </c>
      <c r="H875" t="s">
        <v>1</v>
      </c>
      <c r="I875" t="s">
        <v>2378</v>
      </c>
      <c r="J875" t="s">
        <v>5676</v>
      </c>
      <c r="K875" t="str">
        <f t="shared" si="126"/>
        <v>18600</v>
      </c>
    </row>
    <row r="876" spans="1:11" customFormat="1" x14ac:dyDescent="0.25">
      <c r="A876" t="str">
        <f t="shared" si="127"/>
        <v>18</v>
      </c>
      <c r="B876" t="s">
        <v>357</v>
      </c>
      <c r="C876" t="str">
        <f t="shared" si="125"/>
        <v>140</v>
      </c>
      <c r="D876" t="s">
        <v>472</v>
      </c>
      <c r="E876" t="str">
        <f t="shared" si="130"/>
        <v>04</v>
      </c>
      <c r="F876" t="str">
        <f>"008"</f>
        <v>008</v>
      </c>
      <c r="G876" t="str">
        <f>""</f>
        <v/>
      </c>
      <c r="H876" t="s">
        <v>0</v>
      </c>
      <c r="I876" t="s">
        <v>2378</v>
      </c>
      <c r="J876" t="s">
        <v>5676</v>
      </c>
      <c r="K876" t="str">
        <f t="shared" si="126"/>
        <v>18600</v>
      </c>
    </row>
    <row r="877" spans="1:11" customFormat="1" x14ac:dyDescent="0.25">
      <c r="A877" t="str">
        <f t="shared" si="127"/>
        <v>18</v>
      </c>
      <c r="B877" t="s">
        <v>357</v>
      </c>
      <c r="C877" t="str">
        <f t="shared" si="125"/>
        <v>140</v>
      </c>
      <c r="D877" t="s">
        <v>472</v>
      </c>
      <c r="E877" t="str">
        <f t="shared" si="130"/>
        <v>04</v>
      </c>
      <c r="F877" t="str">
        <f>"009"</f>
        <v>009</v>
      </c>
      <c r="G877" t="str">
        <f>""</f>
        <v/>
      </c>
      <c r="H877" t="s">
        <v>1</v>
      </c>
      <c r="I877" t="s">
        <v>2379</v>
      </c>
      <c r="J877" t="s">
        <v>5677</v>
      </c>
      <c r="K877" t="str">
        <f t="shared" si="126"/>
        <v>18600</v>
      </c>
    </row>
    <row r="878" spans="1:11" customFormat="1" x14ac:dyDescent="0.25">
      <c r="A878" t="str">
        <f t="shared" si="127"/>
        <v>18</v>
      </c>
      <c r="B878" t="s">
        <v>357</v>
      </c>
      <c r="C878" t="str">
        <f t="shared" si="125"/>
        <v>140</v>
      </c>
      <c r="D878" t="s">
        <v>472</v>
      </c>
      <c r="E878" t="str">
        <f t="shared" si="130"/>
        <v>04</v>
      </c>
      <c r="F878" t="str">
        <f>"009"</f>
        <v>009</v>
      </c>
      <c r="G878" t="str">
        <f>""</f>
        <v/>
      </c>
      <c r="H878" t="s">
        <v>0</v>
      </c>
      <c r="I878" t="s">
        <v>2379</v>
      </c>
      <c r="J878" t="s">
        <v>5677</v>
      </c>
      <c r="K878" t="str">
        <f t="shared" si="126"/>
        <v>18600</v>
      </c>
    </row>
    <row r="879" spans="1:11" customFormat="1" x14ac:dyDescent="0.25">
      <c r="A879" t="str">
        <f t="shared" si="127"/>
        <v>18</v>
      </c>
      <c r="B879" t="s">
        <v>357</v>
      </c>
      <c r="C879" t="str">
        <f t="shared" si="125"/>
        <v>140</v>
      </c>
      <c r="D879" t="s">
        <v>472</v>
      </c>
      <c r="E879" t="str">
        <f t="shared" si="130"/>
        <v>04</v>
      </c>
      <c r="F879" t="str">
        <f>"010"</f>
        <v>010</v>
      </c>
      <c r="G879" t="str">
        <f>""</f>
        <v/>
      </c>
      <c r="H879" t="s">
        <v>1</v>
      </c>
      <c r="I879" t="s">
        <v>2379</v>
      </c>
      <c r="J879" t="s">
        <v>5677</v>
      </c>
      <c r="K879" t="str">
        <f t="shared" si="126"/>
        <v>18600</v>
      </c>
    </row>
    <row r="880" spans="1:11" customFormat="1" x14ac:dyDescent="0.25">
      <c r="A880" t="str">
        <f t="shared" si="127"/>
        <v>18</v>
      </c>
      <c r="B880" t="s">
        <v>357</v>
      </c>
      <c r="C880" t="str">
        <f t="shared" si="125"/>
        <v>140</v>
      </c>
      <c r="D880" t="s">
        <v>472</v>
      </c>
      <c r="E880" t="str">
        <f t="shared" si="130"/>
        <v>04</v>
      </c>
      <c r="F880" t="str">
        <f>"010"</f>
        <v>010</v>
      </c>
      <c r="G880" t="str">
        <f>""</f>
        <v/>
      </c>
      <c r="H880" t="s">
        <v>0</v>
      </c>
      <c r="I880" t="s">
        <v>2379</v>
      </c>
      <c r="J880" t="s">
        <v>5677</v>
      </c>
      <c r="K880" t="str">
        <f t="shared" si="126"/>
        <v>18600</v>
      </c>
    </row>
    <row r="881" spans="1:11" customFormat="1" x14ac:dyDescent="0.25">
      <c r="A881" t="str">
        <f t="shared" si="127"/>
        <v>18</v>
      </c>
      <c r="B881" t="s">
        <v>357</v>
      </c>
      <c r="C881" t="str">
        <f t="shared" si="125"/>
        <v>140</v>
      </c>
      <c r="D881" t="s">
        <v>472</v>
      </c>
      <c r="E881" t="str">
        <f t="shared" si="130"/>
        <v>04</v>
      </c>
      <c r="F881" t="str">
        <f>"011"</f>
        <v>011</v>
      </c>
      <c r="G881" t="str">
        <f>""</f>
        <v/>
      </c>
      <c r="H881" t="s">
        <v>1</v>
      </c>
      <c r="I881" t="s">
        <v>2380</v>
      </c>
      <c r="J881" t="s">
        <v>5678</v>
      </c>
      <c r="K881" t="str">
        <f t="shared" si="126"/>
        <v>18600</v>
      </c>
    </row>
    <row r="882" spans="1:11" customFormat="1" x14ac:dyDescent="0.25">
      <c r="A882" t="str">
        <f t="shared" si="127"/>
        <v>18</v>
      </c>
      <c r="B882" t="s">
        <v>357</v>
      </c>
      <c r="C882" t="str">
        <f t="shared" si="125"/>
        <v>140</v>
      </c>
      <c r="D882" t="s">
        <v>472</v>
      </c>
      <c r="E882" t="str">
        <f t="shared" si="130"/>
        <v>04</v>
      </c>
      <c r="F882" t="str">
        <f>"011"</f>
        <v>011</v>
      </c>
      <c r="G882" t="str">
        <f>""</f>
        <v/>
      </c>
      <c r="H882" t="s">
        <v>0</v>
      </c>
      <c r="I882" t="s">
        <v>2380</v>
      </c>
      <c r="J882" t="s">
        <v>5678</v>
      </c>
      <c r="K882" t="str">
        <f t="shared" si="126"/>
        <v>18600</v>
      </c>
    </row>
    <row r="883" spans="1:11" customFormat="1" x14ac:dyDescent="0.25">
      <c r="A883" t="str">
        <f t="shared" si="127"/>
        <v>18</v>
      </c>
      <c r="B883" t="s">
        <v>357</v>
      </c>
      <c r="C883" t="str">
        <f t="shared" si="125"/>
        <v>140</v>
      </c>
      <c r="D883" t="s">
        <v>472</v>
      </c>
      <c r="E883" t="str">
        <f t="shared" si="130"/>
        <v>04</v>
      </c>
      <c r="F883" t="str">
        <f>"012"</f>
        <v>012</v>
      </c>
      <c r="G883" t="str">
        <f>""</f>
        <v/>
      </c>
      <c r="H883" t="s">
        <v>1</v>
      </c>
      <c r="I883" t="s">
        <v>2373</v>
      </c>
      <c r="J883" t="s">
        <v>5671</v>
      </c>
      <c r="K883" t="str">
        <f t="shared" si="126"/>
        <v>18600</v>
      </c>
    </row>
    <row r="884" spans="1:11" customFormat="1" x14ac:dyDescent="0.25">
      <c r="A884" t="str">
        <f t="shared" si="127"/>
        <v>18</v>
      </c>
      <c r="B884" t="s">
        <v>357</v>
      </c>
      <c r="C884" t="str">
        <f t="shared" si="125"/>
        <v>140</v>
      </c>
      <c r="D884" t="s">
        <v>472</v>
      </c>
      <c r="E884" t="str">
        <f t="shared" si="130"/>
        <v>04</v>
      </c>
      <c r="F884" t="str">
        <f>"012"</f>
        <v>012</v>
      </c>
      <c r="G884" t="str">
        <f>""</f>
        <v/>
      </c>
      <c r="H884" t="s">
        <v>0</v>
      </c>
      <c r="I884" t="s">
        <v>2373</v>
      </c>
      <c r="J884" t="s">
        <v>5671</v>
      </c>
      <c r="K884" t="str">
        <f t="shared" si="126"/>
        <v>18600</v>
      </c>
    </row>
    <row r="885" spans="1:11" customFormat="1" x14ac:dyDescent="0.25">
      <c r="A885" t="str">
        <f t="shared" si="127"/>
        <v>18</v>
      </c>
      <c r="B885" t="s">
        <v>357</v>
      </c>
      <c r="C885" t="str">
        <f t="shared" si="125"/>
        <v>140</v>
      </c>
      <c r="D885" t="s">
        <v>472</v>
      </c>
      <c r="E885" t="str">
        <f t="shared" si="130"/>
        <v>04</v>
      </c>
      <c r="F885" t="str">
        <f>"013"</f>
        <v>013</v>
      </c>
      <c r="G885" t="str">
        <f>""</f>
        <v/>
      </c>
      <c r="H885" t="s">
        <v>1</v>
      </c>
      <c r="I885" t="s">
        <v>2375</v>
      </c>
      <c r="J885" t="s">
        <v>5673</v>
      </c>
      <c r="K885" t="str">
        <f t="shared" si="126"/>
        <v>18600</v>
      </c>
    </row>
    <row r="886" spans="1:11" customFormat="1" x14ac:dyDescent="0.25">
      <c r="A886" t="str">
        <f t="shared" si="127"/>
        <v>18</v>
      </c>
      <c r="B886" t="s">
        <v>357</v>
      </c>
      <c r="C886" t="str">
        <f t="shared" si="125"/>
        <v>140</v>
      </c>
      <c r="D886" t="s">
        <v>472</v>
      </c>
      <c r="E886" t="str">
        <f t="shared" si="130"/>
        <v>04</v>
      </c>
      <c r="F886" t="str">
        <f>"013"</f>
        <v>013</v>
      </c>
      <c r="G886" t="str">
        <f>""</f>
        <v/>
      </c>
      <c r="H886" t="s">
        <v>0</v>
      </c>
      <c r="I886" t="s">
        <v>2375</v>
      </c>
      <c r="J886" t="s">
        <v>5673</v>
      </c>
      <c r="K886" t="str">
        <f t="shared" si="126"/>
        <v>18600</v>
      </c>
    </row>
    <row r="887" spans="1:11" customFormat="1" x14ac:dyDescent="0.25">
      <c r="A887" t="str">
        <f t="shared" si="127"/>
        <v>18</v>
      </c>
      <c r="B887" t="s">
        <v>357</v>
      </c>
      <c r="C887" t="str">
        <f t="shared" si="125"/>
        <v>140</v>
      </c>
      <c r="D887" t="s">
        <v>472</v>
      </c>
      <c r="E887" t="str">
        <f t="shared" si="130"/>
        <v>04</v>
      </c>
      <c r="F887" t="str">
        <f>"014"</f>
        <v>014</v>
      </c>
      <c r="G887" t="str">
        <f>""</f>
        <v/>
      </c>
      <c r="H887" t="s">
        <v>3</v>
      </c>
      <c r="I887" t="s">
        <v>2377</v>
      </c>
      <c r="J887" t="s">
        <v>5675</v>
      </c>
      <c r="K887" t="str">
        <f t="shared" si="126"/>
        <v>18600</v>
      </c>
    </row>
    <row r="888" spans="1:11" customFormat="1" x14ac:dyDescent="0.25">
      <c r="A888" t="str">
        <f t="shared" si="127"/>
        <v>18</v>
      </c>
      <c r="B888" t="s">
        <v>357</v>
      </c>
      <c r="C888" t="str">
        <f t="shared" si="125"/>
        <v>140</v>
      </c>
      <c r="D888" t="s">
        <v>472</v>
      </c>
      <c r="E888" t="str">
        <f t="shared" ref="E888:E897" si="131">"05"</f>
        <v>05</v>
      </c>
      <c r="F888" t="str">
        <f>"001"</f>
        <v>001</v>
      </c>
      <c r="G888" t="str">
        <f>""</f>
        <v/>
      </c>
      <c r="H888" t="s">
        <v>1</v>
      </c>
      <c r="I888" t="s">
        <v>2381</v>
      </c>
      <c r="J888" t="s">
        <v>5679</v>
      </c>
      <c r="K888" t="str">
        <f>"18730"</f>
        <v>18730</v>
      </c>
    </row>
    <row r="889" spans="1:11" customFormat="1" x14ac:dyDescent="0.25">
      <c r="A889" t="str">
        <f t="shared" si="127"/>
        <v>18</v>
      </c>
      <c r="B889" t="s">
        <v>357</v>
      </c>
      <c r="C889" t="str">
        <f t="shared" si="125"/>
        <v>140</v>
      </c>
      <c r="D889" t="s">
        <v>472</v>
      </c>
      <c r="E889" t="str">
        <f t="shared" si="131"/>
        <v>05</v>
      </c>
      <c r="F889" t="str">
        <f>"001"</f>
        <v>001</v>
      </c>
      <c r="G889" t="str">
        <f>""</f>
        <v/>
      </c>
      <c r="H889" t="s">
        <v>0</v>
      </c>
      <c r="I889" t="s">
        <v>2381</v>
      </c>
      <c r="J889" t="s">
        <v>5679</v>
      </c>
      <c r="K889" t="str">
        <f>"18730"</f>
        <v>18730</v>
      </c>
    </row>
    <row r="890" spans="1:11" customFormat="1" x14ac:dyDescent="0.25">
      <c r="A890" t="str">
        <f t="shared" si="127"/>
        <v>18</v>
      </c>
      <c r="B890" t="s">
        <v>357</v>
      </c>
      <c r="C890" t="str">
        <f t="shared" si="125"/>
        <v>140</v>
      </c>
      <c r="D890" t="s">
        <v>472</v>
      </c>
      <c r="E890" t="str">
        <f t="shared" si="131"/>
        <v>05</v>
      </c>
      <c r="F890" t="str">
        <f>"003"</f>
        <v>003</v>
      </c>
      <c r="G890" t="str">
        <f>""</f>
        <v/>
      </c>
      <c r="H890" t="s">
        <v>1</v>
      </c>
      <c r="I890" t="s">
        <v>2382</v>
      </c>
      <c r="J890" t="s">
        <v>5680</v>
      </c>
      <c r="K890" t="str">
        <f>"18613"</f>
        <v>18613</v>
      </c>
    </row>
    <row r="891" spans="1:11" customFormat="1" x14ac:dyDescent="0.25">
      <c r="A891" t="str">
        <f t="shared" si="127"/>
        <v>18</v>
      </c>
      <c r="B891" t="s">
        <v>357</v>
      </c>
      <c r="C891" t="str">
        <f t="shared" si="125"/>
        <v>140</v>
      </c>
      <c r="D891" t="s">
        <v>472</v>
      </c>
      <c r="E891" t="str">
        <f t="shared" si="131"/>
        <v>05</v>
      </c>
      <c r="F891" t="str">
        <f>"003"</f>
        <v>003</v>
      </c>
      <c r="G891" t="str">
        <f>""</f>
        <v/>
      </c>
      <c r="H891" t="s">
        <v>0</v>
      </c>
      <c r="I891" t="s">
        <v>2382</v>
      </c>
      <c r="J891" t="s">
        <v>5680</v>
      </c>
      <c r="K891" t="str">
        <f>"18613"</f>
        <v>18613</v>
      </c>
    </row>
    <row r="892" spans="1:11" customFormat="1" x14ac:dyDescent="0.25">
      <c r="A892" t="str">
        <f t="shared" si="127"/>
        <v>18</v>
      </c>
      <c r="B892" t="s">
        <v>357</v>
      </c>
      <c r="C892" t="str">
        <f t="shared" si="125"/>
        <v>140</v>
      </c>
      <c r="D892" t="s">
        <v>472</v>
      </c>
      <c r="E892" t="str">
        <f t="shared" si="131"/>
        <v>05</v>
      </c>
      <c r="F892" t="str">
        <f>"004"</f>
        <v>004</v>
      </c>
      <c r="G892" t="str">
        <f>""</f>
        <v/>
      </c>
      <c r="H892" t="s">
        <v>1</v>
      </c>
      <c r="I892" t="s">
        <v>2383</v>
      </c>
      <c r="J892" t="s">
        <v>5681</v>
      </c>
      <c r="K892" t="str">
        <f>"18613"</f>
        <v>18613</v>
      </c>
    </row>
    <row r="893" spans="1:11" customFormat="1" x14ac:dyDescent="0.25">
      <c r="A893" t="str">
        <f t="shared" si="127"/>
        <v>18</v>
      </c>
      <c r="B893" t="s">
        <v>357</v>
      </c>
      <c r="C893" t="str">
        <f t="shared" si="125"/>
        <v>140</v>
      </c>
      <c r="D893" t="s">
        <v>472</v>
      </c>
      <c r="E893" t="str">
        <f t="shared" si="131"/>
        <v>05</v>
      </c>
      <c r="F893" t="str">
        <f>"004"</f>
        <v>004</v>
      </c>
      <c r="G893" t="str">
        <f>""</f>
        <v/>
      </c>
      <c r="H893" t="s">
        <v>0</v>
      </c>
      <c r="I893" t="s">
        <v>2383</v>
      </c>
      <c r="J893" t="s">
        <v>5681</v>
      </c>
      <c r="K893" t="str">
        <f>"18613"</f>
        <v>18613</v>
      </c>
    </row>
    <row r="894" spans="1:11" customFormat="1" x14ac:dyDescent="0.25">
      <c r="A894" t="str">
        <f t="shared" si="127"/>
        <v>18</v>
      </c>
      <c r="B894" t="s">
        <v>357</v>
      </c>
      <c r="C894" t="str">
        <f t="shared" si="125"/>
        <v>140</v>
      </c>
      <c r="D894" t="s">
        <v>472</v>
      </c>
      <c r="E894" t="str">
        <f t="shared" si="131"/>
        <v>05</v>
      </c>
      <c r="F894" t="str">
        <f>"004"</f>
        <v>004</v>
      </c>
      <c r="G894" t="str">
        <f>""</f>
        <v/>
      </c>
      <c r="H894" t="s">
        <v>2</v>
      </c>
      <c r="I894" t="s">
        <v>2383</v>
      </c>
      <c r="J894" t="s">
        <v>5681</v>
      </c>
      <c r="K894" t="str">
        <f>"18613"</f>
        <v>18613</v>
      </c>
    </row>
    <row r="895" spans="1:11" customFormat="1" x14ac:dyDescent="0.25">
      <c r="A895" t="str">
        <f t="shared" si="127"/>
        <v>18</v>
      </c>
      <c r="B895" t="s">
        <v>357</v>
      </c>
      <c r="C895" t="str">
        <f t="shared" si="125"/>
        <v>140</v>
      </c>
      <c r="D895" t="s">
        <v>472</v>
      </c>
      <c r="E895" t="str">
        <f t="shared" si="131"/>
        <v>05</v>
      </c>
      <c r="F895" t="str">
        <f>"005"</f>
        <v>005</v>
      </c>
      <c r="G895" t="str">
        <f>""</f>
        <v/>
      </c>
      <c r="H895" t="s">
        <v>1</v>
      </c>
      <c r="I895" t="s">
        <v>23</v>
      </c>
      <c r="J895" t="s">
        <v>5682</v>
      </c>
      <c r="K895" t="str">
        <f>"18730"</f>
        <v>18730</v>
      </c>
    </row>
    <row r="896" spans="1:11" customFormat="1" x14ac:dyDescent="0.25">
      <c r="A896" t="str">
        <f t="shared" si="127"/>
        <v>18</v>
      </c>
      <c r="B896" t="s">
        <v>357</v>
      </c>
      <c r="C896" t="str">
        <f t="shared" si="125"/>
        <v>140</v>
      </c>
      <c r="D896" t="s">
        <v>472</v>
      </c>
      <c r="E896" t="str">
        <f t="shared" si="131"/>
        <v>05</v>
      </c>
      <c r="F896" t="str">
        <f>"005"</f>
        <v>005</v>
      </c>
      <c r="G896" t="str">
        <f>""</f>
        <v/>
      </c>
      <c r="H896" t="s">
        <v>0</v>
      </c>
      <c r="I896" t="s">
        <v>23</v>
      </c>
      <c r="J896" t="s">
        <v>5682</v>
      </c>
      <c r="K896" t="str">
        <f>"18730"</f>
        <v>18730</v>
      </c>
    </row>
    <row r="897" spans="1:11" customFormat="1" x14ac:dyDescent="0.25">
      <c r="A897" t="str">
        <f t="shared" si="127"/>
        <v>18</v>
      </c>
      <c r="B897" t="s">
        <v>357</v>
      </c>
      <c r="C897" t="str">
        <f t="shared" si="125"/>
        <v>140</v>
      </c>
      <c r="D897" t="s">
        <v>472</v>
      </c>
      <c r="E897" t="str">
        <f t="shared" si="131"/>
        <v>05</v>
      </c>
      <c r="F897" t="str">
        <f>"006"</f>
        <v>006</v>
      </c>
      <c r="G897" t="str">
        <f>""</f>
        <v/>
      </c>
      <c r="H897" t="s">
        <v>3</v>
      </c>
      <c r="I897" t="s">
        <v>2384</v>
      </c>
      <c r="J897" t="s">
        <v>5683</v>
      </c>
      <c r="K897" t="str">
        <f>"18600"</f>
        <v>18600</v>
      </c>
    </row>
    <row r="898" spans="1:11" customFormat="1" x14ac:dyDescent="0.25">
      <c r="A898" t="str">
        <f t="shared" si="127"/>
        <v>18</v>
      </c>
      <c r="B898" t="s">
        <v>357</v>
      </c>
      <c r="C898" t="str">
        <f>"141"</f>
        <v>141</v>
      </c>
      <c r="D898" t="s">
        <v>473</v>
      </c>
      <c r="E898" t="str">
        <f t="shared" ref="E898:E924" si="132">"01"</f>
        <v>01</v>
      </c>
      <c r="F898" t="str">
        <f t="shared" ref="F898:F903" si="133">"001"</f>
        <v>001</v>
      </c>
      <c r="G898" t="str">
        <f>""</f>
        <v/>
      </c>
      <c r="H898" t="s">
        <v>3</v>
      </c>
      <c r="I898" t="s">
        <v>2385</v>
      </c>
      <c r="J898" t="s">
        <v>4833</v>
      </c>
      <c r="K898" t="str">
        <f>"18490"</f>
        <v>18490</v>
      </c>
    </row>
    <row r="899" spans="1:11" customFormat="1" x14ac:dyDescent="0.25">
      <c r="A899" t="str">
        <f t="shared" ref="A899:A962" si="134">"18"</f>
        <v>18</v>
      </c>
      <c r="B899" t="s">
        <v>357</v>
      </c>
      <c r="C899" t="str">
        <f>"143"</f>
        <v>143</v>
      </c>
      <c r="D899" t="s">
        <v>474</v>
      </c>
      <c r="E899" t="str">
        <f t="shared" si="132"/>
        <v>01</v>
      </c>
      <c r="F899" t="str">
        <f t="shared" si="133"/>
        <v>001</v>
      </c>
      <c r="G899" t="str">
        <f>""</f>
        <v/>
      </c>
      <c r="H899" t="s">
        <v>3</v>
      </c>
      <c r="I899" t="s">
        <v>2386</v>
      </c>
      <c r="J899" t="s">
        <v>5684</v>
      </c>
      <c r="K899" t="str">
        <f>"18657"</f>
        <v>18657</v>
      </c>
    </row>
    <row r="900" spans="1:11" customFormat="1" x14ac:dyDescent="0.25">
      <c r="A900" t="str">
        <f t="shared" si="134"/>
        <v>18</v>
      </c>
      <c r="B900" t="s">
        <v>357</v>
      </c>
      <c r="C900" t="str">
        <f>"144"</f>
        <v>144</v>
      </c>
      <c r="D900" t="s">
        <v>475</v>
      </c>
      <c r="E900" t="str">
        <f t="shared" si="132"/>
        <v>01</v>
      </c>
      <c r="F900" t="str">
        <f t="shared" si="133"/>
        <v>001</v>
      </c>
      <c r="G900" t="str">
        <f>""</f>
        <v/>
      </c>
      <c r="H900" t="s">
        <v>1</v>
      </c>
      <c r="I900" t="s">
        <v>2387</v>
      </c>
      <c r="J900" t="s">
        <v>5685</v>
      </c>
      <c r="K900" t="str">
        <f>"18214"</f>
        <v>18214</v>
      </c>
    </row>
    <row r="901" spans="1:11" customFormat="1" x14ac:dyDescent="0.25">
      <c r="A901" t="str">
        <f t="shared" si="134"/>
        <v>18</v>
      </c>
      <c r="B901" t="s">
        <v>357</v>
      </c>
      <c r="C901" t="str">
        <f>"144"</f>
        <v>144</v>
      </c>
      <c r="D901" t="s">
        <v>475</v>
      </c>
      <c r="E901" t="str">
        <f t="shared" si="132"/>
        <v>01</v>
      </c>
      <c r="F901" t="str">
        <f t="shared" si="133"/>
        <v>001</v>
      </c>
      <c r="G901" t="str">
        <f>""</f>
        <v/>
      </c>
      <c r="H901" t="s">
        <v>0</v>
      </c>
      <c r="I901" t="s">
        <v>2387</v>
      </c>
      <c r="J901" t="s">
        <v>5685</v>
      </c>
      <c r="K901" t="str">
        <f>"18214"</f>
        <v>18214</v>
      </c>
    </row>
    <row r="902" spans="1:11" customFormat="1" x14ac:dyDescent="0.25">
      <c r="A902" t="str">
        <f t="shared" si="134"/>
        <v>18</v>
      </c>
      <c r="B902" t="s">
        <v>357</v>
      </c>
      <c r="C902" t="str">
        <f t="shared" ref="C902:C919" si="135">"145"</f>
        <v>145</v>
      </c>
      <c r="D902" t="s">
        <v>476</v>
      </c>
      <c r="E902" t="str">
        <f t="shared" si="132"/>
        <v>01</v>
      </c>
      <c r="F902" t="str">
        <f t="shared" si="133"/>
        <v>001</v>
      </c>
      <c r="G902" t="str">
        <f>""</f>
        <v/>
      </c>
      <c r="H902" t="s">
        <v>1</v>
      </c>
      <c r="I902" t="s">
        <v>1826</v>
      </c>
      <c r="J902" t="s">
        <v>5686</v>
      </c>
      <c r="K902" t="str">
        <f t="shared" ref="K902:K919" si="136">"18151"</f>
        <v>18151</v>
      </c>
    </row>
    <row r="903" spans="1:11" customFormat="1" x14ac:dyDescent="0.25">
      <c r="A903" t="str">
        <f t="shared" si="134"/>
        <v>18</v>
      </c>
      <c r="B903" t="s">
        <v>357</v>
      </c>
      <c r="C903" t="str">
        <f t="shared" si="135"/>
        <v>145</v>
      </c>
      <c r="D903" t="s">
        <v>476</v>
      </c>
      <c r="E903" t="str">
        <f t="shared" si="132"/>
        <v>01</v>
      </c>
      <c r="F903" t="str">
        <f t="shared" si="133"/>
        <v>001</v>
      </c>
      <c r="G903" t="str">
        <f>""</f>
        <v/>
      </c>
      <c r="H903" t="s">
        <v>0</v>
      </c>
      <c r="I903" t="s">
        <v>1826</v>
      </c>
      <c r="J903" t="s">
        <v>5686</v>
      </c>
      <c r="K903" t="str">
        <f t="shared" si="136"/>
        <v>18151</v>
      </c>
    </row>
    <row r="904" spans="1:11" customFormat="1" x14ac:dyDescent="0.25">
      <c r="A904" t="str">
        <f t="shared" si="134"/>
        <v>18</v>
      </c>
      <c r="B904" t="s">
        <v>357</v>
      </c>
      <c r="C904" t="str">
        <f t="shared" si="135"/>
        <v>145</v>
      </c>
      <c r="D904" t="s">
        <v>476</v>
      </c>
      <c r="E904" t="str">
        <f t="shared" si="132"/>
        <v>01</v>
      </c>
      <c r="F904" t="str">
        <f>"002"</f>
        <v>002</v>
      </c>
      <c r="G904" t="str">
        <f>""</f>
        <v/>
      </c>
      <c r="H904" t="s">
        <v>1</v>
      </c>
      <c r="I904" t="s">
        <v>50</v>
      </c>
      <c r="J904" t="s">
        <v>5687</v>
      </c>
      <c r="K904" t="str">
        <f t="shared" si="136"/>
        <v>18151</v>
      </c>
    </row>
    <row r="905" spans="1:11" customFormat="1" x14ac:dyDescent="0.25">
      <c r="A905" t="str">
        <f t="shared" si="134"/>
        <v>18</v>
      </c>
      <c r="B905" t="s">
        <v>357</v>
      </c>
      <c r="C905" t="str">
        <f t="shared" si="135"/>
        <v>145</v>
      </c>
      <c r="D905" t="s">
        <v>476</v>
      </c>
      <c r="E905" t="str">
        <f t="shared" si="132"/>
        <v>01</v>
      </c>
      <c r="F905" t="str">
        <f>"002"</f>
        <v>002</v>
      </c>
      <c r="G905" t="str">
        <f>""</f>
        <v/>
      </c>
      <c r="H905" t="s">
        <v>0</v>
      </c>
      <c r="I905" t="s">
        <v>50</v>
      </c>
      <c r="J905" t="s">
        <v>5687</v>
      </c>
      <c r="K905" t="str">
        <f t="shared" si="136"/>
        <v>18151</v>
      </c>
    </row>
    <row r="906" spans="1:11" customFormat="1" x14ac:dyDescent="0.25">
      <c r="A906" t="str">
        <f t="shared" si="134"/>
        <v>18</v>
      </c>
      <c r="B906" t="s">
        <v>357</v>
      </c>
      <c r="C906" t="str">
        <f t="shared" si="135"/>
        <v>145</v>
      </c>
      <c r="D906" t="s">
        <v>476</v>
      </c>
      <c r="E906" t="str">
        <f t="shared" si="132"/>
        <v>01</v>
      </c>
      <c r="F906" t="str">
        <f>"003"</f>
        <v>003</v>
      </c>
      <c r="G906" t="str">
        <f>""</f>
        <v/>
      </c>
      <c r="H906" t="s">
        <v>1</v>
      </c>
      <c r="I906" t="s">
        <v>2388</v>
      </c>
      <c r="J906" t="s">
        <v>5688</v>
      </c>
      <c r="K906" t="str">
        <f t="shared" si="136"/>
        <v>18151</v>
      </c>
    </row>
    <row r="907" spans="1:11" customFormat="1" x14ac:dyDescent="0.25">
      <c r="A907" t="str">
        <f t="shared" si="134"/>
        <v>18</v>
      </c>
      <c r="B907" t="s">
        <v>357</v>
      </c>
      <c r="C907" t="str">
        <f t="shared" si="135"/>
        <v>145</v>
      </c>
      <c r="D907" t="s">
        <v>476</v>
      </c>
      <c r="E907" t="str">
        <f t="shared" si="132"/>
        <v>01</v>
      </c>
      <c r="F907" t="str">
        <f>"003"</f>
        <v>003</v>
      </c>
      <c r="G907" t="str">
        <f>""</f>
        <v/>
      </c>
      <c r="H907" t="s">
        <v>0</v>
      </c>
      <c r="I907" t="s">
        <v>2388</v>
      </c>
      <c r="J907" t="s">
        <v>5688</v>
      </c>
      <c r="K907" t="str">
        <f t="shared" si="136"/>
        <v>18151</v>
      </c>
    </row>
    <row r="908" spans="1:11" customFormat="1" x14ac:dyDescent="0.25">
      <c r="A908" t="str">
        <f t="shared" si="134"/>
        <v>18</v>
      </c>
      <c r="B908" t="s">
        <v>357</v>
      </c>
      <c r="C908" t="str">
        <f t="shared" si="135"/>
        <v>145</v>
      </c>
      <c r="D908" t="s">
        <v>476</v>
      </c>
      <c r="E908" t="str">
        <f t="shared" si="132"/>
        <v>01</v>
      </c>
      <c r="F908" t="str">
        <f>"004"</f>
        <v>004</v>
      </c>
      <c r="G908" t="str">
        <f>""</f>
        <v/>
      </c>
      <c r="H908" t="s">
        <v>1</v>
      </c>
      <c r="I908" t="s">
        <v>2389</v>
      </c>
      <c r="J908" t="s">
        <v>5689</v>
      </c>
      <c r="K908" t="str">
        <f t="shared" si="136"/>
        <v>18151</v>
      </c>
    </row>
    <row r="909" spans="1:11" customFormat="1" x14ac:dyDescent="0.25">
      <c r="A909" t="str">
        <f t="shared" si="134"/>
        <v>18</v>
      </c>
      <c r="B909" t="s">
        <v>357</v>
      </c>
      <c r="C909" t="str">
        <f t="shared" si="135"/>
        <v>145</v>
      </c>
      <c r="D909" t="s">
        <v>476</v>
      </c>
      <c r="E909" t="str">
        <f t="shared" si="132"/>
        <v>01</v>
      </c>
      <c r="F909" t="str">
        <f>"004"</f>
        <v>004</v>
      </c>
      <c r="G909" t="str">
        <f>""</f>
        <v/>
      </c>
      <c r="H909" t="s">
        <v>0</v>
      </c>
      <c r="I909" t="s">
        <v>2389</v>
      </c>
      <c r="J909" t="s">
        <v>5689</v>
      </c>
      <c r="K909" t="str">
        <f t="shared" si="136"/>
        <v>18151</v>
      </c>
    </row>
    <row r="910" spans="1:11" customFormat="1" x14ac:dyDescent="0.25">
      <c r="A910" t="str">
        <f t="shared" si="134"/>
        <v>18</v>
      </c>
      <c r="B910" t="s">
        <v>357</v>
      </c>
      <c r="C910" t="str">
        <f t="shared" si="135"/>
        <v>145</v>
      </c>
      <c r="D910" t="s">
        <v>476</v>
      </c>
      <c r="E910" t="str">
        <f t="shared" si="132"/>
        <v>01</v>
      </c>
      <c r="F910" t="str">
        <f>"005"</f>
        <v>005</v>
      </c>
      <c r="G910" t="str">
        <f>""</f>
        <v/>
      </c>
      <c r="H910" t="s">
        <v>1</v>
      </c>
      <c r="I910" t="s">
        <v>2389</v>
      </c>
      <c r="J910" t="s">
        <v>5689</v>
      </c>
      <c r="K910" t="str">
        <f t="shared" si="136"/>
        <v>18151</v>
      </c>
    </row>
    <row r="911" spans="1:11" customFormat="1" x14ac:dyDescent="0.25">
      <c r="A911" t="str">
        <f t="shared" si="134"/>
        <v>18</v>
      </c>
      <c r="B911" t="s">
        <v>357</v>
      </c>
      <c r="C911" t="str">
        <f t="shared" si="135"/>
        <v>145</v>
      </c>
      <c r="D911" t="s">
        <v>476</v>
      </c>
      <c r="E911" t="str">
        <f t="shared" si="132"/>
        <v>01</v>
      </c>
      <c r="F911" t="str">
        <f>"005"</f>
        <v>005</v>
      </c>
      <c r="G911" t="str">
        <f>""</f>
        <v/>
      </c>
      <c r="H911" t="s">
        <v>0</v>
      </c>
      <c r="I911" t="s">
        <v>2389</v>
      </c>
      <c r="J911" t="s">
        <v>5689</v>
      </c>
      <c r="K911" t="str">
        <f t="shared" si="136"/>
        <v>18151</v>
      </c>
    </row>
    <row r="912" spans="1:11" customFormat="1" x14ac:dyDescent="0.25">
      <c r="A912" t="str">
        <f t="shared" si="134"/>
        <v>18</v>
      </c>
      <c r="B912" t="s">
        <v>357</v>
      </c>
      <c r="C912" t="str">
        <f t="shared" si="135"/>
        <v>145</v>
      </c>
      <c r="D912" t="s">
        <v>476</v>
      </c>
      <c r="E912" t="str">
        <f t="shared" si="132"/>
        <v>01</v>
      </c>
      <c r="F912" t="str">
        <f>"006"</f>
        <v>006</v>
      </c>
      <c r="G912" t="str">
        <f>""</f>
        <v/>
      </c>
      <c r="H912" t="s">
        <v>1</v>
      </c>
      <c r="I912" t="s">
        <v>2390</v>
      </c>
      <c r="J912" t="s">
        <v>5690</v>
      </c>
      <c r="K912" t="str">
        <f t="shared" si="136"/>
        <v>18151</v>
      </c>
    </row>
    <row r="913" spans="1:11" customFormat="1" x14ac:dyDescent="0.25">
      <c r="A913" t="str">
        <f t="shared" si="134"/>
        <v>18</v>
      </c>
      <c r="B913" t="s">
        <v>357</v>
      </c>
      <c r="C913" t="str">
        <f t="shared" si="135"/>
        <v>145</v>
      </c>
      <c r="D913" t="s">
        <v>476</v>
      </c>
      <c r="E913" t="str">
        <f t="shared" si="132"/>
        <v>01</v>
      </c>
      <c r="F913" t="str">
        <f>"006"</f>
        <v>006</v>
      </c>
      <c r="G913" t="str">
        <f>""</f>
        <v/>
      </c>
      <c r="H913" t="s">
        <v>0</v>
      </c>
      <c r="I913" t="s">
        <v>2390</v>
      </c>
      <c r="J913" t="s">
        <v>5690</v>
      </c>
      <c r="K913" t="str">
        <f t="shared" si="136"/>
        <v>18151</v>
      </c>
    </row>
    <row r="914" spans="1:11" customFormat="1" x14ac:dyDescent="0.25">
      <c r="A914" t="str">
        <f t="shared" si="134"/>
        <v>18</v>
      </c>
      <c r="B914" t="s">
        <v>357</v>
      </c>
      <c r="C914" t="str">
        <f t="shared" si="135"/>
        <v>145</v>
      </c>
      <c r="D914" t="s">
        <v>476</v>
      </c>
      <c r="E914" t="str">
        <f t="shared" si="132"/>
        <v>01</v>
      </c>
      <c r="F914" t="str">
        <f>"006"</f>
        <v>006</v>
      </c>
      <c r="G914" t="str">
        <f>""</f>
        <v/>
      </c>
      <c r="H914" t="s">
        <v>2</v>
      </c>
      <c r="I914" t="s">
        <v>2390</v>
      </c>
      <c r="J914" t="s">
        <v>5690</v>
      </c>
      <c r="K914" t="str">
        <f t="shared" si="136"/>
        <v>18151</v>
      </c>
    </row>
    <row r="915" spans="1:11" customFormat="1" x14ac:dyDescent="0.25">
      <c r="A915" t="str">
        <f t="shared" si="134"/>
        <v>18</v>
      </c>
      <c r="B915" t="s">
        <v>357</v>
      </c>
      <c r="C915" t="str">
        <f t="shared" si="135"/>
        <v>145</v>
      </c>
      <c r="D915" t="s">
        <v>476</v>
      </c>
      <c r="E915" t="str">
        <f t="shared" si="132"/>
        <v>01</v>
      </c>
      <c r="F915" t="str">
        <f>"007"</f>
        <v>007</v>
      </c>
      <c r="G915" t="str">
        <f>""</f>
        <v/>
      </c>
      <c r="H915" t="s">
        <v>1</v>
      </c>
      <c r="I915" t="s">
        <v>2391</v>
      </c>
      <c r="J915" t="s">
        <v>5691</v>
      </c>
      <c r="K915" t="str">
        <f t="shared" si="136"/>
        <v>18151</v>
      </c>
    </row>
    <row r="916" spans="1:11" customFormat="1" x14ac:dyDescent="0.25">
      <c r="A916" t="str">
        <f t="shared" si="134"/>
        <v>18</v>
      </c>
      <c r="B916" t="s">
        <v>357</v>
      </c>
      <c r="C916" t="str">
        <f t="shared" si="135"/>
        <v>145</v>
      </c>
      <c r="D916" t="s">
        <v>476</v>
      </c>
      <c r="E916" t="str">
        <f t="shared" si="132"/>
        <v>01</v>
      </c>
      <c r="F916" t="str">
        <f>"007"</f>
        <v>007</v>
      </c>
      <c r="G916" t="str">
        <f>""</f>
        <v/>
      </c>
      <c r="H916" t="s">
        <v>0</v>
      </c>
      <c r="I916" t="s">
        <v>2391</v>
      </c>
      <c r="J916" t="s">
        <v>5691</v>
      </c>
      <c r="K916" t="str">
        <f t="shared" si="136"/>
        <v>18151</v>
      </c>
    </row>
    <row r="917" spans="1:11" customFormat="1" x14ac:dyDescent="0.25">
      <c r="A917" t="str">
        <f t="shared" si="134"/>
        <v>18</v>
      </c>
      <c r="B917" t="s">
        <v>357</v>
      </c>
      <c r="C917" t="str">
        <f t="shared" si="135"/>
        <v>145</v>
      </c>
      <c r="D917" t="s">
        <v>476</v>
      </c>
      <c r="E917" t="str">
        <f t="shared" si="132"/>
        <v>01</v>
      </c>
      <c r="F917" t="str">
        <f>"008"</f>
        <v>008</v>
      </c>
      <c r="G917" t="str">
        <f>""</f>
        <v/>
      </c>
      <c r="H917" t="s">
        <v>3</v>
      </c>
      <c r="I917" t="s">
        <v>1187</v>
      </c>
      <c r="J917" t="s">
        <v>5692</v>
      </c>
      <c r="K917" t="str">
        <f t="shared" si="136"/>
        <v>18151</v>
      </c>
    </row>
    <row r="918" spans="1:11" customFormat="1" x14ac:dyDescent="0.25">
      <c r="A918" t="str">
        <f t="shared" si="134"/>
        <v>18</v>
      </c>
      <c r="B918" t="s">
        <v>357</v>
      </c>
      <c r="C918" t="str">
        <f t="shared" si="135"/>
        <v>145</v>
      </c>
      <c r="D918" t="s">
        <v>476</v>
      </c>
      <c r="E918" t="str">
        <f t="shared" si="132"/>
        <v>01</v>
      </c>
      <c r="F918" t="str">
        <f>"009"</f>
        <v>009</v>
      </c>
      <c r="G918" t="str">
        <f>""</f>
        <v/>
      </c>
      <c r="H918" t="s">
        <v>3</v>
      </c>
      <c r="I918" t="s">
        <v>2392</v>
      </c>
      <c r="J918" t="s">
        <v>5693</v>
      </c>
      <c r="K918" t="str">
        <f t="shared" si="136"/>
        <v>18151</v>
      </c>
    </row>
    <row r="919" spans="1:11" customFormat="1" x14ac:dyDescent="0.25">
      <c r="A919" t="str">
        <f t="shared" si="134"/>
        <v>18</v>
      </c>
      <c r="B919" t="s">
        <v>357</v>
      </c>
      <c r="C919" t="str">
        <f t="shared" si="135"/>
        <v>145</v>
      </c>
      <c r="D919" t="s">
        <v>476</v>
      </c>
      <c r="E919" t="str">
        <f t="shared" si="132"/>
        <v>01</v>
      </c>
      <c r="F919" t="str">
        <f>"010"</f>
        <v>010</v>
      </c>
      <c r="G919" t="str">
        <f>""</f>
        <v/>
      </c>
      <c r="H919" t="s">
        <v>3</v>
      </c>
      <c r="I919" t="s">
        <v>1826</v>
      </c>
      <c r="J919" t="s">
        <v>5686</v>
      </c>
      <c r="K919" t="str">
        <f t="shared" si="136"/>
        <v>18151</v>
      </c>
    </row>
    <row r="920" spans="1:11" customFormat="1" x14ac:dyDescent="0.25">
      <c r="A920" t="str">
        <f t="shared" si="134"/>
        <v>18</v>
      </c>
      <c r="B920" t="s">
        <v>357</v>
      </c>
      <c r="C920" t="str">
        <f>"146"</f>
        <v>146</v>
      </c>
      <c r="D920" t="s">
        <v>477</v>
      </c>
      <c r="E920" t="str">
        <f t="shared" si="132"/>
        <v>01</v>
      </c>
      <c r="F920" t="str">
        <f>"001"</f>
        <v>001</v>
      </c>
      <c r="G920" t="str">
        <f>""</f>
        <v/>
      </c>
      <c r="H920" t="s">
        <v>1</v>
      </c>
      <c r="I920" t="s">
        <v>25</v>
      </c>
      <c r="J920" t="s">
        <v>5694</v>
      </c>
      <c r="K920" t="str">
        <f>"18858"</f>
        <v>18858</v>
      </c>
    </row>
    <row r="921" spans="1:11" customFormat="1" x14ac:dyDescent="0.25">
      <c r="A921" t="str">
        <f t="shared" si="134"/>
        <v>18</v>
      </c>
      <c r="B921" t="s">
        <v>357</v>
      </c>
      <c r="C921" t="str">
        <f>"146"</f>
        <v>146</v>
      </c>
      <c r="D921" t="s">
        <v>477</v>
      </c>
      <c r="E921" t="str">
        <f t="shared" si="132"/>
        <v>01</v>
      </c>
      <c r="F921" t="str">
        <f>"001"</f>
        <v>001</v>
      </c>
      <c r="G921" t="str">
        <f>""</f>
        <v/>
      </c>
      <c r="H921" t="s">
        <v>0</v>
      </c>
      <c r="I921" t="s">
        <v>25</v>
      </c>
      <c r="J921" t="s">
        <v>5694</v>
      </c>
      <c r="K921" t="str">
        <f>"18858"</f>
        <v>18858</v>
      </c>
    </row>
    <row r="922" spans="1:11" customFormat="1" x14ac:dyDescent="0.25">
      <c r="A922" t="str">
        <f t="shared" si="134"/>
        <v>18</v>
      </c>
      <c r="B922" t="s">
        <v>357</v>
      </c>
      <c r="C922" t="str">
        <f t="shared" ref="C922:C927" si="137">"147"</f>
        <v>147</v>
      </c>
      <c r="D922" t="s">
        <v>478</v>
      </c>
      <c r="E922" t="str">
        <f t="shared" si="132"/>
        <v>01</v>
      </c>
      <c r="F922" t="str">
        <f>"001"</f>
        <v>001</v>
      </c>
      <c r="G922" t="str">
        <f>""</f>
        <v/>
      </c>
      <c r="H922" t="s">
        <v>1</v>
      </c>
      <c r="I922" t="s">
        <v>2393</v>
      </c>
      <c r="J922" t="s">
        <v>5695</v>
      </c>
      <c r="K922" t="str">
        <f t="shared" ref="K922:K927" si="138">"18400"</f>
        <v>18400</v>
      </c>
    </row>
    <row r="923" spans="1:11" customFormat="1" x14ac:dyDescent="0.25">
      <c r="A923" t="str">
        <f t="shared" si="134"/>
        <v>18</v>
      </c>
      <c r="B923" t="s">
        <v>357</v>
      </c>
      <c r="C923" t="str">
        <f t="shared" si="137"/>
        <v>147</v>
      </c>
      <c r="D923" t="s">
        <v>478</v>
      </c>
      <c r="E923" t="str">
        <f t="shared" si="132"/>
        <v>01</v>
      </c>
      <c r="F923" t="str">
        <f>"001"</f>
        <v>001</v>
      </c>
      <c r="G923" t="str">
        <f>""</f>
        <v/>
      </c>
      <c r="H923" t="s">
        <v>0</v>
      </c>
      <c r="I923" t="s">
        <v>2393</v>
      </c>
      <c r="J923" t="s">
        <v>5695</v>
      </c>
      <c r="K923" t="str">
        <f t="shared" si="138"/>
        <v>18400</v>
      </c>
    </row>
    <row r="924" spans="1:11" customFormat="1" x14ac:dyDescent="0.25">
      <c r="A924" t="str">
        <f t="shared" si="134"/>
        <v>18</v>
      </c>
      <c r="B924" t="s">
        <v>357</v>
      </c>
      <c r="C924" t="str">
        <f t="shared" si="137"/>
        <v>147</v>
      </c>
      <c r="D924" t="s">
        <v>478</v>
      </c>
      <c r="E924" t="str">
        <f t="shared" si="132"/>
        <v>01</v>
      </c>
      <c r="F924" t="str">
        <f>"002"</f>
        <v>002</v>
      </c>
      <c r="G924" t="str">
        <f>""</f>
        <v/>
      </c>
      <c r="H924" t="s">
        <v>3</v>
      </c>
      <c r="I924" t="s">
        <v>2393</v>
      </c>
      <c r="J924" t="s">
        <v>5695</v>
      </c>
      <c r="K924" t="str">
        <f t="shared" si="138"/>
        <v>18400</v>
      </c>
    </row>
    <row r="925" spans="1:11" customFormat="1" x14ac:dyDescent="0.25">
      <c r="A925" t="str">
        <f t="shared" si="134"/>
        <v>18</v>
      </c>
      <c r="B925" t="s">
        <v>357</v>
      </c>
      <c r="C925" t="str">
        <f t="shared" si="137"/>
        <v>147</v>
      </c>
      <c r="D925" t="s">
        <v>478</v>
      </c>
      <c r="E925" t="str">
        <f>"02"</f>
        <v>02</v>
      </c>
      <c r="F925" t="str">
        <f t="shared" ref="F925:F930" si="139">"001"</f>
        <v>001</v>
      </c>
      <c r="G925" t="str">
        <f>""</f>
        <v/>
      </c>
      <c r="H925" t="s">
        <v>1</v>
      </c>
      <c r="I925" t="s">
        <v>2394</v>
      </c>
      <c r="J925" t="s">
        <v>5696</v>
      </c>
      <c r="K925" t="str">
        <f t="shared" si="138"/>
        <v>18400</v>
      </c>
    </row>
    <row r="926" spans="1:11" customFormat="1" x14ac:dyDescent="0.25">
      <c r="A926" t="str">
        <f t="shared" si="134"/>
        <v>18</v>
      </c>
      <c r="B926" t="s">
        <v>357</v>
      </c>
      <c r="C926" t="str">
        <f t="shared" si="137"/>
        <v>147</v>
      </c>
      <c r="D926" t="s">
        <v>478</v>
      </c>
      <c r="E926" t="str">
        <f>"02"</f>
        <v>02</v>
      </c>
      <c r="F926" t="str">
        <f t="shared" si="139"/>
        <v>001</v>
      </c>
      <c r="G926" t="str">
        <f>""</f>
        <v/>
      </c>
      <c r="H926" t="s">
        <v>0</v>
      </c>
      <c r="I926" t="s">
        <v>2394</v>
      </c>
      <c r="J926" t="s">
        <v>5696</v>
      </c>
      <c r="K926" t="str">
        <f t="shared" si="138"/>
        <v>18400</v>
      </c>
    </row>
    <row r="927" spans="1:11" customFormat="1" x14ac:dyDescent="0.25">
      <c r="A927" t="str">
        <f t="shared" si="134"/>
        <v>18</v>
      </c>
      <c r="B927" t="s">
        <v>357</v>
      </c>
      <c r="C927" t="str">
        <f t="shared" si="137"/>
        <v>147</v>
      </c>
      <c r="D927" t="s">
        <v>478</v>
      </c>
      <c r="E927" t="str">
        <f>"02"</f>
        <v>02</v>
      </c>
      <c r="F927" t="str">
        <f t="shared" si="139"/>
        <v>001</v>
      </c>
      <c r="G927" t="str">
        <f>""</f>
        <v/>
      </c>
      <c r="H927" t="s">
        <v>2</v>
      </c>
      <c r="I927" t="s">
        <v>2394</v>
      </c>
      <c r="J927" t="s">
        <v>5696</v>
      </c>
      <c r="K927" t="str">
        <f t="shared" si="138"/>
        <v>18400</v>
      </c>
    </row>
    <row r="928" spans="1:11" customFormat="1" x14ac:dyDescent="0.25">
      <c r="A928" t="str">
        <f t="shared" si="134"/>
        <v>18</v>
      </c>
      <c r="B928" t="s">
        <v>357</v>
      </c>
      <c r="C928" t="str">
        <f>"148"</f>
        <v>148</v>
      </c>
      <c r="D928" t="s">
        <v>479</v>
      </c>
      <c r="E928" t="str">
        <f t="shared" ref="E928:E939" si="140">"01"</f>
        <v>01</v>
      </c>
      <c r="F928" t="str">
        <f t="shared" si="139"/>
        <v>001</v>
      </c>
      <c r="G928" t="str">
        <f>""</f>
        <v/>
      </c>
      <c r="H928" t="s">
        <v>3</v>
      </c>
      <c r="I928" t="s">
        <v>25</v>
      </c>
      <c r="J928" t="s">
        <v>5697</v>
      </c>
      <c r="K928" t="str">
        <f>"18698"</f>
        <v>18698</v>
      </c>
    </row>
    <row r="929" spans="1:11" customFormat="1" x14ac:dyDescent="0.25">
      <c r="A929" t="str">
        <f t="shared" si="134"/>
        <v>18</v>
      </c>
      <c r="B929" t="s">
        <v>357</v>
      </c>
      <c r="C929" t="str">
        <f t="shared" ref="C929:C935" si="141">"149"</f>
        <v>149</v>
      </c>
      <c r="D929" t="s">
        <v>480</v>
      </c>
      <c r="E929" t="str">
        <f t="shared" si="140"/>
        <v>01</v>
      </c>
      <c r="F929" t="str">
        <f t="shared" si="139"/>
        <v>001</v>
      </c>
      <c r="G929" t="str">
        <f>""</f>
        <v/>
      </c>
      <c r="H929" t="s">
        <v>1</v>
      </c>
      <c r="I929" t="s">
        <v>1286</v>
      </c>
      <c r="J929" t="s">
        <v>5698</v>
      </c>
      <c r="K929" t="str">
        <f t="shared" ref="K929:K935" si="142">"18630"</f>
        <v>18630</v>
      </c>
    </row>
    <row r="930" spans="1:11" customFormat="1" x14ac:dyDescent="0.25">
      <c r="A930" t="str">
        <f t="shared" si="134"/>
        <v>18</v>
      </c>
      <c r="B930" t="s">
        <v>357</v>
      </c>
      <c r="C930" t="str">
        <f t="shared" si="141"/>
        <v>149</v>
      </c>
      <c r="D930" t="s">
        <v>480</v>
      </c>
      <c r="E930" t="str">
        <f t="shared" si="140"/>
        <v>01</v>
      </c>
      <c r="F930" t="str">
        <f t="shared" si="139"/>
        <v>001</v>
      </c>
      <c r="G930" t="str">
        <f>""</f>
        <v/>
      </c>
      <c r="H930" t="s">
        <v>0</v>
      </c>
      <c r="I930" t="s">
        <v>1286</v>
      </c>
      <c r="J930" t="s">
        <v>5698</v>
      </c>
      <c r="K930" t="str">
        <f t="shared" si="142"/>
        <v>18630</v>
      </c>
    </row>
    <row r="931" spans="1:11" customFormat="1" x14ac:dyDescent="0.25">
      <c r="A931" t="str">
        <f t="shared" si="134"/>
        <v>18</v>
      </c>
      <c r="B931" t="s">
        <v>357</v>
      </c>
      <c r="C931" t="str">
        <f t="shared" si="141"/>
        <v>149</v>
      </c>
      <c r="D931" t="s">
        <v>480</v>
      </c>
      <c r="E931" t="str">
        <f t="shared" si="140"/>
        <v>01</v>
      </c>
      <c r="F931" t="str">
        <f>"002"</f>
        <v>002</v>
      </c>
      <c r="G931" t="str">
        <f>""</f>
        <v/>
      </c>
      <c r="H931" t="s">
        <v>1</v>
      </c>
      <c r="I931" t="s">
        <v>29</v>
      </c>
      <c r="J931" t="s">
        <v>5699</v>
      </c>
      <c r="K931" t="str">
        <f t="shared" si="142"/>
        <v>18630</v>
      </c>
    </row>
    <row r="932" spans="1:11" customFormat="1" x14ac:dyDescent="0.25">
      <c r="A932" t="str">
        <f t="shared" si="134"/>
        <v>18</v>
      </c>
      <c r="B932" t="s">
        <v>357</v>
      </c>
      <c r="C932" t="str">
        <f t="shared" si="141"/>
        <v>149</v>
      </c>
      <c r="D932" t="s">
        <v>480</v>
      </c>
      <c r="E932" t="str">
        <f t="shared" si="140"/>
        <v>01</v>
      </c>
      <c r="F932" t="str">
        <f>"002"</f>
        <v>002</v>
      </c>
      <c r="G932" t="str">
        <f>""</f>
        <v/>
      </c>
      <c r="H932" t="s">
        <v>0</v>
      </c>
      <c r="I932" t="s">
        <v>29</v>
      </c>
      <c r="J932" t="s">
        <v>5699</v>
      </c>
      <c r="K932" t="str">
        <f t="shared" si="142"/>
        <v>18630</v>
      </c>
    </row>
    <row r="933" spans="1:11" customFormat="1" x14ac:dyDescent="0.25">
      <c r="A933" t="str">
        <f t="shared" si="134"/>
        <v>18</v>
      </c>
      <c r="B933" t="s">
        <v>357</v>
      </c>
      <c r="C933" t="str">
        <f t="shared" si="141"/>
        <v>149</v>
      </c>
      <c r="D933" t="s">
        <v>480</v>
      </c>
      <c r="E933" t="str">
        <f t="shared" si="140"/>
        <v>01</v>
      </c>
      <c r="F933" t="str">
        <f>"003"</f>
        <v>003</v>
      </c>
      <c r="G933" t="str">
        <f>""</f>
        <v/>
      </c>
      <c r="H933" t="s">
        <v>1</v>
      </c>
      <c r="I933" t="s">
        <v>90</v>
      </c>
      <c r="J933" t="s">
        <v>5700</v>
      </c>
      <c r="K933" t="str">
        <f t="shared" si="142"/>
        <v>18630</v>
      </c>
    </row>
    <row r="934" spans="1:11" customFormat="1" x14ac:dyDescent="0.25">
      <c r="A934" t="str">
        <f t="shared" si="134"/>
        <v>18</v>
      </c>
      <c r="B934" t="s">
        <v>357</v>
      </c>
      <c r="C934" t="str">
        <f t="shared" si="141"/>
        <v>149</v>
      </c>
      <c r="D934" t="s">
        <v>480</v>
      </c>
      <c r="E934" t="str">
        <f t="shared" si="140"/>
        <v>01</v>
      </c>
      <c r="F934" t="str">
        <f>"003"</f>
        <v>003</v>
      </c>
      <c r="G934" t="str">
        <f>""</f>
        <v/>
      </c>
      <c r="H934" t="s">
        <v>0</v>
      </c>
      <c r="I934" t="s">
        <v>90</v>
      </c>
      <c r="J934" t="s">
        <v>5700</v>
      </c>
      <c r="K934" t="str">
        <f t="shared" si="142"/>
        <v>18630</v>
      </c>
    </row>
    <row r="935" spans="1:11" customFormat="1" x14ac:dyDescent="0.25">
      <c r="A935" t="str">
        <f t="shared" si="134"/>
        <v>18</v>
      </c>
      <c r="B935" t="s">
        <v>357</v>
      </c>
      <c r="C935" t="str">
        <f t="shared" si="141"/>
        <v>149</v>
      </c>
      <c r="D935" t="s">
        <v>480</v>
      </c>
      <c r="E935" t="str">
        <f t="shared" si="140"/>
        <v>01</v>
      </c>
      <c r="F935" t="str">
        <f>"004"</f>
        <v>004</v>
      </c>
      <c r="G935" t="str">
        <f>""</f>
        <v/>
      </c>
      <c r="H935" t="s">
        <v>3</v>
      </c>
      <c r="I935" t="s">
        <v>90</v>
      </c>
      <c r="J935" t="s">
        <v>5700</v>
      </c>
      <c r="K935" t="str">
        <f t="shared" si="142"/>
        <v>18630</v>
      </c>
    </row>
    <row r="936" spans="1:11" customFormat="1" x14ac:dyDescent="0.25">
      <c r="A936" t="str">
        <f t="shared" si="134"/>
        <v>18</v>
      </c>
      <c r="B936" t="s">
        <v>357</v>
      </c>
      <c r="C936" t="str">
        <f t="shared" ref="C936:C945" si="143">"150"</f>
        <v>150</v>
      </c>
      <c r="D936" t="s">
        <v>481</v>
      </c>
      <c r="E936" t="str">
        <f t="shared" si="140"/>
        <v>01</v>
      </c>
      <c r="F936" t="str">
        <f>"001"</f>
        <v>001</v>
      </c>
      <c r="G936" t="str">
        <f>""</f>
        <v/>
      </c>
      <c r="H936" t="s">
        <v>1</v>
      </c>
      <c r="I936" t="s">
        <v>2395</v>
      </c>
      <c r="J936" t="s">
        <v>5701</v>
      </c>
      <c r="K936" t="str">
        <f t="shared" ref="K936:K945" si="144">"18640"</f>
        <v>18640</v>
      </c>
    </row>
    <row r="937" spans="1:11" customFormat="1" x14ac:dyDescent="0.25">
      <c r="A937" t="str">
        <f t="shared" si="134"/>
        <v>18</v>
      </c>
      <c r="B937" t="s">
        <v>357</v>
      </c>
      <c r="C937" t="str">
        <f t="shared" si="143"/>
        <v>150</v>
      </c>
      <c r="D937" t="s">
        <v>481</v>
      </c>
      <c r="E937" t="str">
        <f t="shared" si="140"/>
        <v>01</v>
      </c>
      <c r="F937" t="str">
        <f>"001"</f>
        <v>001</v>
      </c>
      <c r="G937" t="str">
        <f>""</f>
        <v/>
      </c>
      <c r="H937" t="s">
        <v>0</v>
      </c>
      <c r="I937" t="s">
        <v>2395</v>
      </c>
      <c r="J937" t="s">
        <v>5701</v>
      </c>
      <c r="K937" t="str">
        <f t="shared" si="144"/>
        <v>18640</v>
      </c>
    </row>
    <row r="938" spans="1:11" customFormat="1" x14ac:dyDescent="0.25">
      <c r="A938" t="str">
        <f t="shared" si="134"/>
        <v>18</v>
      </c>
      <c r="B938" t="s">
        <v>357</v>
      </c>
      <c r="C938" t="str">
        <f t="shared" si="143"/>
        <v>150</v>
      </c>
      <c r="D938" t="s">
        <v>481</v>
      </c>
      <c r="E938" t="str">
        <f t="shared" si="140"/>
        <v>01</v>
      </c>
      <c r="F938" t="str">
        <f>"002"</f>
        <v>002</v>
      </c>
      <c r="G938" t="str">
        <f>""</f>
        <v/>
      </c>
      <c r="H938" t="s">
        <v>1</v>
      </c>
      <c r="I938" t="s">
        <v>2396</v>
      </c>
      <c r="J938" t="s">
        <v>5702</v>
      </c>
      <c r="K938" t="str">
        <f t="shared" si="144"/>
        <v>18640</v>
      </c>
    </row>
    <row r="939" spans="1:11" customFormat="1" x14ac:dyDescent="0.25">
      <c r="A939" t="str">
        <f t="shared" si="134"/>
        <v>18</v>
      </c>
      <c r="B939" t="s">
        <v>357</v>
      </c>
      <c r="C939" t="str">
        <f t="shared" si="143"/>
        <v>150</v>
      </c>
      <c r="D939" t="s">
        <v>481</v>
      </c>
      <c r="E939" t="str">
        <f t="shared" si="140"/>
        <v>01</v>
      </c>
      <c r="F939" t="str">
        <f>"002"</f>
        <v>002</v>
      </c>
      <c r="G939" t="str">
        <f>""</f>
        <v/>
      </c>
      <c r="H939" t="s">
        <v>0</v>
      </c>
      <c r="I939" t="s">
        <v>2396</v>
      </c>
      <c r="J939" t="s">
        <v>5702</v>
      </c>
      <c r="K939" t="str">
        <f t="shared" si="144"/>
        <v>18640</v>
      </c>
    </row>
    <row r="940" spans="1:11" customFormat="1" x14ac:dyDescent="0.25">
      <c r="A940" t="str">
        <f t="shared" si="134"/>
        <v>18</v>
      </c>
      <c r="B940" t="s">
        <v>357</v>
      </c>
      <c r="C940" t="str">
        <f t="shared" si="143"/>
        <v>150</v>
      </c>
      <c r="D940" t="s">
        <v>481</v>
      </c>
      <c r="E940" t="str">
        <f t="shared" ref="E940:E945" si="145">"02"</f>
        <v>02</v>
      </c>
      <c r="F940" t="str">
        <f>"001"</f>
        <v>001</v>
      </c>
      <c r="G940" t="str">
        <f>""</f>
        <v/>
      </c>
      <c r="H940" t="s">
        <v>1</v>
      </c>
      <c r="I940" t="s">
        <v>52</v>
      </c>
      <c r="J940" t="s">
        <v>5703</v>
      </c>
      <c r="K940" t="str">
        <f t="shared" si="144"/>
        <v>18640</v>
      </c>
    </row>
    <row r="941" spans="1:11" customFormat="1" x14ac:dyDescent="0.25">
      <c r="A941" t="str">
        <f t="shared" si="134"/>
        <v>18</v>
      </c>
      <c r="B941" t="s">
        <v>357</v>
      </c>
      <c r="C941" t="str">
        <f t="shared" si="143"/>
        <v>150</v>
      </c>
      <c r="D941" t="s">
        <v>481</v>
      </c>
      <c r="E941" t="str">
        <f t="shared" si="145"/>
        <v>02</v>
      </c>
      <c r="F941" t="str">
        <f>"001"</f>
        <v>001</v>
      </c>
      <c r="G941" t="str">
        <f>""</f>
        <v/>
      </c>
      <c r="H941" t="s">
        <v>0</v>
      </c>
      <c r="I941" t="s">
        <v>52</v>
      </c>
      <c r="J941" t="s">
        <v>5703</v>
      </c>
      <c r="K941" t="str">
        <f t="shared" si="144"/>
        <v>18640</v>
      </c>
    </row>
    <row r="942" spans="1:11" customFormat="1" x14ac:dyDescent="0.25">
      <c r="A942" t="str">
        <f t="shared" si="134"/>
        <v>18</v>
      </c>
      <c r="B942" t="s">
        <v>357</v>
      </c>
      <c r="C942" t="str">
        <f t="shared" si="143"/>
        <v>150</v>
      </c>
      <c r="D942" t="s">
        <v>481</v>
      </c>
      <c r="E942" t="str">
        <f t="shared" si="145"/>
        <v>02</v>
      </c>
      <c r="F942" t="str">
        <f>"002"</f>
        <v>002</v>
      </c>
      <c r="G942" t="str">
        <f>""</f>
        <v/>
      </c>
      <c r="H942" t="s">
        <v>1</v>
      </c>
      <c r="I942" t="s">
        <v>35</v>
      </c>
      <c r="J942" t="s">
        <v>5704</v>
      </c>
      <c r="K942" t="str">
        <f t="shared" si="144"/>
        <v>18640</v>
      </c>
    </row>
    <row r="943" spans="1:11" customFormat="1" x14ac:dyDescent="0.25">
      <c r="A943" t="str">
        <f t="shared" si="134"/>
        <v>18</v>
      </c>
      <c r="B943" t="s">
        <v>357</v>
      </c>
      <c r="C943" t="str">
        <f t="shared" si="143"/>
        <v>150</v>
      </c>
      <c r="D943" t="s">
        <v>481</v>
      </c>
      <c r="E943" t="str">
        <f t="shared" si="145"/>
        <v>02</v>
      </c>
      <c r="F943" t="str">
        <f>"002"</f>
        <v>002</v>
      </c>
      <c r="G943" t="str">
        <f>""</f>
        <v/>
      </c>
      <c r="H943" t="s">
        <v>0</v>
      </c>
      <c r="I943" t="s">
        <v>35</v>
      </c>
      <c r="J943" t="s">
        <v>5704</v>
      </c>
      <c r="K943" t="str">
        <f t="shared" si="144"/>
        <v>18640</v>
      </c>
    </row>
    <row r="944" spans="1:11" customFormat="1" x14ac:dyDescent="0.25">
      <c r="A944" t="str">
        <f t="shared" si="134"/>
        <v>18</v>
      </c>
      <c r="B944" t="s">
        <v>357</v>
      </c>
      <c r="C944" t="str">
        <f t="shared" si="143"/>
        <v>150</v>
      </c>
      <c r="D944" t="s">
        <v>481</v>
      </c>
      <c r="E944" t="str">
        <f t="shared" si="145"/>
        <v>02</v>
      </c>
      <c r="F944" t="str">
        <f>"003"</f>
        <v>003</v>
      </c>
      <c r="G944" t="str">
        <f>""</f>
        <v/>
      </c>
      <c r="H944" t="s">
        <v>1</v>
      </c>
      <c r="I944" t="s">
        <v>96</v>
      </c>
      <c r="J944" t="s">
        <v>5705</v>
      </c>
      <c r="K944" t="str">
        <f t="shared" si="144"/>
        <v>18640</v>
      </c>
    </row>
    <row r="945" spans="1:11" customFormat="1" x14ac:dyDescent="0.25">
      <c r="A945" t="str">
        <f t="shared" si="134"/>
        <v>18</v>
      </c>
      <c r="B945" t="s">
        <v>357</v>
      </c>
      <c r="C945" t="str">
        <f t="shared" si="143"/>
        <v>150</v>
      </c>
      <c r="D945" t="s">
        <v>481</v>
      </c>
      <c r="E945" t="str">
        <f t="shared" si="145"/>
        <v>02</v>
      </c>
      <c r="F945" t="str">
        <f>"003"</f>
        <v>003</v>
      </c>
      <c r="G945" t="str">
        <f>""</f>
        <v/>
      </c>
      <c r="H945" t="s">
        <v>0</v>
      </c>
      <c r="I945" t="s">
        <v>96</v>
      </c>
      <c r="J945" t="s">
        <v>5705</v>
      </c>
      <c r="K945" t="str">
        <f t="shared" si="144"/>
        <v>18640</v>
      </c>
    </row>
    <row r="946" spans="1:11" customFormat="1" x14ac:dyDescent="0.25">
      <c r="A946" t="str">
        <f t="shared" si="134"/>
        <v>18</v>
      </c>
      <c r="B946" t="s">
        <v>357</v>
      </c>
      <c r="C946" t="str">
        <f>"151"</f>
        <v>151</v>
      </c>
      <c r="D946" t="s">
        <v>482</v>
      </c>
      <c r="E946" t="str">
        <f t="shared" ref="E946:E970" si="146">"01"</f>
        <v>01</v>
      </c>
      <c r="F946" t="str">
        <f>"001"</f>
        <v>001</v>
      </c>
      <c r="G946" t="str">
        <f>""</f>
        <v/>
      </c>
      <c r="H946" t="s">
        <v>3</v>
      </c>
      <c r="I946" t="s">
        <v>28</v>
      </c>
      <c r="J946" t="s">
        <v>5706</v>
      </c>
      <c r="K946" t="str">
        <f>"18411"</f>
        <v>18411</v>
      </c>
    </row>
    <row r="947" spans="1:11" customFormat="1" x14ac:dyDescent="0.25">
      <c r="A947" t="str">
        <f t="shared" si="134"/>
        <v>18</v>
      </c>
      <c r="B947" t="s">
        <v>357</v>
      </c>
      <c r="C947" t="str">
        <f>"152"</f>
        <v>152</v>
      </c>
      <c r="D947" t="s">
        <v>483</v>
      </c>
      <c r="E947" t="str">
        <f t="shared" si="146"/>
        <v>01</v>
      </c>
      <c r="F947" t="str">
        <f>"001"</f>
        <v>001</v>
      </c>
      <c r="G947" t="str">
        <f>""</f>
        <v/>
      </c>
      <c r="H947" t="s">
        <v>3</v>
      </c>
      <c r="I947" t="s">
        <v>2397</v>
      </c>
      <c r="J947" t="s">
        <v>5707</v>
      </c>
      <c r="K947" t="str">
        <f>"18530"</f>
        <v>18530</v>
      </c>
    </row>
    <row r="948" spans="1:11" customFormat="1" x14ac:dyDescent="0.25">
      <c r="A948" t="str">
        <f t="shared" si="134"/>
        <v>18</v>
      </c>
      <c r="B948" t="s">
        <v>357</v>
      </c>
      <c r="C948" t="str">
        <f t="shared" ref="C948:C959" si="147">"153"</f>
        <v>153</v>
      </c>
      <c r="D948" t="s">
        <v>484</v>
      </c>
      <c r="E948" t="str">
        <f t="shared" si="146"/>
        <v>01</v>
      </c>
      <c r="F948" t="str">
        <f>"001"</f>
        <v>001</v>
      </c>
      <c r="G948" t="str">
        <f>""</f>
        <v/>
      </c>
      <c r="H948" t="s">
        <v>1</v>
      </c>
      <c r="I948" t="s">
        <v>2398</v>
      </c>
      <c r="J948" t="s">
        <v>5708</v>
      </c>
      <c r="K948" t="str">
        <f t="shared" ref="K948:K959" si="148">"18210"</f>
        <v>18210</v>
      </c>
    </row>
    <row r="949" spans="1:11" customFormat="1" x14ac:dyDescent="0.25">
      <c r="A949" t="str">
        <f t="shared" si="134"/>
        <v>18</v>
      </c>
      <c r="B949" t="s">
        <v>357</v>
      </c>
      <c r="C949" t="str">
        <f t="shared" si="147"/>
        <v>153</v>
      </c>
      <c r="D949" t="s">
        <v>484</v>
      </c>
      <c r="E949" t="str">
        <f t="shared" si="146"/>
        <v>01</v>
      </c>
      <c r="F949" t="str">
        <f>"001"</f>
        <v>001</v>
      </c>
      <c r="G949" t="str">
        <f>""</f>
        <v/>
      </c>
      <c r="H949" t="s">
        <v>0</v>
      </c>
      <c r="I949" t="s">
        <v>2398</v>
      </c>
      <c r="J949" t="s">
        <v>5708</v>
      </c>
      <c r="K949" t="str">
        <f t="shared" si="148"/>
        <v>18210</v>
      </c>
    </row>
    <row r="950" spans="1:11" customFormat="1" x14ac:dyDescent="0.25">
      <c r="A950" t="str">
        <f t="shared" si="134"/>
        <v>18</v>
      </c>
      <c r="B950" t="s">
        <v>357</v>
      </c>
      <c r="C950" t="str">
        <f t="shared" si="147"/>
        <v>153</v>
      </c>
      <c r="D950" t="s">
        <v>484</v>
      </c>
      <c r="E950" t="str">
        <f t="shared" si="146"/>
        <v>01</v>
      </c>
      <c r="F950" t="str">
        <f>"002"</f>
        <v>002</v>
      </c>
      <c r="G950" t="str">
        <f>""</f>
        <v/>
      </c>
      <c r="H950" t="s">
        <v>1</v>
      </c>
      <c r="I950" t="s">
        <v>2399</v>
      </c>
      <c r="J950" t="s">
        <v>5709</v>
      </c>
      <c r="K950" t="str">
        <f t="shared" si="148"/>
        <v>18210</v>
      </c>
    </row>
    <row r="951" spans="1:11" customFormat="1" x14ac:dyDescent="0.25">
      <c r="A951" t="str">
        <f t="shared" si="134"/>
        <v>18</v>
      </c>
      <c r="B951" t="s">
        <v>357</v>
      </c>
      <c r="C951" t="str">
        <f t="shared" si="147"/>
        <v>153</v>
      </c>
      <c r="D951" t="s">
        <v>484</v>
      </c>
      <c r="E951" t="str">
        <f t="shared" si="146"/>
        <v>01</v>
      </c>
      <c r="F951" t="str">
        <f>"002"</f>
        <v>002</v>
      </c>
      <c r="G951" t="str">
        <f>""</f>
        <v/>
      </c>
      <c r="H951" t="s">
        <v>0</v>
      </c>
      <c r="I951" t="s">
        <v>2399</v>
      </c>
      <c r="J951" t="s">
        <v>5709</v>
      </c>
      <c r="K951" t="str">
        <f t="shared" si="148"/>
        <v>18210</v>
      </c>
    </row>
    <row r="952" spans="1:11" customFormat="1" x14ac:dyDescent="0.25">
      <c r="A952" t="str">
        <f t="shared" si="134"/>
        <v>18</v>
      </c>
      <c r="B952" t="s">
        <v>357</v>
      </c>
      <c r="C952" t="str">
        <f t="shared" si="147"/>
        <v>153</v>
      </c>
      <c r="D952" t="s">
        <v>484</v>
      </c>
      <c r="E952" t="str">
        <f t="shared" si="146"/>
        <v>01</v>
      </c>
      <c r="F952" t="str">
        <f>"003"</f>
        <v>003</v>
      </c>
      <c r="G952" t="str">
        <f>""</f>
        <v/>
      </c>
      <c r="H952" t="s">
        <v>1</v>
      </c>
      <c r="I952" t="s">
        <v>2400</v>
      </c>
      <c r="J952" t="s">
        <v>5710</v>
      </c>
      <c r="K952" t="str">
        <f t="shared" si="148"/>
        <v>18210</v>
      </c>
    </row>
    <row r="953" spans="1:11" customFormat="1" x14ac:dyDescent="0.25">
      <c r="A953" t="str">
        <f t="shared" si="134"/>
        <v>18</v>
      </c>
      <c r="B953" t="s">
        <v>357</v>
      </c>
      <c r="C953" t="str">
        <f t="shared" si="147"/>
        <v>153</v>
      </c>
      <c r="D953" t="s">
        <v>484</v>
      </c>
      <c r="E953" t="str">
        <f t="shared" si="146"/>
        <v>01</v>
      </c>
      <c r="F953" t="str">
        <f>"003"</f>
        <v>003</v>
      </c>
      <c r="G953" t="str">
        <f>""</f>
        <v/>
      </c>
      <c r="H953" t="s">
        <v>0</v>
      </c>
      <c r="I953" t="s">
        <v>2400</v>
      </c>
      <c r="J953" t="s">
        <v>5710</v>
      </c>
      <c r="K953" t="str">
        <f t="shared" si="148"/>
        <v>18210</v>
      </c>
    </row>
    <row r="954" spans="1:11" customFormat="1" x14ac:dyDescent="0.25">
      <c r="A954" t="str">
        <f t="shared" si="134"/>
        <v>18</v>
      </c>
      <c r="B954" t="s">
        <v>357</v>
      </c>
      <c r="C954" t="str">
        <f t="shared" si="147"/>
        <v>153</v>
      </c>
      <c r="D954" t="s">
        <v>484</v>
      </c>
      <c r="E954" t="str">
        <f t="shared" si="146"/>
        <v>01</v>
      </c>
      <c r="F954" t="str">
        <f>"004"</f>
        <v>004</v>
      </c>
      <c r="G954" t="str">
        <f>""</f>
        <v/>
      </c>
      <c r="H954" t="s">
        <v>1</v>
      </c>
      <c r="I954" t="s">
        <v>2401</v>
      </c>
      <c r="J954" t="s">
        <v>5711</v>
      </c>
      <c r="K954" t="str">
        <f t="shared" si="148"/>
        <v>18210</v>
      </c>
    </row>
    <row r="955" spans="1:11" customFormat="1" x14ac:dyDescent="0.25">
      <c r="A955" t="str">
        <f t="shared" si="134"/>
        <v>18</v>
      </c>
      <c r="B955" t="s">
        <v>357</v>
      </c>
      <c r="C955" t="str">
        <f t="shared" si="147"/>
        <v>153</v>
      </c>
      <c r="D955" t="s">
        <v>484</v>
      </c>
      <c r="E955" t="str">
        <f t="shared" si="146"/>
        <v>01</v>
      </c>
      <c r="F955" t="str">
        <f>"004"</f>
        <v>004</v>
      </c>
      <c r="G955" t="str">
        <f>""</f>
        <v/>
      </c>
      <c r="H955" t="s">
        <v>0</v>
      </c>
      <c r="I955" t="s">
        <v>2401</v>
      </c>
      <c r="J955" t="s">
        <v>5711</v>
      </c>
      <c r="K955" t="str">
        <f t="shared" si="148"/>
        <v>18210</v>
      </c>
    </row>
    <row r="956" spans="1:11" customFormat="1" x14ac:dyDescent="0.25">
      <c r="A956" t="str">
        <f t="shared" si="134"/>
        <v>18</v>
      </c>
      <c r="B956" t="s">
        <v>357</v>
      </c>
      <c r="C956" t="str">
        <f t="shared" si="147"/>
        <v>153</v>
      </c>
      <c r="D956" t="s">
        <v>484</v>
      </c>
      <c r="E956" t="str">
        <f t="shared" si="146"/>
        <v>01</v>
      </c>
      <c r="F956" t="str">
        <f>"005"</f>
        <v>005</v>
      </c>
      <c r="G956" t="str">
        <f>""</f>
        <v/>
      </c>
      <c r="H956" t="s">
        <v>1</v>
      </c>
      <c r="I956" t="s">
        <v>2402</v>
      </c>
      <c r="J956" t="s">
        <v>5712</v>
      </c>
      <c r="K956" t="str">
        <f t="shared" si="148"/>
        <v>18210</v>
      </c>
    </row>
    <row r="957" spans="1:11" customFormat="1" x14ac:dyDescent="0.25">
      <c r="A957" t="str">
        <f t="shared" si="134"/>
        <v>18</v>
      </c>
      <c r="B957" t="s">
        <v>357</v>
      </c>
      <c r="C957" t="str">
        <f t="shared" si="147"/>
        <v>153</v>
      </c>
      <c r="D957" t="s">
        <v>484</v>
      </c>
      <c r="E957" t="str">
        <f t="shared" si="146"/>
        <v>01</v>
      </c>
      <c r="F957" t="str">
        <f>"005"</f>
        <v>005</v>
      </c>
      <c r="G957" t="str">
        <f>""</f>
        <v/>
      </c>
      <c r="H957" t="s">
        <v>0</v>
      </c>
      <c r="I957" t="s">
        <v>2402</v>
      </c>
      <c r="J957" t="s">
        <v>5712</v>
      </c>
      <c r="K957" t="str">
        <f t="shared" si="148"/>
        <v>18210</v>
      </c>
    </row>
    <row r="958" spans="1:11" customFormat="1" x14ac:dyDescent="0.25">
      <c r="A958" t="str">
        <f t="shared" si="134"/>
        <v>18</v>
      </c>
      <c r="B958" t="s">
        <v>357</v>
      </c>
      <c r="C958" t="str">
        <f t="shared" si="147"/>
        <v>153</v>
      </c>
      <c r="D958" t="s">
        <v>484</v>
      </c>
      <c r="E958" t="str">
        <f t="shared" si="146"/>
        <v>01</v>
      </c>
      <c r="F958" t="str">
        <f>"006"</f>
        <v>006</v>
      </c>
      <c r="G958" t="str">
        <f>""</f>
        <v/>
      </c>
      <c r="H958" t="s">
        <v>3</v>
      </c>
      <c r="I958" t="s">
        <v>2403</v>
      </c>
      <c r="J958" t="s">
        <v>5713</v>
      </c>
      <c r="K958" t="str">
        <f t="shared" si="148"/>
        <v>18210</v>
      </c>
    </row>
    <row r="959" spans="1:11" customFormat="1" x14ac:dyDescent="0.25">
      <c r="A959" t="str">
        <f t="shared" si="134"/>
        <v>18</v>
      </c>
      <c r="B959" t="s">
        <v>357</v>
      </c>
      <c r="C959" t="str">
        <f t="shared" si="147"/>
        <v>153</v>
      </c>
      <c r="D959" t="s">
        <v>484</v>
      </c>
      <c r="E959" t="str">
        <f t="shared" si="146"/>
        <v>01</v>
      </c>
      <c r="F959" t="str">
        <f>"007"</f>
        <v>007</v>
      </c>
      <c r="G959" t="str">
        <f>""</f>
        <v/>
      </c>
      <c r="H959" t="s">
        <v>3</v>
      </c>
      <c r="I959" t="s">
        <v>2404</v>
      </c>
      <c r="J959" t="s">
        <v>5714</v>
      </c>
      <c r="K959" t="str">
        <f t="shared" si="148"/>
        <v>18210</v>
      </c>
    </row>
    <row r="960" spans="1:11" customFormat="1" x14ac:dyDescent="0.25">
      <c r="A960" t="str">
        <f t="shared" si="134"/>
        <v>18</v>
      </c>
      <c r="B960" t="s">
        <v>357</v>
      </c>
      <c r="C960" t="str">
        <f>"154"</f>
        <v>154</v>
      </c>
      <c r="D960" t="s">
        <v>485</v>
      </c>
      <c r="E960" t="str">
        <f t="shared" si="146"/>
        <v>01</v>
      </c>
      <c r="F960" t="str">
        <f t="shared" ref="F960:F966" si="149">"001"</f>
        <v>001</v>
      </c>
      <c r="G960" t="str">
        <f>""</f>
        <v/>
      </c>
      <c r="H960" t="s">
        <v>1</v>
      </c>
      <c r="I960" t="s">
        <v>23</v>
      </c>
      <c r="J960" t="s">
        <v>5715</v>
      </c>
      <c r="K960" t="str">
        <f>"18517"</f>
        <v>18517</v>
      </c>
    </row>
    <row r="961" spans="1:11" customFormat="1" x14ac:dyDescent="0.25">
      <c r="A961" t="str">
        <f t="shared" si="134"/>
        <v>18</v>
      </c>
      <c r="B961" t="s">
        <v>357</v>
      </c>
      <c r="C961" t="str">
        <f>"154"</f>
        <v>154</v>
      </c>
      <c r="D961" t="s">
        <v>485</v>
      </c>
      <c r="E961" t="str">
        <f t="shared" si="146"/>
        <v>01</v>
      </c>
      <c r="F961" t="str">
        <f t="shared" si="149"/>
        <v>001</v>
      </c>
      <c r="G961" t="str">
        <f>""</f>
        <v/>
      </c>
      <c r="H961" t="s">
        <v>0</v>
      </c>
      <c r="I961" t="s">
        <v>23</v>
      </c>
      <c r="J961" t="s">
        <v>5715</v>
      </c>
      <c r="K961" t="str">
        <f>"18517"</f>
        <v>18517</v>
      </c>
    </row>
    <row r="962" spans="1:11" customFormat="1" x14ac:dyDescent="0.25">
      <c r="A962" t="str">
        <f t="shared" si="134"/>
        <v>18</v>
      </c>
      <c r="B962" t="s">
        <v>357</v>
      </c>
      <c r="C962" t="str">
        <f>"157"</f>
        <v>157</v>
      </c>
      <c r="D962" t="s">
        <v>486</v>
      </c>
      <c r="E962" t="str">
        <f t="shared" si="146"/>
        <v>01</v>
      </c>
      <c r="F962" t="str">
        <f t="shared" si="149"/>
        <v>001</v>
      </c>
      <c r="G962" t="str">
        <f>""</f>
        <v/>
      </c>
      <c r="H962" t="s">
        <v>1</v>
      </c>
      <c r="I962" t="s">
        <v>25</v>
      </c>
      <c r="J962" t="s">
        <v>4232</v>
      </c>
      <c r="K962" t="str">
        <f>"18191"</f>
        <v>18191</v>
      </c>
    </row>
    <row r="963" spans="1:11" customFormat="1" x14ac:dyDescent="0.25">
      <c r="A963" t="str">
        <f t="shared" ref="A963:A1026" si="150">"18"</f>
        <v>18</v>
      </c>
      <c r="B963" t="s">
        <v>357</v>
      </c>
      <c r="C963" t="str">
        <f>"157"</f>
        <v>157</v>
      </c>
      <c r="D963" t="s">
        <v>486</v>
      </c>
      <c r="E963" t="str">
        <f t="shared" si="146"/>
        <v>01</v>
      </c>
      <c r="F963" t="str">
        <f t="shared" si="149"/>
        <v>001</v>
      </c>
      <c r="G963" t="str">
        <f>""</f>
        <v/>
      </c>
      <c r="H963" t="s">
        <v>0</v>
      </c>
      <c r="I963" t="s">
        <v>25</v>
      </c>
      <c r="J963" t="s">
        <v>4232</v>
      </c>
      <c r="K963" t="str">
        <f>"18191"</f>
        <v>18191</v>
      </c>
    </row>
    <row r="964" spans="1:11" customFormat="1" x14ac:dyDescent="0.25">
      <c r="A964" t="str">
        <f t="shared" si="150"/>
        <v>18</v>
      </c>
      <c r="B964" t="s">
        <v>357</v>
      </c>
      <c r="C964" t="str">
        <f t="shared" ref="C964:C976" si="151">"158"</f>
        <v>158</v>
      </c>
      <c r="D964" t="s">
        <v>487</v>
      </c>
      <c r="E964" t="str">
        <f t="shared" si="146"/>
        <v>01</v>
      </c>
      <c r="F964" t="str">
        <f t="shared" si="149"/>
        <v>001</v>
      </c>
      <c r="G964" t="str">
        <f>""</f>
        <v/>
      </c>
      <c r="H964" t="s">
        <v>1</v>
      </c>
      <c r="I964" t="s">
        <v>2297</v>
      </c>
      <c r="J964" t="s">
        <v>5716</v>
      </c>
      <c r="K964" t="str">
        <f t="shared" ref="K964:K972" si="152">"18240"</f>
        <v>18240</v>
      </c>
    </row>
    <row r="965" spans="1:11" customFormat="1" x14ac:dyDescent="0.25">
      <c r="A965" t="str">
        <f t="shared" si="150"/>
        <v>18</v>
      </c>
      <c r="B965" t="s">
        <v>357</v>
      </c>
      <c r="C965" t="str">
        <f t="shared" si="151"/>
        <v>158</v>
      </c>
      <c r="D965" t="s">
        <v>487</v>
      </c>
      <c r="E965" t="str">
        <f t="shared" si="146"/>
        <v>01</v>
      </c>
      <c r="F965" t="str">
        <f t="shared" si="149"/>
        <v>001</v>
      </c>
      <c r="G965" t="str">
        <f>""</f>
        <v/>
      </c>
      <c r="H965" t="s">
        <v>0</v>
      </c>
      <c r="I965" t="s">
        <v>2297</v>
      </c>
      <c r="J965" t="s">
        <v>5716</v>
      </c>
      <c r="K965" t="str">
        <f t="shared" si="152"/>
        <v>18240</v>
      </c>
    </row>
    <row r="966" spans="1:11" customFormat="1" x14ac:dyDescent="0.25">
      <c r="A966" t="str">
        <f t="shared" si="150"/>
        <v>18</v>
      </c>
      <c r="B966" t="s">
        <v>357</v>
      </c>
      <c r="C966" t="str">
        <f t="shared" si="151"/>
        <v>158</v>
      </c>
      <c r="D966" t="s">
        <v>487</v>
      </c>
      <c r="E966" t="str">
        <f t="shared" si="146"/>
        <v>01</v>
      </c>
      <c r="F966" t="str">
        <f t="shared" si="149"/>
        <v>001</v>
      </c>
      <c r="G966" t="str">
        <f>""</f>
        <v/>
      </c>
      <c r="H966" t="s">
        <v>2</v>
      </c>
      <c r="I966" t="s">
        <v>2297</v>
      </c>
      <c r="J966" t="s">
        <v>5716</v>
      </c>
      <c r="K966" t="str">
        <f t="shared" si="152"/>
        <v>18240</v>
      </c>
    </row>
    <row r="967" spans="1:11" customFormat="1" x14ac:dyDescent="0.25">
      <c r="A967" t="str">
        <f t="shared" si="150"/>
        <v>18</v>
      </c>
      <c r="B967" t="s">
        <v>357</v>
      </c>
      <c r="C967" t="str">
        <f t="shared" si="151"/>
        <v>158</v>
      </c>
      <c r="D967" t="s">
        <v>487</v>
      </c>
      <c r="E967" t="str">
        <f t="shared" si="146"/>
        <v>01</v>
      </c>
      <c r="F967" t="str">
        <f>"002"</f>
        <v>002</v>
      </c>
      <c r="G967" t="str">
        <f>""</f>
        <v/>
      </c>
      <c r="H967" t="s">
        <v>1</v>
      </c>
      <c r="I967" t="s">
        <v>2405</v>
      </c>
      <c r="J967" t="s">
        <v>5717</v>
      </c>
      <c r="K967" t="str">
        <f t="shared" si="152"/>
        <v>18240</v>
      </c>
    </row>
    <row r="968" spans="1:11" customFormat="1" x14ac:dyDescent="0.25">
      <c r="A968" t="str">
        <f t="shared" si="150"/>
        <v>18</v>
      </c>
      <c r="B968" t="s">
        <v>357</v>
      </c>
      <c r="C968" t="str">
        <f t="shared" si="151"/>
        <v>158</v>
      </c>
      <c r="D968" t="s">
        <v>487</v>
      </c>
      <c r="E968" t="str">
        <f t="shared" si="146"/>
        <v>01</v>
      </c>
      <c r="F968" t="str">
        <f>"002"</f>
        <v>002</v>
      </c>
      <c r="G968" t="str">
        <f>""</f>
        <v/>
      </c>
      <c r="H968" t="s">
        <v>0</v>
      </c>
      <c r="I968" t="s">
        <v>2405</v>
      </c>
      <c r="J968" t="s">
        <v>5717</v>
      </c>
      <c r="K968" t="str">
        <f t="shared" si="152"/>
        <v>18240</v>
      </c>
    </row>
    <row r="969" spans="1:11" customFormat="1" x14ac:dyDescent="0.25">
      <c r="A969" t="str">
        <f t="shared" si="150"/>
        <v>18</v>
      </c>
      <c r="B969" t="s">
        <v>357</v>
      </c>
      <c r="C969" t="str">
        <f t="shared" si="151"/>
        <v>158</v>
      </c>
      <c r="D969" t="s">
        <v>487</v>
      </c>
      <c r="E969" t="str">
        <f t="shared" si="146"/>
        <v>01</v>
      </c>
      <c r="F969" t="str">
        <f>"003"</f>
        <v>003</v>
      </c>
      <c r="G969" t="str">
        <f>""</f>
        <v/>
      </c>
      <c r="H969" t="s">
        <v>1</v>
      </c>
      <c r="I969" t="s">
        <v>2406</v>
      </c>
      <c r="J969" t="s">
        <v>5718</v>
      </c>
      <c r="K969" t="str">
        <f t="shared" si="152"/>
        <v>18240</v>
      </c>
    </row>
    <row r="970" spans="1:11" customFormat="1" x14ac:dyDescent="0.25">
      <c r="A970" t="str">
        <f t="shared" si="150"/>
        <v>18</v>
      </c>
      <c r="B970" t="s">
        <v>357</v>
      </c>
      <c r="C970" t="str">
        <f t="shared" si="151"/>
        <v>158</v>
      </c>
      <c r="D970" t="s">
        <v>487</v>
      </c>
      <c r="E970" t="str">
        <f t="shared" si="146"/>
        <v>01</v>
      </c>
      <c r="F970" t="str">
        <f>"003"</f>
        <v>003</v>
      </c>
      <c r="G970" t="str">
        <f>""</f>
        <v/>
      </c>
      <c r="H970" t="s">
        <v>0</v>
      </c>
      <c r="I970" t="s">
        <v>2406</v>
      </c>
      <c r="J970" t="s">
        <v>5718</v>
      </c>
      <c r="K970" t="str">
        <f t="shared" si="152"/>
        <v>18240</v>
      </c>
    </row>
    <row r="971" spans="1:11" customFormat="1" x14ac:dyDescent="0.25">
      <c r="A971" t="str">
        <f t="shared" si="150"/>
        <v>18</v>
      </c>
      <c r="B971" t="s">
        <v>357</v>
      </c>
      <c r="C971" t="str">
        <f t="shared" si="151"/>
        <v>158</v>
      </c>
      <c r="D971" t="s">
        <v>487</v>
      </c>
      <c r="E971" t="str">
        <f>"02"</f>
        <v>02</v>
      </c>
      <c r="F971" t="str">
        <f>"002"</f>
        <v>002</v>
      </c>
      <c r="G971" t="str">
        <f>""</f>
        <v/>
      </c>
      <c r="H971" t="s">
        <v>1</v>
      </c>
      <c r="I971" t="s">
        <v>2407</v>
      </c>
      <c r="J971" t="s">
        <v>5719</v>
      </c>
      <c r="K971" t="str">
        <f t="shared" si="152"/>
        <v>18240</v>
      </c>
    </row>
    <row r="972" spans="1:11" customFormat="1" x14ac:dyDescent="0.25">
      <c r="A972" t="str">
        <f t="shared" si="150"/>
        <v>18</v>
      </c>
      <c r="B972" t="s">
        <v>357</v>
      </c>
      <c r="C972" t="str">
        <f t="shared" si="151"/>
        <v>158</v>
      </c>
      <c r="D972" t="s">
        <v>487</v>
      </c>
      <c r="E972" t="str">
        <f>"02"</f>
        <v>02</v>
      </c>
      <c r="F972" t="str">
        <f>"002"</f>
        <v>002</v>
      </c>
      <c r="G972" t="str">
        <f>""</f>
        <v/>
      </c>
      <c r="H972" t="s">
        <v>0</v>
      </c>
      <c r="I972" t="s">
        <v>2407</v>
      </c>
      <c r="J972" t="s">
        <v>5719</v>
      </c>
      <c r="K972" t="str">
        <f t="shared" si="152"/>
        <v>18240</v>
      </c>
    </row>
    <row r="973" spans="1:11" customFormat="1" x14ac:dyDescent="0.25">
      <c r="A973" t="str">
        <f t="shared" si="150"/>
        <v>18</v>
      </c>
      <c r="B973" t="s">
        <v>357</v>
      </c>
      <c r="C973" t="str">
        <f t="shared" si="151"/>
        <v>158</v>
      </c>
      <c r="D973" t="s">
        <v>487</v>
      </c>
      <c r="E973" t="str">
        <f>"03"</f>
        <v>03</v>
      </c>
      <c r="F973" t="str">
        <f>"001"</f>
        <v>001</v>
      </c>
      <c r="G973" t="str">
        <f>""</f>
        <v/>
      </c>
      <c r="H973" t="s">
        <v>1</v>
      </c>
      <c r="I973" t="s">
        <v>2408</v>
      </c>
      <c r="J973" t="s">
        <v>5720</v>
      </c>
      <c r="K973" t="str">
        <f>"18291"</f>
        <v>18291</v>
      </c>
    </row>
    <row r="974" spans="1:11" customFormat="1" x14ac:dyDescent="0.25">
      <c r="A974" t="str">
        <f t="shared" si="150"/>
        <v>18</v>
      </c>
      <c r="B974" t="s">
        <v>357</v>
      </c>
      <c r="C974" t="str">
        <f t="shared" si="151"/>
        <v>158</v>
      </c>
      <c r="D974" t="s">
        <v>487</v>
      </c>
      <c r="E974" t="str">
        <f>"03"</f>
        <v>03</v>
      </c>
      <c r="F974" t="str">
        <f>"001"</f>
        <v>001</v>
      </c>
      <c r="G974" t="str">
        <f>""</f>
        <v/>
      </c>
      <c r="H974" t="s">
        <v>0</v>
      </c>
      <c r="I974" t="s">
        <v>2408</v>
      </c>
      <c r="J974" t="s">
        <v>5720</v>
      </c>
      <c r="K974" t="str">
        <f>"18291"</f>
        <v>18291</v>
      </c>
    </row>
    <row r="975" spans="1:11" customFormat="1" x14ac:dyDescent="0.25">
      <c r="A975" t="str">
        <f t="shared" si="150"/>
        <v>18</v>
      </c>
      <c r="B975" t="s">
        <v>357</v>
      </c>
      <c r="C975" t="str">
        <f t="shared" si="151"/>
        <v>158</v>
      </c>
      <c r="D975" t="s">
        <v>487</v>
      </c>
      <c r="E975" t="str">
        <f>"03"</f>
        <v>03</v>
      </c>
      <c r="F975" t="str">
        <f>"002"</f>
        <v>002</v>
      </c>
      <c r="G975" t="str">
        <f>"01"</f>
        <v>01</v>
      </c>
      <c r="H975" t="s">
        <v>1</v>
      </c>
      <c r="I975" t="s">
        <v>2409</v>
      </c>
      <c r="J975" t="s">
        <v>5721</v>
      </c>
      <c r="K975" t="str">
        <f>"18291"</f>
        <v>18291</v>
      </c>
    </row>
    <row r="976" spans="1:11" customFormat="1" x14ac:dyDescent="0.25">
      <c r="A976" t="str">
        <f t="shared" si="150"/>
        <v>18</v>
      </c>
      <c r="B976" t="s">
        <v>357</v>
      </c>
      <c r="C976" t="str">
        <f t="shared" si="151"/>
        <v>158</v>
      </c>
      <c r="D976" t="s">
        <v>487</v>
      </c>
      <c r="E976" t="str">
        <f>"03"</f>
        <v>03</v>
      </c>
      <c r="F976" t="str">
        <f>"002"</f>
        <v>002</v>
      </c>
      <c r="G976" t="str">
        <f>"02"</f>
        <v>02</v>
      </c>
      <c r="H976" t="s">
        <v>0</v>
      </c>
      <c r="I976" t="s">
        <v>2410</v>
      </c>
      <c r="J976" t="s">
        <v>5722</v>
      </c>
      <c r="K976" t="str">
        <f>"18328"</f>
        <v>18328</v>
      </c>
    </row>
    <row r="977" spans="1:11" customFormat="1" x14ac:dyDescent="0.25">
      <c r="A977" t="str">
        <f t="shared" si="150"/>
        <v>18</v>
      </c>
      <c r="B977" t="s">
        <v>357</v>
      </c>
      <c r="C977" t="str">
        <f>"159"</f>
        <v>159</v>
      </c>
      <c r="D977" t="s">
        <v>488</v>
      </c>
      <c r="E977" t="str">
        <f t="shared" ref="E977:E1012" si="153">"01"</f>
        <v>01</v>
      </c>
      <c r="F977" t="str">
        <f t="shared" ref="F977:F984" si="154">"001"</f>
        <v>001</v>
      </c>
      <c r="G977" t="str">
        <f>"01"</f>
        <v>01</v>
      </c>
      <c r="H977" t="s">
        <v>1</v>
      </c>
      <c r="I977" t="s">
        <v>2411</v>
      </c>
      <c r="J977" t="s">
        <v>5723</v>
      </c>
      <c r="K977" t="str">
        <f>"18568"</f>
        <v>18568</v>
      </c>
    </row>
    <row r="978" spans="1:11" customFormat="1" x14ac:dyDescent="0.25">
      <c r="A978" t="str">
        <f t="shared" si="150"/>
        <v>18</v>
      </c>
      <c r="B978" t="s">
        <v>357</v>
      </c>
      <c r="C978" t="str">
        <f>"159"</f>
        <v>159</v>
      </c>
      <c r="D978" t="s">
        <v>488</v>
      </c>
      <c r="E978" t="str">
        <f t="shared" si="153"/>
        <v>01</v>
      </c>
      <c r="F978" t="str">
        <f t="shared" si="154"/>
        <v>001</v>
      </c>
      <c r="G978" t="str">
        <f>"02"</f>
        <v>02</v>
      </c>
      <c r="H978" t="s">
        <v>0</v>
      </c>
      <c r="I978" t="s">
        <v>2412</v>
      </c>
      <c r="J978" t="s">
        <v>5724</v>
      </c>
      <c r="K978" t="str">
        <f>"18562"</f>
        <v>18562</v>
      </c>
    </row>
    <row r="979" spans="1:11" customFormat="1" x14ac:dyDescent="0.25">
      <c r="A979" t="str">
        <f t="shared" si="150"/>
        <v>18</v>
      </c>
      <c r="B979" t="s">
        <v>357</v>
      </c>
      <c r="C979" t="str">
        <f>"161"</f>
        <v>161</v>
      </c>
      <c r="D979" t="s">
        <v>489</v>
      </c>
      <c r="E979" t="str">
        <f t="shared" si="153"/>
        <v>01</v>
      </c>
      <c r="F979" t="str">
        <f t="shared" si="154"/>
        <v>001</v>
      </c>
      <c r="G979" t="str">
        <f>""</f>
        <v/>
      </c>
      <c r="H979" t="s">
        <v>3</v>
      </c>
      <c r="I979" t="s">
        <v>17</v>
      </c>
      <c r="J979" t="s">
        <v>5725</v>
      </c>
      <c r="K979" t="str">
        <f>"18516"</f>
        <v>18516</v>
      </c>
    </row>
    <row r="980" spans="1:11" customFormat="1" x14ac:dyDescent="0.25">
      <c r="A980" t="str">
        <f t="shared" si="150"/>
        <v>18</v>
      </c>
      <c r="B980" t="s">
        <v>357</v>
      </c>
      <c r="C980" t="str">
        <f>"162"</f>
        <v>162</v>
      </c>
      <c r="D980" t="s">
        <v>490</v>
      </c>
      <c r="E980" t="str">
        <f t="shared" si="153"/>
        <v>01</v>
      </c>
      <c r="F980" t="str">
        <f t="shared" si="154"/>
        <v>001</v>
      </c>
      <c r="G980" t="str">
        <f>"01"</f>
        <v>01</v>
      </c>
      <c r="H980" t="s">
        <v>1</v>
      </c>
      <c r="I980" t="s">
        <v>2413</v>
      </c>
      <c r="J980" t="s">
        <v>5726</v>
      </c>
      <c r="K980" t="str">
        <f>"18750"</f>
        <v>18750</v>
      </c>
    </row>
    <row r="981" spans="1:11" customFormat="1" x14ac:dyDescent="0.25">
      <c r="A981" t="str">
        <f t="shared" si="150"/>
        <v>18</v>
      </c>
      <c r="B981" t="s">
        <v>357</v>
      </c>
      <c r="C981" t="str">
        <f>"162"</f>
        <v>162</v>
      </c>
      <c r="D981" t="s">
        <v>490</v>
      </c>
      <c r="E981" t="str">
        <f t="shared" si="153"/>
        <v>01</v>
      </c>
      <c r="F981" t="str">
        <f t="shared" si="154"/>
        <v>001</v>
      </c>
      <c r="G981" t="str">
        <f>"02"</f>
        <v>02</v>
      </c>
      <c r="H981" t="s">
        <v>0</v>
      </c>
      <c r="I981" t="s">
        <v>2414</v>
      </c>
      <c r="J981" t="s">
        <v>5727</v>
      </c>
      <c r="K981" t="str">
        <f>"18750"</f>
        <v>18750</v>
      </c>
    </row>
    <row r="982" spans="1:11" customFormat="1" x14ac:dyDescent="0.25">
      <c r="A982" t="str">
        <f t="shared" si="150"/>
        <v>18</v>
      </c>
      <c r="B982" t="s">
        <v>357</v>
      </c>
      <c r="C982" t="str">
        <f>"163"</f>
        <v>163</v>
      </c>
      <c r="D982" t="s">
        <v>491</v>
      </c>
      <c r="E982" t="str">
        <f t="shared" si="153"/>
        <v>01</v>
      </c>
      <c r="F982" t="str">
        <f t="shared" si="154"/>
        <v>001</v>
      </c>
      <c r="G982" t="str">
        <f>""</f>
        <v/>
      </c>
      <c r="H982" t="s">
        <v>3</v>
      </c>
      <c r="I982" t="s">
        <v>25</v>
      </c>
      <c r="J982" t="s">
        <v>5728</v>
      </c>
      <c r="K982" t="str">
        <f>"18415"</f>
        <v>18415</v>
      </c>
    </row>
    <row r="983" spans="1:11" customFormat="1" x14ac:dyDescent="0.25">
      <c r="A983" t="str">
        <f t="shared" si="150"/>
        <v>18</v>
      </c>
      <c r="B983" t="s">
        <v>357</v>
      </c>
      <c r="C983" t="str">
        <f>"164"</f>
        <v>164</v>
      </c>
      <c r="D983" t="s">
        <v>492</v>
      </c>
      <c r="E983" t="str">
        <f t="shared" si="153"/>
        <v>01</v>
      </c>
      <c r="F983" t="str">
        <f t="shared" si="154"/>
        <v>001</v>
      </c>
      <c r="G983" t="str">
        <f>""</f>
        <v/>
      </c>
      <c r="H983" t="s">
        <v>1</v>
      </c>
      <c r="I983" t="s">
        <v>28</v>
      </c>
      <c r="J983" t="s">
        <v>5729</v>
      </c>
      <c r="K983" t="str">
        <f>"18820"</f>
        <v>18820</v>
      </c>
    </row>
    <row r="984" spans="1:11" customFormat="1" x14ac:dyDescent="0.25">
      <c r="A984" t="str">
        <f t="shared" si="150"/>
        <v>18</v>
      </c>
      <c r="B984" t="s">
        <v>357</v>
      </c>
      <c r="C984" t="str">
        <f>"164"</f>
        <v>164</v>
      </c>
      <c r="D984" t="s">
        <v>492</v>
      </c>
      <c r="E984" t="str">
        <f t="shared" si="153"/>
        <v>01</v>
      </c>
      <c r="F984" t="str">
        <f t="shared" si="154"/>
        <v>001</v>
      </c>
      <c r="G984" t="str">
        <f>""</f>
        <v/>
      </c>
      <c r="H984" t="s">
        <v>0</v>
      </c>
      <c r="I984" t="s">
        <v>28</v>
      </c>
      <c r="J984" t="s">
        <v>5729</v>
      </c>
      <c r="K984" t="str">
        <f>"18820"</f>
        <v>18820</v>
      </c>
    </row>
    <row r="985" spans="1:11" customFormat="1" x14ac:dyDescent="0.25">
      <c r="A985" t="str">
        <f t="shared" si="150"/>
        <v>18</v>
      </c>
      <c r="B985" t="s">
        <v>357</v>
      </c>
      <c r="C985" t="str">
        <f>"164"</f>
        <v>164</v>
      </c>
      <c r="D985" t="s">
        <v>492</v>
      </c>
      <c r="E985" t="str">
        <f t="shared" si="153"/>
        <v>01</v>
      </c>
      <c r="F985" t="str">
        <f>"002"</f>
        <v>002</v>
      </c>
      <c r="G985" t="str">
        <f>""</f>
        <v/>
      </c>
      <c r="H985" t="s">
        <v>3</v>
      </c>
      <c r="I985" t="s">
        <v>28</v>
      </c>
      <c r="J985" t="s">
        <v>5729</v>
      </c>
      <c r="K985" t="str">
        <f>"18820"</f>
        <v>18820</v>
      </c>
    </row>
    <row r="986" spans="1:11" customFormat="1" x14ac:dyDescent="0.25">
      <c r="A986" t="str">
        <f t="shared" si="150"/>
        <v>18</v>
      </c>
      <c r="B986" t="s">
        <v>357</v>
      </c>
      <c r="C986" t="str">
        <f t="shared" ref="C986:C991" si="155">"165"</f>
        <v>165</v>
      </c>
      <c r="D986" t="s">
        <v>493</v>
      </c>
      <c r="E986" t="str">
        <f t="shared" si="153"/>
        <v>01</v>
      </c>
      <c r="F986" t="str">
        <f>"001"</f>
        <v>001</v>
      </c>
      <c r="G986" t="str">
        <f>""</f>
        <v/>
      </c>
      <c r="H986" t="s">
        <v>1</v>
      </c>
      <c r="I986" t="s">
        <v>2415</v>
      </c>
      <c r="J986" t="s">
        <v>5730</v>
      </c>
      <c r="K986" t="str">
        <f t="shared" ref="K986:K991" si="156">"18197"</f>
        <v>18197</v>
      </c>
    </row>
    <row r="987" spans="1:11" customFormat="1" x14ac:dyDescent="0.25">
      <c r="A987" t="str">
        <f t="shared" si="150"/>
        <v>18</v>
      </c>
      <c r="B987" t="s">
        <v>357</v>
      </c>
      <c r="C987" t="str">
        <f t="shared" si="155"/>
        <v>165</v>
      </c>
      <c r="D987" t="s">
        <v>493</v>
      </c>
      <c r="E987" t="str">
        <f t="shared" si="153"/>
        <v>01</v>
      </c>
      <c r="F987" t="str">
        <f>"001"</f>
        <v>001</v>
      </c>
      <c r="G987" t="str">
        <f>""</f>
        <v/>
      </c>
      <c r="H987" t="s">
        <v>0</v>
      </c>
      <c r="I987" t="s">
        <v>2415</v>
      </c>
      <c r="J987" t="s">
        <v>5730</v>
      </c>
      <c r="K987" t="str">
        <f t="shared" si="156"/>
        <v>18197</v>
      </c>
    </row>
    <row r="988" spans="1:11" customFormat="1" x14ac:dyDescent="0.25">
      <c r="A988" t="str">
        <f t="shared" si="150"/>
        <v>18</v>
      </c>
      <c r="B988" t="s">
        <v>357</v>
      </c>
      <c r="C988" t="str">
        <f t="shared" si="155"/>
        <v>165</v>
      </c>
      <c r="D988" t="s">
        <v>493</v>
      </c>
      <c r="E988" t="str">
        <f t="shared" si="153"/>
        <v>01</v>
      </c>
      <c r="F988" t="str">
        <f>"002"</f>
        <v>002</v>
      </c>
      <c r="G988" t="str">
        <f>""</f>
        <v/>
      </c>
      <c r="H988" t="s">
        <v>1</v>
      </c>
      <c r="I988" t="s">
        <v>2416</v>
      </c>
      <c r="J988" t="s">
        <v>5731</v>
      </c>
      <c r="K988" t="str">
        <f t="shared" si="156"/>
        <v>18197</v>
      </c>
    </row>
    <row r="989" spans="1:11" customFormat="1" x14ac:dyDescent="0.25">
      <c r="A989" t="str">
        <f t="shared" si="150"/>
        <v>18</v>
      </c>
      <c r="B989" t="s">
        <v>357</v>
      </c>
      <c r="C989" t="str">
        <f t="shared" si="155"/>
        <v>165</v>
      </c>
      <c r="D989" t="s">
        <v>493</v>
      </c>
      <c r="E989" t="str">
        <f t="shared" si="153"/>
        <v>01</v>
      </c>
      <c r="F989" t="str">
        <f>"002"</f>
        <v>002</v>
      </c>
      <c r="G989" t="str">
        <f>""</f>
        <v/>
      </c>
      <c r="H989" t="s">
        <v>0</v>
      </c>
      <c r="I989" t="s">
        <v>2416</v>
      </c>
      <c r="J989" t="s">
        <v>5731</v>
      </c>
      <c r="K989" t="str">
        <f t="shared" si="156"/>
        <v>18197</v>
      </c>
    </row>
    <row r="990" spans="1:11" customFormat="1" x14ac:dyDescent="0.25">
      <c r="A990" t="str">
        <f t="shared" si="150"/>
        <v>18</v>
      </c>
      <c r="B990" t="s">
        <v>357</v>
      </c>
      <c r="C990" t="str">
        <f t="shared" si="155"/>
        <v>165</v>
      </c>
      <c r="D990" t="s">
        <v>493</v>
      </c>
      <c r="E990" t="str">
        <f t="shared" si="153"/>
        <v>01</v>
      </c>
      <c r="F990" t="str">
        <f>"003"</f>
        <v>003</v>
      </c>
      <c r="G990" t="str">
        <f>"01"</f>
        <v>01</v>
      </c>
      <c r="H990" t="s">
        <v>1</v>
      </c>
      <c r="I990" t="s">
        <v>126</v>
      </c>
      <c r="J990" t="s">
        <v>5732</v>
      </c>
      <c r="K990" t="str">
        <f t="shared" si="156"/>
        <v>18197</v>
      </c>
    </row>
    <row r="991" spans="1:11" customFormat="1" x14ac:dyDescent="0.25">
      <c r="A991" t="str">
        <f t="shared" si="150"/>
        <v>18</v>
      </c>
      <c r="B991" t="s">
        <v>357</v>
      </c>
      <c r="C991" t="str">
        <f t="shared" si="155"/>
        <v>165</v>
      </c>
      <c r="D991" t="s">
        <v>493</v>
      </c>
      <c r="E991" t="str">
        <f t="shared" si="153"/>
        <v>01</v>
      </c>
      <c r="F991" t="str">
        <f>"003"</f>
        <v>003</v>
      </c>
      <c r="G991" t="str">
        <f>"02"</f>
        <v>02</v>
      </c>
      <c r="H991" t="s">
        <v>0</v>
      </c>
      <c r="I991" t="s">
        <v>2417</v>
      </c>
      <c r="J991" t="s">
        <v>5733</v>
      </c>
      <c r="K991" t="str">
        <f t="shared" si="156"/>
        <v>18197</v>
      </c>
    </row>
    <row r="992" spans="1:11" customFormat="1" x14ac:dyDescent="0.25">
      <c r="A992" t="str">
        <f t="shared" si="150"/>
        <v>18</v>
      </c>
      <c r="B992" t="s">
        <v>357</v>
      </c>
      <c r="C992" t="str">
        <f>"167"</f>
        <v>167</v>
      </c>
      <c r="D992" t="s">
        <v>494</v>
      </c>
      <c r="E992" t="str">
        <f t="shared" si="153"/>
        <v>01</v>
      </c>
      <c r="F992" t="str">
        <f t="shared" ref="F992:F997" si="157">"001"</f>
        <v>001</v>
      </c>
      <c r="G992" t="str">
        <f>"01"</f>
        <v>01</v>
      </c>
      <c r="H992" t="s">
        <v>1</v>
      </c>
      <c r="I992" t="s">
        <v>2418</v>
      </c>
      <c r="J992" t="s">
        <v>5734</v>
      </c>
      <c r="K992" t="str">
        <f>"18515"</f>
        <v>18515</v>
      </c>
    </row>
    <row r="993" spans="1:11" customFormat="1" x14ac:dyDescent="0.25">
      <c r="A993" t="str">
        <f t="shared" si="150"/>
        <v>18</v>
      </c>
      <c r="B993" t="s">
        <v>357</v>
      </c>
      <c r="C993" t="str">
        <f>"167"</f>
        <v>167</v>
      </c>
      <c r="D993" t="s">
        <v>494</v>
      </c>
      <c r="E993" t="str">
        <f t="shared" si="153"/>
        <v>01</v>
      </c>
      <c r="F993" t="str">
        <f t="shared" si="157"/>
        <v>001</v>
      </c>
      <c r="G993" t="str">
        <f>"02"</f>
        <v>02</v>
      </c>
      <c r="H993" t="s">
        <v>0</v>
      </c>
      <c r="I993" t="s">
        <v>2419</v>
      </c>
      <c r="J993" t="s">
        <v>5644</v>
      </c>
      <c r="K993" t="str">
        <f>"18519"</f>
        <v>18519</v>
      </c>
    </row>
    <row r="994" spans="1:11" customFormat="1" x14ac:dyDescent="0.25">
      <c r="A994" t="str">
        <f t="shared" si="150"/>
        <v>18</v>
      </c>
      <c r="B994" t="s">
        <v>357</v>
      </c>
      <c r="C994" t="str">
        <f>"167"</f>
        <v>167</v>
      </c>
      <c r="D994" t="s">
        <v>494</v>
      </c>
      <c r="E994" t="str">
        <f t="shared" si="153"/>
        <v>01</v>
      </c>
      <c r="F994" t="str">
        <f t="shared" si="157"/>
        <v>001</v>
      </c>
      <c r="G994" t="str">
        <f>"02"</f>
        <v>02</v>
      </c>
      <c r="H994" t="s">
        <v>2</v>
      </c>
      <c r="I994" t="s">
        <v>2419</v>
      </c>
      <c r="J994" t="s">
        <v>5644</v>
      </c>
      <c r="K994" t="str">
        <f>"18519"</f>
        <v>18519</v>
      </c>
    </row>
    <row r="995" spans="1:11" customFormat="1" x14ac:dyDescent="0.25">
      <c r="A995" t="str">
        <f t="shared" si="150"/>
        <v>18</v>
      </c>
      <c r="B995" t="s">
        <v>357</v>
      </c>
      <c r="C995" t="str">
        <f>"168"</f>
        <v>168</v>
      </c>
      <c r="D995" t="s">
        <v>495</v>
      </c>
      <c r="E995" t="str">
        <f t="shared" si="153"/>
        <v>01</v>
      </c>
      <c r="F995" t="str">
        <f t="shared" si="157"/>
        <v>001</v>
      </c>
      <c r="G995" t="str">
        <f>""</f>
        <v/>
      </c>
      <c r="H995" t="s">
        <v>3</v>
      </c>
      <c r="I995" t="s">
        <v>23</v>
      </c>
      <c r="J995" t="s">
        <v>5735</v>
      </c>
      <c r="K995" t="str">
        <f>"18192"</f>
        <v>18192</v>
      </c>
    </row>
    <row r="996" spans="1:11" customFormat="1" x14ac:dyDescent="0.25">
      <c r="A996" t="str">
        <f t="shared" si="150"/>
        <v>18</v>
      </c>
      <c r="B996" t="s">
        <v>357</v>
      </c>
      <c r="C996" t="str">
        <f>"170"</f>
        <v>170</v>
      </c>
      <c r="D996" t="s">
        <v>496</v>
      </c>
      <c r="E996" t="str">
        <f t="shared" si="153"/>
        <v>01</v>
      </c>
      <c r="F996" t="str">
        <f t="shared" si="157"/>
        <v>001</v>
      </c>
      <c r="G996" t="str">
        <f>""</f>
        <v/>
      </c>
      <c r="H996" t="s">
        <v>3</v>
      </c>
      <c r="I996" t="s">
        <v>127</v>
      </c>
      <c r="J996" t="s">
        <v>5736</v>
      </c>
      <c r="K996" t="str">
        <f>"18711"</f>
        <v>18711</v>
      </c>
    </row>
    <row r="997" spans="1:11" customFormat="1" x14ac:dyDescent="0.25">
      <c r="A997" t="str">
        <f t="shared" si="150"/>
        <v>18</v>
      </c>
      <c r="B997" t="s">
        <v>357</v>
      </c>
      <c r="C997" t="str">
        <f>"171"</f>
        <v>171</v>
      </c>
      <c r="D997" t="s">
        <v>497</v>
      </c>
      <c r="E997" t="str">
        <f t="shared" si="153"/>
        <v>01</v>
      </c>
      <c r="F997" t="str">
        <f t="shared" si="157"/>
        <v>001</v>
      </c>
      <c r="G997" t="str">
        <f>""</f>
        <v/>
      </c>
      <c r="H997" t="s">
        <v>3</v>
      </c>
      <c r="I997" t="s">
        <v>25</v>
      </c>
      <c r="J997" t="s">
        <v>5737</v>
      </c>
      <c r="K997" t="str">
        <f>"18310"</f>
        <v>18310</v>
      </c>
    </row>
    <row r="998" spans="1:11" customFormat="1" x14ac:dyDescent="0.25">
      <c r="A998" t="str">
        <f t="shared" si="150"/>
        <v>18</v>
      </c>
      <c r="B998" t="s">
        <v>357</v>
      </c>
      <c r="C998" t="str">
        <f>"171"</f>
        <v>171</v>
      </c>
      <c r="D998" t="s">
        <v>497</v>
      </c>
      <c r="E998" t="str">
        <f t="shared" si="153"/>
        <v>01</v>
      </c>
      <c r="F998" t="str">
        <f>"002"</f>
        <v>002</v>
      </c>
      <c r="G998" t="str">
        <f>""</f>
        <v/>
      </c>
      <c r="H998" t="s">
        <v>1</v>
      </c>
      <c r="I998" t="s">
        <v>1678</v>
      </c>
      <c r="J998" t="s">
        <v>5738</v>
      </c>
      <c r="K998" t="str">
        <f>"18310"</f>
        <v>18310</v>
      </c>
    </row>
    <row r="999" spans="1:11" customFormat="1" x14ac:dyDescent="0.25">
      <c r="A999" t="str">
        <f t="shared" si="150"/>
        <v>18</v>
      </c>
      <c r="B999" t="s">
        <v>357</v>
      </c>
      <c r="C999" t="str">
        <f>"171"</f>
        <v>171</v>
      </c>
      <c r="D999" t="s">
        <v>497</v>
      </c>
      <c r="E999" t="str">
        <f t="shared" si="153"/>
        <v>01</v>
      </c>
      <c r="F999" t="str">
        <f>"002"</f>
        <v>002</v>
      </c>
      <c r="G999" t="str">
        <f>""</f>
        <v/>
      </c>
      <c r="H999" t="s">
        <v>0</v>
      </c>
      <c r="I999" t="s">
        <v>1678</v>
      </c>
      <c r="J999" t="s">
        <v>5738</v>
      </c>
      <c r="K999" t="str">
        <f>"18310"</f>
        <v>18310</v>
      </c>
    </row>
    <row r="1000" spans="1:11" customFormat="1" x14ac:dyDescent="0.25">
      <c r="A1000" t="str">
        <f t="shared" si="150"/>
        <v>18</v>
      </c>
      <c r="B1000" t="s">
        <v>357</v>
      </c>
      <c r="C1000" t="str">
        <f t="shared" ref="C1000:C1013" si="158">"173"</f>
        <v>173</v>
      </c>
      <c r="D1000" t="s">
        <v>498</v>
      </c>
      <c r="E1000" t="str">
        <f t="shared" si="153"/>
        <v>01</v>
      </c>
      <c r="F1000" t="str">
        <f>"001"</f>
        <v>001</v>
      </c>
      <c r="G1000" t="str">
        <f>""</f>
        <v/>
      </c>
      <c r="H1000" t="s">
        <v>3</v>
      </c>
      <c r="I1000" t="s">
        <v>2420</v>
      </c>
      <c r="J1000" t="s">
        <v>5384</v>
      </c>
      <c r="K1000" t="str">
        <f t="shared" ref="K1000:K1012" si="159">"18680"</f>
        <v>18680</v>
      </c>
    </row>
    <row r="1001" spans="1:11" customFormat="1" x14ac:dyDescent="0.25">
      <c r="A1001" t="str">
        <f t="shared" si="150"/>
        <v>18</v>
      </c>
      <c r="B1001" t="s">
        <v>357</v>
      </c>
      <c r="C1001" t="str">
        <f t="shared" si="158"/>
        <v>173</v>
      </c>
      <c r="D1001" t="s">
        <v>498</v>
      </c>
      <c r="E1001" t="str">
        <f t="shared" si="153"/>
        <v>01</v>
      </c>
      <c r="F1001" t="str">
        <f>"002"</f>
        <v>002</v>
      </c>
      <c r="G1001" t="str">
        <f>""</f>
        <v/>
      </c>
      <c r="H1001" t="s">
        <v>1</v>
      </c>
      <c r="I1001" t="s">
        <v>2421</v>
      </c>
      <c r="J1001" t="s">
        <v>5739</v>
      </c>
      <c r="K1001" t="str">
        <f t="shared" si="159"/>
        <v>18680</v>
      </c>
    </row>
    <row r="1002" spans="1:11" customFormat="1" x14ac:dyDescent="0.25">
      <c r="A1002" t="str">
        <f t="shared" si="150"/>
        <v>18</v>
      </c>
      <c r="B1002" t="s">
        <v>357</v>
      </c>
      <c r="C1002" t="str">
        <f t="shared" si="158"/>
        <v>173</v>
      </c>
      <c r="D1002" t="s">
        <v>498</v>
      </c>
      <c r="E1002" t="str">
        <f t="shared" si="153"/>
        <v>01</v>
      </c>
      <c r="F1002" t="str">
        <f>"002"</f>
        <v>002</v>
      </c>
      <c r="G1002" t="str">
        <f>""</f>
        <v/>
      </c>
      <c r="H1002" t="s">
        <v>0</v>
      </c>
      <c r="I1002" t="s">
        <v>2421</v>
      </c>
      <c r="J1002" t="s">
        <v>5739</v>
      </c>
      <c r="K1002" t="str">
        <f t="shared" si="159"/>
        <v>18680</v>
      </c>
    </row>
    <row r="1003" spans="1:11" customFormat="1" x14ac:dyDescent="0.25">
      <c r="A1003" t="str">
        <f t="shared" si="150"/>
        <v>18</v>
      </c>
      <c r="B1003" t="s">
        <v>357</v>
      </c>
      <c r="C1003" t="str">
        <f t="shared" si="158"/>
        <v>173</v>
      </c>
      <c r="D1003" t="s">
        <v>498</v>
      </c>
      <c r="E1003" t="str">
        <f t="shared" si="153"/>
        <v>01</v>
      </c>
      <c r="F1003" t="str">
        <f>"003"</f>
        <v>003</v>
      </c>
      <c r="G1003" t="str">
        <f>""</f>
        <v/>
      </c>
      <c r="H1003" t="s">
        <v>1</v>
      </c>
      <c r="I1003" t="s">
        <v>1286</v>
      </c>
      <c r="J1003" t="s">
        <v>5740</v>
      </c>
      <c r="K1003" t="str">
        <f t="shared" si="159"/>
        <v>18680</v>
      </c>
    </row>
    <row r="1004" spans="1:11" customFormat="1" x14ac:dyDescent="0.25">
      <c r="A1004" t="str">
        <f t="shared" si="150"/>
        <v>18</v>
      </c>
      <c r="B1004" t="s">
        <v>357</v>
      </c>
      <c r="C1004" t="str">
        <f t="shared" si="158"/>
        <v>173</v>
      </c>
      <c r="D1004" t="s">
        <v>498</v>
      </c>
      <c r="E1004" t="str">
        <f t="shared" si="153"/>
        <v>01</v>
      </c>
      <c r="F1004" t="str">
        <f>"003"</f>
        <v>003</v>
      </c>
      <c r="G1004" t="str">
        <f>""</f>
        <v/>
      </c>
      <c r="H1004" t="s">
        <v>0</v>
      </c>
      <c r="I1004" t="s">
        <v>1286</v>
      </c>
      <c r="J1004" t="s">
        <v>5740</v>
      </c>
      <c r="K1004" t="str">
        <f t="shared" si="159"/>
        <v>18680</v>
      </c>
    </row>
    <row r="1005" spans="1:11" customFormat="1" x14ac:dyDescent="0.25">
      <c r="A1005" t="str">
        <f t="shared" si="150"/>
        <v>18</v>
      </c>
      <c r="B1005" t="s">
        <v>357</v>
      </c>
      <c r="C1005" t="str">
        <f t="shared" si="158"/>
        <v>173</v>
      </c>
      <c r="D1005" t="s">
        <v>498</v>
      </c>
      <c r="E1005" t="str">
        <f t="shared" si="153"/>
        <v>01</v>
      </c>
      <c r="F1005" t="str">
        <f>"004"</f>
        <v>004</v>
      </c>
      <c r="G1005" t="str">
        <f>""</f>
        <v/>
      </c>
      <c r="H1005" t="s">
        <v>3</v>
      </c>
      <c r="I1005" t="s">
        <v>2422</v>
      </c>
      <c r="J1005" t="s">
        <v>5741</v>
      </c>
      <c r="K1005" t="str">
        <f t="shared" si="159"/>
        <v>18680</v>
      </c>
    </row>
    <row r="1006" spans="1:11" customFormat="1" x14ac:dyDescent="0.25">
      <c r="A1006" t="str">
        <f t="shared" si="150"/>
        <v>18</v>
      </c>
      <c r="B1006" t="s">
        <v>357</v>
      </c>
      <c r="C1006" t="str">
        <f t="shared" si="158"/>
        <v>173</v>
      </c>
      <c r="D1006" t="s">
        <v>498</v>
      </c>
      <c r="E1006" t="str">
        <f t="shared" si="153"/>
        <v>01</v>
      </c>
      <c r="F1006" t="str">
        <f>"005"</f>
        <v>005</v>
      </c>
      <c r="G1006" t="str">
        <f>""</f>
        <v/>
      </c>
      <c r="H1006" t="s">
        <v>1</v>
      </c>
      <c r="I1006" t="s">
        <v>2423</v>
      </c>
      <c r="J1006" t="s">
        <v>5742</v>
      </c>
      <c r="K1006" t="str">
        <f t="shared" si="159"/>
        <v>18680</v>
      </c>
    </row>
    <row r="1007" spans="1:11" customFormat="1" x14ac:dyDescent="0.25">
      <c r="A1007" t="str">
        <f t="shared" si="150"/>
        <v>18</v>
      </c>
      <c r="B1007" t="s">
        <v>357</v>
      </c>
      <c r="C1007" t="str">
        <f t="shared" si="158"/>
        <v>173</v>
      </c>
      <c r="D1007" t="s">
        <v>498</v>
      </c>
      <c r="E1007" t="str">
        <f t="shared" si="153"/>
        <v>01</v>
      </c>
      <c r="F1007" t="str">
        <f>"005"</f>
        <v>005</v>
      </c>
      <c r="G1007" t="str">
        <f>""</f>
        <v/>
      </c>
      <c r="H1007" t="s">
        <v>0</v>
      </c>
      <c r="I1007" t="s">
        <v>2423</v>
      </c>
      <c r="J1007" t="s">
        <v>5742</v>
      </c>
      <c r="K1007" t="str">
        <f t="shared" si="159"/>
        <v>18680</v>
      </c>
    </row>
    <row r="1008" spans="1:11" customFormat="1" x14ac:dyDescent="0.25">
      <c r="A1008" t="str">
        <f t="shared" si="150"/>
        <v>18</v>
      </c>
      <c r="B1008" t="s">
        <v>357</v>
      </c>
      <c r="C1008" t="str">
        <f t="shared" si="158"/>
        <v>173</v>
      </c>
      <c r="D1008" t="s">
        <v>498</v>
      </c>
      <c r="E1008" t="str">
        <f t="shared" si="153"/>
        <v>01</v>
      </c>
      <c r="F1008" t="str">
        <f>"006"</f>
        <v>006</v>
      </c>
      <c r="G1008" t="str">
        <f>""</f>
        <v/>
      </c>
      <c r="H1008" t="s">
        <v>1</v>
      </c>
      <c r="I1008" t="s">
        <v>2424</v>
      </c>
      <c r="J1008" t="s">
        <v>5743</v>
      </c>
      <c r="K1008" t="str">
        <f t="shared" si="159"/>
        <v>18680</v>
      </c>
    </row>
    <row r="1009" spans="1:11" customFormat="1" x14ac:dyDescent="0.25">
      <c r="A1009" t="str">
        <f t="shared" si="150"/>
        <v>18</v>
      </c>
      <c r="B1009" t="s">
        <v>357</v>
      </c>
      <c r="C1009" t="str">
        <f t="shared" si="158"/>
        <v>173</v>
      </c>
      <c r="D1009" t="s">
        <v>498</v>
      </c>
      <c r="E1009" t="str">
        <f t="shared" si="153"/>
        <v>01</v>
      </c>
      <c r="F1009" t="str">
        <f>"006"</f>
        <v>006</v>
      </c>
      <c r="G1009" t="str">
        <f>""</f>
        <v/>
      </c>
      <c r="H1009" t="s">
        <v>0</v>
      </c>
      <c r="I1009" t="s">
        <v>2424</v>
      </c>
      <c r="J1009" t="s">
        <v>5743</v>
      </c>
      <c r="K1009" t="str">
        <f t="shared" si="159"/>
        <v>18680</v>
      </c>
    </row>
    <row r="1010" spans="1:11" customFormat="1" x14ac:dyDescent="0.25">
      <c r="A1010" t="str">
        <f t="shared" si="150"/>
        <v>18</v>
      </c>
      <c r="B1010" t="s">
        <v>357</v>
      </c>
      <c r="C1010" t="str">
        <f t="shared" si="158"/>
        <v>173</v>
      </c>
      <c r="D1010" t="s">
        <v>498</v>
      </c>
      <c r="E1010" t="str">
        <f t="shared" si="153"/>
        <v>01</v>
      </c>
      <c r="F1010" t="str">
        <f>"006"</f>
        <v>006</v>
      </c>
      <c r="G1010" t="str">
        <f>""</f>
        <v/>
      </c>
      <c r="H1010" t="s">
        <v>2</v>
      </c>
      <c r="I1010" t="s">
        <v>2424</v>
      </c>
      <c r="J1010" t="s">
        <v>5743</v>
      </c>
      <c r="K1010" t="str">
        <f t="shared" si="159"/>
        <v>18680</v>
      </c>
    </row>
    <row r="1011" spans="1:11" customFormat="1" x14ac:dyDescent="0.25">
      <c r="A1011" t="str">
        <f t="shared" si="150"/>
        <v>18</v>
      </c>
      <c r="B1011" t="s">
        <v>357</v>
      </c>
      <c r="C1011" t="str">
        <f t="shared" si="158"/>
        <v>173</v>
      </c>
      <c r="D1011" t="s">
        <v>498</v>
      </c>
      <c r="E1011" t="str">
        <f t="shared" si="153"/>
        <v>01</v>
      </c>
      <c r="F1011" t="str">
        <f>"007"</f>
        <v>007</v>
      </c>
      <c r="G1011" t="str">
        <f>""</f>
        <v/>
      </c>
      <c r="H1011" t="s">
        <v>1</v>
      </c>
      <c r="I1011" t="s">
        <v>2425</v>
      </c>
      <c r="J1011" t="s">
        <v>5744</v>
      </c>
      <c r="K1011" t="str">
        <f t="shared" si="159"/>
        <v>18680</v>
      </c>
    </row>
    <row r="1012" spans="1:11" customFormat="1" x14ac:dyDescent="0.25">
      <c r="A1012" t="str">
        <f t="shared" si="150"/>
        <v>18</v>
      </c>
      <c r="B1012" t="s">
        <v>357</v>
      </c>
      <c r="C1012" t="str">
        <f t="shared" si="158"/>
        <v>173</v>
      </c>
      <c r="D1012" t="s">
        <v>498</v>
      </c>
      <c r="E1012" t="str">
        <f t="shared" si="153"/>
        <v>01</v>
      </c>
      <c r="F1012" t="str">
        <f>"007"</f>
        <v>007</v>
      </c>
      <c r="G1012" t="str">
        <f>""</f>
        <v/>
      </c>
      <c r="H1012" t="s">
        <v>0</v>
      </c>
      <c r="I1012" t="s">
        <v>2425</v>
      </c>
      <c r="J1012" t="s">
        <v>5744</v>
      </c>
      <c r="K1012" t="str">
        <f t="shared" si="159"/>
        <v>18680</v>
      </c>
    </row>
    <row r="1013" spans="1:11" customFormat="1" x14ac:dyDescent="0.25">
      <c r="A1013" t="str">
        <f t="shared" si="150"/>
        <v>18</v>
      </c>
      <c r="B1013" t="s">
        <v>357</v>
      </c>
      <c r="C1013" t="str">
        <f t="shared" si="158"/>
        <v>173</v>
      </c>
      <c r="D1013" t="s">
        <v>498</v>
      </c>
      <c r="E1013" t="str">
        <f>"02"</f>
        <v>02</v>
      </c>
      <c r="F1013" t="str">
        <f>"001"</f>
        <v>001</v>
      </c>
      <c r="G1013" t="str">
        <f>""</f>
        <v/>
      </c>
      <c r="H1013" t="s">
        <v>3</v>
      </c>
      <c r="I1013" t="s">
        <v>2426</v>
      </c>
      <c r="J1013" t="s">
        <v>5745</v>
      </c>
      <c r="K1013" t="str">
        <f>"18610"</f>
        <v>18610</v>
      </c>
    </row>
    <row r="1014" spans="1:11" customFormat="1" x14ac:dyDescent="0.25">
      <c r="A1014" t="str">
        <f t="shared" si="150"/>
        <v>18</v>
      </c>
      <c r="B1014" t="s">
        <v>357</v>
      </c>
      <c r="C1014" t="str">
        <f>"174"</f>
        <v>174</v>
      </c>
      <c r="D1014" t="s">
        <v>499</v>
      </c>
      <c r="E1014" t="str">
        <f t="shared" ref="E1014:E1030" si="160">"01"</f>
        <v>01</v>
      </c>
      <c r="F1014" t="str">
        <f>"001"</f>
        <v>001</v>
      </c>
      <c r="G1014" t="str">
        <f>""</f>
        <v/>
      </c>
      <c r="H1014" t="s">
        <v>3</v>
      </c>
      <c r="I1014" t="s">
        <v>24</v>
      </c>
      <c r="J1014" t="s">
        <v>5746</v>
      </c>
      <c r="K1014" t="str">
        <f>"18129"</f>
        <v>18129</v>
      </c>
    </row>
    <row r="1015" spans="1:11" customFormat="1" x14ac:dyDescent="0.25">
      <c r="A1015" t="str">
        <f t="shared" si="150"/>
        <v>18</v>
      </c>
      <c r="B1015" t="s">
        <v>357</v>
      </c>
      <c r="C1015" t="str">
        <f t="shared" ref="C1015:C1032" si="161">"175"</f>
        <v>175</v>
      </c>
      <c r="D1015" t="s">
        <v>500</v>
      </c>
      <c r="E1015" t="str">
        <f t="shared" si="160"/>
        <v>01</v>
      </c>
      <c r="F1015" t="str">
        <f>"001"</f>
        <v>001</v>
      </c>
      <c r="G1015" t="str">
        <f>""</f>
        <v/>
      </c>
      <c r="H1015" t="s">
        <v>1</v>
      </c>
      <c r="I1015" t="s">
        <v>2427</v>
      </c>
      <c r="J1015" t="s">
        <v>5747</v>
      </c>
      <c r="K1015" t="str">
        <f t="shared" ref="K1015:K1030" si="162">"18320"</f>
        <v>18320</v>
      </c>
    </row>
    <row r="1016" spans="1:11" customFormat="1" x14ac:dyDescent="0.25">
      <c r="A1016" t="str">
        <f t="shared" si="150"/>
        <v>18</v>
      </c>
      <c r="B1016" t="s">
        <v>357</v>
      </c>
      <c r="C1016" t="str">
        <f t="shared" si="161"/>
        <v>175</v>
      </c>
      <c r="D1016" t="s">
        <v>500</v>
      </c>
      <c r="E1016" t="str">
        <f t="shared" si="160"/>
        <v>01</v>
      </c>
      <c r="F1016" t="str">
        <f>"001"</f>
        <v>001</v>
      </c>
      <c r="G1016" t="str">
        <f>""</f>
        <v/>
      </c>
      <c r="H1016" t="s">
        <v>0</v>
      </c>
      <c r="I1016" t="s">
        <v>2427</v>
      </c>
      <c r="J1016" t="s">
        <v>5747</v>
      </c>
      <c r="K1016" t="str">
        <f t="shared" si="162"/>
        <v>18320</v>
      </c>
    </row>
    <row r="1017" spans="1:11" customFormat="1" x14ac:dyDescent="0.25">
      <c r="A1017" t="str">
        <f t="shared" si="150"/>
        <v>18</v>
      </c>
      <c r="B1017" t="s">
        <v>357</v>
      </c>
      <c r="C1017" t="str">
        <f t="shared" si="161"/>
        <v>175</v>
      </c>
      <c r="D1017" t="s">
        <v>500</v>
      </c>
      <c r="E1017" t="str">
        <f t="shared" si="160"/>
        <v>01</v>
      </c>
      <c r="F1017" t="str">
        <f>"002"</f>
        <v>002</v>
      </c>
      <c r="G1017" t="str">
        <f>""</f>
        <v/>
      </c>
      <c r="H1017" t="s">
        <v>3</v>
      </c>
      <c r="I1017" t="s">
        <v>2428</v>
      </c>
      <c r="J1017" t="s">
        <v>5374</v>
      </c>
      <c r="K1017" t="str">
        <f t="shared" si="162"/>
        <v>18320</v>
      </c>
    </row>
    <row r="1018" spans="1:11" customFormat="1" x14ac:dyDescent="0.25">
      <c r="A1018" t="str">
        <f t="shared" si="150"/>
        <v>18</v>
      </c>
      <c r="B1018" t="s">
        <v>357</v>
      </c>
      <c r="C1018" t="str">
        <f t="shared" si="161"/>
        <v>175</v>
      </c>
      <c r="D1018" t="s">
        <v>500</v>
      </c>
      <c r="E1018" t="str">
        <f t="shared" si="160"/>
        <v>01</v>
      </c>
      <c r="F1018" t="str">
        <f>"003"</f>
        <v>003</v>
      </c>
      <c r="G1018" t="str">
        <f>""</f>
        <v/>
      </c>
      <c r="H1018" t="s">
        <v>1</v>
      </c>
      <c r="I1018" t="s">
        <v>2428</v>
      </c>
      <c r="J1018" t="s">
        <v>5374</v>
      </c>
      <c r="K1018" t="str">
        <f t="shared" si="162"/>
        <v>18320</v>
      </c>
    </row>
    <row r="1019" spans="1:11" customFormat="1" x14ac:dyDescent="0.25">
      <c r="A1019" t="str">
        <f t="shared" si="150"/>
        <v>18</v>
      </c>
      <c r="B1019" t="s">
        <v>357</v>
      </c>
      <c r="C1019" t="str">
        <f t="shared" si="161"/>
        <v>175</v>
      </c>
      <c r="D1019" t="s">
        <v>500</v>
      </c>
      <c r="E1019" t="str">
        <f t="shared" si="160"/>
        <v>01</v>
      </c>
      <c r="F1019" t="str">
        <f>"003"</f>
        <v>003</v>
      </c>
      <c r="G1019" t="str">
        <f>""</f>
        <v/>
      </c>
      <c r="H1019" t="s">
        <v>0</v>
      </c>
      <c r="I1019" t="s">
        <v>2428</v>
      </c>
      <c r="J1019" t="s">
        <v>5374</v>
      </c>
      <c r="K1019" t="str">
        <f t="shared" si="162"/>
        <v>18320</v>
      </c>
    </row>
    <row r="1020" spans="1:11" customFormat="1" x14ac:dyDescent="0.25">
      <c r="A1020" t="str">
        <f t="shared" si="150"/>
        <v>18</v>
      </c>
      <c r="B1020" t="s">
        <v>357</v>
      </c>
      <c r="C1020" t="str">
        <f t="shared" si="161"/>
        <v>175</v>
      </c>
      <c r="D1020" t="s">
        <v>500</v>
      </c>
      <c r="E1020" t="str">
        <f t="shared" si="160"/>
        <v>01</v>
      </c>
      <c r="F1020" t="str">
        <f>"004"</f>
        <v>004</v>
      </c>
      <c r="G1020" t="str">
        <f>""</f>
        <v/>
      </c>
      <c r="H1020" t="s">
        <v>1</v>
      </c>
      <c r="I1020" t="s">
        <v>2429</v>
      </c>
      <c r="J1020" t="s">
        <v>5748</v>
      </c>
      <c r="K1020" t="str">
        <f t="shared" si="162"/>
        <v>18320</v>
      </c>
    </row>
    <row r="1021" spans="1:11" customFormat="1" x14ac:dyDescent="0.25">
      <c r="A1021" t="str">
        <f t="shared" si="150"/>
        <v>18</v>
      </c>
      <c r="B1021" t="s">
        <v>357</v>
      </c>
      <c r="C1021" t="str">
        <f t="shared" si="161"/>
        <v>175</v>
      </c>
      <c r="D1021" t="s">
        <v>500</v>
      </c>
      <c r="E1021" t="str">
        <f t="shared" si="160"/>
        <v>01</v>
      </c>
      <c r="F1021" t="str">
        <f>"004"</f>
        <v>004</v>
      </c>
      <c r="G1021" t="str">
        <f>""</f>
        <v/>
      </c>
      <c r="H1021" t="s">
        <v>0</v>
      </c>
      <c r="I1021" t="s">
        <v>2429</v>
      </c>
      <c r="J1021" t="s">
        <v>5748</v>
      </c>
      <c r="K1021" t="str">
        <f t="shared" si="162"/>
        <v>18320</v>
      </c>
    </row>
    <row r="1022" spans="1:11" customFormat="1" x14ac:dyDescent="0.25">
      <c r="A1022" t="str">
        <f t="shared" si="150"/>
        <v>18</v>
      </c>
      <c r="B1022" t="s">
        <v>357</v>
      </c>
      <c r="C1022" t="str">
        <f t="shared" si="161"/>
        <v>175</v>
      </c>
      <c r="D1022" t="s">
        <v>500</v>
      </c>
      <c r="E1022" t="str">
        <f t="shared" si="160"/>
        <v>01</v>
      </c>
      <c r="F1022" t="str">
        <f>"005"</f>
        <v>005</v>
      </c>
      <c r="G1022" t="str">
        <f>""</f>
        <v/>
      </c>
      <c r="H1022" t="s">
        <v>1</v>
      </c>
      <c r="I1022" t="s">
        <v>2430</v>
      </c>
      <c r="J1022" t="s">
        <v>5749</v>
      </c>
      <c r="K1022" t="str">
        <f t="shared" si="162"/>
        <v>18320</v>
      </c>
    </row>
    <row r="1023" spans="1:11" customFormat="1" x14ac:dyDescent="0.25">
      <c r="A1023" t="str">
        <f t="shared" si="150"/>
        <v>18</v>
      </c>
      <c r="B1023" t="s">
        <v>357</v>
      </c>
      <c r="C1023" t="str">
        <f t="shared" si="161"/>
        <v>175</v>
      </c>
      <c r="D1023" t="s">
        <v>500</v>
      </c>
      <c r="E1023" t="str">
        <f t="shared" si="160"/>
        <v>01</v>
      </c>
      <c r="F1023" t="str">
        <f>"005"</f>
        <v>005</v>
      </c>
      <c r="G1023" t="str">
        <f>""</f>
        <v/>
      </c>
      <c r="H1023" t="s">
        <v>0</v>
      </c>
      <c r="I1023" t="s">
        <v>2430</v>
      </c>
      <c r="J1023" t="s">
        <v>5749</v>
      </c>
      <c r="K1023" t="str">
        <f t="shared" si="162"/>
        <v>18320</v>
      </c>
    </row>
    <row r="1024" spans="1:11" customFormat="1" x14ac:dyDescent="0.25">
      <c r="A1024" t="str">
        <f t="shared" si="150"/>
        <v>18</v>
      </c>
      <c r="B1024" t="s">
        <v>357</v>
      </c>
      <c r="C1024" t="str">
        <f t="shared" si="161"/>
        <v>175</v>
      </c>
      <c r="D1024" t="s">
        <v>500</v>
      </c>
      <c r="E1024" t="str">
        <f t="shared" si="160"/>
        <v>01</v>
      </c>
      <c r="F1024" t="str">
        <f>"006"</f>
        <v>006</v>
      </c>
      <c r="G1024" t="str">
        <f>""</f>
        <v/>
      </c>
      <c r="H1024" t="s">
        <v>1</v>
      </c>
      <c r="I1024" t="s">
        <v>23</v>
      </c>
      <c r="J1024" t="s">
        <v>5750</v>
      </c>
      <c r="K1024" t="str">
        <f t="shared" si="162"/>
        <v>18320</v>
      </c>
    </row>
    <row r="1025" spans="1:11" customFormat="1" x14ac:dyDescent="0.25">
      <c r="A1025" t="str">
        <f t="shared" si="150"/>
        <v>18</v>
      </c>
      <c r="B1025" t="s">
        <v>357</v>
      </c>
      <c r="C1025" t="str">
        <f t="shared" si="161"/>
        <v>175</v>
      </c>
      <c r="D1025" t="s">
        <v>500</v>
      </c>
      <c r="E1025" t="str">
        <f t="shared" si="160"/>
        <v>01</v>
      </c>
      <c r="F1025" t="str">
        <f>"006"</f>
        <v>006</v>
      </c>
      <c r="G1025" t="str">
        <f>""</f>
        <v/>
      </c>
      <c r="H1025" t="s">
        <v>0</v>
      </c>
      <c r="I1025" t="s">
        <v>23</v>
      </c>
      <c r="J1025" t="s">
        <v>5750</v>
      </c>
      <c r="K1025" t="str">
        <f t="shared" si="162"/>
        <v>18320</v>
      </c>
    </row>
    <row r="1026" spans="1:11" customFormat="1" x14ac:dyDescent="0.25">
      <c r="A1026" t="str">
        <f t="shared" si="150"/>
        <v>18</v>
      </c>
      <c r="B1026" t="s">
        <v>357</v>
      </c>
      <c r="C1026" t="str">
        <f t="shared" si="161"/>
        <v>175</v>
      </c>
      <c r="D1026" t="s">
        <v>500</v>
      </c>
      <c r="E1026" t="str">
        <f t="shared" si="160"/>
        <v>01</v>
      </c>
      <c r="F1026" t="str">
        <f>"007"</f>
        <v>007</v>
      </c>
      <c r="G1026" t="str">
        <f>""</f>
        <v/>
      </c>
      <c r="H1026" t="s">
        <v>3</v>
      </c>
      <c r="I1026" t="s">
        <v>2431</v>
      </c>
      <c r="J1026" t="s">
        <v>5751</v>
      </c>
      <c r="K1026" t="str">
        <f t="shared" si="162"/>
        <v>18320</v>
      </c>
    </row>
    <row r="1027" spans="1:11" customFormat="1" x14ac:dyDescent="0.25">
      <c r="A1027" t="str">
        <f t="shared" ref="A1027:A1090" si="163">"18"</f>
        <v>18</v>
      </c>
      <c r="B1027" t="s">
        <v>357</v>
      </c>
      <c r="C1027" t="str">
        <f t="shared" si="161"/>
        <v>175</v>
      </c>
      <c r="D1027" t="s">
        <v>500</v>
      </c>
      <c r="E1027" t="str">
        <f t="shared" si="160"/>
        <v>01</v>
      </c>
      <c r="F1027" t="str">
        <f>"008"</f>
        <v>008</v>
      </c>
      <c r="G1027" t="str">
        <f>""</f>
        <v/>
      </c>
      <c r="H1027" t="s">
        <v>1</v>
      </c>
      <c r="I1027" t="s">
        <v>2432</v>
      </c>
      <c r="J1027" t="s">
        <v>5752</v>
      </c>
      <c r="K1027" t="str">
        <f t="shared" si="162"/>
        <v>18320</v>
      </c>
    </row>
    <row r="1028" spans="1:11" customFormat="1" x14ac:dyDescent="0.25">
      <c r="A1028" t="str">
        <f t="shared" si="163"/>
        <v>18</v>
      </c>
      <c r="B1028" t="s">
        <v>357</v>
      </c>
      <c r="C1028" t="str">
        <f t="shared" si="161"/>
        <v>175</v>
      </c>
      <c r="D1028" t="s">
        <v>500</v>
      </c>
      <c r="E1028" t="str">
        <f t="shared" si="160"/>
        <v>01</v>
      </c>
      <c r="F1028" t="str">
        <f>"008"</f>
        <v>008</v>
      </c>
      <c r="G1028" t="str">
        <f>""</f>
        <v/>
      </c>
      <c r="H1028" t="s">
        <v>0</v>
      </c>
      <c r="I1028" t="s">
        <v>2432</v>
      </c>
      <c r="J1028" t="s">
        <v>5752</v>
      </c>
      <c r="K1028" t="str">
        <f t="shared" si="162"/>
        <v>18320</v>
      </c>
    </row>
    <row r="1029" spans="1:11" customFormat="1" x14ac:dyDescent="0.25">
      <c r="A1029" t="str">
        <f t="shared" si="163"/>
        <v>18</v>
      </c>
      <c r="B1029" t="s">
        <v>357</v>
      </c>
      <c r="C1029" t="str">
        <f t="shared" si="161"/>
        <v>175</v>
      </c>
      <c r="D1029" t="s">
        <v>500</v>
      </c>
      <c r="E1029" t="str">
        <f t="shared" si="160"/>
        <v>01</v>
      </c>
      <c r="F1029" t="str">
        <f>"009"</f>
        <v>009</v>
      </c>
      <c r="G1029" t="str">
        <f>""</f>
        <v/>
      </c>
      <c r="H1029" t="s">
        <v>1</v>
      </c>
      <c r="I1029" t="s">
        <v>2433</v>
      </c>
      <c r="J1029" t="s">
        <v>5753</v>
      </c>
      <c r="K1029" t="str">
        <f t="shared" si="162"/>
        <v>18320</v>
      </c>
    </row>
    <row r="1030" spans="1:11" customFormat="1" x14ac:dyDescent="0.25">
      <c r="A1030" t="str">
        <f t="shared" si="163"/>
        <v>18</v>
      </c>
      <c r="B1030" t="s">
        <v>357</v>
      </c>
      <c r="C1030" t="str">
        <f t="shared" si="161"/>
        <v>175</v>
      </c>
      <c r="D1030" t="s">
        <v>500</v>
      </c>
      <c r="E1030" t="str">
        <f t="shared" si="160"/>
        <v>01</v>
      </c>
      <c r="F1030" t="str">
        <f>"009"</f>
        <v>009</v>
      </c>
      <c r="G1030" t="str">
        <f>""</f>
        <v/>
      </c>
      <c r="H1030" t="s">
        <v>0</v>
      </c>
      <c r="I1030" t="s">
        <v>2433</v>
      </c>
      <c r="J1030" t="s">
        <v>5753</v>
      </c>
      <c r="K1030" t="str">
        <f t="shared" si="162"/>
        <v>18320</v>
      </c>
    </row>
    <row r="1031" spans="1:11" customFormat="1" x14ac:dyDescent="0.25">
      <c r="A1031" t="str">
        <f t="shared" si="163"/>
        <v>18</v>
      </c>
      <c r="B1031" t="s">
        <v>357</v>
      </c>
      <c r="C1031" t="str">
        <f t="shared" si="161"/>
        <v>175</v>
      </c>
      <c r="D1031" t="s">
        <v>500</v>
      </c>
      <c r="E1031" t="str">
        <f>"02"</f>
        <v>02</v>
      </c>
      <c r="F1031" t="str">
        <f t="shared" ref="F1031:F1039" si="164">"001"</f>
        <v>001</v>
      </c>
      <c r="G1031" t="str">
        <f>"01"</f>
        <v>01</v>
      </c>
      <c r="H1031" t="s">
        <v>1</v>
      </c>
      <c r="I1031" t="s">
        <v>2434</v>
      </c>
      <c r="J1031" t="s">
        <v>5754</v>
      </c>
      <c r="K1031" t="str">
        <f>"18329"</f>
        <v>18329</v>
      </c>
    </row>
    <row r="1032" spans="1:11" customFormat="1" x14ac:dyDescent="0.25">
      <c r="A1032" t="str">
        <f t="shared" si="163"/>
        <v>18</v>
      </c>
      <c r="B1032" t="s">
        <v>357</v>
      </c>
      <c r="C1032" t="str">
        <f t="shared" si="161"/>
        <v>175</v>
      </c>
      <c r="D1032" t="s">
        <v>500</v>
      </c>
      <c r="E1032" t="str">
        <f>"02"</f>
        <v>02</v>
      </c>
      <c r="F1032" t="str">
        <f t="shared" si="164"/>
        <v>001</v>
      </c>
      <c r="G1032" t="str">
        <f>"02"</f>
        <v>02</v>
      </c>
      <c r="H1032" t="s">
        <v>0</v>
      </c>
      <c r="I1032" t="s">
        <v>2435</v>
      </c>
      <c r="J1032" t="s">
        <v>5755</v>
      </c>
      <c r="K1032" t="str">
        <f>"18330"</f>
        <v>18330</v>
      </c>
    </row>
    <row r="1033" spans="1:11" customFormat="1" x14ac:dyDescent="0.25">
      <c r="A1033" t="str">
        <f t="shared" si="163"/>
        <v>18</v>
      </c>
      <c r="B1033" t="s">
        <v>357</v>
      </c>
      <c r="C1033" t="str">
        <f>"176"</f>
        <v>176</v>
      </c>
      <c r="D1033" t="s">
        <v>501</v>
      </c>
      <c r="E1033" t="str">
        <f t="shared" ref="E1033:E1096" si="165">"01"</f>
        <v>01</v>
      </c>
      <c r="F1033" t="str">
        <f t="shared" si="164"/>
        <v>001</v>
      </c>
      <c r="G1033" t="str">
        <f>""</f>
        <v/>
      </c>
      <c r="H1033" t="s">
        <v>3</v>
      </c>
      <c r="I1033" t="s">
        <v>2436</v>
      </c>
      <c r="J1033" t="s">
        <v>5756</v>
      </c>
      <c r="K1033" t="str">
        <f>"18410"</f>
        <v>18410</v>
      </c>
    </row>
    <row r="1034" spans="1:11" customFormat="1" x14ac:dyDescent="0.25">
      <c r="A1034" t="str">
        <f t="shared" si="163"/>
        <v>18</v>
      </c>
      <c r="B1034" t="s">
        <v>357</v>
      </c>
      <c r="C1034" t="str">
        <f>"177"</f>
        <v>177</v>
      </c>
      <c r="D1034" t="s">
        <v>502</v>
      </c>
      <c r="E1034" t="str">
        <f t="shared" si="165"/>
        <v>01</v>
      </c>
      <c r="F1034" t="str">
        <f t="shared" si="164"/>
        <v>001</v>
      </c>
      <c r="G1034" t="str">
        <f>""</f>
        <v/>
      </c>
      <c r="H1034" t="s">
        <v>3</v>
      </c>
      <c r="I1034" t="s">
        <v>2437</v>
      </c>
      <c r="J1034" t="s">
        <v>5757</v>
      </c>
      <c r="K1034" t="str">
        <f>"18713"</f>
        <v>18713</v>
      </c>
    </row>
    <row r="1035" spans="1:11" customFormat="1" x14ac:dyDescent="0.25">
      <c r="A1035" t="str">
        <f t="shared" si="163"/>
        <v>18</v>
      </c>
      <c r="B1035" t="s">
        <v>357</v>
      </c>
      <c r="C1035" t="str">
        <f>"178"</f>
        <v>178</v>
      </c>
      <c r="D1035" t="s">
        <v>503</v>
      </c>
      <c r="E1035" t="str">
        <f t="shared" si="165"/>
        <v>01</v>
      </c>
      <c r="F1035" t="str">
        <f t="shared" si="164"/>
        <v>001</v>
      </c>
      <c r="G1035" t="str">
        <f>""</f>
        <v/>
      </c>
      <c r="H1035" t="s">
        <v>3</v>
      </c>
      <c r="I1035" t="s">
        <v>2438</v>
      </c>
      <c r="J1035" t="s">
        <v>5758</v>
      </c>
      <c r="K1035" t="str">
        <f>"18563"</f>
        <v>18563</v>
      </c>
    </row>
    <row r="1036" spans="1:11" customFormat="1" x14ac:dyDescent="0.25">
      <c r="A1036" t="str">
        <f t="shared" si="163"/>
        <v>18</v>
      </c>
      <c r="B1036" t="s">
        <v>357</v>
      </c>
      <c r="C1036" t="str">
        <f>"179"</f>
        <v>179</v>
      </c>
      <c r="D1036" t="s">
        <v>504</v>
      </c>
      <c r="E1036" t="str">
        <f t="shared" si="165"/>
        <v>01</v>
      </c>
      <c r="F1036" t="str">
        <f t="shared" si="164"/>
        <v>001</v>
      </c>
      <c r="G1036" t="str">
        <f>""</f>
        <v/>
      </c>
      <c r="H1036" t="s">
        <v>3</v>
      </c>
      <c r="I1036" t="s">
        <v>1137</v>
      </c>
      <c r="J1036" t="s">
        <v>5759</v>
      </c>
      <c r="K1036" t="str">
        <f>"18430"</f>
        <v>18430</v>
      </c>
    </row>
    <row r="1037" spans="1:11" customFormat="1" x14ac:dyDescent="0.25">
      <c r="A1037" t="str">
        <f t="shared" si="163"/>
        <v>18</v>
      </c>
      <c r="B1037" t="s">
        <v>357</v>
      </c>
      <c r="C1037" t="str">
        <f>"180"</f>
        <v>180</v>
      </c>
      <c r="D1037" t="s">
        <v>505</v>
      </c>
      <c r="E1037" t="str">
        <f t="shared" si="165"/>
        <v>01</v>
      </c>
      <c r="F1037" t="str">
        <f t="shared" si="164"/>
        <v>001</v>
      </c>
      <c r="G1037" t="str">
        <f>""</f>
        <v/>
      </c>
      <c r="H1037" t="s">
        <v>3</v>
      </c>
      <c r="I1037" t="s">
        <v>25</v>
      </c>
      <c r="J1037" t="s">
        <v>5760</v>
      </c>
      <c r="K1037" t="str">
        <f>"18417"</f>
        <v>18417</v>
      </c>
    </row>
    <row r="1038" spans="1:11" customFormat="1" x14ac:dyDescent="0.25">
      <c r="A1038" t="str">
        <f t="shared" si="163"/>
        <v>18</v>
      </c>
      <c r="B1038" t="s">
        <v>357</v>
      </c>
      <c r="C1038" t="str">
        <f>"181"</f>
        <v>181</v>
      </c>
      <c r="D1038" t="s">
        <v>506</v>
      </c>
      <c r="E1038" t="str">
        <f t="shared" si="165"/>
        <v>01</v>
      </c>
      <c r="F1038" t="str">
        <f t="shared" si="164"/>
        <v>001</v>
      </c>
      <c r="G1038" t="str">
        <f>""</f>
        <v/>
      </c>
      <c r="H1038" t="s">
        <v>3</v>
      </c>
      <c r="I1038" t="s">
        <v>51</v>
      </c>
      <c r="J1038" t="s">
        <v>5371</v>
      </c>
      <c r="K1038" t="str">
        <f>"18491"</f>
        <v>18491</v>
      </c>
    </row>
    <row r="1039" spans="1:11" customFormat="1" x14ac:dyDescent="0.25">
      <c r="A1039" t="str">
        <f t="shared" si="163"/>
        <v>18</v>
      </c>
      <c r="B1039" t="s">
        <v>357</v>
      </c>
      <c r="C1039" t="str">
        <f>"182"</f>
        <v>182</v>
      </c>
      <c r="D1039" t="s">
        <v>507</v>
      </c>
      <c r="E1039" t="str">
        <f t="shared" si="165"/>
        <v>01</v>
      </c>
      <c r="F1039" t="str">
        <f t="shared" si="164"/>
        <v>001</v>
      </c>
      <c r="G1039" t="str">
        <f>""</f>
        <v/>
      </c>
      <c r="H1039" t="s">
        <v>3</v>
      </c>
      <c r="I1039" t="s">
        <v>2439</v>
      </c>
      <c r="J1039" t="s">
        <v>4166</v>
      </c>
      <c r="K1039" t="str">
        <f>"18480"</f>
        <v>18480</v>
      </c>
    </row>
    <row r="1040" spans="1:11" customFormat="1" x14ac:dyDescent="0.25">
      <c r="A1040" t="str">
        <f t="shared" si="163"/>
        <v>18</v>
      </c>
      <c r="B1040" t="s">
        <v>357</v>
      </c>
      <c r="C1040" t="str">
        <f>"182"</f>
        <v>182</v>
      </c>
      <c r="D1040" t="s">
        <v>507</v>
      </c>
      <c r="E1040" t="str">
        <f t="shared" si="165"/>
        <v>01</v>
      </c>
      <c r="F1040" t="str">
        <f>"002"</f>
        <v>002</v>
      </c>
      <c r="G1040" t="str">
        <f>""</f>
        <v/>
      </c>
      <c r="H1040" t="s">
        <v>1</v>
      </c>
      <c r="I1040" t="s">
        <v>2440</v>
      </c>
      <c r="J1040" t="s">
        <v>4119</v>
      </c>
      <c r="K1040" t="str">
        <f>"18480"</f>
        <v>18480</v>
      </c>
    </row>
    <row r="1041" spans="1:11" customFormat="1" x14ac:dyDescent="0.25">
      <c r="A1041" t="str">
        <f t="shared" si="163"/>
        <v>18</v>
      </c>
      <c r="B1041" t="s">
        <v>357</v>
      </c>
      <c r="C1041" t="str">
        <f>"182"</f>
        <v>182</v>
      </c>
      <c r="D1041" t="s">
        <v>507</v>
      </c>
      <c r="E1041" t="str">
        <f t="shared" si="165"/>
        <v>01</v>
      </c>
      <c r="F1041" t="str">
        <f>"002"</f>
        <v>002</v>
      </c>
      <c r="G1041" t="str">
        <f>""</f>
        <v/>
      </c>
      <c r="H1041" t="s">
        <v>0</v>
      </c>
      <c r="I1041" t="s">
        <v>2441</v>
      </c>
      <c r="J1041" t="s">
        <v>5761</v>
      </c>
      <c r="K1041" t="str">
        <f>"18480"</f>
        <v>18480</v>
      </c>
    </row>
    <row r="1042" spans="1:11" customFormat="1" x14ac:dyDescent="0.25">
      <c r="A1042" t="str">
        <f t="shared" si="163"/>
        <v>18</v>
      </c>
      <c r="B1042" t="s">
        <v>357</v>
      </c>
      <c r="C1042" t="str">
        <f>"183"</f>
        <v>183</v>
      </c>
      <c r="D1042" t="s">
        <v>508</v>
      </c>
      <c r="E1042" t="str">
        <f t="shared" si="165"/>
        <v>01</v>
      </c>
      <c r="F1042" t="str">
        <f>"001"</f>
        <v>001</v>
      </c>
      <c r="G1042" t="str">
        <f>""</f>
        <v/>
      </c>
      <c r="H1042" t="s">
        <v>3</v>
      </c>
      <c r="I1042" t="s">
        <v>2442</v>
      </c>
      <c r="J1042" t="s">
        <v>5762</v>
      </c>
      <c r="K1042" t="str">
        <f>"18470"</f>
        <v>18470</v>
      </c>
    </row>
    <row r="1043" spans="1:11" customFormat="1" x14ac:dyDescent="0.25">
      <c r="A1043" t="str">
        <f t="shared" si="163"/>
        <v>18</v>
      </c>
      <c r="B1043" t="s">
        <v>357</v>
      </c>
      <c r="C1043" t="str">
        <f>"184"</f>
        <v>184</v>
      </c>
      <c r="D1043" t="s">
        <v>509</v>
      </c>
      <c r="E1043" t="str">
        <f t="shared" si="165"/>
        <v>01</v>
      </c>
      <c r="F1043" t="str">
        <f>"001"</f>
        <v>001</v>
      </c>
      <c r="G1043" t="str">
        <f>""</f>
        <v/>
      </c>
      <c r="H1043" t="s">
        <v>1</v>
      </c>
      <c r="I1043" t="s">
        <v>2443</v>
      </c>
      <c r="J1043" t="s">
        <v>4718</v>
      </c>
      <c r="K1043" t="str">
        <f>"18670"</f>
        <v>18670</v>
      </c>
    </row>
    <row r="1044" spans="1:11" customFormat="1" x14ac:dyDescent="0.25">
      <c r="A1044" t="str">
        <f t="shared" si="163"/>
        <v>18</v>
      </c>
      <c r="B1044" t="s">
        <v>357</v>
      </c>
      <c r="C1044" t="str">
        <f>"184"</f>
        <v>184</v>
      </c>
      <c r="D1044" t="s">
        <v>509</v>
      </c>
      <c r="E1044" t="str">
        <f t="shared" si="165"/>
        <v>01</v>
      </c>
      <c r="F1044" t="str">
        <f>"001"</f>
        <v>001</v>
      </c>
      <c r="G1044" t="str">
        <f>""</f>
        <v/>
      </c>
      <c r="H1044" t="s">
        <v>0</v>
      </c>
      <c r="I1044" t="s">
        <v>2443</v>
      </c>
      <c r="J1044" t="s">
        <v>4718</v>
      </c>
      <c r="K1044" t="str">
        <f>"18670"</f>
        <v>18670</v>
      </c>
    </row>
    <row r="1045" spans="1:11" customFormat="1" x14ac:dyDescent="0.25">
      <c r="A1045" t="str">
        <f t="shared" si="163"/>
        <v>18</v>
      </c>
      <c r="B1045" t="s">
        <v>357</v>
      </c>
      <c r="C1045" t="str">
        <f>"184"</f>
        <v>184</v>
      </c>
      <c r="D1045" t="s">
        <v>509</v>
      </c>
      <c r="E1045" t="str">
        <f t="shared" si="165"/>
        <v>01</v>
      </c>
      <c r="F1045" t="str">
        <f>"002"</f>
        <v>002</v>
      </c>
      <c r="G1045" t="str">
        <f>""</f>
        <v/>
      </c>
      <c r="H1045" t="s">
        <v>1</v>
      </c>
      <c r="I1045" t="s">
        <v>2443</v>
      </c>
      <c r="J1045" t="s">
        <v>4718</v>
      </c>
      <c r="K1045" t="str">
        <f>"18670"</f>
        <v>18670</v>
      </c>
    </row>
    <row r="1046" spans="1:11" customFormat="1" x14ac:dyDescent="0.25">
      <c r="A1046" t="str">
        <f t="shared" si="163"/>
        <v>18</v>
      </c>
      <c r="B1046" t="s">
        <v>357</v>
      </c>
      <c r="C1046" t="str">
        <f>"184"</f>
        <v>184</v>
      </c>
      <c r="D1046" t="s">
        <v>509</v>
      </c>
      <c r="E1046" t="str">
        <f t="shared" si="165"/>
        <v>01</v>
      </c>
      <c r="F1046" t="str">
        <f>"002"</f>
        <v>002</v>
      </c>
      <c r="G1046" t="str">
        <f>""</f>
        <v/>
      </c>
      <c r="H1046" t="s">
        <v>0</v>
      </c>
      <c r="I1046" t="s">
        <v>2443</v>
      </c>
      <c r="J1046" t="s">
        <v>4718</v>
      </c>
      <c r="K1046" t="str">
        <f>"18670"</f>
        <v>18670</v>
      </c>
    </row>
    <row r="1047" spans="1:11" customFormat="1" x14ac:dyDescent="0.25">
      <c r="A1047" t="str">
        <f t="shared" si="163"/>
        <v>18</v>
      </c>
      <c r="B1047" t="s">
        <v>357</v>
      </c>
      <c r="C1047" t="str">
        <f>"185"</f>
        <v>185</v>
      </c>
      <c r="D1047" t="s">
        <v>510</v>
      </c>
      <c r="E1047" t="str">
        <f t="shared" si="165"/>
        <v>01</v>
      </c>
      <c r="F1047" t="str">
        <f>"001"</f>
        <v>001</v>
      </c>
      <c r="G1047" t="str">
        <f>""</f>
        <v/>
      </c>
      <c r="H1047" t="s">
        <v>3</v>
      </c>
      <c r="I1047" t="s">
        <v>2444</v>
      </c>
      <c r="J1047" t="s">
        <v>5763</v>
      </c>
      <c r="K1047" t="str">
        <f>"18131"</f>
        <v>18131</v>
      </c>
    </row>
    <row r="1048" spans="1:11" customFormat="1" x14ac:dyDescent="0.25">
      <c r="A1048" t="str">
        <f t="shared" si="163"/>
        <v>18</v>
      </c>
      <c r="B1048" t="s">
        <v>357</v>
      </c>
      <c r="C1048" t="str">
        <f>"187"</f>
        <v>187</v>
      </c>
      <c r="D1048" t="s">
        <v>511</v>
      </c>
      <c r="E1048" t="str">
        <f t="shared" si="165"/>
        <v>01</v>
      </c>
      <c r="F1048" t="str">
        <f>"001"</f>
        <v>001</v>
      </c>
      <c r="G1048" t="str">
        <f>""</f>
        <v/>
      </c>
      <c r="H1048" t="s">
        <v>3</v>
      </c>
      <c r="I1048" t="s">
        <v>2445</v>
      </c>
      <c r="J1048" t="s">
        <v>5764</v>
      </c>
      <c r="K1048" t="str">
        <f>"18539"</f>
        <v>18539</v>
      </c>
    </row>
    <row r="1049" spans="1:11" customFormat="1" x14ac:dyDescent="0.25">
      <c r="A1049" t="str">
        <f t="shared" si="163"/>
        <v>18</v>
      </c>
      <c r="B1049" t="s">
        <v>357</v>
      </c>
      <c r="C1049" t="str">
        <f>"188"</f>
        <v>188</v>
      </c>
      <c r="D1049" t="s">
        <v>512</v>
      </c>
      <c r="E1049" t="str">
        <f t="shared" si="165"/>
        <v>01</v>
      </c>
      <c r="F1049" t="str">
        <f>"001"</f>
        <v>001</v>
      </c>
      <c r="G1049" t="str">
        <f>""</f>
        <v/>
      </c>
      <c r="H1049" t="s">
        <v>3</v>
      </c>
      <c r="I1049" t="s">
        <v>78</v>
      </c>
      <c r="J1049" t="s">
        <v>5765</v>
      </c>
      <c r="K1049" t="str">
        <f>"18369"</f>
        <v>18369</v>
      </c>
    </row>
    <row r="1050" spans="1:11" customFormat="1" x14ac:dyDescent="0.25">
      <c r="A1050" t="str">
        <f t="shared" si="163"/>
        <v>18</v>
      </c>
      <c r="B1050" t="s">
        <v>357</v>
      </c>
      <c r="C1050" t="str">
        <f>"188"</f>
        <v>188</v>
      </c>
      <c r="D1050" t="s">
        <v>512</v>
      </c>
      <c r="E1050" t="str">
        <f t="shared" si="165"/>
        <v>01</v>
      </c>
      <c r="F1050" t="str">
        <f>"002"</f>
        <v>002</v>
      </c>
      <c r="G1050" t="str">
        <f>""</f>
        <v/>
      </c>
      <c r="H1050" t="s">
        <v>3</v>
      </c>
      <c r="I1050" t="s">
        <v>2446</v>
      </c>
      <c r="J1050" t="s">
        <v>5757</v>
      </c>
      <c r="K1050" t="str">
        <f>"18369"</f>
        <v>18369</v>
      </c>
    </row>
    <row r="1051" spans="1:11" customFormat="1" x14ac:dyDescent="0.25">
      <c r="A1051" t="str">
        <f t="shared" si="163"/>
        <v>18</v>
      </c>
      <c r="B1051" t="s">
        <v>357</v>
      </c>
      <c r="C1051" t="str">
        <f>"189"</f>
        <v>189</v>
      </c>
      <c r="D1051" t="s">
        <v>513</v>
      </c>
      <c r="E1051" t="str">
        <f t="shared" si="165"/>
        <v>01</v>
      </c>
      <c r="F1051" t="str">
        <f t="shared" ref="F1051:F1056" si="166">"001"</f>
        <v>001</v>
      </c>
      <c r="G1051" t="str">
        <f>""</f>
        <v/>
      </c>
      <c r="H1051" t="s">
        <v>3</v>
      </c>
      <c r="I1051" t="s">
        <v>2447</v>
      </c>
      <c r="J1051" t="s">
        <v>5766</v>
      </c>
      <c r="K1051" t="str">
        <f>"18179"</f>
        <v>18179</v>
      </c>
    </row>
    <row r="1052" spans="1:11" customFormat="1" x14ac:dyDescent="0.25">
      <c r="A1052" t="str">
        <f t="shared" si="163"/>
        <v>18</v>
      </c>
      <c r="B1052" t="s">
        <v>357</v>
      </c>
      <c r="C1052" t="str">
        <f>"192"</f>
        <v>192</v>
      </c>
      <c r="D1052" t="s">
        <v>514</v>
      </c>
      <c r="E1052" t="str">
        <f t="shared" si="165"/>
        <v>01</v>
      </c>
      <c r="F1052" t="str">
        <f t="shared" si="166"/>
        <v>001</v>
      </c>
      <c r="G1052" t="str">
        <f>"01"</f>
        <v>01</v>
      </c>
      <c r="H1052" t="s">
        <v>1</v>
      </c>
      <c r="I1052" t="s">
        <v>2448</v>
      </c>
      <c r="J1052" t="s">
        <v>5767</v>
      </c>
      <c r="K1052" t="str">
        <f>"18128"</f>
        <v>18128</v>
      </c>
    </row>
    <row r="1053" spans="1:11" customFormat="1" x14ac:dyDescent="0.25">
      <c r="A1053" t="str">
        <f t="shared" si="163"/>
        <v>18</v>
      </c>
      <c r="B1053" t="s">
        <v>357</v>
      </c>
      <c r="C1053" t="str">
        <f>"192"</f>
        <v>192</v>
      </c>
      <c r="D1053" t="s">
        <v>514</v>
      </c>
      <c r="E1053" t="str">
        <f t="shared" si="165"/>
        <v>01</v>
      </c>
      <c r="F1053" t="str">
        <f t="shared" si="166"/>
        <v>001</v>
      </c>
      <c r="G1053" t="str">
        <f>"01"</f>
        <v>01</v>
      </c>
      <c r="H1053" t="s">
        <v>0</v>
      </c>
      <c r="I1053" t="s">
        <v>2448</v>
      </c>
      <c r="J1053" t="s">
        <v>5767</v>
      </c>
      <c r="K1053" t="str">
        <f>"18128"</f>
        <v>18128</v>
      </c>
    </row>
    <row r="1054" spans="1:11" customFormat="1" x14ac:dyDescent="0.25">
      <c r="A1054" t="str">
        <f t="shared" si="163"/>
        <v>18</v>
      </c>
      <c r="B1054" t="s">
        <v>357</v>
      </c>
      <c r="C1054" t="str">
        <f>"192"</f>
        <v>192</v>
      </c>
      <c r="D1054" t="s">
        <v>514</v>
      </c>
      <c r="E1054" t="str">
        <f t="shared" si="165"/>
        <v>01</v>
      </c>
      <c r="F1054" t="str">
        <f t="shared" si="166"/>
        <v>001</v>
      </c>
      <c r="G1054" t="str">
        <f>"02"</f>
        <v>02</v>
      </c>
      <c r="H1054" t="s">
        <v>2</v>
      </c>
      <c r="I1054" t="s">
        <v>2449</v>
      </c>
      <c r="J1054" t="s">
        <v>5768</v>
      </c>
      <c r="K1054" t="str">
        <f>"18128"</f>
        <v>18128</v>
      </c>
    </row>
    <row r="1055" spans="1:11" customFormat="1" x14ac:dyDescent="0.25">
      <c r="A1055" t="str">
        <f t="shared" si="163"/>
        <v>18</v>
      </c>
      <c r="B1055" t="s">
        <v>357</v>
      </c>
      <c r="C1055" t="str">
        <f t="shared" ref="C1055:C1075" si="167">"193"</f>
        <v>193</v>
      </c>
      <c r="D1055" t="s">
        <v>515</v>
      </c>
      <c r="E1055" t="str">
        <f t="shared" si="165"/>
        <v>01</v>
      </c>
      <c r="F1055" t="str">
        <f t="shared" si="166"/>
        <v>001</v>
      </c>
      <c r="G1055" t="str">
        <f>""</f>
        <v/>
      </c>
      <c r="H1055" t="s">
        <v>1</v>
      </c>
      <c r="I1055" t="s">
        <v>28</v>
      </c>
      <c r="J1055" t="s">
        <v>5769</v>
      </c>
      <c r="K1055" t="str">
        <f t="shared" ref="K1055:K1075" si="168">"18140"</f>
        <v>18140</v>
      </c>
    </row>
    <row r="1056" spans="1:11" customFormat="1" x14ac:dyDescent="0.25">
      <c r="A1056" t="str">
        <f t="shared" si="163"/>
        <v>18</v>
      </c>
      <c r="B1056" t="s">
        <v>357</v>
      </c>
      <c r="C1056" t="str">
        <f t="shared" si="167"/>
        <v>193</v>
      </c>
      <c r="D1056" t="s">
        <v>515</v>
      </c>
      <c r="E1056" t="str">
        <f t="shared" si="165"/>
        <v>01</v>
      </c>
      <c r="F1056" t="str">
        <f t="shared" si="166"/>
        <v>001</v>
      </c>
      <c r="G1056" t="str">
        <f>""</f>
        <v/>
      </c>
      <c r="H1056" t="s">
        <v>0</v>
      </c>
      <c r="I1056" t="s">
        <v>28</v>
      </c>
      <c r="J1056" t="s">
        <v>5769</v>
      </c>
      <c r="K1056" t="str">
        <f t="shared" si="168"/>
        <v>18140</v>
      </c>
    </row>
    <row r="1057" spans="1:11" customFormat="1" x14ac:dyDescent="0.25">
      <c r="A1057" t="str">
        <f t="shared" si="163"/>
        <v>18</v>
      </c>
      <c r="B1057" t="s">
        <v>357</v>
      </c>
      <c r="C1057" t="str">
        <f t="shared" si="167"/>
        <v>193</v>
      </c>
      <c r="D1057" t="s">
        <v>515</v>
      </c>
      <c r="E1057" t="str">
        <f t="shared" si="165"/>
        <v>01</v>
      </c>
      <c r="F1057" t="str">
        <f>"002"</f>
        <v>002</v>
      </c>
      <c r="G1057" t="str">
        <f>""</f>
        <v/>
      </c>
      <c r="H1057" t="s">
        <v>3</v>
      </c>
      <c r="I1057" t="s">
        <v>2450</v>
      </c>
      <c r="J1057" t="s">
        <v>5770</v>
      </c>
      <c r="K1057" t="str">
        <f t="shared" si="168"/>
        <v>18140</v>
      </c>
    </row>
    <row r="1058" spans="1:11" customFormat="1" x14ac:dyDescent="0.25">
      <c r="A1058" t="str">
        <f t="shared" si="163"/>
        <v>18</v>
      </c>
      <c r="B1058" t="s">
        <v>357</v>
      </c>
      <c r="C1058" t="str">
        <f t="shared" si="167"/>
        <v>193</v>
      </c>
      <c r="D1058" t="s">
        <v>515</v>
      </c>
      <c r="E1058" t="str">
        <f t="shared" si="165"/>
        <v>01</v>
      </c>
      <c r="F1058" t="str">
        <f>"003"</f>
        <v>003</v>
      </c>
      <c r="G1058" t="str">
        <f>""</f>
        <v/>
      </c>
      <c r="H1058" t="s">
        <v>1</v>
      </c>
      <c r="I1058" t="s">
        <v>2451</v>
      </c>
      <c r="J1058" t="s">
        <v>5771</v>
      </c>
      <c r="K1058" t="str">
        <f t="shared" si="168"/>
        <v>18140</v>
      </c>
    </row>
    <row r="1059" spans="1:11" customFormat="1" x14ac:dyDescent="0.25">
      <c r="A1059" t="str">
        <f t="shared" si="163"/>
        <v>18</v>
      </c>
      <c r="B1059" t="s">
        <v>357</v>
      </c>
      <c r="C1059" t="str">
        <f t="shared" si="167"/>
        <v>193</v>
      </c>
      <c r="D1059" t="s">
        <v>515</v>
      </c>
      <c r="E1059" t="str">
        <f t="shared" si="165"/>
        <v>01</v>
      </c>
      <c r="F1059" t="str">
        <f>"003"</f>
        <v>003</v>
      </c>
      <c r="G1059" t="str">
        <f>""</f>
        <v/>
      </c>
      <c r="H1059" t="s">
        <v>0</v>
      </c>
      <c r="I1059" t="s">
        <v>2451</v>
      </c>
      <c r="J1059" t="s">
        <v>5771</v>
      </c>
      <c r="K1059" t="str">
        <f t="shared" si="168"/>
        <v>18140</v>
      </c>
    </row>
    <row r="1060" spans="1:11" customFormat="1" x14ac:dyDescent="0.25">
      <c r="A1060" t="str">
        <f t="shared" si="163"/>
        <v>18</v>
      </c>
      <c r="B1060" t="s">
        <v>357</v>
      </c>
      <c r="C1060" t="str">
        <f t="shared" si="167"/>
        <v>193</v>
      </c>
      <c r="D1060" t="s">
        <v>515</v>
      </c>
      <c r="E1060" t="str">
        <f t="shared" si="165"/>
        <v>01</v>
      </c>
      <c r="F1060" t="str">
        <f>"004"</f>
        <v>004</v>
      </c>
      <c r="G1060" t="str">
        <f>""</f>
        <v/>
      </c>
      <c r="H1060" t="s">
        <v>1</v>
      </c>
      <c r="I1060" t="s">
        <v>2452</v>
      </c>
      <c r="J1060" t="s">
        <v>4119</v>
      </c>
      <c r="K1060" t="str">
        <f t="shared" si="168"/>
        <v>18140</v>
      </c>
    </row>
    <row r="1061" spans="1:11" customFormat="1" x14ac:dyDescent="0.25">
      <c r="A1061" t="str">
        <f t="shared" si="163"/>
        <v>18</v>
      </c>
      <c r="B1061" t="s">
        <v>357</v>
      </c>
      <c r="C1061" t="str">
        <f t="shared" si="167"/>
        <v>193</v>
      </c>
      <c r="D1061" t="s">
        <v>515</v>
      </c>
      <c r="E1061" t="str">
        <f t="shared" si="165"/>
        <v>01</v>
      </c>
      <c r="F1061" t="str">
        <f>"004"</f>
        <v>004</v>
      </c>
      <c r="G1061" t="str">
        <f>""</f>
        <v/>
      </c>
      <c r="H1061" t="s">
        <v>0</v>
      </c>
      <c r="I1061" t="s">
        <v>2452</v>
      </c>
      <c r="J1061" t="s">
        <v>4119</v>
      </c>
      <c r="K1061" t="str">
        <f t="shared" si="168"/>
        <v>18140</v>
      </c>
    </row>
    <row r="1062" spans="1:11" customFormat="1" x14ac:dyDescent="0.25">
      <c r="A1062" t="str">
        <f t="shared" si="163"/>
        <v>18</v>
      </c>
      <c r="B1062" t="s">
        <v>357</v>
      </c>
      <c r="C1062" t="str">
        <f t="shared" si="167"/>
        <v>193</v>
      </c>
      <c r="D1062" t="s">
        <v>515</v>
      </c>
      <c r="E1062" t="str">
        <f t="shared" si="165"/>
        <v>01</v>
      </c>
      <c r="F1062" t="str">
        <f>"005"</f>
        <v>005</v>
      </c>
      <c r="G1062" t="str">
        <f>""</f>
        <v/>
      </c>
      <c r="H1062" t="s">
        <v>1</v>
      </c>
      <c r="I1062" t="s">
        <v>2453</v>
      </c>
      <c r="J1062" t="s">
        <v>5772</v>
      </c>
      <c r="K1062" t="str">
        <f t="shared" si="168"/>
        <v>18140</v>
      </c>
    </row>
    <row r="1063" spans="1:11" customFormat="1" x14ac:dyDescent="0.25">
      <c r="A1063" t="str">
        <f t="shared" si="163"/>
        <v>18</v>
      </c>
      <c r="B1063" t="s">
        <v>357</v>
      </c>
      <c r="C1063" t="str">
        <f t="shared" si="167"/>
        <v>193</v>
      </c>
      <c r="D1063" t="s">
        <v>515</v>
      </c>
      <c r="E1063" t="str">
        <f t="shared" si="165"/>
        <v>01</v>
      </c>
      <c r="F1063" t="str">
        <f>"005"</f>
        <v>005</v>
      </c>
      <c r="G1063" t="str">
        <f>""</f>
        <v/>
      </c>
      <c r="H1063" t="s">
        <v>0</v>
      </c>
      <c r="I1063" t="s">
        <v>2453</v>
      </c>
      <c r="J1063" t="s">
        <v>5772</v>
      </c>
      <c r="K1063" t="str">
        <f t="shared" si="168"/>
        <v>18140</v>
      </c>
    </row>
    <row r="1064" spans="1:11" customFormat="1" x14ac:dyDescent="0.25">
      <c r="A1064" t="str">
        <f t="shared" si="163"/>
        <v>18</v>
      </c>
      <c r="B1064" t="s">
        <v>357</v>
      </c>
      <c r="C1064" t="str">
        <f t="shared" si="167"/>
        <v>193</v>
      </c>
      <c r="D1064" t="s">
        <v>515</v>
      </c>
      <c r="E1064" t="str">
        <f t="shared" si="165"/>
        <v>01</v>
      </c>
      <c r="F1064" t="str">
        <f>"006"</f>
        <v>006</v>
      </c>
      <c r="G1064" t="str">
        <f>""</f>
        <v/>
      </c>
      <c r="H1064" t="s">
        <v>1</v>
      </c>
      <c r="I1064" t="s">
        <v>2453</v>
      </c>
      <c r="J1064" t="s">
        <v>5772</v>
      </c>
      <c r="K1064" t="str">
        <f t="shared" si="168"/>
        <v>18140</v>
      </c>
    </row>
    <row r="1065" spans="1:11" customFormat="1" x14ac:dyDescent="0.25">
      <c r="A1065" t="str">
        <f t="shared" si="163"/>
        <v>18</v>
      </c>
      <c r="B1065" t="s">
        <v>357</v>
      </c>
      <c r="C1065" t="str">
        <f t="shared" si="167"/>
        <v>193</v>
      </c>
      <c r="D1065" t="s">
        <v>515</v>
      </c>
      <c r="E1065" t="str">
        <f t="shared" si="165"/>
        <v>01</v>
      </c>
      <c r="F1065" t="str">
        <f>"006"</f>
        <v>006</v>
      </c>
      <c r="G1065" t="str">
        <f>""</f>
        <v/>
      </c>
      <c r="H1065" t="s">
        <v>0</v>
      </c>
      <c r="I1065" t="s">
        <v>2453</v>
      </c>
      <c r="J1065" t="s">
        <v>5772</v>
      </c>
      <c r="K1065" t="str">
        <f t="shared" si="168"/>
        <v>18140</v>
      </c>
    </row>
    <row r="1066" spans="1:11" customFormat="1" x14ac:dyDescent="0.25">
      <c r="A1066" t="str">
        <f t="shared" si="163"/>
        <v>18</v>
      </c>
      <c r="B1066" t="s">
        <v>357</v>
      </c>
      <c r="C1066" t="str">
        <f t="shared" si="167"/>
        <v>193</v>
      </c>
      <c r="D1066" t="s">
        <v>515</v>
      </c>
      <c r="E1066" t="str">
        <f t="shared" si="165"/>
        <v>01</v>
      </c>
      <c r="F1066" t="str">
        <f>"006"</f>
        <v>006</v>
      </c>
      <c r="G1066" t="str">
        <f>""</f>
        <v/>
      </c>
      <c r="H1066" t="s">
        <v>2</v>
      </c>
      <c r="I1066" t="s">
        <v>2453</v>
      </c>
      <c r="J1066" t="s">
        <v>5772</v>
      </c>
      <c r="K1066" t="str">
        <f t="shared" si="168"/>
        <v>18140</v>
      </c>
    </row>
    <row r="1067" spans="1:11" customFormat="1" x14ac:dyDescent="0.25">
      <c r="A1067" t="str">
        <f t="shared" si="163"/>
        <v>18</v>
      </c>
      <c r="B1067" t="s">
        <v>357</v>
      </c>
      <c r="C1067" t="str">
        <f t="shared" si="167"/>
        <v>193</v>
      </c>
      <c r="D1067" t="s">
        <v>515</v>
      </c>
      <c r="E1067" t="str">
        <f t="shared" si="165"/>
        <v>01</v>
      </c>
      <c r="F1067" t="str">
        <f>"007"</f>
        <v>007</v>
      </c>
      <c r="G1067" t="str">
        <f>""</f>
        <v/>
      </c>
      <c r="H1067" t="s">
        <v>1</v>
      </c>
      <c r="I1067" t="s">
        <v>2454</v>
      </c>
      <c r="J1067" t="s">
        <v>5773</v>
      </c>
      <c r="K1067" t="str">
        <f t="shared" si="168"/>
        <v>18140</v>
      </c>
    </row>
    <row r="1068" spans="1:11" customFormat="1" x14ac:dyDescent="0.25">
      <c r="A1068" t="str">
        <f t="shared" si="163"/>
        <v>18</v>
      </c>
      <c r="B1068" t="s">
        <v>357</v>
      </c>
      <c r="C1068" t="str">
        <f t="shared" si="167"/>
        <v>193</v>
      </c>
      <c r="D1068" t="s">
        <v>515</v>
      </c>
      <c r="E1068" t="str">
        <f t="shared" si="165"/>
        <v>01</v>
      </c>
      <c r="F1068" t="str">
        <f>"007"</f>
        <v>007</v>
      </c>
      <c r="G1068" t="str">
        <f>""</f>
        <v/>
      </c>
      <c r="H1068" t="s">
        <v>0</v>
      </c>
      <c r="I1068" t="s">
        <v>2454</v>
      </c>
      <c r="J1068" t="s">
        <v>5773</v>
      </c>
      <c r="K1068" t="str">
        <f t="shared" si="168"/>
        <v>18140</v>
      </c>
    </row>
    <row r="1069" spans="1:11" customFormat="1" x14ac:dyDescent="0.25">
      <c r="A1069" t="str">
        <f t="shared" si="163"/>
        <v>18</v>
      </c>
      <c r="B1069" t="s">
        <v>357</v>
      </c>
      <c r="C1069" t="str">
        <f t="shared" si="167"/>
        <v>193</v>
      </c>
      <c r="D1069" t="s">
        <v>515</v>
      </c>
      <c r="E1069" t="str">
        <f t="shared" si="165"/>
        <v>01</v>
      </c>
      <c r="F1069" t="str">
        <f>"008"</f>
        <v>008</v>
      </c>
      <c r="G1069" t="str">
        <f>""</f>
        <v/>
      </c>
      <c r="H1069" t="s">
        <v>1</v>
      </c>
      <c r="I1069" t="s">
        <v>2455</v>
      </c>
      <c r="J1069" t="s">
        <v>4914</v>
      </c>
      <c r="K1069" t="str">
        <f t="shared" si="168"/>
        <v>18140</v>
      </c>
    </row>
    <row r="1070" spans="1:11" customFormat="1" x14ac:dyDescent="0.25">
      <c r="A1070" t="str">
        <f t="shared" si="163"/>
        <v>18</v>
      </c>
      <c r="B1070" t="s">
        <v>357</v>
      </c>
      <c r="C1070" t="str">
        <f t="shared" si="167"/>
        <v>193</v>
      </c>
      <c r="D1070" t="s">
        <v>515</v>
      </c>
      <c r="E1070" t="str">
        <f t="shared" si="165"/>
        <v>01</v>
      </c>
      <c r="F1070" t="str">
        <f>"008"</f>
        <v>008</v>
      </c>
      <c r="G1070" t="str">
        <f>""</f>
        <v/>
      </c>
      <c r="H1070" t="s">
        <v>0</v>
      </c>
      <c r="I1070" t="s">
        <v>2455</v>
      </c>
      <c r="J1070" t="s">
        <v>4914</v>
      </c>
      <c r="K1070" t="str">
        <f t="shared" si="168"/>
        <v>18140</v>
      </c>
    </row>
    <row r="1071" spans="1:11" customFormat="1" x14ac:dyDescent="0.25">
      <c r="A1071" t="str">
        <f t="shared" si="163"/>
        <v>18</v>
      </c>
      <c r="B1071" t="s">
        <v>357</v>
      </c>
      <c r="C1071" t="str">
        <f t="shared" si="167"/>
        <v>193</v>
      </c>
      <c r="D1071" t="s">
        <v>515</v>
      </c>
      <c r="E1071" t="str">
        <f t="shared" si="165"/>
        <v>01</v>
      </c>
      <c r="F1071" t="str">
        <f>"009"</f>
        <v>009</v>
      </c>
      <c r="G1071" t="str">
        <f>""</f>
        <v/>
      </c>
      <c r="H1071" t="s">
        <v>1</v>
      </c>
      <c r="I1071" t="s">
        <v>2455</v>
      </c>
      <c r="J1071" t="s">
        <v>4914</v>
      </c>
      <c r="K1071" t="str">
        <f t="shared" si="168"/>
        <v>18140</v>
      </c>
    </row>
    <row r="1072" spans="1:11" customFormat="1" x14ac:dyDescent="0.25">
      <c r="A1072" t="str">
        <f t="shared" si="163"/>
        <v>18</v>
      </c>
      <c r="B1072" t="s">
        <v>357</v>
      </c>
      <c r="C1072" t="str">
        <f t="shared" si="167"/>
        <v>193</v>
      </c>
      <c r="D1072" t="s">
        <v>515</v>
      </c>
      <c r="E1072" t="str">
        <f t="shared" si="165"/>
        <v>01</v>
      </c>
      <c r="F1072" t="str">
        <f>"009"</f>
        <v>009</v>
      </c>
      <c r="G1072" t="str">
        <f>""</f>
        <v/>
      </c>
      <c r="H1072" t="s">
        <v>0</v>
      </c>
      <c r="I1072" t="s">
        <v>2455</v>
      </c>
      <c r="J1072" t="s">
        <v>4914</v>
      </c>
      <c r="K1072" t="str">
        <f t="shared" si="168"/>
        <v>18140</v>
      </c>
    </row>
    <row r="1073" spans="1:11" customFormat="1" x14ac:dyDescent="0.25">
      <c r="A1073" t="str">
        <f t="shared" si="163"/>
        <v>18</v>
      </c>
      <c r="B1073" t="s">
        <v>357</v>
      </c>
      <c r="C1073" t="str">
        <f t="shared" si="167"/>
        <v>193</v>
      </c>
      <c r="D1073" t="s">
        <v>515</v>
      </c>
      <c r="E1073" t="str">
        <f t="shared" si="165"/>
        <v>01</v>
      </c>
      <c r="F1073" t="str">
        <f>"010"</f>
        <v>010</v>
      </c>
      <c r="G1073" t="str">
        <f>""</f>
        <v/>
      </c>
      <c r="H1073" t="s">
        <v>1</v>
      </c>
      <c r="I1073" t="s">
        <v>2450</v>
      </c>
      <c r="J1073" t="s">
        <v>5770</v>
      </c>
      <c r="K1073" t="str">
        <f t="shared" si="168"/>
        <v>18140</v>
      </c>
    </row>
    <row r="1074" spans="1:11" customFormat="1" x14ac:dyDescent="0.25">
      <c r="A1074" t="str">
        <f t="shared" si="163"/>
        <v>18</v>
      </c>
      <c r="B1074" t="s">
        <v>357</v>
      </c>
      <c r="C1074" t="str">
        <f t="shared" si="167"/>
        <v>193</v>
      </c>
      <c r="D1074" t="s">
        <v>515</v>
      </c>
      <c r="E1074" t="str">
        <f t="shared" si="165"/>
        <v>01</v>
      </c>
      <c r="F1074" t="str">
        <f>"010"</f>
        <v>010</v>
      </c>
      <c r="G1074" t="str">
        <f>""</f>
        <v/>
      </c>
      <c r="H1074" t="s">
        <v>0</v>
      </c>
      <c r="I1074" t="s">
        <v>2450</v>
      </c>
      <c r="J1074" t="s">
        <v>5770</v>
      </c>
      <c r="K1074" t="str">
        <f t="shared" si="168"/>
        <v>18140</v>
      </c>
    </row>
    <row r="1075" spans="1:11" customFormat="1" x14ac:dyDescent="0.25">
      <c r="A1075" t="str">
        <f t="shared" si="163"/>
        <v>18</v>
      </c>
      <c r="B1075" t="s">
        <v>357</v>
      </c>
      <c r="C1075" t="str">
        <f t="shared" si="167"/>
        <v>193</v>
      </c>
      <c r="D1075" t="s">
        <v>515</v>
      </c>
      <c r="E1075" t="str">
        <f t="shared" si="165"/>
        <v>01</v>
      </c>
      <c r="F1075" t="str">
        <f>"011"</f>
        <v>011</v>
      </c>
      <c r="G1075" t="str">
        <f>""</f>
        <v/>
      </c>
      <c r="H1075" t="s">
        <v>3</v>
      </c>
      <c r="I1075" t="s">
        <v>2453</v>
      </c>
      <c r="J1075" t="s">
        <v>5772</v>
      </c>
      <c r="K1075" t="str">
        <f t="shared" si="168"/>
        <v>18140</v>
      </c>
    </row>
    <row r="1076" spans="1:11" customFormat="1" x14ac:dyDescent="0.25">
      <c r="A1076" t="str">
        <f t="shared" si="163"/>
        <v>18</v>
      </c>
      <c r="B1076" t="s">
        <v>357</v>
      </c>
      <c r="C1076" t="str">
        <f>"194"</f>
        <v>194</v>
      </c>
      <c r="D1076" t="s">
        <v>516</v>
      </c>
      <c r="E1076" t="str">
        <f t="shared" si="165"/>
        <v>01</v>
      </c>
      <c r="F1076" t="str">
        <f>"001"</f>
        <v>001</v>
      </c>
      <c r="G1076" t="str">
        <f>""</f>
        <v/>
      </c>
      <c r="H1076" t="s">
        <v>1</v>
      </c>
      <c r="I1076" t="s">
        <v>2456</v>
      </c>
      <c r="J1076" t="s">
        <v>5774</v>
      </c>
      <c r="K1076" t="str">
        <f>"18811"</f>
        <v>18811</v>
      </c>
    </row>
    <row r="1077" spans="1:11" customFormat="1" x14ac:dyDescent="0.25">
      <c r="A1077" t="str">
        <f t="shared" si="163"/>
        <v>18</v>
      </c>
      <c r="B1077" t="s">
        <v>357</v>
      </c>
      <c r="C1077" t="str">
        <f>"194"</f>
        <v>194</v>
      </c>
      <c r="D1077" t="s">
        <v>516</v>
      </c>
      <c r="E1077" t="str">
        <f t="shared" si="165"/>
        <v>01</v>
      </c>
      <c r="F1077" t="str">
        <f>"001"</f>
        <v>001</v>
      </c>
      <c r="G1077" t="str">
        <f>""</f>
        <v/>
      </c>
      <c r="H1077" t="s">
        <v>0</v>
      </c>
      <c r="I1077" t="s">
        <v>2456</v>
      </c>
      <c r="J1077" t="s">
        <v>5774</v>
      </c>
      <c r="K1077" t="str">
        <f>"18811"</f>
        <v>18811</v>
      </c>
    </row>
    <row r="1078" spans="1:11" customFormat="1" x14ac:dyDescent="0.25">
      <c r="A1078" t="str">
        <f t="shared" si="163"/>
        <v>18</v>
      </c>
      <c r="B1078" t="s">
        <v>357</v>
      </c>
      <c r="C1078" t="str">
        <f>"194"</f>
        <v>194</v>
      </c>
      <c r="D1078" t="s">
        <v>516</v>
      </c>
      <c r="E1078" t="str">
        <f t="shared" si="165"/>
        <v>01</v>
      </c>
      <c r="F1078" t="str">
        <f>"002"</f>
        <v>002</v>
      </c>
      <c r="G1078" t="str">
        <f>""</f>
        <v/>
      </c>
      <c r="H1078" t="s">
        <v>3</v>
      </c>
      <c r="I1078" t="s">
        <v>2457</v>
      </c>
      <c r="J1078" t="s">
        <v>5775</v>
      </c>
      <c r="K1078" t="str">
        <f>"18811"</f>
        <v>18811</v>
      </c>
    </row>
    <row r="1079" spans="1:11" customFormat="1" x14ac:dyDescent="0.25">
      <c r="A1079" t="str">
        <f t="shared" si="163"/>
        <v>18</v>
      </c>
      <c r="B1079" t="s">
        <v>357</v>
      </c>
      <c r="C1079" t="str">
        <f>"901"</f>
        <v>901</v>
      </c>
      <c r="D1079" t="s">
        <v>517</v>
      </c>
      <c r="E1079" t="str">
        <f t="shared" si="165"/>
        <v>01</v>
      </c>
      <c r="F1079" t="str">
        <f t="shared" ref="F1079:F1087" si="169">"001"</f>
        <v>001</v>
      </c>
      <c r="G1079" t="str">
        <f>""</f>
        <v/>
      </c>
      <c r="H1079" t="s">
        <v>3</v>
      </c>
      <c r="I1079" t="s">
        <v>2458</v>
      </c>
      <c r="J1079" t="s">
        <v>5776</v>
      </c>
      <c r="K1079" t="str">
        <f>"18414"</f>
        <v>18414</v>
      </c>
    </row>
    <row r="1080" spans="1:11" customFormat="1" x14ac:dyDescent="0.25">
      <c r="A1080" t="str">
        <f t="shared" si="163"/>
        <v>18</v>
      </c>
      <c r="B1080" t="s">
        <v>357</v>
      </c>
      <c r="C1080" t="str">
        <f>"902"</f>
        <v>902</v>
      </c>
      <c r="D1080" t="s">
        <v>518</v>
      </c>
      <c r="E1080" t="str">
        <f t="shared" si="165"/>
        <v>01</v>
      </c>
      <c r="F1080" t="str">
        <f t="shared" si="169"/>
        <v>001</v>
      </c>
      <c r="G1080" t="str">
        <f>"01"</f>
        <v>01</v>
      </c>
      <c r="H1080" t="s">
        <v>1</v>
      </c>
      <c r="I1080" t="s">
        <v>2459</v>
      </c>
      <c r="J1080" t="s">
        <v>5777</v>
      </c>
      <c r="K1080" t="str">
        <f>"18658"</f>
        <v>18658</v>
      </c>
    </row>
    <row r="1081" spans="1:11" customFormat="1" x14ac:dyDescent="0.25">
      <c r="A1081" t="str">
        <f t="shared" si="163"/>
        <v>18</v>
      </c>
      <c r="B1081" t="s">
        <v>357</v>
      </c>
      <c r="C1081" t="str">
        <f>"902"</f>
        <v>902</v>
      </c>
      <c r="D1081" t="s">
        <v>518</v>
      </c>
      <c r="E1081" t="str">
        <f t="shared" si="165"/>
        <v>01</v>
      </c>
      <c r="F1081" t="str">
        <f t="shared" si="169"/>
        <v>001</v>
      </c>
      <c r="G1081" t="str">
        <f>"02"</f>
        <v>02</v>
      </c>
      <c r="H1081" t="s">
        <v>0</v>
      </c>
      <c r="I1081" t="s">
        <v>2460</v>
      </c>
      <c r="J1081" t="s">
        <v>5778</v>
      </c>
      <c r="K1081" t="str">
        <f>"18658"</f>
        <v>18658</v>
      </c>
    </row>
    <row r="1082" spans="1:11" customFormat="1" x14ac:dyDescent="0.25">
      <c r="A1082" t="str">
        <f t="shared" si="163"/>
        <v>18</v>
      </c>
      <c r="B1082" t="s">
        <v>357</v>
      </c>
      <c r="C1082" t="str">
        <f>"903"</f>
        <v>903</v>
      </c>
      <c r="D1082" t="s">
        <v>519</v>
      </c>
      <c r="E1082" t="str">
        <f t="shared" si="165"/>
        <v>01</v>
      </c>
      <c r="F1082" t="str">
        <f t="shared" si="169"/>
        <v>001</v>
      </c>
      <c r="G1082" t="str">
        <f>"01"</f>
        <v>01</v>
      </c>
      <c r="H1082" t="s">
        <v>1</v>
      </c>
      <c r="I1082" t="s">
        <v>2461</v>
      </c>
      <c r="J1082" t="s">
        <v>5779</v>
      </c>
      <c r="K1082" t="str">
        <f>"18494"</f>
        <v>18494</v>
      </c>
    </row>
    <row r="1083" spans="1:11" customFormat="1" x14ac:dyDescent="0.25">
      <c r="A1083" t="str">
        <f t="shared" si="163"/>
        <v>18</v>
      </c>
      <c r="B1083" t="s">
        <v>357</v>
      </c>
      <c r="C1083" t="str">
        <f>"903"</f>
        <v>903</v>
      </c>
      <c r="D1083" t="s">
        <v>519</v>
      </c>
      <c r="E1083" t="str">
        <f t="shared" si="165"/>
        <v>01</v>
      </c>
      <c r="F1083" t="str">
        <f t="shared" si="169"/>
        <v>001</v>
      </c>
      <c r="G1083" t="str">
        <f>"02"</f>
        <v>02</v>
      </c>
      <c r="H1083" t="s">
        <v>0</v>
      </c>
      <c r="I1083" t="s">
        <v>2462</v>
      </c>
      <c r="J1083" t="s">
        <v>5780</v>
      </c>
      <c r="K1083" t="str">
        <f>"18494"</f>
        <v>18494</v>
      </c>
    </row>
    <row r="1084" spans="1:11" customFormat="1" x14ac:dyDescent="0.25">
      <c r="A1084" t="str">
        <f t="shared" si="163"/>
        <v>18</v>
      </c>
      <c r="B1084" t="s">
        <v>357</v>
      </c>
      <c r="C1084" t="str">
        <f>"904"</f>
        <v>904</v>
      </c>
      <c r="D1084" t="s">
        <v>520</v>
      </c>
      <c r="E1084" t="str">
        <f t="shared" si="165"/>
        <v>01</v>
      </c>
      <c r="F1084" t="str">
        <f t="shared" si="169"/>
        <v>001</v>
      </c>
      <c r="G1084" t="str">
        <f>"01"</f>
        <v>01</v>
      </c>
      <c r="H1084" t="s">
        <v>1</v>
      </c>
      <c r="I1084" t="s">
        <v>2463</v>
      </c>
      <c r="J1084" t="s">
        <v>5781</v>
      </c>
      <c r="K1084" t="str">
        <f>"18450"</f>
        <v>18450</v>
      </c>
    </row>
    <row r="1085" spans="1:11" customFormat="1" x14ac:dyDescent="0.25">
      <c r="A1085" t="str">
        <f t="shared" si="163"/>
        <v>18</v>
      </c>
      <c r="B1085" t="s">
        <v>357</v>
      </c>
      <c r="C1085" t="str">
        <f>"904"</f>
        <v>904</v>
      </c>
      <c r="D1085" t="s">
        <v>520</v>
      </c>
      <c r="E1085" t="str">
        <f t="shared" si="165"/>
        <v>01</v>
      </c>
      <c r="F1085" t="str">
        <f t="shared" si="169"/>
        <v>001</v>
      </c>
      <c r="G1085" t="str">
        <f>"02"</f>
        <v>02</v>
      </c>
      <c r="H1085" t="s">
        <v>0</v>
      </c>
      <c r="I1085" t="s">
        <v>2464</v>
      </c>
      <c r="J1085" t="s">
        <v>5782</v>
      </c>
      <c r="K1085" t="str">
        <f>"18460"</f>
        <v>18460</v>
      </c>
    </row>
    <row r="1086" spans="1:11" customFormat="1" x14ac:dyDescent="0.25">
      <c r="A1086" t="str">
        <f t="shared" si="163"/>
        <v>18</v>
      </c>
      <c r="B1086" t="s">
        <v>357</v>
      </c>
      <c r="C1086" t="str">
        <f t="shared" ref="C1086:C1111" si="170">"905"</f>
        <v>905</v>
      </c>
      <c r="D1086" t="s">
        <v>521</v>
      </c>
      <c r="E1086" t="str">
        <f t="shared" si="165"/>
        <v>01</v>
      </c>
      <c r="F1086" t="str">
        <f t="shared" si="169"/>
        <v>001</v>
      </c>
      <c r="G1086" t="str">
        <f>""</f>
        <v/>
      </c>
      <c r="H1086" t="s">
        <v>1</v>
      </c>
      <c r="I1086" t="s">
        <v>2465</v>
      </c>
      <c r="J1086" t="s">
        <v>5783</v>
      </c>
      <c r="K1086" t="str">
        <f t="shared" ref="K1086:K1111" si="171">"18110"</f>
        <v>18110</v>
      </c>
    </row>
    <row r="1087" spans="1:11" customFormat="1" x14ac:dyDescent="0.25">
      <c r="A1087" t="str">
        <f t="shared" si="163"/>
        <v>18</v>
      </c>
      <c r="B1087" t="s">
        <v>357</v>
      </c>
      <c r="C1087" t="str">
        <f t="shared" si="170"/>
        <v>905</v>
      </c>
      <c r="D1087" t="s">
        <v>521</v>
      </c>
      <c r="E1087" t="str">
        <f t="shared" si="165"/>
        <v>01</v>
      </c>
      <c r="F1087" t="str">
        <f t="shared" si="169"/>
        <v>001</v>
      </c>
      <c r="G1087" t="str">
        <f>""</f>
        <v/>
      </c>
      <c r="H1087" t="s">
        <v>0</v>
      </c>
      <c r="I1087" t="s">
        <v>2465</v>
      </c>
      <c r="J1087" t="s">
        <v>5783</v>
      </c>
      <c r="K1087" t="str">
        <f t="shared" si="171"/>
        <v>18110</v>
      </c>
    </row>
    <row r="1088" spans="1:11" customFormat="1" x14ac:dyDescent="0.25">
      <c r="A1088" t="str">
        <f t="shared" si="163"/>
        <v>18</v>
      </c>
      <c r="B1088" t="s">
        <v>357</v>
      </c>
      <c r="C1088" t="str">
        <f t="shared" si="170"/>
        <v>905</v>
      </c>
      <c r="D1088" t="s">
        <v>521</v>
      </c>
      <c r="E1088" t="str">
        <f t="shared" si="165"/>
        <v>01</v>
      </c>
      <c r="F1088" t="str">
        <f>"002"</f>
        <v>002</v>
      </c>
      <c r="G1088" t="str">
        <f>""</f>
        <v/>
      </c>
      <c r="H1088" t="s">
        <v>1</v>
      </c>
      <c r="I1088" t="s">
        <v>2466</v>
      </c>
      <c r="J1088" t="s">
        <v>5784</v>
      </c>
      <c r="K1088" t="str">
        <f t="shared" si="171"/>
        <v>18110</v>
      </c>
    </row>
    <row r="1089" spans="1:11" customFormat="1" x14ac:dyDescent="0.25">
      <c r="A1089" t="str">
        <f t="shared" si="163"/>
        <v>18</v>
      </c>
      <c r="B1089" t="s">
        <v>357</v>
      </c>
      <c r="C1089" t="str">
        <f t="shared" si="170"/>
        <v>905</v>
      </c>
      <c r="D1089" t="s">
        <v>521</v>
      </c>
      <c r="E1089" t="str">
        <f t="shared" si="165"/>
        <v>01</v>
      </c>
      <c r="F1089" t="str">
        <f>"002"</f>
        <v>002</v>
      </c>
      <c r="G1089" t="str">
        <f>""</f>
        <v/>
      </c>
      <c r="H1089" t="s">
        <v>0</v>
      </c>
      <c r="I1089" t="s">
        <v>2466</v>
      </c>
      <c r="J1089" t="s">
        <v>5784</v>
      </c>
      <c r="K1089" t="str">
        <f t="shared" si="171"/>
        <v>18110</v>
      </c>
    </row>
    <row r="1090" spans="1:11" customFormat="1" x14ac:dyDescent="0.25">
      <c r="A1090" t="str">
        <f t="shared" si="163"/>
        <v>18</v>
      </c>
      <c r="B1090" t="s">
        <v>357</v>
      </c>
      <c r="C1090" t="str">
        <f t="shared" si="170"/>
        <v>905</v>
      </c>
      <c r="D1090" t="s">
        <v>521</v>
      </c>
      <c r="E1090" t="str">
        <f t="shared" si="165"/>
        <v>01</v>
      </c>
      <c r="F1090" t="str">
        <f>"003"</f>
        <v>003</v>
      </c>
      <c r="G1090" t="str">
        <f>""</f>
        <v/>
      </c>
      <c r="H1090" t="s">
        <v>1</v>
      </c>
      <c r="I1090" t="s">
        <v>33</v>
      </c>
      <c r="J1090" t="s">
        <v>5785</v>
      </c>
      <c r="K1090" t="str">
        <f t="shared" si="171"/>
        <v>18110</v>
      </c>
    </row>
    <row r="1091" spans="1:11" customFormat="1" x14ac:dyDescent="0.25">
      <c r="A1091" t="str">
        <f t="shared" ref="A1091:A1145" si="172">"18"</f>
        <v>18</v>
      </c>
      <c r="B1091" t="s">
        <v>357</v>
      </c>
      <c r="C1091" t="str">
        <f t="shared" si="170"/>
        <v>905</v>
      </c>
      <c r="D1091" t="s">
        <v>521</v>
      </c>
      <c r="E1091" t="str">
        <f t="shared" si="165"/>
        <v>01</v>
      </c>
      <c r="F1091" t="str">
        <f>"003"</f>
        <v>003</v>
      </c>
      <c r="G1091" t="str">
        <f>""</f>
        <v/>
      </c>
      <c r="H1091" t="s">
        <v>0</v>
      </c>
      <c r="I1091" t="s">
        <v>33</v>
      </c>
      <c r="J1091" t="s">
        <v>5785</v>
      </c>
      <c r="K1091" t="str">
        <f t="shared" si="171"/>
        <v>18110</v>
      </c>
    </row>
    <row r="1092" spans="1:11" customFormat="1" x14ac:dyDescent="0.25">
      <c r="A1092" t="str">
        <f t="shared" si="172"/>
        <v>18</v>
      </c>
      <c r="B1092" t="s">
        <v>357</v>
      </c>
      <c r="C1092" t="str">
        <f t="shared" si="170"/>
        <v>905</v>
      </c>
      <c r="D1092" t="s">
        <v>521</v>
      </c>
      <c r="E1092" t="str">
        <f t="shared" si="165"/>
        <v>01</v>
      </c>
      <c r="F1092" t="str">
        <f>"004"</f>
        <v>004</v>
      </c>
      <c r="G1092" t="str">
        <f>""</f>
        <v/>
      </c>
      <c r="H1092" t="s">
        <v>1</v>
      </c>
      <c r="I1092" t="s">
        <v>2467</v>
      </c>
      <c r="J1092" t="s">
        <v>5786</v>
      </c>
      <c r="K1092" t="str">
        <f t="shared" si="171"/>
        <v>18110</v>
      </c>
    </row>
    <row r="1093" spans="1:11" customFormat="1" x14ac:dyDescent="0.25">
      <c r="A1093" t="str">
        <f t="shared" si="172"/>
        <v>18</v>
      </c>
      <c r="B1093" t="s">
        <v>357</v>
      </c>
      <c r="C1093" t="str">
        <f t="shared" si="170"/>
        <v>905</v>
      </c>
      <c r="D1093" t="s">
        <v>521</v>
      </c>
      <c r="E1093" t="str">
        <f t="shared" si="165"/>
        <v>01</v>
      </c>
      <c r="F1093" t="str">
        <f>"004"</f>
        <v>004</v>
      </c>
      <c r="G1093" t="str">
        <f>""</f>
        <v/>
      </c>
      <c r="H1093" t="s">
        <v>0</v>
      </c>
      <c r="I1093" t="s">
        <v>2467</v>
      </c>
      <c r="J1093" t="s">
        <v>5786</v>
      </c>
      <c r="K1093" t="str">
        <f t="shared" si="171"/>
        <v>18110</v>
      </c>
    </row>
    <row r="1094" spans="1:11" customFormat="1" x14ac:dyDescent="0.25">
      <c r="A1094" t="str">
        <f t="shared" si="172"/>
        <v>18</v>
      </c>
      <c r="B1094" t="s">
        <v>357</v>
      </c>
      <c r="C1094" t="str">
        <f t="shared" si="170"/>
        <v>905</v>
      </c>
      <c r="D1094" t="s">
        <v>521</v>
      </c>
      <c r="E1094" t="str">
        <f t="shared" si="165"/>
        <v>01</v>
      </c>
      <c r="F1094" t="str">
        <f>"005"</f>
        <v>005</v>
      </c>
      <c r="G1094" t="str">
        <f>""</f>
        <v/>
      </c>
      <c r="H1094" t="s">
        <v>1</v>
      </c>
      <c r="I1094" t="s">
        <v>2468</v>
      </c>
      <c r="J1094" t="s">
        <v>5787</v>
      </c>
      <c r="K1094" t="str">
        <f t="shared" si="171"/>
        <v>18110</v>
      </c>
    </row>
    <row r="1095" spans="1:11" customFormat="1" x14ac:dyDescent="0.25">
      <c r="A1095" t="str">
        <f t="shared" si="172"/>
        <v>18</v>
      </c>
      <c r="B1095" t="s">
        <v>357</v>
      </c>
      <c r="C1095" t="str">
        <f t="shared" si="170"/>
        <v>905</v>
      </c>
      <c r="D1095" t="s">
        <v>521</v>
      </c>
      <c r="E1095" t="str">
        <f t="shared" si="165"/>
        <v>01</v>
      </c>
      <c r="F1095" t="str">
        <f>"005"</f>
        <v>005</v>
      </c>
      <c r="G1095" t="str">
        <f>""</f>
        <v/>
      </c>
      <c r="H1095" t="s">
        <v>0</v>
      </c>
      <c r="I1095" t="s">
        <v>2468</v>
      </c>
      <c r="J1095" t="s">
        <v>5787</v>
      </c>
      <c r="K1095" t="str">
        <f t="shared" si="171"/>
        <v>18110</v>
      </c>
    </row>
    <row r="1096" spans="1:11" customFormat="1" x14ac:dyDescent="0.25">
      <c r="A1096" t="str">
        <f t="shared" si="172"/>
        <v>18</v>
      </c>
      <c r="B1096" t="s">
        <v>357</v>
      </c>
      <c r="C1096" t="str">
        <f t="shared" si="170"/>
        <v>905</v>
      </c>
      <c r="D1096" t="s">
        <v>521</v>
      </c>
      <c r="E1096" t="str">
        <f t="shared" si="165"/>
        <v>01</v>
      </c>
      <c r="F1096" t="str">
        <f>"006"</f>
        <v>006</v>
      </c>
      <c r="G1096" t="str">
        <f>""</f>
        <v/>
      </c>
      <c r="H1096" t="s">
        <v>1</v>
      </c>
      <c r="I1096" t="s">
        <v>2469</v>
      </c>
      <c r="J1096" t="s">
        <v>5787</v>
      </c>
      <c r="K1096" t="str">
        <f t="shared" si="171"/>
        <v>18110</v>
      </c>
    </row>
    <row r="1097" spans="1:11" customFormat="1" x14ac:dyDescent="0.25">
      <c r="A1097" t="str">
        <f t="shared" si="172"/>
        <v>18</v>
      </c>
      <c r="B1097" t="s">
        <v>357</v>
      </c>
      <c r="C1097" t="str">
        <f t="shared" si="170"/>
        <v>905</v>
      </c>
      <c r="D1097" t="s">
        <v>521</v>
      </c>
      <c r="E1097" t="str">
        <f t="shared" ref="E1097:E1145" si="173">"01"</f>
        <v>01</v>
      </c>
      <c r="F1097" t="str">
        <f>"006"</f>
        <v>006</v>
      </c>
      <c r="G1097" t="str">
        <f>""</f>
        <v/>
      </c>
      <c r="H1097" t="s">
        <v>0</v>
      </c>
      <c r="I1097" t="s">
        <v>2469</v>
      </c>
      <c r="J1097" t="s">
        <v>5787</v>
      </c>
      <c r="K1097" t="str">
        <f t="shared" si="171"/>
        <v>18110</v>
      </c>
    </row>
    <row r="1098" spans="1:11" customFormat="1" x14ac:dyDescent="0.25">
      <c r="A1098" t="str">
        <f t="shared" si="172"/>
        <v>18</v>
      </c>
      <c r="B1098" t="s">
        <v>357</v>
      </c>
      <c r="C1098" t="str">
        <f t="shared" si="170"/>
        <v>905</v>
      </c>
      <c r="D1098" t="s">
        <v>521</v>
      </c>
      <c r="E1098" t="str">
        <f t="shared" si="173"/>
        <v>01</v>
      </c>
      <c r="F1098" t="str">
        <f>"007"</f>
        <v>007</v>
      </c>
      <c r="G1098" t="str">
        <f>""</f>
        <v/>
      </c>
      <c r="H1098" t="s">
        <v>1</v>
      </c>
      <c r="I1098" t="s">
        <v>2465</v>
      </c>
      <c r="J1098" t="s">
        <v>5783</v>
      </c>
      <c r="K1098" t="str">
        <f t="shared" si="171"/>
        <v>18110</v>
      </c>
    </row>
    <row r="1099" spans="1:11" customFormat="1" x14ac:dyDescent="0.25">
      <c r="A1099" t="str">
        <f t="shared" si="172"/>
        <v>18</v>
      </c>
      <c r="B1099" t="s">
        <v>357</v>
      </c>
      <c r="C1099" t="str">
        <f t="shared" si="170"/>
        <v>905</v>
      </c>
      <c r="D1099" t="s">
        <v>521</v>
      </c>
      <c r="E1099" t="str">
        <f t="shared" si="173"/>
        <v>01</v>
      </c>
      <c r="F1099" t="str">
        <f>"007"</f>
        <v>007</v>
      </c>
      <c r="G1099" t="str">
        <f>""</f>
        <v/>
      </c>
      <c r="H1099" t="s">
        <v>0</v>
      </c>
      <c r="I1099" t="s">
        <v>2465</v>
      </c>
      <c r="J1099" t="s">
        <v>5783</v>
      </c>
      <c r="K1099" t="str">
        <f t="shared" si="171"/>
        <v>18110</v>
      </c>
    </row>
    <row r="1100" spans="1:11" customFormat="1" x14ac:dyDescent="0.25">
      <c r="A1100" t="str">
        <f t="shared" si="172"/>
        <v>18</v>
      </c>
      <c r="B1100" t="s">
        <v>357</v>
      </c>
      <c r="C1100" t="str">
        <f t="shared" si="170"/>
        <v>905</v>
      </c>
      <c r="D1100" t="s">
        <v>521</v>
      </c>
      <c r="E1100" t="str">
        <f t="shared" si="173"/>
        <v>01</v>
      </c>
      <c r="F1100" t="str">
        <f>"008"</f>
        <v>008</v>
      </c>
      <c r="G1100" t="str">
        <f>"01"</f>
        <v>01</v>
      </c>
      <c r="H1100" t="s">
        <v>1</v>
      </c>
      <c r="I1100" t="s">
        <v>2470</v>
      </c>
      <c r="J1100" t="s">
        <v>5788</v>
      </c>
      <c r="K1100" t="str">
        <f t="shared" si="171"/>
        <v>18110</v>
      </c>
    </row>
    <row r="1101" spans="1:11" customFormat="1" x14ac:dyDescent="0.25">
      <c r="A1101" t="str">
        <f t="shared" si="172"/>
        <v>18</v>
      </c>
      <c r="B1101" t="s">
        <v>357</v>
      </c>
      <c r="C1101" t="str">
        <f t="shared" si="170"/>
        <v>905</v>
      </c>
      <c r="D1101" t="s">
        <v>521</v>
      </c>
      <c r="E1101" t="str">
        <f t="shared" si="173"/>
        <v>01</v>
      </c>
      <c r="F1101" t="str">
        <f>"008"</f>
        <v>008</v>
      </c>
      <c r="G1101" t="str">
        <f>"02"</f>
        <v>02</v>
      </c>
      <c r="H1101" t="s">
        <v>0</v>
      </c>
      <c r="I1101" t="s">
        <v>2471</v>
      </c>
      <c r="J1101" t="s">
        <v>5789</v>
      </c>
      <c r="K1101" t="str">
        <f t="shared" si="171"/>
        <v>18110</v>
      </c>
    </row>
    <row r="1102" spans="1:11" customFormat="1" x14ac:dyDescent="0.25">
      <c r="A1102" t="str">
        <f t="shared" si="172"/>
        <v>18</v>
      </c>
      <c r="B1102" t="s">
        <v>357</v>
      </c>
      <c r="C1102" t="str">
        <f t="shared" si="170"/>
        <v>905</v>
      </c>
      <c r="D1102" t="s">
        <v>521</v>
      </c>
      <c r="E1102" t="str">
        <f t="shared" si="173"/>
        <v>01</v>
      </c>
      <c r="F1102" t="str">
        <f>"009"</f>
        <v>009</v>
      </c>
      <c r="G1102" t="str">
        <f>""</f>
        <v/>
      </c>
      <c r="H1102" t="s">
        <v>1</v>
      </c>
      <c r="I1102" t="s">
        <v>2472</v>
      </c>
      <c r="J1102" t="s">
        <v>5790</v>
      </c>
      <c r="K1102" t="str">
        <f t="shared" si="171"/>
        <v>18110</v>
      </c>
    </row>
    <row r="1103" spans="1:11" customFormat="1" x14ac:dyDescent="0.25">
      <c r="A1103" t="str">
        <f t="shared" si="172"/>
        <v>18</v>
      </c>
      <c r="B1103" t="s">
        <v>357</v>
      </c>
      <c r="C1103" t="str">
        <f t="shared" si="170"/>
        <v>905</v>
      </c>
      <c r="D1103" t="s">
        <v>521</v>
      </c>
      <c r="E1103" t="str">
        <f t="shared" si="173"/>
        <v>01</v>
      </c>
      <c r="F1103" t="str">
        <f>"009"</f>
        <v>009</v>
      </c>
      <c r="G1103" t="str">
        <f>""</f>
        <v/>
      </c>
      <c r="H1103" t="s">
        <v>0</v>
      </c>
      <c r="I1103" t="s">
        <v>2472</v>
      </c>
      <c r="J1103" t="s">
        <v>5790</v>
      </c>
      <c r="K1103" t="str">
        <f t="shared" si="171"/>
        <v>18110</v>
      </c>
    </row>
    <row r="1104" spans="1:11" customFormat="1" x14ac:dyDescent="0.25">
      <c r="A1104" t="str">
        <f t="shared" si="172"/>
        <v>18</v>
      </c>
      <c r="B1104" t="s">
        <v>357</v>
      </c>
      <c r="C1104" t="str">
        <f t="shared" si="170"/>
        <v>905</v>
      </c>
      <c r="D1104" t="s">
        <v>521</v>
      </c>
      <c r="E1104" t="str">
        <f t="shared" si="173"/>
        <v>01</v>
      </c>
      <c r="F1104" t="str">
        <f>"010"</f>
        <v>010</v>
      </c>
      <c r="G1104" t="str">
        <f>""</f>
        <v/>
      </c>
      <c r="H1104" t="s">
        <v>1</v>
      </c>
      <c r="I1104" t="s">
        <v>2473</v>
      </c>
      <c r="J1104" t="s">
        <v>5791</v>
      </c>
      <c r="K1104" t="str">
        <f t="shared" si="171"/>
        <v>18110</v>
      </c>
    </row>
    <row r="1105" spans="1:11" customFormat="1" x14ac:dyDescent="0.25">
      <c r="A1105" t="str">
        <f t="shared" si="172"/>
        <v>18</v>
      </c>
      <c r="B1105" t="s">
        <v>357</v>
      </c>
      <c r="C1105" t="str">
        <f t="shared" si="170"/>
        <v>905</v>
      </c>
      <c r="D1105" t="s">
        <v>521</v>
      </c>
      <c r="E1105" t="str">
        <f t="shared" si="173"/>
        <v>01</v>
      </c>
      <c r="F1105" t="str">
        <f>"010"</f>
        <v>010</v>
      </c>
      <c r="G1105" t="str">
        <f>""</f>
        <v/>
      </c>
      <c r="H1105" t="s">
        <v>0</v>
      </c>
      <c r="I1105" t="s">
        <v>2473</v>
      </c>
      <c r="J1105" t="s">
        <v>5791</v>
      </c>
      <c r="K1105" t="str">
        <f t="shared" si="171"/>
        <v>18110</v>
      </c>
    </row>
    <row r="1106" spans="1:11" customFormat="1" x14ac:dyDescent="0.25">
      <c r="A1106" t="str">
        <f t="shared" si="172"/>
        <v>18</v>
      </c>
      <c r="B1106" t="s">
        <v>357</v>
      </c>
      <c r="C1106" t="str">
        <f t="shared" si="170"/>
        <v>905</v>
      </c>
      <c r="D1106" t="s">
        <v>521</v>
      </c>
      <c r="E1106" t="str">
        <f t="shared" si="173"/>
        <v>01</v>
      </c>
      <c r="F1106" t="str">
        <f>"011"</f>
        <v>011</v>
      </c>
      <c r="G1106" t="str">
        <f>""</f>
        <v/>
      </c>
      <c r="H1106" t="s">
        <v>1</v>
      </c>
      <c r="I1106" t="s">
        <v>2474</v>
      </c>
      <c r="J1106" t="s">
        <v>5792</v>
      </c>
      <c r="K1106" t="str">
        <f t="shared" si="171"/>
        <v>18110</v>
      </c>
    </row>
    <row r="1107" spans="1:11" customFormat="1" x14ac:dyDescent="0.25">
      <c r="A1107" t="str">
        <f t="shared" si="172"/>
        <v>18</v>
      </c>
      <c r="B1107" t="s">
        <v>357</v>
      </c>
      <c r="C1107" t="str">
        <f t="shared" si="170"/>
        <v>905</v>
      </c>
      <c r="D1107" t="s">
        <v>521</v>
      </c>
      <c r="E1107" t="str">
        <f t="shared" si="173"/>
        <v>01</v>
      </c>
      <c r="F1107" t="str">
        <f>"011"</f>
        <v>011</v>
      </c>
      <c r="G1107" t="str">
        <f>""</f>
        <v/>
      </c>
      <c r="H1107" t="s">
        <v>0</v>
      </c>
      <c r="I1107" t="s">
        <v>2474</v>
      </c>
      <c r="J1107" t="s">
        <v>5792</v>
      </c>
      <c r="K1107" t="str">
        <f t="shared" si="171"/>
        <v>18110</v>
      </c>
    </row>
    <row r="1108" spans="1:11" customFormat="1" x14ac:dyDescent="0.25">
      <c r="A1108" t="str">
        <f t="shared" si="172"/>
        <v>18</v>
      </c>
      <c r="B1108" t="s">
        <v>357</v>
      </c>
      <c r="C1108" t="str">
        <f t="shared" si="170"/>
        <v>905</v>
      </c>
      <c r="D1108" t="s">
        <v>521</v>
      </c>
      <c r="E1108" t="str">
        <f t="shared" si="173"/>
        <v>01</v>
      </c>
      <c r="F1108" t="str">
        <f>"012"</f>
        <v>012</v>
      </c>
      <c r="G1108" t="str">
        <f>""</f>
        <v/>
      </c>
      <c r="H1108" t="s">
        <v>3</v>
      </c>
      <c r="I1108" t="s">
        <v>2475</v>
      </c>
      <c r="J1108" t="s">
        <v>5793</v>
      </c>
      <c r="K1108" t="str">
        <f t="shared" si="171"/>
        <v>18110</v>
      </c>
    </row>
    <row r="1109" spans="1:11" customFormat="1" x14ac:dyDescent="0.25">
      <c r="A1109" t="str">
        <f t="shared" si="172"/>
        <v>18</v>
      </c>
      <c r="B1109" t="s">
        <v>357</v>
      </c>
      <c r="C1109" t="str">
        <f t="shared" si="170"/>
        <v>905</v>
      </c>
      <c r="D1109" t="s">
        <v>521</v>
      </c>
      <c r="E1109" t="str">
        <f t="shared" si="173"/>
        <v>01</v>
      </c>
      <c r="F1109" t="str">
        <f>"013"</f>
        <v>013</v>
      </c>
      <c r="G1109" t="str">
        <f>""</f>
        <v/>
      </c>
      <c r="H1109" t="s">
        <v>3</v>
      </c>
      <c r="I1109" t="s">
        <v>2473</v>
      </c>
      <c r="J1109" t="s">
        <v>5791</v>
      </c>
      <c r="K1109" t="str">
        <f t="shared" si="171"/>
        <v>18110</v>
      </c>
    </row>
    <row r="1110" spans="1:11" customFormat="1" x14ac:dyDescent="0.25">
      <c r="A1110" t="str">
        <f t="shared" si="172"/>
        <v>18</v>
      </c>
      <c r="B1110" t="s">
        <v>357</v>
      </c>
      <c r="C1110" t="str">
        <f t="shared" si="170"/>
        <v>905</v>
      </c>
      <c r="D1110" t="s">
        <v>521</v>
      </c>
      <c r="E1110" t="str">
        <f t="shared" si="173"/>
        <v>01</v>
      </c>
      <c r="F1110" t="str">
        <f>"014"</f>
        <v>014</v>
      </c>
      <c r="G1110" t="str">
        <f>""</f>
        <v/>
      </c>
      <c r="H1110" t="s">
        <v>1</v>
      </c>
      <c r="I1110" t="s">
        <v>2465</v>
      </c>
      <c r="J1110" t="s">
        <v>5783</v>
      </c>
      <c r="K1110" t="str">
        <f t="shared" si="171"/>
        <v>18110</v>
      </c>
    </row>
    <row r="1111" spans="1:11" customFormat="1" x14ac:dyDescent="0.25">
      <c r="A1111" t="str">
        <f t="shared" si="172"/>
        <v>18</v>
      </c>
      <c r="B1111" t="s">
        <v>357</v>
      </c>
      <c r="C1111" t="str">
        <f t="shared" si="170"/>
        <v>905</v>
      </c>
      <c r="D1111" t="s">
        <v>521</v>
      </c>
      <c r="E1111" t="str">
        <f t="shared" si="173"/>
        <v>01</v>
      </c>
      <c r="F1111" t="str">
        <f>"014"</f>
        <v>014</v>
      </c>
      <c r="G1111" t="str">
        <f>""</f>
        <v/>
      </c>
      <c r="H1111" t="s">
        <v>0</v>
      </c>
      <c r="I1111" t="s">
        <v>2465</v>
      </c>
      <c r="J1111" t="s">
        <v>5783</v>
      </c>
      <c r="K1111" t="str">
        <f t="shared" si="171"/>
        <v>18110</v>
      </c>
    </row>
    <row r="1112" spans="1:11" customFormat="1" x14ac:dyDescent="0.25">
      <c r="A1112" t="str">
        <f t="shared" si="172"/>
        <v>18</v>
      </c>
      <c r="B1112" t="s">
        <v>357</v>
      </c>
      <c r="C1112" t="str">
        <f>"906"</f>
        <v>906</v>
      </c>
      <c r="D1112" t="s">
        <v>522</v>
      </c>
      <c r="E1112" t="str">
        <f t="shared" si="173"/>
        <v>01</v>
      </c>
      <c r="F1112" t="str">
        <f>"001"</f>
        <v>001</v>
      </c>
      <c r="G1112" t="str">
        <f>"01"</f>
        <v>01</v>
      </c>
      <c r="H1112" t="s">
        <v>1</v>
      </c>
      <c r="I1112" t="s">
        <v>50</v>
      </c>
      <c r="J1112" t="s">
        <v>5794</v>
      </c>
      <c r="K1112" t="str">
        <f>"18615"</f>
        <v>18615</v>
      </c>
    </row>
    <row r="1113" spans="1:11" customFormat="1" x14ac:dyDescent="0.25">
      <c r="A1113" t="str">
        <f t="shared" si="172"/>
        <v>18</v>
      </c>
      <c r="B1113" t="s">
        <v>357</v>
      </c>
      <c r="C1113" t="str">
        <f>"906"</f>
        <v>906</v>
      </c>
      <c r="D1113" t="s">
        <v>522</v>
      </c>
      <c r="E1113" t="str">
        <f t="shared" si="173"/>
        <v>01</v>
      </c>
      <c r="F1113" t="str">
        <f>"001"</f>
        <v>001</v>
      </c>
      <c r="G1113" t="str">
        <f>"02"</f>
        <v>02</v>
      </c>
      <c r="H1113" t="s">
        <v>0</v>
      </c>
      <c r="I1113" t="s">
        <v>2476</v>
      </c>
      <c r="J1113" t="s">
        <v>5795</v>
      </c>
      <c r="K1113" t="str">
        <f>"18615"</f>
        <v>18615</v>
      </c>
    </row>
    <row r="1114" spans="1:11" customFormat="1" x14ac:dyDescent="0.25">
      <c r="A1114" t="str">
        <f t="shared" si="172"/>
        <v>18</v>
      </c>
      <c r="B1114" t="s">
        <v>357</v>
      </c>
      <c r="C1114" t="str">
        <f>"906"</f>
        <v>906</v>
      </c>
      <c r="D1114" t="s">
        <v>522</v>
      </c>
      <c r="E1114" t="str">
        <f t="shared" si="173"/>
        <v>01</v>
      </c>
      <c r="F1114" t="str">
        <f>"001"</f>
        <v>001</v>
      </c>
      <c r="G1114" t="str">
        <f>"03"</f>
        <v>03</v>
      </c>
      <c r="H1114" t="s">
        <v>2</v>
      </c>
      <c r="I1114" t="s">
        <v>2477</v>
      </c>
      <c r="J1114" t="s">
        <v>5796</v>
      </c>
      <c r="K1114" t="str">
        <f>"18615"</f>
        <v>18615</v>
      </c>
    </row>
    <row r="1115" spans="1:11" customFormat="1" x14ac:dyDescent="0.25">
      <c r="A1115" t="str">
        <f t="shared" si="172"/>
        <v>18</v>
      </c>
      <c r="B1115" t="s">
        <v>357</v>
      </c>
      <c r="C1115" t="str">
        <f>"907"</f>
        <v>907</v>
      </c>
      <c r="D1115" t="s">
        <v>523</v>
      </c>
      <c r="E1115" t="str">
        <f t="shared" si="173"/>
        <v>01</v>
      </c>
      <c r="F1115" t="str">
        <f>"001"</f>
        <v>001</v>
      </c>
      <c r="G1115" t="str">
        <f>""</f>
        <v/>
      </c>
      <c r="H1115" t="s">
        <v>1</v>
      </c>
      <c r="I1115" t="s">
        <v>2478</v>
      </c>
      <c r="J1115" t="s">
        <v>5797</v>
      </c>
      <c r="K1115" t="str">
        <f>"18511"</f>
        <v>18511</v>
      </c>
    </row>
    <row r="1116" spans="1:11" customFormat="1" x14ac:dyDescent="0.25">
      <c r="A1116" t="str">
        <f t="shared" si="172"/>
        <v>18</v>
      </c>
      <c r="B1116" t="s">
        <v>357</v>
      </c>
      <c r="C1116" t="str">
        <f>"907"</f>
        <v>907</v>
      </c>
      <c r="D1116" t="s">
        <v>523</v>
      </c>
      <c r="E1116" t="str">
        <f t="shared" si="173"/>
        <v>01</v>
      </c>
      <c r="F1116" t="str">
        <f>"001"</f>
        <v>001</v>
      </c>
      <c r="G1116" t="str">
        <f>""</f>
        <v/>
      </c>
      <c r="H1116" t="s">
        <v>0</v>
      </c>
      <c r="I1116" t="s">
        <v>2479</v>
      </c>
      <c r="J1116" t="s">
        <v>5798</v>
      </c>
      <c r="K1116" t="str">
        <f>"18511"</f>
        <v>18511</v>
      </c>
    </row>
    <row r="1117" spans="1:11" customFormat="1" x14ac:dyDescent="0.25">
      <c r="A1117" t="str">
        <f t="shared" si="172"/>
        <v>18</v>
      </c>
      <c r="B1117" t="s">
        <v>357</v>
      </c>
      <c r="C1117" t="str">
        <f>"907"</f>
        <v>907</v>
      </c>
      <c r="D1117" t="s">
        <v>523</v>
      </c>
      <c r="E1117" t="str">
        <f t="shared" si="173"/>
        <v>01</v>
      </c>
      <c r="F1117" t="str">
        <f>"002"</f>
        <v>002</v>
      </c>
      <c r="G1117" t="str">
        <f>"01"</f>
        <v>01</v>
      </c>
      <c r="H1117" t="s">
        <v>1</v>
      </c>
      <c r="I1117" t="s">
        <v>2480</v>
      </c>
      <c r="J1117" t="s">
        <v>5799</v>
      </c>
      <c r="K1117" t="str">
        <f>"18511"</f>
        <v>18511</v>
      </c>
    </row>
    <row r="1118" spans="1:11" customFormat="1" x14ac:dyDescent="0.25">
      <c r="A1118" t="str">
        <f t="shared" si="172"/>
        <v>18</v>
      </c>
      <c r="B1118" t="s">
        <v>357</v>
      </c>
      <c r="C1118" t="str">
        <f>"907"</f>
        <v>907</v>
      </c>
      <c r="D1118" t="s">
        <v>523</v>
      </c>
      <c r="E1118" t="str">
        <f t="shared" si="173"/>
        <v>01</v>
      </c>
      <c r="F1118" t="str">
        <f>"002"</f>
        <v>002</v>
      </c>
      <c r="G1118" t="str">
        <f>"02"</f>
        <v>02</v>
      </c>
      <c r="H1118" t="s">
        <v>0</v>
      </c>
      <c r="I1118" t="s">
        <v>64</v>
      </c>
      <c r="J1118" t="s">
        <v>5800</v>
      </c>
      <c r="K1118" t="str">
        <f>"18511"</f>
        <v>18511</v>
      </c>
    </row>
    <row r="1119" spans="1:11" customFormat="1" x14ac:dyDescent="0.25">
      <c r="A1119" t="str">
        <f t="shared" si="172"/>
        <v>18</v>
      </c>
      <c r="B1119" t="s">
        <v>357</v>
      </c>
      <c r="C1119" t="str">
        <f>"908"</f>
        <v>908</v>
      </c>
      <c r="D1119" t="s">
        <v>524</v>
      </c>
      <c r="E1119" t="str">
        <f t="shared" si="173"/>
        <v>01</v>
      </c>
      <c r="F1119" t="str">
        <f t="shared" ref="F1119:F1124" si="174">"001"</f>
        <v>001</v>
      </c>
      <c r="G1119" t="str">
        <f>"01"</f>
        <v>01</v>
      </c>
      <c r="H1119" t="s">
        <v>1</v>
      </c>
      <c r="I1119" t="s">
        <v>2481</v>
      </c>
      <c r="J1119" t="s">
        <v>5801</v>
      </c>
      <c r="K1119" t="str">
        <f>"18659"</f>
        <v>18659</v>
      </c>
    </row>
    <row r="1120" spans="1:11" customFormat="1" x14ac:dyDescent="0.25">
      <c r="A1120" t="str">
        <f t="shared" si="172"/>
        <v>18</v>
      </c>
      <c r="B1120" t="s">
        <v>357</v>
      </c>
      <c r="C1120" t="str">
        <f>"908"</f>
        <v>908</v>
      </c>
      <c r="D1120" t="s">
        <v>524</v>
      </c>
      <c r="E1120" t="str">
        <f t="shared" si="173"/>
        <v>01</v>
      </c>
      <c r="F1120" t="str">
        <f t="shared" si="174"/>
        <v>001</v>
      </c>
      <c r="G1120" t="str">
        <f>"02"</f>
        <v>02</v>
      </c>
      <c r="H1120" t="s">
        <v>0</v>
      </c>
      <c r="I1120" t="s">
        <v>2482</v>
      </c>
      <c r="J1120" t="s">
        <v>5802</v>
      </c>
      <c r="K1120" t="str">
        <f>"18659"</f>
        <v>18659</v>
      </c>
    </row>
    <row r="1121" spans="1:11" customFormat="1" x14ac:dyDescent="0.25">
      <c r="A1121" t="str">
        <f t="shared" si="172"/>
        <v>18</v>
      </c>
      <c r="B1121" t="s">
        <v>357</v>
      </c>
      <c r="C1121" t="str">
        <f>"909"</f>
        <v>909</v>
      </c>
      <c r="D1121" t="s">
        <v>525</v>
      </c>
      <c r="E1121" t="str">
        <f t="shared" si="173"/>
        <v>01</v>
      </c>
      <c r="F1121" t="str">
        <f t="shared" si="174"/>
        <v>001</v>
      </c>
      <c r="G1121" t="str">
        <f>""</f>
        <v/>
      </c>
      <c r="H1121" t="s">
        <v>3</v>
      </c>
      <c r="I1121" t="s">
        <v>2116</v>
      </c>
      <c r="J1121" t="s">
        <v>5803</v>
      </c>
      <c r="K1121" t="str">
        <f>"18540"</f>
        <v>18540</v>
      </c>
    </row>
    <row r="1122" spans="1:11" customFormat="1" x14ac:dyDescent="0.25">
      <c r="A1122" t="str">
        <f t="shared" si="172"/>
        <v>18</v>
      </c>
      <c r="B1122" t="s">
        <v>357</v>
      </c>
      <c r="C1122" t="str">
        <f>"910"</f>
        <v>910</v>
      </c>
      <c r="D1122" t="s">
        <v>526</v>
      </c>
      <c r="E1122" t="str">
        <f t="shared" si="173"/>
        <v>01</v>
      </c>
      <c r="F1122" t="str">
        <f t="shared" si="174"/>
        <v>001</v>
      </c>
      <c r="G1122" t="str">
        <f>""</f>
        <v/>
      </c>
      <c r="H1122" t="s">
        <v>3</v>
      </c>
      <c r="I1122" t="s">
        <v>2483</v>
      </c>
      <c r="J1122" t="s">
        <v>5804</v>
      </c>
      <c r="K1122" t="str">
        <f>"18658"</f>
        <v>18658</v>
      </c>
    </row>
    <row r="1123" spans="1:11" customFormat="1" x14ac:dyDescent="0.25">
      <c r="A1123" t="str">
        <f t="shared" si="172"/>
        <v>18</v>
      </c>
      <c r="B1123" t="s">
        <v>357</v>
      </c>
      <c r="C1123" t="str">
        <f t="shared" ref="C1123:C1135" si="175">"911"</f>
        <v>911</v>
      </c>
      <c r="D1123" t="s">
        <v>527</v>
      </c>
      <c r="E1123" t="str">
        <f t="shared" si="173"/>
        <v>01</v>
      </c>
      <c r="F1123" t="str">
        <f t="shared" si="174"/>
        <v>001</v>
      </c>
      <c r="G1123" t="str">
        <f>""</f>
        <v/>
      </c>
      <c r="H1123" t="s">
        <v>1</v>
      </c>
      <c r="I1123" t="s">
        <v>2484</v>
      </c>
      <c r="J1123" t="s">
        <v>5805</v>
      </c>
      <c r="K1123" t="str">
        <f>"18102"</f>
        <v>18102</v>
      </c>
    </row>
    <row r="1124" spans="1:11" customFormat="1" x14ac:dyDescent="0.25">
      <c r="A1124" t="str">
        <f t="shared" si="172"/>
        <v>18</v>
      </c>
      <c r="B1124" t="s">
        <v>357</v>
      </c>
      <c r="C1124" t="str">
        <f t="shared" si="175"/>
        <v>911</v>
      </c>
      <c r="D1124" t="s">
        <v>527</v>
      </c>
      <c r="E1124" t="str">
        <f t="shared" si="173"/>
        <v>01</v>
      </c>
      <c r="F1124" t="str">
        <f t="shared" si="174"/>
        <v>001</v>
      </c>
      <c r="G1124" t="str">
        <f>""</f>
        <v/>
      </c>
      <c r="H1124" t="s">
        <v>0</v>
      </c>
      <c r="I1124" t="s">
        <v>2484</v>
      </c>
      <c r="J1124" t="s">
        <v>5805</v>
      </c>
      <c r="K1124" t="str">
        <f>"18102"</f>
        <v>18102</v>
      </c>
    </row>
    <row r="1125" spans="1:11" customFormat="1" x14ac:dyDescent="0.25">
      <c r="A1125" t="str">
        <f t="shared" si="172"/>
        <v>18</v>
      </c>
      <c r="B1125" t="s">
        <v>357</v>
      </c>
      <c r="C1125" t="str">
        <f t="shared" si="175"/>
        <v>911</v>
      </c>
      <c r="D1125" t="s">
        <v>527</v>
      </c>
      <c r="E1125" t="str">
        <f t="shared" si="173"/>
        <v>01</v>
      </c>
      <c r="F1125" t="str">
        <f>"002"</f>
        <v>002</v>
      </c>
      <c r="G1125" t="str">
        <f>""</f>
        <v/>
      </c>
      <c r="H1125" t="s">
        <v>1</v>
      </c>
      <c r="I1125" t="s">
        <v>2485</v>
      </c>
      <c r="J1125" t="s">
        <v>5806</v>
      </c>
      <c r="K1125" t="str">
        <f>"18101"</f>
        <v>18101</v>
      </c>
    </row>
    <row r="1126" spans="1:11" customFormat="1" x14ac:dyDescent="0.25">
      <c r="A1126" t="str">
        <f t="shared" si="172"/>
        <v>18</v>
      </c>
      <c r="B1126" t="s">
        <v>357</v>
      </c>
      <c r="C1126" t="str">
        <f t="shared" si="175"/>
        <v>911</v>
      </c>
      <c r="D1126" t="s">
        <v>527</v>
      </c>
      <c r="E1126" t="str">
        <f t="shared" si="173"/>
        <v>01</v>
      </c>
      <c r="F1126" t="str">
        <f>"002"</f>
        <v>002</v>
      </c>
      <c r="G1126" t="str">
        <f>""</f>
        <v/>
      </c>
      <c r="H1126" t="s">
        <v>0</v>
      </c>
      <c r="I1126" t="s">
        <v>2485</v>
      </c>
      <c r="J1126" t="s">
        <v>5806</v>
      </c>
      <c r="K1126" t="str">
        <f>"18101"</f>
        <v>18101</v>
      </c>
    </row>
    <row r="1127" spans="1:11" customFormat="1" x14ac:dyDescent="0.25">
      <c r="A1127" t="str">
        <f t="shared" si="172"/>
        <v>18</v>
      </c>
      <c r="B1127" t="s">
        <v>357</v>
      </c>
      <c r="C1127" t="str">
        <f t="shared" si="175"/>
        <v>911</v>
      </c>
      <c r="D1127" t="s">
        <v>527</v>
      </c>
      <c r="E1127" t="str">
        <f t="shared" si="173"/>
        <v>01</v>
      </c>
      <c r="F1127" t="str">
        <f>"003"</f>
        <v>003</v>
      </c>
      <c r="G1127" t="str">
        <f>""</f>
        <v/>
      </c>
      <c r="H1127" t="s">
        <v>1</v>
      </c>
      <c r="I1127" t="s">
        <v>2486</v>
      </c>
      <c r="J1127" t="s">
        <v>5807</v>
      </c>
      <c r="K1127" t="str">
        <f>"18102"</f>
        <v>18102</v>
      </c>
    </row>
    <row r="1128" spans="1:11" customFormat="1" x14ac:dyDescent="0.25">
      <c r="A1128" t="str">
        <f t="shared" si="172"/>
        <v>18</v>
      </c>
      <c r="B1128" t="s">
        <v>357</v>
      </c>
      <c r="C1128" t="str">
        <f t="shared" si="175"/>
        <v>911</v>
      </c>
      <c r="D1128" t="s">
        <v>527</v>
      </c>
      <c r="E1128" t="str">
        <f t="shared" si="173"/>
        <v>01</v>
      </c>
      <c r="F1128" t="str">
        <f>"003"</f>
        <v>003</v>
      </c>
      <c r="G1128" t="str">
        <f>""</f>
        <v/>
      </c>
      <c r="H1128" t="s">
        <v>0</v>
      </c>
      <c r="I1128" t="s">
        <v>2486</v>
      </c>
      <c r="J1128" t="s">
        <v>5807</v>
      </c>
      <c r="K1128" t="str">
        <f>"18102"</f>
        <v>18102</v>
      </c>
    </row>
    <row r="1129" spans="1:11" customFormat="1" x14ac:dyDescent="0.25">
      <c r="A1129" t="str">
        <f t="shared" si="172"/>
        <v>18</v>
      </c>
      <c r="B1129" t="s">
        <v>357</v>
      </c>
      <c r="C1129" t="str">
        <f t="shared" si="175"/>
        <v>911</v>
      </c>
      <c r="D1129" t="s">
        <v>527</v>
      </c>
      <c r="E1129" t="str">
        <f t="shared" si="173"/>
        <v>01</v>
      </c>
      <c r="F1129" t="str">
        <f>"004"</f>
        <v>004</v>
      </c>
      <c r="G1129" t="str">
        <f>""</f>
        <v/>
      </c>
      <c r="H1129" t="s">
        <v>1</v>
      </c>
      <c r="I1129" t="s">
        <v>2485</v>
      </c>
      <c r="J1129" t="s">
        <v>5806</v>
      </c>
      <c r="K1129" t="str">
        <f>"18101"</f>
        <v>18101</v>
      </c>
    </row>
    <row r="1130" spans="1:11" customFormat="1" x14ac:dyDescent="0.25">
      <c r="A1130" t="str">
        <f t="shared" si="172"/>
        <v>18</v>
      </c>
      <c r="B1130" t="s">
        <v>357</v>
      </c>
      <c r="C1130" t="str">
        <f t="shared" si="175"/>
        <v>911</v>
      </c>
      <c r="D1130" t="s">
        <v>527</v>
      </c>
      <c r="E1130" t="str">
        <f t="shared" si="173"/>
        <v>01</v>
      </c>
      <c r="F1130" t="str">
        <f>"004"</f>
        <v>004</v>
      </c>
      <c r="G1130" t="str">
        <f>""</f>
        <v/>
      </c>
      <c r="H1130" t="s">
        <v>0</v>
      </c>
      <c r="I1130" t="s">
        <v>2485</v>
      </c>
      <c r="J1130" t="s">
        <v>5806</v>
      </c>
      <c r="K1130" t="str">
        <f>"18101"</f>
        <v>18101</v>
      </c>
    </row>
    <row r="1131" spans="1:11" customFormat="1" x14ac:dyDescent="0.25">
      <c r="A1131" t="str">
        <f t="shared" si="172"/>
        <v>18</v>
      </c>
      <c r="B1131" t="s">
        <v>357</v>
      </c>
      <c r="C1131" t="str">
        <f t="shared" si="175"/>
        <v>911</v>
      </c>
      <c r="D1131" t="s">
        <v>527</v>
      </c>
      <c r="E1131" t="str">
        <f t="shared" si="173"/>
        <v>01</v>
      </c>
      <c r="F1131" t="str">
        <f>"005"</f>
        <v>005</v>
      </c>
      <c r="G1131" t="str">
        <f>""</f>
        <v/>
      </c>
      <c r="H1131" t="s">
        <v>1</v>
      </c>
      <c r="I1131" t="s">
        <v>2485</v>
      </c>
      <c r="J1131" t="s">
        <v>5806</v>
      </c>
      <c r="K1131" t="str">
        <f>"18101"</f>
        <v>18101</v>
      </c>
    </row>
    <row r="1132" spans="1:11" customFormat="1" x14ac:dyDescent="0.25">
      <c r="A1132" t="str">
        <f t="shared" si="172"/>
        <v>18</v>
      </c>
      <c r="B1132" t="s">
        <v>357</v>
      </c>
      <c r="C1132" t="str">
        <f t="shared" si="175"/>
        <v>911</v>
      </c>
      <c r="D1132" t="s">
        <v>527</v>
      </c>
      <c r="E1132" t="str">
        <f t="shared" si="173"/>
        <v>01</v>
      </c>
      <c r="F1132" t="str">
        <f>"005"</f>
        <v>005</v>
      </c>
      <c r="G1132" t="str">
        <f>""</f>
        <v/>
      </c>
      <c r="H1132" t="s">
        <v>0</v>
      </c>
      <c r="I1132" t="s">
        <v>2485</v>
      </c>
      <c r="J1132" t="s">
        <v>5806</v>
      </c>
      <c r="K1132" t="str">
        <f>"18101"</f>
        <v>18101</v>
      </c>
    </row>
    <row r="1133" spans="1:11" customFormat="1" x14ac:dyDescent="0.25">
      <c r="A1133" t="str">
        <f t="shared" si="172"/>
        <v>18</v>
      </c>
      <c r="B1133" t="s">
        <v>357</v>
      </c>
      <c r="C1133" t="str">
        <f t="shared" si="175"/>
        <v>911</v>
      </c>
      <c r="D1133" t="s">
        <v>527</v>
      </c>
      <c r="E1133" t="str">
        <f t="shared" si="173"/>
        <v>01</v>
      </c>
      <c r="F1133" t="str">
        <f>"005"</f>
        <v>005</v>
      </c>
      <c r="G1133" t="str">
        <f>""</f>
        <v/>
      </c>
      <c r="H1133" t="s">
        <v>2</v>
      </c>
      <c r="I1133" t="s">
        <v>2485</v>
      </c>
      <c r="J1133" t="s">
        <v>5806</v>
      </c>
      <c r="K1133" t="str">
        <f>"18101"</f>
        <v>18101</v>
      </c>
    </row>
    <row r="1134" spans="1:11" customFormat="1" x14ac:dyDescent="0.25">
      <c r="A1134" t="str">
        <f t="shared" si="172"/>
        <v>18</v>
      </c>
      <c r="B1134" t="s">
        <v>357</v>
      </c>
      <c r="C1134" t="str">
        <f t="shared" si="175"/>
        <v>911</v>
      </c>
      <c r="D1134" t="s">
        <v>527</v>
      </c>
      <c r="E1134" t="str">
        <f t="shared" si="173"/>
        <v>01</v>
      </c>
      <c r="F1134" t="str">
        <f>"006"</f>
        <v>006</v>
      </c>
      <c r="G1134" t="str">
        <f>""</f>
        <v/>
      </c>
      <c r="H1134" t="s">
        <v>1</v>
      </c>
      <c r="I1134" t="s">
        <v>2486</v>
      </c>
      <c r="J1134" t="s">
        <v>5807</v>
      </c>
      <c r="K1134" t="str">
        <f>"18102"</f>
        <v>18102</v>
      </c>
    </row>
    <row r="1135" spans="1:11" customFormat="1" x14ac:dyDescent="0.25">
      <c r="A1135" t="str">
        <f t="shared" si="172"/>
        <v>18</v>
      </c>
      <c r="B1135" t="s">
        <v>357</v>
      </c>
      <c r="C1135" t="str">
        <f t="shared" si="175"/>
        <v>911</v>
      </c>
      <c r="D1135" t="s">
        <v>527</v>
      </c>
      <c r="E1135" t="str">
        <f t="shared" si="173"/>
        <v>01</v>
      </c>
      <c r="F1135" t="str">
        <f>"006"</f>
        <v>006</v>
      </c>
      <c r="G1135" t="str">
        <f>""</f>
        <v/>
      </c>
      <c r="H1135" t="s">
        <v>0</v>
      </c>
      <c r="I1135" t="s">
        <v>2486</v>
      </c>
      <c r="J1135" t="s">
        <v>5807</v>
      </c>
      <c r="K1135" t="str">
        <f>"18102"</f>
        <v>18102</v>
      </c>
    </row>
    <row r="1136" spans="1:11" customFormat="1" x14ac:dyDescent="0.25">
      <c r="A1136" t="str">
        <f t="shared" si="172"/>
        <v>18</v>
      </c>
      <c r="B1136" t="s">
        <v>357</v>
      </c>
      <c r="C1136" t="str">
        <f>"912"</f>
        <v>912</v>
      </c>
      <c r="D1136" t="s">
        <v>528</v>
      </c>
      <c r="E1136" t="str">
        <f t="shared" si="173"/>
        <v>01</v>
      </c>
      <c r="F1136" t="str">
        <f>"001"</f>
        <v>001</v>
      </c>
      <c r="G1136" t="str">
        <f>""</f>
        <v/>
      </c>
      <c r="H1136" t="s">
        <v>3</v>
      </c>
      <c r="I1136" t="s">
        <v>23</v>
      </c>
      <c r="J1136" t="s">
        <v>5808</v>
      </c>
      <c r="K1136" t="str">
        <f>"18813"</f>
        <v>18813</v>
      </c>
    </row>
    <row r="1137" spans="1:11" customFormat="1" x14ac:dyDescent="0.25">
      <c r="A1137" t="str">
        <f t="shared" si="172"/>
        <v>18</v>
      </c>
      <c r="B1137" t="s">
        <v>357</v>
      </c>
      <c r="C1137" t="str">
        <f>"912"</f>
        <v>912</v>
      </c>
      <c r="D1137" t="s">
        <v>528</v>
      </c>
      <c r="E1137" t="str">
        <f t="shared" si="173"/>
        <v>01</v>
      </c>
      <c r="F1137" t="str">
        <f>"002"</f>
        <v>002</v>
      </c>
      <c r="G1137" t="str">
        <f>""</f>
        <v/>
      </c>
      <c r="H1137" t="s">
        <v>3</v>
      </c>
      <c r="I1137" t="s">
        <v>2487</v>
      </c>
      <c r="J1137" t="s">
        <v>5809</v>
      </c>
      <c r="K1137" t="str">
        <f>"18813"</f>
        <v>18813</v>
      </c>
    </row>
    <row r="1138" spans="1:11" customFormat="1" x14ac:dyDescent="0.25">
      <c r="A1138" t="str">
        <f t="shared" si="172"/>
        <v>18</v>
      </c>
      <c r="B1138" t="s">
        <v>357</v>
      </c>
      <c r="C1138" t="str">
        <f>"913"</f>
        <v>913</v>
      </c>
      <c r="D1138" t="s">
        <v>529</v>
      </c>
      <c r="E1138" t="str">
        <f t="shared" si="173"/>
        <v>01</v>
      </c>
      <c r="F1138" t="str">
        <f t="shared" ref="F1138:F1143" si="176">"001"</f>
        <v>001</v>
      </c>
      <c r="G1138" t="str">
        <f>""</f>
        <v/>
      </c>
      <c r="H1138" t="s">
        <v>3</v>
      </c>
      <c r="I1138" t="s">
        <v>2488</v>
      </c>
      <c r="J1138" t="s">
        <v>5810</v>
      </c>
      <c r="K1138" t="str">
        <f>"18311"</f>
        <v>18311</v>
      </c>
    </row>
    <row r="1139" spans="1:11" customFormat="1" x14ac:dyDescent="0.25">
      <c r="A1139" t="str">
        <f t="shared" si="172"/>
        <v>18</v>
      </c>
      <c r="B1139" t="s">
        <v>357</v>
      </c>
      <c r="C1139" t="str">
        <f>"914"</f>
        <v>914</v>
      </c>
      <c r="D1139" t="s">
        <v>530</v>
      </c>
      <c r="E1139" t="str">
        <f t="shared" si="173"/>
        <v>01</v>
      </c>
      <c r="F1139" t="str">
        <f t="shared" si="176"/>
        <v>001</v>
      </c>
      <c r="G1139" t="str">
        <f>""</f>
        <v/>
      </c>
      <c r="H1139" t="s">
        <v>1</v>
      </c>
      <c r="I1139" t="s">
        <v>2489</v>
      </c>
      <c r="J1139" t="s">
        <v>5811</v>
      </c>
      <c r="K1139" t="str">
        <f>"18250"</f>
        <v>18250</v>
      </c>
    </row>
    <row r="1140" spans="1:11" customFormat="1" x14ac:dyDescent="0.25">
      <c r="A1140" t="str">
        <f t="shared" si="172"/>
        <v>18</v>
      </c>
      <c r="B1140" t="s">
        <v>357</v>
      </c>
      <c r="C1140" t="str">
        <f>"914"</f>
        <v>914</v>
      </c>
      <c r="D1140" t="s">
        <v>530</v>
      </c>
      <c r="E1140" t="str">
        <f t="shared" si="173"/>
        <v>01</v>
      </c>
      <c r="F1140" t="str">
        <f t="shared" si="176"/>
        <v>001</v>
      </c>
      <c r="G1140" t="str">
        <f>""</f>
        <v/>
      </c>
      <c r="H1140" t="s">
        <v>0</v>
      </c>
      <c r="I1140" t="s">
        <v>2489</v>
      </c>
      <c r="J1140" t="s">
        <v>5811</v>
      </c>
      <c r="K1140" t="str">
        <f>"18250"</f>
        <v>18250</v>
      </c>
    </row>
    <row r="1141" spans="1:11" customFormat="1" x14ac:dyDescent="0.25">
      <c r="A1141" t="str">
        <f t="shared" si="172"/>
        <v>18</v>
      </c>
      <c r="B1141" t="s">
        <v>357</v>
      </c>
      <c r="C1141" t="str">
        <f>"915"</f>
        <v>915</v>
      </c>
      <c r="D1141" t="s">
        <v>531</v>
      </c>
      <c r="E1141" t="str">
        <f t="shared" si="173"/>
        <v>01</v>
      </c>
      <c r="F1141" t="str">
        <f t="shared" si="176"/>
        <v>001</v>
      </c>
      <c r="G1141" t="str">
        <f>""</f>
        <v/>
      </c>
      <c r="H1141" t="s">
        <v>3</v>
      </c>
      <c r="I1141" t="s">
        <v>2490</v>
      </c>
      <c r="J1141" t="s">
        <v>5812</v>
      </c>
      <c r="K1141" t="str">
        <f>"18567"</f>
        <v>18567</v>
      </c>
    </row>
    <row r="1142" spans="1:11" customFormat="1" x14ac:dyDescent="0.25">
      <c r="A1142" t="str">
        <f t="shared" si="172"/>
        <v>18</v>
      </c>
      <c r="B1142" t="s">
        <v>357</v>
      </c>
      <c r="C1142" t="str">
        <f>"916"</f>
        <v>916</v>
      </c>
      <c r="D1142" t="s">
        <v>532</v>
      </c>
      <c r="E1142" t="str">
        <f t="shared" si="173"/>
        <v>01</v>
      </c>
      <c r="F1142" t="str">
        <f t="shared" si="176"/>
        <v>001</v>
      </c>
      <c r="G1142" t="str">
        <f>""</f>
        <v/>
      </c>
      <c r="H1142" t="s">
        <v>1</v>
      </c>
      <c r="I1142" t="s">
        <v>76</v>
      </c>
      <c r="J1142" t="s">
        <v>5813</v>
      </c>
      <c r="K1142" t="str">
        <f>"18720"</f>
        <v>18720</v>
      </c>
    </row>
    <row r="1143" spans="1:11" customFormat="1" x14ac:dyDescent="0.25">
      <c r="A1143" t="str">
        <f t="shared" si="172"/>
        <v>18</v>
      </c>
      <c r="B1143" t="s">
        <v>357</v>
      </c>
      <c r="C1143" t="str">
        <f>"916"</f>
        <v>916</v>
      </c>
      <c r="D1143" t="s">
        <v>532</v>
      </c>
      <c r="E1143" t="str">
        <f t="shared" si="173"/>
        <v>01</v>
      </c>
      <c r="F1143" t="str">
        <f t="shared" si="176"/>
        <v>001</v>
      </c>
      <c r="G1143" t="str">
        <f>""</f>
        <v/>
      </c>
      <c r="H1143" t="s">
        <v>0</v>
      </c>
      <c r="I1143" t="s">
        <v>76</v>
      </c>
      <c r="J1143" t="s">
        <v>5813</v>
      </c>
      <c r="K1143" t="str">
        <f>"18720"</f>
        <v>18720</v>
      </c>
    </row>
    <row r="1144" spans="1:11" customFormat="1" x14ac:dyDescent="0.25">
      <c r="A1144" t="str">
        <f t="shared" si="172"/>
        <v>18</v>
      </c>
      <c r="B1144" t="s">
        <v>357</v>
      </c>
      <c r="C1144" t="str">
        <f>"916"</f>
        <v>916</v>
      </c>
      <c r="D1144" t="s">
        <v>532</v>
      </c>
      <c r="E1144" t="str">
        <f t="shared" si="173"/>
        <v>01</v>
      </c>
      <c r="F1144" t="str">
        <f>"002"</f>
        <v>002</v>
      </c>
      <c r="G1144" t="str">
        <f>""</f>
        <v/>
      </c>
      <c r="H1144" t="s">
        <v>1</v>
      </c>
      <c r="I1144" t="s">
        <v>76</v>
      </c>
      <c r="J1144" t="s">
        <v>5813</v>
      </c>
      <c r="K1144" t="str">
        <f>"18720"</f>
        <v>18720</v>
      </c>
    </row>
    <row r="1145" spans="1:11" customFormat="1" x14ac:dyDescent="0.25">
      <c r="A1145" t="str">
        <f t="shared" si="172"/>
        <v>18</v>
      </c>
      <c r="B1145" t="s">
        <v>357</v>
      </c>
      <c r="C1145" t="str">
        <f>"916"</f>
        <v>916</v>
      </c>
      <c r="D1145" t="s">
        <v>532</v>
      </c>
      <c r="E1145" t="str">
        <f t="shared" si="173"/>
        <v>01</v>
      </c>
      <c r="F1145" t="str">
        <f>"002"</f>
        <v>002</v>
      </c>
      <c r="G1145" t="str">
        <f>""</f>
        <v/>
      </c>
      <c r="H1145" t="s">
        <v>0</v>
      </c>
      <c r="I1145" t="s">
        <v>76</v>
      </c>
      <c r="J1145" t="s">
        <v>5813</v>
      </c>
      <c r="K1145" t="str">
        <f>"18720"</f>
        <v>18720</v>
      </c>
    </row>
    <row r="1146" spans="1:11" customFormat="1" x14ac:dyDescent="0.25"/>
    <row r="1147" spans="1:11" customFormat="1" x14ac:dyDescent="0.25"/>
    <row r="1148" spans="1:11" customFormat="1" x14ac:dyDescent="0.25"/>
    <row r="1149" spans="1:11" customFormat="1" x14ac:dyDescent="0.25"/>
    <row r="1150" spans="1:11" customFormat="1" x14ac:dyDescent="0.25"/>
    <row r="1151" spans="1:11" customFormat="1" x14ac:dyDescent="0.25"/>
    <row r="1152" spans="1:11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customFormat="1" x14ac:dyDescent="0.25"/>
    <row r="5714" customFormat="1" x14ac:dyDescent="0.25"/>
    <row r="5715" customFormat="1" x14ac:dyDescent="0.25"/>
    <row r="5716" customFormat="1" x14ac:dyDescent="0.25"/>
    <row r="5717" customFormat="1" x14ac:dyDescent="0.25"/>
    <row r="5718" customFormat="1" x14ac:dyDescent="0.25"/>
    <row r="5719" customFormat="1" x14ac:dyDescent="0.25"/>
    <row r="5720" customFormat="1" x14ac:dyDescent="0.25"/>
    <row r="5721" customFormat="1" x14ac:dyDescent="0.25"/>
    <row r="5722" customFormat="1" x14ac:dyDescent="0.25"/>
    <row r="5723" customFormat="1" x14ac:dyDescent="0.25"/>
    <row r="5724" customFormat="1" x14ac:dyDescent="0.25"/>
    <row r="5725" customFormat="1" x14ac:dyDescent="0.25"/>
    <row r="5726" customFormat="1" x14ac:dyDescent="0.25"/>
    <row r="5727" customFormat="1" x14ac:dyDescent="0.25"/>
    <row r="5728" customFormat="1" x14ac:dyDescent="0.25"/>
    <row r="5729" customFormat="1" x14ac:dyDescent="0.25"/>
    <row r="5730" customFormat="1" x14ac:dyDescent="0.25"/>
    <row r="5731" customFormat="1" x14ac:dyDescent="0.25"/>
    <row r="5732" customFormat="1" x14ac:dyDescent="0.25"/>
    <row r="5733" customFormat="1" x14ac:dyDescent="0.25"/>
    <row r="5734" customFormat="1" x14ac:dyDescent="0.25"/>
    <row r="5735" customFormat="1" x14ac:dyDescent="0.25"/>
    <row r="5736" customFormat="1" x14ac:dyDescent="0.25"/>
    <row r="5737" customFormat="1" x14ac:dyDescent="0.25"/>
    <row r="5738" customFormat="1" x14ac:dyDescent="0.25"/>
    <row r="5739" customFormat="1" x14ac:dyDescent="0.25"/>
    <row r="5740" customFormat="1" x14ac:dyDescent="0.25"/>
    <row r="5741" customFormat="1" x14ac:dyDescent="0.25"/>
    <row r="5742" customFormat="1" x14ac:dyDescent="0.25"/>
    <row r="5743" customFormat="1" x14ac:dyDescent="0.25"/>
    <row r="5744" customFormat="1" x14ac:dyDescent="0.25"/>
    <row r="5745" customFormat="1" x14ac:dyDescent="0.25"/>
    <row r="5746" customFormat="1" x14ac:dyDescent="0.25"/>
    <row r="5747" customFormat="1" x14ac:dyDescent="0.25"/>
    <row r="5748" customFormat="1" x14ac:dyDescent="0.25"/>
    <row r="5749" customFormat="1" x14ac:dyDescent="0.25"/>
    <row r="5750" customFormat="1" x14ac:dyDescent="0.25"/>
    <row r="5751" customFormat="1" x14ac:dyDescent="0.25"/>
    <row r="5752" customFormat="1" x14ac:dyDescent="0.25"/>
    <row r="5753" customFormat="1" x14ac:dyDescent="0.25"/>
    <row r="5754" customFormat="1" x14ac:dyDescent="0.25"/>
    <row r="5755" customFormat="1" x14ac:dyDescent="0.25"/>
    <row r="5756" customFormat="1" x14ac:dyDescent="0.25"/>
    <row r="5757" customFormat="1" x14ac:dyDescent="0.25"/>
    <row r="5758" customFormat="1" x14ac:dyDescent="0.25"/>
    <row r="5759" customFormat="1" x14ac:dyDescent="0.25"/>
    <row r="5760" customFormat="1" x14ac:dyDescent="0.25"/>
    <row r="5761" customFormat="1" x14ac:dyDescent="0.25"/>
    <row r="5762" customFormat="1" x14ac:dyDescent="0.25"/>
    <row r="5763" customFormat="1" x14ac:dyDescent="0.25"/>
    <row r="5764" customFormat="1" x14ac:dyDescent="0.25"/>
    <row r="5765" customFormat="1" x14ac:dyDescent="0.25"/>
    <row r="5766" customFormat="1" x14ac:dyDescent="0.25"/>
    <row r="5767" customFormat="1" x14ac:dyDescent="0.25"/>
    <row r="5768" customFormat="1" x14ac:dyDescent="0.25"/>
    <row r="5769" customFormat="1" x14ac:dyDescent="0.25"/>
    <row r="5770" customFormat="1" x14ac:dyDescent="0.25"/>
    <row r="5771" customFormat="1" x14ac:dyDescent="0.25"/>
    <row r="5772" customFormat="1" x14ac:dyDescent="0.25"/>
    <row r="5773" customFormat="1" x14ac:dyDescent="0.25"/>
    <row r="5774" customFormat="1" x14ac:dyDescent="0.25"/>
    <row r="5775" customFormat="1" x14ac:dyDescent="0.25"/>
    <row r="5776" customFormat="1" x14ac:dyDescent="0.25"/>
    <row r="5777" customFormat="1" x14ac:dyDescent="0.25"/>
    <row r="5778" customFormat="1" x14ac:dyDescent="0.25"/>
    <row r="5779" customFormat="1" x14ac:dyDescent="0.25"/>
    <row r="5780" customFormat="1" x14ac:dyDescent="0.25"/>
    <row r="5781" customFormat="1" x14ac:dyDescent="0.25"/>
    <row r="5782" customFormat="1" x14ac:dyDescent="0.25"/>
    <row r="5783" customFormat="1" x14ac:dyDescent="0.25"/>
    <row r="5784" customFormat="1" x14ac:dyDescent="0.25"/>
    <row r="5785" customFormat="1" x14ac:dyDescent="0.25"/>
    <row r="5786" customFormat="1" x14ac:dyDescent="0.25"/>
    <row r="5787" customFormat="1" x14ac:dyDescent="0.25"/>
    <row r="5788" customFormat="1" x14ac:dyDescent="0.25"/>
    <row r="5789" customFormat="1" x14ac:dyDescent="0.25"/>
    <row r="5790" customFormat="1" x14ac:dyDescent="0.25"/>
    <row r="5791" customFormat="1" x14ac:dyDescent="0.25"/>
    <row r="5792" customFormat="1" x14ac:dyDescent="0.25"/>
    <row r="5793" customFormat="1" x14ac:dyDescent="0.25"/>
    <row r="5794" customFormat="1" x14ac:dyDescent="0.25"/>
    <row r="5795" customFormat="1" x14ac:dyDescent="0.25"/>
    <row r="5796" customFormat="1" x14ac:dyDescent="0.25"/>
    <row r="5797" customFormat="1" x14ac:dyDescent="0.25"/>
    <row r="5798" customFormat="1" x14ac:dyDescent="0.25"/>
    <row r="5799" customFormat="1" x14ac:dyDescent="0.25"/>
    <row r="5800" customFormat="1" x14ac:dyDescent="0.25"/>
    <row r="5801" customFormat="1" x14ac:dyDescent="0.25"/>
    <row r="5802" customFormat="1" x14ac:dyDescent="0.25"/>
    <row r="5803" customFormat="1" x14ac:dyDescent="0.25"/>
    <row r="5804" customFormat="1" x14ac:dyDescent="0.25"/>
    <row r="5805" customFormat="1" x14ac:dyDescent="0.25"/>
    <row r="5806" customFormat="1" x14ac:dyDescent="0.25"/>
    <row r="5807" customFormat="1" x14ac:dyDescent="0.25"/>
    <row r="5808" customFormat="1" x14ac:dyDescent="0.25"/>
    <row r="5809" customFormat="1" x14ac:dyDescent="0.25"/>
    <row r="5810" customFormat="1" x14ac:dyDescent="0.25"/>
    <row r="5811" customFormat="1" x14ac:dyDescent="0.25"/>
    <row r="5812" customFormat="1" x14ac:dyDescent="0.25"/>
    <row r="5813" customFormat="1" x14ac:dyDescent="0.25"/>
    <row r="5814" customFormat="1" x14ac:dyDescent="0.25"/>
    <row r="5815" customFormat="1" x14ac:dyDescent="0.25"/>
    <row r="5816" customFormat="1" x14ac:dyDescent="0.25"/>
    <row r="5817" customFormat="1" x14ac:dyDescent="0.25"/>
    <row r="5818" customFormat="1" x14ac:dyDescent="0.25"/>
    <row r="5819" customFormat="1" x14ac:dyDescent="0.25"/>
    <row r="5820" customFormat="1" x14ac:dyDescent="0.25"/>
    <row r="5821" customFormat="1" x14ac:dyDescent="0.25"/>
    <row r="5822" customFormat="1" x14ac:dyDescent="0.25"/>
    <row r="5823" customFormat="1" x14ac:dyDescent="0.25"/>
    <row r="5824" customFormat="1" x14ac:dyDescent="0.25"/>
    <row r="5825" customFormat="1" x14ac:dyDescent="0.25"/>
    <row r="5826" customFormat="1" x14ac:dyDescent="0.25"/>
    <row r="5827" customFormat="1" x14ac:dyDescent="0.25"/>
    <row r="5828" customFormat="1" x14ac:dyDescent="0.25"/>
    <row r="5829" customFormat="1" x14ac:dyDescent="0.25"/>
    <row r="5830" customFormat="1" x14ac:dyDescent="0.25"/>
    <row r="5831" customFormat="1" x14ac:dyDescent="0.25"/>
    <row r="5832" customFormat="1" x14ac:dyDescent="0.25"/>
    <row r="5833" customFormat="1" x14ac:dyDescent="0.25"/>
    <row r="5834" customFormat="1" x14ac:dyDescent="0.25"/>
    <row r="5835" customFormat="1" x14ac:dyDescent="0.25"/>
    <row r="5836" customFormat="1" x14ac:dyDescent="0.25"/>
    <row r="5837" customFormat="1" x14ac:dyDescent="0.25"/>
    <row r="5838" customFormat="1" x14ac:dyDescent="0.25"/>
    <row r="5839" customFormat="1" x14ac:dyDescent="0.25"/>
    <row r="5840" customFormat="1" x14ac:dyDescent="0.25"/>
    <row r="5841" customFormat="1" x14ac:dyDescent="0.25"/>
    <row r="5842" customFormat="1" x14ac:dyDescent="0.25"/>
    <row r="5843" customFormat="1" x14ac:dyDescent="0.25"/>
    <row r="5844" customFormat="1" x14ac:dyDescent="0.25"/>
    <row r="5845" customFormat="1" x14ac:dyDescent="0.25"/>
    <row r="5846" customFormat="1" x14ac:dyDescent="0.25"/>
    <row r="5847" customFormat="1" x14ac:dyDescent="0.25"/>
    <row r="5848" customFormat="1" x14ac:dyDescent="0.25"/>
    <row r="5849" customFormat="1" x14ac:dyDescent="0.25"/>
    <row r="5850" customFormat="1" x14ac:dyDescent="0.25"/>
    <row r="5851" customFormat="1" x14ac:dyDescent="0.25"/>
    <row r="5852" customFormat="1" x14ac:dyDescent="0.25"/>
    <row r="5853" customFormat="1" x14ac:dyDescent="0.25"/>
    <row r="5854" customFormat="1" x14ac:dyDescent="0.25"/>
    <row r="5855" customFormat="1" x14ac:dyDescent="0.25"/>
    <row r="5856" customFormat="1" x14ac:dyDescent="0.25"/>
    <row r="5857" customFormat="1" x14ac:dyDescent="0.25"/>
    <row r="5858" customFormat="1" x14ac:dyDescent="0.25"/>
    <row r="5859" customFormat="1" x14ac:dyDescent="0.25"/>
    <row r="5860" customFormat="1" x14ac:dyDescent="0.25"/>
    <row r="5861" customFormat="1" x14ac:dyDescent="0.25"/>
    <row r="5862" customFormat="1" x14ac:dyDescent="0.25"/>
    <row r="5863" customFormat="1" x14ac:dyDescent="0.25"/>
    <row r="5864" customFormat="1" x14ac:dyDescent="0.25"/>
    <row r="5865" customFormat="1" x14ac:dyDescent="0.25"/>
    <row r="5866" customFormat="1" x14ac:dyDescent="0.25"/>
    <row r="5867" customFormat="1" x14ac:dyDescent="0.25"/>
    <row r="5868" customFormat="1" x14ac:dyDescent="0.25"/>
    <row r="5869" customFormat="1" x14ac:dyDescent="0.25"/>
    <row r="5870" customFormat="1" x14ac:dyDescent="0.25"/>
    <row r="5871" customFormat="1" x14ac:dyDescent="0.25"/>
    <row r="5872" customFormat="1" x14ac:dyDescent="0.25"/>
    <row r="5873" customFormat="1" x14ac:dyDescent="0.25"/>
    <row r="5874" customFormat="1" x14ac:dyDescent="0.25"/>
    <row r="5875" customFormat="1" x14ac:dyDescent="0.25"/>
    <row r="5876" customFormat="1" x14ac:dyDescent="0.25"/>
    <row r="5877" customFormat="1" x14ac:dyDescent="0.25"/>
    <row r="5878" customFormat="1" x14ac:dyDescent="0.25"/>
    <row r="5879" customFormat="1" x14ac:dyDescent="0.25"/>
    <row r="5880" customFormat="1" x14ac:dyDescent="0.25"/>
    <row r="5881" customFormat="1" x14ac:dyDescent="0.25"/>
    <row r="5882" customFormat="1" x14ac:dyDescent="0.25"/>
    <row r="5883" customFormat="1" x14ac:dyDescent="0.25"/>
    <row r="5884" customFormat="1" x14ac:dyDescent="0.25"/>
    <row r="5885" customFormat="1" x14ac:dyDescent="0.25"/>
    <row r="5886" customFormat="1" x14ac:dyDescent="0.25"/>
    <row r="5887" customFormat="1" x14ac:dyDescent="0.25"/>
    <row r="5888" customFormat="1" x14ac:dyDescent="0.25"/>
    <row r="5889" customFormat="1" x14ac:dyDescent="0.25"/>
    <row r="5890" customFormat="1" x14ac:dyDescent="0.25"/>
    <row r="5891" customFormat="1" x14ac:dyDescent="0.25"/>
    <row r="5892" customFormat="1" x14ac:dyDescent="0.25"/>
    <row r="5893" customFormat="1" x14ac:dyDescent="0.25"/>
    <row r="5894" customFormat="1" x14ac:dyDescent="0.25"/>
    <row r="5895" customFormat="1" x14ac:dyDescent="0.25"/>
    <row r="5896" customFormat="1" x14ac:dyDescent="0.25"/>
    <row r="5897" customFormat="1" x14ac:dyDescent="0.25"/>
    <row r="5898" customFormat="1" x14ac:dyDescent="0.25"/>
    <row r="5899" customFormat="1" x14ac:dyDescent="0.25"/>
    <row r="5900" customFormat="1" x14ac:dyDescent="0.25"/>
    <row r="5901" customFormat="1" x14ac:dyDescent="0.25"/>
    <row r="5902" customFormat="1" x14ac:dyDescent="0.25"/>
    <row r="5903" customFormat="1" x14ac:dyDescent="0.25"/>
    <row r="5904" customFormat="1" x14ac:dyDescent="0.25"/>
    <row r="5905" customFormat="1" x14ac:dyDescent="0.25"/>
    <row r="5906" customFormat="1" x14ac:dyDescent="0.25"/>
    <row r="5907" customFormat="1" x14ac:dyDescent="0.25"/>
    <row r="5908" customFormat="1" x14ac:dyDescent="0.25"/>
    <row r="5909" customFormat="1" x14ac:dyDescent="0.25"/>
    <row r="5910" customFormat="1" x14ac:dyDescent="0.25"/>
    <row r="5911" customFormat="1" x14ac:dyDescent="0.25"/>
    <row r="5912" customFormat="1" x14ac:dyDescent="0.25"/>
    <row r="5913" customFormat="1" x14ac:dyDescent="0.25"/>
    <row r="5914" customFormat="1" x14ac:dyDescent="0.25"/>
    <row r="5915" customFormat="1" x14ac:dyDescent="0.25"/>
    <row r="5916" customFormat="1" x14ac:dyDescent="0.25"/>
    <row r="5917" customFormat="1" x14ac:dyDescent="0.25"/>
    <row r="5918" customFormat="1" x14ac:dyDescent="0.25"/>
    <row r="5919" customFormat="1" x14ac:dyDescent="0.25"/>
    <row r="5920" customFormat="1" x14ac:dyDescent="0.25"/>
    <row r="5921" customFormat="1" x14ac:dyDescent="0.25"/>
    <row r="5922" customFormat="1" x14ac:dyDescent="0.25"/>
    <row r="5923" customFormat="1" x14ac:dyDescent="0.25"/>
    <row r="5924" customFormat="1" x14ac:dyDescent="0.25"/>
    <row r="5925" customFormat="1" x14ac:dyDescent="0.25"/>
    <row r="5926" customFormat="1" x14ac:dyDescent="0.25"/>
    <row r="5927" customFormat="1" x14ac:dyDescent="0.25"/>
    <row r="5928" customFormat="1" x14ac:dyDescent="0.25"/>
    <row r="5929" customFormat="1" x14ac:dyDescent="0.25"/>
    <row r="5930" customFormat="1" x14ac:dyDescent="0.25"/>
    <row r="5931" customFormat="1" x14ac:dyDescent="0.25"/>
    <row r="5932" customFormat="1" x14ac:dyDescent="0.25"/>
    <row r="5933" customFormat="1" x14ac:dyDescent="0.25"/>
    <row r="5934" customFormat="1" x14ac:dyDescent="0.25"/>
    <row r="5935" customFormat="1" x14ac:dyDescent="0.25"/>
    <row r="5936" customFormat="1" x14ac:dyDescent="0.25"/>
    <row r="5937" customFormat="1" x14ac:dyDescent="0.25"/>
    <row r="5938" customFormat="1" x14ac:dyDescent="0.25"/>
    <row r="5939" customFormat="1" x14ac:dyDescent="0.25"/>
    <row r="5940" customFormat="1" x14ac:dyDescent="0.25"/>
    <row r="5941" customFormat="1" x14ac:dyDescent="0.25"/>
    <row r="5942" customFormat="1" x14ac:dyDescent="0.25"/>
    <row r="5943" customFormat="1" x14ac:dyDescent="0.25"/>
    <row r="5944" customFormat="1" x14ac:dyDescent="0.25"/>
    <row r="5945" customFormat="1" x14ac:dyDescent="0.25"/>
    <row r="5946" customFormat="1" x14ac:dyDescent="0.25"/>
    <row r="5947" customFormat="1" x14ac:dyDescent="0.25"/>
    <row r="5948" customFormat="1" x14ac:dyDescent="0.25"/>
    <row r="5949" customFormat="1" x14ac:dyDescent="0.25"/>
    <row r="5950" customFormat="1" x14ac:dyDescent="0.25"/>
    <row r="5951" customFormat="1" x14ac:dyDescent="0.25"/>
    <row r="5952" customFormat="1" x14ac:dyDescent="0.25"/>
    <row r="5953" customFormat="1" x14ac:dyDescent="0.25"/>
    <row r="5954" customFormat="1" x14ac:dyDescent="0.25"/>
    <row r="5955" customFormat="1" x14ac:dyDescent="0.25"/>
    <row r="5956" customFormat="1" x14ac:dyDescent="0.25"/>
    <row r="5957" customFormat="1" x14ac:dyDescent="0.25"/>
    <row r="5958" customFormat="1" x14ac:dyDescent="0.25"/>
    <row r="5959" customFormat="1" x14ac:dyDescent="0.25"/>
    <row r="5960" customFormat="1" x14ac:dyDescent="0.25"/>
    <row r="5961" customFormat="1" x14ac:dyDescent="0.25"/>
    <row r="5962" customFormat="1" x14ac:dyDescent="0.25"/>
    <row r="5963" customFormat="1" x14ac:dyDescent="0.25"/>
    <row r="5964" customFormat="1" x14ac:dyDescent="0.25"/>
    <row r="5965" customFormat="1" x14ac:dyDescent="0.25"/>
    <row r="5966" customFormat="1" x14ac:dyDescent="0.25"/>
    <row r="5967" customFormat="1" x14ac:dyDescent="0.25"/>
    <row r="5968" customFormat="1" x14ac:dyDescent="0.25"/>
    <row r="5969" customFormat="1" x14ac:dyDescent="0.25"/>
    <row r="5970" customFormat="1" x14ac:dyDescent="0.25"/>
    <row r="5971" customFormat="1" x14ac:dyDescent="0.25"/>
    <row r="5972" customFormat="1" x14ac:dyDescent="0.25"/>
    <row r="5973" customFormat="1" x14ac:dyDescent="0.25"/>
    <row r="5974" customFormat="1" x14ac:dyDescent="0.25"/>
    <row r="5975" customFormat="1" x14ac:dyDescent="0.25"/>
    <row r="5976" customFormat="1" x14ac:dyDescent="0.25"/>
    <row r="5977" customFormat="1" x14ac:dyDescent="0.25"/>
    <row r="5978" customFormat="1" x14ac:dyDescent="0.25"/>
    <row r="5979" customFormat="1" x14ac:dyDescent="0.25"/>
    <row r="5980" customFormat="1" x14ac:dyDescent="0.25"/>
    <row r="5981" customFormat="1" x14ac:dyDescent="0.25"/>
    <row r="5982" customFormat="1" x14ac:dyDescent="0.25"/>
    <row r="5983" customFormat="1" x14ac:dyDescent="0.25"/>
    <row r="5984" customFormat="1" x14ac:dyDescent="0.25"/>
    <row r="5985" customFormat="1" x14ac:dyDescent="0.25"/>
    <row r="5986" customFormat="1" x14ac:dyDescent="0.25"/>
    <row r="5987" customFormat="1" x14ac:dyDescent="0.25"/>
    <row r="5988" customFormat="1" x14ac:dyDescent="0.25"/>
    <row r="5989" customFormat="1" x14ac:dyDescent="0.25"/>
    <row r="5990" customFormat="1" x14ac:dyDescent="0.25"/>
    <row r="5991" customFormat="1" x14ac:dyDescent="0.25"/>
    <row r="5992" customFormat="1" x14ac:dyDescent="0.25"/>
    <row r="5993" customFormat="1" x14ac:dyDescent="0.25"/>
    <row r="5994" customFormat="1" x14ac:dyDescent="0.25"/>
    <row r="5995" customFormat="1" x14ac:dyDescent="0.25"/>
    <row r="5996" customFormat="1" x14ac:dyDescent="0.25"/>
    <row r="5997" customFormat="1" x14ac:dyDescent="0.25"/>
    <row r="5998" customFormat="1" x14ac:dyDescent="0.25"/>
    <row r="5999" customFormat="1" x14ac:dyDescent="0.25"/>
    <row r="6000" customFormat="1" x14ac:dyDescent="0.25"/>
    <row r="6001" customFormat="1" x14ac:dyDescent="0.25"/>
    <row r="6002" customFormat="1" x14ac:dyDescent="0.25"/>
    <row r="6003" customFormat="1" x14ac:dyDescent="0.25"/>
    <row r="6004" customFormat="1" x14ac:dyDescent="0.25"/>
    <row r="6005" customFormat="1" x14ac:dyDescent="0.25"/>
    <row r="6006" customFormat="1" x14ac:dyDescent="0.25"/>
    <row r="6007" customFormat="1" x14ac:dyDescent="0.25"/>
    <row r="6008" customFormat="1" x14ac:dyDescent="0.25"/>
    <row r="6009" customFormat="1" x14ac:dyDescent="0.25"/>
    <row r="6010" customFormat="1" x14ac:dyDescent="0.25"/>
    <row r="6011" customFormat="1" x14ac:dyDescent="0.25"/>
    <row r="6012" customFormat="1" x14ac:dyDescent="0.25"/>
    <row r="6013" customFormat="1" x14ac:dyDescent="0.25"/>
    <row r="6014" customFormat="1" x14ac:dyDescent="0.25"/>
    <row r="6015" customFormat="1" x14ac:dyDescent="0.25"/>
    <row r="6016" customFormat="1" x14ac:dyDescent="0.25"/>
    <row r="6017" customFormat="1" x14ac:dyDescent="0.25"/>
    <row r="6018" customFormat="1" x14ac:dyDescent="0.25"/>
    <row r="6019" customFormat="1" x14ac:dyDescent="0.25"/>
    <row r="6020" customFormat="1" x14ac:dyDescent="0.25"/>
    <row r="6021" customFormat="1" x14ac:dyDescent="0.25"/>
    <row r="6022" customFormat="1" x14ac:dyDescent="0.25"/>
    <row r="6023" customFormat="1" x14ac:dyDescent="0.25"/>
    <row r="6024" customFormat="1" x14ac:dyDescent="0.25"/>
    <row r="6025" customFormat="1" x14ac:dyDescent="0.25"/>
    <row r="6026" customFormat="1" x14ac:dyDescent="0.25"/>
    <row r="6027" customFormat="1" x14ac:dyDescent="0.25"/>
    <row r="6028" customFormat="1" x14ac:dyDescent="0.25"/>
    <row r="6029" customFormat="1" x14ac:dyDescent="0.25"/>
    <row r="6030" customFormat="1" x14ac:dyDescent="0.25"/>
    <row r="6031" customFormat="1" x14ac:dyDescent="0.25"/>
    <row r="6032" customFormat="1" x14ac:dyDescent="0.25"/>
    <row r="6033" customFormat="1" x14ac:dyDescent="0.25"/>
    <row r="6034" customFormat="1" x14ac:dyDescent="0.25"/>
    <row r="6035" customFormat="1" x14ac:dyDescent="0.25"/>
    <row r="6036" customFormat="1" x14ac:dyDescent="0.25"/>
    <row r="6037" customFormat="1" x14ac:dyDescent="0.25"/>
    <row r="6038" customFormat="1" x14ac:dyDescent="0.25"/>
    <row r="6039" customFormat="1" x14ac:dyDescent="0.25"/>
    <row r="6040" customFormat="1" x14ac:dyDescent="0.25"/>
    <row r="6041" customFormat="1" x14ac:dyDescent="0.25"/>
    <row r="6042" customFormat="1" x14ac:dyDescent="0.25"/>
    <row r="6043" customFormat="1" x14ac:dyDescent="0.25"/>
    <row r="6044" customFormat="1" x14ac:dyDescent="0.25"/>
    <row r="6045" customFormat="1" x14ac:dyDescent="0.25"/>
    <row r="6046" customFormat="1" x14ac:dyDescent="0.25"/>
    <row r="6047" customFormat="1" x14ac:dyDescent="0.25"/>
    <row r="6048" customFormat="1" x14ac:dyDescent="0.25"/>
    <row r="6049" customFormat="1" x14ac:dyDescent="0.25"/>
    <row r="6050" customFormat="1" x14ac:dyDescent="0.25"/>
    <row r="6051" customFormat="1" x14ac:dyDescent="0.25"/>
    <row r="6052" customFormat="1" x14ac:dyDescent="0.25"/>
    <row r="6053" customFormat="1" x14ac:dyDescent="0.25"/>
    <row r="6054" customFormat="1" x14ac:dyDescent="0.25"/>
    <row r="6055" customFormat="1" x14ac:dyDescent="0.25"/>
    <row r="6056" customFormat="1" x14ac:dyDescent="0.25"/>
    <row r="6057" customFormat="1" x14ac:dyDescent="0.25"/>
    <row r="6058" customFormat="1" x14ac:dyDescent="0.25"/>
    <row r="6059" customFormat="1" x14ac:dyDescent="0.25"/>
    <row r="6060" customFormat="1" x14ac:dyDescent="0.25"/>
    <row r="6061" customFormat="1" x14ac:dyDescent="0.25"/>
    <row r="6062" customFormat="1" x14ac:dyDescent="0.25"/>
    <row r="6063" customFormat="1" x14ac:dyDescent="0.25"/>
    <row r="6064" customFormat="1" x14ac:dyDescent="0.25"/>
    <row r="6065" customFormat="1" x14ac:dyDescent="0.25"/>
    <row r="6066" customFormat="1" x14ac:dyDescent="0.25"/>
    <row r="6067" customFormat="1" x14ac:dyDescent="0.25"/>
    <row r="6068" customFormat="1" x14ac:dyDescent="0.25"/>
    <row r="6069" customFormat="1" x14ac:dyDescent="0.25"/>
    <row r="6070" customFormat="1" x14ac:dyDescent="0.25"/>
    <row r="6071" customFormat="1" x14ac:dyDescent="0.25"/>
    <row r="6072" customFormat="1" x14ac:dyDescent="0.25"/>
    <row r="6073" customFormat="1" x14ac:dyDescent="0.25"/>
    <row r="6074" customFormat="1" x14ac:dyDescent="0.25"/>
    <row r="6075" customFormat="1" x14ac:dyDescent="0.25"/>
    <row r="6076" customFormat="1" x14ac:dyDescent="0.25"/>
    <row r="6077" customFormat="1" x14ac:dyDescent="0.25"/>
    <row r="6078" customFormat="1" x14ac:dyDescent="0.25"/>
    <row r="6079" customFormat="1" x14ac:dyDescent="0.25"/>
    <row r="6080" customFormat="1" x14ac:dyDescent="0.25"/>
    <row r="6081" customFormat="1" x14ac:dyDescent="0.25"/>
    <row r="6082" customFormat="1" x14ac:dyDescent="0.25"/>
    <row r="6083" customFormat="1" x14ac:dyDescent="0.25"/>
    <row r="6084" customFormat="1" x14ac:dyDescent="0.25"/>
    <row r="6085" customFormat="1" x14ac:dyDescent="0.25"/>
    <row r="6086" customFormat="1" x14ac:dyDescent="0.25"/>
    <row r="6087" customFormat="1" x14ac:dyDescent="0.25"/>
    <row r="6088" customFormat="1" x14ac:dyDescent="0.25"/>
    <row r="6089" customFormat="1" x14ac:dyDescent="0.25"/>
    <row r="6090" customFormat="1" x14ac:dyDescent="0.25"/>
    <row r="6091" customFormat="1" x14ac:dyDescent="0.25"/>
    <row r="6092" customFormat="1" x14ac:dyDescent="0.25"/>
    <row r="6093" customFormat="1" x14ac:dyDescent="0.25"/>
    <row r="6094" customFormat="1" x14ac:dyDescent="0.25"/>
    <row r="6095" customFormat="1" x14ac:dyDescent="0.25"/>
    <row r="6096" customFormat="1" x14ac:dyDescent="0.25"/>
    <row r="6097" customFormat="1" x14ac:dyDescent="0.25"/>
    <row r="6098" customFormat="1" x14ac:dyDescent="0.25"/>
    <row r="6099" customFormat="1" x14ac:dyDescent="0.25"/>
    <row r="6100" customFormat="1" x14ac:dyDescent="0.25"/>
    <row r="6101" customFormat="1" x14ac:dyDescent="0.25"/>
    <row r="6102" customFormat="1" x14ac:dyDescent="0.25"/>
    <row r="6103" customFormat="1" x14ac:dyDescent="0.25"/>
    <row r="6104" customFormat="1" x14ac:dyDescent="0.25"/>
    <row r="6105" customFormat="1" x14ac:dyDescent="0.25"/>
    <row r="6106" customFormat="1" x14ac:dyDescent="0.25"/>
    <row r="6107" customFormat="1" x14ac:dyDescent="0.25"/>
    <row r="6108" customFormat="1" x14ac:dyDescent="0.25"/>
    <row r="6109" customFormat="1" x14ac:dyDescent="0.25"/>
    <row r="6110" customFormat="1" x14ac:dyDescent="0.25"/>
    <row r="6111" customFormat="1" x14ac:dyDescent="0.25"/>
    <row r="6112" customFormat="1" x14ac:dyDescent="0.25"/>
    <row r="6113" customFormat="1" x14ac:dyDescent="0.25"/>
    <row r="6114" customFormat="1" x14ac:dyDescent="0.25"/>
    <row r="6115" customFormat="1" x14ac:dyDescent="0.25"/>
    <row r="6116" customFormat="1" x14ac:dyDescent="0.25"/>
    <row r="6117" customFormat="1" x14ac:dyDescent="0.25"/>
    <row r="6118" customFormat="1" x14ac:dyDescent="0.25"/>
    <row r="6119" customFormat="1" x14ac:dyDescent="0.25"/>
    <row r="6120" customFormat="1" x14ac:dyDescent="0.25"/>
    <row r="6121" customFormat="1" x14ac:dyDescent="0.25"/>
    <row r="6122" customFormat="1" x14ac:dyDescent="0.25"/>
    <row r="6123" customFormat="1" x14ac:dyDescent="0.25"/>
    <row r="6124" customFormat="1" x14ac:dyDescent="0.25"/>
    <row r="6125" customFormat="1" x14ac:dyDescent="0.25"/>
    <row r="6126" customFormat="1" x14ac:dyDescent="0.25"/>
    <row r="6127" customFormat="1" x14ac:dyDescent="0.25"/>
    <row r="6128" customFormat="1" x14ac:dyDescent="0.25"/>
    <row r="6129" customFormat="1" x14ac:dyDescent="0.25"/>
    <row r="6130" customFormat="1" x14ac:dyDescent="0.25"/>
    <row r="6131" customFormat="1" x14ac:dyDescent="0.25"/>
    <row r="6132" customFormat="1" x14ac:dyDescent="0.25"/>
    <row r="6133" customFormat="1" x14ac:dyDescent="0.25"/>
    <row r="6134" customFormat="1" x14ac:dyDescent="0.25"/>
    <row r="6135" customFormat="1" x14ac:dyDescent="0.25"/>
    <row r="6136" customFormat="1" x14ac:dyDescent="0.25"/>
    <row r="6137" customFormat="1" x14ac:dyDescent="0.25"/>
    <row r="6138" customFormat="1" x14ac:dyDescent="0.25"/>
    <row r="6139" customFormat="1" x14ac:dyDescent="0.25"/>
    <row r="6140" customFormat="1" x14ac:dyDescent="0.25"/>
    <row r="6141" customFormat="1" x14ac:dyDescent="0.25"/>
    <row r="6142" customFormat="1" x14ac:dyDescent="0.25"/>
    <row r="6143" customFormat="1" x14ac:dyDescent="0.25"/>
    <row r="6144" customFormat="1" x14ac:dyDescent="0.25"/>
    <row r="6145" customFormat="1" x14ac:dyDescent="0.25"/>
    <row r="6146" customFormat="1" x14ac:dyDescent="0.25"/>
    <row r="6147" customFormat="1" x14ac:dyDescent="0.25"/>
    <row r="6148" customFormat="1" x14ac:dyDescent="0.25"/>
    <row r="6149" customFormat="1" x14ac:dyDescent="0.25"/>
    <row r="6150" customFormat="1" x14ac:dyDescent="0.25"/>
    <row r="6151" customFormat="1" x14ac:dyDescent="0.25"/>
    <row r="6152" customFormat="1" x14ac:dyDescent="0.25"/>
    <row r="6153" customFormat="1" x14ac:dyDescent="0.25"/>
    <row r="6154" customFormat="1" x14ac:dyDescent="0.25"/>
    <row r="6155" customFormat="1" x14ac:dyDescent="0.25"/>
    <row r="6156" customFormat="1" x14ac:dyDescent="0.25"/>
    <row r="6157" customFormat="1" x14ac:dyDescent="0.25"/>
    <row r="6158" customFormat="1" x14ac:dyDescent="0.25"/>
    <row r="6159" customFormat="1" x14ac:dyDescent="0.25"/>
    <row r="6160" customFormat="1" x14ac:dyDescent="0.25"/>
    <row r="6161" customFormat="1" x14ac:dyDescent="0.25"/>
    <row r="6162" customFormat="1" x14ac:dyDescent="0.25"/>
    <row r="6163" customFormat="1" x14ac:dyDescent="0.25"/>
    <row r="6164" customFormat="1" x14ac:dyDescent="0.25"/>
    <row r="6165" customFormat="1" x14ac:dyDescent="0.25"/>
    <row r="6166" customFormat="1" x14ac:dyDescent="0.25"/>
    <row r="6167" customFormat="1" x14ac:dyDescent="0.25"/>
    <row r="6168" customFormat="1" x14ac:dyDescent="0.25"/>
    <row r="6169" customFormat="1" x14ac:dyDescent="0.25"/>
    <row r="6170" customFormat="1" x14ac:dyDescent="0.25"/>
    <row r="6171" customFormat="1" x14ac:dyDescent="0.25"/>
    <row r="6172" customFormat="1" x14ac:dyDescent="0.25"/>
    <row r="6173" customFormat="1" x14ac:dyDescent="0.25"/>
    <row r="6174" customFormat="1" x14ac:dyDescent="0.25"/>
    <row r="6175" customFormat="1" x14ac:dyDescent="0.25"/>
    <row r="6176" customFormat="1" x14ac:dyDescent="0.25"/>
    <row r="6177" customFormat="1" x14ac:dyDescent="0.25"/>
    <row r="6178" customFormat="1" x14ac:dyDescent="0.25"/>
    <row r="6179" customFormat="1" x14ac:dyDescent="0.25"/>
    <row r="6180" customFormat="1" x14ac:dyDescent="0.25"/>
    <row r="6181" customFormat="1" x14ac:dyDescent="0.25"/>
    <row r="6182" customFormat="1" x14ac:dyDescent="0.25"/>
    <row r="6183" customFormat="1" x14ac:dyDescent="0.25"/>
    <row r="6184" customFormat="1" x14ac:dyDescent="0.25"/>
    <row r="6185" customFormat="1" x14ac:dyDescent="0.25"/>
    <row r="6186" customFormat="1" x14ac:dyDescent="0.25"/>
    <row r="6187" customFormat="1" x14ac:dyDescent="0.25"/>
    <row r="6188" customFormat="1" x14ac:dyDescent="0.25"/>
    <row r="6189" customFormat="1" x14ac:dyDescent="0.25"/>
    <row r="6190" customFormat="1" x14ac:dyDescent="0.25"/>
    <row r="6191" customFormat="1" x14ac:dyDescent="0.25"/>
    <row r="6192" customFormat="1" x14ac:dyDescent="0.25"/>
    <row r="6193" customFormat="1" x14ac:dyDescent="0.25"/>
    <row r="6194" customFormat="1" x14ac:dyDescent="0.25"/>
    <row r="6195" customFormat="1" x14ac:dyDescent="0.25"/>
    <row r="6196" customFormat="1" x14ac:dyDescent="0.25"/>
    <row r="6197" customFormat="1" x14ac:dyDescent="0.25"/>
    <row r="6198" customFormat="1" x14ac:dyDescent="0.25"/>
    <row r="6199" customFormat="1" x14ac:dyDescent="0.25"/>
    <row r="6200" customFormat="1" x14ac:dyDescent="0.25"/>
    <row r="6201" customFormat="1" x14ac:dyDescent="0.25"/>
    <row r="6202" customFormat="1" x14ac:dyDescent="0.25"/>
    <row r="6203" customFormat="1" x14ac:dyDescent="0.25"/>
    <row r="6204" customFormat="1" x14ac:dyDescent="0.25"/>
    <row r="6205" customFormat="1" x14ac:dyDescent="0.25"/>
    <row r="6206" customFormat="1" x14ac:dyDescent="0.25"/>
    <row r="6207" customFormat="1" x14ac:dyDescent="0.25"/>
    <row r="6208" customFormat="1" x14ac:dyDescent="0.25"/>
    <row r="6209" customFormat="1" x14ac:dyDescent="0.25"/>
    <row r="6210" customFormat="1" x14ac:dyDescent="0.25"/>
    <row r="6211" customFormat="1" x14ac:dyDescent="0.25"/>
    <row r="6212" customFormat="1" x14ac:dyDescent="0.25"/>
    <row r="6213" customFormat="1" x14ac:dyDescent="0.25"/>
    <row r="6214" customFormat="1" x14ac:dyDescent="0.25"/>
    <row r="6215" customFormat="1" x14ac:dyDescent="0.25"/>
    <row r="6216" customFormat="1" x14ac:dyDescent="0.25"/>
    <row r="6217" customFormat="1" x14ac:dyDescent="0.25"/>
    <row r="6218" customFormat="1" x14ac:dyDescent="0.25"/>
    <row r="6219" customFormat="1" x14ac:dyDescent="0.25"/>
    <row r="6220" customFormat="1" x14ac:dyDescent="0.25"/>
    <row r="6221" customFormat="1" x14ac:dyDescent="0.25"/>
    <row r="6222" customFormat="1" x14ac:dyDescent="0.25"/>
    <row r="6223" customFormat="1" x14ac:dyDescent="0.25"/>
    <row r="6224" customFormat="1" x14ac:dyDescent="0.25"/>
    <row r="6225" customFormat="1" x14ac:dyDescent="0.25"/>
    <row r="6226" customFormat="1" x14ac:dyDescent="0.25"/>
    <row r="6227" customFormat="1" x14ac:dyDescent="0.25"/>
    <row r="6228" customFormat="1" x14ac:dyDescent="0.25"/>
    <row r="6229" customFormat="1" x14ac:dyDescent="0.25"/>
    <row r="6230" customFormat="1" x14ac:dyDescent="0.25"/>
    <row r="6231" customFormat="1" x14ac:dyDescent="0.25"/>
    <row r="6232" customFormat="1" x14ac:dyDescent="0.25"/>
    <row r="6233" customFormat="1" x14ac:dyDescent="0.25"/>
    <row r="6234" customFormat="1" x14ac:dyDescent="0.25"/>
    <row r="6235" customFormat="1" x14ac:dyDescent="0.25"/>
    <row r="6236" customFormat="1" x14ac:dyDescent="0.25"/>
    <row r="6237" customFormat="1" x14ac:dyDescent="0.25"/>
    <row r="6238" customFormat="1" x14ac:dyDescent="0.25"/>
    <row r="6239" customFormat="1" x14ac:dyDescent="0.25"/>
    <row r="6240" customFormat="1" x14ac:dyDescent="0.25"/>
    <row r="6241" customFormat="1" x14ac:dyDescent="0.25"/>
    <row r="6242" customFormat="1" x14ac:dyDescent="0.25"/>
    <row r="6243" customFormat="1" x14ac:dyDescent="0.25"/>
    <row r="6244" customFormat="1" x14ac:dyDescent="0.25"/>
    <row r="6245" customFormat="1" x14ac:dyDescent="0.25"/>
    <row r="6246" customFormat="1" x14ac:dyDescent="0.25"/>
    <row r="6247" customFormat="1" x14ac:dyDescent="0.25"/>
    <row r="6248" customFormat="1" x14ac:dyDescent="0.25"/>
    <row r="6249" customFormat="1" x14ac:dyDescent="0.25"/>
    <row r="6250" customFormat="1" x14ac:dyDescent="0.25"/>
    <row r="6251" customFormat="1" x14ac:dyDescent="0.25"/>
    <row r="6252" customFormat="1" x14ac:dyDescent="0.25"/>
    <row r="6253" customFormat="1" x14ac:dyDescent="0.25"/>
    <row r="6254" customFormat="1" x14ac:dyDescent="0.25"/>
    <row r="6255" customFormat="1" x14ac:dyDescent="0.25"/>
    <row r="6256" customFormat="1" x14ac:dyDescent="0.25"/>
    <row r="6257" customFormat="1" x14ac:dyDescent="0.25"/>
    <row r="6258" customFormat="1" x14ac:dyDescent="0.25"/>
    <row r="6259" customFormat="1" x14ac:dyDescent="0.25"/>
    <row r="6260" customFormat="1" x14ac:dyDescent="0.25"/>
    <row r="6261" customFormat="1" x14ac:dyDescent="0.25"/>
    <row r="6262" customFormat="1" x14ac:dyDescent="0.25"/>
    <row r="6263" customFormat="1" x14ac:dyDescent="0.25"/>
    <row r="6264" customFormat="1" x14ac:dyDescent="0.25"/>
    <row r="6265" customFormat="1" x14ac:dyDescent="0.25"/>
    <row r="6266" customFormat="1" x14ac:dyDescent="0.25"/>
    <row r="6267" customFormat="1" x14ac:dyDescent="0.25"/>
    <row r="6268" customFormat="1" x14ac:dyDescent="0.25"/>
    <row r="6269" customFormat="1" x14ac:dyDescent="0.25"/>
    <row r="6270" customFormat="1" x14ac:dyDescent="0.25"/>
    <row r="6271" customFormat="1" x14ac:dyDescent="0.25"/>
    <row r="6272" customFormat="1" x14ac:dyDescent="0.25"/>
    <row r="6273" customFormat="1" x14ac:dyDescent="0.25"/>
    <row r="6274" customFormat="1" x14ac:dyDescent="0.25"/>
    <row r="6275" customFormat="1" x14ac:dyDescent="0.25"/>
    <row r="6276" customFormat="1" x14ac:dyDescent="0.25"/>
    <row r="6277" customFormat="1" x14ac:dyDescent="0.25"/>
    <row r="6278" customFormat="1" x14ac:dyDescent="0.25"/>
    <row r="6279" customFormat="1" x14ac:dyDescent="0.25"/>
    <row r="6280" customFormat="1" x14ac:dyDescent="0.25"/>
    <row r="6281" customFormat="1" x14ac:dyDescent="0.25"/>
    <row r="6282" customFormat="1" x14ac:dyDescent="0.25"/>
    <row r="6283" customFormat="1" x14ac:dyDescent="0.25"/>
    <row r="6284" customFormat="1" x14ac:dyDescent="0.25"/>
    <row r="6285" customFormat="1" x14ac:dyDescent="0.25"/>
    <row r="6286" customFormat="1" x14ac:dyDescent="0.25"/>
    <row r="6287" customFormat="1" x14ac:dyDescent="0.25"/>
    <row r="6288" customFormat="1" x14ac:dyDescent="0.25"/>
    <row r="6289" customFormat="1" x14ac:dyDescent="0.25"/>
    <row r="6290" customFormat="1" x14ac:dyDescent="0.25"/>
    <row r="6291" customFormat="1" x14ac:dyDescent="0.25"/>
    <row r="6292" customFormat="1" x14ac:dyDescent="0.25"/>
    <row r="6293" customFormat="1" x14ac:dyDescent="0.25"/>
    <row r="6294" customFormat="1" x14ac:dyDescent="0.25"/>
    <row r="6295" customFormat="1" x14ac:dyDescent="0.25"/>
    <row r="6296" customFormat="1" x14ac:dyDescent="0.25"/>
    <row r="6297" customFormat="1" x14ac:dyDescent="0.25"/>
    <row r="6298" customFormat="1" x14ac:dyDescent="0.25"/>
    <row r="6299" customFormat="1" x14ac:dyDescent="0.25"/>
    <row r="6300" customFormat="1" x14ac:dyDescent="0.25"/>
    <row r="6301" customFormat="1" x14ac:dyDescent="0.25"/>
    <row r="6302" customFormat="1" x14ac:dyDescent="0.25"/>
    <row r="6303" customFormat="1" x14ac:dyDescent="0.25"/>
    <row r="6304" customFormat="1" x14ac:dyDescent="0.25"/>
    <row r="6305" customFormat="1" x14ac:dyDescent="0.25"/>
    <row r="6306" customFormat="1" x14ac:dyDescent="0.25"/>
    <row r="6307" customFormat="1" x14ac:dyDescent="0.25"/>
    <row r="6308" customFormat="1" x14ac:dyDescent="0.25"/>
    <row r="6309" customFormat="1" x14ac:dyDescent="0.25"/>
    <row r="6310" customFormat="1" x14ac:dyDescent="0.25"/>
    <row r="6311" customFormat="1" x14ac:dyDescent="0.25"/>
    <row r="6312" customFormat="1" x14ac:dyDescent="0.25"/>
    <row r="6313" customFormat="1" x14ac:dyDescent="0.25"/>
    <row r="6314" customFormat="1" x14ac:dyDescent="0.25"/>
    <row r="6315" customFormat="1" x14ac:dyDescent="0.25"/>
    <row r="6316" customFormat="1" x14ac:dyDescent="0.25"/>
    <row r="6317" customFormat="1" x14ac:dyDescent="0.25"/>
    <row r="6318" customFormat="1" x14ac:dyDescent="0.25"/>
    <row r="6319" customFormat="1" x14ac:dyDescent="0.25"/>
    <row r="6320" customFormat="1" x14ac:dyDescent="0.25"/>
    <row r="6321" customFormat="1" x14ac:dyDescent="0.25"/>
    <row r="6322" customFormat="1" x14ac:dyDescent="0.25"/>
    <row r="6323" customFormat="1" x14ac:dyDescent="0.25"/>
    <row r="6324" customFormat="1" x14ac:dyDescent="0.25"/>
    <row r="6325" customFormat="1" x14ac:dyDescent="0.25"/>
    <row r="6326" customFormat="1" x14ac:dyDescent="0.25"/>
    <row r="6327" customFormat="1" x14ac:dyDescent="0.25"/>
    <row r="6328" customFormat="1" x14ac:dyDescent="0.25"/>
    <row r="6329" customFormat="1" x14ac:dyDescent="0.25"/>
    <row r="6330" customFormat="1" x14ac:dyDescent="0.25"/>
    <row r="6331" customFormat="1" x14ac:dyDescent="0.25"/>
    <row r="6332" customFormat="1" x14ac:dyDescent="0.25"/>
    <row r="6333" customFormat="1" x14ac:dyDescent="0.25"/>
    <row r="6334" customFormat="1" x14ac:dyDescent="0.25"/>
    <row r="6335" customFormat="1" x14ac:dyDescent="0.25"/>
    <row r="6336" customFormat="1" x14ac:dyDescent="0.25"/>
    <row r="6337" customFormat="1" x14ac:dyDescent="0.25"/>
    <row r="6338" customFormat="1" x14ac:dyDescent="0.25"/>
    <row r="6339" customFormat="1" x14ac:dyDescent="0.25"/>
    <row r="6340" customFormat="1" x14ac:dyDescent="0.25"/>
    <row r="6341" customFormat="1" x14ac:dyDescent="0.25"/>
    <row r="6342" customFormat="1" x14ac:dyDescent="0.25"/>
    <row r="6343" customFormat="1" x14ac:dyDescent="0.25"/>
    <row r="6344" customFormat="1" x14ac:dyDescent="0.25"/>
    <row r="6345" customFormat="1" x14ac:dyDescent="0.25"/>
    <row r="6346" customFormat="1" x14ac:dyDescent="0.25"/>
    <row r="6347" customFormat="1" x14ac:dyDescent="0.25"/>
    <row r="6348" customFormat="1" x14ac:dyDescent="0.25"/>
    <row r="6349" customFormat="1" x14ac:dyDescent="0.25"/>
    <row r="6350" customFormat="1" x14ac:dyDescent="0.25"/>
    <row r="6351" customFormat="1" x14ac:dyDescent="0.25"/>
    <row r="6352" customFormat="1" x14ac:dyDescent="0.25"/>
    <row r="6353" customFormat="1" x14ac:dyDescent="0.25"/>
    <row r="6354" customFormat="1" x14ac:dyDescent="0.25"/>
    <row r="6355" customFormat="1" x14ac:dyDescent="0.25"/>
    <row r="6356" customFormat="1" x14ac:dyDescent="0.25"/>
    <row r="6357" customFormat="1" x14ac:dyDescent="0.25"/>
    <row r="6358" customFormat="1" x14ac:dyDescent="0.25"/>
    <row r="6359" customFormat="1" x14ac:dyDescent="0.25"/>
    <row r="6360" customFormat="1" x14ac:dyDescent="0.25"/>
    <row r="6361" customFormat="1" x14ac:dyDescent="0.25"/>
    <row r="6362" customFormat="1" x14ac:dyDescent="0.25"/>
    <row r="6363" customFormat="1" x14ac:dyDescent="0.25"/>
    <row r="6364" customFormat="1" x14ac:dyDescent="0.25"/>
    <row r="6365" customFormat="1" x14ac:dyDescent="0.25"/>
    <row r="6366" customFormat="1" x14ac:dyDescent="0.25"/>
    <row r="6367" customFormat="1" x14ac:dyDescent="0.25"/>
    <row r="6368" customFormat="1" x14ac:dyDescent="0.25"/>
    <row r="6369" customFormat="1" x14ac:dyDescent="0.25"/>
    <row r="6370" customFormat="1" x14ac:dyDescent="0.25"/>
    <row r="6371" customFormat="1" x14ac:dyDescent="0.25"/>
    <row r="6372" customFormat="1" x14ac:dyDescent="0.25"/>
    <row r="6373" customFormat="1" x14ac:dyDescent="0.25"/>
    <row r="6374" customFormat="1" x14ac:dyDescent="0.25"/>
    <row r="6375" customFormat="1" x14ac:dyDescent="0.25"/>
    <row r="6376" customFormat="1" x14ac:dyDescent="0.25"/>
    <row r="6377" customFormat="1" x14ac:dyDescent="0.25"/>
    <row r="6378" customFormat="1" x14ac:dyDescent="0.25"/>
    <row r="6379" customFormat="1" x14ac:dyDescent="0.25"/>
    <row r="6380" customFormat="1" x14ac:dyDescent="0.25"/>
    <row r="6381" customFormat="1" x14ac:dyDescent="0.25"/>
    <row r="6382" customFormat="1" x14ac:dyDescent="0.25"/>
    <row r="6383" customFormat="1" x14ac:dyDescent="0.25"/>
    <row r="6384" customFormat="1" x14ac:dyDescent="0.25"/>
    <row r="6385" customFormat="1" x14ac:dyDescent="0.25"/>
    <row r="6386" customFormat="1" x14ac:dyDescent="0.25"/>
    <row r="6387" customFormat="1" x14ac:dyDescent="0.25"/>
    <row r="6388" customFormat="1" x14ac:dyDescent="0.25"/>
    <row r="6389" customFormat="1" x14ac:dyDescent="0.25"/>
    <row r="6390" customFormat="1" x14ac:dyDescent="0.25"/>
    <row r="6391" customFormat="1" x14ac:dyDescent="0.25"/>
    <row r="6392" customFormat="1" x14ac:dyDescent="0.25"/>
    <row r="6393" customFormat="1" x14ac:dyDescent="0.25"/>
    <row r="6394" customFormat="1" x14ac:dyDescent="0.25"/>
    <row r="6395" customFormat="1" x14ac:dyDescent="0.25"/>
    <row r="6396" customFormat="1" x14ac:dyDescent="0.25"/>
    <row r="6397" customFormat="1" x14ac:dyDescent="0.25"/>
    <row r="6398" customFormat="1" x14ac:dyDescent="0.25"/>
    <row r="6399" customFormat="1" x14ac:dyDescent="0.25"/>
    <row r="6400" customFormat="1" x14ac:dyDescent="0.25"/>
    <row r="6401" customFormat="1" x14ac:dyDescent="0.25"/>
    <row r="6402" customFormat="1" x14ac:dyDescent="0.25"/>
    <row r="6403" customFormat="1" x14ac:dyDescent="0.25"/>
    <row r="6404" customFormat="1" x14ac:dyDescent="0.25"/>
    <row r="6405" customFormat="1" x14ac:dyDescent="0.25"/>
    <row r="6406" customFormat="1" x14ac:dyDescent="0.25"/>
    <row r="6407" customFormat="1" x14ac:dyDescent="0.25"/>
    <row r="6408" customFormat="1" x14ac:dyDescent="0.25"/>
    <row r="6409" customFormat="1" x14ac:dyDescent="0.25"/>
    <row r="6410" customFormat="1" x14ac:dyDescent="0.25"/>
    <row r="6411" customFormat="1" x14ac:dyDescent="0.25"/>
    <row r="6412" customFormat="1" x14ac:dyDescent="0.25"/>
    <row r="6413" customFormat="1" x14ac:dyDescent="0.25"/>
    <row r="6414" customFormat="1" x14ac:dyDescent="0.25"/>
    <row r="6415" customFormat="1" x14ac:dyDescent="0.25"/>
    <row r="6416" customFormat="1" x14ac:dyDescent="0.25"/>
    <row r="6417" customFormat="1" x14ac:dyDescent="0.25"/>
    <row r="6418" customFormat="1" x14ac:dyDescent="0.25"/>
    <row r="6419" customFormat="1" x14ac:dyDescent="0.25"/>
    <row r="6420" customFormat="1" x14ac:dyDescent="0.25"/>
    <row r="6421" customFormat="1" x14ac:dyDescent="0.25"/>
    <row r="6422" customFormat="1" x14ac:dyDescent="0.25"/>
    <row r="6423" customFormat="1" x14ac:dyDescent="0.25"/>
    <row r="6424" customFormat="1" x14ac:dyDescent="0.25"/>
    <row r="6425" customFormat="1" x14ac:dyDescent="0.25"/>
    <row r="6426" customFormat="1" x14ac:dyDescent="0.25"/>
    <row r="6427" customFormat="1" x14ac:dyDescent="0.25"/>
    <row r="6428" customFormat="1" x14ac:dyDescent="0.25"/>
    <row r="6429" customFormat="1" x14ac:dyDescent="0.25"/>
    <row r="6430" customFormat="1" x14ac:dyDescent="0.25"/>
    <row r="6431" customFormat="1" x14ac:dyDescent="0.25"/>
    <row r="6432" customFormat="1" x14ac:dyDescent="0.25"/>
    <row r="6433" customFormat="1" x14ac:dyDescent="0.25"/>
    <row r="6434" customFormat="1" x14ac:dyDescent="0.25"/>
    <row r="6435" customFormat="1" x14ac:dyDescent="0.25"/>
    <row r="6436" customFormat="1" x14ac:dyDescent="0.25"/>
    <row r="6437" customFormat="1" x14ac:dyDescent="0.25"/>
    <row r="6438" customFormat="1" x14ac:dyDescent="0.25"/>
    <row r="6439" customFormat="1" x14ac:dyDescent="0.25"/>
    <row r="6440" customFormat="1" x14ac:dyDescent="0.25"/>
    <row r="6441" customFormat="1" x14ac:dyDescent="0.25"/>
    <row r="6442" customFormat="1" x14ac:dyDescent="0.25"/>
    <row r="6443" customFormat="1" x14ac:dyDescent="0.25"/>
    <row r="6444" customFormat="1" x14ac:dyDescent="0.25"/>
    <row r="6445" customFormat="1" x14ac:dyDescent="0.25"/>
    <row r="6446" customFormat="1" x14ac:dyDescent="0.25"/>
    <row r="6447" customFormat="1" x14ac:dyDescent="0.25"/>
    <row r="6448" customFormat="1" x14ac:dyDescent="0.25"/>
    <row r="6449" customFormat="1" x14ac:dyDescent="0.25"/>
    <row r="6450" customFormat="1" x14ac:dyDescent="0.25"/>
    <row r="6451" customFormat="1" x14ac:dyDescent="0.25"/>
    <row r="6452" customFormat="1" x14ac:dyDescent="0.25"/>
    <row r="6453" customFormat="1" x14ac:dyDescent="0.25"/>
    <row r="6454" customFormat="1" x14ac:dyDescent="0.25"/>
    <row r="6455" customFormat="1" x14ac:dyDescent="0.25"/>
    <row r="6456" customFormat="1" x14ac:dyDescent="0.25"/>
    <row r="6457" customFormat="1" x14ac:dyDescent="0.25"/>
    <row r="6458" customFormat="1" x14ac:dyDescent="0.25"/>
    <row r="6459" customFormat="1" x14ac:dyDescent="0.25"/>
    <row r="6460" customFormat="1" x14ac:dyDescent="0.25"/>
    <row r="6461" customFormat="1" x14ac:dyDescent="0.25"/>
    <row r="6462" customFormat="1" x14ac:dyDescent="0.25"/>
    <row r="6463" customFormat="1" x14ac:dyDescent="0.25"/>
    <row r="6464" customFormat="1" x14ac:dyDescent="0.25"/>
    <row r="6465" customFormat="1" x14ac:dyDescent="0.25"/>
    <row r="6466" customFormat="1" x14ac:dyDescent="0.25"/>
    <row r="6467" customFormat="1" x14ac:dyDescent="0.25"/>
    <row r="6468" customFormat="1" x14ac:dyDescent="0.25"/>
    <row r="6469" customFormat="1" x14ac:dyDescent="0.25"/>
    <row r="6470" customFormat="1" x14ac:dyDescent="0.25"/>
    <row r="6471" customFormat="1" x14ac:dyDescent="0.25"/>
    <row r="6472" customFormat="1" x14ac:dyDescent="0.25"/>
    <row r="6473" customFormat="1" x14ac:dyDescent="0.25"/>
    <row r="6474" customFormat="1" x14ac:dyDescent="0.25"/>
    <row r="6475" customFormat="1" x14ac:dyDescent="0.25"/>
    <row r="6476" customFormat="1" x14ac:dyDescent="0.25"/>
    <row r="6477" customFormat="1" x14ac:dyDescent="0.25"/>
    <row r="6478" customFormat="1" x14ac:dyDescent="0.25"/>
    <row r="6479" customFormat="1" x14ac:dyDescent="0.25"/>
    <row r="6480" customFormat="1" x14ac:dyDescent="0.25"/>
    <row r="6481" customFormat="1" x14ac:dyDescent="0.25"/>
    <row r="6482" customFormat="1" x14ac:dyDescent="0.25"/>
    <row r="6483" customFormat="1" x14ac:dyDescent="0.25"/>
    <row r="6484" customFormat="1" x14ac:dyDescent="0.25"/>
    <row r="6485" customFormat="1" x14ac:dyDescent="0.25"/>
    <row r="6486" customFormat="1" x14ac:dyDescent="0.25"/>
    <row r="6487" customFormat="1" x14ac:dyDescent="0.25"/>
    <row r="6488" customFormat="1" x14ac:dyDescent="0.25"/>
    <row r="6489" customFormat="1" x14ac:dyDescent="0.25"/>
    <row r="6490" customFormat="1" x14ac:dyDescent="0.25"/>
    <row r="6491" customFormat="1" x14ac:dyDescent="0.25"/>
    <row r="6492" customFormat="1" x14ac:dyDescent="0.25"/>
    <row r="6493" customFormat="1" x14ac:dyDescent="0.25"/>
    <row r="6494" customFormat="1" x14ac:dyDescent="0.25"/>
    <row r="6495" customFormat="1" x14ac:dyDescent="0.25"/>
    <row r="6496" customFormat="1" x14ac:dyDescent="0.25"/>
    <row r="6497" customFormat="1" x14ac:dyDescent="0.25"/>
    <row r="6498" customFormat="1" x14ac:dyDescent="0.25"/>
    <row r="6499" customFormat="1" x14ac:dyDescent="0.25"/>
    <row r="6500" customFormat="1" x14ac:dyDescent="0.25"/>
    <row r="6501" customFormat="1" x14ac:dyDescent="0.25"/>
    <row r="6502" customFormat="1" x14ac:dyDescent="0.25"/>
    <row r="6503" customFormat="1" x14ac:dyDescent="0.25"/>
    <row r="6504" customFormat="1" x14ac:dyDescent="0.25"/>
    <row r="6505" customFormat="1" x14ac:dyDescent="0.25"/>
    <row r="6506" customFormat="1" x14ac:dyDescent="0.25"/>
    <row r="6507" customFormat="1" x14ac:dyDescent="0.25"/>
    <row r="6508" customFormat="1" x14ac:dyDescent="0.25"/>
    <row r="6509" customFormat="1" x14ac:dyDescent="0.25"/>
    <row r="6510" customFormat="1" x14ac:dyDescent="0.25"/>
    <row r="6511" customFormat="1" x14ac:dyDescent="0.25"/>
    <row r="6512" customFormat="1" x14ac:dyDescent="0.25"/>
    <row r="6513" customFormat="1" x14ac:dyDescent="0.25"/>
    <row r="6514" customFormat="1" x14ac:dyDescent="0.25"/>
    <row r="6515" customFormat="1" x14ac:dyDescent="0.25"/>
    <row r="6516" customFormat="1" x14ac:dyDescent="0.25"/>
    <row r="6517" customFormat="1" x14ac:dyDescent="0.25"/>
    <row r="6518" customFormat="1" x14ac:dyDescent="0.25"/>
    <row r="6519" customFormat="1" x14ac:dyDescent="0.25"/>
    <row r="6520" customFormat="1" x14ac:dyDescent="0.25"/>
    <row r="6521" customFormat="1" x14ac:dyDescent="0.25"/>
    <row r="6522" customFormat="1" x14ac:dyDescent="0.25"/>
    <row r="6523" customFormat="1" x14ac:dyDescent="0.25"/>
    <row r="6524" customFormat="1" x14ac:dyDescent="0.25"/>
    <row r="6525" customFormat="1" x14ac:dyDescent="0.25"/>
    <row r="6526" customFormat="1" x14ac:dyDescent="0.25"/>
    <row r="6527" customFormat="1" x14ac:dyDescent="0.25"/>
    <row r="6528" customFormat="1" x14ac:dyDescent="0.25"/>
    <row r="6529" customFormat="1" x14ac:dyDescent="0.25"/>
    <row r="6530" customFormat="1" x14ac:dyDescent="0.25"/>
    <row r="6531" customFormat="1" x14ac:dyDescent="0.25"/>
    <row r="6532" customFormat="1" x14ac:dyDescent="0.25"/>
    <row r="6533" customFormat="1" x14ac:dyDescent="0.25"/>
    <row r="6534" customFormat="1" x14ac:dyDescent="0.25"/>
    <row r="6535" customFormat="1" x14ac:dyDescent="0.25"/>
    <row r="6536" customFormat="1" x14ac:dyDescent="0.25"/>
    <row r="6537" customFormat="1" x14ac:dyDescent="0.25"/>
    <row r="6538" customFormat="1" x14ac:dyDescent="0.25"/>
    <row r="6539" customFormat="1" x14ac:dyDescent="0.25"/>
    <row r="6540" customFormat="1" x14ac:dyDescent="0.25"/>
    <row r="6541" customFormat="1" x14ac:dyDescent="0.25"/>
    <row r="6542" customFormat="1" x14ac:dyDescent="0.25"/>
    <row r="6543" customFormat="1" x14ac:dyDescent="0.25"/>
    <row r="6544" customFormat="1" x14ac:dyDescent="0.25"/>
    <row r="6545" customFormat="1" x14ac:dyDescent="0.25"/>
    <row r="6546" customFormat="1" x14ac:dyDescent="0.25"/>
    <row r="6547" customFormat="1" x14ac:dyDescent="0.25"/>
    <row r="6548" customFormat="1" x14ac:dyDescent="0.25"/>
    <row r="6549" customFormat="1" x14ac:dyDescent="0.25"/>
    <row r="6550" customFormat="1" x14ac:dyDescent="0.25"/>
    <row r="6551" customFormat="1" x14ac:dyDescent="0.25"/>
    <row r="6552" customFormat="1" x14ac:dyDescent="0.25"/>
    <row r="6553" customFormat="1" x14ac:dyDescent="0.25"/>
    <row r="6554" customFormat="1" x14ac:dyDescent="0.25"/>
    <row r="6555" customFormat="1" x14ac:dyDescent="0.25"/>
    <row r="6556" customFormat="1" x14ac:dyDescent="0.25"/>
    <row r="6557" customFormat="1" x14ac:dyDescent="0.25"/>
    <row r="6558" customFormat="1" x14ac:dyDescent="0.25"/>
    <row r="6559" customFormat="1" x14ac:dyDescent="0.25"/>
    <row r="6560" customFormat="1" x14ac:dyDescent="0.25"/>
    <row r="6561" customFormat="1" x14ac:dyDescent="0.25"/>
    <row r="6562" customFormat="1" x14ac:dyDescent="0.25"/>
    <row r="6563" customFormat="1" x14ac:dyDescent="0.25"/>
    <row r="6564" customFormat="1" x14ac:dyDescent="0.25"/>
    <row r="6565" customFormat="1" x14ac:dyDescent="0.25"/>
    <row r="6566" customFormat="1" x14ac:dyDescent="0.25"/>
    <row r="6567" customFormat="1" x14ac:dyDescent="0.25"/>
    <row r="6568" customFormat="1" x14ac:dyDescent="0.25"/>
    <row r="6569" customFormat="1" x14ac:dyDescent="0.25"/>
    <row r="6570" customFormat="1" x14ac:dyDescent="0.25"/>
    <row r="6571" customFormat="1" x14ac:dyDescent="0.25"/>
    <row r="6572" customFormat="1" x14ac:dyDescent="0.25"/>
    <row r="6573" customFormat="1" x14ac:dyDescent="0.25"/>
    <row r="6574" customFormat="1" x14ac:dyDescent="0.25"/>
    <row r="6575" customFormat="1" x14ac:dyDescent="0.25"/>
    <row r="6576" customFormat="1" x14ac:dyDescent="0.25"/>
    <row r="6577" customFormat="1" x14ac:dyDescent="0.25"/>
    <row r="6578" customFormat="1" x14ac:dyDescent="0.25"/>
    <row r="6579" customFormat="1" x14ac:dyDescent="0.25"/>
    <row r="6580" customFormat="1" x14ac:dyDescent="0.25"/>
    <row r="6581" customFormat="1" x14ac:dyDescent="0.25"/>
    <row r="6582" customFormat="1" x14ac:dyDescent="0.25"/>
    <row r="6583" customFormat="1" x14ac:dyDescent="0.25"/>
    <row r="6584" customFormat="1" x14ac:dyDescent="0.25"/>
    <row r="6585" customFormat="1" x14ac:dyDescent="0.25"/>
    <row r="6586" customFormat="1" x14ac:dyDescent="0.25"/>
    <row r="6587" customFormat="1" x14ac:dyDescent="0.25"/>
    <row r="6588" customFormat="1" x14ac:dyDescent="0.25"/>
    <row r="6589" customFormat="1" x14ac:dyDescent="0.25"/>
    <row r="6590" customFormat="1" x14ac:dyDescent="0.25"/>
    <row r="6591" customFormat="1" x14ac:dyDescent="0.25"/>
    <row r="6592" customFormat="1" x14ac:dyDescent="0.25"/>
    <row r="6593" customFormat="1" x14ac:dyDescent="0.25"/>
    <row r="6594" customFormat="1" x14ac:dyDescent="0.25"/>
    <row r="6595" customFormat="1" x14ac:dyDescent="0.25"/>
    <row r="6596" customFormat="1" x14ac:dyDescent="0.25"/>
    <row r="6597" customFormat="1" x14ac:dyDescent="0.25"/>
    <row r="6598" customFormat="1" x14ac:dyDescent="0.25"/>
    <row r="6599" customFormat="1" x14ac:dyDescent="0.25"/>
    <row r="6600" customFormat="1" x14ac:dyDescent="0.25"/>
    <row r="6601" customFormat="1" x14ac:dyDescent="0.25"/>
    <row r="6602" customFormat="1" x14ac:dyDescent="0.25"/>
    <row r="6603" customFormat="1" x14ac:dyDescent="0.25"/>
    <row r="6604" customFormat="1" x14ac:dyDescent="0.25"/>
    <row r="6605" customFormat="1" x14ac:dyDescent="0.25"/>
    <row r="6606" customFormat="1" x14ac:dyDescent="0.25"/>
    <row r="6607" customFormat="1" x14ac:dyDescent="0.25"/>
    <row r="6608" customFormat="1" x14ac:dyDescent="0.25"/>
    <row r="6609" customFormat="1" x14ac:dyDescent="0.25"/>
    <row r="6610" customFormat="1" x14ac:dyDescent="0.25"/>
    <row r="6611" customFormat="1" x14ac:dyDescent="0.25"/>
    <row r="6612" customFormat="1" x14ac:dyDescent="0.25"/>
    <row r="6613" customFormat="1" x14ac:dyDescent="0.25"/>
    <row r="6614" customFormat="1" x14ac:dyDescent="0.25"/>
    <row r="6615" customFormat="1" x14ac:dyDescent="0.25"/>
    <row r="6616" customFormat="1" x14ac:dyDescent="0.25"/>
    <row r="6617" customFormat="1" x14ac:dyDescent="0.25"/>
    <row r="6618" customFormat="1" x14ac:dyDescent="0.25"/>
    <row r="6619" customFormat="1" x14ac:dyDescent="0.25"/>
    <row r="6620" customFormat="1" x14ac:dyDescent="0.25"/>
    <row r="6621" customFormat="1" x14ac:dyDescent="0.25"/>
    <row r="6622" customFormat="1" x14ac:dyDescent="0.25"/>
    <row r="6623" customFormat="1" x14ac:dyDescent="0.25"/>
    <row r="6624" customFormat="1" x14ac:dyDescent="0.25"/>
    <row r="6625" customFormat="1" x14ac:dyDescent="0.25"/>
    <row r="6626" customFormat="1" x14ac:dyDescent="0.25"/>
    <row r="6627" customFormat="1" x14ac:dyDescent="0.25"/>
    <row r="6628" customFormat="1" x14ac:dyDescent="0.25"/>
    <row r="6629" customFormat="1" x14ac:dyDescent="0.25"/>
    <row r="6630" customFormat="1" x14ac:dyDescent="0.25"/>
    <row r="6631" customFormat="1" x14ac:dyDescent="0.25"/>
    <row r="6632" customFormat="1" x14ac:dyDescent="0.25"/>
    <row r="6633" customFormat="1" x14ac:dyDescent="0.25"/>
    <row r="6634" customFormat="1" x14ac:dyDescent="0.25"/>
    <row r="6635" customFormat="1" x14ac:dyDescent="0.25"/>
    <row r="6636" customFormat="1" x14ac:dyDescent="0.25"/>
    <row r="6637" customFormat="1" x14ac:dyDescent="0.25"/>
    <row r="6638" customFormat="1" x14ac:dyDescent="0.25"/>
    <row r="6639" customFormat="1" x14ac:dyDescent="0.25"/>
    <row r="6640" customFormat="1" x14ac:dyDescent="0.25"/>
    <row r="6641" customFormat="1" x14ac:dyDescent="0.25"/>
    <row r="6642" customFormat="1" x14ac:dyDescent="0.25"/>
    <row r="6643" customFormat="1" x14ac:dyDescent="0.25"/>
    <row r="6644" customFormat="1" x14ac:dyDescent="0.25"/>
    <row r="6645" customFormat="1" x14ac:dyDescent="0.25"/>
    <row r="6646" customFormat="1" x14ac:dyDescent="0.25"/>
    <row r="6647" customFormat="1" x14ac:dyDescent="0.25"/>
    <row r="6648" customFormat="1" x14ac:dyDescent="0.25"/>
    <row r="6649" customFormat="1" x14ac:dyDescent="0.25"/>
    <row r="6650" customFormat="1" x14ac:dyDescent="0.25"/>
    <row r="6651" customFormat="1" x14ac:dyDescent="0.25"/>
    <row r="6652" customFormat="1" x14ac:dyDescent="0.25"/>
    <row r="6653" customFormat="1" x14ac:dyDescent="0.25"/>
    <row r="6654" customFormat="1" x14ac:dyDescent="0.25"/>
    <row r="6655" customFormat="1" x14ac:dyDescent="0.25"/>
    <row r="6656" customFormat="1" x14ac:dyDescent="0.25"/>
    <row r="6657" customFormat="1" x14ac:dyDescent="0.25"/>
    <row r="6658" customFormat="1" x14ac:dyDescent="0.25"/>
    <row r="6659" customFormat="1" x14ac:dyDescent="0.25"/>
    <row r="6660" customFormat="1" x14ac:dyDescent="0.25"/>
    <row r="6661" customFormat="1" x14ac:dyDescent="0.25"/>
    <row r="6662" customFormat="1" x14ac:dyDescent="0.25"/>
    <row r="6663" customFormat="1" x14ac:dyDescent="0.25"/>
    <row r="6664" customFormat="1" x14ac:dyDescent="0.25"/>
    <row r="6665" customFormat="1" x14ac:dyDescent="0.25"/>
    <row r="6666" customFormat="1" x14ac:dyDescent="0.25"/>
    <row r="6667" customFormat="1" x14ac:dyDescent="0.25"/>
    <row r="6668" customFormat="1" x14ac:dyDescent="0.25"/>
    <row r="6669" customFormat="1" x14ac:dyDescent="0.25"/>
    <row r="6670" customFormat="1" x14ac:dyDescent="0.25"/>
    <row r="6671" customFormat="1" x14ac:dyDescent="0.25"/>
    <row r="6672" customFormat="1" x14ac:dyDescent="0.25"/>
    <row r="6673" customFormat="1" x14ac:dyDescent="0.25"/>
    <row r="6674" customFormat="1" x14ac:dyDescent="0.25"/>
    <row r="6675" customFormat="1" x14ac:dyDescent="0.25"/>
    <row r="6676" customFormat="1" x14ac:dyDescent="0.25"/>
    <row r="6677" customFormat="1" x14ac:dyDescent="0.25"/>
    <row r="6678" customFormat="1" x14ac:dyDescent="0.25"/>
    <row r="6679" customFormat="1" x14ac:dyDescent="0.25"/>
    <row r="6680" customFormat="1" x14ac:dyDescent="0.25"/>
    <row r="6681" customFormat="1" x14ac:dyDescent="0.25"/>
    <row r="6682" customFormat="1" x14ac:dyDescent="0.25"/>
    <row r="6683" customFormat="1" x14ac:dyDescent="0.25"/>
    <row r="6684" customFormat="1" x14ac:dyDescent="0.25"/>
    <row r="6685" customFormat="1" x14ac:dyDescent="0.25"/>
    <row r="6686" customFormat="1" x14ac:dyDescent="0.25"/>
    <row r="6687" customFormat="1" x14ac:dyDescent="0.25"/>
    <row r="6688" customFormat="1" x14ac:dyDescent="0.25"/>
    <row r="6689" customFormat="1" x14ac:dyDescent="0.25"/>
    <row r="6690" customFormat="1" x14ac:dyDescent="0.25"/>
    <row r="6691" customFormat="1" x14ac:dyDescent="0.25"/>
    <row r="6692" customFormat="1" x14ac:dyDescent="0.25"/>
    <row r="6693" customFormat="1" x14ac:dyDescent="0.25"/>
    <row r="6694" customFormat="1" x14ac:dyDescent="0.25"/>
    <row r="6695" customFormat="1" x14ac:dyDescent="0.25"/>
    <row r="6696" customFormat="1" x14ac:dyDescent="0.25"/>
    <row r="6697" customFormat="1" x14ac:dyDescent="0.25"/>
    <row r="6698" customFormat="1" x14ac:dyDescent="0.25"/>
    <row r="6699" customFormat="1" x14ac:dyDescent="0.25"/>
    <row r="6700" customFormat="1" x14ac:dyDescent="0.25"/>
    <row r="6701" customFormat="1" x14ac:dyDescent="0.25"/>
    <row r="6702" customFormat="1" x14ac:dyDescent="0.25"/>
    <row r="6703" customFormat="1" x14ac:dyDescent="0.25"/>
    <row r="6704" customFormat="1" x14ac:dyDescent="0.25"/>
    <row r="6705" customFormat="1" x14ac:dyDescent="0.25"/>
    <row r="6706" customFormat="1" x14ac:dyDescent="0.25"/>
    <row r="6707" customFormat="1" x14ac:dyDescent="0.25"/>
    <row r="6708" customFormat="1" x14ac:dyDescent="0.25"/>
    <row r="6709" customFormat="1" x14ac:dyDescent="0.25"/>
    <row r="6710" customFormat="1" x14ac:dyDescent="0.25"/>
    <row r="6711" customFormat="1" x14ac:dyDescent="0.25"/>
    <row r="6712" customFormat="1" x14ac:dyDescent="0.25"/>
    <row r="6713" customFormat="1" x14ac:dyDescent="0.25"/>
    <row r="6714" customFormat="1" x14ac:dyDescent="0.25"/>
    <row r="6715" customFormat="1" x14ac:dyDescent="0.25"/>
    <row r="6716" customFormat="1" x14ac:dyDescent="0.25"/>
    <row r="6717" customFormat="1" x14ac:dyDescent="0.25"/>
    <row r="6718" customFormat="1" x14ac:dyDescent="0.25"/>
    <row r="6719" customFormat="1" x14ac:dyDescent="0.25"/>
    <row r="6720" customFormat="1" x14ac:dyDescent="0.25"/>
    <row r="6721" customFormat="1" x14ac:dyDescent="0.25"/>
    <row r="6722" customFormat="1" x14ac:dyDescent="0.25"/>
    <row r="6723" customFormat="1" x14ac:dyDescent="0.25"/>
    <row r="6724" customFormat="1" x14ac:dyDescent="0.25"/>
    <row r="6725" customFormat="1" x14ac:dyDescent="0.25"/>
    <row r="6726" customFormat="1" x14ac:dyDescent="0.25"/>
    <row r="6727" customFormat="1" x14ac:dyDescent="0.25"/>
    <row r="6728" customFormat="1" x14ac:dyDescent="0.25"/>
    <row r="6729" customFormat="1" x14ac:dyDescent="0.25"/>
    <row r="6730" customFormat="1" x14ac:dyDescent="0.25"/>
    <row r="6731" customFormat="1" x14ac:dyDescent="0.25"/>
    <row r="6732" customFormat="1" x14ac:dyDescent="0.25"/>
    <row r="6733" customFormat="1" x14ac:dyDescent="0.25"/>
    <row r="6734" customFormat="1" x14ac:dyDescent="0.25"/>
    <row r="6735" customFormat="1" x14ac:dyDescent="0.25"/>
    <row r="6736" customFormat="1" x14ac:dyDescent="0.25"/>
    <row r="6737" customFormat="1" x14ac:dyDescent="0.25"/>
    <row r="6738" customFormat="1" x14ac:dyDescent="0.25"/>
    <row r="6739" customFormat="1" x14ac:dyDescent="0.25"/>
    <row r="6740" customFormat="1" x14ac:dyDescent="0.25"/>
    <row r="6741" customFormat="1" x14ac:dyDescent="0.25"/>
    <row r="6742" customFormat="1" x14ac:dyDescent="0.25"/>
    <row r="6743" customFormat="1" x14ac:dyDescent="0.25"/>
    <row r="6744" customFormat="1" x14ac:dyDescent="0.25"/>
    <row r="6745" customFormat="1" x14ac:dyDescent="0.25"/>
    <row r="6746" customFormat="1" x14ac:dyDescent="0.25"/>
    <row r="6747" customFormat="1" x14ac:dyDescent="0.25"/>
    <row r="6748" customFormat="1" x14ac:dyDescent="0.25"/>
    <row r="6749" customFormat="1" x14ac:dyDescent="0.25"/>
    <row r="6750" customFormat="1" x14ac:dyDescent="0.25"/>
    <row r="6751" customFormat="1" x14ac:dyDescent="0.25"/>
    <row r="6752" customFormat="1" x14ac:dyDescent="0.25"/>
    <row r="6753" customFormat="1" x14ac:dyDescent="0.25"/>
    <row r="6754" customFormat="1" x14ac:dyDescent="0.25"/>
    <row r="6755" customFormat="1" x14ac:dyDescent="0.25"/>
    <row r="6756" customFormat="1" x14ac:dyDescent="0.25"/>
    <row r="6757" customFormat="1" x14ac:dyDescent="0.25"/>
    <row r="6758" customFormat="1" x14ac:dyDescent="0.25"/>
    <row r="6759" customFormat="1" x14ac:dyDescent="0.25"/>
    <row r="6760" customFormat="1" x14ac:dyDescent="0.25"/>
    <row r="6761" customFormat="1" x14ac:dyDescent="0.25"/>
    <row r="6762" customFormat="1" x14ac:dyDescent="0.25"/>
    <row r="6763" customFormat="1" x14ac:dyDescent="0.25"/>
    <row r="6764" customFormat="1" x14ac:dyDescent="0.25"/>
    <row r="6765" customFormat="1" x14ac:dyDescent="0.25"/>
    <row r="6766" customFormat="1" x14ac:dyDescent="0.25"/>
    <row r="6767" customFormat="1" x14ac:dyDescent="0.25"/>
    <row r="6768" customFormat="1" x14ac:dyDescent="0.25"/>
    <row r="6769" customFormat="1" x14ac:dyDescent="0.25"/>
    <row r="6770" customFormat="1" x14ac:dyDescent="0.25"/>
    <row r="6771" customFormat="1" x14ac:dyDescent="0.25"/>
    <row r="6772" customFormat="1" x14ac:dyDescent="0.25"/>
    <row r="6773" customFormat="1" x14ac:dyDescent="0.25"/>
    <row r="6774" customFormat="1" x14ac:dyDescent="0.25"/>
    <row r="6775" customFormat="1" x14ac:dyDescent="0.25"/>
    <row r="6776" customFormat="1" x14ac:dyDescent="0.25"/>
    <row r="6777" customFormat="1" x14ac:dyDescent="0.25"/>
    <row r="6778" customFormat="1" x14ac:dyDescent="0.25"/>
    <row r="6779" customFormat="1" x14ac:dyDescent="0.25"/>
    <row r="6780" customFormat="1" x14ac:dyDescent="0.25"/>
    <row r="6781" customFormat="1" x14ac:dyDescent="0.25"/>
    <row r="6782" customFormat="1" x14ac:dyDescent="0.25"/>
    <row r="6783" customFormat="1" x14ac:dyDescent="0.25"/>
    <row r="6784" customFormat="1" x14ac:dyDescent="0.25"/>
    <row r="6785" customFormat="1" x14ac:dyDescent="0.25"/>
    <row r="6786" customFormat="1" x14ac:dyDescent="0.25"/>
    <row r="6787" customFormat="1" x14ac:dyDescent="0.25"/>
    <row r="6788" customFormat="1" x14ac:dyDescent="0.25"/>
    <row r="6789" customFormat="1" x14ac:dyDescent="0.25"/>
    <row r="6790" customFormat="1" x14ac:dyDescent="0.25"/>
    <row r="6791" customFormat="1" x14ac:dyDescent="0.25"/>
    <row r="6792" customFormat="1" x14ac:dyDescent="0.25"/>
    <row r="6793" customFormat="1" x14ac:dyDescent="0.25"/>
    <row r="6794" customFormat="1" x14ac:dyDescent="0.25"/>
    <row r="6795" customFormat="1" x14ac:dyDescent="0.25"/>
    <row r="6796" customFormat="1" x14ac:dyDescent="0.25"/>
    <row r="6797" customFormat="1" x14ac:dyDescent="0.25"/>
    <row r="6798" customFormat="1" x14ac:dyDescent="0.25"/>
    <row r="6799" customFormat="1" x14ac:dyDescent="0.25"/>
    <row r="6800" customFormat="1" x14ac:dyDescent="0.25"/>
    <row r="6801" customFormat="1" x14ac:dyDescent="0.25"/>
    <row r="6802" customFormat="1" x14ac:dyDescent="0.25"/>
    <row r="6803" customFormat="1" x14ac:dyDescent="0.25"/>
    <row r="6804" customFormat="1" x14ac:dyDescent="0.25"/>
    <row r="6805" customFormat="1" x14ac:dyDescent="0.25"/>
    <row r="6806" customFormat="1" x14ac:dyDescent="0.25"/>
    <row r="6807" customFormat="1" x14ac:dyDescent="0.25"/>
    <row r="6808" customFormat="1" x14ac:dyDescent="0.25"/>
    <row r="6809" customFormat="1" x14ac:dyDescent="0.25"/>
    <row r="6810" customFormat="1" x14ac:dyDescent="0.25"/>
    <row r="6811" customFormat="1" x14ac:dyDescent="0.25"/>
    <row r="6812" customFormat="1" x14ac:dyDescent="0.25"/>
    <row r="6813" customFormat="1" x14ac:dyDescent="0.25"/>
    <row r="6814" customFormat="1" x14ac:dyDescent="0.25"/>
    <row r="6815" customFormat="1" x14ac:dyDescent="0.25"/>
    <row r="6816" customFormat="1" x14ac:dyDescent="0.25"/>
    <row r="6817" customFormat="1" x14ac:dyDescent="0.25"/>
    <row r="6818" customFormat="1" x14ac:dyDescent="0.25"/>
    <row r="6819" customFormat="1" x14ac:dyDescent="0.25"/>
    <row r="6820" customFormat="1" x14ac:dyDescent="0.25"/>
    <row r="6821" customFormat="1" x14ac:dyDescent="0.25"/>
    <row r="6822" customFormat="1" x14ac:dyDescent="0.25"/>
    <row r="6823" customFormat="1" x14ac:dyDescent="0.25"/>
    <row r="6824" customFormat="1" x14ac:dyDescent="0.25"/>
    <row r="6825" customFormat="1" x14ac:dyDescent="0.25"/>
    <row r="6826" customFormat="1" x14ac:dyDescent="0.25"/>
    <row r="6827" customFormat="1" x14ac:dyDescent="0.25"/>
    <row r="6828" customFormat="1" x14ac:dyDescent="0.25"/>
    <row r="6829" customFormat="1" x14ac:dyDescent="0.25"/>
    <row r="6830" customFormat="1" x14ac:dyDescent="0.25"/>
    <row r="6831" customFormat="1" x14ac:dyDescent="0.25"/>
    <row r="6832" customFormat="1" x14ac:dyDescent="0.25"/>
    <row r="6833" customFormat="1" x14ac:dyDescent="0.25"/>
    <row r="6834" customFormat="1" x14ac:dyDescent="0.25"/>
    <row r="6835" customFormat="1" x14ac:dyDescent="0.25"/>
    <row r="6836" customFormat="1" x14ac:dyDescent="0.25"/>
    <row r="6837" customFormat="1" x14ac:dyDescent="0.25"/>
    <row r="6838" customFormat="1" x14ac:dyDescent="0.25"/>
    <row r="6839" customFormat="1" x14ac:dyDescent="0.25"/>
    <row r="6840" customFormat="1" x14ac:dyDescent="0.25"/>
    <row r="6841" customFormat="1" x14ac:dyDescent="0.25"/>
    <row r="6842" customFormat="1" x14ac:dyDescent="0.25"/>
    <row r="6843" customFormat="1" x14ac:dyDescent="0.25"/>
    <row r="6844" customFormat="1" x14ac:dyDescent="0.25"/>
    <row r="6845" customFormat="1" x14ac:dyDescent="0.25"/>
    <row r="6846" customFormat="1" x14ac:dyDescent="0.25"/>
    <row r="6847" customFormat="1" x14ac:dyDescent="0.25"/>
    <row r="6848" customFormat="1" x14ac:dyDescent="0.25"/>
    <row r="6849" customFormat="1" x14ac:dyDescent="0.25"/>
    <row r="6850" customFormat="1" x14ac:dyDescent="0.25"/>
    <row r="6851" customFormat="1" x14ac:dyDescent="0.25"/>
    <row r="6852" customFormat="1" x14ac:dyDescent="0.25"/>
    <row r="6853" customFormat="1" x14ac:dyDescent="0.25"/>
    <row r="6854" customFormat="1" x14ac:dyDescent="0.25"/>
    <row r="6855" customFormat="1" x14ac:dyDescent="0.25"/>
    <row r="6856" customFormat="1" x14ac:dyDescent="0.25"/>
    <row r="6857" customFormat="1" x14ac:dyDescent="0.25"/>
    <row r="6858" customFormat="1" x14ac:dyDescent="0.25"/>
    <row r="6859" customFormat="1" x14ac:dyDescent="0.25"/>
    <row r="6860" customFormat="1" x14ac:dyDescent="0.25"/>
    <row r="6861" customFormat="1" x14ac:dyDescent="0.25"/>
    <row r="6862" customFormat="1" x14ac:dyDescent="0.25"/>
    <row r="6863" customFormat="1" x14ac:dyDescent="0.25"/>
    <row r="6864" customFormat="1" x14ac:dyDescent="0.25"/>
    <row r="6865" customFormat="1" x14ac:dyDescent="0.25"/>
    <row r="6866" customFormat="1" x14ac:dyDescent="0.25"/>
    <row r="6867" customFormat="1" x14ac:dyDescent="0.25"/>
    <row r="6868" customFormat="1" x14ac:dyDescent="0.25"/>
    <row r="6869" customFormat="1" x14ac:dyDescent="0.25"/>
    <row r="6870" customFormat="1" x14ac:dyDescent="0.25"/>
    <row r="6871" customFormat="1" x14ac:dyDescent="0.25"/>
    <row r="6872" customFormat="1" x14ac:dyDescent="0.25"/>
    <row r="6873" customFormat="1" x14ac:dyDescent="0.25"/>
    <row r="6874" customFormat="1" x14ac:dyDescent="0.25"/>
    <row r="6875" customFormat="1" x14ac:dyDescent="0.25"/>
    <row r="6876" customFormat="1" x14ac:dyDescent="0.25"/>
    <row r="6877" customFormat="1" x14ac:dyDescent="0.25"/>
    <row r="6878" customFormat="1" x14ac:dyDescent="0.25"/>
    <row r="6879" customFormat="1" x14ac:dyDescent="0.25"/>
    <row r="6880" customFormat="1" x14ac:dyDescent="0.25"/>
    <row r="6881" customFormat="1" x14ac:dyDescent="0.25"/>
    <row r="6882" customFormat="1" x14ac:dyDescent="0.25"/>
    <row r="6883" customFormat="1" x14ac:dyDescent="0.25"/>
    <row r="6884" customFormat="1" x14ac:dyDescent="0.25"/>
    <row r="6885" customFormat="1" x14ac:dyDescent="0.25"/>
    <row r="6886" customFormat="1" x14ac:dyDescent="0.25"/>
    <row r="6887" customFormat="1" x14ac:dyDescent="0.25"/>
    <row r="6888" customFormat="1" x14ac:dyDescent="0.25"/>
    <row r="6889" customFormat="1" x14ac:dyDescent="0.25"/>
    <row r="6890" customFormat="1" x14ac:dyDescent="0.25"/>
    <row r="6891" customFormat="1" x14ac:dyDescent="0.25"/>
    <row r="6892" customFormat="1" x14ac:dyDescent="0.25"/>
    <row r="6893" customFormat="1" x14ac:dyDescent="0.25"/>
    <row r="6894" customFormat="1" x14ac:dyDescent="0.25"/>
    <row r="6895" customFormat="1" x14ac:dyDescent="0.25"/>
    <row r="6896" customFormat="1" x14ac:dyDescent="0.25"/>
    <row r="6897" customFormat="1" x14ac:dyDescent="0.25"/>
    <row r="6898" customFormat="1" x14ac:dyDescent="0.25"/>
    <row r="6899" customFormat="1" x14ac:dyDescent="0.25"/>
    <row r="6900" customFormat="1" x14ac:dyDescent="0.25"/>
    <row r="6901" customFormat="1" x14ac:dyDescent="0.25"/>
    <row r="6902" customFormat="1" x14ac:dyDescent="0.25"/>
    <row r="6903" customFormat="1" x14ac:dyDescent="0.25"/>
    <row r="6904" customFormat="1" x14ac:dyDescent="0.25"/>
    <row r="6905" customFormat="1" x14ac:dyDescent="0.25"/>
    <row r="6906" customFormat="1" x14ac:dyDescent="0.25"/>
    <row r="6907" customFormat="1" x14ac:dyDescent="0.25"/>
    <row r="6908" customFormat="1" x14ac:dyDescent="0.25"/>
    <row r="6909" customFormat="1" x14ac:dyDescent="0.25"/>
    <row r="6910" customFormat="1" x14ac:dyDescent="0.25"/>
    <row r="6911" customFormat="1" x14ac:dyDescent="0.25"/>
    <row r="6912" customFormat="1" x14ac:dyDescent="0.25"/>
    <row r="6913" customFormat="1" x14ac:dyDescent="0.25"/>
    <row r="6914" customFormat="1" x14ac:dyDescent="0.25"/>
    <row r="6915" customFormat="1" x14ac:dyDescent="0.25"/>
    <row r="6916" customFormat="1" x14ac:dyDescent="0.25"/>
    <row r="6917" customFormat="1" x14ac:dyDescent="0.25"/>
    <row r="6918" customFormat="1" x14ac:dyDescent="0.25"/>
    <row r="6919" customFormat="1" x14ac:dyDescent="0.25"/>
    <row r="6920" customFormat="1" x14ac:dyDescent="0.25"/>
    <row r="6921" customFormat="1" x14ac:dyDescent="0.25"/>
    <row r="6922" customFormat="1" x14ac:dyDescent="0.25"/>
    <row r="6923" customFormat="1" x14ac:dyDescent="0.25"/>
    <row r="6924" customFormat="1" x14ac:dyDescent="0.25"/>
    <row r="6925" customFormat="1" x14ac:dyDescent="0.25"/>
    <row r="6926" customFormat="1" x14ac:dyDescent="0.25"/>
    <row r="6927" customFormat="1" x14ac:dyDescent="0.25"/>
    <row r="6928" customFormat="1" x14ac:dyDescent="0.25"/>
    <row r="6929" customFormat="1" x14ac:dyDescent="0.25"/>
    <row r="6930" customFormat="1" x14ac:dyDescent="0.25"/>
    <row r="6931" customFormat="1" x14ac:dyDescent="0.25"/>
    <row r="6932" customFormat="1" x14ac:dyDescent="0.25"/>
    <row r="6933" customFormat="1" x14ac:dyDescent="0.25"/>
    <row r="6934" customFormat="1" x14ac:dyDescent="0.25"/>
    <row r="6935" customFormat="1" x14ac:dyDescent="0.25"/>
    <row r="6936" customFormat="1" x14ac:dyDescent="0.25"/>
    <row r="6937" customFormat="1" x14ac:dyDescent="0.25"/>
    <row r="6938" customFormat="1" x14ac:dyDescent="0.25"/>
    <row r="6939" customFormat="1" x14ac:dyDescent="0.25"/>
    <row r="6940" customFormat="1" x14ac:dyDescent="0.25"/>
    <row r="6941" customFormat="1" x14ac:dyDescent="0.25"/>
    <row r="6942" customFormat="1" x14ac:dyDescent="0.25"/>
    <row r="6943" customFormat="1" x14ac:dyDescent="0.25"/>
    <row r="6944" customFormat="1" x14ac:dyDescent="0.25"/>
    <row r="6945" customFormat="1" x14ac:dyDescent="0.25"/>
    <row r="6946" customFormat="1" x14ac:dyDescent="0.25"/>
    <row r="6947" customFormat="1" x14ac:dyDescent="0.25"/>
    <row r="6948" customFormat="1" x14ac:dyDescent="0.25"/>
    <row r="6949" customFormat="1" x14ac:dyDescent="0.25"/>
    <row r="6950" customFormat="1" x14ac:dyDescent="0.25"/>
    <row r="6951" customFormat="1" x14ac:dyDescent="0.25"/>
    <row r="6952" customFormat="1" x14ac:dyDescent="0.25"/>
    <row r="6953" customFormat="1" x14ac:dyDescent="0.25"/>
    <row r="6954" customFormat="1" x14ac:dyDescent="0.25"/>
    <row r="6955" customFormat="1" x14ac:dyDescent="0.25"/>
    <row r="6956" customFormat="1" x14ac:dyDescent="0.25"/>
    <row r="6957" customFormat="1" x14ac:dyDescent="0.25"/>
    <row r="6958" customFormat="1" x14ac:dyDescent="0.25"/>
    <row r="6959" customFormat="1" x14ac:dyDescent="0.25"/>
    <row r="6960" customFormat="1" x14ac:dyDescent="0.25"/>
    <row r="6961" customFormat="1" x14ac:dyDescent="0.25"/>
    <row r="6962" customFormat="1" x14ac:dyDescent="0.25"/>
    <row r="6963" customFormat="1" x14ac:dyDescent="0.25"/>
    <row r="6964" customFormat="1" x14ac:dyDescent="0.25"/>
    <row r="6965" customFormat="1" x14ac:dyDescent="0.25"/>
    <row r="6966" customFormat="1" x14ac:dyDescent="0.25"/>
    <row r="6967" customFormat="1" x14ac:dyDescent="0.25"/>
    <row r="6968" customFormat="1" x14ac:dyDescent="0.25"/>
    <row r="6969" customFormat="1" x14ac:dyDescent="0.25"/>
    <row r="6970" customFormat="1" x14ac:dyDescent="0.25"/>
    <row r="6971" customFormat="1" x14ac:dyDescent="0.25"/>
    <row r="6972" customFormat="1" x14ac:dyDescent="0.25"/>
    <row r="6973" customFormat="1" x14ac:dyDescent="0.25"/>
    <row r="6974" customFormat="1" x14ac:dyDescent="0.25"/>
    <row r="6975" customFormat="1" x14ac:dyDescent="0.25"/>
    <row r="6976" customFormat="1" x14ac:dyDescent="0.25"/>
    <row r="6977" customFormat="1" x14ac:dyDescent="0.25"/>
    <row r="6978" customFormat="1" x14ac:dyDescent="0.25"/>
    <row r="6979" customFormat="1" x14ac:dyDescent="0.25"/>
    <row r="6980" customFormat="1" x14ac:dyDescent="0.25"/>
    <row r="6981" customFormat="1" x14ac:dyDescent="0.25"/>
    <row r="6982" customFormat="1" x14ac:dyDescent="0.25"/>
    <row r="6983" customFormat="1" x14ac:dyDescent="0.25"/>
    <row r="6984" customFormat="1" x14ac:dyDescent="0.25"/>
    <row r="6985" customFormat="1" x14ac:dyDescent="0.25"/>
    <row r="6986" customFormat="1" x14ac:dyDescent="0.25"/>
    <row r="6987" customFormat="1" x14ac:dyDescent="0.25"/>
    <row r="6988" customFormat="1" x14ac:dyDescent="0.25"/>
    <row r="6989" customFormat="1" x14ac:dyDescent="0.25"/>
    <row r="6990" customFormat="1" x14ac:dyDescent="0.25"/>
    <row r="6991" customFormat="1" x14ac:dyDescent="0.25"/>
    <row r="6992" customFormat="1" x14ac:dyDescent="0.25"/>
    <row r="6993" customFormat="1" x14ac:dyDescent="0.25"/>
    <row r="6994" customFormat="1" x14ac:dyDescent="0.25"/>
    <row r="6995" customFormat="1" x14ac:dyDescent="0.25"/>
    <row r="6996" customFormat="1" x14ac:dyDescent="0.25"/>
    <row r="6997" customFormat="1" x14ac:dyDescent="0.25"/>
    <row r="6998" customFormat="1" x14ac:dyDescent="0.25"/>
    <row r="6999" customFormat="1" x14ac:dyDescent="0.25"/>
    <row r="7000" customFormat="1" x14ac:dyDescent="0.25"/>
    <row r="7001" customFormat="1" x14ac:dyDescent="0.25"/>
    <row r="7002" customFormat="1" x14ac:dyDescent="0.25"/>
    <row r="7003" customFormat="1" x14ac:dyDescent="0.25"/>
    <row r="7004" customFormat="1" x14ac:dyDescent="0.25"/>
    <row r="7005" customFormat="1" x14ac:dyDescent="0.25"/>
    <row r="7006" customFormat="1" x14ac:dyDescent="0.25"/>
    <row r="7007" customFormat="1" x14ac:dyDescent="0.25"/>
    <row r="7008" customFormat="1" x14ac:dyDescent="0.25"/>
    <row r="7009" customFormat="1" x14ac:dyDescent="0.25"/>
    <row r="7010" customFormat="1" x14ac:dyDescent="0.25"/>
    <row r="7011" customFormat="1" x14ac:dyDescent="0.25"/>
    <row r="7012" customFormat="1" x14ac:dyDescent="0.25"/>
    <row r="7013" customFormat="1" x14ac:dyDescent="0.25"/>
    <row r="7014" customFormat="1" x14ac:dyDescent="0.25"/>
    <row r="7015" customFormat="1" x14ac:dyDescent="0.25"/>
    <row r="7016" customFormat="1" x14ac:dyDescent="0.25"/>
    <row r="7017" customFormat="1" x14ac:dyDescent="0.25"/>
    <row r="7018" customFormat="1" x14ac:dyDescent="0.25"/>
    <row r="7019" customFormat="1" x14ac:dyDescent="0.25"/>
    <row r="7020" customFormat="1" x14ac:dyDescent="0.25"/>
    <row r="7021" customFormat="1" x14ac:dyDescent="0.25"/>
    <row r="7022" customFormat="1" x14ac:dyDescent="0.25"/>
    <row r="7023" customFormat="1" x14ac:dyDescent="0.25"/>
    <row r="7024" customFormat="1" x14ac:dyDescent="0.25"/>
    <row r="7025" customFormat="1" x14ac:dyDescent="0.25"/>
    <row r="7026" customFormat="1" x14ac:dyDescent="0.25"/>
    <row r="7027" customFormat="1" x14ac:dyDescent="0.25"/>
    <row r="7028" customFormat="1" x14ac:dyDescent="0.25"/>
    <row r="7029" customFormat="1" x14ac:dyDescent="0.25"/>
    <row r="7030" customFormat="1" x14ac:dyDescent="0.25"/>
    <row r="7031" customFormat="1" x14ac:dyDescent="0.25"/>
    <row r="7032" customFormat="1" x14ac:dyDescent="0.25"/>
    <row r="7033" customFormat="1" x14ac:dyDescent="0.25"/>
    <row r="7034" customFormat="1" x14ac:dyDescent="0.25"/>
    <row r="7035" customFormat="1" x14ac:dyDescent="0.25"/>
    <row r="7036" customFormat="1" x14ac:dyDescent="0.25"/>
    <row r="7037" customFormat="1" x14ac:dyDescent="0.25"/>
    <row r="7038" customFormat="1" x14ac:dyDescent="0.25"/>
    <row r="7039" customFormat="1" x14ac:dyDescent="0.25"/>
    <row r="7040" customFormat="1" x14ac:dyDescent="0.25"/>
    <row r="7041" customFormat="1" x14ac:dyDescent="0.25"/>
    <row r="7042" customFormat="1" x14ac:dyDescent="0.25"/>
    <row r="7043" customFormat="1" x14ac:dyDescent="0.25"/>
    <row r="7044" customFormat="1" x14ac:dyDescent="0.25"/>
    <row r="7045" customFormat="1" x14ac:dyDescent="0.25"/>
    <row r="7046" customFormat="1" x14ac:dyDescent="0.25"/>
    <row r="7047" customFormat="1" x14ac:dyDescent="0.25"/>
    <row r="7048" customFormat="1" x14ac:dyDescent="0.25"/>
    <row r="7049" customFormat="1" x14ac:dyDescent="0.25"/>
    <row r="7050" customFormat="1" x14ac:dyDescent="0.25"/>
    <row r="7051" customFormat="1" x14ac:dyDescent="0.25"/>
    <row r="7052" customFormat="1" x14ac:dyDescent="0.25"/>
    <row r="7053" customFormat="1" x14ac:dyDescent="0.25"/>
    <row r="7054" customFormat="1" x14ac:dyDescent="0.25"/>
    <row r="7055" customFormat="1" x14ac:dyDescent="0.25"/>
    <row r="7056" customFormat="1" x14ac:dyDescent="0.25"/>
    <row r="7057" customFormat="1" x14ac:dyDescent="0.25"/>
    <row r="7058" customFormat="1" x14ac:dyDescent="0.25"/>
    <row r="7059" customFormat="1" x14ac:dyDescent="0.25"/>
    <row r="7060" customFormat="1" x14ac:dyDescent="0.25"/>
    <row r="7061" customFormat="1" x14ac:dyDescent="0.25"/>
    <row r="7062" customFormat="1" x14ac:dyDescent="0.25"/>
    <row r="7063" customFormat="1" x14ac:dyDescent="0.25"/>
    <row r="7064" customFormat="1" x14ac:dyDescent="0.25"/>
    <row r="7065" customFormat="1" x14ac:dyDescent="0.25"/>
    <row r="7066" customFormat="1" x14ac:dyDescent="0.25"/>
    <row r="7067" customFormat="1" x14ac:dyDescent="0.25"/>
    <row r="7068" customFormat="1" x14ac:dyDescent="0.25"/>
    <row r="7069" customFormat="1" x14ac:dyDescent="0.25"/>
    <row r="7070" customFormat="1" x14ac:dyDescent="0.25"/>
    <row r="7071" customFormat="1" x14ac:dyDescent="0.25"/>
    <row r="7072" customFormat="1" x14ac:dyDescent="0.25"/>
    <row r="7073" customFormat="1" x14ac:dyDescent="0.25"/>
    <row r="7074" customFormat="1" x14ac:dyDescent="0.25"/>
    <row r="7075" customFormat="1" x14ac:dyDescent="0.25"/>
    <row r="7076" customFormat="1" x14ac:dyDescent="0.25"/>
    <row r="7077" customFormat="1" x14ac:dyDescent="0.25"/>
    <row r="7078" customFormat="1" x14ac:dyDescent="0.25"/>
    <row r="7079" customFormat="1" x14ac:dyDescent="0.25"/>
    <row r="7080" customFormat="1" x14ac:dyDescent="0.25"/>
    <row r="7081" customFormat="1" x14ac:dyDescent="0.25"/>
    <row r="7082" customFormat="1" x14ac:dyDescent="0.25"/>
    <row r="7083" customFormat="1" x14ac:dyDescent="0.25"/>
    <row r="7084" customFormat="1" x14ac:dyDescent="0.25"/>
    <row r="7085" customFormat="1" x14ac:dyDescent="0.25"/>
    <row r="7086" customFormat="1" x14ac:dyDescent="0.25"/>
    <row r="7087" customFormat="1" x14ac:dyDescent="0.25"/>
    <row r="7088" customFormat="1" x14ac:dyDescent="0.25"/>
    <row r="7089" customFormat="1" x14ac:dyDescent="0.25"/>
    <row r="7090" customFormat="1" x14ac:dyDescent="0.25"/>
    <row r="7091" customFormat="1" x14ac:dyDescent="0.25"/>
    <row r="7092" customFormat="1" x14ac:dyDescent="0.25"/>
    <row r="7093" customFormat="1" x14ac:dyDescent="0.25"/>
    <row r="7094" customFormat="1" x14ac:dyDescent="0.25"/>
    <row r="7095" customFormat="1" x14ac:dyDescent="0.25"/>
    <row r="7096" customFormat="1" x14ac:dyDescent="0.25"/>
    <row r="7097" customFormat="1" x14ac:dyDescent="0.25"/>
    <row r="7098" customFormat="1" x14ac:dyDescent="0.25"/>
    <row r="7099" customFormat="1" x14ac:dyDescent="0.25"/>
    <row r="7100" customFormat="1" x14ac:dyDescent="0.25"/>
    <row r="7101" customFormat="1" x14ac:dyDescent="0.25"/>
    <row r="7102" customFormat="1" x14ac:dyDescent="0.25"/>
    <row r="7103" customFormat="1" x14ac:dyDescent="0.25"/>
    <row r="7104" customFormat="1" x14ac:dyDescent="0.25"/>
    <row r="7105" customFormat="1" x14ac:dyDescent="0.25"/>
    <row r="7106" customFormat="1" x14ac:dyDescent="0.25"/>
    <row r="7107" customFormat="1" x14ac:dyDescent="0.25"/>
    <row r="7108" customFormat="1" x14ac:dyDescent="0.25"/>
    <row r="7109" customFormat="1" x14ac:dyDescent="0.25"/>
    <row r="7110" customFormat="1" x14ac:dyDescent="0.25"/>
    <row r="7111" customFormat="1" x14ac:dyDescent="0.25"/>
    <row r="7112" customFormat="1" x14ac:dyDescent="0.25"/>
    <row r="7113" customFormat="1" x14ac:dyDescent="0.25"/>
    <row r="7114" customFormat="1" x14ac:dyDescent="0.25"/>
    <row r="7115" customFormat="1" x14ac:dyDescent="0.25"/>
    <row r="7116" customFormat="1" x14ac:dyDescent="0.25"/>
    <row r="7117" customFormat="1" x14ac:dyDescent="0.25"/>
    <row r="7118" customFormat="1" x14ac:dyDescent="0.25"/>
    <row r="7119" customFormat="1" x14ac:dyDescent="0.25"/>
    <row r="7120" customFormat="1" x14ac:dyDescent="0.25"/>
    <row r="7121" customFormat="1" x14ac:dyDescent="0.25"/>
    <row r="7122" customFormat="1" x14ac:dyDescent="0.25"/>
    <row r="7123" customFormat="1" x14ac:dyDescent="0.25"/>
    <row r="7124" customFormat="1" x14ac:dyDescent="0.25"/>
    <row r="7125" customFormat="1" x14ac:dyDescent="0.25"/>
    <row r="7126" customFormat="1" x14ac:dyDescent="0.25"/>
    <row r="7127" customFormat="1" x14ac:dyDescent="0.25"/>
    <row r="7128" customFormat="1" x14ac:dyDescent="0.25"/>
    <row r="7129" customFormat="1" x14ac:dyDescent="0.25"/>
    <row r="7130" customFormat="1" x14ac:dyDescent="0.25"/>
    <row r="7131" customFormat="1" x14ac:dyDescent="0.25"/>
    <row r="7132" customFormat="1" x14ac:dyDescent="0.25"/>
    <row r="7133" customFormat="1" x14ac:dyDescent="0.25"/>
    <row r="7134" customFormat="1" x14ac:dyDescent="0.25"/>
    <row r="7135" customFormat="1" x14ac:dyDescent="0.25"/>
    <row r="7136" customFormat="1" x14ac:dyDescent="0.25"/>
    <row r="7137" customFormat="1" x14ac:dyDescent="0.25"/>
    <row r="7138" customFormat="1" x14ac:dyDescent="0.25"/>
    <row r="7139" customFormat="1" x14ac:dyDescent="0.25"/>
    <row r="7140" customFormat="1" x14ac:dyDescent="0.25"/>
    <row r="7141" customFormat="1" x14ac:dyDescent="0.25"/>
    <row r="7142" customFormat="1" x14ac:dyDescent="0.25"/>
    <row r="7143" customFormat="1" x14ac:dyDescent="0.25"/>
    <row r="7144" customFormat="1" x14ac:dyDescent="0.25"/>
    <row r="7145" customFormat="1" x14ac:dyDescent="0.25"/>
    <row r="7146" customFormat="1" x14ac:dyDescent="0.25"/>
    <row r="7147" customFormat="1" x14ac:dyDescent="0.25"/>
    <row r="7148" customFormat="1" x14ac:dyDescent="0.25"/>
    <row r="7149" customFormat="1" x14ac:dyDescent="0.25"/>
    <row r="7150" customFormat="1" x14ac:dyDescent="0.25"/>
    <row r="7151" customFormat="1" x14ac:dyDescent="0.25"/>
    <row r="7152" customFormat="1" x14ac:dyDescent="0.25"/>
    <row r="7153" customFormat="1" x14ac:dyDescent="0.25"/>
    <row r="7154" customFormat="1" x14ac:dyDescent="0.25"/>
    <row r="7155" customFormat="1" x14ac:dyDescent="0.25"/>
    <row r="7156" customFormat="1" x14ac:dyDescent="0.25"/>
    <row r="7157" customFormat="1" x14ac:dyDescent="0.25"/>
    <row r="7158" customFormat="1" x14ac:dyDescent="0.25"/>
    <row r="7159" customFormat="1" x14ac:dyDescent="0.25"/>
    <row r="7160" customFormat="1" x14ac:dyDescent="0.25"/>
    <row r="7161" customFormat="1" x14ac:dyDescent="0.25"/>
    <row r="7162" customFormat="1" x14ac:dyDescent="0.25"/>
    <row r="7163" customFormat="1" x14ac:dyDescent="0.25"/>
    <row r="7164" customFormat="1" x14ac:dyDescent="0.25"/>
    <row r="7165" customFormat="1" x14ac:dyDescent="0.25"/>
    <row r="7166" customFormat="1" x14ac:dyDescent="0.25"/>
    <row r="7167" customFormat="1" x14ac:dyDescent="0.25"/>
    <row r="7168" customFormat="1" x14ac:dyDescent="0.25"/>
    <row r="7169" customFormat="1" x14ac:dyDescent="0.25"/>
    <row r="7170" customFormat="1" x14ac:dyDescent="0.25"/>
    <row r="7171" customFormat="1" x14ac:dyDescent="0.25"/>
    <row r="7172" customFormat="1" x14ac:dyDescent="0.25"/>
    <row r="7173" customFormat="1" x14ac:dyDescent="0.25"/>
    <row r="7174" customFormat="1" x14ac:dyDescent="0.25"/>
    <row r="7175" customFormat="1" x14ac:dyDescent="0.25"/>
    <row r="7176" customFormat="1" x14ac:dyDescent="0.25"/>
    <row r="7177" customFormat="1" x14ac:dyDescent="0.25"/>
    <row r="7178" customFormat="1" x14ac:dyDescent="0.25"/>
    <row r="7179" customFormat="1" x14ac:dyDescent="0.25"/>
    <row r="7180" customFormat="1" x14ac:dyDescent="0.25"/>
    <row r="7181" customFormat="1" x14ac:dyDescent="0.25"/>
    <row r="7182" customFormat="1" x14ac:dyDescent="0.25"/>
    <row r="7183" customFormat="1" x14ac:dyDescent="0.25"/>
    <row r="7184" customFormat="1" x14ac:dyDescent="0.25"/>
    <row r="7185" customFormat="1" x14ac:dyDescent="0.25"/>
    <row r="7186" customFormat="1" x14ac:dyDescent="0.25"/>
    <row r="7187" customFormat="1" x14ac:dyDescent="0.25"/>
    <row r="7188" customFormat="1" x14ac:dyDescent="0.25"/>
    <row r="7189" customFormat="1" x14ac:dyDescent="0.25"/>
    <row r="7190" customFormat="1" x14ac:dyDescent="0.25"/>
    <row r="7191" customFormat="1" x14ac:dyDescent="0.25"/>
    <row r="7192" customFormat="1" x14ac:dyDescent="0.25"/>
    <row r="7193" customFormat="1" x14ac:dyDescent="0.25"/>
    <row r="7194" customFormat="1" x14ac:dyDescent="0.25"/>
    <row r="7195" customFormat="1" x14ac:dyDescent="0.25"/>
    <row r="7196" customFormat="1" x14ac:dyDescent="0.25"/>
    <row r="7197" customFormat="1" x14ac:dyDescent="0.25"/>
    <row r="7198" customFormat="1" x14ac:dyDescent="0.25"/>
    <row r="7199" customFormat="1" x14ac:dyDescent="0.25"/>
    <row r="7200" customFormat="1" x14ac:dyDescent="0.25"/>
    <row r="7201" customFormat="1" x14ac:dyDescent="0.25"/>
    <row r="7202" customFormat="1" x14ac:dyDescent="0.25"/>
    <row r="7203" customFormat="1" x14ac:dyDescent="0.25"/>
    <row r="7204" customFormat="1" x14ac:dyDescent="0.25"/>
    <row r="7205" customFormat="1" x14ac:dyDescent="0.25"/>
    <row r="7206" customFormat="1" x14ac:dyDescent="0.25"/>
    <row r="7207" customFormat="1" x14ac:dyDescent="0.25"/>
    <row r="7208" customFormat="1" x14ac:dyDescent="0.25"/>
    <row r="7209" customFormat="1" x14ac:dyDescent="0.25"/>
    <row r="7210" customFormat="1" x14ac:dyDescent="0.25"/>
    <row r="7211" customFormat="1" x14ac:dyDescent="0.25"/>
    <row r="7212" customFormat="1" x14ac:dyDescent="0.25"/>
    <row r="7213" customFormat="1" x14ac:dyDescent="0.25"/>
    <row r="7214" customFormat="1" x14ac:dyDescent="0.25"/>
    <row r="7215" customFormat="1" x14ac:dyDescent="0.25"/>
    <row r="7216" customFormat="1" x14ac:dyDescent="0.25"/>
    <row r="7217" customFormat="1" x14ac:dyDescent="0.25"/>
    <row r="7218" customFormat="1" x14ac:dyDescent="0.25"/>
    <row r="7219" customFormat="1" x14ac:dyDescent="0.25"/>
    <row r="7220" customFormat="1" x14ac:dyDescent="0.25"/>
    <row r="7221" customFormat="1" x14ac:dyDescent="0.25"/>
    <row r="7222" customFormat="1" x14ac:dyDescent="0.25"/>
    <row r="7223" customFormat="1" x14ac:dyDescent="0.25"/>
    <row r="7224" customFormat="1" x14ac:dyDescent="0.25"/>
    <row r="7225" customFormat="1" x14ac:dyDescent="0.25"/>
    <row r="7226" customFormat="1" x14ac:dyDescent="0.25"/>
    <row r="7227" customFormat="1" x14ac:dyDescent="0.25"/>
    <row r="7228" customFormat="1" x14ac:dyDescent="0.25"/>
    <row r="7229" customFormat="1" x14ac:dyDescent="0.25"/>
    <row r="7230" customFormat="1" x14ac:dyDescent="0.25"/>
    <row r="7231" customFormat="1" x14ac:dyDescent="0.25"/>
    <row r="7232" customFormat="1" x14ac:dyDescent="0.25"/>
    <row r="7233" customFormat="1" x14ac:dyDescent="0.25"/>
    <row r="7234" customFormat="1" x14ac:dyDescent="0.25"/>
    <row r="7235" customFormat="1" x14ac:dyDescent="0.25"/>
    <row r="7236" customFormat="1" x14ac:dyDescent="0.25"/>
    <row r="7237" customFormat="1" x14ac:dyDescent="0.25"/>
    <row r="7238" customFormat="1" x14ac:dyDescent="0.25"/>
    <row r="7239" customFormat="1" x14ac:dyDescent="0.25"/>
    <row r="7240" customFormat="1" x14ac:dyDescent="0.25"/>
    <row r="7241" customFormat="1" x14ac:dyDescent="0.25"/>
    <row r="7242" customFormat="1" x14ac:dyDescent="0.25"/>
    <row r="7243" customFormat="1" x14ac:dyDescent="0.25"/>
    <row r="7244" customFormat="1" x14ac:dyDescent="0.25"/>
    <row r="7245" customFormat="1" x14ac:dyDescent="0.25"/>
    <row r="7246" customFormat="1" x14ac:dyDescent="0.25"/>
    <row r="7247" customFormat="1" x14ac:dyDescent="0.25"/>
    <row r="7248" customFormat="1" x14ac:dyDescent="0.25"/>
    <row r="7249" customFormat="1" x14ac:dyDescent="0.25"/>
    <row r="7250" customFormat="1" x14ac:dyDescent="0.25"/>
    <row r="7251" customFormat="1" x14ac:dyDescent="0.25"/>
    <row r="7252" customFormat="1" x14ac:dyDescent="0.25"/>
    <row r="7253" customFormat="1" x14ac:dyDescent="0.25"/>
    <row r="7254" customFormat="1" x14ac:dyDescent="0.25"/>
    <row r="7255" customFormat="1" x14ac:dyDescent="0.25"/>
    <row r="7256" customFormat="1" x14ac:dyDescent="0.25"/>
    <row r="7257" customFormat="1" x14ac:dyDescent="0.25"/>
    <row r="7258" customFormat="1" x14ac:dyDescent="0.25"/>
    <row r="7259" customFormat="1" x14ac:dyDescent="0.25"/>
    <row r="7260" customFormat="1" x14ac:dyDescent="0.25"/>
    <row r="7261" customFormat="1" x14ac:dyDescent="0.25"/>
    <row r="7262" customFormat="1" x14ac:dyDescent="0.25"/>
    <row r="7263" customFormat="1" x14ac:dyDescent="0.25"/>
    <row r="7264" customFormat="1" x14ac:dyDescent="0.25"/>
    <row r="7265" customFormat="1" x14ac:dyDescent="0.25"/>
    <row r="7266" customFormat="1" x14ac:dyDescent="0.25"/>
    <row r="7267" customFormat="1" x14ac:dyDescent="0.25"/>
    <row r="7268" customFormat="1" x14ac:dyDescent="0.25"/>
    <row r="7269" customFormat="1" x14ac:dyDescent="0.25"/>
    <row r="7270" customFormat="1" x14ac:dyDescent="0.25"/>
    <row r="7271" customFormat="1" x14ac:dyDescent="0.25"/>
    <row r="7272" customFormat="1" x14ac:dyDescent="0.25"/>
    <row r="7273" customFormat="1" x14ac:dyDescent="0.25"/>
    <row r="7274" customFormat="1" x14ac:dyDescent="0.25"/>
    <row r="7275" customFormat="1" x14ac:dyDescent="0.25"/>
    <row r="7276" customFormat="1" x14ac:dyDescent="0.25"/>
    <row r="7277" customFormat="1" x14ac:dyDescent="0.25"/>
    <row r="7278" customFormat="1" x14ac:dyDescent="0.25"/>
    <row r="7279" customFormat="1" x14ac:dyDescent="0.25"/>
    <row r="7280" customFormat="1" x14ac:dyDescent="0.25"/>
    <row r="7281" customFormat="1" x14ac:dyDescent="0.25"/>
    <row r="7282" customFormat="1" x14ac:dyDescent="0.25"/>
    <row r="7283" customFormat="1" x14ac:dyDescent="0.25"/>
    <row r="7284" customFormat="1" x14ac:dyDescent="0.25"/>
    <row r="7285" customFormat="1" x14ac:dyDescent="0.25"/>
    <row r="7286" customFormat="1" x14ac:dyDescent="0.25"/>
    <row r="7287" customFormat="1" x14ac:dyDescent="0.25"/>
    <row r="7288" customFormat="1" x14ac:dyDescent="0.25"/>
    <row r="7289" customFormat="1" x14ac:dyDescent="0.25"/>
    <row r="7290" customFormat="1" x14ac:dyDescent="0.25"/>
    <row r="7291" customFormat="1" x14ac:dyDescent="0.25"/>
    <row r="7292" customFormat="1" x14ac:dyDescent="0.25"/>
    <row r="7293" customFormat="1" x14ac:dyDescent="0.25"/>
    <row r="7294" customFormat="1" x14ac:dyDescent="0.25"/>
    <row r="7295" customFormat="1" x14ac:dyDescent="0.25"/>
    <row r="7296" customFormat="1" x14ac:dyDescent="0.25"/>
    <row r="7297" customFormat="1" x14ac:dyDescent="0.25"/>
    <row r="7298" customFormat="1" x14ac:dyDescent="0.25"/>
    <row r="7299" customFormat="1" x14ac:dyDescent="0.25"/>
    <row r="7300" customFormat="1" x14ac:dyDescent="0.25"/>
    <row r="7301" customFormat="1" x14ac:dyDescent="0.25"/>
    <row r="7302" customFormat="1" x14ac:dyDescent="0.25"/>
    <row r="7303" customFormat="1" x14ac:dyDescent="0.25"/>
    <row r="7304" customFormat="1" x14ac:dyDescent="0.25"/>
    <row r="7305" customFormat="1" x14ac:dyDescent="0.25"/>
    <row r="7306" customFormat="1" x14ac:dyDescent="0.25"/>
    <row r="7307" customFormat="1" x14ac:dyDescent="0.25"/>
    <row r="7308" customFormat="1" x14ac:dyDescent="0.25"/>
    <row r="7309" customFormat="1" x14ac:dyDescent="0.25"/>
    <row r="7310" customFormat="1" x14ac:dyDescent="0.25"/>
    <row r="7311" customFormat="1" x14ac:dyDescent="0.25"/>
    <row r="7312" customFormat="1" x14ac:dyDescent="0.25"/>
    <row r="7313" customFormat="1" x14ac:dyDescent="0.25"/>
    <row r="7314" customFormat="1" x14ac:dyDescent="0.25"/>
    <row r="7315" customFormat="1" x14ac:dyDescent="0.25"/>
    <row r="7316" customFormat="1" x14ac:dyDescent="0.25"/>
    <row r="7317" customFormat="1" x14ac:dyDescent="0.25"/>
    <row r="7318" customFormat="1" x14ac:dyDescent="0.25"/>
    <row r="7319" customFormat="1" x14ac:dyDescent="0.25"/>
    <row r="7320" customFormat="1" x14ac:dyDescent="0.25"/>
    <row r="7321" customFormat="1" x14ac:dyDescent="0.25"/>
    <row r="7322" customFormat="1" x14ac:dyDescent="0.25"/>
    <row r="7323" customFormat="1" x14ac:dyDescent="0.25"/>
    <row r="7324" customFormat="1" x14ac:dyDescent="0.25"/>
    <row r="7325" customFormat="1" x14ac:dyDescent="0.25"/>
    <row r="7326" customFormat="1" x14ac:dyDescent="0.25"/>
    <row r="7327" customFormat="1" x14ac:dyDescent="0.25"/>
    <row r="7328" customFormat="1" x14ac:dyDescent="0.25"/>
    <row r="7329" customFormat="1" x14ac:dyDescent="0.25"/>
    <row r="7330" customFormat="1" x14ac:dyDescent="0.25"/>
    <row r="7331" customFormat="1" x14ac:dyDescent="0.25"/>
    <row r="7332" customFormat="1" x14ac:dyDescent="0.25"/>
    <row r="7333" customFormat="1" x14ac:dyDescent="0.25"/>
    <row r="7334" customFormat="1" x14ac:dyDescent="0.25"/>
    <row r="7335" customFormat="1" x14ac:dyDescent="0.25"/>
    <row r="7336" customFormat="1" x14ac:dyDescent="0.25"/>
    <row r="7337" customFormat="1" x14ac:dyDescent="0.25"/>
    <row r="7338" customFormat="1" x14ac:dyDescent="0.25"/>
    <row r="7339" customFormat="1" x14ac:dyDescent="0.25"/>
    <row r="7340" customFormat="1" x14ac:dyDescent="0.25"/>
    <row r="7341" customFormat="1" x14ac:dyDescent="0.25"/>
    <row r="7342" customFormat="1" x14ac:dyDescent="0.25"/>
    <row r="7343" customFormat="1" x14ac:dyDescent="0.25"/>
    <row r="7344" customFormat="1" x14ac:dyDescent="0.25"/>
    <row r="7345" customFormat="1" x14ac:dyDescent="0.25"/>
    <row r="7346" customFormat="1" x14ac:dyDescent="0.25"/>
    <row r="7347" customFormat="1" x14ac:dyDescent="0.25"/>
    <row r="7348" customFormat="1" x14ac:dyDescent="0.25"/>
    <row r="7349" customFormat="1" x14ac:dyDescent="0.25"/>
    <row r="7350" customFormat="1" x14ac:dyDescent="0.25"/>
    <row r="7351" customFormat="1" x14ac:dyDescent="0.25"/>
    <row r="7352" customFormat="1" x14ac:dyDescent="0.25"/>
    <row r="7353" customFormat="1" x14ac:dyDescent="0.25"/>
    <row r="7354" customFormat="1" x14ac:dyDescent="0.25"/>
    <row r="7355" customFormat="1" x14ac:dyDescent="0.25"/>
    <row r="7356" customFormat="1" x14ac:dyDescent="0.25"/>
    <row r="7357" customFormat="1" x14ac:dyDescent="0.25"/>
    <row r="7358" customFormat="1" x14ac:dyDescent="0.25"/>
    <row r="7359" customFormat="1" x14ac:dyDescent="0.25"/>
    <row r="7360" customFormat="1" x14ac:dyDescent="0.25"/>
    <row r="7361" customFormat="1" x14ac:dyDescent="0.25"/>
    <row r="7362" customFormat="1" x14ac:dyDescent="0.25"/>
    <row r="7363" customFormat="1" x14ac:dyDescent="0.25"/>
    <row r="7364" customFormat="1" x14ac:dyDescent="0.25"/>
    <row r="7365" customFormat="1" x14ac:dyDescent="0.25"/>
    <row r="7366" customFormat="1" x14ac:dyDescent="0.25"/>
    <row r="7367" customFormat="1" x14ac:dyDescent="0.25"/>
    <row r="7368" customFormat="1" x14ac:dyDescent="0.25"/>
    <row r="7369" customFormat="1" x14ac:dyDescent="0.25"/>
    <row r="7370" customFormat="1" x14ac:dyDescent="0.25"/>
    <row r="7371" customFormat="1" x14ac:dyDescent="0.25"/>
    <row r="7372" customFormat="1" x14ac:dyDescent="0.25"/>
    <row r="7373" customFormat="1" x14ac:dyDescent="0.25"/>
    <row r="7374" customFormat="1" x14ac:dyDescent="0.25"/>
    <row r="7375" customFormat="1" x14ac:dyDescent="0.25"/>
    <row r="7376" customFormat="1" x14ac:dyDescent="0.25"/>
    <row r="7377" spans="10:11" customFormat="1" x14ac:dyDescent="0.25"/>
    <row r="7378" spans="10:11" customFormat="1" x14ac:dyDescent="0.25"/>
    <row r="7379" spans="10:11" customFormat="1" x14ac:dyDescent="0.25"/>
    <row r="7380" spans="10:11" customFormat="1" x14ac:dyDescent="0.25"/>
    <row r="7381" spans="10:11" customFormat="1" x14ac:dyDescent="0.25"/>
    <row r="7382" spans="10:11" customFormat="1" x14ac:dyDescent="0.25"/>
    <row r="7383" spans="10:11" customFormat="1" x14ac:dyDescent="0.25"/>
    <row r="7384" spans="10:11" customFormat="1" x14ac:dyDescent="0.25"/>
    <row r="7385" spans="10:11" customFormat="1" x14ac:dyDescent="0.25">
      <c r="J7385" t="s">
        <v>7632</v>
      </c>
    </row>
    <row r="7386" spans="10:11" customFormat="1" x14ac:dyDescent="0.25">
      <c r="J7386" t="s">
        <v>7632</v>
      </c>
    </row>
    <row r="7387" spans="10:11" customFormat="1" x14ac:dyDescent="0.25">
      <c r="K7387" t="s">
        <v>7632</v>
      </c>
    </row>
    <row r="7388" spans="10:11" customFormat="1" x14ac:dyDescent="0.25">
      <c r="K7388" t="s">
        <v>7632</v>
      </c>
    </row>
    <row r="7389" spans="10:11" customFormat="1" x14ac:dyDescent="0.25">
      <c r="K7389" t="s">
        <v>7632</v>
      </c>
    </row>
    <row r="7390" spans="10:11" customFormat="1" x14ac:dyDescent="0.25">
      <c r="K7390" t="s">
        <v>7632</v>
      </c>
    </row>
  </sheetData>
  <mergeCells count="1">
    <mergeCell ref="A1:H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A3F76-0192-495C-A334-E2004CA27FC2}">
  <dimension ref="A1:L670"/>
  <sheetViews>
    <sheetView workbookViewId="0">
      <selection sqref="A1:H1"/>
    </sheetView>
  </sheetViews>
  <sheetFormatPr baseColWidth="10" defaultRowHeight="15" x14ac:dyDescent="0.25"/>
  <cols>
    <col min="1" max="1" width="10.28515625" style="2" customWidth="1"/>
    <col min="2" max="2" width="25.5703125" style="1" customWidth="1"/>
    <col min="3" max="3" width="10.85546875" style="2" customWidth="1"/>
    <col min="4" max="4" width="31" style="1" customWidth="1"/>
    <col min="5" max="5" width="8.140625" style="2" customWidth="1"/>
    <col min="6" max="6" width="8.42578125" style="2" customWidth="1"/>
    <col min="7" max="7" width="7.85546875" style="2" customWidth="1"/>
    <col min="8" max="8" width="11.42578125" style="2"/>
    <col min="9" max="9" width="77.5703125" style="1" customWidth="1"/>
    <col min="10" max="10" width="101.7109375" style="1" customWidth="1"/>
    <col min="11" max="11" width="11.42578125" style="2"/>
    <col min="12" max="12" width="30.7109375" style="1" customWidth="1"/>
    <col min="13" max="13" width="11.42578125" style="1" customWidth="1"/>
    <col min="14" max="16384" width="11.42578125" style="1"/>
  </cols>
  <sheetData>
    <row r="1" spans="1:12" ht="15.75" x14ac:dyDescent="0.25">
      <c r="A1" s="4" t="s">
        <v>129</v>
      </c>
      <c r="B1" s="4"/>
      <c r="C1" s="4"/>
      <c r="D1" s="4"/>
      <c r="E1" s="4"/>
      <c r="F1" s="4"/>
      <c r="G1" s="4"/>
      <c r="H1" s="4"/>
    </row>
    <row r="2" spans="1:12" x14ac:dyDescent="0.25">
      <c r="A2" s="3" t="s">
        <v>15</v>
      </c>
      <c r="B2" s="3" t="s">
        <v>14</v>
      </c>
      <c r="C2" s="3" t="s">
        <v>13</v>
      </c>
      <c r="D2" s="3" t="s">
        <v>12</v>
      </c>
      <c r="E2" s="3" t="s">
        <v>11</v>
      </c>
      <c r="F2" s="3" t="s">
        <v>10</v>
      </c>
      <c r="G2" s="3" t="s">
        <v>9</v>
      </c>
      <c r="H2" s="3" t="s">
        <v>8</v>
      </c>
      <c r="I2" s="3" t="s">
        <v>7</v>
      </c>
      <c r="J2" s="3" t="s">
        <v>6</v>
      </c>
      <c r="K2" s="3" t="s">
        <v>5</v>
      </c>
      <c r="L2" s="3" t="s">
        <v>16</v>
      </c>
    </row>
    <row r="3" spans="1:12" customFormat="1" x14ac:dyDescent="0.25">
      <c r="A3" t="str">
        <f t="shared" ref="A3:A66" si="0">"21"</f>
        <v>21</v>
      </c>
      <c r="B3" t="s">
        <v>533</v>
      </c>
      <c r="C3" t="str">
        <f>"001"</f>
        <v>001</v>
      </c>
      <c r="D3" t="s">
        <v>534</v>
      </c>
      <c r="E3" t="str">
        <f t="shared" ref="E3:E17" si="1">"01"</f>
        <v>01</v>
      </c>
      <c r="F3" t="str">
        <f>"001"</f>
        <v>001</v>
      </c>
      <c r="G3" t="str">
        <f>""</f>
        <v/>
      </c>
      <c r="H3" t="s">
        <v>3</v>
      </c>
      <c r="I3" t="s">
        <v>2491</v>
      </c>
      <c r="J3" t="s">
        <v>5814</v>
      </c>
      <c r="K3" t="str">
        <f>"21340"</f>
        <v>21340</v>
      </c>
    </row>
    <row r="4" spans="1:12" customFormat="1" x14ac:dyDescent="0.25">
      <c r="A4" t="str">
        <f t="shared" si="0"/>
        <v>21</v>
      </c>
      <c r="B4" t="s">
        <v>533</v>
      </c>
      <c r="C4" t="str">
        <f t="shared" ref="C4:C32" si="2">"002"</f>
        <v>002</v>
      </c>
      <c r="D4" t="s">
        <v>535</v>
      </c>
      <c r="E4" t="str">
        <f t="shared" si="1"/>
        <v>01</v>
      </c>
      <c r="F4" t="str">
        <f>"001"</f>
        <v>001</v>
      </c>
      <c r="G4" t="str">
        <f>""</f>
        <v/>
      </c>
      <c r="H4" t="s">
        <v>1</v>
      </c>
      <c r="I4" t="s">
        <v>2492</v>
      </c>
      <c r="J4" t="s">
        <v>5815</v>
      </c>
      <c r="K4" t="str">
        <f t="shared" ref="K4:K18" si="3">"21110"</f>
        <v>21110</v>
      </c>
    </row>
    <row r="5" spans="1:12" customFormat="1" x14ac:dyDescent="0.25">
      <c r="A5" t="str">
        <f t="shared" si="0"/>
        <v>21</v>
      </c>
      <c r="B5" t="s">
        <v>533</v>
      </c>
      <c r="C5" t="str">
        <f t="shared" si="2"/>
        <v>002</v>
      </c>
      <c r="D5" t="s">
        <v>535</v>
      </c>
      <c r="E5" t="str">
        <f t="shared" si="1"/>
        <v>01</v>
      </c>
      <c r="F5" t="str">
        <f>"001"</f>
        <v>001</v>
      </c>
      <c r="G5" t="str">
        <f>""</f>
        <v/>
      </c>
      <c r="H5" t="s">
        <v>0</v>
      </c>
      <c r="I5" t="s">
        <v>2492</v>
      </c>
      <c r="J5" t="s">
        <v>5815</v>
      </c>
      <c r="K5" t="str">
        <f t="shared" si="3"/>
        <v>21110</v>
      </c>
    </row>
    <row r="6" spans="1:12" customFormat="1" x14ac:dyDescent="0.25">
      <c r="A6" t="str">
        <f t="shared" si="0"/>
        <v>21</v>
      </c>
      <c r="B6" t="s">
        <v>533</v>
      </c>
      <c r="C6" t="str">
        <f t="shared" si="2"/>
        <v>002</v>
      </c>
      <c r="D6" t="s">
        <v>535</v>
      </c>
      <c r="E6" t="str">
        <f t="shared" si="1"/>
        <v>01</v>
      </c>
      <c r="F6" t="str">
        <f>"002"</f>
        <v>002</v>
      </c>
      <c r="G6" t="str">
        <f>""</f>
        <v/>
      </c>
      <c r="H6" t="s">
        <v>1</v>
      </c>
      <c r="I6" t="s">
        <v>2492</v>
      </c>
      <c r="J6" t="s">
        <v>5815</v>
      </c>
      <c r="K6" t="str">
        <f t="shared" si="3"/>
        <v>21110</v>
      </c>
    </row>
    <row r="7" spans="1:12" customFormat="1" x14ac:dyDescent="0.25">
      <c r="A7" t="str">
        <f t="shared" si="0"/>
        <v>21</v>
      </c>
      <c r="B7" t="s">
        <v>533</v>
      </c>
      <c r="C7" t="str">
        <f t="shared" si="2"/>
        <v>002</v>
      </c>
      <c r="D7" t="s">
        <v>535</v>
      </c>
      <c r="E7" t="str">
        <f t="shared" si="1"/>
        <v>01</v>
      </c>
      <c r="F7" t="str">
        <f>"002"</f>
        <v>002</v>
      </c>
      <c r="G7" t="str">
        <f>""</f>
        <v/>
      </c>
      <c r="H7" t="s">
        <v>0</v>
      </c>
      <c r="I7" t="s">
        <v>2492</v>
      </c>
      <c r="J7" t="s">
        <v>5815</v>
      </c>
      <c r="K7" t="str">
        <f t="shared" si="3"/>
        <v>21110</v>
      </c>
    </row>
    <row r="8" spans="1:12" customFormat="1" x14ac:dyDescent="0.25">
      <c r="A8" t="str">
        <f t="shared" si="0"/>
        <v>21</v>
      </c>
      <c r="B8" t="s">
        <v>533</v>
      </c>
      <c r="C8" t="str">
        <f t="shared" si="2"/>
        <v>002</v>
      </c>
      <c r="D8" t="s">
        <v>535</v>
      </c>
      <c r="E8" t="str">
        <f t="shared" si="1"/>
        <v>01</v>
      </c>
      <c r="F8" t="str">
        <f>"002"</f>
        <v>002</v>
      </c>
      <c r="G8" t="str">
        <f>""</f>
        <v/>
      </c>
      <c r="H8" t="s">
        <v>2</v>
      </c>
      <c r="I8" t="s">
        <v>2492</v>
      </c>
      <c r="J8" t="s">
        <v>5815</v>
      </c>
      <c r="K8" t="str">
        <f t="shared" si="3"/>
        <v>21110</v>
      </c>
    </row>
    <row r="9" spans="1:12" customFormat="1" x14ac:dyDescent="0.25">
      <c r="A9" t="str">
        <f t="shared" si="0"/>
        <v>21</v>
      </c>
      <c r="B9" t="s">
        <v>533</v>
      </c>
      <c r="C9" t="str">
        <f t="shared" si="2"/>
        <v>002</v>
      </c>
      <c r="D9" t="s">
        <v>535</v>
      </c>
      <c r="E9" t="str">
        <f t="shared" si="1"/>
        <v>01</v>
      </c>
      <c r="F9" t="str">
        <f>"003"</f>
        <v>003</v>
      </c>
      <c r="G9" t="str">
        <f>""</f>
        <v/>
      </c>
      <c r="H9" t="s">
        <v>1</v>
      </c>
      <c r="I9" t="s">
        <v>2493</v>
      </c>
      <c r="J9" t="s">
        <v>5816</v>
      </c>
      <c r="K9" t="str">
        <f t="shared" si="3"/>
        <v>21110</v>
      </c>
    </row>
    <row r="10" spans="1:12" customFormat="1" x14ac:dyDescent="0.25">
      <c r="A10" t="str">
        <f t="shared" si="0"/>
        <v>21</v>
      </c>
      <c r="B10" t="s">
        <v>533</v>
      </c>
      <c r="C10" t="str">
        <f t="shared" si="2"/>
        <v>002</v>
      </c>
      <c r="D10" t="s">
        <v>535</v>
      </c>
      <c r="E10" t="str">
        <f t="shared" si="1"/>
        <v>01</v>
      </c>
      <c r="F10" t="str">
        <f>"003"</f>
        <v>003</v>
      </c>
      <c r="G10" t="str">
        <f>""</f>
        <v/>
      </c>
      <c r="H10" t="s">
        <v>0</v>
      </c>
      <c r="I10" t="s">
        <v>2493</v>
      </c>
      <c r="J10" t="s">
        <v>5816</v>
      </c>
      <c r="K10" t="str">
        <f t="shared" si="3"/>
        <v>21110</v>
      </c>
    </row>
    <row r="11" spans="1:12" customFormat="1" x14ac:dyDescent="0.25">
      <c r="A11" t="str">
        <f t="shared" si="0"/>
        <v>21</v>
      </c>
      <c r="B11" t="s">
        <v>533</v>
      </c>
      <c r="C11" t="str">
        <f t="shared" si="2"/>
        <v>002</v>
      </c>
      <c r="D11" t="s">
        <v>535</v>
      </c>
      <c r="E11" t="str">
        <f t="shared" si="1"/>
        <v>01</v>
      </c>
      <c r="F11" t="str">
        <f>"004"</f>
        <v>004</v>
      </c>
      <c r="G11" t="str">
        <f>""</f>
        <v/>
      </c>
      <c r="H11" t="s">
        <v>1</v>
      </c>
      <c r="I11" t="s">
        <v>2493</v>
      </c>
      <c r="J11" t="s">
        <v>5816</v>
      </c>
      <c r="K11" t="str">
        <f t="shared" si="3"/>
        <v>21110</v>
      </c>
    </row>
    <row r="12" spans="1:12" customFormat="1" x14ac:dyDescent="0.25">
      <c r="A12" t="str">
        <f t="shared" si="0"/>
        <v>21</v>
      </c>
      <c r="B12" t="s">
        <v>533</v>
      </c>
      <c r="C12" t="str">
        <f t="shared" si="2"/>
        <v>002</v>
      </c>
      <c r="D12" t="s">
        <v>535</v>
      </c>
      <c r="E12" t="str">
        <f t="shared" si="1"/>
        <v>01</v>
      </c>
      <c r="F12" t="str">
        <f>"004"</f>
        <v>004</v>
      </c>
      <c r="G12" t="str">
        <f>""</f>
        <v/>
      </c>
      <c r="H12" t="s">
        <v>0</v>
      </c>
      <c r="I12" t="s">
        <v>2493</v>
      </c>
      <c r="J12" t="s">
        <v>5816</v>
      </c>
      <c r="K12" t="str">
        <f t="shared" si="3"/>
        <v>21110</v>
      </c>
    </row>
    <row r="13" spans="1:12" customFormat="1" x14ac:dyDescent="0.25">
      <c r="A13" t="str">
        <f t="shared" si="0"/>
        <v>21</v>
      </c>
      <c r="B13" t="s">
        <v>533</v>
      </c>
      <c r="C13" t="str">
        <f t="shared" si="2"/>
        <v>002</v>
      </c>
      <c r="D13" t="s">
        <v>535</v>
      </c>
      <c r="E13" t="str">
        <f t="shared" si="1"/>
        <v>01</v>
      </c>
      <c r="F13" t="str">
        <f>"005"</f>
        <v>005</v>
      </c>
      <c r="G13" t="str">
        <f>""</f>
        <v/>
      </c>
      <c r="H13" t="s">
        <v>1</v>
      </c>
      <c r="I13" t="s">
        <v>2494</v>
      </c>
      <c r="J13" t="s">
        <v>5817</v>
      </c>
      <c r="K13" t="str">
        <f t="shared" si="3"/>
        <v>21110</v>
      </c>
    </row>
    <row r="14" spans="1:12" customFormat="1" x14ac:dyDescent="0.25">
      <c r="A14" t="str">
        <f t="shared" si="0"/>
        <v>21</v>
      </c>
      <c r="B14" t="s">
        <v>533</v>
      </c>
      <c r="C14" t="str">
        <f t="shared" si="2"/>
        <v>002</v>
      </c>
      <c r="D14" t="s">
        <v>535</v>
      </c>
      <c r="E14" t="str">
        <f t="shared" si="1"/>
        <v>01</v>
      </c>
      <c r="F14" t="str">
        <f>"005"</f>
        <v>005</v>
      </c>
      <c r="G14" t="str">
        <f>""</f>
        <v/>
      </c>
      <c r="H14" t="s">
        <v>0</v>
      </c>
      <c r="I14" t="s">
        <v>2494</v>
      </c>
      <c r="J14" t="s">
        <v>5817</v>
      </c>
      <c r="K14" t="str">
        <f t="shared" si="3"/>
        <v>21110</v>
      </c>
    </row>
    <row r="15" spans="1:12" customFormat="1" x14ac:dyDescent="0.25">
      <c r="A15" t="str">
        <f t="shared" si="0"/>
        <v>21</v>
      </c>
      <c r="B15" t="s">
        <v>533</v>
      </c>
      <c r="C15" t="str">
        <f t="shared" si="2"/>
        <v>002</v>
      </c>
      <c r="D15" t="s">
        <v>535</v>
      </c>
      <c r="E15" t="str">
        <f t="shared" si="1"/>
        <v>01</v>
      </c>
      <c r="F15" t="str">
        <f>"006"</f>
        <v>006</v>
      </c>
      <c r="G15" t="str">
        <f>""</f>
        <v/>
      </c>
      <c r="H15" t="s">
        <v>1</v>
      </c>
      <c r="I15" t="s">
        <v>2492</v>
      </c>
      <c r="J15" t="s">
        <v>5815</v>
      </c>
      <c r="K15" t="str">
        <f t="shared" si="3"/>
        <v>21110</v>
      </c>
    </row>
    <row r="16" spans="1:12" customFormat="1" x14ac:dyDescent="0.25">
      <c r="A16" t="str">
        <f t="shared" si="0"/>
        <v>21</v>
      </c>
      <c r="B16" t="s">
        <v>533</v>
      </c>
      <c r="C16" t="str">
        <f t="shared" si="2"/>
        <v>002</v>
      </c>
      <c r="D16" t="s">
        <v>535</v>
      </c>
      <c r="E16" t="str">
        <f t="shared" si="1"/>
        <v>01</v>
      </c>
      <c r="F16" t="str">
        <f>"006"</f>
        <v>006</v>
      </c>
      <c r="G16" t="str">
        <f>""</f>
        <v/>
      </c>
      <c r="H16" t="s">
        <v>0</v>
      </c>
      <c r="I16" t="s">
        <v>2492</v>
      </c>
      <c r="J16" t="s">
        <v>5815</v>
      </c>
      <c r="K16" t="str">
        <f t="shared" si="3"/>
        <v>21110</v>
      </c>
    </row>
    <row r="17" spans="1:11" customFormat="1" x14ac:dyDescent="0.25">
      <c r="A17" t="str">
        <f t="shared" si="0"/>
        <v>21</v>
      </c>
      <c r="B17" t="s">
        <v>533</v>
      </c>
      <c r="C17" t="str">
        <f t="shared" si="2"/>
        <v>002</v>
      </c>
      <c r="D17" t="s">
        <v>535</v>
      </c>
      <c r="E17" t="str">
        <f t="shared" si="1"/>
        <v>01</v>
      </c>
      <c r="F17" t="str">
        <f>"007"</f>
        <v>007</v>
      </c>
      <c r="G17" t="str">
        <f>""</f>
        <v/>
      </c>
      <c r="H17" t="s">
        <v>1</v>
      </c>
      <c r="I17" t="s">
        <v>2493</v>
      </c>
      <c r="J17" t="s">
        <v>5816</v>
      </c>
      <c r="K17" t="str">
        <f t="shared" si="3"/>
        <v>21110</v>
      </c>
    </row>
    <row r="18" spans="1:11" customFormat="1" x14ac:dyDescent="0.25">
      <c r="A18" t="str">
        <f t="shared" si="0"/>
        <v>21</v>
      </c>
      <c r="B18" t="s">
        <v>533</v>
      </c>
      <c r="C18" t="str">
        <f t="shared" si="2"/>
        <v>002</v>
      </c>
      <c r="D18" t="s">
        <v>535</v>
      </c>
      <c r="E18" t="str">
        <f t="shared" ref="E18" si="4">"01"</f>
        <v>01</v>
      </c>
      <c r="F18" t="str">
        <f>"007"</f>
        <v>007</v>
      </c>
      <c r="G18" t="str">
        <f>""</f>
        <v/>
      </c>
      <c r="H18" t="s">
        <v>0</v>
      </c>
      <c r="I18" t="s">
        <v>2493</v>
      </c>
      <c r="J18" t="s">
        <v>5816</v>
      </c>
      <c r="K18" t="str">
        <f t="shared" si="3"/>
        <v>21110</v>
      </c>
    </row>
    <row r="19" spans="1:11" customFormat="1" x14ac:dyDescent="0.25">
      <c r="A19" t="str">
        <f t="shared" si="0"/>
        <v>21</v>
      </c>
      <c r="B19" t="s">
        <v>533</v>
      </c>
      <c r="C19" t="str">
        <f t="shared" si="2"/>
        <v>002</v>
      </c>
      <c r="D19" t="s">
        <v>535</v>
      </c>
      <c r="E19" t="str">
        <f t="shared" ref="E19:E32" si="5">"02"</f>
        <v>02</v>
      </c>
      <c r="F19" t="str">
        <f>"001"</f>
        <v>001</v>
      </c>
      <c r="G19" t="str">
        <f>""</f>
        <v/>
      </c>
      <c r="H19" t="s">
        <v>1</v>
      </c>
      <c r="I19" t="s">
        <v>2495</v>
      </c>
      <c r="J19" t="s">
        <v>5818</v>
      </c>
      <c r="K19" t="str">
        <f>"21120"</f>
        <v>21120</v>
      </c>
    </row>
    <row r="20" spans="1:11" customFormat="1" x14ac:dyDescent="0.25">
      <c r="A20" t="str">
        <f t="shared" si="0"/>
        <v>21</v>
      </c>
      <c r="B20" t="s">
        <v>533</v>
      </c>
      <c r="C20" t="str">
        <f t="shared" si="2"/>
        <v>002</v>
      </c>
      <c r="D20" t="s">
        <v>535</v>
      </c>
      <c r="E20" t="str">
        <f t="shared" si="5"/>
        <v>02</v>
      </c>
      <c r="F20" t="str">
        <f>"001"</f>
        <v>001</v>
      </c>
      <c r="G20" t="str">
        <f>""</f>
        <v/>
      </c>
      <c r="H20" t="s">
        <v>0</v>
      </c>
      <c r="I20" t="s">
        <v>2495</v>
      </c>
      <c r="J20" t="s">
        <v>5818</v>
      </c>
      <c r="K20" t="str">
        <f>"21120"</f>
        <v>21120</v>
      </c>
    </row>
    <row r="21" spans="1:11" customFormat="1" x14ac:dyDescent="0.25">
      <c r="A21" t="str">
        <f t="shared" si="0"/>
        <v>21</v>
      </c>
      <c r="B21" t="s">
        <v>533</v>
      </c>
      <c r="C21" t="str">
        <f t="shared" si="2"/>
        <v>002</v>
      </c>
      <c r="D21" t="s">
        <v>535</v>
      </c>
      <c r="E21" t="str">
        <f t="shared" si="5"/>
        <v>02</v>
      </c>
      <c r="F21" t="str">
        <f>"002"</f>
        <v>002</v>
      </c>
      <c r="G21" t="str">
        <f>""</f>
        <v/>
      </c>
      <c r="H21" t="s">
        <v>1</v>
      </c>
      <c r="I21" t="s">
        <v>2496</v>
      </c>
      <c r="J21" t="s">
        <v>5819</v>
      </c>
      <c r="K21" t="str">
        <f t="shared" ref="K21:K26" si="6">"21110"</f>
        <v>21110</v>
      </c>
    </row>
    <row r="22" spans="1:11" customFormat="1" x14ac:dyDescent="0.25">
      <c r="A22" t="str">
        <f t="shared" si="0"/>
        <v>21</v>
      </c>
      <c r="B22" t="s">
        <v>533</v>
      </c>
      <c r="C22" t="str">
        <f t="shared" si="2"/>
        <v>002</v>
      </c>
      <c r="D22" t="s">
        <v>535</v>
      </c>
      <c r="E22" t="str">
        <f t="shared" si="5"/>
        <v>02</v>
      </c>
      <c r="F22" t="str">
        <f>"002"</f>
        <v>002</v>
      </c>
      <c r="G22" t="str">
        <f>""</f>
        <v/>
      </c>
      <c r="H22" t="s">
        <v>0</v>
      </c>
      <c r="I22" t="s">
        <v>2496</v>
      </c>
      <c r="J22" t="s">
        <v>5819</v>
      </c>
      <c r="K22" t="str">
        <f t="shared" si="6"/>
        <v>21110</v>
      </c>
    </row>
    <row r="23" spans="1:11" customFormat="1" x14ac:dyDescent="0.25">
      <c r="A23" t="str">
        <f t="shared" si="0"/>
        <v>21</v>
      </c>
      <c r="B23" t="s">
        <v>533</v>
      </c>
      <c r="C23" t="str">
        <f t="shared" si="2"/>
        <v>002</v>
      </c>
      <c r="D23" t="s">
        <v>535</v>
      </c>
      <c r="E23" t="str">
        <f t="shared" si="5"/>
        <v>02</v>
      </c>
      <c r="F23" t="str">
        <f>"003"</f>
        <v>003</v>
      </c>
      <c r="G23" t="str">
        <f>""</f>
        <v/>
      </c>
      <c r="H23" t="s">
        <v>1</v>
      </c>
      <c r="I23" t="s">
        <v>2496</v>
      </c>
      <c r="J23" t="s">
        <v>5819</v>
      </c>
      <c r="K23" t="str">
        <f t="shared" si="6"/>
        <v>21110</v>
      </c>
    </row>
    <row r="24" spans="1:11" customFormat="1" x14ac:dyDescent="0.25">
      <c r="A24" t="str">
        <f t="shared" si="0"/>
        <v>21</v>
      </c>
      <c r="B24" t="s">
        <v>533</v>
      </c>
      <c r="C24" t="str">
        <f t="shared" si="2"/>
        <v>002</v>
      </c>
      <c r="D24" t="s">
        <v>535</v>
      </c>
      <c r="E24" t="str">
        <f t="shared" si="5"/>
        <v>02</v>
      </c>
      <c r="F24" t="str">
        <f>"003"</f>
        <v>003</v>
      </c>
      <c r="G24" t="str">
        <f>""</f>
        <v/>
      </c>
      <c r="H24" t="s">
        <v>0</v>
      </c>
      <c r="I24" t="s">
        <v>2496</v>
      </c>
      <c r="J24" t="s">
        <v>5819</v>
      </c>
      <c r="K24" t="str">
        <f t="shared" si="6"/>
        <v>21110</v>
      </c>
    </row>
    <row r="25" spans="1:11" customFormat="1" x14ac:dyDescent="0.25">
      <c r="A25" t="str">
        <f t="shared" si="0"/>
        <v>21</v>
      </c>
      <c r="B25" t="s">
        <v>533</v>
      </c>
      <c r="C25" t="str">
        <f t="shared" si="2"/>
        <v>002</v>
      </c>
      <c r="D25" t="s">
        <v>535</v>
      </c>
      <c r="E25" t="str">
        <f t="shared" si="5"/>
        <v>02</v>
      </c>
      <c r="F25" t="str">
        <f>"004"</f>
        <v>004</v>
      </c>
      <c r="G25" t="str">
        <f>""</f>
        <v/>
      </c>
      <c r="H25" t="s">
        <v>1</v>
      </c>
      <c r="I25" t="s">
        <v>2497</v>
      </c>
      <c r="J25" t="s">
        <v>5820</v>
      </c>
      <c r="K25" t="str">
        <f t="shared" si="6"/>
        <v>21110</v>
      </c>
    </row>
    <row r="26" spans="1:11" customFormat="1" x14ac:dyDescent="0.25">
      <c r="A26" t="str">
        <f t="shared" si="0"/>
        <v>21</v>
      </c>
      <c r="B26" t="s">
        <v>533</v>
      </c>
      <c r="C26" t="str">
        <f t="shared" si="2"/>
        <v>002</v>
      </c>
      <c r="D26" t="s">
        <v>535</v>
      </c>
      <c r="E26" t="str">
        <f t="shared" si="5"/>
        <v>02</v>
      </c>
      <c r="F26" t="str">
        <f>"004"</f>
        <v>004</v>
      </c>
      <c r="G26" t="str">
        <f>""</f>
        <v/>
      </c>
      <c r="H26" t="s">
        <v>0</v>
      </c>
      <c r="I26" t="s">
        <v>2497</v>
      </c>
      <c r="J26" t="s">
        <v>5820</v>
      </c>
      <c r="K26" t="str">
        <f t="shared" si="6"/>
        <v>21110</v>
      </c>
    </row>
    <row r="27" spans="1:11" customFormat="1" x14ac:dyDescent="0.25">
      <c r="A27" t="str">
        <f t="shared" si="0"/>
        <v>21</v>
      </c>
      <c r="B27" t="s">
        <v>533</v>
      </c>
      <c r="C27" t="str">
        <f t="shared" si="2"/>
        <v>002</v>
      </c>
      <c r="D27" t="s">
        <v>535</v>
      </c>
      <c r="E27" t="str">
        <f t="shared" si="5"/>
        <v>02</v>
      </c>
      <c r="F27" t="str">
        <f>"005"</f>
        <v>005</v>
      </c>
      <c r="G27" t="str">
        <f>""</f>
        <v/>
      </c>
      <c r="H27" t="s">
        <v>1</v>
      </c>
      <c r="I27" t="s">
        <v>2495</v>
      </c>
      <c r="J27" t="s">
        <v>5818</v>
      </c>
      <c r="K27" t="str">
        <f>"21120"</f>
        <v>21120</v>
      </c>
    </row>
    <row r="28" spans="1:11" customFormat="1" x14ac:dyDescent="0.25">
      <c r="A28" t="str">
        <f t="shared" si="0"/>
        <v>21</v>
      </c>
      <c r="B28" t="s">
        <v>533</v>
      </c>
      <c r="C28" t="str">
        <f t="shared" si="2"/>
        <v>002</v>
      </c>
      <c r="D28" t="s">
        <v>535</v>
      </c>
      <c r="E28" t="str">
        <f t="shared" si="5"/>
        <v>02</v>
      </c>
      <c r="F28" t="str">
        <f>"005"</f>
        <v>005</v>
      </c>
      <c r="G28" t="str">
        <f>""</f>
        <v/>
      </c>
      <c r="H28" t="s">
        <v>0</v>
      </c>
      <c r="I28" t="s">
        <v>2495</v>
      </c>
      <c r="J28" t="s">
        <v>5818</v>
      </c>
      <c r="K28" t="str">
        <f>"21120"</f>
        <v>21120</v>
      </c>
    </row>
    <row r="29" spans="1:11" customFormat="1" x14ac:dyDescent="0.25">
      <c r="A29" t="str">
        <f t="shared" si="0"/>
        <v>21</v>
      </c>
      <c r="B29" t="s">
        <v>533</v>
      </c>
      <c r="C29" t="str">
        <f t="shared" si="2"/>
        <v>002</v>
      </c>
      <c r="D29" t="s">
        <v>535</v>
      </c>
      <c r="E29" t="str">
        <f t="shared" si="5"/>
        <v>02</v>
      </c>
      <c r="F29" t="str">
        <f>"006"</f>
        <v>006</v>
      </c>
      <c r="G29" t="str">
        <f>""</f>
        <v/>
      </c>
      <c r="H29" t="s">
        <v>1</v>
      </c>
      <c r="I29" t="s">
        <v>2495</v>
      </c>
      <c r="J29" t="s">
        <v>5818</v>
      </c>
      <c r="K29" t="str">
        <f>"21120"</f>
        <v>21120</v>
      </c>
    </row>
    <row r="30" spans="1:11" customFormat="1" x14ac:dyDescent="0.25">
      <c r="A30" t="str">
        <f t="shared" si="0"/>
        <v>21</v>
      </c>
      <c r="B30" t="s">
        <v>533</v>
      </c>
      <c r="C30" t="str">
        <f t="shared" si="2"/>
        <v>002</v>
      </c>
      <c r="D30" t="s">
        <v>535</v>
      </c>
      <c r="E30" t="str">
        <f t="shared" si="5"/>
        <v>02</v>
      </c>
      <c r="F30" t="str">
        <f>"006"</f>
        <v>006</v>
      </c>
      <c r="G30" t="str">
        <f>""</f>
        <v/>
      </c>
      <c r="H30" t="s">
        <v>0</v>
      </c>
      <c r="I30" t="s">
        <v>2495</v>
      </c>
      <c r="J30" t="s">
        <v>5818</v>
      </c>
      <c r="K30" t="str">
        <f>"21120"</f>
        <v>21120</v>
      </c>
    </row>
    <row r="31" spans="1:11" customFormat="1" x14ac:dyDescent="0.25">
      <c r="A31" t="str">
        <f t="shared" si="0"/>
        <v>21</v>
      </c>
      <c r="B31" t="s">
        <v>533</v>
      </c>
      <c r="C31" t="str">
        <f t="shared" si="2"/>
        <v>002</v>
      </c>
      <c r="D31" t="s">
        <v>535</v>
      </c>
      <c r="E31" t="str">
        <f t="shared" si="5"/>
        <v>02</v>
      </c>
      <c r="F31" t="str">
        <f>"007"</f>
        <v>007</v>
      </c>
      <c r="G31" t="str">
        <f>""</f>
        <v/>
      </c>
      <c r="H31" t="s">
        <v>1</v>
      </c>
      <c r="I31" t="s">
        <v>2497</v>
      </c>
      <c r="J31" t="s">
        <v>5820</v>
      </c>
      <c r="K31" t="str">
        <f>"21110"</f>
        <v>21110</v>
      </c>
    </row>
    <row r="32" spans="1:11" customFormat="1" x14ac:dyDescent="0.25">
      <c r="A32" t="str">
        <f t="shared" si="0"/>
        <v>21</v>
      </c>
      <c r="B32" t="s">
        <v>533</v>
      </c>
      <c r="C32" t="str">
        <f t="shared" si="2"/>
        <v>002</v>
      </c>
      <c r="D32" t="s">
        <v>535</v>
      </c>
      <c r="E32" t="str">
        <f t="shared" si="5"/>
        <v>02</v>
      </c>
      <c r="F32" t="str">
        <f>"007"</f>
        <v>007</v>
      </c>
      <c r="G32" t="str">
        <f>""</f>
        <v/>
      </c>
      <c r="H32" t="s">
        <v>0</v>
      </c>
      <c r="I32" t="s">
        <v>2497</v>
      </c>
      <c r="J32" t="s">
        <v>5820</v>
      </c>
      <c r="K32" t="str">
        <f>"21110"</f>
        <v>21110</v>
      </c>
    </row>
    <row r="33" spans="1:11" customFormat="1" x14ac:dyDescent="0.25">
      <c r="A33" t="str">
        <f t="shared" si="0"/>
        <v>21</v>
      </c>
      <c r="B33" t="s">
        <v>533</v>
      </c>
      <c r="C33" t="str">
        <f>"003"</f>
        <v>003</v>
      </c>
      <c r="D33" t="s">
        <v>536</v>
      </c>
      <c r="E33" t="str">
        <f>"01"</f>
        <v>01</v>
      </c>
      <c r="F33" t="str">
        <f t="shared" ref="F33:F39" si="7">"001"</f>
        <v>001</v>
      </c>
      <c r="G33" t="str">
        <f>""</f>
        <v/>
      </c>
      <c r="H33" t="s">
        <v>3</v>
      </c>
      <c r="I33" t="s">
        <v>2498</v>
      </c>
      <c r="J33" t="s">
        <v>5821</v>
      </c>
      <c r="K33" t="str">
        <f>"21593"</f>
        <v>21593</v>
      </c>
    </row>
    <row r="34" spans="1:11" customFormat="1" x14ac:dyDescent="0.25">
      <c r="A34" t="str">
        <f t="shared" si="0"/>
        <v>21</v>
      </c>
      <c r="B34" t="s">
        <v>533</v>
      </c>
      <c r="C34" t="str">
        <f>"004"</f>
        <v>004</v>
      </c>
      <c r="D34" t="s">
        <v>537</v>
      </c>
      <c r="E34" t="str">
        <f>"01"</f>
        <v>01</v>
      </c>
      <c r="F34" t="str">
        <f t="shared" si="7"/>
        <v>001</v>
      </c>
      <c r="G34" t="str">
        <f>"01"</f>
        <v>01</v>
      </c>
      <c r="H34" t="s">
        <v>1</v>
      </c>
      <c r="I34" t="s">
        <v>2499</v>
      </c>
      <c r="J34" t="s">
        <v>5822</v>
      </c>
      <c r="K34" t="str">
        <f>"21350"</f>
        <v>21350</v>
      </c>
    </row>
    <row r="35" spans="1:11" customFormat="1" x14ac:dyDescent="0.25">
      <c r="A35" t="str">
        <f t="shared" si="0"/>
        <v>21</v>
      </c>
      <c r="B35" t="s">
        <v>533</v>
      </c>
      <c r="C35" t="str">
        <f>"004"</f>
        <v>004</v>
      </c>
      <c r="D35" t="s">
        <v>537</v>
      </c>
      <c r="E35" t="str">
        <f>"01"</f>
        <v>01</v>
      </c>
      <c r="F35" t="str">
        <f t="shared" si="7"/>
        <v>001</v>
      </c>
      <c r="G35" t="str">
        <f>"02"</f>
        <v>02</v>
      </c>
      <c r="H35" t="s">
        <v>0</v>
      </c>
      <c r="I35" t="s">
        <v>2500</v>
      </c>
      <c r="J35" t="s">
        <v>5823</v>
      </c>
      <c r="K35" t="str">
        <f>"21342"</f>
        <v>21342</v>
      </c>
    </row>
    <row r="36" spans="1:11" customFormat="1" x14ac:dyDescent="0.25">
      <c r="A36" t="str">
        <f t="shared" si="0"/>
        <v>21</v>
      </c>
      <c r="B36" t="s">
        <v>533</v>
      </c>
      <c r="C36" t="str">
        <f>"004"</f>
        <v>004</v>
      </c>
      <c r="D36" t="s">
        <v>537</v>
      </c>
      <c r="E36" t="str">
        <f>"02"</f>
        <v>02</v>
      </c>
      <c r="F36" t="str">
        <f t="shared" si="7"/>
        <v>001</v>
      </c>
      <c r="G36" t="str">
        <f>"01"</f>
        <v>01</v>
      </c>
      <c r="H36" t="s">
        <v>1</v>
      </c>
      <c r="I36" t="s">
        <v>2501</v>
      </c>
      <c r="J36" t="s">
        <v>5824</v>
      </c>
      <c r="K36" t="str">
        <f>"21342"</f>
        <v>21342</v>
      </c>
    </row>
    <row r="37" spans="1:11" customFormat="1" x14ac:dyDescent="0.25">
      <c r="A37" t="str">
        <f t="shared" si="0"/>
        <v>21</v>
      </c>
      <c r="B37" t="s">
        <v>533</v>
      </c>
      <c r="C37" t="str">
        <f>"004"</f>
        <v>004</v>
      </c>
      <c r="D37" t="s">
        <v>537</v>
      </c>
      <c r="E37" t="str">
        <f>"02"</f>
        <v>02</v>
      </c>
      <c r="F37" t="str">
        <f t="shared" si="7"/>
        <v>001</v>
      </c>
      <c r="G37" t="str">
        <f>"02"</f>
        <v>02</v>
      </c>
      <c r="H37" t="s">
        <v>0</v>
      </c>
      <c r="I37" t="s">
        <v>2502</v>
      </c>
      <c r="J37" t="s">
        <v>5825</v>
      </c>
      <c r="K37" t="str">
        <f>"21649"</f>
        <v>21649</v>
      </c>
    </row>
    <row r="38" spans="1:11" customFormat="1" x14ac:dyDescent="0.25">
      <c r="A38" t="str">
        <f t="shared" si="0"/>
        <v>21</v>
      </c>
      <c r="B38" t="s">
        <v>533</v>
      </c>
      <c r="C38" t="str">
        <f t="shared" ref="C38:C62" si="8">"005"</f>
        <v>005</v>
      </c>
      <c r="D38" t="s">
        <v>538</v>
      </c>
      <c r="E38" t="str">
        <f t="shared" ref="E38:E45" si="9">"01"</f>
        <v>01</v>
      </c>
      <c r="F38" t="str">
        <f t="shared" si="7"/>
        <v>001</v>
      </c>
      <c r="G38" t="str">
        <f>""</f>
        <v/>
      </c>
      <c r="H38" t="s">
        <v>1</v>
      </c>
      <c r="I38" t="s">
        <v>2503</v>
      </c>
      <c r="J38" t="s">
        <v>5826</v>
      </c>
      <c r="K38" t="str">
        <f t="shared" ref="K38:K54" si="10">"21730"</f>
        <v>21730</v>
      </c>
    </row>
    <row r="39" spans="1:11" customFormat="1" x14ac:dyDescent="0.25">
      <c r="A39" t="str">
        <f t="shared" si="0"/>
        <v>21</v>
      </c>
      <c r="B39" t="s">
        <v>533</v>
      </c>
      <c r="C39" t="str">
        <f t="shared" si="8"/>
        <v>005</v>
      </c>
      <c r="D39" t="s">
        <v>538</v>
      </c>
      <c r="E39" t="str">
        <f t="shared" si="9"/>
        <v>01</v>
      </c>
      <c r="F39" t="str">
        <f t="shared" si="7"/>
        <v>001</v>
      </c>
      <c r="G39" t="str">
        <f>""</f>
        <v/>
      </c>
      <c r="H39" t="s">
        <v>0</v>
      </c>
      <c r="I39" t="s">
        <v>2503</v>
      </c>
      <c r="J39" t="s">
        <v>5826</v>
      </c>
      <c r="K39" t="str">
        <f t="shared" si="10"/>
        <v>21730</v>
      </c>
    </row>
    <row r="40" spans="1:11" customFormat="1" x14ac:dyDescent="0.25">
      <c r="A40" t="str">
        <f t="shared" si="0"/>
        <v>21</v>
      </c>
      <c r="B40" t="s">
        <v>533</v>
      </c>
      <c r="C40" t="str">
        <f t="shared" si="8"/>
        <v>005</v>
      </c>
      <c r="D40" t="s">
        <v>538</v>
      </c>
      <c r="E40" t="str">
        <f t="shared" si="9"/>
        <v>01</v>
      </c>
      <c r="F40" t="str">
        <f>"002"</f>
        <v>002</v>
      </c>
      <c r="G40" t="str">
        <f>""</f>
        <v/>
      </c>
      <c r="H40" t="s">
        <v>1</v>
      </c>
      <c r="I40" t="s">
        <v>1147</v>
      </c>
      <c r="J40" t="s">
        <v>5827</v>
      </c>
      <c r="K40" t="str">
        <f t="shared" si="10"/>
        <v>21730</v>
      </c>
    </row>
    <row r="41" spans="1:11" customFormat="1" x14ac:dyDescent="0.25">
      <c r="A41" t="str">
        <f t="shared" si="0"/>
        <v>21</v>
      </c>
      <c r="B41" t="s">
        <v>533</v>
      </c>
      <c r="C41" t="str">
        <f t="shared" si="8"/>
        <v>005</v>
      </c>
      <c r="D41" t="s">
        <v>538</v>
      </c>
      <c r="E41" t="str">
        <f t="shared" si="9"/>
        <v>01</v>
      </c>
      <c r="F41" t="str">
        <f>"002"</f>
        <v>002</v>
      </c>
      <c r="G41" t="str">
        <f>""</f>
        <v/>
      </c>
      <c r="H41" t="s">
        <v>0</v>
      </c>
      <c r="I41" t="s">
        <v>1147</v>
      </c>
      <c r="J41" t="s">
        <v>5827</v>
      </c>
      <c r="K41" t="str">
        <f t="shared" si="10"/>
        <v>21730</v>
      </c>
    </row>
    <row r="42" spans="1:11" customFormat="1" x14ac:dyDescent="0.25">
      <c r="A42" t="str">
        <f t="shared" si="0"/>
        <v>21</v>
      </c>
      <c r="B42" t="s">
        <v>533</v>
      </c>
      <c r="C42" t="str">
        <f t="shared" si="8"/>
        <v>005</v>
      </c>
      <c r="D42" t="s">
        <v>538</v>
      </c>
      <c r="E42" t="str">
        <f t="shared" si="9"/>
        <v>01</v>
      </c>
      <c r="F42" t="str">
        <f>"003"</f>
        <v>003</v>
      </c>
      <c r="G42" t="str">
        <f>""</f>
        <v/>
      </c>
      <c r="H42" t="s">
        <v>1</v>
      </c>
      <c r="I42" t="s">
        <v>2504</v>
      </c>
      <c r="J42" t="s">
        <v>5828</v>
      </c>
      <c r="K42" t="str">
        <f t="shared" si="10"/>
        <v>21730</v>
      </c>
    </row>
    <row r="43" spans="1:11" customFormat="1" x14ac:dyDescent="0.25">
      <c r="A43" t="str">
        <f t="shared" si="0"/>
        <v>21</v>
      </c>
      <c r="B43" t="s">
        <v>533</v>
      </c>
      <c r="C43" t="str">
        <f t="shared" si="8"/>
        <v>005</v>
      </c>
      <c r="D43" t="s">
        <v>538</v>
      </c>
      <c r="E43" t="str">
        <f t="shared" si="9"/>
        <v>01</v>
      </c>
      <c r="F43" t="str">
        <f>"003"</f>
        <v>003</v>
      </c>
      <c r="G43" t="str">
        <f>""</f>
        <v/>
      </c>
      <c r="H43" t="s">
        <v>0</v>
      </c>
      <c r="I43" t="s">
        <v>2504</v>
      </c>
      <c r="J43" t="s">
        <v>5828</v>
      </c>
      <c r="K43" t="str">
        <f t="shared" si="10"/>
        <v>21730</v>
      </c>
    </row>
    <row r="44" spans="1:11" customFormat="1" x14ac:dyDescent="0.25">
      <c r="A44" t="str">
        <f t="shared" si="0"/>
        <v>21</v>
      </c>
      <c r="B44" t="s">
        <v>533</v>
      </c>
      <c r="C44" t="str">
        <f t="shared" si="8"/>
        <v>005</v>
      </c>
      <c r="D44" t="s">
        <v>538</v>
      </c>
      <c r="E44" t="str">
        <f t="shared" si="9"/>
        <v>01</v>
      </c>
      <c r="F44" t="str">
        <f>"004"</f>
        <v>004</v>
      </c>
      <c r="G44" t="str">
        <f>""</f>
        <v/>
      </c>
      <c r="H44" t="s">
        <v>1</v>
      </c>
      <c r="I44" t="s">
        <v>2505</v>
      </c>
      <c r="J44" t="s">
        <v>5829</v>
      </c>
      <c r="K44" t="str">
        <f t="shared" si="10"/>
        <v>21730</v>
      </c>
    </row>
    <row r="45" spans="1:11" customFormat="1" x14ac:dyDescent="0.25">
      <c r="A45" t="str">
        <f t="shared" si="0"/>
        <v>21</v>
      </c>
      <c r="B45" t="s">
        <v>533</v>
      </c>
      <c r="C45" t="str">
        <f t="shared" si="8"/>
        <v>005</v>
      </c>
      <c r="D45" t="s">
        <v>538</v>
      </c>
      <c r="E45" t="str">
        <f t="shared" si="9"/>
        <v>01</v>
      </c>
      <c r="F45" t="str">
        <f>"004"</f>
        <v>004</v>
      </c>
      <c r="G45" t="str">
        <f>""</f>
        <v/>
      </c>
      <c r="H45" t="s">
        <v>0</v>
      </c>
      <c r="I45" t="s">
        <v>2505</v>
      </c>
      <c r="J45" t="s">
        <v>5829</v>
      </c>
      <c r="K45" t="str">
        <f t="shared" si="10"/>
        <v>21730</v>
      </c>
    </row>
    <row r="46" spans="1:11" customFormat="1" x14ac:dyDescent="0.25">
      <c r="A46" t="str">
        <f t="shared" si="0"/>
        <v>21</v>
      </c>
      <c r="B46" t="s">
        <v>533</v>
      </c>
      <c r="C46" t="str">
        <f t="shared" si="8"/>
        <v>005</v>
      </c>
      <c r="D46" t="s">
        <v>538</v>
      </c>
      <c r="E46" t="str">
        <f>"02"</f>
        <v>02</v>
      </c>
      <c r="F46" t="str">
        <f>"001"</f>
        <v>001</v>
      </c>
      <c r="G46" t="str">
        <f>""</f>
        <v/>
      </c>
      <c r="H46" t="s">
        <v>3</v>
      </c>
      <c r="I46" t="s">
        <v>2506</v>
      </c>
      <c r="J46" t="s">
        <v>5830</v>
      </c>
      <c r="K46" t="str">
        <f t="shared" si="10"/>
        <v>21730</v>
      </c>
    </row>
    <row r="47" spans="1:11" customFormat="1" x14ac:dyDescent="0.25">
      <c r="A47" t="str">
        <f t="shared" si="0"/>
        <v>21</v>
      </c>
      <c r="B47" t="s">
        <v>533</v>
      </c>
      <c r="C47" t="str">
        <f t="shared" si="8"/>
        <v>005</v>
      </c>
      <c r="D47" t="s">
        <v>538</v>
      </c>
      <c r="E47" t="str">
        <f>"02"</f>
        <v>02</v>
      </c>
      <c r="F47" t="str">
        <f>"002"</f>
        <v>002</v>
      </c>
      <c r="G47" t="str">
        <f>""</f>
        <v/>
      </c>
      <c r="H47" t="s">
        <v>1</v>
      </c>
      <c r="I47" t="s">
        <v>2507</v>
      </c>
      <c r="J47" t="s">
        <v>5831</v>
      </c>
      <c r="K47" t="str">
        <f t="shared" si="10"/>
        <v>21730</v>
      </c>
    </row>
    <row r="48" spans="1:11" customFormat="1" x14ac:dyDescent="0.25">
      <c r="A48" t="str">
        <f t="shared" si="0"/>
        <v>21</v>
      </c>
      <c r="B48" t="s">
        <v>533</v>
      </c>
      <c r="C48" t="str">
        <f t="shared" si="8"/>
        <v>005</v>
      </c>
      <c r="D48" t="s">
        <v>538</v>
      </c>
      <c r="E48" t="str">
        <f>"02"</f>
        <v>02</v>
      </c>
      <c r="F48" t="str">
        <f>"002"</f>
        <v>002</v>
      </c>
      <c r="G48" t="str">
        <f>""</f>
        <v/>
      </c>
      <c r="H48" t="s">
        <v>0</v>
      </c>
      <c r="I48" t="s">
        <v>2507</v>
      </c>
      <c r="J48" t="s">
        <v>5831</v>
      </c>
      <c r="K48" t="str">
        <f t="shared" si="10"/>
        <v>21730</v>
      </c>
    </row>
    <row r="49" spans="1:11" customFormat="1" x14ac:dyDescent="0.25">
      <c r="A49" t="str">
        <f t="shared" si="0"/>
        <v>21</v>
      </c>
      <c r="B49" t="s">
        <v>533</v>
      </c>
      <c r="C49" t="str">
        <f t="shared" si="8"/>
        <v>005</v>
      </c>
      <c r="D49" t="s">
        <v>538</v>
      </c>
      <c r="E49" t="str">
        <f>"02"</f>
        <v>02</v>
      </c>
      <c r="F49" t="str">
        <f>"003"</f>
        <v>003</v>
      </c>
      <c r="G49" t="str">
        <f>""</f>
        <v/>
      </c>
      <c r="H49" t="s">
        <v>1</v>
      </c>
      <c r="I49" t="s">
        <v>23</v>
      </c>
      <c r="J49" t="s">
        <v>5832</v>
      </c>
      <c r="K49" t="str">
        <f t="shared" si="10"/>
        <v>21730</v>
      </c>
    </row>
    <row r="50" spans="1:11" customFormat="1" x14ac:dyDescent="0.25">
      <c r="A50" t="str">
        <f t="shared" si="0"/>
        <v>21</v>
      </c>
      <c r="B50" t="s">
        <v>533</v>
      </c>
      <c r="C50" t="str">
        <f t="shared" si="8"/>
        <v>005</v>
      </c>
      <c r="D50" t="s">
        <v>538</v>
      </c>
      <c r="E50" t="str">
        <f>"02"</f>
        <v>02</v>
      </c>
      <c r="F50" t="str">
        <f>"003"</f>
        <v>003</v>
      </c>
      <c r="G50" t="str">
        <f>""</f>
        <v/>
      </c>
      <c r="H50" t="s">
        <v>0</v>
      </c>
      <c r="I50" t="s">
        <v>23</v>
      </c>
      <c r="J50" t="s">
        <v>5832</v>
      </c>
      <c r="K50" t="str">
        <f t="shared" si="10"/>
        <v>21730</v>
      </c>
    </row>
    <row r="51" spans="1:11" customFormat="1" x14ac:dyDescent="0.25">
      <c r="A51" t="str">
        <f t="shared" si="0"/>
        <v>21</v>
      </c>
      <c r="B51" t="s">
        <v>533</v>
      </c>
      <c r="C51" t="str">
        <f t="shared" si="8"/>
        <v>005</v>
      </c>
      <c r="D51" t="s">
        <v>538</v>
      </c>
      <c r="E51" t="str">
        <f t="shared" ref="E51:E62" si="11">"03"</f>
        <v>03</v>
      </c>
      <c r="F51" t="str">
        <f>"001"</f>
        <v>001</v>
      </c>
      <c r="G51" t="str">
        <f>""</f>
        <v/>
      </c>
      <c r="H51" t="s">
        <v>1</v>
      </c>
      <c r="I51" t="s">
        <v>2508</v>
      </c>
      <c r="J51" t="s">
        <v>5833</v>
      </c>
      <c r="K51" t="str">
        <f t="shared" si="10"/>
        <v>21730</v>
      </c>
    </row>
    <row r="52" spans="1:11" customFormat="1" x14ac:dyDescent="0.25">
      <c r="A52" t="str">
        <f t="shared" si="0"/>
        <v>21</v>
      </c>
      <c r="B52" t="s">
        <v>533</v>
      </c>
      <c r="C52" t="str">
        <f t="shared" si="8"/>
        <v>005</v>
      </c>
      <c r="D52" t="s">
        <v>538</v>
      </c>
      <c r="E52" t="str">
        <f t="shared" si="11"/>
        <v>03</v>
      </c>
      <c r="F52" t="str">
        <f>"001"</f>
        <v>001</v>
      </c>
      <c r="G52" t="str">
        <f>""</f>
        <v/>
      </c>
      <c r="H52" t="s">
        <v>0</v>
      </c>
      <c r="I52" t="s">
        <v>2508</v>
      </c>
      <c r="J52" t="s">
        <v>5833</v>
      </c>
      <c r="K52" t="str">
        <f t="shared" si="10"/>
        <v>21730</v>
      </c>
    </row>
    <row r="53" spans="1:11" customFormat="1" x14ac:dyDescent="0.25">
      <c r="A53" t="str">
        <f t="shared" si="0"/>
        <v>21</v>
      </c>
      <c r="B53" t="s">
        <v>533</v>
      </c>
      <c r="C53" t="str">
        <f t="shared" si="8"/>
        <v>005</v>
      </c>
      <c r="D53" t="s">
        <v>538</v>
      </c>
      <c r="E53" t="str">
        <f t="shared" si="11"/>
        <v>03</v>
      </c>
      <c r="F53" t="str">
        <f>"002"</f>
        <v>002</v>
      </c>
      <c r="G53" t="str">
        <f>""</f>
        <v/>
      </c>
      <c r="H53" t="s">
        <v>1</v>
      </c>
      <c r="I53" t="s">
        <v>2358</v>
      </c>
      <c r="J53" t="s">
        <v>5834</v>
      </c>
      <c r="K53" t="str">
        <f t="shared" si="10"/>
        <v>21730</v>
      </c>
    </row>
    <row r="54" spans="1:11" customFormat="1" x14ac:dyDescent="0.25">
      <c r="A54" t="str">
        <f t="shared" si="0"/>
        <v>21</v>
      </c>
      <c r="B54" t="s">
        <v>533</v>
      </c>
      <c r="C54" t="str">
        <f t="shared" si="8"/>
        <v>005</v>
      </c>
      <c r="D54" t="s">
        <v>538</v>
      </c>
      <c r="E54" t="str">
        <f t="shared" si="11"/>
        <v>03</v>
      </c>
      <c r="F54" t="str">
        <f>"002"</f>
        <v>002</v>
      </c>
      <c r="G54" t="str">
        <f>""</f>
        <v/>
      </c>
      <c r="H54" t="s">
        <v>0</v>
      </c>
      <c r="I54" t="s">
        <v>2358</v>
      </c>
      <c r="J54" t="s">
        <v>5834</v>
      </c>
      <c r="K54" t="str">
        <f t="shared" si="10"/>
        <v>21730</v>
      </c>
    </row>
    <row r="55" spans="1:11" customFormat="1" x14ac:dyDescent="0.25">
      <c r="A55" t="str">
        <f t="shared" si="0"/>
        <v>21</v>
      </c>
      <c r="B55" t="s">
        <v>533</v>
      </c>
      <c r="C55" t="str">
        <f t="shared" si="8"/>
        <v>005</v>
      </c>
      <c r="D55" t="s">
        <v>538</v>
      </c>
      <c r="E55" t="str">
        <f t="shared" si="11"/>
        <v>03</v>
      </c>
      <c r="F55" t="str">
        <f>"003"</f>
        <v>003</v>
      </c>
      <c r="G55" t="str">
        <f>""</f>
        <v/>
      </c>
      <c r="H55" t="s">
        <v>1</v>
      </c>
      <c r="I55" t="s">
        <v>2509</v>
      </c>
      <c r="J55" t="s">
        <v>5835</v>
      </c>
      <c r="K55" t="str">
        <f>"21750"</f>
        <v>21750</v>
      </c>
    </row>
    <row r="56" spans="1:11" customFormat="1" x14ac:dyDescent="0.25">
      <c r="A56" t="str">
        <f t="shared" si="0"/>
        <v>21</v>
      </c>
      <c r="B56" t="s">
        <v>533</v>
      </c>
      <c r="C56" t="str">
        <f t="shared" si="8"/>
        <v>005</v>
      </c>
      <c r="D56" t="s">
        <v>538</v>
      </c>
      <c r="E56" t="str">
        <f t="shared" si="11"/>
        <v>03</v>
      </c>
      <c r="F56" t="str">
        <f>"003"</f>
        <v>003</v>
      </c>
      <c r="G56" t="str">
        <f>""</f>
        <v/>
      </c>
      <c r="H56" t="s">
        <v>0</v>
      </c>
      <c r="I56" t="s">
        <v>2509</v>
      </c>
      <c r="J56" t="s">
        <v>5835</v>
      </c>
      <c r="K56" t="str">
        <f>"21750"</f>
        <v>21750</v>
      </c>
    </row>
    <row r="57" spans="1:11" customFormat="1" x14ac:dyDescent="0.25">
      <c r="A57" t="str">
        <f t="shared" si="0"/>
        <v>21</v>
      </c>
      <c r="B57" t="s">
        <v>533</v>
      </c>
      <c r="C57" t="str">
        <f t="shared" si="8"/>
        <v>005</v>
      </c>
      <c r="D57" t="s">
        <v>538</v>
      </c>
      <c r="E57" t="str">
        <f t="shared" si="11"/>
        <v>03</v>
      </c>
      <c r="F57" t="str">
        <f>"004"</f>
        <v>004</v>
      </c>
      <c r="G57" t="str">
        <f>""</f>
        <v/>
      </c>
      <c r="H57" t="s">
        <v>3</v>
      </c>
      <c r="I57" t="s">
        <v>2358</v>
      </c>
      <c r="J57" t="s">
        <v>5834</v>
      </c>
      <c r="K57" t="str">
        <f>"21730"</f>
        <v>21730</v>
      </c>
    </row>
    <row r="58" spans="1:11" customFormat="1" x14ac:dyDescent="0.25">
      <c r="A58" t="str">
        <f t="shared" si="0"/>
        <v>21</v>
      </c>
      <c r="B58" t="s">
        <v>533</v>
      </c>
      <c r="C58" t="str">
        <f t="shared" si="8"/>
        <v>005</v>
      </c>
      <c r="D58" t="s">
        <v>538</v>
      </c>
      <c r="E58" t="str">
        <f t="shared" si="11"/>
        <v>03</v>
      </c>
      <c r="F58" t="str">
        <f>"005"</f>
        <v>005</v>
      </c>
      <c r="G58" t="str">
        <f>""</f>
        <v/>
      </c>
      <c r="H58" t="s">
        <v>3</v>
      </c>
      <c r="I58" t="s">
        <v>2510</v>
      </c>
      <c r="J58" t="s">
        <v>5836</v>
      </c>
      <c r="K58" t="str">
        <f>"21760"</f>
        <v>21760</v>
      </c>
    </row>
    <row r="59" spans="1:11" customFormat="1" x14ac:dyDescent="0.25">
      <c r="A59" t="str">
        <f t="shared" si="0"/>
        <v>21</v>
      </c>
      <c r="B59" t="s">
        <v>533</v>
      </c>
      <c r="C59" t="str">
        <f t="shared" si="8"/>
        <v>005</v>
      </c>
      <c r="D59" t="s">
        <v>538</v>
      </c>
      <c r="E59" t="str">
        <f t="shared" si="11"/>
        <v>03</v>
      </c>
      <c r="F59" t="str">
        <f>"006"</f>
        <v>006</v>
      </c>
      <c r="G59" t="str">
        <f>""</f>
        <v/>
      </c>
      <c r="H59" t="s">
        <v>1</v>
      </c>
      <c r="I59" t="s">
        <v>2511</v>
      </c>
      <c r="J59" t="s">
        <v>5837</v>
      </c>
      <c r="K59" t="str">
        <f>"21730"</f>
        <v>21730</v>
      </c>
    </row>
    <row r="60" spans="1:11" customFormat="1" x14ac:dyDescent="0.25">
      <c r="A60" t="str">
        <f t="shared" si="0"/>
        <v>21</v>
      </c>
      <c r="B60" t="s">
        <v>533</v>
      </c>
      <c r="C60" t="str">
        <f t="shared" si="8"/>
        <v>005</v>
      </c>
      <c r="D60" t="s">
        <v>538</v>
      </c>
      <c r="E60" t="str">
        <f t="shared" si="11"/>
        <v>03</v>
      </c>
      <c r="F60" t="str">
        <f>"006"</f>
        <v>006</v>
      </c>
      <c r="G60" t="str">
        <f>""</f>
        <v/>
      </c>
      <c r="H60" t="s">
        <v>0</v>
      </c>
      <c r="I60" t="s">
        <v>2511</v>
      </c>
      <c r="J60" t="s">
        <v>5837</v>
      </c>
      <c r="K60" t="str">
        <f>"21730"</f>
        <v>21730</v>
      </c>
    </row>
    <row r="61" spans="1:11" customFormat="1" x14ac:dyDescent="0.25">
      <c r="A61" t="str">
        <f t="shared" si="0"/>
        <v>21</v>
      </c>
      <c r="B61" t="s">
        <v>533</v>
      </c>
      <c r="C61" t="str">
        <f t="shared" si="8"/>
        <v>005</v>
      </c>
      <c r="D61" t="s">
        <v>538</v>
      </c>
      <c r="E61" t="str">
        <f t="shared" si="11"/>
        <v>03</v>
      </c>
      <c r="F61" t="str">
        <f>"007"</f>
        <v>007</v>
      </c>
      <c r="G61" t="str">
        <f>""</f>
        <v/>
      </c>
      <c r="H61" t="s">
        <v>1</v>
      </c>
      <c r="I61" t="s">
        <v>2512</v>
      </c>
      <c r="J61" t="s">
        <v>5838</v>
      </c>
      <c r="K61" t="str">
        <f>"21760"</f>
        <v>21760</v>
      </c>
    </row>
    <row r="62" spans="1:11" customFormat="1" x14ac:dyDescent="0.25">
      <c r="A62" t="str">
        <f t="shared" si="0"/>
        <v>21</v>
      </c>
      <c r="B62" t="s">
        <v>533</v>
      </c>
      <c r="C62" t="str">
        <f t="shared" si="8"/>
        <v>005</v>
      </c>
      <c r="D62" t="s">
        <v>538</v>
      </c>
      <c r="E62" t="str">
        <f t="shared" si="11"/>
        <v>03</v>
      </c>
      <c r="F62" t="str">
        <f>"007"</f>
        <v>007</v>
      </c>
      <c r="G62" t="str">
        <f>""</f>
        <v/>
      </c>
      <c r="H62" t="s">
        <v>0</v>
      </c>
      <c r="I62" t="s">
        <v>2512</v>
      </c>
      <c r="J62" t="s">
        <v>5838</v>
      </c>
      <c r="K62" t="str">
        <f>"21760"</f>
        <v>21760</v>
      </c>
    </row>
    <row r="63" spans="1:11" customFormat="1" x14ac:dyDescent="0.25">
      <c r="A63" t="str">
        <f t="shared" si="0"/>
        <v>21</v>
      </c>
      <c r="B63" t="s">
        <v>533</v>
      </c>
      <c r="C63" t="str">
        <f>"006"</f>
        <v>006</v>
      </c>
      <c r="D63" t="s">
        <v>539</v>
      </c>
      <c r="E63" t="str">
        <f>"01"</f>
        <v>01</v>
      </c>
      <c r="F63" t="str">
        <f>"001"</f>
        <v>001</v>
      </c>
      <c r="G63" t="str">
        <f>""</f>
        <v/>
      </c>
      <c r="H63" t="s">
        <v>3</v>
      </c>
      <c r="I63" t="s">
        <v>30</v>
      </c>
      <c r="J63" t="s">
        <v>5839</v>
      </c>
      <c r="K63" t="str">
        <f>"21520"</f>
        <v>21520</v>
      </c>
    </row>
    <row r="64" spans="1:11" customFormat="1" x14ac:dyDescent="0.25">
      <c r="A64" t="str">
        <f t="shared" si="0"/>
        <v>21</v>
      </c>
      <c r="B64" t="s">
        <v>533</v>
      </c>
      <c r="C64" t="str">
        <f>"006"</f>
        <v>006</v>
      </c>
      <c r="D64" t="s">
        <v>539</v>
      </c>
      <c r="E64" t="str">
        <f>"01"</f>
        <v>01</v>
      </c>
      <c r="F64" t="str">
        <f>"002"</f>
        <v>002</v>
      </c>
      <c r="G64" t="str">
        <f>""</f>
        <v/>
      </c>
      <c r="H64" t="s">
        <v>1</v>
      </c>
      <c r="I64" t="s">
        <v>2513</v>
      </c>
      <c r="J64" t="s">
        <v>5840</v>
      </c>
      <c r="K64" t="str">
        <f>"21520"</f>
        <v>21520</v>
      </c>
    </row>
    <row r="65" spans="1:11" customFormat="1" x14ac:dyDescent="0.25">
      <c r="A65" t="str">
        <f t="shared" si="0"/>
        <v>21</v>
      </c>
      <c r="B65" t="s">
        <v>533</v>
      </c>
      <c r="C65" t="str">
        <f>"006"</f>
        <v>006</v>
      </c>
      <c r="D65" t="s">
        <v>539</v>
      </c>
      <c r="E65" t="str">
        <f>"01"</f>
        <v>01</v>
      </c>
      <c r="F65" t="str">
        <f>"002"</f>
        <v>002</v>
      </c>
      <c r="G65" t="str">
        <f>""</f>
        <v/>
      </c>
      <c r="H65" t="s">
        <v>0</v>
      </c>
      <c r="I65" t="s">
        <v>2513</v>
      </c>
      <c r="J65" t="s">
        <v>5840</v>
      </c>
      <c r="K65" t="str">
        <f>"21520"</f>
        <v>21520</v>
      </c>
    </row>
    <row r="66" spans="1:11" customFormat="1" x14ac:dyDescent="0.25">
      <c r="A66" t="str">
        <f t="shared" si="0"/>
        <v>21</v>
      </c>
      <c r="B66" t="s">
        <v>533</v>
      </c>
      <c r="C66" t="str">
        <f>"006"</f>
        <v>006</v>
      </c>
      <c r="D66" t="s">
        <v>539</v>
      </c>
      <c r="E66" t="str">
        <f>"02"</f>
        <v>02</v>
      </c>
      <c r="F66" t="str">
        <f>"001"</f>
        <v>001</v>
      </c>
      <c r="G66" t="str">
        <f>""</f>
        <v/>
      </c>
      <c r="H66" t="s">
        <v>3</v>
      </c>
      <c r="I66" t="s">
        <v>2514</v>
      </c>
      <c r="J66" t="s">
        <v>5841</v>
      </c>
      <c r="K66" t="str">
        <f>"21530"</f>
        <v>21530</v>
      </c>
    </row>
    <row r="67" spans="1:11" customFormat="1" x14ac:dyDescent="0.25">
      <c r="A67" t="str">
        <f t="shared" ref="A67:A130" si="12">"21"</f>
        <v>21</v>
      </c>
      <c r="B67" t="s">
        <v>533</v>
      </c>
      <c r="C67" t="str">
        <f>"006"</f>
        <v>006</v>
      </c>
      <c r="D67" t="s">
        <v>539</v>
      </c>
      <c r="E67" t="str">
        <f>"02"</f>
        <v>02</v>
      </c>
      <c r="F67" t="str">
        <f>"002"</f>
        <v>002</v>
      </c>
      <c r="G67" t="str">
        <f>""</f>
        <v/>
      </c>
      <c r="H67" t="s">
        <v>3</v>
      </c>
      <c r="I67" t="s">
        <v>2515</v>
      </c>
      <c r="J67" t="s">
        <v>5842</v>
      </c>
      <c r="K67" t="str">
        <f>"21530"</f>
        <v>21530</v>
      </c>
    </row>
    <row r="68" spans="1:11" customFormat="1" x14ac:dyDescent="0.25">
      <c r="A68" t="str">
        <f t="shared" si="12"/>
        <v>21</v>
      </c>
      <c r="B68" t="s">
        <v>533</v>
      </c>
      <c r="C68" t="str">
        <f t="shared" ref="C68:C79" si="13">"007"</f>
        <v>007</v>
      </c>
      <c r="D68" t="s">
        <v>540</v>
      </c>
      <c r="E68" t="str">
        <f>"01"</f>
        <v>01</v>
      </c>
      <c r="F68" t="str">
        <f>"001"</f>
        <v>001</v>
      </c>
      <c r="G68" t="str">
        <f>""</f>
        <v/>
      </c>
      <c r="H68" t="s">
        <v>1</v>
      </c>
      <c r="I68" t="s">
        <v>2516</v>
      </c>
      <c r="J68" t="s">
        <v>5843</v>
      </c>
      <c r="K68" t="str">
        <f t="shared" ref="K68:K79" si="14">"21200"</f>
        <v>21200</v>
      </c>
    </row>
    <row r="69" spans="1:11" customFormat="1" x14ac:dyDescent="0.25">
      <c r="A69" t="str">
        <f t="shared" si="12"/>
        <v>21</v>
      </c>
      <c r="B69" t="s">
        <v>533</v>
      </c>
      <c r="C69" t="str">
        <f t="shared" si="13"/>
        <v>007</v>
      </c>
      <c r="D69" t="s">
        <v>540</v>
      </c>
      <c r="E69" t="str">
        <f>"01"</f>
        <v>01</v>
      </c>
      <c r="F69" t="str">
        <f>"001"</f>
        <v>001</v>
      </c>
      <c r="G69" t="str">
        <f>""</f>
        <v/>
      </c>
      <c r="H69" t="s">
        <v>0</v>
      </c>
      <c r="I69" t="s">
        <v>2516</v>
      </c>
      <c r="J69" t="s">
        <v>5843</v>
      </c>
      <c r="K69" t="str">
        <f t="shared" si="14"/>
        <v>21200</v>
      </c>
    </row>
    <row r="70" spans="1:11" customFormat="1" x14ac:dyDescent="0.25">
      <c r="A70" t="str">
        <f t="shared" si="12"/>
        <v>21</v>
      </c>
      <c r="B70" t="s">
        <v>533</v>
      </c>
      <c r="C70" t="str">
        <f t="shared" si="13"/>
        <v>007</v>
      </c>
      <c r="D70" t="s">
        <v>540</v>
      </c>
      <c r="E70" t="str">
        <f>"01"</f>
        <v>01</v>
      </c>
      <c r="F70" t="str">
        <f>"002"</f>
        <v>002</v>
      </c>
      <c r="G70" t="str">
        <f>""</f>
        <v/>
      </c>
      <c r="H70" t="s">
        <v>3</v>
      </c>
      <c r="I70" t="s">
        <v>2516</v>
      </c>
      <c r="J70" t="s">
        <v>5843</v>
      </c>
      <c r="K70" t="str">
        <f t="shared" si="14"/>
        <v>21200</v>
      </c>
    </row>
    <row r="71" spans="1:11" customFormat="1" x14ac:dyDescent="0.25">
      <c r="A71" t="str">
        <f t="shared" si="12"/>
        <v>21</v>
      </c>
      <c r="B71" t="s">
        <v>533</v>
      </c>
      <c r="C71" t="str">
        <f t="shared" si="13"/>
        <v>007</v>
      </c>
      <c r="D71" t="s">
        <v>540</v>
      </c>
      <c r="E71" t="str">
        <f>"02"</f>
        <v>02</v>
      </c>
      <c r="F71" t="str">
        <f>"001"</f>
        <v>001</v>
      </c>
      <c r="G71" t="str">
        <f>""</f>
        <v/>
      </c>
      <c r="H71" t="s">
        <v>3</v>
      </c>
      <c r="I71" t="s">
        <v>2516</v>
      </c>
      <c r="J71" t="s">
        <v>5843</v>
      </c>
      <c r="K71" t="str">
        <f t="shared" si="14"/>
        <v>21200</v>
      </c>
    </row>
    <row r="72" spans="1:11" customFormat="1" x14ac:dyDescent="0.25">
      <c r="A72" t="str">
        <f t="shared" si="12"/>
        <v>21</v>
      </c>
      <c r="B72" t="s">
        <v>533</v>
      </c>
      <c r="C72" t="str">
        <f t="shared" si="13"/>
        <v>007</v>
      </c>
      <c r="D72" t="s">
        <v>540</v>
      </c>
      <c r="E72" t="str">
        <f t="shared" ref="E72:E79" si="15">"03"</f>
        <v>03</v>
      </c>
      <c r="F72" t="str">
        <f>"001"</f>
        <v>001</v>
      </c>
      <c r="G72" t="str">
        <f>""</f>
        <v/>
      </c>
      <c r="H72" t="s">
        <v>1</v>
      </c>
      <c r="I72" t="s">
        <v>2516</v>
      </c>
      <c r="J72" t="s">
        <v>5843</v>
      </c>
      <c r="K72" t="str">
        <f t="shared" si="14"/>
        <v>21200</v>
      </c>
    </row>
    <row r="73" spans="1:11" customFormat="1" x14ac:dyDescent="0.25">
      <c r="A73" t="str">
        <f t="shared" si="12"/>
        <v>21</v>
      </c>
      <c r="B73" t="s">
        <v>533</v>
      </c>
      <c r="C73" t="str">
        <f t="shared" si="13"/>
        <v>007</v>
      </c>
      <c r="D73" t="s">
        <v>540</v>
      </c>
      <c r="E73" t="str">
        <f t="shared" si="15"/>
        <v>03</v>
      </c>
      <c r="F73" t="str">
        <f>"001"</f>
        <v>001</v>
      </c>
      <c r="G73" t="str">
        <f>""</f>
        <v/>
      </c>
      <c r="H73" t="s">
        <v>0</v>
      </c>
      <c r="I73" t="s">
        <v>2516</v>
      </c>
      <c r="J73" t="s">
        <v>5843</v>
      </c>
      <c r="K73" t="str">
        <f t="shared" si="14"/>
        <v>21200</v>
      </c>
    </row>
    <row r="74" spans="1:11" customFormat="1" x14ac:dyDescent="0.25">
      <c r="A74" t="str">
        <f t="shared" si="12"/>
        <v>21</v>
      </c>
      <c r="B74" t="s">
        <v>533</v>
      </c>
      <c r="C74" t="str">
        <f t="shared" si="13"/>
        <v>007</v>
      </c>
      <c r="D74" t="s">
        <v>540</v>
      </c>
      <c r="E74" t="str">
        <f t="shared" si="15"/>
        <v>03</v>
      </c>
      <c r="F74" t="str">
        <f>"002"</f>
        <v>002</v>
      </c>
      <c r="G74" t="str">
        <f>""</f>
        <v/>
      </c>
      <c r="H74" t="s">
        <v>1</v>
      </c>
      <c r="I74" t="s">
        <v>2516</v>
      </c>
      <c r="J74" t="s">
        <v>5843</v>
      </c>
      <c r="K74" t="str">
        <f t="shared" si="14"/>
        <v>21200</v>
      </c>
    </row>
    <row r="75" spans="1:11" customFormat="1" x14ac:dyDescent="0.25">
      <c r="A75" t="str">
        <f t="shared" si="12"/>
        <v>21</v>
      </c>
      <c r="B75" t="s">
        <v>533</v>
      </c>
      <c r="C75" t="str">
        <f t="shared" si="13"/>
        <v>007</v>
      </c>
      <c r="D75" t="s">
        <v>540</v>
      </c>
      <c r="E75" t="str">
        <f t="shared" si="15"/>
        <v>03</v>
      </c>
      <c r="F75" t="str">
        <f>"002"</f>
        <v>002</v>
      </c>
      <c r="G75" t="str">
        <f>""</f>
        <v/>
      </c>
      <c r="H75" t="s">
        <v>0</v>
      </c>
      <c r="I75" t="s">
        <v>2516</v>
      </c>
      <c r="J75" t="s">
        <v>5843</v>
      </c>
      <c r="K75" t="str">
        <f t="shared" si="14"/>
        <v>21200</v>
      </c>
    </row>
    <row r="76" spans="1:11" customFormat="1" x14ac:dyDescent="0.25">
      <c r="A76" t="str">
        <f t="shared" si="12"/>
        <v>21</v>
      </c>
      <c r="B76" t="s">
        <v>533</v>
      </c>
      <c r="C76" t="str">
        <f t="shared" si="13"/>
        <v>007</v>
      </c>
      <c r="D76" t="s">
        <v>540</v>
      </c>
      <c r="E76" t="str">
        <f t="shared" si="15"/>
        <v>03</v>
      </c>
      <c r="F76" t="str">
        <f>"003"</f>
        <v>003</v>
      </c>
      <c r="G76" t="str">
        <f>""</f>
        <v/>
      </c>
      <c r="H76" t="s">
        <v>1</v>
      </c>
      <c r="I76" t="s">
        <v>2516</v>
      </c>
      <c r="J76" t="s">
        <v>5843</v>
      </c>
      <c r="K76" t="str">
        <f t="shared" si="14"/>
        <v>21200</v>
      </c>
    </row>
    <row r="77" spans="1:11" customFormat="1" x14ac:dyDescent="0.25">
      <c r="A77" t="str">
        <f t="shared" si="12"/>
        <v>21</v>
      </c>
      <c r="B77" t="s">
        <v>533</v>
      </c>
      <c r="C77" t="str">
        <f t="shared" si="13"/>
        <v>007</v>
      </c>
      <c r="D77" t="s">
        <v>540</v>
      </c>
      <c r="E77" t="str">
        <f t="shared" si="15"/>
        <v>03</v>
      </c>
      <c r="F77" t="str">
        <f>"003"</f>
        <v>003</v>
      </c>
      <c r="G77" t="str">
        <f>""</f>
        <v/>
      </c>
      <c r="H77" t="s">
        <v>0</v>
      </c>
      <c r="I77" t="s">
        <v>2516</v>
      </c>
      <c r="J77" t="s">
        <v>5843</v>
      </c>
      <c r="K77" t="str">
        <f t="shared" si="14"/>
        <v>21200</v>
      </c>
    </row>
    <row r="78" spans="1:11" customFormat="1" x14ac:dyDescent="0.25">
      <c r="A78" t="str">
        <f t="shared" si="12"/>
        <v>21</v>
      </c>
      <c r="B78" t="s">
        <v>533</v>
      </c>
      <c r="C78" t="str">
        <f t="shared" si="13"/>
        <v>007</v>
      </c>
      <c r="D78" t="s">
        <v>540</v>
      </c>
      <c r="E78" t="str">
        <f t="shared" si="15"/>
        <v>03</v>
      </c>
      <c r="F78" t="str">
        <f>"004"</f>
        <v>004</v>
      </c>
      <c r="G78" t="str">
        <f>""</f>
        <v/>
      </c>
      <c r="H78" t="s">
        <v>1</v>
      </c>
      <c r="I78" t="s">
        <v>2516</v>
      </c>
      <c r="J78" t="s">
        <v>5843</v>
      </c>
      <c r="K78" t="str">
        <f t="shared" si="14"/>
        <v>21200</v>
      </c>
    </row>
    <row r="79" spans="1:11" customFormat="1" x14ac:dyDescent="0.25">
      <c r="A79" t="str">
        <f t="shared" si="12"/>
        <v>21</v>
      </c>
      <c r="B79" t="s">
        <v>533</v>
      </c>
      <c r="C79" t="str">
        <f t="shared" si="13"/>
        <v>007</v>
      </c>
      <c r="D79" t="s">
        <v>540</v>
      </c>
      <c r="E79" t="str">
        <f t="shared" si="15"/>
        <v>03</v>
      </c>
      <c r="F79" t="str">
        <f>"004"</f>
        <v>004</v>
      </c>
      <c r="G79" t="str">
        <f>""</f>
        <v/>
      </c>
      <c r="H79" t="s">
        <v>0</v>
      </c>
      <c r="I79" t="s">
        <v>2516</v>
      </c>
      <c r="J79" t="s">
        <v>5843</v>
      </c>
      <c r="K79" t="str">
        <f t="shared" si="14"/>
        <v>21200</v>
      </c>
    </row>
    <row r="80" spans="1:11" customFormat="1" x14ac:dyDescent="0.25">
      <c r="A80" t="str">
        <f t="shared" si="12"/>
        <v>21</v>
      </c>
      <c r="B80" t="s">
        <v>533</v>
      </c>
      <c r="C80" t="str">
        <f>"008"</f>
        <v>008</v>
      </c>
      <c r="D80" t="s">
        <v>541</v>
      </c>
      <c r="E80" t="str">
        <f>"01"</f>
        <v>01</v>
      </c>
      <c r="F80" t="str">
        <f t="shared" ref="F80:F86" si="16">"001"</f>
        <v>001</v>
      </c>
      <c r="G80" t="str">
        <f>""</f>
        <v/>
      </c>
      <c r="H80" t="s">
        <v>1</v>
      </c>
      <c r="I80" t="s">
        <v>19</v>
      </c>
      <c r="J80" t="s">
        <v>5844</v>
      </c>
      <c r="K80" t="str">
        <f>"21240"</f>
        <v>21240</v>
      </c>
    </row>
    <row r="81" spans="1:11" customFormat="1" x14ac:dyDescent="0.25">
      <c r="A81" t="str">
        <f t="shared" si="12"/>
        <v>21</v>
      </c>
      <c r="B81" t="s">
        <v>533</v>
      </c>
      <c r="C81" t="str">
        <f>"008"</f>
        <v>008</v>
      </c>
      <c r="D81" t="s">
        <v>541</v>
      </c>
      <c r="E81" t="str">
        <f>"01"</f>
        <v>01</v>
      </c>
      <c r="F81" t="str">
        <f t="shared" si="16"/>
        <v>001</v>
      </c>
      <c r="G81" t="str">
        <f>""</f>
        <v/>
      </c>
      <c r="H81" t="s">
        <v>0</v>
      </c>
      <c r="I81" t="s">
        <v>19</v>
      </c>
      <c r="J81" t="s">
        <v>5844</v>
      </c>
      <c r="K81" t="str">
        <f>"21240"</f>
        <v>21240</v>
      </c>
    </row>
    <row r="82" spans="1:11" customFormat="1" x14ac:dyDescent="0.25">
      <c r="A82" t="str">
        <f t="shared" si="12"/>
        <v>21</v>
      </c>
      <c r="B82" t="s">
        <v>533</v>
      </c>
      <c r="C82" t="str">
        <f>"008"</f>
        <v>008</v>
      </c>
      <c r="D82" t="s">
        <v>541</v>
      </c>
      <c r="E82" t="str">
        <f>"02"</f>
        <v>02</v>
      </c>
      <c r="F82" t="str">
        <f t="shared" si="16"/>
        <v>001</v>
      </c>
      <c r="G82" t="str">
        <f>""</f>
        <v/>
      </c>
      <c r="H82" t="s">
        <v>1</v>
      </c>
      <c r="I82" t="s">
        <v>2517</v>
      </c>
      <c r="J82" t="s">
        <v>5845</v>
      </c>
      <c r="K82" t="str">
        <f>"21240"</f>
        <v>21240</v>
      </c>
    </row>
    <row r="83" spans="1:11" customFormat="1" x14ac:dyDescent="0.25">
      <c r="A83" t="str">
        <f t="shared" si="12"/>
        <v>21</v>
      </c>
      <c r="B83" t="s">
        <v>533</v>
      </c>
      <c r="C83" t="str">
        <f>"008"</f>
        <v>008</v>
      </c>
      <c r="D83" t="s">
        <v>541</v>
      </c>
      <c r="E83" t="str">
        <f>"02"</f>
        <v>02</v>
      </c>
      <c r="F83" t="str">
        <f t="shared" si="16"/>
        <v>001</v>
      </c>
      <c r="G83" t="str">
        <f>""</f>
        <v/>
      </c>
      <c r="H83" t="s">
        <v>0</v>
      </c>
      <c r="I83" t="s">
        <v>2517</v>
      </c>
      <c r="J83" t="s">
        <v>5845</v>
      </c>
      <c r="K83" t="str">
        <f>"21240"</f>
        <v>21240</v>
      </c>
    </row>
    <row r="84" spans="1:11" customFormat="1" x14ac:dyDescent="0.25">
      <c r="A84" t="str">
        <f t="shared" si="12"/>
        <v>21</v>
      </c>
      <c r="B84" t="s">
        <v>533</v>
      </c>
      <c r="C84" t="str">
        <f>"008"</f>
        <v>008</v>
      </c>
      <c r="D84" t="s">
        <v>541</v>
      </c>
      <c r="E84" t="str">
        <f>"03"</f>
        <v>03</v>
      </c>
      <c r="F84" t="str">
        <f t="shared" si="16"/>
        <v>001</v>
      </c>
      <c r="G84" t="str">
        <f>""</f>
        <v/>
      </c>
      <c r="H84" t="s">
        <v>3</v>
      </c>
      <c r="I84" t="s">
        <v>2124</v>
      </c>
      <c r="J84" t="s">
        <v>5846</v>
      </c>
      <c r="K84" t="str">
        <f>"21240"</f>
        <v>21240</v>
      </c>
    </row>
    <row r="85" spans="1:11" customFormat="1" x14ac:dyDescent="0.25">
      <c r="A85" t="str">
        <f t="shared" si="12"/>
        <v>21</v>
      </c>
      <c r="B85" t="s">
        <v>533</v>
      </c>
      <c r="C85" t="str">
        <f>"009"</f>
        <v>009</v>
      </c>
      <c r="D85" t="s">
        <v>542</v>
      </c>
      <c r="E85" t="str">
        <f t="shared" ref="E85:E96" si="17">"01"</f>
        <v>01</v>
      </c>
      <c r="F85" t="str">
        <f t="shared" si="16"/>
        <v>001</v>
      </c>
      <c r="G85" t="str">
        <f>""</f>
        <v/>
      </c>
      <c r="H85" t="s">
        <v>3</v>
      </c>
      <c r="I85" t="s">
        <v>55</v>
      </c>
      <c r="J85" t="s">
        <v>5847</v>
      </c>
      <c r="K85" t="str">
        <f>"21280"</f>
        <v>21280</v>
      </c>
    </row>
    <row r="86" spans="1:11" customFormat="1" x14ac:dyDescent="0.25">
      <c r="A86" t="str">
        <f t="shared" si="12"/>
        <v>21</v>
      </c>
      <c r="B86" t="s">
        <v>533</v>
      </c>
      <c r="C86" t="str">
        <f t="shared" ref="C86:C110" si="18">"010"</f>
        <v>010</v>
      </c>
      <c r="D86" t="s">
        <v>543</v>
      </c>
      <c r="E86" t="str">
        <f t="shared" si="17"/>
        <v>01</v>
      </c>
      <c r="F86" t="str">
        <f t="shared" si="16"/>
        <v>001</v>
      </c>
      <c r="G86" t="str">
        <f>""</f>
        <v/>
      </c>
      <c r="H86" t="s">
        <v>3</v>
      </c>
      <c r="I86" t="s">
        <v>2518</v>
      </c>
      <c r="J86" t="s">
        <v>5848</v>
      </c>
      <c r="K86" t="str">
        <f t="shared" ref="K86:K103" si="19">"21400"</f>
        <v>21400</v>
      </c>
    </row>
    <row r="87" spans="1:11" customFormat="1" x14ac:dyDescent="0.25">
      <c r="A87" t="str">
        <f t="shared" si="12"/>
        <v>21</v>
      </c>
      <c r="B87" t="s">
        <v>533</v>
      </c>
      <c r="C87" t="str">
        <f t="shared" si="18"/>
        <v>010</v>
      </c>
      <c r="D87" t="s">
        <v>543</v>
      </c>
      <c r="E87" t="str">
        <f t="shared" si="17"/>
        <v>01</v>
      </c>
      <c r="F87" t="str">
        <f>"002"</f>
        <v>002</v>
      </c>
      <c r="G87" t="str">
        <f>""</f>
        <v/>
      </c>
      <c r="H87" t="s">
        <v>1</v>
      </c>
      <c r="I87" t="s">
        <v>2519</v>
      </c>
      <c r="J87" t="s">
        <v>5849</v>
      </c>
      <c r="K87" t="str">
        <f t="shared" si="19"/>
        <v>21400</v>
      </c>
    </row>
    <row r="88" spans="1:11" customFormat="1" x14ac:dyDescent="0.25">
      <c r="A88" t="str">
        <f t="shared" si="12"/>
        <v>21</v>
      </c>
      <c r="B88" t="s">
        <v>533</v>
      </c>
      <c r="C88" t="str">
        <f t="shared" si="18"/>
        <v>010</v>
      </c>
      <c r="D88" t="s">
        <v>543</v>
      </c>
      <c r="E88" t="str">
        <f t="shared" si="17"/>
        <v>01</v>
      </c>
      <c r="F88" t="str">
        <f>"002"</f>
        <v>002</v>
      </c>
      <c r="G88" t="str">
        <f>""</f>
        <v/>
      </c>
      <c r="H88" t="s">
        <v>0</v>
      </c>
      <c r="I88" t="s">
        <v>2519</v>
      </c>
      <c r="J88" t="s">
        <v>5849</v>
      </c>
      <c r="K88" t="str">
        <f t="shared" si="19"/>
        <v>21400</v>
      </c>
    </row>
    <row r="89" spans="1:11" customFormat="1" x14ac:dyDescent="0.25">
      <c r="A89" t="str">
        <f t="shared" si="12"/>
        <v>21</v>
      </c>
      <c r="B89" t="s">
        <v>533</v>
      </c>
      <c r="C89" t="str">
        <f t="shared" si="18"/>
        <v>010</v>
      </c>
      <c r="D89" t="s">
        <v>543</v>
      </c>
      <c r="E89" t="str">
        <f t="shared" si="17"/>
        <v>01</v>
      </c>
      <c r="F89" t="str">
        <f>"003"</f>
        <v>003</v>
      </c>
      <c r="G89" t="str">
        <f>""</f>
        <v/>
      </c>
      <c r="H89" t="s">
        <v>1</v>
      </c>
      <c r="I89" t="s">
        <v>2520</v>
      </c>
      <c r="J89" t="s">
        <v>5850</v>
      </c>
      <c r="K89" t="str">
        <f t="shared" si="19"/>
        <v>21400</v>
      </c>
    </row>
    <row r="90" spans="1:11" customFormat="1" x14ac:dyDescent="0.25">
      <c r="A90" t="str">
        <f t="shared" si="12"/>
        <v>21</v>
      </c>
      <c r="B90" t="s">
        <v>533</v>
      </c>
      <c r="C90" t="str">
        <f t="shared" si="18"/>
        <v>010</v>
      </c>
      <c r="D90" t="s">
        <v>543</v>
      </c>
      <c r="E90" t="str">
        <f t="shared" si="17"/>
        <v>01</v>
      </c>
      <c r="F90" t="str">
        <f>"003"</f>
        <v>003</v>
      </c>
      <c r="G90" t="str">
        <f>""</f>
        <v/>
      </c>
      <c r="H90" t="s">
        <v>0</v>
      </c>
      <c r="I90" t="s">
        <v>2520</v>
      </c>
      <c r="J90" t="s">
        <v>5850</v>
      </c>
      <c r="K90" t="str">
        <f t="shared" si="19"/>
        <v>21400</v>
      </c>
    </row>
    <row r="91" spans="1:11" customFormat="1" x14ac:dyDescent="0.25">
      <c r="A91" t="str">
        <f t="shared" si="12"/>
        <v>21</v>
      </c>
      <c r="B91" t="s">
        <v>533</v>
      </c>
      <c r="C91" t="str">
        <f t="shared" si="18"/>
        <v>010</v>
      </c>
      <c r="D91" t="s">
        <v>543</v>
      </c>
      <c r="E91" t="str">
        <f t="shared" si="17"/>
        <v>01</v>
      </c>
      <c r="F91" t="str">
        <f>"003"</f>
        <v>003</v>
      </c>
      <c r="G91" t="str">
        <f>""</f>
        <v/>
      </c>
      <c r="H91" t="s">
        <v>2</v>
      </c>
      <c r="I91" t="s">
        <v>2520</v>
      </c>
      <c r="J91" t="s">
        <v>5850</v>
      </c>
      <c r="K91" t="str">
        <f t="shared" si="19"/>
        <v>21400</v>
      </c>
    </row>
    <row r="92" spans="1:11" customFormat="1" x14ac:dyDescent="0.25">
      <c r="A92" t="str">
        <f t="shared" si="12"/>
        <v>21</v>
      </c>
      <c r="B92" t="s">
        <v>533</v>
      </c>
      <c r="C92" t="str">
        <f t="shared" si="18"/>
        <v>010</v>
      </c>
      <c r="D92" t="s">
        <v>543</v>
      </c>
      <c r="E92" t="str">
        <f t="shared" si="17"/>
        <v>01</v>
      </c>
      <c r="F92" t="str">
        <f>"004"</f>
        <v>004</v>
      </c>
      <c r="G92" t="str">
        <f>""</f>
        <v/>
      </c>
      <c r="H92" t="s">
        <v>1</v>
      </c>
      <c r="I92" t="s">
        <v>2521</v>
      </c>
      <c r="J92" t="s">
        <v>5851</v>
      </c>
      <c r="K92" t="str">
        <f t="shared" si="19"/>
        <v>21400</v>
      </c>
    </row>
    <row r="93" spans="1:11" customFormat="1" x14ac:dyDescent="0.25">
      <c r="A93" t="str">
        <f t="shared" si="12"/>
        <v>21</v>
      </c>
      <c r="B93" t="s">
        <v>533</v>
      </c>
      <c r="C93" t="str">
        <f t="shared" si="18"/>
        <v>010</v>
      </c>
      <c r="D93" t="s">
        <v>543</v>
      </c>
      <c r="E93" t="str">
        <f t="shared" si="17"/>
        <v>01</v>
      </c>
      <c r="F93" t="str">
        <f>"004"</f>
        <v>004</v>
      </c>
      <c r="G93" t="str">
        <f>""</f>
        <v/>
      </c>
      <c r="H93" t="s">
        <v>0</v>
      </c>
      <c r="I93" t="s">
        <v>2521</v>
      </c>
      <c r="J93" t="s">
        <v>5851</v>
      </c>
      <c r="K93" t="str">
        <f t="shared" si="19"/>
        <v>21400</v>
      </c>
    </row>
    <row r="94" spans="1:11" customFormat="1" x14ac:dyDescent="0.25">
      <c r="A94" t="str">
        <f t="shared" si="12"/>
        <v>21</v>
      </c>
      <c r="B94" t="s">
        <v>533</v>
      </c>
      <c r="C94" t="str">
        <f t="shared" si="18"/>
        <v>010</v>
      </c>
      <c r="D94" t="s">
        <v>543</v>
      </c>
      <c r="E94" t="str">
        <f t="shared" si="17"/>
        <v>01</v>
      </c>
      <c r="F94" t="str">
        <f>"005"</f>
        <v>005</v>
      </c>
      <c r="G94" t="str">
        <f>"01"</f>
        <v>01</v>
      </c>
      <c r="H94" t="s">
        <v>1</v>
      </c>
      <c r="I94" t="s">
        <v>2522</v>
      </c>
      <c r="J94" t="s">
        <v>5852</v>
      </c>
      <c r="K94" t="str">
        <f t="shared" si="19"/>
        <v>21400</v>
      </c>
    </row>
    <row r="95" spans="1:11" customFormat="1" x14ac:dyDescent="0.25">
      <c r="A95" t="str">
        <f t="shared" si="12"/>
        <v>21</v>
      </c>
      <c r="B95" t="s">
        <v>533</v>
      </c>
      <c r="C95" t="str">
        <f t="shared" si="18"/>
        <v>010</v>
      </c>
      <c r="D95" t="s">
        <v>543</v>
      </c>
      <c r="E95" t="str">
        <f t="shared" si="17"/>
        <v>01</v>
      </c>
      <c r="F95" t="str">
        <f>"005"</f>
        <v>005</v>
      </c>
      <c r="G95" t="str">
        <f>"02"</f>
        <v>02</v>
      </c>
      <c r="H95" t="s">
        <v>0</v>
      </c>
      <c r="I95" t="s">
        <v>2522</v>
      </c>
      <c r="J95" t="s">
        <v>5852</v>
      </c>
      <c r="K95" t="str">
        <f t="shared" si="19"/>
        <v>21400</v>
      </c>
    </row>
    <row r="96" spans="1:11" customFormat="1" x14ac:dyDescent="0.25">
      <c r="A96" t="str">
        <f t="shared" si="12"/>
        <v>21</v>
      </c>
      <c r="B96" t="s">
        <v>533</v>
      </c>
      <c r="C96" t="str">
        <f t="shared" si="18"/>
        <v>010</v>
      </c>
      <c r="D96" t="s">
        <v>543</v>
      </c>
      <c r="E96" t="str">
        <f t="shared" si="17"/>
        <v>01</v>
      </c>
      <c r="F96" t="str">
        <f>"005"</f>
        <v>005</v>
      </c>
      <c r="G96" t="str">
        <f>"02"</f>
        <v>02</v>
      </c>
      <c r="H96" t="s">
        <v>2</v>
      </c>
      <c r="I96" t="s">
        <v>2522</v>
      </c>
      <c r="J96" t="s">
        <v>5852</v>
      </c>
      <c r="K96" t="str">
        <f t="shared" si="19"/>
        <v>21400</v>
      </c>
    </row>
    <row r="97" spans="1:11" customFormat="1" x14ac:dyDescent="0.25">
      <c r="A97" t="str">
        <f t="shared" si="12"/>
        <v>21</v>
      </c>
      <c r="B97" t="s">
        <v>533</v>
      </c>
      <c r="C97" t="str">
        <f t="shared" si="18"/>
        <v>010</v>
      </c>
      <c r="D97" t="s">
        <v>543</v>
      </c>
      <c r="E97" t="str">
        <f t="shared" ref="E97:E103" si="20">"02"</f>
        <v>02</v>
      </c>
      <c r="F97" t="str">
        <f>"001"</f>
        <v>001</v>
      </c>
      <c r="G97" t="str">
        <f>""</f>
        <v/>
      </c>
      <c r="H97" t="s">
        <v>3</v>
      </c>
      <c r="I97" t="s">
        <v>2523</v>
      </c>
      <c r="J97" t="s">
        <v>5853</v>
      </c>
      <c r="K97" t="str">
        <f t="shared" si="19"/>
        <v>21400</v>
      </c>
    </row>
    <row r="98" spans="1:11" customFormat="1" x14ac:dyDescent="0.25">
      <c r="A98" t="str">
        <f t="shared" si="12"/>
        <v>21</v>
      </c>
      <c r="B98" t="s">
        <v>533</v>
      </c>
      <c r="C98" t="str">
        <f t="shared" si="18"/>
        <v>010</v>
      </c>
      <c r="D98" t="s">
        <v>543</v>
      </c>
      <c r="E98" t="str">
        <f t="shared" si="20"/>
        <v>02</v>
      </c>
      <c r="F98" t="str">
        <f>"002"</f>
        <v>002</v>
      </c>
      <c r="G98" t="str">
        <f>""</f>
        <v/>
      </c>
      <c r="H98" t="s">
        <v>3</v>
      </c>
      <c r="I98" t="s">
        <v>2523</v>
      </c>
      <c r="J98" t="s">
        <v>5853</v>
      </c>
      <c r="K98" t="str">
        <f t="shared" si="19"/>
        <v>21400</v>
      </c>
    </row>
    <row r="99" spans="1:11" customFormat="1" x14ac:dyDescent="0.25">
      <c r="A99" t="str">
        <f t="shared" si="12"/>
        <v>21</v>
      </c>
      <c r="B99" t="s">
        <v>533</v>
      </c>
      <c r="C99" t="str">
        <f t="shared" si="18"/>
        <v>010</v>
      </c>
      <c r="D99" t="s">
        <v>543</v>
      </c>
      <c r="E99" t="str">
        <f t="shared" si="20"/>
        <v>02</v>
      </c>
      <c r="F99" t="str">
        <f>"003"</f>
        <v>003</v>
      </c>
      <c r="G99" t="str">
        <f>""</f>
        <v/>
      </c>
      <c r="H99" t="s">
        <v>1</v>
      </c>
      <c r="I99" t="s">
        <v>2524</v>
      </c>
      <c r="J99" t="s">
        <v>5854</v>
      </c>
      <c r="K99" t="str">
        <f t="shared" si="19"/>
        <v>21400</v>
      </c>
    </row>
    <row r="100" spans="1:11" customFormat="1" x14ac:dyDescent="0.25">
      <c r="A100" t="str">
        <f t="shared" si="12"/>
        <v>21</v>
      </c>
      <c r="B100" t="s">
        <v>533</v>
      </c>
      <c r="C100" t="str">
        <f t="shared" si="18"/>
        <v>010</v>
      </c>
      <c r="D100" t="s">
        <v>543</v>
      </c>
      <c r="E100" t="str">
        <f t="shared" si="20"/>
        <v>02</v>
      </c>
      <c r="F100" t="str">
        <f>"003"</f>
        <v>003</v>
      </c>
      <c r="G100" t="str">
        <f>""</f>
        <v/>
      </c>
      <c r="H100" t="s">
        <v>0</v>
      </c>
      <c r="I100" t="s">
        <v>2524</v>
      </c>
      <c r="J100" t="s">
        <v>5854</v>
      </c>
      <c r="K100" t="str">
        <f t="shared" si="19"/>
        <v>21400</v>
      </c>
    </row>
    <row r="101" spans="1:11" customFormat="1" x14ac:dyDescent="0.25">
      <c r="A101" t="str">
        <f t="shared" si="12"/>
        <v>21</v>
      </c>
      <c r="B101" t="s">
        <v>533</v>
      </c>
      <c r="C101" t="str">
        <f t="shared" si="18"/>
        <v>010</v>
      </c>
      <c r="D101" t="s">
        <v>543</v>
      </c>
      <c r="E101" t="str">
        <f t="shared" si="20"/>
        <v>02</v>
      </c>
      <c r="F101" t="str">
        <f>"004"</f>
        <v>004</v>
      </c>
      <c r="G101" t="str">
        <f>""</f>
        <v/>
      </c>
      <c r="H101" t="s">
        <v>3</v>
      </c>
      <c r="I101" t="s">
        <v>2523</v>
      </c>
      <c r="J101" t="s">
        <v>5853</v>
      </c>
      <c r="K101" t="str">
        <f t="shared" si="19"/>
        <v>21400</v>
      </c>
    </row>
    <row r="102" spans="1:11" customFormat="1" x14ac:dyDescent="0.25">
      <c r="A102" t="str">
        <f t="shared" si="12"/>
        <v>21</v>
      </c>
      <c r="B102" t="s">
        <v>533</v>
      </c>
      <c r="C102" t="str">
        <f t="shared" si="18"/>
        <v>010</v>
      </c>
      <c r="D102" t="s">
        <v>543</v>
      </c>
      <c r="E102" t="str">
        <f t="shared" si="20"/>
        <v>02</v>
      </c>
      <c r="F102" t="str">
        <f>"005"</f>
        <v>005</v>
      </c>
      <c r="G102" t="str">
        <f>""</f>
        <v/>
      </c>
      <c r="H102" t="s">
        <v>1</v>
      </c>
      <c r="I102" t="s">
        <v>2524</v>
      </c>
      <c r="J102" t="s">
        <v>5854</v>
      </c>
      <c r="K102" t="str">
        <f t="shared" si="19"/>
        <v>21400</v>
      </c>
    </row>
    <row r="103" spans="1:11" customFormat="1" x14ac:dyDescent="0.25">
      <c r="A103" t="str">
        <f t="shared" si="12"/>
        <v>21</v>
      </c>
      <c r="B103" t="s">
        <v>533</v>
      </c>
      <c r="C103" t="str">
        <f t="shared" si="18"/>
        <v>010</v>
      </c>
      <c r="D103" t="s">
        <v>543</v>
      </c>
      <c r="E103" t="str">
        <f t="shared" si="20"/>
        <v>02</v>
      </c>
      <c r="F103" t="str">
        <f>"005"</f>
        <v>005</v>
      </c>
      <c r="G103" t="str">
        <f>""</f>
        <v/>
      </c>
      <c r="H103" t="s">
        <v>0</v>
      </c>
      <c r="I103" t="s">
        <v>2524</v>
      </c>
      <c r="J103" t="s">
        <v>5854</v>
      </c>
      <c r="K103" t="str">
        <f t="shared" si="19"/>
        <v>21400</v>
      </c>
    </row>
    <row r="104" spans="1:11" customFormat="1" x14ac:dyDescent="0.25">
      <c r="A104" t="str">
        <f t="shared" si="12"/>
        <v>21</v>
      </c>
      <c r="B104" t="s">
        <v>533</v>
      </c>
      <c r="C104" t="str">
        <f t="shared" si="18"/>
        <v>010</v>
      </c>
      <c r="D104" t="s">
        <v>543</v>
      </c>
      <c r="E104" t="str">
        <f t="shared" ref="E104:E110" si="21">"03"</f>
        <v>03</v>
      </c>
      <c r="F104" t="str">
        <f>"001"</f>
        <v>001</v>
      </c>
      <c r="G104" t="str">
        <f>""</f>
        <v/>
      </c>
      <c r="H104" t="s">
        <v>1</v>
      </c>
      <c r="I104" t="s">
        <v>2525</v>
      </c>
      <c r="J104" t="s">
        <v>5855</v>
      </c>
      <c r="K104" t="str">
        <f>"21409"</f>
        <v>21409</v>
      </c>
    </row>
    <row r="105" spans="1:11" customFormat="1" x14ac:dyDescent="0.25">
      <c r="A105" t="str">
        <f t="shared" si="12"/>
        <v>21</v>
      </c>
      <c r="B105" t="s">
        <v>533</v>
      </c>
      <c r="C105" t="str">
        <f t="shared" si="18"/>
        <v>010</v>
      </c>
      <c r="D105" t="s">
        <v>543</v>
      </c>
      <c r="E105" t="str">
        <f t="shared" si="21"/>
        <v>03</v>
      </c>
      <c r="F105" t="str">
        <f>"001"</f>
        <v>001</v>
      </c>
      <c r="G105" t="str">
        <f>""</f>
        <v/>
      </c>
      <c r="H105" t="s">
        <v>0</v>
      </c>
      <c r="I105" t="s">
        <v>2525</v>
      </c>
      <c r="J105" t="s">
        <v>5855</v>
      </c>
      <c r="K105" t="str">
        <f>"21409"</f>
        <v>21409</v>
      </c>
    </row>
    <row r="106" spans="1:11" customFormat="1" x14ac:dyDescent="0.25">
      <c r="A106" t="str">
        <f t="shared" si="12"/>
        <v>21</v>
      </c>
      <c r="B106" t="s">
        <v>533</v>
      </c>
      <c r="C106" t="str">
        <f t="shared" si="18"/>
        <v>010</v>
      </c>
      <c r="D106" t="s">
        <v>543</v>
      </c>
      <c r="E106" t="str">
        <f t="shared" si="21"/>
        <v>03</v>
      </c>
      <c r="F106" t="str">
        <f>"002"</f>
        <v>002</v>
      </c>
      <c r="G106" t="str">
        <f>""</f>
        <v/>
      </c>
      <c r="H106" t="s">
        <v>1</v>
      </c>
      <c r="I106" t="s">
        <v>2526</v>
      </c>
      <c r="J106" t="s">
        <v>5856</v>
      </c>
      <c r="K106" t="str">
        <f>"21400"</f>
        <v>21400</v>
      </c>
    </row>
    <row r="107" spans="1:11" customFormat="1" x14ac:dyDescent="0.25">
      <c r="A107" t="str">
        <f t="shared" si="12"/>
        <v>21</v>
      </c>
      <c r="B107" t="s">
        <v>533</v>
      </c>
      <c r="C107" t="str">
        <f t="shared" si="18"/>
        <v>010</v>
      </c>
      <c r="D107" t="s">
        <v>543</v>
      </c>
      <c r="E107" t="str">
        <f t="shared" si="21"/>
        <v>03</v>
      </c>
      <c r="F107" t="str">
        <f>"002"</f>
        <v>002</v>
      </c>
      <c r="G107" t="str">
        <f>""</f>
        <v/>
      </c>
      <c r="H107" t="s">
        <v>0</v>
      </c>
      <c r="I107" t="s">
        <v>2526</v>
      </c>
      <c r="J107" t="s">
        <v>5856</v>
      </c>
      <c r="K107" t="str">
        <f>"21400"</f>
        <v>21400</v>
      </c>
    </row>
    <row r="108" spans="1:11" customFormat="1" x14ac:dyDescent="0.25">
      <c r="A108" t="str">
        <f t="shared" si="12"/>
        <v>21</v>
      </c>
      <c r="B108" t="s">
        <v>533</v>
      </c>
      <c r="C108" t="str">
        <f t="shared" si="18"/>
        <v>010</v>
      </c>
      <c r="D108" t="s">
        <v>543</v>
      </c>
      <c r="E108" t="str">
        <f t="shared" si="21"/>
        <v>03</v>
      </c>
      <c r="F108" t="str">
        <f>"003"</f>
        <v>003</v>
      </c>
      <c r="G108" t="str">
        <f>""</f>
        <v/>
      </c>
      <c r="H108" t="s">
        <v>1</v>
      </c>
      <c r="I108" t="s">
        <v>87</v>
      </c>
      <c r="J108" t="s">
        <v>5857</v>
      </c>
      <c r="K108" t="str">
        <f>"21420"</f>
        <v>21420</v>
      </c>
    </row>
    <row r="109" spans="1:11" customFormat="1" x14ac:dyDescent="0.25">
      <c r="A109" t="str">
        <f t="shared" si="12"/>
        <v>21</v>
      </c>
      <c r="B109" t="s">
        <v>533</v>
      </c>
      <c r="C109" t="str">
        <f t="shared" si="18"/>
        <v>010</v>
      </c>
      <c r="D109" t="s">
        <v>543</v>
      </c>
      <c r="E109" t="str">
        <f t="shared" si="21"/>
        <v>03</v>
      </c>
      <c r="F109" t="str">
        <f>"003"</f>
        <v>003</v>
      </c>
      <c r="G109" t="str">
        <f>""</f>
        <v/>
      </c>
      <c r="H109" t="s">
        <v>0</v>
      </c>
      <c r="I109" t="s">
        <v>87</v>
      </c>
      <c r="J109" t="s">
        <v>5857</v>
      </c>
      <c r="K109" t="str">
        <f>"21420"</f>
        <v>21420</v>
      </c>
    </row>
    <row r="110" spans="1:11" customFormat="1" x14ac:dyDescent="0.25">
      <c r="A110" t="str">
        <f t="shared" si="12"/>
        <v>21</v>
      </c>
      <c r="B110" t="s">
        <v>533</v>
      </c>
      <c r="C110" t="str">
        <f t="shared" si="18"/>
        <v>010</v>
      </c>
      <c r="D110" t="s">
        <v>543</v>
      </c>
      <c r="E110" t="str">
        <f t="shared" si="21"/>
        <v>03</v>
      </c>
      <c r="F110" t="str">
        <f>"004"</f>
        <v>004</v>
      </c>
      <c r="G110" t="str">
        <f>""</f>
        <v/>
      </c>
      <c r="H110" t="s">
        <v>3</v>
      </c>
      <c r="I110" t="s">
        <v>2522</v>
      </c>
      <c r="J110" t="s">
        <v>5852</v>
      </c>
      <c r="K110" t="str">
        <f>"21400"</f>
        <v>21400</v>
      </c>
    </row>
    <row r="111" spans="1:11" customFormat="1" x14ac:dyDescent="0.25">
      <c r="A111" t="str">
        <f t="shared" si="12"/>
        <v>21</v>
      </c>
      <c r="B111" t="s">
        <v>533</v>
      </c>
      <c r="C111" t="str">
        <f t="shared" ref="C111:C116" si="22">"011"</f>
        <v>011</v>
      </c>
      <c r="D111" t="s">
        <v>544</v>
      </c>
      <c r="E111" t="str">
        <f t="shared" ref="E111:E120" si="23">"01"</f>
        <v>01</v>
      </c>
      <c r="F111" t="str">
        <f>"001"</f>
        <v>001</v>
      </c>
      <c r="G111" t="str">
        <f>""</f>
        <v/>
      </c>
      <c r="H111" t="s">
        <v>1</v>
      </c>
      <c r="I111" t="s">
        <v>2527</v>
      </c>
      <c r="J111" t="s">
        <v>5858</v>
      </c>
      <c r="K111" t="str">
        <f t="shared" ref="K111:K116" si="24">"21630"</f>
        <v>21630</v>
      </c>
    </row>
    <row r="112" spans="1:11" customFormat="1" x14ac:dyDescent="0.25">
      <c r="A112" t="str">
        <f t="shared" si="12"/>
        <v>21</v>
      </c>
      <c r="B112" t="s">
        <v>533</v>
      </c>
      <c r="C112" t="str">
        <f t="shared" si="22"/>
        <v>011</v>
      </c>
      <c r="D112" t="s">
        <v>544</v>
      </c>
      <c r="E112" t="str">
        <f t="shared" si="23"/>
        <v>01</v>
      </c>
      <c r="F112" t="str">
        <f>"001"</f>
        <v>001</v>
      </c>
      <c r="G112" t="str">
        <f>""</f>
        <v/>
      </c>
      <c r="H112" t="s">
        <v>0</v>
      </c>
      <c r="I112" t="s">
        <v>2527</v>
      </c>
      <c r="J112" t="s">
        <v>5858</v>
      </c>
      <c r="K112" t="str">
        <f t="shared" si="24"/>
        <v>21630</v>
      </c>
    </row>
    <row r="113" spans="1:11" customFormat="1" x14ac:dyDescent="0.25">
      <c r="A113" t="str">
        <f t="shared" si="12"/>
        <v>21</v>
      </c>
      <c r="B113" t="s">
        <v>533</v>
      </c>
      <c r="C113" t="str">
        <f t="shared" si="22"/>
        <v>011</v>
      </c>
      <c r="D113" t="s">
        <v>544</v>
      </c>
      <c r="E113" t="str">
        <f t="shared" si="23"/>
        <v>01</v>
      </c>
      <c r="F113" t="str">
        <f>"002"</f>
        <v>002</v>
      </c>
      <c r="G113" t="str">
        <f>""</f>
        <v/>
      </c>
      <c r="H113" t="s">
        <v>1</v>
      </c>
      <c r="I113" t="s">
        <v>2527</v>
      </c>
      <c r="J113" t="s">
        <v>5858</v>
      </c>
      <c r="K113" t="str">
        <f t="shared" si="24"/>
        <v>21630</v>
      </c>
    </row>
    <row r="114" spans="1:11" customFormat="1" x14ac:dyDescent="0.25">
      <c r="A114" t="str">
        <f t="shared" si="12"/>
        <v>21</v>
      </c>
      <c r="B114" t="s">
        <v>533</v>
      </c>
      <c r="C114" t="str">
        <f t="shared" si="22"/>
        <v>011</v>
      </c>
      <c r="D114" t="s">
        <v>544</v>
      </c>
      <c r="E114" t="str">
        <f t="shared" si="23"/>
        <v>01</v>
      </c>
      <c r="F114" t="str">
        <f>"002"</f>
        <v>002</v>
      </c>
      <c r="G114" t="str">
        <f>""</f>
        <v/>
      </c>
      <c r="H114" t="s">
        <v>0</v>
      </c>
      <c r="I114" t="s">
        <v>2527</v>
      </c>
      <c r="J114" t="s">
        <v>5858</v>
      </c>
      <c r="K114" t="str">
        <f t="shared" si="24"/>
        <v>21630</v>
      </c>
    </row>
    <row r="115" spans="1:11" customFormat="1" x14ac:dyDescent="0.25">
      <c r="A115" t="str">
        <f t="shared" si="12"/>
        <v>21</v>
      </c>
      <c r="B115" t="s">
        <v>533</v>
      </c>
      <c r="C115" t="str">
        <f t="shared" si="22"/>
        <v>011</v>
      </c>
      <c r="D115" t="s">
        <v>544</v>
      </c>
      <c r="E115" t="str">
        <f t="shared" si="23"/>
        <v>01</v>
      </c>
      <c r="F115" t="str">
        <f>"003"</f>
        <v>003</v>
      </c>
      <c r="G115" t="str">
        <f>""</f>
        <v/>
      </c>
      <c r="H115" t="s">
        <v>1</v>
      </c>
      <c r="I115" t="s">
        <v>2527</v>
      </c>
      <c r="J115" t="s">
        <v>5858</v>
      </c>
      <c r="K115" t="str">
        <f t="shared" si="24"/>
        <v>21630</v>
      </c>
    </row>
    <row r="116" spans="1:11" customFormat="1" x14ac:dyDescent="0.25">
      <c r="A116" t="str">
        <f t="shared" si="12"/>
        <v>21</v>
      </c>
      <c r="B116" t="s">
        <v>533</v>
      </c>
      <c r="C116" t="str">
        <f t="shared" si="22"/>
        <v>011</v>
      </c>
      <c r="D116" t="s">
        <v>544</v>
      </c>
      <c r="E116" t="str">
        <f t="shared" si="23"/>
        <v>01</v>
      </c>
      <c r="F116" t="str">
        <f>"003"</f>
        <v>003</v>
      </c>
      <c r="G116" t="str">
        <f>""</f>
        <v/>
      </c>
      <c r="H116" t="s">
        <v>0</v>
      </c>
      <c r="I116" t="s">
        <v>2527</v>
      </c>
      <c r="J116" t="s">
        <v>5858</v>
      </c>
      <c r="K116" t="str">
        <f t="shared" si="24"/>
        <v>21630</v>
      </c>
    </row>
    <row r="117" spans="1:11" customFormat="1" x14ac:dyDescent="0.25">
      <c r="A117" t="str">
        <f t="shared" si="12"/>
        <v>21</v>
      </c>
      <c r="B117" t="s">
        <v>533</v>
      </c>
      <c r="C117" t="str">
        <f>"012"</f>
        <v>012</v>
      </c>
      <c r="D117" t="s">
        <v>545</v>
      </c>
      <c r="E117" t="str">
        <f t="shared" si="23"/>
        <v>01</v>
      </c>
      <c r="F117" t="str">
        <f>"001"</f>
        <v>001</v>
      </c>
      <c r="G117" t="str">
        <f>""</f>
        <v/>
      </c>
      <c r="H117" t="s">
        <v>3</v>
      </c>
      <c r="I117" t="s">
        <v>62</v>
      </c>
      <c r="J117" t="s">
        <v>5859</v>
      </c>
      <c r="K117" t="str">
        <f>"21647"</f>
        <v>21647</v>
      </c>
    </row>
    <row r="118" spans="1:11" customFormat="1" x14ac:dyDescent="0.25">
      <c r="A118" t="str">
        <f t="shared" si="12"/>
        <v>21</v>
      </c>
      <c r="B118" t="s">
        <v>533</v>
      </c>
      <c r="C118" t="str">
        <f t="shared" ref="C118:C133" si="25">"013"</f>
        <v>013</v>
      </c>
      <c r="D118" t="s">
        <v>546</v>
      </c>
      <c r="E118" t="str">
        <f t="shared" si="23"/>
        <v>01</v>
      </c>
      <c r="F118" t="str">
        <f>"001"</f>
        <v>001</v>
      </c>
      <c r="G118" t="str">
        <f>""</f>
        <v/>
      </c>
      <c r="H118" t="s">
        <v>1</v>
      </c>
      <c r="I118" t="s">
        <v>2528</v>
      </c>
      <c r="J118" t="s">
        <v>5860</v>
      </c>
      <c r="K118" t="str">
        <f t="shared" ref="K118:K133" si="26">"21710"</f>
        <v>21710</v>
      </c>
    </row>
    <row r="119" spans="1:11" customFormat="1" x14ac:dyDescent="0.25">
      <c r="A119" t="str">
        <f t="shared" si="12"/>
        <v>21</v>
      </c>
      <c r="B119" t="s">
        <v>533</v>
      </c>
      <c r="C119" t="str">
        <f t="shared" si="25"/>
        <v>013</v>
      </c>
      <c r="D119" t="s">
        <v>546</v>
      </c>
      <c r="E119" t="str">
        <f t="shared" si="23"/>
        <v>01</v>
      </c>
      <c r="F119" t="str">
        <f>"001"</f>
        <v>001</v>
      </c>
      <c r="G119" t="str">
        <f>""</f>
        <v/>
      </c>
      <c r="H119" t="s">
        <v>0</v>
      </c>
      <c r="I119" t="s">
        <v>2528</v>
      </c>
      <c r="J119" t="s">
        <v>5860</v>
      </c>
      <c r="K119" t="str">
        <f t="shared" si="26"/>
        <v>21710</v>
      </c>
    </row>
    <row r="120" spans="1:11" customFormat="1" x14ac:dyDescent="0.25">
      <c r="A120" t="str">
        <f t="shared" si="12"/>
        <v>21</v>
      </c>
      <c r="B120" t="s">
        <v>533</v>
      </c>
      <c r="C120" t="str">
        <f t="shared" si="25"/>
        <v>013</v>
      </c>
      <c r="D120" t="s">
        <v>546</v>
      </c>
      <c r="E120" t="str">
        <f t="shared" si="23"/>
        <v>01</v>
      </c>
      <c r="F120" t="str">
        <f>"002"</f>
        <v>002</v>
      </c>
      <c r="G120" t="str">
        <f>""</f>
        <v/>
      </c>
      <c r="H120" t="s">
        <v>3</v>
      </c>
      <c r="I120" t="s">
        <v>2529</v>
      </c>
      <c r="J120" t="s">
        <v>5861</v>
      </c>
      <c r="K120" t="str">
        <f t="shared" si="26"/>
        <v>21710</v>
      </c>
    </row>
    <row r="121" spans="1:11" customFormat="1" x14ac:dyDescent="0.25">
      <c r="A121" t="str">
        <f t="shared" si="12"/>
        <v>21</v>
      </c>
      <c r="B121" t="s">
        <v>533</v>
      </c>
      <c r="C121" t="str">
        <f t="shared" si="25"/>
        <v>013</v>
      </c>
      <c r="D121" t="s">
        <v>546</v>
      </c>
      <c r="E121" t="str">
        <f>"02"</f>
        <v>02</v>
      </c>
      <c r="F121" t="str">
        <f>"001"</f>
        <v>001</v>
      </c>
      <c r="G121" t="str">
        <f>""</f>
        <v/>
      </c>
      <c r="H121" t="s">
        <v>1</v>
      </c>
      <c r="I121" t="s">
        <v>2530</v>
      </c>
      <c r="J121" t="s">
        <v>5862</v>
      </c>
      <c r="K121" t="str">
        <f t="shared" si="26"/>
        <v>21710</v>
      </c>
    </row>
    <row r="122" spans="1:11" customFormat="1" x14ac:dyDescent="0.25">
      <c r="A122" t="str">
        <f t="shared" si="12"/>
        <v>21</v>
      </c>
      <c r="B122" t="s">
        <v>533</v>
      </c>
      <c r="C122" t="str">
        <f t="shared" si="25"/>
        <v>013</v>
      </c>
      <c r="D122" t="s">
        <v>546</v>
      </c>
      <c r="E122" t="str">
        <f>"02"</f>
        <v>02</v>
      </c>
      <c r="F122" t="str">
        <f>"001"</f>
        <v>001</v>
      </c>
      <c r="G122" t="str">
        <f>""</f>
        <v/>
      </c>
      <c r="H122" t="s">
        <v>0</v>
      </c>
      <c r="I122" t="s">
        <v>2530</v>
      </c>
      <c r="J122" t="s">
        <v>5862</v>
      </c>
      <c r="K122" t="str">
        <f t="shared" si="26"/>
        <v>21710</v>
      </c>
    </row>
    <row r="123" spans="1:11" customFormat="1" x14ac:dyDescent="0.25">
      <c r="A123" t="str">
        <f t="shared" si="12"/>
        <v>21</v>
      </c>
      <c r="B123" t="s">
        <v>533</v>
      </c>
      <c r="C123" t="str">
        <f t="shared" si="25"/>
        <v>013</v>
      </c>
      <c r="D123" t="s">
        <v>546</v>
      </c>
      <c r="E123" t="str">
        <f>"02"</f>
        <v>02</v>
      </c>
      <c r="F123" t="str">
        <f>"002"</f>
        <v>002</v>
      </c>
      <c r="G123" t="str">
        <f>""</f>
        <v/>
      </c>
      <c r="H123" t="s">
        <v>1</v>
      </c>
      <c r="I123" t="s">
        <v>2531</v>
      </c>
      <c r="J123" t="s">
        <v>5863</v>
      </c>
      <c r="K123" t="str">
        <f t="shared" si="26"/>
        <v>21710</v>
      </c>
    </row>
    <row r="124" spans="1:11" customFormat="1" x14ac:dyDescent="0.25">
      <c r="A124" t="str">
        <f t="shared" si="12"/>
        <v>21</v>
      </c>
      <c r="B124" t="s">
        <v>533</v>
      </c>
      <c r="C124" t="str">
        <f t="shared" si="25"/>
        <v>013</v>
      </c>
      <c r="D124" t="s">
        <v>546</v>
      </c>
      <c r="E124" t="str">
        <f>"02"</f>
        <v>02</v>
      </c>
      <c r="F124" t="str">
        <f>"002"</f>
        <v>002</v>
      </c>
      <c r="G124" t="str">
        <f>""</f>
        <v/>
      </c>
      <c r="H124" t="s">
        <v>0</v>
      </c>
      <c r="I124" t="s">
        <v>2531</v>
      </c>
      <c r="J124" t="s">
        <v>5863</v>
      </c>
      <c r="K124" t="str">
        <f t="shared" si="26"/>
        <v>21710</v>
      </c>
    </row>
    <row r="125" spans="1:11" customFormat="1" x14ac:dyDescent="0.25">
      <c r="A125" t="str">
        <f t="shared" si="12"/>
        <v>21</v>
      </c>
      <c r="B125" t="s">
        <v>533</v>
      </c>
      <c r="C125" t="str">
        <f t="shared" si="25"/>
        <v>013</v>
      </c>
      <c r="D125" t="s">
        <v>546</v>
      </c>
      <c r="E125" t="str">
        <f>"03"</f>
        <v>03</v>
      </c>
      <c r="F125" t="str">
        <f>"001"</f>
        <v>001</v>
      </c>
      <c r="G125" t="str">
        <f>""</f>
        <v/>
      </c>
      <c r="H125" t="s">
        <v>1</v>
      </c>
      <c r="I125" t="s">
        <v>72</v>
      </c>
      <c r="J125" t="s">
        <v>5864</v>
      </c>
      <c r="K125" t="str">
        <f t="shared" si="26"/>
        <v>21710</v>
      </c>
    </row>
    <row r="126" spans="1:11" customFormat="1" x14ac:dyDescent="0.25">
      <c r="A126" t="str">
        <f t="shared" si="12"/>
        <v>21</v>
      </c>
      <c r="B126" t="s">
        <v>533</v>
      </c>
      <c r="C126" t="str">
        <f t="shared" si="25"/>
        <v>013</v>
      </c>
      <c r="D126" t="s">
        <v>546</v>
      </c>
      <c r="E126" t="str">
        <f>"03"</f>
        <v>03</v>
      </c>
      <c r="F126" t="str">
        <f>"001"</f>
        <v>001</v>
      </c>
      <c r="G126" t="str">
        <f>""</f>
        <v/>
      </c>
      <c r="H126" t="s">
        <v>0</v>
      </c>
      <c r="I126" t="s">
        <v>72</v>
      </c>
      <c r="J126" t="s">
        <v>5864</v>
      </c>
      <c r="K126" t="str">
        <f t="shared" si="26"/>
        <v>21710</v>
      </c>
    </row>
    <row r="127" spans="1:11" customFormat="1" x14ac:dyDescent="0.25">
      <c r="A127" t="str">
        <f t="shared" si="12"/>
        <v>21</v>
      </c>
      <c r="B127" t="s">
        <v>533</v>
      </c>
      <c r="C127" t="str">
        <f t="shared" si="25"/>
        <v>013</v>
      </c>
      <c r="D127" t="s">
        <v>546</v>
      </c>
      <c r="E127" t="str">
        <f>"03"</f>
        <v>03</v>
      </c>
      <c r="F127" t="str">
        <f>"002"</f>
        <v>002</v>
      </c>
      <c r="G127" t="str">
        <f>""</f>
        <v/>
      </c>
      <c r="H127" t="s">
        <v>1</v>
      </c>
      <c r="I127" t="s">
        <v>2532</v>
      </c>
      <c r="J127" t="s">
        <v>5865</v>
      </c>
      <c r="K127" t="str">
        <f t="shared" si="26"/>
        <v>21710</v>
      </c>
    </row>
    <row r="128" spans="1:11" customFormat="1" x14ac:dyDescent="0.25">
      <c r="A128" t="str">
        <f t="shared" si="12"/>
        <v>21</v>
      </c>
      <c r="B128" t="s">
        <v>533</v>
      </c>
      <c r="C128" t="str">
        <f t="shared" si="25"/>
        <v>013</v>
      </c>
      <c r="D128" t="s">
        <v>546</v>
      </c>
      <c r="E128" t="str">
        <f>"03"</f>
        <v>03</v>
      </c>
      <c r="F128" t="str">
        <f>"002"</f>
        <v>002</v>
      </c>
      <c r="G128" t="str">
        <f>""</f>
        <v/>
      </c>
      <c r="H128" t="s">
        <v>0</v>
      </c>
      <c r="I128" t="s">
        <v>2532</v>
      </c>
      <c r="J128" t="s">
        <v>5865</v>
      </c>
      <c r="K128" t="str">
        <f t="shared" si="26"/>
        <v>21710</v>
      </c>
    </row>
    <row r="129" spans="1:11" customFormat="1" x14ac:dyDescent="0.25">
      <c r="A129" t="str">
        <f t="shared" si="12"/>
        <v>21</v>
      </c>
      <c r="B129" t="s">
        <v>533</v>
      </c>
      <c r="C129" t="str">
        <f t="shared" si="25"/>
        <v>013</v>
      </c>
      <c r="D129" t="s">
        <v>546</v>
      </c>
      <c r="E129" t="str">
        <f>"03"</f>
        <v>03</v>
      </c>
      <c r="F129" t="str">
        <f>"002"</f>
        <v>002</v>
      </c>
      <c r="G129" t="str">
        <f>""</f>
        <v/>
      </c>
      <c r="H129" t="s">
        <v>2</v>
      </c>
      <c r="I129" t="s">
        <v>2532</v>
      </c>
      <c r="J129" t="s">
        <v>5865</v>
      </c>
      <c r="K129" t="str">
        <f t="shared" si="26"/>
        <v>21710</v>
      </c>
    </row>
    <row r="130" spans="1:11" customFormat="1" x14ac:dyDescent="0.25">
      <c r="A130" t="str">
        <f t="shared" si="12"/>
        <v>21</v>
      </c>
      <c r="B130" t="s">
        <v>533</v>
      </c>
      <c r="C130" t="str">
        <f t="shared" si="25"/>
        <v>013</v>
      </c>
      <c r="D130" t="s">
        <v>546</v>
      </c>
      <c r="E130" t="str">
        <f>"04"</f>
        <v>04</v>
      </c>
      <c r="F130" t="str">
        <f t="shared" ref="F130:F135" si="27">"001"</f>
        <v>001</v>
      </c>
      <c r="G130" t="str">
        <f>""</f>
        <v/>
      </c>
      <c r="H130" t="s">
        <v>1</v>
      </c>
      <c r="I130" t="s">
        <v>21</v>
      </c>
      <c r="J130" t="s">
        <v>5866</v>
      </c>
      <c r="K130" t="str">
        <f t="shared" si="26"/>
        <v>21710</v>
      </c>
    </row>
    <row r="131" spans="1:11" customFormat="1" x14ac:dyDescent="0.25">
      <c r="A131" t="str">
        <f t="shared" ref="A131:A194" si="28">"21"</f>
        <v>21</v>
      </c>
      <c r="B131" t="s">
        <v>533</v>
      </c>
      <c r="C131" t="str">
        <f t="shared" si="25"/>
        <v>013</v>
      </c>
      <c r="D131" t="s">
        <v>546</v>
      </c>
      <c r="E131" t="str">
        <f>"04"</f>
        <v>04</v>
      </c>
      <c r="F131" t="str">
        <f t="shared" si="27"/>
        <v>001</v>
      </c>
      <c r="G131" t="str">
        <f>""</f>
        <v/>
      </c>
      <c r="H131" t="s">
        <v>0</v>
      </c>
      <c r="I131" t="s">
        <v>21</v>
      </c>
      <c r="J131" t="s">
        <v>5866</v>
      </c>
      <c r="K131" t="str">
        <f t="shared" si="26"/>
        <v>21710</v>
      </c>
    </row>
    <row r="132" spans="1:11" customFormat="1" x14ac:dyDescent="0.25">
      <c r="A132" t="str">
        <f t="shared" si="28"/>
        <v>21</v>
      </c>
      <c r="B132" t="s">
        <v>533</v>
      </c>
      <c r="C132" t="str">
        <f t="shared" si="25"/>
        <v>013</v>
      </c>
      <c r="D132" t="s">
        <v>546</v>
      </c>
      <c r="E132" t="str">
        <f>"05"</f>
        <v>05</v>
      </c>
      <c r="F132" t="str">
        <f t="shared" si="27"/>
        <v>001</v>
      </c>
      <c r="G132" t="str">
        <f>""</f>
        <v/>
      </c>
      <c r="H132" t="s">
        <v>1</v>
      </c>
      <c r="I132" t="s">
        <v>2533</v>
      </c>
      <c r="J132" t="s">
        <v>5867</v>
      </c>
      <c r="K132" t="str">
        <f t="shared" si="26"/>
        <v>21710</v>
      </c>
    </row>
    <row r="133" spans="1:11" customFormat="1" x14ac:dyDescent="0.25">
      <c r="A133" t="str">
        <f t="shared" si="28"/>
        <v>21</v>
      </c>
      <c r="B133" t="s">
        <v>533</v>
      </c>
      <c r="C133" t="str">
        <f t="shared" si="25"/>
        <v>013</v>
      </c>
      <c r="D133" t="s">
        <v>546</v>
      </c>
      <c r="E133" t="str">
        <f>"05"</f>
        <v>05</v>
      </c>
      <c r="F133" t="str">
        <f t="shared" si="27"/>
        <v>001</v>
      </c>
      <c r="G133" t="str">
        <f>""</f>
        <v/>
      </c>
      <c r="H133" t="s">
        <v>0</v>
      </c>
      <c r="I133" t="s">
        <v>2533</v>
      </c>
      <c r="J133" t="s">
        <v>5867</v>
      </c>
      <c r="K133" t="str">
        <f t="shared" si="26"/>
        <v>21710</v>
      </c>
    </row>
    <row r="134" spans="1:11" customFormat="1" x14ac:dyDescent="0.25">
      <c r="A134" t="str">
        <f t="shared" si="28"/>
        <v>21</v>
      </c>
      <c r="B134" t="s">
        <v>533</v>
      </c>
      <c r="C134" t="str">
        <f t="shared" ref="C134:C139" si="29">"014"</f>
        <v>014</v>
      </c>
      <c r="D134" t="s">
        <v>547</v>
      </c>
      <c r="E134" t="str">
        <f t="shared" ref="E134:E148" si="30">"01"</f>
        <v>01</v>
      </c>
      <c r="F134" t="str">
        <f t="shared" si="27"/>
        <v>001</v>
      </c>
      <c r="G134" t="str">
        <f>""</f>
        <v/>
      </c>
      <c r="H134" t="s">
        <v>1</v>
      </c>
      <c r="I134" t="s">
        <v>2534</v>
      </c>
      <c r="J134" t="s">
        <v>5868</v>
      </c>
      <c r="K134" t="str">
        <f t="shared" ref="K134:K139" si="31">"21830"</f>
        <v>21830</v>
      </c>
    </row>
    <row r="135" spans="1:11" customFormat="1" x14ac:dyDescent="0.25">
      <c r="A135" t="str">
        <f t="shared" si="28"/>
        <v>21</v>
      </c>
      <c r="B135" t="s">
        <v>533</v>
      </c>
      <c r="C135" t="str">
        <f t="shared" si="29"/>
        <v>014</v>
      </c>
      <c r="D135" t="s">
        <v>547</v>
      </c>
      <c r="E135" t="str">
        <f t="shared" si="30"/>
        <v>01</v>
      </c>
      <c r="F135" t="str">
        <f t="shared" si="27"/>
        <v>001</v>
      </c>
      <c r="G135" t="str">
        <f>""</f>
        <v/>
      </c>
      <c r="H135" t="s">
        <v>0</v>
      </c>
      <c r="I135" t="s">
        <v>2534</v>
      </c>
      <c r="J135" t="s">
        <v>5868</v>
      </c>
      <c r="K135" t="str">
        <f t="shared" si="31"/>
        <v>21830</v>
      </c>
    </row>
    <row r="136" spans="1:11" customFormat="1" x14ac:dyDescent="0.25">
      <c r="A136" t="str">
        <f t="shared" si="28"/>
        <v>21</v>
      </c>
      <c r="B136" t="s">
        <v>533</v>
      </c>
      <c r="C136" t="str">
        <f t="shared" si="29"/>
        <v>014</v>
      </c>
      <c r="D136" t="s">
        <v>547</v>
      </c>
      <c r="E136" t="str">
        <f t="shared" si="30"/>
        <v>01</v>
      </c>
      <c r="F136" t="str">
        <f>"002"</f>
        <v>002</v>
      </c>
      <c r="G136" t="str">
        <f>""</f>
        <v/>
      </c>
      <c r="H136" t="s">
        <v>1</v>
      </c>
      <c r="I136" t="s">
        <v>2535</v>
      </c>
      <c r="J136" t="s">
        <v>5869</v>
      </c>
      <c r="K136" t="str">
        <f t="shared" si="31"/>
        <v>21830</v>
      </c>
    </row>
    <row r="137" spans="1:11" customFormat="1" x14ac:dyDescent="0.25">
      <c r="A137" t="str">
        <f t="shared" si="28"/>
        <v>21</v>
      </c>
      <c r="B137" t="s">
        <v>533</v>
      </c>
      <c r="C137" t="str">
        <f t="shared" si="29"/>
        <v>014</v>
      </c>
      <c r="D137" t="s">
        <v>547</v>
      </c>
      <c r="E137" t="str">
        <f t="shared" si="30"/>
        <v>01</v>
      </c>
      <c r="F137" t="str">
        <f>"002"</f>
        <v>002</v>
      </c>
      <c r="G137" t="str">
        <f>""</f>
        <v/>
      </c>
      <c r="H137" t="s">
        <v>0</v>
      </c>
      <c r="I137" t="s">
        <v>2535</v>
      </c>
      <c r="J137" t="s">
        <v>5869</v>
      </c>
      <c r="K137" t="str">
        <f t="shared" si="31"/>
        <v>21830</v>
      </c>
    </row>
    <row r="138" spans="1:11" customFormat="1" x14ac:dyDescent="0.25">
      <c r="A138" t="str">
        <f t="shared" si="28"/>
        <v>21</v>
      </c>
      <c r="B138" t="s">
        <v>533</v>
      </c>
      <c r="C138" t="str">
        <f t="shared" si="29"/>
        <v>014</v>
      </c>
      <c r="D138" t="s">
        <v>547</v>
      </c>
      <c r="E138" t="str">
        <f t="shared" si="30"/>
        <v>01</v>
      </c>
      <c r="F138" t="str">
        <f>"003"</f>
        <v>003</v>
      </c>
      <c r="G138" t="str">
        <f>""</f>
        <v/>
      </c>
      <c r="H138" t="s">
        <v>1</v>
      </c>
      <c r="I138" t="s">
        <v>86</v>
      </c>
      <c r="J138" t="s">
        <v>5870</v>
      </c>
      <c r="K138" t="str">
        <f t="shared" si="31"/>
        <v>21830</v>
      </c>
    </row>
    <row r="139" spans="1:11" customFormat="1" x14ac:dyDescent="0.25">
      <c r="A139" t="str">
        <f t="shared" si="28"/>
        <v>21</v>
      </c>
      <c r="B139" t="s">
        <v>533</v>
      </c>
      <c r="C139" t="str">
        <f t="shared" si="29"/>
        <v>014</v>
      </c>
      <c r="D139" t="s">
        <v>547</v>
      </c>
      <c r="E139" t="str">
        <f t="shared" si="30"/>
        <v>01</v>
      </c>
      <c r="F139" t="str">
        <f>"003"</f>
        <v>003</v>
      </c>
      <c r="G139" t="str">
        <f>""</f>
        <v/>
      </c>
      <c r="H139" t="s">
        <v>0</v>
      </c>
      <c r="I139" t="s">
        <v>86</v>
      </c>
      <c r="J139" t="s">
        <v>5870</v>
      </c>
      <c r="K139" t="str">
        <f t="shared" si="31"/>
        <v>21830</v>
      </c>
    </row>
    <row r="140" spans="1:11" customFormat="1" x14ac:dyDescent="0.25">
      <c r="A140" t="str">
        <f t="shared" si="28"/>
        <v>21</v>
      </c>
      <c r="B140" t="s">
        <v>533</v>
      </c>
      <c r="C140" t="str">
        <f>"015"</f>
        <v>015</v>
      </c>
      <c r="D140" t="s">
        <v>548</v>
      </c>
      <c r="E140" t="str">
        <f t="shared" si="30"/>
        <v>01</v>
      </c>
      <c r="F140" t="str">
        <f>"001"</f>
        <v>001</v>
      </c>
      <c r="G140" t="str">
        <f>""</f>
        <v/>
      </c>
      <c r="H140" t="s">
        <v>3</v>
      </c>
      <c r="I140" t="s">
        <v>2536</v>
      </c>
      <c r="J140" t="s">
        <v>5871</v>
      </c>
      <c r="K140" t="str">
        <f>"21580"</f>
        <v>21580</v>
      </c>
    </row>
    <row r="141" spans="1:11" customFormat="1" x14ac:dyDescent="0.25">
      <c r="A141" t="str">
        <f t="shared" si="28"/>
        <v>21</v>
      </c>
      <c r="B141" t="s">
        <v>533</v>
      </c>
      <c r="C141" t="str">
        <f>"016"</f>
        <v>016</v>
      </c>
      <c r="D141" t="s">
        <v>549</v>
      </c>
      <c r="E141" t="str">
        <f t="shared" si="30"/>
        <v>01</v>
      </c>
      <c r="F141" t="str">
        <f>"001"</f>
        <v>001</v>
      </c>
      <c r="G141" t="str">
        <f>""</f>
        <v/>
      </c>
      <c r="H141" t="s">
        <v>1</v>
      </c>
      <c r="I141" t="s">
        <v>103</v>
      </c>
      <c r="J141" t="s">
        <v>5872</v>
      </c>
      <c r="K141" t="str">
        <f>"21270"</f>
        <v>21270</v>
      </c>
    </row>
    <row r="142" spans="1:11" customFormat="1" x14ac:dyDescent="0.25">
      <c r="A142" t="str">
        <f t="shared" si="28"/>
        <v>21</v>
      </c>
      <c r="B142" t="s">
        <v>533</v>
      </c>
      <c r="C142" t="str">
        <f>"016"</f>
        <v>016</v>
      </c>
      <c r="D142" t="s">
        <v>549</v>
      </c>
      <c r="E142" t="str">
        <f t="shared" si="30"/>
        <v>01</v>
      </c>
      <c r="F142" t="str">
        <f>"001"</f>
        <v>001</v>
      </c>
      <c r="G142" t="str">
        <f>""</f>
        <v/>
      </c>
      <c r="H142" t="s">
        <v>0</v>
      </c>
      <c r="I142" t="s">
        <v>103</v>
      </c>
      <c r="J142" t="s">
        <v>5872</v>
      </c>
      <c r="K142" t="str">
        <f>"21270"</f>
        <v>21270</v>
      </c>
    </row>
    <row r="143" spans="1:11" customFormat="1" x14ac:dyDescent="0.25">
      <c r="A143" t="str">
        <f t="shared" si="28"/>
        <v>21</v>
      </c>
      <c r="B143" t="s">
        <v>533</v>
      </c>
      <c r="C143" t="str">
        <f>"017"</f>
        <v>017</v>
      </c>
      <c r="D143" t="s">
        <v>550</v>
      </c>
      <c r="E143" t="str">
        <f t="shared" si="30"/>
        <v>01</v>
      </c>
      <c r="F143" t="str">
        <f>"001"</f>
        <v>001</v>
      </c>
      <c r="G143" t="str">
        <f>""</f>
        <v/>
      </c>
      <c r="H143" t="s">
        <v>1</v>
      </c>
      <c r="I143" t="s">
        <v>2537</v>
      </c>
      <c r="J143" t="s">
        <v>5873</v>
      </c>
      <c r="K143" t="str">
        <f>"21300"</f>
        <v>21300</v>
      </c>
    </row>
    <row r="144" spans="1:11" customFormat="1" x14ac:dyDescent="0.25">
      <c r="A144" t="str">
        <f t="shared" si="28"/>
        <v>21</v>
      </c>
      <c r="B144" t="s">
        <v>533</v>
      </c>
      <c r="C144" t="str">
        <f>"017"</f>
        <v>017</v>
      </c>
      <c r="D144" t="s">
        <v>550</v>
      </c>
      <c r="E144" t="str">
        <f t="shared" si="30"/>
        <v>01</v>
      </c>
      <c r="F144" t="str">
        <f>"001"</f>
        <v>001</v>
      </c>
      <c r="G144" t="str">
        <f>""</f>
        <v/>
      </c>
      <c r="H144" t="s">
        <v>0</v>
      </c>
      <c r="I144" t="s">
        <v>2537</v>
      </c>
      <c r="J144" t="s">
        <v>5873</v>
      </c>
      <c r="K144" t="str">
        <f>"21300"</f>
        <v>21300</v>
      </c>
    </row>
    <row r="145" spans="1:11" customFormat="1" x14ac:dyDescent="0.25">
      <c r="A145" t="str">
        <f t="shared" si="28"/>
        <v>21</v>
      </c>
      <c r="B145" t="s">
        <v>533</v>
      </c>
      <c r="C145" t="str">
        <f>"017"</f>
        <v>017</v>
      </c>
      <c r="D145" t="s">
        <v>550</v>
      </c>
      <c r="E145" t="str">
        <f t="shared" si="30"/>
        <v>01</v>
      </c>
      <c r="F145" t="str">
        <f>"002"</f>
        <v>002</v>
      </c>
      <c r="G145" t="str">
        <f>""</f>
        <v/>
      </c>
      <c r="H145" t="s">
        <v>1</v>
      </c>
      <c r="I145" t="s">
        <v>2537</v>
      </c>
      <c r="J145" t="s">
        <v>5873</v>
      </c>
      <c r="K145" t="str">
        <f>"21300"</f>
        <v>21300</v>
      </c>
    </row>
    <row r="146" spans="1:11" customFormat="1" x14ac:dyDescent="0.25">
      <c r="A146" t="str">
        <f t="shared" si="28"/>
        <v>21</v>
      </c>
      <c r="B146" t="s">
        <v>533</v>
      </c>
      <c r="C146" t="str">
        <f>"017"</f>
        <v>017</v>
      </c>
      <c r="D146" t="s">
        <v>550</v>
      </c>
      <c r="E146" t="str">
        <f t="shared" si="30"/>
        <v>01</v>
      </c>
      <c r="F146" t="str">
        <f>"002"</f>
        <v>002</v>
      </c>
      <c r="G146" t="str">
        <f>""</f>
        <v/>
      </c>
      <c r="H146" t="s">
        <v>0</v>
      </c>
      <c r="I146" t="s">
        <v>2537</v>
      </c>
      <c r="J146" t="s">
        <v>5873</v>
      </c>
      <c r="K146" t="str">
        <f>"21300"</f>
        <v>21300</v>
      </c>
    </row>
    <row r="147" spans="1:11" customFormat="1" x14ac:dyDescent="0.25">
      <c r="A147" t="str">
        <f t="shared" si="28"/>
        <v>21</v>
      </c>
      <c r="B147" t="s">
        <v>533</v>
      </c>
      <c r="C147" t="str">
        <f>"018"</f>
        <v>018</v>
      </c>
      <c r="D147" t="s">
        <v>61</v>
      </c>
      <c r="E147" t="str">
        <f t="shared" si="30"/>
        <v>01</v>
      </c>
      <c r="F147" t="str">
        <f t="shared" ref="F147:F152" si="32">"001"</f>
        <v>001</v>
      </c>
      <c r="G147" t="str">
        <f>""</f>
        <v/>
      </c>
      <c r="H147" t="s">
        <v>1</v>
      </c>
      <c r="I147" t="s">
        <v>2538</v>
      </c>
      <c r="J147" t="s">
        <v>5874</v>
      </c>
      <c r="K147" t="str">
        <f>"21650"</f>
        <v>21650</v>
      </c>
    </row>
    <row r="148" spans="1:11" customFormat="1" x14ac:dyDescent="0.25">
      <c r="A148" t="str">
        <f t="shared" si="28"/>
        <v>21</v>
      </c>
      <c r="B148" t="s">
        <v>533</v>
      </c>
      <c r="C148" t="str">
        <f>"018"</f>
        <v>018</v>
      </c>
      <c r="D148" t="s">
        <v>61</v>
      </c>
      <c r="E148" t="str">
        <f t="shared" si="30"/>
        <v>01</v>
      </c>
      <c r="F148" t="str">
        <f t="shared" si="32"/>
        <v>001</v>
      </c>
      <c r="G148" t="str">
        <f>""</f>
        <v/>
      </c>
      <c r="H148" t="s">
        <v>0</v>
      </c>
      <c r="I148" t="s">
        <v>2538</v>
      </c>
      <c r="J148" t="s">
        <v>5874</v>
      </c>
      <c r="K148" t="str">
        <f>"21650"</f>
        <v>21650</v>
      </c>
    </row>
    <row r="149" spans="1:11" customFormat="1" x14ac:dyDescent="0.25">
      <c r="A149" t="str">
        <f t="shared" si="28"/>
        <v>21</v>
      </c>
      <c r="B149" t="s">
        <v>533</v>
      </c>
      <c r="C149" t="str">
        <f>"018"</f>
        <v>018</v>
      </c>
      <c r="D149" t="s">
        <v>61</v>
      </c>
      <c r="E149" t="str">
        <f>"02"</f>
        <v>02</v>
      </c>
      <c r="F149" t="str">
        <f t="shared" si="32"/>
        <v>001</v>
      </c>
      <c r="G149" t="str">
        <f>""</f>
        <v/>
      </c>
      <c r="H149" t="s">
        <v>3</v>
      </c>
      <c r="I149" t="s">
        <v>2539</v>
      </c>
      <c r="J149" t="s">
        <v>5874</v>
      </c>
      <c r="K149" t="str">
        <f>"21650"</f>
        <v>21650</v>
      </c>
    </row>
    <row r="150" spans="1:11" customFormat="1" x14ac:dyDescent="0.25">
      <c r="A150" t="str">
        <f t="shared" si="28"/>
        <v>21</v>
      </c>
      <c r="B150" t="s">
        <v>533</v>
      </c>
      <c r="C150" t="str">
        <f>"019"</f>
        <v>019</v>
      </c>
      <c r="D150" t="s">
        <v>551</v>
      </c>
      <c r="E150" t="str">
        <f t="shared" ref="E150:E160" si="33">"01"</f>
        <v>01</v>
      </c>
      <c r="F150" t="str">
        <f t="shared" si="32"/>
        <v>001</v>
      </c>
      <c r="G150" t="str">
        <f>""</f>
        <v/>
      </c>
      <c r="H150" t="s">
        <v>3</v>
      </c>
      <c r="I150" t="s">
        <v>23</v>
      </c>
      <c r="J150" t="s">
        <v>5875</v>
      </c>
      <c r="K150" t="str">
        <f>"21668"</f>
        <v>21668</v>
      </c>
    </row>
    <row r="151" spans="1:11" customFormat="1" x14ac:dyDescent="0.25">
      <c r="A151" t="str">
        <f t="shared" si="28"/>
        <v>21</v>
      </c>
      <c r="B151" t="s">
        <v>533</v>
      </c>
      <c r="C151" t="str">
        <f>"020"</f>
        <v>020</v>
      </c>
      <c r="D151" t="s">
        <v>552</v>
      </c>
      <c r="E151" t="str">
        <f t="shared" si="33"/>
        <v>01</v>
      </c>
      <c r="F151" t="str">
        <f t="shared" si="32"/>
        <v>001</v>
      </c>
      <c r="G151" t="str">
        <f>""</f>
        <v/>
      </c>
      <c r="H151" t="s">
        <v>3</v>
      </c>
      <c r="I151" t="s">
        <v>25</v>
      </c>
      <c r="J151" t="s">
        <v>5876</v>
      </c>
      <c r="K151" t="str">
        <f>"21388"</f>
        <v>21388</v>
      </c>
    </row>
    <row r="152" spans="1:11" customFormat="1" x14ac:dyDescent="0.25">
      <c r="A152" t="str">
        <f t="shared" si="28"/>
        <v>21</v>
      </c>
      <c r="B152" t="s">
        <v>533</v>
      </c>
      <c r="C152" t="str">
        <f t="shared" ref="C152:C173" si="34">"021"</f>
        <v>021</v>
      </c>
      <c r="D152" t="s">
        <v>553</v>
      </c>
      <c r="E152" t="str">
        <f t="shared" si="33"/>
        <v>01</v>
      </c>
      <c r="F152" t="str">
        <f t="shared" si="32"/>
        <v>001</v>
      </c>
      <c r="G152" t="str">
        <f>""</f>
        <v/>
      </c>
      <c r="H152" t="s">
        <v>3</v>
      </c>
      <c r="I152" t="s">
        <v>17</v>
      </c>
      <c r="J152" t="s">
        <v>5877</v>
      </c>
      <c r="K152" t="str">
        <f t="shared" ref="K152:K167" si="35">"21450"</f>
        <v>21450</v>
      </c>
    </row>
    <row r="153" spans="1:11" customFormat="1" x14ac:dyDescent="0.25">
      <c r="A153" t="str">
        <f t="shared" si="28"/>
        <v>21</v>
      </c>
      <c r="B153" t="s">
        <v>533</v>
      </c>
      <c r="C153" t="str">
        <f t="shared" si="34"/>
        <v>021</v>
      </c>
      <c r="D153" t="s">
        <v>553</v>
      </c>
      <c r="E153" t="str">
        <f t="shared" si="33"/>
        <v>01</v>
      </c>
      <c r="F153" t="str">
        <f>"002"</f>
        <v>002</v>
      </c>
      <c r="G153" t="str">
        <f>""</f>
        <v/>
      </c>
      <c r="H153" t="s">
        <v>1</v>
      </c>
      <c r="I153" t="s">
        <v>2540</v>
      </c>
      <c r="J153" t="s">
        <v>5878</v>
      </c>
      <c r="K153" t="str">
        <f t="shared" si="35"/>
        <v>21450</v>
      </c>
    </row>
    <row r="154" spans="1:11" customFormat="1" x14ac:dyDescent="0.25">
      <c r="A154" t="str">
        <f t="shared" si="28"/>
        <v>21</v>
      </c>
      <c r="B154" t="s">
        <v>533</v>
      </c>
      <c r="C154" t="str">
        <f t="shared" si="34"/>
        <v>021</v>
      </c>
      <c r="D154" t="s">
        <v>553</v>
      </c>
      <c r="E154" t="str">
        <f t="shared" si="33"/>
        <v>01</v>
      </c>
      <c r="F154" t="str">
        <f>"002"</f>
        <v>002</v>
      </c>
      <c r="G154" t="str">
        <f>""</f>
        <v/>
      </c>
      <c r="H154" t="s">
        <v>0</v>
      </c>
      <c r="I154" t="s">
        <v>2540</v>
      </c>
      <c r="J154" t="s">
        <v>5878</v>
      </c>
      <c r="K154" t="str">
        <f t="shared" si="35"/>
        <v>21450</v>
      </c>
    </row>
    <row r="155" spans="1:11" customFormat="1" x14ac:dyDescent="0.25">
      <c r="A155" t="str">
        <f t="shared" si="28"/>
        <v>21</v>
      </c>
      <c r="B155" t="s">
        <v>533</v>
      </c>
      <c r="C155" t="str">
        <f t="shared" si="34"/>
        <v>021</v>
      </c>
      <c r="D155" t="s">
        <v>553</v>
      </c>
      <c r="E155" t="str">
        <f t="shared" si="33"/>
        <v>01</v>
      </c>
      <c r="F155" t="str">
        <f>"003"</f>
        <v>003</v>
      </c>
      <c r="G155" t="str">
        <f>""</f>
        <v/>
      </c>
      <c r="H155" t="s">
        <v>1</v>
      </c>
      <c r="I155" t="s">
        <v>2541</v>
      </c>
      <c r="J155" t="s">
        <v>5879</v>
      </c>
      <c r="K155" t="str">
        <f t="shared" si="35"/>
        <v>21450</v>
      </c>
    </row>
    <row r="156" spans="1:11" customFormat="1" x14ac:dyDescent="0.25">
      <c r="A156" t="str">
        <f t="shared" si="28"/>
        <v>21</v>
      </c>
      <c r="B156" t="s">
        <v>533</v>
      </c>
      <c r="C156" t="str">
        <f t="shared" si="34"/>
        <v>021</v>
      </c>
      <c r="D156" t="s">
        <v>553</v>
      </c>
      <c r="E156" t="str">
        <f t="shared" si="33"/>
        <v>01</v>
      </c>
      <c r="F156" t="str">
        <f>"003"</f>
        <v>003</v>
      </c>
      <c r="G156" t="str">
        <f>""</f>
        <v/>
      </c>
      <c r="H156" t="s">
        <v>0</v>
      </c>
      <c r="I156" t="s">
        <v>2541</v>
      </c>
      <c r="J156" t="s">
        <v>5879</v>
      </c>
      <c r="K156" t="str">
        <f t="shared" si="35"/>
        <v>21450</v>
      </c>
    </row>
    <row r="157" spans="1:11" customFormat="1" x14ac:dyDescent="0.25">
      <c r="A157" t="str">
        <f t="shared" si="28"/>
        <v>21</v>
      </c>
      <c r="B157" t="s">
        <v>533</v>
      </c>
      <c r="C157" t="str">
        <f t="shared" si="34"/>
        <v>021</v>
      </c>
      <c r="D157" t="s">
        <v>553</v>
      </c>
      <c r="E157" t="str">
        <f t="shared" si="33"/>
        <v>01</v>
      </c>
      <c r="F157" t="str">
        <f>"004"</f>
        <v>004</v>
      </c>
      <c r="G157" t="str">
        <f>""</f>
        <v/>
      </c>
      <c r="H157" t="s">
        <v>1</v>
      </c>
      <c r="I157" t="s">
        <v>2541</v>
      </c>
      <c r="J157" t="s">
        <v>5879</v>
      </c>
      <c r="K157" t="str">
        <f t="shared" si="35"/>
        <v>21450</v>
      </c>
    </row>
    <row r="158" spans="1:11" customFormat="1" x14ac:dyDescent="0.25">
      <c r="A158" t="str">
        <f t="shared" si="28"/>
        <v>21</v>
      </c>
      <c r="B158" t="s">
        <v>533</v>
      </c>
      <c r="C158" t="str">
        <f t="shared" si="34"/>
        <v>021</v>
      </c>
      <c r="D158" t="s">
        <v>553</v>
      </c>
      <c r="E158" t="str">
        <f t="shared" si="33"/>
        <v>01</v>
      </c>
      <c r="F158" t="str">
        <f>"004"</f>
        <v>004</v>
      </c>
      <c r="G158" t="str">
        <f>""</f>
        <v/>
      </c>
      <c r="H158" t="s">
        <v>0</v>
      </c>
      <c r="I158" t="s">
        <v>2541</v>
      </c>
      <c r="J158" t="s">
        <v>5879</v>
      </c>
      <c r="K158" t="str">
        <f t="shared" si="35"/>
        <v>21450</v>
      </c>
    </row>
    <row r="159" spans="1:11" customFormat="1" x14ac:dyDescent="0.25">
      <c r="A159" t="str">
        <f t="shared" si="28"/>
        <v>21</v>
      </c>
      <c r="B159" t="s">
        <v>533</v>
      </c>
      <c r="C159" t="str">
        <f t="shared" si="34"/>
        <v>021</v>
      </c>
      <c r="D159" t="s">
        <v>553</v>
      </c>
      <c r="E159" t="str">
        <f t="shared" si="33"/>
        <v>01</v>
      </c>
      <c r="F159" t="str">
        <f>"005"</f>
        <v>005</v>
      </c>
      <c r="G159" t="str">
        <f>""</f>
        <v/>
      </c>
      <c r="H159" t="s">
        <v>1</v>
      </c>
      <c r="I159" t="s">
        <v>2542</v>
      </c>
      <c r="J159" t="s">
        <v>5880</v>
      </c>
      <c r="K159" t="str">
        <f t="shared" si="35"/>
        <v>21450</v>
      </c>
    </row>
    <row r="160" spans="1:11" customFormat="1" x14ac:dyDescent="0.25">
      <c r="A160" t="str">
        <f t="shared" si="28"/>
        <v>21</v>
      </c>
      <c r="B160" t="s">
        <v>533</v>
      </c>
      <c r="C160" t="str">
        <f t="shared" si="34"/>
        <v>021</v>
      </c>
      <c r="D160" t="s">
        <v>553</v>
      </c>
      <c r="E160" t="str">
        <f t="shared" si="33"/>
        <v>01</v>
      </c>
      <c r="F160" t="str">
        <f>"005"</f>
        <v>005</v>
      </c>
      <c r="G160" t="str">
        <f>""</f>
        <v/>
      </c>
      <c r="H160" t="s">
        <v>0</v>
      </c>
      <c r="I160" t="s">
        <v>2542</v>
      </c>
      <c r="J160" t="s">
        <v>5880</v>
      </c>
      <c r="K160" t="str">
        <f t="shared" si="35"/>
        <v>21450</v>
      </c>
    </row>
    <row r="161" spans="1:11" customFormat="1" x14ac:dyDescent="0.25">
      <c r="A161" t="str">
        <f t="shared" si="28"/>
        <v>21</v>
      </c>
      <c r="B161" t="s">
        <v>533</v>
      </c>
      <c r="C161" t="str">
        <f t="shared" si="34"/>
        <v>021</v>
      </c>
      <c r="D161" t="s">
        <v>553</v>
      </c>
      <c r="E161" t="str">
        <f t="shared" ref="E161:E173" si="36">"02"</f>
        <v>02</v>
      </c>
      <c r="F161" t="str">
        <f>"001"</f>
        <v>001</v>
      </c>
      <c r="G161" t="str">
        <f>""</f>
        <v/>
      </c>
      <c r="H161" t="s">
        <v>1</v>
      </c>
      <c r="I161" t="s">
        <v>2543</v>
      </c>
      <c r="J161" t="s">
        <v>5881</v>
      </c>
      <c r="K161" t="str">
        <f t="shared" si="35"/>
        <v>21450</v>
      </c>
    </row>
    <row r="162" spans="1:11" customFormat="1" x14ac:dyDescent="0.25">
      <c r="A162" t="str">
        <f t="shared" si="28"/>
        <v>21</v>
      </c>
      <c r="B162" t="s">
        <v>533</v>
      </c>
      <c r="C162" t="str">
        <f t="shared" si="34"/>
        <v>021</v>
      </c>
      <c r="D162" t="s">
        <v>553</v>
      </c>
      <c r="E162" t="str">
        <f t="shared" si="36"/>
        <v>02</v>
      </c>
      <c r="F162" t="str">
        <f>"001"</f>
        <v>001</v>
      </c>
      <c r="G162" t="str">
        <f>""</f>
        <v/>
      </c>
      <c r="H162" t="s">
        <v>0</v>
      </c>
      <c r="I162" t="s">
        <v>2543</v>
      </c>
      <c r="J162" t="s">
        <v>5881</v>
      </c>
      <c r="K162" t="str">
        <f t="shared" si="35"/>
        <v>21450</v>
      </c>
    </row>
    <row r="163" spans="1:11" customFormat="1" x14ac:dyDescent="0.25">
      <c r="A163" t="str">
        <f t="shared" si="28"/>
        <v>21</v>
      </c>
      <c r="B163" t="s">
        <v>533</v>
      </c>
      <c r="C163" t="str">
        <f t="shared" si="34"/>
        <v>021</v>
      </c>
      <c r="D163" t="s">
        <v>553</v>
      </c>
      <c r="E163" t="str">
        <f t="shared" si="36"/>
        <v>02</v>
      </c>
      <c r="F163" t="str">
        <f>"001"</f>
        <v>001</v>
      </c>
      <c r="G163" t="str">
        <f>""</f>
        <v/>
      </c>
      <c r="H163" t="s">
        <v>2</v>
      </c>
      <c r="I163" t="s">
        <v>2543</v>
      </c>
      <c r="J163" t="s">
        <v>5881</v>
      </c>
      <c r="K163" t="str">
        <f t="shared" si="35"/>
        <v>21450</v>
      </c>
    </row>
    <row r="164" spans="1:11" customFormat="1" x14ac:dyDescent="0.25">
      <c r="A164" t="str">
        <f t="shared" si="28"/>
        <v>21</v>
      </c>
      <c r="B164" t="s">
        <v>533</v>
      </c>
      <c r="C164" t="str">
        <f t="shared" si="34"/>
        <v>021</v>
      </c>
      <c r="D164" t="s">
        <v>553</v>
      </c>
      <c r="E164" t="str">
        <f t="shared" si="36"/>
        <v>02</v>
      </c>
      <c r="F164" t="str">
        <f>"002"</f>
        <v>002</v>
      </c>
      <c r="G164" t="str">
        <f>""</f>
        <v/>
      </c>
      <c r="H164" t="s">
        <v>3</v>
      </c>
      <c r="I164" t="s">
        <v>2542</v>
      </c>
      <c r="J164" t="s">
        <v>5880</v>
      </c>
      <c r="K164" t="str">
        <f t="shared" si="35"/>
        <v>21450</v>
      </c>
    </row>
    <row r="165" spans="1:11" customFormat="1" x14ac:dyDescent="0.25">
      <c r="A165" t="str">
        <f t="shared" si="28"/>
        <v>21</v>
      </c>
      <c r="B165" t="s">
        <v>533</v>
      </c>
      <c r="C165" t="str">
        <f t="shared" si="34"/>
        <v>021</v>
      </c>
      <c r="D165" t="s">
        <v>553</v>
      </c>
      <c r="E165" t="str">
        <f t="shared" si="36"/>
        <v>02</v>
      </c>
      <c r="F165" t="str">
        <f>"003"</f>
        <v>003</v>
      </c>
      <c r="G165" t="str">
        <f>""</f>
        <v/>
      </c>
      <c r="H165" t="s">
        <v>3</v>
      </c>
      <c r="I165" t="s">
        <v>2544</v>
      </c>
      <c r="J165" t="s">
        <v>5882</v>
      </c>
      <c r="K165" t="str">
        <f t="shared" si="35"/>
        <v>21450</v>
      </c>
    </row>
    <row r="166" spans="1:11" customFormat="1" x14ac:dyDescent="0.25">
      <c r="A166" t="str">
        <f t="shared" si="28"/>
        <v>21</v>
      </c>
      <c r="B166" t="s">
        <v>533</v>
      </c>
      <c r="C166" t="str">
        <f t="shared" si="34"/>
        <v>021</v>
      </c>
      <c r="D166" t="s">
        <v>553</v>
      </c>
      <c r="E166" t="str">
        <f t="shared" si="36"/>
        <v>02</v>
      </c>
      <c r="F166" t="str">
        <f>"004"</f>
        <v>004</v>
      </c>
      <c r="G166" t="str">
        <f>""</f>
        <v/>
      </c>
      <c r="H166" t="s">
        <v>1</v>
      </c>
      <c r="I166" t="s">
        <v>2544</v>
      </c>
      <c r="J166" t="s">
        <v>5882</v>
      </c>
      <c r="K166" t="str">
        <f t="shared" si="35"/>
        <v>21450</v>
      </c>
    </row>
    <row r="167" spans="1:11" customFormat="1" x14ac:dyDescent="0.25">
      <c r="A167" t="str">
        <f t="shared" si="28"/>
        <v>21</v>
      </c>
      <c r="B167" t="s">
        <v>533</v>
      </c>
      <c r="C167" t="str">
        <f t="shared" si="34"/>
        <v>021</v>
      </c>
      <c r="D167" t="s">
        <v>553</v>
      </c>
      <c r="E167" t="str">
        <f t="shared" si="36"/>
        <v>02</v>
      </c>
      <c r="F167" t="str">
        <f>"004"</f>
        <v>004</v>
      </c>
      <c r="G167" t="str">
        <f>""</f>
        <v/>
      </c>
      <c r="H167" t="s">
        <v>0</v>
      </c>
      <c r="I167" t="s">
        <v>2544</v>
      </c>
      <c r="J167" t="s">
        <v>5882</v>
      </c>
      <c r="K167" t="str">
        <f t="shared" si="35"/>
        <v>21450</v>
      </c>
    </row>
    <row r="168" spans="1:11" customFormat="1" x14ac:dyDescent="0.25">
      <c r="A168" t="str">
        <f t="shared" si="28"/>
        <v>21</v>
      </c>
      <c r="B168" t="s">
        <v>533</v>
      </c>
      <c r="C168" t="str">
        <f t="shared" si="34"/>
        <v>021</v>
      </c>
      <c r="D168" t="s">
        <v>553</v>
      </c>
      <c r="E168" t="str">
        <f t="shared" si="36"/>
        <v>02</v>
      </c>
      <c r="F168" t="str">
        <f>"005"</f>
        <v>005</v>
      </c>
      <c r="G168" t="str">
        <f>""</f>
        <v/>
      </c>
      <c r="H168" t="s">
        <v>1</v>
      </c>
      <c r="I168" t="s">
        <v>2545</v>
      </c>
      <c r="J168" t="s">
        <v>5883</v>
      </c>
      <c r="K168" t="str">
        <f>"21459"</f>
        <v>21459</v>
      </c>
    </row>
    <row r="169" spans="1:11" customFormat="1" x14ac:dyDescent="0.25">
      <c r="A169" t="str">
        <f t="shared" si="28"/>
        <v>21</v>
      </c>
      <c r="B169" t="s">
        <v>533</v>
      </c>
      <c r="C169" t="str">
        <f t="shared" si="34"/>
        <v>021</v>
      </c>
      <c r="D169" t="s">
        <v>553</v>
      </c>
      <c r="E169" t="str">
        <f t="shared" si="36"/>
        <v>02</v>
      </c>
      <c r="F169" t="str">
        <f>"005"</f>
        <v>005</v>
      </c>
      <c r="G169" t="str">
        <f>""</f>
        <v/>
      </c>
      <c r="H169" t="s">
        <v>0</v>
      </c>
      <c r="I169" t="s">
        <v>2545</v>
      </c>
      <c r="J169" t="s">
        <v>5883</v>
      </c>
      <c r="K169" t="str">
        <f>"21459"</f>
        <v>21459</v>
      </c>
    </row>
    <row r="170" spans="1:11" customFormat="1" x14ac:dyDescent="0.25">
      <c r="A170" t="str">
        <f t="shared" si="28"/>
        <v>21</v>
      </c>
      <c r="B170" t="s">
        <v>533</v>
      </c>
      <c r="C170" t="str">
        <f t="shared" si="34"/>
        <v>021</v>
      </c>
      <c r="D170" t="s">
        <v>553</v>
      </c>
      <c r="E170" t="str">
        <f t="shared" si="36"/>
        <v>02</v>
      </c>
      <c r="F170" t="str">
        <f>"005"</f>
        <v>005</v>
      </c>
      <c r="G170" t="str">
        <f>""</f>
        <v/>
      </c>
      <c r="H170" t="s">
        <v>2</v>
      </c>
      <c r="I170" t="s">
        <v>2545</v>
      </c>
      <c r="J170" t="s">
        <v>5883</v>
      </c>
      <c r="K170" t="str">
        <f>"21459"</f>
        <v>21459</v>
      </c>
    </row>
    <row r="171" spans="1:11" customFormat="1" x14ac:dyDescent="0.25">
      <c r="A171" t="str">
        <f t="shared" si="28"/>
        <v>21</v>
      </c>
      <c r="B171" t="s">
        <v>533</v>
      </c>
      <c r="C171" t="str">
        <f t="shared" si="34"/>
        <v>021</v>
      </c>
      <c r="D171" t="s">
        <v>553</v>
      </c>
      <c r="E171" t="str">
        <f t="shared" si="36"/>
        <v>02</v>
      </c>
      <c r="F171" t="str">
        <f>"006"</f>
        <v>006</v>
      </c>
      <c r="G171" t="str">
        <f>""</f>
        <v/>
      </c>
      <c r="H171" t="s">
        <v>1</v>
      </c>
      <c r="I171" t="s">
        <v>2546</v>
      </c>
      <c r="J171" t="s">
        <v>5884</v>
      </c>
      <c r="K171" t="str">
        <f>"21459"</f>
        <v>21459</v>
      </c>
    </row>
    <row r="172" spans="1:11" customFormat="1" x14ac:dyDescent="0.25">
      <c r="A172" t="str">
        <f t="shared" si="28"/>
        <v>21</v>
      </c>
      <c r="B172" t="s">
        <v>533</v>
      </c>
      <c r="C172" t="str">
        <f t="shared" si="34"/>
        <v>021</v>
      </c>
      <c r="D172" t="s">
        <v>553</v>
      </c>
      <c r="E172" t="str">
        <f t="shared" si="36"/>
        <v>02</v>
      </c>
      <c r="F172" t="str">
        <f>"006"</f>
        <v>006</v>
      </c>
      <c r="G172" t="str">
        <f>""</f>
        <v/>
      </c>
      <c r="H172" t="s">
        <v>0</v>
      </c>
      <c r="I172" t="s">
        <v>2546</v>
      </c>
      <c r="J172" t="s">
        <v>5884</v>
      </c>
      <c r="K172" t="str">
        <f>"21459"</f>
        <v>21459</v>
      </c>
    </row>
    <row r="173" spans="1:11" customFormat="1" x14ac:dyDescent="0.25">
      <c r="A173" t="str">
        <f t="shared" si="28"/>
        <v>21</v>
      </c>
      <c r="B173" t="s">
        <v>533</v>
      </c>
      <c r="C173" t="str">
        <f t="shared" si="34"/>
        <v>021</v>
      </c>
      <c r="D173" t="s">
        <v>553</v>
      </c>
      <c r="E173" t="str">
        <f t="shared" si="36"/>
        <v>02</v>
      </c>
      <c r="F173" t="str">
        <f>"007"</f>
        <v>007</v>
      </c>
      <c r="G173" t="str">
        <f>""</f>
        <v/>
      </c>
      <c r="H173" t="s">
        <v>3</v>
      </c>
      <c r="I173" t="s">
        <v>2547</v>
      </c>
      <c r="J173" t="s">
        <v>5885</v>
      </c>
      <c r="K173" t="str">
        <f>"21450"</f>
        <v>21450</v>
      </c>
    </row>
    <row r="174" spans="1:11" customFormat="1" x14ac:dyDescent="0.25">
      <c r="A174" t="str">
        <f t="shared" si="28"/>
        <v>21</v>
      </c>
      <c r="B174" t="s">
        <v>533</v>
      </c>
      <c r="C174" t="str">
        <f>"022"</f>
        <v>022</v>
      </c>
      <c r="D174" t="s">
        <v>554</v>
      </c>
      <c r="E174" t="str">
        <f t="shared" ref="E174:E184" si="37">"01"</f>
        <v>01</v>
      </c>
      <c r="F174" t="str">
        <f>"001"</f>
        <v>001</v>
      </c>
      <c r="G174" t="str">
        <f>""</f>
        <v/>
      </c>
      <c r="H174" t="s">
        <v>3</v>
      </c>
      <c r="I174" t="s">
        <v>2548</v>
      </c>
      <c r="J174" t="s">
        <v>5886</v>
      </c>
      <c r="K174" t="str">
        <f>"21292"</f>
        <v>21292</v>
      </c>
    </row>
    <row r="175" spans="1:11" customFormat="1" x14ac:dyDescent="0.25">
      <c r="A175" t="str">
        <f t="shared" si="28"/>
        <v>21</v>
      </c>
      <c r="B175" t="s">
        <v>533</v>
      </c>
      <c r="C175" t="str">
        <f>"023"</f>
        <v>023</v>
      </c>
      <c r="D175" t="s">
        <v>555</v>
      </c>
      <c r="E175" t="str">
        <f t="shared" si="37"/>
        <v>01</v>
      </c>
      <c r="F175" t="str">
        <f>"001"</f>
        <v>001</v>
      </c>
      <c r="G175" t="str">
        <f>"01"</f>
        <v>01</v>
      </c>
      <c r="H175" t="s">
        <v>1</v>
      </c>
      <c r="I175" t="s">
        <v>2549</v>
      </c>
      <c r="J175" t="s">
        <v>5887</v>
      </c>
      <c r="K175" t="str">
        <f>"21320"</f>
        <v>21320</v>
      </c>
    </row>
    <row r="176" spans="1:11" customFormat="1" x14ac:dyDescent="0.25">
      <c r="A176" t="str">
        <f t="shared" si="28"/>
        <v>21</v>
      </c>
      <c r="B176" t="s">
        <v>533</v>
      </c>
      <c r="C176" t="str">
        <f>"023"</f>
        <v>023</v>
      </c>
      <c r="D176" t="s">
        <v>555</v>
      </c>
      <c r="E176" t="str">
        <f t="shared" si="37"/>
        <v>01</v>
      </c>
      <c r="F176" t="str">
        <f>"001"</f>
        <v>001</v>
      </c>
      <c r="G176" t="str">
        <f>"02"</f>
        <v>02</v>
      </c>
      <c r="H176" t="s">
        <v>0</v>
      </c>
      <c r="I176" t="s">
        <v>2550</v>
      </c>
      <c r="J176" t="s">
        <v>5888</v>
      </c>
      <c r="K176" t="str">
        <f>"21580"</f>
        <v>21580</v>
      </c>
    </row>
    <row r="177" spans="1:11" customFormat="1" x14ac:dyDescent="0.25">
      <c r="A177" t="str">
        <f t="shared" si="28"/>
        <v>21</v>
      </c>
      <c r="B177" t="s">
        <v>533</v>
      </c>
      <c r="C177" t="str">
        <f>"023"</f>
        <v>023</v>
      </c>
      <c r="D177" t="s">
        <v>555</v>
      </c>
      <c r="E177" t="str">
        <f t="shared" si="37"/>
        <v>01</v>
      </c>
      <c r="F177" t="str">
        <f>"002"</f>
        <v>002</v>
      </c>
      <c r="G177" t="str">
        <f>""</f>
        <v/>
      </c>
      <c r="H177" t="s">
        <v>1</v>
      </c>
      <c r="I177" t="s">
        <v>2549</v>
      </c>
      <c r="J177" t="s">
        <v>5887</v>
      </c>
      <c r="K177" t="str">
        <f>"21320"</f>
        <v>21320</v>
      </c>
    </row>
    <row r="178" spans="1:11" customFormat="1" x14ac:dyDescent="0.25">
      <c r="A178" t="str">
        <f t="shared" si="28"/>
        <v>21</v>
      </c>
      <c r="B178" t="s">
        <v>533</v>
      </c>
      <c r="C178" t="str">
        <f>"023"</f>
        <v>023</v>
      </c>
      <c r="D178" t="s">
        <v>555</v>
      </c>
      <c r="E178" t="str">
        <f t="shared" si="37"/>
        <v>01</v>
      </c>
      <c r="F178" t="str">
        <f>"002"</f>
        <v>002</v>
      </c>
      <c r="G178" t="str">
        <f>""</f>
        <v/>
      </c>
      <c r="H178" t="s">
        <v>0</v>
      </c>
      <c r="I178" t="s">
        <v>2549</v>
      </c>
      <c r="J178" t="s">
        <v>5887</v>
      </c>
      <c r="K178" t="str">
        <f>"21320"</f>
        <v>21320</v>
      </c>
    </row>
    <row r="179" spans="1:11" customFormat="1" x14ac:dyDescent="0.25">
      <c r="A179" t="str">
        <f t="shared" si="28"/>
        <v>21</v>
      </c>
      <c r="B179" t="s">
        <v>533</v>
      </c>
      <c r="C179" t="str">
        <f>"024"</f>
        <v>024</v>
      </c>
      <c r="D179" t="s">
        <v>556</v>
      </c>
      <c r="E179" t="str">
        <f t="shared" si="37"/>
        <v>01</v>
      </c>
      <c r="F179" t="str">
        <f>"001"</f>
        <v>001</v>
      </c>
      <c r="G179" t="str">
        <f>""</f>
        <v/>
      </c>
      <c r="H179" t="s">
        <v>3</v>
      </c>
      <c r="I179" t="s">
        <v>2551</v>
      </c>
      <c r="J179" t="s">
        <v>5889</v>
      </c>
      <c r="K179" t="str">
        <f>"21209"</f>
        <v>21209</v>
      </c>
    </row>
    <row r="180" spans="1:11" customFormat="1" x14ac:dyDescent="0.25">
      <c r="A180" t="str">
        <f t="shared" si="28"/>
        <v>21</v>
      </c>
      <c r="B180" t="s">
        <v>533</v>
      </c>
      <c r="C180" t="str">
        <f t="shared" ref="C180:C187" si="38">"025"</f>
        <v>025</v>
      </c>
      <c r="D180" t="s">
        <v>557</v>
      </c>
      <c r="E180" t="str">
        <f t="shared" si="37"/>
        <v>01</v>
      </c>
      <c r="F180" t="str">
        <f>"001"</f>
        <v>001</v>
      </c>
      <c r="G180" t="str">
        <f>""</f>
        <v/>
      </c>
      <c r="H180" t="s">
        <v>3</v>
      </c>
      <c r="I180" t="s">
        <v>2552</v>
      </c>
      <c r="J180" t="s">
        <v>4166</v>
      </c>
      <c r="K180" t="str">
        <f t="shared" ref="K180:K185" si="39">"21230"</f>
        <v>21230</v>
      </c>
    </row>
    <row r="181" spans="1:11" customFormat="1" x14ac:dyDescent="0.25">
      <c r="A181" t="str">
        <f t="shared" si="28"/>
        <v>21</v>
      </c>
      <c r="B181" t="s">
        <v>533</v>
      </c>
      <c r="C181" t="str">
        <f t="shared" si="38"/>
        <v>025</v>
      </c>
      <c r="D181" t="s">
        <v>557</v>
      </c>
      <c r="E181" t="str">
        <f t="shared" si="37"/>
        <v>01</v>
      </c>
      <c r="F181" t="str">
        <f>"002"</f>
        <v>002</v>
      </c>
      <c r="G181" t="str">
        <f>""</f>
        <v/>
      </c>
      <c r="H181" t="s">
        <v>1</v>
      </c>
      <c r="I181" t="s">
        <v>2553</v>
      </c>
      <c r="J181" t="s">
        <v>5890</v>
      </c>
      <c r="K181" t="str">
        <f t="shared" si="39"/>
        <v>21230</v>
      </c>
    </row>
    <row r="182" spans="1:11" customFormat="1" x14ac:dyDescent="0.25">
      <c r="A182" t="str">
        <f t="shared" si="28"/>
        <v>21</v>
      </c>
      <c r="B182" t="s">
        <v>533</v>
      </c>
      <c r="C182" t="str">
        <f t="shared" si="38"/>
        <v>025</v>
      </c>
      <c r="D182" t="s">
        <v>557</v>
      </c>
      <c r="E182" t="str">
        <f t="shared" si="37"/>
        <v>01</v>
      </c>
      <c r="F182" t="str">
        <f>"002"</f>
        <v>002</v>
      </c>
      <c r="G182" t="str">
        <f>""</f>
        <v/>
      </c>
      <c r="H182" t="s">
        <v>0</v>
      </c>
      <c r="I182" t="s">
        <v>2553</v>
      </c>
      <c r="J182" t="s">
        <v>5890</v>
      </c>
      <c r="K182" t="str">
        <f t="shared" si="39"/>
        <v>21230</v>
      </c>
    </row>
    <row r="183" spans="1:11" customFormat="1" x14ac:dyDescent="0.25">
      <c r="A183" t="str">
        <f t="shared" si="28"/>
        <v>21</v>
      </c>
      <c r="B183" t="s">
        <v>533</v>
      </c>
      <c r="C183" t="str">
        <f t="shared" si="38"/>
        <v>025</v>
      </c>
      <c r="D183" t="s">
        <v>557</v>
      </c>
      <c r="E183" t="str">
        <f t="shared" si="37"/>
        <v>01</v>
      </c>
      <c r="F183" t="str">
        <f>"003"</f>
        <v>003</v>
      </c>
      <c r="G183" t="str">
        <f>""</f>
        <v/>
      </c>
      <c r="H183" t="s">
        <v>1</v>
      </c>
      <c r="I183" t="s">
        <v>2554</v>
      </c>
      <c r="J183" t="s">
        <v>5891</v>
      </c>
      <c r="K183" t="str">
        <f t="shared" si="39"/>
        <v>21230</v>
      </c>
    </row>
    <row r="184" spans="1:11" customFormat="1" x14ac:dyDescent="0.25">
      <c r="A184" t="str">
        <f t="shared" si="28"/>
        <v>21</v>
      </c>
      <c r="B184" t="s">
        <v>533</v>
      </c>
      <c r="C184" t="str">
        <f t="shared" si="38"/>
        <v>025</v>
      </c>
      <c r="D184" t="s">
        <v>557</v>
      </c>
      <c r="E184" t="str">
        <f t="shared" si="37"/>
        <v>01</v>
      </c>
      <c r="F184" t="str">
        <f>"003"</f>
        <v>003</v>
      </c>
      <c r="G184" t="str">
        <f>""</f>
        <v/>
      </c>
      <c r="H184" t="s">
        <v>0</v>
      </c>
      <c r="I184" t="s">
        <v>2554</v>
      </c>
      <c r="J184" t="s">
        <v>5891</v>
      </c>
      <c r="K184" t="str">
        <f t="shared" si="39"/>
        <v>21230</v>
      </c>
    </row>
    <row r="185" spans="1:11" customFormat="1" x14ac:dyDescent="0.25">
      <c r="A185" t="str">
        <f t="shared" si="28"/>
        <v>21</v>
      </c>
      <c r="B185" t="s">
        <v>533</v>
      </c>
      <c r="C185" t="str">
        <f t="shared" si="38"/>
        <v>025</v>
      </c>
      <c r="D185" t="s">
        <v>557</v>
      </c>
      <c r="E185" t="str">
        <f>"02"</f>
        <v>02</v>
      </c>
      <c r="F185" t="str">
        <f t="shared" ref="F185:F206" si="40">"001"</f>
        <v>001</v>
      </c>
      <c r="G185" t="str">
        <f>"01"</f>
        <v>01</v>
      </c>
      <c r="H185" t="s">
        <v>1</v>
      </c>
      <c r="I185" t="s">
        <v>19</v>
      </c>
      <c r="J185" t="s">
        <v>5892</v>
      </c>
      <c r="K185" t="str">
        <f t="shared" si="39"/>
        <v>21230</v>
      </c>
    </row>
    <row r="186" spans="1:11" customFormat="1" x14ac:dyDescent="0.25">
      <c r="A186" t="str">
        <f t="shared" si="28"/>
        <v>21</v>
      </c>
      <c r="B186" t="s">
        <v>533</v>
      </c>
      <c r="C186" t="str">
        <f t="shared" si="38"/>
        <v>025</v>
      </c>
      <c r="D186" t="s">
        <v>557</v>
      </c>
      <c r="E186" t="str">
        <f>"02"</f>
        <v>02</v>
      </c>
      <c r="F186" t="str">
        <f t="shared" si="40"/>
        <v>001</v>
      </c>
      <c r="G186" t="str">
        <f>"02"</f>
        <v>02</v>
      </c>
      <c r="H186" t="s">
        <v>0</v>
      </c>
      <c r="I186" t="s">
        <v>2555</v>
      </c>
      <c r="J186" t="s">
        <v>5893</v>
      </c>
      <c r="K186" t="str">
        <f>"21330"</f>
        <v>21330</v>
      </c>
    </row>
    <row r="187" spans="1:11" customFormat="1" x14ac:dyDescent="0.25">
      <c r="A187" t="str">
        <f t="shared" si="28"/>
        <v>21</v>
      </c>
      <c r="B187" t="s">
        <v>533</v>
      </c>
      <c r="C187" t="str">
        <f t="shared" si="38"/>
        <v>025</v>
      </c>
      <c r="D187" t="s">
        <v>557</v>
      </c>
      <c r="E187" t="str">
        <f>"02"</f>
        <v>02</v>
      </c>
      <c r="F187" t="str">
        <f t="shared" si="40"/>
        <v>001</v>
      </c>
      <c r="G187" t="str">
        <f>"03"</f>
        <v>03</v>
      </c>
      <c r="H187" t="s">
        <v>2</v>
      </c>
      <c r="I187" t="s">
        <v>2556</v>
      </c>
      <c r="J187" t="s">
        <v>5894</v>
      </c>
      <c r="K187" t="str">
        <f>"21330"</f>
        <v>21330</v>
      </c>
    </row>
    <row r="188" spans="1:11" customFormat="1" x14ac:dyDescent="0.25">
      <c r="A188" t="str">
        <f t="shared" si="28"/>
        <v>21</v>
      </c>
      <c r="B188" t="s">
        <v>533</v>
      </c>
      <c r="C188" t="str">
        <f>"026"</f>
        <v>026</v>
      </c>
      <c r="D188" t="s">
        <v>558</v>
      </c>
      <c r="E188" t="str">
        <f>"01"</f>
        <v>01</v>
      </c>
      <c r="F188" t="str">
        <f t="shared" si="40"/>
        <v>001</v>
      </c>
      <c r="G188" t="str">
        <f>""</f>
        <v/>
      </c>
      <c r="H188" t="s">
        <v>3</v>
      </c>
      <c r="I188" t="s">
        <v>2557</v>
      </c>
      <c r="J188" t="s">
        <v>5895</v>
      </c>
      <c r="K188" t="str">
        <f>"21208"</f>
        <v>21208</v>
      </c>
    </row>
    <row r="189" spans="1:11" customFormat="1" x14ac:dyDescent="0.25">
      <c r="A189" t="str">
        <f t="shared" si="28"/>
        <v>21</v>
      </c>
      <c r="B189" t="s">
        <v>533</v>
      </c>
      <c r="C189" t="str">
        <f>"027"</f>
        <v>027</v>
      </c>
      <c r="D189" t="s">
        <v>559</v>
      </c>
      <c r="E189" t="str">
        <f>"01"</f>
        <v>01</v>
      </c>
      <c r="F189" t="str">
        <f t="shared" si="40"/>
        <v>001</v>
      </c>
      <c r="G189" t="str">
        <f>""</f>
        <v/>
      </c>
      <c r="H189" t="s">
        <v>3</v>
      </c>
      <c r="I189" t="s">
        <v>2558</v>
      </c>
      <c r="J189" t="s">
        <v>5896</v>
      </c>
      <c r="K189" t="str">
        <f>"21387"</f>
        <v>21387</v>
      </c>
    </row>
    <row r="190" spans="1:11" customFormat="1" x14ac:dyDescent="0.25">
      <c r="A190" t="str">
        <f t="shared" si="28"/>
        <v>21</v>
      </c>
      <c r="B190" t="s">
        <v>533</v>
      </c>
      <c r="C190" t="str">
        <f>"028"</f>
        <v>028</v>
      </c>
      <c r="D190" t="s">
        <v>560</v>
      </c>
      <c r="E190" t="str">
        <f>"01"</f>
        <v>01</v>
      </c>
      <c r="F190" t="str">
        <f t="shared" si="40"/>
        <v>001</v>
      </c>
      <c r="G190" t="str">
        <f>""</f>
        <v/>
      </c>
      <c r="H190" t="s">
        <v>3</v>
      </c>
      <c r="I190" t="s">
        <v>19</v>
      </c>
      <c r="J190" t="s">
        <v>5897</v>
      </c>
      <c r="K190" t="str">
        <f>"21386"</f>
        <v>21386</v>
      </c>
    </row>
    <row r="191" spans="1:11" customFormat="1" x14ac:dyDescent="0.25">
      <c r="A191" t="str">
        <f t="shared" si="28"/>
        <v>21</v>
      </c>
      <c r="B191" t="s">
        <v>533</v>
      </c>
      <c r="C191" t="str">
        <f>"029"</f>
        <v>029</v>
      </c>
      <c r="D191" t="s">
        <v>561</v>
      </c>
      <c r="E191" t="str">
        <f>"01"</f>
        <v>01</v>
      </c>
      <c r="F191" t="str">
        <f t="shared" si="40"/>
        <v>001</v>
      </c>
      <c r="G191" t="str">
        <f>""</f>
        <v/>
      </c>
      <c r="H191" t="s">
        <v>1</v>
      </c>
      <c r="I191" t="s">
        <v>2559</v>
      </c>
      <c r="J191" t="s">
        <v>5898</v>
      </c>
      <c r="K191" t="str">
        <f>"21380"</f>
        <v>21380</v>
      </c>
    </row>
    <row r="192" spans="1:11" customFormat="1" x14ac:dyDescent="0.25">
      <c r="A192" t="str">
        <f t="shared" si="28"/>
        <v>21</v>
      </c>
      <c r="B192" t="s">
        <v>533</v>
      </c>
      <c r="C192" t="str">
        <f>"029"</f>
        <v>029</v>
      </c>
      <c r="D192" t="s">
        <v>561</v>
      </c>
      <c r="E192" t="str">
        <f>"01"</f>
        <v>01</v>
      </c>
      <c r="F192" t="str">
        <f t="shared" si="40"/>
        <v>001</v>
      </c>
      <c r="G192" t="str">
        <f>""</f>
        <v/>
      </c>
      <c r="H192" t="s">
        <v>0</v>
      </c>
      <c r="I192" t="s">
        <v>2559</v>
      </c>
      <c r="J192" t="s">
        <v>5898</v>
      </c>
      <c r="K192" t="str">
        <f>"21380"</f>
        <v>21380</v>
      </c>
    </row>
    <row r="193" spans="1:11" customFormat="1" x14ac:dyDescent="0.25">
      <c r="A193" t="str">
        <f t="shared" si="28"/>
        <v>21</v>
      </c>
      <c r="B193" t="s">
        <v>533</v>
      </c>
      <c r="C193" t="str">
        <f>"029"</f>
        <v>029</v>
      </c>
      <c r="D193" t="s">
        <v>561</v>
      </c>
      <c r="E193" t="str">
        <f>"02"</f>
        <v>02</v>
      </c>
      <c r="F193" t="str">
        <f t="shared" si="40"/>
        <v>001</v>
      </c>
      <c r="G193" t="str">
        <f>""</f>
        <v/>
      </c>
      <c r="H193" t="s">
        <v>3</v>
      </c>
      <c r="I193" t="s">
        <v>2559</v>
      </c>
      <c r="J193" t="s">
        <v>5898</v>
      </c>
      <c r="K193" t="str">
        <f>"21380"</f>
        <v>21380</v>
      </c>
    </row>
    <row r="194" spans="1:11" customFormat="1" x14ac:dyDescent="0.25">
      <c r="A194" t="str">
        <f t="shared" si="28"/>
        <v>21</v>
      </c>
      <c r="B194" t="s">
        <v>533</v>
      </c>
      <c r="C194" t="str">
        <f>"030"</f>
        <v>030</v>
      </c>
      <c r="D194" t="s">
        <v>562</v>
      </c>
      <c r="E194" t="str">
        <f t="shared" ref="E194:E212" si="41">"01"</f>
        <v>01</v>
      </c>
      <c r="F194" t="str">
        <f t="shared" si="40"/>
        <v>001</v>
      </c>
      <c r="G194" t="str">
        <f>""</f>
        <v/>
      </c>
      <c r="H194" t="s">
        <v>1</v>
      </c>
      <c r="I194" t="s">
        <v>2560</v>
      </c>
      <c r="J194" t="s">
        <v>5899</v>
      </c>
      <c r="K194" t="str">
        <f>"21891"</f>
        <v>21891</v>
      </c>
    </row>
    <row r="195" spans="1:11" customFormat="1" x14ac:dyDescent="0.25">
      <c r="A195" t="str">
        <f t="shared" ref="A195:A258" si="42">"21"</f>
        <v>21</v>
      </c>
      <c r="B195" t="s">
        <v>533</v>
      </c>
      <c r="C195" t="str">
        <f>"030"</f>
        <v>030</v>
      </c>
      <c r="D195" t="s">
        <v>562</v>
      </c>
      <c r="E195" t="str">
        <f t="shared" si="41"/>
        <v>01</v>
      </c>
      <c r="F195" t="str">
        <f t="shared" si="40"/>
        <v>001</v>
      </c>
      <c r="G195" t="str">
        <f>""</f>
        <v/>
      </c>
      <c r="H195" t="s">
        <v>0</v>
      </c>
      <c r="I195" t="s">
        <v>2560</v>
      </c>
      <c r="J195" t="s">
        <v>5899</v>
      </c>
      <c r="K195" t="str">
        <f>"21891"</f>
        <v>21891</v>
      </c>
    </row>
    <row r="196" spans="1:11" customFormat="1" x14ac:dyDescent="0.25">
      <c r="A196" t="str">
        <f t="shared" si="42"/>
        <v>21</v>
      </c>
      <c r="B196" t="s">
        <v>533</v>
      </c>
      <c r="C196" t="str">
        <f>"030"</f>
        <v>030</v>
      </c>
      <c r="D196" t="s">
        <v>562</v>
      </c>
      <c r="E196" t="str">
        <f t="shared" si="41"/>
        <v>01</v>
      </c>
      <c r="F196" t="str">
        <f t="shared" si="40"/>
        <v>001</v>
      </c>
      <c r="G196" t="str">
        <f>""</f>
        <v/>
      </c>
      <c r="H196" t="s">
        <v>2</v>
      </c>
      <c r="I196" t="s">
        <v>2560</v>
      </c>
      <c r="J196" t="s">
        <v>5899</v>
      </c>
      <c r="K196" t="str">
        <f>"21891"</f>
        <v>21891</v>
      </c>
    </row>
    <row r="197" spans="1:11" customFormat="1" x14ac:dyDescent="0.25">
      <c r="A197" t="str">
        <f t="shared" si="42"/>
        <v>21</v>
      </c>
      <c r="B197" t="s">
        <v>533</v>
      </c>
      <c r="C197" t="str">
        <f>"031"</f>
        <v>031</v>
      </c>
      <c r="D197" t="s">
        <v>563</v>
      </c>
      <c r="E197" t="str">
        <f t="shared" si="41"/>
        <v>01</v>
      </c>
      <c r="F197" t="str">
        <f t="shared" si="40"/>
        <v>001</v>
      </c>
      <c r="G197" t="str">
        <f>""</f>
        <v/>
      </c>
      <c r="H197" t="s">
        <v>1</v>
      </c>
      <c r="I197" t="s">
        <v>2561</v>
      </c>
      <c r="J197" t="s">
        <v>5900</v>
      </c>
      <c r="K197" t="str">
        <f>"21390"</f>
        <v>21390</v>
      </c>
    </row>
    <row r="198" spans="1:11" customFormat="1" x14ac:dyDescent="0.25">
      <c r="A198" t="str">
        <f t="shared" si="42"/>
        <v>21</v>
      </c>
      <c r="B198" t="s">
        <v>533</v>
      </c>
      <c r="C198" t="str">
        <f>"031"</f>
        <v>031</v>
      </c>
      <c r="D198" t="s">
        <v>563</v>
      </c>
      <c r="E198" t="str">
        <f t="shared" si="41"/>
        <v>01</v>
      </c>
      <c r="F198" t="str">
        <f t="shared" si="40"/>
        <v>001</v>
      </c>
      <c r="G198" t="str">
        <f>""</f>
        <v/>
      </c>
      <c r="H198" t="s">
        <v>0</v>
      </c>
      <c r="I198" t="s">
        <v>2561</v>
      </c>
      <c r="J198" t="s">
        <v>5900</v>
      </c>
      <c r="K198" t="str">
        <f>"21390"</f>
        <v>21390</v>
      </c>
    </row>
    <row r="199" spans="1:11" customFormat="1" x14ac:dyDescent="0.25">
      <c r="A199" t="str">
        <f t="shared" si="42"/>
        <v>21</v>
      </c>
      <c r="B199" t="s">
        <v>533</v>
      </c>
      <c r="C199" t="str">
        <f>"032"</f>
        <v>032</v>
      </c>
      <c r="D199" t="s">
        <v>564</v>
      </c>
      <c r="E199" t="str">
        <f t="shared" si="41"/>
        <v>01</v>
      </c>
      <c r="F199" t="str">
        <f t="shared" si="40"/>
        <v>001</v>
      </c>
      <c r="G199" t="str">
        <f>""</f>
        <v/>
      </c>
      <c r="H199" t="s">
        <v>1</v>
      </c>
      <c r="I199" t="s">
        <v>86</v>
      </c>
      <c r="J199" t="s">
        <v>5901</v>
      </c>
      <c r="K199" t="str">
        <f>"21870"</f>
        <v>21870</v>
      </c>
    </row>
    <row r="200" spans="1:11" customFormat="1" x14ac:dyDescent="0.25">
      <c r="A200" t="str">
        <f t="shared" si="42"/>
        <v>21</v>
      </c>
      <c r="B200" t="s">
        <v>533</v>
      </c>
      <c r="C200" t="str">
        <f>"032"</f>
        <v>032</v>
      </c>
      <c r="D200" t="s">
        <v>564</v>
      </c>
      <c r="E200" t="str">
        <f t="shared" si="41"/>
        <v>01</v>
      </c>
      <c r="F200" t="str">
        <f t="shared" si="40"/>
        <v>001</v>
      </c>
      <c r="G200" t="str">
        <f>""</f>
        <v/>
      </c>
      <c r="H200" t="s">
        <v>0</v>
      </c>
      <c r="I200" t="s">
        <v>86</v>
      </c>
      <c r="J200" t="s">
        <v>5901</v>
      </c>
      <c r="K200" t="str">
        <f>"21870"</f>
        <v>21870</v>
      </c>
    </row>
    <row r="201" spans="1:11" customFormat="1" x14ac:dyDescent="0.25">
      <c r="A201" t="str">
        <f t="shared" si="42"/>
        <v>21</v>
      </c>
      <c r="B201" t="s">
        <v>533</v>
      </c>
      <c r="C201" t="str">
        <f>"032"</f>
        <v>032</v>
      </c>
      <c r="D201" t="s">
        <v>564</v>
      </c>
      <c r="E201" t="str">
        <f t="shared" si="41"/>
        <v>01</v>
      </c>
      <c r="F201" t="str">
        <f t="shared" si="40"/>
        <v>001</v>
      </c>
      <c r="G201" t="str">
        <f>""</f>
        <v/>
      </c>
      <c r="H201" t="s">
        <v>2</v>
      </c>
      <c r="I201" t="s">
        <v>25</v>
      </c>
      <c r="J201" t="s">
        <v>5902</v>
      </c>
      <c r="K201" t="str">
        <f>"21870"</f>
        <v>21870</v>
      </c>
    </row>
    <row r="202" spans="1:11" customFormat="1" x14ac:dyDescent="0.25">
      <c r="A202" t="str">
        <f t="shared" si="42"/>
        <v>21</v>
      </c>
      <c r="B202" t="s">
        <v>533</v>
      </c>
      <c r="C202" t="str">
        <f>"033"</f>
        <v>033</v>
      </c>
      <c r="D202" t="s">
        <v>565</v>
      </c>
      <c r="E202" t="str">
        <f t="shared" si="41"/>
        <v>01</v>
      </c>
      <c r="F202" t="str">
        <f t="shared" si="40"/>
        <v>001</v>
      </c>
      <c r="G202" t="str">
        <f>""</f>
        <v/>
      </c>
      <c r="H202" t="s">
        <v>3</v>
      </c>
      <c r="I202" t="s">
        <v>1960</v>
      </c>
      <c r="J202" t="s">
        <v>5903</v>
      </c>
      <c r="K202" t="str">
        <f>"21292"</f>
        <v>21292</v>
      </c>
    </row>
    <row r="203" spans="1:11" customFormat="1" x14ac:dyDescent="0.25">
      <c r="A203" t="str">
        <f t="shared" si="42"/>
        <v>21</v>
      </c>
      <c r="B203" t="s">
        <v>533</v>
      </c>
      <c r="C203" t="str">
        <f>"034"</f>
        <v>034</v>
      </c>
      <c r="D203" t="s">
        <v>566</v>
      </c>
      <c r="E203" t="str">
        <f t="shared" si="41"/>
        <v>01</v>
      </c>
      <c r="F203" t="str">
        <f t="shared" si="40"/>
        <v>001</v>
      </c>
      <c r="G203" t="str">
        <f>""</f>
        <v/>
      </c>
      <c r="H203" t="s">
        <v>1</v>
      </c>
      <c r="I203" t="s">
        <v>2562</v>
      </c>
      <c r="J203" t="s">
        <v>5904</v>
      </c>
      <c r="K203" t="str">
        <f>"21291"</f>
        <v>21291</v>
      </c>
    </row>
    <row r="204" spans="1:11" customFormat="1" x14ac:dyDescent="0.25">
      <c r="A204" t="str">
        <f t="shared" si="42"/>
        <v>21</v>
      </c>
      <c r="B204" t="s">
        <v>533</v>
      </c>
      <c r="C204" t="str">
        <f>"034"</f>
        <v>034</v>
      </c>
      <c r="D204" t="s">
        <v>566</v>
      </c>
      <c r="E204" t="str">
        <f t="shared" si="41"/>
        <v>01</v>
      </c>
      <c r="F204" t="str">
        <f t="shared" si="40"/>
        <v>001</v>
      </c>
      <c r="G204" t="str">
        <f>""</f>
        <v/>
      </c>
      <c r="H204" t="s">
        <v>0</v>
      </c>
      <c r="I204" t="s">
        <v>2562</v>
      </c>
      <c r="J204" t="s">
        <v>5904</v>
      </c>
      <c r="K204" t="str">
        <f>"21291"</f>
        <v>21291</v>
      </c>
    </row>
    <row r="205" spans="1:11" customFormat="1" x14ac:dyDescent="0.25">
      <c r="A205" t="str">
        <f t="shared" si="42"/>
        <v>21</v>
      </c>
      <c r="B205" t="s">
        <v>533</v>
      </c>
      <c r="C205" t="str">
        <f t="shared" ref="C205:C223" si="43">"035"</f>
        <v>035</v>
      </c>
      <c r="D205" t="s">
        <v>567</v>
      </c>
      <c r="E205" t="str">
        <f t="shared" si="41"/>
        <v>01</v>
      </c>
      <c r="F205" t="str">
        <f t="shared" si="40"/>
        <v>001</v>
      </c>
      <c r="G205" t="str">
        <f>""</f>
        <v/>
      </c>
      <c r="H205" t="s">
        <v>1</v>
      </c>
      <c r="I205" t="s">
        <v>2563</v>
      </c>
      <c r="J205" t="s">
        <v>5905</v>
      </c>
      <c r="K205" t="str">
        <f t="shared" ref="K205:K223" si="44">"21500"</f>
        <v>21500</v>
      </c>
    </row>
    <row r="206" spans="1:11" customFormat="1" x14ac:dyDescent="0.25">
      <c r="A206" t="str">
        <f t="shared" si="42"/>
        <v>21</v>
      </c>
      <c r="B206" t="s">
        <v>533</v>
      </c>
      <c r="C206" t="str">
        <f t="shared" si="43"/>
        <v>035</v>
      </c>
      <c r="D206" t="s">
        <v>567</v>
      </c>
      <c r="E206" t="str">
        <f t="shared" si="41"/>
        <v>01</v>
      </c>
      <c r="F206" t="str">
        <f t="shared" si="40"/>
        <v>001</v>
      </c>
      <c r="G206" t="str">
        <f>""</f>
        <v/>
      </c>
      <c r="H206" t="s">
        <v>0</v>
      </c>
      <c r="I206" t="s">
        <v>2563</v>
      </c>
      <c r="J206" t="s">
        <v>5905</v>
      </c>
      <c r="K206" t="str">
        <f t="shared" si="44"/>
        <v>21500</v>
      </c>
    </row>
    <row r="207" spans="1:11" customFormat="1" x14ac:dyDescent="0.25">
      <c r="A207" t="str">
        <f t="shared" si="42"/>
        <v>21</v>
      </c>
      <c r="B207" t="s">
        <v>533</v>
      </c>
      <c r="C207" t="str">
        <f t="shared" si="43"/>
        <v>035</v>
      </c>
      <c r="D207" t="s">
        <v>567</v>
      </c>
      <c r="E207" t="str">
        <f t="shared" si="41"/>
        <v>01</v>
      </c>
      <c r="F207" t="str">
        <f>"002"</f>
        <v>002</v>
      </c>
      <c r="G207" t="str">
        <f>""</f>
        <v/>
      </c>
      <c r="H207" t="s">
        <v>1</v>
      </c>
      <c r="I207" t="s">
        <v>2563</v>
      </c>
      <c r="J207" t="s">
        <v>5905</v>
      </c>
      <c r="K207" t="str">
        <f t="shared" si="44"/>
        <v>21500</v>
      </c>
    </row>
    <row r="208" spans="1:11" customFormat="1" x14ac:dyDescent="0.25">
      <c r="A208" t="str">
        <f t="shared" si="42"/>
        <v>21</v>
      </c>
      <c r="B208" t="s">
        <v>533</v>
      </c>
      <c r="C208" t="str">
        <f t="shared" si="43"/>
        <v>035</v>
      </c>
      <c r="D208" t="s">
        <v>567</v>
      </c>
      <c r="E208" t="str">
        <f t="shared" si="41"/>
        <v>01</v>
      </c>
      <c r="F208" t="str">
        <f>"002"</f>
        <v>002</v>
      </c>
      <c r="G208" t="str">
        <f>""</f>
        <v/>
      </c>
      <c r="H208" t="s">
        <v>0</v>
      </c>
      <c r="I208" t="s">
        <v>2563</v>
      </c>
      <c r="J208" t="s">
        <v>5905</v>
      </c>
      <c r="K208" t="str">
        <f t="shared" si="44"/>
        <v>21500</v>
      </c>
    </row>
    <row r="209" spans="1:11" customFormat="1" x14ac:dyDescent="0.25">
      <c r="A209" t="str">
        <f t="shared" si="42"/>
        <v>21</v>
      </c>
      <c r="B209" t="s">
        <v>533</v>
      </c>
      <c r="C209" t="str">
        <f t="shared" si="43"/>
        <v>035</v>
      </c>
      <c r="D209" t="s">
        <v>567</v>
      </c>
      <c r="E209" t="str">
        <f t="shared" si="41"/>
        <v>01</v>
      </c>
      <c r="F209" t="str">
        <f>"002"</f>
        <v>002</v>
      </c>
      <c r="G209" t="str">
        <f>""</f>
        <v/>
      </c>
      <c r="H209" t="s">
        <v>2</v>
      </c>
      <c r="I209" t="s">
        <v>2563</v>
      </c>
      <c r="J209" t="s">
        <v>5905</v>
      </c>
      <c r="K209" t="str">
        <f t="shared" si="44"/>
        <v>21500</v>
      </c>
    </row>
    <row r="210" spans="1:11" customFormat="1" x14ac:dyDescent="0.25">
      <c r="A210" t="str">
        <f t="shared" si="42"/>
        <v>21</v>
      </c>
      <c r="B210" t="s">
        <v>533</v>
      </c>
      <c r="C210" t="str">
        <f t="shared" si="43"/>
        <v>035</v>
      </c>
      <c r="D210" t="s">
        <v>567</v>
      </c>
      <c r="E210" t="str">
        <f t="shared" si="41"/>
        <v>01</v>
      </c>
      <c r="F210" t="str">
        <f>"003"</f>
        <v>003</v>
      </c>
      <c r="G210" t="str">
        <f>""</f>
        <v/>
      </c>
      <c r="H210" t="s">
        <v>1</v>
      </c>
      <c r="I210" t="s">
        <v>2563</v>
      </c>
      <c r="J210" t="s">
        <v>5905</v>
      </c>
      <c r="K210" t="str">
        <f t="shared" si="44"/>
        <v>21500</v>
      </c>
    </row>
    <row r="211" spans="1:11" customFormat="1" x14ac:dyDescent="0.25">
      <c r="A211" t="str">
        <f t="shared" si="42"/>
        <v>21</v>
      </c>
      <c r="B211" t="s">
        <v>533</v>
      </c>
      <c r="C211" t="str">
        <f t="shared" si="43"/>
        <v>035</v>
      </c>
      <c r="D211" t="s">
        <v>567</v>
      </c>
      <c r="E211" t="str">
        <f t="shared" si="41"/>
        <v>01</v>
      </c>
      <c r="F211" t="str">
        <f>"003"</f>
        <v>003</v>
      </c>
      <c r="G211" t="str">
        <f>""</f>
        <v/>
      </c>
      <c r="H211" t="s">
        <v>0</v>
      </c>
      <c r="I211" t="s">
        <v>2563</v>
      </c>
      <c r="J211" t="s">
        <v>5905</v>
      </c>
      <c r="K211" t="str">
        <f t="shared" si="44"/>
        <v>21500</v>
      </c>
    </row>
    <row r="212" spans="1:11" customFormat="1" x14ac:dyDescent="0.25">
      <c r="A212" t="str">
        <f t="shared" si="42"/>
        <v>21</v>
      </c>
      <c r="B212" t="s">
        <v>533</v>
      </c>
      <c r="C212" t="str">
        <f t="shared" si="43"/>
        <v>035</v>
      </c>
      <c r="D212" t="s">
        <v>567</v>
      </c>
      <c r="E212" t="str">
        <f t="shared" si="41"/>
        <v>01</v>
      </c>
      <c r="F212" t="str">
        <f>"003"</f>
        <v>003</v>
      </c>
      <c r="G212" t="str">
        <f>""</f>
        <v/>
      </c>
      <c r="H212" t="s">
        <v>2</v>
      </c>
      <c r="I212" t="s">
        <v>2563</v>
      </c>
      <c r="J212" t="s">
        <v>5905</v>
      </c>
      <c r="K212" t="str">
        <f t="shared" si="44"/>
        <v>21500</v>
      </c>
    </row>
    <row r="213" spans="1:11" customFormat="1" x14ac:dyDescent="0.25">
      <c r="A213" t="str">
        <f t="shared" si="42"/>
        <v>21</v>
      </c>
      <c r="B213" t="s">
        <v>533</v>
      </c>
      <c r="C213" t="str">
        <f t="shared" si="43"/>
        <v>035</v>
      </c>
      <c r="D213" t="s">
        <v>567</v>
      </c>
      <c r="E213" t="str">
        <f t="shared" ref="E213:E223" si="45">"02"</f>
        <v>02</v>
      </c>
      <c r="F213" t="str">
        <f>"001"</f>
        <v>001</v>
      </c>
      <c r="G213" t="str">
        <f>""</f>
        <v/>
      </c>
      <c r="H213" t="s">
        <v>1</v>
      </c>
      <c r="I213" t="s">
        <v>2563</v>
      </c>
      <c r="J213" t="s">
        <v>5905</v>
      </c>
      <c r="K213" t="str">
        <f t="shared" si="44"/>
        <v>21500</v>
      </c>
    </row>
    <row r="214" spans="1:11" customFormat="1" x14ac:dyDescent="0.25">
      <c r="A214" t="str">
        <f t="shared" si="42"/>
        <v>21</v>
      </c>
      <c r="B214" t="s">
        <v>533</v>
      </c>
      <c r="C214" t="str">
        <f t="shared" si="43"/>
        <v>035</v>
      </c>
      <c r="D214" t="s">
        <v>567</v>
      </c>
      <c r="E214" t="str">
        <f t="shared" si="45"/>
        <v>02</v>
      </c>
      <c r="F214" t="str">
        <f>"001"</f>
        <v>001</v>
      </c>
      <c r="G214" t="str">
        <f>""</f>
        <v/>
      </c>
      <c r="H214" t="s">
        <v>0</v>
      </c>
      <c r="I214" t="s">
        <v>2563</v>
      </c>
      <c r="J214" t="s">
        <v>5905</v>
      </c>
      <c r="K214" t="str">
        <f t="shared" si="44"/>
        <v>21500</v>
      </c>
    </row>
    <row r="215" spans="1:11" customFormat="1" x14ac:dyDescent="0.25">
      <c r="A215" t="str">
        <f t="shared" si="42"/>
        <v>21</v>
      </c>
      <c r="B215" t="s">
        <v>533</v>
      </c>
      <c r="C215" t="str">
        <f t="shared" si="43"/>
        <v>035</v>
      </c>
      <c r="D215" t="s">
        <v>567</v>
      </c>
      <c r="E215" t="str">
        <f t="shared" si="45"/>
        <v>02</v>
      </c>
      <c r="F215" t="str">
        <f>"001"</f>
        <v>001</v>
      </c>
      <c r="G215" t="str">
        <f>""</f>
        <v/>
      </c>
      <c r="H215" t="s">
        <v>2</v>
      </c>
      <c r="I215" t="s">
        <v>2563</v>
      </c>
      <c r="J215" t="s">
        <v>5905</v>
      </c>
      <c r="K215" t="str">
        <f t="shared" si="44"/>
        <v>21500</v>
      </c>
    </row>
    <row r="216" spans="1:11" customFormat="1" x14ac:dyDescent="0.25">
      <c r="A216" t="str">
        <f t="shared" si="42"/>
        <v>21</v>
      </c>
      <c r="B216" t="s">
        <v>533</v>
      </c>
      <c r="C216" t="str">
        <f t="shared" si="43"/>
        <v>035</v>
      </c>
      <c r="D216" t="s">
        <v>567</v>
      </c>
      <c r="E216" t="str">
        <f t="shared" si="45"/>
        <v>02</v>
      </c>
      <c r="F216" t="str">
        <f>"002"</f>
        <v>002</v>
      </c>
      <c r="G216" t="str">
        <f>""</f>
        <v/>
      </c>
      <c r="H216" t="s">
        <v>1</v>
      </c>
      <c r="I216" t="s">
        <v>2564</v>
      </c>
      <c r="J216" t="s">
        <v>5906</v>
      </c>
      <c r="K216" t="str">
        <f t="shared" si="44"/>
        <v>21500</v>
      </c>
    </row>
    <row r="217" spans="1:11" customFormat="1" x14ac:dyDescent="0.25">
      <c r="A217" t="str">
        <f t="shared" si="42"/>
        <v>21</v>
      </c>
      <c r="B217" t="s">
        <v>533</v>
      </c>
      <c r="C217" t="str">
        <f t="shared" si="43"/>
        <v>035</v>
      </c>
      <c r="D217" t="s">
        <v>567</v>
      </c>
      <c r="E217" t="str">
        <f t="shared" si="45"/>
        <v>02</v>
      </c>
      <c r="F217" t="str">
        <f>"002"</f>
        <v>002</v>
      </c>
      <c r="G217" t="str">
        <f>""</f>
        <v/>
      </c>
      <c r="H217" t="s">
        <v>0</v>
      </c>
      <c r="I217" t="s">
        <v>2564</v>
      </c>
      <c r="J217" t="s">
        <v>5906</v>
      </c>
      <c r="K217" t="str">
        <f t="shared" si="44"/>
        <v>21500</v>
      </c>
    </row>
    <row r="218" spans="1:11" customFormat="1" x14ac:dyDescent="0.25">
      <c r="A218" t="str">
        <f t="shared" si="42"/>
        <v>21</v>
      </c>
      <c r="B218" t="s">
        <v>533</v>
      </c>
      <c r="C218" t="str">
        <f t="shared" si="43"/>
        <v>035</v>
      </c>
      <c r="D218" t="s">
        <v>567</v>
      </c>
      <c r="E218" t="str">
        <f t="shared" si="45"/>
        <v>02</v>
      </c>
      <c r="F218" t="str">
        <f>"003"</f>
        <v>003</v>
      </c>
      <c r="G218" t="str">
        <f>""</f>
        <v/>
      </c>
      <c r="H218" t="s">
        <v>3</v>
      </c>
      <c r="I218" t="s">
        <v>2564</v>
      </c>
      <c r="J218" t="s">
        <v>5906</v>
      </c>
      <c r="K218" t="str">
        <f t="shared" si="44"/>
        <v>21500</v>
      </c>
    </row>
    <row r="219" spans="1:11" customFormat="1" x14ac:dyDescent="0.25">
      <c r="A219" t="str">
        <f t="shared" si="42"/>
        <v>21</v>
      </c>
      <c r="B219" t="s">
        <v>533</v>
      </c>
      <c r="C219" t="str">
        <f t="shared" si="43"/>
        <v>035</v>
      </c>
      <c r="D219" t="s">
        <v>567</v>
      </c>
      <c r="E219" t="str">
        <f t="shared" si="45"/>
        <v>02</v>
      </c>
      <c r="F219" t="str">
        <f>"004"</f>
        <v>004</v>
      </c>
      <c r="G219" t="str">
        <f>""</f>
        <v/>
      </c>
      <c r="H219" t="s">
        <v>1</v>
      </c>
      <c r="I219" t="s">
        <v>2564</v>
      </c>
      <c r="J219" t="s">
        <v>5906</v>
      </c>
      <c r="K219" t="str">
        <f t="shared" si="44"/>
        <v>21500</v>
      </c>
    </row>
    <row r="220" spans="1:11" customFormat="1" x14ac:dyDescent="0.25">
      <c r="A220" t="str">
        <f t="shared" si="42"/>
        <v>21</v>
      </c>
      <c r="B220" t="s">
        <v>533</v>
      </c>
      <c r="C220" t="str">
        <f t="shared" si="43"/>
        <v>035</v>
      </c>
      <c r="D220" t="s">
        <v>567</v>
      </c>
      <c r="E220" t="str">
        <f t="shared" si="45"/>
        <v>02</v>
      </c>
      <c r="F220" t="str">
        <f>"004"</f>
        <v>004</v>
      </c>
      <c r="G220" t="str">
        <f>""</f>
        <v/>
      </c>
      <c r="H220" t="s">
        <v>0</v>
      </c>
      <c r="I220" t="s">
        <v>2564</v>
      </c>
      <c r="J220" t="s">
        <v>5906</v>
      </c>
      <c r="K220" t="str">
        <f t="shared" si="44"/>
        <v>21500</v>
      </c>
    </row>
    <row r="221" spans="1:11" customFormat="1" x14ac:dyDescent="0.25">
      <c r="A221" t="str">
        <f t="shared" si="42"/>
        <v>21</v>
      </c>
      <c r="B221" t="s">
        <v>533</v>
      </c>
      <c r="C221" t="str">
        <f t="shared" si="43"/>
        <v>035</v>
      </c>
      <c r="D221" t="s">
        <v>567</v>
      </c>
      <c r="E221" t="str">
        <f t="shared" si="45"/>
        <v>02</v>
      </c>
      <c r="F221" t="str">
        <f>"004"</f>
        <v>004</v>
      </c>
      <c r="G221" t="str">
        <f>""</f>
        <v/>
      </c>
      <c r="H221" t="s">
        <v>2</v>
      </c>
      <c r="I221" t="s">
        <v>2564</v>
      </c>
      <c r="J221" t="s">
        <v>5906</v>
      </c>
      <c r="K221" t="str">
        <f t="shared" si="44"/>
        <v>21500</v>
      </c>
    </row>
    <row r="222" spans="1:11" customFormat="1" x14ac:dyDescent="0.25">
      <c r="A222" t="str">
        <f t="shared" si="42"/>
        <v>21</v>
      </c>
      <c r="B222" t="s">
        <v>533</v>
      </c>
      <c r="C222" t="str">
        <f t="shared" si="43"/>
        <v>035</v>
      </c>
      <c r="D222" t="s">
        <v>567</v>
      </c>
      <c r="E222" t="str">
        <f t="shared" si="45"/>
        <v>02</v>
      </c>
      <c r="F222" t="str">
        <f>"005"</f>
        <v>005</v>
      </c>
      <c r="G222" t="str">
        <f>""</f>
        <v/>
      </c>
      <c r="H222" t="s">
        <v>1</v>
      </c>
      <c r="I222" t="s">
        <v>2565</v>
      </c>
      <c r="J222" t="s">
        <v>5905</v>
      </c>
      <c r="K222" t="str">
        <f t="shared" si="44"/>
        <v>21500</v>
      </c>
    </row>
    <row r="223" spans="1:11" customFormat="1" x14ac:dyDescent="0.25">
      <c r="A223" t="str">
        <f t="shared" si="42"/>
        <v>21</v>
      </c>
      <c r="B223" t="s">
        <v>533</v>
      </c>
      <c r="C223" t="str">
        <f t="shared" si="43"/>
        <v>035</v>
      </c>
      <c r="D223" t="s">
        <v>567</v>
      </c>
      <c r="E223" t="str">
        <f t="shared" si="45"/>
        <v>02</v>
      </c>
      <c r="F223" t="str">
        <f>"005"</f>
        <v>005</v>
      </c>
      <c r="G223" t="str">
        <f>""</f>
        <v/>
      </c>
      <c r="H223" t="s">
        <v>0</v>
      </c>
      <c r="I223" t="s">
        <v>2566</v>
      </c>
      <c r="J223" t="s">
        <v>5905</v>
      </c>
      <c r="K223" t="str">
        <f t="shared" si="44"/>
        <v>21500</v>
      </c>
    </row>
    <row r="224" spans="1:11" customFormat="1" x14ac:dyDescent="0.25">
      <c r="A224" t="str">
        <f t="shared" si="42"/>
        <v>21</v>
      </c>
      <c r="B224" t="s">
        <v>533</v>
      </c>
      <c r="C224" t="str">
        <f>"036"</f>
        <v>036</v>
      </c>
      <c r="D224" t="s">
        <v>568</v>
      </c>
      <c r="E224" t="str">
        <f t="shared" ref="E224:E230" si="46">"01"</f>
        <v>01</v>
      </c>
      <c r="F224" t="str">
        <f t="shared" ref="F224:F236" si="47">"001"</f>
        <v>001</v>
      </c>
      <c r="G224" t="str">
        <f>""</f>
        <v/>
      </c>
      <c r="H224" t="s">
        <v>3</v>
      </c>
      <c r="I224" t="s">
        <v>2567</v>
      </c>
      <c r="J224" t="s">
        <v>5907</v>
      </c>
      <c r="K224" t="str">
        <f>"21668"</f>
        <v>21668</v>
      </c>
    </row>
    <row r="225" spans="1:11" customFormat="1" x14ac:dyDescent="0.25">
      <c r="A225" t="str">
        <f t="shared" si="42"/>
        <v>21</v>
      </c>
      <c r="B225" t="s">
        <v>533</v>
      </c>
      <c r="C225" t="str">
        <f>"037"</f>
        <v>037</v>
      </c>
      <c r="D225" t="s">
        <v>569</v>
      </c>
      <c r="E225" t="str">
        <f t="shared" si="46"/>
        <v>01</v>
      </c>
      <c r="F225" t="str">
        <f t="shared" si="47"/>
        <v>001</v>
      </c>
      <c r="G225" t="str">
        <f>""</f>
        <v/>
      </c>
      <c r="H225" t="s">
        <v>3</v>
      </c>
      <c r="I225" t="s">
        <v>2568</v>
      </c>
      <c r="J225" t="s">
        <v>5908</v>
      </c>
      <c r="K225" t="str">
        <f>"21594"</f>
        <v>21594</v>
      </c>
    </row>
    <row r="226" spans="1:11" customFormat="1" x14ac:dyDescent="0.25">
      <c r="A226" t="str">
        <f t="shared" si="42"/>
        <v>21</v>
      </c>
      <c r="B226" t="s">
        <v>533</v>
      </c>
      <c r="C226" t="str">
        <f>"038"</f>
        <v>038</v>
      </c>
      <c r="D226" t="s">
        <v>570</v>
      </c>
      <c r="E226" t="str">
        <f t="shared" si="46"/>
        <v>01</v>
      </c>
      <c r="F226" t="str">
        <f t="shared" si="47"/>
        <v>001</v>
      </c>
      <c r="G226" t="str">
        <f>""</f>
        <v/>
      </c>
      <c r="H226" t="s">
        <v>1</v>
      </c>
      <c r="I226" t="s">
        <v>24</v>
      </c>
      <c r="J226" t="s">
        <v>5909</v>
      </c>
      <c r="K226" t="str">
        <f>"21220"</f>
        <v>21220</v>
      </c>
    </row>
    <row r="227" spans="1:11" customFormat="1" x14ac:dyDescent="0.25">
      <c r="A227" t="str">
        <f t="shared" si="42"/>
        <v>21</v>
      </c>
      <c r="B227" t="s">
        <v>533</v>
      </c>
      <c r="C227" t="str">
        <f>"038"</f>
        <v>038</v>
      </c>
      <c r="D227" t="s">
        <v>570</v>
      </c>
      <c r="E227" t="str">
        <f t="shared" si="46"/>
        <v>01</v>
      </c>
      <c r="F227" t="str">
        <f t="shared" si="47"/>
        <v>001</v>
      </c>
      <c r="G227" t="str">
        <f>""</f>
        <v/>
      </c>
      <c r="H227" t="s">
        <v>0</v>
      </c>
      <c r="I227" t="s">
        <v>24</v>
      </c>
      <c r="J227" t="s">
        <v>5909</v>
      </c>
      <c r="K227" t="str">
        <f>"21220"</f>
        <v>21220</v>
      </c>
    </row>
    <row r="228" spans="1:11" customFormat="1" x14ac:dyDescent="0.25">
      <c r="A228" t="str">
        <f t="shared" si="42"/>
        <v>21</v>
      </c>
      <c r="B228" t="s">
        <v>533</v>
      </c>
      <c r="C228" t="str">
        <f>"039"</f>
        <v>039</v>
      </c>
      <c r="D228" t="s">
        <v>571</v>
      </c>
      <c r="E228" t="str">
        <f t="shared" si="46"/>
        <v>01</v>
      </c>
      <c r="F228" t="str">
        <f t="shared" si="47"/>
        <v>001</v>
      </c>
      <c r="G228" t="str">
        <f>""</f>
        <v/>
      </c>
      <c r="H228" t="s">
        <v>3</v>
      </c>
      <c r="I228" t="s">
        <v>2569</v>
      </c>
      <c r="J228" t="s">
        <v>5910</v>
      </c>
      <c r="K228" t="str">
        <f>"21388"</f>
        <v>21388</v>
      </c>
    </row>
    <row r="229" spans="1:11" customFormat="1" x14ac:dyDescent="0.25">
      <c r="A229" t="str">
        <f t="shared" si="42"/>
        <v>21</v>
      </c>
      <c r="B229" t="s">
        <v>533</v>
      </c>
      <c r="C229" t="str">
        <f>"040"</f>
        <v>040</v>
      </c>
      <c r="D229" t="s">
        <v>572</v>
      </c>
      <c r="E229" t="str">
        <f t="shared" si="46"/>
        <v>01</v>
      </c>
      <c r="F229" t="str">
        <f t="shared" si="47"/>
        <v>001</v>
      </c>
      <c r="G229" t="str">
        <f>""</f>
        <v/>
      </c>
      <c r="H229" t="s">
        <v>1</v>
      </c>
      <c r="I229" t="s">
        <v>23</v>
      </c>
      <c r="J229" t="s">
        <v>5911</v>
      </c>
      <c r="K229" t="str">
        <f>"21740"</f>
        <v>21740</v>
      </c>
    </row>
    <row r="230" spans="1:11" customFormat="1" x14ac:dyDescent="0.25">
      <c r="A230" t="str">
        <f t="shared" si="42"/>
        <v>21</v>
      </c>
      <c r="B230" t="s">
        <v>533</v>
      </c>
      <c r="C230" t="str">
        <f>"040"</f>
        <v>040</v>
      </c>
      <c r="D230" t="s">
        <v>572</v>
      </c>
      <c r="E230" t="str">
        <f t="shared" si="46"/>
        <v>01</v>
      </c>
      <c r="F230" t="str">
        <f t="shared" si="47"/>
        <v>001</v>
      </c>
      <c r="G230" t="str">
        <f>""</f>
        <v/>
      </c>
      <c r="H230" t="s">
        <v>0</v>
      </c>
      <c r="I230" t="s">
        <v>23</v>
      </c>
      <c r="J230" t="s">
        <v>5911</v>
      </c>
      <c r="K230" t="str">
        <f>"21740"</f>
        <v>21740</v>
      </c>
    </row>
    <row r="231" spans="1:11" customFormat="1" x14ac:dyDescent="0.25">
      <c r="A231" t="str">
        <f t="shared" si="42"/>
        <v>21</v>
      </c>
      <c r="B231" t="s">
        <v>533</v>
      </c>
      <c r="C231" t="str">
        <f>"040"</f>
        <v>040</v>
      </c>
      <c r="D231" t="s">
        <v>572</v>
      </c>
      <c r="E231" t="str">
        <f>"02"</f>
        <v>02</v>
      </c>
      <c r="F231" t="str">
        <f t="shared" si="47"/>
        <v>001</v>
      </c>
      <c r="G231" t="str">
        <f>""</f>
        <v/>
      </c>
      <c r="H231" t="s">
        <v>1</v>
      </c>
      <c r="I231" t="s">
        <v>23</v>
      </c>
      <c r="J231" t="s">
        <v>5911</v>
      </c>
      <c r="K231" t="str">
        <f>"21740"</f>
        <v>21740</v>
      </c>
    </row>
    <row r="232" spans="1:11" customFormat="1" x14ac:dyDescent="0.25">
      <c r="A232" t="str">
        <f t="shared" si="42"/>
        <v>21</v>
      </c>
      <c r="B232" t="s">
        <v>533</v>
      </c>
      <c r="C232" t="str">
        <f>"040"</f>
        <v>040</v>
      </c>
      <c r="D232" t="s">
        <v>572</v>
      </c>
      <c r="E232" t="str">
        <f>"02"</f>
        <v>02</v>
      </c>
      <c r="F232" t="str">
        <f t="shared" si="47"/>
        <v>001</v>
      </c>
      <c r="G232" t="str">
        <f>""</f>
        <v/>
      </c>
      <c r="H232" t="s">
        <v>0</v>
      </c>
      <c r="I232" t="s">
        <v>23</v>
      </c>
      <c r="J232" t="s">
        <v>5911</v>
      </c>
      <c r="K232" t="str">
        <f>"21740"</f>
        <v>21740</v>
      </c>
    </row>
    <row r="233" spans="1:11" customFormat="1" x14ac:dyDescent="0.25">
      <c r="A233" t="str">
        <f t="shared" si="42"/>
        <v>21</v>
      </c>
      <c r="B233" t="s">
        <v>533</v>
      </c>
      <c r="C233" t="str">
        <f>"040"</f>
        <v>040</v>
      </c>
      <c r="D233" t="s">
        <v>572</v>
      </c>
      <c r="E233" t="str">
        <f>"02"</f>
        <v>02</v>
      </c>
      <c r="F233" t="str">
        <f t="shared" si="47"/>
        <v>001</v>
      </c>
      <c r="G233" t="str">
        <f>""</f>
        <v/>
      </c>
      <c r="H233" t="s">
        <v>2</v>
      </c>
      <c r="I233" t="s">
        <v>23</v>
      </c>
      <c r="J233" t="s">
        <v>5911</v>
      </c>
      <c r="K233" t="str">
        <f>"21740"</f>
        <v>21740</v>
      </c>
    </row>
    <row r="234" spans="1:11" customFormat="1" x14ac:dyDescent="0.25">
      <c r="A234" t="str">
        <f t="shared" si="42"/>
        <v>21</v>
      </c>
      <c r="B234" t="s">
        <v>533</v>
      </c>
      <c r="C234" t="str">
        <f t="shared" ref="C234:C297" si="48">"041"</f>
        <v>041</v>
      </c>
      <c r="D234" t="s">
        <v>533</v>
      </c>
      <c r="E234" t="str">
        <f t="shared" ref="E234:E258" si="49">"01"</f>
        <v>01</v>
      </c>
      <c r="F234" t="str">
        <f t="shared" si="47"/>
        <v>001</v>
      </c>
      <c r="G234" t="str">
        <f>""</f>
        <v/>
      </c>
      <c r="H234" t="s">
        <v>1</v>
      </c>
      <c r="I234" t="s">
        <v>2570</v>
      </c>
      <c r="J234" t="s">
        <v>5912</v>
      </c>
      <c r="K234" t="str">
        <f t="shared" ref="K234:K239" si="50">"21001"</f>
        <v>21001</v>
      </c>
    </row>
    <row r="235" spans="1:11" customFormat="1" x14ac:dyDescent="0.25">
      <c r="A235" t="str">
        <f t="shared" si="42"/>
        <v>21</v>
      </c>
      <c r="B235" t="s">
        <v>533</v>
      </c>
      <c r="C235" t="str">
        <f t="shared" si="48"/>
        <v>041</v>
      </c>
      <c r="D235" t="s">
        <v>533</v>
      </c>
      <c r="E235" t="str">
        <f t="shared" si="49"/>
        <v>01</v>
      </c>
      <c r="F235" t="str">
        <f t="shared" si="47"/>
        <v>001</v>
      </c>
      <c r="G235" t="str">
        <f>""</f>
        <v/>
      </c>
      <c r="H235" t="s">
        <v>0</v>
      </c>
      <c r="I235" t="s">
        <v>2570</v>
      </c>
      <c r="J235" t="s">
        <v>5912</v>
      </c>
      <c r="K235" t="str">
        <f t="shared" si="50"/>
        <v>21001</v>
      </c>
    </row>
    <row r="236" spans="1:11" customFormat="1" x14ac:dyDescent="0.25">
      <c r="A236" t="str">
        <f t="shared" si="42"/>
        <v>21</v>
      </c>
      <c r="B236" t="s">
        <v>533</v>
      </c>
      <c r="C236" t="str">
        <f t="shared" si="48"/>
        <v>041</v>
      </c>
      <c r="D236" t="s">
        <v>533</v>
      </c>
      <c r="E236" t="str">
        <f t="shared" si="49"/>
        <v>01</v>
      </c>
      <c r="F236" t="str">
        <f t="shared" si="47"/>
        <v>001</v>
      </c>
      <c r="G236" t="str">
        <f>""</f>
        <v/>
      </c>
      <c r="H236" t="s">
        <v>2</v>
      </c>
      <c r="I236" t="s">
        <v>2570</v>
      </c>
      <c r="J236" t="s">
        <v>5912</v>
      </c>
      <c r="K236" t="str">
        <f t="shared" si="50"/>
        <v>21001</v>
      </c>
    </row>
    <row r="237" spans="1:11" customFormat="1" x14ac:dyDescent="0.25">
      <c r="A237" t="str">
        <f t="shared" si="42"/>
        <v>21</v>
      </c>
      <c r="B237" t="s">
        <v>533</v>
      </c>
      <c r="C237" t="str">
        <f t="shared" si="48"/>
        <v>041</v>
      </c>
      <c r="D237" t="s">
        <v>533</v>
      </c>
      <c r="E237" t="str">
        <f t="shared" si="49"/>
        <v>01</v>
      </c>
      <c r="F237" t="str">
        <f>"002"</f>
        <v>002</v>
      </c>
      <c r="G237" t="str">
        <f>""</f>
        <v/>
      </c>
      <c r="H237" t="s">
        <v>1</v>
      </c>
      <c r="I237" t="s">
        <v>2571</v>
      </c>
      <c r="J237" t="s">
        <v>5913</v>
      </c>
      <c r="K237" t="str">
        <f t="shared" si="50"/>
        <v>21001</v>
      </c>
    </row>
    <row r="238" spans="1:11" customFormat="1" x14ac:dyDescent="0.25">
      <c r="A238" t="str">
        <f t="shared" si="42"/>
        <v>21</v>
      </c>
      <c r="B238" t="s">
        <v>533</v>
      </c>
      <c r="C238" t="str">
        <f t="shared" si="48"/>
        <v>041</v>
      </c>
      <c r="D238" t="s">
        <v>533</v>
      </c>
      <c r="E238" t="str">
        <f t="shared" si="49"/>
        <v>01</v>
      </c>
      <c r="F238" t="str">
        <f>"002"</f>
        <v>002</v>
      </c>
      <c r="G238" t="str">
        <f>""</f>
        <v/>
      </c>
      <c r="H238" t="s">
        <v>0</v>
      </c>
      <c r="I238" t="s">
        <v>2571</v>
      </c>
      <c r="J238" t="s">
        <v>5913</v>
      </c>
      <c r="K238" t="str">
        <f t="shared" si="50"/>
        <v>21001</v>
      </c>
    </row>
    <row r="239" spans="1:11" customFormat="1" x14ac:dyDescent="0.25">
      <c r="A239" t="str">
        <f t="shared" si="42"/>
        <v>21</v>
      </c>
      <c r="B239" t="s">
        <v>533</v>
      </c>
      <c r="C239" t="str">
        <f t="shared" si="48"/>
        <v>041</v>
      </c>
      <c r="D239" t="s">
        <v>533</v>
      </c>
      <c r="E239" t="str">
        <f t="shared" si="49"/>
        <v>01</v>
      </c>
      <c r="F239" t="str">
        <f>"002"</f>
        <v>002</v>
      </c>
      <c r="G239" t="str">
        <f>""</f>
        <v/>
      </c>
      <c r="H239" t="s">
        <v>2</v>
      </c>
      <c r="I239" t="s">
        <v>2571</v>
      </c>
      <c r="J239" t="s">
        <v>5913</v>
      </c>
      <c r="K239" t="str">
        <f t="shared" si="50"/>
        <v>21001</v>
      </c>
    </row>
    <row r="240" spans="1:11" customFormat="1" x14ac:dyDescent="0.25">
      <c r="A240" t="str">
        <f t="shared" si="42"/>
        <v>21</v>
      </c>
      <c r="B240" t="s">
        <v>533</v>
      </c>
      <c r="C240" t="str">
        <f t="shared" si="48"/>
        <v>041</v>
      </c>
      <c r="D240" t="s">
        <v>533</v>
      </c>
      <c r="E240" t="str">
        <f t="shared" si="49"/>
        <v>01</v>
      </c>
      <c r="F240" t="str">
        <f>"003"</f>
        <v>003</v>
      </c>
      <c r="G240" t="str">
        <f>""</f>
        <v/>
      </c>
      <c r="H240" t="s">
        <v>1</v>
      </c>
      <c r="I240" t="s">
        <v>2572</v>
      </c>
      <c r="J240" t="s">
        <v>5914</v>
      </c>
      <c r="K240" t="str">
        <f t="shared" ref="K240:K247" si="51">"21003"</f>
        <v>21003</v>
      </c>
    </row>
    <row r="241" spans="1:11" customFormat="1" x14ac:dyDescent="0.25">
      <c r="A241" t="str">
        <f t="shared" si="42"/>
        <v>21</v>
      </c>
      <c r="B241" t="s">
        <v>533</v>
      </c>
      <c r="C241" t="str">
        <f t="shared" si="48"/>
        <v>041</v>
      </c>
      <c r="D241" t="s">
        <v>533</v>
      </c>
      <c r="E241" t="str">
        <f t="shared" si="49"/>
        <v>01</v>
      </c>
      <c r="F241" t="str">
        <f>"003"</f>
        <v>003</v>
      </c>
      <c r="G241" t="str">
        <f>""</f>
        <v/>
      </c>
      <c r="H241" t="s">
        <v>0</v>
      </c>
      <c r="I241" t="s">
        <v>2572</v>
      </c>
      <c r="J241" t="s">
        <v>5914</v>
      </c>
      <c r="K241" t="str">
        <f t="shared" si="51"/>
        <v>21003</v>
      </c>
    </row>
    <row r="242" spans="1:11" customFormat="1" x14ac:dyDescent="0.25">
      <c r="A242" t="str">
        <f t="shared" si="42"/>
        <v>21</v>
      </c>
      <c r="B242" t="s">
        <v>533</v>
      </c>
      <c r="C242" t="str">
        <f t="shared" si="48"/>
        <v>041</v>
      </c>
      <c r="D242" t="s">
        <v>533</v>
      </c>
      <c r="E242" t="str">
        <f t="shared" si="49"/>
        <v>01</v>
      </c>
      <c r="F242" t="str">
        <f>"004"</f>
        <v>004</v>
      </c>
      <c r="G242" t="str">
        <f>""</f>
        <v/>
      </c>
      <c r="H242" t="s">
        <v>1</v>
      </c>
      <c r="I242" t="s">
        <v>2573</v>
      </c>
      <c r="J242" t="s">
        <v>5915</v>
      </c>
      <c r="K242" t="str">
        <f t="shared" si="51"/>
        <v>21003</v>
      </c>
    </row>
    <row r="243" spans="1:11" customFormat="1" x14ac:dyDescent="0.25">
      <c r="A243" t="str">
        <f t="shared" si="42"/>
        <v>21</v>
      </c>
      <c r="B243" t="s">
        <v>533</v>
      </c>
      <c r="C243" t="str">
        <f t="shared" si="48"/>
        <v>041</v>
      </c>
      <c r="D243" t="s">
        <v>533</v>
      </c>
      <c r="E243" t="str">
        <f t="shared" si="49"/>
        <v>01</v>
      </c>
      <c r="F243" t="str">
        <f>"004"</f>
        <v>004</v>
      </c>
      <c r="G243" t="str">
        <f>""</f>
        <v/>
      </c>
      <c r="H243" t="s">
        <v>0</v>
      </c>
      <c r="I243" t="s">
        <v>2573</v>
      </c>
      <c r="J243" t="s">
        <v>5915</v>
      </c>
      <c r="K243" t="str">
        <f t="shared" si="51"/>
        <v>21003</v>
      </c>
    </row>
    <row r="244" spans="1:11" customFormat="1" x14ac:dyDescent="0.25">
      <c r="A244" t="str">
        <f t="shared" si="42"/>
        <v>21</v>
      </c>
      <c r="B244" t="s">
        <v>533</v>
      </c>
      <c r="C244" t="str">
        <f t="shared" si="48"/>
        <v>041</v>
      </c>
      <c r="D244" t="s">
        <v>533</v>
      </c>
      <c r="E244" t="str">
        <f t="shared" si="49"/>
        <v>01</v>
      </c>
      <c r="F244" t="str">
        <f>"005"</f>
        <v>005</v>
      </c>
      <c r="G244" t="str">
        <f>""</f>
        <v/>
      </c>
      <c r="H244" t="s">
        <v>1</v>
      </c>
      <c r="I244" t="s">
        <v>2574</v>
      </c>
      <c r="J244" t="s">
        <v>5916</v>
      </c>
      <c r="K244" t="str">
        <f t="shared" si="51"/>
        <v>21003</v>
      </c>
    </row>
    <row r="245" spans="1:11" customFormat="1" x14ac:dyDescent="0.25">
      <c r="A245" t="str">
        <f t="shared" si="42"/>
        <v>21</v>
      </c>
      <c r="B245" t="s">
        <v>533</v>
      </c>
      <c r="C245" t="str">
        <f t="shared" si="48"/>
        <v>041</v>
      </c>
      <c r="D245" t="s">
        <v>533</v>
      </c>
      <c r="E245" t="str">
        <f t="shared" si="49"/>
        <v>01</v>
      </c>
      <c r="F245" t="str">
        <f>"005"</f>
        <v>005</v>
      </c>
      <c r="G245" t="str">
        <f>""</f>
        <v/>
      </c>
      <c r="H245" t="s">
        <v>0</v>
      </c>
      <c r="I245" t="s">
        <v>2574</v>
      </c>
      <c r="J245" t="s">
        <v>5916</v>
      </c>
      <c r="K245" t="str">
        <f t="shared" si="51"/>
        <v>21003</v>
      </c>
    </row>
    <row r="246" spans="1:11" customFormat="1" x14ac:dyDescent="0.25">
      <c r="A246" t="str">
        <f t="shared" si="42"/>
        <v>21</v>
      </c>
      <c r="B246" t="s">
        <v>533</v>
      </c>
      <c r="C246" t="str">
        <f t="shared" si="48"/>
        <v>041</v>
      </c>
      <c r="D246" t="s">
        <v>533</v>
      </c>
      <c r="E246" t="str">
        <f t="shared" si="49"/>
        <v>01</v>
      </c>
      <c r="F246" t="str">
        <f>"006"</f>
        <v>006</v>
      </c>
      <c r="G246" t="str">
        <f>""</f>
        <v/>
      </c>
      <c r="H246" t="s">
        <v>1</v>
      </c>
      <c r="I246" t="s">
        <v>2574</v>
      </c>
      <c r="J246" t="s">
        <v>5916</v>
      </c>
      <c r="K246" t="str">
        <f t="shared" si="51"/>
        <v>21003</v>
      </c>
    </row>
    <row r="247" spans="1:11" customFormat="1" x14ac:dyDescent="0.25">
      <c r="A247" t="str">
        <f t="shared" si="42"/>
        <v>21</v>
      </c>
      <c r="B247" t="s">
        <v>533</v>
      </c>
      <c r="C247" t="str">
        <f t="shared" si="48"/>
        <v>041</v>
      </c>
      <c r="D247" t="s">
        <v>533</v>
      </c>
      <c r="E247" t="str">
        <f t="shared" si="49"/>
        <v>01</v>
      </c>
      <c r="F247" t="str">
        <f>"006"</f>
        <v>006</v>
      </c>
      <c r="G247" t="str">
        <f>""</f>
        <v/>
      </c>
      <c r="H247" t="s">
        <v>0</v>
      </c>
      <c r="I247" t="s">
        <v>2574</v>
      </c>
      <c r="J247" t="s">
        <v>5916</v>
      </c>
      <c r="K247" t="str">
        <f t="shared" si="51"/>
        <v>21003</v>
      </c>
    </row>
    <row r="248" spans="1:11" customFormat="1" x14ac:dyDescent="0.25">
      <c r="A248" t="str">
        <f t="shared" si="42"/>
        <v>21</v>
      </c>
      <c r="B248" t="s">
        <v>533</v>
      </c>
      <c r="C248" t="str">
        <f t="shared" si="48"/>
        <v>041</v>
      </c>
      <c r="D248" t="s">
        <v>533</v>
      </c>
      <c r="E248" t="str">
        <f t="shared" si="49"/>
        <v>01</v>
      </c>
      <c r="F248" t="str">
        <f>"007"</f>
        <v>007</v>
      </c>
      <c r="G248" t="str">
        <f>""</f>
        <v/>
      </c>
      <c r="H248" t="s">
        <v>1</v>
      </c>
      <c r="I248" t="s">
        <v>2575</v>
      </c>
      <c r="J248" t="s">
        <v>5917</v>
      </c>
      <c r="K248" t="str">
        <f>"21002"</f>
        <v>21002</v>
      </c>
    </row>
    <row r="249" spans="1:11" customFormat="1" x14ac:dyDescent="0.25">
      <c r="A249" t="str">
        <f t="shared" si="42"/>
        <v>21</v>
      </c>
      <c r="B249" t="s">
        <v>533</v>
      </c>
      <c r="C249" t="str">
        <f t="shared" si="48"/>
        <v>041</v>
      </c>
      <c r="D249" t="s">
        <v>533</v>
      </c>
      <c r="E249" t="str">
        <f t="shared" si="49"/>
        <v>01</v>
      </c>
      <c r="F249" t="str">
        <f>"007"</f>
        <v>007</v>
      </c>
      <c r="G249" t="str">
        <f>""</f>
        <v/>
      </c>
      <c r="H249" t="s">
        <v>0</v>
      </c>
      <c r="I249" t="s">
        <v>2575</v>
      </c>
      <c r="J249" t="s">
        <v>5917</v>
      </c>
      <c r="K249" t="str">
        <f>"21002"</f>
        <v>21002</v>
      </c>
    </row>
    <row r="250" spans="1:11" customFormat="1" x14ac:dyDescent="0.25">
      <c r="A250" t="str">
        <f t="shared" si="42"/>
        <v>21</v>
      </c>
      <c r="B250" t="s">
        <v>533</v>
      </c>
      <c r="C250" t="str">
        <f t="shared" si="48"/>
        <v>041</v>
      </c>
      <c r="D250" t="s">
        <v>533</v>
      </c>
      <c r="E250" t="str">
        <f t="shared" si="49"/>
        <v>01</v>
      </c>
      <c r="F250" t="str">
        <f>"008"</f>
        <v>008</v>
      </c>
      <c r="G250" t="str">
        <f>""</f>
        <v/>
      </c>
      <c r="H250" t="s">
        <v>1</v>
      </c>
      <c r="I250" t="s">
        <v>2570</v>
      </c>
      <c r="J250" t="s">
        <v>5912</v>
      </c>
      <c r="K250" t="str">
        <f>"21001"</f>
        <v>21001</v>
      </c>
    </row>
    <row r="251" spans="1:11" customFormat="1" x14ac:dyDescent="0.25">
      <c r="A251" t="str">
        <f t="shared" si="42"/>
        <v>21</v>
      </c>
      <c r="B251" t="s">
        <v>533</v>
      </c>
      <c r="C251" t="str">
        <f t="shared" si="48"/>
        <v>041</v>
      </c>
      <c r="D251" t="s">
        <v>533</v>
      </c>
      <c r="E251" t="str">
        <f t="shared" si="49"/>
        <v>01</v>
      </c>
      <c r="F251" t="str">
        <f>"008"</f>
        <v>008</v>
      </c>
      <c r="G251" t="str">
        <f>""</f>
        <v/>
      </c>
      <c r="H251" t="s">
        <v>0</v>
      </c>
      <c r="I251" t="s">
        <v>2570</v>
      </c>
      <c r="J251" t="s">
        <v>5912</v>
      </c>
      <c r="K251" t="str">
        <f>"21001"</f>
        <v>21001</v>
      </c>
    </row>
    <row r="252" spans="1:11" customFormat="1" x14ac:dyDescent="0.25">
      <c r="A252" t="str">
        <f t="shared" si="42"/>
        <v>21</v>
      </c>
      <c r="B252" t="s">
        <v>533</v>
      </c>
      <c r="C252" t="str">
        <f t="shared" si="48"/>
        <v>041</v>
      </c>
      <c r="D252" t="s">
        <v>533</v>
      </c>
      <c r="E252" t="str">
        <f t="shared" si="49"/>
        <v>01</v>
      </c>
      <c r="F252" t="str">
        <f>"009"</f>
        <v>009</v>
      </c>
      <c r="G252" t="str">
        <f>""</f>
        <v/>
      </c>
      <c r="H252" t="s">
        <v>1</v>
      </c>
      <c r="I252" t="s">
        <v>2576</v>
      </c>
      <c r="J252" t="s">
        <v>5918</v>
      </c>
      <c r="K252" t="str">
        <f>"21002"</f>
        <v>21002</v>
      </c>
    </row>
    <row r="253" spans="1:11" customFormat="1" x14ac:dyDescent="0.25">
      <c r="A253" t="str">
        <f t="shared" si="42"/>
        <v>21</v>
      </c>
      <c r="B253" t="s">
        <v>533</v>
      </c>
      <c r="C253" t="str">
        <f t="shared" si="48"/>
        <v>041</v>
      </c>
      <c r="D253" t="s">
        <v>533</v>
      </c>
      <c r="E253" t="str">
        <f t="shared" si="49"/>
        <v>01</v>
      </c>
      <c r="F253" t="str">
        <f>"009"</f>
        <v>009</v>
      </c>
      <c r="G253" t="str">
        <f>""</f>
        <v/>
      </c>
      <c r="H253" t="s">
        <v>0</v>
      </c>
      <c r="I253" t="s">
        <v>2576</v>
      </c>
      <c r="J253" t="s">
        <v>5918</v>
      </c>
      <c r="K253" t="str">
        <f>"21002"</f>
        <v>21002</v>
      </c>
    </row>
    <row r="254" spans="1:11" customFormat="1" x14ac:dyDescent="0.25">
      <c r="A254" t="str">
        <f t="shared" si="42"/>
        <v>21</v>
      </c>
      <c r="B254" t="s">
        <v>533</v>
      </c>
      <c r="C254" t="str">
        <f t="shared" si="48"/>
        <v>041</v>
      </c>
      <c r="D254" t="s">
        <v>533</v>
      </c>
      <c r="E254" t="str">
        <f t="shared" si="49"/>
        <v>01</v>
      </c>
      <c r="F254" t="str">
        <f>"010"</f>
        <v>010</v>
      </c>
      <c r="G254" t="str">
        <f>""</f>
        <v/>
      </c>
      <c r="H254" t="s">
        <v>3</v>
      </c>
      <c r="I254" t="s">
        <v>2574</v>
      </c>
      <c r="J254" t="s">
        <v>5916</v>
      </c>
      <c r="K254" t="str">
        <f>"21003"</f>
        <v>21003</v>
      </c>
    </row>
    <row r="255" spans="1:11" customFormat="1" x14ac:dyDescent="0.25">
      <c r="A255" t="str">
        <f t="shared" si="42"/>
        <v>21</v>
      </c>
      <c r="B255" t="s">
        <v>533</v>
      </c>
      <c r="C255" t="str">
        <f t="shared" si="48"/>
        <v>041</v>
      </c>
      <c r="D255" t="s">
        <v>533</v>
      </c>
      <c r="E255" t="str">
        <f t="shared" si="49"/>
        <v>01</v>
      </c>
      <c r="F255" t="str">
        <f>"011"</f>
        <v>011</v>
      </c>
      <c r="G255" t="str">
        <f>""</f>
        <v/>
      </c>
      <c r="H255" t="s">
        <v>3</v>
      </c>
      <c r="I255" t="s">
        <v>2573</v>
      </c>
      <c r="J255" t="s">
        <v>5915</v>
      </c>
      <c r="K255" t="str">
        <f>"21003"</f>
        <v>21003</v>
      </c>
    </row>
    <row r="256" spans="1:11" customFormat="1" x14ac:dyDescent="0.25">
      <c r="A256" t="str">
        <f t="shared" si="42"/>
        <v>21</v>
      </c>
      <c r="B256" t="s">
        <v>533</v>
      </c>
      <c r="C256" t="str">
        <f t="shared" si="48"/>
        <v>041</v>
      </c>
      <c r="D256" t="s">
        <v>533</v>
      </c>
      <c r="E256" t="str">
        <f t="shared" si="49"/>
        <v>01</v>
      </c>
      <c r="F256" t="str">
        <f>"012"</f>
        <v>012</v>
      </c>
      <c r="G256" t="str">
        <f>""</f>
        <v/>
      </c>
      <c r="H256" t="s">
        <v>3</v>
      </c>
      <c r="I256" t="s">
        <v>2575</v>
      </c>
      <c r="J256" t="s">
        <v>5917</v>
      </c>
      <c r="K256" t="str">
        <f>"21002"</f>
        <v>21002</v>
      </c>
    </row>
    <row r="257" spans="1:11" customFormat="1" x14ac:dyDescent="0.25">
      <c r="A257" t="str">
        <f t="shared" si="42"/>
        <v>21</v>
      </c>
      <c r="B257" t="s">
        <v>533</v>
      </c>
      <c r="C257" t="str">
        <f t="shared" si="48"/>
        <v>041</v>
      </c>
      <c r="D257" t="s">
        <v>533</v>
      </c>
      <c r="E257" t="str">
        <f t="shared" si="49"/>
        <v>01</v>
      </c>
      <c r="F257" t="str">
        <f>"013"</f>
        <v>013</v>
      </c>
      <c r="G257" t="str">
        <f>""</f>
        <v/>
      </c>
      <c r="H257" t="s">
        <v>1</v>
      </c>
      <c r="I257" t="s">
        <v>2577</v>
      </c>
      <c r="J257" t="s">
        <v>5919</v>
      </c>
      <c r="K257" t="str">
        <f>"21001"</f>
        <v>21001</v>
      </c>
    </row>
    <row r="258" spans="1:11" customFormat="1" x14ac:dyDescent="0.25">
      <c r="A258" t="str">
        <f t="shared" si="42"/>
        <v>21</v>
      </c>
      <c r="B258" t="s">
        <v>533</v>
      </c>
      <c r="C258" t="str">
        <f t="shared" si="48"/>
        <v>041</v>
      </c>
      <c r="D258" t="s">
        <v>533</v>
      </c>
      <c r="E258" t="str">
        <f t="shared" si="49"/>
        <v>01</v>
      </c>
      <c r="F258" t="str">
        <f>"013"</f>
        <v>013</v>
      </c>
      <c r="G258" t="str">
        <f>""</f>
        <v/>
      </c>
      <c r="H258" t="s">
        <v>0</v>
      </c>
      <c r="I258" t="s">
        <v>2577</v>
      </c>
      <c r="J258" t="s">
        <v>5919</v>
      </c>
      <c r="K258" t="str">
        <f>"21001"</f>
        <v>21001</v>
      </c>
    </row>
    <row r="259" spans="1:11" customFormat="1" x14ac:dyDescent="0.25">
      <c r="A259" t="str">
        <f t="shared" ref="A259:A322" si="52">"21"</f>
        <v>21</v>
      </c>
      <c r="B259" t="s">
        <v>533</v>
      </c>
      <c r="C259" t="str">
        <f t="shared" si="48"/>
        <v>041</v>
      </c>
      <c r="D259" t="s">
        <v>533</v>
      </c>
      <c r="E259" t="str">
        <f t="shared" ref="E259:E278" si="53">"02"</f>
        <v>02</v>
      </c>
      <c r="F259" t="str">
        <f>"001"</f>
        <v>001</v>
      </c>
      <c r="G259" t="str">
        <f>""</f>
        <v/>
      </c>
      <c r="H259" t="s">
        <v>1</v>
      </c>
      <c r="I259" t="s">
        <v>2578</v>
      </c>
      <c r="J259" t="s">
        <v>5920</v>
      </c>
      <c r="K259" t="str">
        <f t="shared" ref="K259:K278" si="54">"21002"</f>
        <v>21002</v>
      </c>
    </row>
    <row r="260" spans="1:11" customFormat="1" x14ac:dyDescent="0.25">
      <c r="A260" t="str">
        <f t="shared" si="52"/>
        <v>21</v>
      </c>
      <c r="B260" t="s">
        <v>533</v>
      </c>
      <c r="C260" t="str">
        <f t="shared" si="48"/>
        <v>041</v>
      </c>
      <c r="D260" t="s">
        <v>533</v>
      </c>
      <c r="E260" t="str">
        <f t="shared" si="53"/>
        <v>02</v>
      </c>
      <c r="F260" t="str">
        <f>"001"</f>
        <v>001</v>
      </c>
      <c r="G260" t="str">
        <f>""</f>
        <v/>
      </c>
      <c r="H260" t="s">
        <v>0</v>
      </c>
      <c r="I260" t="s">
        <v>2578</v>
      </c>
      <c r="J260" t="s">
        <v>5920</v>
      </c>
      <c r="K260" t="str">
        <f t="shared" si="54"/>
        <v>21002</v>
      </c>
    </row>
    <row r="261" spans="1:11" customFormat="1" x14ac:dyDescent="0.25">
      <c r="A261" t="str">
        <f t="shared" si="52"/>
        <v>21</v>
      </c>
      <c r="B261" t="s">
        <v>533</v>
      </c>
      <c r="C261" t="str">
        <f t="shared" si="48"/>
        <v>041</v>
      </c>
      <c r="D261" t="s">
        <v>533</v>
      </c>
      <c r="E261" t="str">
        <f t="shared" si="53"/>
        <v>02</v>
      </c>
      <c r="F261" t="str">
        <f>"001"</f>
        <v>001</v>
      </c>
      <c r="G261" t="str">
        <f>""</f>
        <v/>
      </c>
      <c r="H261" t="s">
        <v>2</v>
      </c>
      <c r="I261" t="s">
        <v>2578</v>
      </c>
      <c r="J261" t="s">
        <v>5920</v>
      </c>
      <c r="K261" t="str">
        <f t="shared" si="54"/>
        <v>21002</v>
      </c>
    </row>
    <row r="262" spans="1:11" customFormat="1" x14ac:dyDescent="0.25">
      <c r="A262" t="str">
        <f t="shared" si="52"/>
        <v>21</v>
      </c>
      <c r="B262" t="s">
        <v>533</v>
      </c>
      <c r="C262" t="str">
        <f t="shared" si="48"/>
        <v>041</v>
      </c>
      <c r="D262" t="s">
        <v>533</v>
      </c>
      <c r="E262" t="str">
        <f t="shared" si="53"/>
        <v>02</v>
      </c>
      <c r="F262" t="str">
        <f>"002"</f>
        <v>002</v>
      </c>
      <c r="G262" t="str">
        <f>""</f>
        <v/>
      </c>
      <c r="H262" t="s">
        <v>1</v>
      </c>
      <c r="I262" t="s">
        <v>2579</v>
      </c>
      <c r="J262" t="s">
        <v>5921</v>
      </c>
      <c r="K262" t="str">
        <f t="shared" si="54"/>
        <v>21002</v>
      </c>
    </row>
    <row r="263" spans="1:11" customFormat="1" x14ac:dyDescent="0.25">
      <c r="A263" t="str">
        <f t="shared" si="52"/>
        <v>21</v>
      </c>
      <c r="B263" t="s">
        <v>533</v>
      </c>
      <c r="C263" t="str">
        <f t="shared" si="48"/>
        <v>041</v>
      </c>
      <c r="D263" t="s">
        <v>533</v>
      </c>
      <c r="E263" t="str">
        <f t="shared" si="53"/>
        <v>02</v>
      </c>
      <c r="F263" t="str">
        <f>"002"</f>
        <v>002</v>
      </c>
      <c r="G263" t="str">
        <f>""</f>
        <v/>
      </c>
      <c r="H263" t="s">
        <v>0</v>
      </c>
      <c r="I263" t="s">
        <v>2579</v>
      </c>
      <c r="J263" t="s">
        <v>5921</v>
      </c>
      <c r="K263" t="str">
        <f t="shared" si="54"/>
        <v>21002</v>
      </c>
    </row>
    <row r="264" spans="1:11" customFormat="1" x14ac:dyDescent="0.25">
      <c r="A264" t="str">
        <f t="shared" si="52"/>
        <v>21</v>
      </c>
      <c r="B264" t="s">
        <v>533</v>
      </c>
      <c r="C264" t="str">
        <f t="shared" si="48"/>
        <v>041</v>
      </c>
      <c r="D264" t="s">
        <v>533</v>
      </c>
      <c r="E264" t="str">
        <f t="shared" si="53"/>
        <v>02</v>
      </c>
      <c r="F264" t="str">
        <f>"003"</f>
        <v>003</v>
      </c>
      <c r="G264" t="str">
        <f>""</f>
        <v/>
      </c>
      <c r="H264" t="s">
        <v>1</v>
      </c>
      <c r="I264" t="s">
        <v>2580</v>
      </c>
      <c r="J264" t="s">
        <v>5922</v>
      </c>
      <c r="K264" t="str">
        <f t="shared" si="54"/>
        <v>21002</v>
      </c>
    </row>
    <row r="265" spans="1:11" customFormat="1" x14ac:dyDescent="0.25">
      <c r="A265" t="str">
        <f t="shared" si="52"/>
        <v>21</v>
      </c>
      <c r="B265" t="s">
        <v>533</v>
      </c>
      <c r="C265" t="str">
        <f t="shared" si="48"/>
        <v>041</v>
      </c>
      <c r="D265" t="s">
        <v>533</v>
      </c>
      <c r="E265" t="str">
        <f t="shared" si="53"/>
        <v>02</v>
      </c>
      <c r="F265" t="str">
        <f>"003"</f>
        <v>003</v>
      </c>
      <c r="G265" t="str">
        <f>""</f>
        <v/>
      </c>
      <c r="H265" t="s">
        <v>0</v>
      </c>
      <c r="I265" t="s">
        <v>2580</v>
      </c>
      <c r="J265" t="s">
        <v>5922</v>
      </c>
      <c r="K265" t="str">
        <f t="shared" si="54"/>
        <v>21002</v>
      </c>
    </row>
    <row r="266" spans="1:11" customFormat="1" x14ac:dyDescent="0.25">
      <c r="A266" t="str">
        <f t="shared" si="52"/>
        <v>21</v>
      </c>
      <c r="B266" t="s">
        <v>533</v>
      </c>
      <c r="C266" t="str">
        <f t="shared" si="48"/>
        <v>041</v>
      </c>
      <c r="D266" t="s">
        <v>533</v>
      </c>
      <c r="E266" t="str">
        <f t="shared" si="53"/>
        <v>02</v>
      </c>
      <c r="F266" t="str">
        <f>"004"</f>
        <v>004</v>
      </c>
      <c r="G266" t="str">
        <f>""</f>
        <v/>
      </c>
      <c r="H266" t="s">
        <v>1</v>
      </c>
      <c r="I266" t="s">
        <v>2581</v>
      </c>
      <c r="J266" t="s">
        <v>5923</v>
      </c>
      <c r="K266" t="str">
        <f t="shared" si="54"/>
        <v>21002</v>
      </c>
    </row>
    <row r="267" spans="1:11" customFormat="1" x14ac:dyDescent="0.25">
      <c r="A267" t="str">
        <f t="shared" si="52"/>
        <v>21</v>
      </c>
      <c r="B267" t="s">
        <v>533</v>
      </c>
      <c r="C267" t="str">
        <f t="shared" si="48"/>
        <v>041</v>
      </c>
      <c r="D267" t="s">
        <v>533</v>
      </c>
      <c r="E267" t="str">
        <f t="shared" si="53"/>
        <v>02</v>
      </c>
      <c r="F267" t="str">
        <f>"004"</f>
        <v>004</v>
      </c>
      <c r="G267" t="str">
        <f>""</f>
        <v/>
      </c>
      <c r="H267" t="s">
        <v>0</v>
      </c>
      <c r="I267" t="s">
        <v>2581</v>
      </c>
      <c r="J267" t="s">
        <v>5923</v>
      </c>
      <c r="K267" t="str">
        <f t="shared" si="54"/>
        <v>21002</v>
      </c>
    </row>
    <row r="268" spans="1:11" customFormat="1" x14ac:dyDescent="0.25">
      <c r="A268" t="str">
        <f t="shared" si="52"/>
        <v>21</v>
      </c>
      <c r="B268" t="s">
        <v>533</v>
      </c>
      <c r="C268" t="str">
        <f t="shared" si="48"/>
        <v>041</v>
      </c>
      <c r="D268" t="s">
        <v>533</v>
      </c>
      <c r="E268" t="str">
        <f t="shared" si="53"/>
        <v>02</v>
      </c>
      <c r="F268" t="str">
        <f>"005"</f>
        <v>005</v>
      </c>
      <c r="G268" t="str">
        <f>""</f>
        <v/>
      </c>
      <c r="H268" t="s">
        <v>1</v>
      </c>
      <c r="I268" t="s">
        <v>2582</v>
      </c>
      <c r="J268" t="s">
        <v>5924</v>
      </c>
      <c r="K268" t="str">
        <f t="shared" si="54"/>
        <v>21002</v>
      </c>
    </row>
    <row r="269" spans="1:11" customFormat="1" x14ac:dyDescent="0.25">
      <c r="A269" t="str">
        <f t="shared" si="52"/>
        <v>21</v>
      </c>
      <c r="B269" t="s">
        <v>533</v>
      </c>
      <c r="C269" t="str">
        <f t="shared" si="48"/>
        <v>041</v>
      </c>
      <c r="D269" t="s">
        <v>533</v>
      </c>
      <c r="E269" t="str">
        <f t="shared" si="53"/>
        <v>02</v>
      </c>
      <c r="F269" t="str">
        <f>"005"</f>
        <v>005</v>
      </c>
      <c r="G269" t="str">
        <f>""</f>
        <v/>
      </c>
      <c r="H269" t="s">
        <v>0</v>
      </c>
      <c r="I269" t="s">
        <v>2582</v>
      </c>
      <c r="J269" t="s">
        <v>5924</v>
      </c>
      <c r="K269" t="str">
        <f t="shared" si="54"/>
        <v>21002</v>
      </c>
    </row>
    <row r="270" spans="1:11" customFormat="1" x14ac:dyDescent="0.25">
      <c r="A270" t="str">
        <f t="shared" si="52"/>
        <v>21</v>
      </c>
      <c r="B270" t="s">
        <v>533</v>
      </c>
      <c r="C270" t="str">
        <f t="shared" si="48"/>
        <v>041</v>
      </c>
      <c r="D270" t="s">
        <v>533</v>
      </c>
      <c r="E270" t="str">
        <f t="shared" si="53"/>
        <v>02</v>
      </c>
      <c r="F270" t="str">
        <f>"006"</f>
        <v>006</v>
      </c>
      <c r="G270" t="str">
        <f>""</f>
        <v/>
      </c>
      <c r="H270" t="s">
        <v>1</v>
      </c>
      <c r="I270" t="s">
        <v>2582</v>
      </c>
      <c r="J270" t="s">
        <v>5924</v>
      </c>
      <c r="K270" t="str">
        <f t="shared" si="54"/>
        <v>21002</v>
      </c>
    </row>
    <row r="271" spans="1:11" customFormat="1" x14ac:dyDescent="0.25">
      <c r="A271" t="str">
        <f t="shared" si="52"/>
        <v>21</v>
      </c>
      <c r="B271" t="s">
        <v>533</v>
      </c>
      <c r="C271" t="str">
        <f t="shared" si="48"/>
        <v>041</v>
      </c>
      <c r="D271" t="s">
        <v>533</v>
      </c>
      <c r="E271" t="str">
        <f t="shared" si="53"/>
        <v>02</v>
      </c>
      <c r="F271" t="str">
        <f>"006"</f>
        <v>006</v>
      </c>
      <c r="G271" t="str">
        <f>""</f>
        <v/>
      </c>
      <c r="H271" t="s">
        <v>0</v>
      </c>
      <c r="I271" t="s">
        <v>2582</v>
      </c>
      <c r="J271" t="s">
        <v>5924</v>
      </c>
      <c r="K271" t="str">
        <f t="shared" si="54"/>
        <v>21002</v>
      </c>
    </row>
    <row r="272" spans="1:11" customFormat="1" x14ac:dyDescent="0.25">
      <c r="A272" t="str">
        <f t="shared" si="52"/>
        <v>21</v>
      </c>
      <c r="B272" t="s">
        <v>533</v>
      </c>
      <c r="C272" t="str">
        <f t="shared" si="48"/>
        <v>041</v>
      </c>
      <c r="D272" t="s">
        <v>533</v>
      </c>
      <c r="E272" t="str">
        <f t="shared" si="53"/>
        <v>02</v>
      </c>
      <c r="F272" t="str">
        <f>"007"</f>
        <v>007</v>
      </c>
      <c r="G272" t="str">
        <f>""</f>
        <v/>
      </c>
      <c r="H272" t="s">
        <v>1</v>
      </c>
      <c r="I272" t="s">
        <v>2583</v>
      </c>
      <c r="J272" t="s">
        <v>5925</v>
      </c>
      <c r="K272" t="str">
        <f t="shared" si="54"/>
        <v>21002</v>
      </c>
    </row>
    <row r="273" spans="1:11" customFormat="1" x14ac:dyDescent="0.25">
      <c r="A273" t="str">
        <f t="shared" si="52"/>
        <v>21</v>
      </c>
      <c r="B273" t="s">
        <v>533</v>
      </c>
      <c r="C273" t="str">
        <f t="shared" si="48"/>
        <v>041</v>
      </c>
      <c r="D273" t="s">
        <v>533</v>
      </c>
      <c r="E273" t="str">
        <f t="shared" si="53"/>
        <v>02</v>
      </c>
      <c r="F273" t="str">
        <f>"007"</f>
        <v>007</v>
      </c>
      <c r="G273" t="str">
        <f>""</f>
        <v/>
      </c>
      <c r="H273" t="s">
        <v>0</v>
      </c>
      <c r="I273" t="s">
        <v>2583</v>
      </c>
      <c r="J273" t="s">
        <v>5925</v>
      </c>
      <c r="K273" t="str">
        <f t="shared" si="54"/>
        <v>21002</v>
      </c>
    </row>
    <row r="274" spans="1:11" customFormat="1" x14ac:dyDescent="0.25">
      <c r="A274" t="str">
        <f t="shared" si="52"/>
        <v>21</v>
      </c>
      <c r="B274" t="s">
        <v>533</v>
      </c>
      <c r="C274" t="str">
        <f t="shared" si="48"/>
        <v>041</v>
      </c>
      <c r="D274" t="s">
        <v>533</v>
      </c>
      <c r="E274" t="str">
        <f t="shared" si="53"/>
        <v>02</v>
      </c>
      <c r="F274" t="str">
        <f>"008"</f>
        <v>008</v>
      </c>
      <c r="G274" t="str">
        <f>""</f>
        <v/>
      </c>
      <c r="H274" t="s">
        <v>3</v>
      </c>
      <c r="I274" t="s">
        <v>2583</v>
      </c>
      <c r="J274" t="s">
        <v>5925</v>
      </c>
      <c r="K274" t="str">
        <f t="shared" si="54"/>
        <v>21002</v>
      </c>
    </row>
    <row r="275" spans="1:11" customFormat="1" x14ac:dyDescent="0.25">
      <c r="A275" t="str">
        <f t="shared" si="52"/>
        <v>21</v>
      </c>
      <c r="B275" t="s">
        <v>533</v>
      </c>
      <c r="C275" t="str">
        <f t="shared" si="48"/>
        <v>041</v>
      </c>
      <c r="D275" t="s">
        <v>533</v>
      </c>
      <c r="E275" t="str">
        <f t="shared" si="53"/>
        <v>02</v>
      </c>
      <c r="F275" t="str">
        <f>"009"</f>
        <v>009</v>
      </c>
      <c r="G275" t="str">
        <f>""</f>
        <v/>
      </c>
      <c r="H275" t="s">
        <v>1</v>
      </c>
      <c r="I275" t="s">
        <v>2578</v>
      </c>
      <c r="J275" t="s">
        <v>5920</v>
      </c>
      <c r="K275" t="str">
        <f t="shared" si="54"/>
        <v>21002</v>
      </c>
    </row>
    <row r="276" spans="1:11" customFormat="1" x14ac:dyDescent="0.25">
      <c r="A276" t="str">
        <f t="shared" si="52"/>
        <v>21</v>
      </c>
      <c r="B276" t="s">
        <v>533</v>
      </c>
      <c r="C276" t="str">
        <f t="shared" si="48"/>
        <v>041</v>
      </c>
      <c r="D276" t="s">
        <v>533</v>
      </c>
      <c r="E276" t="str">
        <f t="shared" si="53"/>
        <v>02</v>
      </c>
      <c r="F276" t="str">
        <f>"009"</f>
        <v>009</v>
      </c>
      <c r="G276" t="str">
        <f>""</f>
        <v/>
      </c>
      <c r="H276" t="s">
        <v>0</v>
      </c>
      <c r="I276" t="s">
        <v>2578</v>
      </c>
      <c r="J276" t="s">
        <v>5920</v>
      </c>
      <c r="K276" t="str">
        <f t="shared" si="54"/>
        <v>21002</v>
      </c>
    </row>
    <row r="277" spans="1:11" customFormat="1" x14ac:dyDescent="0.25">
      <c r="A277" t="str">
        <f t="shared" si="52"/>
        <v>21</v>
      </c>
      <c r="B277" t="s">
        <v>533</v>
      </c>
      <c r="C277" t="str">
        <f t="shared" si="48"/>
        <v>041</v>
      </c>
      <c r="D277" t="s">
        <v>533</v>
      </c>
      <c r="E277" t="str">
        <f t="shared" si="53"/>
        <v>02</v>
      </c>
      <c r="F277" t="str">
        <f>"010"</f>
        <v>010</v>
      </c>
      <c r="G277" t="str">
        <f>""</f>
        <v/>
      </c>
      <c r="H277" t="s">
        <v>1</v>
      </c>
      <c r="I277" t="s">
        <v>2580</v>
      </c>
      <c r="J277" t="s">
        <v>5922</v>
      </c>
      <c r="K277" t="str">
        <f t="shared" si="54"/>
        <v>21002</v>
      </c>
    </row>
    <row r="278" spans="1:11" customFormat="1" x14ac:dyDescent="0.25">
      <c r="A278" t="str">
        <f t="shared" si="52"/>
        <v>21</v>
      </c>
      <c r="B278" t="s">
        <v>533</v>
      </c>
      <c r="C278" t="str">
        <f t="shared" si="48"/>
        <v>041</v>
      </c>
      <c r="D278" t="s">
        <v>533</v>
      </c>
      <c r="E278" t="str">
        <f t="shared" si="53"/>
        <v>02</v>
      </c>
      <c r="F278" t="str">
        <f>"010"</f>
        <v>010</v>
      </c>
      <c r="G278" t="str">
        <f>""</f>
        <v/>
      </c>
      <c r="H278" t="s">
        <v>0</v>
      </c>
      <c r="I278" t="s">
        <v>2580</v>
      </c>
      <c r="J278" t="s">
        <v>5922</v>
      </c>
      <c r="K278" t="str">
        <f t="shared" si="54"/>
        <v>21002</v>
      </c>
    </row>
    <row r="279" spans="1:11" customFormat="1" x14ac:dyDescent="0.25">
      <c r="A279" t="str">
        <f t="shared" si="52"/>
        <v>21</v>
      </c>
      <c r="B279" t="s">
        <v>533</v>
      </c>
      <c r="C279" t="str">
        <f t="shared" si="48"/>
        <v>041</v>
      </c>
      <c r="D279" t="s">
        <v>533</v>
      </c>
      <c r="E279" t="str">
        <f t="shared" ref="E279:E295" si="55">"03"</f>
        <v>03</v>
      </c>
      <c r="F279" t="str">
        <f>"001"</f>
        <v>001</v>
      </c>
      <c r="G279" t="str">
        <f>""</f>
        <v/>
      </c>
      <c r="H279" t="s">
        <v>1</v>
      </c>
      <c r="I279" t="s">
        <v>2571</v>
      </c>
      <c r="J279" t="s">
        <v>5913</v>
      </c>
      <c r="K279" t="str">
        <f>"21001"</f>
        <v>21001</v>
      </c>
    </row>
    <row r="280" spans="1:11" customFormat="1" x14ac:dyDescent="0.25">
      <c r="A280" t="str">
        <f t="shared" si="52"/>
        <v>21</v>
      </c>
      <c r="B280" t="s">
        <v>533</v>
      </c>
      <c r="C280" t="str">
        <f t="shared" si="48"/>
        <v>041</v>
      </c>
      <c r="D280" t="s">
        <v>533</v>
      </c>
      <c r="E280" t="str">
        <f t="shared" si="55"/>
        <v>03</v>
      </c>
      <c r="F280" t="str">
        <f>"001"</f>
        <v>001</v>
      </c>
      <c r="G280" t="str">
        <f>""</f>
        <v/>
      </c>
      <c r="H280" t="s">
        <v>0</v>
      </c>
      <c r="I280" t="s">
        <v>2571</v>
      </c>
      <c r="J280" t="s">
        <v>5913</v>
      </c>
      <c r="K280" t="str">
        <f>"21001"</f>
        <v>21001</v>
      </c>
    </row>
    <row r="281" spans="1:11" customFormat="1" x14ac:dyDescent="0.25">
      <c r="A281" t="str">
        <f t="shared" si="52"/>
        <v>21</v>
      </c>
      <c r="B281" t="s">
        <v>533</v>
      </c>
      <c r="C281" t="str">
        <f t="shared" si="48"/>
        <v>041</v>
      </c>
      <c r="D281" t="s">
        <v>533</v>
      </c>
      <c r="E281" t="str">
        <f t="shared" si="55"/>
        <v>03</v>
      </c>
      <c r="F281" t="str">
        <f>"002"</f>
        <v>002</v>
      </c>
      <c r="G281" t="str">
        <f>""</f>
        <v/>
      </c>
      <c r="H281" t="s">
        <v>1</v>
      </c>
      <c r="I281" t="s">
        <v>2574</v>
      </c>
      <c r="J281" t="s">
        <v>5916</v>
      </c>
      <c r="K281" t="str">
        <f t="shared" ref="K281:K286" si="56">"21003"</f>
        <v>21003</v>
      </c>
    </row>
    <row r="282" spans="1:11" customFormat="1" x14ac:dyDescent="0.25">
      <c r="A282" t="str">
        <f t="shared" si="52"/>
        <v>21</v>
      </c>
      <c r="B282" t="s">
        <v>533</v>
      </c>
      <c r="C282" t="str">
        <f t="shared" si="48"/>
        <v>041</v>
      </c>
      <c r="D282" t="s">
        <v>533</v>
      </c>
      <c r="E282" t="str">
        <f t="shared" si="55"/>
        <v>03</v>
      </c>
      <c r="F282" t="str">
        <f>"002"</f>
        <v>002</v>
      </c>
      <c r="G282" t="str">
        <f>""</f>
        <v/>
      </c>
      <c r="H282" t="s">
        <v>0</v>
      </c>
      <c r="I282" t="s">
        <v>2574</v>
      </c>
      <c r="J282" t="s">
        <v>5916</v>
      </c>
      <c r="K282" t="str">
        <f t="shared" si="56"/>
        <v>21003</v>
      </c>
    </row>
    <row r="283" spans="1:11" customFormat="1" x14ac:dyDescent="0.25">
      <c r="A283" t="str">
        <f t="shared" si="52"/>
        <v>21</v>
      </c>
      <c r="B283" t="s">
        <v>533</v>
      </c>
      <c r="C283" t="str">
        <f t="shared" si="48"/>
        <v>041</v>
      </c>
      <c r="D283" t="s">
        <v>533</v>
      </c>
      <c r="E283" t="str">
        <f t="shared" si="55"/>
        <v>03</v>
      </c>
      <c r="F283" t="str">
        <f>"003"</f>
        <v>003</v>
      </c>
      <c r="G283" t="str">
        <f>""</f>
        <v/>
      </c>
      <c r="H283" t="s">
        <v>1</v>
      </c>
      <c r="I283" t="s">
        <v>2584</v>
      </c>
      <c r="J283" t="s">
        <v>5926</v>
      </c>
      <c r="K283" t="str">
        <f t="shared" si="56"/>
        <v>21003</v>
      </c>
    </row>
    <row r="284" spans="1:11" customFormat="1" x14ac:dyDescent="0.25">
      <c r="A284" t="str">
        <f t="shared" si="52"/>
        <v>21</v>
      </c>
      <c r="B284" t="s">
        <v>533</v>
      </c>
      <c r="C284" t="str">
        <f t="shared" si="48"/>
        <v>041</v>
      </c>
      <c r="D284" t="s">
        <v>533</v>
      </c>
      <c r="E284" t="str">
        <f t="shared" si="55"/>
        <v>03</v>
      </c>
      <c r="F284" t="str">
        <f>"003"</f>
        <v>003</v>
      </c>
      <c r="G284" t="str">
        <f>""</f>
        <v/>
      </c>
      <c r="H284" t="s">
        <v>0</v>
      </c>
      <c r="I284" t="s">
        <v>2584</v>
      </c>
      <c r="J284" t="s">
        <v>5926</v>
      </c>
      <c r="K284" t="str">
        <f t="shared" si="56"/>
        <v>21003</v>
      </c>
    </row>
    <row r="285" spans="1:11" customFormat="1" x14ac:dyDescent="0.25">
      <c r="A285" t="str">
        <f t="shared" si="52"/>
        <v>21</v>
      </c>
      <c r="B285" t="s">
        <v>533</v>
      </c>
      <c r="C285" t="str">
        <f t="shared" si="48"/>
        <v>041</v>
      </c>
      <c r="D285" t="s">
        <v>533</v>
      </c>
      <c r="E285" t="str">
        <f t="shared" si="55"/>
        <v>03</v>
      </c>
      <c r="F285" t="str">
        <f>"004"</f>
        <v>004</v>
      </c>
      <c r="G285" t="str">
        <f>""</f>
        <v/>
      </c>
      <c r="H285" t="s">
        <v>3</v>
      </c>
      <c r="I285" t="s">
        <v>2585</v>
      </c>
      <c r="J285" t="s">
        <v>5927</v>
      </c>
      <c r="K285" t="str">
        <f t="shared" si="56"/>
        <v>21003</v>
      </c>
    </row>
    <row r="286" spans="1:11" customFormat="1" x14ac:dyDescent="0.25">
      <c r="A286" t="str">
        <f t="shared" si="52"/>
        <v>21</v>
      </c>
      <c r="B286" t="s">
        <v>533</v>
      </c>
      <c r="C286" t="str">
        <f t="shared" si="48"/>
        <v>041</v>
      </c>
      <c r="D286" t="s">
        <v>533</v>
      </c>
      <c r="E286" t="str">
        <f t="shared" si="55"/>
        <v>03</v>
      </c>
      <c r="F286" t="str">
        <f>"005"</f>
        <v>005</v>
      </c>
      <c r="G286" t="str">
        <f>""</f>
        <v/>
      </c>
      <c r="H286" t="s">
        <v>3</v>
      </c>
      <c r="I286" t="s">
        <v>2585</v>
      </c>
      <c r="J286" t="s">
        <v>5927</v>
      </c>
      <c r="K286" t="str">
        <f t="shared" si="56"/>
        <v>21003</v>
      </c>
    </row>
    <row r="287" spans="1:11" customFormat="1" x14ac:dyDescent="0.25">
      <c r="A287" t="str">
        <f t="shared" si="52"/>
        <v>21</v>
      </c>
      <c r="B287" t="s">
        <v>533</v>
      </c>
      <c r="C287" t="str">
        <f t="shared" si="48"/>
        <v>041</v>
      </c>
      <c r="D287" t="s">
        <v>533</v>
      </c>
      <c r="E287" t="str">
        <f t="shared" si="55"/>
        <v>03</v>
      </c>
      <c r="F287" t="str">
        <f>"006"</f>
        <v>006</v>
      </c>
      <c r="G287" t="str">
        <f>""</f>
        <v/>
      </c>
      <c r="H287" t="s">
        <v>3</v>
      </c>
      <c r="I287" t="s">
        <v>2586</v>
      </c>
      <c r="J287" t="s">
        <v>5928</v>
      </c>
      <c r="K287" t="str">
        <f>"21004"</f>
        <v>21004</v>
      </c>
    </row>
    <row r="288" spans="1:11" customFormat="1" x14ac:dyDescent="0.25">
      <c r="A288" t="str">
        <f t="shared" si="52"/>
        <v>21</v>
      </c>
      <c r="B288" t="s">
        <v>533</v>
      </c>
      <c r="C288" t="str">
        <f t="shared" si="48"/>
        <v>041</v>
      </c>
      <c r="D288" t="s">
        <v>533</v>
      </c>
      <c r="E288" t="str">
        <f t="shared" si="55"/>
        <v>03</v>
      </c>
      <c r="F288" t="str">
        <f>"007"</f>
        <v>007</v>
      </c>
      <c r="G288" t="str">
        <f>""</f>
        <v/>
      </c>
      <c r="H288" t="s">
        <v>3</v>
      </c>
      <c r="I288" t="s">
        <v>2587</v>
      </c>
      <c r="J288" t="s">
        <v>5929</v>
      </c>
      <c r="K288" t="str">
        <f>"21006"</f>
        <v>21006</v>
      </c>
    </row>
    <row r="289" spans="1:11" customFormat="1" x14ac:dyDescent="0.25">
      <c r="A289" t="str">
        <f t="shared" si="52"/>
        <v>21</v>
      </c>
      <c r="B289" t="s">
        <v>533</v>
      </c>
      <c r="C289" t="str">
        <f t="shared" si="48"/>
        <v>041</v>
      </c>
      <c r="D289" t="s">
        <v>533</v>
      </c>
      <c r="E289" t="str">
        <f t="shared" si="55"/>
        <v>03</v>
      </c>
      <c r="F289" t="str">
        <f>"008"</f>
        <v>008</v>
      </c>
      <c r="G289" t="str">
        <f>""</f>
        <v/>
      </c>
      <c r="H289" t="s">
        <v>3</v>
      </c>
      <c r="I289" t="s">
        <v>2587</v>
      </c>
      <c r="J289" t="s">
        <v>5929</v>
      </c>
      <c r="K289" t="str">
        <f>"21006"</f>
        <v>21006</v>
      </c>
    </row>
    <row r="290" spans="1:11" customFormat="1" x14ac:dyDescent="0.25">
      <c r="A290" t="str">
        <f t="shared" si="52"/>
        <v>21</v>
      </c>
      <c r="B290" t="s">
        <v>533</v>
      </c>
      <c r="C290" t="str">
        <f t="shared" si="48"/>
        <v>041</v>
      </c>
      <c r="D290" t="s">
        <v>533</v>
      </c>
      <c r="E290" t="str">
        <f t="shared" si="55"/>
        <v>03</v>
      </c>
      <c r="F290" t="str">
        <f>"009"</f>
        <v>009</v>
      </c>
      <c r="G290" t="str">
        <f>""</f>
        <v/>
      </c>
      <c r="H290" t="s">
        <v>1</v>
      </c>
      <c r="I290" t="s">
        <v>2584</v>
      </c>
      <c r="J290" t="s">
        <v>5926</v>
      </c>
      <c r="K290" t="str">
        <f>"21003"</f>
        <v>21003</v>
      </c>
    </row>
    <row r="291" spans="1:11" customFormat="1" x14ac:dyDescent="0.25">
      <c r="A291" t="str">
        <f t="shared" si="52"/>
        <v>21</v>
      </c>
      <c r="B291" t="s">
        <v>533</v>
      </c>
      <c r="C291" t="str">
        <f t="shared" si="48"/>
        <v>041</v>
      </c>
      <c r="D291" t="s">
        <v>533</v>
      </c>
      <c r="E291" t="str">
        <f t="shared" si="55"/>
        <v>03</v>
      </c>
      <c r="F291" t="str">
        <f>"009"</f>
        <v>009</v>
      </c>
      <c r="G291" t="str">
        <f>""</f>
        <v/>
      </c>
      <c r="H291" t="s">
        <v>0</v>
      </c>
      <c r="I291" t="s">
        <v>2584</v>
      </c>
      <c r="J291" t="s">
        <v>5926</v>
      </c>
      <c r="K291" t="str">
        <f>"21003"</f>
        <v>21003</v>
      </c>
    </row>
    <row r="292" spans="1:11" customFormat="1" x14ac:dyDescent="0.25">
      <c r="A292" t="str">
        <f t="shared" si="52"/>
        <v>21</v>
      </c>
      <c r="B292" t="s">
        <v>533</v>
      </c>
      <c r="C292" t="str">
        <f t="shared" si="48"/>
        <v>041</v>
      </c>
      <c r="D292" t="s">
        <v>533</v>
      </c>
      <c r="E292" t="str">
        <f t="shared" si="55"/>
        <v>03</v>
      </c>
      <c r="F292" t="str">
        <f>"010"</f>
        <v>010</v>
      </c>
      <c r="G292" t="str">
        <f>""</f>
        <v/>
      </c>
      <c r="H292" t="s">
        <v>1</v>
      </c>
      <c r="I292" t="s">
        <v>2588</v>
      </c>
      <c r="J292" t="s">
        <v>5930</v>
      </c>
      <c r="K292" t="str">
        <f>"21001"</f>
        <v>21001</v>
      </c>
    </row>
    <row r="293" spans="1:11" customFormat="1" x14ac:dyDescent="0.25">
      <c r="A293" t="str">
        <f t="shared" si="52"/>
        <v>21</v>
      </c>
      <c r="B293" t="s">
        <v>533</v>
      </c>
      <c r="C293" t="str">
        <f t="shared" si="48"/>
        <v>041</v>
      </c>
      <c r="D293" t="s">
        <v>533</v>
      </c>
      <c r="E293" t="str">
        <f t="shared" si="55"/>
        <v>03</v>
      </c>
      <c r="F293" t="str">
        <f>"010"</f>
        <v>010</v>
      </c>
      <c r="G293" t="str">
        <f>""</f>
        <v/>
      </c>
      <c r="H293" t="s">
        <v>0</v>
      </c>
      <c r="I293" t="s">
        <v>2588</v>
      </c>
      <c r="J293" t="s">
        <v>5930</v>
      </c>
      <c r="K293" t="str">
        <f>"21001"</f>
        <v>21001</v>
      </c>
    </row>
    <row r="294" spans="1:11" customFormat="1" x14ac:dyDescent="0.25">
      <c r="A294" t="str">
        <f t="shared" si="52"/>
        <v>21</v>
      </c>
      <c r="B294" t="s">
        <v>533</v>
      </c>
      <c r="C294" t="str">
        <f t="shared" si="48"/>
        <v>041</v>
      </c>
      <c r="D294" t="s">
        <v>533</v>
      </c>
      <c r="E294" t="str">
        <f t="shared" si="55"/>
        <v>03</v>
      </c>
      <c r="F294" t="str">
        <f>"011"</f>
        <v>011</v>
      </c>
      <c r="G294" t="str">
        <f>""</f>
        <v/>
      </c>
      <c r="H294" t="s">
        <v>1</v>
      </c>
      <c r="I294" t="s">
        <v>2571</v>
      </c>
      <c r="J294" t="s">
        <v>5913</v>
      </c>
      <c r="K294" t="str">
        <f>"21001"</f>
        <v>21001</v>
      </c>
    </row>
    <row r="295" spans="1:11" customFormat="1" x14ac:dyDescent="0.25">
      <c r="A295" t="str">
        <f t="shared" si="52"/>
        <v>21</v>
      </c>
      <c r="B295" t="s">
        <v>533</v>
      </c>
      <c r="C295" t="str">
        <f t="shared" si="48"/>
        <v>041</v>
      </c>
      <c r="D295" t="s">
        <v>533</v>
      </c>
      <c r="E295" t="str">
        <f t="shared" si="55"/>
        <v>03</v>
      </c>
      <c r="F295" t="str">
        <f>"011"</f>
        <v>011</v>
      </c>
      <c r="G295" t="str">
        <f>""</f>
        <v/>
      </c>
      <c r="H295" t="s">
        <v>0</v>
      </c>
      <c r="I295" t="s">
        <v>2571</v>
      </c>
      <c r="J295" t="s">
        <v>5913</v>
      </c>
      <c r="K295" t="str">
        <f>"21001"</f>
        <v>21001</v>
      </c>
    </row>
    <row r="296" spans="1:11" customFormat="1" x14ac:dyDescent="0.25">
      <c r="A296" t="str">
        <f t="shared" si="52"/>
        <v>21</v>
      </c>
      <c r="B296" t="s">
        <v>533</v>
      </c>
      <c r="C296" t="str">
        <f t="shared" si="48"/>
        <v>041</v>
      </c>
      <c r="D296" t="s">
        <v>533</v>
      </c>
      <c r="E296" t="str">
        <f t="shared" ref="E296:E316" si="57">"04"</f>
        <v>04</v>
      </c>
      <c r="F296" t="str">
        <f>"001"</f>
        <v>001</v>
      </c>
      <c r="G296" t="str">
        <f>""</f>
        <v/>
      </c>
      <c r="H296" t="s">
        <v>1</v>
      </c>
      <c r="I296" t="s">
        <v>2589</v>
      </c>
      <c r="J296" t="s">
        <v>5931</v>
      </c>
      <c r="K296" t="str">
        <f>"21006"</f>
        <v>21006</v>
      </c>
    </row>
    <row r="297" spans="1:11" customFormat="1" x14ac:dyDescent="0.25">
      <c r="A297" t="str">
        <f t="shared" si="52"/>
        <v>21</v>
      </c>
      <c r="B297" t="s">
        <v>533</v>
      </c>
      <c r="C297" t="str">
        <f t="shared" si="48"/>
        <v>041</v>
      </c>
      <c r="D297" t="s">
        <v>533</v>
      </c>
      <c r="E297" t="str">
        <f t="shared" si="57"/>
        <v>04</v>
      </c>
      <c r="F297" t="str">
        <f>"001"</f>
        <v>001</v>
      </c>
      <c r="G297" t="str">
        <f>""</f>
        <v/>
      </c>
      <c r="H297" t="s">
        <v>0</v>
      </c>
      <c r="I297" t="s">
        <v>2589</v>
      </c>
      <c r="J297" t="s">
        <v>5931</v>
      </c>
      <c r="K297" t="str">
        <f>"21006"</f>
        <v>21006</v>
      </c>
    </row>
    <row r="298" spans="1:11" customFormat="1" x14ac:dyDescent="0.25">
      <c r="A298" t="str">
        <f t="shared" si="52"/>
        <v>21</v>
      </c>
      <c r="B298" t="s">
        <v>533</v>
      </c>
      <c r="C298" t="str">
        <f t="shared" ref="C298:C361" si="58">"041"</f>
        <v>041</v>
      </c>
      <c r="D298" t="s">
        <v>533</v>
      </c>
      <c r="E298" t="str">
        <f t="shared" si="57"/>
        <v>04</v>
      </c>
      <c r="F298" t="str">
        <f>"002"</f>
        <v>002</v>
      </c>
      <c r="G298" t="str">
        <f>""</f>
        <v/>
      </c>
      <c r="H298" t="s">
        <v>3</v>
      </c>
      <c r="I298" t="s">
        <v>2590</v>
      </c>
      <c r="J298" t="s">
        <v>5932</v>
      </c>
      <c r="K298" t="str">
        <f>"21006"</f>
        <v>21006</v>
      </c>
    </row>
    <row r="299" spans="1:11" customFormat="1" x14ac:dyDescent="0.25">
      <c r="A299" t="str">
        <f t="shared" si="52"/>
        <v>21</v>
      </c>
      <c r="B299" t="s">
        <v>533</v>
      </c>
      <c r="C299" t="str">
        <f t="shared" si="58"/>
        <v>041</v>
      </c>
      <c r="D299" t="s">
        <v>533</v>
      </c>
      <c r="E299" t="str">
        <f t="shared" si="57"/>
        <v>04</v>
      </c>
      <c r="F299" t="str">
        <f>"003"</f>
        <v>003</v>
      </c>
      <c r="G299" t="str">
        <f>""</f>
        <v/>
      </c>
      <c r="H299" t="s">
        <v>3</v>
      </c>
      <c r="I299" t="s">
        <v>2590</v>
      </c>
      <c r="J299" t="s">
        <v>5932</v>
      </c>
      <c r="K299" t="str">
        <f>"21006"</f>
        <v>21006</v>
      </c>
    </row>
    <row r="300" spans="1:11" customFormat="1" x14ac:dyDescent="0.25">
      <c r="A300" t="str">
        <f t="shared" si="52"/>
        <v>21</v>
      </c>
      <c r="B300" t="s">
        <v>533</v>
      </c>
      <c r="C300" t="str">
        <f t="shared" si="58"/>
        <v>041</v>
      </c>
      <c r="D300" t="s">
        <v>533</v>
      </c>
      <c r="E300" t="str">
        <f t="shared" si="57"/>
        <v>04</v>
      </c>
      <c r="F300" t="str">
        <f>"004"</f>
        <v>004</v>
      </c>
      <c r="G300" t="str">
        <f>""</f>
        <v/>
      </c>
      <c r="H300" t="s">
        <v>3</v>
      </c>
      <c r="I300" t="s">
        <v>2591</v>
      </c>
      <c r="J300" t="s">
        <v>5933</v>
      </c>
      <c r="K300" t="str">
        <f>"21006"</f>
        <v>21006</v>
      </c>
    </row>
    <row r="301" spans="1:11" customFormat="1" x14ac:dyDescent="0.25">
      <c r="A301" t="str">
        <f t="shared" si="52"/>
        <v>21</v>
      </c>
      <c r="B301" t="s">
        <v>533</v>
      </c>
      <c r="C301" t="str">
        <f t="shared" si="58"/>
        <v>041</v>
      </c>
      <c r="D301" t="s">
        <v>533</v>
      </c>
      <c r="E301" t="str">
        <f t="shared" si="57"/>
        <v>04</v>
      </c>
      <c r="F301" t="str">
        <f>"005"</f>
        <v>005</v>
      </c>
      <c r="G301" t="str">
        <f>""</f>
        <v/>
      </c>
      <c r="H301" t="s">
        <v>3</v>
      </c>
      <c r="I301" t="s">
        <v>2586</v>
      </c>
      <c r="J301" t="s">
        <v>5928</v>
      </c>
      <c r="K301" t="str">
        <f t="shared" ref="K301:K310" si="59">"21004"</f>
        <v>21004</v>
      </c>
    </row>
    <row r="302" spans="1:11" customFormat="1" x14ac:dyDescent="0.25">
      <c r="A302" t="str">
        <f t="shared" si="52"/>
        <v>21</v>
      </c>
      <c r="B302" t="s">
        <v>533</v>
      </c>
      <c r="C302" t="str">
        <f t="shared" si="58"/>
        <v>041</v>
      </c>
      <c r="D302" t="s">
        <v>533</v>
      </c>
      <c r="E302" t="str">
        <f t="shared" si="57"/>
        <v>04</v>
      </c>
      <c r="F302" t="str">
        <f>"006"</f>
        <v>006</v>
      </c>
      <c r="G302" t="str">
        <f>""</f>
        <v/>
      </c>
      <c r="H302" t="s">
        <v>3</v>
      </c>
      <c r="I302" t="s">
        <v>2592</v>
      </c>
      <c r="J302" t="s">
        <v>5934</v>
      </c>
      <c r="K302" t="str">
        <f t="shared" si="59"/>
        <v>21004</v>
      </c>
    </row>
    <row r="303" spans="1:11" customFormat="1" x14ac:dyDescent="0.25">
      <c r="A303" t="str">
        <f t="shared" si="52"/>
        <v>21</v>
      </c>
      <c r="B303" t="s">
        <v>533</v>
      </c>
      <c r="C303" t="str">
        <f t="shared" si="58"/>
        <v>041</v>
      </c>
      <c r="D303" t="s">
        <v>533</v>
      </c>
      <c r="E303" t="str">
        <f t="shared" si="57"/>
        <v>04</v>
      </c>
      <c r="F303" t="str">
        <f>"007"</f>
        <v>007</v>
      </c>
      <c r="G303" t="str">
        <f>""</f>
        <v/>
      </c>
      <c r="H303" t="s">
        <v>3</v>
      </c>
      <c r="I303" t="s">
        <v>2593</v>
      </c>
      <c r="J303" t="s">
        <v>5935</v>
      </c>
      <c r="K303" t="str">
        <f t="shared" si="59"/>
        <v>21004</v>
      </c>
    </row>
    <row r="304" spans="1:11" customFormat="1" x14ac:dyDescent="0.25">
      <c r="A304" t="str">
        <f t="shared" si="52"/>
        <v>21</v>
      </c>
      <c r="B304" t="s">
        <v>533</v>
      </c>
      <c r="C304" t="str">
        <f t="shared" si="58"/>
        <v>041</v>
      </c>
      <c r="D304" t="s">
        <v>533</v>
      </c>
      <c r="E304" t="str">
        <f t="shared" si="57"/>
        <v>04</v>
      </c>
      <c r="F304" t="str">
        <f>"008"</f>
        <v>008</v>
      </c>
      <c r="G304" t="str">
        <f>""</f>
        <v/>
      </c>
      <c r="H304" t="s">
        <v>1</v>
      </c>
      <c r="I304" t="s">
        <v>2594</v>
      </c>
      <c r="J304" t="s">
        <v>5936</v>
      </c>
      <c r="K304" t="str">
        <f t="shared" si="59"/>
        <v>21004</v>
      </c>
    </row>
    <row r="305" spans="1:11" customFormat="1" x14ac:dyDescent="0.25">
      <c r="A305" t="str">
        <f t="shared" si="52"/>
        <v>21</v>
      </c>
      <c r="B305" t="s">
        <v>533</v>
      </c>
      <c r="C305" t="str">
        <f t="shared" si="58"/>
        <v>041</v>
      </c>
      <c r="D305" t="s">
        <v>533</v>
      </c>
      <c r="E305" t="str">
        <f t="shared" si="57"/>
        <v>04</v>
      </c>
      <c r="F305" t="str">
        <f>"008"</f>
        <v>008</v>
      </c>
      <c r="G305" t="str">
        <f>""</f>
        <v/>
      </c>
      <c r="H305" t="s">
        <v>0</v>
      </c>
      <c r="I305" t="s">
        <v>2594</v>
      </c>
      <c r="J305" t="s">
        <v>5936</v>
      </c>
      <c r="K305" t="str">
        <f t="shared" si="59"/>
        <v>21004</v>
      </c>
    </row>
    <row r="306" spans="1:11" customFormat="1" x14ac:dyDescent="0.25">
      <c r="A306" t="str">
        <f t="shared" si="52"/>
        <v>21</v>
      </c>
      <c r="B306" t="s">
        <v>533</v>
      </c>
      <c r="C306" t="str">
        <f t="shared" si="58"/>
        <v>041</v>
      </c>
      <c r="D306" t="s">
        <v>533</v>
      </c>
      <c r="E306" t="str">
        <f t="shared" si="57"/>
        <v>04</v>
      </c>
      <c r="F306" t="str">
        <f>"009"</f>
        <v>009</v>
      </c>
      <c r="G306" t="str">
        <f>""</f>
        <v/>
      </c>
      <c r="H306" t="s">
        <v>3</v>
      </c>
      <c r="I306" t="s">
        <v>2594</v>
      </c>
      <c r="J306" t="s">
        <v>5936</v>
      </c>
      <c r="K306" t="str">
        <f t="shared" si="59"/>
        <v>21004</v>
      </c>
    </row>
    <row r="307" spans="1:11" customFormat="1" x14ac:dyDescent="0.25">
      <c r="A307" t="str">
        <f t="shared" si="52"/>
        <v>21</v>
      </c>
      <c r="B307" t="s">
        <v>533</v>
      </c>
      <c r="C307" t="str">
        <f t="shared" si="58"/>
        <v>041</v>
      </c>
      <c r="D307" t="s">
        <v>533</v>
      </c>
      <c r="E307" t="str">
        <f t="shared" si="57"/>
        <v>04</v>
      </c>
      <c r="F307" t="str">
        <f>"010"</f>
        <v>010</v>
      </c>
      <c r="G307" t="str">
        <f>""</f>
        <v/>
      </c>
      <c r="H307" t="s">
        <v>1</v>
      </c>
      <c r="I307" t="s">
        <v>2595</v>
      </c>
      <c r="J307" t="s">
        <v>5937</v>
      </c>
      <c r="K307" t="str">
        <f t="shared" si="59"/>
        <v>21004</v>
      </c>
    </row>
    <row r="308" spans="1:11" customFormat="1" x14ac:dyDescent="0.25">
      <c r="A308" t="str">
        <f t="shared" si="52"/>
        <v>21</v>
      </c>
      <c r="B308" t="s">
        <v>533</v>
      </c>
      <c r="C308" t="str">
        <f t="shared" si="58"/>
        <v>041</v>
      </c>
      <c r="D308" t="s">
        <v>533</v>
      </c>
      <c r="E308" t="str">
        <f t="shared" si="57"/>
        <v>04</v>
      </c>
      <c r="F308" t="str">
        <f>"010"</f>
        <v>010</v>
      </c>
      <c r="G308" t="str">
        <f>""</f>
        <v/>
      </c>
      <c r="H308" t="s">
        <v>0</v>
      </c>
      <c r="I308" t="s">
        <v>2595</v>
      </c>
      <c r="J308" t="s">
        <v>5937</v>
      </c>
      <c r="K308" t="str">
        <f t="shared" si="59"/>
        <v>21004</v>
      </c>
    </row>
    <row r="309" spans="1:11" customFormat="1" x14ac:dyDescent="0.25">
      <c r="A309" t="str">
        <f t="shared" si="52"/>
        <v>21</v>
      </c>
      <c r="B309" t="s">
        <v>533</v>
      </c>
      <c r="C309" t="str">
        <f t="shared" si="58"/>
        <v>041</v>
      </c>
      <c r="D309" t="s">
        <v>533</v>
      </c>
      <c r="E309" t="str">
        <f t="shared" si="57"/>
        <v>04</v>
      </c>
      <c r="F309" t="str">
        <f>"011"</f>
        <v>011</v>
      </c>
      <c r="G309" t="str">
        <f>""</f>
        <v/>
      </c>
      <c r="H309" t="s">
        <v>1</v>
      </c>
      <c r="I309" t="s">
        <v>2595</v>
      </c>
      <c r="J309" t="s">
        <v>5937</v>
      </c>
      <c r="K309" t="str">
        <f t="shared" si="59"/>
        <v>21004</v>
      </c>
    </row>
    <row r="310" spans="1:11" customFormat="1" x14ac:dyDescent="0.25">
      <c r="A310" t="str">
        <f t="shared" si="52"/>
        <v>21</v>
      </c>
      <c r="B310" t="s">
        <v>533</v>
      </c>
      <c r="C310" t="str">
        <f t="shared" si="58"/>
        <v>041</v>
      </c>
      <c r="D310" t="s">
        <v>533</v>
      </c>
      <c r="E310" t="str">
        <f t="shared" si="57"/>
        <v>04</v>
      </c>
      <c r="F310" t="str">
        <f>"011"</f>
        <v>011</v>
      </c>
      <c r="G310" t="str">
        <f>""</f>
        <v/>
      </c>
      <c r="H310" t="s">
        <v>0</v>
      </c>
      <c r="I310" t="s">
        <v>2595</v>
      </c>
      <c r="J310" t="s">
        <v>5937</v>
      </c>
      <c r="K310" t="str">
        <f t="shared" si="59"/>
        <v>21004</v>
      </c>
    </row>
    <row r="311" spans="1:11" customFormat="1" x14ac:dyDescent="0.25">
      <c r="A311" t="str">
        <f t="shared" si="52"/>
        <v>21</v>
      </c>
      <c r="B311" t="s">
        <v>533</v>
      </c>
      <c r="C311" t="str">
        <f t="shared" si="58"/>
        <v>041</v>
      </c>
      <c r="D311" t="s">
        <v>533</v>
      </c>
      <c r="E311" t="str">
        <f t="shared" si="57"/>
        <v>04</v>
      </c>
      <c r="F311" t="str">
        <f>"012"</f>
        <v>012</v>
      </c>
      <c r="G311" t="str">
        <f>""</f>
        <v/>
      </c>
      <c r="H311" t="s">
        <v>1</v>
      </c>
      <c r="I311" t="s">
        <v>2591</v>
      </c>
      <c r="J311" t="s">
        <v>5933</v>
      </c>
      <c r="K311" t="str">
        <f>"21006"</f>
        <v>21006</v>
      </c>
    </row>
    <row r="312" spans="1:11" customFormat="1" x14ac:dyDescent="0.25">
      <c r="A312" t="str">
        <f t="shared" si="52"/>
        <v>21</v>
      </c>
      <c r="B312" t="s">
        <v>533</v>
      </c>
      <c r="C312" t="str">
        <f t="shared" si="58"/>
        <v>041</v>
      </c>
      <c r="D312" t="s">
        <v>533</v>
      </c>
      <c r="E312" t="str">
        <f t="shared" si="57"/>
        <v>04</v>
      </c>
      <c r="F312" t="str">
        <f>"012"</f>
        <v>012</v>
      </c>
      <c r="G312" t="str">
        <f>""</f>
        <v/>
      </c>
      <c r="H312" t="s">
        <v>0</v>
      </c>
      <c r="I312" t="s">
        <v>2591</v>
      </c>
      <c r="J312" t="s">
        <v>5933</v>
      </c>
      <c r="K312" t="str">
        <f>"21006"</f>
        <v>21006</v>
      </c>
    </row>
    <row r="313" spans="1:11" customFormat="1" x14ac:dyDescent="0.25">
      <c r="A313" t="str">
        <f t="shared" si="52"/>
        <v>21</v>
      </c>
      <c r="B313" t="s">
        <v>533</v>
      </c>
      <c r="C313" t="str">
        <f t="shared" si="58"/>
        <v>041</v>
      </c>
      <c r="D313" t="s">
        <v>533</v>
      </c>
      <c r="E313" t="str">
        <f t="shared" si="57"/>
        <v>04</v>
      </c>
      <c r="F313" t="str">
        <f>"013"</f>
        <v>013</v>
      </c>
      <c r="G313" t="str">
        <f>""</f>
        <v/>
      </c>
      <c r="H313" t="s">
        <v>1</v>
      </c>
      <c r="I313" t="s">
        <v>2592</v>
      </c>
      <c r="J313" t="s">
        <v>5934</v>
      </c>
      <c r="K313" t="str">
        <f>"21004"</f>
        <v>21004</v>
      </c>
    </row>
    <row r="314" spans="1:11" customFormat="1" x14ac:dyDescent="0.25">
      <c r="A314" t="str">
        <f t="shared" si="52"/>
        <v>21</v>
      </c>
      <c r="B314" t="s">
        <v>533</v>
      </c>
      <c r="C314" t="str">
        <f t="shared" si="58"/>
        <v>041</v>
      </c>
      <c r="D314" t="s">
        <v>533</v>
      </c>
      <c r="E314" t="str">
        <f t="shared" si="57"/>
        <v>04</v>
      </c>
      <c r="F314" t="str">
        <f>"013"</f>
        <v>013</v>
      </c>
      <c r="G314" t="str">
        <f>""</f>
        <v/>
      </c>
      <c r="H314" t="s">
        <v>0</v>
      </c>
      <c r="I314" t="s">
        <v>2592</v>
      </c>
      <c r="J314" t="s">
        <v>5934</v>
      </c>
      <c r="K314" t="str">
        <f>"21004"</f>
        <v>21004</v>
      </c>
    </row>
    <row r="315" spans="1:11" customFormat="1" x14ac:dyDescent="0.25">
      <c r="A315" t="str">
        <f t="shared" si="52"/>
        <v>21</v>
      </c>
      <c r="B315" t="s">
        <v>533</v>
      </c>
      <c r="C315" t="str">
        <f t="shared" si="58"/>
        <v>041</v>
      </c>
      <c r="D315" t="s">
        <v>533</v>
      </c>
      <c r="E315" t="str">
        <f t="shared" si="57"/>
        <v>04</v>
      </c>
      <c r="F315" t="str">
        <f>"014"</f>
        <v>014</v>
      </c>
      <c r="G315" t="str">
        <f>""</f>
        <v/>
      </c>
      <c r="H315" t="s">
        <v>1</v>
      </c>
      <c r="I315" t="s">
        <v>2593</v>
      </c>
      <c r="J315" t="s">
        <v>5935</v>
      </c>
      <c r="K315" t="str">
        <f>"21004"</f>
        <v>21004</v>
      </c>
    </row>
    <row r="316" spans="1:11" customFormat="1" x14ac:dyDescent="0.25">
      <c r="A316" t="str">
        <f t="shared" si="52"/>
        <v>21</v>
      </c>
      <c r="B316" t="s">
        <v>533</v>
      </c>
      <c r="C316" t="str">
        <f t="shared" si="58"/>
        <v>041</v>
      </c>
      <c r="D316" t="s">
        <v>533</v>
      </c>
      <c r="E316" t="str">
        <f t="shared" si="57"/>
        <v>04</v>
      </c>
      <c r="F316" t="str">
        <f>"014"</f>
        <v>014</v>
      </c>
      <c r="G316" t="str">
        <f>""</f>
        <v/>
      </c>
      <c r="H316" t="s">
        <v>0</v>
      </c>
      <c r="I316" t="s">
        <v>2593</v>
      </c>
      <c r="J316" t="s">
        <v>5935</v>
      </c>
      <c r="K316" t="str">
        <f>"21004"</f>
        <v>21004</v>
      </c>
    </row>
    <row r="317" spans="1:11" customFormat="1" x14ac:dyDescent="0.25">
      <c r="A317" t="str">
        <f t="shared" si="52"/>
        <v>21</v>
      </c>
      <c r="B317" t="s">
        <v>533</v>
      </c>
      <c r="C317" t="str">
        <f t="shared" si="58"/>
        <v>041</v>
      </c>
      <c r="D317" t="s">
        <v>533</v>
      </c>
      <c r="E317" t="str">
        <f t="shared" ref="E317:E338" si="60">"05"</f>
        <v>05</v>
      </c>
      <c r="F317" t="str">
        <f>"001"</f>
        <v>001</v>
      </c>
      <c r="G317" t="str">
        <f>""</f>
        <v/>
      </c>
      <c r="H317" t="s">
        <v>3</v>
      </c>
      <c r="I317" t="s">
        <v>2596</v>
      </c>
      <c r="J317" t="s">
        <v>5938</v>
      </c>
      <c r="K317" t="str">
        <f t="shared" ref="K317:K324" si="61">"21006"</f>
        <v>21006</v>
      </c>
    </row>
    <row r="318" spans="1:11" customFormat="1" x14ac:dyDescent="0.25">
      <c r="A318" t="str">
        <f t="shared" si="52"/>
        <v>21</v>
      </c>
      <c r="B318" t="s">
        <v>533</v>
      </c>
      <c r="C318" t="str">
        <f t="shared" si="58"/>
        <v>041</v>
      </c>
      <c r="D318" t="s">
        <v>533</v>
      </c>
      <c r="E318" t="str">
        <f t="shared" si="60"/>
        <v>05</v>
      </c>
      <c r="F318" t="str">
        <f>"002"</f>
        <v>002</v>
      </c>
      <c r="G318" t="str">
        <f>""</f>
        <v/>
      </c>
      <c r="H318" t="s">
        <v>1</v>
      </c>
      <c r="I318" t="s">
        <v>2597</v>
      </c>
      <c r="J318" t="s">
        <v>5939</v>
      </c>
      <c r="K318" t="str">
        <f t="shared" si="61"/>
        <v>21006</v>
      </c>
    </row>
    <row r="319" spans="1:11" customFormat="1" x14ac:dyDescent="0.25">
      <c r="A319" t="str">
        <f t="shared" si="52"/>
        <v>21</v>
      </c>
      <c r="B319" t="s">
        <v>533</v>
      </c>
      <c r="C319" t="str">
        <f t="shared" si="58"/>
        <v>041</v>
      </c>
      <c r="D319" t="s">
        <v>533</v>
      </c>
      <c r="E319" t="str">
        <f t="shared" si="60"/>
        <v>05</v>
      </c>
      <c r="F319" t="str">
        <f>"002"</f>
        <v>002</v>
      </c>
      <c r="G319" t="str">
        <f>""</f>
        <v/>
      </c>
      <c r="H319" t="s">
        <v>0</v>
      </c>
      <c r="I319" t="s">
        <v>2597</v>
      </c>
      <c r="J319" t="s">
        <v>5939</v>
      </c>
      <c r="K319" t="str">
        <f t="shared" si="61"/>
        <v>21006</v>
      </c>
    </row>
    <row r="320" spans="1:11" customFormat="1" x14ac:dyDescent="0.25">
      <c r="A320" t="str">
        <f t="shared" si="52"/>
        <v>21</v>
      </c>
      <c r="B320" t="s">
        <v>533</v>
      </c>
      <c r="C320" t="str">
        <f t="shared" si="58"/>
        <v>041</v>
      </c>
      <c r="D320" t="s">
        <v>533</v>
      </c>
      <c r="E320" t="str">
        <f t="shared" si="60"/>
        <v>05</v>
      </c>
      <c r="F320" t="str">
        <f>"003"</f>
        <v>003</v>
      </c>
      <c r="G320" t="str">
        <f>""</f>
        <v/>
      </c>
      <c r="H320" t="s">
        <v>1</v>
      </c>
      <c r="I320" t="s">
        <v>2596</v>
      </c>
      <c r="J320" t="s">
        <v>5938</v>
      </c>
      <c r="K320" t="str">
        <f t="shared" si="61"/>
        <v>21006</v>
      </c>
    </row>
    <row r="321" spans="1:11" customFormat="1" x14ac:dyDescent="0.25">
      <c r="A321" t="str">
        <f t="shared" si="52"/>
        <v>21</v>
      </c>
      <c r="B321" t="s">
        <v>533</v>
      </c>
      <c r="C321" t="str">
        <f t="shared" si="58"/>
        <v>041</v>
      </c>
      <c r="D321" t="s">
        <v>533</v>
      </c>
      <c r="E321" t="str">
        <f t="shared" si="60"/>
        <v>05</v>
      </c>
      <c r="F321" t="str">
        <f>"003"</f>
        <v>003</v>
      </c>
      <c r="G321" t="str">
        <f>""</f>
        <v/>
      </c>
      <c r="H321" t="s">
        <v>0</v>
      </c>
      <c r="I321" t="s">
        <v>2596</v>
      </c>
      <c r="J321" t="s">
        <v>5938</v>
      </c>
      <c r="K321" t="str">
        <f t="shared" si="61"/>
        <v>21006</v>
      </c>
    </row>
    <row r="322" spans="1:11" customFormat="1" x14ac:dyDescent="0.25">
      <c r="A322" t="str">
        <f t="shared" si="52"/>
        <v>21</v>
      </c>
      <c r="B322" t="s">
        <v>533</v>
      </c>
      <c r="C322" t="str">
        <f t="shared" si="58"/>
        <v>041</v>
      </c>
      <c r="D322" t="s">
        <v>533</v>
      </c>
      <c r="E322" t="str">
        <f t="shared" si="60"/>
        <v>05</v>
      </c>
      <c r="F322" t="str">
        <f>"004"</f>
        <v>004</v>
      </c>
      <c r="G322" t="str">
        <f>""</f>
        <v/>
      </c>
      <c r="H322" t="s">
        <v>1</v>
      </c>
      <c r="I322" t="s">
        <v>2590</v>
      </c>
      <c r="J322" t="s">
        <v>5932</v>
      </c>
      <c r="K322" t="str">
        <f t="shared" si="61"/>
        <v>21006</v>
      </c>
    </row>
    <row r="323" spans="1:11" customFormat="1" x14ac:dyDescent="0.25">
      <c r="A323" t="str">
        <f t="shared" ref="A323:A386" si="62">"21"</f>
        <v>21</v>
      </c>
      <c r="B323" t="s">
        <v>533</v>
      </c>
      <c r="C323" t="str">
        <f t="shared" si="58"/>
        <v>041</v>
      </c>
      <c r="D323" t="s">
        <v>533</v>
      </c>
      <c r="E323" t="str">
        <f t="shared" si="60"/>
        <v>05</v>
      </c>
      <c r="F323" t="str">
        <f>"004"</f>
        <v>004</v>
      </c>
      <c r="G323" t="str">
        <f>""</f>
        <v/>
      </c>
      <c r="H323" t="s">
        <v>0</v>
      </c>
      <c r="I323" t="s">
        <v>2590</v>
      </c>
      <c r="J323" t="s">
        <v>5932</v>
      </c>
      <c r="K323" t="str">
        <f t="shared" si="61"/>
        <v>21006</v>
      </c>
    </row>
    <row r="324" spans="1:11" customFormat="1" x14ac:dyDescent="0.25">
      <c r="A324" t="str">
        <f t="shared" si="62"/>
        <v>21</v>
      </c>
      <c r="B324" t="s">
        <v>533</v>
      </c>
      <c r="C324" t="str">
        <f t="shared" si="58"/>
        <v>041</v>
      </c>
      <c r="D324" t="s">
        <v>533</v>
      </c>
      <c r="E324" t="str">
        <f t="shared" si="60"/>
        <v>05</v>
      </c>
      <c r="F324" t="str">
        <f>"005"</f>
        <v>005</v>
      </c>
      <c r="G324" t="str">
        <f>""</f>
        <v/>
      </c>
      <c r="H324" t="s">
        <v>3</v>
      </c>
      <c r="I324" t="s">
        <v>2589</v>
      </c>
      <c r="J324" t="s">
        <v>5931</v>
      </c>
      <c r="K324" t="str">
        <f t="shared" si="61"/>
        <v>21006</v>
      </c>
    </row>
    <row r="325" spans="1:11" customFormat="1" x14ac:dyDescent="0.25">
      <c r="A325" t="str">
        <f t="shared" si="62"/>
        <v>21</v>
      </c>
      <c r="B325" t="s">
        <v>533</v>
      </c>
      <c r="C325" t="str">
        <f t="shared" si="58"/>
        <v>041</v>
      </c>
      <c r="D325" t="s">
        <v>533</v>
      </c>
      <c r="E325" t="str">
        <f t="shared" si="60"/>
        <v>05</v>
      </c>
      <c r="F325" t="str">
        <f>"006"</f>
        <v>006</v>
      </c>
      <c r="G325" t="str">
        <f>""</f>
        <v/>
      </c>
      <c r="H325" t="s">
        <v>1</v>
      </c>
      <c r="I325" t="s">
        <v>2598</v>
      </c>
      <c r="J325" t="s">
        <v>5940</v>
      </c>
      <c r="K325" t="str">
        <f t="shared" ref="K325:K331" si="63">"21007"</f>
        <v>21007</v>
      </c>
    </row>
    <row r="326" spans="1:11" customFormat="1" x14ac:dyDescent="0.25">
      <c r="A326" t="str">
        <f t="shared" si="62"/>
        <v>21</v>
      </c>
      <c r="B326" t="s">
        <v>533</v>
      </c>
      <c r="C326" t="str">
        <f t="shared" si="58"/>
        <v>041</v>
      </c>
      <c r="D326" t="s">
        <v>533</v>
      </c>
      <c r="E326" t="str">
        <f t="shared" si="60"/>
        <v>05</v>
      </c>
      <c r="F326" t="str">
        <f>"006"</f>
        <v>006</v>
      </c>
      <c r="G326" t="str">
        <f>""</f>
        <v/>
      </c>
      <c r="H326" t="s">
        <v>0</v>
      </c>
      <c r="I326" t="s">
        <v>2598</v>
      </c>
      <c r="J326" t="s">
        <v>5940</v>
      </c>
      <c r="K326" t="str">
        <f t="shared" si="63"/>
        <v>21007</v>
      </c>
    </row>
    <row r="327" spans="1:11" customFormat="1" x14ac:dyDescent="0.25">
      <c r="A327" t="str">
        <f t="shared" si="62"/>
        <v>21</v>
      </c>
      <c r="B327" t="s">
        <v>533</v>
      </c>
      <c r="C327" t="str">
        <f t="shared" si="58"/>
        <v>041</v>
      </c>
      <c r="D327" t="s">
        <v>533</v>
      </c>
      <c r="E327" t="str">
        <f t="shared" si="60"/>
        <v>05</v>
      </c>
      <c r="F327" t="str">
        <f>"007"</f>
        <v>007</v>
      </c>
      <c r="G327" t="str">
        <f>""</f>
        <v/>
      </c>
      <c r="H327" t="s">
        <v>1</v>
      </c>
      <c r="I327" t="s">
        <v>2599</v>
      </c>
      <c r="J327" t="s">
        <v>5941</v>
      </c>
      <c r="K327" t="str">
        <f t="shared" si="63"/>
        <v>21007</v>
      </c>
    </row>
    <row r="328" spans="1:11" customFormat="1" x14ac:dyDescent="0.25">
      <c r="A328" t="str">
        <f t="shared" si="62"/>
        <v>21</v>
      </c>
      <c r="B328" t="s">
        <v>533</v>
      </c>
      <c r="C328" t="str">
        <f t="shared" si="58"/>
        <v>041</v>
      </c>
      <c r="D328" t="s">
        <v>533</v>
      </c>
      <c r="E328" t="str">
        <f t="shared" si="60"/>
        <v>05</v>
      </c>
      <c r="F328" t="str">
        <f>"007"</f>
        <v>007</v>
      </c>
      <c r="G328" t="str">
        <f>""</f>
        <v/>
      </c>
      <c r="H328" t="s">
        <v>0</v>
      </c>
      <c r="I328" t="s">
        <v>2599</v>
      </c>
      <c r="J328" t="s">
        <v>5941</v>
      </c>
      <c r="K328" t="str">
        <f t="shared" si="63"/>
        <v>21007</v>
      </c>
    </row>
    <row r="329" spans="1:11" customFormat="1" x14ac:dyDescent="0.25">
      <c r="A329" t="str">
        <f t="shared" si="62"/>
        <v>21</v>
      </c>
      <c r="B329" t="s">
        <v>533</v>
      </c>
      <c r="C329" t="str">
        <f t="shared" si="58"/>
        <v>041</v>
      </c>
      <c r="D329" t="s">
        <v>533</v>
      </c>
      <c r="E329" t="str">
        <f t="shared" si="60"/>
        <v>05</v>
      </c>
      <c r="F329" t="str">
        <f>"008"</f>
        <v>008</v>
      </c>
      <c r="G329" t="str">
        <f>""</f>
        <v/>
      </c>
      <c r="H329" t="s">
        <v>1</v>
      </c>
      <c r="I329" t="s">
        <v>2599</v>
      </c>
      <c r="J329" t="s">
        <v>5941</v>
      </c>
      <c r="K329" t="str">
        <f t="shared" si="63"/>
        <v>21007</v>
      </c>
    </row>
    <row r="330" spans="1:11" customFormat="1" x14ac:dyDescent="0.25">
      <c r="A330" t="str">
        <f t="shared" si="62"/>
        <v>21</v>
      </c>
      <c r="B330" t="s">
        <v>533</v>
      </c>
      <c r="C330" t="str">
        <f t="shared" si="58"/>
        <v>041</v>
      </c>
      <c r="D330" t="s">
        <v>533</v>
      </c>
      <c r="E330" t="str">
        <f t="shared" si="60"/>
        <v>05</v>
      </c>
      <c r="F330" t="str">
        <f>"008"</f>
        <v>008</v>
      </c>
      <c r="G330" t="str">
        <f>""</f>
        <v/>
      </c>
      <c r="H330" t="s">
        <v>0</v>
      </c>
      <c r="I330" t="s">
        <v>2599</v>
      </c>
      <c r="J330" t="s">
        <v>5941</v>
      </c>
      <c r="K330" t="str">
        <f t="shared" si="63"/>
        <v>21007</v>
      </c>
    </row>
    <row r="331" spans="1:11" customFormat="1" x14ac:dyDescent="0.25">
      <c r="A331" t="str">
        <f t="shared" si="62"/>
        <v>21</v>
      </c>
      <c r="B331" t="s">
        <v>533</v>
      </c>
      <c r="C331" t="str">
        <f t="shared" si="58"/>
        <v>041</v>
      </c>
      <c r="D331" t="s">
        <v>533</v>
      </c>
      <c r="E331" t="str">
        <f t="shared" si="60"/>
        <v>05</v>
      </c>
      <c r="F331" t="str">
        <f>"009"</f>
        <v>009</v>
      </c>
      <c r="G331" t="str">
        <f>""</f>
        <v/>
      </c>
      <c r="H331" t="s">
        <v>3</v>
      </c>
      <c r="I331" t="s">
        <v>2599</v>
      </c>
      <c r="J331" t="s">
        <v>5941</v>
      </c>
      <c r="K331" t="str">
        <f t="shared" si="63"/>
        <v>21007</v>
      </c>
    </row>
    <row r="332" spans="1:11" customFormat="1" x14ac:dyDescent="0.25">
      <c r="A332" t="str">
        <f t="shared" si="62"/>
        <v>21</v>
      </c>
      <c r="B332" t="s">
        <v>533</v>
      </c>
      <c r="C332" t="str">
        <f t="shared" si="58"/>
        <v>041</v>
      </c>
      <c r="D332" t="s">
        <v>533</v>
      </c>
      <c r="E332" t="str">
        <f t="shared" si="60"/>
        <v>05</v>
      </c>
      <c r="F332" t="str">
        <f>"010"</f>
        <v>010</v>
      </c>
      <c r="G332" t="str">
        <f>""</f>
        <v/>
      </c>
      <c r="H332" t="s">
        <v>1</v>
      </c>
      <c r="I332" t="s">
        <v>2585</v>
      </c>
      <c r="J332" t="s">
        <v>5927</v>
      </c>
      <c r="K332" t="str">
        <f>"21003"</f>
        <v>21003</v>
      </c>
    </row>
    <row r="333" spans="1:11" customFormat="1" x14ac:dyDescent="0.25">
      <c r="A333" t="str">
        <f t="shared" si="62"/>
        <v>21</v>
      </c>
      <c r="B333" t="s">
        <v>533</v>
      </c>
      <c r="C333" t="str">
        <f t="shared" si="58"/>
        <v>041</v>
      </c>
      <c r="D333" t="s">
        <v>533</v>
      </c>
      <c r="E333" t="str">
        <f t="shared" si="60"/>
        <v>05</v>
      </c>
      <c r="F333" t="str">
        <f>"010"</f>
        <v>010</v>
      </c>
      <c r="G333" t="str">
        <f>""</f>
        <v/>
      </c>
      <c r="H333" t="s">
        <v>0</v>
      </c>
      <c r="I333" t="s">
        <v>2585</v>
      </c>
      <c r="J333" t="s">
        <v>5927</v>
      </c>
      <c r="K333" t="str">
        <f>"21003"</f>
        <v>21003</v>
      </c>
    </row>
    <row r="334" spans="1:11" customFormat="1" x14ac:dyDescent="0.25">
      <c r="A334" t="str">
        <f t="shared" si="62"/>
        <v>21</v>
      </c>
      <c r="B334" t="s">
        <v>533</v>
      </c>
      <c r="C334" t="str">
        <f t="shared" si="58"/>
        <v>041</v>
      </c>
      <c r="D334" t="s">
        <v>533</v>
      </c>
      <c r="E334" t="str">
        <f t="shared" si="60"/>
        <v>05</v>
      </c>
      <c r="F334" t="str">
        <f>"011"</f>
        <v>011</v>
      </c>
      <c r="G334" t="str">
        <f>""</f>
        <v/>
      </c>
      <c r="H334" t="s">
        <v>3</v>
      </c>
      <c r="I334" t="s">
        <v>2598</v>
      </c>
      <c r="J334" t="s">
        <v>5940</v>
      </c>
      <c r="K334" t="str">
        <f>"21007"</f>
        <v>21007</v>
      </c>
    </row>
    <row r="335" spans="1:11" customFormat="1" x14ac:dyDescent="0.25">
      <c r="A335" t="str">
        <f t="shared" si="62"/>
        <v>21</v>
      </c>
      <c r="B335" t="s">
        <v>533</v>
      </c>
      <c r="C335" t="str">
        <f t="shared" si="58"/>
        <v>041</v>
      </c>
      <c r="D335" t="s">
        <v>533</v>
      </c>
      <c r="E335" t="str">
        <f t="shared" si="60"/>
        <v>05</v>
      </c>
      <c r="F335" t="str">
        <f>"012"</f>
        <v>012</v>
      </c>
      <c r="G335" t="str">
        <f>""</f>
        <v/>
      </c>
      <c r="H335" t="s">
        <v>3</v>
      </c>
      <c r="I335" t="s">
        <v>2600</v>
      </c>
      <c r="J335" t="s">
        <v>5942</v>
      </c>
      <c r="K335" t="str">
        <f>"21007"</f>
        <v>21007</v>
      </c>
    </row>
    <row r="336" spans="1:11" customFormat="1" x14ac:dyDescent="0.25">
      <c r="A336" t="str">
        <f t="shared" si="62"/>
        <v>21</v>
      </c>
      <c r="B336" t="s">
        <v>533</v>
      </c>
      <c r="C336" t="str">
        <f t="shared" si="58"/>
        <v>041</v>
      </c>
      <c r="D336" t="s">
        <v>533</v>
      </c>
      <c r="E336" t="str">
        <f t="shared" si="60"/>
        <v>05</v>
      </c>
      <c r="F336" t="str">
        <f>"013"</f>
        <v>013</v>
      </c>
      <c r="G336" t="str">
        <f>""</f>
        <v/>
      </c>
      <c r="H336" t="s">
        <v>1</v>
      </c>
      <c r="I336" t="s">
        <v>2600</v>
      </c>
      <c r="J336" t="s">
        <v>5942</v>
      </c>
      <c r="K336" t="str">
        <f>"21007"</f>
        <v>21007</v>
      </c>
    </row>
    <row r="337" spans="1:11" customFormat="1" x14ac:dyDescent="0.25">
      <c r="A337" t="str">
        <f t="shared" si="62"/>
        <v>21</v>
      </c>
      <c r="B337" t="s">
        <v>533</v>
      </c>
      <c r="C337" t="str">
        <f t="shared" si="58"/>
        <v>041</v>
      </c>
      <c r="D337" t="s">
        <v>533</v>
      </c>
      <c r="E337" t="str">
        <f t="shared" si="60"/>
        <v>05</v>
      </c>
      <c r="F337" t="str">
        <f>"013"</f>
        <v>013</v>
      </c>
      <c r="G337" t="str">
        <f>""</f>
        <v/>
      </c>
      <c r="H337" t="s">
        <v>0</v>
      </c>
      <c r="I337" t="s">
        <v>2600</v>
      </c>
      <c r="J337" t="s">
        <v>5942</v>
      </c>
      <c r="K337" t="str">
        <f>"21007"</f>
        <v>21007</v>
      </c>
    </row>
    <row r="338" spans="1:11" customFormat="1" x14ac:dyDescent="0.25">
      <c r="A338" t="str">
        <f t="shared" si="62"/>
        <v>21</v>
      </c>
      <c r="B338" t="s">
        <v>533</v>
      </c>
      <c r="C338" t="str">
        <f t="shared" si="58"/>
        <v>041</v>
      </c>
      <c r="D338" t="s">
        <v>533</v>
      </c>
      <c r="E338" t="str">
        <f t="shared" si="60"/>
        <v>05</v>
      </c>
      <c r="F338" t="str">
        <f>"014"</f>
        <v>014</v>
      </c>
      <c r="G338" t="str">
        <f>""</f>
        <v/>
      </c>
      <c r="H338" t="s">
        <v>3</v>
      </c>
      <c r="I338" t="s">
        <v>2596</v>
      </c>
      <c r="J338" t="s">
        <v>5938</v>
      </c>
      <c r="K338" t="str">
        <f>"21006"</f>
        <v>21006</v>
      </c>
    </row>
    <row r="339" spans="1:11" customFormat="1" x14ac:dyDescent="0.25">
      <c r="A339" t="str">
        <f t="shared" si="62"/>
        <v>21</v>
      </c>
      <c r="B339" t="s">
        <v>533</v>
      </c>
      <c r="C339" t="str">
        <f t="shared" si="58"/>
        <v>041</v>
      </c>
      <c r="D339" t="s">
        <v>533</v>
      </c>
      <c r="E339" t="str">
        <f t="shared" ref="E339:E350" si="64">"06"</f>
        <v>06</v>
      </c>
      <c r="F339" t="str">
        <f>"001"</f>
        <v>001</v>
      </c>
      <c r="G339" t="str">
        <f>""</f>
        <v/>
      </c>
      <c r="H339" t="s">
        <v>3</v>
      </c>
      <c r="I339" t="s">
        <v>2601</v>
      </c>
      <c r="J339" t="s">
        <v>5943</v>
      </c>
      <c r="K339" t="str">
        <f t="shared" ref="K339:K350" si="65">"21007"</f>
        <v>21007</v>
      </c>
    </row>
    <row r="340" spans="1:11" customFormat="1" x14ac:dyDescent="0.25">
      <c r="A340" t="str">
        <f t="shared" si="62"/>
        <v>21</v>
      </c>
      <c r="B340" t="s">
        <v>533</v>
      </c>
      <c r="C340" t="str">
        <f t="shared" si="58"/>
        <v>041</v>
      </c>
      <c r="D340" t="s">
        <v>533</v>
      </c>
      <c r="E340" t="str">
        <f t="shared" si="64"/>
        <v>06</v>
      </c>
      <c r="F340" t="str">
        <f>"002"</f>
        <v>002</v>
      </c>
      <c r="G340" t="str">
        <f>""</f>
        <v/>
      </c>
      <c r="H340" t="s">
        <v>1</v>
      </c>
      <c r="I340" t="s">
        <v>2601</v>
      </c>
      <c r="J340" t="s">
        <v>5943</v>
      </c>
      <c r="K340" t="str">
        <f t="shared" si="65"/>
        <v>21007</v>
      </c>
    </row>
    <row r="341" spans="1:11" customFormat="1" x14ac:dyDescent="0.25">
      <c r="A341" t="str">
        <f t="shared" si="62"/>
        <v>21</v>
      </c>
      <c r="B341" t="s">
        <v>533</v>
      </c>
      <c r="C341" t="str">
        <f t="shared" si="58"/>
        <v>041</v>
      </c>
      <c r="D341" t="s">
        <v>533</v>
      </c>
      <c r="E341" t="str">
        <f t="shared" si="64"/>
        <v>06</v>
      </c>
      <c r="F341" t="str">
        <f>"002"</f>
        <v>002</v>
      </c>
      <c r="G341" t="str">
        <f>""</f>
        <v/>
      </c>
      <c r="H341" t="s">
        <v>0</v>
      </c>
      <c r="I341" t="s">
        <v>2601</v>
      </c>
      <c r="J341" t="s">
        <v>5943</v>
      </c>
      <c r="K341" t="str">
        <f t="shared" si="65"/>
        <v>21007</v>
      </c>
    </row>
    <row r="342" spans="1:11" customFormat="1" x14ac:dyDescent="0.25">
      <c r="A342" t="str">
        <f t="shared" si="62"/>
        <v>21</v>
      </c>
      <c r="B342" t="s">
        <v>533</v>
      </c>
      <c r="C342" t="str">
        <f t="shared" si="58"/>
        <v>041</v>
      </c>
      <c r="D342" t="s">
        <v>533</v>
      </c>
      <c r="E342" t="str">
        <f t="shared" si="64"/>
        <v>06</v>
      </c>
      <c r="F342" t="str">
        <f>"003"</f>
        <v>003</v>
      </c>
      <c r="G342" t="str">
        <f>""</f>
        <v/>
      </c>
      <c r="H342" t="s">
        <v>3</v>
      </c>
      <c r="I342" t="s">
        <v>2602</v>
      </c>
      <c r="J342" t="s">
        <v>5944</v>
      </c>
      <c r="K342" t="str">
        <f t="shared" si="65"/>
        <v>21007</v>
      </c>
    </row>
    <row r="343" spans="1:11" customFormat="1" x14ac:dyDescent="0.25">
      <c r="A343" t="str">
        <f t="shared" si="62"/>
        <v>21</v>
      </c>
      <c r="B343" t="s">
        <v>533</v>
      </c>
      <c r="C343" t="str">
        <f t="shared" si="58"/>
        <v>041</v>
      </c>
      <c r="D343" t="s">
        <v>533</v>
      </c>
      <c r="E343" t="str">
        <f t="shared" si="64"/>
        <v>06</v>
      </c>
      <c r="F343" t="str">
        <f>"004"</f>
        <v>004</v>
      </c>
      <c r="G343" t="str">
        <f>""</f>
        <v/>
      </c>
      <c r="H343" t="s">
        <v>3</v>
      </c>
      <c r="I343" t="s">
        <v>2602</v>
      </c>
      <c r="J343" t="s">
        <v>5944</v>
      </c>
      <c r="K343" t="str">
        <f t="shared" si="65"/>
        <v>21007</v>
      </c>
    </row>
    <row r="344" spans="1:11" customFormat="1" x14ac:dyDescent="0.25">
      <c r="A344" t="str">
        <f t="shared" si="62"/>
        <v>21</v>
      </c>
      <c r="B344" t="s">
        <v>533</v>
      </c>
      <c r="C344" t="str">
        <f t="shared" si="58"/>
        <v>041</v>
      </c>
      <c r="D344" t="s">
        <v>533</v>
      </c>
      <c r="E344" t="str">
        <f t="shared" si="64"/>
        <v>06</v>
      </c>
      <c r="F344" t="str">
        <f>"005"</f>
        <v>005</v>
      </c>
      <c r="G344" t="str">
        <f>""</f>
        <v/>
      </c>
      <c r="H344" t="s">
        <v>3</v>
      </c>
      <c r="I344" t="s">
        <v>2602</v>
      </c>
      <c r="J344" t="s">
        <v>5944</v>
      </c>
      <c r="K344" t="str">
        <f t="shared" si="65"/>
        <v>21007</v>
      </c>
    </row>
    <row r="345" spans="1:11" customFormat="1" x14ac:dyDescent="0.25">
      <c r="A345" t="str">
        <f t="shared" si="62"/>
        <v>21</v>
      </c>
      <c r="B345" t="s">
        <v>533</v>
      </c>
      <c r="C345" t="str">
        <f t="shared" si="58"/>
        <v>041</v>
      </c>
      <c r="D345" t="s">
        <v>533</v>
      </c>
      <c r="E345" t="str">
        <f t="shared" si="64"/>
        <v>06</v>
      </c>
      <c r="F345" t="str">
        <f>"006"</f>
        <v>006</v>
      </c>
      <c r="G345" t="str">
        <f>""</f>
        <v/>
      </c>
      <c r="H345" t="s">
        <v>3</v>
      </c>
      <c r="I345" t="s">
        <v>2602</v>
      </c>
      <c r="J345" t="s">
        <v>5944</v>
      </c>
      <c r="K345" t="str">
        <f t="shared" si="65"/>
        <v>21007</v>
      </c>
    </row>
    <row r="346" spans="1:11" customFormat="1" x14ac:dyDescent="0.25">
      <c r="A346" t="str">
        <f t="shared" si="62"/>
        <v>21</v>
      </c>
      <c r="B346" t="s">
        <v>533</v>
      </c>
      <c r="C346" t="str">
        <f t="shared" si="58"/>
        <v>041</v>
      </c>
      <c r="D346" t="s">
        <v>533</v>
      </c>
      <c r="E346" t="str">
        <f t="shared" si="64"/>
        <v>06</v>
      </c>
      <c r="F346" t="str">
        <f>"007"</f>
        <v>007</v>
      </c>
      <c r="G346" t="str">
        <f>""</f>
        <v/>
      </c>
      <c r="H346" t="s">
        <v>1</v>
      </c>
      <c r="I346" t="s">
        <v>1885</v>
      </c>
      <c r="J346" t="s">
        <v>5945</v>
      </c>
      <c r="K346" t="str">
        <f t="shared" si="65"/>
        <v>21007</v>
      </c>
    </row>
    <row r="347" spans="1:11" customFormat="1" x14ac:dyDescent="0.25">
      <c r="A347" t="str">
        <f t="shared" si="62"/>
        <v>21</v>
      </c>
      <c r="B347" t="s">
        <v>533</v>
      </c>
      <c r="C347" t="str">
        <f t="shared" si="58"/>
        <v>041</v>
      </c>
      <c r="D347" t="s">
        <v>533</v>
      </c>
      <c r="E347" t="str">
        <f t="shared" si="64"/>
        <v>06</v>
      </c>
      <c r="F347" t="str">
        <f>"007"</f>
        <v>007</v>
      </c>
      <c r="G347" t="str">
        <f>""</f>
        <v/>
      </c>
      <c r="H347" t="s">
        <v>0</v>
      </c>
      <c r="I347" t="s">
        <v>1885</v>
      </c>
      <c r="J347" t="s">
        <v>5945</v>
      </c>
      <c r="K347" t="str">
        <f t="shared" si="65"/>
        <v>21007</v>
      </c>
    </row>
    <row r="348" spans="1:11" customFormat="1" x14ac:dyDescent="0.25">
      <c r="A348" t="str">
        <f t="shared" si="62"/>
        <v>21</v>
      </c>
      <c r="B348" t="s">
        <v>533</v>
      </c>
      <c r="C348" t="str">
        <f t="shared" si="58"/>
        <v>041</v>
      </c>
      <c r="D348" t="s">
        <v>533</v>
      </c>
      <c r="E348" t="str">
        <f t="shared" si="64"/>
        <v>06</v>
      </c>
      <c r="F348" t="str">
        <f>"008"</f>
        <v>008</v>
      </c>
      <c r="G348" t="str">
        <f>""</f>
        <v/>
      </c>
      <c r="H348" t="s">
        <v>1</v>
      </c>
      <c r="I348" t="s">
        <v>1885</v>
      </c>
      <c r="J348" t="s">
        <v>5945</v>
      </c>
      <c r="K348" t="str">
        <f t="shared" si="65"/>
        <v>21007</v>
      </c>
    </row>
    <row r="349" spans="1:11" customFormat="1" x14ac:dyDescent="0.25">
      <c r="A349" t="str">
        <f t="shared" si="62"/>
        <v>21</v>
      </c>
      <c r="B349" t="s">
        <v>533</v>
      </c>
      <c r="C349" t="str">
        <f t="shared" si="58"/>
        <v>041</v>
      </c>
      <c r="D349" t="s">
        <v>533</v>
      </c>
      <c r="E349" t="str">
        <f t="shared" si="64"/>
        <v>06</v>
      </c>
      <c r="F349" t="str">
        <f>"008"</f>
        <v>008</v>
      </c>
      <c r="G349" t="str">
        <f>""</f>
        <v/>
      </c>
      <c r="H349" t="s">
        <v>0</v>
      </c>
      <c r="I349" t="s">
        <v>1885</v>
      </c>
      <c r="J349" t="s">
        <v>5945</v>
      </c>
      <c r="K349" t="str">
        <f t="shared" si="65"/>
        <v>21007</v>
      </c>
    </row>
    <row r="350" spans="1:11" customFormat="1" x14ac:dyDescent="0.25">
      <c r="A350" t="str">
        <f t="shared" si="62"/>
        <v>21</v>
      </c>
      <c r="B350" t="s">
        <v>533</v>
      </c>
      <c r="C350" t="str">
        <f t="shared" si="58"/>
        <v>041</v>
      </c>
      <c r="D350" t="s">
        <v>533</v>
      </c>
      <c r="E350" t="str">
        <f t="shared" si="64"/>
        <v>06</v>
      </c>
      <c r="F350" t="str">
        <f>"009"</f>
        <v>009</v>
      </c>
      <c r="G350" t="str">
        <f>""</f>
        <v/>
      </c>
      <c r="H350" t="s">
        <v>3</v>
      </c>
      <c r="I350" t="s">
        <v>2602</v>
      </c>
      <c r="J350" t="s">
        <v>5944</v>
      </c>
      <c r="K350" t="str">
        <f t="shared" si="65"/>
        <v>21007</v>
      </c>
    </row>
    <row r="351" spans="1:11" customFormat="1" x14ac:dyDescent="0.25">
      <c r="A351" t="str">
        <f t="shared" si="62"/>
        <v>21</v>
      </c>
      <c r="B351" t="s">
        <v>533</v>
      </c>
      <c r="C351" t="str">
        <f t="shared" si="58"/>
        <v>041</v>
      </c>
      <c r="D351" t="s">
        <v>533</v>
      </c>
      <c r="E351" t="str">
        <f t="shared" ref="E351:E390" si="66">"07"</f>
        <v>07</v>
      </c>
      <c r="F351" t="str">
        <f>"001"</f>
        <v>001</v>
      </c>
      <c r="G351" t="str">
        <f>""</f>
        <v/>
      </c>
      <c r="H351" t="s">
        <v>1</v>
      </c>
      <c r="I351" t="s">
        <v>2603</v>
      </c>
      <c r="J351" t="s">
        <v>5946</v>
      </c>
      <c r="K351" t="str">
        <f>"21005"</f>
        <v>21005</v>
      </c>
    </row>
    <row r="352" spans="1:11" customFormat="1" x14ac:dyDescent="0.25">
      <c r="A352" t="str">
        <f t="shared" si="62"/>
        <v>21</v>
      </c>
      <c r="B352" t="s">
        <v>533</v>
      </c>
      <c r="C352" t="str">
        <f t="shared" si="58"/>
        <v>041</v>
      </c>
      <c r="D352" t="s">
        <v>533</v>
      </c>
      <c r="E352" t="str">
        <f t="shared" si="66"/>
        <v>07</v>
      </c>
      <c r="F352" t="str">
        <f>"001"</f>
        <v>001</v>
      </c>
      <c r="G352" t="str">
        <f>""</f>
        <v/>
      </c>
      <c r="H352" t="s">
        <v>0</v>
      </c>
      <c r="I352" t="s">
        <v>2603</v>
      </c>
      <c r="J352" t="s">
        <v>5946</v>
      </c>
      <c r="K352" t="str">
        <f>"21005"</f>
        <v>21005</v>
      </c>
    </row>
    <row r="353" spans="1:11" customFormat="1" x14ac:dyDescent="0.25">
      <c r="A353" t="str">
        <f t="shared" si="62"/>
        <v>21</v>
      </c>
      <c r="B353" t="s">
        <v>533</v>
      </c>
      <c r="C353" t="str">
        <f t="shared" si="58"/>
        <v>041</v>
      </c>
      <c r="D353" t="s">
        <v>533</v>
      </c>
      <c r="E353" t="str">
        <f t="shared" si="66"/>
        <v>07</v>
      </c>
      <c r="F353" t="str">
        <f>"002"</f>
        <v>002</v>
      </c>
      <c r="G353" t="str">
        <f>""</f>
        <v/>
      </c>
      <c r="H353" t="s">
        <v>3</v>
      </c>
      <c r="I353" t="s">
        <v>2604</v>
      </c>
      <c r="J353" t="s">
        <v>5947</v>
      </c>
      <c r="K353" t="str">
        <f t="shared" ref="K353:K358" si="67">"21006"</f>
        <v>21006</v>
      </c>
    </row>
    <row r="354" spans="1:11" customFormat="1" x14ac:dyDescent="0.25">
      <c r="A354" t="str">
        <f t="shared" si="62"/>
        <v>21</v>
      </c>
      <c r="B354" t="s">
        <v>533</v>
      </c>
      <c r="C354" t="str">
        <f t="shared" si="58"/>
        <v>041</v>
      </c>
      <c r="D354" t="s">
        <v>533</v>
      </c>
      <c r="E354" t="str">
        <f t="shared" si="66"/>
        <v>07</v>
      </c>
      <c r="F354" t="str">
        <f>"003"</f>
        <v>003</v>
      </c>
      <c r="G354" t="str">
        <f>""</f>
        <v/>
      </c>
      <c r="H354" t="s">
        <v>1</v>
      </c>
      <c r="I354" t="s">
        <v>2604</v>
      </c>
      <c r="J354" t="s">
        <v>5947</v>
      </c>
      <c r="K354" t="str">
        <f t="shared" si="67"/>
        <v>21006</v>
      </c>
    </row>
    <row r="355" spans="1:11" customFormat="1" x14ac:dyDescent="0.25">
      <c r="A355" t="str">
        <f t="shared" si="62"/>
        <v>21</v>
      </c>
      <c r="B355" t="s">
        <v>533</v>
      </c>
      <c r="C355" t="str">
        <f t="shared" si="58"/>
        <v>041</v>
      </c>
      <c r="D355" t="s">
        <v>533</v>
      </c>
      <c r="E355" t="str">
        <f t="shared" si="66"/>
        <v>07</v>
      </c>
      <c r="F355" t="str">
        <f>"003"</f>
        <v>003</v>
      </c>
      <c r="G355" t="str">
        <f>""</f>
        <v/>
      </c>
      <c r="H355" t="s">
        <v>0</v>
      </c>
      <c r="I355" t="s">
        <v>2604</v>
      </c>
      <c r="J355" t="s">
        <v>5947</v>
      </c>
      <c r="K355" t="str">
        <f t="shared" si="67"/>
        <v>21006</v>
      </c>
    </row>
    <row r="356" spans="1:11" customFormat="1" x14ac:dyDescent="0.25">
      <c r="A356" t="str">
        <f t="shared" si="62"/>
        <v>21</v>
      </c>
      <c r="B356" t="s">
        <v>533</v>
      </c>
      <c r="C356" t="str">
        <f t="shared" si="58"/>
        <v>041</v>
      </c>
      <c r="D356" t="s">
        <v>533</v>
      </c>
      <c r="E356" t="str">
        <f t="shared" si="66"/>
        <v>07</v>
      </c>
      <c r="F356" t="str">
        <f>"004"</f>
        <v>004</v>
      </c>
      <c r="G356" t="str">
        <f>""</f>
        <v/>
      </c>
      <c r="H356" t="s">
        <v>1</v>
      </c>
      <c r="I356" t="s">
        <v>2604</v>
      </c>
      <c r="J356" t="s">
        <v>5947</v>
      </c>
      <c r="K356" t="str">
        <f t="shared" si="67"/>
        <v>21006</v>
      </c>
    </row>
    <row r="357" spans="1:11" customFormat="1" x14ac:dyDescent="0.25">
      <c r="A357" t="str">
        <f t="shared" si="62"/>
        <v>21</v>
      </c>
      <c r="B357" t="s">
        <v>533</v>
      </c>
      <c r="C357" t="str">
        <f t="shared" si="58"/>
        <v>041</v>
      </c>
      <c r="D357" t="s">
        <v>533</v>
      </c>
      <c r="E357" t="str">
        <f t="shared" si="66"/>
        <v>07</v>
      </c>
      <c r="F357" t="str">
        <f>"004"</f>
        <v>004</v>
      </c>
      <c r="G357" t="str">
        <f>""</f>
        <v/>
      </c>
      <c r="H357" t="s">
        <v>0</v>
      </c>
      <c r="I357" t="s">
        <v>2604</v>
      </c>
      <c r="J357" t="s">
        <v>5947</v>
      </c>
      <c r="K357" t="str">
        <f t="shared" si="67"/>
        <v>21006</v>
      </c>
    </row>
    <row r="358" spans="1:11" customFormat="1" x14ac:dyDescent="0.25">
      <c r="A358" t="str">
        <f t="shared" si="62"/>
        <v>21</v>
      </c>
      <c r="B358" t="s">
        <v>533</v>
      </c>
      <c r="C358" t="str">
        <f t="shared" si="58"/>
        <v>041</v>
      </c>
      <c r="D358" t="s">
        <v>533</v>
      </c>
      <c r="E358" t="str">
        <f t="shared" si="66"/>
        <v>07</v>
      </c>
      <c r="F358" t="str">
        <f>"004"</f>
        <v>004</v>
      </c>
      <c r="G358" t="str">
        <f>""</f>
        <v/>
      </c>
      <c r="H358" t="s">
        <v>2</v>
      </c>
      <c r="I358" t="s">
        <v>2604</v>
      </c>
      <c r="J358" t="s">
        <v>5947</v>
      </c>
      <c r="K358" t="str">
        <f t="shared" si="67"/>
        <v>21006</v>
      </c>
    </row>
    <row r="359" spans="1:11" customFormat="1" x14ac:dyDescent="0.25">
      <c r="A359" t="str">
        <f t="shared" si="62"/>
        <v>21</v>
      </c>
      <c r="B359" t="s">
        <v>533</v>
      </c>
      <c r="C359" t="str">
        <f t="shared" si="58"/>
        <v>041</v>
      </c>
      <c r="D359" t="s">
        <v>533</v>
      </c>
      <c r="E359" t="str">
        <f t="shared" si="66"/>
        <v>07</v>
      </c>
      <c r="F359" t="str">
        <f>"005"</f>
        <v>005</v>
      </c>
      <c r="G359" t="str">
        <f>""</f>
        <v/>
      </c>
      <c r="H359" t="s">
        <v>1</v>
      </c>
      <c r="I359" t="s">
        <v>2603</v>
      </c>
      <c r="J359" t="s">
        <v>5946</v>
      </c>
      <c r="K359" t="str">
        <f t="shared" ref="K359:K371" si="68">"21005"</f>
        <v>21005</v>
      </c>
    </row>
    <row r="360" spans="1:11" customFormat="1" x14ac:dyDescent="0.25">
      <c r="A360" t="str">
        <f t="shared" si="62"/>
        <v>21</v>
      </c>
      <c r="B360" t="s">
        <v>533</v>
      </c>
      <c r="C360" t="str">
        <f t="shared" si="58"/>
        <v>041</v>
      </c>
      <c r="D360" t="s">
        <v>533</v>
      </c>
      <c r="E360" t="str">
        <f t="shared" si="66"/>
        <v>07</v>
      </c>
      <c r="F360" t="str">
        <f>"005"</f>
        <v>005</v>
      </c>
      <c r="G360" t="str">
        <f>""</f>
        <v/>
      </c>
      <c r="H360" t="s">
        <v>0</v>
      </c>
      <c r="I360" t="s">
        <v>2603</v>
      </c>
      <c r="J360" t="s">
        <v>5946</v>
      </c>
      <c r="K360" t="str">
        <f t="shared" si="68"/>
        <v>21005</v>
      </c>
    </row>
    <row r="361" spans="1:11" customFormat="1" x14ac:dyDescent="0.25">
      <c r="A361" t="str">
        <f t="shared" si="62"/>
        <v>21</v>
      </c>
      <c r="B361" t="s">
        <v>533</v>
      </c>
      <c r="C361" t="str">
        <f t="shared" si="58"/>
        <v>041</v>
      </c>
      <c r="D361" t="s">
        <v>533</v>
      </c>
      <c r="E361" t="str">
        <f t="shared" si="66"/>
        <v>07</v>
      </c>
      <c r="F361" t="str">
        <f>"006"</f>
        <v>006</v>
      </c>
      <c r="G361" t="str">
        <f>""</f>
        <v/>
      </c>
      <c r="H361" t="s">
        <v>3</v>
      </c>
      <c r="I361" t="s">
        <v>2605</v>
      </c>
      <c r="J361" t="s">
        <v>5948</v>
      </c>
      <c r="K361" t="str">
        <f t="shared" si="68"/>
        <v>21005</v>
      </c>
    </row>
    <row r="362" spans="1:11" customFormat="1" x14ac:dyDescent="0.25">
      <c r="A362" t="str">
        <f t="shared" si="62"/>
        <v>21</v>
      </c>
      <c r="B362" t="s">
        <v>533</v>
      </c>
      <c r="C362" t="str">
        <f t="shared" ref="C362:C416" si="69">"041"</f>
        <v>041</v>
      </c>
      <c r="D362" t="s">
        <v>533</v>
      </c>
      <c r="E362" t="str">
        <f t="shared" si="66"/>
        <v>07</v>
      </c>
      <c r="F362" t="str">
        <f>"007"</f>
        <v>007</v>
      </c>
      <c r="G362" t="str">
        <f>""</f>
        <v/>
      </c>
      <c r="H362" t="s">
        <v>3</v>
      </c>
      <c r="I362" t="s">
        <v>2605</v>
      </c>
      <c r="J362" t="s">
        <v>5948</v>
      </c>
      <c r="K362" t="str">
        <f t="shared" si="68"/>
        <v>21005</v>
      </c>
    </row>
    <row r="363" spans="1:11" customFormat="1" x14ac:dyDescent="0.25">
      <c r="A363" t="str">
        <f t="shared" si="62"/>
        <v>21</v>
      </c>
      <c r="B363" t="s">
        <v>533</v>
      </c>
      <c r="C363" t="str">
        <f t="shared" si="69"/>
        <v>041</v>
      </c>
      <c r="D363" t="s">
        <v>533</v>
      </c>
      <c r="E363" t="str">
        <f t="shared" si="66"/>
        <v>07</v>
      </c>
      <c r="F363" t="str">
        <f>"008"</f>
        <v>008</v>
      </c>
      <c r="G363" t="str">
        <f>""</f>
        <v/>
      </c>
      <c r="H363" t="s">
        <v>3</v>
      </c>
      <c r="I363" t="s">
        <v>2605</v>
      </c>
      <c r="J363" t="s">
        <v>5948</v>
      </c>
      <c r="K363" t="str">
        <f t="shared" si="68"/>
        <v>21005</v>
      </c>
    </row>
    <row r="364" spans="1:11" customFormat="1" x14ac:dyDescent="0.25">
      <c r="A364" t="str">
        <f t="shared" si="62"/>
        <v>21</v>
      </c>
      <c r="B364" t="s">
        <v>533</v>
      </c>
      <c r="C364" t="str">
        <f t="shared" si="69"/>
        <v>041</v>
      </c>
      <c r="D364" t="s">
        <v>533</v>
      </c>
      <c r="E364" t="str">
        <f t="shared" si="66"/>
        <v>07</v>
      </c>
      <c r="F364" t="str">
        <f>"009"</f>
        <v>009</v>
      </c>
      <c r="G364" t="str">
        <f>""</f>
        <v/>
      </c>
      <c r="H364" t="s">
        <v>1</v>
      </c>
      <c r="I364" t="s">
        <v>2606</v>
      </c>
      <c r="J364" t="s">
        <v>5949</v>
      </c>
      <c r="K364" t="str">
        <f t="shared" si="68"/>
        <v>21005</v>
      </c>
    </row>
    <row r="365" spans="1:11" customFormat="1" x14ac:dyDescent="0.25">
      <c r="A365" t="str">
        <f t="shared" si="62"/>
        <v>21</v>
      </c>
      <c r="B365" t="s">
        <v>533</v>
      </c>
      <c r="C365" t="str">
        <f t="shared" si="69"/>
        <v>041</v>
      </c>
      <c r="D365" t="s">
        <v>533</v>
      </c>
      <c r="E365" t="str">
        <f t="shared" si="66"/>
        <v>07</v>
      </c>
      <c r="F365" t="str">
        <f>"009"</f>
        <v>009</v>
      </c>
      <c r="G365" t="str">
        <f>""</f>
        <v/>
      </c>
      <c r="H365" t="s">
        <v>0</v>
      </c>
      <c r="I365" t="s">
        <v>2606</v>
      </c>
      <c r="J365" t="s">
        <v>5949</v>
      </c>
      <c r="K365" t="str">
        <f t="shared" si="68"/>
        <v>21005</v>
      </c>
    </row>
    <row r="366" spans="1:11" customFormat="1" x14ac:dyDescent="0.25">
      <c r="A366" t="str">
        <f t="shared" si="62"/>
        <v>21</v>
      </c>
      <c r="B366" t="s">
        <v>533</v>
      </c>
      <c r="C366" t="str">
        <f t="shared" si="69"/>
        <v>041</v>
      </c>
      <c r="D366" t="s">
        <v>533</v>
      </c>
      <c r="E366" t="str">
        <f t="shared" si="66"/>
        <v>07</v>
      </c>
      <c r="F366" t="str">
        <f>"010"</f>
        <v>010</v>
      </c>
      <c r="G366" t="str">
        <f>""</f>
        <v/>
      </c>
      <c r="H366" t="s">
        <v>3</v>
      </c>
      <c r="I366" t="s">
        <v>2607</v>
      </c>
      <c r="J366" t="s">
        <v>5950</v>
      </c>
      <c r="K366" t="str">
        <f t="shared" si="68"/>
        <v>21005</v>
      </c>
    </row>
    <row r="367" spans="1:11" customFormat="1" x14ac:dyDescent="0.25">
      <c r="A367" t="str">
        <f t="shared" si="62"/>
        <v>21</v>
      </c>
      <c r="B367" t="s">
        <v>533</v>
      </c>
      <c r="C367" t="str">
        <f t="shared" si="69"/>
        <v>041</v>
      </c>
      <c r="D367" t="s">
        <v>533</v>
      </c>
      <c r="E367" t="str">
        <f t="shared" si="66"/>
        <v>07</v>
      </c>
      <c r="F367" t="str">
        <f>"011"</f>
        <v>011</v>
      </c>
      <c r="G367" t="str">
        <f>""</f>
        <v/>
      </c>
      <c r="H367" t="s">
        <v>1</v>
      </c>
      <c r="I367" t="s">
        <v>2608</v>
      </c>
      <c r="J367" t="s">
        <v>5951</v>
      </c>
      <c r="K367" t="str">
        <f t="shared" si="68"/>
        <v>21005</v>
      </c>
    </row>
    <row r="368" spans="1:11" customFormat="1" x14ac:dyDescent="0.25">
      <c r="A368" t="str">
        <f t="shared" si="62"/>
        <v>21</v>
      </c>
      <c r="B368" t="s">
        <v>533</v>
      </c>
      <c r="C368" t="str">
        <f t="shared" si="69"/>
        <v>041</v>
      </c>
      <c r="D368" t="s">
        <v>533</v>
      </c>
      <c r="E368" t="str">
        <f t="shared" si="66"/>
        <v>07</v>
      </c>
      <c r="F368" t="str">
        <f>"011"</f>
        <v>011</v>
      </c>
      <c r="G368" t="str">
        <f>""</f>
        <v/>
      </c>
      <c r="H368" t="s">
        <v>0</v>
      </c>
      <c r="I368" t="s">
        <v>2608</v>
      </c>
      <c r="J368" t="s">
        <v>5951</v>
      </c>
      <c r="K368" t="str">
        <f t="shared" si="68"/>
        <v>21005</v>
      </c>
    </row>
    <row r="369" spans="1:11" customFormat="1" x14ac:dyDescent="0.25">
      <c r="A369" t="str">
        <f t="shared" si="62"/>
        <v>21</v>
      </c>
      <c r="B369" t="s">
        <v>533</v>
      </c>
      <c r="C369" t="str">
        <f t="shared" si="69"/>
        <v>041</v>
      </c>
      <c r="D369" t="s">
        <v>533</v>
      </c>
      <c r="E369" t="str">
        <f t="shared" si="66"/>
        <v>07</v>
      </c>
      <c r="F369" t="str">
        <f>"012"</f>
        <v>012</v>
      </c>
      <c r="G369" t="str">
        <f>""</f>
        <v/>
      </c>
      <c r="H369" t="s">
        <v>3</v>
      </c>
      <c r="I369" t="s">
        <v>2607</v>
      </c>
      <c r="J369" t="s">
        <v>5950</v>
      </c>
      <c r="K369" t="str">
        <f t="shared" si="68"/>
        <v>21005</v>
      </c>
    </row>
    <row r="370" spans="1:11" customFormat="1" x14ac:dyDescent="0.25">
      <c r="A370" t="str">
        <f t="shared" si="62"/>
        <v>21</v>
      </c>
      <c r="B370" t="s">
        <v>533</v>
      </c>
      <c r="C370" t="str">
        <f t="shared" si="69"/>
        <v>041</v>
      </c>
      <c r="D370" t="s">
        <v>533</v>
      </c>
      <c r="E370" t="str">
        <f t="shared" si="66"/>
        <v>07</v>
      </c>
      <c r="F370" t="str">
        <f>"013"</f>
        <v>013</v>
      </c>
      <c r="G370" t="str">
        <f>""</f>
        <v/>
      </c>
      <c r="H370" t="s">
        <v>1</v>
      </c>
      <c r="I370" t="s">
        <v>2608</v>
      </c>
      <c r="J370" t="s">
        <v>5951</v>
      </c>
      <c r="K370" t="str">
        <f t="shared" si="68"/>
        <v>21005</v>
      </c>
    </row>
    <row r="371" spans="1:11" customFormat="1" x14ac:dyDescent="0.25">
      <c r="A371" t="str">
        <f t="shared" si="62"/>
        <v>21</v>
      </c>
      <c r="B371" t="s">
        <v>533</v>
      </c>
      <c r="C371" t="str">
        <f t="shared" si="69"/>
        <v>041</v>
      </c>
      <c r="D371" t="s">
        <v>533</v>
      </c>
      <c r="E371" t="str">
        <f t="shared" si="66"/>
        <v>07</v>
      </c>
      <c r="F371" t="str">
        <f>"013"</f>
        <v>013</v>
      </c>
      <c r="G371" t="str">
        <f>""</f>
        <v/>
      </c>
      <c r="H371" t="s">
        <v>0</v>
      </c>
      <c r="I371" t="s">
        <v>2608</v>
      </c>
      <c r="J371" t="s">
        <v>5951</v>
      </c>
      <c r="K371" t="str">
        <f t="shared" si="68"/>
        <v>21005</v>
      </c>
    </row>
    <row r="372" spans="1:11" customFormat="1" x14ac:dyDescent="0.25">
      <c r="A372" t="str">
        <f t="shared" si="62"/>
        <v>21</v>
      </c>
      <c r="B372" t="s">
        <v>533</v>
      </c>
      <c r="C372" t="str">
        <f t="shared" si="69"/>
        <v>041</v>
      </c>
      <c r="D372" t="s">
        <v>533</v>
      </c>
      <c r="E372" t="str">
        <f t="shared" si="66"/>
        <v>07</v>
      </c>
      <c r="F372" t="str">
        <f>"014"</f>
        <v>014</v>
      </c>
      <c r="G372" t="str">
        <f>""</f>
        <v/>
      </c>
      <c r="H372" t="s">
        <v>1</v>
      </c>
      <c r="I372" t="s">
        <v>2609</v>
      </c>
      <c r="J372" t="s">
        <v>5952</v>
      </c>
      <c r="K372" t="str">
        <f>"21007"</f>
        <v>21007</v>
      </c>
    </row>
    <row r="373" spans="1:11" customFormat="1" x14ac:dyDescent="0.25">
      <c r="A373" t="str">
        <f t="shared" si="62"/>
        <v>21</v>
      </c>
      <c r="B373" t="s">
        <v>533</v>
      </c>
      <c r="C373" t="str">
        <f t="shared" si="69"/>
        <v>041</v>
      </c>
      <c r="D373" t="s">
        <v>533</v>
      </c>
      <c r="E373" t="str">
        <f t="shared" si="66"/>
        <v>07</v>
      </c>
      <c r="F373" t="str">
        <f>"014"</f>
        <v>014</v>
      </c>
      <c r="G373" t="str">
        <f>""</f>
        <v/>
      </c>
      <c r="H373" t="s">
        <v>0</v>
      </c>
      <c r="I373" t="s">
        <v>2609</v>
      </c>
      <c r="J373" t="s">
        <v>5952</v>
      </c>
      <c r="K373" t="str">
        <f>"21007"</f>
        <v>21007</v>
      </c>
    </row>
    <row r="374" spans="1:11" customFormat="1" x14ac:dyDescent="0.25">
      <c r="A374" t="str">
        <f t="shared" si="62"/>
        <v>21</v>
      </c>
      <c r="B374" t="s">
        <v>533</v>
      </c>
      <c r="C374" t="str">
        <f t="shared" si="69"/>
        <v>041</v>
      </c>
      <c r="D374" t="s">
        <v>533</v>
      </c>
      <c r="E374" t="str">
        <f t="shared" si="66"/>
        <v>07</v>
      </c>
      <c r="F374" t="str">
        <f>"015"</f>
        <v>015</v>
      </c>
      <c r="G374" t="str">
        <f>""</f>
        <v/>
      </c>
      <c r="H374" t="s">
        <v>1</v>
      </c>
      <c r="I374" t="s">
        <v>2609</v>
      </c>
      <c r="J374" t="s">
        <v>5952</v>
      </c>
      <c r="K374" t="str">
        <f>"21007"</f>
        <v>21007</v>
      </c>
    </row>
    <row r="375" spans="1:11" customFormat="1" x14ac:dyDescent="0.25">
      <c r="A375" t="str">
        <f t="shared" si="62"/>
        <v>21</v>
      </c>
      <c r="B375" t="s">
        <v>533</v>
      </c>
      <c r="C375" t="str">
        <f t="shared" si="69"/>
        <v>041</v>
      </c>
      <c r="D375" t="s">
        <v>533</v>
      </c>
      <c r="E375" t="str">
        <f t="shared" si="66"/>
        <v>07</v>
      </c>
      <c r="F375" t="str">
        <f>"015"</f>
        <v>015</v>
      </c>
      <c r="G375" t="str">
        <f>""</f>
        <v/>
      </c>
      <c r="H375" t="s">
        <v>0</v>
      </c>
      <c r="I375" t="s">
        <v>2609</v>
      </c>
      <c r="J375" t="s">
        <v>5952</v>
      </c>
      <c r="K375" t="str">
        <f>"21007"</f>
        <v>21007</v>
      </c>
    </row>
    <row r="376" spans="1:11" customFormat="1" x14ac:dyDescent="0.25">
      <c r="A376" t="str">
        <f t="shared" si="62"/>
        <v>21</v>
      </c>
      <c r="B376" t="s">
        <v>533</v>
      </c>
      <c r="C376" t="str">
        <f t="shared" si="69"/>
        <v>041</v>
      </c>
      <c r="D376" t="s">
        <v>533</v>
      </c>
      <c r="E376" t="str">
        <f t="shared" si="66"/>
        <v>07</v>
      </c>
      <c r="F376" t="str">
        <f>"016"</f>
        <v>016</v>
      </c>
      <c r="G376" t="str">
        <f>""</f>
        <v/>
      </c>
      <c r="H376" t="s">
        <v>1</v>
      </c>
      <c r="I376" t="s">
        <v>2597</v>
      </c>
      <c r="J376" t="s">
        <v>5939</v>
      </c>
      <c r="K376" t="str">
        <f>"21006"</f>
        <v>21006</v>
      </c>
    </row>
    <row r="377" spans="1:11" customFormat="1" x14ac:dyDescent="0.25">
      <c r="A377" t="str">
        <f t="shared" si="62"/>
        <v>21</v>
      </c>
      <c r="B377" t="s">
        <v>533</v>
      </c>
      <c r="C377" t="str">
        <f t="shared" si="69"/>
        <v>041</v>
      </c>
      <c r="D377" t="s">
        <v>533</v>
      </c>
      <c r="E377" t="str">
        <f t="shared" si="66"/>
        <v>07</v>
      </c>
      <c r="F377" t="str">
        <f>"016"</f>
        <v>016</v>
      </c>
      <c r="G377" t="str">
        <f>""</f>
        <v/>
      </c>
      <c r="H377" t="s">
        <v>0</v>
      </c>
      <c r="I377" t="s">
        <v>2597</v>
      </c>
      <c r="J377" t="s">
        <v>5939</v>
      </c>
      <c r="K377" t="str">
        <f>"21006"</f>
        <v>21006</v>
      </c>
    </row>
    <row r="378" spans="1:11" customFormat="1" x14ac:dyDescent="0.25">
      <c r="A378" t="str">
        <f t="shared" si="62"/>
        <v>21</v>
      </c>
      <c r="B378" t="s">
        <v>533</v>
      </c>
      <c r="C378" t="str">
        <f t="shared" si="69"/>
        <v>041</v>
      </c>
      <c r="D378" t="s">
        <v>533</v>
      </c>
      <c r="E378" t="str">
        <f t="shared" si="66"/>
        <v>07</v>
      </c>
      <c r="F378" t="str">
        <f>"017"</f>
        <v>017</v>
      </c>
      <c r="G378" t="str">
        <f>""</f>
        <v/>
      </c>
      <c r="H378" t="s">
        <v>1</v>
      </c>
      <c r="I378" t="s">
        <v>2597</v>
      </c>
      <c r="J378" t="s">
        <v>5939</v>
      </c>
      <c r="K378" t="str">
        <f>"21006"</f>
        <v>21006</v>
      </c>
    </row>
    <row r="379" spans="1:11" customFormat="1" x14ac:dyDescent="0.25">
      <c r="A379" t="str">
        <f t="shared" si="62"/>
        <v>21</v>
      </c>
      <c r="B379" t="s">
        <v>533</v>
      </c>
      <c r="C379" t="str">
        <f t="shared" si="69"/>
        <v>041</v>
      </c>
      <c r="D379" t="s">
        <v>533</v>
      </c>
      <c r="E379" t="str">
        <f t="shared" si="66"/>
        <v>07</v>
      </c>
      <c r="F379" t="str">
        <f>"017"</f>
        <v>017</v>
      </c>
      <c r="G379" t="str">
        <f>""</f>
        <v/>
      </c>
      <c r="H379" t="s">
        <v>0</v>
      </c>
      <c r="I379" t="s">
        <v>2597</v>
      </c>
      <c r="J379" t="s">
        <v>5939</v>
      </c>
      <c r="K379" t="str">
        <f>"21006"</f>
        <v>21006</v>
      </c>
    </row>
    <row r="380" spans="1:11" customFormat="1" x14ac:dyDescent="0.25">
      <c r="A380" t="str">
        <f t="shared" si="62"/>
        <v>21</v>
      </c>
      <c r="B380" t="s">
        <v>533</v>
      </c>
      <c r="C380" t="str">
        <f t="shared" si="69"/>
        <v>041</v>
      </c>
      <c r="D380" t="s">
        <v>533</v>
      </c>
      <c r="E380" t="str">
        <f t="shared" si="66"/>
        <v>07</v>
      </c>
      <c r="F380" t="str">
        <f>"018"</f>
        <v>018</v>
      </c>
      <c r="G380" t="str">
        <f>""</f>
        <v/>
      </c>
      <c r="H380" t="s">
        <v>1</v>
      </c>
      <c r="I380" t="s">
        <v>2610</v>
      </c>
      <c r="J380" t="s">
        <v>5953</v>
      </c>
      <c r="K380" t="str">
        <f>"21007"</f>
        <v>21007</v>
      </c>
    </row>
    <row r="381" spans="1:11" customFormat="1" x14ac:dyDescent="0.25">
      <c r="A381" t="str">
        <f t="shared" si="62"/>
        <v>21</v>
      </c>
      <c r="B381" t="s">
        <v>533</v>
      </c>
      <c r="C381" t="str">
        <f t="shared" si="69"/>
        <v>041</v>
      </c>
      <c r="D381" t="s">
        <v>533</v>
      </c>
      <c r="E381" t="str">
        <f t="shared" si="66"/>
        <v>07</v>
      </c>
      <c r="F381" t="str">
        <f>"018"</f>
        <v>018</v>
      </c>
      <c r="G381" t="str">
        <f>""</f>
        <v/>
      </c>
      <c r="H381" t="s">
        <v>0</v>
      </c>
      <c r="I381" t="s">
        <v>2610</v>
      </c>
      <c r="J381" t="s">
        <v>5953</v>
      </c>
      <c r="K381" t="str">
        <f>"21007"</f>
        <v>21007</v>
      </c>
    </row>
    <row r="382" spans="1:11" customFormat="1" x14ac:dyDescent="0.25">
      <c r="A382" t="str">
        <f t="shared" si="62"/>
        <v>21</v>
      </c>
      <c r="B382" t="s">
        <v>533</v>
      </c>
      <c r="C382" t="str">
        <f t="shared" si="69"/>
        <v>041</v>
      </c>
      <c r="D382" t="s">
        <v>533</v>
      </c>
      <c r="E382" t="str">
        <f t="shared" si="66"/>
        <v>07</v>
      </c>
      <c r="F382" t="str">
        <f>"019"</f>
        <v>019</v>
      </c>
      <c r="G382" t="str">
        <f>""</f>
        <v/>
      </c>
      <c r="H382" t="s">
        <v>1</v>
      </c>
      <c r="I382" t="s">
        <v>2611</v>
      </c>
      <c r="J382" t="s">
        <v>5954</v>
      </c>
      <c r="K382" t="str">
        <f t="shared" ref="K382:K388" si="70">"21005"</f>
        <v>21005</v>
      </c>
    </row>
    <row r="383" spans="1:11" customFormat="1" x14ac:dyDescent="0.25">
      <c r="A383" t="str">
        <f t="shared" si="62"/>
        <v>21</v>
      </c>
      <c r="B383" t="s">
        <v>533</v>
      </c>
      <c r="C383" t="str">
        <f t="shared" si="69"/>
        <v>041</v>
      </c>
      <c r="D383" t="s">
        <v>533</v>
      </c>
      <c r="E383" t="str">
        <f t="shared" si="66"/>
        <v>07</v>
      </c>
      <c r="F383" t="str">
        <f>"019"</f>
        <v>019</v>
      </c>
      <c r="G383" t="str">
        <f>""</f>
        <v/>
      </c>
      <c r="H383" t="s">
        <v>0</v>
      </c>
      <c r="I383" t="s">
        <v>2611</v>
      </c>
      <c r="J383" t="s">
        <v>5954</v>
      </c>
      <c r="K383" t="str">
        <f t="shared" si="70"/>
        <v>21005</v>
      </c>
    </row>
    <row r="384" spans="1:11" customFormat="1" x14ac:dyDescent="0.25">
      <c r="A384" t="str">
        <f t="shared" si="62"/>
        <v>21</v>
      </c>
      <c r="B384" t="s">
        <v>533</v>
      </c>
      <c r="C384" t="str">
        <f t="shared" si="69"/>
        <v>041</v>
      </c>
      <c r="D384" t="s">
        <v>533</v>
      </c>
      <c r="E384" t="str">
        <f t="shared" si="66"/>
        <v>07</v>
      </c>
      <c r="F384" t="str">
        <f>"020"</f>
        <v>020</v>
      </c>
      <c r="G384" t="str">
        <f>""</f>
        <v/>
      </c>
      <c r="H384" t="s">
        <v>1</v>
      </c>
      <c r="I384" t="s">
        <v>2611</v>
      </c>
      <c r="J384" t="s">
        <v>5954</v>
      </c>
      <c r="K384" t="str">
        <f t="shared" si="70"/>
        <v>21005</v>
      </c>
    </row>
    <row r="385" spans="1:11" customFormat="1" x14ac:dyDescent="0.25">
      <c r="A385" t="str">
        <f t="shared" si="62"/>
        <v>21</v>
      </c>
      <c r="B385" t="s">
        <v>533</v>
      </c>
      <c r="C385" t="str">
        <f t="shared" si="69"/>
        <v>041</v>
      </c>
      <c r="D385" t="s">
        <v>533</v>
      </c>
      <c r="E385" t="str">
        <f t="shared" si="66"/>
        <v>07</v>
      </c>
      <c r="F385" t="str">
        <f>"020"</f>
        <v>020</v>
      </c>
      <c r="G385" t="str">
        <f>""</f>
        <v/>
      </c>
      <c r="H385" t="s">
        <v>0</v>
      </c>
      <c r="I385" t="s">
        <v>2611</v>
      </c>
      <c r="J385" t="s">
        <v>5954</v>
      </c>
      <c r="K385" t="str">
        <f t="shared" si="70"/>
        <v>21005</v>
      </c>
    </row>
    <row r="386" spans="1:11" customFormat="1" x14ac:dyDescent="0.25">
      <c r="A386" t="str">
        <f t="shared" si="62"/>
        <v>21</v>
      </c>
      <c r="B386" t="s">
        <v>533</v>
      </c>
      <c r="C386" t="str">
        <f t="shared" si="69"/>
        <v>041</v>
      </c>
      <c r="D386" t="s">
        <v>533</v>
      </c>
      <c r="E386" t="str">
        <f t="shared" si="66"/>
        <v>07</v>
      </c>
      <c r="F386" t="str">
        <f>"020"</f>
        <v>020</v>
      </c>
      <c r="G386" t="str">
        <f>""</f>
        <v/>
      </c>
      <c r="H386" t="s">
        <v>2</v>
      </c>
      <c r="I386" t="s">
        <v>2611</v>
      </c>
      <c r="J386" t="s">
        <v>5954</v>
      </c>
      <c r="K386" t="str">
        <f t="shared" si="70"/>
        <v>21005</v>
      </c>
    </row>
    <row r="387" spans="1:11" customFormat="1" x14ac:dyDescent="0.25">
      <c r="A387" t="str">
        <f t="shared" ref="A387:A450" si="71">"21"</f>
        <v>21</v>
      </c>
      <c r="B387" t="s">
        <v>533</v>
      </c>
      <c r="C387" t="str">
        <f t="shared" si="69"/>
        <v>041</v>
      </c>
      <c r="D387" t="s">
        <v>533</v>
      </c>
      <c r="E387" t="str">
        <f t="shared" si="66"/>
        <v>07</v>
      </c>
      <c r="F387" t="str">
        <f>"021"</f>
        <v>021</v>
      </c>
      <c r="G387" t="str">
        <f>""</f>
        <v/>
      </c>
      <c r="H387" t="s">
        <v>1</v>
      </c>
      <c r="I387" t="s">
        <v>2608</v>
      </c>
      <c r="J387" t="s">
        <v>5951</v>
      </c>
      <c r="K387" t="str">
        <f t="shared" si="70"/>
        <v>21005</v>
      </c>
    </row>
    <row r="388" spans="1:11" customFormat="1" x14ac:dyDescent="0.25">
      <c r="A388" t="str">
        <f t="shared" si="71"/>
        <v>21</v>
      </c>
      <c r="B388" t="s">
        <v>533</v>
      </c>
      <c r="C388" t="str">
        <f t="shared" si="69"/>
        <v>041</v>
      </c>
      <c r="D388" t="s">
        <v>533</v>
      </c>
      <c r="E388" t="str">
        <f t="shared" si="66"/>
        <v>07</v>
      </c>
      <c r="F388" t="str">
        <f>"021"</f>
        <v>021</v>
      </c>
      <c r="G388" t="str">
        <f>""</f>
        <v/>
      </c>
      <c r="H388" t="s">
        <v>0</v>
      </c>
      <c r="I388" t="s">
        <v>2608</v>
      </c>
      <c r="J388" t="s">
        <v>5951</v>
      </c>
      <c r="K388" t="str">
        <f t="shared" si="70"/>
        <v>21005</v>
      </c>
    </row>
    <row r="389" spans="1:11" customFormat="1" x14ac:dyDescent="0.25">
      <c r="A389" t="str">
        <f t="shared" si="71"/>
        <v>21</v>
      </c>
      <c r="B389" t="s">
        <v>533</v>
      </c>
      <c r="C389" t="str">
        <f t="shared" si="69"/>
        <v>041</v>
      </c>
      <c r="D389" t="s">
        <v>533</v>
      </c>
      <c r="E389" t="str">
        <f t="shared" si="66"/>
        <v>07</v>
      </c>
      <c r="F389" t="str">
        <f>"022"</f>
        <v>022</v>
      </c>
      <c r="G389" t="str">
        <f>""</f>
        <v/>
      </c>
      <c r="H389" t="s">
        <v>1</v>
      </c>
      <c r="I389" t="s">
        <v>2610</v>
      </c>
      <c r="J389" t="s">
        <v>5953</v>
      </c>
      <c r="K389" t="str">
        <f>"21007"</f>
        <v>21007</v>
      </c>
    </row>
    <row r="390" spans="1:11" customFormat="1" x14ac:dyDescent="0.25">
      <c r="A390" t="str">
        <f t="shared" si="71"/>
        <v>21</v>
      </c>
      <c r="B390" t="s">
        <v>533</v>
      </c>
      <c r="C390" t="str">
        <f t="shared" si="69"/>
        <v>041</v>
      </c>
      <c r="D390" t="s">
        <v>533</v>
      </c>
      <c r="E390" t="str">
        <f t="shared" si="66"/>
        <v>07</v>
      </c>
      <c r="F390" t="str">
        <f>"022"</f>
        <v>022</v>
      </c>
      <c r="G390" t="str">
        <f>""</f>
        <v/>
      </c>
      <c r="H390" t="s">
        <v>0</v>
      </c>
      <c r="I390" t="s">
        <v>2610</v>
      </c>
      <c r="J390" t="s">
        <v>5953</v>
      </c>
      <c r="K390" t="str">
        <f>"21007"</f>
        <v>21007</v>
      </c>
    </row>
    <row r="391" spans="1:11" customFormat="1" x14ac:dyDescent="0.25">
      <c r="A391" t="str">
        <f t="shared" si="71"/>
        <v>21</v>
      </c>
      <c r="B391" t="s">
        <v>533</v>
      </c>
      <c r="C391" t="str">
        <f t="shared" si="69"/>
        <v>041</v>
      </c>
      <c r="D391" t="s">
        <v>533</v>
      </c>
      <c r="E391" t="str">
        <f t="shared" ref="E391:E416" si="72">"08"</f>
        <v>08</v>
      </c>
      <c r="F391" t="str">
        <f>"001"</f>
        <v>001</v>
      </c>
      <c r="G391" t="str">
        <f>""</f>
        <v/>
      </c>
      <c r="H391" t="s">
        <v>1</v>
      </c>
      <c r="I391" t="s">
        <v>2612</v>
      </c>
      <c r="J391" t="s">
        <v>5955</v>
      </c>
      <c r="K391" t="str">
        <f t="shared" ref="K391:K396" si="73">"21002"</f>
        <v>21002</v>
      </c>
    </row>
    <row r="392" spans="1:11" customFormat="1" x14ac:dyDescent="0.25">
      <c r="A392" t="str">
        <f t="shared" si="71"/>
        <v>21</v>
      </c>
      <c r="B392" t="s">
        <v>533</v>
      </c>
      <c r="C392" t="str">
        <f t="shared" si="69"/>
        <v>041</v>
      </c>
      <c r="D392" t="s">
        <v>533</v>
      </c>
      <c r="E392" t="str">
        <f t="shared" si="72"/>
        <v>08</v>
      </c>
      <c r="F392" t="str">
        <f>"001"</f>
        <v>001</v>
      </c>
      <c r="G392" t="str">
        <f>""</f>
        <v/>
      </c>
      <c r="H392" t="s">
        <v>0</v>
      </c>
      <c r="I392" t="s">
        <v>2612</v>
      </c>
      <c r="J392" t="s">
        <v>5955</v>
      </c>
      <c r="K392" t="str">
        <f t="shared" si="73"/>
        <v>21002</v>
      </c>
    </row>
    <row r="393" spans="1:11" customFormat="1" x14ac:dyDescent="0.25">
      <c r="A393" t="str">
        <f t="shared" si="71"/>
        <v>21</v>
      </c>
      <c r="B393" t="s">
        <v>533</v>
      </c>
      <c r="C393" t="str">
        <f t="shared" si="69"/>
        <v>041</v>
      </c>
      <c r="D393" t="s">
        <v>533</v>
      </c>
      <c r="E393" t="str">
        <f t="shared" si="72"/>
        <v>08</v>
      </c>
      <c r="F393" t="str">
        <f>"001"</f>
        <v>001</v>
      </c>
      <c r="G393" t="str">
        <f>""</f>
        <v/>
      </c>
      <c r="H393" t="s">
        <v>2</v>
      </c>
      <c r="I393" t="s">
        <v>2612</v>
      </c>
      <c r="J393" t="s">
        <v>5955</v>
      </c>
      <c r="K393" t="str">
        <f t="shared" si="73"/>
        <v>21002</v>
      </c>
    </row>
    <row r="394" spans="1:11" customFormat="1" x14ac:dyDescent="0.25">
      <c r="A394" t="str">
        <f t="shared" si="71"/>
        <v>21</v>
      </c>
      <c r="B394" t="s">
        <v>533</v>
      </c>
      <c r="C394" t="str">
        <f t="shared" si="69"/>
        <v>041</v>
      </c>
      <c r="D394" t="s">
        <v>533</v>
      </c>
      <c r="E394" t="str">
        <f t="shared" si="72"/>
        <v>08</v>
      </c>
      <c r="F394" t="str">
        <f>"002"</f>
        <v>002</v>
      </c>
      <c r="G394" t="str">
        <f>""</f>
        <v/>
      </c>
      <c r="H394" t="s">
        <v>1</v>
      </c>
      <c r="I394" t="s">
        <v>2613</v>
      </c>
      <c r="J394" t="s">
        <v>5956</v>
      </c>
      <c r="K394" t="str">
        <f t="shared" si="73"/>
        <v>21002</v>
      </c>
    </row>
    <row r="395" spans="1:11" customFormat="1" x14ac:dyDescent="0.25">
      <c r="A395" t="str">
        <f t="shared" si="71"/>
        <v>21</v>
      </c>
      <c r="B395" t="s">
        <v>533</v>
      </c>
      <c r="C395" t="str">
        <f t="shared" si="69"/>
        <v>041</v>
      </c>
      <c r="D395" t="s">
        <v>533</v>
      </c>
      <c r="E395" t="str">
        <f t="shared" si="72"/>
        <v>08</v>
      </c>
      <c r="F395" t="str">
        <f>"002"</f>
        <v>002</v>
      </c>
      <c r="G395" t="str">
        <f>""</f>
        <v/>
      </c>
      <c r="H395" t="s">
        <v>0</v>
      </c>
      <c r="I395" t="s">
        <v>2613</v>
      </c>
      <c r="J395" t="s">
        <v>5956</v>
      </c>
      <c r="K395" t="str">
        <f t="shared" si="73"/>
        <v>21002</v>
      </c>
    </row>
    <row r="396" spans="1:11" customFormat="1" x14ac:dyDescent="0.25">
      <c r="A396" t="str">
        <f t="shared" si="71"/>
        <v>21</v>
      </c>
      <c r="B396" t="s">
        <v>533</v>
      </c>
      <c r="C396" t="str">
        <f t="shared" si="69"/>
        <v>041</v>
      </c>
      <c r="D396" t="s">
        <v>533</v>
      </c>
      <c r="E396" t="str">
        <f t="shared" si="72"/>
        <v>08</v>
      </c>
      <c r="F396" t="str">
        <f>"003"</f>
        <v>003</v>
      </c>
      <c r="G396" t="str">
        <f>""</f>
        <v/>
      </c>
      <c r="H396" t="s">
        <v>3</v>
      </c>
      <c r="I396" t="s">
        <v>2613</v>
      </c>
      <c r="J396" t="s">
        <v>5956</v>
      </c>
      <c r="K396" t="str">
        <f t="shared" si="73"/>
        <v>21002</v>
      </c>
    </row>
    <row r="397" spans="1:11" customFormat="1" x14ac:dyDescent="0.25">
      <c r="A397" t="str">
        <f t="shared" si="71"/>
        <v>21</v>
      </c>
      <c r="B397" t="s">
        <v>533</v>
      </c>
      <c r="C397" t="str">
        <f t="shared" si="69"/>
        <v>041</v>
      </c>
      <c r="D397" t="s">
        <v>533</v>
      </c>
      <c r="E397" t="str">
        <f t="shared" si="72"/>
        <v>08</v>
      </c>
      <c r="F397" t="str">
        <f>"004"</f>
        <v>004</v>
      </c>
      <c r="G397" t="str">
        <f>""</f>
        <v/>
      </c>
      <c r="H397" t="s">
        <v>3</v>
      </c>
      <c r="I397" t="s">
        <v>2595</v>
      </c>
      <c r="J397" t="s">
        <v>5937</v>
      </c>
      <c r="K397" t="str">
        <f>"21004"</f>
        <v>21004</v>
      </c>
    </row>
    <row r="398" spans="1:11" customFormat="1" x14ac:dyDescent="0.25">
      <c r="A398" t="str">
        <f t="shared" si="71"/>
        <v>21</v>
      </c>
      <c r="B398" t="s">
        <v>533</v>
      </c>
      <c r="C398" t="str">
        <f t="shared" si="69"/>
        <v>041</v>
      </c>
      <c r="D398" t="s">
        <v>533</v>
      </c>
      <c r="E398" t="str">
        <f t="shared" si="72"/>
        <v>08</v>
      </c>
      <c r="F398" t="str">
        <f>"005"</f>
        <v>005</v>
      </c>
      <c r="G398" t="str">
        <f>""</f>
        <v/>
      </c>
      <c r="H398" t="s">
        <v>1</v>
      </c>
      <c r="I398" t="s">
        <v>2614</v>
      </c>
      <c r="J398" t="s">
        <v>5957</v>
      </c>
      <c r="K398" t="str">
        <f t="shared" ref="K398:K416" si="74">"21005"</f>
        <v>21005</v>
      </c>
    </row>
    <row r="399" spans="1:11" customFormat="1" x14ac:dyDescent="0.25">
      <c r="A399" t="str">
        <f t="shared" si="71"/>
        <v>21</v>
      </c>
      <c r="B399" t="s">
        <v>533</v>
      </c>
      <c r="C399" t="str">
        <f t="shared" si="69"/>
        <v>041</v>
      </c>
      <c r="D399" t="s">
        <v>533</v>
      </c>
      <c r="E399" t="str">
        <f t="shared" si="72"/>
        <v>08</v>
      </c>
      <c r="F399" t="str">
        <f>"005"</f>
        <v>005</v>
      </c>
      <c r="G399" t="str">
        <f>""</f>
        <v/>
      </c>
      <c r="H399" t="s">
        <v>0</v>
      </c>
      <c r="I399" t="s">
        <v>2614</v>
      </c>
      <c r="J399" t="s">
        <v>5957</v>
      </c>
      <c r="K399" t="str">
        <f t="shared" si="74"/>
        <v>21005</v>
      </c>
    </row>
    <row r="400" spans="1:11" customFormat="1" x14ac:dyDescent="0.25">
      <c r="A400" t="str">
        <f t="shared" si="71"/>
        <v>21</v>
      </c>
      <c r="B400" t="s">
        <v>533</v>
      </c>
      <c r="C400" t="str">
        <f t="shared" si="69"/>
        <v>041</v>
      </c>
      <c r="D400" t="s">
        <v>533</v>
      </c>
      <c r="E400" t="str">
        <f t="shared" si="72"/>
        <v>08</v>
      </c>
      <c r="F400" t="str">
        <f>"006"</f>
        <v>006</v>
      </c>
      <c r="G400" t="str">
        <f>""</f>
        <v/>
      </c>
      <c r="H400" t="s">
        <v>3</v>
      </c>
      <c r="I400" t="s">
        <v>2615</v>
      </c>
      <c r="J400" t="s">
        <v>5958</v>
      </c>
      <c r="K400" t="str">
        <f t="shared" si="74"/>
        <v>21005</v>
      </c>
    </row>
    <row r="401" spans="1:11" customFormat="1" x14ac:dyDescent="0.25">
      <c r="A401" t="str">
        <f t="shared" si="71"/>
        <v>21</v>
      </c>
      <c r="B401" t="s">
        <v>533</v>
      </c>
      <c r="C401" t="str">
        <f t="shared" si="69"/>
        <v>041</v>
      </c>
      <c r="D401" t="s">
        <v>533</v>
      </c>
      <c r="E401" t="str">
        <f t="shared" si="72"/>
        <v>08</v>
      </c>
      <c r="F401" t="str">
        <f>"007"</f>
        <v>007</v>
      </c>
      <c r="G401" t="str">
        <f>""</f>
        <v/>
      </c>
      <c r="H401" t="s">
        <v>1</v>
      </c>
      <c r="I401" t="s">
        <v>84</v>
      </c>
      <c r="J401" t="s">
        <v>5959</v>
      </c>
      <c r="K401" t="str">
        <f t="shared" si="74"/>
        <v>21005</v>
      </c>
    </row>
    <row r="402" spans="1:11" customFormat="1" x14ac:dyDescent="0.25">
      <c r="A402" t="str">
        <f t="shared" si="71"/>
        <v>21</v>
      </c>
      <c r="B402" t="s">
        <v>533</v>
      </c>
      <c r="C402" t="str">
        <f t="shared" si="69"/>
        <v>041</v>
      </c>
      <c r="D402" t="s">
        <v>533</v>
      </c>
      <c r="E402" t="str">
        <f t="shared" si="72"/>
        <v>08</v>
      </c>
      <c r="F402" t="str">
        <f>"007"</f>
        <v>007</v>
      </c>
      <c r="G402" t="str">
        <f>""</f>
        <v/>
      </c>
      <c r="H402" t="s">
        <v>0</v>
      </c>
      <c r="I402" t="s">
        <v>84</v>
      </c>
      <c r="J402" t="s">
        <v>5959</v>
      </c>
      <c r="K402" t="str">
        <f t="shared" si="74"/>
        <v>21005</v>
      </c>
    </row>
    <row r="403" spans="1:11" customFormat="1" x14ac:dyDescent="0.25">
      <c r="A403" t="str">
        <f t="shared" si="71"/>
        <v>21</v>
      </c>
      <c r="B403" t="s">
        <v>533</v>
      </c>
      <c r="C403" t="str">
        <f t="shared" si="69"/>
        <v>041</v>
      </c>
      <c r="D403" t="s">
        <v>533</v>
      </c>
      <c r="E403" t="str">
        <f t="shared" si="72"/>
        <v>08</v>
      </c>
      <c r="F403" t="str">
        <f>"008"</f>
        <v>008</v>
      </c>
      <c r="G403" t="str">
        <f>""</f>
        <v/>
      </c>
      <c r="H403" t="s">
        <v>3</v>
      </c>
      <c r="I403" t="s">
        <v>2616</v>
      </c>
      <c r="J403" t="s">
        <v>5960</v>
      </c>
      <c r="K403" t="str">
        <f t="shared" si="74"/>
        <v>21005</v>
      </c>
    </row>
    <row r="404" spans="1:11" customFormat="1" x14ac:dyDescent="0.25">
      <c r="A404" t="str">
        <f t="shared" si="71"/>
        <v>21</v>
      </c>
      <c r="B404" t="s">
        <v>533</v>
      </c>
      <c r="C404" t="str">
        <f t="shared" si="69"/>
        <v>041</v>
      </c>
      <c r="D404" t="s">
        <v>533</v>
      </c>
      <c r="E404" t="str">
        <f t="shared" si="72"/>
        <v>08</v>
      </c>
      <c r="F404" t="str">
        <f>"009"</f>
        <v>009</v>
      </c>
      <c r="G404" t="str">
        <f>""</f>
        <v/>
      </c>
      <c r="H404" t="s">
        <v>1</v>
      </c>
      <c r="I404" t="s">
        <v>2616</v>
      </c>
      <c r="J404" t="s">
        <v>5960</v>
      </c>
      <c r="K404" t="str">
        <f t="shared" si="74"/>
        <v>21005</v>
      </c>
    </row>
    <row r="405" spans="1:11" customFormat="1" x14ac:dyDescent="0.25">
      <c r="A405" t="str">
        <f t="shared" si="71"/>
        <v>21</v>
      </c>
      <c r="B405" t="s">
        <v>533</v>
      </c>
      <c r="C405" t="str">
        <f t="shared" si="69"/>
        <v>041</v>
      </c>
      <c r="D405" t="s">
        <v>533</v>
      </c>
      <c r="E405" t="str">
        <f t="shared" si="72"/>
        <v>08</v>
      </c>
      <c r="F405" t="str">
        <f>"009"</f>
        <v>009</v>
      </c>
      <c r="G405" t="str">
        <f>""</f>
        <v/>
      </c>
      <c r="H405" t="s">
        <v>0</v>
      </c>
      <c r="I405" t="s">
        <v>2616</v>
      </c>
      <c r="J405" t="s">
        <v>5960</v>
      </c>
      <c r="K405" t="str">
        <f t="shared" si="74"/>
        <v>21005</v>
      </c>
    </row>
    <row r="406" spans="1:11" customFormat="1" x14ac:dyDescent="0.25">
      <c r="A406" t="str">
        <f t="shared" si="71"/>
        <v>21</v>
      </c>
      <c r="B406" t="s">
        <v>533</v>
      </c>
      <c r="C406" t="str">
        <f t="shared" si="69"/>
        <v>041</v>
      </c>
      <c r="D406" t="s">
        <v>533</v>
      </c>
      <c r="E406" t="str">
        <f t="shared" si="72"/>
        <v>08</v>
      </c>
      <c r="F406" t="str">
        <f>"010"</f>
        <v>010</v>
      </c>
      <c r="G406" t="str">
        <f>""</f>
        <v/>
      </c>
      <c r="H406" t="s">
        <v>1</v>
      </c>
      <c r="I406" t="s">
        <v>2617</v>
      </c>
      <c r="J406" t="s">
        <v>5961</v>
      </c>
      <c r="K406" t="str">
        <f t="shared" si="74"/>
        <v>21005</v>
      </c>
    </row>
    <row r="407" spans="1:11" customFormat="1" x14ac:dyDescent="0.25">
      <c r="A407" t="str">
        <f t="shared" si="71"/>
        <v>21</v>
      </c>
      <c r="B407" t="s">
        <v>533</v>
      </c>
      <c r="C407" t="str">
        <f t="shared" si="69"/>
        <v>041</v>
      </c>
      <c r="D407" t="s">
        <v>533</v>
      </c>
      <c r="E407" t="str">
        <f t="shared" si="72"/>
        <v>08</v>
      </c>
      <c r="F407" t="str">
        <f>"010"</f>
        <v>010</v>
      </c>
      <c r="G407" t="str">
        <f>""</f>
        <v/>
      </c>
      <c r="H407" t="s">
        <v>0</v>
      </c>
      <c r="I407" t="s">
        <v>2617</v>
      </c>
      <c r="J407" t="s">
        <v>5961</v>
      </c>
      <c r="K407" t="str">
        <f t="shared" si="74"/>
        <v>21005</v>
      </c>
    </row>
    <row r="408" spans="1:11" customFormat="1" x14ac:dyDescent="0.25">
      <c r="A408" t="str">
        <f t="shared" si="71"/>
        <v>21</v>
      </c>
      <c r="B408" t="s">
        <v>533</v>
      </c>
      <c r="C408" t="str">
        <f t="shared" si="69"/>
        <v>041</v>
      </c>
      <c r="D408" t="s">
        <v>533</v>
      </c>
      <c r="E408" t="str">
        <f t="shared" si="72"/>
        <v>08</v>
      </c>
      <c r="F408" t="str">
        <f>"011"</f>
        <v>011</v>
      </c>
      <c r="G408" t="str">
        <f>""</f>
        <v/>
      </c>
      <c r="H408" t="s">
        <v>3</v>
      </c>
      <c r="I408" t="s">
        <v>2615</v>
      </c>
      <c r="J408" t="s">
        <v>5958</v>
      </c>
      <c r="K408" t="str">
        <f t="shared" si="74"/>
        <v>21005</v>
      </c>
    </row>
    <row r="409" spans="1:11" customFormat="1" x14ac:dyDescent="0.25">
      <c r="A409" t="str">
        <f t="shared" si="71"/>
        <v>21</v>
      </c>
      <c r="B409" t="s">
        <v>533</v>
      </c>
      <c r="C409" t="str">
        <f t="shared" si="69"/>
        <v>041</v>
      </c>
      <c r="D409" t="s">
        <v>533</v>
      </c>
      <c r="E409" t="str">
        <f t="shared" si="72"/>
        <v>08</v>
      </c>
      <c r="F409" t="str">
        <f>"012"</f>
        <v>012</v>
      </c>
      <c r="G409" t="str">
        <f>""</f>
        <v/>
      </c>
      <c r="H409" t="s">
        <v>1</v>
      </c>
      <c r="I409" t="s">
        <v>2617</v>
      </c>
      <c r="J409" t="s">
        <v>5961</v>
      </c>
      <c r="K409" t="str">
        <f t="shared" si="74"/>
        <v>21005</v>
      </c>
    </row>
    <row r="410" spans="1:11" customFormat="1" x14ac:dyDescent="0.25">
      <c r="A410" t="str">
        <f t="shared" si="71"/>
        <v>21</v>
      </c>
      <c r="B410" t="s">
        <v>533</v>
      </c>
      <c r="C410" t="str">
        <f t="shared" si="69"/>
        <v>041</v>
      </c>
      <c r="D410" t="s">
        <v>533</v>
      </c>
      <c r="E410" t="str">
        <f t="shared" si="72"/>
        <v>08</v>
      </c>
      <c r="F410" t="str">
        <f>"012"</f>
        <v>012</v>
      </c>
      <c r="G410" t="str">
        <f>""</f>
        <v/>
      </c>
      <c r="H410" t="s">
        <v>0</v>
      </c>
      <c r="I410" t="s">
        <v>2617</v>
      </c>
      <c r="J410" t="s">
        <v>5961</v>
      </c>
      <c r="K410" t="str">
        <f t="shared" si="74"/>
        <v>21005</v>
      </c>
    </row>
    <row r="411" spans="1:11" customFormat="1" x14ac:dyDescent="0.25">
      <c r="A411" t="str">
        <f t="shared" si="71"/>
        <v>21</v>
      </c>
      <c r="B411" t="s">
        <v>533</v>
      </c>
      <c r="C411" t="str">
        <f t="shared" si="69"/>
        <v>041</v>
      </c>
      <c r="D411" t="s">
        <v>533</v>
      </c>
      <c r="E411" t="str">
        <f t="shared" si="72"/>
        <v>08</v>
      </c>
      <c r="F411" t="str">
        <f>"013"</f>
        <v>013</v>
      </c>
      <c r="G411" t="str">
        <f>""</f>
        <v/>
      </c>
      <c r="H411" t="s">
        <v>3</v>
      </c>
      <c r="I411" t="s">
        <v>2618</v>
      </c>
      <c r="J411" t="s">
        <v>5962</v>
      </c>
      <c r="K411" t="str">
        <f t="shared" si="74"/>
        <v>21005</v>
      </c>
    </row>
    <row r="412" spans="1:11" customFormat="1" x14ac:dyDescent="0.25">
      <c r="A412" t="str">
        <f t="shared" si="71"/>
        <v>21</v>
      </c>
      <c r="B412" t="s">
        <v>533</v>
      </c>
      <c r="C412" t="str">
        <f t="shared" si="69"/>
        <v>041</v>
      </c>
      <c r="D412" t="s">
        <v>533</v>
      </c>
      <c r="E412" t="str">
        <f t="shared" si="72"/>
        <v>08</v>
      </c>
      <c r="F412" t="str">
        <f>"014"</f>
        <v>014</v>
      </c>
      <c r="G412" t="str">
        <f>""</f>
        <v/>
      </c>
      <c r="H412" t="s">
        <v>1</v>
      </c>
      <c r="I412" t="s">
        <v>2618</v>
      </c>
      <c r="J412" t="s">
        <v>5962</v>
      </c>
      <c r="K412" t="str">
        <f t="shared" si="74"/>
        <v>21005</v>
      </c>
    </row>
    <row r="413" spans="1:11" customFormat="1" x14ac:dyDescent="0.25">
      <c r="A413" t="str">
        <f t="shared" si="71"/>
        <v>21</v>
      </c>
      <c r="B413" t="s">
        <v>533</v>
      </c>
      <c r="C413" t="str">
        <f t="shared" si="69"/>
        <v>041</v>
      </c>
      <c r="D413" t="s">
        <v>533</v>
      </c>
      <c r="E413" t="str">
        <f t="shared" si="72"/>
        <v>08</v>
      </c>
      <c r="F413" t="str">
        <f>"014"</f>
        <v>014</v>
      </c>
      <c r="G413" t="str">
        <f>""</f>
        <v/>
      </c>
      <c r="H413" t="s">
        <v>0</v>
      </c>
      <c r="I413" t="s">
        <v>2618</v>
      </c>
      <c r="J413" t="s">
        <v>5962</v>
      </c>
      <c r="K413" t="str">
        <f t="shared" si="74"/>
        <v>21005</v>
      </c>
    </row>
    <row r="414" spans="1:11" customFormat="1" x14ac:dyDescent="0.25">
      <c r="A414" t="str">
        <f t="shared" si="71"/>
        <v>21</v>
      </c>
      <c r="B414" t="s">
        <v>533</v>
      </c>
      <c r="C414" t="str">
        <f t="shared" si="69"/>
        <v>041</v>
      </c>
      <c r="D414" t="s">
        <v>533</v>
      </c>
      <c r="E414" t="str">
        <f t="shared" si="72"/>
        <v>08</v>
      </c>
      <c r="F414" t="str">
        <f>"015"</f>
        <v>015</v>
      </c>
      <c r="G414" t="str">
        <f>""</f>
        <v/>
      </c>
      <c r="H414" t="s">
        <v>1</v>
      </c>
      <c r="I414" t="s">
        <v>2618</v>
      </c>
      <c r="J414" t="s">
        <v>5962</v>
      </c>
      <c r="K414" t="str">
        <f t="shared" si="74"/>
        <v>21005</v>
      </c>
    </row>
    <row r="415" spans="1:11" customFormat="1" x14ac:dyDescent="0.25">
      <c r="A415" t="str">
        <f t="shared" si="71"/>
        <v>21</v>
      </c>
      <c r="B415" t="s">
        <v>533</v>
      </c>
      <c r="C415" t="str">
        <f t="shared" si="69"/>
        <v>041</v>
      </c>
      <c r="D415" t="s">
        <v>533</v>
      </c>
      <c r="E415" t="str">
        <f t="shared" si="72"/>
        <v>08</v>
      </c>
      <c r="F415" t="str">
        <f>"015"</f>
        <v>015</v>
      </c>
      <c r="G415" t="str">
        <f>""</f>
        <v/>
      </c>
      <c r="H415" t="s">
        <v>0</v>
      </c>
      <c r="I415" t="s">
        <v>2618</v>
      </c>
      <c r="J415" t="s">
        <v>5962</v>
      </c>
      <c r="K415" t="str">
        <f t="shared" si="74"/>
        <v>21005</v>
      </c>
    </row>
    <row r="416" spans="1:11" customFormat="1" x14ac:dyDescent="0.25">
      <c r="A416" t="str">
        <f t="shared" si="71"/>
        <v>21</v>
      </c>
      <c r="B416" t="s">
        <v>533</v>
      </c>
      <c r="C416" t="str">
        <f t="shared" si="69"/>
        <v>041</v>
      </c>
      <c r="D416" t="s">
        <v>533</v>
      </c>
      <c r="E416" t="str">
        <f t="shared" si="72"/>
        <v>08</v>
      </c>
      <c r="F416" t="str">
        <f>"016"</f>
        <v>016</v>
      </c>
      <c r="G416" t="str">
        <f>""</f>
        <v/>
      </c>
      <c r="H416" t="s">
        <v>3</v>
      </c>
      <c r="I416" t="s">
        <v>2615</v>
      </c>
      <c r="J416" t="s">
        <v>5958</v>
      </c>
      <c r="K416" t="str">
        <f t="shared" si="74"/>
        <v>21005</v>
      </c>
    </row>
    <row r="417" spans="1:11" customFormat="1" x14ac:dyDescent="0.25">
      <c r="A417" t="str">
        <f t="shared" si="71"/>
        <v>21</v>
      </c>
      <c r="B417" t="s">
        <v>533</v>
      </c>
      <c r="C417" t="str">
        <f t="shared" ref="C417:C439" si="75">"042"</f>
        <v>042</v>
      </c>
      <c r="D417" t="s">
        <v>573</v>
      </c>
      <c r="E417" t="str">
        <f>"01"</f>
        <v>01</v>
      </c>
      <c r="F417" t="str">
        <f>"001"</f>
        <v>001</v>
      </c>
      <c r="G417" t="str">
        <f>""</f>
        <v/>
      </c>
      <c r="H417" t="s">
        <v>1</v>
      </c>
      <c r="I417" t="s">
        <v>2619</v>
      </c>
      <c r="J417" t="s">
        <v>5963</v>
      </c>
      <c r="K417" t="str">
        <f t="shared" ref="K417:K437" si="76">"21410"</f>
        <v>21410</v>
      </c>
    </row>
    <row r="418" spans="1:11" customFormat="1" x14ac:dyDescent="0.25">
      <c r="A418" t="str">
        <f t="shared" si="71"/>
        <v>21</v>
      </c>
      <c r="B418" t="s">
        <v>533</v>
      </c>
      <c r="C418" t="str">
        <f t="shared" si="75"/>
        <v>042</v>
      </c>
      <c r="D418" t="s">
        <v>573</v>
      </c>
      <c r="E418" t="str">
        <f>"01"</f>
        <v>01</v>
      </c>
      <c r="F418" t="str">
        <f>"001"</f>
        <v>001</v>
      </c>
      <c r="G418" t="str">
        <f>""</f>
        <v/>
      </c>
      <c r="H418" t="s">
        <v>0</v>
      </c>
      <c r="I418" t="s">
        <v>2619</v>
      </c>
      <c r="J418" t="s">
        <v>5963</v>
      </c>
      <c r="K418" t="str">
        <f t="shared" si="76"/>
        <v>21410</v>
      </c>
    </row>
    <row r="419" spans="1:11" customFormat="1" x14ac:dyDescent="0.25">
      <c r="A419" t="str">
        <f t="shared" si="71"/>
        <v>21</v>
      </c>
      <c r="B419" t="s">
        <v>533</v>
      </c>
      <c r="C419" t="str">
        <f t="shared" si="75"/>
        <v>042</v>
      </c>
      <c r="D419" t="s">
        <v>573</v>
      </c>
      <c r="E419" t="str">
        <f t="shared" ref="E419:E427" si="77">"02"</f>
        <v>02</v>
      </c>
      <c r="F419" t="str">
        <f>"001"</f>
        <v>001</v>
      </c>
      <c r="G419" t="str">
        <f>""</f>
        <v/>
      </c>
      <c r="H419" t="s">
        <v>3</v>
      </c>
      <c r="I419" t="s">
        <v>2620</v>
      </c>
      <c r="J419" t="s">
        <v>5964</v>
      </c>
      <c r="K419" t="str">
        <f t="shared" si="76"/>
        <v>21410</v>
      </c>
    </row>
    <row r="420" spans="1:11" customFormat="1" x14ac:dyDescent="0.25">
      <c r="A420" t="str">
        <f t="shared" si="71"/>
        <v>21</v>
      </c>
      <c r="B420" t="s">
        <v>533</v>
      </c>
      <c r="C420" t="str">
        <f t="shared" si="75"/>
        <v>042</v>
      </c>
      <c r="D420" t="s">
        <v>573</v>
      </c>
      <c r="E420" t="str">
        <f t="shared" si="77"/>
        <v>02</v>
      </c>
      <c r="F420" t="str">
        <f>"002"</f>
        <v>002</v>
      </c>
      <c r="G420" t="str">
        <f>""</f>
        <v/>
      </c>
      <c r="H420" t="s">
        <v>1</v>
      </c>
      <c r="I420" t="s">
        <v>2619</v>
      </c>
      <c r="J420" t="s">
        <v>5963</v>
      </c>
      <c r="K420" t="str">
        <f t="shared" si="76"/>
        <v>21410</v>
      </c>
    </row>
    <row r="421" spans="1:11" customFormat="1" x14ac:dyDescent="0.25">
      <c r="A421" t="str">
        <f t="shared" si="71"/>
        <v>21</v>
      </c>
      <c r="B421" t="s">
        <v>533</v>
      </c>
      <c r="C421" t="str">
        <f t="shared" si="75"/>
        <v>042</v>
      </c>
      <c r="D421" t="s">
        <v>573</v>
      </c>
      <c r="E421" t="str">
        <f t="shared" si="77"/>
        <v>02</v>
      </c>
      <c r="F421" t="str">
        <f>"002"</f>
        <v>002</v>
      </c>
      <c r="G421" t="str">
        <f>""</f>
        <v/>
      </c>
      <c r="H421" t="s">
        <v>0</v>
      </c>
      <c r="I421" t="s">
        <v>2619</v>
      </c>
      <c r="J421" t="s">
        <v>5963</v>
      </c>
      <c r="K421" t="str">
        <f t="shared" si="76"/>
        <v>21410</v>
      </c>
    </row>
    <row r="422" spans="1:11" customFormat="1" x14ac:dyDescent="0.25">
      <c r="A422" t="str">
        <f t="shared" si="71"/>
        <v>21</v>
      </c>
      <c r="B422" t="s">
        <v>533</v>
      </c>
      <c r="C422" t="str">
        <f t="shared" si="75"/>
        <v>042</v>
      </c>
      <c r="D422" t="s">
        <v>573</v>
      </c>
      <c r="E422" t="str">
        <f t="shared" si="77"/>
        <v>02</v>
      </c>
      <c r="F422" t="str">
        <f>"003"</f>
        <v>003</v>
      </c>
      <c r="G422" t="str">
        <f>""</f>
        <v/>
      </c>
      <c r="H422" t="s">
        <v>1</v>
      </c>
      <c r="I422" t="s">
        <v>2620</v>
      </c>
      <c r="J422" t="s">
        <v>5964</v>
      </c>
      <c r="K422" t="str">
        <f t="shared" si="76"/>
        <v>21410</v>
      </c>
    </row>
    <row r="423" spans="1:11" customFormat="1" x14ac:dyDescent="0.25">
      <c r="A423" t="str">
        <f t="shared" si="71"/>
        <v>21</v>
      </c>
      <c r="B423" t="s">
        <v>533</v>
      </c>
      <c r="C423" t="str">
        <f t="shared" si="75"/>
        <v>042</v>
      </c>
      <c r="D423" t="s">
        <v>573</v>
      </c>
      <c r="E423" t="str">
        <f t="shared" si="77"/>
        <v>02</v>
      </c>
      <c r="F423" t="str">
        <f>"003"</f>
        <v>003</v>
      </c>
      <c r="G423" t="str">
        <f>""</f>
        <v/>
      </c>
      <c r="H423" t="s">
        <v>0</v>
      </c>
      <c r="I423" t="s">
        <v>2620</v>
      </c>
      <c r="J423" t="s">
        <v>5964</v>
      </c>
      <c r="K423" t="str">
        <f t="shared" si="76"/>
        <v>21410</v>
      </c>
    </row>
    <row r="424" spans="1:11" customFormat="1" x14ac:dyDescent="0.25">
      <c r="A424" t="str">
        <f t="shared" si="71"/>
        <v>21</v>
      </c>
      <c r="B424" t="s">
        <v>533</v>
      </c>
      <c r="C424" t="str">
        <f t="shared" si="75"/>
        <v>042</v>
      </c>
      <c r="D424" t="s">
        <v>573</v>
      </c>
      <c r="E424" t="str">
        <f t="shared" si="77"/>
        <v>02</v>
      </c>
      <c r="F424" t="str">
        <f>"004"</f>
        <v>004</v>
      </c>
      <c r="G424" t="str">
        <f>""</f>
        <v/>
      </c>
      <c r="H424" t="s">
        <v>1</v>
      </c>
      <c r="I424" t="s">
        <v>2619</v>
      </c>
      <c r="J424" t="s">
        <v>5963</v>
      </c>
      <c r="K424" t="str">
        <f t="shared" si="76"/>
        <v>21410</v>
      </c>
    </row>
    <row r="425" spans="1:11" customFormat="1" x14ac:dyDescent="0.25">
      <c r="A425" t="str">
        <f t="shared" si="71"/>
        <v>21</v>
      </c>
      <c r="B425" t="s">
        <v>533</v>
      </c>
      <c r="C425" t="str">
        <f t="shared" si="75"/>
        <v>042</v>
      </c>
      <c r="D425" t="s">
        <v>573</v>
      </c>
      <c r="E425" t="str">
        <f t="shared" si="77"/>
        <v>02</v>
      </c>
      <c r="F425" t="str">
        <f>"004"</f>
        <v>004</v>
      </c>
      <c r="G425" t="str">
        <f>""</f>
        <v/>
      </c>
      <c r="H425" t="s">
        <v>0</v>
      </c>
      <c r="I425" t="s">
        <v>2619</v>
      </c>
      <c r="J425" t="s">
        <v>5963</v>
      </c>
      <c r="K425" t="str">
        <f t="shared" si="76"/>
        <v>21410</v>
      </c>
    </row>
    <row r="426" spans="1:11" customFormat="1" x14ac:dyDescent="0.25">
      <c r="A426" t="str">
        <f t="shared" si="71"/>
        <v>21</v>
      </c>
      <c r="B426" t="s">
        <v>533</v>
      </c>
      <c r="C426" t="str">
        <f t="shared" si="75"/>
        <v>042</v>
      </c>
      <c r="D426" t="s">
        <v>573</v>
      </c>
      <c r="E426" t="str">
        <f t="shared" si="77"/>
        <v>02</v>
      </c>
      <c r="F426" t="str">
        <f>"004"</f>
        <v>004</v>
      </c>
      <c r="G426" t="str">
        <f>""</f>
        <v/>
      </c>
      <c r="H426" t="s">
        <v>2</v>
      </c>
      <c r="I426" t="s">
        <v>2619</v>
      </c>
      <c r="J426" t="s">
        <v>5963</v>
      </c>
      <c r="K426" t="str">
        <f t="shared" si="76"/>
        <v>21410</v>
      </c>
    </row>
    <row r="427" spans="1:11" customFormat="1" x14ac:dyDescent="0.25">
      <c r="A427" t="str">
        <f t="shared" si="71"/>
        <v>21</v>
      </c>
      <c r="B427" t="s">
        <v>533</v>
      </c>
      <c r="C427" t="str">
        <f t="shared" si="75"/>
        <v>042</v>
      </c>
      <c r="D427" t="s">
        <v>573</v>
      </c>
      <c r="E427" t="str">
        <f t="shared" si="77"/>
        <v>02</v>
      </c>
      <c r="F427" t="str">
        <f>"005"</f>
        <v>005</v>
      </c>
      <c r="G427" t="str">
        <f>""</f>
        <v/>
      </c>
      <c r="H427" t="s">
        <v>3</v>
      </c>
      <c r="I427" t="s">
        <v>2619</v>
      </c>
      <c r="J427" t="s">
        <v>5963</v>
      </c>
      <c r="K427" t="str">
        <f t="shared" si="76"/>
        <v>21410</v>
      </c>
    </row>
    <row r="428" spans="1:11" customFormat="1" x14ac:dyDescent="0.25">
      <c r="A428" t="str">
        <f t="shared" si="71"/>
        <v>21</v>
      </c>
      <c r="B428" t="s">
        <v>533</v>
      </c>
      <c r="C428" t="str">
        <f t="shared" si="75"/>
        <v>042</v>
      </c>
      <c r="D428" t="s">
        <v>573</v>
      </c>
      <c r="E428" t="str">
        <f t="shared" ref="E428:E437" si="78">"03"</f>
        <v>03</v>
      </c>
      <c r="F428" t="str">
        <f>"001"</f>
        <v>001</v>
      </c>
      <c r="G428" t="str">
        <f>""</f>
        <v/>
      </c>
      <c r="H428" t="s">
        <v>1</v>
      </c>
      <c r="I428" t="s">
        <v>2621</v>
      </c>
      <c r="J428" t="s">
        <v>5965</v>
      </c>
      <c r="K428" t="str">
        <f t="shared" si="76"/>
        <v>21410</v>
      </c>
    </row>
    <row r="429" spans="1:11" customFormat="1" x14ac:dyDescent="0.25">
      <c r="A429" t="str">
        <f t="shared" si="71"/>
        <v>21</v>
      </c>
      <c r="B429" t="s">
        <v>533</v>
      </c>
      <c r="C429" t="str">
        <f t="shared" si="75"/>
        <v>042</v>
      </c>
      <c r="D429" t="s">
        <v>573</v>
      </c>
      <c r="E429" t="str">
        <f t="shared" si="78"/>
        <v>03</v>
      </c>
      <c r="F429" t="str">
        <f>"001"</f>
        <v>001</v>
      </c>
      <c r="G429" t="str">
        <f>""</f>
        <v/>
      </c>
      <c r="H429" t="s">
        <v>0</v>
      </c>
      <c r="I429" t="s">
        <v>2621</v>
      </c>
      <c r="J429" t="s">
        <v>5965</v>
      </c>
      <c r="K429" t="str">
        <f t="shared" si="76"/>
        <v>21410</v>
      </c>
    </row>
    <row r="430" spans="1:11" customFormat="1" x14ac:dyDescent="0.25">
      <c r="A430" t="str">
        <f t="shared" si="71"/>
        <v>21</v>
      </c>
      <c r="B430" t="s">
        <v>533</v>
      </c>
      <c r="C430" t="str">
        <f t="shared" si="75"/>
        <v>042</v>
      </c>
      <c r="D430" t="s">
        <v>573</v>
      </c>
      <c r="E430" t="str">
        <f t="shared" si="78"/>
        <v>03</v>
      </c>
      <c r="F430" t="str">
        <f>"002"</f>
        <v>002</v>
      </c>
      <c r="G430" t="str">
        <f>""</f>
        <v/>
      </c>
      <c r="H430" t="s">
        <v>1</v>
      </c>
      <c r="I430" t="s">
        <v>2621</v>
      </c>
      <c r="J430" t="s">
        <v>5965</v>
      </c>
      <c r="K430" t="str">
        <f t="shared" si="76"/>
        <v>21410</v>
      </c>
    </row>
    <row r="431" spans="1:11" customFormat="1" x14ac:dyDescent="0.25">
      <c r="A431" t="str">
        <f t="shared" si="71"/>
        <v>21</v>
      </c>
      <c r="B431" t="s">
        <v>533</v>
      </c>
      <c r="C431" t="str">
        <f t="shared" si="75"/>
        <v>042</v>
      </c>
      <c r="D431" t="s">
        <v>573</v>
      </c>
      <c r="E431" t="str">
        <f t="shared" si="78"/>
        <v>03</v>
      </c>
      <c r="F431" t="str">
        <f>"002"</f>
        <v>002</v>
      </c>
      <c r="G431" t="str">
        <f>""</f>
        <v/>
      </c>
      <c r="H431" t="s">
        <v>0</v>
      </c>
      <c r="I431" t="s">
        <v>2621</v>
      </c>
      <c r="J431" t="s">
        <v>5965</v>
      </c>
      <c r="K431" t="str">
        <f t="shared" si="76"/>
        <v>21410</v>
      </c>
    </row>
    <row r="432" spans="1:11" customFormat="1" x14ac:dyDescent="0.25">
      <c r="A432" t="str">
        <f t="shared" si="71"/>
        <v>21</v>
      </c>
      <c r="B432" t="s">
        <v>533</v>
      </c>
      <c r="C432" t="str">
        <f t="shared" si="75"/>
        <v>042</v>
      </c>
      <c r="D432" t="s">
        <v>573</v>
      </c>
      <c r="E432" t="str">
        <f t="shared" si="78"/>
        <v>03</v>
      </c>
      <c r="F432" t="str">
        <f>"003"</f>
        <v>003</v>
      </c>
      <c r="G432" t="str">
        <f>""</f>
        <v/>
      </c>
      <c r="H432" t="s">
        <v>1</v>
      </c>
      <c r="I432" t="s">
        <v>2621</v>
      </c>
      <c r="J432" t="s">
        <v>5965</v>
      </c>
      <c r="K432" t="str">
        <f t="shared" si="76"/>
        <v>21410</v>
      </c>
    </row>
    <row r="433" spans="1:11" customFormat="1" x14ac:dyDescent="0.25">
      <c r="A433" t="str">
        <f t="shared" si="71"/>
        <v>21</v>
      </c>
      <c r="B433" t="s">
        <v>533</v>
      </c>
      <c r="C433" t="str">
        <f t="shared" si="75"/>
        <v>042</v>
      </c>
      <c r="D433" t="s">
        <v>573</v>
      </c>
      <c r="E433" t="str">
        <f t="shared" si="78"/>
        <v>03</v>
      </c>
      <c r="F433" t="str">
        <f>"003"</f>
        <v>003</v>
      </c>
      <c r="G433" t="str">
        <f>""</f>
        <v/>
      </c>
      <c r="H433" t="s">
        <v>0</v>
      </c>
      <c r="I433" t="s">
        <v>2621</v>
      </c>
      <c r="J433" t="s">
        <v>5965</v>
      </c>
      <c r="K433" t="str">
        <f t="shared" si="76"/>
        <v>21410</v>
      </c>
    </row>
    <row r="434" spans="1:11" customFormat="1" x14ac:dyDescent="0.25">
      <c r="A434" t="str">
        <f t="shared" si="71"/>
        <v>21</v>
      </c>
      <c r="B434" t="s">
        <v>533</v>
      </c>
      <c r="C434" t="str">
        <f t="shared" si="75"/>
        <v>042</v>
      </c>
      <c r="D434" t="s">
        <v>573</v>
      </c>
      <c r="E434" t="str">
        <f t="shared" si="78"/>
        <v>03</v>
      </c>
      <c r="F434" t="str">
        <f>"003"</f>
        <v>003</v>
      </c>
      <c r="G434" t="str">
        <f>""</f>
        <v/>
      </c>
      <c r="H434" t="s">
        <v>2</v>
      </c>
      <c r="I434" t="s">
        <v>2621</v>
      </c>
      <c r="J434" t="s">
        <v>5965</v>
      </c>
      <c r="K434" t="str">
        <f t="shared" si="76"/>
        <v>21410</v>
      </c>
    </row>
    <row r="435" spans="1:11" customFormat="1" x14ac:dyDescent="0.25">
      <c r="A435" t="str">
        <f t="shared" si="71"/>
        <v>21</v>
      </c>
      <c r="B435" t="s">
        <v>533</v>
      </c>
      <c r="C435" t="str">
        <f t="shared" si="75"/>
        <v>042</v>
      </c>
      <c r="D435" t="s">
        <v>573</v>
      </c>
      <c r="E435" t="str">
        <f t="shared" si="78"/>
        <v>03</v>
      </c>
      <c r="F435" t="str">
        <f>"004"</f>
        <v>004</v>
      </c>
      <c r="G435" t="str">
        <f>""</f>
        <v/>
      </c>
      <c r="H435" t="s">
        <v>3</v>
      </c>
      <c r="I435" t="s">
        <v>2622</v>
      </c>
      <c r="J435" t="s">
        <v>5966</v>
      </c>
      <c r="K435" t="str">
        <f t="shared" si="76"/>
        <v>21410</v>
      </c>
    </row>
    <row r="436" spans="1:11" customFormat="1" x14ac:dyDescent="0.25">
      <c r="A436" t="str">
        <f t="shared" si="71"/>
        <v>21</v>
      </c>
      <c r="B436" t="s">
        <v>533</v>
      </c>
      <c r="C436" t="str">
        <f t="shared" si="75"/>
        <v>042</v>
      </c>
      <c r="D436" t="s">
        <v>573</v>
      </c>
      <c r="E436" t="str">
        <f t="shared" si="78"/>
        <v>03</v>
      </c>
      <c r="F436" t="str">
        <f>"005"</f>
        <v>005</v>
      </c>
      <c r="G436" t="str">
        <f>""</f>
        <v/>
      </c>
      <c r="H436" t="s">
        <v>1</v>
      </c>
      <c r="I436" t="s">
        <v>2622</v>
      </c>
      <c r="J436" t="s">
        <v>5966</v>
      </c>
      <c r="K436" t="str">
        <f t="shared" si="76"/>
        <v>21410</v>
      </c>
    </row>
    <row r="437" spans="1:11" customFormat="1" x14ac:dyDescent="0.25">
      <c r="A437" t="str">
        <f t="shared" si="71"/>
        <v>21</v>
      </c>
      <c r="B437" t="s">
        <v>533</v>
      </c>
      <c r="C437" t="str">
        <f t="shared" si="75"/>
        <v>042</v>
      </c>
      <c r="D437" t="s">
        <v>573</v>
      </c>
      <c r="E437" t="str">
        <f t="shared" si="78"/>
        <v>03</v>
      </c>
      <c r="F437" t="str">
        <f>"005"</f>
        <v>005</v>
      </c>
      <c r="G437" t="str">
        <f>""</f>
        <v/>
      </c>
      <c r="H437" t="s">
        <v>0</v>
      </c>
      <c r="I437" t="s">
        <v>2622</v>
      </c>
      <c r="J437" t="s">
        <v>5966</v>
      </c>
      <c r="K437" t="str">
        <f t="shared" si="76"/>
        <v>21410</v>
      </c>
    </row>
    <row r="438" spans="1:11" customFormat="1" x14ac:dyDescent="0.25">
      <c r="A438" t="str">
        <f t="shared" si="71"/>
        <v>21</v>
      </c>
      <c r="B438" t="s">
        <v>533</v>
      </c>
      <c r="C438" t="str">
        <f t="shared" si="75"/>
        <v>042</v>
      </c>
      <c r="D438" t="s">
        <v>573</v>
      </c>
      <c r="E438" t="str">
        <f>"04"</f>
        <v>04</v>
      </c>
      <c r="F438" t="str">
        <f>"001"</f>
        <v>001</v>
      </c>
      <c r="G438" t="str">
        <f>""</f>
        <v/>
      </c>
      <c r="H438" t="s">
        <v>1</v>
      </c>
      <c r="I438" t="s">
        <v>2623</v>
      </c>
      <c r="J438" t="s">
        <v>5967</v>
      </c>
      <c r="K438" t="str">
        <f>"21430"</f>
        <v>21430</v>
      </c>
    </row>
    <row r="439" spans="1:11" customFormat="1" x14ac:dyDescent="0.25">
      <c r="A439" t="str">
        <f t="shared" si="71"/>
        <v>21</v>
      </c>
      <c r="B439" t="s">
        <v>533</v>
      </c>
      <c r="C439" t="str">
        <f t="shared" si="75"/>
        <v>042</v>
      </c>
      <c r="D439" t="s">
        <v>573</v>
      </c>
      <c r="E439" t="str">
        <f>"04"</f>
        <v>04</v>
      </c>
      <c r="F439" t="str">
        <f>"001"</f>
        <v>001</v>
      </c>
      <c r="G439" t="str">
        <f>""</f>
        <v/>
      </c>
      <c r="H439" t="s">
        <v>0</v>
      </c>
      <c r="I439" t="s">
        <v>2623</v>
      </c>
      <c r="J439" t="s">
        <v>5967</v>
      </c>
      <c r="K439" t="str">
        <f>"21430"</f>
        <v>21430</v>
      </c>
    </row>
    <row r="440" spans="1:11" customFormat="1" x14ac:dyDescent="0.25">
      <c r="A440" t="str">
        <f t="shared" si="71"/>
        <v>21</v>
      </c>
      <c r="B440" t="s">
        <v>533</v>
      </c>
      <c r="C440" t="str">
        <f>"043"</f>
        <v>043</v>
      </c>
      <c r="D440" t="s">
        <v>574</v>
      </c>
      <c r="E440" t="str">
        <f t="shared" ref="E440:E456" si="79">"01"</f>
        <v>01</v>
      </c>
      <c r="F440" t="str">
        <f>"001"</f>
        <v>001</v>
      </c>
      <c r="G440" t="str">
        <f>""</f>
        <v/>
      </c>
      <c r="H440" t="s">
        <v>1</v>
      </c>
      <c r="I440" t="s">
        <v>51</v>
      </c>
      <c r="J440" t="s">
        <v>4030</v>
      </c>
      <c r="K440" t="str">
        <f>"21290"</f>
        <v>21290</v>
      </c>
    </row>
    <row r="441" spans="1:11" customFormat="1" x14ac:dyDescent="0.25">
      <c r="A441" t="str">
        <f t="shared" si="71"/>
        <v>21</v>
      </c>
      <c r="B441" t="s">
        <v>533</v>
      </c>
      <c r="C441" t="str">
        <f>"043"</f>
        <v>043</v>
      </c>
      <c r="D441" t="s">
        <v>574</v>
      </c>
      <c r="E441" t="str">
        <f t="shared" si="79"/>
        <v>01</v>
      </c>
      <c r="F441" t="str">
        <f>"001"</f>
        <v>001</v>
      </c>
      <c r="G441" t="str">
        <f>""</f>
        <v/>
      </c>
      <c r="H441" t="s">
        <v>0</v>
      </c>
      <c r="I441" t="s">
        <v>51</v>
      </c>
      <c r="J441" t="s">
        <v>4030</v>
      </c>
      <c r="K441" t="str">
        <f>"21290"</f>
        <v>21290</v>
      </c>
    </row>
    <row r="442" spans="1:11" customFormat="1" x14ac:dyDescent="0.25">
      <c r="A442" t="str">
        <f t="shared" si="71"/>
        <v>21</v>
      </c>
      <c r="B442" t="s">
        <v>533</v>
      </c>
      <c r="C442" t="str">
        <f>"043"</f>
        <v>043</v>
      </c>
      <c r="D442" t="s">
        <v>574</v>
      </c>
      <c r="E442" t="str">
        <f t="shared" si="79"/>
        <v>01</v>
      </c>
      <c r="F442" t="str">
        <f>"002"</f>
        <v>002</v>
      </c>
      <c r="G442" t="str">
        <f>""</f>
        <v/>
      </c>
      <c r="H442" t="s">
        <v>3</v>
      </c>
      <c r="I442" t="s">
        <v>2624</v>
      </c>
      <c r="J442" t="s">
        <v>5968</v>
      </c>
      <c r="K442" t="str">
        <f>"21360"</f>
        <v>21360</v>
      </c>
    </row>
    <row r="443" spans="1:11" customFormat="1" x14ac:dyDescent="0.25">
      <c r="A443" t="str">
        <f t="shared" si="71"/>
        <v>21</v>
      </c>
      <c r="B443" t="s">
        <v>533</v>
      </c>
      <c r="C443" t="str">
        <f t="shared" ref="C443:C474" si="80">"044"</f>
        <v>044</v>
      </c>
      <c r="D443" t="s">
        <v>575</v>
      </c>
      <c r="E443" t="str">
        <f t="shared" si="79"/>
        <v>01</v>
      </c>
      <c r="F443" t="str">
        <f>"001"</f>
        <v>001</v>
      </c>
      <c r="G443" t="str">
        <f>""</f>
        <v/>
      </c>
      <c r="H443" t="s">
        <v>1</v>
      </c>
      <c r="I443" t="s">
        <v>2625</v>
      </c>
      <c r="J443" t="s">
        <v>5969</v>
      </c>
      <c r="K443" t="str">
        <f t="shared" ref="K443:K470" si="81">"21440"</f>
        <v>21440</v>
      </c>
    </row>
    <row r="444" spans="1:11" customFormat="1" x14ac:dyDescent="0.25">
      <c r="A444" t="str">
        <f t="shared" si="71"/>
        <v>21</v>
      </c>
      <c r="B444" t="s">
        <v>533</v>
      </c>
      <c r="C444" t="str">
        <f t="shared" si="80"/>
        <v>044</v>
      </c>
      <c r="D444" t="s">
        <v>575</v>
      </c>
      <c r="E444" t="str">
        <f t="shared" si="79"/>
        <v>01</v>
      </c>
      <c r="F444" t="str">
        <f>"001"</f>
        <v>001</v>
      </c>
      <c r="G444" t="str">
        <f>""</f>
        <v/>
      </c>
      <c r="H444" t="s">
        <v>0</v>
      </c>
      <c r="I444" t="s">
        <v>2625</v>
      </c>
      <c r="J444" t="s">
        <v>5969</v>
      </c>
      <c r="K444" t="str">
        <f t="shared" si="81"/>
        <v>21440</v>
      </c>
    </row>
    <row r="445" spans="1:11" customFormat="1" x14ac:dyDescent="0.25">
      <c r="A445" t="str">
        <f t="shared" si="71"/>
        <v>21</v>
      </c>
      <c r="B445" t="s">
        <v>533</v>
      </c>
      <c r="C445" t="str">
        <f t="shared" si="80"/>
        <v>044</v>
      </c>
      <c r="D445" t="s">
        <v>575</v>
      </c>
      <c r="E445" t="str">
        <f t="shared" si="79"/>
        <v>01</v>
      </c>
      <c r="F445" t="str">
        <f>"002"</f>
        <v>002</v>
      </c>
      <c r="G445" t="str">
        <f>""</f>
        <v/>
      </c>
      <c r="H445" t="s">
        <v>1</v>
      </c>
      <c r="I445" t="s">
        <v>2626</v>
      </c>
      <c r="J445" t="s">
        <v>5970</v>
      </c>
      <c r="K445" t="str">
        <f t="shared" si="81"/>
        <v>21440</v>
      </c>
    </row>
    <row r="446" spans="1:11" customFormat="1" x14ac:dyDescent="0.25">
      <c r="A446" t="str">
        <f t="shared" si="71"/>
        <v>21</v>
      </c>
      <c r="B446" t="s">
        <v>533</v>
      </c>
      <c r="C446" t="str">
        <f t="shared" si="80"/>
        <v>044</v>
      </c>
      <c r="D446" t="s">
        <v>575</v>
      </c>
      <c r="E446" t="str">
        <f t="shared" si="79"/>
        <v>01</v>
      </c>
      <c r="F446" t="str">
        <f>"002"</f>
        <v>002</v>
      </c>
      <c r="G446" t="str">
        <f>""</f>
        <v/>
      </c>
      <c r="H446" t="s">
        <v>0</v>
      </c>
      <c r="I446" t="s">
        <v>2626</v>
      </c>
      <c r="J446" t="s">
        <v>5970</v>
      </c>
      <c r="K446" t="str">
        <f t="shared" si="81"/>
        <v>21440</v>
      </c>
    </row>
    <row r="447" spans="1:11" customFormat="1" x14ac:dyDescent="0.25">
      <c r="A447" t="str">
        <f t="shared" si="71"/>
        <v>21</v>
      </c>
      <c r="B447" t="s">
        <v>533</v>
      </c>
      <c r="C447" t="str">
        <f t="shared" si="80"/>
        <v>044</v>
      </c>
      <c r="D447" t="s">
        <v>575</v>
      </c>
      <c r="E447" t="str">
        <f t="shared" si="79"/>
        <v>01</v>
      </c>
      <c r="F447" t="str">
        <f>"003"</f>
        <v>003</v>
      </c>
      <c r="G447" t="str">
        <f>""</f>
        <v/>
      </c>
      <c r="H447" t="s">
        <v>1</v>
      </c>
      <c r="I447" t="s">
        <v>2627</v>
      </c>
      <c r="J447" t="s">
        <v>5971</v>
      </c>
      <c r="K447" t="str">
        <f t="shared" si="81"/>
        <v>21440</v>
      </c>
    </row>
    <row r="448" spans="1:11" customFormat="1" x14ac:dyDescent="0.25">
      <c r="A448" t="str">
        <f t="shared" si="71"/>
        <v>21</v>
      </c>
      <c r="B448" t="s">
        <v>533</v>
      </c>
      <c r="C448" t="str">
        <f t="shared" si="80"/>
        <v>044</v>
      </c>
      <c r="D448" t="s">
        <v>575</v>
      </c>
      <c r="E448" t="str">
        <f t="shared" si="79"/>
        <v>01</v>
      </c>
      <c r="F448" t="str">
        <f>"003"</f>
        <v>003</v>
      </c>
      <c r="G448" t="str">
        <f>""</f>
        <v/>
      </c>
      <c r="H448" t="s">
        <v>0</v>
      </c>
      <c r="I448" t="s">
        <v>2627</v>
      </c>
      <c r="J448" t="s">
        <v>5971</v>
      </c>
      <c r="K448" t="str">
        <f t="shared" si="81"/>
        <v>21440</v>
      </c>
    </row>
    <row r="449" spans="1:11" customFormat="1" x14ac:dyDescent="0.25">
      <c r="A449" t="str">
        <f t="shared" si="71"/>
        <v>21</v>
      </c>
      <c r="B449" t="s">
        <v>533</v>
      </c>
      <c r="C449" t="str">
        <f t="shared" si="80"/>
        <v>044</v>
      </c>
      <c r="D449" t="s">
        <v>575</v>
      </c>
      <c r="E449" t="str">
        <f t="shared" si="79"/>
        <v>01</v>
      </c>
      <c r="F449" t="str">
        <f>"004"</f>
        <v>004</v>
      </c>
      <c r="G449" t="str">
        <f>""</f>
        <v/>
      </c>
      <c r="H449" t="s">
        <v>1</v>
      </c>
      <c r="I449" t="s">
        <v>2628</v>
      </c>
      <c r="J449" t="s">
        <v>5972</v>
      </c>
      <c r="K449" t="str">
        <f t="shared" si="81"/>
        <v>21440</v>
      </c>
    </row>
    <row r="450" spans="1:11" customFormat="1" x14ac:dyDescent="0.25">
      <c r="A450" t="str">
        <f t="shared" si="71"/>
        <v>21</v>
      </c>
      <c r="B450" t="s">
        <v>533</v>
      </c>
      <c r="C450" t="str">
        <f t="shared" si="80"/>
        <v>044</v>
      </c>
      <c r="D450" t="s">
        <v>575</v>
      </c>
      <c r="E450" t="str">
        <f t="shared" si="79"/>
        <v>01</v>
      </c>
      <c r="F450" t="str">
        <f>"004"</f>
        <v>004</v>
      </c>
      <c r="G450" t="str">
        <f>""</f>
        <v/>
      </c>
      <c r="H450" t="s">
        <v>0</v>
      </c>
      <c r="I450" t="s">
        <v>2628</v>
      </c>
      <c r="J450" t="s">
        <v>5972</v>
      </c>
      <c r="K450" t="str">
        <f t="shared" si="81"/>
        <v>21440</v>
      </c>
    </row>
    <row r="451" spans="1:11" customFormat="1" x14ac:dyDescent="0.25">
      <c r="A451" t="str">
        <f t="shared" ref="A451:A514" si="82">"21"</f>
        <v>21</v>
      </c>
      <c r="B451" t="s">
        <v>533</v>
      </c>
      <c r="C451" t="str">
        <f t="shared" si="80"/>
        <v>044</v>
      </c>
      <c r="D451" t="s">
        <v>575</v>
      </c>
      <c r="E451" t="str">
        <f t="shared" si="79"/>
        <v>01</v>
      </c>
      <c r="F451" t="str">
        <f>"005"</f>
        <v>005</v>
      </c>
      <c r="G451" t="str">
        <f>""</f>
        <v/>
      </c>
      <c r="H451" t="s">
        <v>1</v>
      </c>
      <c r="I451" t="s">
        <v>2629</v>
      </c>
      <c r="J451" t="s">
        <v>5973</v>
      </c>
      <c r="K451" t="str">
        <f t="shared" si="81"/>
        <v>21440</v>
      </c>
    </row>
    <row r="452" spans="1:11" customFormat="1" x14ac:dyDescent="0.25">
      <c r="A452" t="str">
        <f t="shared" si="82"/>
        <v>21</v>
      </c>
      <c r="B452" t="s">
        <v>533</v>
      </c>
      <c r="C452" t="str">
        <f t="shared" si="80"/>
        <v>044</v>
      </c>
      <c r="D452" t="s">
        <v>575</v>
      </c>
      <c r="E452" t="str">
        <f t="shared" si="79"/>
        <v>01</v>
      </c>
      <c r="F452" t="str">
        <f>"005"</f>
        <v>005</v>
      </c>
      <c r="G452" t="str">
        <f>""</f>
        <v/>
      </c>
      <c r="H452" t="s">
        <v>0</v>
      </c>
      <c r="I452" t="s">
        <v>2629</v>
      </c>
      <c r="J452" t="s">
        <v>5973</v>
      </c>
      <c r="K452" t="str">
        <f t="shared" si="81"/>
        <v>21440</v>
      </c>
    </row>
    <row r="453" spans="1:11" customFormat="1" x14ac:dyDescent="0.25">
      <c r="A453" t="str">
        <f t="shared" si="82"/>
        <v>21</v>
      </c>
      <c r="B453" t="s">
        <v>533</v>
      </c>
      <c r="C453" t="str">
        <f t="shared" si="80"/>
        <v>044</v>
      </c>
      <c r="D453" t="s">
        <v>575</v>
      </c>
      <c r="E453" t="str">
        <f t="shared" si="79"/>
        <v>01</v>
      </c>
      <c r="F453" t="str">
        <f>"006"</f>
        <v>006</v>
      </c>
      <c r="G453" t="str">
        <f>""</f>
        <v/>
      </c>
      <c r="H453" t="s">
        <v>1</v>
      </c>
      <c r="I453" t="s">
        <v>2627</v>
      </c>
      <c r="J453" t="s">
        <v>5971</v>
      </c>
      <c r="K453" t="str">
        <f t="shared" si="81"/>
        <v>21440</v>
      </c>
    </row>
    <row r="454" spans="1:11" customFormat="1" x14ac:dyDescent="0.25">
      <c r="A454" t="str">
        <f t="shared" si="82"/>
        <v>21</v>
      </c>
      <c r="B454" t="s">
        <v>533</v>
      </c>
      <c r="C454" t="str">
        <f t="shared" si="80"/>
        <v>044</v>
      </c>
      <c r="D454" t="s">
        <v>575</v>
      </c>
      <c r="E454" t="str">
        <f t="shared" si="79"/>
        <v>01</v>
      </c>
      <c r="F454" t="str">
        <f>"006"</f>
        <v>006</v>
      </c>
      <c r="G454" t="str">
        <f>""</f>
        <v/>
      </c>
      <c r="H454" t="s">
        <v>0</v>
      </c>
      <c r="I454" t="s">
        <v>2627</v>
      </c>
      <c r="J454" t="s">
        <v>5971</v>
      </c>
      <c r="K454" t="str">
        <f t="shared" si="81"/>
        <v>21440</v>
      </c>
    </row>
    <row r="455" spans="1:11" customFormat="1" x14ac:dyDescent="0.25">
      <c r="A455" t="str">
        <f t="shared" si="82"/>
        <v>21</v>
      </c>
      <c r="B455" t="s">
        <v>533</v>
      </c>
      <c r="C455" t="str">
        <f t="shared" si="80"/>
        <v>044</v>
      </c>
      <c r="D455" t="s">
        <v>575</v>
      </c>
      <c r="E455" t="str">
        <f t="shared" si="79"/>
        <v>01</v>
      </c>
      <c r="F455" t="str">
        <f>"007"</f>
        <v>007</v>
      </c>
      <c r="G455" t="str">
        <f>""</f>
        <v/>
      </c>
      <c r="H455" t="s">
        <v>1</v>
      </c>
      <c r="I455" t="s">
        <v>2628</v>
      </c>
      <c r="J455" t="s">
        <v>5972</v>
      </c>
      <c r="K455" t="str">
        <f t="shared" si="81"/>
        <v>21440</v>
      </c>
    </row>
    <row r="456" spans="1:11" customFormat="1" x14ac:dyDescent="0.25">
      <c r="A456" t="str">
        <f t="shared" si="82"/>
        <v>21</v>
      </c>
      <c r="B456" t="s">
        <v>533</v>
      </c>
      <c r="C456" t="str">
        <f t="shared" si="80"/>
        <v>044</v>
      </c>
      <c r="D456" t="s">
        <v>575</v>
      </c>
      <c r="E456" t="str">
        <f t="shared" si="79"/>
        <v>01</v>
      </c>
      <c r="F456" t="str">
        <f>"007"</f>
        <v>007</v>
      </c>
      <c r="G456" t="str">
        <f>""</f>
        <v/>
      </c>
      <c r="H456" t="s">
        <v>0</v>
      </c>
      <c r="I456" t="s">
        <v>2628</v>
      </c>
      <c r="J456" t="s">
        <v>5972</v>
      </c>
      <c r="K456" t="str">
        <f t="shared" si="81"/>
        <v>21440</v>
      </c>
    </row>
    <row r="457" spans="1:11" customFormat="1" x14ac:dyDescent="0.25">
      <c r="A457" t="str">
        <f t="shared" si="82"/>
        <v>21</v>
      </c>
      <c r="B457" t="s">
        <v>533</v>
      </c>
      <c r="C457" t="str">
        <f t="shared" si="80"/>
        <v>044</v>
      </c>
      <c r="D457" t="s">
        <v>575</v>
      </c>
      <c r="E457" t="str">
        <f t="shared" ref="E457:E464" si="83">"02"</f>
        <v>02</v>
      </c>
      <c r="F457" t="str">
        <f>"001"</f>
        <v>001</v>
      </c>
      <c r="G457" t="str">
        <f>""</f>
        <v/>
      </c>
      <c r="H457" t="s">
        <v>1</v>
      </c>
      <c r="I457" t="s">
        <v>2625</v>
      </c>
      <c r="J457" t="s">
        <v>5969</v>
      </c>
      <c r="K457" t="str">
        <f t="shared" si="81"/>
        <v>21440</v>
      </c>
    </row>
    <row r="458" spans="1:11" customFormat="1" x14ac:dyDescent="0.25">
      <c r="A458" t="str">
        <f t="shared" si="82"/>
        <v>21</v>
      </c>
      <c r="B458" t="s">
        <v>533</v>
      </c>
      <c r="C458" t="str">
        <f t="shared" si="80"/>
        <v>044</v>
      </c>
      <c r="D458" t="s">
        <v>575</v>
      </c>
      <c r="E458" t="str">
        <f t="shared" si="83"/>
        <v>02</v>
      </c>
      <c r="F458" t="str">
        <f>"001"</f>
        <v>001</v>
      </c>
      <c r="G458" t="str">
        <f>""</f>
        <v/>
      </c>
      <c r="H458" t="s">
        <v>0</v>
      </c>
      <c r="I458" t="s">
        <v>2625</v>
      </c>
      <c r="J458" t="s">
        <v>5969</v>
      </c>
      <c r="K458" t="str">
        <f t="shared" si="81"/>
        <v>21440</v>
      </c>
    </row>
    <row r="459" spans="1:11" customFormat="1" x14ac:dyDescent="0.25">
      <c r="A459" t="str">
        <f t="shared" si="82"/>
        <v>21</v>
      </c>
      <c r="B459" t="s">
        <v>533</v>
      </c>
      <c r="C459" t="str">
        <f t="shared" si="80"/>
        <v>044</v>
      </c>
      <c r="D459" t="s">
        <v>575</v>
      </c>
      <c r="E459" t="str">
        <f t="shared" si="83"/>
        <v>02</v>
      </c>
      <c r="F459" t="str">
        <f>"002"</f>
        <v>002</v>
      </c>
      <c r="G459" t="str">
        <f>""</f>
        <v/>
      </c>
      <c r="H459" t="s">
        <v>1</v>
      </c>
      <c r="I459" t="s">
        <v>1147</v>
      </c>
      <c r="J459" t="s">
        <v>5974</v>
      </c>
      <c r="K459" t="str">
        <f t="shared" si="81"/>
        <v>21440</v>
      </c>
    </row>
    <row r="460" spans="1:11" customFormat="1" x14ac:dyDescent="0.25">
      <c r="A460" t="str">
        <f t="shared" si="82"/>
        <v>21</v>
      </c>
      <c r="B460" t="s">
        <v>533</v>
      </c>
      <c r="C460" t="str">
        <f t="shared" si="80"/>
        <v>044</v>
      </c>
      <c r="D460" t="s">
        <v>575</v>
      </c>
      <c r="E460" t="str">
        <f t="shared" si="83"/>
        <v>02</v>
      </c>
      <c r="F460" t="str">
        <f>"002"</f>
        <v>002</v>
      </c>
      <c r="G460" t="str">
        <f>""</f>
        <v/>
      </c>
      <c r="H460" t="s">
        <v>0</v>
      </c>
      <c r="I460" t="s">
        <v>1147</v>
      </c>
      <c r="J460" t="s">
        <v>5974</v>
      </c>
      <c r="K460" t="str">
        <f t="shared" si="81"/>
        <v>21440</v>
      </c>
    </row>
    <row r="461" spans="1:11" customFormat="1" x14ac:dyDescent="0.25">
      <c r="A461" t="str">
        <f t="shared" si="82"/>
        <v>21</v>
      </c>
      <c r="B461" t="s">
        <v>533</v>
      </c>
      <c r="C461" t="str">
        <f t="shared" si="80"/>
        <v>044</v>
      </c>
      <c r="D461" t="s">
        <v>575</v>
      </c>
      <c r="E461" t="str">
        <f t="shared" si="83"/>
        <v>02</v>
      </c>
      <c r="F461" t="str">
        <f>"003"</f>
        <v>003</v>
      </c>
      <c r="G461" t="str">
        <f>""</f>
        <v/>
      </c>
      <c r="H461" t="s">
        <v>1</v>
      </c>
      <c r="I461" t="s">
        <v>2630</v>
      </c>
      <c r="J461" t="s">
        <v>5975</v>
      </c>
      <c r="K461" t="str">
        <f t="shared" si="81"/>
        <v>21440</v>
      </c>
    </row>
    <row r="462" spans="1:11" customFormat="1" x14ac:dyDescent="0.25">
      <c r="A462" t="str">
        <f t="shared" si="82"/>
        <v>21</v>
      </c>
      <c r="B462" t="s">
        <v>533</v>
      </c>
      <c r="C462" t="str">
        <f t="shared" si="80"/>
        <v>044</v>
      </c>
      <c r="D462" t="s">
        <v>575</v>
      </c>
      <c r="E462" t="str">
        <f t="shared" si="83"/>
        <v>02</v>
      </c>
      <c r="F462" t="str">
        <f>"003"</f>
        <v>003</v>
      </c>
      <c r="G462" t="str">
        <f>""</f>
        <v/>
      </c>
      <c r="H462" t="s">
        <v>0</v>
      </c>
      <c r="I462" t="s">
        <v>2630</v>
      </c>
      <c r="J462" t="s">
        <v>5975</v>
      </c>
      <c r="K462" t="str">
        <f t="shared" si="81"/>
        <v>21440</v>
      </c>
    </row>
    <row r="463" spans="1:11" customFormat="1" x14ac:dyDescent="0.25">
      <c r="A463" t="str">
        <f t="shared" si="82"/>
        <v>21</v>
      </c>
      <c r="B463" t="s">
        <v>533</v>
      </c>
      <c r="C463" t="str">
        <f t="shared" si="80"/>
        <v>044</v>
      </c>
      <c r="D463" t="s">
        <v>575</v>
      </c>
      <c r="E463" t="str">
        <f t="shared" si="83"/>
        <v>02</v>
      </c>
      <c r="F463" t="str">
        <f>"004"</f>
        <v>004</v>
      </c>
      <c r="G463" t="str">
        <f>""</f>
        <v/>
      </c>
      <c r="H463" t="s">
        <v>1</v>
      </c>
      <c r="I463" t="s">
        <v>2631</v>
      </c>
      <c r="J463" t="s">
        <v>4824</v>
      </c>
      <c r="K463" t="str">
        <f t="shared" si="81"/>
        <v>21440</v>
      </c>
    </row>
    <row r="464" spans="1:11" customFormat="1" x14ac:dyDescent="0.25">
      <c r="A464" t="str">
        <f t="shared" si="82"/>
        <v>21</v>
      </c>
      <c r="B464" t="s">
        <v>533</v>
      </c>
      <c r="C464" t="str">
        <f t="shared" si="80"/>
        <v>044</v>
      </c>
      <c r="D464" t="s">
        <v>575</v>
      </c>
      <c r="E464" t="str">
        <f t="shared" si="83"/>
        <v>02</v>
      </c>
      <c r="F464" t="str">
        <f>"004"</f>
        <v>004</v>
      </c>
      <c r="G464" t="str">
        <f>""</f>
        <v/>
      </c>
      <c r="H464" t="s">
        <v>0</v>
      </c>
      <c r="I464" t="s">
        <v>2631</v>
      </c>
      <c r="J464" t="s">
        <v>4824</v>
      </c>
      <c r="K464" t="str">
        <f t="shared" si="81"/>
        <v>21440</v>
      </c>
    </row>
    <row r="465" spans="1:11" customFormat="1" x14ac:dyDescent="0.25">
      <c r="A465" t="str">
        <f t="shared" si="82"/>
        <v>21</v>
      </c>
      <c r="B465" t="s">
        <v>533</v>
      </c>
      <c r="C465" t="str">
        <f t="shared" si="80"/>
        <v>044</v>
      </c>
      <c r="D465" t="s">
        <v>575</v>
      </c>
      <c r="E465" t="str">
        <f t="shared" ref="E465:E474" si="84">"03"</f>
        <v>03</v>
      </c>
      <c r="F465" t="str">
        <f>"001"</f>
        <v>001</v>
      </c>
      <c r="G465" t="str">
        <f>""</f>
        <v/>
      </c>
      <c r="H465" t="s">
        <v>1</v>
      </c>
      <c r="I465" t="s">
        <v>2626</v>
      </c>
      <c r="J465" t="s">
        <v>5970</v>
      </c>
      <c r="K465" t="str">
        <f t="shared" si="81"/>
        <v>21440</v>
      </c>
    </row>
    <row r="466" spans="1:11" customFormat="1" x14ac:dyDescent="0.25">
      <c r="A466" t="str">
        <f t="shared" si="82"/>
        <v>21</v>
      </c>
      <c r="B466" t="s">
        <v>533</v>
      </c>
      <c r="C466" t="str">
        <f t="shared" si="80"/>
        <v>044</v>
      </c>
      <c r="D466" t="s">
        <v>575</v>
      </c>
      <c r="E466" t="str">
        <f t="shared" si="84"/>
        <v>03</v>
      </c>
      <c r="F466" t="str">
        <f>"001"</f>
        <v>001</v>
      </c>
      <c r="G466" t="str">
        <f>""</f>
        <v/>
      </c>
      <c r="H466" t="s">
        <v>0</v>
      </c>
      <c r="I466" t="s">
        <v>2626</v>
      </c>
      <c r="J466" t="s">
        <v>5970</v>
      </c>
      <c r="K466" t="str">
        <f t="shared" si="81"/>
        <v>21440</v>
      </c>
    </row>
    <row r="467" spans="1:11" customFormat="1" x14ac:dyDescent="0.25">
      <c r="A467" t="str">
        <f t="shared" si="82"/>
        <v>21</v>
      </c>
      <c r="B467" t="s">
        <v>533</v>
      </c>
      <c r="C467" t="str">
        <f t="shared" si="80"/>
        <v>044</v>
      </c>
      <c r="D467" t="s">
        <v>575</v>
      </c>
      <c r="E467" t="str">
        <f t="shared" si="84"/>
        <v>03</v>
      </c>
      <c r="F467" t="str">
        <f>"002"</f>
        <v>002</v>
      </c>
      <c r="G467" t="str">
        <f>""</f>
        <v/>
      </c>
      <c r="H467" t="s">
        <v>1</v>
      </c>
      <c r="I467" t="s">
        <v>2632</v>
      </c>
      <c r="J467" t="s">
        <v>5976</v>
      </c>
      <c r="K467" t="str">
        <f t="shared" si="81"/>
        <v>21440</v>
      </c>
    </row>
    <row r="468" spans="1:11" customFormat="1" x14ac:dyDescent="0.25">
      <c r="A468" t="str">
        <f t="shared" si="82"/>
        <v>21</v>
      </c>
      <c r="B468" t="s">
        <v>533</v>
      </c>
      <c r="C468" t="str">
        <f t="shared" si="80"/>
        <v>044</v>
      </c>
      <c r="D468" t="s">
        <v>575</v>
      </c>
      <c r="E468" t="str">
        <f t="shared" si="84"/>
        <v>03</v>
      </c>
      <c r="F468" t="str">
        <f>"002"</f>
        <v>002</v>
      </c>
      <c r="G468" t="str">
        <f>""</f>
        <v/>
      </c>
      <c r="H468" t="s">
        <v>0</v>
      </c>
      <c r="I468" t="s">
        <v>2632</v>
      </c>
      <c r="J468" t="s">
        <v>5976</v>
      </c>
      <c r="K468" t="str">
        <f t="shared" si="81"/>
        <v>21440</v>
      </c>
    </row>
    <row r="469" spans="1:11" customFormat="1" x14ac:dyDescent="0.25">
      <c r="A469" t="str">
        <f t="shared" si="82"/>
        <v>21</v>
      </c>
      <c r="B469" t="s">
        <v>533</v>
      </c>
      <c r="C469" t="str">
        <f t="shared" si="80"/>
        <v>044</v>
      </c>
      <c r="D469" t="s">
        <v>575</v>
      </c>
      <c r="E469" t="str">
        <f t="shared" si="84"/>
        <v>03</v>
      </c>
      <c r="F469" t="str">
        <f>"003"</f>
        <v>003</v>
      </c>
      <c r="G469" t="str">
        <f>""</f>
        <v/>
      </c>
      <c r="H469" t="s">
        <v>1</v>
      </c>
      <c r="I469" t="s">
        <v>2633</v>
      </c>
      <c r="J469" t="s">
        <v>5977</v>
      </c>
      <c r="K469" t="str">
        <f t="shared" si="81"/>
        <v>21440</v>
      </c>
    </row>
    <row r="470" spans="1:11" customFormat="1" x14ac:dyDescent="0.25">
      <c r="A470" t="str">
        <f t="shared" si="82"/>
        <v>21</v>
      </c>
      <c r="B470" t="s">
        <v>533</v>
      </c>
      <c r="C470" t="str">
        <f t="shared" si="80"/>
        <v>044</v>
      </c>
      <c r="D470" t="s">
        <v>575</v>
      </c>
      <c r="E470" t="str">
        <f t="shared" si="84"/>
        <v>03</v>
      </c>
      <c r="F470" t="str">
        <f>"003"</f>
        <v>003</v>
      </c>
      <c r="G470" t="str">
        <f>""</f>
        <v/>
      </c>
      <c r="H470" t="s">
        <v>0</v>
      </c>
      <c r="I470" t="s">
        <v>2633</v>
      </c>
      <c r="J470" t="s">
        <v>5977</v>
      </c>
      <c r="K470" t="str">
        <f t="shared" si="81"/>
        <v>21440</v>
      </c>
    </row>
    <row r="471" spans="1:11" customFormat="1" x14ac:dyDescent="0.25">
      <c r="A471" t="str">
        <f t="shared" si="82"/>
        <v>21</v>
      </c>
      <c r="B471" t="s">
        <v>533</v>
      </c>
      <c r="C471" t="str">
        <f t="shared" si="80"/>
        <v>044</v>
      </c>
      <c r="D471" t="s">
        <v>575</v>
      </c>
      <c r="E471" t="str">
        <f t="shared" si="84"/>
        <v>03</v>
      </c>
      <c r="F471" t="str">
        <f>"004"</f>
        <v>004</v>
      </c>
      <c r="G471" t="str">
        <f>""</f>
        <v/>
      </c>
      <c r="H471" t="s">
        <v>1</v>
      </c>
      <c r="I471" t="s">
        <v>2634</v>
      </c>
      <c r="J471" t="s">
        <v>5978</v>
      </c>
      <c r="K471" t="str">
        <f>"21449"</f>
        <v>21449</v>
      </c>
    </row>
    <row r="472" spans="1:11" customFormat="1" x14ac:dyDescent="0.25">
      <c r="A472" t="str">
        <f t="shared" si="82"/>
        <v>21</v>
      </c>
      <c r="B472" t="s">
        <v>533</v>
      </c>
      <c r="C472" t="str">
        <f t="shared" si="80"/>
        <v>044</v>
      </c>
      <c r="D472" t="s">
        <v>575</v>
      </c>
      <c r="E472" t="str">
        <f t="shared" si="84"/>
        <v>03</v>
      </c>
      <c r="F472" t="str">
        <f>"004"</f>
        <v>004</v>
      </c>
      <c r="G472" t="str">
        <f>""</f>
        <v/>
      </c>
      <c r="H472" t="s">
        <v>0</v>
      </c>
      <c r="I472" t="s">
        <v>2634</v>
      </c>
      <c r="J472" t="s">
        <v>5978</v>
      </c>
      <c r="K472" t="str">
        <f>"21449"</f>
        <v>21449</v>
      </c>
    </row>
    <row r="473" spans="1:11" customFormat="1" x14ac:dyDescent="0.25">
      <c r="A473" t="str">
        <f t="shared" si="82"/>
        <v>21</v>
      </c>
      <c r="B473" t="s">
        <v>533</v>
      </c>
      <c r="C473" t="str">
        <f t="shared" si="80"/>
        <v>044</v>
      </c>
      <c r="D473" t="s">
        <v>575</v>
      </c>
      <c r="E473" t="str">
        <f t="shared" si="84"/>
        <v>03</v>
      </c>
      <c r="F473" t="str">
        <f>"005"</f>
        <v>005</v>
      </c>
      <c r="G473" t="str">
        <f>""</f>
        <v/>
      </c>
      <c r="H473" t="s">
        <v>1</v>
      </c>
      <c r="I473" t="s">
        <v>2634</v>
      </c>
      <c r="J473" t="s">
        <v>5978</v>
      </c>
      <c r="K473" t="str">
        <f>"21449"</f>
        <v>21449</v>
      </c>
    </row>
    <row r="474" spans="1:11" customFormat="1" x14ac:dyDescent="0.25">
      <c r="A474" t="str">
        <f t="shared" si="82"/>
        <v>21</v>
      </c>
      <c r="B474" t="s">
        <v>533</v>
      </c>
      <c r="C474" t="str">
        <f t="shared" si="80"/>
        <v>044</v>
      </c>
      <c r="D474" t="s">
        <v>575</v>
      </c>
      <c r="E474" t="str">
        <f t="shared" si="84"/>
        <v>03</v>
      </c>
      <c r="F474" t="str">
        <f>"005"</f>
        <v>005</v>
      </c>
      <c r="G474" t="str">
        <f>""</f>
        <v/>
      </c>
      <c r="H474" t="s">
        <v>0</v>
      </c>
      <c r="I474" t="s">
        <v>2634</v>
      </c>
      <c r="J474" t="s">
        <v>5978</v>
      </c>
      <c r="K474" t="str">
        <f>"21449"</f>
        <v>21449</v>
      </c>
    </row>
    <row r="475" spans="1:11" customFormat="1" x14ac:dyDescent="0.25">
      <c r="A475" t="str">
        <f t="shared" si="82"/>
        <v>21</v>
      </c>
      <c r="B475" t="s">
        <v>533</v>
      </c>
      <c r="C475" t="str">
        <f>"045"</f>
        <v>045</v>
      </c>
      <c r="D475" t="s">
        <v>576</v>
      </c>
      <c r="E475" t="str">
        <f>"01"</f>
        <v>01</v>
      </c>
      <c r="F475" t="str">
        <f t="shared" ref="F475:F483" si="85">"001"</f>
        <v>001</v>
      </c>
      <c r="G475" t="str">
        <f>""</f>
        <v/>
      </c>
      <c r="H475" t="s">
        <v>3</v>
      </c>
      <c r="I475" t="s">
        <v>2635</v>
      </c>
      <c r="J475" t="s">
        <v>5979</v>
      </c>
      <c r="K475" t="str">
        <f>"21207"</f>
        <v>21207</v>
      </c>
    </row>
    <row r="476" spans="1:11" customFormat="1" x14ac:dyDescent="0.25">
      <c r="A476" t="str">
        <f t="shared" si="82"/>
        <v>21</v>
      </c>
      <c r="B476" t="s">
        <v>533</v>
      </c>
      <c r="C476" t="str">
        <f>"046"</f>
        <v>046</v>
      </c>
      <c r="D476" t="s">
        <v>577</v>
      </c>
      <c r="E476" t="str">
        <f>"01"</f>
        <v>01</v>
      </c>
      <c r="F476" t="str">
        <f t="shared" si="85"/>
        <v>001</v>
      </c>
      <c r="G476" t="str">
        <f>""</f>
        <v/>
      </c>
      <c r="H476" t="s">
        <v>1</v>
      </c>
      <c r="I476" t="s">
        <v>2636</v>
      </c>
      <c r="J476" t="s">
        <v>5980</v>
      </c>
      <c r="K476" t="str">
        <f>"21820"</f>
        <v>21820</v>
      </c>
    </row>
    <row r="477" spans="1:11" customFormat="1" x14ac:dyDescent="0.25">
      <c r="A477" t="str">
        <f t="shared" si="82"/>
        <v>21</v>
      </c>
      <c r="B477" t="s">
        <v>533</v>
      </c>
      <c r="C477" t="str">
        <f>"046"</f>
        <v>046</v>
      </c>
      <c r="D477" t="s">
        <v>577</v>
      </c>
      <c r="E477" t="str">
        <f>"01"</f>
        <v>01</v>
      </c>
      <c r="F477" t="str">
        <f t="shared" si="85"/>
        <v>001</v>
      </c>
      <c r="G477" t="str">
        <f>""</f>
        <v/>
      </c>
      <c r="H477" t="s">
        <v>0</v>
      </c>
      <c r="I477" t="s">
        <v>2636</v>
      </c>
      <c r="J477" t="s">
        <v>5980</v>
      </c>
      <c r="K477" t="str">
        <f>"21820"</f>
        <v>21820</v>
      </c>
    </row>
    <row r="478" spans="1:11" customFormat="1" x14ac:dyDescent="0.25">
      <c r="A478" t="str">
        <f t="shared" si="82"/>
        <v>21</v>
      </c>
      <c r="B478" t="s">
        <v>533</v>
      </c>
      <c r="C478" t="str">
        <f>"046"</f>
        <v>046</v>
      </c>
      <c r="D478" t="s">
        <v>577</v>
      </c>
      <c r="E478" t="str">
        <f>"01"</f>
        <v>01</v>
      </c>
      <c r="F478" t="str">
        <f t="shared" si="85"/>
        <v>001</v>
      </c>
      <c r="G478" t="str">
        <f>""</f>
        <v/>
      </c>
      <c r="H478" t="s">
        <v>2</v>
      </c>
      <c r="I478" t="s">
        <v>2636</v>
      </c>
      <c r="J478" t="s">
        <v>5980</v>
      </c>
      <c r="K478" t="str">
        <f>"21820"</f>
        <v>21820</v>
      </c>
    </row>
    <row r="479" spans="1:11" customFormat="1" x14ac:dyDescent="0.25">
      <c r="A479" t="str">
        <f t="shared" si="82"/>
        <v>21</v>
      </c>
      <c r="B479" t="s">
        <v>533</v>
      </c>
      <c r="C479" t="str">
        <f>"047"</f>
        <v>047</v>
      </c>
      <c r="D479" t="s">
        <v>578</v>
      </c>
      <c r="E479" t="str">
        <f>"01"</f>
        <v>01</v>
      </c>
      <c r="F479" t="str">
        <f t="shared" si="85"/>
        <v>001</v>
      </c>
      <c r="G479" t="str">
        <f>""</f>
        <v/>
      </c>
      <c r="H479" t="s">
        <v>3</v>
      </c>
      <c r="I479" t="s">
        <v>2637</v>
      </c>
      <c r="J479" t="s">
        <v>4030</v>
      </c>
      <c r="K479" t="str">
        <f>"21890"</f>
        <v>21890</v>
      </c>
    </row>
    <row r="480" spans="1:11" customFormat="1" x14ac:dyDescent="0.25">
      <c r="A480" t="str">
        <f t="shared" si="82"/>
        <v>21</v>
      </c>
      <c r="B480" t="s">
        <v>533</v>
      </c>
      <c r="C480" t="str">
        <f>"047"</f>
        <v>047</v>
      </c>
      <c r="D480" t="s">
        <v>578</v>
      </c>
      <c r="E480" t="str">
        <f>"02"</f>
        <v>02</v>
      </c>
      <c r="F480" t="str">
        <f t="shared" si="85"/>
        <v>001</v>
      </c>
      <c r="G480" t="str">
        <f>""</f>
        <v/>
      </c>
      <c r="H480" t="s">
        <v>1</v>
      </c>
      <c r="I480" t="s">
        <v>2638</v>
      </c>
      <c r="J480" t="s">
        <v>5981</v>
      </c>
      <c r="K480" t="str">
        <f>"21890"</f>
        <v>21890</v>
      </c>
    </row>
    <row r="481" spans="1:11" customFormat="1" x14ac:dyDescent="0.25">
      <c r="A481" t="str">
        <f t="shared" si="82"/>
        <v>21</v>
      </c>
      <c r="B481" t="s">
        <v>533</v>
      </c>
      <c r="C481" t="str">
        <f>"047"</f>
        <v>047</v>
      </c>
      <c r="D481" t="s">
        <v>578</v>
      </c>
      <c r="E481" t="str">
        <f>"02"</f>
        <v>02</v>
      </c>
      <c r="F481" t="str">
        <f t="shared" si="85"/>
        <v>001</v>
      </c>
      <c r="G481" t="str">
        <f>""</f>
        <v/>
      </c>
      <c r="H481" t="s">
        <v>0</v>
      </c>
      <c r="I481" t="s">
        <v>2297</v>
      </c>
      <c r="J481" t="s">
        <v>5982</v>
      </c>
      <c r="K481" t="str">
        <f>"21890"</f>
        <v>21890</v>
      </c>
    </row>
    <row r="482" spans="1:11" customFormat="1" x14ac:dyDescent="0.25">
      <c r="A482" t="str">
        <f t="shared" si="82"/>
        <v>21</v>
      </c>
      <c r="B482" t="s">
        <v>533</v>
      </c>
      <c r="C482" t="str">
        <f>"048"</f>
        <v>048</v>
      </c>
      <c r="D482" t="s">
        <v>579</v>
      </c>
      <c r="E482" t="str">
        <f t="shared" ref="E482:E487" si="86">"01"</f>
        <v>01</v>
      </c>
      <c r="F482" t="str">
        <f t="shared" si="85"/>
        <v>001</v>
      </c>
      <c r="G482" t="str">
        <f>""</f>
        <v/>
      </c>
      <c r="H482" t="s">
        <v>3</v>
      </c>
      <c r="I482" t="s">
        <v>2639</v>
      </c>
      <c r="J482" t="s">
        <v>5983</v>
      </c>
      <c r="K482" t="str">
        <f>"21208"</f>
        <v>21208</v>
      </c>
    </row>
    <row r="483" spans="1:11" customFormat="1" x14ac:dyDescent="0.25">
      <c r="A483" t="str">
        <f t="shared" si="82"/>
        <v>21</v>
      </c>
      <c r="B483" t="s">
        <v>533</v>
      </c>
      <c r="C483" t="str">
        <f t="shared" ref="C483:C489" si="87">"049"</f>
        <v>049</v>
      </c>
      <c r="D483" t="s">
        <v>580</v>
      </c>
      <c r="E483" t="str">
        <f t="shared" si="86"/>
        <v>01</v>
      </c>
      <c r="F483" t="str">
        <f t="shared" si="85"/>
        <v>001</v>
      </c>
      <c r="G483" t="str">
        <f>""</f>
        <v/>
      </c>
      <c r="H483" t="s">
        <v>3</v>
      </c>
      <c r="I483" t="s">
        <v>2640</v>
      </c>
      <c r="J483" t="s">
        <v>5984</v>
      </c>
      <c r="K483" t="str">
        <f t="shared" ref="K483:K488" si="88">"21660"</f>
        <v>21660</v>
      </c>
    </row>
    <row r="484" spans="1:11" customFormat="1" x14ac:dyDescent="0.25">
      <c r="A484" t="str">
        <f t="shared" si="82"/>
        <v>21</v>
      </c>
      <c r="B484" t="s">
        <v>533</v>
      </c>
      <c r="C484" t="str">
        <f t="shared" si="87"/>
        <v>049</v>
      </c>
      <c r="D484" t="s">
        <v>580</v>
      </c>
      <c r="E484" t="str">
        <f t="shared" si="86"/>
        <v>01</v>
      </c>
      <c r="F484" t="str">
        <f>"002"</f>
        <v>002</v>
      </c>
      <c r="G484" t="str">
        <f>""</f>
        <v/>
      </c>
      <c r="H484" t="s">
        <v>1</v>
      </c>
      <c r="I484" t="s">
        <v>2640</v>
      </c>
      <c r="J484" t="s">
        <v>5984</v>
      </c>
      <c r="K484" t="str">
        <f t="shared" si="88"/>
        <v>21660</v>
      </c>
    </row>
    <row r="485" spans="1:11" customFormat="1" x14ac:dyDescent="0.25">
      <c r="A485" t="str">
        <f t="shared" si="82"/>
        <v>21</v>
      </c>
      <c r="B485" t="s">
        <v>533</v>
      </c>
      <c r="C485" t="str">
        <f t="shared" si="87"/>
        <v>049</v>
      </c>
      <c r="D485" t="s">
        <v>580</v>
      </c>
      <c r="E485" t="str">
        <f t="shared" si="86"/>
        <v>01</v>
      </c>
      <c r="F485" t="str">
        <f>"002"</f>
        <v>002</v>
      </c>
      <c r="G485" t="str">
        <f>""</f>
        <v/>
      </c>
      <c r="H485" t="s">
        <v>0</v>
      </c>
      <c r="I485" t="s">
        <v>2640</v>
      </c>
      <c r="J485" t="s">
        <v>5984</v>
      </c>
      <c r="K485" t="str">
        <f t="shared" si="88"/>
        <v>21660</v>
      </c>
    </row>
    <row r="486" spans="1:11" customFormat="1" x14ac:dyDescent="0.25">
      <c r="A486" t="str">
        <f t="shared" si="82"/>
        <v>21</v>
      </c>
      <c r="B486" t="s">
        <v>533</v>
      </c>
      <c r="C486" t="str">
        <f t="shared" si="87"/>
        <v>049</v>
      </c>
      <c r="D486" t="s">
        <v>580</v>
      </c>
      <c r="E486" t="str">
        <f t="shared" si="86"/>
        <v>01</v>
      </c>
      <c r="F486" t="str">
        <f>"003"</f>
        <v>003</v>
      </c>
      <c r="G486" t="str">
        <f>""</f>
        <v/>
      </c>
      <c r="H486" t="s">
        <v>1</v>
      </c>
      <c r="I486" t="s">
        <v>2640</v>
      </c>
      <c r="J486" t="s">
        <v>5984</v>
      </c>
      <c r="K486" t="str">
        <f t="shared" si="88"/>
        <v>21660</v>
      </c>
    </row>
    <row r="487" spans="1:11" customFormat="1" x14ac:dyDescent="0.25">
      <c r="A487" t="str">
        <f t="shared" si="82"/>
        <v>21</v>
      </c>
      <c r="B487" t="s">
        <v>533</v>
      </c>
      <c r="C487" t="str">
        <f t="shared" si="87"/>
        <v>049</v>
      </c>
      <c r="D487" t="s">
        <v>580</v>
      </c>
      <c r="E487" t="str">
        <f t="shared" si="86"/>
        <v>01</v>
      </c>
      <c r="F487" t="str">
        <f>"003"</f>
        <v>003</v>
      </c>
      <c r="G487" t="str">
        <f>""</f>
        <v/>
      </c>
      <c r="H487" t="s">
        <v>0</v>
      </c>
      <c r="I487" t="s">
        <v>2640</v>
      </c>
      <c r="J487" t="s">
        <v>5984</v>
      </c>
      <c r="K487" t="str">
        <f t="shared" si="88"/>
        <v>21660</v>
      </c>
    </row>
    <row r="488" spans="1:11" customFormat="1" x14ac:dyDescent="0.25">
      <c r="A488" t="str">
        <f t="shared" si="82"/>
        <v>21</v>
      </c>
      <c r="B488" t="s">
        <v>533</v>
      </c>
      <c r="C488" t="str">
        <f t="shared" si="87"/>
        <v>049</v>
      </c>
      <c r="D488" t="s">
        <v>580</v>
      </c>
      <c r="E488" t="str">
        <f>"02"</f>
        <v>02</v>
      </c>
      <c r="F488" t="str">
        <f>"001"</f>
        <v>001</v>
      </c>
      <c r="G488" t="str">
        <f>"01"</f>
        <v>01</v>
      </c>
      <c r="H488" t="s">
        <v>1</v>
      </c>
      <c r="I488" t="s">
        <v>2641</v>
      </c>
      <c r="J488" t="s">
        <v>5985</v>
      </c>
      <c r="K488" t="str">
        <f t="shared" si="88"/>
        <v>21660</v>
      </c>
    </row>
    <row r="489" spans="1:11" customFormat="1" x14ac:dyDescent="0.25">
      <c r="A489" t="str">
        <f t="shared" si="82"/>
        <v>21</v>
      </c>
      <c r="B489" t="s">
        <v>533</v>
      </c>
      <c r="C489" t="str">
        <f t="shared" si="87"/>
        <v>049</v>
      </c>
      <c r="D489" t="s">
        <v>580</v>
      </c>
      <c r="E489" t="str">
        <f>"02"</f>
        <v>02</v>
      </c>
      <c r="F489" t="str">
        <f>"001"</f>
        <v>001</v>
      </c>
      <c r="G489" t="str">
        <f>"02"</f>
        <v>02</v>
      </c>
      <c r="H489" t="s">
        <v>0</v>
      </c>
      <c r="I489" t="s">
        <v>2642</v>
      </c>
      <c r="J489" t="s">
        <v>5986</v>
      </c>
      <c r="K489" t="str">
        <f>"21669"</f>
        <v>21669</v>
      </c>
    </row>
    <row r="490" spans="1:11" customFormat="1" x14ac:dyDescent="0.25">
      <c r="A490" t="str">
        <f t="shared" si="82"/>
        <v>21</v>
      </c>
      <c r="B490" t="s">
        <v>533</v>
      </c>
      <c r="C490" t="str">
        <f t="shared" ref="C490:C511" si="89">"050"</f>
        <v>050</v>
      </c>
      <c r="D490" t="s">
        <v>581</v>
      </c>
      <c r="E490" t="str">
        <f t="shared" ref="E490:E496" si="90">"01"</f>
        <v>01</v>
      </c>
      <c r="F490" t="str">
        <f>"001"</f>
        <v>001</v>
      </c>
      <c r="G490" t="str">
        <f>""</f>
        <v/>
      </c>
      <c r="H490" t="s">
        <v>1</v>
      </c>
      <c r="I490" t="s">
        <v>2643</v>
      </c>
      <c r="J490" t="s">
        <v>5987</v>
      </c>
      <c r="K490" t="str">
        <f t="shared" ref="K490:K507" si="91">"21800"</f>
        <v>21800</v>
      </c>
    </row>
    <row r="491" spans="1:11" customFormat="1" x14ac:dyDescent="0.25">
      <c r="A491" t="str">
        <f t="shared" si="82"/>
        <v>21</v>
      </c>
      <c r="B491" t="s">
        <v>533</v>
      </c>
      <c r="C491" t="str">
        <f t="shared" si="89"/>
        <v>050</v>
      </c>
      <c r="D491" t="s">
        <v>581</v>
      </c>
      <c r="E491" t="str">
        <f t="shared" si="90"/>
        <v>01</v>
      </c>
      <c r="F491" t="str">
        <f>"001"</f>
        <v>001</v>
      </c>
      <c r="G491" t="str">
        <f>""</f>
        <v/>
      </c>
      <c r="H491" t="s">
        <v>0</v>
      </c>
      <c r="I491" t="s">
        <v>2643</v>
      </c>
      <c r="J491" t="s">
        <v>5987</v>
      </c>
      <c r="K491" t="str">
        <f t="shared" si="91"/>
        <v>21800</v>
      </c>
    </row>
    <row r="492" spans="1:11" customFormat="1" x14ac:dyDescent="0.25">
      <c r="A492" t="str">
        <f t="shared" si="82"/>
        <v>21</v>
      </c>
      <c r="B492" t="s">
        <v>533</v>
      </c>
      <c r="C492" t="str">
        <f t="shared" si="89"/>
        <v>050</v>
      </c>
      <c r="D492" t="s">
        <v>581</v>
      </c>
      <c r="E492" t="str">
        <f t="shared" si="90"/>
        <v>01</v>
      </c>
      <c r="F492" t="str">
        <f>"002"</f>
        <v>002</v>
      </c>
      <c r="G492" t="str">
        <f>""</f>
        <v/>
      </c>
      <c r="H492" t="s">
        <v>1</v>
      </c>
      <c r="I492" t="s">
        <v>2644</v>
      </c>
      <c r="J492" t="s">
        <v>5988</v>
      </c>
      <c r="K492" t="str">
        <f t="shared" si="91"/>
        <v>21800</v>
      </c>
    </row>
    <row r="493" spans="1:11" customFormat="1" x14ac:dyDescent="0.25">
      <c r="A493" t="str">
        <f t="shared" si="82"/>
        <v>21</v>
      </c>
      <c r="B493" t="s">
        <v>533</v>
      </c>
      <c r="C493" t="str">
        <f t="shared" si="89"/>
        <v>050</v>
      </c>
      <c r="D493" t="s">
        <v>581</v>
      </c>
      <c r="E493" t="str">
        <f t="shared" si="90"/>
        <v>01</v>
      </c>
      <c r="F493" t="str">
        <f>"002"</f>
        <v>002</v>
      </c>
      <c r="G493" t="str">
        <f>""</f>
        <v/>
      </c>
      <c r="H493" t="s">
        <v>0</v>
      </c>
      <c r="I493" t="s">
        <v>2644</v>
      </c>
      <c r="J493" t="s">
        <v>5988</v>
      </c>
      <c r="K493" t="str">
        <f t="shared" si="91"/>
        <v>21800</v>
      </c>
    </row>
    <row r="494" spans="1:11" customFormat="1" x14ac:dyDescent="0.25">
      <c r="A494" t="str">
        <f t="shared" si="82"/>
        <v>21</v>
      </c>
      <c r="B494" t="s">
        <v>533</v>
      </c>
      <c r="C494" t="str">
        <f t="shared" si="89"/>
        <v>050</v>
      </c>
      <c r="D494" t="s">
        <v>581</v>
      </c>
      <c r="E494" t="str">
        <f t="shared" si="90"/>
        <v>01</v>
      </c>
      <c r="F494" t="str">
        <f>"003"</f>
        <v>003</v>
      </c>
      <c r="G494" t="str">
        <f>""</f>
        <v/>
      </c>
      <c r="H494" t="s">
        <v>1</v>
      </c>
      <c r="I494" t="s">
        <v>2645</v>
      </c>
      <c r="J494" t="s">
        <v>5989</v>
      </c>
      <c r="K494" t="str">
        <f t="shared" si="91"/>
        <v>21800</v>
      </c>
    </row>
    <row r="495" spans="1:11" customFormat="1" x14ac:dyDescent="0.25">
      <c r="A495" t="str">
        <f t="shared" si="82"/>
        <v>21</v>
      </c>
      <c r="B495" t="s">
        <v>533</v>
      </c>
      <c r="C495" t="str">
        <f t="shared" si="89"/>
        <v>050</v>
      </c>
      <c r="D495" t="s">
        <v>581</v>
      </c>
      <c r="E495" t="str">
        <f t="shared" si="90"/>
        <v>01</v>
      </c>
      <c r="F495" t="str">
        <f>"003"</f>
        <v>003</v>
      </c>
      <c r="G495" t="str">
        <f>""</f>
        <v/>
      </c>
      <c r="H495" t="s">
        <v>0</v>
      </c>
      <c r="I495" t="s">
        <v>2645</v>
      </c>
      <c r="J495" t="s">
        <v>5989</v>
      </c>
      <c r="K495" t="str">
        <f t="shared" si="91"/>
        <v>21800</v>
      </c>
    </row>
    <row r="496" spans="1:11" customFormat="1" x14ac:dyDescent="0.25">
      <c r="A496" t="str">
        <f t="shared" si="82"/>
        <v>21</v>
      </c>
      <c r="B496" t="s">
        <v>533</v>
      </c>
      <c r="C496" t="str">
        <f t="shared" si="89"/>
        <v>050</v>
      </c>
      <c r="D496" t="s">
        <v>581</v>
      </c>
      <c r="E496" t="str">
        <f t="shared" si="90"/>
        <v>01</v>
      </c>
      <c r="F496" t="str">
        <f>"003"</f>
        <v>003</v>
      </c>
      <c r="G496" t="str">
        <f>""</f>
        <v/>
      </c>
      <c r="H496" t="s">
        <v>2</v>
      </c>
      <c r="I496" t="s">
        <v>2645</v>
      </c>
      <c r="J496" t="s">
        <v>5989</v>
      </c>
      <c r="K496" t="str">
        <f t="shared" si="91"/>
        <v>21800</v>
      </c>
    </row>
    <row r="497" spans="1:11" customFormat="1" x14ac:dyDescent="0.25">
      <c r="A497" t="str">
        <f t="shared" si="82"/>
        <v>21</v>
      </c>
      <c r="B497" t="s">
        <v>533</v>
      </c>
      <c r="C497" t="str">
        <f t="shared" si="89"/>
        <v>050</v>
      </c>
      <c r="D497" t="s">
        <v>581</v>
      </c>
      <c r="E497" t="str">
        <f t="shared" ref="E497:E502" si="92">"02"</f>
        <v>02</v>
      </c>
      <c r="F497" t="str">
        <f>"001"</f>
        <v>001</v>
      </c>
      <c r="G497" t="str">
        <f>""</f>
        <v/>
      </c>
      <c r="H497" t="s">
        <v>1</v>
      </c>
      <c r="I497" t="s">
        <v>2646</v>
      </c>
      <c r="J497" t="s">
        <v>5990</v>
      </c>
      <c r="K497" t="str">
        <f t="shared" si="91"/>
        <v>21800</v>
      </c>
    </row>
    <row r="498" spans="1:11" customFormat="1" x14ac:dyDescent="0.25">
      <c r="A498" t="str">
        <f t="shared" si="82"/>
        <v>21</v>
      </c>
      <c r="B498" t="s">
        <v>533</v>
      </c>
      <c r="C498" t="str">
        <f t="shared" si="89"/>
        <v>050</v>
      </c>
      <c r="D498" t="s">
        <v>581</v>
      </c>
      <c r="E498" t="str">
        <f t="shared" si="92"/>
        <v>02</v>
      </c>
      <c r="F498" t="str">
        <f>"001"</f>
        <v>001</v>
      </c>
      <c r="G498" t="str">
        <f>""</f>
        <v/>
      </c>
      <c r="H498" t="s">
        <v>0</v>
      </c>
      <c r="I498" t="s">
        <v>2646</v>
      </c>
      <c r="J498" t="s">
        <v>5990</v>
      </c>
      <c r="K498" t="str">
        <f t="shared" si="91"/>
        <v>21800</v>
      </c>
    </row>
    <row r="499" spans="1:11" customFormat="1" x14ac:dyDescent="0.25">
      <c r="A499" t="str">
        <f t="shared" si="82"/>
        <v>21</v>
      </c>
      <c r="B499" t="s">
        <v>533</v>
      </c>
      <c r="C499" t="str">
        <f t="shared" si="89"/>
        <v>050</v>
      </c>
      <c r="D499" t="s">
        <v>581</v>
      </c>
      <c r="E499" t="str">
        <f t="shared" si="92"/>
        <v>02</v>
      </c>
      <c r="F499" t="str">
        <f>"002"</f>
        <v>002</v>
      </c>
      <c r="G499" t="str">
        <f>""</f>
        <v/>
      </c>
      <c r="H499" t="s">
        <v>1</v>
      </c>
      <c r="I499" t="s">
        <v>2398</v>
      </c>
      <c r="J499" t="s">
        <v>4109</v>
      </c>
      <c r="K499" t="str">
        <f t="shared" si="91"/>
        <v>21800</v>
      </c>
    </row>
    <row r="500" spans="1:11" customFormat="1" x14ac:dyDescent="0.25">
      <c r="A500" t="str">
        <f t="shared" si="82"/>
        <v>21</v>
      </c>
      <c r="B500" t="s">
        <v>533</v>
      </c>
      <c r="C500" t="str">
        <f t="shared" si="89"/>
        <v>050</v>
      </c>
      <c r="D500" t="s">
        <v>581</v>
      </c>
      <c r="E500" t="str">
        <f t="shared" si="92"/>
        <v>02</v>
      </c>
      <c r="F500" t="str">
        <f>"002"</f>
        <v>002</v>
      </c>
      <c r="G500" t="str">
        <f>""</f>
        <v/>
      </c>
      <c r="H500" t="s">
        <v>0</v>
      </c>
      <c r="I500" t="s">
        <v>2398</v>
      </c>
      <c r="J500" t="s">
        <v>4109</v>
      </c>
      <c r="K500" t="str">
        <f t="shared" si="91"/>
        <v>21800</v>
      </c>
    </row>
    <row r="501" spans="1:11" customFormat="1" x14ac:dyDescent="0.25">
      <c r="A501" t="str">
        <f t="shared" si="82"/>
        <v>21</v>
      </c>
      <c r="B501" t="s">
        <v>533</v>
      </c>
      <c r="C501" t="str">
        <f t="shared" si="89"/>
        <v>050</v>
      </c>
      <c r="D501" t="s">
        <v>581</v>
      </c>
      <c r="E501" t="str">
        <f t="shared" si="92"/>
        <v>02</v>
      </c>
      <c r="F501" t="str">
        <f>"003"</f>
        <v>003</v>
      </c>
      <c r="G501" t="str">
        <f>""</f>
        <v/>
      </c>
      <c r="H501" t="s">
        <v>1</v>
      </c>
      <c r="I501" t="s">
        <v>2040</v>
      </c>
      <c r="J501" t="s">
        <v>5991</v>
      </c>
      <c r="K501" t="str">
        <f t="shared" si="91"/>
        <v>21800</v>
      </c>
    </row>
    <row r="502" spans="1:11" customFormat="1" x14ac:dyDescent="0.25">
      <c r="A502" t="str">
        <f t="shared" si="82"/>
        <v>21</v>
      </c>
      <c r="B502" t="s">
        <v>533</v>
      </c>
      <c r="C502" t="str">
        <f t="shared" si="89"/>
        <v>050</v>
      </c>
      <c r="D502" t="s">
        <v>581</v>
      </c>
      <c r="E502" t="str">
        <f t="shared" si="92"/>
        <v>02</v>
      </c>
      <c r="F502" t="str">
        <f>"003"</f>
        <v>003</v>
      </c>
      <c r="G502" t="str">
        <f>""</f>
        <v/>
      </c>
      <c r="H502" t="s">
        <v>0</v>
      </c>
      <c r="I502" t="s">
        <v>2040</v>
      </c>
      <c r="J502" t="s">
        <v>5991</v>
      </c>
      <c r="K502" t="str">
        <f t="shared" si="91"/>
        <v>21800</v>
      </c>
    </row>
    <row r="503" spans="1:11" customFormat="1" x14ac:dyDescent="0.25">
      <c r="A503" t="str">
        <f t="shared" si="82"/>
        <v>21</v>
      </c>
      <c r="B503" t="s">
        <v>533</v>
      </c>
      <c r="C503" t="str">
        <f t="shared" si="89"/>
        <v>050</v>
      </c>
      <c r="D503" t="s">
        <v>581</v>
      </c>
      <c r="E503" t="str">
        <f t="shared" ref="E503:E511" si="93">"03"</f>
        <v>03</v>
      </c>
      <c r="F503" t="str">
        <f>"001"</f>
        <v>001</v>
      </c>
      <c r="G503" t="str">
        <f>""</f>
        <v/>
      </c>
      <c r="H503" t="s">
        <v>1</v>
      </c>
      <c r="I503" t="s">
        <v>2647</v>
      </c>
      <c r="J503" t="s">
        <v>5992</v>
      </c>
      <c r="K503" t="str">
        <f t="shared" si="91"/>
        <v>21800</v>
      </c>
    </row>
    <row r="504" spans="1:11" customFormat="1" x14ac:dyDescent="0.25">
      <c r="A504" t="str">
        <f t="shared" si="82"/>
        <v>21</v>
      </c>
      <c r="B504" t="s">
        <v>533</v>
      </c>
      <c r="C504" t="str">
        <f t="shared" si="89"/>
        <v>050</v>
      </c>
      <c r="D504" t="s">
        <v>581</v>
      </c>
      <c r="E504" t="str">
        <f t="shared" si="93"/>
        <v>03</v>
      </c>
      <c r="F504" t="str">
        <f>"001"</f>
        <v>001</v>
      </c>
      <c r="G504" t="str">
        <f>""</f>
        <v/>
      </c>
      <c r="H504" t="s">
        <v>0</v>
      </c>
      <c r="I504" t="s">
        <v>2647</v>
      </c>
      <c r="J504" t="s">
        <v>5992</v>
      </c>
      <c r="K504" t="str">
        <f t="shared" si="91"/>
        <v>21800</v>
      </c>
    </row>
    <row r="505" spans="1:11" customFormat="1" x14ac:dyDescent="0.25">
      <c r="A505" t="str">
        <f t="shared" si="82"/>
        <v>21</v>
      </c>
      <c r="B505" t="s">
        <v>533</v>
      </c>
      <c r="C505" t="str">
        <f t="shared" si="89"/>
        <v>050</v>
      </c>
      <c r="D505" t="s">
        <v>581</v>
      </c>
      <c r="E505" t="str">
        <f t="shared" si="93"/>
        <v>03</v>
      </c>
      <c r="F505" t="str">
        <f>"002"</f>
        <v>002</v>
      </c>
      <c r="G505" t="str">
        <f>""</f>
        <v/>
      </c>
      <c r="H505" t="s">
        <v>1</v>
      </c>
      <c r="I505" t="s">
        <v>2648</v>
      </c>
      <c r="J505" t="s">
        <v>5993</v>
      </c>
      <c r="K505" t="str">
        <f t="shared" si="91"/>
        <v>21800</v>
      </c>
    </row>
    <row r="506" spans="1:11" customFormat="1" x14ac:dyDescent="0.25">
      <c r="A506" t="str">
        <f t="shared" si="82"/>
        <v>21</v>
      </c>
      <c r="B506" t="s">
        <v>533</v>
      </c>
      <c r="C506" t="str">
        <f t="shared" si="89"/>
        <v>050</v>
      </c>
      <c r="D506" t="s">
        <v>581</v>
      </c>
      <c r="E506" t="str">
        <f t="shared" si="93"/>
        <v>03</v>
      </c>
      <c r="F506" t="str">
        <f>"002"</f>
        <v>002</v>
      </c>
      <c r="G506" t="str">
        <f>""</f>
        <v/>
      </c>
      <c r="H506" t="s">
        <v>0</v>
      </c>
      <c r="I506" t="s">
        <v>2648</v>
      </c>
      <c r="J506" t="s">
        <v>5993</v>
      </c>
      <c r="K506" t="str">
        <f t="shared" si="91"/>
        <v>21800</v>
      </c>
    </row>
    <row r="507" spans="1:11" customFormat="1" x14ac:dyDescent="0.25">
      <c r="A507" t="str">
        <f t="shared" si="82"/>
        <v>21</v>
      </c>
      <c r="B507" t="s">
        <v>533</v>
      </c>
      <c r="C507" t="str">
        <f t="shared" si="89"/>
        <v>050</v>
      </c>
      <c r="D507" t="s">
        <v>581</v>
      </c>
      <c r="E507" t="str">
        <f t="shared" si="93"/>
        <v>03</v>
      </c>
      <c r="F507" t="str">
        <f>"002"</f>
        <v>002</v>
      </c>
      <c r="G507" t="str">
        <f>""</f>
        <v/>
      </c>
      <c r="H507" t="s">
        <v>2</v>
      </c>
      <c r="I507" t="s">
        <v>2648</v>
      </c>
      <c r="J507" t="s">
        <v>5993</v>
      </c>
      <c r="K507" t="str">
        <f t="shared" si="91"/>
        <v>21800</v>
      </c>
    </row>
    <row r="508" spans="1:11" customFormat="1" x14ac:dyDescent="0.25">
      <c r="A508" t="str">
        <f t="shared" si="82"/>
        <v>21</v>
      </c>
      <c r="B508" t="s">
        <v>533</v>
      </c>
      <c r="C508" t="str">
        <f t="shared" si="89"/>
        <v>050</v>
      </c>
      <c r="D508" t="s">
        <v>581</v>
      </c>
      <c r="E508" t="str">
        <f t="shared" si="93"/>
        <v>03</v>
      </c>
      <c r="F508" t="str">
        <f>"003"</f>
        <v>003</v>
      </c>
      <c r="G508" t="str">
        <f>""</f>
        <v/>
      </c>
      <c r="H508" t="s">
        <v>1</v>
      </c>
      <c r="I508" t="s">
        <v>2649</v>
      </c>
      <c r="J508" t="s">
        <v>5994</v>
      </c>
      <c r="K508" t="str">
        <f>"21130"</f>
        <v>21130</v>
      </c>
    </row>
    <row r="509" spans="1:11" customFormat="1" x14ac:dyDescent="0.25">
      <c r="A509" t="str">
        <f t="shared" si="82"/>
        <v>21</v>
      </c>
      <c r="B509" t="s">
        <v>533</v>
      </c>
      <c r="C509" t="str">
        <f t="shared" si="89"/>
        <v>050</v>
      </c>
      <c r="D509" t="s">
        <v>581</v>
      </c>
      <c r="E509" t="str">
        <f t="shared" si="93"/>
        <v>03</v>
      </c>
      <c r="F509" t="str">
        <f>"003"</f>
        <v>003</v>
      </c>
      <c r="G509" t="str">
        <f>""</f>
        <v/>
      </c>
      <c r="H509" t="s">
        <v>0</v>
      </c>
      <c r="I509" t="s">
        <v>2649</v>
      </c>
      <c r="J509" t="s">
        <v>5994</v>
      </c>
      <c r="K509" t="str">
        <f>"21130"</f>
        <v>21130</v>
      </c>
    </row>
    <row r="510" spans="1:11" customFormat="1" x14ac:dyDescent="0.25">
      <c r="A510" t="str">
        <f t="shared" si="82"/>
        <v>21</v>
      </c>
      <c r="B510" t="s">
        <v>533</v>
      </c>
      <c r="C510" t="str">
        <f t="shared" si="89"/>
        <v>050</v>
      </c>
      <c r="D510" t="s">
        <v>581</v>
      </c>
      <c r="E510" t="str">
        <f t="shared" si="93"/>
        <v>03</v>
      </c>
      <c r="F510" t="str">
        <f>"004"</f>
        <v>004</v>
      </c>
      <c r="G510" t="str">
        <f>""</f>
        <v/>
      </c>
      <c r="H510" t="s">
        <v>1</v>
      </c>
      <c r="I510" t="s">
        <v>2650</v>
      </c>
      <c r="J510" t="s">
        <v>5994</v>
      </c>
      <c r="K510" t="str">
        <f>"21130"</f>
        <v>21130</v>
      </c>
    </row>
    <row r="511" spans="1:11" customFormat="1" x14ac:dyDescent="0.25">
      <c r="A511" t="str">
        <f t="shared" si="82"/>
        <v>21</v>
      </c>
      <c r="B511" t="s">
        <v>533</v>
      </c>
      <c r="C511" t="str">
        <f t="shared" si="89"/>
        <v>050</v>
      </c>
      <c r="D511" t="s">
        <v>581</v>
      </c>
      <c r="E511" t="str">
        <f t="shared" si="93"/>
        <v>03</v>
      </c>
      <c r="F511" t="str">
        <f>"004"</f>
        <v>004</v>
      </c>
      <c r="G511" t="str">
        <f>""</f>
        <v/>
      </c>
      <c r="H511" t="s">
        <v>0</v>
      </c>
      <c r="I511" t="s">
        <v>2650</v>
      </c>
      <c r="J511" t="s">
        <v>5994</v>
      </c>
      <c r="K511" t="str">
        <f>"21130"</f>
        <v>21130</v>
      </c>
    </row>
    <row r="512" spans="1:11" customFormat="1" x14ac:dyDescent="0.25">
      <c r="A512" t="str">
        <f t="shared" si="82"/>
        <v>21</v>
      </c>
      <c r="B512" t="s">
        <v>533</v>
      </c>
      <c r="C512" t="str">
        <f>"051"</f>
        <v>051</v>
      </c>
      <c r="D512" t="s">
        <v>582</v>
      </c>
      <c r="E512" t="str">
        <f>"01"</f>
        <v>01</v>
      </c>
      <c r="F512" t="str">
        <f>"001"</f>
        <v>001</v>
      </c>
      <c r="G512" t="str">
        <f>""</f>
        <v/>
      </c>
      <c r="H512" t="s">
        <v>3</v>
      </c>
      <c r="I512" t="s">
        <v>33</v>
      </c>
      <c r="J512" t="s">
        <v>5995</v>
      </c>
      <c r="K512" t="str">
        <f>"21291"</f>
        <v>21291</v>
      </c>
    </row>
    <row r="513" spans="1:11" customFormat="1" x14ac:dyDescent="0.25">
      <c r="A513" t="str">
        <f t="shared" si="82"/>
        <v>21</v>
      </c>
      <c r="B513" t="s">
        <v>533</v>
      </c>
      <c r="C513" t="str">
        <f t="shared" ref="C513:C519" si="94">"052"</f>
        <v>052</v>
      </c>
      <c r="D513" t="s">
        <v>583</v>
      </c>
      <c r="E513" t="str">
        <f>"01"</f>
        <v>01</v>
      </c>
      <c r="F513" t="str">
        <f>"001"</f>
        <v>001</v>
      </c>
      <c r="G513" t="str">
        <f>""</f>
        <v/>
      </c>
      <c r="H513" t="s">
        <v>3</v>
      </c>
      <c r="I513" t="s">
        <v>2651</v>
      </c>
      <c r="J513" t="s">
        <v>5996</v>
      </c>
      <c r="K513" t="str">
        <f t="shared" ref="K513:K519" si="95">"21670"</f>
        <v>21670</v>
      </c>
    </row>
    <row r="514" spans="1:11" customFormat="1" x14ac:dyDescent="0.25">
      <c r="A514" t="str">
        <f t="shared" si="82"/>
        <v>21</v>
      </c>
      <c r="B514" t="s">
        <v>533</v>
      </c>
      <c r="C514" t="str">
        <f t="shared" si="94"/>
        <v>052</v>
      </c>
      <c r="D514" t="s">
        <v>583</v>
      </c>
      <c r="E514" t="str">
        <f>"01"</f>
        <v>01</v>
      </c>
      <c r="F514" t="str">
        <f>"002"</f>
        <v>002</v>
      </c>
      <c r="G514" t="str">
        <f>""</f>
        <v/>
      </c>
      <c r="H514" t="s">
        <v>3</v>
      </c>
      <c r="I514" t="s">
        <v>2652</v>
      </c>
      <c r="J514" t="s">
        <v>5997</v>
      </c>
      <c r="K514" t="str">
        <f t="shared" si="95"/>
        <v>21670</v>
      </c>
    </row>
    <row r="515" spans="1:11" customFormat="1" x14ac:dyDescent="0.25">
      <c r="A515" t="str">
        <f t="shared" ref="A515:A578" si="96">"21"</f>
        <v>21</v>
      </c>
      <c r="B515" t="s">
        <v>533</v>
      </c>
      <c r="C515" t="str">
        <f t="shared" si="94"/>
        <v>052</v>
      </c>
      <c r="D515" t="s">
        <v>583</v>
      </c>
      <c r="E515" t="str">
        <f>"02"</f>
        <v>02</v>
      </c>
      <c r="F515" t="str">
        <f>"001"</f>
        <v>001</v>
      </c>
      <c r="G515" t="str">
        <f>""</f>
        <v/>
      </c>
      <c r="H515" t="s">
        <v>1</v>
      </c>
      <c r="I515" t="s">
        <v>25</v>
      </c>
      <c r="J515" t="s">
        <v>5274</v>
      </c>
      <c r="K515" t="str">
        <f t="shared" si="95"/>
        <v>21670</v>
      </c>
    </row>
    <row r="516" spans="1:11" customFormat="1" x14ac:dyDescent="0.25">
      <c r="A516" t="str">
        <f t="shared" si="96"/>
        <v>21</v>
      </c>
      <c r="B516" t="s">
        <v>533</v>
      </c>
      <c r="C516" t="str">
        <f t="shared" si="94"/>
        <v>052</v>
      </c>
      <c r="D516" t="s">
        <v>583</v>
      </c>
      <c r="E516" t="str">
        <f>"02"</f>
        <v>02</v>
      </c>
      <c r="F516" t="str">
        <f>"001"</f>
        <v>001</v>
      </c>
      <c r="G516" t="str">
        <f>""</f>
        <v/>
      </c>
      <c r="H516" t="s">
        <v>0</v>
      </c>
      <c r="I516" t="s">
        <v>2653</v>
      </c>
      <c r="J516" t="s">
        <v>5998</v>
      </c>
      <c r="K516" t="str">
        <f t="shared" si="95"/>
        <v>21670</v>
      </c>
    </row>
    <row r="517" spans="1:11" customFormat="1" x14ac:dyDescent="0.25">
      <c r="A517" t="str">
        <f t="shared" si="96"/>
        <v>21</v>
      </c>
      <c r="B517" t="s">
        <v>533</v>
      </c>
      <c r="C517" t="str">
        <f t="shared" si="94"/>
        <v>052</v>
      </c>
      <c r="D517" t="s">
        <v>583</v>
      </c>
      <c r="E517" t="str">
        <f>"03"</f>
        <v>03</v>
      </c>
      <c r="F517" t="str">
        <f>"001"</f>
        <v>001</v>
      </c>
      <c r="G517" t="str">
        <f>""</f>
        <v/>
      </c>
      <c r="H517" t="s">
        <v>3</v>
      </c>
      <c r="I517" t="s">
        <v>2654</v>
      </c>
      <c r="J517" t="s">
        <v>5999</v>
      </c>
      <c r="K517" t="str">
        <f t="shared" si="95"/>
        <v>21670</v>
      </c>
    </row>
    <row r="518" spans="1:11" customFormat="1" x14ac:dyDescent="0.25">
      <c r="A518" t="str">
        <f t="shared" si="96"/>
        <v>21</v>
      </c>
      <c r="B518" t="s">
        <v>533</v>
      </c>
      <c r="C518" t="str">
        <f t="shared" si="94"/>
        <v>052</v>
      </c>
      <c r="D518" t="s">
        <v>583</v>
      </c>
      <c r="E518" t="str">
        <f>"03"</f>
        <v>03</v>
      </c>
      <c r="F518" t="str">
        <f>"002"</f>
        <v>002</v>
      </c>
      <c r="G518" t="str">
        <f>""</f>
        <v/>
      </c>
      <c r="H518" t="s">
        <v>1</v>
      </c>
      <c r="I518" t="s">
        <v>2655</v>
      </c>
      <c r="J518" t="s">
        <v>6000</v>
      </c>
      <c r="K518" t="str">
        <f t="shared" si="95"/>
        <v>21670</v>
      </c>
    </row>
    <row r="519" spans="1:11" customFormat="1" x14ac:dyDescent="0.25">
      <c r="A519" t="str">
        <f t="shared" si="96"/>
        <v>21</v>
      </c>
      <c r="B519" t="s">
        <v>533</v>
      </c>
      <c r="C519" t="str">
        <f t="shared" si="94"/>
        <v>052</v>
      </c>
      <c r="D519" t="s">
        <v>583</v>
      </c>
      <c r="E519" t="str">
        <f>"03"</f>
        <v>03</v>
      </c>
      <c r="F519" t="str">
        <f>"002"</f>
        <v>002</v>
      </c>
      <c r="G519" t="str">
        <f>""</f>
        <v/>
      </c>
      <c r="H519" t="s">
        <v>0</v>
      </c>
      <c r="I519" t="s">
        <v>2655</v>
      </c>
      <c r="J519" t="s">
        <v>6000</v>
      </c>
      <c r="K519" t="str">
        <f t="shared" si="95"/>
        <v>21670</v>
      </c>
    </row>
    <row r="520" spans="1:11" customFormat="1" x14ac:dyDescent="0.25">
      <c r="A520" t="str">
        <f t="shared" si="96"/>
        <v>21</v>
      </c>
      <c r="B520" t="s">
        <v>533</v>
      </c>
      <c r="C520" t="str">
        <f>"053"</f>
        <v>053</v>
      </c>
      <c r="D520" t="s">
        <v>584</v>
      </c>
      <c r="E520" t="str">
        <f>"01"</f>
        <v>01</v>
      </c>
      <c r="F520" t="str">
        <f t="shared" ref="F520:F526" si="97">"001"</f>
        <v>001</v>
      </c>
      <c r="G520" t="str">
        <f>""</f>
        <v/>
      </c>
      <c r="H520" t="s">
        <v>3</v>
      </c>
      <c r="I520" t="s">
        <v>2656</v>
      </c>
      <c r="J520" t="s">
        <v>6001</v>
      </c>
      <c r="K520" t="str">
        <f>"21840"</f>
        <v>21840</v>
      </c>
    </row>
    <row r="521" spans="1:11" customFormat="1" x14ac:dyDescent="0.25">
      <c r="A521" t="str">
        <f t="shared" si="96"/>
        <v>21</v>
      </c>
      <c r="B521" t="s">
        <v>533</v>
      </c>
      <c r="C521" t="str">
        <f>"053"</f>
        <v>053</v>
      </c>
      <c r="D521" t="s">
        <v>584</v>
      </c>
      <c r="E521" t="str">
        <f>"02"</f>
        <v>02</v>
      </c>
      <c r="F521" t="str">
        <f t="shared" si="97"/>
        <v>001</v>
      </c>
      <c r="G521" t="str">
        <f>""</f>
        <v/>
      </c>
      <c r="H521" t="s">
        <v>1</v>
      </c>
      <c r="I521" t="s">
        <v>2657</v>
      </c>
      <c r="J521" t="s">
        <v>6002</v>
      </c>
      <c r="K521" t="str">
        <f>"21840"</f>
        <v>21840</v>
      </c>
    </row>
    <row r="522" spans="1:11" customFormat="1" x14ac:dyDescent="0.25">
      <c r="A522" t="str">
        <f t="shared" si="96"/>
        <v>21</v>
      </c>
      <c r="B522" t="s">
        <v>533</v>
      </c>
      <c r="C522" t="str">
        <f>"053"</f>
        <v>053</v>
      </c>
      <c r="D522" t="s">
        <v>584</v>
      </c>
      <c r="E522" t="str">
        <f>"02"</f>
        <v>02</v>
      </c>
      <c r="F522" t="str">
        <f t="shared" si="97"/>
        <v>001</v>
      </c>
      <c r="G522" t="str">
        <f>""</f>
        <v/>
      </c>
      <c r="H522" t="s">
        <v>0</v>
      </c>
      <c r="I522" t="s">
        <v>2657</v>
      </c>
      <c r="J522" t="s">
        <v>6002</v>
      </c>
      <c r="K522" t="str">
        <f>"21840"</f>
        <v>21840</v>
      </c>
    </row>
    <row r="523" spans="1:11" customFormat="1" x14ac:dyDescent="0.25">
      <c r="A523" t="str">
        <f t="shared" si="96"/>
        <v>21</v>
      </c>
      <c r="B523" t="s">
        <v>533</v>
      </c>
      <c r="C523" t="str">
        <f>"053"</f>
        <v>053</v>
      </c>
      <c r="D523" t="s">
        <v>584</v>
      </c>
      <c r="E523" t="str">
        <f>"03"</f>
        <v>03</v>
      </c>
      <c r="F523" t="str">
        <f t="shared" si="97"/>
        <v>001</v>
      </c>
      <c r="G523" t="str">
        <f>""</f>
        <v/>
      </c>
      <c r="H523" t="s">
        <v>1</v>
      </c>
      <c r="I523" t="s">
        <v>2658</v>
      </c>
      <c r="J523" t="s">
        <v>6003</v>
      </c>
      <c r="K523" t="str">
        <f>"21840"</f>
        <v>21840</v>
      </c>
    </row>
    <row r="524" spans="1:11" customFormat="1" x14ac:dyDescent="0.25">
      <c r="A524" t="str">
        <f t="shared" si="96"/>
        <v>21</v>
      </c>
      <c r="B524" t="s">
        <v>533</v>
      </c>
      <c r="C524" t="str">
        <f>"053"</f>
        <v>053</v>
      </c>
      <c r="D524" t="s">
        <v>584</v>
      </c>
      <c r="E524" t="str">
        <f>"03"</f>
        <v>03</v>
      </c>
      <c r="F524" t="str">
        <f t="shared" si="97"/>
        <v>001</v>
      </c>
      <c r="G524" t="str">
        <f>""</f>
        <v/>
      </c>
      <c r="H524" t="s">
        <v>0</v>
      </c>
      <c r="I524" t="s">
        <v>2658</v>
      </c>
      <c r="J524" t="s">
        <v>6003</v>
      </c>
      <c r="K524" t="str">
        <f>"21840"</f>
        <v>21840</v>
      </c>
    </row>
    <row r="525" spans="1:11" customFormat="1" x14ac:dyDescent="0.25">
      <c r="A525" t="str">
        <f t="shared" si="96"/>
        <v>21</v>
      </c>
      <c r="B525" t="s">
        <v>533</v>
      </c>
      <c r="C525" t="str">
        <f t="shared" ref="C525:C537" si="98">"054"</f>
        <v>054</v>
      </c>
      <c r="D525" t="s">
        <v>585</v>
      </c>
      <c r="E525" t="str">
        <f t="shared" ref="E525:E552" si="99">"01"</f>
        <v>01</v>
      </c>
      <c r="F525" t="str">
        <f t="shared" si="97"/>
        <v>001</v>
      </c>
      <c r="G525" t="str">
        <f>""</f>
        <v/>
      </c>
      <c r="H525" t="s">
        <v>1</v>
      </c>
      <c r="I525" t="s">
        <v>2659</v>
      </c>
      <c r="J525" t="s">
        <v>6004</v>
      </c>
      <c r="K525" t="str">
        <f t="shared" ref="K525:K537" si="100">"21700"</f>
        <v>21700</v>
      </c>
    </row>
    <row r="526" spans="1:11" customFormat="1" x14ac:dyDescent="0.25">
      <c r="A526" t="str">
        <f t="shared" si="96"/>
        <v>21</v>
      </c>
      <c r="B526" t="s">
        <v>533</v>
      </c>
      <c r="C526" t="str">
        <f t="shared" si="98"/>
        <v>054</v>
      </c>
      <c r="D526" t="s">
        <v>585</v>
      </c>
      <c r="E526" t="str">
        <f t="shared" si="99"/>
        <v>01</v>
      </c>
      <c r="F526" t="str">
        <f t="shared" si="97"/>
        <v>001</v>
      </c>
      <c r="G526" t="str">
        <f>""</f>
        <v/>
      </c>
      <c r="H526" t="s">
        <v>0</v>
      </c>
      <c r="I526" t="s">
        <v>2659</v>
      </c>
      <c r="J526" t="s">
        <v>6004</v>
      </c>
      <c r="K526" t="str">
        <f t="shared" si="100"/>
        <v>21700</v>
      </c>
    </row>
    <row r="527" spans="1:11" customFormat="1" x14ac:dyDescent="0.25">
      <c r="A527" t="str">
        <f t="shared" si="96"/>
        <v>21</v>
      </c>
      <c r="B527" t="s">
        <v>533</v>
      </c>
      <c r="C527" t="str">
        <f t="shared" si="98"/>
        <v>054</v>
      </c>
      <c r="D527" t="s">
        <v>585</v>
      </c>
      <c r="E527" t="str">
        <f t="shared" si="99"/>
        <v>01</v>
      </c>
      <c r="F527" t="str">
        <f>"002"</f>
        <v>002</v>
      </c>
      <c r="G527" t="str">
        <f>""</f>
        <v/>
      </c>
      <c r="H527" t="s">
        <v>1</v>
      </c>
      <c r="I527" t="s">
        <v>1286</v>
      </c>
      <c r="J527" t="s">
        <v>6005</v>
      </c>
      <c r="K527" t="str">
        <f t="shared" si="100"/>
        <v>21700</v>
      </c>
    </row>
    <row r="528" spans="1:11" customFormat="1" x14ac:dyDescent="0.25">
      <c r="A528" t="str">
        <f t="shared" si="96"/>
        <v>21</v>
      </c>
      <c r="B528" t="s">
        <v>533</v>
      </c>
      <c r="C528" t="str">
        <f t="shared" si="98"/>
        <v>054</v>
      </c>
      <c r="D528" t="s">
        <v>585</v>
      </c>
      <c r="E528" t="str">
        <f t="shared" si="99"/>
        <v>01</v>
      </c>
      <c r="F528" t="str">
        <f>"002"</f>
        <v>002</v>
      </c>
      <c r="G528" t="str">
        <f>""</f>
        <v/>
      </c>
      <c r="H528" t="s">
        <v>0</v>
      </c>
      <c r="I528" t="s">
        <v>1286</v>
      </c>
      <c r="J528" t="s">
        <v>6005</v>
      </c>
      <c r="K528" t="str">
        <f t="shared" si="100"/>
        <v>21700</v>
      </c>
    </row>
    <row r="529" spans="1:11" customFormat="1" x14ac:dyDescent="0.25">
      <c r="A529" t="str">
        <f t="shared" si="96"/>
        <v>21</v>
      </c>
      <c r="B529" t="s">
        <v>533</v>
      </c>
      <c r="C529" t="str">
        <f t="shared" si="98"/>
        <v>054</v>
      </c>
      <c r="D529" t="s">
        <v>585</v>
      </c>
      <c r="E529" t="str">
        <f t="shared" si="99"/>
        <v>01</v>
      </c>
      <c r="F529" t="str">
        <f>"003"</f>
        <v>003</v>
      </c>
      <c r="G529" t="str">
        <f>""</f>
        <v/>
      </c>
      <c r="H529" t="s">
        <v>1</v>
      </c>
      <c r="I529" t="s">
        <v>2660</v>
      </c>
      <c r="J529" t="s">
        <v>6006</v>
      </c>
      <c r="K529" t="str">
        <f t="shared" si="100"/>
        <v>21700</v>
      </c>
    </row>
    <row r="530" spans="1:11" customFormat="1" x14ac:dyDescent="0.25">
      <c r="A530" t="str">
        <f t="shared" si="96"/>
        <v>21</v>
      </c>
      <c r="B530" t="s">
        <v>533</v>
      </c>
      <c r="C530" t="str">
        <f t="shared" si="98"/>
        <v>054</v>
      </c>
      <c r="D530" t="s">
        <v>585</v>
      </c>
      <c r="E530" t="str">
        <f t="shared" si="99"/>
        <v>01</v>
      </c>
      <c r="F530" t="str">
        <f>"003"</f>
        <v>003</v>
      </c>
      <c r="G530" t="str">
        <f>""</f>
        <v/>
      </c>
      <c r="H530" t="s">
        <v>0</v>
      </c>
      <c r="I530" t="s">
        <v>2660</v>
      </c>
      <c r="J530" t="s">
        <v>6006</v>
      </c>
      <c r="K530" t="str">
        <f t="shared" si="100"/>
        <v>21700</v>
      </c>
    </row>
    <row r="531" spans="1:11" customFormat="1" x14ac:dyDescent="0.25">
      <c r="A531" t="str">
        <f t="shared" si="96"/>
        <v>21</v>
      </c>
      <c r="B531" t="s">
        <v>533</v>
      </c>
      <c r="C531" t="str">
        <f t="shared" si="98"/>
        <v>054</v>
      </c>
      <c r="D531" t="s">
        <v>585</v>
      </c>
      <c r="E531" t="str">
        <f t="shared" si="99"/>
        <v>01</v>
      </c>
      <c r="F531" t="str">
        <f>"004"</f>
        <v>004</v>
      </c>
      <c r="G531" t="str">
        <f>""</f>
        <v/>
      </c>
      <c r="H531" t="s">
        <v>1</v>
      </c>
      <c r="I531" t="s">
        <v>2661</v>
      </c>
      <c r="J531" t="s">
        <v>6007</v>
      </c>
      <c r="K531" t="str">
        <f t="shared" si="100"/>
        <v>21700</v>
      </c>
    </row>
    <row r="532" spans="1:11" customFormat="1" x14ac:dyDescent="0.25">
      <c r="A532" t="str">
        <f t="shared" si="96"/>
        <v>21</v>
      </c>
      <c r="B532" t="s">
        <v>533</v>
      </c>
      <c r="C532" t="str">
        <f t="shared" si="98"/>
        <v>054</v>
      </c>
      <c r="D532" t="s">
        <v>585</v>
      </c>
      <c r="E532" t="str">
        <f t="shared" si="99"/>
        <v>01</v>
      </c>
      <c r="F532" t="str">
        <f>"004"</f>
        <v>004</v>
      </c>
      <c r="G532" t="str">
        <f>""</f>
        <v/>
      </c>
      <c r="H532" t="s">
        <v>0</v>
      </c>
      <c r="I532" t="s">
        <v>2661</v>
      </c>
      <c r="J532" t="s">
        <v>6007</v>
      </c>
      <c r="K532" t="str">
        <f t="shared" si="100"/>
        <v>21700</v>
      </c>
    </row>
    <row r="533" spans="1:11" customFormat="1" x14ac:dyDescent="0.25">
      <c r="A533" t="str">
        <f t="shared" si="96"/>
        <v>21</v>
      </c>
      <c r="B533" t="s">
        <v>533</v>
      </c>
      <c r="C533" t="str">
        <f t="shared" si="98"/>
        <v>054</v>
      </c>
      <c r="D533" t="s">
        <v>585</v>
      </c>
      <c r="E533" t="str">
        <f t="shared" si="99"/>
        <v>01</v>
      </c>
      <c r="F533" t="str">
        <f>"005"</f>
        <v>005</v>
      </c>
      <c r="G533" t="str">
        <f>""</f>
        <v/>
      </c>
      <c r="H533" t="s">
        <v>1</v>
      </c>
      <c r="I533" t="s">
        <v>2560</v>
      </c>
      <c r="J533" t="s">
        <v>6008</v>
      </c>
      <c r="K533" t="str">
        <f t="shared" si="100"/>
        <v>21700</v>
      </c>
    </row>
    <row r="534" spans="1:11" customFormat="1" x14ac:dyDescent="0.25">
      <c r="A534" t="str">
        <f t="shared" si="96"/>
        <v>21</v>
      </c>
      <c r="B534" t="s">
        <v>533</v>
      </c>
      <c r="C534" t="str">
        <f t="shared" si="98"/>
        <v>054</v>
      </c>
      <c r="D534" t="s">
        <v>585</v>
      </c>
      <c r="E534" t="str">
        <f t="shared" si="99"/>
        <v>01</v>
      </c>
      <c r="F534" t="str">
        <f>"005"</f>
        <v>005</v>
      </c>
      <c r="G534" t="str">
        <f>""</f>
        <v/>
      </c>
      <c r="H534" t="s">
        <v>0</v>
      </c>
      <c r="I534" t="s">
        <v>2560</v>
      </c>
      <c r="J534" t="s">
        <v>6008</v>
      </c>
      <c r="K534" t="str">
        <f t="shared" si="100"/>
        <v>21700</v>
      </c>
    </row>
    <row r="535" spans="1:11" customFormat="1" x14ac:dyDescent="0.25">
      <c r="A535" t="str">
        <f t="shared" si="96"/>
        <v>21</v>
      </c>
      <c r="B535" t="s">
        <v>533</v>
      </c>
      <c r="C535" t="str">
        <f t="shared" si="98"/>
        <v>054</v>
      </c>
      <c r="D535" t="s">
        <v>585</v>
      </c>
      <c r="E535" t="str">
        <f t="shared" si="99"/>
        <v>01</v>
      </c>
      <c r="F535" t="str">
        <f>"005"</f>
        <v>005</v>
      </c>
      <c r="G535" t="str">
        <f>""</f>
        <v/>
      </c>
      <c r="H535" t="s">
        <v>2</v>
      </c>
      <c r="I535" t="s">
        <v>2560</v>
      </c>
      <c r="J535" t="s">
        <v>6008</v>
      </c>
      <c r="K535" t="str">
        <f t="shared" si="100"/>
        <v>21700</v>
      </c>
    </row>
    <row r="536" spans="1:11" customFormat="1" x14ac:dyDescent="0.25">
      <c r="A536" t="str">
        <f t="shared" si="96"/>
        <v>21</v>
      </c>
      <c r="B536" t="s">
        <v>533</v>
      </c>
      <c r="C536" t="str">
        <f t="shared" si="98"/>
        <v>054</v>
      </c>
      <c r="D536" t="s">
        <v>585</v>
      </c>
      <c r="E536" t="str">
        <f t="shared" si="99"/>
        <v>01</v>
      </c>
      <c r="F536" t="str">
        <f>"006"</f>
        <v>006</v>
      </c>
      <c r="G536" t="str">
        <f>""</f>
        <v/>
      </c>
      <c r="H536" t="s">
        <v>1</v>
      </c>
      <c r="I536" t="s">
        <v>1008</v>
      </c>
      <c r="J536" t="s">
        <v>6009</v>
      </c>
      <c r="K536" t="str">
        <f t="shared" si="100"/>
        <v>21700</v>
      </c>
    </row>
    <row r="537" spans="1:11" customFormat="1" x14ac:dyDescent="0.25">
      <c r="A537" t="str">
        <f t="shared" si="96"/>
        <v>21</v>
      </c>
      <c r="B537" t="s">
        <v>533</v>
      </c>
      <c r="C537" t="str">
        <f t="shared" si="98"/>
        <v>054</v>
      </c>
      <c r="D537" t="s">
        <v>585</v>
      </c>
      <c r="E537" t="str">
        <f t="shared" si="99"/>
        <v>01</v>
      </c>
      <c r="F537" t="str">
        <f>"006"</f>
        <v>006</v>
      </c>
      <c r="G537" t="str">
        <f>""</f>
        <v/>
      </c>
      <c r="H537" t="s">
        <v>0</v>
      </c>
      <c r="I537" t="s">
        <v>1008</v>
      </c>
      <c r="J537" t="s">
        <v>6009</v>
      </c>
      <c r="K537" t="str">
        <f t="shared" si="100"/>
        <v>21700</v>
      </c>
    </row>
    <row r="538" spans="1:11" customFormat="1" x14ac:dyDescent="0.25">
      <c r="A538" t="str">
        <f t="shared" si="96"/>
        <v>21</v>
      </c>
      <c r="B538" t="s">
        <v>533</v>
      </c>
      <c r="C538" t="str">
        <f t="shared" ref="C538:C549" si="101">"055"</f>
        <v>055</v>
      </c>
      <c r="D538" t="s">
        <v>586</v>
      </c>
      <c r="E538" t="str">
        <f t="shared" si="99"/>
        <v>01</v>
      </c>
      <c r="F538" t="str">
        <f>"001"</f>
        <v>001</v>
      </c>
      <c r="G538" t="str">
        <f>""</f>
        <v/>
      </c>
      <c r="H538" t="s">
        <v>1</v>
      </c>
      <c r="I538" t="s">
        <v>119</v>
      </c>
      <c r="J538" t="s">
        <v>6010</v>
      </c>
      <c r="K538" t="str">
        <f t="shared" ref="K538:K543" si="102">"21810"</f>
        <v>21810</v>
      </c>
    </row>
    <row r="539" spans="1:11" customFormat="1" x14ac:dyDescent="0.25">
      <c r="A539" t="str">
        <f t="shared" si="96"/>
        <v>21</v>
      </c>
      <c r="B539" t="s">
        <v>533</v>
      </c>
      <c r="C539" t="str">
        <f t="shared" si="101"/>
        <v>055</v>
      </c>
      <c r="D539" t="s">
        <v>586</v>
      </c>
      <c r="E539" t="str">
        <f t="shared" si="99"/>
        <v>01</v>
      </c>
      <c r="F539" t="str">
        <f>"001"</f>
        <v>001</v>
      </c>
      <c r="G539" t="str">
        <f>""</f>
        <v/>
      </c>
      <c r="H539" t="s">
        <v>0</v>
      </c>
      <c r="I539" t="s">
        <v>2662</v>
      </c>
      <c r="J539" t="s">
        <v>6011</v>
      </c>
      <c r="K539" t="str">
        <f t="shared" si="102"/>
        <v>21810</v>
      </c>
    </row>
    <row r="540" spans="1:11" customFormat="1" x14ac:dyDescent="0.25">
      <c r="A540" t="str">
        <f t="shared" si="96"/>
        <v>21</v>
      </c>
      <c r="B540" t="s">
        <v>533</v>
      </c>
      <c r="C540" t="str">
        <f t="shared" si="101"/>
        <v>055</v>
      </c>
      <c r="D540" t="s">
        <v>586</v>
      </c>
      <c r="E540" t="str">
        <f t="shared" si="99"/>
        <v>01</v>
      </c>
      <c r="F540" t="str">
        <f>"002"</f>
        <v>002</v>
      </c>
      <c r="G540" t="str">
        <f>""</f>
        <v/>
      </c>
      <c r="H540" t="s">
        <v>1</v>
      </c>
      <c r="I540" t="s">
        <v>2663</v>
      </c>
      <c r="J540" t="s">
        <v>6012</v>
      </c>
      <c r="K540" t="str">
        <f t="shared" si="102"/>
        <v>21810</v>
      </c>
    </row>
    <row r="541" spans="1:11" customFormat="1" x14ac:dyDescent="0.25">
      <c r="A541" t="str">
        <f t="shared" si="96"/>
        <v>21</v>
      </c>
      <c r="B541" t="s">
        <v>533</v>
      </c>
      <c r="C541" t="str">
        <f t="shared" si="101"/>
        <v>055</v>
      </c>
      <c r="D541" t="s">
        <v>586</v>
      </c>
      <c r="E541" t="str">
        <f t="shared" si="99"/>
        <v>01</v>
      </c>
      <c r="F541" t="str">
        <f>"002"</f>
        <v>002</v>
      </c>
      <c r="G541" t="str">
        <f>""</f>
        <v/>
      </c>
      <c r="H541" t="s">
        <v>0</v>
      </c>
      <c r="I541" t="s">
        <v>2663</v>
      </c>
      <c r="J541" t="s">
        <v>6012</v>
      </c>
      <c r="K541" t="str">
        <f t="shared" si="102"/>
        <v>21810</v>
      </c>
    </row>
    <row r="542" spans="1:11" customFormat="1" x14ac:dyDescent="0.25">
      <c r="A542" t="str">
        <f t="shared" si="96"/>
        <v>21</v>
      </c>
      <c r="B542" t="s">
        <v>533</v>
      </c>
      <c r="C542" t="str">
        <f t="shared" si="101"/>
        <v>055</v>
      </c>
      <c r="D542" t="s">
        <v>586</v>
      </c>
      <c r="E542" t="str">
        <f t="shared" si="99"/>
        <v>01</v>
      </c>
      <c r="F542" t="str">
        <f>"003"</f>
        <v>003</v>
      </c>
      <c r="G542" t="str">
        <f>""</f>
        <v/>
      </c>
      <c r="H542" t="s">
        <v>1</v>
      </c>
      <c r="I542" t="s">
        <v>2664</v>
      </c>
      <c r="J542" t="s">
        <v>6013</v>
      </c>
      <c r="K542" t="str">
        <f t="shared" si="102"/>
        <v>21810</v>
      </c>
    </row>
    <row r="543" spans="1:11" customFormat="1" x14ac:dyDescent="0.25">
      <c r="A543" t="str">
        <f t="shared" si="96"/>
        <v>21</v>
      </c>
      <c r="B543" t="s">
        <v>533</v>
      </c>
      <c r="C543" t="str">
        <f t="shared" si="101"/>
        <v>055</v>
      </c>
      <c r="D543" t="s">
        <v>586</v>
      </c>
      <c r="E543" t="str">
        <f t="shared" si="99"/>
        <v>01</v>
      </c>
      <c r="F543" t="str">
        <f>"003"</f>
        <v>003</v>
      </c>
      <c r="G543" t="str">
        <f>""</f>
        <v/>
      </c>
      <c r="H543" t="s">
        <v>0</v>
      </c>
      <c r="I543" t="s">
        <v>22</v>
      </c>
      <c r="J543" t="s">
        <v>6014</v>
      </c>
      <c r="K543" t="str">
        <f t="shared" si="102"/>
        <v>21810</v>
      </c>
    </row>
    <row r="544" spans="1:11" customFormat="1" x14ac:dyDescent="0.25">
      <c r="A544" t="str">
        <f t="shared" si="96"/>
        <v>21</v>
      </c>
      <c r="B544" t="s">
        <v>533</v>
      </c>
      <c r="C544" t="str">
        <f t="shared" si="101"/>
        <v>055</v>
      </c>
      <c r="D544" t="s">
        <v>586</v>
      </c>
      <c r="E544" t="str">
        <f t="shared" si="99"/>
        <v>01</v>
      </c>
      <c r="F544" t="str">
        <f>"004"</f>
        <v>004</v>
      </c>
      <c r="G544" t="str">
        <f>"01"</f>
        <v>01</v>
      </c>
      <c r="H544" t="s">
        <v>1</v>
      </c>
      <c r="I544" t="s">
        <v>2665</v>
      </c>
      <c r="J544" t="s">
        <v>6015</v>
      </c>
      <c r="K544" t="str">
        <f>"21130"</f>
        <v>21130</v>
      </c>
    </row>
    <row r="545" spans="1:11" customFormat="1" x14ac:dyDescent="0.25">
      <c r="A545" t="str">
        <f t="shared" si="96"/>
        <v>21</v>
      </c>
      <c r="B545" t="s">
        <v>533</v>
      </c>
      <c r="C545" t="str">
        <f t="shared" si="101"/>
        <v>055</v>
      </c>
      <c r="D545" t="s">
        <v>586</v>
      </c>
      <c r="E545" t="str">
        <f t="shared" si="99"/>
        <v>01</v>
      </c>
      <c r="F545" t="str">
        <f>"004"</f>
        <v>004</v>
      </c>
      <c r="G545" t="str">
        <f>"02"</f>
        <v>02</v>
      </c>
      <c r="H545" t="s">
        <v>0</v>
      </c>
      <c r="I545" t="s">
        <v>1784</v>
      </c>
      <c r="J545" t="s">
        <v>6016</v>
      </c>
      <c r="K545" t="str">
        <f>"21819"</f>
        <v>21819</v>
      </c>
    </row>
    <row r="546" spans="1:11" customFormat="1" x14ac:dyDescent="0.25">
      <c r="A546" t="str">
        <f t="shared" si="96"/>
        <v>21</v>
      </c>
      <c r="B546" t="s">
        <v>533</v>
      </c>
      <c r="C546" t="str">
        <f t="shared" si="101"/>
        <v>055</v>
      </c>
      <c r="D546" t="s">
        <v>586</v>
      </c>
      <c r="E546" t="str">
        <f t="shared" si="99"/>
        <v>01</v>
      </c>
      <c r="F546" t="str">
        <f>"005"</f>
        <v>005</v>
      </c>
      <c r="G546" t="str">
        <f>""</f>
        <v/>
      </c>
      <c r="H546" t="s">
        <v>1</v>
      </c>
      <c r="I546" t="s">
        <v>2666</v>
      </c>
      <c r="J546" t="s">
        <v>6017</v>
      </c>
      <c r="K546" t="str">
        <f>"21810"</f>
        <v>21810</v>
      </c>
    </row>
    <row r="547" spans="1:11" customFormat="1" x14ac:dyDescent="0.25">
      <c r="A547" t="str">
        <f t="shared" si="96"/>
        <v>21</v>
      </c>
      <c r="B547" t="s">
        <v>533</v>
      </c>
      <c r="C547" t="str">
        <f t="shared" si="101"/>
        <v>055</v>
      </c>
      <c r="D547" t="s">
        <v>586</v>
      </c>
      <c r="E547" t="str">
        <f t="shared" si="99"/>
        <v>01</v>
      </c>
      <c r="F547" t="str">
        <f>"005"</f>
        <v>005</v>
      </c>
      <c r="G547" t="str">
        <f>""</f>
        <v/>
      </c>
      <c r="H547" t="s">
        <v>0</v>
      </c>
      <c r="I547" t="s">
        <v>2666</v>
      </c>
      <c r="J547" t="s">
        <v>6017</v>
      </c>
      <c r="K547" t="str">
        <f>"21810"</f>
        <v>21810</v>
      </c>
    </row>
    <row r="548" spans="1:11" customFormat="1" x14ac:dyDescent="0.25">
      <c r="A548" t="str">
        <f t="shared" si="96"/>
        <v>21</v>
      </c>
      <c r="B548" t="s">
        <v>533</v>
      </c>
      <c r="C548" t="str">
        <f t="shared" si="101"/>
        <v>055</v>
      </c>
      <c r="D548" t="s">
        <v>586</v>
      </c>
      <c r="E548" t="str">
        <f t="shared" si="99"/>
        <v>01</v>
      </c>
      <c r="F548" t="str">
        <f>"006"</f>
        <v>006</v>
      </c>
      <c r="G548" t="str">
        <f>""</f>
        <v/>
      </c>
      <c r="H548" t="s">
        <v>1</v>
      </c>
      <c r="I548" t="s">
        <v>2667</v>
      </c>
      <c r="J548" t="s">
        <v>6018</v>
      </c>
      <c r="K548" t="str">
        <f>"21810"</f>
        <v>21810</v>
      </c>
    </row>
    <row r="549" spans="1:11" customFormat="1" x14ac:dyDescent="0.25">
      <c r="A549" t="str">
        <f t="shared" si="96"/>
        <v>21</v>
      </c>
      <c r="B549" t="s">
        <v>533</v>
      </c>
      <c r="C549" t="str">
        <f t="shared" si="101"/>
        <v>055</v>
      </c>
      <c r="D549" t="s">
        <v>586</v>
      </c>
      <c r="E549" t="str">
        <f t="shared" si="99"/>
        <v>01</v>
      </c>
      <c r="F549" t="str">
        <f>"006"</f>
        <v>006</v>
      </c>
      <c r="G549" t="str">
        <f>""</f>
        <v/>
      </c>
      <c r="H549" t="s">
        <v>0</v>
      </c>
      <c r="I549" t="s">
        <v>23</v>
      </c>
      <c r="J549" t="s">
        <v>6019</v>
      </c>
      <c r="K549" t="str">
        <f>"21810"</f>
        <v>21810</v>
      </c>
    </row>
    <row r="550" spans="1:11" customFormat="1" x14ac:dyDescent="0.25">
      <c r="A550" t="str">
        <f t="shared" si="96"/>
        <v>21</v>
      </c>
      <c r="B550" t="s">
        <v>533</v>
      </c>
      <c r="C550" t="str">
        <f>"056"</f>
        <v>056</v>
      </c>
      <c r="D550" t="s">
        <v>587</v>
      </c>
      <c r="E550" t="str">
        <f t="shared" si="99"/>
        <v>01</v>
      </c>
      <c r="F550" t="str">
        <f>"001"</f>
        <v>001</v>
      </c>
      <c r="G550" t="str">
        <f>""</f>
        <v/>
      </c>
      <c r="H550" t="s">
        <v>1</v>
      </c>
      <c r="I550" t="s">
        <v>2668</v>
      </c>
      <c r="J550" t="s">
        <v>6020</v>
      </c>
      <c r="K550" t="str">
        <f>"21880"</f>
        <v>21880</v>
      </c>
    </row>
    <row r="551" spans="1:11" customFormat="1" x14ac:dyDescent="0.25">
      <c r="A551" t="str">
        <f t="shared" si="96"/>
        <v>21</v>
      </c>
      <c r="B551" t="s">
        <v>533</v>
      </c>
      <c r="C551" t="str">
        <f>"056"</f>
        <v>056</v>
      </c>
      <c r="D551" t="s">
        <v>587</v>
      </c>
      <c r="E551" t="str">
        <f t="shared" si="99"/>
        <v>01</v>
      </c>
      <c r="F551" t="str">
        <f>"001"</f>
        <v>001</v>
      </c>
      <c r="G551" t="str">
        <f>""</f>
        <v/>
      </c>
      <c r="H551" t="s">
        <v>0</v>
      </c>
      <c r="I551" t="s">
        <v>2668</v>
      </c>
      <c r="J551" t="s">
        <v>6020</v>
      </c>
      <c r="K551" t="str">
        <f>"21880"</f>
        <v>21880</v>
      </c>
    </row>
    <row r="552" spans="1:11" customFormat="1" x14ac:dyDescent="0.25">
      <c r="A552" t="str">
        <f t="shared" si="96"/>
        <v>21</v>
      </c>
      <c r="B552" t="s">
        <v>533</v>
      </c>
      <c r="C552" t="str">
        <f>"056"</f>
        <v>056</v>
      </c>
      <c r="D552" t="s">
        <v>587</v>
      </c>
      <c r="E552" t="str">
        <f t="shared" si="99"/>
        <v>01</v>
      </c>
      <c r="F552" t="str">
        <f>"002"</f>
        <v>002</v>
      </c>
      <c r="G552" t="str">
        <f>""</f>
        <v/>
      </c>
      <c r="H552" t="s">
        <v>3</v>
      </c>
      <c r="I552" t="s">
        <v>25</v>
      </c>
      <c r="J552" t="s">
        <v>6021</v>
      </c>
      <c r="K552" t="str">
        <f>"21880"</f>
        <v>21880</v>
      </c>
    </row>
    <row r="553" spans="1:11" customFormat="1" x14ac:dyDescent="0.25">
      <c r="A553" t="str">
        <f t="shared" si="96"/>
        <v>21</v>
      </c>
      <c r="B553" t="s">
        <v>533</v>
      </c>
      <c r="C553" t="str">
        <f>"056"</f>
        <v>056</v>
      </c>
      <c r="D553" t="s">
        <v>587</v>
      </c>
      <c r="E553" t="str">
        <f>"02"</f>
        <v>02</v>
      </c>
      <c r="F553" t="str">
        <f t="shared" ref="F553:F564" si="103">"001"</f>
        <v>001</v>
      </c>
      <c r="G553" t="str">
        <f>""</f>
        <v/>
      </c>
      <c r="H553" t="s">
        <v>1</v>
      </c>
      <c r="I553" t="s">
        <v>23</v>
      </c>
      <c r="J553" t="s">
        <v>6022</v>
      </c>
      <c r="K553" t="str">
        <f>"21880"</f>
        <v>21880</v>
      </c>
    </row>
    <row r="554" spans="1:11" customFormat="1" x14ac:dyDescent="0.25">
      <c r="A554" t="str">
        <f t="shared" si="96"/>
        <v>21</v>
      </c>
      <c r="B554" t="s">
        <v>533</v>
      </c>
      <c r="C554" t="str">
        <f>"056"</f>
        <v>056</v>
      </c>
      <c r="D554" t="s">
        <v>587</v>
      </c>
      <c r="E554" t="str">
        <f>"02"</f>
        <v>02</v>
      </c>
      <c r="F554" t="str">
        <f t="shared" si="103"/>
        <v>001</v>
      </c>
      <c r="G554" t="str">
        <f>""</f>
        <v/>
      </c>
      <c r="H554" t="s">
        <v>0</v>
      </c>
      <c r="I554" t="s">
        <v>23</v>
      </c>
      <c r="J554" t="s">
        <v>6022</v>
      </c>
      <c r="K554" t="str">
        <f>"21880"</f>
        <v>21880</v>
      </c>
    </row>
    <row r="555" spans="1:11" customFormat="1" x14ac:dyDescent="0.25">
      <c r="A555" t="str">
        <f t="shared" si="96"/>
        <v>21</v>
      </c>
      <c r="B555" t="s">
        <v>533</v>
      </c>
      <c r="C555" t="str">
        <f>"057"</f>
        <v>057</v>
      </c>
      <c r="D555" t="s">
        <v>588</v>
      </c>
      <c r="E555" t="str">
        <f>"01"</f>
        <v>01</v>
      </c>
      <c r="F555" t="str">
        <f t="shared" si="103"/>
        <v>001</v>
      </c>
      <c r="G555" t="str">
        <f>""</f>
        <v/>
      </c>
      <c r="H555" t="s">
        <v>1</v>
      </c>
      <c r="I555" t="s">
        <v>2639</v>
      </c>
      <c r="J555" t="s">
        <v>6023</v>
      </c>
      <c r="K555" t="str">
        <f>"21560"</f>
        <v>21560</v>
      </c>
    </row>
    <row r="556" spans="1:11" customFormat="1" x14ac:dyDescent="0.25">
      <c r="A556" t="str">
        <f t="shared" si="96"/>
        <v>21</v>
      </c>
      <c r="B556" t="s">
        <v>533</v>
      </c>
      <c r="C556" t="str">
        <f>"057"</f>
        <v>057</v>
      </c>
      <c r="D556" t="s">
        <v>588</v>
      </c>
      <c r="E556" t="str">
        <f>"01"</f>
        <v>01</v>
      </c>
      <c r="F556" t="str">
        <f t="shared" si="103"/>
        <v>001</v>
      </c>
      <c r="G556" t="str">
        <f>""</f>
        <v/>
      </c>
      <c r="H556" t="s">
        <v>0</v>
      </c>
      <c r="I556" t="s">
        <v>2639</v>
      </c>
      <c r="J556" t="s">
        <v>6023</v>
      </c>
      <c r="K556" t="str">
        <f>"21560"</f>
        <v>21560</v>
      </c>
    </row>
    <row r="557" spans="1:11" customFormat="1" x14ac:dyDescent="0.25">
      <c r="A557" t="str">
        <f t="shared" si="96"/>
        <v>21</v>
      </c>
      <c r="B557" t="s">
        <v>533</v>
      </c>
      <c r="C557" t="str">
        <f>"058"</f>
        <v>058</v>
      </c>
      <c r="D557" t="s">
        <v>589</v>
      </c>
      <c r="E557" t="str">
        <f>"01"</f>
        <v>01</v>
      </c>
      <c r="F557" t="str">
        <f t="shared" si="103"/>
        <v>001</v>
      </c>
      <c r="G557" t="str">
        <f>"01"</f>
        <v>01</v>
      </c>
      <c r="H557" t="s">
        <v>1</v>
      </c>
      <c r="I557" t="s">
        <v>2669</v>
      </c>
      <c r="J557" t="s">
        <v>6024</v>
      </c>
      <c r="K557" t="str">
        <f>"21550"</f>
        <v>21550</v>
      </c>
    </row>
    <row r="558" spans="1:11" customFormat="1" x14ac:dyDescent="0.25">
      <c r="A558" t="str">
        <f t="shared" si="96"/>
        <v>21</v>
      </c>
      <c r="B558" t="s">
        <v>533</v>
      </c>
      <c r="C558" t="str">
        <f>"058"</f>
        <v>058</v>
      </c>
      <c r="D558" t="s">
        <v>589</v>
      </c>
      <c r="E558" t="str">
        <f>"01"</f>
        <v>01</v>
      </c>
      <c r="F558" t="str">
        <f t="shared" si="103"/>
        <v>001</v>
      </c>
      <c r="G558" t="str">
        <f>"02"</f>
        <v>02</v>
      </c>
      <c r="H558" t="s">
        <v>0</v>
      </c>
      <c r="I558" t="s">
        <v>2670</v>
      </c>
      <c r="J558" t="s">
        <v>6025</v>
      </c>
      <c r="K558" t="str">
        <f>"21559"</f>
        <v>21559</v>
      </c>
    </row>
    <row r="559" spans="1:11" customFormat="1" x14ac:dyDescent="0.25">
      <c r="A559" t="str">
        <f t="shared" si="96"/>
        <v>21</v>
      </c>
      <c r="B559" t="s">
        <v>533</v>
      </c>
      <c r="C559" t="str">
        <f>"058"</f>
        <v>058</v>
      </c>
      <c r="D559" t="s">
        <v>589</v>
      </c>
      <c r="E559" t="str">
        <f>"02"</f>
        <v>02</v>
      </c>
      <c r="F559" t="str">
        <f t="shared" si="103"/>
        <v>001</v>
      </c>
      <c r="G559" t="str">
        <f>""</f>
        <v/>
      </c>
      <c r="H559" t="s">
        <v>1</v>
      </c>
      <c r="I559" t="s">
        <v>2398</v>
      </c>
      <c r="J559" t="s">
        <v>6026</v>
      </c>
      <c r="K559" t="str">
        <f>"21550"</f>
        <v>21550</v>
      </c>
    </row>
    <row r="560" spans="1:11" customFormat="1" x14ac:dyDescent="0.25">
      <c r="A560" t="str">
        <f t="shared" si="96"/>
        <v>21</v>
      </c>
      <c r="B560" t="s">
        <v>533</v>
      </c>
      <c r="C560" t="str">
        <f>"058"</f>
        <v>058</v>
      </c>
      <c r="D560" t="s">
        <v>589</v>
      </c>
      <c r="E560" t="str">
        <f>"02"</f>
        <v>02</v>
      </c>
      <c r="F560" t="str">
        <f t="shared" si="103"/>
        <v>001</v>
      </c>
      <c r="G560" t="str">
        <f>""</f>
        <v/>
      </c>
      <c r="H560" t="s">
        <v>0</v>
      </c>
      <c r="I560" t="s">
        <v>2398</v>
      </c>
      <c r="J560" t="s">
        <v>6026</v>
      </c>
      <c r="K560" t="str">
        <f>"21550"</f>
        <v>21550</v>
      </c>
    </row>
    <row r="561" spans="1:11" customFormat="1" x14ac:dyDescent="0.25">
      <c r="A561" t="str">
        <f t="shared" si="96"/>
        <v>21</v>
      </c>
      <c r="B561" t="s">
        <v>533</v>
      </c>
      <c r="C561" t="str">
        <f>"059"</f>
        <v>059</v>
      </c>
      <c r="D561" t="s">
        <v>590</v>
      </c>
      <c r="E561" t="str">
        <f t="shared" ref="E561:E586" si="104">"01"</f>
        <v>01</v>
      </c>
      <c r="F561" t="str">
        <f t="shared" si="103"/>
        <v>001</v>
      </c>
      <c r="G561" t="str">
        <f>""</f>
        <v/>
      </c>
      <c r="H561" t="s">
        <v>3</v>
      </c>
      <c r="I561" t="s">
        <v>24</v>
      </c>
      <c r="J561" t="s">
        <v>6027</v>
      </c>
      <c r="K561" t="str">
        <f>"21209"</f>
        <v>21209</v>
      </c>
    </row>
    <row r="562" spans="1:11" customFormat="1" x14ac:dyDescent="0.25">
      <c r="A562" t="str">
        <f t="shared" si="96"/>
        <v>21</v>
      </c>
      <c r="B562" t="s">
        <v>533</v>
      </c>
      <c r="C562" t="str">
        <f t="shared" ref="C562:C581" si="105">"060"</f>
        <v>060</v>
      </c>
      <c r="D562" t="s">
        <v>591</v>
      </c>
      <c r="E562" t="str">
        <f t="shared" si="104"/>
        <v>01</v>
      </c>
      <c r="F562" t="str">
        <f t="shared" si="103"/>
        <v>001</v>
      </c>
      <c r="G562" t="str">
        <f>""</f>
        <v/>
      </c>
      <c r="H562" t="s">
        <v>1</v>
      </c>
      <c r="I562" t="s">
        <v>2671</v>
      </c>
      <c r="J562" t="s">
        <v>6028</v>
      </c>
      <c r="K562" t="str">
        <f t="shared" ref="K562:K574" si="106">"21100"</f>
        <v>21100</v>
      </c>
    </row>
    <row r="563" spans="1:11" customFormat="1" x14ac:dyDescent="0.25">
      <c r="A563" t="str">
        <f t="shared" si="96"/>
        <v>21</v>
      </c>
      <c r="B563" t="s">
        <v>533</v>
      </c>
      <c r="C563" t="str">
        <f t="shared" si="105"/>
        <v>060</v>
      </c>
      <c r="D563" t="s">
        <v>591</v>
      </c>
      <c r="E563" t="str">
        <f t="shared" si="104"/>
        <v>01</v>
      </c>
      <c r="F563" t="str">
        <f t="shared" si="103"/>
        <v>001</v>
      </c>
      <c r="G563" t="str">
        <f>""</f>
        <v/>
      </c>
      <c r="H563" t="s">
        <v>0</v>
      </c>
      <c r="I563" t="s">
        <v>2671</v>
      </c>
      <c r="J563" t="s">
        <v>6028</v>
      </c>
      <c r="K563" t="str">
        <f t="shared" si="106"/>
        <v>21100</v>
      </c>
    </row>
    <row r="564" spans="1:11" customFormat="1" x14ac:dyDescent="0.25">
      <c r="A564" t="str">
        <f t="shared" si="96"/>
        <v>21</v>
      </c>
      <c r="B564" t="s">
        <v>533</v>
      </c>
      <c r="C564" t="str">
        <f t="shared" si="105"/>
        <v>060</v>
      </c>
      <c r="D564" t="s">
        <v>591</v>
      </c>
      <c r="E564" t="str">
        <f t="shared" si="104"/>
        <v>01</v>
      </c>
      <c r="F564" t="str">
        <f t="shared" si="103"/>
        <v>001</v>
      </c>
      <c r="G564" t="str">
        <f>""</f>
        <v/>
      </c>
      <c r="H564" t="s">
        <v>2</v>
      </c>
      <c r="I564" t="s">
        <v>2671</v>
      </c>
      <c r="J564" t="s">
        <v>6028</v>
      </c>
      <c r="K564" t="str">
        <f t="shared" si="106"/>
        <v>21100</v>
      </c>
    </row>
    <row r="565" spans="1:11" customFormat="1" x14ac:dyDescent="0.25">
      <c r="A565" t="str">
        <f t="shared" si="96"/>
        <v>21</v>
      </c>
      <c r="B565" t="s">
        <v>533</v>
      </c>
      <c r="C565" t="str">
        <f t="shared" si="105"/>
        <v>060</v>
      </c>
      <c r="D565" t="s">
        <v>591</v>
      </c>
      <c r="E565" t="str">
        <f t="shared" si="104"/>
        <v>01</v>
      </c>
      <c r="F565" t="str">
        <f>"002"</f>
        <v>002</v>
      </c>
      <c r="G565" t="str">
        <f>""</f>
        <v/>
      </c>
      <c r="H565" t="s">
        <v>1</v>
      </c>
      <c r="I565" t="s">
        <v>2672</v>
      </c>
      <c r="J565" t="s">
        <v>6002</v>
      </c>
      <c r="K565" t="str">
        <f t="shared" si="106"/>
        <v>21100</v>
      </c>
    </row>
    <row r="566" spans="1:11" customFormat="1" x14ac:dyDescent="0.25">
      <c r="A566" t="str">
        <f t="shared" si="96"/>
        <v>21</v>
      </c>
      <c r="B566" t="s">
        <v>533</v>
      </c>
      <c r="C566" t="str">
        <f t="shared" si="105"/>
        <v>060</v>
      </c>
      <c r="D566" t="s">
        <v>591</v>
      </c>
      <c r="E566" t="str">
        <f t="shared" si="104"/>
        <v>01</v>
      </c>
      <c r="F566" t="str">
        <f>"002"</f>
        <v>002</v>
      </c>
      <c r="G566" t="str">
        <f>""</f>
        <v/>
      </c>
      <c r="H566" t="s">
        <v>0</v>
      </c>
      <c r="I566" t="s">
        <v>2672</v>
      </c>
      <c r="J566" t="s">
        <v>6002</v>
      </c>
      <c r="K566" t="str">
        <f t="shared" si="106"/>
        <v>21100</v>
      </c>
    </row>
    <row r="567" spans="1:11" customFormat="1" x14ac:dyDescent="0.25">
      <c r="A567" t="str">
        <f t="shared" si="96"/>
        <v>21</v>
      </c>
      <c r="B567" t="s">
        <v>533</v>
      </c>
      <c r="C567" t="str">
        <f t="shared" si="105"/>
        <v>060</v>
      </c>
      <c r="D567" t="s">
        <v>591</v>
      </c>
      <c r="E567" t="str">
        <f t="shared" si="104"/>
        <v>01</v>
      </c>
      <c r="F567" t="str">
        <f>"003"</f>
        <v>003</v>
      </c>
      <c r="G567" t="str">
        <f>""</f>
        <v/>
      </c>
      <c r="H567" t="s">
        <v>1</v>
      </c>
      <c r="I567" t="s">
        <v>2673</v>
      </c>
      <c r="J567" t="s">
        <v>6029</v>
      </c>
      <c r="K567" t="str">
        <f t="shared" si="106"/>
        <v>21100</v>
      </c>
    </row>
    <row r="568" spans="1:11" customFormat="1" x14ac:dyDescent="0.25">
      <c r="A568" t="str">
        <f t="shared" si="96"/>
        <v>21</v>
      </c>
      <c r="B568" t="s">
        <v>533</v>
      </c>
      <c r="C568" t="str">
        <f t="shared" si="105"/>
        <v>060</v>
      </c>
      <c r="D568" t="s">
        <v>591</v>
      </c>
      <c r="E568" t="str">
        <f t="shared" si="104"/>
        <v>01</v>
      </c>
      <c r="F568" t="str">
        <f>"003"</f>
        <v>003</v>
      </c>
      <c r="G568" t="str">
        <f>""</f>
        <v/>
      </c>
      <c r="H568" t="s">
        <v>0</v>
      </c>
      <c r="I568" t="s">
        <v>2673</v>
      </c>
      <c r="J568" t="s">
        <v>6029</v>
      </c>
      <c r="K568" t="str">
        <f t="shared" si="106"/>
        <v>21100</v>
      </c>
    </row>
    <row r="569" spans="1:11" customFormat="1" x14ac:dyDescent="0.25">
      <c r="A569" t="str">
        <f t="shared" si="96"/>
        <v>21</v>
      </c>
      <c r="B569" t="s">
        <v>533</v>
      </c>
      <c r="C569" t="str">
        <f t="shared" si="105"/>
        <v>060</v>
      </c>
      <c r="D569" t="s">
        <v>591</v>
      </c>
      <c r="E569" t="str">
        <f t="shared" si="104"/>
        <v>01</v>
      </c>
      <c r="F569" t="str">
        <f>"004"</f>
        <v>004</v>
      </c>
      <c r="G569" t="str">
        <f>""</f>
        <v/>
      </c>
      <c r="H569" t="s">
        <v>1</v>
      </c>
      <c r="I569" t="s">
        <v>2674</v>
      </c>
      <c r="J569" t="s">
        <v>6030</v>
      </c>
      <c r="K569" t="str">
        <f t="shared" si="106"/>
        <v>21100</v>
      </c>
    </row>
    <row r="570" spans="1:11" customFormat="1" x14ac:dyDescent="0.25">
      <c r="A570" t="str">
        <f t="shared" si="96"/>
        <v>21</v>
      </c>
      <c r="B570" t="s">
        <v>533</v>
      </c>
      <c r="C570" t="str">
        <f t="shared" si="105"/>
        <v>060</v>
      </c>
      <c r="D570" t="s">
        <v>591</v>
      </c>
      <c r="E570" t="str">
        <f t="shared" si="104"/>
        <v>01</v>
      </c>
      <c r="F570" t="str">
        <f>"004"</f>
        <v>004</v>
      </c>
      <c r="G570" t="str">
        <f>""</f>
        <v/>
      </c>
      <c r="H570" t="s">
        <v>0</v>
      </c>
      <c r="I570" t="s">
        <v>2674</v>
      </c>
      <c r="J570" t="s">
        <v>6030</v>
      </c>
      <c r="K570" t="str">
        <f t="shared" si="106"/>
        <v>21100</v>
      </c>
    </row>
    <row r="571" spans="1:11" customFormat="1" x14ac:dyDescent="0.25">
      <c r="A571" t="str">
        <f t="shared" si="96"/>
        <v>21</v>
      </c>
      <c r="B571" t="s">
        <v>533</v>
      </c>
      <c r="C571" t="str">
        <f t="shared" si="105"/>
        <v>060</v>
      </c>
      <c r="D571" t="s">
        <v>591</v>
      </c>
      <c r="E571" t="str">
        <f t="shared" si="104"/>
        <v>01</v>
      </c>
      <c r="F571" t="str">
        <f>"005"</f>
        <v>005</v>
      </c>
      <c r="G571" t="str">
        <f>""</f>
        <v/>
      </c>
      <c r="H571" t="s">
        <v>1</v>
      </c>
      <c r="I571" t="s">
        <v>2675</v>
      </c>
      <c r="J571" t="s">
        <v>6031</v>
      </c>
      <c r="K571" t="str">
        <f t="shared" si="106"/>
        <v>21100</v>
      </c>
    </row>
    <row r="572" spans="1:11" customFormat="1" x14ac:dyDescent="0.25">
      <c r="A572" t="str">
        <f t="shared" si="96"/>
        <v>21</v>
      </c>
      <c r="B572" t="s">
        <v>533</v>
      </c>
      <c r="C572" t="str">
        <f t="shared" si="105"/>
        <v>060</v>
      </c>
      <c r="D572" t="s">
        <v>591</v>
      </c>
      <c r="E572" t="str">
        <f t="shared" si="104"/>
        <v>01</v>
      </c>
      <c r="F572" t="str">
        <f>"005"</f>
        <v>005</v>
      </c>
      <c r="G572" t="str">
        <f>""</f>
        <v/>
      </c>
      <c r="H572" t="s">
        <v>0</v>
      </c>
      <c r="I572" t="s">
        <v>2675</v>
      </c>
      <c r="J572" t="s">
        <v>6031</v>
      </c>
      <c r="K572" t="str">
        <f t="shared" si="106"/>
        <v>21100</v>
      </c>
    </row>
    <row r="573" spans="1:11" customFormat="1" x14ac:dyDescent="0.25">
      <c r="A573" t="str">
        <f t="shared" si="96"/>
        <v>21</v>
      </c>
      <c r="B573" t="s">
        <v>533</v>
      </c>
      <c r="C573" t="str">
        <f t="shared" si="105"/>
        <v>060</v>
      </c>
      <c r="D573" t="s">
        <v>591</v>
      </c>
      <c r="E573" t="str">
        <f t="shared" si="104"/>
        <v>01</v>
      </c>
      <c r="F573" t="str">
        <f>"006"</f>
        <v>006</v>
      </c>
      <c r="G573" t="str">
        <f>""</f>
        <v/>
      </c>
      <c r="H573" t="s">
        <v>1</v>
      </c>
      <c r="I573" t="s">
        <v>2676</v>
      </c>
      <c r="J573" t="s">
        <v>6032</v>
      </c>
      <c r="K573" t="str">
        <f t="shared" si="106"/>
        <v>21100</v>
      </c>
    </row>
    <row r="574" spans="1:11" customFormat="1" x14ac:dyDescent="0.25">
      <c r="A574" t="str">
        <f t="shared" si="96"/>
        <v>21</v>
      </c>
      <c r="B574" t="s">
        <v>533</v>
      </c>
      <c r="C574" t="str">
        <f t="shared" si="105"/>
        <v>060</v>
      </c>
      <c r="D574" t="s">
        <v>591</v>
      </c>
      <c r="E574" t="str">
        <f t="shared" si="104"/>
        <v>01</v>
      </c>
      <c r="F574" t="str">
        <f>"006"</f>
        <v>006</v>
      </c>
      <c r="G574" t="str">
        <f>""</f>
        <v/>
      </c>
      <c r="H574" t="s">
        <v>0</v>
      </c>
      <c r="I574" t="s">
        <v>2676</v>
      </c>
      <c r="J574" t="s">
        <v>6032</v>
      </c>
      <c r="K574" t="str">
        <f t="shared" si="106"/>
        <v>21100</v>
      </c>
    </row>
    <row r="575" spans="1:11" customFormat="1" x14ac:dyDescent="0.25">
      <c r="A575" t="str">
        <f t="shared" si="96"/>
        <v>21</v>
      </c>
      <c r="B575" t="s">
        <v>533</v>
      </c>
      <c r="C575" t="str">
        <f t="shared" si="105"/>
        <v>060</v>
      </c>
      <c r="D575" t="s">
        <v>591</v>
      </c>
      <c r="E575" t="str">
        <f t="shared" si="104"/>
        <v>01</v>
      </c>
      <c r="F575" t="str">
        <f>"007"</f>
        <v>007</v>
      </c>
      <c r="G575" t="str">
        <f>""</f>
        <v/>
      </c>
      <c r="H575" t="s">
        <v>1</v>
      </c>
      <c r="I575" t="s">
        <v>70</v>
      </c>
      <c r="J575" t="s">
        <v>6033</v>
      </c>
      <c r="K575" t="str">
        <f>"21459"</f>
        <v>21459</v>
      </c>
    </row>
    <row r="576" spans="1:11" customFormat="1" x14ac:dyDescent="0.25">
      <c r="A576" t="str">
        <f t="shared" si="96"/>
        <v>21</v>
      </c>
      <c r="B576" t="s">
        <v>533</v>
      </c>
      <c r="C576" t="str">
        <f t="shared" si="105"/>
        <v>060</v>
      </c>
      <c r="D576" t="s">
        <v>591</v>
      </c>
      <c r="E576" t="str">
        <f t="shared" si="104"/>
        <v>01</v>
      </c>
      <c r="F576" t="str">
        <f>"007"</f>
        <v>007</v>
      </c>
      <c r="G576" t="str">
        <f>""</f>
        <v/>
      </c>
      <c r="H576" t="s">
        <v>0</v>
      </c>
      <c r="I576" t="s">
        <v>70</v>
      </c>
      <c r="J576" t="s">
        <v>6033</v>
      </c>
      <c r="K576" t="str">
        <f>"21459"</f>
        <v>21459</v>
      </c>
    </row>
    <row r="577" spans="1:11" customFormat="1" x14ac:dyDescent="0.25">
      <c r="A577" t="str">
        <f t="shared" si="96"/>
        <v>21</v>
      </c>
      <c r="B577" t="s">
        <v>533</v>
      </c>
      <c r="C577" t="str">
        <f t="shared" si="105"/>
        <v>060</v>
      </c>
      <c r="D577" t="s">
        <v>591</v>
      </c>
      <c r="E577" t="str">
        <f t="shared" si="104"/>
        <v>01</v>
      </c>
      <c r="F577" t="str">
        <f>"008"</f>
        <v>008</v>
      </c>
      <c r="G577" t="str">
        <f>""</f>
        <v/>
      </c>
      <c r="H577" t="s">
        <v>3</v>
      </c>
      <c r="I577" t="s">
        <v>2672</v>
      </c>
      <c r="J577" t="s">
        <v>6002</v>
      </c>
      <c r="K577" t="str">
        <f>"21100"</f>
        <v>21100</v>
      </c>
    </row>
    <row r="578" spans="1:11" customFormat="1" x14ac:dyDescent="0.25">
      <c r="A578" t="str">
        <f t="shared" si="96"/>
        <v>21</v>
      </c>
      <c r="B578" t="s">
        <v>533</v>
      </c>
      <c r="C578" t="str">
        <f t="shared" si="105"/>
        <v>060</v>
      </c>
      <c r="D578" t="s">
        <v>591</v>
      </c>
      <c r="E578" t="str">
        <f t="shared" si="104"/>
        <v>01</v>
      </c>
      <c r="F578" t="str">
        <f>"009"</f>
        <v>009</v>
      </c>
      <c r="G578" t="str">
        <f>""</f>
        <v/>
      </c>
      <c r="H578" t="s">
        <v>1</v>
      </c>
      <c r="I578" t="s">
        <v>102</v>
      </c>
      <c r="J578" t="s">
        <v>6034</v>
      </c>
      <c r="K578" t="str">
        <f>"21100"</f>
        <v>21100</v>
      </c>
    </row>
    <row r="579" spans="1:11" customFormat="1" x14ac:dyDescent="0.25">
      <c r="A579" t="str">
        <f t="shared" ref="A579:A642" si="107">"21"</f>
        <v>21</v>
      </c>
      <c r="B579" t="s">
        <v>533</v>
      </c>
      <c r="C579" t="str">
        <f t="shared" si="105"/>
        <v>060</v>
      </c>
      <c r="D579" t="s">
        <v>591</v>
      </c>
      <c r="E579" t="str">
        <f t="shared" si="104"/>
        <v>01</v>
      </c>
      <c r="F579" t="str">
        <f>"009"</f>
        <v>009</v>
      </c>
      <c r="G579" t="str">
        <f>""</f>
        <v/>
      </c>
      <c r="H579" t="s">
        <v>0</v>
      </c>
      <c r="I579" t="s">
        <v>102</v>
      </c>
      <c r="J579" t="s">
        <v>6034</v>
      </c>
      <c r="K579" t="str">
        <f>"21100"</f>
        <v>21100</v>
      </c>
    </row>
    <row r="580" spans="1:11" customFormat="1" x14ac:dyDescent="0.25">
      <c r="A580" t="str">
        <f t="shared" si="107"/>
        <v>21</v>
      </c>
      <c r="B580" t="s">
        <v>533</v>
      </c>
      <c r="C580" t="str">
        <f t="shared" si="105"/>
        <v>060</v>
      </c>
      <c r="D580" t="s">
        <v>591</v>
      </c>
      <c r="E580" t="str">
        <f t="shared" si="104"/>
        <v>01</v>
      </c>
      <c r="F580" t="str">
        <f>"010"</f>
        <v>010</v>
      </c>
      <c r="G580" t="str">
        <f>""</f>
        <v/>
      </c>
      <c r="H580" t="s">
        <v>1</v>
      </c>
      <c r="I580" t="s">
        <v>102</v>
      </c>
      <c r="J580" t="s">
        <v>6034</v>
      </c>
      <c r="K580" t="str">
        <f>"21100"</f>
        <v>21100</v>
      </c>
    </row>
    <row r="581" spans="1:11" customFormat="1" x14ac:dyDescent="0.25">
      <c r="A581" t="str">
        <f t="shared" si="107"/>
        <v>21</v>
      </c>
      <c r="B581" t="s">
        <v>533</v>
      </c>
      <c r="C581" t="str">
        <f t="shared" si="105"/>
        <v>060</v>
      </c>
      <c r="D581" t="s">
        <v>591</v>
      </c>
      <c r="E581" t="str">
        <f t="shared" si="104"/>
        <v>01</v>
      </c>
      <c r="F581" t="str">
        <f>"010"</f>
        <v>010</v>
      </c>
      <c r="G581" t="str">
        <f>""</f>
        <v/>
      </c>
      <c r="H581" t="s">
        <v>0</v>
      </c>
      <c r="I581" t="s">
        <v>102</v>
      </c>
      <c r="J581" t="s">
        <v>6034</v>
      </c>
      <c r="K581" t="str">
        <f>"21100"</f>
        <v>21100</v>
      </c>
    </row>
    <row r="582" spans="1:11" customFormat="1" x14ac:dyDescent="0.25">
      <c r="A582" t="str">
        <f t="shared" si="107"/>
        <v>21</v>
      </c>
      <c r="B582" t="s">
        <v>533</v>
      </c>
      <c r="C582" t="str">
        <f t="shared" ref="C582:C590" si="108">"061"</f>
        <v>061</v>
      </c>
      <c r="D582" t="s">
        <v>592</v>
      </c>
      <c r="E582" t="str">
        <f t="shared" si="104"/>
        <v>01</v>
      </c>
      <c r="F582" t="str">
        <f>"001"</f>
        <v>001</v>
      </c>
      <c r="G582" t="str">
        <f>""</f>
        <v/>
      </c>
      <c r="H582" t="s">
        <v>1</v>
      </c>
      <c r="I582" t="s">
        <v>23</v>
      </c>
      <c r="J582" t="s">
        <v>6035</v>
      </c>
      <c r="K582" t="str">
        <f t="shared" ref="K582:K590" si="109">"21720"</f>
        <v>21720</v>
      </c>
    </row>
    <row r="583" spans="1:11" customFormat="1" x14ac:dyDescent="0.25">
      <c r="A583" t="str">
        <f t="shared" si="107"/>
        <v>21</v>
      </c>
      <c r="B583" t="s">
        <v>533</v>
      </c>
      <c r="C583" t="str">
        <f t="shared" si="108"/>
        <v>061</v>
      </c>
      <c r="D583" t="s">
        <v>592</v>
      </c>
      <c r="E583" t="str">
        <f t="shared" si="104"/>
        <v>01</v>
      </c>
      <c r="F583" t="str">
        <f>"001"</f>
        <v>001</v>
      </c>
      <c r="G583" t="str">
        <f>""</f>
        <v/>
      </c>
      <c r="H583" t="s">
        <v>0</v>
      </c>
      <c r="I583" t="s">
        <v>23</v>
      </c>
      <c r="J583" t="s">
        <v>6035</v>
      </c>
      <c r="K583" t="str">
        <f t="shared" si="109"/>
        <v>21720</v>
      </c>
    </row>
    <row r="584" spans="1:11" customFormat="1" x14ac:dyDescent="0.25">
      <c r="A584" t="str">
        <f t="shared" si="107"/>
        <v>21</v>
      </c>
      <c r="B584" t="s">
        <v>533</v>
      </c>
      <c r="C584" t="str">
        <f t="shared" si="108"/>
        <v>061</v>
      </c>
      <c r="D584" t="s">
        <v>592</v>
      </c>
      <c r="E584" t="str">
        <f t="shared" si="104"/>
        <v>01</v>
      </c>
      <c r="F584" t="str">
        <f>"002"</f>
        <v>002</v>
      </c>
      <c r="G584" t="str">
        <f>""</f>
        <v/>
      </c>
      <c r="H584" t="s">
        <v>1</v>
      </c>
      <c r="I584" t="s">
        <v>2677</v>
      </c>
      <c r="J584" t="s">
        <v>6036</v>
      </c>
      <c r="K584" t="str">
        <f t="shared" si="109"/>
        <v>21720</v>
      </c>
    </row>
    <row r="585" spans="1:11" customFormat="1" x14ac:dyDescent="0.25">
      <c r="A585" t="str">
        <f t="shared" si="107"/>
        <v>21</v>
      </c>
      <c r="B585" t="s">
        <v>533</v>
      </c>
      <c r="C585" t="str">
        <f t="shared" si="108"/>
        <v>061</v>
      </c>
      <c r="D585" t="s">
        <v>592</v>
      </c>
      <c r="E585" t="str">
        <f t="shared" si="104"/>
        <v>01</v>
      </c>
      <c r="F585" t="str">
        <f>"002"</f>
        <v>002</v>
      </c>
      <c r="G585" t="str">
        <f>""</f>
        <v/>
      </c>
      <c r="H585" t="s">
        <v>0</v>
      </c>
      <c r="I585" t="s">
        <v>2677</v>
      </c>
      <c r="J585" t="s">
        <v>6036</v>
      </c>
      <c r="K585" t="str">
        <f t="shared" si="109"/>
        <v>21720</v>
      </c>
    </row>
    <row r="586" spans="1:11" customFormat="1" x14ac:dyDescent="0.25">
      <c r="A586" t="str">
        <f t="shared" si="107"/>
        <v>21</v>
      </c>
      <c r="B586" t="s">
        <v>533</v>
      </c>
      <c r="C586" t="str">
        <f t="shared" si="108"/>
        <v>061</v>
      </c>
      <c r="D586" t="s">
        <v>592</v>
      </c>
      <c r="E586" t="str">
        <f t="shared" si="104"/>
        <v>01</v>
      </c>
      <c r="F586" t="str">
        <f>"002"</f>
        <v>002</v>
      </c>
      <c r="G586" t="str">
        <f>""</f>
        <v/>
      </c>
      <c r="H586" t="s">
        <v>2</v>
      </c>
      <c r="I586" t="s">
        <v>2677</v>
      </c>
      <c r="J586" t="s">
        <v>6036</v>
      </c>
      <c r="K586" t="str">
        <f t="shared" si="109"/>
        <v>21720</v>
      </c>
    </row>
    <row r="587" spans="1:11" customFormat="1" x14ac:dyDescent="0.25">
      <c r="A587" t="str">
        <f t="shared" si="107"/>
        <v>21</v>
      </c>
      <c r="B587" t="s">
        <v>533</v>
      </c>
      <c r="C587" t="str">
        <f t="shared" si="108"/>
        <v>061</v>
      </c>
      <c r="D587" t="s">
        <v>592</v>
      </c>
      <c r="E587" t="str">
        <f>"02"</f>
        <v>02</v>
      </c>
      <c r="F587" t="str">
        <f>"001"</f>
        <v>001</v>
      </c>
      <c r="G587" t="str">
        <f>""</f>
        <v/>
      </c>
      <c r="H587" t="s">
        <v>1</v>
      </c>
      <c r="I587" t="s">
        <v>2678</v>
      </c>
      <c r="J587" t="s">
        <v>6037</v>
      </c>
      <c r="K587" t="str">
        <f t="shared" si="109"/>
        <v>21720</v>
      </c>
    </row>
    <row r="588" spans="1:11" customFormat="1" x14ac:dyDescent="0.25">
      <c r="A588" t="str">
        <f t="shared" si="107"/>
        <v>21</v>
      </c>
      <c r="B588" t="s">
        <v>533</v>
      </c>
      <c r="C588" t="str">
        <f t="shared" si="108"/>
        <v>061</v>
      </c>
      <c r="D588" t="s">
        <v>592</v>
      </c>
      <c r="E588" t="str">
        <f>"02"</f>
        <v>02</v>
      </c>
      <c r="F588" t="str">
        <f>"001"</f>
        <v>001</v>
      </c>
      <c r="G588" t="str">
        <f>""</f>
        <v/>
      </c>
      <c r="H588" t="s">
        <v>0</v>
      </c>
      <c r="I588" t="s">
        <v>2678</v>
      </c>
      <c r="J588" t="s">
        <v>6037</v>
      </c>
      <c r="K588" t="str">
        <f t="shared" si="109"/>
        <v>21720</v>
      </c>
    </row>
    <row r="589" spans="1:11" customFormat="1" x14ac:dyDescent="0.25">
      <c r="A589" t="str">
        <f t="shared" si="107"/>
        <v>21</v>
      </c>
      <c r="B589" t="s">
        <v>533</v>
      </c>
      <c r="C589" t="str">
        <f t="shared" si="108"/>
        <v>061</v>
      </c>
      <c r="D589" t="s">
        <v>592</v>
      </c>
      <c r="E589" t="str">
        <f>"02"</f>
        <v>02</v>
      </c>
      <c r="F589" t="str">
        <f>"002"</f>
        <v>002</v>
      </c>
      <c r="G589" t="str">
        <f>""</f>
        <v/>
      </c>
      <c r="H589" t="s">
        <v>1</v>
      </c>
      <c r="I589" t="s">
        <v>2679</v>
      </c>
      <c r="J589" t="s">
        <v>6038</v>
      </c>
      <c r="K589" t="str">
        <f t="shared" si="109"/>
        <v>21720</v>
      </c>
    </row>
    <row r="590" spans="1:11" customFormat="1" x14ac:dyDescent="0.25">
      <c r="A590" t="str">
        <f t="shared" si="107"/>
        <v>21</v>
      </c>
      <c r="B590" t="s">
        <v>533</v>
      </c>
      <c r="C590" t="str">
        <f t="shared" si="108"/>
        <v>061</v>
      </c>
      <c r="D590" t="s">
        <v>592</v>
      </c>
      <c r="E590" t="str">
        <f>"02"</f>
        <v>02</v>
      </c>
      <c r="F590" t="str">
        <f>"002"</f>
        <v>002</v>
      </c>
      <c r="G590" t="str">
        <f>""</f>
        <v/>
      </c>
      <c r="H590" t="s">
        <v>0</v>
      </c>
      <c r="I590" t="s">
        <v>2679</v>
      </c>
      <c r="J590" t="s">
        <v>6038</v>
      </c>
      <c r="K590" t="str">
        <f t="shared" si="109"/>
        <v>21720</v>
      </c>
    </row>
    <row r="591" spans="1:11" customFormat="1" x14ac:dyDescent="0.25">
      <c r="A591" t="str">
        <f t="shared" si="107"/>
        <v>21</v>
      </c>
      <c r="B591" t="s">
        <v>533</v>
      </c>
      <c r="C591" t="str">
        <f>"062"</f>
        <v>062</v>
      </c>
      <c r="D591" t="s">
        <v>593</v>
      </c>
      <c r="E591" t="str">
        <f t="shared" ref="E591:E600" si="110">"01"</f>
        <v>01</v>
      </c>
      <c r="F591" t="str">
        <f>"001"</f>
        <v>001</v>
      </c>
      <c r="G591" t="str">
        <f>""</f>
        <v/>
      </c>
      <c r="H591" t="s">
        <v>1</v>
      </c>
      <c r="I591" t="s">
        <v>2680</v>
      </c>
      <c r="J591" t="s">
        <v>6039</v>
      </c>
      <c r="K591" t="str">
        <f>"21250"</f>
        <v>21250</v>
      </c>
    </row>
    <row r="592" spans="1:11" customFormat="1" x14ac:dyDescent="0.25">
      <c r="A592" t="str">
        <f t="shared" si="107"/>
        <v>21</v>
      </c>
      <c r="B592" t="s">
        <v>533</v>
      </c>
      <c r="C592" t="str">
        <f>"062"</f>
        <v>062</v>
      </c>
      <c r="D592" t="s">
        <v>593</v>
      </c>
      <c r="E592" t="str">
        <f t="shared" si="110"/>
        <v>01</v>
      </c>
      <c r="F592" t="str">
        <f>"001"</f>
        <v>001</v>
      </c>
      <c r="G592" t="str">
        <f>""</f>
        <v/>
      </c>
      <c r="H592" t="s">
        <v>0</v>
      </c>
      <c r="I592" t="s">
        <v>2680</v>
      </c>
      <c r="J592" t="s">
        <v>6039</v>
      </c>
      <c r="K592" t="str">
        <f>"21250"</f>
        <v>21250</v>
      </c>
    </row>
    <row r="593" spans="1:11" customFormat="1" x14ac:dyDescent="0.25">
      <c r="A593" t="str">
        <f t="shared" si="107"/>
        <v>21</v>
      </c>
      <c r="B593" t="s">
        <v>533</v>
      </c>
      <c r="C593" t="str">
        <f>"063"</f>
        <v>063</v>
      </c>
      <c r="D593" t="s">
        <v>594</v>
      </c>
      <c r="E593" t="str">
        <f t="shared" si="110"/>
        <v>01</v>
      </c>
      <c r="F593" t="str">
        <f>"001"</f>
        <v>001</v>
      </c>
      <c r="G593" t="str">
        <f>""</f>
        <v/>
      </c>
      <c r="H593" t="s">
        <v>1</v>
      </c>
      <c r="I593" t="s">
        <v>2681</v>
      </c>
      <c r="J593" t="s">
        <v>6021</v>
      </c>
      <c r="K593" t="str">
        <f>"21510"</f>
        <v>21510</v>
      </c>
    </row>
    <row r="594" spans="1:11" customFormat="1" x14ac:dyDescent="0.25">
      <c r="A594" t="str">
        <f t="shared" si="107"/>
        <v>21</v>
      </c>
      <c r="B594" t="s">
        <v>533</v>
      </c>
      <c r="C594" t="str">
        <f>"063"</f>
        <v>063</v>
      </c>
      <c r="D594" t="s">
        <v>594</v>
      </c>
      <c r="E594" t="str">
        <f t="shared" si="110"/>
        <v>01</v>
      </c>
      <c r="F594" t="str">
        <f>"001"</f>
        <v>001</v>
      </c>
      <c r="G594" t="str">
        <f>""</f>
        <v/>
      </c>
      <c r="H594" t="s">
        <v>0</v>
      </c>
      <c r="I594" t="s">
        <v>2681</v>
      </c>
      <c r="J594" t="s">
        <v>6021</v>
      </c>
      <c r="K594" t="str">
        <f>"21510"</f>
        <v>21510</v>
      </c>
    </row>
    <row r="595" spans="1:11" customFormat="1" x14ac:dyDescent="0.25">
      <c r="A595" t="str">
        <f t="shared" si="107"/>
        <v>21</v>
      </c>
      <c r="B595" t="s">
        <v>533</v>
      </c>
      <c r="C595" t="str">
        <f>"063"</f>
        <v>063</v>
      </c>
      <c r="D595" t="s">
        <v>594</v>
      </c>
      <c r="E595" t="str">
        <f t="shared" si="110"/>
        <v>01</v>
      </c>
      <c r="F595" t="str">
        <f>"002"</f>
        <v>002</v>
      </c>
      <c r="G595" t="str">
        <f>""</f>
        <v/>
      </c>
      <c r="H595" t="s">
        <v>1</v>
      </c>
      <c r="I595" t="s">
        <v>17</v>
      </c>
      <c r="J595" t="s">
        <v>6040</v>
      </c>
      <c r="K595" t="str">
        <f>"21510"</f>
        <v>21510</v>
      </c>
    </row>
    <row r="596" spans="1:11" customFormat="1" x14ac:dyDescent="0.25">
      <c r="A596" t="str">
        <f t="shared" si="107"/>
        <v>21</v>
      </c>
      <c r="B596" t="s">
        <v>533</v>
      </c>
      <c r="C596" t="str">
        <f>"063"</f>
        <v>063</v>
      </c>
      <c r="D596" t="s">
        <v>594</v>
      </c>
      <c r="E596" t="str">
        <f t="shared" si="110"/>
        <v>01</v>
      </c>
      <c r="F596" t="str">
        <f>"002"</f>
        <v>002</v>
      </c>
      <c r="G596" t="str">
        <f>""</f>
        <v/>
      </c>
      <c r="H596" t="s">
        <v>0</v>
      </c>
      <c r="I596" t="s">
        <v>17</v>
      </c>
      <c r="J596" t="s">
        <v>6040</v>
      </c>
      <c r="K596" t="str">
        <f>"21510"</f>
        <v>21510</v>
      </c>
    </row>
    <row r="597" spans="1:11" customFormat="1" x14ac:dyDescent="0.25">
      <c r="A597" t="str">
        <f t="shared" si="107"/>
        <v>21</v>
      </c>
      <c r="B597" t="s">
        <v>533</v>
      </c>
      <c r="C597" t="str">
        <f t="shared" ref="C597:C607" si="111">"064"</f>
        <v>064</v>
      </c>
      <c r="D597" t="s">
        <v>595</v>
      </c>
      <c r="E597" t="str">
        <f t="shared" si="110"/>
        <v>01</v>
      </c>
      <c r="F597" t="str">
        <f>"001"</f>
        <v>001</v>
      </c>
      <c r="G597" t="str">
        <f>""</f>
        <v/>
      </c>
      <c r="H597" t="s">
        <v>1</v>
      </c>
      <c r="I597" t="s">
        <v>2682</v>
      </c>
      <c r="J597" t="s">
        <v>6041</v>
      </c>
      <c r="K597" t="str">
        <f t="shared" ref="K597:K607" si="112">"21610"</f>
        <v>21610</v>
      </c>
    </row>
    <row r="598" spans="1:11" customFormat="1" x14ac:dyDescent="0.25">
      <c r="A598" t="str">
        <f t="shared" si="107"/>
        <v>21</v>
      </c>
      <c r="B598" t="s">
        <v>533</v>
      </c>
      <c r="C598" t="str">
        <f t="shared" si="111"/>
        <v>064</v>
      </c>
      <c r="D598" t="s">
        <v>595</v>
      </c>
      <c r="E598" t="str">
        <f t="shared" si="110"/>
        <v>01</v>
      </c>
      <c r="F598" t="str">
        <f>"001"</f>
        <v>001</v>
      </c>
      <c r="G598" t="str">
        <f>""</f>
        <v/>
      </c>
      <c r="H598" t="s">
        <v>0</v>
      </c>
      <c r="I598" t="s">
        <v>2682</v>
      </c>
      <c r="J598" t="s">
        <v>6041</v>
      </c>
      <c r="K598" t="str">
        <f t="shared" si="112"/>
        <v>21610</v>
      </c>
    </row>
    <row r="599" spans="1:11" customFormat="1" x14ac:dyDescent="0.25">
      <c r="A599" t="str">
        <f t="shared" si="107"/>
        <v>21</v>
      </c>
      <c r="B599" t="s">
        <v>533</v>
      </c>
      <c r="C599" t="str">
        <f t="shared" si="111"/>
        <v>064</v>
      </c>
      <c r="D599" t="s">
        <v>595</v>
      </c>
      <c r="E599" t="str">
        <f t="shared" si="110"/>
        <v>01</v>
      </c>
      <c r="F599" t="str">
        <f>"002"</f>
        <v>002</v>
      </c>
      <c r="G599" t="str">
        <f>""</f>
        <v/>
      </c>
      <c r="H599" t="s">
        <v>1</v>
      </c>
      <c r="I599" t="s">
        <v>2682</v>
      </c>
      <c r="J599" t="s">
        <v>6041</v>
      </c>
      <c r="K599" t="str">
        <f t="shared" si="112"/>
        <v>21610</v>
      </c>
    </row>
    <row r="600" spans="1:11" customFormat="1" x14ac:dyDescent="0.25">
      <c r="A600" t="str">
        <f t="shared" si="107"/>
        <v>21</v>
      </c>
      <c r="B600" t="s">
        <v>533</v>
      </c>
      <c r="C600" t="str">
        <f t="shared" si="111"/>
        <v>064</v>
      </c>
      <c r="D600" t="s">
        <v>595</v>
      </c>
      <c r="E600" t="str">
        <f t="shared" si="110"/>
        <v>01</v>
      </c>
      <c r="F600" t="str">
        <f>"002"</f>
        <v>002</v>
      </c>
      <c r="G600" t="str">
        <f>""</f>
        <v/>
      </c>
      <c r="H600" t="s">
        <v>0</v>
      </c>
      <c r="I600" t="s">
        <v>2682</v>
      </c>
      <c r="J600" t="s">
        <v>6041</v>
      </c>
      <c r="K600" t="str">
        <f t="shared" si="112"/>
        <v>21610</v>
      </c>
    </row>
    <row r="601" spans="1:11" customFormat="1" x14ac:dyDescent="0.25">
      <c r="A601" t="str">
        <f t="shared" si="107"/>
        <v>21</v>
      </c>
      <c r="B601" t="s">
        <v>533</v>
      </c>
      <c r="C601" t="str">
        <f t="shared" si="111"/>
        <v>064</v>
      </c>
      <c r="D601" t="s">
        <v>595</v>
      </c>
      <c r="E601" t="str">
        <f t="shared" ref="E601:E607" si="113">"02"</f>
        <v>02</v>
      </c>
      <c r="F601" t="str">
        <f>"001"</f>
        <v>001</v>
      </c>
      <c r="G601" t="str">
        <f>""</f>
        <v/>
      </c>
      <c r="H601" t="s">
        <v>1</v>
      </c>
      <c r="I601" t="s">
        <v>1066</v>
      </c>
      <c r="J601" t="s">
        <v>5896</v>
      </c>
      <c r="K601" t="str">
        <f t="shared" si="112"/>
        <v>21610</v>
      </c>
    </row>
    <row r="602" spans="1:11" customFormat="1" x14ac:dyDescent="0.25">
      <c r="A602" t="str">
        <f t="shared" si="107"/>
        <v>21</v>
      </c>
      <c r="B602" t="s">
        <v>533</v>
      </c>
      <c r="C602" t="str">
        <f t="shared" si="111"/>
        <v>064</v>
      </c>
      <c r="D602" t="s">
        <v>595</v>
      </c>
      <c r="E602" t="str">
        <f t="shared" si="113"/>
        <v>02</v>
      </c>
      <c r="F602" t="str">
        <f>"001"</f>
        <v>001</v>
      </c>
      <c r="G602" t="str">
        <f>""</f>
        <v/>
      </c>
      <c r="H602" t="s">
        <v>0</v>
      </c>
      <c r="I602" t="s">
        <v>1066</v>
      </c>
      <c r="J602" t="s">
        <v>5896</v>
      </c>
      <c r="K602" t="str">
        <f t="shared" si="112"/>
        <v>21610</v>
      </c>
    </row>
    <row r="603" spans="1:11" customFormat="1" x14ac:dyDescent="0.25">
      <c r="A603" t="str">
        <f t="shared" si="107"/>
        <v>21</v>
      </c>
      <c r="B603" t="s">
        <v>533</v>
      </c>
      <c r="C603" t="str">
        <f t="shared" si="111"/>
        <v>064</v>
      </c>
      <c r="D603" t="s">
        <v>595</v>
      </c>
      <c r="E603" t="str">
        <f t="shared" si="113"/>
        <v>02</v>
      </c>
      <c r="F603" t="str">
        <f>"002"</f>
        <v>002</v>
      </c>
      <c r="G603" t="str">
        <f>""</f>
        <v/>
      </c>
      <c r="H603" t="s">
        <v>1</v>
      </c>
      <c r="I603" t="s">
        <v>1066</v>
      </c>
      <c r="J603" t="s">
        <v>5896</v>
      </c>
      <c r="K603" t="str">
        <f t="shared" si="112"/>
        <v>21610</v>
      </c>
    </row>
    <row r="604" spans="1:11" customFormat="1" x14ac:dyDescent="0.25">
      <c r="A604" t="str">
        <f t="shared" si="107"/>
        <v>21</v>
      </c>
      <c r="B604" t="s">
        <v>533</v>
      </c>
      <c r="C604" t="str">
        <f t="shared" si="111"/>
        <v>064</v>
      </c>
      <c r="D604" t="s">
        <v>595</v>
      </c>
      <c r="E604" t="str">
        <f t="shared" si="113"/>
        <v>02</v>
      </c>
      <c r="F604" t="str">
        <f>"002"</f>
        <v>002</v>
      </c>
      <c r="G604" t="str">
        <f>""</f>
        <v/>
      </c>
      <c r="H604" t="s">
        <v>0</v>
      </c>
      <c r="I604" t="s">
        <v>1066</v>
      </c>
      <c r="J604" t="s">
        <v>5896</v>
      </c>
      <c r="K604" t="str">
        <f t="shared" si="112"/>
        <v>21610</v>
      </c>
    </row>
    <row r="605" spans="1:11" customFormat="1" x14ac:dyDescent="0.25">
      <c r="A605" t="str">
        <f t="shared" si="107"/>
        <v>21</v>
      </c>
      <c r="B605" t="s">
        <v>533</v>
      </c>
      <c r="C605" t="str">
        <f t="shared" si="111"/>
        <v>064</v>
      </c>
      <c r="D605" t="s">
        <v>595</v>
      </c>
      <c r="E605" t="str">
        <f t="shared" si="113"/>
        <v>02</v>
      </c>
      <c r="F605" t="str">
        <f>"002"</f>
        <v>002</v>
      </c>
      <c r="G605" t="str">
        <f>""</f>
        <v/>
      </c>
      <c r="H605" t="s">
        <v>2</v>
      </c>
      <c r="I605" t="s">
        <v>1066</v>
      </c>
      <c r="J605" t="s">
        <v>5896</v>
      </c>
      <c r="K605" t="str">
        <f t="shared" si="112"/>
        <v>21610</v>
      </c>
    </row>
    <row r="606" spans="1:11" customFormat="1" x14ac:dyDescent="0.25">
      <c r="A606" t="str">
        <f t="shared" si="107"/>
        <v>21</v>
      </c>
      <c r="B606" t="s">
        <v>533</v>
      </c>
      <c r="C606" t="str">
        <f t="shared" si="111"/>
        <v>064</v>
      </c>
      <c r="D606" t="s">
        <v>595</v>
      </c>
      <c r="E606" t="str">
        <f t="shared" si="113"/>
        <v>02</v>
      </c>
      <c r="F606" t="str">
        <f>"003"</f>
        <v>003</v>
      </c>
      <c r="G606" t="str">
        <f>""</f>
        <v/>
      </c>
      <c r="H606" t="s">
        <v>1</v>
      </c>
      <c r="I606" t="s">
        <v>1066</v>
      </c>
      <c r="J606" t="s">
        <v>5896</v>
      </c>
      <c r="K606" t="str">
        <f t="shared" si="112"/>
        <v>21610</v>
      </c>
    </row>
    <row r="607" spans="1:11" customFormat="1" x14ac:dyDescent="0.25">
      <c r="A607" t="str">
        <f t="shared" si="107"/>
        <v>21</v>
      </c>
      <c r="B607" t="s">
        <v>533</v>
      </c>
      <c r="C607" t="str">
        <f t="shared" si="111"/>
        <v>064</v>
      </c>
      <c r="D607" t="s">
        <v>595</v>
      </c>
      <c r="E607" t="str">
        <f t="shared" si="113"/>
        <v>02</v>
      </c>
      <c r="F607" t="str">
        <f>"003"</f>
        <v>003</v>
      </c>
      <c r="G607" t="str">
        <f>""</f>
        <v/>
      </c>
      <c r="H607" t="s">
        <v>0</v>
      </c>
      <c r="I607" t="s">
        <v>1066</v>
      </c>
      <c r="J607" t="s">
        <v>5896</v>
      </c>
      <c r="K607" t="str">
        <f t="shared" si="112"/>
        <v>21610</v>
      </c>
    </row>
    <row r="608" spans="1:11" customFormat="1" x14ac:dyDescent="0.25">
      <c r="A608" t="str">
        <f t="shared" si="107"/>
        <v>21</v>
      </c>
      <c r="B608" t="s">
        <v>533</v>
      </c>
      <c r="C608" t="str">
        <f>"065"</f>
        <v>065</v>
      </c>
      <c r="D608" t="s">
        <v>596</v>
      </c>
      <c r="E608" t="str">
        <f t="shared" ref="E608:E621" si="114">"01"</f>
        <v>01</v>
      </c>
      <c r="F608" t="str">
        <f t="shared" ref="F608:F613" si="115">"001"</f>
        <v>001</v>
      </c>
      <c r="G608" t="str">
        <f>""</f>
        <v/>
      </c>
      <c r="H608" t="s">
        <v>3</v>
      </c>
      <c r="I608" t="s">
        <v>2683</v>
      </c>
      <c r="J608" t="s">
        <v>6042</v>
      </c>
      <c r="K608" t="str">
        <f>"21595"</f>
        <v>21595</v>
      </c>
    </row>
    <row r="609" spans="1:11" customFormat="1" x14ac:dyDescent="0.25">
      <c r="A609" t="str">
        <f t="shared" si="107"/>
        <v>21</v>
      </c>
      <c r="B609" t="s">
        <v>533</v>
      </c>
      <c r="C609" t="str">
        <f>"066"</f>
        <v>066</v>
      </c>
      <c r="D609" t="s">
        <v>597</v>
      </c>
      <c r="E609" t="str">
        <f t="shared" si="114"/>
        <v>01</v>
      </c>
      <c r="F609" t="str">
        <f t="shared" si="115"/>
        <v>001</v>
      </c>
      <c r="G609" t="str">
        <f>""</f>
        <v/>
      </c>
      <c r="H609" t="s">
        <v>3</v>
      </c>
      <c r="I609" t="s">
        <v>2684</v>
      </c>
      <c r="J609" t="s">
        <v>6043</v>
      </c>
      <c r="K609" t="str">
        <f>"21591"</f>
        <v>21591</v>
      </c>
    </row>
    <row r="610" spans="1:11" customFormat="1" x14ac:dyDescent="0.25">
      <c r="A610" t="str">
        <f t="shared" si="107"/>
        <v>21</v>
      </c>
      <c r="B610" t="s">
        <v>533</v>
      </c>
      <c r="C610" t="str">
        <f>"067"</f>
        <v>067</v>
      </c>
      <c r="D610" t="s">
        <v>598</v>
      </c>
      <c r="E610" t="str">
        <f t="shared" si="114"/>
        <v>01</v>
      </c>
      <c r="F610" t="str">
        <f t="shared" si="115"/>
        <v>001</v>
      </c>
      <c r="G610" t="str">
        <f>""</f>
        <v/>
      </c>
      <c r="H610" t="s">
        <v>3</v>
      </c>
      <c r="I610" t="s">
        <v>2685</v>
      </c>
      <c r="J610" t="s">
        <v>6044</v>
      </c>
      <c r="K610" t="str">
        <f>"21359"</f>
        <v>21359</v>
      </c>
    </row>
    <row r="611" spans="1:11" customFormat="1" x14ac:dyDescent="0.25">
      <c r="A611" t="str">
        <f t="shared" si="107"/>
        <v>21</v>
      </c>
      <c r="B611" t="s">
        <v>533</v>
      </c>
      <c r="C611" t="str">
        <f>"068"</f>
        <v>068</v>
      </c>
      <c r="D611" t="s">
        <v>599</v>
      </c>
      <c r="E611" t="str">
        <f t="shared" si="114"/>
        <v>01</v>
      </c>
      <c r="F611" t="str">
        <f t="shared" si="115"/>
        <v>001</v>
      </c>
      <c r="G611" t="str">
        <f>""</f>
        <v/>
      </c>
      <c r="H611" t="s">
        <v>1</v>
      </c>
      <c r="I611" t="s">
        <v>1286</v>
      </c>
      <c r="J611" t="s">
        <v>6045</v>
      </c>
      <c r="K611" t="str">
        <f>"21570"</f>
        <v>21570</v>
      </c>
    </row>
    <row r="612" spans="1:11" customFormat="1" x14ac:dyDescent="0.25">
      <c r="A612" t="str">
        <f t="shared" si="107"/>
        <v>21</v>
      </c>
      <c r="B612" t="s">
        <v>533</v>
      </c>
      <c r="C612" t="str">
        <f>"068"</f>
        <v>068</v>
      </c>
      <c r="D612" t="s">
        <v>599</v>
      </c>
      <c r="E612" t="str">
        <f t="shared" si="114"/>
        <v>01</v>
      </c>
      <c r="F612" t="str">
        <f t="shared" si="115"/>
        <v>001</v>
      </c>
      <c r="G612" t="str">
        <f>""</f>
        <v/>
      </c>
      <c r="H612" t="s">
        <v>0</v>
      </c>
      <c r="I612" t="s">
        <v>1286</v>
      </c>
      <c r="J612" t="s">
        <v>6045</v>
      </c>
      <c r="K612" t="str">
        <f>"21570"</f>
        <v>21570</v>
      </c>
    </row>
    <row r="613" spans="1:11" customFormat="1" x14ac:dyDescent="0.25">
      <c r="A613" t="str">
        <f t="shared" si="107"/>
        <v>21</v>
      </c>
      <c r="B613" t="s">
        <v>533</v>
      </c>
      <c r="C613" t="str">
        <f>"069"</f>
        <v>069</v>
      </c>
      <c r="D613" t="s">
        <v>600</v>
      </c>
      <c r="E613" t="str">
        <f t="shared" si="114"/>
        <v>01</v>
      </c>
      <c r="F613" t="str">
        <f t="shared" si="115"/>
        <v>001</v>
      </c>
      <c r="G613" t="str">
        <f>""</f>
        <v/>
      </c>
      <c r="H613" t="s">
        <v>3</v>
      </c>
      <c r="I613" t="s">
        <v>2686</v>
      </c>
      <c r="J613" t="s">
        <v>6046</v>
      </c>
      <c r="K613" t="str">
        <f>"21260"</f>
        <v>21260</v>
      </c>
    </row>
    <row r="614" spans="1:11" customFormat="1" x14ac:dyDescent="0.25">
      <c r="A614" t="str">
        <f t="shared" si="107"/>
        <v>21</v>
      </c>
      <c r="B614" t="s">
        <v>533</v>
      </c>
      <c r="C614" t="str">
        <f>"069"</f>
        <v>069</v>
      </c>
      <c r="D614" t="s">
        <v>600</v>
      </c>
      <c r="E614" t="str">
        <f t="shared" si="114"/>
        <v>01</v>
      </c>
      <c r="F614" t="str">
        <f>"002"</f>
        <v>002</v>
      </c>
      <c r="G614" t="str">
        <f>""</f>
        <v/>
      </c>
      <c r="H614" t="s">
        <v>1</v>
      </c>
      <c r="I614" t="s">
        <v>2686</v>
      </c>
      <c r="J614" t="s">
        <v>6046</v>
      </c>
      <c r="K614" t="str">
        <f>"21260"</f>
        <v>21260</v>
      </c>
    </row>
    <row r="615" spans="1:11" customFormat="1" x14ac:dyDescent="0.25">
      <c r="A615" t="str">
        <f t="shared" si="107"/>
        <v>21</v>
      </c>
      <c r="B615" t="s">
        <v>533</v>
      </c>
      <c r="C615" t="str">
        <f>"069"</f>
        <v>069</v>
      </c>
      <c r="D615" t="s">
        <v>600</v>
      </c>
      <c r="E615" t="str">
        <f t="shared" si="114"/>
        <v>01</v>
      </c>
      <c r="F615" t="str">
        <f>"002"</f>
        <v>002</v>
      </c>
      <c r="G615" t="str">
        <f>""</f>
        <v/>
      </c>
      <c r="H615" t="s">
        <v>0</v>
      </c>
      <c r="I615" t="s">
        <v>2686</v>
      </c>
      <c r="J615" t="s">
        <v>6046</v>
      </c>
      <c r="K615" t="str">
        <f>"21260"</f>
        <v>21260</v>
      </c>
    </row>
    <row r="616" spans="1:11" customFormat="1" x14ac:dyDescent="0.25">
      <c r="A616" t="str">
        <f t="shared" si="107"/>
        <v>21</v>
      </c>
      <c r="B616" t="s">
        <v>533</v>
      </c>
      <c r="C616" t="str">
        <f t="shared" ref="C616:C625" si="116">"070"</f>
        <v>070</v>
      </c>
      <c r="D616" t="s">
        <v>601</v>
      </c>
      <c r="E616" t="str">
        <f t="shared" si="114"/>
        <v>01</v>
      </c>
      <c r="F616" t="str">
        <f>"001"</f>
        <v>001</v>
      </c>
      <c r="G616" t="str">
        <f>""</f>
        <v/>
      </c>
      <c r="H616" t="s">
        <v>1</v>
      </c>
      <c r="I616" t="s">
        <v>2687</v>
      </c>
      <c r="J616" t="s">
        <v>6047</v>
      </c>
      <c r="K616" t="str">
        <f t="shared" ref="K616:K625" si="117">"21620"</f>
        <v>21620</v>
      </c>
    </row>
    <row r="617" spans="1:11" customFormat="1" x14ac:dyDescent="0.25">
      <c r="A617" t="str">
        <f t="shared" si="107"/>
        <v>21</v>
      </c>
      <c r="B617" t="s">
        <v>533</v>
      </c>
      <c r="C617" t="str">
        <f t="shared" si="116"/>
        <v>070</v>
      </c>
      <c r="D617" t="s">
        <v>601</v>
      </c>
      <c r="E617" t="str">
        <f t="shared" si="114"/>
        <v>01</v>
      </c>
      <c r="F617" t="str">
        <f>"001"</f>
        <v>001</v>
      </c>
      <c r="G617" t="str">
        <f>""</f>
        <v/>
      </c>
      <c r="H617" t="s">
        <v>0</v>
      </c>
      <c r="I617" t="s">
        <v>2687</v>
      </c>
      <c r="J617" t="s">
        <v>6047</v>
      </c>
      <c r="K617" t="str">
        <f t="shared" si="117"/>
        <v>21620</v>
      </c>
    </row>
    <row r="618" spans="1:11" customFormat="1" x14ac:dyDescent="0.25">
      <c r="A618" t="str">
        <f t="shared" si="107"/>
        <v>21</v>
      </c>
      <c r="B618" t="s">
        <v>533</v>
      </c>
      <c r="C618" t="str">
        <f t="shared" si="116"/>
        <v>070</v>
      </c>
      <c r="D618" t="s">
        <v>601</v>
      </c>
      <c r="E618" t="str">
        <f t="shared" si="114"/>
        <v>01</v>
      </c>
      <c r="F618" t="str">
        <f>"002"</f>
        <v>002</v>
      </c>
      <c r="G618" t="str">
        <f>""</f>
        <v/>
      </c>
      <c r="H618" t="s">
        <v>1</v>
      </c>
      <c r="I618" t="s">
        <v>2687</v>
      </c>
      <c r="J618" t="s">
        <v>6047</v>
      </c>
      <c r="K618" t="str">
        <f t="shared" si="117"/>
        <v>21620</v>
      </c>
    </row>
    <row r="619" spans="1:11" customFormat="1" x14ac:dyDescent="0.25">
      <c r="A619" t="str">
        <f t="shared" si="107"/>
        <v>21</v>
      </c>
      <c r="B619" t="s">
        <v>533</v>
      </c>
      <c r="C619" t="str">
        <f t="shared" si="116"/>
        <v>070</v>
      </c>
      <c r="D619" t="s">
        <v>601</v>
      </c>
      <c r="E619" t="str">
        <f t="shared" si="114"/>
        <v>01</v>
      </c>
      <c r="F619" t="str">
        <f>"002"</f>
        <v>002</v>
      </c>
      <c r="G619" t="str">
        <f>""</f>
        <v/>
      </c>
      <c r="H619" t="s">
        <v>0</v>
      </c>
      <c r="I619" t="s">
        <v>2687</v>
      </c>
      <c r="J619" t="s">
        <v>6047</v>
      </c>
      <c r="K619" t="str">
        <f t="shared" si="117"/>
        <v>21620</v>
      </c>
    </row>
    <row r="620" spans="1:11" customFormat="1" x14ac:dyDescent="0.25">
      <c r="A620" t="str">
        <f t="shared" si="107"/>
        <v>21</v>
      </c>
      <c r="B620" t="s">
        <v>533</v>
      </c>
      <c r="C620" t="str">
        <f t="shared" si="116"/>
        <v>070</v>
      </c>
      <c r="D620" t="s">
        <v>601</v>
      </c>
      <c r="E620" t="str">
        <f t="shared" si="114"/>
        <v>01</v>
      </c>
      <c r="F620" t="str">
        <f>"003"</f>
        <v>003</v>
      </c>
      <c r="G620" t="str">
        <f>""</f>
        <v/>
      </c>
      <c r="H620" t="s">
        <v>1</v>
      </c>
      <c r="I620" t="s">
        <v>2687</v>
      </c>
      <c r="J620" t="s">
        <v>6047</v>
      </c>
      <c r="K620" t="str">
        <f t="shared" si="117"/>
        <v>21620</v>
      </c>
    </row>
    <row r="621" spans="1:11" customFormat="1" x14ac:dyDescent="0.25">
      <c r="A621" t="str">
        <f t="shared" si="107"/>
        <v>21</v>
      </c>
      <c r="B621" t="s">
        <v>533</v>
      </c>
      <c r="C621" t="str">
        <f t="shared" si="116"/>
        <v>070</v>
      </c>
      <c r="D621" t="s">
        <v>601</v>
      </c>
      <c r="E621" t="str">
        <f t="shared" si="114"/>
        <v>01</v>
      </c>
      <c r="F621" t="str">
        <f>"003"</f>
        <v>003</v>
      </c>
      <c r="G621" t="str">
        <f>""</f>
        <v/>
      </c>
      <c r="H621" t="s">
        <v>0</v>
      </c>
      <c r="I621" t="s">
        <v>2687</v>
      </c>
      <c r="J621" t="s">
        <v>6047</v>
      </c>
      <c r="K621" t="str">
        <f t="shared" si="117"/>
        <v>21620</v>
      </c>
    </row>
    <row r="622" spans="1:11" customFormat="1" x14ac:dyDescent="0.25">
      <c r="A622" t="str">
        <f t="shared" si="107"/>
        <v>21</v>
      </c>
      <c r="B622" t="s">
        <v>533</v>
      </c>
      <c r="C622" t="str">
        <f t="shared" si="116"/>
        <v>070</v>
      </c>
      <c r="D622" t="s">
        <v>601</v>
      </c>
      <c r="E622" t="str">
        <f>"02"</f>
        <v>02</v>
      </c>
      <c r="F622" t="str">
        <f>"001"</f>
        <v>001</v>
      </c>
      <c r="G622" t="str">
        <f>""</f>
        <v/>
      </c>
      <c r="H622" t="s">
        <v>1</v>
      </c>
      <c r="I622" t="s">
        <v>2687</v>
      </c>
      <c r="J622" t="s">
        <v>6047</v>
      </c>
      <c r="K622" t="str">
        <f t="shared" si="117"/>
        <v>21620</v>
      </c>
    </row>
    <row r="623" spans="1:11" customFormat="1" x14ac:dyDescent="0.25">
      <c r="A623" t="str">
        <f t="shared" si="107"/>
        <v>21</v>
      </c>
      <c r="B623" t="s">
        <v>533</v>
      </c>
      <c r="C623" t="str">
        <f t="shared" si="116"/>
        <v>070</v>
      </c>
      <c r="D623" t="s">
        <v>601</v>
      </c>
      <c r="E623" t="str">
        <f>"02"</f>
        <v>02</v>
      </c>
      <c r="F623" t="str">
        <f>"001"</f>
        <v>001</v>
      </c>
      <c r="G623" t="str">
        <f>""</f>
        <v/>
      </c>
      <c r="H623" t="s">
        <v>0</v>
      </c>
      <c r="I623" t="s">
        <v>2687</v>
      </c>
      <c r="J623" t="s">
        <v>6047</v>
      </c>
      <c r="K623" t="str">
        <f t="shared" si="117"/>
        <v>21620</v>
      </c>
    </row>
    <row r="624" spans="1:11" customFormat="1" x14ac:dyDescent="0.25">
      <c r="A624" t="str">
        <f t="shared" si="107"/>
        <v>21</v>
      </c>
      <c r="B624" t="s">
        <v>533</v>
      </c>
      <c r="C624" t="str">
        <f t="shared" si="116"/>
        <v>070</v>
      </c>
      <c r="D624" t="s">
        <v>601</v>
      </c>
      <c r="E624" t="str">
        <f>"02"</f>
        <v>02</v>
      </c>
      <c r="F624" t="str">
        <f>"002"</f>
        <v>002</v>
      </c>
      <c r="G624" t="str">
        <f>""</f>
        <v/>
      </c>
      <c r="H624" t="s">
        <v>1</v>
      </c>
      <c r="I624" t="s">
        <v>2687</v>
      </c>
      <c r="J624" t="s">
        <v>6047</v>
      </c>
      <c r="K624" t="str">
        <f t="shared" si="117"/>
        <v>21620</v>
      </c>
    </row>
    <row r="625" spans="1:11" customFormat="1" x14ac:dyDescent="0.25">
      <c r="A625" t="str">
        <f t="shared" si="107"/>
        <v>21</v>
      </c>
      <c r="B625" t="s">
        <v>533</v>
      </c>
      <c r="C625" t="str">
        <f t="shared" si="116"/>
        <v>070</v>
      </c>
      <c r="D625" t="s">
        <v>601</v>
      </c>
      <c r="E625" t="str">
        <f>"02"</f>
        <v>02</v>
      </c>
      <c r="F625" t="str">
        <f>"002"</f>
        <v>002</v>
      </c>
      <c r="G625" t="str">
        <f>""</f>
        <v/>
      </c>
      <c r="H625" t="s">
        <v>0</v>
      </c>
      <c r="I625" t="s">
        <v>2687</v>
      </c>
      <c r="J625" t="s">
        <v>6047</v>
      </c>
      <c r="K625" t="str">
        <f t="shared" si="117"/>
        <v>21620</v>
      </c>
    </row>
    <row r="626" spans="1:11" customFormat="1" x14ac:dyDescent="0.25">
      <c r="A626" t="str">
        <f t="shared" si="107"/>
        <v>21</v>
      </c>
      <c r="B626" t="s">
        <v>533</v>
      </c>
      <c r="C626" t="str">
        <f>"071"</f>
        <v>071</v>
      </c>
      <c r="D626" t="s">
        <v>602</v>
      </c>
      <c r="E626" t="str">
        <f t="shared" ref="E626:E631" si="118">"01"</f>
        <v>01</v>
      </c>
      <c r="F626" t="str">
        <f>"001"</f>
        <v>001</v>
      </c>
      <c r="G626" t="str">
        <f>""</f>
        <v/>
      </c>
      <c r="H626" t="s">
        <v>3</v>
      </c>
      <c r="I626" t="s">
        <v>25</v>
      </c>
      <c r="J626" t="s">
        <v>6048</v>
      </c>
      <c r="K626" t="str">
        <f>"21291"</f>
        <v>21291</v>
      </c>
    </row>
    <row r="627" spans="1:11" customFormat="1" x14ac:dyDescent="0.25">
      <c r="A627" t="str">
        <f t="shared" si="107"/>
        <v>21</v>
      </c>
      <c r="B627" t="s">
        <v>533</v>
      </c>
      <c r="C627" t="str">
        <f t="shared" ref="C627:C642" si="119">"072"</f>
        <v>072</v>
      </c>
      <c r="D627" t="s">
        <v>603</v>
      </c>
      <c r="E627" t="str">
        <f t="shared" si="118"/>
        <v>01</v>
      </c>
      <c r="F627" t="str">
        <f>"001"</f>
        <v>001</v>
      </c>
      <c r="G627" t="str">
        <f>""</f>
        <v/>
      </c>
      <c r="H627" t="s">
        <v>3</v>
      </c>
      <c r="I627" t="s">
        <v>2688</v>
      </c>
      <c r="J627" t="s">
        <v>6049</v>
      </c>
      <c r="K627" t="str">
        <f t="shared" ref="K627:K642" si="120">"21600"</f>
        <v>21600</v>
      </c>
    </row>
    <row r="628" spans="1:11" customFormat="1" x14ac:dyDescent="0.25">
      <c r="A628" t="str">
        <f t="shared" si="107"/>
        <v>21</v>
      </c>
      <c r="B628" t="s">
        <v>533</v>
      </c>
      <c r="C628" t="str">
        <f t="shared" si="119"/>
        <v>072</v>
      </c>
      <c r="D628" t="s">
        <v>603</v>
      </c>
      <c r="E628" t="str">
        <f t="shared" si="118"/>
        <v>01</v>
      </c>
      <c r="F628" t="str">
        <f>"002"</f>
        <v>002</v>
      </c>
      <c r="G628" t="str">
        <f>""</f>
        <v/>
      </c>
      <c r="H628" t="s">
        <v>3</v>
      </c>
      <c r="I628" t="s">
        <v>23</v>
      </c>
      <c r="J628" t="s">
        <v>6050</v>
      </c>
      <c r="K628" t="str">
        <f t="shared" si="120"/>
        <v>21600</v>
      </c>
    </row>
    <row r="629" spans="1:11" customFormat="1" x14ac:dyDescent="0.25">
      <c r="A629" t="str">
        <f t="shared" si="107"/>
        <v>21</v>
      </c>
      <c r="B629" t="s">
        <v>533</v>
      </c>
      <c r="C629" t="str">
        <f t="shared" si="119"/>
        <v>072</v>
      </c>
      <c r="D629" t="s">
        <v>603</v>
      </c>
      <c r="E629" t="str">
        <f t="shared" si="118"/>
        <v>01</v>
      </c>
      <c r="F629" t="str">
        <f>"003"</f>
        <v>003</v>
      </c>
      <c r="G629" t="str">
        <f>""</f>
        <v/>
      </c>
      <c r="H629" t="s">
        <v>1</v>
      </c>
      <c r="I629" t="s">
        <v>23</v>
      </c>
      <c r="J629" t="s">
        <v>6050</v>
      </c>
      <c r="K629" t="str">
        <f t="shared" si="120"/>
        <v>21600</v>
      </c>
    </row>
    <row r="630" spans="1:11" customFormat="1" x14ac:dyDescent="0.25">
      <c r="A630" t="str">
        <f t="shared" si="107"/>
        <v>21</v>
      </c>
      <c r="B630" t="s">
        <v>533</v>
      </c>
      <c r="C630" t="str">
        <f t="shared" si="119"/>
        <v>072</v>
      </c>
      <c r="D630" t="s">
        <v>603</v>
      </c>
      <c r="E630" t="str">
        <f t="shared" si="118"/>
        <v>01</v>
      </c>
      <c r="F630" t="str">
        <f>"003"</f>
        <v>003</v>
      </c>
      <c r="G630" t="str">
        <f>""</f>
        <v/>
      </c>
      <c r="H630" t="s">
        <v>0</v>
      </c>
      <c r="I630" t="s">
        <v>23</v>
      </c>
      <c r="J630" t="s">
        <v>6050</v>
      </c>
      <c r="K630" t="str">
        <f t="shared" si="120"/>
        <v>21600</v>
      </c>
    </row>
    <row r="631" spans="1:11" customFormat="1" x14ac:dyDescent="0.25">
      <c r="A631" t="str">
        <f t="shared" si="107"/>
        <v>21</v>
      </c>
      <c r="B631" t="s">
        <v>533</v>
      </c>
      <c r="C631" t="str">
        <f t="shared" si="119"/>
        <v>072</v>
      </c>
      <c r="D631" t="s">
        <v>603</v>
      </c>
      <c r="E631" t="str">
        <f t="shared" si="118"/>
        <v>01</v>
      </c>
      <c r="F631" t="str">
        <f>"004"</f>
        <v>004</v>
      </c>
      <c r="G631" t="str">
        <f>""</f>
        <v/>
      </c>
      <c r="H631" t="s">
        <v>3</v>
      </c>
      <c r="I631" t="s">
        <v>2689</v>
      </c>
      <c r="J631" t="s">
        <v>4971</v>
      </c>
      <c r="K631" t="str">
        <f t="shared" si="120"/>
        <v>21600</v>
      </c>
    </row>
    <row r="632" spans="1:11" customFormat="1" x14ac:dyDescent="0.25">
      <c r="A632" t="str">
        <f t="shared" si="107"/>
        <v>21</v>
      </c>
      <c r="B632" t="s">
        <v>533</v>
      </c>
      <c r="C632" t="str">
        <f t="shared" si="119"/>
        <v>072</v>
      </c>
      <c r="D632" t="s">
        <v>603</v>
      </c>
      <c r="E632" t="str">
        <f>"02"</f>
        <v>02</v>
      </c>
      <c r="F632" t="str">
        <f>"001"</f>
        <v>001</v>
      </c>
      <c r="G632" t="str">
        <f>""</f>
        <v/>
      </c>
      <c r="H632" t="s">
        <v>3</v>
      </c>
      <c r="I632" t="s">
        <v>1008</v>
      </c>
      <c r="J632" t="s">
        <v>5274</v>
      </c>
      <c r="K632" t="str">
        <f t="shared" si="120"/>
        <v>21600</v>
      </c>
    </row>
    <row r="633" spans="1:11" customFormat="1" x14ac:dyDescent="0.25">
      <c r="A633" t="str">
        <f t="shared" si="107"/>
        <v>21</v>
      </c>
      <c r="B633" t="s">
        <v>533</v>
      </c>
      <c r="C633" t="str">
        <f t="shared" si="119"/>
        <v>072</v>
      </c>
      <c r="D633" t="s">
        <v>603</v>
      </c>
      <c r="E633" t="str">
        <f>"02"</f>
        <v>02</v>
      </c>
      <c r="F633" t="str">
        <f>"002"</f>
        <v>002</v>
      </c>
      <c r="G633" t="str">
        <f>""</f>
        <v/>
      </c>
      <c r="H633" t="s">
        <v>1</v>
      </c>
      <c r="I633" t="s">
        <v>2689</v>
      </c>
      <c r="J633" t="s">
        <v>4971</v>
      </c>
      <c r="K633" t="str">
        <f t="shared" si="120"/>
        <v>21600</v>
      </c>
    </row>
    <row r="634" spans="1:11" customFormat="1" x14ac:dyDescent="0.25">
      <c r="A634" t="str">
        <f t="shared" si="107"/>
        <v>21</v>
      </c>
      <c r="B634" t="s">
        <v>533</v>
      </c>
      <c r="C634" t="str">
        <f t="shared" si="119"/>
        <v>072</v>
      </c>
      <c r="D634" t="s">
        <v>603</v>
      </c>
      <c r="E634" t="str">
        <f>"02"</f>
        <v>02</v>
      </c>
      <c r="F634" t="str">
        <f>"002"</f>
        <v>002</v>
      </c>
      <c r="G634" t="str">
        <f>""</f>
        <v/>
      </c>
      <c r="H634" t="s">
        <v>0</v>
      </c>
      <c r="I634" t="s">
        <v>2689</v>
      </c>
      <c r="J634" t="s">
        <v>4971</v>
      </c>
      <c r="K634" t="str">
        <f t="shared" si="120"/>
        <v>21600</v>
      </c>
    </row>
    <row r="635" spans="1:11" customFormat="1" x14ac:dyDescent="0.25">
      <c r="A635" t="str">
        <f t="shared" si="107"/>
        <v>21</v>
      </c>
      <c r="B635" t="s">
        <v>533</v>
      </c>
      <c r="C635" t="str">
        <f t="shared" si="119"/>
        <v>072</v>
      </c>
      <c r="D635" t="s">
        <v>603</v>
      </c>
      <c r="E635" t="str">
        <f t="shared" ref="E635:E642" si="121">"03"</f>
        <v>03</v>
      </c>
      <c r="F635" t="str">
        <f>"001"</f>
        <v>001</v>
      </c>
      <c r="G635" t="str">
        <f>""</f>
        <v/>
      </c>
      <c r="H635" t="s">
        <v>1</v>
      </c>
      <c r="I635" t="s">
        <v>2690</v>
      </c>
      <c r="J635" t="s">
        <v>6051</v>
      </c>
      <c r="K635" t="str">
        <f t="shared" si="120"/>
        <v>21600</v>
      </c>
    </row>
    <row r="636" spans="1:11" customFormat="1" x14ac:dyDescent="0.25">
      <c r="A636" t="str">
        <f t="shared" si="107"/>
        <v>21</v>
      </c>
      <c r="B636" t="s">
        <v>533</v>
      </c>
      <c r="C636" t="str">
        <f t="shared" si="119"/>
        <v>072</v>
      </c>
      <c r="D636" t="s">
        <v>603</v>
      </c>
      <c r="E636" t="str">
        <f t="shared" si="121"/>
        <v>03</v>
      </c>
      <c r="F636" t="str">
        <f>"001"</f>
        <v>001</v>
      </c>
      <c r="G636" t="str">
        <f>""</f>
        <v/>
      </c>
      <c r="H636" t="s">
        <v>0</v>
      </c>
      <c r="I636" t="s">
        <v>2690</v>
      </c>
      <c r="J636" t="s">
        <v>6051</v>
      </c>
      <c r="K636" t="str">
        <f t="shared" si="120"/>
        <v>21600</v>
      </c>
    </row>
    <row r="637" spans="1:11" customFormat="1" x14ac:dyDescent="0.25">
      <c r="A637" t="str">
        <f t="shared" si="107"/>
        <v>21</v>
      </c>
      <c r="B637" t="s">
        <v>533</v>
      </c>
      <c r="C637" t="str">
        <f t="shared" si="119"/>
        <v>072</v>
      </c>
      <c r="D637" t="s">
        <v>603</v>
      </c>
      <c r="E637" t="str">
        <f t="shared" si="121"/>
        <v>03</v>
      </c>
      <c r="F637" t="str">
        <f>"002"</f>
        <v>002</v>
      </c>
      <c r="G637" t="str">
        <f>""</f>
        <v/>
      </c>
      <c r="H637" t="s">
        <v>1</v>
      </c>
      <c r="I637" t="s">
        <v>2027</v>
      </c>
      <c r="J637" t="s">
        <v>6052</v>
      </c>
      <c r="K637" t="str">
        <f t="shared" si="120"/>
        <v>21600</v>
      </c>
    </row>
    <row r="638" spans="1:11" customFormat="1" x14ac:dyDescent="0.25">
      <c r="A638" t="str">
        <f t="shared" si="107"/>
        <v>21</v>
      </c>
      <c r="B638" t="s">
        <v>533</v>
      </c>
      <c r="C638" t="str">
        <f t="shared" si="119"/>
        <v>072</v>
      </c>
      <c r="D638" t="s">
        <v>603</v>
      </c>
      <c r="E638" t="str">
        <f t="shared" si="121"/>
        <v>03</v>
      </c>
      <c r="F638" t="str">
        <f>"002"</f>
        <v>002</v>
      </c>
      <c r="G638" t="str">
        <f>""</f>
        <v/>
      </c>
      <c r="H638" t="s">
        <v>0</v>
      </c>
      <c r="I638" t="s">
        <v>2027</v>
      </c>
      <c r="J638" t="s">
        <v>6052</v>
      </c>
      <c r="K638" t="str">
        <f t="shared" si="120"/>
        <v>21600</v>
      </c>
    </row>
    <row r="639" spans="1:11" customFormat="1" x14ac:dyDescent="0.25">
      <c r="A639" t="str">
        <f t="shared" si="107"/>
        <v>21</v>
      </c>
      <c r="B639" t="s">
        <v>533</v>
      </c>
      <c r="C639" t="str">
        <f t="shared" si="119"/>
        <v>072</v>
      </c>
      <c r="D639" t="s">
        <v>603</v>
      </c>
      <c r="E639" t="str">
        <f t="shared" si="121"/>
        <v>03</v>
      </c>
      <c r="F639" t="str">
        <f>"003"</f>
        <v>003</v>
      </c>
      <c r="G639" t="str">
        <f>""</f>
        <v/>
      </c>
      <c r="H639" t="s">
        <v>1</v>
      </c>
      <c r="I639" t="s">
        <v>2688</v>
      </c>
      <c r="J639" t="s">
        <v>6049</v>
      </c>
      <c r="K639" t="str">
        <f t="shared" si="120"/>
        <v>21600</v>
      </c>
    </row>
    <row r="640" spans="1:11" customFormat="1" x14ac:dyDescent="0.25">
      <c r="A640" t="str">
        <f t="shared" si="107"/>
        <v>21</v>
      </c>
      <c r="B640" t="s">
        <v>533</v>
      </c>
      <c r="C640" t="str">
        <f t="shared" si="119"/>
        <v>072</v>
      </c>
      <c r="D640" t="s">
        <v>603</v>
      </c>
      <c r="E640" t="str">
        <f t="shared" si="121"/>
        <v>03</v>
      </c>
      <c r="F640" t="str">
        <f>"003"</f>
        <v>003</v>
      </c>
      <c r="G640" t="str">
        <f>""</f>
        <v/>
      </c>
      <c r="H640" t="s">
        <v>0</v>
      </c>
      <c r="I640" t="s">
        <v>2688</v>
      </c>
      <c r="J640" t="s">
        <v>6049</v>
      </c>
      <c r="K640" t="str">
        <f t="shared" si="120"/>
        <v>21600</v>
      </c>
    </row>
    <row r="641" spans="1:11" customFormat="1" x14ac:dyDescent="0.25">
      <c r="A641" t="str">
        <f t="shared" si="107"/>
        <v>21</v>
      </c>
      <c r="B641" t="s">
        <v>533</v>
      </c>
      <c r="C641" t="str">
        <f t="shared" si="119"/>
        <v>072</v>
      </c>
      <c r="D641" t="s">
        <v>603</v>
      </c>
      <c r="E641" t="str">
        <f t="shared" si="121"/>
        <v>03</v>
      </c>
      <c r="F641" t="str">
        <f>"004"</f>
        <v>004</v>
      </c>
      <c r="G641" t="str">
        <f>""</f>
        <v/>
      </c>
      <c r="H641" t="s">
        <v>1</v>
      </c>
      <c r="I641" t="s">
        <v>2690</v>
      </c>
      <c r="J641" t="s">
        <v>6051</v>
      </c>
      <c r="K641" t="str">
        <f t="shared" si="120"/>
        <v>21600</v>
      </c>
    </row>
    <row r="642" spans="1:11" customFormat="1" x14ac:dyDescent="0.25">
      <c r="A642" t="str">
        <f t="shared" si="107"/>
        <v>21</v>
      </c>
      <c r="B642" t="s">
        <v>533</v>
      </c>
      <c r="C642" t="str">
        <f t="shared" si="119"/>
        <v>072</v>
      </c>
      <c r="D642" t="s">
        <v>603</v>
      </c>
      <c r="E642" t="str">
        <f t="shared" si="121"/>
        <v>03</v>
      </c>
      <c r="F642" t="str">
        <f>"004"</f>
        <v>004</v>
      </c>
      <c r="G642" t="str">
        <f>""</f>
        <v/>
      </c>
      <c r="H642" t="s">
        <v>0</v>
      </c>
      <c r="I642" t="s">
        <v>2690</v>
      </c>
      <c r="J642" t="s">
        <v>6051</v>
      </c>
      <c r="K642" t="str">
        <f t="shared" si="120"/>
        <v>21600</v>
      </c>
    </row>
    <row r="643" spans="1:11" customFormat="1" x14ac:dyDescent="0.25">
      <c r="A643" t="str">
        <f t="shared" ref="A643:A664" si="122">"21"</f>
        <v>21</v>
      </c>
      <c r="B643" t="s">
        <v>533</v>
      </c>
      <c r="C643" t="str">
        <f>"073"</f>
        <v>073</v>
      </c>
      <c r="D643" t="s">
        <v>604</v>
      </c>
      <c r="E643" t="str">
        <f t="shared" ref="E643:E652" si="123">"01"</f>
        <v>01</v>
      </c>
      <c r="F643" t="str">
        <f>"001"</f>
        <v>001</v>
      </c>
      <c r="G643" t="str">
        <f>""</f>
        <v/>
      </c>
      <c r="H643" t="s">
        <v>3</v>
      </c>
      <c r="I643" t="s">
        <v>2149</v>
      </c>
      <c r="J643" t="s">
        <v>6053</v>
      </c>
      <c r="K643" t="str">
        <f>"21590"</f>
        <v>21590</v>
      </c>
    </row>
    <row r="644" spans="1:11" customFormat="1" x14ac:dyDescent="0.25">
      <c r="A644" t="str">
        <f t="shared" si="122"/>
        <v>21</v>
      </c>
      <c r="B644" t="s">
        <v>533</v>
      </c>
      <c r="C644" t="str">
        <f>"073"</f>
        <v>073</v>
      </c>
      <c r="D644" t="s">
        <v>604</v>
      </c>
      <c r="E644" t="str">
        <f t="shared" si="123"/>
        <v>01</v>
      </c>
      <c r="F644" t="str">
        <f>"002"</f>
        <v>002</v>
      </c>
      <c r="G644" t="str">
        <f>""</f>
        <v/>
      </c>
      <c r="H644" t="s">
        <v>1</v>
      </c>
      <c r="I644" t="s">
        <v>2149</v>
      </c>
      <c r="J644" t="s">
        <v>6053</v>
      </c>
      <c r="K644" t="str">
        <f>"21590"</f>
        <v>21590</v>
      </c>
    </row>
    <row r="645" spans="1:11" customFormat="1" x14ac:dyDescent="0.25">
      <c r="A645" t="str">
        <f t="shared" si="122"/>
        <v>21</v>
      </c>
      <c r="B645" t="s">
        <v>533</v>
      </c>
      <c r="C645" t="str">
        <f>"073"</f>
        <v>073</v>
      </c>
      <c r="D645" t="s">
        <v>604</v>
      </c>
      <c r="E645" t="str">
        <f t="shared" si="123"/>
        <v>01</v>
      </c>
      <c r="F645" t="str">
        <f>"002"</f>
        <v>002</v>
      </c>
      <c r="G645" t="str">
        <f>""</f>
        <v/>
      </c>
      <c r="H645" t="s">
        <v>0</v>
      </c>
      <c r="I645" t="s">
        <v>2149</v>
      </c>
      <c r="J645" t="s">
        <v>6053</v>
      </c>
      <c r="K645" t="str">
        <f>"21590"</f>
        <v>21590</v>
      </c>
    </row>
    <row r="646" spans="1:11" customFormat="1" x14ac:dyDescent="0.25">
      <c r="A646" t="str">
        <f t="shared" si="122"/>
        <v>21</v>
      </c>
      <c r="B646" t="s">
        <v>533</v>
      </c>
      <c r="C646" t="str">
        <f>"074"</f>
        <v>074</v>
      </c>
      <c r="D646" t="s">
        <v>605</v>
      </c>
      <c r="E646" t="str">
        <f t="shared" si="123"/>
        <v>01</v>
      </c>
      <c r="F646" t="str">
        <f>"001"</f>
        <v>001</v>
      </c>
      <c r="G646" t="str">
        <f>""</f>
        <v/>
      </c>
      <c r="H646" t="s">
        <v>3</v>
      </c>
      <c r="I646" t="s">
        <v>2691</v>
      </c>
      <c r="J646" t="s">
        <v>6054</v>
      </c>
      <c r="K646" t="str">
        <f>"21860"</f>
        <v>21860</v>
      </c>
    </row>
    <row r="647" spans="1:11" customFormat="1" x14ac:dyDescent="0.25">
      <c r="A647" t="str">
        <f t="shared" si="122"/>
        <v>21</v>
      </c>
      <c r="B647" t="s">
        <v>533</v>
      </c>
      <c r="C647" t="str">
        <f>"074"</f>
        <v>074</v>
      </c>
      <c r="D647" t="s">
        <v>605</v>
      </c>
      <c r="E647" t="str">
        <f t="shared" si="123"/>
        <v>01</v>
      </c>
      <c r="F647" t="str">
        <f>"002"</f>
        <v>002</v>
      </c>
      <c r="G647" t="str">
        <f>""</f>
        <v/>
      </c>
      <c r="H647" t="s">
        <v>3</v>
      </c>
      <c r="I647" t="s">
        <v>2398</v>
      </c>
      <c r="J647" t="s">
        <v>6055</v>
      </c>
      <c r="K647" t="str">
        <f>"21860"</f>
        <v>21860</v>
      </c>
    </row>
    <row r="648" spans="1:11" customFormat="1" x14ac:dyDescent="0.25">
      <c r="A648" t="str">
        <f t="shared" si="122"/>
        <v>21</v>
      </c>
      <c r="B648" t="s">
        <v>533</v>
      </c>
      <c r="C648" t="str">
        <f>"074"</f>
        <v>074</v>
      </c>
      <c r="D648" t="s">
        <v>605</v>
      </c>
      <c r="E648" t="str">
        <f t="shared" si="123"/>
        <v>01</v>
      </c>
      <c r="F648" t="str">
        <f>"003"</f>
        <v>003</v>
      </c>
      <c r="G648" t="str">
        <f>""</f>
        <v/>
      </c>
      <c r="H648" t="s">
        <v>1</v>
      </c>
      <c r="I648" t="s">
        <v>2692</v>
      </c>
      <c r="J648" t="s">
        <v>5814</v>
      </c>
      <c r="K648" t="str">
        <f>"21860"</f>
        <v>21860</v>
      </c>
    </row>
    <row r="649" spans="1:11" customFormat="1" x14ac:dyDescent="0.25">
      <c r="A649" t="str">
        <f t="shared" si="122"/>
        <v>21</v>
      </c>
      <c r="B649" t="s">
        <v>533</v>
      </c>
      <c r="C649" t="str">
        <f>"074"</f>
        <v>074</v>
      </c>
      <c r="D649" t="s">
        <v>605</v>
      </c>
      <c r="E649" t="str">
        <f t="shared" si="123"/>
        <v>01</v>
      </c>
      <c r="F649" t="str">
        <f>"003"</f>
        <v>003</v>
      </c>
      <c r="G649" t="str">
        <f>""</f>
        <v/>
      </c>
      <c r="H649" t="s">
        <v>0</v>
      </c>
      <c r="I649" t="s">
        <v>2693</v>
      </c>
      <c r="J649" t="s">
        <v>6056</v>
      </c>
      <c r="K649" t="str">
        <f>"21860"</f>
        <v>21860</v>
      </c>
    </row>
    <row r="650" spans="1:11" customFormat="1" x14ac:dyDescent="0.25">
      <c r="A650" t="str">
        <f t="shared" si="122"/>
        <v>21</v>
      </c>
      <c r="B650" t="s">
        <v>533</v>
      </c>
      <c r="C650" t="str">
        <f>"075"</f>
        <v>075</v>
      </c>
      <c r="D650" t="s">
        <v>606</v>
      </c>
      <c r="E650" t="str">
        <f t="shared" si="123"/>
        <v>01</v>
      </c>
      <c r="F650" t="str">
        <f t="shared" ref="F650:F657" si="124">"001"</f>
        <v>001</v>
      </c>
      <c r="G650" t="str">
        <f>""</f>
        <v/>
      </c>
      <c r="H650" t="s">
        <v>3</v>
      </c>
      <c r="I650" t="s">
        <v>1147</v>
      </c>
      <c r="J650" t="s">
        <v>6057</v>
      </c>
      <c r="K650" t="str">
        <f>"21592"</f>
        <v>21592</v>
      </c>
    </row>
    <row r="651" spans="1:11" customFormat="1" x14ac:dyDescent="0.25">
      <c r="A651" t="str">
        <f t="shared" si="122"/>
        <v>21</v>
      </c>
      <c r="B651" t="s">
        <v>533</v>
      </c>
      <c r="C651" t="str">
        <f>"076"</f>
        <v>076</v>
      </c>
      <c r="D651" t="s">
        <v>607</v>
      </c>
      <c r="E651" t="str">
        <f t="shared" si="123"/>
        <v>01</v>
      </c>
      <c r="F651" t="str">
        <f t="shared" si="124"/>
        <v>001</v>
      </c>
      <c r="G651" t="str">
        <f>""</f>
        <v/>
      </c>
      <c r="H651" t="s">
        <v>1</v>
      </c>
      <c r="I651" t="s">
        <v>2694</v>
      </c>
      <c r="J651" t="s">
        <v>6058</v>
      </c>
      <c r="K651" t="str">
        <f>"21540"</f>
        <v>21540</v>
      </c>
    </row>
    <row r="652" spans="1:11" customFormat="1" x14ac:dyDescent="0.25">
      <c r="A652" t="str">
        <f t="shared" si="122"/>
        <v>21</v>
      </c>
      <c r="B652" t="s">
        <v>533</v>
      </c>
      <c r="C652" t="str">
        <f>"076"</f>
        <v>076</v>
      </c>
      <c r="D652" t="s">
        <v>607</v>
      </c>
      <c r="E652" t="str">
        <f t="shared" si="123"/>
        <v>01</v>
      </c>
      <c r="F652" t="str">
        <f t="shared" si="124"/>
        <v>001</v>
      </c>
      <c r="G652" t="str">
        <f>""</f>
        <v/>
      </c>
      <c r="H652" t="s">
        <v>0</v>
      </c>
      <c r="I652" t="s">
        <v>2694</v>
      </c>
      <c r="J652" t="s">
        <v>6058</v>
      </c>
      <c r="K652" t="str">
        <f>"21540"</f>
        <v>21540</v>
      </c>
    </row>
    <row r="653" spans="1:11" customFormat="1" x14ac:dyDescent="0.25">
      <c r="A653" t="str">
        <f t="shared" si="122"/>
        <v>21</v>
      </c>
      <c r="B653" t="s">
        <v>533</v>
      </c>
      <c r="C653" t="str">
        <f>"076"</f>
        <v>076</v>
      </c>
      <c r="D653" t="s">
        <v>607</v>
      </c>
      <c r="E653" t="str">
        <f>"02"</f>
        <v>02</v>
      </c>
      <c r="F653" t="str">
        <f t="shared" si="124"/>
        <v>001</v>
      </c>
      <c r="G653" t="str">
        <f>""</f>
        <v/>
      </c>
      <c r="H653" t="s">
        <v>3</v>
      </c>
      <c r="I653" t="s">
        <v>2695</v>
      </c>
      <c r="J653" t="s">
        <v>6059</v>
      </c>
      <c r="K653" t="str">
        <f>"21540"</f>
        <v>21540</v>
      </c>
    </row>
    <row r="654" spans="1:11" customFormat="1" x14ac:dyDescent="0.25">
      <c r="A654" t="str">
        <f t="shared" si="122"/>
        <v>21</v>
      </c>
      <c r="B654" t="s">
        <v>533</v>
      </c>
      <c r="C654" t="str">
        <f>"077"</f>
        <v>077</v>
      </c>
      <c r="D654" t="s">
        <v>608</v>
      </c>
      <c r="E654" t="str">
        <f>"01"</f>
        <v>01</v>
      </c>
      <c r="F654" t="str">
        <f t="shared" si="124"/>
        <v>001</v>
      </c>
      <c r="G654" t="str">
        <f>""</f>
        <v/>
      </c>
      <c r="H654" t="s">
        <v>3</v>
      </c>
      <c r="I654" t="s">
        <v>2696</v>
      </c>
      <c r="J654" t="s">
        <v>6060</v>
      </c>
      <c r="K654" t="str">
        <f>"21850"</f>
        <v>21850</v>
      </c>
    </row>
    <row r="655" spans="1:11" customFormat="1" x14ac:dyDescent="0.25">
      <c r="A655" t="str">
        <f t="shared" si="122"/>
        <v>21</v>
      </c>
      <c r="B655" t="s">
        <v>533</v>
      </c>
      <c r="C655" t="str">
        <f>"077"</f>
        <v>077</v>
      </c>
      <c r="D655" t="s">
        <v>608</v>
      </c>
      <c r="E655" t="str">
        <f>"02"</f>
        <v>02</v>
      </c>
      <c r="F655" t="str">
        <f t="shared" si="124"/>
        <v>001</v>
      </c>
      <c r="G655" t="str">
        <f>""</f>
        <v/>
      </c>
      <c r="H655" t="s">
        <v>1</v>
      </c>
      <c r="I655" t="s">
        <v>2696</v>
      </c>
      <c r="J655" t="s">
        <v>6060</v>
      </c>
      <c r="K655" t="str">
        <f>"21850"</f>
        <v>21850</v>
      </c>
    </row>
    <row r="656" spans="1:11" customFormat="1" x14ac:dyDescent="0.25">
      <c r="A656" t="str">
        <f t="shared" si="122"/>
        <v>21</v>
      </c>
      <c r="B656" t="s">
        <v>533</v>
      </c>
      <c r="C656" t="str">
        <f>"077"</f>
        <v>077</v>
      </c>
      <c r="D656" t="s">
        <v>608</v>
      </c>
      <c r="E656" t="str">
        <f>"02"</f>
        <v>02</v>
      </c>
      <c r="F656" t="str">
        <f t="shared" si="124"/>
        <v>001</v>
      </c>
      <c r="G656" t="str">
        <f>""</f>
        <v/>
      </c>
      <c r="H656" t="s">
        <v>0</v>
      </c>
      <c r="I656" t="s">
        <v>2696</v>
      </c>
      <c r="J656" t="s">
        <v>6060</v>
      </c>
      <c r="K656" t="str">
        <f>"21850"</f>
        <v>21850</v>
      </c>
    </row>
    <row r="657" spans="1:11" customFormat="1" x14ac:dyDescent="0.25">
      <c r="A657" t="str">
        <f t="shared" si="122"/>
        <v>21</v>
      </c>
      <c r="B657" t="s">
        <v>533</v>
      </c>
      <c r="C657" t="str">
        <f>"078"</f>
        <v>078</v>
      </c>
      <c r="D657" t="s">
        <v>609</v>
      </c>
      <c r="E657" t="str">
        <f>"01"</f>
        <v>01</v>
      </c>
      <c r="F657" t="str">
        <f t="shared" si="124"/>
        <v>001</v>
      </c>
      <c r="G657" t="str">
        <f>""</f>
        <v/>
      </c>
      <c r="H657" t="s">
        <v>3</v>
      </c>
      <c r="I657" t="s">
        <v>2697</v>
      </c>
      <c r="J657" t="s">
        <v>6061</v>
      </c>
      <c r="K657" t="str">
        <f>"21640"</f>
        <v>21640</v>
      </c>
    </row>
    <row r="658" spans="1:11" customFormat="1" x14ac:dyDescent="0.25">
      <c r="A658" t="str">
        <f t="shared" si="122"/>
        <v>21</v>
      </c>
      <c r="B658" t="s">
        <v>533</v>
      </c>
      <c r="C658" t="str">
        <f>"078"</f>
        <v>078</v>
      </c>
      <c r="D658" t="s">
        <v>609</v>
      </c>
      <c r="E658" t="str">
        <f>"01"</f>
        <v>01</v>
      </c>
      <c r="F658" t="str">
        <f>"002"</f>
        <v>002</v>
      </c>
      <c r="G658" t="str">
        <f>""</f>
        <v/>
      </c>
      <c r="H658" t="s">
        <v>1</v>
      </c>
      <c r="I658" t="s">
        <v>2697</v>
      </c>
      <c r="J658" t="s">
        <v>6061</v>
      </c>
      <c r="K658" t="str">
        <f>"21640"</f>
        <v>21640</v>
      </c>
    </row>
    <row r="659" spans="1:11" customFormat="1" x14ac:dyDescent="0.25">
      <c r="A659" t="str">
        <f t="shared" si="122"/>
        <v>21</v>
      </c>
      <c r="B659" t="s">
        <v>533</v>
      </c>
      <c r="C659" t="str">
        <f>"078"</f>
        <v>078</v>
      </c>
      <c r="D659" t="s">
        <v>609</v>
      </c>
      <c r="E659" t="str">
        <f>"01"</f>
        <v>01</v>
      </c>
      <c r="F659" t="str">
        <f>"002"</f>
        <v>002</v>
      </c>
      <c r="G659" t="str">
        <f>""</f>
        <v/>
      </c>
      <c r="H659" t="s">
        <v>0</v>
      </c>
      <c r="I659" t="s">
        <v>2697</v>
      </c>
      <c r="J659" t="s">
        <v>6061</v>
      </c>
      <c r="K659" t="str">
        <f>"21640"</f>
        <v>21640</v>
      </c>
    </row>
    <row r="660" spans="1:11" customFormat="1" x14ac:dyDescent="0.25">
      <c r="A660" t="str">
        <f t="shared" si="122"/>
        <v>21</v>
      </c>
      <c r="B660" t="s">
        <v>533</v>
      </c>
      <c r="C660" t="str">
        <f>"078"</f>
        <v>078</v>
      </c>
      <c r="D660" t="s">
        <v>609</v>
      </c>
      <c r="E660" t="str">
        <f>"02"</f>
        <v>02</v>
      </c>
      <c r="F660" t="str">
        <f>"001"</f>
        <v>001</v>
      </c>
      <c r="G660" t="str">
        <f>""</f>
        <v/>
      </c>
      <c r="H660" t="s">
        <v>3</v>
      </c>
      <c r="I660" t="s">
        <v>2697</v>
      </c>
      <c r="J660" t="s">
        <v>6061</v>
      </c>
      <c r="K660" t="str">
        <f>"21640"</f>
        <v>21640</v>
      </c>
    </row>
    <row r="661" spans="1:11" customFormat="1" x14ac:dyDescent="0.25">
      <c r="A661" t="str">
        <f t="shared" si="122"/>
        <v>21</v>
      </c>
      <c r="B661" t="s">
        <v>533</v>
      </c>
      <c r="C661" t="str">
        <f>"078"</f>
        <v>078</v>
      </c>
      <c r="D661" t="s">
        <v>609</v>
      </c>
      <c r="E661" t="str">
        <f>"02"</f>
        <v>02</v>
      </c>
      <c r="F661" t="str">
        <f>"002"</f>
        <v>002</v>
      </c>
      <c r="G661" t="str">
        <f>""</f>
        <v/>
      </c>
      <c r="H661" t="s">
        <v>3</v>
      </c>
      <c r="I661" t="s">
        <v>2697</v>
      </c>
      <c r="J661" t="s">
        <v>6061</v>
      </c>
      <c r="K661" t="str">
        <f>"21640"</f>
        <v>21640</v>
      </c>
    </row>
    <row r="662" spans="1:11" customFormat="1" x14ac:dyDescent="0.25">
      <c r="A662" t="str">
        <f t="shared" si="122"/>
        <v>21</v>
      </c>
      <c r="B662" t="s">
        <v>533</v>
      </c>
      <c r="C662" t="str">
        <f>"079"</f>
        <v>079</v>
      </c>
      <c r="D662" t="s">
        <v>610</v>
      </c>
      <c r="E662" t="str">
        <f t="shared" ref="E662:E664" si="125">"01"</f>
        <v>01</v>
      </c>
      <c r="F662" t="str">
        <f t="shared" ref="F662:F664" si="126">"001"</f>
        <v>001</v>
      </c>
      <c r="G662" t="str">
        <f>""</f>
        <v/>
      </c>
      <c r="H662" t="s">
        <v>3</v>
      </c>
      <c r="I662" t="s">
        <v>2698</v>
      </c>
      <c r="J662" t="s">
        <v>6062</v>
      </c>
      <c r="K662" t="str">
        <f>"21210"</f>
        <v>21210</v>
      </c>
    </row>
    <row r="663" spans="1:11" customFormat="1" x14ac:dyDescent="0.25">
      <c r="A663" t="str">
        <f t="shared" si="122"/>
        <v>21</v>
      </c>
      <c r="B663" t="s">
        <v>533</v>
      </c>
      <c r="C663" t="str">
        <f>"902"</f>
        <v>902</v>
      </c>
      <c r="D663" t="s">
        <v>611</v>
      </c>
      <c r="E663" t="str">
        <f t="shared" si="125"/>
        <v>01</v>
      </c>
      <c r="F663" t="str">
        <f t="shared" si="126"/>
        <v>001</v>
      </c>
      <c r="G663" t="str">
        <f>""</f>
        <v/>
      </c>
      <c r="H663" t="s">
        <v>1</v>
      </c>
      <c r="I663" t="s">
        <v>2699</v>
      </c>
      <c r="J663" t="s">
        <v>6063</v>
      </c>
      <c r="K663" t="str">
        <f>"21310"</f>
        <v>21310</v>
      </c>
    </row>
    <row r="664" spans="1:11" customFormat="1" x14ac:dyDescent="0.25">
      <c r="A664" t="str">
        <f t="shared" si="122"/>
        <v>21</v>
      </c>
      <c r="B664" t="s">
        <v>533</v>
      </c>
      <c r="C664" t="str">
        <f>"902"</f>
        <v>902</v>
      </c>
      <c r="D664" t="s">
        <v>611</v>
      </c>
      <c r="E664" t="str">
        <f t="shared" si="125"/>
        <v>01</v>
      </c>
      <c r="F664" t="str">
        <f t="shared" si="126"/>
        <v>001</v>
      </c>
      <c r="G664" t="str">
        <f>""</f>
        <v/>
      </c>
      <c r="H664" t="s">
        <v>0</v>
      </c>
      <c r="I664" t="s">
        <v>2699</v>
      </c>
      <c r="J664" t="s">
        <v>6063</v>
      </c>
      <c r="K664" t="str">
        <f>"21310"</f>
        <v>21310</v>
      </c>
    </row>
    <row r="665" spans="1:11" customFormat="1" x14ac:dyDescent="0.25">
      <c r="J665" t="s">
        <v>7632</v>
      </c>
    </row>
    <row r="666" spans="1:11" customFormat="1" x14ac:dyDescent="0.25">
      <c r="J666" t="s">
        <v>7632</v>
      </c>
    </row>
    <row r="667" spans="1:11" customFormat="1" x14ac:dyDescent="0.25">
      <c r="K667" t="s">
        <v>7632</v>
      </c>
    </row>
    <row r="668" spans="1:11" customFormat="1" x14ac:dyDescent="0.25">
      <c r="K668" t="s">
        <v>7632</v>
      </c>
    </row>
    <row r="669" spans="1:11" customFormat="1" x14ac:dyDescent="0.25">
      <c r="K669" t="s">
        <v>7632</v>
      </c>
    </row>
    <row r="670" spans="1:11" customFormat="1" x14ac:dyDescent="0.25">
      <c r="K670" t="s">
        <v>7632</v>
      </c>
    </row>
  </sheetData>
  <mergeCells count="1">
    <mergeCell ref="A1:H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106C0-FCCA-44BA-8F46-EA0DF4FA485B}">
  <dimension ref="A1:L5585"/>
  <sheetViews>
    <sheetView workbookViewId="0">
      <selection sqref="A1:H1"/>
    </sheetView>
  </sheetViews>
  <sheetFormatPr baseColWidth="10" defaultRowHeight="15" x14ac:dyDescent="0.25"/>
  <cols>
    <col min="1" max="1" width="10.28515625" style="2" customWidth="1"/>
    <col min="2" max="2" width="25.5703125" style="1" customWidth="1"/>
    <col min="3" max="3" width="10.85546875" style="2" customWidth="1"/>
    <col min="4" max="4" width="31" style="1" customWidth="1"/>
    <col min="5" max="5" width="8.140625" style="2" customWidth="1"/>
    <col min="6" max="6" width="8.42578125" style="2" customWidth="1"/>
    <col min="7" max="7" width="7.85546875" style="2" customWidth="1"/>
    <col min="8" max="8" width="11.42578125" style="2"/>
    <col min="9" max="9" width="77.5703125" style="1" customWidth="1"/>
    <col min="10" max="10" width="101.7109375" style="1" customWidth="1"/>
    <col min="11" max="11" width="11.42578125" style="2"/>
    <col min="12" max="12" width="30.7109375" style="1" customWidth="1"/>
    <col min="13" max="13" width="11.42578125" style="1" customWidth="1"/>
    <col min="14" max="16384" width="11.42578125" style="1"/>
  </cols>
  <sheetData>
    <row r="1" spans="1:12" ht="15.75" x14ac:dyDescent="0.25">
      <c r="A1" s="4" t="s">
        <v>129</v>
      </c>
      <c r="B1" s="4"/>
      <c r="C1" s="4"/>
      <c r="D1" s="4"/>
      <c r="E1" s="4"/>
      <c r="F1" s="4"/>
      <c r="G1" s="4"/>
      <c r="H1" s="4"/>
    </row>
    <row r="2" spans="1:12" x14ac:dyDescent="0.25">
      <c r="A2" s="3" t="s">
        <v>15</v>
      </c>
      <c r="B2" s="3" t="s">
        <v>14</v>
      </c>
      <c r="C2" s="3" t="s">
        <v>13</v>
      </c>
      <c r="D2" s="3" t="s">
        <v>12</v>
      </c>
      <c r="E2" s="3" t="s">
        <v>11</v>
      </c>
      <c r="F2" s="3" t="s">
        <v>10</v>
      </c>
      <c r="G2" s="3" t="s">
        <v>9</v>
      </c>
      <c r="H2" s="3" t="s">
        <v>8</v>
      </c>
      <c r="I2" s="3" t="s">
        <v>7</v>
      </c>
      <c r="J2" s="3" t="s">
        <v>6</v>
      </c>
      <c r="K2" s="3" t="s">
        <v>5</v>
      </c>
      <c r="L2" s="3" t="s">
        <v>16</v>
      </c>
    </row>
    <row r="3" spans="1:12" customFormat="1" x14ac:dyDescent="0.25">
      <c r="A3" t="str">
        <f t="shared" ref="A3:A66" si="0">"23"</f>
        <v>23</v>
      </c>
      <c r="B3" t="s">
        <v>612</v>
      </c>
      <c r="C3" t="str">
        <f>"001"</f>
        <v>001</v>
      </c>
      <c r="D3" t="s">
        <v>613</v>
      </c>
      <c r="E3" t="str">
        <f t="shared" ref="E3:E10" si="1">"01"</f>
        <v>01</v>
      </c>
      <c r="F3" t="str">
        <f t="shared" ref="F3:F6" si="2">"001"</f>
        <v>001</v>
      </c>
      <c r="G3" t="str">
        <f>""</f>
        <v/>
      </c>
      <c r="H3" t="s">
        <v>1</v>
      </c>
      <c r="I3" t="s">
        <v>2700</v>
      </c>
      <c r="J3" t="s">
        <v>6064</v>
      </c>
      <c r="K3" t="str">
        <f>"23538"</f>
        <v>23538</v>
      </c>
    </row>
    <row r="4" spans="1:12" customFormat="1" x14ac:dyDescent="0.25">
      <c r="A4" t="str">
        <f t="shared" si="0"/>
        <v>23</v>
      </c>
      <c r="B4" t="s">
        <v>612</v>
      </c>
      <c r="C4" t="str">
        <f>"001"</f>
        <v>001</v>
      </c>
      <c r="D4" t="s">
        <v>613</v>
      </c>
      <c r="E4" t="str">
        <f t="shared" si="1"/>
        <v>01</v>
      </c>
      <c r="F4" t="str">
        <f t="shared" si="2"/>
        <v>001</v>
      </c>
      <c r="G4" t="str">
        <f>""</f>
        <v/>
      </c>
      <c r="H4" t="s">
        <v>0</v>
      </c>
      <c r="I4" t="s">
        <v>2700</v>
      </c>
      <c r="J4" t="s">
        <v>6064</v>
      </c>
      <c r="K4" t="str">
        <f>"23538"</f>
        <v>23538</v>
      </c>
    </row>
    <row r="5" spans="1:12" customFormat="1" x14ac:dyDescent="0.25">
      <c r="A5" t="str">
        <f t="shared" si="0"/>
        <v>23</v>
      </c>
      <c r="B5" t="s">
        <v>612</v>
      </c>
      <c r="C5" t="str">
        <f t="shared" ref="C5:C35" si="3">"002"</f>
        <v>002</v>
      </c>
      <c r="D5" t="s">
        <v>614</v>
      </c>
      <c r="E5" t="str">
        <f t="shared" si="1"/>
        <v>01</v>
      </c>
      <c r="F5" t="str">
        <f t="shared" si="2"/>
        <v>001</v>
      </c>
      <c r="G5" t="str">
        <f>""</f>
        <v/>
      </c>
      <c r="H5" t="s">
        <v>1</v>
      </c>
      <c r="I5" t="s">
        <v>2701</v>
      </c>
      <c r="J5" t="s">
        <v>6065</v>
      </c>
      <c r="K5" t="str">
        <f t="shared" ref="K5:K13" si="4">"23680"</f>
        <v>23680</v>
      </c>
    </row>
    <row r="6" spans="1:12" customFormat="1" x14ac:dyDescent="0.25">
      <c r="A6" t="str">
        <f t="shared" si="0"/>
        <v>23</v>
      </c>
      <c r="B6" t="s">
        <v>612</v>
      </c>
      <c r="C6" t="str">
        <f t="shared" si="3"/>
        <v>002</v>
      </c>
      <c r="D6" t="s">
        <v>614</v>
      </c>
      <c r="E6" t="str">
        <f t="shared" si="1"/>
        <v>01</v>
      </c>
      <c r="F6" t="str">
        <f t="shared" si="2"/>
        <v>001</v>
      </c>
      <c r="G6" t="str">
        <f>""</f>
        <v/>
      </c>
      <c r="H6" t="s">
        <v>0</v>
      </c>
      <c r="I6" t="s">
        <v>2701</v>
      </c>
      <c r="J6" t="s">
        <v>6065</v>
      </c>
      <c r="K6" t="str">
        <f t="shared" si="4"/>
        <v>23680</v>
      </c>
    </row>
    <row r="7" spans="1:12" customFormat="1" x14ac:dyDescent="0.25">
      <c r="A7" t="str">
        <f t="shared" si="0"/>
        <v>23</v>
      </c>
      <c r="B7" t="s">
        <v>612</v>
      </c>
      <c r="C7" t="str">
        <f t="shared" si="3"/>
        <v>002</v>
      </c>
      <c r="D7" t="s">
        <v>614</v>
      </c>
      <c r="E7" t="str">
        <f t="shared" si="1"/>
        <v>01</v>
      </c>
      <c r="F7" t="str">
        <f>"002"</f>
        <v>002</v>
      </c>
      <c r="G7" t="str">
        <f>""</f>
        <v/>
      </c>
      <c r="H7" t="s">
        <v>1</v>
      </c>
      <c r="I7" t="s">
        <v>25</v>
      </c>
      <c r="J7" t="s">
        <v>4895</v>
      </c>
      <c r="K7" t="str">
        <f t="shared" si="4"/>
        <v>23680</v>
      </c>
    </row>
    <row r="8" spans="1:12" customFormat="1" x14ac:dyDescent="0.25">
      <c r="A8" t="str">
        <f t="shared" si="0"/>
        <v>23</v>
      </c>
      <c r="B8" t="s">
        <v>612</v>
      </c>
      <c r="C8" t="str">
        <f t="shared" si="3"/>
        <v>002</v>
      </c>
      <c r="D8" t="s">
        <v>614</v>
      </c>
      <c r="E8" t="str">
        <f t="shared" si="1"/>
        <v>01</v>
      </c>
      <c r="F8" t="str">
        <f>"002"</f>
        <v>002</v>
      </c>
      <c r="G8" t="str">
        <f>""</f>
        <v/>
      </c>
      <c r="H8" t="s">
        <v>0</v>
      </c>
      <c r="I8" t="s">
        <v>25</v>
      </c>
      <c r="J8" t="s">
        <v>4895</v>
      </c>
      <c r="K8" t="str">
        <f t="shared" si="4"/>
        <v>23680</v>
      </c>
    </row>
    <row r="9" spans="1:12" customFormat="1" x14ac:dyDescent="0.25">
      <c r="A9" t="str">
        <f t="shared" si="0"/>
        <v>23</v>
      </c>
      <c r="B9" t="s">
        <v>612</v>
      </c>
      <c r="C9" t="str">
        <f t="shared" si="3"/>
        <v>002</v>
      </c>
      <c r="D9" t="s">
        <v>614</v>
      </c>
      <c r="E9" t="str">
        <f t="shared" si="1"/>
        <v>01</v>
      </c>
      <c r="F9" t="str">
        <f>"003"</f>
        <v>003</v>
      </c>
      <c r="G9" t="str">
        <f>""</f>
        <v/>
      </c>
      <c r="H9" t="s">
        <v>1</v>
      </c>
      <c r="I9" t="s">
        <v>2702</v>
      </c>
      <c r="J9" t="s">
        <v>6066</v>
      </c>
      <c r="K9" t="str">
        <f t="shared" si="4"/>
        <v>23680</v>
      </c>
    </row>
    <row r="10" spans="1:12" customFormat="1" x14ac:dyDescent="0.25">
      <c r="A10" t="str">
        <f t="shared" si="0"/>
        <v>23</v>
      </c>
      <c r="B10" t="s">
        <v>612</v>
      </c>
      <c r="C10" t="str">
        <f t="shared" si="3"/>
        <v>002</v>
      </c>
      <c r="D10" t="s">
        <v>614</v>
      </c>
      <c r="E10" t="str">
        <f t="shared" si="1"/>
        <v>01</v>
      </c>
      <c r="F10" t="str">
        <f>"003"</f>
        <v>003</v>
      </c>
      <c r="G10" t="str">
        <f>""</f>
        <v/>
      </c>
      <c r="H10" t="s">
        <v>0</v>
      </c>
      <c r="I10" t="s">
        <v>2702</v>
      </c>
      <c r="J10" t="s">
        <v>6066</v>
      </c>
      <c r="K10" t="str">
        <f t="shared" si="4"/>
        <v>23680</v>
      </c>
    </row>
    <row r="11" spans="1:12" customFormat="1" x14ac:dyDescent="0.25">
      <c r="A11" t="str">
        <f t="shared" si="0"/>
        <v>23</v>
      </c>
      <c r="B11" t="s">
        <v>612</v>
      </c>
      <c r="C11" t="str">
        <f t="shared" si="3"/>
        <v>002</v>
      </c>
      <c r="D11" t="s">
        <v>614</v>
      </c>
      <c r="E11" t="str">
        <f>"02"</f>
        <v>02</v>
      </c>
      <c r="F11" t="str">
        <f>"001"</f>
        <v>001</v>
      </c>
      <c r="G11" t="str">
        <f>""</f>
        <v/>
      </c>
      <c r="H11" t="s">
        <v>3</v>
      </c>
      <c r="I11" t="s">
        <v>2703</v>
      </c>
      <c r="J11" t="s">
        <v>6067</v>
      </c>
      <c r="K11" t="str">
        <f t="shared" si="4"/>
        <v>23680</v>
      </c>
    </row>
    <row r="12" spans="1:12" customFormat="1" x14ac:dyDescent="0.25">
      <c r="A12" t="str">
        <f t="shared" si="0"/>
        <v>23</v>
      </c>
      <c r="B12" t="s">
        <v>612</v>
      </c>
      <c r="C12" t="str">
        <f t="shared" si="3"/>
        <v>002</v>
      </c>
      <c r="D12" t="s">
        <v>614</v>
      </c>
      <c r="E12" t="str">
        <f>"02"</f>
        <v>02</v>
      </c>
      <c r="F12" t="str">
        <f>"002"</f>
        <v>002</v>
      </c>
      <c r="G12" t="str">
        <f>""</f>
        <v/>
      </c>
      <c r="H12" t="s">
        <v>1</v>
      </c>
      <c r="I12" t="s">
        <v>2704</v>
      </c>
      <c r="J12" t="s">
        <v>6068</v>
      </c>
      <c r="K12" t="str">
        <f t="shared" si="4"/>
        <v>23680</v>
      </c>
    </row>
    <row r="13" spans="1:12" customFormat="1" x14ac:dyDescent="0.25">
      <c r="A13" t="str">
        <f t="shared" si="0"/>
        <v>23</v>
      </c>
      <c r="B13" t="s">
        <v>612</v>
      </c>
      <c r="C13" t="str">
        <f t="shared" si="3"/>
        <v>002</v>
      </c>
      <c r="D13" t="s">
        <v>614</v>
      </c>
      <c r="E13" t="str">
        <f>"02"</f>
        <v>02</v>
      </c>
      <c r="F13" t="str">
        <f>"002"</f>
        <v>002</v>
      </c>
      <c r="G13" t="str">
        <f>""</f>
        <v/>
      </c>
      <c r="H13" t="s">
        <v>0</v>
      </c>
      <c r="I13" t="s">
        <v>2704</v>
      </c>
      <c r="J13" t="s">
        <v>6068</v>
      </c>
      <c r="K13" t="str">
        <f t="shared" si="4"/>
        <v>23680</v>
      </c>
    </row>
    <row r="14" spans="1:12" customFormat="1" x14ac:dyDescent="0.25">
      <c r="A14" t="str">
        <f t="shared" si="0"/>
        <v>23</v>
      </c>
      <c r="B14" t="s">
        <v>612</v>
      </c>
      <c r="C14" t="str">
        <f t="shared" si="3"/>
        <v>002</v>
      </c>
      <c r="D14" t="s">
        <v>614</v>
      </c>
      <c r="E14" t="str">
        <f>"02"</f>
        <v>02</v>
      </c>
      <c r="F14" t="str">
        <f>"004"</f>
        <v>004</v>
      </c>
      <c r="G14" t="str">
        <f>"01"</f>
        <v>01</v>
      </c>
      <c r="H14" t="s">
        <v>1</v>
      </c>
      <c r="I14" t="s">
        <v>2705</v>
      </c>
      <c r="J14" t="s">
        <v>6069</v>
      </c>
      <c r="K14" t="str">
        <f>"23687"</f>
        <v>23687</v>
      </c>
    </row>
    <row r="15" spans="1:12" customFormat="1" x14ac:dyDescent="0.25">
      <c r="A15" t="str">
        <f t="shared" si="0"/>
        <v>23</v>
      </c>
      <c r="B15" t="s">
        <v>612</v>
      </c>
      <c r="C15" t="str">
        <f t="shared" si="3"/>
        <v>002</v>
      </c>
      <c r="D15" t="s">
        <v>614</v>
      </c>
      <c r="E15" t="str">
        <f>"02"</f>
        <v>02</v>
      </c>
      <c r="F15" t="str">
        <f>"004"</f>
        <v>004</v>
      </c>
      <c r="G15" t="str">
        <f>"02"</f>
        <v>02</v>
      </c>
      <c r="H15" t="s">
        <v>0</v>
      </c>
      <c r="I15" t="s">
        <v>20</v>
      </c>
      <c r="J15" t="s">
        <v>6070</v>
      </c>
      <c r="K15" t="str">
        <f>"23684"</f>
        <v>23684</v>
      </c>
    </row>
    <row r="16" spans="1:12" customFormat="1" x14ac:dyDescent="0.25">
      <c r="A16" t="str">
        <f t="shared" si="0"/>
        <v>23</v>
      </c>
      <c r="B16" t="s">
        <v>612</v>
      </c>
      <c r="C16" t="str">
        <f t="shared" si="3"/>
        <v>002</v>
      </c>
      <c r="D16" t="s">
        <v>614</v>
      </c>
      <c r="E16" t="str">
        <f>"03"</f>
        <v>03</v>
      </c>
      <c r="F16" t="str">
        <f>"001"</f>
        <v>001</v>
      </c>
      <c r="G16" t="str">
        <f>""</f>
        <v/>
      </c>
      <c r="H16" t="s">
        <v>3</v>
      </c>
      <c r="I16" t="s">
        <v>2706</v>
      </c>
      <c r="J16" t="s">
        <v>6071</v>
      </c>
      <c r="K16" t="str">
        <f>"23680"</f>
        <v>23680</v>
      </c>
    </row>
    <row r="17" spans="1:11" customFormat="1" x14ac:dyDescent="0.25">
      <c r="A17" t="str">
        <f t="shared" si="0"/>
        <v>23</v>
      </c>
      <c r="B17" t="s">
        <v>612</v>
      </c>
      <c r="C17" t="str">
        <f t="shared" si="3"/>
        <v>002</v>
      </c>
      <c r="D17" t="s">
        <v>614</v>
      </c>
      <c r="E17" t="str">
        <f>"03"</f>
        <v>03</v>
      </c>
      <c r="F17" t="str">
        <f>"002"</f>
        <v>002</v>
      </c>
      <c r="G17" t="str">
        <f>""</f>
        <v/>
      </c>
      <c r="H17" t="s">
        <v>1</v>
      </c>
      <c r="I17" t="s">
        <v>2707</v>
      </c>
      <c r="J17" t="s">
        <v>6072</v>
      </c>
      <c r="K17" t="str">
        <f>"23680"</f>
        <v>23680</v>
      </c>
    </row>
    <row r="18" spans="1:11" customFormat="1" x14ac:dyDescent="0.25">
      <c r="A18" t="str">
        <f t="shared" si="0"/>
        <v>23</v>
      </c>
      <c r="B18" t="s">
        <v>612</v>
      </c>
      <c r="C18" t="str">
        <f t="shared" si="3"/>
        <v>002</v>
      </c>
      <c r="D18" t="s">
        <v>614</v>
      </c>
      <c r="E18" t="str">
        <f>"03"</f>
        <v>03</v>
      </c>
      <c r="F18" t="str">
        <f>"002"</f>
        <v>002</v>
      </c>
      <c r="G18" t="str">
        <f>""</f>
        <v/>
      </c>
      <c r="H18" t="s">
        <v>0</v>
      </c>
      <c r="I18" t="s">
        <v>2707</v>
      </c>
      <c r="J18" t="s">
        <v>6072</v>
      </c>
      <c r="K18" t="str">
        <f>"23680"</f>
        <v>23680</v>
      </c>
    </row>
    <row r="19" spans="1:11" customFormat="1" x14ac:dyDescent="0.25">
      <c r="A19" t="str">
        <f t="shared" si="0"/>
        <v>23</v>
      </c>
      <c r="B19" t="s">
        <v>612</v>
      </c>
      <c r="C19" t="str">
        <f t="shared" si="3"/>
        <v>002</v>
      </c>
      <c r="D19" t="s">
        <v>614</v>
      </c>
      <c r="E19" t="str">
        <f>"03"</f>
        <v>03</v>
      </c>
      <c r="F19" t="str">
        <f>"003"</f>
        <v>003</v>
      </c>
      <c r="G19" t="str">
        <f>"01"</f>
        <v>01</v>
      </c>
      <c r="H19" t="s">
        <v>1</v>
      </c>
      <c r="I19" t="s">
        <v>71</v>
      </c>
      <c r="J19" t="s">
        <v>6073</v>
      </c>
      <c r="K19" t="str">
        <f>"23688"</f>
        <v>23688</v>
      </c>
    </row>
    <row r="20" spans="1:11" customFormat="1" x14ac:dyDescent="0.25">
      <c r="A20" t="str">
        <f t="shared" si="0"/>
        <v>23</v>
      </c>
      <c r="B20" t="s">
        <v>612</v>
      </c>
      <c r="C20" t="str">
        <f t="shared" si="3"/>
        <v>002</v>
      </c>
      <c r="D20" t="s">
        <v>614</v>
      </c>
      <c r="E20" t="str">
        <f>"03"</f>
        <v>03</v>
      </c>
      <c r="F20" t="str">
        <f>"003"</f>
        <v>003</v>
      </c>
      <c r="G20" t="str">
        <f>"02"</f>
        <v>02</v>
      </c>
      <c r="H20" t="s">
        <v>0</v>
      </c>
      <c r="I20" t="s">
        <v>20</v>
      </c>
      <c r="J20" t="s">
        <v>6074</v>
      </c>
      <c r="K20" t="str">
        <f>"23686"</f>
        <v>23686</v>
      </c>
    </row>
    <row r="21" spans="1:11" customFormat="1" x14ac:dyDescent="0.25">
      <c r="A21" t="str">
        <f t="shared" si="0"/>
        <v>23</v>
      </c>
      <c r="B21" t="s">
        <v>612</v>
      </c>
      <c r="C21" t="str">
        <f t="shared" si="3"/>
        <v>002</v>
      </c>
      <c r="D21" t="s">
        <v>614</v>
      </c>
      <c r="E21" t="str">
        <f t="shared" ref="E21:E29" si="5">"04"</f>
        <v>04</v>
      </c>
      <c r="F21" t="str">
        <f>"001"</f>
        <v>001</v>
      </c>
      <c r="G21" t="str">
        <f>""</f>
        <v/>
      </c>
      <c r="H21" t="s">
        <v>1</v>
      </c>
      <c r="I21" t="s">
        <v>2708</v>
      </c>
      <c r="J21" t="s">
        <v>6075</v>
      </c>
      <c r="K21" t="str">
        <f>"23680"</f>
        <v>23680</v>
      </c>
    </row>
    <row r="22" spans="1:11" customFormat="1" x14ac:dyDescent="0.25">
      <c r="A22" t="str">
        <f t="shared" si="0"/>
        <v>23</v>
      </c>
      <c r="B22" t="s">
        <v>612</v>
      </c>
      <c r="C22" t="str">
        <f t="shared" si="3"/>
        <v>002</v>
      </c>
      <c r="D22" t="s">
        <v>614</v>
      </c>
      <c r="E22" t="str">
        <f t="shared" si="5"/>
        <v>04</v>
      </c>
      <c r="F22" t="str">
        <f>"001"</f>
        <v>001</v>
      </c>
      <c r="G22" t="str">
        <f>""</f>
        <v/>
      </c>
      <c r="H22" t="s">
        <v>0</v>
      </c>
      <c r="I22" t="s">
        <v>2708</v>
      </c>
      <c r="J22" t="s">
        <v>6075</v>
      </c>
      <c r="K22" t="str">
        <f>"23680"</f>
        <v>23680</v>
      </c>
    </row>
    <row r="23" spans="1:11" customFormat="1" x14ac:dyDescent="0.25">
      <c r="A23" t="str">
        <f t="shared" si="0"/>
        <v>23</v>
      </c>
      <c r="B23" t="s">
        <v>612</v>
      </c>
      <c r="C23" t="str">
        <f t="shared" si="3"/>
        <v>002</v>
      </c>
      <c r="D23" t="s">
        <v>614</v>
      </c>
      <c r="E23" t="str">
        <f t="shared" si="5"/>
        <v>04</v>
      </c>
      <c r="F23" t="str">
        <f>"002"</f>
        <v>002</v>
      </c>
      <c r="G23" t="str">
        <f>""</f>
        <v/>
      </c>
      <c r="H23" t="s">
        <v>1</v>
      </c>
      <c r="I23" t="s">
        <v>2709</v>
      </c>
      <c r="J23" t="s">
        <v>6076</v>
      </c>
      <c r="K23" t="str">
        <f>"23680"</f>
        <v>23680</v>
      </c>
    </row>
    <row r="24" spans="1:11" customFormat="1" x14ac:dyDescent="0.25">
      <c r="A24" t="str">
        <f t="shared" si="0"/>
        <v>23</v>
      </c>
      <c r="B24" t="s">
        <v>612</v>
      </c>
      <c r="C24" t="str">
        <f t="shared" si="3"/>
        <v>002</v>
      </c>
      <c r="D24" t="s">
        <v>614</v>
      </c>
      <c r="E24" t="str">
        <f t="shared" si="5"/>
        <v>04</v>
      </c>
      <c r="F24" t="str">
        <f>"002"</f>
        <v>002</v>
      </c>
      <c r="G24" t="str">
        <f>""</f>
        <v/>
      </c>
      <c r="H24" t="s">
        <v>0</v>
      </c>
      <c r="I24" t="s">
        <v>2709</v>
      </c>
      <c r="J24" t="s">
        <v>6076</v>
      </c>
      <c r="K24" t="str">
        <f>"23680"</f>
        <v>23680</v>
      </c>
    </row>
    <row r="25" spans="1:11" customFormat="1" x14ac:dyDescent="0.25">
      <c r="A25" t="str">
        <f t="shared" si="0"/>
        <v>23</v>
      </c>
      <c r="B25" t="s">
        <v>612</v>
      </c>
      <c r="C25" t="str">
        <f t="shared" si="3"/>
        <v>002</v>
      </c>
      <c r="D25" t="s">
        <v>614</v>
      </c>
      <c r="E25" t="str">
        <f t="shared" si="5"/>
        <v>04</v>
      </c>
      <c r="F25" t="str">
        <f>"002"</f>
        <v>002</v>
      </c>
      <c r="G25" t="str">
        <f>""</f>
        <v/>
      </c>
      <c r="H25" t="s">
        <v>2</v>
      </c>
      <c r="I25" t="s">
        <v>2709</v>
      </c>
      <c r="J25" t="s">
        <v>6076</v>
      </c>
      <c r="K25" t="str">
        <f>"23680"</f>
        <v>23680</v>
      </c>
    </row>
    <row r="26" spans="1:11" customFormat="1" x14ac:dyDescent="0.25">
      <c r="A26" t="str">
        <f t="shared" si="0"/>
        <v>23</v>
      </c>
      <c r="B26" t="s">
        <v>612</v>
      </c>
      <c r="C26" t="str">
        <f t="shared" si="3"/>
        <v>002</v>
      </c>
      <c r="D26" t="s">
        <v>614</v>
      </c>
      <c r="E26" t="str">
        <f t="shared" si="5"/>
        <v>04</v>
      </c>
      <c r="F26" t="str">
        <f>"003"</f>
        <v>003</v>
      </c>
      <c r="G26" t="str">
        <f>""</f>
        <v/>
      </c>
      <c r="H26" t="s">
        <v>1</v>
      </c>
      <c r="I26" t="s">
        <v>2710</v>
      </c>
      <c r="J26" t="s">
        <v>6077</v>
      </c>
      <c r="K26" t="str">
        <f>"23692"</f>
        <v>23692</v>
      </c>
    </row>
    <row r="27" spans="1:11" customFormat="1" x14ac:dyDescent="0.25">
      <c r="A27" t="str">
        <f t="shared" si="0"/>
        <v>23</v>
      </c>
      <c r="B27" t="s">
        <v>612</v>
      </c>
      <c r="C27" t="str">
        <f t="shared" si="3"/>
        <v>002</v>
      </c>
      <c r="D27" t="s">
        <v>614</v>
      </c>
      <c r="E27" t="str">
        <f t="shared" si="5"/>
        <v>04</v>
      </c>
      <c r="F27" t="str">
        <f>"003"</f>
        <v>003</v>
      </c>
      <c r="G27" t="str">
        <f>""</f>
        <v/>
      </c>
      <c r="H27" t="s">
        <v>0</v>
      </c>
      <c r="I27" t="s">
        <v>2710</v>
      </c>
      <c r="J27" t="s">
        <v>6077</v>
      </c>
      <c r="K27" t="str">
        <f>"23692"</f>
        <v>23692</v>
      </c>
    </row>
    <row r="28" spans="1:11" customFormat="1" x14ac:dyDescent="0.25">
      <c r="A28" t="str">
        <f t="shared" si="0"/>
        <v>23</v>
      </c>
      <c r="B28" t="s">
        <v>612</v>
      </c>
      <c r="C28" t="str">
        <f t="shared" si="3"/>
        <v>002</v>
      </c>
      <c r="D28" t="s">
        <v>614</v>
      </c>
      <c r="E28" t="str">
        <f t="shared" si="5"/>
        <v>04</v>
      </c>
      <c r="F28" t="str">
        <f>"005"</f>
        <v>005</v>
      </c>
      <c r="G28" t="str">
        <f>""</f>
        <v/>
      </c>
      <c r="H28" t="s">
        <v>1</v>
      </c>
      <c r="I28" t="s">
        <v>2542</v>
      </c>
      <c r="J28" t="s">
        <v>6078</v>
      </c>
      <c r="K28" t="str">
        <f t="shared" ref="K28:K33" si="6">"23680"</f>
        <v>23680</v>
      </c>
    </row>
    <row r="29" spans="1:11" customFormat="1" x14ac:dyDescent="0.25">
      <c r="A29" t="str">
        <f t="shared" si="0"/>
        <v>23</v>
      </c>
      <c r="B29" t="s">
        <v>612</v>
      </c>
      <c r="C29" t="str">
        <f t="shared" si="3"/>
        <v>002</v>
      </c>
      <c r="D29" t="s">
        <v>614</v>
      </c>
      <c r="E29" t="str">
        <f t="shared" si="5"/>
        <v>04</v>
      </c>
      <c r="F29" t="str">
        <f>"005"</f>
        <v>005</v>
      </c>
      <c r="G29" t="str">
        <f>""</f>
        <v/>
      </c>
      <c r="H29" t="s">
        <v>0</v>
      </c>
      <c r="I29" t="s">
        <v>2542</v>
      </c>
      <c r="J29" t="s">
        <v>6078</v>
      </c>
      <c r="K29" t="str">
        <f t="shared" si="6"/>
        <v>23680</v>
      </c>
    </row>
    <row r="30" spans="1:11" customFormat="1" x14ac:dyDescent="0.25">
      <c r="A30" t="str">
        <f t="shared" si="0"/>
        <v>23</v>
      </c>
      <c r="B30" t="s">
        <v>612</v>
      </c>
      <c r="C30" t="str">
        <f t="shared" si="3"/>
        <v>002</v>
      </c>
      <c r="D30" t="s">
        <v>614</v>
      </c>
      <c r="E30" t="str">
        <f t="shared" ref="E30:E35" si="7">"05"</f>
        <v>05</v>
      </c>
      <c r="F30" t="str">
        <f>"001"</f>
        <v>001</v>
      </c>
      <c r="G30" t="str">
        <f>""</f>
        <v/>
      </c>
      <c r="H30" t="s">
        <v>1</v>
      </c>
      <c r="I30" t="s">
        <v>2711</v>
      </c>
      <c r="J30" t="s">
        <v>6079</v>
      </c>
      <c r="K30" t="str">
        <f t="shared" si="6"/>
        <v>23680</v>
      </c>
    </row>
    <row r="31" spans="1:11" customFormat="1" x14ac:dyDescent="0.25">
      <c r="A31" t="str">
        <f t="shared" si="0"/>
        <v>23</v>
      </c>
      <c r="B31" t="s">
        <v>612</v>
      </c>
      <c r="C31" t="str">
        <f t="shared" si="3"/>
        <v>002</v>
      </c>
      <c r="D31" t="s">
        <v>614</v>
      </c>
      <c r="E31" t="str">
        <f t="shared" si="7"/>
        <v>05</v>
      </c>
      <c r="F31" t="str">
        <f>"001"</f>
        <v>001</v>
      </c>
      <c r="G31" t="str">
        <f>""</f>
        <v/>
      </c>
      <c r="H31" t="s">
        <v>0</v>
      </c>
      <c r="I31" t="s">
        <v>2711</v>
      </c>
      <c r="J31" t="s">
        <v>6079</v>
      </c>
      <c r="K31" t="str">
        <f t="shared" si="6"/>
        <v>23680</v>
      </c>
    </row>
    <row r="32" spans="1:11" customFormat="1" x14ac:dyDescent="0.25">
      <c r="A32" t="str">
        <f t="shared" si="0"/>
        <v>23</v>
      </c>
      <c r="B32" t="s">
        <v>612</v>
      </c>
      <c r="C32" t="str">
        <f t="shared" si="3"/>
        <v>002</v>
      </c>
      <c r="D32" t="s">
        <v>614</v>
      </c>
      <c r="E32" t="str">
        <f t="shared" si="7"/>
        <v>05</v>
      </c>
      <c r="F32" t="str">
        <f>"002"</f>
        <v>002</v>
      </c>
      <c r="G32" t="str">
        <f>""</f>
        <v/>
      </c>
      <c r="H32" t="s">
        <v>1</v>
      </c>
      <c r="I32" t="s">
        <v>2712</v>
      </c>
      <c r="J32" t="s">
        <v>6080</v>
      </c>
      <c r="K32" t="str">
        <f t="shared" si="6"/>
        <v>23680</v>
      </c>
    </row>
    <row r="33" spans="1:11" customFormat="1" x14ac:dyDescent="0.25">
      <c r="A33" t="str">
        <f t="shared" si="0"/>
        <v>23</v>
      </c>
      <c r="B33" t="s">
        <v>612</v>
      </c>
      <c r="C33" t="str">
        <f t="shared" si="3"/>
        <v>002</v>
      </c>
      <c r="D33" t="s">
        <v>614</v>
      </c>
      <c r="E33" t="str">
        <f t="shared" si="7"/>
        <v>05</v>
      </c>
      <c r="F33" t="str">
        <f>"002"</f>
        <v>002</v>
      </c>
      <c r="G33" t="str">
        <f>""</f>
        <v/>
      </c>
      <c r="H33" t="s">
        <v>0</v>
      </c>
      <c r="I33" t="s">
        <v>2712</v>
      </c>
      <c r="J33" t="s">
        <v>6080</v>
      </c>
      <c r="K33" t="str">
        <f t="shared" si="6"/>
        <v>23680</v>
      </c>
    </row>
    <row r="34" spans="1:11" customFormat="1" x14ac:dyDescent="0.25">
      <c r="A34" t="str">
        <f t="shared" si="0"/>
        <v>23</v>
      </c>
      <c r="B34" t="s">
        <v>612</v>
      </c>
      <c r="C34" t="str">
        <f t="shared" si="3"/>
        <v>002</v>
      </c>
      <c r="D34" t="s">
        <v>614</v>
      </c>
      <c r="E34" t="str">
        <f t="shared" si="7"/>
        <v>05</v>
      </c>
      <c r="F34" t="str">
        <f>"003"</f>
        <v>003</v>
      </c>
      <c r="G34" t="str">
        <f>"01"</f>
        <v>01</v>
      </c>
      <c r="H34" t="s">
        <v>1</v>
      </c>
      <c r="I34" t="s">
        <v>2713</v>
      </c>
      <c r="J34" t="s">
        <v>6081</v>
      </c>
      <c r="K34" t="str">
        <f>"23686"</f>
        <v>23686</v>
      </c>
    </row>
    <row r="35" spans="1:11" customFormat="1" x14ac:dyDescent="0.25">
      <c r="A35" t="str">
        <f t="shared" si="0"/>
        <v>23</v>
      </c>
      <c r="B35" t="s">
        <v>612</v>
      </c>
      <c r="C35" t="str">
        <f t="shared" si="3"/>
        <v>002</v>
      </c>
      <c r="D35" t="s">
        <v>614</v>
      </c>
      <c r="E35" t="str">
        <f t="shared" si="7"/>
        <v>05</v>
      </c>
      <c r="F35" t="str">
        <f>"003"</f>
        <v>003</v>
      </c>
      <c r="G35" t="str">
        <f>"02"</f>
        <v>02</v>
      </c>
      <c r="H35" t="s">
        <v>0</v>
      </c>
      <c r="I35" t="s">
        <v>20</v>
      </c>
      <c r="J35" t="s">
        <v>6082</v>
      </c>
      <c r="K35" t="str">
        <f>"23691"</f>
        <v>23691</v>
      </c>
    </row>
    <row r="36" spans="1:11" customFormat="1" x14ac:dyDescent="0.25">
      <c r="A36" t="str">
        <f t="shared" si="0"/>
        <v>23</v>
      </c>
      <c r="B36" t="s">
        <v>612</v>
      </c>
      <c r="C36" t="str">
        <f t="shared" ref="C36:C49" si="8">"003"</f>
        <v>003</v>
      </c>
      <c r="D36" t="s">
        <v>615</v>
      </c>
      <c r="E36" t="str">
        <f t="shared" ref="E36:E46" si="9">"01"</f>
        <v>01</v>
      </c>
      <c r="F36" t="str">
        <f>"001"</f>
        <v>001</v>
      </c>
      <c r="G36" t="str">
        <f>""</f>
        <v/>
      </c>
      <c r="H36" t="s">
        <v>3</v>
      </c>
      <c r="I36" t="s">
        <v>2714</v>
      </c>
      <c r="J36" t="s">
        <v>6083</v>
      </c>
      <c r="K36" t="str">
        <f t="shared" ref="K36:K46" si="10">"23660"</f>
        <v>23660</v>
      </c>
    </row>
    <row r="37" spans="1:11" customFormat="1" x14ac:dyDescent="0.25">
      <c r="A37" t="str">
        <f t="shared" si="0"/>
        <v>23</v>
      </c>
      <c r="B37" t="s">
        <v>612</v>
      </c>
      <c r="C37" t="str">
        <f t="shared" si="8"/>
        <v>003</v>
      </c>
      <c r="D37" t="s">
        <v>615</v>
      </c>
      <c r="E37" t="str">
        <f t="shared" si="9"/>
        <v>01</v>
      </c>
      <c r="F37" t="str">
        <f>"002"</f>
        <v>002</v>
      </c>
      <c r="G37" t="str">
        <f>""</f>
        <v/>
      </c>
      <c r="H37" t="s">
        <v>3</v>
      </c>
      <c r="I37" t="s">
        <v>1292</v>
      </c>
      <c r="J37" t="s">
        <v>6084</v>
      </c>
      <c r="K37" t="str">
        <f t="shared" si="10"/>
        <v>23660</v>
      </c>
    </row>
    <row r="38" spans="1:11" customFormat="1" x14ac:dyDescent="0.25">
      <c r="A38" t="str">
        <f t="shared" si="0"/>
        <v>23</v>
      </c>
      <c r="B38" t="s">
        <v>612</v>
      </c>
      <c r="C38" t="str">
        <f t="shared" si="8"/>
        <v>003</v>
      </c>
      <c r="D38" t="s">
        <v>615</v>
      </c>
      <c r="E38" t="str">
        <f t="shared" si="9"/>
        <v>01</v>
      </c>
      <c r="F38" t="str">
        <f>"003"</f>
        <v>003</v>
      </c>
      <c r="G38" t="str">
        <f>""</f>
        <v/>
      </c>
      <c r="H38" t="s">
        <v>1</v>
      </c>
      <c r="I38" t="s">
        <v>2715</v>
      </c>
      <c r="J38" t="s">
        <v>6085</v>
      </c>
      <c r="K38" t="str">
        <f t="shared" si="10"/>
        <v>23660</v>
      </c>
    </row>
    <row r="39" spans="1:11" customFormat="1" x14ac:dyDescent="0.25">
      <c r="A39" t="str">
        <f t="shared" si="0"/>
        <v>23</v>
      </c>
      <c r="B39" t="s">
        <v>612</v>
      </c>
      <c r="C39" t="str">
        <f t="shared" si="8"/>
        <v>003</v>
      </c>
      <c r="D39" t="s">
        <v>615</v>
      </c>
      <c r="E39" t="str">
        <f t="shared" si="9"/>
        <v>01</v>
      </c>
      <c r="F39" t="str">
        <f>"003"</f>
        <v>003</v>
      </c>
      <c r="G39" t="str">
        <f>""</f>
        <v/>
      </c>
      <c r="H39" t="s">
        <v>0</v>
      </c>
      <c r="I39" t="s">
        <v>2715</v>
      </c>
      <c r="J39" t="s">
        <v>6085</v>
      </c>
      <c r="K39" t="str">
        <f t="shared" si="10"/>
        <v>23660</v>
      </c>
    </row>
    <row r="40" spans="1:11" customFormat="1" x14ac:dyDescent="0.25">
      <c r="A40" t="str">
        <f t="shared" si="0"/>
        <v>23</v>
      </c>
      <c r="B40" t="s">
        <v>612</v>
      </c>
      <c r="C40" t="str">
        <f t="shared" si="8"/>
        <v>003</v>
      </c>
      <c r="D40" t="s">
        <v>615</v>
      </c>
      <c r="E40" t="str">
        <f t="shared" si="9"/>
        <v>01</v>
      </c>
      <c r="F40" t="str">
        <f>"004"</f>
        <v>004</v>
      </c>
      <c r="G40" t="str">
        <f>""</f>
        <v/>
      </c>
      <c r="H40" t="s">
        <v>1</v>
      </c>
      <c r="I40" t="s">
        <v>2716</v>
      </c>
      <c r="J40" t="s">
        <v>6086</v>
      </c>
      <c r="K40" t="str">
        <f t="shared" si="10"/>
        <v>23660</v>
      </c>
    </row>
    <row r="41" spans="1:11" customFormat="1" x14ac:dyDescent="0.25">
      <c r="A41" t="str">
        <f t="shared" si="0"/>
        <v>23</v>
      </c>
      <c r="B41" t="s">
        <v>612</v>
      </c>
      <c r="C41" t="str">
        <f t="shared" si="8"/>
        <v>003</v>
      </c>
      <c r="D41" t="s">
        <v>615</v>
      </c>
      <c r="E41" t="str">
        <f t="shared" si="9"/>
        <v>01</v>
      </c>
      <c r="F41" t="str">
        <f>"004"</f>
        <v>004</v>
      </c>
      <c r="G41" t="str">
        <f>""</f>
        <v/>
      </c>
      <c r="H41" t="s">
        <v>0</v>
      </c>
      <c r="I41" t="s">
        <v>2716</v>
      </c>
      <c r="J41" t="s">
        <v>6086</v>
      </c>
      <c r="K41" t="str">
        <f t="shared" si="10"/>
        <v>23660</v>
      </c>
    </row>
    <row r="42" spans="1:11" customFormat="1" x14ac:dyDescent="0.25">
      <c r="A42" t="str">
        <f t="shared" si="0"/>
        <v>23</v>
      </c>
      <c r="B42" t="s">
        <v>612</v>
      </c>
      <c r="C42" t="str">
        <f t="shared" si="8"/>
        <v>003</v>
      </c>
      <c r="D42" t="s">
        <v>615</v>
      </c>
      <c r="E42" t="str">
        <f t="shared" si="9"/>
        <v>01</v>
      </c>
      <c r="F42" t="str">
        <f>"005"</f>
        <v>005</v>
      </c>
      <c r="G42" t="str">
        <f>""</f>
        <v/>
      </c>
      <c r="H42" t="s">
        <v>1</v>
      </c>
      <c r="I42" t="s">
        <v>2715</v>
      </c>
      <c r="J42" t="s">
        <v>6085</v>
      </c>
      <c r="K42" t="str">
        <f t="shared" si="10"/>
        <v>23660</v>
      </c>
    </row>
    <row r="43" spans="1:11" customFormat="1" x14ac:dyDescent="0.25">
      <c r="A43" t="str">
        <f t="shared" si="0"/>
        <v>23</v>
      </c>
      <c r="B43" t="s">
        <v>612</v>
      </c>
      <c r="C43" t="str">
        <f t="shared" si="8"/>
        <v>003</v>
      </c>
      <c r="D43" t="s">
        <v>615</v>
      </c>
      <c r="E43" t="str">
        <f t="shared" si="9"/>
        <v>01</v>
      </c>
      <c r="F43" t="str">
        <f>"005"</f>
        <v>005</v>
      </c>
      <c r="G43" t="str">
        <f>""</f>
        <v/>
      </c>
      <c r="H43" t="s">
        <v>0</v>
      </c>
      <c r="I43" t="s">
        <v>2715</v>
      </c>
      <c r="J43" t="s">
        <v>6085</v>
      </c>
      <c r="K43" t="str">
        <f t="shared" si="10"/>
        <v>23660</v>
      </c>
    </row>
    <row r="44" spans="1:11" customFormat="1" x14ac:dyDescent="0.25">
      <c r="A44" t="str">
        <f t="shared" si="0"/>
        <v>23</v>
      </c>
      <c r="B44" t="s">
        <v>612</v>
      </c>
      <c r="C44" t="str">
        <f t="shared" si="8"/>
        <v>003</v>
      </c>
      <c r="D44" t="s">
        <v>615</v>
      </c>
      <c r="E44" t="str">
        <f t="shared" si="9"/>
        <v>01</v>
      </c>
      <c r="F44" t="str">
        <f>"007"</f>
        <v>007</v>
      </c>
      <c r="G44" t="str">
        <f>""</f>
        <v/>
      </c>
      <c r="H44" t="s">
        <v>1</v>
      </c>
      <c r="I44" t="s">
        <v>2717</v>
      </c>
      <c r="J44" t="s">
        <v>6087</v>
      </c>
      <c r="K44" t="str">
        <f t="shared" si="10"/>
        <v>23660</v>
      </c>
    </row>
    <row r="45" spans="1:11" customFormat="1" x14ac:dyDescent="0.25">
      <c r="A45" t="str">
        <f t="shared" si="0"/>
        <v>23</v>
      </c>
      <c r="B45" t="s">
        <v>612</v>
      </c>
      <c r="C45" t="str">
        <f t="shared" si="8"/>
        <v>003</v>
      </c>
      <c r="D45" t="s">
        <v>615</v>
      </c>
      <c r="E45" t="str">
        <f t="shared" si="9"/>
        <v>01</v>
      </c>
      <c r="F45" t="str">
        <f>"007"</f>
        <v>007</v>
      </c>
      <c r="G45" t="str">
        <f>""</f>
        <v/>
      </c>
      <c r="H45" t="s">
        <v>0</v>
      </c>
      <c r="I45" t="s">
        <v>2717</v>
      </c>
      <c r="J45" t="s">
        <v>6087</v>
      </c>
      <c r="K45" t="str">
        <f t="shared" si="10"/>
        <v>23660</v>
      </c>
    </row>
    <row r="46" spans="1:11" customFormat="1" x14ac:dyDescent="0.25">
      <c r="A46" t="str">
        <f t="shared" si="0"/>
        <v>23</v>
      </c>
      <c r="B46" t="s">
        <v>612</v>
      </c>
      <c r="C46" t="str">
        <f t="shared" si="8"/>
        <v>003</v>
      </c>
      <c r="D46" t="s">
        <v>615</v>
      </c>
      <c r="E46" t="str">
        <f t="shared" si="9"/>
        <v>01</v>
      </c>
      <c r="F46" t="str">
        <f>"007"</f>
        <v>007</v>
      </c>
      <c r="G46" t="str">
        <f>""</f>
        <v/>
      </c>
      <c r="H46" t="s">
        <v>2</v>
      </c>
      <c r="I46" t="s">
        <v>2717</v>
      </c>
      <c r="J46" t="s">
        <v>6087</v>
      </c>
      <c r="K46" t="str">
        <f t="shared" si="10"/>
        <v>23660</v>
      </c>
    </row>
    <row r="47" spans="1:11" customFormat="1" x14ac:dyDescent="0.25">
      <c r="A47" t="str">
        <f t="shared" si="0"/>
        <v>23</v>
      </c>
      <c r="B47" t="s">
        <v>612</v>
      </c>
      <c r="C47" t="str">
        <f t="shared" si="8"/>
        <v>003</v>
      </c>
      <c r="D47" t="s">
        <v>615</v>
      </c>
      <c r="E47" t="str">
        <f>"02"</f>
        <v>02</v>
      </c>
      <c r="F47" t="str">
        <f t="shared" ref="F47:F52" si="11">"001"</f>
        <v>001</v>
      </c>
      <c r="G47" t="str">
        <f>""</f>
        <v/>
      </c>
      <c r="H47" t="s">
        <v>3</v>
      </c>
      <c r="I47" t="s">
        <v>2718</v>
      </c>
      <c r="J47" t="s">
        <v>6088</v>
      </c>
      <c r="K47" t="str">
        <f>"23669"</f>
        <v>23669</v>
      </c>
    </row>
    <row r="48" spans="1:11" customFormat="1" x14ac:dyDescent="0.25">
      <c r="A48" t="str">
        <f t="shared" si="0"/>
        <v>23</v>
      </c>
      <c r="B48" t="s">
        <v>612</v>
      </c>
      <c r="C48" t="str">
        <f t="shared" si="8"/>
        <v>003</v>
      </c>
      <c r="D48" t="s">
        <v>615</v>
      </c>
      <c r="E48" t="str">
        <f>"03"</f>
        <v>03</v>
      </c>
      <c r="F48" t="str">
        <f t="shared" si="11"/>
        <v>001</v>
      </c>
      <c r="G48" t="str">
        <f>""</f>
        <v/>
      </c>
      <c r="H48" t="s">
        <v>1</v>
      </c>
      <c r="I48" t="s">
        <v>2719</v>
      </c>
      <c r="J48" t="s">
        <v>6089</v>
      </c>
      <c r="K48" t="str">
        <f>"23669"</f>
        <v>23669</v>
      </c>
    </row>
    <row r="49" spans="1:11" customFormat="1" x14ac:dyDescent="0.25">
      <c r="A49" t="str">
        <f t="shared" si="0"/>
        <v>23</v>
      </c>
      <c r="B49" t="s">
        <v>612</v>
      </c>
      <c r="C49" t="str">
        <f t="shared" si="8"/>
        <v>003</v>
      </c>
      <c r="D49" t="s">
        <v>615</v>
      </c>
      <c r="E49" t="str">
        <f>"03"</f>
        <v>03</v>
      </c>
      <c r="F49" t="str">
        <f t="shared" si="11"/>
        <v>001</v>
      </c>
      <c r="G49" t="str">
        <f>""</f>
        <v/>
      </c>
      <c r="H49" t="s">
        <v>0</v>
      </c>
      <c r="I49" t="s">
        <v>2719</v>
      </c>
      <c r="J49" t="s">
        <v>6089</v>
      </c>
      <c r="K49" t="str">
        <f>"23669"</f>
        <v>23669</v>
      </c>
    </row>
    <row r="50" spans="1:11" customFormat="1" x14ac:dyDescent="0.25">
      <c r="A50" t="str">
        <f t="shared" si="0"/>
        <v>23</v>
      </c>
      <c r="B50" t="s">
        <v>612</v>
      </c>
      <c r="C50" t="str">
        <f>"004"</f>
        <v>004</v>
      </c>
      <c r="D50" t="s">
        <v>616</v>
      </c>
      <c r="E50" t="str">
        <f t="shared" ref="E50:E62" si="12">"01"</f>
        <v>01</v>
      </c>
      <c r="F50" t="str">
        <f t="shared" si="11"/>
        <v>001</v>
      </c>
      <c r="G50" t="str">
        <f>""</f>
        <v/>
      </c>
      <c r="H50" t="s">
        <v>3</v>
      </c>
      <c r="I50" t="s">
        <v>2719</v>
      </c>
      <c r="J50" t="s">
        <v>4447</v>
      </c>
      <c r="K50" t="str">
        <f>"23215"</f>
        <v>23215</v>
      </c>
    </row>
    <row r="51" spans="1:11" customFormat="1" x14ac:dyDescent="0.25">
      <c r="A51" t="str">
        <f t="shared" si="0"/>
        <v>23</v>
      </c>
      <c r="B51" t="s">
        <v>612</v>
      </c>
      <c r="C51" t="str">
        <f t="shared" ref="C51:C101" si="13">"005"</f>
        <v>005</v>
      </c>
      <c r="D51" t="s">
        <v>617</v>
      </c>
      <c r="E51" t="str">
        <f t="shared" si="12"/>
        <v>01</v>
      </c>
      <c r="F51" t="str">
        <f t="shared" si="11"/>
        <v>001</v>
      </c>
      <c r="G51" t="str">
        <f>""</f>
        <v/>
      </c>
      <c r="H51" t="s">
        <v>1</v>
      </c>
      <c r="I51" t="s">
        <v>2720</v>
      </c>
      <c r="J51" t="s">
        <v>6090</v>
      </c>
      <c r="K51" t="str">
        <f t="shared" ref="K51:K99" si="14">"23740"</f>
        <v>23740</v>
      </c>
    </row>
    <row r="52" spans="1:11" customFormat="1" x14ac:dyDescent="0.25">
      <c r="A52" t="str">
        <f t="shared" si="0"/>
        <v>23</v>
      </c>
      <c r="B52" t="s">
        <v>612</v>
      </c>
      <c r="C52" t="str">
        <f t="shared" si="13"/>
        <v>005</v>
      </c>
      <c r="D52" t="s">
        <v>617</v>
      </c>
      <c r="E52" t="str">
        <f t="shared" si="12"/>
        <v>01</v>
      </c>
      <c r="F52" t="str">
        <f t="shared" si="11"/>
        <v>001</v>
      </c>
      <c r="G52" t="str">
        <f>""</f>
        <v/>
      </c>
      <c r="H52" t="s">
        <v>0</v>
      </c>
      <c r="I52" t="s">
        <v>2720</v>
      </c>
      <c r="J52" t="s">
        <v>6090</v>
      </c>
      <c r="K52" t="str">
        <f t="shared" si="14"/>
        <v>23740</v>
      </c>
    </row>
    <row r="53" spans="1:11" customFormat="1" x14ac:dyDescent="0.25">
      <c r="A53" t="str">
        <f t="shared" si="0"/>
        <v>23</v>
      </c>
      <c r="B53" t="s">
        <v>612</v>
      </c>
      <c r="C53" t="str">
        <f t="shared" si="13"/>
        <v>005</v>
      </c>
      <c r="D53" t="s">
        <v>617</v>
      </c>
      <c r="E53" t="str">
        <f t="shared" si="12"/>
        <v>01</v>
      </c>
      <c r="F53" t="str">
        <f>"002"</f>
        <v>002</v>
      </c>
      <c r="G53" t="str">
        <f>""</f>
        <v/>
      </c>
      <c r="H53" t="s">
        <v>1</v>
      </c>
      <c r="I53" t="s">
        <v>121</v>
      </c>
      <c r="J53" t="s">
        <v>6091</v>
      </c>
      <c r="K53" t="str">
        <f t="shared" si="14"/>
        <v>23740</v>
      </c>
    </row>
    <row r="54" spans="1:11" customFormat="1" x14ac:dyDescent="0.25">
      <c r="A54" t="str">
        <f t="shared" si="0"/>
        <v>23</v>
      </c>
      <c r="B54" t="s">
        <v>612</v>
      </c>
      <c r="C54" t="str">
        <f t="shared" si="13"/>
        <v>005</v>
      </c>
      <c r="D54" t="s">
        <v>617</v>
      </c>
      <c r="E54" t="str">
        <f t="shared" si="12"/>
        <v>01</v>
      </c>
      <c r="F54" t="str">
        <f>"002"</f>
        <v>002</v>
      </c>
      <c r="G54" t="str">
        <f>""</f>
        <v/>
      </c>
      <c r="H54" t="s">
        <v>0</v>
      </c>
      <c r="I54" t="s">
        <v>121</v>
      </c>
      <c r="J54" t="s">
        <v>6091</v>
      </c>
      <c r="K54" t="str">
        <f t="shared" si="14"/>
        <v>23740</v>
      </c>
    </row>
    <row r="55" spans="1:11" customFormat="1" x14ac:dyDescent="0.25">
      <c r="A55" t="str">
        <f t="shared" si="0"/>
        <v>23</v>
      </c>
      <c r="B55" t="s">
        <v>612</v>
      </c>
      <c r="C55" t="str">
        <f t="shared" si="13"/>
        <v>005</v>
      </c>
      <c r="D55" t="s">
        <v>617</v>
      </c>
      <c r="E55" t="str">
        <f t="shared" si="12"/>
        <v>01</v>
      </c>
      <c r="F55" t="str">
        <f>"003"</f>
        <v>003</v>
      </c>
      <c r="G55" t="str">
        <f>""</f>
        <v/>
      </c>
      <c r="H55" t="s">
        <v>1</v>
      </c>
      <c r="I55" t="s">
        <v>2721</v>
      </c>
      <c r="J55" t="s">
        <v>6092</v>
      </c>
      <c r="K55" t="str">
        <f t="shared" si="14"/>
        <v>23740</v>
      </c>
    </row>
    <row r="56" spans="1:11" customFormat="1" x14ac:dyDescent="0.25">
      <c r="A56" t="str">
        <f t="shared" si="0"/>
        <v>23</v>
      </c>
      <c r="B56" t="s">
        <v>612</v>
      </c>
      <c r="C56" t="str">
        <f t="shared" si="13"/>
        <v>005</v>
      </c>
      <c r="D56" t="s">
        <v>617</v>
      </c>
      <c r="E56" t="str">
        <f t="shared" si="12"/>
        <v>01</v>
      </c>
      <c r="F56" t="str">
        <f>"003"</f>
        <v>003</v>
      </c>
      <c r="G56" t="str">
        <f>""</f>
        <v/>
      </c>
      <c r="H56" t="s">
        <v>0</v>
      </c>
      <c r="I56" t="s">
        <v>2721</v>
      </c>
      <c r="J56" t="s">
        <v>6092</v>
      </c>
      <c r="K56" t="str">
        <f t="shared" si="14"/>
        <v>23740</v>
      </c>
    </row>
    <row r="57" spans="1:11" customFormat="1" x14ac:dyDescent="0.25">
      <c r="A57" t="str">
        <f t="shared" si="0"/>
        <v>23</v>
      </c>
      <c r="B57" t="s">
        <v>612</v>
      </c>
      <c r="C57" t="str">
        <f t="shared" si="13"/>
        <v>005</v>
      </c>
      <c r="D57" t="s">
        <v>617</v>
      </c>
      <c r="E57" t="str">
        <f t="shared" si="12"/>
        <v>01</v>
      </c>
      <c r="F57" t="str">
        <f>"004"</f>
        <v>004</v>
      </c>
      <c r="G57" t="str">
        <f>""</f>
        <v/>
      </c>
      <c r="H57" t="s">
        <v>1</v>
      </c>
      <c r="I57" t="s">
        <v>2720</v>
      </c>
      <c r="J57" t="s">
        <v>6090</v>
      </c>
      <c r="K57" t="str">
        <f t="shared" si="14"/>
        <v>23740</v>
      </c>
    </row>
    <row r="58" spans="1:11" customFormat="1" x14ac:dyDescent="0.25">
      <c r="A58" t="str">
        <f t="shared" si="0"/>
        <v>23</v>
      </c>
      <c r="B58" t="s">
        <v>612</v>
      </c>
      <c r="C58" t="str">
        <f t="shared" si="13"/>
        <v>005</v>
      </c>
      <c r="D58" t="s">
        <v>617</v>
      </c>
      <c r="E58" t="str">
        <f t="shared" si="12"/>
        <v>01</v>
      </c>
      <c r="F58" t="str">
        <f>"004"</f>
        <v>004</v>
      </c>
      <c r="G58" t="str">
        <f>""</f>
        <v/>
      </c>
      <c r="H58" t="s">
        <v>0</v>
      </c>
      <c r="I58" t="s">
        <v>2720</v>
      </c>
      <c r="J58" t="s">
        <v>6090</v>
      </c>
      <c r="K58" t="str">
        <f t="shared" si="14"/>
        <v>23740</v>
      </c>
    </row>
    <row r="59" spans="1:11" customFormat="1" x14ac:dyDescent="0.25">
      <c r="A59" t="str">
        <f t="shared" si="0"/>
        <v>23</v>
      </c>
      <c r="B59" t="s">
        <v>612</v>
      </c>
      <c r="C59" t="str">
        <f t="shared" si="13"/>
        <v>005</v>
      </c>
      <c r="D59" t="s">
        <v>617</v>
      </c>
      <c r="E59" t="str">
        <f t="shared" si="12"/>
        <v>01</v>
      </c>
      <c r="F59" t="str">
        <f>"005"</f>
        <v>005</v>
      </c>
      <c r="G59" t="str">
        <f>""</f>
        <v/>
      </c>
      <c r="H59" t="s">
        <v>1</v>
      </c>
      <c r="I59" t="s">
        <v>2722</v>
      </c>
      <c r="J59" t="s">
        <v>6093</v>
      </c>
      <c r="K59" t="str">
        <f t="shared" si="14"/>
        <v>23740</v>
      </c>
    </row>
    <row r="60" spans="1:11" customFormat="1" x14ac:dyDescent="0.25">
      <c r="A60" t="str">
        <f t="shared" si="0"/>
        <v>23</v>
      </c>
      <c r="B60" t="s">
        <v>612</v>
      </c>
      <c r="C60" t="str">
        <f t="shared" si="13"/>
        <v>005</v>
      </c>
      <c r="D60" t="s">
        <v>617</v>
      </c>
      <c r="E60" t="str">
        <f t="shared" si="12"/>
        <v>01</v>
      </c>
      <c r="F60" t="str">
        <f>"005"</f>
        <v>005</v>
      </c>
      <c r="G60" t="str">
        <f>""</f>
        <v/>
      </c>
      <c r="H60" t="s">
        <v>0</v>
      </c>
      <c r="I60" t="s">
        <v>2722</v>
      </c>
      <c r="J60" t="s">
        <v>6093</v>
      </c>
      <c r="K60" t="str">
        <f t="shared" si="14"/>
        <v>23740</v>
      </c>
    </row>
    <row r="61" spans="1:11" customFormat="1" x14ac:dyDescent="0.25">
      <c r="A61" t="str">
        <f t="shared" si="0"/>
        <v>23</v>
      </c>
      <c r="B61" t="s">
        <v>612</v>
      </c>
      <c r="C61" t="str">
        <f t="shared" si="13"/>
        <v>005</v>
      </c>
      <c r="D61" t="s">
        <v>617</v>
      </c>
      <c r="E61" t="str">
        <f t="shared" si="12"/>
        <v>01</v>
      </c>
      <c r="F61" t="str">
        <f>"006"</f>
        <v>006</v>
      </c>
      <c r="G61" t="str">
        <f>""</f>
        <v/>
      </c>
      <c r="H61" t="s">
        <v>1</v>
      </c>
      <c r="I61" t="s">
        <v>121</v>
      </c>
      <c r="J61" t="s">
        <v>6091</v>
      </c>
      <c r="K61" t="str">
        <f t="shared" si="14"/>
        <v>23740</v>
      </c>
    </row>
    <row r="62" spans="1:11" customFormat="1" x14ac:dyDescent="0.25">
      <c r="A62" t="str">
        <f t="shared" si="0"/>
        <v>23</v>
      </c>
      <c r="B62" t="s">
        <v>612</v>
      </c>
      <c r="C62" t="str">
        <f t="shared" si="13"/>
        <v>005</v>
      </c>
      <c r="D62" t="s">
        <v>617</v>
      </c>
      <c r="E62" t="str">
        <f t="shared" si="12"/>
        <v>01</v>
      </c>
      <c r="F62" t="str">
        <f>"006"</f>
        <v>006</v>
      </c>
      <c r="G62" t="str">
        <f>""</f>
        <v/>
      </c>
      <c r="H62" t="s">
        <v>0</v>
      </c>
      <c r="I62" t="s">
        <v>121</v>
      </c>
      <c r="J62" t="s">
        <v>6091</v>
      </c>
      <c r="K62" t="str">
        <f t="shared" si="14"/>
        <v>23740</v>
      </c>
    </row>
    <row r="63" spans="1:11" customFormat="1" x14ac:dyDescent="0.25">
      <c r="A63" t="str">
        <f t="shared" si="0"/>
        <v>23</v>
      </c>
      <c r="B63" t="s">
        <v>612</v>
      </c>
      <c r="C63" t="str">
        <f t="shared" si="13"/>
        <v>005</v>
      </c>
      <c r="D63" t="s">
        <v>617</v>
      </c>
      <c r="E63" t="str">
        <f t="shared" ref="E63:E79" si="15">"02"</f>
        <v>02</v>
      </c>
      <c r="F63" t="str">
        <f>"001"</f>
        <v>001</v>
      </c>
      <c r="G63" t="str">
        <f>""</f>
        <v/>
      </c>
      <c r="H63" t="s">
        <v>1</v>
      </c>
      <c r="I63" t="s">
        <v>2723</v>
      </c>
      <c r="J63" t="s">
        <v>6094</v>
      </c>
      <c r="K63" t="str">
        <f t="shared" si="14"/>
        <v>23740</v>
      </c>
    </row>
    <row r="64" spans="1:11" customFormat="1" x14ac:dyDescent="0.25">
      <c r="A64" t="str">
        <f t="shared" si="0"/>
        <v>23</v>
      </c>
      <c r="B64" t="s">
        <v>612</v>
      </c>
      <c r="C64" t="str">
        <f t="shared" si="13"/>
        <v>005</v>
      </c>
      <c r="D64" t="s">
        <v>617</v>
      </c>
      <c r="E64" t="str">
        <f t="shared" si="15"/>
        <v>02</v>
      </c>
      <c r="F64" t="str">
        <f>"001"</f>
        <v>001</v>
      </c>
      <c r="G64" t="str">
        <f>""</f>
        <v/>
      </c>
      <c r="H64" t="s">
        <v>0</v>
      </c>
      <c r="I64" t="s">
        <v>2723</v>
      </c>
      <c r="J64" t="s">
        <v>6094</v>
      </c>
      <c r="K64" t="str">
        <f t="shared" si="14"/>
        <v>23740</v>
      </c>
    </row>
    <row r="65" spans="1:11" customFormat="1" x14ac:dyDescent="0.25">
      <c r="A65" t="str">
        <f t="shared" si="0"/>
        <v>23</v>
      </c>
      <c r="B65" t="s">
        <v>612</v>
      </c>
      <c r="C65" t="str">
        <f t="shared" si="13"/>
        <v>005</v>
      </c>
      <c r="D65" t="s">
        <v>617</v>
      </c>
      <c r="E65" t="str">
        <f t="shared" si="15"/>
        <v>02</v>
      </c>
      <c r="F65" t="str">
        <f>"002"</f>
        <v>002</v>
      </c>
      <c r="G65" t="str">
        <f>""</f>
        <v/>
      </c>
      <c r="H65" t="s">
        <v>1</v>
      </c>
      <c r="I65" t="s">
        <v>2724</v>
      </c>
      <c r="J65" t="s">
        <v>6090</v>
      </c>
      <c r="K65" t="str">
        <f t="shared" si="14"/>
        <v>23740</v>
      </c>
    </row>
    <row r="66" spans="1:11" customFormat="1" x14ac:dyDescent="0.25">
      <c r="A66" t="str">
        <f t="shared" si="0"/>
        <v>23</v>
      </c>
      <c r="B66" t="s">
        <v>612</v>
      </c>
      <c r="C66" t="str">
        <f t="shared" si="13"/>
        <v>005</v>
      </c>
      <c r="D66" t="s">
        <v>617</v>
      </c>
      <c r="E66" t="str">
        <f t="shared" si="15"/>
        <v>02</v>
      </c>
      <c r="F66" t="str">
        <f>"002"</f>
        <v>002</v>
      </c>
      <c r="G66" t="str">
        <f>""</f>
        <v/>
      </c>
      <c r="H66" t="s">
        <v>0</v>
      </c>
      <c r="I66" t="s">
        <v>2724</v>
      </c>
      <c r="J66" t="s">
        <v>6090</v>
      </c>
      <c r="K66" t="str">
        <f t="shared" si="14"/>
        <v>23740</v>
      </c>
    </row>
    <row r="67" spans="1:11" customFormat="1" x14ac:dyDescent="0.25">
      <c r="A67" t="str">
        <f t="shared" ref="A67:A130" si="16">"23"</f>
        <v>23</v>
      </c>
      <c r="B67" t="s">
        <v>612</v>
      </c>
      <c r="C67" t="str">
        <f t="shared" si="13"/>
        <v>005</v>
      </c>
      <c r="D67" t="s">
        <v>617</v>
      </c>
      <c r="E67" t="str">
        <f t="shared" si="15"/>
        <v>02</v>
      </c>
      <c r="F67" t="str">
        <f>"003"</f>
        <v>003</v>
      </c>
      <c r="G67" t="str">
        <f>""</f>
        <v/>
      </c>
      <c r="H67" t="s">
        <v>3</v>
      </c>
      <c r="I67" t="s">
        <v>2723</v>
      </c>
      <c r="J67" t="s">
        <v>6094</v>
      </c>
      <c r="K67" t="str">
        <f t="shared" si="14"/>
        <v>23740</v>
      </c>
    </row>
    <row r="68" spans="1:11" customFormat="1" x14ac:dyDescent="0.25">
      <c r="A68" t="str">
        <f t="shared" si="16"/>
        <v>23</v>
      </c>
      <c r="B68" t="s">
        <v>612</v>
      </c>
      <c r="C68" t="str">
        <f t="shared" si="13"/>
        <v>005</v>
      </c>
      <c r="D68" t="s">
        <v>617</v>
      </c>
      <c r="E68" t="str">
        <f t="shared" si="15"/>
        <v>02</v>
      </c>
      <c r="F68" t="str">
        <f>"004"</f>
        <v>004</v>
      </c>
      <c r="G68" t="str">
        <f>""</f>
        <v/>
      </c>
      <c r="H68" t="s">
        <v>1</v>
      </c>
      <c r="I68" t="s">
        <v>2725</v>
      </c>
      <c r="J68" t="s">
        <v>6095</v>
      </c>
      <c r="K68" t="str">
        <f t="shared" si="14"/>
        <v>23740</v>
      </c>
    </row>
    <row r="69" spans="1:11" customFormat="1" x14ac:dyDescent="0.25">
      <c r="A69" t="str">
        <f t="shared" si="16"/>
        <v>23</v>
      </c>
      <c r="B69" t="s">
        <v>612</v>
      </c>
      <c r="C69" t="str">
        <f t="shared" si="13"/>
        <v>005</v>
      </c>
      <c r="D69" t="s">
        <v>617</v>
      </c>
      <c r="E69" t="str">
        <f t="shared" si="15"/>
        <v>02</v>
      </c>
      <c r="F69" t="str">
        <f>"004"</f>
        <v>004</v>
      </c>
      <c r="G69" t="str">
        <f>""</f>
        <v/>
      </c>
      <c r="H69" t="s">
        <v>0</v>
      </c>
      <c r="I69" t="s">
        <v>2725</v>
      </c>
      <c r="J69" t="s">
        <v>6095</v>
      </c>
      <c r="K69" t="str">
        <f t="shared" si="14"/>
        <v>23740</v>
      </c>
    </row>
    <row r="70" spans="1:11" customFormat="1" x14ac:dyDescent="0.25">
      <c r="A70" t="str">
        <f t="shared" si="16"/>
        <v>23</v>
      </c>
      <c r="B70" t="s">
        <v>612</v>
      </c>
      <c r="C70" t="str">
        <f t="shared" si="13"/>
        <v>005</v>
      </c>
      <c r="D70" t="s">
        <v>617</v>
      </c>
      <c r="E70" t="str">
        <f t="shared" si="15"/>
        <v>02</v>
      </c>
      <c r="F70" t="str">
        <f>"005"</f>
        <v>005</v>
      </c>
      <c r="G70" t="str">
        <f>""</f>
        <v/>
      </c>
      <c r="H70" t="s">
        <v>1</v>
      </c>
      <c r="I70" t="s">
        <v>2726</v>
      </c>
      <c r="J70" t="s">
        <v>6096</v>
      </c>
      <c r="K70" t="str">
        <f t="shared" si="14"/>
        <v>23740</v>
      </c>
    </row>
    <row r="71" spans="1:11" customFormat="1" x14ac:dyDescent="0.25">
      <c r="A71" t="str">
        <f t="shared" si="16"/>
        <v>23</v>
      </c>
      <c r="B71" t="s">
        <v>612</v>
      </c>
      <c r="C71" t="str">
        <f t="shared" si="13"/>
        <v>005</v>
      </c>
      <c r="D71" t="s">
        <v>617</v>
      </c>
      <c r="E71" t="str">
        <f t="shared" si="15"/>
        <v>02</v>
      </c>
      <c r="F71" t="str">
        <f>"005"</f>
        <v>005</v>
      </c>
      <c r="G71" t="str">
        <f>""</f>
        <v/>
      </c>
      <c r="H71" t="s">
        <v>0</v>
      </c>
      <c r="I71" t="s">
        <v>2726</v>
      </c>
      <c r="J71" t="s">
        <v>6096</v>
      </c>
      <c r="K71" t="str">
        <f t="shared" si="14"/>
        <v>23740</v>
      </c>
    </row>
    <row r="72" spans="1:11" customFormat="1" x14ac:dyDescent="0.25">
      <c r="A72" t="str">
        <f t="shared" si="16"/>
        <v>23</v>
      </c>
      <c r="B72" t="s">
        <v>612</v>
      </c>
      <c r="C72" t="str">
        <f t="shared" si="13"/>
        <v>005</v>
      </c>
      <c r="D72" t="s">
        <v>617</v>
      </c>
      <c r="E72" t="str">
        <f t="shared" si="15"/>
        <v>02</v>
      </c>
      <c r="F72" t="str">
        <f>"006"</f>
        <v>006</v>
      </c>
      <c r="G72" t="str">
        <f>""</f>
        <v/>
      </c>
      <c r="H72" t="s">
        <v>1</v>
      </c>
      <c r="I72" t="s">
        <v>2727</v>
      </c>
      <c r="J72" t="s">
        <v>6097</v>
      </c>
      <c r="K72" t="str">
        <f t="shared" si="14"/>
        <v>23740</v>
      </c>
    </row>
    <row r="73" spans="1:11" customFormat="1" x14ac:dyDescent="0.25">
      <c r="A73" t="str">
        <f t="shared" si="16"/>
        <v>23</v>
      </c>
      <c r="B73" t="s">
        <v>612</v>
      </c>
      <c r="C73" t="str">
        <f t="shared" si="13"/>
        <v>005</v>
      </c>
      <c r="D73" t="s">
        <v>617</v>
      </c>
      <c r="E73" t="str">
        <f t="shared" si="15"/>
        <v>02</v>
      </c>
      <c r="F73" t="str">
        <f>"006"</f>
        <v>006</v>
      </c>
      <c r="G73" t="str">
        <f>""</f>
        <v/>
      </c>
      <c r="H73" t="s">
        <v>0</v>
      </c>
      <c r="I73" t="s">
        <v>2727</v>
      </c>
      <c r="J73" t="s">
        <v>6097</v>
      </c>
      <c r="K73" t="str">
        <f t="shared" si="14"/>
        <v>23740</v>
      </c>
    </row>
    <row r="74" spans="1:11" customFormat="1" x14ac:dyDescent="0.25">
      <c r="A74" t="str">
        <f t="shared" si="16"/>
        <v>23</v>
      </c>
      <c r="B74" t="s">
        <v>612</v>
      </c>
      <c r="C74" t="str">
        <f t="shared" si="13"/>
        <v>005</v>
      </c>
      <c r="D74" t="s">
        <v>617</v>
      </c>
      <c r="E74" t="str">
        <f t="shared" si="15"/>
        <v>02</v>
      </c>
      <c r="F74" t="str">
        <f>"007"</f>
        <v>007</v>
      </c>
      <c r="G74" t="str">
        <f>""</f>
        <v/>
      </c>
      <c r="H74" t="s">
        <v>1</v>
      </c>
      <c r="I74" t="s">
        <v>2728</v>
      </c>
      <c r="J74" t="s">
        <v>6098</v>
      </c>
      <c r="K74" t="str">
        <f t="shared" si="14"/>
        <v>23740</v>
      </c>
    </row>
    <row r="75" spans="1:11" customFormat="1" x14ac:dyDescent="0.25">
      <c r="A75" t="str">
        <f t="shared" si="16"/>
        <v>23</v>
      </c>
      <c r="B75" t="s">
        <v>612</v>
      </c>
      <c r="C75" t="str">
        <f t="shared" si="13"/>
        <v>005</v>
      </c>
      <c r="D75" t="s">
        <v>617</v>
      </c>
      <c r="E75" t="str">
        <f t="shared" si="15"/>
        <v>02</v>
      </c>
      <c r="F75" t="str">
        <f>"007"</f>
        <v>007</v>
      </c>
      <c r="G75" t="str">
        <f>""</f>
        <v/>
      </c>
      <c r="H75" t="s">
        <v>0</v>
      </c>
      <c r="I75" t="s">
        <v>2728</v>
      </c>
      <c r="J75" t="s">
        <v>6098</v>
      </c>
      <c r="K75" t="str">
        <f t="shared" si="14"/>
        <v>23740</v>
      </c>
    </row>
    <row r="76" spans="1:11" customFormat="1" x14ac:dyDescent="0.25">
      <c r="A76" t="str">
        <f t="shared" si="16"/>
        <v>23</v>
      </c>
      <c r="B76" t="s">
        <v>612</v>
      </c>
      <c r="C76" t="str">
        <f t="shared" si="13"/>
        <v>005</v>
      </c>
      <c r="D76" t="s">
        <v>617</v>
      </c>
      <c r="E76" t="str">
        <f t="shared" si="15"/>
        <v>02</v>
      </c>
      <c r="F76" t="str">
        <f>"008"</f>
        <v>008</v>
      </c>
      <c r="G76" t="str">
        <f>""</f>
        <v/>
      </c>
      <c r="H76" t="s">
        <v>1</v>
      </c>
      <c r="I76" t="s">
        <v>2727</v>
      </c>
      <c r="J76" t="s">
        <v>6097</v>
      </c>
      <c r="K76" t="str">
        <f t="shared" si="14"/>
        <v>23740</v>
      </c>
    </row>
    <row r="77" spans="1:11" customFormat="1" x14ac:dyDescent="0.25">
      <c r="A77" t="str">
        <f t="shared" si="16"/>
        <v>23</v>
      </c>
      <c r="B77" t="s">
        <v>612</v>
      </c>
      <c r="C77" t="str">
        <f t="shared" si="13"/>
        <v>005</v>
      </c>
      <c r="D77" t="s">
        <v>617</v>
      </c>
      <c r="E77" t="str">
        <f t="shared" si="15"/>
        <v>02</v>
      </c>
      <c r="F77" t="str">
        <f>"008"</f>
        <v>008</v>
      </c>
      <c r="G77" t="str">
        <f>""</f>
        <v/>
      </c>
      <c r="H77" t="s">
        <v>0</v>
      </c>
      <c r="I77" t="s">
        <v>2727</v>
      </c>
      <c r="J77" t="s">
        <v>6097</v>
      </c>
      <c r="K77" t="str">
        <f t="shared" si="14"/>
        <v>23740</v>
      </c>
    </row>
    <row r="78" spans="1:11" customFormat="1" x14ac:dyDescent="0.25">
      <c r="A78" t="str">
        <f t="shared" si="16"/>
        <v>23</v>
      </c>
      <c r="B78" t="s">
        <v>612</v>
      </c>
      <c r="C78" t="str">
        <f t="shared" si="13"/>
        <v>005</v>
      </c>
      <c r="D78" t="s">
        <v>617</v>
      </c>
      <c r="E78" t="str">
        <f t="shared" si="15"/>
        <v>02</v>
      </c>
      <c r="F78" t="str">
        <f>"009"</f>
        <v>009</v>
      </c>
      <c r="G78" t="str">
        <f>""</f>
        <v/>
      </c>
      <c r="H78" t="s">
        <v>1</v>
      </c>
      <c r="I78" t="s">
        <v>2726</v>
      </c>
      <c r="J78" t="s">
        <v>6096</v>
      </c>
      <c r="K78" t="str">
        <f t="shared" si="14"/>
        <v>23740</v>
      </c>
    </row>
    <row r="79" spans="1:11" customFormat="1" x14ac:dyDescent="0.25">
      <c r="A79" t="str">
        <f t="shared" si="16"/>
        <v>23</v>
      </c>
      <c r="B79" t="s">
        <v>612</v>
      </c>
      <c r="C79" t="str">
        <f t="shared" si="13"/>
        <v>005</v>
      </c>
      <c r="D79" t="s">
        <v>617</v>
      </c>
      <c r="E79" t="str">
        <f t="shared" si="15"/>
        <v>02</v>
      </c>
      <c r="F79" t="str">
        <f>"009"</f>
        <v>009</v>
      </c>
      <c r="G79" t="str">
        <f>""</f>
        <v/>
      </c>
      <c r="H79" t="s">
        <v>0</v>
      </c>
      <c r="I79" t="s">
        <v>2726</v>
      </c>
      <c r="J79" t="s">
        <v>6096</v>
      </c>
      <c r="K79" t="str">
        <f t="shared" si="14"/>
        <v>23740</v>
      </c>
    </row>
    <row r="80" spans="1:11" customFormat="1" x14ac:dyDescent="0.25">
      <c r="A80" t="str">
        <f t="shared" si="16"/>
        <v>23</v>
      </c>
      <c r="B80" t="s">
        <v>612</v>
      </c>
      <c r="C80" t="str">
        <f t="shared" si="13"/>
        <v>005</v>
      </c>
      <c r="D80" t="s">
        <v>617</v>
      </c>
      <c r="E80" t="str">
        <f t="shared" ref="E80:E97" si="17">"03"</f>
        <v>03</v>
      </c>
      <c r="F80" t="str">
        <f>"001"</f>
        <v>001</v>
      </c>
      <c r="G80" t="str">
        <f>""</f>
        <v/>
      </c>
      <c r="H80" t="s">
        <v>1</v>
      </c>
      <c r="I80" t="s">
        <v>2729</v>
      </c>
      <c r="J80" t="s">
        <v>6099</v>
      </c>
      <c r="K80" t="str">
        <f t="shared" si="14"/>
        <v>23740</v>
      </c>
    </row>
    <row r="81" spans="1:11" customFormat="1" x14ac:dyDescent="0.25">
      <c r="A81" t="str">
        <f t="shared" si="16"/>
        <v>23</v>
      </c>
      <c r="B81" t="s">
        <v>612</v>
      </c>
      <c r="C81" t="str">
        <f t="shared" si="13"/>
        <v>005</v>
      </c>
      <c r="D81" t="s">
        <v>617</v>
      </c>
      <c r="E81" t="str">
        <f t="shared" si="17"/>
        <v>03</v>
      </c>
      <c r="F81" t="str">
        <f>"001"</f>
        <v>001</v>
      </c>
      <c r="G81" t="str">
        <f>""</f>
        <v/>
      </c>
      <c r="H81" t="s">
        <v>0</v>
      </c>
      <c r="I81" t="s">
        <v>2729</v>
      </c>
      <c r="J81" t="s">
        <v>6099</v>
      </c>
      <c r="K81" t="str">
        <f t="shared" si="14"/>
        <v>23740</v>
      </c>
    </row>
    <row r="82" spans="1:11" customFormat="1" x14ac:dyDescent="0.25">
      <c r="A82" t="str">
        <f t="shared" si="16"/>
        <v>23</v>
      </c>
      <c r="B82" t="s">
        <v>612</v>
      </c>
      <c r="C82" t="str">
        <f t="shared" si="13"/>
        <v>005</v>
      </c>
      <c r="D82" t="s">
        <v>617</v>
      </c>
      <c r="E82" t="str">
        <f t="shared" si="17"/>
        <v>03</v>
      </c>
      <c r="F82" t="str">
        <f>"002"</f>
        <v>002</v>
      </c>
      <c r="G82" t="str">
        <f>""</f>
        <v/>
      </c>
      <c r="H82" t="s">
        <v>1</v>
      </c>
      <c r="I82" t="s">
        <v>2730</v>
      </c>
      <c r="J82" t="s">
        <v>6100</v>
      </c>
      <c r="K82" t="str">
        <f t="shared" si="14"/>
        <v>23740</v>
      </c>
    </row>
    <row r="83" spans="1:11" customFormat="1" x14ac:dyDescent="0.25">
      <c r="A83" t="str">
        <f t="shared" si="16"/>
        <v>23</v>
      </c>
      <c r="B83" t="s">
        <v>612</v>
      </c>
      <c r="C83" t="str">
        <f t="shared" si="13"/>
        <v>005</v>
      </c>
      <c r="D83" t="s">
        <v>617</v>
      </c>
      <c r="E83" t="str">
        <f t="shared" si="17"/>
        <v>03</v>
      </c>
      <c r="F83" t="str">
        <f>"002"</f>
        <v>002</v>
      </c>
      <c r="G83" t="str">
        <f>""</f>
        <v/>
      </c>
      <c r="H83" t="s">
        <v>0</v>
      </c>
      <c r="I83" t="s">
        <v>2730</v>
      </c>
      <c r="J83" t="s">
        <v>6100</v>
      </c>
      <c r="K83" t="str">
        <f t="shared" si="14"/>
        <v>23740</v>
      </c>
    </row>
    <row r="84" spans="1:11" customFormat="1" x14ac:dyDescent="0.25">
      <c r="A84" t="str">
        <f t="shared" si="16"/>
        <v>23</v>
      </c>
      <c r="B84" t="s">
        <v>612</v>
      </c>
      <c r="C84" t="str">
        <f t="shared" si="13"/>
        <v>005</v>
      </c>
      <c r="D84" t="s">
        <v>617</v>
      </c>
      <c r="E84" t="str">
        <f t="shared" si="17"/>
        <v>03</v>
      </c>
      <c r="F84" t="str">
        <f>"003"</f>
        <v>003</v>
      </c>
      <c r="G84" t="str">
        <f>""</f>
        <v/>
      </c>
      <c r="H84" t="s">
        <v>1</v>
      </c>
      <c r="I84" t="s">
        <v>102</v>
      </c>
      <c r="J84" t="s">
        <v>6101</v>
      </c>
      <c r="K84" t="str">
        <f t="shared" si="14"/>
        <v>23740</v>
      </c>
    </row>
    <row r="85" spans="1:11" customFormat="1" x14ac:dyDescent="0.25">
      <c r="A85" t="str">
        <f t="shared" si="16"/>
        <v>23</v>
      </c>
      <c r="B85" t="s">
        <v>612</v>
      </c>
      <c r="C85" t="str">
        <f t="shared" si="13"/>
        <v>005</v>
      </c>
      <c r="D85" t="s">
        <v>617</v>
      </c>
      <c r="E85" t="str">
        <f t="shared" si="17"/>
        <v>03</v>
      </c>
      <c r="F85" t="str">
        <f>"003"</f>
        <v>003</v>
      </c>
      <c r="G85" t="str">
        <f>""</f>
        <v/>
      </c>
      <c r="H85" t="s">
        <v>0</v>
      </c>
      <c r="I85" t="s">
        <v>102</v>
      </c>
      <c r="J85" t="s">
        <v>6101</v>
      </c>
      <c r="K85" t="str">
        <f t="shared" si="14"/>
        <v>23740</v>
      </c>
    </row>
    <row r="86" spans="1:11" customFormat="1" x14ac:dyDescent="0.25">
      <c r="A86" t="str">
        <f t="shared" si="16"/>
        <v>23</v>
      </c>
      <c r="B86" t="s">
        <v>612</v>
      </c>
      <c r="C86" t="str">
        <f t="shared" si="13"/>
        <v>005</v>
      </c>
      <c r="D86" t="s">
        <v>617</v>
      </c>
      <c r="E86" t="str">
        <f t="shared" si="17"/>
        <v>03</v>
      </c>
      <c r="F86" t="str">
        <f>"004"</f>
        <v>004</v>
      </c>
      <c r="G86" t="str">
        <f>""</f>
        <v/>
      </c>
      <c r="H86" t="s">
        <v>1</v>
      </c>
      <c r="I86" t="s">
        <v>2731</v>
      </c>
      <c r="J86" t="s">
        <v>6102</v>
      </c>
      <c r="K86" t="str">
        <f t="shared" si="14"/>
        <v>23740</v>
      </c>
    </row>
    <row r="87" spans="1:11" customFormat="1" x14ac:dyDescent="0.25">
      <c r="A87" t="str">
        <f t="shared" si="16"/>
        <v>23</v>
      </c>
      <c r="B87" t="s">
        <v>612</v>
      </c>
      <c r="C87" t="str">
        <f t="shared" si="13"/>
        <v>005</v>
      </c>
      <c r="D87" t="s">
        <v>617</v>
      </c>
      <c r="E87" t="str">
        <f t="shared" si="17"/>
        <v>03</v>
      </c>
      <c r="F87" t="str">
        <f>"004"</f>
        <v>004</v>
      </c>
      <c r="G87" t="str">
        <f>""</f>
        <v/>
      </c>
      <c r="H87" t="s">
        <v>0</v>
      </c>
      <c r="I87" t="s">
        <v>2731</v>
      </c>
      <c r="J87" t="s">
        <v>6102</v>
      </c>
      <c r="K87" t="str">
        <f t="shared" si="14"/>
        <v>23740</v>
      </c>
    </row>
    <row r="88" spans="1:11" customFormat="1" x14ac:dyDescent="0.25">
      <c r="A88" t="str">
        <f t="shared" si="16"/>
        <v>23</v>
      </c>
      <c r="B88" t="s">
        <v>612</v>
      </c>
      <c r="C88" t="str">
        <f t="shared" si="13"/>
        <v>005</v>
      </c>
      <c r="D88" t="s">
        <v>617</v>
      </c>
      <c r="E88" t="str">
        <f t="shared" si="17"/>
        <v>03</v>
      </c>
      <c r="F88" t="str">
        <f>"005"</f>
        <v>005</v>
      </c>
      <c r="G88" t="str">
        <f>""</f>
        <v/>
      </c>
      <c r="H88" t="s">
        <v>1</v>
      </c>
      <c r="I88" t="s">
        <v>102</v>
      </c>
      <c r="J88" t="s">
        <v>6101</v>
      </c>
      <c r="K88" t="str">
        <f t="shared" si="14"/>
        <v>23740</v>
      </c>
    </row>
    <row r="89" spans="1:11" customFormat="1" x14ac:dyDescent="0.25">
      <c r="A89" t="str">
        <f t="shared" si="16"/>
        <v>23</v>
      </c>
      <c r="B89" t="s">
        <v>612</v>
      </c>
      <c r="C89" t="str">
        <f t="shared" si="13"/>
        <v>005</v>
      </c>
      <c r="D89" t="s">
        <v>617</v>
      </c>
      <c r="E89" t="str">
        <f t="shared" si="17"/>
        <v>03</v>
      </c>
      <c r="F89" t="str">
        <f>"005"</f>
        <v>005</v>
      </c>
      <c r="G89" t="str">
        <f>""</f>
        <v/>
      </c>
      <c r="H89" t="s">
        <v>0</v>
      </c>
      <c r="I89" t="s">
        <v>102</v>
      </c>
      <c r="J89" t="s">
        <v>6101</v>
      </c>
      <c r="K89" t="str">
        <f t="shared" si="14"/>
        <v>23740</v>
      </c>
    </row>
    <row r="90" spans="1:11" customFormat="1" x14ac:dyDescent="0.25">
      <c r="A90" t="str">
        <f t="shared" si="16"/>
        <v>23</v>
      </c>
      <c r="B90" t="s">
        <v>612</v>
      </c>
      <c r="C90" t="str">
        <f t="shared" si="13"/>
        <v>005</v>
      </c>
      <c r="D90" t="s">
        <v>617</v>
      </c>
      <c r="E90" t="str">
        <f t="shared" si="17"/>
        <v>03</v>
      </c>
      <c r="F90" t="str">
        <f>"006"</f>
        <v>006</v>
      </c>
      <c r="G90" t="str">
        <f>""</f>
        <v/>
      </c>
      <c r="H90" t="s">
        <v>1</v>
      </c>
      <c r="I90" t="s">
        <v>102</v>
      </c>
      <c r="J90" t="s">
        <v>6101</v>
      </c>
      <c r="K90" t="str">
        <f t="shared" si="14"/>
        <v>23740</v>
      </c>
    </row>
    <row r="91" spans="1:11" customFormat="1" x14ac:dyDescent="0.25">
      <c r="A91" t="str">
        <f t="shared" si="16"/>
        <v>23</v>
      </c>
      <c r="B91" t="s">
        <v>612</v>
      </c>
      <c r="C91" t="str">
        <f t="shared" si="13"/>
        <v>005</v>
      </c>
      <c r="D91" t="s">
        <v>617</v>
      </c>
      <c r="E91" t="str">
        <f t="shared" si="17"/>
        <v>03</v>
      </c>
      <c r="F91" t="str">
        <f>"006"</f>
        <v>006</v>
      </c>
      <c r="G91" t="str">
        <f>""</f>
        <v/>
      </c>
      <c r="H91" t="s">
        <v>0</v>
      </c>
      <c r="I91" t="s">
        <v>102</v>
      </c>
      <c r="J91" t="s">
        <v>6101</v>
      </c>
      <c r="K91" t="str">
        <f t="shared" si="14"/>
        <v>23740</v>
      </c>
    </row>
    <row r="92" spans="1:11" customFormat="1" x14ac:dyDescent="0.25">
      <c r="A92" t="str">
        <f t="shared" si="16"/>
        <v>23</v>
      </c>
      <c r="B92" t="s">
        <v>612</v>
      </c>
      <c r="C92" t="str">
        <f t="shared" si="13"/>
        <v>005</v>
      </c>
      <c r="D92" t="s">
        <v>617</v>
      </c>
      <c r="E92" t="str">
        <f t="shared" si="17"/>
        <v>03</v>
      </c>
      <c r="F92" t="str">
        <f>"007"</f>
        <v>007</v>
      </c>
      <c r="G92" t="str">
        <f>""</f>
        <v/>
      </c>
      <c r="H92" t="s">
        <v>1</v>
      </c>
      <c r="I92" t="s">
        <v>2732</v>
      </c>
      <c r="J92" t="s">
        <v>6103</v>
      </c>
      <c r="K92" t="str">
        <f t="shared" si="14"/>
        <v>23740</v>
      </c>
    </row>
    <row r="93" spans="1:11" customFormat="1" x14ac:dyDescent="0.25">
      <c r="A93" t="str">
        <f t="shared" si="16"/>
        <v>23</v>
      </c>
      <c r="B93" t="s">
        <v>612</v>
      </c>
      <c r="C93" t="str">
        <f t="shared" si="13"/>
        <v>005</v>
      </c>
      <c r="D93" t="s">
        <v>617</v>
      </c>
      <c r="E93" t="str">
        <f t="shared" si="17"/>
        <v>03</v>
      </c>
      <c r="F93" t="str">
        <f>"007"</f>
        <v>007</v>
      </c>
      <c r="G93" t="str">
        <f>""</f>
        <v/>
      </c>
      <c r="H93" t="s">
        <v>0</v>
      </c>
      <c r="I93" t="s">
        <v>2732</v>
      </c>
      <c r="J93" t="s">
        <v>6103</v>
      </c>
      <c r="K93" t="str">
        <f t="shared" si="14"/>
        <v>23740</v>
      </c>
    </row>
    <row r="94" spans="1:11" customFormat="1" x14ac:dyDescent="0.25">
      <c r="A94" t="str">
        <f t="shared" si="16"/>
        <v>23</v>
      </c>
      <c r="B94" t="s">
        <v>612</v>
      </c>
      <c r="C94" t="str">
        <f t="shared" si="13"/>
        <v>005</v>
      </c>
      <c r="D94" t="s">
        <v>617</v>
      </c>
      <c r="E94" t="str">
        <f t="shared" si="17"/>
        <v>03</v>
      </c>
      <c r="F94" t="str">
        <f>"008"</f>
        <v>008</v>
      </c>
      <c r="G94" t="str">
        <f>""</f>
        <v/>
      </c>
      <c r="H94" t="s">
        <v>1</v>
      </c>
      <c r="I94" t="s">
        <v>2733</v>
      </c>
      <c r="J94" t="s">
        <v>6104</v>
      </c>
      <c r="K94" t="str">
        <f t="shared" si="14"/>
        <v>23740</v>
      </c>
    </row>
    <row r="95" spans="1:11" customFormat="1" x14ac:dyDescent="0.25">
      <c r="A95" t="str">
        <f t="shared" si="16"/>
        <v>23</v>
      </c>
      <c r="B95" t="s">
        <v>612</v>
      </c>
      <c r="C95" t="str">
        <f t="shared" si="13"/>
        <v>005</v>
      </c>
      <c r="D95" t="s">
        <v>617</v>
      </c>
      <c r="E95" t="str">
        <f t="shared" si="17"/>
        <v>03</v>
      </c>
      <c r="F95" t="str">
        <f>"008"</f>
        <v>008</v>
      </c>
      <c r="G95" t="str">
        <f>""</f>
        <v/>
      </c>
      <c r="H95" t="s">
        <v>0</v>
      </c>
      <c r="I95" t="s">
        <v>2733</v>
      </c>
      <c r="J95" t="s">
        <v>6104</v>
      </c>
      <c r="K95" t="str">
        <f t="shared" si="14"/>
        <v>23740</v>
      </c>
    </row>
    <row r="96" spans="1:11" customFormat="1" x14ac:dyDescent="0.25">
      <c r="A96" t="str">
        <f t="shared" si="16"/>
        <v>23</v>
      </c>
      <c r="B96" t="s">
        <v>612</v>
      </c>
      <c r="C96" t="str">
        <f t="shared" si="13"/>
        <v>005</v>
      </c>
      <c r="D96" t="s">
        <v>617</v>
      </c>
      <c r="E96" t="str">
        <f t="shared" si="17"/>
        <v>03</v>
      </c>
      <c r="F96" t="str">
        <f>"009"</f>
        <v>009</v>
      </c>
      <c r="G96" t="str">
        <f>""</f>
        <v/>
      </c>
      <c r="H96" t="s">
        <v>1</v>
      </c>
      <c r="I96" t="s">
        <v>2733</v>
      </c>
      <c r="J96" t="s">
        <v>6104</v>
      </c>
      <c r="K96" t="str">
        <f t="shared" si="14"/>
        <v>23740</v>
      </c>
    </row>
    <row r="97" spans="1:11" customFormat="1" x14ac:dyDescent="0.25">
      <c r="A97" t="str">
        <f t="shared" si="16"/>
        <v>23</v>
      </c>
      <c r="B97" t="s">
        <v>612</v>
      </c>
      <c r="C97" t="str">
        <f t="shared" si="13"/>
        <v>005</v>
      </c>
      <c r="D97" t="s">
        <v>617</v>
      </c>
      <c r="E97" t="str">
        <f t="shared" si="17"/>
        <v>03</v>
      </c>
      <c r="F97" t="str">
        <f>"009"</f>
        <v>009</v>
      </c>
      <c r="G97" t="str">
        <f>""</f>
        <v/>
      </c>
      <c r="H97" t="s">
        <v>0</v>
      </c>
      <c r="I97" t="s">
        <v>2733</v>
      </c>
      <c r="J97" t="s">
        <v>6104</v>
      </c>
      <c r="K97" t="str">
        <f t="shared" si="14"/>
        <v>23740</v>
      </c>
    </row>
    <row r="98" spans="1:11" customFormat="1" x14ac:dyDescent="0.25">
      <c r="A98" t="str">
        <f t="shared" si="16"/>
        <v>23</v>
      </c>
      <c r="B98" t="s">
        <v>612</v>
      </c>
      <c r="C98" t="str">
        <f t="shared" si="13"/>
        <v>005</v>
      </c>
      <c r="D98" t="s">
        <v>617</v>
      </c>
      <c r="E98" t="str">
        <f>"04"</f>
        <v>04</v>
      </c>
      <c r="F98" t="str">
        <f>"001"</f>
        <v>001</v>
      </c>
      <c r="G98" t="str">
        <f>""</f>
        <v/>
      </c>
      <c r="H98" t="s">
        <v>1</v>
      </c>
      <c r="I98" t="s">
        <v>2734</v>
      </c>
      <c r="J98" t="s">
        <v>6097</v>
      </c>
      <c r="K98" t="str">
        <f t="shared" si="14"/>
        <v>23740</v>
      </c>
    </row>
    <row r="99" spans="1:11" customFormat="1" x14ac:dyDescent="0.25">
      <c r="A99" t="str">
        <f t="shared" si="16"/>
        <v>23</v>
      </c>
      <c r="B99" t="s">
        <v>612</v>
      </c>
      <c r="C99" t="str">
        <f t="shared" si="13"/>
        <v>005</v>
      </c>
      <c r="D99" t="s">
        <v>617</v>
      </c>
      <c r="E99" t="str">
        <f>"04"</f>
        <v>04</v>
      </c>
      <c r="F99" t="str">
        <f>"001"</f>
        <v>001</v>
      </c>
      <c r="G99" t="str">
        <f>""</f>
        <v/>
      </c>
      <c r="H99" t="s">
        <v>0</v>
      </c>
      <c r="I99" t="s">
        <v>2734</v>
      </c>
      <c r="J99" t="s">
        <v>6097</v>
      </c>
      <c r="K99" t="str">
        <f t="shared" si="14"/>
        <v>23740</v>
      </c>
    </row>
    <row r="100" spans="1:11" customFormat="1" x14ac:dyDescent="0.25">
      <c r="A100" t="str">
        <f t="shared" si="16"/>
        <v>23</v>
      </c>
      <c r="B100" t="s">
        <v>612</v>
      </c>
      <c r="C100" t="str">
        <f t="shared" si="13"/>
        <v>005</v>
      </c>
      <c r="D100" t="s">
        <v>617</v>
      </c>
      <c r="E100" t="str">
        <f>"04"</f>
        <v>04</v>
      </c>
      <c r="F100" t="str">
        <f>"002"</f>
        <v>002</v>
      </c>
      <c r="G100" t="str">
        <f>"01"</f>
        <v>01</v>
      </c>
      <c r="H100" t="s">
        <v>1</v>
      </c>
      <c r="I100" t="s">
        <v>2735</v>
      </c>
      <c r="J100" t="s">
        <v>6105</v>
      </c>
      <c r="K100" t="str">
        <f>"23747"</f>
        <v>23747</v>
      </c>
    </row>
    <row r="101" spans="1:11" customFormat="1" x14ac:dyDescent="0.25">
      <c r="A101" t="str">
        <f t="shared" si="16"/>
        <v>23</v>
      </c>
      <c r="B101" t="s">
        <v>612</v>
      </c>
      <c r="C101" t="str">
        <f t="shared" si="13"/>
        <v>005</v>
      </c>
      <c r="D101" t="s">
        <v>617</v>
      </c>
      <c r="E101" t="str">
        <f>"04"</f>
        <v>04</v>
      </c>
      <c r="F101" t="str">
        <f>"002"</f>
        <v>002</v>
      </c>
      <c r="G101" t="str">
        <f>"02"</f>
        <v>02</v>
      </c>
      <c r="H101" t="s">
        <v>0</v>
      </c>
      <c r="I101" t="s">
        <v>2736</v>
      </c>
      <c r="J101" t="s">
        <v>6106</v>
      </c>
      <c r="K101" t="str">
        <f>"23749"</f>
        <v>23749</v>
      </c>
    </row>
    <row r="102" spans="1:11" customFormat="1" x14ac:dyDescent="0.25">
      <c r="A102" t="str">
        <f t="shared" si="16"/>
        <v>23</v>
      </c>
      <c r="B102" t="s">
        <v>612</v>
      </c>
      <c r="C102" t="str">
        <f t="shared" ref="C102:C108" si="18">"006"</f>
        <v>006</v>
      </c>
      <c r="D102" t="s">
        <v>619</v>
      </c>
      <c r="E102" t="str">
        <f>"01"</f>
        <v>01</v>
      </c>
      <c r="F102" t="str">
        <f>"001"</f>
        <v>001</v>
      </c>
      <c r="G102" t="str">
        <f>""</f>
        <v/>
      </c>
      <c r="H102" t="s">
        <v>3</v>
      </c>
      <c r="I102" t="s">
        <v>2737</v>
      </c>
      <c r="J102" t="s">
        <v>5565</v>
      </c>
      <c r="K102" t="str">
        <f t="shared" ref="K102:K108" si="19">"23760"</f>
        <v>23760</v>
      </c>
    </row>
    <row r="103" spans="1:11" customFormat="1" x14ac:dyDescent="0.25">
      <c r="A103" t="str">
        <f t="shared" si="16"/>
        <v>23</v>
      </c>
      <c r="B103" t="s">
        <v>612</v>
      </c>
      <c r="C103" t="str">
        <f t="shared" si="18"/>
        <v>006</v>
      </c>
      <c r="D103" t="s">
        <v>619</v>
      </c>
      <c r="E103" t="str">
        <f>"01"</f>
        <v>01</v>
      </c>
      <c r="F103" t="str">
        <f>"002"</f>
        <v>002</v>
      </c>
      <c r="G103" t="str">
        <f>""</f>
        <v/>
      </c>
      <c r="H103" t="s">
        <v>1</v>
      </c>
      <c r="I103" t="s">
        <v>2297</v>
      </c>
      <c r="J103" t="s">
        <v>5416</v>
      </c>
      <c r="K103" t="str">
        <f t="shared" si="19"/>
        <v>23760</v>
      </c>
    </row>
    <row r="104" spans="1:11" customFormat="1" x14ac:dyDescent="0.25">
      <c r="A104" t="str">
        <f t="shared" si="16"/>
        <v>23</v>
      </c>
      <c r="B104" t="s">
        <v>612</v>
      </c>
      <c r="C104" t="str">
        <f t="shared" si="18"/>
        <v>006</v>
      </c>
      <c r="D104" t="s">
        <v>619</v>
      </c>
      <c r="E104" t="str">
        <f>"01"</f>
        <v>01</v>
      </c>
      <c r="F104" t="str">
        <f>"002"</f>
        <v>002</v>
      </c>
      <c r="G104" t="str">
        <f>""</f>
        <v/>
      </c>
      <c r="H104" t="s">
        <v>0</v>
      </c>
      <c r="I104" t="s">
        <v>2297</v>
      </c>
      <c r="J104" t="s">
        <v>5416</v>
      </c>
      <c r="K104" t="str">
        <f t="shared" si="19"/>
        <v>23760</v>
      </c>
    </row>
    <row r="105" spans="1:11" customFormat="1" x14ac:dyDescent="0.25">
      <c r="A105" t="str">
        <f t="shared" si="16"/>
        <v>23</v>
      </c>
      <c r="B105" t="s">
        <v>612</v>
      </c>
      <c r="C105" t="str">
        <f t="shared" si="18"/>
        <v>006</v>
      </c>
      <c r="D105" t="s">
        <v>619</v>
      </c>
      <c r="E105" t="str">
        <f>"01"</f>
        <v>01</v>
      </c>
      <c r="F105" t="str">
        <f>"003"</f>
        <v>003</v>
      </c>
      <c r="G105" t="str">
        <f>""</f>
        <v/>
      </c>
      <c r="H105" t="s">
        <v>1</v>
      </c>
      <c r="I105" t="s">
        <v>2738</v>
      </c>
      <c r="J105" t="s">
        <v>5416</v>
      </c>
      <c r="K105" t="str">
        <f t="shared" si="19"/>
        <v>23760</v>
      </c>
    </row>
    <row r="106" spans="1:11" customFormat="1" x14ac:dyDescent="0.25">
      <c r="A106" t="str">
        <f t="shared" si="16"/>
        <v>23</v>
      </c>
      <c r="B106" t="s">
        <v>612</v>
      </c>
      <c r="C106" t="str">
        <f t="shared" si="18"/>
        <v>006</v>
      </c>
      <c r="D106" t="s">
        <v>619</v>
      </c>
      <c r="E106" t="str">
        <f>"01"</f>
        <v>01</v>
      </c>
      <c r="F106" t="str">
        <f>"003"</f>
        <v>003</v>
      </c>
      <c r="G106" t="str">
        <f>""</f>
        <v/>
      </c>
      <c r="H106" t="s">
        <v>0</v>
      </c>
      <c r="I106" t="s">
        <v>2738</v>
      </c>
      <c r="J106" t="s">
        <v>5416</v>
      </c>
      <c r="K106" t="str">
        <f t="shared" si="19"/>
        <v>23760</v>
      </c>
    </row>
    <row r="107" spans="1:11" customFormat="1" x14ac:dyDescent="0.25">
      <c r="A107" t="str">
        <f t="shared" si="16"/>
        <v>23</v>
      </c>
      <c r="B107" t="s">
        <v>612</v>
      </c>
      <c r="C107" t="str">
        <f t="shared" si="18"/>
        <v>006</v>
      </c>
      <c r="D107" t="s">
        <v>619</v>
      </c>
      <c r="E107" t="str">
        <f>"02"</f>
        <v>02</v>
      </c>
      <c r="F107" t="str">
        <f>"001"</f>
        <v>001</v>
      </c>
      <c r="G107" t="str">
        <f>""</f>
        <v/>
      </c>
      <c r="H107" t="s">
        <v>3</v>
      </c>
      <c r="I107" t="s">
        <v>2739</v>
      </c>
      <c r="J107" t="s">
        <v>6107</v>
      </c>
      <c r="K107" t="str">
        <f t="shared" si="19"/>
        <v>23760</v>
      </c>
    </row>
    <row r="108" spans="1:11" customFormat="1" x14ac:dyDescent="0.25">
      <c r="A108" t="str">
        <f t="shared" si="16"/>
        <v>23</v>
      </c>
      <c r="B108" t="s">
        <v>612</v>
      </c>
      <c r="C108" t="str">
        <f t="shared" si="18"/>
        <v>006</v>
      </c>
      <c r="D108" t="s">
        <v>619</v>
      </c>
      <c r="E108" t="str">
        <f>"02"</f>
        <v>02</v>
      </c>
      <c r="F108" t="str">
        <f>"002"</f>
        <v>002</v>
      </c>
      <c r="G108" t="str">
        <f>""</f>
        <v/>
      </c>
      <c r="H108" t="s">
        <v>3</v>
      </c>
      <c r="I108" t="s">
        <v>1558</v>
      </c>
      <c r="J108" t="s">
        <v>6108</v>
      </c>
      <c r="K108" t="str">
        <f t="shared" si="19"/>
        <v>23760</v>
      </c>
    </row>
    <row r="109" spans="1:11" customFormat="1" x14ac:dyDescent="0.25">
      <c r="A109" t="str">
        <f t="shared" si="16"/>
        <v>23</v>
      </c>
      <c r="B109" t="s">
        <v>612</v>
      </c>
      <c r="C109" t="str">
        <f>"007"</f>
        <v>007</v>
      </c>
      <c r="D109" t="s">
        <v>620</v>
      </c>
      <c r="E109" t="str">
        <f>"01"</f>
        <v>01</v>
      </c>
      <c r="F109" t="str">
        <f>"001"</f>
        <v>001</v>
      </c>
      <c r="G109" t="str">
        <f>""</f>
        <v/>
      </c>
      <c r="H109" t="s">
        <v>1</v>
      </c>
      <c r="I109" t="s">
        <v>2740</v>
      </c>
      <c r="J109" t="s">
        <v>6109</v>
      </c>
      <c r="K109" t="str">
        <f>"23750"</f>
        <v>23750</v>
      </c>
    </row>
    <row r="110" spans="1:11" customFormat="1" x14ac:dyDescent="0.25">
      <c r="A110" t="str">
        <f t="shared" si="16"/>
        <v>23</v>
      </c>
      <c r="B110" t="s">
        <v>612</v>
      </c>
      <c r="C110" t="str">
        <f>"007"</f>
        <v>007</v>
      </c>
      <c r="D110" t="s">
        <v>620</v>
      </c>
      <c r="E110" t="str">
        <f>"01"</f>
        <v>01</v>
      </c>
      <c r="F110" t="str">
        <f>"001"</f>
        <v>001</v>
      </c>
      <c r="G110" t="str">
        <f>""</f>
        <v/>
      </c>
      <c r="H110" t="s">
        <v>0</v>
      </c>
      <c r="I110" t="s">
        <v>2740</v>
      </c>
      <c r="J110" t="s">
        <v>6109</v>
      </c>
      <c r="K110" t="str">
        <f>"23750"</f>
        <v>23750</v>
      </c>
    </row>
    <row r="111" spans="1:11" customFormat="1" x14ac:dyDescent="0.25">
      <c r="A111" t="str">
        <f t="shared" si="16"/>
        <v>23</v>
      </c>
      <c r="B111" t="s">
        <v>612</v>
      </c>
      <c r="C111" t="str">
        <f>"007"</f>
        <v>007</v>
      </c>
      <c r="D111" t="s">
        <v>620</v>
      </c>
      <c r="E111" t="str">
        <f>"01"</f>
        <v>01</v>
      </c>
      <c r="F111" t="str">
        <f>"002"</f>
        <v>002</v>
      </c>
      <c r="G111" t="str">
        <f>""</f>
        <v/>
      </c>
      <c r="H111" t="s">
        <v>3</v>
      </c>
      <c r="I111" t="s">
        <v>2740</v>
      </c>
      <c r="J111" t="s">
        <v>6109</v>
      </c>
      <c r="K111" t="str">
        <f>"23750"</f>
        <v>23750</v>
      </c>
    </row>
    <row r="112" spans="1:11" customFormat="1" x14ac:dyDescent="0.25">
      <c r="A112" t="str">
        <f t="shared" si="16"/>
        <v>23</v>
      </c>
      <c r="B112" t="s">
        <v>612</v>
      </c>
      <c r="C112" t="str">
        <f>"007"</f>
        <v>007</v>
      </c>
      <c r="D112" t="s">
        <v>620</v>
      </c>
      <c r="E112" t="str">
        <f>"02"</f>
        <v>02</v>
      </c>
      <c r="F112" t="str">
        <f>"001"</f>
        <v>001</v>
      </c>
      <c r="G112" t="str">
        <f>""</f>
        <v/>
      </c>
      <c r="H112" t="s">
        <v>3</v>
      </c>
      <c r="I112" t="s">
        <v>2741</v>
      </c>
      <c r="J112" t="s">
        <v>6110</v>
      </c>
      <c r="K112" t="str">
        <f>"23750"</f>
        <v>23750</v>
      </c>
    </row>
    <row r="113" spans="1:11" customFormat="1" x14ac:dyDescent="0.25">
      <c r="A113" t="str">
        <f t="shared" si="16"/>
        <v>23</v>
      </c>
      <c r="B113" t="s">
        <v>612</v>
      </c>
      <c r="C113" t="str">
        <f>"007"</f>
        <v>007</v>
      </c>
      <c r="D113" t="s">
        <v>620</v>
      </c>
      <c r="E113" t="str">
        <f>"02"</f>
        <v>02</v>
      </c>
      <c r="F113" t="str">
        <f>"002"</f>
        <v>002</v>
      </c>
      <c r="G113" t="str">
        <f>""</f>
        <v/>
      </c>
      <c r="H113" t="s">
        <v>3</v>
      </c>
      <c r="I113" t="s">
        <v>1377</v>
      </c>
      <c r="J113" t="s">
        <v>6111</v>
      </c>
      <c r="K113" t="str">
        <f>"23750"</f>
        <v>23750</v>
      </c>
    </row>
    <row r="114" spans="1:11" customFormat="1" x14ac:dyDescent="0.25">
      <c r="A114" t="str">
        <f t="shared" si="16"/>
        <v>23</v>
      </c>
      <c r="B114" t="s">
        <v>612</v>
      </c>
      <c r="C114" t="str">
        <f>"008"</f>
        <v>008</v>
      </c>
      <c r="D114" t="s">
        <v>621</v>
      </c>
      <c r="E114" t="str">
        <f t="shared" ref="E114:E121" si="20">"01"</f>
        <v>01</v>
      </c>
      <c r="F114" t="str">
        <f>"001"</f>
        <v>001</v>
      </c>
      <c r="G114" t="str">
        <f>""</f>
        <v/>
      </c>
      <c r="H114" t="s">
        <v>1</v>
      </c>
      <c r="I114" t="s">
        <v>2742</v>
      </c>
      <c r="J114" t="s">
        <v>6112</v>
      </c>
      <c r="K114" t="str">
        <f>"23230"</f>
        <v>23230</v>
      </c>
    </row>
    <row r="115" spans="1:11" customFormat="1" x14ac:dyDescent="0.25">
      <c r="A115" t="str">
        <f t="shared" si="16"/>
        <v>23</v>
      </c>
      <c r="B115" t="s">
        <v>612</v>
      </c>
      <c r="C115" t="str">
        <f>"008"</f>
        <v>008</v>
      </c>
      <c r="D115" t="s">
        <v>621</v>
      </c>
      <c r="E115" t="str">
        <f t="shared" si="20"/>
        <v>01</v>
      </c>
      <c r="F115" t="str">
        <f>"001"</f>
        <v>001</v>
      </c>
      <c r="G115" t="str">
        <f>""</f>
        <v/>
      </c>
      <c r="H115" t="s">
        <v>0</v>
      </c>
      <c r="I115" t="s">
        <v>2742</v>
      </c>
      <c r="J115" t="s">
        <v>6112</v>
      </c>
      <c r="K115" t="str">
        <f>"23230"</f>
        <v>23230</v>
      </c>
    </row>
    <row r="116" spans="1:11" customFormat="1" x14ac:dyDescent="0.25">
      <c r="A116" t="str">
        <f t="shared" si="16"/>
        <v>23</v>
      </c>
      <c r="B116" t="s">
        <v>612</v>
      </c>
      <c r="C116" t="str">
        <f t="shared" ref="C116:C136" si="21">"009"</f>
        <v>009</v>
      </c>
      <c r="D116" t="s">
        <v>622</v>
      </c>
      <c r="E116" t="str">
        <f t="shared" si="20"/>
        <v>01</v>
      </c>
      <c r="F116" t="str">
        <f>"001"</f>
        <v>001</v>
      </c>
      <c r="G116" t="str">
        <f>""</f>
        <v/>
      </c>
      <c r="H116" t="s">
        <v>3</v>
      </c>
      <c r="I116" t="s">
        <v>2743</v>
      </c>
      <c r="J116" t="s">
        <v>6113</v>
      </c>
      <c r="K116" t="str">
        <f t="shared" ref="K116:K134" si="22">"23440"</f>
        <v>23440</v>
      </c>
    </row>
    <row r="117" spans="1:11" customFormat="1" x14ac:dyDescent="0.25">
      <c r="A117" t="str">
        <f t="shared" si="16"/>
        <v>23</v>
      </c>
      <c r="B117" t="s">
        <v>612</v>
      </c>
      <c r="C117" t="str">
        <f t="shared" si="21"/>
        <v>009</v>
      </c>
      <c r="D117" t="s">
        <v>622</v>
      </c>
      <c r="E117" t="str">
        <f t="shared" si="20"/>
        <v>01</v>
      </c>
      <c r="F117" t="str">
        <f>"002"</f>
        <v>002</v>
      </c>
      <c r="G117" t="str">
        <f>""</f>
        <v/>
      </c>
      <c r="H117" t="s">
        <v>1</v>
      </c>
      <c r="I117" t="s">
        <v>2743</v>
      </c>
      <c r="J117" t="s">
        <v>6113</v>
      </c>
      <c r="K117" t="str">
        <f t="shared" si="22"/>
        <v>23440</v>
      </c>
    </row>
    <row r="118" spans="1:11" customFormat="1" x14ac:dyDescent="0.25">
      <c r="A118" t="str">
        <f t="shared" si="16"/>
        <v>23</v>
      </c>
      <c r="B118" t="s">
        <v>612</v>
      </c>
      <c r="C118" t="str">
        <f t="shared" si="21"/>
        <v>009</v>
      </c>
      <c r="D118" t="s">
        <v>622</v>
      </c>
      <c r="E118" t="str">
        <f t="shared" si="20"/>
        <v>01</v>
      </c>
      <c r="F118" t="str">
        <f>"002"</f>
        <v>002</v>
      </c>
      <c r="G118" t="str">
        <f>""</f>
        <v/>
      </c>
      <c r="H118" t="s">
        <v>0</v>
      </c>
      <c r="I118" t="s">
        <v>2743</v>
      </c>
      <c r="J118" t="s">
        <v>6113</v>
      </c>
      <c r="K118" t="str">
        <f t="shared" si="22"/>
        <v>23440</v>
      </c>
    </row>
    <row r="119" spans="1:11" customFormat="1" x14ac:dyDescent="0.25">
      <c r="A119" t="str">
        <f t="shared" si="16"/>
        <v>23</v>
      </c>
      <c r="B119" t="s">
        <v>612</v>
      </c>
      <c r="C119" t="str">
        <f t="shared" si="21"/>
        <v>009</v>
      </c>
      <c r="D119" t="s">
        <v>622</v>
      </c>
      <c r="E119" t="str">
        <f t="shared" si="20"/>
        <v>01</v>
      </c>
      <c r="F119" t="str">
        <f>"003"</f>
        <v>003</v>
      </c>
      <c r="G119" t="str">
        <f>""</f>
        <v/>
      </c>
      <c r="H119" t="s">
        <v>3</v>
      </c>
      <c r="I119" t="s">
        <v>2744</v>
      </c>
      <c r="J119" t="s">
        <v>6114</v>
      </c>
      <c r="K119" t="str">
        <f t="shared" si="22"/>
        <v>23440</v>
      </c>
    </row>
    <row r="120" spans="1:11" customFormat="1" x14ac:dyDescent="0.25">
      <c r="A120" t="str">
        <f t="shared" si="16"/>
        <v>23</v>
      </c>
      <c r="B120" t="s">
        <v>612</v>
      </c>
      <c r="C120" t="str">
        <f t="shared" si="21"/>
        <v>009</v>
      </c>
      <c r="D120" t="s">
        <v>622</v>
      </c>
      <c r="E120" t="str">
        <f t="shared" si="20"/>
        <v>01</v>
      </c>
      <c r="F120" t="str">
        <f>"004"</f>
        <v>004</v>
      </c>
      <c r="G120" t="str">
        <f>""</f>
        <v/>
      </c>
      <c r="H120" t="s">
        <v>1</v>
      </c>
      <c r="I120" t="s">
        <v>2743</v>
      </c>
      <c r="J120" t="s">
        <v>6113</v>
      </c>
      <c r="K120" t="str">
        <f t="shared" si="22"/>
        <v>23440</v>
      </c>
    </row>
    <row r="121" spans="1:11" customFormat="1" x14ac:dyDescent="0.25">
      <c r="A121" t="str">
        <f t="shared" si="16"/>
        <v>23</v>
      </c>
      <c r="B121" t="s">
        <v>612</v>
      </c>
      <c r="C121" t="str">
        <f t="shared" si="21"/>
        <v>009</v>
      </c>
      <c r="D121" t="s">
        <v>622</v>
      </c>
      <c r="E121" t="str">
        <f t="shared" si="20"/>
        <v>01</v>
      </c>
      <c r="F121" t="str">
        <f>"004"</f>
        <v>004</v>
      </c>
      <c r="G121" t="str">
        <f>""</f>
        <v/>
      </c>
      <c r="H121" t="s">
        <v>0</v>
      </c>
      <c r="I121" t="s">
        <v>2743</v>
      </c>
      <c r="J121" t="s">
        <v>6113</v>
      </c>
      <c r="K121" t="str">
        <f t="shared" si="22"/>
        <v>23440</v>
      </c>
    </row>
    <row r="122" spans="1:11" customFormat="1" x14ac:dyDescent="0.25">
      <c r="A122" t="str">
        <f t="shared" si="16"/>
        <v>23</v>
      </c>
      <c r="B122" t="s">
        <v>612</v>
      </c>
      <c r="C122" t="str">
        <f t="shared" si="21"/>
        <v>009</v>
      </c>
      <c r="D122" t="s">
        <v>622</v>
      </c>
      <c r="E122" t="str">
        <f t="shared" ref="E122:E129" si="23">"02"</f>
        <v>02</v>
      </c>
      <c r="F122" t="str">
        <f>"001"</f>
        <v>001</v>
      </c>
      <c r="G122" t="str">
        <f>""</f>
        <v/>
      </c>
      <c r="H122" t="s">
        <v>3</v>
      </c>
      <c r="I122" t="s">
        <v>1377</v>
      </c>
      <c r="J122" t="s">
        <v>6115</v>
      </c>
      <c r="K122" t="str">
        <f t="shared" si="22"/>
        <v>23440</v>
      </c>
    </row>
    <row r="123" spans="1:11" customFormat="1" x14ac:dyDescent="0.25">
      <c r="A123" t="str">
        <f t="shared" si="16"/>
        <v>23</v>
      </c>
      <c r="B123" t="s">
        <v>612</v>
      </c>
      <c r="C123" t="str">
        <f t="shared" si="21"/>
        <v>009</v>
      </c>
      <c r="D123" t="s">
        <v>622</v>
      </c>
      <c r="E123" t="str">
        <f t="shared" si="23"/>
        <v>02</v>
      </c>
      <c r="F123" t="str">
        <f>"002"</f>
        <v>002</v>
      </c>
      <c r="G123" t="str">
        <f>""</f>
        <v/>
      </c>
      <c r="H123" t="s">
        <v>1</v>
      </c>
      <c r="I123" t="s">
        <v>25</v>
      </c>
      <c r="J123" t="s">
        <v>6116</v>
      </c>
      <c r="K123" t="str">
        <f t="shared" si="22"/>
        <v>23440</v>
      </c>
    </row>
    <row r="124" spans="1:11" customFormat="1" x14ac:dyDescent="0.25">
      <c r="A124" t="str">
        <f t="shared" si="16"/>
        <v>23</v>
      </c>
      <c r="B124" t="s">
        <v>612</v>
      </c>
      <c r="C124" t="str">
        <f t="shared" si="21"/>
        <v>009</v>
      </c>
      <c r="D124" t="s">
        <v>622</v>
      </c>
      <c r="E124" t="str">
        <f t="shared" si="23"/>
        <v>02</v>
      </c>
      <c r="F124" t="str">
        <f>"002"</f>
        <v>002</v>
      </c>
      <c r="G124" t="str">
        <f>""</f>
        <v/>
      </c>
      <c r="H124" t="s">
        <v>0</v>
      </c>
      <c r="I124" t="s">
        <v>25</v>
      </c>
      <c r="J124" t="s">
        <v>6116</v>
      </c>
      <c r="K124" t="str">
        <f t="shared" si="22"/>
        <v>23440</v>
      </c>
    </row>
    <row r="125" spans="1:11" customFormat="1" x14ac:dyDescent="0.25">
      <c r="A125" t="str">
        <f t="shared" si="16"/>
        <v>23</v>
      </c>
      <c r="B125" t="s">
        <v>612</v>
      </c>
      <c r="C125" t="str">
        <f t="shared" si="21"/>
        <v>009</v>
      </c>
      <c r="D125" t="s">
        <v>622</v>
      </c>
      <c r="E125" t="str">
        <f t="shared" si="23"/>
        <v>02</v>
      </c>
      <c r="F125" t="str">
        <f>"003"</f>
        <v>003</v>
      </c>
      <c r="G125" t="str">
        <f>""</f>
        <v/>
      </c>
      <c r="H125" t="s">
        <v>3</v>
      </c>
      <c r="I125" t="s">
        <v>2745</v>
      </c>
      <c r="J125" t="s">
        <v>6114</v>
      </c>
      <c r="K125" t="str">
        <f t="shared" si="22"/>
        <v>23440</v>
      </c>
    </row>
    <row r="126" spans="1:11" customFormat="1" x14ac:dyDescent="0.25">
      <c r="A126" t="str">
        <f t="shared" si="16"/>
        <v>23</v>
      </c>
      <c r="B126" t="s">
        <v>612</v>
      </c>
      <c r="C126" t="str">
        <f t="shared" si="21"/>
        <v>009</v>
      </c>
      <c r="D126" t="s">
        <v>622</v>
      </c>
      <c r="E126" t="str">
        <f t="shared" si="23"/>
        <v>02</v>
      </c>
      <c r="F126" t="str">
        <f>"004"</f>
        <v>004</v>
      </c>
      <c r="G126" t="str">
        <f>""</f>
        <v/>
      </c>
      <c r="H126" t="s">
        <v>1</v>
      </c>
      <c r="I126" t="s">
        <v>2744</v>
      </c>
      <c r="J126" t="s">
        <v>6114</v>
      </c>
      <c r="K126" t="str">
        <f t="shared" si="22"/>
        <v>23440</v>
      </c>
    </row>
    <row r="127" spans="1:11" customFormat="1" x14ac:dyDescent="0.25">
      <c r="A127" t="str">
        <f t="shared" si="16"/>
        <v>23</v>
      </c>
      <c r="B127" t="s">
        <v>612</v>
      </c>
      <c r="C127" t="str">
        <f t="shared" si="21"/>
        <v>009</v>
      </c>
      <c r="D127" t="s">
        <v>622</v>
      </c>
      <c r="E127" t="str">
        <f t="shared" si="23"/>
        <v>02</v>
      </c>
      <c r="F127" t="str">
        <f>"004"</f>
        <v>004</v>
      </c>
      <c r="G127" t="str">
        <f>""</f>
        <v/>
      </c>
      <c r="H127" t="s">
        <v>0</v>
      </c>
      <c r="I127" t="s">
        <v>2744</v>
      </c>
      <c r="J127" t="s">
        <v>6114</v>
      </c>
      <c r="K127" t="str">
        <f t="shared" si="22"/>
        <v>23440</v>
      </c>
    </row>
    <row r="128" spans="1:11" customFormat="1" x14ac:dyDescent="0.25">
      <c r="A128" t="str">
        <f t="shared" si="16"/>
        <v>23</v>
      </c>
      <c r="B128" t="s">
        <v>612</v>
      </c>
      <c r="C128" t="str">
        <f t="shared" si="21"/>
        <v>009</v>
      </c>
      <c r="D128" t="s">
        <v>622</v>
      </c>
      <c r="E128" t="str">
        <f t="shared" si="23"/>
        <v>02</v>
      </c>
      <c r="F128" t="str">
        <f>"005"</f>
        <v>005</v>
      </c>
      <c r="G128" t="str">
        <f>""</f>
        <v/>
      </c>
      <c r="H128" t="s">
        <v>1</v>
      </c>
      <c r="I128" t="s">
        <v>25</v>
      </c>
      <c r="J128" t="s">
        <v>6116</v>
      </c>
      <c r="K128" t="str">
        <f t="shared" si="22"/>
        <v>23440</v>
      </c>
    </row>
    <row r="129" spans="1:11" customFormat="1" x14ac:dyDescent="0.25">
      <c r="A129" t="str">
        <f t="shared" si="16"/>
        <v>23</v>
      </c>
      <c r="B129" t="s">
        <v>612</v>
      </c>
      <c r="C129" t="str">
        <f t="shared" si="21"/>
        <v>009</v>
      </c>
      <c r="D129" t="s">
        <v>622</v>
      </c>
      <c r="E129" t="str">
        <f t="shared" si="23"/>
        <v>02</v>
      </c>
      <c r="F129" t="str">
        <f>"005"</f>
        <v>005</v>
      </c>
      <c r="G129" t="str">
        <f>""</f>
        <v/>
      </c>
      <c r="H129" t="s">
        <v>0</v>
      </c>
      <c r="I129" t="s">
        <v>25</v>
      </c>
      <c r="J129" t="s">
        <v>6116</v>
      </c>
      <c r="K129" t="str">
        <f t="shared" si="22"/>
        <v>23440</v>
      </c>
    </row>
    <row r="130" spans="1:11" customFormat="1" x14ac:dyDescent="0.25">
      <c r="A130" t="str">
        <f t="shared" si="16"/>
        <v>23</v>
      </c>
      <c r="B130" t="s">
        <v>612</v>
      </c>
      <c r="C130" t="str">
        <f t="shared" si="21"/>
        <v>009</v>
      </c>
      <c r="D130" t="s">
        <v>622</v>
      </c>
      <c r="E130" t="str">
        <f>"03"</f>
        <v>03</v>
      </c>
      <c r="F130" t="str">
        <f>"001"</f>
        <v>001</v>
      </c>
      <c r="G130" t="str">
        <f>""</f>
        <v/>
      </c>
      <c r="H130" t="s">
        <v>1</v>
      </c>
      <c r="I130" t="s">
        <v>1377</v>
      </c>
      <c r="J130" t="s">
        <v>6115</v>
      </c>
      <c r="K130" t="str">
        <f t="shared" si="22"/>
        <v>23440</v>
      </c>
    </row>
    <row r="131" spans="1:11" customFormat="1" x14ac:dyDescent="0.25">
      <c r="A131" t="str">
        <f t="shared" ref="A131:A194" si="24">"23"</f>
        <v>23</v>
      </c>
      <c r="B131" t="s">
        <v>612</v>
      </c>
      <c r="C131" t="str">
        <f t="shared" si="21"/>
        <v>009</v>
      </c>
      <c r="D131" t="s">
        <v>622</v>
      </c>
      <c r="E131" t="str">
        <f>"03"</f>
        <v>03</v>
      </c>
      <c r="F131" t="str">
        <f>"001"</f>
        <v>001</v>
      </c>
      <c r="G131" t="str">
        <f>""</f>
        <v/>
      </c>
      <c r="H131" t="s">
        <v>0</v>
      </c>
      <c r="I131" t="s">
        <v>1377</v>
      </c>
      <c r="J131" t="s">
        <v>6115</v>
      </c>
      <c r="K131" t="str">
        <f t="shared" si="22"/>
        <v>23440</v>
      </c>
    </row>
    <row r="132" spans="1:11" customFormat="1" x14ac:dyDescent="0.25">
      <c r="A132" t="str">
        <f t="shared" si="24"/>
        <v>23</v>
      </c>
      <c r="B132" t="s">
        <v>612</v>
      </c>
      <c r="C132" t="str">
        <f t="shared" si="21"/>
        <v>009</v>
      </c>
      <c r="D132" t="s">
        <v>622</v>
      </c>
      <c r="E132" t="str">
        <f>"03"</f>
        <v>03</v>
      </c>
      <c r="F132" t="str">
        <f>"002"</f>
        <v>002</v>
      </c>
      <c r="G132" t="str">
        <f>""</f>
        <v/>
      </c>
      <c r="H132" t="s">
        <v>3</v>
      </c>
      <c r="I132" t="s">
        <v>1377</v>
      </c>
      <c r="J132" t="s">
        <v>6115</v>
      </c>
      <c r="K132" t="str">
        <f t="shared" si="22"/>
        <v>23440</v>
      </c>
    </row>
    <row r="133" spans="1:11" customFormat="1" x14ac:dyDescent="0.25">
      <c r="A133" t="str">
        <f t="shared" si="24"/>
        <v>23</v>
      </c>
      <c r="B133" t="s">
        <v>612</v>
      </c>
      <c r="C133" t="str">
        <f t="shared" si="21"/>
        <v>009</v>
      </c>
      <c r="D133" t="s">
        <v>622</v>
      </c>
      <c r="E133" t="str">
        <f>"04"</f>
        <v>04</v>
      </c>
      <c r="F133" t="str">
        <f t="shared" ref="F133:F139" si="25">"001"</f>
        <v>001</v>
      </c>
      <c r="G133" t="str">
        <f>""</f>
        <v/>
      </c>
      <c r="H133" t="s">
        <v>1</v>
      </c>
      <c r="I133" t="s">
        <v>2746</v>
      </c>
      <c r="J133" t="s">
        <v>6117</v>
      </c>
      <c r="K133" t="str">
        <f t="shared" si="22"/>
        <v>23440</v>
      </c>
    </row>
    <row r="134" spans="1:11" customFormat="1" x14ac:dyDescent="0.25">
      <c r="A134" t="str">
        <f t="shared" si="24"/>
        <v>23</v>
      </c>
      <c r="B134" t="s">
        <v>612</v>
      </c>
      <c r="C134" t="str">
        <f t="shared" si="21"/>
        <v>009</v>
      </c>
      <c r="D134" t="s">
        <v>622</v>
      </c>
      <c r="E134" t="str">
        <f>"04"</f>
        <v>04</v>
      </c>
      <c r="F134" t="str">
        <f t="shared" si="25"/>
        <v>001</v>
      </c>
      <c r="G134" t="str">
        <f>""</f>
        <v/>
      </c>
      <c r="H134" t="s">
        <v>0</v>
      </c>
      <c r="I134" t="s">
        <v>2746</v>
      </c>
      <c r="J134" t="s">
        <v>6117</v>
      </c>
      <c r="K134" t="str">
        <f t="shared" si="22"/>
        <v>23440</v>
      </c>
    </row>
    <row r="135" spans="1:11" customFormat="1" x14ac:dyDescent="0.25">
      <c r="A135" t="str">
        <f t="shared" si="24"/>
        <v>23</v>
      </c>
      <c r="B135" t="s">
        <v>612</v>
      </c>
      <c r="C135" t="str">
        <f t="shared" si="21"/>
        <v>009</v>
      </c>
      <c r="D135" t="s">
        <v>622</v>
      </c>
      <c r="E135" t="str">
        <f>"05"</f>
        <v>05</v>
      </c>
      <c r="F135" t="str">
        <f t="shared" si="25"/>
        <v>001</v>
      </c>
      <c r="G135" t="str">
        <f>"01"</f>
        <v>01</v>
      </c>
      <c r="H135" t="s">
        <v>1</v>
      </c>
      <c r="I135" t="s">
        <v>41</v>
      </c>
      <c r="J135" t="s">
        <v>6118</v>
      </c>
      <c r="K135" t="str">
        <f>"23529"</f>
        <v>23529</v>
      </c>
    </row>
    <row r="136" spans="1:11" customFormat="1" x14ac:dyDescent="0.25">
      <c r="A136" t="str">
        <f t="shared" si="24"/>
        <v>23</v>
      </c>
      <c r="B136" t="s">
        <v>612</v>
      </c>
      <c r="C136" t="str">
        <f t="shared" si="21"/>
        <v>009</v>
      </c>
      <c r="D136" t="s">
        <v>622</v>
      </c>
      <c r="E136" t="str">
        <f>"05"</f>
        <v>05</v>
      </c>
      <c r="F136" t="str">
        <f t="shared" si="25"/>
        <v>001</v>
      </c>
      <c r="G136" t="str">
        <f>"02"</f>
        <v>02</v>
      </c>
      <c r="H136" t="s">
        <v>0</v>
      </c>
      <c r="I136" t="s">
        <v>95</v>
      </c>
      <c r="J136" t="s">
        <v>6119</v>
      </c>
      <c r="K136" t="str">
        <f>"23440"</f>
        <v>23440</v>
      </c>
    </row>
    <row r="137" spans="1:11" customFormat="1" x14ac:dyDescent="0.25">
      <c r="A137" t="str">
        <f t="shared" si="24"/>
        <v>23</v>
      </c>
      <c r="B137" t="s">
        <v>612</v>
      </c>
      <c r="C137" t="str">
        <f t="shared" ref="C137:C161" si="26">"010"</f>
        <v>010</v>
      </c>
      <c r="D137" t="s">
        <v>623</v>
      </c>
      <c r="E137" t="str">
        <f t="shared" ref="E137:E142" si="27">"01"</f>
        <v>01</v>
      </c>
      <c r="F137" t="str">
        <f t="shared" si="25"/>
        <v>001</v>
      </c>
      <c r="G137" t="str">
        <f>""</f>
        <v/>
      </c>
      <c r="H137" t="s">
        <v>1</v>
      </c>
      <c r="I137" t="s">
        <v>2747</v>
      </c>
      <c r="J137" t="s">
        <v>6120</v>
      </c>
      <c r="K137" t="str">
        <f t="shared" ref="K137:K161" si="28">"23710"</f>
        <v>23710</v>
      </c>
    </row>
    <row r="138" spans="1:11" customFormat="1" x14ac:dyDescent="0.25">
      <c r="A138" t="str">
        <f t="shared" si="24"/>
        <v>23</v>
      </c>
      <c r="B138" t="s">
        <v>612</v>
      </c>
      <c r="C138" t="str">
        <f t="shared" si="26"/>
        <v>010</v>
      </c>
      <c r="D138" t="s">
        <v>623</v>
      </c>
      <c r="E138" t="str">
        <f t="shared" si="27"/>
        <v>01</v>
      </c>
      <c r="F138" t="str">
        <f t="shared" si="25"/>
        <v>001</v>
      </c>
      <c r="G138" t="str">
        <f>""</f>
        <v/>
      </c>
      <c r="H138" t="s">
        <v>0</v>
      </c>
      <c r="I138" t="s">
        <v>2747</v>
      </c>
      <c r="J138" t="s">
        <v>6120</v>
      </c>
      <c r="K138" t="str">
        <f t="shared" si="28"/>
        <v>23710</v>
      </c>
    </row>
    <row r="139" spans="1:11" customFormat="1" x14ac:dyDescent="0.25">
      <c r="A139" t="str">
        <f t="shared" si="24"/>
        <v>23</v>
      </c>
      <c r="B139" t="s">
        <v>612</v>
      </c>
      <c r="C139" t="str">
        <f t="shared" si="26"/>
        <v>010</v>
      </c>
      <c r="D139" t="s">
        <v>623</v>
      </c>
      <c r="E139" t="str">
        <f t="shared" si="27"/>
        <v>01</v>
      </c>
      <c r="F139" t="str">
        <f t="shared" si="25"/>
        <v>001</v>
      </c>
      <c r="G139" t="str">
        <f>""</f>
        <v/>
      </c>
      <c r="H139" t="s">
        <v>2</v>
      </c>
      <c r="I139" t="s">
        <v>2747</v>
      </c>
      <c r="J139" t="s">
        <v>6120</v>
      </c>
      <c r="K139" t="str">
        <f t="shared" si="28"/>
        <v>23710</v>
      </c>
    </row>
    <row r="140" spans="1:11" customFormat="1" x14ac:dyDescent="0.25">
      <c r="A140" t="str">
        <f t="shared" si="24"/>
        <v>23</v>
      </c>
      <c r="B140" t="s">
        <v>612</v>
      </c>
      <c r="C140" t="str">
        <f t="shared" si="26"/>
        <v>010</v>
      </c>
      <c r="D140" t="s">
        <v>623</v>
      </c>
      <c r="E140" t="str">
        <f t="shared" si="27"/>
        <v>01</v>
      </c>
      <c r="F140" t="str">
        <f>"002"</f>
        <v>002</v>
      </c>
      <c r="G140" t="str">
        <f>""</f>
        <v/>
      </c>
      <c r="H140" t="s">
        <v>1</v>
      </c>
      <c r="I140" t="s">
        <v>2748</v>
      </c>
      <c r="J140" t="s">
        <v>6121</v>
      </c>
      <c r="K140" t="str">
        <f t="shared" si="28"/>
        <v>23710</v>
      </c>
    </row>
    <row r="141" spans="1:11" customFormat="1" x14ac:dyDescent="0.25">
      <c r="A141" t="str">
        <f t="shared" si="24"/>
        <v>23</v>
      </c>
      <c r="B141" t="s">
        <v>612</v>
      </c>
      <c r="C141" t="str">
        <f t="shared" si="26"/>
        <v>010</v>
      </c>
      <c r="D141" t="s">
        <v>623</v>
      </c>
      <c r="E141" t="str">
        <f t="shared" si="27"/>
        <v>01</v>
      </c>
      <c r="F141" t="str">
        <f>"002"</f>
        <v>002</v>
      </c>
      <c r="G141" t="str">
        <f>""</f>
        <v/>
      </c>
      <c r="H141" t="s">
        <v>0</v>
      </c>
      <c r="I141" t="s">
        <v>2748</v>
      </c>
      <c r="J141" t="s">
        <v>6121</v>
      </c>
      <c r="K141" t="str">
        <f t="shared" si="28"/>
        <v>23710</v>
      </c>
    </row>
    <row r="142" spans="1:11" customFormat="1" x14ac:dyDescent="0.25">
      <c r="A142" t="str">
        <f t="shared" si="24"/>
        <v>23</v>
      </c>
      <c r="B142" t="s">
        <v>612</v>
      </c>
      <c r="C142" t="str">
        <f t="shared" si="26"/>
        <v>010</v>
      </c>
      <c r="D142" t="s">
        <v>623</v>
      </c>
      <c r="E142" t="str">
        <f t="shared" si="27"/>
        <v>01</v>
      </c>
      <c r="F142" t="str">
        <f>"002"</f>
        <v>002</v>
      </c>
      <c r="G142" t="str">
        <f>""</f>
        <v/>
      </c>
      <c r="H142" t="s">
        <v>2</v>
      </c>
      <c r="I142" t="s">
        <v>2748</v>
      </c>
      <c r="J142" t="s">
        <v>6121</v>
      </c>
      <c r="K142" t="str">
        <f t="shared" si="28"/>
        <v>23710</v>
      </c>
    </row>
    <row r="143" spans="1:11" customFormat="1" x14ac:dyDescent="0.25">
      <c r="A143" t="str">
        <f t="shared" si="24"/>
        <v>23</v>
      </c>
      <c r="B143" t="s">
        <v>612</v>
      </c>
      <c r="C143" t="str">
        <f t="shared" si="26"/>
        <v>010</v>
      </c>
      <c r="D143" t="s">
        <v>623</v>
      </c>
      <c r="E143" t="str">
        <f>"02"</f>
        <v>02</v>
      </c>
      <c r="F143" t="str">
        <f>"001"</f>
        <v>001</v>
      </c>
      <c r="G143" t="str">
        <f>""</f>
        <v/>
      </c>
      <c r="H143" t="s">
        <v>1</v>
      </c>
      <c r="I143" t="s">
        <v>2749</v>
      </c>
      <c r="J143" t="s">
        <v>6122</v>
      </c>
      <c r="K143" t="str">
        <f t="shared" si="28"/>
        <v>23710</v>
      </c>
    </row>
    <row r="144" spans="1:11" customFormat="1" x14ac:dyDescent="0.25">
      <c r="A144" t="str">
        <f t="shared" si="24"/>
        <v>23</v>
      </c>
      <c r="B144" t="s">
        <v>612</v>
      </c>
      <c r="C144" t="str">
        <f t="shared" si="26"/>
        <v>010</v>
      </c>
      <c r="D144" t="s">
        <v>623</v>
      </c>
      <c r="E144" t="str">
        <f>"02"</f>
        <v>02</v>
      </c>
      <c r="F144" t="str">
        <f>"001"</f>
        <v>001</v>
      </c>
      <c r="G144" t="str">
        <f>""</f>
        <v/>
      </c>
      <c r="H144" t="s">
        <v>0</v>
      </c>
      <c r="I144" t="s">
        <v>2749</v>
      </c>
      <c r="J144" t="s">
        <v>6122</v>
      </c>
      <c r="K144" t="str">
        <f t="shared" si="28"/>
        <v>23710</v>
      </c>
    </row>
    <row r="145" spans="1:11" customFormat="1" x14ac:dyDescent="0.25">
      <c r="A145" t="str">
        <f t="shared" si="24"/>
        <v>23</v>
      </c>
      <c r="B145" t="s">
        <v>612</v>
      </c>
      <c r="C145" t="str">
        <f t="shared" si="26"/>
        <v>010</v>
      </c>
      <c r="D145" t="s">
        <v>623</v>
      </c>
      <c r="E145" t="str">
        <f>"02"</f>
        <v>02</v>
      </c>
      <c r="F145" t="str">
        <f>"002"</f>
        <v>002</v>
      </c>
      <c r="G145" t="str">
        <f>""</f>
        <v/>
      </c>
      <c r="H145" t="s">
        <v>3</v>
      </c>
      <c r="I145" t="s">
        <v>2750</v>
      </c>
      <c r="J145" t="s">
        <v>6123</v>
      </c>
      <c r="K145" t="str">
        <f t="shared" si="28"/>
        <v>23710</v>
      </c>
    </row>
    <row r="146" spans="1:11" customFormat="1" x14ac:dyDescent="0.25">
      <c r="A146" t="str">
        <f t="shared" si="24"/>
        <v>23</v>
      </c>
      <c r="B146" t="s">
        <v>612</v>
      </c>
      <c r="C146" t="str">
        <f t="shared" si="26"/>
        <v>010</v>
      </c>
      <c r="D146" t="s">
        <v>623</v>
      </c>
      <c r="E146" t="str">
        <f>"02"</f>
        <v>02</v>
      </c>
      <c r="F146" t="str">
        <f>"003"</f>
        <v>003</v>
      </c>
      <c r="G146" t="str">
        <f>""</f>
        <v/>
      </c>
      <c r="H146" t="s">
        <v>1</v>
      </c>
      <c r="I146" t="s">
        <v>2750</v>
      </c>
      <c r="J146" t="s">
        <v>6123</v>
      </c>
      <c r="K146" t="str">
        <f t="shared" si="28"/>
        <v>23710</v>
      </c>
    </row>
    <row r="147" spans="1:11" customFormat="1" x14ac:dyDescent="0.25">
      <c r="A147" t="str">
        <f t="shared" si="24"/>
        <v>23</v>
      </c>
      <c r="B147" t="s">
        <v>612</v>
      </c>
      <c r="C147" t="str">
        <f t="shared" si="26"/>
        <v>010</v>
      </c>
      <c r="D147" t="s">
        <v>623</v>
      </c>
      <c r="E147" t="str">
        <f>"02"</f>
        <v>02</v>
      </c>
      <c r="F147" t="str">
        <f>"003"</f>
        <v>003</v>
      </c>
      <c r="G147" t="str">
        <f>""</f>
        <v/>
      </c>
      <c r="H147" t="s">
        <v>0</v>
      </c>
      <c r="I147" t="s">
        <v>2750</v>
      </c>
      <c r="J147" t="s">
        <v>6123</v>
      </c>
      <c r="K147" t="str">
        <f t="shared" si="28"/>
        <v>23710</v>
      </c>
    </row>
    <row r="148" spans="1:11" customFormat="1" x14ac:dyDescent="0.25">
      <c r="A148" t="str">
        <f t="shared" si="24"/>
        <v>23</v>
      </c>
      <c r="B148" t="s">
        <v>612</v>
      </c>
      <c r="C148" t="str">
        <f t="shared" si="26"/>
        <v>010</v>
      </c>
      <c r="D148" t="s">
        <v>623</v>
      </c>
      <c r="E148" t="str">
        <f t="shared" ref="E148:E161" si="29">"03"</f>
        <v>03</v>
      </c>
      <c r="F148" t="str">
        <f>"001"</f>
        <v>001</v>
      </c>
      <c r="G148" t="str">
        <f>""</f>
        <v/>
      </c>
      <c r="H148" t="s">
        <v>1</v>
      </c>
      <c r="I148" t="s">
        <v>2751</v>
      </c>
      <c r="J148" t="s">
        <v>6124</v>
      </c>
      <c r="K148" t="str">
        <f t="shared" si="28"/>
        <v>23710</v>
      </c>
    </row>
    <row r="149" spans="1:11" customFormat="1" x14ac:dyDescent="0.25">
      <c r="A149" t="str">
        <f t="shared" si="24"/>
        <v>23</v>
      </c>
      <c r="B149" t="s">
        <v>612</v>
      </c>
      <c r="C149" t="str">
        <f t="shared" si="26"/>
        <v>010</v>
      </c>
      <c r="D149" t="s">
        <v>623</v>
      </c>
      <c r="E149" t="str">
        <f t="shared" si="29"/>
        <v>03</v>
      </c>
      <c r="F149" t="str">
        <f>"001"</f>
        <v>001</v>
      </c>
      <c r="G149" t="str">
        <f>""</f>
        <v/>
      </c>
      <c r="H149" t="s">
        <v>0</v>
      </c>
      <c r="I149" t="s">
        <v>2751</v>
      </c>
      <c r="J149" t="s">
        <v>6124</v>
      </c>
      <c r="K149" t="str">
        <f t="shared" si="28"/>
        <v>23710</v>
      </c>
    </row>
    <row r="150" spans="1:11" customFormat="1" x14ac:dyDescent="0.25">
      <c r="A150" t="str">
        <f t="shared" si="24"/>
        <v>23</v>
      </c>
      <c r="B150" t="s">
        <v>612</v>
      </c>
      <c r="C150" t="str">
        <f t="shared" si="26"/>
        <v>010</v>
      </c>
      <c r="D150" t="s">
        <v>623</v>
      </c>
      <c r="E150" t="str">
        <f t="shared" si="29"/>
        <v>03</v>
      </c>
      <c r="F150" t="str">
        <f>"002"</f>
        <v>002</v>
      </c>
      <c r="G150" t="str">
        <f>""</f>
        <v/>
      </c>
      <c r="H150" t="s">
        <v>1</v>
      </c>
      <c r="I150" t="s">
        <v>2091</v>
      </c>
      <c r="J150" t="s">
        <v>6125</v>
      </c>
      <c r="K150" t="str">
        <f t="shared" si="28"/>
        <v>23710</v>
      </c>
    </row>
    <row r="151" spans="1:11" customFormat="1" x14ac:dyDescent="0.25">
      <c r="A151" t="str">
        <f t="shared" si="24"/>
        <v>23</v>
      </c>
      <c r="B151" t="s">
        <v>612</v>
      </c>
      <c r="C151" t="str">
        <f t="shared" si="26"/>
        <v>010</v>
      </c>
      <c r="D151" t="s">
        <v>623</v>
      </c>
      <c r="E151" t="str">
        <f t="shared" si="29"/>
        <v>03</v>
      </c>
      <c r="F151" t="str">
        <f>"002"</f>
        <v>002</v>
      </c>
      <c r="G151" t="str">
        <f>""</f>
        <v/>
      </c>
      <c r="H151" t="s">
        <v>0</v>
      </c>
      <c r="I151" t="s">
        <v>2091</v>
      </c>
      <c r="J151" t="s">
        <v>6125</v>
      </c>
      <c r="K151" t="str">
        <f t="shared" si="28"/>
        <v>23710</v>
      </c>
    </row>
    <row r="152" spans="1:11" customFormat="1" x14ac:dyDescent="0.25">
      <c r="A152" t="str">
        <f t="shared" si="24"/>
        <v>23</v>
      </c>
      <c r="B152" t="s">
        <v>612</v>
      </c>
      <c r="C152" t="str">
        <f t="shared" si="26"/>
        <v>010</v>
      </c>
      <c r="D152" t="s">
        <v>623</v>
      </c>
      <c r="E152" t="str">
        <f t="shared" si="29"/>
        <v>03</v>
      </c>
      <c r="F152" t="str">
        <f>"003"</f>
        <v>003</v>
      </c>
      <c r="G152" t="str">
        <f>""</f>
        <v/>
      </c>
      <c r="H152" t="s">
        <v>1</v>
      </c>
      <c r="I152" t="s">
        <v>2752</v>
      </c>
      <c r="J152" t="s">
        <v>6126</v>
      </c>
      <c r="K152" t="str">
        <f t="shared" si="28"/>
        <v>23710</v>
      </c>
    </row>
    <row r="153" spans="1:11" customFormat="1" x14ac:dyDescent="0.25">
      <c r="A153" t="str">
        <f t="shared" si="24"/>
        <v>23</v>
      </c>
      <c r="B153" t="s">
        <v>612</v>
      </c>
      <c r="C153" t="str">
        <f t="shared" si="26"/>
        <v>010</v>
      </c>
      <c r="D153" t="s">
        <v>623</v>
      </c>
      <c r="E153" t="str">
        <f t="shared" si="29"/>
        <v>03</v>
      </c>
      <c r="F153" t="str">
        <f>"003"</f>
        <v>003</v>
      </c>
      <c r="G153" t="str">
        <f>""</f>
        <v/>
      </c>
      <c r="H153" t="s">
        <v>0</v>
      </c>
      <c r="I153" t="s">
        <v>2752</v>
      </c>
      <c r="J153" t="s">
        <v>6126</v>
      </c>
      <c r="K153" t="str">
        <f t="shared" si="28"/>
        <v>23710</v>
      </c>
    </row>
    <row r="154" spans="1:11" customFormat="1" x14ac:dyDescent="0.25">
      <c r="A154" t="str">
        <f t="shared" si="24"/>
        <v>23</v>
      </c>
      <c r="B154" t="s">
        <v>612</v>
      </c>
      <c r="C154" t="str">
        <f t="shared" si="26"/>
        <v>010</v>
      </c>
      <c r="D154" t="s">
        <v>623</v>
      </c>
      <c r="E154" t="str">
        <f t="shared" si="29"/>
        <v>03</v>
      </c>
      <c r="F154" t="str">
        <f>"004"</f>
        <v>004</v>
      </c>
      <c r="G154" t="str">
        <f>""</f>
        <v/>
      </c>
      <c r="H154" t="s">
        <v>1</v>
      </c>
      <c r="I154" t="s">
        <v>1008</v>
      </c>
      <c r="J154" t="s">
        <v>6127</v>
      </c>
      <c r="K154" t="str">
        <f t="shared" si="28"/>
        <v>23710</v>
      </c>
    </row>
    <row r="155" spans="1:11" customFormat="1" x14ac:dyDescent="0.25">
      <c r="A155" t="str">
        <f t="shared" si="24"/>
        <v>23</v>
      </c>
      <c r="B155" t="s">
        <v>612</v>
      </c>
      <c r="C155" t="str">
        <f t="shared" si="26"/>
        <v>010</v>
      </c>
      <c r="D155" t="s">
        <v>623</v>
      </c>
      <c r="E155" t="str">
        <f t="shared" si="29"/>
        <v>03</v>
      </c>
      <c r="F155" t="str">
        <f>"004"</f>
        <v>004</v>
      </c>
      <c r="G155" t="str">
        <f>""</f>
        <v/>
      </c>
      <c r="H155" t="s">
        <v>0</v>
      </c>
      <c r="I155" t="s">
        <v>1008</v>
      </c>
      <c r="J155" t="s">
        <v>6127</v>
      </c>
      <c r="K155" t="str">
        <f t="shared" si="28"/>
        <v>23710</v>
      </c>
    </row>
    <row r="156" spans="1:11" customFormat="1" x14ac:dyDescent="0.25">
      <c r="A156" t="str">
        <f t="shared" si="24"/>
        <v>23</v>
      </c>
      <c r="B156" t="s">
        <v>612</v>
      </c>
      <c r="C156" t="str">
        <f t="shared" si="26"/>
        <v>010</v>
      </c>
      <c r="D156" t="s">
        <v>623</v>
      </c>
      <c r="E156" t="str">
        <f t="shared" si="29"/>
        <v>03</v>
      </c>
      <c r="F156" t="str">
        <f>"005"</f>
        <v>005</v>
      </c>
      <c r="G156" t="str">
        <f>""</f>
        <v/>
      </c>
      <c r="H156" t="s">
        <v>1</v>
      </c>
      <c r="I156" t="s">
        <v>2753</v>
      </c>
      <c r="J156" t="s">
        <v>6128</v>
      </c>
      <c r="K156" t="str">
        <f t="shared" si="28"/>
        <v>23710</v>
      </c>
    </row>
    <row r="157" spans="1:11" customFormat="1" x14ac:dyDescent="0.25">
      <c r="A157" t="str">
        <f t="shared" si="24"/>
        <v>23</v>
      </c>
      <c r="B157" t="s">
        <v>612</v>
      </c>
      <c r="C157" t="str">
        <f t="shared" si="26"/>
        <v>010</v>
      </c>
      <c r="D157" t="s">
        <v>623</v>
      </c>
      <c r="E157" t="str">
        <f t="shared" si="29"/>
        <v>03</v>
      </c>
      <c r="F157" t="str">
        <f>"005"</f>
        <v>005</v>
      </c>
      <c r="G157" t="str">
        <f>""</f>
        <v/>
      </c>
      <c r="H157" t="s">
        <v>0</v>
      </c>
      <c r="I157" t="s">
        <v>2753</v>
      </c>
      <c r="J157" t="s">
        <v>6128</v>
      </c>
      <c r="K157" t="str">
        <f t="shared" si="28"/>
        <v>23710</v>
      </c>
    </row>
    <row r="158" spans="1:11" customFormat="1" x14ac:dyDescent="0.25">
      <c r="A158" t="str">
        <f t="shared" si="24"/>
        <v>23</v>
      </c>
      <c r="B158" t="s">
        <v>612</v>
      </c>
      <c r="C158" t="str">
        <f t="shared" si="26"/>
        <v>010</v>
      </c>
      <c r="D158" t="s">
        <v>623</v>
      </c>
      <c r="E158" t="str">
        <f t="shared" si="29"/>
        <v>03</v>
      </c>
      <c r="F158" t="str">
        <f>"006"</f>
        <v>006</v>
      </c>
      <c r="G158" t="str">
        <f>""</f>
        <v/>
      </c>
      <c r="H158" t="s">
        <v>1</v>
      </c>
      <c r="I158" t="s">
        <v>2754</v>
      </c>
      <c r="J158" t="s">
        <v>6129</v>
      </c>
      <c r="K158" t="str">
        <f t="shared" si="28"/>
        <v>23710</v>
      </c>
    </row>
    <row r="159" spans="1:11" customFormat="1" x14ac:dyDescent="0.25">
      <c r="A159" t="str">
        <f t="shared" si="24"/>
        <v>23</v>
      </c>
      <c r="B159" t="s">
        <v>612</v>
      </c>
      <c r="C159" t="str">
        <f t="shared" si="26"/>
        <v>010</v>
      </c>
      <c r="D159" t="s">
        <v>623</v>
      </c>
      <c r="E159" t="str">
        <f t="shared" si="29"/>
        <v>03</v>
      </c>
      <c r="F159" t="str">
        <f>"006"</f>
        <v>006</v>
      </c>
      <c r="G159" t="str">
        <f>""</f>
        <v/>
      </c>
      <c r="H159" t="s">
        <v>0</v>
      </c>
      <c r="I159" t="s">
        <v>2754</v>
      </c>
      <c r="J159" t="s">
        <v>6129</v>
      </c>
      <c r="K159" t="str">
        <f t="shared" si="28"/>
        <v>23710</v>
      </c>
    </row>
    <row r="160" spans="1:11" customFormat="1" x14ac:dyDescent="0.25">
      <c r="A160" t="str">
        <f t="shared" si="24"/>
        <v>23</v>
      </c>
      <c r="B160" t="s">
        <v>612</v>
      </c>
      <c r="C160" t="str">
        <f t="shared" si="26"/>
        <v>010</v>
      </c>
      <c r="D160" t="s">
        <v>623</v>
      </c>
      <c r="E160" t="str">
        <f t="shared" si="29"/>
        <v>03</v>
      </c>
      <c r="F160" t="str">
        <f>"007"</f>
        <v>007</v>
      </c>
      <c r="G160" t="str">
        <f>""</f>
        <v/>
      </c>
      <c r="H160" t="s">
        <v>1</v>
      </c>
      <c r="I160" t="s">
        <v>2752</v>
      </c>
      <c r="J160" t="s">
        <v>6126</v>
      </c>
      <c r="K160" t="str">
        <f t="shared" si="28"/>
        <v>23710</v>
      </c>
    </row>
    <row r="161" spans="1:11" customFormat="1" x14ac:dyDescent="0.25">
      <c r="A161" t="str">
        <f t="shared" si="24"/>
        <v>23</v>
      </c>
      <c r="B161" t="s">
        <v>612</v>
      </c>
      <c r="C161" t="str">
        <f t="shared" si="26"/>
        <v>010</v>
      </c>
      <c r="D161" t="s">
        <v>623</v>
      </c>
      <c r="E161" t="str">
        <f t="shared" si="29"/>
        <v>03</v>
      </c>
      <c r="F161" t="str">
        <f>"007"</f>
        <v>007</v>
      </c>
      <c r="G161" t="str">
        <f>""</f>
        <v/>
      </c>
      <c r="H161" t="s">
        <v>0</v>
      </c>
      <c r="I161" t="s">
        <v>2752</v>
      </c>
      <c r="J161" t="s">
        <v>6126</v>
      </c>
      <c r="K161" t="str">
        <f t="shared" si="28"/>
        <v>23710</v>
      </c>
    </row>
    <row r="162" spans="1:11" customFormat="1" x14ac:dyDescent="0.25">
      <c r="A162" t="str">
        <f t="shared" si="24"/>
        <v>23</v>
      </c>
      <c r="B162" t="s">
        <v>612</v>
      </c>
      <c r="C162" t="str">
        <f>"011"</f>
        <v>011</v>
      </c>
      <c r="D162" t="s">
        <v>624</v>
      </c>
      <c r="E162" t="str">
        <f t="shared" ref="E162:E180" si="30">"01"</f>
        <v>01</v>
      </c>
      <c r="F162" t="str">
        <f>"001"</f>
        <v>001</v>
      </c>
      <c r="G162" t="str">
        <f>""</f>
        <v/>
      </c>
      <c r="H162" t="s">
        <v>1</v>
      </c>
      <c r="I162" t="s">
        <v>2755</v>
      </c>
      <c r="J162" t="s">
        <v>6130</v>
      </c>
      <c r="K162" t="str">
        <f>"23711"</f>
        <v>23711</v>
      </c>
    </row>
    <row r="163" spans="1:11" customFormat="1" x14ac:dyDescent="0.25">
      <c r="A163" t="str">
        <f t="shared" si="24"/>
        <v>23</v>
      </c>
      <c r="B163" t="s">
        <v>612</v>
      </c>
      <c r="C163" t="str">
        <f>"011"</f>
        <v>011</v>
      </c>
      <c r="D163" t="s">
        <v>624</v>
      </c>
      <c r="E163" t="str">
        <f t="shared" si="30"/>
        <v>01</v>
      </c>
      <c r="F163" t="str">
        <f>"001"</f>
        <v>001</v>
      </c>
      <c r="G163" t="str">
        <f>""</f>
        <v/>
      </c>
      <c r="H163" t="s">
        <v>0</v>
      </c>
      <c r="I163" t="s">
        <v>2755</v>
      </c>
      <c r="J163" t="s">
        <v>6130</v>
      </c>
      <c r="K163" t="str">
        <f>"23711"</f>
        <v>23711</v>
      </c>
    </row>
    <row r="164" spans="1:11" customFormat="1" x14ac:dyDescent="0.25">
      <c r="A164" t="str">
        <f t="shared" si="24"/>
        <v>23</v>
      </c>
      <c r="B164" t="s">
        <v>612</v>
      </c>
      <c r="C164" t="str">
        <f>"011"</f>
        <v>011</v>
      </c>
      <c r="D164" t="s">
        <v>624</v>
      </c>
      <c r="E164" t="str">
        <f t="shared" si="30"/>
        <v>01</v>
      </c>
      <c r="F164" t="str">
        <f>"002"</f>
        <v>002</v>
      </c>
      <c r="G164" t="str">
        <f>""</f>
        <v/>
      </c>
      <c r="H164" t="s">
        <v>3</v>
      </c>
      <c r="I164" t="s">
        <v>2756</v>
      </c>
      <c r="J164" t="s">
        <v>6131</v>
      </c>
      <c r="K164" t="str">
        <f>"23711"</f>
        <v>23711</v>
      </c>
    </row>
    <row r="165" spans="1:11" customFormat="1" x14ac:dyDescent="0.25">
      <c r="A165" t="str">
        <f t="shared" si="24"/>
        <v>23</v>
      </c>
      <c r="B165" t="s">
        <v>612</v>
      </c>
      <c r="C165" t="str">
        <f t="shared" ref="C165:C171" si="31">"012"</f>
        <v>012</v>
      </c>
      <c r="D165" t="s">
        <v>625</v>
      </c>
      <c r="E165" t="str">
        <f t="shared" si="30"/>
        <v>01</v>
      </c>
      <c r="F165" t="str">
        <f>"001"</f>
        <v>001</v>
      </c>
      <c r="G165" t="str">
        <f>""</f>
        <v/>
      </c>
      <c r="H165" t="s">
        <v>1</v>
      </c>
      <c r="I165" t="s">
        <v>2757</v>
      </c>
      <c r="J165" t="s">
        <v>6132</v>
      </c>
      <c r="K165" t="str">
        <f t="shared" ref="K165:K171" si="32">"23280"</f>
        <v>23280</v>
      </c>
    </row>
    <row r="166" spans="1:11" customFormat="1" x14ac:dyDescent="0.25">
      <c r="A166" t="str">
        <f t="shared" si="24"/>
        <v>23</v>
      </c>
      <c r="B166" t="s">
        <v>612</v>
      </c>
      <c r="C166" t="str">
        <f t="shared" si="31"/>
        <v>012</v>
      </c>
      <c r="D166" t="s">
        <v>625</v>
      </c>
      <c r="E166" t="str">
        <f t="shared" si="30"/>
        <v>01</v>
      </c>
      <c r="F166" t="str">
        <f>"001"</f>
        <v>001</v>
      </c>
      <c r="G166" t="str">
        <f>""</f>
        <v/>
      </c>
      <c r="H166" t="s">
        <v>0</v>
      </c>
      <c r="I166" t="s">
        <v>2757</v>
      </c>
      <c r="J166" t="s">
        <v>6132</v>
      </c>
      <c r="K166" t="str">
        <f t="shared" si="32"/>
        <v>23280</v>
      </c>
    </row>
    <row r="167" spans="1:11" customFormat="1" x14ac:dyDescent="0.25">
      <c r="A167" t="str">
        <f t="shared" si="24"/>
        <v>23</v>
      </c>
      <c r="B167" t="s">
        <v>612</v>
      </c>
      <c r="C167" t="str">
        <f t="shared" si="31"/>
        <v>012</v>
      </c>
      <c r="D167" t="s">
        <v>625</v>
      </c>
      <c r="E167" t="str">
        <f t="shared" si="30"/>
        <v>01</v>
      </c>
      <c r="F167" t="str">
        <f>"002"</f>
        <v>002</v>
      </c>
      <c r="G167" t="str">
        <f>""</f>
        <v/>
      </c>
      <c r="H167" t="s">
        <v>3</v>
      </c>
      <c r="I167" t="s">
        <v>2758</v>
      </c>
      <c r="J167" t="s">
        <v>6133</v>
      </c>
      <c r="K167" t="str">
        <f t="shared" si="32"/>
        <v>23280</v>
      </c>
    </row>
    <row r="168" spans="1:11" customFormat="1" x14ac:dyDescent="0.25">
      <c r="A168" t="str">
        <f t="shared" si="24"/>
        <v>23</v>
      </c>
      <c r="B168" t="s">
        <v>612</v>
      </c>
      <c r="C168" t="str">
        <f t="shared" si="31"/>
        <v>012</v>
      </c>
      <c r="D168" t="s">
        <v>625</v>
      </c>
      <c r="E168" t="str">
        <f t="shared" si="30"/>
        <v>01</v>
      </c>
      <c r="F168" t="str">
        <f>"003"</f>
        <v>003</v>
      </c>
      <c r="G168" t="str">
        <f>""</f>
        <v/>
      </c>
      <c r="H168" t="s">
        <v>3</v>
      </c>
      <c r="I168" t="s">
        <v>2758</v>
      </c>
      <c r="J168" t="s">
        <v>6133</v>
      </c>
      <c r="K168" t="str">
        <f t="shared" si="32"/>
        <v>23280</v>
      </c>
    </row>
    <row r="169" spans="1:11" customFormat="1" x14ac:dyDescent="0.25">
      <c r="A169" t="str">
        <f t="shared" si="24"/>
        <v>23</v>
      </c>
      <c r="B169" t="s">
        <v>612</v>
      </c>
      <c r="C169" t="str">
        <f t="shared" si="31"/>
        <v>012</v>
      </c>
      <c r="D169" t="s">
        <v>625</v>
      </c>
      <c r="E169" t="str">
        <f t="shared" si="30"/>
        <v>01</v>
      </c>
      <c r="F169" t="str">
        <f>"004"</f>
        <v>004</v>
      </c>
      <c r="G169" t="str">
        <f>""</f>
        <v/>
      </c>
      <c r="H169" t="s">
        <v>3</v>
      </c>
      <c r="I169" t="s">
        <v>2759</v>
      </c>
      <c r="J169" t="s">
        <v>6134</v>
      </c>
      <c r="K169" t="str">
        <f t="shared" si="32"/>
        <v>23280</v>
      </c>
    </row>
    <row r="170" spans="1:11" customFormat="1" x14ac:dyDescent="0.25">
      <c r="A170" t="str">
        <f t="shared" si="24"/>
        <v>23</v>
      </c>
      <c r="B170" t="s">
        <v>612</v>
      </c>
      <c r="C170" t="str">
        <f t="shared" si="31"/>
        <v>012</v>
      </c>
      <c r="D170" t="s">
        <v>625</v>
      </c>
      <c r="E170" t="str">
        <f t="shared" si="30"/>
        <v>01</v>
      </c>
      <c r="F170" t="str">
        <f>"005"</f>
        <v>005</v>
      </c>
      <c r="G170" t="str">
        <f>""</f>
        <v/>
      </c>
      <c r="H170" t="s">
        <v>1</v>
      </c>
      <c r="I170" t="s">
        <v>2760</v>
      </c>
      <c r="J170" t="s">
        <v>6135</v>
      </c>
      <c r="K170" t="str">
        <f t="shared" si="32"/>
        <v>23280</v>
      </c>
    </row>
    <row r="171" spans="1:11" customFormat="1" x14ac:dyDescent="0.25">
      <c r="A171" t="str">
        <f t="shared" si="24"/>
        <v>23</v>
      </c>
      <c r="B171" t="s">
        <v>612</v>
      </c>
      <c r="C171" t="str">
        <f t="shared" si="31"/>
        <v>012</v>
      </c>
      <c r="D171" t="s">
        <v>625</v>
      </c>
      <c r="E171" t="str">
        <f t="shared" si="30"/>
        <v>01</v>
      </c>
      <c r="F171" t="str">
        <f>"005"</f>
        <v>005</v>
      </c>
      <c r="G171" t="str">
        <f>""</f>
        <v/>
      </c>
      <c r="H171" t="s">
        <v>0</v>
      </c>
      <c r="I171" t="s">
        <v>2760</v>
      </c>
      <c r="J171" t="s">
        <v>6135</v>
      </c>
      <c r="K171" t="str">
        <f t="shared" si="32"/>
        <v>23280</v>
      </c>
    </row>
    <row r="172" spans="1:11" customFormat="1" x14ac:dyDescent="0.25">
      <c r="A172" t="str">
        <f t="shared" si="24"/>
        <v>23</v>
      </c>
      <c r="B172" t="s">
        <v>612</v>
      </c>
      <c r="C172" t="str">
        <f>"014"</f>
        <v>014</v>
      </c>
      <c r="D172" t="s">
        <v>626</v>
      </c>
      <c r="E172" t="str">
        <f t="shared" si="30"/>
        <v>01</v>
      </c>
      <c r="F172" t="str">
        <f>"001"</f>
        <v>001</v>
      </c>
      <c r="G172" t="str">
        <f>""</f>
        <v/>
      </c>
      <c r="H172" t="s">
        <v>1</v>
      </c>
      <c r="I172" t="s">
        <v>23</v>
      </c>
      <c r="J172" t="s">
        <v>6136</v>
      </c>
      <c r="K172" t="str">
        <f>"23520"</f>
        <v>23520</v>
      </c>
    </row>
    <row r="173" spans="1:11" customFormat="1" x14ac:dyDescent="0.25">
      <c r="A173" t="str">
        <f t="shared" si="24"/>
        <v>23</v>
      </c>
      <c r="B173" t="s">
        <v>612</v>
      </c>
      <c r="C173" t="str">
        <f>"014"</f>
        <v>014</v>
      </c>
      <c r="D173" t="s">
        <v>626</v>
      </c>
      <c r="E173" t="str">
        <f t="shared" si="30"/>
        <v>01</v>
      </c>
      <c r="F173" t="str">
        <f>"001"</f>
        <v>001</v>
      </c>
      <c r="G173" t="str">
        <f>""</f>
        <v/>
      </c>
      <c r="H173" t="s">
        <v>0</v>
      </c>
      <c r="I173" t="s">
        <v>23</v>
      </c>
      <c r="J173" t="s">
        <v>6136</v>
      </c>
      <c r="K173" t="str">
        <f>"23520"</f>
        <v>23520</v>
      </c>
    </row>
    <row r="174" spans="1:11" customFormat="1" x14ac:dyDescent="0.25">
      <c r="A174" t="str">
        <f t="shared" si="24"/>
        <v>23</v>
      </c>
      <c r="B174" t="s">
        <v>612</v>
      </c>
      <c r="C174" t="str">
        <f>"014"</f>
        <v>014</v>
      </c>
      <c r="D174" t="s">
        <v>626</v>
      </c>
      <c r="E174" t="str">
        <f t="shared" si="30"/>
        <v>01</v>
      </c>
      <c r="F174" t="str">
        <f>"002"</f>
        <v>002</v>
      </c>
      <c r="G174" t="str">
        <f>""</f>
        <v/>
      </c>
      <c r="H174" t="s">
        <v>1</v>
      </c>
      <c r="I174" t="s">
        <v>2761</v>
      </c>
      <c r="J174" t="s">
        <v>4356</v>
      </c>
      <c r="K174" t="str">
        <f>"23520"</f>
        <v>23520</v>
      </c>
    </row>
    <row r="175" spans="1:11" customFormat="1" x14ac:dyDescent="0.25">
      <c r="A175" t="str">
        <f t="shared" si="24"/>
        <v>23</v>
      </c>
      <c r="B175" t="s">
        <v>612</v>
      </c>
      <c r="C175" t="str">
        <f>"014"</f>
        <v>014</v>
      </c>
      <c r="D175" t="s">
        <v>626</v>
      </c>
      <c r="E175" t="str">
        <f t="shared" si="30"/>
        <v>01</v>
      </c>
      <c r="F175" t="str">
        <f>"002"</f>
        <v>002</v>
      </c>
      <c r="G175" t="str">
        <f>""</f>
        <v/>
      </c>
      <c r="H175" t="s">
        <v>0</v>
      </c>
      <c r="I175" t="s">
        <v>2761</v>
      </c>
      <c r="J175" t="s">
        <v>4356</v>
      </c>
      <c r="K175" t="str">
        <f>"23520"</f>
        <v>23520</v>
      </c>
    </row>
    <row r="176" spans="1:11" customFormat="1" x14ac:dyDescent="0.25">
      <c r="A176" t="str">
        <f t="shared" si="24"/>
        <v>23</v>
      </c>
      <c r="B176" t="s">
        <v>612</v>
      </c>
      <c r="C176" t="str">
        <f>"015"</f>
        <v>015</v>
      </c>
      <c r="D176" t="s">
        <v>627</v>
      </c>
      <c r="E176" t="str">
        <f t="shared" si="30"/>
        <v>01</v>
      </c>
      <c r="F176" t="str">
        <f>"001"</f>
        <v>001</v>
      </c>
      <c r="G176" t="str">
        <f>""</f>
        <v/>
      </c>
      <c r="H176" t="s">
        <v>3</v>
      </c>
      <c r="I176" t="s">
        <v>2762</v>
      </c>
      <c r="J176" t="s">
        <v>6137</v>
      </c>
      <c r="K176" t="str">
        <f>"23568"</f>
        <v>23568</v>
      </c>
    </row>
    <row r="177" spans="1:11" customFormat="1" x14ac:dyDescent="0.25">
      <c r="A177" t="str">
        <f t="shared" si="24"/>
        <v>23</v>
      </c>
      <c r="B177" t="s">
        <v>612</v>
      </c>
      <c r="C177" t="str">
        <f>"015"</f>
        <v>015</v>
      </c>
      <c r="D177" t="s">
        <v>627</v>
      </c>
      <c r="E177" t="str">
        <f t="shared" si="30"/>
        <v>01</v>
      </c>
      <c r="F177" t="str">
        <f>"002"</f>
        <v>002</v>
      </c>
      <c r="G177" t="str">
        <f>""</f>
        <v/>
      </c>
      <c r="H177" t="s">
        <v>3</v>
      </c>
      <c r="I177" t="s">
        <v>2762</v>
      </c>
      <c r="J177" t="s">
        <v>6137</v>
      </c>
      <c r="K177" t="str">
        <f>"23568"</f>
        <v>23568</v>
      </c>
    </row>
    <row r="178" spans="1:11" customFormat="1" x14ac:dyDescent="0.25">
      <c r="A178" t="str">
        <f t="shared" si="24"/>
        <v>23</v>
      </c>
      <c r="B178" t="s">
        <v>612</v>
      </c>
      <c r="C178" t="str">
        <f>"016"</f>
        <v>016</v>
      </c>
      <c r="D178" t="s">
        <v>628</v>
      </c>
      <c r="E178" t="str">
        <f t="shared" si="30"/>
        <v>01</v>
      </c>
      <c r="F178" t="str">
        <f t="shared" ref="F178:F186" si="33">"001"</f>
        <v>001</v>
      </c>
      <c r="G178" t="str">
        <f>""</f>
        <v/>
      </c>
      <c r="H178" t="s">
        <v>3</v>
      </c>
      <c r="I178" t="s">
        <v>25</v>
      </c>
      <c r="J178" t="s">
        <v>6138</v>
      </c>
      <c r="K178" t="str">
        <f>"23390"</f>
        <v>23390</v>
      </c>
    </row>
    <row r="179" spans="1:11" customFormat="1" x14ac:dyDescent="0.25">
      <c r="A179" t="str">
        <f t="shared" si="24"/>
        <v>23</v>
      </c>
      <c r="B179" t="s">
        <v>612</v>
      </c>
      <c r="C179" t="str">
        <f>"017"</f>
        <v>017</v>
      </c>
      <c r="D179" t="s">
        <v>629</v>
      </c>
      <c r="E179" t="str">
        <f t="shared" si="30"/>
        <v>01</v>
      </c>
      <c r="F179" t="str">
        <f t="shared" si="33"/>
        <v>001</v>
      </c>
      <c r="G179" t="str">
        <f>""</f>
        <v/>
      </c>
      <c r="H179" t="s">
        <v>1</v>
      </c>
      <c r="I179" t="s">
        <v>123</v>
      </c>
      <c r="J179" t="s">
        <v>6139</v>
      </c>
      <c r="K179" t="str">
        <f>"23550"</f>
        <v>23550</v>
      </c>
    </row>
    <row r="180" spans="1:11" customFormat="1" x14ac:dyDescent="0.25">
      <c r="A180" t="str">
        <f t="shared" si="24"/>
        <v>23</v>
      </c>
      <c r="B180" t="s">
        <v>612</v>
      </c>
      <c r="C180" t="str">
        <f>"017"</f>
        <v>017</v>
      </c>
      <c r="D180" t="s">
        <v>629</v>
      </c>
      <c r="E180" t="str">
        <f t="shared" si="30"/>
        <v>01</v>
      </c>
      <c r="F180" t="str">
        <f t="shared" si="33"/>
        <v>001</v>
      </c>
      <c r="G180" t="str">
        <f>""</f>
        <v/>
      </c>
      <c r="H180" t="s">
        <v>0</v>
      </c>
      <c r="I180" t="s">
        <v>123</v>
      </c>
      <c r="J180" t="s">
        <v>6139</v>
      </c>
      <c r="K180" t="str">
        <f>"23550"</f>
        <v>23550</v>
      </c>
    </row>
    <row r="181" spans="1:11" customFormat="1" x14ac:dyDescent="0.25">
      <c r="A181" t="str">
        <f t="shared" si="24"/>
        <v>23</v>
      </c>
      <c r="B181" t="s">
        <v>612</v>
      </c>
      <c r="C181" t="str">
        <f>"017"</f>
        <v>017</v>
      </c>
      <c r="D181" t="s">
        <v>629</v>
      </c>
      <c r="E181" t="str">
        <f>"02"</f>
        <v>02</v>
      </c>
      <c r="F181" t="str">
        <f t="shared" si="33"/>
        <v>001</v>
      </c>
      <c r="G181" t="str">
        <f>""</f>
        <v/>
      </c>
      <c r="H181" t="s">
        <v>3</v>
      </c>
      <c r="I181" t="s">
        <v>1558</v>
      </c>
      <c r="J181" t="s">
        <v>4166</v>
      </c>
      <c r="K181" t="str">
        <f>"23550"</f>
        <v>23550</v>
      </c>
    </row>
    <row r="182" spans="1:11" customFormat="1" x14ac:dyDescent="0.25">
      <c r="A182" t="str">
        <f t="shared" si="24"/>
        <v>23</v>
      </c>
      <c r="B182" t="s">
        <v>612</v>
      </c>
      <c r="C182" t="str">
        <f>"018"</f>
        <v>018</v>
      </c>
      <c r="D182" t="s">
        <v>630</v>
      </c>
      <c r="E182" t="str">
        <f>"01"</f>
        <v>01</v>
      </c>
      <c r="F182" t="str">
        <f t="shared" si="33"/>
        <v>001</v>
      </c>
      <c r="G182" t="str">
        <f>"01"</f>
        <v>01</v>
      </c>
      <c r="H182" t="s">
        <v>1</v>
      </c>
      <c r="I182" t="s">
        <v>2763</v>
      </c>
      <c r="J182" t="s">
        <v>6140</v>
      </c>
      <c r="K182" t="str">
        <f>"23120"</f>
        <v>23120</v>
      </c>
    </row>
    <row r="183" spans="1:11" customFormat="1" x14ac:dyDescent="0.25">
      <c r="A183" t="str">
        <f t="shared" si="24"/>
        <v>23</v>
      </c>
      <c r="B183" t="s">
        <v>612</v>
      </c>
      <c r="C183" t="str">
        <f>"018"</f>
        <v>018</v>
      </c>
      <c r="D183" t="s">
        <v>630</v>
      </c>
      <c r="E183" t="str">
        <f>"01"</f>
        <v>01</v>
      </c>
      <c r="F183" t="str">
        <f t="shared" si="33"/>
        <v>001</v>
      </c>
      <c r="G183" t="str">
        <f>"01"</f>
        <v>01</v>
      </c>
      <c r="H183" t="s">
        <v>0</v>
      </c>
      <c r="I183" t="s">
        <v>2764</v>
      </c>
      <c r="J183" t="s">
        <v>6140</v>
      </c>
      <c r="K183" t="str">
        <f>"23120"</f>
        <v>23120</v>
      </c>
    </row>
    <row r="184" spans="1:11" customFormat="1" x14ac:dyDescent="0.25">
      <c r="A184" t="str">
        <f t="shared" si="24"/>
        <v>23</v>
      </c>
      <c r="B184" t="s">
        <v>612</v>
      </c>
      <c r="C184" t="str">
        <f>"018"</f>
        <v>018</v>
      </c>
      <c r="D184" t="s">
        <v>630</v>
      </c>
      <c r="E184" t="str">
        <f>"01"</f>
        <v>01</v>
      </c>
      <c r="F184" t="str">
        <f t="shared" si="33"/>
        <v>001</v>
      </c>
      <c r="G184" t="str">
        <f>"02"</f>
        <v>02</v>
      </c>
      <c r="H184" t="s">
        <v>2</v>
      </c>
      <c r="I184" t="s">
        <v>2765</v>
      </c>
      <c r="J184" t="s">
        <v>6141</v>
      </c>
      <c r="K184" t="str">
        <f>"23193"</f>
        <v>23193</v>
      </c>
    </row>
    <row r="185" spans="1:11" customFormat="1" x14ac:dyDescent="0.25">
      <c r="A185" t="str">
        <f t="shared" si="24"/>
        <v>23</v>
      </c>
      <c r="B185" t="s">
        <v>612</v>
      </c>
      <c r="C185" t="str">
        <f>"018"</f>
        <v>018</v>
      </c>
      <c r="D185" t="s">
        <v>630</v>
      </c>
      <c r="E185" t="str">
        <f>"02"</f>
        <v>02</v>
      </c>
      <c r="F185" t="str">
        <f t="shared" si="33"/>
        <v>001</v>
      </c>
      <c r="G185" t="str">
        <f>""</f>
        <v/>
      </c>
      <c r="H185" t="s">
        <v>3</v>
      </c>
      <c r="I185" t="s">
        <v>2766</v>
      </c>
      <c r="J185" t="s">
        <v>6140</v>
      </c>
      <c r="K185" t="str">
        <f>"23120"</f>
        <v>23120</v>
      </c>
    </row>
    <row r="186" spans="1:11" customFormat="1" x14ac:dyDescent="0.25">
      <c r="A186" t="str">
        <f t="shared" si="24"/>
        <v>23</v>
      </c>
      <c r="B186" t="s">
        <v>612</v>
      </c>
      <c r="C186" t="str">
        <f>"019"</f>
        <v>019</v>
      </c>
      <c r="D186" t="s">
        <v>631</v>
      </c>
      <c r="E186" t="str">
        <f t="shared" ref="E186:E202" si="34">"01"</f>
        <v>01</v>
      </c>
      <c r="F186" t="str">
        <f t="shared" si="33"/>
        <v>001</v>
      </c>
      <c r="G186" t="str">
        <f>""</f>
        <v/>
      </c>
      <c r="H186" t="s">
        <v>3</v>
      </c>
      <c r="I186" t="s">
        <v>2767</v>
      </c>
      <c r="J186" t="s">
        <v>6142</v>
      </c>
      <c r="K186" t="str">
        <f>"23130"</f>
        <v>23130</v>
      </c>
    </row>
    <row r="187" spans="1:11" customFormat="1" x14ac:dyDescent="0.25">
      <c r="A187" t="str">
        <f t="shared" si="24"/>
        <v>23</v>
      </c>
      <c r="B187" t="s">
        <v>612</v>
      </c>
      <c r="C187" t="str">
        <f>"019"</f>
        <v>019</v>
      </c>
      <c r="D187" t="s">
        <v>631</v>
      </c>
      <c r="E187" t="str">
        <f t="shared" si="34"/>
        <v>01</v>
      </c>
      <c r="F187" t="str">
        <f>"002"</f>
        <v>002</v>
      </c>
      <c r="G187" t="str">
        <f>""</f>
        <v/>
      </c>
      <c r="H187" t="s">
        <v>3</v>
      </c>
      <c r="I187" t="s">
        <v>2767</v>
      </c>
      <c r="J187" t="s">
        <v>6142</v>
      </c>
      <c r="K187" t="str">
        <f>"23130"</f>
        <v>23130</v>
      </c>
    </row>
    <row r="188" spans="1:11" customFormat="1" x14ac:dyDescent="0.25">
      <c r="A188" t="str">
        <f t="shared" si="24"/>
        <v>23</v>
      </c>
      <c r="B188" t="s">
        <v>612</v>
      </c>
      <c r="C188" t="str">
        <f>"020"</f>
        <v>020</v>
      </c>
      <c r="D188" t="s">
        <v>632</v>
      </c>
      <c r="E188" t="str">
        <f t="shared" si="34"/>
        <v>01</v>
      </c>
      <c r="F188" t="str">
        <f>"001"</f>
        <v>001</v>
      </c>
      <c r="G188" t="str">
        <f>""</f>
        <v/>
      </c>
      <c r="H188" t="s">
        <v>1</v>
      </c>
      <c r="I188" t="s">
        <v>2768</v>
      </c>
      <c r="J188" t="s">
        <v>6143</v>
      </c>
      <c r="K188" t="str">
        <f>"23420"</f>
        <v>23420</v>
      </c>
    </row>
    <row r="189" spans="1:11" customFormat="1" x14ac:dyDescent="0.25">
      <c r="A189" t="str">
        <f t="shared" si="24"/>
        <v>23</v>
      </c>
      <c r="B189" t="s">
        <v>612</v>
      </c>
      <c r="C189" t="str">
        <f>"020"</f>
        <v>020</v>
      </c>
      <c r="D189" t="s">
        <v>632</v>
      </c>
      <c r="E189" t="str">
        <f t="shared" si="34"/>
        <v>01</v>
      </c>
      <c r="F189" t="str">
        <f>"001"</f>
        <v>001</v>
      </c>
      <c r="G189" t="str">
        <f>""</f>
        <v/>
      </c>
      <c r="H189" t="s">
        <v>0</v>
      </c>
      <c r="I189" t="s">
        <v>2768</v>
      </c>
      <c r="J189" t="s">
        <v>6143</v>
      </c>
      <c r="K189" t="str">
        <f>"23420"</f>
        <v>23420</v>
      </c>
    </row>
    <row r="190" spans="1:11" customFormat="1" x14ac:dyDescent="0.25">
      <c r="A190" t="str">
        <f t="shared" si="24"/>
        <v>23</v>
      </c>
      <c r="B190" t="s">
        <v>612</v>
      </c>
      <c r="C190" t="str">
        <f>"020"</f>
        <v>020</v>
      </c>
      <c r="D190" t="s">
        <v>632</v>
      </c>
      <c r="E190" t="str">
        <f t="shared" si="34"/>
        <v>01</v>
      </c>
      <c r="F190" t="str">
        <f>"002"</f>
        <v>002</v>
      </c>
      <c r="G190" t="str">
        <f>""</f>
        <v/>
      </c>
      <c r="H190" t="s">
        <v>3</v>
      </c>
      <c r="I190" t="s">
        <v>2768</v>
      </c>
      <c r="J190" t="s">
        <v>6143</v>
      </c>
      <c r="K190" t="str">
        <f>"23420"</f>
        <v>23420</v>
      </c>
    </row>
    <row r="191" spans="1:11" customFormat="1" x14ac:dyDescent="0.25">
      <c r="A191" t="str">
        <f t="shared" si="24"/>
        <v>23</v>
      </c>
      <c r="B191" t="s">
        <v>612</v>
      </c>
      <c r="C191" t="str">
        <f>"021"</f>
        <v>021</v>
      </c>
      <c r="D191" t="s">
        <v>633</v>
      </c>
      <c r="E191" t="str">
        <f t="shared" si="34"/>
        <v>01</v>
      </c>
      <c r="F191" t="str">
        <f>"001"</f>
        <v>001</v>
      </c>
      <c r="G191" t="str">
        <f>""</f>
        <v/>
      </c>
      <c r="H191" t="s">
        <v>3</v>
      </c>
      <c r="I191" t="s">
        <v>2769</v>
      </c>
      <c r="J191" t="s">
        <v>6144</v>
      </c>
      <c r="K191" t="str">
        <f>"23211"</f>
        <v>23211</v>
      </c>
    </row>
    <row r="192" spans="1:11" customFormat="1" x14ac:dyDescent="0.25">
      <c r="A192" t="str">
        <f t="shared" si="24"/>
        <v>23</v>
      </c>
      <c r="B192" t="s">
        <v>612</v>
      </c>
      <c r="C192" t="str">
        <f t="shared" ref="C192:C214" si="35">"024"</f>
        <v>024</v>
      </c>
      <c r="D192" t="s">
        <v>634</v>
      </c>
      <c r="E192" t="str">
        <f t="shared" si="34"/>
        <v>01</v>
      </c>
      <c r="F192" t="str">
        <f>"001"</f>
        <v>001</v>
      </c>
      <c r="G192" t="str">
        <f>""</f>
        <v/>
      </c>
      <c r="H192" t="s">
        <v>1</v>
      </c>
      <c r="I192" t="s">
        <v>2770</v>
      </c>
      <c r="J192" t="s">
        <v>6145</v>
      </c>
      <c r="K192" t="str">
        <f t="shared" ref="K192:K211" si="36">"23200"</f>
        <v>23200</v>
      </c>
    </row>
    <row r="193" spans="1:11" customFormat="1" x14ac:dyDescent="0.25">
      <c r="A193" t="str">
        <f t="shared" si="24"/>
        <v>23</v>
      </c>
      <c r="B193" t="s">
        <v>612</v>
      </c>
      <c r="C193" t="str">
        <f t="shared" si="35"/>
        <v>024</v>
      </c>
      <c r="D193" t="s">
        <v>634</v>
      </c>
      <c r="E193" t="str">
        <f t="shared" si="34"/>
        <v>01</v>
      </c>
      <c r="F193" t="str">
        <f>"001"</f>
        <v>001</v>
      </c>
      <c r="G193" t="str">
        <f>""</f>
        <v/>
      </c>
      <c r="H193" t="s">
        <v>0</v>
      </c>
      <c r="I193" t="s">
        <v>2770</v>
      </c>
      <c r="J193" t="s">
        <v>6145</v>
      </c>
      <c r="K193" t="str">
        <f t="shared" si="36"/>
        <v>23200</v>
      </c>
    </row>
    <row r="194" spans="1:11" customFormat="1" x14ac:dyDescent="0.25">
      <c r="A194" t="str">
        <f t="shared" si="24"/>
        <v>23</v>
      </c>
      <c r="B194" t="s">
        <v>612</v>
      </c>
      <c r="C194" t="str">
        <f t="shared" si="35"/>
        <v>024</v>
      </c>
      <c r="D194" t="s">
        <v>634</v>
      </c>
      <c r="E194" t="str">
        <f t="shared" si="34"/>
        <v>01</v>
      </c>
      <c r="F194" t="str">
        <f>"002"</f>
        <v>002</v>
      </c>
      <c r="G194" t="str">
        <f>""</f>
        <v/>
      </c>
      <c r="H194" t="s">
        <v>1</v>
      </c>
      <c r="I194" t="s">
        <v>2770</v>
      </c>
      <c r="J194" t="s">
        <v>6145</v>
      </c>
      <c r="K194" t="str">
        <f t="shared" si="36"/>
        <v>23200</v>
      </c>
    </row>
    <row r="195" spans="1:11" customFormat="1" x14ac:dyDescent="0.25">
      <c r="A195" t="str">
        <f t="shared" ref="A195:A258" si="37">"23"</f>
        <v>23</v>
      </c>
      <c r="B195" t="s">
        <v>612</v>
      </c>
      <c r="C195" t="str">
        <f t="shared" si="35"/>
        <v>024</v>
      </c>
      <c r="D195" t="s">
        <v>634</v>
      </c>
      <c r="E195" t="str">
        <f t="shared" si="34"/>
        <v>01</v>
      </c>
      <c r="F195" t="str">
        <f>"002"</f>
        <v>002</v>
      </c>
      <c r="G195" t="str">
        <f>""</f>
        <v/>
      </c>
      <c r="H195" t="s">
        <v>0</v>
      </c>
      <c r="I195" t="s">
        <v>2770</v>
      </c>
      <c r="J195" t="s">
        <v>6145</v>
      </c>
      <c r="K195" t="str">
        <f t="shared" si="36"/>
        <v>23200</v>
      </c>
    </row>
    <row r="196" spans="1:11" customFormat="1" x14ac:dyDescent="0.25">
      <c r="A196" t="str">
        <f t="shared" si="37"/>
        <v>23</v>
      </c>
      <c r="B196" t="s">
        <v>612</v>
      </c>
      <c r="C196" t="str">
        <f t="shared" si="35"/>
        <v>024</v>
      </c>
      <c r="D196" t="s">
        <v>634</v>
      </c>
      <c r="E196" t="str">
        <f t="shared" si="34"/>
        <v>01</v>
      </c>
      <c r="F196" t="str">
        <f>"003"</f>
        <v>003</v>
      </c>
      <c r="G196" t="str">
        <f>""</f>
        <v/>
      </c>
      <c r="H196" t="s">
        <v>1</v>
      </c>
      <c r="I196" t="s">
        <v>2770</v>
      </c>
      <c r="J196" t="s">
        <v>6145</v>
      </c>
      <c r="K196" t="str">
        <f t="shared" si="36"/>
        <v>23200</v>
      </c>
    </row>
    <row r="197" spans="1:11" customFormat="1" x14ac:dyDescent="0.25">
      <c r="A197" t="str">
        <f t="shared" si="37"/>
        <v>23</v>
      </c>
      <c r="B197" t="s">
        <v>612</v>
      </c>
      <c r="C197" t="str">
        <f t="shared" si="35"/>
        <v>024</v>
      </c>
      <c r="D197" t="s">
        <v>634</v>
      </c>
      <c r="E197" t="str">
        <f t="shared" si="34"/>
        <v>01</v>
      </c>
      <c r="F197" t="str">
        <f>"003"</f>
        <v>003</v>
      </c>
      <c r="G197" t="str">
        <f>""</f>
        <v/>
      </c>
      <c r="H197" t="s">
        <v>0</v>
      </c>
      <c r="I197" t="s">
        <v>2770</v>
      </c>
      <c r="J197" t="s">
        <v>6145</v>
      </c>
      <c r="K197" t="str">
        <f t="shared" si="36"/>
        <v>23200</v>
      </c>
    </row>
    <row r="198" spans="1:11" customFormat="1" x14ac:dyDescent="0.25">
      <c r="A198" t="str">
        <f t="shared" si="37"/>
        <v>23</v>
      </c>
      <c r="B198" t="s">
        <v>612</v>
      </c>
      <c r="C198" t="str">
        <f t="shared" si="35"/>
        <v>024</v>
      </c>
      <c r="D198" t="s">
        <v>634</v>
      </c>
      <c r="E198" t="str">
        <f t="shared" si="34"/>
        <v>01</v>
      </c>
      <c r="F198" t="str">
        <f>"004"</f>
        <v>004</v>
      </c>
      <c r="G198" t="str">
        <f>""</f>
        <v/>
      </c>
      <c r="H198" t="s">
        <v>1</v>
      </c>
      <c r="I198" t="s">
        <v>2770</v>
      </c>
      <c r="J198" t="s">
        <v>6145</v>
      </c>
      <c r="K198" t="str">
        <f t="shared" si="36"/>
        <v>23200</v>
      </c>
    </row>
    <row r="199" spans="1:11" customFormat="1" x14ac:dyDescent="0.25">
      <c r="A199" t="str">
        <f t="shared" si="37"/>
        <v>23</v>
      </c>
      <c r="B199" t="s">
        <v>612</v>
      </c>
      <c r="C199" t="str">
        <f t="shared" si="35"/>
        <v>024</v>
      </c>
      <c r="D199" t="s">
        <v>634</v>
      </c>
      <c r="E199" t="str">
        <f t="shared" si="34"/>
        <v>01</v>
      </c>
      <c r="F199" t="str">
        <f>"004"</f>
        <v>004</v>
      </c>
      <c r="G199" t="str">
        <f>""</f>
        <v/>
      </c>
      <c r="H199" t="s">
        <v>0</v>
      </c>
      <c r="I199" t="s">
        <v>2770</v>
      </c>
      <c r="J199" t="s">
        <v>6145</v>
      </c>
      <c r="K199" t="str">
        <f t="shared" si="36"/>
        <v>23200</v>
      </c>
    </row>
    <row r="200" spans="1:11" customFormat="1" x14ac:dyDescent="0.25">
      <c r="A200" t="str">
        <f t="shared" si="37"/>
        <v>23</v>
      </c>
      <c r="B200" t="s">
        <v>612</v>
      </c>
      <c r="C200" t="str">
        <f t="shared" si="35"/>
        <v>024</v>
      </c>
      <c r="D200" t="s">
        <v>634</v>
      </c>
      <c r="E200" t="str">
        <f t="shared" si="34"/>
        <v>01</v>
      </c>
      <c r="F200" t="str">
        <f>"005"</f>
        <v>005</v>
      </c>
      <c r="G200" t="str">
        <f>""</f>
        <v/>
      </c>
      <c r="H200" t="s">
        <v>1</v>
      </c>
      <c r="I200" t="s">
        <v>2770</v>
      </c>
      <c r="J200" t="s">
        <v>6146</v>
      </c>
      <c r="K200" t="str">
        <f t="shared" si="36"/>
        <v>23200</v>
      </c>
    </row>
    <row r="201" spans="1:11" customFormat="1" x14ac:dyDescent="0.25">
      <c r="A201" t="str">
        <f t="shared" si="37"/>
        <v>23</v>
      </c>
      <c r="B201" t="s">
        <v>612</v>
      </c>
      <c r="C201" t="str">
        <f t="shared" si="35"/>
        <v>024</v>
      </c>
      <c r="D201" t="s">
        <v>634</v>
      </c>
      <c r="E201" t="str">
        <f t="shared" si="34"/>
        <v>01</v>
      </c>
      <c r="F201" t="str">
        <f>"005"</f>
        <v>005</v>
      </c>
      <c r="G201" t="str">
        <f>""</f>
        <v/>
      </c>
      <c r="H201" t="s">
        <v>0</v>
      </c>
      <c r="I201" t="s">
        <v>2770</v>
      </c>
      <c r="J201" t="s">
        <v>6146</v>
      </c>
      <c r="K201" t="str">
        <f t="shared" si="36"/>
        <v>23200</v>
      </c>
    </row>
    <row r="202" spans="1:11" customFormat="1" x14ac:dyDescent="0.25">
      <c r="A202" t="str">
        <f t="shared" si="37"/>
        <v>23</v>
      </c>
      <c r="B202" t="s">
        <v>612</v>
      </c>
      <c r="C202" t="str">
        <f t="shared" si="35"/>
        <v>024</v>
      </c>
      <c r="D202" t="s">
        <v>634</v>
      </c>
      <c r="E202" t="str">
        <f t="shared" si="34"/>
        <v>01</v>
      </c>
      <c r="F202" t="str">
        <f>"005"</f>
        <v>005</v>
      </c>
      <c r="G202" t="str">
        <f>""</f>
        <v/>
      </c>
      <c r="H202" t="s">
        <v>2</v>
      </c>
      <c r="I202" t="s">
        <v>2770</v>
      </c>
      <c r="J202" t="s">
        <v>6146</v>
      </c>
      <c r="K202" t="str">
        <f t="shared" si="36"/>
        <v>23200</v>
      </c>
    </row>
    <row r="203" spans="1:11" customFormat="1" x14ac:dyDescent="0.25">
      <c r="A203" t="str">
        <f t="shared" si="37"/>
        <v>23</v>
      </c>
      <c r="B203" t="s">
        <v>612</v>
      </c>
      <c r="C203" t="str">
        <f t="shared" si="35"/>
        <v>024</v>
      </c>
      <c r="D203" t="s">
        <v>634</v>
      </c>
      <c r="E203" t="str">
        <f>"02"</f>
        <v>02</v>
      </c>
      <c r="F203" t="str">
        <f>"001"</f>
        <v>001</v>
      </c>
      <c r="G203" t="str">
        <f>""</f>
        <v/>
      </c>
      <c r="H203" t="s">
        <v>1</v>
      </c>
      <c r="I203" t="s">
        <v>84</v>
      </c>
      <c r="J203" t="s">
        <v>6147</v>
      </c>
      <c r="K203" t="str">
        <f t="shared" si="36"/>
        <v>23200</v>
      </c>
    </row>
    <row r="204" spans="1:11" customFormat="1" x14ac:dyDescent="0.25">
      <c r="A204" t="str">
        <f t="shared" si="37"/>
        <v>23</v>
      </c>
      <c r="B204" t="s">
        <v>612</v>
      </c>
      <c r="C204" t="str">
        <f t="shared" si="35"/>
        <v>024</v>
      </c>
      <c r="D204" t="s">
        <v>634</v>
      </c>
      <c r="E204" t="str">
        <f>"02"</f>
        <v>02</v>
      </c>
      <c r="F204" t="str">
        <f>"001"</f>
        <v>001</v>
      </c>
      <c r="G204" t="str">
        <f>""</f>
        <v/>
      </c>
      <c r="H204" t="s">
        <v>0</v>
      </c>
      <c r="I204" t="s">
        <v>84</v>
      </c>
      <c r="J204" t="s">
        <v>6147</v>
      </c>
      <c r="K204" t="str">
        <f t="shared" si="36"/>
        <v>23200</v>
      </c>
    </row>
    <row r="205" spans="1:11" customFormat="1" x14ac:dyDescent="0.25">
      <c r="A205" t="str">
        <f t="shared" si="37"/>
        <v>23</v>
      </c>
      <c r="B205" t="s">
        <v>612</v>
      </c>
      <c r="C205" t="str">
        <f t="shared" si="35"/>
        <v>024</v>
      </c>
      <c r="D205" t="s">
        <v>634</v>
      </c>
      <c r="E205" t="str">
        <f>"02"</f>
        <v>02</v>
      </c>
      <c r="F205" t="str">
        <f>"002"</f>
        <v>002</v>
      </c>
      <c r="G205" t="str">
        <f>""</f>
        <v/>
      </c>
      <c r="H205" t="s">
        <v>3</v>
      </c>
      <c r="I205" t="s">
        <v>20</v>
      </c>
      <c r="J205" t="s">
        <v>6148</v>
      </c>
      <c r="K205" t="str">
        <f t="shared" si="36"/>
        <v>23200</v>
      </c>
    </row>
    <row r="206" spans="1:11" customFormat="1" x14ac:dyDescent="0.25">
      <c r="A206" t="str">
        <f t="shared" si="37"/>
        <v>23</v>
      </c>
      <c r="B206" t="s">
        <v>612</v>
      </c>
      <c r="C206" t="str">
        <f t="shared" si="35"/>
        <v>024</v>
      </c>
      <c r="D206" t="s">
        <v>634</v>
      </c>
      <c r="E206" t="str">
        <f>"02"</f>
        <v>02</v>
      </c>
      <c r="F206" t="str">
        <f>"003"</f>
        <v>003</v>
      </c>
      <c r="G206" t="str">
        <f>""</f>
        <v/>
      </c>
      <c r="H206" t="s">
        <v>1</v>
      </c>
      <c r="I206" t="s">
        <v>2771</v>
      </c>
      <c r="J206" t="s">
        <v>6149</v>
      </c>
      <c r="K206" t="str">
        <f t="shared" si="36"/>
        <v>23200</v>
      </c>
    </row>
    <row r="207" spans="1:11" customFormat="1" x14ac:dyDescent="0.25">
      <c r="A207" t="str">
        <f t="shared" si="37"/>
        <v>23</v>
      </c>
      <c r="B207" t="s">
        <v>612</v>
      </c>
      <c r="C207" t="str">
        <f t="shared" si="35"/>
        <v>024</v>
      </c>
      <c r="D207" t="s">
        <v>634</v>
      </c>
      <c r="E207" t="str">
        <f>"02"</f>
        <v>02</v>
      </c>
      <c r="F207" t="str">
        <f>"003"</f>
        <v>003</v>
      </c>
      <c r="G207" t="str">
        <f>""</f>
        <v/>
      </c>
      <c r="H207" t="s">
        <v>0</v>
      </c>
      <c r="I207" t="s">
        <v>2771</v>
      </c>
      <c r="J207" t="s">
        <v>6149</v>
      </c>
      <c r="K207" t="str">
        <f t="shared" si="36"/>
        <v>23200</v>
      </c>
    </row>
    <row r="208" spans="1:11" customFormat="1" x14ac:dyDescent="0.25">
      <c r="A208" t="str">
        <f t="shared" si="37"/>
        <v>23</v>
      </c>
      <c r="B208" t="s">
        <v>612</v>
      </c>
      <c r="C208" t="str">
        <f t="shared" si="35"/>
        <v>024</v>
      </c>
      <c r="D208" t="s">
        <v>634</v>
      </c>
      <c r="E208" t="str">
        <f t="shared" ref="E208:E214" si="38">"03"</f>
        <v>03</v>
      </c>
      <c r="F208" t="str">
        <f>"001"</f>
        <v>001</v>
      </c>
      <c r="G208" t="str">
        <f>""</f>
        <v/>
      </c>
      <c r="H208" t="s">
        <v>1</v>
      </c>
      <c r="I208" t="s">
        <v>98</v>
      </c>
      <c r="J208" t="s">
        <v>6150</v>
      </c>
      <c r="K208" t="str">
        <f t="shared" si="36"/>
        <v>23200</v>
      </c>
    </row>
    <row r="209" spans="1:11" customFormat="1" x14ac:dyDescent="0.25">
      <c r="A209" t="str">
        <f t="shared" si="37"/>
        <v>23</v>
      </c>
      <c r="B209" t="s">
        <v>612</v>
      </c>
      <c r="C209" t="str">
        <f t="shared" si="35"/>
        <v>024</v>
      </c>
      <c r="D209" t="s">
        <v>634</v>
      </c>
      <c r="E209" t="str">
        <f t="shared" si="38"/>
        <v>03</v>
      </c>
      <c r="F209" t="str">
        <f>"001"</f>
        <v>001</v>
      </c>
      <c r="G209" t="str">
        <f>""</f>
        <v/>
      </c>
      <c r="H209" t="s">
        <v>0</v>
      </c>
      <c r="I209" t="s">
        <v>98</v>
      </c>
      <c r="J209" t="s">
        <v>6150</v>
      </c>
      <c r="K209" t="str">
        <f t="shared" si="36"/>
        <v>23200</v>
      </c>
    </row>
    <row r="210" spans="1:11" customFormat="1" x14ac:dyDescent="0.25">
      <c r="A210" t="str">
        <f t="shared" si="37"/>
        <v>23</v>
      </c>
      <c r="B210" t="s">
        <v>612</v>
      </c>
      <c r="C210" t="str">
        <f t="shared" si="35"/>
        <v>024</v>
      </c>
      <c r="D210" t="s">
        <v>634</v>
      </c>
      <c r="E210" t="str">
        <f t="shared" si="38"/>
        <v>03</v>
      </c>
      <c r="F210" t="str">
        <f>"002"</f>
        <v>002</v>
      </c>
      <c r="G210" t="str">
        <f>"01"</f>
        <v>01</v>
      </c>
      <c r="H210" t="s">
        <v>1</v>
      </c>
      <c r="I210" t="s">
        <v>2772</v>
      </c>
      <c r="J210" t="s">
        <v>6151</v>
      </c>
      <c r="K210" t="str">
        <f t="shared" si="36"/>
        <v>23200</v>
      </c>
    </row>
    <row r="211" spans="1:11" customFormat="1" x14ac:dyDescent="0.25">
      <c r="A211" t="str">
        <f t="shared" si="37"/>
        <v>23</v>
      </c>
      <c r="B211" t="s">
        <v>612</v>
      </c>
      <c r="C211" t="str">
        <f t="shared" si="35"/>
        <v>024</v>
      </c>
      <c r="D211" t="s">
        <v>634</v>
      </c>
      <c r="E211" t="str">
        <f t="shared" si="38"/>
        <v>03</v>
      </c>
      <c r="F211" t="str">
        <f>"002"</f>
        <v>002</v>
      </c>
      <c r="G211" t="str">
        <f>"01"</f>
        <v>01</v>
      </c>
      <c r="H211" t="s">
        <v>0</v>
      </c>
      <c r="I211" t="s">
        <v>2772</v>
      </c>
      <c r="J211" t="s">
        <v>6151</v>
      </c>
      <c r="K211" t="str">
        <f t="shared" si="36"/>
        <v>23200</v>
      </c>
    </row>
    <row r="212" spans="1:11" customFormat="1" x14ac:dyDescent="0.25">
      <c r="A212" t="str">
        <f t="shared" si="37"/>
        <v>23</v>
      </c>
      <c r="B212" t="s">
        <v>612</v>
      </c>
      <c r="C212" t="str">
        <f t="shared" si="35"/>
        <v>024</v>
      </c>
      <c r="D212" t="s">
        <v>634</v>
      </c>
      <c r="E212" t="str">
        <f t="shared" si="38"/>
        <v>03</v>
      </c>
      <c r="F212" t="str">
        <f>"002"</f>
        <v>002</v>
      </c>
      <c r="G212" t="str">
        <f>"02"</f>
        <v>02</v>
      </c>
      <c r="H212" t="s">
        <v>2</v>
      </c>
      <c r="I212" t="s">
        <v>2773</v>
      </c>
      <c r="J212" t="s">
        <v>6152</v>
      </c>
      <c r="K212" t="str">
        <f>"23212"</f>
        <v>23212</v>
      </c>
    </row>
    <row r="213" spans="1:11" customFormat="1" x14ac:dyDescent="0.25">
      <c r="A213" t="str">
        <f t="shared" si="37"/>
        <v>23</v>
      </c>
      <c r="B213" t="s">
        <v>612</v>
      </c>
      <c r="C213" t="str">
        <f t="shared" si="35"/>
        <v>024</v>
      </c>
      <c r="D213" t="s">
        <v>634</v>
      </c>
      <c r="E213" t="str">
        <f t="shared" si="38"/>
        <v>03</v>
      </c>
      <c r="F213" t="str">
        <f>"004"</f>
        <v>004</v>
      </c>
      <c r="G213" t="str">
        <f>""</f>
        <v/>
      </c>
      <c r="H213" t="s">
        <v>1</v>
      </c>
      <c r="I213" t="s">
        <v>2774</v>
      </c>
      <c r="J213" t="s">
        <v>6153</v>
      </c>
      <c r="K213" t="str">
        <f>"23200"</f>
        <v>23200</v>
      </c>
    </row>
    <row r="214" spans="1:11" customFormat="1" x14ac:dyDescent="0.25">
      <c r="A214" t="str">
        <f t="shared" si="37"/>
        <v>23</v>
      </c>
      <c r="B214" t="s">
        <v>612</v>
      </c>
      <c r="C214" t="str">
        <f t="shared" si="35"/>
        <v>024</v>
      </c>
      <c r="D214" t="s">
        <v>634</v>
      </c>
      <c r="E214" t="str">
        <f t="shared" si="38"/>
        <v>03</v>
      </c>
      <c r="F214" t="str">
        <f>"004"</f>
        <v>004</v>
      </c>
      <c r="G214" t="str">
        <f>""</f>
        <v/>
      </c>
      <c r="H214" t="s">
        <v>0</v>
      </c>
      <c r="I214" t="s">
        <v>2774</v>
      </c>
      <c r="J214" t="s">
        <v>6153</v>
      </c>
      <c r="K214" t="str">
        <f>"23200"</f>
        <v>23200</v>
      </c>
    </row>
    <row r="215" spans="1:11" customFormat="1" x14ac:dyDescent="0.25">
      <c r="A215" t="str">
        <f t="shared" si="37"/>
        <v>23</v>
      </c>
      <c r="B215" t="s">
        <v>612</v>
      </c>
      <c r="C215" t="str">
        <f>"025"</f>
        <v>025</v>
      </c>
      <c r="D215" t="s">
        <v>635</v>
      </c>
      <c r="E215" t="str">
        <f t="shared" ref="E215:E231" si="39">"01"</f>
        <v>01</v>
      </c>
      <c r="F215" t="str">
        <f>"001"</f>
        <v>001</v>
      </c>
      <c r="G215" t="str">
        <f>""</f>
        <v/>
      </c>
      <c r="H215" t="s">
        <v>3</v>
      </c>
      <c r="I215" t="s">
        <v>28</v>
      </c>
      <c r="J215" t="s">
        <v>6154</v>
      </c>
      <c r="K215" t="str">
        <f>"23260"</f>
        <v>23260</v>
      </c>
    </row>
    <row r="216" spans="1:11" customFormat="1" x14ac:dyDescent="0.25">
      <c r="A216" t="str">
        <f t="shared" si="37"/>
        <v>23</v>
      </c>
      <c r="B216" t="s">
        <v>612</v>
      </c>
      <c r="C216" t="str">
        <f>"025"</f>
        <v>025</v>
      </c>
      <c r="D216" t="s">
        <v>635</v>
      </c>
      <c r="E216" t="str">
        <f t="shared" si="39"/>
        <v>01</v>
      </c>
      <c r="F216" t="str">
        <f>"002"</f>
        <v>002</v>
      </c>
      <c r="G216" t="str">
        <f>""</f>
        <v/>
      </c>
      <c r="H216" t="s">
        <v>1</v>
      </c>
      <c r="I216" t="s">
        <v>28</v>
      </c>
      <c r="J216" t="s">
        <v>6154</v>
      </c>
      <c r="K216" t="str">
        <f>"23260"</f>
        <v>23260</v>
      </c>
    </row>
    <row r="217" spans="1:11" customFormat="1" x14ac:dyDescent="0.25">
      <c r="A217" t="str">
        <f t="shared" si="37"/>
        <v>23</v>
      </c>
      <c r="B217" t="s">
        <v>612</v>
      </c>
      <c r="C217" t="str">
        <f>"025"</f>
        <v>025</v>
      </c>
      <c r="D217" t="s">
        <v>635</v>
      </c>
      <c r="E217" t="str">
        <f t="shared" si="39"/>
        <v>01</v>
      </c>
      <c r="F217" t="str">
        <f>"002"</f>
        <v>002</v>
      </c>
      <c r="G217" t="str">
        <f>""</f>
        <v/>
      </c>
      <c r="H217" t="s">
        <v>0</v>
      </c>
      <c r="I217" t="s">
        <v>28</v>
      </c>
      <c r="J217" t="s">
        <v>6154</v>
      </c>
      <c r="K217" t="str">
        <f>"23260"</f>
        <v>23260</v>
      </c>
    </row>
    <row r="218" spans="1:11" customFormat="1" x14ac:dyDescent="0.25">
      <c r="A218" t="str">
        <f t="shared" si="37"/>
        <v>23</v>
      </c>
      <c r="B218" t="s">
        <v>612</v>
      </c>
      <c r="C218" t="str">
        <f>"025"</f>
        <v>025</v>
      </c>
      <c r="D218" t="s">
        <v>635</v>
      </c>
      <c r="E218" t="str">
        <f t="shared" si="39"/>
        <v>01</v>
      </c>
      <c r="F218" t="str">
        <f>"003"</f>
        <v>003</v>
      </c>
      <c r="G218" t="str">
        <f>""</f>
        <v/>
      </c>
      <c r="H218" t="s">
        <v>1</v>
      </c>
      <c r="I218" t="s">
        <v>28</v>
      </c>
      <c r="J218" t="s">
        <v>6154</v>
      </c>
      <c r="K218" t="str">
        <f>"23260"</f>
        <v>23260</v>
      </c>
    </row>
    <row r="219" spans="1:11" customFormat="1" x14ac:dyDescent="0.25">
      <c r="A219" t="str">
        <f t="shared" si="37"/>
        <v>23</v>
      </c>
      <c r="B219" t="s">
        <v>612</v>
      </c>
      <c r="C219" t="str">
        <f>"025"</f>
        <v>025</v>
      </c>
      <c r="D219" t="s">
        <v>635</v>
      </c>
      <c r="E219" t="str">
        <f t="shared" si="39"/>
        <v>01</v>
      </c>
      <c r="F219" t="str">
        <f>"003"</f>
        <v>003</v>
      </c>
      <c r="G219" t="str">
        <f>""</f>
        <v/>
      </c>
      <c r="H219" t="s">
        <v>0</v>
      </c>
      <c r="I219" t="s">
        <v>28</v>
      </c>
      <c r="J219" t="s">
        <v>6154</v>
      </c>
      <c r="K219" t="str">
        <f>"23260"</f>
        <v>23260</v>
      </c>
    </row>
    <row r="220" spans="1:11" customFormat="1" x14ac:dyDescent="0.25">
      <c r="A220" t="str">
        <f t="shared" si="37"/>
        <v>23</v>
      </c>
      <c r="B220" t="s">
        <v>612</v>
      </c>
      <c r="C220" t="str">
        <f t="shared" ref="C220:C225" si="40">"026"</f>
        <v>026</v>
      </c>
      <c r="D220" t="s">
        <v>636</v>
      </c>
      <c r="E220" t="str">
        <f t="shared" si="39"/>
        <v>01</v>
      </c>
      <c r="F220" t="str">
        <f>"001"</f>
        <v>001</v>
      </c>
      <c r="G220" t="str">
        <f>"01"</f>
        <v>01</v>
      </c>
      <c r="H220" t="s">
        <v>1</v>
      </c>
      <c r="I220" t="s">
        <v>2775</v>
      </c>
      <c r="J220" t="s">
        <v>6155</v>
      </c>
      <c r="K220" t="str">
        <f>"23670"</f>
        <v>23670</v>
      </c>
    </row>
    <row r="221" spans="1:11" customFormat="1" x14ac:dyDescent="0.25">
      <c r="A221" t="str">
        <f t="shared" si="37"/>
        <v>23</v>
      </c>
      <c r="B221" t="s">
        <v>612</v>
      </c>
      <c r="C221" t="str">
        <f t="shared" si="40"/>
        <v>026</v>
      </c>
      <c r="D221" t="s">
        <v>636</v>
      </c>
      <c r="E221" t="str">
        <f t="shared" si="39"/>
        <v>01</v>
      </c>
      <c r="F221" t="str">
        <f>"001"</f>
        <v>001</v>
      </c>
      <c r="G221" t="str">
        <f>"02"</f>
        <v>02</v>
      </c>
      <c r="H221" t="s">
        <v>0</v>
      </c>
      <c r="I221" t="s">
        <v>2776</v>
      </c>
      <c r="J221" t="s">
        <v>6156</v>
      </c>
      <c r="K221" t="str">
        <f>"23693"</f>
        <v>23693</v>
      </c>
    </row>
    <row r="222" spans="1:11" customFormat="1" x14ac:dyDescent="0.25">
      <c r="A222" t="str">
        <f t="shared" si="37"/>
        <v>23</v>
      </c>
      <c r="B222" t="s">
        <v>612</v>
      </c>
      <c r="C222" t="str">
        <f t="shared" si="40"/>
        <v>026</v>
      </c>
      <c r="D222" t="s">
        <v>636</v>
      </c>
      <c r="E222" t="str">
        <f t="shared" si="39"/>
        <v>01</v>
      </c>
      <c r="F222" t="str">
        <f>"003"</f>
        <v>003</v>
      </c>
      <c r="G222" t="str">
        <f>""</f>
        <v/>
      </c>
      <c r="H222" t="s">
        <v>1</v>
      </c>
      <c r="I222" t="s">
        <v>2777</v>
      </c>
      <c r="J222" t="s">
        <v>6155</v>
      </c>
      <c r="K222" t="str">
        <f>"23670"</f>
        <v>23670</v>
      </c>
    </row>
    <row r="223" spans="1:11" customFormat="1" x14ac:dyDescent="0.25">
      <c r="A223" t="str">
        <f t="shared" si="37"/>
        <v>23</v>
      </c>
      <c r="B223" t="s">
        <v>612</v>
      </c>
      <c r="C223" t="str">
        <f t="shared" si="40"/>
        <v>026</v>
      </c>
      <c r="D223" t="s">
        <v>636</v>
      </c>
      <c r="E223" t="str">
        <f t="shared" si="39"/>
        <v>01</v>
      </c>
      <c r="F223" t="str">
        <f>"003"</f>
        <v>003</v>
      </c>
      <c r="G223" t="str">
        <f>""</f>
        <v/>
      </c>
      <c r="H223" t="s">
        <v>0</v>
      </c>
      <c r="I223" t="s">
        <v>2778</v>
      </c>
      <c r="J223" t="s">
        <v>6155</v>
      </c>
      <c r="K223" t="str">
        <f>"23670"</f>
        <v>23670</v>
      </c>
    </row>
    <row r="224" spans="1:11" customFormat="1" x14ac:dyDescent="0.25">
      <c r="A224" t="str">
        <f t="shared" si="37"/>
        <v>23</v>
      </c>
      <c r="B224" t="s">
        <v>612</v>
      </c>
      <c r="C224" t="str">
        <f t="shared" si="40"/>
        <v>026</v>
      </c>
      <c r="D224" t="s">
        <v>636</v>
      </c>
      <c r="E224" t="str">
        <f t="shared" si="39"/>
        <v>01</v>
      </c>
      <c r="F224" t="str">
        <f>"004"</f>
        <v>004</v>
      </c>
      <c r="G224" t="str">
        <f>""</f>
        <v/>
      </c>
      <c r="H224" t="s">
        <v>1</v>
      </c>
      <c r="I224" t="s">
        <v>2779</v>
      </c>
      <c r="J224" t="s">
        <v>6155</v>
      </c>
      <c r="K224" t="str">
        <f>"23670"</f>
        <v>23670</v>
      </c>
    </row>
    <row r="225" spans="1:11" customFormat="1" x14ac:dyDescent="0.25">
      <c r="A225" t="str">
        <f t="shared" si="37"/>
        <v>23</v>
      </c>
      <c r="B225" t="s">
        <v>612</v>
      </c>
      <c r="C225" t="str">
        <f t="shared" si="40"/>
        <v>026</v>
      </c>
      <c r="D225" t="s">
        <v>636</v>
      </c>
      <c r="E225" t="str">
        <f t="shared" si="39"/>
        <v>01</v>
      </c>
      <c r="F225" t="str">
        <f>"004"</f>
        <v>004</v>
      </c>
      <c r="G225" t="str">
        <f>""</f>
        <v/>
      </c>
      <c r="H225" t="s">
        <v>0</v>
      </c>
      <c r="I225" t="s">
        <v>2780</v>
      </c>
      <c r="J225" t="s">
        <v>6155</v>
      </c>
      <c r="K225" t="str">
        <f>"23670"</f>
        <v>23670</v>
      </c>
    </row>
    <row r="226" spans="1:11" customFormat="1" x14ac:dyDescent="0.25">
      <c r="A226" t="str">
        <f t="shared" si="37"/>
        <v>23</v>
      </c>
      <c r="B226" t="s">
        <v>612</v>
      </c>
      <c r="C226" t="str">
        <f>"027"</f>
        <v>027</v>
      </c>
      <c r="D226" t="s">
        <v>637</v>
      </c>
      <c r="E226" t="str">
        <f t="shared" si="39"/>
        <v>01</v>
      </c>
      <c r="F226" t="str">
        <f>"001"</f>
        <v>001</v>
      </c>
      <c r="G226" t="str">
        <f>""</f>
        <v/>
      </c>
      <c r="H226" t="s">
        <v>3</v>
      </c>
      <c r="I226" t="s">
        <v>25</v>
      </c>
      <c r="J226" t="s">
        <v>4166</v>
      </c>
      <c r="K226" t="str">
        <f>"23628"</f>
        <v>23628</v>
      </c>
    </row>
    <row r="227" spans="1:11" customFormat="1" x14ac:dyDescent="0.25">
      <c r="A227" t="str">
        <f t="shared" si="37"/>
        <v>23</v>
      </c>
      <c r="B227" t="s">
        <v>612</v>
      </c>
      <c r="C227" t="str">
        <f t="shared" ref="C227:C237" si="41">"028"</f>
        <v>028</v>
      </c>
      <c r="D227" t="s">
        <v>638</v>
      </c>
      <c r="E227" t="str">
        <f t="shared" si="39"/>
        <v>01</v>
      </c>
      <c r="F227" t="str">
        <f>"001"</f>
        <v>001</v>
      </c>
      <c r="G227" t="str">
        <f>""</f>
        <v/>
      </c>
      <c r="H227" t="s">
        <v>3</v>
      </c>
      <c r="I227" t="s">
        <v>25</v>
      </c>
      <c r="J227" t="s">
        <v>6157</v>
      </c>
      <c r="K227" t="str">
        <f t="shared" ref="K227:K235" si="42">"23470"</f>
        <v>23470</v>
      </c>
    </row>
    <row r="228" spans="1:11" customFormat="1" x14ac:dyDescent="0.25">
      <c r="A228" t="str">
        <f t="shared" si="37"/>
        <v>23</v>
      </c>
      <c r="B228" t="s">
        <v>612</v>
      </c>
      <c r="C228" t="str">
        <f t="shared" si="41"/>
        <v>028</v>
      </c>
      <c r="D228" t="s">
        <v>638</v>
      </c>
      <c r="E228" t="str">
        <f t="shared" si="39"/>
        <v>01</v>
      </c>
      <c r="F228" t="str">
        <f>"002"</f>
        <v>002</v>
      </c>
      <c r="G228" t="str">
        <f>""</f>
        <v/>
      </c>
      <c r="H228" t="s">
        <v>1</v>
      </c>
      <c r="I228" t="s">
        <v>2781</v>
      </c>
      <c r="J228" t="s">
        <v>6158</v>
      </c>
      <c r="K228" t="str">
        <f t="shared" si="42"/>
        <v>23470</v>
      </c>
    </row>
    <row r="229" spans="1:11" customFormat="1" x14ac:dyDescent="0.25">
      <c r="A229" t="str">
        <f t="shared" si="37"/>
        <v>23</v>
      </c>
      <c r="B229" t="s">
        <v>612</v>
      </c>
      <c r="C229" t="str">
        <f t="shared" si="41"/>
        <v>028</v>
      </c>
      <c r="D229" t="s">
        <v>638</v>
      </c>
      <c r="E229" t="str">
        <f t="shared" si="39"/>
        <v>01</v>
      </c>
      <c r="F229" t="str">
        <f>"002"</f>
        <v>002</v>
      </c>
      <c r="G229" t="str">
        <f>""</f>
        <v/>
      </c>
      <c r="H229" t="s">
        <v>0</v>
      </c>
      <c r="I229" t="s">
        <v>2781</v>
      </c>
      <c r="J229" t="s">
        <v>6158</v>
      </c>
      <c r="K229" t="str">
        <f t="shared" si="42"/>
        <v>23470</v>
      </c>
    </row>
    <row r="230" spans="1:11" customFormat="1" x14ac:dyDescent="0.25">
      <c r="A230" t="str">
        <f t="shared" si="37"/>
        <v>23</v>
      </c>
      <c r="B230" t="s">
        <v>612</v>
      </c>
      <c r="C230" t="str">
        <f t="shared" si="41"/>
        <v>028</v>
      </c>
      <c r="D230" t="s">
        <v>638</v>
      </c>
      <c r="E230" t="str">
        <f t="shared" si="39"/>
        <v>01</v>
      </c>
      <c r="F230" t="str">
        <f>"002"</f>
        <v>002</v>
      </c>
      <c r="G230" t="str">
        <f>""</f>
        <v/>
      </c>
      <c r="H230" t="s">
        <v>2</v>
      </c>
      <c r="I230" t="s">
        <v>2781</v>
      </c>
      <c r="J230" t="s">
        <v>6158</v>
      </c>
      <c r="K230" t="str">
        <f t="shared" si="42"/>
        <v>23470</v>
      </c>
    </row>
    <row r="231" spans="1:11" customFormat="1" x14ac:dyDescent="0.25">
      <c r="A231" t="str">
        <f t="shared" si="37"/>
        <v>23</v>
      </c>
      <c r="B231" t="s">
        <v>612</v>
      </c>
      <c r="C231" t="str">
        <f t="shared" si="41"/>
        <v>028</v>
      </c>
      <c r="D231" t="s">
        <v>638</v>
      </c>
      <c r="E231" t="str">
        <f t="shared" si="39"/>
        <v>01</v>
      </c>
      <c r="F231" t="str">
        <f>"003"</f>
        <v>003</v>
      </c>
      <c r="G231" t="str">
        <f>""</f>
        <v/>
      </c>
      <c r="H231" t="s">
        <v>3</v>
      </c>
      <c r="I231" t="s">
        <v>2782</v>
      </c>
      <c r="J231" t="s">
        <v>6159</v>
      </c>
      <c r="K231" t="str">
        <f t="shared" si="42"/>
        <v>23470</v>
      </c>
    </row>
    <row r="232" spans="1:11" customFormat="1" x14ac:dyDescent="0.25">
      <c r="A232" t="str">
        <f t="shared" si="37"/>
        <v>23</v>
      </c>
      <c r="B232" t="s">
        <v>612</v>
      </c>
      <c r="C232" t="str">
        <f t="shared" si="41"/>
        <v>028</v>
      </c>
      <c r="D232" t="s">
        <v>638</v>
      </c>
      <c r="E232" t="str">
        <f>"02"</f>
        <v>02</v>
      </c>
      <c r="F232" t="str">
        <f>"001"</f>
        <v>001</v>
      </c>
      <c r="G232" t="str">
        <f>"01"</f>
        <v>01</v>
      </c>
      <c r="H232" t="s">
        <v>1</v>
      </c>
      <c r="I232" t="s">
        <v>2783</v>
      </c>
      <c r="J232" t="s">
        <v>6160</v>
      </c>
      <c r="K232" t="str">
        <f t="shared" si="42"/>
        <v>23470</v>
      </c>
    </row>
    <row r="233" spans="1:11" customFormat="1" x14ac:dyDescent="0.25">
      <c r="A233" t="str">
        <f t="shared" si="37"/>
        <v>23</v>
      </c>
      <c r="B233" t="s">
        <v>612</v>
      </c>
      <c r="C233" t="str">
        <f t="shared" si="41"/>
        <v>028</v>
      </c>
      <c r="D233" t="s">
        <v>638</v>
      </c>
      <c r="E233" t="str">
        <f>"02"</f>
        <v>02</v>
      </c>
      <c r="F233" t="str">
        <f>"001"</f>
        <v>001</v>
      </c>
      <c r="G233" t="str">
        <f>"02"</f>
        <v>02</v>
      </c>
      <c r="H233" t="s">
        <v>0</v>
      </c>
      <c r="I233" t="s">
        <v>2783</v>
      </c>
      <c r="J233" t="s">
        <v>6160</v>
      </c>
      <c r="K233" t="str">
        <f t="shared" si="42"/>
        <v>23470</v>
      </c>
    </row>
    <row r="234" spans="1:11" customFormat="1" x14ac:dyDescent="0.25">
      <c r="A234" t="str">
        <f t="shared" si="37"/>
        <v>23</v>
      </c>
      <c r="B234" t="s">
        <v>612</v>
      </c>
      <c r="C234" t="str">
        <f t="shared" si="41"/>
        <v>028</v>
      </c>
      <c r="D234" t="s">
        <v>638</v>
      </c>
      <c r="E234" t="str">
        <f>"02"</f>
        <v>02</v>
      </c>
      <c r="F234" t="str">
        <f>"002"</f>
        <v>002</v>
      </c>
      <c r="G234" t="str">
        <f>""</f>
        <v/>
      </c>
      <c r="H234" t="s">
        <v>1</v>
      </c>
      <c r="I234" t="s">
        <v>2784</v>
      </c>
      <c r="J234" t="s">
        <v>6161</v>
      </c>
      <c r="K234" t="str">
        <f t="shared" si="42"/>
        <v>23470</v>
      </c>
    </row>
    <row r="235" spans="1:11" customFormat="1" x14ac:dyDescent="0.25">
      <c r="A235" t="str">
        <f t="shared" si="37"/>
        <v>23</v>
      </c>
      <c r="B235" t="s">
        <v>612</v>
      </c>
      <c r="C235" t="str">
        <f t="shared" si="41"/>
        <v>028</v>
      </c>
      <c r="D235" t="s">
        <v>638</v>
      </c>
      <c r="E235" t="str">
        <f>"02"</f>
        <v>02</v>
      </c>
      <c r="F235" t="str">
        <f>"002"</f>
        <v>002</v>
      </c>
      <c r="G235" t="str">
        <f>""</f>
        <v/>
      </c>
      <c r="H235" t="s">
        <v>0</v>
      </c>
      <c r="I235" t="s">
        <v>2784</v>
      </c>
      <c r="J235" t="s">
        <v>6161</v>
      </c>
      <c r="K235" t="str">
        <f t="shared" si="42"/>
        <v>23470</v>
      </c>
    </row>
    <row r="236" spans="1:11" customFormat="1" x14ac:dyDescent="0.25">
      <c r="A236" t="str">
        <f t="shared" si="37"/>
        <v>23</v>
      </c>
      <c r="B236" t="s">
        <v>612</v>
      </c>
      <c r="C236" t="str">
        <f t="shared" si="41"/>
        <v>028</v>
      </c>
      <c r="D236" t="s">
        <v>638</v>
      </c>
      <c r="E236" t="str">
        <f>"03"</f>
        <v>03</v>
      </c>
      <c r="F236" t="str">
        <f t="shared" ref="F236:F254" si="43">"001"</f>
        <v>001</v>
      </c>
      <c r="G236" t="str">
        <f>"01"</f>
        <v>01</v>
      </c>
      <c r="H236" t="s">
        <v>1</v>
      </c>
      <c r="I236" t="s">
        <v>51</v>
      </c>
      <c r="J236" t="s">
        <v>6162</v>
      </c>
      <c r="K236" t="str">
        <f>"23469"</f>
        <v>23469</v>
      </c>
    </row>
    <row r="237" spans="1:11" customFormat="1" x14ac:dyDescent="0.25">
      <c r="A237" t="str">
        <f t="shared" si="37"/>
        <v>23</v>
      </c>
      <c r="B237" t="s">
        <v>612</v>
      </c>
      <c r="C237" t="str">
        <f t="shared" si="41"/>
        <v>028</v>
      </c>
      <c r="D237" t="s">
        <v>638</v>
      </c>
      <c r="E237" t="str">
        <f>"03"</f>
        <v>03</v>
      </c>
      <c r="F237" t="str">
        <f t="shared" si="43"/>
        <v>001</v>
      </c>
      <c r="G237" t="str">
        <f>"02"</f>
        <v>02</v>
      </c>
      <c r="H237" t="s">
        <v>0</v>
      </c>
      <c r="I237" t="s">
        <v>2785</v>
      </c>
      <c r="J237" t="s">
        <v>6163</v>
      </c>
      <c r="K237" t="str">
        <f>"23470"</f>
        <v>23470</v>
      </c>
    </row>
    <row r="238" spans="1:11" customFormat="1" x14ac:dyDescent="0.25">
      <c r="A238" t="str">
        <f t="shared" si="37"/>
        <v>23</v>
      </c>
      <c r="B238" t="s">
        <v>612</v>
      </c>
      <c r="C238" t="str">
        <f>"029"</f>
        <v>029</v>
      </c>
      <c r="D238" t="s">
        <v>639</v>
      </c>
      <c r="E238" t="str">
        <f t="shared" ref="E238:E247" si="44">"01"</f>
        <v>01</v>
      </c>
      <c r="F238" t="str">
        <f t="shared" si="43"/>
        <v>001</v>
      </c>
      <c r="G238" t="str">
        <f>""</f>
        <v/>
      </c>
      <c r="H238" t="s">
        <v>3</v>
      </c>
      <c r="I238" t="s">
        <v>2786</v>
      </c>
      <c r="J238" t="s">
        <v>6164</v>
      </c>
      <c r="K238" t="str">
        <f>"23264"</f>
        <v>23264</v>
      </c>
    </row>
    <row r="239" spans="1:11" customFormat="1" x14ac:dyDescent="0.25">
      <c r="A239" t="str">
        <f t="shared" si="37"/>
        <v>23</v>
      </c>
      <c r="B239" t="s">
        <v>612</v>
      </c>
      <c r="C239" t="str">
        <f>"030"</f>
        <v>030</v>
      </c>
      <c r="D239" t="s">
        <v>640</v>
      </c>
      <c r="E239" t="str">
        <f t="shared" si="44"/>
        <v>01</v>
      </c>
      <c r="F239" t="str">
        <f t="shared" si="43"/>
        <v>001</v>
      </c>
      <c r="G239" t="str">
        <f>""</f>
        <v/>
      </c>
      <c r="H239" t="s">
        <v>1</v>
      </c>
      <c r="I239" t="s">
        <v>32</v>
      </c>
      <c r="J239" t="s">
        <v>6165</v>
      </c>
      <c r="K239" t="str">
        <f>"23477"</f>
        <v>23477</v>
      </c>
    </row>
    <row r="240" spans="1:11" customFormat="1" x14ac:dyDescent="0.25">
      <c r="A240" t="str">
        <f t="shared" si="37"/>
        <v>23</v>
      </c>
      <c r="B240" t="s">
        <v>612</v>
      </c>
      <c r="C240" t="str">
        <f>"030"</f>
        <v>030</v>
      </c>
      <c r="D240" t="s">
        <v>640</v>
      </c>
      <c r="E240" t="str">
        <f t="shared" si="44"/>
        <v>01</v>
      </c>
      <c r="F240" t="str">
        <f t="shared" si="43"/>
        <v>001</v>
      </c>
      <c r="G240" t="str">
        <f>""</f>
        <v/>
      </c>
      <c r="H240" t="s">
        <v>0</v>
      </c>
      <c r="I240" t="s">
        <v>32</v>
      </c>
      <c r="J240" t="s">
        <v>6165</v>
      </c>
      <c r="K240" t="str">
        <f>"23477"</f>
        <v>23477</v>
      </c>
    </row>
    <row r="241" spans="1:11" customFormat="1" x14ac:dyDescent="0.25">
      <c r="A241" t="str">
        <f t="shared" si="37"/>
        <v>23</v>
      </c>
      <c r="B241" t="s">
        <v>612</v>
      </c>
      <c r="C241" t="str">
        <f>"031"</f>
        <v>031</v>
      </c>
      <c r="D241" t="s">
        <v>641</v>
      </c>
      <c r="E241" t="str">
        <f t="shared" si="44"/>
        <v>01</v>
      </c>
      <c r="F241" t="str">
        <f t="shared" si="43"/>
        <v>001</v>
      </c>
      <c r="G241" t="str">
        <f>""</f>
        <v/>
      </c>
      <c r="H241" t="s">
        <v>3</v>
      </c>
      <c r="I241" t="s">
        <v>2787</v>
      </c>
      <c r="J241" t="s">
        <v>6166</v>
      </c>
      <c r="K241" t="str">
        <f>"23657"</f>
        <v>23657</v>
      </c>
    </row>
    <row r="242" spans="1:11" customFormat="1" x14ac:dyDescent="0.25">
      <c r="A242" t="str">
        <f t="shared" si="37"/>
        <v>23</v>
      </c>
      <c r="B242" t="s">
        <v>612</v>
      </c>
      <c r="C242" t="str">
        <f>"032"</f>
        <v>032</v>
      </c>
      <c r="D242" t="s">
        <v>642</v>
      </c>
      <c r="E242" t="str">
        <f t="shared" si="44"/>
        <v>01</v>
      </c>
      <c r="F242" t="str">
        <f t="shared" si="43"/>
        <v>001</v>
      </c>
      <c r="G242" t="str">
        <f>""</f>
        <v/>
      </c>
      <c r="H242" t="s">
        <v>3</v>
      </c>
      <c r="I242" t="s">
        <v>2788</v>
      </c>
      <c r="J242" t="s">
        <v>6072</v>
      </c>
      <c r="K242" t="str">
        <f>"23628"</f>
        <v>23628</v>
      </c>
    </row>
    <row r="243" spans="1:11" customFormat="1" x14ac:dyDescent="0.25">
      <c r="A243" t="str">
        <f t="shared" si="37"/>
        <v>23</v>
      </c>
      <c r="B243" t="s">
        <v>612</v>
      </c>
      <c r="C243" t="str">
        <f>"033"</f>
        <v>033</v>
      </c>
      <c r="D243" t="s">
        <v>643</v>
      </c>
      <c r="E243" t="str">
        <f t="shared" si="44"/>
        <v>01</v>
      </c>
      <c r="F243" t="str">
        <f t="shared" si="43"/>
        <v>001</v>
      </c>
      <c r="G243" t="str">
        <f>""</f>
        <v/>
      </c>
      <c r="H243" t="s">
        <v>1</v>
      </c>
      <c r="I243" t="s">
        <v>2789</v>
      </c>
      <c r="J243" t="s">
        <v>6167</v>
      </c>
      <c r="K243" t="str">
        <f>"23690"</f>
        <v>23690</v>
      </c>
    </row>
    <row r="244" spans="1:11" customFormat="1" x14ac:dyDescent="0.25">
      <c r="A244" t="str">
        <f t="shared" si="37"/>
        <v>23</v>
      </c>
      <c r="B244" t="s">
        <v>612</v>
      </c>
      <c r="C244" t="str">
        <f>"033"</f>
        <v>033</v>
      </c>
      <c r="D244" t="s">
        <v>643</v>
      </c>
      <c r="E244" t="str">
        <f t="shared" si="44"/>
        <v>01</v>
      </c>
      <c r="F244" t="str">
        <f t="shared" si="43"/>
        <v>001</v>
      </c>
      <c r="G244" t="str">
        <f>""</f>
        <v/>
      </c>
      <c r="H244" t="s">
        <v>0</v>
      </c>
      <c r="I244" t="s">
        <v>2789</v>
      </c>
      <c r="J244" t="s">
        <v>6167</v>
      </c>
      <c r="K244" t="str">
        <f>"23690"</f>
        <v>23690</v>
      </c>
    </row>
    <row r="245" spans="1:11" customFormat="1" x14ac:dyDescent="0.25">
      <c r="A245" t="str">
        <f t="shared" si="37"/>
        <v>23</v>
      </c>
      <c r="B245" t="s">
        <v>612</v>
      </c>
      <c r="C245" t="str">
        <f>"033"</f>
        <v>033</v>
      </c>
      <c r="D245" t="s">
        <v>643</v>
      </c>
      <c r="E245" t="str">
        <f t="shared" si="44"/>
        <v>01</v>
      </c>
      <c r="F245" t="str">
        <f t="shared" si="43"/>
        <v>001</v>
      </c>
      <c r="G245" t="str">
        <f>""</f>
        <v/>
      </c>
      <c r="H245" t="s">
        <v>2</v>
      </c>
      <c r="I245" t="s">
        <v>2789</v>
      </c>
      <c r="J245" t="s">
        <v>6167</v>
      </c>
      <c r="K245" t="str">
        <f>"23690"</f>
        <v>23690</v>
      </c>
    </row>
    <row r="246" spans="1:11" customFormat="1" x14ac:dyDescent="0.25">
      <c r="A246" t="str">
        <f t="shared" si="37"/>
        <v>23</v>
      </c>
      <c r="B246" t="s">
        <v>612</v>
      </c>
      <c r="C246" t="str">
        <f>"034"</f>
        <v>034</v>
      </c>
      <c r="D246" t="s">
        <v>644</v>
      </c>
      <c r="E246" t="str">
        <f t="shared" si="44"/>
        <v>01</v>
      </c>
      <c r="F246" t="str">
        <f t="shared" si="43"/>
        <v>001</v>
      </c>
      <c r="G246" t="str">
        <f>""</f>
        <v/>
      </c>
      <c r="H246" t="s">
        <v>1</v>
      </c>
      <c r="I246" t="s">
        <v>23</v>
      </c>
      <c r="J246" t="s">
        <v>6168</v>
      </c>
      <c r="K246" t="str">
        <f>"23610"</f>
        <v>23610</v>
      </c>
    </row>
    <row r="247" spans="1:11" customFormat="1" x14ac:dyDescent="0.25">
      <c r="A247" t="str">
        <f t="shared" si="37"/>
        <v>23</v>
      </c>
      <c r="B247" t="s">
        <v>612</v>
      </c>
      <c r="C247" t="str">
        <f>"034"</f>
        <v>034</v>
      </c>
      <c r="D247" t="s">
        <v>644</v>
      </c>
      <c r="E247" t="str">
        <f t="shared" si="44"/>
        <v>01</v>
      </c>
      <c r="F247" t="str">
        <f t="shared" si="43"/>
        <v>001</v>
      </c>
      <c r="G247" t="str">
        <f>""</f>
        <v/>
      </c>
      <c r="H247" t="s">
        <v>0</v>
      </c>
      <c r="I247" t="s">
        <v>23</v>
      </c>
      <c r="J247" t="s">
        <v>6168</v>
      </c>
      <c r="K247" t="str">
        <f>"23610"</f>
        <v>23610</v>
      </c>
    </row>
    <row r="248" spans="1:11" customFormat="1" x14ac:dyDescent="0.25">
      <c r="A248" t="str">
        <f t="shared" si="37"/>
        <v>23</v>
      </c>
      <c r="B248" t="s">
        <v>612</v>
      </c>
      <c r="C248" t="str">
        <f>"034"</f>
        <v>034</v>
      </c>
      <c r="D248" t="s">
        <v>644</v>
      </c>
      <c r="E248" t="str">
        <f>"02"</f>
        <v>02</v>
      </c>
      <c r="F248" t="str">
        <f t="shared" si="43"/>
        <v>001</v>
      </c>
      <c r="G248" t="str">
        <f>""</f>
        <v/>
      </c>
      <c r="H248" t="s">
        <v>1</v>
      </c>
      <c r="I248" t="s">
        <v>2790</v>
      </c>
      <c r="J248" t="s">
        <v>6169</v>
      </c>
      <c r="K248" t="str">
        <f>"23610"</f>
        <v>23610</v>
      </c>
    </row>
    <row r="249" spans="1:11" customFormat="1" x14ac:dyDescent="0.25">
      <c r="A249" t="str">
        <f t="shared" si="37"/>
        <v>23</v>
      </c>
      <c r="B249" t="s">
        <v>612</v>
      </c>
      <c r="C249" t="str">
        <f>"034"</f>
        <v>034</v>
      </c>
      <c r="D249" t="s">
        <v>644</v>
      </c>
      <c r="E249" t="str">
        <f>"02"</f>
        <v>02</v>
      </c>
      <c r="F249" t="str">
        <f t="shared" si="43"/>
        <v>001</v>
      </c>
      <c r="G249" t="str">
        <f>""</f>
        <v/>
      </c>
      <c r="H249" t="s">
        <v>0</v>
      </c>
      <c r="I249" t="s">
        <v>2790</v>
      </c>
      <c r="J249" t="s">
        <v>6169</v>
      </c>
      <c r="K249" t="str">
        <f>"23610"</f>
        <v>23610</v>
      </c>
    </row>
    <row r="250" spans="1:11" customFormat="1" x14ac:dyDescent="0.25">
      <c r="A250" t="str">
        <f t="shared" si="37"/>
        <v>23</v>
      </c>
      <c r="B250" t="s">
        <v>612</v>
      </c>
      <c r="C250" t="str">
        <f>"035"</f>
        <v>035</v>
      </c>
      <c r="D250" t="s">
        <v>645</v>
      </c>
      <c r="E250" t="str">
        <f t="shared" ref="E250:E270" si="45">"01"</f>
        <v>01</v>
      </c>
      <c r="F250" t="str">
        <f t="shared" si="43"/>
        <v>001</v>
      </c>
      <c r="G250" t="str">
        <f>""</f>
        <v/>
      </c>
      <c r="H250" t="s">
        <v>1</v>
      </c>
      <c r="I250" t="s">
        <v>2791</v>
      </c>
      <c r="J250" t="s">
        <v>6170</v>
      </c>
      <c r="K250" t="str">
        <f>"23180"</f>
        <v>23180</v>
      </c>
    </row>
    <row r="251" spans="1:11" customFormat="1" x14ac:dyDescent="0.25">
      <c r="A251" t="str">
        <f t="shared" si="37"/>
        <v>23</v>
      </c>
      <c r="B251" t="s">
        <v>612</v>
      </c>
      <c r="C251" t="str">
        <f>"035"</f>
        <v>035</v>
      </c>
      <c r="D251" t="s">
        <v>645</v>
      </c>
      <c r="E251" t="str">
        <f t="shared" si="45"/>
        <v>01</v>
      </c>
      <c r="F251" t="str">
        <f t="shared" si="43"/>
        <v>001</v>
      </c>
      <c r="G251" t="str">
        <f>""</f>
        <v/>
      </c>
      <c r="H251" t="s">
        <v>0</v>
      </c>
      <c r="I251" t="s">
        <v>2791</v>
      </c>
      <c r="J251" t="s">
        <v>6170</v>
      </c>
      <c r="K251" t="str">
        <f>"23180"</f>
        <v>23180</v>
      </c>
    </row>
    <row r="252" spans="1:11" customFormat="1" x14ac:dyDescent="0.25">
      <c r="A252" t="str">
        <f t="shared" si="37"/>
        <v>23</v>
      </c>
      <c r="B252" t="s">
        <v>612</v>
      </c>
      <c r="C252" t="str">
        <f>"037"</f>
        <v>037</v>
      </c>
      <c r="D252" t="s">
        <v>646</v>
      </c>
      <c r="E252" t="str">
        <f t="shared" si="45"/>
        <v>01</v>
      </c>
      <c r="F252" t="str">
        <f t="shared" si="43"/>
        <v>001</v>
      </c>
      <c r="G252" t="str">
        <f>""</f>
        <v/>
      </c>
      <c r="H252" t="s">
        <v>3</v>
      </c>
      <c r="I252" t="s">
        <v>59</v>
      </c>
      <c r="J252" t="s">
        <v>6171</v>
      </c>
      <c r="K252" t="str">
        <f>"23392"</f>
        <v>23392</v>
      </c>
    </row>
    <row r="253" spans="1:11" customFormat="1" x14ac:dyDescent="0.25">
      <c r="A253" t="str">
        <f t="shared" si="37"/>
        <v>23</v>
      </c>
      <c r="B253" t="s">
        <v>612</v>
      </c>
      <c r="C253" t="str">
        <f t="shared" ref="C253:C259" si="46">"038"</f>
        <v>038</v>
      </c>
      <c r="D253" t="s">
        <v>647</v>
      </c>
      <c r="E253" t="str">
        <f t="shared" si="45"/>
        <v>01</v>
      </c>
      <c r="F253" t="str">
        <f t="shared" si="43"/>
        <v>001</v>
      </c>
      <c r="G253" t="str">
        <f>""</f>
        <v/>
      </c>
      <c r="H253" t="s">
        <v>1</v>
      </c>
      <c r="I253" t="s">
        <v>2792</v>
      </c>
      <c r="J253" t="s">
        <v>6172</v>
      </c>
      <c r="K253" t="str">
        <f t="shared" ref="K253:K259" si="47">"23170"</f>
        <v>23170</v>
      </c>
    </row>
    <row r="254" spans="1:11" customFormat="1" x14ac:dyDescent="0.25">
      <c r="A254" t="str">
        <f t="shared" si="37"/>
        <v>23</v>
      </c>
      <c r="B254" t="s">
        <v>612</v>
      </c>
      <c r="C254" t="str">
        <f t="shared" si="46"/>
        <v>038</v>
      </c>
      <c r="D254" t="s">
        <v>647</v>
      </c>
      <c r="E254" t="str">
        <f t="shared" si="45"/>
        <v>01</v>
      </c>
      <c r="F254" t="str">
        <f t="shared" si="43"/>
        <v>001</v>
      </c>
      <c r="G254" t="str">
        <f>""</f>
        <v/>
      </c>
      <c r="H254" t="s">
        <v>0</v>
      </c>
      <c r="I254" t="s">
        <v>2792</v>
      </c>
      <c r="J254" t="s">
        <v>6172</v>
      </c>
      <c r="K254" t="str">
        <f t="shared" si="47"/>
        <v>23170</v>
      </c>
    </row>
    <row r="255" spans="1:11" customFormat="1" x14ac:dyDescent="0.25">
      <c r="A255" t="str">
        <f t="shared" si="37"/>
        <v>23</v>
      </c>
      <c r="B255" t="s">
        <v>612</v>
      </c>
      <c r="C255" t="str">
        <f t="shared" si="46"/>
        <v>038</v>
      </c>
      <c r="D255" t="s">
        <v>647</v>
      </c>
      <c r="E255" t="str">
        <f t="shared" si="45"/>
        <v>01</v>
      </c>
      <c r="F255" t="str">
        <f>"002"</f>
        <v>002</v>
      </c>
      <c r="G255" t="str">
        <f>""</f>
        <v/>
      </c>
      <c r="H255" t="s">
        <v>3</v>
      </c>
      <c r="I255" t="s">
        <v>2792</v>
      </c>
      <c r="J255" t="s">
        <v>6172</v>
      </c>
      <c r="K255" t="str">
        <f t="shared" si="47"/>
        <v>23170</v>
      </c>
    </row>
    <row r="256" spans="1:11" customFormat="1" x14ac:dyDescent="0.25">
      <c r="A256" t="str">
        <f t="shared" si="37"/>
        <v>23</v>
      </c>
      <c r="B256" t="s">
        <v>612</v>
      </c>
      <c r="C256" t="str">
        <f t="shared" si="46"/>
        <v>038</v>
      </c>
      <c r="D256" t="s">
        <v>647</v>
      </c>
      <c r="E256" t="str">
        <f t="shared" si="45"/>
        <v>01</v>
      </c>
      <c r="F256" t="str">
        <f>"003"</f>
        <v>003</v>
      </c>
      <c r="G256" t="str">
        <f>""</f>
        <v/>
      </c>
      <c r="H256" t="s">
        <v>1</v>
      </c>
      <c r="I256" t="s">
        <v>2793</v>
      </c>
      <c r="J256" t="s">
        <v>6173</v>
      </c>
      <c r="K256" t="str">
        <f t="shared" si="47"/>
        <v>23170</v>
      </c>
    </row>
    <row r="257" spans="1:11" customFormat="1" x14ac:dyDescent="0.25">
      <c r="A257" t="str">
        <f t="shared" si="37"/>
        <v>23</v>
      </c>
      <c r="B257" t="s">
        <v>612</v>
      </c>
      <c r="C257" t="str">
        <f t="shared" si="46"/>
        <v>038</v>
      </c>
      <c r="D257" t="s">
        <v>647</v>
      </c>
      <c r="E257" t="str">
        <f t="shared" si="45"/>
        <v>01</v>
      </c>
      <c r="F257" t="str">
        <f>"003"</f>
        <v>003</v>
      </c>
      <c r="G257" t="str">
        <f>""</f>
        <v/>
      </c>
      <c r="H257" t="s">
        <v>0</v>
      </c>
      <c r="I257" t="s">
        <v>2793</v>
      </c>
      <c r="J257" t="s">
        <v>6173</v>
      </c>
      <c r="K257" t="str">
        <f t="shared" si="47"/>
        <v>23170</v>
      </c>
    </row>
    <row r="258" spans="1:11" customFormat="1" x14ac:dyDescent="0.25">
      <c r="A258" t="str">
        <f t="shared" si="37"/>
        <v>23</v>
      </c>
      <c r="B258" t="s">
        <v>612</v>
      </c>
      <c r="C258" t="str">
        <f t="shared" si="46"/>
        <v>038</v>
      </c>
      <c r="D258" t="s">
        <v>647</v>
      </c>
      <c r="E258" t="str">
        <f t="shared" si="45"/>
        <v>01</v>
      </c>
      <c r="F258" t="str">
        <f>"004"</f>
        <v>004</v>
      </c>
      <c r="G258" t="str">
        <f>""</f>
        <v/>
      </c>
      <c r="H258" t="s">
        <v>1</v>
      </c>
      <c r="I258" t="s">
        <v>2794</v>
      </c>
      <c r="J258" t="s">
        <v>6174</v>
      </c>
      <c r="K258" t="str">
        <f t="shared" si="47"/>
        <v>23170</v>
      </c>
    </row>
    <row r="259" spans="1:11" customFormat="1" x14ac:dyDescent="0.25">
      <c r="A259" t="str">
        <f t="shared" ref="A259:A322" si="48">"23"</f>
        <v>23</v>
      </c>
      <c r="B259" t="s">
        <v>612</v>
      </c>
      <c r="C259" t="str">
        <f t="shared" si="46"/>
        <v>038</v>
      </c>
      <c r="D259" t="s">
        <v>647</v>
      </c>
      <c r="E259" t="str">
        <f t="shared" si="45"/>
        <v>01</v>
      </c>
      <c r="F259" t="str">
        <f>"004"</f>
        <v>004</v>
      </c>
      <c r="G259" t="str">
        <f>""</f>
        <v/>
      </c>
      <c r="H259" t="s">
        <v>0</v>
      </c>
      <c r="I259" t="s">
        <v>2794</v>
      </c>
      <c r="J259" t="s">
        <v>6174</v>
      </c>
      <c r="K259" t="str">
        <f t="shared" si="47"/>
        <v>23170</v>
      </c>
    </row>
    <row r="260" spans="1:11" customFormat="1" x14ac:dyDescent="0.25">
      <c r="A260" t="str">
        <f t="shared" si="48"/>
        <v>23</v>
      </c>
      <c r="B260" t="s">
        <v>612</v>
      </c>
      <c r="C260" t="str">
        <f>"039"</f>
        <v>039</v>
      </c>
      <c r="D260" t="s">
        <v>648</v>
      </c>
      <c r="E260" t="str">
        <f t="shared" si="45"/>
        <v>01</v>
      </c>
      <c r="F260" t="str">
        <f>"001"</f>
        <v>001</v>
      </c>
      <c r="G260" t="str">
        <f>""</f>
        <v/>
      </c>
      <c r="H260" t="s">
        <v>1</v>
      </c>
      <c r="I260" t="s">
        <v>2795</v>
      </c>
      <c r="J260" t="s">
        <v>6175</v>
      </c>
      <c r="K260" t="str">
        <f>"23210"</f>
        <v>23210</v>
      </c>
    </row>
    <row r="261" spans="1:11" customFormat="1" x14ac:dyDescent="0.25">
      <c r="A261" t="str">
        <f t="shared" si="48"/>
        <v>23</v>
      </c>
      <c r="B261" t="s">
        <v>612</v>
      </c>
      <c r="C261" t="str">
        <f>"039"</f>
        <v>039</v>
      </c>
      <c r="D261" t="s">
        <v>648</v>
      </c>
      <c r="E261" t="str">
        <f t="shared" si="45"/>
        <v>01</v>
      </c>
      <c r="F261" t="str">
        <f>"001"</f>
        <v>001</v>
      </c>
      <c r="G261" t="str">
        <f>""</f>
        <v/>
      </c>
      <c r="H261" t="s">
        <v>0</v>
      </c>
      <c r="I261" t="s">
        <v>2795</v>
      </c>
      <c r="J261" t="s">
        <v>6175</v>
      </c>
      <c r="K261" t="str">
        <f>"23210"</f>
        <v>23210</v>
      </c>
    </row>
    <row r="262" spans="1:11" customFormat="1" x14ac:dyDescent="0.25">
      <c r="A262" t="str">
        <f t="shared" si="48"/>
        <v>23</v>
      </c>
      <c r="B262" t="s">
        <v>612</v>
      </c>
      <c r="C262" t="str">
        <f>"039"</f>
        <v>039</v>
      </c>
      <c r="D262" t="s">
        <v>648</v>
      </c>
      <c r="E262" t="str">
        <f t="shared" si="45"/>
        <v>01</v>
      </c>
      <c r="F262" t="str">
        <f>"002"</f>
        <v>002</v>
      </c>
      <c r="G262" t="str">
        <f>""</f>
        <v/>
      </c>
      <c r="H262" t="s">
        <v>3</v>
      </c>
      <c r="I262" t="s">
        <v>2795</v>
      </c>
      <c r="J262" t="s">
        <v>6176</v>
      </c>
      <c r="K262" t="str">
        <f>"23210"</f>
        <v>23210</v>
      </c>
    </row>
    <row r="263" spans="1:11" customFormat="1" x14ac:dyDescent="0.25">
      <c r="A263" t="str">
        <f t="shared" si="48"/>
        <v>23</v>
      </c>
      <c r="B263" t="s">
        <v>612</v>
      </c>
      <c r="C263" t="str">
        <f>"040"</f>
        <v>040</v>
      </c>
      <c r="D263" t="s">
        <v>649</v>
      </c>
      <c r="E263" t="str">
        <f t="shared" si="45"/>
        <v>01</v>
      </c>
      <c r="F263" t="str">
        <f>"001"</f>
        <v>001</v>
      </c>
      <c r="G263" t="str">
        <f>""</f>
        <v/>
      </c>
      <c r="H263" t="s">
        <v>1</v>
      </c>
      <c r="I263" t="s">
        <v>19</v>
      </c>
      <c r="J263" t="s">
        <v>5170</v>
      </c>
      <c r="K263" t="str">
        <f>"23746"</f>
        <v>23746</v>
      </c>
    </row>
    <row r="264" spans="1:11" customFormat="1" x14ac:dyDescent="0.25">
      <c r="A264" t="str">
        <f t="shared" si="48"/>
        <v>23</v>
      </c>
      <c r="B264" t="s">
        <v>612</v>
      </c>
      <c r="C264" t="str">
        <f>"040"</f>
        <v>040</v>
      </c>
      <c r="D264" t="s">
        <v>649</v>
      </c>
      <c r="E264" t="str">
        <f t="shared" si="45"/>
        <v>01</v>
      </c>
      <c r="F264" t="str">
        <f>"001"</f>
        <v>001</v>
      </c>
      <c r="G264" t="str">
        <f>""</f>
        <v/>
      </c>
      <c r="H264" t="s">
        <v>0</v>
      </c>
      <c r="I264" t="s">
        <v>19</v>
      </c>
      <c r="J264" t="s">
        <v>5170</v>
      </c>
      <c r="K264" t="str">
        <f>"23746"</f>
        <v>23746</v>
      </c>
    </row>
    <row r="265" spans="1:11" customFormat="1" x14ac:dyDescent="0.25">
      <c r="A265" t="str">
        <f t="shared" si="48"/>
        <v>23</v>
      </c>
      <c r="B265" t="s">
        <v>612</v>
      </c>
      <c r="C265" t="str">
        <f>"040"</f>
        <v>040</v>
      </c>
      <c r="D265" t="s">
        <v>649</v>
      </c>
      <c r="E265" t="str">
        <f t="shared" si="45"/>
        <v>01</v>
      </c>
      <c r="F265" t="str">
        <f>"002"</f>
        <v>002</v>
      </c>
      <c r="G265" t="str">
        <f>""</f>
        <v/>
      </c>
      <c r="H265" t="s">
        <v>3</v>
      </c>
      <c r="I265" t="s">
        <v>37</v>
      </c>
      <c r="J265" t="s">
        <v>6177</v>
      </c>
      <c r="K265" t="str">
        <f>"23746"</f>
        <v>23746</v>
      </c>
    </row>
    <row r="266" spans="1:11" customFormat="1" x14ac:dyDescent="0.25">
      <c r="A266" t="str">
        <f t="shared" si="48"/>
        <v>23</v>
      </c>
      <c r="B266" t="s">
        <v>612</v>
      </c>
      <c r="C266" t="str">
        <f>"041"</f>
        <v>041</v>
      </c>
      <c r="D266" t="s">
        <v>650</v>
      </c>
      <c r="E266" t="str">
        <f t="shared" si="45"/>
        <v>01</v>
      </c>
      <c r="F266" t="str">
        <f t="shared" ref="F266:F273" si="49">"001"</f>
        <v>001</v>
      </c>
      <c r="G266" t="str">
        <f>""</f>
        <v/>
      </c>
      <c r="H266" t="s">
        <v>3</v>
      </c>
      <c r="I266" t="s">
        <v>17</v>
      </c>
      <c r="J266" t="s">
        <v>6178</v>
      </c>
      <c r="K266" t="str">
        <f>"23611"</f>
        <v>23611</v>
      </c>
    </row>
    <row r="267" spans="1:11" customFormat="1" x14ac:dyDescent="0.25">
      <c r="A267" t="str">
        <f t="shared" si="48"/>
        <v>23</v>
      </c>
      <c r="B267" t="s">
        <v>612</v>
      </c>
      <c r="C267" t="str">
        <f>"042"</f>
        <v>042</v>
      </c>
      <c r="D267" t="s">
        <v>651</v>
      </c>
      <c r="E267" t="str">
        <f t="shared" si="45"/>
        <v>01</v>
      </c>
      <c r="F267" t="str">
        <f t="shared" si="49"/>
        <v>001</v>
      </c>
      <c r="G267" t="str">
        <f>""</f>
        <v/>
      </c>
      <c r="H267" t="s">
        <v>3</v>
      </c>
      <c r="I267" t="s">
        <v>2796</v>
      </c>
      <c r="J267" t="s">
        <v>6179</v>
      </c>
      <c r="K267" t="str">
        <f>"23486"</f>
        <v>23486</v>
      </c>
    </row>
    <row r="268" spans="1:11" customFormat="1" x14ac:dyDescent="0.25">
      <c r="A268" t="str">
        <f t="shared" si="48"/>
        <v>23</v>
      </c>
      <c r="B268" t="s">
        <v>612</v>
      </c>
      <c r="C268" t="str">
        <f>"043"</f>
        <v>043</v>
      </c>
      <c r="D268" t="s">
        <v>652</v>
      </c>
      <c r="E268" t="str">
        <f t="shared" si="45"/>
        <v>01</v>
      </c>
      <c r="F268" t="str">
        <f t="shared" si="49"/>
        <v>001</v>
      </c>
      <c r="G268" t="str">
        <f>""</f>
        <v/>
      </c>
      <c r="H268" t="s">
        <v>3</v>
      </c>
      <c r="I268" t="s">
        <v>2699</v>
      </c>
      <c r="J268" t="s">
        <v>6180</v>
      </c>
      <c r="K268" t="str">
        <f>"23292"</f>
        <v>23292</v>
      </c>
    </row>
    <row r="269" spans="1:11" customFormat="1" x14ac:dyDescent="0.25">
      <c r="A269" t="str">
        <f t="shared" si="48"/>
        <v>23</v>
      </c>
      <c r="B269" t="s">
        <v>612</v>
      </c>
      <c r="C269" t="str">
        <f t="shared" ref="C269:C276" si="50">"044"</f>
        <v>044</v>
      </c>
      <c r="D269" t="s">
        <v>653</v>
      </c>
      <c r="E269" t="str">
        <f t="shared" si="45"/>
        <v>01</v>
      </c>
      <c r="F269" t="str">
        <f t="shared" si="49"/>
        <v>001</v>
      </c>
      <c r="G269" t="str">
        <f>""</f>
        <v/>
      </c>
      <c r="H269" t="s">
        <v>1</v>
      </c>
      <c r="I269" t="s">
        <v>2797</v>
      </c>
      <c r="J269" t="s">
        <v>6181</v>
      </c>
      <c r="K269" t="str">
        <f>"23560"</f>
        <v>23560</v>
      </c>
    </row>
    <row r="270" spans="1:11" customFormat="1" x14ac:dyDescent="0.25">
      <c r="A270" t="str">
        <f t="shared" si="48"/>
        <v>23</v>
      </c>
      <c r="B270" t="s">
        <v>612</v>
      </c>
      <c r="C270" t="str">
        <f t="shared" si="50"/>
        <v>044</v>
      </c>
      <c r="D270" t="s">
        <v>653</v>
      </c>
      <c r="E270" t="str">
        <f t="shared" si="45"/>
        <v>01</v>
      </c>
      <c r="F270" t="str">
        <f t="shared" si="49"/>
        <v>001</v>
      </c>
      <c r="G270" t="str">
        <f>""</f>
        <v/>
      </c>
      <c r="H270" t="s">
        <v>0</v>
      </c>
      <c r="I270" t="s">
        <v>2797</v>
      </c>
      <c r="J270" t="s">
        <v>6181</v>
      </c>
      <c r="K270" t="str">
        <f>"23560"</f>
        <v>23560</v>
      </c>
    </row>
    <row r="271" spans="1:11" customFormat="1" x14ac:dyDescent="0.25">
      <c r="A271" t="str">
        <f t="shared" si="48"/>
        <v>23</v>
      </c>
      <c r="B271" t="s">
        <v>612</v>
      </c>
      <c r="C271" t="str">
        <f t="shared" si="50"/>
        <v>044</v>
      </c>
      <c r="D271" t="s">
        <v>653</v>
      </c>
      <c r="E271" t="str">
        <f t="shared" ref="E271:E276" si="51">"02"</f>
        <v>02</v>
      </c>
      <c r="F271" t="str">
        <f t="shared" si="49"/>
        <v>001</v>
      </c>
      <c r="G271" t="str">
        <f>"01"</f>
        <v>01</v>
      </c>
      <c r="H271" t="s">
        <v>1</v>
      </c>
      <c r="I271" t="s">
        <v>2797</v>
      </c>
      <c r="J271" t="s">
        <v>6181</v>
      </c>
      <c r="K271" t="str">
        <f>"23560"</f>
        <v>23560</v>
      </c>
    </row>
    <row r="272" spans="1:11" customFormat="1" x14ac:dyDescent="0.25">
      <c r="A272" t="str">
        <f t="shared" si="48"/>
        <v>23</v>
      </c>
      <c r="B272" t="s">
        <v>612</v>
      </c>
      <c r="C272" t="str">
        <f t="shared" si="50"/>
        <v>044</v>
      </c>
      <c r="D272" t="s">
        <v>653</v>
      </c>
      <c r="E272" t="str">
        <f t="shared" si="51"/>
        <v>02</v>
      </c>
      <c r="F272" t="str">
        <f t="shared" si="49"/>
        <v>001</v>
      </c>
      <c r="G272" t="str">
        <f>"01"</f>
        <v>01</v>
      </c>
      <c r="H272" t="s">
        <v>0</v>
      </c>
      <c r="I272" t="s">
        <v>2797</v>
      </c>
      <c r="J272" t="s">
        <v>6181</v>
      </c>
      <c r="K272" t="str">
        <f>"23560"</f>
        <v>23560</v>
      </c>
    </row>
    <row r="273" spans="1:11" customFormat="1" x14ac:dyDescent="0.25">
      <c r="A273" t="str">
        <f t="shared" si="48"/>
        <v>23</v>
      </c>
      <c r="B273" t="s">
        <v>612</v>
      </c>
      <c r="C273" t="str">
        <f t="shared" si="50"/>
        <v>044</v>
      </c>
      <c r="D273" t="s">
        <v>653</v>
      </c>
      <c r="E273" t="str">
        <f t="shared" si="51"/>
        <v>02</v>
      </c>
      <c r="F273" t="str">
        <f t="shared" si="49"/>
        <v>001</v>
      </c>
      <c r="G273" t="str">
        <f>"02"</f>
        <v>02</v>
      </c>
      <c r="H273" t="s">
        <v>2</v>
      </c>
      <c r="I273" t="s">
        <v>26</v>
      </c>
      <c r="J273" t="s">
        <v>6182</v>
      </c>
      <c r="K273" t="str">
        <f>"23569"</f>
        <v>23569</v>
      </c>
    </row>
    <row r="274" spans="1:11" customFormat="1" x14ac:dyDescent="0.25">
      <c r="A274" t="str">
        <f t="shared" si="48"/>
        <v>23</v>
      </c>
      <c r="B274" t="s">
        <v>612</v>
      </c>
      <c r="C274" t="str">
        <f t="shared" si="50"/>
        <v>044</v>
      </c>
      <c r="D274" t="s">
        <v>653</v>
      </c>
      <c r="E274" t="str">
        <f t="shared" si="51"/>
        <v>02</v>
      </c>
      <c r="F274" t="str">
        <f>"002"</f>
        <v>002</v>
      </c>
      <c r="G274" t="str">
        <f>""</f>
        <v/>
      </c>
      <c r="H274" t="s">
        <v>3</v>
      </c>
      <c r="I274" t="s">
        <v>2797</v>
      </c>
      <c r="J274" t="s">
        <v>6181</v>
      </c>
      <c r="K274" t="str">
        <f>"23560"</f>
        <v>23560</v>
      </c>
    </row>
    <row r="275" spans="1:11" customFormat="1" x14ac:dyDescent="0.25">
      <c r="A275" t="str">
        <f t="shared" si="48"/>
        <v>23</v>
      </c>
      <c r="B275" t="s">
        <v>612</v>
      </c>
      <c r="C275" t="str">
        <f t="shared" si="50"/>
        <v>044</v>
      </c>
      <c r="D275" t="s">
        <v>653</v>
      </c>
      <c r="E275" t="str">
        <f t="shared" si="51"/>
        <v>02</v>
      </c>
      <c r="F275" t="str">
        <f>"003"</f>
        <v>003</v>
      </c>
      <c r="G275" t="str">
        <f>""</f>
        <v/>
      </c>
      <c r="H275" t="s">
        <v>1</v>
      </c>
      <c r="I275" t="s">
        <v>2797</v>
      </c>
      <c r="J275" t="s">
        <v>6181</v>
      </c>
      <c r="K275" t="str">
        <f>"23560"</f>
        <v>23560</v>
      </c>
    </row>
    <row r="276" spans="1:11" customFormat="1" x14ac:dyDescent="0.25">
      <c r="A276" t="str">
        <f t="shared" si="48"/>
        <v>23</v>
      </c>
      <c r="B276" t="s">
        <v>612</v>
      </c>
      <c r="C276" t="str">
        <f t="shared" si="50"/>
        <v>044</v>
      </c>
      <c r="D276" t="s">
        <v>653</v>
      </c>
      <c r="E276" t="str">
        <f t="shared" si="51"/>
        <v>02</v>
      </c>
      <c r="F276" t="str">
        <f>"003"</f>
        <v>003</v>
      </c>
      <c r="G276" t="str">
        <f>""</f>
        <v/>
      </c>
      <c r="H276" t="s">
        <v>0</v>
      </c>
      <c r="I276" t="s">
        <v>2797</v>
      </c>
      <c r="J276" t="s">
        <v>6181</v>
      </c>
      <c r="K276" t="str">
        <f>"23560"</f>
        <v>23560</v>
      </c>
    </row>
    <row r="277" spans="1:11" customFormat="1" x14ac:dyDescent="0.25">
      <c r="A277" t="str">
        <f t="shared" si="48"/>
        <v>23</v>
      </c>
      <c r="B277" t="s">
        <v>612</v>
      </c>
      <c r="C277" t="str">
        <f>"045"</f>
        <v>045</v>
      </c>
      <c r="D277" t="s">
        <v>654</v>
      </c>
      <c r="E277" t="str">
        <f t="shared" ref="E277:E289" si="52">"01"</f>
        <v>01</v>
      </c>
      <c r="F277" t="str">
        <f>"001"</f>
        <v>001</v>
      </c>
      <c r="G277" t="str">
        <f>""</f>
        <v/>
      </c>
      <c r="H277" t="s">
        <v>1</v>
      </c>
      <c r="I277" t="s">
        <v>2798</v>
      </c>
      <c r="J277" t="s">
        <v>6183</v>
      </c>
      <c r="K277" t="str">
        <f>"23487"</f>
        <v>23487</v>
      </c>
    </row>
    <row r="278" spans="1:11" customFormat="1" x14ac:dyDescent="0.25">
      <c r="A278" t="str">
        <f t="shared" si="48"/>
        <v>23</v>
      </c>
      <c r="B278" t="s">
        <v>612</v>
      </c>
      <c r="C278" t="str">
        <f>"045"</f>
        <v>045</v>
      </c>
      <c r="D278" t="s">
        <v>654</v>
      </c>
      <c r="E278" t="str">
        <f t="shared" si="52"/>
        <v>01</v>
      </c>
      <c r="F278" t="str">
        <f>"001"</f>
        <v>001</v>
      </c>
      <c r="G278" t="str">
        <f>""</f>
        <v/>
      </c>
      <c r="H278" t="s">
        <v>0</v>
      </c>
      <c r="I278" t="s">
        <v>2798</v>
      </c>
      <c r="J278" t="s">
        <v>6183</v>
      </c>
      <c r="K278" t="str">
        <f>"23487"</f>
        <v>23487</v>
      </c>
    </row>
    <row r="279" spans="1:11" customFormat="1" x14ac:dyDescent="0.25">
      <c r="A279" t="str">
        <f t="shared" si="48"/>
        <v>23</v>
      </c>
      <c r="B279" t="s">
        <v>612</v>
      </c>
      <c r="C279" t="str">
        <f>"045"</f>
        <v>045</v>
      </c>
      <c r="D279" t="s">
        <v>654</v>
      </c>
      <c r="E279" t="str">
        <f t="shared" si="52"/>
        <v>01</v>
      </c>
      <c r="F279" t="str">
        <f>"002"</f>
        <v>002</v>
      </c>
      <c r="G279" t="str">
        <f>""</f>
        <v/>
      </c>
      <c r="H279" t="s">
        <v>1</v>
      </c>
      <c r="I279" t="s">
        <v>2798</v>
      </c>
      <c r="J279" t="s">
        <v>6183</v>
      </c>
      <c r="K279" t="str">
        <f>"23487"</f>
        <v>23487</v>
      </c>
    </row>
    <row r="280" spans="1:11" customFormat="1" x14ac:dyDescent="0.25">
      <c r="A280" t="str">
        <f t="shared" si="48"/>
        <v>23</v>
      </c>
      <c r="B280" t="s">
        <v>612</v>
      </c>
      <c r="C280" t="str">
        <f>"045"</f>
        <v>045</v>
      </c>
      <c r="D280" t="s">
        <v>654</v>
      </c>
      <c r="E280" t="str">
        <f t="shared" si="52"/>
        <v>01</v>
      </c>
      <c r="F280" t="str">
        <f>"002"</f>
        <v>002</v>
      </c>
      <c r="G280" t="str">
        <f>""</f>
        <v/>
      </c>
      <c r="H280" t="s">
        <v>0</v>
      </c>
      <c r="I280" t="s">
        <v>2798</v>
      </c>
      <c r="J280" t="s">
        <v>6183</v>
      </c>
      <c r="K280" t="str">
        <f>"23487"</f>
        <v>23487</v>
      </c>
    </row>
    <row r="281" spans="1:11" customFormat="1" x14ac:dyDescent="0.25">
      <c r="A281" t="str">
        <f t="shared" si="48"/>
        <v>23</v>
      </c>
      <c r="B281" t="s">
        <v>612</v>
      </c>
      <c r="C281" t="str">
        <f>"046"</f>
        <v>046</v>
      </c>
      <c r="D281" t="s">
        <v>655</v>
      </c>
      <c r="E281" t="str">
        <f t="shared" si="52"/>
        <v>01</v>
      </c>
      <c r="F281" t="str">
        <f>"001"</f>
        <v>001</v>
      </c>
      <c r="G281" t="str">
        <f>""</f>
        <v/>
      </c>
      <c r="H281" t="s">
        <v>1</v>
      </c>
      <c r="I281" t="s">
        <v>2799</v>
      </c>
      <c r="J281" t="s">
        <v>6184</v>
      </c>
      <c r="K281" t="str">
        <f>"23450"</f>
        <v>23450</v>
      </c>
    </row>
    <row r="282" spans="1:11" customFormat="1" x14ac:dyDescent="0.25">
      <c r="A282" t="str">
        <f t="shared" si="48"/>
        <v>23</v>
      </c>
      <c r="B282" t="s">
        <v>612</v>
      </c>
      <c r="C282" t="str">
        <f>"046"</f>
        <v>046</v>
      </c>
      <c r="D282" t="s">
        <v>655</v>
      </c>
      <c r="E282" t="str">
        <f t="shared" si="52"/>
        <v>01</v>
      </c>
      <c r="F282" t="str">
        <f>"001"</f>
        <v>001</v>
      </c>
      <c r="G282" t="str">
        <f>""</f>
        <v/>
      </c>
      <c r="H282" t="s">
        <v>0</v>
      </c>
      <c r="I282" t="s">
        <v>2799</v>
      </c>
      <c r="J282" t="s">
        <v>6184</v>
      </c>
      <c r="K282" t="str">
        <f>"23450"</f>
        <v>23450</v>
      </c>
    </row>
    <row r="283" spans="1:11" customFormat="1" x14ac:dyDescent="0.25">
      <c r="A283" t="str">
        <f t="shared" si="48"/>
        <v>23</v>
      </c>
      <c r="B283" t="s">
        <v>612</v>
      </c>
      <c r="C283" t="str">
        <f>"046"</f>
        <v>046</v>
      </c>
      <c r="D283" t="s">
        <v>655</v>
      </c>
      <c r="E283" t="str">
        <f t="shared" si="52"/>
        <v>01</v>
      </c>
      <c r="F283" t="str">
        <f>"002"</f>
        <v>002</v>
      </c>
      <c r="G283" t="str">
        <f>""</f>
        <v/>
      </c>
      <c r="H283" t="s">
        <v>1</v>
      </c>
      <c r="I283" t="s">
        <v>23</v>
      </c>
      <c r="J283" t="s">
        <v>4277</v>
      </c>
      <c r="K283" t="str">
        <f>"23450"</f>
        <v>23450</v>
      </c>
    </row>
    <row r="284" spans="1:11" customFormat="1" x14ac:dyDescent="0.25">
      <c r="A284" t="str">
        <f t="shared" si="48"/>
        <v>23</v>
      </c>
      <c r="B284" t="s">
        <v>612</v>
      </c>
      <c r="C284" t="str">
        <f>"046"</f>
        <v>046</v>
      </c>
      <c r="D284" t="s">
        <v>655</v>
      </c>
      <c r="E284" t="str">
        <f t="shared" si="52"/>
        <v>01</v>
      </c>
      <c r="F284" t="str">
        <f>"002"</f>
        <v>002</v>
      </c>
      <c r="G284" t="str">
        <f>""</f>
        <v/>
      </c>
      <c r="H284" t="s">
        <v>0</v>
      </c>
      <c r="I284" t="s">
        <v>23</v>
      </c>
      <c r="J284" t="s">
        <v>4277</v>
      </c>
      <c r="K284" t="str">
        <f>"23450"</f>
        <v>23450</v>
      </c>
    </row>
    <row r="285" spans="1:11" customFormat="1" x14ac:dyDescent="0.25">
      <c r="A285" t="str">
        <f t="shared" si="48"/>
        <v>23</v>
      </c>
      <c r="B285" t="s">
        <v>612</v>
      </c>
      <c r="C285" t="str">
        <f>"047"</f>
        <v>047</v>
      </c>
      <c r="D285" t="s">
        <v>656</v>
      </c>
      <c r="E285" t="str">
        <f t="shared" si="52"/>
        <v>01</v>
      </c>
      <c r="F285" t="str">
        <f>"001"</f>
        <v>001</v>
      </c>
      <c r="G285" t="str">
        <f>""</f>
        <v/>
      </c>
      <c r="H285" t="s">
        <v>3</v>
      </c>
      <c r="I285" t="s">
        <v>50</v>
      </c>
      <c r="J285" t="s">
        <v>6185</v>
      </c>
      <c r="K285" t="str">
        <f>"23476"</f>
        <v>23476</v>
      </c>
    </row>
    <row r="286" spans="1:11" customFormat="1" x14ac:dyDescent="0.25">
      <c r="A286" t="str">
        <f t="shared" si="48"/>
        <v>23</v>
      </c>
      <c r="B286" t="s">
        <v>612</v>
      </c>
      <c r="C286" t="str">
        <f>"047"</f>
        <v>047</v>
      </c>
      <c r="D286" t="s">
        <v>656</v>
      </c>
      <c r="E286" t="str">
        <f t="shared" si="52"/>
        <v>01</v>
      </c>
      <c r="F286" t="str">
        <f>"002"</f>
        <v>002</v>
      </c>
      <c r="G286" t="str">
        <f>"01"</f>
        <v>01</v>
      </c>
      <c r="H286" t="s">
        <v>1</v>
      </c>
      <c r="I286" t="s">
        <v>123</v>
      </c>
      <c r="J286" t="s">
        <v>6186</v>
      </c>
      <c r="K286" t="str">
        <f>"23479"</f>
        <v>23479</v>
      </c>
    </row>
    <row r="287" spans="1:11" customFormat="1" x14ac:dyDescent="0.25">
      <c r="A287" t="str">
        <f t="shared" si="48"/>
        <v>23</v>
      </c>
      <c r="B287" t="s">
        <v>612</v>
      </c>
      <c r="C287" t="str">
        <f>"047"</f>
        <v>047</v>
      </c>
      <c r="D287" t="s">
        <v>656</v>
      </c>
      <c r="E287" t="str">
        <f t="shared" si="52"/>
        <v>01</v>
      </c>
      <c r="F287" t="str">
        <f>"002"</f>
        <v>002</v>
      </c>
      <c r="G287" t="str">
        <f>"02"</f>
        <v>02</v>
      </c>
      <c r="H287" t="s">
        <v>0</v>
      </c>
      <c r="I287" t="s">
        <v>2800</v>
      </c>
      <c r="J287" t="s">
        <v>6187</v>
      </c>
      <c r="K287" t="str">
        <f>"23479"</f>
        <v>23479</v>
      </c>
    </row>
    <row r="288" spans="1:11" customFormat="1" x14ac:dyDescent="0.25">
      <c r="A288" t="str">
        <f t="shared" si="48"/>
        <v>23</v>
      </c>
      <c r="B288" t="s">
        <v>612</v>
      </c>
      <c r="C288" t="str">
        <f>"048"</f>
        <v>048</v>
      </c>
      <c r="D288" t="s">
        <v>657</v>
      </c>
      <c r="E288" t="str">
        <f t="shared" si="52"/>
        <v>01</v>
      </c>
      <c r="F288" t="str">
        <f>"001"</f>
        <v>001</v>
      </c>
      <c r="G288" t="str">
        <f>""</f>
        <v/>
      </c>
      <c r="H288" t="s">
        <v>3</v>
      </c>
      <c r="I288" t="s">
        <v>2801</v>
      </c>
      <c r="J288" t="s">
        <v>6188</v>
      </c>
      <c r="K288" t="str">
        <f>"23338"</f>
        <v>23338</v>
      </c>
    </row>
    <row r="289" spans="1:11" customFormat="1" x14ac:dyDescent="0.25">
      <c r="A289" t="str">
        <f t="shared" si="48"/>
        <v>23</v>
      </c>
      <c r="B289" t="s">
        <v>612</v>
      </c>
      <c r="C289" t="str">
        <f>"049"</f>
        <v>049</v>
      </c>
      <c r="D289" t="s">
        <v>658</v>
      </c>
      <c r="E289" t="str">
        <f t="shared" si="52"/>
        <v>01</v>
      </c>
      <c r="F289" t="str">
        <f>"001"</f>
        <v>001</v>
      </c>
      <c r="G289" t="str">
        <f>""</f>
        <v/>
      </c>
      <c r="H289" t="s">
        <v>3</v>
      </c>
      <c r="I289" t="s">
        <v>19</v>
      </c>
      <c r="J289" t="s">
        <v>6189</v>
      </c>
      <c r="K289" t="str">
        <f>"23712"</f>
        <v>23712</v>
      </c>
    </row>
    <row r="290" spans="1:11" customFormat="1" x14ac:dyDescent="0.25">
      <c r="A290" t="str">
        <f t="shared" si="48"/>
        <v>23</v>
      </c>
      <c r="B290" t="s">
        <v>612</v>
      </c>
      <c r="C290" t="str">
        <f>"049"</f>
        <v>049</v>
      </c>
      <c r="D290" t="s">
        <v>658</v>
      </c>
      <c r="E290" t="str">
        <f>"02"</f>
        <v>02</v>
      </c>
      <c r="F290" t="str">
        <f>"001"</f>
        <v>001</v>
      </c>
      <c r="G290" t="str">
        <f>""</f>
        <v/>
      </c>
      <c r="H290" t="s">
        <v>1</v>
      </c>
      <c r="I290" t="s">
        <v>41</v>
      </c>
      <c r="J290" t="s">
        <v>6190</v>
      </c>
      <c r="K290" t="str">
        <f>"23712"</f>
        <v>23712</v>
      </c>
    </row>
    <row r="291" spans="1:11" customFormat="1" x14ac:dyDescent="0.25">
      <c r="A291" t="str">
        <f t="shared" si="48"/>
        <v>23</v>
      </c>
      <c r="B291" t="s">
        <v>612</v>
      </c>
      <c r="C291" t="str">
        <f>"049"</f>
        <v>049</v>
      </c>
      <c r="D291" t="s">
        <v>658</v>
      </c>
      <c r="E291" t="str">
        <f>"02"</f>
        <v>02</v>
      </c>
      <c r="F291" t="str">
        <f>"001"</f>
        <v>001</v>
      </c>
      <c r="G291" t="str">
        <f>""</f>
        <v/>
      </c>
      <c r="H291" t="s">
        <v>0</v>
      </c>
      <c r="I291" t="s">
        <v>41</v>
      </c>
      <c r="J291" t="s">
        <v>6190</v>
      </c>
      <c r="K291" t="str">
        <f>"23712"</f>
        <v>23712</v>
      </c>
    </row>
    <row r="292" spans="1:11" customFormat="1" x14ac:dyDescent="0.25">
      <c r="A292" t="str">
        <f t="shared" si="48"/>
        <v>23</v>
      </c>
      <c r="B292" t="s">
        <v>612</v>
      </c>
      <c r="C292" t="str">
        <f t="shared" ref="C292:C355" si="53">"050"</f>
        <v>050</v>
      </c>
      <c r="D292" t="s">
        <v>612</v>
      </c>
      <c r="E292" t="str">
        <f t="shared" ref="E292:E304" si="54">"01"</f>
        <v>01</v>
      </c>
      <c r="F292" t="str">
        <f>"001"</f>
        <v>001</v>
      </c>
      <c r="G292" t="str">
        <f>""</f>
        <v/>
      </c>
      <c r="H292" t="s">
        <v>3</v>
      </c>
      <c r="I292" t="s">
        <v>104</v>
      </c>
      <c r="J292" t="s">
        <v>6191</v>
      </c>
      <c r="K292" t="str">
        <f>"23004"</f>
        <v>23004</v>
      </c>
    </row>
    <row r="293" spans="1:11" customFormat="1" x14ac:dyDescent="0.25">
      <c r="A293" t="str">
        <f t="shared" si="48"/>
        <v>23</v>
      </c>
      <c r="B293" t="s">
        <v>612</v>
      </c>
      <c r="C293" t="str">
        <f t="shared" si="53"/>
        <v>050</v>
      </c>
      <c r="D293" t="s">
        <v>612</v>
      </c>
      <c r="E293" t="str">
        <f t="shared" si="54"/>
        <v>01</v>
      </c>
      <c r="F293" t="str">
        <f>"002"</f>
        <v>002</v>
      </c>
      <c r="G293" t="str">
        <f>""</f>
        <v/>
      </c>
      <c r="H293" t="s">
        <v>1</v>
      </c>
      <c r="I293" t="s">
        <v>2802</v>
      </c>
      <c r="J293" t="s">
        <v>6192</v>
      </c>
      <c r="K293" t="str">
        <f>"23002"</f>
        <v>23002</v>
      </c>
    </row>
    <row r="294" spans="1:11" customFormat="1" x14ac:dyDescent="0.25">
      <c r="A294" t="str">
        <f t="shared" si="48"/>
        <v>23</v>
      </c>
      <c r="B294" t="s">
        <v>612</v>
      </c>
      <c r="C294" t="str">
        <f t="shared" si="53"/>
        <v>050</v>
      </c>
      <c r="D294" t="s">
        <v>612</v>
      </c>
      <c r="E294" t="str">
        <f t="shared" si="54"/>
        <v>01</v>
      </c>
      <c r="F294" t="str">
        <f>"002"</f>
        <v>002</v>
      </c>
      <c r="G294" t="str">
        <f>""</f>
        <v/>
      </c>
      <c r="H294" t="s">
        <v>0</v>
      </c>
      <c r="I294" t="s">
        <v>2802</v>
      </c>
      <c r="J294" t="s">
        <v>6192</v>
      </c>
      <c r="K294" t="str">
        <f>"23002"</f>
        <v>23002</v>
      </c>
    </row>
    <row r="295" spans="1:11" customFormat="1" x14ac:dyDescent="0.25">
      <c r="A295" t="str">
        <f t="shared" si="48"/>
        <v>23</v>
      </c>
      <c r="B295" t="s">
        <v>612</v>
      </c>
      <c r="C295" t="str">
        <f t="shared" si="53"/>
        <v>050</v>
      </c>
      <c r="D295" t="s">
        <v>612</v>
      </c>
      <c r="E295" t="str">
        <f t="shared" si="54"/>
        <v>01</v>
      </c>
      <c r="F295" t="str">
        <f>"003"</f>
        <v>003</v>
      </c>
      <c r="G295" t="str">
        <f>""</f>
        <v/>
      </c>
      <c r="H295" t="s">
        <v>3</v>
      </c>
      <c r="I295" t="s">
        <v>2802</v>
      </c>
      <c r="J295" t="s">
        <v>6192</v>
      </c>
      <c r="K295" t="str">
        <f>"23002"</f>
        <v>23002</v>
      </c>
    </row>
    <row r="296" spans="1:11" customFormat="1" x14ac:dyDescent="0.25">
      <c r="A296" t="str">
        <f t="shared" si="48"/>
        <v>23</v>
      </c>
      <c r="B296" t="s">
        <v>612</v>
      </c>
      <c r="C296" t="str">
        <f t="shared" si="53"/>
        <v>050</v>
      </c>
      <c r="D296" t="s">
        <v>612</v>
      </c>
      <c r="E296" t="str">
        <f t="shared" si="54"/>
        <v>01</v>
      </c>
      <c r="F296" t="str">
        <f>"004"</f>
        <v>004</v>
      </c>
      <c r="G296" t="str">
        <f>""</f>
        <v/>
      </c>
      <c r="H296" t="s">
        <v>3</v>
      </c>
      <c r="I296" t="s">
        <v>2803</v>
      </c>
      <c r="J296" t="s">
        <v>6193</v>
      </c>
      <c r="K296" t="str">
        <f>"23002"</f>
        <v>23002</v>
      </c>
    </row>
    <row r="297" spans="1:11" customFormat="1" x14ac:dyDescent="0.25">
      <c r="A297" t="str">
        <f t="shared" si="48"/>
        <v>23</v>
      </c>
      <c r="B297" t="s">
        <v>612</v>
      </c>
      <c r="C297" t="str">
        <f t="shared" si="53"/>
        <v>050</v>
      </c>
      <c r="D297" t="s">
        <v>612</v>
      </c>
      <c r="E297" t="str">
        <f t="shared" si="54"/>
        <v>01</v>
      </c>
      <c r="F297" t="str">
        <f>"005"</f>
        <v>005</v>
      </c>
      <c r="G297" t="str">
        <f>""</f>
        <v/>
      </c>
      <c r="H297" t="s">
        <v>1</v>
      </c>
      <c r="I297" t="s">
        <v>2804</v>
      </c>
      <c r="J297" t="s">
        <v>6194</v>
      </c>
      <c r="K297" t="str">
        <f>"23001"</f>
        <v>23001</v>
      </c>
    </row>
    <row r="298" spans="1:11" customFormat="1" x14ac:dyDescent="0.25">
      <c r="A298" t="str">
        <f t="shared" si="48"/>
        <v>23</v>
      </c>
      <c r="B298" t="s">
        <v>612</v>
      </c>
      <c r="C298" t="str">
        <f t="shared" si="53"/>
        <v>050</v>
      </c>
      <c r="D298" t="s">
        <v>612</v>
      </c>
      <c r="E298" t="str">
        <f t="shared" si="54"/>
        <v>01</v>
      </c>
      <c r="F298" t="str">
        <f>"005"</f>
        <v>005</v>
      </c>
      <c r="G298" t="str">
        <f>""</f>
        <v/>
      </c>
      <c r="H298" t="s">
        <v>0</v>
      </c>
      <c r="I298" t="s">
        <v>2804</v>
      </c>
      <c r="J298" t="s">
        <v>6194</v>
      </c>
      <c r="K298" t="str">
        <f>"23001"</f>
        <v>23001</v>
      </c>
    </row>
    <row r="299" spans="1:11" customFormat="1" x14ac:dyDescent="0.25">
      <c r="A299" t="str">
        <f t="shared" si="48"/>
        <v>23</v>
      </c>
      <c r="B299" t="s">
        <v>612</v>
      </c>
      <c r="C299" t="str">
        <f t="shared" si="53"/>
        <v>050</v>
      </c>
      <c r="D299" t="s">
        <v>612</v>
      </c>
      <c r="E299" t="str">
        <f t="shared" si="54"/>
        <v>01</v>
      </c>
      <c r="F299" t="str">
        <f>"006"</f>
        <v>006</v>
      </c>
      <c r="G299" t="str">
        <f>""</f>
        <v/>
      </c>
      <c r="H299" t="s">
        <v>1</v>
      </c>
      <c r="I299" t="s">
        <v>2805</v>
      </c>
      <c r="J299" t="s">
        <v>6195</v>
      </c>
      <c r="K299" t="str">
        <f>"23002"</f>
        <v>23002</v>
      </c>
    </row>
    <row r="300" spans="1:11" customFormat="1" x14ac:dyDescent="0.25">
      <c r="A300" t="str">
        <f t="shared" si="48"/>
        <v>23</v>
      </c>
      <c r="B300" t="s">
        <v>612</v>
      </c>
      <c r="C300" t="str">
        <f t="shared" si="53"/>
        <v>050</v>
      </c>
      <c r="D300" t="s">
        <v>612</v>
      </c>
      <c r="E300" t="str">
        <f t="shared" si="54"/>
        <v>01</v>
      </c>
      <c r="F300" t="str">
        <f>"006"</f>
        <v>006</v>
      </c>
      <c r="G300" t="str">
        <f>""</f>
        <v/>
      </c>
      <c r="H300" t="s">
        <v>0</v>
      </c>
      <c r="I300" t="s">
        <v>2805</v>
      </c>
      <c r="J300" t="s">
        <v>6195</v>
      </c>
      <c r="K300" t="str">
        <f>"23002"</f>
        <v>23002</v>
      </c>
    </row>
    <row r="301" spans="1:11" customFormat="1" x14ac:dyDescent="0.25">
      <c r="A301" t="str">
        <f t="shared" si="48"/>
        <v>23</v>
      </c>
      <c r="B301" t="s">
        <v>612</v>
      </c>
      <c r="C301" t="str">
        <f t="shared" si="53"/>
        <v>050</v>
      </c>
      <c r="D301" t="s">
        <v>612</v>
      </c>
      <c r="E301" t="str">
        <f t="shared" si="54"/>
        <v>01</v>
      </c>
      <c r="F301" t="str">
        <f>"007"</f>
        <v>007</v>
      </c>
      <c r="G301" t="str">
        <f>""</f>
        <v/>
      </c>
      <c r="H301" t="s">
        <v>1</v>
      </c>
      <c r="I301" t="s">
        <v>2806</v>
      </c>
      <c r="J301" t="s">
        <v>6196</v>
      </c>
      <c r="K301" t="str">
        <f>"23002"</f>
        <v>23002</v>
      </c>
    </row>
    <row r="302" spans="1:11" customFormat="1" x14ac:dyDescent="0.25">
      <c r="A302" t="str">
        <f t="shared" si="48"/>
        <v>23</v>
      </c>
      <c r="B302" t="s">
        <v>612</v>
      </c>
      <c r="C302" t="str">
        <f t="shared" si="53"/>
        <v>050</v>
      </c>
      <c r="D302" t="s">
        <v>612</v>
      </c>
      <c r="E302" t="str">
        <f t="shared" si="54"/>
        <v>01</v>
      </c>
      <c r="F302" t="str">
        <f>"007"</f>
        <v>007</v>
      </c>
      <c r="G302" t="str">
        <f>""</f>
        <v/>
      </c>
      <c r="H302" t="s">
        <v>0</v>
      </c>
      <c r="I302" t="s">
        <v>2806</v>
      </c>
      <c r="J302" t="s">
        <v>6196</v>
      </c>
      <c r="K302" t="str">
        <f>"23002"</f>
        <v>23002</v>
      </c>
    </row>
    <row r="303" spans="1:11" customFormat="1" x14ac:dyDescent="0.25">
      <c r="A303" t="str">
        <f t="shared" si="48"/>
        <v>23</v>
      </c>
      <c r="B303" t="s">
        <v>612</v>
      </c>
      <c r="C303" t="str">
        <f t="shared" si="53"/>
        <v>050</v>
      </c>
      <c r="D303" t="s">
        <v>612</v>
      </c>
      <c r="E303" t="str">
        <f t="shared" si="54"/>
        <v>01</v>
      </c>
      <c r="F303" t="str">
        <f>"008"</f>
        <v>008</v>
      </c>
      <c r="G303" t="str">
        <f>""</f>
        <v/>
      </c>
      <c r="H303" t="s">
        <v>1</v>
      </c>
      <c r="I303" t="s">
        <v>2804</v>
      </c>
      <c r="J303" t="s">
        <v>6194</v>
      </c>
      <c r="K303" t="str">
        <f>"23001"</f>
        <v>23001</v>
      </c>
    </row>
    <row r="304" spans="1:11" customFormat="1" x14ac:dyDescent="0.25">
      <c r="A304" t="str">
        <f t="shared" si="48"/>
        <v>23</v>
      </c>
      <c r="B304" t="s">
        <v>612</v>
      </c>
      <c r="C304" t="str">
        <f t="shared" si="53"/>
        <v>050</v>
      </c>
      <c r="D304" t="s">
        <v>612</v>
      </c>
      <c r="E304" t="str">
        <f t="shared" si="54"/>
        <v>01</v>
      </c>
      <c r="F304" t="str">
        <f>"008"</f>
        <v>008</v>
      </c>
      <c r="G304" t="str">
        <f>""</f>
        <v/>
      </c>
      <c r="H304" t="s">
        <v>0</v>
      </c>
      <c r="I304" t="s">
        <v>2804</v>
      </c>
      <c r="J304" t="s">
        <v>6194</v>
      </c>
      <c r="K304" t="str">
        <f>"23001"</f>
        <v>23001</v>
      </c>
    </row>
    <row r="305" spans="1:11" customFormat="1" x14ac:dyDescent="0.25">
      <c r="A305" t="str">
        <f t="shared" si="48"/>
        <v>23</v>
      </c>
      <c r="B305" t="s">
        <v>612</v>
      </c>
      <c r="C305" t="str">
        <f t="shared" si="53"/>
        <v>050</v>
      </c>
      <c r="D305" t="s">
        <v>612</v>
      </c>
      <c r="E305" t="str">
        <f t="shared" ref="E305:E316" si="55">"02"</f>
        <v>02</v>
      </c>
      <c r="F305" t="str">
        <f>"001"</f>
        <v>001</v>
      </c>
      <c r="G305" t="str">
        <f>""</f>
        <v/>
      </c>
      <c r="H305" t="s">
        <v>1</v>
      </c>
      <c r="I305" t="s">
        <v>23</v>
      </c>
      <c r="J305" t="s">
        <v>6138</v>
      </c>
      <c r="K305" t="str">
        <f>"23003"</f>
        <v>23003</v>
      </c>
    </row>
    <row r="306" spans="1:11" customFormat="1" x14ac:dyDescent="0.25">
      <c r="A306" t="str">
        <f t="shared" si="48"/>
        <v>23</v>
      </c>
      <c r="B306" t="s">
        <v>612</v>
      </c>
      <c r="C306" t="str">
        <f t="shared" si="53"/>
        <v>050</v>
      </c>
      <c r="D306" t="s">
        <v>612</v>
      </c>
      <c r="E306" t="str">
        <f t="shared" si="55"/>
        <v>02</v>
      </c>
      <c r="F306" t="str">
        <f>"001"</f>
        <v>001</v>
      </c>
      <c r="G306" t="str">
        <f>""</f>
        <v/>
      </c>
      <c r="H306" t="s">
        <v>0</v>
      </c>
      <c r="I306" t="s">
        <v>23</v>
      </c>
      <c r="J306" t="s">
        <v>6138</v>
      </c>
      <c r="K306" t="str">
        <f>"23003"</f>
        <v>23003</v>
      </c>
    </row>
    <row r="307" spans="1:11" customFormat="1" x14ac:dyDescent="0.25">
      <c r="A307" t="str">
        <f t="shared" si="48"/>
        <v>23</v>
      </c>
      <c r="B307" t="s">
        <v>612</v>
      </c>
      <c r="C307" t="str">
        <f t="shared" si="53"/>
        <v>050</v>
      </c>
      <c r="D307" t="s">
        <v>612</v>
      </c>
      <c r="E307" t="str">
        <f t="shared" si="55"/>
        <v>02</v>
      </c>
      <c r="F307" t="str">
        <f>"002"</f>
        <v>002</v>
      </c>
      <c r="G307" t="str">
        <f>""</f>
        <v/>
      </c>
      <c r="H307" t="s">
        <v>3</v>
      </c>
      <c r="I307" t="s">
        <v>104</v>
      </c>
      <c r="J307" t="s">
        <v>6191</v>
      </c>
      <c r="K307" t="str">
        <f>"23004"</f>
        <v>23004</v>
      </c>
    </row>
    <row r="308" spans="1:11" customFormat="1" x14ac:dyDescent="0.25">
      <c r="A308" t="str">
        <f t="shared" si="48"/>
        <v>23</v>
      </c>
      <c r="B308" t="s">
        <v>612</v>
      </c>
      <c r="C308" t="str">
        <f t="shared" si="53"/>
        <v>050</v>
      </c>
      <c r="D308" t="s">
        <v>612</v>
      </c>
      <c r="E308" t="str">
        <f t="shared" si="55"/>
        <v>02</v>
      </c>
      <c r="F308" t="str">
        <f>"003"</f>
        <v>003</v>
      </c>
      <c r="G308" t="str">
        <f>""</f>
        <v/>
      </c>
      <c r="H308" t="s">
        <v>1</v>
      </c>
      <c r="I308" t="s">
        <v>2807</v>
      </c>
      <c r="J308" t="s">
        <v>6197</v>
      </c>
      <c r="K308" t="str">
        <f>"23003"</f>
        <v>23003</v>
      </c>
    </row>
    <row r="309" spans="1:11" customFormat="1" x14ac:dyDescent="0.25">
      <c r="A309" t="str">
        <f t="shared" si="48"/>
        <v>23</v>
      </c>
      <c r="B309" t="s">
        <v>612</v>
      </c>
      <c r="C309" t="str">
        <f t="shared" si="53"/>
        <v>050</v>
      </c>
      <c r="D309" t="s">
        <v>612</v>
      </c>
      <c r="E309" t="str">
        <f t="shared" si="55"/>
        <v>02</v>
      </c>
      <c r="F309" t="str">
        <f>"003"</f>
        <v>003</v>
      </c>
      <c r="G309" t="str">
        <f>""</f>
        <v/>
      </c>
      <c r="H309" t="s">
        <v>0</v>
      </c>
      <c r="I309" t="s">
        <v>2807</v>
      </c>
      <c r="J309" t="s">
        <v>6197</v>
      </c>
      <c r="K309" t="str">
        <f>"23003"</f>
        <v>23003</v>
      </c>
    </row>
    <row r="310" spans="1:11" customFormat="1" x14ac:dyDescent="0.25">
      <c r="A310" t="str">
        <f t="shared" si="48"/>
        <v>23</v>
      </c>
      <c r="B310" t="s">
        <v>612</v>
      </c>
      <c r="C310" t="str">
        <f t="shared" si="53"/>
        <v>050</v>
      </c>
      <c r="D310" t="s">
        <v>612</v>
      </c>
      <c r="E310" t="str">
        <f t="shared" si="55"/>
        <v>02</v>
      </c>
      <c r="F310" t="str">
        <f>"004"</f>
        <v>004</v>
      </c>
      <c r="G310" t="str">
        <f>""</f>
        <v/>
      </c>
      <c r="H310" t="s">
        <v>1</v>
      </c>
      <c r="I310" t="s">
        <v>104</v>
      </c>
      <c r="J310" t="s">
        <v>6191</v>
      </c>
      <c r="K310" t="str">
        <f>"23004"</f>
        <v>23004</v>
      </c>
    </row>
    <row r="311" spans="1:11" customFormat="1" x14ac:dyDescent="0.25">
      <c r="A311" t="str">
        <f t="shared" si="48"/>
        <v>23</v>
      </c>
      <c r="B311" t="s">
        <v>612</v>
      </c>
      <c r="C311" t="str">
        <f t="shared" si="53"/>
        <v>050</v>
      </c>
      <c r="D311" t="s">
        <v>612</v>
      </c>
      <c r="E311" t="str">
        <f t="shared" si="55"/>
        <v>02</v>
      </c>
      <c r="F311" t="str">
        <f>"004"</f>
        <v>004</v>
      </c>
      <c r="G311" t="str">
        <f>""</f>
        <v/>
      </c>
      <c r="H311" t="s">
        <v>0</v>
      </c>
      <c r="I311" t="s">
        <v>104</v>
      </c>
      <c r="J311" t="s">
        <v>6191</v>
      </c>
      <c r="K311" t="str">
        <f>"23004"</f>
        <v>23004</v>
      </c>
    </row>
    <row r="312" spans="1:11" customFormat="1" x14ac:dyDescent="0.25">
      <c r="A312" t="str">
        <f t="shared" si="48"/>
        <v>23</v>
      </c>
      <c r="B312" t="s">
        <v>612</v>
      </c>
      <c r="C312" t="str">
        <f t="shared" si="53"/>
        <v>050</v>
      </c>
      <c r="D312" t="s">
        <v>612</v>
      </c>
      <c r="E312" t="str">
        <f t="shared" si="55"/>
        <v>02</v>
      </c>
      <c r="F312" t="str">
        <f>"005"</f>
        <v>005</v>
      </c>
      <c r="G312" t="str">
        <f>""</f>
        <v/>
      </c>
      <c r="H312" t="s">
        <v>3</v>
      </c>
      <c r="I312" t="s">
        <v>2808</v>
      </c>
      <c r="J312" t="s">
        <v>6198</v>
      </c>
      <c r="K312" t="str">
        <f>"23003"</f>
        <v>23003</v>
      </c>
    </row>
    <row r="313" spans="1:11" customFormat="1" x14ac:dyDescent="0.25">
      <c r="A313" t="str">
        <f t="shared" si="48"/>
        <v>23</v>
      </c>
      <c r="B313" t="s">
        <v>612</v>
      </c>
      <c r="C313" t="str">
        <f t="shared" si="53"/>
        <v>050</v>
      </c>
      <c r="D313" t="s">
        <v>612</v>
      </c>
      <c r="E313" t="str">
        <f t="shared" si="55"/>
        <v>02</v>
      </c>
      <c r="F313" t="str">
        <f>"006"</f>
        <v>006</v>
      </c>
      <c r="G313" t="str">
        <f>""</f>
        <v/>
      </c>
      <c r="H313" t="s">
        <v>1</v>
      </c>
      <c r="I313" t="s">
        <v>2809</v>
      </c>
      <c r="J313" t="s">
        <v>6199</v>
      </c>
      <c r="K313" t="str">
        <f>"23001"</f>
        <v>23001</v>
      </c>
    </row>
    <row r="314" spans="1:11" customFormat="1" x14ac:dyDescent="0.25">
      <c r="A314" t="str">
        <f t="shared" si="48"/>
        <v>23</v>
      </c>
      <c r="B314" t="s">
        <v>612</v>
      </c>
      <c r="C314" t="str">
        <f t="shared" si="53"/>
        <v>050</v>
      </c>
      <c r="D314" t="s">
        <v>612</v>
      </c>
      <c r="E314" t="str">
        <f t="shared" si="55"/>
        <v>02</v>
      </c>
      <c r="F314" t="str">
        <f>"006"</f>
        <v>006</v>
      </c>
      <c r="G314" t="str">
        <f>""</f>
        <v/>
      </c>
      <c r="H314" t="s">
        <v>0</v>
      </c>
      <c r="I314" t="s">
        <v>2809</v>
      </c>
      <c r="J314" t="s">
        <v>6199</v>
      </c>
      <c r="K314" t="str">
        <f>"23001"</f>
        <v>23001</v>
      </c>
    </row>
    <row r="315" spans="1:11" customFormat="1" x14ac:dyDescent="0.25">
      <c r="A315" t="str">
        <f t="shared" si="48"/>
        <v>23</v>
      </c>
      <c r="B315" t="s">
        <v>612</v>
      </c>
      <c r="C315" t="str">
        <f t="shared" si="53"/>
        <v>050</v>
      </c>
      <c r="D315" t="s">
        <v>612</v>
      </c>
      <c r="E315" t="str">
        <f t="shared" si="55"/>
        <v>02</v>
      </c>
      <c r="F315" t="str">
        <f>"007"</f>
        <v>007</v>
      </c>
      <c r="G315" t="str">
        <f>""</f>
        <v/>
      </c>
      <c r="H315" t="s">
        <v>1</v>
      </c>
      <c r="I315" t="s">
        <v>104</v>
      </c>
      <c r="J315" t="s">
        <v>6191</v>
      </c>
      <c r="K315" t="str">
        <f>"23004"</f>
        <v>23004</v>
      </c>
    </row>
    <row r="316" spans="1:11" customFormat="1" x14ac:dyDescent="0.25">
      <c r="A316" t="str">
        <f t="shared" si="48"/>
        <v>23</v>
      </c>
      <c r="B316" t="s">
        <v>612</v>
      </c>
      <c r="C316" t="str">
        <f t="shared" si="53"/>
        <v>050</v>
      </c>
      <c r="D316" t="s">
        <v>612</v>
      </c>
      <c r="E316" t="str">
        <f t="shared" si="55"/>
        <v>02</v>
      </c>
      <c r="F316" t="str">
        <f>"007"</f>
        <v>007</v>
      </c>
      <c r="G316" t="str">
        <f>""</f>
        <v/>
      </c>
      <c r="H316" t="s">
        <v>0</v>
      </c>
      <c r="I316" t="s">
        <v>104</v>
      </c>
      <c r="J316" t="s">
        <v>6191</v>
      </c>
      <c r="K316" t="str">
        <f>"23004"</f>
        <v>23004</v>
      </c>
    </row>
    <row r="317" spans="1:11" customFormat="1" x14ac:dyDescent="0.25">
      <c r="A317" t="str">
        <f t="shared" si="48"/>
        <v>23</v>
      </c>
      <c r="B317" t="s">
        <v>612</v>
      </c>
      <c r="C317" t="str">
        <f t="shared" si="53"/>
        <v>050</v>
      </c>
      <c r="D317" t="s">
        <v>612</v>
      </c>
      <c r="E317" t="str">
        <f t="shared" ref="E317:E338" si="56">"03"</f>
        <v>03</v>
      </c>
      <c r="F317" t="str">
        <f>"001"</f>
        <v>001</v>
      </c>
      <c r="G317" t="str">
        <f>""</f>
        <v/>
      </c>
      <c r="H317" t="s">
        <v>1</v>
      </c>
      <c r="I317" t="s">
        <v>2810</v>
      </c>
      <c r="J317" t="s">
        <v>6200</v>
      </c>
      <c r="K317" t="str">
        <f t="shared" ref="K317:K323" si="57">"23003"</f>
        <v>23003</v>
      </c>
    </row>
    <row r="318" spans="1:11" customFormat="1" x14ac:dyDescent="0.25">
      <c r="A318" t="str">
        <f t="shared" si="48"/>
        <v>23</v>
      </c>
      <c r="B318" t="s">
        <v>612</v>
      </c>
      <c r="C318" t="str">
        <f t="shared" si="53"/>
        <v>050</v>
      </c>
      <c r="D318" t="s">
        <v>612</v>
      </c>
      <c r="E318" t="str">
        <f t="shared" si="56"/>
        <v>03</v>
      </c>
      <c r="F318" t="str">
        <f>"001"</f>
        <v>001</v>
      </c>
      <c r="G318" t="str">
        <f>""</f>
        <v/>
      </c>
      <c r="H318" t="s">
        <v>0</v>
      </c>
      <c r="I318" t="s">
        <v>2810</v>
      </c>
      <c r="J318" t="s">
        <v>6200</v>
      </c>
      <c r="K318" t="str">
        <f t="shared" si="57"/>
        <v>23003</v>
      </c>
    </row>
    <row r="319" spans="1:11" customFormat="1" x14ac:dyDescent="0.25">
      <c r="A319" t="str">
        <f t="shared" si="48"/>
        <v>23</v>
      </c>
      <c r="B319" t="s">
        <v>612</v>
      </c>
      <c r="C319" t="str">
        <f t="shared" si="53"/>
        <v>050</v>
      </c>
      <c r="D319" t="s">
        <v>612</v>
      </c>
      <c r="E319" t="str">
        <f t="shared" si="56"/>
        <v>03</v>
      </c>
      <c r="F319" t="str">
        <f>"002"</f>
        <v>002</v>
      </c>
      <c r="G319" t="str">
        <f>""</f>
        <v/>
      </c>
      <c r="H319" t="s">
        <v>1</v>
      </c>
      <c r="I319" t="s">
        <v>2807</v>
      </c>
      <c r="J319" t="s">
        <v>6197</v>
      </c>
      <c r="K319" t="str">
        <f t="shared" si="57"/>
        <v>23003</v>
      </c>
    </row>
    <row r="320" spans="1:11" customFormat="1" x14ac:dyDescent="0.25">
      <c r="A320" t="str">
        <f t="shared" si="48"/>
        <v>23</v>
      </c>
      <c r="B320" t="s">
        <v>612</v>
      </c>
      <c r="C320" t="str">
        <f t="shared" si="53"/>
        <v>050</v>
      </c>
      <c r="D320" t="s">
        <v>612</v>
      </c>
      <c r="E320" t="str">
        <f t="shared" si="56"/>
        <v>03</v>
      </c>
      <c r="F320" t="str">
        <f>"002"</f>
        <v>002</v>
      </c>
      <c r="G320" t="str">
        <f>""</f>
        <v/>
      </c>
      <c r="H320" t="s">
        <v>0</v>
      </c>
      <c r="I320" t="s">
        <v>2807</v>
      </c>
      <c r="J320" t="s">
        <v>6197</v>
      </c>
      <c r="K320" t="str">
        <f t="shared" si="57"/>
        <v>23003</v>
      </c>
    </row>
    <row r="321" spans="1:11" customFormat="1" x14ac:dyDescent="0.25">
      <c r="A321" t="str">
        <f t="shared" si="48"/>
        <v>23</v>
      </c>
      <c r="B321" t="s">
        <v>612</v>
      </c>
      <c r="C321" t="str">
        <f t="shared" si="53"/>
        <v>050</v>
      </c>
      <c r="D321" t="s">
        <v>612</v>
      </c>
      <c r="E321" t="str">
        <f t="shared" si="56"/>
        <v>03</v>
      </c>
      <c r="F321" t="str">
        <f>"002"</f>
        <v>002</v>
      </c>
      <c r="G321" t="str">
        <f>""</f>
        <v/>
      </c>
      <c r="H321" t="s">
        <v>2</v>
      </c>
      <c r="I321" t="s">
        <v>2807</v>
      </c>
      <c r="J321" t="s">
        <v>6197</v>
      </c>
      <c r="K321" t="str">
        <f t="shared" si="57"/>
        <v>23003</v>
      </c>
    </row>
    <row r="322" spans="1:11" customFormat="1" x14ac:dyDescent="0.25">
      <c r="A322" t="str">
        <f t="shared" si="48"/>
        <v>23</v>
      </c>
      <c r="B322" t="s">
        <v>612</v>
      </c>
      <c r="C322" t="str">
        <f t="shared" si="53"/>
        <v>050</v>
      </c>
      <c r="D322" t="s">
        <v>612</v>
      </c>
      <c r="E322" t="str">
        <f t="shared" si="56"/>
        <v>03</v>
      </c>
      <c r="F322" t="str">
        <f>"003"</f>
        <v>003</v>
      </c>
      <c r="G322" t="str">
        <f>""</f>
        <v/>
      </c>
      <c r="H322" t="s">
        <v>1</v>
      </c>
      <c r="I322" t="s">
        <v>2810</v>
      </c>
      <c r="J322" t="s">
        <v>6200</v>
      </c>
      <c r="K322" t="str">
        <f t="shared" si="57"/>
        <v>23003</v>
      </c>
    </row>
    <row r="323" spans="1:11" customFormat="1" x14ac:dyDescent="0.25">
      <c r="A323" t="str">
        <f t="shared" ref="A323:A386" si="58">"23"</f>
        <v>23</v>
      </c>
      <c r="B323" t="s">
        <v>612</v>
      </c>
      <c r="C323" t="str">
        <f t="shared" si="53"/>
        <v>050</v>
      </c>
      <c r="D323" t="s">
        <v>612</v>
      </c>
      <c r="E323" t="str">
        <f t="shared" si="56"/>
        <v>03</v>
      </c>
      <c r="F323" t="str">
        <f>"003"</f>
        <v>003</v>
      </c>
      <c r="G323" t="str">
        <f>""</f>
        <v/>
      </c>
      <c r="H323" t="s">
        <v>0</v>
      </c>
      <c r="I323" t="s">
        <v>2810</v>
      </c>
      <c r="J323" t="s">
        <v>6200</v>
      </c>
      <c r="K323" t="str">
        <f t="shared" si="57"/>
        <v>23003</v>
      </c>
    </row>
    <row r="324" spans="1:11" customFormat="1" x14ac:dyDescent="0.25">
      <c r="A324" t="str">
        <f t="shared" si="58"/>
        <v>23</v>
      </c>
      <c r="B324" t="s">
        <v>612</v>
      </c>
      <c r="C324" t="str">
        <f t="shared" si="53"/>
        <v>050</v>
      </c>
      <c r="D324" t="s">
        <v>612</v>
      </c>
      <c r="E324" t="str">
        <f t="shared" si="56"/>
        <v>03</v>
      </c>
      <c r="F324" t="str">
        <f>"004"</f>
        <v>004</v>
      </c>
      <c r="G324" t="str">
        <f>""</f>
        <v/>
      </c>
      <c r="H324" t="s">
        <v>3</v>
      </c>
      <c r="I324" t="s">
        <v>2811</v>
      </c>
      <c r="J324" t="s">
        <v>6201</v>
      </c>
      <c r="K324" t="str">
        <f>"23008"</f>
        <v>23008</v>
      </c>
    </row>
    <row r="325" spans="1:11" customFormat="1" x14ac:dyDescent="0.25">
      <c r="A325" t="str">
        <f t="shared" si="58"/>
        <v>23</v>
      </c>
      <c r="B325" t="s">
        <v>612</v>
      </c>
      <c r="C325" t="str">
        <f t="shared" si="53"/>
        <v>050</v>
      </c>
      <c r="D325" t="s">
        <v>612</v>
      </c>
      <c r="E325" t="str">
        <f t="shared" si="56"/>
        <v>03</v>
      </c>
      <c r="F325" t="str">
        <f>"005"</f>
        <v>005</v>
      </c>
      <c r="G325" t="str">
        <f>""</f>
        <v/>
      </c>
      <c r="H325" t="s">
        <v>3</v>
      </c>
      <c r="I325" t="s">
        <v>2812</v>
      </c>
      <c r="J325" t="s">
        <v>6202</v>
      </c>
      <c r="K325" t="str">
        <f>"23009"</f>
        <v>23009</v>
      </c>
    </row>
    <row r="326" spans="1:11" customFormat="1" x14ac:dyDescent="0.25">
      <c r="A326" t="str">
        <f t="shared" si="58"/>
        <v>23</v>
      </c>
      <c r="B326" t="s">
        <v>612</v>
      </c>
      <c r="C326" t="str">
        <f t="shared" si="53"/>
        <v>050</v>
      </c>
      <c r="D326" t="s">
        <v>612</v>
      </c>
      <c r="E326" t="str">
        <f t="shared" si="56"/>
        <v>03</v>
      </c>
      <c r="F326" t="str">
        <f>"006"</f>
        <v>006</v>
      </c>
      <c r="G326" t="str">
        <f>""</f>
        <v/>
      </c>
      <c r="H326" t="s">
        <v>3</v>
      </c>
      <c r="I326" t="s">
        <v>85</v>
      </c>
      <c r="J326" t="s">
        <v>6203</v>
      </c>
      <c r="K326" t="str">
        <f>"23009"</f>
        <v>23009</v>
      </c>
    </row>
    <row r="327" spans="1:11" customFormat="1" x14ac:dyDescent="0.25">
      <c r="A327" t="str">
        <f t="shared" si="58"/>
        <v>23</v>
      </c>
      <c r="B327" t="s">
        <v>612</v>
      </c>
      <c r="C327" t="str">
        <f t="shared" si="53"/>
        <v>050</v>
      </c>
      <c r="D327" t="s">
        <v>612</v>
      </c>
      <c r="E327" t="str">
        <f t="shared" si="56"/>
        <v>03</v>
      </c>
      <c r="F327" t="str">
        <f>"007"</f>
        <v>007</v>
      </c>
      <c r="G327" t="str">
        <f>""</f>
        <v/>
      </c>
      <c r="H327" t="s">
        <v>3</v>
      </c>
      <c r="I327" t="s">
        <v>2811</v>
      </c>
      <c r="J327" t="s">
        <v>6201</v>
      </c>
      <c r="K327" t="str">
        <f>"23008"</f>
        <v>23008</v>
      </c>
    </row>
    <row r="328" spans="1:11" customFormat="1" x14ac:dyDescent="0.25">
      <c r="A328" t="str">
        <f t="shared" si="58"/>
        <v>23</v>
      </c>
      <c r="B328" t="s">
        <v>612</v>
      </c>
      <c r="C328" t="str">
        <f t="shared" si="53"/>
        <v>050</v>
      </c>
      <c r="D328" t="s">
        <v>612</v>
      </c>
      <c r="E328" t="str">
        <f t="shared" si="56"/>
        <v>03</v>
      </c>
      <c r="F328" t="str">
        <f>"008"</f>
        <v>008</v>
      </c>
      <c r="G328" t="str">
        <f>""</f>
        <v/>
      </c>
      <c r="H328" t="s">
        <v>1</v>
      </c>
      <c r="I328" t="s">
        <v>2813</v>
      </c>
      <c r="J328" t="s">
        <v>6204</v>
      </c>
      <c r="K328" t="str">
        <f>"23009"</f>
        <v>23009</v>
      </c>
    </row>
    <row r="329" spans="1:11" customFormat="1" x14ac:dyDescent="0.25">
      <c r="A329" t="str">
        <f t="shared" si="58"/>
        <v>23</v>
      </c>
      <c r="B329" t="s">
        <v>612</v>
      </c>
      <c r="C329" t="str">
        <f t="shared" si="53"/>
        <v>050</v>
      </c>
      <c r="D329" t="s">
        <v>612</v>
      </c>
      <c r="E329" t="str">
        <f t="shared" si="56"/>
        <v>03</v>
      </c>
      <c r="F329" t="str">
        <f>"008"</f>
        <v>008</v>
      </c>
      <c r="G329" t="str">
        <f>""</f>
        <v/>
      </c>
      <c r="H329" t="s">
        <v>0</v>
      </c>
      <c r="I329" t="s">
        <v>2813</v>
      </c>
      <c r="J329" t="s">
        <v>6204</v>
      </c>
      <c r="K329" t="str">
        <f>"23009"</f>
        <v>23009</v>
      </c>
    </row>
    <row r="330" spans="1:11" customFormat="1" x14ac:dyDescent="0.25">
      <c r="A330" t="str">
        <f t="shared" si="58"/>
        <v>23</v>
      </c>
      <c r="B330" t="s">
        <v>612</v>
      </c>
      <c r="C330" t="str">
        <f t="shared" si="53"/>
        <v>050</v>
      </c>
      <c r="D330" t="s">
        <v>612</v>
      </c>
      <c r="E330" t="str">
        <f t="shared" si="56"/>
        <v>03</v>
      </c>
      <c r="F330" t="str">
        <f>"009"</f>
        <v>009</v>
      </c>
      <c r="G330" t="str">
        <f>""</f>
        <v/>
      </c>
      <c r="H330" t="s">
        <v>3</v>
      </c>
      <c r="I330" t="s">
        <v>85</v>
      </c>
      <c r="J330" t="s">
        <v>6203</v>
      </c>
      <c r="K330" t="str">
        <f>"23009"</f>
        <v>23009</v>
      </c>
    </row>
    <row r="331" spans="1:11" customFormat="1" x14ac:dyDescent="0.25">
      <c r="A331" t="str">
        <f t="shared" si="58"/>
        <v>23</v>
      </c>
      <c r="B331" t="s">
        <v>612</v>
      </c>
      <c r="C331" t="str">
        <f t="shared" si="53"/>
        <v>050</v>
      </c>
      <c r="D331" t="s">
        <v>612</v>
      </c>
      <c r="E331" t="str">
        <f t="shared" si="56"/>
        <v>03</v>
      </c>
      <c r="F331" t="str">
        <f>"010"</f>
        <v>010</v>
      </c>
      <c r="G331" t="str">
        <f>""</f>
        <v/>
      </c>
      <c r="H331" t="s">
        <v>3</v>
      </c>
      <c r="I331" t="s">
        <v>2813</v>
      </c>
      <c r="J331" t="s">
        <v>6204</v>
      </c>
      <c r="K331" t="str">
        <f>"23009"</f>
        <v>23009</v>
      </c>
    </row>
    <row r="332" spans="1:11" customFormat="1" x14ac:dyDescent="0.25">
      <c r="A332" t="str">
        <f t="shared" si="58"/>
        <v>23</v>
      </c>
      <c r="B332" t="s">
        <v>612</v>
      </c>
      <c r="C332" t="str">
        <f t="shared" si="53"/>
        <v>050</v>
      </c>
      <c r="D332" t="s">
        <v>612</v>
      </c>
      <c r="E332" t="str">
        <f t="shared" si="56"/>
        <v>03</v>
      </c>
      <c r="F332" t="str">
        <f>"011"</f>
        <v>011</v>
      </c>
      <c r="G332" t="str">
        <f>""</f>
        <v/>
      </c>
      <c r="H332" t="s">
        <v>3</v>
      </c>
      <c r="I332" t="s">
        <v>85</v>
      </c>
      <c r="J332" t="s">
        <v>6203</v>
      </c>
      <c r="K332" t="str">
        <f>"23009"</f>
        <v>23009</v>
      </c>
    </row>
    <row r="333" spans="1:11" customFormat="1" x14ac:dyDescent="0.25">
      <c r="A333" t="str">
        <f t="shared" si="58"/>
        <v>23</v>
      </c>
      <c r="B333" t="s">
        <v>612</v>
      </c>
      <c r="C333" t="str">
        <f t="shared" si="53"/>
        <v>050</v>
      </c>
      <c r="D333" t="s">
        <v>612</v>
      </c>
      <c r="E333" t="str">
        <f t="shared" si="56"/>
        <v>03</v>
      </c>
      <c r="F333" t="str">
        <f>"012"</f>
        <v>012</v>
      </c>
      <c r="G333" t="str">
        <f>""</f>
        <v/>
      </c>
      <c r="H333" t="s">
        <v>3</v>
      </c>
      <c r="I333" t="s">
        <v>2810</v>
      </c>
      <c r="J333" t="s">
        <v>6200</v>
      </c>
      <c r="K333" t="str">
        <f>"23003"</f>
        <v>23003</v>
      </c>
    </row>
    <row r="334" spans="1:11" customFormat="1" x14ac:dyDescent="0.25">
      <c r="A334" t="str">
        <f t="shared" si="58"/>
        <v>23</v>
      </c>
      <c r="B334" t="s">
        <v>612</v>
      </c>
      <c r="C334" t="str">
        <f t="shared" si="53"/>
        <v>050</v>
      </c>
      <c r="D334" t="s">
        <v>612</v>
      </c>
      <c r="E334" t="str">
        <f t="shared" si="56"/>
        <v>03</v>
      </c>
      <c r="F334" t="str">
        <f>"013"</f>
        <v>013</v>
      </c>
      <c r="G334" t="str">
        <f>""</f>
        <v/>
      </c>
      <c r="H334" t="s">
        <v>1</v>
      </c>
      <c r="I334" t="s">
        <v>2811</v>
      </c>
      <c r="J334" t="s">
        <v>6201</v>
      </c>
      <c r="K334" t="str">
        <f>"23008"</f>
        <v>23008</v>
      </c>
    </row>
    <row r="335" spans="1:11" customFormat="1" x14ac:dyDescent="0.25">
      <c r="A335" t="str">
        <f t="shared" si="58"/>
        <v>23</v>
      </c>
      <c r="B335" t="s">
        <v>612</v>
      </c>
      <c r="C335" t="str">
        <f t="shared" si="53"/>
        <v>050</v>
      </c>
      <c r="D335" t="s">
        <v>612</v>
      </c>
      <c r="E335" t="str">
        <f t="shared" si="56"/>
        <v>03</v>
      </c>
      <c r="F335" t="str">
        <f>"013"</f>
        <v>013</v>
      </c>
      <c r="G335" t="str">
        <f>""</f>
        <v/>
      </c>
      <c r="H335" t="s">
        <v>0</v>
      </c>
      <c r="I335" t="s">
        <v>2811</v>
      </c>
      <c r="J335" t="s">
        <v>6201</v>
      </c>
      <c r="K335" t="str">
        <f>"23008"</f>
        <v>23008</v>
      </c>
    </row>
    <row r="336" spans="1:11" customFormat="1" x14ac:dyDescent="0.25">
      <c r="A336" t="str">
        <f t="shared" si="58"/>
        <v>23</v>
      </c>
      <c r="B336" t="s">
        <v>612</v>
      </c>
      <c r="C336" t="str">
        <f t="shared" si="53"/>
        <v>050</v>
      </c>
      <c r="D336" t="s">
        <v>612</v>
      </c>
      <c r="E336" t="str">
        <f t="shared" si="56"/>
        <v>03</v>
      </c>
      <c r="F336" t="str">
        <f>"014"</f>
        <v>014</v>
      </c>
      <c r="G336" t="str">
        <f>""</f>
        <v/>
      </c>
      <c r="H336" t="s">
        <v>3</v>
      </c>
      <c r="I336" t="s">
        <v>2811</v>
      </c>
      <c r="J336" t="s">
        <v>6201</v>
      </c>
      <c r="K336" t="str">
        <f>"23008"</f>
        <v>23008</v>
      </c>
    </row>
    <row r="337" spans="1:11" customFormat="1" x14ac:dyDescent="0.25">
      <c r="A337" t="str">
        <f t="shared" si="58"/>
        <v>23</v>
      </c>
      <c r="B337" t="s">
        <v>612</v>
      </c>
      <c r="C337" t="str">
        <f t="shared" si="53"/>
        <v>050</v>
      </c>
      <c r="D337" t="s">
        <v>612</v>
      </c>
      <c r="E337" t="str">
        <f t="shared" si="56"/>
        <v>03</v>
      </c>
      <c r="F337" t="str">
        <f>"015"</f>
        <v>015</v>
      </c>
      <c r="G337" t="str">
        <f>""</f>
        <v/>
      </c>
      <c r="H337" t="s">
        <v>1</v>
      </c>
      <c r="I337" t="s">
        <v>85</v>
      </c>
      <c r="J337" t="s">
        <v>6203</v>
      </c>
      <c r="K337" t="str">
        <f>"23009"</f>
        <v>23009</v>
      </c>
    </row>
    <row r="338" spans="1:11" customFormat="1" x14ac:dyDescent="0.25">
      <c r="A338" t="str">
        <f t="shared" si="58"/>
        <v>23</v>
      </c>
      <c r="B338" t="s">
        <v>612</v>
      </c>
      <c r="C338" t="str">
        <f t="shared" si="53"/>
        <v>050</v>
      </c>
      <c r="D338" t="s">
        <v>612</v>
      </c>
      <c r="E338" t="str">
        <f t="shared" si="56"/>
        <v>03</v>
      </c>
      <c r="F338" t="str">
        <f>"015"</f>
        <v>015</v>
      </c>
      <c r="G338" t="str">
        <f>""</f>
        <v/>
      </c>
      <c r="H338" t="s">
        <v>0</v>
      </c>
      <c r="I338" t="s">
        <v>85</v>
      </c>
      <c r="J338" t="s">
        <v>6203</v>
      </c>
      <c r="K338" t="str">
        <f>"23009"</f>
        <v>23009</v>
      </c>
    </row>
    <row r="339" spans="1:11" customFormat="1" x14ac:dyDescent="0.25">
      <c r="A339" t="str">
        <f t="shared" si="58"/>
        <v>23</v>
      </c>
      <c r="B339" t="s">
        <v>612</v>
      </c>
      <c r="C339" t="str">
        <f t="shared" si="53"/>
        <v>050</v>
      </c>
      <c r="D339" t="s">
        <v>612</v>
      </c>
      <c r="E339" t="str">
        <f t="shared" ref="E339:E372" si="59">"04"</f>
        <v>04</v>
      </c>
      <c r="F339" t="str">
        <f>"001"</f>
        <v>001</v>
      </c>
      <c r="G339" t="str">
        <f>""</f>
        <v/>
      </c>
      <c r="H339" t="s">
        <v>3</v>
      </c>
      <c r="I339" t="s">
        <v>2814</v>
      </c>
      <c r="J339" t="s">
        <v>6205</v>
      </c>
      <c r="K339" t="str">
        <f>"23008"</f>
        <v>23008</v>
      </c>
    </row>
    <row r="340" spans="1:11" customFormat="1" x14ac:dyDescent="0.25">
      <c r="A340" t="str">
        <f t="shared" si="58"/>
        <v>23</v>
      </c>
      <c r="B340" t="s">
        <v>612</v>
      </c>
      <c r="C340" t="str">
        <f t="shared" si="53"/>
        <v>050</v>
      </c>
      <c r="D340" t="s">
        <v>612</v>
      </c>
      <c r="E340" t="str">
        <f t="shared" si="59"/>
        <v>04</v>
      </c>
      <c r="F340" t="str">
        <f>"002"</f>
        <v>002</v>
      </c>
      <c r="G340" t="str">
        <f>""</f>
        <v/>
      </c>
      <c r="H340" t="s">
        <v>3</v>
      </c>
      <c r="I340" t="s">
        <v>2815</v>
      </c>
      <c r="J340" t="s">
        <v>6206</v>
      </c>
      <c r="K340" t="str">
        <f>"23008"</f>
        <v>23008</v>
      </c>
    </row>
    <row r="341" spans="1:11" customFormat="1" x14ac:dyDescent="0.25">
      <c r="A341" t="str">
        <f t="shared" si="58"/>
        <v>23</v>
      </c>
      <c r="B341" t="s">
        <v>612</v>
      </c>
      <c r="C341" t="str">
        <f t="shared" si="53"/>
        <v>050</v>
      </c>
      <c r="D341" t="s">
        <v>612</v>
      </c>
      <c r="E341" t="str">
        <f t="shared" si="59"/>
        <v>04</v>
      </c>
      <c r="F341" t="str">
        <f>"003"</f>
        <v>003</v>
      </c>
      <c r="G341" t="str">
        <f>""</f>
        <v/>
      </c>
      <c r="H341" t="s">
        <v>1</v>
      </c>
      <c r="I341" t="s">
        <v>2816</v>
      </c>
      <c r="J341" t="s">
        <v>6207</v>
      </c>
      <c r="K341" t="str">
        <f>"23008"</f>
        <v>23008</v>
      </c>
    </row>
    <row r="342" spans="1:11" customFormat="1" x14ac:dyDescent="0.25">
      <c r="A342" t="str">
        <f t="shared" si="58"/>
        <v>23</v>
      </c>
      <c r="B342" t="s">
        <v>612</v>
      </c>
      <c r="C342" t="str">
        <f t="shared" si="53"/>
        <v>050</v>
      </c>
      <c r="D342" t="s">
        <v>612</v>
      </c>
      <c r="E342" t="str">
        <f t="shared" si="59"/>
        <v>04</v>
      </c>
      <c r="F342" t="str">
        <f>"003"</f>
        <v>003</v>
      </c>
      <c r="G342" t="str">
        <f>""</f>
        <v/>
      </c>
      <c r="H342" t="s">
        <v>0</v>
      </c>
      <c r="I342" t="s">
        <v>2816</v>
      </c>
      <c r="J342" t="s">
        <v>6207</v>
      </c>
      <c r="K342" t="str">
        <f>"23008"</f>
        <v>23008</v>
      </c>
    </row>
    <row r="343" spans="1:11" customFormat="1" x14ac:dyDescent="0.25">
      <c r="A343" t="str">
        <f t="shared" si="58"/>
        <v>23</v>
      </c>
      <c r="B343" t="s">
        <v>612</v>
      </c>
      <c r="C343" t="str">
        <f t="shared" si="53"/>
        <v>050</v>
      </c>
      <c r="D343" t="s">
        <v>612</v>
      </c>
      <c r="E343" t="str">
        <f t="shared" si="59"/>
        <v>04</v>
      </c>
      <c r="F343" t="str">
        <f>"004"</f>
        <v>004</v>
      </c>
      <c r="G343" t="str">
        <f>""</f>
        <v/>
      </c>
      <c r="H343" t="s">
        <v>1</v>
      </c>
      <c r="I343" t="s">
        <v>2817</v>
      </c>
      <c r="J343" t="s">
        <v>6208</v>
      </c>
      <c r="K343" t="str">
        <f>"23003"</f>
        <v>23003</v>
      </c>
    </row>
    <row r="344" spans="1:11" customFormat="1" x14ac:dyDescent="0.25">
      <c r="A344" t="str">
        <f t="shared" si="58"/>
        <v>23</v>
      </c>
      <c r="B344" t="s">
        <v>612</v>
      </c>
      <c r="C344" t="str">
        <f t="shared" si="53"/>
        <v>050</v>
      </c>
      <c r="D344" t="s">
        <v>612</v>
      </c>
      <c r="E344" t="str">
        <f t="shared" si="59"/>
        <v>04</v>
      </c>
      <c r="F344" t="str">
        <f>"004"</f>
        <v>004</v>
      </c>
      <c r="G344" t="str">
        <f>""</f>
        <v/>
      </c>
      <c r="H344" t="s">
        <v>0</v>
      </c>
      <c r="I344" t="s">
        <v>2817</v>
      </c>
      <c r="J344" t="s">
        <v>6208</v>
      </c>
      <c r="K344" t="str">
        <f>"23003"</f>
        <v>23003</v>
      </c>
    </row>
    <row r="345" spans="1:11" customFormat="1" x14ac:dyDescent="0.25">
      <c r="A345" t="str">
        <f t="shared" si="58"/>
        <v>23</v>
      </c>
      <c r="B345" t="s">
        <v>612</v>
      </c>
      <c r="C345" t="str">
        <f t="shared" si="53"/>
        <v>050</v>
      </c>
      <c r="D345" t="s">
        <v>612</v>
      </c>
      <c r="E345" t="str">
        <f t="shared" si="59"/>
        <v>04</v>
      </c>
      <c r="F345" t="str">
        <f>"006"</f>
        <v>006</v>
      </c>
      <c r="G345" t="str">
        <f>""</f>
        <v/>
      </c>
      <c r="H345" t="s">
        <v>1</v>
      </c>
      <c r="I345" t="s">
        <v>2818</v>
      </c>
      <c r="J345" t="s">
        <v>6209</v>
      </c>
      <c r="K345" t="str">
        <f>"23008"</f>
        <v>23008</v>
      </c>
    </row>
    <row r="346" spans="1:11" customFormat="1" x14ac:dyDescent="0.25">
      <c r="A346" t="str">
        <f t="shared" si="58"/>
        <v>23</v>
      </c>
      <c r="B346" t="s">
        <v>612</v>
      </c>
      <c r="C346" t="str">
        <f t="shared" si="53"/>
        <v>050</v>
      </c>
      <c r="D346" t="s">
        <v>612</v>
      </c>
      <c r="E346" t="str">
        <f t="shared" si="59"/>
        <v>04</v>
      </c>
      <c r="F346" t="str">
        <f>"006"</f>
        <v>006</v>
      </c>
      <c r="G346" t="str">
        <f>""</f>
        <v/>
      </c>
      <c r="H346" t="s">
        <v>0</v>
      </c>
      <c r="I346" t="s">
        <v>2818</v>
      </c>
      <c r="J346" t="s">
        <v>6209</v>
      </c>
      <c r="K346" t="str">
        <f>"23008"</f>
        <v>23008</v>
      </c>
    </row>
    <row r="347" spans="1:11" customFormat="1" x14ac:dyDescent="0.25">
      <c r="A347" t="str">
        <f t="shared" si="58"/>
        <v>23</v>
      </c>
      <c r="B347" t="s">
        <v>612</v>
      </c>
      <c r="C347" t="str">
        <f t="shared" si="53"/>
        <v>050</v>
      </c>
      <c r="D347" t="s">
        <v>612</v>
      </c>
      <c r="E347" t="str">
        <f t="shared" si="59"/>
        <v>04</v>
      </c>
      <c r="F347" t="str">
        <f>"007"</f>
        <v>007</v>
      </c>
      <c r="G347" t="str">
        <f>"01"</f>
        <v>01</v>
      </c>
      <c r="H347" t="s">
        <v>1</v>
      </c>
      <c r="I347" t="s">
        <v>2819</v>
      </c>
      <c r="J347" t="s">
        <v>6210</v>
      </c>
      <c r="K347" t="str">
        <f>"23639"</f>
        <v>23639</v>
      </c>
    </row>
    <row r="348" spans="1:11" customFormat="1" x14ac:dyDescent="0.25">
      <c r="A348" t="str">
        <f t="shared" si="58"/>
        <v>23</v>
      </c>
      <c r="B348" t="s">
        <v>612</v>
      </c>
      <c r="C348" t="str">
        <f t="shared" si="53"/>
        <v>050</v>
      </c>
      <c r="D348" t="s">
        <v>612</v>
      </c>
      <c r="E348" t="str">
        <f t="shared" si="59"/>
        <v>04</v>
      </c>
      <c r="F348" t="str">
        <f>"007"</f>
        <v>007</v>
      </c>
      <c r="G348" t="str">
        <f>"02"</f>
        <v>02</v>
      </c>
      <c r="H348" t="s">
        <v>0</v>
      </c>
      <c r="I348" t="s">
        <v>2812</v>
      </c>
      <c r="J348" t="s">
        <v>6202</v>
      </c>
      <c r="K348" t="str">
        <f>"23009"</f>
        <v>23009</v>
      </c>
    </row>
    <row r="349" spans="1:11" customFormat="1" x14ac:dyDescent="0.25">
      <c r="A349" t="str">
        <f t="shared" si="58"/>
        <v>23</v>
      </c>
      <c r="B349" t="s">
        <v>612</v>
      </c>
      <c r="C349" t="str">
        <f t="shared" si="53"/>
        <v>050</v>
      </c>
      <c r="D349" t="s">
        <v>612</v>
      </c>
      <c r="E349" t="str">
        <f t="shared" si="59"/>
        <v>04</v>
      </c>
      <c r="F349" t="str">
        <f>"007"</f>
        <v>007</v>
      </c>
      <c r="G349" t="str">
        <f>"02"</f>
        <v>02</v>
      </c>
      <c r="H349" t="s">
        <v>2</v>
      </c>
      <c r="I349" t="s">
        <v>2812</v>
      </c>
      <c r="J349" t="s">
        <v>6202</v>
      </c>
      <c r="K349" t="str">
        <f>"23009"</f>
        <v>23009</v>
      </c>
    </row>
    <row r="350" spans="1:11" customFormat="1" x14ac:dyDescent="0.25">
      <c r="A350" t="str">
        <f t="shared" si="58"/>
        <v>23</v>
      </c>
      <c r="B350" t="s">
        <v>612</v>
      </c>
      <c r="C350" t="str">
        <f t="shared" si="53"/>
        <v>050</v>
      </c>
      <c r="D350" t="s">
        <v>612</v>
      </c>
      <c r="E350" t="str">
        <f t="shared" si="59"/>
        <v>04</v>
      </c>
      <c r="F350" t="str">
        <f>"008"</f>
        <v>008</v>
      </c>
      <c r="G350" t="str">
        <f>""</f>
        <v/>
      </c>
      <c r="H350" t="s">
        <v>1</v>
      </c>
      <c r="I350" t="s">
        <v>2820</v>
      </c>
      <c r="J350" t="s">
        <v>6211</v>
      </c>
      <c r="K350" t="str">
        <f>"23006"</f>
        <v>23006</v>
      </c>
    </row>
    <row r="351" spans="1:11" customFormat="1" x14ac:dyDescent="0.25">
      <c r="A351" t="str">
        <f t="shared" si="58"/>
        <v>23</v>
      </c>
      <c r="B351" t="s">
        <v>612</v>
      </c>
      <c r="C351" t="str">
        <f t="shared" si="53"/>
        <v>050</v>
      </c>
      <c r="D351" t="s">
        <v>612</v>
      </c>
      <c r="E351" t="str">
        <f t="shared" si="59"/>
        <v>04</v>
      </c>
      <c r="F351" t="str">
        <f>"008"</f>
        <v>008</v>
      </c>
      <c r="G351" t="str">
        <f>""</f>
        <v/>
      </c>
      <c r="H351" t="s">
        <v>0</v>
      </c>
      <c r="I351" t="s">
        <v>2820</v>
      </c>
      <c r="J351" t="s">
        <v>6211</v>
      </c>
      <c r="K351" t="str">
        <f>"23006"</f>
        <v>23006</v>
      </c>
    </row>
    <row r="352" spans="1:11" customFormat="1" x14ac:dyDescent="0.25">
      <c r="A352" t="str">
        <f t="shared" si="58"/>
        <v>23</v>
      </c>
      <c r="B352" t="s">
        <v>612</v>
      </c>
      <c r="C352" t="str">
        <f t="shared" si="53"/>
        <v>050</v>
      </c>
      <c r="D352" t="s">
        <v>612</v>
      </c>
      <c r="E352" t="str">
        <f t="shared" si="59"/>
        <v>04</v>
      </c>
      <c r="F352" t="str">
        <f>"009"</f>
        <v>009</v>
      </c>
      <c r="G352" t="str">
        <f>""</f>
        <v/>
      </c>
      <c r="H352" t="s">
        <v>1</v>
      </c>
      <c r="I352" t="s">
        <v>2816</v>
      </c>
      <c r="J352" t="s">
        <v>6207</v>
      </c>
      <c r="K352" t="str">
        <f>"23008"</f>
        <v>23008</v>
      </c>
    </row>
    <row r="353" spans="1:11" customFormat="1" x14ac:dyDescent="0.25">
      <c r="A353" t="str">
        <f t="shared" si="58"/>
        <v>23</v>
      </c>
      <c r="B353" t="s">
        <v>612</v>
      </c>
      <c r="C353" t="str">
        <f t="shared" si="53"/>
        <v>050</v>
      </c>
      <c r="D353" t="s">
        <v>612</v>
      </c>
      <c r="E353" t="str">
        <f t="shared" si="59"/>
        <v>04</v>
      </c>
      <c r="F353" t="str">
        <f>"009"</f>
        <v>009</v>
      </c>
      <c r="G353" t="str">
        <f>""</f>
        <v/>
      </c>
      <c r="H353" t="s">
        <v>0</v>
      </c>
      <c r="I353" t="s">
        <v>2816</v>
      </c>
      <c r="J353" t="s">
        <v>6207</v>
      </c>
      <c r="K353" t="str">
        <f>"23008"</f>
        <v>23008</v>
      </c>
    </row>
    <row r="354" spans="1:11" customFormat="1" x14ac:dyDescent="0.25">
      <c r="A354" t="str">
        <f t="shared" si="58"/>
        <v>23</v>
      </c>
      <c r="B354" t="s">
        <v>612</v>
      </c>
      <c r="C354" t="str">
        <f t="shared" si="53"/>
        <v>050</v>
      </c>
      <c r="D354" t="s">
        <v>612</v>
      </c>
      <c r="E354" t="str">
        <f t="shared" si="59"/>
        <v>04</v>
      </c>
      <c r="F354" t="str">
        <f>"010"</f>
        <v>010</v>
      </c>
      <c r="G354" t="str">
        <f>""</f>
        <v/>
      </c>
      <c r="H354" t="s">
        <v>1</v>
      </c>
      <c r="I354" t="s">
        <v>2821</v>
      </c>
      <c r="J354" t="s">
        <v>6212</v>
      </c>
      <c r="K354" t="str">
        <f>"23009"</f>
        <v>23009</v>
      </c>
    </row>
    <row r="355" spans="1:11" customFormat="1" x14ac:dyDescent="0.25">
      <c r="A355" t="str">
        <f t="shared" si="58"/>
        <v>23</v>
      </c>
      <c r="B355" t="s">
        <v>612</v>
      </c>
      <c r="C355" t="str">
        <f t="shared" si="53"/>
        <v>050</v>
      </c>
      <c r="D355" t="s">
        <v>612</v>
      </c>
      <c r="E355" t="str">
        <f t="shared" si="59"/>
        <v>04</v>
      </c>
      <c r="F355" t="str">
        <f>"010"</f>
        <v>010</v>
      </c>
      <c r="G355" t="str">
        <f>""</f>
        <v/>
      </c>
      <c r="H355" t="s">
        <v>0</v>
      </c>
      <c r="I355" t="s">
        <v>2821</v>
      </c>
      <c r="J355" t="s">
        <v>6212</v>
      </c>
      <c r="K355" t="str">
        <f>"23009"</f>
        <v>23009</v>
      </c>
    </row>
    <row r="356" spans="1:11" customFormat="1" x14ac:dyDescent="0.25">
      <c r="A356" t="str">
        <f t="shared" si="58"/>
        <v>23</v>
      </c>
      <c r="B356" t="s">
        <v>612</v>
      </c>
      <c r="C356" t="str">
        <f t="shared" ref="C356:C419" si="60">"050"</f>
        <v>050</v>
      </c>
      <c r="D356" t="s">
        <v>612</v>
      </c>
      <c r="E356" t="str">
        <f t="shared" si="59"/>
        <v>04</v>
      </c>
      <c r="F356" t="str">
        <f>"011"</f>
        <v>011</v>
      </c>
      <c r="G356" t="str">
        <f>""</f>
        <v/>
      </c>
      <c r="H356" t="s">
        <v>1</v>
      </c>
      <c r="I356" t="s">
        <v>2821</v>
      </c>
      <c r="J356" t="s">
        <v>6212</v>
      </c>
      <c r="K356" t="str">
        <f>"23009"</f>
        <v>23009</v>
      </c>
    </row>
    <row r="357" spans="1:11" customFormat="1" x14ac:dyDescent="0.25">
      <c r="A357" t="str">
        <f t="shared" si="58"/>
        <v>23</v>
      </c>
      <c r="B357" t="s">
        <v>612</v>
      </c>
      <c r="C357" t="str">
        <f t="shared" si="60"/>
        <v>050</v>
      </c>
      <c r="D357" t="s">
        <v>612</v>
      </c>
      <c r="E357" t="str">
        <f t="shared" si="59"/>
        <v>04</v>
      </c>
      <c r="F357" t="str">
        <f>"011"</f>
        <v>011</v>
      </c>
      <c r="G357" t="str">
        <f>""</f>
        <v/>
      </c>
      <c r="H357" t="s">
        <v>0</v>
      </c>
      <c r="I357" t="s">
        <v>2821</v>
      </c>
      <c r="J357" t="s">
        <v>6212</v>
      </c>
      <c r="K357" t="str">
        <f>"23009"</f>
        <v>23009</v>
      </c>
    </row>
    <row r="358" spans="1:11" customFormat="1" x14ac:dyDescent="0.25">
      <c r="A358" t="str">
        <f t="shared" si="58"/>
        <v>23</v>
      </c>
      <c r="B358" t="s">
        <v>612</v>
      </c>
      <c r="C358" t="str">
        <f t="shared" si="60"/>
        <v>050</v>
      </c>
      <c r="D358" t="s">
        <v>612</v>
      </c>
      <c r="E358" t="str">
        <f t="shared" si="59"/>
        <v>04</v>
      </c>
      <c r="F358" t="str">
        <f>"012"</f>
        <v>012</v>
      </c>
      <c r="G358" t="str">
        <f>""</f>
        <v/>
      </c>
      <c r="H358" t="s">
        <v>1</v>
      </c>
      <c r="I358" t="s">
        <v>2816</v>
      </c>
      <c r="J358" t="s">
        <v>6207</v>
      </c>
      <c r="K358" t="str">
        <f>"23008"</f>
        <v>23008</v>
      </c>
    </row>
    <row r="359" spans="1:11" customFormat="1" x14ac:dyDescent="0.25">
      <c r="A359" t="str">
        <f t="shared" si="58"/>
        <v>23</v>
      </c>
      <c r="B359" t="s">
        <v>612</v>
      </c>
      <c r="C359" t="str">
        <f t="shared" si="60"/>
        <v>050</v>
      </c>
      <c r="D359" t="s">
        <v>612</v>
      </c>
      <c r="E359" t="str">
        <f t="shared" si="59"/>
        <v>04</v>
      </c>
      <c r="F359" t="str">
        <f>"012"</f>
        <v>012</v>
      </c>
      <c r="G359" t="str">
        <f>""</f>
        <v/>
      </c>
      <c r="H359" t="s">
        <v>0</v>
      </c>
      <c r="I359" t="s">
        <v>2816</v>
      </c>
      <c r="J359" t="s">
        <v>6207</v>
      </c>
      <c r="K359" t="str">
        <f>"23008"</f>
        <v>23008</v>
      </c>
    </row>
    <row r="360" spans="1:11" customFormat="1" x14ac:dyDescent="0.25">
      <c r="A360" t="str">
        <f t="shared" si="58"/>
        <v>23</v>
      </c>
      <c r="B360" t="s">
        <v>612</v>
      </c>
      <c r="C360" t="str">
        <f t="shared" si="60"/>
        <v>050</v>
      </c>
      <c r="D360" t="s">
        <v>612</v>
      </c>
      <c r="E360" t="str">
        <f t="shared" si="59"/>
        <v>04</v>
      </c>
      <c r="F360" t="str">
        <f>"012"</f>
        <v>012</v>
      </c>
      <c r="G360" t="str">
        <f>""</f>
        <v/>
      </c>
      <c r="H360" t="s">
        <v>2</v>
      </c>
      <c r="I360" t="s">
        <v>2816</v>
      </c>
      <c r="J360" t="s">
        <v>6207</v>
      </c>
      <c r="K360" t="str">
        <f>"23008"</f>
        <v>23008</v>
      </c>
    </row>
    <row r="361" spans="1:11" customFormat="1" x14ac:dyDescent="0.25">
      <c r="A361" t="str">
        <f t="shared" si="58"/>
        <v>23</v>
      </c>
      <c r="B361" t="s">
        <v>612</v>
      </c>
      <c r="C361" t="str">
        <f t="shared" si="60"/>
        <v>050</v>
      </c>
      <c r="D361" t="s">
        <v>612</v>
      </c>
      <c r="E361" t="str">
        <f t="shared" si="59"/>
        <v>04</v>
      </c>
      <c r="F361" t="str">
        <f>"013"</f>
        <v>013</v>
      </c>
      <c r="G361" t="str">
        <f>""</f>
        <v/>
      </c>
      <c r="H361" t="s">
        <v>1</v>
      </c>
      <c r="I361" t="s">
        <v>2816</v>
      </c>
      <c r="J361" t="s">
        <v>6207</v>
      </c>
      <c r="K361" t="str">
        <f>"23008"</f>
        <v>23008</v>
      </c>
    </row>
    <row r="362" spans="1:11" customFormat="1" x14ac:dyDescent="0.25">
      <c r="A362" t="str">
        <f t="shared" si="58"/>
        <v>23</v>
      </c>
      <c r="B362" t="s">
        <v>612</v>
      </c>
      <c r="C362" t="str">
        <f t="shared" si="60"/>
        <v>050</v>
      </c>
      <c r="D362" t="s">
        <v>612</v>
      </c>
      <c r="E362" t="str">
        <f t="shared" si="59"/>
        <v>04</v>
      </c>
      <c r="F362" t="str">
        <f>"013"</f>
        <v>013</v>
      </c>
      <c r="G362" t="str">
        <f>""</f>
        <v/>
      </c>
      <c r="H362" t="s">
        <v>0</v>
      </c>
      <c r="I362" t="s">
        <v>2816</v>
      </c>
      <c r="J362" t="s">
        <v>6207</v>
      </c>
      <c r="K362" t="str">
        <f>"23008"</f>
        <v>23008</v>
      </c>
    </row>
    <row r="363" spans="1:11" customFormat="1" x14ac:dyDescent="0.25">
      <c r="A363" t="str">
        <f t="shared" si="58"/>
        <v>23</v>
      </c>
      <c r="B363" t="s">
        <v>612</v>
      </c>
      <c r="C363" t="str">
        <f t="shared" si="60"/>
        <v>050</v>
      </c>
      <c r="D363" t="s">
        <v>612</v>
      </c>
      <c r="E363" t="str">
        <f t="shared" si="59"/>
        <v>04</v>
      </c>
      <c r="F363" t="str">
        <f>"014"</f>
        <v>014</v>
      </c>
      <c r="G363" t="str">
        <f>""</f>
        <v/>
      </c>
      <c r="H363" t="s">
        <v>1</v>
      </c>
      <c r="I363" t="s">
        <v>2821</v>
      </c>
      <c r="J363" t="s">
        <v>6212</v>
      </c>
      <c r="K363" t="str">
        <f t="shared" ref="K363:K372" si="61">"23009"</f>
        <v>23009</v>
      </c>
    </row>
    <row r="364" spans="1:11" customFormat="1" x14ac:dyDescent="0.25">
      <c r="A364" t="str">
        <f t="shared" si="58"/>
        <v>23</v>
      </c>
      <c r="B364" t="s">
        <v>612</v>
      </c>
      <c r="C364" t="str">
        <f t="shared" si="60"/>
        <v>050</v>
      </c>
      <c r="D364" t="s">
        <v>612</v>
      </c>
      <c r="E364" t="str">
        <f t="shared" si="59"/>
        <v>04</v>
      </c>
      <c r="F364" t="str">
        <f>"014"</f>
        <v>014</v>
      </c>
      <c r="G364" t="str">
        <f>""</f>
        <v/>
      </c>
      <c r="H364" t="s">
        <v>0</v>
      </c>
      <c r="I364" t="s">
        <v>2821</v>
      </c>
      <c r="J364" t="s">
        <v>6212</v>
      </c>
      <c r="K364" t="str">
        <f t="shared" si="61"/>
        <v>23009</v>
      </c>
    </row>
    <row r="365" spans="1:11" customFormat="1" x14ac:dyDescent="0.25">
      <c r="A365" t="str">
        <f t="shared" si="58"/>
        <v>23</v>
      </c>
      <c r="B365" t="s">
        <v>612</v>
      </c>
      <c r="C365" t="str">
        <f t="shared" si="60"/>
        <v>050</v>
      </c>
      <c r="D365" t="s">
        <v>612</v>
      </c>
      <c r="E365" t="str">
        <f t="shared" si="59"/>
        <v>04</v>
      </c>
      <c r="F365" t="str">
        <f>"015"</f>
        <v>015</v>
      </c>
      <c r="G365" t="str">
        <f>""</f>
        <v/>
      </c>
      <c r="H365" t="s">
        <v>1</v>
      </c>
      <c r="I365" t="s">
        <v>2821</v>
      </c>
      <c r="J365" t="s">
        <v>6212</v>
      </c>
      <c r="K365" t="str">
        <f t="shared" si="61"/>
        <v>23009</v>
      </c>
    </row>
    <row r="366" spans="1:11" customFormat="1" x14ac:dyDescent="0.25">
      <c r="A366" t="str">
        <f t="shared" si="58"/>
        <v>23</v>
      </c>
      <c r="B366" t="s">
        <v>612</v>
      </c>
      <c r="C366" t="str">
        <f t="shared" si="60"/>
        <v>050</v>
      </c>
      <c r="D366" t="s">
        <v>612</v>
      </c>
      <c r="E366" t="str">
        <f t="shared" si="59"/>
        <v>04</v>
      </c>
      <c r="F366" t="str">
        <f>"015"</f>
        <v>015</v>
      </c>
      <c r="G366" t="str">
        <f>""</f>
        <v/>
      </c>
      <c r="H366" t="s">
        <v>0</v>
      </c>
      <c r="I366" t="s">
        <v>2821</v>
      </c>
      <c r="J366" t="s">
        <v>6212</v>
      </c>
      <c r="K366" t="str">
        <f t="shared" si="61"/>
        <v>23009</v>
      </c>
    </row>
    <row r="367" spans="1:11" customFormat="1" x14ac:dyDescent="0.25">
      <c r="A367" t="str">
        <f t="shared" si="58"/>
        <v>23</v>
      </c>
      <c r="B367" t="s">
        <v>612</v>
      </c>
      <c r="C367" t="str">
        <f t="shared" si="60"/>
        <v>050</v>
      </c>
      <c r="D367" t="s">
        <v>612</v>
      </c>
      <c r="E367" t="str">
        <f t="shared" si="59"/>
        <v>04</v>
      </c>
      <c r="F367" t="str">
        <f>"016"</f>
        <v>016</v>
      </c>
      <c r="G367" t="str">
        <f>""</f>
        <v/>
      </c>
      <c r="H367" t="s">
        <v>1</v>
      </c>
      <c r="I367" t="s">
        <v>2821</v>
      </c>
      <c r="J367" t="s">
        <v>6212</v>
      </c>
      <c r="K367" t="str">
        <f t="shared" si="61"/>
        <v>23009</v>
      </c>
    </row>
    <row r="368" spans="1:11" customFormat="1" x14ac:dyDescent="0.25">
      <c r="A368" t="str">
        <f t="shared" si="58"/>
        <v>23</v>
      </c>
      <c r="B368" t="s">
        <v>612</v>
      </c>
      <c r="C368" t="str">
        <f t="shared" si="60"/>
        <v>050</v>
      </c>
      <c r="D368" t="s">
        <v>612</v>
      </c>
      <c r="E368" t="str">
        <f t="shared" si="59"/>
        <v>04</v>
      </c>
      <c r="F368" t="str">
        <f>"016"</f>
        <v>016</v>
      </c>
      <c r="G368" t="str">
        <f>""</f>
        <v/>
      </c>
      <c r="H368" t="s">
        <v>0</v>
      </c>
      <c r="I368" t="s">
        <v>2821</v>
      </c>
      <c r="J368" t="s">
        <v>6212</v>
      </c>
      <c r="K368" t="str">
        <f t="shared" si="61"/>
        <v>23009</v>
      </c>
    </row>
    <row r="369" spans="1:11" customFormat="1" x14ac:dyDescent="0.25">
      <c r="A369" t="str">
        <f t="shared" si="58"/>
        <v>23</v>
      </c>
      <c r="B369" t="s">
        <v>612</v>
      </c>
      <c r="C369" t="str">
        <f t="shared" si="60"/>
        <v>050</v>
      </c>
      <c r="D369" t="s">
        <v>612</v>
      </c>
      <c r="E369" t="str">
        <f t="shared" si="59"/>
        <v>04</v>
      </c>
      <c r="F369" t="str">
        <f>"017"</f>
        <v>017</v>
      </c>
      <c r="G369" t="str">
        <f>""</f>
        <v/>
      </c>
      <c r="H369" t="s">
        <v>1</v>
      </c>
      <c r="I369" t="s">
        <v>2821</v>
      </c>
      <c r="J369" t="s">
        <v>6212</v>
      </c>
      <c r="K369" t="str">
        <f t="shared" si="61"/>
        <v>23009</v>
      </c>
    </row>
    <row r="370" spans="1:11" customFormat="1" x14ac:dyDescent="0.25">
      <c r="A370" t="str">
        <f t="shared" si="58"/>
        <v>23</v>
      </c>
      <c r="B370" t="s">
        <v>612</v>
      </c>
      <c r="C370" t="str">
        <f t="shared" si="60"/>
        <v>050</v>
      </c>
      <c r="D370" t="s">
        <v>612</v>
      </c>
      <c r="E370" t="str">
        <f t="shared" si="59"/>
        <v>04</v>
      </c>
      <c r="F370" t="str">
        <f>"017"</f>
        <v>017</v>
      </c>
      <c r="G370" t="str">
        <f>""</f>
        <v/>
      </c>
      <c r="H370" t="s">
        <v>0</v>
      </c>
      <c r="I370" t="s">
        <v>2821</v>
      </c>
      <c r="J370" t="s">
        <v>6212</v>
      </c>
      <c r="K370" t="str">
        <f t="shared" si="61"/>
        <v>23009</v>
      </c>
    </row>
    <row r="371" spans="1:11" customFormat="1" x14ac:dyDescent="0.25">
      <c r="A371" t="str">
        <f t="shared" si="58"/>
        <v>23</v>
      </c>
      <c r="B371" t="s">
        <v>612</v>
      </c>
      <c r="C371" t="str">
        <f t="shared" si="60"/>
        <v>050</v>
      </c>
      <c r="D371" t="s">
        <v>612</v>
      </c>
      <c r="E371" t="str">
        <f t="shared" si="59"/>
        <v>04</v>
      </c>
      <c r="F371" t="str">
        <f>"018"</f>
        <v>018</v>
      </c>
      <c r="G371" t="str">
        <f>""</f>
        <v/>
      </c>
      <c r="H371" t="s">
        <v>1</v>
      </c>
      <c r="I371" t="s">
        <v>2821</v>
      </c>
      <c r="J371" t="s">
        <v>6212</v>
      </c>
      <c r="K371" t="str">
        <f t="shared" si="61"/>
        <v>23009</v>
      </c>
    </row>
    <row r="372" spans="1:11" customFormat="1" x14ac:dyDescent="0.25">
      <c r="A372" t="str">
        <f t="shared" si="58"/>
        <v>23</v>
      </c>
      <c r="B372" t="s">
        <v>612</v>
      </c>
      <c r="C372" t="str">
        <f t="shared" si="60"/>
        <v>050</v>
      </c>
      <c r="D372" t="s">
        <v>612</v>
      </c>
      <c r="E372" t="str">
        <f t="shared" si="59"/>
        <v>04</v>
      </c>
      <c r="F372" t="str">
        <f>"018"</f>
        <v>018</v>
      </c>
      <c r="G372" t="str">
        <f>""</f>
        <v/>
      </c>
      <c r="H372" t="s">
        <v>0</v>
      </c>
      <c r="I372" t="s">
        <v>2821</v>
      </c>
      <c r="J372" t="s">
        <v>6212</v>
      </c>
      <c r="K372" t="str">
        <f t="shared" si="61"/>
        <v>23009</v>
      </c>
    </row>
    <row r="373" spans="1:11" customFormat="1" x14ac:dyDescent="0.25">
      <c r="A373" t="str">
        <f t="shared" si="58"/>
        <v>23</v>
      </c>
      <c r="B373" t="s">
        <v>612</v>
      </c>
      <c r="C373" t="str">
        <f t="shared" si="60"/>
        <v>050</v>
      </c>
      <c r="D373" t="s">
        <v>612</v>
      </c>
      <c r="E373" t="str">
        <f t="shared" ref="E373:E410" si="62">"05"</f>
        <v>05</v>
      </c>
      <c r="F373" t="str">
        <f>"001"</f>
        <v>001</v>
      </c>
      <c r="G373" t="str">
        <f>""</f>
        <v/>
      </c>
      <c r="H373" t="s">
        <v>3</v>
      </c>
      <c r="I373" t="s">
        <v>2818</v>
      </c>
      <c r="J373" t="s">
        <v>6209</v>
      </c>
      <c r="K373" t="str">
        <f>"23008"</f>
        <v>23008</v>
      </c>
    </row>
    <row r="374" spans="1:11" customFormat="1" x14ac:dyDescent="0.25">
      <c r="A374" t="str">
        <f t="shared" si="58"/>
        <v>23</v>
      </c>
      <c r="B374" t="s">
        <v>612</v>
      </c>
      <c r="C374" t="str">
        <f t="shared" si="60"/>
        <v>050</v>
      </c>
      <c r="D374" t="s">
        <v>612</v>
      </c>
      <c r="E374" t="str">
        <f t="shared" si="62"/>
        <v>05</v>
      </c>
      <c r="F374" t="str">
        <f>"002"</f>
        <v>002</v>
      </c>
      <c r="G374" t="str">
        <f>""</f>
        <v/>
      </c>
      <c r="H374" t="s">
        <v>1</v>
      </c>
      <c r="I374" t="s">
        <v>2822</v>
      </c>
      <c r="J374" t="s">
        <v>6213</v>
      </c>
      <c r="K374" t="str">
        <f>"23005"</f>
        <v>23005</v>
      </c>
    </row>
    <row r="375" spans="1:11" customFormat="1" x14ac:dyDescent="0.25">
      <c r="A375" t="str">
        <f t="shared" si="58"/>
        <v>23</v>
      </c>
      <c r="B375" t="s">
        <v>612</v>
      </c>
      <c r="C375" t="str">
        <f t="shared" si="60"/>
        <v>050</v>
      </c>
      <c r="D375" t="s">
        <v>612</v>
      </c>
      <c r="E375" t="str">
        <f t="shared" si="62"/>
        <v>05</v>
      </c>
      <c r="F375" t="str">
        <f>"002"</f>
        <v>002</v>
      </c>
      <c r="G375" t="str">
        <f>""</f>
        <v/>
      </c>
      <c r="H375" t="s">
        <v>0</v>
      </c>
      <c r="I375" t="s">
        <v>2822</v>
      </c>
      <c r="J375" t="s">
        <v>6213</v>
      </c>
      <c r="K375" t="str">
        <f>"23005"</f>
        <v>23005</v>
      </c>
    </row>
    <row r="376" spans="1:11" customFormat="1" x14ac:dyDescent="0.25">
      <c r="A376" t="str">
        <f t="shared" si="58"/>
        <v>23</v>
      </c>
      <c r="B376" t="s">
        <v>612</v>
      </c>
      <c r="C376" t="str">
        <f t="shared" si="60"/>
        <v>050</v>
      </c>
      <c r="D376" t="s">
        <v>612</v>
      </c>
      <c r="E376" t="str">
        <f t="shared" si="62"/>
        <v>05</v>
      </c>
      <c r="F376" t="str">
        <f>"003"</f>
        <v>003</v>
      </c>
      <c r="G376" t="str">
        <f>""</f>
        <v/>
      </c>
      <c r="H376" t="s">
        <v>3</v>
      </c>
      <c r="I376" t="s">
        <v>2823</v>
      </c>
      <c r="J376" t="s">
        <v>6214</v>
      </c>
      <c r="K376" t="str">
        <f>"23005"</f>
        <v>23005</v>
      </c>
    </row>
    <row r="377" spans="1:11" customFormat="1" x14ac:dyDescent="0.25">
      <c r="A377" t="str">
        <f t="shared" si="58"/>
        <v>23</v>
      </c>
      <c r="B377" t="s">
        <v>612</v>
      </c>
      <c r="C377" t="str">
        <f t="shared" si="60"/>
        <v>050</v>
      </c>
      <c r="D377" t="s">
        <v>612</v>
      </c>
      <c r="E377" t="str">
        <f t="shared" si="62"/>
        <v>05</v>
      </c>
      <c r="F377" t="str">
        <f>"004"</f>
        <v>004</v>
      </c>
      <c r="G377" t="str">
        <f>""</f>
        <v/>
      </c>
      <c r="H377" t="s">
        <v>1</v>
      </c>
      <c r="I377" t="s">
        <v>2823</v>
      </c>
      <c r="J377" t="s">
        <v>6214</v>
      </c>
      <c r="K377" t="str">
        <f>"23005"</f>
        <v>23005</v>
      </c>
    </row>
    <row r="378" spans="1:11" customFormat="1" x14ac:dyDescent="0.25">
      <c r="A378" t="str">
        <f t="shared" si="58"/>
        <v>23</v>
      </c>
      <c r="B378" t="s">
        <v>612</v>
      </c>
      <c r="C378" t="str">
        <f t="shared" si="60"/>
        <v>050</v>
      </c>
      <c r="D378" t="s">
        <v>612</v>
      </c>
      <c r="E378" t="str">
        <f t="shared" si="62"/>
        <v>05</v>
      </c>
      <c r="F378" t="str">
        <f>"004"</f>
        <v>004</v>
      </c>
      <c r="G378" t="str">
        <f>""</f>
        <v/>
      </c>
      <c r="H378" t="s">
        <v>0</v>
      </c>
      <c r="I378" t="s">
        <v>2823</v>
      </c>
      <c r="J378" t="s">
        <v>6214</v>
      </c>
      <c r="K378" t="str">
        <f>"23005"</f>
        <v>23005</v>
      </c>
    </row>
    <row r="379" spans="1:11" customFormat="1" x14ac:dyDescent="0.25">
      <c r="A379" t="str">
        <f t="shared" si="58"/>
        <v>23</v>
      </c>
      <c r="B379" t="s">
        <v>612</v>
      </c>
      <c r="C379" t="str">
        <f t="shared" si="60"/>
        <v>050</v>
      </c>
      <c r="D379" t="s">
        <v>612</v>
      </c>
      <c r="E379" t="str">
        <f t="shared" si="62"/>
        <v>05</v>
      </c>
      <c r="F379" t="str">
        <f>"005"</f>
        <v>005</v>
      </c>
      <c r="G379" t="str">
        <f>""</f>
        <v/>
      </c>
      <c r="H379" t="s">
        <v>1</v>
      </c>
      <c r="I379" t="s">
        <v>2824</v>
      </c>
      <c r="J379" t="s">
        <v>6215</v>
      </c>
      <c r="K379" t="str">
        <f>"23006"</f>
        <v>23006</v>
      </c>
    </row>
    <row r="380" spans="1:11" customFormat="1" x14ac:dyDescent="0.25">
      <c r="A380" t="str">
        <f t="shared" si="58"/>
        <v>23</v>
      </c>
      <c r="B380" t="s">
        <v>612</v>
      </c>
      <c r="C380" t="str">
        <f t="shared" si="60"/>
        <v>050</v>
      </c>
      <c r="D380" t="s">
        <v>612</v>
      </c>
      <c r="E380" t="str">
        <f t="shared" si="62"/>
        <v>05</v>
      </c>
      <c r="F380" t="str">
        <f>"005"</f>
        <v>005</v>
      </c>
      <c r="G380" t="str">
        <f>""</f>
        <v/>
      </c>
      <c r="H380" t="s">
        <v>0</v>
      </c>
      <c r="I380" t="s">
        <v>2824</v>
      </c>
      <c r="J380" t="s">
        <v>6215</v>
      </c>
      <c r="K380" t="str">
        <f>"23006"</f>
        <v>23006</v>
      </c>
    </row>
    <row r="381" spans="1:11" customFormat="1" x14ac:dyDescent="0.25">
      <c r="A381" t="str">
        <f t="shared" si="58"/>
        <v>23</v>
      </c>
      <c r="B381" t="s">
        <v>612</v>
      </c>
      <c r="C381" t="str">
        <f t="shared" si="60"/>
        <v>050</v>
      </c>
      <c r="D381" t="s">
        <v>612</v>
      </c>
      <c r="E381" t="str">
        <f t="shared" si="62"/>
        <v>05</v>
      </c>
      <c r="F381" t="str">
        <f>"006"</f>
        <v>006</v>
      </c>
      <c r="G381" t="str">
        <f>""</f>
        <v/>
      </c>
      <c r="H381" t="s">
        <v>1</v>
      </c>
      <c r="I381" t="s">
        <v>2818</v>
      </c>
      <c r="J381" t="s">
        <v>6209</v>
      </c>
      <c r="K381" t="str">
        <f>"23008"</f>
        <v>23008</v>
      </c>
    </row>
    <row r="382" spans="1:11" customFormat="1" x14ac:dyDescent="0.25">
      <c r="A382" t="str">
        <f t="shared" si="58"/>
        <v>23</v>
      </c>
      <c r="B382" t="s">
        <v>612</v>
      </c>
      <c r="C382" t="str">
        <f t="shared" si="60"/>
        <v>050</v>
      </c>
      <c r="D382" t="s">
        <v>612</v>
      </c>
      <c r="E382" t="str">
        <f t="shared" si="62"/>
        <v>05</v>
      </c>
      <c r="F382" t="str">
        <f>"006"</f>
        <v>006</v>
      </c>
      <c r="G382" t="str">
        <f>""</f>
        <v/>
      </c>
      <c r="H382" t="s">
        <v>0</v>
      </c>
      <c r="I382" t="s">
        <v>2818</v>
      </c>
      <c r="J382" t="s">
        <v>6209</v>
      </c>
      <c r="K382" t="str">
        <f>"23008"</f>
        <v>23008</v>
      </c>
    </row>
    <row r="383" spans="1:11" customFormat="1" x14ac:dyDescent="0.25">
      <c r="A383" t="str">
        <f t="shared" si="58"/>
        <v>23</v>
      </c>
      <c r="B383" t="s">
        <v>612</v>
      </c>
      <c r="C383" t="str">
        <f t="shared" si="60"/>
        <v>050</v>
      </c>
      <c r="D383" t="s">
        <v>612</v>
      </c>
      <c r="E383" t="str">
        <f t="shared" si="62"/>
        <v>05</v>
      </c>
      <c r="F383" t="str">
        <f>"007"</f>
        <v>007</v>
      </c>
      <c r="G383" t="str">
        <f>""</f>
        <v/>
      </c>
      <c r="H383" t="s">
        <v>1</v>
      </c>
      <c r="I383" t="s">
        <v>2822</v>
      </c>
      <c r="J383" t="s">
        <v>6213</v>
      </c>
      <c r="K383" t="str">
        <f>"23005"</f>
        <v>23005</v>
      </c>
    </row>
    <row r="384" spans="1:11" customFormat="1" x14ac:dyDescent="0.25">
      <c r="A384" t="str">
        <f t="shared" si="58"/>
        <v>23</v>
      </c>
      <c r="B384" t="s">
        <v>612</v>
      </c>
      <c r="C384" t="str">
        <f t="shared" si="60"/>
        <v>050</v>
      </c>
      <c r="D384" t="s">
        <v>612</v>
      </c>
      <c r="E384" t="str">
        <f t="shared" si="62"/>
        <v>05</v>
      </c>
      <c r="F384" t="str">
        <f>"007"</f>
        <v>007</v>
      </c>
      <c r="G384" t="str">
        <f>""</f>
        <v/>
      </c>
      <c r="H384" t="s">
        <v>0</v>
      </c>
      <c r="I384" t="s">
        <v>2822</v>
      </c>
      <c r="J384" t="s">
        <v>6213</v>
      </c>
      <c r="K384" t="str">
        <f>"23005"</f>
        <v>23005</v>
      </c>
    </row>
    <row r="385" spans="1:11" customFormat="1" x14ac:dyDescent="0.25">
      <c r="A385" t="str">
        <f t="shared" si="58"/>
        <v>23</v>
      </c>
      <c r="B385" t="s">
        <v>612</v>
      </c>
      <c r="C385" t="str">
        <f t="shared" si="60"/>
        <v>050</v>
      </c>
      <c r="D385" t="s">
        <v>612</v>
      </c>
      <c r="E385" t="str">
        <f t="shared" si="62"/>
        <v>05</v>
      </c>
      <c r="F385" t="str">
        <f>"008"</f>
        <v>008</v>
      </c>
      <c r="G385" t="str">
        <f>""</f>
        <v/>
      </c>
      <c r="H385" t="s">
        <v>1</v>
      </c>
      <c r="I385" t="s">
        <v>84</v>
      </c>
      <c r="J385" t="s">
        <v>6216</v>
      </c>
      <c r="K385" t="str">
        <f t="shared" ref="K385:K392" si="63">"23006"</f>
        <v>23006</v>
      </c>
    </row>
    <row r="386" spans="1:11" customFormat="1" x14ac:dyDescent="0.25">
      <c r="A386" t="str">
        <f t="shared" si="58"/>
        <v>23</v>
      </c>
      <c r="B386" t="s">
        <v>612</v>
      </c>
      <c r="C386" t="str">
        <f t="shared" si="60"/>
        <v>050</v>
      </c>
      <c r="D386" t="s">
        <v>612</v>
      </c>
      <c r="E386" t="str">
        <f t="shared" si="62"/>
        <v>05</v>
      </c>
      <c r="F386" t="str">
        <f>"008"</f>
        <v>008</v>
      </c>
      <c r="G386" t="str">
        <f>""</f>
        <v/>
      </c>
      <c r="H386" t="s">
        <v>0</v>
      </c>
      <c r="I386" t="s">
        <v>84</v>
      </c>
      <c r="J386" t="s">
        <v>6216</v>
      </c>
      <c r="K386" t="str">
        <f t="shared" si="63"/>
        <v>23006</v>
      </c>
    </row>
    <row r="387" spans="1:11" customFormat="1" x14ac:dyDescent="0.25">
      <c r="A387" t="str">
        <f t="shared" ref="A387:A450" si="64">"23"</f>
        <v>23</v>
      </c>
      <c r="B387" t="s">
        <v>612</v>
      </c>
      <c r="C387" t="str">
        <f t="shared" si="60"/>
        <v>050</v>
      </c>
      <c r="D387" t="s">
        <v>612</v>
      </c>
      <c r="E387" t="str">
        <f t="shared" si="62"/>
        <v>05</v>
      </c>
      <c r="F387" t="str">
        <f>"009"</f>
        <v>009</v>
      </c>
      <c r="G387" t="str">
        <f>""</f>
        <v/>
      </c>
      <c r="H387" t="s">
        <v>1</v>
      </c>
      <c r="I387" t="s">
        <v>84</v>
      </c>
      <c r="J387" t="s">
        <v>6216</v>
      </c>
      <c r="K387" t="str">
        <f t="shared" si="63"/>
        <v>23006</v>
      </c>
    </row>
    <row r="388" spans="1:11" customFormat="1" x14ac:dyDescent="0.25">
      <c r="A388" t="str">
        <f t="shared" si="64"/>
        <v>23</v>
      </c>
      <c r="B388" t="s">
        <v>612</v>
      </c>
      <c r="C388" t="str">
        <f t="shared" si="60"/>
        <v>050</v>
      </c>
      <c r="D388" t="s">
        <v>612</v>
      </c>
      <c r="E388" t="str">
        <f t="shared" si="62"/>
        <v>05</v>
      </c>
      <c r="F388" t="str">
        <f>"009"</f>
        <v>009</v>
      </c>
      <c r="G388" t="str">
        <f>""</f>
        <v/>
      </c>
      <c r="H388" t="s">
        <v>0</v>
      </c>
      <c r="I388" t="s">
        <v>84</v>
      </c>
      <c r="J388" t="s">
        <v>6216</v>
      </c>
      <c r="K388" t="str">
        <f t="shared" si="63"/>
        <v>23006</v>
      </c>
    </row>
    <row r="389" spans="1:11" customFormat="1" x14ac:dyDescent="0.25">
      <c r="A389" t="str">
        <f t="shared" si="64"/>
        <v>23</v>
      </c>
      <c r="B389" t="s">
        <v>612</v>
      </c>
      <c r="C389" t="str">
        <f t="shared" si="60"/>
        <v>050</v>
      </c>
      <c r="D389" t="s">
        <v>612</v>
      </c>
      <c r="E389" t="str">
        <f t="shared" si="62"/>
        <v>05</v>
      </c>
      <c r="F389" t="str">
        <f>"010"</f>
        <v>010</v>
      </c>
      <c r="G389" t="str">
        <f>""</f>
        <v/>
      </c>
      <c r="H389" t="s">
        <v>1</v>
      </c>
      <c r="I389" t="s">
        <v>2825</v>
      </c>
      <c r="J389" t="s">
        <v>6217</v>
      </c>
      <c r="K389" t="str">
        <f t="shared" si="63"/>
        <v>23006</v>
      </c>
    </row>
    <row r="390" spans="1:11" customFormat="1" x14ac:dyDescent="0.25">
      <c r="A390" t="str">
        <f t="shared" si="64"/>
        <v>23</v>
      </c>
      <c r="B390" t="s">
        <v>612</v>
      </c>
      <c r="C390" t="str">
        <f t="shared" si="60"/>
        <v>050</v>
      </c>
      <c r="D390" t="s">
        <v>612</v>
      </c>
      <c r="E390" t="str">
        <f t="shared" si="62"/>
        <v>05</v>
      </c>
      <c r="F390" t="str">
        <f>"010"</f>
        <v>010</v>
      </c>
      <c r="G390" t="str">
        <f>""</f>
        <v/>
      </c>
      <c r="H390" t="s">
        <v>0</v>
      </c>
      <c r="I390" t="s">
        <v>2825</v>
      </c>
      <c r="J390" t="s">
        <v>6217</v>
      </c>
      <c r="K390" t="str">
        <f t="shared" si="63"/>
        <v>23006</v>
      </c>
    </row>
    <row r="391" spans="1:11" customFormat="1" x14ac:dyDescent="0.25">
      <c r="A391" t="str">
        <f t="shared" si="64"/>
        <v>23</v>
      </c>
      <c r="B391" t="s">
        <v>612</v>
      </c>
      <c r="C391" t="str">
        <f t="shared" si="60"/>
        <v>050</v>
      </c>
      <c r="D391" t="s">
        <v>612</v>
      </c>
      <c r="E391" t="str">
        <f t="shared" si="62"/>
        <v>05</v>
      </c>
      <c r="F391" t="str">
        <f>"011"</f>
        <v>011</v>
      </c>
      <c r="G391" t="str">
        <f>""</f>
        <v/>
      </c>
      <c r="H391" t="s">
        <v>1</v>
      </c>
      <c r="I391" t="s">
        <v>2825</v>
      </c>
      <c r="J391" t="s">
        <v>6217</v>
      </c>
      <c r="K391" t="str">
        <f t="shared" si="63"/>
        <v>23006</v>
      </c>
    </row>
    <row r="392" spans="1:11" customFormat="1" x14ac:dyDescent="0.25">
      <c r="A392" t="str">
        <f t="shared" si="64"/>
        <v>23</v>
      </c>
      <c r="B392" t="s">
        <v>612</v>
      </c>
      <c r="C392" t="str">
        <f t="shared" si="60"/>
        <v>050</v>
      </c>
      <c r="D392" t="s">
        <v>612</v>
      </c>
      <c r="E392" t="str">
        <f t="shared" si="62"/>
        <v>05</v>
      </c>
      <c r="F392" t="str">
        <f>"011"</f>
        <v>011</v>
      </c>
      <c r="G392" t="str">
        <f>""</f>
        <v/>
      </c>
      <c r="H392" t="s">
        <v>0</v>
      </c>
      <c r="I392" t="s">
        <v>2825</v>
      </c>
      <c r="J392" t="s">
        <v>6217</v>
      </c>
      <c r="K392" t="str">
        <f t="shared" si="63"/>
        <v>23006</v>
      </c>
    </row>
    <row r="393" spans="1:11" customFormat="1" x14ac:dyDescent="0.25">
      <c r="A393" t="str">
        <f t="shared" si="64"/>
        <v>23</v>
      </c>
      <c r="B393" t="s">
        <v>612</v>
      </c>
      <c r="C393" t="str">
        <f t="shared" si="60"/>
        <v>050</v>
      </c>
      <c r="D393" t="s">
        <v>612</v>
      </c>
      <c r="E393" t="str">
        <f t="shared" si="62"/>
        <v>05</v>
      </c>
      <c r="F393" t="str">
        <f>"012"</f>
        <v>012</v>
      </c>
      <c r="G393" t="str">
        <f>""</f>
        <v/>
      </c>
      <c r="H393" t="s">
        <v>3</v>
      </c>
      <c r="I393" t="s">
        <v>2826</v>
      </c>
      <c r="J393" t="s">
        <v>6218</v>
      </c>
      <c r="K393" t="str">
        <f>"23005"</f>
        <v>23005</v>
      </c>
    </row>
    <row r="394" spans="1:11" customFormat="1" x14ac:dyDescent="0.25">
      <c r="A394" t="str">
        <f t="shared" si="64"/>
        <v>23</v>
      </c>
      <c r="B394" t="s">
        <v>612</v>
      </c>
      <c r="C394" t="str">
        <f t="shared" si="60"/>
        <v>050</v>
      </c>
      <c r="D394" t="s">
        <v>612</v>
      </c>
      <c r="E394" t="str">
        <f t="shared" si="62"/>
        <v>05</v>
      </c>
      <c r="F394" t="str">
        <f>"013"</f>
        <v>013</v>
      </c>
      <c r="G394" t="str">
        <f>""</f>
        <v/>
      </c>
      <c r="H394" t="s">
        <v>1</v>
      </c>
      <c r="I394" t="s">
        <v>2827</v>
      </c>
      <c r="J394" t="s">
        <v>6219</v>
      </c>
      <c r="K394" t="str">
        <f>"23006"</f>
        <v>23006</v>
      </c>
    </row>
    <row r="395" spans="1:11" customFormat="1" x14ac:dyDescent="0.25">
      <c r="A395" t="str">
        <f t="shared" si="64"/>
        <v>23</v>
      </c>
      <c r="B395" t="s">
        <v>612</v>
      </c>
      <c r="C395" t="str">
        <f t="shared" si="60"/>
        <v>050</v>
      </c>
      <c r="D395" t="s">
        <v>612</v>
      </c>
      <c r="E395" t="str">
        <f t="shared" si="62"/>
        <v>05</v>
      </c>
      <c r="F395" t="str">
        <f>"013"</f>
        <v>013</v>
      </c>
      <c r="G395" t="str">
        <f>""</f>
        <v/>
      </c>
      <c r="H395" t="s">
        <v>0</v>
      </c>
      <c r="I395" t="s">
        <v>2827</v>
      </c>
      <c r="J395" t="s">
        <v>6219</v>
      </c>
      <c r="K395" t="str">
        <f>"23006"</f>
        <v>23006</v>
      </c>
    </row>
    <row r="396" spans="1:11" customFormat="1" x14ac:dyDescent="0.25">
      <c r="A396" t="str">
        <f t="shared" si="64"/>
        <v>23</v>
      </c>
      <c r="B396" t="s">
        <v>612</v>
      </c>
      <c r="C396" t="str">
        <f t="shared" si="60"/>
        <v>050</v>
      </c>
      <c r="D396" t="s">
        <v>612</v>
      </c>
      <c r="E396" t="str">
        <f t="shared" si="62"/>
        <v>05</v>
      </c>
      <c r="F396" t="str">
        <f>"014"</f>
        <v>014</v>
      </c>
      <c r="G396" t="str">
        <f>""</f>
        <v/>
      </c>
      <c r="H396" t="s">
        <v>1</v>
      </c>
      <c r="I396" t="s">
        <v>2822</v>
      </c>
      <c r="J396" t="s">
        <v>6213</v>
      </c>
      <c r="K396" t="str">
        <f>"23005"</f>
        <v>23005</v>
      </c>
    </row>
    <row r="397" spans="1:11" customFormat="1" x14ac:dyDescent="0.25">
      <c r="A397" t="str">
        <f t="shared" si="64"/>
        <v>23</v>
      </c>
      <c r="B397" t="s">
        <v>612</v>
      </c>
      <c r="C397" t="str">
        <f t="shared" si="60"/>
        <v>050</v>
      </c>
      <c r="D397" t="s">
        <v>612</v>
      </c>
      <c r="E397" t="str">
        <f t="shared" si="62"/>
        <v>05</v>
      </c>
      <c r="F397" t="str">
        <f>"014"</f>
        <v>014</v>
      </c>
      <c r="G397" t="str">
        <f>""</f>
        <v/>
      </c>
      <c r="H397" t="s">
        <v>0</v>
      </c>
      <c r="I397" t="s">
        <v>2822</v>
      </c>
      <c r="J397" t="s">
        <v>6213</v>
      </c>
      <c r="K397" t="str">
        <f>"23005"</f>
        <v>23005</v>
      </c>
    </row>
    <row r="398" spans="1:11" customFormat="1" x14ac:dyDescent="0.25">
      <c r="A398" t="str">
        <f t="shared" si="64"/>
        <v>23</v>
      </c>
      <c r="B398" t="s">
        <v>612</v>
      </c>
      <c r="C398" t="str">
        <f t="shared" si="60"/>
        <v>050</v>
      </c>
      <c r="D398" t="s">
        <v>612</v>
      </c>
      <c r="E398" t="str">
        <f t="shared" si="62"/>
        <v>05</v>
      </c>
      <c r="F398" t="str">
        <f>"015"</f>
        <v>015</v>
      </c>
      <c r="G398" t="str">
        <f>""</f>
        <v/>
      </c>
      <c r="H398" t="s">
        <v>1</v>
      </c>
      <c r="I398" t="s">
        <v>2824</v>
      </c>
      <c r="J398" t="s">
        <v>6215</v>
      </c>
      <c r="K398" t="str">
        <f t="shared" ref="K398:K409" si="65">"23006"</f>
        <v>23006</v>
      </c>
    </row>
    <row r="399" spans="1:11" customFormat="1" x14ac:dyDescent="0.25">
      <c r="A399" t="str">
        <f t="shared" si="64"/>
        <v>23</v>
      </c>
      <c r="B399" t="s">
        <v>612</v>
      </c>
      <c r="C399" t="str">
        <f t="shared" si="60"/>
        <v>050</v>
      </c>
      <c r="D399" t="s">
        <v>612</v>
      </c>
      <c r="E399" t="str">
        <f t="shared" si="62"/>
        <v>05</v>
      </c>
      <c r="F399" t="str">
        <f>"015"</f>
        <v>015</v>
      </c>
      <c r="G399" t="str">
        <f>""</f>
        <v/>
      </c>
      <c r="H399" t="s">
        <v>0</v>
      </c>
      <c r="I399" t="s">
        <v>2824</v>
      </c>
      <c r="J399" t="s">
        <v>6215</v>
      </c>
      <c r="K399" t="str">
        <f t="shared" si="65"/>
        <v>23006</v>
      </c>
    </row>
    <row r="400" spans="1:11" customFormat="1" x14ac:dyDescent="0.25">
      <c r="A400" t="str">
        <f t="shared" si="64"/>
        <v>23</v>
      </c>
      <c r="B400" t="s">
        <v>612</v>
      </c>
      <c r="C400" t="str">
        <f t="shared" si="60"/>
        <v>050</v>
      </c>
      <c r="D400" t="s">
        <v>612</v>
      </c>
      <c r="E400" t="str">
        <f t="shared" si="62"/>
        <v>05</v>
      </c>
      <c r="F400" t="str">
        <f>"016"</f>
        <v>016</v>
      </c>
      <c r="G400" t="str">
        <f>""</f>
        <v/>
      </c>
      <c r="H400" t="s">
        <v>1</v>
      </c>
      <c r="I400" t="s">
        <v>2824</v>
      </c>
      <c r="J400" t="s">
        <v>6215</v>
      </c>
      <c r="K400" t="str">
        <f t="shared" si="65"/>
        <v>23006</v>
      </c>
    </row>
    <row r="401" spans="1:11" customFormat="1" x14ac:dyDescent="0.25">
      <c r="A401" t="str">
        <f t="shared" si="64"/>
        <v>23</v>
      </c>
      <c r="B401" t="s">
        <v>612</v>
      </c>
      <c r="C401" t="str">
        <f t="shared" si="60"/>
        <v>050</v>
      </c>
      <c r="D401" t="s">
        <v>612</v>
      </c>
      <c r="E401" t="str">
        <f t="shared" si="62"/>
        <v>05</v>
      </c>
      <c r="F401" t="str">
        <f>"016"</f>
        <v>016</v>
      </c>
      <c r="G401" t="str">
        <f>""</f>
        <v/>
      </c>
      <c r="H401" t="s">
        <v>0</v>
      </c>
      <c r="I401" t="s">
        <v>2824</v>
      </c>
      <c r="J401" t="s">
        <v>6215</v>
      </c>
      <c r="K401" t="str">
        <f t="shared" si="65"/>
        <v>23006</v>
      </c>
    </row>
    <row r="402" spans="1:11" customFormat="1" x14ac:dyDescent="0.25">
      <c r="A402" t="str">
        <f t="shared" si="64"/>
        <v>23</v>
      </c>
      <c r="B402" t="s">
        <v>612</v>
      </c>
      <c r="C402" t="str">
        <f t="shared" si="60"/>
        <v>050</v>
      </c>
      <c r="D402" t="s">
        <v>612</v>
      </c>
      <c r="E402" t="str">
        <f t="shared" si="62"/>
        <v>05</v>
      </c>
      <c r="F402" t="str">
        <f>"016"</f>
        <v>016</v>
      </c>
      <c r="G402" t="str">
        <f>""</f>
        <v/>
      </c>
      <c r="H402" t="s">
        <v>2</v>
      </c>
      <c r="I402" t="s">
        <v>2824</v>
      </c>
      <c r="J402" t="s">
        <v>6215</v>
      </c>
      <c r="K402" t="str">
        <f t="shared" si="65"/>
        <v>23006</v>
      </c>
    </row>
    <row r="403" spans="1:11" customFormat="1" x14ac:dyDescent="0.25">
      <c r="A403" t="str">
        <f t="shared" si="64"/>
        <v>23</v>
      </c>
      <c r="B403" t="s">
        <v>612</v>
      </c>
      <c r="C403" t="str">
        <f t="shared" si="60"/>
        <v>050</v>
      </c>
      <c r="D403" t="s">
        <v>612</v>
      </c>
      <c r="E403" t="str">
        <f t="shared" si="62"/>
        <v>05</v>
      </c>
      <c r="F403" t="str">
        <f>"017"</f>
        <v>017</v>
      </c>
      <c r="G403" t="str">
        <f>""</f>
        <v/>
      </c>
      <c r="H403" t="s">
        <v>1</v>
      </c>
      <c r="I403" t="s">
        <v>2828</v>
      </c>
      <c r="J403" t="s">
        <v>6220</v>
      </c>
      <c r="K403" t="str">
        <f t="shared" si="65"/>
        <v>23006</v>
      </c>
    </row>
    <row r="404" spans="1:11" customFormat="1" x14ac:dyDescent="0.25">
      <c r="A404" t="str">
        <f t="shared" si="64"/>
        <v>23</v>
      </c>
      <c r="B404" t="s">
        <v>612</v>
      </c>
      <c r="C404" t="str">
        <f t="shared" si="60"/>
        <v>050</v>
      </c>
      <c r="D404" t="s">
        <v>612</v>
      </c>
      <c r="E404" t="str">
        <f t="shared" si="62"/>
        <v>05</v>
      </c>
      <c r="F404" t="str">
        <f>"017"</f>
        <v>017</v>
      </c>
      <c r="G404" t="str">
        <f>""</f>
        <v/>
      </c>
      <c r="H404" t="s">
        <v>0</v>
      </c>
      <c r="I404" t="s">
        <v>2828</v>
      </c>
      <c r="J404" t="s">
        <v>6220</v>
      </c>
      <c r="K404" t="str">
        <f t="shared" si="65"/>
        <v>23006</v>
      </c>
    </row>
    <row r="405" spans="1:11" customFormat="1" x14ac:dyDescent="0.25">
      <c r="A405" t="str">
        <f t="shared" si="64"/>
        <v>23</v>
      </c>
      <c r="B405" t="s">
        <v>612</v>
      </c>
      <c r="C405" t="str">
        <f t="shared" si="60"/>
        <v>050</v>
      </c>
      <c r="D405" t="s">
        <v>612</v>
      </c>
      <c r="E405" t="str">
        <f t="shared" si="62"/>
        <v>05</v>
      </c>
      <c r="F405" t="str">
        <f>"018"</f>
        <v>018</v>
      </c>
      <c r="G405" t="str">
        <f>""</f>
        <v/>
      </c>
      <c r="H405" t="s">
        <v>1</v>
      </c>
      <c r="I405" t="s">
        <v>2827</v>
      </c>
      <c r="J405" t="s">
        <v>6219</v>
      </c>
      <c r="K405" t="str">
        <f t="shared" si="65"/>
        <v>23006</v>
      </c>
    </row>
    <row r="406" spans="1:11" customFormat="1" x14ac:dyDescent="0.25">
      <c r="A406" t="str">
        <f t="shared" si="64"/>
        <v>23</v>
      </c>
      <c r="B406" t="s">
        <v>612</v>
      </c>
      <c r="C406" t="str">
        <f t="shared" si="60"/>
        <v>050</v>
      </c>
      <c r="D406" t="s">
        <v>612</v>
      </c>
      <c r="E406" t="str">
        <f t="shared" si="62"/>
        <v>05</v>
      </c>
      <c r="F406" t="str">
        <f>"018"</f>
        <v>018</v>
      </c>
      <c r="G406" t="str">
        <f>""</f>
        <v/>
      </c>
      <c r="H406" t="s">
        <v>0</v>
      </c>
      <c r="I406" t="s">
        <v>2827</v>
      </c>
      <c r="J406" t="s">
        <v>6219</v>
      </c>
      <c r="K406" t="str">
        <f t="shared" si="65"/>
        <v>23006</v>
      </c>
    </row>
    <row r="407" spans="1:11" customFormat="1" x14ac:dyDescent="0.25">
      <c r="A407" t="str">
        <f t="shared" si="64"/>
        <v>23</v>
      </c>
      <c r="B407" t="s">
        <v>612</v>
      </c>
      <c r="C407" t="str">
        <f t="shared" si="60"/>
        <v>050</v>
      </c>
      <c r="D407" t="s">
        <v>612</v>
      </c>
      <c r="E407" t="str">
        <f t="shared" si="62"/>
        <v>05</v>
      </c>
      <c r="F407" t="str">
        <f>"019"</f>
        <v>019</v>
      </c>
      <c r="G407" t="str">
        <f>""</f>
        <v/>
      </c>
      <c r="H407" t="s">
        <v>1</v>
      </c>
      <c r="I407" t="s">
        <v>2827</v>
      </c>
      <c r="J407" t="s">
        <v>6219</v>
      </c>
      <c r="K407" t="str">
        <f t="shared" si="65"/>
        <v>23006</v>
      </c>
    </row>
    <row r="408" spans="1:11" customFormat="1" x14ac:dyDescent="0.25">
      <c r="A408" t="str">
        <f t="shared" si="64"/>
        <v>23</v>
      </c>
      <c r="B408" t="s">
        <v>612</v>
      </c>
      <c r="C408" t="str">
        <f t="shared" si="60"/>
        <v>050</v>
      </c>
      <c r="D408" t="s">
        <v>612</v>
      </c>
      <c r="E408" t="str">
        <f t="shared" si="62"/>
        <v>05</v>
      </c>
      <c r="F408" t="str">
        <f>"019"</f>
        <v>019</v>
      </c>
      <c r="G408" t="str">
        <f>""</f>
        <v/>
      </c>
      <c r="H408" t="s">
        <v>0</v>
      </c>
      <c r="I408" t="s">
        <v>2827</v>
      </c>
      <c r="J408" t="s">
        <v>6219</v>
      </c>
      <c r="K408" t="str">
        <f t="shared" si="65"/>
        <v>23006</v>
      </c>
    </row>
    <row r="409" spans="1:11" customFormat="1" x14ac:dyDescent="0.25">
      <c r="A409" t="str">
        <f t="shared" si="64"/>
        <v>23</v>
      </c>
      <c r="B409" t="s">
        <v>612</v>
      </c>
      <c r="C409" t="str">
        <f t="shared" si="60"/>
        <v>050</v>
      </c>
      <c r="D409" t="s">
        <v>612</v>
      </c>
      <c r="E409" t="str">
        <f t="shared" si="62"/>
        <v>05</v>
      </c>
      <c r="F409" t="str">
        <f>"020"</f>
        <v>020</v>
      </c>
      <c r="G409" t="str">
        <f>""</f>
        <v/>
      </c>
      <c r="H409" t="s">
        <v>3</v>
      </c>
      <c r="I409" t="s">
        <v>84</v>
      </c>
      <c r="J409" t="s">
        <v>6216</v>
      </c>
      <c r="K409" t="str">
        <f t="shared" si="65"/>
        <v>23006</v>
      </c>
    </row>
    <row r="410" spans="1:11" customFormat="1" x14ac:dyDescent="0.25">
      <c r="A410" t="str">
        <f t="shared" si="64"/>
        <v>23</v>
      </c>
      <c r="B410" t="s">
        <v>612</v>
      </c>
      <c r="C410" t="str">
        <f t="shared" si="60"/>
        <v>050</v>
      </c>
      <c r="D410" t="s">
        <v>612</v>
      </c>
      <c r="E410" t="str">
        <f t="shared" si="62"/>
        <v>05</v>
      </c>
      <c r="F410" t="str">
        <f>"021"</f>
        <v>021</v>
      </c>
      <c r="G410" t="str">
        <f>""</f>
        <v/>
      </c>
      <c r="H410" t="s">
        <v>3</v>
      </c>
      <c r="I410" t="s">
        <v>2826</v>
      </c>
      <c r="J410" t="s">
        <v>6218</v>
      </c>
      <c r="K410" t="str">
        <f>"23005"</f>
        <v>23005</v>
      </c>
    </row>
    <row r="411" spans="1:11" customFormat="1" x14ac:dyDescent="0.25">
      <c r="A411" t="str">
        <f t="shared" si="64"/>
        <v>23</v>
      </c>
      <c r="B411" t="s">
        <v>612</v>
      </c>
      <c r="C411" t="str">
        <f t="shared" si="60"/>
        <v>050</v>
      </c>
      <c r="D411" t="s">
        <v>612</v>
      </c>
      <c r="E411" t="str">
        <f t="shared" ref="E411:E419" si="66">"06"</f>
        <v>06</v>
      </c>
      <c r="F411" t="str">
        <f>"001"</f>
        <v>001</v>
      </c>
      <c r="G411" t="str">
        <f>""</f>
        <v/>
      </c>
      <c r="H411" t="s">
        <v>3</v>
      </c>
      <c r="I411" t="s">
        <v>2829</v>
      </c>
      <c r="J411" t="s">
        <v>6221</v>
      </c>
      <c r="K411" t="str">
        <f>"23007"</f>
        <v>23007</v>
      </c>
    </row>
    <row r="412" spans="1:11" customFormat="1" x14ac:dyDescent="0.25">
      <c r="A412" t="str">
        <f t="shared" si="64"/>
        <v>23</v>
      </c>
      <c r="B412" t="s">
        <v>612</v>
      </c>
      <c r="C412" t="str">
        <f t="shared" si="60"/>
        <v>050</v>
      </c>
      <c r="D412" t="s">
        <v>612</v>
      </c>
      <c r="E412" t="str">
        <f t="shared" si="66"/>
        <v>06</v>
      </c>
      <c r="F412" t="str">
        <f>"002"</f>
        <v>002</v>
      </c>
      <c r="G412" t="str">
        <f>""</f>
        <v/>
      </c>
      <c r="H412" t="s">
        <v>1</v>
      </c>
      <c r="I412" t="s">
        <v>2830</v>
      </c>
      <c r="J412" t="s">
        <v>6222</v>
      </c>
      <c r="K412" t="str">
        <f t="shared" ref="K412:K418" si="67">"23004"</f>
        <v>23004</v>
      </c>
    </row>
    <row r="413" spans="1:11" customFormat="1" x14ac:dyDescent="0.25">
      <c r="A413" t="str">
        <f t="shared" si="64"/>
        <v>23</v>
      </c>
      <c r="B413" t="s">
        <v>612</v>
      </c>
      <c r="C413" t="str">
        <f t="shared" si="60"/>
        <v>050</v>
      </c>
      <c r="D413" t="s">
        <v>612</v>
      </c>
      <c r="E413" t="str">
        <f t="shared" si="66"/>
        <v>06</v>
      </c>
      <c r="F413" t="str">
        <f>"002"</f>
        <v>002</v>
      </c>
      <c r="G413" t="str">
        <f>""</f>
        <v/>
      </c>
      <c r="H413" t="s">
        <v>0</v>
      </c>
      <c r="I413" t="s">
        <v>2830</v>
      </c>
      <c r="J413" t="s">
        <v>6222</v>
      </c>
      <c r="K413" t="str">
        <f t="shared" si="67"/>
        <v>23004</v>
      </c>
    </row>
    <row r="414" spans="1:11" customFormat="1" x14ac:dyDescent="0.25">
      <c r="A414" t="str">
        <f t="shared" si="64"/>
        <v>23</v>
      </c>
      <c r="B414" t="s">
        <v>612</v>
      </c>
      <c r="C414" t="str">
        <f t="shared" si="60"/>
        <v>050</v>
      </c>
      <c r="D414" t="s">
        <v>612</v>
      </c>
      <c r="E414" t="str">
        <f t="shared" si="66"/>
        <v>06</v>
      </c>
      <c r="F414" t="str">
        <f>"003"</f>
        <v>003</v>
      </c>
      <c r="G414" t="str">
        <f>""</f>
        <v/>
      </c>
      <c r="H414" t="s">
        <v>1</v>
      </c>
      <c r="I414" t="s">
        <v>2830</v>
      </c>
      <c r="J414" t="s">
        <v>6222</v>
      </c>
      <c r="K414" t="str">
        <f t="shared" si="67"/>
        <v>23004</v>
      </c>
    </row>
    <row r="415" spans="1:11" customFormat="1" x14ac:dyDescent="0.25">
      <c r="A415" t="str">
        <f t="shared" si="64"/>
        <v>23</v>
      </c>
      <c r="B415" t="s">
        <v>612</v>
      </c>
      <c r="C415" t="str">
        <f t="shared" si="60"/>
        <v>050</v>
      </c>
      <c r="D415" t="s">
        <v>612</v>
      </c>
      <c r="E415" t="str">
        <f t="shared" si="66"/>
        <v>06</v>
      </c>
      <c r="F415" t="str">
        <f>"003"</f>
        <v>003</v>
      </c>
      <c r="G415" t="str">
        <f>""</f>
        <v/>
      </c>
      <c r="H415" t="s">
        <v>0</v>
      </c>
      <c r="I415" t="s">
        <v>2830</v>
      </c>
      <c r="J415" t="s">
        <v>6222</v>
      </c>
      <c r="K415" t="str">
        <f t="shared" si="67"/>
        <v>23004</v>
      </c>
    </row>
    <row r="416" spans="1:11" customFormat="1" x14ac:dyDescent="0.25">
      <c r="A416" t="str">
        <f t="shared" si="64"/>
        <v>23</v>
      </c>
      <c r="B416" t="s">
        <v>612</v>
      </c>
      <c r="C416" t="str">
        <f t="shared" si="60"/>
        <v>050</v>
      </c>
      <c r="D416" t="s">
        <v>612</v>
      </c>
      <c r="E416" t="str">
        <f t="shared" si="66"/>
        <v>06</v>
      </c>
      <c r="F416" t="str">
        <f>"004"</f>
        <v>004</v>
      </c>
      <c r="G416" t="str">
        <f>""</f>
        <v/>
      </c>
      <c r="H416" t="s">
        <v>1</v>
      </c>
      <c r="I416" t="s">
        <v>2830</v>
      </c>
      <c r="J416" t="s">
        <v>6222</v>
      </c>
      <c r="K416" t="str">
        <f t="shared" si="67"/>
        <v>23004</v>
      </c>
    </row>
    <row r="417" spans="1:11" customFormat="1" x14ac:dyDescent="0.25">
      <c r="A417" t="str">
        <f t="shared" si="64"/>
        <v>23</v>
      </c>
      <c r="B417" t="s">
        <v>612</v>
      </c>
      <c r="C417" t="str">
        <f t="shared" si="60"/>
        <v>050</v>
      </c>
      <c r="D417" t="s">
        <v>612</v>
      </c>
      <c r="E417" t="str">
        <f t="shared" si="66"/>
        <v>06</v>
      </c>
      <c r="F417" t="str">
        <f>"004"</f>
        <v>004</v>
      </c>
      <c r="G417" t="str">
        <f>""</f>
        <v/>
      </c>
      <c r="H417" t="s">
        <v>0</v>
      </c>
      <c r="I417" t="s">
        <v>2830</v>
      </c>
      <c r="J417" t="s">
        <v>6222</v>
      </c>
      <c r="K417" t="str">
        <f t="shared" si="67"/>
        <v>23004</v>
      </c>
    </row>
    <row r="418" spans="1:11" customFormat="1" x14ac:dyDescent="0.25">
      <c r="A418" t="str">
        <f t="shared" si="64"/>
        <v>23</v>
      </c>
      <c r="B418" t="s">
        <v>612</v>
      </c>
      <c r="C418" t="str">
        <f t="shared" si="60"/>
        <v>050</v>
      </c>
      <c r="D418" t="s">
        <v>612</v>
      </c>
      <c r="E418" t="str">
        <f t="shared" si="66"/>
        <v>06</v>
      </c>
      <c r="F418" t="str">
        <f>"005"</f>
        <v>005</v>
      </c>
      <c r="G418" t="str">
        <f>""</f>
        <v/>
      </c>
      <c r="H418" t="s">
        <v>3</v>
      </c>
      <c r="I418" t="s">
        <v>2830</v>
      </c>
      <c r="J418" t="s">
        <v>6222</v>
      </c>
      <c r="K418" t="str">
        <f t="shared" si="67"/>
        <v>23004</v>
      </c>
    </row>
    <row r="419" spans="1:11" customFormat="1" x14ac:dyDescent="0.25">
      <c r="A419" t="str">
        <f t="shared" si="64"/>
        <v>23</v>
      </c>
      <c r="B419" t="s">
        <v>612</v>
      </c>
      <c r="C419" t="str">
        <f t="shared" si="60"/>
        <v>050</v>
      </c>
      <c r="D419" t="s">
        <v>612</v>
      </c>
      <c r="E419" t="str">
        <f t="shared" si="66"/>
        <v>06</v>
      </c>
      <c r="F419" t="str">
        <f>"006"</f>
        <v>006</v>
      </c>
      <c r="G419" t="str">
        <f>""</f>
        <v/>
      </c>
      <c r="H419" t="s">
        <v>3</v>
      </c>
      <c r="I419" t="s">
        <v>2829</v>
      </c>
      <c r="J419" t="s">
        <v>6221</v>
      </c>
      <c r="K419" t="str">
        <f>"23007"</f>
        <v>23007</v>
      </c>
    </row>
    <row r="420" spans="1:11" customFormat="1" x14ac:dyDescent="0.25">
      <c r="A420" t="str">
        <f t="shared" si="64"/>
        <v>23</v>
      </c>
      <c r="B420" t="s">
        <v>612</v>
      </c>
      <c r="C420" t="str">
        <f t="shared" ref="C420:C443" si="68">"050"</f>
        <v>050</v>
      </c>
      <c r="D420" t="s">
        <v>612</v>
      </c>
      <c r="E420" t="str">
        <f t="shared" ref="E420:E426" si="69">"07"</f>
        <v>07</v>
      </c>
      <c r="F420" t="str">
        <f>"001"</f>
        <v>001</v>
      </c>
      <c r="G420" t="str">
        <f>""</f>
        <v/>
      </c>
      <c r="H420" t="s">
        <v>1</v>
      </c>
      <c r="I420" t="s">
        <v>105</v>
      </c>
      <c r="J420" t="s">
        <v>6223</v>
      </c>
      <c r="K420" t="str">
        <f>"23004"</f>
        <v>23004</v>
      </c>
    </row>
    <row r="421" spans="1:11" customFormat="1" x14ac:dyDescent="0.25">
      <c r="A421" t="str">
        <f t="shared" si="64"/>
        <v>23</v>
      </c>
      <c r="B421" t="s">
        <v>612</v>
      </c>
      <c r="C421" t="str">
        <f t="shared" si="68"/>
        <v>050</v>
      </c>
      <c r="D421" t="s">
        <v>612</v>
      </c>
      <c r="E421" t="str">
        <f t="shared" si="69"/>
        <v>07</v>
      </c>
      <c r="F421" t="str">
        <f>"001"</f>
        <v>001</v>
      </c>
      <c r="G421" t="str">
        <f>""</f>
        <v/>
      </c>
      <c r="H421" t="s">
        <v>0</v>
      </c>
      <c r="I421" t="s">
        <v>105</v>
      </c>
      <c r="J421" t="s">
        <v>6223</v>
      </c>
      <c r="K421" t="str">
        <f>"23004"</f>
        <v>23004</v>
      </c>
    </row>
    <row r="422" spans="1:11" customFormat="1" x14ac:dyDescent="0.25">
      <c r="A422" t="str">
        <f t="shared" si="64"/>
        <v>23</v>
      </c>
      <c r="B422" t="s">
        <v>612</v>
      </c>
      <c r="C422" t="str">
        <f t="shared" si="68"/>
        <v>050</v>
      </c>
      <c r="D422" t="s">
        <v>612</v>
      </c>
      <c r="E422" t="str">
        <f t="shared" si="69"/>
        <v>07</v>
      </c>
      <c r="F422" t="str">
        <f>"002"</f>
        <v>002</v>
      </c>
      <c r="G422" t="str">
        <f>""</f>
        <v/>
      </c>
      <c r="H422" t="s">
        <v>3</v>
      </c>
      <c r="I422" t="s">
        <v>2831</v>
      </c>
      <c r="J422" t="s">
        <v>6224</v>
      </c>
      <c r="K422" t="str">
        <f>"23004"</f>
        <v>23004</v>
      </c>
    </row>
    <row r="423" spans="1:11" customFormat="1" x14ac:dyDescent="0.25">
      <c r="A423" t="str">
        <f t="shared" si="64"/>
        <v>23</v>
      </c>
      <c r="B423" t="s">
        <v>612</v>
      </c>
      <c r="C423" t="str">
        <f t="shared" si="68"/>
        <v>050</v>
      </c>
      <c r="D423" t="s">
        <v>612</v>
      </c>
      <c r="E423" t="str">
        <f t="shared" si="69"/>
        <v>07</v>
      </c>
      <c r="F423" t="str">
        <f>"003"</f>
        <v>003</v>
      </c>
      <c r="G423" t="str">
        <f>""</f>
        <v/>
      </c>
      <c r="H423" t="s">
        <v>1</v>
      </c>
      <c r="I423" t="s">
        <v>2831</v>
      </c>
      <c r="J423" t="s">
        <v>6224</v>
      </c>
      <c r="K423" t="str">
        <f>"23004"</f>
        <v>23004</v>
      </c>
    </row>
    <row r="424" spans="1:11" customFormat="1" x14ac:dyDescent="0.25">
      <c r="A424" t="str">
        <f t="shared" si="64"/>
        <v>23</v>
      </c>
      <c r="B424" t="s">
        <v>612</v>
      </c>
      <c r="C424" t="str">
        <f t="shared" si="68"/>
        <v>050</v>
      </c>
      <c r="D424" t="s">
        <v>612</v>
      </c>
      <c r="E424" t="str">
        <f t="shared" si="69"/>
        <v>07</v>
      </c>
      <c r="F424" t="str">
        <f>"003"</f>
        <v>003</v>
      </c>
      <c r="G424" t="str">
        <f>""</f>
        <v/>
      </c>
      <c r="H424" t="s">
        <v>0</v>
      </c>
      <c r="I424" t="s">
        <v>2831</v>
      </c>
      <c r="J424" t="s">
        <v>6224</v>
      </c>
      <c r="K424" t="str">
        <f>"23004"</f>
        <v>23004</v>
      </c>
    </row>
    <row r="425" spans="1:11" customFormat="1" x14ac:dyDescent="0.25">
      <c r="A425" t="str">
        <f t="shared" si="64"/>
        <v>23</v>
      </c>
      <c r="B425" t="s">
        <v>612</v>
      </c>
      <c r="C425" t="str">
        <f t="shared" si="68"/>
        <v>050</v>
      </c>
      <c r="D425" t="s">
        <v>612</v>
      </c>
      <c r="E425" t="str">
        <f t="shared" si="69"/>
        <v>07</v>
      </c>
      <c r="F425" t="str">
        <f>"004"</f>
        <v>004</v>
      </c>
      <c r="G425" t="str">
        <f>""</f>
        <v/>
      </c>
      <c r="H425" t="s">
        <v>1</v>
      </c>
      <c r="I425" t="s">
        <v>2832</v>
      </c>
      <c r="J425" t="s">
        <v>6225</v>
      </c>
      <c r="K425" t="str">
        <f>"23007"</f>
        <v>23007</v>
      </c>
    </row>
    <row r="426" spans="1:11" customFormat="1" x14ac:dyDescent="0.25">
      <c r="A426" t="str">
        <f t="shared" si="64"/>
        <v>23</v>
      </c>
      <c r="B426" t="s">
        <v>612</v>
      </c>
      <c r="C426" t="str">
        <f t="shared" si="68"/>
        <v>050</v>
      </c>
      <c r="D426" t="s">
        <v>612</v>
      </c>
      <c r="E426" t="str">
        <f t="shared" si="69"/>
        <v>07</v>
      </c>
      <c r="F426" t="str">
        <f>"004"</f>
        <v>004</v>
      </c>
      <c r="G426" t="str">
        <f>""</f>
        <v/>
      </c>
      <c r="H426" t="s">
        <v>0</v>
      </c>
      <c r="I426" t="s">
        <v>2832</v>
      </c>
      <c r="J426" t="s">
        <v>6225</v>
      </c>
      <c r="K426" t="str">
        <f>"23007"</f>
        <v>23007</v>
      </c>
    </row>
    <row r="427" spans="1:11" customFormat="1" x14ac:dyDescent="0.25">
      <c r="A427" t="str">
        <f t="shared" si="64"/>
        <v>23</v>
      </c>
      <c r="B427" t="s">
        <v>612</v>
      </c>
      <c r="C427" t="str">
        <f t="shared" si="68"/>
        <v>050</v>
      </c>
      <c r="D427" t="s">
        <v>612</v>
      </c>
      <c r="E427" t="str">
        <f t="shared" ref="E427:E432" si="70">"08"</f>
        <v>08</v>
      </c>
      <c r="F427" t="str">
        <f>"001"</f>
        <v>001</v>
      </c>
      <c r="G427" t="str">
        <f>""</f>
        <v/>
      </c>
      <c r="H427" t="s">
        <v>3</v>
      </c>
      <c r="I427" t="s">
        <v>2833</v>
      </c>
      <c r="J427" t="s">
        <v>6226</v>
      </c>
      <c r="K427" t="str">
        <f t="shared" ref="K427:K432" si="71">"23004"</f>
        <v>23004</v>
      </c>
    </row>
    <row r="428" spans="1:11" customFormat="1" x14ac:dyDescent="0.25">
      <c r="A428" t="str">
        <f t="shared" si="64"/>
        <v>23</v>
      </c>
      <c r="B428" t="s">
        <v>612</v>
      </c>
      <c r="C428" t="str">
        <f t="shared" si="68"/>
        <v>050</v>
      </c>
      <c r="D428" t="s">
        <v>612</v>
      </c>
      <c r="E428" t="str">
        <f t="shared" si="70"/>
        <v>08</v>
      </c>
      <c r="F428" t="str">
        <f>"002"</f>
        <v>002</v>
      </c>
      <c r="G428" t="str">
        <f>""</f>
        <v/>
      </c>
      <c r="H428" t="s">
        <v>3</v>
      </c>
      <c r="I428" t="s">
        <v>104</v>
      </c>
      <c r="J428" t="s">
        <v>6191</v>
      </c>
      <c r="K428" t="str">
        <f t="shared" si="71"/>
        <v>23004</v>
      </c>
    </row>
    <row r="429" spans="1:11" customFormat="1" x14ac:dyDescent="0.25">
      <c r="A429" t="str">
        <f t="shared" si="64"/>
        <v>23</v>
      </c>
      <c r="B429" t="s">
        <v>612</v>
      </c>
      <c r="C429" t="str">
        <f t="shared" si="68"/>
        <v>050</v>
      </c>
      <c r="D429" t="s">
        <v>612</v>
      </c>
      <c r="E429" t="str">
        <f t="shared" si="70"/>
        <v>08</v>
      </c>
      <c r="F429" t="str">
        <f>"003"</f>
        <v>003</v>
      </c>
      <c r="G429" t="str">
        <f>""</f>
        <v/>
      </c>
      <c r="H429" t="s">
        <v>1</v>
      </c>
      <c r="I429" t="s">
        <v>2834</v>
      </c>
      <c r="J429" t="s">
        <v>6227</v>
      </c>
      <c r="K429" t="str">
        <f t="shared" si="71"/>
        <v>23004</v>
      </c>
    </row>
    <row r="430" spans="1:11" customFormat="1" x14ac:dyDescent="0.25">
      <c r="A430" t="str">
        <f t="shared" si="64"/>
        <v>23</v>
      </c>
      <c r="B430" t="s">
        <v>612</v>
      </c>
      <c r="C430" t="str">
        <f t="shared" si="68"/>
        <v>050</v>
      </c>
      <c r="D430" t="s">
        <v>612</v>
      </c>
      <c r="E430" t="str">
        <f t="shared" si="70"/>
        <v>08</v>
      </c>
      <c r="F430" t="str">
        <f>"003"</f>
        <v>003</v>
      </c>
      <c r="G430" t="str">
        <f>""</f>
        <v/>
      </c>
      <c r="H430" t="s">
        <v>0</v>
      </c>
      <c r="I430" t="s">
        <v>2834</v>
      </c>
      <c r="J430" t="s">
        <v>6227</v>
      </c>
      <c r="K430" t="str">
        <f t="shared" si="71"/>
        <v>23004</v>
      </c>
    </row>
    <row r="431" spans="1:11" customFormat="1" x14ac:dyDescent="0.25">
      <c r="A431" t="str">
        <f t="shared" si="64"/>
        <v>23</v>
      </c>
      <c r="B431" t="s">
        <v>612</v>
      </c>
      <c r="C431" t="str">
        <f t="shared" si="68"/>
        <v>050</v>
      </c>
      <c r="D431" t="s">
        <v>612</v>
      </c>
      <c r="E431" t="str">
        <f t="shared" si="70"/>
        <v>08</v>
      </c>
      <c r="F431" t="str">
        <f>"004"</f>
        <v>004</v>
      </c>
      <c r="G431" t="str">
        <f>""</f>
        <v/>
      </c>
      <c r="H431" t="s">
        <v>1</v>
      </c>
      <c r="I431" t="s">
        <v>105</v>
      </c>
      <c r="J431" t="s">
        <v>6228</v>
      </c>
      <c r="K431" t="str">
        <f t="shared" si="71"/>
        <v>23004</v>
      </c>
    </row>
    <row r="432" spans="1:11" customFormat="1" x14ac:dyDescent="0.25">
      <c r="A432" t="str">
        <f t="shared" si="64"/>
        <v>23</v>
      </c>
      <c r="B432" t="s">
        <v>612</v>
      </c>
      <c r="C432" t="str">
        <f t="shared" si="68"/>
        <v>050</v>
      </c>
      <c r="D432" t="s">
        <v>612</v>
      </c>
      <c r="E432" t="str">
        <f t="shared" si="70"/>
        <v>08</v>
      </c>
      <c r="F432" t="str">
        <f>"004"</f>
        <v>004</v>
      </c>
      <c r="G432" t="str">
        <f>""</f>
        <v/>
      </c>
      <c r="H432" t="s">
        <v>0</v>
      </c>
      <c r="I432" t="s">
        <v>105</v>
      </c>
      <c r="J432" t="s">
        <v>6228</v>
      </c>
      <c r="K432" t="str">
        <f t="shared" si="71"/>
        <v>23004</v>
      </c>
    </row>
    <row r="433" spans="1:11" customFormat="1" x14ac:dyDescent="0.25">
      <c r="A433" t="str">
        <f t="shared" si="64"/>
        <v>23</v>
      </c>
      <c r="B433" t="s">
        <v>612</v>
      </c>
      <c r="C433" t="str">
        <f t="shared" si="68"/>
        <v>050</v>
      </c>
      <c r="D433" t="s">
        <v>612</v>
      </c>
      <c r="E433" t="str">
        <f t="shared" ref="E433:E443" si="72">"09"</f>
        <v>09</v>
      </c>
      <c r="F433" t="str">
        <f>"001"</f>
        <v>001</v>
      </c>
      <c r="G433" t="str">
        <f>""</f>
        <v/>
      </c>
      <c r="H433" t="s">
        <v>1</v>
      </c>
      <c r="I433" t="s">
        <v>2835</v>
      </c>
      <c r="J433" t="s">
        <v>6229</v>
      </c>
      <c r="K433" t="str">
        <f t="shared" ref="K433:K443" si="73">"23002"</f>
        <v>23002</v>
      </c>
    </row>
    <row r="434" spans="1:11" customFormat="1" x14ac:dyDescent="0.25">
      <c r="A434" t="str">
        <f t="shared" si="64"/>
        <v>23</v>
      </c>
      <c r="B434" t="s">
        <v>612</v>
      </c>
      <c r="C434" t="str">
        <f t="shared" si="68"/>
        <v>050</v>
      </c>
      <c r="D434" t="s">
        <v>612</v>
      </c>
      <c r="E434" t="str">
        <f t="shared" si="72"/>
        <v>09</v>
      </c>
      <c r="F434" t="str">
        <f>"001"</f>
        <v>001</v>
      </c>
      <c r="G434" t="str">
        <f>""</f>
        <v/>
      </c>
      <c r="H434" t="s">
        <v>0</v>
      </c>
      <c r="I434" t="s">
        <v>2835</v>
      </c>
      <c r="J434" t="s">
        <v>6229</v>
      </c>
      <c r="K434" t="str">
        <f t="shared" si="73"/>
        <v>23002</v>
      </c>
    </row>
    <row r="435" spans="1:11" customFormat="1" x14ac:dyDescent="0.25">
      <c r="A435" t="str">
        <f t="shared" si="64"/>
        <v>23</v>
      </c>
      <c r="B435" t="s">
        <v>612</v>
      </c>
      <c r="C435" t="str">
        <f t="shared" si="68"/>
        <v>050</v>
      </c>
      <c r="D435" t="s">
        <v>612</v>
      </c>
      <c r="E435" t="str">
        <f t="shared" si="72"/>
        <v>09</v>
      </c>
      <c r="F435" t="str">
        <f>"002"</f>
        <v>002</v>
      </c>
      <c r="G435" t="str">
        <f>""</f>
        <v/>
      </c>
      <c r="H435" t="s">
        <v>1</v>
      </c>
      <c r="I435" t="s">
        <v>2806</v>
      </c>
      <c r="J435" t="s">
        <v>6196</v>
      </c>
      <c r="K435" t="str">
        <f t="shared" si="73"/>
        <v>23002</v>
      </c>
    </row>
    <row r="436" spans="1:11" customFormat="1" x14ac:dyDescent="0.25">
      <c r="A436" t="str">
        <f t="shared" si="64"/>
        <v>23</v>
      </c>
      <c r="B436" t="s">
        <v>612</v>
      </c>
      <c r="C436" t="str">
        <f t="shared" si="68"/>
        <v>050</v>
      </c>
      <c r="D436" t="s">
        <v>612</v>
      </c>
      <c r="E436" t="str">
        <f t="shared" si="72"/>
        <v>09</v>
      </c>
      <c r="F436" t="str">
        <f>"002"</f>
        <v>002</v>
      </c>
      <c r="G436" t="str">
        <f>""</f>
        <v/>
      </c>
      <c r="H436" t="s">
        <v>0</v>
      </c>
      <c r="I436" t="s">
        <v>2806</v>
      </c>
      <c r="J436" t="s">
        <v>6196</v>
      </c>
      <c r="K436" t="str">
        <f t="shared" si="73"/>
        <v>23002</v>
      </c>
    </row>
    <row r="437" spans="1:11" customFormat="1" x14ac:dyDescent="0.25">
      <c r="A437" t="str">
        <f t="shared" si="64"/>
        <v>23</v>
      </c>
      <c r="B437" t="s">
        <v>612</v>
      </c>
      <c r="C437" t="str">
        <f t="shared" si="68"/>
        <v>050</v>
      </c>
      <c r="D437" t="s">
        <v>612</v>
      </c>
      <c r="E437" t="str">
        <f t="shared" si="72"/>
        <v>09</v>
      </c>
      <c r="F437" t="str">
        <f>"003"</f>
        <v>003</v>
      </c>
      <c r="G437" t="str">
        <f>""</f>
        <v/>
      </c>
      <c r="H437" t="s">
        <v>1</v>
      </c>
      <c r="I437" t="s">
        <v>2805</v>
      </c>
      <c r="J437" t="s">
        <v>6195</v>
      </c>
      <c r="K437" t="str">
        <f t="shared" si="73"/>
        <v>23002</v>
      </c>
    </row>
    <row r="438" spans="1:11" customFormat="1" x14ac:dyDescent="0.25">
      <c r="A438" t="str">
        <f t="shared" si="64"/>
        <v>23</v>
      </c>
      <c r="B438" t="s">
        <v>612</v>
      </c>
      <c r="C438" t="str">
        <f t="shared" si="68"/>
        <v>050</v>
      </c>
      <c r="D438" t="s">
        <v>612</v>
      </c>
      <c r="E438" t="str">
        <f t="shared" si="72"/>
        <v>09</v>
      </c>
      <c r="F438" t="str">
        <f>"003"</f>
        <v>003</v>
      </c>
      <c r="G438" t="str">
        <f>""</f>
        <v/>
      </c>
      <c r="H438" t="s">
        <v>0</v>
      </c>
      <c r="I438" t="s">
        <v>2805</v>
      </c>
      <c r="J438" t="s">
        <v>6195</v>
      </c>
      <c r="K438" t="str">
        <f t="shared" si="73"/>
        <v>23002</v>
      </c>
    </row>
    <row r="439" spans="1:11" customFormat="1" x14ac:dyDescent="0.25">
      <c r="A439" t="str">
        <f t="shared" si="64"/>
        <v>23</v>
      </c>
      <c r="B439" t="s">
        <v>612</v>
      </c>
      <c r="C439" t="str">
        <f t="shared" si="68"/>
        <v>050</v>
      </c>
      <c r="D439" t="s">
        <v>612</v>
      </c>
      <c r="E439" t="str">
        <f t="shared" si="72"/>
        <v>09</v>
      </c>
      <c r="F439" t="str">
        <f>"004"</f>
        <v>004</v>
      </c>
      <c r="G439" t="str">
        <f>""</f>
        <v/>
      </c>
      <c r="H439" t="s">
        <v>3</v>
      </c>
      <c r="I439" t="s">
        <v>2803</v>
      </c>
      <c r="J439" t="s">
        <v>6193</v>
      </c>
      <c r="K439" t="str">
        <f t="shared" si="73"/>
        <v>23002</v>
      </c>
    </row>
    <row r="440" spans="1:11" customFormat="1" x14ac:dyDescent="0.25">
      <c r="A440" t="str">
        <f t="shared" si="64"/>
        <v>23</v>
      </c>
      <c r="B440" t="s">
        <v>612</v>
      </c>
      <c r="C440" t="str">
        <f t="shared" si="68"/>
        <v>050</v>
      </c>
      <c r="D440" t="s">
        <v>612</v>
      </c>
      <c r="E440" t="str">
        <f t="shared" si="72"/>
        <v>09</v>
      </c>
      <c r="F440" t="str">
        <f>"005"</f>
        <v>005</v>
      </c>
      <c r="G440" t="str">
        <f>""</f>
        <v/>
      </c>
      <c r="H440" t="s">
        <v>1</v>
      </c>
      <c r="I440" t="s">
        <v>2803</v>
      </c>
      <c r="J440" t="s">
        <v>6193</v>
      </c>
      <c r="K440" t="str">
        <f t="shared" si="73"/>
        <v>23002</v>
      </c>
    </row>
    <row r="441" spans="1:11" customFormat="1" x14ac:dyDescent="0.25">
      <c r="A441" t="str">
        <f t="shared" si="64"/>
        <v>23</v>
      </c>
      <c r="B441" t="s">
        <v>612</v>
      </c>
      <c r="C441" t="str">
        <f t="shared" si="68"/>
        <v>050</v>
      </c>
      <c r="D441" t="s">
        <v>612</v>
      </c>
      <c r="E441" t="str">
        <f t="shared" si="72"/>
        <v>09</v>
      </c>
      <c r="F441" t="str">
        <f>"005"</f>
        <v>005</v>
      </c>
      <c r="G441" t="str">
        <f>""</f>
        <v/>
      </c>
      <c r="H441" t="s">
        <v>0</v>
      </c>
      <c r="I441" t="s">
        <v>2803</v>
      </c>
      <c r="J441" t="s">
        <v>6193</v>
      </c>
      <c r="K441" t="str">
        <f t="shared" si="73"/>
        <v>23002</v>
      </c>
    </row>
    <row r="442" spans="1:11" customFormat="1" x14ac:dyDescent="0.25">
      <c r="A442" t="str">
        <f t="shared" si="64"/>
        <v>23</v>
      </c>
      <c r="B442" t="s">
        <v>612</v>
      </c>
      <c r="C442" t="str">
        <f t="shared" si="68"/>
        <v>050</v>
      </c>
      <c r="D442" t="s">
        <v>612</v>
      </c>
      <c r="E442" t="str">
        <f t="shared" si="72"/>
        <v>09</v>
      </c>
      <c r="F442" t="str">
        <f>"006"</f>
        <v>006</v>
      </c>
      <c r="G442" t="str">
        <f>""</f>
        <v/>
      </c>
      <c r="H442" t="s">
        <v>1</v>
      </c>
      <c r="I442" t="s">
        <v>2835</v>
      </c>
      <c r="J442" t="s">
        <v>6229</v>
      </c>
      <c r="K442" t="str">
        <f t="shared" si="73"/>
        <v>23002</v>
      </c>
    </row>
    <row r="443" spans="1:11" customFormat="1" x14ac:dyDescent="0.25">
      <c r="A443" t="str">
        <f t="shared" si="64"/>
        <v>23</v>
      </c>
      <c r="B443" t="s">
        <v>612</v>
      </c>
      <c r="C443" t="str">
        <f t="shared" si="68"/>
        <v>050</v>
      </c>
      <c r="D443" t="s">
        <v>612</v>
      </c>
      <c r="E443" t="str">
        <f t="shared" si="72"/>
        <v>09</v>
      </c>
      <c r="F443" t="str">
        <f>"006"</f>
        <v>006</v>
      </c>
      <c r="G443" t="str">
        <f>""</f>
        <v/>
      </c>
      <c r="H443" t="s">
        <v>0</v>
      </c>
      <c r="I443" t="s">
        <v>2835</v>
      </c>
      <c r="J443" t="s">
        <v>6229</v>
      </c>
      <c r="K443" t="str">
        <f t="shared" si="73"/>
        <v>23002</v>
      </c>
    </row>
    <row r="444" spans="1:11" customFormat="1" x14ac:dyDescent="0.25">
      <c r="A444" t="str">
        <f t="shared" si="64"/>
        <v>23</v>
      </c>
      <c r="B444" t="s">
        <v>612</v>
      </c>
      <c r="C444" t="str">
        <f>"051"</f>
        <v>051</v>
      </c>
      <c r="D444" t="s">
        <v>659</v>
      </c>
      <c r="E444" t="str">
        <f t="shared" ref="E444:E482" si="74">"01"</f>
        <v>01</v>
      </c>
      <c r="F444" t="str">
        <f>"001"</f>
        <v>001</v>
      </c>
      <c r="G444" t="str">
        <f>""</f>
        <v/>
      </c>
      <c r="H444" t="s">
        <v>1</v>
      </c>
      <c r="I444" t="s">
        <v>2836</v>
      </c>
      <c r="J444" t="s">
        <v>6230</v>
      </c>
      <c r="K444" t="str">
        <f>"23658"</f>
        <v>23658</v>
      </c>
    </row>
    <row r="445" spans="1:11" customFormat="1" x14ac:dyDescent="0.25">
      <c r="A445" t="str">
        <f t="shared" si="64"/>
        <v>23</v>
      </c>
      <c r="B445" t="s">
        <v>612</v>
      </c>
      <c r="C445" t="str">
        <f>"051"</f>
        <v>051</v>
      </c>
      <c r="D445" t="s">
        <v>659</v>
      </c>
      <c r="E445" t="str">
        <f t="shared" si="74"/>
        <v>01</v>
      </c>
      <c r="F445" t="str">
        <f>"001"</f>
        <v>001</v>
      </c>
      <c r="G445" t="str">
        <f>""</f>
        <v/>
      </c>
      <c r="H445" t="s">
        <v>0</v>
      </c>
      <c r="I445" t="s">
        <v>2836</v>
      </c>
      <c r="J445" t="s">
        <v>6230</v>
      </c>
      <c r="K445" t="str">
        <f>"23658"</f>
        <v>23658</v>
      </c>
    </row>
    <row r="446" spans="1:11" customFormat="1" x14ac:dyDescent="0.25">
      <c r="A446" t="str">
        <f t="shared" si="64"/>
        <v>23</v>
      </c>
      <c r="B446" t="s">
        <v>612</v>
      </c>
      <c r="C446" t="str">
        <f>"051"</f>
        <v>051</v>
      </c>
      <c r="D446" t="s">
        <v>659</v>
      </c>
      <c r="E446" t="str">
        <f t="shared" si="74"/>
        <v>01</v>
      </c>
      <c r="F446" t="str">
        <f>"002"</f>
        <v>002</v>
      </c>
      <c r="G446" t="str">
        <f>""</f>
        <v/>
      </c>
      <c r="H446" t="s">
        <v>1</v>
      </c>
      <c r="I446" t="s">
        <v>1147</v>
      </c>
      <c r="J446" t="s">
        <v>6231</v>
      </c>
      <c r="K446" t="str">
        <f>"23658"</f>
        <v>23658</v>
      </c>
    </row>
    <row r="447" spans="1:11" customFormat="1" x14ac:dyDescent="0.25">
      <c r="A447" t="str">
        <f t="shared" si="64"/>
        <v>23</v>
      </c>
      <c r="B447" t="s">
        <v>612</v>
      </c>
      <c r="C447" t="str">
        <f>"051"</f>
        <v>051</v>
      </c>
      <c r="D447" t="s">
        <v>659</v>
      </c>
      <c r="E447" t="str">
        <f t="shared" si="74"/>
        <v>01</v>
      </c>
      <c r="F447" t="str">
        <f>"002"</f>
        <v>002</v>
      </c>
      <c r="G447" t="str">
        <f>""</f>
        <v/>
      </c>
      <c r="H447" t="s">
        <v>0</v>
      </c>
      <c r="I447" t="s">
        <v>1147</v>
      </c>
      <c r="J447" t="s">
        <v>6231</v>
      </c>
      <c r="K447" t="str">
        <f>"23658"</f>
        <v>23658</v>
      </c>
    </row>
    <row r="448" spans="1:11" customFormat="1" x14ac:dyDescent="0.25">
      <c r="A448" t="str">
        <f t="shared" si="64"/>
        <v>23</v>
      </c>
      <c r="B448" t="s">
        <v>612</v>
      </c>
      <c r="C448" t="str">
        <f>"051"</f>
        <v>051</v>
      </c>
      <c r="D448" t="s">
        <v>659</v>
      </c>
      <c r="E448" t="str">
        <f t="shared" si="74"/>
        <v>01</v>
      </c>
      <c r="F448" t="str">
        <f>"002"</f>
        <v>002</v>
      </c>
      <c r="G448" t="str">
        <f>""</f>
        <v/>
      </c>
      <c r="H448" t="s">
        <v>2</v>
      </c>
      <c r="I448" t="s">
        <v>1147</v>
      </c>
      <c r="J448" t="s">
        <v>6231</v>
      </c>
      <c r="K448" t="str">
        <f>"23658"</f>
        <v>23658</v>
      </c>
    </row>
    <row r="449" spans="1:11" customFormat="1" x14ac:dyDescent="0.25">
      <c r="A449" t="str">
        <f t="shared" si="64"/>
        <v>23</v>
      </c>
      <c r="B449" t="s">
        <v>612</v>
      </c>
      <c r="C449" t="str">
        <f>"052"</f>
        <v>052</v>
      </c>
      <c r="D449" t="s">
        <v>660</v>
      </c>
      <c r="E449" t="str">
        <f t="shared" si="74"/>
        <v>01</v>
      </c>
      <c r="F449" t="str">
        <f>"001"</f>
        <v>001</v>
      </c>
      <c r="G449" t="str">
        <f>""</f>
        <v/>
      </c>
      <c r="H449" t="s">
        <v>1</v>
      </c>
      <c r="I449" t="s">
        <v>2837</v>
      </c>
      <c r="J449" t="s">
        <v>4166</v>
      </c>
      <c r="K449" t="str">
        <f>"23530"</f>
        <v>23530</v>
      </c>
    </row>
    <row r="450" spans="1:11" customFormat="1" x14ac:dyDescent="0.25">
      <c r="A450" t="str">
        <f t="shared" si="64"/>
        <v>23</v>
      </c>
      <c r="B450" t="s">
        <v>612</v>
      </c>
      <c r="C450" t="str">
        <f>"052"</f>
        <v>052</v>
      </c>
      <c r="D450" t="s">
        <v>660</v>
      </c>
      <c r="E450" t="str">
        <f t="shared" si="74"/>
        <v>01</v>
      </c>
      <c r="F450" t="str">
        <f>"001"</f>
        <v>001</v>
      </c>
      <c r="G450" t="str">
        <f>""</f>
        <v/>
      </c>
      <c r="H450" t="s">
        <v>0</v>
      </c>
      <c r="I450" t="s">
        <v>2837</v>
      </c>
      <c r="J450" t="s">
        <v>4166</v>
      </c>
      <c r="K450" t="str">
        <f>"23530"</f>
        <v>23530</v>
      </c>
    </row>
    <row r="451" spans="1:11" customFormat="1" x14ac:dyDescent="0.25">
      <c r="A451" t="str">
        <f t="shared" ref="A451:A514" si="75">"23"</f>
        <v>23</v>
      </c>
      <c r="B451" t="s">
        <v>612</v>
      </c>
      <c r="C451" t="str">
        <f t="shared" ref="C451:C464" si="76">"053"</f>
        <v>053</v>
      </c>
      <c r="D451" t="s">
        <v>661</v>
      </c>
      <c r="E451" t="str">
        <f t="shared" si="74"/>
        <v>01</v>
      </c>
      <c r="F451" t="str">
        <f>"001"</f>
        <v>001</v>
      </c>
      <c r="G451" t="str">
        <f>""</f>
        <v/>
      </c>
      <c r="H451" t="s">
        <v>1</v>
      </c>
      <c r="I451" t="s">
        <v>2838</v>
      </c>
      <c r="J451" t="s">
        <v>6047</v>
      </c>
      <c r="K451" t="str">
        <f t="shared" ref="K451:K464" si="77">"23500"</f>
        <v>23500</v>
      </c>
    </row>
    <row r="452" spans="1:11" customFormat="1" x14ac:dyDescent="0.25">
      <c r="A452" t="str">
        <f t="shared" si="75"/>
        <v>23</v>
      </c>
      <c r="B452" t="s">
        <v>612</v>
      </c>
      <c r="C452" t="str">
        <f t="shared" si="76"/>
        <v>053</v>
      </c>
      <c r="D452" t="s">
        <v>661</v>
      </c>
      <c r="E452" t="str">
        <f t="shared" si="74"/>
        <v>01</v>
      </c>
      <c r="F452" t="str">
        <f>"001"</f>
        <v>001</v>
      </c>
      <c r="G452" t="str">
        <f>""</f>
        <v/>
      </c>
      <c r="H452" t="s">
        <v>0</v>
      </c>
      <c r="I452" t="s">
        <v>2838</v>
      </c>
      <c r="J452" t="s">
        <v>6047</v>
      </c>
      <c r="K452" t="str">
        <f t="shared" si="77"/>
        <v>23500</v>
      </c>
    </row>
    <row r="453" spans="1:11" customFormat="1" x14ac:dyDescent="0.25">
      <c r="A453" t="str">
        <f t="shared" si="75"/>
        <v>23</v>
      </c>
      <c r="B453" t="s">
        <v>612</v>
      </c>
      <c r="C453" t="str">
        <f t="shared" si="76"/>
        <v>053</v>
      </c>
      <c r="D453" t="s">
        <v>661</v>
      </c>
      <c r="E453" t="str">
        <f t="shared" si="74"/>
        <v>01</v>
      </c>
      <c r="F453" t="str">
        <f>"002"</f>
        <v>002</v>
      </c>
      <c r="G453" t="str">
        <f>""</f>
        <v/>
      </c>
      <c r="H453" t="s">
        <v>1</v>
      </c>
      <c r="I453" t="s">
        <v>23</v>
      </c>
      <c r="J453" t="s">
        <v>6232</v>
      </c>
      <c r="K453" t="str">
        <f t="shared" si="77"/>
        <v>23500</v>
      </c>
    </row>
    <row r="454" spans="1:11" customFormat="1" x14ac:dyDescent="0.25">
      <c r="A454" t="str">
        <f t="shared" si="75"/>
        <v>23</v>
      </c>
      <c r="B454" t="s">
        <v>612</v>
      </c>
      <c r="C454" t="str">
        <f t="shared" si="76"/>
        <v>053</v>
      </c>
      <c r="D454" t="s">
        <v>661</v>
      </c>
      <c r="E454" t="str">
        <f t="shared" si="74"/>
        <v>01</v>
      </c>
      <c r="F454" t="str">
        <f>"002"</f>
        <v>002</v>
      </c>
      <c r="G454" t="str">
        <f>""</f>
        <v/>
      </c>
      <c r="H454" t="s">
        <v>0</v>
      </c>
      <c r="I454" t="s">
        <v>23</v>
      </c>
      <c r="J454" t="s">
        <v>6232</v>
      </c>
      <c r="K454" t="str">
        <f t="shared" si="77"/>
        <v>23500</v>
      </c>
    </row>
    <row r="455" spans="1:11" customFormat="1" x14ac:dyDescent="0.25">
      <c r="A455" t="str">
        <f t="shared" si="75"/>
        <v>23</v>
      </c>
      <c r="B455" t="s">
        <v>612</v>
      </c>
      <c r="C455" t="str">
        <f t="shared" si="76"/>
        <v>053</v>
      </c>
      <c r="D455" t="s">
        <v>661</v>
      </c>
      <c r="E455" t="str">
        <f t="shared" si="74"/>
        <v>01</v>
      </c>
      <c r="F455" t="str">
        <f>"003"</f>
        <v>003</v>
      </c>
      <c r="G455" t="str">
        <f>""</f>
        <v/>
      </c>
      <c r="H455" t="s">
        <v>1</v>
      </c>
      <c r="I455" t="s">
        <v>2839</v>
      </c>
      <c r="J455" t="s">
        <v>6233</v>
      </c>
      <c r="K455" t="str">
        <f t="shared" si="77"/>
        <v>23500</v>
      </c>
    </row>
    <row r="456" spans="1:11" customFormat="1" x14ac:dyDescent="0.25">
      <c r="A456" t="str">
        <f t="shared" si="75"/>
        <v>23</v>
      </c>
      <c r="B456" t="s">
        <v>612</v>
      </c>
      <c r="C456" t="str">
        <f t="shared" si="76"/>
        <v>053</v>
      </c>
      <c r="D456" t="s">
        <v>661</v>
      </c>
      <c r="E456" t="str">
        <f t="shared" si="74"/>
        <v>01</v>
      </c>
      <c r="F456" t="str">
        <f>"003"</f>
        <v>003</v>
      </c>
      <c r="G456" t="str">
        <f>""</f>
        <v/>
      </c>
      <c r="H456" t="s">
        <v>0</v>
      </c>
      <c r="I456" t="s">
        <v>2839</v>
      </c>
      <c r="J456" t="s">
        <v>6233</v>
      </c>
      <c r="K456" t="str">
        <f t="shared" si="77"/>
        <v>23500</v>
      </c>
    </row>
    <row r="457" spans="1:11" customFormat="1" x14ac:dyDescent="0.25">
      <c r="A457" t="str">
        <f t="shared" si="75"/>
        <v>23</v>
      </c>
      <c r="B457" t="s">
        <v>612</v>
      </c>
      <c r="C457" t="str">
        <f t="shared" si="76"/>
        <v>053</v>
      </c>
      <c r="D457" t="s">
        <v>661</v>
      </c>
      <c r="E457" t="str">
        <f t="shared" si="74"/>
        <v>01</v>
      </c>
      <c r="F457" t="str">
        <f>"004"</f>
        <v>004</v>
      </c>
      <c r="G457" t="str">
        <f>""</f>
        <v/>
      </c>
      <c r="H457" t="s">
        <v>1</v>
      </c>
      <c r="I457" t="s">
        <v>2840</v>
      </c>
      <c r="J457" t="s">
        <v>6234</v>
      </c>
      <c r="K457" t="str">
        <f t="shared" si="77"/>
        <v>23500</v>
      </c>
    </row>
    <row r="458" spans="1:11" customFormat="1" x14ac:dyDescent="0.25">
      <c r="A458" t="str">
        <f t="shared" si="75"/>
        <v>23</v>
      </c>
      <c r="B458" t="s">
        <v>612</v>
      </c>
      <c r="C458" t="str">
        <f t="shared" si="76"/>
        <v>053</v>
      </c>
      <c r="D458" t="s">
        <v>661</v>
      </c>
      <c r="E458" t="str">
        <f t="shared" si="74"/>
        <v>01</v>
      </c>
      <c r="F458" t="str">
        <f>"004"</f>
        <v>004</v>
      </c>
      <c r="G458" t="str">
        <f>""</f>
        <v/>
      </c>
      <c r="H458" t="s">
        <v>0</v>
      </c>
      <c r="I458" t="s">
        <v>2840</v>
      </c>
      <c r="J458" t="s">
        <v>6234</v>
      </c>
      <c r="K458" t="str">
        <f t="shared" si="77"/>
        <v>23500</v>
      </c>
    </row>
    <row r="459" spans="1:11" customFormat="1" x14ac:dyDescent="0.25">
      <c r="A459" t="str">
        <f t="shared" si="75"/>
        <v>23</v>
      </c>
      <c r="B459" t="s">
        <v>612</v>
      </c>
      <c r="C459" t="str">
        <f t="shared" si="76"/>
        <v>053</v>
      </c>
      <c r="D459" t="s">
        <v>661</v>
      </c>
      <c r="E459" t="str">
        <f t="shared" si="74"/>
        <v>01</v>
      </c>
      <c r="F459" t="str">
        <f>"005"</f>
        <v>005</v>
      </c>
      <c r="G459" t="str">
        <f>""</f>
        <v/>
      </c>
      <c r="H459" t="s">
        <v>1</v>
      </c>
      <c r="I459" t="s">
        <v>2841</v>
      </c>
      <c r="J459" t="s">
        <v>6235</v>
      </c>
      <c r="K459" t="str">
        <f t="shared" si="77"/>
        <v>23500</v>
      </c>
    </row>
    <row r="460" spans="1:11" customFormat="1" x14ac:dyDescent="0.25">
      <c r="A460" t="str">
        <f t="shared" si="75"/>
        <v>23</v>
      </c>
      <c r="B460" t="s">
        <v>612</v>
      </c>
      <c r="C460" t="str">
        <f t="shared" si="76"/>
        <v>053</v>
      </c>
      <c r="D460" t="s">
        <v>661</v>
      </c>
      <c r="E460" t="str">
        <f t="shared" si="74"/>
        <v>01</v>
      </c>
      <c r="F460" t="str">
        <f>"005"</f>
        <v>005</v>
      </c>
      <c r="G460" t="str">
        <f>""</f>
        <v/>
      </c>
      <c r="H460" t="s">
        <v>0</v>
      </c>
      <c r="I460" t="s">
        <v>2841</v>
      </c>
      <c r="J460" t="s">
        <v>6235</v>
      </c>
      <c r="K460" t="str">
        <f t="shared" si="77"/>
        <v>23500</v>
      </c>
    </row>
    <row r="461" spans="1:11" customFormat="1" x14ac:dyDescent="0.25">
      <c r="A461" t="str">
        <f t="shared" si="75"/>
        <v>23</v>
      </c>
      <c r="B461" t="s">
        <v>612</v>
      </c>
      <c r="C461" t="str">
        <f t="shared" si="76"/>
        <v>053</v>
      </c>
      <c r="D461" t="s">
        <v>661</v>
      </c>
      <c r="E461" t="str">
        <f t="shared" si="74"/>
        <v>01</v>
      </c>
      <c r="F461" t="str">
        <f>"006"</f>
        <v>006</v>
      </c>
      <c r="G461" t="str">
        <f>""</f>
        <v/>
      </c>
      <c r="H461" t="s">
        <v>1</v>
      </c>
      <c r="I461" t="s">
        <v>2842</v>
      </c>
      <c r="J461" t="s">
        <v>6236</v>
      </c>
      <c r="K461" t="str">
        <f t="shared" si="77"/>
        <v>23500</v>
      </c>
    </row>
    <row r="462" spans="1:11" customFormat="1" x14ac:dyDescent="0.25">
      <c r="A462" t="str">
        <f t="shared" si="75"/>
        <v>23</v>
      </c>
      <c r="B462" t="s">
        <v>612</v>
      </c>
      <c r="C462" t="str">
        <f t="shared" si="76"/>
        <v>053</v>
      </c>
      <c r="D462" t="s">
        <v>661</v>
      </c>
      <c r="E462" t="str">
        <f t="shared" si="74"/>
        <v>01</v>
      </c>
      <c r="F462" t="str">
        <f>"006"</f>
        <v>006</v>
      </c>
      <c r="G462" t="str">
        <f>""</f>
        <v/>
      </c>
      <c r="H462" t="s">
        <v>0</v>
      </c>
      <c r="I462" t="s">
        <v>2842</v>
      </c>
      <c r="J462" t="s">
        <v>6236</v>
      </c>
      <c r="K462" t="str">
        <f t="shared" si="77"/>
        <v>23500</v>
      </c>
    </row>
    <row r="463" spans="1:11" customFormat="1" x14ac:dyDescent="0.25">
      <c r="A463" t="str">
        <f t="shared" si="75"/>
        <v>23</v>
      </c>
      <c r="B463" t="s">
        <v>612</v>
      </c>
      <c r="C463" t="str">
        <f t="shared" si="76"/>
        <v>053</v>
      </c>
      <c r="D463" t="s">
        <v>661</v>
      </c>
      <c r="E463" t="str">
        <f t="shared" si="74"/>
        <v>01</v>
      </c>
      <c r="F463" t="str">
        <f>"007"</f>
        <v>007</v>
      </c>
      <c r="G463" t="str">
        <f>""</f>
        <v/>
      </c>
      <c r="H463" t="s">
        <v>1</v>
      </c>
      <c r="I463" t="s">
        <v>2843</v>
      </c>
      <c r="J463" t="s">
        <v>6237</v>
      </c>
      <c r="K463" t="str">
        <f t="shared" si="77"/>
        <v>23500</v>
      </c>
    </row>
    <row r="464" spans="1:11" customFormat="1" x14ac:dyDescent="0.25">
      <c r="A464" t="str">
        <f t="shared" si="75"/>
        <v>23</v>
      </c>
      <c r="B464" t="s">
        <v>612</v>
      </c>
      <c r="C464" t="str">
        <f t="shared" si="76"/>
        <v>053</v>
      </c>
      <c r="D464" t="s">
        <v>661</v>
      </c>
      <c r="E464" t="str">
        <f t="shared" si="74"/>
        <v>01</v>
      </c>
      <c r="F464" t="str">
        <f>"007"</f>
        <v>007</v>
      </c>
      <c r="G464" t="str">
        <f>""</f>
        <v/>
      </c>
      <c r="H464" t="s">
        <v>0</v>
      </c>
      <c r="I464" t="s">
        <v>2843</v>
      </c>
      <c r="J464" t="s">
        <v>6237</v>
      </c>
      <c r="K464" t="str">
        <f t="shared" si="77"/>
        <v>23500</v>
      </c>
    </row>
    <row r="465" spans="1:11" customFormat="1" x14ac:dyDescent="0.25">
      <c r="A465" t="str">
        <f t="shared" si="75"/>
        <v>23</v>
      </c>
      <c r="B465" t="s">
        <v>612</v>
      </c>
      <c r="C465" t="str">
        <f>"054"</f>
        <v>054</v>
      </c>
      <c r="D465" t="s">
        <v>662</v>
      </c>
      <c r="E465" t="str">
        <f t="shared" si="74"/>
        <v>01</v>
      </c>
      <c r="F465" t="str">
        <f>"001"</f>
        <v>001</v>
      </c>
      <c r="G465" t="str">
        <f>""</f>
        <v/>
      </c>
      <c r="H465" t="s">
        <v>3</v>
      </c>
      <c r="I465" t="s">
        <v>25</v>
      </c>
      <c r="J465" t="s">
        <v>6238</v>
      </c>
      <c r="K465" t="str">
        <f>"23591"</f>
        <v>23591</v>
      </c>
    </row>
    <row r="466" spans="1:11" customFormat="1" x14ac:dyDescent="0.25">
      <c r="A466" t="str">
        <f t="shared" si="75"/>
        <v>23</v>
      </c>
      <c r="B466" t="s">
        <v>612</v>
      </c>
      <c r="C466" t="str">
        <f t="shared" ref="C466:C529" si="78">"055"</f>
        <v>055</v>
      </c>
      <c r="D466" t="s">
        <v>663</v>
      </c>
      <c r="E466" t="str">
        <f t="shared" si="74"/>
        <v>01</v>
      </c>
      <c r="F466" t="str">
        <f>"001"</f>
        <v>001</v>
      </c>
      <c r="G466" t="str">
        <f>""</f>
        <v/>
      </c>
      <c r="H466" t="s">
        <v>1</v>
      </c>
      <c r="I466" t="s">
        <v>2844</v>
      </c>
      <c r="J466" t="s">
        <v>6239</v>
      </c>
      <c r="K466" t="str">
        <f t="shared" ref="K466:K529" si="79">"23700"</f>
        <v>23700</v>
      </c>
    </row>
    <row r="467" spans="1:11" customFormat="1" x14ac:dyDescent="0.25">
      <c r="A467" t="str">
        <f t="shared" si="75"/>
        <v>23</v>
      </c>
      <c r="B467" t="s">
        <v>612</v>
      </c>
      <c r="C467" t="str">
        <f t="shared" si="78"/>
        <v>055</v>
      </c>
      <c r="D467" t="s">
        <v>663</v>
      </c>
      <c r="E467" t="str">
        <f t="shared" si="74"/>
        <v>01</v>
      </c>
      <c r="F467" t="str">
        <f>"001"</f>
        <v>001</v>
      </c>
      <c r="G467" t="str">
        <f>""</f>
        <v/>
      </c>
      <c r="H467" t="s">
        <v>0</v>
      </c>
      <c r="I467" t="s">
        <v>2844</v>
      </c>
      <c r="J467" t="s">
        <v>6239</v>
      </c>
      <c r="K467" t="str">
        <f t="shared" si="79"/>
        <v>23700</v>
      </c>
    </row>
    <row r="468" spans="1:11" customFormat="1" x14ac:dyDescent="0.25">
      <c r="A468" t="str">
        <f t="shared" si="75"/>
        <v>23</v>
      </c>
      <c r="B468" t="s">
        <v>612</v>
      </c>
      <c r="C468" t="str">
        <f t="shared" si="78"/>
        <v>055</v>
      </c>
      <c r="D468" t="s">
        <v>663</v>
      </c>
      <c r="E468" t="str">
        <f t="shared" si="74"/>
        <v>01</v>
      </c>
      <c r="F468" t="str">
        <f>"002"</f>
        <v>002</v>
      </c>
      <c r="G468" t="str">
        <f>""</f>
        <v/>
      </c>
      <c r="H468" t="s">
        <v>1</v>
      </c>
      <c r="I468" t="s">
        <v>2845</v>
      </c>
      <c r="J468" t="s">
        <v>6240</v>
      </c>
      <c r="K468" t="str">
        <f t="shared" si="79"/>
        <v>23700</v>
      </c>
    </row>
    <row r="469" spans="1:11" customFormat="1" x14ac:dyDescent="0.25">
      <c r="A469" t="str">
        <f t="shared" si="75"/>
        <v>23</v>
      </c>
      <c r="B469" t="s">
        <v>612</v>
      </c>
      <c r="C469" t="str">
        <f t="shared" si="78"/>
        <v>055</v>
      </c>
      <c r="D469" t="s">
        <v>663</v>
      </c>
      <c r="E469" t="str">
        <f t="shared" si="74"/>
        <v>01</v>
      </c>
      <c r="F469" t="str">
        <f>"002"</f>
        <v>002</v>
      </c>
      <c r="G469" t="str">
        <f>""</f>
        <v/>
      </c>
      <c r="H469" t="s">
        <v>0</v>
      </c>
      <c r="I469" t="s">
        <v>2845</v>
      </c>
      <c r="J469" t="s">
        <v>6240</v>
      </c>
      <c r="K469" t="str">
        <f t="shared" si="79"/>
        <v>23700</v>
      </c>
    </row>
    <row r="470" spans="1:11" customFormat="1" x14ac:dyDescent="0.25">
      <c r="A470" t="str">
        <f t="shared" si="75"/>
        <v>23</v>
      </c>
      <c r="B470" t="s">
        <v>612</v>
      </c>
      <c r="C470" t="str">
        <f t="shared" si="78"/>
        <v>055</v>
      </c>
      <c r="D470" t="s">
        <v>663</v>
      </c>
      <c r="E470" t="str">
        <f t="shared" si="74"/>
        <v>01</v>
      </c>
      <c r="F470" t="str">
        <f>"003"</f>
        <v>003</v>
      </c>
      <c r="G470" t="str">
        <f>""</f>
        <v/>
      </c>
      <c r="H470" t="s">
        <v>1</v>
      </c>
      <c r="I470" t="s">
        <v>2845</v>
      </c>
      <c r="J470" t="s">
        <v>6240</v>
      </c>
      <c r="K470" t="str">
        <f t="shared" si="79"/>
        <v>23700</v>
      </c>
    </row>
    <row r="471" spans="1:11" customFormat="1" x14ac:dyDescent="0.25">
      <c r="A471" t="str">
        <f t="shared" si="75"/>
        <v>23</v>
      </c>
      <c r="B471" t="s">
        <v>612</v>
      </c>
      <c r="C471" t="str">
        <f t="shared" si="78"/>
        <v>055</v>
      </c>
      <c r="D471" t="s">
        <v>663</v>
      </c>
      <c r="E471" t="str">
        <f t="shared" si="74"/>
        <v>01</v>
      </c>
      <c r="F471" t="str">
        <f>"003"</f>
        <v>003</v>
      </c>
      <c r="G471" t="str">
        <f>""</f>
        <v/>
      </c>
      <c r="H471" t="s">
        <v>0</v>
      </c>
      <c r="I471" t="s">
        <v>2845</v>
      </c>
      <c r="J471" t="s">
        <v>6240</v>
      </c>
      <c r="K471" t="str">
        <f t="shared" si="79"/>
        <v>23700</v>
      </c>
    </row>
    <row r="472" spans="1:11" customFormat="1" x14ac:dyDescent="0.25">
      <c r="A472" t="str">
        <f t="shared" si="75"/>
        <v>23</v>
      </c>
      <c r="B472" t="s">
        <v>612</v>
      </c>
      <c r="C472" t="str">
        <f t="shared" si="78"/>
        <v>055</v>
      </c>
      <c r="D472" t="s">
        <v>663</v>
      </c>
      <c r="E472" t="str">
        <f t="shared" si="74"/>
        <v>01</v>
      </c>
      <c r="F472" t="str">
        <f>"004"</f>
        <v>004</v>
      </c>
      <c r="G472" t="str">
        <f>""</f>
        <v/>
      </c>
      <c r="H472" t="s">
        <v>1</v>
      </c>
      <c r="I472" t="s">
        <v>2846</v>
      </c>
      <c r="J472" t="s">
        <v>6241</v>
      </c>
      <c r="K472" t="str">
        <f t="shared" si="79"/>
        <v>23700</v>
      </c>
    </row>
    <row r="473" spans="1:11" customFormat="1" x14ac:dyDescent="0.25">
      <c r="A473" t="str">
        <f t="shared" si="75"/>
        <v>23</v>
      </c>
      <c r="B473" t="s">
        <v>612</v>
      </c>
      <c r="C473" t="str">
        <f t="shared" si="78"/>
        <v>055</v>
      </c>
      <c r="D473" t="s">
        <v>663</v>
      </c>
      <c r="E473" t="str">
        <f t="shared" si="74"/>
        <v>01</v>
      </c>
      <c r="F473" t="str">
        <f>"004"</f>
        <v>004</v>
      </c>
      <c r="G473" t="str">
        <f>""</f>
        <v/>
      </c>
      <c r="H473" t="s">
        <v>0</v>
      </c>
      <c r="I473" t="s">
        <v>2846</v>
      </c>
      <c r="J473" t="s">
        <v>6241</v>
      </c>
      <c r="K473" t="str">
        <f t="shared" si="79"/>
        <v>23700</v>
      </c>
    </row>
    <row r="474" spans="1:11" customFormat="1" x14ac:dyDescent="0.25">
      <c r="A474" t="str">
        <f t="shared" si="75"/>
        <v>23</v>
      </c>
      <c r="B474" t="s">
        <v>612</v>
      </c>
      <c r="C474" t="str">
        <f t="shared" si="78"/>
        <v>055</v>
      </c>
      <c r="D474" t="s">
        <v>663</v>
      </c>
      <c r="E474" t="str">
        <f t="shared" si="74"/>
        <v>01</v>
      </c>
      <c r="F474" t="str">
        <f>"005"</f>
        <v>005</v>
      </c>
      <c r="G474" t="str">
        <f>""</f>
        <v/>
      </c>
      <c r="H474" t="s">
        <v>3</v>
      </c>
      <c r="I474" t="s">
        <v>2846</v>
      </c>
      <c r="J474" t="s">
        <v>6241</v>
      </c>
      <c r="K474" t="str">
        <f t="shared" si="79"/>
        <v>23700</v>
      </c>
    </row>
    <row r="475" spans="1:11" customFormat="1" x14ac:dyDescent="0.25">
      <c r="A475" t="str">
        <f t="shared" si="75"/>
        <v>23</v>
      </c>
      <c r="B475" t="s">
        <v>612</v>
      </c>
      <c r="C475" t="str">
        <f t="shared" si="78"/>
        <v>055</v>
      </c>
      <c r="D475" t="s">
        <v>663</v>
      </c>
      <c r="E475" t="str">
        <f t="shared" si="74"/>
        <v>01</v>
      </c>
      <c r="F475" t="str">
        <f>"006"</f>
        <v>006</v>
      </c>
      <c r="G475" t="str">
        <f>""</f>
        <v/>
      </c>
      <c r="H475" t="s">
        <v>1</v>
      </c>
      <c r="I475" t="s">
        <v>2847</v>
      </c>
      <c r="J475" t="s">
        <v>6242</v>
      </c>
      <c r="K475" t="str">
        <f t="shared" si="79"/>
        <v>23700</v>
      </c>
    </row>
    <row r="476" spans="1:11" customFormat="1" x14ac:dyDescent="0.25">
      <c r="A476" t="str">
        <f t="shared" si="75"/>
        <v>23</v>
      </c>
      <c r="B476" t="s">
        <v>612</v>
      </c>
      <c r="C476" t="str">
        <f t="shared" si="78"/>
        <v>055</v>
      </c>
      <c r="D476" t="s">
        <v>663</v>
      </c>
      <c r="E476" t="str">
        <f t="shared" si="74"/>
        <v>01</v>
      </c>
      <c r="F476" t="str">
        <f>"006"</f>
        <v>006</v>
      </c>
      <c r="G476" t="str">
        <f>""</f>
        <v/>
      </c>
      <c r="H476" t="s">
        <v>0</v>
      </c>
      <c r="I476" t="s">
        <v>2847</v>
      </c>
      <c r="J476" t="s">
        <v>6242</v>
      </c>
      <c r="K476" t="str">
        <f t="shared" si="79"/>
        <v>23700</v>
      </c>
    </row>
    <row r="477" spans="1:11" customFormat="1" x14ac:dyDescent="0.25">
      <c r="A477" t="str">
        <f t="shared" si="75"/>
        <v>23</v>
      </c>
      <c r="B477" t="s">
        <v>612</v>
      </c>
      <c r="C477" t="str">
        <f t="shared" si="78"/>
        <v>055</v>
      </c>
      <c r="D477" t="s">
        <v>663</v>
      </c>
      <c r="E477" t="str">
        <f t="shared" si="74"/>
        <v>01</v>
      </c>
      <c r="F477" t="str">
        <f>"007"</f>
        <v>007</v>
      </c>
      <c r="G477" t="str">
        <f>""</f>
        <v/>
      </c>
      <c r="H477" t="s">
        <v>3</v>
      </c>
      <c r="I477" t="s">
        <v>2848</v>
      </c>
      <c r="J477" t="s">
        <v>6243</v>
      </c>
      <c r="K477" t="str">
        <f t="shared" si="79"/>
        <v>23700</v>
      </c>
    </row>
    <row r="478" spans="1:11" customFormat="1" x14ac:dyDescent="0.25">
      <c r="A478" t="str">
        <f t="shared" si="75"/>
        <v>23</v>
      </c>
      <c r="B478" t="s">
        <v>612</v>
      </c>
      <c r="C478" t="str">
        <f t="shared" si="78"/>
        <v>055</v>
      </c>
      <c r="D478" t="s">
        <v>663</v>
      </c>
      <c r="E478" t="str">
        <f t="shared" si="74"/>
        <v>01</v>
      </c>
      <c r="F478" t="str">
        <f>"008"</f>
        <v>008</v>
      </c>
      <c r="G478" t="str">
        <f>""</f>
        <v/>
      </c>
      <c r="H478" t="s">
        <v>1</v>
      </c>
      <c r="I478" t="s">
        <v>2848</v>
      </c>
      <c r="J478" t="s">
        <v>6243</v>
      </c>
      <c r="K478" t="str">
        <f t="shared" si="79"/>
        <v>23700</v>
      </c>
    </row>
    <row r="479" spans="1:11" customFormat="1" x14ac:dyDescent="0.25">
      <c r="A479" t="str">
        <f t="shared" si="75"/>
        <v>23</v>
      </c>
      <c r="B479" t="s">
        <v>612</v>
      </c>
      <c r="C479" t="str">
        <f t="shared" si="78"/>
        <v>055</v>
      </c>
      <c r="D479" t="s">
        <v>663</v>
      </c>
      <c r="E479" t="str">
        <f t="shared" si="74"/>
        <v>01</v>
      </c>
      <c r="F479" t="str">
        <f>"008"</f>
        <v>008</v>
      </c>
      <c r="G479" t="str">
        <f>""</f>
        <v/>
      </c>
      <c r="H479" t="s">
        <v>0</v>
      </c>
      <c r="I479" t="s">
        <v>2848</v>
      </c>
      <c r="J479" t="s">
        <v>6243</v>
      </c>
      <c r="K479" t="str">
        <f t="shared" si="79"/>
        <v>23700</v>
      </c>
    </row>
    <row r="480" spans="1:11" customFormat="1" x14ac:dyDescent="0.25">
      <c r="A480" t="str">
        <f t="shared" si="75"/>
        <v>23</v>
      </c>
      <c r="B480" t="s">
        <v>612</v>
      </c>
      <c r="C480" t="str">
        <f t="shared" si="78"/>
        <v>055</v>
      </c>
      <c r="D480" t="s">
        <v>663</v>
      </c>
      <c r="E480" t="str">
        <f t="shared" si="74"/>
        <v>01</v>
      </c>
      <c r="F480" t="str">
        <f>"008"</f>
        <v>008</v>
      </c>
      <c r="G480" t="str">
        <f>""</f>
        <v/>
      </c>
      <c r="H480" t="s">
        <v>2</v>
      </c>
      <c r="I480" t="s">
        <v>2848</v>
      </c>
      <c r="J480" t="s">
        <v>6243</v>
      </c>
      <c r="K480" t="str">
        <f t="shared" si="79"/>
        <v>23700</v>
      </c>
    </row>
    <row r="481" spans="1:11" customFormat="1" x14ac:dyDescent="0.25">
      <c r="A481" t="str">
        <f t="shared" si="75"/>
        <v>23</v>
      </c>
      <c r="B481" t="s">
        <v>612</v>
      </c>
      <c r="C481" t="str">
        <f t="shared" si="78"/>
        <v>055</v>
      </c>
      <c r="D481" t="s">
        <v>663</v>
      </c>
      <c r="E481" t="str">
        <f t="shared" si="74"/>
        <v>01</v>
      </c>
      <c r="F481" t="str">
        <f>"009"</f>
        <v>009</v>
      </c>
      <c r="G481" t="str">
        <f>""</f>
        <v/>
      </c>
      <c r="H481" t="s">
        <v>1</v>
      </c>
      <c r="I481" t="s">
        <v>2844</v>
      </c>
      <c r="J481" t="s">
        <v>6239</v>
      </c>
      <c r="K481" t="str">
        <f t="shared" si="79"/>
        <v>23700</v>
      </c>
    </row>
    <row r="482" spans="1:11" customFormat="1" x14ac:dyDescent="0.25">
      <c r="A482" t="str">
        <f t="shared" si="75"/>
        <v>23</v>
      </c>
      <c r="B482" t="s">
        <v>612</v>
      </c>
      <c r="C482" t="str">
        <f t="shared" si="78"/>
        <v>055</v>
      </c>
      <c r="D482" t="s">
        <v>663</v>
      </c>
      <c r="E482" t="str">
        <f t="shared" si="74"/>
        <v>01</v>
      </c>
      <c r="F482" t="str">
        <f>"009"</f>
        <v>009</v>
      </c>
      <c r="G482" t="str">
        <f>""</f>
        <v/>
      </c>
      <c r="H482" t="s">
        <v>0</v>
      </c>
      <c r="I482" t="s">
        <v>2844</v>
      </c>
      <c r="J482" t="s">
        <v>6239</v>
      </c>
      <c r="K482" t="str">
        <f t="shared" si="79"/>
        <v>23700</v>
      </c>
    </row>
    <row r="483" spans="1:11" customFormat="1" x14ac:dyDescent="0.25">
      <c r="A483" t="str">
        <f t="shared" si="75"/>
        <v>23</v>
      </c>
      <c r="B483" t="s">
        <v>612</v>
      </c>
      <c r="C483" t="str">
        <f t="shared" si="78"/>
        <v>055</v>
      </c>
      <c r="D483" t="s">
        <v>663</v>
      </c>
      <c r="E483" t="str">
        <f t="shared" ref="E483:E488" si="80">"02"</f>
        <v>02</v>
      </c>
      <c r="F483" t="str">
        <f>"001"</f>
        <v>001</v>
      </c>
      <c r="G483" t="str">
        <f>""</f>
        <v/>
      </c>
      <c r="H483" t="s">
        <v>1</v>
      </c>
      <c r="I483" t="s">
        <v>2849</v>
      </c>
      <c r="J483" t="s">
        <v>6244</v>
      </c>
      <c r="K483" t="str">
        <f t="shared" si="79"/>
        <v>23700</v>
      </c>
    </row>
    <row r="484" spans="1:11" customFormat="1" x14ac:dyDescent="0.25">
      <c r="A484" t="str">
        <f t="shared" si="75"/>
        <v>23</v>
      </c>
      <c r="B484" t="s">
        <v>612</v>
      </c>
      <c r="C484" t="str">
        <f t="shared" si="78"/>
        <v>055</v>
      </c>
      <c r="D484" t="s">
        <v>663</v>
      </c>
      <c r="E484" t="str">
        <f t="shared" si="80"/>
        <v>02</v>
      </c>
      <c r="F484" t="str">
        <f>"001"</f>
        <v>001</v>
      </c>
      <c r="G484" t="str">
        <f>""</f>
        <v/>
      </c>
      <c r="H484" t="s">
        <v>0</v>
      </c>
      <c r="I484" t="s">
        <v>2849</v>
      </c>
      <c r="J484" t="s">
        <v>6244</v>
      </c>
      <c r="K484" t="str">
        <f t="shared" si="79"/>
        <v>23700</v>
      </c>
    </row>
    <row r="485" spans="1:11" customFormat="1" x14ac:dyDescent="0.25">
      <c r="A485" t="str">
        <f t="shared" si="75"/>
        <v>23</v>
      </c>
      <c r="B485" t="s">
        <v>612</v>
      </c>
      <c r="C485" t="str">
        <f t="shared" si="78"/>
        <v>055</v>
      </c>
      <c r="D485" t="s">
        <v>663</v>
      </c>
      <c r="E485" t="str">
        <f t="shared" si="80"/>
        <v>02</v>
      </c>
      <c r="F485" t="str">
        <f>"002"</f>
        <v>002</v>
      </c>
      <c r="G485" t="str">
        <f>""</f>
        <v/>
      </c>
      <c r="H485" t="s">
        <v>1</v>
      </c>
      <c r="I485" t="s">
        <v>2199</v>
      </c>
      <c r="J485" t="s">
        <v>6245</v>
      </c>
      <c r="K485" t="str">
        <f t="shared" si="79"/>
        <v>23700</v>
      </c>
    </row>
    <row r="486" spans="1:11" customFormat="1" x14ac:dyDescent="0.25">
      <c r="A486" t="str">
        <f t="shared" si="75"/>
        <v>23</v>
      </c>
      <c r="B486" t="s">
        <v>612</v>
      </c>
      <c r="C486" t="str">
        <f t="shared" si="78"/>
        <v>055</v>
      </c>
      <c r="D486" t="s">
        <v>663</v>
      </c>
      <c r="E486" t="str">
        <f t="shared" si="80"/>
        <v>02</v>
      </c>
      <c r="F486" t="str">
        <f>"002"</f>
        <v>002</v>
      </c>
      <c r="G486" t="str">
        <f>""</f>
        <v/>
      </c>
      <c r="H486" t="s">
        <v>0</v>
      </c>
      <c r="I486" t="s">
        <v>2199</v>
      </c>
      <c r="J486" t="s">
        <v>6245</v>
      </c>
      <c r="K486" t="str">
        <f t="shared" si="79"/>
        <v>23700</v>
      </c>
    </row>
    <row r="487" spans="1:11" customFormat="1" x14ac:dyDescent="0.25">
      <c r="A487" t="str">
        <f t="shared" si="75"/>
        <v>23</v>
      </c>
      <c r="B487" t="s">
        <v>612</v>
      </c>
      <c r="C487" t="str">
        <f t="shared" si="78"/>
        <v>055</v>
      </c>
      <c r="D487" t="s">
        <v>663</v>
      </c>
      <c r="E487" t="str">
        <f t="shared" si="80"/>
        <v>02</v>
      </c>
      <c r="F487" t="str">
        <f>"003"</f>
        <v>003</v>
      </c>
      <c r="G487" t="str">
        <f>""</f>
        <v/>
      </c>
      <c r="H487" t="s">
        <v>1</v>
      </c>
      <c r="I487" t="s">
        <v>2199</v>
      </c>
      <c r="J487" t="s">
        <v>6245</v>
      </c>
      <c r="K487" t="str">
        <f t="shared" si="79"/>
        <v>23700</v>
      </c>
    </row>
    <row r="488" spans="1:11" customFormat="1" x14ac:dyDescent="0.25">
      <c r="A488" t="str">
        <f t="shared" si="75"/>
        <v>23</v>
      </c>
      <c r="B488" t="s">
        <v>612</v>
      </c>
      <c r="C488" t="str">
        <f t="shared" si="78"/>
        <v>055</v>
      </c>
      <c r="D488" t="s">
        <v>663</v>
      </c>
      <c r="E488" t="str">
        <f t="shared" si="80"/>
        <v>02</v>
      </c>
      <c r="F488" t="str">
        <f>"003"</f>
        <v>003</v>
      </c>
      <c r="G488" t="str">
        <f>""</f>
        <v/>
      </c>
      <c r="H488" t="s">
        <v>0</v>
      </c>
      <c r="I488" t="s">
        <v>2199</v>
      </c>
      <c r="J488" t="s">
        <v>6245</v>
      </c>
      <c r="K488" t="str">
        <f t="shared" si="79"/>
        <v>23700</v>
      </c>
    </row>
    <row r="489" spans="1:11" customFormat="1" x14ac:dyDescent="0.25">
      <c r="A489" t="str">
        <f t="shared" si="75"/>
        <v>23</v>
      </c>
      <c r="B489" t="s">
        <v>612</v>
      </c>
      <c r="C489" t="str">
        <f t="shared" si="78"/>
        <v>055</v>
      </c>
      <c r="D489" t="s">
        <v>663</v>
      </c>
      <c r="E489" t="str">
        <f t="shared" ref="E489:E499" si="81">"03"</f>
        <v>03</v>
      </c>
      <c r="F489" t="str">
        <f>"001"</f>
        <v>001</v>
      </c>
      <c r="G489" t="str">
        <f>""</f>
        <v/>
      </c>
      <c r="H489" t="s">
        <v>1</v>
      </c>
      <c r="I489" t="s">
        <v>2849</v>
      </c>
      <c r="J489" t="s">
        <v>6244</v>
      </c>
      <c r="K489" t="str">
        <f t="shared" si="79"/>
        <v>23700</v>
      </c>
    </row>
    <row r="490" spans="1:11" customFormat="1" x14ac:dyDescent="0.25">
      <c r="A490" t="str">
        <f t="shared" si="75"/>
        <v>23</v>
      </c>
      <c r="B490" t="s">
        <v>612</v>
      </c>
      <c r="C490" t="str">
        <f t="shared" si="78"/>
        <v>055</v>
      </c>
      <c r="D490" t="s">
        <v>663</v>
      </c>
      <c r="E490" t="str">
        <f t="shared" si="81"/>
        <v>03</v>
      </c>
      <c r="F490" t="str">
        <f>"001"</f>
        <v>001</v>
      </c>
      <c r="G490" t="str">
        <f>""</f>
        <v/>
      </c>
      <c r="H490" t="s">
        <v>0</v>
      </c>
      <c r="I490" t="s">
        <v>2849</v>
      </c>
      <c r="J490" t="s">
        <v>6244</v>
      </c>
      <c r="K490" t="str">
        <f t="shared" si="79"/>
        <v>23700</v>
      </c>
    </row>
    <row r="491" spans="1:11" customFormat="1" x14ac:dyDescent="0.25">
      <c r="A491" t="str">
        <f t="shared" si="75"/>
        <v>23</v>
      </c>
      <c r="B491" t="s">
        <v>612</v>
      </c>
      <c r="C491" t="str">
        <f t="shared" si="78"/>
        <v>055</v>
      </c>
      <c r="D491" t="s">
        <v>663</v>
      </c>
      <c r="E491" t="str">
        <f t="shared" si="81"/>
        <v>03</v>
      </c>
      <c r="F491" t="str">
        <f>"002"</f>
        <v>002</v>
      </c>
      <c r="G491" t="str">
        <f>""</f>
        <v/>
      </c>
      <c r="H491" t="s">
        <v>3</v>
      </c>
      <c r="I491" t="s">
        <v>2849</v>
      </c>
      <c r="J491" t="s">
        <v>6244</v>
      </c>
      <c r="K491" t="str">
        <f t="shared" si="79"/>
        <v>23700</v>
      </c>
    </row>
    <row r="492" spans="1:11" customFormat="1" x14ac:dyDescent="0.25">
      <c r="A492" t="str">
        <f t="shared" si="75"/>
        <v>23</v>
      </c>
      <c r="B492" t="s">
        <v>612</v>
      </c>
      <c r="C492" t="str">
        <f t="shared" si="78"/>
        <v>055</v>
      </c>
      <c r="D492" t="s">
        <v>663</v>
      </c>
      <c r="E492" t="str">
        <f t="shared" si="81"/>
        <v>03</v>
      </c>
      <c r="F492" t="str">
        <f>"003"</f>
        <v>003</v>
      </c>
      <c r="G492" t="str">
        <f>""</f>
        <v/>
      </c>
      <c r="H492" t="s">
        <v>1</v>
      </c>
      <c r="I492" t="s">
        <v>2850</v>
      </c>
      <c r="J492" t="s">
        <v>6246</v>
      </c>
      <c r="K492" t="str">
        <f t="shared" si="79"/>
        <v>23700</v>
      </c>
    </row>
    <row r="493" spans="1:11" customFormat="1" x14ac:dyDescent="0.25">
      <c r="A493" t="str">
        <f t="shared" si="75"/>
        <v>23</v>
      </c>
      <c r="B493" t="s">
        <v>612</v>
      </c>
      <c r="C493" t="str">
        <f t="shared" si="78"/>
        <v>055</v>
      </c>
      <c r="D493" t="s">
        <v>663</v>
      </c>
      <c r="E493" t="str">
        <f t="shared" si="81"/>
        <v>03</v>
      </c>
      <c r="F493" t="str">
        <f>"003"</f>
        <v>003</v>
      </c>
      <c r="G493" t="str">
        <f>""</f>
        <v/>
      </c>
      <c r="H493" t="s">
        <v>0</v>
      </c>
      <c r="I493" t="s">
        <v>2850</v>
      </c>
      <c r="J493" t="s">
        <v>6246</v>
      </c>
      <c r="K493" t="str">
        <f t="shared" si="79"/>
        <v>23700</v>
      </c>
    </row>
    <row r="494" spans="1:11" customFormat="1" x14ac:dyDescent="0.25">
      <c r="A494" t="str">
        <f t="shared" si="75"/>
        <v>23</v>
      </c>
      <c r="B494" t="s">
        <v>612</v>
      </c>
      <c r="C494" t="str">
        <f t="shared" si="78"/>
        <v>055</v>
      </c>
      <c r="D494" t="s">
        <v>663</v>
      </c>
      <c r="E494" t="str">
        <f t="shared" si="81"/>
        <v>03</v>
      </c>
      <c r="F494" t="str">
        <f>"004"</f>
        <v>004</v>
      </c>
      <c r="G494" t="str">
        <f>""</f>
        <v/>
      </c>
      <c r="H494" t="s">
        <v>1</v>
      </c>
      <c r="I494" t="s">
        <v>2850</v>
      </c>
      <c r="J494" t="s">
        <v>6246</v>
      </c>
      <c r="K494" t="str">
        <f t="shared" si="79"/>
        <v>23700</v>
      </c>
    </row>
    <row r="495" spans="1:11" customFormat="1" x14ac:dyDescent="0.25">
      <c r="A495" t="str">
        <f t="shared" si="75"/>
        <v>23</v>
      </c>
      <c r="B495" t="s">
        <v>612</v>
      </c>
      <c r="C495" t="str">
        <f t="shared" si="78"/>
        <v>055</v>
      </c>
      <c r="D495" t="s">
        <v>663</v>
      </c>
      <c r="E495" t="str">
        <f t="shared" si="81"/>
        <v>03</v>
      </c>
      <c r="F495" t="str">
        <f>"004"</f>
        <v>004</v>
      </c>
      <c r="G495" t="str">
        <f>""</f>
        <v/>
      </c>
      <c r="H495" t="s">
        <v>0</v>
      </c>
      <c r="I495" t="s">
        <v>2850</v>
      </c>
      <c r="J495" t="s">
        <v>6246</v>
      </c>
      <c r="K495" t="str">
        <f t="shared" si="79"/>
        <v>23700</v>
      </c>
    </row>
    <row r="496" spans="1:11" customFormat="1" x14ac:dyDescent="0.25">
      <c r="A496" t="str">
        <f t="shared" si="75"/>
        <v>23</v>
      </c>
      <c r="B496" t="s">
        <v>612</v>
      </c>
      <c r="C496" t="str">
        <f t="shared" si="78"/>
        <v>055</v>
      </c>
      <c r="D496" t="s">
        <v>663</v>
      </c>
      <c r="E496" t="str">
        <f t="shared" si="81"/>
        <v>03</v>
      </c>
      <c r="F496" t="str">
        <f>"005"</f>
        <v>005</v>
      </c>
      <c r="G496" t="str">
        <f>""</f>
        <v/>
      </c>
      <c r="H496" t="s">
        <v>1</v>
      </c>
      <c r="I496" t="s">
        <v>2851</v>
      </c>
      <c r="J496" t="s">
        <v>6247</v>
      </c>
      <c r="K496" t="str">
        <f t="shared" si="79"/>
        <v>23700</v>
      </c>
    </row>
    <row r="497" spans="1:11" customFormat="1" x14ac:dyDescent="0.25">
      <c r="A497" t="str">
        <f t="shared" si="75"/>
        <v>23</v>
      </c>
      <c r="B497" t="s">
        <v>612</v>
      </c>
      <c r="C497" t="str">
        <f t="shared" si="78"/>
        <v>055</v>
      </c>
      <c r="D497" t="s">
        <v>663</v>
      </c>
      <c r="E497" t="str">
        <f t="shared" si="81"/>
        <v>03</v>
      </c>
      <c r="F497" t="str">
        <f>"005"</f>
        <v>005</v>
      </c>
      <c r="G497" t="str">
        <f>""</f>
        <v/>
      </c>
      <c r="H497" t="s">
        <v>0</v>
      </c>
      <c r="I497" t="s">
        <v>2851</v>
      </c>
      <c r="J497" t="s">
        <v>6247</v>
      </c>
      <c r="K497" t="str">
        <f t="shared" si="79"/>
        <v>23700</v>
      </c>
    </row>
    <row r="498" spans="1:11" customFormat="1" x14ac:dyDescent="0.25">
      <c r="A498" t="str">
        <f t="shared" si="75"/>
        <v>23</v>
      </c>
      <c r="B498" t="s">
        <v>612</v>
      </c>
      <c r="C498" t="str">
        <f t="shared" si="78"/>
        <v>055</v>
      </c>
      <c r="D498" t="s">
        <v>663</v>
      </c>
      <c r="E498" t="str">
        <f t="shared" si="81"/>
        <v>03</v>
      </c>
      <c r="F498" t="str">
        <f>"006"</f>
        <v>006</v>
      </c>
      <c r="G498" t="str">
        <f>""</f>
        <v/>
      </c>
      <c r="H498" t="s">
        <v>1</v>
      </c>
      <c r="I498" t="s">
        <v>2849</v>
      </c>
      <c r="J498" t="s">
        <v>6244</v>
      </c>
      <c r="K498" t="str">
        <f t="shared" si="79"/>
        <v>23700</v>
      </c>
    </row>
    <row r="499" spans="1:11" customFormat="1" x14ac:dyDescent="0.25">
      <c r="A499" t="str">
        <f t="shared" si="75"/>
        <v>23</v>
      </c>
      <c r="B499" t="s">
        <v>612</v>
      </c>
      <c r="C499" t="str">
        <f t="shared" si="78"/>
        <v>055</v>
      </c>
      <c r="D499" t="s">
        <v>663</v>
      </c>
      <c r="E499" t="str">
        <f t="shared" si="81"/>
        <v>03</v>
      </c>
      <c r="F499" t="str">
        <f>"006"</f>
        <v>006</v>
      </c>
      <c r="G499" t="str">
        <f>""</f>
        <v/>
      </c>
      <c r="H499" t="s">
        <v>0</v>
      </c>
      <c r="I499" t="s">
        <v>2849</v>
      </c>
      <c r="J499" t="s">
        <v>6244</v>
      </c>
      <c r="K499" t="str">
        <f t="shared" si="79"/>
        <v>23700</v>
      </c>
    </row>
    <row r="500" spans="1:11" customFormat="1" x14ac:dyDescent="0.25">
      <c r="A500" t="str">
        <f t="shared" si="75"/>
        <v>23</v>
      </c>
      <c r="B500" t="s">
        <v>612</v>
      </c>
      <c r="C500" t="str">
        <f t="shared" si="78"/>
        <v>055</v>
      </c>
      <c r="D500" t="s">
        <v>663</v>
      </c>
      <c r="E500" t="str">
        <f t="shared" ref="E500:E515" si="82">"04"</f>
        <v>04</v>
      </c>
      <c r="F500" t="str">
        <f>"001"</f>
        <v>001</v>
      </c>
      <c r="G500" t="str">
        <f>""</f>
        <v/>
      </c>
      <c r="H500" t="s">
        <v>1</v>
      </c>
      <c r="I500" t="s">
        <v>2852</v>
      </c>
      <c r="J500" t="s">
        <v>6248</v>
      </c>
      <c r="K500" t="str">
        <f t="shared" si="79"/>
        <v>23700</v>
      </c>
    </row>
    <row r="501" spans="1:11" customFormat="1" x14ac:dyDescent="0.25">
      <c r="A501" t="str">
        <f t="shared" si="75"/>
        <v>23</v>
      </c>
      <c r="B501" t="s">
        <v>612</v>
      </c>
      <c r="C501" t="str">
        <f t="shared" si="78"/>
        <v>055</v>
      </c>
      <c r="D501" t="s">
        <v>663</v>
      </c>
      <c r="E501" t="str">
        <f t="shared" si="82"/>
        <v>04</v>
      </c>
      <c r="F501" t="str">
        <f>"001"</f>
        <v>001</v>
      </c>
      <c r="G501" t="str">
        <f>""</f>
        <v/>
      </c>
      <c r="H501" t="s">
        <v>0</v>
      </c>
      <c r="I501" t="s">
        <v>2852</v>
      </c>
      <c r="J501" t="s">
        <v>6248</v>
      </c>
      <c r="K501" t="str">
        <f t="shared" si="79"/>
        <v>23700</v>
      </c>
    </row>
    <row r="502" spans="1:11" customFormat="1" x14ac:dyDescent="0.25">
      <c r="A502" t="str">
        <f t="shared" si="75"/>
        <v>23</v>
      </c>
      <c r="B502" t="s">
        <v>612</v>
      </c>
      <c r="C502" t="str">
        <f t="shared" si="78"/>
        <v>055</v>
      </c>
      <c r="D502" t="s">
        <v>663</v>
      </c>
      <c r="E502" t="str">
        <f t="shared" si="82"/>
        <v>04</v>
      </c>
      <c r="F502" t="str">
        <f>"002"</f>
        <v>002</v>
      </c>
      <c r="G502" t="str">
        <f>""</f>
        <v/>
      </c>
      <c r="H502" t="s">
        <v>1</v>
      </c>
      <c r="I502" t="s">
        <v>2853</v>
      </c>
      <c r="J502" t="s">
        <v>6249</v>
      </c>
      <c r="K502" t="str">
        <f t="shared" si="79"/>
        <v>23700</v>
      </c>
    </row>
    <row r="503" spans="1:11" customFormat="1" x14ac:dyDescent="0.25">
      <c r="A503" t="str">
        <f t="shared" si="75"/>
        <v>23</v>
      </c>
      <c r="B503" t="s">
        <v>612</v>
      </c>
      <c r="C503" t="str">
        <f t="shared" si="78"/>
        <v>055</v>
      </c>
      <c r="D503" t="s">
        <v>663</v>
      </c>
      <c r="E503" t="str">
        <f t="shared" si="82"/>
        <v>04</v>
      </c>
      <c r="F503" t="str">
        <f>"002"</f>
        <v>002</v>
      </c>
      <c r="G503" t="str">
        <f>""</f>
        <v/>
      </c>
      <c r="H503" t="s">
        <v>0</v>
      </c>
      <c r="I503" t="s">
        <v>2853</v>
      </c>
      <c r="J503" t="s">
        <v>6249</v>
      </c>
      <c r="K503" t="str">
        <f t="shared" si="79"/>
        <v>23700</v>
      </c>
    </row>
    <row r="504" spans="1:11" customFormat="1" x14ac:dyDescent="0.25">
      <c r="A504" t="str">
        <f t="shared" si="75"/>
        <v>23</v>
      </c>
      <c r="B504" t="s">
        <v>612</v>
      </c>
      <c r="C504" t="str">
        <f t="shared" si="78"/>
        <v>055</v>
      </c>
      <c r="D504" t="s">
        <v>663</v>
      </c>
      <c r="E504" t="str">
        <f t="shared" si="82"/>
        <v>04</v>
      </c>
      <c r="F504" t="str">
        <f>"003"</f>
        <v>003</v>
      </c>
      <c r="G504" t="str">
        <f>""</f>
        <v/>
      </c>
      <c r="H504" t="s">
        <v>1</v>
      </c>
      <c r="I504" t="s">
        <v>2854</v>
      </c>
      <c r="J504" t="s">
        <v>6250</v>
      </c>
      <c r="K504" t="str">
        <f t="shared" si="79"/>
        <v>23700</v>
      </c>
    </row>
    <row r="505" spans="1:11" customFormat="1" x14ac:dyDescent="0.25">
      <c r="A505" t="str">
        <f t="shared" si="75"/>
        <v>23</v>
      </c>
      <c r="B505" t="s">
        <v>612</v>
      </c>
      <c r="C505" t="str">
        <f t="shared" si="78"/>
        <v>055</v>
      </c>
      <c r="D505" t="s">
        <v>663</v>
      </c>
      <c r="E505" t="str">
        <f t="shared" si="82"/>
        <v>04</v>
      </c>
      <c r="F505" t="str">
        <f>"003"</f>
        <v>003</v>
      </c>
      <c r="G505" t="str">
        <f>""</f>
        <v/>
      </c>
      <c r="H505" t="s">
        <v>0</v>
      </c>
      <c r="I505" t="s">
        <v>2854</v>
      </c>
      <c r="J505" t="s">
        <v>6250</v>
      </c>
      <c r="K505" t="str">
        <f t="shared" si="79"/>
        <v>23700</v>
      </c>
    </row>
    <row r="506" spans="1:11" customFormat="1" x14ac:dyDescent="0.25">
      <c r="A506" t="str">
        <f t="shared" si="75"/>
        <v>23</v>
      </c>
      <c r="B506" t="s">
        <v>612</v>
      </c>
      <c r="C506" t="str">
        <f t="shared" si="78"/>
        <v>055</v>
      </c>
      <c r="D506" t="s">
        <v>663</v>
      </c>
      <c r="E506" t="str">
        <f t="shared" si="82"/>
        <v>04</v>
      </c>
      <c r="F506" t="str">
        <f>"004"</f>
        <v>004</v>
      </c>
      <c r="G506" t="str">
        <f>""</f>
        <v/>
      </c>
      <c r="H506" t="s">
        <v>1</v>
      </c>
      <c r="I506" t="s">
        <v>2853</v>
      </c>
      <c r="J506" t="s">
        <v>6249</v>
      </c>
      <c r="K506" t="str">
        <f t="shared" si="79"/>
        <v>23700</v>
      </c>
    </row>
    <row r="507" spans="1:11" customFormat="1" x14ac:dyDescent="0.25">
      <c r="A507" t="str">
        <f t="shared" si="75"/>
        <v>23</v>
      </c>
      <c r="B507" t="s">
        <v>612</v>
      </c>
      <c r="C507" t="str">
        <f t="shared" si="78"/>
        <v>055</v>
      </c>
      <c r="D507" t="s">
        <v>663</v>
      </c>
      <c r="E507" t="str">
        <f t="shared" si="82"/>
        <v>04</v>
      </c>
      <c r="F507" t="str">
        <f>"004"</f>
        <v>004</v>
      </c>
      <c r="G507" t="str">
        <f>""</f>
        <v/>
      </c>
      <c r="H507" t="s">
        <v>0</v>
      </c>
      <c r="I507" t="s">
        <v>2853</v>
      </c>
      <c r="J507" t="s">
        <v>6249</v>
      </c>
      <c r="K507" t="str">
        <f t="shared" si="79"/>
        <v>23700</v>
      </c>
    </row>
    <row r="508" spans="1:11" customFormat="1" x14ac:dyDescent="0.25">
      <c r="A508" t="str">
        <f t="shared" si="75"/>
        <v>23</v>
      </c>
      <c r="B508" t="s">
        <v>612</v>
      </c>
      <c r="C508" t="str">
        <f t="shared" si="78"/>
        <v>055</v>
      </c>
      <c r="D508" t="s">
        <v>663</v>
      </c>
      <c r="E508" t="str">
        <f t="shared" si="82"/>
        <v>04</v>
      </c>
      <c r="F508" t="str">
        <f>"005"</f>
        <v>005</v>
      </c>
      <c r="G508" t="str">
        <f>""</f>
        <v/>
      </c>
      <c r="H508" t="s">
        <v>1</v>
      </c>
      <c r="I508" t="s">
        <v>2855</v>
      </c>
      <c r="J508" t="s">
        <v>6251</v>
      </c>
      <c r="K508" t="str">
        <f t="shared" si="79"/>
        <v>23700</v>
      </c>
    </row>
    <row r="509" spans="1:11" customFormat="1" x14ac:dyDescent="0.25">
      <c r="A509" t="str">
        <f t="shared" si="75"/>
        <v>23</v>
      </c>
      <c r="B509" t="s">
        <v>612</v>
      </c>
      <c r="C509" t="str">
        <f t="shared" si="78"/>
        <v>055</v>
      </c>
      <c r="D509" t="s">
        <v>663</v>
      </c>
      <c r="E509" t="str">
        <f t="shared" si="82"/>
        <v>04</v>
      </c>
      <c r="F509" t="str">
        <f>"005"</f>
        <v>005</v>
      </c>
      <c r="G509" t="str">
        <f>""</f>
        <v/>
      </c>
      <c r="H509" t="s">
        <v>0</v>
      </c>
      <c r="I509" t="s">
        <v>2855</v>
      </c>
      <c r="J509" t="s">
        <v>6251</v>
      </c>
      <c r="K509" t="str">
        <f t="shared" si="79"/>
        <v>23700</v>
      </c>
    </row>
    <row r="510" spans="1:11" customFormat="1" x14ac:dyDescent="0.25">
      <c r="A510" t="str">
        <f t="shared" si="75"/>
        <v>23</v>
      </c>
      <c r="B510" t="s">
        <v>612</v>
      </c>
      <c r="C510" t="str">
        <f t="shared" si="78"/>
        <v>055</v>
      </c>
      <c r="D510" t="s">
        <v>663</v>
      </c>
      <c r="E510" t="str">
        <f t="shared" si="82"/>
        <v>04</v>
      </c>
      <c r="F510" t="str">
        <f>"006"</f>
        <v>006</v>
      </c>
      <c r="G510" t="str">
        <f>""</f>
        <v/>
      </c>
      <c r="H510" t="s">
        <v>3</v>
      </c>
      <c r="I510" t="s">
        <v>2852</v>
      </c>
      <c r="J510" t="s">
        <v>6248</v>
      </c>
      <c r="K510" t="str">
        <f t="shared" si="79"/>
        <v>23700</v>
      </c>
    </row>
    <row r="511" spans="1:11" customFormat="1" x14ac:dyDescent="0.25">
      <c r="A511" t="str">
        <f t="shared" si="75"/>
        <v>23</v>
      </c>
      <c r="B511" t="s">
        <v>612</v>
      </c>
      <c r="C511" t="str">
        <f t="shared" si="78"/>
        <v>055</v>
      </c>
      <c r="D511" t="s">
        <v>663</v>
      </c>
      <c r="E511" t="str">
        <f t="shared" si="82"/>
        <v>04</v>
      </c>
      <c r="F511" t="str">
        <f>"007"</f>
        <v>007</v>
      </c>
      <c r="G511" t="str">
        <f>""</f>
        <v/>
      </c>
      <c r="H511" t="s">
        <v>1</v>
      </c>
      <c r="I511" t="s">
        <v>2853</v>
      </c>
      <c r="J511" t="s">
        <v>6249</v>
      </c>
      <c r="K511" t="str">
        <f t="shared" si="79"/>
        <v>23700</v>
      </c>
    </row>
    <row r="512" spans="1:11" customFormat="1" x14ac:dyDescent="0.25">
      <c r="A512" t="str">
        <f t="shared" si="75"/>
        <v>23</v>
      </c>
      <c r="B512" t="s">
        <v>612</v>
      </c>
      <c r="C512" t="str">
        <f t="shared" si="78"/>
        <v>055</v>
      </c>
      <c r="D512" t="s">
        <v>663</v>
      </c>
      <c r="E512" t="str">
        <f t="shared" si="82"/>
        <v>04</v>
      </c>
      <c r="F512" t="str">
        <f>"007"</f>
        <v>007</v>
      </c>
      <c r="G512" t="str">
        <f>""</f>
        <v/>
      </c>
      <c r="H512" t="s">
        <v>0</v>
      </c>
      <c r="I512" t="s">
        <v>2853</v>
      </c>
      <c r="J512" t="s">
        <v>6249</v>
      </c>
      <c r="K512" t="str">
        <f t="shared" si="79"/>
        <v>23700</v>
      </c>
    </row>
    <row r="513" spans="1:11" customFormat="1" x14ac:dyDescent="0.25">
      <c r="A513" t="str">
        <f t="shared" si="75"/>
        <v>23</v>
      </c>
      <c r="B513" t="s">
        <v>612</v>
      </c>
      <c r="C513" t="str">
        <f t="shared" si="78"/>
        <v>055</v>
      </c>
      <c r="D513" t="s">
        <v>663</v>
      </c>
      <c r="E513" t="str">
        <f t="shared" si="82"/>
        <v>04</v>
      </c>
      <c r="F513" t="str">
        <f>"008"</f>
        <v>008</v>
      </c>
      <c r="G513" t="str">
        <f>""</f>
        <v/>
      </c>
      <c r="H513" t="s">
        <v>1</v>
      </c>
      <c r="I513" t="s">
        <v>2854</v>
      </c>
      <c r="J513" t="s">
        <v>6250</v>
      </c>
      <c r="K513" t="str">
        <f t="shared" si="79"/>
        <v>23700</v>
      </c>
    </row>
    <row r="514" spans="1:11" customFormat="1" x14ac:dyDescent="0.25">
      <c r="A514" t="str">
        <f t="shared" si="75"/>
        <v>23</v>
      </c>
      <c r="B514" t="s">
        <v>612</v>
      </c>
      <c r="C514" t="str">
        <f t="shared" si="78"/>
        <v>055</v>
      </c>
      <c r="D514" t="s">
        <v>663</v>
      </c>
      <c r="E514" t="str">
        <f t="shared" si="82"/>
        <v>04</v>
      </c>
      <c r="F514" t="str">
        <f>"008"</f>
        <v>008</v>
      </c>
      <c r="G514" t="str">
        <f>""</f>
        <v/>
      </c>
      <c r="H514" t="s">
        <v>0</v>
      </c>
      <c r="I514" t="s">
        <v>2854</v>
      </c>
      <c r="J514" t="s">
        <v>6250</v>
      </c>
      <c r="K514" t="str">
        <f t="shared" si="79"/>
        <v>23700</v>
      </c>
    </row>
    <row r="515" spans="1:11" customFormat="1" x14ac:dyDescent="0.25">
      <c r="A515" t="str">
        <f t="shared" ref="A515:A578" si="83">"23"</f>
        <v>23</v>
      </c>
      <c r="B515" t="s">
        <v>612</v>
      </c>
      <c r="C515" t="str">
        <f t="shared" si="78"/>
        <v>055</v>
      </c>
      <c r="D515" t="s">
        <v>663</v>
      </c>
      <c r="E515" t="str">
        <f t="shared" si="82"/>
        <v>04</v>
      </c>
      <c r="F515" t="str">
        <f>"008"</f>
        <v>008</v>
      </c>
      <c r="G515" t="str">
        <f>""</f>
        <v/>
      </c>
      <c r="H515" t="s">
        <v>2</v>
      </c>
      <c r="I515" t="s">
        <v>2854</v>
      </c>
      <c r="J515" t="s">
        <v>6250</v>
      </c>
      <c r="K515" t="str">
        <f t="shared" si="79"/>
        <v>23700</v>
      </c>
    </row>
    <row r="516" spans="1:11" customFormat="1" x14ac:dyDescent="0.25">
      <c r="A516" t="str">
        <f t="shared" si="83"/>
        <v>23</v>
      </c>
      <c r="B516" t="s">
        <v>612</v>
      </c>
      <c r="C516" t="str">
        <f t="shared" si="78"/>
        <v>055</v>
      </c>
      <c r="D516" t="s">
        <v>663</v>
      </c>
      <c r="E516" t="str">
        <f t="shared" ref="E516:E522" si="84">"05"</f>
        <v>05</v>
      </c>
      <c r="F516" t="str">
        <f>"001"</f>
        <v>001</v>
      </c>
      <c r="G516" t="str">
        <f>""</f>
        <v/>
      </c>
      <c r="H516" t="s">
        <v>1</v>
      </c>
      <c r="I516" t="s">
        <v>2856</v>
      </c>
      <c r="J516" t="s">
        <v>6252</v>
      </c>
      <c r="K516" t="str">
        <f t="shared" si="79"/>
        <v>23700</v>
      </c>
    </row>
    <row r="517" spans="1:11" customFormat="1" x14ac:dyDescent="0.25">
      <c r="A517" t="str">
        <f t="shared" si="83"/>
        <v>23</v>
      </c>
      <c r="B517" t="s">
        <v>612</v>
      </c>
      <c r="C517" t="str">
        <f t="shared" si="78"/>
        <v>055</v>
      </c>
      <c r="D517" t="s">
        <v>663</v>
      </c>
      <c r="E517" t="str">
        <f t="shared" si="84"/>
        <v>05</v>
      </c>
      <c r="F517" t="str">
        <f>"001"</f>
        <v>001</v>
      </c>
      <c r="G517" t="str">
        <f>""</f>
        <v/>
      </c>
      <c r="H517" t="s">
        <v>0</v>
      </c>
      <c r="I517" t="s">
        <v>2856</v>
      </c>
      <c r="J517" t="s">
        <v>6252</v>
      </c>
      <c r="K517" t="str">
        <f t="shared" si="79"/>
        <v>23700</v>
      </c>
    </row>
    <row r="518" spans="1:11" customFormat="1" x14ac:dyDescent="0.25">
      <c r="A518" t="str">
        <f t="shared" si="83"/>
        <v>23</v>
      </c>
      <c r="B518" t="s">
        <v>612</v>
      </c>
      <c r="C518" t="str">
        <f t="shared" si="78"/>
        <v>055</v>
      </c>
      <c r="D518" t="s">
        <v>663</v>
      </c>
      <c r="E518" t="str">
        <f t="shared" si="84"/>
        <v>05</v>
      </c>
      <c r="F518" t="str">
        <f>"002"</f>
        <v>002</v>
      </c>
      <c r="G518" t="str">
        <f>""</f>
        <v/>
      </c>
      <c r="H518" t="s">
        <v>1</v>
      </c>
      <c r="I518" t="s">
        <v>2856</v>
      </c>
      <c r="J518" t="s">
        <v>6252</v>
      </c>
      <c r="K518" t="str">
        <f t="shared" si="79"/>
        <v>23700</v>
      </c>
    </row>
    <row r="519" spans="1:11" customFormat="1" x14ac:dyDescent="0.25">
      <c r="A519" t="str">
        <f t="shared" si="83"/>
        <v>23</v>
      </c>
      <c r="B519" t="s">
        <v>612</v>
      </c>
      <c r="C519" t="str">
        <f t="shared" si="78"/>
        <v>055</v>
      </c>
      <c r="D519" t="s">
        <v>663</v>
      </c>
      <c r="E519" t="str">
        <f t="shared" si="84"/>
        <v>05</v>
      </c>
      <c r="F519" t="str">
        <f>"002"</f>
        <v>002</v>
      </c>
      <c r="G519" t="str">
        <f>""</f>
        <v/>
      </c>
      <c r="H519" t="s">
        <v>0</v>
      </c>
      <c r="I519" t="s">
        <v>2856</v>
      </c>
      <c r="J519" t="s">
        <v>6252</v>
      </c>
      <c r="K519" t="str">
        <f t="shared" si="79"/>
        <v>23700</v>
      </c>
    </row>
    <row r="520" spans="1:11" customFormat="1" x14ac:dyDescent="0.25">
      <c r="A520" t="str">
        <f t="shared" si="83"/>
        <v>23</v>
      </c>
      <c r="B520" t="s">
        <v>612</v>
      </c>
      <c r="C520" t="str">
        <f t="shared" si="78"/>
        <v>055</v>
      </c>
      <c r="D520" t="s">
        <v>663</v>
      </c>
      <c r="E520" t="str">
        <f t="shared" si="84"/>
        <v>05</v>
      </c>
      <c r="F520" t="str">
        <f>"003"</f>
        <v>003</v>
      </c>
      <c r="G520" t="str">
        <f>""</f>
        <v/>
      </c>
      <c r="H520" t="s">
        <v>1</v>
      </c>
      <c r="I520" t="s">
        <v>2857</v>
      </c>
      <c r="J520" t="s">
        <v>6253</v>
      </c>
      <c r="K520" t="str">
        <f t="shared" si="79"/>
        <v>23700</v>
      </c>
    </row>
    <row r="521" spans="1:11" customFormat="1" x14ac:dyDescent="0.25">
      <c r="A521" t="str">
        <f t="shared" si="83"/>
        <v>23</v>
      </c>
      <c r="B521" t="s">
        <v>612</v>
      </c>
      <c r="C521" t="str">
        <f t="shared" si="78"/>
        <v>055</v>
      </c>
      <c r="D521" t="s">
        <v>663</v>
      </c>
      <c r="E521" t="str">
        <f t="shared" si="84"/>
        <v>05</v>
      </c>
      <c r="F521" t="str">
        <f>"003"</f>
        <v>003</v>
      </c>
      <c r="G521" t="str">
        <f>""</f>
        <v/>
      </c>
      <c r="H521" t="s">
        <v>0</v>
      </c>
      <c r="I521" t="s">
        <v>2857</v>
      </c>
      <c r="J521" t="s">
        <v>6253</v>
      </c>
      <c r="K521" t="str">
        <f t="shared" si="79"/>
        <v>23700</v>
      </c>
    </row>
    <row r="522" spans="1:11" customFormat="1" x14ac:dyDescent="0.25">
      <c r="A522" t="str">
        <f t="shared" si="83"/>
        <v>23</v>
      </c>
      <c r="B522" t="s">
        <v>612</v>
      </c>
      <c r="C522" t="str">
        <f t="shared" si="78"/>
        <v>055</v>
      </c>
      <c r="D522" t="s">
        <v>663</v>
      </c>
      <c r="E522" t="str">
        <f t="shared" si="84"/>
        <v>05</v>
      </c>
      <c r="F522" t="str">
        <f>"004"</f>
        <v>004</v>
      </c>
      <c r="G522" t="str">
        <f>""</f>
        <v/>
      </c>
      <c r="H522" t="s">
        <v>3</v>
      </c>
      <c r="I522" t="s">
        <v>2113</v>
      </c>
      <c r="J522" t="s">
        <v>6254</v>
      </c>
      <c r="K522" t="str">
        <f t="shared" si="79"/>
        <v>23700</v>
      </c>
    </row>
    <row r="523" spans="1:11" customFormat="1" x14ac:dyDescent="0.25">
      <c r="A523" t="str">
        <f t="shared" si="83"/>
        <v>23</v>
      </c>
      <c r="B523" t="s">
        <v>612</v>
      </c>
      <c r="C523" t="str">
        <f t="shared" si="78"/>
        <v>055</v>
      </c>
      <c r="D523" t="s">
        <v>663</v>
      </c>
      <c r="E523" t="str">
        <f t="shared" ref="E523:E531" si="85">"06"</f>
        <v>06</v>
      </c>
      <c r="F523" t="str">
        <f>"001"</f>
        <v>001</v>
      </c>
      <c r="G523" t="str">
        <f>""</f>
        <v/>
      </c>
      <c r="H523" t="s">
        <v>1</v>
      </c>
      <c r="I523" t="s">
        <v>2858</v>
      </c>
      <c r="J523" t="s">
        <v>6255</v>
      </c>
      <c r="K523" t="str">
        <f t="shared" si="79"/>
        <v>23700</v>
      </c>
    </row>
    <row r="524" spans="1:11" customFormat="1" x14ac:dyDescent="0.25">
      <c r="A524" t="str">
        <f t="shared" si="83"/>
        <v>23</v>
      </c>
      <c r="B524" t="s">
        <v>612</v>
      </c>
      <c r="C524" t="str">
        <f t="shared" si="78"/>
        <v>055</v>
      </c>
      <c r="D524" t="s">
        <v>663</v>
      </c>
      <c r="E524" t="str">
        <f t="shared" si="85"/>
        <v>06</v>
      </c>
      <c r="F524" t="str">
        <f>"001"</f>
        <v>001</v>
      </c>
      <c r="G524" t="str">
        <f>""</f>
        <v/>
      </c>
      <c r="H524" t="s">
        <v>0</v>
      </c>
      <c r="I524" t="s">
        <v>2858</v>
      </c>
      <c r="J524" t="s">
        <v>6255</v>
      </c>
      <c r="K524" t="str">
        <f t="shared" si="79"/>
        <v>23700</v>
      </c>
    </row>
    <row r="525" spans="1:11" customFormat="1" x14ac:dyDescent="0.25">
      <c r="A525" t="str">
        <f t="shared" si="83"/>
        <v>23</v>
      </c>
      <c r="B525" t="s">
        <v>612</v>
      </c>
      <c r="C525" t="str">
        <f t="shared" si="78"/>
        <v>055</v>
      </c>
      <c r="D525" t="s">
        <v>663</v>
      </c>
      <c r="E525" t="str">
        <f t="shared" si="85"/>
        <v>06</v>
      </c>
      <c r="F525" t="str">
        <f>"002"</f>
        <v>002</v>
      </c>
      <c r="G525" t="str">
        <f>""</f>
        <v/>
      </c>
      <c r="H525" t="s">
        <v>1</v>
      </c>
      <c r="I525" t="s">
        <v>2858</v>
      </c>
      <c r="J525" t="s">
        <v>6255</v>
      </c>
      <c r="K525" t="str">
        <f t="shared" si="79"/>
        <v>23700</v>
      </c>
    </row>
    <row r="526" spans="1:11" customFormat="1" x14ac:dyDescent="0.25">
      <c r="A526" t="str">
        <f t="shared" si="83"/>
        <v>23</v>
      </c>
      <c r="B526" t="s">
        <v>612</v>
      </c>
      <c r="C526" t="str">
        <f t="shared" si="78"/>
        <v>055</v>
      </c>
      <c r="D526" t="s">
        <v>663</v>
      </c>
      <c r="E526" t="str">
        <f t="shared" si="85"/>
        <v>06</v>
      </c>
      <c r="F526" t="str">
        <f>"002"</f>
        <v>002</v>
      </c>
      <c r="G526" t="str">
        <f>""</f>
        <v/>
      </c>
      <c r="H526" t="s">
        <v>0</v>
      </c>
      <c r="I526" t="s">
        <v>2858</v>
      </c>
      <c r="J526" t="s">
        <v>6255</v>
      </c>
      <c r="K526" t="str">
        <f t="shared" si="79"/>
        <v>23700</v>
      </c>
    </row>
    <row r="527" spans="1:11" customFormat="1" x14ac:dyDescent="0.25">
      <c r="A527" t="str">
        <f t="shared" si="83"/>
        <v>23</v>
      </c>
      <c r="B527" t="s">
        <v>612</v>
      </c>
      <c r="C527" t="str">
        <f t="shared" si="78"/>
        <v>055</v>
      </c>
      <c r="D527" t="s">
        <v>663</v>
      </c>
      <c r="E527" t="str">
        <f t="shared" si="85"/>
        <v>06</v>
      </c>
      <c r="F527" t="str">
        <f>"002"</f>
        <v>002</v>
      </c>
      <c r="G527" t="str">
        <f>""</f>
        <v/>
      </c>
      <c r="H527" t="s">
        <v>2</v>
      </c>
      <c r="I527" t="s">
        <v>2858</v>
      </c>
      <c r="J527" t="s">
        <v>6255</v>
      </c>
      <c r="K527" t="str">
        <f t="shared" si="79"/>
        <v>23700</v>
      </c>
    </row>
    <row r="528" spans="1:11" customFormat="1" x14ac:dyDescent="0.25">
      <c r="A528" t="str">
        <f t="shared" si="83"/>
        <v>23</v>
      </c>
      <c r="B528" t="s">
        <v>612</v>
      </c>
      <c r="C528" t="str">
        <f t="shared" si="78"/>
        <v>055</v>
      </c>
      <c r="D528" t="s">
        <v>663</v>
      </c>
      <c r="E528" t="str">
        <f t="shared" si="85"/>
        <v>06</v>
      </c>
      <c r="F528" t="str">
        <f>"003"</f>
        <v>003</v>
      </c>
      <c r="G528" t="str">
        <f>""</f>
        <v/>
      </c>
      <c r="H528" t="s">
        <v>3</v>
      </c>
      <c r="I528" t="s">
        <v>2857</v>
      </c>
      <c r="J528" t="s">
        <v>6253</v>
      </c>
      <c r="K528" t="str">
        <f t="shared" si="79"/>
        <v>23700</v>
      </c>
    </row>
    <row r="529" spans="1:11" customFormat="1" x14ac:dyDescent="0.25">
      <c r="A529" t="str">
        <f t="shared" si="83"/>
        <v>23</v>
      </c>
      <c r="B529" t="s">
        <v>612</v>
      </c>
      <c r="C529" t="str">
        <f t="shared" si="78"/>
        <v>055</v>
      </c>
      <c r="D529" t="s">
        <v>663</v>
      </c>
      <c r="E529" t="str">
        <f t="shared" si="85"/>
        <v>06</v>
      </c>
      <c r="F529" t="str">
        <f>"004"</f>
        <v>004</v>
      </c>
      <c r="G529" t="str">
        <f>""</f>
        <v/>
      </c>
      <c r="H529" t="s">
        <v>1</v>
      </c>
      <c r="I529" t="s">
        <v>2113</v>
      </c>
      <c r="J529" t="s">
        <v>6254</v>
      </c>
      <c r="K529" t="str">
        <f t="shared" si="79"/>
        <v>23700</v>
      </c>
    </row>
    <row r="530" spans="1:11" customFormat="1" x14ac:dyDescent="0.25">
      <c r="A530" t="str">
        <f t="shared" si="83"/>
        <v>23</v>
      </c>
      <c r="B530" t="s">
        <v>612</v>
      </c>
      <c r="C530" t="str">
        <f t="shared" ref="C530:C540" si="86">"055"</f>
        <v>055</v>
      </c>
      <c r="D530" t="s">
        <v>663</v>
      </c>
      <c r="E530" t="str">
        <f t="shared" si="85"/>
        <v>06</v>
      </c>
      <c r="F530" t="str">
        <f>"004"</f>
        <v>004</v>
      </c>
      <c r="G530" t="str">
        <f>""</f>
        <v/>
      </c>
      <c r="H530" t="s">
        <v>0</v>
      </c>
      <c r="I530" t="s">
        <v>2113</v>
      </c>
      <c r="J530" t="s">
        <v>6254</v>
      </c>
      <c r="K530" t="str">
        <f t="shared" ref="K530:K538" si="87">"23700"</f>
        <v>23700</v>
      </c>
    </row>
    <row r="531" spans="1:11" customFormat="1" x14ac:dyDescent="0.25">
      <c r="A531" t="str">
        <f t="shared" si="83"/>
        <v>23</v>
      </c>
      <c r="B531" t="s">
        <v>612</v>
      </c>
      <c r="C531" t="str">
        <f t="shared" si="86"/>
        <v>055</v>
      </c>
      <c r="D531" t="s">
        <v>663</v>
      </c>
      <c r="E531" t="str">
        <f t="shared" si="85"/>
        <v>06</v>
      </c>
      <c r="F531" t="str">
        <f>"005"</f>
        <v>005</v>
      </c>
      <c r="G531" t="str">
        <f>""</f>
        <v/>
      </c>
      <c r="H531" t="s">
        <v>3</v>
      </c>
      <c r="I531" t="s">
        <v>2857</v>
      </c>
      <c r="J531" t="s">
        <v>6253</v>
      </c>
      <c r="K531" t="str">
        <f t="shared" si="87"/>
        <v>23700</v>
      </c>
    </row>
    <row r="532" spans="1:11" customFormat="1" x14ac:dyDescent="0.25">
      <c r="A532" t="str">
        <f t="shared" si="83"/>
        <v>23</v>
      </c>
      <c r="B532" t="s">
        <v>612</v>
      </c>
      <c r="C532" t="str">
        <f t="shared" si="86"/>
        <v>055</v>
      </c>
      <c r="D532" t="s">
        <v>663</v>
      </c>
      <c r="E532" t="str">
        <f t="shared" ref="E532:E538" si="88">"07"</f>
        <v>07</v>
      </c>
      <c r="F532" t="str">
        <f>"001"</f>
        <v>001</v>
      </c>
      <c r="G532" t="str">
        <f>""</f>
        <v/>
      </c>
      <c r="H532" t="s">
        <v>1</v>
      </c>
      <c r="I532" t="s">
        <v>2852</v>
      </c>
      <c r="J532" t="s">
        <v>6248</v>
      </c>
      <c r="K532" t="str">
        <f t="shared" si="87"/>
        <v>23700</v>
      </c>
    </row>
    <row r="533" spans="1:11" customFormat="1" x14ac:dyDescent="0.25">
      <c r="A533" t="str">
        <f t="shared" si="83"/>
        <v>23</v>
      </c>
      <c r="B533" t="s">
        <v>612</v>
      </c>
      <c r="C533" t="str">
        <f t="shared" si="86"/>
        <v>055</v>
      </c>
      <c r="D533" t="s">
        <v>663</v>
      </c>
      <c r="E533" t="str">
        <f t="shared" si="88"/>
        <v>07</v>
      </c>
      <c r="F533" t="str">
        <f>"001"</f>
        <v>001</v>
      </c>
      <c r="G533" t="str">
        <f>""</f>
        <v/>
      </c>
      <c r="H533" t="s">
        <v>0</v>
      </c>
      <c r="I533" t="s">
        <v>2852</v>
      </c>
      <c r="J533" t="s">
        <v>6248</v>
      </c>
      <c r="K533" t="str">
        <f t="shared" si="87"/>
        <v>23700</v>
      </c>
    </row>
    <row r="534" spans="1:11" customFormat="1" x14ac:dyDescent="0.25">
      <c r="A534" t="str">
        <f t="shared" si="83"/>
        <v>23</v>
      </c>
      <c r="B534" t="s">
        <v>612</v>
      </c>
      <c r="C534" t="str">
        <f t="shared" si="86"/>
        <v>055</v>
      </c>
      <c r="D534" t="s">
        <v>663</v>
      </c>
      <c r="E534" t="str">
        <f t="shared" si="88"/>
        <v>07</v>
      </c>
      <c r="F534" t="str">
        <f>"001"</f>
        <v>001</v>
      </c>
      <c r="G534" t="str">
        <f>""</f>
        <v/>
      </c>
      <c r="H534" t="s">
        <v>2</v>
      </c>
      <c r="I534" t="s">
        <v>2852</v>
      </c>
      <c r="J534" t="s">
        <v>6248</v>
      </c>
      <c r="K534" t="str">
        <f t="shared" si="87"/>
        <v>23700</v>
      </c>
    </row>
    <row r="535" spans="1:11" customFormat="1" x14ac:dyDescent="0.25">
      <c r="A535" t="str">
        <f t="shared" si="83"/>
        <v>23</v>
      </c>
      <c r="B535" t="s">
        <v>612</v>
      </c>
      <c r="C535" t="str">
        <f t="shared" si="86"/>
        <v>055</v>
      </c>
      <c r="D535" t="s">
        <v>663</v>
      </c>
      <c r="E535" t="str">
        <f t="shared" si="88"/>
        <v>07</v>
      </c>
      <c r="F535" t="str">
        <f>"002"</f>
        <v>002</v>
      </c>
      <c r="G535" t="str">
        <f>""</f>
        <v/>
      </c>
      <c r="H535" t="s">
        <v>1</v>
      </c>
      <c r="I535" t="s">
        <v>2859</v>
      </c>
      <c r="J535" t="s">
        <v>6256</v>
      </c>
      <c r="K535" t="str">
        <f t="shared" si="87"/>
        <v>23700</v>
      </c>
    </row>
    <row r="536" spans="1:11" customFormat="1" x14ac:dyDescent="0.25">
      <c r="A536" t="str">
        <f t="shared" si="83"/>
        <v>23</v>
      </c>
      <c r="B536" t="s">
        <v>612</v>
      </c>
      <c r="C536" t="str">
        <f t="shared" si="86"/>
        <v>055</v>
      </c>
      <c r="D536" t="s">
        <v>663</v>
      </c>
      <c r="E536" t="str">
        <f t="shared" si="88"/>
        <v>07</v>
      </c>
      <c r="F536" t="str">
        <f>"002"</f>
        <v>002</v>
      </c>
      <c r="G536" t="str">
        <f>""</f>
        <v/>
      </c>
      <c r="H536" t="s">
        <v>0</v>
      </c>
      <c r="I536" t="s">
        <v>2859</v>
      </c>
      <c r="J536" t="s">
        <v>6256</v>
      </c>
      <c r="K536" t="str">
        <f t="shared" si="87"/>
        <v>23700</v>
      </c>
    </row>
    <row r="537" spans="1:11" customFormat="1" x14ac:dyDescent="0.25">
      <c r="A537" t="str">
        <f t="shared" si="83"/>
        <v>23</v>
      </c>
      <c r="B537" t="s">
        <v>612</v>
      </c>
      <c r="C537" t="str">
        <f t="shared" si="86"/>
        <v>055</v>
      </c>
      <c r="D537" t="s">
        <v>663</v>
      </c>
      <c r="E537" t="str">
        <f t="shared" si="88"/>
        <v>07</v>
      </c>
      <c r="F537" t="str">
        <f>"004"</f>
        <v>004</v>
      </c>
      <c r="G537" t="str">
        <f>""</f>
        <v/>
      </c>
      <c r="H537" t="s">
        <v>1</v>
      </c>
      <c r="I537" t="s">
        <v>2852</v>
      </c>
      <c r="J537" t="s">
        <v>6248</v>
      </c>
      <c r="K537" t="str">
        <f t="shared" si="87"/>
        <v>23700</v>
      </c>
    </row>
    <row r="538" spans="1:11" customFormat="1" x14ac:dyDescent="0.25">
      <c r="A538" t="str">
        <f t="shared" si="83"/>
        <v>23</v>
      </c>
      <c r="B538" t="s">
        <v>612</v>
      </c>
      <c r="C538" t="str">
        <f t="shared" si="86"/>
        <v>055</v>
      </c>
      <c r="D538" t="s">
        <v>663</v>
      </c>
      <c r="E538" t="str">
        <f t="shared" si="88"/>
        <v>07</v>
      </c>
      <c r="F538" t="str">
        <f>"004"</f>
        <v>004</v>
      </c>
      <c r="G538" t="str">
        <f>""</f>
        <v/>
      </c>
      <c r="H538" t="s">
        <v>0</v>
      </c>
      <c r="I538" t="s">
        <v>2852</v>
      </c>
      <c r="J538" t="s">
        <v>6248</v>
      </c>
      <c r="K538" t="str">
        <f t="shared" si="87"/>
        <v>23700</v>
      </c>
    </row>
    <row r="539" spans="1:11" customFormat="1" x14ac:dyDescent="0.25">
      <c r="A539" t="str">
        <f t="shared" si="83"/>
        <v>23</v>
      </c>
      <c r="B539" t="s">
        <v>612</v>
      </c>
      <c r="C539" t="str">
        <f t="shared" si="86"/>
        <v>055</v>
      </c>
      <c r="D539" t="s">
        <v>663</v>
      </c>
      <c r="E539" t="str">
        <f>"08"</f>
        <v>08</v>
      </c>
      <c r="F539" t="str">
        <f>"001"</f>
        <v>001</v>
      </c>
      <c r="G539" t="str">
        <f>""</f>
        <v/>
      </c>
      <c r="H539" t="s">
        <v>1</v>
      </c>
      <c r="I539" t="s">
        <v>2860</v>
      </c>
      <c r="J539" t="s">
        <v>6257</v>
      </c>
      <c r="K539" t="str">
        <f>"23490"</f>
        <v>23490</v>
      </c>
    </row>
    <row r="540" spans="1:11" customFormat="1" x14ac:dyDescent="0.25">
      <c r="A540" t="str">
        <f t="shared" si="83"/>
        <v>23</v>
      </c>
      <c r="B540" t="s">
        <v>612</v>
      </c>
      <c r="C540" t="str">
        <f t="shared" si="86"/>
        <v>055</v>
      </c>
      <c r="D540" t="s">
        <v>663</v>
      </c>
      <c r="E540" t="str">
        <f>"08"</f>
        <v>08</v>
      </c>
      <c r="F540" t="str">
        <f>"001"</f>
        <v>001</v>
      </c>
      <c r="G540" t="str">
        <f>""</f>
        <v/>
      </c>
      <c r="H540" t="s">
        <v>0</v>
      </c>
      <c r="I540" t="s">
        <v>2860</v>
      </c>
      <c r="J540" t="s">
        <v>6257</v>
      </c>
      <c r="K540" t="str">
        <f>"23490"</f>
        <v>23490</v>
      </c>
    </row>
    <row r="541" spans="1:11" customFormat="1" x14ac:dyDescent="0.25">
      <c r="A541" t="str">
        <f t="shared" si="83"/>
        <v>23</v>
      </c>
      <c r="B541" t="s">
        <v>612</v>
      </c>
      <c r="C541" t="str">
        <f>"056"</f>
        <v>056</v>
      </c>
      <c r="D541" t="s">
        <v>664</v>
      </c>
      <c r="E541" t="str">
        <f t="shared" ref="E541:E557" si="89">"01"</f>
        <v>01</v>
      </c>
      <c r="F541" t="str">
        <f>"001"</f>
        <v>001</v>
      </c>
      <c r="G541" t="str">
        <f>""</f>
        <v/>
      </c>
      <c r="H541" t="s">
        <v>1</v>
      </c>
      <c r="I541" t="s">
        <v>28</v>
      </c>
      <c r="J541" t="s">
        <v>6258</v>
      </c>
      <c r="K541" t="str">
        <f>"23780"</f>
        <v>23780</v>
      </c>
    </row>
    <row r="542" spans="1:11" customFormat="1" x14ac:dyDescent="0.25">
      <c r="A542" t="str">
        <f t="shared" si="83"/>
        <v>23</v>
      </c>
      <c r="B542" t="s">
        <v>612</v>
      </c>
      <c r="C542" t="str">
        <f>"056"</f>
        <v>056</v>
      </c>
      <c r="D542" t="s">
        <v>664</v>
      </c>
      <c r="E542" t="str">
        <f t="shared" si="89"/>
        <v>01</v>
      </c>
      <c r="F542" t="str">
        <f>"001"</f>
        <v>001</v>
      </c>
      <c r="G542" t="str">
        <f>""</f>
        <v/>
      </c>
      <c r="H542" t="s">
        <v>0</v>
      </c>
      <c r="I542" t="s">
        <v>28</v>
      </c>
      <c r="J542" t="s">
        <v>6258</v>
      </c>
      <c r="K542" t="str">
        <f>"23780"</f>
        <v>23780</v>
      </c>
    </row>
    <row r="543" spans="1:11" customFormat="1" x14ac:dyDescent="0.25">
      <c r="A543" t="str">
        <f t="shared" si="83"/>
        <v>23</v>
      </c>
      <c r="B543" t="s">
        <v>612</v>
      </c>
      <c r="C543" t="str">
        <f>"056"</f>
        <v>056</v>
      </c>
      <c r="D543" t="s">
        <v>664</v>
      </c>
      <c r="E543" t="str">
        <f t="shared" si="89"/>
        <v>01</v>
      </c>
      <c r="F543" t="str">
        <f>"003"</f>
        <v>003</v>
      </c>
      <c r="G543" t="str">
        <f>""</f>
        <v/>
      </c>
      <c r="H543" t="s">
        <v>1</v>
      </c>
      <c r="I543" t="s">
        <v>28</v>
      </c>
      <c r="J543" t="s">
        <v>6258</v>
      </c>
      <c r="K543" t="str">
        <f>"23780"</f>
        <v>23780</v>
      </c>
    </row>
    <row r="544" spans="1:11" customFormat="1" x14ac:dyDescent="0.25">
      <c r="A544" t="str">
        <f t="shared" si="83"/>
        <v>23</v>
      </c>
      <c r="B544" t="s">
        <v>612</v>
      </c>
      <c r="C544" t="str">
        <f>"056"</f>
        <v>056</v>
      </c>
      <c r="D544" t="s">
        <v>664</v>
      </c>
      <c r="E544" t="str">
        <f t="shared" si="89"/>
        <v>01</v>
      </c>
      <c r="F544" t="str">
        <f>"003"</f>
        <v>003</v>
      </c>
      <c r="G544" t="str">
        <f>""</f>
        <v/>
      </c>
      <c r="H544" t="s">
        <v>0</v>
      </c>
      <c r="I544" t="s">
        <v>28</v>
      </c>
      <c r="J544" t="s">
        <v>6258</v>
      </c>
      <c r="K544" t="str">
        <f>"23780"</f>
        <v>23780</v>
      </c>
    </row>
    <row r="545" spans="1:11" customFormat="1" x14ac:dyDescent="0.25">
      <c r="A545" t="str">
        <f t="shared" si="83"/>
        <v>23</v>
      </c>
      <c r="B545" t="s">
        <v>612</v>
      </c>
      <c r="C545" t="str">
        <f>"056"</f>
        <v>056</v>
      </c>
      <c r="D545" t="s">
        <v>664</v>
      </c>
      <c r="E545" t="str">
        <f t="shared" si="89"/>
        <v>01</v>
      </c>
      <c r="F545" t="str">
        <f>"004"</f>
        <v>004</v>
      </c>
      <c r="G545" t="str">
        <f>""</f>
        <v/>
      </c>
      <c r="H545" t="s">
        <v>3</v>
      </c>
      <c r="I545" t="s">
        <v>28</v>
      </c>
      <c r="J545" t="s">
        <v>6258</v>
      </c>
      <c r="K545" t="str">
        <f>"23780"</f>
        <v>23780</v>
      </c>
    </row>
    <row r="546" spans="1:11" customFormat="1" x14ac:dyDescent="0.25">
      <c r="A546" t="str">
        <f t="shared" si="83"/>
        <v>23</v>
      </c>
      <c r="B546" t="s">
        <v>612</v>
      </c>
      <c r="C546" t="str">
        <f>"057"</f>
        <v>057</v>
      </c>
      <c r="D546" t="s">
        <v>665</v>
      </c>
      <c r="E546" t="str">
        <f t="shared" si="89"/>
        <v>01</v>
      </c>
      <c r="F546" t="str">
        <f>"001"</f>
        <v>001</v>
      </c>
      <c r="G546" t="str">
        <f>"01"</f>
        <v>01</v>
      </c>
      <c r="H546" t="s">
        <v>1</v>
      </c>
      <c r="I546" t="s">
        <v>2861</v>
      </c>
      <c r="J546" t="s">
        <v>6259</v>
      </c>
      <c r="K546" t="str">
        <f>"23519"</f>
        <v>23519</v>
      </c>
    </row>
    <row r="547" spans="1:11" customFormat="1" x14ac:dyDescent="0.25">
      <c r="A547" t="str">
        <f t="shared" si="83"/>
        <v>23</v>
      </c>
      <c r="B547" t="s">
        <v>612</v>
      </c>
      <c r="C547" t="str">
        <f>"057"</f>
        <v>057</v>
      </c>
      <c r="D547" t="s">
        <v>665</v>
      </c>
      <c r="E547" t="str">
        <f t="shared" si="89"/>
        <v>01</v>
      </c>
      <c r="F547" t="str">
        <f>"001"</f>
        <v>001</v>
      </c>
      <c r="G547" t="str">
        <f>"02"</f>
        <v>02</v>
      </c>
      <c r="H547" t="s">
        <v>0</v>
      </c>
      <c r="I547" t="s">
        <v>2862</v>
      </c>
      <c r="J547" t="s">
        <v>6260</v>
      </c>
      <c r="K547" t="str">
        <f>"23528"</f>
        <v>23528</v>
      </c>
    </row>
    <row r="548" spans="1:11" customFormat="1" x14ac:dyDescent="0.25">
      <c r="A548" t="str">
        <f t="shared" si="83"/>
        <v>23</v>
      </c>
      <c r="B548" t="s">
        <v>612</v>
      </c>
      <c r="C548" t="str">
        <f t="shared" ref="C548:C563" si="90">"058"</f>
        <v>058</v>
      </c>
      <c r="D548" t="s">
        <v>666</v>
      </c>
      <c r="E548" t="str">
        <f t="shared" si="89"/>
        <v>01</v>
      </c>
      <c r="F548" t="str">
        <f>"001"</f>
        <v>001</v>
      </c>
      <c r="G548" t="str">
        <f>""</f>
        <v/>
      </c>
      <c r="H548" t="s">
        <v>1</v>
      </c>
      <c r="I548" t="s">
        <v>85</v>
      </c>
      <c r="J548" t="s">
        <v>6261</v>
      </c>
      <c r="K548" t="str">
        <f t="shared" ref="K548:K563" si="91">"23100"</f>
        <v>23100</v>
      </c>
    </row>
    <row r="549" spans="1:11" customFormat="1" x14ac:dyDescent="0.25">
      <c r="A549" t="str">
        <f t="shared" si="83"/>
        <v>23</v>
      </c>
      <c r="B549" t="s">
        <v>612</v>
      </c>
      <c r="C549" t="str">
        <f t="shared" si="90"/>
        <v>058</v>
      </c>
      <c r="D549" t="s">
        <v>666</v>
      </c>
      <c r="E549" t="str">
        <f t="shared" si="89"/>
        <v>01</v>
      </c>
      <c r="F549" t="str">
        <f>"001"</f>
        <v>001</v>
      </c>
      <c r="G549" t="str">
        <f>""</f>
        <v/>
      </c>
      <c r="H549" t="s">
        <v>0</v>
      </c>
      <c r="I549" t="s">
        <v>85</v>
      </c>
      <c r="J549" t="s">
        <v>6261</v>
      </c>
      <c r="K549" t="str">
        <f t="shared" si="91"/>
        <v>23100</v>
      </c>
    </row>
    <row r="550" spans="1:11" customFormat="1" x14ac:dyDescent="0.25">
      <c r="A550" t="str">
        <f t="shared" si="83"/>
        <v>23</v>
      </c>
      <c r="B550" t="s">
        <v>612</v>
      </c>
      <c r="C550" t="str">
        <f t="shared" si="90"/>
        <v>058</v>
      </c>
      <c r="D550" t="s">
        <v>666</v>
      </c>
      <c r="E550" t="str">
        <f t="shared" si="89"/>
        <v>01</v>
      </c>
      <c r="F550" t="str">
        <f>"002"</f>
        <v>002</v>
      </c>
      <c r="G550" t="str">
        <f>""</f>
        <v/>
      </c>
      <c r="H550" t="s">
        <v>1</v>
      </c>
      <c r="I550" t="s">
        <v>2863</v>
      </c>
      <c r="J550" t="s">
        <v>6262</v>
      </c>
      <c r="K550" t="str">
        <f t="shared" si="91"/>
        <v>23100</v>
      </c>
    </row>
    <row r="551" spans="1:11" customFormat="1" x14ac:dyDescent="0.25">
      <c r="A551" t="str">
        <f t="shared" si="83"/>
        <v>23</v>
      </c>
      <c r="B551" t="s">
        <v>612</v>
      </c>
      <c r="C551" t="str">
        <f t="shared" si="90"/>
        <v>058</v>
      </c>
      <c r="D551" t="s">
        <v>666</v>
      </c>
      <c r="E551" t="str">
        <f t="shared" si="89"/>
        <v>01</v>
      </c>
      <c r="F551" t="str">
        <f>"002"</f>
        <v>002</v>
      </c>
      <c r="G551" t="str">
        <f>""</f>
        <v/>
      </c>
      <c r="H551" t="s">
        <v>0</v>
      </c>
      <c r="I551" t="s">
        <v>2863</v>
      </c>
      <c r="J551" t="s">
        <v>6262</v>
      </c>
      <c r="K551" t="str">
        <f t="shared" si="91"/>
        <v>23100</v>
      </c>
    </row>
    <row r="552" spans="1:11" customFormat="1" x14ac:dyDescent="0.25">
      <c r="A552" t="str">
        <f t="shared" si="83"/>
        <v>23</v>
      </c>
      <c r="B552" t="s">
        <v>612</v>
      </c>
      <c r="C552" t="str">
        <f t="shared" si="90"/>
        <v>058</v>
      </c>
      <c r="D552" t="s">
        <v>666</v>
      </c>
      <c r="E552" t="str">
        <f t="shared" si="89"/>
        <v>01</v>
      </c>
      <c r="F552" t="str">
        <f>"003"</f>
        <v>003</v>
      </c>
      <c r="G552" t="str">
        <f>""</f>
        <v/>
      </c>
      <c r="H552" t="s">
        <v>1</v>
      </c>
      <c r="I552" t="s">
        <v>85</v>
      </c>
      <c r="J552" t="s">
        <v>6261</v>
      </c>
      <c r="K552" t="str">
        <f t="shared" si="91"/>
        <v>23100</v>
      </c>
    </row>
    <row r="553" spans="1:11" customFormat="1" x14ac:dyDescent="0.25">
      <c r="A553" t="str">
        <f t="shared" si="83"/>
        <v>23</v>
      </c>
      <c r="B553" t="s">
        <v>612</v>
      </c>
      <c r="C553" t="str">
        <f t="shared" si="90"/>
        <v>058</v>
      </c>
      <c r="D553" t="s">
        <v>666</v>
      </c>
      <c r="E553" t="str">
        <f t="shared" si="89"/>
        <v>01</v>
      </c>
      <c r="F553" t="str">
        <f>"003"</f>
        <v>003</v>
      </c>
      <c r="G553" t="str">
        <f>""</f>
        <v/>
      </c>
      <c r="H553" t="s">
        <v>0</v>
      </c>
      <c r="I553" t="s">
        <v>85</v>
      </c>
      <c r="J553" t="s">
        <v>6261</v>
      </c>
      <c r="K553" t="str">
        <f t="shared" si="91"/>
        <v>23100</v>
      </c>
    </row>
    <row r="554" spans="1:11" customFormat="1" x14ac:dyDescent="0.25">
      <c r="A554" t="str">
        <f t="shared" si="83"/>
        <v>23</v>
      </c>
      <c r="B554" t="s">
        <v>612</v>
      </c>
      <c r="C554" t="str">
        <f t="shared" si="90"/>
        <v>058</v>
      </c>
      <c r="D554" t="s">
        <v>666</v>
      </c>
      <c r="E554" t="str">
        <f t="shared" si="89"/>
        <v>01</v>
      </c>
      <c r="F554" t="str">
        <f>"004"</f>
        <v>004</v>
      </c>
      <c r="G554" t="str">
        <f>""</f>
        <v/>
      </c>
      <c r="H554" t="s">
        <v>1</v>
      </c>
      <c r="I554" t="s">
        <v>85</v>
      </c>
      <c r="J554" t="s">
        <v>6261</v>
      </c>
      <c r="K554" t="str">
        <f t="shared" si="91"/>
        <v>23100</v>
      </c>
    </row>
    <row r="555" spans="1:11" customFormat="1" x14ac:dyDescent="0.25">
      <c r="A555" t="str">
        <f t="shared" si="83"/>
        <v>23</v>
      </c>
      <c r="B555" t="s">
        <v>612</v>
      </c>
      <c r="C555" t="str">
        <f t="shared" si="90"/>
        <v>058</v>
      </c>
      <c r="D555" t="s">
        <v>666</v>
      </c>
      <c r="E555" t="str">
        <f t="shared" si="89"/>
        <v>01</v>
      </c>
      <c r="F555" t="str">
        <f>"004"</f>
        <v>004</v>
      </c>
      <c r="G555" t="str">
        <f>""</f>
        <v/>
      </c>
      <c r="H555" t="s">
        <v>0</v>
      </c>
      <c r="I555" t="s">
        <v>85</v>
      </c>
      <c r="J555" t="s">
        <v>6261</v>
      </c>
      <c r="K555" t="str">
        <f t="shared" si="91"/>
        <v>23100</v>
      </c>
    </row>
    <row r="556" spans="1:11" customFormat="1" x14ac:dyDescent="0.25">
      <c r="A556" t="str">
        <f t="shared" si="83"/>
        <v>23</v>
      </c>
      <c r="B556" t="s">
        <v>612</v>
      </c>
      <c r="C556" t="str">
        <f t="shared" si="90"/>
        <v>058</v>
      </c>
      <c r="D556" t="s">
        <v>666</v>
      </c>
      <c r="E556" t="str">
        <f t="shared" si="89"/>
        <v>01</v>
      </c>
      <c r="F556" t="str">
        <f>"005"</f>
        <v>005</v>
      </c>
      <c r="G556" t="str">
        <f>""</f>
        <v/>
      </c>
      <c r="H556" t="s">
        <v>1</v>
      </c>
      <c r="I556" t="s">
        <v>85</v>
      </c>
      <c r="J556" t="s">
        <v>6261</v>
      </c>
      <c r="K556" t="str">
        <f t="shared" si="91"/>
        <v>23100</v>
      </c>
    </row>
    <row r="557" spans="1:11" customFormat="1" x14ac:dyDescent="0.25">
      <c r="A557" t="str">
        <f t="shared" si="83"/>
        <v>23</v>
      </c>
      <c r="B557" t="s">
        <v>612</v>
      </c>
      <c r="C557" t="str">
        <f t="shared" si="90"/>
        <v>058</v>
      </c>
      <c r="D557" t="s">
        <v>666</v>
      </c>
      <c r="E557" t="str">
        <f t="shared" si="89"/>
        <v>01</v>
      </c>
      <c r="F557" t="str">
        <f>"005"</f>
        <v>005</v>
      </c>
      <c r="G557" t="str">
        <f>""</f>
        <v/>
      </c>
      <c r="H557" t="s">
        <v>0</v>
      </c>
      <c r="I557" t="s">
        <v>85</v>
      </c>
      <c r="J557" t="s">
        <v>6261</v>
      </c>
      <c r="K557" t="str">
        <f t="shared" si="91"/>
        <v>23100</v>
      </c>
    </row>
    <row r="558" spans="1:11" customFormat="1" x14ac:dyDescent="0.25">
      <c r="A558" t="str">
        <f t="shared" si="83"/>
        <v>23</v>
      </c>
      <c r="B558" t="s">
        <v>612</v>
      </c>
      <c r="C558" t="str">
        <f t="shared" si="90"/>
        <v>058</v>
      </c>
      <c r="D558" t="s">
        <v>666</v>
      </c>
      <c r="E558" t="str">
        <f>"02"</f>
        <v>02</v>
      </c>
      <c r="F558" t="str">
        <f>"001"</f>
        <v>001</v>
      </c>
      <c r="G558" t="str">
        <f>""</f>
        <v/>
      </c>
      <c r="H558" t="s">
        <v>1</v>
      </c>
      <c r="I558" t="s">
        <v>2863</v>
      </c>
      <c r="J558" t="s">
        <v>6262</v>
      </c>
      <c r="K558" t="str">
        <f t="shared" si="91"/>
        <v>23100</v>
      </c>
    </row>
    <row r="559" spans="1:11" customFormat="1" x14ac:dyDescent="0.25">
      <c r="A559" t="str">
        <f t="shared" si="83"/>
        <v>23</v>
      </c>
      <c r="B559" t="s">
        <v>612</v>
      </c>
      <c r="C559" t="str">
        <f t="shared" si="90"/>
        <v>058</v>
      </c>
      <c r="D559" t="s">
        <v>666</v>
      </c>
      <c r="E559" t="str">
        <f>"02"</f>
        <v>02</v>
      </c>
      <c r="F559" t="str">
        <f>"001"</f>
        <v>001</v>
      </c>
      <c r="G559" t="str">
        <f>""</f>
        <v/>
      </c>
      <c r="H559" t="s">
        <v>0</v>
      </c>
      <c r="I559" t="s">
        <v>2863</v>
      </c>
      <c r="J559" t="s">
        <v>6262</v>
      </c>
      <c r="K559" t="str">
        <f t="shared" si="91"/>
        <v>23100</v>
      </c>
    </row>
    <row r="560" spans="1:11" customFormat="1" x14ac:dyDescent="0.25">
      <c r="A560" t="str">
        <f t="shared" si="83"/>
        <v>23</v>
      </c>
      <c r="B560" t="s">
        <v>612</v>
      </c>
      <c r="C560" t="str">
        <f t="shared" si="90"/>
        <v>058</v>
      </c>
      <c r="D560" t="s">
        <v>666</v>
      </c>
      <c r="E560" t="str">
        <f>"02"</f>
        <v>02</v>
      </c>
      <c r="F560" t="str">
        <f>"002"</f>
        <v>002</v>
      </c>
      <c r="G560" t="str">
        <f>""</f>
        <v/>
      </c>
      <c r="H560" t="s">
        <v>1</v>
      </c>
      <c r="I560" t="s">
        <v>2864</v>
      </c>
      <c r="J560" t="s">
        <v>6263</v>
      </c>
      <c r="K560" t="str">
        <f t="shared" si="91"/>
        <v>23100</v>
      </c>
    </row>
    <row r="561" spans="1:11" customFormat="1" x14ac:dyDescent="0.25">
      <c r="A561" t="str">
        <f t="shared" si="83"/>
        <v>23</v>
      </c>
      <c r="B561" t="s">
        <v>612</v>
      </c>
      <c r="C561" t="str">
        <f t="shared" si="90"/>
        <v>058</v>
      </c>
      <c r="D561" t="s">
        <v>666</v>
      </c>
      <c r="E561" t="str">
        <f>"02"</f>
        <v>02</v>
      </c>
      <c r="F561" t="str">
        <f>"002"</f>
        <v>002</v>
      </c>
      <c r="G561" t="str">
        <f>""</f>
        <v/>
      </c>
      <c r="H561" t="s">
        <v>0</v>
      </c>
      <c r="I561" t="s">
        <v>2864</v>
      </c>
      <c r="J561" t="s">
        <v>6263</v>
      </c>
      <c r="K561" t="str">
        <f t="shared" si="91"/>
        <v>23100</v>
      </c>
    </row>
    <row r="562" spans="1:11" customFormat="1" x14ac:dyDescent="0.25">
      <c r="A562" t="str">
        <f t="shared" si="83"/>
        <v>23</v>
      </c>
      <c r="B562" t="s">
        <v>612</v>
      </c>
      <c r="C562" t="str">
        <f t="shared" si="90"/>
        <v>058</v>
      </c>
      <c r="D562" t="s">
        <v>666</v>
      </c>
      <c r="E562" t="str">
        <f>"03"</f>
        <v>03</v>
      </c>
      <c r="F562" t="str">
        <f>"001"</f>
        <v>001</v>
      </c>
      <c r="G562" t="str">
        <f>""</f>
        <v/>
      </c>
      <c r="H562" t="s">
        <v>1</v>
      </c>
      <c r="I562" t="s">
        <v>2865</v>
      </c>
      <c r="J562" t="s">
        <v>6264</v>
      </c>
      <c r="K562" t="str">
        <f t="shared" si="91"/>
        <v>23100</v>
      </c>
    </row>
    <row r="563" spans="1:11" customFormat="1" x14ac:dyDescent="0.25">
      <c r="A563" t="str">
        <f t="shared" si="83"/>
        <v>23</v>
      </c>
      <c r="B563" t="s">
        <v>612</v>
      </c>
      <c r="C563" t="str">
        <f t="shared" si="90"/>
        <v>058</v>
      </c>
      <c r="D563" t="s">
        <v>666</v>
      </c>
      <c r="E563" t="str">
        <f>"03"</f>
        <v>03</v>
      </c>
      <c r="F563" t="str">
        <f>"001"</f>
        <v>001</v>
      </c>
      <c r="G563" t="str">
        <f>""</f>
        <v/>
      </c>
      <c r="H563" t="s">
        <v>0</v>
      </c>
      <c r="I563" t="s">
        <v>2865</v>
      </c>
      <c r="J563" t="s">
        <v>6264</v>
      </c>
      <c r="K563" t="str">
        <f t="shared" si="91"/>
        <v>23100</v>
      </c>
    </row>
    <row r="564" spans="1:11" customFormat="1" x14ac:dyDescent="0.25">
      <c r="A564" t="str">
        <f t="shared" si="83"/>
        <v>23</v>
      </c>
      <c r="B564" t="s">
        <v>612</v>
      </c>
      <c r="C564" t="str">
        <f t="shared" ref="C564:C571" si="92">"059"</f>
        <v>059</v>
      </c>
      <c r="D564" t="s">
        <v>667</v>
      </c>
      <c r="E564" t="str">
        <f>"01"</f>
        <v>01</v>
      </c>
      <c r="F564" t="str">
        <f>"001"</f>
        <v>001</v>
      </c>
      <c r="G564" t="str">
        <f>""</f>
        <v/>
      </c>
      <c r="H564" t="s">
        <v>3</v>
      </c>
      <c r="I564" t="s">
        <v>2866</v>
      </c>
      <c r="J564" t="s">
        <v>6265</v>
      </c>
      <c r="K564" t="str">
        <f t="shared" ref="K564:K571" si="93">"23770"</f>
        <v>23770</v>
      </c>
    </row>
    <row r="565" spans="1:11" customFormat="1" x14ac:dyDescent="0.25">
      <c r="A565" t="str">
        <f t="shared" si="83"/>
        <v>23</v>
      </c>
      <c r="B565" t="s">
        <v>612</v>
      </c>
      <c r="C565" t="str">
        <f t="shared" si="92"/>
        <v>059</v>
      </c>
      <c r="D565" t="s">
        <v>667</v>
      </c>
      <c r="E565" t="str">
        <f>"01"</f>
        <v>01</v>
      </c>
      <c r="F565" t="str">
        <f>"002"</f>
        <v>002</v>
      </c>
      <c r="G565" t="str">
        <f>""</f>
        <v/>
      </c>
      <c r="H565" t="s">
        <v>3</v>
      </c>
      <c r="I565" t="s">
        <v>2867</v>
      </c>
      <c r="J565" t="s">
        <v>6265</v>
      </c>
      <c r="K565" t="str">
        <f t="shared" si="93"/>
        <v>23770</v>
      </c>
    </row>
    <row r="566" spans="1:11" customFormat="1" x14ac:dyDescent="0.25">
      <c r="A566" t="str">
        <f t="shared" si="83"/>
        <v>23</v>
      </c>
      <c r="B566" t="s">
        <v>612</v>
      </c>
      <c r="C566" t="str">
        <f t="shared" si="92"/>
        <v>059</v>
      </c>
      <c r="D566" t="s">
        <v>667</v>
      </c>
      <c r="E566" t="str">
        <f>"01"</f>
        <v>01</v>
      </c>
      <c r="F566" t="str">
        <f>"003"</f>
        <v>003</v>
      </c>
      <c r="G566" t="str">
        <f>""</f>
        <v/>
      </c>
      <c r="H566" t="s">
        <v>3</v>
      </c>
      <c r="I566" t="s">
        <v>2868</v>
      </c>
      <c r="J566" t="s">
        <v>6266</v>
      </c>
      <c r="K566" t="str">
        <f t="shared" si="93"/>
        <v>23770</v>
      </c>
    </row>
    <row r="567" spans="1:11" customFormat="1" x14ac:dyDescent="0.25">
      <c r="A567" t="str">
        <f t="shared" si="83"/>
        <v>23</v>
      </c>
      <c r="B567" t="s">
        <v>612</v>
      </c>
      <c r="C567" t="str">
        <f t="shared" si="92"/>
        <v>059</v>
      </c>
      <c r="D567" t="s">
        <v>667</v>
      </c>
      <c r="E567" t="str">
        <f>"02"</f>
        <v>02</v>
      </c>
      <c r="F567" t="str">
        <f>"001"</f>
        <v>001</v>
      </c>
      <c r="G567" t="str">
        <f>""</f>
        <v/>
      </c>
      <c r="H567" t="s">
        <v>1</v>
      </c>
      <c r="I567" t="s">
        <v>2869</v>
      </c>
      <c r="J567" t="s">
        <v>6265</v>
      </c>
      <c r="K567" t="str">
        <f t="shared" si="93"/>
        <v>23770</v>
      </c>
    </row>
    <row r="568" spans="1:11" customFormat="1" x14ac:dyDescent="0.25">
      <c r="A568" t="str">
        <f t="shared" si="83"/>
        <v>23</v>
      </c>
      <c r="B568" t="s">
        <v>612</v>
      </c>
      <c r="C568" t="str">
        <f t="shared" si="92"/>
        <v>059</v>
      </c>
      <c r="D568" t="s">
        <v>667</v>
      </c>
      <c r="E568" t="str">
        <f>"02"</f>
        <v>02</v>
      </c>
      <c r="F568" t="str">
        <f>"001"</f>
        <v>001</v>
      </c>
      <c r="G568" t="str">
        <f>""</f>
        <v/>
      </c>
      <c r="H568" t="s">
        <v>0</v>
      </c>
      <c r="I568" t="s">
        <v>2869</v>
      </c>
      <c r="J568" t="s">
        <v>6265</v>
      </c>
      <c r="K568" t="str">
        <f t="shared" si="93"/>
        <v>23770</v>
      </c>
    </row>
    <row r="569" spans="1:11" customFormat="1" x14ac:dyDescent="0.25">
      <c r="A569" t="str">
        <f t="shared" si="83"/>
        <v>23</v>
      </c>
      <c r="B569" t="s">
        <v>612</v>
      </c>
      <c r="C569" t="str">
        <f t="shared" si="92"/>
        <v>059</v>
      </c>
      <c r="D569" t="s">
        <v>667</v>
      </c>
      <c r="E569" t="str">
        <f>"02"</f>
        <v>02</v>
      </c>
      <c r="F569" t="str">
        <f>"002"</f>
        <v>002</v>
      </c>
      <c r="G569" t="str">
        <f>""</f>
        <v/>
      </c>
      <c r="H569" t="s">
        <v>1</v>
      </c>
      <c r="I569" t="s">
        <v>2866</v>
      </c>
      <c r="J569" t="s">
        <v>6265</v>
      </c>
      <c r="K569" t="str">
        <f t="shared" si="93"/>
        <v>23770</v>
      </c>
    </row>
    <row r="570" spans="1:11" customFormat="1" x14ac:dyDescent="0.25">
      <c r="A570" t="str">
        <f t="shared" si="83"/>
        <v>23</v>
      </c>
      <c r="B570" t="s">
        <v>612</v>
      </c>
      <c r="C570" t="str">
        <f t="shared" si="92"/>
        <v>059</v>
      </c>
      <c r="D570" t="s">
        <v>667</v>
      </c>
      <c r="E570" t="str">
        <f>"02"</f>
        <v>02</v>
      </c>
      <c r="F570" t="str">
        <f>"002"</f>
        <v>002</v>
      </c>
      <c r="G570" t="str">
        <f>""</f>
        <v/>
      </c>
      <c r="H570" t="s">
        <v>0</v>
      </c>
      <c r="I570" t="s">
        <v>2866</v>
      </c>
      <c r="J570" t="s">
        <v>6265</v>
      </c>
      <c r="K570" t="str">
        <f t="shared" si="93"/>
        <v>23770</v>
      </c>
    </row>
    <row r="571" spans="1:11" customFormat="1" x14ac:dyDescent="0.25">
      <c r="A571" t="str">
        <f t="shared" si="83"/>
        <v>23</v>
      </c>
      <c r="B571" t="s">
        <v>612</v>
      </c>
      <c r="C571" t="str">
        <f t="shared" si="92"/>
        <v>059</v>
      </c>
      <c r="D571" t="s">
        <v>667</v>
      </c>
      <c r="E571" t="str">
        <f>"02"</f>
        <v>02</v>
      </c>
      <c r="F571" t="str">
        <f>"002"</f>
        <v>002</v>
      </c>
      <c r="G571" t="str">
        <f>""</f>
        <v/>
      </c>
      <c r="H571" t="s">
        <v>2</v>
      </c>
      <c r="I571" t="s">
        <v>2866</v>
      </c>
      <c r="J571" t="s">
        <v>6265</v>
      </c>
      <c r="K571" t="str">
        <f t="shared" si="93"/>
        <v>23770</v>
      </c>
    </row>
    <row r="572" spans="1:11" customFormat="1" x14ac:dyDescent="0.25">
      <c r="A572" t="str">
        <f t="shared" si="83"/>
        <v>23</v>
      </c>
      <c r="B572" t="s">
        <v>612</v>
      </c>
      <c r="C572" t="str">
        <f t="shared" ref="C572:C603" si="94">"060"</f>
        <v>060</v>
      </c>
      <c r="D572" t="s">
        <v>668</v>
      </c>
      <c r="E572" t="str">
        <f t="shared" ref="E572:E578" si="95">"01"</f>
        <v>01</v>
      </c>
      <c r="F572" t="str">
        <f>"001"</f>
        <v>001</v>
      </c>
      <c r="G572" t="str">
        <f>""</f>
        <v/>
      </c>
      <c r="H572" t="s">
        <v>1</v>
      </c>
      <c r="I572" t="s">
        <v>2870</v>
      </c>
      <c r="J572" t="s">
        <v>6267</v>
      </c>
      <c r="K572" t="str">
        <f t="shared" ref="K572:K601" si="96">"23600"</f>
        <v>23600</v>
      </c>
    </row>
    <row r="573" spans="1:11" customFormat="1" x14ac:dyDescent="0.25">
      <c r="A573" t="str">
        <f t="shared" si="83"/>
        <v>23</v>
      </c>
      <c r="B573" t="s">
        <v>612</v>
      </c>
      <c r="C573" t="str">
        <f t="shared" si="94"/>
        <v>060</v>
      </c>
      <c r="D573" t="s">
        <v>668</v>
      </c>
      <c r="E573" t="str">
        <f t="shared" si="95"/>
        <v>01</v>
      </c>
      <c r="F573" t="str">
        <f>"001"</f>
        <v>001</v>
      </c>
      <c r="G573" t="str">
        <f>""</f>
        <v/>
      </c>
      <c r="H573" t="s">
        <v>0</v>
      </c>
      <c r="I573" t="s">
        <v>2870</v>
      </c>
      <c r="J573" t="s">
        <v>6267</v>
      </c>
      <c r="K573" t="str">
        <f t="shared" si="96"/>
        <v>23600</v>
      </c>
    </row>
    <row r="574" spans="1:11" customFormat="1" x14ac:dyDescent="0.25">
      <c r="A574" t="str">
        <f t="shared" si="83"/>
        <v>23</v>
      </c>
      <c r="B574" t="s">
        <v>612</v>
      </c>
      <c r="C574" t="str">
        <f t="shared" si="94"/>
        <v>060</v>
      </c>
      <c r="D574" t="s">
        <v>668</v>
      </c>
      <c r="E574" t="str">
        <f t="shared" si="95"/>
        <v>01</v>
      </c>
      <c r="F574" t="str">
        <f>"001"</f>
        <v>001</v>
      </c>
      <c r="G574" t="str">
        <f>""</f>
        <v/>
      </c>
      <c r="H574" t="s">
        <v>2</v>
      </c>
      <c r="I574" t="s">
        <v>2870</v>
      </c>
      <c r="J574" t="s">
        <v>6267</v>
      </c>
      <c r="K574" t="str">
        <f t="shared" si="96"/>
        <v>23600</v>
      </c>
    </row>
    <row r="575" spans="1:11" customFormat="1" x14ac:dyDescent="0.25">
      <c r="A575" t="str">
        <f t="shared" si="83"/>
        <v>23</v>
      </c>
      <c r="B575" t="s">
        <v>612</v>
      </c>
      <c r="C575" t="str">
        <f t="shared" si="94"/>
        <v>060</v>
      </c>
      <c r="D575" t="s">
        <v>668</v>
      </c>
      <c r="E575" t="str">
        <f t="shared" si="95"/>
        <v>01</v>
      </c>
      <c r="F575" t="str">
        <f>"002"</f>
        <v>002</v>
      </c>
      <c r="G575" t="str">
        <f>""</f>
        <v/>
      </c>
      <c r="H575" t="s">
        <v>1</v>
      </c>
      <c r="I575" t="s">
        <v>2871</v>
      </c>
      <c r="J575" t="s">
        <v>6268</v>
      </c>
      <c r="K575" t="str">
        <f t="shared" si="96"/>
        <v>23600</v>
      </c>
    </row>
    <row r="576" spans="1:11" customFormat="1" x14ac:dyDescent="0.25">
      <c r="A576" t="str">
        <f t="shared" si="83"/>
        <v>23</v>
      </c>
      <c r="B576" t="s">
        <v>612</v>
      </c>
      <c r="C576" t="str">
        <f t="shared" si="94"/>
        <v>060</v>
      </c>
      <c r="D576" t="s">
        <v>668</v>
      </c>
      <c r="E576" t="str">
        <f t="shared" si="95"/>
        <v>01</v>
      </c>
      <c r="F576" t="str">
        <f>"002"</f>
        <v>002</v>
      </c>
      <c r="G576" t="str">
        <f>""</f>
        <v/>
      </c>
      <c r="H576" t="s">
        <v>0</v>
      </c>
      <c r="I576" t="s">
        <v>2871</v>
      </c>
      <c r="J576" t="s">
        <v>6268</v>
      </c>
      <c r="K576" t="str">
        <f t="shared" si="96"/>
        <v>23600</v>
      </c>
    </row>
    <row r="577" spans="1:11" customFormat="1" x14ac:dyDescent="0.25">
      <c r="A577" t="str">
        <f t="shared" si="83"/>
        <v>23</v>
      </c>
      <c r="B577" t="s">
        <v>612</v>
      </c>
      <c r="C577" t="str">
        <f t="shared" si="94"/>
        <v>060</v>
      </c>
      <c r="D577" t="s">
        <v>668</v>
      </c>
      <c r="E577" t="str">
        <f t="shared" si="95"/>
        <v>01</v>
      </c>
      <c r="F577" t="str">
        <f>"003"</f>
        <v>003</v>
      </c>
      <c r="G577" t="str">
        <f>""</f>
        <v/>
      </c>
      <c r="H577" t="s">
        <v>1</v>
      </c>
      <c r="I577" t="s">
        <v>79</v>
      </c>
      <c r="J577" t="s">
        <v>6269</v>
      </c>
      <c r="K577" t="str">
        <f t="shared" si="96"/>
        <v>23600</v>
      </c>
    </row>
    <row r="578" spans="1:11" customFormat="1" x14ac:dyDescent="0.25">
      <c r="A578" t="str">
        <f t="shared" si="83"/>
        <v>23</v>
      </c>
      <c r="B578" t="s">
        <v>612</v>
      </c>
      <c r="C578" t="str">
        <f t="shared" si="94"/>
        <v>060</v>
      </c>
      <c r="D578" t="s">
        <v>668</v>
      </c>
      <c r="E578" t="str">
        <f t="shared" si="95"/>
        <v>01</v>
      </c>
      <c r="F578" t="str">
        <f>"003"</f>
        <v>003</v>
      </c>
      <c r="G578" t="str">
        <f>""</f>
        <v/>
      </c>
      <c r="H578" t="s">
        <v>0</v>
      </c>
      <c r="I578" t="s">
        <v>79</v>
      </c>
      <c r="J578" t="s">
        <v>6269</v>
      </c>
      <c r="K578" t="str">
        <f t="shared" si="96"/>
        <v>23600</v>
      </c>
    </row>
    <row r="579" spans="1:11" customFormat="1" x14ac:dyDescent="0.25">
      <c r="A579" t="str">
        <f t="shared" ref="A579:A642" si="97">"23"</f>
        <v>23</v>
      </c>
      <c r="B579" t="s">
        <v>612</v>
      </c>
      <c r="C579" t="str">
        <f t="shared" si="94"/>
        <v>060</v>
      </c>
      <c r="D579" t="s">
        <v>668</v>
      </c>
      <c r="E579" t="str">
        <f>"02"</f>
        <v>02</v>
      </c>
      <c r="F579" t="str">
        <f>"004"</f>
        <v>004</v>
      </c>
      <c r="G579" t="str">
        <f>""</f>
        <v/>
      </c>
      <c r="H579" t="s">
        <v>1</v>
      </c>
      <c r="I579" t="s">
        <v>2872</v>
      </c>
      <c r="J579" t="s">
        <v>6270</v>
      </c>
      <c r="K579" t="str">
        <f t="shared" si="96"/>
        <v>23600</v>
      </c>
    </row>
    <row r="580" spans="1:11" customFormat="1" x14ac:dyDescent="0.25">
      <c r="A580" t="str">
        <f t="shared" si="97"/>
        <v>23</v>
      </c>
      <c r="B580" t="s">
        <v>612</v>
      </c>
      <c r="C580" t="str">
        <f t="shared" si="94"/>
        <v>060</v>
      </c>
      <c r="D580" t="s">
        <v>668</v>
      </c>
      <c r="E580" t="str">
        <f>"02"</f>
        <v>02</v>
      </c>
      <c r="F580" t="str">
        <f>"004"</f>
        <v>004</v>
      </c>
      <c r="G580" t="str">
        <f>""</f>
        <v/>
      </c>
      <c r="H580" t="s">
        <v>0</v>
      </c>
      <c r="I580" t="s">
        <v>2872</v>
      </c>
      <c r="J580" t="s">
        <v>6270</v>
      </c>
      <c r="K580" t="str">
        <f t="shared" si="96"/>
        <v>23600</v>
      </c>
    </row>
    <row r="581" spans="1:11" customFormat="1" x14ac:dyDescent="0.25">
      <c r="A581" t="str">
        <f t="shared" si="97"/>
        <v>23</v>
      </c>
      <c r="B581" t="s">
        <v>612</v>
      </c>
      <c r="C581" t="str">
        <f t="shared" si="94"/>
        <v>060</v>
      </c>
      <c r="D581" t="s">
        <v>668</v>
      </c>
      <c r="E581" t="str">
        <f t="shared" ref="E581:E601" si="98">"03"</f>
        <v>03</v>
      </c>
      <c r="F581" t="str">
        <f>"001"</f>
        <v>001</v>
      </c>
      <c r="G581" t="str">
        <f>""</f>
        <v/>
      </c>
      <c r="H581" t="s">
        <v>1</v>
      </c>
      <c r="I581" t="s">
        <v>2873</v>
      </c>
      <c r="J581" t="s">
        <v>6271</v>
      </c>
      <c r="K581" t="str">
        <f t="shared" si="96"/>
        <v>23600</v>
      </c>
    </row>
    <row r="582" spans="1:11" customFormat="1" x14ac:dyDescent="0.25">
      <c r="A582" t="str">
        <f t="shared" si="97"/>
        <v>23</v>
      </c>
      <c r="B582" t="s">
        <v>612</v>
      </c>
      <c r="C582" t="str">
        <f t="shared" si="94"/>
        <v>060</v>
      </c>
      <c r="D582" t="s">
        <v>668</v>
      </c>
      <c r="E582" t="str">
        <f t="shared" si="98"/>
        <v>03</v>
      </c>
      <c r="F582" t="str">
        <f>"001"</f>
        <v>001</v>
      </c>
      <c r="G582" t="str">
        <f>""</f>
        <v/>
      </c>
      <c r="H582" t="s">
        <v>0</v>
      </c>
      <c r="I582" t="s">
        <v>2873</v>
      </c>
      <c r="J582" t="s">
        <v>6271</v>
      </c>
      <c r="K582" t="str">
        <f t="shared" si="96"/>
        <v>23600</v>
      </c>
    </row>
    <row r="583" spans="1:11" customFormat="1" x14ac:dyDescent="0.25">
      <c r="A583" t="str">
        <f t="shared" si="97"/>
        <v>23</v>
      </c>
      <c r="B583" t="s">
        <v>612</v>
      </c>
      <c r="C583" t="str">
        <f t="shared" si="94"/>
        <v>060</v>
      </c>
      <c r="D583" t="s">
        <v>668</v>
      </c>
      <c r="E583" t="str">
        <f t="shared" si="98"/>
        <v>03</v>
      </c>
      <c r="F583" t="str">
        <f>"001"</f>
        <v>001</v>
      </c>
      <c r="G583" t="str">
        <f>""</f>
        <v/>
      </c>
      <c r="H583" t="s">
        <v>2</v>
      </c>
      <c r="I583" t="s">
        <v>2873</v>
      </c>
      <c r="J583" t="s">
        <v>6271</v>
      </c>
      <c r="K583" t="str">
        <f t="shared" si="96"/>
        <v>23600</v>
      </c>
    </row>
    <row r="584" spans="1:11" customFormat="1" x14ac:dyDescent="0.25">
      <c r="A584" t="str">
        <f t="shared" si="97"/>
        <v>23</v>
      </c>
      <c r="B584" t="s">
        <v>612</v>
      </c>
      <c r="C584" t="str">
        <f t="shared" si="94"/>
        <v>060</v>
      </c>
      <c r="D584" t="s">
        <v>668</v>
      </c>
      <c r="E584" t="str">
        <f t="shared" si="98"/>
        <v>03</v>
      </c>
      <c r="F584" t="str">
        <f>"002"</f>
        <v>002</v>
      </c>
      <c r="G584" t="str">
        <f>""</f>
        <v/>
      </c>
      <c r="H584" t="s">
        <v>1</v>
      </c>
      <c r="I584" t="s">
        <v>2873</v>
      </c>
      <c r="J584" t="s">
        <v>6271</v>
      </c>
      <c r="K584" t="str">
        <f t="shared" si="96"/>
        <v>23600</v>
      </c>
    </row>
    <row r="585" spans="1:11" customFormat="1" x14ac:dyDescent="0.25">
      <c r="A585" t="str">
        <f t="shared" si="97"/>
        <v>23</v>
      </c>
      <c r="B585" t="s">
        <v>612</v>
      </c>
      <c r="C585" t="str">
        <f t="shared" si="94"/>
        <v>060</v>
      </c>
      <c r="D585" t="s">
        <v>668</v>
      </c>
      <c r="E585" t="str">
        <f t="shared" si="98"/>
        <v>03</v>
      </c>
      <c r="F585" t="str">
        <f>"002"</f>
        <v>002</v>
      </c>
      <c r="G585" t="str">
        <f>""</f>
        <v/>
      </c>
      <c r="H585" t="s">
        <v>0</v>
      </c>
      <c r="I585" t="s">
        <v>2873</v>
      </c>
      <c r="J585" t="s">
        <v>6271</v>
      </c>
      <c r="K585" t="str">
        <f t="shared" si="96"/>
        <v>23600</v>
      </c>
    </row>
    <row r="586" spans="1:11" customFormat="1" x14ac:dyDescent="0.25">
      <c r="A586" t="str">
        <f t="shared" si="97"/>
        <v>23</v>
      </c>
      <c r="B586" t="s">
        <v>612</v>
      </c>
      <c r="C586" t="str">
        <f t="shared" si="94"/>
        <v>060</v>
      </c>
      <c r="D586" t="s">
        <v>668</v>
      </c>
      <c r="E586" t="str">
        <f t="shared" si="98"/>
        <v>03</v>
      </c>
      <c r="F586" t="str">
        <f>"002"</f>
        <v>002</v>
      </c>
      <c r="G586" t="str">
        <f>""</f>
        <v/>
      </c>
      <c r="H586" t="s">
        <v>2</v>
      </c>
      <c r="I586" t="s">
        <v>2873</v>
      </c>
      <c r="J586" t="s">
        <v>6271</v>
      </c>
      <c r="K586" t="str">
        <f t="shared" si="96"/>
        <v>23600</v>
      </c>
    </row>
    <row r="587" spans="1:11" customFormat="1" x14ac:dyDescent="0.25">
      <c r="A587" t="str">
        <f t="shared" si="97"/>
        <v>23</v>
      </c>
      <c r="B587" t="s">
        <v>612</v>
      </c>
      <c r="C587" t="str">
        <f t="shared" si="94"/>
        <v>060</v>
      </c>
      <c r="D587" t="s">
        <v>668</v>
      </c>
      <c r="E587" t="str">
        <f t="shared" si="98"/>
        <v>03</v>
      </c>
      <c r="F587" t="str">
        <f>"003"</f>
        <v>003</v>
      </c>
      <c r="G587" t="str">
        <f>""</f>
        <v/>
      </c>
      <c r="H587" t="s">
        <v>1</v>
      </c>
      <c r="I587" t="s">
        <v>2874</v>
      </c>
      <c r="J587" t="s">
        <v>6272</v>
      </c>
      <c r="K587" t="str">
        <f t="shared" si="96"/>
        <v>23600</v>
      </c>
    </row>
    <row r="588" spans="1:11" customFormat="1" x14ac:dyDescent="0.25">
      <c r="A588" t="str">
        <f t="shared" si="97"/>
        <v>23</v>
      </c>
      <c r="B588" t="s">
        <v>612</v>
      </c>
      <c r="C588" t="str">
        <f t="shared" si="94"/>
        <v>060</v>
      </c>
      <c r="D588" t="s">
        <v>668</v>
      </c>
      <c r="E588" t="str">
        <f t="shared" si="98"/>
        <v>03</v>
      </c>
      <c r="F588" t="str">
        <f>"003"</f>
        <v>003</v>
      </c>
      <c r="G588" t="str">
        <f>""</f>
        <v/>
      </c>
      <c r="H588" t="s">
        <v>0</v>
      </c>
      <c r="I588" t="s">
        <v>2874</v>
      </c>
      <c r="J588" t="s">
        <v>6272</v>
      </c>
      <c r="K588" t="str">
        <f t="shared" si="96"/>
        <v>23600</v>
      </c>
    </row>
    <row r="589" spans="1:11" customFormat="1" x14ac:dyDescent="0.25">
      <c r="A589" t="str">
        <f t="shared" si="97"/>
        <v>23</v>
      </c>
      <c r="B589" t="s">
        <v>612</v>
      </c>
      <c r="C589" t="str">
        <f t="shared" si="94"/>
        <v>060</v>
      </c>
      <c r="D589" t="s">
        <v>668</v>
      </c>
      <c r="E589" t="str">
        <f t="shared" si="98"/>
        <v>03</v>
      </c>
      <c r="F589" t="str">
        <f>"004"</f>
        <v>004</v>
      </c>
      <c r="G589" t="str">
        <f>""</f>
        <v/>
      </c>
      <c r="H589" t="s">
        <v>1</v>
      </c>
      <c r="I589" t="s">
        <v>2874</v>
      </c>
      <c r="J589" t="s">
        <v>6272</v>
      </c>
      <c r="K589" t="str">
        <f t="shared" si="96"/>
        <v>23600</v>
      </c>
    </row>
    <row r="590" spans="1:11" customFormat="1" x14ac:dyDescent="0.25">
      <c r="A590" t="str">
        <f t="shared" si="97"/>
        <v>23</v>
      </c>
      <c r="B590" t="s">
        <v>612</v>
      </c>
      <c r="C590" t="str">
        <f t="shared" si="94"/>
        <v>060</v>
      </c>
      <c r="D590" t="s">
        <v>668</v>
      </c>
      <c r="E590" t="str">
        <f t="shared" si="98"/>
        <v>03</v>
      </c>
      <c r="F590" t="str">
        <f>"004"</f>
        <v>004</v>
      </c>
      <c r="G590" t="str">
        <f>""</f>
        <v/>
      </c>
      <c r="H590" t="s">
        <v>0</v>
      </c>
      <c r="I590" t="s">
        <v>2874</v>
      </c>
      <c r="J590" t="s">
        <v>6272</v>
      </c>
      <c r="K590" t="str">
        <f t="shared" si="96"/>
        <v>23600</v>
      </c>
    </row>
    <row r="591" spans="1:11" customFormat="1" x14ac:dyDescent="0.25">
      <c r="A591" t="str">
        <f t="shared" si="97"/>
        <v>23</v>
      </c>
      <c r="B591" t="s">
        <v>612</v>
      </c>
      <c r="C591" t="str">
        <f t="shared" si="94"/>
        <v>060</v>
      </c>
      <c r="D591" t="s">
        <v>668</v>
      </c>
      <c r="E591" t="str">
        <f t="shared" si="98"/>
        <v>03</v>
      </c>
      <c r="F591" t="str">
        <f>"005"</f>
        <v>005</v>
      </c>
      <c r="G591" t="str">
        <f>""</f>
        <v/>
      </c>
      <c r="H591" t="s">
        <v>1</v>
      </c>
      <c r="I591" t="s">
        <v>2872</v>
      </c>
      <c r="J591" t="s">
        <v>6273</v>
      </c>
      <c r="K591" t="str">
        <f t="shared" si="96"/>
        <v>23600</v>
      </c>
    </row>
    <row r="592" spans="1:11" customFormat="1" x14ac:dyDescent="0.25">
      <c r="A592" t="str">
        <f t="shared" si="97"/>
        <v>23</v>
      </c>
      <c r="B592" t="s">
        <v>612</v>
      </c>
      <c r="C592" t="str">
        <f t="shared" si="94"/>
        <v>060</v>
      </c>
      <c r="D592" t="s">
        <v>668</v>
      </c>
      <c r="E592" t="str">
        <f t="shared" si="98"/>
        <v>03</v>
      </c>
      <c r="F592" t="str">
        <f>"005"</f>
        <v>005</v>
      </c>
      <c r="G592" t="str">
        <f>""</f>
        <v/>
      </c>
      <c r="H592" t="s">
        <v>0</v>
      </c>
      <c r="I592" t="s">
        <v>2872</v>
      </c>
      <c r="J592" t="s">
        <v>6273</v>
      </c>
      <c r="K592" t="str">
        <f t="shared" si="96"/>
        <v>23600</v>
      </c>
    </row>
    <row r="593" spans="1:11" customFormat="1" x14ac:dyDescent="0.25">
      <c r="A593" t="str">
        <f t="shared" si="97"/>
        <v>23</v>
      </c>
      <c r="B593" t="s">
        <v>612</v>
      </c>
      <c r="C593" t="str">
        <f t="shared" si="94"/>
        <v>060</v>
      </c>
      <c r="D593" t="s">
        <v>668</v>
      </c>
      <c r="E593" t="str">
        <f t="shared" si="98"/>
        <v>03</v>
      </c>
      <c r="F593" t="str">
        <f>"006"</f>
        <v>006</v>
      </c>
      <c r="G593" t="str">
        <f>""</f>
        <v/>
      </c>
      <c r="H593" t="s">
        <v>1</v>
      </c>
      <c r="I593" t="s">
        <v>2875</v>
      </c>
      <c r="J593" t="s">
        <v>6274</v>
      </c>
      <c r="K593" t="str">
        <f t="shared" si="96"/>
        <v>23600</v>
      </c>
    </row>
    <row r="594" spans="1:11" customFormat="1" x14ac:dyDescent="0.25">
      <c r="A594" t="str">
        <f t="shared" si="97"/>
        <v>23</v>
      </c>
      <c r="B594" t="s">
        <v>612</v>
      </c>
      <c r="C594" t="str">
        <f t="shared" si="94"/>
        <v>060</v>
      </c>
      <c r="D594" t="s">
        <v>668</v>
      </c>
      <c r="E594" t="str">
        <f t="shared" si="98"/>
        <v>03</v>
      </c>
      <c r="F594" t="str">
        <f>"006"</f>
        <v>006</v>
      </c>
      <c r="G594" t="str">
        <f>""</f>
        <v/>
      </c>
      <c r="H594" t="s">
        <v>0</v>
      </c>
      <c r="I594" t="s">
        <v>2875</v>
      </c>
      <c r="J594" t="s">
        <v>6274</v>
      </c>
      <c r="K594" t="str">
        <f t="shared" si="96"/>
        <v>23600</v>
      </c>
    </row>
    <row r="595" spans="1:11" customFormat="1" x14ac:dyDescent="0.25">
      <c r="A595" t="str">
        <f t="shared" si="97"/>
        <v>23</v>
      </c>
      <c r="B595" t="s">
        <v>612</v>
      </c>
      <c r="C595" t="str">
        <f t="shared" si="94"/>
        <v>060</v>
      </c>
      <c r="D595" t="s">
        <v>668</v>
      </c>
      <c r="E595" t="str">
        <f t="shared" si="98"/>
        <v>03</v>
      </c>
      <c r="F595" t="str">
        <f>"007"</f>
        <v>007</v>
      </c>
      <c r="G595" t="str">
        <f>""</f>
        <v/>
      </c>
      <c r="H595" t="s">
        <v>1</v>
      </c>
      <c r="I595" t="s">
        <v>2874</v>
      </c>
      <c r="J595" t="s">
        <v>6272</v>
      </c>
      <c r="K595" t="str">
        <f t="shared" si="96"/>
        <v>23600</v>
      </c>
    </row>
    <row r="596" spans="1:11" customFormat="1" x14ac:dyDescent="0.25">
      <c r="A596" t="str">
        <f t="shared" si="97"/>
        <v>23</v>
      </c>
      <c r="B596" t="s">
        <v>612</v>
      </c>
      <c r="C596" t="str">
        <f t="shared" si="94"/>
        <v>060</v>
      </c>
      <c r="D596" t="s">
        <v>668</v>
      </c>
      <c r="E596" t="str">
        <f t="shared" si="98"/>
        <v>03</v>
      </c>
      <c r="F596" t="str">
        <f>"007"</f>
        <v>007</v>
      </c>
      <c r="G596" t="str">
        <f>""</f>
        <v/>
      </c>
      <c r="H596" t="s">
        <v>0</v>
      </c>
      <c r="I596" t="s">
        <v>2874</v>
      </c>
      <c r="J596" t="s">
        <v>6272</v>
      </c>
      <c r="K596" t="str">
        <f t="shared" si="96"/>
        <v>23600</v>
      </c>
    </row>
    <row r="597" spans="1:11" customFormat="1" x14ac:dyDescent="0.25">
      <c r="A597" t="str">
        <f t="shared" si="97"/>
        <v>23</v>
      </c>
      <c r="B597" t="s">
        <v>612</v>
      </c>
      <c r="C597" t="str">
        <f t="shared" si="94"/>
        <v>060</v>
      </c>
      <c r="D597" t="s">
        <v>668</v>
      </c>
      <c r="E597" t="str">
        <f t="shared" si="98"/>
        <v>03</v>
      </c>
      <c r="F597" t="str">
        <f>"008"</f>
        <v>008</v>
      </c>
      <c r="G597" t="str">
        <f>""</f>
        <v/>
      </c>
      <c r="H597" t="s">
        <v>1</v>
      </c>
      <c r="I597" t="s">
        <v>2872</v>
      </c>
      <c r="J597" t="s">
        <v>6273</v>
      </c>
      <c r="K597" t="str">
        <f t="shared" si="96"/>
        <v>23600</v>
      </c>
    </row>
    <row r="598" spans="1:11" customFormat="1" x14ac:dyDescent="0.25">
      <c r="A598" t="str">
        <f t="shared" si="97"/>
        <v>23</v>
      </c>
      <c r="B598" t="s">
        <v>612</v>
      </c>
      <c r="C598" t="str">
        <f t="shared" si="94"/>
        <v>060</v>
      </c>
      <c r="D598" t="s">
        <v>668</v>
      </c>
      <c r="E598" t="str">
        <f t="shared" si="98"/>
        <v>03</v>
      </c>
      <c r="F598" t="str">
        <f>"008"</f>
        <v>008</v>
      </c>
      <c r="G598" t="str">
        <f>""</f>
        <v/>
      </c>
      <c r="H598" t="s">
        <v>0</v>
      </c>
      <c r="I598" t="s">
        <v>2872</v>
      </c>
      <c r="J598" t="s">
        <v>6273</v>
      </c>
      <c r="K598" t="str">
        <f t="shared" si="96"/>
        <v>23600</v>
      </c>
    </row>
    <row r="599" spans="1:11" customFormat="1" x14ac:dyDescent="0.25">
      <c r="A599" t="str">
        <f t="shared" si="97"/>
        <v>23</v>
      </c>
      <c r="B599" t="s">
        <v>612</v>
      </c>
      <c r="C599" t="str">
        <f t="shared" si="94"/>
        <v>060</v>
      </c>
      <c r="D599" t="s">
        <v>668</v>
      </c>
      <c r="E599" t="str">
        <f t="shared" si="98"/>
        <v>03</v>
      </c>
      <c r="F599" t="str">
        <f>"008"</f>
        <v>008</v>
      </c>
      <c r="G599" t="str">
        <f>""</f>
        <v/>
      </c>
      <c r="H599" t="s">
        <v>2</v>
      </c>
      <c r="I599" t="s">
        <v>2872</v>
      </c>
      <c r="J599" t="s">
        <v>6273</v>
      </c>
      <c r="K599" t="str">
        <f t="shared" si="96"/>
        <v>23600</v>
      </c>
    </row>
    <row r="600" spans="1:11" customFormat="1" x14ac:dyDescent="0.25">
      <c r="A600" t="str">
        <f t="shared" si="97"/>
        <v>23</v>
      </c>
      <c r="B600" t="s">
        <v>612</v>
      </c>
      <c r="C600" t="str">
        <f t="shared" si="94"/>
        <v>060</v>
      </c>
      <c r="D600" t="s">
        <v>668</v>
      </c>
      <c r="E600" t="str">
        <f t="shared" si="98"/>
        <v>03</v>
      </c>
      <c r="F600" t="str">
        <f>"009"</f>
        <v>009</v>
      </c>
      <c r="G600" t="str">
        <f>""</f>
        <v/>
      </c>
      <c r="H600" t="s">
        <v>1</v>
      </c>
      <c r="I600" t="s">
        <v>2874</v>
      </c>
      <c r="J600" t="s">
        <v>6272</v>
      </c>
      <c r="K600" t="str">
        <f t="shared" si="96"/>
        <v>23600</v>
      </c>
    </row>
    <row r="601" spans="1:11" customFormat="1" x14ac:dyDescent="0.25">
      <c r="A601" t="str">
        <f t="shared" si="97"/>
        <v>23</v>
      </c>
      <c r="B601" t="s">
        <v>612</v>
      </c>
      <c r="C601" t="str">
        <f t="shared" si="94"/>
        <v>060</v>
      </c>
      <c r="D601" t="s">
        <v>668</v>
      </c>
      <c r="E601" t="str">
        <f t="shared" si="98"/>
        <v>03</v>
      </c>
      <c r="F601" t="str">
        <f>"009"</f>
        <v>009</v>
      </c>
      <c r="G601" t="str">
        <f>""</f>
        <v/>
      </c>
      <c r="H601" t="s">
        <v>0</v>
      </c>
      <c r="I601" t="s">
        <v>2874</v>
      </c>
      <c r="J601" t="s">
        <v>6272</v>
      </c>
      <c r="K601" t="str">
        <f t="shared" si="96"/>
        <v>23600</v>
      </c>
    </row>
    <row r="602" spans="1:11" customFormat="1" x14ac:dyDescent="0.25">
      <c r="A602" t="str">
        <f t="shared" si="97"/>
        <v>23</v>
      </c>
      <c r="B602" t="s">
        <v>612</v>
      </c>
      <c r="C602" t="str">
        <f t="shared" si="94"/>
        <v>060</v>
      </c>
      <c r="D602" t="s">
        <v>668</v>
      </c>
      <c r="E602" t="str">
        <f>"04"</f>
        <v>04</v>
      </c>
      <c r="F602" t="str">
        <f>"001"</f>
        <v>001</v>
      </c>
      <c r="G602" t="str">
        <f>"01"</f>
        <v>01</v>
      </c>
      <c r="H602" t="s">
        <v>1</v>
      </c>
      <c r="I602" t="s">
        <v>30</v>
      </c>
      <c r="J602" t="s">
        <v>6275</v>
      </c>
      <c r="K602" t="str">
        <f>"23614"</f>
        <v>23614</v>
      </c>
    </row>
    <row r="603" spans="1:11" customFormat="1" x14ac:dyDescent="0.25">
      <c r="A603" t="str">
        <f t="shared" si="97"/>
        <v>23</v>
      </c>
      <c r="B603" t="s">
        <v>612</v>
      </c>
      <c r="C603" t="str">
        <f t="shared" si="94"/>
        <v>060</v>
      </c>
      <c r="D603" t="s">
        <v>668</v>
      </c>
      <c r="E603" t="str">
        <f>"04"</f>
        <v>04</v>
      </c>
      <c r="F603" t="str">
        <f>"001"</f>
        <v>001</v>
      </c>
      <c r="G603" t="str">
        <f>"02"</f>
        <v>02</v>
      </c>
      <c r="H603" t="s">
        <v>0</v>
      </c>
      <c r="I603" t="s">
        <v>2876</v>
      </c>
      <c r="J603" t="s">
        <v>6276</v>
      </c>
      <c r="K603" t="str">
        <f>"23615"</f>
        <v>23615</v>
      </c>
    </row>
    <row r="604" spans="1:11" customFormat="1" x14ac:dyDescent="0.25">
      <c r="A604" t="str">
        <f t="shared" si="97"/>
        <v>23</v>
      </c>
      <c r="B604" t="s">
        <v>612</v>
      </c>
      <c r="C604" t="str">
        <f t="shared" ref="C604:C614" si="99">"061"</f>
        <v>061</v>
      </c>
      <c r="D604" t="s">
        <v>669</v>
      </c>
      <c r="E604" t="str">
        <f t="shared" ref="E604:E610" si="100">"01"</f>
        <v>01</v>
      </c>
      <c r="F604" t="str">
        <f>"001"</f>
        <v>001</v>
      </c>
      <c r="G604" t="str">
        <f>""</f>
        <v/>
      </c>
      <c r="H604" t="s">
        <v>1</v>
      </c>
      <c r="I604" t="s">
        <v>2877</v>
      </c>
      <c r="J604" t="s">
        <v>6277</v>
      </c>
      <c r="K604" t="str">
        <f t="shared" ref="K604:K614" si="101">"23620"</f>
        <v>23620</v>
      </c>
    </row>
    <row r="605" spans="1:11" customFormat="1" x14ac:dyDescent="0.25">
      <c r="A605" t="str">
        <f t="shared" si="97"/>
        <v>23</v>
      </c>
      <c r="B605" t="s">
        <v>612</v>
      </c>
      <c r="C605" t="str">
        <f t="shared" si="99"/>
        <v>061</v>
      </c>
      <c r="D605" t="s">
        <v>669</v>
      </c>
      <c r="E605" t="str">
        <f t="shared" si="100"/>
        <v>01</v>
      </c>
      <c r="F605" t="str">
        <f>"001"</f>
        <v>001</v>
      </c>
      <c r="G605" t="str">
        <f>""</f>
        <v/>
      </c>
      <c r="H605" t="s">
        <v>0</v>
      </c>
      <c r="I605" t="s">
        <v>2877</v>
      </c>
      <c r="J605" t="s">
        <v>6277</v>
      </c>
      <c r="K605" t="str">
        <f t="shared" si="101"/>
        <v>23620</v>
      </c>
    </row>
    <row r="606" spans="1:11" customFormat="1" x14ac:dyDescent="0.25">
      <c r="A606" t="str">
        <f t="shared" si="97"/>
        <v>23</v>
      </c>
      <c r="B606" t="s">
        <v>612</v>
      </c>
      <c r="C606" t="str">
        <f t="shared" si="99"/>
        <v>061</v>
      </c>
      <c r="D606" t="s">
        <v>669</v>
      </c>
      <c r="E606" t="str">
        <f t="shared" si="100"/>
        <v>01</v>
      </c>
      <c r="F606" t="str">
        <f>"002"</f>
        <v>002</v>
      </c>
      <c r="G606" t="str">
        <f>""</f>
        <v/>
      </c>
      <c r="H606" t="s">
        <v>1</v>
      </c>
      <c r="I606" t="s">
        <v>2878</v>
      </c>
      <c r="J606" t="s">
        <v>6278</v>
      </c>
      <c r="K606" t="str">
        <f t="shared" si="101"/>
        <v>23620</v>
      </c>
    </row>
    <row r="607" spans="1:11" customFormat="1" x14ac:dyDescent="0.25">
      <c r="A607" t="str">
        <f t="shared" si="97"/>
        <v>23</v>
      </c>
      <c r="B607" t="s">
        <v>612</v>
      </c>
      <c r="C607" t="str">
        <f t="shared" si="99"/>
        <v>061</v>
      </c>
      <c r="D607" t="s">
        <v>669</v>
      </c>
      <c r="E607" t="str">
        <f t="shared" si="100"/>
        <v>01</v>
      </c>
      <c r="F607" t="str">
        <f>"002"</f>
        <v>002</v>
      </c>
      <c r="G607" t="str">
        <f>""</f>
        <v/>
      </c>
      <c r="H607" t="s">
        <v>0</v>
      </c>
      <c r="I607" t="s">
        <v>2878</v>
      </c>
      <c r="J607" t="s">
        <v>6278</v>
      </c>
      <c r="K607" t="str">
        <f t="shared" si="101"/>
        <v>23620</v>
      </c>
    </row>
    <row r="608" spans="1:11" customFormat="1" x14ac:dyDescent="0.25">
      <c r="A608" t="str">
        <f t="shared" si="97"/>
        <v>23</v>
      </c>
      <c r="B608" t="s">
        <v>612</v>
      </c>
      <c r="C608" t="str">
        <f t="shared" si="99"/>
        <v>061</v>
      </c>
      <c r="D608" t="s">
        <v>669</v>
      </c>
      <c r="E608" t="str">
        <f t="shared" si="100"/>
        <v>01</v>
      </c>
      <c r="F608" t="str">
        <f>"003"</f>
        <v>003</v>
      </c>
      <c r="G608" t="str">
        <f>""</f>
        <v/>
      </c>
      <c r="H608" t="s">
        <v>3</v>
      </c>
      <c r="I608" t="s">
        <v>2879</v>
      </c>
      <c r="J608" t="s">
        <v>6279</v>
      </c>
      <c r="K608" t="str">
        <f t="shared" si="101"/>
        <v>23620</v>
      </c>
    </row>
    <row r="609" spans="1:11" customFormat="1" x14ac:dyDescent="0.25">
      <c r="A609" t="str">
        <f t="shared" si="97"/>
        <v>23</v>
      </c>
      <c r="B609" t="s">
        <v>612</v>
      </c>
      <c r="C609" t="str">
        <f t="shared" si="99"/>
        <v>061</v>
      </c>
      <c r="D609" t="s">
        <v>669</v>
      </c>
      <c r="E609" t="str">
        <f t="shared" si="100"/>
        <v>01</v>
      </c>
      <c r="F609" t="str">
        <f>"004"</f>
        <v>004</v>
      </c>
      <c r="G609" t="str">
        <f>""</f>
        <v/>
      </c>
      <c r="H609" t="s">
        <v>1</v>
      </c>
      <c r="I609" t="s">
        <v>2879</v>
      </c>
      <c r="J609" t="s">
        <v>6279</v>
      </c>
      <c r="K609" t="str">
        <f t="shared" si="101"/>
        <v>23620</v>
      </c>
    </row>
    <row r="610" spans="1:11" customFormat="1" x14ac:dyDescent="0.25">
      <c r="A610" t="str">
        <f t="shared" si="97"/>
        <v>23</v>
      </c>
      <c r="B610" t="s">
        <v>612</v>
      </c>
      <c r="C610" t="str">
        <f t="shared" si="99"/>
        <v>061</v>
      </c>
      <c r="D610" t="s">
        <v>669</v>
      </c>
      <c r="E610" t="str">
        <f t="shared" si="100"/>
        <v>01</v>
      </c>
      <c r="F610" t="str">
        <f>"004"</f>
        <v>004</v>
      </c>
      <c r="G610" t="str">
        <f>""</f>
        <v/>
      </c>
      <c r="H610" t="s">
        <v>0</v>
      </c>
      <c r="I610" t="s">
        <v>2879</v>
      </c>
      <c r="J610" t="s">
        <v>6279</v>
      </c>
      <c r="K610" t="str">
        <f t="shared" si="101"/>
        <v>23620</v>
      </c>
    </row>
    <row r="611" spans="1:11" customFormat="1" x14ac:dyDescent="0.25">
      <c r="A611" t="str">
        <f t="shared" si="97"/>
        <v>23</v>
      </c>
      <c r="B611" t="s">
        <v>612</v>
      </c>
      <c r="C611" t="str">
        <f t="shared" si="99"/>
        <v>061</v>
      </c>
      <c r="D611" t="s">
        <v>669</v>
      </c>
      <c r="E611" t="str">
        <f>"02"</f>
        <v>02</v>
      </c>
      <c r="F611" t="str">
        <f>"001"</f>
        <v>001</v>
      </c>
      <c r="G611" t="str">
        <f>""</f>
        <v/>
      </c>
      <c r="H611" t="s">
        <v>1</v>
      </c>
      <c r="I611" t="s">
        <v>2880</v>
      </c>
      <c r="J611" t="s">
        <v>6280</v>
      </c>
      <c r="K611" t="str">
        <f t="shared" si="101"/>
        <v>23620</v>
      </c>
    </row>
    <row r="612" spans="1:11" customFormat="1" x14ac:dyDescent="0.25">
      <c r="A612" t="str">
        <f t="shared" si="97"/>
        <v>23</v>
      </c>
      <c r="B612" t="s">
        <v>612</v>
      </c>
      <c r="C612" t="str">
        <f t="shared" si="99"/>
        <v>061</v>
      </c>
      <c r="D612" t="s">
        <v>669</v>
      </c>
      <c r="E612" t="str">
        <f>"02"</f>
        <v>02</v>
      </c>
      <c r="F612" t="str">
        <f>"001"</f>
        <v>001</v>
      </c>
      <c r="G612" t="str">
        <f>""</f>
        <v/>
      </c>
      <c r="H612" t="s">
        <v>0</v>
      </c>
      <c r="I612" t="s">
        <v>2880</v>
      </c>
      <c r="J612" t="s">
        <v>6280</v>
      </c>
      <c r="K612" t="str">
        <f t="shared" si="101"/>
        <v>23620</v>
      </c>
    </row>
    <row r="613" spans="1:11" customFormat="1" x14ac:dyDescent="0.25">
      <c r="A613" t="str">
        <f t="shared" si="97"/>
        <v>23</v>
      </c>
      <c r="B613" t="s">
        <v>612</v>
      </c>
      <c r="C613" t="str">
        <f t="shared" si="99"/>
        <v>061</v>
      </c>
      <c r="D613" t="s">
        <v>669</v>
      </c>
      <c r="E613" t="str">
        <f>"02"</f>
        <v>02</v>
      </c>
      <c r="F613" t="str">
        <f>"002"</f>
        <v>002</v>
      </c>
      <c r="G613" t="str">
        <f>""</f>
        <v/>
      </c>
      <c r="H613" t="s">
        <v>1</v>
      </c>
      <c r="I613" t="s">
        <v>1147</v>
      </c>
      <c r="J613" t="s">
        <v>6281</v>
      </c>
      <c r="K613" t="str">
        <f t="shared" si="101"/>
        <v>23620</v>
      </c>
    </row>
    <row r="614" spans="1:11" customFormat="1" x14ac:dyDescent="0.25">
      <c r="A614" t="str">
        <f t="shared" si="97"/>
        <v>23</v>
      </c>
      <c r="B614" t="s">
        <v>612</v>
      </c>
      <c r="C614" t="str">
        <f t="shared" si="99"/>
        <v>061</v>
      </c>
      <c r="D614" t="s">
        <v>669</v>
      </c>
      <c r="E614" t="str">
        <f>"02"</f>
        <v>02</v>
      </c>
      <c r="F614" t="str">
        <f>"002"</f>
        <v>002</v>
      </c>
      <c r="G614" t="str">
        <f>""</f>
        <v/>
      </c>
      <c r="H614" t="s">
        <v>0</v>
      </c>
      <c r="I614" t="s">
        <v>1147</v>
      </c>
      <c r="J614" t="s">
        <v>6281</v>
      </c>
      <c r="K614" t="str">
        <f t="shared" si="101"/>
        <v>23620</v>
      </c>
    </row>
    <row r="615" spans="1:11" customFormat="1" x14ac:dyDescent="0.25">
      <c r="A615" t="str">
        <f t="shared" si="97"/>
        <v>23</v>
      </c>
      <c r="B615" t="s">
        <v>612</v>
      </c>
      <c r="C615" t="str">
        <f>"062"</f>
        <v>062</v>
      </c>
      <c r="D615" t="s">
        <v>670</v>
      </c>
      <c r="E615" t="str">
        <f t="shared" ref="E615:E624" si="102">"01"</f>
        <v>01</v>
      </c>
      <c r="F615" t="str">
        <f>"001"</f>
        <v>001</v>
      </c>
      <c r="G615" t="str">
        <f>""</f>
        <v/>
      </c>
      <c r="H615" t="s">
        <v>1</v>
      </c>
      <c r="I615" t="s">
        <v>2156</v>
      </c>
      <c r="J615" t="s">
        <v>6282</v>
      </c>
      <c r="K615" t="str">
        <f>"23267"</f>
        <v>23267</v>
      </c>
    </row>
    <row r="616" spans="1:11" customFormat="1" x14ac:dyDescent="0.25">
      <c r="A616" t="str">
        <f t="shared" si="97"/>
        <v>23</v>
      </c>
      <c r="B616" t="s">
        <v>612</v>
      </c>
      <c r="C616" t="str">
        <f>"062"</f>
        <v>062</v>
      </c>
      <c r="D616" t="s">
        <v>670</v>
      </c>
      <c r="E616" t="str">
        <f t="shared" si="102"/>
        <v>01</v>
      </c>
      <c r="F616" t="str">
        <f>"001"</f>
        <v>001</v>
      </c>
      <c r="G616" t="str">
        <f>""</f>
        <v/>
      </c>
      <c r="H616" t="s">
        <v>0</v>
      </c>
      <c r="I616" t="s">
        <v>2156</v>
      </c>
      <c r="J616" t="s">
        <v>6282</v>
      </c>
      <c r="K616" t="str">
        <f>"23267"</f>
        <v>23267</v>
      </c>
    </row>
    <row r="617" spans="1:11" customFormat="1" x14ac:dyDescent="0.25">
      <c r="A617" t="str">
        <f t="shared" si="97"/>
        <v>23</v>
      </c>
      <c r="B617" t="s">
        <v>612</v>
      </c>
      <c r="C617" t="str">
        <f>"062"</f>
        <v>062</v>
      </c>
      <c r="D617" t="s">
        <v>670</v>
      </c>
      <c r="E617" t="str">
        <f t="shared" si="102"/>
        <v>01</v>
      </c>
      <c r="F617" t="str">
        <f>"002"</f>
        <v>002</v>
      </c>
      <c r="G617" t="str">
        <f>""</f>
        <v/>
      </c>
      <c r="H617" t="s">
        <v>3</v>
      </c>
      <c r="I617" t="s">
        <v>2881</v>
      </c>
      <c r="J617" t="s">
        <v>6283</v>
      </c>
      <c r="K617" t="str">
        <f>"23265"</f>
        <v>23265</v>
      </c>
    </row>
    <row r="618" spans="1:11" customFormat="1" x14ac:dyDescent="0.25">
      <c r="A618" t="str">
        <f t="shared" si="97"/>
        <v>23</v>
      </c>
      <c r="B618" t="s">
        <v>612</v>
      </c>
      <c r="C618" t="str">
        <f t="shared" ref="C618:C623" si="103">"063"</f>
        <v>063</v>
      </c>
      <c r="D618" t="s">
        <v>671</v>
      </c>
      <c r="E618" t="str">
        <f t="shared" si="102"/>
        <v>01</v>
      </c>
      <c r="F618" t="str">
        <f>"001"</f>
        <v>001</v>
      </c>
      <c r="G618" t="str">
        <f>""</f>
        <v/>
      </c>
      <c r="H618" t="s">
        <v>1</v>
      </c>
      <c r="I618" t="s">
        <v>2882</v>
      </c>
      <c r="J618" t="s">
        <v>6284</v>
      </c>
      <c r="K618" t="str">
        <f t="shared" ref="K618:K623" si="104">"23240"</f>
        <v>23240</v>
      </c>
    </row>
    <row r="619" spans="1:11" customFormat="1" x14ac:dyDescent="0.25">
      <c r="A619" t="str">
        <f t="shared" si="97"/>
        <v>23</v>
      </c>
      <c r="B619" t="s">
        <v>612</v>
      </c>
      <c r="C619" t="str">
        <f t="shared" si="103"/>
        <v>063</v>
      </c>
      <c r="D619" t="s">
        <v>671</v>
      </c>
      <c r="E619" t="str">
        <f t="shared" si="102"/>
        <v>01</v>
      </c>
      <c r="F619" t="str">
        <f>"001"</f>
        <v>001</v>
      </c>
      <c r="G619" t="str">
        <f>""</f>
        <v/>
      </c>
      <c r="H619" t="s">
        <v>0</v>
      </c>
      <c r="I619" t="s">
        <v>2882</v>
      </c>
      <c r="J619" t="s">
        <v>6284</v>
      </c>
      <c r="K619" t="str">
        <f t="shared" si="104"/>
        <v>23240</v>
      </c>
    </row>
    <row r="620" spans="1:11" customFormat="1" x14ac:dyDescent="0.25">
      <c r="A620" t="str">
        <f t="shared" si="97"/>
        <v>23</v>
      </c>
      <c r="B620" t="s">
        <v>612</v>
      </c>
      <c r="C620" t="str">
        <f t="shared" si="103"/>
        <v>063</v>
      </c>
      <c r="D620" t="s">
        <v>671</v>
      </c>
      <c r="E620" t="str">
        <f t="shared" si="102"/>
        <v>01</v>
      </c>
      <c r="F620" t="str">
        <f>"002"</f>
        <v>002</v>
      </c>
      <c r="G620" t="str">
        <f>""</f>
        <v/>
      </c>
      <c r="H620" t="s">
        <v>3</v>
      </c>
      <c r="I620" t="s">
        <v>2882</v>
      </c>
      <c r="J620" t="s">
        <v>6284</v>
      </c>
      <c r="K620" t="str">
        <f t="shared" si="104"/>
        <v>23240</v>
      </c>
    </row>
    <row r="621" spans="1:11" customFormat="1" x14ac:dyDescent="0.25">
      <c r="A621" t="str">
        <f t="shared" si="97"/>
        <v>23</v>
      </c>
      <c r="B621" t="s">
        <v>612</v>
      </c>
      <c r="C621" t="str">
        <f t="shared" si="103"/>
        <v>063</v>
      </c>
      <c r="D621" t="s">
        <v>671</v>
      </c>
      <c r="E621" t="str">
        <f t="shared" si="102"/>
        <v>01</v>
      </c>
      <c r="F621" t="str">
        <f>"003"</f>
        <v>003</v>
      </c>
      <c r="G621" t="str">
        <f>""</f>
        <v/>
      </c>
      <c r="H621" t="s">
        <v>1</v>
      </c>
      <c r="I621" t="s">
        <v>2883</v>
      </c>
      <c r="J621" t="s">
        <v>6285</v>
      </c>
      <c r="K621" t="str">
        <f t="shared" si="104"/>
        <v>23240</v>
      </c>
    </row>
    <row r="622" spans="1:11" customFormat="1" x14ac:dyDescent="0.25">
      <c r="A622" t="str">
        <f t="shared" si="97"/>
        <v>23</v>
      </c>
      <c r="B622" t="s">
        <v>612</v>
      </c>
      <c r="C622" t="str">
        <f t="shared" si="103"/>
        <v>063</v>
      </c>
      <c r="D622" t="s">
        <v>671</v>
      </c>
      <c r="E622" t="str">
        <f t="shared" si="102"/>
        <v>01</v>
      </c>
      <c r="F622" t="str">
        <f>"003"</f>
        <v>003</v>
      </c>
      <c r="G622" t="str">
        <f>""</f>
        <v/>
      </c>
      <c r="H622" t="s">
        <v>0</v>
      </c>
      <c r="I622" t="s">
        <v>2883</v>
      </c>
      <c r="J622" t="s">
        <v>6285</v>
      </c>
      <c r="K622" t="str">
        <f t="shared" si="104"/>
        <v>23240</v>
      </c>
    </row>
    <row r="623" spans="1:11" customFormat="1" x14ac:dyDescent="0.25">
      <c r="A623" t="str">
        <f t="shared" si="97"/>
        <v>23</v>
      </c>
      <c r="B623" t="s">
        <v>612</v>
      </c>
      <c r="C623" t="str">
        <f t="shared" si="103"/>
        <v>063</v>
      </c>
      <c r="D623" t="s">
        <v>671</v>
      </c>
      <c r="E623" t="str">
        <f t="shared" si="102"/>
        <v>01</v>
      </c>
      <c r="F623" t="str">
        <f>"005"</f>
        <v>005</v>
      </c>
      <c r="G623" t="str">
        <f>""</f>
        <v/>
      </c>
      <c r="H623" t="s">
        <v>3</v>
      </c>
      <c r="I623" t="s">
        <v>2884</v>
      </c>
      <c r="J623" t="s">
        <v>6286</v>
      </c>
      <c r="K623" t="str">
        <f t="shared" si="104"/>
        <v>23240</v>
      </c>
    </row>
    <row r="624" spans="1:11" customFormat="1" x14ac:dyDescent="0.25">
      <c r="A624" t="str">
        <f t="shared" si="97"/>
        <v>23</v>
      </c>
      <c r="B624" t="s">
        <v>612</v>
      </c>
      <c r="C624" t="str">
        <f>"064"</f>
        <v>064</v>
      </c>
      <c r="D624" t="s">
        <v>672</v>
      </c>
      <c r="E624" t="str">
        <f t="shared" si="102"/>
        <v>01</v>
      </c>
      <c r="F624" t="str">
        <f t="shared" ref="F624:F629" si="105">"001"</f>
        <v>001</v>
      </c>
      <c r="G624" t="str">
        <f>""</f>
        <v/>
      </c>
      <c r="H624" t="s">
        <v>3</v>
      </c>
      <c r="I624" t="s">
        <v>2885</v>
      </c>
      <c r="J624" t="s">
        <v>6287</v>
      </c>
      <c r="K624" t="str">
        <f>"23140"</f>
        <v>23140</v>
      </c>
    </row>
    <row r="625" spans="1:11" customFormat="1" x14ac:dyDescent="0.25">
      <c r="A625" t="str">
        <f t="shared" si="97"/>
        <v>23</v>
      </c>
      <c r="B625" t="s">
        <v>612</v>
      </c>
      <c r="C625" t="str">
        <f>"064"</f>
        <v>064</v>
      </c>
      <c r="D625" t="s">
        <v>672</v>
      </c>
      <c r="E625" t="str">
        <f>"02"</f>
        <v>02</v>
      </c>
      <c r="F625" t="str">
        <f t="shared" si="105"/>
        <v>001</v>
      </c>
      <c r="G625" t="str">
        <f>""</f>
        <v/>
      </c>
      <c r="H625" t="s">
        <v>3</v>
      </c>
      <c r="I625" t="s">
        <v>2885</v>
      </c>
      <c r="J625" t="s">
        <v>6287</v>
      </c>
      <c r="K625" t="str">
        <f>"23140"</f>
        <v>23140</v>
      </c>
    </row>
    <row r="626" spans="1:11" customFormat="1" x14ac:dyDescent="0.25">
      <c r="A626" t="str">
        <f t="shared" si="97"/>
        <v>23</v>
      </c>
      <c r="B626" t="s">
        <v>612</v>
      </c>
      <c r="C626" t="str">
        <f>"065"</f>
        <v>065</v>
      </c>
      <c r="D626" t="s">
        <v>673</v>
      </c>
      <c r="E626" t="str">
        <f>"01"</f>
        <v>01</v>
      </c>
      <c r="F626" t="str">
        <f t="shared" si="105"/>
        <v>001</v>
      </c>
      <c r="G626" t="str">
        <f>""</f>
        <v/>
      </c>
      <c r="H626" t="s">
        <v>3</v>
      </c>
      <c r="I626" t="s">
        <v>64</v>
      </c>
      <c r="J626" t="s">
        <v>6288</v>
      </c>
      <c r="K626" t="str">
        <f>"23370"</f>
        <v>23370</v>
      </c>
    </row>
    <row r="627" spans="1:11" customFormat="1" x14ac:dyDescent="0.25">
      <c r="A627" t="str">
        <f t="shared" si="97"/>
        <v>23</v>
      </c>
      <c r="B627" t="s">
        <v>612</v>
      </c>
      <c r="C627" t="str">
        <f>"065"</f>
        <v>065</v>
      </c>
      <c r="D627" t="s">
        <v>673</v>
      </c>
      <c r="E627" t="str">
        <f>"02"</f>
        <v>02</v>
      </c>
      <c r="F627" t="str">
        <f t="shared" si="105"/>
        <v>001</v>
      </c>
      <c r="G627" t="str">
        <f>""</f>
        <v/>
      </c>
      <c r="H627" t="s">
        <v>3</v>
      </c>
      <c r="I627" t="s">
        <v>2886</v>
      </c>
      <c r="J627" t="s">
        <v>6289</v>
      </c>
      <c r="K627" t="str">
        <f>"23370"</f>
        <v>23370</v>
      </c>
    </row>
    <row r="628" spans="1:11" customFormat="1" x14ac:dyDescent="0.25">
      <c r="A628" t="str">
        <f t="shared" si="97"/>
        <v>23</v>
      </c>
      <c r="B628" t="s">
        <v>612</v>
      </c>
      <c r="C628" t="str">
        <f t="shared" ref="C628:C634" si="106">"066"</f>
        <v>066</v>
      </c>
      <c r="D628" t="s">
        <v>674</v>
      </c>
      <c r="E628" t="str">
        <f>"01"</f>
        <v>01</v>
      </c>
      <c r="F628" t="str">
        <f t="shared" si="105"/>
        <v>001</v>
      </c>
      <c r="G628" t="str">
        <f>""</f>
        <v/>
      </c>
      <c r="H628" t="s">
        <v>1</v>
      </c>
      <c r="I628" t="s">
        <v>2887</v>
      </c>
      <c r="J628" t="s">
        <v>6290</v>
      </c>
      <c r="K628" t="str">
        <f t="shared" ref="K628:K634" si="107">"23460"</f>
        <v>23460</v>
      </c>
    </row>
    <row r="629" spans="1:11" customFormat="1" x14ac:dyDescent="0.25">
      <c r="A629" t="str">
        <f t="shared" si="97"/>
        <v>23</v>
      </c>
      <c r="B629" t="s">
        <v>612</v>
      </c>
      <c r="C629" t="str">
        <f t="shared" si="106"/>
        <v>066</v>
      </c>
      <c r="D629" t="s">
        <v>674</v>
      </c>
      <c r="E629" t="str">
        <f>"01"</f>
        <v>01</v>
      </c>
      <c r="F629" t="str">
        <f t="shared" si="105"/>
        <v>001</v>
      </c>
      <c r="G629" t="str">
        <f>""</f>
        <v/>
      </c>
      <c r="H629" t="s">
        <v>0</v>
      </c>
      <c r="I629" t="s">
        <v>2887</v>
      </c>
      <c r="J629" t="s">
        <v>6290</v>
      </c>
      <c r="K629" t="str">
        <f t="shared" si="107"/>
        <v>23460</v>
      </c>
    </row>
    <row r="630" spans="1:11" customFormat="1" x14ac:dyDescent="0.25">
      <c r="A630" t="str">
        <f t="shared" si="97"/>
        <v>23</v>
      </c>
      <c r="B630" t="s">
        <v>612</v>
      </c>
      <c r="C630" t="str">
        <f t="shared" si="106"/>
        <v>066</v>
      </c>
      <c r="D630" t="s">
        <v>674</v>
      </c>
      <c r="E630" t="str">
        <f>"01"</f>
        <v>01</v>
      </c>
      <c r="F630" t="str">
        <f>"002"</f>
        <v>002</v>
      </c>
      <c r="G630" t="str">
        <f>""</f>
        <v/>
      </c>
      <c r="H630" t="s">
        <v>1</v>
      </c>
      <c r="I630" t="s">
        <v>2887</v>
      </c>
      <c r="J630" t="s">
        <v>6290</v>
      </c>
      <c r="K630" t="str">
        <f t="shared" si="107"/>
        <v>23460</v>
      </c>
    </row>
    <row r="631" spans="1:11" customFormat="1" x14ac:dyDescent="0.25">
      <c r="A631" t="str">
        <f t="shared" si="97"/>
        <v>23</v>
      </c>
      <c r="B631" t="s">
        <v>612</v>
      </c>
      <c r="C631" t="str">
        <f t="shared" si="106"/>
        <v>066</v>
      </c>
      <c r="D631" t="s">
        <v>674</v>
      </c>
      <c r="E631" t="str">
        <f>"01"</f>
        <v>01</v>
      </c>
      <c r="F631" t="str">
        <f>"002"</f>
        <v>002</v>
      </c>
      <c r="G631" t="str">
        <f>""</f>
        <v/>
      </c>
      <c r="H631" t="s">
        <v>0</v>
      </c>
      <c r="I631" t="s">
        <v>2887</v>
      </c>
      <c r="J631" t="s">
        <v>6290</v>
      </c>
      <c r="K631" t="str">
        <f t="shared" si="107"/>
        <v>23460</v>
      </c>
    </row>
    <row r="632" spans="1:11" customFormat="1" x14ac:dyDescent="0.25">
      <c r="A632" t="str">
        <f t="shared" si="97"/>
        <v>23</v>
      </c>
      <c r="B632" t="s">
        <v>612</v>
      </c>
      <c r="C632" t="str">
        <f t="shared" si="106"/>
        <v>066</v>
      </c>
      <c r="D632" t="s">
        <v>674</v>
      </c>
      <c r="E632" t="str">
        <f>"02"</f>
        <v>02</v>
      </c>
      <c r="F632" t="str">
        <f t="shared" ref="F632:F637" si="108">"001"</f>
        <v>001</v>
      </c>
      <c r="G632" t="str">
        <f>""</f>
        <v/>
      </c>
      <c r="H632" t="s">
        <v>1</v>
      </c>
      <c r="I632" t="s">
        <v>2888</v>
      </c>
      <c r="J632" t="s">
        <v>4277</v>
      </c>
      <c r="K632" t="str">
        <f t="shared" si="107"/>
        <v>23460</v>
      </c>
    </row>
    <row r="633" spans="1:11" customFormat="1" x14ac:dyDescent="0.25">
      <c r="A633" t="str">
        <f t="shared" si="97"/>
        <v>23</v>
      </c>
      <c r="B633" t="s">
        <v>612</v>
      </c>
      <c r="C633" t="str">
        <f t="shared" si="106"/>
        <v>066</v>
      </c>
      <c r="D633" t="s">
        <v>674</v>
      </c>
      <c r="E633" t="str">
        <f>"02"</f>
        <v>02</v>
      </c>
      <c r="F633" t="str">
        <f t="shared" si="108"/>
        <v>001</v>
      </c>
      <c r="G633" t="str">
        <f>""</f>
        <v/>
      </c>
      <c r="H633" t="s">
        <v>0</v>
      </c>
      <c r="I633" t="s">
        <v>2888</v>
      </c>
      <c r="J633" t="s">
        <v>4277</v>
      </c>
      <c r="K633" t="str">
        <f t="shared" si="107"/>
        <v>23460</v>
      </c>
    </row>
    <row r="634" spans="1:11" customFormat="1" x14ac:dyDescent="0.25">
      <c r="A634" t="str">
        <f t="shared" si="97"/>
        <v>23</v>
      </c>
      <c r="B634" t="s">
        <v>612</v>
      </c>
      <c r="C634" t="str">
        <f t="shared" si="106"/>
        <v>066</v>
      </c>
      <c r="D634" t="s">
        <v>674</v>
      </c>
      <c r="E634" t="str">
        <f>"03"</f>
        <v>03</v>
      </c>
      <c r="F634" t="str">
        <f t="shared" si="108"/>
        <v>001</v>
      </c>
      <c r="G634" t="str">
        <f>""</f>
        <v/>
      </c>
      <c r="H634" t="s">
        <v>3</v>
      </c>
      <c r="I634" t="s">
        <v>2888</v>
      </c>
      <c r="J634" t="s">
        <v>4277</v>
      </c>
      <c r="K634" t="str">
        <f t="shared" si="107"/>
        <v>23460</v>
      </c>
    </row>
    <row r="635" spans="1:11" customFormat="1" x14ac:dyDescent="0.25">
      <c r="A635" t="str">
        <f t="shared" si="97"/>
        <v>23</v>
      </c>
      <c r="B635" t="s">
        <v>612</v>
      </c>
      <c r="C635" t="str">
        <f>"067"</f>
        <v>067</v>
      </c>
      <c r="D635" t="s">
        <v>675</v>
      </c>
      <c r="E635" t="str">
        <f>"01"</f>
        <v>01</v>
      </c>
      <c r="F635" t="str">
        <f t="shared" si="108"/>
        <v>001</v>
      </c>
      <c r="G635" t="str">
        <f>""</f>
        <v/>
      </c>
      <c r="H635" t="s">
        <v>3</v>
      </c>
      <c r="I635" t="s">
        <v>25</v>
      </c>
      <c r="J635" t="s">
        <v>4252</v>
      </c>
      <c r="K635" t="str">
        <f>"23110"</f>
        <v>23110</v>
      </c>
    </row>
    <row r="636" spans="1:11" customFormat="1" x14ac:dyDescent="0.25">
      <c r="A636" t="str">
        <f t="shared" si="97"/>
        <v>23</v>
      </c>
      <c r="B636" t="s">
        <v>612</v>
      </c>
      <c r="C636" t="str">
        <f>"067"</f>
        <v>067</v>
      </c>
      <c r="D636" t="s">
        <v>675</v>
      </c>
      <c r="E636" t="str">
        <f>"02"</f>
        <v>02</v>
      </c>
      <c r="F636" t="str">
        <f t="shared" si="108"/>
        <v>001</v>
      </c>
      <c r="G636" t="str">
        <f>""</f>
        <v/>
      </c>
      <c r="H636" t="s">
        <v>1</v>
      </c>
      <c r="I636" t="s">
        <v>2889</v>
      </c>
      <c r="J636" t="s">
        <v>6291</v>
      </c>
      <c r="K636" t="str">
        <f>"23110"</f>
        <v>23110</v>
      </c>
    </row>
    <row r="637" spans="1:11" customFormat="1" x14ac:dyDescent="0.25">
      <c r="A637" t="str">
        <f t="shared" si="97"/>
        <v>23</v>
      </c>
      <c r="B637" t="s">
        <v>612</v>
      </c>
      <c r="C637" t="str">
        <f>"067"</f>
        <v>067</v>
      </c>
      <c r="D637" t="s">
        <v>675</v>
      </c>
      <c r="E637" t="str">
        <f>"02"</f>
        <v>02</v>
      </c>
      <c r="F637" t="str">
        <f t="shared" si="108"/>
        <v>001</v>
      </c>
      <c r="G637" t="str">
        <f>""</f>
        <v/>
      </c>
      <c r="H637" t="s">
        <v>0</v>
      </c>
      <c r="I637" t="s">
        <v>2889</v>
      </c>
      <c r="J637" t="s">
        <v>6291</v>
      </c>
      <c r="K637" t="str">
        <f>"23110"</f>
        <v>23110</v>
      </c>
    </row>
    <row r="638" spans="1:11" customFormat="1" x14ac:dyDescent="0.25">
      <c r="A638" t="str">
        <f t="shared" si="97"/>
        <v>23</v>
      </c>
      <c r="B638" t="s">
        <v>612</v>
      </c>
      <c r="C638" t="str">
        <f>"067"</f>
        <v>067</v>
      </c>
      <c r="D638" t="s">
        <v>675</v>
      </c>
      <c r="E638" t="str">
        <f>"02"</f>
        <v>02</v>
      </c>
      <c r="F638" t="str">
        <f>"002"</f>
        <v>002</v>
      </c>
      <c r="G638" t="str">
        <f>""</f>
        <v/>
      </c>
      <c r="H638" t="s">
        <v>3</v>
      </c>
      <c r="I638" t="s">
        <v>2889</v>
      </c>
      <c r="J638" t="s">
        <v>6291</v>
      </c>
      <c r="K638" t="str">
        <f>"23110"</f>
        <v>23110</v>
      </c>
    </row>
    <row r="639" spans="1:11" customFormat="1" x14ac:dyDescent="0.25">
      <c r="A639" t="str">
        <f t="shared" si="97"/>
        <v>23</v>
      </c>
      <c r="B639" t="s">
        <v>612</v>
      </c>
      <c r="C639" t="str">
        <f t="shared" ref="C639:C647" si="109">"069"</f>
        <v>069</v>
      </c>
      <c r="D639" t="s">
        <v>676</v>
      </c>
      <c r="E639" t="str">
        <f>"01"</f>
        <v>01</v>
      </c>
      <c r="F639" t="str">
        <f>"001"</f>
        <v>001</v>
      </c>
      <c r="G639" t="str">
        <f>""</f>
        <v/>
      </c>
      <c r="H639" t="s">
        <v>1</v>
      </c>
      <c r="I639" t="s">
        <v>2890</v>
      </c>
      <c r="J639" t="s">
        <v>6292</v>
      </c>
      <c r="K639" t="str">
        <f t="shared" ref="K639:K647" si="110">"23790"</f>
        <v>23790</v>
      </c>
    </row>
    <row r="640" spans="1:11" customFormat="1" x14ac:dyDescent="0.25">
      <c r="A640" t="str">
        <f t="shared" si="97"/>
        <v>23</v>
      </c>
      <c r="B640" t="s">
        <v>612</v>
      </c>
      <c r="C640" t="str">
        <f t="shared" si="109"/>
        <v>069</v>
      </c>
      <c r="D640" t="s">
        <v>676</v>
      </c>
      <c r="E640" t="str">
        <f>"01"</f>
        <v>01</v>
      </c>
      <c r="F640" t="str">
        <f>"001"</f>
        <v>001</v>
      </c>
      <c r="G640" t="str">
        <f>""</f>
        <v/>
      </c>
      <c r="H640" t="s">
        <v>0</v>
      </c>
      <c r="I640" t="s">
        <v>2890</v>
      </c>
      <c r="J640" t="s">
        <v>6292</v>
      </c>
      <c r="K640" t="str">
        <f t="shared" si="110"/>
        <v>23790</v>
      </c>
    </row>
    <row r="641" spans="1:11" customFormat="1" x14ac:dyDescent="0.25">
      <c r="A641" t="str">
        <f t="shared" si="97"/>
        <v>23</v>
      </c>
      <c r="B641" t="s">
        <v>612</v>
      </c>
      <c r="C641" t="str">
        <f t="shared" si="109"/>
        <v>069</v>
      </c>
      <c r="D641" t="s">
        <v>676</v>
      </c>
      <c r="E641" t="str">
        <f>"01"</f>
        <v>01</v>
      </c>
      <c r="F641" t="str">
        <f>"002"</f>
        <v>002</v>
      </c>
      <c r="G641" t="str">
        <f>""</f>
        <v/>
      </c>
      <c r="H641" t="s">
        <v>3</v>
      </c>
      <c r="I641" t="s">
        <v>2891</v>
      </c>
      <c r="J641" t="s">
        <v>6293</v>
      </c>
      <c r="K641" t="str">
        <f t="shared" si="110"/>
        <v>23790</v>
      </c>
    </row>
    <row r="642" spans="1:11" customFormat="1" x14ac:dyDescent="0.25">
      <c r="A642" t="str">
        <f t="shared" si="97"/>
        <v>23</v>
      </c>
      <c r="B642" t="s">
        <v>612</v>
      </c>
      <c r="C642" t="str">
        <f t="shared" si="109"/>
        <v>069</v>
      </c>
      <c r="D642" t="s">
        <v>676</v>
      </c>
      <c r="E642" t="str">
        <f>"01"</f>
        <v>01</v>
      </c>
      <c r="F642" t="str">
        <f>"003"</f>
        <v>003</v>
      </c>
      <c r="G642" t="str">
        <f>""</f>
        <v/>
      </c>
      <c r="H642" t="s">
        <v>1</v>
      </c>
      <c r="I642" t="s">
        <v>2891</v>
      </c>
      <c r="J642" t="s">
        <v>6293</v>
      </c>
      <c r="K642" t="str">
        <f t="shared" si="110"/>
        <v>23790</v>
      </c>
    </row>
    <row r="643" spans="1:11" customFormat="1" x14ac:dyDescent="0.25">
      <c r="A643" t="str">
        <f t="shared" ref="A643:A706" si="111">"23"</f>
        <v>23</v>
      </c>
      <c r="B643" t="s">
        <v>612</v>
      </c>
      <c r="C643" t="str">
        <f t="shared" si="109"/>
        <v>069</v>
      </c>
      <c r="D643" t="s">
        <v>676</v>
      </c>
      <c r="E643" t="str">
        <f>"01"</f>
        <v>01</v>
      </c>
      <c r="F643" t="str">
        <f>"003"</f>
        <v>003</v>
      </c>
      <c r="G643" t="str">
        <f>""</f>
        <v/>
      </c>
      <c r="H643" t="s">
        <v>0</v>
      </c>
      <c r="I643" t="s">
        <v>2891</v>
      </c>
      <c r="J643" t="s">
        <v>6293</v>
      </c>
      <c r="K643" t="str">
        <f t="shared" si="110"/>
        <v>23790</v>
      </c>
    </row>
    <row r="644" spans="1:11" customFormat="1" x14ac:dyDescent="0.25">
      <c r="A644" t="str">
        <f t="shared" si="111"/>
        <v>23</v>
      </c>
      <c r="B644" t="s">
        <v>612</v>
      </c>
      <c r="C644" t="str">
        <f t="shared" si="109"/>
        <v>069</v>
      </c>
      <c r="D644" t="s">
        <v>676</v>
      </c>
      <c r="E644" t="str">
        <f>"02"</f>
        <v>02</v>
      </c>
      <c r="F644" t="str">
        <f>"001"</f>
        <v>001</v>
      </c>
      <c r="G644" t="str">
        <f>""</f>
        <v/>
      </c>
      <c r="H644" t="s">
        <v>1</v>
      </c>
      <c r="I644" t="s">
        <v>2892</v>
      </c>
      <c r="J644" t="s">
        <v>6294</v>
      </c>
      <c r="K644" t="str">
        <f t="shared" si="110"/>
        <v>23790</v>
      </c>
    </row>
    <row r="645" spans="1:11" customFormat="1" x14ac:dyDescent="0.25">
      <c r="A645" t="str">
        <f t="shared" si="111"/>
        <v>23</v>
      </c>
      <c r="B645" t="s">
        <v>612</v>
      </c>
      <c r="C645" t="str">
        <f t="shared" si="109"/>
        <v>069</v>
      </c>
      <c r="D645" t="s">
        <v>676</v>
      </c>
      <c r="E645" t="str">
        <f>"02"</f>
        <v>02</v>
      </c>
      <c r="F645" t="str">
        <f>"001"</f>
        <v>001</v>
      </c>
      <c r="G645" t="str">
        <f>""</f>
        <v/>
      </c>
      <c r="H645" t="s">
        <v>0</v>
      </c>
      <c r="I645" t="s">
        <v>2892</v>
      </c>
      <c r="J645" t="s">
        <v>6294</v>
      </c>
      <c r="K645" t="str">
        <f t="shared" si="110"/>
        <v>23790</v>
      </c>
    </row>
    <row r="646" spans="1:11" customFormat="1" x14ac:dyDescent="0.25">
      <c r="A646" t="str">
        <f t="shared" si="111"/>
        <v>23</v>
      </c>
      <c r="B646" t="s">
        <v>612</v>
      </c>
      <c r="C646" t="str">
        <f t="shared" si="109"/>
        <v>069</v>
      </c>
      <c r="D646" t="s">
        <v>676</v>
      </c>
      <c r="E646" t="str">
        <f>"03"</f>
        <v>03</v>
      </c>
      <c r="F646" t="str">
        <f>"001"</f>
        <v>001</v>
      </c>
      <c r="G646" t="str">
        <f>""</f>
        <v/>
      </c>
      <c r="H646" t="s">
        <v>1</v>
      </c>
      <c r="I646" t="s">
        <v>48</v>
      </c>
      <c r="J646" t="s">
        <v>6295</v>
      </c>
      <c r="K646" t="str">
        <f t="shared" si="110"/>
        <v>23790</v>
      </c>
    </row>
    <row r="647" spans="1:11" customFormat="1" x14ac:dyDescent="0.25">
      <c r="A647" t="str">
        <f t="shared" si="111"/>
        <v>23</v>
      </c>
      <c r="B647" t="s">
        <v>612</v>
      </c>
      <c r="C647" t="str">
        <f t="shared" si="109"/>
        <v>069</v>
      </c>
      <c r="D647" t="s">
        <v>676</v>
      </c>
      <c r="E647" t="str">
        <f>"03"</f>
        <v>03</v>
      </c>
      <c r="F647" t="str">
        <f>"001"</f>
        <v>001</v>
      </c>
      <c r="G647" t="str">
        <f>""</f>
        <v/>
      </c>
      <c r="H647" t="s">
        <v>0</v>
      </c>
      <c r="I647" t="s">
        <v>48</v>
      </c>
      <c r="J647" t="s">
        <v>6295</v>
      </c>
      <c r="K647" t="str">
        <f t="shared" si="110"/>
        <v>23790</v>
      </c>
    </row>
    <row r="648" spans="1:11" customFormat="1" x14ac:dyDescent="0.25">
      <c r="A648" t="str">
        <f t="shared" si="111"/>
        <v>23</v>
      </c>
      <c r="B648" t="s">
        <v>612</v>
      </c>
      <c r="C648" t="str">
        <f t="shared" ref="C648:C654" si="112">"070"</f>
        <v>070</v>
      </c>
      <c r="D648" t="s">
        <v>677</v>
      </c>
      <c r="E648" t="str">
        <f>"01"</f>
        <v>01</v>
      </c>
      <c r="F648" t="str">
        <f>"001"</f>
        <v>001</v>
      </c>
      <c r="G648" t="str">
        <f>""</f>
        <v/>
      </c>
      <c r="H648" t="s">
        <v>3</v>
      </c>
      <c r="I648" t="s">
        <v>23</v>
      </c>
      <c r="J648" t="s">
        <v>4030</v>
      </c>
      <c r="K648" t="str">
        <f>"23485"</f>
        <v>23485</v>
      </c>
    </row>
    <row r="649" spans="1:11" customFormat="1" x14ac:dyDescent="0.25">
      <c r="A649" t="str">
        <f t="shared" si="111"/>
        <v>23</v>
      </c>
      <c r="B649" t="s">
        <v>612</v>
      </c>
      <c r="C649" t="str">
        <f t="shared" si="112"/>
        <v>070</v>
      </c>
      <c r="D649" t="s">
        <v>677</v>
      </c>
      <c r="E649" t="str">
        <f>"01"</f>
        <v>01</v>
      </c>
      <c r="F649" t="str">
        <f>"002"</f>
        <v>002</v>
      </c>
      <c r="G649" t="str">
        <f>""</f>
        <v/>
      </c>
      <c r="H649" t="s">
        <v>3</v>
      </c>
      <c r="I649" t="s">
        <v>26</v>
      </c>
      <c r="J649" t="s">
        <v>4895</v>
      </c>
      <c r="K649" t="str">
        <f>"23485"</f>
        <v>23485</v>
      </c>
    </row>
    <row r="650" spans="1:11" customFormat="1" x14ac:dyDescent="0.25">
      <c r="A650" t="str">
        <f t="shared" si="111"/>
        <v>23</v>
      </c>
      <c r="B650" t="s">
        <v>612</v>
      </c>
      <c r="C650" t="str">
        <f t="shared" si="112"/>
        <v>070</v>
      </c>
      <c r="D650" t="s">
        <v>677</v>
      </c>
      <c r="E650" t="str">
        <f>"02"</f>
        <v>02</v>
      </c>
      <c r="F650" t="str">
        <f>"001"</f>
        <v>001</v>
      </c>
      <c r="G650" t="str">
        <f>"01"</f>
        <v>01</v>
      </c>
      <c r="H650" t="s">
        <v>1</v>
      </c>
      <c r="I650" t="s">
        <v>57</v>
      </c>
      <c r="J650" t="s">
        <v>6296</v>
      </c>
      <c r="K650" t="str">
        <f>"23485"</f>
        <v>23485</v>
      </c>
    </row>
    <row r="651" spans="1:11" customFormat="1" x14ac:dyDescent="0.25">
      <c r="A651" t="str">
        <f t="shared" si="111"/>
        <v>23</v>
      </c>
      <c r="B651" t="s">
        <v>612</v>
      </c>
      <c r="C651" t="str">
        <f t="shared" si="112"/>
        <v>070</v>
      </c>
      <c r="D651" t="s">
        <v>677</v>
      </c>
      <c r="E651" t="str">
        <f>"02"</f>
        <v>02</v>
      </c>
      <c r="F651" t="str">
        <f>"001"</f>
        <v>001</v>
      </c>
      <c r="G651" t="str">
        <f>"01"</f>
        <v>01</v>
      </c>
      <c r="H651" t="s">
        <v>0</v>
      </c>
      <c r="I651" t="s">
        <v>57</v>
      </c>
      <c r="J651" t="s">
        <v>6296</v>
      </c>
      <c r="K651" t="str">
        <f>"23485"</f>
        <v>23485</v>
      </c>
    </row>
    <row r="652" spans="1:11" customFormat="1" x14ac:dyDescent="0.25">
      <c r="A652" t="str">
        <f t="shared" si="111"/>
        <v>23</v>
      </c>
      <c r="B652" t="s">
        <v>612</v>
      </c>
      <c r="C652" t="str">
        <f t="shared" si="112"/>
        <v>070</v>
      </c>
      <c r="D652" t="s">
        <v>677</v>
      </c>
      <c r="E652" t="str">
        <f>"02"</f>
        <v>02</v>
      </c>
      <c r="F652" t="str">
        <f>"001"</f>
        <v>001</v>
      </c>
      <c r="G652" t="str">
        <f>"02"</f>
        <v>02</v>
      </c>
      <c r="H652" t="s">
        <v>2</v>
      </c>
      <c r="I652" t="s">
        <v>50</v>
      </c>
      <c r="J652" t="s">
        <v>6297</v>
      </c>
      <c r="K652" t="str">
        <f>"23486"</f>
        <v>23486</v>
      </c>
    </row>
    <row r="653" spans="1:11" customFormat="1" x14ac:dyDescent="0.25">
      <c r="A653" t="str">
        <f t="shared" si="111"/>
        <v>23</v>
      </c>
      <c r="B653" t="s">
        <v>612</v>
      </c>
      <c r="C653" t="str">
        <f t="shared" si="112"/>
        <v>070</v>
      </c>
      <c r="D653" t="s">
        <v>677</v>
      </c>
      <c r="E653" t="str">
        <f>"02"</f>
        <v>02</v>
      </c>
      <c r="F653" t="str">
        <f>"002"</f>
        <v>002</v>
      </c>
      <c r="G653" t="str">
        <f>""</f>
        <v/>
      </c>
      <c r="H653" t="s">
        <v>1</v>
      </c>
      <c r="I653" t="s">
        <v>2893</v>
      </c>
      <c r="J653" t="s">
        <v>6298</v>
      </c>
      <c r="K653" t="str">
        <f>"23485"</f>
        <v>23485</v>
      </c>
    </row>
    <row r="654" spans="1:11" customFormat="1" x14ac:dyDescent="0.25">
      <c r="A654" t="str">
        <f t="shared" si="111"/>
        <v>23</v>
      </c>
      <c r="B654" t="s">
        <v>612</v>
      </c>
      <c r="C654" t="str">
        <f t="shared" si="112"/>
        <v>070</v>
      </c>
      <c r="D654" t="s">
        <v>677</v>
      </c>
      <c r="E654" t="str">
        <f>"02"</f>
        <v>02</v>
      </c>
      <c r="F654" t="str">
        <f>"002"</f>
        <v>002</v>
      </c>
      <c r="G654" t="str">
        <f>""</f>
        <v/>
      </c>
      <c r="H654" t="s">
        <v>0</v>
      </c>
      <c r="I654" t="s">
        <v>2893</v>
      </c>
      <c r="J654" t="s">
        <v>6298</v>
      </c>
      <c r="K654" t="str">
        <f>"23485"</f>
        <v>23485</v>
      </c>
    </row>
    <row r="655" spans="1:11" customFormat="1" x14ac:dyDescent="0.25">
      <c r="A655" t="str">
        <f t="shared" si="111"/>
        <v>23</v>
      </c>
      <c r="B655" t="s">
        <v>612</v>
      </c>
      <c r="C655" t="str">
        <f>"071"</f>
        <v>071</v>
      </c>
      <c r="D655" t="s">
        <v>678</v>
      </c>
      <c r="E655" t="str">
        <f t="shared" ref="E655:E661" si="113">"01"</f>
        <v>01</v>
      </c>
      <c r="F655" t="str">
        <f>"001"</f>
        <v>001</v>
      </c>
      <c r="G655" t="str">
        <f>""</f>
        <v/>
      </c>
      <c r="H655" t="s">
        <v>1</v>
      </c>
      <c r="I655" t="s">
        <v>2894</v>
      </c>
      <c r="J655" t="s">
        <v>6299</v>
      </c>
      <c r="K655" t="str">
        <f>"23350"</f>
        <v>23350</v>
      </c>
    </row>
    <row r="656" spans="1:11" customFormat="1" x14ac:dyDescent="0.25">
      <c r="A656" t="str">
        <f t="shared" si="111"/>
        <v>23</v>
      </c>
      <c r="B656" t="s">
        <v>612</v>
      </c>
      <c r="C656" t="str">
        <f>"071"</f>
        <v>071</v>
      </c>
      <c r="D656" t="s">
        <v>678</v>
      </c>
      <c r="E656" t="str">
        <f t="shared" si="113"/>
        <v>01</v>
      </c>
      <c r="F656" t="str">
        <f>"001"</f>
        <v>001</v>
      </c>
      <c r="G656" t="str">
        <f>""</f>
        <v/>
      </c>
      <c r="H656" t="s">
        <v>0</v>
      </c>
      <c r="I656" t="s">
        <v>2894</v>
      </c>
      <c r="J656" t="s">
        <v>6299</v>
      </c>
      <c r="K656" t="str">
        <f>"23350"</f>
        <v>23350</v>
      </c>
    </row>
    <row r="657" spans="1:11" customFormat="1" x14ac:dyDescent="0.25">
      <c r="A657" t="str">
        <f t="shared" si="111"/>
        <v>23</v>
      </c>
      <c r="B657" t="s">
        <v>612</v>
      </c>
      <c r="C657" t="str">
        <f>"072"</f>
        <v>072</v>
      </c>
      <c r="D657" t="s">
        <v>679</v>
      </c>
      <c r="E657" t="str">
        <f t="shared" si="113"/>
        <v>01</v>
      </c>
      <c r="F657" t="str">
        <f>"001"</f>
        <v>001</v>
      </c>
      <c r="G657" t="str">
        <f>""</f>
        <v/>
      </c>
      <c r="H657" t="s">
        <v>3</v>
      </c>
      <c r="I657" t="s">
        <v>58</v>
      </c>
      <c r="J657" t="s">
        <v>6300</v>
      </c>
      <c r="K657" t="str">
        <f>"23360"</f>
        <v>23360</v>
      </c>
    </row>
    <row r="658" spans="1:11" customFormat="1" x14ac:dyDescent="0.25">
      <c r="A658" t="str">
        <f t="shared" si="111"/>
        <v>23</v>
      </c>
      <c r="B658" t="s">
        <v>612</v>
      </c>
      <c r="C658" t="str">
        <f>"072"</f>
        <v>072</v>
      </c>
      <c r="D658" t="s">
        <v>679</v>
      </c>
      <c r="E658" t="str">
        <f t="shared" si="113"/>
        <v>01</v>
      </c>
      <c r="F658" t="str">
        <f>"002"</f>
        <v>002</v>
      </c>
      <c r="G658" t="str">
        <f>""</f>
        <v/>
      </c>
      <c r="H658" t="s">
        <v>1</v>
      </c>
      <c r="I658" t="s">
        <v>58</v>
      </c>
      <c r="J658" t="s">
        <v>6300</v>
      </c>
      <c r="K658" t="str">
        <f>"23360"</f>
        <v>23360</v>
      </c>
    </row>
    <row r="659" spans="1:11" customFormat="1" x14ac:dyDescent="0.25">
      <c r="A659" t="str">
        <f t="shared" si="111"/>
        <v>23</v>
      </c>
      <c r="B659" t="s">
        <v>612</v>
      </c>
      <c r="C659" t="str">
        <f>"072"</f>
        <v>072</v>
      </c>
      <c r="D659" t="s">
        <v>679</v>
      </c>
      <c r="E659" t="str">
        <f t="shared" si="113"/>
        <v>01</v>
      </c>
      <c r="F659" t="str">
        <f>"002"</f>
        <v>002</v>
      </c>
      <c r="G659" t="str">
        <f>""</f>
        <v/>
      </c>
      <c r="H659" t="s">
        <v>0</v>
      </c>
      <c r="I659" t="s">
        <v>58</v>
      </c>
      <c r="J659" t="s">
        <v>6300</v>
      </c>
      <c r="K659" t="str">
        <f>"23360"</f>
        <v>23360</v>
      </c>
    </row>
    <row r="660" spans="1:11" customFormat="1" x14ac:dyDescent="0.25">
      <c r="A660" t="str">
        <f t="shared" si="111"/>
        <v>23</v>
      </c>
      <c r="B660" t="s">
        <v>612</v>
      </c>
      <c r="C660" t="str">
        <f t="shared" ref="C660:C666" si="114">"073"</f>
        <v>073</v>
      </c>
      <c r="D660" t="s">
        <v>680</v>
      </c>
      <c r="E660" t="str">
        <f t="shared" si="113"/>
        <v>01</v>
      </c>
      <c r="F660" t="str">
        <f>"001"</f>
        <v>001</v>
      </c>
      <c r="G660" t="str">
        <f>"01"</f>
        <v>01</v>
      </c>
      <c r="H660" t="s">
        <v>1</v>
      </c>
      <c r="I660" t="s">
        <v>24</v>
      </c>
      <c r="J660" t="s">
        <v>6301</v>
      </c>
      <c r="K660" t="str">
        <f t="shared" ref="K660:K666" si="115">"23480"</f>
        <v>23480</v>
      </c>
    </row>
    <row r="661" spans="1:11" customFormat="1" x14ac:dyDescent="0.25">
      <c r="A661" t="str">
        <f t="shared" si="111"/>
        <v>23</v>
      </c>
      <c r="B661" t="s">
        <v>612</v>
      </c>
      <c r="C661" t="str">
        <f t="shared" si="114"/>
        <v>073</v>
      </c>
      <c r="D661" t="s">
        <v>680</v>
      </c>
      <c r="E661" t="str">
        <f t="shared" si="113"/>
        <v>01</v>
      </c>
      <c r="F661" t="str">
        <f>"001"</f>
        <v>001</v>
      </c>
      <c r="G661" t="str">
        <f>"02"</f>
        <v>02</v>
      </c>
      <c r="H661" t="s">
        <v>0</v>
      </c>
      <c r="I661" t="s">
        <v>2895</v>
      </c>
      <c r="J661" t="s">
        <v>6302</v>
      </c>
      <c r="K661" t="str">
        <f t="shared" si="115"/>
        <v>23480</v>
      </c>
    </row>
    <row r="662" spans="1:11" customFormat="1" x14ac:dyDescent="0.25">
      <c r="A662" t="str">
        <f t="shared" si="111"/>
        <v>23</v>
      </c>
      <c r="B662" t="s">
        <v>612</v>
      </c>
      <c r="C662" t="str">
        <f t="shared" si="114"/>
        <v>073</v>
      </c>
      <c r="D662" t="s">
        <v>680</v>
      </c>
      <c r="E662" t="str">
        <f>"02"</f>
        <v>02</v>
      </c>
      <c r="F662" t="str">
        <f>"001"</f>
        <v>001</v>
      </c>
      <c r="G662" t="str">
        <f>""</f>
        <v/>
      </c>
      <c r="H662" t="s">
        <v>3</v>
      </c>
      <c r="I662" t="s">
        <v>2895</v>
      </c>
      <c r="J662" t="s">
        <v>6302</v>
      </c>
      <c r="K662" t="str">
        <f t="shared" si="115"/>
        <v>23480</v>
      </c>
    </row>
    <row r="663" spans="1:11" customFormat="1" x14ac:dyDescent="0.25">
      <c r="A663" t="str">
        <f t="shared" si="111"/>
        <v>23</v>
      </c>
      <c r="B663" t="s">
        <v>612</v>
      </c>
      <c r="C663" t="str">
        <f t="shared" si="114"/>
        <v>073</v>
      </c>
      <c r="D663" t="s">
        <v>680</v>
      </c>
      <c r="E663" t="str">
        <f>"02"</f>
        <v>02</v>
      </c>
      <c r="F663" t="str">
        <f>"002"</f>
        <v>002</v>
      </c>
      <c r="G663" t="str">
        <f>""</f>
        <v/>
      </c>
      <c r="H663" t="s">
        <v>3</v>
      </c>
      <c r="I663" t="s">
        <v>2895</v>
      </c>
      <c r="J663" t="s">
        <v>6302</v>
      </c>
      <c r="K663" t="str">
        <f t="shared" si="115"/>
        <v>23480</v>
      </c>
    </row>
    <row r="664" spans="1:11" customFormat="1" x14ac:dyDescent="0.25">
      <c r="A664" t="str">
        <f t="shared" si="111"/>
        <v>23</v>
      </c>
      <c r="B664" t="s">
        <v>612</v>
      </c>
      <c r="C664" t="str">
        <f t="shared" si="114"/>
        <v>073</v>
      </c>
      <c r="D664" t="s">
        <v>680</v>
      </c>
      <c r="E664" t="str">
        <f>"03"</f>
        <v>03</v>
      </c>
      <c r="F664" t="str">
        <f>"001"</f>
        <v>001</v>
      </c>
      <c r="G664" t="str">
        <f>""</f>
        <v/>
      </c>
      <c r="H664" t="s">
        <v>1</v>
      </c>
      <c r="I664" t="s">
        <v>2896</v>
      </c>
      <c r="J664" t="s">
        <v>6303</v>
      </c>
      <c r="K664" t="str">
        <f t="shared" si="115"/>
        <v>23480</v>
      </c>
    </row>
    <row r="665" spans="1:11" customFormat="1" x14ac:dyDescent="0.25">
      <c r="A665" t="str">
        <f t="shared" si="111"/>
        <v>23</v>
      </c>
      <c r="B665" t="s">
        <v>612</v>
      </c>
      <c r="C665" t="str">
        <f t="shared" si="114"/>
        <v>073</v>
      </c>
      <c r="D665" t="s">
        <v>680</v>
      </c>
      <c r="E665" t="str">
        <f>"03"</f>
        <v>03</v>
      </c>
      <c r="F665" t="str">
        <f>"001"</f>
        <v>001</v>
      </c>
      <c r="G665" t="str">
        <f>""</f>
        <v/>
      </c>
      <c r="H665" t="s">
        <v>0</v>
      </c>
      <c r="I665" t="s">
        <v>2896</v>
      </c>
      <c r="J665" t="s">
        <v>6303</v>
      </c>
      <c r="K665" t="str">
        <f t="shared" si="115"/>
        <v>23480</v>
      </c>
    </row>
    <row r="666" spans="1:11" customFormat="1" x14ac:dyDescent="0.25">
      <c r="A666" t="str">
        <f t="shared" si="111"/>
        <v>23</v>
      </c>
      <c r="B666" t="s">
        <v>612</v>
      </c>
      <c r="C666" t="str">
        <f t="shared" si="114"/>
        <v>073</v>
      </c>
      <c r="D666" t="s">
        <v>680</v>
      </c>
      <c r="E666" t="str">
        <f>"03"</f>
        <v>03</v>
      </c>
      <c r="F666" t="str">
        <f>"002"</f>
        <v>002</v>
      </c>
      <c r="G666" t="str">
        <f>""</f>
        <v/>
      </c>
      <c r="H666" t="s">
        <v>3</v>
      </c>
      <c r="I666" t="s">
        <v>23</v>
      </c>
      <c r="J666" t="s">
        <v>6304</v>
      </c>
      <c r="K666" t="str">
        <f t="shared" si="115"/>
        <v>23480</v>
      </c>
    </row>
    <row r="667" spans="1:11" customFormat="1" x14ac:dyDescent="0.25">
      <c r="A667" t="str">
        <f t="shared" si="111"/>
        <v>23</v>
      </c>
      <c r="B667" t="s">
        <v>612</v>
      </c>
      <c r="C667" t="str">
        <f>"074"</f>
        <v>074</v>
      </c>
      <c r="D667" t="s">
        <v>681</v>
      </c>
      <c r="E667" t="str">
        <f>"01"</f>
        <v>01</v>
      </c>
      <c r="F667" t="str">
        <f>"001"</f>
        <v>001</v>
      </c>
      <c r="G667" t="str">
        <f>""</f>
        <v/>
      </c>
      <c r="H667" t="s">
        <v>1</v>
      </c>
      <c r="I667" t="s">
        <v>1286</v>
      </c>
      <c r="J667" t="s">
        <v>6305</v>
      </c>
      <c r="K667" t="str">
        <f>"23430"</f>
        <v>23430</v>
      </c>
    </row>
    <row r="668" spans="1:11" customFormat="1" x14ac:dyDescent="0.25">
      <c r="A668" t="str">
        <f t="shared" si="111"/>
        <v>23</v>
      </c>
      <c r="B668" t="s">
        <v>612</v>
      </c>
      <c r="C668" t="str">
        <f>"074"</f>
        <v>074</v>
      </c>
      <c r="D668" t="s">
        <v>681</v>
      </c>
      <c r="E668" t="str">
        <f>"01"</f>
        <v>01</v>
      </c>
      <c r="F668" t="str">
        <f>"001"</f>
        <v>001</v>
      </c>
      <c r="G668" t="str">
        <f>""</f>
        <v/>
      </c>
      <c r="H668" t="s">
        <v>0</v>
      </c>
      <c r="I668" t="s">
        <v>1286</v>
      </c>
      <c r="J668" t="s">
        <v>6305</v>
      </c>
      <c r="K668" t="str">
        <f>"23430"</f>
        <v>23430</v>
      </c>
    </row>
    <row r="669" spans="1:11" customFormat="1" x14ac:dyDescent="0.25">
      <c r="A669" t="str">
        <f t="shared" si="111"/>
        <v>23</v>
      </c>
      <c r="B669" t="s">
        <v>612</v>
      </c>
      <c r="C669" t="str">
        <f>"074"</f>
        <v>074</v>
      </c>
      <c r="D669" t="s">
        <v>681</v>
      </c>
      <c r="E669" t="str">
        <f>"02"</f>
        <v>02</v>
      </c>
      <c r="F669" t="str">
        <f>"001"</f>
        <v>001</v>
      </c>
      <c r="G669" t="str">
        <f>""</f>
        <v/>
      </c>
      <c r="H669" t="s">
        <v>1</v>
      </c>
      <c r="I669" t="s">
        <v>1008</v>
      </c>
      <c r="J669" t="s">
        <v>6306</v>
      </c>
      <c r="K669" t="str">
        <f>"23430"</f>
        <v>23430</v>
      </c>
    </row>
    <row r="670" spans="1:11" customFormat="1" x14ac:dyDescent="0.25">
      <c r="A670" t="str">
        <f t="shared" si="111"/>
        <v>23</v>
      </c>
      <c r="B670" t="s">
        <v>612</v>
      </c>
      <c r="C670" t="str">
        <f>"074"</f>
        <v>074</v>
      </c>
      <c r="D670" t="s">
        <v>681</v>
      </c>
      <c r="E670" t="str">
        <f>"02"</f>
        <v>02</v>
      </c>
      <c r="F670" t="str">
        <f>"001"</f>
        <v>001</v>
      </c>
      <c r="G670" t="str">
        <f>""</f>
        <v/>
      </c>
      <c r="H670" t="s">
        <v>0</v>
      </c>
      <c r="I670" t="s">
        <v>1008</v>
      </c>
      <c r="J670" t="s">
        <v>6306</v>
      </c>
      <c r="K670" t="str">
        <f>"23430"</f>
        <v>23430</v>
      </c>
    </row>
    <row r="671" spans="1:11" customFormat="1" x14ac:dyDescent="0.25">
      <c r="A671" t="str">
        <f t="shared" si="111"/>
        <v>23</v>
      </c>
      <c r="B671" t="s">
        <v>612</v>
      </c>
      <c r="C671" t="str">
        <f>"075"</f>
        <v>075</v>
      </c>
      <c r="D671" t="s">
        <v>682</v>
      </c>
      <c r="E671" t="str">
        <f>"01"</f>
        <v>01</v>
      </c>
      <c r="F671" t="str">
        <f>"001"</f>
        <v>001</v>
      </c>
      <c r="G671" t="str">
        <f>""</f>
        <v/>
      </c>
      <c r="H671" t="s">
        <v>3</v>
      </c>
      <c r="I671" t="s">
        <v>28</v>
      </c>
      <c r="J671" t="s">
        <v>6307</v>
      </c>
      <c r="K671" t="str">
        <f>"23410"</f>
        <v>23410</v>
      </c>
    </row>
    <row r="672" spans="1:11" customFormat="1" x14ac:dyDescent="0.25">
      <c r="A672" t="str">
        <f t="shared" si="111"/>
        <v>23</v>
      </c>
      <c r="B672" t="s">
        <v>612</v>
      </c>
      <c r="C672" t="str">
        <f>"075"</f>
        <v>075</v>
      </c>
      <c r="D672" t="s">
        <v>682</v>
      </c>
      <c r="E672" t="str">
        <f>"01"</f>
        <v>01</v>
      </c>
      <c r="F672" t="str">
        <f>"002"</f>
        <v>002</v>
      </c>
      <c r="G672" t="str">
        <f>""</f>
        <v/>
      </c>
      <c r="H672" t="s">
        <v>1</v>
      </c>
      <c r="I672" t="s">
        <v>28</v>
      </c>
      <c r="J672" t="s">
        <v>6308</v>
      </c>
      <c r="K672" t="str">
        <f>"23410"</f>
        <v>23410</v>
      </c>
    </row>
    <row r="673" spans="1:11" customFormat="1" x14ac:dyDescent="0.25">
      <c r="A673" t="str">
        <f t="shared" si="111"/>
        <v>23</v>
      </c>
      <c r="B673" t="s">
        <v>612</v>
      </c>
      <c r="C673" t="str">
        <f>"075"</f>
        <v>075</v>
      </c>
      <c r="D673" t="s">
        <v>682</v>
      </c>
      <c r="E673" t="str">
        <f>"01"</f>
        <v>01</v>
      </c>
      <c r="F673" t="str">
        <f>"002"</f>
        <v>002</v>
      </c>
      <c r="G673" t="str">
        <f>""</f>
        <v/>
      </c>
      <c r="H673" t="s">
        <v>0</v>
      </c>
      <c r="I673" t="s">
        <v>28</v>
      </c>
      <c r="J673" t="s">
        <v>6308</v>
      </c>
      <c r="K673" t="str">
        <f>"23410"</f>
        <v>23410</v>
      </c>
    </row>
    <row r="674" spans="1:11" customFormat="1" x14ac:dyDescent="0.25">
      <c r="A674" t="str">
        <f t="shared" si="111"/>
        <v>23</v>
      </c>
      <c r="B674" t="s">
        <v>612</v>
      </c>
      <c r="C674" t="str">
        <f>"075"</f>
        <v>075</v>
      </c>
      <c r="D674" t="s">
        <v>682</v>
      </c>
      <c r="E674" t="str">
        <f>"02"</f>
        <v>02</v>
      </c>
      <c r="F674" t="str">
        <f t="shared" ref="F674:F679" si="116">"001"</f>
        <v>001</v>
      </c>
      <c r="G674" t="str">
        <f>""</f>
        <v/>
      </c>
      <c r="H674" t="s">
        <v>1</v>
      </c>
      <c r="I674" t="s">
        <v>2897</v>
      </c>
      <c r="J674" t="s">
        <v>6309</v>
      </c>
      <c r="K674" t="str">
        <f>"23410"</f>
        <v>23410</v>
      </c>
    </row>
    <row r="675" spans="1:11" customFormat="1" x14ac:dyDescent="0.25">
      <c r="A675" t="str">
        <f t="shared" si="111"/>
        <v>23</v>
      </c>
      <c r="B675" t="s">
        <v>612</v>
      </c>
      <c r="C675" t="str">
        <f>"075"</f>
        <v>075</v>
      </c>
      <c r="D675" t="s">
        <v>682</v>
      </c>
      <c r="E675" t="str">
        <f>"02"</f>
        <v>02</v>
      </c>
      <c r="F675" t="str">
        <f t="shared" si="116"/>
        <v>001</v>
      </c>
      <c r="G675" t="str">
        <f>""</f>
        <v/>
      </c>
      <c r="H675" t="s">
        <v>0</v>
      </c>
      <c r="I675" t="s">
        <v>2897</v>
      </c>
      <c r="J675" t="s">
        <v>6309</v>
      </c>
      <c r="K675" t="str">
        <f>"23410"</f>
        <v>23410</v>
      </c>
    </row>
    <row r="676" spans="1:11" customFormat="1" x14ac:dyDescent="0.25">
      <c r="A676" t="str">
        <f t="shared" si="111"/>
        <v>23</v>
      </c>
      <c r="B676" t="s">
        <v>612</v>
      </c>
      <c r="C676" t="str">
        <f>"076"</f>
        <v>076</v>
      </c>
      <c r="D676" t="s">
        <v>683</v>
      </c>
      <c r="E676" t="str">
        <f>"01"</f>
        <v>01</v>
      </c>
      <c r="F676" t="str">
        <f t="shared" si="116"/>
        <v>001</v>
      </c>
      <c r="G676" t="str">
        <f>""</f>
        <v/>
      </c>
      <c r="H676" t="s">
        <v>3</v>
      </c>
      <c r="I676" t="s">
        <v>2898</v>
      </c>
      <c r="J676" t="s">
        <v>5757</v>
      </c>
      <c r="K676" t="str">
        <f>"23213"</f>
        <v>23213</v>
      </c>
    </row>
    <row r="677" spans="1:11" customFormat="1" x14ac:dyDescent="0.25">
      <c r="A677" t="str">
        <f t="shared" si="111"/>
        <v>23</v>
      </c>
      <c r="B677" t="s">
        <v>612</v>
      </c>
      <c r="C677" t="str">
        <f>"077"</f>
        <v>077</v>
      </c>
      <c r="D677" t="s">
        <v>684</v>
      </c>
      <c r="E677" t="str">
        <f>"01"</f>
        <v>01</v>
      </c>
      <c r="F677" t="str">
        <f t="shared" si="116"/>
        <v>001</v>
      </c>
      <c r="G677" t="str">
        <f>""</f>
        <v/>
      </c>
      <c r="H677" t="s">
        <v>3</v>
      </c>
      <c r="I677" t="s">
        <v>48</v>
      </c>
      <c r="J677" t="s">
        <v>6310</v>
      </c>
      <c r="K677" t="str">
        <f>"23612"</f>
        <v>23612</v>
      </c>
    </row>
    <row r="678" spans="1:11" customFormat="1" x14ac:dyDescent="0.25">
      <c r="A678" t="str">
        <f t="shared" si="111"/>
        <v>23</v>
      </c>
      <c r="B678" t="s">
        <v>612</v>
      </c>
      <c r="C678" t="str">
        <f t="shared" ref="C678:C683" si="117">"079"</f>
        <v>079</v>
      </c>
      <c r="D678" t="s">
        <v>685</v>
      </c>
      <c r="E678" t="str">
        <f>"01"</f>
        <v>01</v>
      </c>
      <c r="F678" t="str">
        <f t="shared" si="116"/>
        <v>001</v>
      </c>
      <c r="G678" t="str">
        <f>""</f>
        <v/>
      </c>
      <c r="H678" t="s">
        <v>1</v>
      </c>
      <c r="I678" t="s">
        <v>2899</v>
      </c>
      <c r="J678" t="s">
        <v>6311</v>
      </c>
      <c r="K678" t="str">
        <f t="shared" ref="K678:K683" si="118">"23250"</f>
        <v>23250</v>
      </c>
    </row>
    <row r="679" spans="1:11" customFormat="1" x14ac:dyDescent="0.25">
      <c r="A679" t="str">
        <f t="shared" si="111"/>
        <v>23</v>
      </c>
      <c r="B679" t="s">
        <v>612</v>
      </c>
      <c r="C679" t="str">
        <f t="shared" si="117"/>
        <v>079</v>
      </c>
      <c r="D679" t="s">
        <v>685</v>
      </c>
      <c r="E679" t="str">
        <f>"01"</f>
        <v>01</v>
      </c>
      <c r="F679" t="str">
        <f t="shared" si="116"/>
        <v>001</v>
      </c>
      <c r="G679" t="str">
        <f>""</f>
        <v/>
      </c>
      <c r="H679" t="s">
        <v>0</v>
      </c>
      <c r="I679" t="s">
        <v>2899</v>
      </c>
      <c r="J679" t="s">
        <v>6311</v>
      </c>
      <c r="K679" t="str">
        <f t="shared" si="118"/>
        <v>23250</v>
      </c>
    </row>
    <row r="680" spans="1:11" customFormat="1" x14ac:dyDescent="0.25">
      <c r="A680" t="str">
        <f t="shared" si="111"/>
        <v>23</v>
      </c>
      <c r="B680" t="s">
        <v>612</v>
      </c>
      <c r="C680" t="str">
        <f t="shared" si="117"/>
        <v>079</v>
      </c>
      <c r="D680" t="s">
        <v>685</v>
      </c>
      <c r="E680" t="str">
        <f>"01"</f>
        <v>01</v>
      </c>
      <c r="F680" t="str">
        <f>"002"</f>
        <v>002</v>
      </c>
      <c r="G680" t="str">
        <f>""</f>
        <v/>
      </c>
      <c r="H680" t="s">
        <v>3</v>
      </c>
      <c r="I680" t="s">
        <v>2900</v>
      </c>
      <c r="J680" t="s">
        <v>6312</v>
      </c>
      <c r="K680" t="str">
        <f t="shared" si="118"/>
        <v>23250</v>
      </c>
    </row>
    <row r="681" spans="1:11" customFormat="1" x14ac:dyDescent="0.25">
      <c r="A681" t="str">
        <f t="shared" si="111"/>
        <v>23</v>
      </c>
      <c r="B681" t="s">
        <v>612</v>
      </c>
      <c r="C681" t="str">
        <f t="shared" si="117"/>
        <v>079</v>
      </c>
      <c r="D681" t="s">
        <v>685</v>
      </c>
      <c r="E681" t="str">
        <f>"02"</f>
        <v>02</v>
      </c>
      <c r="F681" t="str">
        <f t="shared" ref="F681:F688" si="119">"001"</f>
        <v>001</v>
      </c>
      <c r="G681" t="str">
        <f>""</f>
        <v/>
      </c>
      <c r="H681" t="s">
        <v>3</v>
      </c>
      <c r="I681" t="s">
        <v>2900</v>
      </c>
      <c r="J681" t="s">
        <v>6312</v>
      </c>
      <c r="K681" t="str">
        <f t="shared" si="118"/>
        <v>23250</v>
      </c>
    </row>
    <row r="682" spans="1:11" customFormat="1" x14ac:dyDescent="0.25">
      <c r="A682" t="str">
        <f t="shared" si="111"/>
        <v>23</v>
      </c>
      <c r="B682" t="s">
        <v>612</v>
      </c>
      <c r="C682" t="str">
        <f t="shared" si="117"/>
        <v>079</v>
      </c>
      <c r="D682" t="s">
        <v>685</v>
      </c>
      <c r="E682" t="str">
        <f>"03"</f>
        <v>03</v>
      </c>
      <c r="F682" t="str">
        <f t="shared" si="119"/>
        <v>001</v>
      </c>
      <c r="G682" t="str">
        <f>""</f>
        <v/>
      </c>
      <c r="H682" t="s">
        <v>1</v>
      </c>
      <c r="I682" t="s">
        <v>2475</v>
      </c>
      <c r="J682" t="s">
        <v>6313</v>
      </c>
      <c r="K682" t="str">
        <f t="shared" si="118"/>
        <v>23250</v>
      </c>
    </row>
    <row r="683" spans="1:11" customFormat="1" x14ac:dyDescent="0.25">
      <c r="A683" t="str">
        <f t="shared" si="111"/>
        <v>23</v>
      </c>
      <c r="B683" t="s">
        <v>612</v>
      </c>
      <c r="C683" t="str">
        <f t="shared" si="117"/>
        <v>079</v>
      </c>
      <c r="D683" t="s">
        <v>685</v>
      </c>
      <c r="E683" t="str">
        <f>"03"</f>
        <v>03</v>
      </c>
      <c r="F683" t="str">
        <f t="shared" si="119"/>
        <v>001</v>
      </c>
      <c r="G683" t="str">
        <f>""</f>
        <v/>
      </c>
      <c r="H683" t="s">
        <v>0</v>
      </c>
      <c r="I683" t="s">
        <v>2475</v>
      </c>
      <c r="J683" t="s">
        <v>6313</v>
      </c>
      <c r="K683" t="str">
        <f t="shared" si="118"/>
        <v>23250</v>
      </c>
    </row>
    <row r="684" spans="1:11" customFormat="1" x14ac:dyDescent="0.25">
      <c r="A684" t="str">
        <f t="shared" si="111"/>
        <v>23</v>
      </c>
      <c r="B684" t="s">
        <v>612</v>
      </c>
      <c r="C684" t="str">
        <f>"080"</f>
        <v>080</v>
      </c>
      <c r="D684" t="s">
        <v>686</v>
      </c>
      <c r="E684" t="str">
        <f>"01"</f>
        <v>01</v>
      </c>
      <c r="F684" t="str">
        <f t="shared" si="119"/>
        <v>001</v>
      </c>
      <c r="G684" t="str">
        <f>""</f>
        <v/>
      </c>
      <c r="H684" t="s">
        <v>3</v>
      </c>
      <c r="I684" t="s">
        <v>2901</v>
      </c>
      <c r="J684" t="s">
        <v>6314</v>
      </c>
      <c r="K684" t="str">
        <f>"23311"</f>
        <v>23311</v>
      </c>
    </row>
    <row r="685" spans="1:11" customFormat="1" x14ac:dyDescent="0.25">
      <c r="A685" t="str">
        <f t="shared" si="111"/>
        <v>23</v>
      </c>
      <c r="B685" t="s">
        <v>612</v>
      </c>
      <c r="C685" t="str">
        <f>"080"</f>
        <v>080</v>
      </c>
      <c r="D685" t="s">
        <v>686</v>
      </c>
      <c r="E685" t="str">
        <f>"02"</f>
        <v>02</v>
      </c>
      <c r="F685" t="str">
        <f t="shared" si="119"/>
        <v>001</v>
      </c>
      <c r="G685" t="str">
        <f>""</f>
        <v/>
      </c>
      <c r="H685" t="s">
        <v>1</v>
      </c>
      <c r="I685" t="s">
        <v>2901</v>
      </c>
      <c r="J685" t="s">
        <v>6314</v>
      </c>
      <c r="K685" t="str">
        <f>"23311"</f>
        <v>23311</v>
      </c>
    </row>
    <row r="686" spans="1:11" customFormat="1" x14ac:dyDescent="0.25">
      <c r="A686" t="str">
        <f t="shared" si="111"/>
        <v>23</v>
      </c>
      <c r="B686" t="s">
        <v>612</v>
      </c>
      <c r="C686" t="str">
        <f>"080"</f>
        <v>080</v>
      </c>
      <c r="D686" t="s">
        <v>686</v>
      </c>
      <c r="E686" t="str">
        <f>"02"</f>
        <v>02</v>
      </c>
      <c r="F686" t="str">
        <f t="shared" si="119"/>
        <v>001</v>
      </c>
      <c r="G686" t="str">
        <f>""</f>
        <v/>
      </c>
      <c r="H686" t="s">
        <v>0</v>
      </c>
      <c r="I686" t="s">
        <v>2901</v>
      </c>
      <c r="J686" t="s">
        <v>6314</v>
      </c>
      <c r="K686" t="str">
        <f>"23311"</f>
        <v>23311</v>
      </c>
    </row>
    <row r="687" spans="1:11" customFormat="1" x14ac:dyDescent="0.25">
      <c r="A687" t="str">
        <f t="shared" si="111"/>
        <v>23</v>
      </c>
      <c r="B687" t="s">
        <v>612</v>
      </c>
      <c r="C687" t="str">
        <f>"081"</f>
        <v>081</v>
      </c>
      <c r="D687" t="s">
        <v>687</v>
      </c>
      <c r="E687" t="str">
        <f t="shared" ref="E687:E721" si="120">"01"</f>
        <v>01</v>
      </c>
      <c r="F687" t="str">
        <f t="shared" si="119"/>
        <v>001</v>
      </c>
      <c r="G687" t="str">
        <f>"01"</f>
        <v>01</v>
      </c>
      <c r="H687" t="s">
        <v>1</v>
      </c>
      <c r="I687" t="s">
        <v>2902</v>
      </c>
      <c r="J687" t="s">
        <v>6315</v>
      </c>
      <c r="K687" t="str">
        <f>"23379"</f>
        <v>23379</v>
      </c>
    </row>
    <row r="688" spans="1:11" customFormat="1" x14ac:dyDescent="0.25">
      <c r="A688" t="str">
        <f t="shared" si="111"/>
        <v>23</v>
      </c>
      <c r="B688" t="s">
        <v>612</v>
      </c>
      <c r="C688" t="str">
        <f>"081"</f>
        <v>081</v>
      </c>
      <c r="D688" t="s">
        <v>687</v>
      </c>
      <c r="E688" t="str">
        <f t="shared" si="120"/>
        <v>01</v>
      </c>
      <c r="F688" t="str">
        <f t="shared" si="119"/>
        <v>001</v>
      </c>
      <c r="G688" t="str">
        <f>"02"</f>
        <v>02</v>
      </c>
      <c r="H688" t="s">
        <v>0</v>
      </c>
      <c r="I688" t="s">
        <v>48</v>
      </c>
      <c r="J688" t="s">
        <v>6316</v>
      </c>
      <c r="K688" t="str">
        <f>"23293"</f>
        <v>23293</v>
      </c>
    </row>
    <row r="689" spans="1:11" customFormat="1" x14ac:dyDescent="0.25">
      <c r="A689" t="str">
        <f t="shared" si="111"/>
        <v>23</v>
      </c>
      <c r="B689" t="s">
        <v>612</v>
      </c>
      <c r="C689" t="str">
        <f>"081"</f>
        <v>081</v>
      </c>
      <c r="D689" t="s">
        <v>687</v>
      </c>
      <c r="E689" t="str">
        <f t="shared" si="120"/>
        <v>01</v>
      </c>
      <c r="F689" t="str">
        <f>"002"</f>
        <v>002</v>
      </c>
      <c r="G689" t="str">
        <f>""</f>
        <v/>
      </c>
      <c r="H689" t="s">
        <v>1</v>
      </c>
      <c r="I689" t="s">
        <v>2903</v>
      </c>
      <c r="J689" t="s">
        <v>6317</v>
      </c>
      <c r="K689" t="str">
        <f>"23293"</f>
        <v>23293</v>
      </c>
    </row>
    <row r="690" spans="1:11" customFormat="1" x14ac:dyDescent="0.25">
      <c r="A690" t="str">
        <f t="shared" si="111"/>
        <v>23</v>
      </c>
      <c r="B690" t="s">
        <v>612</v>
      </c>
      <c r="C690" t="str">
        <f>"081"</f>
        <v>081</v>
      </c>
      <c r="D690" t="s">
        <v>687</v>
      </c>
      <c r="E690" t="str">
        <f t="shared" si="120"/>
        <v>01</v>
      </c>
      <c r="F690" t="str">
        <f>"002"</f>
        <v>002</v>
      </c>
      <c r="G690" t="str">
        <f>""</f>
        <v/>
      </c>
      <c r="H690" t="s">
        <v>0</v>
      </c>
      <c r="I690" t="s">
        <v>2903</v>
      </c>
      <c r="J690" t="s">
        <v>6317</v>
      </c>
      <c r="K690" t="str">
        <f>"23293"</f>
        <v>23293</v>
      </c>
    </row>
    <row r="691" spans="1:11" customFormat="1" x14ac:dyDescent="0.25">
      <c r="A691" t="str">
        <f t="shared" si="111"/>
        <v>23</v>
      </c>
      <c r="B691" t="s">
        <v>612</v>
      </c>
      <c r="C691" t="str">
        <f>"082"</f>
        <v>082</v>
      </c>
      <c r="D691" t="s">
        <v>688</v>
      </c>
      <c r="E691" t="str">
        <f t="shared" si="120"/>
        <v>01</v>
      </c>
      <c r="F691" t="str">
        <f>"001"</f>
        <v>001</v>
      </c>
      <c r="G691" t="str">
        <f>""</f>
        <v/>
      </c>
      <c r="H691" t="s">
        <v>1</v>
      </c>
      <c r="I691" t="s">
        <v>1147</v>
      </c>
      <c r="J691" t="s">
        <v>6318</v>
      </c>
      <c r="K691" t="str">
        <f>"23380"</f>
        <v>23380</v>
      </c>
    </row>
    <row r="692" spans="1:11" customFormat="1" x14ac:dyDescent="0.25">
      <c r="A692" t="str">
        <f t="shared" si="111"/>
        <v>23</v>
      </c>
      <c r="B692" t="s">
        <v>612</v>
      </c>
      <c r="C692" t="str">
        <f>"082"</f>
        <v>082</v>
      </c>
      <c r="D692" t="s">
        <v>688</v>
      </c>
      <c r="E692" t="str">
        <f t="shared" si="120"/>
        <v>01</v>
      </c>
      <c r="F692" t="str">
        <f>"001"</f>
        <v>001</v>
      </c>
      <c r="G692" t="str">
        <f>""</f>
        <v/>
      </c>
      <c r="H692" t="s">
        <v>0</v>
      </c>
      <c r="I692" t="s">
        <v>1147</v>
      </c>
      <c r="J692" t="s">
        <v>6318</v>
      </c>
      <c r="K692" t="str">
        <f>"23380"</f>
        <v>23380</v>
      </c>
    </row>
    <row r="693" spans="1:11" customFormat="1" x14ac:dyDescent="0.25">
      <c r="A693" t="str">
        <f t="shared" si="111"/>
        <v>23</v>
      </c>
      <c r="B693" t="s">
        <v>612</v>
      </c>
      <c r="C693" t="str">
        <f>"082"</f>
        <v>082</v>
      </c>
      <c r="D693" t="s">
        <v>688</v>
      </c>
      <c r="E693" t="str">
        <f t="shared" si="120"/>
        <v>01</v>
      </c>
      <c r="F693" t="str">
        <f>"002"</f>
        <v>002</v>
      </c>
      <c r="G693" t="str">
        <f>""</f>
        <v/>
      </c>
      <c r="H693" t="s">
        <v>3</v>
      </c>
      <c r="I693" t="s">
        <v>28</v>
      </c>
      <c r="J693" t="s">
        <v>6319</v>
      </c>
      <c r="K693" t="str">
        <f>"23380"</f>
        <v>23380</v>
      </c>
    </row>
    <row r="694" spans="1:11" customFormat="1" x14ac:dyDescent="0.25">
      <c r="A694" t="str">
        <f t="shared" si="111"/>
        <v>23</v>
      </c>
      <c r="B694" t="s">
        <v>612</v>
      </c>
      <c r="C694" t="str">
        <f>"084"</f>
        <v>084</v>
      </c>
      <c r="D694" t="s">
        <v>689</v>
      </c>
      <c r="E694" t="str">
        <f t="shared" si="120"/>
        <v>01</v>
      </c>
      <c r="F694" t="str">
        <f>"001"</f>
        <v>001</v>
      </c>
      <c r="G694" t="str">
        <f>""</f>
        <v/>
      </c>
      <c r="H694" t="s">
        <v>1</v>
      </c>
      <c r="I694" t="s">
        <v>106</v>
      </c>
      <c r="J694" t="s">
        <v>6320</v>
      </c>
      <c r="K694" t="str">
        <f>"23270"</f>
        <v>23270</v>
      </c>
    </row>
    <row r="695" spans="1:11" customFormat="1" x14ac:dyDescent="0.25">
      <c r="A695" t="str">
        <f t="shared" si="111"/>
        <v>23</v>
      </c>
      <c r="B695" t="s">
        <v>612</v>
      </c>
      <c r="C695" t="str">
        <f>"084"</f>
        <v>084</v>
      </c>
      <c r="D695" t="s">
        <v>689</v>
      </c>
      <c r="E695" t="str">
        <f t="shared" si="120"/>
        <v>01</v>
      </c>
      <c r="F695" t="str">
        <f>"001"</f>
        <v>001</v>
      </c>
      <c r="G695" t="str">
        <f>""</f>
        <v/>
      </c>
      <c r="H695" t="s">
        <v>0</v>
      </c>
      <c r="I695" t="s">
        <v>106</v>
      </c>
      <c r="J695" t="s">
        <v>6320</v>
      </c>
      <c r="K695" t="str">
        <f>"23270"</f>
        <v>23270</v>
      </c>
    </row>
    <row r="696" spans="1:11" customFormat="1" x14ac:dyDescent="0.25">
      <c r="A696" t="str">
        <f t="shared" si="111"/>
        <v>23</v>
      </c>
      <c r="B696" t="s">
        <v>612</v>
      </c>
      <c r="C696" t="str">
        <f>"085"</f>
        <v>085</v>
      </c>
      <c r="D696" t="s">
        <v>690</v>
      </c>
      <c r="E696" t="str">
        <f t="shared" si="120"/>
        <v>01</v>
      </c>
      <c r="F696" t="str">
        <f>"001"</f>
        <v>001</v>
      </c>
      <c r="G696" t="str">
        <f>""</f>
        <v/>
      </c>
      <c r="H696" t="s">
        <v>1</v>
      </c>
      <c r="I696" t="s">
        <v>2904</v>
      </c>
      <c r="J696" t="s">
        <v>6321</v>
      </c>
      <c r="K696" t="str">
        <f>"23510"</f>
        <v>23510</v>
      </c>
    </row>
    <row r="697" spans="1:11" customFormat="1" x14ac:dyDescent="0.25">
      <c r="A697" t="str">
        <f t="shared" si="111"/>
        <v>23</v>
      </c>
      <c r="B697" t="s">
        <v>612</v>
      </c>
      <c r="C697" t="str">
        <f>"085"</f>
        <v>085</v>
      </c>
      <c r="D697" t="s">
        <v>690</v>
      </c>
      <c r="E697" t="str">
        <f t="shared" si="120"/>
        <v>01</v>
      </c>
      <c r="F697" t="str">
        <f>"001"</f>
        <v>001</v>
      </c>
      <c r="G697" t="str">
        <f>""</f>
        <v/>
      </c>
      <c r="H697" t="s">
        <v>0</v>
      </c>
      <c r="I697" t="s">
        <v>2904</v>
      </c>
      <c r="J697" t="s">
        <v>6321</v>
      </c>
      <c r="K697" t="str">
        <f>"23510"</f>
        <v>23510</v>
      </c>
    </row>
    <row r="698" spans="1:11" customFormat="1" x14ac:dyDescent="0.25">
      <c r="A698" t="str">
        <f t="shared" si="111"/>
        <v>23</v>
      </c>
      <c r="B698" t="s">
        <v>612</v>
      </c>
      <c r="C698" t="str">
        <f>"085"</f>
        <v>085</v>
      </c>
      <c r="D698" t="s">
        <v>690</v>
      </c>
      <c r="E698" t="str">
        <f t="shared" si="120"/>
        <v>01</v>
      </c>
      <c r="F698" t="str">
        <f>"002"</f>
        <v>002</v>
      </c>
      <c r="G698" t="str">
        <f>""</f>
        <v/>
      </c>
      <c r="H698" t="s">
        <v>3</v>
      </c>
      <c r="I698" t="s">
        <v>2904</v>
      </c>
      <c r="J698" t="s">
        <v>6321</v>
      </c>
      <c r="K698" t="str">
        <f>"23510"</f>
        <v>23510</v>
      </c>
    </row>
    <row r="699" spans="1:11" customFormat="1" x14ac:dyDescent="0.25">
      <c r="A699" t="str">
        <f t="shared" si="111"/>
        <v>23</v>
      </c>
      <c r="B699" t="s">
        <v>612</v>
      </c>
      <c r="C699" t="str">
        <f>"085"</f>
        <v>085</v>
      </c>
      <c r="D699" t="s">
        <v>690</v>
      </c>
      <c r="E699" t="str">
        <f t="shared" si="120"/>
        <v>01</v>
      </c>
      <c r="F699" t="str">
        <f>"003"</f>
        <v>003</v>
      </c>
      <c r="G699" t="str">
        <f>""</f>
        <v/>
      </c>
      <c r="H699" t="s">
        <v>3</v>
      </c>
      <c r="I699" t="s">
        <v>2905</v>
      </c>
      <c r="J699" t="s">
        <v>6322</v>
      </c>
      <c r="K699" t="str">
        <f>"23519"</f>
        <v>23519</v>
      </c>
    </row>
    <row r="700" spans="1:11" customFormat="1" x14ac:dyDescent="0.25">
      <c r="A700" t="str">
        <f t="shared" si="111"/>
        <v>23</v>
      </c>
      <c r="B700" t="s">
        <v>612</v>
      </c>
      <c r="C700" t="str">
        <f t="shared" ref="C700:C718" si="121">"086"</f>
        <v>086</v>
      </c>
      <c r="D700" t="s">
        <v>691</v>
      </c>
      <c r="E700" t="str">
        <f t="shared" si="120"/>
        <v>01</v>
      </c>
      <c r="F700" t="str">
        <f>"001"</f>
        <v>001</v>
      </c>
      <c r="G700" t="str">
        <f>""</f>
        <v/>
      </c>
      <c r="H700" t="s">
        <v>1</v>
      </c>
      <c r="I700" t="s">
        <v>25</v>
      </c>
      <c r="J700" t="s">
        <v>6323</v>
      </c>
      <c r="K700" t="str">
        <f t="shared" ref="K700:K718" si="122">"23640"</f>
        <v>23640</v>
      </c>
    </row>
    <row r="701" spans="1:11" customFormat="1" x14ac:dyDescent="0.25">
      <c r="A701" t="str">
        <f t="shared" si="111"/>
        <v>23</v>
      </c>
      <c r="B701" t="s">
        <v>612</v>
      </c>
      <c r="C701" t="str">
        <f t="shared" si="121"/>
        <v>086</v>
      </c>
      <c r="D701" t="s">
        <v>691</v>
      </c>
      <c r="E701" t="str">
        <f t="shared" si="120"/>
        <v>01</v>
      </c>
      <c r="F701" t="str">
        <f>"001"</f>
        <v>001</v>
      </c>
      <c r="G701" t="str">
        <f>""</f>
        <v/>
      </c>
      <c r="H701" t="s">
        <v>0</v>
      </c>
      <c r="I701" t="s">
        <v>25</v>
      </c>
      <c r="J701" t="s">
        <v>6323</v>
      </c>
      <c r="K701" t="str">
        <f t="shared" si="122"/>
        <v>23640</v>
      </c>
    </row>
    <row r="702" spans="1:11" customFormat="1" x14ac:dyDescent="0.25">
      <c r="A702" t="str">
        <f t="shared" si="111"/>
        <v>23</v>
      </c>
      <c r="B702" t="s">
        <v>612</v>
      </c>
      <c r="C702" t="str">
        <f t="shared" si="121"/>
        <v>086</v>
      </c>
      <c r="D702" t="s">
        <v>691</v>
      </c>
      <c r="E702" t="str">
        <f t="shared" si="120"/>
        <v>01</v>
      </c>
      <c r="F702" t="str">
        <f>"002"</f>
        <v>002</v>
      </c>
      <c r="G702" t="str">
        <f>""</f>
        <v/>
      </c>
      <c r="H702" t="s">
        <v>3</v>
      </c>
      <c r="I702" t="s">
        <v>2906</v>
      </c>
      <c r="J702" t="s">
        <v>6324</v>
      </c>
      <c r="K702" t="str">
        <f t="shared" si="122"/>
        <v>23640</v>
      </c>
    </row>
    <row r="703" spans="1:11" customFormat="1" x14ac:dyDescent="0.25">
      <c r="A703" t="str">
        <f t="shared" si="111"/>
        <v>23</v>
      </c>
      <c r="B703" t="s">
        <v>612</v>
      </c>
      <c r="C703" t="str">
        <f t="shared" si="121"/>
        <v>086</v>
      </c>
      <c r="D703" t="s">
        <v>691</v>
      </c>
      <c r="E703" t="str">
        <f t="shared" si="120"/>
        <v>01</v>
      </c>
      <c r="F703" t="str">
        <f>"003"</f>
        <v>003</v>
      </c>
      <c r="G703" t="str">
        <f>""</f>
        <v/>
      </c>
      <c r="H703" t="s">
        <v>3</v>
      </c>
      <c r="I703" t="s">
        <v>2907</v>
      </c>
      <c r="J703" t="s">
        <v>6325</v>
      </c>
      <c r="K703" t="str">
        <f t="shared" si="122"/>
        <v>23640</v>
      </c>
    </row>
    <row r="704" spans="1:11" customFormat="1" x14ac:dyDescent="0.25">
      <c r="A704" t="str">
        <f t="shared" si="111"/>
        <v>23</v>
      </c>
      <c r="B704" t="s">
        <v>612</v>
      </c>
      <c r="C704" t="str">
        <f t="shared" si="121"/>
        <v>086</v>
      </c>
      <c r="D704" t="s">
        <v>691</v>
      </c>
      <c r="E704" t="str">
        <f t="shared" si="120"/>
        <v>01</v>
      </c>
      <c r="F704" t="str">
        <f>"004"</f>
        <v>004</v>
      </c>
      <c r="G704" t="str">
        <f>""</f>
        <v/>
      </c>
      <c r="H704" t="s">
        <v>1</v>
      </c>
      <c r="I704" t="s">
        <v>2906</v>
      </c>
      <c r="J704" t="s">
        <v>6324</v>
      </c>
      <c r="K704" t="str">
        <f t="shared" si="122"/>
        <v>23640</v>
      </c>
    </row>
    <row r="705" spans="1:11" customFormat="1" x14ac:dyDescent="0.25">
      <c r="A705" t="str">
        <f t="shared" si="111"/>
        <v>23</v>
      </c>
      <c r="B705" t="s">
        <v>612</v>
      </c>
      <c r="C705" t="str">
        <f t="shared" si="121"/>
        <v>086</v>
      </c>
      <c r="D705" t="s">
        <v>691</v>
      </c>
      <c r="E705" t="str">
        <f t="shared" si="120"/>
        <v>01</v>
      </c>
      <c r="F705" t="str">
        <f>"004"</f>
        <v>004</v>
      </c>
      <c r="G705" t="str">
        <f>""</f>
        <v/>
      </c>
      <c r="H705" t="s">
        <v>0</v>
      </c>
      <c r="I705" t="s">
        <v>2906</v>
      </c>
      <c r="J705" t="s">
        <v>6324</v>
      </c>
      <c r="K705" t="str">
        <f t="shared" si="122"/>
        <v>23640</v>
      </c>
    </row>
    <row r="706" spans="1:11" customFormat="1" x14ac:dyDescent="0.25">
      <c r="A706" t="str">
        <f t="shared" si="111"/>
        <v>23</v>
      </c>
      <c r="B706" t="s">
        <v>612</v>
      </c>
      <c r="C706" t="str">
        <f t="shared" si="121"/>
        <v>086</v>
      </c>
      <c r="D706" t="s">
        <v>691</v>
      </c>
      <c r="E706" t="str">
        <f t="shared" si="120"/>
        <v>01</v>
      </c>
      <c r="F706" t="str">
        <f>"005"</f>
        <v>005</v>
      </c>
      <c r="G706" t="str">
        <f>""</f>
        <v/>
      </c>
      <c r="H706" t="s">
        <v>3</v>
      </c>
      <c r="I706" t="s">
        <v>2908</v>
      </c>
      <c r="J706" t="s">
        <v>5155</v>
      </c>
      <c r="K706" t="str">
        <f t="shared" si="122"/>
        <v>23640</v>
      </c>
    </row>
    <row r="707" spans="1:11" customFormat="1" x14ac:dyDescent="0.25">
      <c r="A707" t="str">
        <f t="shared" ref="A707:A770" si="123">"23"</f>
        <v>23</v>
      </c>
      <c r="B707" t="s">
        <v>612</v>
      </c>
      <c r="C707" t="str">
        <f t="shared" si="121"/>
        <v>086</v>
      </c>
      <c r="D707" t="s">
        <v>691</v>
      </c>
      <c r="E707" t="str">
        <f t="shared" si="120"/>
        <v>01</v>
      </c>
      <c r="F707" t="str">
        <f>"006"</f>
        <v>006</v>
      </c>
      <c r="G707" t="str">
        <f>""</f>
        <v/>
      </c>
      <c r="H707" t="s">
        <v>3</v>
      </c>
      <c r="I707" t="s">
        <v>2907</v>
      </c>
      <c r="J707" t="s">
        <v>6325</v>
      </c>
      <c r="K707" t="str">
        <f t="shared" si="122"/>
        <v>23640</v>
      </c>
    </row>
    <row r="708" spans="1:11" customFormat="1" x14ac:dyDescent="0.25">
      <c r="A708" t="str">
        <f t="shared" si="123"/>
        <v>23</v>
      </c>
      <c r="B708" t="s">
        <v>612</v>
      </c>
      <c r="C708" t="str">
        <f t="shared" si="121"/>
        <v>086</v>
      </c>
      <c r="D708" t="s">
        <v>691</v>
      </c>
      <c r="E708" t="str">
        <f t="shared" si="120"/>
        <v>01</v>
      </c>
      <c r="F708" t="str">
        <f>"007"</f>
        <v>007</v>
      </c>
      <c r="G708" t="str">
        <f>""</f>
        <v/>
      </c>
      <c r="H708" t="s">
        <v>1</v>
      </c>
      <c r="I708" t="s">
        <v>2172</v>
      </c>
      <c r="J708" t="s">
        <v>6326</v>
      </c>
      <c r="K708" t="str">
        <f t="shared" si="122"/>
        <v>23640</v>
      </c>
    </row>
    <row r="709" spans="1:11" customFormat="1" x14ac:dyDescent="0.25">
      <c r="A709" t="str">
        <f t="shared" si="123"/>
        <v>23</v>
      </c>
      <c r="B709" t="s">
        <v>612</v>
      </c>
      <c r="C709" t="str">
        <f t="shared" si="121"/>
        <v>086</v>
      </c>
      <c r="D709" t="s">
        <v>691</v>
      </c>
      <c r="E709" t="str">
        <f t="shared" si="120"/>
        <v>01</v>
      </c>
      <c r="F709" t="str">
        <f>"007"</f>
        <v>007</v>
      </c>
      <c r="G709" t="str">
        <f>""</f>
        <v/>
      </c>
      <c r="H709" t="s">
        <v>0</v>
      </c>
      <c r="I709" t="s">
        <v>2172</v>
      </c>
      <c r="J709" t="s">
        <v>6326</v>
      </c>
      <c r="K709" t="str">
        <f t="shared" si="122"/>
        <v>23640</v>
      </c>
    </row>
    <row r="710" spans="1:11" customFormat="1" x14ac:dyDescent="0.25">
      <c r="A710" t="str">
        <f t="shared" si="123"/>
        <v>23</v>
      </c>
      <c r="B710" t="s">
        <v>612</v>
      </c>
      <c r="C710" t="str">
        <f t="shared" si="121"/>
        <v>086</v>
      </c>
      <c r="D710" t="s">
        <v>691</v>
      </c>
      <c r="E710" t="str">
        <f t="shared" si="120"/>
        <v>01</v>
      </c>
      <c r="F710" t="str">
        <f>"008"</f>
        <v>008</v>
      </c>
      <c r="G710" t="str">
        <f>""</f>
        <v/>
      </c>
      <c r="H710" t="s">
        <v>1</v>
      </c>
      <c r="I710" t="s">
        <v>2908</v>
      </c>
      <c r="J710" t="s">
        <v>5155</v>
      </c>
      <c r="K710" t="str">
        <f t="shared" si="122"/>
        <v>23640</v>
      </c>
    </row>
    <row r="711" spans="1:11" customFormat="1" x14ac:dyDescent="0.25">
      <c r="A711" t="str">
        <f t="shared" si="123"/>
        <v>23</v>
      </c>
      <c r="B711" t="s">
        <v>612</v>
      </c>
      <c r="C711" t="str">
        <f t="shared" si="121"/>
        <v>086</v>
      </c>
      <c r="D711" t="s">
        <v>691</v>
      </c>
      <c r="E711" t="str">
        <f t="shared" si="120"/>
        <v>01</v>
      </c>
      <c r="F711" t="str">
        <f>"008"</f>
        <v>008</v>
      </c>
      <c r="G711" t="str">
        <f>""</f>
        <v/>
      </c>
      <c r="H711" t="s">
        <v>0</v>
      </c>
      <c r="I711" t="s">
        <v>2908</v>
      </c>
      <c r="J711" t="s">
        <v>5155</v>
      </c>
      <c r="K711" t="str">
        <f t="shared" si="122"/>
        <v>23640</v>
      </c>
    </row>
    <row r="712" spans="1:11" customFormat="1" x14ac:dyDescent="0.25">
      <c r="A712" t="str">
        <f t="shared" si="123"/>
        <v>23</v>
      </c>
      <c r="B712" t="s">
        <v>612</v>
      </c>
      <c r="C712" t="str">
        <f t="shared" si="121"/>
        <v>086</v>
      </c>
      <c r="D712" t="s">
        <v>691</v>
      </c>
      <c r="E712" t="str">
        <f t="shared" si="120"/>
        <v>01</v>
      </c>
      <c r="F712" t="str">
        <f>"009"</f>
        <v>009</v>
      </c>
      <c r="G712" t="str">
        <f>""</f>
        <v/>
      </c>
      <c r="H712" t="s">
        <v>1</v>
      </c>
      <c r="I712" t="s">
        <v>2172</v>
      </c>
      <c r="J712" t="s">
        <v>6326</v>
      </c>
      <c r="K712" t="str">
        <f t="shared" si="122"/>
        <v>23640</v>
      </c>
    </row>
    <row r="713" spans="1:11" customFormat="1" x14ac:dyDescent="0.25">
      <c r="A713" t="str">
        <f t="shared" si="123"/>
        <v>23</v>
      </c>
      <c r="B713" t="s">
        <v>612</v>
      </c>
      <c r="C713" t="str">
        <f t="shared" si="121"/>
        <v>086</v>
      </c>
      <c r="D713" t="s">
        <v>691</v>
      </c>
      <c r="E713" t="str">
        <f t="shared" si="120"/>
        <v>01</v>
      </c>
      <c r="F713" t="str">
        <f>"009"</f>
        <v>009</v>
      </c>
      <c r="G713" t="str">
        <f>""</f>
        <v/>
      </c>
      <c r="H713" t="s">
        <v>0</v>
      </c>
      <c r="I713" t="s">
        <v>2172</v>
      </c>
      <c r="J713" t="s">
        <v>6326</v>
      </c>
      <c r="K713" t="str">
        <f t="shared" si="122"/>
        <v>23640</v>
      </c>
    </row>
    <row r="714" spans="1:11" customFormat="1" x14ac:dyDescent="0.25">
      <c r="A714" t="str">
        <f t="shared" si="123"/>
        <v>23</v>
      </c>
      <c r="B714" t="s">
        <v>612</v>
      </c>
      <c r="C714" t="str">
        <f t="shared" si="121"/>
        <v>086</v>
      </c>
      <c r="D714" t="s">
        <v>691</v>
      </c>
      <c r="E714" t="str">
        <f t="shared" si="120"/>
        <v>01</v>
      </c>
      <c r="F714" t="str">
        <f>"009"</f>
        <v>009</v>
      </c>
      <c r="G714" t="str">
        <f>""</f>
        <v/>
      </c>
      <c r="H714" t="s">
        <v>2</v>
      </c>
      <c r="I714" t="s">
        <v>2172</v>
      </c>
      <c r="J714" t="s">
        <v>6326</v>
      </c>
      <c r="K714" t="str">
        <f t="shared" si="122"/>
        <v>23640</v>
      </c>
    </row>
    <row r="715" spans="1:11" customFormat="1" x14ac:dyDescent="0.25">
      <c r="A715" t="str">
        <f t="shared" si="123"/>
        <v>23</v>
      </c>
      <c r="B715" t="s">
        <v>612</v>
      </c>
      <c r="C715" t="str">
        <f t="shared" si="121"/>
        <v>086</v>
      </c>
      <c r="D715" t="s">
        <v>691</v>
      </c>
      <c r="E715" t="str">
        <f t="shared" si="120"/>
        <v>01</v>
      </c>
      <c r="F715" t="str">
        <f>"010"</f>
        <v>010</v>
      </c>
      <c r="G715" t="str">
        <f>""</f>
        <v/>
      </c>
      <c r="H715" t="s">
        <v>1</v>
      </c>
      <c r="I715" t="s">
        <v>2907</v>
      </c>
      <c r="J715" t="s">
        <v>6325</v>
      </c>
      <c r="K715" t="str">
        <f t="shared" si="122"/>
        <v>23640</v>
      </c>
    </row>
    <row r="716" spans="1:11" customFormat="1" x14ac:dyDescent="0.25">
      <c r="A716" t="str">
        <f t="shared" si="123"/>
        <v>23</v>
      </c>
      <c r="B716" t="s">
        <v>612</v>
      </c>
      <c r="C716" t="str">
        <f t="shared" si="121"/>
        <v>086</v>
      </c>
      <c r="D716" t="s">
        <v>691</v>
      </c>
      <c r="E716" t="str">
        <f t="shared" si="120"/>
        <v>01</v>
      </c>
      <c r="F716" t="str">
        <f>"010"</f>
        <v>010</v>
      </c>
      <c r="G716" t="str">
        <f>""</f>
        <v/>
      </c>
      <c r="H716" t="s">
        <v>0</v>
      </c>
      <c r="I716" t="s">
        <v>2907</v>
      </c>
      <c r="J716" t="s">
        <v>6325</v>
      </c>
      <c r="K716" t="str">
        <f t="shared" si="122"/>
        <v>23640</v>
      </c>
    </row>
    <row r="717" spans="1:11" customFormat="1" x14ac:dyDescent="0.25">
      <c r="A717" t="str">
        <f t="shared" si="123"/>
        <v>23</v>
      </c>
      <c r="B717" t="s">
        <v>612</v>
      </c>
      <c r="C717" t="str">
        <f t="shared" si="121"/>
        <v>086</v>
      </c>
      <c r="D717" t="s">
        <v>691</v>
      </c>
      <c r="E717" t="str">
        <f t="shared" si="120"/>
        <v>01</v>
      </c>
      <c r="F717" t="str">
        <f>"011"</f>
        <v>011</v>
      </c>
      <c r="G717" t="str">
        <f>""</f>
        <v/>
      </c>
      <c r="H717" t="s">
        <v>1</v>
      </c>
      <c r="I717" t="s">
        <v>2906</v>
      </c>
      <c r="J717" t="s">
        <v>6324</v>
      </c>
      <c r="K717" t="str">
        <f t="shared" si="122"/>
        <v>23640</v>
      </c>
    </row>
    <row r="718" spans="1:11" customFormat="1" x14ac:dyDescent="0.25">
      <c r="A718" t="str">
        <f t="shared" si="123"/>
        <v>23</v>
      </c>
      <c r="B718" t="s">
        <v>612</v>
      </c>
      <c r="C718" t="str">
        <f t="shared" si="121"/>
        <v>086</v>
      </c>
      <c r="D718" t="s">
        <v>691</v>
      </c>
      <c r="E718" t="str">
        <f t="shared" si="120"/>
        <v>01</v>
      </c>
      <c r="F718" t="str">
        <f>"011"</f>
        <v>011</v>
      </c>
      <c r="G718" t="str">
        <f>""</f>
        <v/>
      </c>
      <c r="H718" t="s">
        <v>0</v>
      </c>
      <c r="I718" t="s">
        <v>2906</v>
      </c>
      <c r="J718" t="s">
        <v>6324</v>
      </c>
      <c r="K718" t="str">
        <f t="shared" si="122"/>
        <v>23640</v>
      </c>
    </row>
    <row r="719" spans="1:11" customFormat="1" x14ac:dyDescent="0.25">
      <c r="A719" t="str">
        <f t="shared" si="123"/>
        <v>23</v>
      </c>
      <c r="B719" t="s">
        <v>612</v>
      </c>
      <c r="C719" t="str">
        <f t="shared" ref="C719:C735" si="124">"087"</f>
        <v>087</v>
      </c>
      <c r="D719" t="s">
        <v>692</v>
      </c>
      <c r="E719" t="str">
        <f t="shared" si="120"/>
        <v>01</v>
      </c>
      <c r="F719" t="str">
        <f>"001"</f>
        <v>001</v>
      </c>
      <c r="G719" t="str">
        <f>""</f>
        <v/>
      </c>
      <c r="H719" t="s">
        <v>3</v>
      </c>
      <c r="I719" t="s">
        <v>2909</v>
      </c>
      <c r="J719" t="s">
        <v>6327</v>
      </c>
      <c r="K719" t="str">
        <f t="shared" ref="K719:K735" si="125">"23650"</f>
        <v>23650</v>
      </c>
    </row>
    <row r="720" spans="1:11" customFormat="1" x14ac:dyDescent="0.25">
      <c r="A720" t="str">
        <f t="shared" si="123"/>
        <v>23</v>
      </c>
      <c r="B720" t="s">
        <v>612</v>
      </c>
      <c r="C720" t="str">
        <f t="shared" si="124"/>
        <v>087</v>
      </c>
      <c r="D720" t="s">
        <v>692</v>
      </c>
      <c r="E720" t="str">
        <f t="shared" si="120"/>
        <v>01</v>
      </c>
      <c r="F720" t="str">
        <f>"002"</f>
        <v>002</v>
      </c>
      <c r="G720" t="str">
        <f>""</f>
        <v/>
      </c>
      <c r="H720" t="s">
        <v>1</v>
      </c>
      <c r="I720" t="s">
        <v>2421</v>
      </c>
      <c r="J720" t="s">
        <v>6328</v>
      </c>
      <c r="K720" t="str">
        <f t="shared" si="125"/>
        <v>23650</v>
      </c>
    </row>
    <row r="721" spans="1:11" customFormat="1" x14ac:dyDescent="0.25">
      <c r="A721" t="str">
        <f t="shared" si="123"/>
        <v>23</v>
      </c>
      <c r="B721" t="s">
        <v>612</v>
      </c>
      <c r="C721" t="str">
        <f t="shared" si="124"/>
        <v>087</v>
      </c>
      <c r="D721" t="s">
        <v>692</v>
      </c>
      <c r="E721" t="str">
        <f t="shared" si="120"/>
        <v>01</v>
      </c>
      <c r="F721" t="str">
        <f>"002"</f>
        <v>002</v>
      </c>
      <c r="G721" t="str">
        <f>""</f>
        <v/>
      </c>
      <c r="H721" t="s">
        <v>0</v>
      </c>
      <c r="I721" t="s">
        <v>2421</v>
      </c>
      <c r="J721" t="s">
        <v>6328</v>
      </c>
      <c r="K721" t="str">
        <f t="shared" si="125"/>
        <v>23650</v>
      </c>
    </row>
    <row r="722" spans="1:11" customFormat="1" x14ac:dyDescent="0.25">
      <c r="A722" t="str">
        <f t="shared" si="123"/>
        <v>23</v>
      </c>
      <c r="B722" t="s">
        <v>612</v>
      </c>
      <c r="C722" t="str">
        <f t="shared" si="124"/>
        <v>087</v>
      </c>
      <c r="D722" t="s">
        <v>692</v>
      </c>
      <c r="E722" t="str">
        <f>"02"</f>
        <v>02</v>
      </c>
      <c r="F722" t="str">
        <f>"001"</f>
        <v>001</v>
      </c>
      <c r="G722" t="str">
        <f>""</f>
        <v/>
      </c>
      <c r="H722" t="s">
        <v>3</v>
      </c>
      <c r="I722" t="s">
        <v>2910</v>
      </c>
      <c r="J722" t="s">
        <v>6329</v>
      </c>
      <c r="K722" t="str">
        <f t="shared" si="125"/>
        <v>23650</v>
      </c>
    </row>
    <row r="723" spans="1:11" customFormat="1" x14ac:dyDescent="0.25">
      <c r="A723" t="str">
        <f t="shared" si="123"/>
        <v>23</v>
      </c>
      <c r="B723" t="s">
        <v>612</v>
      </c>
      <c r="C723" t="str">
        <f t="shared" si="124"/>
        <v>087</v>
      </c>
      <c r="D723" t="s">
        <v>692</v>
      </c>
      <c r="E723" t="str">
        <f>"02"</f>
        <v>02</v>
      </c>
      <c r="F723" t="str">
        <f>"002"</f>
        <v>002</v>
      </c>
      <c r="G723" t="str">
        <f>""</f>
        <v/>
      </c>
      <c r="H723" t="s">
        <v>3</v>
      </c>
      <c r="I723" t="s">
        <v>2910</v>
      </c>
      <c r="J723" t="s">
        <v>6329</v>
      </c>
      <c r="K723" t="str">
        <f t="shared" si="125"/>
        <v>23650</v>
      </c>
    </row>
    <row r="724" spans="1:11" customFormat="1" x14ac:dyDescent="0.25">
      <c r="A724" t="str">
        <f t="shared" si="123"/>
        <v>23</v>
      </c>
      <c r="B724" t="s">
        <v>612</v>
      </c>
      <c r="C724" t="str">
        <f t="shared" si="124"/>
        <v>087</v>
      </c>
      <c r="D724" t="s">
        <v>692</v>
      </c>
      <c r="E724" t="str">
        <f>"02"</f>
        <v>02</v>
      </c>
      <c r="F724" t="str">
        <f>"003"</f>
        <v>003</v>
      </c>
      <c r="G724" t="str">
        <f>""</f>
        <v/>
      </c>
      <c r="H724" t="s">
        <v>3</v>
      </c>
      <c r="I724" t="s">
        <v>2047</v>
      </c>
      <c r="J724" t="s">
        <v>6330</v>
      </c>
      <c r="K724" t="str">
        <f t="shared" si="125"/>
        <v>23650</v>
      </c>
    </row>
    <row r="725" spans="1:11" customFormat="1" x14ac:dyDescent="0.25">
      <c r="A725" t="str">
        <f t="shared" si="123"/>
        <v>23</v>
      </c>
      <c r="B725" t="s">
        <v>612</v>
      </c>
      <c r="C725" t="str">
        <f t="shared" si="124"/>
        <v>087</v>
      </c>
      <c r="D725" t="s">
        <v>692</v>
      </c>
      <c r="E725" t="str">
        <f t="shared" ref="E725:E730" si="126">"03"</f>
        <v>03</v>
      </c>
      <c r="F725" t="str">
        <f>"001"</f>
        <v>001</v>
      </c>
      <c r="G725" t="str">
        <f>""</f>
        <v/>
      </c>
      <c r="H725" t="s">
        <v>1</v>
      </c>
      <c r="I725" t="s">
        <v>2911</v>
      </c>
      <c r="J725" t="s">
        <v>6331</v>
      </c>
      <c r="K725" t="str">
        <f t="shared" si="125"/>
        <v>23650</v>
      </c>
    </row>
    <row r="726" spans="1:11" customFormat="1" x14ac:dyDescent="0.25">
      <c r="A726" t="str">
        <f t="shared" si="123"/>
        <v>23</v>
      </c>
      <c r="B726" t="s">
        <v>612</v>
      </c>
      <c r="C726" t="str">
        <f t="shared" si="124"/>
        <v>087</v>
      </c>
      <c r="D726" t="s">
        <v>692</v>
      </c>
      <c r="E726" t="str">
        <f t="shared" si="126"/>
        <v>03</v>
      </c>
      <c r="F726" t="str">
        <f>"001"</f>
        <v>001</v>
      </c>
      <c r="G726" t="str">
        <f>""</f>
        <v/>
      </c>
      <c r="H726" t="s">
        <v>0</v>
      </c>
      <c r="I726" t="s">
        <v>2911</v>
      </c>
      <c r="J726" t="s">
        <v>6331</v>
      </c>
      <c r="K726" t="str">
        <f t="shared" si="125"/>
        <v>23650</v>
      </c>
    </row>
    <row r="727" spans="1:11" customFormat="1" x14ac:dyDescent="0.25">
      <c r="A727" t="str">
        <f t="shared" si="123"/>
        <v>23</v>
      </c>
      <c r="B727" t="s">
        <v>612</v>
      </c>
      <c r="C727" t="str">
        <f t="shared" si="124"/>
        <v>087</v>
      </c>
      <c r="D727" t="s">
        <v>692</v>
      </c>
      <c r="E727" t="str">
        <f t="shared" si="126"/>
        <v>03</v>
      </c>
      <c r="F727" t="str">
        <f>"002"</f>
        <v>002</v>
      </c>
      <c r="G727" t="str">
        <f>""</f>
        <v/>
      </c>
      <c r="H727" t="s">
        <v>3</v>
      </c>
      <c r="I727" t="s">
        <v>2912</v>
      </c>
      <c r="J727" t="s">
        <v>6332</v>
      </c>
      <c r="K727" t="str">
        <f t="shared" si="125"/>
        <v>23650</v>
      </c>
    </row>
    <row r="728" spans="1:11" customFormat="1" x14ac:dyDescent="0.25">
      <c r="A728" t="str">
        <f t="shared" si="123"/>
        <v>23</v>
      </c>
      <c r="B728" t="s">
        <v>612</v>
      </c>
      <c r="C728" t="str">
        <f t="shared" si="124"/>
        <v>087</v>
      </c>
      <c r="D728" t="s">
        <v>692</v>
      </c>
      <c r="E728" t="str">
        <f t="shared" si="126"/>
        <v>03</v>
      </c>
      <c r="F728" t="str">
        <f>"003"</f>
        <v>003</v>
      </c>
      <c r="G728" t="str">
        <f>""</f>
        <v/>
      </c>
      <c r="H728" t="s">
        <v>1</v>
      </c>
      <c r="I728" t="s">
        <v>2912</v>
      </c>
      <c r="J728" t="s">
        <v>6332</v>
      </c>
      <c r="K728" t="str">
        <f t="shared" si="125"/>
        <v>23650</v>
      </c>
    </row>
    <row r="729" spans="1:11" customFormat="1" x14ac:dyDescent="0.25">
      <c r="A729" t="str">
        <f t="shared" si="123"/>
        <v>23</v>
      </c>
      <c r="B729" t="s">
        <v>612</v>
      </c>
      <c r="C729" t="str">
        <f t="shared" si="124"/>
        <v>087</v>
      </c>
      <c r="D729" t="s">
        <v>692</v>
      </c>
      <c r="E729" t="str">
        <f t="shared" si="126"/>
        <v>03</v>
      </c>
      <c r="F729" t="str">
        <f>"003"</f>
        <v>003</v>
      </c>
      <c r="G729" t="str">
        <f>""</f>
        <v/>
      </c>
      <c r="H729" t="s">
        <v>0</v>
      </c>
      <c r="I729" t="s">
        <v>2912</v>
      </c>
      <c r="J729" t="s">
        <v>6332</v>
      </c>
      <c r="K729" t="str">
        <f t="shared" si="125"/>
        <v>23650</v>
      </c>
    </row>
    <row r="730" spans="1:11" customFormat="1" x14ac:dyDescent="0.25">
      <c r="A730" t="str">
        <f t="shared" si="123"/>
        <v>23</v>
      </c>
      <c r="B730" t="s">
        <v>612</v>
      </c>
      <c r="C730" t="str">
        <f t="shared" si="124"/>
        <v>087</v>
      </c>
      <c r="D730" t="s">
        <v>692</v>
      </c>
      <c r="E730" t="str">
        <f t="shared" si="126"/>
        <v>03</v>
      </c>
      <c r="F730" t="str">
        <f>"003"</f>
        <v>003</v>
      </c>
      <c r="G730" t="str">
        <f>""</f>
        <v/>
      </c>
      <c r="H730" t="s">
        <v>2</v>
      </c>
      <c r="I730" t="s">
        <v>2912</v>
      </c>
      <c r="J730" t="s">
        <v>6332</v>
      </c>
      <c r="K730" t="str">
        <f t="shared" si="125"/>
        <v>23650</v>
      </c>
    </row>
    <row r="731" spans="1:11" customFormat="1" x14ac:dyDescent="0.25">
      <c r="A731" t="str">
        <f t="shared" si="123"/>
        <v>23</v>
      </c>
      <c r="B731" t="s">
        <v>612</v>
      </c>
      <c r="C731" t="str">
        <f t="shared" si="124"/>
        <v>087</v>
      </c>
      <c r="D731" t="s">
        <v>692</v>
      </c>
      <c r="E731" t="str">
        <f>"04"</f>
        <v>04</v>
      </c>
      <c r="F731" t="str">
        <f>"001"</f>
        <v>001</v>
      </c>
      <c r="G731" t="str">
        <f>""</f>
        <v/>
      </c>
      <c r="H731" t="s">
        <v>1</v>
      </c>
      <c r="I731" t="s">
        <v>2913</v>
      </c>
      <c r="J731" t="s">
        <v>6333</v>
      </c>
      <c r="K731" t="str">
        <f t="shared" si="125"/>
        <v>23650</v>
      </c>
    </row>
    <row r="732" spans="1:11" customFormat="1" x14ac:dyDescent="0.25">
      <c r="A732" t="str">
        <f t="shared" si="123"/>
        <v>23</v>
      </c>
      <c r="B732" t="s">
        <v>612</v>
      </c>
      <c r="C732" t="str">
        <f t="shared" si="124"/>
        <v>087</v>
      </c>
      <c r="D732" t="s">
        <v>692</v>
      </c>
      <c r="E732" t="str">
        <f>"04"</f>
        <v>04</v>
      </c>
      <c r="F732" t="str">
        <f>"001"</f>
        <v>001</v>
      </c>
      <c r="G732" t="str">
        <f>""</f>
        <v/>
      </c>
      <c r="H732" t="s">
        <v>0</v>
      </c>
      <c r="I732" t="s">
        <v>2913</v>
      </c>
      <c r="J732" t="s">
        <v>6333</v>
      </c>
      <c r="K732" t="str">
        <f t="shared" si="125"/>
        <v>23650</v>
      </c>
    </row>
    <row r="733" spans="1:11" customFormat="1" x14ac:dyDescent="0.25">
      <c r="A733" t="str">
        <f t="shared" si="123"/>
        <v>23</v>
      </c>
      <c r="B733" t="s">
        <v>612</v>
      </c>
      <c r="C733" t="str">
        <f t="shared" si="124"/>
        <v>087</v>
      </c>
      <c r="D733" t="s">
        <v>692</v>
      </c>
      <c r="E733" t="str">
        <f>"04"</f>
        <v>04</v>
      </c>
      <c r="F733" t="str">
        <f>"002"</f>
        <v>002</v>
      </c>
      <c r="G733" t="str">
        <f>""</f>
        <v/>
      </c>
      <c r="H733" t="s">
        <v>3</v>
      </c>
      <c r="I733" t="s">
        <v>2914</v>
      </c>
      <c r="J733" t="s">
        <v>6334</v>
      </c>
      <c r="K733" t="str">
        <f t="shared" si="125"/>
        <v>23650</v>
      </c>
    </row>
    <row r="734" spans="1:11" customFormat="1" x14ac:dyDescent="0.25">
      <c r="A734" t="str">
        <f t="shared" si="123"/>
        <v>23</v>
      </c>
      <c r="B734" t="s">
        <v>612</v>
      </c>
      <c r="C734" t="str">
        <f t="shared" si="124"/>
        <v>087</v>
      </c>
      <c r="D734" t="s">
        <v>692</v>
      </c>
      <c r="E734" t="str">
        <f>"04"</f>
        <v>04</v>
      </c>
      <c r="F734" t="str">
        <f>"003"</f>
        <v>003</v>
      </c>
      <c r="G734" t="str">
        <f>""</f>
        <v/>
      </c>
      <c r="H734" t="s">
        <v>1</v>
      </c>
      <c r="I734" t="s">
        <v>2913</v>
      </c>
      <c r="J734" t="s">
        <v>6333</v>
      </c>
      <c r="K734" t="str">
        <f t="shared" si="125"/>
        <v>23650</v>
      </c>
    </row>
    <row r="735" spans="1:11" customFormat="1" x14ac:dyDescent="0.25">
      <c r="A735" t="str">
        <f t="shared" si="123"/>
        <v>23</v>
      </c>
      <c r="B735" t="s">
        <v>612</v>
      </c>
      <c r="C735" t="str">
        <f t="shared" si="124"/>
        <v>087</v>
      </c>
      <c r="D735" t="s">
        <v>692</v>
      </c>
      <c r="E735" t="str">
        <f>"04"</f>
        <v>04</v>
      </c>
      <c r="F735" t="str">
        <f>"003"</f>
        <v>003</v>
      </c>
      <c r="G735" t="str">
        <f>""</f>
        <v/>
      </c>
      <c r="H735" t="s">
        <v>0</v>
      </c>
      <c r="I735" t="s">
        <v>2913</v>
      </c>
      <c r="J735" t="s">
        <v>6333</v>
      </c>
      <c r="K735" t="str">
        <f t="shared" si="125"/>
        <v>23650</v>
      </c>
    </row>
    <row r="736" spans="1:11" customFormat="1" x14ac:dyDescent="0.25">
      <c r="A736" t="str">
        <f t="shared" si="123"/>
        <v>23</v>
      </c>
      <c r="B736" t="s">
        <v>612</v>
      </c>
      <c r="C736" t="str">
        <f t="shared" ref="C736:C745" si="127">"088"</f>
        <v>088</v>
      </c>
      <c r="D736" t="s">
        <v>693</v>
      </c>
      <c r="E736" t="str">
        <f>"01"</f>
        <v>01</v>
      </c>
      <c r="F736" t="str">
        <f>"001"</f>
        <v>001</v>
      </c>
      <c r="G736" t="str">
        <f>""</f>
        <v/>
      </c>
      <c r="H736" t="s">
        <v>3</v>
      </c>
      <c r="I736" t="s">
        <v>2915</v>
      </c>
      <c r="J736" t="s">
        <v>6335</v>
      </c>
      <c r="K736" t="str">
        <f t="shared" ref="K736:K745" si="128">"23320"</f>
        <v>23320</v>
      </c>
    </row>
    <row r="737" spans="1:11" customFormat="1" x14ac:dyDescent="0.25">
      <c r="A737" t="str">
        <f t="shared" si="123"/>
        <v>23</v>
      </c>
      <c r="B737" t="s">
        <v>612</v>
      </c>
      <c r="C737" t="str">
        <f t="shared" si="127"/>
        <v>088</v>
      </c>
      <c r="D737" t="s">
        <v>693</v>
      </c>
      <c r="E737" t="str">
        <f>"01"</f>
        <v>01</v>
      </c>
      <c r="F737" t="str">
        <f>"002"</f>
        <v>002</v>
      </c>
      <c r="G737" t="str">
        <f>""</f>
        <v/>
      </c>
      <c r="H737" t="s">
        <v>3</v>
      </c>
      <c r="I737" t="s">
        <v>2915</v>
      </c>
      <c r="J737" t="s">
        <v>6335</v>
      </c>
      <c r="K737" t="str">
        <f t="shared" si="128"/>
        <v>23320</v>
      </c>
    </row>
    <row r="738" spans="1:11" customFormat="1" x14ac:dyDescent="0.25">
      <c r="A738" t="str">
        <f t="shared" si="123"/>
        <v>23</v>
      </c>
      <c r="B738" t="s">
        <v>612</v>
      </c>
      <c r="C738" t="str">
        <f t="shared" si="127"/>
        <v>088</v>
      </c>
      <c r="D738" t="s">
        <v>693</v>
      </c>
      <c r="E738" t="str">
        <f>"02"</f>
        <v>02</v>
      </c>
      <c r="F738" t="str">
        <f>"001"</f>
        <v>001</v>
      </c>
      <c r="G738" t="str">
        <f>""</f>
        <v/>
      </c>
      <c r="H738" t="s">
        <v>3</v>
      </c>
      <c r="I738" t="s">
        <v>2915</v>
      </c>
      <c r="J738" t="s">
        <v>6335</v>
      </c>
      <c r="K738" t="str">
        <f t="shared" si="128"/>
        <v>23320</v>
      </c>
    </row>
    <row r="739" spans="1:11" customFormat="1" x14ac:dyDescent="0.25">
      <c r="A739" t="str">
        <f t="shared" si="123"/>
        <v>23</v>
      </c>
      <c r="B739" t="s">
        <v>612</v>
      </c>
      <c r="C739" t="str">
        <f t="shared" si="127"/>
        <v>088</v>
      </c>
      <c r="D739" t="s">
        <v>693</v>
      </c>
      <c r="E739" t="str">
        <f>"02"</f>
        <v>02</v>
      </c>
      <c r="F739" t="str">
        <f>"002"</f>
        <v>002</v>
      </c>
      <c r="G739" t="str">
        <f>""</f>
        <v/>
      </c>
      <c r="H739" t="s">
        <v>3</v>
      </c>
      <c r="I739" t="s">
        <v>2915</v>
      </c>
      <c r="J739" t="s">
        <v>6335</v>
      </c>
      <c r="K739" t="str">
        <f t="shared" si="128"/>
        <v>23320</v>
      </c>
    </row>
    <row r="740" spans="1:11" customFormat="1" x14ac:dyDescent="0.25">
      <c r="A740" t="str">
        <f t="shared" si="123"/>
        <v>23</v>
      </c>
      <c r="B740" t="s">
        <v>612</v>
      </c>
      <c r="C740" t="str">
        <f t="shared" si="127"/>
        <v>088</v>
      </c>
      <c r="D740" t="s">
        <v>693</v>
      </c>
      <c r="E740" t="str">
        <f t="shared" ref="E740:E745" si="129">"03"</f>
        <v>03</v>
      </c>
      <c r="F740" t="str">
        <f>"001"</f>
        <v>001</v>
      </c>
      <c r="G740" t="str">
        <f>""</f>
        <v/>
      </c>
      <c r="H740" t="s">
        <v>1</v>
      </c>
      <c r="I740" t="s">
        <v>2915</v>
      </c>
      <c r="J740" t="s">
        <v>6335</v>
      </c>
      <c r="K740" t="str">
        <f t="shared" si="128"/>
        <v>23320</v>
      </c>
    </row>
    <row r="741" spans="1:11" customFormat="1" x14ac:dyDescent="0.25">
      <c r="A741" t="str">
        <f t="shared" si="123"/>
        <v>23</v>
      </c>
      <c r="B741" t="s">
        <v>612</v>
      </c>
      <c r="C741" t="str">
        <f t="shared" si="127"/>
        <v>088</v>
      </c>
      <c r="D741" t="s">
        <v>693</v>
      </c>
      <c r="E741" t="str">
        <f t="shared" si="129"/>
        <v>03</v>
      </c>
      <c r="F741" t="str">
        <f>"001"</f>
        <v>001</v>
      </c>
      <c r="G741" t="str">
        <f>""</f>
        <v/>
      </c>
      <c r="H741" t="s">
        <v>0</v>
      </c>
      <c r="I741" t="s">
        <v>2915</v>
      </c>
      <c r="J741" t="s">
        <v>6335</v>
      </c>
      <c r="K741" t="str">
        <f t="shared" si="128"/>
        <v>23320</v>
      </c>
    </row>
    <row r="742" spans="1:11" customFormat="1" x14ac:dyDescent="0.25">
      <c r="A742" t="str">
        <f t="shared" si="123"/>
        <v>23</v>
      </c>
      <c r="B742" t="s">
        <v>612</v>
      </c>
      <c r="C742" t="str">
        <f t="shared" si="127"/>
        <v>088</v>
      </c>
      <c r="D742" t="s">
        <v>693</v>
      </c>
      <c r="E742" t="str">
        <f t="shared" si="129"/>
        <v>03</v>
      </c>
      <c r="F742" t="str">
        <f>"002"</f>
        <v>002</v>
      </c>
      <c r="G742" t="str">
        <f>""</f>
        <v/>
      </c>
      <c r="H742" t="s">
        <v>1</v>
      </c>
      <c r="I742" t="s">
        <v>2915</v>
      </c>
      <c r="J742" t="s">
        <v>6335</v>
      </c>
      <c r="K742" t="str">
        <f t="shared" si="128"/>
        <v>23320</v>
      </c>
    </row>
    <row r="743" spans="1:11" customFormat="1" x14ac:dyDescent="0.25">
      <c r="A743" t="str">
        <f t="shared" si="123"/>
        <v>23</v>
      </c>
      <c r="B743" t="s">
        <v>612</v>
      </c>
      <c r="C743" t="str">
        <f t="shared" si="127"/>
        <v>088</v>
      </c>
      <c r="D743" t="s">
        <v>693</v>
      </c>
      <c r="E743" t="str">
        <f t="shared" si="129"/>
        <v>03</v>
      </c>
      <c r="F743" t="str">
        <f>"002"</f>
        <v>002</v>
      </c>
      <c r="G743" t="str">
        <f>""</f>
        <v/>
      </c>
      <c r="H743" t="s">
        <v>0</v>
      </c>
      <c r="I743" t="s">
        <v>2915</v>
      </c>
      <c r="J743" t="s">
        <v>6335</v>
      </c>
      <c r="K743" t="str">
        <f t="shared" si="128"/>
        <v>23320</v>
      </c>
    </row>
    <row r="744" spans="1:11" customFormat="1" x14ac:dyDescent="0.25">
      <c r="A744" t="str">
        <f t="shared" si="123"/>
        <v>23</v>
      </c>
      <c r="B744" t="s">
        <v>612</v>
      </c>
      <c r="C744" t="str">
        <f t="shared" si="127"/>
        <v>088</v>
      </c>
      <c r="D744" t="s">
        <v>693</v>
      </c>
      <c r="E744" t="str">
        <f t="shared" si="129"/>
        <v>03</v>
      </c>
      <c r="F744" t="str">
        <f>"003"</f>
        <v>003</v>
      </c>
      <c r="G744" t="str">
        <f>""</f>
        <v/>
      </c>
      <c r="H744" t="s">
        <v>1</v>
      </c>
      <c r="I744" t="s">
        <v>2915</v>
      </c>
      <c r="J744" t="s">
        <v>6335</v>
      </c>
      <c r="K744" t="str">
        <f t="shared" si="128"/>
        <v>23320</v>
      </c>
    </row>
    <row r="745" spans="1:11" customFormat="1" x14ac:dyDescent="0.25">
      <c r="A745" t="str">
        <f t="shared" si="123"/>
        <v>23</v>
      </c>
      <c r="B745" t="s">
        <v>612</v>
      </c>
      <c r="C745" t="str">
        <f t="shared" si="127"/>
        <v>088</v>
      </c>
      <c r="D745" t="s">
        <v>693</v>
      </c>
      <c r="E745" t="str">
        <f t="shared" si="129"/>
        <v>03</v>
      </c>
      <c r="F745" t="str">
        <f>"003"</f>
        <v>003</v>
      </c>
      <c r="G745" t="str">
        <f>""</f>
        <v/>
      </c>
      <c r="H745" t="s">
        <v>0</v>
      </c>
      <c r="I745" t="s">
        <v>2915</v>
      </c>
      <c r="J745" t="s">
        <v>6335</v>
      </c>
      <c r="K745" t="str">
        <f t="shared" si="128"/>
        <v>23320</v>
      </c>
    </row>
    <row r="746" spans="1:11" customFormat="1" x14ac:dyDescent="0.25">
      <c r="A746" t="str">
        <f t="shared" si="123"/>
        <v>23</v>
      </c>
      <c r="B746" t="s">
        <v>612</v>
      </c>
      <c r="C746" t="str">
        <f>"090"</f>
        <v>090</v>
      </c>
      <c r="D746" t="s">
        <v>694</v>
      </c>
      <c r="E746" t="str">
        <f>"01"</f>
        <v>01</v>
      </c>
      <c r="F746" t="str">
        <f>"001"</f>
        <v>001</v>
      </c>
      <c r="G746" t="str">
        <f>""</f>
        <v/>
      </c>
      <c r="H746" t="s">
        <v>3</v>
      </c>
      <c r="I746" t="s">
        <v>2916</v>
      </c>
      <c r="J746" t="s">
        <v>6336</v>
      </c>
      <c r="K746" t="str">
        <f>"23540"</f>
        <v>23540</v>
      </c>
    </row>
    <row r="747" spans="1:11" customFormat="1" x14ac:dyDescent="0.25">
      <c r="A747" t="str">
        <f t="shared" si="123"/>
        <v>23</v>
      </c>
      <c r="B747" t="s">
        <v>612</v>
      </c>
      <c r="C747" t="str">
        <f>"090"</f>
        <v>090</v>
      </c>
      <c r="D747" t="s">
        <v>694</v>
      </c>
      <c r="E747" t="str">
        <f>"02"</f>
        <v>02</v>
      </c>
      <c r="F747" t="str">
        <f>"001"</f>
        <v>001</v>
      </c>
      <c r="G747" t="str">
        <f>""</f>
        <v/>
      </c>
      <c r="H747" t="s">
        <v>3</v>
      </c>
      <c r="I747" t="s">
        <v>2916</v>
      </c>
      <c r="J747" t="s">
        <v>6336</v>
      </c>
      <c r="K747" t="str">
        <f>"23540"</f>
        <v>23540</v>
      </c>
    </row>
    <row r="748" spans="1:11" customFormat="1" x14ac:dyDescent="0.25">
      <c r="A748" t="str">
        <f t="shared" si="123"/>
        <v>23</v>
      </c>
      <c r="B748" t="s">
        <v>612</v>
      </c>
      <c r="C748" t="str">
        <f>"091"</f>
        <v>091</v>
      </c>
      <c r="D748" t="s">
        <v>695</v>
      </c>
      <c r="E748" t="str">
        <f t="shared" ref="E748:E769" si="130">"01"</f>
        <v>01</v>
      </c>
      <c r="F748" t="str">
        <f>"001"</f>
        <v>001</v>
      </c>
      <c r="G748" t="str">
        <f>""</f>
        <v/>
      </c>
      <c r="H748" t="s">
        <v>3</v>
      </c>
      <c r="I748" t="s">
        <v>2917</v>
      </c>
      <c r="J748" t="s">
        <v>6337</v>
      </c>
      <c r="K748" t="str">
        <f>"23391"</f>
        <v>23391</v>
      </c>
    </row>
    <row r="749" spans="1:11" customFormat="1" x14ac:dyDescent="0.25">
      <c r="A749" t="str">
        <f t="shared" si="123"/>
        <v>23</v>
      </c>
      <c r="B749" t="s">
        <v>612</v>
      </c>
      <c r="C749" t="str">
        <f t="shared" ref="C749:C796" si="131">"092"</f>
        <v>092</v>
      </c>
      <c r="D749" t="s">
        <v>696</v>
      </c>
      <c r="E749" t="str">
        <f t="shared" si="130"/>
        <v>01</v>
      </c>
      <c r="F749" t="str">
        <f>"001"</f>
        <v>001</v>
      </c>
      <c r="G749" t="str">
        <f>""</f>
        <v/>
      </c>
      <c r="H749" t="s">
        <v>1</v>
      </c>
      <c r="I749" t="s">
        <v>2918</v>
      </c>
      <c r="J749" t="s">
        <v>6338</v>
      </c>
      <c r="K749" t="str">
        <f t="shared" ref="K749:K794" si="132">"23400"</f>
        <v>23400</v>
      </c>
    </row>
    <row r="750" spans="1:11" customFormat="1" x14ac:dyDescent="0.25">
      <c r="A750" t="str">
        <f t="shared" si="123"/>
        <v>23</v>
      </c>
      <c r="B750" t="s">
        <v>612</v>
      </c>
      <c r="C750" t="str">
        <f t="shared" si="131"/>
        <v>092</v>
      </c>
      <c r="D750" t="s">
        <v>696</v>
      </c>
      <c r="E750" t="str">
        <f t="shared" si="130"/>
        <v>01</v>
      </c>
      <c r="F750" t="str">
        <f>"001"</f>
        <v>001</v>
      </c>
      <c r="G750" t="str">
        <f>""</f>
        <v/>
      </c>
      <c r="H750" t="s">
        <v>0</v>
      </c>
      <c r="I750" t="s">
        <v>2918</v>
      </c>
      <c r="J750" t="s">
        <v>6338</v>
      </c>
      <c r="K750" t="str">
        <f t="shared" si="132"/>
        <v>23400</v>
      </c>
    </row>
    <row r="751" spans="1:11" customFormat="1" x14ac:dyDescent="0.25">
      <c r="A751" t="str">
        <f t="shared" si="123"/>
        <v>23</v>
      </c>
      <c r="B751" t="s">
        <v>612</v>
      </c>
      <c r="C751" t="str">
        <f t="shared" si="131"/>
        <v>092</v>
      </c>
      <c r="D751" t="s">
        <v>696</v>
      </c>
      <c r="E751" t="str">
        <f t="shared" si="130"/>
        <v>01</v>
      </c>
      <c r="F751" t="str">
        <f>"002"</f>
        <v>002</v>
      </c>
      <c r="G751" t="str">
        <f>""</f>
        <v/>
      </c>
      <c r="H751" t="s">
        <v>1</v>
      </c>
      <c r="I751" t="s">
        <v>2919</v>
      </c>
      <c r="J751" t="s">
        <v>6339</v>
      </c>
      <c r="K751" t="str">
        <f t="shared" si="132"/>
        <v>23400</v>
      </c>
    </row>
    <row r="752" spans="1:11" customFormat="1" x14ac:dyDescent="0.25">
      <c r="A752" t="str">
        <f t="shared" si="123"/>
        <v>23</v>
      </c>
      <c r="B752" t="s">
        <v>612</v>
      </c>
      <c r="C752" t="str">
        <f t="shared" si="131"/>
        <v>092</v>
      </c>
      <c r="D752" t="s">
        <v>696</v>
      </c>
      <c r="E752" t="str">
        <f t="shared" si="130"/>
        <v>01</v>
      </c>
      <c r="F752" t="str">
        <f>"002"</f>
        <v>002</v>
      </c>
      <c r="G752" t="str">
        <f>""</f>
        <v/>
      </c>
      <c r="H752" t="s">
        <v>0</v>
      </c>
      <c r="I752" t="s">
        <v>2919</v>
      </c>
      <c r="J752" t="s">
        <v>6339</v>
      </c>
      <c r="K752" t="str">
        <f t="shared" si="132"/>
        <v>23400</v>
      </c>
    </row>
    <row r="753" spans="1:11" customFormat="1" x14ac:dyDescent="0.25">
      <c r="A753" t="str">
        <f t="shared" si="123"/>
        <v>23</v>
      </c>
      <c r="B753" t="s">
        <v>612</v>
      </c>
      <c r="C753" t="str">
        <f t="shared" si="131"/>
        <v>092</v>
      </c>
      <c r="D753" t="s">
        <v>696</v>
      </c>
      <c r="E753" t="str">
        <f t="shared" si="130"/>
        <v>01</v>
      </c>
      <c r="F753" t="str">
        <f>"003"</f>
        <v>003</v>
      </c>
      <c r="G753" t="str">
        <f>""</f>
        <v/>
      </c>
      <c r="H753" t="s">
        <v>3</v>
      </c>
      <c r="I753" t="s">
        <v>2918</v>
      </c>
      <c r="J753" t="s">
        <v>6338</v>
      </c>
      <c r="K753" t="str">
        <f t="shared" si="132"/>
        <v>23400</v>
      </c>
    </row>
    <row r="754" spans="1:11" customFormat="1" x14ac:dyDescent="0.25">
      <c r="A754" t="str">
        <f t="shared" si="123"/>
        <v>23</v>
      </c>
      <c r="B754" t="s">
        <v>612</v>
      </c>
      <c r="C754" t="str">
        <f t="shared" si="131"/>
        <v>092</v>
      </c>
      <c r="D754" t="s">
        <v>696</v>
      </c>
      <c r="E754" t="str">
        <f t="shared" si="130"/>
        <v>01</v>
      </c>
      <c r="F754" t="str">
        <f>"004"</f>
        <v>004</v>
      </c>
      <c r="G754" t="str">
        <f>""</f>
        <v/>
      </c>
      <c r="H754" t="s">
        <v>1</v>
      </c>
      <c r="I754" t="s">
        <v>2920</v>
      </c>
      <c r="J754" t="s">
        <v>6340</v>
      </c>
      <c r="K754" t="str">
        <f t="shared" si="132"/>
        <v>23400</v>
      </c>
    </row>
    <row r="755" spans="1:11" customFormat="1" x14ac:dyDescent="0.25">
      <c r="A755" t="str">
        <f t="shared" si="123"/>
        <v>23</v>
      </c>
      <c r="B755" t="s">
        <v>612</v>
      </c>
      <c r="C755" t="str">
        <f t="shared" si="131"/>
        <v>092</v>
      </c>
      <c r="D755" t="s">
        <v>696</v>
      </c>
      <c r="E755" t="str">
        <f t="shared" si="130"/>
        <v>01</v>
      </c>
      <c r="F755" t="str">
        <f>"004"</f>
        <v>004</v>
      </c>
      <c r="G755" t="str">
        <f>""</f>
        <v/>
      </c>
      <c r="H755" t="s">
        <v>0</v>
      </c>
      <c r="I755" t="s">
        <v>2920</v>
      </c>
      <c r="J755" t="s">
        <v>6340</v>
      </c>
      <c r="K755" t="str">
        <f t="shared" si="132"/>
        <v>23400</v>
      </c>
    </row>
    <row r="756" spans="1:11" customFormat="1" x14ac:dyDescent="0.25">
      <c r="A756" t="str">
        <f t="shared" si="123"/>
        <v>23</v>
      </c>
      <c r="B756" t="s">
        <v>612</v>
      </c>
      <c r="C756" t="str">
        <f t="shared" si="131"/>
        <v>092</v>
      </c>
      <c r="D756" t="s">
        <v>696</v>
      </c>
      <c r="E756" t="str">
        <f t="shared" si="130"/>
        <v>01</v>
      </c>
      <c r="F756" t="str">
        <f>"005"</f>
        <v>005</v>
      </c>
      <c r="G756" t="str">
        <f>""</f>
        <v/>
      </c>
      <c r="H756" t="s">
        <v>1</v>
      </c>
      <c r="I756" t="s">
        <v>2921</v>
      </c>
      <c r="J756" t="s">
        <v>6341</v>
      </c>
      <c r="K756" t="str">
        <f t="shared" si="132"/>
        <v>23400</v>
      </c>
    </row>
    <row r="757" spans="1:11" customFormat="1" x14ac:dyDescent="0.25">
      <c r="A757" t="str">
        <f t="shared" si="123"/>
        <v>23</v>
      </c>
      <c r="B757" t="s">
        <v>612</v>
      </c>
      <c r="C757" t="str">
        <f t="shared" si="131"/>
        <v>092</v>
      </c>
      <c r="D757" t="s">
        <v>696</v>
      </c>
      <c r="E757" t="str">
        <f t="shared" si="130"/>
        <v>01</v>
      </c>
      <c r="F757" t="str">
        <f>"005"</f>
        <v>005</v>
      </c>
      <c r="G757" t="str">
        <f>""</f>
        <v/>
      </c>
      <c r="H757" t="s">
        <v>0</v>
      </c>
      <c r="I757" t="s">
        <v>2921</v>
      </c>
      <c r="J757" t="s">
        <v>6341</v>
      </c>
      <c r="K757" t="str">
        <f t="shared" si="132"/>
        <v>23400</v>
      </c>
    </row>
    <row r="758" spans="1:11" customFormat="1" x14ac:dyDescent="0.25">
      <c r="A758" t="str">
        <f t="shared" si="123"/>
        <v>23</v>
      </c>
      <c r="B758" t="s">
        <v>612</v>
      </c>
      <c r="C758" t="str">
        <f t="shared" si="131"/>
        <v>092</v>
      </c>
      <c r="D758" t="s">
        <v>696</v>
      </c>
      <c r="E758" t="str">
        <f t="shared" si="130"/>
        <v>01</v>
      </c>
      <c r="F758" t="str">
        <f>"006"</f>
        <v>006</v>
      </c>
      <c r="G758" t="str">
        <f>""</f>
        <v/>
      </c>
      <c r="H758" t="s">
        <v>1</v>
      </c>
      <c r="I758" t="s">
        <v>2920</v>
      </c>
      <c r="J758" t="s">
        <v>6340</v>
      </c>
      <c r="K758" t="str">
        <f t="shared" si="132"/>
        <v>23400</v>
      </c>
    </row>
    <row r="759" spans="1:11" customFormat="1" x14ac:dyDescent="0.25">
      <c r="A759" t="str">
        <f t="shared" si="123"/>
        <v>23</v>
      </c>
      <c r="B759" t="s">
        <v>612</v>
      </c>
      <c r="C759" t="str">
        <f t="shared" si="131"/>
        <v>092</v>
      </c>
      <c r="D759" t="s">
        <v>696</v>
      </c>
      <c r="E759" t="str">
        <f t="shared" si="130"/>
        <v>01</v>
      </c>
      <c r="F759" t="str">
        <f>"006"</f>
        <v>006</v>
      </c>
      <c r="G759" t="str">
        <f>""</f>
        <v/>
      </c>
      <c r="H759" t="s">
        <v>0</v>
      </c>
      <c r="I759" t="s">
        <v>2920</v>
      </c>
      <c r="J759" t="s">
        <v>6340</v>
      </c>
      <c r="K759" t="str">
        <f t="shared" si="132"/>
        <v>23400</v>
      </c>
    </row>
    <row r="760" spans="1:11" customFormat="1" x14ac:dyDescent="0.25">
      <c r="A760" t="str">
        <f t="shared" si="123"/>
        <v>23</v>
      </c>
      <c r="B760" t="s">
        <v>612</v>
      </c>
      <c r="C760" t="str">
        <f t="shared" si="131"/>
        <v>092</v>
      </c>
      <c r="D760" t="s">
        <v>696</v>
      </c>
      <c r="E760" t="str">
        <f t="shared" si="130"/>
        <v>01</v>
      </c>
      <c r="F760" t="str">
        <f>"007"</f>
        <v>007</v>
      </c>
      <c r="G760" t="str">
        <f>""</f>
        <v/>
      </c>
      <c r="H760" t="s">
        <v>1</v>
      </c>
      <c r="I760" t="s">
        <v>2920</v>
      </c>
      <c r="J760" t="s">
        <v>6340</v>
      </c>
      <c r="K760" t="str">
        <f t="shared" si="132"/>
        <v>23400</v>
      </c>
    </row>
    <row r="761" spans="1:11" customFormat="1" x14ac:dyDescent="0.25">
      <c r="A761" t="str">
        <f t="shared" si="123"/>
        <v>23</v>
      </c>
      <c r="B761" t="s">
        <v>612</v>
      </c>
      <c r="C761" t="str">
        <f t="shared" si="131"/>
        <v>092</v>
      </c>
      <c r="D761" t="s">
        <v>696</v>
      </c>
      <c r="E761" t="str">
        <f t="shared" si="130"/>
        <v>01</v>
      </c>
      <c r="F761" t="str">
        <f>"007"</f>
        <v>007</v>
      </c>
      <c r="G761" t="str">
        <f>""</f>
        <v/>
      </c>
      <c r="H761" t="s">
        <v>0</v>
      </c>
      <c r="I761" t="s">
        <v>2920</v>
      </c>
      <c r="J761" t="s">
        <v>6340</v>
      </c>
      <c r="K761" t="str">
        <f t="shared" si="132"/>
        <v>23400</v>
      </c>
    </row>
    <row r="762" spans="1:11" customFormat="1" x14ac:dyDescent="0.25">
      <c r="A762" t="str">
        <f t="shared" si="123"/>
        <v>23</v>
      </c>
      <c r="B762" t="s">
        <v>612</v>
      </c>
      <c r="C762" t="str">
        <f t="shared" si="131"/>
        <v>092</v>
      </c>
      <c r="D762" t="s">
        <v>696</v>
      </c>
      <c r="E762" t="str">
        <f t="shared" si="130"/>
        <v>01</v>
      </c>
      <c r="F762" t="str">
        <f>"008"</f>
        <v>008</v>
      </c>
      <c r="G762" t="str">
        <f>""</f>
        <v/>
      </c>
      <c r="H762" t="s">
        <v>1</v>
      </c>
      <c r="I762" t="s">
        <v>2919</v>
      </c>
      <c r="J762" t="s">
        <v>6339</v>
      </c>
      <c r="K762" t="str">
        <f t="shared" si="132"/>
        <v>23400</v>
      </c>
    </row>
    <row r="763" spans="1:11" customFormat="1" x14ac:dyDescent="0.25">
      <c r="A763" t="str">
        <f t="shared" si="123"/>
        <v>23</v>
      </c>
      <c r="B763" t="s">
        <v>612</v>
      </c>
      <c r="C763" t="str">
        <f t="shared" si="131"/>
        <v>092</v>
      </c>
      <c r="D763" t="s">
        <v>696</v>
      </c>
      <c r="E763" t="str">
        <f t="shared" si="130"/>
        <v>01</v>
      </c>
      <c r="F763" t="str">
        <f>"008"</f>
        <v>008</v>
      </c>
      <c r="G763" t="str">
        <f>""</f>
        <v/>
      </c>
      <c r="H763" t="s">
        <v>0</v>
      </c>
      <c r="I763" t="s">
        <v>2919</v>
      </c>
      <c r="J763" t="s">
        <v>6339</v>
      </c>
      <c r="K763" t="str">
        <f t="shared" si="132"/>
        <v>23400</v>
      </c>
    </row>
    <row r="764" spans="1:11" customFormat="1" x14ac:dyDescent="0.25">
      <c r="A764" t="str">
        <f t="shared" si="123"/>
        <v>23</v>
      </c>
      <c r="B764" t="s">
        <v>612</v>
      </c>
      <c r="C764" t="str">
        <f t="shared" si="131"/>
        <v>092</v>
      </c>
      <c r="D764" t="s">
        <v>696</v>
      </c>
      <c r="E764" t="str">
        <f t="shared" si="130"/>
        <v>01</v>
      </c>
      <c r="F764" t="str">
        <f>"009"</f>
        <v>009</v>
      </c>
      <c r="G764" t="str">
        <f>""</f>
        <v/>
      </c>
      <c r="H764" t="s">
        <v>1</v>
      </c>
      <c r="I764" t="s">
        <v>2920</v>
      </c>
      <c r="J764" t="s">
        <v>6340</v>
      </c>
      <c r="K764" t="str">
        <f t="shared" si="132"/>
        <v>23400</v>
      </c>
    </row>
    <row r="765" spans="1:11" customFormat="1" x14ac:dyDescent="0.25">
      <c r="A765" t="str">
        <f t="shared" si="123"/>
        <v>23</v>
      </c>
      <c r="B765" t="s">
        <v>612</v>
      </c>
      <c r="C765" t="str">
        <f t="shared" si="131"/>
        <v>092</v>
      </c>
      <c r="D765" t="s">
        <v>696</v>
      </c>
      <c r="E765" t="str">
        <f t="shared" si="130"/>
        <v>01</v>
      </c>
      <c r="F765" t="str">
        <f>"009"</f>
        <v>009</v>
      </c>
      <c r="G765" t="str">
        <f>""</f>
        <v/>
      </c>
      <c r="H765" t="s">
        <v>0</v>
      </c>
      <c r="I765" t="s">
        <v>2920</v>
      </c>
      <c r="J765" t="s">
        <v>6340</v>
      </c>
      <c r="K765" t="str">
        <f t="shared" si="132"/>
        <v>23400</v>
      </c>
    </row>
    <row r="766" spans="1:11" customFormat="1" x14ac:dyDescent="0.25">
      <c r="A766" t="str">
        <f t="shared" si="123"/>
        <v>23</v>
      </c>
      <c r="B766" t="s">
        <v>612</v>
      </c>
      <c r="C766" t="str">
        <f t="shared" si="131"/>
        <v>092</v>
      </c>
      <c r="D766" t="s">
        <v>696</v>
      </c>
      <c r="E766" t="str">
        <f t="shared" si="130"/>
        <v>01</v>
      </c>
      <c r="F766" t="str">
        <f>"009"</f>
        <v>009</v>
      </c>
      <c r="G766" t="str">
        <f>""</f>
        <v/>
      </c>
      <c r="H766" t="s">
        <v>2</v>
      </c>
      <c r="I766" t="s">
        <v>2920</v>
      </c>
      <c r="J766" t="s">
        <v>6340</v>
      </c>
      <c r="K766" t="str">
        <f t="shared" si="132"/>
        <v>23400</v>
      </c>
    </row>
    <row r="767" spans="1:11" customFormat="1" x14ac:dyDescent="0.25">
      <c r="A767" t="str">
        <f t="shared" si="123"/>
        <v>23</v>
      </c>
      <c r="B767" t="s">
        <v>612</v>
      </c>
      <c r="C767" t="str">
        <f t="shared" si="131"/>
        <v>092</v>
      </c>
      <c r="D767" t="s">
        <v>696</v>
      </c>
      <c r="E767" t="str">
        <f t="shared" si="130"/>
        <v>01</v>
      </c>
      <c r="F767" t="str">
        <f>"010"</f>
        <v>010</v>
      </c>
      <c r="G767" t="str">
        <f>""</f>
        <v/>
      </c>
      <c r="H767" t="s">
        <v>1</v>
      </c>
      <c r="I767" t="s">
        <v>2922</v>
      </c>
      <c r="J767" t="s">
        <v>6342</v>
      </c>
      <c r="K767" t="str">
        <f t="shared" si="132"/>
        <v>23400</v>
      </c>
    </row>
    <row r="768" spans="1:11" customFormat="1" x14ac:dyDescent="0.25">
      <c r="A768" t="str">
        <f t="shared" si="123"/>
        <v>23</v>
      </c>
      <c r="B768" t="s">
        <v>612</v>
      </c>
      <c r="C768" t="str">
        <f t="shared" si="131"/>
        <v>092</v>
      </c>
      <c r="D768" t="s">
        <v>696</v>
      </c>
      <c r="E768" t="str">
        <f t="shared" si="130"/>
        <v>01</v>
      </c>
      <c r="F768" t="str">
        <f>"010"</f>
        <v>010</v>
      </c>
      <c r="G768" t="str">
        <f>""</f>
        <v/>
      </c>
      <c r="H768" t="s">
        <v>0</v>
      </c>
      <c r="I768" t="s">
        <v>2922</v>
      </c>
      <c r="J768" t="s">
        <v>6342</v>
      </c>
      <c r="K768" t="str">
        <f t="shared" si="132"/>
        <v>23400</v>
      </c>
    </row>
    <row r="769" spans="1:11" customFormat="1" x14ac:dyDescent="0.25">
      <c r="A769" t="str">
        <f t="shared" si="123"/>
        <v>23</v>
      </c>
      <c r="B769" t="s">
        <v>612</v>
      </c>
      <c r="C769" t="str">
        <f t="shared" si="131"/>
        <v>092</v>
      </c>
      <c r="D769" t="s">
        <v>696</v>
      </c>
      <c r="E769" t="str">
        <f t="shared" si="130"/>
        <v>01</v>
      </c>
      <c r="F769" t="str">
        <f>"011"</f>
        <v>011</v>
      </c>
      <c r="G769" t="str">
        <f>""</f>
        <v/>
      </c>
      <c r="H769" t="s">
        <v>3</v>
      </c>
      <c r="I769" t="s">
        <v>2923</v>
      </c>
      <c r="J769" t="s">
        <v>6342</v>
      </c>
      <c r="K769" t="str">
        <f t="shared" si="132"/>
        <v>23400</v>
      </c>
    </row>
    <row r="770" spans="1:11" customFormat="1" x14ac:dyDescent="0.25">
      <c r="A770" t="str">
        <f t="shared" si="123"/>
        <v>23</v>
      </c>
      <c r="B770" t="s">
        <v>612</v>
      </c>
      <c r="C770" t="str">
        <f t="shared" si="131"/>
        <v>092</v>
      </c>
      <c r="D770" t="s">
        <v>696</v>
      </c>
      <c r="E770" t="str">
        <f>"02"</f>
        <v>02</v>
      </c>
      <c r="F770" t="str">
        <f>"001"</f>
        <v>001</v>
      </c>
      <c r="G770" t="str">
        <f>""</f>
        <v/>
      </c>
      <c r="H770" t="s">
        <v>1</v>
      </c>
      <c r="I770" t="s">
        <v>2924</v>
      </c>
      <c r="J770" t="s">
        <v>6343</v>
      </c>
      <c r="K770" t="str">
        <f t="shared" si="132"/>
        <v>23400</v>
      </c>
    </row>
    <row r="771" spans="1:11" customFormat="1" x14ac:dyDescent="0.25">
      <c r="A771" t="str">
        <f t="shared" ref="A771:A834" si="133">"23"</f>
        <v>23</v>
      </c>
      <c r="B771" t="s">
        <v>612</v>
      </c>
      <c r="C771" t="str">
        <f t="shared" si="131"/>
        <v>092</v>
      </c>
      <c r="D771" t="s">
        <v>696</v>
      </c>
      <c r="E771" t="str">
        <f>"02"</f>
        <v>02</v>
      </c>
      <c r="F771" t="str">
        <f>"001"</f>
        <v>001</v>
      </c>
      <c r="G771" t="str">
        <f>""</f>
        <v/>
      </c>
      <c r="H771" t="s">
        <v>0</v>
      </c>
      <c r="I771" t="s">
        <v>2924</v>
      </c>
      <c r="J771" t="s">
        <v>6343</v>
      </c>
      <c r="K771" t="str">
        <f t="shared" si="132"/>
        <v>23400</v>
      </c>
    </row>
    <row r="772" spans="1:11" customFormat="1" x14ac:dyDescent="0.25">
      <c r="A772" t="str">
        <f t="shared" si="133"/>
        <v>23</v>
      </c>
      <c r="B772" t="s">
        <v>612</v>
      </c>
      <c r="C772" t="str">
        <f t="shared" si="131"/>
        <v>092</v>
      </c>
      <c r="D772" t="s">
        <v>696</v>
      </c>
      <c r="E772" t="str">
        <f>"02"</f>
        <v>02</v>
      </c>
      <c r="F772" t="str">
        <f>"003"</f>
        <v>003</v>
      </c>
      <c r="G772" t="str">
        <f>""</f>
        <v/>
      </c>
      <c r="H772" t="s">
        <v>1</v>
      </c>
      <c r="I772" t="s">
        <v>2925</v>
      </c>
      <c r="J772" t="s">
        <v>6344</v>
      </c>
      <c r="K772" t="str">
        <f t="shared" si="132"/>
        <v>23400</v>
      </c>
    </row>
    <row r="773" spans="1:11" customFormat="1" x14ac:dyDescent="0.25">
      <c r="A773" t="str">
        <f t="shared" si="133"/>
        <v>23</v>
      </c>
      <c r="B773" t="s">
        <v>612</v>
      </c>
      <c r="C773" t="str">
        <f t="shared" si="131"/>
        <v>092</v>
      </c>
      <c r="D773" t="s">
        <v>696</v>
      </c>
      <c r="E773" t="str">
        <f>"02"</f>
        <v>02</v>
      </c>
      <c r="F773" t="str">
        <f>"003"</f>
        <v>003</v>
      </c>
      <c r="G773" t="str">
        <f>""</f>
        <v/>
      </c>
      <c r="H773" t="s">
        <v>0</v>
      </c>
      <c r="I773" t="s">
        <v>2925</v>
      </c>
      <c r="J773" t="s">
        <v>6344</v>
      </c>
      <c r="K773" t="str">
        <f t="shared" si="132"/>
        <v>23400</v>
      </c>
    </row>
    <row r="774" spans="1:11" customFormat="1" x14ac:dyDescent="0.25">
      <c r="A774" t="str">
        <f t="shared" si="133"/>
        <v>23</v>
      </c>
      <c r="B774" t="s">
        <v>612</v>
      </c>
      <c r="C774" t="str">
        <f t="shared" si="131"/>
        <v>092</v>
      </c>
      <c r="D774" t="s">
        <v>696</v>
      </c>
      <c r="E774" t="str">
        <f t="shared" ref="E774:E785" si="134">"03"</f>
        <v>03</v>
      </c>
      <c r="F774" t="str">
        <f>"001"</f>
        <v>001</v>
      </c>
      <c r="G774" t="str">
        <f>""</f>
        <v/>
      </c>
      <c r="H774" t="s">
        <v>3</v>
      </c>
      <c r="I774" t="s">
        <v>2920</v>
      </c>
      <c r="J774" t="s">
        <v>6340</v>
      </c>
      <c r="K774" t="str">
        <f t="shared" si="132"/>
        <v>23400</v>
      </c>
    </row>
    <row r="775" spans="1:11" customFormat="1" x14ac:dyDescent="0.25">
      <c r="A775" t="str">
        <f t="shared" si="133"/>
        <v>23</v>
      </c>
      <c r="B775" t="s">
        <v>612</v>
      </c>
      <c r="C775" t="str">
        <f t="shared" si="131"/>
        <v>092</v>
      </c>
      <c r="D775" t="s">
        <v>696</v>
      </c>
      <c r="E775" t="str">
        <f t="shared" si="134"/>
        <v>03</v>
      </c>
      <c r="F775" t="str">
        <f>"002"</f>
        <v>002</v>
      </c>
      <c r="G775" t="str">
        <f>""</f>
        <v/>
      </c>
      <c r="H775" t="s">
        <v>1</v>
      </c>
      <c r="I775" t="s">
        <v>2918</v>
      </c>
      <c r="J775" t="s">
        <v>6338</v>
      </c>
      <c r="K775" t="str">
        <f t="shared" si="132"/>
        <v>23400</v>
      </c>
    </row>
    <row r="776" spans="1:11" customFormat="1" x14ac:dyDescent="0.25">
      <c r="A776" t="str">
        <f t="shared" si="133"/>
        <v>23</v>
      </c>
      <c r="B776" t="s">
        <v>612</v>
      </c>
      <c r="C776" t="str">
        <f t="shared" si="131"/>
        <v>092</v>
      </c>
      <c r="D776" t="s">
        <v>696</v>
      </c>
      <c r="E776" t="str">
        <f t="shared" si="134"/>
        <v>03</v>
      </c>
      <c r="F776" t="str">
        <f>"002"</f>
        <v>002</v>
      </c>
      <c r="G776" t="str">
        <f>""</f>
        <v/>
      </c>
      <c r="H776" t="s">
        <v>0</v>
      </c>
      <c r="I776" t="s">
        <v>2918</v>
      </c>
      <c r="J776" t="s">
        <v>6338</v>
      </c>
      <c r="K776" t="str">
        <f t="shared" si="132"/>
        <v>23400</v>
      </c>
    </row>
    <row r="777" spans="1:11" customFormat="1" x14ac:dyDescent="0.25">
      <c r="A777" t="str">
        <f t="shared" si="133"/>
        <v>23</v>
      </c>
      <c r="B777" t="s">
        <v>612</v>
      </c>
      <c r="C777" t="str">
        <f t="shared" si="131"/>
        <v>092</v>
      </c>
      <c r="D777" t="s">
        <v>696</v>
      </c>
      <c r="E777" t="str">
        <f t="shared" si="134"/>
        <v>03</v>
      </c>
      <c r="F777" t="str">
        <f>"003"</f>
        <v>003</v>
      </c>
      <c r="G777" t="str">
        <f>""</f>
        <v/>
      </c>
      <c r="H777" t="s">
        <v>1</v>
      </c>
      <c r="I777" t="s">
        <v>2926</v>
      </c>
      <c r="J777" t="s">
        <v>6345</v>
      </c>
      <c r="K777" t="str">
        <f t="shared" si="132"/>
        <v>23400</v>
      </c>
    </row>
    <row r="778" spans="1:11" customFormat="1" x14ac:dyDescent="0.25">
      <c r="A778" t="str">
        <f t="shared" si="133"/>
        <v>23</v>
      </c>
      <c r="B778" t="s">
        <v>612</v>
      </c>
      <c r="C778" t="str">
        <f t="shared" si="131"/>
        <v>092</v>
      </c>
      <c r="D778" t="s">
        <v>696</v>
      </c>
      <c r="E778" t="str">
        <f t="shared" si="134"/>
        <v>03</v>
      </c>
      <c r="F778" t="str">
        <f>"003"</f>
        <v>003</v>
      </c>
      <c r="G778" t="str">
        <f>""</f>
        <v/>
      </c>
      <c r="H778" t="s">
        <v>0</v>
      </c>
      <c r="I778" t="s">
        <v>2926</v>
      </c>
      <c r="J778" t="s">
        <v>6345</v>
      </c>
      <c r="K778" t="str">
        <f t="shared" si="132"/>
        <v>23400</v>
      </c>
    </row>
    <row r="779" spans="1:11" customFormat="1" x14ac:dyDescent="0.25">
      <c r="A779" t="str">
        <f t="shared" si="133"/>
        <v>23</v>
      </c>
      <c r="B779" t="s">
        <v>612</v>
      </c>
      <c r="C779" t="str">
        <f t="shared" si="131"/>
        <v>092</v>
      </c>
      <c r="D779" t="s">
        <v>696</v>
      </c>
      <c r="E779" t="str">
        <f t="shared" si="134"/>
        <v>03</v>
      </c>
      <c r="F779" t="str">
        <f>"004"</f>
        <v>004</v>
      </c>
      <c r="G779" t="str">
        <f>""</f>
        <v/>
      </c>
      <c r="H779" t="s">
        <v>3</v>
      </c>
      <c r="I779" t="s">
        <v>2924</v>
      </c>
      <c r="J779" t="s">
        <v>6343</v>
      </c>
      <c r="K779" t="str">
        <f t="shared" si="132"/>
        <v>23400</v>
      </c>
    </row>
    <row r="780" spans="1:11" customFormat="1" x14ac:dyDescent="0.25">
      <c r="A780" t="str">
        <f t="shared" si="133"/>
        <v>23</v>
      </c>
      <c r="B780" t="s">
        <v>612</v>
      </c>
      <c r="C780" t="str">
        <f t="shared" si="131"/>
        <v>092</v>
      </c>
      <c r="D780" t="s">
        <v>696</v>
      </c>
      <c r="E780" t="str">
        <f t="shared" si="134"/>
        <v>03</v>
      </c>
      <c r="F780" t="str">
        <f>"005"</f>
        <v>005</v>
      </c>
      <c r="G780" t="str">
        <f>""</f>
        <v/>
      </c>
      <c r="H780" t="s">
        <v>1</v>
      </c>
      <c r="I780" t="s">
        <v>2927</v>
      </c>
      <c r="J780" t="s">
        <v>6346</v>
      </c>
      <c r="K780" t="str">
        <f t="shared" si="132"/>
        <v>23400</v>
      </c>
    </row>
    <row r="781" spans="1:11" customFormat="1" x14ac:dyDescent="0.25">
      <c r="A781" t="str">
        <f t="shared" si="133"/>
        <v>23</v>
      </c>
      <c r="B781" t="s">
        <v>612</v>
      </c>
      <c r="C781" t="str">
        <f t="shared" si="131"/>
        <v>092</v>
      </c>
      <c r="D781" t="s">
        <v>696</v>
      </c>
      <c r="E781" t="str">
        <f t="shared" si="134"/>
        <v>03</v>
      </c>
      <c r="F781" t="str">
        <f>"005"</f>
        <v>005</v>
      </c>
      <c r="G781" t="str">
        <f>""</f>
        <v/>
      </c>
      <c r="H781" t="s">
        <v>0</v>
      </c>
      <c r="I781" t="s">
        <v>2927</v>
      </c>
      <c r="J781" t="s">
        <v>6346</v>
      </c>
      <c r="K781" t="str">
        <f t="shared" si="132"/>
        <v>23400</v>
      </c>
    </row>
    <row r="782" spans="1:11" customFormat="1" x14ac:dyDescent="0.25">
      <c r="A782" t="str">
        <f t="shared" si="133"/>
        <v>23</v>
      </c>
      <c r="B782" t="s">
        <v>612</v>
      </c>
      <c r="C782" t="str">
        <f t="shared" si="131"/>
        <v>092</v>
      </c>
      <c r="D782" t="s">
        <v>696</v>
      </c>
      <c r="E782" t="str">
        <f t="shared" si="134"/>
        <v>03</v>
      </c>
      <c r="F782" t="str">
        <f>"006"</f>
        <v>006</v>
      </c>
      <c r="G782" t="str">
        <f>""</f>
        <v/>
      </c>
      <c r="H782" t="s">
        <v>1</v>
      </c>
      <c r="I782" t="s">
        <v>2920</v>
      </c>
      <c r="J782" t="s">
        <v>6340</v>
      </c>
      <c r="K782" t="str">
        <f t="shared" si="132"/>
        <v>23400</v>
      </c>
    </row>
    <row r="783" spans="1:11" customFormat="1" x14ac:dyDescent="0.25">
      <c r="A783" t="str">
        <f t="shared" si="133"/>
        <v>23</v>
      </c>
      <c r="B783" t="s">
        <v>612</v>
      </c>
      <c r="C783" t="str">
        <f t="shared" si="131"/>
        <v>092</v>
      </c>
      <c r="D783" t="s">
        <v>696</v>
      </c>
      <c r="E783" t="str">
        <f t="shared" si="134"/>
        <v>03</v>
      </c>
      <c r="F783" t="str">
        <f>"006"</f>
        <v>006</v>
      </c>
      <c r="G783" t="str">
        <f>""</f>
        <v/>
      </c>
      <c r="H783" t="s">
        <v>0</v>
      </c>
      <c r="I783" t="s">
        <v>2920</v>
      </c>
      <c r="J783" t="s">
        <v>6340</v>
      </c>
      <c r="K783" t="str">
        <f t="shared" si="132"/>
        <v>23400</v>
      </c>
    </row>
    <row r="784" spans="1:11" customFormat="1" x14ac:dyDescent="0.25">
      <c r="A784" t="str">
        <f t="shared" si="133"/>
        <v>23</v>
      </c>
      <c r="B784" t="s">
        <v>612</v>
      </c>
      <c r="C784" t="str">
        <f t="shared" si="131"/>
        <v>092</v>
      </c>
      <c r="D784" t="s">
        <v>696</v>
      </c>
      <c r="E784" t="str">
        <f t="shared" si="134"/>
        <v>03</v>
      </c>
      <c r="F784" t="str">
        <f>"007"</f>
        <v>007</v>
      </c>
      <c r="G784" t="str">
        <f>""</f>
        <v/>
      </c>
      <c r="H784" t="s">
        <v>3</v>
      </c>
      <c r="I784" t="s">
        <v>2926</v>
      </c>
      <c r="J784" t="s">
        <v>6345</v>
      </c>
      <c r="K784" t="str">
        <f t="shared" si="132"/>
        <v>23400</v>
      </c>
    </row>
    <row r="785" spans="1:11" customFormat="1" x14ac:dyDescent="0.25">
      <c r="A785" t="str">
        <f t="shared" si="133"/>
        <v>23</v>
      </c>
      <c r="B785" t="s">
        <v>612</v>
      </c>
      <c r="C785" t="str">
        <f t="shared" si="131"/>
        <v>092</v>
      </c>
      <c r="D785" t="s">
        <v>696</v>
      </c>
      <c r="E785" t="str">
        <f t="shared" si="134"/>
        <v>03</v>
      </c>
      <c r="F785" t="str">
        <f>"008"</f>
        <v>008</v>
      </c>
      <c r="G785" t="str">
        <f>""</f>
        <v/>
      </c>
      <c r="H785" t="s">
        <v>3</v>
      </c>
      <c r="I785" t="s">
        <v>2927</v>
      </c>
      <c r="J785" t="s">
        <v>6346</v>
      </c>
      <c r="K785" t="str">
        <f t="shared" si="132"/>
        <v>23400</v>
      </c>
    </row>
    <row r="786" spans="1:11" customFormat="1" x14ac:dyDescent="0.25">
      <c r="A786" t="str">
        <f t="shared" si="133"/>
        <v>23</v>
      </c>
      <c r="B786" t="s">
        <v>612</v>
      </c>
      <c r="C786" t="str">
        <f t="shared" si="131"/>
        <v>092</v>
      </c>
      <c r="D786" t="s">
        <v>696</v>
      </c>
      <c r="E786" t="str">
        <f t="shared" ref="E786:E794" si="135">"04"</f>
        <v>04</v>
      </c>
      <c r="F786" t="str">
        <f>"001"</f>
        <v>001</v>
      </c>
      <c r="G786" t="str">
        <f>""</f>
        <v/>
      </c>
      <c r="H786" t="s">
        <v>1</v>
      </c>
      <c r="I786" t="s">
        <v>2928</v>
      </c>
      <c r="J786" t="s">
        <v>6347</v>
      </c>
      <c r="K786" t="str">
        <f t="shared" si="132"/>
        <v>23400</v>
      </c>
    </row>
    <row r="787" spans="1:11" customFormat="1" x14ac:dyDescent="0.25">
      <c r="A787" t="str">
        <f t="shared" si="133"/>
        <v>23</v>
      </c>
      <c r="B787" t="s">
        <v>612</v>
      </c>
      <c r="C787" t="str">
        <f t="shared" si="131"/>
        <v>092</v>
      </c>
      <c r="D787" t="s">
        <v>696</v>
      </c>
      <c r="E787" t="str">
        <f t="shared" si="135"/>
        <v>04</v>
      </c>
      <c r="F787" t="str">
        <f>"001"</f>
        <v>001</v>
      </c>
      <c r="G787" t="str">
        <f>""</f>
        <v/>
      </c>
      <c r="H787" t="s">
        <v>0</v>
      </c>
      <c r="I787" t="s">
        <v>2928</v>
      </c>
      <c r="J787" t="s">
        <v>6347</v>
      </c>
      <c r="K787" t="str">
        <f t="shared" si="132"/>
        <v>23400</v>
      </c>
    </row>
    <row r="788" spans="1:11" customFormat="1" x14ac:dyDescent="0.25">
      <c r="A788" t="str">
        <f t="shared" si="133"/>
        <v>23</v>
      </c>
      <c r="B788" t="s">
        <v>612</v>
      </c>
      <c r="C788" t="str">
        <f t="shared" si="131"/>
        <v>092</v>
      </c>
      <c r="D788" t="s">
        <v>696</v>
      </c>
      <c r="E788" t="str">
        <f t="shared" si="135"/>
        <v>04</v>
      </c>
      <c r="F788" t="str">
        <f>"002"</f>
        <v>002</v>
      </c>
      <c r="G788" t="str">
        <f>""</f>
        <v/>
      </c>
      <c r="H788" t="s">
        <v>1</v>
      </c>
      <c r="I788" t="s">
        <v>2929</v>
      </c>
      <c r="J788" t="s">
        <v>6348</v>
      </c>
      <c r="K788" t="str">
        <f t="shared" si="132"/>
        <v>23400</v>
      </c>
    </row>
    <row r="789" spans="1:11" customFormat="1" x14ac:dyDescent="0.25">
      <c r="A789" t="str">
        <f t="shared" si="133"/>
        <v>23</v>
      </c>
      <c r="B789" t="s">
        <v>612</v>
      </c>
      <c r="C789" t="str">
        <f t="shared" si="131"/>
        <v>092</v>
      </c>
      <c r="D789" t="s">
        <v>696</v>
      </c>
      <c r="E789" t="str">
        <f t="shared" si="135"/>
        <v>04</v>
      </c>
      <c r="F789" t="str">
        <f>"002"</f>
        <v>002</v>
      </c>
      <c r="G789" t="str">
        <f>""</f>
        <v/>
      </c>
      <c r="H789" t="s">
        <v>0</v>
      </c>
      <c r="I789" t="s">
        <v>2929</v>
      </c>
      <c r="J789" t="s">
        <v>6348</v>
      </c>
      <c r="K789" t="str">
        <f t="shared" si="132"/>
        <v>23400</v>
      </c>
    </row>
    <row r="790" spans="1:11" customFormat="1" x14ac:dyDescent="0.25">
      <c r="A790" t="str">
        <f t="shared" si="133"/>
        <v>23</v>
      </c>
      <c r="B790" t="s">
        <v>612</v>
      </c>
      <c r="C790" t="str">
        <f t="shared" si="131"/>
        <v>092</v>
      </c>
      <c r="D790" t="s">
        <v>696</v>
      </c>
      <c r="E790" t="str">
        <f t="shared" si="135"/>
        <v>04</v>
      </c>
      <c r="F790" t="str">
        <f>"003"</f>
        <v>003</v>
      </c>
      <c r="G790" t="str">
        <f>""</f>
        <v/>
      </c>
      <c r="H790" t="s">
        <v>1</v>
      </c>
      <c r="I790" t="s">
        <v>2930</v>
      </c>
      <c r="J790" t="s">
        <v>6349</v>
      </c>
      <c r="K790" t="str">
        <f t="shared" si="132"/>
        <v>23400</v>
      </c>
    </row>
    <row r="791" spans="1:11" customFormat="1" x14ac:dyDescent="0.25">
      <c r="A791" t="str">
        <f t="shared" si="133"/>
        <v>23</v>
      </c>
      <c r="B791" t="s">
        <v>612</v>
      </c>
      <c r="C791" t="str">
        <f t="shared" si="131"/>
        <v>092</v>
      </c>
      <c r="D791" t="s">
        <v>696</v>
      </c>
      <c r="E791" t="str">
        <f t="shared" si="135"/>
        <v>04</v>
      </c>
      <c r="F791" t="str">
        <f>"003"</f>
        <v>003</v>
      </c>
      <c r="G791" t="str">
        <f>""</f>
        <v/>
      </c>
      <c r="H791" t="s">
        <v>0</v>
      </c>
      <c r="I791" t="s">
        <v>2930</v>
      </c>
      <c r="J791" t="s">
        <v>6349</v>
      </c>
      <c r="K791" t="str">
        <f t="shared" si="132"/>
        <v>23400</v>
      </c>
    </row>
    <row r="792" spans="1:11" customFormat="1" x14ac:dyDescent="0.25">
      <c r="A792" t="str">
        <f t="shared" si="133"/>
        <v>23</v>
      </c>
      <c r="B792" t="s">
        <v>612</v>
      </c>
      <c r="C792" t="str">
        <f t="shared" si="131"/>
        <v>092</v>
      </c>
      <c r="D792" t="s">
        <v>696</v>
      </c>
      <c r="E792" t="str">
        <f t="shared" si="135"/>
        <v>04</v>
      </c>
      <c r="F792" t="str">
        <f>"004"</f>
        <v>004</v>
      </c>
      <c r="G792" t="str">
        <f>""</f>
        <v/>
      </c>
      <c r="H792" t="s">
        <v>3</v>
      </c>
      <c r="I792" t="s">
        <v>2930</v>
      </c>
      <c r="J792" t="s">
        <v>6349</v>
      </c>
      <c r="K792" t="str">
        <f t="shared" si="132"/>
        <v>23400</v>
      </c>
    </row>
    <row r="793" spans="1:11" customFormat="1" x14ac:dyDescent="0.25">
      <c r="A793" t="str">
        <f t="shared" si="133"/>
        <v>23</v>
      </c>
      <c r="B793" t="s">
        <v>612</v>
      </c>
      <c r="C793" t="str">
        <f t="shared" si="131"/>
        <v>092</v>
      </c>
      <c r="D793" t="s">
        <v>696</v>
      </c>
      <c r="E793" t="str">
        <f t="shared" si="135"/>
        <v>04</v>
      </c>
      <c r="F793" t="str">
        <f>"005"</f>
        <v>005</v>
      </c>
      <c r="G793" t="str">
        <f>""</f>
        <v/>
      </c>
      <c r="H793" t="s">
        <v>1</v>
      </c>
      <c r="I793" t="s">
        <v>2928</v>
      </c>
      <c r="J793" t="s">
        <v>6347</v>
      </c>
      <c r="K793" t="str">
        <f t="shared" si="132"/>
        <v>23400</v>
      </c>
    </row>
    <row r="794" spans="1:11" customFormat="1" x14ac:dyDescent="0.25">
      <c r="A794" t="str">
        <f t="shared" si="133"/>
        <v>23</v>
      </c>
      <c r="B794" t="s">
        <v>612</v>
      </c>
      <c r="C794" t="str">
        <f t="shared" si="131"/>
        <v>092</v>
      </c>
      <c r="D794" t="s">
        <v>696</v>
      </c>
      <c r="E794" t="str">
        <f t="shared" si="135"/>
        <v>04</v>
      </c>
      <c r="F794" t="str">
        <f>"005"</f>
        <v>005</v>
      </c>
      <c r="G794" t="str">
        <f>""</f>
        <v/>
      </c>
      <c r="H794" t="s">
        <v>0</v>
      </c>
      <c r="I794" t="s">
        <v>2928</v>
      </c>
      <c r="J794" t="s">
        <v>6347</v>
      </c>
      <c r="K794" t="str">
        <f t="shared" si="132"/>
        <v>23400</v>
      </c>
    </row>
    <row r="795" spans="1:11" customFormat="1" x14ac:dyDescent="0.25">
      <c r="A795" t="str">
        <f t="shared" si="133"/>
        <v>23</v>
      </c>
      <c r="B795" t="s">
        <v>612</v>
      </c>
      <c r="C795" t="str">
        <f t="shared" si="131"/>
        <v>092</v>
      </c>
      <c r="D795" t="s">
        <v>696</v>
      </c>
      <c r="E795" t="str">
        <f>"05"</f>
        <v>05</v>
      </c>
      <c r="F795" t="str">
        <f t="shared" ref="F795:F804" si="136">"001"</f>
        <v>001</v>
      </c>
      <c r="G795" t="str">
        <f>"01"</f>
        <v>01</v>
      </c>
      <c r="H795" t="s">
        <v>1</v>
      </c>
      <c r="I795" t="s">
        <v>2931</v>
      </c>
      <c r="J795" t="s">
        <v>6350</v>
      </c>
      <c r="K795" t="str">
        <f>"23314"</f>
        <v>23314</v>
      </c>
    </row>
    <row r="796" spans="1:11" customFormat="1" x14ac:dyDescent="0.25">
      <c r="A796" t="str">
        <f t="shared" si="133"/>
        <v>23</v>
      </c>
      <c r="B796" t="s">
        <v>612</v>
      </c>
      <c r="C796" t="str">
        <f t="shared" si="131"/>
        <v>092</v>
      </c>
      <c r="D796" t="s">
        <v>696</v>
      </c>
      <c r="E796" t="str">
        <f>"05"</f>
        <v>05</v>
      </c>
      <c r="F796" t="str">
        <f t="shared" si="136"/>
        <v>001</v>
      </c>
      <c r="G796" t="str">
        <f>"02"</f>
        <v>02</v>
      </c>
      <c r="H796" t="s">
        <v>0</v>
      </c>
      <c r="I796" t="s">
        <v>2932</v>
      </c>
      <c r="J796" t="s">
        <v>6351</v>
      </c>
      <c r="K796" t="str">
        <f>"23413"</f>
        <v>23413</v>
      </c>
    </row>
    <row r="797" spans="1:11" customFormat="1" x14ac:dyDescent="0.25">
      <c r="A797" t="str">
        <f t="shared" si="133"/>
        <v>23</v>
      </c>
      <c r="B797" t="s">
        <v>612</v>
      </c>
      <c r="C797" t="str">
        <f>"093"</f>
        <v>093</v>
      </c>
      <c r="D797" t="s">
        <v>697</v>
      </c>
      <c r="E797" t="str">
        <f>"01"</f>
        <v>01</v>
      </c>
      <c r="F797" t="str">
        <f t="shared" si="136"/>
        <v>001</v>
      </c>
      <c r="G797" t="str">
        <f>""</f>
        <v/>
      </c>
      <c r="H797" t="s">
        <v>1</v>
      </c>
      <c r="I797" t="s">
        <v>68</v>
      </c>
      <c r="J797" t="s">
        <v>6320</v>
      </c>
      <c r="K797" t="str">
        <f>"23150"</f>
        <v>23150</v>
      </c>
    </row>
    <row r="798" spans="1:11" customFormat="1" x14ac:dyDescent="0.25">
      <c r="A798" t="str">
        <f t="shared" si="133"/>
        <v>23</v>
      </c>
      <c r="B798" t="s">
        <v>612</v>
      </c>
      <c r="C798" t="str">
        <f>"093"</f>
        <v>093</v>
      </c>
      <c r="D798" t="s">
        <v>697</v>
      </c>
      <c r="E798" t="str">
        <f>"01"</f>
        <v>01</v>
      </c>
      <c r="F798" t="str">
        <f t="shared" si="136"/>
        <v>001</v>
      </c>
      <c r="G798" t="str">
        <f>""</f>
        <v/>
      </c>
      <c r="H798" t="s">
        <v>0</v>
      </c>
      <c r="I798" t="s">
        <v>68</v>
      </c>
      <c r="J798" t="s">
        <v>6320</v>
      </c>
      <c r="K798" t="str">
        <f>"23150"</f>
        <v>23150</v>
      </c>
    </row>
    <row r="799" spans="1:11" customFormat="1" x14ac:dyDescent="0.25">
      <c r="A799" t="str">
        <f t="shared" si="133"/>
        <v>23</v>
      </c>
      <c r="B799" t="s">
        <v>612</v>
      </c>
      <c r="C799" t="str">
        <f>"093"</f>
        <v>093</v>
      </c>
      <c r="D799" t="s">
        <v>697</v>
      </c>
      <c r="E799" t="str">
        <f>"02"</f>
        <v>02</v>
      </c>
      <c r="F799" t="str">
        <f t="shared" si="136"/>
        <v>001</v>
      </c>
      <c r="G799" t="str">
        <f>""</f>
        <v/>
      </c>
      <c r="H799" t="s">
        <v>3</v>
      </c>
      <c r="I799" t="s">
        <v>68</v>
      </c>
      <c r="J799" t="s">
        <v>6320</v>
      </c>
      <c r="K799" t="str">
        <f>"23150"</f>
        <v>23150</v>
      </c>
    </row>
    <row r="800" spans="1:11" customFormat="1" x14ac:dyDescent="0.25">
      <c r="A800" t="str">
        <f t="shared" si="133"/>
        <v>23</v>
      </c>
      <c r="B800" t="s">
        <v>612</v>
      </c>
      <c r="C800" t="str">
        <f>"093"</f>
        <v>093</v>
      </c>
      <c r="D800" t="s">
        <v>697</v>
      </c>
      <c r="E800" t="str">
        <f>"03"</f>
        <v>03</v>
      </c>
      <c r="F800" t="str">
        <f t="shared" si="136"/>
        <v>001</v>
      </c>
      <c r="G800" t="str">
        <f>""</f>
        <v/>
      </c>
      <c r="H800" t="s">
        <v>1</v>
      </c>
      <c r="I800" t="s">
        <v>68</v>
      </c>
      <c r="J800" t="s">
        <v>6320</v>
      </c>
      <c r="K800" t="str">
        <f>"23150"</f>
        <v>23150</v>
      </c>
    </row>
    <row r="801" spans="1:11" customFormat="1" x14ac:dyDescent="0.25">
      <c r="A801" t="str">
        <f t="shared" si="133"/>
        <v>23</v>
      </c>
      <c r="B801" t="s">
        <v>612</v>
      </c>
      <c r="C801" t="str">
        <f>"093"</f>
        <v>093</v>
      </c>
      <c r="D801" t="s">
        <v>697</v>
      </c>
      <c r="E801" t="str">
        <f>"03"</f>
        <v>03</v>
      </c>
      <c r="F801" t="str">
        <f t="shared" si="136"/>
        <v>001</v>
      </c>
      <c r="G801" t="str">
        <f>""</f>
        <v/>
      </c>
      <c r="H801" t="s">
        <v>0</v>
      </c>
      <c r="I801" t="s">
        <v>68</v>
      </c>
      <c r="J801" t="s">
        <v>6320</v>
      </c>
      <c r="K801" t="str">
        <f>"23150"</f>
        <v>23150</v>
      </c>
    </row>
    <row r="802" spans="1:11" customFormat="1" x14ac:dyDescent="0.25">
      <c r="A802" t="str">
        <f t="shared" si="133"/>
        <v>23</v>
      </c>
      <c r="B802" t="s">
        <v>612</v>
      </c>
      <c r="C802" t="str">
        <f t="shared" ref="C802:C807" si="137">"094"</f>
        <v>094</v>
      </c>
      <c r="D802" t="s">
        <v>698</v>
      </c>
      <c r="E802" t="str">
        <f t="shared" ref="E802:E809" si="138">"01"</f>
        <v>01</v>
      </c>
      <c r="F802" t="str">
        <f t="shared" si="136"/>
        <v>001</v>
      </c>
      <c r="G802" t="str">
        <f>"01"</f>
        <v>01</v>
      </c>
      <c r="H802" t="s">
        <v>1</v>
      </c>
      <c r="I802" t="s">
        <v>2933</v>
      </c>
      <c r="J802" t="s">
        <v>4934</v>
      </c>
      <c r="K802" t="str">
        <f>"23220"</f>
        <v>23220</v>
      </c>
    </row>
    <row r="803" spans="1:11" customFormat="1" x14ac:dyDescent="0.25">
      <c r="A803" t="str">
        <f t="shared" si="133"/>
        <v>23</v>
      </c>
      <c r="B803" t="s">
        <v>612</v>
      </c>
      <c r="C803" t="str">
        <f t="shared" si="137"/>
        <v>094</v>
      </c>
      <c r="D803" t="s">
        <v>698</v>
      </c>
      <c r="E803" t="str">
        <f t="shared" si="138"/>
        <v>01</v>
      </c>
      <c r="F803" t="str">
        <f t="shared" si="136"/>
        <v>001</v>
      </c>
      <c r="G803" t="str">
        <f>"01"</f>
        <v>01</v>
      </c>
      <c r="H803" t="s">
        <v>0</v>
      </c>
      <c r="I803" t="s">
        <v>2933</v>
      </c>
      <c r="J803" t="s">
        <v>4934</v>
      </c>
      <c r="K803" t="str">
        <f>"23220"</f>
        <v>23220</v>
      </c>
    </row>
    <row r="804" spans="1:11" customFormat="1" x14ac:dyDescent="0.25">
      <c r="A804" t="str">
        <f t="shared" si="133"/>
        <v>23</v>
      </c>
      <c r="B804" t="s">
        <v>612</v>
      </c>
      <c r="C804" t="str">
        <f t="shared" si="137"/>
        <v>094</v>
      </c>
      <c r="D804" t="s">
        <v>698</v>
      </c>
      <c r="E804" t="str">
        <f t="shared" si="138"/>
        <v>01</v>
      </c>
      <c r="F804" t="str">
        <f t="shared" si="136"/>
        <v>001</v>
      </c>
      <c r="G804" t="str">
        <f>"02"</f>
        <v>02</v>
      </c>
      <c r="H804" t="s">
        <v>2</v>
      </c>
      <c r="I804" t="s">
        <v>20</v>
      </c>
      <c r="J804" t="s">
        <v>6352</v>
      </c>
      <c r="K804" t="str">
        <f>"23713"</f>
        <v>23713</v>
      </c>
    </row>
    <row r="805" spans="1:11" customFormat="1" x14ac:dyDescent="0.25">
      <c r="A805" t="str">
        <f t="shared" si="133"/>
        <v>23</v>
      </c>
      <c r="B805" t="s">
        <v>612</v>
      </c>
      <c r="C805" t="str">
        <f t="shared" si="137"/>
        <v>094</v>
      </c>
      <c r="D805" t="s">
        <v>698</v>
      </c>
      <c r="E805" t="str">
        <f t="shared" si="138"/>
        <v>01</v>
      </c>
      <c r="F805" t="str">
        <f>"003"</f>
        <v>003</v>
      </c>
      <c r="G805" t="str">
        <f>""</f>
        <v/>
      </c>
      <c r="H805" t="s">
        <v>3</v>
      </c>
      <c r="I805" t="s">
        <v>2047</v>
      </c>
      <c r="J805" t="s">
        <v>6353</v>
      </c>
      <c r="K805" t="str">
        <f>"23220"</f>
        <v>23220</v>
      </c>
    </row>
    <row r="806" spans="1:11" customFormat="1" x14ac:dyDescent="0.25">
      <c r="A806" t="str">
        <f t="shared" si="133"/>
        <v>23</v>
      </c>
      <c r="B806" t="s">
        <v>612</v>
      </c>
      <c r="C806" t="str">
        <f t="shared" si="137"/>
        <v>094</v>
      </c>
      <c r="D806" t="s">
        <v>698</v>
      </c>
      <c r="E806" t="str">
        <f t="shared" si="138"/>
        <v>01</v>
      </c>
      <c r="F806" t="str">
        <f>"004"</f>
        <v>004</v>
      </c>
      <c r="G806" t="str">
        <f>""</f>
        <v/>
      </c>
      <c r="H806" t="s">
        <v>1</v>
      </c>
      <c r="I806" t="s">
        <v>1008</v>
      </c>
      <c r="J806" t="s">
        <v>6354</v>
      </c>
      <c r="K806" t="str">
        <f>"23220"</f>
        <v>23220</v>
      </c>
    </row>
    <row r="807" spans="1:11" customFormat="1" x14ac:dyDescent="0.25">
      <c r="A807" t="str">
        <f t="shared" si="133"/>
        <v>23</v>
      </c>
      <c r="B807" t="s">
        <v>612</v>
      </c>
      <c r="C807" t="str">
        <f t="shared" si="137"/>
        <v>094</v>
      </c>
      <c r="D807" t="s">
        <v>698</v>
      </c>
      <c r="E807" t="str">
        <f t="shared" si="138"/>
        <v>01</v>
      </c>
      <c r="F807" t="str">
        <f>"004"</f>
        <v>004</v>
      </c>
      <c r="G807" t="str">
        <f>""</f>
        <v/>
      </c>
      <c r="H807" t="s">
        <v>0</v>
      </c>
      <c r="I807" t="s">
        <v>1008</v>
      </c>
      <c r="J807" t="s">
        <v>6354</v>
      </c>
      <c r="K807" t="str">
        <f>"23220"</f>
        <v>23220</v>
      </c>
    </row>
    <row r="808" spans="1:11" customFormat="1" x14ac:dyDescent="0.25">
      <c r="A808" t="str">
        <f t="shared" si="133"/>
        <v>23</v>
      </c>
      <c r="B808" t="s">
        <v>612</v>
      </c>
      <c r="C808" t="str">
        <f t="shared" ref="C808:C822" si="139">"095"</f>
        <v>095</v>
      </c>
      <c r="D808" t="s">
        <v>699</v>
      </c>
      <c r="E808" t="str">
        <f t="shared" si="138"/>
        <v>01</v>
      </c>
      <c r="F808" t="str">
        <f>"001"</f>
        <v>001</v>
      </c>
      <c r="G808" t="str">
        <f>""</f>
        <v/>
      </c>
      <c r="H808" t="s">
        <v>3</v>
      </c>
      <c r="I808" t="s">
        <v>2934</v>
      </c>
      <c r="J808" t="s">
        <v>6355</v>
      </c>
      <c r="K808" t="str">
        <f t="shared" ref="K808:K820" si="140">"23300"</f>
        <v>23300</v>
      </c>
    </row>
    <row r="809" spans="1:11" customFormat="1" x14ac:dyDescent="0.25">
      <c r="A809" t="str">
        <f t="shared" si="133"/>
        <v>23</v>
      </c>
      <c r="B809" t="s">
        <v>612</v>
      </c>
      <c r="C809" t="str">
        <f t="shared" si="139"/>
        <v>095</v>
      </c>
      <c r="D809" t="s">
        <v>699</v>
      </c>
      <c r="E809" t="str">
        <f t="shared" si="138"/>
        <v>01</v>
      </c>
      <c r="F809" t="str">
        <f>"002"</f>
        <v>002</v>
      </c>
      <c r="G809" t="str">
        <f>""</f>
        <v/>
      </c>
      <c r="H809" t="s">
        <v>3</v>
      </c>
      <c r="I809" t="s">
        <v>23</v>
      </c>
      <c r="J809" t="s">
        <v>6356</v>
      </c>
      <c r="K809" t="str">
        <f t="shared" si="140"/>
        <v>23300</v>
      </c>
    </row>
    <row r="810" spans="1:11" customFormat="1" x14ac:dyDescent="0.25">
      <c r="A810" t="str">
        <f t="shared" si="133"/>
        <v>23</v>
      </c>
      <c r="B810" t="s">
        <v>612</v>
      </c>
      <c r="C810" t="str">
        <f t="shared" si="139"/>
        <v>095</v>
      </c>
      <c r="D810" t="s">
        <v>699</v>
      </c>
      <c r="E810" t="str">
        <f t="shared" ref="E810:E816" si="141">"02"</f>
        <v>02</v>
      </c>
      <c r="F810" t="str">
        <f>"001"</f>
        <v>001</v>
      </c>
      <c r="G810" t="str">
        <f>""</f>
        <v/>
      </c>
      <c r="H810" t="s">
        <v>1</v>
      </c>
      <c r="I810" t="s">
        <v>2935</v>
      </c>
      <c r="J810" t="s">
        <v>6357</v>
      </c>
      <c r="K810" t="str">
        <f t="shared" si="140"/>
        <v>23300</v>
      </c>
    </row>
    <row r="811" spans="1:11" customFormat="1" x14ac:dyDescent="0.25">
      <c r="A811" t="str">
        <f t="shared" si="133"/>
        <v>23</v>
      </c>
      <c r="B811" t="s">
        <v>612</v>
      </c>
      <c r="C811" t="str">
        <f t="shared" si="139"/>
        <v>095</v>
      </c>
      <c r="D811" t="s">
        <v>699</v>
      </c>
      <c r="E811" t="str">
        <f t="shared" si="141"/>
        <v>02</v>
      </c>
      <c r="F811" t="str">
        <f>"001"</f>
        <v>001</v>
      </c>
      <c r="G811" t="str">
        <f>""</f>
        <v/>
      </c>
      <c r="H811" t="s">
        <v>0</v>
      </c>
      <c r="I811" t="s">
        <v>2935</v>
      </c>
      <c r="J811" t="s">
        <v>6357</v>
      </c>
      <c r="K811" t="str">
        <f t="shared" si="140"/>
        <v>23300</v>
      </c>
    </row>
    <row r="812" spans="1:11" customFormat="1" x14ac:dyDescent="0.25">
      <c r="A812" t="str">
        <f t="shared" si="133"/>
        <v>23</v>
      </c>
      <c r="B812" t="s">
        <v>612</v>
      </c>
      <c r="C812" t="str">
        <f t="shared" si="139"/>
        <v>095</v>
      </c>
      <c r="D812" t="s">
        <v>699</v>
      </c>
      <c r="E812" t="str">
        <f t="shared" si="141"/>
        <v>02</v>
      </c>
      <c r="F812" t="str">
        <f>"002"</f>
        <v>002</v>
      </c>
      <c r="G812" t="str">
        <f>""</f>
        <v/>
      </c>
      <c r="H812" t="s">
        <v>1</v>
      </c>
      <c r="I812" t="s">
        <v>97</v>
      </c>
      <c r="J812" t="s">
        <v>6358</v>
      </c>
      <c r="K812" t="str">
        <f t="shared" si="140"/>
        <v>23300</v>
      </c>
    </row>
    <row r="813" spans="1:11" customFormat="1" x14ac:dyDescent="0.25">
      <c r="A813" t="str">
        <f t="shared" si="133"/>
        <v>23</v>
      </c>
      <c r="B813" t="s">
        <v>612</v>
      </c>
      <c r="C813" t="str">
        <f t="shared" si="139"/>
        <v>095</v>
      </c>
      <c r="D813" t="s">
        <v>699</v>
      </c>
      <c r="E813" t="str">
        <f t="shared" si="141"/>
        <v>02</v>
      </c>
      <c r="F813" t="str">
        <f>"002"</f>
        <v>002</v>
      </c>
      <c r="G813" t="str">
        <f>""</f>
        <v/>
      </c>
      <c r="H813" t="s">
        <v>0</v>
      </c>
      <c r="I813" t="s">
        <v>97</v>
      </c>
      <c r="J813" t="s">
        <v>6358</v>
      </c>
      <c r="K813" t="str">
        <f t="shared" si="140"/>
        <v>23300</v>
      </c>
    </row>
    <row r="814" spans="1:11" customFormat="1" x14ac:dyDescent="0.25">
      <c r="A814" t="str">
        <f t="shared" si="133"/>
        <v>23</v>
      </c>
      <c r="B814" t="s">
        <v>612</v>
      </c>
      <c r="C814" t="str">
        <f t="shared" si="139"/>
        <v>095</v>
      </c>
      <c r="D814" t="s">
        <v>699</v>
      </c>
      <c r="E814" t="str">
        <f t="shared" si="141"/>
        <v>02</v>
      </c>
      <c r="F814" t="str">
        <f>"003"</f>
        <v>003</v>
      </c>
      <c r="G814" t="str">
        <f>""</f>
        <v/>
      </c>
      <c r="H814" t="s">
        <v>1</v>
      </c>
      <c r="I814" t="s">
        <v>2935</v>
      </c>
      <c r="J814" t="s">
        <v>6357</v>
      </c>
      <c r="K814" t="str">
        <f t="shared" si="140"/>
        <v>23300</v>
      </c>
    </row>
    <row r="815" spans="1:11" customFormat="1" x14ac:dyDescent="0.25">
      <c r="A815" t="str">
        <f t="shared" si="133"/>
        <v>23</v>
      </c>
      <c r="B815" t="s">
        <v>612</v>
      </c>
      <c r="C815" t="str">
        <f t="shared" si="139"/>
        <v>095</v>
      </c>
      <c r="D815" t="s">
        <v>699</v>
      </c>
      <c r="E815" t="str">
        <f t="shared" si="141"/>
        <v>02</v>
      </c>
      <c r="F815" t="str">
        <f>"003"</f>
        <v>003</v>
      </c>
      <c r="G815" t="str">
        <f>""</f>
        <v/>
      </c>
      <c r="H815" t="s">
        <v>0</v>
      </c>
      <c r="I815" t="s">
        <v>2935</v>
      </c>
      <c r="J815" t="s">
        <v>6357</v>
      </c>
      <c r="K815" t="str">
        <f t="shared" si="140"/>
        <v>23300</v>
      </c>
    </row>
    <row r="816" spans="1:11" customFormat="1" x14ac:dyDescent="0.25">
      <c r="A816" t="str">
        <f t="shared" si="133"/>
        <v>23</v>
      </c>
      <c r="B816" t="s">
        <v>612</v>
      </c>
      <c r="C816" t="str">
        <f t="shared" si="139"/>
        <v>095</v>
      </c>
      <c r="D816" t="s">
        <v>699</v>
      </c>
      <c r="E816" t="str">
        <f t="shared" si="141"/>
        <v>02</v>
      </c>
      <c r="F816" t="str">
        <f>"003"</f>
        <v>003</v>
      </c>
      <c r="G816" t="str">
        <f>""</f>
        <v/>
      </c>
      <c r="H816" t="s">
        <v>2</v>
      </c>
      <c r="I816" t="s">
        <v>2935</v>
      </c>
      <c r="J816" t="s">
        <v>6357</v>
      </c>
      <c r="K816" t="str">
        <f t="shared" si="140"/>
        <v>23300</v>
      </c>
    </row>
    <row r="817" spans="1:11" customFormat="1" x14ac:dyDescent="0.25">
      <c r="A817" t="str">
        <f t="shared" si="133"/>
        <v>23</v>
      </c>
      <c r="B817" t="s">
        <v>612</v>
      </c>
      <c r="C817" t="str">
        <f t="shared" si="139"/>
        <v>095</v>
      </c>
      <c r="D817" t="s">
        <v>699</v>
      </c>
      <c r="E817" t="str">
        <f>"03"</f>
        <v>03</v>
      </c>
      <c r="F817" t="str">
        <f>"001"</f>
        <v>001</v>
      </c>
      <c r="G817" t="str">
        <f>""</f>
        <v/>
      </c>
      <c r="H817" t="s">
        <v>1</v>
      </c>
      <c r="I817" t="s">
        <v>2936</v>
      </c>
      <c r="J817" t="s">
        <v>6359</v>
      </c>
      <c r="K817" t="str">
        <f t="shared" si="140"/>
        <v>23300</v>
      </c>
    </row>
    <row r="818" spans="1:11" customFormat="1" x14ac:dyDescent="0.25">
      <c r="A818" t="str">
        <f t="shared" si="133"/>
        <v>23</v>
      </c>
      <c r="B818" t="s">
        <v>612</v>
      </c>
      <c r="C818" t="str">
        <f t="shared" si="139"/>
        <v>095</v>
      </c>
      <c r="D818" t="s">
        <v>699</v>
      </c>
      <c r="E818" t="str">
        <f>"03"</f>
        <v>03</v>
      </c>
      <c r="F818" t="str">
        <f>"001"</f>
        <v>001</v>
      </c>
      <c r="G818" t="str">
        <f>""</f>
        <v/>
      </c>
      <c r="H818" t="s">
        <v>0</v>
      </c>
      <c r="I818" t="s">
        <v>2936</v>
      </c>
      <c r="J818" t="s">
        <v>6359</v>
      </c>
      <c r="K818" t="str">
        <f t="shared" si="140"/>
        <v>23300</v>
      </c>
    </row>
    <row r="819" spans="1:11" customFormat="1" x14ac:dyDescent="0.25">
      <c r="A819" t="str">
        <f t="shared" si="133"/>
        <v>23</v>
      </c>
      <c r="B819" t="s">
        <v>612</v>
      </c>
      <c r="C819" t="str">
        <f t="shared" si="139"/>
        <v>095</v>
      </c>
      <c r="D819" t="s">
        <v>699</v>
      </c>
      <c r="E819" t="str">
        <f>"03"</f>
        <v>03</v>
      </c>
      <c r="F819" t="str">
        <f>"002"</f>
        <v>002</v>
      </c>
      <c r="G819" t="str">
        <f>""</f>
        <v/>
      </c>
      <c r="H819" t="s">
        <v>1</v>
      </c>
      <c r="I819" t="s">
        <v>2937</v>
      </c>
      <c r="J819" t="s">
        <v>6360</v>
      </c>
      <c r="K819" t="str">
        <f t="shared" si="140"/>
        <v>23300</v>
      </c>
    </row>
    <row r="820" spans="1:11" customFormat="1" x14ac:dyDescent="0.25">
      <c r="A820" t="str">
        <f t="shared" si="133"/>
        <v>23</v>
      </c>
      <c r="B820" t="s">
        <v>612</v>
      </c>
      <c r="C820" t="str">
        <f t="shared" si="139"/>
        <v>095</v>
      </c>
      <c r="D820" t="s">
        <v>699</v>
      </c>
      <c r="E820" t="str">
        <f>"03"</f>
        <v>03</v>
      </c>
      <c r="F820" t="str">
        <f>"002"</f>
        <v>002</v>
      </c>
      <c r="G820" t="str">
        <f>""</f>
        <v/>
      </c>
      <c r="H820" t="s">
        <v>0</v>
      </c>
      <c r="I820" t="s">
        <v>2937</v>
      </c>
      <c r="J820" t="s">
        <v>6360</v>
      </c>
      <c r="K820" t="str">
        <f t="shared" si="140"/>
        <v>23300</v>
      </c>
    </row>
    <row r="821" spans="1:11" customFormat="1" x14ac:dyDescent="0.25">
      <c r="A821" t="str">
        <f t="shared" si="133"/>
        <v>23</v>
      </c>
      <c r="B821" t="s">
        <v>612</v>
      </c>
      <c r="C821" t="str">
        <f t="shared" si="139"/>
        <v>095</v>
      </c>
      <c r="D821" t="s">
        <v>699</v>
      </c>
      <c r="E821" t="str">
        <f>"04"</f>
        <v>04</v>
      </c>
      <c r="F821" t="str">
        <f>"001"</f>
        <v>001</v>
      </c>
      <c r="G821" t="str">
        <f>"01"</f>
        <v>01</v>
      </c>
      <c r="H821" t="s">
        <v>1</v>
      </c>
      <c r="I821" t="s">
        <v>123</v>
      </c>
      <c r="J821" t="s">
        <v>6361</v>
      </c>
      <c r="K821" t="str">
        <f>"23312"</f>
        <v>23312</v>
      </c>
    </row>
    <row r="822" spans="1:11" customFormat="1" x14ac:dyDescent="0.25">
      <c r="A822" t="str">
        <f t="shared" si="133"/>
        <v>23</v>
      </c>
      <c r="B822" t="s">
        <v>612</v>
      </c>
      <c r="C822" t="str">
        <f t="shared" si="139"/>
        <v>095</v>
      </c>
      <c r="D822" t="s">
        <v>699</v>
      </c>
      <c r="E822" t="str">
        <f>"04"</f>
        <v>04</v>
      </c>
      <c r="F822" t="str">
        <f>"001"</f>
        <v>001</v>
      </c>
      <c r="G822" t="str">
        <f>"02"</f>
        <v>02</v>
      </c>
      <c r="H822" t="s">
        <v>0</v>
      </c>
      <c r="I822" t="s">
        <v>2938</v>
      </c>
      <c r="J822" t="s">
        <v>6362</v>
      </c>
      <c r="K822" t="str">
        <f>"23310"</f>
        <v>23310</v>
      </c>
    </row>
    <row r="823" spans="1:11" customFormat="1" x14ac:dyDescent="0.25">
      <c r="A823" t="str">
        <f t="shared" si="133"/>
        <v>23</v>
      </c>
      <c r="B823" t="s">
        <v>612</v>
      </c>
      <c r="C823" t="str">
        <f>"096"</f>
        <v>096</v>
      </c>
      <c r="D823" t="s">
        <v>700</v>
      </c>
      <c r="E823" t="str">
        <f t="shared" ref="E823:E831" si="142">"01"</f>
        <v>01</v>
      </c>
      <c r="F823" t="str">
        <f>"001"</f>
        <v>001</v>
      </c>
      <c r="G823" t="str">
        <f>""</f>
        <v/>
      </c>
      <c r="H823" t="s">
        <v>1</v>
      </c>
      <c r="I823" t="s">
        <v>2939</v>
      </c>
      <c r="J823" t="s">
        <v>6363</v>
      </c>
      <c r="K823" t="str">
        <f>"23730"</f>
        <v>23730</v>
      </c>
    </row>
    <row r="824" spans="1:11" customFormat="1" x14ac:dyDescent="0.25">
      <c r="A824" t="str">
        <f t="shared" si="133"/>
        <v>23</v>
      </c>
      <c r="B824" t="s">
        <v>612</v>
      </c>
      <c r="C824" t="str">
        <f>"096"</f>
        <v>096</v>
      </c>
      <c r="D824" t="s">
        <v>700</v>
      </c>
      <c r="E824" t="str">
        <f t="shared" si="142"/>
        <v>01</v>
      </c>
      <c r="F824" t="str">
        <f>"001"</f>
        <v>001</v>
      </c>
      <c r="G824" t="str">
        <f>""</f>
        <v/>
      </c>
      <c r="H824" t="s">
        <v>0</v>
      </c>
      <c r="I824" t="s">
        <v>2939</v>
      </c>
      <c r="J824" t="s">
        <v>6363</v>
      </c>
      <c r="K824" t="str">
        <f>"23730"</f>
        <v>23730</v>
      </c>
    </row>
    <row r="825" spans="1:11" customFormat="1" x14ac:dyDescent="0.25">
      <c r="A825" t="str">
        <f t="shared" si="133"/>
        <v>23</v>
      </c>
      <c r="B825" t="s">
        <v>612</v>
      </c>
      <c r="C825" t="str">
        <f>"096"</f>
        <v>096</v>
      </c>
      <c r="D825" t="s">
        <v>700</v>
      </c>
      <c r="E825" t="str">
        <f t="shared" si="142"/>
        <v>01</v>
      </c>
      <c r="F825" t="str">
        <f>"002"</f>
        <v>002</v>
      </c>
      <c r="G825" t="str">
        <f>""</f>
        <v/>
      </c>
      <c r="H825" t="s">
        <v>3</v>
      </c>
      <c r="I825" t="s">
        <v>2940</v>
      </c>
      <c r="J825" t="s">
        <v>6364</v>
      </c>
      <c r="K825" t="str">
        <f>"23730"</f>
        <v>23730</v>
      </c>
    </row>
    <row r="826" spans="1:11" customFormat="1" x14ac:dyDescent="0.25">
      <c r="A826" t="str">
        <f t="shared" si="133"/>
        <v>23</v>
      </c>
      <c r="B826" t="s">
        <v>612</v>
      </c>
      <c r="C826" t="str">
        <f>"096"</f>
        <v>096</v>
      </c>
      <c r="D826" t="s">
        <v>700</v>
      </c>
      <c r="E826" t="str">
        <f t="shared" si="142"/>
        <v>01</v>
      </c>
      <c r="F826" t="str">
        <f>"003"</f>
        <v>003</v>
      </c>
      <c r="G826" t="str">
        <f>""</f>
        <v/>
      </c>
      <c r="H826" t="s">
        <v>3</v>
      </c>
      <c r="I826" t="s">
        <v>27</v>
      </c>
      <c r="J826" t="s">
        <v>6365</v>
      </c>
      <c r="K826" t="str">
        <f>"23730"</f>
        <v>23730</v>
      </c>
    </row>
    <row r="827" spans="1:11" customFormat="1" x14ac:dyDescent="0.25">
      <c r="A827" t="str">
        <f t="shared" si="133"/>
        <v>23</v>
      </c>
      <c r="B827" t="s">
        <v>612</v>
      </c>
      <c r="C827" t="str">
        <f t="shared" ref="C827:C837" si="143">"097"</f>
        <v>097</v>
      </c>
      <c r="D827" t="s">
        <v>701</v>
      </c>
      <c r="E827" t="str">
        <f t="shared" si="142"/>
        <v>01</v>
      </c>
      <c r="F827" t="str">
        <f>"001"</f>
        <v>001</v>
      </c>
      <c r="G827" t="str">
        <f>""</f>
        <v/>
      </c>
      <c r="H827" t="s">
        <v>1</v>
      </c>
      <c r="I827" t="s">
        <v>48</v>
      </c>
      <c r="J827" t="s">
        <v>6366</v>
      </c>
      <c r="K827" t="str">
        <f t="shared" ref="K827:K837" si="144">"23330"</f>
        <v>23330</v>
      </c>
    </row>
    <row r="828" spans="1:11" customFormat="1" x14ac:dyDescent="0.25">
      <c r="A828" t="str">
        <f t="shared" si="133"/>
        <v>23</v>
      </c>
      <c r="B828" t="s">
        <v>612</v>
      </c>
      <c r="C828" t="str">
        <f t="shared" si="143"/>
        <v>097</v>
      </c>
      <c r="D828" t="s">
        <v>701</v>
      </c>
      <c r="E828" t="str">
        <f t="shared" si="142"/>
        <v>01</v>
      </c>
      <c r="F828" t="str">
        <f>"001"</f>
        <v>001</v>
      </c>
      <c r="G828" t="str">
        <f>""</f>
        <v/>
      </c>
      <c r="H828" t="s">
        <v>0</v>
      </c>
      <c r="I828" t="s">
        <v>48</v>
      </c>
      <c r="J828" t="s">
        <v>6366</v>
      </c>
      <c r="K828" t="str">
        <f t="shared" si="144"/>
        <v>23330</v>
      </c>
    </row>
    <row r="829" spans="1:11" customFormat="1" x14ac:dyDescent="0.25">
      <c r="A829" t="str">
        <f t="shared" si="133"/>
        <v>23</v>
      </c>
      <c r="B829" t="s">
        <v>612</v>
      </c>
      <c r="C829" t="str">
        <f t="shared" si="143"/>
        <v>097</v>
      </c>
      <c r="D829" t="s">
        <v>701</v>
      </c>
      <c r="E829" t="str">
        <f t="shared" si="142"/>
        <v>01</v>
      </c>
      <c r="F829" t="str">
        <f>"002"</f>
        <v>002</v>
      </c>
      <c r="G829" t="str">
        <f>""</f>
        <v/>
      </c>
      <c r="H829" t="s">
        <v>3</v>
      </c>
      <c r="I829" t="s">
        <v>48</v>
      </c>
      <c r="J829" t="s">
        <v>6366</v>
      </c>
      <c r="K829" t="str">
        <f t="shared" si="144"/>
        <v>23330</v>
      </c>
    </row>
    <row r="830" spans="1:11" customFormat="1" x14ac:dyDescent="0.25">
      <c r="A830" t="str">
        <f t="shared" si="133"/>
        <v>23</v>
      </c>
      <c r="B830" t="s">
        <v>612</v>
      </c>
      <c r="C830" t="str">
        <f t="shared" si="143"/>
        <v>097</v>
      </c>
      <c r="D830" t="s">
        <v>701</v>
      </c>
      <c r="E830" t="str">
        <f t="shared" si="142"/>
        <v>01</v>
      </c>
      <c r="F830" t="str">
        <f>"003"</f>
        <v>003</v>
      </c>
      <c r="G830" t="str">
        <f>""</f>
        <v/>
      </c>
      <c r="H830" t="s">
        <v>1</v>
      </c>
      <c r="I830" t="s">
        <v>2941</v>
      </c>
      <c r="J830" t="s">
        <v>6367</v>
      </c>
      <c r="K830" t="str">
        <f t="shared" si="144"/>
        <v>23330</v>
      </c>
    </row>
    <row r="831" spans="1:11" customFormat="1" x14ac:dyDescent="0.25">
      <c r="A831" t="str">
        <f t="shared" si="133"/>
        <v>23</v>
      </c>
      <c r="B831" t="s">
        <v>612</v>
      </c>
      <c r="C831" t="str">
        <f t="shared" si="143"/>
        <v>097</v>
      </c>
      <c r="D831" t="s">
        <v>701</v>
      </c>
      <c r="E831" t="str">
        <f t="shared" si="142"/>
        <v>01</v>
      </c>
      <c r="F831" t="str">
        <f>"003"</f>
        <v>003</v>
      </c>
      <c r="G831" t="str">
        <f>""</f>
        <v/>
      </c>
      <c r="H831" t="s">
        <v>0</v>
      </c>
      <c r="I831" t="s">
        <v>2941</v>
      </c>
      <c r="J831" t="s">
        <v>6367</v>
      </c>
      <c r="K831" t="str">
        <f t="shared" si="144"/>
        <v>23330</v>
      </c>
    </row>
    <row r="832" spans="1:11" customFormat="1" x14ac:dyDescent="0.25">
      <c r="A832" t="str">
        <f t="shared" si="133"/>
        <v>23</v>
      </c>
      <c r="B832" t="s">
        <v>612</v>
      </c>
      <c r="C832" t="str">
        <f t="shared" si="143"/>
        <v>097</v>
      </c>
      <c r="D832" t="s">
        <v>701</v>
      </c>
      <c r="E832" t="str">
        <f t="shared" ref="E832:E837" si="145">"02"</f>
        <v>02</v>
      </c>
      <c r="F832" t="str">
        <f>"001"</f>
        <v>001</v>
      </c>
      <c r="G832" t="str">
        <f>""</f>
        <v/>
      </c>
      <c r="H832" t="s">
        <v>3</v>
      </c>
      <c r="I832" t="s">
        <v>2942</v>
      </c>
      <c r="J832" t="s">
        <v>6368</v>
      </c>
      <c r="K832" t="str">
        <f t="shared" si="144"/>
        <v>23330</v>
      </c>
    </row>
    <row r="833" spans="1:11" customFormat="1" x14ac:dyDescent="0.25">
      <c r="A833" t="str">
        <f t="shared" si="133"/>
        <v>23</v>
      </c>
      <c r="B833" t="s">
        <v>612</v>
      </c>
      <c r="C833" t="str">
        <f t="shared" si="143"/>
        <v>097</v>
      </c>
      <c r="D833" t="s">
        <v>701</v>
      </c>
      <c r="E833" t="str">
        <f t="shared" si="145"/>
        <v>02</v>
      </c>
      <c r="F833" t="str">
        <f>"002"</f>
        <v>002</v>
      </c>
      <c r="G833" t="str">
        <f>""</f>
        <v/>
      </c>
      <c r="H833" t="s">
        <v>3</v>
      </c>
      <c r="I833" t="s">
        <v>128</v>
      </c>
      <c r="J833" t="s">
        <v>6369</v>
      </c>
      <c r="K833" t="str">
        <f t="shared" si="144"/>
        <v>23330</v>
      </c>
    </row>
    <row r="834" spans="1:11" customFormat="1" x14ac:dyDescent="0.25">
      <c r="A834" t="str">
        <f t="shared" si="133"/>
        <v>23</v>
      </c>
      <c r="B834" t="s">
        <v>612</v>
      </c>
      <c r="C834" t="str">
        <f t="shared" si="143"/>
        <v>097</v>
      </c>
      <c r="D834" t="s">
        <v>701</v>
      </c>
      <c r="E834" t="str">
        <f t="shared" si="145"/>
        <v>02</v>
      </c>
      <c r="F834" t="str">
        <f>"003"</f>
        <v>003</v>
      </c>
      <c r="G834" t="str">
        <f>""</f>
        <v/>
      </c>
      <c r="H834" t="s">
        <v>1</v>
      </c>
      <c r="I834" t="s">
        <v>2943</v>
      </c>
      <c r="J834" t="s">
        <v>6370</v>
      </c>
      <c r="K834" t="str">
        <f t="shared" si="144"/>
        <v>23330</v>
      </c>
    </row>
    <row r="835" spans="1:11" customFormat="1" x14ac:dyDescent="0.25">
      <c r="A835" t="str">
        <f t="shared" ref="A835:A871" si="146">"23"</f>
        <v>23</v>
      </c>
      <c r="B835" t="s">
        <v>612</v>
      </c>
      <c r="C835" t="str">
        <f t="shared" si="143"/>
        <v>097</v>
      </c>
      <c r="D835" t="s">
        <v>701</v>
      </c>
      <c r="E835" t="str">
        <f t="shared" si="145"/>
        <v>02</v>
      </c>
      <c r="F835" t="str">
        <f>"003"</f>
        <v>003</v>
      </c>
      <c r="G835" t="str">
        <f>""</f>
        <v/>
      </c>
      <c r="H835" t="s">
        <v>0</v>
      </c>
      <c r="I835" t="s">
        <v>2943</v>
      </c>
      <c r="J835" t="s">
        <v>6370</v>
      </c>
      <c r="K835" t="str">
        <f t="shared" si="144"/>
        <v>23330</v>
      </c>
    </row>
    <row r="836" spans="1:11" customFormat="1" x14ac:dyDescent="0.25">
      <c r="A836" t="str">
        <f t="shared" si="146"/>
        <v>23</v>
      </c>
      <c r="B836" t="s">
        <v>612</v>
      </c>
      <c r="C836" t="str">
        <f t="shared" si="143"/>
        <v>097</v>
      </c>
      <c r="D836" t="s">
        <v>701</v>
      </c>
      <c r="E836" t="str">
        <f t="shared" si="145"/>
        <v>02</v>
      </c>
      <c r="F836" t="str">
        <f>"004"</f>
        <v>004</v>
      </c>
      <c r="G836" t="str">
        <f>""</f>
        <v/>
      </c>
      <c r="H836" t="s">
        <v>1</v>
      </c>
      <c r="I836" t="s">
        <v>2943</v>
      </c>
      <c r="J836" t="s">
        <v>6370</v>
      </c>
      <c r="K836" t="str">
        <f t="shared" si="144"/>
        <v>23330</v>
      </c>
    </row>
    <row r="837" spans="1:11" customFormat="1" x14ac:dyDescent="0.25">
      <c r="A837" t="str">
        <f t="shared" si="146"/>
        <v>23</v>
      </c>
      <c r="B837" t="s">
        <v>612</v>
      </c>
      <c r="C837" t="str">
        <f t="shared" si="143"/>
        <v>097</v>
      </c>
      <c r="D837" t="s">
        <v>701</v>
      </c>
      <c r="E837" t="str">
        <f t="shared" si="145"/>
        <v>02</v>
      </c>
      <c r="F837" t="str">
        <f>"004"</f>
        <v>004</v>
      </c>
      <c r="G837" t="str">
        <f>""</f>
        <v/>
      </c>
      <c r="H837" t="s">
        <v>0</v>
      </c>
      <c r="I837" t="s">
        <v>2943</v>
      </c>
      <c r="J837" t="s">
        <v>6370</v>
      </c>
      <c r="K837" t="str">
        <f t="shared" si="144"/>
        <v>23330</v>
      </c>
    </row>
    <row r="838" spans="1:11" customFormat="1" x14ac:dyDescent="0.25">
      <c r="A838" t="str">
        <f t="shared" si="146"/>
        <v>23</v>
      </c>
      <c r="B838" t="s">
        <v>612</v>
      </c>
      <c r="C838" t="str">
        <f>"098"</f>
        <v>098</v>
      </c>
      <c r="D838" t="s">
        <v>702</v>
      </c>
      <c r="E838" t="str">
        <f t="shared" ref="E838:E853" si="147">"01"</f>
        <v>01</v>
      </c>
      <c r="F838" t="str">
        <f>"001"</f>
        <v>001</v>
      </c>
      <c r="G838" t="str">
        <f>""</f>
        <v/>
      </c>
      <c r="H838" t="s">
        <v>3</v>
      </c>
      <c r="I838" t="s">
        <v>2944</v>
      </c>
      <c r="J838" t="s">
        <v>6371</v>
      </c>
      <c r="K838" t="str">
        <f>"23659"</f>
        <v>23659</v>
      </c>
    </row>
    <row r="839" spans="1:11" customFormat="1" x14ac:dyDescent="0.25">
      <c r="A839" t="str">
        <f t="shared" si="146"/>
        <v>23</v>
      </c>
      <c r="B839" t="s">
        <v>612</v>
      </c>
      <c r="C839" t="str">
        <f t="shared" ref="C839:C847" si="148">"099"</f>
        <v>099</v>
      </c>
      <c r="D839" t="s">
        <v>618</v>
      </c>
      <c r="E839" t="str">
        <f t="shared" si="147"/>
        <v>01</v>
      </c>
      <c r="F839" t="str">
        <f>"001"</f>
        <v>001</v>
      </c>
      <c r="G839" t="str">
        <f>""</f>
        <v/>
      </c>
      <c r="H839" t="s">
        <v>1</v>
      </c>
      <c r="I839" t="s">
        <v>2945</v>
      </c>
      <c r="J839" t="s">
        <v>6372</v>
      </c>
      <c r="K839" t="str">
        <f t="shared" ref="K839:K847" si="149">"23160"</f>
        <v>23160</v>
      </c>
    </row>
    <row r="840" spans="1:11" customFormat="1" x14ac:dyDescent="0.25">
      <c r="A840" t="str">
        <f t="shared" si="146"/>
        <v>23</v>
      </c>
      <c r="B840" t="s">
        <v>612</v>
      </c>
      <c r="C840" t="str">
        <f t="shared" si="148"/>
        <v>099</v>
      </c>
      <c r="D840" t="s">
        <v>618</v>
      </c>
      <c r="E840" t="str">
        <f t="shared" si="147"/>
        <v>01</v>
      </c>
      <c r="F840" t="str">
        <f>"001"</f>
        <v>001</v>
      </c>
      <c r="G840" t="str">
        <f>""</f>
        <v/>
      </c>
      <c r="H840" t="s">
        <v>0</v>
      </c>
      <c r="I840" t="s">
        <v>2945</v>
      </c>
      <c r="J840" t="s">
        <v>6372</v>
      </c>
      <c r="K840" t="str">
        <f t="shared" si="149"/>
        <v>23160</v>
      </c>
    </row>
    <row r="841" spans="1:11" customFormat="1" x14ac:dyDescent="0.25">
      <c r="A841" t="str">
        <f t="shared" si="146"/>
        <v>23</v>
      </c>
      <c r="B841" t="s">
        <v>612</v>
      </c>
      <c r="C841" t="str">
        <f t="shared" si="148"/>
        <v>099</v>
      </c>
      <c r="D841" t="s">
        <v>618</v>
      </c>
      <c r="E841" t="str">
        <f t="shared" si="147"/>
        <v>01</v>
      </c>
      <c r="F841" t="str">
        <f>"002"</f>
        <v>002</v>
      </c>
      <c r="G841" t="str">
        <f>""</f>
        <v/>
      </c>
      <c r="H841" t="s">
        <v>1</v>
      </c>
      <c r="I841" t="s">
        <v>2945</v>
      </c>
      <c r="J841" t="s">
        <v>6372</v>
      </c>
      <c r="K841" t="str">
        <f t="shared" si="149"/>
        <v>23160</v>
      </c>
    </row>
    <row r="842" spans="1:11" customFormat="1" x14ac:dyDescent="0.25">
      <c r="A842" t="str">
        <f t="shared" si="146"/>
        <v>23</v>
      </c>
      <c r="B842" t="s">
        <v>612</v>
      </c>
      <c r="C842" t="str">
        <f t="shared" si="148"/>
        <v>099</v>
      </c>
      <c r="D842" t="s">
        <v>618</v>
      </c>
      <c r="E842" t="str">
        <f t="shared" si="147"/>
        <v>01</v>
      </c>
      <c r="F842" t="str">
        <f>"002"</f>
        <v>002</v>
      </c>
      <c r="G842" t="str">
        <f>""</f>
        <v/>
      </c>
      <c r="H842" t="s">
        <v>0</v>
      </c>
      <c r="I842" t="s">
        <v>2945</v>
      </c>
      <c r="J842" t="s">
        <v>6372</v>
      </c>
      <c r="K842" t="str">
        <f t="shared" si="149"/>
        <v>23160</v>
      </c>
    </row>
    <row r="843" spans="1:11" customFormat="1" x14ac:dyDescent="0.25">
      <c r="A843" t="str">
        <f t="shared" si="146"/>
        <v>23</v>
      </c>
      <c r="B843" t="s">
        <v>612</v>
      </c>
      <c r="C843" t="str">
        <f t="shared" si="148"/>
        <v>099</v>
      </c>
      <c r="D843" t="s">
        <v>618</v>
      </c>
      <c r="E843" t="str">
        <f t="shared" si="147"/>
        <v>01</v>
      </c>
      <c r="F843" t="str">
        <f>"003"</f>
        <v>003</v>
      </c>
      <c r="G843" t="str">
        <f>""</f>
        <v/>
      </c>
      <c r="H843" t="s">
        <v>1</v>
      </c>
      <c r="I843" t="s">
        <v>2945</v>
      </c>
      <c r="J843" t="s">
        <v>6372</v>
      </c>
      <c r="K843" t="str">
        <f t="shared" si="149"/>
        <v>23160</v>
      </c>
    </row>
    <row r="844" spans="1:11" customFormat="1" x14ac:dyDescent="0.25">
      <c r="A844" t="str">
        <f t="shared" si="146"/>
        <v>23</v>
      </c>
      <c r="B844" t="s">
        <v>612</v>
      </c>
      <c r="C844" t="str">
        <f t="shared" si="148"/>
        <v>099</v>
      </c>
      <c r="D844" t="s">
        <v>618</v>
      </c>
      <c r="E844" t="str">
        <f t="shared" si="147"/>
        <v>01</v>
      </c>
      <c r="F844" t="str">
        <f>"003"</f>
        <v>003</v>
      </c>
      <c r="G844" t="str">
        <f>""</f>
        <v/>
      </c>
      <c r="H844" t="s">
        <v>0</v>
      </c>
      <c r="I844" t="s">
        <v>2945</v>
      </c>
      <c r="J844" t="s">
        <v>6372</v>
      </c>
      <c r="K844" t="str">
        <f t="shared" si="149"/>
        <v>23160</v>
      </c>
    </row>
    <row r="845" spans="1:11" customFormat="1" x14ac:dyDescent="0.25">
      <c r="A845" t="str">
        <f t="shared" si="146"/>
        <v>23</v>
      </c>
      <c r="B845" t="s">
        <v>612</v>
      </c>
      <c r="C845" t="str">
        <f t="shared" si="148"/>
        <v>099</v>
      </c>
      <c r="D845" t="s">
        <v>618</v>
      </c>
      <c r="E845" t="str">
        <f t="shared" si="147"/>
        <v>01</v>
      </c>
      <c r="F845" t="str">
        <f>"004"</f>
        <v>004</v>
      </c>
      <c r="G845" t="str">
        <f>""</f>
        <v/>
      </c>
      <c r="H845" t="s">
        <v>1</v>
      </c>
      <c r="I845" t="s">
        <v>2945</v>
      </c>
      <c r="J845" t="s">
        <v>6372</v>
      </c>
      <c r="K845" t="str">
        <f t="shared" si="149"/>
        <v>23160</v>
      </c>
    </row>
    <row r="846" spans="1:11" customFormat="1" x14ac:dyDescent="0.25">
      <c r="A846" t="str">
        <f t="shared" si="146"/>
        <v>23</v>
      </c>
      <c r="B846" t="s">
        <v>612</v>
      </c>
      <c r="C846" t="str">
        <f t="shared" si="148"/>
        <v>099</v>
      </c>
      <c r="D846" t="s">
        <v>618</v>
      </c>
      <c r="E846" t="str">
        <f t="shared" si="147"/>
        <v>01</v>
      </c>
      <c r="F846" t="str">
        <f>"004"</f>
        <v>004</v>
      </c>
      <c r="G846" t="str">
        <f>""</f>
        <v/>
      </c>
      <c r="H846" t="s">
        <v>0</v>
      </c>
      <c r="I846" t="s">
        <v>2945</v>
      </c>
      <c r="J846" t="s">
        <v>6372</v>
      </c>
      <c r="K846" t="str">
        <f t="shared" si="149"/>
        <v>23160</v>
      </c>
    </row>
    <row r="847" spans="1:11" customFormat="1" x14ac:dyDescent="0.25">
      <c r="A847" t="str">
        <f t="shared" si="146"/>
        <v>23</v>
      </c>
      <c r="B847" t="s">
        <v>612</v>
      </c>
      <c r="C847" t="str">
        <f t="shared" si="148"/>
        <v>099</v>
      </c>
      <c r="D847" t="s">
        <v>618</v>
      </c>
      <c r="E847" t="str">
        <f t="shared" si="147"/>
        <v>01</v>
      </c>
      <c r="F847" t="str">
        <f>"004"</f>
        <v>004</v>
      </c>
      <c r="G847" t="str">
        <f>""</f>
        <v/>
      </c>
      <c r="H847" t="s">
        <v>2</v>
      </c>
      <c r="I847" t="s">
        <v>2945</v>
      </c>
      <c r="J847" t="s">
        <v>6372</v>
      </c>
      <c r="K847" t="str">
        <f t="shared" si="149"/>
        <v>23160</v>
      </c>
    </row>
    <row r="848" spans="1:11" customFormat="1" x14ac:dyDescent="0.25">
      <c r="A848" t="str">
        <f t="shared" si="146"/>
        <v>23</v>
      </c>
      <c r="B848" t="s">
        <v>612</v>
      </c>
      <c r="C848" t="str">
        <f>"101"</f>
        <v>101</v>
      </c>
      <c r="D848" t="s">
        <v>703</v>
      </c>
      <c r="E848" t="str">
        <f t="shared" si="147"/>
        <v>01</v>
      </c>
      <c r="F848" t="str">
        <f>"001"</f>
        <v>001</v>
      </c>
      <c r="G848" t="str">
        <f>""</f>
        <v/>
      </c>
      <c r="H848" t="s">
        <v>3</v>
      </c>
      <c r="I848" t="s">
        <v>116</v>
      </c>
      <c r="J848" t="s">
        <v>6373</v>
      </c>
      <c r="K848" t="str">
        <f>"23393"</f>
        <v>23393</v>
      </c>
    </row>
    <row r="849" spans="1:11" customFormat="1" x14ac:dyDescent="0.25">
      <c r="A849" t="str">
        <f t="shared" si="146"/>
        <v>23</v>
      </c>
      <c r="B849" t="s">
        <v>612</v>
      </c>
      <c r="C849" t="str">
        <f>"901"</f>
        <v>901</v>
      </c>
      <c r="D849" t="s">
        <v>704</v>
      </c>
      <c r="E849" t="str">
        <f t="shared" si="147"/>
        <v>01</v>
      </c>
      <c r="F849" t="str">
        <f>"001"</f>
        <v>001</v>
      </c>
      <c r="G849" t="str">
        <f>"01"</f>
        <v>01</v>
      </c>
      <c r="H849" t="s">
        <v>1</v>
      </c>
      <c r="I849" t="s">
        <v>2946</v>
      </c>
      <c r="J849" t="s">
        <v>6374</v>
      </c>
      <c r="K849" t="str">
        <f>"23192"</f>
        <v>23192</v>
      </c>
    </row>
    <row r="850" spans="1:11" customFormat="1" x14ac:dyDescent="0.25">
      <c r="A850" t="str">
        <f t="shared" si="146"/>
        <v>23</v>
      </c>
      <c r="B850" t="s">
        <v>612</v>
      </c>
      <c r="C850" t="str">
        <f>"901"</f>
        <v>901</v>
      </c>
      <c r="D850" t="s">
        <v>704</v>
      </c>
      <c r="E850" t="str">
        <f t="shared" si="147"/>
        <v>01</v>
      </c>
      <c r="F850" t="str">
        <f>"001"</f>
        <v>001</v>
      </c>
      <c r="G850" t="str">
        <f>"01"</f>
        <v>01</v>
      </c>
      <c r="H850" t="s">
        <v>0</v>
      </c>
      <c r="I850" t="s">
        <v>2946</v>
      </c>
      <c r="J850" t="s">
        <v>6374</v>
      </c>
      <c r="K850" t="str">
        <f>"23192"</f>
        <v>23192</v>
      </c>
    </row>
    <row r="851" spans="1:11" customFormat="1" x14ac:dyDescent="0.25">
      <c r="A851" t="str">
        <f t="shared" si="146"/>
        <v>23</v>
      </c>
      <c r="B851" t="s">
        <v>612</v>
      </c>
      <c r="C851" t="str">
        <f>"901"</f>
        <v>901</v>
      </c>
      <c r="D851" t="s">
        <v>704</v>
      </c>
      <c r="E851" t="str">
        <f t="shared" si="147"/>
        <v>01</v>
      </c>
      <c r="F851" t="str">
        <f>"001"</f>
        <v>001</v>
      </c>
      <c r="G851" t="str">
        <f>"02"</f>
        <v>02</v>
      </c>
      <c r="H851" t="s">
        <v>2</v>
      </c>
      <c r="I851" t="s">
        <v>17</v>
      </c>
      <c r="J851" t="s">
        <v>6375</v>
      </c>
      <c r="K851" t="str">
        <f>"23191"</f>
        <v>23191</v>
      </c>
    </row>
    <row r="852" spans="1:11" customFormat="1" x14ac:dyDescent="0.25">
      <c r="A852" t="str">
        <f t="shared" si="146"/>
        <v>23</v>
      </c>
      <c r="B852" t="s">
        <v>612</v>
      </c>
      <c r="C852" t="str">
        <f>"902"</f>
        <v>902</v>
      </c>
      <c r="D852" t="s">
        <v>705</v>
      </c>
      <c r="E852" t="str">
        <f t="shared" si="147"/>
        <v>01</v>
      </c>
      <c r="F852" t="str">
        <f>"001"</f>
        <v>001</v>
      </c>
      <c r="G852" t="str">
        <f>""</f>
        <v/>
      </c>
      <c r="H852" t="s">
        <v>3</v>
      </c>
      <c r="I852" t="s">
        <v>2947</v>
      </c>
      <c r="J852" t="s">
        <v>6376</v>
      </c>
      <c r="K852" t="str">
        <f>"23537"</f>
        <v>23537</v>
      </c>
    </row>
    <row r="853" spans="1:11" customFormat="1" x14ac:dyDescent="0.25">
      <c r="A853" t="str">
        <f t="shared" si="146"/>
        <v>23</v>
      </c>
      <c r="B853" t="s">
        <v>612</v>
      </c>
      <c r="C853" t="str">
        <f>"902"</f>
        <v>902</v>
      </c>
      <c r="D853" t="s">
        <v>705</v>
      </c>
      <c r="E853" t="str">
        <f t="shared" si="147"/>
        <v>01</v>
      </c>
      <c r="F853" t="str">
        <f>"002"</f>
        <v>002</v>
      </c>
      <c r="G853" t="str">
        <f>""</f>
        <v/>
      </c>
      <c r="H853" t="s">
        <v>3</v>
      </c>
      <c r="I853" t="s">
        <v>2948</v>
      </c>
      <c r="J853" t="s">
        <v>6377</v>
      </c>
      <c r="K853" t="str">
        <f>"23537"</f>
        <v>23537</v>
      </c>
    </row>
    <row r="854" spans="1:11" customFormat="1" x14ac:dyDescent="0.25">
      <c r="A854" t="str">
        <f t="shared" si="146"/>
        <v>23</v>
      </c>
      <c r="B854" t="s">
        <v>612</v>
      </c>
      <c r="C854" t="str">
        <f>"902"</f>
        <v>902</v>
      </c>
      <c r="D854" t="s">
        <v>705</v>
      </c>
      <c r="E854" t="str">
        <f>"02"</f>
        <v>02</v>
      </c>
      <c r="F854" t="str">
        <f>"001"</f>
        <v>001</v>
      </c>
      <c r="G854" t="str">
        <f>"01"</f>
        <v>01</v>
      </c>
      <c r="H854" t="s">
        <v>1</v>
      </c>
      <c r="I854" t="s">
        <v>25</v>
      </c>
      <c r="J854" t="s">
        <v>6378</v>
      </c>
      <c r="K854" t="str">
        <f>"23537"</f>
        <v>23537</v>
      </c>
    </row>
    <row r="855" spans="1:11" customFormat="1" x14ac:dyDescent="0.25">
      <c r="A855" t="str">
        <f t="shared" si="146"/>
        <v>23</v>
      </c>
      <c r="B855" t="s">
        <v>612</v>
      </c>
      <c r="C855" t="str">
        <f>"902"</f>
        <v>902</v>
      </c>
      <c r="D855" t="s">
        <v>705</v>
      </c>
      <c r="E855" t="str">
        <f>"02"</f>
        <v>02</v>
      </c>
      <c r="F855" t="str">
        <f>"001"</f>
        <v>001</v>
      </c>
      <c r="G855" t="str">
        <f>"02"</f>
        <v>02</v>
      </c>
      <c r="H855" t="s">
        <v>0</v>
      </c>
      <c r="I855" t="s">
        <v>2949</v>
      </c>
      <c r="J855" t="s">
        <v>6379</v>
      </c>
      <c r="K855" t="str">
        <f>"23539"</f>
        <v>23539</v>
      </c>
    </row>
    <row r="856" spans="1:11" customFormat="1" x14ac:dyDescent="0.25">
      <c r="A856" t="str">
        <f t="shared" si="146"/>
        <v>23</v>
      </c>
      <c r="B856" t="s">
        <v>612</v>
      </c>
      <c r="C856" t="str">
        <f t="shared" ref="C856:C861" si="150">"903"</f>
        <v>903</v>
      </c>
      <c r="D856" t="s">
        <v>706</v>
      </c>
      <c r="E856" t="str">
        <f>"01"</f>
        <v>01</v>
      </c>
      <c r="F856" t="str">
        <f>"001"</f>
        <v>001</v>
      </c>
      <c r="G856" t="str">
        <f>"01"</f>
        <v>01</v>
      </c>
      <c r="H856" t="s">
        <v>1</v>
      </c>
      <c r="I856" t="s">
        <v>59</v>
      </c>
      <c r="J856" t="s">
        <v>6380</v>
      </c>
      <c r="K856" t="str">
        <f>"23638"</f>
        <v>23638</v>
      </c>
    </row>
    <row r="857" spans="1:11" customFormat="1" x14ac:dyDescent="0.25">
      <c r="A857" t="str">
        <f t="shared" si="146"/>
        <v>23</v>
      </c>
      <c r="B857" t="s">
        <v>612</v>
      </c>
      <c r="C857" t="str">
        <f t="shared" si="150"/>
        <v>903</v>
      </c>
      <c r="D857" t="s">
        <v>706</v>
      </c>
      <c r="E857" t="str">
        <f>"01"</f>
        <v>01</v>
      </c>
      <c r="F857" t="str">
        <f>"001"</f>
        <v>001</v>
      </c>
      <c r="G857" t="str">
        <f>"02"</f>
        <v>02</v>
      </c>
      <c r="H857" t="s">
        <v>0</v>
      </c>
      <c r="I857" t="s">
        <v>28</v>
      </c>
      <c r="J857" t="s">
        <v>6381</v>
      </c>
      <c r="K857" t="str">
        <f>"23630"</f>
        <v>23630</v>
      </c>
    </row>
    <row r="858" spans="1:11" customFormat="1" x14ac:dyDescent="0.25">
      <c r="A858" t="str">
        <f t="shared" si="146"/>
        <v>23</v>
      </c>
      <c r="B858" t="s">
        <v>612</v>
      </c>
      <c r="C858" t="str">
        <f t="shared" si="150"/>
        <v>903</v>
      </c>
      <c r="D858" t="s">
        <v>706</v>
      </c>
      <c r="E858" t="str">
        <f>"01"</f>
        <v>01</v>
      </c>
      <c r="F858" t="str">
        <f>"001"</f>
        <v>001</v>
      </c>
      <c r="G858" t="str">
        <f>"02"</f>
        <v>02</v>
      </c>
      <c r="H858" t="s">
        <v>2</v>
      </c>
      <c r="I858" t="s">
        <v>28</v>
      </c>
      <c r="J858" t="s">
        <v>6381</v>
      </c>
      <c r="K858" t="str">
        <f>"23630"</f>
        <v>23630</v>
      </c>
    </row>
    <row r="859" spans="1:11" customFormat="1" x14ac:dyDescent="0.25">
      <c r="A859" t="str">
        <f t="shared" si="146"/>
        <v>23</v>
      </c>
      <c r="B859" t="s">
        <v>612</v>
      </c>
      <c r="C859" t="str">
        <f t="shared" si="150"/>
        <v>903</v>
      </c>
      <c r="D859" t="s">
        <v>706</v>
      </c>
      <c r="E859" t="str">
        <f>"01"</f>
        <v>01</v>
      </c>
      <c r="F859" t="str">
        <f>"002"</f>
        <v>002</v>
      </c>
      <c r="G859" t="str">
        <f>""</f>
        <v/>
      </c>
      <c r="H859" t="s">
        <v>3</v>
      </c>
      <c r="I859" t="s">
        <v>28</v>
      </c>
      <c r="J859" t="s">
        <v>6381</v>
      </c>
      <c r="K859" t="str">
        <f>"23630"</f>
        <v>23630</v>
      </c>
    </row>
    <row r="860" spans="1:11" customFormat="1" x14ac:dyDescent="0.25">
      <c r="A860" t="str">
        <f t="shared" si="146"/>
        <v>23</v>
      </c>
      <c r="B860" t="s">
        <v>612</v>
      </c>
      <c r="C860" t="str">
        <f t="shared" si="150"/>
        <v>903</v>
      </c>
      <c r="D860" t="s">
        <v>706</v>
      </c>
      <c r="E860" t="str">
        <f>"02"</f>
        <v>02</v>
      </c>
      <c r="F860" t="str">
        <f>"001"</f>
        <v>001</v>
      </c>
      <c r="G860" t="str">
        <f>""</f>
        <v/>
      </c>
      <c r="H860" t="s">
        <v>3</v>
      </c>
      <c r="I860" t="s">
        <v>28</v>
      </c>
      <c r="J860" t="s">
        <v>6381</v>
      </c>
      <c r="K860" t="str">
        <f>"23630"</f>
        <v>23630</v>
      </c>
    </row>
    <row r="861" spans="1:11" customFormat="1" x14ac:dyDescent="0.25">
      <c r="A861" t="str">
        <f t="shared" si="146"/>
        <v>23</v>
      </c>
      <c r="B861" t="s">
        <v>612</v>
      </c>
      <c r="C861" t="str">
        <f t="shared" si="150"/>
        <v>903</v>
      </c>
      <c r="D861" t="s">
        <v>706</v>
      </c>
      <c r="E861" t="str">
        <f>"02"</f>
        <v>02</v>
      </c>
      <c r="F861" t="str">
        <f>"002"</f>
        <v>002</v>
      </c>
      <c r="G861" t="str">
        <f>""</f>
        <v/>
      </c>
      <c r="H861" t="s">
        <v>3</v>
      </c>
      <c r="I861" t="s">
        <v>28</v>
      </c>
      <c r="J861" t="s">
        <v>6381</v>
      </c>
      <c r="K861" t="str">
        <f>"23630"</f>
        <v>23630</v>
      </c>
    </row>
    <row r="862" spans="1:11" customFormat="1" x14ac:dyDescent="0.25">
      <c r="A862" t="str">
        <f t="shared" si="146"/>
        <v>23</v>
      </c>
      <c r="B862" t="s">
        <v>612</v>
      </c>
      <c r="C862" t="str">
        <f t="shared" ref="C862:C867" si="151">"904"</f>
        <v>904</v>
      </c>
      <c r="D862" t="s">
        <v>707</v>
      </c>
      <c r="E862" t="str">
        <f t="shared" ref="E862:E871" si="152">"01"</f>
        <v>01</v>
      </c>
      <c r="F862" t="str">
        <f>"001"</f>
        <v>001</v>
      </c>
      <c r="G862" t="str">
        <f>""</f>
        <v/>
      </c>
      <c r="H862" t="s">
        <v>1</v>
      </c>
      <c r="I862" t="s">
        <v>2950</v>
      </c>
      <c r="J862" t="s">
        <v>6382</v>
      </c>
      <c r="K862" t="str">
        <f>"23290"</f>
        <v>23290</v>
      </c>
    </row>
    <row r="863" spans="1:11" customFormat="1" x14ac:dyDescent="0.25">
      <c r="A863" t="str">
        <f t="shared" si="146"/>
        <v>23</v>
      </c>
      <c r="B863" t="s">
        <v>612</v>
      </c>
      <c r="C863" t="str">
        <f t="shared" si="151"/>
        <v>904</v>
      </c>
      <c r="D863" t="s">
        <v>707</v>
      </c>
      <c r="E863" t="str">
        <f t="shared" si="152"/>
        <v>01</v>
      </c>
      <c r="F863" t="str">
        <f>"001"</f>
        <v>001</v>
      </c>
      <c r="G863" t="str">
        <f>""</f>
        <v/>
      </c>
      <c r="H863" t="s">
        <v>0</v>
      </c>
      <c r="I863" t="s">
        <v>2950</v>
      </c>
      <c r="J863" t="s">
        <v>6382</v>
      </c>
      <c r="K863" t="str">
        <f>"23290"</f>
        <v>23290</v>
      </c>
    </row>
    <row r="864" spans="1:11" customFormat="1" x14ac:dyDescent="0.25">
      <c r="A864" t="str">
        <f t="shared" si="146"/>
        <v>23</v>
      </c>
      <c r="B864" t="s">
        <v>612</v>
      </c>
      <c r="C864" t="str">
        <f t="shared" si="151"/>
        <v>904</v>
      </c>
      <c r="D864" t="s">
        <v>707</v>
      </c>
      <c r="E864" t="str">
        <f t="shared" si="152"/>
        <v>01</v>
      </c>
      <c r="F864" t="str">
        <f>"002"</f>
        <v>002</v>
      </c>
      <c r="G864" t="str">
        <f>"01"</f>
        <v>01</v>
      </c>
      <c r="H864" t="s">
        <v>1</v>
      </c>
      <c r="I864" t="s">
        <v>71</v>
      </c>
      <c r="J864" t="s">
        <v>6383</v>
      </c>
      <c r="K864" t="str">
        <f>"23296"</f>
        <v>23296</v>
      </c>
    </row>
    <row r="865" spans="1:11" customFormat="1" x14ac:dyDescent="0.25">
      <c r="A865" t="str">
        <f t="shared" si="146"/>
        <v>23</v>
      </c>
      <c r="B865" t="s">
        <v>612</v>
      </c>
      <c r="C865" t="str">
        <f t="shared" si="151"/>
        <v>904</v>
      </c>
      <c r="D865" t="s">
        <v>707</v>
      </c>
      <c r="E865" t="str">
        <f t="shared" si="152"/>
        <v>01</v>
      </c>
      <c r="F865" t="str">
        <f>"002"</f>
        <v>002</v>
      </c>
      <c r="G865" t="str">
        <f>"02"</f>
        <v>02</v>
      </c>
      <c r="H865" t="s">
        <v>0</v>
      </c>
      <c r="I865" t="s">
        <v>32</v>
      </c>
      <c r="J865" t="s">
        <v>6384</v>
      </c>
      <c r="K865" t="str">
        <f>"23290"</f>
        <v>23290</v>
      </c>
    </row>
    <row r="866" spans="1:11" customFormat="1" x14ac:dyDescent="0.25">
      <c r="A866" t="str">
        <f t="shared" si="146"/>
        <v>23</v>
      </c>
      <c r="B866" t="s">
        <v>612</v>
      </c>
      <c r="C866" t="str">
        <f t="shared" si="151"/>
        <v>904</v>
      </c>
      <c r="D866" t="s">
        <v>707</v>
      </c>
      <c r="E866" t="str">
        <f t="shared" si="152"/>
        <v>01</v>
      </c>
      <c r="F866" t="str">
        <f>"002"</f>
        <v>002</v>
      </c>
      <c r="G866" t="str">
        <f>"03"</f>
        <v>03</v>
      </c>
      <c r="H866" t="s">
        <v>2</v>
      </c>
      <c r="I866" t="s">
        <v>2951</v>
      </c>
      <c r="J866" t="s">
        <v>6385</v>
      </c>
      <c r="K866" t="str">
        <f>"23291"</f>
        <v>23291</v>
      </c>
    </row>
    <row r="867" spans="1:11" customFormat="1" x14ac:dyDescent="0.25">
      <c r="A867" t="str">
        <f t="shared" si="146"/>
        <v>23</v>
      </c>
      <c r="B867" t="s">
        <v>612</v>
      </c>
      <c r="C867" t="str">
        <f t="shared" si="151"/>
        <v>904</v>
      </c>
      <c r="D867" t="s">
        <v>707</v>
      </c>
      <c r="E867" t="str">
        <f t="shared" si="152"/>
        <v>01</v>
      </c>
      <c r="F867" t="str">
        <f>"002"</f>
        <v>002</v>
      </c>
      <c r="G867" t="str">
        <f>"04"</f>
        <v>04</v>
      </c>
      <c r="H867" t="s">
        <v>4</v>
      </c>
      <c r="I867" t="s">
        <v>57</v>
      </c>
      <c r="J867" t="s">
        <v>6386</v>
      </c>
      <c r="K867" t="str">
        <f>"23478"</f>
        <v>23478</v>
      </c>
    </row>
    <row r="868" spans="1:11" customFormat="1" x14ac:dyDescent="0.25">
      <c r="A868" t="str">
        <f t="shared" si="146"/>
        <v>23</v>
      </c>
      <c r="B868" t="s">
        <v>612</v>
      </c>
      <c r="C868" t="str">
        <f>"905"</f>
        <v>905</v>
      </c>
      <c r="D868" t="s">
        <v>708</v>
      </c>
      <c r="E868" t="str">
        <f t="shared" si="152"/>
        <v>01</v>
      </c>
      <c r="F868" t="str">
        <f>"001"</f>
        <v>001</v>
      </c>
      <c r="G868" t="str">
        <f>""</f>
        <v/>
      </c>
      <c r="H868" t="s">
        <v>1</v>
      </c>
      <c r="I868" t="s">
        <v>2952</v>
      </c>
      <c r="J868" t="s">
        <v>6387</v>
      </c>
      <c r="K868" t="str">
        <f>"23340"</f>
        <v>23340</v>
      </c>
    </row>
    <row r="869" spans="1:11" customFormat="1" x14ac:dyDescent="0.25">
      <c r="A869" t="str">
        <f t="shared" si="146"/>
        <v>23</v>
      </c>
      <c r="B869" t="s">
        <v>612</v>
      </c>
      <c r="C869" t="str">
        <f>"905"</f>
        <v>905</v>
      </c>
      <c r="D869" t="s">
        <v>708</v>
      </c>
      <c r="E869" t="str">
        <f t="shared" si="152"/>
        <v>01</v>
      </c>
      <c r="F869" t="str">
        <f>"001"</f>
        <v>001</v>
      </c>
      <c r="G869" t="str">
        <f>""</f>
        <v/>
      </c>
      <c r="H869" t="s">
        <v>0</v>
      </c>
      <c r="I869" t="s">
        <v>2952</v>
      </c>
      <c r="J869" t="s">
        <v>6387</v>
      </c>
      <c r="K869" t="str">
        <f>"23340"</f>
        <v>23340</v>
      </c>
    </row>
    <row r="870" spans="1:11" customFormat="1" x14ac:dyDescent="0.25">
      <c r="A870" t="str">
        <f t="shared" si="146"/>
        <v>23</v>
      </c>
      <c r="B870" t="s">
        <v>612</v>
      </c>
      <c r="C870" t="str">
        <f>"905"</f>
        <v>905</v>
      </c>
      <c r="D870" t="s">
        <v>708</v>
      </c>
      <c r="E870" t="str">
        <f t="shared" si="152"/>
        <v>01</v>
      </c>
      <c r="F870" t="str">
        <f>"002"</f>
        <v>002</v>
      </c>
      <c r="G870" t="str">
        <f>""</f>
        <v/>
      </c>
      <c r="H870" t="s">
        <v>1</v>
      </c>
      <c r="I870" t="s">
        <v>2952</v>
      </c>
      <c r="J870" t="s">
        <v>6387</v>
      </c>
      <c r="K870" t="str">
        <f>"23340"</f>
        <v>23340</v>
      </c>
    </row>
    <row r="871" spans="1:11" customFormat="1" x14ac:dyDescent="0.25">
      <c r="A871" t="str">
        <f t="shared" si="146"/>
        <v>23</v>
      </c>
      <c r="B871" t="s">
        <v>612</v>
      </c>
      <c r="C871" t="str">
        <f>"905"</f>
        <v>905</v>
      </c>
      <c r="D871" t="s">
        <v>708</v>
      </c>
      <c r="E871" t="str">
        <f t="shared" si="152"/>
        <v>01</v>
      </c>
      <c r="F871" t="str">
        <f>"002"</f>
        <v>002</v>
      </c>
      <c r="G871" t="str">
        <f>""</f>
        <v/>
      </c>
      <c r="H871" t="s">
        <v>0</v>
      </c>
      <c r="I871" t="s">
        <v>2952</v>
      </c>
      <c r="J871" t="s">
        <v>6387</v>
      </c>
      <c r="K871" t="str">
        <f>"23340"</f>
        <v>23340</v>
      </c>
    </row>
    <row r="872" spans="1:11" customFormat="1" x14ac:dyDescent="0.25"/>
    <row r="873" spans="1:11" customFormat="1" x14ac:dyDescent="0.25"/>
    <row r="874" spans="1:11" customFormat="1" x14ac:dyDescent="0.25"/>
    <row r="875" spans="1:11" customFormat="1" x14ac:dyDescent="0.25"/>
    <row r="876" spans="1:11" customFormat="1" x14ac:dyDescent="0.25"/>
    <row r="877" spans="1:11" customFormat="1" x14ac:dyDescent="0.25"/>
    <row r="878" spans="1:11" customFormat="1" x14ac:dyDescent="0.25"/>
    <row r="879" spans="1:11" customFormat="1" x14ac:dyDescent="0.25"/>
    <row r="880" spans="1:11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spans="11:11" customFormat="1" x14ac:dyDescent="0.25"/>
    <row r="5570" spans="11:11" customFormat="1" x14ac:dyDescent="0.25"/>
    <row r="5571" spans="11:11" customFormat="1" x14ac:dyDescent="0.25"/>
    <row r="5572" spans="11:11" customFormat="1" x14ac:dyDescent="0.25"/>
    <row r="5573" spans="11:11" customFormat="1" x14ac:dyDescent="0.25"/>
    <row r="5574" spans="11:11" customFormat="1" x14ac:dyDescent="0.25"/>
    <row r="5575" spans="11:11" customFormat="1" x14ac:dyDescent="0.25"/>
    <row r="5576" spans="11:11" customFormat="1" x14ac:dyDescent="0.25"/>
    <row r="5577" spans="11:11" customFormat="1" x14ac:dyDescent="0.25"/>
    <row r="5578" spans="11:11" customFormat="1" x14ac:dyDescent="0.25"/>
    <row r="5579" spans="11:11" customFormat="1" x14ac:dyDescent="0.25"/>
    <row r="5580" spans="11:11" customFormat="1" x14ac:dyDescent="0.25"/>
    <row r="5581" spans="11:11" customFormat="1" x14ac:dyDescent="0.25"/>
    <row r="5582" spans="11:11" customFormat="1" x14ac:dyDescent="0.25">
      <c r="K5582" t="s">
        <v>7632</v>
      </c>
    </row>
    <row r="5583" spans="11:11" customFormat="1" x14ac:dyDescent="0.25">
      <c r="K5583" t="s">
        <v>7632</v>
      </c>
    </row>
    <row r="5584" spans="11:11" customFormat="1" x14ac:dyDescent="0.25">
      <c r="K5584" t="s">
        <v>7632</v>
      </c>
    </row>
    <row r="5585" spans="11:11" customFormat="1" x14ac:dyDescent="0.25">
      <c r="K5585" t="s">
        <v>7632</v>
      </c>
    </row>
  </sheetData>
  <mergeCells count="1">
    <mergeCell ref="A1:H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41EB1-125A-4785-A041-66B76EFCC0CC}">
  <dimension ref="A1:L4716"/>
  <sheetViews>
    <sheetView workbookViewId="0">
      <selection sqref="A1:H1"/>
    </sheetView>
  </sheetViews>
  <sheetFormatPr baseColWidth="10" defaultRowHeight="15" x14ac:dyDescent="0.25"/>
  <cols>
    <col min="1" max="1" width="10.28515625" style="2" customWidth="1"/>
    <col min="2" max="2" width="25.5703125" style="1" customWidth="1"/>
    <col min="3" max="3" width="10.85546875" style="2" customWidth="1"/>
    <col min="4" max="4" width="31" style="1" customWidth="1"/>
    <col min="5" max="5" width="8.140625" style="2" customWidth="1"/>
    <col min="6" max="6" width="8.42578125" style="2" customWidth="1"/>
    <col min="7" max="7" width="7.85546875" style="2" customWidth="1"/>
    <col min="8" max="8" width="11.42578125" style="2"/>
    <col min="9" max="9" width="77.5703125" style="1" customWidth="1"/>
    <col min="10" max="10" width="101.7109375" style="1" customWidth="1"/>
    <col min="11" max="11" width="11.42578125" style="2"/>
    <col min="12" max="12" width="30.7109375" style="1" customWidth="1"/>
    <col min="13" max="13" width="11.42578125" style="1" customWidth="1"/>
    <col min="14" max="16384" width="11.42578125" style="1"/>
  </cols>
  <sheetData>
    <row r="1" spans="1:12" ht="15.75" x14ac:dyDescent="0.25">
      <c r="A1" s="4" t="s">
        <v>129</v>
      </c>
      <c r="B1" s="4"/>
      <c r="C1" s="4"/>
      <c r="D1" s="4"/>
      <c r="E1" s="4"/>
      <c r="F1" s="4"/>
      <c r="G1" s="4"/>
      <c r="H1" s="4"/>
    </row>
    <row r="2" spans="1:12" x14ac:dyDescent="0.25">
      <c r="A2" s="3" t="s">
        <v>15</v>
      </c>
      <c r="B2" s="3" t="s">
        <v>14</v>
      </c>
      <c r="C2" s="3" t="s">
        <v>13</v>
      </c>
      <c r="D2" s="3" t="s">
        <v>12</v>
      </c>
      <c r="E2" s="3" t="s">
        <v>11</v>
      </c>
      <c r="F2" s="3" t="s">
        <v>10</v>
      </c>
      <c r="G2" s="3" t="s">
        <v>9</v>
      </c>
      <c r="H2" s="3" t="s">
        <v>8</v>
      </c>
      <c r="I2" s="3" t="s">
        <v>7</v>
      </c>
      <c r="J2" s="3" t="s">
        <v>6</v>
      </c>
      <c r="K2" s="3" t="s">
        <v>5</v>
      </c>
      <c r="L2" s="3" t="s">
        <v>16</v>
      </c>
    </row>
    <row r="3" spans="1:12" customFormat="1" x14ac:dyDescent="0.25">
      <c r="A3" t="str">
        <f t="shared" ref="A3:A66" si="0">"29"</f>
        <v>29</v>
      </c>
      <c r="B3" t="s">
        <v>709</v>
      </c>
      <c r="C3" t="str">
        <f>"001"</f>
        <v>001</v>
      </c>
      <c r="D3" t="s">
        <v>710</v>
      </c>
      <c r="E3" t="str">
        <f t="shared" ref="E3:E56" si="1">"01"</f>
        <v>01</v>
      </c>
      <c r="F3" t="str">
        <f>"001"</f>
        <v>001</v>
      </c>
      <c r="G3" t="str">
        <f>""</f>
        <v/>
      </c>
      <c r="H3" t="s">
        <v>1</v>
      </c>
      <c r="I3" t="s">
        <v>2953</v>
      </c>
      <c r="J3" t="s">
        <v>6388</v>
      </c>
      <c r="K3" t="str">
        <f>"29530"</f>
        <v>29530</v>
      </c>
    </row>
    <row r="4" spans="1:12" customFormat="1" x14ac:dyDescent="0.25">
      <c r="A4" t="str">
        <f t="shared" si="0"/>
        <v>29</v>
      </c>
      <c r="B4" t="s">
        <v>709</v>
      </c>
      <c r="C4" t="str">
        <f>"001"</f>
        <v>001</v>
      </c>
      <c r="D4" t="s">
        <v>710</v>
      </c>
      <c r="E4" t="str">
        <f t="shared" si="1"/>
        <v>01</v>
      </c>
      <c r="F4" t="str">
        <f>"001"</f>
        <v>001</v>
      </c>
      <c r="G4" t="str">
        <f>""</f>
        <v/>
      </c>
      <c r="H4" t="s">
        <v>0</v>
      </c>
      <c r="I4" t="s">
        <v>2953</v>
      </c>
      <c r="J4" t="s">
        <v>6388</v>
      </c>
      <c r="K4" t="str">
        <f>"29530"</f>
        <v>29530</v>
      </c>
    </row>
    <row r="5" spans="1:12" customFormat="1" x14ac:dyDescent="0.25">
      <c r="A5" t="str">
        <f t="shared" si="0"/>
        <v>29</v>
      </c>
      <c r="B5" t="s">
        <v>709</v>
      </c>
      <c r="C5" t="str">
        <f>"001"</f>
        <v>001</v>
      </c>
      <c r="D5" t="s">
        <v>710</v>
      </c>
      <c r="E5" t="str">
        <f t="shared" si="1"/>
        <v>01</v>
      </c>
      <c r="F5" t="str">
        <f>"002"</f>
        <v>002</v>
      </c>
      <c r="G5" t="str">
        <f>""</f>
        <v/>
      </c>
      <c r="H5" t="s">
        <v>3</v>
      </c>
      <c r="I5" t="s">
        <v>2954</v>
      </c>
      <c r="J5" t="s">
        <v>6389</v>
      </c>
      <c r="K5" t="str">
        <f>"29530"</f>
        <v>29530</v>
      </c>
    </row>
    <row r="6" spans="1:12" customFormat="1" x14ac:dyDescent="0.25">
      <c r="A6" t="str">
        <f t="shared" si="0"/>
        <v>29</v>
      </c>
      <c r="B6" t="s">
        <v>709</v>
      </c>
      <c r="C6" t="str">
        <f>"001"</f>
        <v>001</v>
      </c>
      <c r="D6" t="s">
        <v>710</v>
      </c>
      <c r="E6" t="str">
        <f t="shared" si="1"/>
        <v>01</v>
      </c>
      <c r="F6" t="str">
        <f>"003"</f>
        <v>003</v>
      </c>
      <c r="G6" t="str">
        <f>""</f>
        <v/>
      </c>
      <c r="H6" t="s">
        <v>3</v>
      </c>
      <c r="I6" t="s">
        <v>48</v>
      </c>
      <c r="J6" t="s">
        <v>6390</v>
      </c>
      <c r="K6" t="str">
        <f>"29530"</f>
        <v>29530</v>
      </c>
    </row>
    <row r="7" spans="1:12" customFormat="1" x14ac:dyDescent="0.25">
      <c r="A7" t="str">
        <f t="shared" si="0"/>
        <v>29</v>
      </c>
      <c r="B7" t="s">
        <v>709</v>
      </c>
      <c r="C7" t="str">
        <f>"001"</f>
        <v>001</v>
      </c>
      <c r="D7" t="s">
        <v>710</v>
      </c>
      <c r="E7" t="str">
        <f t="shared" si="1"/>
        <v>01</v>
      </c>
      <c r="F7" t="str">
        <f>"004"</f>
        <v>004</v>
      </c>
      <c r="G7" t="str">
        <f>""</f>
        <v/>
      </c>
      <c r="H7" t="s">
        <v>3</v>
      </c>
      <c r="I7" t="s">
        <v>2953</v>
      </c>
      <c r="J7" t="s">
        <v>6388</v>
      </c>
      <c r="K7" t="str">
        <f>"29530"</f>
        <v>29530</v>
      </c>
    </row>
    <row r="8" spans="1:12" customFormat="1" x14ac:dyDescent="0.25">
      <c r="A8" t="str">
        <f t="shared" si="0"/>
        <v>29</v>
      </c>
      <c r="B8" t="s">
        <v>709</v>
      </c>
      <c r="C8" t="str">
        <f>"002"</f>
        <v>002</v>
      </c>
      <c r="D8" t="s">
        <v>711</v>
      </c>
      <c r="E8" t="str">
        <f t="shared" si="1"/>
        <v>01</v>
      </c>
      <c r="F8" t="str">
        <f t="shared" ref="F8:F13" si="2">"001"</f>
        <v>001</v>
      </c>
      <c r="G8" t="str">
        <f>""</f>
        <v/>
      </c>
      <c r="H8" t="s">
        <v>1</v>
      </c>
      <c r="I8" t="s">
        <v>2955</v>
      </c>
      <c r="J8" t="s">
        <v>6391</v>
      </c>
      <c r="K8" t="str">
        <f>"29711"</f>
        <v>29711</v>
      </c>
    </row>
    <row r="9" spans="1:12" customFormat="1" x14ac:dyDescent="0.25">
      <c r="A9" t="str">
        <f t="shared" si="0"/>
        <v>29</v>
      </c>
      <c r="B9" t="s">
        <v>709</v>
      </c>
      <c r="C9" t="str">
        <f>"002"</f>
        <v>002</v>
      </c>
      <c r="D9" t="s">
        <v>711</v>
      </c>
      <c r="E9" t="str">
        <f t="shared" si="1"/>
        <v>01</v>
      </c>
      <c r="F9" t="str">
        <f t="shared" si="2"/>
        <v>001</v>
      </c>
      <c r="G9" t="str">
        <f>""</f>
        <v/>
      </c>
      <c r="H9" t="s">
        <v>0</v>
      </c>
      <c r="I9" t="s">
        <v>2955</v>
      </c>
      <c r="J9" t="s">
        <v>6391</v>
      </c>
      <c r="K9" t="str">
        <f>"29711"</f>
        <v>29711</v>
      </c>
    </row>
    <row r="10" spans="1:12" customFormat="1" x14ac:dyDescent="0.25">
      <c r="A10" t="str">
        <f t="shared" si="0"/>
        <v>29</v>
      </c>
      <c r="B10" t="s">
        <v>709</v>
      </c>
      <c r="C10" t="str">
        <f>"003"</f>
        <v>003</v>
      </c>
      <c r="D10" t="s">
        <v>712</v>
      </c>
      <c r="E10" t="str">
        <f t="shared" si="1"/>
        <v>01</v>
      </c>
      <c r="F10" t="str">
        <f t="shared" si="2"/>
        <v>001</v>
      </c>
      <c r="G10" t="str">
        <f>""</f>
        <v/>
      </c>
      <c r="H10" t="s">
        <v>3</v>
      </c>
      <c r="I10" t="s">
        <v>2956</v>
      </c>
      <c r="J10" t="s">
        <v>6392</v>
      </c>
      <c r="K10" t="str">
        <f>"29194"</f>
        <v>29194</v>
      </c>
    </row>
    <row r="11" spans="1:12" customFormat="1" x14ac:dyDescent="0.25">
      <c r="A11" t="str">
        <f t="shared" si="0"/>
        <v>29</v>
      </c>
      <c r="B11" t="s">
        <v>709</v>
      </c>
      <c r="C11" t="str">
        <f>"004"</f>
        <v>004</v>
      </c>
      <c r="D11" t="s">
        <v>713</v>
      </c>
      <c r="E11" t="str">
        <f t="shared" si="1"/>
        <v>01</v>
      </c>
      <c r="F11" t="str">
        <f t="shared" si="2"/>
        <v>001</v>
      </c>
      <c r="G11" t="str">
        <f>""</f>
        <v/>
      </c>
      <c r="H11" t="s">
        <v>3</v>
      </c>
      <c r="I11" t="s">
        <v>114</v>
      </c>
      <c r="J11" t="s">
        <v>5088</v>
      </c>
      <c r="K11" t="str">
        <f>"29194"</f>
        <v>29194</v>
      </c>
    </row>
    <row r="12" spans="1:12" customFormat="1" x14ac:dyDescent="0.25">
      <c r="A12" t="str">
        <f t="shared" si="0"/>
        <v>29</v>
      </c>
      <c r="B12" t="s">
        <v>709</v>
      </c>
      <c r="C12" t="str">
        <f t="shared" ref="C12:C19" si="3">"005"</f>
        <v>005</v>
      </c>
      <c r="D12" t="s">
        <v>714</v>
      </c>
      <c r="E12" t="str">
        <f t="shared" si="1"/>
        <v>01</v>
      </c>
      <c r="F12" t="str">
        <f t="shared" si="2"/>
        <v>001</v>
      </c>
      <c r="G12" t="str">
        <f>""</f>
        <v/>
      </c>
      <c r="H12" t="s">
        <v>1</v>
      </c>
      <c r="I12" t="s">
        <v>2957</v>
      </c>
      <c r="J12" t="s">
        <v>6393</v>
      </c>
      <c r="K12" t="str">
        <f t="shared" ref="K12:K19" si="4">"29750"</f>
        <v>29750</v>
      </c>
    </row>
    <row r="13" spans="1:12" customFormat="1" x14ac:dyDescent="0.25">
      <c r="A13" t="str">
        <f t="shared" si="0"/>
        <v>29</v>
      </c>
      <c r="B13" t="s">
        <v>709</v>
      </c>
      <c r="C13" t="str">
        <f t="shared" si="3"/>
        <v>005</v>
      </c>
      <c r="D13" t="s">
        <v>714</v>
      </c>
      <c r="E13" t="str">
        <f t="shared" si="1"/>
        <v>01</v>
      </c>
      <c r="F13" t="str">
        <f t="shared" si="2"/>
        <v>001</v>
      </c>
      <c r="G13" t="str">
        <f>""</f>
        <v/>
      </c>
      <c r="H13" t="s">
        <v>0</v>
      </c>
      <c r="I13" t="s">
        <v>2957</v>
      </c>
      <c r="J13" t="s">
        <v>6393</v>
      </c>
      <c r="K13" t="str">
        <f t="shared" si="4"/>
        <v>29750</v>
      </c>
    </row>
    <row r="14" spans="1:12" customFormat="1" x14ac:dyDescent="0.25">
      <c r="A14" t="str">
        <f t="shared" si="0"/>
        <v>29</v>
      </c>
      <c r="B14" t="s">
        <v>709</v>
      </c>
      <c r="C14" t="str">
        <f t="shared" si="3"/>
        <v>005</v>
      </c>
      <c r="D14" t="s">
        <v>714</v>
      </c>
      <c r="E14" t="str">
        <f t="shared" si="1"/>
        <v>01</v>
      </c>
      <c r="F14" t="str">
        <f>"002"</f>
        <v>002</v>
      </c>
      <c r="G14" t="str">
        <f>""</f>
        <v/>
      </c>
      <c r="H14" t="s">
        <v>1</v>
      </c>
      <c r="I14" t="s">
        <v>1147</v>
      </c>
      <c r="J14" t="s">
        <v>6394</v>
      </c>
      <c r="K14" t="str">
        <f t="shared" si="4"/>
        <v>29750</v>
      </c>
    </row>
    <row r="15" spans="1:12" customFormat="1" x14ac:dyDescent="0.25">
      <c r="A15" t="str">
        <f t="shared" si="0"/>
        <v>29</v>
      </c>
      <c r="B15" t="s">
        <v>709</v>
      </c>
      <c r="C15" t="str">
        <f t="shared" si="3"/>
        <v>005</v>
      </c>
      <c r="D15" t="s">
        <v>714</v>
      </c>
      <c r="E15" t="str">
        <f t="shared" si="1"/>
        <v>01</v>
      </c>
      <c r="F15" t="str">
        <f>"002"</f>
        <v>002</v>
      </c>
      <c r="G15" t="str">
        <f>""</f>
        <v/>
      </c>
      <c r="H15" t="s">
        <v>0</v>
      </c>
      <c r="I15" t="s">
        <v>1147</v>
      </c>
      <c r="J15" t="s">
        <v>6394</v>
      </c>
      <c r="K15" t="str">
        <f t="shared" si="4"/>
        <v>29750</v>
      </c>
    </row>
    <row r="16" spans="1:12" customFormat="1" x14ac:dyDescent="0.25">
      <c r="A16" t="str">
        <f t="shared" si="0"/>
        <v>29</v>
      </c>
      <c r="B16" t="s">
        <v>709</v>
      </c>
      <c r="C16" t="str">
        <f t="shared" si="3"/>
        <v>005</v>
      </c>
      <c r="D16" t="s">
        <v>714</v>
      </c>
      <c r="E16" t="str">
        <f t="shared" si="1"/>
        <v>01</v>
      </c>
      <c r="F16" t="str">
        <f>"003"</f>
        <v>003</v>
      </c>
      <c r="G16" t="str">
        <f>""</f>
        <v/>
      </c>
      <c r="H16" t="s">
        <v>1</v>
      </c>
      <c r="I16" t="s">
        <v>2958</v>
      </c>
      <c r="J16" t="s">
        <v>6395</v>
      </c>
      <c r="K16" t="str">
        <f t="shared" si="4"/>
        <v>29750</v>
      </c>
    </row>
    <row r="17" spans="1:11" customFormat="1" x14ac:dyDescent="0.25">
      <c r="A17" t="str">
        <f t="shared" si="0"/>
        <v>29</v>
      </c>
      <c r="B17" t="s">
        <v>709</v>
      </c>
      <c r="C17" t="str">
        <f t="shared" si="3"/>
        <v>005</v>
      </c>
      <c r="D17" t="s">
        <v>714</v>
      </c>
      <c r="E17" t="str">
        <f t="shared" si="1"/>
        <v>01</v>
      </c>
      <c r="F17" t="str">
        <f>"003"</f>
        <v>003</v>
      </c>
      <c r="G17" t="str">
        <f>""</f>
        <v/>
      </c>
      <c r="H17" t="s">
        <v>0</v>
      </c>
      <c r="I17" t="s">
        <v>2958</v>
      </c>
      <c r="J17" t="s">
        <v>6395</v>
      </c>
      <c r="K17" t="str">
        <f t="shared" si="4"/>
        <v>29750</v>
      </c>
    </row>
    <row r="18" spans="1:11" customFormat="1" x14ac:dyDescent="0.25">
      <c r="A18" t="str">
        <f t="shared" si="0"/>
        <v>29</v>
      </c>
      <c r="B18" t="s">
        <v>709</v>
      </c>
      <c r="C18" t="str">
        <f t="shared" si="3"/>
        <v>005</v>
      </c>
      <c r="D18" t="s">
        <v>714</v>
      </c>
      <c r="E18" t="str">
        <f t="shared" si="1"/>
        <v>01</v>
      </c>
      <c r="F18" t="str">
        <f>"004"</f>
        <v>004</v>
      </c>
      <c r="G18" t="str">
        <f>""</f>
        <v/>
      </c>
      <c r="H18" t="s">
        <v>1</v>
      </c>
      <c r="I18" t="s">
        <v>44</v>
      </c>
      <c r="J18" t="s">
        <v>6396</v>
      </c>
      <c r="K18" t="str">
        <f t="shared" si="4"/>
        <v>29750</v>
      </c>
    </row>
    <row r="19" spans="1:11" customFormat="1" x14ac:dyDescent="0.25">
      <c r="A19" t="str">
        <f t="shared" si="0"/>
        <v>29</v>
      </c>
      <c r="B19" t="s">
        <v>709</v>
      </c>
      <c r="C19" t="str">
        <f t="shared" si="3"/>
        <v>005</v>
      </c>
      <c r="D19" t="s">
        <v>714</v>
      </c>
      <c r="E19" t="str">
        <f t="shared" si="1"/>
        <v>01</v>
      </c>
      <c r="F19" t="str">
        <f>"004"</f>
        <v>004</v>
      </c>
      <c r="G19" t="str">
        <f>""</f>
        <v/>
      </c>
      <c r="H19" t="s">
        <v>0</v>
      </c>
      <c r="I19" t="s">
        <v>44</v>
      </c>
      <c r="J19" t="s">
        <v>6396</v>
      </c>
      <c r="K19" t="str">
        <f t="shared" si="4"/>
        <v>29750</v>
      </c>
    </row>
    <row r="20" spans="1:11" customFormat="1" x14ac:dyDescent="0.25">
      <c r="A20" t="str">
        <f t="shared" si="0"/>
        <v>29</v>
      </c>
      <c r="B20" t="s">
        <v>709</v>
      </c>
      <c r="C20" t="str">
        <f>"006"</f>
        <v>006</v>
      </c>
      <c r="D20" t="s">
        <v>715</v>
      </c>
      <c r="E20" t="str">
        <f t="shared" si="1"/>
        <v>01</v>
      </c>
      <c r="F20" t="str">
        <f>"001"</f>
        <v>001</v>
      </c>
      <c r="G20" t="str">
        <f>""</f>
        <v/>
      </c>
      <c r="H20" t="s">
        <v>3</v>
      </c>
      <c r="I20" t="s">
        <v>2959</v>
      </c>
      <c r="J20" t="s">
        <v>6397</v>
      </c>
      <c r="K20" t="str">
        <f>"29491"</f>
        <v>29491</v>
      </c>
    </row>
    <row r="21" spans="1:11" customFormat="1" x14ac:dyDescent="0.25">
      <c r="A21" t="str">
        <f t="shared" si="0"/>
        <v>29</v>
      </c>
      <c r="B21" t="s">
        <v>709</v>
      </c>
      <c r="C21" t="str">
        <f t="shared" ref="C21:C69" si="5">"007"</f>
        <v>007</v>
      </c>
      <c r="D21" t="s">
        <v>716</v>
      </c>
      <c r="E21" t="str">
        <f t="shared" si="1"/>
        <v>01</v>
      </c>
      <c r="F21" t="str">
        <f>"001"</f>
        <v>001</v>
      </c>
      <c r="G21" t="str">
        <f>""</f>
        <v/>
      </c>
      <c r="H21" t="s">
        <v>1</v>
      </c>
      <c r="I21" t="s">
        <v>2960</v>
      </c>
      <c r="J21" t="s">
        <v>6398</v>
      </c>
      <c r="K21" t="str">
        <f t="shared" ref="K21:K69" si="6">"29130"</f>
        <v>29130</v>
      </c>
    </row>
    <row r="22" spans="1:11" customFormat="1" x14ac:dyDescent="0.25">
      <c r="A22" t="str">
        <f t="shared" si="0"/>
        <v>29</v>
      </c>
      <c r="B22" t="s">
        <v>709</v>
      </c>
      <c r="C22" t="str">
        <f t="shared" si="5"/>
        <v>007</v>
      </c>
      <c r="D22" t="s">
        <v>716</v>
      </c>
      <c r="E22" t="str">
        <f t="shared" si="1"/>
        <v>01</v>
      </c>
      <c r="F22" t="str">
        <f>"001"</f>
        <v>001</v>
      </c>
      <c r="G22" t="str">
        <f>""</f>
        <v/>
      </c>
      <c r="H22" t="s">
        <v>0</v>
      </c>
      <c r="I22" t="s">
        <v>2960</v>
      </c>
      <c r="J22" t="s">
        <v>6398</v>
      </c>
      <c r="K22" t="str">
        <f t="shared" si="6"/>
        <v>29130</v>
      </c>
    </row>
    <row r="23" spans="1:11" customFormat="1" x14ac:dyDescent="0.25">
      <c r="A23" t="str">
        <f t="shared" si="0"/>
        <v>29</v>
      </c>
      <c r="B23" t="s">
        <v>709</v>
      </c>
      <c r="C23" t="str">
        <f t="shared" si="5"/>
        <v>007</v>
      </c>
      <c r="D23" t="s">
        <v>716</v>
      </c>
      <c r="E23" t="str">
        <f t="shared" si="1"/>
        <v>01</v>
      </c>
      <c r="F23" t="str">
        <f>"002"</f>
        <v>002</v>
      </c>
      <c r="G23" t="str">
        <f>""</f>
        <v/>
      </c>
      <c r="H23" t="s">
        <v>3</v>
      </c>
      <c r="I23" t="s">
        <v>2961</v>
      </c>
      <c r="J23" t="s">
        <v>5077</v>
      </c>
      <c r="K23" t="str">
        <f t="shared" si="6"/>
        <v>29130</v>
      </c>
    </row>
    <row r="24" spans="1:11" customFormat="1" x14ac:dyDescent="0.25">
      <c r="A24" t="str">
        <f t="shared" si="0"/>
        <v>29</v>
      </c>
      <c r="B24" t="s">
        <v>709</v>
      </c>
      <c r="C24" t="str">
        <f t="shared" si="5"/>
        <v>007</v>
      </c>
      <c r="D24" t="s">
        <v>716</v>
      </c>
      <c r="E24" t="str">
        <f t="shared" si="1"/>
        <v>01</v>
      </c>
      <c r="F24" t="str">
        <f>"003"</f>
        <v>003</v>
      </c>
      <c r="G24" t="str">
        <f>""</f>
        <v/>
      </c>
      <c r="H24" t="s">
        <v>1</v>
      </c>
      <c r="I24" t="s">
        <v>2962</v>
      </c>
      <c r="J24" t="s">
        <v>6399</v>
      </c>
      <c r="K24" t="str">
        <f t="shared" si="6"/>
        <v>29130</v>
      </c>
    </row>
    <row r="25" spans="1:11" customFormat="1" x14ac:dyDescent="0.25">
      <c r="A25" t="str">
        <f t="shared" si="0"/>
        <v>29</v>
      </c>
      <c r="B25" t="s">
        <v>709</v>
      </c>
      <c r="C25" t="str">
        <f t="shared" si="5"/>
        <v>007</v>
      </c>
      <c r="D25" t="s">
        <v>716</v>
      </c>
      <c r="E25" t="str">
        <f t="shared" si="1"/>
        <v>01</v>
      </c>
      <c r="F25" t="str">
        <f>"003"</f>
        <v>003</v>
      </c>
      <c r="G25" t="str">
        <f>""</f>
        <v/>
      </c>
      <c r="H25" t="s">
        <v>0</v>
      </c>
      <c r="I25" t="s">
        <v>2962</v>
      </c>
      <c r="J25" t="s">
        <v>6399</v>
      </c>
      <c r="K25" t="str">
        <f t="shared" si="6"/>
        <v>29130</v>
      </c>
    </row>
    <row r="26" spans="1:11" customFormat="1" x14ac:dyDescent="0.25">
      <c r="A26" t="str">
        <f t="shared" si="0"/>
        <v>29</v>
      </c>
      <c r="B26" t="s">
        <v>709</v>
      </c>
      <c r="C26" t="str">
        <f t="shared" si="5"/>
        <v>007</v>
      </c>
      <c r="D26" t="s">
        <v>716</v>
      </c>
      <c r="E26" t="str">
        <f t="shared" si="1"/>
        <v>01</v>
      </c>
      <c r="F26" t="str">
        <f>"004"</f>
        <v>004</v>
      </c>
      <c r="G26" t="str">
        <f>""</f>
        <v/>
      </c>
      <c r="H26" t="s">
        <v>1</v>
      </c>
      <c r="I26" t="s">
        <v>2963</v>
      </c>
      <c r="J26" t="s">
        <v>6400</v>
      </c>
      <c r="K26" t="str">
        <f t="shared" si="6"/>
        <v>29130</v>
      </c>
    </row>
    <row r="27" spans="1:11" customFormat="1" x14ac:dyDescent="0.25">
      <c r="A27" t="str">
        <f t="shared" si="0"/>
        <v>29</v>
      </c>
      <c r="B27" t="s">
        <v>709</v>
      </c>
      <c r="C27" t="str">
        <f t="shared" si="5"/>
        <v>007</v>
      </c>
      <c r="D27" t="s">
        <v>716</v>
      </c>
      <c r="E27" t="str">
        <f t="shared" si="1"/>
        <v>01</v>
      </c>
      <c r="F27" t="str">
        <f>"004"</f>
        <v>004</v>
      </c>
      <c r="G27" t="str">
        <f>""</f>
        <v/>
      </c>
      <c r="H27" t="s">
        <v>0</v>
      </c>
      <c r="I27" t="s">
        <v>2963</v>
      </c>
      <c r="J27" t="s">
        <v>6400</v>
      </c>
      <c r="K27" t="str">
        <f t="shared" si="6"/>
        <v>29130</v>
      </c>
    </row>
    <row r="28" spans="1:11" customFormat="1" x14ac:dyDescent="0.25">
      <c r="A28" t="str">
        <f t="shared" si="0"/>
        <v>29</v>
      </c>
      <c r="B28" t="s">
        <v>709</v>
      </c>
      <c r="C28" t="str">
        <f t="shared" si="5"/>
        <v>007</v>
      </c>
      <c r="D28" t="s">
        <v>716</v>
      </c>
      <c r="E28" t="str">
        <f t="shared" si="1"/>
        <v>01</v>
      </c>
      <c r="F28" t="str">
        <f>"004"</f>
        <v>004</v>
      </c>
      <c r="G28" t="str">
        <f>""</f>
        <v/>
      </c>
      <c r="H28" t="s">
        <v>2</v>
      </c>
      <c r="I28" t="s">
        <v>2963</v>
      </c>
      <c r="J28" t="s">
        <v>6400</v>
      </c>
      <c r="K28" t="str">
        <f t="shared" si="6"/>
        <v>29130</v>
      </c>
    </row>
    <row r="29" spans="1:11" customFormat="1" x14ac:dyDescent="0.25">
      <c r="A29" t="str">
        <f t="shared" si="0"/>
        <v>29</v>
      </c>
      <c r="B29" t="s">
        <v>709</v>
      </c>
      <c r="C29" t="str">
        <f t="shared" si="5"/>
        <v>007</v>
      </c>
      <c r="D29" t="s">
        <v>716</v>
      </c>
      <c r="E29" t="str">
        <f t="shared" si="1"/>
        <v>01</v>
      </c>
      <c r="F29" t="str">
        <f>"005"</f>
        <v>005</v>
      </c>
      <c r="G29" t="str">
        <f>""</f>
        <v/>
      </c>
      <c r="H29" t="s">
        <v>1</v>
      </c>
      <c r="I29" t="s">
        <v>42</v>
      </c>
      <c r="J29" t="s">
        <v>6401</v>
      </c>
      <c r="K29" t="str">
        <f t="shared" si="6"/>
        <v>29130</v>
      </c>
    </row>
    <row r="30" spans="1:11" customFormat="1" x14ac:dyDescent="0.25">
      <c r="A30" t="str">
        <f t="shared" si="0"/>
        <v>29</v>
      </c>
      <c r="B30" t="s">
        <v>709</v>
      </c>
      <c r="C30" t="str">
        <f t="shared" si="5"/>
        <v>007</v>
      </c>
      <c r="D30" t="s">
        <v>716</v>
      </c>
      <c r="E30" t="str">
        <f t="shared" si="1"/>
        <v>01</v>
      </c>
      <c r="F30" t="str">
        <f>"005"</f>
        <v>005</v>
      </c>
      <c r="G30" t="str">
        <f>""</f>
        <v/>
      </c>
      <c r="H30" t="s">
        <v>0</v>
      </c>
      <c r="I30" t="s">
        <v>42</v>
      </c>
      <c r="J30" t="s">
        <v>6401</v>
      </c>
      <c r="K30" t="str">
        <f t="shared" si="6"/>
        <v>29130</v>
      </c>
    </row>
    <row r="31" spans="1:11" customFormat="1" x14ac:dyDescent="0.25">
      <c r="A31" t="str">
        <f t="shared" si="0"/>
        <v>29</v>
      </c>
      <c r="B31" t="s">
        <v>709</v>
      </c>
      <c r="C31" t="str">
        <f t="shared" si="5"/>
        <v>007</v>
      </c>
      <c r="D31" t="s">
        <v>716</v>
      </c>
      <c r="E31" t="str">
        <f t="shared" si="1"/>
        <v>01</v>
      </c>
      <c r="F31" t="str">
        <f>"006"</f>
        <v>006</v>
      </c>
      <c r="G31" t="str">
        <f>""</f>
        <v/>
      </c>
      <c r="H31" t="s">
        <v>1</v>
      </c>
      <c r="I31" t="s">
        <v>2964</v>
      </c>
      <c r="J31" t="s">
        <v>6402</v>
      </c>
      <c r="K31" t="str">
        <f t="shared" si="6"/>
        <v>29130</v>
      </c>
    </row>
    <row r="32" spans="1:11" customFormat="1" x14ac:dyDescent="0.25">
      <c r="A32" t="str">
        <f t="shared" si="0"/>
        <v>29</v>
      </c>
      <c r="B32" t="s">
        <v>709</v>
      </c>
      <c r="C32" t="str">
        <f t="shared" si="5"/>
        <v>007</v>
      </c>
      <c r="D32" t="s">
        <v>716</v>
      </c>
      <c r="E32" t="str">
        <f t="shared" si="1"/>
        <v>01</v>
      </c>
      <c r="F32" t="str">
        <f>"006"</f>
        <v>006</v>
      </c>
      <c r="G32" t="str">
        <f>""</f>
        <v/>
      </c>
      <c r="H32" t="s">
        <v>0</v>
      </c>
      <c r="I32" t="s">
        <v>2964</v>
      </c>
      <c r="J32" t="s">
        <v>6402</v>
      </c>
      <c r="K32" t="str">
        <f t="shared" si="6"/>
        <v>29130</v>
      </c>
    </row>
    <row r="33" spans="1:11" customFormat="1" x14ac:dyDescent="0.25">
      <c r="A33" t="str">
        <f t="shared" si="0"/>
        <v>29</v>
      </c>
      <c r="B33" t="s">
        <v>709</v>
      </c>
      <c r="C33" t="str">
        <f t="shared" si="5"/>
        <v>007</v>
      </c>
      <c r="D33" t="s">
        <v>716</v>
      </c>
      <c r="E33" t="str">
        <f t="shared" si="1"/>
        <v>01</v>
      </c>
      <c r="F33" t="str">
        <f>"007"</f>
        <v>007</v>
      </c>
      <c r="G33" t="str">
        <f>""</f>
        <v/>
      </c>
      <c r="H33" t="s">
        <v>1</v>
      </c>
      <c r="I33" t="s">
        <v>2965</v>
      </c>
      <c r="J33" t="s">
        <v>6403</v>
      </c>
      <c r="K33" t="str">
        <f t="shared" si="6"/>
        <v>29130</v>
      </c>
    </row>
    <row r="34" spans="1:11" customFormat="1" x14ac:dyDescent="0.25">
      <c r="A34" t="str">
        <f t="shared" si="0"/>
        <v>29</v>
      </c>
      <c r="B34" t="s">
        <v>709</v>
      </c>
      <c r="C34" t="str">
        <f t="shared" si="5"/>
        <v>007</v>
      </c>
      <c r="D34" t="s">
        <v>716</v>
      </c>
      <c r="E34" t="str">
        <f t="shared" si="1"/>
        <v>01</v>
      </c>
      <c r="F34" t="str">
        <f>"007"</f>
        <v>007</v>
      </c>
      <c r="G34" t="str">
        <f>""</f>
        <v/>
      </c>
      <c r="H34" t="s">
        <v>0</v>
      </c>
      <c r="I34" t="s">
        <v>2965</v>
      </c>
      <c r="J34" t="s">
        <v>6403</v>
      </c>
      <c r="K34" t="str">
        <f t="shared" si="6"/>
        <v>29130</v>
      </c>
    </row>
    <row r="35" spans="1:11" customFormat="1" x14ac:dyDescent="0.25">
      <c r="A35" t="str">
        <f t="shared" si="0"/>
        <v>29</v>
      </c>
      <c r="B35" t="s">
        <v>709</v>
      </c>
      <c r="C35" t="str">
        <f t="shared" si="5"/>
        <v>007</v>
      </c>
      <c r="D35" t="s">
        <v>716</v>
      </c>
      <c r="E35" t="str">
        <f t="shared" si="1"/>
        <v>01</v>
      </c>
      <c r="F35" t="str">
        <f>"007"</f>
        <v>007</v>
      </c>
      <c r="G35" t="str">
        <f>""</f>
        <v/>
      </c>
      <c r="H35" t="s">
        <v>2</v>
      </c>
      <c r="I35" t="s">
        <v>2965</v>
      </c>
      <c r="J35" t="s">
        <v>6403</v>
      </c>
      <c r="K35" t="str">
        <f t="shared" si="6"/>
        <v>29130</v>
      </c>
    </row>
    <row r="36" spans="1:11" customFormat="1" x14ac:dyDescent="0.25">
      <c r="A36" t="str">
        <f t="shared" si="0"/>
        <v>29</v>
      </c>
      <c r="B36" t="s">
        <v>709</v>
      </c>
      <c r="C36" t="str">
        <f t="shared" si="5"/>
        <v>007</v>
      </c>
      <c r="D36" t="s">
        <v>716</v>
      </c>
      <c r="E36" t="str">
        <f t="shared" si="1"/>
        <v>01</v>
      </c>
      <c r="F36" t="str">
        <f>"008"</f>
        <v>008</v>
      </c>
      <c r="G36" t="str">
        <f>""</f>
        <v/>
      </c>
      <c r="H36" t="s">
        <v>1</v>
      </c>
      <c r="I36" t="s">
        <v>42</v>
      </c>
      <c r="J36" t="s">
        <v>6401</v>
      </c>
      <c r="K36" t="str">
        <f t="shared" si="6"/>
        <v>29130</v>
      </c>
    </row>
    <row r="37" spans="1:11" customFormat="1" x14ac:dyDescent="0.25">
      <c r="A37" t="str">
        <f t="shared" si="0"/>
        <v>29</v>
      </c>
      <c r="B37" t="s">
        <v>709</v>
      </c>
      <c r="C37" t="str">
        <f t="shared" si="5"/>
        <v>007</v>
      </c>
      <c r="D37" t="s">
        <v>716</v>
      </c>
      <c r="E37" t="str">
        <f t="shared" si="1"/>
        <v>01</v>
      </c>
      <c r="F37" t="str">
        <f>"008"</f>
        <v>008</v>
      </c>
      <c r="G37" t="str">
        <f>""</f>
        <v/>
      </c>
      <c r="H37" t="s">
        <v>0</v>
      </c>
      <c r="I37" t="s">
        <v>42</v>
      </c>
      <c r="J37" t="s">
        <v>6401</v>
      </c>
      <c r="K37" t="str">
        <f t="shared" si="6"/>
        <v>29130</v>
      </c>
    </row>
    <row r="38" spans="1:11" customFormat="1" x14ac:dyDescent="0.25">
      <c r="A38" t="str">
        <f t="shared" si="0"/>
        <v>29</v>
      </c>
      <c r="B38" t="s">
        <v>709</v>
      </c>
      <c r="C38" t="str">
        <f t="shared" si="5"/>
        <v>007</v>
      </c>
      <c r="D38" t="s">
        <v>716</v>
      </c>
      <c r="E38" t="str">
        <f t="shared" si="1"/>
        <v>01</v>
      </c>
      <c r="F38" t="str">
        <f>"009"</f>
        <v>009</v>
      </c>
      <c r="G38" t="str">
        <f>""</f>
        <v/>
      </c>
      <c r="H38" t="s">
        <v>1</v>
      </c>
      <c r="I38" t="s">
        <v>2966</v>
      </c>
      <c r="J38" t="s">
        <v>6404</v>
      </c>
      <c r="K38" t="str">
        <f t="shared" si="6"/>
        <v>29130</v>
      </c>
    </row>
    <row r="39" spans="1:11" customFormat="1" x14ac:dyDescent="0.25">
      <c r="A39" t="str">
        <f t="shared" si="0"/>
        <v>29</v>
      </c>
      <c r="B39" t="s">
        <v>709</v>
      </c>
      <c r="C39" t="str">
        <f t="shared" si="5"/>
        <v>007</v>
      </c>
      <c r="D39" t="s">
        <v>716</v>
      </c>
      <c r="E39" t="str">
        <f t="shared" si="1"/>
        <v>01</v>
      </c>
      <c r="F39" t="str">
        <f>"009"</f>
        <v>009</v>
      </c>
      <c r="G39" t="str">
        <f>""</f>
        <v/>
      </c>
      <c r="H39" t="s">
        <v>0</v>
      </c>
      <c r="I39" t="s">
        <v>2966</v>
      </c>
      <c r="J39" t="s">
        <v>6404</v>
      </c>
      <c r="K39" t="str">
        <f t="shared" si="6"/>
        <v>29130</v>
      </c>
    </row>
    <row r="40" spans="1:11" customFormat="1" x14ac:dyDescent="0.25">
      <c r="A40" t="str">
        <f t="shared" si="0"/>
        <v>29</v>
      </c>
      <c r="B40" t="s">
        <v>709</v>
      </c>
      <c r="C40" t="str">
        <f t="shared" si="5"/>
        <v>007</v>
      </c>
      <c r="D40" t="s">
        <v>716</v>
      </c>
      <c r="E40" t="str">
        <f t="shared" si="1"/>
        <v>01</v>
      </c>
      <c r="F40" t="str">
        <f>"010"</f>
        <v>010</v>
      </c>
      <c r="G40" t="str">
        <f>""</f>
        <v/>
      </c>
      <c r="H40" t="s">
        <v>1</v>
      </c>
      <c r="I40" t="s">
        <v>2967</v>
      </c>
      <c r="J40" t="s">
        <v>6405</v>
      </c>
      <c r="K40" t="str">
        <f t="shared" si="6"/>
        <v>29130</v>
      </c>
    </row>
    <row r="41" spans="1:11" customFormat="1" x14ac:dyDescent="0.25">
      <c r="A41" t="str">
        <f t="shared" si="0"/>
        <v>29</v>
      </c>
      <c r="B41" t="s">
        <v>709</v>
      </c>
      <c r="C41" t="str">
        <f t="shared" si="5"/>
        <v>007</v>
      </c>
      <c r="D41" t="s">
        <v>716</v>
      </c>
      <c r="E41" t="str">
        <f t="shared" si="1"/>
        <v>01</v>
      </c>
      <c r="F41" t="str">
        <f>"010"</f>
        <v>010</v>
      </c>
      <c r="G41" t="str">
        <f>""</f>
        <v/>
      </c>
      <c r="H41" t="s">
        <v>0</v>
      </c>
      <c r="I41" t="s">
        <v>2967</v>
      </c>
      <c r="J41" t="s">
        <v>6405</v>
      </c>
      <c r="K41" t="str">
        <f t="shared" si="6"/>
        <v>29130</v>
      </c>
    </row>
    <row r="42" spans="1:11" customFormat="1" x14ac:dyDescent="0.25">
      <c r="A42" t="str">
        <f t="shared" si="0"/>
        <v>29</v>
      </c>
      <c r="B42" t="s">
        <v>709</v>
      </c>
      <c r="C42" t="str">
        <f t="shared" si="5"/>
        <v>007</v>
      </c>
      <c r="D42" t="s">
        <v>716</v>
      </c>
      <c r="E42" t="str">
        <f t="shared" si="1"/>
        <v>01</v>
      </c>
      <c r="F42" t="str">
        <f>"010"</f>
        <v>010</v>
      </c>
      <c r="G42" t="str">
        <f>""</f>
        <v/>
      </c>
      <c r="H42" t="s">
        <v>2</v>
      </c>
      <c r="I42" t="s">
        <v>2967</v>
      </c>
      <c r="J42" t="s">
        <v>6405</v>
      </c>
      <c r="K42" t="str">
        <f t="shared" si="6"/>
        <v>29130</v>
      </c>
    </row>
    <row r="43" spans="1:11" customFormat="1" x14ac:dyDescent="0.25">
      <c r="A43" t="str">
        <f t="shared" si="0"/>
        <v>29</v>
      </c>
      <c r="B43" t="s">
        <v>709</v>
      </c>
      <c r="C43" t="str">
        <f t="shared" si="5"/>
        <v>007</v>
      </c>
      <c r="D43" t="s">
        <v>716</v>
      </c>
      <c r="E43" t="str">
        <f t="shared" si="1"/>
        <v>01</v>
      </c>
      <c r="F43" t="str">
        <f>"011"</f>
        <v>011</v>
      </c>
      <c r="G43" t="str">
        <f>""</f>
        <v/>
      </c>
      <c r="H43" t="s">
        <v>1</v>
      </c>
      <c r="I43" t="s">
        <v>42</v>
      </c>
      <c r="J43" t="s">
        <v>6401</v>
      </c>
      <c r="K43" t="str">
        <f t="shared" si="6"/>
        <v>29130</v>
      </c>
    </row>
    <row r="44" spans="1:11" customFormat="1" x14ac:dyDescent="0.25">
      <c r="A44" t="str">
        <f t="shared" si="0"/>
        <v>29</v>
      </c>
      <c r="B44" t="s">
        <v>709</v>
      </c>
      <c r="C44" t="str">
        <f t="shared" si="5"/>
        <v>007</v>
      </c>
      <c r="D44" t="s">
        <v>716</v>
      </c>
      <c r="E44" t="str">
        <f t="shared" si="1"/>
        <v>01</v>
      </c>
      <c r="F44" t="str">
        <f>"011"</f>
        <v>011</v>
      </c>
      <c r="G44" t="str">
        <f>""</f>
        <v/>
      </c>
      <c r="H44" t="s">
        <v>0</v>
      </c>
      <c r="I44" t="s">
        <v>42</v>
      </c>
      <c r="J44" t="s">
        <v>6401</v>
      </c>
      <c r="K44" t="str">
        <f t="shared" si="6"/>
        <v>29130</v>
      </c>
    </row>
    <row r="45" spans="1:11" customFormat="1" x14ac:dyDescent="0.25">
      <c r="A45" t="str">
        <f t="shared" si="0"/>
        <v>29</v>
      </c>
      <c r="B45" t="s">
        <v>709</v>
      </c>
      <c r="C45" t="str">
        <f t="shared" si="5"/>
        <v>007</v>
      </c>
      <c r="D45" t="s">
        <v>716</v>
      </c>
      <c r="E45" t="str">
        <f t="shared" si="1"/>
        <v>01</v>
      </c>
      <c r="F45" t="str">
        <f>"012"</f>
        <v>012</v>
      </c>
      <c r="G45" t="str">
        <f>""</f>
        <v/>
      </c>
      <c r="H45" t="s">
        <v>1</v>
      </c>
      <c r="I45" t="s">
        <v>2968</v>
      </c>
      <c r="J45" t="s">
        <v>6406</v>
      </c>
      <c r="K45" t="str">
        <f t="shared" si="6"/>
        <v>29130</v>
      </c>
    </row>
    <row r="46" spans="1:11" customFormat="1" x14ac:dyDescent="0.25">
      <c r="A46" t="str">
        <f t="shared" si="0"/>
        <v>29</v>
      </c>
      <c r="B46" t="s">
        <v>709</v>
      </c>
      <c r="C46" t="str">
        <f t="shared" si="5"/>
        <v>007</v>
      </c>
      <c r="D46" t="s">
        <v>716</v>
      </c>
      <c r="E46" t="str">
        <f t="shared" si="1"/>
        <v>01</v>
      </c>
      <c r="F46" t="str">
        <f>"012"</f>
        <v>012</v>
      </c>
      <c r="G46" t="str">
        <f>""</f>
        <v/>
      </c>
      <c r="H46" t="s">
        <v>0</v>
      </c>
      <c r="I46" t="s">
        <v>2968</v>
      </c>
      <c r="J46" t="s">
        <v>6406</v>
      </c>
      <c r="K46" t="str">
        <f t="shared" si="6"/>
        <v>29130</v>
      </c>
    </row>
    <row r="47" spans="1:11" customFormat="1" x14ac:dyDescent="0.25">
      <c r="A47" t="str">
        <f t="shared" si="0"/>
        <v>29</v>
      </c>
      <c r="B47" t="s">
        <v>709</v>
      </c>
      <c r="C47" t="str">
        <f t="shared" si="5"/>
        <v>007</v>
      </c>
      <c r="D47" t="s">
        <v>716</v>
      </c>
      <c r="E47" t="str">
        <f t="shared" si="1"/>
        <v>01</v>
      </c>
      <c r="F47" t="str">
        <f>"013"</f>
        <v>013</v>
      </c>
      <c r="G47" t="str">
        <f>""</f>
        <v/>
      </c>
      <c r="H47" t="s">
        <v>1</v>
      </c>
      <c r="I47" t="s">
        <v>2969</v>
      </c>
      <c r="J47" t="s">
        <v>6407</v>
      </c>
      <c r="K47" t="str">
        <f t="shared" si="6"/>
        <v>29130</v>
      </c>
    </row>
    <row r="48" spans="1:11" customFormat="1" x14ac:dyDescent="0.25">
      <c r="A48" t="str">
        <f t="shared" si="0"/>
        <v>29</v>
      </c>
      <c r="B48" t="s">
        <v>709</v>
      </c>
      <c r="C48" t="str">
        <f t="shared" si="5"/>
        <v>007</v>
      </c>
      <c r="D48" t="s">
        <v>716</v>
      </c>
      <c r="E48" t="str">
        <f t="shared" si="1"/>
        <v>01</v>
      </c>
      <c r="F48" t="str">
        <f>"013"</f>
        <v>013</v>
      </c>
      <c r="G48" t="str">
        <f>""</f>
        <v/>
      </c>
      <c r="H48" t="s">
        <v>0</v>
      </c>
      <c r="I48" t="s">
        <v>2969</v>
      </c>
      <c r="J48" t="s">
        <v>6407</v>
      </c>
      <c r="K48" t="str">
        <f t="shared" si="6"/>
        <v>29130</v>
      </c>
    </row>
    <row r="49" spans="1:11" customFormat="1" x14ac:dyDescent="0.25">
      <c r="A49" t="str">
        <f t="shared" si="0"/>
        <v>29</v>
      </c>
      <c r="B49" t="s">
        <v>709</v>
      </c>
      <c r="C49" t="str">
        <f t="shared" si="5"/>
        <v>007</v>
      </c>
      <c r="D49" t="s">
        <v>716</v>
      </c>
      <c r="E49" t="str">
        <f t="shared" si="1"/>
        <v>01</v>
      </c>
      <c r="F49" t="str">
        <f>"014"</f>
        <v>014</v>
      </c>
      <c r="G49" t="str">
        <f>""</f>
        <v/>
      </c>
      <c r="H49" t="s">
        <v>1</v>
      </c>
      <c r="I49" t="s">
        <v>2970</v>
      </c>
      <c r="J49" t="s">
        <v>6408</v>
      </c>
      <c r="K49" t="str">
        <f t="shared" si="6"/>
        <v>29130</v>
      </c>
    </row>
    <row r="50" spans="1:11" customFormat="1" x14ac:dyDescent="0.25">
      <c r="A50" t="str">
        <f t="shared" si="0"/>
        <v>29</v>
      </c>
      <c r="B50" t="s">
        <v>709</v>
      </c>
      <c r="C50" t="str">
        <f t="shared" si="5"/>
        <v>007</v>
      </c>
      <c r="D50" t="s">
        <v>716</v>
      </c>
      <c r="E50" t="str">
        <f t="shared" si="1"/>
        <v>01</v>
      </c>
      <c r="F50" t="str">
        <f>"014"</f>
        <v>014</v>
      </c>
      <c r="G50" t="str">
        <f>""</f>
        <v/>
      </c>
      <c r="H50" t="s">
        <v>0</v>
      </c>
      <c r="I50" t="s">
        <v>2970</v>
      </c>
      <c r="J50" t="s">
        <v>6408</v>
      </c>
      <c r="K50" t="str">
        <f t="shared" si="6"/>
        <v>29130</v>
      </c>
    </row>
    <row r="51" spans="1:11" customFormat="1" x14ac:dyDescent="0.25">
      <c r="A51" t="str">
        <f t="shared" si="0"/>
        <v>29</v>
      </c>
      <c r="B51" t="s">
        <v>709</v>
      </c>
      <c r="C51" t="str">
        <f t="shared" si="5"/>
        <v>007</v>
      </c>
      <c r="D51" t="s">
        <v>716</v>
      </c>
      <c r="E51" t="str">
        <f t="shared" si="1"/>
        <v>01</v>
      </c>
      <c r="F51" t="str">
        <f>"014"</f>
        <v>014</v>
      </c>
      <c r="G51" t="str">
        <f>""</f>
        <v/>
      </c>
      <c r="H51" t="s">
        <v>2</v>
      </c>
      <c r="I51" t="s">
        <v>2970</v>
      </c>
      <c r="J51" t="s">
        <v>6408</v>
      </c>
      <c r="K51" t="str">
        <f t="shared" si="6"/>
        <v>29130</v>
      </c>
    </row>
    <row r="52" spans="1:11" customFormat="1" x14ac:dyDescent="0.25">
      <c r="A52" t="str">
        <f t="shared" si="0"/>
        <v>29</v>
      </c>
      <c r="B52" t="s">
        <v>709</v>
      </c>
      <c r="C52" t="str">
        <f t="shared" si="5"/>
        <v>007</v>
      </c>
      <c r="D52" t="s">
        <v>716</v>
      </c>
      <c r="E52" t="str">
        <f t="shared" si="1"/>
        <v>01</v>
      </c>
      <c r="F52" t="str">
        <f>"015"</f>
        <v>015</v>
      </c>
      <c r="G52" t="str">
        <f>""</f>
        <v/>
      </c>
      <c r="H52" t="s">
        <v>1</v>
      </c>
      <c r="I52" t="s">
        <v>2971</v>
      </c>
      <c r="J52" t="s">
        <v>6409</v>
      </c>
      <c r="K52" t="str">
        <f t="shared" si="6"/>
        <v>29130</v>
      </c>
    </row>
    <row r="53" spans="1:11" customFormat="1" x14ac:dyDescent="0.25">
      <c r="A53" t="str">
        <f t="shared" si="0"/>
        <v>29</v>
      </c>
      <c r="B53" t="s">
        <v>709</v>
      </c>
      <c r="C53" t="str">
        <f t="shared" si="5"/>
        <v>007</v>
      </c>
      <c r="D53" t="s">
        <v>716</v>
      </c>
      <c r="E53" t="str">
        <f t="shared" si="1"/>
        <v>01</v>
      </c>
      <c r="F53" t="str">
        <f>"015"</f>
        <v>015</v>
      </c>
      <c r="G53" t="str">
        <f>""</f>
        <v/>
      </c>
      <c r="H53" t="s">
        <v>0</v>
      </c>
      <c r="I53" t="s">
        <v>2971</v>
      </c>
      <c r="J53" t="s">
        <v>6409</v>
      </c>
      <c r="K53" t="str">
        <f t="shared" si="6"/>
        <v>29130</v>
      </c>
    </row>
    <row r="54" spans="1:11" customFormat="1" x14ac:dyDescent="0.25">
      <c r="A54" t="str">
        <f t="shared" si="0"/>
        <v>29</v>
      </c>
      <c r="B54" t="s">
        <v>709</v>
      </c>
      <c r="C54" t="str">
        <f t="shared" si="5"/>
        <v>007</v>
      </c>
      <c r="D54" t="s">
        <v>716</v>
      </c>
      <c r="E54" t="str">
        <f t="shared" si="1"/>
        <v>01</v>
      </c>
      <c r="F54" t="str">
        <f>"016"</f>
        <v>016</v>
      </c>
      <c r="G54" t="str">
        <f>""</f>
        <v/>
      </c>
      <c r="H54" t="s">
        <v>1</v>
      </c>
      <c r="I54" t="s">
        <v>42</v>
      </c>
      <c r="J54" t="s">
        <v>6401</v>
      </c>
      <c r="K54" t="str">
        <f t="shared" si="6"/>
        <v>29130</v>
      </c>
    </row>
    <row r="55" spans="1:11" customFormat="1" x14ac:dyDescent="0.25">
      <c r="A55" t="str">
        <f t="shared" si="0"/>
        <v>29</v>
      </c>
      <c r="B55" t="s">
        <v>709</v>
      </c>
      <c r="C55" t="str">
        <f t="shared" si="5"/>
        <v>007</v>
      </c>
      <c r="D55" t="s">
        <v>716</v>
      </c>
      <c r="E55" t="str">
        <f t="shared" si="1"/>
        <v>01</v>
      </c>
      <c r="F55" t="str">
        <f>"016"</f>
        <v>016</v>
      </c>
      <c r="G55" t="str">
        <f>""</f>
        <v/>
      </c>
      <c r="H55" t="s">
        <v>0</v>
      </c>
      <c r="I55" t="s">
        <v>42</v>
      </c>
      <c r="J55" t="s">
        <v>6401</v>
      </c>
      <c r="K55" t="str">
        <f t="shared" si="6"/>
        <v>29130</v>
      </c>
    </row>
    <row r="56" spans="1:11" customFormat="1" x14ac:dyDescent="0.25">
      <c r="A56" t="str">
        <f t="shared" si="0"/>
        <v>29</v>
      </c>
      <c r="B56" t="s">
        <v>709</v>
      </c>
      <c r="C56" t="str">
        <f t="shared" si="5"/>
        <v>007</v>
      </c>
      <c r="D56" t="s">
        <v>716</v>
      </c>
      <c r="E56" t="str">
        <f t="shared" si="1"/>
        <v>01</v>
      </c>
      <c r="F56" t="str">
        <f>"016"</f>
        <v>016</v>
      </c>
      <c r="G56" t="str">
        <f>""</f>
        <v/>
      </c>
      <c r="H56" t="s">
        <v>2</v>
      </c>
      <c r="I56" t="s">
        <v>42</v>
      </c>
      <c r="J56" t="s">
        <v>6401</v>
      </c>
      <c r="K56" t="str">
        <f t="shared" si="6"/>
        <v>29130</v>
      </c>
    </row>
    <row r="57" spans="1:11" customFormat="1" x14ac:dyDescent="0.25">
      <c r="A57" t="str">
        <f t="shared" si="0"/>
        <v>29</v>
      </c>
      <c r="B57" t="s">
        <v>709</v>
      </c>
      <c r="C57" t="str">
        <f t="shared" si="5"/>
        <v>007</v>
      </c>
      <c r="D57" t="s">
        <v>716</v>
      </c>
      <c r="E57" t="str">
        <f t="shared" ref="E57:E81" si="7">"01"</f>
        <v>01</v>
      </c>
      <c r="F57" t="str">
        <f>"017"</f>
        <v>017</v>
      </c>
      <c r="G57" t="str">
        <f>""</f>
        <v/>
      </c>
      <c r="H57" t="s">
        <v>1</v>
      </c>
      <c r="I57" t="s">
        <v>2968</v>
      </c>
      <c r="J57" t="s">
        <v>6406</v>
      </c>
      <c r="K57" t="str">
        <f t="shared" si="6"/>
        <v>29130</v>
      </c>
    </row>
    <row r="58" spans="1:11" customFormat="1" x14ac:dyDescent="0.25">
      <c r="A58" t="str">
        <f t="shared" si="0"/>
        <v>29</v>
      </c>
      <c r="B58" t="s">
        <v>709</v>
      </c>
      <c r="C58" t="str">
        <f t="shared" si="5"/>
        <v>007</v>
      </c>
      <c r="D58" t="s">
        <v>716</v>
      </c>
      <c r="E58" t="str">
        <f t="shared" si="7"/>
        <v>01</v>
      </c>
      <c r="F58" t="str">
        <f>"017"</f>
        <v>017</v>
      </c>
      <c r="G58" t="str">
        <f>""</f>
        <v/>
      </c>
      <c r="H58" t="s">
        <v>0</v>
      </c>
      <c r="I58" t="s">
        <v>2968</v>
      </c>
      <c r="J58" t="s">
        <v>6406</v>
      </c>
      <c r="K58" t="str">
        <f t="shared" si="6"/>
        <v>29130</v>
      </c>
    </row>
    <row r="59" spans="1:11" customFormat="1" x14ac:dyDescent="0.25">
      <c r="A59" t="str">
        <f t="shared" si="0"/>
        <v>29</v>
      </c>
      <c r="B59" t="s">
        <v>709</v>
      </c>
      <c r="C59" t="str">
        <f t="shared" si="5"/>
        <v>007</v>
      </c>
      <c r="D59" t="s">
        <v>716</v>
      </c>
      <c r="E59" t="str">
        <f t="shared" si="7"/>
        <v>01</v>
      </c>
      <c r="F59" t="str">
        <f>"018"</f>
        <v>018</v>
      </c>
      <c r="G59" t="str">
        <f>""</f>
        <v/>
      </c>
      <c r="H59" t="s">
        <v>1</v>
      </c>
      <c r="I59" t="s">
        <v>2972</v>
      </c>
      <c r="J59" t="s">
        <v>6410</v>
      </c>
      <c r="K59" t="str">
        <f t="shared" si="6"/>
        <v>29130</v>
      </c>
    </row>
    <row r="60" spans="1:11" customFormat="1" x14ac:dyDescent="0.25">
      <c r="A60" t="str">
        <f t="shared" si="0"/>
        <v>29</v>
      </c>
      <c r="B60" t="s">
        <v>709</v>
      </c>
      <c r="C60" t="str">
        <f t="shared" si="5"/>
        <v>007</v>
      </c>
      <c r="D60" t="s">
        <v>716</v>
      </c>
      <c r="E60" t="str">
        <f t="shared" si="7"/>
        <v>01</v>
      </c>
      <c r="F60" t="str">
        <f>"018"</f>
        <v>018</v>
      </c>
      <c r="G60" t="str">
        <f>""</f>
        <v/>
      </c>
      <c r="H60" t="s">
        <v>0</v>
      </c>
      <c r="I60" t="s">
        <v>2972</v>
      </c>
      <c r="J60" t="s">
        <v>6410</v>
      </c>
      <c r="K60" t="str">
        <f t="shared" si="6"/>
        <v>29130</v>
      </c>
    </row>
    <row r="61" spans="1:11" customFormat="1" x14ac:dyDescent="0.25">
      <c r="A61" t="str">
        <f t="shared" si="0"/>
        <v>29</v>
      </c>
      <c r="B61" t="s">
        <v>709</v>
      </c>
      <c r="C61" t="str">
        <f t="shared" si="5"/>
        <v>007</v>
      </c>
      <c r="D61" t="s">
        <v>716</v>
      </c>
      <c r="E61" t="str">
        <f t="shared" si="7"/>
        <v>01</v>
      </c>
      <c r="F61" t="str">
        <f>"019"</f>
        <v>019</v>
      </c>
      <c r="G61" t="str">
        <f>""</f>
        <v/>
      </c>
      <c r="H61" t="s">
        <v>1</v>
      </c>
      <c r="I61" t="s">
        <v>2973</v>
      </c>
      <c r="J61" t="s">
        <v>6411</v>
      </c>
      <c r="K61" t="str">
        <f t="shared" si="6"/>
        <v>29130</v>
      </c>
    </row>
    <row r="62" spans="1:11" customFormat="1" x14ac:dyDescent="0.25">
      <c r="A62" t="str">
        <f t="shared" si="0"/>
        <v>29</v>
      </c>
      <c r="B62" t="s">
        <v>709</v>
      </c>
      <c r="C62" t="str">
        <f t="shared" si="5"/>
        <v>007</v>
      </c>
      <c r="D62" t="s">
        <v>716</v>
      </c>
      <c r="E62" t="str">
        <f t="shared" si="7"/>
        <v>01</v>
      </c>
      <c r="F62" t="str">
        <f>"019"</f>
        <v>019</v>
      </c>
      <c r="G62" t="str">
        <f>""</f>
        <v/>
      </c>
      <c r="H62" t="s">
        <v>0</v>
      </c>
      <c r="I62" t="s">
        <v>2973</v>
      </c>
      <c r="J62" t="s">
        <v>6411</v>
      </c>
      <c r="K62" t="str">
        <f t="shared" si="6"/>
        <v>29130</v>
      </c>
    </row>
    <row r="63" spans="1:11" customFormat="1" x14ac:dyDescent="0.25">
      <c r="A63" t="str">
        <f t="shared" si="0"/>
        <v>29</v>
      </c>
      <c r="B63" t="s">
        <v>709</v>
      </c>
      <c r="C63" t="str">
        <f t="shared" si="5"/>
        <v>007</v>
      </c>
      <c r="D63" t="s">
        <v>716</v>
      </c>
      <c r="E63" t="str">
        <f t="shared" si="7"/>
        <v>01</v>
      </c>
      <c r="F63" t="str">
        <f>"020"</f>
        <v>020</v>
      </c>
      <c r="G63" t="str">
        <f>""</f>
        <v/>
      </c>
      <c r="H63" t="s">
        <v>1</v>
      </c>
      <c r="I63" t="s">
        <v>2969</v>
      </c>
      <c r="J63" t="s">
        <v>6407</v>
      </c>
      <c r="K63" t="str">
        <f t="shared" si="6"/>
        <v>29130</v>
      </c>
    </row>
    <row r="64" spans="1:11" customFormat="1" x14ac:dyDescent="0.25">
      <c r="A64" t="str">
        <f t="shared" si="0"/>
        <v>29</v>
      </c>
      <c r="B64" t="s">
        <v>709</v>
      </c>
      <c r="C64" t="str">
        <f t="shared" si="5"/>
        <v>007</v>
      </c>
      <c r="D64" t="s">
        <v>716</v>
      </c>
      <c r="E64" t="str">
        <f t="shared" si="7"/>
        <v>01</v>
      </c>
      <c r="F64" t="str">
        <f>"020"</f>
        <v>020</v>
      </c>
      <c r="G64" t="str">
        <f>""</f>
        <v/>
      </c>
      <c r="H64" t="s">
        <v>0</v>
      </c>
      <c r="I64" t="s">
        <v>2969</v>
      </c>
      <c r="J64" t="s">
        <v>6407</v>
      </c>
      <c r="K64" t="str">
        <f t="shared" si="6"/>
        <v>29130</v>
      </c>
    </row>
    <row r="65" spans="1:11" customFormat="1" x14ac:dyDescent="0.25">
      <c r="A65" t="str">
        <f t="shared" si="0"/>
        <v>29</v>
      </c>
      <c r="B65" t="s">
        <v>709</v>
      </c>
      <c r="C65" t="str">
        <f t="shared" si="5"/>
        <v>007</v>
      </c>
      <c r="D65" t="s">
        <v>716</v>
      </c>
      <c r="E65" t="str">
        <f t="shared" si="7"/>
        <v>01</v>
      </c>
      <c r="F65" t="str">
        <f>"021"</f>
        <v>021</v>
      </c>
      <c r="G65" t="str">
        <f>""</f>
        <v/>
      </c>
      <c r="H65" t="s">
        <v>1</v>
      </c>
      <c r="I65" t="s">
        <v>2961</v>
      </c>
      <c r="J65" t="s">
        <v>5077</v>
      </c>
      <c r="K65" t="str">
        <f t="shared" si="6"/>
        <v>29130</v>
      </c>
    </row>
    <row r="66" spans="1:11" customFormat="1" x14ac:dyDescent="0.25">
      <c r="A66" t="str">
        <f t="shared" si="0"/>
        <v>29</v>
      </c>
      <c r="B66" t="s">
        <v>709</v>
      </c>
      <c r="C66" t="str">
        <f t="shared" si="5"/>
        <v>007</v>
      </c>
      <c r="D66" t="s">
        <v>716</v>
      </c>
      <c r="E66" t="str">
        <f t="shared" si="7"/>
        <v>01</v>
      </c>
      <c r="F66" t="str">
        <f>"021"</f>
        <v>021</v>
      </c>
      <c r="G66" t="str">
        <f>""</f>
        <v/>
      </c>
      <c r="H66" t="s">
        <v>0</v>
      </c>
      <c r="I66" t="s">
        <v>2961</v>
      </c>
      <c r="J66" t="s">
        <v>5077</v>
      </c>
      <c r="K66" t="str">
        <f t="shared" si="6"/>
        <v>29130</v>
      </c>
    </row>
    <row r="67" spans="1:11" customFormat="1" x14ac:dyDescent="0.25">
      <c r="A67" t="str">
        <f t="shared" ref="A67:A130" si="8">"29"</f>
        <v>29</v>
      </c>
      <c r="B67" t="s">
        <v>709</v>
      </c>
      <c r="C67" t="str">
        <f t="shared" si="5"/>
        <v>007</v>
      </c>
      <c r="D67" t="s">
        <v>716</v>
      </c>
      <c r="E67" t="str">
        <f t="shared" si="7"/>
        <v>01</v>
      </c>
      <c r="F67" t="str">
        <f>"022"</f>
        <v>022</v>
      </c>
      <c r="G67" t="str">
        <f>""</f>
        <v/>
      </c>
      <c r="H67" t="s">
        <v>3</v>
      </c>
      <c r="I67" t="s">
        <v>2974</v>
      </c>
      <c r="J67" t="s">
        <v>6412</v>
      </c>
      <c r="K67" t="str">
        <f t="shared" si="6"/>
        <v>29130</v>
      </c>
    </row>
    <row r="68" spans="1:11" customFormat="1" x14ac:dyDescent="0.25">
      <c r="A68" t="str">
        <f t="shared" si="8"/>
        <v>29</v>
      </c>
      <c r="B68" t="s">
        <v>709</v>
      </c>
      <c r="C68" t="str">
        <f t="shared" si="5"/>
        <v>007</v>
      </c>
      <c r="D68" t="s">
        <v>716</v>
      </c>
      <c r="E68" t="str">
        <f t="shared" si="7"/>
        <v>01</v>
      </c>
      <c r="F68" t="str">
        <f>"023"</f>
        <v>023</v>
      </c>
      <c r="G68" t="str">
        <f>""</f>
        <v/>
      </c>
      <c r="H68" t="s">
        <v>1</v>
      </c>
      <c r="I68" t="s">
        <v>2969</v>
      </c>
      <c r="J68" t="s">
        <v>6407</v>
      </c>
      <c r="K68" t="str">
        <f t="shared" si="6"/>
        <v>29130</v>
      </c>
    </row>
    <row r="69" spans="1:11" customFormat="1" x14ac:dyDescent="0.25">
      <c r="A69" t="str">
        <f t="shared" si="8"/>
        <v>29</v>
      </c>
      <c r="B69" t="s">
        <v>709</v>
      </c>
      <c r="C69" t="str">
        <f t="shared" si="5"/>
        <v>007</v>
      </c>
      <c r="D69" t="s">
        <v>716</v>
      </c>
      <c r="E69" t="str">
        <f t="shared" si="7"/>
        <v>01</v>
      </c>
      <c r="F69" t="str">
        <f>"023"</f>
        <v>023</v>
      </c>
      <c r="G69" t="str">
        <f>""</f>
        <v/>
      </c>
      <c r="H69" t="s">
        <v>0</v>
      </c>
      <c r="I69" t="s">
        <v>2969</v>
      </c>
      <c r="J69" t="s">
        <v>6407</v>
      </c>
      <c r="K69" t="str">
        <f t="shared" si="6"/>
        <v>29130</v>
      </c>
    </row>
    <row r="70" spans="1:11" customFormat="1" x14ac:dyDescent="0.25">
      <c r="A70" t="str">
        <f t="shared" si="8"/>
        <v>29</v>
      </c>
      <c r="B70" t="s">
        <v>709</v>
      </c>
      <c r="C70" t="str">
        <f t="shared" ref="C70:C93" si="9">"008"</f>
        <v>008</v>
      </c>
      <c r="D70" t="s">
        <v>717</v>
      </c>
      <c r="E70" t="str">
        <f t="shared" si="7"/>
        <v>01</v>
      </c>
      <c r="F70" t="str">
        <f>"001"</f>
        <v>001</v>
      </c>
      <c r="G70" t="str">
        <f>""</f>
        <v/>
      </c>
      <c r="H70" t="s">
        <v>3</v>
      </c>
      <c r="I70" t="s">
        <v>2975</v>
      </c>
      <c r="J70" t="s">
        <v>6413</v>
      </c>
      <c r="K70" t="str">
        <f t="shared" ref="K70:K93" si="10">"29120"</f>
        <v>29120</v>
      </c>
    </row>
    <row r="71" spans="1:11" customFormat="1" x14ac:dyDescent="0.25">
      <c r="A71" t="str">
        <f t="shared" si="8"/>
        <v>29</v>
      </c>
      <c r="B71" t="s">
        <v>709</v>
      </c>
      <c r="C71" t="str">
        <f t="shared" si="9"/>
        <v>008</v>
      </c>
      <c r="D71" t="s">
        <v>717</v>
      </c>
      <c r="E71" t="str">
        <f t="shared" si="7"/>
        <v>01</v>
      </c>
      <c r="F71" t="str">
        <f>"002"</f>
        <v>002</v>
      </c>
      <c r="G71" t="str">
        <f>""</f>
        <v/>
      </c>
      <c r="H71" t="s">
        <v>1</v>
      </c>
      <c r="I71" t="s">
        <v>2976</v>
      </c>
      <c r="J71" t="s">
        <v>6414</v>
      </c>
      <c r="K71" t="str">
        <f t="shared" si="10"/>
        <v>29120</v>
      </c>
    </row>
    <row r="72" spans="1:11" customFormat="1" x14ac:dyDescent="0.25">
      <c r="A72" t="str">
        <f t="shared" si="8"/>
        <v>29</v>
      </c>
      <c r="B72" t="s">
        <v>709</v>
      </c>
      <c r="C72" t="str">
        <f t="shared" si="9"/>
        <v>008</v>
      </c>
      <c r="D72" t="s">
        <v>717</v>
      </c>
      <c r="E72" t="str">
        <f t="shared" si="7"/>
        <v>01</v>
      </c>
      <c r="F72" t="str">
        <f>"002"</f>
        <v>002</v>
      </c>
      <c r="G72" t="str">
        <f>""</f>
        <v/>
      </c>
      <c r="H72" t="s">
        <v>0</v>
      </c>
      <c r="I72" t="s">
        <v>2976</v>
      </c>
      <c r="J72" t="s">
        <v>6414</v>
      </c>
      <c r="K72" t="str">
        <f t="shared" si="10"/>
        <v>29120</v>
      </c>
    </row>
    <row r="73" spans="1:11" customFormat="1" x14ac:dyDescent="0.25">
      <c r="A73" t="str">
        <f t="shared" si="8"/>
        <v>29</v>
      </c>
      <c r="B73" t="s">
        <v>709</v>
      </c>
      <c r="C73" t="str">
        <f t="shared" si="9"/>
        <v>008</v>
      </c>
      <c r="D73" t="s">
        <v>717</v>
      </c>
      <c r="E73" t="str">
        <f t="shared" si="7"/>
        <v>01</v>
      </c>
      <c r="F73" t="str">
        <f>"003"</f>
        <v>003</v>
      </c>
      <c r="G73" t="str">
        <f>""</f>
        <v/>
      </c>
      <c r="H73" t="s">
        <v>1</v>
      </c>
      <c r="I73" t="s">
        <v>2977</v>
      </c>
      <c r="J73" t="s">
        <v>6415</v>
      </c>
      <c r="K73" t="str">
        <f t="shared" si="10"/>
        <v>29120</v>
      </c>
    </row>
    <row r="74" spans="1:11" customFormat="1" x14ac:dyDescent="0.25">
      <c r="A74" t="str">
        <f t="shared" si="8"/>
        <v>29</v>
      </c>
      <c r="B74" t="s">
        <v>709</v>
      </c>
      <c r="C74" t="str">
        <f t="shared" si="9"/>
        <v>008</v>
      </c>
      <c r="D74" t="s">
        <v>717</v>
      </c>
      <c r="E74" t="str">
        <f t="shared" si="7"/>
        <v>01</v>
      </c>
      <c r="F74" t="str">
        <f>"003"</f>
        <v>003</v>
      </c>
      <c r="G74" t="str">
        <f>""</f>
        <v/>
      </c>
      <c r="H74" t="s">
        <v>0</v>
      </c>
      <c r="I74" t="s">
        <v>2977</v>
      </c>
      <c r="J74" t="s">
        <v>6415</v>
      </c>
      <c r="K74" t="str">
        <f t="shared" si="10"/>
        <v>29120</v>
      </c>
    </row>
    <row r="75" spans="1:11" customFormat="1" x14ac:dyDescent="0.25">
      <c r="A75" t="str">
        <f t="shared" si="8"/>
        <v>29</v>
      </c>
      <c r="B75" t="s">
        <v>709</v>
      </c>
      <c r="C75" t="str">
        <f t="shared" si="9"/>
        <v>008</v>
      </c>
      <c r="D75" t="s">
        <v>717</v>
      </c>
      <c r="E75" t="str">
        <f t="shared" si="7"/>
        <v>01</v>
      </c>
      <c r="F75" t="str">
        <f>"004"</f>
        <v>004</v>
      </c>
      <c r="G75" t="str">
        <f>""</f>
        <v/>
      </c>
      <c r="H75" t="s">
        <v>3</v>
      </c>
      <c r="I75" t="s">
        <v>2978</v>
      </c>
      <c r="J75" t="s">
        <v>6416</v>
      </c>
      <c r="K75" t="str">
        <f t="shared" si="10"/>
        <v>29120</v>
      </c>
    </row>
    <row r="76" spans="1:11" customFormat="1" x14ac:dyDescent="0.25">
      <c r="A76" t="str">
        <f t="shared" si="8"/>
        <v>29</v>
      </c>
      <c r="B76" t="s">
        <v>709</v>
      </c>
      <c r="C76" t="str">
        <f t="shared" si="9"/>
        <v>008</v>
      </c>
      <c r="D76" t="s">
        <v>717</v>
      </c>
      <c r="E76" t="str">
        <f t="shared" si="7"/>
        <v>01</v>
      </c>
      <c r="F76" t="str">
        <f>"006"</f>
        <v>006</v>
      </c>
      <c r="G76" t="str">
        <f>""</f>
        <v/>
      </c>
      <c r="H76" t="s">
        <v>1</v>
      </c>
      <c r="I76" t="s">
        <v>2976</v>
      </c>
      <c r="J76" t="s">
        <v>6414</v>
      </c>
      <c r="K76" t="str">
        <f t="shared" si="10"/>
        <v>29120</v>
      </c>
    </row>
    <row r="77" spans="1:11" customFormat="1" x14ac:dyDescent="0.25">
      <c r="A77" t="str">
        <f t="shared" si="8"/>
        <v>29</v>
      </c>
      <c r="B77" t="s">
        <v>709</v>
      </c>
      <c r="C77" t="str">
        <f t="shared" si="9"/>
        <v>008</v>
      </c>
      <c r="D77" t="s">
        <v>717</v>
      </c>
      <c r="E77" t="str">
        <f t="shared" si="7"/>
        <v>01</v>
      </c>
      <c r="F77" t="str">
        <f>"006"</f>
        <v>006</v>
      </c>
      <c r="G77" t="str">
        <f>""</f>
        <v/>
      </c>
      <c r="H77" t="s">
        <v>0</v>
      </c>
      <c r="I77" t="s">
        <v>2976</v>
      </c>
      <c r="J77" t="s">
        <v>6414</v>
      </c>
      <c r="K77" t="str">
        <f t="shared" si="10"/>
        <v>29120</v>
      </c>
    </row>
    <row r="78" spans="1:11" customFormat="1" x14ac:dyDescent="0.25">
      <c r="A78" t="str">
        <f t="shared" si="8"/>
        <v>29</v>
      </c>
      <c r="B78" t="s">
        <v>709</v>
      </c>
      <c r="C78" t="str">
        <f t="shared" si="9"/>
        <v>008</v>
      </c>
      <c r="D78" t="s">
        <v>717</v>
      </c>
      <c r="E78" t="str">
        <f t="shared" si="7"/>
        <v>01</v>
      </c>
      <c r="F78" t="str">
        <f>"007"</f>
        <v>007</v>
      </c>
      <c r="G78" t="str">
        <f>""</f>
        <v/>
      </c>
      <c r="H78" t="s">
        <v>1</v>
      </c>
      <c r="I78" t="s">
        <v>19</v>
      </c>
      <c r="J78" t="s">
        <v>6417</v>
      </c>
      <c r="K78" t="str">
        <f t="shared" si="10"/>
        <v>29120</v>
      </c>
    </row>
    <row r="79" spans="1:11" customFormat="1" x14ac:dyDescent="0.25">
      <c r="A79" t="str">
        <f t="shared" si="8"/>
        <v>29</v>
      </c>
      <c r="B79" t="s">
        <v>709</v>
      </c>
      <c r="C79" t="str">
        <f t="shared" si="9"/>
        <v>008</v>
      </c>
      <c r="D79" t="s">
        <v>717</v>
      </c>
      <c r="E79" t="str">
        <f t="shared" si="7"/>
        <v>01</v>
      </c>
      <c r="F79" t="str">
        <f>"007"</f>
        <v>007</v>
      </c>
      <c r="G79" t="str">
        <f>""</f>
        <v/>
      </c>
      <c r="H79" t="s">
        <v>0</v>
      </c>
      <c r="I79" t="s">
        <v>19</v>
      </c>
      <c r="J79" t="s">
        <v>6417</v>
      </c>
      <c r="K79" t="str">
        <f t="shared" si="10"/>
        <v>29120</v>
      </c>
    </row>
    <row r="80" spans="1:11" customFormat="1" x14ac:dyDescent="0.25">
      <c r="A80" t="str">
        <f t="shared" si="8"/>
        <v>29</v>
      </c>
      <c r="B80" t="s">
        <v>709</v>
      </c>
      <c r="C80" t="str">
        <f t="shared" si="9"/>
        <v>008</v>
      </c>
      <c r="D80" t="s">
        <v>717</v>
      </c>
      <c r="E80" t="str">
        <f t="shared" si="7"/>
        <v>01</v>
      </c>
      <c r="F80" t="str">
        <f>"008"</f>
        <v>008</v>
      </c>
      <c r="G80" t="str">
        <f>""</f>
        <v/>
      </c>
      <c r="H80" t="s">
        <v>1</v>
      </c>
      <c r="I80" t="s">
        <v>19</v>
      </c>
      <c r="J80" t="s">
        <v>6417</v>
      </c>
      <c r="K80" t="str">
        <f t="shared" si="10"/>
        <v>29120</v>
      </c>
    </row>
    <row r="81" spans="1:11" customFormat="1" x14ac:dyDescent="0.25">
      <c r="A81" t="str">
        <f t="shared" si="8"/>
        <v>29</v>
      </c>
      <c r="B81" t="s">
        <v>709</v>
      </c>
      <c r="C81" t="str">
        <f t="shared" si="9"/>
        <v>008</v>
      </c>
      <c r="D81" t="s">
        <v>717</v>
      </c>
      <c r="E81" t="str">
        <f t="shared" si="7"/>
        <v>01</v>
      </c>
      <c r="F81" t="str">
        <f>"008"</f>
        <v>008</v>
      </c>
      <c r="G81" t="str">
        <f>""</f>
        <v/>
      </c>
      <c r="H81" t="s">
        <v>0</v>
      </c>
      <c r="I81" t="s">
        <v>19</v>
      </c>
      <c r="J81" t="s">
        <v>6417</v>
      </c>
      <c r="K81" t="str">
        <f t="shared" si="10"/>
        <v>29120</v>
      </c>
    </row>
    <row r="82" spans="1:11" customFormat="1" x14ac:dyDescent="0.25">
      <c r="A82" t="str">
        <f t="shared" si="8"/>
        <v>29</v>
      </c>
      <c r="B82" t="s">
        <v>709</v>
      </c>
      <c r="C82" t="str">
        <f t="shared" si="9"/>
        <v>008</v>
      </c>
      <c r="D82" t="s">
        <v>717</v>
      </c>
      <c r="E82" t="str">
        <f t="shared" ref="E82:E87" si="11">"02"</f>
        <v>02</v>
      </c>
      <c r="F82" t="str">
        <f>"001"</f>
        <v>001</v>
      </c>
      <c r="G82" t="str">
        <f>"01"</f>
        <v>01</v>
      </c>
      <c r="H82" t="s">
        <v>1</v>
      </c>
      <c r="I82" t="s">
        <v>2979</v>
      </c>
      <c r="J82" t="s">
        <v>6418</v>
      </c>
      <c r="K82" t="str">
        <f t="shared" si="10"/>
        <v>29120</v>
      </c>
    </row>
    <row r="83" spans="1:11" customFormat="1" x14ac:dyDescent="0.25">
      <c r="A83" t="str">
        <f t="shared" si="8"/>
        <v>29</v>
      </c>
      <c r="B83" t="s">
        <v>709</v>
      </c>
      <c r="C83" t="str">
        <f t="shared" si="9"/>
        <v>008</v>
      </c>
      <c r="D83" t="s">
        <v>717</v>
      </c>
      <c r="E83" t="str">
        <f t="shared" si="11"/>
        <v>02</v>
      </c>
      <c r="F83" t="str">
        <f>"001"</f>
        <v>001</v>
      </c>
      <c r="G83" t="str">
        <f>"02"</f>
        <v>02</v>
      </c>
      <c r="H83" t="s">
        <v>0</v>
      </c>
      <c r="I83" t="s">
        <v>2980</v>
      </c>
      <c r="J83" t="s">
        <v>6419</v>
      </c>
      <c r="K83" t="str">
        <f t="shared" si="10"/>
        <v>29120</v>
      </c>
    </row>
    <row r="84" spans="1:11" customFormat="1" x14ac:dyDescent="0.25">
      <c r="A84" t="str">
        <f t="shared" si="8"/>
        <v>29</v>
      </c>
      <c r="B84" t="s">
        <v>709</v>
      </c>
      <c r="C84" t="str">
        <f t="shared" si="9"/>
        <v>008</v>
      </c>
      <c r="D84" t="s">
        <v>717</v>
      </c>
      <c r="E84" t="str">
        <f t="shared" si="11"/>
        <v>02</v>
      </c>
      <c r="F84" t="str">
        <f>"003"</f>
        <v>003</v>
      </c>
      <c r="G84" t="str">
        <f>""</f>
        <v/>
      </c>
      <c r="H84" t="s">
        <v>1</v>
      </c>
      <c r="I84" t="s">
        <v>2980</v>
      </c>
      <c r="J84" t="s">
        <v>6419</v>
      </c>
      <c r="K84" t="str">
        <f t="shared" si="10"/>
        <v>29120</v>
      </c>
    </row>
    <row r="85" spans="1:11" customFormat="1" x14ac:dyDescent="0.25">
      <c r="A85" t="str">
        <f t="shared" si="8"/>
        <v>29</v>
      </c>
      <c r="B85" t="s">
        <v>709</v>
      </c>
      <c r="C85" t="str">
        <f t="shared" si="9"/>
        <v>008</v>
      </c>
      <c r="D85" t="s">
        <v>717</v>
      </c>
      <c r="E85" t="str">
        <f t="shared" si="11"/>
        <v>02</v>
      </c>
      <c r="F85" t="str">
        <f>"003"</f>
        <v>003</v>
      </c>
      <c r="G85" t="str">
        <f>""</f>
        <v/>
      </c>
      <c r="H85" t="s">
        <v>0</v>
      </c>
      <c r="I85" t="s">
        <v>2980</v>
      </c>
      <c r="J85" t="s">
        <v>6419</v>
      </c>
      <c r="K85" t="str">
        <f t="shared" si="10"/>
        <v>29120</v>
      </c>
    </row>
    <row r="86" spans="1:11" customFormat="1" x14ac:dyDescent="0.25">
      <c r="A86" t="str">
        <f t="shared" si="8"/>
        <v>29</v>
      </c>
      <c r="B86" t="s">
        <v>709</v>
      </c>
      <c r="C86" t="str">
        <f t="shared" si="9"/>
        <v>008</v>
      </c>
      <c r="D86" t="s">
        <v>717</v>
      </c>
      <c r="E86" t="str">
        <f t="shared" si="11"/>
        <v>02</v>
      </c>
      <c r="F86" t="str">
        <f>"004"</f>
        <v>004</v>
      </c>
      <c r="G86" t="str">
        <f>""</f>
        <v/>
      </c>
      <c r="H86" t="s">
        <v>1</v>
      </c>
      <c r="I86" t="s">
        <v>2979</v>
      </c>
      <c r="J86" t="s">
        <v>6418</v>
      </c>
      <c r="K86" t="str">
        <f t="shared" si="10"/>
        <v>29120</v>
      </c>
    </row>
    <row r="87" spans="1:11" customFormat="1" x14ac:dyDescent="0.25">
      <c r="A87" t="str">
        <f t="shared" si="8"/>
        <v>29</v>
      </c>
      <c r="B87" t="s">
        <v>709</v>
      </c>
      <c r="C87" t="str">
        <f t="shared" si="9"/>
        <v>008</v>
      </c>
      <c r="D87" t="s">
        <v>717</v>
      </c>
      <c r="E87" t="str">
        <f t="shared" si="11"/>
        <v>02</v>
      </c>
      <c r="F87" t="str">
        <f>"004"</f>
        <v>004</v>
      </c>
      <c r="G87" t="str">
        <f>""</f>
        <v/>
      </c>
      <c r="H87" t="s">
        <v>0</v>
      </c>
      <c r="I87" t="s">
        <v>2979</v>
      </c>
      <c r="J87" t="s">
        <v>6418</v>
      </c>
      <c r="K87" t="str">
        <f t="shared" si="10"/>
        <v>29120</v>
      </c>
    </row>
    <row r="88" spans="1:11" customFormat="1" x14ac:dyDescent="0.25">
      <c r="A88" t="str">
        <f t="shared" si="8"/>
        <v>29</v>
      </c>
      <c r="B88" t="s">
        <v>709</v>
      </c>
      <c r="C88" t="str">
        <f t="shared" si="9"/>
        <v>008</v>
      </c>
      <c r="D88" t="s">
        <v>717</v>
      </c>
      <c r="E88" t="str">
        <f t="shared" ref="E88:E93" si="12">"03"</f>
        <v>03</v>
      </c>
      <c r="F88" t="str">
        <f>"001"</f>
        <v>001</v>
      </c>
      <c r="G88" t="str">
        <f>""</f>
        <v/>
      </c>
      <c r="H88" t="s">
        <v>3</v>
      </c>
      <c r="I88" t="s">
        <v>2981</v>
      </c>
      <c r="J88" t="s">
        <v>6420</v>
      </c>
      <c r="K88" t="str">
        <f t="shared" si="10"/>
        <v>29120</v>
      </c>
    </row>
    <row r="89" spans="1:11" customFormat="1" x14ac:dyDescent="0.25">
      <c r="A89" t="str">
        <f t="shared" si="8"/>
        <v>29</v>
      </c>
      <c r="B89" t="s">
        <v>709</v>
      </c>
      <c r="C89" t="str">
        <f t="shared" si="9"/>
        <v>008</v>
      </c>
      <c r="D89" t="s">
        <v>717</v>
      </c>
      <c r="E89" t="str">
        <f t="shared" si="12"/>
        <v>03</v>
      </c>
      <c r="F89" t="str">
        <f>"002"</f>
        <v>002</v>
      </c>
      <c r="G89" t="str">
        <f>""</f>
        <v/>
      </c>
      <c r="H89" t="s">
        <v>1</v>
      </c>
      <c r="I89" t="s">
        <v>2982</v>
      </c>
      <c r="J89" t="s">
        <v>6421</v>
      </c>
      <c r="K89" t="str">
        <f t="shared" si="10"/>
        <v>29120</v>
      </c>
    </row>
    <row r="90" spans="1:11" customFormat="1" x14ac:dyDescent="0.25">
      <c r="A90" t="str">
        <f t="shared" si="8"/>
        <v>29</v>
      </c>
      <c r="B90" t="s">
        <v>709</v>
      </c>
      <c r="C90" t="str">
        <f t="shared" si="9"/>
        <v>008</v>
      </c>
      <c r="D90" t="s">
        <v>717</v>
      </c>
      <c r="E90" t="str">
        <f t="shared" si="12"/>
        <v>03</v>
      </c>
      <c r="F90" t="str">
        <f>"002"</f>
        <v>002</v>
      </c>
      <c r="G90" t="str">
        <f>""</f>
        <v/>
      </c>
      <c r="H90" t="s">
        <v>0</v>
      </c>
      <c r="I90" t="s">
        <v>2982</v>
      </c>
      <c r="J90" t="s">
        <v>6421</v>
      </c>
      <c r="K90" t="str">
        <f t="shared" si="10"/>
        <v>29120</v>
      </c>
    </row>
    <row r="91" spans="1:11" customFormat="1" x14ac:dyDescent="0.25">
      <c r="A91" t="str">
        <f t="shared" si="8"/>
        <v>29</v>
      </c>
      <c r="B91" t="s">
        <v>709</v>
      </c>
      <c r="C91" t="str">
        <f t="shared" si="9"/>
        <v>008</v>
      </c>
      <c r="D91" t="s">
        <v>717</v>
      </c>
      <c r="E91" t="str">
        <f t="shared" si="12"/>
        <v>03</v>
      </c>
      <c r="F91" t="str">
        <f>"003"</f>
        <v>003</v>
      </c>
      <c r="G91" t="str">
        <f>""</f>
        <v/>
      </c>
      <c r="H91" t="s">
        <v>3</v>
      </c>
      <c r="I91" t="s">
        <v>2982</v>
      </c>
      <c r="J91" t="s">
        <v>6421</v>
      </c>
      <c r="K91" t="str">
        <f t="shared" si="10"/>
        <v>29120</v>
      </c>
    </row>
    <row r="92" spans="1:11" customFormat="1" x14ac:dyDescent="0.25">
      <c r="A92" t="str">
        <f t="shared" si="8"/>
        <v>29</v>
      </c>
      <c r="B92" t="s">
        <v>709</v>
      </c>
      <c r="C92" t="str">
        <f t="shared" si="9"/>
        <v>008</v>
      </c>
      <c r="D92" t="s">
        <v>717</v>
      </c>
      <c r="E92" t="str">
        <f t="shared" si="12"/>
        <v>03</v>
      </c>
      <c r="F92" t="str">
        <f>"004"</f>
        <v>004</v>
      </c>
      <c r="G92" t="str">
        <f>"01"</f>
        <v>01</v>
      </c>
      <c r="H92" t="s">
        <v>1</v>
      </c>
      <c r="I92" t="s">
        <v>2978</v>
      </c>
      <c r="J92" t="s">
        <v>6416</v>
      </c>
      <c r="K92" t="str">
        <f t="shared" si="10"/>
        <v>29120</v>
      </c>
    </row>
    <row r="93" spans="1:11" customFormat="1" x14ac:dyDescent="0.25">
      <c r="A93" t="str">
        <f t="shared" si="8"/>
        <v>29</v>
      </c>
      <c r="B93" t="s">
        <v>709</v>
      </c>
      <c r="C93" t="str">
        <f t="shared" si="9"/>
        <v>008</v>
      </c>
      <c r="D93" t="s">
        <v>717</v>
      </c>
      <c r="E93" t="str">
        <f t="shared" si="12"/>
        <v>03</v>
      </c>
      <c r="F93" t="str">
        <f>"004"</f>
        <v>004</v>
      </c>
      <c r="G93" t="str">
        <f>"02"</f>
        <v>02</v>
      </c>
      <c r="H93" t="s">
        <v>0</v>
      </c>
      <c r="I93" t="s">
        <v>2981</v>
      </c>
      <c r="J93" t="s">
        <v>6420</v>
      </c>
      <c r="K93" t="str">
        <f t="shared" si="10"/>
        <v>29120</v>
      </c>
    </row>
    <row r="94" spans="1:11" customFormat="1" x14ac:dyDescent="0.25">
      <c r="A94" t="str">
        <f t="shared" si="8"/>
        <v>29</v>
      </c>
      <c r="B94" t="s">
        <v>709</v>
      </c>
      <c r="C94" t="str">
        <f>"009"</f>
        <v>009</v>
      </c>
      <c r="D94" t="s">
        <v>718</v>
      </c>
      <c r="E94" t="str">
        <f t="shared" ref="E94:E108" si="13">"01"</f>
        <v>01</v>
      </c>
      <c r="F94" t="str">
        <f>"001"</f>
        <v>001</v>
      </c>
      <c r="G94" t="str">
        <f>""</f>
        <v/>
      </c>
      <c r="H94" t="s">
        <v>1</v>
      </c>
      <c r="I94" t="s">
        <v>2983</v>
      </c>
      <c r="J94" t="s">
        <v>6422</v>
      </c>
      <c r="K94" t="str">
        <f>"29718"</f>
        <v>29718</v>
      </c>
    </row>
    <row r="95" spans="1:11" customFormat="1" x14ac:dyDescent="0.25">
      <c r="A95" t="str">
        <f t="shared" si="8"/>
        <v>29</v>
      </c>
      <c r="B95" t="s">
        <v>709</v>
      </c>
      <c r="C95" t="str">
        <f>"009"</f>
        <v>009</v>
      </c>
      <c r="D95" t="s">
        <v>718</v>
      </c>
      <c r="E95" t="str">
        <f t="shared" si="13"/>
        <v>01</v>
      </c>
      <c r="F95" t="str">
        <f>"001"</f>
        <v>001</v>
      </c>
      <c r="G95" t="str">
        <f>""</f>
        <v/>
      </c>
      <c r="H95" t="s">
        <v>0</v>
      </c>
      <c r="I95" t="s">
        <v>2983</v>
      </c>
      <c r="J95" t="s">
        <v>6422</v>
      </c>
      <c r="K95" t="str">
        <f>"29718"</f>
        <v>29718</v>
      </c>
    </row>
    <row r="96" spans="1:11" customFormat="1" x14ac:dyDescent="0.25">
      <c r="A96" t="str">
        <f t="shared" si="8"/>
        <v>29</v>
      </c>
      <c r="B96" t="s">
        <v>709</v>
      </c>
      <c r="C96" t="str">
        <f>"010"</f>
        <v>010</v>
      </c>
      <c r="D96" t="s">
        <v>719</v>
      </c>
      <c r="E96" t="str">
        <f t="shared" si="13"/>
        <v>01</v>
      </c>
      <c r="F96" t="str">
        <f>"001"</f>
        <v>001</v>
      </c>
      <c r="G96" t="str">
        <f>""</f>
        <v/>
      </c>
      <c r="H96" t="s">
        <v>1</v>
      </c>
      <c r="I96" t="s">
        <v>2984</v>
      </c>
      <c r="J96" t="s">
        <v>6423</v>
      </c>
      <c r="K96" t="str">
        <f>"29330"</f>
        <v>29330</v>
      </c>
    </row>
    <row r="97" spans="1:11" customFormat="1" x14ac:dyDescent="0.25">
      <c r="A97" t="str">
        <f t="shared" si="8"/>
        <v>29</v>
      </c>
      <c r="B97" t="s">
        <v>709</v>
      </c>
      <c r="C97" t="str">
        <f>"010"</f>
        <v>010</v>
      </c>
      <c r="D97" t="s">
        <v>719</v>
      </c>
      <c r="E97" t="str">
        <f t="shared" si="13"/>
        <v>01</v>
      </c>
      <c r="F97" t="str">
        <f>"001"</f>
        <v>001</v>
      </c>
      <c r="G97" t="str">
        <f>""</f>
        <v/>
      </c>
      <c r="H97" t="s">
        <v>0</v>
      </c>
      <c r="I97" t="s">
        <v>2984</v>
      </c>
      <c r="J97" t="s">
        <v>6423</v>
      </c>
      <c r="K97" t="str">
        <f>"29330"</f>
        <v>29330</v>
      </c>
    </row>
    <row r="98" spans="1:11" customFormat="1" x14ac:dyDescent="0.25">
      <c r="A98" t="str">
        <f t="shared" si="8"/>
        <v>29</v>
      </c>
      <c r="B98" t="s">
        <v>709</v>
      </c>
      <c r="C98" t="str">
        <f>"010"</f>
        <v>010</v>
      </c>
      <c r="D98" t="s">
        <v>719</v>
      </c>
      <c r="E98" t="str">
        <f t="shared" si="13"/>
        <v>01</v>
      </c>
      <c r="F98" t="str">
        <f>"002"</f>
        <v>002</v>
      </c>
      <c r="G98" t="str">
        <f>""</f>
        <v/>
      </c>
      <c r="H98" t="s">
        <v>3</v>
      </c>
      <c r="I98" t="s">
        <v>2984</v>
      </c>
      <c r="J98" t="s">
        <v>6423</v>
      </c>
      <c r="K98" t="str">
        <f>"29330"</f>
        <v>29330</v>
      </c>
    </row>
    <row r="99" spans="1:11" customFormat="1" x14ac:dyDescent="0.25">
      <c r="A99" t="str">
        <f t="shared" si="8"/>
        <v>29</v>
      </c>
      <c r="B99" t="s">
        <v>709</v>
      </c>
      <c r="C99" t="str">
        <f>"011"</f>
        <v>011</v>
      </c>
      <c r="D99" t="s">
        <v>720</v>
      </c>
      <c r="E99" t="str">
        <f t="shared" si="13"/>
        <v>01</v>
      </c>
      <c r="F99" t="str">
        <f>"001"</f>
        <v>001</v>
      </c>
      <c r="G99" t="str">
        <f>""</f>
        <v/>
      </c>
      <c r="H99" t="s">
        <v>3</v>
      </c>
      <c r="I99" t="s">
        <v>25</v>
      </c>
      <c r="J99" t="s">
        <v>4144</v>
      </c>
      <c r="K99" t="str">
        <f>"29150"</f>
        <v>29150</v>
      </c>
    </row>
    <row r="100" spans="1:11" customFormat="1" x14ac:dyDescent="0.25">
      <c r="A100" t="str">
        <f t="shared" si="8"/>
        <v>29</v>
      </c>
      <c r="B100" t="s">
        <v>709</v>
      </c>
      <c r="C100" t="str">
        <f>"011"</f>
        <v>011</v>
      </c>
      <c r="D100" t="s">
        <v>720</v>
      </c>
      <c r="E100" t="str">
        <f t="shared" si="13"/>
        <v>01</v>
      </c>
      <c r="F100" t="str">
        <f>"002"</f>
        <v>002</v>
      </c>
      <c r="G100" t="str">
        <f>""</f>
        <v/>
      </c>
      <c r="H100" t="s">
        <v>1</v>
      </c>
      <c r="I100" t="s">
        <v>2985</v>
      </c>
      <c r="J100" t="s">
        <v>6424</v>
      </c>
      <c r="K100" t="str">
        <f>"29150"</f>
        <v>29150</v>
      </c>
    </row>
    <row r="101" spans="1:11" customFormat="1" x14ac:dyDescent="0.25">
      <c r="A101" t="str">
        <f t="shared" si="8"/>
        <v>29</v>
      </c>
      <c r="B101" t="s">
        <v>709</v>
      </c>
      <c r="C101" t="str">
        <f>"011"</f>
        <v>011</v>
      </c>
      <c r="D101" t="s">
        <v>720</v>
      </c>
      <c r="E101" t="str">
        <f t="shared" si="13"/>
        <v>01</v>
      </c>
      <c r="F101" t="str">
        <f>"002"</f>
        <v>002</v>
      </c>
      <c r="G101" t="str">
        <f>""</f>
        <v/>
      </c>
      <c r="H101" t="s">
        <v>0</v>
      </c>
      <c r="I101" t="s">
        <v>2985</v>
      </c>
      <c r="J101" t="s">
        <v>6424</v>
      </c>
      <c r="K101" t="str">
        <f>"29150"</f>
        <v>29150</v>
      </c>
    </row>
    <row r="102" spans="1:11" customFormat="1" x14ac:dyDescent="0.25">
      <c r="A102" t="str">
        <f t="shared" si="8"/>
        <v>29</v>
      </c>
      <c r="B102" t="s">
        <v>709</v>
      </c>
      <c r="C102" t="str">
        <f>"011"</f>
        <v>011</v>
      </c>
      <c r="D102" t="s">
        <v>720</v>
      </c>
      <c r="E102" t="str">
        <f t="shared" si="13"/>
        <v>01</v>
      </c>
      <c r="F102" t="str">
        <f>"003"</f>
        <v>003</v>
      </c>
      <c r="G102" t="str">
        <f>""</f>
        <v/>
      </c>
      <c r="H102" t="s">
        <v>3</v>
      </c>
      <c r="I102" t="s">
        <v>23</v>
      </c>
      <c r="J102" t="s">
        <v>6425</v>
      </c>
      <c r="K102" t="str">
        <f>"29150"</f>
        <v>29150</v>
      </c>
    </row>
    <row r="103" spans="1:11" customFormat="1" x14ac:dyDescent="0.25">
      <c r="A103" t="str">
        <f t="shared" si="8"/>
        <v>29</v>
      </c>
      <c r="B103" t="s">
        <v>709</v>
      </c>
      <c r="C103" t="str">
        <f>"011"</f>
        <v>011</v>
      </c>
      <c r="D103" t="s">
        <v>720</v>
      </c>
      <c r="E103" t="str">
        <f t="shared" si="13"/>
        <v>01</v>
      </c>
      <c r="F103" t="str">
        <f>"004"</f>
        <v>004</v>
      </c>
      <c r="G103" t="str">
        <f>""</f>
        <v/>
      </c>
      <c r="H103" t="s">
        <v>3</v>
      </c>
      <c r="I103" t="s">
        <v>23</v>
      </c>
      <c r="J103" t="s">
        <v>6425</v>
      </c>
      <c r="K103" t="str">
        <f>"29150"</f>
        <v>29150</v>
      </c>
    </row>
    <row r="104" spans="1:11" customFormat="1" x14ac:dyDescent="0.25">
      <c r="A104" t="str">
        <f t="shared" si="8"/>
        <v>29</v>
      </c>
      <c r="B104" t="s">
        <v>709</v>
      </c>
      <c r="C104" t="str">
        <f t="shared" ref="C104:C116" si="14">"012"</f>
        <v>012</v>
      </c>
      <c r="D104" t="s">
        <v>721</v>
      </c>
      <c r="E104" t="str">
        <f t="shared" si="13"/>
        <v>01</v>
      </c>
      <c r="F104" t="str">
        <f>"001"</f>
        <v>001</v>
      </c>
      <c r="G104" t="str">
        <f>""</f>
        <v/>
      </c>
      <c r="H104" t="s">
        <v>3</v>
      </c>
      <c r="I104" t="s">
        <v>21</v>
      </c>
      <c r="J104" t="s">
        <v>6426</v>
      </c>
      <c r="K104" t="str">
        <f t="shared" ref="K104:K110" si="15">"29500"</f>
        <v>29500</v>
      </c>
    </row>
    <row r="105" spans="1:11" customFormat="1" x14ac:dyDescent="0.25">
      <c r="A105" t="str">
        <f t="shared" si="8"/>
        <v>29</v>
      </c>
      <c r="B105" t="s">
        <v>709</v>
      </c>
      <c r="C105" t="str">
        <f t="shared" si="14"/>
        <v>012</v>
      </c>
      <c r="D105" t="s">
        <v>721</v>
      </c>
      <c r="E105" t="str">
        <f t="shared" si="13"/>
        <v>01</v>
      </c>
      <c r="F105" t="str">
        <f>"002"</f>
        <v>002</v>
      </c>
      <c r="G105" t="str">
        <f>""</f>
        <v/>
      </c>
      <c r="H105" t="s">
        <v>1</v>
      </c>
      <c r="I105" t="s">
        <v>25</v>
      </c>
      <c r="J105" t="s">
        <v>6427</v>
      </c>
      <c r="K105" t="str">
        <f t="shared" si="15"/>
        <v>29500</v>
      </c>
    </row>
    <row r="106" spans="1:11" customFormat="1" x14ac:dyDescent="0.25">
      <c r="A106" t="str">
        <f t="shared" si="8"/>
        <v>29</v>
      </c>
      <c r="B106" t="s">
        <v>709</v>
      </c>
      <c r="C106" t="str">
        <f t="shared" si="14"/>
        <v>012</v>
      </c>
      <c r="D106" t="s">
        <v>721</v>
      </c>
      <c r="E106" t="str">
        <f t="shared" si="13"/>
        <v>01</v>
      </c>
      <c r="F106" t="str">
        <f>"002"</f>
        <v>002</v>
      </c>
      <c r="G106" t="str">
        <f>""</f>
        <v/>
      </c>
      <c r="H106" t="s">
        <v>0</v>
      </c>
      <c r="I106" t="s">
        <v>25</v>
      </c>
      <c r="J106" t="s">
        <v>6427</v>
      </c>
      <c r="K106" t="str">
        <f t="shared" si="15"/>
        <v>29500</v>
      </c>
    </row>
    <row r="107" spans="1:11" customFormat="1" x14ac:dyDescent="0.25">
      <c r="A107" t="str">
        <f t="shared" si="8"/>
        <v>29</v>
      </c>
      <c r="B107" t="s">
        <v>709</v>
      </c>
      <c r="C107" t="str">
        <f t="shared" si="14"/>
        <v>012</v>
      </c>
      <c r="D107" t="s">
        <v>721</v>
      </c>
      <c r="E107" t="str">
        <f t="shared" si="13"/>
        <v>01</v>
      </c>
      <c r="F107" t="str">
        <f>"003"</f>
        <v>003</v>
      </c>
      <c r="G107" t="str">
        <f>""</f>
        <v/>
      </c>
      <c r="H107" t="s">
        <v>1</v>
      </c>
      <c r="I107" t="s">
        <v>2986</v>
      </c>
      <c r="J107" t="s">
        <v>6428</v>
      </c>
      <c r="K107" t="str">
        <f t="shared" si="15"/>
        <v>29500</v>
      </c>
    </row>
    <row r="108" spans="1:11" customFormat="1" x14ac:dyDescent="0.25">
      <c r="A108" t="str">
        <f t="shared" si="8"/>
        <v>29</v>
      </c>
      <c r="B108" t="s">
        <v>709</v>
      </c>
      <c r="C108" t="str">
        <f t="shared" si="14"/>
        <v>012</v>
      </c>
      <c r="D108" t="s">
        <v>721</v>
      </c>
      <c r="E108" t="str">
        <f t="shared" si="13"/>
        <v>01</v>
      </c>
      <c r="F108" t="str">
        <f>"003"</f>
        <v>003</v>
      </c>
      <c r="G108" t="str">
        <f>""</f>
        <v/>
      </c>
      <c r="H108" t="s">
        <v>0</v>
      </c>
      <c r="I108" t="s">
        <v>2986</v>
      </c>
      <c r="J108" t="s">
        <v>6428</v>
      </c>
      <c r="K108" t="str">
        <f t="shared" si="15"/>
        <v>29500</v>
      </c>
    </row>
    <row r="109" spans="1:11" customFormat="1" x14ac:dyDescent="0.25">
      <c r="A109" t="str">
        <f t="shared" si="8"/>
        <v>29</v>
      </c>
      <c r="B109" t="s">
        <v>709</v>
      </c>
      <c r="C109" t="str">
        <f t="shared" si="14"/>
        <v>012</v>
      </c>
      <c r="D109" t="s">
        <v>721</v>
      </c>
      <c r="E109" t="str">
        <f>"02"</f>
        <v>02</v>
      </c>
      <c r="F109" t="str">
        <f>"001"</f>
        <v>001</v>
      </c>
      <c r="G109" t="str">
        <f>""</f>
        <v/>
      </c>
      <c r="H109" t="s">
        <v>3</v>
      </c>
      <c r="I109" t="s">
        <v>2987</v>
      </c>
      <c r="J109" t="s">
        <v>6429</v>
      </c>
      <c r="K109" t="str">
        <f t="shared" si="15"/>
        <v>29500</v>
      </c>
    </row>
    <row r="110" spans="1:11" customFormat="1" x14ac:dyDescent="0.25">
      <c r="A110" t="str">
        <f t="shared" si="8"/>
        <v>29</v>
      </c>
      <c r="B110" t="s">
        <v>709</v>
      </c>
      <c r="C110" t="str">
        <f t="shared" si="14"/>
        <v>012</v>
      </c>
      <c r="D110" t="s">
        <v>721</v>
      </c>
      <c r="E110" t="str">
        <f>"02"</f>
        <v>02</v>
      </c>
      <c r="F110" t="str">
        <f>"002"</f>
        <v>002</v>
      </c>
      <c r="G110" t="str">
        <f>""</f>
        <v/>
      </c>
      <c r="H110" t="s">
        <v>3</v>
      </c>
      <c r="I110" t="s">
        <v>2988</v>
      </c>
      <c r="J110" t="s">
        <v>6430</v>
      </c>
      <c r="K110" t="str">
        <f t="shared" si="15"/>
        <v>29500</v>
      </c>
    </row>
    <row r="111" spans="1:11" customFormat="1" x14ac:dyDescent="0.25">
      <c r="A111" t="str">
        <f t="shared" si="8"/>
        <v>29</v>
      </c>
      <c r="B111" t="s">
        <v>709</v>
      </c>
      <c r="C111" t="str">
        <f t="shared" si="14"/>
        <v>012</v>
      </c>
      <c r="D111" t="s">
        <v>721</v>
      </c>
      <c r="E111" t="str">
        <f>"02"</f>
        <v>02</v>
      </c>
      <c r="F111" t="str">
        <f>"003"</f>
        <v>003</v>
      </c>
      <c r="G111" t="str">
        <f>""</f>
        <v/>
      </c>
      <c r="H111" t="s">
        <v>3</v>
      </c>
      <c r="I111" t="s">
        <v>2989</v>
      </c>
      <c r="J111" t="s">
        <v>6431</v>
      </c>
      <c r="K111" t="str">
        <f>"29510"</f>
        <v>29510</v>
      </c>
    </row>
    <row r="112" spans="1:11" customFormat="1" x14ac:dyDescent="0.25">
      <c r="A112" t="str">
        <f t="shared" si="8"/>
        <v>29</v>
      </c>
      <c r="B112" t="s">
        <v>709</v>
      </c>
      <c r="C112" t="str">
        <f t="shared" si="14"/>
        <v>012</v>
      </c>
      <c r="D112" t="s">
        <v>721</v>
      </c>
      <c r="E112" t="str">
        <f>"03"</f>
        <v>03</v>
      </c>
      <c r="F112" t="str">
        <f>"001"</f>
        <v>001</v>
      </c>
      <c r="G112" t="str">
        <f>""</f>
        <v/>
      </c>
      <c r="H112" t="s">
        <v>1</v>
      </c>
      <c r="I112" t="s">
        <v>2990</v>
      </c>
      <c r="J112" t="s">
        <v>6432</v>
      </c>
      <c r="K112" t="str">
        <f>"29510"</f>
        <v>29510</v>
      </c>
    </row>
    <row r="113" spans="1:11" customFormat="1" x14ac:dyDescent="0.25">
      <c r="A113" t="str">
        <f t="shared" si="8"/>
        <v>29</v>
      </c>
      <c r="B113" t="s">
        <v>709</v>
      </c>
      <c r="C113" t="str">
        <f t="shared" si="14"/>
        <v>012</v>
      </c>
      <c r="D113" t="s">
        <v>721</v>
      </c>
      <c r="E113" t="str">
        <f>"03"</f>
        <v>03</v>
      </c>
      <c r="F113" t="str">
        <f>"001"</f>
        <v>001</v>
      </c>
      <c r="G113" t="str">
        <f>""</f>
        <v/>
      </c>
      <c r="H113" t="s">
        <v>0</v>
      </c>
      <c r="I113" t="s">
        <v>2990</v>
      </c>
      <c r="J113" t="s">
        <v>6432</v>
      </c>
      <c r="K113" t="str">
        <f>"29510"</f>
        <v>29510</v>
      </c>
    </row>
    <row r="114" spans="1:11" customFormat="1" x14ac:dyDescent="0.25">
      <c r="A114" t="str">
        <f t="shared" si="8"/>
        <v>29</v>
      </c>
      <c r="B114" t="s">
        <v>709</v>
      </c>
      <c r="C114" t="str">
        <f t="shared" si="14"/>
        <v>012</v>
      </c>
      <c r="D114" t="s">
        <v>721</v>
      </c>
      <c r="E114" t="str">
        <f>"03"</f>
        <v>03</v>
      </c>
      <c r="F114" t="str">
        <f>"002"</f>
        <v>002</v>
      </c>
      <c r="G114" t="str">
        <f>""</f>
        <v/>
      </c>
      <c r="H114" t="s">
        <v>3</v>
      </c>
      <c r="I114" t="s">
        <v>2991</v>
      </c>
      <c r="J114" t="s">
        <v>6433</v>
      </c>
      <c r="K114" t="str">
        <f>"29593"</f>
        <v>29593</v>
      </c>
    </row>
    <row r="115" spans="1:11" customFormat="1" x14ac:dyDescent="0.25">
      <c r="A115" t="str">
        <f t="shared" si="8"/>
        <v>29</v>
      </c>
      <c r="B115" t="s">
        <v>709</v>
      </c>
      <c r="C115" t="str">
        <f t="shared" si="14"/>
        <v>012</v>
      </c>
      <c r="D115" t="s">
        <v>721</v>
      </c>
      <c r="E115" t="str">
        <f>"04"</f>
        <v>04</v>
      </c>
      <c r="F115" t="str">
        <f>"001"</f>
        <v>001</v>
      </c>
      <c r="G115" t="str">
        <f>""</f>
        <v/>
      </c>
      <c r="H115" t="s">
        <v>1</v>
      </c>
      <c r="I115" t="s">
        <v>2444</v>
      </c>
      <c r="J115" t="s">
        <v>6434</v>
      </c>
      <c r="K115" t="str">
        <f>"29500"</f>
        <v>29500</v>
      </c>
    </row>
    <row r="116" spans="1:11" customFormat="1" x14ac:dyDescent="0.25">
      <c r="A116" t="str">
        <f t="shared" si="8"/>
        <v>29</v>
      </c>
      <c r="B116" t="s">
        <v>709</v>
      </c>
      <c r="C116" t="str">
        <f t="shared" si="14"/>
        <v>012</v>
      </c>
      <c r="D116" t="s">
        <v>721</v>
      </c>
      <c r="E116" t="str">
        <f>"04"</f>
        <v>04</v>
      </c>
      <c r="F116" t="str">
        <f>"001"</f>
        <v>001</v>
      </c>
      <c r="G116" t="str">
        <f>""</f>
        <v/>
      </c>
      <c r="H116" t="s">
        <v>0</v>
      </c>
      <c r="I116" t="s">
        <v>2444</v>
      </c>
      <c r="J116" t="s">
        <v>6434</v>
      </c>
      <c r="K116" t="str">
        <f>"29500"</f>
        <v>29500</v>
      </c>
    </row>
    <row r="117" spans="1:11" customFormat="1" x14ac:dyDescent="0.25">
      <c r="A117" t="str">
        <f t="shared" si="8"/>
        <v>29</v>
      </c>
      <c r="B117" t="s">
        <v>709</v>
      </c>
      <c r="C117" t="str">
        <f>"013"</f>
        <v>013</v>
      </c>
      <c r="D117" t="s">
        <v>722</v>
      </c>
      <c r="E117" t="str">
        <f t="shared" ref="E117:E136" si="16">"01"</f>
        <v>01</v>
      </c>
      <c r="F117" t="str">
        <f>"001"</f>
        <v>001</v>
      </c>
      <c r="G117" t="str">
        <f>""</f>
        <v/>
      </c>
      <c r="H117" t="s">
        <v>3</v>
      </c>
      <c r="I117" t="s">
        <v>2992</v>
      </c>
      <c r="J117" t="s">
        <v>6435</v>
      </c>
      <c r="K117" t="str">
        <f>"29567"</f>
        <v>29567</v>
      </c>
    </row>
    <row r="118" spans="1:11" customFormat="1" x14ac:dyDescent="0.25">
      <c r="A118" t="str">
        <f t="shared" si="8"/>
        <v>29</v>
      </c>
      <c r="B118" t="s">
        <v>709</v>
      </c>
      <c r="C118" t="str">
        <f>"013"</f>
        <v>013</v>
      </c>
      <c r="D118" t="s">
        <v>722</v>
      </c>
      <c r="E118" t="str">
        <f t="shared" si="16"/>
        <v>01</v>
      </c>
      <c r="F118" t="str">
        <f>"002"</f>
        <v>002</v>
      </c>
      <c r="G118" t="str">
        <f>""</f>
        <v/>
      </c>
      <c r="H118" t="s">
        <v>3</v>
      </c>
      <c r="I118" t="s">
        <v>2992</v>
      </c>
      <c r="J118" t="s">
        <v>6435</v>
      </c>
      <c r="K118" t="str">
        <f>"29567"</f>
        <v>29567</v>
      </c>
    </row>
    <row r="119" spans="1:11" customFormat="1" x14ac:dyDescent="0.25">
      <c r="A119" t="str">
        <f t="shared" si="8"/>
        <v>29</v>
      </c>
      <c r="B119" t="s">
        <v>709</v>
      </c>
      <c r="C119" t="str">
        <f>"014"</f>
        <v>014</v>
      </c>
      <c r="D119" t="s">
        <v>723</v>
      </c>
      <c r="E119" t="str">
        <f t="shared" si="16"/>
        <v>01</v>
      </c>
      <c r="F119" t="str">
        <f>"001"</f>
        <v>001</v>
      </c>
      <c r="G119" t="str">
        <f>""</f>
        <v/>
      </c>
      <c r="H119" t="s">
        <v>3</v>
      </c>
      <c r="I119" t="s">
        <v>2993</v>
      </c>
      <c r="J119" t="s">
        <v>6436</v>
      </c>
      <c r="K119" t="str">
        <f>"29460"</f>
        <v>29460</v>
      </c>
    </row>
    <row r="120" spans="1:11" customFormat="1" x14ac:dyDescent="0.25">
      <c r="A120" t="str">
        <f t="shared" si="8"/>
        <v>29</v>
      </c>
      <c r="B120" t="s">
        <v>709</v>
      </c>
      <c r="C120" t="str">
        <f t="shared" ref="C120:C170" si="17">"015"</f>
        <v>015</v>
      </c>
      <c r="D120" t="s">
        <v>724</v>
      </c>
      <c r="E120" t="str">
        <f t="shared" si="16"/>
        <v>01</v>
      </c>
      <c r="F120" t="str">
        <f>"001"</f>
        <v>001</v>
      </c>
      <c r="G120" t="str">
        <f>""</f>
        <v/>
      </c>
      <c r="H120" t="s">
        <v>3</v>
      </c>
      <c r="I120" t="s">
        <v>2994</v>
      </c>
      <c r="J120" t="s">
        <v>6437</v>
      </c>
      <c r="K120" t="str">
        <f t="shared" ref="K120:K162" si="18">"29200"</f>
        <v>29200</v>
      </c>
    </row>
    <row r="121" spans="1:11" customFormat="1" x14ac:dyDescent="0.25">
      <c r="A121" t="str">
        <f t="shared" si="8"/>
        <v>29</v>
      </c>
      <c r="B121" t="s">
        <v>709</v>
      </c>
      <c r="C121" t="str">
        <f t="shared" si="17"/>
        <v>015</v>
      </c>
      <c r="D121" t="s">
        <v>724</v>
      </c>
      <c r="E121" t="str">
        <f t="shared" si="16"/>
        <v>01</v>
      </c>
      <c r="F121" t="str">
        <f>"002"</f>
        <v>002</v>
      </c>
      <c r="G121" t="str">
        <f>""</f>
        <v/>
      </c>
      <c r="H121" t="s">
        <v>1</v>
      </c>
      <c r="I121" t="s">
        <v>2995</v>
      </c>
      <c r="J121" t="s">
        <v>6438</v>
      </c>
      <c r="K121" t="str">
        <f t="shared" si="18"/>
        <v>29200</v>
      </c>
    </row>
    <row r="122" spans="1:11" customFormat="1" x14ac:dyDescent="0.25">
      <c r="A122" t="str">
        <f t="shared" si="8"/>
        <v>29</v>
      </c>
      <c r="B122" t="s">
        <v>709</v>
      </c>
      <c r="C122" t="str">
        <f t="shared" si="17"/>
        <v>015</v>
      </c>
      <c r="D122" t="s">
        <v>724</v>
      </c>
      <c r="E122" t="str">
        <f t="shared" si="16"/>
        <v>01</v>
      </c>
      <c r="F122" t="str">
        <f>"002"</f>
        <v>002</v>
      </c>
      <c r="G122" t="str">
        <f>""</f>
        <v/>
      </c>
      <c r="H122" t="s">
        <v>0</v>
      </c>
      <c r="I122" t="s">
        <v>2995</v>
      </c>
      <c r="J122" t="s">
        <v>6438</v>
      </c>
      <c r="K122" t="str">
        <f t="shared" si="18"/>
        <v>29200</v>
      </c>
    </row>
    <row r="123" spans="1:11" customFormat="1" x14ac:dyDescent="0.25">
      <c r="A123" t="str">
        <f t="shared" si="8"/>
        <v>29</v>
      </c>
      <c r="B123" t="s">
        <v>709</v>
      </c>
      <c r="C123" t="str">
        <f t="shared" si="17"/>
        <v>015</v>
      </c>
      <c r="D123" t="s">
        <v>724</v>
      </c>
      <c r="E123" t="str">
        <f t="shared" si="16"/>
        <v>01</v>
      </c>
      <c r="F123" t="str">
        <f>"003"</f>
        <v>003</v>
      </c>
      <c r="G123" t="str">
        <f>""</f>
        <v/>
      </c>
      <c r="H123" t="s">
        <v>3</v>
      </c>
      <c r="I123" t="s">
        <v>2996</v>
      </c>
      <c r="J123" t="s">
        <v>6439</v>
      </c>
      <c r="K123" t="str">
        <f t="shared" si="18"/>
        <v>29200</v>
      </c>
    </row>
    <row r="124" spans="1:11" customFormat="1" x14ac:dyDescent="0.25">
      <c r="A124" t="str">
        <f t="shared" si="8"/>
        <v>29</v>
      </c>
      <c r="B124" t="s">
        <v>709</v>
      </c>
      <c r="C124" t="str">
        <f t="shared" si="17"/>
        <v>015</v>
      </c>
      <c r="D124" t="s">
        <v>724</v>
      </c>
      <c r="E124" t="str">
        <f t="shared" si="16"/>
        <v>01</v>
      </c>
      <c r="F124" t="str">
        <f>"004"</f>
        <v>004</v>
      </c>
      <c r="G124" t="str">
        <f>""</f>
        <v/>
      </c>
      <c r="H124" t="s">
        <v>1</v>
      </c>
      <c r="I124" t="s">
        <v>2995</v>
      </c>
      <c r="J124" t="s">
        <v>6438</v>
      </c>
      <c r="K124" t="str">
        <f t="shared" si="18"/>
        <v>29200</v>
      </c>
    </row>
    <row r="125" spans="1:11" customFormat="1" x14ac:dyDescent="0.25">
      <c r="A125" t="str">
        <f t="shared" si="8"/>
        <v>29</v>
      </c>
      <c r="B125" t="s">
        <v>709</v>
      </c>
      <c r="C125" t="str">
        <f t="shared" si="17"/>
        <v>015</v>
      </c>
      <c r="D125" t="s">
        <v>724</v>
      </c>
      <c r="E125" t="str">
        <f t="shared" si="16"/>
        <v>01</v>
      </c>
      <c r="F125" t="str">
        <f>"004"</f>
        <v>004</v>
      </c>
      <c r="G125" t="str">
        <f>""</f>
        <v/>
      </c>
      <c r="H125" t="s">
        <v>0</v>
      </c>
      <c r="I125" t="s">
        <v>2995</v>
      </c>
      <c r="J125" t="s">
        <v>6438</v>
      </c>
      <c r="K125" t="str">
        <f t="shared" si="18"/>
        <v>29200</v>
      </c>
    </row>
    <row r="126" spans="1:11" customFormat="1" x14ac:dyDescent="0.25">
      <c r="A126" t="str">
        <f t="shared" si="8"/>
        <v>29</v>
      </c>
      <c r="B126" t="s">
        <v>709</v>
      </c>
      <c r="C126" t="str">
        <f t="shared" si="17"/>
        <v>015</v>
      </c>
      <c r="D126" t="s">
        <v>724</v>
      </c>
      <c r="E126" t="str">
        <f t="shared" si="16"/>
        <v>01</v>
      </c>
      <c r="F126" t="str">
        <f>"005"</f>
        <v>005</v>
      </c>
      <c r="G126" t="str">
        <f>""</f>
        <v/>
      </c>
      <c r="H126" t="s">
        <v>1</v>
      </c>
      <c r="I126" t="s">
        <v>2997</v>
      </c>
      <c r="J126" t="s">
        <v>6440</v>
      </c>
      <c r="K126" t="str">
        <f t="shared" si="18"/>
        <v>29200</v>
      </c>
    </row>
    <row r="127" spans="1:11" customFormat="1" x14ac:dyDescent="0.25">
      <c r="A127" t="str">
        <f t="shared" si="8"/>
        <v>29</v>
      </c>
      <c r="B127" t="s">
        <v>709</v>
      </c>
      <c r="C127" t="str">
        <f t="shared" si="17"/>
        <v>015</v>
      </c>
      <c r="D127" t="s">
        <v>724</v>
      </c>
      <c r="E127" t="str">
        <f t="shared" si="16"/>
        <v>01</v>
      </c>
      <c r="F127" t="str">
        <f>"005"</f>
        <v>005</v>
      </c>
      <c r="G127" t="str">
        <f>""</f>
        <v/>
      </c>
      <c r="H127" t="s">
        <v>0</v>
      </c>
      <c r="I127" t="s">
        <v>2997</v>
      </c>
      <c r="J127" t="s">
        <v>6440</v>
      </c>
      <c r="K127" t="str">
        <f t="shared" si="18"/>
        <v>29200</v>
      </c>
    </row>
    <row r="128" spans="1:11" customFormat="1" x14ac:dyDescent="0.25">
      <c r="A128" t="str">
        <f t="shared" si="8"/>
        <v>29</v>
      </c>
      <c r="B128" t="s">
        <v>709</v>
      </c>
      <c r="C128" t="str">
        <f t="shared" si="17"/>
        <v>015</v>
      </c>
      <c r="D128" t="s">
        <v>724</v>
      </c>
      <c r="E128" t="str">
        <f t="shared" si="16"/>
        <v>01</v>
      </c>
      <c r="F128" t="str">
        <f>"006"</f>
        <v>006</v>
      </c>
      <c r="G128" t="str">
        <f>""</f>
        <v/>
      </c>
      <c r="H128" t="s">
        <v>1</v>
      </c>
      <c r="I128" t="s">
        <v>2998</v>
      </c>
      <c r="J128" t="s">
        <v>6441</v>
      </c>
      <c r="K128" t="str">
        <f t="shared" si="18"/>
        <v>29200</v>
      </c>
    </row>
    <row r="129" spans="1:11" customFormat="1" x14ac:dyDescent="0.25">
      <c r="A129" t="str">
        <f t="shared" si="8"/>
        <v>29</v>
      </c>
      <c r="B129" t="s">
        <v>709</v>
      </c>
      <c r="C129" t="str">
        <f t="shared" si="17"/>
        <v>015</v>
      </c>
      <c r="D129" t="s">
        <v>724</v>
      </c>
      <c r="E129" t="str">
        <f t="shared" si="16"/>
        <v>01</v>
      </c>
      <c r="F129" t="str">
        <f>"006"</f>
        <v>006</v>
      </c>
      <c r="G129" t="str">
        <f>""</f>
        <v/>
      </c>
      <c r="H129" t="s">
        <v>0</v>
      </c>
      <c r="I129" t="s">
        <v>2998</v>
      </c>
      <c r="J129" t="s">
        <v>6441</v>
      </c>
      <c r="K129" t="str">
        <f t="shared" si="18"/>
        <v>29200</v>
      </c>
    </row>
    <row r="130" spans="1:11" customFormat="1" x14ac:dyDescent="0.25">
      <c r="A130" t="str">
        <f t="shared" si="8"/>
        <v>29</v>
      </c>
      <c r="B130" t="s">
        <v>709</v>
      </c>
      <c r="C130" t="str">
        <f t="shared" si="17"/>
        <v>015</v>
      </c>
      <c r="D130" t="s">
        <v>724</v>
      </c>
      <c r="E130" t="str">
        <f t="shared" si="16"/>
        <v>01</v>
      </c>
      <c r="F130" t="str">
        <f>"007"</f>
        <v>007</v>
      </c>
      <c r="G130" t="str">
        <f>""</f>
        <v/>
      </c>
      <c r="H130" t="s">
        <v>3</v>
      </c>
      <c r="I130" t="s">
        <v>2997</v>
      </c>
      <c r="J130" t="s">
        <v>6440</v>
      </c>
      <c r="K130" t="str">
        <f t="shared" si="18"/>
        <v>29200</v>
      </c>
    </row>
    <row r="131" spans="1:11" customFormat="1" x14ac:dyDescent="0.25">
      <c r="A131" t="str">
        <f t="shared" ref="A131:A194" si="19">"29"</f>
        <v>29</v>
      </c>
      <c r="B131" t="s">
        <v>709</v>
      </c>
      <c r="C131" t="str">
        <f t="shared" si="17"/>
        <v>015</v>
      </c>
      <c r="D131" t="s">
        <v>724</v>
      </c>
      <c r="E131" t="str">
        <f t="shared" si="16"/>
        <v>01</v>
      </c>
      <c r="F131" t="str">
        <f>"008"</f>
        <v>008</v>
      </c>
      <c r="G131" t="str">
        <f>""</f>
        <v/>
      </c>
      <c r="H131" t="s">
        <v>3</v>
      </c>
      <c r="I131" t="s">
        <v>2995</v>
      </c>
      <c r="J131" t="s">
        <v>6438</v>
      </c>
      <c r="K131" t="str">
        <f t="shared" si="18"/>
        <v>29200</v>
      </c>
    </row>
    <row r="132" spans="1:11" customFormat="1" x14ac:dyDescent="0.25">
      <c r="A132" t="str">
        <f t="shared" si="19"/>
        <v>29</v>
      </c>
      <c r="B132" t="s">
        <v>709</v>
      </c>
      <c r="C132" t="str">
        <f t="shared" si="17"/>
        <v>015</v>
      </c>
      <c r="D132" t="s">
        <v>724</v>
      </c>
      <c r="E132" t="str">
        <f t="shared" si="16"/>
        <v>01</v>
      </c>
      <c r="F132" t="str">
        <f>"009"</f>
        <v>009</v>
      </c>
      <c r="G132" t="str">
        <f>""</f>
        <v/>
      </c>
      <c r="H132" t="s">
        <v>1</v>
      </c>
      <c r="I132" t="s">
        <v>2997</v>
      </c>
      <c r="J132" t="s">
        <v>6440</v>
      </c>
      <c r="K132" t="str">
        <f t="shared" si="18"/>
        <v>29200</v>
      </c>
    </row>
    <row r="133" spans="1:11" customFormat="1" x14ac:dyDescent="0.25">
      <c r="A133" t="str">
        <f t="shared" si="19"/>
        <v>29</v>
      </c>
      <c r="B133" t="s">
        <v>709</v>
      </c>
      <c r="C133" t="str">
        <f t="shared" si="17"/>
        <v>015</v>
      </c>
      <c r="D133" t="s">
        <v>724</v>
      </c>
      <c r="E133" t="str">
        <f t="shared" si="16"/>
        <v>01</v>
      </c>
      <c r="F133" t="str">
        <f>"009"</f>
        <v>009</v>
      </c>
      <c r="G133" t="str">
        <f>""</f>
        <v/>
      </c>
      <c r="H133" t="s">
        <v>0</v>
      </c>
      <c r="I133" t="s">
        <v>2997</v>
      </c>
      <c r="J133" t="s">
        <v>6440</v>
      </c>
      <c r="K133" t="str">
        <f t="shared" si="18"/>
        <v>29200</v>
      </c>
    </row>
    <row r="134" spans="1:11" customFormat="1" x14ac:dyDescent="0.25">
      <c r="A134" t="str">
        <f t="shared" si="19"/>
        <v>29</v>
      </c>
      <c r="B134" t="s">
        <v>709</v>
      </c>
      <c r="C134" t="str">
        <f t="shared" si="17"/>
        <v>015</v>
      </c>
      <c r="D134" t="s">
        <v>724</v>
      </c>
      <c r="E134" t="str">
        <f t="shared" si="16"/>
        <v>01</v>
      </c>
      <c r="F134" t="str">
        <f>"010"</f>
        <v>010</v>
      </c>
      <c r="G134" t="str">
        <f>""</f>
        <v/>
      </c>
      <c r="H134" t="s">
        <v>3</v>
      </c>
      <c r="I134" t="s">
        <v>2998</v>
      </c>
      <c r="J134" t="s">
        <v>6441</v>
      </c>
      <c r="K134" t="str">
        <f t="shared" si="18"/>
        <v>29200</v>
      </c>
    </row>
    <row r="135" spans="1:11" customFormat="1" x14ac:dyDescent="0.25">
      <c r="A135" t="str">
        <f t="shared" si="19"/>
        <v>29</v>
      </c>
      <c r="B135" t="s">
        <v>709</v>
      </c>
      <c r="C135" t="str">
        <f t="shared" si="17"/>
        <v>015</v>
      </c>
      <c r="D135" t="s">
        <v>724</v>
      </c>
      <c r="E135" t="str">
        <f t="shared" si="16"/>
        <v>01</v>
      </c>
      <c r="F135" t="str">
        <f>"011"</f>
        <v>011</v>
      </c>
      <c r="G135" t="str">
        <f>""</f>
        <v/>
      </c>
      <c r="H135" t="s">
        <v>1</v>
      </c>
      <c r="I135" t="s">
        <v>2998</v>
      </c>
      <c r="J135" t="s">
        <v>6441</v>
      </c>
      <c r="K135" t="str">
        <f t="shared" si="18"/>
        <v>29200</v>
      </c>
    </row>
    <row r="136" spans="1:11" customFormat="1" x14ac:dyDescent="0.25">
      <c r="A136" t="str">
        <f t="shared" si="19"/>
        <v>29</v>
      </c>
      <c r="B136" t="s">
        <v>709</v>
      </c>
      <c r="C136" t="str">
        <f t="shared" si="17"/>
        <v>015</v>
      </c>
      <c r="D136" t="s">
        <v>724</v>
      </c>
      <c r="E136" t="str">
        <f t="shared" si="16"/>
        <v>01</v>
      </c>
      <c r="F136" t="str">
        <f>"011"</f>
        <v>011</v>
      </c>
      <c r="G136" t="str">
        <f>""</f>
        <v/>
      </c>
      <c r="H136" t="s">
        <v>0</v>
      </c>
      <c r="I136" t="s">
        <v>2998</v>
      </c>
      <c r="J136" t="s">
        <v>6441</v>
      </c>
      <c r="K136" t="str">
        <f t="shared" si="18"/>
        <v>29200</v>
      </c>
    </row>
    <row r="137" spans="1:11" customFormat="1" x14ac:dyDescent="0.25">
      <c r="A137" t="str">
        <f t="shared" si="19"/>
        <v>29</v>
      </c>
      <c r="B137" t="s">
        <v>709</v>
      </c>
      <c r="C137" t="str">
        <f t="shared" si="17"/>
        <v>015</v>
      </c>
      <c r="D137" t="s">
        <v>724</v>
      </c>
      <c r="E137" t="str">
        <f t="shared" ref="E137:E145" si="20">"02"</f>
        <v>02</v>
      </c>
      <c r="F137" t="str">
        <f>"001"</f>
        <v>001</v>
      </c>
      <c r="G137" t="str">
        <f>""</f>
        <v/>
      </c>
      <c r="H137" t="s">
        <v>1</v>
      </c>
      <c r="I137" t="s">
        <v>2996</v>
      </c>
      <c r="J137" t="s">
        <v>6439</v>
      </c>
      <c r="K137" t="str">
        <f t="shared" si="18"/>
        <v>29200</v>
      </c>
    </row>
    <row r="138" spans="1:11" customFormat="1" x14ac:dyDescent="0.25">
      <c r="A138" t="str">
        <f t="shared" si="19"/>
        <v>29</v>
      </c>
      <c r="B138" t="s">
        <v>709</v>
      </c>
      <c r="C138" t="str">
        <f t="shared" si="17"/>
        <v>015</v>
      </c>
      <c r="D138" t="s">
        <v>724</v>
      </c>
      <c r="E138" t="str">
        <f t="shared" si="20"/>
        <v>02</v>
      </c>
      <c r="F138" t="str">
        <f>"001"</f>
        <v>001</v>
      </c>
      <c r="G138" t="str">
        <f>""</f>
        <v/>
      </c>
      <c r="H138" t="s">
        <v>0</v>
      </c>
      <c r="I138" t="s">
        <v>2996</v>
      </c>
      <c r="J138" t="s">
        <v>6439</v>
      </c>
      <c r="K138" t="str">
        <f t="shared" si="18"/>
        <v>29200</v>
      </c>
    </row>
    <row r="139" spans="1:11" customFormat="1" x14ac:dyDescent="0.25">
      <c r="A139" t="str">
        <f t="shared" si="19"/>
        <v>29</v>
      </c>
      <c r="B139" t="s">
        <v>709</v>
      </c>
      <c r="C139" t="str">
        <f t="shared" si="17"/>
        <v>015</v>
      </c>
      <c r="D139" t="s">
        <v>724</v>
      </c>
      <c r="E139" t="str">
        <f t="shared" si="20"/>
        <v>02</v>
      </c>
      <c r="F139" t="str">
        <f>"002"</f>
        <v>002</v>
      </c>
      <c r="G139" t="str">
        <f>""</f>
        <v/>
      </c>
      <c r="H139" t="s">
        <v>3</v>
      </c>
      <c r="I139" t="s">
        <v>2999</v>
      </c>
      <c r="J139" t="s">
        <v>6442</v>
      </c>
      <c r="K139" t="str">
        <f t="shared" si="18"/>
        <v>29200</v>
      </c>
    </row>
    <row r="140" spans="1:11" customFormat="1" x14ac:dyDescent="0.25">
      <c r="A140" t="str">
        <f t="shared" si="19"/>
        <v>29</v>
      </c>
      <c r="B140" t="s">
        <v>709</v>
      </c>
      <c r="C140" t="str">
        <f t="shared" si="17"/>
        <v>015</v>
      </c>
      <c r="D140" t="s">
        <v>724</v>
      </c>
      <c r="E140" t="str">
        <f t="shared" si="20"/>
        <v>02</v>
      </c>
      <c r="F140" t="str">
        <f>"003"</f>
        <v>003</v>
      </c>
      <c r="G140" t="str">
        <f>""</f>
        <v/>
      </c>
      <c r="H140" t="s">
        <v>1</v>
      </c>
      <c r="I140" t="s">
        <v>3000</v>
      </c>
      <c r="J140" t="s">
        <v>6443</v>
      </c>
      <c r="K140" t="str">
        <f t="shared" si="18"/>
        <v>29200</v>
      </c>
    </row>
    <row r="141" spans="1:11" customFormat="1" x14ac:dyDescent="0.25">
      <c r="A141" t="str">
        <f t="shared" si="19"/>
        <v>29</v>
      </c>
      <c r="B141" t="s">
        <v>709</v>
      </c>
      <c r="C141" t="str">
        <f t="shared" si="17"/>
        <v>015</v>
      </c>
      <c r="D141" t="s">
        <v>724</v>
      </c>
      <c r="E141" t="str">
        <f t="shared" si="20"/>
        <v>02</v>
      </c>
      <c r="F141" t="str">
        <f>"003"</f>
        <v>003</v>
      </c>
      <c r="G141" t="str">
        <f>""</f>
        <v/>
      </c>
      <c r="H141" t="s">
        <v>0</v>
      </c>
      <c r="I141" t="s">
        <v>3000</v>
      </c>
      <c r="J141" t="s">
        <v>6443</v>
      </c>
      <c r="K141" t="str">
        <f t="shared" si="18"/>
        <v>29200</v>
      </c>
    </row>
    <row r="142" spans="1:11" customFormat="1" x14ac:dyDescent="0.25">
      <c r="A142" t="str">
        <f t="shared" si="19"/>
        <v>29</v>
      </c>
      <c r="B142" t="s">
        <v>709</v>
      </c>
      <c r="C142" t="str">
        <f t="shared" si="17"/>
        <v>015</v>
      </c>
      <c r="D142" t="s">
        <v>724</v>
      </c>
      <c r="E142" t="str">
        <f t="shared" si="20"/>
        <v>02</v>
      </c>
      <c r="F142" t="str">
        <f>"004"</f>
        <v>004</v>
      </c>
      <c r="G142" t="str">
        <f>""</f>
        <v/>
      </c>
      <c r="H142" t="s">
        <v>3</v>
      </c>
      <c r="I142" t="s">
        <v>2999</v>
      </c>
      <c r="J142" t="s">
        <v>6442</v>
      </c>
      <c r="K142" t="str">
        <f t="shared" si="18"/>
        <v>29200</v>
      </c>
    </row>
    <row r="143" spans="1:11" customFormat="1" x14ac:dyDescent="0.25">
      <c r="A143" t="str">
        <f t="shared" si="19"/>
        <v>29</v>
      </c>
      <c r="B143" t="s">
        <v>709</v>
      </c>
      <c r="C143" t="str">
        <f t="shared" si="17"/>
        <v>015</v>
      </c>
      <c r="D143" t="s">
        <v>724</v>
      </c>
      <c r="E143" t="str">
        <f t="shared" si="20"/>
        <v>02</v>
      </c>
      <c r="F143" t="str">
        <f>"005"</f>
        <v>005</v>
      </c>
      <c r="G143" t="str">
        <f>""</f>
        <v/>
      </c>
      <c r="H143" t="s">
        <v>3</v>
      </c>
      <c r="I143" t="s">
        <v>3001</v>
      </c>
      <c r="J143" t="s">
        <v>6444</v>
      </c>
      <c r="K143" t="str">
        <f t="shared" si="18"/>
        <v>29200</v>
      </c>
    </row>
    <row r="144" spans="1:11" customFormat="1" x14ac:dyDescent="0.25">
      <c r="A144" t="str">
        <f t="shared" si="19"/>
        <v>29</v>
      </c>
      <c r="B144" t="s">
        <v>709</v>
      </c>
      <c r="C144" t="str">
        <f t="shared" si="17"/>
        <v>015</v>
      </c>
      <c r="D144" t="s">
        <v>724</v>
      </c>
      <c r="E144" t="str">
        <f t="shared" si="20"/>
        <v>02</v>
      </c>
      <c r="F144" t="str">
        <f>"006"</f>
        <v>006</v>
      </c>
      <c r="G144" t="str">
        <f>""</f>
        <v/>
      </c>
      <c r="H144" t="s">
        <v>1</v>
      </c>
      <c r="I144" t="s">
        <v>3001</v>
      </c>
      <c r="J144" t="s">
        <v>6444</v>
      </c>
      <c r="K144" t="str">
        <f t="shared" si="18"/>
        <v>29200</v>
      </c>
    </row>
    <row r="145" spans="1:11" customFormat="1" x14ac:dyDescent="0.25">
      <c r="A145" t="str">
        <f t="shared" si="19"/>
        <v>29</v>
      </c>
      <c r="B145" t="s">
        <v>709</v>
      </c>
      <c r="C145" t="str">
        <f t="shared" si="17"/>
        <v>015</v>
      </c>
      <c r="D145" t="s">
        <v>724</v>
      </c>
      <c r="E145" t="str">
        <f t="shared" si="20"/>
        <v>02</v>
      </c>
      <c r="F145" t="str">
        <f>"006"</f>
        <v>006</v>
      </c>
      <c r="G145" t="str">
        <f>""</f>
        <v/>
      </c>
      <c r="H145" t="s">
        <v>0</v>
      </c>
      <c r="I145" t="s">
        <v>3001</v>
      </c>
      <c r="J145" t="s">
        <v>6444</v>
      </c>
      <c r="K145" t="str">
        <f t="shared" si="18"/>
        <v>29200</v>
      </c>
    </row>
    <row r="146" spans="1:11" customFormat="1" x14ac:dyDescent="0.25">
      <c r="A146" t="str">
        <f t="shared" si="19"/>
        <v>29</v>
      </c>
      <c r="B146" t="s">
        <v>709</v>
      </c>
      <c r="C146" t="str">
        <f t="shared" si="17"/>
        <v>015</v>
      </c>
      <c r="D146" t="s">
        <v>724</v>
      </c>
      <c r="E146" t="str">
        <f t="shared" ref="E146:E161" si="21">"03"</f>
        <v>03</v>
      </c>
      <c r="F146" t="str">
        <f>"001"</f>
        <v>001</v>
      </c>
      <c r="G146" t="str">
        <f>""</f>
        <v/>
      </c>
      <c r="H146" t="s">
        <v>1</v>
      </c>
      <c r="I146" t="s">
        <v>3002</v>
      </c>
      <c r="J146" t="s">
        <v>6445</v>
      </c>
      <c r="K146" t="str">
        <f t="shared" si="18"/>
        <v>29200</v>
      </c>
    </row>
    <row r="147" spans="1:11" customFormat="1" x14ac:dyDescent="0.25">
      <c r="A147" t="str">
        <f t="shared" si="19"/>
        <v>29</v>
      </c>
      <c r="B147" t="s">
        <v>709</v>
      </c>
      <c r="C147" t="str">
        <f t="shared" si="17"/>
        <v>015</v>
      </c>
      <c r="D147" t="s">
        <v>724</v>
      </c>
      <c r="E147" t="str">
        <f t="shared" si="21"/>
        <v>03</v>
      </c>
      <c r="F147" t="str">
        <f>"001"</f>
        <v>001</v>
      </c>
      <c r="G147" t="str">
        <f>""</f>
        <v/>
      </c>
      <c r="H147" t="s">
        <v>0</v>
      </c>
      <c r="I147" t="s">
        <v>3002</v>
      </c>
      <c r="J147" t="s">
        <v>6445</v>
      </c>
      <c r="K147" t="str">
        <f t="shared" si="18"/>
        <v>29200</v>
      </c>
    </row>
    <row r="148" spans="1:11" customFormat="1" x14ac:dyDescent="0.25">
      <c r="A148" t="str">
        <f t="shared" si="19"/>
        <v>29</v>
      </c>
      <c r="B148" t="s">
        <v>709</v>
      </c>
      <c r="C148" t="str">
        <f t="shared" si="17"/>
        <v>015</v>
      </c>
      <c r="D148" t="s">
        <v>724</v>
      </c>
      <c r="E148" t="str">
        <f t="shared" si="21"/>
        <v>03</v>
      </c>
      <c r="F148" t="str">
        <f>"002"</f>
        <v>002</v>
      </c>
      <c r="G148" t="str">
        <f>""</f>
        <v/>
      </c>
      <c r="H148" t="s">
        <v>1</v>
      </c>
      <c r="I148" t="s">
        <v>3003</v>
      </c>
      <c r="J148" t="s">
        <v>6446</v>
      </c>
      <c r="K148" t="str">
        <f t="shared" si="18"/>
        <v>29200</v>
      </c>
    </row>
    <row r="149" spans="1:11" customFormat="1" x14ac:dyDescent="0.25">
      <c r="A149" t="str">
        <f t="shared" si="19"/>
        <v>29</v>
      </c>
      <c r="B149" t="s">
        <v>709</v>
      </c>
      <c r="C149" t="str">
        <f t="shared" si="17"/>
        <v>015</v>
      </c>
      <c r="D149" t="s">
        <v>724</v>
      </c>
      <c r="E149" t="str">
        <f t="shared" si="21"/>
        <v>03</v>
      </c>
      <c r="F149" t="str">
        <f>"002"</f>
        <v>002</v>
      </c>
      <c r="G149" t="str">
        <f>""</f>
        <v/>
      </c>
      <c r="H149" t="s">
        <v>0</v>
      </c>
      <c r="I149" t="s">
        <v>3003</v>
      </c>
      <c r="J149" t="s">
        <v>6446</v>
      </c>
      <c r="K149" t="str">
        <f t="shared" si="18"/>
        <v>29200</v>
      </c>
    </row>
    <row r="150" spans="1:11" customFormat="1" x14ac:dyDescent="0.25">
      <c r="A150" t="str">
        <f t="shared" si="19"/>
        <v>29</v>
      </c>
      <c r="B150" t="s">
        <v>709</v>
      </c>
      <c r="C150" t="str">
        <f t="shared" si="17"/>
        <v>015</v>
      </c>
      <c r="D150" t="s">
        <v>724</v>
      </c>
      <c r="E150" t="str">
        <f t="shared" si="21"/>
        <v>03</v>
      </c>
      <c r="F150" t="str">
        <f>"003"</f>
        <v>003</v>
      </c>
      <c r="G150" t="str">
        <f>""</f>
        <v/>
      </c>
      <c r="H150" t="s">
        <v>1</v>
      </c>
      <c r="I150" t="s">
        <v>3004</v>
      </c>
      <c r="J150" t="s">
        <v>6447</v>
      </c>
      <c r="K150" t="str">
        <f t="shared" si="18"/>
        <v>29200</v>
      </c>
    </row>
    <row r="151" spans="1:11" customFormat="1" x14ac:dyDescent="0.25">
      <c r="A151" t="str">
        <f t="shared" si="19"/>
        <v>29</v>
      </c>
      <c r="B151" t="s">
        <v>709</v>
      </c>
      <c r="C151" t="str">
        <f t="shared" si="17"/>
        <v>015</v>
      </c>
      <c r="D151" t="s">
        <v>724</v>
      </c>
      <c r="E151" t="str">
        <f t="shared" si="21"/>
        <v>03</v>
      </c>
      <c r="F151" t="str">
        <f>"003"</f>
        <v>003</v>
      </c>
      <c r="G151" t="str">
        <f>""</f>
        <v/>
      </c>
      <c r="H151" t="s">
        <v>0</v>
      </c>
      <c r="I151" t="s">
        <v>3004</v>
      </c>
      <c r="J151" t="s">
        <v>6447</v>
      </c>
      <c r="K151" t="str">
        <f t="shared" si="18"/>
        <v>29200</v>
      </c>
    </row>
    <row r="152" spans="1:11" customFormat="1" x14ac:dyDescent="0.25">
      <c r="A152" t="str">
        <f t="shared" si="19"/>
        <v>29</v>
      </c>
      <c r="B152" t="s">
        <v>709</v>
      </c>
      <c r="C152" t="str">
        <f t="shared" si="17"/>
        <v>015</v>
      </c>
      <c r="D152" t="s">
        <v>724</v>
      </c>
      <c r="E152" t="str">
        <f t="shared" si="21"/>
        <v>03</v>
      </c>
      <c r="F152" t="str">
        <f>"004"</f>
        <v>004</v>
      </c>
      <c r="G152" t="str">
        <f>""</f>
        <v/>
      </c>
      <c r="H152" t="s">
        <v>1</v>
      </c>
      <c r="I152" t="s">
        <v>3002</v>
      </c>
      <c r="J152" t="s">
        <v>6445</v>
      </c>
      <c r="K152" t="str">
        <f t="shared" si="18"/>
        <v>29200</v>
      </c>
    </row>
    <row r="153" spans="1:11" customFormat="1" x14ac:dyDescent="0.25">
      <c r="A153" t="str">
        <f t="shared" si="19"/>
        <v>29</v>
      </c>
      <c r="B153" t="s">
        <v>709</v>
      </c>
      <c r="C153" t="str">
        <f t="shared" si="17"/>
        <v>015</v>
      </c>
      <c r="D153" t="s">
        <v>724</v>
      </c>
      <c r="E153" t="str">
        <f t="shared" si="21"/>
        <v>03</v>
      </c>
      <c r="F153" t="str">
        <f>"004"</f>
        <v>004</v>
      </c>
      <c r="G153" t="str">
        <f>""</f>
        <v/>
      </c>
      <c r="H153" t="s">
        <v>0</v>
      </c>
      <c r="I153" t="s">
        <v>3002</v>
      </c>
      <c r="J153" t="s">
        <v>6445</v>
      </c>
      <c r="K153" t="str">
        <f t="shared" si="18"/>
        <v>29200</v>
      </c>
    </row>
    <row r="154" spans="1:11" customFormat="1" x14ac:dyDescent="0.25">
      <c r="A154" t="str">
        <f t="shared" si="19"/>
        <v>29</v>
      </c>
      <c r="B154" t="s">
        <v>709</v>
      </c>
      <c r="C154" t="str">
        <f t="shared" si="17"/>
        <v>015</v>
      </c>
      <c r="D154" t="s">
        <v>724</v>
      </c>
      <c r="E154" t="str">
        <f t="shared" si="21"/>
        <v>03</v>
      </c>
      <c r="F154" t="str">
        <f>"005"</f>
        <v>005</v>
      </c>
      <c r="G154" t="str">
        <f>""</f>
        <v/>
      </c>
      <c r="H154" t="s">
        <v>1</v>
      </c>
      <c r="I154" t="s">
        <v>3005</v>
      </c>
      <c r="J154" t="s">
        <v>6448</v>
      </c>
      <c r="K154" t="str">
        <f t="shared" si="18"/>
        <v>29200</v>
      </c>
    </row>
    <row r="155" spans="1:11" customFormat="1" x14ac:dyDescent="0.25">
      <c r="A155" t="str">
        <f t="shared" si="19"/>
        <v>29</v>
      </c>
      <c r="B155" t="s">
        <v>709</v>
      </c>
      <c r="C155" t="str">
        <f t="shared" si="17"/>
        <v>015</v>
      </c>
      <c r="D155" t="s">
        <v>724</v>
      </c>
      <c r="E155" t="str">
        <f t="shared" si="21"/>
        <v>03</v>
      </c>
      <c r="F155" t="str">
        <f>"005"</f>
        <v>005</v>
      </c>
      <c r="G155" t="str">
        <f>""</f>
        <v/>
      </c>
      <c r="H155" t="s">
        <v>0</v>
      </c>
      <c r="I155" t="s">
        <v>3005</v>
      </c>
      <c r="J155" t="s">
        <v>6448</v>
      </c>
      <c r="K155" t="str">
        <f t="shared" si="18"/>
        <v>29200</v>
      </c>
    </row>
    <row r="156" spans="1:11" customFormat="1" x14ac:dyDescent="0.25">
      <c r="A156" t="str">
        <f t="shared" si="19"/>
        <v>29</v>
      </c>
      <c r="B156" t="s">
        <v>709</v>
      </c>
      <c r="C156" t="str">
        <f t="shared" si="17"/>
        <v>015</v>
      </c>
      <c r="D156" t="s">
        <v>724</v>
      </c>
      <c r="E156" t="str">
        <f t="shared" si="21"/>
        <v>03</v>
      </c>
      <c r="F156" t="str">
        <f>"006"</f>
        <v>006</v>
      </c>
      <c r="G156" t="str">
        <f>""</f>
        <v/>
      </c>
      <c r="H156" t="s">
        <v>1</v>
      </c>
      <c r="I156" t="s">
        <v>3005</v>
      </c>
      <c r="J156" t="s">
        <v>6448</v>
      </c>
      <c r="K156" t="str">
        <f t="shared" si="18"/>
        <v>29200</v>
      </c>
    </row>
    <row r="157" spans="1:11" customFormat="1" x14ac:dyDescent="0.25">
      <c r="A157" t="str">
        <f t="shared" si="19"/>
        <v>29</v>
      </c>
      <c r="B157" t="s">
        <v>709</v>
      </c>
      <c r="C157" t="str">
        <f t="shared" si="17"/>
        <v>015</v>
      </c>
      <c r="D157" t="s">
        <v>724</v>
      </c>
      <c r="E157" t="str">
        <f t="shared" si="21"/>
        <v>03</v>
      </c>
      <c r="F157" t="str">
        <f>"006"</f>
        <v>006</v>
      </c>
      <c r="G157" t="str">
        <f>""</f>
        <v/>
      </c>
      <c r="H157" t="s">
        <v>0</v>
      </c>
      <c r="I157" t="s">
        <v>3005</v>
      </c>
      <c r="J157" t="s">
        <v>6448</v>
      </c>
      <c r="K157" t="str">
        <f t="shared" si="18"/>
        <v>29200</v>
      </c>
    </row>
    <row r="158" spans="1:11" customFormat="1" x14ac:dyDescent="0.25">
      <c r="A158" t="str">
        <f t="shared" si="19"/>
        <v>29</v>
      </c>
      <c r="B158" t="s">
        <v>709</v>
      </c>
      <c r="C158" t="str">
        <f t="shared" si="17"/>
        <v>015</v>
      </c>
      <c r="D158" t="s">
        <v>724</v>
      </c>
      <c r="E158" t="str">
        <f t="shared" si="21"/>
        <v>03</v>
      </c>
      <c r="F158" t="str">
        <f>"007"</f>
        <v>007</v>
      </c>
      <c r="G158" t="str">
        <f>""</f>
        <v/>
      </c>
      <c r="H158" t="s">
        <v>1</v>
      </c>
      <c r="I158" t="s">
        <v>3004</v>
      </c>
      <c r="J158" t="s">
        <v>6447</v>
      </c>
      <c r="K158" t="str">
        <f t="shared" si="18"/>
        <v>29200</v>
      </c>
    </row>
    <row r="159" spans="1:11" customFormat="1" x14ac:dyDescent="0.25">
      <c r="A159" t="str">
        <f t="shared" si="19"/>
        <v>29</v>
      </c>
      <c r="B159" t="s">
        <v>709</v>
      </c>
      <c r="C159" t="str">
        <f t="shared" si="17"/>
        <v>015</v>
      </c>
      <c r="D159" t="s">
        <v>724</v>
      </c>
      <c r="E159" t="str">
        <f t="shared" si="21"/>
        <v>03</v>
      </c>
      <c r="F159" t="str">
        <f>"007"</f>
        <v>007</v>
      </c>
      <c r="G159" t="str">
        <f>""</f>
        <v/>
      </c>
      <c r="H159" t="s">
        <v>0</v>
      </c>
      <c r="I159" t="s">
        <v>3004</v>
      </c>
      <c r="J159" t="s">
        <v>6447</v>
      </c>
      <c r="K159" t="str">
        <f t="shared" si="18"/>
        <v>29200</v>
      </c>
    </row>
    <row r="160" spans="1:11" customFormat="1" x14ac:dyDescent="0.25">
      <c r="A160" t="str">
        <f t="shared" si="19"/>
        <v>29</v>
      </c>
      <c r="B160" t="s">
        <v>709</v>
      </c>
      <c r="C160" t="str">
        <f t="shared" si="17"/>
        <v>015</v>
      </c>
      <c r="D160" t="s">
        <v>724</v>
      </c>
      <c r="E160" t="str">
        <f t="shared" si="21"/>
        <v>03</v>
      </c>
      <c r="F160" t="str">
        <f>"008"</f>
        <v>008</v>
      </c>
      <c r="G160" t="str">
        <f>""</f>
        <v/>
      </c>
      <c r="H160" t="s">
        <v>1</v>
      </c>
      <c r="I160" t="s">
        <v>3004</v>
      </c>
      <c r="J160" t="s">
        <v>6447</v>
      </c>
      <c r="K160" t="str">
        <f t="shared" si="18"/>
        <v>29200</v>
      </c>
    </row>
    <row r="161" spans="1:11" customFormat="1" x14ac:dyDescent="0.25">
      <c r="A161" t="str">
        <f t="shared" si="19"/>
        <v>29</v>
      </c>
      <c r="B161" t="s">
        <v>709</v>
      </c>
      <c r="C161" t="str">
        <f t="shared" si="17"/>
        <v>015</v>
      </c>
      <c r="D161" t="s">
        <v>724</v>
      </c>
      <c r="E161" t="str">
        <f t="shared" si="21"/>
        <v>03</v>
      </c>
      <c r="F161" t="str">
        <f>"008"</f>
        <v>008</v>
      </c>
      <c r="G161" t="str">
        <f>""</f>
        <v/>
      </c>
      <c r="H161" t="s">
        <v>0</v>
      </c>
      <c r="I161" t="s">
        <v>3004</v>
      </c>
      <c r="J161" t="s">
        <v>6447</v>
      </c>
      <c r="K161" t="str">
        <f t="shared" si="18"/>
        <v>29200</v>
      </c>
    </row>
    <row r="162" spans="1:11" customFormat="1" x14ac:dyDescent="0.25">
      <c r="A162" t="str">
        <f t="shared" si="19"/>
        <v>29</v>
      </c>
      <c r="B162" t="s">
        <v>709</v>
      </c>
      <c r="C162" t="str">
        <f t="shared" si="17"/>
        <v>015</v>
      </c>
      <c r="D162" t="s">
        <v>724</v>
      </c>
      <c r="E162" t="str">
        <f>"04"</f>
        <v>04</v>
      </c>
      <c r="F162" t="str">
        <f>"001"</f>
        <v>001</v>
      </c>
      <c r="G162" t="str">
        <f>"01"</f>
        <v>01</v>
      </c>
      <c r="H162" t="s">
        <v>1</v>
      </c>
      <c r="I162" t="s">
        <v>2997</v>
      </c>
      <c r="J162" t="s">
        <v>6440</v>
      </c>
      <c r="K162" t="str">
        <f t="shared" si="18"/>
        <v>29200</v>
      </c>
    </row>
    <row r="163" spans="1:11" customFormat="1" x14ac:dyDescent="0.25">
      <c r="A163" t="str">
        <f t="shared" si="19"/>
        <v>29</v>
      </c>
      <c r="B163" t="s">
        <v>709</v>
      </c>
      <c r="C163" t="str">
        <f t="shared" si="17"/>
        <v>015</v>
      </c>
      <c r="D163" t="s">
        <v>724</v>
      </c>
      <c r="E163" t="str">
        <f>"04"</f>
        <v>04</v>
      </c>
      <c r="F163" t="str">
        <f>"001"</f>
        <v>001</v>
      </c>
      <c r="G163" t="str">
        <f>"02"</f>
        <v>02</v>
      </c>
      <c r="H163" t="s">
        <v>0</v>
      </c>
      <c r="I163" t="s">
        <v>3006</v>
      </c>
      <c r="J163" t="s">
        <v>6449</v>
      </c>
      <c r="K163" t="str">
        <f>"29540"</f>
        <v>29540</v>
      </c>
    </row>
    <row r="164" spans="1:11" customFormat="1" x14ac:dyDescent="0.25">
      <c r="A164" t="str">
        <f t="shared" si="19"/>
        <v>29</v>
      </c>
      <c r="B164" t="s">
        <v>709</v>
      </c>
      <c r="C164" t="str">
        <f t="shared" si="17"/>
        <v>015</v>
      </c>
      <c r="D164" t="s">
        <v>724</v>
      </c>
      <c r="E164" t="str">
        <f>"04"</f>
        <v>04</v>
      </c>
      <c r="F164" t="str">
        <f>"002"</f>
        <v>002</v>
      </c>
      <c r="G164" t="str">
        <f>"01"</f>
        <v>01</v>
      </c>
      <c r="H164" t="s">
        <v>1</v>
      </c>
      <c r="I164" t="s">
        <v>3007</v>
      </c>
      <c r="J164" t="s">
        <v>6450</v>
      </c>
      <c r="K164" t="str">
        <f>"29200"</f>
        <v>29200</v>
      </c>
    </row>
    <row r="165" spans="1:11" customFormat="1" x14ac:dyDescent="0.25">
      <c r="A165" t="str">
        <f t="shared" si="19"/>
        <v>29</v>
      </c>
      <c r="B165" t="s">
        <v>709</v>
      </c>
      <c r="C165" t="str">
        <f t="shared" si="17"/>
        <v>015</v>
      </c>
      <c r="D165" t="s">
        <v>724</v>
      </c>
      <c r="E165" t="str">
        <f>"04"</f>
        <v>04</v>
      </c>
      <c r="F165" t="str">
        <f>"002"</f>
        <v>002</v>
      </c>
      <c r="G165" t="str">
        <f>"02"</f>
        <v>02</v>
      </c>
      <c r="H165" t="s">
        <v>0</v>
      </c>
      <c r="I165" t="s">
        <v>3008</v>
      </c>
      <c r="J165" t="s">
        <v>6451</v>
      </c>
      <c r="K165" t="str">
        <f>"29230"</f>
        <v>29230</v>
      </c>
    </row>
    <row r="166" spans="1:11" customFormat="1" x14ac:dyDescent="0.25">
      <c r="A166" t="str">
        <f t="shared" si="19"/>
        <v>29</v>
      </c>
      <c r="B166" t="s">
        <v>709</v>
      </c>
      <c r="C166" t="str">
        <f t="shared" si="17"/>
        <v>015</v>
      </c>
      <c r="D166" t="s">
        <v>724</v>
      </c>
      <c r="E166" t="str">
        <f>"05"</f>
        <v>05</v>
      </c>
      <c r="F166" t="str">
        <f>"004"</f>
        <v>004</v>
      </c>
      <c r="G166" t="str">
        <f>"01"</f>
        <v>01</v>
      </c>
      <c r="H166" t="s">
        <v>1</v>
      </c>
      <c r="I166" t="s">
        <v>3009</v>
      </c>
      <c r="J166" t="s">
        <v>6452</v>
      </c>
      <c r="K166" t="str">
        <f>"29260"</f>
        <v>29260</v>
      </c>
    </row>
    <row r="167" spans="1:11" customFormat="1" x14ac:dyDescent="0.25">
      <c r="A167" t="str">
        <f t="shared" si="19"/>
        <v>29</v>
      </c>
      <c r="B167" t="s">
        <v>709</v>
      </c>
      <c r="C167" t="str">
        <f t="shared" si="17"/>
        <v>015</v>
      </c>
      <c r="D167" t="s">
        <v>724</v>
      </c>
      <c r="E167" t="str">
        <f>"05"</f>
        <v>05</v>
      </c>
      <c r="F167" t="str">
        <f>"004"</f>
        <v>004</v>
      </c>
      <c r="G167" t="str">
        <f>"02"</f>
        <v>02</v>
      </c>
      <c r="H167" t="s">
        <v>0</v>
      </c>
      <c r="I167" t="s">
        <v>3010</v>
      </c>
      <c r="J167" t="s">
        <v>6453</v>
      </c>
      <c r="K167" t="str">
        <f>"29260"</f>
        <v>29260</v>
      </c>
    </row>
    <row r="168" spans="1:11" customFormat="1" x14ac:dyDescent="0.25">
      <c r="A168" t="str">
        <f t="shared" si="19"/>
        <v>29</v>
      </c>
      <c r="B168" t="s">
        <v>709</v>
      </c>
      <c r="C168" t="str">
        <f t="shared" si="17"/>
        <v>015</v>
      </c>
      <c r="D168" t="s">
        <v>724</v>
      </c>
      <c r="E168" t="str">
        <f>"06"</f>
        <v>06</v>
      </c>
      <c r="F168" t="str">
        <f>"002"</f>
        <v>002</v>
      </c>
      <c r="G168" t="str">
        <f>""</f>
        <v/>
      </c>
      <c r="H168" t="s">
        <v>3</v>
      </c>
      <c r="I168" t="s">
        <v>3011</v>
      </c>
      <c r="J168" t="s">
        <v>6454</v>
      </c>
      <c r="K168" t="str">
        <f>"29540"</f>
        <v>29540</v>
      </c>
    </row>
    <row r="169" spans="1:11" customFormat="1" x14ac:dyDescent="0.25">
      <c r="A169" t="str">
        <f t="shared" si="19"/>
        <v>29</v>
      </c>
      <c r="B169" t="s">
        <v>709</v>
      </c>
      <c r="C169" t="str">
        <f t="shared" si="17"/>
        <v>015</v>
      </c>
      <c r="D169" t="s">
        <v>724</v>
      </c>
      <c r="E169" t="str">
        <f>"06"</f>
        <v>06</v>
      </c>
      <c r="F169" t="str">
        <f>"003"</f>
        <v>003</v>
      </c>
      <c r="G169" t="str">
        <f>""</f>
        <v/>
      </c>
      <c r="H169" t="s">
        <v>1</v>
      </c>
      <c r="I169" t="s">
        <v>3012</v>
      </c>
      <c r="J169" t="s">
        <v>6455</v>
      </c>
      <c r="K169" t="str">
        <f>"29250"</f>
        <v>29250</v>
      </c>
    </row>
    <row r="170" spans="1:11" customFormat="1" x14ac:dyDescent="0.25">
      <c r="A170" t="str">
        <f t="shared" si="19"/>
        <v>29</v>
      </c>
      <c r="B170" t="s">
        <v>709</v>
      </c>
      <c r="C170" t="str">
        <f t="shared" si="17"/>
        <v>015</v>
      </c>
      <c r="D170" t="s">
        <v>724</v>
      </c>
      <c r="E170" t="str">
        <f>"06"</f>
        <v>06</v>
      </c>
      <c r="F170" t="str">
        <f>"003"</f>
        <v>003</v>
      </c>
      <c r="G170" t="str">
        <f>""</f>
        <v/>
      </c>
      <c r="H170" t="s">
        <v>0</v>
      </c>
      <c r="I170" t="s">
        <v>3012</v>
      </c>
      <c r="J170" t="s">
        <v>6455</v>
      </c>
      <c r="K170" t="str">
        <f>"29250"</f>
        <v>29250</v>
      </c>
    </row>
    <row r="171" spans="1:11" customFormat="1" x14ac:dyDescent="0.25">
      <c r="A171" t="str">
        <f t="shared" si="19"/>
        <v>29</v>
      </c>
      <c r="B171" t="s">
        <v>709</v>
      </c>
      <c r="C171" t="str">
        <f>"016"</f>
        <v>016</v>
      </c>
      <c r="D171" t="s">
        <v>725</v>
      </c>
      <c r="E171" t="str">
        <f t="shared" ref="E171:E177" si="22">"01"</f>
        <v>01</v>
      </c>
      <c r="F171" t="str">
        <f>"001"</f>
        <v>001</v>
      </c>
      <c r="G171" t="str">
        <f>""</f>
        <v/>
      </c>
      <c r="H171" t="s">
        <v>3</v>
      </c>
      <c r="I171" t="s">
        <v>3013</v>
      </c>
      <c r="J171" t="s">
        <v>6456</v>
      </c>
      <c r="K171" t="str">
        <f>"29753"</f>
        <v>29753</v>
      </c>
    </row>
    <row r="172" spans="1:11" customFormat="1" x14ac:dyDescent="0.25">
      <c r="A172" t="str">
        <f t="shared" si="19"/>
        <v>29</v>
      </c>
      <c r="B172" t="s">
        <v>709</v>
      </c>
      <c r="C172" t="str">
        <f t="shared" ref="C172:C181" si="23">"017"</f>
        <v>017</v>
      </c>
      <c r="D172" t="s">
        <v>726</v>
      </c>
      <c r="E172" t="str">
        <f t="shared" si="22"/>
        <v>01</v>
      </c>
      <c r="F172" t="str">
        <f>"001"</f>
        <v>001</v>
      </c>
      <c r="G172" t="str">
        <f>""</f>
        <v/>
      </c>
      <c r="H172" t="s">
        <v>1</v>
      </c>
      <c r="I172" t="s">
        <v>3014</v>
      </c>
      <c r="J172" t="s">
        <v>6457</v>
      </c>
      <c r="K172" t="str">
        <f t="shared" ref="K172:K179" si="24">"29300"</f>
        <v>29300</v>
      </c>
    </row>
    <row r="173" spans="1:11" customFormat="1" x14ac:dyDescent="0.25">
      <c r="A173" t="str">
        <f t="shared" si="19"/>
        <v>29</v>
      </c>
      <c r="B173" t="s">
        <v>709</v>
      </c>
      <c r="C173" t="str">
        <f t="shared" si="23"/>
        <v>017</v>
      </c>
      <c r="D173" t="s">
        <v>726</v>
      </c>
      <c r="E173" t="str">
        <f t="shared" si="22"/>
        <v>01</v>
      </c>
      <c r="F173" t="str">
        <f>"001"</f>
        <v>001</v>
      </c>
      <c r="G173" t="str">
        <f>""</f>
        <v/>
      </c>
      <c r="H173" t="s">
        <v>0</v>
      </c>
      <c r="I173" t="s">
        <v>3014</v>
      </c>
      <c r="J173" t="s">
        <v>6457</v>
      </c>
      <c r="K173" t="str">
        <f t="shared" si="24"/>
        <v>29300</v>
      </c>
    </row>
    <row r="174" spans="1:11" customFormat="1" x14ac:dyDescent="0.25">
      <c r="A174" t="str">
        <f t="shared" si="19"/>
        <v>29</v>
      </c>
      <c r="B174" t="s">
        <v>709</v>
      </c>
      <c r="C174" t="str">
        <f t="shared" si="23"/>
        <v>017</v>
      </c>
      <c r="D174" t="s">
        <v>726</v>
      </c>
      <c r="E174" t="str">
        <f t="shared" si="22"/>
        <v>01</v>
      </c>
      <c r="F174" t="str">
        <f>"002"</f>
        <v>002</v>
      </c>
      <c r="G174" t="str">
        <f>""</f>
        <v/>
      </c>
      <c r="H174" t="s">
        <v>3</v>
      </c>
      <c r="I174" t="s">
        <v>3015</v>
      </c>
      <c r="J174" t="s">
        <v>6458</v>
      </c>
      <c r="K174" t="str">
        <f t="shared" si="24"/>
        <v>29300</v>
      </c>
    </row>
    <row r="175" spans="1:11" customFormat="1" x14ac:dyDescent="0.25">
      <c r="A175" t="str">
        <f t="shared" si="19"/>
        <v>29</v>
      </c>
      <c r="B175" t="s">
        <v>709</v>
      </c>
      <c r="C175" t="str">
        <f t="shared" si="23"/>
        <v>017</v>
      </c>
      <c r="D175" t="s">
        <v>726</v>
      </c>
      <c r="E175" t="str">
        <f t="shared" si="22"/>
        <v>01</v>
      </c>
      <c r="F175" t="str">
        <f>"003"</f>
        <v>003</v>
      </c>
      <c r="G175" t="str">
        <f>""</f>
        <v/>
      </c>
      <c r="H175" t="s">
        <v>3</v>
      </c>
      <c r="I175" t="s">
        <v>3016</v>
      </c>
      <c r="J175" t="s">
        <v>6459</v>
      </c>
      <c r="K175" t="str">
        <f t="shared" si="24"/>
        <v>29300</v>
      </c>
    </row>
    <row r="176" spans="1:11" customFormat="1" x14ac:dyDescent="0.25">
      <c r="A176" t="str">
        <f t="shared" si="19"/>
        <v>29</v>
      </c>
      <c r="B176" t="s">
        <v>709</v>
      </c>
      <c r="C176" t="str">
        <f t="shared" si="23"/>
        <v>017</v>
      </c>
      <c r="D176" t="s">
        <v>726</v>
      </c>
      <c r="E176" t="str">
        <f t="shared" si="22"/>
        <v>01</v>
      </c>
      <c r="F176" t="str">
        <f>"004"</f>
        <v>004</v>
      </c>
      <c r="G176" t="str">
        <f>""</f>
        <v/>
      </c>
      <c r="H176" t="s">
        <v>1</v>
      </c>
      <c r="I176" t="s">
        <v>3017</v>
      </c>
      <c r="J176" t="s">
        <v>6460</v>
      </c>
      <c r="K176" t="str">
        <f t="shared" si="24"/>
        <v>29300</v>
      </c>
    </row>
    <row r="177" spans="1:11" customFormat="1" x14ac:dyDescent="0.25">
      <c r="A177" t="str">
        <f t="shared" si="19"/>
        <v>29</v>
      </c>
      <c r="B177" t="s">
        <v>709</v>
      </c>
      <c r="C177" t="str">
        <f t="shared" si="23"/>
        <v>017</v>
      </c>
      <c r="D177" t="s">
        <v>726</v>
      </c>
      <c r="E177" t="str">
        <f t="shared" si="22"/>
        <v>01</v>
      </c>
      <c r="F177" t="str">
        <f>"004"</f>
        <v>004</v>
      </c>
      <c r="G177" t="str">
        <f>""</f>
        <v/>
      </c>
      <c r="H177" t="s">
        <v>0</v>
      </c>
      <c r="I177" t="s">
        <v>3017</v>
      </c>
      <c r="J177" t="s">
        <v>6460</v>
      </c>
      <c r="K177" t="str">
        <f t="shared" si="24"/>
        <v>29300</v>
      </c>
    </row>
    <row r="178" spans="1:11" customFormat="1" x14ac:dyDescent="0.25">
      <c r="A178" t="str">
        <f t="shared" si="19"/>
        <v>29</v>
      </c>
      <c r="B178" t="s">
        <v>709</v>
      </c>
      <c r="C178" t="str">
        <f t="shared" si="23"/>
        <v>017</v>
      </c>
      <c r="D178" t="s">
        <v>726</v>
      </c>
      <c r="E178" t="str">
        <f>"02"</f>
        <v>02</v>
      </c>
      <c r="F178" t="str">
        <f>"002"</f>
        <v>002</v>
      </c>
      <c r="G178" t="str">
        <f>""</f>
        <v/>
      </c>
      <c r="H178" t="s">
        <v>1</v>
      </c>
      <c r="I178" t="s">
        <v>3018</v>
      </c>
      <c r="J178" t="s">
        <v>6461</v>
      </c>
      <c r="K178" t="str">
        <f t="shared" si="24"/>
        <v>29300</v>
      </c>
    </row>
    <row r="179" spans="1:11" customFormat="1" x14ac:dyDescent="0.25">
      <c r="A179" t="str">
        <f t="shared" si="19"/>
        <v>29</v>
      </c>
      <c r="B179" t="s">
        <v>709</v>
      </c>
      <c r="C179" t="str">
        <f t="shared" si="23"/>
        <v>017</v>
      </c>
      <c r="D179" t="s">
        <v>726</v>
      </c>
      <c r="E179" t="str">
        <f>"02"</f>
        <v>02</v>
      </c>
      <c r="F179" t="str">
        <f>"002"</f>
        <v>002</v>
      </c>
      <c r="G179" t="str">
        <f>""</f>
        <v/>
      </c>
      <c r="H179" t="s">
        <v>0</v>
      </c>
      <c r="I179" t="s">
        <v>3018</v>
      </c>
      <c r="J179" t="s">
        <v>6461</v>
      </c>
      <c r="K179" t="str">
        <f t="shared" si="24"/>
        <v>29300</v>
      </c>
    </row>
    <row r="180" spans="1:11" customFormat="1" x14ac:dyDescent="0.25">
      <c r="A180" t="str">
        <f t="shared" si="19"/>
        <v>29</v>
      </c>
      <c r="B180" t="s">
        <v>709</v>
      </c>
      <c r="C180" t="str">
        <f t="shared" si="23"/>
        <v>017</v>
      </c>
      <c r="D180" t="s">
        <v>726</v>
      </c>
      <c r="E180" t="str">
        <f>"03"</f>
        <v>03</v>
      </c>
      <c r="F180" t="str">
        <f>"001"</f>
        <v>001</v>
      </c>
      <c r="G180" t="str">
        <f>"01"</f>
        <v>01</v>
      </c>
      <c r="H180" t="s">
        <v>1</v>
      </c>
      <c r="I180" t="s">
        <v>3019</v>
      </c>
      <c r="J180" t="s">
        <v>6462</v>
      </c>
      <c r="K180" t="str">
        <f>"29314"</f>
        <v>29314</v>
      </c>
    </row>
    <row r="181" spans="1:11" customFormat="1" x14ac:dyDescent="0.25">
      <c r="A181" t="str">
        <f t="shared" si="19"/>
        <v>29</v>
      </c>
      <c r="B181" t="s">
        <v>709</v>
      </c>
      <c r="C181" t="str">
        <f t="shared" si="23"/>
        <v>017</v>
      </c>
      <c r="D181" t="s">
        <v>726</v>
      </c>
      <c r="E181" t="str">
        <f>"03"</f>
        <v>03</v>
      </c>
      <c r="F181" t="str">
        <f>"001"</f>
        <v>001</v>
      </c>
      <c r="G181" t="str">
        <f>"02"</f>
        <v>02</v>
      </c>
      <c r="H181" t="s">
        <v>0</v>
      </c>
      <c r="I181" t="s">
        <v>3020</v>
      </c>
      <c r="J181" t="s">
        <v>6463</v>
      </c>
      <c r="K181" t="str">
        <f>"29315"</f>
        <v>29315</v>
      </c>
    </row>
    <row r="182" spans="1:11" customFormat="1" x14ac:dyDescent="0.25">
      <c r="A182" t="str">
        <f t="shared" si="19"/>
        <v>29</v>
      </c>
      <c r="B182" t="s">
        <v>709</v>
      </c>
      <c r="C182" t="str">
        <f>"018"</f>
        <v>018</v>
      </c>
      <c r="D182" t="s">
        <v>727</v>
      </c>
      <c r="E182" t="str">
        <f t="shared" ref="E182:E207" si="25">"01"</f>
        <v>01</v>
      </c>
      <c r="F182" t="str">
        <f>"001"</f>
        <v>001</v>
      </c>
      <c r="G182" t="str">
        <f>""</f>
        <v/>
      </c>
      <c r="H182" t="s">
        <v>1</v>
      </c>
      <c r="I182" t="s">
        <v>48</v>
      </c>
      <c r="J182" t="s">
        <v>6464</v>
      </c>
      <c r="K182" t="str">
        <f>"29550"</f>
        <v>29550</v>
      </c>
    </row>
    <row r="183" spans="1:11" customFormat="1" x14ac:dyDescent="0.25">
      <c r="A183" t="str">
        <f t="shared" si="19"/>
        <v>29</v>
      </c>
      <c r="B183" t="s">
        <v>709</v>
      </c>
      <c r="C183" t="str">
        <f>"018"</f>
        <v>018</v>
      </c>
      <c r="D183" t="s">
        <v>727</v>
      </c>
      <c r="E183" t="str">
        <f t="shared" si="25"/>
        <v>01</v>
      </c>
      <c r="F183" t="str">
        <f>"001"</f>
        <v>001</v>
      </c>
      <c r="G183" t="str">
        <f>""</f>
        <v/>
      </c>
      <c r="H183" t="s">
        <v>0</v>
      </c>
      <c r="I183" t="s">
        <v>48</v>
      </c>
      <c r="J183" t="s">
        <v>6464</v>
      </c>
      <c r="K183" t="str">
        <f>"29550"</f>
        <v>29550</v>
      </c>
    </row>
    <row r="184" spans="1:11" customFormat="1" x14ac:dyDescent="0.25">
      <c r="A184" t="str">
        <f t="shared" si="19"/>
        <v>29</v>
      </c>
      <c r="B184" t="s">
        <v>709</v>
      </c>
      <c r="C184" t="str">
        <f>"018"</f>
        <v>018</v>
      </c>
      <c r="D184" t="s">
        <v>727</v>
      </c>
      <c r="E184" t="str">
        <f t="shared" si="25"/>
        <v>01</v>
      </c>
      <c r="F184" t="str">
        <f>"002"</f>
        <v>002</v>
      </c>
      <c r="G184" t="str">
        <f>""</f>
        <v/>
      </c>
      <c r="H184" t="s">
        <v>3</v>
      </c>
      <c r="I184" t="s">
        <v>48</v>
      </c>
      <c r="J184" t="s">
        <v>6464</v>
      </c>
      <c r="K184" t="str">
        <f>"29550"</f>
        <v>29550</v>
      </c>
    </row>
    <row r="185" spans="1:11" customFormat="1" x14ac:dyDescent="0.25">
      <c r="A185" t="str">
        <f t="shared" si="19"/>
        <v>29</v>
      </c>
      <c r="B185" t="s">
        <v>709</v>
      </c>
      <c r="C185" t="str">
        <f>"019"</f>
        <v>019</v>
      </c>
      <c r="D185" t="s">
        <v>728</v>
      </c>
      <c r="E185" t="str">
        <f t="shared" si="25"/>
        <v>01</v>
      </c>
      <c r="F185" t="str">
        <f>"001"</f>
        <v>001</v>
      </c>
      <c r="G185" t="str">
        <f>""</f>
        <v/>
      </c>
      <c r="H185" t="s">
        <v>3</v>
      </c>
      <c r="I185" t="s">
        <v>3021</v>
      </c>
      <c r="J185" t="s">
        <v>6465</v>
      </c>
      <c r="K185" t="str">
        <f>"29753"</f>
        <v>29753</v>
      </c>
    </row>
    <row r="186" spans="1:11" customFormat="1" x14ac:dyDescent="0.25">
      <c r="A186" t="str">
        <f t="shared" si="19"/>
        <v>29</v>
      </c>
      <c r="B186" t="s">
        <v>709</v>
      </c>
      <c r="C186" t="str">
        <f>"020"</f>
        <v>020</v>
      </c>
      <c r="D186" t="s">
        <v>729</v>
      </c>
      <c r="E186" t="str">
        <f t="shared" si="25"/>
        <v>01</v>
      </c>
      <c r="F186" t="str">
        <f>"001"</f>
        <v>001</v>
      </c>
      <c r="G186" t="str">
        <f>""</f>
        <v/>
      </c>
      <c r="H186" t="s">
        <v>1</v>
      </c>
      <c r="I186" t="s">
        <v>117</v>
      </c>
      <c r="J186" t="s">
        <v>6466</v>
      </c>
      <c r="K186" t="str">
        <f>"29350"</f>
        <v>29350</v>
      </c>
    </row>
    <row r="187" spans="1:11" customFormat="1" x14ac:dyDescent="0.25">
      <c r="A187" t="str">
        <f t="shared" si="19"/>
        <v>29</v>
      </c>
      <c r="B187" t="s">
        <v>709</v>
      </c>
      <c r="C187" t="str">
        <f>"020"</f>
        <v>020</v>
      </c>
      <c r="D187" t="s">
        <v>729</v>
      </c>
      <c r="E187" t="str">
        <f t="shared" si="25"/>
        <v>01</v>
      </c>
      <c r="F187" t="str">
        <f>"001"</f>
        <v>001</v>
      </c>
      <c r="G187" t="str">
        <f>""</f>
        <v/>
      </c>
      <c r="H187" t="s">
        <v>0</v>
      </c>
      <c r="I187" t="s">
        <v>3022</v>
      </c>
      <c r="J187" t="s">
        <v>6466</v>
      </c>
      <c r="K187" t="str">
        <f>"29350"</f>
        <v>29350</v>
      </c>
    </row>
    <row r="188" spans="1:11" customFormat="1" x14ac:dyDescent="0.25">
      <c r="A188" t="str">
        <f t="shared" si="19"/>
        <v>29</v>
      </c>
      <c r="B188" t="s">
        <v>709</v>
      </c>
      <c r="C188" t="str">
        <f>"020"</f>
        <v>020</v>
      </c>
      <c r="D188" t="s">
        <v>729</v>
      </c>
      <c r="E188" t="str">
        <f t="shared" si="25"/>
        <v>01</v>
      </c>
      <c r="F188" t="str">
        <f>"002"</f>
        <v>002</v>
      </c>
      <c r="G188" t="str">
        <f>""</f>
        <v/>
      </c>
      <c r="H188" t="s">
        <v>1</v>
      </c>
      <c r="I188" t="s">
        <v>44</v>
      </c>
      <c r="J188" t="s">
        <v>6466</v>
      </c>
      <c r="K188" t="str">
        <f>"29350"</f>
        <v>29350</v>
      </c>
    </row>
    <row r="189" spans="1:11" customFormat="1" x14ac:dyDescent="0.25">
      <c r="A189" t="str">
        <f t="shared" si="19"/>
        <v>29</v>
      </c>
      <c r="B189" t="s">
        <v>709</v>
      </c>
      <c r="C189" t="str">
        <f>"020"</f>
        <v>020</v>
      </c>
      <c r="D189" t="s">
        <v>729</v>
      </c>
      <c r="E189" t="str">
        <f t="shared" si="25"/>
        <v>01</v>
      </c>
      <c r="F189" t="str">
        <f>"002"</f>
        <v>002</v>
      </c>
      <c r="G189" t="str">
        <f>""</f>
        <v/>
      </c>
      <c r="H189" t="s">
        <v>0</v>
      </c>
      <c r="I189" t="s">
        <v>44</v>
      </c>
      <c r="J189" t="s">
        <v>6466</v>
      </c>
      <c r="K189" t="str">
        <f>"29350"</f>
        <v>29350</v>
      </c>
    </row>
    <row r="190" spans="1:11" customFormat="1" x14ac:dyDescent="0.25">
      <c r="A190" t="str">
        <f t="shared" si="19"/>
        <v>29</v>
      </c>
      <c r="B190" t="s">
        <v>709</v>
      </c>
      <c r="C190" t="str">
        <f>"020"</f>
        <v>020</v>
      </c>
      <c r="D190" t="s">
        <v>729</v>
      </c>
      <c r="E190" t="str">
        <f t="shared" si="25"/>
        <v>01</v>
      </c>
      <c r="F190" t="str">
        <f>"003"</f>
        <v>003</v>
      </c>
      <c r="G190" t="str">
        <f>""</f>
        <v/>
      </c>
      <c r="H190" t="s">
        <v>3</v>
      </c>
      <c r="I190" t="s">
        <v>44</v>
      </c>
      <c r="J190" t="s">
        <v>6466</v>
      </c>
      <c r="K190" t="str">
        <f>"29350"</f>
        <v>29350</v>
      </c>
    </row>
    <row r="191" spans="1:11" customFormat="1" x14ac:dyDescent="0.25">
      <c r="A191" t="str">
        <f t="shared" si="19"/>
        <v>29</v>
      </c>
      <c r="B191" t="s">
        <v>709</v>
      </c>
      <c r="C191" t="str">
        <f>"021"</f>
        <v>021</v>
      </c>
      <c r="D191" t="s">
        <v>730</v>
      </c>
      <c r="E191" t="str">
        <f t="shared" si="25"/>
        <v>01</v>
      </c>
      <c r="F191" t="str">
        <f>"001"</f>
        <v>001</v>
      </c>
      <c r="G191" t="str">
        <f>""</f>
        <v/>
      </c>
      <c r="H191" t="s">
        <v>3</v>
      </c>
      <c r="I191" t="s">
        <v>3023</v>
      </c>
      <c r="J191" t="s">
        <v>6467</v>
      </c>
      <c r="K191" t="str">
        <f>"29494"</f>
        <v>29494</v>
      </c>
    </row>
    <row r="192" spans="1:11" customFormat="1" x14ac:dyDescent="0.25">
      <c r="A192" t="str">
        <f t="shared" si="19"/>
        <v>29</v>
      </c>
      <c r="B192" t="s">
        <v>709</v>
      </c>
      <c r="C192" t="str">
        <f>"022"</f>
        <v>022</v>
      </c>
      <c r="D192" t="s">
        <v>731</v>
      </c>
      <c r="E192" t="str">
        <f t="shared" si="25"/>
        <v>01</v>
      </c>
      <c r="F192" t="str">
        <f>"001"</f>
        <v>001</v>
      </c>
      <c r="G192" t="str">
        <f>""</f>
        <v/>
      </c>
      <c r="H192" t="s">
        <v>3</v>
      </c>
      <c r="I192" t="s">
        <v>23</v>
      </c>
      <c r="J192" t="s">
        <v>6468</v>
      </c>
      <c r="K192" t="str">
        <f>"29493"</f>
        <v>29493</v>
      </c>
    </row>
    <row r="193" spans="1:11" customFormat="1" x14ac:dyDescent="0.25">
      <c r="A193" t="str">
        <f t="shared" si="19"/>
        <v>29</v>
      </c>
      <c r="B193" t="s">
        <v>709</v>
      </c>
      <c r="C193" t="str">
        <f>"023"</f>
        <v>023</v>
      </c>
      <c r="D193" t="s">
        <v>732</v>
      </c>
      <c r="E193" t="str">
        <f t="shared" si="25"/>
        <v>01</v>
      </c>
      <c r="F193" t="str">
        <f>"001"</f>
        <v>001</v>
      </c>
      <c r="G193" t="str">
        <f>""</f>
        <v/>
      </c>
      <c r="H193" t="s">
        <v>1</v>
      </c>
      <c r="I193" t="s">
        <v>25</v>
      </c>
      <c r="J193" t="s">
        <v>6469</v>
      </c>
      <c r="K193" t="str">
        <f>"29679"</f>
        <v>29679</v>
      </c>
    </row>
    <row r="194" spans="1:11" customFormat="1" x14ac:dyDescent="0.25">
      <c r="A194" t="str">
        <f t="shared" si="19"/>
        <v>29</v>
      </c>
      <c r="B194" t="s">
        <v>709</v>
      </c>
      <c r="C194" t="str">
        <f>"023"</f>
        <v>023</v>
      </c>
      <c r="D194" t="s">
        <v>732</v>
      </c>
      <c r="E194" t="str">
        <f t="shared" si="25"/>
        <v>01</v>
      </c>
      <c r="F194" t="str">
        <f>"001"</f>
        <v>001</v>
      </c>
      <c r="G194" t="str">
        <f>""</f>
        <v/>
      </c>
      <c r="H194" t="s">
        <v>0</v>
      </c>
      <c r="I194" t="s">
        <v>25</v>
      </c>
      <c r="J194" t="s">
        <v>6469</v>
      </c>
      <c r="K194" t="str">
        <f>"29679"</f>
        <v>29679</v>
      </c>
    </row>
    <row r="195" spans="1:11" customFormat="1" x14ac:dyDescent="0.25">
      <c r="A195" t="str">
        <f t="shared" ref="A195:A258" si="26">"29"</f>
        <v>29</v>
      </c>
      <c r="B195" t="s">
        <v>709</v>
      </c>
      <c r="C195" t="str">
        <f>"023"</f>
        <v>023</v>
      </c>
      <c r="D195" t="s">
        <v>732</v>
      </c>
      <c r="E195" t="str">
        <f t="shared" si="25"/>
        <v>01</v>
      </c>
      <c r="F195" t="str">
        <f>"001"</f>
        <v>001</v>
      </c>
      <c r="G195" t="str">
        <f>""</f>
        <v/>
      </c>
      <c r="H195" t="s">
        <v>2</v>
      </c>
      <c r="I195" t="s">
        <v>25</v>
      </c>
      <c r="J195" t="s">
        <v>6469</v>
      </c>
      <c r="K195" t="str">
        <f>"29679"</f>
        <v>29679</v>
      </c>
    </row>
    <row r="196" spans="1:11" customFormat="1" x14ac:dyDescent="0.25">
      <c r="A196" t="str">
        <f t="shared" si="26"/>
        <v>29</v>
      </c>
      <c r="B196" t="s">
        <v>709</v>
      </c>
      <c r="C196" t="str">
        <f>"023"</f>
        <v>023</v>
      </c>
      <c r="D196" t="s">
        <v>732</v>
      </c>
      <c r="E196" t="str">
        <f t="shared" si="25"/>
        <v>01</v>
      </c>
      <c r="F196" t="str">
        <f>"002"</f>
        <v>002</v>
      </c>
      <c r="G196" t="str">
        <f>""</f>
        <v/>
      </c>
      <c r="H196" t="s">
        <v>3</v>
      </c>
      <c r="I196" t="s">
        <v>3024</v>
      </c>
      <c r="J196" t="s">
        <v>6470</v>
      </c>
      <c r="K196" t="str">
        <f>"29679"</f>
        <v>29679</v>
      </c>
    </row>
    <row r="197" spans="1:11" customFormat="1" x14ac:dyDescent="0.25">
      <c r="A197" t="str">
        <f t="shared" si="26"/>
        <v>29</v>
      </c>
      <c r="B197" t="s">
        <v>709</v>
      </c>
      <c r="C197" t="str">
        <f>"024"</f>
        <v>024</v>
      </c>
      <c r="D197" t="s">
        <v>733</v>
      </c>
      <c r="E197" t="str">
        <f t="shared" si="25"/>
        <v>01</v>
      </c>
      <c r="F197" t="str">
        <f>"001"</f>
        <v>001</v>
      </c>
      <c r="G197" t="str">
        <f>""</f>
        <v/>
      </c>
      <c r="H197" t="s">
        <v>3</v>
      </c>
      <c r="I197" t="s">
        <v>25</v>
      </c>
      <c r="J197" t="s">
        <v>6471</v>
      </c>
      <c r="K197" t="str">
        <f>"29491"</f>
        <v>29491</v>
      </c>
    </row>
    <row r="198" spans="1:11" customFormat="1" x14ac:dyDescent="0.25">
      <c r="A198" t="str">
        <f t="shared" si="26"/>
        <v>29</v>
      </c>
      <c r="B198" t="s">
        <v>709</v>
      </c>
      <c r="C198" t="str">
        <f t="shared" ref="C198:C261" si="27">"025"</f>
        <v>025</v>
      </c>
      <c r="D198" t="s">
        <v>734</v>
      </c>
      <c r="E198" t="str">
        <f t="shared" si="25"/>
        <v>01</v>
      </c>
      <c r="F198" t="str">
        <f>"001"</f>
        <v>001</v>
      </c>
      <c r="G198" t="str">
        <f>""</f>
        <v/>
      </c>
      <c r="H198" t="s">
        <v>3</v>
      </c>
      <c r="I198" t="s">
        <v>3025</v>
      </c>
      <c r="J198" t="s">
        <v>6472</v>
      </c>
      <c r="K198" t="str">
        <f t="shared" ref="K198:K207" si="28">"29639"</f>
        <v>29639</v>
      </c>
    </row>
    <row r="199" spans="1:11" customFormat="1" x14ac:dyDescent="0.25">
      <c r="A199" t="str">
        <f t="shared" si="26"/>
        <v>29</v>
      </c>
      <c r="B199" t="s">
        <v>709</v>
      </c>
      <c r="C199" t="str">
        <f t="shared" si="27"/>
        <v>025</v>
      </c>
      <c r="D199" t="s">
        <v>734</v>
      </c>
      <c r="E199" t="str">
        <f t="shared" si="25"/>
        <v>01</v>
      </c>
      <c r="F199" t="str">
        <f>"002"</f>
        <v>002</v>
      </c>
      <c r="G199" t="str">
        <f>""</f>
        <v/>
      </c>
      <c r="H199" t="s">
        <v>1</v>
      </c>
      <c r="I199" t="s">
        <v>3026</v>
      </c>
      <c r="J199" t="s">
        <v>6473</v>
      </c>
      <c r="K199" t="str">
        <f t="shared" si="28"/>
        <v>29639</v>
      </c>
    </row>
    <row r="200" spans="1:11" customFormat="1" x14ac:dyDescent="0.25">
      <c r="A200" t="str">
        <f t="shared" si="26"/>
        <v>29</v>
      </c>
      <c r="B200" t="s">
        <v>709</v>
      </c>
      <c r="C200" t="str">
        <f t="shared" si="27"/>
        <v>025</v>
      </c>
      <c r="D200" t="s">
        <v>734</v>
      </c>
      <c r="E200" t="str">
        <f t="shared" si="25"/>
        <v>01</v>
      </c>
      <c r="F200" t="str">
        <f>"002"</f>
        <v>002</v>
      </c>
      <c r="G200" t="str">
        <f>""</f>
        <v/>
      </c>
      <c r="H200" t="s">
        <v>0</v>
      </c>
      <c r="I200" t="s">
        <v>3026</v>
      </c>
      <c r="J200" t="s">
        <v>6473</v>
      </c>
      <c r="K200" t="str">
        <f t="shared" si="28"/>
        <v>29639</v>
      </c>
    </row>
    <row r="201" spans="1:11" customFormat="1" x14ac:dyDescent="0.25">
      <c r="A201" t="str">
        <f t="shared" si="26"/>
        <v>29</v>
      </c>
      <c r="B201" t="s">
        <v>709</v>
      </c>
      <c r="C201" t="str">
        <f t="shared" si="27"/>
        <v>025</v>
      </c>
      <c r="D201" t="s">
        <v>734</v>
      </c>
      <c r="E201" t="str">
        <f t="shared" si="25"/>
        <v>01</v>
      </c>
      <c r="F201" t="str">
        <f>"003"</f>
        <v>003</v>
      </c>
      <c r="G201" t="str">
        <f>""</f>
        <v/>
      </c>
      <c r="H201" t="s">
        <v>1</v>
      </c>
      <c r="I201" t="s">
        <v>3027</v>
      </c>
      <c r="J201" t="s">
        <v>6474</v>
      </c>
      <c r="K201" t="str">
        <f t="shared" si="28"/>
        <v>29639</v>
      </c>
    </row>
    <row r="202" spans="1:11" customFormat="1" x14ac:dyDescent="0.25">
      <c r="A202" t="str">
        <f t="shared" si="26"/>
        <v>29</v>
      </c>
      <c r="B202" t="s">
        <v>709</v>
      </c>
      <c r="C202" t="str">
        <f t="shared" si="27"/>
        <v>025</v>
      </c>
      <c r="D202" t="s">
        <v>734</v>
      </c>
      <c r="E202" t="str">
        <f t="shared" si="25"/>
        <v>01</v>
      </c>
      <c r="F202" t="str">
        <f>"003"</f>
        <v>003</v>
      </c>
      <c r="G202" t="str">
        <f>""</f>
        <v/>
      </c>
      <c r="H202" t="s">
        <v>0</v>
      </c>
      <c r="I202" t="s">
        <v>3027</v>
      </c>
      <c r="J202" t="s">
        <v>6474</v>
      </c>
      <c r="K202" t="str">
        <f t="shared" si="28"/>
        <v>29639</v>
      </c>
    </row>
    <row r="203" spans="1:11" customFormat="1" x14ac:dyDescent="0.25">
      <c r="A203" t="str">
        <f t="shared" si="26"/>
        <v>29</v>
      </c>
      <c r="B203" t="s">
        <v>709</v>
      </c>
      <c r="C203" t="str">
        <f t="shared" si="27"/>
        <v>025</v>
      </c>
      <c r="D203" t="s">
        <v>734</v>
      </c>
      <c r="E203" t="str">
        <f t="shared" si="25"/>
        <v>01</v>
      </c>
      <c r="F203" t="str">
        <f>"003"</f>
        <v>003</v>
      </c>
      <c r="G203" t="str">
        <f>""</f>
        <v/>
      </c>
      <c r="H203" t="s">
        <v>2</v>
      </c>
      <c r="I203" t="s">
        <v>3027</v>
      </c>
      <c r="J203" t="s">
        <v>6474</v>
      </c>
      <c r="K203" t="str">
        <f t="shared" si="28"/>
        <v>29639</v>
      </c>
    </row>
    <row r="204" spans="1:11" customFormat="1" x14ac:dyDescent="0.25">
      <c r="A204" t="str">
        <f t="shared" si="26"/>
        <v>29</v>
      </c>
      <c r="B204" t="s">
        <v>709</v>
      </c>
      <c r="C204" t="str">
        <f t="shared" si="27"/>
        <v>025</v>
      </c>
      <c r="D204" t="s">
        <v>734</v>
      </c>
      <c r="E204" t="str">
        <f t="shared" si="25"/>
        <v>01</v>
      </c>
      <c r="F204" t="str">
        <f>"004"</f>
        <v>004</v>
      </c>
      <c r="G204" t="str">
        <f>""</f>
        <v/>
      </c>
      <c r="H204" t="s">
        <v>1</v>
      </c>
      <c r="I204" t="s">
        <v>3026</v>
      </c>
      <c r="J204" t="s">
        <v>6473</v>
      </c>
      <c r="K204" t="str">
        <f t="shared" si="28"/>
        <v>29639</v>
      </c>
    </row>
    <row r="205" spans="1:11" customFormat="1" x14ac:dyDescent="0.25">
      <c r="A205" t="str">
        <f t="shared" si="26"/>
        <v>29</v>
      </c>
      <c r="B205" t="s">
        <v>709</v>
      </c>
      <c r="C205" t="str">
        <f t="shared" si="27"/>
        <v>025</v>
      </c>
      <c r="D205" t="s">
        <v>734</v>
      </c>
      <c r="E205" t="str">
        <f t="shared" si="25"/>
        <v>01</v>
      </c>
      <c r="F205" t="str">
        <f>"004"</f>
        <v>004</v>
      </c>
      <c r="G205" t="str">
        <f>""</f>
        <v/>
      </c>
      <c r="H205" t="s">
        <v>0</v>
      </c>
      <c r="I205" t="s">
        <v>3026</v>
      </c>
      <c r="J205" t="s">
        <v>6473</v>
      </c>
      <c r="K205" t="str">
        <f t="shared" si="28"/>
        <v>29639</v>
      </c>
    </row>
    <row r="206" spans="1:11" customFormat="1" x14ac:dyDescent="0.25">
      <c r="A206" t="str">
        <f t="shared" si="26"/>
        <v>29</v>
      </c>
      <c r="B206" t="s">
        <v>709</v>
      </c>
      <c r="C206" t="str">
        <f t="shared" si="27"/>
        <v>025</v>
      </c>
      <c r="D206" t="s">
        <v>734</v>
      </c>
      <c r="E206" t="str">
        <f t="shared" si="25"/>
        <v>01</v>
      </c>
      <c r="F206" t="str">
        <f>"005"</f>
        <v>005</v>
      </c>
      <c r="G206" t="str">
        <f>""</f>
        <v/>
      </c>
      <c r="H206" t="s">
        <v>1</v>
      </c>
      <c r="I206" t="s">
        <v>3026</v>
      </c>
      <c r="J206" t="s">
        <v>6473</v>
      </c>
      <c r="K206" t="str">
        <f t="shared" si="28"/>
        <v>29639</v>
      </c>
    </row>
    <row r="207" spans="1:11" customFormat="1" x14ac:dyDescent="0.25">
      <c r="A207" t="str">
        <f t="shared" si="26"/>
        <v>29</v>
      </c>
      <c r="B207" t="s">
        <v>709</v>
      </c>
      <c r="C207" t="str">
        <f t="shared" si="27"/>
        <v>025</v>
      </c>
      <c r="D207" t="s">
        <v>734</v>
      </c>
      <c r="E207" t="str">
        <f t="shared" si="25"/>
        <v>01</v>
      </c>
      <c r="F207" t="str">
        <f>"005"</f>
        <v>005</v>
      </c>
      <c r="G207" t="str">
        <f>""</f>
        <v/>
      </c>
      <c r="H207" t="s">
        <v>0</v>
      </c>
      <c r="I207" t="s">
        <v>3026</v>
      </c>
      <c r="J207" t="s">
        <v>6473</v>
      </c>
      <c r="K207" t="str">
        <f t="shared" si="28"/>
        <v>29639</v>
      </c>
    </row>
    <row r="208" spans="1:11" customFormat="1" x14ac:dyDescent="0.25">
      <c r="A208" t="str">
        <f t="shared" si="26"/>
        <v>29</v>
      </c>
      <c r="B208" t="s">
        <v>709</v>
      </c>
      <c r="C208" t="str">
        <f t="shared" si="27"/>
        <v>025</v>
      </c>
      <c r="D208" t="s">
        <v>734</v>
      </c>
      <c r="E208" t="str">
        <f t="shared" ref="E208:E244" si="29">"02"</f>
        <v>02</v>
      </c>
      <c r="F208" t="str">
        <f>"001"</f>
        <v>001</v>
      </c>
      <c r="G208" t="str">
        <f>""</f>
        <v/>
      </c>
      <c r="H208" t="s">
        <v>3</v>
      </c>
      <c r="I208" t="s">
        <v>3028</v>
      </c>
      <c r="J208" t="s">
        <v>6475</v>
      </c>
      <c r="K208" t="str">
        <f t="shared" ref="K208:K219" si="30">"29631"</f>
        <v>29631</v>
      </c>
    </row>
    <row r="209" spans="1:11" customFormat="1" x14ac:dyDescent="0.25">
      <c r="A209" t="str">
        <f t="shared" si="26"/>
        <v>29</v>
      </c>
      <c r="B209" t="s">
        <v>709</v>
      </c>
      <c r="C209" t="str">
        <f t="shared" si="27"/>
        <v>025</v>
      </c>
      <c r="D209" t="s">
        <v>734</v>
      </c>
      <c r="E209" t="str">
        <f t="shared" si="29"/>
        <v>02</v>
      </c>
      <c r="F209" t="str">
        <f>"002"</f>
        <v>002</v>
      </c>
      <c r="G209" t="str">
        <f>""</f>
        <v/>
      </c>
      <c r="H209" t="s">
        <v>3</v>
      </c>
      <c r="I209" t="s">
        <v>3029</v>
      </c>
      <c r="J209" t="s">
        <v>6476</v>
      </c>
      <c r="K209" t="str">
        <f t="shared" si="30"/>
        <v>29631</v>
      </c>
    </row>
    <row r="210" spans="1:11" customFormat="1" x14ac:dyDescent="0.25">
      <c r="A210" t="str">
        <f t="shared" si="26"/>
        <v>29</v>
      </c>
      <c r="B210" t="s">
        <v>709</v>
      </c>
      <c r="C210" t="str">
        <f t="shared" si="27"/>
        <v>025</v>
      </c>
      <c r="D210" t="s">
        <v>734</v>
      </c>
      <c r="E210" t="str">
        <f t="shared" si="29"/>
        <v>02</v>
      </c>
      <c r="F210" t="str">
        <f>"003"</f>
        <v>003</v>
      </c>
      <c r="G210" t="str">
        <f>""</f>
        <v/>
      </c>
      <c r="H210" t="s">
        <v>1</v>
      </c>
      <c r="I210" t="s">
        <v>2840</v>
      </c>
      <c r="J210" t="s">
        <v>6477</v>
      </c>
      <c r="K210" t="str">
        <f t="shared" si="30"/>
        <v>29631</v>
      </c>
    </row>
    <row r="211" spans="1:11" customFormat="1" x14ac:dyDescent="0.25">
      <c r="A211" t="str">
        <f t="shared" si="26"/>
        <v>29</v>
      </c>
      <c r="B211" t="s">
        <v>709</v>
      </c>
      <c r="C211" t="str">
        <f t="shared" si="27"/>
        <v>025</v>
      </c>
      <c r="D211" t="s">
        <v>734</v>
      </c>
      <c r="E211" t="str">
        <f t="shared" si="29"/>
        <v>02</v>
      </c>
      <c r="F211" t="str">
        <f>"003"</f>
        <v>003</v>
      </c>
      <c r="G211" t="str">
        <f>""</f>
        <v/>
      </c>
      <c r="H211" t="s">
        <v>0</v>
      </c>
      <c r="I211" t="s">
        <v>2840</v>
      </c>
      <c r="J211" t="s">
        <v>6477</v>
      </c>
      <c r="K211" t="str">
        <f t="shared" si="30"/>
        <v>29631</v>
      </c>
    </row>
    <row r="212" spans="1:11" customFormat="1" x14ac:dyDescent="0.25">
      <c r="A212" t="str">
        <f t="shared" si="26"/>
        <v>29</v>
      </c>
      <c r="B212" t="s">
        <v>709</v>
      </c>
      <c r="C212" t="str">
        <f t="shared" si="27"/>
        <v>025</v>
      </c>
      <c r="D212" t="s">
        <v>734</v>
      </c>
      <c r="E212" t="str">
        <f t="shared" si="29"/>
        <v>02</v>
      </c>
      <c r="F212" t="str">
        <f>"004"</f>
        <v>004</v>
      </c>
      <c r="G212" t="str">
        <f>""</f>
        <v/>
      </c>
      <c r="H212" t="s">
        <v>1</v>
      </c>
      <c r="I212" t="s">
        <v>3030</v>
      </c>
      <c r="J212" t="s">
        <v>6478</v>
      </c>
      <c r="K212" t="str">
        <f t="shared" si="30"/>
        <v>29631</v>
      </c>
    </row>
    <row r="213" spans="1:11" customFormat="1" x14ac:dyDescent="0.25">
      <c r="A213" t="str">
        <f t="shared" si="26"/>
        <v>29</v>
      </c>
      <c r="B213" t="s">
        <v>709</v>
      </c>
      <c r="C213" t="str">
        <f t="shared" si="27"/>
        <v>025</v>
      </c>
      <c r="D213" t="s">
        <v>734</v>
      </c>
      <c r="E213" t="str">
        <f t="shared" si="29"/>
        <v>02</v>
      </c>
      <c r="F213" t="str">
        <f>"004"</f>
        <v>004</v>
      </c>
      <c r="G213" t="str">
        <f>""</f>
        <v/>
      </c>
      <c r="H213" t="s">
        <v>0</v>
      </c>
      <c r="I213" t="s">
        <v>3030</v>
      </c>
      <c r="J213" t="s">
        <v>6478</v>
      </c>
      <c r="K213" t="str">
        <f t="shared" si="30"/>
        <v>29631</v>
      </c>
    </row>
    <row r="214" spans="1:11" customFormat="1" x14ac:dyDescent="0.25">
      <c r="A214" t="str">
        <f t="shared" si="26"/>
        <v>29</v>
      </c>
      <c r="B214" t="s">
        <v>709</v>
      </c>
      <c r="C214" t="str">
        <f t="shared" si="27"/>
        <v>025</v>
      </c>
      <c r="D214" t="s">
        <v>734</v>
      </c>
      <c r="E214" t="str">
        <f t="shared" si="29"/>
        <v>02</v>
      </c>
      <c r="F214" t="str">
        <f>"005"</f>
        <v>005</v>
      </c>
      <c r="G214" t="str">
        <f>""</f>
        <v/>
      </c>
      <c r="H214" t="s">
        <v>3</v>
      </c>
      <c r="I214" t="s">
        <v>23</v>
      </c>
      <c r="J214" t="s">
        <v>6479</v>
      </c>
      <c r="K214" t="str">
        <f t="shared" si="30"/>
        <v>29631</v>
      </c>
    </row>
    <row r="215" spans="1:11" customFormat="1" x14ac:dyDescent="0.25">
      <c r="A215" t="str">
        <f t="shared" si="26"/>
        <v>29</v>
      </c>
      <c r="B215" t="s">
        <v>709</v>
      </c>
      <c r="C215" t="str">
        <f t="shared" si="27"/>
        <v>025</v>
      </c>
      <c r="D215" t="s">
        <v>734</v>
      </c>
      <c r="E215" t="str">
        <f t="shared" si="29"/>
        <v>02</v>
      </c>
      <c r="F215" t="str">
        <f>"006"</f>
        <v>006</v>
      </c>
      <c r="G215" t="str">
        <f>""</f>
        <v/>
      </c>
      <c r="H215" t="s">
        <v>1</v>
      </c>
      <c r="I215" t="s">
        <v>3028</v>
      </c>
      <c r="J215" t="s">
        <v>6475</v>
      </c>
      <c r="K215" t="str">
        <f t="shared" si="30"/>
        <v>29631</v>
      </c>
    </row>
    <row r="216" spans="1:11" customFormat="1" x14ac:dyDescent="0.25">
      <c r="A216" t="str">
        <f t="shared" si="26"/>
        <v>29</v>
      </c>
      <c r="B216" t="s">
        <v>709</v>
      </c>
      <c r="C216" t="str">
        <f t="shared" si="27"/>
        <v>025</v>
      </c>
      <c r="D216" t="s">
        <v>734</v>
      </c>
      <c r="E216" t="str">
        <f t="shared" si="29"/>
        <v>02</v>
      </c>
      <c r="F216" t="str">
        <f>"006"</f>
        <v>006</v>
      </c>
      <c r="G216" t="str">
        <f>""</f>
        <v/>
      </c>
      <c r="H216" t="s">
        <v>0</v>
      </c>
      <c r="I216" t="s">
        <v>3028</v>
      </c>
      <c r="J216" t="s">
        <v>6475</v>
      </c>
      <c r="K216" t="str">
        <f t="shared" si="30"/>
        <v>29631</v>
      </c>
    </row>
    <row r="217" spans="1:11" customFormat="1" x14ac:dyDescent="0.25">
      <c r="A217" t="str">
        <f t="shared" si="26"/>
        <v>29</v>
      </c>
      <c r="B217" t="s">
        <v>709</v>
      </c>
      <c r="C217" t="str">
        <f t="shared" si="27"/>
        <v>025</v>
      </c>
      <c r="D217" t="s">
        <v>734</v>
      </c>
      <c r="E217" t="str">
        <f t="shared" si="29"/>
        <v>02</v>
      </c>
      <c r="F217" t="str">
        <f>"007"</f>
        <v>007</v>
      </c>
      <c r="G217" t="str">
        <f>""</f>
        <v/>
      </c>
      <c r="H217" t="s">
        <v>3</v>
      </c>
      <c r="I217" t="s">
        <v>3029</v>
      </c>
      <c r="J217" t="s">
        <v>6476</v>
      </c>
      <c r="K217" t="str">
        <f t="shared" si="30"/>
        <v>29631</v>
      </c>
    </row>
    <row r="218" spans="1:11" customFormat="1" x14ac:dyDescent="0.25">
      <c r="A218" t="str">
        <f t="shared" si="26"/>
        <v>29</v>
      </c>
      <c r="B218" t="s">
        <v>709</v>
      </c>
      <c r="C218" t="str">
        <f t="shared" si="27"/>
        <v>025</v>
      </c>
      <c r="D218" t="s">
        <v>734</v>
      </c>
      <c r="E218" t="str">
        <f t="shared" si="29"/>
        <v>02</v>
      </c>
      <c r="F218" t="str">
        <f>"008"</f>
        <v>008</v>
      </c>
      <c r="G218" t="str">
        <f>""</f>
        <v/>
      </c>
      <c r="H218" t="s">
        <v>1</v>
      </c>
      <c r="I218" t="s">
        <v>3031</v>
      </c>
      <c r="J218" t="s">
        <v>6480</v>
      </c>
      <c r="K218" t="str">
        <f t="shared" si="30"/>
        <v>29631</v>
      </c>
    </row>
    <row r="219" spans="1:11" customFormat="1" x14ac:dyDescent="0.25">
      <c r="A219" t="str">
        <f t="shared" si="26"/>
        <v>29</v>
      </c>
      <c r="B219" t="s">
        <v>709</v>
      </c>
      <c r="C219" t="str">
        <f t="shared" si="27"/>
        <v>025</v>
      </c>
      <c r="D219" t="s">
        <v>734</v>
      </c>
      <c r="E219" t="str">
        <f t="shared" si="29"/>
        <v>02</v>
      </c>
      <c r="F219" t="str">
        <f>"008"</f>
        <v>008</v>
      </c>
      <c r="G219" t="str">
        <f>""</f>
        <v/>
      </c>
      <c r="H219" t="s">
        <v>0</v>
      </c>
      <c r="I219" t="s">
        <v>3031</v>
      </c>
      <c r="J219" t="s">
        <v>6480</v>
      </c>
      <c r="K219" t="str">
        <f t="shared" si="30"/>
        <v>29631</v>
      </c>
    </row>
    <row r="220" spans="1:11" customFormat="1" x14ac:dyDescent="0.25">
      <c r="A220" t="str">
        <f t="shared" si="26"/>
        <v>29</v>
      </c>
      <c r="B220" t="s">
        <v>709</v>
      </c>
      <c r="C220" t="str">
        <f t="shared" si="27"/>
        <v>025</v>
      </c>
      <c r="D220" t="s">
        <v>734</v>
      </c>
      <c r="E220" t="str">
        <f t="shared" si="29"/>
        <v>02</v>
      </c>
      <c r="F220" t="str">
        <f>"009"</f>
        <v>009</v>
      </c>
      <c r="G220" t="str">
        <f>""</f>
        <v/>
      </c>
      <c r="H220" t="s">
        <v>3</v>
      </c>
      <c r="I220" t="s">
        <v>3032</v>
      </c>
      <c r="J220" t="s">
        <v>6481</v>
      </c>
      <c r="K220" t="str">
        <f>"29630"</f>
        <v>29630</v>
      </c>
    </row>
    <row r="221" spans="1:11" customFormat="1" x14ac:dyDescent="0.25">
      <c r="A221" t="str">
        <f t="shared" si="26"/>
        <v>29</v>
      </c>
      <c r="B221" t="s">
        <v>709</v>
      </c>
      <c r="C221" t="str">
        <f t="shared" si="27"/>
        <v>025</v>
      </c>
      <c r="D221" t="s">
        <v>734</v>
      </c>
      <c r="E221" t="str">
        <f t="shared" si="29"/>
        <v>02</v>
      </c>
      <c r="F221" t="str">
        <f>"010"</f>
        <v>010</v>
      </c>
      <c r="G221" t="str">
        <f>""</f>
        <v/>
      </c>
      <c r="H221" t="s">
        <v>1</v>
      </c>
      <c r="I221" t="s">
        <v>3033</v>
      </c>
      <c r="J221" t="s">
        <v>6482</v>
      </c>
      <c r="K221" t="str">
        <f t="shared" ref="K221:K244" si="31">"29631"</f>
        <v>29631</v>
      </c>
    </row>
    <row r="222" spans="1:11" customFormat="1" x14ac:dyDescent="0.25">
      <c r="A222" t="str">
        <f t="shared" si="26"/>
        <v>29</v>
      </c>
      <c r="B222" t="s">
        <v>709</v>
      </c>
      <c r="C222" t="str">
        <f t="shared" si="27"/>
        <v>025</v>
      </c>
      <c r="D222" t="s">
        <v>734</v>
      </c>
      <c r="E222" t="str">
        <f t="shared" si="29"/>
        <v>02</v>
      </c>
      <c r="F222" t="str">
        <f>"010"</f>
        <v>010</v>
      </c>
      <c r="G222" t="str">
        <f>""</f>
        <v/>
      </c>
      <c r="H222" t="s">
        <v>0</v>
      </c>
      <c r="I222" t="s">
        <v>3033</v>
      </c>
      <c r="J222" t="s">
        <v>6482</v>
      </c>
      <c r="K222" t="str">
        <f t="shared" si="31"/>
        <v>29631</v>
      </c>
    </row>
    <row r="223" spans="1:11" customFormat="1" x14ac:dyDescent="0.25">
      <c r="A223" t="str">
        <f t="shared" si="26"/>
        <v>29</v>
      </c>
      <c r="B223" t="s">
        <v>709</v>
      </c>
      <c r="C223" t="str">
        <f t="shared" si="27"/>
        <v>025</v>
      </c>
      <c r="D223" t="s">
        <v>734</v>
      </c>
      <c r="E223" t="str">
        <f t="shared" si="29"/>
        <v>02</v>
      </c>
      <c r="F223" t="str">
        <f>"011"</f>
        <v>011</v>
      </c>
      <c r="G223" t="str">
        <f>""</f>
        <v/>
      </c>
      <c r="H223" t="s">
        <v>1</v>
      </c>
      <c r="I223" t="s">
        <v>3031</v>
      </c>
      <c r="J223" t="s">
        <v>6480</v>
      </c>
      <c r="K223" t="str">
        <f t="shared" si="31"/>
        <v>29631</v>
      </c>
    </row>
    <row r="224" spans="1:11" customFormat="1" x14ac:dyDescent="0.25">
      <c r="A224" t="str">
        <f t="shared" si="26"/>
        <v>29</v>
      </c>
      <c r="B224" t="s">
        <v>709</v>
      </c>
      <c r="C224" t="str">
        <f t="shared" si="27"/>
        <v>025</v>
      </c>
      <c r="D224" t="s">
        <v>734</v>
      </c>
      <c r="E224" t="str">
        <f t="shared" si="29"/>
        <v>02</v>
      </c>
      <c r="F224" t="str">
        <f>"011"</f>
        <v>011</v>
      </c>
      <c r="G224" t="str">
        <f>""</f>
        <v/>
      </c>
      <c r="H224" t="s">
        <v>0</v>
      </c>
      <c r="I224" t="s">
        <v>3031</v>
      </c>
      <c r="J224" t="s">
        <v>6480</v>
      </c>
      <c r="K224" t="str">
        <f t="shared" si="31"/>
        <v>29631</v>
      </c>
    </row>
    <row r="225" spans="1:11" customFormat="1" x14ac:dyDescent="0.25">
      <c r="A225" t="str">
        <f t="shared" si="26"/>
        <v>29</v>
      </c>
      <c r="B225" t="s">
        <v>709</v>
      </c>
      <c r="C225" t="str">
        <f t="shared" si="27"/>
        <v>025</v>
      </c>
      <c r="D225" t="s">
        <v>734</v>
      </c>
      <c r="E225" t="str">
        <f t="shared" si="29"/>
        <v>02</v>
      </c>
      <c r="F225" t="str">
        <f>"012"</f>
        <v>012</v>
      </c>
      <c r="G225" t="str">
        <f>""</f>
        <v/>
      </c>
      <c r="H225" t="s">
        <v>1</v>
      </c>
      <c r="I225" t="s">
        <v>3034</v>
      </c>
      <c r="J225" t="s">
        <v>6483</v>
      </c>
      <c r="K225" t="str">
        <f t="shared" si="31"/>
        <v>29631</v>
      </c>
    </row>
    <row r="226" spans="1:11" customFormat="1" x14ac:dyDescent="0.25">
      <c r="A226" t="str">
        <f t="shared" si="26"/>
        <v>29</v>
      </c>
      <c r="B226" t="s">
        <v>709</v>
      </c>
      <c r="C226" t="str">
        <f t="shared" si="27"/>
        <v>025</v>
      </c>
      <c r="D226" t="s">
        <v>734</v>
      </c>
      <c r="E226" t="str">
        <f t="shared" si="29"/>
        <v>02</v>
      </c>
      <c r="F226" t="str">
        <f>"012"</f>
        <v>012</v>
      </c>
      <c r="G226" t="str">
        <f>""</f>
        <v/>
      </c>
      <c r="H226" t="s">
        <v>0</v>
      </c>
      <c r="I226" t="s">
        <v>3034</v>
      </c>
      <c r="J226" t="s">
        <v>6483</v>
      </c>
      <c r="K226" t="str">
        <f t="shared" si="31"/>
        <v>29631</v>
      </c>
    </row>
    <row r="227" spans="1:11" customFormat="1" x14ac:dyDescent="0.25">
      <c r="A227" t="str">
        <f t="shared" si="26"/>
        <v>29</v>
      </c>
      <c r="B227" t="s">
        <v>709</v>
      </c>
      <c r="C227" t="str">
        <f t="shared" si="27"/>
        <v>025</v>
      </c>
      <c r="D227" t="s">
        <v>734</v>
      </c>
      <c r="E227" t="str">
        <f t="shared" si="29"/>
        <v>02</v>
      </c>
      <c r="F227" t="str">
        <f>"013"</f>
        <v>013</v>
      </c>
      <c r="G227" t="str">
        <f>""</f>
        <v/>
      </c>
      <c r="H227" t="s">
        <v>1</v>
      </c>
      <c r="I227" t="s">
        <v>3035</v>
      </c>
      <c r="J227" t="s">
        <v>6484</v>
      </c>
      <c r="K227" t="str">
        <f t="shared" si="31"/>
        <v>29631</v>
      </c>
    </row>
    <row r="228" spans="1:11" customFormat="1" x14ac:dyDescent="0.25">
      <c r="A228" t="str">
        <f t="shared" si="26"/>
        <v>29</v>
      </c>
      <c r="B228" t="s">
        <v>709</v>
      </c>
      <c r="C228" t="str">
        <f t="shared" si="27"/>
        <v>025</v>
      </c>
      <c r="D228" t="s">
        <v>734</v>
      </c>
      <c r="E228" t="str">
        <f t="shared" si="29"/>
        <v>02</v>
      </c>
      <c r="F228" t="str">
        <f>"013"</f>
        <v>013</v>
      </c>
      <c r="G228" t="str">
        <f>""</f>
        <v/>
      </c>
      <c r="H228" t="s">
        <v>0</v>
      </c>
      <c r="I228" t="s">
        <v>3035</v>
      </c>
      <c r="J228" t="s">
        <v>6484</v>
      </c>
      <c r="K228" t="str">
        <f t="shared" si="31"/>
        <v>29631</v>
      </c>
    </row>
    <row r="229" spans="1:11" customFormat="1" x14ac:dyDescent="0.25">
      <c r="A229" t="str">
        <f t="shared" si="26"/>
        <v>29</v>
      </c>
      <c r="B229" t="s">
        <v>709</v>
      </c>
      <c r="C229" t="str">
        <f t="shared" si="27"/>
        <v>025</v>
      </c>
      <c r="D229" t="s">
        <v>734</v>
      </c>
      <c r="E229" t="str">
        <f t="shared" si="29"/>
        <v>02</v>
      </c>
      <c r="F229" t="str">
        <f>"014"</f>
        <v>014</v>
      </c>
      <c r="G229" t="str">
        <f>""</f>
        <v/>
      </c>
      <c r="H229" t="s">
        <v>1</v>
      </c>
      <c r="I229" t="s">
        <v>2840</v>
      </c>
      <c r="J229" t="s">
        <v>6477</v>
      </c>
      <c r="K229" t="str">
        <f t="shared" si="31"/>
        <v>29631</v>
      </c>
    </row>
    <row r="230" spans="1:11" customFormat="1" x14ac:dyDescent="0.25">
      <c r="A230" t="str">
        <f t="shared" si="26"/>
        <v>29</v>
      </c>
      <c r="B230" t="s">
        <v>709</v>
      </c>
      <c r="C230" t="str">
        <f t="shared" si="27"/>
        <v>025</v>
      </c>
      <c r="D230" t="s">
        <v>734</v>
      </c>
      <c r="E230" t="str">
        <f t="shared" si="29"/>
        <v>02</v>
      </c>
      <c r="F230" t="str">
        <f>"014"</f>
        <v>014</v>
      </c>
      <c r="G230" t="str">
        <f>""</f>
        <v/>
      </c>
      <c r="H230" t="s">
        <v>0</v>
      </c>
      <c r="I230" t="s">
        <v>2840</v>
      </c>
      <c r="J230" t="s">
        <v>6477</v>
      </c>
      <c r="K230" t="str">
        <f t="shared" si="31"/>
        <v>29631</v>
      </c>
    </row>
    <row r="231" spans="1:11" customFormat="1" x14ac:dyDescent="0.25">
      <c r="A231" t="str">
        <f t="shared" si="26"/>
        <v>29</v>
      </c>
      <c r="B231" t="s">
        <v>709</v>
      </c>
      <c r="C231" t="str">
        <f t="shared" si="27"/>
        <v>025</v>
      </c>
      <c r="D231" t="s">
        <v>734</v>
      </c>
      <c r="E231" t="str">
        <f t="shared" si="29"/>
        <v>02</v>
      </c>
      <c r="F231" t="str">
        <f>"015"</f>
        <v>015</v>
      </c>
      <c r="G231" t="str">
        <f>""</f>
        <v/>
      </c>
      <c r="H231" t="s">
        <v>1</v>
      </c>
      <c r="I231" t="s">
        <v>3034</v>
      </c>
      <c r="J231" t="s">
        <v>6483</v>
      </c>
      <c r="K231" t="str">
        <f t="shared" si="31"/>
        <v>29631</v>
      </c>
    </row>
    <row r="232" spans="1:11" customFormat="1" x14ac:dyDescent="0.25">
      <c r="A232" t="str">
        <f t="shared" si="26"/>
        <v>29</v>
      </c>
      <c r="B232" t="s">
        <v>709</v>
      </c>
      <c r="C232" t="str">
        <f t="shared" si="27"/>
        <v>025</v>
      </c>
      <c r="D232" t="s">
        <v>734</v>
      </c>
      <c r="E232" t="str">
        <f t="shared" si="29"/>
        <v>02</v>
      </c>
      <c r="F232" t="str">
        <f>"015"</f>
        <v>015</v>
      </c>
      <c r="G232" t="str">
        <f>""</f>
        <v/>
      </c>
      <c r="H232" t="s">
        <v>0</v>
      </c>
      <c r="I232" t="s">
        <v>3034</v>
      </c>
      <c r="J232" t="s">
        <v>6483</v>
      </c>
      <c r="K232" t="str">
        <f t="shared" si="31"/>
        <v>29631</v>
      </c>
    </row>
    <row r="233" spans="1:11" customFormat="1" x14ac:dyDescent="0.25">
      <c r="A233" t="str">
        <f t="shared" si="26"/>
        <v>29</v>
      </c>
      <c r="B233" t="s">
        <v>709</v>
      </c>
      <c r="C233" t="str">
        <f t="shared" si="27"/>
        <v>025</v>
      </c>
      <c r="D233" t="s">
        <v>734</v>
      </c>
      <c r="E233" t="str">
        <f t="shared" si="29"/>
        <v>02</v>
      </c>
      <c r="F233" t="str">
        <f>"015"</f>
        <v>015</v>
      </c>
      <c r="G233" t="str">
        <f>""</f>
        <v/>
      </c>
      <c r="H233" t="s">
        <v>2</v>
      </c>
      <c r="I233" t="s">
        <v>3034</v>
      </c>
      <c r="J233" t="s">
        <v>6483</v>
      </c>
      <c r="K233" t="str">
        <f t="shared" si="31"/>
        <v>29631</v>
      </c>
    </row>
    <row r="234" spans="1:11" customFormat="1" x14ac:dyDescent="0.25">
      <c r="A234" t="str">
        <f t="shared" si="26"/>
        <v>29</v>
      </c>
      <c r="B234" t="s">
        <v>709</v>
      </c>
      <c r="C234" t="str">
        <f t="shared" si="27"/>
        <v>025</v>
      </c>
      <c r="D234" t="s">
        <v>734</v>
      </c>
      <c r="E234" t="str">
        <f t="shared" si="29"/>
        <v>02</v>
      </c>
      <c r="F234" t="str">
        <f>"016"</f>
        <v>016</v>
      </c>
      <c r="G234" t="str">
        <f>""</f>
        <v/>
      </c>
      <c r="H234" t="s">
        <v>1</v>
      </c>
      <c r="I234" t="s">
        <v>3034</v>
      </c>
      <c r="J234" t="s">
        <v>6483</v>
      </c>
      <c r="K234" t="str">
        <f t="shared" si="31"/>
        <v>29631</v>
      </c>
    </row>
    <row r="235" spans="1:11" customFormat="1" x14ac:dyDescent="0.25">
      <c r="A235" t="str">
        <f t="shared" si="26"/>
        <v>29</v>
      </c>
      <c r="B235" t="s">
        <v>709</v>
      </c>
      <c r="C235" t="str">
        <f t="shared" si="27"/>
        <v>025</v>
      </c>
      <c r="D235" t="s">
        <v>734</v>
      </c>
      <c r="E235" t="str">
        <f t="shared" si="29"/>
        <v>02</v>
      </c>
      <c r="F235" t="str">
        <f>"016"</f>
        <v>016</v>
      </c>
      <c r="G235" t="str">
        <f>""</f>
        <v/>
      </c>
      <c r="H235" t="s">
        <v>0</v>
      </c>
      <c r="I235" t="s">
        <v>3034</v>
      </c>
      <c r="J235" t="s">
        <v>6483</v>
      </c>
      <c r="K235" t="str">
        <f t="shared" si="31"/>
        <v>29631</v>
      </c>
    </row>
    <row r="236" spans="1:11" customFormat="1" x14ac:dyDescent="0.25">
      <c r="A236" t="str">
        <f t="shared" si="26"/>
        <v>29</v>
      </c>
      <c r="B236" t="s">
        <v>709</v>
      </c>
      <c r="C236" t="str">
        <f t="shared" si="27"/>
        <v>025</v>
      </c>
      <c r="D236" t="s">
        <v>734</v>
      </c>
      <c r="E236" t="str">
        <f t="shared" si="29"/>
        <v>02</v>
      </c>
      <c r="F236" t="str">
        <f>"017"</f>
        <v>017</v>
      </c>
      <c r="G236" t="str">
        <f>""</f>
        <v/>
      </c>
      <c r="H236" t="s">
        <v>1</v>
      </c>
      <c r="I236" t="s">
        <v>3035</v>
      </c>
      <c r="J236" t="s">
        <v>6484</v>
      </c>
      <c r="K236" t="str">
        <f t="shared" si="31"/>
        <v>29631</v>
      </c>
    </row>
    <row r="237" spans="1:11" customFormat="1" x14ac:dyDescent="0.25">
      <c r="A237" t="str">
        <f t="shared" si="26"/>
        <v>29</v>
      </c>
      <c r="B237" t="s">
        <v>709</v>
      </c>
      <c r="C237" t="str">
        <f t="shared" si="27"/>
        <v>025</v>
      </c>
      <c r="D237" t="s">
        <v>734</v>
      </c>
      <c r="E237" t="str">
        <f t="shared" si="29"/>
        <v>02</v>
      </c>
      <c r="F237" t="str">
        <f>"017"</f>
        <v>017</v>
      </c>
      <c r="G237" t="str">
        <f>""</f>
        <v/>
      </c>
      <c r="H237" t="s">
        <v>0</v>
      </c>
      <c r="I237" t="s">
        <v>3035</v>
      </c>
      <c r="J237" t="s">
        <v>6484</v>
      </c>
      <c r="K237" t="str">
        <f t="shared" si="31"/>
        <v>29631</v>
      </c>
    </row>
    <row r="238" spans="1:11" customFormat="1" x14ac:dyDescent="0.25">
      <c r="A238" t="str">
        <f t="shared" si="26"/>
        <v>29</v>
      </c>
      <c r="B238" t="s">
        <v>709</v>
      </c>
      <c r="C238" t="str">
        <f t="shared" si="27"/>
        <v>025</v>
      </c>
      <c r="D238" t="s">
        <v>734</v>
      </c>
      <c r="E238" t="str">
        <f t="shared" si="29"/>
        <v>02</v>
      </c>
      <c r="F238" t="str">
        <f>"017"</f>
        <v>017</v>
      </c>
      <c r="G238" t="str">
        <f>""</f>
        <v/>
      </c>
      <c r="H238" t="s">
        <v>2</v>
      </c>
      <c r="I238" t="s">
        <v>3035</v>
      </c>
      <c r="J238" t="s">
        <v>6484</v>
      </c>
      <c r="K238" t="str">
        <f t="shared" si="31"/>
        <v>29631</v>
      </c>
    </row>
    <row r="239" spans="1:11" customFormat="1" x14ac:dyDescent="0.25">
      <c r="A239" t="str">
        <f t="shared" si="26"/>
        <v>29</v>
      </c>
      <c r="B239" t="s">
        <v>709</v>
      </c>
      <c r="C239" t="str">
        <f t="shared" si="27"/>
        <v>025</v>
      </c>
      <c r="D239" t="s">
        <v>734</v>
      </c>
      <c r="E239" t="str">
        <f t="shared" si="29"/>
        <v>02</v>
      </c>
      <c r="F239" t="str">
        <f>"018"</f>
        <v>018</v>
      </c>
      <c r="G239" t="str">
        <f>""</f>
        <v/>
      </c>
      <c r="H239" t="s">
        <v>1</v>
      </c>
      <c r="I239" t="s">
        <v>3034</v>
      </c>
      <c r="J239" t="s">
        <v>6483</v>
      </c>
      <c r="K239" t="str">
        <f t="shared" si="31"/>
        <v>29631</v>
      </c>
    </row>
    <row r="240" spans="1:11" customFormat="1" x14ac:dyDescent="0.25">
      <c r="A240" t="str">
        <f t="shared" si="26"/>
        <v>29</v>
      </c>
      <c r="B240" t="s">
        <v>709</v>
      </c>
      <c r="C240" t="str">
        <f t="shared" si="27"/>
        <v>025</v>
      </c>
      <c r="D240" t="s">
        <v>734</v>
      </c>
      <c r="E240" t="str">
        <f t="shared" si="29"/>
        <v>02</v>
      </c>
      <c r="F240" t="str">
        <f>"018"</f>
        <v>018</v>
      </c>
      <c r="G240" t="str">
        <f>""</f>
        <v/>
      </c>
      <c r="H240" t="s">
        <v>0</v>
      </c>
      <c r="I240" t="s">
        <v>3034</v>
      </c>
      <c r="J240" t="s">
        <v>6483</v>
      </c>
      <c r="K240" t="str">
        <f t="shared" si="31"/>
        <v>29631</v>
      </c>
    </row>
    <row r="241" spans="1:11" customFormat="1" x14ac:dyDescent="0.25">
      <c r="A241" t="str">
        <f t="shared" si="26"/>
        <v>29</v>
      </c>
      <c r="B241" t="s">
        <v>709</v>
      </c>
      <c r="C241" t="str">
        <f t="shared" si="27"/>
        <v>025</v>
      </c>
      <c r="D241" t="s">
        <v>734</v>
      </c>
      <c r="E241" t="str">
        <f t="shared" si="29"/>
        <v>02</v>
      </c>
      <c r="F241" t="str">
        <f>"019"</f>
        <v>019</v>
      </c>
      <c r="G241" t="str">
        <f>""</f>
        <v/>
      </c>
      <c r="H241" t="s">
        <v>1</v>
      </c>
      <c r="I241" t="s">
        <v>3028</v>
      </c>
      <c r="J241" t="s">
        <v>6475</v>
      </c>
      <c r="K241" t="str">
        <f t="shared" si="31"/>
        <v>29631</v>
      </c>
    </row>
    <row r="242" spans="1:11" customFormat="1" x14ac:dyDescent="0.25">
      <c r="A242" t="str">
        <f t="shared" si="26"/>
        <v>29</v>
      </c>
      <c r="B242" t="s">
        <v>709</v>
      </c>
      <c r="C242" t="str">
        <f t="shared" si="27"/>
        <v>025</v>
      </c>
      <c r="D242" t="s">
        <v>734</v>
      </c>
      <c r="E242" t="str">
        <f t="shared" si="29"/>
        <v>02</v>
      </c>
      <c r="F242" t="str">
        <f>"019"</f>
        <v>019</v>
      </c>
      <c r="G242" t="str">
        <f>""</f>
        <v/>
      </c>
      <c r="H242" t="s">
        <v>0</v>
      </c>
      <c r="I242" t="s">
        <v>3028</v>
      </c>
      <c r="J242" t="s">
        <v>6475</v>
      </c>
      <c r="K242" t="str">
        <f t="shared" si="31"/>
        <v>29631</v>
      </c>
    </row>
    <row r="243" spans="1:11" customFormat="1" x14ac:dyDescent="0.25">
      <c r="A243" t="str">
        <f t="shared" si="26"/>
        <v>29</v>
      </c>
      <c r="B243" t="s">
        <v>709</v>
      </c>
      <c r="C243" t="str">
        <f t="shared" si="27"/>
        <v>025</v>
      </c>
      <c r="D243" t="s">
        <v>734</v>
      </c>
      <c r="E243" t="str">
        <f t="shared" si="29"/>
        <v>02</v>
      </c>
      <c r="F243" t="str">
        <f>"020"</f>
        <v>020</v>
      </c>
      <c r="G243" t="str">
        <f>""</f>
        <v/>
      </c>
      <c r="H243" t="s">
        <v>1</v>
      </c>
      <c r="I243" t="s">
        <v>3028</v>
      </c>
      <c r="J243" t="s">
        <v>6475</v>
      </c>
      <c r="K243" t="str">
        <f t="shared" si="31"/>
        <v>29631</v>
      </c>
    </row>
    <row r="244" spans="1:11" customFormat="1" x14ac:dyDescent="0.25">
      <c r="A244" t="str">
        <f t="shared" si="26"/>
        <v>29</v>
      </c>
      <c r="B244" t="s">
        <v>709</v>
      </c>
      <c r="C244" t="str">
        <f t="shared" si="27"/>
        <v>025</v>
      </c>
      <c r="D244" t="s">
        <v>734</v>
      </c>
      <c r="E244" t="str">
        <f t="shared" si="29"/>
        <v>02</v>
      </c>
      <c r="F244" t="str">
        <f>"020"</f>
        <v>020</v>
      </c>
      <c r="G244" t="str">
        <f>""</f>
        <v/>
      </c>
      <c r="H244" t="s">
        <v>0</v>
      </c>
      <c r="I244" t="s">
        <v>3028</v>
      </c>
      <c r="J244" t="s">
        <v>6475</v>
      </c>
      <c r="K244" t="str">
        <f t="shared" si="31"/>
        <v>29631</v>
      </c>
    </row>
    <row r="245" spans="1:11" customFormat="1" x14ac:dyDescent="0.25">
      <c r="A245" t="str">
        <f t="shared" si="26"/>
        <v>29</v>
      </c>
      <c r="B245" t="s">
        <v>709</v>
      </c>
      <c r="C245" t="str">
        <f t="shared" si="27"/>
        <v>025</v>
      </c>
      <c r="D245" t="s">
        <v>734</v>
      </c>
      <c r="E245" t="str">
        <f t="shared" ref="E245:E266" si="32">"03"</f>
        <v>03</v>
      </c>
      <c r="F245" t="str">
        <f>"001"</f>
        <v>001</v>
      </c>
      <c r="G245" t="str">
        <f>""</f>
        <v/>
      </c>
      <c r="H245" t="s">
        <v>1</v>
      </c>
      <c r="I245" t="s">
        <v>3036</v>
      </c>
      <c r="J245" t="s">
        <v>6485</v>
      </c>
      <c r="K245" t="str">
        <f t="shared" ref="K245:K253" si="33">"29630"</f>
        <v>29630</v>
      </c>
    </row>
    <row r="246" spans="1:11" customFormat="1" x14ac:dyDescent="0.25">
      <c r="A246" t="str">
        <f t="shared" si="26"/>
        <v>29</v>
      </c>
      <c r="B246" t="s">
        <v>709</v>
      </c>
      <c r="C246" t="str">
        <f t="shared" si="27"/>
        <v>025</v>
      </c>
      <c r="D246" t="s">
        <v>734</v>
      </c>
      <c r="E246" t="str">
        <f t="shared" si="32"/>
        <v>03</v>
      </c>
      <c r="F246" t="str">
        <f>"001"</f>
        <v>001</v>
      </c>
      <c r="G246" t="str">
        <f>""</f>
        <v/>
      </c>
      <c r="H246" t="s">
        <v>0</v>
      </c>
      <c r="I246" t="s">
        <v>3036</v>
      </c>
      <c r="J246" t="s">
        <v>6485</v>
      </c>
      <c r="K246" t="str">
        <f t="shared" si="33"/>
        <v>29630</v>
      </c>
    </row>
    <row r="247" spans="1:11" customFormat="1" x14ac:dyDescent="0.25">
      <c r="A247" t="str">
        <f t="shared" si="26"/>
        <v>29</v>
      </c>
      <c r="B247" t="s">
        <v>709</v>
      </c>
      <c r="C247" t="str">
        <f t="shared" si="27"/>
        <v>025</v>
      </c>
      <c r="D247" t="s">
        <v>734</v>
      </c>
      <c r="E247" t="str">
        <f t="shared" si="32"/>
        <v>03</v>
      </c>
      <c r="F247" t="str">
        <f>"002"</f>
        <v>002</v>
      </c>
      <c r="G247" t="str">
        <f>""</f>
        <v/>
      </c>
      <c r="H247" t="s">
        <v>1</v>
      </c>
      <c r="I247" t="s">
        <v>3037</v>
      </c>
      <c r="J247" t="s">
        <v>6486</v>
      </c>
      <c r="K247" t="str">
        <f t="shared" si="33"/>
        <v>29630</v>
      </c>
    </row>
    <row r="248" spans="1:11" customFormat="1" x14ac:dyDescent="0.25">
      <c r="A248" t="str">
        <f t="shared" si="26"/>
        <v>29</v>
      </c>
      <c r="B248" t="s">
        <v>709</v>
      </c>
      <c r="C248" t="str">
        <f t="shared" si="27"/>
        <v>025</v>
      </c>
      <c r="D248" t="s">
        <v>734</v>
      </c>
      <c r="E248" t="str">
        <f t="shared" si="32"/>
        <v>03</v>
      </c>
      <c r="F248" t="str">
        <f>"002"</f>
        <v>002</v>
      </c>
      <c r="G248" t="str">
        <f>""</f>
        <v/>
      </c>
      <c r="H248" t="s">
        <v>0</v>
      </c>
      <c r="I248" t="s">
        <v>3037</v>
      </c>
      <c r="J248" t="s">
        <v>6486</v>
      </c>
      <c r="K248" t="str">
        <f t="shared" si="33"/>
        <v>29630</v>
      </c>
    </row>
    <row r="249" spans="1:11" customFormat="1" x14ac:dyDescent="0.25">
      <c r="A249" t="str">
        <f t="shared" si="26"/>
        <v>29</v>
      </c>
      <c r="B249" t="s">
        <v>709</v>
      </c>
      <c r="C249" t="str">
        <f t="shared" si="27"/>
        <v>025</v>
      </c>
      <c r="D249" t="s">
        <v>734</v>
      </c>
      <c r="E249" t="str">
        <f t="shared" si="32"/>
        <v>03</v>
      </c>
      <c r="F249" t="str">
        <f>"002"</f>
        <v>002</v>
      </c>
      <c r="G249" t="str">
        <f>""</f>
        <v/>
      </c>
      <c r="H249" t="s">
        <v>2</v>
      </c>
      <c r="I249" t="s">
        <v>3037</v>
      </c>
      <c r="J249" t="s">
        <v>6486</v>
      </c>
      <c r="K249" t="str">
        <f t="shared" si="33"/>
        <v>29630</v>
      </c>
    </row>
    <row r="250" spans="1:11" customFormat="1" x14ac:dyDescent="0.25">
      <c r="A250" t="str">
        <f t="shared" si="26"/>
        <v>29</v>
      </c>
      <c r="B250" t="s">
        <v>709</v>
      </c>
      <c r="C250" t="str">
        <f t="shared" si="27"/>
        <v>025</v>
      </c>
      <c r="D250" t="s">
        <v>734</v>
      </c>
      <c r="E250" t="str">
        <f t="shared" si="32"/>
        <v>03</v>
      </c>
      <c r="F250" t="str">
        <f>"003"</f>
        <v>003</v>
      </c>
      <c r="G250" t="str">
        <f>""</f>
        <v/>
      </c>
      <c r="H250" t="s">
        <v>1</v>
      </c>
      <c r="I250" t="s">
        <v>3032</v>
      </c>
      <c r="J250" t="s">
        <v>6481</v>
      </c>
      <c r="K250" t="str">
        <f t="shared" si="33"/>
        <v>29630</v>
      </c>
    </row>
    <row r="251" spans="1:11" customFormat="1" x14ac:dyDescent="0.25">
      <c r="A251" t="str">
        <f t="shared" si="26"/>
        <v>29</v>
      </c>
      <c r="B251" t="s">
        <v>709</v>
      </c>
      <c r="C251" t="str">
        <f t="shared" si="27"/>
        <v>025</v>
      </c>
      <c r="D251" t="s">
        <v>734</v>
      </c>
      <c r="E251" t="str">
        <f t="shared" si="32"/>
        <v>03</v>
      </c>
      <c r="F251" t="str">
        <f>"003"</f>
        <v>003</v>
      </c>
      <c r="G251" t="str">
        <f>""</f>
        <v/>
      </c>
      <c r="H251" t="s">
        <v>0</v>
      </c>
      <c r="I251" t="s">
        <v>3032</v>
      </c>
      <c r="J251" t="s">
        <v>6481</v>
      </c>
      <c r="K251" t="str">
        <f t="shared" si="33"/>
        <v>29630</v>
      </c>
    </row>
    <row r="252" spans="1:11" customFormat="1" x14ac:dyDescent="0.25">
      <c r="A252" t="str">
        <f t="shared" si="26"/>
        <v>29</v>
      </c>
      <c r="B252" t="s">
        <v>709</v>
      </c>
      <c r="C252" t="str">
        <f t="shared" si="27"/>
        <v>025</v>
      </c>
      <c r="D252" t="s">
        <v>734</v>
      </c>
      <c r="E252" t="str">
        <f t="shared" si="32"/>
        <v>03</v>
      </c>
      <c r="F252" t="str">
        <f>"004"</f>
        <v>004</v>
      </c>
      <c r="G252" t="str">
        <f>""</f>
        <v/>
      </c>
      <c r="H252" t="s">
        <v>1</v>
      </c>
      <c r="I252" t="s">
        <v>3038</v>
      </c>
      <c r="J252" t="s">
        <v>6487</v>
      </c>
      <c r="K252" t="str">
        <f t="shared" si="33"/>
        <v>29630</v>
      </c>
    </row>
    <row r="253" spans="1:11" customFormat="1" x14ac:dyDescent="0.25">
      <c r="A253" t="str">
        <f t="shared" si="26"/>
        <v>29</v>
      </c>
      <c r="B253" t="s">
        <v>709</v>
      </c>
      <c r="C253" t="str">
        <f t="shared" si="27"/>
        <v>025</v>
      </c>
      <c r="D253" t="s">
        <v>734</v>
      </c>
      <c r="E253" t="str">
        <f t="shared" si="32"/>
        <v>03</v>
      </c>
      <c r="F253" t="str">
        <f>"004"</f>
        <v>004</v>
      </c>
      <c r="G253" t="str">
        <f>""</f>
        <v/>
      </c>
      <c r="H253" t="s">
        <v>0</v>
      </c>
      <c r="I253" t="s">
        <v>3038</v>
      </c>
      <c r="J253" t="s">
        <v>6487</v>
      </c>
      <c r="K253" t="str">
        <f t="shared" si="33"/>
        <v>29630</v>
      </c>
    </row>
    <row r="254" spans="1:11" customFormat="1" x14ac:dyDescent="0.25">
      <c r="A254" t="str">
        <f t="shared" si="26"/>
        <v>29</v>
      </c>
      <c r="B254" t="s">
        <v>709</v>
      </c>
      <c r="C254" t="str">
        <f t="shared" si="27"/>
        <v>025</v>
      </c>
      <c r="D254" t="s">
        <v>734</v>
      </c>
      <c r="E254" t="str">
        <f t="shared" si="32"/>
        <v>03</v>
      </c>
      <c r="F254" t="str">
        <f>"005"</f>
        <v>005</v>
      </c>
      <c r="G254" t="str">
        <f>""</f>
        <v/>
      </c>
      <c r="H254" t="s">
        <v>1</v>
      </c>
      <c r="I254" t="s">
        <v>3035</v>
      </c>
      <c r="J254" t="s">
        <v>6484</v>
      </c>
      <c r="K254" t="str">
        <f>"29631"</f>
        <v>29631</v>
      </c>
    </row>
    <row r="255" spans="1:11" customFormat="1" x14ac:dyDescent="0.25">
      <c r="A255" t="str">
        <f t="shared" si="26"/>
        <v>29</v>
      </c>
      <c r="B255" t="s">
        <v>709</v>
      </c>
      <c r="C255" t="str">
        <f t="shared" si="27"/>
        <v>025</v>
      </c>
      <c r="D255" t="s">
        <v>734</v>
      </c>
      <c r="E255" t="str">
        <f t="shared" si="32"/>
        <v>03</v>
      </c>
      <c r="F255" t="str">
        <f>"005"</f>
        <v>005</v>
      </c>
      <c r="G255" t="str">
        <f>""</f>
        <v/>
      </c>
      <c r="H255" t="s">
        <v>0</v>
      </c>
      <c r="I255" t="s">
        <v>3035</v>
      </c>
      <c r="J255" t="s">
        <v>6484</v>
      </c>
      <c r="K255" t="str">
        <f>"29631"</f>
        <v>29631</v>
      </c>
    </row>
    <row r="256" spans="1:11" customFormat="1" x14ac:dyDescent="0.25">
      <c r="A256" t="str">
        <f t="shared" si="26"/>
        <v>29</v>
      </c>
      <c r="B256" t="s">
        <v>709</v>
      </c>
      <c r="C256" t="str">
        <f t="shared" si="27"/>
        <v>025</v>
      </c>
      <c r="D256" t="s">
        <v>734</v>
      </c>
      <c r="E256" t="str">
        <f t="shared" si="32"/>
        <v>03</v>
      </c>
      <c r="F256" t="str">
        <f>"006"</f>
        <v>006</v>
      </c>
      <c r="G256" t="str">
        <f>""</f>
        <v/>
      </c>
      <c r="H256" t="s">
        <v>1</v>
      </c>
      <c r="I256" t="s">
        <v>3037</v>
      </c>
      <c r="J256" t="s">
        <v>6486</v>
      </c>
      <c r="K256" t="str">
        <f t="shared" ref="K256:K266" si="34">"29630"</f>
        <v>29630</v>
      </c>
    </row>
    <row r="257" spans="1:11" customFormat="1" x14ac:dyDescent="0.25">
      <c r="A257" t="str">
        <f t="shared" si="26"/>
        <v>29</v>
      </c>
      <c r="B257" t="s">
        <v>709</v>
      </c>
      <c r="C257" t="str">
        <f t="shared" si="27"/>
        <v>025</v>
      </c>
      <c r="D257" t="s">
        <v>734</v>
      </c>
      <c r="E257" t="str">
        <f t="shared" si="32"/>
        <v>03</v>
      </c>
      <c r="F257" t="str">
        <f>"006"</f>
        <v>006</v>
      </c>
      <c r="G257" t="str">
        <f>""</f>
        <v/>
      </c>
      <c r="H257" t="s">
        <v>0</v>
      </c>
      <c r="I257" t="s">
        <v>3037</v>
      </c>
      <c r="J257" t="s">
        <v>6486</v>
      </c>
      <c r="K257" t="str">
        <f t="shared" si="34"/>
        <v>29630</v>
      </c>
    </row>
    <row r="258" spans="1:11" customFormat="1" x14ac:dyDescent="0.25">
      <c r="A258" t="str">
        <f t="shared" si="26"/>
        <v>29</v>
      </c>
      <c r="B258" t="s">
        <v>709</v>
      </c>
      <c r="C258" t="str">
        <f t="shared" si="27"/>
        <v>025</v>
      </c>
      <c r="D258" t="s">
        <v>734</v>
      </c>
      <c r="E258" t="str">
        <f t="shared" si="32"/>
        <v>03</v>
      </c>
      <c r="F258" t="str">
        <f>"007"</f>
        <v>007</v>
      </c>
      <c r="G258" t="str">
        <f>""</f>
        <v/>
      </c>
      <c r="H258" t="s">
        <v>1</v>
      </c>
      <c r="I258" t="s">
        <v>3039</v>
      </c>
      <c r="J258" t="s">
        <v>6488</v>
      </c>
      <c r="K258" t="str">
        <f t="shared" si="34"/>
        <v>29630</v>
      </c>
    </row>
    <row r="259" spans="1:11" customFormat="1" x14ac:dyDescent="0.25">
      <c r="A259" t="str">
        <f t="shared" ref="A259:A322" si="35">"29"</f>
        <v>29</v>
      </c>
      <c r="B259" t="s">
        <v>709</v>
      </c>
      <c r="C259" t="str">
        <f t="shared" si="27"/>
        <v>025</v>
      </c>
      <c r="D259" t="s">
        <v>734</v>
      </c>
      <c r="E259" t="str">
        <f t="shared" si="32"/>
        <v>03</v>
      </c>
      <c r="F259" t="str">
        <f>"007"</f>
        <v>007</v>
      </c>
      <c r="G259" t="str">
        <f>""</f>
        <v/>
      </c>
      <c r="H259" t="s">
        <v>0</v>
      </c>
      <c r="I259" t="s">
        <v>3039</v>
      </c>
      <c r="J259" t="s">
        <v>6488</v>
      </c>
      <c r="K259" t="str">
        <f t="shared" si="34"/>
        <v>29630</v>
      </c>
    </row>
    <row r="260" spans="1:11" customFormat="1" x14ac:dyDescent="0.25">
      <c r="A260" t="str">
        <f t="shared" si="35"/>
        <v>29</v>
      </c>
      <c r="B260" t="s">
        <v>709</v>
      </c>
      <c r="C260" t="str">
        <f t="shared" si="27"/>
        <v>025</v>
      </c>
      <c r="D260" t="s">
        <v>734</v>
      </c>
      <c r="E260" t="str">
        <f t="shared" si="32"/>
        <v>03</v>
      </c>
      <c r="F260" t="str">
        <f>"008"</f>
        <v>008</v>
      </c>
      <c r="G260" t="str">
        <f>""</f>
        <v/>
      </c>
      <c r="H260" t="s">
        <v>1</v>
      </c>
      <c r="I260" t="s">
        <v>3038</v>
      </c>
      <c r="J260" t="s">
        <v>6487</v>
      </c>
      <c r="K260" t="str">
        <f t="shared" si="34"/>
        <v>29630</v>
      </c>
    </row>
    <row r="261" spans="1:11" customFormat="1" x14ac:dyDescent="0.25">
      <c r="A261" t="str">
        <f t="shared" si="35"/>
        <v>29</v>
      </c>
      <c r="B261" t="s">
        <v>709</v>
      </c>
      <c r="C261" t="str">
        <f t="shared" si="27"/>
        <v>025</v>
      </c>
      <c r="D261" t="s">
        <v>734</v>
      </c>
      <c r="E261" t="str">
        <f t="shared" si="32"/>
        <v>03</v>
      </c>
      <c r="F261" t="str">
        <f>"008"</f>
        <v>008</v>
      </c>
      <c r="G261" t="str">
        <f>""</f>
        <v/>
      </c>
      <c r="H261" t="s">
        <v>0</v>
      </c>
      <c r="I261" t="s">
        <v>3038</v>
      </c>
      <c r="J261" t="s">
        <v>6487</v>
      </c>
      <c r="K261" t="str">
        <f t="shared" si="34"/>
        <v>29630</v>
      </c>
    </row>
    <row r="262" spans="1:11" customFormat="1" x14ac:dyDescent="0.25">
      <c r="A262" t="str">
        <f t="shared" si="35"/>
        <v>29</v>
      </c>
      <c r="B262" t="s">
        <v>709</v>
      </c>
      <c r="C262" t="str">
        <f t="shared" ref="C262:C266" si="36">"025"</f>
        <v>025</v>
      </c>
      <c r="D262" t="s">
        <v>734</v>
      </c>
      <c r="E262" t="str">
        <f t="shared" si="32"/>
        <v>03</v>
      </c>
      <c r="F262" t="str">
        <f>"009"</f>
        <v>009</v>
      </c>
      <c r="G262" t="str">
        <f>""</f>
        <v/>
      </c>
      <c r="H262" t="s">
        <v>3</v>
      </c>
      <c r="I262" t="s">
        <v>3032</v>
      </c>
      <c r="J262" t="s">
        <v>6481</v>
      </c>
      <c r="K262" t="str">
        <f t="shared" si="34"/>
        <v>29630</v>
      </c>
    </row>
    <row r="263" spans="1:11" customFormat="1" x14ac:dyDescent="0.25">
      <c r="A263" t="str">
        <f t="shared" si="35"/>
        <v>29</v>
      </c>
      <c r="B263" t="s">
        <v>709</v>
      </c>
      <c r="C263" t="str">
        <f t="shared" si="36"/>
        <v>025</v>
      </c>
      <c r="D263" t="s">
        <v>734</v>
      </c>
      <c r="E263" t="str">
        <f t="shared" si="32"/>
        <v>03</v>
      </c>
      <c r="F263" t="str">
        <f>"010"</f>
        <v>010</v>
      </c>
      <c r="G263" t="str">
        <f>""</f>
        <v/>
      </c>
      <c r="H263" t="s">
        <v>1</v>
      </c>
      <c r="I263" t="s">
        <v>3039</v>
      </c>
      <c r="J263" t="s">
        <v>6488</v>
      </c>
      <c r="K263" t="str">
        <f t="shared" si="34"/>
        <v>29630</v>
      </c>
    </row>
    <row r="264" spans="1:11" customFormat="1" x14ac:dyDescent="0.25">
      <c r="A264" t="str">
        <f t="shared" si="35"/>
        <v>29</v>
      </c>
      <c r="B264" t="s">
        <v>709</v>
      </c>
      <c r="C264" t="str">
        <f t="shared" si="36"/>
        <v>025</v>
      </c>
      <c r="D264" t="s">
        <v>734</v>
      </c>
      <c r="E264" t="str">
        <f t="shared" si="32"/>
        <v>03</v>
      </c>
      <c r="F264" t="str">
        <f>"010"</f>
        <v>010</v>
      </c>
      <c r="G264" t="str">
        <f>""</f>
        <v/>
      </c>
      <c r="H264" t="s">
        <v>0</v>
      </c>
      <c r="I264" t="s">
        <v>3039</v>
      </c>
      <c r="J264" t="s">
        <v>6488</v>
      </c>
      <c r="K264" t="str">
        <f t="shared" si="34"/>
        <v>29630</v>
      </c>
    </row>
    <row r="265" spans="1:11" customFormat="1" x14ac:dyDescent="0.25">
      <c r="A265" t="str">
        <f t="shared" si="35"/>
        <v>29</v>
      </c>
      <c r="B265" t="s">
        <v>709</v>
      </c>
      <c r="C265" t="str">
        <f t="shared" si="36"/>
        <v>025</v>
      </c>
      <c r="D265" t="s">
        <v>734</v>
      </c>
      <c r="E265" t="str">
        <f t="shared" si="32"/>
        <v>03</v>
      </c>
      <c r="F265" t="str">
        <f>"011"</f>
        <v>011</v>
      </c>
      <c r="G265" t="str">
        <f>""</f>
        <v/>
      </c>
      <c r="H265" t="s">
        <v>3</v>
      </c>
      <c r="I265" t="s">
        <v>3039</v>
      </c>
      <c r="J265" t="s">
        <v>6488</v>
      </c>
      <c r="K265" t="str">
        <f t="shared" si="34"/>
        <v>29630</v>
      </c>
    </row>
    <row r="266" spans="1:11" customFormat="1" x14ac:dyDescent="0.25">
      <c r="A266" t="str">
        <f t="shared" si="35"/>
        <v>29</v>
      </c>
      <c r="B266" t="s">
        <v>709</v>
      </c>
      <c r="C266" t="str">
        <f t="shared" si="36"/>
        <v>025</v>
      </c>
      <c r="D266" t="s">
        <v>734</v>
      </c>
      <c r="E266" t="str">
        <f t="shared" si="32"/>
        <v>03</v>
      </c>
      <c r="F266" t="str">
        <f>"012"</f>
        <v>012</v>
      </c>
      <c r="G266" t="str">
        <f>""</f>
        <v/>
      </c>
      <c r="H266" t="s">
        <v>3</v>
      </c>
      <c r="I266" t="s">
        <v>3037</v>
      </c>
      <c r="J266" t="s">
        <v>6486</v>
      </c>
      <c r="K266" t="str">
        <f t="shared" si="34"/>
        <v>29630</v>
      </c>
    </row>
    <row r="267" spans="1:11" customFormat="1" x14ac:dyDescent="0.25">
      <c r="A267" t="str">
        <f t="shared" si="35"/>
        <v>29</v>
      </c>
      <c r="B267" t="s">
        <v>709</v>
      </c>
      <c r="C267" t="str">
        <f>"026"</f>
        <v>026</v>
      </c>
      <c r="D267" t="s">
        <v>735</v>
      </c>
      <c r="E267" t="str">
        <f t="shared" ref="E267:E309" si="37">"01"</f>
        <v>01</v>
      </c>
      <c r="F267" t="str">
        <f>"001"</f>
        <v>001</v>
      </c>
      <c r="G267" t="str">
        <f>""</f>
        <v/>
      </c>
      <c r="H267" t="s">
        <v>1</v>
      </c>
      <c r="I267" t="s">
        <v>28</v>
      </c>
      <c r="J267" t="s">
        <v>6489</v>
      </c>
      <c r="K267" t="str">
        <f>"29718"</f>
        <v>29718</v>
      </c>
    </row>
    <row r="268" spans="1:11" customFormat="1" x14ac:dyDescent="0.25">
      <c r="A268" t="str">
        <f t="shared" si="35"/>
        <v>29</v>
      </c>
      <c r="B268" t="s">
        <v>709</v>
      </c>
      <c r="C268" t="str">
        <f>"026"</f>
        <v>026</v>
      </c>
      <c r="D268" t="s">
        <v>735</v>
      </c>
      <c r="E268" t="str">
        <f t="shared" si="37"/>
        <v>01</v>
      </c>
      <c r="F268" t="str">
        <f>"001"</f>
        <v>001</v>
      </c>
      <c r="G268" t="str">
        <f>""</f>
        <v/>
      </c>
      <c r="H268" t="s">
        <v>0</v>
      </c>
      <c r="I268" t="s">
        <v>28</v>
      </c>
      <c r="J268" t="s">
        <v>6489</v>
      </c>
      <c r="K268" t="str">
        <f>"29718"</f>
        <v>29718</v>
      </c>
    </row>
    <row r="269" spans="1:11" customFormat="1" x14ac:dyDescent="0.25">
      <c r="A269" t="str">
        <f t="shared" si="35"/>
        <v>29</v>
      </c>
      <c r="B269" t="s">
        <v>709</v>
      </c>
      <c r="C269" t="str">
        <f>"027"</f>
        <v>027</v>
      </c>
      <c r="D269" t="s">
        <v>736</v>
      </c>
      <c r="E269" t="str">
        <f t="shared" si="37"/>
        <v>01</v>
      </c>
      <c r="F269" t="str">
        <f>"001"</f>
        <v>001</v>
      </c>
      <c r="G269" t="str">
        <f>""</f>
        <v/>
      </c>
      <c r="H269" t="s">
        <v>1</v>
      </c>
      <c r="I269" t="s">
        <v>3040</v>
      </c>
      <c r="J269" t="s">
        <v>6490</v>
      </c>
      <c r="K269" t="str">
        <f>"29719"</f>
        <v>29719</v>
      </c>
    </row>
    <row r="270" spans="1:11" customFormat="1" x14ac:dyDescent="0.25">
      <c r="A270" t="str">
        <f t="shared" si="35"/>
        <v>29</v>
      </c>
      <c r="B270" t="s">
        <v>709</v>
      </c>
      <c r="C270" t="str">
        <f>"027"</f>
        <v>027</v>
      </c>
      <c r="D270" t="s">
        <v>736</v>
      </c>
      <c r="E270" t="str">
        <f t="shared" si="37"/>
        <v>01</v>
      </c>
      <c r="F270" t="str">
        <f>"001"</f>
        <v>001</v>
      </c>
      <c r="G270" t="str">
        <f>""</f>
        <v/>
      </c>
      <c r="H270" t="s">
        <v>0</v>
      </c>
      <c r="I270" t="s">
        <v>3040</v>
      </c>
      <c r="J270" t="s">
        <v>6490</v>
      </c>
      <c r="K270" t="str">
        <f>"29719"</f>
        <v>29719</v>
      </c>
    </row>
    <row r="271" spans="1:11" customFormat="1" x14ac:dyDescent="0.25">
      <c r="A271" t="str">
        <f t="shared" si="35"/>
        <v>29</v>
      </c>
      <c r="B271" t="s">
        <v>709</v>
      </c>
      <c r="C271" t="str">
        <f>"027"</f>
        <v>027</v>
      </c>
      <c r="D271" t="s">
        <v>736</v>
      </c>
      <c r="E271" t="str">
        <f t="shared" si="37"/>
        <v>01</v>
      </c>
      <c r="F271" t="str">
        <f>"002"</f>
        <v>002</v>
      </c>
      <c r="G271" t="str">
        <f>""</f>
        <v/>
      </c>
      <c r="H271" t="s">
        <v>1</v>
      </c>
      <c r="I271" t="s">
        <v>25</v>
      </c>
      <c r="J271" t="s">
        <v>6491</v>
      </c>
      <c r="K271" t="str">
        <f>"29719"</f>
        <v>29719</v>
      </c>
    </row>
    <row r="272" spans="1:11" customFormat="1" x14ac:dyDescent="0.25">
      <c r="A272" t="str">
        <f t="shared" si="35"/>
        <v>29</v>
      </c>
      <c r="B272" t="s">
        <v>709</v>
      </c>
      <c r="C272" t="str">
        <f>"027"</f>
        <v>027</v>
      </c>
      <c r="D272" t="s">
        <v>736</v>
      </c>
      <c r="E272" t="str">
        <f t="shared" si="37"/>
        <v>01</v>
      </c>
      <c r="F272" t="str">
        <f>"002"</f>
        <v>002</v>
      </c>
      <c r="G272" t="str">
        <f>""</f>
        <v/>
      </c>
      <c r="H272" t="s">
        <v>0</v>
      </c>
      <c r="I272" t="s">
        <v>25</v>
      </c>
      <c r="J272" t="s">
        <v>6491</v>
      </c>
      <c r="K272" t="str">
        <f>"29719"</f>
        <v>29719</v>
      </c>
    </row>
    <row r="273" spans="1:11" customFormat="1" x14ac:dyDescent="0.25">
      <c r="A273" t="str">
        <f t="shared" si="35"/>
        <v>29</v>
      </c>
      <c r="B273" t="s">
        <v>709</v>
      </c>
      <c r="C273" t="str">
        <f>"028"</f>
        <v>028</v>
      </c>
      <c r="D273" t="s">
        <v>737</v>
      </c>
      <c r="E273" t="str">
        <f t="shared" si="37"/>
        <v>01</v>
      </c>
      <c r="F273" t="str">
        <f t="shared" ref="F273:F281" si="38">"001"</f>
        <v>001</v>
      </c>
      <c r="G273" t="str">
        <f>""</f>
        <v/>
      </c>
      <c r="H273" t="s">
        <v>1</v>
      </c>
      <c r="I273" t="s">
        <v>3041</v>
      </c>
      <c r="J273" t="s">
        <v>6492</v>
      </c>
      <c r="K273" t="str">
        <f>"29370"</f>
        <v>29370</v>
      </c>
    </row>
    <row r="274" spans="1:11" customFormat="1" x14ac:dyDescent="0.25">
      <c r="A274" t="str">
        <f t="shared" si="35"/>
        <v>29</v>
      </c>
      <c r="B274" t="s">
        <v>709</v>
      </c>
      <c r="C274" t="str">
        <f>"028"</f>
        <v>028</v>
      </c>
      <c r="D274" t="s">
        <v>737</v>
      </c>
      <c r="E274" t="str">
        <f t="shared" si="37"/>
        <v>01</v>
      </c>
      <c r="F274" t="str">
        <f t="shared" si="38"/>
        <v>001</v>
      </c>
      <c r="G274" t="str">
        <f>""</f>
        <v/>
      </c>
      <c r="H274" t="s">
        <v>0</v>
      </c>
      <c r="I274" t="s">
        <v>3041</v>
      </c>
      <c r="J274" t="s">
        <v>6492</v>
      </c>
      <c r="K274" t="str">
        <f>"29370"</f>
        <v>29370</v>
      </c>
    </row>
    <row r="275" spans="1:11" customFormat="1" x14ac:dyDescent="0.25">
      <c r="A275" t="str">
        <f t="shared" si="35"/>
        <v>29</v>
      </c>
      <c r="B275" t="s">
        <v>709</v>
      </c>
      <c r="C275" t="str">
        <f>"029"</f>
        <v>029</v>
      </c>
      <c r="D275" t="s">
        <v>738</v>
      </c>
      <c r="E275" t="str">
        <f t="shared" si="37"/>
        <v>01</v>
      </c>
      <c r="F275" t="str">
        <f t="shared" si="38"/>
        <v>001</v>
      </c>
      <c r="G275" t="str">
        <f>""</f>
        <v/>
      </c>
      <c r="H275" t="s">
        <v>3</v>
      </c>
      <c r="I275" t="s">
        <v>24</v>
      </c>
      <c r="J275" t="s">
        <v>6493</v>
      </c>
      <c r="K275" t="str">
        <f>"29490"</f>
        <v>29490</v>
      </c>
    </row>
    <row r="276" spans="1:11" customFormat="1" x14ac:dyDescent="0.25">
      <c r="A276" t="str">
        <f t="shared" si="35"/>
        <v>29</v>
      </c>
      <c r="B276" t="s">
        <v>709</v>
      </c>
      <c r="C276" t="str">
        <f>"030"</f>
        <v>030</v>
      </c>
      <c r="D276" t="s">
        <v>739</v>
      </c>
      <c r="E276" t="str">
        <f t="shared" si="37"/>
        <v>01</v>
      </c>
      <c r="F276" t="str">
        <f t="shared" si="38"/>
        <v>001</v>
      </c>
      <c r="G276" t="str">
        <f>""</f>
        <v/>
      </c>
      <c r="H276" t="s">
        <v>3</v>
      </c>
      <c r="I276" t="s">
        <v>24</v>
      </c>
      <c r="J276" t="s">
        <v>6494</v>
      </c>
      <c r="K276" t="str">
        <f>"29718"</f>
        <v>29718</v>
      </c>
    </row>
    <row r="277" spans="1:11" customFormat="1" x14ac:dyDescent="0.25">
      <c r="A277" t="str">
        <f t="shared" si="35"/>
        <v>29</v>
      </c>
      <c r="B277" t="s">
        <v>709</v>
      </c>
      <c r="C277" t="str">
        <f>"031"</f>
        <v>031</v>
      </c>
      <c r="D277" t="s">
        <v>740</v>
      </c>
      <c r="E277" t="str">
        <f t="shared" si="37"/>
        <v>01</v>
      </c>
      <c r="F277" t="str">
        <f t="shared" si="38"/>
        <v>001</v>
      </c>
      <c r="G277" t="str">
        <f>"01"</f>
        <v>01</v>
      </c>
      <c r="H277" t="s">
        <v>1</v>
      </c>
      <c r="I277" t="s">
        <v>3042</v>
      </c>
      <c r="J277" t="s">
        <v>6495</v>
      </c>
      <c r="K277" t="str">
        <f>"29420"</f>
        <v>29420</v>
      </c>
    </row>
    <row r="278" spans="1:11" customFormat="1" x14ac:dyDescent="0.25">
      <c r="A278" t="str">
        <f t="shared" si="35"/>
        <v>29</v>
      </c>
      <c r="B278" t="s">
        <v>709</v>
      </c>
      <c r="C278" t="str">
        <f>"031"</f>
        <v>031</v>
      </c>
      <c r="D278" t="s">
        <v>740</v>
      </c>
      <c r="E278" t="str">
        <f t="shared" si="37"/>
        <v>01</v>
      </c>
      <c r="F278" t="str">
        <f t="shared" si="38"/>
        <v>001</v>
      </c>
      <c r="G278" t="str">
        <f>"01"</f>
        <v>01</v>
      </c>
      <c r="H278" t="s">
        <v>0</v>
      </c>
      <c r="I278" t="s">
        <v>3042</v>
      </c>
      <c r="J278" t="s">
        <v>6495</v>
      </c>
      <c r="K278" t="str">
        <f>"29420"</f>
        <v>29420</v>
      </c>
    </row>
    <row r="279" spans="1:11" customFormat="1" x14ac:dyDescent="0.25">
      <c r="A279" t="str">
        <f t="shared" si="35"/>
        <v>29</v>
      </c>
      <c r="B279" t="s">
        <v>709</v>
      </c>
      <c r="C279" t="str">
        <f>"031"</f>
        <v>031</v>
      </c>
      <c r="D279" t="s">
        <v>740</v>
      </c>
      <c r="E279" t="str">
        <f t="shared" si="37"/>
        <v>01</v>
      </c>
      <c r="F279" t="str">
        <f t="shared" si="38"/>
        <v>001</v>
      </c>
      <c r="G279" t="str">
        <f>"02"</f>
        <v>02</v>
      </c>
      <c r="H279" t="s">
        <v>2</v>
      </c>
      <c r="I279" t="s">
        <v>86</v>
      </c>
      <c r="J279" t="s">
        <v>6496</v>
      </c>
      <c r="K279" t="str">
        <f>"29420"</f>
        <v>29420</v>
      </c>
    </row>
    <row r="280" spans="1:11" customFormat="1" x14ac:dyDescent="0.25">
      <c r="A280" t="str">
        <f t="shared" si="35"/>
        <v>29</v>
      </c>
      <c r="B280" t="s">
        <v>709</v>
      </c>
      <c r="C280" t="str">
        <f t="shared" ref="C280:C289" si="39">"032"</f>
        <v>032</v>
      </c>
      <c r="D280" t="s">
        <v>741</v>
      </c>
      <c r="E280" t="str">
        <f t="shared" si="37"/>
        <v>01</v>
      </c>
      <c r="F280" t="str">
        <f t="shared" si="38"/>
        <v>001</v>
      </c>
      <c r="G280" t="str">
        <f>""</f>
        <v/>
      </c>
      <c r="H280" t="s">
        <v>1</v>
      </c>
      <c r="I280" t="s">
        <v>23</v>
      </c>
      <c r="J280" t="s">
        <v>6497</v>
      </c>
      <c r="K280" t="str">
        <f t="shared" ref="K280:K289" si="40">"29320"</f>
        <v>29320</v>
      </c>
    </row>
    <row r="281" spans="1:11" customFormat="1" x14ac:dyDescent="0.25">
      <c r="A281" t="str">
        <f t="shared" si="35"/>
        <v>29</v>
      </c>
      <c r="B281" t="s">
        <v>709</v>
      </c>
      <c r="C281" t="str">
        <f t="shared" si="39"/>
        <v>032</v>
      </c>
      <c r="D281" t="s">
        <v>741</v>
      </c>
      <c r="E281" t="str">
        <f t="shared" si="37"/>
        <v>01</v>
      </c>
      <c r="F281" t="str">
        <f t="shared" si="38"/>
        <v>001</v>
      </c>
      <c r="G281" t="str">
        <f>""</f>
        <v/>
      </c>
      <c r="H281" t="s">
        <v>0</v>
      </c>
      <c r="I281" t="s">
        <v>23</v>
      </c>
      <c r="J281" t="s">
        <v>6497</v>
      </c>
      <c r="K281" t="str">
        <f t="shared" si="40"/>
        <v>29320</v>
      </c>
    </row>
    <row r="282" spans="1:11" customFormat="1" x14ac:dyDescent="0.25">
      <c r="A282" t="str">
        <f t="shared" si="35"/>
        <v>29</v>
      </c>
      <c r="B282" t="s">
        <v>709</v>
      </c>
      <c r="C282" t="str">
        <f t="shared" si="39"/>
        <v>032</v>
      </c>
      <c r="D282" t="s">
        <v>741</v>
      </c>
      <c r="E282" t="str">
        <f t="shared" si="37"/>
        <v>01</v>
      </c>
      <c r="F282" t="str">
        <f>"002"</f>
        <v>002</v>
      </c>
      <c r="G282" t="str">
        <f>""</f>
        <v/>
      </c>
      <c r="H282" t="s">
        <v>1</v>
      </c>
      <c r="I282" t="s">
        <v>3043</v>
      </c>
      <c r="J282" t="s">
        <v>6497</v>
      </c>
      <c r="K282" t="str">
        <f t="shared" si="40"/>
        <v>29320</v>
      </c>
    </row>
    <row r="283" spans="1:11" customFormat="1" x14ac:dyDescent="0.25">
      <c r="A283" t="str">
        <f t="shared" si="35"/>
        <v>29</v>
      </c>
      <c r="B283" t="s">
        <v>709</v>
      </c>
      <c r="C283" t="str">
        <f t="shared" si="39"/>
        <v>032</v>
      </c>
      <c r="D283" t="s">
        <v>741</v>
      </c>
      <c r="E283" t="str">
        <f t="shared" si="37"/>
        <v>01</v>
      </c>
      <c r="F283" t="str">
        <f>"002"</f>
        <v>002</v>
      </c>
      <c r="G283" t="str">
        <f>""</f>
        <v/>
      </c>
      <c r="H283" t="s">
        <v>0</v>
      </c>
      <c r="I283" t="s">
        <v>3043</v>
      </c>
      <c r="J283" t="s">
        <v>6497</v>
      </c>
      <c r="K283" t="str">
        <f t="shared" si="40"/>
        <v>29320</v>
      </c>
    </row>
    <row r="284" spans="1:11" customFormat="1" x14ac:dyDescent="0.25">
      <c r="A284" t="str">
        <f t="shared" si="35"/>
        <v>29</v>
      </c>
      <c r="B284" t="s">
        <v>709</v>
      </c>
      <c r="C284" t="str">
        <f t="shared" si="39"/>
        <v>032</v>
      </c>
      <c r="D284" t="s">
        <v>741</v>
      </c>
      <c r="E284" t="str">
        <f t="shared" si="37"/>
        <v>01</v>
      </c>
      <c r="F284" t="str">
        <f>"003"</f>
        <v>003</v>
      </c>
      <c r="G284" t="str">
        <f>""</f>
        <v/>
      </c>
      <c r="H284" t="s">
        <v>3</v>
      </c>
      <c r="I284" t="s">
        <v>109</v>
      </c>
      <c r="J284" t="s">
        <v>6498</v>
      </c>
      <c r="K284" t="str">
        <f t="shared" si="40"/>
        <v>29320</v>
      </c>
    </row>
    <row r="285" spans="1:11" customFormat="1" x14ac:dyDescent="0.25">
      <c r="A285" t="str">
        <f t="shared" si="35"/>
        <v>29</v>
      </c>
      <c r="B285" t="s">
        <v>709</v>
      </c>
      <c r="C285" t="str">
        <f t="shared" si="39"/>
        <v>032</v>
      </c>
      <c r="D285" t="s">
        <v>741</v>
      </c>
      <c r="E285" t="str">
        <f t="shared" si="37"/>
        <v>01</v>
      </c>
      <c r="F285" t="str">
        <f>"004"</f>
        <v>004</v>
      </c>
      <c r="G285" t="str">
        <f>""</f>
        <v/>
      </c>
      <c r="H285" t="s">
        <v>3</v>
      </c>
      <c r="I285" t="s">
        <v>2297</v>
      </c>
      <c r="J285" t="s">
        <v>6499</v>
      </c>
      <c r="K285" t="str">
        <f t="shared" si="40"/>
        <v>29320</v>
      </c>
    </row>
    <row r="286" spans="1:11" customFormat="1" x14ac:dyDescent="0.25">
      <c r="A286" t="str">
        <f t="shared" si="35"/>
        <v>29</v>
      </c>
      <c r="B286" t="s">
        <v>709</v>
      </c>
      <c r="C286" t="str">
        <f t="shared" si="39"/>
        <v>032</v>
      </c>
      <c r="D286" t="s">
        <v>741</v>
      </c>
      <c r="E286" t="str">
        <f t="shared" si="37"/>
        <v>01</v>
      </c>
      <c r="F286" t="str">
        <f>"005"</f>
        <v>005</v>
      </c>
      <c r="G286" t="str">
        <f>""</f>
        <v/>
      </c>
      <c r="H286" t="s">
        <v>1</v>
      </c>
      <c r="I286" t="s">
        <v>2297</v>
      </c>
      <c r="J286" t="s">
        <v>6499</v>
      </c>
      <c r="K286" t="str">
        <f t="shared" si="40"/>
        <v>29320</v>
      </c>
    </row>
    <row r="287" spans="1:11" customFormat="1" x14ac:dyDescent="0.25">
      <c r="A287" t="str">
        <f t="shared" si="35"/>
        <v>29</v>
      </c>
      <c r="B287" t="s">
        <v>709</v>
      </c>
      <c r="C287" t="str">
        <f t="shared" si="39"/>
        <v>032</v>
      </c>
      <c r="D287" t="s">
        <v>741</v>
      </c>
      <c r="E287" t="str">
        <f t="shared" si="37"/>
        <v>01</v>
      </c>
      <c r="F287" t="str">
        <f>"005"</f>
        <v>005</v>
      </c>
      <c r="G287" t="str">
        <f>""</f>
        <v/>
      </c>
      <c r="H287" t="s">
        <v>0</v>
      </c>
      <c r="I287" t="s">
        <v>2297</v>
      </c>
      <c r="J287" t="s">
        <v>6499</v>
      </c>
      <c r="K287" t="str">
        <f t="shared" si="40"/>
        <v>29320</v>
      </c>
    </row>
    <row r="288" spans="1:11" customFormat="1" x14ac:dyDescent="0.25">
      <c r="A288" t="str">
        <f t="shared" si="35"/>
        <v>29</v>
      </c>
      <c r="B288" t="s">
        <v>709</v>
      </c>
      <c r="C288" t="str">
        <f t="shared" si="39"/>
        <v>032</v>
      </c>
      <c r="D288" t="s">
        <v>741</v>
      </c>
      <c r="E288" t="str">
        <f t="shared" si="37"/>
        <v>01</v>
      </c>
      <c r="F288" t="str">
        <f>"006"</f>
        <v>006</v>
      </c>
      <c r="G288" t="str">
        <f>""</f>
        <v/>
      </c>
      <c r="H288" t="s">
        <v>1</v>
      </c>
      <c r="I288" t="s">
        <v>3044</v>
      </c>
      <c r="J288" t="s">
        <v>6500</v>
      </c>
      <c r="K288" t="str">
        <f t="shared" si="40"/>
        <v>29320</v>
      </c>
    </row>
    <row r="289" spans="1:11" customFormat="1" x14ac:dyDescent="0.25">
      <c r="A289" t="str">
        <f t="shared" si="35"/>
        <v>29</v>
      </c>
      <c r="B289" t="s">
        <v>709</v>
      </c>
      <c r="C289" t="str">
        <f t="shared" si="39"/>
        <v>032</v>
      </c>
      <c r="D289" t="s">
        <v>741</v>
      </c>
      <c r="E289" t="str">
        <f t="shared" si="37"/>
        <v>01</v>
      </c>
      <c r="F289" t="str">
        <f>"006"</f>
        <v>006</v>
      </c>
      <c r="G289" t="str">
        <f>""</f>
        <v/>
      </c>
      <c r="H289" t="s">
        <v>0</v>
      </c>
      <c r="I289" t="s">
        <v>3044</v>
      </c>
      <c r="J289" t="s">
        <v>6500</v>
      </c>
      <c r="K289" t="str">
        <f t="shared" si="40"/>
        <v>29320</v>
      </c>
    </row>
    <row r="290" spans="1:11" customFormat="1" x14ac:dyDescent="0.25">
      <c r="A290" t="str">
        <f t="shared" si="35"/>
        <v>29</v>
      </c>
      <c r="B290" t="s">
        <v>709</v>
      </c>
      <c r="C290" t="str">
        <f>"033"</f>
        <v>033</v>
      </c>
      <c r="D290" t="s">
        <v>742</v>
      </c>
      <c r="E290" t="str">
        <f t="shared" si="37"/>
        <v>01</v>
      </c>
      <c r="F290" t="str">
        <f>"001"</f>
        <v>001</v>
      </c>
      <c r="G290" t="str">
        <f>""</f>
        <v/>
      </c>
      <c r="H290" t="s">
        <v>1</v>
      </c>
      <c r="I290" t="s">
        <v>3045</v>
      </c>
      <c r="J290" t="s">
        <v>6354</v>
      </c>
      <c r="K290" t="str">
        <f>"29716"</f>
        <v>29716</v>
      </c>
    </row>
    <row r="291" spans="1:11" customFormat="1" x14ac:dyDescent="0.25">
      <c r="A291" t="str">
        <f t="shared" si="35"/>
        <v>29</v>
      </c>
      <c r="B291" t="s">
        <v>709</v>
      </c>
      <c r="C291" t="str">
        <f>"033"</f>
        <v>033</v>
      </c>
      <c r="D291" t="s">
        <v>742</v>
      </c>
      <c r="E291" t="str">
        <f t="shared" si="37"/>
        <v>01</v>
      </c>
      <c r="F291" t="str">
        <f>"001"</f>
        <v>001</v>
      </c>
      <c r="G291" t="str">
        <f>""</f>
        <v/>
      </c>
      <c r="H291" t="s">
        <v>0</v>
      </c>
      <c r="I291" t="s">
        <v>3045</v>
      </c>
      <c r="J291" t="s">
        <v>6354</v>
      </c>
      <c r="K291" t="str">
        <f>"29716"</f>
        <v>29716</v>
      </c>
    </row>
    <row r="292" spans="1:11" customFormat="1" x14ac:dyDescent="0.25">
      <c r="A292" t="str">
        <f t="shared" si="35"/>
        <v>29</v>
      </c>
      <c r="B292" t="s">
        <v>709</v>
      </c>
      <c r="C292" t="str">
        <f>"034"</f>
        <v>034</v>
      </c>
      <c r="D292" t="s">
        <v>743</v>
      </c>
      <c r="E292" t="str">
        <f t="shared" si="37"/>
        <v>01</v>
      </c>
      <c r="F292" t="str">
        <f>"001"</f>
        <v>001</v>
      </c>
      <c r="G292" t="str">
        <f>""</f>
        <v/>
      </c>
      <c r="H292" t="s">
        <v>3</v>
      </c>
      <c r="I292" t="s">
        <v>3046</v>
      </c>
      <c r="J292" t="s">
        <v>6501</v>
      </c>
      <c r="K292" t="str">
        <f>"29755"</f>
        <v>29755</v>
      </c>
    </row>
    <row r="293" spans="1:11" customFormat="1" x14ac:dyDescent="0.25">
      <c r="A293" t="str">
        <f t="shared" si="35"/>
        <v>29</v>
      </c>
      <c r="B293" t="s">
        <v>709</v>
      </c>
      <c r="C293" t="str">
        <f>"035"</f>
        <v>035</v>
      </c>
      <c r="D293" t="s">
        <v>744</v>
      </c>
      <c r="E293" t="str">
        <f t="shared" si="37"/>
        <v>01</v>
      </c>
      <c r="F293" t="str">
        <f>"001"</f>
        <v>001</v>
      </c>
      <c r="G293" t="str">
        <f>""</f>
        <v/>
      </c>
      <c r="H293" t="s">
        <v>3</v>
      </c>
      <c r="I293" t="s">
        <v>3047</v>
      </c>
      <c r="J293" t="s">
        <v>6502</v>
      </c>
      <c r="K293" t="str">
        <f>"29340"</f>
        <v>29340</v>
      </c>
    </row>
    <row r="294" spans="1:11" customFormat="1" x14ac:dyDescent="0.25">
      <c r="A294" t="str">
        <f t="shared" si="35"/>
        <v>29</v>
      </c>
      <c r="B294" t="s">
        <v>709</v>
      </c>
      <c r="C294" t="str">
        <f>"035"</f>
        <v>035</v>
      </c>
      <c r="D294" t="s">
        <v>744</v>
      </c>
      <c r="E294" t="str">
        <f t="shared" si="37"/>
        <v>01</v>
      </c>
      <c r="F294" t="str">
        <f>"002"</f>
        <v>002</v>
      </c>
      <c r="G294" t="str">
        <f>""</f>
        <v/>
      </c>
      <c r="H294" t="s">
        <v>3</v>
      </c>
      <c r="I294" t="s">
        <v>25</v>
      </c>
      <c r="J294" t="s">
        <v>6502</v>
      </c>
      <c r="K294" t="str">
        <f>"29340"</f>
        <v>29340</v>
      </c>
    </row>
    <row r="295" spans="1:11" customFormat="1" x14ac:dyDescent="0.25">
      <c r="A295" t="str">
        <f t="shared" si="35"/>
        <v>29</v>
      </c>
      <c r="B295" t="s">
        <v>709</v>
      </c>
      <c r="C295" t="str">
        <f>"036"</f>
        <v>036</v>
      </c>
      <c r="D295" t="s">
        <v>745</v>
      </c>
      <c r="E295" t="str">
        <f t="shared" si="37"/>
        <v>01</v>
      </c>
      <c r="F295" t="str">
        <f>"001"</f>
        <v>001</v>
      </c>
      <c r="G295" t="str">
        <f>""</f>
        <v/>
      </c>
      <c r="H295" t="s">
        <v>3</v>
      </c>
      <c r="I295" t="s">
        <v>3048</v>
      </c>
      <c r="J295" t="s">
        <v>6503</v>
      </c>
      <c r="K295" t="str">
        <f>"29551"</f>
        <v>29551</v>
      </c>
    </row>
    <row r="296" spans="1:11" customFormat="1" x14ac:dyDescent="0.25">
      <c r="A296" t="str">
        <f t="shared" si="35"/>
        <v>29</v>
      </c>
      <c r="B296" t="s">
        <v>709</v>
      </c>
      <c r="C296" t="str">
        <f>"037"</f>
        <v>037</v>
      </c>
      <c r="D296" t="s">
        <v>746</v>
      </c>
      <c r="E296" t="str">
        <f t="shared" si="37"/>
        <v>01</v>
      </c>
      <c r="F296" t="str">
        <f>"001"</f>
        <v>001</v>
      </c>
      <c r="G296" t="str">
        <f>""</f>
        <v/>
      </c>
      <c r="H296" t="s">
        <v>3</v>
      </c>
      <c r="I296" t="s">
        <v>3049</v>
      </c>
      <c r="J296" t="s">
        <v>4240</v>
      </c>
      <c r="K296" t="str">
        <f>"29452"</f>
        <v>29452</v>
      </c>
    </row>
    <row r="297" spans="1:11" customFormat="1" x14ac:dyDescent="0.25">
      <c r="A297" t="str">
        <f t="shared" si="35"/>
        <v>29</v>
      </c>
      <c r="B297" t="s">
        <v>709</v>
      </c>
      <c r="C297" t="str">
        <f t="shared" ref="C297:C325" si="41">"038"</f>
        <v>038</v>
      </c>
      <c r="D297" t="s">
        <v>747</v>
      </c>
      <c r="E297" t="str">
        <f t="shared" si="37"/>
        <v>01</v>
      </c>
      <c r="F297" t="str">
        <f>"001"</f>
        <v>001</v>
      </c>
      <c r="G297" t="str">
        <f>""</f>
        <v/>
      </c>
      <c r="H297" t="s">
        <v>1</v>
      </c>
      <c r="I297" t="s">
        <v>3050</v>
      </c>
      <c r="J297" t="s">
        <v>6504</v>
      </c>
      <c r="K297" t="str">
        <f t="shared" ref="K297:K306" si="42">"29570"</f>
        <v>29570</v>
      </c>
    </row>
    <row r="298" spans="1:11" customFormat="1" x14ac:dyDescent="0.25">
      <c r="A298" t="str">
        <f t="shared" si="35"/>
        <v>29</v>
      </c>
      <c r="B298" t="s">
        <v>709</v>
      </c>
      <c r="C298" t="str">
        <f t="shared" si="41"/>
        <v>038</v>
      </c>
      <c r="D298" t="s">
        <v>747</v>
      </c>
      <c r="E298" t="str">
        <f t="shared" si="37"/>
        <v>01</v>
      </c>
      <c r="F298" t="str">
        <f>"001"</f>
        <v>001</v>
      </c>
      <c r="G298" t="str">
        <f>""</f>
        <v/>
      </c>
      <c r="H298" t="s">
        <v>0</v>
      </c>
      <c r="I298" t="s">
        <v>3050</v>
      </c>
      <c r="J298" t="s">
        <v>6504</v>
      </c>
      <c r="K298" t="str">
        <f t="shared" si="42"/>
        <v>29570</v>
      </c>
    </row>
    <row r="299" spans="1:11" customFormat="1" x14ac:dyDescent="0.25">
      <c r="A299" t="str">
        <f t="shared" si="35"/>
        <v>29</v>
      </c>
      <c r="B299" t="s">
        <v>709</v>
      </c>
      <c r="C299" t="str">
        <f t="shared" si="41"/>
        <v>038</v>
      </c>
      <c r="D299" t="s">
        <v>747</v>
      </c>
      <c r="E299" t="str">
        <f t="shared" si="37"/>
        <v>01</v>
      </c>
      <c r="F299" t="str">
        <f>"002"</f>
        <v>002</v>
      </c>
      <c r="G299" t="str">
        <f>""</f>
        <v/>
      </c>
      <c r="H299" t="s">
        <v>1</v>
      </c>
      <c r="I299" t="s">
        <v>3050</v>
      </c>
      <c r="J299" t="s">
        <v>6504</v>
      </c>
      <c r="K299" t="str">
        <f t="shared" si="42"/>
        <v>29570</v>
      </c>
    </row>
    <row r="300" spans="1:11" customFormat="1" x14ac:dyDescent="0.25">
      <c r="A300" t="str">
        <f t="shared" si="35"/>
        <v>29</v>
      </c>
      <c r="B300" t="s">
        <v>709</v>
      </c>
      <c r="C300" t="str">
        <f t="shared" si="41"/>
        <v>038</v>
      </c>
      <c r="D300" t="s">
        <v>747</v>
      </c>
      <c r="E300" t="str">
        <f t="shared" si="37"/>
        <v>01</v>
      </c>
      <c r="F300" t="str">
        <f>"002"</f>
        <v>002</v>
      </c>
      <c r="G300" t="str">
        <f>""</f>
        <v/>
      </c>
      <c r="H300" t="s">
        <v>0</v>
      </c>
      <c r="I300" t="s">
        <v>3050</v>
      </c>
      <c r="J300" t="s">
        <v>6504</v>
      </c>
      <c r="K300" t="str">
        <f t="shared" si="42"/>
        <v>29570</v>
      </c>
    </row>
    <row r="301" spans="1:11" customFormat="1" x14ac:dyDescent="0.25">
      <c r="A301" t="str">
        <f t="shared" si="35"/>
        <v>29</v>
      </c>
      <c r="B301" t="s">
        <v>709</v>
      </c>
      <c r="C301" t="str">
        <f t="shared" si="41"/>
        <v>038</v>
      </c>
      <c r="D301" t="s">
        <v>747</v>
      </c>
      <c r="E301" t="str">
        <f t="shared" si="37"/>
        <v>01</v>
      </c>
      <c r="F301" t="str">
        <f>"003"</f>
        <v>003</v>
      </c>
      <c r="G301" t="str">
        <f>""</f>
        <v/>
      </c>
      <c r="H301" t="s">
        <v>1</v>
      </c>
      <c r="I301" t="s">
        <v>3050</v>
      </c>
      <c r="J301" t="s">
        <v>6504</v>
      </c>
      <c r="K301" t="str">
        <f t="shared" si="42"/>
        <v>29570</v>
      </c>
    </row>
    <row r="302" spans="1:11" customFormat="1" x14ac:dyDescent="0.25">
      <c r="A302" t="str">
        <f t="shared" si="35"/>
        <v>29</v>
      </c>
      <c r="B302" t="s">
        <v>709</v>
      </c>
      <c r="C302" t="str">
        <f t="shared" si="41"/>
        <v>038</v>
      </c>
      <c r="D302" t="s">
        <v>747</v>
      </c>
      <c r="E302" t="str">
        <f t="shared" si="37"/>
        <v>01</v>
      </c>
      <c r="F302" t="str">
        <f>"003"</f>
        <v>003</v>
      </c>
      <c r="G302" t="str">
        <f>""</f>
        <v/>
      </c>
      <c r="H302" t="s">
        <v>0</v>
      </c>
      <c r="I302" t="s">
        <v>3050</v>
      </c>
      <c r="J302" t="s">
        <v>6504</v>
      </c>
      <c r="K302" t="str">
        <f t="shared" si="42"/>
        <v>29570</v>
      </c>
    </row>
    <row r="303" spans="1:11" customFormat="1" x14ac:dyDescent="0.25">
      <c r="A303" t="str">
        <f t="shared" si="35"/>
        <v>29</v>
      </c>
      <c r="B303" t="s">
        <v>709</v>
      </c>
      <c r="C303" t="str">
        <f t="shared" si="41"/>
        <v>038</v>
      </c>
      <c r="D303" t="s">
        <v>747</v>
      </c>
      <c r="E303" t="str">
        <f t="shared" si="37"/>
        <v>01</v>
      </c>
      <c r="F303" t="str">
        <f>"004"</f>
        <v>004</v>
      </c>
      <c r="G303" t="str">
        <f>""</f>
        <v/>
      </c>
      <c r="H303" t="s">
        <v>1</v>
      </c>
      <c r="I303" t="s">
        <v>3051</v>
      </c>
      <c r="J303" t="s">
        <v>6505</v>
      </c>
      <c r="K303" t="str">
        <f t="shared" si="42"/>
        <v>29570</v>
      </c>
    </row>
    <row r="304" spans="1:11" customFormat="1" x14ac:dyDescent="0.25">
      <c r="A304" t="str">
        <f t="shared" si="35"/>
        <v>29</v>
      </c>
      <c r="B304" t="s">
        <v>709</v>
      </c>
      <c r="C304" t="str">
        <f t="shared" si="41"/>
        <v>038</v>
      </c>
      <c r="D304" t="s">
        <v>747</v>
      </c>
      <c r="E304" t="str">
        <f t="shared" si="37"/>
        <v>01</v>
      </c>
      <c r="F304" t="str">
        <f>"004"</f>
        <v>004</v>
      </c>
      <c r="G304" t="str">
        <f>""</f>
        <v/>
      </c>
      <c r="H304" t="s">
        <v>0</v>
      </c>
      <c r="I304" t="s">
        <v>3051</v>
      </c>
      <c r="J304" t="s">
        <v>6505</v>
      </c>
      <c r="K304" t="str">
        <f t="shared" si="42"/>
        <v>29570</v>
      </c>
    </row>
    <row r="305" spans="1:11" customFormat="1" x14ac:dyDescent="0.25">
      <c r="A305" t="str">
        <f t="shared" si="35"/>
        <v>29</v>
      </c>
      <c r="B305" t="s">
        <v>709</v>
      </c>
      <c r="C305" t="str">
        <f t="shared" si="41"/>
        <v>038</v>
      </c>
      <c r="D305" t="s">
        <v>747</v>
      </c>
      <c r="E305" t="str">
        <f t="shared" si="37"/>
        <v>01</v>
      </c>
      <c r="F305" t="str">
        <f>"005"</f>
        <v>005</v>
      </c>
      <c r="G305" t="str">
        <f>""</f>
        <v/>
      </c>
      <c r="H305" t="s">
        <v>1</v>
      </c>
      <c r="I305" t="s">
        <v>3051</v>
      </c>
      <c r="J305" t="s">
        <v>6505</v>
      </c>
      <c r="K305" t="str">
        <f t="shared" si="42"/>
        <v>29570</v>
      </c>
    </row>
    <row r="306" spans="1:11" customFormat="1" x14ac:dyDescent="0.25">
      <c r="A306" t="str">
        <f t="shared" si="35"/>
        <v>29</v>
      </c>
      <c r="B306" t="s">
        <v>709</v>
      </c>
      <c r="C306" t="str">
        <f t="shared" si="41"/>
        <v>038</v>
      </c>
      <c r="D306" t="s">
        <v>747</v>
      </c>
      <c r="E306" t="str">
        <f t="shared" si="37"/>
        <v>01</v>
      </c>
      <c r="F306" t="str">
        <f>"005"</f>
        <v>005</v>
      </c>
      <c r="G306" t="str">
        <f>""</f>
        <v/>
      </c>
      <c r="H306" t="s">
        <v>0</v>
      </c>
      <c r="I306" t="s">
        <v>3051</v>
      </c>
      <c r="J306" t="s">
        <v>6505</v>
      </c>
      <c r="K306" t="str">
        <f t="shared" si="42"/>
        <v>29570</v>
      </c>
    </row>
    <row r="307" spans="1:11" customFormat="1" x14ac:dyDescent="0.25">
      <c r="A307" t="str">
        <f t="shared" si="35"/>
        <v>29</v>
      </c>
      <c r="B307" t="s">
        <v>709</v>
      </c>
      <c r="C307" t="str">
        <f t="shared" si="41"/>
        <v>038</v>
      </c>
      <c r="D307" t="s">
        <v>747</v>
      </c>
      <c r="E307" t="str">
        <f t="shared" si="37"/>
        <v>01</v>
      </c>
      <c r="F307" t="str">
        <f>"006"</f>
        <v>006</v>
      </c>
      <c r="G307" t="str">
        <f>"01"</f>
        <v>01</v>
      </c>
      <c r="H307" t="s">
        <v>1</v>
      </c>
      <c r="I307" t="s">
        <v>3052</v>
      </c>
      <c r="J307" t="s">
        <v>6506</v>
      </c>
      <c r="K307" t="str">
        <f>"29569"</f>
        <v>29569</v>
      </c>
    </row>
    <row r="308" spans="1:11" customFormat="1" x14ac:dyDescent="0.25">
      <c r="A308" t="str">
        <f t="shared" si="35"/>
        <v>29</v>
      </c>
      <c r="B308" t="s">
        <v>709</v>
      </c>
      <c r="C308" t="str">
        <f t="shared" si="41"/>
        <v>038</v>
      </c>
      <c r="D308" t="s">
        <v>747</v>
      </c>
      <c r="E308" t="str">
        <f t="shared" si="37"/>
        <v>01</v>
      </c>
      <c r="F308" t="str">
        <f>"006"</f>
        <v>006</v>
      </c>
      <c r="G308" t="str">
        <f>"02"</f>
        <v>02</v>
      </c>
      <c r="H308" t="s">
        <v>0</v>
      </c>
      <c r="I308" t="s">
        <v>3051</v>
      </c>
      <c r="J308" t="s">
        <v>6505</v>
      </c>
      <c r="K308" t="str">
        <f>"29570"</f>
        <v>29570</v>
      </c>
    </row>
    <row r="309" spans="1:11" customFormat="1" x14ac:dyDescent="0.25">
      <c r="A309" t="str">
        <f t="shared" si="35"/>
        <v>29</v>
      </c>
      <c r="B309" t="s">
        <v>709</v>
      </c>
      <c r="C309" t="str">
        <f t="shared" si="41"/>
        <v>038</v>
      </c>
      <c r="D309" t="s">
        <v>747</v>
      </c>
      <c r="E309" t="str">
        <f t="shared" si="37"/>
        <v>01</v>
      </c>
      <c r="F309" t="str">
        <f>"006"</f>
        <v>006</v>
      </c>
      <c r="G309" t="str">
        <f>"02"</f>
        <v>02</v>
      </c>
      <c r="H309" t="s">
        <v>2</v>
      </c>
      <c r="I309" t="s">
        <v>3051</v>
      </c>
      <c r="J309" t="s">
        <v>6505</v>
      </c>
      <c r="K309" t="str">
        <f>"29570"</f>
        <v>29570</v>
      </c>
    </row>
    <row r="310" spans="1:11" customFormat="1" x14ac:dyDescent="0.25">
      <c r="A310" t="str">
        <f t="shared" si="35"/>
        <v>29</v>
      </c>
      <c r="B310" t="s">
        <v>709</v>
      </c>
      <c r="C310" t="str">
        <f t="shared" si="41"/>
        <v>038</v>
      </c>
      <c r="D310" t="s">
        <v>747</v>
      </c>
      <c r="E310" t="str">
        <f t="shared" ref="E310:E325" si="43">"02"</f>
        <v>02</v>
      </c>
      <c r="F310" t="str">
        <f>"001"</f>
        <v>001</v>
      </c>
      <c r="G310" t="str">
        <f>""</f>
        <v/>
      </c>
      <c r="H310" t="s">
        <v>1</v>
      </c>
      <c r="I310" t="s">
        <v>3053</v>
      </c>
      <c r="J310" t="s">
        <v>6507</v>
      </c>
      <c r="K310" t="str">
        <f t="shared" ref="K310:K325" si="44">"29580"</f>
        <v>29580</v>
      </c>
    </row>
    <row r="311" spans="1:11" customFormat="1" x14ac:dyDescent="0.25">
      <c r="A311" t="str">
        <f t="shared" si="35"/>
        <v>29</v>
      </c>
      <c r="B311" t="s">
        <v>709</v>
      </c>
      <c r="C311" t="str">
        <f t="shared" si="41"/>
        <v>038</v>
      </c>
      <c r="D311" t="s">
        <v>747</v>
      </c>
      <c r="E311" t="str">
        <f t="shared" si="43"/>
        <v>02</v>
      </c>
      <c r="F311" t="str">
        <f>"001"</f>
        <v>001</v>
      </c>
      <c r="G311" t="str">
        <f>""</f>
        <v/>
      </c>
      <c r="H311" t="s">
        <v>0</v>
      </c>
      <c r="I311" t="s">
        <v>3053</v>
      </c>
      <c r="J311" t="s">
        <v>6507</v>
      </c>
      <c r="K311" t="str">
        <f t="shared" si="44"/>
        <v>29580</v>
      </c>
    </row>
    <row r="312" spans="1:11" customFormat="1" x14ac:dyDescent="0.25">
      <c r="A312" t="str">
        <f t="shared" si="35"/>
        <v>29</v>
      </c>
      <c r="B312" t="s">
        <v>709</v>
      </c>
      <c r="C312" t="str">
        <f t="shared" si="41"/>
        <v>038</v>
      </c>
      <c r="D312" t="s">
        <v>747</v>
      </c>
      <c r="E312" t="str">
        <f t="shared" si="43"/>
        <v>02</v>
      </c>
      <c r="F312" t="str">
        <f>"001"</f>
        <v>001</v>
      </c>
      <c r="G312" t="str">
        <f>""</f>
        <v/>
      </c>
      <c r="H312" t="s">
        <v>2</v>
      </c>
      <c r="I312" t="s">
        <v>3053</v>
      </c>
      <c r="J312" t="s">
        <v>6507</v>
      </c>
      <c r="K312" t="str">
        <f t="shared" si="44"/>
        <v>29580</v>
      </c>
    </row>
    <row r="313" spans="1:11" customFormat="1" x14ac:dyDescent="0.25">
      <c r="A313" t="str">
        <f t="shared" si="35"/>
        <v>29</v>
      </c>
      <c r="B313" t="s">
        <v>709</v>
      </c>
      <c r="C313" t="str">
        <f t="shared" si="41"/>
        <v>038</v>
      </c>
      <c r="D313" t="s">
        <v>747</v>
      </c>
      <c r="E313" t="str">
        <f t="shared" si="43"/>
        <v>02</v>
      </c>
      <c r="F313" t="str">
        <f>"003"</f>
        <v>003</v>
      </c>
      <c r="G313" t="str">
        <f>""</f>
        <v/>
      </c>
      <c r="H313" t="s">
        <v>1</v>
      </c>
      <c r="I313" t="s">
        <v>3054</v>
      </c>
      <c r="J313" t="s">
        <v>6508</v>
      </c>
      <c r="K313" t="str">
        <f t="shared" si="44"/>
        <v>29580</v>
      </c>
    </row>
    <row r="314" spans="1:11" customFormat="1" x14ac:dyDescent="0.25">
      <c r="A314" t="str">
        <f t="shared" si="35"/>
        <v>29</v>
      </c>
      <c r="B314" t="s">
        <v>709</v>
      </c>
      <c r="C314" t="str">
        <f t="shared" si="41"/>
        <v>038</v>
      </c>
      <c r="D314" t="s">
        <v>747</v>
      </c>
      <c r="E314" t="str">
        <f t="shared" si="43"/>
        <v>02</v>
      </c>
      <c r="F314" t="str">
        <f>"003"</f>
        <v>003</v>
      </c>
      <c r="G314" t="str">
        <f>""</f>
        <v/>
      </c>
      <c r="H314" t="s">
        <v>0</v>
      </c>
      <c r="I314" t="s">
        <v>3054</v>
      </c>
      <c r="J314" t="s">
        <v>6508</v>
      </c>
      <c r="K314" t="str">
        <f t="shared" si="44"/>
        <v>29580</v>
      </c>
    </row>
    <row r="315" spans="1:11" customFormat="1" x14ac:dyDescent="0.25">
      <c r="A315" t="str">
        <f t="shared" si="35"/>
        <v>29</v>
      </c>
      <c r="B315" t="s">
        <v>709</v>
      </c>
      <c r="C315" t="str">
        <f t="shared" si="41"/>
        <v>038</v>
      </c>
      <c r="D315" t="s">
        <v>747</v>
      </c>
      <c r="E315" t="str">
        <f t="shared" si="43"/>
        <v>02</v>
      </c>
      <c r="F315" t="str">
        <f>"004"</f>
        <v>004</v>
      </c>
      <c r="G315" t="str">
        <f>""</f>
        <v/>
      </c>
      <c r="H315" t="s">
        <v>1</v>
      </c>
      <c r="I315" t="s">
        <v>3055</v>
      </c>
      <c r="J315" t="s">
        <v>6509</v>
      </c>
      <c r="K315" t="str">
        <f t="shared" si="44"/>
        <v>29580</v>
      </c>
    </row>
    <row r="316" spans="1:11" customFormat="1" x14ac:dyDescent="0.25">
      <c r="A316" t="str">
        <f t="shared" si="35"/>
        <v>29</v>
      </c>
      <c r="B316" t="s">
        <v>709</v>
      </c>
      <c r="C316" t="str">
        <f t="shared" si="41"/>
        <v>038</v>
      </c>
      <c r="D316" t="s">
        <v>747</v>
      </c>
      <c r="E316" t="str">
        <f t="shared" si="43"/>
        <v>02</v>
      </c>
      <c r="F316" t="str">
        <f>"004"</f>
        <v>004</v>
      </c>
      <c r="G316" t="str">
        <f>""</f>
        <v/>
      </c>
      <c r="H316" t="s">
        <v>0</v>
      </c>
      <c r="I316" t="s">
        <v>3055</v>
      </c>
      <c r="J316" t="s">
        <v>6509</v>
      </c>
      <c r="K316" t="str">
        <f t="shared" si="44"/>
        <v>29580</v>
      </c>
    </row>
    <row r="317" spans="1:11" customFormat="1" x14ac:dyDescent="0.25">
      <c r="A317" t="str">
        <f t="shared" si="35"/>
        <v>29</v>
      </c>
      <c r="B317" t="s">
        <v>709</v>
      </c>
      <c r="C317" t="str">
        <f t="shared" si="41"/>
        <v>038</v>
      </c>
      <c r="D317" t="s">
        <v>747</v>
      </c>
      <c r="E317" t="str">
        <f t="shared" si="43"/>
        <v>02</v>
      </c>
      <c r="F317" t="str">
        <f>"004"</f>
        <v>004</v>
      </c>
      <c r="G317" t="str">
        <f>""</f>
        <v/>
      </c>
      <c r="H317" t="s">
        <v>2</v>
      </c>
      <c r="I317" t="s">
        <v>3055</v>
      </c>
      <c r="J317" t="s">
        <v>6509</v>
      </c>
      <c r="K317" t="str">
        <f t="shared" si="44"/>
        <v>29580</v>
      </c>
    </row>
    <row r="318" spans="1:11" customFormat="1" x14ac:dyDescent="0.25">
      <c r="A318" t="str">
        <f t="shared" si="35"/>
        <v>29</v>
      </c>
      <c r="B318" t="s">
        <v>709</v>
      </c>
      <c r="C318" t="str">
        <f t="shared" si="41"/>
        <v>038</v>
      </c>
      <c r="D318" t="s">
        <v>747</v>
      </c>
      <c r="E318" t="str">
        <f t="shared" si="43"/>
        <v>02</v>
      </c>
      <c r="F318" t="str">
        <f>"005"</f>
        <v>005</v>
      </c>
      <c r="G318" t="str">
        <f>""</f>
        <v/>
      </c>
      <c r="H318" t="s">
        <v>1</v>
      </c>
      <c r="I318" t="s">
        <v>3055</v>
      </c>
      <c r="J318" t="s">
        <v>6509</v>
      </c>
      <c r="K318" t="str">
        <f t="shared" si="44"/>
        <v>29580</v>
      </c>
    </row>
    <row r="319" spans="1:11" customFormat="1" x14ac:dyDescent="0.25">
      <c r="A319" t="str">
        <f t="shared" si="35"/>
        <v>29</v>
      </c>
      <c r="B319" t="s">
        <v>709</v>
      </c>
      <c r="C319" t="str">
        <f t="shared" si="41"/>
        <v>038</v>
      </c>
      <c r="D319" t="s">
        <v>747</v>
      </c>
      <c r="E319" t="str">
        <f t="shared" si="43"/>
        <v>02</v>
      </c>
      <c r="F319" t="str">
        <f>"005"</f>
        <v>005</v>
      </c>
      <c r="G319" t="str">
        <f>""</f>
        <v/>
      </c>
      <c r="H319" t="s">
        <v>0</v>
      </c>
      <c r="I319" t="s">
        <v>3055</v>
      </c>
      <c r="J319" t="s">
        <v>6509</v>
      </c>
      <c r="K319" t="str">
        <f t="shared" si="44"/>
        <v>29580</v>
      </c>
    </row>
    <row r="320" spans="1:11" customFormat="1" x14ac:dyDescent="0.25">
      <c r="A320" t="str">
        <f t="shared" si="35"/>
        <v>29</v>
      </c>
      <c r="B320" t="s">
        <v>709</v>
      </c>
      <c r="C320" t="str">
        <f t="shared" si="41"/>
        <v>038</v>
      </c>
      <c r="D320" t="s">
        <v>747</v>
      </c>
      <c r="E320" t="str">
        <f t="shared" si="43"/>
        <v>02</v>
      </c>
      <c r="F320" t="str">
        <f>"006"</f>
        <v>006</v>
      </c>
      <c r="G320" t="str">
        <f>""</f>
        <v/>
      </c>
      <c r="H320" t="s">
        <v>3</v>
      </c>
      <c r="I320" t="s">
        <v>3055</v>
      </c>
      <c r="J320" t="s">
        <v>6509</v>
      </c>
      <c r="K320" t="str">
        <f t="shared" si="44"/>
        <v>29580</v>
      </c>
    </row>
    <row r="321" spans="1:11" customFormat="1" x14ac:dyDescent="0.25">
      <c r="A321" t="str">
        <f t="shared" si="35"/>
        <v>29</v>
      </c>
      <c r="B321" t="s">
        <v>709</v>
      </c>
      <c r="C321" t="str">
        <f t="shared" si="41"/>
        <v>038</v>
      </c>
      <c r="D321" t="s">
        <v>747</v>
      </c>
      <c r="E321" t="str">
        <f t="shared" si="43"/>
        <v>02</v>
      </c>
      <c r="F321" t="str">
        <f>"007"</f>
        <v>007</v>
      </c>
      <c r="G321" t="str">
        <f>""</f>
        <v/>
      </c>
      <c r="H321" t="s">
        <v>3</v>
      </c>
      <c r="I321" t="s">
        <v>3056</v>
      </c>
      <c r="J321" t="s">
        <v>6510</v>
      </c>
      <c r="K321" t="str">
        <f t="shared" si="44"/>
        <v>29580</v>
      </c>
    </row>
    <row r="322" spans="1:11" customFormat="1" x14ac:dyDescent="0.25">
      <c r="A322" t="str">
        <f t="shared" si="35"/>
        <v>29</v>
      </c>
      <c r="B322" t="s">
        <v>709</v>
      </c>
      <c r="C322" t="str">
        <f t="shared" si="41"/>
        <v>038</v>
      </c>
      <c r="D322" t="s">
        <v>747</v>
      </c>
      <c r="E322" t="str">
        <f t="shared" si="43"/>
        <v>02</v>
      </c>
      <c r="F322" t="str">
        <f>"008"</f>
        <v>008</v>
      </c>
      <c r="G322" t="str">
        <f>""</f>
        <v/>
      </c>
      <c r="H322" t="s">
        <v>1</v>
      </c>
      <c r="I322" t="s">
        <v>3053</v>
      </c>
      <c r="J322" t="s">
        <v>6507</v>
      </c>
      <c r="K322" t="str">
        <f t="shared" si="44"/>
        <v>29580</v>
      </c>
    </row>
    <row r="323" spans="1:11" customFormat="1" x14ac:dyDescent="0.25">
      <c r="A323" t="str">
        <f t="shared" ref="A323:A386" si="45">"29"</f>
        <v>29</v>
      </c>
      <c r="B323" t="s">
        <v>709</v>
      </c>
      <c r="C323" t="str">
        <f t="shared" si="41"/>
        <v>038</v>
      </c>
      <c r="D323" t="s">
        <v>747</v>
      </c>
      <c r="E323" t="str">
        <f t="shared" si="43"/>
        <v>02</v>
      </c>
      <c r="F323" t="str">
        <f>"008"</f>
        <v>008</v>
      </c>
      <c r="G323" t="str">
        <f>""</f>
        <v/>
      </c>
      <c r="H323" t="s">
        <v>0</v>
      </c>
      <c r="I323" t="s">
        <v>3053</v>
      </c>
      <c r="J323" t="s">
        <v>6507</v>
      </c>
      <c r="K323" t="str">
        <f t="shared" si="44"/>
        <v>29580</v>
      </c>
    </row>
    <row r="324" spans="1:11" customFormat="1" x14ac:dyDescent="0.25">
      <c r="A324" t="str">
        <f t="shared" si="45"/>
        <v>29</v>
      </c>
      <c r="B324" t="s">
        <v>709</v>
      </c>
      <c r="C324" t="str">
        <f t="shared" si="41"/>
        <v>038</v>
      </c>
      <c r="D324" t="s">
        <v>747</v>
      </c>
      <c r="E324" t="str">
        <f t="shared" si="43"/>
        <v>02</v>
      </c>
      <c r="F324" t="str">
        <f>"009"</f>
        <v>009</v>
      </c>
      <c r="G324" t="str">
        <f>""</f>
        <v/>
      </c>
      <c r="H324" t="s">
        <v>1</v>
      </c>
      <c r="I324" t="s">
        <v>3056</v>
      </c>
      <c r="J324" t="s">
        <v>6510</v>
      </c>
      <c r="K324" t="str">
        <f t="shared" si="44"/>
        <v>29580</v>
      </c>
    </row>
    <row r="325" spans="1:11" customFormat="1" x14ac:dyDescent="0.25">
      <c r="A325" t="str">
        <f t="shared" si="45"/>
        <v>29</v>
      </c>
      <c r="B325" t="s">
        <v>709</v>
      </c>
      <c r="C325" t="str">
        <f t="shared" si="41"/>
        <v>038</v>
      </c>
      <c r="D325" t="s">
        <v>747</v>
      </c>
      <c r="E325" t="str">
        <f t="shared" si="43"/>
        <v>02</v>
      </c>
      <c r="F325" t="str">
        <f>"009"</f>
        <v>009</v>
      </c>
      <c r="G325" t="str">
        <f>""</f>
        <v/>
      </c>
      <c r="H325" t="s">
        <v>0</v>
      </c>
      <c r="I325" t="s">
        <v>3056</v>
      </c>
      <c r="J325" t="s">
        <v>6510</v>
      </c>
      <c r="K325" t="str">
        <f t="shared" si="44"/>
        <v>29580</v>
      </c>
    </row>
    <row r="326" spans="1:11" customFormat="1" x14ac:dyDescent="0.25">
      <c r="A326" t="str">
        <f t="shared" si="45"/>
        <v>29</v>
      </c>
      <c r="B326" t="s">
        <v>709</v>
      </c>
      <c r="C326" t="str">
        <f>"039"</f>
        <v>039</v>
      </c>
      <c r="D326" t="s">
        <v>748</v>
      </c>
      <c r="E326" t="str">
        <f t="shared" ref="E326:E343" si="46">"01"</f>
        <v>01</v>
      </c>
      <c r="F326" t="str">
        <f>"001"</f>
        <v>001</v>
      </c>
      <c r="G326" t="str">
        <f>"01"</f>
        <v>01</v>
      </c>
      <c r="H326" t="s">
        <v>1</v>
      </c>
      <c r="I326" t="s">
        <v>1784</v>
      </c>
      <c r="J326" t="s">
        <v>6511</v>
      </c>
      <c r="K326" t="str">
        <f>"29160"</f>
        <v>29160</v>
      </c>
    </row>
    <row r="327" spans="1:11" customFormat="1" x14ac:dyDescent="0.25">
      <c r="A327" t="str">
        <f t="shared" si="45"/>
        <v>29</v>
      </c>
      <c r="B327" t="s">
        <v>709</v>
      </c>
      <c r="C327" t="str">
        <f>"039"</f>
        <v>039</v>
      </c>
      <c r="D327" t="s">
        <v>748</v>
      </c>
      <c r="E327" t="str">
        <f t="shared" si="46"/>
        <v>01</v>
      </c>
      <c r="F327" t="str">
        <f>"001"</f>
        <v>001</v>
      </c>
      <c r="G327" t="str">
        <f>"02"</f>
        <v>02</v>
      </c>
      <c r="H327" t="s">
        <v>0</v>
      </c>
      <c r="I327" t="s">
        <v>3016</v>
      </c>
      <c r="J327" t="s">
        <v>6512</v>
      </c>
      <c r="K327" t="str">
        <f>"29160"</f>
        <v>29160</v>
      </c>
    </row>
    <row r="328" spans="1:11" customFormat="1" x14ac:dyDescent="0.25">
      <c r="A328" t="str">
        <f t="shared" si="45"/>
        <v>29</v>
      </c>
      <c r="B328" t="s">
        <v>709</v>
      </c>
      <c r="C328" t="str">
        <f>"039"</f>
        <v>039</v>
      </c>
      <c r="D328" t="s">
        <v>748</v>
      </c>
      <c r="E328" t="str">
        <f t="shared" si="46"/>
        <v>01</v>
      </c>
      <c r="F328" t="str">
        <f>"002"</f>
        <v>002</v>
      </c>
      <c r="G328" t="str">
        <f>"01"</f>
        <v>01</v>
      </c>
      <c r="H328" t="s">
        <v>1</v>
      </c>
      <c r="I328" t="s">
        <v>1784</v>
      </c>
      <c r="J328" t="s">
        <v>6511</v>
      </c>
      <c r="K328" t="str">
        <f>"29160"</f>
        <v>29160</v>
      </c>
    </row>
    <row r="329" spans="1:11" customFormat="1" x14ac:dyDescent="0.25">
      <c r="A329" t="str">
        <f t="shared" si="45"/>
        <v>29</v>
      </c>
      <c r="B329" t="s">
        <v>709</v>
      </c>
      <c r="C329" t="str">
        <f>"039"</f>
        <v>039</v>
      </c>
      <c r="D329" t="s">
        <v>748</v>
      </c>
      <c r="E329" t="str">
        <f t="shared" si="46"/>
        <v>01</v>
      </c>
      <c r="F329" t="str">
        <f>"002"</f>
        <v>002</v>
      </c>
      <c r="G329" t="str">
        <f>"02"</f>
        <v>02</v>
      </c>
      <c r="H329" t="s">
        <v>0</v>
      </c>
      <c r="I329" t="s">
        <v>3016</v>
      </c>
      <c r="J329" t="s">
        <v>6512</v>
      </c>
      <c r="K329" t="str">
        <f>"29160"</f>
        <v>29160</v>
      </c>
    </row>
    <row r="330" spans="1:11" customFormat="1" x14ac:dyDescent="0.25">
      <c r="A330" t="str">
        <f t="shared" si="45"/>
        <v>29</v>
      </c>
      <c r="B330" t="s">
        <v>709</v>
      </c>
      <c r="C330" t="str">
        <f>"040"</f>
        <v>040</v>
      </c>
      <c r="D330" t="s">
        <v>749</v>
      </c>
      <c r="E330" t="str">
        <f t="shared" si="46"/>
        <v>01</v>
      </c>
      <c r="F330" t="str">
        <f>"001"</f>
        <v>001</v>
      </c>
      <c r="G330" t="str">
        <f>""</f>
        <v/>
      </c>
      <c r="H330" t="s">
        <v>1</v>
      </c>
      <c r="I330" t="s">
        <v>3057</v>
      </c>
      <c r="J330" t="s">
        <v>6513</v>
      </c>
      <c r="K330" t="str">
        <f>"29566"</f>
        <v>29566</v>
      </c>
    </row>
    <row r="331" spans="1:11" customFormat="1" x14ac:dyDescent="0.25">
      <c r="A331" t="str">
        <f t="shared" si="45"/>
        <v>29</v>
      </c>
      <c r="B331" t="s">
        <v>709</v>
      </c>
      <c r="C331" t="str">
        <f>"040"</f>
        <v>040</v>
      </c>
      <c r="D331" t="s">
        <v>749</v>
      </c>
      <c r="E331" t="str">
        <f t="shared" si="46"/>
        <v>01</v>
      </c>
      <c r="F331" t="str">
        <f>"001"</f>
        <v>001</v>
      </c>
      <c r="G331" t="str">
        <f>""</f>
        <v/>
      </c>
      <c r="H331" t="s">
        <v>0</v>
      </c>
      <c r="I331" t="s">
        <v>3057</v>
      </c>
      <c r="J331" t="s">
        <v>6513</v>
      </c>
      <c r="K331" t="str">
        <f>"29566"</f>
        <v>29566</v>
      </c>
    </row>
    <row r="332" spans="1:11" customFormat="1" x14ac:dyDescent="0.25">
      <c r="A332" t="str">
        <f t="shared" si="45"/>
        <v>29</v>
      </c>
      <c r="B332" t="s">
        <v>709</v>
      </c>
      <c r="C332" t="str">
        <f>"040"</f>
        <v>040</v>
      </c>
      <c r="D332" t="s">
        <v>749</v>
      </c>
      <c r="E332" t="str">
        <f t="shared" si="46"/>
        <v>01</v>
      </c>
      <c r="F332" t="str">
        <f>"002"</f>
        <v>002</v>
      </c>
      <c r="G332" t="str">
        <f>""</f>
        <v/>
      </c>
      <c r="H332" t="s">
        <v>3</v>
      </c>
      <c r="I332" t="s">
        <v>3057</v>
      </c>
      <c r="J332" t="s">
        <v>6513</v>
      </c>
      <c r="K332" t="str">
        <f>"29566"</f>
        <v>29566</v>
      </c>
    </row>
    <row r="333" spans="1:11" customFormat="1" x14ac:dyDescent="0.25">
      <c r="A333" t="str">
        <f t="shared" si="45"/>
        <v>29</v>
      </c>
      <c r="B333" t="s">
        <v>709</v>
      </c>
      <c r="C333" t="str">
        <f t="shared" ref="C333:C338" si="47">"041"</f>
        <v>041</v>
      </c>
      <c r="D333" t="s">
        <v>750</v>
      </c>
      <c r="E333" t="str">
        <f t="shared" si="46"/>
        <v>01</v>
      </c>
      <c r="F333" t="str">
        <f>"001"</f>
        <v>001</v>
      </c>
      <c r="G333" t="str">
        <f>""</f>
        <v/>
      </c>
      <c r="H333" t="s">
        <v>3</v>
      </c>
      <c r="I333" t="s">
        <v>3058</v>
      </c>
      <c r="J333" t="s">
        <v>6514</v>
      </c>
      <c r="K333" t="str">
        <f>"29690"</f>
        <v>29690</v>
      </c>
    </row>
    <row r="334" spans="1:11" customFormat="1" x14ac:dyDescent="0.25">
      <c r="A334" t="str">
        <f t="shared" si="45"/>
        <v>29</v>
      </c>
      <c r="B334" t="s">
        <v>709</v>
      </c>
      <c r="C334" t="str">
        <f t="shared" si="47"/>
        <v>041</v>
      </c>
      <c r="D334" t="s">
        <v>750</v>
      </c>
      <c r="E334" t="str">
        <f t="shared" si="46"/>
        <v>01</v>
      </c>
      <c r="F334" t="str">
        <f>"002"</f>
        <v>002</v>
      </c>
      <c r="G334" t="str">
        <f>""</f>
        <v/>
      </c>
      <c r="H334" t="s">
        <v>3</v>
      </c>
      <c r="I334" t="s">
        <v>3059</v>
      </c>
      <c r="J334" t="s">
        <v>6514</v>
      </c>
      <c r="K334" t="str">
        <f>"29690"</f>
        <v>29690</v>
      </c>
    </row>
    <row r="335" spans="1:11" customFormat="1" x14ac:dyDescent="0.25">
      <c r="A335" t="str">
        <f t="shared" si="45"/>
        <v>29</v>
      </c>
      <c r="B335" t="s">
        <v>709</v>
      </c>
      <c r="C335" t="str">
        <f t="shared" si="47"/>
        <v>041</v>
      </c>
      <c r="D335" t="s">
        <v>750</v>
      </c>
      <c r="E335" t="str">
        <f t="shared" si="46"/>
        <v>01</v>
      </c>
      <c r="F335" t="str">
        <f>"003"</f>
        <v>003</v>
      </c>
      <c r="G335" t="str">
        <f>""</f>
        <v/>
      </c>
      <c r="H335" t="s">
        <v>3</v>
      </c>
      <c r="I335" t="s">
        <v>3060</v>
      </c>
      <c r="J335" t="s">
        <v>6515</v>
      </c>
      <c r="K335" t="str">
        <f>"29692"</f>
        <v>29692</v>
      </c>
    </row>
    <row r="336" spans="1:11" customFormat="1" x14ac:dyDescent="0.25">
      <c r="A336" t="str">
        <f t="shared" si="45"/>
        <v>29</v>
      </c>
      <c r="B336" t="s">
        <v>709</v>
      </c>
      <c r="C336" t="str">
        <f t="shared" si="47"/>
        <v>041</v>
      </c>
      <c r="D336" t="s">
        <v>750</v>
      </c>
      <c r="E336" t="str">
        <f t="shared" si="46"/>
        <v>01</v>
      </c>
      <c r="F336" t="str">
        <f>"004"</f>
        <v>004</v>
      </c>
      <c r="G336" t="str">
        <f>""</f>
        <v/>
      </c>
      <c r="H336" t="s">
        <v>1</v>
      </c>
      <c r="I336" t="s">
        <v>3061</v>
      </c>
      <c r="J336" t="s">
        <v>6516</v>
      </c>
      <c r="K336" t="str">
        <f>"29690"</f>
        <v>29690</v>
      </c>
    </row>
    <row r="337" spans="1:11" customFormat="1" x14ac:dyDescent="0.25">
      <c r="A337" t="str">
        <f t="shared" si="45"/>
        <v>29</v>
      </c>
      <c r="B337" t="s">
        <v>709</v>
      </c>
      <c r="C337" t="str">
        <f t="shared" si="47"/>
        <v>041</v>
      </c>
      <c r="D337" t="s">
        <v>750</v>
      </c>
      <c r="E337" t="str">
        <f t="shared" si="46"/>
        <v>01</v>
      </c>
      <c r="F337" t="str">
        <f>"004"</f>
        <v>004</v>
      </c>
      <c r="G337" t="str">
        <f>""</f>
        <v/>
      </c>
      <c r="H337" t="s">
        <v>0</v>
      </c>
      <c r="I337" t="s">
        <v>3061</v>
      </c>
      <c r="J337" t="s">
        <v>6516</v>
      </c>
      <c r="K337" t="str">
        <f>"29690"</f>
        <v>29690</v>
      </c>
    </row>
    <row r="338" spans="1:11" customFormat="1" x14ac:dyDescent="0.25">
      <c r="A338" t="str">
        <f t="shared" si="45"/>
        <v>29</v>
      </c>
      <c r="B338" t="s">
        <v>709</v>
      </c>
      <c r="C338" t="str">
        <f t="shared" si="47"/>
        <v>041</v>
      </c>
      <c r="D338" t="s">
        <v>750</v>
      </c>
      <c r="E338" t="str">
        <f t="shared" si="46"/>
        <v>01</v>
      </c>
      <c r="F338" t="str">
        <f>"004"</f>
        <v>004</v>
      </c>
      <c r="G338" t="str">
        <f>""</f>
        <v/>
      </c>
      <c r="H338" t="s">
        <v>2</v>
      </c>
      <c r="I338" t="s">
        <v>3061</v>
      </c>
      <c r="J338" t="s">
        <v>6516</v>
      </c>
      <c r="K338" t="str">
        <f>"29690"</f>
        <v>29690</v>
      </c>
    </row>
    <row r="339" spans="1:11" customFormat="1" x14ac:dyDescent="0.25">
      <c r="A339" t="str">
        <f t="shared" si="45"/>
        <v>29</v>
      </c>
      <c r="B339" t="s">
        <v>709</v>
      </c>
      <c r="C339" t="str">
        <f t="shared" ref="C339:C363" si="48">"042"</f>
        <v>042</v>
      </c>
      <c r="D339" t="s">
        <v>751</v>
      </c>
      <c r="E339" t="str">
        <f t="shared" si="46"/>
        <v>01</v>
      </c>
      <c r="F339" t="str">
        <f>"001"</f>
        <v>001</v>
      </c>
      <c r="G339" t="str">
        <f>""</f>
        <v/>
      </c>
      <c r="H339" t="s">
        <v>3</v>
      </c>
      <c r="I339" t="s">
        <v>2506</v>
      </c>
      <c r="J339" t="s">
        <v>6517</v>
      </c>
      <c r="K339" t="str">
        <f t="shared" ref="K339:K363" si="49">"29100"</f>
        <v>29100</v>
      </c>
    </row>
    <row r="340" spans="1:11" customFormat="1" x14ac:dyDescent="0.25">
      <c r="A340" t="str">
        <f t="shared" si="45"/>
        <v>29</v>
      </c>
      <c r="B340" t="s">
        <v>709</v>
      </c>
      <c r="C340" t="str">
        <f t="shared" si="48"/>
        <v>042</v>
      </c>
      <c r="D340" t="s">
        <v>751</v>
      </c>
      <c r="E340" t="str">
        <f t="shared" si="46"/>
        <v>01</v>
      </c>
      <c r="F340" t="str">
        <f>"002"</f>
        <v>002</v>
      </c>
      <c r="G340" t="str">
        <f>""</f>
        <v/>
      </c>
      <c r="H340" t="s">
        <v>1</v>
      </c>
      <c r="I340" t="s">
        <v>3062</v>
      </c>
      <c r="J340" t="s">
        <v>6518</v>
      </c>
      <c r="K340" t="str">
        <f t="shared" si="49"/>
        <v>29100</v>
      </c>
    </row>
    <row r="341" spans="1:11" customFormat="1" x14ac:dyDescent="0.25">
      <c r="A341" t="str">
        <f t="shared" si="45"/>
        <v>29</v>
      </c>
      <c r="B341" t="s">
        <v>709</v>
      </c>
      <c r="C341" t="str">
        <f t="shared" si="48"/>
        <v>042</v>
      </c>
      <c r="D341" t="s">
        <v>751</v>
      </c>
      <c r="E341" t="str">
        <f t="shared" si="46"/>
        <v>01</v>
      </c>
      <c r="F341" t="str">
        <f>"002"</f>
        <v>002</v>
      </c>
      <c r="G341" t="str">
        <f>""</f>
        <v/>
      </c>
      <c r="H341" t="s">
        <v>0</v>
      </c>
      <c r="I341" t="s">
        <v>3062</v>
      </c>
      <c r="J341" t="s">
        <v>6518</v>
      </c>
      <c r="K341" t="str">
        <f t="shared" si="49"/>
        <v>29100</v>
      </c>
    </row>
    <row r="342" spans="1:11" customFormat="1" x14ac:dyDescent="0.25">
      <c r="A342" t="str">
        <f t="shared" si="45"/>
        <v>29</v>
      </c>
      <c r="B342" t="s">
        <v>709</v>
      </c>
      <c r="C342" t="str">
        <f t="shared" si="48"/>
        <v>042</v>
      </c>
      <c r="D342" t="s">
        <v>751</v>
      </c>
      <c r="E342" t="str">
        <f t="shared" si="46"/>
        <v>01</v>
      </c>
      <c r="F342" t="str">
        <f>"003"</f>
        <v>003</v>
      </c>
      <c r="G342" t="str">
        <f>""</f>
        <v/>
      </c>
      <c r="H342" t="s">
        <v>1</v>
      </c>
      <c r="I342" t="s">
        <v>3063</v>
      </c>
      <c r="J342" t="s">
        <v>6519</v>
      </c>
      <c r="K342" t="str">
        <f t="shared" si="49"/>
        <v>29100</v>
      </c>
    </row>
    <row r="343" spans="1:11" customFormat="1" x14ac:dyDescent="0.25">
      <c r="A343" t="str">
        <f t="shared" si="45"/>
        <v>29</v>
      </c>
      <c r="B343" t="s">
        <v>709</v>
      </c>
      <c r="C343" t="str">
        <f t="shared" si="48"/>
        <v>042</v>
      </c>
      <c r="D343" t="s">
        <v>751</v>
      </c>
      <c r="E343" t="str">
        <f t="shared" si="46"/>
        <v>01</v>
      </c>
      <c r="F343" t="str">
        <f>"003"</f>
        <v>003</v>
      </c>
      <c r="G343" t="str">
        <f>""</f>
        <v/>
      </c>
      <c r="H343" t="s">
        <v>0</v>
      </c>
      <c r="I343" t="s">
        <v>3063</v>
      </c>
      <c r="J343" t="s">
        <v>6519</v>
      </c>
      <c r="K343" t="str">
        <f t="shared" si="49"/>
        <v>29100</v>
      </c>
    </row>
    <row r="344" spans="1:11" customFormat="1" x14ac:dyDescent="0.25">
      <c r="A344" t="str">
        <f t="shared" si="45"/>
        <v>29</v>
      </c>
      <c r="B344" t="s">
        <v>709</v>
      </c>
      <c r="C344" t="str">
        <f t="shared" si="48"/>
        <v>042</v>
      </c>
      <c r="D344" t="s">
        <v>751</v>
      </c>
      <c r="E344" t="str">
        <f>"02"</f>
        <v>02</v>
      </c>
      <c r="F344" t="str">
        <f>"001"</f>
        <v>001</v>
      </c>
      <c r="G344" t="str">
        <f>""</f>
        <v/>
      </c>
      <c r="H344" t="s">
        <v>3</v>
      </c>
      <c r="I344" t="s">
        <v>3063</v>
      </c>
      <c r="J344" t="s">
        <v>6519</v>
      </c>
      <c r="K344" t="str">
        <f t="shared" si="49"/>
        <v>29100</v>
      </c>
    </row>
    <row r="345" spans="1:11" customFormat="1" x14ac:dyDescent="0.25">
      <c r="A345" t="str">
        <f t="shared" si="45"/>
        <v>29</v>
      </c>
      <c r="B345" t="s">
        <v>709</v>
      </c>
      <c r="C345" t="str">
        <f t="shared" si="48"/>
        <v>042</v>
      </c>
      <c r="D345" t="s">
        <v>751</v>
      </c>
      <c r="E345" t="str">
        <f>"02"</f>
        <v>02</v>
      </c>
      <c r="F345" t="str">
        <f>"002"</f>
        <v>002</v>
      </c>
      <c r="G345" t="str">
        <f>""</f>
        <v/>
      </c>
      <c r="H345" t="s">
        <v>1</v>
      </c>
      <c r="I345" t="s">
        <v>25</v>
      </c>
      <c r="J345" t="s">
        <v>6520</v>
      </c>
      <c r="K345" t="str">
        <f t="shared" si="49"/>
        <v>29100</v>
      </c>
    </row>
    <row r="346" spans="1:11" customFormat="1" x14ac:dyDescent="0.25">
      <c r="A346" t="str">
        <f t="shared" si="45"/>
        <v>29</v>
      </c>
      <c r="B346" t="s">
        <v>709</v>
      </c>
      <c r="C346" t="str">
        <f t="shared" si="48"/>
        <v>042</v>
      </c>
      <c r="D346" t="s">
        <v>751</v>
      </c>
      <c r="E346" t="str">
        <f>"02"</f>
        <v>02</v>
      </c>
      <c r="F346" t="str">
        <f>"002"</f>
        <v>002</v>
      </c>
      <c r="G346" t="str">
        <f>""</f>
        <v/>
      </c>
      <c r="H346" t="s">
        <v>0</v>
      </c>
      <c r="I346" t="s">
        <v>25</v>
      </c>
      <c r="J346" t="s">
        <v>6520</v>
      </c>
      <c r="K346" t="str">
        <f t="shared" si="49"/>
        <v>29100</v>
      </c>
    </row>
    <row r="347" spans="1:11" customFormat="1" x14ac:dyDescent="0.25">
      <c r="A347" t="str">
        <f t="shared" si="45"/>
        <v>29</v>
      </c>
      <c r="B347" t="s">
        <v>709</v>
      </c>
      <c r="C347" t="str">
        <f t="shared" si="48"/>
        <v>042</v>
      </c>
      <c r="D347" t="s">
        <v>751</v>
      </c>
      <c r="E347" t="str">
        <f>"02"</f>
        <v>02</v>
      </c>
      <c r="F347" t="str">
        <f>"003"</f>
        <v>003</v>
      </c>
      <c r="G347" t="str">
        <f>""</f>
        <v/>
      </c>
      <c r="H347" t="s">
        <v>1</v>
      </c>
      <c r="I347" t="s">
        <v>3064</v>
      </c>
      <c r="J347" t="s">
        <v>6521</v>
      </c>
      <c r="K347" t="str">
        <f t="shared" si="49"/>
        <v>29100</v>
      </c>
    </row>
    <row r="348" spans="1:11" customFormat="1" x14ac:dyDescent="0.25">
      <c r="A348" t="str">
        <f t="shared" si="45"/>
        <v>29</v>
      </c>
      <c r="B348" t="s">
        <v>709</v>
      </c>
      <c r="C348" t="str">
        <f t="shared" si="48"/>
        <v>042</v>
      </c>
      <c r="D348" t="s">
        <v>751</v>
      </c>
      <c r="E348" t="str">
        <f>"02"</f>
        <v>02</v>
      </c>
      <c r="F348" t="str">
        <f>"003"</f>
        <v>003</v>
      </c>
      <c r="G348" t="str">
        <f>""</f>
        <v/>
      </c>
      <c r="H348" t="s">
        <v>0</v>
      </c>
      <c r="I348" t="s">
        <v>3064</v>
      </c>
      <c r="J348" t="s">
        <v>6521</v>
      </c>
      <c r="K348" t="str">
        <f t="shared" si="49"/>
        <v>29100</v>
      </c>
    </row>
    <row r="349" spans="1:11" customFormat="1" x14ac:dyDescent="0.25">
      <c r="A349" t="str">
        <f t="shared" si="45"/>
        <v>29</v>
      </c>
      <c r="B349" t="s">
        <v>709</v>
      </c>
      <c r="C349" t="str">
        <f t="shared" si="48"/>
        <v>042</v>
      </c>
      <c r="D349" t="s">
        <v>751</v>
      </c>
      <c r="E349" t="str">
        <f t="shared" ref="E349:E355" si="50">"03"</f>
        <v>03</v>
      </c>
      <c r="F349" t="str">
        <f>"001"</f>
        <v>001</v>
      </c>
      <c r="G349" t="str">
        <f>""</f>
        <v/>
      </c>
      <c r="H349" t="s">
        <v>3</v>
      </c>
      <c r="I349" t="s">
        <v>3064</v>
      </c>
      <c r="J349" t="s">
        <v>6521</v>
      </c>
      <c r="K349" t="str">
        <f t="shared" si="49"/>
        <v>29100</v>
      </c>
    </row>
    <row r="350" spans="1:11" customFormat="1" x14ac:dyDescent="0.25">
      <c r="A350" t="str">
        <f t="shared" si="45"/>
        <v>29</v>
      </c>
      <c r="B350" t="s">
        <v>709</v>
      </c>
      <c r="C350" t="str">
        <f t="shared" si="48"/>
        <v>042</v>
      </c>
      <c r="D350" t="s">
        <v>751</v>
      </c>
      <c r="E350" t="str">
        <f t="shared" si="50"/>
        <v>03</v>
      </c>
      <c r="F350" t="str">
        <f>"002"</f>
        <v>002</v>
      </c>
      <c r="G350" t="str">
        <f>""</f>
        <v/>
      </c>
      <c r="H350" t="s">
        <v>1</v>
      </c>
      <c r="I350" t="s">
        <v>1780</v>
      </c>
      <c r="J350" t="s">
        <v>6522</v>
      </c>
      <c r="K350" t="str">
        <f t="shared" si="49"/>
        <v>29100</v>
      </c>
    </row>
    <row r="351" spans="1:11" customFormat="1" x14ac:dyDescent="0.25">
      <c r="A351" t="str">
        <f t="shared" si="45"/>
        <v>29</v>
      </c>
      <c r="B351" t="s">
        <v>709</v>
      </c>
      <c r="C351" t="str">
        <f t="shared" si="48"/>
        <v>042</v>
      </c>
      <c r="D351" t="s">
        <v>751</v>
      </c>
      <c r="E351" t="str">
        <f t="shared" si="50"/>
        <v>03</v>
      </c>
      <c r="F351" t="str">
        <f>"002"</f>
        <v>002</v>
      </c>
      <c r="G351" t="str">
        <f>""</f>
        <v/>
      </c>
      <c r="H351" t="s">
        <v>0</v>
      </c>
      <c r="I351" t="s">
        <v>1780</v>
      </c>
      <c r="J351" t="s">
        <v>6522</v>
      </c>
      <c r="K351" t="str">
        <f t="shared" si="49"/>
        <v>29100</v>
      </c>
    </row>
    <row r="352" spans="1:11" customFormat="1" x14ac:dyDescent="0.25">
      <c r="A352" t="str">
        <f t="shared" si="45"/>
        <v>29</v>
      </c>
      <c r="B352" t="s">
        <v>709</v>
      </c>
      <c r="C352" t="str">
        <f t="shared" si="48"/>
        <v>042</v>
      </c>
      <c r="D352" t="s">
        <v>751</v>
      </c>
      <c r="E352" t="str">
        <f t="shared" si="50"/>
        <v>03</v>
      </c>
      <c r="F352" t="str">
        <f>"002"</f>
        <v>002</v>
      </c>
      <c r="G352" t="str">
        <f>""</f>
        <v/>
      </c>
      <c r="H352" t="s">
        <v>2</v>
      </c>
      <c r="I352" t="s">
        <v>1780</v>
      </c>
      <c r="J352" t="s">
        <v>6522</v>
      </c>
      <c r="K352" t="str">
        <f t="shared" si="49"/>
        <v>29100</v>
      </c>
    </row>
    <row r="353" spans="1:11" customFormat="1" x14ac:dyDescent="0.25">
      <c r="A353" t="str">
        <f t="shared" si="45"/>
        <v>29</v>
      </c>
      <c r="B353" t="s">
        <v>709</v>
      </c>
      <c r="C353" t="str">
        <f t="shared" si="48"/>
        <v>042</v>
      </c>
      <c r="D353" t="s">
        <v>751</v>
      </c>
      <c r="E353" t="str">
        <f t="shared" si="50"/>
        <v>03</v>
      </c>
      <c r="F353" t="str">
        <f>"003"</f>
        <v>003</v>
      </c>
      <c r="G353" t="str">
        <f>""</f>
        <v/>
      </c>
      <c r="H353" t="s">
        <v>1</v>
      </c>
      <c r="I353" t="s">
        <v>3065</v>
      </c>
      <c r="J353" t="s">
        <v>6523</v>
      </c>
      <c r="K353" t="str">
        <f t="shared" si="49"/>
        <v>29100</v>
      </c>
    </row>
    <row r="354" spans="1:11" customFormat="1" x14ac:dyDescent="0.25">
      <c r="A354" t="str">
        <f t="shared" si="45"/>
        <v>29</v>
      </c>
      <c r="B354" t="s">
        <v>709</v>
      </c>
      <c r="C354" t="str">
        <f t="shared" si="48"/>
        <v>042</v>
      </c>
      <c r="D354" t="s">
        <v>751</v>
      </c>
      <c r="E354" t="str">
        <f t="shared" si="50"/>
        <v>03</v>
      </c>
      <c r="F354" t="str">
        <f>"003"</f>
        <v>003</v>
      </c>
      <c r="G354" t="str">
        <f>""</f>
        <v/>
      </c>
      <c r="H354" t="s">
        <v>0</v>
      </c>
      <c r="I354" t="s">
        <v>3065</v>
      </c>
      <c r="J354" t="s">
        <v>6523</v>
      </c>
      <c r="K354" t="str">
        <f t="shared" si="49"/>
        <v>29100</v>
      </c>
    </row>
    <row r="355" spans="1:11" customFormat="1" x14ac:dyDescent="0.25">
      <c r="A355" t="str">
        <f t="shared" si="45"/>
        <v>29</v>
      </c>
      <c r="B355" t="s">
        <v>709</v>
      </c>
      <c r="C355" t="str">
        <f t="shared" si="48"/>
        <v>042</v>
      </c>
      <c r="D355" t="s">
        <v>751</v>
      </c>
      <c r="E355" t="str">
        <f t="shared" si="50"/>
        <v>03</v>
      </c>
      <c r="F355" t="str">
        <f>"004"</f>
        <v>004</v>
      </c>
      <c r="G355" t="str">
        <f>""</f>
        <v/>
      </c>
      <c r="H355" t="s">
        <v>3</v>
      </c>
      <c r="I355" t="s">
        <v>3065</v>
      </c>
      <c r="J355" t="s">
        <v>6523</v>
      </c>
      <c r="K355" t="str">
        <f t="shared" si="49"/>
        <v>29100</v>
      </c>
    </row>
    <row r="356" spans="1:11" customFormat="1" x14ac:dyDescent="0.25">
      <c r="A356" t="str">
        <f t="shared" si="45"/>
        <v>29</v>
      </c>
      <c r="B356" t="s">
        <v>709</v>
      </c>
      <c r="C356" t="str">
        <f t="shared" si="48"/>
        <v>042</v>
      </c>
      <c r="D356" t="s">
        <v>751</v>
      </c>
      <c r="E356" t="str">
        <f t="shared" ref="E356:E363" si="51">"04"</f>
        <v>04</v>
      </c>
      <c r="F356" t="str">
        <f>"001"</f>
        <v>001</v>
      </c>
      <c r="G356" t="str">
        <f>""</f>
        <v/>
      </c>
      <c r="H356" t="s">
        <v>1</v>
      </c>
      <c r="I356" t="s">
        <v>3066</v>
      </c>
      <c r="J356" t="s">
        <v>6524</v>
      </c>
      <c r="K356" t="str">
        <f t="shared" si="49"/>
        <v>29100</v>
      </c>
    </row>
    <row r="357" spans="1:11" customFormat="1" x14ac:dyDescent="0.25">
      <c r="A357" t="str">
        <f t="shared" si="45"/>
        <v>29</v>
      </c>
      <c r="B357" t="s">
        <v>709</v>
      </c>
      <c r="C357" t="str">
        <f t="shared" si="48"/>
        <v>042</v>
      </c>
      <c r="D357" t="s">
        <v>751</v>
      </c>
      <c r="E357" t="str">
        <f t="shared" si="51"/>
        <v>04</v>
      </c>
      <c r="F357" t="str">
        <f>"001"</f>
        <v>001</v>
      </c>
      <c r="G357" t="str">
        <f>""</f>
        <v/>
      </c>
      <c r="H357" t="s">
        <v>0</v>
      </c>
      <c r="I357" t="s">
        <v>3066</v>
      </c>
      <c r="J357" t="s">
        <v>6524</v>
      </c>
      <c r="K357" t="str">
        <f t="shared" si="49"/>
        <v>29100</v>
      </c>
    </row>
    <row r="358" spans="1:11" customFormat="1" x14ac:dyDescent="0.25">
      <c r="A358" t="str">
        <f t="shared" si="45"/>
        <v>29</v>
      </c>
      <c r="B358" t="s">
        <v>709</v>
      </c>
      <c r="C358" t="str">
        <f t="shared" si="48"/>
        <v>042</v>
      </c>
      <c r="D358" t="s">
        <v>751</v>
      </c>
      <c r="E358" t="str">
        <f t="shared" si="51"/>
        <v>04</v>
      </c>
      <c r="F358" t="str">
        <f>"002"</f>
        <v>002</v>
      </c>
      <c r="G358" t="str">
        <f>""</f>
        <v/>
      </c>
      <c r="H358" t="s">
        <v>1</v>
      </c>
      <c r="I358" t="s">
        <v>42</v>
      </c>
      <c r="J358" t="s">
        <v>6525</v>
      </c>
      <c r="K358" t="str">
        <f t="shared" si="49"/>
        <v>29100</v>
      </c>
    </row>
    <row r="359" spans="1:11" customFormat="1" x14ac:dyDescent="0.25">
      <c r="A359" t="str">
        <f t="shared" si="45"/>
        <v>29</v>
      </c>
      <c r="B359" t="s">
        <v>709</v>
      </c>
      <c r="C359" t="str">
        <f t="shared" si="48"/>
        <v>042</v>
      </c>
      <c r="D359" t="s">
        <v>751</v>
      </c>
      <c r="E359" t="str">
        <f t="shared" si="51"/>
        <v>04</v>
      </c>
      <c r="F359" t="str">
        <f>"002"</f>
        <v>002</v>
      </c>
      <c r="G359" t="str">
        <f>""</f>
        <v/>
      </c>
      <c r="H359" t="s">
        <v>0</v>
      </c>
      <c r="I359" t="s">
        <v>42</v>
      </c>
      <c r="J359" t="s">
        <v>6525</v>
      </c>
      <c r="K359" t="str">
        <f t="shared" si="49"/>
        <v>29100</v>
      </c>
    </row>
    <row r="360" spans="1:11" customFormat="1" x14ac:dyDescent="0.25">
      <c r="A360" t="str">
        <f t="shared" si="45"/>
        <v>29</v>
      </c>
      <c r="B360" t="s">
        <v>709</v>
      </c>
      <c r="C360" t="str">
        <f t="shared" si="48"/>
        <v>042</v>
      </c>
      <c r="D360" t="s">
        <v>751</v>
      </c>
      <c r="E360" t="str">
        <f t="shared" si="51"/>
        <v>04</v>
      </c>
      <c r="F360" t="str">
        <f>"003"</f>
        <v>003</v>
      </c>
      <c r="G360" t="str">
        <f>""</f>
        <v/>
      </c>
      <c r="H360" t="s">
        <v>1</v>
      </c>
      <c r="I360" t="s">
        <v>3066</v>
      </c>
      <c r="J360" t="s">
        <v>6524</v>
      </c>
      <c r="K360" t="str">
        <f t="shared" si="49"/>
        <v>29100</v>
      </c>
    </row>
    <row r="361" spans="1:11" customFormat="1" x14ac:dyDescent="0.25">
      <c r="A361" t="str">
        <f t="shared" si="45"/>
        <v>29</v>
      </c>
      <c r="B361" t="s">
        <v>709</v>
      </c>
      <c r="C361" t="str">
        <f t="shared" si="48"/>
        <v>042</v>
      </c>
      <c r="D361" t="s">
        <v>751</v>
      </c>
      <c r="E361" t="str">
        <f t="shared" si="51"/>
        <v>04</v>
      </c>
      <c r="F361" t="str">
        <f>"003"</f>
        <v>003</v>
      </c>
      <c r="G361" t="str">
        <f>""</f>
        <v/>
      </c>
      <c r="H361" t="s">
        <v>0</v>
      </c>
      <c r="I361" t="s">
        <v>3066</v>
      </c>
      <c r="J361" t="s">
        <v>6524</v>
      </c>
      <c r="K361" t="str">
        <f t="shared" si="49"/>
        <v>29100</v>
      </c>
    </row>
    <row r="362" spans="1:11" customFormat="1" x14ac:dyDescent="0.25">
      <c r="A362" t="str">
        <f t="shared" si="45"/>
        <v>29</v>
      </c>
      <c r="B362" t="s">
        <v>709</v>
      </c>
      <c r="C362" t="str">
        <f t="shared" si="48"/>
        <v>042</v>
      </c>
      <c r="D362" t="s">
        <v>751</v>
      </c>
      <c r="E362" t="str">
        <f t="shared" si="51"/>
        <v>04</v>
      </c>
      <c r="F362" t="str">
        <f>"004"</f>
        <v>004</v>
      </c>
      <c r="G362" t="str">
        <f>""</f>
        <v/>
      </c>
      <c r="H362" t="s">
        <v>1</v>
      </c>
      <c r="I362" t="s">
        <v>42</v>
      </c>
      <c r="J362" t="s">
        <v>6525</v>
      </c>
      <c r="K362" t="str">
        <f t="shared" si="49"/>
        <v>29100</v>
      </c>
    </row>
    <row r="363" spans="1:11" customFormat="1" x14ac:dyDescent="0.25">
      <c r="A363" t="str">
        <f t="shared" si="45"/>
        <v>29</v>
      </c>
      <c r="B363" t="s">
        <v>709</v>
      </c>
      <c r="C363" t="str">
        <f t="shared" si="48"/>
        <v>042</v>
      </c>
      <c r="D363" t="s">
        <v>751</v>
      </c>
      <c r="E363" t="str">
        <f t="shared" si="51"/>
        <v>04</v>
      </c>
      <c r="F363" t="str">
        <f>"004"</f>
        <v>004</v>
      </c>
      <c r="G363" t="str">
        <f>""</f>
        <v/>
      </c>
      <c r="H363" t="s">
        <v>0</v>
      </c>
      <c r="I363" t="s">
        <v>42</v>
      </c>
      <c r="J363" t="s">
        <v>6525</v>
      </c>
      <c r="K363" t="str">
        <f t="shared" si="49"/>
        <v>29100</v>
      </c>
    </row>
    <row r="364" spans="1:11" customFormat="1" x14ac:dyDescent="0.25">
      <c r="A364" t="str">
        <f t="shared" si="45"/>
        <v>29</v>
      </c>
      <c r="B364" t="s">
        <v>709</v>
      </c>
      <c r="C364" t="str">
        <f>"043"</f>
        <v>043</v>
      </c>
      <c r="D364" t="s">
        <v>752</v>
      </c>
      <c r="E364" t="str">
        <f t="shared" ref="E364:E384" si="52">"01"</f>
        <v>01</v>
      </c>
      <c r="F364" t="str">
        <f>"001"</f>
        <v>001</v>
      </c>
      <c r="G364" t="str">
        <f>""</f>
        <v/>
      </c>
      <c r="H364" t="s">
        <v>1</v>
      </c>
      <c r="I364" t="s">
        <v>3067</v>
      </c>
      <c r="J364" t="s">
        <v>6526</v>
      </c>
      <c r="K364" t="str">
        <f>"29170"</f>
        <v>29170</v>
      </c>
    </row>
    <row r="365" spans="1:11" customFormat="1" x14ac:dyDescent="0.25">
      <c r="A365" t="str">
        <f t="shared" si="45"/>
        <v>29</v>
      </c>
      <c r="B365" t="s">
        <v>709</v>
      </c>
      <c r="C365" t="str">
        <f>"043"</f>
        <v>043</v>
      </c>
      <c r="D365" t="s">
        <v>752</v>
      </c>
      <c r="E365" t="str">
        <f t="shared" si="52"/>
        <v>01</v>
      </c>
      <c r="F365" t="str">
        <f>"001"</f>
        <v>001</v>
      </c>
      <c r="G365" t="str">
        <f>""</f>
        <v/>
      </c>
      <c r="H365" t="s">
        <v>0</v>
      </c>
      <c r="I365" t="s">
        <v>3067</v>
      </c>
      <c r="J365" t="s">
        <v>6526</v>
      </c>
      <c r="K365" t="str">
        <f>"29170"</f>
        <v>29170</v>
      </c>
    </row>
    <row r="366" spans="1:11" customFormat="1" x14ac:dyDescent="0.25">
      <c r="A366" t="str">
        <f t="shared" si="45"/>
        <v>29</v>
      </c>
      <c r="B366" t="s">
        <v>709</v>
      </c>
      <c r="C366" t="str">
        <f>"043"</f>
        <v>043</v>
      </c>
      <c r="D366" t="s">
        <v>752</v>
      </c>
      <c r="E366" t="str">
        <f t="shared" si="52"/>
        <v>01</v>
      </c>
      <c r="F366" t="str">
        <f>"001"</f>
        <v>001</v>
      </c>
      <c r="G366" t="str">
        <f>""</f>
        <v/>
      </c>
      <c r="H366" t="s">
        <v>2</v>
      </c>
      <c r="I366" t="s">
        <v>3067</v>
      </c>
      <c r="J366" t="s">
        <v>6526</v>
      </c>
      <c r="K366" t="str">
        <f>"29170"</f>
        <v>29170</v>
      </c>
    </row>
    <row r="367" spans="1:11" customFormat="1" x14ac:dyDescent="0.25">
      <c r="A367" t="str">
        <f t="shared" si="45"/>
        <v>29</v>
      </c>
      <c r="B367" t="s">
        <v>709</v>
      </c>
      <c r="C367" t="str">
        <f>"043"</f>
        <v>043</v>
      </c>
      <c r="D367" t="s">
        <v>752</v>
      </c>
      <c r="E367" t="str">
        <f t="shared" si="52"/>
        <v>01</v>
      </c>
      <c r="F367" t="str">
        <f>"002"</f>
        <v>002</v>
      </c>
      <c r="G367" t="str">
        <f>""</f>
        <v/>
      </c>
      <c r="H367" t="s">
        <v>3</v>
      </c>
      <c r="I367" t="s">
        <v>23</v>
      </c>
      <c r="J367" t="s">
        <v>6527</v>
      </c>
      <c r="K367" t="str">
        <f>"29170"</f>
        <v>29170</v>
      </c>
    </row>
    <row r="368" spans="1:11" customFormat="1" x14ac:dyDescent="0.25">
      <c r="A368" t="str">
        <f t="shared" si="45"/>
        <v>29</v>
      </c>
      <c r="B368" t="s">
        <v>709</v>
      </c>
      <c r="C368" t="str">
        <f>"044"</f>
        <v>044</v>
      </c>
      <c r="D368" t="s">
        <v>753</v>
      </c>
      <c r="E368" t="str">
        <f t="shared" si="52"/>
        <v>01</v>
      </c>
      <c r="F368" t="str">
        <f>"001"</f>
        <v>001</v>
      </c>
      <c r="G368" t="str">
        <f>"01"</f>
        <v>01</v>
      </c>
      <c r="H368" t="s">
        <v>1</v>
      </c>
      <c r="I368" t="s">
        <v>50</v>
      </c>
      <c r="J368" t="s">
        <v>6528</v>
      </c>
      <c r="K368" t="str">
        <f>"29195"</f>
        <v>29195</v>
      </c>
    </row>
    <row r="369" spans="1:11" customFormat="1" x14ac:dyDescent="0.25">
      <c r="A369" t="str">
        <f t="shared" si="45"/>
        <v>29</v>
      </c>
      <c r="B369" t="s">
        <v>709</v>
      </c>
      <c r="C369" t="str">
        <f>"044"</f>
        <v>044</v>
      </c>
      <c r="D369" t="s">
        <v>753</v>
      </c>
      <c r="E369" t="str">
        <f t="shared" si="52"/>
        <v>01</v>
      </c>
      <c r="F369" t="str">
        <f>"001"</f>
        <v>001</v>
      </c>
      <c r="G369" t="str">
        <f>"02"</f>
        <v>02</v>
      </c>
      <c r="H369" t="s">
        <v>0</v>
      </c>
      <c r="I369" t="s">
        <v>3068</v>
      </c>
      <c r="J369" t="s">
        <v>6529</v>
      </c>
      <c r="K369" t="str">
        <f>"29195"</f>
        <v>29195</v>
      </c>
    </row>
    <row r="370" spans="1:11" customFormat="1" x14ac:dyDescent="0.25">
      <c r="A370" t="str">
        <f t="shared" si="45"/>
        <v>29</v>
      </c>
      <c r="B370" t="s">
        <v>709</v>
      </c>
      <c r="C370" t="str">
        <f>"044"</f>
        <v>044</v>
      </c>
      <c r="D370" t="s">
        <v>753</v>
      </c>
      <c r="E370" t="str">
        <f t="shared" si="52"/>
        <v>01</v>
      </c>
      <c r="F370" t="str">
        <f>"001"</f>
        <v>001</v>
      </c>
      <c r="G370" t="str">
        <f>"03"</f>
        <v>03</v>
      </c>
      <c r="H370" t="s">
        <v>2</v>
      </c>
      <c r="I370" t="s">
        <v>3069</v>
      </c>
      <c r="J370" t="s">
        <v>6530</v>
      </c>
      <c r="K370" t="str">
        <f>"29195"</f>
        <v>29195</v>
      </c>
    </row>
    <row r="371" spans="1:11" customFormat="1" x14ac:dyDescent="0.25">
      <c r="A371" t="str">
        <f t="shared" si="45"/>
        <v>29</v>
      </c>
      <c r="B371" t="s">
        <v>709</v>
      </c>
      <c r="C371" t="str">
        <f>"045"</f>
        <v>045</v>
      </c>
      <c r="D371" t="s">
        <v>754</v>
      </c>
      <c r="E371" t="str">
        <f t="shared" si="52"/>
        <v>01</v>
      </c>
      <c r="F371" t="str">
        <f>"001"</f>
        <v>001</v>
      </c>
      <c r="G371" t="str">
        <f>""</f>
        <v/>
      </c>
      <c r="H371" t="s">
        <v>3</v>
      </c>
      <c r="I371" t="s">
        <v>3070</v>
      </c>
      <c r="J371" t="s">
        <v>6531</v>
      </c>
      <c r="K371" t="str">
        <f>"29754"</f>
        <v>29754</v>
      </c>
    </row>
    <row r="372" spans="1:11" customFormat="1" x14ac:dyDescent="0.25">
      <c r="A372" t="str">
        <f t="shared" si="45"/>
        <v>29</v>
      </c>
      <c r="B372" t="s">
        <v>709</v>
      </c>
      <c r="C372" t="str">
        <f>"045"</f>
        <v>045</v>
      </c>
      <c r="D372" t="s">
        <v>754</v>
      </c>
      <c r="E372" t="str">
        <f t="shared" si="52"/>
        <v>01</v>
      </c>
      <c r="F372" t="str">
        <f>"002"</f>
        <v>002</v>
      </c>
      <c r="G372" t="str">
        <f>""</f>
        <v/>
      </c>
      <c r="H372" t="s">
        <v>3</v>
      </c>
      <c r="I372" t="s">
        <v>117</v>
      </c>
      <c r="J372" t="s">
        <v>6532</v>
      </c>
      <c r="K372" t="str">
        <f>"29754"</f>
        <v>29754</v>
      </c>
    </row>
    <row r="373" spans="1:11" customFormat="1" x14ac:dyDescent="0.25">
      <c r="A373" t="str">
        <f t="shared" si="45"/>
        <v>29</v>
      </c>
      <c r="B373" t="s">
        <v>709</v>
      </c>
      <c r="C373" t="str">
        <f>"046"</f>
        <v>046</v>
      </c>
      <c r="D373" t="s">
        <v>755</v>
      </c>
      <c r="E373" t="str">
        <f t="shared" si="52"/>
        <v>01</v>
      </c>
      <c r="F373" t="str">
        <f>"001"</f>
        <v>001</v>
      </c>
      <c r="G373" t="str">
        <f>"01"</f>
        <v>01</v>
      </c>
      <c r="H373" t="s">
        <v>1</v>
      </c>
      <c r="I373" t="s">
        <v>3071</v>
      </c>
      <c r="J373" t="s">
        <v>6533</v>
      </c>
      <c r="K373" t="str">
        <f>"29380"</f>
        <v>29380</v>
      </c>
    </row>
    <row r="374" spans="1:11" customFormat="1" x14ac:dyDescent="0.25">
      <c r="A374" t="str">
        <f t="shared" si="45"/>
        <v>29</v>
      </c>
      <c r="B374" t="s">
        <v>709</v>
      </c>
      <c r="C374" t="str">
        <f>"046"</f>
        <v>046</v>
      </c>
      <c r="D374" t="s">
        <v>755</v>
      </c>
      <c r="E374" t="str">
        <f t="shared" si="52"/>
        <v>01</v>
      </c>
      <c r="F374" t="str">
        <f>"001"</f>
        <v>001</v>
      </c>
      <c r="G374" t="str">
        <f>"01"</f>
        <v>01</v>
      </c>
      <c r="H374" t="s">
        <v>0</v>
      </c>
      <c r="I374" t="s">
        <v>3071</v>
      </c>
      <c r="J374" t="s">
        <v>6533</v>
      </c>
      <c r="K374" t="str">
        <f>"29380"</f>
        <v>29380</v>
      </c>
    </row>
    <row r="375" spans="1:11" customFormat="1" x14ac:dyDescent="0.25">
      <c r="A375" t="str">
        <f t="shared" si="45"/>
        <v>29</v>
      </c>
      <c r="B375" t="s">
        <v>709</v>
      </c>
      <c r="C375" t="str">
        <f>"046"</f>
        <v>046</v>
      </c>
      <c r="D375" t="s">
        <v>755</v>
      </c>
      <c r="E375" t="str">
        <f t="shared" si="52"/>
        <v>01</v>
      </c>
      <c r="F375" t="str">
        <f>"001"</f>
        <v>001</v>
      </c>
      <c r="G375" t="str">
        <f>"02"</f>
        <v>02</v>
      </c>
      <c r="H375" t="s">
        <v>2</v>
      </c>
      <c r="I375" t="s">
        <v>3072</v>
      </c>
      <c r="J375" t="s">
        <v>6534</v>
      </c>
      <c r="K375" t="str">
        <f>"29490"</f>
        <v>29490</v>
      </c>
    </row>
    <row r="376" spans="1:11" customFormat="1" x14ac:dyDescent="0.25">
      <c r="A376" t="str">
        <f t="shared" si="45"/>
        <v>29</v>
      </c>
      <c r="B376" t="s">
        <v>709</v>
      </c>
      <c r="C376" t="str">
        <f>"046"</f>
        <v>046</v>
      </c>
      <c r="D376" t="s">
        <v>755</v>
      </c>
      <c r="E376" t="str">
        <f t="shared" si="52"/>
        <v>01</v>
      </c>
      <c r="F376" t="str">
        <f>"002"</f>
        <v>002</v>
      </c>
      <c r="G376" t="str">
        <f>"01"</f>
        <v>01</v>
      </c>
      <c r="H376" t="s">
        <v>1</v>
      </c>
      <c r="I376" t="s">
        <v>3071</v>
      </c>
      <c r="J376" t="s">
        <v>6533</v>
      </c>
      <c r="K376" t="str">
        <f>"29380"</f>
        <v>29380</v>
      </c>
    </row>
    <row r="377" spans="1:11" customFormat="1" x14ac:dyDescent="0.25">
      <c r="A377" t="str">
        <f t="shared" si="45"/>
        <v>29</v>
      </c>
      <c r="B377" t="s">
        <v>709</v>
      </c>
      <c r="C377" t="str">
        <f>"046"</f>
        <v>046</v>
      </c>
      <c r="D377" t="s">
        <v>755</v>
      </c>
      <c r="E377" t="str">
        <f t="shared" si="52"/>
        <v>01</v>
      </c>
      <c r="F377" t="str">
        <f>"002"</f>
        <v>002</v>
      </c>
      <c r="G377" t="str">
        <f>"02"</f>
        <v>02</v>
      </c>
      <c r="H377" t="s">
        <v>0</v>
      </c>
      <c r="I377" t="s">
        <v>3073</v>
      </c>
      <c r="J377" t="s">
        <v>6535</v>
      </c>
      <c r="K377" t="str">
        <f>"29391"</f>
        <v>29391</v>
      </c>
    </row>
    <row r="378" spans="1:11" customFormat="1" x14ac:dyDescent="0.25">
      <c r="A378" t="str">
        <f t="shared" si="45"/>
        <v>29</v>
      </c>
      <c r="B378" t="s">
        <v>709</v>
      </c>
      <c r="C378" t="str">
        <f>"047"</f>
        <v>047</v>
      </c>
      <c r="D378" t="s">
        <v>756</v>
      </c>
      <c r="E378" t="str">
        <f t="shared" si="52"/>
        <v>01</v>
      </c>
      <c r="F378" t="str">
        <f>"001"</f>
        <v>001</v>
      </c>
      <c r="G378" t="str">
        <f>""</f>
        <v/>
      </c>
      <c r="H378" t="s">
        <v>1</v>
      </c>
      <c r="I378" t="s">
        <v>3074</v>
      </c>
      <c r="J378" t="s">
        <v>6536</v>
      </c>
      <c r="K378" t="str">
        <f>"29220"</f>
        <v>29220</v>
      </c>
    </row>
    <row r="379" spans="1:11" customFormat="1" x14ac:dyDescent="0.25">
      <c r="A379" t="str">
        <f t="shared" si="45"/>
        <v>29</v>
      </c>
      <c r="B379" t="s">
        <v>709</v>
      </c>
      <c r="C379" t="str">
        <f>"047"</f>
        <v>047</v>
      </c>
      <c r="D379" t="s">
        <v>756</v>
      </c>
      <c r="E379" t="str">
        <f t="shared" si="52"/>
        <v>01</v>
      </c>
      <c r="F379" t="str">
        <f>"001"</f>
        <v>001</v>
      </c>
      <c r="G379" t="str">
        <f>""</f>
        <v/>
      </c>
      <c r="H379" t="s">
        <v>0</v>
      </c>
      <c r="I379" t="s">
        <v>3074</v>
      </c>
      <c r="J379" t="s">
        <v>6536</v>
      </c>
      <c r="K379" t="str">
        <f>"29220"</f>
        <v>29220</v>
      </c>
    </row>
    <row r="380" spans="1:11" customFormat="1" x14ac:dyDescent="0.25">
      <c r="A380" t="str">
        <f t="shared" si="45"/>
        <v>29</v>
      </c>
      <c r="B380" t="s">
        <v>709</v>
      </c>
      <c r="C380" t="str">
        <f>"048"</f>
        <v>048</v>
      </c>
      <c r="D380" t="s">
        <v>757</v>
      </c>
      <c r="E380" t="str">
        <f t="shared" si="52"/>
        <v>01</v>
      </c>
      <c r="F380" t="str">
        <f>"001"</f>
        <v>001</v>
      </c>
      <c r="G380" t="str">
        <f>""</f>
        <v/>
      </c>
      <c r="H380" t="s">
        <v>1</v>
      </c>
      <c r="I380" t="s">
        <v>25</v>
      </c>
      <c r="J380" t="s">
        <v>6537</v>
      </c>
      <c r="K380" t="str">
        <f>"29470"</f>
        <v>29470</v>
      </c>
    </row>
    <row r="381" spans="1:11" customFormat="1" x14ac:dyDescent="0.25">
      <c r="A381" t="str">
        <f t="shared" si="45"/>
        <v>29</v>
      </c>
      <c r="B381" t="s">
        <v>709</v>
      </c>
      <c r="C381" t="str">
        <f>"048"</f>
        <v>048</v>
      </c>
      <c r="D381" t="s">
        <v>757</v>
      </c>
      <c r="E381" t="str">
        <f t="shared" si="52"/>
        <v>01</v>
      </c>
      <c r="F381" t="str">
        <f>"001"</f>
        <v>001</v>
      </c>
      <c r="G381" t="str">
        <f>""</f>
        <v/>
      </c>
      <c r="H381" t="s">
        <v>0</v>
      </c>
      <c r="I381" t="s">
        <v>22</v>
      </c>
      <c r="J381" t="s">
        <v>6538</v>
      </c>
      <c r="K381" t="str">
        <f>"29470"</f>
        <v>29470</v>
      </c>
    </row>
    <row r="382" spans="1:11" customFormat="1" x14ac:dyDescent="0.25">
      <c r="A382" t="str">
        <f t="shared" si="45"/>
        <v>29</v>
      </c>
      <c r="B382" t="s">
        <v>709</v>
      </c>
      <c r="C382" t="str">
        <f>"049"</f>
        <v>049</v>
      </c>
      <c r="D382" t="s">
        <v>758</v>
      </c>
      <c r="E382" t="str">
        <f t="shared" si="52"/>
        <v>01</v>
      </c>
      <c r="F382" t="str">
        <f>"001"</f>
        <v>001</v>
      </c>
      <c r="G382" t="str">
        <f>""</f>
        <v/>
      </c>
      <c r="H382" t="s">
        <v>3</v>
      </c>
      <c r="I382" t="s">
        <v>25</v>
      </c>
      <c r="J382" t="s">
        <v>6539</v>
      </c>
      <c r="K382" t="str">
        <f>"29210"</f>
        <v>29210</v>
      </c>
    </row>
    <row r="383" spans="1:11" customFormat="1" x14ac:dyDescent="0.25">
      <c r="A383" t="str">
        <f t="shared" si="45"/>
        <v>29</v>
      </c>
      <c r="B383" t="s">
        <v>709</v>
      </c>
      <c r="C383" t="str">
        <f>"049"</f>
        <v>049</v>
      </c>
      <c r="D383" t="s">
        <v>758</v>
      </c>
      <c r="E383" t="str">
        <f t="shared" si="52"/>
        <v>01</v>
      </c>
      <c r="F383" t="str">
        <f>"002"</f>
        <v>002</v>
      </c>
      <c r="G383" t="str">
        <f>""</f>
        <v/>
      </c>
      <c r="H383" t="s">
        <v>1</v>
      </c>
      <c r="I383" t="s">
        <v>1008</v>
      </c>
      <c r="J383" t="s">
        <v>6277</v>
      </c>
      <c r="K383" t="str">
        <f>"29210"</f>
        <v>29210</v>
      </c>
    </row>
    <row r="384" spans="1:11" customFormat="1" x14ac:dyDescent="0.25">
      <c r="A384" t="str">
        <f t="shared" si="45"/>
        <v>29</v>
      </c>
      <c r="B384" t="s">
        <v>709</v>
      </c>
      <c r="C384" t="str">
        <f>"049"</f>
        <v>049</v>
      </c>
      <c r="D384" t="s">
        <v>758</v>
      </c>
      <c r="E384" t="str">
        <f t="shared" si="52"/>
        <v>01</v>
      </c>
      <c r="F384" t="str">
        <f>"002"</f>
        <v>002</v>
      </c>
      <c r="G384" t="str">
        <f>""</f>
        <v/>
      </c>
      <c r="H384" t="s">
        <v>0</v>
      </c>
      <c r="I384" t="s">
        <v>1008</v>
      </c>
      <c r="J384" t="s">
        <v>6277</v>
      </c>
      <c r="K384" t="str">
        <f>"29210"</f>
        <v>29210</v>
      </c>
    </row>
    <row r="385" spans="1:11" customFormat="1" x14ac:dyDescent="0.25">
      <c r="A385" t="str">
        <f t="shared" si="45"/>
        <v>29</v>
      </c>
      <c r="B385" t="s">
        <v>709</v>
      </c>
      <c r="C385" t="str">
        <f>"049"</f>
        <v>049</v>
      </c>
      <c r="D385" t="s">
        <v>758</v>
      </c>
      <c r="E385" t="str">
        <f>"02"</f>
        <v>02</v>
      </c>
      <c r="F385" t="str">
        <f t="shared" ref="F385:F390" si="53">"001"</f>
        <v>001</v>
      </c>
      <c r="G385" t="str">
        <f>""</f>
        <v/>
      </c>
      <c r="H385" t="s">
        <v>1</v>
      </c>
      <c r="I385" t="s">
        <v>3075</v>
      </c>
      <c r="J385" t="s">
        <v>6540</v>
      </c>
      <c r="K385" t="str">
        <f>"29210"</f>
        <v>29210</v>
      </c>
    </row>
    <row r="386" spans="1:11" customFormat="1" x14ac:dyDescent="0.25">
      <c r="A386" t="str">
        <f t="shared" si="45"/>
        <v>29</v>
      </c>
      <c r="B386" t="s">
        <v>709</v>
      </c>
      <c r="C386" t="str">
        <f>"049"</f>
        <v>049</v>
      </c>
      <c r="D386" t="s">
        <v>758</v>
      </c>
      <c r="E386" t="str">
        <f>"02"</f>
        <v>02</v>
      </c>
      <c r="F386" t="str">
        <f t="shared" si="53"/>
        <v>001</v>
      </c>
      <c r="G386" t="str">
        <f>""</f>
        <v/>
      </c>
      <c r="H386" t="s">
        <v>0</v>
      </c>
      <c r="I386" t="s">
        <v>3075</v>
      </c>
      <c r="J386" t="s">
        <v>6540</v>
      </c>
      <c r="K386" t="str">
        <f>"29210"</f>
        <v>29210</v>
      </c>
    </row>
    <row r="387" spans="1:11" customFormat="1" x14ac:dyDescent="0.25">
      <c r="A387" t="str">
        <f t="shared" ref="A387:A450" si="54">"29"</f>
        <v>29</v>
      </c>
      <c r="B387" t="s">
        <v>709</v>
      </c>
      <c r="C387" t="str">
        <f>"050"</f>
        <v>050</v>
      </c>
      <c r="D387" t="s">
        <v>759</v>
      </c>
      <c r="E387" t="str">
        <f t="shared" ref="E387:E416" si="55">"01"</f>
        <v>01</v>
      </c>
      <c r="F387" t="str">
        <f t="shared" si="53"/>
        <v>001</v>
      </c>
      <c r="G387" t="str">
        <f>""</f>
        <v/>
      </c>
      <c r="H387" t="s">
        <v>3</v>
      </c>
      <c r="I387" t="s">
        <v>88</v>
      </c>
      <c r="J387" t="s">
        <v>6541</v>
      </c>
      <c r="K387" t="str">
        <f>"29718"</f>
        <v>29718</v>
      </c>
    </row>
    <row r="388" spans="1:11" customFormat="1" x14ac:dyDescent="0.25">
      <c r="A388" t="str">
        <f t="shared" si="54"/>
        <v>29</v>
      </c>
      <c r="B388" t="s">
        <v>709</v>
      </c>
      <c r="C388" t="str">
        <f t="shared" ref="C388:C451" si="56">"051"</f>
        <v>051</v>
      </c>
      <c r="D388" t="s">
        <v>760</v>
      </c>
      <c r="E388" t="str">
        <f t="shared" si="55"/>
        <v>01</v>
      </c>
      <c r="F388" t="str">
        <f t="shared" si="53"/>
        <v>001</v>
      </c>
      <c r="G388" t="str">
        <f>""</f>
        <v/>
      </c>
      <c r="H388" t="s">
        <v>1</v>
      </c>
      <c r="I388" t="s">
        <v>3076</v>
      </c>
      <c r="J388" t="s">
        <v>6542</v>
      </c>
      <c r="K388" t="str">
        <f t="shared" ref="K388:K441" si="57">"29680"</f>
        <v>29680</v>
      </c>
    </row>
    <row r="389" spans="1:11" customFormat="1" x14ac:dyDescent="0.25">
      <c r="A389" t="str">
        <f t="shared" si="54"/>
        <v>29</v>
      </c>
      <c r="B389" t="s">
        <v>709</v>
      </c>
      <c r="C389" t="str">
        <f t="shared" si="56"/>
        <v>051</v>
      </c>
      <c r="D389" t="s">
        <v>760</v>
      </c>
      <c r="E389" t="str">
        <f t="shared" si="55"/>
        <v>01</v>
      </c>
      <c r="F389" t="str">
        <f t="shared" si="53"/>
        <v>001</v>
      </c>
      <c r="G389" t="str">
        <f>""</f>
        <v/>
      </c>
      <c r="H389" t="s">
        <v>0</v>
      </c>
      <c r="I389" t="s">
        <v>3076</v>
      </c>
      <c r="J389" t="s">
        <v>6542</v>
      </c>
      <c r="K389" t="str">
        <f t="shared" si="57"/>
        <v>29680</v>
      </c>
    </row>
    <row r="390" spans="1:11" customFormat="1" x14ac:dyDescent="0.25">
      <c r="A390" t="str">
        <f t="shared" si="54"/>
        <v>29</v>
      </c>
      <c r="B390" t="s">
        <v>709</v>
      </c>
      <c r="C390" t="str">
        <f t="shared" si="56"/>
        <v>051</v>
      </c>
      <c r="D390" t="s">
        <v>760</v>
      </c>
      <c r="E390" t="str">
        <f t="shared" si="55"/>
        <v>01</v>
      </c>
      <c r="F390" t="str">
        <f t="shared" si="53"/>
        <v>001</v>
      </c>
      <c r="G390" t="str">
        <f>""</f>
        <v/>
      </c>
      <c r="H390" t="s">
        <v>2</v>
      </c>
      <c r="I390" t="s">
        <v>3076</v>
      </c>
      <c r="J390" t="s">
        <v>6542</v>
      </c>
      <c r="K390" t="str">
        <f t="shared" si="57"/>
        <v>29680</v>
      </c>
    </row>
    <row r="391" spans="1:11" customFormat="1" x14ac:dyDescent="0.25">
      <c r="A391" t="str">
        <f t="shared" si="54"/>
        <v>29</v>
      </c>
      <c r="B391" t="s">
        <v>709</v>
      </c>
      <c r="C391" t="str">
        <f t="shared" si="56"/>
        <v>051</v>
      </c>
      <c r="D391" t="s">
        <v>760</v>
      </c>
      <c r="E391" t="str">
        <f t="shared" si="55"/>
        <v>01</v>
      </c>
      <c r="F391" t="str">
        <f>"002"</f>
        <v>002</v>
      </c>
      <c r="G391" t="str">
        <f>""</f>
        <v/>
      </c>
      <c r="H391" t="s">
        <v>3</v>
      </c>
      <c r="I391" t="s">
        <v>3077</v>
      </c>
      <c r="J391" t="s">
        <v>6543</v>
      </c>
      <c r="K391" t="str">
        <f t="shared" si="57"/>
        <v>29680</v>
      </c>
    </row>
    <row r="392" spans="1:11" customFormat="1" x14ac:dyDescent="0.25">
      <c r="A392" t="str">
        <f t="shared" si="54"/>
        <v>29</v>
      </c>
      <c r="B392" t="s">
        <v>709</v>
      </c>
      <c r="C392" t="str">
        <f t="shared" si="56"/>
        <v>051</v>
      </c>
      <c r="D392" t="s">
        <v>760</v>
      </c>
      <c r="E392" t="str">
        <f t="shared" si="55"/>
        <v>01</v>
      </c>
      <c r="F392" t="str">
        <f>"003"</f>
        <v>003</v>
      </c>
      <c r="G392" t="str">
        <f>""</f>
        <v/>
      </c>
      <c r="H392" t="s">
        <v>3</v>
      </c>
      <c r="I392" t="s">
        <v>3078</v>
      </c>
      <c r="J392" t="s">
        <v>6544</v>
      </c>
      <c r="K392" t="str">
        <f t="shared" si="57"/>
        <v>29680</v>
      </c>
    </row>
    <row r="393" spans="1:11" customFormat="1" x14ac:dyDescent="0.25">
      <c r="A393" t="str">
        <f t="shared" si="54"/>
        <v>29</v>
      </c>
      <c r="B393" t="s">
        <v>709</v>
      </c>
      <c r="C393" t="str">
        <f t="shared" si="56"/>
        <v>051</v>
      </c>
      <c r="D393" t="s">
        <v>760</v>
      </c>
      <c r="E393" t="str">
        <f t="shared" si="55"/>
        <v>01</v>
      </c>
      <c r="F393" t="str">
        <f>"004"</f>
        <v>004</v>
      </c>
      <c r="G393" t="str">
        <f>""</f>
        <v/>
      </c>
      <c r="H393" t="s">
        <v>3</v>
      </c>
      <c r="I393" t="s">
        <v>3079</v>
      </c>
      <c r="J393" t="s">
        <v>6545</v>
      </c>
      <c r="K393" t="str">
        <f t="shared" si="57"/>
        <v>29680</v>
      </c>
    </row>
    <row r="394" spans="1:11" customFormat="1" x14ac:dyDescent="0.25">
      <c r="A394" t="str">
        <f t="shared" si="54"/>
        <v>29</v>
      </c>
      <c r="B394" t="s">
        <v>709</v>
      </c>
      <c r="C394" t="str">
        <f t="shared" si="56"/>
        <v>051</v>
      </c>
      <c r="D394" t="s">
        <v>760</v>
      </c>
      <c r="E394" t="str">
        <f t="shared" si="55"/>
        <v>01</v>
      </c>
      <c r="F394" t="str">
        <f>"005"</f>
        <v>005</v>
      </c>
      <c r="G394" t="str">
        <f>""</f>
        <v/>
      </c>
      <c r="H394" t="s">
        <v>1</v>
      </c>
      <c r="I394" t="s">
        <v>3080</v>
      </c>
      <c r="J394" t="s">
        <v>6546</v>
      </c>
      <c r="K394" t="str">
        <f t="shared" si="57"/>
        <v>29680</v>
      </c>
    </row>
    <row r="395" spans="1:11" customFormat="1" x14ac:dyDescent="0.25">
      <c r="A395" t="str">
        <f t="shared" si="54"/>
        <v>29</v>
      </c>
      <c r="B395" t="s">
        <v>709</v>
      </c>
      <c r="C395" t="str">
        <f t="shared" si="56"/>
        <v>051</v>
      </c>
      <c r="D395" t="s">
        <v>760</v>
      </c>
      <c r="E395" t="str">
        <f t="shared" si="55"/>
        <v>01</v>
      </c>
      <c r="F395" t="str">
        <f>"005"</f>
        <v>005</v>
      </c>
      <c r="G395" t="str">
        <f>""</f>
        <v/>
      </c>
      <c r="H395" t="s">
        <v>0</v>
      </c>
      <c r="I395" t="s">
        <v>3080</v>
      </c>
      <c r="J395" t="s">
        <v>6546</v>
      </c>
      <c r="K395" t="str">
        <f t="shared" si="57"/>
        <v>29680</v>
      </c>
    </row>
    <row r="396" spans="1:11" customFormat="1" x14ac:dyDescent="0.25">
      <c r="A396" t="str">
        <f t="shared" si="54"/>
        <v>29</v>
      </c>
      <c r="B396" t="s">
        <v>709</v>
      </c>
      <c r="C396" t="str">
        <f t="shared" si="56"/>
        <v>051</v>
      </c>
      <c r="D396" t="s">
        <v>760</v>
      </c>
      <c r="E396" t="str">
        <f t="shared" si="55"/>
        <v>01</v>
      </c>
      <c r="F396" t="str">
        <f>"006"</f>
        <v>006</v>
      </c>
      <c r="G396" t="str">
        <f>""</f>
        <v/>
      </c>
      <c r="H396" t="s">
        <v>3</v>
      </c>
      <c r="I396" t="s">
        <v>3079</v>
      </c>
      <c r="J396" t="s">
        <v>6545</v>
      </c>
      <c r="K396" t="str">
        <f t="shared" si="57"/>
        <v>29680</v>
      </c>
    </row>
    <row r="397" spans="1:11" customFormat="1" x14ac:dyDescent="0.25">
      <c r="A397" t="str">
        <f t="shared" si="54"/>
        <v>29</v>
      </c>
      <c r="B397" t="s">
        <v>709</v>
      </c>
      <c r="C397" t="str">
        <f t="shared" si="56"/>
        <v>051</v>
      </c>
      <c r="D397" t="s">
        <v>760</v>
      </c>
      <c r="E397" t="str">
        <f t="shared" si="55"/>
        <v>01</v>
      </c>
      <c r="F397" t="str">
        <f>"007"</f>
        <v>007</v>
      </c>
      <c r="G397" t="str">
        <f>""</f>
        <v/>
      </c>
      <c r="H397" t="s">
        <v>1</v>
      </c>
      <c r="I397" t="s">
        <v>3081</v>
      </c>
      <c r="J397" t="s">
        <v>6547</v>
      </c>
      <c r="K397" t="str">
        <f t="shared" si="57"/>
        <v>29680</v>
      </c>
    </row>
    <row r="398" spans="1:11" customFormat="1" x14ac:dyDescent="0.25">
      <c r="A398" t="str">
        <f t="shared" si="54"/>
        <v>29</v>
      </c>
      <c r="B398" t="s">
        <v>709</v>
      </c>
      <c r="C398" t="str">
        <f t="shared" si="56"/>
        <v>051</v>
      </c>
      <c r="D398" t="s">
        <v>760</v>
      </c>
      <c r="E398" t="str">
        <f t="shared" si="55"/>
        <v>01</v>
      </c>
      <c r="F398" t="str">
        <f>"007"</f>
        <v>007</v>
      </c>
      <c r="G398" t="str">
        <f>""</f>
        <v/>
      </c>
      <c r="H398" t="s">
        <v>0</v>
      </c>
      <c r="I398" t="s">
        <v>3081</v>
      </c>
      <c r="J398" t="s">
        <v>6547</v>
      </c>
      <c r="K398" t="str">
        <f t="shared" si="57"/>
        <v>29680</v>
      </c>
    </row>
    <row r="399" spans="1:11" customFormat="1" x14ac:dyDescent="0.25">
      <c r="A399" t="str">
        <f t="shared" si="54"/>
        <v>29</v>
      </c>
      <c r="B399" t="s">
        <v>709</v>
      </c>
      <c r="C399" t="str">
        <f t="shared" si="56"/>
        <v>051</v>
      </c>
      <c r="D399" t="s">
        <v>760</v>
      </c>
      <c r="E399" t="str">
        <f t="shared" si="55"/>
        <v>01</v>
      </c>
      <c r="F399" t="str">
        <f>"008"</f>
        <v>008</v>
      </c>
      <c r="G399" t="str">
        <f>""</f>
        <v/>
      </c>
      <c r="H399" t="s">
        <v>3</v>
      </c>
      <c r="I399" t="s">
        <v>3079</v>
      </c>
      <c r="J399" t="s">
        <v>6545</v>
      </c>
      <c r="K399" t="str">
        <f t="shared" si="57"/>
        <v>29680</v>
      </c>
    </row>
    <row r="400" spans="1:11" customFormat="1" x14ac:dyDescent="0.25">
      <c r="A400" t="str">
        <f t="shared" si="54"/>
        <v>29</v>
      </c>
      <c r="B400" t="s">
        <v>709</v>
      </c>
      <c r="C400" t="str">
        <f t="shared" si="56"/>
        <v>051</v>
      </c>
      <c r="D400" t="s">
        <v>760</v>
      </c>
      <c r="E400" t="str">
        <f t="shared" si="55"/>
        <v>01</v>
      </c>
      <c r="F400" t="str">
        <f>"009"</f>
        <v>009</v>
      </c>
      <c r="G400" t="str">
        <f>""</f>
        <v/>
      </c>
      <c r="H400" t="s">
        <v>1</v>
      </c>
      <c r="I400" t="s">
        <v>3082</v>
      </c>
      <c r="J400" t="s">
        <v>6548</v>
      </c>
      <c r="K400" t="str">
        <f t="shared" si="57"/>
        <v>29680</v>
      </c>
    </row>
    <row r="401" spans="1:11" customFormat="1" x14ac:dyDescent="0.25">
      <c r="A401" t="str">
        <f t="shared" si="54"/>
        <v>29</v>
      </c>
      <c r="B401" t="s">
        <v>709</v>
      </c>
      <c r="C401" t="str">
        <f t="shared" si="56"/>
        <v>051</v>
      </c>
      <c r="D401" t="s">
        <v>760</v>
      </c>
      <c r="E401" t="str">
        <f t="shared" si="55"/>
        <v>01</v>
      </c>
      <c r="F401" t="str">
        <f>"009"</f>
        <v>009</v>
      </c>
      <c r="G401" t="str">
        <f>""</f>
        <v/>
      </c>
      <c r="H401" t="s">
        <v>0</v>
      </c>
      <c r="I401" t="s">
        <v>3082</v>
      </c>
      <c r="J401" t="s">
        <v>6548</v>
      </c>
      <c r="K401" t="str">
        <f t="shared" si="57"/>
        <v>29680</v>
      </c>
    </row>
    <row r="402" spans="1:11" customFormat="1" x14ac:dyDescent="0.25">
      <c r="A402" t="str">
        <f t="shared" si="54"/>
        <v>29</v>
      </c>
      <c r="B402" t="s">
        <v>709</v>
      </c>
      <c r="C402" t="str">
        <f t="shared" si="56"/>
        <v>051</v>
      </c>
      <c r="D402" t="s">
        <v>760</v>
      </c>
      <c r="E402" t="str">
        <f t="shared" si="55"/>
        <v>01</v>
      </c>
      <c r="F402" t="str">
        <f>"010"</f>
        <v>010</v>
      </c>
      <c r="G402" t="str">
        <f>""</f>
        <v/>
      </c>
      <c r="H402" t="s">
        <v>1</v>
      </c>
      <c r="I402" t="s">
        <v>3083</v>
      </c>
      <c r="J402" t="s">
        <v>6549</v>
      </c>
      <c r="K402" t="str">
        <f t="shared" si="57"/>
        <v>29680</v>
      </c>
    </row>
    <row r="403" spans="1:11" customFormat="1" x14ac:dyDescent="0.25">
      <c r="A403" t="str">
        <f t="shared" si="54"/>
        <v>29</v>
      </c>
      <c r="B403" t="s">
        <v>709</v>
      </c>
      <c r="C403" t="str">
        <f t="shared" si="56"/>
        <v>051</v>
      </c>
      <c r="D403" t="s">
        <v>760</v>
      </c>
      <c r="E403" t="str">
        <f t="shared" si="55"/>
        <v>01</v>
      </c>
      <c r="F403" t="str">
        <f>"010"</f>
        <v>010</v>
      </c>
      <c r="G403" t="str">
        <f>""</f>
        <v/>
      </c>
      <c r="H403" t="s">
        <v>0</v>
      </c>
      <c r="I403" t="s">
        <v>3083</v>
      </c>
      <c r="J403" t="s">
        <v>6549</v>
      </c>
      <c r="K403" t="str">
        <f t="shared" si="57"/>
        <v>29680</v>
      </c>
    </row>
    <row r="404" spans="1:11" customFormat="1" x14ac:dyDescent="0.25">
      <c r="A404" t="str">
        <f t="shared" si="54"/>
        <v>29</v>
      </c>
      <c r="B404" t="s">
        <v>709</v>
      </c>
      <c r="C404" t="str">
        <f t="shared" si="56"/>
        <v>051</v>
      </c>
      <c r="D404" t="s">
        <v>760</v>
      </c>
      <c r="E404" t="str">
        <f t="shared" si="55"/>
        <v>01</v>
      </c>
      <c r="F404" t="str">
        <f>"011"</f>
        <v>011</v>
      </c>
      <c r="G404" t="str">
        <f>""</f>
        <v/>
      </c>
      <c r="H404" t="s">
        <v>1</v>
      </c>
      <c r="I404" t="s">
        <v>3084</v>
      </c>
      <c r="J404" t="s">
        <v>6550</v>
      </c>
      <c r="K404" t="str">
        <f t="shared" si="57"/>
        <v>29680</v>
      </c>
    </row>
    <row r="405" spans="1:11" customFormat="1" x14ac:dyDescent="0.25">
      <c r="A405" t="str">
        <f t="shared" si="54"/>
        <v>29</v>
      </c>
      <c r="B405" t="s">
        <v>709</v>
      </c>
      <c r="C405" t="str">
        <f t="shared" si="56"/>
        <v>051</v>
      </c>
      <c r="D405" t="s">
        <v>760</v>
      </c>
      <c r="E405" t="str">
        <f t="shared" si="55"/>
        <v>01</v>
      </c>
      <c r="F405" t="str">
        <f>"011"</f>
        <v>011</v>
      </c>
      <c r="G405" t="str">
        <f>""</f>
        <v/>
      </c>
      <c r="H405" t="s">
        <v>0</v>
      </c>
      <c r="I405" t="s">
        <v>3084</v>
      </c>
      <c r="J405" t="s">
        <v>6550</v>
      </c>
      <c r="K405" t="str">
        <f t="shared" si="57"/>
        <v>29680</v>
      </c>
    </row>
    <row r="406" spans="1:11" customFormat="1" x14ac:dyDescent="0.25">
      <c r="A406" t="str">
        <f t="shared" si="54"/>
        <v>29</v>
      </c>
      <c r="B406" t="s">
        <v>709</v>
      </c>
      <c r="C406" t="str">
        <f t="shared" si="56"/>
        <v>051</v>
      </c>
      <c r="D406" t="s">
        <v>760</v>
      </c>
      <c r="E406" t="str">
        <f t="shared" si="55"/>
        <v>01</v>
      </c>
      <c r="F406" t="str">
        <f>"012"</f>
        <v>012</v>
      </c>
      <c r="G406" t="str">
        <f>""</f>
        <v/>
      </c>
      <c r="H406" t="s">
        <v>1</v>
      </c>
      <c r="I406" t="s">
        <v>3085</v>
      </c>
      <c r="J406" t="s">
        <v>6551</v>
      </c>
      <c r="K406" t="str">
        <f t="shared" si="57"/>
        <v>29680</v>
      </c>
    </row>
    <row r="407" spans="1:11" customFormat="1" x14ac:dyDescent="0.25">
      <c r="A407" t="str">
        <f t="shared" si="54"/>
        <v>29</v>
      </c>
      <c r="B407" t="s">
        <v>709</v>
      </c>
      <c r="C407" t="str">
        <f t="shared" si="56"/>
        <v>051</v>
      </c>
      <c r="D407" t="s">
        <v>760</v>
      </c>
      <c r="E407" t="str">
        <f t="shared" si="55"/>
        <v>01</v>
      </c>
      <c r="F407" t="str">
        <f>"012"</f>
        <v>012</v>
      </c>
      <c r="G407" t="str">
        <f>""</f>
        <v/>
      </c>
      <c r="H407" t="s">
        <v>0</v>
      </c>
      <c r="I407" t="s">
        <v>3085</v>
      </c>
      <c r="J407" t="s">
        <v>6551</v>
      </c>
      <c r="K407" t="str">
        <f t="shared" si="57"/>
        <v>29680</v>
      </c>
    </row>
    <row r="408" spans="1:11" customFormat="1" x14ac:dyDescent="0.25">
      <c r="A408" t="str">
        <f t="shared" si="54"/>
        <v>29</v>
      </c>
      <c r="B408" t="s">
        <v>709</v>
      </c>
      <c r="C408" t="str">
        <f t="shared" si="56"/>
        <v>051</v>
      </c>
      <c r="D408" t="s">
        <v>760</v>
      </c>
      <c r="E408" t="str">
        <f t="shared" si="55"/>
        <v>01</v>
      </c>
      <c r="F408" t="str">
        <f>"013"</f>
        <v>013</v>
      </c>
      <c r="G408" t="str">
        <f>""</f>
        <v/>
      </c>
      <c r="H408" t="s">
        <v>1</v>
      </c>
      <c r="I408" t="s">
        <v>3077</v>
      </c>
      <c r="J408" t="s">
        <v>6543</v>
      </c>
      <c r="K408" t="str">
        <f t="shared" si="57"/>
        <v>29680</v>
      </c>
    </row>
    <row r="409" spans="1:11" customFormat="1" x14ac:dyDescent="0.25">
      <c r="A409" t="str">
        <f t="shared" si="54"/>
        <v>29</v>
      </c>
      <c r="B409" t="s">
        <v>709</v>
      </c>
      <c r="C409" t="str">
        <f t="shared" si="56"/>
        <v>051</v>
      </c>
      <c r="D409" t="s">
        <v>760</v>
      </c>
      <c r="E409" t="str">
        <f t="shared" si="55"/>
        <v>01</v>
      </c>
      <c r="F409" t="str">
        <f>"013"</f>
        <v>013</v>
      </c>
      <c r="G409" t="str">
        <f>""</f>
        <v/>
      </c>
      <c r="H409" t="s">
        <v>0</v>
      </c>
      <c r="I409" t="s">
        <v>3077</v>
      </c>
      <c r="J409" t="s">
        <v>6543</v>
      </c>
      <c r="K409" t="str">
        <f t="shared" si="57"/>
        <v>29680</v>
      </c>
    </row>
    <row r="410" spans="1:11" customFormat="1" x14ac:dyDescent="0.25">
      <c r="A410" t="str">
        <f t="shared" si="54"/>
        <v>29</v>
      </c>
      <c r="B410" t="s">
        <v>709</v>
      </c>
      <c r="C410" t="str">
        <f t="shared" si="56"/>
        <v>051</v>
      </c>
      <c r="D410" t="s">
        <v>760</v>
      </c>
      <c r="E410" t="str">
        <f t="shared" si="55"/>
        <v>01</v>
      </c>
      <c r="F410" t="str">
        <f>"014"</f>
        <v>014</v>
      </c>
      <c r="G410" t="str">
        <f>""</f>
        <v/>
      </c>
      <c r="H410" t="s">
        <v>1</v>
      </c>
      <c r="I410" t="s">
        <v>3084</v>
      </c>
      <c r="J410" t="s">
        <v>6550</v>
      </c>
      <c r="K410" t="str">
        <f t="shared" si="57"/>
        <v>29680</v>
      </c>
    </row>
    <row r="411" spans="1:11" customFormat="1" x14ac:dyDescent="0.25">
      <c r="A411" t="str">
        <f t="shared" si="54"/>
        <v>29</v>
      </c>
      <c r="B411" t="s">
        <v>709</v>
      </c>
      <c r="C411" t="str">
        <f t="shared" si="56"/>
        <v>051</v>
      </c>
      <c r="D411" t="s">
        <v>760</v>
      </c>
      <c r="E411" t="str">
        <f t="shared" si="55"/>
        <v>01</v>
      </c>
      <c r="F411" t="str">
        <f>"014"</f>
        <v>014</v>
      </c>
      <c r="G411" t="str">
        <f>""</f>
        <v/>
      </c>
      <c r="H411" t="s">
        <v>0</v>
      </c>
      <c r="I411" t="s">
        <v>3084</v>
      </c>
      <c r="J411" t="s">
        <v>6550</v>
      </c>
      <c r="K411" t="str">
        <f t="shared" si="57"/>
        <v>29680</v>
      </c>
    </row>
    <row r="412" spans="1:11" customFormat="1" x14ac:dyDescent="0.25">
      <c r="A412" t="str">
        <f t="shared" si="54"/>
        <v>29</v>
      </c>
      <c r="B412" t="s">
        <v>709</v>
      </c>
      <c r="C412" t="str">
        <f t="shared" si="56"/>
        <v>051</v>
      </c>
      <c r="D412" t="s">
        <v>760</v>
      </c>
      <c r="E412" t="str">
        <f t="shared" si="55"/>
        <v>01</v>
      </c>
      <c r="F412" t="str">
        <f>"015"</f>
        <v>015</v>
      </c>
      <c r="G412" t="str">
        <f>""</f>
        <v/>
      </c>
      <c r="H412" t="s">
        <v>1</v>
      </c>
      <c r="I412" t="s">
        <v>3083</v>
      </c>
      <c r="J412" t="s">
        <v>6549</v>
      </c>
      <c r="K412" t="str">
        <f t="shared" si="57"/>
        <v>29680</v>
      </c>
    </row>
    <row r="413" spans="1:11" customFormat="1" x14ac:dyDescent="0.25">
      <c r="A413" t="str">
        <f t="shared" si="54"/>
        <v>29</v>
      </c>
      <c r="B413" t="s">
        <v>709</v>
      </c>
      <c r="C413" t="str">
        <f t="shared" si="56"/>
        <v>051</v>
      </c>
      <c r="D413" t="s">
        <v>760</v>
      </c>
      <c r="E413" t="str">
        <f t="shared" si="55"/>
        <v>01</v>
      </c>
      <c r="F413" t="str">
        <f>"015"</f>
        <v>015</v>
      </c>
      <c r="G413" t="str">
        <f>""</f>
        <v/>
      </c>
      <c r="H413" t="s">
        <v>0</v>
      </c>
      <c r="I413" t="s">
        <v>3083</v>
      </c>
      <c r="J413" t="s">
        <v>6549</v>
      </c>
      <c r="K413" t="str">
        <f t="shared" si="57"/>
        <v>29680</v>
      </c>
    </row>
    <row r="414" spans="1:11" customFormat="1" x14ac:dyDescent="0.25">
      <c r="A414" t="str">
        <f t="shared" si="54"/>
        <v>29</v>
      </c>
      <c r="B414" t="s">
        <v>709</v>
      </c>
      <c r="C414" t="str">
        <f t="shared" si="56"/>
        <v>051</v>
      </c>
      <c r="D414" t="s">
        <v>760</v>
      </c>
      <c r="E414" t="str">
        <f t="shared" si="55"/>
        <v>01</v>
      </c>
      <c r="F414" t="str">
        <f>"016"</f>
        <v>016</v>
      </c>
      <c r="G414" t="str">
        <f>""</f>
        <v/>
      </c>
      <c r="H414" t="s">
        <v>3</v>
      </c>
      <c r="I414" t="s">
        <v>3083</v>
      </c>
      <c r="J414" t="s">
        <v>6549</v>
      </c>
      <c r="K414" t="str">
        <f t="shared" si="57"/>
        <v>29680</v>
      </c>
    </row>
    <row r="415" spans="1:11" customFormat="1" x14ac:dyDescent="0.25">
      <c r="A415" t="str">
        <f t="shared" si="54"/>
        <v>29</v>
      </c>
      <c r="B415" t="s">
        <v>709</v>
      </c>
      <c r="C415" t="str">
        <f t="shared" si="56"/>
        <v>051</v>
      </c>
      <c r="D415" t="s">
        <v>760</v>
      </c>
      <c r="E415" t="str">
        <f t="shared" si="55"/>
        <v>01</v>
      </c>
      <c r="F415" t="str">
        <f>"017"</f>
        <v>017</v>
      </c>
      <c r="G415" t="str">
        <f>""</f>
        <v/>
      </c>
      <c r="H415" t="s">
        <v>1</v>
      </c>
      <c r="I415" t="s">
        <v>3080</v>
      </c>
      <c r="J415" t="s">
        <v>6546</v>
      </c>
      <c r="K415" t="str">
        <f t="shared" si="57"/>
        <v>29680</v>
      </c>
    </row>
    <row r="416" spans="1:11" customFormat="1" x14ac:dyDescent="0.25">
      <c r="A416" t="str">
        <f t="shared" si="54"/>
        <v>29</v>
      </c>
      <c r="B416" t="s">
        <v>709</v>
      </c>
      <c r="C416" t="str">
        <f t="shared" si="56"/>
        <v>051</v>
      </c>
      <c r="D416" t="s">
        <v>760</v>
      </c>
      <c r="E416" t="str">
        <f t="shared" si="55"/>
        <v>01</v>
      </c>
      <c r="F416" t="str">
        <f>"017"</f>
        <v>017</v>
      </c>
      <c r="G416" t="str">
        <f>""</f>
        <v/>
      </c>
      <c r="H416" t="s">
        <v>0</v>
      </c>
      <c r="I416" t="s">
        <v>3080</v>
      </c>
      <c r="J416" t="s">
        <v>6546</v>
      </c>
      <c r="K416" t="str">
        <f t="shared" si="57"/>
        <v>29680</v>
      </c>
    </row>
    <row r="417" spans="1:11" customFormat="1" x14ac:dyDescent="0.25">
      <c r="A417" t="str">
        <f t="shared" si="54"/>
        <v>29</v>
      </c>
      <c r="B417" t="s">
        <v>709</v>
      </c>
      <c r="C417" t="str">
        <f t="shared" si="56"/>
        <v>051</v>
      </c>
      <c r="D417" t="s">
        <v>760</v>
      </c>
      <c r="E417" t="str">
        <f t="shared" ref="E417:E441" si="58">"02"</f>
        <v>02</v>
      </c>
      <c r="F417" t="str">
        <f>"001"</f>
        <v>001</v>
      </c>
      <c r="G417" t="str">
        <f>""</f>
        <v/>
      </c>
      <c r="H417" t="s">
        <v>1</v>
      </c>
      <c r="I417" t="s">
        <v>3078</v>
      </c>
      <c r="J417" t="s">
        <v>6544</v>
      </c>
      <c r="K417" t="str">
        <f t="shared" si="57"/>
        <v>29680</v>
      </c>
    </row>
    <row r="418" spans="1:11" customFormat="1" x14ac:dyDescent="0.25">
      <c r="A418" t="str">
        <f t="shared" si="54"/>
        <v>29</v>
      </c>
      <c r="B418" t="s">
        <v>709</v>
      </c>
      <c r="C418" t="str">
        <f t="shared" si="56"/>
        <v>051</v>
      </c>
      <c r="D418" t="s">
        <v>760</v>
      </c>
      <c r="E418" t="str">
        <f t="shared" si="58"/>
        <v>02</v>
      </c>
      <c r="F418" t="str">
        <f>"001"</f>
        <v>001</v>
      </c>
      <c r="G418" t="str">
        <f>""</f>
        <v/>
      </c>
      <c r="H418" t="s">
        <v>0</v>
      </c>
      <c r="I418" t="s">
        <v>3078</v>
      </c>
      <c r="J418" t="s">
        <v>6544</v>
      </c>
      <c r="K418" t="str">
        <f t="shared" si="57"/>
        <v>29680</v>
      </c>
    </row>
    <row r="419" spans="1:11" customFormat="1" x14ac:dyDescent="0.25">
      <c r="A419" t="str">
        <f t="shared" si="54"/>
        <v>29</v>
      </c>
      <c r="B419" t="s">
        <v>709</v>
      </c>
      <c r="C419" t="str">
        <f t="shared" si="56"/>
        <v>051</v>
      </c>
      <c r="D419" t="s">
        <v>760</v>
      </c>
      <c r="E419" t="str">
        <f t="shared" si="58"/>
        <v>02</v>
      </c>
      <c r="F419" t="str">
        <f>"002"</f>
        <v>002</v>
      </c>
      <c r="G419" t="str">
        <f>""</f>
        <v/>
      </c>
      <c r="H419" t="s">
        <v>3</v>
      </c>
      <c r="I419" t="s">
        <v>3085</v>
      </c>
      <c r="J419" t="s">
        <v>6551</v>
      </c>
      <c r="K419" t="str">
        <f t="shared" si="57"/>
        <v>29680</v>
      </c>
    </row>
    <row r="420" spans="1:11" customFormat="1" x14ac:dyDescent="0.25">
      <c r="A420" t="str">
        <f t="shared" si="54"/>
        <v>29</v>
      </c>
      <c r="B420" t="s">
        <v>709</v>
      </c>
      <c r="C420" t="str">
        <f t="shared" si="56"/>
        <v>051</v>
      </c>
      <c r="D420" t="s">
        <v>760</v>
      </c>
      <c r="E420" t="str">
        <f t="shared" si="58"/>
        <v>02</v>
      </c>
      <c r="F420" t="str">
        <f>"003"</f>
        <v>003</v>
      </c>
      <c r="G420" t="str">
        <f>""</f>
        <v/>
      </c>
      <c r="H420" t="s">
        <v>1</v>
      </c>
      <c r="I420" t="s">
        <v>2842</v>
      </c>
      <c r="J420" t="s">
        <v>6552</v>
      </c>
      <c r="K420" t="str">
        <f t="shared" si="57"/>
        <v>29680</v>
      </c>
    </row>
    <row r="421" spans="1:11" customFormat="1" x14ac:dyDescent="0.25">
      <c r="A421" t="str">
        <f t="shared" si="54"/>
        <v>29</v>
      </c>
      <c r="B421" t="s">
        <v>709</v>
      </c>
      <c r="C421" t="str">
        <f t="shared" si="56"/>
        <v>051</v>
      </c>
      <c r="D421" t="s">
        <v>760</v>
      </c>
      <c r="E421" t="str">
        <f t="shared" si="58"/>
        <v>02</v>
      </c>
      <c r="F421" t="str">
        <f>"003"</f>
        <v>003</v>
      </c>
      <c r="G421" t="str">
        <f>""</f>
        <v/>
      </c>
      <c r="H421" t="s">
        <v>0</v>
      </c>
      <c r="I421" t="s">
        <v>2842</v>
      </c>
      <c r="J421" t="s">
        <v>6552</v>
      </c>
      <c r="K421" t="str">
        <f t="shared" si="57"/>
        <v>29680</v>
      </c>
    </row>
    <row r="422" spans="1:11" customFormat="1" x14ac:dyDescent="0.25">
      <c r="A422" t="str">
        <f t="shared" si="54"/>
        <v>29</v>
      </c>
      <c r="B422" t="s">
        <v>709</v>
      </c>
      <c r="C422" t="str">
        <f t="shared" si="56"/>
        <v>051</v>
      </c>
      <c r="D422" t="s">
        <v>760</v>
      </c>
      <c r="E422" t="str">
        <f t="shared" si="58"/>
        <v>02</v>
      </c>
      <c r="F422" t="str">
        <f>"004"</f>
        <v>004</v>
      </c>
      <c r="G422" t="str">
        <f>""</f>
        <v/>
      </c>
      <c r="H422" t="s">
        <v>1</v>
      </c>
      <c r="I422" t="s">
        <v>3086</v>
      </c>
      <c r="J422" t="s">
        <v>6553</v>
      </c>
      <c r="K422" t="str">
        <f t="shared" si="57"/>
        <v>29680</v>
      </c>
    </row>
    <row r="423" spans="1:11" customFormat="1" x14ac:dyDescent="0.25">
      <c r="A423" t="str">
        <f t="shared" si="54"/>
        <v>29</v>
      </c>
      <c r="B423" t="s">
        <v>709</v>
      </c>
      <c r="C423" t="str">
        <f t="shared" si="56"/>
        <v>051</v>
      </c>
      <c r="D423" t="s">
        <v>760</v>
      </c>
      <c r="E423" t="str">
        <f t="shared" si="58"/>
        <v>02</v>
      </c>
      <c r="F423" t="str">
        <f>"004"</f>
        <v>004</v>
      </c>
      <c r="G423" t="str">
        <f>""</f>
        <v/>
      </c>
      <c r="H423" t="s">
        <v>0</v>
      </c>
      <c r="I423" t="s">
        <v>3086</v>
      </c>
      <c r="J423" t="s">
        <v>6553</v>
      </c>
      <c r="K423" t="str">
        <f t="shared" si="57"/>
        <v>29680</v>
      </c>
    </row>
    <row r="424" spans="1:11" customFormat="1" x14ac:dyDescent="0.25">
      <c r="A424" t="str">
        <f t="shared" si="54"/>
        <v>29</v>
      </c>
      <c r="B424" t="s">
        <v>709</v>
      </c>
      <c r="C424" t="str">
        <f t="shared" si="56"/>
        <v>051</v>
      </c>
      <c r="D424" t="s">
        <v>760</v>
      </c>
      <c r="E424" t="str">
        <f t="shared" si="58"/>
        <v>02</v>
      </c>
      <c r="F424" t="str">
        <f>"005"</f>
        <v>005</v>
      </c>
      <c r="G424" t="str">
        <f>""</f>
        <v/>
      </c>
      <c r="H424" t="s">
        <v>1</v>
      </c>
      <c r="I424" t="s">
        <v>2905</v>
      </c>
      <c r="J424" t="s">
        <v>6554</v>
      </c>
      <c r="K424" t="str">
        <f t="shared" si="57"/>
        <v>29680</v>
      </c>
    </row>
    <row r="425" spans="1:11" customFormat="1" x14ac:dyDescent="0.25">
      <c r="A425" t="str">
        <f t="shared" si="54"/>
        <v>29</v>
      </c>
      <c r="B425" t="s">
        <v>709</v>
      </c>
      <c r="C425" t="str">
        <f t="shared" si="56"/>
        <v>051</v>
      </c>
      <c r="D425" t="s">
        <v>760</v>
      </c>
      <c r="E425" t="str">
        <f t="shared" si="58"/>
        <v>02</v>
      </c>
      <c r="F425" t="str">
        <f>"005"</f>
        <v>005</v>
      </c>
      <c r="G425" t="str">
        <f>""</f>
        <v/>
      </c>
      <c r="H425" t="s">
        <v>0</v>
      </c>
      <c r="I425" t="s">
        <v>2905</v>
      </c>
      <c r="J425" t="s">
        <v>6554</v>
      </c>
      <c r="K425" t="str">
        <f t="shared" si="57"/>
        <v>29680</v>
      </c>
    </row>
    <row r="426" spans="1:11" customFormat="1" x14ac:dyDescent="0.25">
      <c r="A426" t="str">
        <f t="shared" si="54"/>
        <v>29</v>
      </c>
      <c r="B426" t="s">
        <v>709</v>
      </c>
      <c r="C426" t="str">
        <f t="shared" si="56"/>
        <v>051</v>
      </c>
      <c r="D426" t="s">
        <v>760</v>
      </c>
      <c r="E426" t="str">
        <f t="shared" si="58"/>
        <v>02</v>
      </c>
      <c r="F426" t="str">
        <f>"007"</f>
        <v>007</v>
      </c>
      <c r="G426" t="str">
        <f>""</f>
        <v/>
      </c>
      <c r="H426" t="s">
        <v>1</v>
      </c>
      <c r="I426" t="s">
        <v>2842</v>
      </c>
      <c r="J426" t="s">
        <v>6552</v>
      </c>
      <c r="K426" t="str">
        <f t="shared" si="57"/>
        <v>29680</v>
      </c>
    </row>
    <row r="427" spans="1:11" customFormat="1" x14ac:dyDescent="0.25">
      <c r="A427" t="str">
        <f t="shared" si="54"/>
        <v>29</v>
      </c>
      <c r="B427" t="s">
        <v>709</v>
      </c>
      <c r="C427" t="str">
        <f t="shared" si="56"/>
        <v>051</v>
      </c>
      <c r="D427" t="s">
        <v>760</v>
      </c>
      <c r="E427" t="str">
        <f t="shared" si="58"/>
        <v>02</v>
      </c>
      <c r="F427" t="str">
        <f>"007"</f>
        <v>007</v>
      </c>
      <c r="G427" t="str">
        <f>""</f>
        <v/>
      </c>
      <c r="H427" t="s">
        <v>0</v>
      </c>
      <c r="I427" t="s">
        <v>2842</v>
      </c>
      <c r="J427" t="s">
        <v>6552</v>
      </c>
      <c r="K427" t="str">
        <f t="shared" si="57"/>
        <v>29680</v>
      </c>
    </row>
    <row r="428" spans="1:11" customFormat="1" x14ac:dyDescent="0.25">
      <c r="A428" t="str">
        <f t="shared" si="54"/>
        <v>29</v>
      </c>
      <c r="B428" t="s">
        <v>709</v>
      </c>
      <c r="C428" t="str">
        <f t="shared" si="56"/>
        <v>051</v>
      </c>
      <c r="D428" t="s">
        <v>760</v>
      </c>
      <c r="E428" t="str">
        <f t="shared" si="58"/>
        <v>02</v>
      </c>
      <c r="F428" t="str">
        <f>"007"</f>
        <v>007</v>
      </c>
      <c r="G428" t="str">
        <f>""</f>
        <v/>
      </c>
      <c r="H428" t="s">
        <v>2</v>
      </c>
      <c r="I428" t="s">
        <v>2842</v>
      </c>
      <c r="J428" t="s">
        <v>6552</v>
      </c>
      <c r="K428" t="str">
        <f t="shared" si="57"/>
        <v>29680</v>
      </c>
    </row>
    <row r="429" spans="1:11" customFormat="1" x14ac:dyDescent="0.25">
      <c r="A429" t="str">
        <f t="shared" si="54"/>
        <v>29</v>
      </c>
      <c r="B429" t="s">
        <v>709</v>
      </c>
      <c r="C429" t="str">
        <f t="shared" si="56"/>
        <v>051</v>
      </c>
      <c r="D429" t="s">
        <v>760</v>
      </c>
      <c r="E429" t="str">
        <f t="shared" si="58"/>
        <v>02</v>
      </c>
      <c r="F429" t="str">
        <f>"008"</f>
        <v>008</v>
      </c>
      <c r="G429" t="str">
        <f>""</f>
        <v/>
      </c>
      <c r="H429" t="s">
        <v>3</v>
      </c>
      <c r="I429" t="s">
        <v>3078</v>
      </c>
      <c r="J429" t="s">
        <v>6544</v>
      </c>
      <c r="K429" t="str">
        <f t="shared" si="57"/>
        <v>29680</v>
      </c>
    </row>
    <row r="430" spans="1:11" customFormat="1" x14ac:dyDescent="0.25">
      <c r="A430" t="str">
        <f t="shared" si="54"/>
        <v>29</v>
      </c>
      <c r="B430" t="s">
        <v>709</v>
      </c>
      <c r="C430" t="str">
        <f t="shared" si="56"/>
        <v>051</v>
      </c>
      <c r="D430" t="s">
        <v>760</v>
      </c>
      <c r="E430" t="str">
        <f t="shared" si="58"/>
        <v>02</v>
      </c>
      <c r="F430" t="str">
        <f>"009"</f>
        <v>009</v>
      </c>
      <c r="G430" t="str">
        <f>""</f>
        <v/>
      </c>
      <c r="H430" t="s">
        <v>1</v>
      </c>
      <c r="I430" t="s">
        <v>22</v>
      </c>
      <c r="J430" t="s">
        <v>6555</v>
      </c>
      <c r="K430" t="str">
        <f t="shared" si="57"/>
        <v>29680</v>
      </c>
    </row>
    <row r="431" spans="1:11" customFormat="1" x14ac:dyDescent="0.25">
      <c r="A431" t="str">
        <f t="shared" si="54"/>
        <v>29</v>
      </c>
      <c r="B431" t="s">
        <v>709</v>
      </c>
      <c r="C431" t="str">
        <f t="shared" si="56"/>
        <v>051</v>
      </c>
      <c r="D431" t="s">
        <v>760</v>
      </c>
      <c r="E431" t="str">
        <f t="shared" si="58"/>
        <v>02</v>
      </c>
      <c r="F431" t="str">
        <f>"009"</f>
        <v>009</v>
      </c>
      <c r="G431" t="str">
        <f>""</f>
        <v/>
      </c>
      <c r="H431" t="s">
        <v>0</v>
      </c>
      <c r="I431" t="s">
        <v>22</v>
      </c>
      <c r="J431" t="s">
        <v>6555</v>
      </c>
      <c r="K431" t="str">
        <f t="shared" si="57"/>
        <v>29680</v>
      </c>
    </row>
    <row r="432" spans="1:11" customFormat="1" x14ac:dyDescent="0.25">
      <c r="A432" t="str">
        <f t="shared" si="54"/>
        <v>29</v>
      </c>
      <c r="B432" t="s">
        <v>709</v>
      </c>
      <c r="C432" t="str">
        <f t="shared" si="56"/>
        <v>051</v>
      </c>
      <c r="D432" t="s">
        <v>760</v>
      </c>
      <c r="E432" t="str">
        <f t="shared" si="58"/>
        <v>02</v>
      </c>
      <c r="F432" t="str">
        <f>"010"</f>
        <v>010</v>
      </c>
      <c r="G432" t="str">
        <f>""</f>
        <v/>
      </c>
      <c r="H432" t="s">
        <v>1</v>
      </c>
      <c r="I432" t="s">
        <v>2905</v>
      </c>
      <c r="J432" t="s">
        <v>6554</v>
      </c>
      <c r="K432" t="str">
        <f t="shared" si="57"/>
        <v>29680</v>
      </c>
    </row>
    <row r="433" spans="1:11" customFormat="1" x14ac:dyDescent="0.25">
      <c r="A433" t="str">
        <f t="shared" si="54"/>
        <v>29</v>
      </c>
      <c r="B433" t="s">
        <v>709</v>
      </c>
      <c r="C433" t="str">
        <f t="shared" si="56"/>
        <v>051</v>
      </c>
      <c r="D433" t="s">
        <v>760</v>
      </c>
      <c r="E433" t="str">
        <f t="shared" si="58"/>
        <v>02</v>
      </c>
      <c r="F433" t="str">
        <f>"010"</f>
        <v>010</v>
      </c>
      <c r="G433" t="str">
        <f>""</f>
        <v/>
      </c>
      <c r="H433" t="s">
        <v>0</v>
      </c>
      <c r="I433" t="s">
        <v>2905</v>
      </c>
      <c r="J433" t="s">
        <v>6554</v>
      </c>
      <c r="K433" t="str">
        <f t="shared" si="57"/>
        <v>29680</v>
      </c>
    </row>
    <row r="434" spans="1:11" customFormat="1" x14ac:dyDescent="0.25">
      <c r="A434" t="str">
        <f t="shared" si="54"/>
        <v>29</v>
      </c>
      <c r="B434" t="s">
        <v>709</v>
      </c>
      <c r="C434" t="str">
        <f t="shared" si="56"/>
        <v>051</v>
      </c>
      <c r="D434" t="s">
        <v>760</v>
      </c>
      <c r="E434" t="str">
        <f t="shared" si="58"/>
        <v>02</v>
      </c>
      <c r="F434" t="str">
        <f>"011"</f>
        <v>011</v>
      </c>
      <c r="G434" t="str">
        <f>""</f>
        <v/>
      </c>
      <c r="H434" t="s">
        <v>1</v>
      </c>
      <c r="I434" t="s">
        <v>3087</v>
      </c>
      <c r="J434" t="s">
        <v>6556</v>
      </c>
      <c r="K434" t="str">
        <f t="shared" si="57"/>
        <v>29680</v>
      </c>
    </row>
    <row r="435" spans="1:11" customFormat="1" x14ac:dyDescent="0.25">
      <c r="A435" t="str">
        <f t="shared" si="54"/>
        <v>29</v>
      </c>
      <c r="B435" t="s">
        <v>709</v>
      </c>
      <c r="C435" t="str">
        <f t="shared" si="56"/>
        <v>051</v>
      </c>
      <c r="D435" t="s">
        <v>760</v>
      </c>
      <c r="E435" t="str">
        <f t="shared" si="58"/>
        <v>02</v>
      </c>
      <c r="F435" t="str">
        <f>"011"</f>
        <v>011</v>
      </c>
      <c r="G435" t="str">
        <f>""</f>
        <v/>
      </c>
      <c r="H435" t="s">
        <v>0</v>
      </c>
      <c r="I435" t="s">
        <v>3087</v>
      </c>
      <c r="J435" t="s">
        <v>6556</v>
      </c>
      <c r="K435" t="str">
        <f t="shared" si="57"/>
        <v>29680</v>
      </c>
    </row>
    <row r="436" spans="1:11" customFormat="1" x14ac:dyDescent="0.25">
      <c r="A436" t="str">
        <f t="shared" si="54"/>
        <v>29</v>
      </c>
      <c r="B436" t="s">
        <v>709</v>
      </c>
      <c r="C436" t="str">
        <f t="shared" si="56"/>
        <v>051</v>
      </c>
      <c r="D436" t="s">
        <v>760</v>
      </c>
      <c r="E436" t="str">
        <f t="shared" si="58"/>
        <v>02</v>
      </c>
      <c r="F436" t="str">
        <f>"012"</f>
        <v>012</v>
      </c>
      <c r="G436" t="str">
        <f>""</f>
        <v/>
      </c>
      <c r="H436" t="s">
        <v>1</v>
      </c>
      <c r="I436" t="s">
        <v>3088</v>
      </c>
      <c r="J436" t="s">
        <v>6557</v>
      </c>
      <c r="K436" t="str">
        <f t="shared" si="57"/>
        <v>29680</v>
      </c>
    </row>
    <row r="437" spans="1:11" customFormat="1" x14ac:dyDescent="0.25">
      <c r="A437" t="str">
        <f t="shared" si="54"/>
        <v>29</v>
      </c>
      <c r="B437" t="s">
        <v>709</v>
      </c>
      <c r="C437" t="str">
        <f t="shared" si="56"/>
        <v>051</v>
      </c>
      <c r="D437" t="s">
        <v>760</v>
      </c>
      <c r="E437" t="str">
        <f t="shared" si="58"/>
        <v>02</v>
      </c>
      <c r="F437" t="str">
        <f>"012"</f>
        <v>012</v>
      </c>
      <c r="G437" t="str">
        <f>""</f>
        <v/>
      </c>
      <c r="H437" t="s">
        <v>0</v>
      </c>
      <c r="I437" t="s">
        <v>3088</v>
      </c>
      <c r="J437" t="s">
        <v>6557</v>
      </c>
      <c r="K437" t="str">
        <f t="shared" si="57"/>
        <v>29680</v>
      </c>
    </row>
    <row r="438" spans="1:11" customFormat="1" x14ac:dyDescent="0.25">
      <c r="A438" t="str">
        <f t="shared" si="54"/>
        <v>29</v>
      </c>
      <c r="B438" t="s">
        <v>709</v>
      </c>
      <c r="C438" t="str">
        <f t="shared" si="56"/>
        <v>051</v>
      </c>
      <c r="D438" t="s">
        <v>760</v>
      </c>
      <c r="E438" t="str">
        <f t="shared" si="58"/>
        <v>02</v>
      </c>
      <c r="F438" t="str">
        <f>"013"</f>
        <v>013</v>
      </c>
      <c r="G438" t="str">
        <f>""</f>
        <v/>
      </c>
      <c r="H438" t="s">
        <v>1</v>
      </c>
      <c r="I438" t="s">
        <v>3089</v>
      </c>
      <c r="J438" t="s">
        <v>6558</v>
      </c>
      <c r="K438" t="str">
        <f t="shared" si="57"/>
        <v>29680</v>
      </c>
    </row>
    <row r="439" spans="1:11" customFormat="1" x14ac:dyDescent="0.25">
      <c r="A439" t="str">
        <f t="shared" si="54"/>
        <v>29</v>
      </c>
      <c r="B439" t="s">
        <v>709</v>
      </c>
      <c r="C439" t="str">
        <f t="shared" si="56"/>
        <v>051</v>
      </c>
      <c r="D439" t="s">
        <v>760</v>
      </c>
      <c r="E439" t="str">
        <f t="shared" si="58"/>
        <v>02</v>
      </c>
      <c r="F439" t="str">
        <f>"013"</f>
        <v>013</v>
      </c>
      <c r="G439" t="str">
        <f>""</f>
        <v/>
      </c>
      <c r="H439" t="s">
        <v>0</v>
      </c>
      <c r="I439" t="s">
        <v>3089</v>
      </c>
      <c r="J439" t="s">
        <v>6558</v>
      </c>
      <c r="K439" t="str">
        <f t="shared" si="57"/>
        <v>29680</v>
      </c>
    </row>
    <row r="440" spans="1:11" customFormat="1" x14ac:dyDescent="0.25">
      <c r="A440" t="str">
        <f t="shared" si="54"/>
        <v>29</v>
      </c>
      <c r="B440" t="s">
        <v>709</v>
      </c>
      <c r="C440" t="str">
        <f t="shared" si="56"/>
        <v>051</v>
      </c>
      <c r="D440" t="s">
        <v>760</v>
      </c>
      <c r="E440" t="str">
        <f t="shared" si="58"/>
        <v>02</v>
      </c>
      <c r="F440" t="str">
        <f>"014"</f>
        <v>014</v>
      </c>
      <c r="G440" t="str">
        <f>""</f>
        <v/>
      </c>
      <c r="H440" t="s">
        <v>1</v>
      </c>
      <c r="I440" t="s">
        <v>3085</v>
      </c>
      <c r="J440" t="s">
        <v>6551</v>
      </c>
      <c r="K440" t="str">
        <f t="shared" si="57"/>
        <v>29680</v>
      </c>
    </row>
    <row r="441" spans="1:11" customFormat="1" x14ac:dyDescent="0.25">
      <c r="A441" t="str">
        <f t="shared" si="54"/>
        <v>29</v>
      </c>
      <c r="B441" t="s">
        <v>709</v>
      </c>
      <c r="C441" t="str">
        <f t="shared" si="56"/>
        <v>051</v>
      </c>
      <c r="D441" t="s">
        <v>760</v>
      </c>
      <c r="E441" t="str">
        <f t="shared" si="58"/>
        <v>02</v>
      </c>
      <c r="F441" t="str">
        <f>"014"</f>
        <v>014</v>
      </c>
      <c r="G441" t="str">
        <f>""</f>
        <v/>
      </c>
      <c r="H441" t="s">
        <v>0</v>
      </c>
      <c r="I441" t="s">
        <v>3085</v>
      </c>
      <c r="J441" t="s">
        <v>6551</v>
      </c>
      <c r="K441" t="str">
        <f t="shared" si="57"/>
        <v>29680</v>
      </c>
    </row>
    <row r="442" spans="1:11" customFormat="1" x14ac:dyDescent="0.25">
      <c r="A442" t="str">
        <f t="shared" si="54"/>
        <v>29</v>
      </c>
      <c r="B442" t="s">
        <v>709</v>
      </c>
      <c r="C442" t="str">
        <f t="shared" si="56"/>
        <v>051</v>
      </c>
      <c r="D442" t="s">
        <v>760</v>
      </c>
      <c r="E442" t="str">
        <f t="shared" ref="E442:E455" si="59">"03"</f>
        <v>03</v>
      </c>
      <c r="F442" t="str">
        <f>"001"</f>
        <v>001</v>
      </c>
      <c r="G442" t="str">
        <f>""</f>
        <v/>
      </c>
      <c r="H442" t="s">
        <v>1</v>
      </c>
      <c r="I442" t="s">
        <v>3090</v>
      </c>
      <c r="J442" t="s">
        <v>6559</v>
      </c>
      <c r="K442" t="str">
        <f>"29688"</f>
        <v>29688</v>
      </c>
    </row>
    <row r="443" spans="1:11" customFormat="1" x14ac:dyDescent="0.25">
      <c r="A443" t="str">
        <f t="shared" si="54"/>
        <v>29</v>
      </c>
      <c r="B443" t="s">
        <v>709</v>
      </c>
      <c r="C443" t="str">
        <f t="shared" si="56"/>
        <v>051</v>
      </c>
      <c r="D443" t="s">
        <v>760</v>
      </c>
      <c r="E443" t="str">
        <f t="shared" si="59"/>
        <v>03</v>
      </c>
      <c r="F443" t="str">
        <f>"001"</f>
        <v>001</v>
      </c>
      <c r="G443" t="str">
        <f>""</f>
        <v/>
      </c>
      <c r="H443" t="s">
        <v>0</v>
      </c>
      <c r="I443" t="s">
        <v>3090</v>
      </c>
      <c r="J443" t="s">
        <v>6559</v>
      </c>
      <c r="K443" t="str">
        <f>"29688"</f>
        <v>29688</v>
      </c>
    </row>
    <row r="444" spans="1:11" customFormat="1" x14ac:dyDescent="0.25">
      <c r="A444" t="str">
        <f t="shared" si="54"/>
        <v>29</v>
      </c>
      <c r="B444" t="s">
        <v>709</v>
      </c>
      <c r="C444" t="str">
        <f t="shared" si="56"/>
        <v>051</v>
      </c>
      <c r="D444" t="s">
        <v>760</v>
      </c>
      <c r="E444" t="str">
        <f t="shared" si="59"/>
        <v>03</v>
      </c>
      <c r="F444" t="str">
        <f>"002"</f>
        <v>002</v>
      </c>
      <c r="G444" t="str">
        <f>""</f>
        <v/>
      </c>
      <c r="H444" t="s">
        <v>3</v>
      </c>
      <c r="I444" t="s">
        <v>3091</v>
      </c>
      <c r="J444" t="s">
        <v>6560</v>
      </c>
      <c r="K444" t="str">
        <f>"29688"</f>
        <v>29688</v>
      </c>
    </row>
    <row r="445" spans="1:11" customFormat="1" x14ac:dyDescent="0.25">
      <c r="A445" t="str">
        <f t="shared" si="54"/>
        <v>29</v>
      </c>
      <c r="B445" t="s">
        <v>709</v>
      </c>
      <c r="C445" t="str">
        <f t="shared" si="56"/>
        <v>051</v>
      </c>
      <c r="D445" t="s">
        <v>760</v>
      </c>
      <c r="E445" t="str">
        <f t="shared" si="59"/>
        <v>03</v>
      </c>
      <c r="F445" t="str">
        <f>"003"</f>
        <v>003</v>
      </c>
      <c r="G445" t="str">
        <f>""</f>
        <v/>
      </c>
      <c r="H445" t="s">
        <v>3</v>
      </c>
      <c r="I445" t="s">
        <v>3090</v>
      </c>
      <c r="J445" t="s">
        <v>6559</v>
      </c>
      <c r="K445" t="str">
        <f>"29688"</f>
        <v>29688</v>
      </c>
    </row>
    <row r="446" spans="1:11" customFormat="1" x14ac:dyDescent="0.25">
      <c r="A446" t="str">
        <f t="shared" si="54"/>
        <v>29</v>
      </c>
      <c r="B446" t="s">
        <v>709</v>
      </c>
      <c r="C446" t="str">
        <f t="shared" si="56"/>
        <v>051</v>
      </c>
      <c r="D446" t="s">
        <v>760</v>
      </c>
      <c r="E446" t="str">
        <f t="shared" si="59"/>
        <v>03</v>
      </c>
      <c r="F446" t="str">
        <f>"004"</f>
        <v>004</v>
      </c>
      <c r="G446" t="str">
        <f>""</f>
        <v/>
      </c>
      <c r="H446" t="s">
        <v>3</v>
      </c>
      <c r="I446" t="s">
        <v>3092</v>
      </c>
      <c r="J446" t="s">
        <v>6561</v>
      </c>
      <c r="K446" t="str">
        <f>"29689"</f>
        <v>29689</v>
      </c>
    </row>
    <row r="447" spans="1:11" customFormat="1" x14ac:dyDescent="0.25">
      <c r="A447" t="str">
        <f t="shared" si="54"/>
        <v>29</v>
      </c>
      <c r="B447" t="s">
        <v>709</v>
      </c>
      <c r="C447" t="str">
        <f t="shared" si="56"/>
        <v>051</v>
      </c>
      <c r="D447" t="s">
        <v>760</v>
      </c>
      <c r="E447" t="str">
        <f t="shared" si="59"/>
        <v>03</v>
      </c>
      <c r="F447" t="str">
        <f>"005"</f>
        <v>005</v>
      </c>
      <c r="G447" t="str">
        <f>""</f>
        <v/>
      </c>
      <c r="H447" t="s">
        <v>1</v>
      </c>
      <c r="I447" t="s">
        <v>3091</v>
      </c>
      <c r="J447" t="s">
        <v>6560</v>
      </c>
      <c r="K447" t="str">
        <f>"29688"</f>
        <v>29688</v>
      </c>
    </row>
    <row r="448" spans="1:11" customFormat="1" x14ac:dyDescent="0.25">
      <c r="A448" t="str">
        <f t="shared" si="54"/>
        <v>29</v>
      </c>
      <c r="B448" t="s">
        <v>709</v>
      </c>
      <c r="C448" t="str">
        <f t="shared" si="56"/>
        <v>051</v>
      </c>
      <c r="D448" t="s">
        <v>760</v>
      </c>
      <c r="E448" t="str">
        <f t="shared" si="59"/>
        <v>03</v>
      </c>
      <c r="F448" t="str">
        <f>"005"</f>
        <v>005</v>
      </c>
      <c r="G448" t="str">
        <f>""</f>
        <v/>
      </c>
      <c r="H448" t="s">
        <v>0</v>
      </c>
      <c r="I448" t="s">
        <v>3091</v>
      </c>
      <c r="J448" t="s">
        <v>6560</v>
      </c>
      <c r="K448" t="str">
        <f>"29688"</f>
        <v>29688</v>
      </c>
    </row>
    <row r="449" spans="1:11" customFormat="1" x14ac:dyDescent="0.25">
      <c r="A449" t="str">
        <f t="shared" si="54"/>
        <v>29</v>
      </c>
      <c r="B449" t="s">
        <v>709</v>
      </c>
      <c r="C449" t="str">
        <f t="shared" si="56"/>
        <v>051</v>
      </c>
      <c r="D449" t="s">
        <v>760</v>
      </c>
      <c r="E449" t="str">
        <f t="shared" si="59"/>
        <v>03</v>
      </c>
      <c r="F449" t="str">
        <f>"005"</f>
        <v>005</v>
      </c>
      <c r="G449" t="str">
        <f>""</f>
        <v/>
      </c>
      <c r="H449" t="s">
        <v>2</v>
      </c>
      <c r="I449" t="s">
        <v>3091</v>
      </c>
      <c r="J449" t="s">
        <v>6560</v>
      </c>
      <c r="K449" t="str">
        <f>"29688"</f>
        <v>29688</v>
      </c>
    </row>
    <row r="450" spans="1:11" customFormat="1" x14ac:dyDescent="0.25">
      <c r="A450" t="str">
        <f t="shared" si="54"/>
        <v>29</v>
      </c>
      <c r="B450" t="s">
        <v>709</v>
      </c>
      <c r="C450" t="str">
        <f t="shared" si="56"/>
        <v>051</v>
      </c>
      <c r="D450" t="s">
        <v>760</v>
      </c>
      <c r="E450" t="str">
        <f t="shared" si="59"/>
        <v>03</v>
      </c>
      <c r="F450" t="str">
        <f>"006"</f>
        <v>006</v>
      </c>
      <c r="G450" t="str">
        <f>""</f>
        <v/>
      </c>
      <c r="H450" t="s">
        <v>1</v>
      </c>
      <c r="I450" t="s">
        <v>3090</v>
      </c>
      <c r="J450" t="s">
        <v>6559</v>
      </c>
      <c r="K450" t="str">
        <f>"29688"</f>
        <v>29688</v>
      </c>
    </row>
    <row r="451" spans="1:11" customFormat="1" x14ac:dyDescent="0.25">
      <c r="A451" t="str">
        <f t="shared" ref="A451:A514" si="60">"29"</f>
        <v>29</v>
      </c>
      <c r="B451" t="s">
        <v>709</v>
      </c>
      <c r="C451" t="str">
        <f t="shared" si="56"/>
        <v>051</v>
      </c>
      <c r="D451" t="s">
        <v>760</v>
      </c>
      <c r="E451" t="str">
        <f t="shared" si="59"/>
        <v>03</v>
      </c>
      <c r="F451" t="str">
        <f>"006"</f>
        <v>006</v>
      </c>
      <c r="G451" t="str">
        <f>""</f>
        <v/>
      </c>
      <c r="H451" t="s">
        <v>0</v>
      </c>
      <c r="I451" t="s">
        <v>3090</v>
      </c>
      <c r="J451" t="s">
        <v>6559</v>
      </c>
      <c r="K451" t="str">
        <f>"29688"</f>
        <v>29688</v>
      </c>
    </row>
    <row r="452" spans="1:11" customFormat="1" x14ac:dyDescent="0.25">
      <c r="A452" t="str">
        <f t="shared" si="60"/>
        <v>29</v>
      </c>
      <c r="B452" t="s">
        <v>709</v>
      </c>
      <c r="C452" t="str">
        <f t="shared" ref="C452:C455" si="61">"051"</f>
        <v>051</v>
      </c>
      <c r="D452" t="s">
        <v>760</v>
      </c>
      <c r="E452" t="str">
        <f t="shared" si="59"/>
        <v>03</v>
      </c>
      <c r="F452" t="str">
        <f>"007"</f>
        <v>007</v>
      </c>
      <c r="G452" t="str">
        <f>""</f>
        <v/>
      </c>
      <c r="H452" t="s">
        <v>1</v>
      </c>
      <c r="I452" t="s">
        <v>3092</v>
      </c>
      <c r="J452" t="s">
        <v>6561</v>
      </c>
      <c r="K452" t="str">
        <f>"29689"</f>
        <v>29689</v>
      </c>
    </row>
    <row r="453" spans="1:11" customFormat="1" x14ac:dyDescent="0.25">
      <c r="A453" t="str">
        <f t="shared" si="60"/>
        <v>29</v>
      </c>
      <c r="B453" t="s">
        <v>709</v>
      </c>
      <c r="C453" t="str">
        <f t="shared" si="61"/>
        <v>051</v>
      </c>
      <c r="D453" t="s">
        <v>760</v>
      </c>
      <c r="E453" t="str">
        <f t="shared" si="59"/>
        <v>03</v>
      </c>
      <c r="F453" t="str">
        <f>"007"</f>
        <v>007</v>
      </c>
      <c r="G453" t="str">
        <f>""</f>
        <v/>
      </c>
      <c r="H453" t="s">
        <v>0</v>
      </c>
      <c r="I453" t="s">
        <v>3092</v>
      </c>
      <c r="J453" t="s">
        <v>6561</v>
      </c>
      <c r="K453" t="str">
        <f>"29689"</f>
        <v>29689</v>
      </c>
    </row>
    <row r="454" spans="1:11" customFormat="1" x14ac:dyDescent="0.25">
      <c r="A454" t="str">
        <f t="shared" si="60"/>
        <v>29</v>
      </c>
      <c r="B454" t="s">
        <v>709</v>
      </c>
      <c r="C454" t="str">
        <f t="shared" si="61"/>
        <v>051</v>
      </c>
      <c r="D454" t="s">
        <v>760</v>
      </c>
      <c r="E454" t="str">
        <f t="shared" si="59"/>
        <v>03</v>
      </c>
      <c r="F454" t="str">
        <f>"008"</f>
        <v>008</v>
      </c>
      <c r="G454" t="str">
        <f>""</f>
        <v/>
      </c>
      <c r="H454" t="s">
        <v>1</v>
      </c>
      <c r="I454" t="s">
        <v>3090</v>
      </c>
      <c r="J454" t="s">
        <v>6559</v>
      </c>
      <c r="K454" t="str">
        <f>"29688"</f>
        <v>29688</v>
      </c>
    </row>
    <row r="455" spans="1:11" customFormat="1" x14ac:dyDescent="0.25">
      <c r="A455" t="str">
        <f t="shared" si="60"/>
        <v>29</v>
      </c>
      <c r="B455" t="s">
        <v>709</v>
      </c>
      <c r="C455" t="str">
        <f t="shared" si="61"/>
        <v>051</v>
      </c>
      <c r="D455" t="s">
        <v>760</v>
      </c>
      <c r="E455" t="str">
        <f t="shared" si="59"/>
        <v>03</v>
      </c>
      <c r="F455" t="str">
        <f>"008"</f>
        <v>008</v>
      </c>
      <c r="G455" t="str">
        <f>""</f>
        <v/>
      </c>
      <c r="H455" t="s">
        <v>0</v>
      </c>
      <c r="I455" t="s">
        <v>3090</v>
      </c>
      <c r="J455" t="s">
        <v>6559</v>
      </c>
      <c r="K455" t="str">
        <f>"29688"</f>
        <v>29688</v>
      </c>
    </row>
    <row r="456" spans="1:11" customFormat="1" x14ac:dyDescent="0.25">
      <c r="A456" t="str">
        <f t="shared" si="60"/>
        <v>29</v>
      </c>
      <c r="B456" t="s">
        <v>709</v>
      </c>
      <c r="C456" t="str">
        <f>"052"</f>
        <v>052</v>
      </c>
      <c r="D456" t="s">
        <v>761</v>
      </c>
      <c r="E456" t="str">
        <f t="shared" ref="E456:E499" si="62">"01"</f>
        <v>01</v>
      </c>
      <c r="F456" t="str">
        <f>"001"</f>
        <v>001</v>
      </c>
      <c r="G456" t="str">
        <f>""</f>
        <v/>
      </c>
      <c r="H456" t="s">
        <v>3</v>
      </c>
      <c r="I456" t="s">
        <v>25</v>
      </c>
      <c r="J456" t="s">
        <v>5175</v>
      </c>
      <c r="K456" t="str">
        <f>"29461"</f>
        <v>29461</v>
      </c>
    </row>
    <row r="457" spans="1:11" customFormat="1" x14ac:dyDescent="0.25">
      <c r="A457" t="str">
        <f t="shared" si="60"/>
        <v>29</v>
      </c>
      <c r="B457" t="s">
        <v>709</v>
      </c>
      <c r="C457" t="str">
        <f>"053"</f>
        <v>053</v>
      </c>
      <c r="D457" t="s">
        <v>762</v>
      </c>
      <c r="E457" t="str">
        <f t="shared" si="62"/>
        <v>01</v>
      </c>
      <c r="F457" t="str">
        <f>"001"</f>
        <v>001</v>
      </c>
      <c r="G457" t="str">
        <f>""</f>
        <v/>
      </c>
      <c r="H457" t="s">
        <v>1</v>
      </c>
      <c r="I457" t="s">
        <v>28</v>
      </c>
      <c r="J457" t="s">
        <v>6562</v>
      </c>
      <c r="K457" t="str">
        <f>"29788"</f>
        <v>29788</v>
      </c>
    </row>
    <row r="458" spans="1:11" customFormat="1" x14ac:dyDescent="0.25">
      <c r="A458" t="str">
        <f t="shared" si="60"/>
        <v>29</v>
      </c>
      <c r="B458" t="s">
        <v>709</v>
      </c>
      <c r="C458" t="str">
        <f>"053"</f>
        <v>053</v>
      </c>
      <c r="D458" t="s">
        <v>762</v>
      </c>
      <c r="E458" t="str">
        <f t="shared" si="62"/>
        <v>01</v>
      </c>
      <c r="F458" t="str">
        <f>"001"</f>
        <v>001</v>
      </c>
      <c r="G458" t="str">
        <f>""</f>
        <v/>
      </c>
      <c r="H458" t="s">
        <v>0</v>
      </c>
      <c r="I458" t="s">
        <v>28</v>
      </c>
      <c r="J458" t="s">
        <v>6562</v>
      </c>
      <c r="K458" t="str">
        <f>"29788"</f>
        <v>29788</v>
      </c>
    </row>
    <row r="459" spans="1:11" customFormat="1" x14ac:dyDescent="0.25">
      <c r="A459" t="str">
        <f t="shared" si="60"/>
        <v>29</v>
      </c>
      <c r="B459" t="s">
        <v>709</v>
      </c>
      <c r="C459" t="str">
        <f>"053"</f>
        <v>053</v>
      </c>
      <c r="D459" t="s">
        <v>762</v>
      </c>
      <c r="E459" t="str">
        <f t="shared" si="62"/>
        <v>01</v>
      </c>
      <c r="F459" t="str">
        <f>"001"</f>
        <v>001</v>
      </c>
      <c r="G459" t="str">
        <f>""</f>
        <v/>
      </c>
      <c r="H459" t="s">
        <v>2</v>
      </c>
      <c r="I459" t="s">
        <v>28</v>
      </c>
      <c r="J459" t="s">
        <v>6562</v>
      </c>
      <c r="K459" t="str">
        <f>"29788"</f>
        <v>29788</v>
      </c>
    </row>
    <row r="460" spans="1:11" customFormat="1" x14ac:dyDescent="0.25">
      <c r="A460" t="str">
        <f t="shared" si="60"/>
        <v>29</v>
      </c>
      <c r="B460" t="s">
        <v>709</v>
      </c>
      <c r="C460" t="str">
        <f t="shared" ref="C460:C523" si="63">"054"</f>
        <v>054</v>
      </c>
      <c r="D460" t="s">
        <v>763</v>
      </c>
      <c r="E460" t="str">
        <f t="shared" si="62"/>
        <v>01</v>
      </c>
      <c r="F460" t="str">
        <f>"001"</f>
        <v>001</v>
      </c>
      <c r="G460" t="str">
        <f>""</f>
        <v/>
      </c>
      <c r="H460" t="s">
        <v>3</v>
      </c>
      <c r="I460" t="s">
        <v>23</v>
      </c>
      <c r="J460" t="s">
        <v>6563</v>
      </c>
      <c r="K460" t="str">
        <f t="shared" ref="K460:K523" si="64">"29640"</f>
        <v>29640</v>
      </c>
    </row>
    <row r="461" spans="1:11" customFormat="1" x14ac:dyDescent="0.25">
      <c r="A461" t="str">
        <f t="shared" si="60"/>
        <v>29</v>
      </c>
      <c r="B461" t="s">
        <v>709</v>
      </c>
      <c r="C461" t="str">
        <f t="shared" si="63"/>
        <v>054</v>
      </c>
      <c r="D461" t="s">
        <v>763</v>
      </c>
      <c r="E461" t="str">
        <f t="shared" si="62"/>
        <v>01</v>
      </c>
      <c r="F461" t="str">
        <f>"002"</f>
        <v>002</v>
      </c>
      <c r="G461" t="str">
        <f>""</f>
        <v/>
      </c>
      <c r="H461" t="s">
        <v>1</v>
      </c>
      <c r="I461" t="s">
        <v>23</v>
      </c>
      <c r="J461" t="s">
        <v>6563</v>
      </c>
      <c r="K461" t="str">
        <f t="shared" si="64"/>
        <v>29640</v>
      </c>
    </row>
    <row r="462" spans="1:11" customFormat="1" x14ac:dyDescent="0.25">
      <c r="A462" t="str">
        <f t="shared" si="60"/>
        <v>29</v>
      </c>
      <c r="B462" t="s">
        <v>709</v>
      </c>
      <c r="C462" t="str">
        <f t="shared" si="63"/>
        <v>054</v>
      </c>
      <c r="D462" t="s">
        <v>763</v>
      </c>
      <c r="E462" t="str">
        <f t="shared" si="62"/>
        <v>01</v>
      </c>
      <c r="F462" t="str">
        <f>"002"</f>
        <v>002</v>
      </c>
      <c r="G462" t="str">
        <f>""</f>
        <v/>
      </c>
      <c r="H462" t="s">
        <v>0</v>
      </c>
      <c r="I462" t="s">
        <v>23</v>
      </c>
      <c r="J462" t="s">
        <v>6563</v>
      </c>
      <c r="K462" t="str">
        <f t="shared" si="64"/>
        <v>29640</v>
      </c>
    </row>
    <row r="463" spans="1:11" customFormat="1" x14ac:dyDescent="0.25">
      <c r="A463" t="str">
        <f t="shared" si="60"/>
        <v>29</v>
      </c>
      <c r="B463" t="s">
        <v>709</v>
      </c>
      <c r="C463" t="str">
        <f t="shared" si="63"/>
        <v>054</v>
      </c>
      <c r="D463" t="s">
        <v>763</v>
      </c>
      <c r="E463" t="str">
        <f t="shared" si="62"/>
        <v>01</v>
      </c>
      <c r="F463" t="str">
        <f>"003"</f>
        <v>003</v>
      </c>
      <c r="G463" t="str">
        <f>""</f>
        <v/>
      </c>
      <c r="H463" t="s">
        <v>3</v>
      </c>
      <c r="I463" t="s">
        <v>111</v>
      </c>
      <c r="J463" t="s">
        <v>6564</v>
      </c>
      <c r="K463" t="str">
        <f t="shared" si="64"/>
        <v>29640</v>
      </c>
    </row>
    <row r="464" spans="1:11" customFormat="1" x14ac:dyDescent="0.25">
      <c r="A464" t="str">
        <f t="shared" si="60"/>
        <v>29</v>
      </c>
      <c r="B464" t="s">
        <v>709</v>
      </c>
      <c r="C464" t="str">
        <f t="shared" si="63"/>
        <v>054</v>
      </c>
      <c r="D464" t="s">
        <v>763</v>
      </c>
      <c r="E464" t="str">
        <f t="shared" si="62"/>
        <v>01</v>
      </c>
      <c r="F464" t="str">
        <f>"004"</f>
        <v>004</v>
      </c>
      <c r="G464" t="str">
        <f>""</f>
        <v/>
      </c>
      <c r="H464" t="s">
        <v>1</v>
      </c>
      <c r="I464" t="s">
        <v>3093</v>
      </c>
      <c r="J464" t="s">
        <v>6565</v>
      </c>
      <c r="K464" t="str">
        <f t="shared" si="64"/>
        <v>29640</v>
      </c>
    </row>
    <row r="465" spans="1:11" customFormat="1" x14ac:dyDescent="0.25">
      <c r="A465" t="str">
        <f t="shared" si="60"/>
        <v>29</v>
      </c>
      <c r="B465" t="s">
        <v>709</v>
      </c>
      <c r="C465" t="str">
        <f t="shared" si="63"/>
        <v>054</v>
      </c>
      <c r="D465" t="s">
        <v>763</v>
      </c>
      <c r="E465" t="str">
        <f t="shared" si="62"/>
        <v>01</v>
      </c>
      <c r="F465" t="str">
        <f>"004"</f>
        <v>004</v>
      </c>
      <c r="G465" t="str">
        <f>""</f>
        <v/>
      </c>
      <c r="H465" t="s">
        <v>0</v>
      </c>
      <c r="I465" t="s">
        <v>3093</v>
      </c>
      <c r="J465" t="s">
        <v>6565</v>
      </c>
      <c r="K465" t="str">
        <f t="shared" si="64"/>
        <v>29640</v>
      </c>
    </row>
    <row r="466" spans="1:11" customFormat="1" x14ac:dyDescent="0.25">
      <c r="A466" t="str">
        <f t="shared" si="60"/>
        <v>29</v>
      </c>
      <c r="B466" t="s">
        <v>709</v>
      </c>
      <c r="C466" t="str">
        <f t="shared" si="63"/>
        <v>054</v>
      </c>
      <c r="D466" t="s">
        <v>763</v>
      </c>
      <c r="E466" t="str">
        <f t="shared" si="62"/>
        <v>01</v>
      </c>
      <c r="F466" t="str">
        <f>"005"</f>
        <v>005</v>
      </c>
      <c r="G466" t="str">
        <f>""</f>
        <v/>
      </c>
      <c r="H466" t="s">
        <v>1</v>
      </c>
      <c r="I466" t="s">
        <v>3094</v>
      </c>
      <c r="J466" t="s">
        <v>6566</v>
      </c>
      <c r="K466" t="str">
        <f t="shared" si="64"/>
        <v>29640</v>
      </c>
    </row>
    <row r="467" spans="1:11" customFormat="1" x14ac:dyDescent="0.25">
      <c r="A467" t="str">
        <f t="shared" si="60"/>
        <v>29</v>
      </c>
      <c r="B467" t="s">
        <v>709</v>
      </c>
      <c r="C467" t="str">
        <f t="shared" si="63"/>
        <v>054</v>
      </c>
      <c r="D467" t="s">
        <v>763</v>
      </c>
      <c r="E467" t="str">
        <f t="shared" si="62"/>
        <v>01</v>
      </c>
      <c r="F467" t="str">
        <f>"005"</f>
        <v>005</v>
      </c>
      <c r="G467" t="str">
        <f>""</f>
        <v/>
      </c>
      <c r="H467" t="s">
        <v>0</v>
      </c>
      <c r="I467" t="s">
        <v>3094</v>
      </c>
      <c r="J467" t="s">
        <v>6566</v>
      </c>
      <c r="K467" t="str">
        <f t="shared" si="64"/>
        <v>29640</v>
      </c>
    </row>
    <row r="468" spans="1:11" customFormat="1" x14ac:dyDescent="0.25">
      <c r="A468" t="str">
        <f t="shared" si="60"/>
        <v>29</v>
      </c>
      <c r="B468" t="s">
        <v>709</v>
      </c>
      <c r="C468" t="str">
        <f t="shared" si="63"/>
        <v>054</v>
      </c>
      <c r="D468" t="s">
        <v>763</v>
      </c>
      <c r="E468" t="str">
        <f t="shared" si="62"/>
        <v>01</v>
      </c>
      <c r="F468" t="str">
        <f>"006"</f>
        <v>006</v>
      </c>
      <c r="G468" t="str">
        <f>""</f>
        <v/>
      </c>
      <c r="H468" t="s">
        <v>3</v>
      </c>
      <c r="I468" t="s">
        <v>2840</v>
      </c>
      <c r="J468" t="s">
        <v>6567</v>
      </c>
      <c r="K468" t="str">
        <f t="shared" si="64"/>
        <v>29640</v>
      </c>
    </row>
    <row r="469" spans="1:11" customFormat="1" x14ac:dyDescent="0.25">
      <c r="A469" t="str">
        <f t="shared" si="60"/>
        <v>29</v>
      </c>
      <c r="B469" t="s">
        <v>709</v>
      </c>
      <c r="C469" t="str">
        <f t="shared" si="63"/>
        <v>054</v>
      </c>
      <c r="D469" t="s">
        <v>763</v>
      </c>
      <c r="E469" t="str">
        <f t="shared" si="62"/>
        <v>01</v>
      </c>
      <c r="F469" t="str">
        <f>"007"</f>
        <v>007</v>
      </c>
      <c r="G469" t="str">
        <f>""</f>
        <v/>
      </c>
      <c r="H469" t="s">
        <v>1</v>
      </c>
      <c r="I469" t="s">
        <v>3095</v>
      </c>
      <c r="J469" t="s">
        <v>6568</v>
      </c>
      <c r="K469" t="str">
        <f t="shared" si="64"/>
        <v>29640</v>
      </c>
    </row>
    <row r="470" spans="1:11" customFormat="1" x14ac:dyDescent="0.25">
      <c r="A470" t="str">
        <f t="shared" si="60"/>
        <v>29</v>
      </c>
      <c r="B470" t="s">
        <v>709</v>
      </c>
      <c r="C470" t="str">
        <f t="shared" si="63"/>
        <v>054</v>
      </c>
      <c r="D470" t="s">
        <v>763</v>
      </c>
      <c r="E470" t="str">
        <f t="shared" si="62"/>
        <v>01</v>
      </c>
      <c r="F470" t="str">
        <f>"007"</f>
        <v>007</v>
      </c>
      <c r="G470" t="str">
        <f>""</f>
        <v/>
      </c>
      <c r="H470" t="s">
        <v>0</v>
      </c>
      <c r="I470" t="s">
        <v>3095</v>
      </c>
      <c r="J470" t="s">
        <v>6568</v>
      </c>
      <c r="K470" t="str">
        <f t="shared" si="64"/>
        <v>29640</v>
      </c>
    </row>
    <row r="471" spans="1:11" customFormat="1" x14ac:dyDescent="0.25">
      <c r="A471" t="str">
        <f t="shared" si="60"/>
        <v>29</v>
      </c>
      <c r="B471" t="s">
        <v>709</v>
      </c>
      <c r="C471" t="str">
        <f t="shared" si="63"/>
        <v>054</v>
      </c>
      <c r="D471" t="s">
        <v>763</v>
      </c>
      <c r="E471" t="str">
        <f t="shared" si="62"/>
        <v>01</v>
      </c>
      <c r="F471" t="str">
        <f>"008"</f>
        <v>008</v>
      </c>
      <c r="G471" t="str">
        <f>""</f>
        <v/>
      </c>
      <c r="H471" t="s">
        <v>1</v>
      </c>
      <c r="I471" t="s">
        <v>3096</v>
      </c>
      <c r="J471" t="s">
        <v>6569</v>
      </c>
      <c r="K471" t="str">
        <f t="shared" si="64"/>
        <v>29640</v>
      </c>
    </row>
    <row r="472" spans="1:11" customFormat="1" x14ac:dyDescent="0.25">
      <c r="A472" t="str">
        <f t="shared" si="60"/>
        <v>29</v>
      </c>
      <c r="B472" t="s">
        <v>709</v>
      </c>
      <c r="C472" t="str">
        <f t="shared" si="63"/>
        <v>054</v>
      </c>
      <c r="D472" t="s">
        <v>763</v>
      </c>
      <c r="E472" t="str">
        <f t="shared" si="62"/>
        <v>01</v>
      </c>
      <c r="F472" t="str">
        <f>"008"</f>
        <v>008</v>
      </c>
      <c r="G472" t="str">
        <f>""</f>
        <v/>
      </c>
      <c r="H472" t="s">
        <v>0</v>
      </c>
      <c r="I472" t="s">
        <v>3096</v>
      </c>
      <c r="J472" t="s">
        <v>6569</v>
      </c>
      <c r="K472" t="str">
        <f t="shared" si="64"/>
        <v>29640</v>
      </c>
    </row>
    <row r="473" spans="1:11" customFormat="1" x14ac:dyDescent="0.25">
      <c r="A473" t="str">
        <f t="shared" si="60"/>
        <v>29</v>
      </c>
      <c r="B473" t="s">
        <v>709</v>
      </c>
      <c r="C473" t="str">
        <f t="shared" si="63"/>
        <v>054</v>
      </c>
      <c r="D473" t="s">
        <v>763</v>
      </c>
      <c r="E473" t="str">
        <f t="shared" si="62"/>
        <v>01</v>
      </c>
      <c r="F473" t="str">
        <f>"009"</f>
        <v>009</v>
      </c>
      <c r="G473" t="str">
        <f>""</f>
        <v/>
      </c>
      <c r="H473" t="s">
        <v>3</v>
      </c>
      <c r="I473" t="s">
        <v>3097</v>
      </c>
      <c r="J473" t="s">
        <v>6570</v>
      </c>
      <c r="K473" t="str">
        <f t="shared" si="64"/>
        <v>29640</v>
      </c>
    </row>
    <row r="474" spans="1:11" customFormat="1" x14ac:dyDescent="0.25">
      <c r="A474" t="str">
        <f t="shared" si="60"/>
        <v>29</v>
      </c>
      <c r="B474" t="s">
        <v>709</v>
      </c>
      <c r="C474" t="str">
        <f t="shared" si="63"/>
        <v>054</v>
      </c>
      <c r="D474" t="s">
        <v>763</v>
      </c>
      <c r="E474" t="str">
        <f t="shared" si="62"/>
        <v>01</v>
      </c>
      <c r="F474" t="str">
        <f>"010"</f>
        <v>010</v>
      </c>
      <c r="G474" t="str">
        <f>""</f>
        <v/>
      </c>
      <c r="H474" t="s">
        <v>3</v>
      </c>
      <c r="I474" t="s">
        <v>3094</v>
      </c>
      <c r="J474" t="s">
        <v>6566</v>
      </c>
      <c r="K474" t="str">
        <f t="shared" si="64"/>
        <v>29640</v>
      </c>
    </row>
    <row r="475" spans="1:11" customFormat="1" x14ac:dyDescent="0.25">
      <c r="A475" t="str">
        <f t="shared" si="60"/>
        <v>29</v>
      </c>
      <c r="B475" t="s">
        <v>709</v>
      </c>
      <c r="C475" t="str">
        <f t="shared" si="63"/>
        <v>054</v>
      </c>
      <c r="D475" t="s">
        <v>763</v>
      </c>
      <c r="E475" t="str">
        <f t="shared" si="62"/>
        <v>01</v>
      </c>
      <c r="F475" t="str">
        <f>"011"</f>
        <v>011</v>
      </c>
      <c r="G475" t="str">
        <f>""</f>
        <v/>
      </c>
      <c r="H475" t="s">
        <v>3</v>
      </c>
      <c r="I475" t="s">
        <v>3098</v>
      </c>
      <c r="J475" t="s">
        <v>6571</v>
      </c>
      <c r="K475" t="str">
        <f t="shared" si="64"/>
        <v>29640</v>
      </c>
    </row>
    <row r="476" spans="1:11" customFormat="1" x14ac:dyDescent="0.25">
      <c r="A476" t="str">
        <f t="shared" si="60"/>
        <v>29</v>
      </c>
      <c r="B476" t="s">
        <v>709</v>
      </c>
      <c r="C476" t="str">
        <f t="shared" si="63"/>
        <v>054</v>
      </c>
      <c r="D476" t="s">
        <v>763</v>
      </c>
      <c r="E476" t="str">
        <f t="shared" si="62"/>
        <v>01</v>
      </c>
      <c r="F476" t="str">
        <f>"012"</f>
        <v>012</v>
      </c>
      <c r="G476" t="str">
        <f>""</f>
        <v/>
      </c>
      <c r="H476" t="s">
        <v>3</v>
      </c>
      <c r="I476" t="s">
        <v>1286</v>
      </c>
      <c r="J476" t="s">
        <v>6572</v>
      </c>
      <c r="K476" t="str">
        <f t="shared" si="64"/>
        <v>29640</v>
      </c>
    </row>
    <row r="477" spans="1:11" customFormat="1" x14ac:dyDescent="0.25">
      <c r="A477" t="str">
        <f t="shared" si="60"/>
        <v>29</v>
      </c>
      <c r="B477" t="s">
        <v>709</v>
      </c>
      <c r="C477" t="str">
        <f t="shared" si="63"/>
        <v>054</v>
      </c>
      <c r="D477" t="s">
        <v>763</v>
      </c>
      <c r="E477" t="str">
        <f t="shared" si="62"/>
        <v>01</v>
      </c>
      <c r="F477" t="str">
        <f>"013"</f>
        <v>013</v>
      </c>
      <c r="G477" t="str">
        <f>""</f>
        <v/>
      </c>
      <c r="H477" t="s">
        <v>3</v>
      </c>
      <c r="I477" t="s">
        <v>3095</v>
      </c>
      <c r="J477" t="s">
        <v>6568</v>
      </c>
      <c r="K477" t="str">
        <f t="shared" si="64"/>
        <v>29640</v>
      </c>
    </row>
    <row r="478" spans="1:11" customFormat="1" x14ac:dyDescent="0.25">
      <c r="A478" t="str">
        <f t="shared" si="60"/>
        <v>29</v>
      </c>
      <c r="B478" t="s">
        <v>709</v>
      </c>
      <c r="C478" t="str">
        <f t="shared" si="63"/>
        <v>054</v>
      </c>
      <c r="D478" t="s">
        <v>763</v>
      </c>
      <c r="E478" t="str">
        <f t="shared" si="62"/>
        <v>01</v>
      </c>
      <c r="F478" t="str">
        <f>"014"</f>
        <v>014</v>
      </c>
      <c r="G478" t="str">
        <f>""</f>
        <v/>
      </c>
      <c r="H478" t="s">
        <v>3</v>
      </c>
      <c r="I478" t="s">
        <v>3099</v>
      </c>
      <c r="J478" t="s">
        <v>6573</v>
      </c>
      <c r="K478" t="str">
        <f t="shared" si="64"/>
        <v>29640</v>
      </c>
    </row>
    <row r="479" spans="1:11" customFormat="1" x14ac:dyDescent="0.25">
      <c r="A479" t="str">
        <f t="shared" si="60"/>
        <v>29</v>
      </c>
      <c r="B479" t="s">
        <v>709</v>
      </c>
      <c r="C479" t="str">
        <f t="shared" si="63"/>
        <v>054</v>
      </c>
      <c r="D479" t="s">
        <v>763</v>
      </c>
      <c r="E479" t="str">
        <f t="shared" si="62"/>
        <v>01</v>
      </c>
      <c r="F479" t="str">
        <f>"015"</f>
        <v>015</v>
      </c>
      <c r="G479" t="str">
        <f>""</f>
        <v/>
      </c>
      <c r="H479" t="s">
        <v>3</v>
      </c>
      <c r="I479" t="s">
        <v>2840</v>
      </c>
      <c r="J479" t="s">
        <v>6567</v>
      </c>
      <c r="K479" t="str">
        <f t="shared" si="64"/>
        <v>29640</v>
      </c>
    </row>
    <row r="480" spans="1:11" customFormat="1" x14ac:dyDescent="0.25">
      <c r="A480" t="str">
        <f t="shared" si="60"/>
        <v>29</v>
      </c>
      <c r="B480" t="s">
        <v>709</v>
      </c>
      <c r="C480" t="str">
        <f t="shared" si="63"/>
        <v>054</v>
      </c>
      <c r="D480" t="s">
        <v>763</v>
      </c>
      <c r="E480" t="str">
        <f t="shared" si="62"/>
        <v>01</v>
      </c>
      <c r="F480" t="str">
        <f>"016"</f>
        <v>016</v>
      </c>
      <c r="G480" t="str">
        <f>""</f>
        <v/>
      </c>
      <c r="H480" t="s">
        <v>3</v>
      </c>
      <c r="I480" t="s">
        <v>3093</v>
      </c>
      <c r="J480" t="s">
        <v>6565</v>
      </c>
      <c r="K480" t="str">
        <f t="shared" si="64"/>
        <v>29640</v>
      </c>
    </row>
    <row r="481" spans="1:11" customFormat="1" x14ac:dyDescent="0.25">
      <c r="A481" t="str">
        <f t="shared" si="60"/>
        <v>29</v>
      </c>
      <c r="B481" t="s">
        <v>709</v>
      </c>
      <c r="C481" t="str">
        <f t="shared" si="63"/>
        <v>054</v>
      </c>
      <c r="D481" t="s">
        <v>763</v>
      </c>
      <c r="E481" t="str">
        <f t="shared" si="62"/>
        <v>01</v>
      </c>
      <c r="F481" t="str">
        <f>"017"</f>
        <v>017</v>
      </c>
      <c r="G481" t="str">
        <f>""</f>
        <v/>
      </c>
      <c r="H481" t="s">
        <v>1</v>
      </c>
      <c r="I481" t="s">
        <v>3096</v>
      </c>
      <c r="J481" t="s">
        <v>6569</v>
      </c>
      <c r="K481" t="str">
        <f t="shared" si="64"/>
        <v>29640</v>
      </c>
    </row>
    <row r="482" spans="1:11" customFormat="1" x14ac:dyDescent="0.25">
      <c r="A482" t="str">
        <f t="shared" si="60"/>
        <v>29</v>
      </c>
      <c r="B482" t="s">
        <v>709</v>
      </c>
      <c r="C482" t="str">
        <f t="shared" si="63"/>
        <v>054</v>
      </c>
      <c r="D482" t="s">
        <v>763</v>
      </c>
      <c r="E482" t="str">
        <f t="shared" si="62"/>
        <v>01</v>
      </c>
      <c r="F482" t="str">
        <f>"017"</f>
        <v>017</v>
      </c>
      <c r="G482" t="str">
        <f>""</f>
        <v/>
      </c>
      <c r="H482" t="s">
        <v>0</v>
      </c>
      <c r="I482" t="s">
        <v>3096</v>
      </c>
      <c r="J482" t="s">
        <v>6569</v>
      </c>
      <c r="K482" t="str">
        <f t="shared" si="64"/>
        <v>29640</v>
      </c>
    </row>
    <row r="483" spans="1:11" customFormat="1" x14ac:dyDescent="0.25">
      <c r="A483" t="str">
        <f t="shared" si="60"/>
        <v>29</v>
      </c>
      <c r="B483" t="s">
        <v>709</v>
      </c>
      <c r="C483" t="str">
        <f t="shared" si="63"/>
        <v>054</v>
      </c>
      <c r="D483" t="s">
        <v>763</v>
      </c>
      <c r="E483" t="str">
        <f t="shared" si="62"/>
        <v>01</v>
      </c>
      <c r="F483" t="str">
        <f>"018"</f>
        <v>018</v>
      </c>
      <c r="G483" t="str">
        <f>""</f>
        <v/>
      </c>
      <c r="H483" t="s">
        <v>3</v>
      </c>
      <c r="I483" t="s">
        <v>1286</v>
      </c>
      <c r="J483" t="s">
        <v>6572</v>
      </c>
      <c r="K483" t="str">
        <f t="shared" si="64"/>
        <v>29640</v>
      </c>
    </row>
    <row r="484" spans="1:11" customFormat="1" x14ac:dyDescent="0.25">
      <c r="A484" t="str">
        <f t="shared" si="60"/>
        <v>29</v>
      </c>
      <c r="B484" t="s">
        <v>709</v>
      </c>
      <c r="C484" t="str">
        <f t="shared" si="63"/>
        <v>054</v>
      </c>
      <c r="D484" t="s">
        <v>763</v>
      </c>
      <c r="E484" t="str">
        <f t="shared" si="62"/>
        <v>01</v>
      </c>
      <c r="F484" t="str">
        <f>"019"</f>
        <v>019</v>
      </c>
      <c r="G484" t="str">
        <f>""</f>
        <v/>
      </c>
      <c r="H484" t="s">
        <v>3</v>
      </c>
      <c r="I484" t="s">
        <v>3099</v>
      </c>
      <c r="J484" t="s">
        <v>6573</v>
      </c>
      <c r="K484" t="str">
        <f t="shared" si="64"/>
        <v>29640</v>
      </c>
    </row>
    <row r="485" spans="1:11" customFormat="1" x14ac:dyDescent="0.25">
      <c r="A485" t="str">
        <f t="shared" si="60"/>
        <v>29</v>
      </c>
      <c r="B485" t="s">
        <v>709</v>
      </c>
      <c r="C485" t="str">
        <f t="shared" si="63"/>
        <v>054</v>
      </c>
      <c r="D485" t="s">
        <v>763</v>
      </c>
      <c r="E485" t="str">
        <f t="shared" si="62"/>
        <v>01</v>
      </c>
      <c r="F485" t="str">
        <f>"020"</f>
        <v>020</v>
      </c>
      <c r="G485" t="str">
        <f>""</f>
        <v/>
      </c>
      <c r="H485" t="s">
        <v>3</v>
      </c>
      <c r="I485" t="s">
        <v>3098</v>
      </c>
      <c r="J485" t="s">
        <v>6571</v>
      </c>
      <c r="K485" t="str">
        <f t="shared" si="64"/>
        <v>29640</v>
      </c>
    </row>
    <row r="486" spans="1:11" customFormat="1" x14ac:dyDescent="0.25">
      <c r="A486" t="str">
        <f t="shared" si="60"/>
        <v>29</v>
      </c>
      <c r="B486" t="s">
        <v>709</v>
      </c>
      <c r="C486" t="str">
        <f t="shared" si="63"/>
        <v>054</v>
      </c>
      <c r="D486" t="s">
        <v>763</v>
      </c>
      <c r="E486" t="str">
        <f t="shared" si="62"/>
        <v>01</v>
      </c>
      <c r="F486" t="str">
        <f>"021"</f>
        <v>021</v>
      </c>
      <c r="G486" t="str">
        <f>""</f>
        <v/>
      </c>
      <c r="H486" t="s">
        <v>1</v>
      </c>
      <c r="I486" t="s">
        <v>3100</v>
      </c>
      <c r="J486" t="s">
        <v>6574</v>
      </c>
      <c r="K486" t="str">
        <f t="shared" si="64"/>
        <v>29640</v>
      </c>
    </row>
    <row r="487" spans="1:11" customFormat="1" x14ac:dyDescent="0.25">
      <c r="A487" t="str">
        <f t="shared" si="60"/>
        <v>29</v>
      </c>
      <c r="B487" t="s">
        <v>709</v>
      </c>
      <c r="C487" t="str">
        <f t="shared" si="63"/>
        <v>054</v>
      </c>
      <c r="D487" t="s">
        <v>763</v>
      </c>
      <c r="E487" t="str">
        <f t="shared" si="62"/>
        <v>01</v>
      </c>
      <c r="F487" t="str">
        <f>"021"</f>
        <v>021</v>
      </c>
      <c r="G487" t="str">
        <f>""</f>
        <v/>
      </c>
      <c r="H487" t="s">
        <v>0</v>
      </c>
      <c r="I487" t="s">
        <v>3100</v>
      </c>
      <c r="J487" t="s">
        <v>6574</v>
      </c>
      <c r="K487" t="str">
        <f t="shared" si="64"/>
        <v>29640</v>
      </c>
    </row>
    <row r="488" spans="1:11" customFormat="1" x14ac:dyDescent="0.25">
      <c r="A488" t="str">
        <f t="shared" si="60"/>
        <v>29</v>
      </c>
      <c r="B488" t="s">
        <v>709</v>
      </c>
      <c r="C488" t="str">
        <f t="shared" si="63"/>
        <v>054</v>
      </c>
      <c r="D488" t="s">
        <v>763</v>
      </c>
      <c r="E488" t="str">
        <f t="shared" si="62"/>
        <v>01</v>
      </c>
      <c r="F488" t="str">
        <f>"021"</f>
        <v>021</v>
      </c>
      <c r="G488" t="str">
        <f>""</f>
        <v/>
      </c>
      <c r="H488" t="s">
        <v>2</v>
      </c>
      <c r="I488" t="s">
        <v>3100</v>
      </c>
      <c r="J488" t="s">
        <v>6574</v>
      </c>
      <c r="K488" t="str">
        <f t="shared" si="64"/>
        <v>29640</v>
      </c>
    </row>
    <row r="489" spans="1:11" customFormat="1" x14ac:dyDescent="0.25">
      <c r="A489" t="str">
        <f t="shared" si="60"/>
        <v>29</v>
      </c>
      <c r="B489" t="s">
        <v>709</v>
      </c>
      <c r="C489" t="str">
        <f t="shared" si="63"/>
        <v>054</v>
      </c>
      <c r="D489" t="s">
        <v>763</v>
      </c>
      <c r="E489" t="str">
        <f t="shared" si="62"/>
        <v>01</v>
      </c>
      <c r="F489" t="str">
        <f>"022"</f>
        <v>022</v>
      </c>
      <c r="G489" t="str">
        <f>""</f>
        <v/>
      </c>
      <c r="H489" t="s">
        <v>1</v>
      </c>
      <c r="I489" t="s">
        <v>2840</v>
      </c>
      <c r="J489" t="s">
        <v>6567</v>
      </c>
      <c r="K489" t="str">
        <f t="shared" si="64"/>
        <v>29640</v>
      </c>
    </row>
    <row r="490" spans="1:11" customFormat="1" x14ac:dyDescent="0.25">
      <c r="A490" t="str">
        <f t="shared" si="60"/>
        <v>29</v>
      </c>
      <c r="B490" t="s">
        <v>709</v>
      </c>
      <c r="C490" t="str">
        <f t="shared" si="63"/>
        <v>054</v>
      </c>
      <c r="D490" t="s">
        <v>763</v>
      </c>
      <c r="E490" t="str">
        <f t="shared" si="62"/>
        <v>01</v>
      </c>
      <c r="F490" t="str">
        <f>"022"</f>
        <v>022</v>
      </c>
      <c r="G490" t="str">
        <f>""</f>
        <v/>
      </c>
      <c r="H490" t="s">
        <v>0</v>
      </c>
      <c r="I490" t="s">
        <v>2840</v>
      </c>
      <c r="J490" t="s">
        <v>6567</v>
      </c>
      <c r="K490" t="str">
        <f t="shared" si="64"/>
        <v>29640</v>
      </c>
    </row>
    <row r="491" spans="1:11" customFormat="1" x14ac:dyDescent="0.25">
      <c r="A491" t="str">
        <f t="shared" si="60"/>
        <v>29</v>
      </c>
      <c r="B491" t="s">
        <v>709</v>
      </c>
      <c r="C491" t="str">
        <f t="shared" si="63"/>
        <v>054</v>
      </c>
      <c r="D491" t="s">
        <v>763</v>
      </c>
      <c r="E491" t="str">
        <f t="shared" si="62"/>
        <v>01</v>
      </c>
      <c r="F491" t="str">
        <f>"023"</f>
        <v>023</v>
      </c>
      <c r="G491" t="str">
        <f>""</f>
        <v/>
      </c>
      <c r="H491" t="s">
        <v>1</v>
      </c>
      <c r="I491" t="s">
        <v>3101</v>
      </c>
      <c r="J491" t="s">
        <v>6575</v>
      </c>
      <c r="K491" t="str">
        <f t="shared" si="64"/>
        <v>29640</v>
      </c>
    </row>
    <row r="492" spans="1:11" customFormat="1" x14ac:dyDescent="0.25">
      <c r="A492" t="str">
        <f t="shared" si="60"/>
        <v>29</v>
      </c>
      <c r="B492" t="s">
        <v>709</v>
      </c>
      <c r="C492" t="str">
        <f t="shared" si="63"/>
        <v>054</v>
      </c>
      <c r="D492" t="s">
        <v>763</v>
      </c>
      <c r="E492" t="str">
        <f t="shared" si="62"/>
        <v>01</v>
      </c>
      <c r="F492" t="str">
        <f>"023"</f>
        <v>023</v>
      </c>
      <c r="G492" t="str">
        <f>""</f>
        <v/>
      </c>
      <c r="H492" t="s">
        <v>0</v>
      </c>
      <c r="I492" t="s">
        <v>3101</v>
      </c>
      <c r="J492" t="s">
        <v>6575</v>
      </c>
      <c r="K492" t="str">
        <f t="shared" si="64"/>
        <v>29640</v>
      </c>
    </row>
    <row r="493" spans="1:11" customFormat="1" x14ac:dyDescent="0.25">
      <c r="A493" t="str">
        <f t="shared" si="60"/>
        <v>29</v>
      </c>
      <c r="B493" t="s">
        <v>709</v>
      </c>
      <c r="C493" t="str">
        <f t="shared" si="63"/>
        <v>054</v>
      </c>
      <c r="D493" t="s">
        <v>763</v>
      </c>
      <c r="E493" t="str">
        <f t="shared" si="62"/>
        <v>01</v>
      </c>
      <c r="F493" t="str">
        <f>"024"</f>
        <v>024</v>
      </c>
      <c r="G493" t="str">
        <f>""</f>
        <v/>
      </c>
      <c r="H493" t="s">
        <v>1</v>
      </c>
      <c r="I493" t="s">
        <v>3102</v>
      </c>
      <c r="J493" t="s">
        <v>6576</v>
      </c>
      <c r="K493" t="str">
        <f t="shared" si="64"/>
        <v>29640</v>
      </c>
    </row>
    <row r="494" spans="1:11" customFormat="1" x14ac:dyDescent="0.25">
      <c r="A494" t="str">
        <f t="shared" si="60"/>
        <v>29</v>
      </c>
      <c r="B494" t="s">
        <v>709</v>
      </c>
      <c r="C494" t="str">
        <f t="shared" si="63"/>
        <v>054</v>
      </c>
      <c r="D494" t="s">
        <v>763</v>
      </c>
      <c r="E494" t="str">
        <f t="shared" si="62"/>
        <v>01</v>
      </c>
      <c r="F494" t="str">
        <f>"024"</f>
        <v>024</v>
      </c>
      <c r="G494" t="str">
        <f>""</f>
        <v/>
      </c>
      <c r="H494" t="s">
        <v>0</v>
      </c>
      <c r="I494" t="s">
        <v>3102</v>
      </c>
      <c r="J494" t="s">
        <v>6576</v>
      </c>
      <c r="K494" t="str">
        <f t="shared" si="64"/>
        <v>29640</v>
      </c>
    </row>
    <row r="495" spans="1:11" customFormat="1" x14ac:dyDescent="0.25">
      <c r="A495" t="str">
        <f t="shared" si="60"/>
        <v>29</v>
      </c>
      <c r="B495" t="s">
        <v>709</v>
      </c>
      <c r="C495" t="str">
        <f t="shared" si="63"/>
        <v>054</v>
      </c>
      <c r="D495" t="s">
        <v>763</v>
      </c>
      <c r="E495" t="str">
        <f t="shared" si="62"/>
        <v>01</v>
      </c>
      <c r="F495" t="str">
        <f>"025"</f>
        <v>025</v>
      </c>
      <c r="G495" t="str">
        <f>""</f>
        <v/>
      </c>
      <c r="H495" t="s">
        <v>1</v>
      </c>
      <c r="I495" t="s">
        <v>3101</v>
      </c>
      <c r="J495" t="s">
        <v>6575</v>
      </c>
      <c r="K495" t="str">
        <f t="shared" si="64"/>
        <v>29640</v>
      </c>
    </row>
    <row r="496" spans="1:11" customFormat="1" x14ac:dyDescent="0.25">
      <c r="A496" t="str">
        <f t="shared" si="60"/>
        <v>29</v>
      </c>
      <c r="B496" t="s">
        <v>709</v>
      </c>
      <c r="C496" t="str">
        <f t="shared" si="63"/>
        <v>054</v>
      </c>
      <c r="D496" t="s">
        <v>763</v>
      </c>
      <c r="E496" t="str">
        <f t="shared" si="62"/>
        <v>01</v>
      </c>
      <c r="F496" t="str">
        <f>"025"</f>
        <v>025</v>
      </c>
      <c r="G496" t="str">
        <f>""</f>
        <v/>
      </c>
      <c r="H496" t="s">
        <v>0</v>
      </c>
      <c r="I496" t="s">
        <v>3101</v>
      </c>
      <c r="J496" t="s">
        <v>6575</v>
      </c>
      <c r="K496" t="str">
        <f t="shared" si="64"/>
        <v>29640</v>
      </c>
    </row>
    <row r="497" spans="1:11" customFormat="1" x14ac:dyDescent="0.25">
      <c r="A497" t="str">
        <f t="shared" si="60"/>
        <v>29</v>
      </c>
      <c r="B497" t="s">
        <v>709</v>
      </c>
      <c r="C497" t="str">
        <f t="shared" si="63"/>
        <v>054</v>
      </c>
      <c r="D497" t="s">
        <v>763</v>
      </c>
      <c r="E497" t="str">
        <f t="shared" si="62"/>
        <v>01</v>
      </c>
      <c r="F497" t="str">
        <f>"026"</f>
        <v>026</v>
      </c>
      <c r="G497" t="str">
        <f>""</f>
        <v/>
      </c>
      <c r="H497" t="s">
        <v>3</v>
      </c>
      <c r="I497" t="s">
        <v>3103</v>
      </c>
      <c r="J497" t="s">
        <v>6577</v>
      </c>
      <c r="K497" t="str">
        <f t="shared" si="64"/>
        <v>29640</v>
      </c>
    </row>
    <row r="498" spans="1:11" customFormat="1" x14ac:dyDescent="0.25">
      <c r="A498" t="str">
        <f t="shared" si="60"/>
        <v>29</v>
      </c>
      <c r="B498" t="s">
        <v>709</v>
      </c>
      <c r="C498" t="str">
        <f t="shared" si="63"/>
        <v>054</v>
      </c>
      <c r="D498" t="s">
        <v>763</v>
      </c>
      <c r="E498" t="str">
        <f t="shared" si="62"/>
        <v>01</v>
      </c>
      <c r="F498" t="str">
        <f>"027"</f>
        <v>027</v>
      </c>
      <c r="G498" t="str">
        <f>""</f>
        <v/>
      </c>
      <c r="H498" t="s">
        <v>1</v>
      </c>
      <c r="I498" t="s">
        <v>3099</v>
      </c>
      <c r="J498" t="s">
        <v>6573</v>
      </c>
      <c r="K498" t="str">
        <f t="shared" si="64"/>
        <v>29640</v>
      </c>
    </row>
    <row r="499" spans="1:11" customFormat="1" x14ac:dyDescent="0.25">
      <c r="A499" t="str">
        <f t="shared" si="60"/>
        <v>29</v>
      </c>
      <c r="B499" t="s">
        <v>709</v>
      </c>
      <c r="C499" t="str">
        <f t="shared" si="63"/>
        <v>054</v>
      </c>
      <c r="D499" t="s">
        <v>763</v>
      </c>
      <c r="E499" t="str">
        <f t="shared" si="62"/>
        <v>01</v>
      </c>
      <c r="F499" t="str">
        <f>"027"</f>
        <v>027</v>
      </c>
      <c r="G499" t="str">
        <f>""</f>
        <v/>
      </c>
      <c r="H499" t="s">
        <v>0</v>
      </c>
      <c r="I499" t="s">
        <v>3099</v>
      </c>
      <c r="J499" t="s">
        <v>6573</v>
      </c>
      <c r="K499" t="str">
        <f t="shared" si="64"/>
        <v>29640</v>
      </c>
    </row>
    <row r="500" spans="1:11" customFormat="1" x14ac:dyDescent="0.25">
      <c r="A500" t="str">
        <f t="shared" si="60"/>
        <v>29</v>
      </c>
      <c r="B500" t="s">
        <v>709</v>
      </c>
      <c r="C500" t="str">
        <f t="shared" si="63"/>
        <v>054</v>
      </c>
      <c r="D500" t="s">
        <v>763</v>
      </c>
      <c r="E500" t="str">
        <f t="shared" ref="E500:E510" si="65">"02"</f>
        <v>02</v>
      </c>
      <c r="F500" t="str">
        <f>"001"</f>
        <v>001</v>
      </c>
      <c r="G500" t="str">
        <f>""</f>
        <v/>
      </c>
      <c r="H500" t="s">
        <v>3</v>
      </c>
      <c r="I500" t="s">
        <v>3104</v>
      </c>
      <c r="J500" t="s">
        <v>6578</v>
      </c>
      <c r="K500" t="str">
        <f t="shared" si="64"/>
        <v>29640</v>
      </c>
    </row>
    <row r="501" spans="1:11" customFormat="1" x14ac:dyDescent="0.25">
      <c r="A501" t="str">
        <f t="shared" si="60"/>
        <v>29</v>
      </c>
      <c r="B501" t="s">
        <v>709</v>
      </c>
      <c r="C501" t="str">
        <f t="shared" si="63"/>
        <v>054</v>
      </c>
      <c r="D501" t="s">
        <v>763</v>
      </c>
      <c r="E501" t="str">
        <f t="shared" si="65"/>
        <v>02</v>
      </c>
      <c r="F501" t="str">
        <f>"002"</f>
        <v>002</v>
      </c>
      <c r="G501" t="str">
        <f>""</f>
        <v/>
      </c>
      <c r="H501" t="s">
        <v>1</v>
      </c>
      <c r="I501" t="s">
        <v>3104</v>
      </c>
      <c r="J501" t="s">
        <v>6578</v>
      </c>
      <c r="K501" t="str">
        <f t="shared" si="64"/>
        <v>29640</v>
      </c>
    </row>
    <row r="502" spans="1:11" customFormat="1" x14ac:dyDescent="0.25">
      <c r="A502" t="str">
        <f t="shared" si="60"/>
        <v>29</v>
      </c>
      <c r="B502" t="s">
        <v>709</v>
      </c>
      <c r="C502" t="str">
        <f t="shared" si="63"/>
        <v>054</v>
      </c>
      <c r="D502" t="s">
        <v>763</v>
      </c>
      <c r="E502" t="str">
        <f t="shared" si="65"/>
        <v>02</v>
      </c>
      <c r="F502" t="str">
        <f>"002"</f>
        <v>002</v>
      </c>
      <c r="G502" t="str">
        <f>""</f>
        <v/>
      </c>
      <c r="H502" t="s">
        <v>0</v>
      </c>
      <c r="I502" t="s">
        <v>3104</v>
      </c>
      <c r="J502" t="s">
        <v>6578</v>
      </c>
      <c r="K502" t="str">
        <f t="shared" si="64"/>
        <v>29640</v>
      </c>
    </row>
    <row r="503" spans="1:11" customFormat="1" x14ac:dyDescent="0.25">
      <c r="A503" t="str">
        <f t="shared" si="60"/>
        <v>29</v>
      </c>
      <c r="B503" t="s">
        <v>709</v>
      </c>
      <c r="C503" t="str">
        <f t="shared" si="63"/>
        <v>054</v>
      </c>
      <c r="D503" t="s">
        <v>763</v>
      </c>
      <c r="E503" t="str">
        <f t="shared" si="65"/>
        <v>02</v>
      </c>
      <c r="F503" t="str">
        <f>"003"</f>
        <v>003</v>
      </c>
      <c r="G503" t="str">
        <f>""</f>
        <v/>
      </c>
      <c r="H503" t="s">
        <v>1</v>
      </c>
      <c r="I503" t="s">
        <v>3105</v>
      </c>
      <c r="J503" t="s">
        <v>6579</v>
      </c>
      <c r="K503" t="str">
        <f t="shared" si="64"/>
        <v>29640</v>
      </c>
    </row>
    <row r="504" spans="1:11" customFormat="1" x14ac:dyDescent="0.25">
      <c r="A504" t="str">
        <f t="shared" si="60"/>
        <v>29</v>
      </c>
      <c r="B504" t="s">
        <v>709</v>
      </c>
      <c r="C504" t="str">
        <f t="shared" si="63"/>
        <v>054</v>
      </c>
      <c r="D504" t="s">
        <v>763</v>
      </c>
      <c r="E504" t="str">
        <f t="shared" si="65"/>
        <v>02</v>
      </c>
      <c r="F504" t="str">
        <f>"003"</f>
        <v>003</v>
      </c>
      <c r="G504" t="str">
        <f>""</f>
        <v/>
      </c>
      <c r="H504" t="s">
        <v>0</v>
      </c>
      <c r="I504" t="s">
        <v>3105</v>
      </c>
      <c r="J504" t="s">
        <v>6579</v>
      </c>
      <c r="K504" t="str">
        <f t="shared" si="64"/>
        <v>29640</v>
      </c>
    </row>
    <row r="505" spans="1:11" customFormat="1" x14ac:dyDescent="0.25">
      <c r="A505" t="str">
        <f t="shared" si="60"/>
        <v>29</v>
      </c>
      <c r="B505" t="s">
        <v>709</v>
      </c>
      <c r="C505" t="str">
        <f t="shared" si="63"/>
        <v>054</v>
      </c>
      <c r="D505" t="s">
        <v>763</v>
      </c>
      <c r="E505" t="str">
        <f t="shared" si="65"/>
        <v>02</v>
      </c>
      <c r="F505" t="str">
        <f>"004"</f>
        <v>004</v>
      </c>
      <c r="G505" t="str">
        <f>""</f>
        <v/>
      </c>
      <c r="H505" t="s">
        <v>1</v>
      </c>
      <c r="I505" t="s">
        <v>3105</v>
      </c>
      <c r="J505" t="s">
        <v>6579</v>
      </c>
      <c r="K505" t="str">
        <f t="shared" si="64"/>
        <v>29640</v>
      </c>
    </row>
    <row r="506" spans="1:11" customFormat="1" x14ac:dyDescent="0.25">
      <c r="A506" t="str">
        <f t="shared" si="60"/>
        <v>29</v>
      </c>
      <c r="B506" t="s">
        <v>709</v>
      </c>
      <c r="C506" t="str">
        <f t="shared" si="63"/>
        <v>054</v>
      </c>
      <c r="D506" t="s">
        <v>763</v>
      </c>
      <c r="E506" t="str">
        <f t="shared" si="65"/>
        <v>02</v>
      </c>
      <c r="F506" t="str">
        <f>"004"</f>
        <v>004</v>
      </c>
      <c r="G506" t="str">
        <f>""</f>
        <v/>
      </c>
      <c r="H506" t="s">
        <v>0</v>
      </c>
      <c r="I506" t="s">
        <v>3105</v>
      </c>
      <c r="J506" t="s">
        <v>6579</v>
      </c>
      <c r="K506" t="str">
        <f t="shared" si="64"/>
        <v>29640</v>
      </c>
    </row>
    <row r="507" spans="1:11" customFormat="1" x14ac:dyDescent="0.25">
      <c r="A507" t="str">
        <f t="shared" si="60"/>
        <v>29</v>
      </c>
      <c r="B507" t="s">
        <v>709</v>
      </c>
      <c r="C507" t="str">
        <f t="shared" si="63"/>
        <v>054</v>
      </c>
      <c r="D507" t="s">
        <v>763</v>
      </c>
      <c r="E507" t="str">
        <f t="shared" si="65"/>
        <v>02</v>
      </c>
      <c r="F507" t="str">
        <f>"005"</f>
        <v>005</v>
      </c>
      <c r="G507" t="str">
        <f>""</f>
        <v/>
      </c>
      <c r="H507" t="s">
        <v>1</v>
      </c>
      <c r="I507" t="s">
        <v>3106</v>
      </c>
      <c r="J507" t="s">
        <v>6580</v>
      </c>
      <c r="K507" t="str">
        <f t="shared" si="64"/>
        <v>29640</v>
      </c>
    </row>
    <row r="508" spans="1:11" customFormat="1" x14ac:dyDescent="0.25">
      <c r="A508" t="str">
        <f t="shared" si="60"/>
        <v>29</v>
      </c>
      <c r="B508" t="s">
        <v>709</v>
      </c>
      <c r="C508" t="str">
        <f t="shared" si="63"/>
        <v>054</v>
      </c>
      <c r="D508" t="s">
        <v>763</v>
      </c>
      <c r="E508" t="str">
        <f t="shared" si="65"/>
        <v>02</v>
      </c>
      <c r="F508" t="str">
        <f>"005"</f>
        <v>005</v>
      </c>
      <c r="G508" t="str">
        <f>""</f>
        <v/>
      </c>
      <c r="H508" t="s">
        <v>0</v>
      </c>
      <c r="I508" t="s">
        <v>3106</v>
      </c>
      <c r="J508" t="s">
        <v>6580</v>
      </c>
      <c r="K508" t="str">
        <f t="shared" si="64"/>
        <v>29640</v>
      </c>
    </row>
    <row r="509" spans="1:11" customFormat="1" x14ac:dyDescent="0.25">
      <c r="A509" t="str">
        <f t="shared" si="60"/>
        <v>29</v>
      </c>
      <c r="B509" t="s">
        <v>709</v>
      </c>
      <c r="C509" t="str">
        <f t="shared" si="63"/>
        <v>054</v>
      </c>
      <c r="D509" t="s">
        <v>763</v>
      </c>
      <c r="E509" t="str">
        <f t="shared" si="65"/>
        <v>02</v>
      </c>
      <c r="F509" t="str">
        <f>"006"</f>
        <v>006</v>
      </c>
      <c r="G509" t="str">
        <f>""</f>
        <v/>
      </c>
      <c r="H509" t="s">
        <v>1</v>
      </c>
      <c r="I509" t="s">
        <v>3105</v>
      </c>
      <c r="J509" t="s">
        <v>6579</v>
      </c>
      <c r="K509" t="str">
        <f t="shared" si="64"/>
        <v>29640</v>
      </c>
    </row>
    <row r="510" spans="1:11" customFormat="1" x14ac:dyDescent="0.25">
      <c r="A510" t="str">
        <f t="shared" si="60"/>
        <v>29</v>
      </c>
      <c r="B510" t="s">
        <v>709</v>
      </c>
      <c r="C510" t="str">
        <f t="shared" si="63"/>
        <v>054</v>
      </c>
      <c r="D510" t="s">
        <v>763</v>
      </c>
      <c r="E510" t="str">
        <f t="shared" si="65"/>
        <v>02</v>
      </c>
      <c r="F510" t="str">
        <f>"006"</f>
        <v>006</v>
      </c>
      <c r="G510" t="str">
        <f>""</f>
        <v/>
      </c>
      <c r="H510" t="s">
        <v>0</v>
      </c>
      <c r="I510" t="s">
        <v>3105</v>
      </c>
      <c r="J510" t="s">
        <v>6579</v>
      </c>
      <c r="K510" t="str">
        <f t="shared" si="64"/>
        <v>29640</v>
      </c>
    </row>
    <row r="511" spans="1:11" customFormat="1" x14ac:dyDescent="0.25">
      <c r="A511" t="str">
        <f t="shared" si="60"/>
        <v>29</v>
      </c>
      <c r="B511" t="s">
        <v>709</v>
      </c>
      <c r="C511" t="str">
        <f t="shared" si="63"/>
        <v>054</v>
      </c>
      <c r="D511" t="s">
        <v>763</v>
      </c>
      <c r="E511" t="str">
        <f t="shared" ref="E511:E523" si="66">"03"</f>
        <v>03</v>
      </c>
      <c r="F511" t="str">
        <f>"001"</f>
        <v>001</v>
      </c>
      <c r="G511" t="str">
        <f>""</f>
        <v/>
      </c>
      <c r="H511" t="s">
        <v>1</v>
      </c>
      <c r="I511" t="s">
        <v>3107</v>
      </c>
      <c r="J511" t="s">
        <v>6581</v>
      </c>
      <c r="K511" t="str">
        <f t="shared" si="64"/>
        <v>29640</v>
      </c>
    </row>
    <row r="512" spans="1:11" customFormat="1" x14ac:dyDescent="0.25">
      <c r="A512" t="str">
        <f t="shared" si="60"/>
        <v>29</v>
      </c>
      <c r="B512" t="s">
        <v>709</v>
      </c>
      <c r="C512" t="str">
        <f t="shared" si="63"/>
        <v>054</v>
      </c>
      <c r="D512" t="s">
        <v>763</v>
      </c>
      <c r="E512" t="str">
        <f t="shared" si="66"/>
        <v>03</v>
      </c>
      <c r="F512" t="str">
        <f>"001"</f>
        <v>001</v>
      </c>
      <c r="G512" t="str">
        <f>""</f>
        <v/>
      </c>
      <c r="H512" t="s">
        <v>0</v>
      </c>
      <c r="I512" t="s">
        <v>3107</v>
      </c>
      <c r="J512" t="s">
        <v>6581</v>
      </c>
      <c r="K512" t="str">
        <f t="shared" si="64"/>
        <v>29640</v>
      </c>
    </row>
    <row r="513" spans="1:11" customFormat="1" x14ac:dyDescent="0.25">
      <c r="A513" t="str">
        <f t="shared" si="60"/>
        <v>29</v>
      </c>
      <c r="B513" t="s">
        <v>709</v>
      </c>
      <c r="C513" t="str">
        <f t="shared" si="63"/>
        <v>054</v>
      </c>
      <c r="D513" t="s">
        <v>763</v>
      </c>
      <c r="E513" t="str">
        <f t="shared" si="66"/>
        <v>03</v>
      </c>
      <c r="F513" t="str">
        <f>"002"</f>
        <v>002</v>
      </c>
      <c r="G513" t="str">
        <f>""</f>
        <v/>
      </c>
      <c r="H513" t="s">
        <v>1</v>
      </c>
      <c r="I513" t="s">
        <v>3108</v>
      </c>
      <c r="J513" t="s">
        <v>6582</v>
      </c>
      <c r="K513" t="str">
        <f t="shared" si="64"/>
        <v>29640</v>
      </c>
    </row>
    <row r="514" spans="1:11" customFormat="1" x14ac:dyDescent="0.25">
      <c r="A514" t="str">
        <f t="shared" si="60"/>
        <v>29</v>
      </c>
      <c r="B514" t="s">
        <v>709</v>
      </c>
      <c r="C514" t="str">
        <f t="shared" si="63"/>
        <v>054</v>
      </c>
      <c r="D514" t="s">
        <v>763</v>
      </c>
      <c r="E514" t="str">
        <f t="shared" si="66"/>
        <v>03</v>
      </c>
      <c r="F514" t="str">
        <f>"002"</f>
        <v>002</v>
      </c>
      <c r="G514" t="str">
        <f>""</f>
        <v/>
      </c>
      <c r="H514" t="s">
        <v>0</v>
      </c>
      <c r="I514" t="s">
        <v>3108</v>
      </c>
      <c r="J514" t="s">
        <v>6582</v>
      </c>
      <c r="K514" t="str">
        <f t="shared" si="64"/>
        <v>29640</v>
      </c>
    </row>
    <row r="515" spans="1:11" customFormat="1" x14ac:dyDescent="0.25">
      <c r="A515" t="str">
        <f t="shared" ref="A515:A578" si="67">"29"</f>
        <v>29</v>
      </c>
      <c r="B515" t="s">
        <v>709</v>
      </c>
      <c r="C515" t="str">
        <f t="shared" si="63"/>
        <v>054</v>
      </c>
      <c r="D515" t="s">
        <v>763</v>
      </c>
      <c r="E515" t="str">
        <f t="shared" si="66"/>
        <v>03</v>
      </c>
      <c r="F515" t="str">
        <f>"003"</f>
        <v>003</v>
      </c>
      <c r="G515" t="str">
        <f>""</f>
        <v/>
      </c>
      <c r="H515" t="s">
        <v>1</v>
      </c>
      <c r="I515" t="s">
        <v>3109</v>
      </c>
      <c r="J515" t="s">
        <v>6583</v>
      </c>
      <c r="K515" t="str">
        <f t="shared" si="64"/>
        <v>29640</v>
      </c>
    </row>
    <row r="516" spans="1:11" customFormat="1" x14ac:dyDescent="0.25">
      <c r="A516" t="str">
        <f t="shared" si="67"/>
        <v>29</v>
      </c>
      <c r="B516" t="s">
        <v>709</v>
      </c>
      <c r="C516" t="str">
        <f t="shared" si="63"/>
        <v>054</v>
      </c>
      <c r="D516" t="s">
        <v>763</v>
      </c>
      <c r="E516" t="str">
        <f t="shared" si="66"/>
        <v>03</v>
      </c>
      <c r="F516" t="str">
        <f>"003"</f>
        <v>003</v>
      </c>
      <c r="G516" t="str">
        <f>""</f>
        <v/>
      </c>
      <c r="H516" t="s">
        <v>0</v>
      </c>
      <c r="I516" t="s">
        <v>3109</v>
      </c>
      <c r="J516" t="s">
        <v>6583</v>
      </c>
      <c r="K516" t="str">
        <f t="shared" si="64"/>
        <v>29640</v>
      </c>
    </row>
    <row r="517" spans="1:11" customFormat="1" x14ac:dyDescent="0.25">
      <c r="A517" t="str">
        <f t="shared" si="67"/>
        <v>29</v>
      </c>
      <c r="B517" t="s">
        <v>709</v>
      </c>
      <c r="C517" t="str">
        <f t="shared" si="63"/>
        <v>054</v>
      </c>
      <c r="D517" t="s">
        <v>763</v>
      </c>
      <c r="E517" t="str">
        <f t="shared" si="66"/>
        <v>03</v>
      </c>
      <c r="F517" t="str">
        <f>"004"</f>
        <v>004</v>
      </c>
      <c r="G517" t="str">
        <f>""</f>
        <v/>
      </c>
      <c r="H517" t="s">
        <v>1</v>
      </c>
      <c r="I517" t="s">
        <v>3108</v>
      </c>
      <c r="J517" t="s">
        <v>6582</v>
      </c>
      <c r="K517" t="str">
        <f t="shared" si="64"/>
        <v>29640</v>
      </c>
    </row>
    <row r="518" spans="1:11" customFormat="1" x14ac:dyDescent="0.25">
      <c r="A518" t="str">
        <f t="shared" si="67"/>
        <v>29</v>
      </c>
      <c r="B518" t="s">
        <v>709</v>
      </c>
      <c r="C518" t="str">
        <f t="shared" si="63"/>
        <v>054</v>
      </c>
      <c r="D518" t="s">
        <v>763</v>
      </c>
      <c r="E518" t="str">
        <f t="shared" si="66"/>
        <v>03</v>
      </c>
      <c r="F518" t="str">
        <f>"004"</f>
        <v>004</v>
      </c>
      <c r="G518" t="str">
        <f>""</f>
        <v/>
      </c>
      <c r="H518" t="s">
        <v>0</v>
      </c>
      <c r="I518" t="s">
        <v>3108</v>
      </c>
      <c r="J518" t="s">
        <v>6582</v>
      </c>
      <c r="K518" t="str">
        <f t="shared" si="64"/>
        <v>29640</v>
      </c>
    </row>
    <row r="519" spans="1:11" customFormat="1" x14ac:dyDescent="0.25">
      <c r="A519" t="str">
        <f t="shared" si="67"/>
        <v>29</v>
      </c>
      <c r="B519" t="s">
        <v>709</v>
      </c>
      <c r="C519" t="str">
        <f t="shared" si="63"/>
        <v>054</v>
      </c>
      <c r="D519" t="s">
        <v>763</v>
      </c>
      <c r="E519" t="str">
        <f t="shared" si="66"/>
        <v>03</v>
      </c>
      <c r="F519" t="str">
        <f>"005"</f>
        <v>005</v>
      </c>
      <c r="G519" t="str">
        <f>""</f>
        <v/>
      </c>
      <c r="H519" t="s">
        <v>1</v>
      </c>
      <c r="I519" t="s">
        <v>3108</v>
      </c>
      <c r="J519" t="s">
        <v>6582</v>
      </c>
      <c r="K519" t="str">
        <f t="shared" si="64"/>
        <v>29640</v>
      </c>
    </row>
    <row r="520" spans="1:11" customFormat="1" x14ac:dyDescent="0.25">
      <c r="A520" t="str">
        <f t="shared" si="67"/>
        <v>29</v>
      </c>
      <c r="B520" t="s">
        <v>709</v>
      </c>
      <c r="C520" t="str">
        <f t="shared" si="63"/>
        <v>054</v>
      </c>
      <c r="D520" t="s">
        <v>763</v>
      </c>
      <c r="E520" t="str">
        <f t="shared" si="66"/>
        <v>03</v>
      </c>
      <c r="F520" t="str">
        <f>"005"</f>
        <v>005</v>
      </c>
      <c r="G520" t="str">
        <f>""</f>
        <v/>
      </c>
      <c r="H520" t="s">
        <v>0</v>
      </c>
      <c r="I520" t="s">
        <v>3108</v>
      </c>
      <c r="J520" t="s">
        <v>6582</v>
      </c>
      <c r="K520" t="str">
        <f t="shared" si="64"/>
        <v>29640</v>
      </c>
    </row>
    <row r="521" spans="1:11" customFormat="1" x14ac:dyDescent="0.25">
      <c r="A521" t="str">
        <f t="shared" si="67"/>
        <v>29</v>
      </c>
      <c r="B521" t="s">
        <v>709</v>
      </c>
      <c r="C521" t="str">
        <f t="shared" si="63"/>
        <v>054</v>
      </c>
      <c r="D521" t="s">
        <v>763</v>
      </c>
      <c r="E521" t="str">
        <f t="shared" si="66"/>
        <v>03</v>
      </c>
      <c r="F521" t="str">
        <f>"006"</f>
        <v>006</v>
      </c>
      <c r="G521" t="str">
        <f>""</f>
        <v/>
      </c>
      <c r="H521" t="s">
        <v>1</v>
      </c>
      <c r="I521" t="s">
        <v>3107</v>
      </c>
      <c r="J521" t="s">
        <v>6581</v>
      </c>
      <c r="K521" t="str">
        <f t="shared" si="64"/>
        <v>29640</v>
      </c>
    </row>
    <row r="522" spans="1:11" customFormat="1" x14ac:dyDescent="0.25">
      <c r="A522" t="str">
        <f t="shared" si="67"/>
        <v>29</v>
      </c>
      <c r="B522" t="s">
        <v>709</v>
      </c>
      <c r="C522" t="str">
        <f t="shared" si="63"/>
        <v>054</v>
      </c>
      <c r="D522" t="s">
        <v>763</v>
      </c>
      <c r="E522" t="str">
        <f t="shared" si="66"/>
        <v>03</v>
      </c>
      <c r="F522" t="str">
        <f>"006"</f>
        <v>006</v>
      </c>
      <c r="G522" t="str">
        <f>""</f>
        <v/>
      </c>
      <c r="H522" t="s">
        <v>0</v>
      </c>
      <c r="I522" t="s">
        <v>3107</v>
      </c>
      <c r="J522" t="s">
        <v>6581</v>
      </c>
      <c r="K522" t="str">
        <f t="shared" si="64"/>
        <v>29640</v>
      </c>
    </row>
    <row r="523" spans="1:11" customFormat="1" x14ac:dyDescent="0.25">
      <c r="A523" t="str">
        <f t="shared" si="67"/>
        <v>29</v>
      </c>
      <c r="B523" t="s">
        <v>709</v>
      </c>
      <c r="C523" t="str">
        <f t="shared" si="63"/>
        <v>054</v>
      </c>
      <c r="D523" t="s">
        <v>763</v>
      </c>
      <c r="E523" t="str">
        <f t="shared" si="66"/>
        <v>03</v>
      </c>
      <c r="F523" t="str">
        <f>"007"</f>
        <v>007</v>
      </c>
      <c r="G523" t="str">
        <f>""</f>
        <v/>
      </c>
      <c r="H523" t="s">
        <v>3</v>
      </c>
      <c r="I523" t="s">
        <v>3108</v>
      </c>
      <c r="J523" t="s">
        <v>6582</v>
      </c>
      <c r="K523" t="str">
        <f t="shared" si="64"/>
        <v>29640</v>
      </c>
    </row>
    <row r="524" spans="1:11" customFormat="1" x14ac:dyDescent="0.25">
      <c r="A524" t="str">
        <f t="shared" si="67"/>
        <v>29</v>
      </c>
      <c r="B524" t="s">
        <v>709</v>
      </c>
      <c r="C524" t="str">
        <f>"055"</f>
        <v>055</v>
      </c>
      <c r="D524" t="s">
        <v>764</v>
      </c>
      <c r="E524" t="str">
        <f t="shared" ref="E524:E548" si="68">"01"</f>
        <v>01</v>
      </c>
      <c r="F524" t="str">
        <f>"001"</f>
        <v>001</v>
      </c>
      <c r="G524" t="str">
        <f>""</f>
        <v/>
      </c>
      <c r="H524" t="s">
        <v>1</v>
      </c>
      <c r="I524" t="s">
        <v>3110</v>
      </c>
      <c r="J524" t="s">
        <v>6584</v>
      </c>
      <c r="K524" t="str">
        <f>"29520"</f>
        <v>29520</v>
      </c>
    </row>
    <row r="525" spans="1:11" customFormat="1" x14ac:dyDescent="0.25">
      <c r="A525" t="str">
        <f t="shared" si="67"/>
        <v>29</v>
      </c>
      <c r="B525" t="s">
        <v>709</v>
      </c>
      <c r="C525" t="str">
        <f>"055"</f>
        <v>055</v>
      </c>
      <c r="D525" t="s">
        <v>764</v>
      </c>
      <c r="E525" t="str">
        <f t="shared" si="68"/>
        <v>01</v>
      </c>
      <c r="F525" t="str">
        <f>"001"</f>
        <v>001</v>
      </c>
      <c r="G525" t="str">
        <f>""</f>
        <v/>
      </c>
      <c r="H525" t="s">
        <v>0</v>
      </c>
      <c r="I525" t="s">
        <v>3110</v>
      </c>
      <c r="J525" t="s">
        <v>6584</v>
      </c>
      <c r="K525" t="str">
        <f>"29520"</f>
        <v>29520</v>
      </c>
    </row>
    <row r="526" spans="1:11" customFormat="1" x14ac:dyDescent="0.25">
      <c r="A526" t="str">
        <f t="shared" si="67"/>
        <v>29</v>
      </c>
      <c r="B526" t="s">
        <v>709</v>
      </c>
      <c r="C526" t="str">
        <f>"055"</f>
        <v>055</v>
      </c>
      <c r="D526" t="s">
        <v>764</v>
      </c>
      <c r="E526" t="str">
        <f t="shared" si="68"/>
        <v>01</v>
      </c>
      <c r="F526" t="str">
        <f>"002"</f>
        <v>002</v>
      </c>
      <c r="G526" t="str">
        <f>""</f>
        <v/>
      </c>
      <c r="H526" t="s">
        <v>1</v>
      </c>
      <c r="I526" t="s">
        <v>3110</v>
      </c>
      <c r="J526" t="s">
        <v>6584</v>
      </c>
      <c r="K526" t="str">
        <f>"29520"</f>
        <v>29520</v>
      </c>
    </row>
    <row r="527" spans="1:11" customFormat="1" x14ac:dyDescent="0.25">
      <c r="A527" t="str">
        <f t="shared" si="67"/>
        <v>29</v>
      </c>
      <c r="B527" t="s">
        <v>709</v>
      </c>
      <c r="C527" t="str">
        <f>"055"</f>
        <v>055</v>
      </c>
      <c r="D527" t="s">
        <v>764</v>
      </c>
      <c r="E527" t="str">
        <f t="shared" si="68"/>
        <v>01</v>
      </c>
      <c r="F527" t="str">
        <f>"002"</f>
        <v>002</v>
      </c>
      <c r="G527" t="str">
        <f>""</f>
        <v/>
      </c>
      <c r="H527" t="s">
        <v>0</v>
      </c>
      <c r="I527" t="s">
        <v>3110</v>
      </c>
      <c r="J527" t="s">
        <v>6584</v>
      </c>
      <c r="K527" t="str">
        <f>"29520"</f>
        <v>29520</v>
      </c>
    </row>
    <row r="528" spans="1:11" customFormat="1" x14ac:dyDescent="0.25">
      <c r="A528" t="str">
        <f t="shared" si="67"/>
        <v>29</v>
      </c>
      <c r="B528" t="s">
        <v>709</v>
      </c>
      <c r="C528" t="str">
        <f>"056"</f>
        <v>056</v>
      </c>
      <c r="D528" t="s">
        <v>765</v>
      </c>
      <c r="E528" t="str">
        <f t="shared" si="68"/>
        <v>01</v>
      </c>
      <c r="F528" t="str">
        <f t="shared" ref="F528:F534" si="69">"001"</f>
        <v>001</v>
      </c>
      <c r="G528" t="str">
        <f>"01"</f>
        <v>01</v>
      </c>
      <c r="H528" t="s">
        <v>1</v>
      </c>
      <c r="I528" t="s">
        <v>31</v>
      </c>
      <c r="J528" t="s">
        <v>6585</v>
      </c>
      <c r="K528" t="str">
        <f>"29480"</f>
        <v>29480</v>
      </c>
    </row>
    <row r="529" spans="1:11" customFormat="1" x14ac:dyDescent="0.25">
      <c r="A529" t="str">
        <f t="shared" si="67"/>
        <v>29</v>
      </c>
      <c r="B529" t="s">
        <v>709</v>
      </c>
      <c r="C529" t="str">
        <f>"056"</f>
        <v>056</v>
      </c>
      <c r="D529" t="s">
        <v>765</v>
      </c>
      <c r="E529" t="str">
        <f t="shared" si="68"/>
        <v>01</v>
      </c>
      <c r="F529" t="str">
        <f t="shared" si="69"/>
        <v>001</v>
      </c>
      <c r="G529" t="str">
        <f>"02"</f>
        <v>02</v>
      </c>
      <c r="H529" t="s">
        <v>0</v>
      </c>
      <c r="I529" t="s">
        <v>3111</v>
      </c>
      <c r="J529" t="s">
        <v>6586</v>
      </c>
      <c r="K529" t="str">
        <f>"29480"</f>
        <v>29480</v>
      </c>
    </row>
    <row r="530" spans="1:11" customFormat="1" x14ac:dyDescent="0.25">
      <c r="A530" t="str">
        <f t="shared" si="67"/>
        <v>29</v>
      </c>
      <c r="B530" t="s">
        <v>709</v>
      </c>
      <c r="C530" t="str">
        <f>"057"</f>
        <v>057</v>
      </c>
      <c r="D530" t="s">
        <v>766</v>
      </c>
      <c r="E530" t="str">
        <f t="shared" si="68"/>
        <v>01</v>
      </c>
      <c r="F530" t="str">
        <f t="shared" si="69"/>
        <v>001</v>
      </c>
      <c r="G530" t="str">
        <f>""</f>
        <v/>
      </c>
      <c r="H530" t="s">
        <v>3</v>
      </c>
      <c r="I530" t="s">
        <v>48</v>
      </c>
      <c r="J530" t="s">
        <v>6587</v>
      </c>
      <c r="K530" t="str">
        <f>"29492"</f>
        <v>29492</v>
      </c>
    </row>
    <row r="531" spans="1:11" customFormat="1" x14ac:dyDescent="0.25">
      <c r="A531" t="str">
        <f t="shared" si="67"/>
        <v>29</v>
      </c>
      <c r="B531" t="s">
        <v>709</v>
      </c>
      <c r="C531" t="str">
        <f>"058"</f>
        <v>058</v>
      </c>
      <c r="D531" t="s">
        <v>767</v>
      </c>
      <c r="E531" t="str">
        <f t="shared" si="68"/>
        <v>01</v>
      </c>
      <c r="F531" t="str">
        <f t="shared" si="69"/>
        <v>001</v>
      </c>
      <c r="G531" t="str">
        <f>""</f>
        <v/>
      </c>
      <c r="H531" t="s">
        <v>1</v>
      </c>
      <c r="I531" t="s">
        <v>81</v>
      </c>
      <c r="J531" t="s">
        <v>4401</v>
      </c>
      <c r="K531" t="str">
        <f>"29108"</f>
        <v>29108</v>
      </c>
    </row>
    <row r="532" spans="1:11" customFormat="1" x14ac:dyDescent="0.25">
      <c r="A532" t="str">
        <f t="shared" si="67"/>
        <v>29</v>
      </c>
      <c r="B532" t="s">
        <v>709</v>
      </c>
      <c r="C532" t="str">
        <f>"058"</f>
        <v>058</v>
      </c>
      <c r="D532" t="s">
        <v>767</v>
      </c>
      <c r="E532" t="str">
        <f t="shared" si="68"/>
        <v>01</v>
      </c>
      <c r="F532" t="str">
        <f t="shared" si="69"/>
        <v>001</v>
      </c>
      <c r="G532" t="str">
        <f>""</f>
        <v/>
      </c>
      <c r="H532" t="s">
        <v>0</v>
      </c>
      <c r="I532" t="s">
        <v>81</v>
      </c>
      <c r="J532" t="s">
        <v>4401</v>
      </c>
      <c r="K532" t="str">
        <f>"29108"</f>
        <v>29108</v>
      </c>
    </row>
    <row r="533" spans="1:11" customFormat="1" x14ac:dyDescent="0.25">
      <c r="A533" t="str">
        <f t="shared" si="67"/>
        <v>29</v>
      </c>
      <c r="B533" t="s">
        <v>709</v>
      </c>
      <c r="C533" t="str">
        <f>"059"</f>
        <v>059</v>
      </c>
      <c r="D533" t="s">
        <v>768</v>
      </c>
      <c r="E533" t="str">
        <f t="shared" si="68"/>
        <v>01</v>
      </c>
      <c r="F533" t="str">
        <f t="shared" si="69"/>
        <v>001</v>
      </c>
      <c r="G533" t="str">
        <f>""</f>
        <v/>
      </c>
      <c r="H533" t="s">
        <v>1</v>
      </c>
      <c r="I533" t="s">
        <v>3112</v>
      </c>
      <c r="J533" t="s">
        <v>6588</v>
      </c>
      <c r="K533" t="str">
        <f>"29531"</f>
        <v>29531</v>
      </c>
    </row>
    <row r="534" spans="1:11" customFormat="1" x14ac:dyDescent="0.25">
      <c r="A534" t="str">
        <f t="shared" si="67"/>
        <v>29</v>
      </c>
      <c r="B534" t="s">
        <v>709</v>
      </c>
      <c r="C534" t="str">
        <f>"059"</f>
        <v>059</v>
      </c>
      <c r="D534" t="s">
        <v>768</v>
      </c>
      <c r="E534" t="str">
        <f t="shared" si="68"/>
        <v>01</v>
      </c>
      <c r="F534" t="str">
        <f t="shared" si="69"/>
        <v>001</v>
      </c>
      <c r="G534" t="str">
        <f>""</f>
        <v/>
      </c>
      <c r="H534" t="s">
        <v>0</v>
      </c>
      <c r="I534" t="s">
        <v>3112</v>
      </c>
      <c r="J534" t="s">
        <v>6588</v>
      </c>
      <c r="K534" t="str">
        <f>"29531"</f>
        <v>29531</v>
      </c>
    </row>
    <row r="535" spans="1:11" customFormat="1" x14ac:dyDescent="0.25">
      <c r="A535" t="str">
        <f t="shared" si="67"/>
        <v>29</v>
      </c>
      <c r="B535" t="s">
        <v>709</v>
      </c>
      <c r="C535" t="str">
        <f>"059"</f>
        <v>059</v>
      </c>
      <c r="D535" t="s">
        <v>768</v>
      </c>
      <c r="E535" t="str">
        <f t="shared" si="68"/>
        <v>01</v>
      </c>
      <c r="F535" t="str">
        <f>"002"</f>
        <v>002</v>
      </c>
      <c r="G535" t="str">
        <f>""</f>
        <v/>
      </c>
      <c r="H535" t="s">
        <v>1</v>
      </c>
      <c r="I535" t="s">
        <v>3112</v>
      </c>
      <c r="J535" t="s">
        <v>6588</v>
      </c>
      <c r="K535" t="str">
        <f>"29531"</f>
        <v>29531</v>
      </c>
    </row>
    <row r="536" spans="1:11" customFormat="1" x14ac:dyDescent="0.25">
      <c r="A536" t="str">
        <f t="shared" si="67"/>
        <v>29</v>
      </c>
      <c r="B536" t="s">
        <v>709</v>
      </c>
      <c r="C536" t="str">
        <f>"059"</f>
        <v>059</v>
      </c>
      <c r="D536" t="s">
        <v>768</v>
      </c>
      <c r="E536" t="str">
        <f t="shared" si="68"/>
        <v>01</v>
      </c>
      <c r="F536" t="str">
        <f>"002"</f>
        <v>002</v>
      </c>
      <c r="G536" t="str">
        <f>""</f>
        <v/>
      </c>
      <c r="H536" t="s">
        <v>0</v>
      </c>
      <c r="I536" t="s">
        <v>3112</v>
      </c>
      <c r="J536" t="s">
        <v>6588</v>
      </c>
      <c r="K536" t="str">
        <f>"29531"</f>
        <v>29531</v>
      </c>
    </row>
    <row r="537" spans="1:11" customFormat="1" x14ac:dyDescent="0.25">
      <c r="A537" t="str">
        <f t="shared" si="67"/>
        <v>29</v>
      </c>
      <c r="B537" t="s">
        <v>709</v>
      </c>
      <c r="C537" t="str">
        <f>"060"</f>
        <v>060</v>
      </c>
      <c r="D537" t="s">
        <v>769</v>
      </c>
      <c r="E537" t="str">
        <f t="shared" si="68"/>
        <v>01</v>
      </c>
      <c r="F537" t="str">
        <f t="shared" ref="F537:F546" si="70">"001"</f>
        <v>001</v>
      </c>
      <c r="G537" t="str">
        <f>""</f>
        <v/>
      </c>
      <c r="H537" t="s">
        <v>3</v>
      </c>
      <c r="I537" t="s">
        <v>3113</v>
      </c>
      <c r="J537" t="s">
        <v>6589</v>
      </c>
      <c r="K537" t="str">
        <f>"29440"</f>
        <v>29440</v>
      </c>
    </row>
    <row r="538" spans="1:11" customFormat="1" x14ac:dyDescent="0.25">
      <c r="A538" t="str">
        <f t="shared" si="67"/>
        <v>29</v>
      </c>
      <c r="B538" t="s">
        <v>709</v>
      </c>
      <c r="C538" t="str">
        <f>"061"</f>
        <v>061</v>
      </c>
      <c r="D538" t="s">
        <v>770</v>
      </c>
      <c r="E538" t="str">
        <f t="shared" si="68"/>
        <v>01</v>
      </c>
      <c r="F538" t="str">
        <f t="shared" si="70"/>
        <v>001</v>
      </c>
      <c r="G538" t="str">
        <f>""</f>
        <v/>
      </c>
      <c r="H538" t="s">
        <v>1</v>
      </c>
      <c r="I538" t="s">
        <v>3114</v>
      </c>
      <c r="J538" t="s">
        <v>6590</v>
      </c>
      <c r="K538" t="str">
        <f>"29611"</f>
        <v>29611</v>
      </c>
    </row>
    <row r="539" spans="1:11" customFormat="1" x14ac:dyDescent="0.25">
      <c r="A539" t="str">
        <f t="shared" si="67"/>
        <v>29</v>
      </c>
      <c r="B539" t="s">
        <v>709</v>
      </c>
      <c r="C539" t="str">
        <f>"061"</f>
        <v>061</v>
      </c>
      <c r="D539" t="s">
        <v>770</v>
      </c>
      <c r="E539" t="str">
        <f t="shared" si="68"/>
        <v>01</v>
      </c>
      <c r="F539" t="str">
        <f t="shared" si="70"/>
        <v>001</v>
      </c>
      <c r="G539" t="str">
        <f>""</f>
        <v/>
      </c>
      <c r="H539" t="s">
        <v>0</v>
      </c>
      <c r="I539" t="s">
        <v>3114</v>
      </c>
      <c r="J539" t="s">
        <v>6590</v>
      </c>
      <c r="K539" t="str">
        <f>"29611"</f>
        <v>29611</v>
      </c>
    </row>
    <row r="540" spans="1:11" customFormat="1" x14ac:dyDescent="0.25">
      <c r="A540" t="str">
        <f t="shared" si="67"/>
        <v>29</v>
      </c>
      <c r="B540" t="s">
        <v>709</v>
      </c>
      <c r="C540" t="str">
        <f>"062"</f>
        <v>062</v>
      </c>
      <c r="D540" t="s">
        <v>771</v>
      </c>
      <c r="E540" t="str">
        <f t="shared" si="68"/>
        <v>01</v>
      </c>
      <c r="F540" t="str">
        <f t="shared" si="70"/>
        <v>001</v>
      </c>
      <c r="G540" t="str">
        <f>""</f>
        <v/>
      </c>
      <c r="H540" t="s">
        <v>3</v>
      </c>
      <c r="I540" t="s">
        <v>3115</v>
      </c>
      <c r="J540" t="s">
        <v>6591</v>
      </c>
      <c r="K540" t="str">
        <f>"29792"</f>
        <v>29792</v>
      </c>
    </row>
    <row r="541" spans="1:11" customFormat="1" x14ac:dyDescent="0.25">
      <c r="A541" t="str">
        <f t="shared" si="67"/>
        <v>29</v>
      </c>
      <c r="B541" t="s">
        <v>709</v>
      </c>
      <c r="C541" t="str">
        <f>"063"</f>
        <v>063</v>
      </c>
      <c r="D541" t="s">
        <v>772</v>
      </c>
      <c r="E541" t="str">
        <f t="shared" si="68"/>
        <v>01</v>
      </c>
      <c r="F541" t="str">
        <f t="shared" si="70"/>
        <v>001</v>
      </c>
      <c r="G541" t="str">
        <f>""</f>
        <v/>
      </c>
      <c r="H541" t="s">
        <v>3</v>
      </c>
      <c r="I541" t="s">
        <v>3116</v>
      </c>
      <c r="J541" t="s">
        <v>6592</v>
      </c>
      <c r="K541" t="str">
        <f>"29392"</f>
        <v>29392</v>
      </c>
    </row>
    <row r="542" spans="1:11" customFormat="1" x14ac:dyDescent="0.25">
      <c r="A542" t="str">
        <f t="shared" si="67"/>
        <v>29</v>
      </c>
      <c r="B542" t="s">
        <v>709</v>
      </c>
      <c r="C542" t="str">
        <f>"064"</f>
        <v>064</v>
      </c>
      <c r="D542" t="s">
        <v>773</v>
      </c>
      <c r="E542" t="str">
        <f t="shared" si="68"/>
        <v>01</v>
      </c>
      <c r="F542" t="str">
        <f t="shared" si="70"/>
        <v>001</v>
      </c>
      <c r="G542" t="str">
        <f>""</f>
        <v/>
      </c>
      <c r="H542" t="s">
        <v>3</v>
      </c>
      <c r="I542" t="s">
        <v>25</v>
      </c>
      <c r="J542" t="s">
        <v>4030</v>
      </c>
      <c r="K542" t="str">
        <f>"29492"</f>
        <v>29492</v>
      </c>
    </row>
    <row r="543" spans="1:11" customFormat="1" x14ac:dyDescent="0.25">
      <c r="A543" t="str">
        <f t="shared" si="67"/>
        <v>29</v>
      </c>
      <c r="B543" t="s">
        <v>709</v>
      </c>
      <c r="C543" t="str">
        <f>"065"</f>
        <v>065</v>
      </c>
      <c r="D543" t="s">
        <v>774</v>
      </c>
      <c r="E543" t="str">
        <f t="shared" si="68"/>
        <v>01</v>
      </c>
      <c r="F543" t="str">
        <f t="shared" si="70"/>
        <v>001</v>
      </c>
      <c r="G543" t="str">
        <f>""</f>
        <v/>
      </c>
      <c r="H543" t="s">
        <v>3</v>
      </c>
      <c r="I543" t="s">
        <v>2993</v>
      </c>
      <c r="J543" t="s">
        <v>6593</v>
      </c>
      <c r="K543" t="str">
        <f>"29462"</f>
        <v>29462</v>
      </c>
    </row>
    <row r="544" spans="1:11" customFormat="1" x14ac:dyDescent="0.25">
      <c r="A544" t="str">
        <f t="shared" si="67"/>
        <v>29</v>
      </c>
      <c r="B544" t="s">
        <v>709</v>
      </c>
      <c r="C544" t="str">
        <f>"066"</f>
        <v>066</v>
      </c>
      <c r="D544" t="s">
        <v>775</v>
      </c>
      <c r="E544" t="str">
        <f t="shared" si="68"/>
        <v>01</v>
      </c>
      <c r="F544" t="str">
        <f t="shared" si="70"/>
        <v>001</v>
      </c>
      <c r="G544" t="str">
        <f>""</f>
        <v/>
      </c>
      <c r="H544" t="s">
        <v>3</v>
      </c>
      <c r="I544" t="s">
        <v>67</v>
      </c>
      <c r="J544" t="s">
        <v>6594</v>
      </c>
      <c r="K544" t="str">
        <f>"29791"</f>
        <v>29791</v>
      </c>
    </row>
    <row r="545" spans="1:11" customFormat="1" x14ac:dyDescent="0.25">
      <c r="A545" t="str">
        <f t="shared" si="67"/>
        <v>29</v>
      </c>
      <c r="B545" t="s">
        <v>709</v>
      </c>
      <c r="C545" t="str">
        <f t="shared" ref="C545:C608" si="71">"067"</f>
        <v>067</v>
      </c>
      <c r="D545" t="s">
        <v>709</v>
      </c>
      <c r="E545" t="str">
        <f t="shared" si="68"/>
        <v>01</v>
      </c>
      <c r="F545" t="str">
        <f t="shared" si="70"/>
        <v>001</v>
      </c>
      <c r="G545" t="str">
        <f>""</f>
        <v/>
      </c>
      <c r="H545" t="s">
        <v>1</v>
      </c>
      <c r="I545" t="s">
        <v>3117</v>
      </c>
      <c r="J545" t="s">
        <v>6595</v>
      </c>
      <c r="K545" t="str">
        <f>"29005"</f>
        <v>29005</v>
      </c>
    </row>
    <row r="546" spans="1:11" customFormat="1" x14ac:dyDescent="0.25">
      <c r="A546" t="str">
        <f t="shared" si="67"/>
        <v>29</v>
      </c>
      <c r="B546" t="s">
        <v>709</v>
      </c>
      <c r="C546" t="str">
        <f t="shared" si="71"/>
        <v>067</v>
      </c>
      <c r="D546" t="s">
        <v>709</v>
      </c>
      <c r="E546" t="str">
        <f t="shared" si="68"/>
        <v>01</v>
      </c>
      <c r="F546" t="str">
        <f t="shared" si="70"/>
        <v>001</v>
      </c>
      <c r="G546" t="str">
        <f>""</f>
        <v/>
      </c>
      <c r="H546" t="s">
        <v>0</v>
      </c>
      <c r="I546" t="s">
        <v>3117</v>
      </c>
      <c r="J546" t="s">
        <v>6595</v>
      </c>
      <c r="K546" t="str">
        <f>"29005"</f>
        <v>29005</v>
      </c>
    </row>
    <row r="547" spans="1:11" customFormat="1" x14ac:dyDescent="0.25">
      <c r="A547" t="str">
        <f t="shared" si="67"/>
        <v>29</v>
      </c>
      <c r="B547" t="s">
        <v>709</v>
      </c>
      <c r="C547" t="str">
        <f t="shared" si="71"/>
        <v>067</v>
      </c>
      <c r="D547" t="s">
        <v>709</v>
      </c>
      <c r="E547" t="str">
        <f t="shared" si="68"/>
        <v>01</v>
      </c>
      <c r="F547" t="str">
        <f>"003"</f>
        <v>003</v>
      </c>
      <c r="G547" t="str">
        <f>""</f>
        <v/>
      </c>
      <c r="H547" t="s">
        <v>3</v>
      </c>
      <c r="I547" t="s">
        <v>3118</v>
      </c>
      <c r="J547" t="s">
        <v>6596</v>
      </c>
      <c r="K547" t="str">
        <f>"29001"</f>
        <v>29001</v>
      </c>
    </row>
    <row r="548" spans="1:11" customFormat="1" x14ac:dyDescent="0.25">
      <c r="A548" t="str">
        <f t="shared" si="67"/>
        <v>29</v>
      </c>
      <c r="B548" t="s">
        <v>709</v>
      </c>
      <c r="C548" t="str">
        <f t="shared" si="71"/>
        <v>067</v>
      </c>
      <c r="D548" t="s">
        <v>709</v>
      </c>
      <c r="E548" t="str">
        <f t="shared" si="68"/>
        <v>01</v>
      </c>
      <c r="F548" t="str">
        <f>"004"</f>
        <v>004</v>
      </c>
      <c r="G548" t="str">
        <f>""</f>
        <v/>
      </c>
      <c r="H548" t="s">
        <v>3</v>
      </c>
      <c r="I548" t="s">
        <v>3118</v>
      </c>
      <c r="J548" t="s">
        <v>6596</v>
      </c>
      <c r="K548" t="str">
        <f>"29001"</f>
        <v>29001</v>
      </c>
    </row>
    <row r="549" spans="1:11" customFormat="1" x14ac:dyDescent="0.25">
      <c r="A549" t="str">
        <f t="shared" si="67"/>
        <v>29</v>
      </c>
      <c r="B549" t="s">
        <v>709</v>
      </c>
      <c r="C549" t="str">
        <f t="shared" si="71"/>
        <v>067</v>
      </c>
      <c r="D549" t="s">
        <v>709</v>
      </c>
      <c r="E549" t="str">
        <f t="shared" ref="E549:E612" si="72">"02"</f>
        <v>02</v>
      </c>
      <c r="F549" t="str">
        <f>"002"</f>
        <v>002</v>
      </c>
      <c r="G549" t="str">
        <f>""</f>
        <v/>
      </c>
      <c r="H549" t="s">
        <v>3</v>
      </c>
      <c r="I549" t="s">
        <v>3119</v>
      </c>
      <c r="J549" t="s">
        <v>6597</v>
      </c>
      <c r="K549" t="str">
        <f t="shared" ref="K549:K557" si="73">"29016"</f>
        <v>29016</v>
      </c>
    </row>
    <row r="550" spans="1:11" customFormat="1" x14ac:dyDescent="0.25">
      <c r="A550" t="str">
        <f t="shared" si="67"/>
        <v>29</v>
      </c>
      <c r="B550" t="s">
        <v>709</v>
      </c>
      <c r="C550" t="str">
        <f t="shared" si="71"/>
        <v>067</v>
      </c>
      <c r="D550" t="s">
        <v>709</v>
      </c>
      <c r="E550" t="str">
        <f t="shared" si="72"/>
        <v>02</v>
      </c>
      <c r="F550" t="str">
        <f>"003"</f>
        <v>003</v>
      </c>
      <c r="G550" t="str">
        <f>""</f>
        <v/>
      </c>
      <c r="H550" t="s">
        <v>1</v>
      </c>
      <c r="I550" t="s">
        <v>3120</v>
      </c>
      <c r="J550" t="s">
        <v>6598</v>
      </c>
      <c r="K550" t="str">
        <f t="shared" si="73"/>
        <v>29016</v>
      </c>
    </row>
    <row r="551" spans="1:11" customFormat="1" x14ac:dyDescent="0.25">
      <c r="A551" t="str">
        <f t="shared" si="67"/>
        <v>29</v>
      </c>
      <c r="B551" t="s">
        <v>709</v>
      </c>
      <c r="C551" t="str">
        <f t="shared" si="71"/>
        <v>067</v>
      </c>
      <c r="D551" t="s">
        <v>709</v>
      </c>
      <c r="E551" t="str">
        <f t="shared" si="72"/>
        <v>02</v>
      </c>
      <c r="F551" t="str">
        <f>"003"</f>
        <v>003</v>
      </c>
      <c r="G551" t="str">
        <f>""</f>
        <v/>
      </c>
      <c r="H551" t="s">
        <v>0</v>
      </c>
      <c r="I551" t="s">
        <v>3120</v>
      </c>
      <c r="J551" t="s">
        <v>6598</v>
      </c>
      <c r="K551" t="str">
        <f t="shared" si="73"/>
        <v>29016</v>
      </c>
    </row>
    <row r="552" spans="1:11" customFormat="1" x14ac:dyDescent="0.25">
      <c r="A552" t="str">
        <f t="shared" si="67"/>
        <v>29</v>
      </c>
      <c r="B552" t="s">
        <v>709</v>
      </c>
      <c r="C552" t="str">
        <f t="shared" si="71"/>
        <v>067</v>
      </c>
      <c r="D552" t="s">
        <v>709</v>
      </c>
      <c r="E552" t="str">
        <f t="shared" si="72"/>
        <v>02</v>
      </c>
      <c r="F552" t="str">
        <f>"004"</f>
        <v>004</v>
      </c>
      <c r="G552" t="str">
        <f>""</f>
        <v/>
      </c>
      <c r="H552" t="s">
        <v>1</v>
      </c>
      <c r="I552" t="s">
        <v>3119</v>
      </c>
      <c r="J552" t="s">
        <v>6597</v>
      </c>
      <c r="K552" t="str">
        <f t="shared" si="73"/>
        <v>29016</v>
      </c>
    </row>
    <row r="553" spans="1:11" customFormat="1" x14ac:dyDescent="0.25">
      <c r="A553" t="str">
        <f t="shared" si="67"/>
        <v>29</v>
      </c>
      <c r="B553" t="s">
        <v>709</v>
      </c>
      <c r="C553" t="str">
        <f t="shared" si="71"/>
        <v>067</v>
      </c>
      <c r="D553" t="s">
        <v>709</v>
      </c>
      <c r="E553" t="str">
        <f t="shared" si="72"/>
        <v>02</v>
      </c>
      <c r="F553" t="str">
        <f>"004"</f>
        <v>004</v>
      </c>
      <c r="G553" t="str">
        <f>""</f>
        <v/>
      </c>
      <c r="H553" t="s">
        <v>0</v>
      </c>
      <c r="I553" t="s">
        <v>3119</v>
      </c>
      <c r="J553" t="s">
        <v>6597</v>
      </c>
      <c r="K553" t="str">
        <f t="shared" si="73"/>
        <v>29016</v>
      </c>
    </row>
    <row r="554" spans="1:11" customFormat="1" x14ac:dyDescent="0.25">
      <c r="A554" t="str">
        <f t="shared" si="67"/>
        <v>29</v>
      </c>
      <c r="B554" t="s">
        <v>709</v>
      </c>
      <c r="C554" t="str">
        <f t="shared" si="71"/>
        <v>067</v>
      </c>
      <c r="D554" t="s">
        <v>709</v>
      </c>
      <c r="E554" t="str">
        <f t="shared" si="72"/>
        <v>02</v>
      </c>
      <c r="F554" t="str">
        <f>"005"</f>
        <v>005</v>
      </c>
      <c r="G554" t="str">
        <f>""</f>
        <v/>
      </c>
      <c r="H554" t="s">
        <v>3</v>
      </c>
      <c r="I554" t="s">
        <v>3119</v>
      </c>
      <c r="J554" t="s">
        <v>6597</v>
      </c>
      <c r="K554" t="str">
        <f t="shared" si="73"/>
        <v>29016</v>
      </c>
    </row>
    <row r="555" spans="1:11" customFormat="1" x14ac:dyDescent="0.25">
      <c r="A555" t="str">
        <f t="shared" si="67"/>
        <v>29</v>
      </c>
      <c r="B555" t="s">
        <v>709</v>
      </c>
      <c r="C555" t="str">
        <f t="shared" si="71"/>
        <v>067</v>
      </c>
      <c r="D555" t="s">
        <v>709</v>
      </c>
      <c r="E555" t="str">
        <f t="shared" si="72"/>
        <v>02</v>
      </c>
      <c r="F555" t="str">
        <f>"006"</f>
        <v>006</v>
      </c>
      <c r="G555" t="str">
        <f>""</f>
        <v/>
      </c>
      <c r="H555" t="s">
        <v>3</v>
      </c>
      <c r="I555" t="s">
        <v>3119</v>
      </c>
      <c r="J555" t="s">
        <v>6597</v>
      </c>
      <c r="K555" t="str">
        <f t="shared" si="73"/>
        <v>29016</v>
      </c>
    </row>
    <row r="556" spans="1:11" customFormat="1" x14ac:dyDescent="0.25">
      <c r="A556" t="str">
        <f t="shared" si="67"/>
        <v>29</v>
      </c>
      <c r="B556" t="s">
        <v>709</v>
      </c>
      <c r="C556" t="str">
        <f t="shared" si="71"/>
        <v>067</v>
      </c>
      <c r="D556" t="s">
        <v>709</v>
      </c>
      <c r="E556" t="str">
        <f t="shared" si="72"/>
        <v>02</v>
      </c>
      <c r="F556" t="str">
        <f>"007"</f>
        <v>007</v>
      </c>
      <c r="G556" t="str">
        <f>""</f>
        <v/>
      </c>
      <c r="H556" t="s">
        <v>3</v>
      </c>
      <c r="I556" t="s">
        <v>3121</v>
      </c>
      <c r="J556" t="s">
        <v>6599</v>
      </c>
      <c r="K556" t="str">
        <f t="shared" si="73"/>
        <v>29016</v>
      </c>
    </row>
    <row r="557" spans="1:11" customFormat="1" x14ac:dyDescent="0.25">
      <c r="A557" t="str">
        <f t="shared" si="67"/>
        <v>29</v>
      </c>
      <c r="B557" t="s">
        <v>709</v>
      </c>
      <c r="C557" t="str">
        <f t="shared" si="71"/>
        <v>067</v>
      </c>
      <c r="D557" t="s">
        <v>709</v>
      </c>
      <c r="E557" t="str">
        <f t="shared" si="72"/>
        <v>02</v>
      </c>
      <c r="F557" t="str">
        <f>"008"</f>
        <v>008</v>
      </c>
      <c r="G557" t="str">
        <f>""</f>
        <v/>
      </c>
      <c r="H557" t="s">
        <v>3</v>
      </c>
      <c r="I557" t="s">
        <v>3122</v>
      </c>
      <c r="J557" t="s">
        <v>6600</v>
      </c>
      <c r="K557" t="str">
        <f t="shared" si="73"/>
        <v>29016</v>
      </c>
    </row>
    <row r="558" spans="1:11" customFormat="1" x14ac:dyDescent="0.25">
      <c r="A558" t="str">
        <f t="shared" si="67"/>
        <v>29</v>
      </c>
      <c r="B558" t="s">
        <v>709</v>
      </c>
      <c r="C558" t="str">
        <f t="shared" si="71"/>
        <v>067</v>
      </c>
      <c r="D558" t="s">
        <v>709</v>
      </c>
      <c r="E558" t="str">
        <f t="shared" si="72"/>
        <v>02</v>
      </c>
      <c r="F558" t="str">
        <f>"009"</f>
        <v>009</v>
      </c>
      <c r="G558" t="str">
        <f>""</f>
        <v/>
      </c>
      <c r="H558" t="s">
        <v>1</v>
      </c>
      <c r="I558" t="s">
        <v>3123</v>
      </c>
      <c r="J558" t="s">
        <v>6601</v>
      </c>
      <c r="K558" t="str">
        <f>"29018"</f>
        <v>29018</v>
      </c>
    </row>
    <row r="559" spans="1:11" customFormat="1" x14ac:dyDescent="0.25">
      <c r="A559" t="str">
        <f t="shared" si="67"/>
        <v>29</v>
      </c>
      <c r="B559" t="s">
        <v>709</v>
      </c>
      <c r="C559" t="str">
        <f t="shared" si="71"/>
        <v>067</v>
      </c>
      <c r="D559" t="s">
        <v>709</v>
      </c>
      <c r="E559" t="str">
        <f t="shared" si="72"/>
        <v>02</v>
      </c>
      <c r="F559" t="str">
        <f>"009"</f>
        <v>009</v>
      </c>
      <c r="G559" t="str">
        <f>""</f>
        <v/>
      </c>
      <c r="H559" t="s">
        <v>0</v>
      </c>
      <c r="I559" t="s">
        <v>3123</v>
      </c>
      <c r="J559" t="s">
        <v>6601</v>
      </c>
      <c r="K559" t="str">
        <f>"29018"</f>
        <v>29018</v>
      </c>
    </row>
    <row r="560" spans="1:11" customFormat="1" x14ac:dyDescent="0.25">
      <c r="A560" t="str">
        <f t="shared" si="67"/>
        <v>29</v>
      </c>
      <c r="B560" t="s">
        <v>709</v>
      </c>
      <c r="C560" t="str">
        <f t="shared" si="71"/>
        <v>067</v>
      </c>
      <c r="D560" t="s">
        <v>709</v>
      </c>
      <c r="E560" t="str">
        <f t="shared" si="72"/>
        <v>02</v>
      </c>
      <c r="F560" t="str">
        <f>"010"</f>
        <v>010</v>
      </c>
      <c r="G560" t="str">
        <f>""</f>
        <v/>
      </c>
      <c r="H560" t="s">
        <v>3</v>
      </c>
      <c r="I560" t="s">
        <v>3124</v>
      </c>
      <c r="J560" t="s">
        <v>6602</v>
      </c>
      <c r="K560" t="str">
        <f>"29016"</f>
        <v>29016</v>
      </c>
    </row>
    <row r="561" spans="1:11" customFormat="1" x14ac:dyDescent="0.25">
      <c r="A561" t="str">
        <f t="shared" si="67"/>
        <v>29</v>
      </c>
      <c r="B561" t="s">
        <v>709</v>
      </c>
      <c r="C561" t="str">
        <f t="shared" si="71"/>
        <v>067</v>
      </c>
      <c r="D561" t="s">
        <v>709</v>
      </c>
      <c r="E561" t="str">
        <f t="shared" si="72"/>
        <v>02</v>
      </c>
      <c r="F561" t="str">
        <f>"011"</f>
        <v>011</v>
      </c>
      <c r="G561" t="str">
        <f>""</f>
        <v/>
      </c>
      <c r="H561" t="s">
        <v>3</v>
      </c>
      <c r="I561" t="s">
        <v>3125</v>
      </c>
      <c r="J561" t="s">
        <v>6603</v>
      </c>
      <c r="K561" t="str">
        <f>"29017"</f>
        <v>29017</v>
      </c>
    </row>
    <row r="562" spans="1:11" customFormat="1" x14ac:dyDescent="0.25">
      <c r="A562" t="str">
        <f t="shared" si="67"/>
        <v>29</v>
      </c>
      <c r="B562" t="s">
        <v>709</v>
      </c>
      <c r="C562" t="str">
        <f t="shared" si="71"/>
        <v>067</v>
      </c>
      <c r="D562" t="s">
        <v>709</v>
      </c>
      <c r="E562" t="str">
        <f t="shared" si="72"/>
        <v>02</v>
      </c>
      <c r="F562" t="str">
        <f>"012"</f>
        <v>012</v>
      </c>
      <c r="G562" t="str">
        <f>""</f>
        <v/>
      </c>
      <c r="H562" t="s">
        <v>1</v>
      </c>
      <c r="I562" t="s">
        <v>3126</v>
      </c>
      <c r="J562" t="s">
        <v>6604</v>
      </c>
      <c r="K562" t="str">
        <f>"29017"</f>
        <v>29017</v>
      </c>
    </row>
    <row r="563" spans="1:11" customFormat="1" x14ac:dyDescent="0.25">
      <c r="A563" t="str">
        <f t="shared" si="67"/>
        <v>29</v>
      </c>
      <c r="B563" t="s">
        <v>709</v>
      </c>
      <c r="C563" t="str">
        <f t="shared" si="71"/>
        <v>067</v>
      </c>
      <c r="D563" t="s">
        <v>709</v>
      </c>
      <c r="E563" t="str">
        <f t="shared" si="72"/>
        <v>02</v>
      </c>
      <c r="F563" t="str">
        <f>"012"</f>
        <v>012</v>
      </c>
      <c r="G563" t="str">
        <f>""</f>
        <v/>
      </c>
      <c r="H563" t="s">
        <v>0</v>
      </c>
      <c r="I563" t="s">
        <v>3126</v>
      </c>
      <c r="J563" t="s">
        <v>6604</v>
      </c>
      <c r="K563" t="str">
        <f>"29017"</f>
        <v>29017</v>
      </c>
    </row>
    <row r="564" spans="1:11" customFormat="1" x14ac:dyDescent="0.25">
      <c r="A564" t="str">
        <f t="shared" si="67"/>
        <v>29</v>
      </c>
      <c r="B564" t="s">
        <v>709</v>
      </c>
      <c r="C564" t="str">
        <f t="shared" si="71"/>
        <v>067</v>
      </c>
      <c r="D564" t="s">
        <v>709</v>
      </c>
      <c r="E564" t="str">
        <f t="shared" si="72"/>
        <v>02</v>
      </c>
      <c r="F564" t="str">
        <f>"013"</f>
        <v>013</v>
      </c>
      <c r="G564" t="str">
        <f>""</f>
        <v/>
      </c>
      <c r="H564" t="s">
        <v>1</v>
      </c>
      <c r="I564" t="s">
        <v>3127</v>
      </c>
      <c r="J564" t="s">
        <v>6605</v>
      </c>
      <c r="K564" t="str">
        <f>"29018"</f>
        <v>29018</v>
      </c>
    </row>
    <row r="565" spans="1:11" customFormat="1" x14ac:dyDescent="0.25">
      <c r="A565" t="str">
        <f t="shared" si="67"/>
        <v>29</v>
      </c>
      <c r="B565" t="s">
        <v>709</v>
      </c>
      <c r="C565" t="str">
        <f t="shared" si="71"/>
        <v>067</v>
      </c>
      <c r="D565" t="s">
        <v>709</v>
      </c>
      <c r="E565" t="str">
        <f t="shared" si="72"/>
        <v>02</v>
      </c>
      <c r="F565" t="str">
        <f>"013"</f>
        <v>013</v>
      </c>
      <c r="G565" t="str">
        <f>""</f>
        <v/>
      </c>
      <c r="H565" t="s">
        <v>0</v>
      </c>
      <c r="I565" t="s">
        <v>3127</v>
      </c>
      <c r="J565" t="s">
        <v>6605</v>
      </c>
      <c r="K565" t="str">
        <f>"29018"</f>
        <v>29018</v>
      </c>
    </row>
    <row r="566" spans="1:11" customFormat="1" x14ac:dyDescent="0.25">
      <c r="A566" t="str">
        <f t="shared" si="67"/>
        <v>29</v>
      </c>
      <c r="B566" t="s">
        <v>709</v>
      </c>
      <c r="C566" t="str">
        <f t="shared" si="71"/>
        <v>067</v>
      </c>
      <c r="D566" t="s">
        <v>709</v>
      </c>
      <c r="E566" t="str">
        <f t="shared" si="72"/>
        <v>02</v>
      </c>
      <c r="F566" t="str">
        <f>"014"</f>
        <v>014</v>
      </c>
      <c r="G566" t="str">
        <f>""</f>
        <v/>
      </c>
      <c r="H566" t="s">
        <v>3</v>
      </c>
      <c r="I566" t="s">
        <v>3128</v>
      </c>
      <c r="J566" t="s">
        <v>6606</v>
      </c>
      <c r="K566" t="str">
        <f t="shared" ref="K566:K572" si="74">"29017"</f>
        <v>29017</v>
      </c>
    </row>
    <row r="567" spans="1:11" customFormat="1" x14ac:dyDescent="0.25">
      <c r="A567" t="str">
        <f t="shared" si="67"/>
        <v>29</v>
      </c>
      <c r="B567" t="s">
        <v>709</v>
      </c>
      <c r="C567" t="str">
        <f t="shared" si="71"/>
        <v>067</v>
      </c>
      <c r="D567" t="s">
        <v>709</v>
      </c>
      <c r="E567" t="str">
        <f t="shared" si="72"/>
        <v>02</v>
      </c>
      <c r="F567" t="str">
        <f>"015"</f>
        <v>015</v>
      </c>
      <c r="G567" t="str">
        <f>""</f>
        <v/>
      </c>
      <c r="H567" t="s">
        <v>3</v>
      </c>
      <c r="I567" t="s">
        <v>3125</v>
      </c>
      <c r="J567" t="s">
        <v>6603</v>
      </c>
      <c r="K567" t="str">
        <f t="shared" si="74"/>
        <v>29017</v>
      </c>
    </row>
    <row r="568" spans="1:11" customFormat="1" x14ac:dyDescent="0.25">
      <c r="A568" t="str">
        <f t="shared" si="67"/>
        <v>29</v>
      </c>
      <c r="B568" t="s">
        <v>709</v>
      </c>
      <c r="C568" t="str">
        <f t="shared" si="71"/>
        <v>067</v>
      </c>
      <c r="D568" t="s">
        <v>709</v>
      </c>
      <c r="E568" t="str">
        <f t="shared" si="72"/>
        <v>02</v>
      </c>
      <c r="F568" t="str">
        <f>"016"</f>
        <v>016</v>
      </c>
      <c r="G568" t="str">
        <f>""</f>
        <v/>
      </c>
      <c r="H568" t="s">
        <v>3</v>
      </c>
      <c r="I568" t="s">
        <v>3129</v>
      </c>
      <c r="J568" t="s">
        <v>6607</v>
      </c>
      <c r="K568" t="str">
        <f t="shared" si="74"/>
        <v>29017</v>
      </c>
    </row>
    <row r="569" spans="1:11" customFormat="1" x14ac:dyDescent="0.25">
      <c r="A569" t="str">
        <f t="shared" si="67"/>
        <v>29</v>
      </c>
      <c r="B569" t="s">
        <v>709</v>
      </c>
      <c r="C569" t="str">
        <f t="shared" si="71"/>
        <v>067</v>
      </c>
      <c r="D569" t="s">
        <v>709</v>
      </c>
      <c r="E569" t="str">
        <f t="shared" si="72"/>
        <v>02</v>
      </c>
      <c r="F569" t="str">
        <f>"017"</f>
        <v>017</v>
      </c>
      <c r="G569" t="str">
        <f>""</f>
        <v/>
      </c>
      <c r="H569" t="s">
        <v>1</v>
      </c>
      <c r="I569" t="s">
        <v>3129</v>
      </c>
      <c r="J569" t="s">
        <v>6607</v>
      </c>
      <c r="K569" t="str">
        <f t="shared" si="74"/>
        <v>29017</v>
      </c>
    </row>
    <row r="570" spans="1:11" customFormat="1" x14ac:dyDescent="0.25">
      <c r="A570" t="str">
        <f t="shared" si="67"/>
        <v>29</v>
      </c>
      <c r="B570" t="s">
        <v>709</v>
      </c>
      <c r="C570" t="str">
        <f t="shared" si="71"/>
        <v>067</v>
      </c>
      <c r="D570" t="s">
        <v>709</v>
      </c>
      <c r="E570" t="str">
        <f t="shared" si="72"/>
        <v>02</v>
      </c>
      <c r="F570" t="str">
        <f>"017"</f>
        <v>017</v>
      </c>
      <c r="G570" t="str">
        <f>""</f>
        <v/>
      </c>
      <c r="H570" t="s">
        <v>0</v>
      </c>
      <c r="I570" t="s">
        <v>3129</v>
      </c>
      <c r="J570" t="s">
        <v>6607</v>
      </c>
      <c r="K570" t="str">
        <f t="shared" si="74"/>
        <v>29017</v>
      </c>
    </row>
    <row r="571" spans="1:11" customFormat="1" x14ac:dyDescent="0.25">
      <c r="A571" t="str">
        <f t="shared" si="67"/>
        <v>29</v>
      </c>
      <c r="B571" t="s">
        <v>709</v>
      </c>
      <c r="C571" t="str">
        <f t="shared" si="71"/>
        <v>067</v>
      </c>
      <c r="D571" t="s">
        <v>709</v>
      </c>
      <c r="E571" t="str">
        <f t="shared" si="72"/>
        <v>02</v>
      </c>
      <c r="F571" t="str">
        <f>"018"</f>
        <v>018</v>
      </c>
      <c r="G571" t="str">
        <f>""</f>
        <v/>
      </c>
      <c r="H571" t="s">
        <v>3</v>
      </c>
      <c r="I571" t="s">
        <v>3130</v>
      </c>
      <c r="J571" t="s">
        <v>6608</v>
      </c>
      <c r="K571" t="str">
        <f t="shared" si="74"/>
        <v>29017</v>
      </c>
    </row>
    <row r="572" spans="1:11" customFormat="1" x14ac:dyDescent="0.25">
      <c r="A572" t="str">
        <f t="shared" si="67"/>
        <v>29</v>
      </c>
      <c r="B572" t="s">
        <v>709</v>
      </c>
      <c r="C572" t="str">
        <f t="shared" si="71"/>
        <v>067</v>
      </c>
      <c r="D572" t="s">
        <v>709</v>
      </c>
      <c r="E572" t="str">
        <f t="shared" si="72"/>
        <v>02</v>
      </c>
      <c r="F572" t="str">
        <f>"019"</f>
        <v>019</v>
      </c>
      <c r="G572" t="str">
        <f>""</f>
        <v/>
      </c>
      <c r="H572" t="s">
        <v>3</v>
      </c>
      <c r="I572" t="s">
        <v>3131</v>
      </c>
      <c r="J572" t="s">
        <v>6609</v>
      </c>
      <c r="K572" t="str">
        <f t="shared" si="74"/>
        <v>29017</v>
      </c>
    </row>
    <row r="573" spans="1:11" customFormat="1" x14ac:dyDescent="0.25">
      <c r="A573" t="str">
        <f t="shared" si="67"/>
        <v>29</v>
      </c>
      <c r="B573" t="s">
        <v>709</v>
      </c>
      <c r="C573" t="str">
        <f t="shared" si="71"/>
        <v>067</v>
      </c>
      <c r="D573" t="s">
        <v>709</v>
      </c>
      <c r="E573" t="str">
        <f t="shared" si="72"/>
        <v>02</v>
      </c>
      <c r="F573" t="str">
        <f>"020"</f>
        <v>020</v>
      </c>
      <c r="G573" t="str">
        <f>""</f>
        <v/>
      </c>
      <c r="H573" t="s">
        <v>1</v>
      </c>
      <c r="I573" t="s">
        <v>3132</v>
      </c>
      <c r="J573" t="s">
        <v>6610</v>
      </c>
      <c r="K573" t="str">
        <f>"29018"</f>
        <v>29018</v>
      </c>
    </row>
    <row r="574" spans="1:11" customFormat="1" x14ac:dyDescent="0.25">
      <c r="A574" t="str">
        <f t="shared" si="67"/>
        <v>29</v>
      </c>
      <c r="B574" t="s">
        <v>709</v>
      </c>
      <c r="C574" t="str">
        <f t="shared" si="71"/>
        <v>067</v>
      </c>
      <c r="D574" t="s">
        <v>709</v>
      </c>
      <c r="E574" t="str">
        <f t="shared" si="72"/>
        <v>02</v>
      </c>
      <c r="F574" t="str">
        <f>"020"</f>
        <v>020</v>
      </c>
      <c r="G574" t="str">
        <f>""</f>
        <v/>
      </c>
      <c r="H574" t="s">
        <v>0</v>
      </c>
      <c r="I574" t="s">
        <v>3132</v>
      </c>
      <c r="J574" t="s">
        <v>6610</v>
      </c>
      <c r="K574" t="str">
        <f>"29018"</f>
        <v>29018</v>
      </c>
    </row>
    <row r="575" spans="1:11" customFormat="1" x14ac:dyDescent="0.25">
      <c r="A575" t="str">
        <f t="shared" si="67"/>
        <v>29</v>
      </c>
      <c r="B575" t="s">
        <v>709</v>
      </c>
      <c r="C575" t="str">
        <f t="shared" si="71"/>
        <v>067</v>
      </c>
      <c r="D575" t="s">
        <v>709</v>
      </c>
      <c r="E575" t="str">
        <f t="shared" si="72"/>
        <v>02</v>
      </c>
      <c r="F575" t="str">
        <f>"021"</f>
        <v>021</v>
      </c>
      <c r="G575" t="str">
        <f>""</f>
        <v/>
      </c>
      <c r="H575" t="s">
        <v>3</v>
      </c>
      <c r="I575" t="s">
        <v>3133</v>
      </c>
      <c r="J575" t="s">
        <v>6611</v>
      </c>
      <c r="K575" t="str">
        <f>"29017"</f>
        <v>29017</v>
      </c>
    </row>
    <row r="576" spans="1:11" customFormat="1" x14ac:dyDescent="0.25">
      <c r="A576" t="str">
        <f t="shared" si="67"/>
        <v>29</v>
      </c>
      <c r="B576" t="s">
        <v>709</v>
      </c>
      <c r="C576" t="str">
        <f t="shared" si="71"/>
        <v>067</v>
      </c>
      <c r="D576" t="s">
        <v>709</v>
      </c>
      <c r="E576" t="str">
        <f t="shared" si="72"/>
        <v>02</v>
      </c>
      <c r="F576" t="str">
        <f>"022"</f>
        <v>022</v>
      </c>
      <c r="G576" t="str">
        <f>""</f>
        <v/>
      </c>
      <c r="H576" t="s">
        <v>1</v>
      </c>
      <c r="I576" t="s">
        <v>3130</v>
      </c>
      <c r="J576" t="s">
        <v>6608</v>
      </c>
      <c r="K576" t="str">
        <f>"29017"</f>
        <v>29017</v>
      </c>
    </row>
    <row r="577" spans="1:11" customFormat="1" x14ac:dyDescent="0.25">
      <c r="A577" t="str">
        <f t="shared" si="67"/>
        <v>29</v>
      </c>
      <c r="B577" t="s">
        <v>709</v>
      </c>
      <c r="C577" t="str">
        <f t="shared" si="71"/>
        <v>067</v>
      </c>
      <c r="D577" t="s">
        <v>709</v>
      </c>
      <c r="E577" t="str">
        <f t="shared" si="72"/>
        <v>02</v>
      </c>
      <c r="F577" t="str">
        <f>"022"</f>
        <v>022</v>
      </c>
      <c r="G577" t="str">
        <f>""</f>
        <v/>
      </c>
      <c r="H577" t="s">
        <v>0</v>
      </c>
      <c r="I577" t="s">
        <v>3130</v>
      </c>
      <c r="J577" t="s">
        <v>6608</v>
      </c>
      <c r="K577" t="str">
        <f>"29017"</f>
        <v>29017</v>
      </c>
    </row>
    <row r="578" spans="1:11" customFormat="1" x14ac:dyDescent="0.25">
      <c r="A578" t="str">
        <f t="shared" si="67"/>
        <v>29</v>
      </c>
      <c r="B578" t="s">
        <v>709</v>
      </c>
      <c r="C578" t="str">
        <f t="shared" si="71"/>
        <v>067</v>
      </c>
      <c r="D578" t="s">
        <v>709</v>
      </c>
      <c r="E578" t="str">
        <f t="shared" si="72"/>
        <v>02</v>
      </c>
      <c r="F578" t="str">
        <f>"023"</f>
        <v>023</v>
      </c>
      <c r="G578" t="str">
        <f>""</f>
        <v/>
      </c>
      <c r="H578" t="s">
        <v>1</v>
      </c>
      <c r="I578" t="s">
        <v>3134</v>
      </c>
      <c r="J578" t="s">
        <v>5632</v>
      </c>
      <c r="K578" t="str">
        <f>"29018"</f>
        <v>29018</v>
      </c>
    </row>
    <row r="579" spans="1:11" customFormat="1" x14ac:dyDescent="0.25">
      <c r="A579" t="str">
        <f t="shared" ref="A579:A642" si="75">"29"</f>
        <v>29</v>
      </c>
      <c r="B579" t="s">
        <v>709</v>
      </c>
      <c r="C579" t="str">
        <f t="shared" si="71"/>
        <v>067</v>
      </c>
      <c r="D579" t="s">
        <v>709</v>
      </c>
      <c r="E579" t="str">
        <f t="shared" si="72"/>
        <v>02</v>
      </c>
      <c r="F579" t="str">
        <f>"023"</f>
        <v>023</v>
      </c>
      <c r="G579" t="str">
        <f>""</f>
        <v/>
      </c>
      <c r="H579" t="s">
        <v>0</v>
      </c>
      <c r="I579" t="s">
        <v>3134</v>
      </c>
      <c r="J579" t="s">
        <v>5632</v>
      </c>
      <c r="K579" t="str">
        <f>"29018"</f>
        <v>29018</v>
      </c>
    </row>
    <row r="580" spans="1:11" customFormat="1" x14ac:dyDescent="0.25">
      <c r="A580" t="str">
        <f t="shared" si="75"/>
        <v>29</v>
      </c>
      <c r="B580" t="s">
        <v>709</v>
      </c>
      <c r="C580" t="str">
        <f t="shared" si="71"/>
        <v>067</v>
      </c>
      <c r="D580" t="s">
        <v>709</v>
      </c>
      <c r="E580" t="str">
        <f t="shared" si="72"/>
        <v>02</v>
      </c>
      <c r="F580" t="str">
        <f>"024"</f>
        <v>024</v>
      </c>
      <c r="G580" t="str">
        <f>""</f>
        <v/>
      </c>
      <c r="H580" t="s">
        <v>1</v>
      </c>
      <c r="I580" t="s">
        <v>3132</v>
      </c>
      <c r="J580" t="s">
        <v>6610</v>
      </c>
      <c r="K580" t="str">
        <f>"29018"</f>
        <v>29018</v>
      </c>
    </row>
    <row r="581" spans="1:11" customFormat="1" x14ac:dyDescent="0.25">
      <c r="A581" t="str">
        <f t="shared" si="75"/>
        <v>29</v>
      </c>
      <c r="B581" t="s">
        <v>709</v>
      </c>
      <c r="C581" t="str">
        <f t="shared" si="71"/>
        <v>067</v>
      </c>
      <c r="D581" t="s">
        <v>709</v>
      </c>
      <c r="E581" t="str">
        <f t="shared" si="72"/>
        <v>02</v>
      </c>
      <c r="F581" t="str">
        <f>"024"</f>
        <v>024</v>
      </c>
      <c r="G581" t="str">
        <f>""</f>
        <v/>
      </c>
      <c r="H581" t="s">
        <v>0</v>
      </c>
      <c r="I581" t="s">
        <v>3132</v>
      </c>
      <c r="J581" t="s">
        <v>6610</v>
      </c>
      <c r="K581" t="str">
        <f>"29018"</f>
        <v>29018</v>
      </c>
    </row>
    <row r="582" spans="1:11" customFormat="1" x14ac:dyDescent="0.25">
      <c r="A582" t="str">
        <f t="shared" si="75"/>
        <v>29</v>
      </c>
      <c r="B582" t="s">
        <v>709</v>
      </c>
      <c r="C582" t="str">
        <f t="shared" si="71"/>
        <v>067</v>
      </c>
      <c r="D582" t="s">
        <v>709</v>
      </c>
      <c r="E582" t="str">
        <f t="shared" si="72"/>
        <v>02</v>
      </c>
      <c r="F582" t="str">
        <f>"025"</f>
        <v>025</v>
      </c>
      <c r="G582" t="str">
        <f>""</f>
        <v/>
      </c>
      <c r="H582" t="s">
        <v>3</v>
      </c>
      <c r="I582" t="s">
        <v>3135</v>
      </c>
      <c r="J582" t="s">
        <v>6612</v>
      </c>
      <c r="K582" t="str">
        <f>"29017"</f>
        <v>29017</v>
      </c>
    </row>
    <row r="583" spans="1:11" customFormat="1" x14ac:dyDescent="0.25">
      <c r="A583" t="str">
        <f t="shared" si="75"/>
        <v>29</v>
      </c>
      <c r="B583" t="s">
        <v>709</v>
      </c>
      <c r="C583" t="str">
        <f t="shared" si="71"/>
        <v>067</v>
      </c>
      <c r="D583" t="s">
        <v>709</v>
      </c>
      <c r="E583" t="str">
        <f t="shared" si="72"/>
        <v>02</v>
      </c>
      <c r="F583" t="str">
        <f>"026"</f>
        <v>026</v>
      </c>
      <c r="G583" t="str">
        <f>""</f>
        <v/>
      </c>
      <c r="H583" t="s">
        <v>1</v>
      </c>
      <c r="I583" t="s">
        <v>3123</v>
      </c>
      <c r="J583" t="s">
        <v>6601</v>
      </c>
      <c r="K583" t="str">
        <f>"29018"</f>
        <v>29018</v>
      </c>
    </row>
    <row r="584" spans="1:11" customFormat="1" x14ac:dyDescent="0.25">
      <c r="A584" t="str">
        <f t="shared" si="75"/>
        <v>29</v>
      </c>
      <c r="B584" t="s">
        <v>709</v>
      </c>
      <c r="C584" t="str">
        <f t="shared" si="71"/>
        <v>067</v>
      </c>
      <c r="D584" t="s">
        <v>709</v>
      </c>
      <c r="E584" t="str">
        <f t="shared" si="72"/>
        <v>02</v>
      </c>
      <c r="F584" t="str">
        <f>"026"</f>
        <v>026</v>
      </c>
      <c r="G584" t="str">
        <f>""</f>
        <v/>
      </c>
      <c r="H584" t="s">
        <v>0</v>
      </c>
      <c r="I584" t="s">
        <v>3123</v>
      </c>
      <c r="J584" t="s">
        <v>6601</v>
      </c>
      <c r="K584" t="str">
        <f>"29018"</f>
        <v>29018</v>
      </c>
    </row>
    <row r="585" spans="1:11" customFormat="1" x14ac:dyDescent="0.25">
      <c r="A585" t="str">
        <f t="shared" si="75"/>
        <v>29</v>
      </c>
      <c r="B585" t="s">
        <v>709</v>
      </c>
      <c r="C585" t="str">
        <f t="shared" si="71"/>
        <v>067</v>
      </c>
      <c r="D585" t="s">
        <v>709</v>
      </c>
      <c r="E585" t="str">
        <f t="shared" si="72"/>
        <v>02</v>
      </c>
      <c r="F585" t="str">
        <f>"027"</f>
        <v>027</v>
      </c>
      <c r="G585" t="str">
        <f>""</f>
        <v/>
      </c>
      <c r="H585" t="s">
        <v>3</v>
      </c>
      <c r="I585" t="s">
        <v>3136</v>
      </c>
      <c r="J585" t="s">
        <v>6613</v>
      </c>
      <c r="K585" t="str">
        <f>"29018"</f>
        <v>29018</v>
      </c>
    </row>
    <row r="586" spans="1:11" customFormat="1" x14ac:dyDescent="0.25">
      <c r="A586" t="str">
        <f t="shared" si="75"/>
        <v>29</v>
      </c>
      <c r="B586" t="s">
        <v>709</v>
      </c>
      <c r="C586" t="str">
        <f t="shared" si="71"/>
        <v>067</v>
      </c>
      <c r="D586" t="s">
        <v>709</v>
      </c>
      <c r="E586" t="str">
        <f t="shared" si="72"/>
        <v>02</v>
      </c>
      <c r="F586" t="str">
        <f>"028"</f>
        <v>028</v>
      </c>
      <c r="G586" t="str">
        <f>""</f>
        <v/>
      </c>
      <c r="H586" t="s">
        <v>1</v>
      </c>
      <c r="I586" t="s">
        <v>3133</v>
      </c>
      <c r="J586" t="s">
        <v>6611</v>
      </c>
      <c r="K586" t="str">
        <f>"29017"</f>
        <v>29017</v>
      </c>
    </row>
    <row r="587" spans="1:11" customFormat="1" x14ac:dyDescent="0.25">
      <c r="A587" t="str">
        <f t="shared" si="75"/>
        <v>29</v>
      </c>
      <c r="B587" t="s">
        <v>709</v>
      </c>
      <c r="C587" t="str">
        <f t="shared" si="71"/>
        <v>067</v>
      </c>
      <c r="D587" t="s">
        <v>709</v>
      </c>
      <c r="E587" t="str">
        <f t="shared" si="72"/>
        <v>02</v>
      </c>
      <c r="F587" t="str">
        <f>"028"</f>
        <v>028</v>
      </c>
      <c r="G587" t="str">
        <f>""</f>
        <v/>
      </c>
      <c r="H587" t="s">
        <v>0</v>
      </c>
      <c r="I587" t="s">
        <v>3133</v>
      </c>
      <c r="J587" t="s">
        <v>6611</v>
      </c>
      <c r="K587" t="str">
        <f>"29017"</f>
        <v>29017</v>
      </c>
    </row>
    <row r="588" spans="1:11" customFormat="1" x14ac:dyDescent="0.25">
      <c r="A588" t="str">
        <f t="shared" si="75"/>
        <v>29</v>
      </c>
      <c r="B588" t="s">
        <v>709</v>
      </c>
      <c r="C588" t="str">
        <f t="shared" si="71"/>
        <v>067</v>
      </c>
      <c r="D588" t="s">
        <v>709</v>
      </c>
      <c r="E588" t="str">
        <f t="shared" si="72"/>
        <v>02</v>
      </c>
      <c r="F588" t="str">
        <f>"029"</f>
        <v>029</v>
      </c>
      <c r="G588" t="str">
        <f>""</f>
        <v/>
      </c>
      <c r="H588" t="s">
        <v>3</v>
      </c>
      <c r="I588" t="s">
        <v>3135</v>
      </c>
      <c r="J588" t="s">
        <v>6612</v>
      </c>
      <c r="K588" t="str">
        <f>"29017"</f>
        <v>29017</v>
      </c>
    </row>
    <row r="589" spans="1:11" customFormat="1" x14ac:dyDescent="0.25">
      <c r="A589" t="str">
        <f t="shared" si="75"/>
        <v>29</v>
      </c>
      <c r="B589" t="s">
        <v>709</v>
      </c>
      <c r="C589" t="str">
        <f t="shared" si="71"/>
        <v>067</v>
      </c>
      <c r="D589" t="s">
        <v>709</v>
      </c>
      <c r="E589" t="str">
        <f t="shared" si="72"/>
        <v>02</v>
      </c>
      <c r="F589" t="str">
        <f>"030"</f>
        <v>030</v>
      </c>
      <c r="G589" t="str">
        <f>"01"</f>
        <v>01</v>
      </c>
      <c r="H589" t="s">
        <v>1</v>
      </c>
      <c r="I589" t="s">
        <v>3137</v>
      </c>
      <c r="J589" t="s">
        <v>6614</v>
      </c>
      <c r="K589" t="str">
        <f>"29018"</f>
        <v>29018</v>
      </c>
    </row>
    <row r="590" spans="1:11" customFormat="1" x14ac:dyDescent="0.25">
      <c r="A590" t="str">
        <f t="shared" si="75"/>
        <v>29</v>
      </c>
      <c r="B590" t="s">
        <v>709</v>
      </c>
      <c r="C590" t="str">
        <f t="shared" si="71"/>
        <v>067</v>
      </c>
      <c r="D590" t="s">
        <v>709</v>
      </c>
      <c r="E590" t="str">
        <f t="shared" si="72"/>
        <v>02</v>
      </c>
      <c r="F590" t="str">
        <f>"030"</f>
        <v>030</v>
      </c>
      <c r="G590" t="str">
        <f>"02"</f>
        <v>02</v>
      </c>
      <c r="H590" t="s">
        <v>0</v>
      </c>
      <c r="I590" t="s">
        <v>3128</v>
      </c>
      <c r="J590" t="s">
        <v>6606</v>
      </c>
      <c r="K590" t="str">
        <f>"29017"</f>
        <v>29017</v>
      </c>
    </row>
    <row r="591" spans="1:11" customFormat="1" x14ac:dyDescent="0.25">
      <c r="A591" t="str">
        <f t="shared" si="75"/>
        <v>29</v>
      </c>
      <c r="B591" t="s">
        <v>709</v>
      </c>
      <c r="C591" t="str">
        <f t="shared" si="71"/>
        <v>067</v>
      </c>
      <c r="D591" t="s">
        <v>709</v>
      </c>
      <c r="E591" t="str">
        <f t="shared" si="72"/>
        <v>02</v>
      </c>
      <c r="F591" t="str">
        <f>"030"</f>
        <v>030</v>
      </c>
      <c r="G591" t="str">
        <f>"02"</f>
        <v>02</v>
      </c>
      <c r="H591" t="s">
        <v>2</v>
      </c>
      <c r="I591" t="s">
        <v>3128</v>
      </c>
      <c r="J591" t="s">
        <v>6606</v>
      </c>
      <c r="K591" t="str">
        <f>"29017"</f>
        <v>29017</v>
      </c>
    </row>
    <row r="592" spans="1:11" customFormat="1" x14ac:dyDescent="0.25">
      <c r="A592" t="str">
        <f t="shared" si="75"/>
        <v>29</v>
      </c>
      <c r="B592" t="s">
        <v>709</v>
      </c>
      <c r="C592" t="str">
        <f t="shared" si="71"/>
        <v>067</v>
      </c>
      <c r="D592" t="s">
        <v>709</v>
      </c>
      <c r="E592" t="str">
        <f t="shared" si="72"/>
        <v>02</v>
      </c>
      <c r="F592" t="str">
        <f>"031"</f>
        <v>031</v>
      </c>
      <c r="G592" t="str">
        <f>"01"</f>
        <v>01</v>
      </c>
      <c r="H592" t="s">
        <v>1</v>
      </c>
      <c r="I592" t="s">
        <v>3138</v>
      </c>
      <c r="J592" t="s">
        <v>6615</v>
      </c>
      <c r="K592" t="str">
        <f>"29197"</f>
        <v>29197</v>
      </c>
    </row>
    <row r="593" spans="1:11" customFormat="1" x14ac:dyDescent="0.25">
      <c r="A593" t="str">
        <f t="shared" si="75"/>
        <v>29</v>
      </c>
      <c r="B593" t="s">
        <v>709</v>
      </c>
      <c r="C593" t="str">
        <f t="shared" si="71"/>
        <v>067</v>
      </c>
      <c r="D593" t="s">
        <v>709</v>
      </c>
      <c r="E593" t="str">
        <f t="shared" si="72"/>
        <v>02</v>
      </c>
      <c r="F593" t="str">
        <f>"031"</f>
        <v>031</v>
      </c>
      <c r="G593" t="str">
        <f>"02"</f>
        <v>02</v>
      </c>
      <c r="H593" t="s">
        <v>0</v>
      </c>
      <c r="I593" t="s">
        <v>3139</v>
      </c>
      <c r="J593" t="s">
        <v>6616</v>
      </c>
      <c r="K593" t="str">
        <f>"29193"</f>
        <v>29193</v>
      </c>
    </row>
    <row r="594" spans="1:11" customFormat="1" x14ac:dyDescent="0.25">
      <c r="A594" t="str">
        <f t="shared" si="75"/>
        <v>29</v>
      </c>
      <c r="B594" t="s">
        <v>709</v>
      </c>
      <c r="C594" t="str">
        <f t="shared" si="71"/>
        <v>067</v>
      </c>
      <c r="D594" t="s">
        <v>709</v>
      </c>
      <c r="E594" t="str">
        <f t="shared" si="72"/>
        <v>02</v>
      </c>
      <c r="F594" t="str">
        <f>"032"</f>
        <v>032</v>
      </c>
      <c r="G594" t="str">
        <f>""</f>
        <v/>
      </c>
      <c r="H594" t="s">
        <v>3</v>
      </c>
      <c r="I594" t="s">
        <v>3130</v>
      </c>
      <c r="J594" t="s">
        <v>6608</v>
      </c>
      <c r="K594" t="str">
        <f>"29017"</f>
        <v>29017</v>
      </c>
    </row>
    <row r="595" spans="1:11" customFormat="1" x14ac:dyDescent="0.25">
      <c r="A595" t="str">
        <f t="shared" si="75"/>
        <v>29</v>
      </c>
      <c r="B595" t="s">
        <v>709</v>
      </c>
      <c r="C595" t="str">
        <f t="shared" si="71"/>
        <v>067</v>
      </c>
      <c r="D595" t="s">
        <v>709</v>
      </c>
      <c r="E595" t="str">
        <f t="shared" si="72"/>
        <v>02</v>
      </c>
      <c r="F595" t="str">
        <f>"033"</f>
        <v>033</v>
      </c>
      <c r="G595" t="str">
        <f>""</f>
        <v/>
      </c>
      <c r="H595" t="s">
        <v>3</v>
      </c>
      <c r="I595" t="s">
        <v>3124</v>
      </c>
      <c r="J595" t="s">
        <v>6602</v>
      </c>
      <c r="K595" t="str">
        <f>"29016"</f>
        <v>29016</v>
      </c>
    </row>
    <row r="596" spans="1:11" customFormat="1" x14ac:dyDescent="0.25">
      <c r="A596" t="str">
        <f t="shared" si="75"/>
        <v>29</v>
      </c>
      <c r="B596" t="s">
        <v>709</v>
      </c>
      <c r="C596" t="str">
        <f t="shared" si="71"/>
        <v>067</v>
      </c>
      <c r="D596" t="s">
        <v>709</v>
      </c>
      <c r="E596" t="str">
        <f t="shared" si="72"/>
        <v>02</v>
      </c>
      <c r="F596" t="str">
        <f>"034"</f>
        <v>034</v>
      </c>
      <c r="G596" t="str">
        <f>""</f>
        <v/>
      </c>
      <c r="H596" t="s">
        <v>3</v>
      </c>
      <c r="I596" t="s">
        <v>3140</v>
      </c>
      <c r="J596" t="s">
        <v>6617</v>
      </c>
      <c r="K596" t="str">
        <f>"29016"</f>
        <v>29016</v>
      </c>
    </row>
    <row r="597" spans="1:11" customFormat="1" x14ac:dyDescent="0.25">
      <c r="A597" t="str">
        <f t="shared" si="75"/>
        <v>29</v>
      </c>
      <c r="B597" t="s">
        <v>709</v>
      </c>
      <c r="C597" t="str">
        <f t="shared" si="71"/>
        <v>067</v>
      </c>
      <c r="D597" t="s">
        <v>709</v>
      </c>
      <c r="E597" t="str">
        <f t="shared" si="72"/>
        <v>02</v>
      </c>
      <c r="F597" t="str">
        <f>"035"</f>
        <v>035</v>
      </c>
      <c r="G597" t="str">
        <f>""</f>
        <v/>
      </c>
      <c r="H597" t="s">
        <v>3</v>
      </c>
      <c r="I597" t="s">
        <v>3119</v>
      </c>
      <c r="J597" t="s">
        <v>6597</v>
      </c>
      <c r="K597" t="str">
        <f>"29016"</f>
        <v>29016</v>
      </c>
    </row>
    <row r="598" spans="1:11" customFormat="1" x14ac:dyDescent="0.25">
      <c r="A598" t="str">
        <f t="shared" si="75"/>
        <v>29</v>
      </c>
      <c r="B598" t="s">
        <v>709</v>
      </c>
      <c r="C598" t="str">
        <f t="shared" si="71"/>
        <v>067</v>
      </c>
      <c r="D598" t="s">
        <v>709</v>
      </c>
      <c r="E598" t="str">
        <f t="shared" si="72"/>
        <v>02</v>
      </c>
      <c r="F598" t="str">
        <f>"036"</f>
        <v>036</v>
      </c>
      <c r="G598" t="str">
        <f>""</f>
        <v/>
      </c>
      <c r="H598" t="s">
        <v>3</v>
      </c>
      <c r="I598" t="s">
        <v>3122</v>
      </c>
      <c r="J598" t="s">
        <v>6600</v>
      </c>
      <c r="K598" t="str">
        <f>"29016"</f>
        <v>29016</v>
      </c>
    </row>
    <row r="599" spans="1:11" customFormat="1" x14ac:dyDescent="0.25">
      <c r="A599" t="str">
        <f t="shared" si="75"/>
        <v>29</v>
      </c>
      <c r="B599" t="s">
        <v>709</v>
      </c>
      <c r="C599" t="str">
        <f t="shared" si="71"/>
        <v>067</v>
      </c>
      <c r="D599" t="s">
        <v>709</v>
      </c>
      <c r="E599" t="str">
        <f t="shared" si="72"/>
        <v>02</v>
      </c>
      <c r="F599" t="str">
        <f>"037"</f>
        <v>037</v>
      </c>
      <c r="G599" t="str">
        <f>""</f>
        <v/>
      </c>
      <c r="H599" t="s">
        <v>3</v>
      </c>
      <c r="I599" t="s">
        <v>3141</v>
      </c>
      <c r="J599" t="s">
        <v>6618</v>
      </c>
      <c r="K599" t="str">
        <f>"29018"</f>
        <v>29018</v>
      </c>
    </row>
    <row r="600" spans="1:11" customFormat="1" x14ac:dyDescent="0.25">
      <c r="A600" t="str">
        <f t="shared" si="75"/>
        <v>29</v>
      </c>
      <c r="B600" t="s">
        <v>709</v>
      </c>
      <c r="C600" t="str">
        <f t="shared" si="71"/>
        <v>067</v>
      </c>
      <c r="D600" t="s">
        <v>709</v>
      </c>
      <c r="E600" t="str">
        <f t="shared" si="72"/>
        <v>02</v>
      </c>
      <c r="F600" t="str">
        <f>"038"</f>
        <v>038</v>
      </c>
      <c r="G600" t="str">
        <f>""</f>
        <v/>
      </c>
      <c r="H600" t="s">
        <v>3</v>
      </c>
      <c r="I600" t="s">
        <v>3142</v>
      </c>
      <c r="J600" t="s">
        <v>6619</v>
      </c>
      <c r="K600" t="str">
        <f>"29017"</f>
        <v>29017</v>
      </c>
    </row>
    <row r="601" spans="1:11" customFormat="1" x14ac:dyDescent="0.25">
      <c r="A601" t="str">
        <f t="shared" si="75"/>
        <v>29</v>
      </c>
      <c r="B601" t="s">
        <v>709</v>
      </c>
      <c r="C601" t="str">
        <f t="shared" si="71"/>
        <v>067</v>
      </c>
      <c r="D601" t="s">
        <v>709</v>
      </c>
      <c r="E601" t="str">
        <f t="shared" si="72"/>
        <v>02</v>
      </c>
      <c r="F601" t="str">
        <f>"039"</f>
        <v>039</v>
      </c>
      <c r="G601" t="str">
        <f>""</f>
        <v/>
      </c>
      <c r="H601" t="s">
        <v>3</v>
      </c>
      <c r="I601" t="s">
        <v>3130</v>
      </c>
      <c r="J601" t="s">
        <v>6608</v>
      </c>
      <c r="K601" t="str">
        <f>"29017"</f>
        <v>29017</v>
      </c>
    </row>
    <row r="602" spans="1:11" customFormat="1" x14ac:dyDescent="0.25">
      <c r="A602" t="str">
        <f t="shared" si="75"/>
        <v>29</v>
      </c>
      <c r="B602" t="s">
        <v>709</v>
      </c>
      <c r="C602" t="str">
        <f t="shared" si="71"/>
        <v>067</v>
      </c>
      <c r="D602" t="s">
        <v>709</v>
      </c>
      <c r="E602" t="str">
        <f t="shared" si="72"/>
        <v>02</v>
      </c>
      <c r="F602" t="str">
        <f>"040"</f>
        <v>040</v>
      </c>
      <c r="G602" t="str">
        <f>""</f>
        <v/>
      </c>
      <c r="H602" t="s">
        <v>3</v>
      </c>
      <c r="I602" t="s">
        <v>3133</v>
      </c>
      <c r="J602" t="s">
        <v>6611</v>
      </c>
      <c r="K602" t="str">
        <f>"29017"</f>
        <v>29017</v>
      </c>
    </row>
    <row r="603" spans="1:11" customFormat="1" x14ac:dyDescent="0.25">
      <c r="A603" t="str">
        <f t="shared" si="75"/>
        <v>29</v>
      </c>
      <c r="B603" t="s">
        <v>709</v>
      </c>
      <c r="C603" t="str">
        <f t="shared" si="71"/>
        <v>067</v>
      </c>
      <c r="D603" t="s">
        <v>709</v>
      </c>
      <c r="E603" t="str">
        <f t="shared" si="72"/>
        <v>02</v>
      </c>
      <c r="F603" t="str">
        <f>"041"</f>
        <v>041</v>
      </c>
      <c r="G603" t="str">
        <f>""</f>
        <v/>
      </c>
      <c r="H603" t="s">
        <v>1</v>
      </c>
      <c r="I603" t="s">
        <v>3143</v>
      </c>
      <c r="J603" t="s">
        <v>6620</v>
      </c>
      <c r="K603" t="str">
        <f>"29016"</f>
        <v>29016</v>
      </c>
    </row>
    <row r="604" spans="1:11" customFormat="1" x14ac:dyDescent="0.25">
      <c r="A604" t="str">
        <f t="shared" si="75"/>
        <v>29</v>
      </c>
      <c r="B604" t="s">
        <v>709</v>
      </c>
      <c r="C604" t="str">
        <f t="shared" si="71"/>
        <v>067</v>
      </c>
      <c r="D604" t="s">
        <v>709</v>
      </c>
      <c r="E604" t="str">
        <f t="shared" si="72"/>
        <v>02</v>
      </c>
      <c r="F604" t="str">
        <f>"041"</f>
        <v>041</v>
      </c>
      <c r="G604" t="str">
        <f>""</f>
        <v/>
      </c>
      <c r="H604" t="s">
        <v>0</v>
      </c>
      <c r="I604" t="s">
        <v>3143</v>
      </c>
      <c r="J604" t="s">
        <v>6620</v>
      </c>
      <c r="K604" t="str">
        <f>"29016"</f>
        <v>29016</v>
      </c>
    </row>
    <row r="605" spans="1:11" customFormat="1" x14ac:dyDescent="0.25">
      <c r="A605" t="str">
        <f t="shared" si="75"/>
        <v>29</v>
      </c>
      <c r="B605" t="s">
        <v>709</v>
      </c>
      <c r="C605" t="str">
        <f t="shared" si="71"/>
        <v>067</v>
      </c>
      <c r="D605" t="s">
        <v>709</v>
      </c>
      <c r="E605" t="str">
        <f t="shared" si="72"/>
        <v>02</v>
      </c>
      <c r="F605" t="str">
        <f>"042"</f>
        <v>042</v>
      </c>
      <c r="G605" t="str">
        <f>""</f>
        <v/>
      </c>
      <c r="H605" t="s">
        <v>3</v>
      </c>
      <c r="I605" t="s">
        <v>3124</v>
      </c>
      <c r="J605" t="s">
        <v>6602</v>
      </c>
      <c r="K605" t="str">
        <f>"29016"</f>
        <v>29016</v>
      </c>
    </row>
    <row r="606" spans="1:11" customFormat="1" x14ac:dyDescent="0.25">
      <c r="A606" t="str">
        <f t="shared" si="75"/>
        <v>29</v>
      </c>
      <c r="B606" t="s">
        <v>709</v>
      </c>
      <c r="C606" t="str">
        <f t="shared" si="71"/>
        <v>067</v>
      </c>
      <c r="D606" t="s">
        <v>709</v>
      </c>
      <c r="E606" t="str">
        <f t="shared" si="72"/>
        <v>02</v>
      </c>
      <c r="F606" t="str">
        <f>"043"</f>
        <v>043</v>
      </c>
      <c r="G606" t="str">
        <f>""</f>
        <v/>
      </c>
      <c r="H606" t="s">
        <v>3</v>
      </c>
      <c r="I606" t="s">
        <v>3128</v>
      </c>
      <c r="J606" t="s">
        <v>6606</v>
      </c>
      <c r="K606" t="str">
        <f>"29017"</f>
        <v>29017</v>
      </c>
    </row>
    <row r="607" spans="1:11" customFormat="1" x14ac:dyDescent="0.25">
      <c r="A607" t="str">
        <f t="shared" si="75"/>
        <v>29</v>
      </c>
      <c r="B607" t="s">
        <v>709</v>
      </c>
      <c r="C607" t="str">
        <f t="shared" si="71"/>
        <v>067</v>
      </c>
      <c r="D607" t="s">
        <v>709</v>
      </c>
      <c r="E607" t="str">
        <f t="shared" si="72"/>
        <v>02</v>
      </c>
      <c r="F607" t="str">
        <f>"044"</f>
        <v>044</v>
      </c>
      <c r="G607" t="str">
        <f>""</f>
        <v/>
      </c>
      <c r="H607" t="s">
        <v>1</v>
      </c>
      <c r="I607" t="s">
        <v>3127</v>
      </c>
      <c r="J607" t="s">
        <v>6605</v>
      </c>
      <c r="K607" t="str">
        <f>"29018"</f>
        <v>29018</v>
      </c>
    </row>
    <row r="608" spans="1:11" customFormat="1" x14ac:dyDescent="0.25">
      <c r="A608" t="str">
        <f t="shared" si="75"/>
        <v>29</v>
      </c>
      <c r="B608" t="s">
        <v>709</v>
      </c>
      <c r="C608" t="str">
        <f t="shared" si="71"/>
        <v>067</v>
      </c>
      <c r="D608" t="s">
        <v>709</v>
      </c>
      <c r="E608" t="str">
        <f t="shared" si="72"/>
        <v>02</v>
      </c>
      <c r="F608" t="str">
        <f>"044"</f>
        <v>044</v>
      </c>
      <c r="G608" t="str">
        <f>""</f>
        <v/>
      </c>
      <c r="H608" t="s">
        <v>0</v>
      </c>
      <c r="I608" t="s">
        <v>3127</v>
      </c>
      <c r="J608" t="s">
        <v>6605</v>
      </c>
      <c r="K608" t="str">
        <f>"29018"</f>
        <v>29018</v>
      </c>
    </row>
    <row r="609" spans="1:11" customFormat="1" x14ac:dyDescent="0.25">
      <c r="A609" t="str">
        <f t="shared" si="75"/>
        <v>29</v>
      </c>
      <c r="B609" t="s">
        <v>709</v>
      </c>
      <c r="C609" t="str">
        <f t="shared" ref="C609:C672" si="76">"067"</f>
        <v>067</v>
      </c>
      <c r="D609" t="s">
        <v>709</v>
      </c>
      <c r="E609" t="str">
        <f t="shared" si="72"/>
        <v>02</v>
      </c>
      <c r="F609" t="str">
        <f>"045"</f>
        <v>045</v>
      </c>
      <c r="G609" t="str">
        <f>""</f>
        <v/>
      </c>
      <c r="H609" t="s">
        <v>3</v>
      </c>
      <c r="I609" t="s">
        <v>3135</v>
      </c>
      <c r="J609" t="s">
        <v>6612</v>
      </c>
      <c r="K609" t="str">
        <f>"29017"</f>
        <v>29017</v>
      </c>
    </row>
    <row r="610" spans="1:11" customFormat="1" x14ac:dyDescent="0.25">
      <c r="A610" t="str">
        <f t="shared" si="75"/>
        <v>29</v>
      </c>
      <c r="B610" t="s">
        <v>709</v>
      </c>
      <c r="C610" t="str">
        <f t="shared" si="76"/>
        <v>067</v>
      </c>
      <c r="D610" t="s">
        <v>709</v>
      </c>
      <c r="E610" t="str">
        <f t="shared" si="72"/>
        <v>02</v>
      </c>
      <c r="F610" t="str">
        <f>"046"</f>
        <v>046</v>
      </c>
      <c r="G610" t="str">
        <f>""</f>
        <v/>
      </c>
      <c r="H610" t="s">
        <v>3</v>
      </c>
      <c r="I610" t="s">
        <v>3125</v>
      </c>
      <c r="J610" t="s">
        <v>6603</v>
      </c>
      <c r="K610" t="str">
        <f>"29017"</f>
        <v>29017</v>
      </c>
    </row>
    <row r="611" spans="1:11" customFormat="1" x14ac:dyDescent="0.25">
      <c r="A611" t="str">
        <f t="shared" si="75"/>
        <v>29</v>
      </c>
      <c r="B611" t="s">
        <v>709</v>
      </c>
      <c r="C611" t="str">
        <f t="shared" si="76"/>
        <v>067</v>
      </c>
      <c r="D611" t="s">
        <v>709</v>
      </c>
      <c r="E611" t="str">
        <f t="shared" si="72"/>
        <v>02</v>
      </c>
      <c r="F611" t="str">
        <f>"047"</f>
        <v>047</v>
      </c>
      <c r="G611" t="str">
        <f>""</f>
        <v/>
      </c>
      <c r="H611" t="s">
        <v>1</v>
      </c>
      <c r="I611" t="s">
        <v>3122</v>
      </c>
      <c r="J611" t="s">
        <v>6600</v>
      </c>
      <c r="K611" t="str">
        <f>"29016"</f>
        <v>29016</v>
      </c>
    </row>
    <row r="612" spans="1:11" customFormat="1" x14ac:dyDescent="0.25">
      <c r="A612" t="str">
        <f t="shared" si="75"/>
        <v>29</v>
      </c>
      <c r="B612" t="s">
        <v>709</v>
      </c>
      <c r="C612" t="str">
        <f t="shared" si="76"/>
        <v>067</v>
      </c>
      <c r="D612" t="s">
        <v>709</v>
      </c>
      <c r="E612" t="str">
        <f t="shared" si="72"/>
        <v>02</v>
      </c>
      <c r="F612" t="str">
        <f>"047"</f>
        <v>047</v>
      </c>
      <c r="G612" t="str">
        <f>""</f>
        <v/>
      </c>
      <c r="H612" t="s">
        <v>0</v>
      </c>
      <c r="I612" t="s">
        <v>3122</v>
      </c>
      <c r="J612" t="s">
        <v>6600</v>
      </c>
      <c r="K612" t="str">
        <f>"29016"</f>
        <v>29016</v>
      </c>
    </row>
    <row r="613" spans="1:11" customFormat="1" x14ac:dyDescent="0.25">
      <c r="A613" t="str">
        <f t="shared" si="75"/>
        <v>29</v>
      </c>
      <c r="B613" t="s">
        <v>709</v>
      </c>
      <c r="C613" t="str">
        <f t="shared" si="76"/>
        <v>067</v>
      </c>
      <c r="D613" t="s">
        <v>709</v>
      </c>
      <c r="E613" t="str">
        <f t="shared" ref="E613:E622" si="77">"02"</f>
        <v>02</v>
      </c>
      <c r="F613" t="str">
        <f>"048"</f>
        <v>048</v>
      </c>
      <c r="G613" t="str">
        <f>""</f>
        <v/>
      </c>
      <c r="H613" t="s">
        <v>1</v>
      </c>
      <c r="I613" t="s">
        <v>3143</v>
      </c>
      <c r="J613" t="s">
        <v>6620</v>
      </c>
      <c r="K613" t="str">
        <f>"29016"</f>
        <v>29016</v>
      </c>
    </row>
    <row r="614" spans="1:11" customFormat="1" x14ac:dyDescent="0.25">
      <c r="A614" t="str">
        <f t="shared" si="75"/>
        <v>29</v>
      </c>
      <c r="B614" t="s">
        <v>709</v>
      </c>
      <c r="C614" t="str">
        <f t="shared" si="76"/>
        <v>067</v>
      </c>
      <c r="D614" t="s">
        <v>709</v>
      </c>
      <c r="E614" t="str">
        <f t="shared" si="77"/>
        <v>02</v>
      </c>
      <c r="F614" t="str">
        <f>"048"</f>
        <v>048</v>
      </c>
      <c r="G614" t="str">
        <f>""</f>
        <v/>
      </c>
      <c r="H614" t="s">
        <v>0</v>
      </c>
      <c r="I614" t="s">
        <v>3143</v>
      </c>
      <c r="J614" t="s">
        <v>6620</v>
      </c>
      <c r="K614" t="str">
        <f>"29016"</f>
        <v>29016</v>
      </c>
    </row>
    <row r="615" spans="1:11" customFormat="1" x14ac:dyDescent="0.25">
      <c r="A615" t="str">
        <f t="shared" si="75"/>
        <v>29</v>
      </c>
      <c r="B615" t="s">
        <v>709</v>
      </c>
      <c r="C615" t="str">
        <f t="shared" si="76"/>
        <v>067</v>
      </c>
      <c r="D615" t="s">
        <v>709</v>
      </c>
      <c r="E615" t="str">
        <f t="shared" si="77"/>
        <v>02</v>
      </c>
      <c r="F615" t="str">
        <f>"049"</f>
        <v>049</v>
      </c>
      <c r="G615" t="str">
        <f>""</f>
        <v/>
      </c>
      <c r="H615" t="s">
        <v>1</v>
      </c>
      <c r="I615" t="s">
        <v>3127</v>
      </c>
      <c r="J615" t="s">
        <v>6605</v>
      </c>
      <c r="K615" t="str">
        <f>"29018"</f>
        <v>29018</v>
      </c>
    </row>
    <row r="616" spans="1:11" customFormat="1" x14ac:dyDescent="0.25">
      <c r="A616" t="str">
        <f t="shared" si="75"/>
        <v>29</v>
      </c>
      <c r="B616" t="s">
        <v>709</v>
      </c>
      <c r="C616" t="str">
        <f t="shared" si="76"/>
        <v>067</v>
      </c>
      <c r="D616" t="s">
        <v>709</v>
      </c>
      <c r="E616" t="str">
        <f t="shared" si="77"/>
        <v>02</v>
      </c>
      <c r="F616" t="str">
        <f>"049"</f>
        <v>049</v>
      </c>
      <c r="G616" t="str">
        <f>""</f>
        <v/>
      </c>
      <c r="H616" t="s">
        <v>0</v>
      </c>
      <c r="I616" t="s">
        <v>3127</v>
      </c>
      <c r="J616" t="s">
        <v>6605</v>
      </c>
      <c r="K616" t="str">
        <f>"29018"</f>
        <v>29018</v>
      </c>
    </row>
    <row r="617" spans="1:11" customFormat="1" x14ac:dyDescent="0.25">
      <c r="A617" t="str">
        <f t="shared" si="75"/>
        <v>29</v>
      </c>
      <c r="B617" t="s">
        <v>709</v>
      </c>
      <c r="C617" t="str">
        <f t="shared" si="76"/>
        <v>067</v>
      </c>
      <c r="D617" t="s">
        <v>709</v>
      </c>
      <c r="E617" t="str">
        <f t="shared" si="77"/>
        <v>02</v>
      </c>
      <c r="F617" t="str">
        <f>"050"</f>
        <v>050</v>
      </c>
      <c r="G617" t="str">
        <f>""</f>
        <v/>
      </c>
      <c r="H617" t="s">
        <v>1</v>
      </c>
      <c r="I617" t="s">
        <v>3144</v>
      </c>
      <c r="J617" t="s">
        <v>6621</v>
      </c>
      <c r="K617" t="str">
        <f>"29016"</f>
        <v>29016</v>
      </c>
    </row>
    <row r="618" spans="1:11" customFormat="1" x14ac:dyDescent="0.25">
      <c r="A618" t="str">
        <f t="shared" si="75"/>
        <v>29</v>
      </c>
      <c r="B618" t="s">
        <v>709</v>
      </c>
      <c r="C618" t="str">
        <f t="shared" si="76"/>
        <v>067</v>
      </c>
      <c r="D618" t="s">
        <v>709</v>
      </c>
      <c r="E618" t="str">
        <f t="shared" si="77"/>
        <v>02</v>
      </c>
      <c r="F618" t="str">
        <f>"050"</f>
        <v>050</v>
      </c>
      <c r="G618" t="str">
        <f>""</f>
        <v/>
      </c>
      <c r="H618" t="s">
        <v>0</v>
      </c>
      <c r="I618" t="s">
        <v>3144</v>
      </c>
      <c r="J618" t="s">
        <v>6621</v>
      </c>
      <c r="K618" t="str">
        <f>"29016"</f>
        <v>29016</v>
      </c>
    </row>
    <row r="619" spans="1:11" customFormat="1" x14ac:dyDescent="0.25">
      <c r="A619" t="str">
        <f t="shared" si="75"/>
        <v>29</v>
      </c>
      <c r="B619" t="s">
        <v>709</v>
      </c>
      <c r="C619" t="str">
        <f t="shared" si="76"/>
        <v>067</v>
      </c>
      <c r="D619" t="s">
        <v>709</v>
      </c>
      <c r="E619" t="str">
        <f t="shared" si="77"/>
        <v>02</v>
      </c>
      <c r="F619" t="str">
        <f>"051"</f>
        <v>051</v>
      </c>
      <c r="G619" t="str">
        <f>""</f>
        <v/>
      </c>
      <c r="H619" t="s">
        <v>3</v>
      </c>
      <c r="I619" t="s">
        <v>3128</v>
      </c>
      <c r="J619" t="s">
        <v>6606</v>
      </c>
      <c r="K619" t="str">
        <f>"29017"</f>
        <v>29017</v>
      </c>
    </row>
    <row r="620" spans="1:11" customFormat="1" x14ac:dyDescent="0.25">
      <c r="A620" t="str">
        <f t="shared" si="75"/>
        <v>29</v>
      </c>
      <c r="B620" t="s">
        <v>709</v>
      </c>
      <c r="C620" t="str">
        <f t="shared" si="76"/>
        <v>067</v>
      </c>
      <c r="D620" t="s">
        <v>709</v>
      </c>
      <c r="E620" t="str">
        <f t="shared" si="77"/>
        <v>02</v>
      </c>
      <c r="F620" t="str">
        <f>"052"</f>
        <v>052</v>
      </c>
      <c r="G620" t="str">
        <f>""</f>
        <v/>
      </c>
      <c r="H620" t="s">
        <v>3</v>
      </c>
      <c r="I620" t="s">
        <v>3143</v>
      </c>
      <c r="J620" t="s">
        <v>6620</v>
      </c>
      <c r="K620" t="str">
        <f>"29016"</f>
        <v>29016</v>
      </c>
    </row>
    <row r="621" spans="1:11" customFormat="1" x14ac:dyDescent="0.25">
      <c r="A621" t="str">
        <f t="shared" si="75"/>
        <v>29</v>
      </c>
      <c r="B621" t="s">
        <v>709</v>
      </c>
      <c r="C621" t="str">
        <f t="shared" si="76"/>
        <v>067</v>
      </c>
      <c r="D621" t="s">
        <v>709</v>
      </c>
      <c r="E621" t="str">
        <f t="shared" si="77"/>
        <v>02</v>
      </c>
      <c r="F621" t="str">
        <f>"053"</f>
        <v>053</v>
      </c>
      <c r="G621" t="str">
        <f>""</f>
        <v/>
      </c>
      <c r="H621" t="s">
        <v>1</v>
      </c>
      <c r="I621" t="s">
        <v>3136</v>
      </c>
      <c r="J621" t="s">
        <v>6613</v>
      </c>
      <c r="K621" t="str">
        <f>"29018"</f>
        <v>29018</v>
      </c>
    </row>
    <row r="622" spans="1:11" customFormat="1" x14ac:dyDescent="0.25">
      <c r="A622" t="str">
        <f t="shared" si="75"/>
        <v>29</v>
      </c>
      <c r="B622" t="s">
        <v>709</v>
      </c>
      <c r="C622" t="str">
        <f t="shared" si="76"/>
        <v>067</v>
      </c>
      <c r="D622" t="s">
        <v>709</v>
      </c>
      <c r="E622" t="str">
        <f t="shared" si="77"/>
        <v>02</v>
      </c>
      <c r="F622" t="str">
        <f>"053"</f>
        <v>053</v>
      </c>
      <c r="G622" t="str">
        <f>""</f>
        <v/>
      </c>
      <c r="H622" t="s">
        <v>0</v>
      </c>
      <c r="I622" t="s">
        <v>3136</v>
      </c>
      <c r="J622" t="s">
        <v>6613</v>
      </c>
      <c r="K622" t="str">
        <f>"29018"</f>
        <v>29018</v>
      </c>
    </row>
    <row r="623" spans="1:11" customFormat="1" x14ac:dyDescent="0.25">
      <c r="A623" t="str">
        <f t="shared" si="75"/>
        <v>29</v>
      </c>
      <c r="B623" t="s">
        <v>709</v>
      </c>
      <c r="C623" t="str">
        <f t="shared" si="76"/>
        <v>067</v>
      </c>
      <c r="D623" t="s">
        <v>709</v>
      </c>
      <c r="E623" t="str">
        <f>"03"</f>
        <v>03</v>
      </c>
      <c r="F623" t="str">
        <f>"001"</f>
        <v>001</v>
      </c>
      <c r="G623" t="str">
        <f>""</f>
        <v/>
      </c>
      <c r="H623" t="s">
        <v>1</v>
      </c>
      <c r="I623" t="s">
        <v>3145</v>
      </c>
      <c r="J623" t="s">
        <v>6622</v>
      </c>
      <c r="K623" t="str">
        <f>"29008"</f>
        <v>29008</v>
      </c>
    </row>
    <row r="624" spans="1:11" customFormat="1" x14ac:dyDescent="0.25">
      <c r="A624" t="str">
        <f t="shared" si="75"/>
        <v>29</v>
      </c>
      <c r="B624" t="s">
        <v>709</v>
      </c>
      <c r="C624" t="str">
        <f t="shared" si="76"/>
        <v>067</v>
      </c>
      <c r="D624" t="s">
        <v>709</v>
      </c>
      <c r="E624" t="str">
        <f>"03"</f>
        <v>03</v>
      </c>
      <c r="F624" t="str">
        <f>"001"</f>
        <v>001</v>
      </c>
      <c r="G624" t="str">
        <f>""</f>
        <v/>
      </c>
      <c r="H624" t="s">
        <v>0</v>
      </c>
      <c r="I624" t="s">
        <v>3145</v>
      </c>
      <c r="J624" t="s">
        <v>6622</v>
      </c>
      <c r="K624" t="str">
        <f>"29008"</f>
        <v>29008</v>
      </c>
    </row>
    <row r="625" spans="1:11" customFormat="1" x14ac:dyDescent="0.25">
      <c r="A625" t="str">
        <f t="shared" si="75"/>
        <v>29</v>
      </c>
      <c r="B625" t="s">
        <v>709</v>
      </c>
      <c r="C625" t="str">
        <f t="shared" si="76"/>
        <v>067</v>
      </c>
      <c r="D625" t="s">
        <v>709</v>
      </c>
      <c r="E625" t="str">
        <f>"03"</f>
        <v>03</v>
      </c>
      <c r="F625" t="str">
        <f>"002"</f>
        <v>002</v>
      </c>
      <c r="G625" t="str">
        <f>""</f>
        <v/>
      </c>
      <c r="H625" t="s">
        <v>1</v>
      </c>
      <c r="I625" t="s">
        <v>3146</v>
      </c>
      <c r="J625" t="s">
        <v>6622</v>
      </c>
      <c r="K625" t="str">
        <f>"29008"</f>
        <v>29008</v>
      </c>
    </row>
    <row r="626" spans="1:11" customFormat="1" x14ac:dyDescent="0.25">
      <c r="A626" t="str">
        <f t="shared" si="75"/>
        <v>29</v>
      </c>
      <c r="B626" t="s">
        <v>709</v>
      </c>
      <c r="C626" t="str">
        <f t="shared" si="76"/>
        <v>067</v>
      </c>
      <c r="D626" t="s">
        <v>709</v>
      </c>
      <c r="E626" t="str">
        <f>"03"</f>
        <v>03</v>
      </c>
      <c r="F626" t="str">
        <f>"002"</f>
        <v>002</v>
      </c>
      <c r="G626" t="str">
        <f>""</f>
        <v/>
      </c>
      <c r="H626" t="s">
        <v>0</v>
      </c>
      <c r="I626" t="s">
        <v>3146</v>
      </c>
      <c r="J626" t="s">
        <v>6622</v>
      </c>
      <c r="K626" t="str">
        <f>"29008"</f>
        <v>29008</v>
      </c>
    </row>
    <row r="627" spans="1:11" customFormat="1" x14ac:dyDescent="0.25">
      <c r="A627" t="str">
        <f t="shared" si="75"/>
        <v>29</v>
      </c>
      <c r="B627" t="s">
        <v>709</v>
      </c>
      <c r="C627" t="str">
        <f t="shared" si="76"/>
        <v>067</v>
      </c>
      <c r="D627" t="s">
        <v>709</v>
      </c>
      <c r="E627" t="str">
        <f t="shared" ref="E627:E643" si="78">"04"</f>
        <v>04</v>
      </c>
      <c r="F627" t="str">
        <f>"001"</f>
        <v>001</v>
      </c>
      <c r="G627" t="str">
        <f>""</f>
        <v/>
      </c>
      <c r="H627" t="s">
        <v>1</v>
      </c>
      <c r="I627" t="s">
        <v>3147</v>
      </c>
      <c r="J627" t="s">
        <v>6623</v>
      </c>
      <c r="K627" t="str">
        <f t="shared" ref="K627:K632" si="79">"29012"</f>
        <v>29012</v>
      </c>
    </row>
    <row r="628" spans="1:11" customFormat="1" x14ac:dyDescent="0.25">
      <c r="A628" t="str">
        <f t="shared" si="75"/>
        <v>29</v>
      </c>
      <c r="B628" t="s">
        <v>709</v>
      </c>
      <c r="C628" t="str">
        <f t="shared" si="76"/>
        <v>067</v>
      </c>
      <c r="D628" t="s">
        <v>709</v>
      </c>
      <c r="E628" t="str">
        <f t="shared" si="78"/>
        <v>04</v>
      </c>
      <c r="F628" t="str">
        <f>"001"</f>
        <v>001</v>
      </c>
      <c r="G628" t="str">
        <f>""</f>
        <v/>
      </c>
      <c r="H628" t="s">
        <v>0</v>
      </c>
      <c r="I628" t="s">
        <v>3147</v>
      </c>
      <c r="J628" t="s">
        <v>6623</v>
      </c>
      <c r="K628" t="str">
        <f t="shared" si="79"/>
        <v>29012</v>
      </c>
    </row>
    <row r="629" spans="1:11" customFormat="1" x14ac:dyDescent="0.25">
      <c r="A629" t="str">
        <f t="shared" si="75"/>
        <v>29</v>
      </c>
      <c r="B629" t="s">
        <v>709</v>
      </c>
      <c r="C629" t="str">
        <f t="shared" si="76"/>
        <v>067</v>
      </c>
      <c r="D629" t="s">
        <v>709</v>
      </c>
      <c r="E629" t="str">
        <f t="shared" si="78"/>
        <v>04</v>
      </c>
      <c r="F629" t="str">
        <f>"003"</f>
        <v>003</v>
      </c>
      <c r="G629" t="str">
        <f>""</f>
        <v/>
      </c>
      <c r="H629" t="s">
        <v>1</v>
      </c>
      <c r="I629" t="s">
        <v>3148</v>
      </c>
      <c r="J629" t="s">
        <v>6624</v>
      </c>
      <c r="K629" t="str">
        <f t="shared" si="79"/>
        <v>29012</v>
      </c>
    </row>
    <row r="630" spans="1:11" customFormat="1" x14ac:dyDescent="0.25">
      <c r="A630" t="str">
        <f t="shared" si="75"/>
        <v>29</v>
      </c>
      <c r="B630" t="s">
        <v>709</v>
      </c>
      <c r="C630" t="str">
        <f t="shared" si="76"/>
        <v>067</v>
      </c>
      <c r="D630" t="s">
        <v>709</v>
      </c>
      <c r="E630" t="str">
        <f t="shared" si="78"/>
        <v>04</v>
      </c>
      <c r="F630" t="str">
        <f>"003"</f>
        <v>003</v>
      </c>
      <c r="G630" t="str">
        <f>""</f>
        <v/>
      </c>
      <c r="H630" t="s">
        <v>0</v>
      </c>
      <c r="I630" t="s">
        <v>3148</v>
      </c>
      <c r="J630" t="s">
        <v>6624</v>
      </c>
      <c r="K630" t="str">
        <f t="shared" si="79"/>
        <v>29012</v>
      </c>
    </row>
    <row r="631" spans="1:11" customFormat="1" x14ac:dyDescent="0.25">
      <c r="A631" t="str">
        <f t="shared" si="75"/>
        <v>29</v>
      </c>
      <c r="B631" t="s">
        <v>709</v>
      </c>
      <c r="C631" t="str">
        <f t="shared" si="76"/>
        <v>067</v>
      </c>
      <c r="D631" t="s">
        <v>709</v>
      </c>
      <c r="E631" t="str">
        <f t="shared" si="78"/>
        <v>04</v>
      </c>
      <c r="F631" t="str">
        <f>"004"</f>
        <v>004</v>
      </c>
      <c r="G631" t="str">
        <f>""</f>
        <v/>
      </c>
      <c r="H631" t="s">
        <v>1</v>
      </c>
      <c r="I631" t="s">
        <v>3149</v>
      </c>
      <c r="J631" t="s">
        <v>6625</v>
      </c>
      <c r="K631" t="str">
        <f t="shared" si="79"/>
        <v>29012</v>
      </c>
    </row>
    <row r="632" spans="1:11" customFormat="1" x14ac:dyDescent="0.25">
      <c r="A632" t="str">
        <f t="shared" si="75"/>
        <v>29</v>
      </c>
      <c r="B632" t="s">
        <v>709</v>
      </c>
      <c r="C632" t="str">
        <f t="shared" si="76"/>
        <v>067</v>
      </c>
      <c r="D632" t="s">
        <v>709</v>
      </c>
      <c r="E632" t="str">
        <f t="shared" si="78"/>
        <v>04</v>
      </c>
      <c r="F632" t="str">
        <f>"004"</f>
        <v>004</v>
      </c>
      <c r="G632" t="str">
        <f>""</f>
        <v/>
      </c>
      <c r="H632" t="s">
        <v>0</v>
      </c>
      <c r="I632" t="s">
        <v>3149</v>
      </c>
      <c r="J632" t="s">
        <v>6625</v>
      </c>
      <c r="K632" t="str">
        <f t="shared" si="79"/>
        <v>29012</v>
      </c>
    </row>
    <row r="633" spans="1:11" customFormat="1" x14ac:dyDescent="0.25">
      <c r="A633" t="str">
        <f t="shared" si="75"/>
        <v>29</v>
      </c>
      <c r="B633" t="s">
        <v>709</v>
      </c>
      <c r="C633" t="str">
        <f t="shared" si="76"/>
        <v>067</v>
      </c>
      <c r="D633" t="s">
        <v>709</v>
      </c>
      <c r="E633" t="str">
        <f t="shared" si="78"/>
        <v>04</v>
      </c>
      <c r="F633" t="str">
        <f>"006"</f>
        <v>006</v>
      </c>
      <c r="G633" t="str">
        <f>""</f>
        <v/>
      </c>
      <c r="H633" t="s">
        <v>3</v>
      </c>
      <c r="I633" t="s">
        <v>3150</v>
      </c>
      <c r="J633" t="s">
        <v>6626</v>
      </c>
      <c r="K633" t="str">
        <f>"29013"</f>
        <v>29013</v>
      </c>
    </row>
    <row r="634" spans="1:11" customFormat="1" x14ac:dyDescent="0.25">
      <c r="A634" t="str">
        <f t="shared" si="75"/>
        <v>29</v>
      </c>
      <c r="B634" t="s">
        <v>709</v>
      </c>
      <c r="C634" t="str">
        <f t="shared" si="76"/>
        <v>067</v>
      </c>
      <c r="D634" t="s">
        <v>709</v>
      </c>
      <c r="E634" t="str">
        <f t="shared" si="78"/>
        <v>04</v>
      </c>
      <c r="F634" t="str">
        <f>"007"</f>
        <v>007</v>
      </c>
      <c r="G634" t="str">
        <f>""</f>
        <v/>
      </c>
      <c r="H634" t="s">
        <v>3</v>
      </c>
      <c r="I634" t="s">
        <v>3149</v>
      </c>
      <c r="J634" t="s">
        <v>6625</v>
      </c>
      <c r="K634" t="str">
        <f>"29012"</f>
        <v>29012</v>
      </c>
    </row>
    <row r="635" spans="1:11" customFormat="1" x14ac:dyDescent="0.25">
      <c r="A635" t="str">
        <f t="shared" si="75"/>
        <v>29</v>
      </c>
      <c r="B635" t="s">
        <v>709</v>
      </c>
      <c r="C635" t="str">
        <f t="shared" si="76"/>
        <v>067</v>
      </c>
      <c r="D635" t="s">
        <v>709</v>
      </c>
      <c r="E635" t="str">
        <f t="shared" si="78"/>
        <v>04</v>
      </c>
      <c r="F635" t="str">
        <f>"008"</f>
        <v>008</v>
      </c>
      <c r="G635" t="str">
        <f>""</f>
        <v/>
      </c>
      <c r="H635" t="s">
        <v>3</v>
      </c>
      <c r="I635" t="s">
        <v>3149</v>
      </c>
      <c r="J635" t="s">
        <v>6625</v>
      </c>
      <c r="K635" t="str">
        <f>"29012"</f>
        <v>29012</v>
      </c>
    </row>
    <row r="636" spans="1:11" customFormat="1" x14ac:dyDescent="0.25">
      <c r="A636" t="str">
        <f t="shared" si="75"/>
        <v>29</v>
      </c>
      <c r="B636" t="s">
        <v>709</v>
      </c>
      <c r="C636" t="str">
        <f t="shared" si="76"/>
        <v>067</v>
      </c>
      <c r="D636" t="s">
        <v>709</v>
      </c>
      <c r="E636" t="str">
        <f t="shared" si="78"/>
        <v>04</v>
      </c>
      <c r="F636" t="str">
        <f>"009"</f>
        <v>009</v>
      </c>
      <c r="G636" t="str">
        <f>""</f>
        <v/>
      </c>
      <c r="H636" t="s">
        <v>1</v>
      </c>
      <c r="I636" t="s">
        <v>3150</v>
      </c>
      <c r="J636" t="s">
        <v>6626</v>
      </c>
      <c r="K636" t="str">
        <f t="shared" ref="K636:K643" si="80">"29013"</f>
        <v>29013</v>
      </c>
    </row>
    <row r="637" spans="1:11" customFormat="1" x14ac:dyDescent="0.25">
      <c r="A637" t="str">
        <f t="shared" si="75"/>
        <v>29</v>
      </c>
      <c r="B637" t="s">
        <v>709</v>
      </c>
      <c r="C637" t="str">
        <f t="shared" si="76"/>
        <v>067</v>
      </c>
      <c r="D637" t="s">
        <v>709</v>
      </c>
      <c r="E637" t="str">
        <f t="shared" si="78"/>
        <v>04</v>
      </c>
      <c r="F637" t="str">
        <f>"009"</f>
        <v>009</v>
      </c>
      <c r="G637" t="str">
        <f>""</f>
        <v/>
      </c>
      <c r="H637" t="s">
        <v>0</v>
      </c>
      <c r="I637" t="s">
        <v>3150</v>
      </c>
      <c r="J637" t="s">
        <v>6626</v>
      </c>
      <c r="K637" t="str">
        <f t="shared" si="80"/>
        <v>29013</v>
      </c>
    </row>
    <row r="638" spans="1:11" customFormat="1" x14ac:dyDescent="0.25">
      <c r="A638" t="str">
        <f t="shared" si="75"/>
        <v>29</v>
      </c>
      <c r="B638" t="s">
        <v>709</v>
      </c>
      <c r="C638" t="str">
        <f t="shared" si="76"/>
        <v>067</v>
      </c>
      <c r="D638" t="s">
        <v>709</v>
      </c>
      <c r="E638" t="str">
        <f t="shared" si="78"/>
        <v>04</v>
      </c>
      <c r="F638" t="str">
        <f>"010"</f>
        <v>010</v>
      </c>
      <c r="G638" t="str">
        <f>""</f>
        <v/>
      </c>
      <c r="H638" t="s">
        <v>3</v>
      </c>
      <c r="I638" t="s">
        <v>3151</v>
      </c>
      <c r="J638" t="s">
        <v>6627</v>
      </c>
      <c r="K638" t="str">
        <f t="shared" si="80"/>
        <v>29013</v>
      </c>
    </row>
    <row r="639" spans="1:11" customFormat="1" x14ac:dyDescent="0.25">
      <c r="A639" t="str">
        <f t="shared" si="75"/>
        <v>29</v>
      </c>
      <c r="B639" t="s">
        <v>709</v>
      </c>
      <c r="C639" t="str">
        <f t="shared" si="76"/>
        <v>067</v>
      </c>
      <c r="D639" t="s">
        <v>709</v>
      </c>
      <c r="E639" t="str">
        <f t="shared" si="78"/>
        <v>04</v>
      </c>
      <c r="F639" t="str">
        <f>"011"</f>
        <v>011</v>
      </c>
      <c r="G639" t="str">
        <f>""</f>
        <v/>
      </c>
      <c r="H639" t="s">
        <v>3</v>
      </c>
      <c r="I639" t="s">
        <v>3150</v>
      </c>
      <c r="J639" t="s">
        <v>6626</v>
      </c>
      <c r="K639" t="str">
        <f t="shared" si="80"/>
        <v>29013</v>
      </c>
    </row>
    <row r="640" spans="1:11" customFormat="1" x14ac:dyDescent="0.25">
      <c r="A640" t="str">
        <f t="shared" si="75"/>
        <v>29</v>
      </c>
      <c r="B640" t="s">
        <v>709</v>
      </c>
      <c r="C640" t="str">
        <f t="shared" si="76"/>
        <v>067</v>
      </c>
      <c r="D640" t="s">
        <v>709</v>
      </c>
      <c r="E640" t="str">
        <f t="shared" si="78"/>
        <v>04</v>
      </c>
      <c r="F640" t="str">
        <f>"012"</f>
        <v>012</v>
      </c>
      <c r="G640" t="str">
        <f>""</f>
        <v/>
      </c>
      <c r="H640" t="s">
        <v>1</v>
      </c>
      <c r="I640" t="s">
        <v>3151</v>
      </c>
      <c r="J640" t="s">
        <v>6627</v>
      </c>
      <c r="K640" t="str">
        <f t="shared" si="80"/>
        <v>29013</v>
      </c>
    </row>
    <row r="641" spans="1:11" customFormat="1" x14ac:dyDescent="0.25">
      <c r="A641" t="str">
        <f t="shared" si="75"/>
        <v>29</v>
      </c>
      <c r="B641" t="s">
        <v>709</v>
      </c>
      <c r="C641" t="str">
        <f t="shared" si="76"/>
        <v>067</v>
      </c>
      <c r="D641" t="s">
        <v>709</v>
      </c>
      <c r="E641" t="str">
        <f t="shared" si="78"/>
        <v>04</v>
      </c>
      <c r="F641" t="str">
        <f>"012"</f>
        <v>012</v>
      </c>
      <c r="G641" t="str">
        <f>""</f>
        <v/>
      </c>
      <c r="H641" t="s">
        <v>0</v>
      </c>
      <c r="I641" t="s">
        <v>3151</v>
      </c>
      <c r="J641" t="s">
        <v>6627</v>
      </c>
      <c r="K641" t="str">
        <f t="shared" si="80"/>
        <v>29013</v>
      </c>
    </row>
    <row r="642" spans="1:11" customFormat="1" x14ac:dyDescent="0.25">
      <c r="A642" t="str">
        <f t="shared" si="75"/>
        <v>29</v>
      </c>
      <c r="B642" t="s">
        <v>709</v>
      </c>
      <c r="C642" t="str">
        <f t="shared" si="76"/>
        <v>067</v>
      </c>
      <c r="D642" t="s">
        <v>709</v>
      </c>
      <c r="E642" t="str">
        <f t="shared" si="78"/>
        <v>04</v>
      </c>
      <c r="F642" t="str">
        <f>"014"</f>
        <v>014</v>
      </c>
      <c r="G642" t="str">
        <f>""</f>
        <v/>
      </c>
      <c r="H642" t="s">
        <v>3</v>
      </c>
      <c r="I642" t="s">
        <v>3152</v>
      </c>
      <c r="J642" t="s">
        <v>6628</v>
      </c>
      <c r="K642" t="str">
        <f t="shared" si="80"/>
        <v>29013</v>
      </c>
    </row>
    <row r="643" spans="1:11" customFormat="1" x14ac:dyDescent="0.25">
      <c r="A643" t="str">
        <f t="shared" ref="A643:A706" si="81">"29"</f>
        <v>29</v>
      </c>
      <c r="B643" t="s">
        <v>709</v>
      </c>
      <c r="C643" t="str">
        <f t="shared" si="76"/>
        <v>067</v>
      </c>
      <c r="D643" t="s">
        <v>709</v>
      </c>
      <c r="E643" t="str">
        <f t="shared" si="78"/>
        <v>04</v>
      </c>
      <c r="F643" t="str">
        <f>"015"</f>
        <v>015</v>
      </c>
      <c r="G643" t="str">
        <f>""</f>
        <v/>
      </c>
      <c r="H643" t="s">
        <v>3</v>
      </c>
      <c r="I643" t="s">
        <v>3150</v>
      </c>
      <c r="J643" t="s">
        <v>6626</v>
      </c>
      <c r="K643" t="str">
        <f t="shared" si="80"/>
        <v>29013</v>
      </c>
    </row>
    <row r="644" spans="1:11" customFormat="1" x14ac:dyDescent="0.25">
      <c r="A644" t="str">
        <f t="shared" si="81"/>
        <v>29</v>
      </c>
      <c r="B644" t="s">
        <v>709</v>
      </c>
      <c r="C644" t="str">
        <f t="shared" si="76"/>
        <v>067</v>
      </c>
      <c r="D644" t="s">
        <v>709</v>
      </c>
      <c r="E644" t="str">
        <f>"05"</f>
        <v>05</v>
      </c>
      <c r="F644" t="str">
        <f>"001"</f>
        <v>001</v>
      </c>
      <c r="G644" t="str">
        <f>""</f>
        <v/>
      </c>
      <c r="H644" t="s">
        <v>3</v>
      </c>
      <c r="I644" t="s">
        <v>3153</v>
      </c>
      <c r="J644" t="s">
        <v>6629</v>
      </c>
      <c r="K644" t="str">
        <f>"29012"</f>
        <v>29012</v>
      </c>
    </row>
    <row r="645" spans="1:11" customFormat="1" x14ac:dyDescent="0.25">
      <c r="A645" t="str">
        <f t="shared" si="81"/>
        <v>29</v>
      </c>
      <c r="B645" t="s">
        <v>709</v>
      </c>
      <c r="C645" t="str">
        <f t="shared" si="76"/>
        <v>067</v>
      </c>
      <c r="D645" t="s">
        <v>709</v>
      </c>
      <c r="E645" t="str">
        <f>"05"</f>
        <v>05</v>
      </c>
      <c r="F645" t="str">
        <f>"002"</f>
        <v>002</v>
      </c>
      <c r="G645" t="str">
        <f>""</f>
        <v/>
      </c>
      <c r="H645" t="s">
        <v>1</v>
      </c>
      <c r="I645" t="s">
        <v>3154</v>
      </c>
      <c r="J645" t="s">
        <v>6630</v>
      </c>
      <c r="K645" t="str">
        <f>"29008"</f>
        <v>29008</v>
      </c>
    </row>
    <row r="646" spans="1:11" customFormat="1" x14ac:dyDescent="0.25">
      <c r="A646" t="str">
        <f t="shared" si="81"/>
        <v>29</v>
      </c>
      <c r="B646" t="s">
        <v>709</v>
      </c>
      <c r="C646" t="str">
        <f t="shared" si="76"/>
        <v>067</v>
      </c>
      <c r="D646" t="s">
        <v>709</v>
      </c>
      <c r="E646" t="str">
        <f>"05"</f>
        <v>05</v>
      </c>
      <c r="F646" t="str">
        <f>"002"</f>
        <v>002</v>
      </c>
      <c r="G646" t="str">
        <f>""</f>
        <v/>
      </c>
      <c r="H646" t="s">
        <v>0</v>
      </c>
      <c r="I646" t="s">
        <v>3154</v>
      </c>
      <c r="J646" t="s">
        <v>6630</v>
      </c>
      <c r="K646" t="str">
        <f>"29008"</f>
        <v>29008</v>
      </c>
    </row>
    <row r="647" spans="1:11" customFormat="1" x14ac:dyDescent="0.25">
      <c r="A647" t="str">
        <f t="shared" si="81"/>
        <v>29</v>
      </c>
      <c r="B647" t="s">
        <v>709</v>
      </c>
      <c r="C647" t="str">
        <f t="shared" si="76"/>
        <v>067</v>
      </c>
      <c r="D647" t="s">
        <v>709</v>
      </c>
      <c r="E647" t="str">
        <f t="shared" ref="E647:E710" si="82">"06"</f>
        <v>06</v>
      </c>
      <c r="F647" t="str">
        <f>"001"</f>
        <v>001</v>
      </c>
      <c r="G647" t="str">
        <f>""</f>
        <v/>
      </c>
      <c r="H647" t="s">
        <v>1</v>
      </c>
      <c r="I647" t="s">
        <v>3155</v>
      </c>
      <c r="J647" t="s">
        <v>6631</v>
      </c>
      <c r="K647" t="str">
        <f t="shared" ref="K647:K661" si="83">"29014"</f>
        <v>29014</v>
      </c>
    </row>
    <row r="648" spans="1:11" customFormat="1" x14ac:dyDescent="0.25">
      <c r="A648" t="str">
        <f t="shared" si="81"/>
        <v>29</v>
      </c>
      <c r="B648" t="s">
        <v>709</v>
      </c>
      <c r="C648" t="str">
        <f t="shared" si="76"/>
        <v>067</v>
      </c>
      <c r="D648" t="s">
        <v>709</v>
      </c>
      <c r="E648" t="str">
        <f t="shared" si="82"/>
        <v>06</v>
      </c>
      <c r="F648" t="str">
        <f>"001"</f>
        <v>001</v>
      </c>
      <c r="G648" t="str">
        <f>""</f>
        <v/>
      </c>
      <c r="H648" t="s">
        <v>0</v>
      </c>
      <c r="I648" t="s">
        <v>3155</v>
      </c>
      <c r="J648" t="s">
        <v>6631</v>
      </c>
      <c r="K648" t="str">
        <f t="shared" si="83"/>
        <v>29014</v>
      </c>
    </row>
    <row r="649" spans="1:11" customFormat="1" x14ac:dyDescent="0.25">
      <c r="A649" t="str">
        <f t="shared" si="81"/>
        <v>29</v>
      </c>
      <c r="B649" t="s">
        <v>709</v>
      </c>
      <c r="C649" t="str">
        <f t="shared" si="76"/>
        <v>067</v>
      </c>
      <c r="D649" t="s">
        <v>709</v>
      </c>
      <c r="E649" t="str">
        <f t="shared" si="82"/>
        <v>06</v>
      </c>
      <c r="F649" t="str">
        <f>"002"</f>
        <v>002</v>
      </c>
      <c r="G649" t="str">
        <f>""</f>
        <v/>
      </c>
      <c r="H649" t="s">
        <v>1</v>
      </c>
      <c r="I649" t="s">
        <v>3156</v>
      </c>
      <c r="J649" t="s">
        <v>6632</v>
      </c>
      <c r="K649" t="str">
        <f t="shared" si="83"/>
        <v>29014</v>
      </c>
    </row>
    <row r="650" spans="1:11" customFormat="1" x14ac:dyDescent="0.25">
      <c r="A650" t="str">
        <f t="shared" si="81"/>
        <v>29</v>
      </c>
      <c r="B650" t="s">
        <v>709</v>
      </c>
      <c r="C650" t="str">
        <f t="shared" si="76"/>
        <v>067</v>
      </c>
      <c r="D650" t="s">
        <v>709</v>
      </c>
      <c r="E650" t="str">
        <f t="shared" si="82"/>
        <v>06</v>
      </c>
      <c r="F650" t="str">
        <f>"002"</f>
        <v>002</v>
      </c>
      <c r="G650" t="str">
        <f>""</f>
        <v/>
      </c>
      <c r="H650" t="s">
        <v>0</v>
      </c>
      <c r="I650" t="s">
        <v>3156</v>
      </c>
      <c r="J650" t="s">
        <v>6632</v>
      </c>
      <c r="K650" t="str">
        <f t="shared" si="83"/>
        <v>29014</v>
      </c>
    </row>
    <row r="651" spans="1:11" customFormat="1" x14ac:dyDescent="0.25">
      <c r="A651" t="str">
        <f t="shared" si="81"/>
        <v>29</v>
      </c>
      <c r="B651" t="s">
        <v>709</v>
      </c>
      <c r="C651" t="str">
        <f t="shared" si="76"/>
        <v>067</v>
      </c>
      <c r="D651" t="s">
        <v>709</v>
      </c>
      <c r="E651" t="str">
        <f t="shared" si="82"/>
        <v>06</v>
      </c>
      <c r="F651" t="str">
        <f>"003"</f>
        <v>003</v>
      </c>
      <c r="G651" t="str">
        <f>""</f>
        <v/>
      </c>
      <c r="H651" t="s">
        <v>3</v>
      </c>
      <c r="I651" t="s">
        <v>3157</v>
      </c>
      <c r="J651" t="s">
        <v>6633</v>
      </c>
      <c r="K651" t="str">
        <f t="shared" si="83"/>
        <v>29014</v>
      </c>
    </row>
    <row r="652" spans="1:11" customFormat="1" x14ac:dyDescent="0.25">
      <c r="A652" t="str">
        <f t="shared" si="81"/>
        <v>29</v>
      </c>
      <c r="B652" t="s">
        <v>709</v>
      </c>
      <c r="C652" t="str">
        <f t="shared" si="76"/>
        <v>067</v>
      </c>
      <c r="D652" t="s">
        <v>709</v>
      </c>
      <c r="E652" t="str">
        <f t="shared" si="82"/>
        <v>06</v>
      </c>
      <c r="F652" t="str">
        <f>"004"</f>
        <v>004</v>
      </c>
      <c r="G652" t="str">
        <f>""</f>
        <v/>
      </c>
      <c r="H652" t="s">
        <v>3</v>
      </c>
      <c r="I652" t="s">
        <v>3158</v>
      </c>
      <c r="J652" t="s">
        <v>6634</v>
      </c>
      <c r="K652" t="str">
        <f t="shared" si="83"/>
        <v>29014</v>
      </c>
    </row>
    <row r="653" spans="1:11" customFormat="1" x14ac:dyDescent="0.25">
      <c r="A653" t="str">
        <f t="shared" si="81"/>
        <v>29</v>
      </c>
      <c r="B653" t="s">
        <v>709</v>
      </c>
      <c r="C653" t="str">
        <f t="shared" si="76"/>
        <v>067</v>
      </c>
      <c r="D653" t="s">
        <v>709</v>
      </c>
      <c r="E653" t="str">
        <f t="shared" si="82"/>
        <v>06</v>
      </c>
      <c r="F653" t="str">
        <f>"005"</f>
        <v>005</v>
      </c>
      <c r="G653" t="str">
        <f>""</f>
        <v/>
      </c>
      <c r="H653" t="s">
        <v>3</v>
      </c>
      <c r="I653" t="s">
        <v>3159</v>
      </c>
      <c r="J653" t="s">
        <v>6635</v>
      </c>
      <c r="K653" t="str">
        <f t="shared" si="83"/>
        <v>29014</v>
      </c>
    </row>
    <row r="654" spans="1:11" customFormat="1" x14ac:dyDescent="0.25">
      <c r="A654" t="str">
        <f t="shared" si="81"/>
        <v>29</v>
      </c>
      <c r="B654" t="s">
        <v>709</v>
      </c>
      <c r="C654" t="str">
        <f t="shared" si="76"/>
        <v>067</v>
      </c>
      <c r="D654" t="s">
        <v>709</v>
      </c>
      <c r="E654" t="str">
        <f t="shared" si="82"/>
        <v>06</v>
      </c>
      <c r="F654" t="str">
        <f>"006"</f>
        <v>006</v>
      </c>
      <c r="G654" t="str">
        <f>""</f>
        <v/>
      </c>
      <c r="H654" t="s">
        <v>3</v>
      </c>
      <c r="I654" t="s">
        <v>3160</v>
      </c>
      <c r="J654" t="s">
        <v>6636</v>
      </c>
      <c r="K654" t="str">
        <f t="shared" si="83"/>
        <v>29014</v>
      </c>
    </row>
    <row r="655" spans="1:11" customFormat="1" x14ac:dyDescent="0.25">
      <c r="A655" t="str">
        <f t="shared" si="81"/>
        <v>29</v>
      </c>
      <c r="B655" t="s">
        <v>709</v>
      </c>
      <c r="C655" t="str">
        <f t="shared" si="76"/>
        <v>067</v>
      </c>
      <c r="D655" t="s">
        <v>709</v>
      </c>
      <c r="E655" t="str">
        <f t="shared" si="82"/>
        <v>06</v>
      </c>
      <c r="F655" t="str">
        <f>"007"</f>
        <v>007</v>
      </c>
      <c r="G655" t="str">
        <f>""</f>
        <v/>
      </c>
      <c r="H655" t="s">
        <v>1</v>
      </c>
      <c r="I655" t="s">
        <v>3160</v>
      </c>
      <c r="J655" t="s">
        <v>6636</v>
      </c>
      <c r="K655" t="str">
        <f t="shared" si="83"/>
        <v>29014</v>
      </c>
    </row>
    <row r="656" spans="1:11" customFormat="1" x14ac:dyDescent="0.25">
      <c r="A656" t="str">
        <f t="shared" si="81"/>
        <v>29</v>
      </c>
      <c r="B656" t="s">
        <v>709</v>
      </c>
      <c r="C656" t="str">
        <f t="shared" si="76"/>
        <v>067</v>
      </c>
      <c r="D656" t="s">
        <v>709</v>
      </c>
      <c r="E656" t="str">
        <f t="shared" si="82"/>
        <v>06</v>
      </c>
      <c r="F656" t="str">
        <f>"007"</f>
        <v>007</v>
      </c>
      <c r="G656" t="str">
        <f>""</f>
        <v/>
      </c>
      <c r="H656" t="s">
        <v>0</v>
      </c>
      <c r="I656" t="s">
        <v>3160</v>
      </c>
      <c r="J656" t="s">
        <v>6636</v>
      </c>
      <c r="K656" t="str">
        <f t="shared" si="83"/>
        <v>29014</v>
      </c>
    </row>
    <row r="657" spans="1:11" customFormat="1" x14ac:dyDescent="0.25">
      <c r="A657" t="str">
        <f t="shared" si="81"/>
        <v>29</v>
      </c>
      <c r="B657" t="s">
        <v>709</v>
      </c>
      <c r="C657" t="str">
        <f t="shared" si="76"/>
        <v>067</v>
      </c>
      <c r="D657" t="s">
        <v>709</v>
      </c>
      <c r="E657" t="str">
        <f t="shared" si="82"/>
        <v>06</v>
      </c>
      <c r="F657" t="str">
        <f>"008"</f>
        <v>008</v>
      </c>
      <c r="G657" t="str">
        <f>""</f>
        <v/>
      </c>
      <c r="H657" t="s">
        <v>3</v>
      </c>
      <c r="I657" t="s">
        <v>3159</v>
      </c>
      <c r="J657" t="s">
        <v>6635</v>
      </c>
      <c r="K657" t="str">
        <f t="shared" si="83"/>
        <v>29014</v>
      </c>
    </row>
    <row r="658" spans="1:11" customFormat="1" x14ac:dyDescent="0.25">
      <c r="A658" t="str">
        <f t="shared" si="81"/>
        <v>29</v>
      </c>
      <c r="B658" t="s">
        <v>709</v>
      </c>
      <c r="C658" t="str">
        <f t="shared" si="76"/>
        <v>067</v>
      </c>
      <c r="D658" t="s">
        <v>709</v>
      </c>
      <c r="E658" t="str">
        <f t="shared" si="82"/>
        <v>06</v>
      </c>
      <c r="F658" t="str">
        <f>"009"</f>
        <v>009</v>
      </c>
      <c r="G658" t="str">
        <f>""</f>
        <v/>
      </c>
      <c r="H658" t="s">
        <v>3</v>
      </c>
      <c r="I658" t="s">
        <v>3161</v>
      </c>
      <c r="J658" t="s">
        <v>6637</v>
      </c>
      <c r="K658" t="str">
        <f t="shared" si="83"/>
        <v>29014</v>
      </c>
    </row>
    <row r="659" spans="1:11" customFormat="1" x14ac:dyDescent="0.25">
      <c r="A659" t="str">
        <f t="shared" si="81"/>
        <v>29</v>
      </c>
      <c r="B659" t="s">
        <v>709</v>
      </c>
      <c r="C659" t="str">
        <f t="shared" si="76"/>
        <v>067</v>
      </c>
      <c r="D659" t="s">
        <v>709</v>
      </c>
      <c r="E659" t="str">
        <f t="shared" si="82"/>
        <v>06</v>
      </c>
      <c r="F659" t="str">
        <f>"010"</f>
        <v>010</v>
      </c>
      <c r="G659" t="str">
        <f>""</f>
        <v/>
      </c>
      <c r="H659" t="s">
        <v>3</v>
      </c>
      <c r="I659" t="s">
        <v>3162</v>
      </c>
      <c r="J659" t="s">
        <v>6638</v>
      </c>
      <c r="K659" t="str">
        <f t="shared" si="83"/>
        <v>29014</v>
      </c>
    </row>
    <row r="660" spans="1:11" customFormat="1" x14ac:dyDescent="0.25">
      <c r="A660" t="str">
        <f t="shared" si="81"/>
        <v>29</v>
      </c>
      <c r="B660" t="s">
        <v>709</v>
      </c>
      <c r="C660" t="str">
        <f t="shared" si="76"/>
        <v>067</v>
      </c>
      <c r="D660" t="s">
        <v>709</v>
      </c>
      <c r="E660" t="str">
        <f t="shared" si="82"/>
        <v>06</v>
      </c>
      <c r="F660" t="str">
        <f>"011"</f>
        <v>011</v>
      </c>
      <c r="G660" t="str">
        <f>""</f>
        <v/>
      </c>
      <c r="H660" t="s">
        <v>1</v>
      </c>
      <c r="I660" t="s">
        <v>3162</v>
      </c>
      <c r="J660" t="s">
        <v>6638</v>
      </c>
      <c r="K660" t="str">
        <f t="shared" si="83"/>
        <v>29014</v>
      </c>
    </row>
    <row r="661" spans="1:11" customFormat="1" x14ac:dyDescent="0.25">
      <c r="A661" t="str">
        <f t="shared" si="81"/>
        <v>29</v>
      </c>
      <c r="B661" t="s">
        <v>709</v>
      </c>
      <c r="C661" t="str">
        <f t="shared" si="76"/>
        <v>067</v>
      </c>
      <c r="D661" t="s">
        <v>709</v>
      </c>
      <c r="E661" t="str">
        <f t="shared" si="82"/>
        <v>06</v>
      </c>
      <c r="F661" t="str">
        <f>"011"</f>
        <v>011</v>
      </c>
      <c r="G661" t="str">
        <f>""</f>
        <v/>
      </c>
      <c r="H661" t="s">
        <v>0</v>
      </c>
      <c r="I661" t="s">
        <v>3162</v>
      </c>
      <c r="J661" t="s">
        <v>6638</v>
      </c>
      <c r="K661" t="str">
        <f t="shared" si="83"/>
        <v>29014</v>
      </c>
    </row>
    <row r="662" spans="1:11" customFormat="1" x14ac:dyDescent="0.25">
      <c r="A662" t="str">
        <f t="shared" si="81"/>
        <v>29</v>
      </c>
      <c r="B662" t="s">
        <v>709</v>
      </c>
      <c r="C662" t="str">
        <f t="shared" si="76"/>
        <v>067</v>
      </c>
      <c r="D662" t="s">
        <v>709</v>
      </c>
      <c r="E662" t="str">
        <f t="shared" si="82"/>
        <v>06</v>
      </c>
      <c r="F662" t="str">
        <f>"012"</f>
        <v>012</v>
      </c>
      <c r="G662" t="str">
        <f>""</f>
        <v/>
      </c>
      <c r="H662" t="s">
        <v>1</v>
      </c>
      <c r="I662" t="s">
        <v>3151</v>
      </c>
      <c r="J662" t="s">
        <v>6627</v>
      </c>
      <c r="K662" t="str">
        <f>"29013"</f>
        <v>29013</v>
      </c>
    </row>
    <row r="663" spans="1:11" customFormat="1" x14ac:dyDescent="0.25">
      <c r="A663" t="str">
        <f t="shared" si="81"/>
        <v>29</v>
      </c>
      <c r="B663" t="s">
        <v>709</v>
      </c>
      <c r="C663" t="str">
        <f t="shared" si="76"/>
        <v>067</v>
      </c>
      <c r="D663" t="s">
        <v>709</v>
      </c>
      <c r="E663" t="str">
        <f t="shared" si="82"/>
        <v>06</v>
      </c>
      <c r="F663" t="str">
        <f>"012"</f>
        <v>012</v>
      </c>
      <c r="G663" t="str">
        <f>""</f>
        <v/>
      </c>
      <c r="H663" t="s">
        <v>0</v>
      </c>
      <c r="I663" t="s">
        <v>3151</v>
      </c>
      <c r="J663" t="s">
        <v>6627</v>
      </c>
      <c r="K663" t="str">
        <f>"29013"</f>
        <v>29013</v>
      </c>
    </row>
    <row r="664" spans="1:11" customFormat="1" x14ac:dyDescent="0.25">
      <c r="A664" t="str">
        <f t="shared" si="81"/>
        <v>29</v>
      </c>
      <c r="B664" t="s">
        <v>709</v>
      </c>
      <c r="C664" t="str">
        <f t="shared" si="76"/>
        <v>067</v>
      </c>
      <c r="D664" t="s">
        <v>709</v>
      </c>
      <c r="E664" t="str">
        <f t="shared" si="82"/>
        <v>06</v>
      </c>
      <c r="F664" t="str">
        <f>"013"</f>
        <v>013</v>
      </c>
      <c r="G664" t="str">
        <f>""</f>
        <v/>
      </c>
      <c r="H664" t="s">
        <v>1</v>
      </c>
      <c r="I664" t="s">
        <v>3163</v>
      </c>
      <c r="J664" t="s">
        <v>6639</v>
      </c>
      <c r="K664" t="str">
        <f>"29014"</f>
        <v>29014</v>
      </c>
    </row>
    <row r="665" spans="1:11" customFormat="1" x14ac:dyDescent="0.25">
      <c r="A665" t="str">
        <f t="shared" si="81"/>
        <v>29</v>
      </c>
      <c r="B665" t="s">
        <v>709</v>
      </c>
      <c r="C665" t="str">
        <f t="shared" si="76"/>
        <v>067</v>
      </c>
      <c r="D665" t="s">
        <v>709</v>
      </c>
      <c r="E665" t="str">
        <f t="shared" si="82"/>
        <v>06</v>
      </c>
      <c r="F665" t="str">
        <f>"013"</f>
        <v>013</v>
      </c>
      <c r="G665" t="str">
        <f>""</f>
        <v/>
      </c>
      <c r="H665" t="s">
        <v>0</v>
      </c>
      <c r="I665" t="s">
        <v>3163</v>
      </c>
      <c r="J665" t="s">
        <v>6639</v>
      </c>
      <c r="K665" t="str">
        <f>"29014"</f>
        <v>29014</v>
      </c>
    </row>
    <row r="666" spans="1:11" customFormat="1" x14ac:dyDescent="0.25">
      <c r="A666" t="str">
        <f t="shared" si="81"/>
        <v>29</v>
      </c>
      <c r="B666" t="s">
        <v>709</v>
      </c>
      <c r="C666" t="str">
        <f t="shared" si="76"/>
        <v>067</v>
      </c>
      <c r="D666" t="s">
        <v>709</v>
      </c>
      <c r="E666" t="str">
        <f t="shared" si="82"/>
        <v>06</v>
      </c>
      <c r="F666" t="str">
        <f>"015"</f>
        <v>015</v>
      </c>
      <c r="G666" t="str">
        <f>""</f>
        <v/>
      </c>
      <c r="H666" t="s">
        <v>3</v>
      </c>
      <c r="I666" t="s">
        <v>3163</v>
      </c>
      <c r="J666" t="s">
        <v>6639</v>
      </c>
      <c r="K666" t="str">
        <f>"29014"</f>
        <v>29014</v>
      </c>
    </row>
    <row r="667" spans="1:11" customFormat="1" x14ac:dyDescent="0.25">
      <c r="A667" t="str">
        <f t="shared" si="81"/>
        <v>29</v>
      </c>
      <c r="B667" t="s">
        <v>709</v>
      </c>
      <c r="C667" t="str">
        <f t="shared" si="76"/>
        <v>067</v>
      </c>
      <c r="D667" t="s">
        <v>709</v>
      </c>
      <c r="E667" t="str">
        <f t="shared" si="82"/>
        <v>06</v>
      </c>
      <c r="F667" t="str">
        <f>"016"</f>
        <v>016</v>
      </c>
      <c r="G667" t="str">
        <f>""</f>
        <v/>
      </c>
      <c r="H667" t="s">
        <v>3</v>
      </c>
      <c r="I667" t="s">
        <v>3164</v>
      </c>
      <c r="J667" t="s">
        <v>6640</v>
      </c>
      <c r="K667" t="str">
        <f>"29013"</f>
        <v>29013</v>
      </c>
    </row>
    <row r="668" spans="1:11" customFormat="1" x14ac:dyDescent="0.25">
      <c r="A668" t="str">
        <f t="shared" si="81"/>
        <v>29</v>
      </c>
      <c r="B668" t="s">
        <v>709</v>
      </c>
      <c r="C668" t="str">
        <f t="shared" si="76"/>
        <v>067</v>
      </c>
      <c r="D668" t="s">
        <v>709</v>
      </c>
      <c r="E668" t="str">
        <f t="shared" si="82"/>
        <v>06</v>
      </c>
      <c r="F668" t="str">
        <f>"017"</f>
        <v>017</v>
      </c>
      <c r="G668" t="str">
        <f>""</f>
        <v/>
      </c>
      <c r="H668" t="s">
        <v>3</v>
      </c>
      <c r="I668" t="s">
        <v>3165</v>
      </c>
      <c r="J668" t="s">
        <v>6641</v>
      </c>
      <c r="K668" t="str">
        <f>"29013"</f>
        <v>29013</v>
      </c>
    </row>
    <row r="669" spans="1:11" customFormat="1" x14ac:dyDescent="0.25">
      <c r="A669" t="str">
        <f t="shared" si="81"/>
        <v>29</v>
      </c>
      <c r="B669" t="s">
        <v>709</v>
      </c>
      <c r="C669" t="str">
        <f t="shared" si="76"/>
        <v>067</v>
      </c>
      <c r="D669" t="s">
        <v>709</v>
      </c>
      <c r="E669" t="str">
        <f t="shared" si="82"/>
        <v>06</v>
      </c>
      <c r="F669" t="str">
        <f>"018"</f>
        <v>018</v>
      </c>
      <c r="G669" t="str">
        <f>""</f>
        <v/>
      </c>
      <c r="H669" t="s">
        <v>3</v>
      </c>
      <c r="I669" t="s">
        <v>3166</v>
      </c>
      <c r="J669" t="s">
        <v>6642</v>
      </c>
      <c r="K669" t="str">
        <f>"29014"</f>
        <v>29014</v>
      </c>
    </row>
    <row r="670" spans="1:11" customFormat="1" x14ac:dyDescent="0.25">
      <c r="A670" t="str">
        <f t="shared" si="81"/>
        <v>29</v>
      </c>
      <c r="B670" t="s">
        <v>709</v>
      </c>
      <c r="C670" t="str">
        <f t="shared" si="76"/>
        <v>067</v>
      </c>
      <c r="D670" t="s">
        <v>709</v>
      </c>
      <c r="E670" t="str">
        <f t="shared" si="82"/>
        <v>06</v>
      </c>
      <c r="F670" t="str">
        <f>"019"</f>
        <v>019</v>
      </c>
      <c r="G670" t="str">
        <f>""</f>
        <v/>
      </c>
      <c r="H670" t="s">
        <v>1</v>
      </c>
      <c r="I670" t="s">
        <v>3164</v>
      </c>
      <c r="J670" t="s">
        <v>6640</v>
      </c>
      <c r="K670" t="str">
        <f>"29013"</f>
        <v>29013</v>
      </c>
    </row>
    <row r="671" spans="1:11" customFormat="1" x14ac:dyDescent="0.25">
      <c r="A671" t="str">
        <f t="shared" si="81"/>
        <v>29</v>
      </c>
      <c r="B671" t="s">
        <v>709</v>
      </c>
      <c r="C671" t="str">
        <f t="shared" si="76"/>
        <v>067</v>
      </c>
      <c r="D671" t="s">
        <v>709</v>
      </c>
      <c r="E671" t="str">
        <f t="shared" si="82"/>
        <v>06</v>
      </c>
      <c r="F671" t="str">
        <f>"019"</f>
        <v>019</v>
      </c>
      <c r="G671" t="str">
        <f>""</f>
        <v/>
      </c>
      <c r="H671" t="s">
        <v>0</v>
      </c>
      <c r="I671" t="s">
        <v>3164</v>
      </c>
      <c r="J671" t="s">
        <v>6640</v>
      </c>
      <c r="K671" t="str">
        <f>"29013"</f>
        <v>29013</v>
      </c>
    </row>
    <row r="672" spans="1:11" customFormat="1" x14ac:dyDescent="0.25">
      <c r="A672" t="str">
        <f t="shared" si="81"/>
        <v>29</v>
      </c>
      <c r="B672" t="s">
        <v>709</v>
      </c>
      <c r="C672" t="str">
        <f t="shared" si="76"/>
        <v>067</v>
      </c>
      <c r="D672" t="s">
        <v>709</v>
      </c>
      <c r="E672" t="str">
        <f t="shared" si="82"/>
        <v>06</v>
      </c>
      <c r="F672" t="str">
        <f>"020"</f>
        <v>020</v>
      </c>
      <c r="G672" t="str">
        <f>""</f>
        <v/>
      </c>
      <c r="H672" t="s">
        <v>3</v>
      </c>
      <c r="I672" t="s">
        <v>3154</v>
      </c>
      <c r="J672" t="s">
        <v>6630</v>
      </c>
      <c r="K672" t="str">
        <f>"29008"</f>
        <v>29008</v>
      </c>
    </row>
    <row r="673" spans="1:11" customFormat="1" x14ac:dyDescent="0.25">
      <c r="A673" t="str">
        <f t="shared" si="81"/>
        <v>29</v>
      </c>
      <c r="B673" t="s">
        <v>709</v>
      </c>
      <c r="C673" t="str">
        <f t="shared" ref="C673:C736" si="84">"067"</f>
        <v>067</v>
      </c>
      <c r="D673" t="s">
        <v>709</v>
      </c>
      <c r="E673" t="str">
        <f t="shared" si="82"/>
        <v>06</v>
      </c>
      <c r="F673" t="str">
        <f>"021"</f>
        <v>021</v>
      </c>
      <c r="G673" t="str">
        <f>""</f>
        <v/>
      </c>
      <c r="H673" t="s">
        <v>3</v>
      </c>
      <c r="I673" t="s">
        <v>3167</v>
      </c>
      <c r="J673" t="s">
        <v>6643</v>
      </c>
      <c r="K673" t="str">
        <f>"29014"</f>
        <v>29014</v>
      </c>
    </row>
    <row r="674" spans="1:11" customFormat="1" x14ac:dyDescent="0.25">
      <c r="A674" t="str">
        <f t="shared" si="81"/>
        <v>29</v>
      </c>
      <c r="B674" t="s">
        <v>709</v>
      </c>
      <c r="C674" t="str">
        <f t="shared" si="84"/>
        <v>067</v>
      </c>
      <c r="D674" t="s">
        <v>709</v>
      </c>
      <c r="E674" t="str">
        <f t="shared" si="82"/>
        <v>06</v>
      </c>
      <c r="F674" t="str">
        <f>"022"</f>
        <v>022</v>
      </c>
      <c r="G674" t="str">
        <f>""</f>
        <v/>
      </c>
      <c r="H674" t="s">
        <v>1</v>
      </c>
      <c r="I674" t="s">
        <v>3168</v>
      </c>
      <c r="J674" t="s">
        <v>6644</v>
      </c>
      <c r="K674" t="str">
        <f>"29013"</f>
        <v>29013</v>
      </c>
    </row>
    <row r="675" spans="1:11" customFormat="1" x14ac:dyDescent="0.25">
      <c r="A675" t="str">
        <f t="shared" si="81"/>
        <v>29</v>
      </c>
      <c r="B675" t="s">
        <v>709</v>
      </c>
      <c r="C675" t="str">
        <f t="shared" si="84"/>
        <v>067</v>
      </c>
      <c r="D675" t="s">
        <v>709</v>
      </c>
      <c r="E675" t="str">
        <f t="shared" si="82"/>
        <v>06</v>
      </c>
      <c r="F675" t="str">
        <f>"022"</f>
        <v>022</v>
      </c>
      <c r="G675" t="str">
        <f>""</f>
        <v/>
      </c>
      <c r="H675" t="s">
        <v>0</v>
      </c>
      <c r="I675" t="s">
        <v>3168</v>
      </c>
      <c r="J675" t="s">
        <v>6644</v>
      </c>
      <c r="K675" t="str">
        <f>"29013"</f>
        <v>29013</v>
      </c>
    </row>
    <row r="676" spans="1:11" customFormat="1" x14ac:dyDescent="0.25">
      <c r="A676" t="str">
        <f t="shared" si="81"/>
        <v>29</v>
      </c>
      <c r="B676" t="s">
        <v>709</v>
      </c>
      <c r="C676" t="str">
        <f t="shared" si="84"/>
        <v>067</v>
      </c>
      <c r="D676" t="s">
        <v>709</v>
      </c>
      <c r="E676" t="str">
        <f t="shared" si="82"/>
        <v>06</v>
      </c>
      <c r="F676" t="str">
        <f>"023"</f>
        <v>023</v>
      </c>
      <c r="G676" t="str">
        <f>""</f>
        <v/>
      </c>
      <c r="H676" t="s">
        <v>1</v>
      </c>
      <c r="I676" t="s">
        <v>3169</v>
      </c>
      <c r="J676" t="s">
        <v>6645</v>
      </c>
      <c r="K676" t="str">
        <f>"29014"</f>
        <v>29014</v>
      </c>
    </row>
    <row r="677" spans="1:11" customFormat="1" x14ac:dyDescent="0.25">
      <c r="A677" t="str">
        <f t="shared" si="81"/>
        <v>29</v>
      </c>
      <c r="B677" t="s">
        <v>709</v>
      </c>
      <c r="C677" t="str">
        <f t="shared" si="84"/>
        <v>067</v>
      </c>
      <c r="D677" t="s">
        <v>709</v>
      </c>
      <c r="E677" t="str">
        <f t="shared" si="82"/>
        <v>06</v>
      </c>
      <c r="F677" t="str">
        <f>"023"</f>
        <v>023</v>
      </c>
      <c r="G677" t="str">
        <f>""</f>
        <v/>
      </c>
      <c r="H677" t="s">
        <v>0</v>
      </c>
      <c r="I677" t="s">
        <v>3169</v>
      </c>
      <c r="J677" t="s">
        <v>6645</v>
      </c>
      <c r="K677" t="str">
        <f>"29014"</f>
        <v>29014</v>
      </c>
    </row>
    <row r="678" spans="1:11" customFormat="1" x14ac:dyDescent="0.25">
      <c r="A678" t="str">
        <f t="shared" si="81"/>
        <v>29</v>
      </c>
      <c r="B678" t="s">
        <v>709</v>
      </c>
      <c r="C678" t="str">
        <f t="shared" si="84"/>
        <v>067</v>
      </c>
      <c r="D678" t="s">
        <v>709</v>
      </c>
      <c r="E678" t="str">
        <f t="shared" si="82"/>
        <v>06</v>
      </c>
      <c r="F678" t="str">
        <f>"024"</f>
        <v>024</v>
      </c>
      <c r="G678" t="str">
        <f>""</f>
        <v/>
      </c>
      <c r="H678" t="s">
        <v>1</v>
      </c>
      <c r="I678" t="s">
        <v>3152</v>
      </c>
      <c r="J678" t="s">
        <v>6628</v>
      </c>
      <c r="K678" t="str">
        <f>"29013"</f>
        <v>29013</v>
      </c>
    </row>
    <row r="679" spans="1:11" customFormat="1" x14ac:dyDescent="0.25">
      <c r="A679" t="str">
        <f t="shared" si="81"/>
        <v>29</v>
      </c>
      <c r="B679" t="s">
        <v>709</v>
      </c>
      <c r="C679" t="str">
        <f t="shared" si="84"/>
        <v>067</v>
      </c>
      <c r="D679" t="s">
        <v>709</v>
      </c>
      <c r="E679" t="str">
        <f t="shared" si="82"/>
        <v>06</v>
      </c>
      <c r="F679" t="str">
        <f>"024"</f>
        <v>024</v>
      </c>
      <c r="G679" t="str">
        <f>""</f>
        <v/>
      </c>
      <c r="H679" t="s">
        <v>0</v>
      </c>
      <c r="I679" t="s">
        <v>3152</v>
      </c>
      <c r="J679" t="s">
        <v>6628</v>
      </c>
      <c r="K679" t="str">
        <f>"29013"</f>
        <v>29013</v>
      </c>
    </row>
    <row r="680" spans="1:11" customFormat="1" x14ac:dyDescent="0.25">
      <c r="A680" t="str">
        <f t="shared" si="81"/>
        <v>29</v>
      </c>
      <c r="B680" t="s">
        <v>709</v>
      </c>
      <c r="C680" t="str">
        <f t="shared" si="84"/>
        <v>067</v>
      </c>
      <c r="D680" t="s">
        <v>709</v>
      </c>
      <c r="E680" t="str">
        <f t="shared" si="82"/>
        <v>06</v>
      </c>
      <c r="F680" t="str">
        <f>"025"</f>
        <v>025</v>
      </c>
      <c r="G680" t="str">
        <f>""</f>
        <v/>
      </c>
      <c r="H680" t="s">
        <v>1</v>
      </c>
      <c r="I680" t="s">
        <v>3170</v>
      </c>
      <c r="J680" t="s">
        <v>6646</v>
      </c>
      <c r="K680" t="str">
        <f>"29014"</f>
        <v>29014</v>
      </c>
    </row>
    <row r="681" spans="1:11" customFormat="1" x14ac:dyDescent="0.25">
      <c r="A681" t="str">
        <f t="shared" si="81"/>
        <v>29</v>
      </c>
      <c r="B681" t="s">
        <v>709</v>
      </c>
      <c r="C681" t="str">
        <f t="shared" si="84"/>
        <v>067</v>
      </c>
      <c r="D681" t="s">
        <v>709</v>
      </c>
      <c r="E681" t="str">
        <f t="shared" si="82"/>
        <v>06</v>
      </c>
      <c r="F681" t="str">
        <f>"025"</f>
        <v>025</v>
      </c>
      <c r="G681" t="str">
        <f>""</f>
        <v/>
      </c>
      <c r="H681" t="s">
        <v>0</v>
      </c>
      <c r="I681" t="s">
        <v>3170</v>
      </c>
      <c r="J681" t="s">
        <v>6646</v>
      </c>
      <c r="K681" t="str">
        <f>"29014"</f>
        <v>29014</v>
      </c>
    </row>
    <row r="682" spans="1:11" customFormat="1" x14ac:dyDescent="0.25">
      <c r="A682" t="str">
        <f t="shared" si="81"/>
        <v>29</v>
      </c>
      <c r="B682" t="s">
        <v>709</v>
      </c>
      <c r="C682" t="str">
        <f t="shared" si="84"/>
        <v>067</v>
      </c>
      <c r="D682" t="s">
        <v>709</v>
      </c>
      <c r="E682" t="str">
        <f t="shared" si="82"/>
        <v>06</v>
      </c>
      <c r="F682" t="str">
        <f>"026"</f>
        <v>026</v>
      </c>
      <c r="G682" t="str">
        <f>""</f>
        <v/>
      </c>
      <c r="H682" t="s">
        <v>1</v>
      </c>
      <c r="I682" t="s">
        <v>3168</v>
      </c>
      <c r="J682" t="s">
        <v>6644</v>
      </c>
      <c r="K682" t="str">
        <f>"29013"</f>
        <v>29013</v>
      </c>
    </row>
    <row r="683" spans="1:11" customFormat="1" x14ac:dyDescent="0.25">
      <c r="A683" t="str">
        <f t="shared" si="81"/>
        <v>29</v>
      </c>
      <c r="B683" t="s">
        <v>709</v>
      </c>
      <c r="C683" t="str">
        <f t="shared" si="84"/>
        <v>067</v>
      </c>
      <c r="D683" t="s">
        <v>709</v>
      </c>
      <c r="E683" t="str">
        <f t="shared" si="82"/>
        <v>06</v>
      </c>
      <c r="F683" t="str">
        <f>"026"</f>
        <v>026</v>
      </c>
      <c r="G683" t="str">
        <f>""</f>
        <v/>
      </c>
      <c r="H683" t="s">
        <v>0</v>
      </c>
      <c r="I683" t="s">
        <v>3168</v>
      </c>
      <c r="J683" t="s">
        <v>6644</v>
      </c>
      <c r="K683" t="str">
        <f>"29013"</f>
        <v>29013</v>
      </c>
    </row>
    <row r="684" spans="1:11" customFormat="1" x14ac:dyDescent="0.25">
      <c r="A684" t="str">
        <f t="shared" si="81"/>
        <v>29</v>
      </c>
      <c r="B684" t="s">
        <v>709</v>
      </c>
      <c r="C684" t="str">
        <f t="shared" si="84"/>
        <v>067</v>
      </c>
      <c r="D684" t="s">
        <v>709</v>
      </c>
      <c r="E684" t="str">
        <f t="shared" si="82"/>
        <v>06</v>
      </c>
      <c r="F684" t="str">
        <f>"027"</f>
        <v>027</v>
      </c>
      <c r="G684" t="str">
        <f>""</f>
        <v/>
      </c>
      <c r="H684" t="s">
        <v>1</v>
      </c>
      <c r="I684" t="s">
        <v>3171</v>
      </c>
      <c r="J684" t="s">
        <v>6647</v>
      </c>
      <c r="K684" t="str">
        <f>"29013"</f>
        <v>29013</v>
      </c>
    </row>
    <row r="685" spans="1:11" customFormat="1" x14ac:dyDescent="0.25">
      <c r="A685" t="str">
        <f t="shared" si="81"/>
        <v>29</v>
      </c>
      <c r="B685" t="s">
        <v>709</v>
      </c>
      <c r="C685" t="str">
        <f t="shared" si="84"/>
        <v>067</v>
      </c>
      <c r="D685" t="s">
        <v>709</v>
      </c>
      <c r="E685" t="str">
        <f t="shared" si="82"/>
        <v>06</v>
      </c>
      <c r="F685" t="str">
        <f>"027"</f>
        <v>027</v>
      </c>
      <c r="G685" t="str">
        <f>""</f>
        <v/>
      </c>
      <c r="H685" t="s">
        <v>0</v>
      </c>
      <c r="I685" t="s">
        <v>3171</v>
      </c>
      <c r="J685" t="s">
        <v>6647</v>
      </c>
      <c r="K685" t="str">
        <f>"29013"</f>
        <v>29013</v>
      </c>
    </row>
    <row r="686" spans="1:11" customFormat="1" x14ac:dyDescent="0.25">
      <c r="A686" t="str">
        <f t="shared" si="81"/>
        <v>29</v>
      </c>
      <c r="B686" t="s">
        <v>709</v>
      </c>
      <c r="C686" t="str">
        <f t="shared" si="84"/>
        <v>067</v>
      </c>
      <c r="D686" t="s">
        <v>709</v>
      </c>
      <c r="E686" t="str">
        <f t="shared" si="82"/>
        <v>06</v>
      </c>
      <c r="F686" t="str">
        <f>"028"</f>
        <v>028</v>
      </c>
      <c r="G686" t="str">
        <f>""</f>
        <v/>
      </c>
      <c r="H686" t="s">
        <v>3</v>
      </c>
      <c r="I686" t="s">
        <v>3152</v>
      </c>
      <c r="J686" t="s">
        <v>6628</v>
      </c>
      <c r="K686" t="str">
        <f>"29013"</f>
        <v>29013</v>
      </c>
    </row>
    <row r="687" spans="1:11" customFormat="1" x14ac:dyDescent="0.25">
      <c r="A687" t="str">
        <f t="shared" si="81"/>
        <v>29</v>
      </c>
      <c r="B687" t="s">
        <v>709</v>
      </c>
      <c r="C687" t="str">
        <f t="shared" si="84"/>
        <v>067</v>
      </c>
      <c r="D687" t="s">
        <v>709</v>
      </c>
      <c r="E687" t="str">
        <f t="shared" si="82"/>
        <v>06</v>
      </c>
      <c r="F687" t="str">
        <f>"029"</f>
        <v>029</v>
      </c>
      <c r="G687" t="str">
        <f>""</f>
        <v/>
      </c>
      <c r="H687" t="s">
        <v>1</v>
      </c>
      <c r="I687" t="s">
        <v>3172</v>
      </c>
      <c r="J687" t="s">
        <v>6648</v>
      </c>
      <c r="K687" t="str">
        <f t="shared" ref="K687:K699" si="85">"29014"</f>
        <v>29014</v>
      </c>
    </row>
    <row r="688" spans="1:11" customFormat="1" x14ac:dyDescent="0.25">
      <c r="A688" t="str">
        <f t="shared" si="81"/>
        <v>29</v>
      </c>
      <c r="B688" t="s">
        <v>709</v>
      </c>
      <c r="C688" t="str">
        <f t="shared" si="84"/>
        <v>067</v>
      </c>
      <c r="D688" t="s">
        <v>709</v>
      </c>
      <c r="E688" t="str">
        <f t="shared" si="82"/>
        <v>06</v>
      </c>
      <c r="F688" t="str">
        <f>"029"</f>
        <v>029</v>
      </c>
      <c r="G688" t="str">
        <f>""</f>
        <v/>
      </c>
      <c r="H688" t="s">
        <v>0</v>
      </c>
      <c r="I688" t="s">
        <v>3172</v>
      </c>
      <c r="J688" t="s">
        <v>6648</v>
      </c>
      <c r="K688" t="str">
        <f t="shared" si="85"/>
        <v>29014</v>
      </c>
    </row>
    <row r="689" spans="1:11" customFormat="1" x14ac:dyDescent="0.25">
      <c r="A689" t="str">
        <f t="shared" si="81"/>
        <v>29</v>
      </c>
      <c r="B689" t="s">
        <v>709</v>
      </c>
      <c r="C689" t="str">
        <f t="shared" si="84"/>
        <v>067</v>
      </c>
      <c r="D689" t="s">
        <v>709</v>
      </c>
      <c r="E689" t="str">
        <f t="shared" si="82"/>
        <v>06</v>
      </c>
      <c r="F689" t="str">
        <f>"030"</f>
        <v>030</v>
      </c>
      <c r="G689" t="str">
        <f>""</f>
        <v/>
      </c>
      <c r="H689" t="s">
        <v>3</v>
      </c>
      <c r="I689" t="s">
        <v>3173</v>
      </c>
      <c r="J689" t="s">
        <v>6649</v>
      </c>
      <c r="K689" t="str">
        <f t="shared" si="85"/>
        <v>29014</v>
      </c>
    </row>
    <row r="690" spans="1:11" customFormat="1" x14ac:dyDescent="0.25">
      <c r="A690" t="str">
        <f t="shared" si="81"/>
        <v>29</v>
      </c>
      <c r="B690" t="s">
        <v>709</v>
      </c>
      <c r="C690" t="str">
        <f t="shared" si="84"/>
        <v>067</v>
      </c>
      <c r="D690" t="s">
        <v>709</v>
      </c>
      <c r="E690" t="str">
        <f t="shared" si="82"/>
        <v>06</v>
      </c>
      <c r="F690" t="str">
        <f>"031"</f>
        <v>031</v>
      </c>
      <c r="G690" t="str">
        <f>""</f>
        <v/>
      </c>
      <c r="H690" t="s">
        <v>1</v>
      </c>
      <c r="I690" t="s">
        <v>3170</v>
      </c>
      <c r="J690" t="s">
        <v>6646</v>
      </c>
      <c r="K690" t="str">
        <f t="shared" si="85"/>
        <v>29014</v>
      </c>
    </row>
    <row r="691" spans="1:11" customFormat="1" x14ac:dyDescent="0.25">
      <c r="A691" t="str">
        <f t="shared" si="81"/>
        <v>29</v>
      </c>
      <c r="B691" t="s">
        <v>709</v>
      </c>
      <c r="C691" t="str">
        <f t="shared" si="84"/>
        <v>067</v>
      </c>
      <c r="D691" t="s">
        <v>709</v>
      </c>
      <c r="E691" t="str">
        <f t="shared" si="82"/>
        <v>06</v>
      </c>
      <c r="F691" t="str">
        <f>"031"</f>
        <v>031</v>
      </c>
      <c r="G691" t="str">
        <f>""</f>
        <v/>
      </c>
      <c r="H691" t="s">
        <v>0</v>
      </c>
      <c r="I691" t="s">
        <v>3170</v>
      </c>
      <c r="J691" t="s">
        <v>6646</v>
      </c>
      <c r="K691" t="str">
        <f t="shared" si="85"/>
        <v>29014</v>
      </c>
    </row>
    <row r="692" spans="1:11" customFormat="1" x14ac:dyDescent="0.25">
      <c r="A692" t="str">
        <f t="shared" si="81"/>
        <v>29</v>
      </c>
      <c r="B692" t="s">
        <v>709</v>
      </c>
      <c r="C692" t="str">
        <f t="shared" si="84"/>
        <v>067</v>
      </c>
      <c r="D692" t="s">
        <v>709</v>
      </c>
      <c r="E692" t="str">
        <f t="shared" si="82"/>
        <v>06</v>
      </c>
      <c r="F692" t="str">
        <f>"032"</f>
        <v>032</v>
      </c>
      <c r="G692" t="str">
        <f>""</f>
        <v/>
      </c>
      <c r="H692" t="s">
        <v>3</v>
      </c>
      <c r="I692" t="s">
        <v>3174</v>
      </c>
      <c r="J692" t="s">
        <v>6650</v>
      </c>
      <c r="K692" t="str">
        <f t="shared" si="85"/>
        <v>29014</v>
      </c>
    </row>
    <row r="693" spans="1:11" customFormat="1" x14ac:dyDescent="0.25">
      <c r="A693" t="str">
        <f t="shared" si="81"/>
        <v>29</v>
      </c>
      <c r="B693" t="s">
        <v>709</v>
      </c>
      <c r="C693" t="str">
        <f t="shared" si="84"/>
        <v>067</v>
      </c>
      <c r="D693" t="s">
        <v>709</v>
      </c>
      <c r="E693" t="str">
        <f t="shared" si="82"/>
        <v>06</v>
      </c>
      <c r="F693" t="str">
        <f>"033"</f>
        <v>033</v>
      </c>
      <c r="G693" t="str">
        <f>""</f>
        <v/>
      </c>
      <c r="H693" t="s">
        <v>3</v>
      </c>
      <c r="I693" t="s">
        <v>3166</v>
      </c>
      <c r="J693" t="s">
        <v>6642</v>
      </c>
      <c r="K693" t="str">
        <f t="shared" si="85"/>
        <v>29014</v>
      </c>
    </row>
    <row r="694" spans="1:11" customFormat="1" x14ac:dyDescent="0.25">
      <c r="A694" t="str">
        <f t="shared" si="81"/>
        <v>29</v>
      </c>
      <c r="B694" t="s">
        <v>709</v>
      </c>
      <c r="C694" t="str">
        <f t="shared" si="84"/>
        <v>067</v>
      </c>
      <c r="D694" t="s">
        <v>709</v>
      </c>
      <c r="E694" t="str">
        <f t="shared" si="82"/>
        <v>06</v>
      </c>
      <c r="F694" t="str">
        <f>"034"</f>
        <v>034</v>
      </c>
      <c r="G694" t="str">
        <f>""</f>
        <v/>
      </c>
      <c r="H694" t="s">
        <v>3</v>
      </c>
      <c r="I694" t="s">
        <v>3156</v>
      </c>
      <c r="J694" t="s">
        <v>6632</v>
      </c>
      <c r="K694" t="str">
        <f t="shared" si="85"/>
        <v>29014</v>
      </c>
    </row>
    <row r="695" spans="1:11" customFormat="1" x14ac:dyDescent="0.25">
      <c r="A695" t="str">
        <f t="shared" si="81"/>
        <v>29</v>
      </c>
      <c r="B695" t="s">
        <v>709</v>
      </c>
      <c r="C695" t="str">
        <f t="shared" si="84"/>
        <v>067</v>
      </c>
      <c r="D695" t="s">
        <v>709</v>
      </c>
      <c r="E695" t="str">
        <f t="shared" si="82"/>
        <v>06</v>
      </c>
      <c r="F695" t="str">
        <f>"035"</f>
        <v>035</v>
      </c>
      <c r="G695" t="str">
        <f>""</f>
        <v/>
      </c>
      <c r="H695" t="s">
        <v>3</v>
      </c>
      <c r="I695" t="s">
        <v>3157</v>
      </c>
      <c r="J695" t="s">
        <v>6633</v>
      </c>
      <c r="K695" t="str">
        <f t="shared" si="85"/>
        <v>29014</v>
      </c>
    </row>
    <row r="696" spans="1:11" customFormat="1" x14ac:dyDescent="0.25">
      <c r="A696" t="str">
        <f t="shared" si="81"/>
        <v>29</v>
      </c>
      <c r="B696" t="s">
        <v>709</v>
      </c>
      <c r="C696" t="str">
        <f t="shared" si="84"/>
        <v>067</v>
      </c>
      <c r="D696" t="s">
        <v>709</v>
      </c>
      <c r="E696" t="str">
        <f t="shared" si="82"/>
        <v>06</v>
      </c>
      <c r="F696" t="str">
        <f>"036"</f>
        <v>036</v>
      </c>
      <c r="G696" t="str">
        <f>""</f>
        <v/>
      </c>
      <c r="H696" t="s">
        <v>3</v>
      </c>
      <c r="I696" t="s">
        <v>3175</v>
      </c>
      <c r="J696" t="s">
        <v>6651</v>
      </c>
      <c r="K696" t="str">
        <f t="shared" si="85"/>
        <v>29014</v>
      </c>
    </row>
    <row r="697" spans="1:11" customFormat="1" x14ac:dyDescent="0.25">
      <c r="A697" t="str">
        <f t="shared" si="81"/>
        <v>29</v>
      </c>
      <c r="B697" t="s">
        <v>709</v>
      </c>
      <c r="C697" t="str">
        <f t="shared" si="84"/>
        <v>067</v>
      </c>
      <c r="D697" t="s">
        <v>709</v>
      </c>
      <c r="E697" t="str">
        <f t="shared" si="82"/>
        <v>06</v>
      </c>
      <c r="F697" t="str">
        <f>"037"</f>
        <v>037</v>
      </c>
      <c r="G697" t="str">
        <f>""</f>
        <v/>
      </c>
      <c r="H697" t="s">
        <v>1</v>
      </c>
      <c r="I697" t="s">
        <v>3174</v>
      </c>
      <c r="J697" t="s">
        <v>6650</v>
      </c>
      <c r="K697" t="str">
        <f t="shared" si="85"/>
        <v>29014</v>
      </c>
    </row>
    <row r="698" spans="1:11" customFormat="1" x14ac:dyDescent="0.25">
      <c r="A698" t="str">
        <f t="shared" si="81"/>
        <v>29</v>
      </c>
      <c r="B698" t="s">
        <v>709</v>
      </c>
      <c r="C698" t="str">
        <f t="shared" si="84"/>
        <v>067</v>
      </c>
      <c r="D698" t="s">
        <v>709</v>
      </c>
      <c r="E698" t="str">
        <f t="shared" si="82"/>
        <v>06</v>
      </c>
      <c r="F698" t="str">
        <f>"037"</f>
        <v>037</v>
      </c>
      <c r="G698" t="str">
        <f>""</f>
        <v/>
      </c>
      <c r="H698" t="s">
        <v>0</v>
      </c>
      <c r="I698" t="s">
        <v>3174</v>
      </c>
      <c r="J698" t="s">
        <v>6650</v>
      </c>
      <c r="K698" t="str">
        <f t="shared" si="85"/>
        <v>29014</v>
      </c>
    </row>
    <row r="699" spans="1:11" customFormat="1" x14ac:dyDescent="0.25">
      <c r="A699" t="str">
        <f t="shared" si="81"/>
        <v>29</v>
      </c>
      <c r="B699" t="s">
        <v>709</v>
      </c>
      <c r="C699" t="str">
        <f t="shared" si="84"/>
        <v>067</v>
      </c>
      <c r="D699" t="s">
        <v>709</v>
      </c>
      <c r="E699" t="str">
        <f t="shared" si="82"/>
        <v>06</v>
      </c>
      <c r="F699" t="str">
        <f>"038"</f>
        <v>038</v>
      </c>
      <c r="G699" t="str">
        <f>""</f>
        <v/>
      </c>
      <c r="H699" t="s">
        <v>3</v>
      </c>
      <c r="I699" t="s">
        <v>3159</v>
      </c>
      <c r="J699" t="s">
        <v>6635</v>
      </c>
      <c r="K699" t="str">
        <f t="shared" si="85"/>
        <v>29014</v>
      </c>
    </row>
    <row r="700" spans="1:11" customFormat="1" x14ac:dyDescent="0.25">
      <c r="A700" t="str">
        <f t="shared" si="81"/>
        <v>29</v>
      </c>
      <c r="B700" t="s">
        <v>709</v>
      </c>
      <c r="C700" t="str">
        <f t="shared" si="84"/>
        <v>067</v>
      </c>
      <c r="D700" t="s">
        <v>709</v>
      </c>
      <c r="E700" t="str">
        <f t="shared" si="82"/>
        <v>06</v>
      </c>
      <c r="F700" t="str">
        <f>"039"</f>
        <v>039</v>
      </c>
      <c r="G700" t="str">
        <f>""</f>
        <v/>
      </c>
      <c r="H700" t="s">
        <v>1</v>
      </c>
      <c r="I700" t="s">
        <v>3176</v>
      </c>
      <c r="J700" t="s">
        <v>6652</v>
      </c>
      <c r="K700" t="str">
        <f>"29013"</f>
        <v>29013</v>
      </c>
    </row>
    <row r="701" spans="1:11" customFormat="1" x14ac:dyDescent="0.25">
      <c r="A701" t="str">
        <f t="shared" si="81"/>
        <v>29</v>
      </c>
      <c r="B701" t="s">
        <v>709</v>
      </c>
      <c r="C701" t="str">
        <f t="shared" si="84"/>
        <v>067</v>
      </c>
      <c r="D701" t="s">
        <v>709</v>
      </c>
      <c r="E701" t="str">
        <f t="shared" si="82"/>
        <v>06</v>
      </c>
      <c r="F701" t="str">
        <f>"039"</f>
        <v>039</v>
      </c>
      <c r="G701" t="str">
        <f>""</f>
        <v/>
      </c>
      <c r="H701" t="s">
        <v>0</v>
      </c>
      <c r="I701" t="s">
        <v>3176</v>
      </c>
      <c r="J701" t="s">
        <v>6652</v>
      </c>
      <c r="K701" t="str">
        <f>"29013"</f>
        <v>29013</v>
      </c>
    </row>
    <row r="702" spans="1:11" customFormat="1" x14ac:dyDescent="0.25">
      <c r="A702" t="str">
        <f t="shared" si="81"/>
        <v>29</v>
      </c>
      <c r="B702" t="s">
        <v>709</v>
      </c>
      <c r="C702" t="str">
        <f t="shared" si="84"/>
        <v>067</v>
      </c>
      <c r="D702" t="s">
        <v>709</v>
      </c>
      <c r="E702" t="str">
        <f t="shared" si="82"/>
        <v>06</v>
      </c>
      <c r="F702" t="str">
        <f>"040"</f>
        <v>040</v>
      </c>
      <c r="G702" t="str">
        <f>""</f>
        <v/>
      </c>
      <c r="H702" t="s">
        <v>3</v>
      </c>
      <c r="I702" t="s">
        <v>3161</v>
      </c>
      <c r="J702" t="s">
        <v>6637</v>
      </c>
      <c r="K702" t="str">
        <f>"29014"</f>
        <v>29014</v>
      </c>
    </row>
    <row r="703" spans="1:11" customFormat="1" x14ac:dyDescent="0.25">
      <c r="A703" t="str">
        <f t="shared" si="81"/>
        <v>29</v>
      </c>
      <c r="B703" t="s">
        <v>709</v>
      </c>
      <c r="C703" t="str">
        <f t="shared" si="84"/>
        <v>067</v>
      </c>
      <c r="D703" t="s">
        <v>709</v>
      </c>
      <c r="E703" t="str">
        <f t="shared" si="82"/>
        <v>06</v>
      </c>
      <c r="F703" t="str">
        <f>"041"</f>
        <v>041</v>
      </c>
      <c r="G703" t="str">
        <f>""</f>
        <v/>
      </c>
      <c r="H703" t="s">
        <v>3</v>
      </c>
      <c r="I703" t="s">
        <v>3176</v>
      </c>
      <c r="J703" t="s">
        <v>6652</v>
      </c>
      <c r="K703" t="str">
        <f>"29013"</f>
        <v>29013</v>
      </c>
    </row>
    <row r="704" spans="1:11" customFormat="1" x14ac:dyDescent="0.25">
      <c r="A704" t="str">
        <f t="shared" si="81"/>
        <v>29</v>
      </c>
      <c r="B704" t="s">
        <v>709</v>
      </c>
      <c r="C704" t="str">
        <f t="shared" si="84"/>
        <v>067</v>
      </c>
      <c r="D704" t="s">
        <v>709</v>
      </c>
      <c r="E704" t="str">
        <f t="shared" si="82"/>
        <v>06</v>
      </c>
      <c r="F704" t="str">
        <f>"043"</f>
        <v>043</v>
      </c>
      <c r="G704" t="str">
        <f>""</f>
        <v/>
      </c>
      <c r="H704" t="s">
        <v>3</v>
      </c>
      <c r="I704" t="s">
        <v>3175</v>
      </c>
      <c r="J704" t="s">
        <v>6651</v>
      </c>
      <c r="K704" t="str">
        <f t="shared" ref="K704:K712" si="86">"29014"</f>
        <v>29014</v>
      </c>
    </row>
    <row r="705" spans="1:11" customFormat="1" x14ac:dyDescent="0.25">
      <c r="A705" t="str">
        <f t="shared" si="81"/>
        <v>29</v>
      </c>
      <c r="B705" t="s">
        <v>709</v>
      </c>
      <c r="C705" t="str">
        <f t="shared" si="84"/>
        <v>067</v>
      </c>
      <c r="D705" t="s">
        <v>709</v>
      </c>
      <c r="E705" t="str">
        <f t="shared" si="82"/>
        <v>06</v>
      </c>
      <c r="F705" t="str">
        <f>"044"</f>
        <v>044</v>
      </c>
      <c r="G705" t="str">
        <f>""</f>
        <v/>
      </c>
      <c r="H705" t="s">
        <v>1</v>
      </c>
      <c r="I705" t="s">
        <v>3156</v>
      </c>
      <c r="J705" t="s">
        <v>6632</v>
      </c>
      <c r="K705" t="str">
        <f t="shared" si="86"/>
        <v>29014</v>
      </c>
    </row>
    <row r="706" spans="1:11" customFormat="1" x14ac:dyDescent="0.25">
      <c r="A706" t="str">
        <f t="shared" si="81"/>
        <v>29</v>
      </c>
      <c r="B706" t="s">
        <v>709</v>
      </c>
      <c r="C706" t="str">
        <f t="shared" si="84"/>
        <v>067</v>
      </c>
      <c r="D706" t="s">
        <v>709</v>
      </c>
      <c r="E706" t="str">
        <f t="shared" si="82"/>
        <v>06</v>
      </c>
      <c r="F706" t="str">
        <f>"044"</f>
        <v>044</v>
      </c>
      <c r="G706" t="str">
        <f>""</f>
        <v/>
      </c>
      <c r="H706" t="s">
        <v>0</v>
      </c>
      <c r="I706" t="s">
        <v>3156</v>
      </c>
      <c r="J706" t="s">
        <v>6632</v>
      </c>
      <c r="K706" t="str">
        <f t="shared" si="86"/>
        <v>29014</v>
      </c>
    </row>
    <row r="707" spans="1:11" customFormat="1" x14ac:dyDescent="0.25">
      <c r="A707" t="str">
        <f t="shared" ref="A707:A770" si="87">"29"</f>
        <v>29</v>
      </c>
      <c r="B707" t="s">
        <v>709</v>
      </c>
      <c r="C707" t="str">
        <f t="shared" si="84"/>
        <v>067</v>
      </c>
      <c r="D707" t="s">
        <v>709</v>
      </c>
      <c r="E707" t="str">
        <f t="shared" si="82"/>
        <v>06</v>
      </c>
      <c r="F707" t="str">
        <f>"045"</f>
        <v>045</v>
      </c>
      <c r="G707" t="str">
        <f>""</f>
        <v/>
      </c>
      <c r="H707" t="s">
        <v>1</v>
      </c>
      <c r="I707" t="s">
        <v>3166</v>
      </c>
      <c r="J707" t="s">
        <v>6642</v>
      </c>
      <c r="K707" t="str">
        <f t="shared" si="86"/>
        <v>29014</v>
      </c>
    </row>
    <row r="708" spans="1:11" customFormat="1" x14ac:dyDescent="0.25">
      <c r="A708" t="str">
        <f t="shared" si="87"/>
        <v>29</v>
      </c>
      <c r="B708" t="s">
        <v>709</v>
      </c>
      <c r="C708" t="str">
        <f t="shared" si="84"/>
        <v>067</v>
      </c>
      <c r="D708" t="s">
        <v>709</v>
      </c>
      <c r="E708" t="str">
        <f t="shared" si="82"/>
        <v>06</v>
      </c>
      <c r="F708" t="str">
        <f>"045"</f>
        <v>045</v>
      </c>
      <c r="G708" t="str">
        <f>""</f>
        <v/>
      </c>
      <c r="H708" t="s">
        <v>0</v>
      </c>
      <c r="I708" t="s">
        <v>3166</v>
      </c>
      <c r="J708" t="s">
        <v>6642</v>
      </c>
      <c r="K708" t="str">
        <f t="shared" si="86"/>
        <v>29014</v>
      </c>
    </row>
    <row r="709" spans="1:11" customFormat="1" x14ac:dyDescent="0.25">
      <c r="A709" t="str">
        <f t="shared" si="87"/>
        <v>29</v>
      </c>
      <c r="B709" t="s">
        <v>709</v>
      </c>
      <c r="C709" t="str">
        <f t="shared" si="84"/>
        <v>067</v>
      </c>
      <c r="D709" t="s">
        <v>709</v>
      </c>
      <c r="E709" t="str">
        <f t="shared" si="82"/>
        <v>06</v>
      </c>
      <c r="F709" t="str">
        <f>"046"</f>
        <v>046</v>
      </c>
      <c r="G709" t="str">
        <f>""</f>
        <v/>
      </c>
      <c r="H709" t="s">
        <v>1</v>
      </c>
      <c r="I709" t="s">
        <v>3169</v>
      </c>
      <c r="J709" t="s">
        <v>6645</v>
      </c>
      <c r="K709" t="str">
        <f t="shared" si="86"/>
        <v>29014</v>
      </c>
    </row>
    <row r="710" spans="1:11" customFormat="1" x14ac:dyDescent="0.25">
      <c r="A710" t="str">
        <f t="shared" si="87"/>
        <v>29</v>
      </c>
      <c r="B710" t="s">
        <v>709</v>
      </c>
      <c r="C710" t="str">
        <f t="shared" si="84"/>
        <v>067</v>
      </c>
      <c r="D710" t="s">
        <v>709</v>
      </c>
      <c r="E710" t="str">
        <f t="shared" si="82"/>
        <v>06</v>
      </c>
      <c r="F710" t="str">
        <f>"046"</f>
        <v>046</v>
      </c>
      <c r="G710" t="str">
        <f>""</f>
        <v/>
      </c>
      <c r="H710" t="s">
        <v>0</v>
      </c>
      <c r="I710" t="s">
        <v>3169</v>
      </c>
      <c r="J710" t="s">
        <v>6645</v>
      </c>
      <c r="K710" t="str">
        <f t="shared" si="86"/>
        <v>29014</v>
      </c>
    </row>
    <row r="711" spans="1:11" customFormat="1" x14ac:dyDescent="0.25">
      <c r="A711" t="str">
        <f t="shared" si="87"/>
        <v>29</v>
      </c>
      <c r="B711" t="s">
        <v>709</v>
      </c>
      <c r="C711" t="str">
        <f t="shared" si="84"/>
        <v>067</v>
      </c>
      <c r="D711" t="s">
        <v>709</v>
      </c>
      <c r="E711" t="str">
        <f t="shared" ref="E711:E712" si="88">"06"</f>
        <v>06</v>
      </c>
      <c r="F711" t="str">
        <f>"047"</f>
        <v>047</v>
      </c>
      <c r="G711" t="str">
        <f>""</f>
        <v/>
      </c>
      <c r="H711" t="s">
        <v>3</v>
      </c>
      <c r="I711" t="s">
        <v>3174</v>
      </c>
      <c r="J711" t="s">
        <v>6650</v>
      </c>
      <c r="K711" t="str">
        <f t="shared" si="86"/>
        <v>29014</v>
      </c>
    </row>
    <row r="712" spans="1:11" customFormat="1" x14ac:dyDescent="0.25">
      <c r="A712" t="str">
        <f t="shared" si="87"/>
        <v>29</v>
      </c>
      <c r="B712" t="s">
        <v>709</v>
      </c>
      <c r="C712" t="str">
        <f t="shared" si="84"/>
        <v>067</v>
      </c>
      <c r="D712" t="s">
        <v>709</v>
      </c>
      <c r="E712" t="str">
        <f t="shared" si="88"/>
        <v>06</v>
      </c>
      <c r="F712" t="str">
        <f>"048"</f>
        <v>048</v>
      </c>
      <c r="G712" t="str">
        <f>""</f>
        <v/>
      </c>
      <c r="H712" t="s">
        <v>3</v>
      </c>
      <c r="I712" t="s">
        <v>3155</v>
      </c>
      <c r="J712" t="s">
        <v>6631</v>
      </c>
      <c r="K712" t="str">
        <f t="shared" si="86"/>
        <v>29014</v>
      </c>
    </row>
    <row r="713" spans="1:11" customFormat="1" x14ac:dyDescent="0.25">
      <c r="A713" t="str">
        <f t="shared" si="87"/>
        <v>29</v>
      </c>
      <c r="B713" t="s">
        <v>709</v>
      </c>
      <c r="C713" t="str">
        <f t="shared" si="84"/>
        <v>067</v>
      </c>
      <c r="D713" t="s">
        <v>709</v>
      </c>
      <c r="E713" t="str">
        <f t="shared" ref="E713:E776" si="89">"07"</f>
        <v>07</v>
      </c>
      <c r="F713" t="str">
        <f>"001"</f>
        <v>001</v>
      </c>
      <c r="G713" t="str">
        <f>""</f>
        <v/>
      </c>
      <c r="H713" t="s">
        <v>3</v>
      </c>
      <c r="I713" t="s">
        <v>3177</v>
      </c>
      <c r="J713" t="s">
        <v>6653</v>
      </c>
      <c r="K713" t="str">
        <f>"29009"</f>
        <v>29009</v>
      </c>
    </row>
    <row r="714" spans="1:11" customFormat="1" x14ac:dyDescent="0.25">
      <c r="A714" t="str">
        <f t="shared" si="87"/>
        <v>29</v>
      </c>
      <c r="B714" t="s">
        <v>709</v>
      </c>
      <c r="C714" t="str">
        <f t="shared" si="84"/>
        <v>067</v>
      </c>
      <c r="D714" t="s">
        <v>709</v>
      </c>
      <c r="E714" t="str">
        <f t="shared" si="89"/>
        <v>07</v>
      </c>
      <c r="F714" t="str">
        <f>"002"</f>
        <v>002</v>
      </c>
      <c r="G714" t="str">
        <f>""</f>
        <v/>
      </c>
      <c r="H714" t="s">
        <v>3</v>
      </c>
      <c r="I714" t="s">
        <v>3178</v>
      </c>
      <c r="J714" t="s">
        <v>6654</v>
      </c>
      <c r="K714" t="str">
        <f>"29010"</f>
        <v>29010</v>
      </c>
    </row>
    <row r="715" spans="1:11" customFormat="1" x14ac:dyDescent="0.25">
      <c r="A715" t="str">
        <f t="shared" si="87"/>
        <v>29</v>
      </c>
      <c r="B715" t="s">
        <v>709</v>
      </c>
      <c r="C715" t="str">
        <f t="shared" si="84"/>
        <v>067</v>
      </c>
      <c r="D715" t="s">
        <v>709</v>
      </c>
      <c r="E715" t="str">
        <f t="shared" si="89"/>
        <v>07</v>
      </c>
      <c r="F715" t="str">
        <f>"003"</f>
        <v>003</v>
      </c>
      <c r="G715" t="str">
        <f>""</f>
        <v/>
      </c>
      <c r="H715" t="s">
        <v>3</v>
      </c>
      <c r="I715" t="s">
        <v>3179</v>
      </c>
      <c r="J715" t="s">
        <v>6655</v>
      </c>
      <c r="K715" t="str">
        <f>"29010"</f>
        <v>29010</v>
      </c>
    </row>
    <row r="716" spans="1:11" customFormat="1" x14ac:dyDescent="0.25">
      <c r="A716" t="str">
        <f t="shared" si="87"/>
        <v>29</v>
      </c>
      <c r="B716" t="s">
        <v>709</v>
      </c>
      <c r="C716" t="str">
        <f t="shared" si="84"/>
        <v>067</v>
      </c>
      <c r="D716" t="s">
        <v>709</v>
      </c>
      <c r="E716" t="str">
        <f t="shared" si="89"/>
        <v>07</v>
      </c>
      <c r="F716" t="str">
        <f>"004"</f>
        <v>004</v>
      </c>
      <c r="G716" t="str">
        <f>""</f>
        <v/>
      </c>
      <c r="H716" t="s">
        <v>3</v>
      </c>
      <c r="I716" t="s">
        <v>3180</v>
      </c>
      <c r="J716" t="s">
        <v>6656</v>
      </c>
      <c r="K716" t="str">
        <f>"29011"</f>
        <v>29011</v>
      </c>
    </row>
    <row r="717" spans="1:11" customFormat="1" x14ac:dyDescent="0.25">
      <c r="A717" t="str">
        <f t="shared" si="87"/>
        <v>29</v>
      </c>
      <c r="B717" t="s">
        <v>709</v>
      </c>
      <c r="C717" t="str">
        <f t="shared" si="84"/>
        <v>067</v>
      </c>
      <c r="D717" t="s">
        <v>709</v>
      </c>
      <c r="E717" t="str">
        <f t="shared" si="89"/>
        <v>07</v>
      </c>
      <c r="F717" t="str">
        <f>"005"</f>
        <v>005</v>
      </c>
      <c r="G717" t="str">
        <f>""</f>
        <v/>
      </c>
      <c r="H717" t="s">
        <v>1</v>
      </c>
      <c r="I717" t="s">
        <v>3181</v>
      </c>
      <c r="J717" t="s">
        <v>6657</v>
      </c>
      <c r="K717" t="str">
        <f>"29010"</f>
        <v>29010</v>
      </c>
    </row>
    <row r="718" spans="1:11" customFormat="1" x14ac:dyDescent="0.25">
      <c r="A718" t="str">
        <f t="shared" si="87"/>
        <v>29</v>
      </c>
      <c r="B718" t="s">
        <v>709</v>
      </c>
      <c r="C718" t="str">
        <f t="shared" si="84"/>
        <v>067</v>
      </c>
      <c r="D718" t="s">
        <v>709</v>
      </c>
      <c r="E718" t="str">
        <f t="shared" si="89"/>
        <v>07</v>
      </c>
      <c r="F718" t="str">
        <f>"005"</f>
        <v>005</v>
      </c>
      <c r="G718" t="str">
        <f>""</f>
        <v/>
      </c>
      <c r="H718" t="s">
        <v>0</v>
      </c>
      <c r="I718" t="s">
        <v>3181</v>
      </c>
      <c r="J718" t="s">
        <v>6657</v>
      </c>
      <c r="K718" t="str">
        <f>"29010"</f>
        <v>29010</v>
      </c>
    </row>
    <row r="719" spans="1:11" customFormat="1" x14ac:dyDescent="0.25">
      <c r="A719" t="str">
        <f t="shared" si="87"/>
        <v>29</v>
      </c>
      <c r="B719" t="s">
        <v>709</v>
      </c>
      <c r="C719" t="str">
        <f t="shared" si="84"/>
        <v>067</v>
      </c>
      <c r="D719" t="s">
        <v>709</v>
      </c>
      <c r="E719" t="str">
        <f t="shared" si="89"/>
        <v>07</v>
      </c>
      <c r="F719" t="str">
        <f>"006"</f>
        <v>006</v>
      </c>
      <c r="G719" t="str">
        <f>""</f>
        <v/>
      </c>
      <c r="H719" t="s">
        <v>3</v>
      </c>
      <c r="I719" t="s">
        <v>3177</v>
      </c>
      <c r="J719" t="s">
        <v>6653</v>
      </c>
      <c r="K719" t="str">
        <f t="shared" ref="K719:K730" si="90">"29009"</f>
        <v>29009</v>
      </c>
    </row>
    <row r="720" spans="1:11" customFormat="1" x14ac:dyDescent="0.25">
      <c r="A720" t="str">
        <f t="shared" si="87"/>
        <v>29</v>
      </c>
      <c r="B720" t="s">
        <v>709</v>
      </c>
      <c r="C720" t="str">
        <f t="shared" si="84"/>
        <v>067</v>
      </c>
      <c r="D720" t="s">
        <v>709</v>
      </c>
      <c r="E720" t="str">
        <f t="shared" si="89"/>
        <v>07</v>
      </c>
      <c r="F720" t="str">
        <f>"008"</f>
        <v>008</v>
      </c>
      <c r="G720" t="str">
        <f>""</f>
        <v/>
      </c>
      <c r="H720" t="s">
        <v>3</v>
      </c>
      <c r="I720" t="s">
        <v>3177</v>
      </c>
      <c r="J720" t="s">
        <v>6653</v>
      </c>
      <c r="K720" t="str">
        <f t="shared" si="90"/>
        <v>29009</v>
      </c>
    </row>
    <row r="721" spans="1:11" customFormat="1" x14ac:dyDescent="0.25">
      <c r="A721" t="str">
        <f t="shared" si="87"/>
        <v>29</v>
      </c>
      <c r="B721" t="s">
        <v>709</v>
      </c>
      <c r="C721" t="str">
        <f t="shared" si="84"/>
        <v>067</v>
      </c>
      <c r="D721" t="s">
        <v>709</v>
      </c>
      <c r="E721" t="str">
        <f t="shared" si="89"/>
        <v>07</v>
      </c>
      <c r="F721" t="str">
        <f>"009"</f>
        <v>009</v>
      </c>
      <c r="G721" t="str">
        <f>""</f>
        <v/>
      </c>
      <c r="H721" t="s">
        <v>3</v>
      </c>
      <c r="I721" t="s">
        <v>3182</v>
      </c>
      <c r="J721" t="s">
        <v>6658</v>
      </c>
      <c r="K721" t="str">
        <f t="shared" si="90"/>
        <v>29009</v>
      </c>
    </row>
    <row r="722" spans="1:11" customFormat="1" x14ac:dyDescent="0.25">
      <c r="A722" t="str">
        <f t="shared" si="87"/>
        <v>29</v>
      </c>
      <c r="B722" t="s">
        <v>709</v>
      </c>
      <c r="C722" t="str">
        <f t="shared" si="84"/>
        <v>067</v>
      </c>
      <c r="D722" t="s">
        <v>709</v>
      </c>
      <c r="E722" t="str">
        <f t="shared" si="89"/>
        <v>07</v>
      </c>
      <c r="F722" t="str">
        <f>"010"</f>
        <v>010</v>
      </c>
      <c r="G722" t="str">
        <f>""</f>
        <v/>
      </c>
      <c r="H722" t="s">
        <v>3</v>
      </c>
      <c r="I722" t="s">
        <v>3183</v>
      </c>
      <c r="J722" t="s">
        <v>6659</v>
      </c>
      <c r="K722" t="str">
        <f t="shared" si="90"/>
        <v>29009</v>
      </c>
    </row>
    <row r="723" spans="1:11" customFormat="1" x14ac:dyDescent="0.25">
      <c r="A723" t="str">
        <f t="shared" si="87"/>
        <v>29</v>
      </c>
      <c r="B723" t="s">
        <v>709</v>
      </c>
      <c r="C723" t="str">
        <f t="shared" si="84"/>
        <v>067</v>
      </c>
      <c r="D723" t="s">
        <v>709</v>
      </c>
      <c r="E723" t="str">
        <f t="shared" si="89"/>
        <v>07</v>
      </c>
      <c r="F723" t="str">
        <f>"011"</f>
        <v>011</v>
      </c>
      <c r="G723" t="str">
        <f>""</f>
        <v/>
      </c>
      <c r="H723" t="s">
        <v>1</v>
      </c>
      <c r="I723" t="s">
        <v>3184</v>
      </c>
      <c r="J723" t="s">
        <v>6660</v>
      </c>
      <c r="K723" t="str">
        <f t="shared" si="90"/>
        <v>29009</v>
      </c>
    </row>
    <row r="724" spans="1:11" customFormat="1" x14ac:dyDescent="0.25">
      <c r="A724" t="str">
        <f t="shared" si="87"/>
        <v>29</v>
      </c>
      <c r="B724" t="s">
        <v>709</v>
      </c>
      <c r="C724" t="str">
        <f t="shared" si="84"/>
        <v>067</v>
      </c>
      <c r="D724" t="s">
        <v>709</v>
      </c>
      <c r="E724" t="str">
        <f t="shared" si="89"/>
        <v>07</v>
      </c>
      <c r="F724" t="str">
        <f>"011"</f>
        <v>011</v>
      </c>
      <c r="G724" t="str">
        <f>""</f>
        <v/>
      </c>
      <c r="H724" t="s">
        <v>0</v>
      </c>
      <c r="I724" t="s">
        <v>3184</v>
      </c>
      <c r="J724" t="s">
        <v>6660</v>
      </c>
      <c r="K724" t="str">
        <f t="shared" si="90"/>
        <v>29009</v>
      </c>
    </row>
    <row r="725" spans="1:11" customFormat="1" x14ac:dyDescent="0.25">
      <c r="A725" t="str">
        <f t="shared" si="87"/>
        <v>29</v>
      </c>
      <c r="B725" t="s">
        <v>709</v>
      </c>
      <c r="C725" t="str">
        <f t="shared" si="84"/>
        <v>067</v>
      </c>
      <c r="D725" t="s">
        <v>709</v>
      </c>
      <c r="E725" t="str">
        <f t="shared" si="89"/>
        <v>07</v>
      </c>
      <c r="F725" t="str">
        <f>"012"</f>
        <v>012</v>
      </c>
      <c r="G725" t="str">
        <f>""</f>
        <v/>
      </c>
      <c r="H725" t="s">
        <v>3</v>
      </c>
      <c r="I725" t="s">
        <v>3177</v>
      </c>
      <c r="J725" t="s">
        <v>6653</v>
      </c>
      <c r="K725" t="str">
        <f t="shared" si="90"/>
        <v>29009</v>
      </c>
    </row>
    <row r="726" spans="1:11" customFormat="1" x14ac:dyDescent="0.25">
      <c r="A726" t="str">
        <f t="shared" si="87"/>
        <v>29</v>
      </c>
      <c r="B726" t="s">
        <v>709</v>
      </c>
      <c r="C726" t="str">
        <f t="shared" si="84"/>
        <v>067</v>
      </c>
      <c r="D726" t="s">
        <v>709</v>
      </c>
      <c r="E726" t="str">
        <f t="shared" si="89"/>
        <v>07</v>
      </c>
      <c r="F726" t="str">
        <f>"013"</f>
        <v>013</v>
      </c>
      <c r="G726" t="str">
        <f>""</f>
        <v/>
      </c>
      <c r="H726" t="s">
        <v>3</v>
      </c>
      <c r="I726" t="s">
        <v>3177</v>
      </c>
      <c r="J726" t="s">
        <v>6653</v>
      </c>
      <c r="K726" t="str">
        <f t="shared" si="90"/>
        <v>29009</v>
      </c>
    </row>
    <row r="727" spans="1:11" customFormat="1" x14ac:dyDescent="0.25">
      <c r="A727" t="str">
        <f t="shared" si="87"/>
        <v>29</v>
      </c>
      <c r="B727" t="s">
        <v>709</v>
      </c>
      <c r="C727" t="str">
        <f t="shared" si="84"/>
        <v>067</v>
      </c>
      <c r="D727" t="s">
        <v>709</v>
      </c>
      <c r="E727" t="str">
        <f t="shared" si="89"/>
        <v>07</v>
      </c>
      <c r="F727" t="str">
        <f>"014"</f>
        <v>014</v>
      </c>
      <c r="G727" t="str">
        <f>""</f>
        <v/>
      </c>
      <c r="H727" t="s">
        <v>3</v>
      </c>
      <c r="I727" t="s">
        <v>3185</v>
      </c>
      <c r="J727" t="s">
        <v>6661</v>
      </c>
      <c r="K727" t="str">
        <f t="shared" si="90"/>
        <v>29009</v>
      </c>
    </row>
    <row r="728" spans="1:11" customFormat="1" x14ac:dyDescent="0.25">
      <c r="A728" t="str">
        <f t="shared" si="87"/>
        <v>29</v>
      </c>
      <c r="B728" t="s">
        <v>709</v>
      </c>
      <c r="C728" t="str">
        <f t="shared" si="84"/>
        <v>067</v>
      </c>
      <c r="D728" t="s">
        <v>709</v>
      </c>
      <c r="E728" t="str">
        <f t="shared" si="89"/>
        <v>07</v>
      </c>
      <c r="F728" t="str">
        <f>"015"</f>
        <v>015</v>
      </c>
      <c r="G728" t="str">
        <f>""</f>
        <v/>
      </c>
      <c r="H728" t="s">
        <v>3</v>
      </c>
      <c r="I728" t="s">
        <v>3185</v>
      </c>
      <c r="J728" t="s">
        <v>6661</v>
      </c>
      <c r="K728" t="str">
        <f t="shared" si="90"/>
        <v>29009</v>
      </c>
    </row>
    <row r="729" spans="1:11" customFormat="1" x14ac:dyDescent="0.25">
      <c r="A729" t="str">
        <f t="shared" si="87"/>
        <v>29</v>
      </c>
      <c r="B729" t="s">
        <v>709</v>
      </c>
      <c r="C729" t="str">
        <f t="shared" si="84"/>
        <v>067</v>
      </c>
      <c r="D729" t="s">
        <v>709</v>
      </c>
      <c r="E729" t="str">
        <f t="shared" si="89"/>
        <v>07</v>
      </c>
      <c r="F729" t="str">
        <f>"016"</f>
        <v>016</v>
      </c>
      <c r="G729" t="str">
        <f>""</f>
        <v/>
      </c>
      <c r="H729" t="s">
        <v>1</v>
      </c>
      <c r="I729" t="s">
        <v>3185</v>
      </c>
      <c r="J729" t="s">
        <v>6661</v>
      </c>
      <c r="K729" t="str">
        <f t="shared" si="90"/>
        <v>29009</v>
      </c>
    </row>
    <row r="730" spans="1:11" customFormat="1" x14ac:dyDescent="0.25">
      <c r="A730" t="str">
        <f t="shared" si="87"/>
        <v>29</v>
      </c>
      <c r="B730" t="s">
        <v>709</v>
      </c>
      <c r="C730" t="str">
        <f t="shared" si="84"/>
        <v>067</v>
      </c>
      <c r="D730" t="s">
        <v>709</v>
      </c>
      <c r="E730" t="str">
        <f t="shared" si="89"/>
        <v>07</v>
      </c>
      <c r="F730" t="str">
        <f>"016"</f>
        <v>016</v>
      </c>
      <c r="G730" t="str">
        <f>""</f>
        <v/>
      </c>
      <c r="H730" t="s">
        <v>0</v>
      </c>
      <c r="I730" t="s">
        <v>3185</v>
      </c>
      <c r="J730" t="s">
        <v>6661</v>
      </c>
      <c r="K730" t="str">
        <f t="shared" si="90"/>
        <v>29009</v>
      </c>
    </row>
    <row r="731" spans="1:11" customFormat="1" x14ac:dyDescent="0.25">
      <c r="A731" t="str">
        <f t="shared" si="87"/>
        <v>29</v>
      </c>
      <c r="B731" t="s">
        <v>709</v>
      </c>
      <c r="C731" t="str">
        <f t="shared" si="84"/>
        <v>067</v>
      </c>
      <c r="D731" t="s">
        <v>709</v>
      </c>
      <c r="E731" t="str">
        <f t="shared" si="89"/>
        <v>07</v>
      </c>
      <c r="F731" t="str">
        <f>"017"</f>
        <v>017</v>
      </c>
      <c r="G731" t="str">
        <f>""</f>
        <v/>
      </c>
      <c r="H731" t="s">
        <v>3</v>
      </c>
      <c r="I731" t="s">
        <v>3180</v>
      </c>
      <c r="J731" t="s">
        <v>6656</v>
      </c>
      <c r="K731" t="str">
        <f>"29011"</f>
        <v>29011</v>
      </c>
    </row>
    <row r="732" spans="1:11" customFormat="1" x14ac:dyDescent="0.25">
      <c r="A732" t="str">
        <f t="shared" si="87"/>
        <v>29</v>
      </c>
      <c r="B732" t="s">
        <v>709</v>
      </c>
      <c r="C732" t="str">
        <f t="shared" si="84"/>
        <v>067</v>
      </c>
      <c r="D732" t="s">
        <v>709</v>
      </c>
      <c r="E732" t="str">
        <f t="shared" si="89"/>
        <v>07</v>
      </c>
      <c r="F732" t="str">
        <f>"018"</f>
        <v>018</v>
      </c>
      <c r="G732" t="str">
        <f>""</f>
        <v/>
      </c>
      <c r="H732" t="s">
        <v>3</v>
      </c>
      <c r="I732" t="s">
        <v>3185</v>
      </c>
      <c r="J732" t="s">
        <v>6661</v>
      </c>
      <c r="K732" t="str">
        <f>"29009"</f>
        <v>29009</v>
      </c>
    </row>
    <row r="733" spans="1:11" customFormat="1" x14ac:dyDescent="0.25">
      <c r="A733" t="str">
        <f t="shared" si="87"/>
        <v>29</v>
      </c>
      <c r="B733" t="s">
        <v>709</v>
      </c>
      <c r="C733" t="str">
        <f t="shared" si="84"/>
        <v>067</v>
      </c>
      <c r="D733" t="s">
        <v>709</v>
      </c>
      <c r="E733" t="str">
        <f t="shared" si="89"/>
        <v>07</v>
      </c>
      <c r="F733" t="str">
        <f>"019"</f>
        <v>019</v>
      </c>
      <c r="G733" t="str">
        <f>""</f>
        <v/>
      </c>
      <c r="H733" t="s">
        <v>3</v>
      </c>
      <c r="I733" t="s">
        <v>3186</v>
      </c>
      <c r="J733" t="s">
        <v>6662</v>
      </c>
      <c r="K733" t="str">
        <f>"29009"</f>
        <v>29009</v>
      </c>
    </row>
    <row r="734" spans="1:11" customFormat="1" x14ac:dyDescent="0.25">
      <c r="A734" t="str">
        <f t="shared" si="87"/>
        <v>29</v>
      </c>
      <c r="B734" t="s">
        <v>709</v>
      </c>
      <c r="C734" t="str">
        <f t="shared" si="84"/>
        <v>067</v>
      </c>
      <c r="D734" t="s">
        <v>709</v>
      </c>
      <c r="E734" t="str">
        <f t="shared" si="89"/>
        <v>07</v>
      </c>
      <c r="F734" t="str">
        <f>"020"</f>
        <v>020</v>
      </c>
      <c r="G734" t="str">
        <f>""</f>
        <v/>
      </c>
      <c r="H734" t="s">
        <v>3</v>
      </c>
      <c r="I734" t="s">
        <v>3187</v>
      </c>
      <c r="J734" t="s">
        <v>6663</v>
      </c>
      <c r="K734" t="str">
        <f>"29009"</f>
        <v>29009</v>
      </c>
    </row>
    <row r="735" spans="1:11" customFormat="1" x14ac:dyDescent="0.25">
      <c r="A735" t="str">
        <f t="shared" si="87"/>
        <v>29</v>
      </c>
      <c r="B735" t="s">
        <v>709</v>
      </c>
      <c r="C735" t="str">
        <f t="shared" si="84"/>
        <v>067</v>
      </c>
      <c r="D735" t="s">
        <v>709</v>
      </c>
      <c r="E735" t="str">
        <f t="shared" si="89"/>
        <v>07</v>
      </c>
      <c r="F735" t="str">
        <f>"021"</f>
        <v>021</v>
      </c>
      <c r="G735" t="str">
        <f>""</f>
        <v/>
      </c>
      <c r="H735" t="s">
        <v>1</v>
      </c>
      <c r="I735" t="s">
        <v>3188</v>
      </c>
      <c r="J735" t="s">
        <v>6664</v>
      </c>
      <c r="K735" t="str">
        <f t="shared" ref="K735:K742" si="91">"29011"</f>
        <v>29011</v>
      </c>
    </row>
    <row r="736" spans="1:11" customFormat="1" x14ac:dyDescent="0.25">
      <c r="A736" t="str">
        <f t="shared" si="87"/>
        <v>29</v>
      </c>
      <c r="B736" t="s">
        <v>709</v>
      </c>
      <c r="C736" t="str">
        <f t="shared" si="84"/>
        <v>067</v>
      </c>
      <c r="D736" t="s">
        <v>709</v>
      </c>
      <c r="E736" t="str">
        <f t="shared" si="89"/>
        <v>07</v>
      </c>
      <c r="F736" t="str">
        <f>"021"</f>
        <v>021</v>
      </c>
      <c r="G736" t="str">
        <f>""</f>
        <v/>
      </c>
      <c r="H736" t="s">
        <v>0</v>
      </c>
      <c r="I736" t="s">
        <v>3188</v>
      </c>
      <c r="J736" t="s">
        <v>6664</v>
      </c>
      <c r="K736" t="str">
        <f t="shared" si="91"/>
        <v>29011</v>
      </c>
    </row>
    <row r="737" spans="1:11" customFormat="1" x14ac:dyDescent="0.25">
      <c r="A737" t="str">
        <f t="shared" si="87"/>
        <v>29</v>
      </c>
      <c r="B737" t="s">
        <v>709</v>
      </c>
      <c r="C737" t="str">
        <f t="shared" ref="C737:C800" si="92">"067"</f>
        <v>067</v>
      </c>
      <c r="D737" t="s">
        <v>709</v>
      </c>
      <c r="E737" t="str">
        <f t="shared" si="89"/>
        <v>07</v>
      </c>
      <c r="F737" t="str">
        <f>"022"</f>
        <v>022</v>
      </c>
      <c r="G737" t="str">
        <f>""</f>
        <v/>
      </c>
      <c r="H737" t="s">
        <v>3</v>
      </c>
      <c r="I737" t="s">
        <v>3189</v>
      </c>
      <c r="J737" t="s">
        <v>6665</v>
      </c>
      <c r="K737" t="str">
        <f t="shared" si="91"/>
        <v>29011</v>
      </c>
    </row>
    <row r="738" spans="1:11" customFormat="1" x14ac:dyDescent="0.25">
      <c r="A738" t="str">
        <f t="shared" si="87"/>
        <v>29</v>
      </c>
      <c r="B738" t="s">
        <v>709</v>
      </c>
      <c r="C738" t="str">
        <f t="shared" si="92"/>
        <v>067</v>
      </c>
      <c r="D738" t="s">
        <v>709</v>
      </c>
      <c r="E738" t="str">
        <f t="shared" si="89"/>
        <v>07</v>
      </c>
      <c r="F738" t="str">
        <f>"023"</f>
        <v>023</v>
      </c>
      <c r="G738" t="str">
        <f>""</f>
        <v/>
      </c>
      <c r="H738" t="s">
        <v>1</v>
      </c>
      <c r="I738" t="s">
        <v>3190</v>
      </c>
      <c r="J738" t="s">
        <v>6666</v>
      </c>
      <c r="K738" t="str">
        <f t="shared" si="91"/>
        <v>29011</v>
      </c>
    </row>
    <row r="739" spans="1:11" customFormat="1" x14ac:dyDescent="0.25">
      <c r="A739" t="str">
        <f t="shared" si="87"/>
        <v>29</v>
      </c>
      <c r="B739" t="s">
        <v>709</v>
      </c>
      <c r="C739" t="str">
        <f t="shared" si="92"/>
        <v>067</v>
      </c>
      <c r="D739" t="s">
        <v>709</v>
      </c>
      <c r="E739" t="str">
        <f t="shared" si="89"/>
        <v>07</v>
      </c>
      <c r="F739" t="str">
        <f>"023"</f>
        <v>023</v>
      </c>
      <c r="G739" t="str">
        <f>""</f>
        <v/>
      </c>
      <c r="H739" t="s">
        <v>0</v>
      </c>
      <c r="I739" t="s">
        <v>3190</v>
      </c>
      <c r="J739" t="s">
        <v>6666</v>
      </c>
      <c r="K739" t="str">
        <f t="shared" si="91"/>
        <v>29011</v>
      </c>
    </row>
    <row r="740" spans="1:11" customFormat="1" x14ac:dyDescent="0.25">
      <c r="A740" t="str">
        <f t="shared" si="87"/>
        <v>29</v>
      </c>
      <c r="B740" t="s">
        <v>709</v>
      </c>
      <c r="C740" t="str">
        <f t="shared" si="92"/>
        <v>067</v>
      </c>
      <c r="D740" t="s">
        <v>709</v>
      </c>
      <c r="E740" t="str">
        <f t="shared" si="89"/>
        <v>07</v>
      </c>
      <c r="F740" t="str">
        <f>"025"</f>
        <v>025</v>
      </c>
      <c r="G740" t="str">
        <f>""</f>
        <v/>
      </c>
      <c r="H740" t="s">
        <v>3</v>
      </c>
      <c r="I740" t="s">
        <v>3190</v>
      </c>
      <c r="J740" t="s">
        <v>6666</v>
      </c>
      <c r="K740" t="str">
        <f t="shared" si="91"/>
        <v>29011</v>
      </c>
    </row>
    <row r="741" spans="1:11" customFormat="1" x14ac:dyDescent="0.25">
      <c r="A741" t="str">
        <f t="shared" si="87"/>
        <v>29</v>
      </c>
      <c r="B741" t="s">
        <v>709</v>
      </c>
      <c r="C741" t="str">
        <f t="shared" si="92"/>
        <v>067</v>
      </c>
      <c r="D741" t="s">
        <v>709</v>
      </c>
      <c r="E741" t="str">
        <f t="shared" si="89"/>
        <v>07</v>
      </c>
      <c r="F741" t="str">
        <f>"026"</f>
        <v>026</v>
      </c>
      <c r="G741" t="str">
        <f>""</f>
        <v/>
      </c>
      <c r="H741" t="s">
        <v>1</v>
      </c>
      <c r="I741" t="s">
        <v>3191</v>
      </c>
      <c r="J741" t="s">
        <v>6667</v>
      </c>
      <c r="K741" t="str">
        <f t="shared" si="91"/>
        <v>29011</v>
      </c>
    </row>
    <row r="742" spans="1:11" customFormat="1" x14ac:dyDescent="0.25">
      <c r="A742" t="str">
        <f t="shared" si="87"/>
        <v>29</v>
      </c>
      <c r="B742" t="s">
        <v>709</v>
      </c>
      <c r="C742" t="str">
        <f t="shared" si="92"/>
        <v>067</v>
      </c>
      <c r="D742" t="s">
        <v>709</v>
      </c>
      <c r="E742" t="str">
        <f t="shared" si="89"/>
        <v>07</v>
      </c>
      <c r="F742" t="str">
        <f>"026"</f>
        <v>026</v>
      </c>
      <c r="G742" t="str">
        <f>""</f>
        <v/>
      </c>
      <c r="H742" t="s">
        <v>0</v>
      </c>
      <c r="I742" t="s">
        <v>3191</v>
      </c>
      <c r="J742" t="s">
        <v>6667</v>
      </c>
      <c r="K742" t="str">
        <f t="shared" si="91"/>
        <v>29011</v>
      </c>
    </row>
    <row r="743" spans="1:11" customFormat="1" x14ac:dyDescent="0.25">
      <c r="A743" t="str">
        <f t="shared" si="87"/>
        <v>29</v>
      </c>
      <c r="B743" t="s">
        <v>709</v>
      </c>
      <c r="C743" t="str">
        <f t="shared" si="92"/>
        <v>067</v>
      </c>
      <c r="D743" t="s">
        <v>709</v>
      </c>
      <c r="E743" t="str">
        <f t="shared" si="89"/>
        <v>07</v>
      </c>
      <c r="F743" t="str">
        <f>"027"</f>
        <v>027</v>
      </c>
      <c r="G743" t="str">
        <f>""</f>
        <v/>
      </c>
      <c r="H743" t="s">
        <v>1</v>
      </c>
      <c r="I743" t="s">
        <v>3192</v>
      </c>
      <c r="J743" t="s">
        <v>6668</v>
      </c>
      <c r="K743" t="str">
        <f>"29190"</f>
        <v>29190</v>
      </c>
    </row>
    <row r="744" spans="1:11" customFormat="1" x14ac:dyDescent="0.25">
      <c r="A744" t="str">
        <f t="shared" si="87"/>
        <v>29</v>
      </c>
      <c r="B744" t="s">
        <v>709</v>
      </c>
      <c r="C744" t="str">
        <f t="shared" si="92"/>
        <v>067</v>
      </c>
      <c r="D744" t="s">
        <v>709</v>
      </c>
      <c r="E744" t="str">
        <f t="shared" si="89"/>
        <v>07</v>
      </c>
      <c r="F744" t="str">
        <f>"027"</f>
        <v>027</v>
      </c>
      <c r="G744" t="str">
        <f>""</f>
        <v/>
      </c>
      <c r="H744" t="s">
        <v>0</v>
      </c>
      <c r="I744" t="s">
        <v>3192</v>
      </c>
      <c r="J744" t="s">
        <v>6668</v>
      </c>
      <c r="K744" t="str">
        <f>"29190"</f>
        <v>29190</v>
      </c>
    </row>
    <row r="745" spans="1:11" customFormat="1" x14ac:dyDescent="0.25">
      <c r="A745" t="str">
        <f t="shared" si="87"/>
        <v>29</v>
      </c>
      <c r="B745" t="s">
        <v>709</v>
      </c>
      <c r="C745" t="str">
        <f t="shared" si="92"/>
        <v>067</v>
      </c>
      <c r="D745" t="s">
        <v>709</v>
      </c>
      <c r="E745" t="str">
        <f t="shared" si="89"/>
        <v>07</v>
      </c>
      <c r="F745" t="str">
        <f>"028"</f>
        <v>028</v>
      </c>
      <c r="G745" t="str">
        <f>""</f>
        <v/>
      </c>
      <c r="H745" t="s">
        <v>3</v>
      </c>
      <c r="I745" t="s">
        <v>3193</v>
      </c>
      <c r="J745" t="s">
        <v>6669</v>
      </c>
      <c r="K745" t="str">
        <f t="shared" ref="K745:K751" si="93">"29011"</f>
        <v>29011</v>
      </c>
    </row>
    <row r="746" spans="1:11" customFormat="1" x14ac:dyDescent="0.25">
      <c r="A746" t="str">
        <f t="shared" si="87"/>
        <v>29</v>
      </c>
      <c r="B746" t="s">
        <v>709</v>
      </c>
      <c r="C746" t="str">
        <f t="shared" si="92"/>
        <v>067</v>
      </c>
      <c r="D746" t="s">
        <v>709</v>
      </c>
      <c r="E746" t="str">
        <f t="shared" si="89"/>
        <v>07</v>
      </c>
      <c r="F746" t="str">
        <f>"029"</f>
        <v>029</v>
      </c>
      <c r="G746" t="str">
        <f>""</f>
        <v/>
      </c>
      <c r="H746" t="s">
        <v>3</v>
      </c>
      <c r="I746" t="s">
        <v>3193</v>
      </c>
      <c r="J746" t="s">
        <v>6669</v>
      </c>
      <c r="K746" t="str">
        <f t="shared" si="93"/>
        <v>29011</v>
      </c>
    </row>
    <row r="747" spans="1:11" customFormat="1" x14ac:dyDescent="0.25">
      <c r="A747" t="str">
        <f t="shared" si="87"/>
        <v>29</v>
      </c>
      <c r="B747" t="s">
        <v>709</v>
      </c>
      <c r="C747" t="str">
        <f t="shared" si="92"/>
        <v>067</v>
      </c>
      <c r="D747" t="s">
        <v>709</v>
      </c>
      <c r="E747" t="str">
        <f t="shared" si="89"/>
        <v>07</v>
      </c>
      <c r="F747" t="str">
        <f>"030"</f>
        <v>030</v>
      </c>
      <c r="G747" t="str">
        <f>""</f>
        <v/>
      </c>
      <c r="H747" t="s">
        <v>1</v>
      </c>
      <c r="I747" t="s">
        <v>3194</v>
      </c>
      <c r="J747" t="s">
        <v>6670</v>
      </c>
      <c r="K747" t="str">
        <f t="shared" si="93"/>
        <v>29011</v>
      </c>
    </row>
    <row r="748" spans="1:11" customFormat="1" x14ac:dyDescent="0.25">
      <c r="A748" t="str">
        <f t="shared" si="87"/>
        <v>29</v>
      </c>
      <c r="B748" t="s">
        <v>709</v>
      </c>
      <c r="C748" t="str">
        <f t="shared" si="92"/>
        <v>067</v>
      </c>
      <c r="D748" t="s">
        <v>709</v>
      </c>
      <c r="E748" t="str">
        <f t="shared" si="89"/>
        <v>07</v>
      </c>
      <c r="F748" t="str">
        <f>"030"</f>
        <v>030</v>
      </c>
      <c r="G748" t="str">
        <f>""</f>
        <v/>
      </c>
      <c r="H748" t="s">
        <v>0</v>
      </c>
      <c r="I748" t="s">
        <v>3194</v>
      </c>
      <c r="J748" t="s">
        <v>6670</v>
      </c>
      <c r="K748" t="str">
        <f t="shared" si="93"/>
        <v>29011</v>
      </c>
    </row>
    <row r="749" spans="1:11" customFormat="1" x14ac:dyDescent="0.25">
      <c r="A749" t="str">
        <f t="shared" si="87"/>
        <v>29</v>
      </c>
      <c r="B749" t="s">
        <v>709</v>
      </c>
      <c r="C749" t="str">
        <f t="shared" si="92"/>
        <v>067</v>
      </c>
      <c r="D749" t="s">
        <v>709</v>
      </c>
      <c r="E749" t="str">
        <f t="shared" si="89"/>
        <v>07</v>
      </c>
      <c r="F749" t="str">
        <f>"031"</f>
        <v>031</v>
      </c>
      <c r="G749" t="str">
        <f>""</f>
        <v/>
      </c>
      <c r="H749" t="s">
        <v>3</v>
      </c>
      <c r="I749" t="s">
        <v>3180</v>
      </c>
      <c r="J749" t="s">
        <v>6656</v>
      </c>
      <c r="K749" t="str">
        <f t="shared" si="93"/>
        <v>29011</v>
      </c>
    </row>
    <row r="750" spans="1:11" customFormat="1" x14ac:dyDescent="0.25">
      <c r="A750" t="str">
        <f t="shared" si="87"/>
        <v>29</v>
      </c>
      <c r="B750" t="s">
        <v>709</v>
      </c>
      <c r="C750" t="str">
        <f t="shared" si="92"/>
        <v>067</v>
      </c>
      <c r="D750" t="s">
        <v>709</v>
      </c>
      <c r="E750" t="str">
        <f t="shared" si="89"/>
        <v>07</v>
      </c>
      <c r="F750" t="str">
        <f>"032"</f>
        <v>032</v>
      </c>
      <c r="G750" t="str">
        <f>""</f>
        <v/>
      </c>
      <c r="H750" t="s">
        <v>3</v>
      </c>
      <c r="I750" t="s">
        <v>3180</v>
      </c>
      <c r="J750" t="s">
        <v>6656</v>
      </c>
      <c r="K750" t="str">
        <f t="shared" si="93"/>
        <v>29011</v>
      </c>
    </row>
    <row r="751" spans="1:11" customFormat="1" x14ac:dyDescent="0.25">
      <c r="A751" t="str">
        <f t="shared" si="87"/>
        <v>29</v>
      </c>
      <c r="B751" t="s">
        <v>709</v>
      </c>
      <c r="C751" t="str">
        <f t="shared" si="92"/>
        <v>067</v>
      </c>
      <c r="D751" t="s">
        <v>709</v>
      </c>
      <c r="E751" t="str">
        <f t="shared" si="89"/>
        <v>07</v>
      </c>
      <c r="F751" t="str">
        <f>"033"</f>
        <v>033</v>
      </c>
      <c r="G751" t="str">
        <f>""</f>
        <v/>
      </c>
      <c r="H751" t="s">
        <v>3</v>
      </c>
      <c r="I751" t="s">
        <v>3195</v>
      </c>
      <c r="J751" t="s">
        <v>6671</v>
      </c>
      <c r="K751" t="str">
        <f t="shared" si="93"/>
        <v>29011</v>
      </c>
    </row>
    <row r="752" spans="1:11" customFormat="1" x14ac:dyDescent="0.25">
      <c r="A752" t="str">
        <f t="shared" si="87"/>
        <v>29</v>
      </c>
      <c r="B752" t="s">
        <v>709</v>
      </c>
      <c r="C752" t="str">
        <f t="shared" si="92"/>
        <v>067</v>
      </c>
      <c r="D752" t="s">
        <v>709</v>
      </c>
      <c r="E752" t="str">
        <f t="shared" si="89"/>
        <v>07</v>
      </c>
      <c r="F752" t="str">
        <f>"034"</f>
        <v>034</v>
      </c>
      <c r="G752" t="str">
        <f>""</f>
        <v/>
      </c>
      <c r="H752" t="s">
        <v>1</v>
      </c>
      <c r="I752" t="s">
        <v>3196</v>
      </c>
      <c r="J752" t="s">
        <v>6672</v>
      </c>
      <c r="K752" t="str">
        <f t="shared" ref="K752:K763" si="94">"29010"</f>
        <v>29010</v>
      </c>
    </row>
    <row r="753" spans="1:11" customFormat="1" x14ac:dyDescent="0.25">
      <c r="A753" t="str">
        <f t="shared" si="87"/>
        <v>29</v>
      </c>
      <c r="B753" t="s">
        <v>709</v>
      </c>
      <c r="C753" t="str">
        <f t="shared" si="92"/>
        <v>067</v>
      </c>
      <c r="D753" t="s">
        <v>709</v>
      </c>
      <c r="E753" t="str">
        <f t="shared" si="89"/>
        <v>07</v>
      </c>
      <c r="F753" t="str">
        <f>"034"</f>
        <v>034</v>
      </c>
      <c r="G753" t="str">
        <f>""</f>
        <v/>
      </c>
      <c r="H753" t="s">
        <v>0</v>
      </c>
      <c r="I753" t="s">
        <v>3196</v>
      </c>
      <c r="J753" t="s">
        <v>6672</v>
      </c>
      <c r="K753" t="str">
        <f t="shared" si="94"/>
        <v>29010</v>
      </c>
    </row>
    <row r="754" spans="1:11" customFormat="1" x14ac:dyDescent="0.25">
      <c r="A754" t="str">
        <f t="shared" si="87"/>
        <v>29</v>
      </c>
      <c r="B754" t="s">
        <v>709</v>
      </c>
      <c r="C754" t="str">
        <f t="shared" si="92"/>
        <v>067</v>
      </c>
      <c r="D754" t="s">
        <v>709</v>
      </c>
      <c r="E754" t="str">
        <f t="shared" si="89"/>
        <v>07</v>
      </c>
      <c r="F754" t="str">
        <f>"035"</f>
        <v>035</v>
      </c>
      <c r="G754" t="str">
        <f>""</f>
        <v/>
      </c>
      <c r="H754" t="s">
        <v>1</v>
      </c>
      <c r="I754" t="s">
        <v>3197</v>
      </c>
      <c r="J754" t="s">
        <v>6673</v>
      </c>
      <c r="K754" t="str">
        <f t="shared" si="94"/>
        <v>29010</v>
      </c>
    </row>
    <row r="755" spans="1:11" customFormat="1" x14ac:dyDescent="0.25">
      <c r="A755" t="str">
        <f t="shared" si="87"/>
        <v>29</v>
      </c>
      <c r="B755" t="s">
        <v>709</v>
      </c>
      <c r="C755" t="str">
        <f t="shared" si="92"/>
        <v>067</v>
      </c>
      <c r="D755" t="s">
        <v>709</v>
      </c>
      <c r="E755" t="str">
        <f t="shared" si="89"/>
        <v>07</v>
      </c>
      <c r="F755" t="str">
        <f>"035"</f>
        <v>035</v>
      </c>
      <c r="G755" t="str">
        <f>""</f>
        <v/>
      </c>
      <c r="H755" t="s">
        <v>0</v>
      </c>
      <c r="I755" t="s">
        <v>3197</v>
      </c>
      <c r="J755" t="s">
        <v>6673</v>
      </c>
      <c r="K755" t="str">
        <f t="shared" si="94"/>
        <v>29010</v>
      </c>
    </row>
    <row r="756" spans="1:11" customFormat="1" x14ac:dyDescent="0.25">
      <c r="A756" t="str">
        <f t="shared" si="87"/>
        <v>29</v>
      </c>
      <c r="B756" t="s">
        <v>709</v>
      </c>
      <c r="C756" t="str">
        <f t="shared" si="92"/>
        <v>067</v>
      </c>
      <c r="D756" t="s">
        <v>709</v>
      </c>
      <c r="E756" t="str">
        <f t="shared" si="89"/>
        <v>07</v>
      </c>
      <c r="F756" t="str">
        <f>"037"</f>
        <v>037</v>
      </c>
      <c r="G756" t="str">
        <f>""</f>
        <v/>
      </c>
      <c r="H756" t="s">
        <v>3</v>
      </c>
      <c r="I756" t="s">
        <v>3198</v>
      </c>
      <c r="J756" t="s">
        <v>6674</v>
      </c>
      <c r="K756" t="str">
        <f t="shared" si="94"/>
        <v>29010</v>
      </c>
    </row>
    <row r="757" spans="1:11" customFormat="1" x14ac:dyDescent="0.25">
      <c r="A757" t="str">
        <f t="shared" si="87"/>
        <v>29</v>
      </c>
      <c r="B757" t="s">
        <v>709</v>
      </c>
      <c r="C757" t="str">
        <f t="shared" si="92"/>
        <v>067</v>
      </c>
      <c r="D757" t="s">
        <v>709</v>
      </c>
      <c r="E757" t="str">
        <f t="shared" si="89"/>
        <v>07</v>
      </c>
      <c r="F757" t="str">
        <f>"039"</f>
        <v>039</v>
      </c>
      <c r="G757" t="str">
        <f>""</f>
        <v/>
      </c>
      <c r="H757" t="s">
        <v>3</v>
      </c>
      <c r="I757" t="s">
        <v>3198</v>
      </c>
      <c r="J757" t="s">
        <v>6674</v>
      </c>
      <c r="K757" t="str">
        <f t="shared" si="94"/>
        <v>29010</v>
      </c>
    </row>
    <row r="758" spans="1:11" customFormat="1" x14ac:dyDescent="0.25">
      <c r="A758" t="str">
        <f t="shared" si="87"/>
        <v>29</v>
      </c>
      <c r="B758" t="s">
        <v>709</v>
      </c>
      <c r="C758" t="str">
        <f t="shared" si="92"/>
        <v>067</v>
      </c>
      <c r="D758" t="s">
        <v>709</v>
      </c>
      <c r="E758" t="str">
        <f t="shared" si="89"/>
        <v>07</v>
      </c>
      <c r="F758" t="str">
        <f>"040"</f>
        <v>040</v>
      </c>
      <c r="G758" t="str">
        <f>""</f>
        <v/>
      </c>
      <c r="H758" t="s">
        <v>3</v>
      </c>
      <c r="I758" t="s">
        <v>3199</v>
      </c>
      <c r="J758" t="s">
        <v>6675</v>
      </c>
      <c r="K758" t="str">
        <f t="shared" si="94"/>
        <v>29010</v>
      </c>
    </row>
    <row r="759" spans="1:11" customFormat="1" x14ac:dyDescent="0.25">
      <c r="A759" t="str">
        <f t="shared" si="87"/>
        <v>29</v>
      </c>
      <c r="B759" t="s">
        <v>709</v>
      </c>
      <c r="C759" t="str">
        <f t="shared" si="92"/>
        <v>067</v>
      </c>
      <c r="D759" t="s">
        <v>709</v>
      </c>
      <c r="E759" t="str">
        <f t="shared" si="89"/>
        <v>07</v>
      </c>
      <c r="F759" t="str">
        <f>"041"</f>
        <v>041</v>
      </c>
      <c r="G759" t="str">
        <f>""</f>
        <v/>
      </c>
      <c r="H759" t="s">
        <v>3</v>
      </c>
      <c r="I759" t="s">
        <v>3200</v>
      </c>
      <c r="J759" t="s">
        <v>6676</v>
      </c>
      <c r="K759" t="str">
        <f t="shared" si="94"/>
        <v>29010</v>
      </c>
    </row>
    <row r="760" spans="1:11" customFormat="1" x14ac:dyDescent="0.25">
      <c r="A760" t="str">
        <f t="shared" si="87"/>
        <v>29</v>
      </c>
      <c r="B760" t="s">
        <v>709</v>
      </c>
      <c r="C760" t="str">
        <f t="shared" si="92"/>
        <v>067</v>
      </c>
      <c r="D760" t="s">
        <v>709</v>
      </c>
      <c r="E760" t="str">
        <f t="shared" si="89"/>
        <v>07</v>
      </c>
      <c r="F760" t="str">
        <f>"042"</f>
        <v>042</v>
      </c>
      <c r="G760" t="str">
        <f>""</f>
        <v/>
      </c>
      <c r="H760" t="s">
        <v>1</v>
      </c>
      <c r="I760" t="s">
        <v>3201</v>
      </c>
      <c r="J760" t="s">
        <v>6677</v>
      </c>
      <c r="K760" t="str">
        <f t="shared" si="94"/>
        <v>29010</v>
      </c>
    </row>
    <row r="761" spans="1:11" customFormat="1" x14ac:dyDescent="0.25">
      <c r="A761" t="str">
        <f t="shared" si="87"/>
        <v>29</v>
      </c>
      <c r="B761" t="s">
        <v>709</v>
      </c>
      <c r="C761" t="str">
        <f t="shared" si="92"/>
        <v>067</v>
      </c>
      <c r="D761" t="s">
        <v>709</v>
      </c>
      <c r="E761" t="str">
        <f t="shared" si="89"/>
        <v>07</v>
      </c>
      <c r="F761" t="str">
        <f>"042"</f>
        <v>042</v>
      </c>
      <c r="G761" t="str">
        <f>""</f>
        <v/>
      </c>
      <c r="H761" t="s">
        <v>0</v>
      </c>
      <c r="I761" t="s">
        <v>3201</v>
      </c>
      <c r="J761" t="s">
        <v>6677</v>
      </c>
      <c r="K761" t="str">
        <f t="shared" si="94"/>
        <v>29010</v>
      </c>
    </row>
    <row r="762" spans="1:11" customFormat="1" x14ac:dyDescent="0.25">
      <c r="A762" t="str">
        <f t="shared" si="87"/>
        <v>29</v>
      </c>
      <c r="B762" t="s">
        <v>709</v>
      </c>
      <c r="C762" t="str">
        <f t="shared" si="92"/>
        <v>067</v>
      </c>
      <c r="D762" t="s">
        <v>709</v>
      </c>
      <c r="E762" t="str">
        <f t="shared" si="89"/>
        <v>07</v>
      </c>
      <c r="F762" t="str">
        <f>"043"</f>
        <v>043</v>
      </c>
      <c r="G762" t="str">
        <f>""</f>
        <v/>
      </c>
      <c r="H762" t="s">
        <v>1</v>
      </c>
      <c r="I762" t="s">
        <v>3197</v>
      </c>
      <c r="J762" t="s">
        <v>6673</v>
      </c>
      <c r="K762" t="str">
        <f t="shared" si="94"/>
        <v>29010</v>
      </c>
    </row>
    <row r="763" spans="1:11" customFormat="1" x14ac:dyDescent="0.25">
      <c r="A763" t="str">
        <f t="shared" si="87"/>
        <v>29</v>
      </c>
      <c r="B763" t="s">
        <v>709</v>
      </c>
      <c r="C763" t="str">
        <f t="shared" si="92"/>
        <v>067</v>
      </c>
      <c r="D763" t="s">
        <v>709</v>
      </c>
      <c r="E763" t="str">
        <f t="shared" si="89"/>
        <v>07</v>
      </c>
      <c r="F763" t="str">
        <f>"043"</f>
        <v>043</v>
      </c>
      <c r="G763" t="str">
        <f>""</f>
        <v/>
      </c>
      <c r="H763" t="s">
        <v>0</v>
      </c>
      <c r="I763" t="s">
        <v>3197</v>
      </c>
      <c r="J763" t="s">
        <v>6673</v>
      </c>
      <c r="K763" t="str">
        <f t="shared" si="94"/>
        <v>29010</v>
      </c>
    </row>
    <row r="764" spans="1:11" customFormat="1" x14ac:dyDescent="0.25">
      <c r="A764" t="str">
        <f t="shared" si="87"/>
        <v>29</v>
      </c>
      <c r="B764" t="s">
        <v>709</v>
      </c>
      <c r="C764" t="str">
        <f t="shared" si="92"/>
        <v>067</v>
      </c>
      <c r="D764" t="s">
        <v>709</v>
      </c>
      <c r="E764" t="str">
        <f t="shared" si="89"/>
        <v>07</v>
      </c>
      <c r="F764" t="str">
        <f>"044"</f>
        <v>044</v>
      </c>
      <c r="G764" t="str">
        <f>""</f>
        <v/>
      </c>
      <c r="H764" t="s">
        <v>3</v>
      </c>
      <c r="I764" t="s">
        <v>3180</v>
      </c>
      <c r="J764" t="s">
        <v>6656</v>
      </c>
      <c r="K764" t="str">
        <f>"29011"</f>
        <v>29011</v>
      </c>
    </row>
    <row r="765" spans="1:11" customFormat="1" x14ac:dyDescent="0.25">
      <c r="A765" t="str">
        <f t="shared" si="87"/>
        <v>29</v>
      </c>
      <c r="B765" t="s">
        <v>709</v>
      </c>
      <c r="C765" t="str">
        <f t="shared" si="92"/>
        <v>067</v>
      </c>
      <c r="D765" t="s">
        <v>709</v>
      </c>
      <c r="E765" t="str">
        <f t="shared" si="89"/>
        <v>07</v>
      </c>
      <c r="F765" t="str">
        <f>"045"</f>
        <v>045</v>
      </c>
      <c r="G765" t="str">
        <f>""</f>
        <v/>
      </c>
      <c r="H765" t="s">
        <v>3</v>
      </c>
      <c r="I765" t="s">
        <v>3202</v>
      </c>
      <c r="J765" t="s">
        <v>6678</v>
      </c>
      <c r="K765" t="str">
        <f>"29011"</f>
        <v>29011</v>
      </c>
    </row>
    <row r="766" spans="1:11" customFormat="1" x14ac:dyDescent="0.25">
      <c r="A766" t="str">
        <f t="shared" si="87"/>
        <v>29</v>
      </c>
      <c r="B766" t="s">
        <v>709</v>
      </c>
      <c r="C766" t="str">
        <f t="shared" si="92"/>
        <v>067</v>
      </c>
      <c r="D766" t="s">
        <v>709</v>
      </c>
      <c r="E766" t="str">
        <f t="shared" si="89"/>
        <v>07</v>
      </c>
      <c r="F766" t="str">
        <f>"046"</f>
        <v>046</v>
      </c>
      <c r="G766" t="str">
        <f>""</f>
        <v/>
      </c>
      <c r="H766" t="s">
        <v>1</v>
      </c>
      <c r="I766" t="s">
        <v>3203</v>
      </c>
      <c r="J766" t="s">
        <v>6679</v>
      </c>
      <c r="K766" t="str">
        <f>"29190"</f>
        <v>29190</v>
      </c>
    </row>
    <row r="767" spans="1:11" customFormat="1" x14ac:dyDescent="0.25">
      <c r="A767" t="str">
        <f t="shared" si="87"/>
        <v>29</v>
      </c>
      <c r="B767" t="s">
        <v>709</v>
      </c>
      <c r="C767" t="str">
        <f t="shared" si="92"/>
        <v>067</v>
      </c>
      <c r="D767" t="s">
        <v>709</v>
      </c>
      <c r="E767" t="str">
        <f t="shared" si="89"/>
        <v>07</v>
      </c>
      <c r="F767" t="str">
        <f>"046"</f>
        <v>046</v>
      </c>
      <c r="G767" t="str">
        <f>""</f>
        <v/>
      </c>
      <c r="H767" t="s">
        <v>0</v>
      </c>
      <c r="I767" t="s">
        <v>3203</v>
      </c>
      <c r="J767" t="s">
        <v>6679</v>
      </c>
      <c r="K767" t="str">
        <f>"29190"</f>
        <v>29190</v>
      </c>
    </row>
    <row r="768" spans="1:11" customFormat="1" x14ac:dyDescent="0.25">
      <c r="A768" t="str">
        <f t="shared" si="87"/>
        <v>29</v>
      </c>
      <c r="B768" t="s">
        <v>709</v>
      </c>
      <c r="C768" t="str">
        <f t="shared" si="92"/>
        <v>067</v>
      </c>
      <c r="D768" t="s">
        <v>709</v>
      </c>
      <c r="E768" t="str">
        <f t="shared" si="89"/>
        <v>07</v>
      </c>
      <c r="F768" t="str">
        <f>"047"</f>
        <v>047</v>
      </c>
      <c r="G768" t="str">
        <f>"01"</f>
        <v>01</v>
      </c>
      <c r="H768" t="s">
        <v>1</v>
      </c>
      <c r="I768" t="s">
        <v>3204</v>
      </c>
      <c r="J768" t="s">
        <v>6680</v>
      </c>
      <c r="K768" t="str">
        <f>"29190"</f>
        <v>29190</v>
      </c>
    </row>
    <row r="769" spans="1:11" customFormat="1" x14ac:dyDescent="0.25">
      <c r="A769" t="str">
        <f t="shared" si="87"/>
        <v>29</v>
      </c>
      <c r="B769" t="s">
        <v>709</v>
      </c>
      <c r="C769" t="str">
        <f t="shared" si="92"/>
        <v>067</v>
      </c>
      <c r="D769" t="s">
        <v>709</v>
      </c>
      <c r="E769" t="str">
        <f t="shared" si="89"/>
        <v>07</v>
      </c>
      <c r="F769" t="str">
        <f>"047"</f>
        <v>047</v>
      </c>
      <c r="G769" t="str">
        <f>"02"</f>
        <v>02</v>
      </c>
      <c r="H769" t="s">
        <v>0</v>
      </c>
      <c r="I769" t="s">
        <v>3205</v>
      </c>
      <c r="J769" t="s">
        <v>6681</v>
      </c>
      <c r="K769" t="str">
        <f>"29011"</f>
        <v>29011</v>
      </c>
    </row>
    <row r="770" spans="1:11" customFormat="1" x14ac:dyDescent="0.25">
      <c r="A770" t="str">
        <f t="shared" si="87"/>
        <v>29</v>
      </c>
      <c r="B770" t="s">
        <v>709</v>
      </c>
      <c r="C770" t="str">
        <f t="shared" si="92"/>
        <v>067</v>
      </c>
      <c r="D770" t="s">
        <v>709</v>
      </c>
      <c r="E770" t="str">
        <f t="shared" si="89"/>
        <v>07</v>
      </c>
      <c r="F770" t="str">
        <f>"048"</f>
        <v>048</v>
      </c>
      <c r="G770" t="str">
        <f>""</f>
        <v/>
      </c>
      <c r="H770" t="s">
        <v>1</v>
      </c>
      <c r="I770" t="s">
        <v>3202</v>
      </c>
      <c r="J770" t="s">
        <v>6678</v>
      </c>
      <c r="K770" t="str">
        <f>"29011"</f>
        <v>29011</v>
      </c>
    </row>
    <row r="771" spans="1:11" customFormat="1" x14ac:dyDescent="0.25">
      <c r="A771" t="str">
        <f t="shared" ref="A771:A834" si="95">"29"</f>
        <v>29</v>
      </c>
      <c r="B771" t="s">
        <v>709</v>
      </c>
      <c r="C771" t="str">
        <f t="shared" si="92"/>
        <v>067</v>
      </c>
      <c r="D771" t="s">
        <v>709</v>
      </c>
      <c r="E771" t="str">
        <f t="shared" si="89"/>
        <v>07</v>
      </c>
      <c r="F771" t="str">
        <f>"048"</f>
        <v>048</v>
      </c>
      <c r="G771" t="str">
        <f>""</f>
        <v/>
      </c>
      <c r="H771" t="s">
        <v>0</v>
      </c>
      <c r="I771" t="s">
        <v>3202</v>
      </c>
      <c r="J771" t="s">
        <v>6678</v>
      </c>
      <c r="K771" t="str">
        <f>"29011"</f>
        <v>29011</v>
      </c>
    </row>
    <row r="772" spans="1:11" customFormat="1" x14ac:dyDescent="0.25">
      <c r="A772" t="str">
        <f t="shared" si="95"/>
        <v>29</v>
      </c>
      <c r="B772" t="s">
        <v>709</v>
      </c>
      <c r="C772" t="str">
        <f t="shared" si="92"/>
        <v>067</v>
      </c>
      <c r="D772" t="s">
        <v>709</v>
      </c>
      <c r="E772" t="str">
        <f t="shared" si="89"/>
        <v>07</v>
      </c>
      <c r="F772" t="str">
        <f>"049"</f>
        <v>049</v>
      </c>
      <c r="G772" t="str">
        <f>""</f>
        <v/>
      </c>
      <c r="H772" t="s">
        <v>3</v>
      </c>
      <c r="I772" t="s">
        <v>3206</v>
      </c>
      <c r="J772" t="s">
        <v>6682</v>
      </c>
      <c r="K772" t="str">
        <f>"29010"</f>
        <v>29010</v>
      </c>
    </row>
    <row r="773" spans="1:11" customFormat="1" x14ac:dyDescent="0.25">
      <c r="A773" t="str">
        <f t="shared" si="95"/>
        <v>29</v>
      </c>
      <c r="B773" t="s">
        <v>709</v>
      </c>
      <c r="C773" t="str">
        <f t="shared" si="92"/>
        <v>067</v>
      </c>
      <c r="D773" t="s">
        <v>709</v>
      </c>
      <c r="E773" t="str">
        <f t="shared" si="89"/>
        <v>07</v>
      </c>
      <c r="F773" t="str">
        <f>"050"</f>
        <v>050</v>
      </c>
      <c r="G773" t="str">
        <f>""</f>
        <v/>
      </c>
      <c r="H773" t="s">
        <v>1</v>
      </c>
      <c r="I773" t="s">
        <v>3179</v>
      </c>
      <c r="J773" t="s">
        <v>6655</v>
      </c>
      <c r="K773" t="str">
        <f>"29010"</f>
        <v>29010</v>
      </c>
    </row>
    <row r="774" spans="1:11" customFormat="1" x14ac:dyDescent="0.25">
      <c r="A774" t="str">
        <f t="shared" si="95"/>
        <v>29</v>
      </c>
      <c r="B774" t="s">
        <v>709</v>
      </c>
      <c r="C774" t="str">
        <f t="shared" si="92"/>
        <v>067</v>
      </c>
      <c r="D774" t="s">
        <v>709</v>
      </c>
      <c r="E774" t="str">
        <f t="shared" si="89"/>
        <v>07</v>
      </c>
      <c r="F774" t="str">
        <f>"050"</f>
        <v>050</v>
      </c>
      <c r="G774" t="str">
        <f>""</f>
        <v/>
      </c>
      <c r="H774" t="s">
        <v>0</v>
      </c>
      <c r="I774" t="s">
        <v>3179</v>
      </c>
      <c r="J774" t="s">
        <v>6655</v>
      </c>
      <c r="K774" t="str">
        <f>"29010"</f>
        <v>29010</v>
      </c>
    </row>
    <row r="775" spans="1:11" customFormat="1" x14ac:dyDescent="0.25">
      <c r="A775" t="str">
        <f t="shared" si="95"/>
        <v>29</v>
      </c>
      <c r="B775" t="s">
        <v>709</v>
      </c>
      <c r="C775" t="str">
        <f t="shared" si="92"/>
        <v>067</v>
      </c>
      <c r="D775" t="s">
        <v>709</v>
      </c>
      <c r="E775" t="str">
        <f t="shared" si="89"/>
        <v>07</v>
      </c>
      <c r="F775" t="str">
        <f>"051"</f>
        <v>051</v>
      </c>
      <c r="G775" t="str">
        <f>""</f>
        <v/>
      </c>
      <c r="H775" t="s">
        <v>1</v>
      </c>
      <c r="I775" t="s">
        <v>3202</v>
      </c>
      <c r="J775" t="s">
        <v>6678</v>
      </c>
      <c r="K775" t="str">
        <f t="shared" ref="K775:K780" si="96">"29011"</f>
        <v>29011</v>
      </c>
    </row>
    <row r="776" spans="1:11" customFormat="1" x14ac:dyDescent="0.25">
      <c r="A776" t="str">
        <f t="shared" si="95"/>
        <v>29</v>
      </c>
      <c r="B776" t="s">
        <v>709</v>
      </c>
      <c r="C776" t="str">
        <f t="shared" si="92"/>
        <v>067</v>
      </c>
      <c r="D776" t="s">
        <v>709</v>
      </c>
      <c r="E776" t="str">
        <f t="shared" si="89"/>
        <v>07</v>
      </c>
      <c r="F776" t="str">
        <f>"051"</f>
        <v>051</v>
      </c>
      <c r="G776" t="str">
        <f>""</f>
        <v/>
      </c>
      <c r="H776" t="s">
        <v>0</v>
      </c>
      <c r="I776" t="s">
        <v>3202</v>
      </c>
      <c r="J776" t="s">
        <v>6678</v>
      </c>
      <c r="K776" t="str">
        <f t="shared" si="96"/>
        <v>29011</v>
      </c>
    </row>
    <row r="777" spans="1:11" customFormat="1" x14ac:dyDescent="0.25">
      <c r="A777" t="str">
        <f t="shared" si="95"/>
        <v>29</v>
      </c>
      <c r="B777" t="s">
        <v>709</v>
      </c>
      <c r="C777" t="str">
        <f t="shared" si="92"/>
        <v>067</v>
      </c>
      <c r="D777" t="s">
        <v>709</v>
      </c>
      <c r="E777" t="str">
        <f t="shared" ref="E777:E833" si="97">"07"</f>
        <v>07</v>
      </c>
      <c r="F777" t="str">
        <f>"052"</f>
        <v>052</v>
      </c>
      <c r="G777" t="str">
        <f>""</f>
        <v/>
      </c>
      <c r="H777" t="s">
        <v>3</v>
      </c>
      <c r="I777" t="s">
        <v>3180</v>
      </c>
      <c r="J777" t="s">
        <v>6656</v>
      </c>
      <c r="K777" t="str">
        <f t="shared" si="96"/>
        <v>29011</v>
      </c>
    </row>
    <row r="778" spans="1:11" customFormat="1" x14ac:dyDescent="0.25">
      <c r="A778" t="str">
        <f t="shared" si="95"/>
        <v>29</v>
      </c>
      <c r="B778" t="s">
        <v>709</v>
      </c>
      <c r="C778" t="str">
        <f t="shared" si="92"/>
        <v>067</v>
      </c>
      <c r="D778" t="s">
        <v>709</v>
      </c>
      <c r="E778" t="str">
        <f t="shared" si="97"/>
        <v>07</v>
      </c>
      <c r="F778" t="str">
        <f>"053"</f>
        <v>053</v>
      </c>
      <c r="G778" t="str">
        <f>""</f>
        <v/>
      </c>
      <c r="H778" t="s">
        <v>3</v>
      </c>
      <c r="I778" t="s">
        <v>3207</v>
      </c>
      <c r="J778" t="s">
        <v>6683</v>
      </c>
      <c r="K778" t="str">
        <f t="shared" si="96"/>
        <v>29011</v>
      </c>
    </row>
    <row r="779" spans="1:11" customFormat="1" x14ac:dyDescent="0.25">
      <c r="A779" t="str">
        <f t="shared" si="95"/>
        <v>29</v>
      </c>
      <c r="B779" t="s">
        <v>709</v>
      </c>
      <c r="C779" t="str">
        <f t="shared" si="92"/>
        <v>067</v>
      </c>
      <c r="D779" t="s">
        <v>709</v>
      </c>
      <c r="E779" t="str">
        <f t="shared" si="97"/>
        <v>07</v>
      </c>
      <c r="F779" t="str">
        <f>"054"</f>
        <v>054</v>
      </c>
      <c r="G779" t="str">
        <f>""</f>
        <v/>
      </c>
      <c r="H779" t="s">
        <v>3</v>
      </c>
      <c r="I779" t="s">
        <v>3207</v>
      </c>
      <c r="J779" t="s">
        <v>6683</v>
      </c>
      <c r="K779" t="str">
        <f t="shared" si="96"/>
        <v>29011</v>
      </c>
    </row>
    <row r="780" spans="1:11" customFormat="1" x14ac:dyDescent="0.25">
      <c r="A780" t="str">
        <f t="shared" si="95"/>
        <v>29</v>
      </c>
      <c r="B780" t="s">
        <v>709</v>
      </c>
      <c r="C780" t="str">
        <f t="shared" si="92"/>
        <v>067</v>
      </c>
      <c r="D780" t="s">
        <v>709</v>
      </c>
      <c r="E780" t="str">
        <f t="shared" si="97"/>
        <v>07</v>
      </c>
      <c r="F780" t="str">
        <f>"055"</f>
        <v>055</v>
      </c>
      <c r="G780" t="str">
        <f>""</f>
        <v/>
      </c>
      <c r="H780" t="s">
        <v>3</v>
      </c>
      <c r="I780" t="s">
        <v>3207</v>
      </c>
      <c r="J780" t="s">
        <v>6683</v>
      </c>
      <c r="K780" t="str">
        <f t="shared" si="96"/>
        <v>29011</v>
      </c>
    </row>
    <row r="781" spans="1:11" customFormat="1" x14ac:dyDescent="0.25">
      <c r="A781" t="str">
        <f t="shared" si="95"/>
        <v>29</v>
      </c>
      <c r="B781" t="s">
        <v>709</v>
      </c>
      <c r="C781" t="str">
        <f t="shared" si="92"/>
        <v>067</v>
      </c>
      <c r="D781" t="s">
        <v>709</v>
      </c>
      <c r="E781" t="str">
        <f t="shared" si="97"/>
        <v>07</v>
      </c>
      <c r="F781" t="str">
        <f>"056"</f>
        <v>056</v>
      </c>
      <c r="G781" t="str">
        <f>""</f>
        <v/>
      </c>
      <c r="H781" t="s">
        <v>3</v>
      </c>
      <c r="I781" t="s">
        <v>3182</v>
      </c>
      <c r="J781" t="s">
        <v>6658</v>
      </c>
      <c r="K781" t="str">
        <f>"29009"</f>
        <v>29009</v>
      </c>
    </row>
    <row r="782" spans="1:11" customFormat="1" x14ac:dyDescent="0.25">
      <c r="A782" t="str">
        <f t="shared" si="95"/>
        <v>29</v>
      </c>
      <c r="B782" t="s">
        <v>709</v>
      </c>
      <c r="C782" t="str">
        <f t="shared" si="92"/>
        <v>067</v>
      </c>
      <c r="D782" t="s">
        <v>709</v>
      </c>
      <c r="E782" t="str">
        <f t="shared" si="97"/>
        <v>07</v>
      </c>
      <c r="F782" t="str">
        <f>"057"</f>
        <v>057</v>
      </c>
      <c r="G782" t="str">
        <f>""</f>
        <v/>
      </c>
      <c r="H782" t="s">
        <v>3</v>
      </c>
      <c r="I782" t="s">
        <v>3183</v>
      </c>
      <c r="J782" t="s">
        <v>6659</v>
      </c>
      <c r="K782" t="str">
        <f>"29009"</f>
        <v>29009</v>
      </c>
    </row>
    <row r="783" spans="1:11" customFormat="1" x14ac:dyDescent="0.25">
      <c r="A783" t="str">
        <f t="shared" si="95"/>
        <v>29</v>
      </c>
      <c r="B783" t="s">
        <v>709</v>
      </c>
      <c r="C783" t="str">
        <f t="shared" si="92"/>
        <v>067</v>
      </c>
      <c r="D783" t="s">
        <v>709</v>
      </c>
      <c r="E783" t="str">
        <f t="shared" si="97"/>
        <v>07</v>
      </c>
      <c r="F783" t="str">
        <f>"058"</f>
        <v>058</v>
      </c>
      <c r="G783" t="str">
        <f>""</f>
        <v/>
      </c>
      <c r="H783" t="s">
        <v>3</v>
      </c>
      <c r="I783" t="s">
        <v>3186</v>
      </c>
      <c r="J783" t="s">
        <v>6662</v>
      </c>
      <c r="K783" t="str">
        <f>"29009"</f>
        <v>29009</v>
      </c>
    </row>
    <row r="784" spans="1:11" customFormat="1" x14ac:dyDescent="0.25">
      <c r="A784" t="str">
        <f t="shared" si="95"/>
        <v>29</v>
      </c>
      <c r="B784" t="s">
        <v>709</v>
      </c>
      <c r="C784" t="str">
        <f t="shared" si="92"/>
        <v>067</v>
      </c>
      <c r="D784" t="s">
        <v>709</v>
      </c>
      <c r="E784" t="str">
        <f t="shared" si="97"/>
        <v>07</v>
      </c>
      <c r="F784" t="str">
        <f>"059"</f>
        <v>059</v>
      </c>
      <c r="G784" t="str">
        <f>""</f>
        <v/>
      </c>
      <c r="H784" t="s">
        <v>3</v>
      </c>
      <c r="I784" t="s">
        <v>3187</v>
      </c>
      <c r="J784" t="s">
        <v>6663</v>
      </c>
      <c r="K784" t="str">
        <f>"29009"</f>
        <v>29009</v>
      </c>
    </row>
    <row r="785" spans="1:11" customFormat="1" x14ac:dyDescent="0.25">
      <c r="A785" t="str">
        <f t="shared" si="95"/>
        <v>29</v>
      </c>
      <c r="B785" t="s">
        <v>709</v>
      </c>
      <c r="C785" t="str">
        <f t="shared" si="92"/>
        <v>067</v>
      </c>
      <c r="D785" t="s">
        <v>709</v>
      </c>
      <c r="E785" t="str">
        <f t="shared" si="97"/>
        <v>07</v>
      </c>
      <c r="F785" t="str">
        <f>"061"</f>
        <v>061</v>
      </c>
      <c r="G785" t="str">
        <f>""</f>
        <v/>
      </c>
      <c r="H785" t="s">
        <v>3</v>
      </c>
      <c r="I785" t="s">
        <v>3193</v>
      </c>
      <c r="J785" t="s">
        <v>6669</v>
      </c>
      <c r="K785" t="str">
        <f>"29011"</f>
        <v>29011</v>
      </c>
    </row>
    <row r="786" spans="1:11" customFormat="1" x14ac:dyDescent="0.25">
      <c r="A786" t="str">
        <f t="shared" si="95"/>
        <v>29</v>
      </c>
      <c r="B786" t="s">
        <v>709</v>
      </c>
      <c r="C786" t="str">
        <f t="shared" si="92"/>
        <v>067</v>
      </c>
      <c r="D786" t="s">
        <v>709</v>
      </c>
      <c r="E786" t="str">
        <f t="shared" si="97"/>
        <v>07</v>
      </c>
      <c r="F786" t="str">
        <f>"062"</f>
        <v>062</v>
      </c>
      <c r="G786" t="str">
        <f>""</f>
        <v/>
      </c>
      <c r="H786" t="s">
        <v>3</v>
      </c>
      <c r="I786" t="s">
        <v>3189</v>
      </c>
      <c r="J786" t="s">
        <v>6665</v>
      </c>
      <c r="K786" t="str">
        <f>"29011"</f>
        <v>29011</v>
      </c>
    </row>
    <row r="787" spans="1:11" customFormat="1" x14ac:dyDescent="0.25">
      <c r="A787" t="str">
        <f t="shared" si="95"/>
        <v>29</v>
      </c>
      <c r="B787" t="s">
        <v>709</v>
      </c>
      <c r="C787" t="str">
        <f t="shared" si="92"/>
        <v>067</v>
      </c>
      <c r="D787" t="s">
        <v>709</v>
      </c>
      <c r="E787" t="str">
        <f t="shared" si="97"/>
        <v>07</v>
      </c>
      <c r="F787" t="str">
        <f>"065"</f>
        <v>065</v>
      </c>
      <c r="G787" t="str">
        <f>""</f>
        <v/>
      </c>
      <c r="H787" t="s">
        <v>3</v>
      </c>
      <c r="I787" t="s">
        <v>3208</v>
      </c>
      <c r="J787" t="s">
        <v>6684</v>
      </c>
      <c r="K787" t="str">
        <f>"29011"</f>
        <v>29011</v>
      </c>
    </row>
    <row r="788" spans="1:11" customFormat="1" x14ac:dyDescent="0.25">
      <c r="A788" t="str">
        <f t="shared" si="95"/>
        <v>29</v>
      </c>
      <c r="B788" t="s">
        <v>709</v>
      </c>
      <c r="C788" t="str">
        <f t="shared" si="92"/>
        <v>067</v>
      </c>
      <c r="D788" t="s">
        <v>709</v>
      </c>
      <c r="E788" t="str">
        <f t="shared" si="97"/>
        <v>07</v>
      </c>
      <c r="F788" t="str">
        <f>"066"</f>
        <v>066</v>
      </c>
      <c r="G788" t="str">
        <f>""</f>
        <v/>
      </c>
      <c r="H788" t="s">
        <v>1</v>
      </c>
      <c r="I788" t="s">
        <v>3195</v>
      </c>
      <c r="J788" t="s">
        <v>6671</v>
      </c>
      <c r="K788" t="str">
        <f>"29011"</f>
        <v>29011</v>
      </c>
    </row>
    <row r="789" spans="1:11" customFormat="1" x14ac:dyDescent="0.25">
      <c r="A789" t="str">
        <f t="shared" si="95"/>
        <v>29</v>
      </c>
      <c r="B789" t="s">
        <v>709</v>
      </c>
      <c r="C789" t="str">
        <f t="shared" si="92"/>
        <v>067</v>
      </c>
      <c r="D789" t="s">
        <v>709</v>
      </c>
      <c r="E789" t="str">
        <f t="shared" si="97"/>
        <v>07</v>
      </c>
      <c r="F789" t="str">
        <f>"066"</f>
        <v>066</v>
      </c>
      <c r="G789" t="str">
        <f>""</f>
        <v/>
      </c>
      <c r="H789" t="s">
        <v>0</v>
      </c>
      <c r="I789" t="s">
        <v>3195</v>
      </c>
      <c r="J789" t="s">
        <v>6671</v>
      </c>
      <c r="K789" t="str">
        <f>"29011"</f>
        <v>29011</v>
      </c>
    </row>
    <row r="790" spans="1:11" customFormat="1" x14ac:dyDescent="0.25">
      <c r="A790" t="str">
        <f t="shared" si="95"/>
        <v>29</v>
      </c>
      <c r="B790" t="s">
        <v>709</v>
      </c>
      <c r="C790" t="str">
        <f t="shared" si="92"/>
        <v>067</v>
      </c>
      <c r="D790" t="s">
        <v>709</v>
      </c>
      <c r="E790" t="str">
        <f t="shared" si="97"/>
        <v>07</v>
      </c>
      <c r="F790" t="str">
        <f>"067"</f>
        <v>067</v>
      </c>
      <c r="G790" t="str">
        <f>""</f>
        <v/>
      </c>
      <c r="H790" t="s">
        <v>1</v>
      </c>
      <c r="I790" t="s">
        <v>3178</v>
      </c>
      <c r="J790" t="s">
        <v>6654</v>
      </c>
      <c r="K790" t="str">
        <f t="shared" ref="K790:K801" si="98">"29010"</f>
        <v>29010</v>
      </c>
    </row>
    <row r="791" spans="1:11" customFormat="1" x14ac:dyDescent="0.25">
      <c r="A791" t="str">
        <f t="shared" si="95"/>
        <v>29</v>
      </c>
      <c r="B791" t="s">
        <v>709</v>
      </c>
      <c r="C791" t="str">
        <f t="shared" si="92"/>
        <v>067</v>
      </c>
      <c r="D791" t="s">
        <v>709</v>
      </c>
      <c r="E791" t="str">
        <f t="shared" si="97"/>
        <v>07</v>
      </c>
      <c r="F791" t="str">
        <f>"067"</f>
        <v>067</v>
      </c>
      <c r="G791" t="str">
        <f>""</f>
        <v/>
      </c>
      <c r="H791" t="s">
        <v>0</v>
      </c>
      <c r="I791" t="s">
        <v>3178</v>
      </c>
      <c r="J791" t="s">
        <v>6654</v>
      </c>
      <c r="K791" t="str">
        <f t="shared" si="98"/>
        <v>29010</v>
      </c>
    </row>
    <row r="792" spans="1:11" customFormat="1" x14ac:dyDescent="0.25">
      <c r="A792" t="str">
        <f t="shared" si="95"/>
        <v>29</v>
      </c>
      <c r="B792" t="s">
        <v>709</v>
      </c>
      <c r="C792" t="str">
        <f t="shared" si="92"/>
        <v>067</v>
      </c>
      <c r="D792" t="s">
        <v>709</v>
      </c>
      <c r="E792" t="str">
        <f t="shared" si="97"/>
        <v>07</v>
      </c>
      <c r="F792" t="str">
        <f>"068"</f>
        <v>068</v>
      </c>
      <c r="G792" t="str">
        <f>""</f>
        <v/>
      </c>
      <c r="H792" t="s">
        <v>3</v>
      </c>
      <c r="I792" t="s">
        <v>3196</v>
      </c>
      <c r="J792" t="s">
        <v>6672</v>
      </c>
      <c r="K792" t="str">
        <f t="shared" si="98"/>
        <v>29010</v>
      </c>
    </row>
    <row r="793" spans="1:11" customFormat="1" x14ac:dyDescent="0.25">
      <c r="A793" t="str">
        <f t="shared" si="95"/>
        <v>29</v>
      </c>
      <c r="B793" t="s">
        <v>709</v>
      </c>
      <c r="C793" t="str">
        <f t="shared" si="92"/>
        <v>067</v>
      </c>
      <c r="D793" t="s">
        <v>709</v>
      </c>
      <c r="E793" t="str">
        <f t="shared" si="97"/>
        <v>07</v>
      </c>
      <c r="F793" t="str">
        <f>"069"</f>
        <v>069</v>
      </c>
      <c r="G793" t="str">
        <f>""</f>
        <v/>
      </c>
      <c r="H793" t="s">
        <v>3</v>
      </c>
      <c r="I793" t="s">
        <v>3198</v>
      </c>
      <c r="J793" t="s">
        <v>6674</v>
      </c>
      <c r="K793" t="str">
        <f t="shared" si="98"/>
        <v>29010</v>
      </c>
    </row>
    <row r="794" spans="1:11" customFormat="1" x14ac:dyDescent="0.25">
      <c r="A794" t="str">
        <f t="shared" si="95"/>
        <v>29</v>
      </c>
      <c r="B794" t="s">
        <v>709</v>
      </c>
      <c r="C794" t="str">
        <f t="shared" si="92"/>
        <v>067</v>
      </c>
      <c r="D794" t="s">
        <v>709</v>
      </c>
      <c r="E794" t="str">
        <f t="shared" si="97"/>
        <v>07</v>
      </c>
      <c r="F794" t="str">
        <f>"070"</f>
        <v>070</v>
      </c>
      <c r="G794" t="str">
        <f>""</f>
        <v/>
      </c>
      <c r="H794" t="s">
        <v>3</v>
      </c>
      <c r="I794" t="s">
        <v>3199</v>
      </c>
      <c r="J794" t="s">
        <v>6675</v>
      </c>
      <c r="K794" t="str">
        <f t="shared" si="98"/>
        <v>29010</v>
      </c>
    </row>
    <row r="795" spans="1:11" customFormat="1" x14ac:dyDescent="0.25">
      <c r="A795" t="str">
        <f t="shared" si="95"/>
        <v>29</v>
      </c>
      <c r="B795" t="s">
        <v>709</v>
      </c>
      <c r="C795" t="str">
        <f t="shared" si="92"/>
        <v>067</v>
      </c>
      <c r="D795" t="s">
        <v>709</v>
      </c>
      <c r="E795" t="str">
        <f t="shared" si="97"/>
        <v>07</v>
      </c>
      <c r="F795" t="str">
        <f>"071"</f>
        <v>071</v>
      </c>
      <c r="G795" t="str">
        <f>""</f>
        <v/>
      </c>
      <c r="H795" t="s">
        <v>1</v>
      </c>
      <c r="I795" t="s">
        <v>3199</v>
      </c>
      <c r="J795" t="s">
        <v>6675</v>
      </c>
      <c r="K795" t="str">
        <f t="shared" si="98"/>
        <v>29010</v>
      </c>
    </row>
    <row r="796" spans="1:11" customFormat="1" x14ac:dyDescent="0.25">
      <c r="A796" t="str">
        <f t="shared" si="95"/>
        <v>29</v>
      </c>
      <c r="B796" t="s">
        <v>709</v>
      </c>
      <c r="C796" t="str">
        <f t="shared" si="92"/>
        <v>067</v>
      </c>
      <c r="D796" t="s">
        <v>709</v>
      </c>
      <c r="E796" t="str">
        <f t="shared" si="97"/>
        <v>07</v>
      </c>
      <c r="F796" t="str">
        <f>"071"</f>
        <v>071</v>
      </c>
      <c r="G796" t="str">
        <f>""</f>
        <v/>
      </c>
      <c r="H796" t="s">
        <v>0</v>
      </c>
      <c r="I796" t="s">
        <v>3199</v>
      </c>
      <c r="J796" t="s">
        <v>6675</v>
      </c>
      <c r="K796" t="str">
        <f t="shared" si="98"/>
        <v>29010</v>
      </c>
    </row>
    <row r="797" spans="1:11" customFormat="1" x14ac:dyDescent="0.25">
      <c r="A797" t="str">
        <f t="shared" si="95"/>
        <v>29</v>
      </c>
      <c r="B797" t="s">
        <v>709</v>
      </c>
      <c r="C797" t="str">
        <f t="shared" si="92"/>
        <v>067</v>
      </c>
      <c r="D797" t="s">
        <v>709</v>
      </c>
      <c r="E797" t="str">
        <f t="shared" si="97"/>
        <v>07</v>
      </c>
      <c r="F797" t="str">
        <f>"072"</f>
        <v>072</v>
      </c>
      <c r="G797" t="str">
        <f>""</f>
        <v/>
      </c>
      <c r="H797" t="s">
        <v>1</v>
      </c>
      <c r="I797" t="s">
        <v>3209</v>
      </c>
      <c r="J797" t="s">
        <v>6685</v>
      </c>
      <c r="K797" t="str">
        <f t="shared" si="98"/>
        <v>29010</v>
      </c>
    </row>
    <row r="798" spans="1:11" customFormat="1" x14ac:dyDescent="0.25">
      <c r="A798" t="str">
        <f t="shared" si="95"/>
        <v>29</v>
      </c>
      <c r="B798" t="s">
        <v>709</v>
      </c>
      <c r="C798" t="str">
        <f t="shared" si="92"/>
        <v>067</v>
      </c>
      <c r="D798" t="s">
        <v>709</v>
      </c>
      <c r="E798" t="str">
        <f t="shared" si="97"/>
        <v>07</v>
      </c>
      <c r="F798" t="str">
        <f>"072"</f>
        <v>072</v>
      </c>
      <c r="G798" t="str">
        <f>""</f>
        <v/>
      </c>
      <c r="H798" t="s">
        <v>0</v>
      </c>
      <c r="I798" t="s">
        <v>3209</v>
      </c>
      <c r="J798" t="s">
        <v>6685</v>
      </c>
      <c r="K798" t="str">
        <f t="shared" si="98"/>
        <v>29010</v>
      </c>
    </row>
    <row r="799" spans="1:11" customFormat="1" x14ac:dyDescent="0.25">
      <c r="A799" t="str">
        <f t="shared" si="95"/>
        <v>29</v>
      </c>
      <c r="B799" t="s">
        <v>709</v>
      </c>
      <c r="C799" t="str">
        <f t="shared" si="92"/>
        <v>067</v>
      </c>
      <c r="D799" t="s">
        <v>709</v>
      </c>
      <c r="E799" t="str">
        <f t="shared" si="97"/>
        <v>07</v>
      </c>
      <c r="F799" t="str">
        <f>"073"</f>
        <v>073</v>
      </c>
      <c r="G799" t="str">
        <f>""</f>
        <v/>
      </c>
      <c r="H799" t="s">
        <v>3</v>
      </c>
      <c r="I799" t="s">
        <v>3200</v>
      </c>
      <c r="J799" t="s">
        <v>6676</v>
      </c>
      <c r="K799" t="str">
        <f t="shared" si="98"/>
        <v>29010</v>
      </c>
    </row>
    <row r="800" spans="1:11" customFormat="1" x14ac:dyDescent="0.25">
      <c r="A800" t="str">
        <f t="shared" si="95"/>
        <v>29</v>
      </c>
      <c r="B800" t="s">
        <v>709</v>
      </c>
      <c r="C800" t="str">
        <f t="shared" si="92"/>
        <v>067</v>
      </c>
      <c r="D800" t="s">
        <v>709</v>
      </c>
      <c r="E800" t="str">
        <f t="shared" si="97"/>
        <v>07</v>
      </c>
      <c r="F800" t="str">
        <f>"074"</f>
        <v>074</v>
      </c>
      <c r="G800" t="str">
        <f>""</f>
        <v/>
      </c>
      <c r="H800" t="s">
        <v>1</v>
      </c>
      <c r="I800" t="s">
        <v>3201</v>
      </c>
      <c r="J800" t="s">
        <v>6677</v>
      </c>
      <c r="K800" t="str">
        <f t="shared" si="98"/>
        <v>29010</v>
      </c>
    </row>
    <row r="801" spans="1:11" customFormat="1" x14ac:dyDescent="0.25">
      <c r="A801" t="str">
        <f t="shared" si="95"/>
        <v>29</v>
      </c>
      <c r="B801" t="s">
        <v>709</v>
      </c>
      <c r="C801" t="str">
        <f t="shared" ref="C801:C864" si="99">"067"</f>
        <v>067</v>
      </c>
      <c r="D801" t="s">
        <v>709</v>
      </c>
      <c r="E801" t="str">
        <f t="shared" si="97"/>
        <v>07</v>
      </c>
      <c r="F801" t="str">
        <f>"074"</f>
        <v>074</v>
      </c>
      <c r="G801" t="str">
        <f>""</f>
        <v/>
      </c>
      <c r="H801" t="s">
        <v>0</v>
      </c>
      <c r="I801" t="s">
        <v>3201</v>
      </c>
      <c r="J801" t="s">
        <v>6677</v>
      </c>
      <c r="K801" t="str">
        <f t="shared" si="98"/>
        <v>29010</v>
      </c>
    </row>
    <row r="802" spans="1:11" customFormat="1" x14ac:dyDescent="0.25">
      <c r="A802" t="str">
        <f t="shared" si="95"/>
        <v>29</v>
      </c>
      <c r="B802" t="s">
        <v>709</v>
      </c>
      <c r="C802" t="str">
        <f t="shared" si="99"/>
        <v>067</v>
      </c>
      <c r="D802" t="s">
        <v>709</v>
      </c>
      <c r="E802" t="str">
        <f t="shared" si="97"/>
        <v>07</v>
      </c>
      <c r="F802" t="str">
        <f>"075"</f>
        <v>075</v>
      </c>
      <c r="G802" t="str">
        <f>""</f>
        <v/>
      </c>
      <c r="H802" t="s">
        <v>3</v>
      </c>
      <c r="I802" t="s">
        <v>3210</v>
      </c>
      <c r="J802" t="s">
        <v>6686</v>
      </c>
      <c r="K802" t="str">
        <f>"29009"</f>
        <v>29009</v>
      </c>
    </row>
    <row r="803" spans="1:11" customFormat="1" x14ac:dyDescent="0.25">
      <c r="A803" t="str">
        <f t="shared" si="95"/>
        <v>29</v>
      </c>
      <c r="B803" t="s">
        <v>709</v>
      </c>
      <c r="C803" t="str">
        <f t="shared" si="99"/>
        <v>067</v>
      </c>
      <c r="D803" t="s">
        <v>709</v>
      </c>
      <c r="E803" t="str">
        <f t="shared" si="97"/>
        <v>07</v>
      </c>
      <c r="F803" t="str">
        <f>"076"</f>
        <v>076</v>
      </c>
      <c r="G803" t="str">
        <f>""</f>
        <v/>
      </c>
      <c r="H803" t="s">
        <v>1</v>
      </c>
      <c r="I803" t="s">
        <v>3211</v>
      </c>
      <c r="J803" t="s">
        <v>6687</v>
      </c>
      <c r="K803" t="str">
        <f>"29190"</f>
        <v>29190</v>
      </c>
    </row>
    <row r="804" spans="1:11" customFormat="1" x14ac:dyDescent="0.25">
      <c r="A804" t="str">
        <f t="shared" si="95"/>
        <v>29</v>
      </c>
      <c r="B804" t="s">
        <v>709</v>
      </c>
      <c r="C804" t="str">
        <f t="shared" si="99"/>
        <v>067</v>
      </c>
      <c r="D804" t="s">
        <v>709</v>
      </c>
      <c r="E804" t="str">
        <f t="shared" si="97"/>
        <v>07</v>
      </c>
      <c r="F804" t="str">
        <f>"076"</f>
        <v>076</v>
      </c>
      <c r="G804" t="str">
        <f>""</f>
        <v/>
      </c>
      <c r="H804" t="s">
        <v>0</v>
      </c>
      <c r="I804" t="s">
        <v>3211</v>
      </c>
      <c r="J804" t="s">
        <v>6687</v>
      </c>
      <c r="K804" t="str">
        <f>"29190"</f>
        <v>29190</v>
      </c>
    </row>
    <row r="805" spans="1:11" customFormat="1" x14ac:dyDescent="0.25">
      <c r="A805" t="str">
        <f t="shared" si="95"/>
        <v>29</v>
      </c>
      <c r="B805" t="s">
        <v>709</v>
      </c>
      <c r="C805" t="str">
        <f t="shared" si="99"/>
        <v>067</v>
      </c>
      <c r="D805" t="s">
        <v>709</v>
      </c>
      <c r="E805" t="str">
        <f t="shared" si="97"/>
        <v>07</v>
      </c>
      <c r="F805" t="str">
        <f>"077"</f>
        <v>077</v>
      </c>
      <c r="G805" t="str">
        <f>""</f>
        <v/>
      </c>
      <c r="H805" t="s">
        <v>1</v>
      </c>
      <c r="I805" t="s">
        <v>3203</v>
      </c>
      <c r="J805" t="s">
        <v>6679</v>
      </c>
      <c r="K805" t="str">
        <f>"29190"</f>
        <v>29190</v>
      </c>
    </row>
    <row r="806" spans="1:11" customFormat="1" x14ac:dyDescent="0.25">
      <c r="A806" t="str">
        <f t="shared" si="95"/>
        <v>29</v>
      </c>
      <c r="B806" t="s">
        <v>709</v>
      </c>
      <c r="C806" t="str">
        <f t="shared" si="99"/>
        <v>067</v>
      </c>
      <c r="D806" t="s">
        <v>709</v>
      </c>
      <c r="E806" t="str">
        <f t="shared" si="97"/>
        <v>07</v>
      </c>
      <c r="F806" t="str">
        <f>"077"</f>
        <v>077</v>
      </c>
      <c r="G806" t="str">
        <f>""</f>
        <v/>
      </c>
      <c r="H806" t="s">
        <v>0</v>
      </c>
      <c r="I806" t="s">
        <v>3203</v>
      </c>
      <c r="J806" t="s">
        <v>6679</v>
      </c>
      <c r="K806" t="str">
        <f>"29190"</f>
        <v>29190</v>
      </c>
    </row>
    <row r="807" spans="1:11" customFormat="1" x14ac:dyDescent="0.25">
      <c r="A807" t="str">
        <f t="shared" si="95"/>
        <v>29</v>
      </c>
      <c r="B807" t="s">
        <v>709</v>
      </c>
      <c r="C807" t="str">
        <f t="shared" si="99"/>
        <v>067</v>
      </c>
      <c r="D807" t="s">
        <v>709</v>
      </c>
      <c r="E807" t="str">
        <f t="shared" si="97"/>
        <v>07</v>
      </c>
      <c r="F807" t="str">
        <f>"078"</f>
        <v>078</v>
      </c>
      <c r="G807" t="str">
        <f>""</f>
        <v/>
      </c>
      <c r="H807" t="s">
        <v>1</v>
      </c>
      <c r="I807" t="s">
        <v>3178</v>
      </c>
      <c r="J807" t="s">
        <v>6654</v>
      </c>
      <c r="K807" t="str">
        <f>"29010"</f>
        <v>29010</v>
      </c>
    </row>
    <row r="808" spans="1:11" customFormat="1" x14ac:dyDescent="0.25">
      <c r="A808" t="str">
        <f t="shared" si="95"/>
        <v>29</v>
      </c>
      <c r="B808" t="s">
        <v>709</v>
      </c>
      <c r="C808" t="str">
        <f t="shared" si="99"/>
        <v>067</v>
      </c>
      <c r="D808" t="s">
        <v>709</v>
      </c>
      <c r="E808" t="str">
        <f t="shared" si="97"/>
        <v>07</v>
      </c>
      <c r="F808" t="str">
        <f>"078"</f>
        <v>078</v>
      </c>
      <c r="G808" t="str">
        <f>""</f>
        <v/>
      </c>
      <c r="H808" t="s">
        <v>0</v>
      </c>
      <c r="I808" t="s">
        <v>3178</v>
      </c>
      <c r="J808" t="s">
        <v>6654</v>
      </c>
      <c r="K808" t="str">
        <f>"29010"</f>
        <v>29010</v>
      </c>
    </row>
    <row r="809" spans="1:11" customFormat="1" x14ac:dyDescent="0.25">
      <c r="A809" t="str">
        <f t="shared" si="95"/>
        <v>29</v>
      </c>
      <c r="B809" t="s">
        <v>709</v>
      </c>
      <c r="C809" t="str">
        <f t="shared" si="99"/>
        <v>067</v>
      </c>
      <c r="D809" t="s">
        <v>709</v>
      </c>
      <c r="E809" t="str">
        <f t="shared" si="97"/>
        <v>07</v>
      </c>
      <c r="F809" t="str">
        <f>"079"</f>
        <v>079</v>
      </c>
      <c r="G809" t="str">
        <f>""</f>
        <v/>
      </c>
      <c r="H809" t="s">
        <v>3</v>
      </c>
      <c r="I809" t="s">
        <v>3208</v>
      </c>
      <c r="J809" t="s">
        <v>6684</v>
      </c>
      <c r="K809" t="str">
        <f>"29011"</f>
        <v>29011</v>
      </c>
    </row>
    <row r="810" spans="1:11" customFormat="1" x14ac:dyDescent="0.25">
      <c r="A810" t="str">
        <f t="shared" si="95"/>
        <v>29</v>
      </c>
      <c r="B810" t="s">
        <v>709</v>
      </c>
      <c r="C810" t="str">
        <f t="shared" si="99"/>
        <v>067</v>
      </c>
      <c r="D810" t="s">
        <v>709</v>
      </c>
      <c r="E810" t="str">
        <f t="shared" si="97"/>
        <v>07</v>
      </c>
      <c r="F810" t="str">
        <f>"080"</f>
        <v>080</v>
      </c>
      <c r="G810" t="str">
        <f>""</f>
        <v/>
      </c>
      <c r="H810" t="s">
        <v>3</v>
      </c>
      <c r="I810" t="s">
        <v>3195</v>
      </c>
      <c r="J810" t="s">
        <v>6671</v>
      </c>
      <c r="K810" t="str">
        <f>"29011"</f>
        <v>29011</v>
      </c>
    </row>
    <row r="811" spans="1:11" customFormat="1" x14ac:dyDescent="0.25">
      <c r="A811" t="str">
        <f t="shared" si="95"/>
        <v>29</v>
      </c>
      <c r="B811" t="s">
        <v>709</v>
      </c>
      <c r="C811" t="str">
        <f t="shared" si="99"/>
        <v>067</v>
      </c>
      <c r="D811" t="s">
        <v>709</v>
      </c>
      <c r="E811" t="str">
        <f t="shared" si="97"/>
        <v>07</v>
      </c>
      <c r="F811" t="str">
        <f>"081"</f>
        <v>081</v>
      </c>
      <c r="G811" t="str">
        <f>""</f>
        <v/>
      </c>
      <c r="H811" t="s">
        <v>3</v>
      </c>
      <c r="I811" t="s">
        <v>3209</v>
      </c>
      <c r="J811" t="s">
        <v>6685</v>
      </c>
      <c r="K811" t="str">
        <f>"29010"</f>
        <v>29010</v>
      </c>
    </row>
    <row r="812" spans="1:11" customFormat="1" x14ac:dyDescent="0.25">
      <c r="A812" t="str">
        <f t="shared" si="95"/>
        <v>29</v>
      </c>
      <c r="B812" t="s">
        <v>709</v>
      </c>
      <c r="C812" t="str">
        <f t="shared" si="99"/>
        <v>067</v>
      </c>
      <c r="D812" t="s">
        <v>709</v>
      </c>
      <c r="E812" t="str">
        <f t="shared" si="97"/>
        <v>07</v>
      </c>
      <c r="F812" t="str">
        <f>"082"</f>
        <v>082</v>
      </c>
      <c r="G812" t="str">
        <f>""</f>
        <v/>
      </c>
      <c r="H812" t="s">
        <v>3</v>
      </c>
      <c r="I812" t="s">
        <v>3179</v>
      </c>
      <c r="J812" t="s">
        <v>6655</v>
      </c>
      <c r="K812" t="str">
        <f>"29010"</f>
        <v>29010</v>
      </c>
    </row>
    <row r="813" spans="1:11" customFormat="1" x14ac:dyDescent="0.25">
      <c r="A813" t="str">
        <f t="shared" si="95"/>
        <v>29</v>
      </c>
      <c r="B813" t="s">
        <v>709</v>
      </c>
      <c r="C813" t="str">
        <f t="shared" si="99"/>
        <v>067</v>
      </c>
      <c r="D813" t="s">
        <v>709</v>
      </c>
      <c r="E813" t="str">
        <f t="shared" si="97"/>
        <v>07</v>
      </c>
      <c r="F813" t="str">
        <f>"083"</f>
        <v>083</v>
      </c>
      <c r="G813" t="str">
        <f>""</f>
        <v/>
      </c>
      <c r="H813" t="s">
        <v>3</v>
      </c>
      <c r="I813" t="s">
        <v>3189</v>
      </c>
      <c r="J813" t="s">
        <v>6665</v>
      </c>
      <c r="K813" t="str">
        <f>"29011"</f>
        <v>29011</v>
      </c>
    </row>
    <row r="814" spans="1:11" customFormat="1" x14ac:dyDescent="0.25">
      <c r="A814" t="str">
        <f t="shared" si="95"/>
        <v>29</v>
      </c>
      <c r="B814" t="s">
        <v>709</v>
      </c>
      <c r="C814" t="str">
        <f t="shared" si="99"/>
        <v>067</v>
      </c>
      <c r="D814" t="s">
        <v>709</v>
      </c>
      <c r="E814" t="str">
        <f t="shared" si="97"/>
        <v>07</v>
      </c>
      <c r="F814" t="str">
        <f>"085"</f>
        <v>085</v>
      </c>
      <c r="G814" t="str">
        <f>""</f>
        <v/>
      </c>
      <c r="H814" t="s">
        <v>3</v>
      </c>
      <c r="I814" t="s">
        <v>3212</v>
      </c>
      <c r="J814" t="s">
        <v>6688</v>
      </c>
      <c r="K814" t="str">
        <f>"29190"</f>
        <v>29190</v>
      </c>
    </row>
    <row r="815" spans="1:11" customFormat="1" x14ac:dyDescent="0.25">
      <c r="A815" t="str">
        <f t="shared" si="95"/>
        <v>29</v>
      </c>
      <c r="B815" t="s">
        <v>709</v>
      </c>
      <c r="C815" t="str">
        <f t="shared" si="99"/>
        <v>067</v>
      </c>
      <c r="D815" t="s">
        <v>709</v>
      </c>
      <c r="E815" t="str">
        <f t="shared" si="97"/>
        <v>07</v>
      </c>
      <c r="F815" t="str">
        <f>"086"</f>
        <v>086</v>
      </c>
      <c r="G815" t="str">
        <f>""</f>
        <v/>
      </c>
      <c r="H815" t="s">
        <v>3</v>
      </c>
      <c r="I815" t="s">
        <v>3206</v>
      </c>
      <c r="J815" t="s">
        <v>6682</v>
      </c>
      <c r="K815" t="str">
        <f>"29010"</f>
        <v>29010</v>
      </c>
    </row>
    <row r="816" spans="1:11" customFormat="1" x14ac:dyDescent="0.25">
      <c r="A816" t="str">
        <f t="shared" si="95"/>
        <v>29</v>
      </c>
      <c r="B816" t="s">
        <v>709</v>
      </c>
      <c r="C816" t="str">
        <f t="shared" si="99"/>
        <v>067</v>
      </c>
      <c r="D816" t="s">
        <v>709</v>
      </c>
      <c r="E816" t="str">
        <f t="shared" si="97"/>
        <v>07</v>
      </c>
      <c r="F816" t="str">
        <f>"087"</f>
        <v>087</v>
      </c>
      <c r="G816" t="str">
        <f>""</f>
        <v/>
      </c>
      <c r="H816" t="s">
        <v>3</v>
      </c>
      <c r="I816" t="s">
        <v>3201</v>
      </c>
      <c r="J816" t="s">
        <v>6677</v>
      </c>
      <c r="K816" t="str">
        <f>"29010"</f>
        <v>29010</v>
      </c>
    </row>
    <row r="817" spans="1:11" customFormat="1" x14ac:dyDescent="0.25">
      <c r="A817" t="str">
        <f t="shared" si="95"/>
        <v>29</v>
      </c>
      <c r="B817" t="s">
        <v>709</v>
      </c>
      <c r="C817" t="str">
        <f t="shared" si="99"/>
        <v>067</v>
      </c>
      <c r="D817" t="s">
        <v>709</v>
      </c>
      <c r="E817" t="str">
        <f t="shared" si="97"/>
        <v>07</v>
      </c>
      <c r="F817" t="str">
        <f>"088"</f>
        <v>088</v>
      </c>
      <c r="G817" t="str">
        <f>""</f>
        <v/>
      </c>
      <c r="H817" t="s">
        <v>3</v>
      </c>
      <c r="I817" t="s">
        <v>3210</v>
      </c>
      <c r="J817" t="s">
        <v>6686</v>
      </c>
      <c r="K817" t="str">
        <f>"29009"</f>
        <v>29009</v>
      </c>
    </row>
    <row r="818" spans="1:11" customFormat="1" x14ac:dyDescent="0.25">
      <c r="A818" t="str">
        <f t="shared" si="95"/>
        <v>29</v>
      </c>
      <c r="B818" t="s">
        <v>709</v>
      </c>
      <c r="C818" t="str">
        <f t="shared" si="99"/>
        <v>067</v>
      </c>
      <c r="D818" t="s">
        <v>709</v>
      </c>
      <c r="E818" t="str">
        <f t="shared" si="97"/>
        <v>07</v>
      </c>
      <c r="F818" t="str">
        <f>"089"</f>
        <v>089</v>
      </c>
      <c r="G818" t="str">
        <f>""</f>
        <v/>
      </c>
      <c r="H818" t="s">
        <v>1</v>
      </c>
      <c r="I818" t="s">
        <v>3203</v>
      </c>
      <c r="J818" t="s">
        <v>6679</v>
      </c>
      <c r="K818" t="str">
        <f>"29190"</f>
        <v>29190</v>
      </c>
    </row>
    <row r="819" spans="1:11" customFormat="1" x14ac:dyDescent="0.25">
      <c r="A819" t="str">
        <f t="shared" si="95"/>
        <v>29</v>
      </c>
      <c r="B819" t="s">
        <v>709</v>
      </c>
      <c r="C819" t="str">
        <f t="shared" si="99"/>
        <v>067</v>
      </c>
      <c r="D819" t="s">
        <v>709</v>
      </c>
      <c r="E819" t="str">
        <f t="shared" si="97"/>
        <v>07</v>
      </c>
      <c r="F819" t="str">
        <f>"089"</f>
        <v>089</v>
      </c>
      <c r="G819" t="str">
        <f>""</f>
        <v/>
      </c>
      <c r="H819" t="s">
        <v>0</v>
      </c>
      <c r="I819" t="s">
        <v>3203</v>
      </c>
      <c r="J819" t="s">
        <v>6679</v>
      </c>
      <c r="K819" t="str">
        <f>"29190"</f>
        <v>29190</v>
      </c>
    </row>
    <row r="820" spans="1:11" customFormat="1" x14ac:dyDescent="0.25">
      <c r="A820" t="str">
        <f t="shared" si="95"/>
        <v>29</v>
      </c>
      <c r="B820" t="s">
        <v>709</v>
      </c>
      <c r="C820" t="str">
        <f t="shared" si="99"/>
        <v>067</v>
      </c>
      <c r="D820" t="s">
        <v>709</v>
      </c>
      <c r="E820" t="str">
        <f t="shared" si="97"/>
        <v>07</v>
      </c>
      <c r="F820" t="str">
        <f>"090"</f>
        <v>090</v>
      </c>
      <c r="G820" t="str">
        <f>""</f>
        <v/>
      </c>
      <c r="H820" t="s">
        <v>1</v>
      </c>
      <c r="I820" t="s">
        <v>3211</v>
      </c>
      <c r="J820" t="s">
        <v>6687</v>
      </c>
      <c r="K820" t="str">
        <f>"29190"</f>
        <v>29190</v>
      </c>
    </row>
    <row r="821" spans="1:11" customFormat="1" x14ac:dyDescent="0.25">
      <c r="A821" t="str">
        <f t="shared" si="95"/>
        <v>29</v>
      </c>
      <c r="B821" t="s">
        <v>709</v>
      </c>
      <c r="C821" t="str">
        <f t="shared" si="99"/>
        <v>067</v>
      </c>
      <c r="D821" t="s">
        <v>709</v>
      </c>
      <c r="E821" t="str">
        <f t="shared" si="97"/>
        <v>07</v>
      </c>
      <c r="F821" t="str">
        <f>"090"</f>
        <v>090</v>
      </c>
      <c r="G821" t="str">
        <f>""</f>
        <v/>
      </c>
      <c r="H821" t="s">
        <v>0</v>
      </c>
      <c r="I821" t="s">
        <v>3211</v>
      </c>
      <c r="J821" t="s">
        <v>6687</v>
      </c>
      <c r="K821" t="str">
        <f>"29190"</f>
        <v>29190</v>
      </c>
    </row>
    <row r="822" spans="1:11" customFormat="1" x14ac:dyDescent="0.25">
      <c r="A822" t="str">
        <f t="shared" si="95"/>
        <v>29</v>
      </c>
      <c r="B822" t="s">
        <v>709</v>
      </c>
      <c r="C822" t="str">
        <f t="shared" si="99"/>
        <v>067</v>
      </c>
      <c r="D822" t="s">
        <v>709</v>
      </c>
      <c r="E822" t="str">
        <f t="shared" si="97"/>
        <v>07</v>
      </c>
      <c r="F822" t="str">
        <f>"091"</f>
        <v>091</v>
      </c>
      <c r="G822" t="str">
        <f>""</f>
        <v/>
      </c>
      <c r="H822" t="s">
        <v>1</v>
      </c>
      <c r="I822" t="s">
        <v>3213</v>
      </c>
      <c r="J822" t="s">
        <v>6689</v>
      </c>
      <c r="K822" t="str">
        <f>"29011"</f>
        <v>29011</v>
      </c>
    </row>
    <row r="823" spans="1:11" customFormat="1" x14ac:dyDescent="0.25">
      <c r="A823" t="str">
        <f t="shared" si="95"/>
        <v>29</v>
      </c>
      <c r="B823" t="s">
        <v>709</v>
      </c>
      <c r="C823" t="str">
        <f t="shared" si="99"/>
        <v>067</v>
      </c>
      <c r="D823" t="s">
        <v>709</v>
      </c>
      <c r="E823" t="str">
        <f t="shared" si="97"/>
        <v>07</v>
      </c>
      <c r="F823" t="str">
        <f>"091"</f>
        <v>091</v>
      </c>
      <c r="G823" t="str">
        <f>""</f>
        <v/>
      </c>
      <c r="H823" t="s">
        <v>0</v>
      </c>
      <c r="I823" t="s">
        <v>3213</v>
      </c>
      <c r="J823" t="s">
        <v>6689</v>
      </c>
      <c r="K823" t="str">
        <f>"29011"</f>
        <v>29011</v>
      </c>
    </row>
    <row r="824" spans="1:11" customFormat="1" x14ac:dyDescent="0.25">
      <c r="A824" t="str">
        <f t="shared" si="95"/>
        <v>29</v>
      </c>
      <c r="B824" t="s">
        <v>709</v>
      </c>
      <c r="C824" t="str">
        <f t="shared" si="99"/>
        <v>067</v>
      </c>
      <c r="D824" t="s">
        <v>709</v>
      </c>
      <c r="E824" t="str">
        <f t="shared" si="97"/>
        <v>07</v>
      </c>
      <c r="F824" t="str">
        <f>"092"</f>
        <v>092</v>
      </c>
      <c r="G824" t="str">
        <f>""</f>
        <v/>
      </c>
      <c r="H824" t="s">
        <v>1</v>
      </c>
      <c r="I824" t="s">
        <v>3173</v>
      </c>
      <c r="J824" t="s">
        <v>6649</v>
      </c>
      <c r="K824" t="str">
        <f>"29014"</f>
        <v>29014</v>
      </c>
    </row>
    <row r="825" spans="1:11" customFormat="1" x14ac:dyDescent="0.25">
      <c r="A825" t="str">
        <f t="shared" si="95"/>
        <v>29</v>
      </c>
      <c r="B825" t="s">
        <v>709</v>
      </c>
      <c r="C825" t="str">
        <f t="shared" si="99"/>
        <v>067</v>
      </c>
      <c r="D825" t="s">
        <v>709</v>
      </c>
      <c r="E825" t="str">
        <f t="shared" si="97"/>
        <v>07</v>
      </c>
      <c r="F825" t="str">
        <f>"092"</f>
        <v>092</v>
      </c>
      <c r="G825" t="str">
        <f>""</f>
        <v/>
      </c>
      <c r="H825" t="s">
        <v>0</v>
      </c>
      <c r="I825" t="s">
        <v>3173</v>
      </c>
      <c r="J825" t="s">
        <v>6649</v>
      </c>
      <c r="K825" t="str">
        <f>"29014"</f>
        <v>29014</v>
      </c>
    </row>
    <row r="826" spans="1:11" customFormat="1" x14ac:dyDescent="0.25">
      <c r="A826" t="str">
        <f t="shared" si="95"/>
        <v>29</v>
      </c>
      <c r="B826" t="s">
        <v>709</v>
      </c>
      <c r="C826" t="str">
        <f t="shared" si="99"/>
        <v>067</v>
      </c>
      <c r="D826" t="s">
        <v>709</v>
      </c>
      <c r="E826" t="str">
        <f t="shared" si="97"/>
        <v>07</v>
      </c>
      <c r="F826" t="str">
        <f>"093"</f>
        <v>093</v>
      </c>
      <c r="G826" t="str">
        <f>""</f>
        <v/>
      </c>
      <c r="H826" t="s">
        <v>3</v>
      </c>
      <c r="I826" t="s">
        <v>3181</v>
      </c>
      <c r="J826" t="s">
        <v>6657</v>
      </c>
      <c r="K826" t="str">
        <f>"29010"</f>
        <v>29010</v>
      </c>
    </row>
    <row r="827" spans="1:11" customFormat="1" x14ac:dyDescent="0.25">
      <c r="A827" t="str">
        <f t="shared" si="95"/>
        <v>29</v>
      </c>
      <c r="B827" t="s">
        <v>709</v>
      </c>
      <c r="C827" t="str">
        <f t="shared" si="99"/>
        <v>067</v>
      </c>
      <c r="D827" t="s">
        <v>709</v>
      </c>
      <c r="E827" t="str">
        <f t="shared" si="97"/>
        <v>07</v>
      </c>
      <c r="F827" t="str">
        <f>"094"</f>
        <v>094</v>
      </c>
      <c r="G827" t="str">
        <f>""</f>
        <v/>
      </c>
      <c r="H827" t="s">
        <v>1</v>
      </c>
      <c r="I827" t="s">
        <v>3192</v>
      </c>
      <c r="J827" t="s">
        <v>6668</v>
      </c>
      <c r="K827" t="str">
        <f>"29190"</f>
        <v>29190</v>
      </c>
    </row>
    <row r="828" spans="1:11" customFormat="1" x14ac:dyDescent="0.25">
      <c r="A828" t="str">
        <f t="shared" si="95"/>
        <v>29</v>
      </c>
      <c r="B828" t="s">
        <v>709</v>
      </c>
      <c r="C828" t="str">
        <f t="shared" si="99"/>
        <v>067</v>
      </c>
      <c r="D828" t="s">
        <v>709</v>
      </c>
      <c r="E828" t="str">
        <f t="shared" si="97"/>
        <v>07</v>
      </c>
      <c r="F828" t="str">
        <f>"094"</f>
        <v>094</v>
      </c>
      <c r="G828" t="str">
        <f>""</f>
        <v/>
      </c>
      <c r="H828" t="s">
        <v>0</v>
      </c>
      <c r="I828" t="s">
        <v>3192</v>
      </c>
      <c r="J828" t="s">
        <v>6668</v>
      </c>
      <c r="K828" t="str">
        <f>"29190"</f>
        <v>29190</v>
      </c>
    </row>
    <row r="829" spans="1:11" customFormat="1" x14ac:dyDescent="0.25">
      <c r="A829" t="str">
        <f t="shared" si="95"/>
        <v>29</v>
      </c>
      <c r="B829" t="s">
        <v>709</v>
      </c>
      <c r="C829" t="str">
        <f t="shared" si="99"/>
        <v>067</v>
      </c>
      <c r="D829" t="s">
        <v>709</v>
      </c>
      <c r="E829" t="str">
        <f t="shared" si="97"/>
        <v>07</v>
      </c>
      <c r="F829" t="str">
        <f>"095"</f>
        <v>095</v>
      </c>
      <c r="G829" t="str">
        <f>""</f>
        <v/>
      </c>
      <c r="H829" t="s">
        <v>3</v>
      </c>
      <c r="I829" t="s">
        <v>3173</v>
      </c>
      <c r="J829" t="s">
        <v>6649</v>
      </c>
      <c r="K829" t="str">
        <f>"29014"</f>
        <v>29014</v>
      </c>
    </row>
    <row r="830" spans="1:11" customFormat="1" x14ac:dyDescent="0.25">
      <c r="A830" t="str">
        <f t="shared" si="95"/>
        <v>29</v>
      </c>
      <c r="B830" t="s">
        <v>709</v>
      </c>
      <c r="C830" t="str">
        <f t="shared" si="99"/>
        <v>067</v>
      </c>
      <c r="D830" t="s">
        <v>709</v>
      </c>
      <c r="E830" t="str">
        <f t="shared" si="97"/>
        <v>07</v>
      </c>
      <c r="F830" t="str">
        <f>"096"</f>
        <v>096</v>
      </c>
      <c r="G830" t="str">
        <f>""</f>
        <v/>
      </c>
      <c r="H830" t="s">
        <v>3</v>
      </c>
      <c r="I830" t="s">
        <v>3194</v>
      </c>
      <c r="J830" t="s">
        <v>6670</v>
      </c>
      <c r="K830" t="str">
        <f>"29011"</f>
        <v>29011</v>
      </c>
    </row>
    <row r="831" spans="1:11" customFormat="1" x14ac:dyDescent="0.25">
      <c r="A831" t="str">
        <f t="shared" si="95"/>
        <v>29</v>
      </c>
      <c r="B831" t="s">
        <v>709</v>
      </c>
      <c r="C831" t="str">
        <f t="shared" si="99"/>
        <v>067</v>
      </c>
      <c r="D831" t="s">
        <v>709</v>
      </c>
      <c r="E831" t="str">
        <f t="shared" si="97"/>
        <v>07</v>
      </c>
      <c r="F831" t="str">
        <f>"097"</f>
        <v>097</v>
      </c>
      <c r="G831" t="str">
        <f>""</f>
        <v/>
      </c>
      <c r="H831" t="s">
        <v>1</v>
      </c>
      <c r="I831" t="s">
        <v>3179</v>
      </c>
      <c r="J831" t="s">
        <v>6655</v>
      </c>
      <c r="K831" t="str">
        <f>"29010"</f>
        <v>29010</v>
      </c>
    </row>
    <row r="832" spans="1:11" customFormat="1" x14ac:dyDescent="0.25">
      <c r="A832" t="str">
        <f t="shared" si="95"/>
        <v>29</v>
      </c>
      <c r="B832" t="s">
        <v>709</v>
      </c>
      <c r="C832" t="str">
        <f t="shared" si="99"/>
        <v>067</v>
      </c>
      <c r="D832" t="s">
        <v>709</v>
      </c>
      <c r="E832" t="str">
        <f t="shared" si="97"/>
        <v>07</v>
      </c>
      <c r="F832" t="str">
        <f>"097"</f>
        <v>097</v>
      </c>
      <c r="G832" t="str">
        <f>""</f>
        <v/>
      </c>
      <c r="H832" t="s">
        <v>0</v>
      </c>
      <c r="I832" t="s">
        <v>3179</v>
      </c>
      <c r="J832" t="s">
        <v>6655</v>
      </c>
      <c r="K832" t="str">
        <f>"29010"</f>
        <v>29010</v>
      </c>
    </row>
    <row r="833" spans="1:11" customFormat="1" x14ac:dyDescent="0.25">
      <c r="A833" t="str">
        <f t="shared" si="95"/>
        <v>29</v>
      </c>
      <c r="B833" t="s">
        <v>709</v>
      </c>
      <c r="C833" t="str">
        <f t="shared" si="99"/>
        <v>067</v>
      </c>
      <c r="D833" t="s">
        <v>709</v>
      </c>
      <c r="E833" t="str">
        <f t="shared" si="97"/>
        <v>07</v>
      </c>
      <c r="F833" t="str">
        <f>"098"</f>
        <v>098</v>
      </c>
      <c r="G833" t="str">
        <f>""</f>
        <v/>
      </c>
      <c r="H833" t="s">
        <v>3</v>
      </c>
      <c r="I833" t="s">
        <v>3192</v>
      </c>
      <c r="J833" t="s">
        <v>6668</v>
      </c>
      <c r="K833" t="str">
        <f>"29190"</f>
        <v>29190</v>
      </c>
    </row>
    <row r="834" spans="1:11" customFormat="1" x14ac:dyDescent="0.25">
      <c r="A834" t="str">
        <f t="shared" si="95"/>
        <v>29</v>
      </c>
      <c r="B834" t="s">
        <v>709</v>
      </c>
      <c r="C834" t="str">
        <f t="shared" si="99"/>
        <v>067</v>
      </c>
      <c r="D834" t="s">
        <v>709</v>
      </c>
      <c r="E834" t="str">
        <f t="shared" ref="E834:E897" si="100">"08"</f>
        <v>08</v>
      </c>
      <c r="F834" t="str">
        <f>"001"</f>
        <v>001</v>
      </c>
      <c r="G834" t="str">
        <f>""</f>
        <v/>
      </c>
      <c r="H834" t="s">
        <v>1</v>
      </c>
      <c r="I834" t="s">
        <v>3181</v>
      </c>
      <c r="J834" t="s">
        <v>6657</v>
      </c>
      <c r="K834" t="str">
        <f>"29010"</f>
        <v>29010</v>
      </c>
    </row>
    <row r="835" spans="1:11" customFormat="1" x14ac:dyDescent="0.25">
      <c r="A835" t="str">
        <f t="shared" ref="A835:A898" si="101">"29"</f>
        <v>29</v>
      </c>
      <c r="B835" t="s">
        <v>709</v>
      </c>
      <c r="C835" t="str">
        <f t="shared" si="99"/>
        <v>067</v>
      </c>
      <c r="D835" t="s">
        <v>709</v>
      </c>
      <c r="E835" t="str">
        <f t="shared" si="100"/>
        <v>08</v>
      </c>
      <c r="F835" t="str">
        <f>"001"</f>
        <v>001</v>
      </c>
      <c r="G835" t="str">
        <f>""</f>
        <v/>
      </c>
      <c r="H835" t="s">
        <v>0</v>
      </c>
      <c r="I835" t="s">
        <v>3181</v>
      </c>
      <c r="J835" t="s">
        <v>6657</v>
      </c>
      <c r="K835" t="str">
        <f>"29010"</f>
        <v>29010</v>
      </c>
    </row>
    <row r="836" spans="1:11" customFormat="1" x14ac:dyDescent="0.25">
      <c r="A836" t="str">
        <f t="shared" si="101"/>
        <v>29</v>
      </c>
      <c r="B836" t="s">
        <v>709</v>
      </c>
      <c r="C836" t="str">
        <f t="shared" si="99"/>
        <v>067</v>
      </c>
      <c r="D836" t="s">
        <v>709</v>
      </c>
      <c r="E836" t="str">
        <f t="shared" si="100"/>
        <v>08</v>
      </c>
      <c r="F836" t="str">
        <f>"002"</f>
        <v>002</v>
      </c>
      <c r="G836" t="str">
        <f>""</f>
        <v/>
      </c>
      <c r="H836" t="s">
        <v>3</v>
      </c>
      <c r="I836" t="s">
        <v>3214</v>
      </c>
      <c r="J836" t="s">
        <v>6690</v>
      </c>
      <c r="K836" t="str">
        <f>"29007"</f>
        <v>29007</v>
      </c>
    </row>
    <row r="837" spans="1:11" customFormat="1" x14ac:dyDescent="0.25">
      <c r="A837" t="str">
        <f t="shared" si="101"/>
        <v>29</v>
      </c>
      <c r="B837" t="s">
        <v>709</v>
      </c>
      <c r="C837" t="str">
        <f t="shared" si="99"/>
        <v>067</v>
      </c>
      <c r="D837" t="s">
        <v>709</v>
      </c>
      <c r="E837" t="str">
        <f t="shared" si="100"/>
        <v>08</v>
      </c>
      <c r="F837" t="str">
        <f>"003"</f>
        <v>003</v>
      </c>
      <c r="G837" t="str">
        <f>""</f>
        <v/>
      </c>
      <c r="H837" t="s">
        <v>1</v>
      </c>
      <c r="I837" t="s">
        <v>3215</v>
      </c>
      <c r="J837" t="s">
        <v>6691</v>
      </c>
      <c r="K837" t="str">
        <f>"29007"</f>
        <v>29007</v>
      </c>
    </row>
    <row r="838" spans="1:11" customFormat="1" x14ac:dyDescent="0.25">
      <c r="A838" t="str">
        <f t="shared" si="101"/>
        <v>29</v>
      </c>
      <c r="B838" t="s">
        <v>709</v>
      </c>
      <c r="C838" t="str">
        <f t="shared" si="99"/>
        <v>067</v>
      </c>
      <c r="D838" t="s">
        <v>709</v>
      </c>
      <c r="E838" t="str">
        <f t="shared" si="100"/>
        <v>08</v>
      </c>
      <c r="F838" t="str">
        <f>"003"</f>
        <v>003</v>
      </c>
      <c r="G838" t="str">
        <f>""</f>
        <v/>
      </c>
      <c r="H838" t="s">
        <v>0</v>
      </c>
      <c r="I838" t="s">
        <v>3215</v>
      </c>
      <c r="J838" t="s">
        <v>6691</v>
      </c>
      <c r="K838" t="str">
        <f>"29007"</f>
        <v>29007</v>
      </c>
    </row>
    <row r="839" spans="1:11" customFormat="1" x14ac:dyDescent="0.25">
      <c r="A839" t="str">
        <f t="shared" si="101"/>
        <v>29</v>
      </c>
      <c r="B839" t="s">
        <v>709</v>
      </c>
      <c r="C839" t="str">
        <f t="shared" si="99"/>
        <v>067</v>
      </c>
      <c r="D839" t="s">
        <v>709</v>
      </c>
      <c r="E839" t="str">
        <f t="shared" si="100"/>
        <v>08</v>
      </c>
      <c r="F839" t="str">
        <f>"004"</f>
        <v>004</v>
      </c>
      <c r="G839" t="str">
        <f>""</f>
        <v/>
      </c>
      <c r="H839" t="s">
        <v>1</v>
      </c>
      <c r="I839" t="s">
        <v>3215</v>
      </c>
      <c r="J839" t="s">
        <v>6691</v>
      </c>
      <c r="K839" t="str">
        <f>"29007"</f>
        <v>29007</v>
      </c>
    </row>
    <row r="840" spans="1:11" customFormat="1" x14ac:dyDescent="0.25">
      <c r="A840" t="str">
        <f t="shared" si="101"/>
        <v>29</v>
      </c>
      <c r="B840" t="s">
        <v>709</v>
      </c>
      <c r="C840" t="str">
        <f t="shared" si="99"/>
        <v>067</v>
      </c>
      <c r="D840" t="s">
        <v>709</v>
      </c>
      <c r="E840" t="str">
        <f t="shared" si="100"/>
        <v>08</v>
      </c>
      <c r="F840" t="str">
        <f>"004"</f>
        <v>004</v>
      </c>
      <c r="G840" t="str">
        <f>""</f>
        <v/>
      </c>
      <c r="H840" t="s">
        <v>0</v>
      </c>
      <c r="I840" t="s">
        <v>3215</v>
      </c>
      <c r="J840" t="s">
        <v>6691</v>
      </c>
      <c r="K840" t="str">
        <f>"29007"</f>
        <v>29007</v>
      </c>
    </row>
    <row r="841" spans="1:11" customFormat="1" x14ac:dyDescent="0.25">
      <c r="A841" t="str">
        <f t="shared" si="101"/>
        <v>29</v>
      </c>
      <c r="B841" t="s">
        <v>709</v>
      </c>
      <c r="C841" t="str">
        <f t="shared" si="99"/>
        <v>067</v>
      </c>
      <c r="D841" t="s">
        <v>709</v>
      </c>
      <c r="E841" t="str">
        <f t="shared" si="100"/>
        <v>08</v>
      </c>
      <c r="F841" t="str">
        <f>"005"</f>
        <v>005</v>
      </c>
      <c r="G841" t="str">
        <f>""</f>
        <v/>
      </c>
      <c r="H841" t="s">
        <v>3</v>
      </c>
      <c r="I841" t="s">
        <v>3216</v>
      </c>
      <c r="J841" t="s">
        <v>6692</v>
      </c>
      <c r="K841" t="str">
        <f t="shared" ref="K841:K848" si="102">"29006"</f>
        <v>29006</v>
      </c>
    </row>
    <row r="842" spans="1:11" customFormat="1" x14ac:dyDescent="0.25">
      <c r="A842" t="str">
        <f t="shared" si="101"/>
        <v>29</v>
      </c>
      <c r="B842" t="s">
        <v>709</v>
      </c>
      <c r="C842" t="str">
        <f t="shared" si="99"/>
        <v>067</v>
      </c>
      <c r="D842" t="s">
        <v>709</v>
      </c>
      <c r="E842" t="str">
        <f t="shared" si="100"/>
        <v>08</v>
      </c>
      <c r="F842" t="str">
        <f>"006"</f>
        <v>006</v>
      </c>
      <c r="G842" t="str">
        <f>""</f>
        <v/>
      </c>
      <c r="H842" t="s">
        <v>1</v>
      </c>
      <c r="I842" t="s">
        <v>3217</v>
      </c>
      <c r="J842" t="s">
        <v>6693</v>
      </c>
      <c r="K842" t="str">
        <f t="shared" si="102"/>
        <v>29006</v>
      </c>
    </row>
    <row r="843" spans="1:11" customFormat="1" x14ac:dyDescent="0.25">
      <c r="A843" t="str">
        <f t="shared" si="101"/>
        <v>29</v>
      </c>
      <c r="B843" t="s">
        <v>709</v>
      </c>
      <c r="C843" t="str">
        <f t="shared" si="99"/>
        <v>067</v>
      </c>
      <c r="D843" t="s">
        <v>709</v>
      </c>
      <c r="E843" t="str">
        <f t="shared" si="100"/>
        <v>08</v>
      </c>
      <c r="F843" t="str">
        <f>"006"</f>
        <v>006</v>
      </c>
      <c r="G843" t="str">
        <f>""</f>
        <v/>
      </c>
      <c r="H843" t="s">
        <v>0</v>
      </c>
      <c r="I843" t="s">
        <v>3217</v>
      </c>
      <c r="J843" t="s">
        <v>6693</v>
      </c>
      <c r="K843" t="str">
        <f t="shared" si="102"/>
        <v>29006</v>
      </c>
    </row>
    <row r="844" spans="1:11" customFormat="1" x14ac:dyDescent="0.25">
      <c r="A844" t="str">
        <f t="shared" si="101"/>
        <v>29</v>
      </c>
      <c r="B844" t="s">
        <v>709</v>
      </c>
      <c r="C844" t="str">
        <f t="shared" si="99"/>
        <v>067</v>
      </c>
      <c r="D844" t="s">
        <v>709</v>
      </c>
      <c r="E844" t="str">
        <f t="shared" si="100"/>
        <v>08</v>
      </c>
      <c r="F844" t="str">
        <f>"007"</f>
        <v>007</v>
      </c>
      <c r="G844" t="str">
        <f>""</f>
        <v/>
      </c>
      <c r="H844" t="s">
        <v>1</v>
      </c>
      <c r="I844" t="s">
        <v>3218</v>
      </c>
      <c r="J844" t="s">
        <v>6694</v>
      </c>
      <c r="K844" t="str">
        <f t="shared" si="102"/>
        <v>29006</v>
      </c>
    </row>
    <row r="845" spans="1:11" customFormat="1" x14ac:dyDescent="0.25">
      <c r="A845" t="str">
        <f t="shared" si="101"/>
        <v>29</v>
      </c>
      <c r="B845" t="s">
        <v>709</v>
      </c>
      <c r="C845" t="str">
        <f t="shared" si="99"/>
        <v>067</v>
      </c>
      <c r="D845" t="s">
        <v>709</v>
      </c>
      <c r="E845" t="str">
        <f t="shared" si="100"/>
        <v>08</v>
      </c>
      <c r="F845" t="str">
        <f>"007"</f>
        <v>007</v>
      </c>
      <c r="G845" t="str">
        <f>""</f>
        <v/>
      </c>
      <c r="H845" t="s">
        <v>0</v>
      </c>
      <c r="I845" t="s">
        <v>3218</v>
      </c>
      <c r="J845" t="s">
        <v>6694</v>
      </c>
      <c r="K845" t="str">
        <f t="shared" si="102"/>
        <v>29006</v>
      </c>
    </row>
    <row r="846" spans="1:11" customFormat="1" x14ac:dyDescent="0.25">
      <c r="A846" t="str">
        <f t="shared" si="101"/>
        <v>29</v>
      </c>
      <c r="B846" t="s">
        <v>709</v>
      </c>
      <c r="C846" t="str">
        <f t="shared" si="99"/>
        <v>067</v>
      </c>
      <c r="D846" t="s">
        <v>709</v>
      </c>
      <c r="E846" t="str">
        <f t="shared" si="100"/>
        <v>08</v>
      </c>
      <c r="F846" t="str">
        <f>"008"</f>
        <v>008</v>
      </c>
      <c r="G846" t="str">
        <f>""</f>
        <v/>
      </c>
      <c r="H846" t="s">
        <v>1</v>
      </c>
      <c r="I846" t="s">
        <v>3219</v>
      </c>
      <c r="J846" t="s">
        <v>6695</v>
      </c>
      <c r="K846" t="str">
        <f t="shared" si="102"/>
        <v>29006</v>
      </c>
    </row>
    <row r="847" spans="1:11" customFormat="1" x14ac:dyDescent="0.25">
      <c r="A847" t="str">
        <f t="shared" si="101"/>
        <v>29</v>
      </c>
      <c r="B847" t="s">
        <v>709</v>
      </c>
      <c r="C847" t="str">
        <f t="shared" si="99"/>
        <v>067</v>
      </c>
      <c r="D847" t="s">
        <v>709</v>
      </c>
      <c r="E847" t="str">
        <f t="shared" si="100"/>
        <v>08</v>
      </c>
      <c r="F847" t="str">
        <f>"008"</f>
        <v>008</v>
      </c>
      <c r="G847" t="str">
        <f>""</f>
        <v/>
      </c>
      <c r="H847" t="s">
        <v>0</v>
      </c>
      <c r="I847" t="s">
        <v>3219</v>
      </c>
      <c r="J847" t="s">
        <v>6695</v>
      </c>
      <c r="K847" t="str">
        <f t="shared" si="102"/>
        <v>29006</v>
      </c>
    </row>
    <row r="848" spans="1:11" customFormat="1" x14ac:dyDescent="0.25">
      <c r="A848" t="str">
        <f t="shared" si="101"/>
        <v>29</v>
      </c>
      <c r="B848" t="s">
        <v>709</v>
      </c>
      <c r="C848" t="str">
        <f t="shared" si="99"/>
        <v>067</v>
      </c>
      <c r="D848" t="s">
        <v>709</v>
      </c>
      <c r="E848" t="str">
        <f t="shared" si="100"/>
        <v>08</v>
      </c>
      <c r="F848" t="str">
        <f>"009"</f>
        <v>009</v>
      </c>
      <c r="G848" t="str">
        <f>""</f>
        <v/>
      </c>
      <c r="H848" t="s">
        <v>3</v>
      </c>
      <c r="I848" t="s">
        <v>3219</v>
      </c>
      <c r="J848" t="s">
        <v>6695</v>
      </c>
      <c r="K848" t="str">
        <f t="shared" si="102"/>
        <v>29006</v>
      </c>
    </row>
    <row r="849" spans="1:11" customFormat="1" x14ac:dyDescent="0.25">
      <c r="A849" t="str">
        <f t="shared" si="101"/>
        <v>29</v>
      </c>
      <c r="B849" t="s">
        <v>709</v>
      </c>
      <c r="C849" t="str">
        <f t="shared" si="99"/>
        <v>067</v>
      </c>
      <c r="D849" t="s">
        <v>709</v>
      </c>
      <c r="E849" t="str">
        <f t="shared" si="100"/>
        <v>08</v>
      </c>
      <c r="F849" t="str">
        <f>"010"</f>
        <v>010</v>
      </c>
      <c r="G849" t="str">
        <f>""</f>
        <v/>
      </c>
      <c r="H849" t="s">
        <v>3</v>
      </c>
      <c r="I849" t="s">
        <v>3220</v>
      </c>
      <c r="J849" t="s">
        <v>6696</v>
      </c>
      <c r="K849" t="str">
        <f>"29590"</f>
        <v>29590</v>
      </c>
    </row>
    <row r="850" spans="1:11" customFormat="1" x14ac:dyDescent="0.25">
      <c r="A850" t="str">
        <f t="shared" si="101"/>
        <v>29</v>
      </c>
      <c r="B850" t="s">
        <v>709</v>
      </c>
      <c r="C850" t="str">
        <f t="shared" si="99"/>
        <v>067</v>
      </c>
      <c r="D850" t="s">
        <v>709</v>
      </c>
      <c r="E850" t="str">
        <f t="shared" si="100"/>
        <v>08</v>
      </c>
      <c r="F850" t="str">
        <f>"011"</f>
        <v>011</v>
      </c>
      <c r="G850" t="str">
        <f>""</f>
        <v/>
      </c>
      <c r="H850" t="s">
        <v>1</v>
      </c>
      <c r="I850" t="s">
        <v>3221</v>
      </c>
      <c r="J850" t="s">
        <v>6697</v>
      </c>
      <c r="K850" t="str">
        <f>"29591"</f>
        <v>29591</v>
      </c>
    </row>
    <row r="851" spans="1:11" customFormat="1" x14ac:dyDescent="0.25">
      <c r="A851" t="str">
        <f t="shared" si="101"/>
        <v>29</v>
      </c>
      <c r="B851" t="s">
        <v>709</v>
      </c>
      <c r="C851" t="str">
        <f t="shared" si="99"/>
        <v>067</v>
      </c>
      <c r="D851" t="s">
        <v>709</v>
      </c>
      <c r="E851" t="str">
        <f t="shared" si="100"/>
        <v>08</v>
      </c>
      <c r="F851" t="str">
        <f>"011"</f>
        <v>011</v>
      </c>
      <c r="G851" t="str">
        <f>""</f>
        <v/>
      </c>
      <c r="H851" t="s">
        <v>0</v>
      </c>
      <c r="I851" t="s">
        <v>3221</v>
      </c>
      <c r="J851" t="s">
        <v>6697</v>
      </c>
      <c r="K851" t="str">
        <f>"29591"</f>
        <v>29591</v>
      </c>
    </row>
    <row r="852" spans="1:11" customFormat="1" x14ac:dyDescent="0.25">
      <c r="A852" t="str">
        <f t="shared" si="101"/>
        <v>29</v>
      </c>
      <c r="B852" t="s">
        <v>709</v>
      </c>
      <c r="C852" t="str">
        <f t="shared" si="99"/>
        <v>067</v>
      </c>
      <c r="D852" t="s">
        <v>709</v>
      </c>
      <c r="E852" t="str">
        <f t="shared" si="100"/>
        <v>08</v>
      </c>
      <c r="F852" t="str">
        <f>"012"</f>
        <v>012</v>
      </c>
      <c r="G852" t="str">
        <f>""</f>
        <v/>
      </c>
      <c r="H852" t="s">
        <v>1</v>
      </c>
      <c r="I852" t="s">
        <v>3221</v>
      </c>
      <c r="J852" t="s">
        <v>6697</v>
      </c>
      <c r="K852" t="str">
        <f>"29591"</f>
        <v>29591</v>
      </c>
    </row>
    <row r="853" spans="1:11" customFormat="1" x14ac:dyDescent="0.25">
      <c r="A853" t="str">
        <f t="shared" si="101"/>
        <v>29</v>
      </c>
      <c r="B853" t="s">
        <v>709</v>
      </c>
      <c r="C853" t="str">
        <f t="shared" si="99"/>
        <v>067</v>
      </c>
      <c r="D853" t="s">
        <v>709</v>
      </c>
      <c r="E853" t="str">
        <f t="shared" si="100"/>
        <v>08</v>
      </c>
      <c r="F853" t="str">
        <f>"012"</f>
        <v>012</v>
      </c>
      <c r="G853" t="str">
        <f>""</f>
        <v/>
      </c>
      <c r="H853" t="s">
        <v>0</v>
      </c>
      <c r="I853" t="s">
        <v>3221</v>
      </c>
      <c r="J853" t="s">
        <v>6697</v>
      </c>
      <c r="K853" t="str">
        <f>"29591"</f>
        <v>29591</v>
      </c>
    </row>
    <row r="854" spans="1:11" customFormat="1" x14ac:dyDescent="0.25">
      <c r="A854" t="str">
        <f t="shared" si="101"/>
        <v>29</v>
      </c>
      <c r="B854" t="s">
        <v>709</v>
      </c>
      <c r="C854" t="str">
        <f t="shared" si="99"/>
        <v>067</v>
      </c>
      <c r="D854" t="s">
        <v>709</v>
      </c>
      <c r="E854" t="str">
        <f t="shared" si="100"/>
        <v>08</v>
      </c>
      <c r="F854" t="str">
        <f>"013"</f>
        <v>013</v>
      </c>
      <c r="G854" t="str">
        <f>""</f>
        <v/>
      </c>
      <c r="H854" t="s">
        <v>1</v>
      </c>
      <c r="I854" t="s">
        <v>3222</v>
      </c>
      <c r="J854" t="s">
        <v>6698</v>
      </c>
      <c r="K854" t="str">
        <f>"29006"</f>
        <v>29006</v>
      </c>
    </row>
    <row r="855" spans="1:11" customFormat="1" x14ac:dyDescent="0.25">
      <c r="A855" t="str">
        <f t="shared" si="101"/>
        <v>29</v>
      </c>
      <c r="B855" t="s">
        <v>709</v>
      </c>
      <c r="C855" t="str">
        <f t="shared" si="99"/>
        <v>067</v>
      </c>
      <c r="D855" t="s">
        <v>709</v>
      </c>
      <c r="E855" t="str">
        <f t="shared" si="100"/>
        <v>08</v>
      </c>
      <c r="F855" t="str">
        <f>"013"</f>
        <v>013</v>
      </c>
      <c r="G855" t="str">
        <f>""</f>
        <v/>
      </c>
      <c r="H855" t="s">
        <v>0</v>
      </c>
      <c r="I855" t="s">
        <v>3222</v>
      </c>
      <c r="J855" t="s">
        <v>6698</v>
      </c>
      <c r="K855" t="str">
        <f>"29006"</f>
        <v>29006</v>
      </c>
    </row>
    <row r="856" spans="1:11" customFormat="1" x14ac:dyDescent="0.25">
      <c r="A856" t="str">
        <f t="shared" si="101"/>
        <v>29</v>
      </c>
      <c r="B856" t="s">
        <v>709</v>
      </c>
      <c r="C856" t="str">
        <f t="shared" si="99"/>
        <v>067</v>
      </c>
      <c r="D856" t="s">
        <v>709</v>
      </c>
      <c r="E856" t="str">
        <f t="shared" si="100"/>
        <v>08</v>
      </c>
      <c r="F856" t="str">
        <f>"014"</f>
        <v>014</v>
      </c>
      <c r="G856" t="str">
        <f>""</f>
        <v/>
      </c>
      <c r="H856" t="s">
        <v>3</v>
      </c>
      <c r="I856" t="s">
        <v>3223</v>
      </c>
      <c r="J856" t="s">
        <v>6699</v>
      </c>
      <c r="K856" t="str">
        <f>"29006"</f>
        <v>29006</v>
      </c>
    </row>
    <row r="857" spans="1:11" customFormat="1" x14ac:dyDescent="0.25">
      <c r="A857" t="str">
        <f t="shared" si="101"/>
        <v>29</v>
      </c>
      <c r="B857" t="s">
        <v>709</v>
      </c>
      <c r="C857" t="str">
        <f t="shared" si="99"/>
        <v>067</v>
      </c>
      <c r="D857" t="s">
        <v>709</v>
      </c>
      <c r="E857" t="str">
        <f t="shared" si="100"/>
        <v>08</v>
      </c>
      <c r="F857" t="str">
        <f>"015"</f>
        <v>015</v>
      </c>
      <c r="G857" t="str">
        <f>""</f>
        <v/>
      </c>
      <c r="H857" t="s">
        <v>1</v>
      </c>
      <c r="I857" t="s">
        <v>3224</v>
      </c>
      <c r="J857" t="s">
        <v>6700</v>
      </c>
      <c r="K857" t="str">
        <f>"29590"</f>
        <v>29590</v>
      </c>
    </row>
    <row r="858" spans="1:11" customFormat="1" x14ac:dyDescent="0.25">
      <c r="A858" t="str">
        <f t="shared" si="101"/>
        <v>29</v>
      </c>
      <c r="B858" t="s">
        <v>709</v>
      </c>
      <c r="C858" t="str">
        <f t="shared" si="99"/>
        <v>067</v>
      </c>
      <c r="D858" t="s">
        <v>709</v>
      </c>
      <c r="E858" t="str">
        <f t="shared" si="100"/>
        <v>08</v>
      </c>
      <c r="F858" t="str">
        <f>"015"</f>
        <v>015</v>
      </c>
      <c r="G858" t="str">
        <f>""</f>
        <v/>
      </c>
      <c r="H858" t="s">
        <v>0</v>
      </c>
      <c r="I858" t="s">
        <v>3224</v>
      </c>
      <c r="J858" t="s">
        <v>6700</v>
      </c>
      <c r="K858" t="str">
        <f>"29590"</f>
        <v>29590</v>
      </c>
    </row>
    <row r="859" spans="1:11" customFormat="1" x14ac:dyDescent="0.25">
      <c r="A859" t="str">
        <f t="shared" si="101"/>
        <v>29</v>
      </c>
      <c r="B859" t="s">
        <v>709</v>
      </c>
      <c r="C859" t="str">
        <f t="shared" si="99"/>
        <v>067</v>
      </c>
      <c r="D859" t="s">
        <v>709</v>
      </c>
      <c r="E859" t="str">
        <f t="shared" si="100"/>
        <v>08</v>
      </c>
      <c r="F859" t="str">
        <f>"016"</f>
        <v>016</v>
      </c>
      <c r="G859" t="str">
        <f>""</f>
        <v/>
      </c>
      <c r="H859" t="s">
        <v>3</v>
      </c>
      <c r="I859" t="s">
        <v>3225</v>
      </c>
      <c r="J859" t="s">
        <v>6701</v>
      </c>
      <c r="K859" t="str">
        <f>"29196"</f>
        <v>29196</v>
      </c>
    </row>
    <row r="860" spans="1:11" customFormat="1" x14ac:dyDescent="0.25">
      <c r="A860" t="str">
        <f t="shared" si="101"/>
        <v>29</v>
      </c>
      <c r="B860" t="s">
        <v>709</v>
      </c>
      <c r="C860" t="str">
        <f t="shared" si="99"/>
        <v>067</v>
      </c>
      <c r="D860" t="s">
        <v>709</v>
      </c>
      <c r="E860" t="str">
        <f t="shared" si="100"/>
        <v>08</v>
      </c>
      <c r="F860" t="str">
        <f>"017"</f>
        <v>017</v>
      </c>
      <c r="G860" t="str">
        <f>""</f>
        <v/>
      </c>
      <c r="H860" t="s">
        <v>1</v>
      </c>
      <c r="I860" t="s">
        <v>3226</v>
      </c>
      <c r="J860" t="s">
        <v>6702</v>
      </c>
      <c r="K860" t="str">
        <f>"29590"</f>
        <v>29590</v>
      </c>
    </row>
    <row r="861" spans="1:11" customFormat="1" x14ac:dyDescent="0.25">
      <c r="A861" t="str">
        <f t="shared" si="101"/>
        <v>29</v>
      </c>
      <c r="B861" t="s">
        <v>709</v>
      </c>
      <c r="C861" t="str">
        <f t="shared" si="99"/>
        <v>067</v>
      </c>
      <c r="D861" t="s">
        <v>709</v>
      </c>
      <c r="E861" t="str">
        <f t="shared" si="100"/>
        <v>08</v>
      </c>
      <c r="F861" t="str">
        <f>"017"</f>
        <v>017</v>
      </c>
      <c r="G861" t="str">
        <f>""</f>
        <v/>
      </c>
      <c r="H861" t="s">
        <v>0</v>
      </c>
      <c r="I861" t="s">
        <v>3226</v>
      </c>
      <c r="J861" t="s">
        <v>6702</v>
      </c>
      <c r="K861" t="str">
        <f>"29590"</f>
        <v>29590</v>
      </c>
    </row>
    <row r="862" spans="1:11" customFormat="1" x14ac:dyDescent="0.25">
      <c r="A862" t="str">
        <f t="shared" si="101"/>
        <v>29</v>
      </c>
      <c r="B862" t="s">
        <v>709</v>
      </c>
      <c r="C862" t="str">
        <f t="shared" si="99"/>
        <v>067</v>
      </c>
      <c r="D862" t="s">
        <v>709</v>
      </c>
      <c r="E862" t="str">
        <f t="shared" si="100"/>
        <v>08</v>
      </c>
      <c r="F862" t="str">
        <f>"018"</f>
        <v>018</v>
      </c>
      <c r="G862" t="str">
        <f>""</f>
        <v/>
      </c>
      <c r="H862" t="s">
        <v>1</v>
      </c>
      <c r="I862" t="s">
        <v>3227</v>
      </c>
      <c r="J862" t="s">
        <v>6703</v>
      </c>
      <c r="K862" t="str">
        <f>"29010"</f>
        <v>29010</v>
      </c>
    </row>
    <row r="863" spans="1:11" customFormat="1" x14ac:dyDescent="0.25">
      <c r="A863" t="str">
        <f t="shared" si="101"/>
        <v>29</v>
      </c>
      <c r="B863" t="s">
        <v>709</v>
      </c>
      <c r="C863" t="str">
        <f t="shared" si="99"/>
        <v>067</v>
      </c>
      <c r="D863" t="s">
        <v>709</v>
      </c>
      <c r="E863" t="str">
        <f t="shared" si="100"/>
        <v>08</v>
      </c>
      <c r="F863" t="str">
        <f>"018"</f>
        <v>018</v>
      </c>
      <c r="G863" t="str">
        <f>""</f>
        <v/>
      </c>
      <c r="H863" t="s">
        <v>0</v>
      </c>
      <c r="I863" t="s">
        <v>3227</v>
      </c>
      <c r="J863" t="s">
        <v>6703</v>
      </c>
      <c r="K863" t="str">
        <f>"29010"</f>
        <v>29010</v>
      </c>
    </row>
    <row r="864" spans="1:11" customFormat="1" x14ac:dyDescent="0.25">
      <c r="A864" t="str">
        <f t="shared" si="101"/>
        <v>29</v>
      </c>
      <c r="B864" t="s">
        <v>709</v>
      </c>
      <c r="C864" t="str">
        <f t="shared" si="99"/>
        <v>067</v>
      </c>
      <c r="D864" t="s">
        <v>709</v>
      </c>
      <c r="E864" t="str">
        <f t="shared" si="100"/>
        <v>08</v>
      </c>
      <c r="F864" t="str">
        <f>"019"</f>
        <v>019</v>
      </c>
      <c r="G864" t="str">
        <f>""</f>
        <v/>
      </c>
      <c r="H864" t="s">
        <v>3</v>
      </c>
      <c r="I864" t="s">
        <v>3228</v>
      </c>
      <c r="J864" t="s">
        <v>6704</v>
      </c>
      <c r="K864" t="str">
        <f t="shared" ref="K864:K869" si="103">"29006"</f>
        <v>29006</v>
      </c>
    </row>
    <row r="865" spans="1:11" customFormat="1" x14ac:dyDescent="0.25">
      <c r="A865" t="str">
        <f t="shared" si="101"/>
        <v>29</v>
      </c>
      <c r="B865" t="s">
        <v>709</v>
      </c>
      <c r="C865" t="str">
        <f t="shared" ref="C865:C928" si="104">"067"</f>
        <v>067</v>
      </c>
      <c r="D865" t="s">
        <v>709</v>
      </c>
      <c r="E865" t="str">
        <f t="shared" si="100"/>
        <v>08</v>
      </c>
      <c r="F865" t="str">
        <f>"020"</f>
        <v>020</v>
      </c>
      <c r="G865" t="str">
        <f>""</f>
        <v/>
      </c>
      <c r="H865" t="s">
        <v>1</v>
      </c>
      <c r="I865" t="s">
        <v>3219</v>
      </c>
      <c r="J865" t="s">
        <v>6695</v>
      </c>
      <c r="K865" t="str">
        <f t="shared" si="103"/>
        <v>29006</v>
      </c>
    </row>
    <row r="866" spans="1:11" customFormat="1" x14ac:dyDescent="0.25">
      <c r="A866" t="str">
        <f t="shared" si="101"/>
        <v>29</v>
      </c>
      <c r="B866" t="s">
        <v>709</v>
      </c>
      <c r="C866" t="str">
        <f t="shared" si="104"/>
        <v>067</v>
      </c>
      <c r="D866" t="s">
        <v>709</v>
      </c>
      <c r="E866" t="str">
        <f t="shared" si="100"/>
        <v>08</v>
      </c>
      <c r="F866" t="str">
        <f>"020"</f>
        <v>020</v>
      </c>
      <c r="G866" t="str">
        <f>""</f>
        <v/>
      </c>
      <c r="H866" t="s">
        <v>0</v>
      </c>
      <c r="I866" t="s">
        <v>3219</v>
      </c>
      <c r="J866" t="s">
        <v>6695</v>
      </c>
      <c r="K866" t="str">
        <f t="shared" si="103"/>
        <v>29006</v>
      </c>
    </row>
    <row r="867" spans="1:11" customFormat="1" x14ac:dyDescent="0.25">
      <c r="A867" t="str">
        <f t="shared" si="101"/>
        <v>29</v>
      </c>
      <c r="B867" t="s">
        <v>709</v>
      </c>
      <c r="C867" t="str">
        <f t="shared" si="104"/>
        <v>067</v>
      </c>
      <c r="D867" t="s">
        <v>709</v>
      </c>
      <c r="E867" t="str">
        <f t="shared" si="100"/>
        <v>08</v>
      </c>
      <c r="F867" t="str">
        <f>"021"</f>
        <v>021</v>
      </c>
      <c r="G867" t="str">
        <f>""</f>
        <v/>
      </c>
      <c r="H867" t="s">
        <v>1</v>
      </c>
      <c r="I867" t="s">
        <v>3216</v>
      </c>
      <c r="J867" t="s">
        <v>6692</v>
      </c>
      <c r="K867" t="str">
        <f t="shared" si="103"/>
        <v>29006</v>
      </c>
    </row>
    <row r="868" spans="1:11" customFormat="1" x14ac:dyDescent="0.25">
      <c r="A868" t="str">
        <f t="shared" si="101"/>
        <v>29</v>
      </c>
      <c r="B868" t="s">
        <v>709</v>
      </c>
      <c r="C868" t="str">
        <f t="shared" si="104"/>
        <v>067</v>
      </c>
      <c r="D868" t="s">
        <v>709</v>
      </c>
      <c r="E868" t="str">
        <f t="shared" si="100"/>
        <v>08</v>
      </c>
      <c r="F868" t="str">
        <f>"021"</f>
        <v>021</v>
      </c>
      <c r="G868" t="str">
        <f>""</f>
        <v/>
      </c>
      <c r="H868" t="s">
        <v>0</v>
      </c>
      <c r="I868" t="s">
        <v>3216</v>
      </c>
      <c r="J868" t="s">
        <v>6692</v>
      </c>
      <c r="K868" t="str">
        <f t="shared" si="103"/>
        <v>29006</v>
      </c>
    </row>
    <row r="869" spans="1:11" customFormat="1" x14ac:dyDescent="0.25">
      <c r="A869" t="str">
        <f t="shared" si="101"/>
        <v>29</v>
      </c>
      <c r="B869" t="s">
        <v>709</v>
      </c>
      <c r="C869" t="str">
        <f t="shared" si="104"/>
        <v>067</v>
      </c>
      <c r="D869" t="s">
        <v>709</v>
      </c>
      <c r="E869" t="str">
        <f t="shared" si="100"/>
        <v>08</v>
      </c>
      <c r="F869" t="str">
        <f>"022"</f>
        <v>022</v>
      </c>
      <c r="G869" t="str">
        <f>""</f>
        <v/>
      </c>
      <c r="H869" t="s">
        <v>3</v>
      </c>
      <c r="I869" t="s">
        <v>3228</v>
      </c>
      <c r="J869" t="s">
        <v>6704</v>
      </c>
      <c r="K869" t="str">
        <f t="shared" si="103"/>
        <v>29006</v>
      </c>
    </row>
    <row r="870" spans="1:11" customFormat="1" x14ac:dyDescent="0.25">
      <c r="A870" t="str">
        <f t="shared" si="101"/>
        <v>29</v>
      </c>
      <c r="B870" t="s">
        <v>709</v>
      </c>
      <c r="C870" t="str">
        <f t="shared" si="104"/>
        <v>067</v>
      </c>
      <c r="D870" t="s">
        <v>709</v>
      </c>
      <c r="E870" t="str">
        <f t="shared" si="100"/>
        <v>08</v>
      </c>
      <c r="F870" t="str">
        <f>"023"</f>
        <v>023</v>
      </c>
      <c r="G870" t="str">
        <f>""</f>
        <v/>
      </c>
      <c r="H870" t="s">
        <v>3</v>
      </c>
      <c r="I870" t="s">
        <v>3229</v>
      </c>
      <c r="J870" t="s">
        <v>6705</v>
      </c>
      <c r="K870" t="str">
        <f>"29007"</f>
        <v>29007</v>
      </c>
    </row>
    <row r="871" spans="1:11" customFormat="1" x14ac:dyDescent="0.25">
      <c r="A871" t="str">
        <f t="shared" si="101"/>
        <v>29</v>
      </c>
      <c r="B871" t="s">
        <v>709</v>
      </c>
      <c r="C871" t="str">
        <f t="shared" si="104"/>
        <v>067</v>
      </c>
      <c r="D871" t="s">
        <v>709</v>
      </c>
      <c r="E871" t="str">
        <f t="shared" si="100"/>
        <v>08</v>
      </c>
      <c r="F871" t="str">
        <f>"024"</f>
        <v>024</v>
      </c>
      <c r="G871" t="str">
        <f>""</f>
        <v/>
      </c>
      <c r="H871" t="s">
        <v>3</v>
      </c>
      <c r="I871" t="s">
        <v>3230</v>
      </c>
      <c r="J871" t="s">
        <v>6706</v>
      </c>
      <c r="K871" t="str">
        <f>"29007"</f>
        <v>29007</v>
      </c>
    </row>
    <row r="872" spans="1:11" customFormat="1" x14ac:dyDescent="0.25">
      <c r="A872" t="str">
        <f t="shared" si="101"/>
        <v>29</v>
      </c>
      <c r="B872" t="s">
        <v>709</v>
      </c>
      <c r="C872" t="str">
        <f t="shared" si="104"/>
        <v>067</v>
      </c>
      <c r="D872" t="s">
        <v>709</v>
      </c>
      <c r="E872" t="str">
        <f t="shared" si="100"/>
        <v>08</v>
      </c>
      <c r="F872" t="str">
        <f>"025"</f>
        <v>025</v>
      </c>
      <c r="G872" t="str">
        <f>""</f>
        <v/>
      </c>
      <c r="H872" t="s">
        <v>3</v>
      </c>
      <c r="I872" t="s">
        <v>3214</v>
      </c>
      <c r="J872" t="s">
        <v>6690</v>
      </c>
      <c r="K872" t="str">
        <f>"29007"</f>
        <v>29007</v>
      </c>
    </row>
    <row r="873" spans="1:11" customFormat="1" x14ac:dyDescent="0.25">
      <c r="A873" t="str">
        <f t="shared" si="101"/>
        <v>29</v>
      </c>
      <c r="B873" t="s">
        <v>709</v>
      </c>
      <c r="C873" t="str">
        <f t="shared" si="104"/>
        <v>067</v>
      </c>
      <c r="D873" t="s">
        <v>709</v>
      </c>
      <c r="E873" t="str">
        <f t="shared" si="100"/>
        <v>08</v>
      </c>
      <c r="F873" t="str">
        <f>"026"</f>
        <v>026</v>
      </c>
      <c r="G873" t="str">
        <f>""</f>
        <v/>
      </c>
      <c r="H873" t="s">
        <v>3</v>
      </c>
      <c r="I873" t="s">
        <v>3231</v>
      </c>
      <c r="J873" t="s">
        <v>6707</v>
      </c>
      <c r="K873" t="str">
        <f>"29006"</f>
        <v>29006</v>
      </c>
    </row>
    <row r="874" spans="1:11" customFormat="1" x14ac:dyDescent="0.25">
      <c r="A874" t="str">
        <f t="shared" si="101"/>
        <v>29</v>
      </c>
      <c r="B874" t="s">
        <v>709</v>
      </c>
      <c r="C874" t="str">
        <f t="shared" si="104"/>
        <v>067</v>
      </c>
      <c r="D874" t="s">
        <v>709</v>
      </c>
      <c r="E874" t="str">
        <f t="shared" si="100"/>
        <v>08</v>
      </c>
      <c r="F874" t="str">
        <f>"028"</f>
        <v>028</v>
      </c>
      <c r="G874" t="str">
        <f>""</f>
        <v/>
      </c>
      <c r="H874" t="s">
        <v>1</v>
      </c>
      <c r="I874" t="s">
        <v>3232</v>
      </c>
      <c r="J874" t="s">
        <v>6708</v>
      </c>
      <c r="K874" t="str">
        <f>"29590"</f>
        <v>29590</v>
      </c>
    </row>
    <row r="875" spans="1:11" customFormat="1" x14ac:dyDescent="0.25">
      <c r="A875" t="str">
        <f t="shared" si="101"/>
        <v>29</v>
      </c>
      <c r="B875" t="s">
        <v>709</v>
      </c>
      <c r="C875" t="str">
        <f t="shared" si="104"/>
        <v>067</v>
      </c>
      <c r="D875" t="s">
        <v>709</v>
      </c>
      <c r="E875" t="str">
        <f t="shared" si="100"/>
        <v>08</v>
      </c>
      <c r="F875" t="str">
        <f>"028"</f>
        <v>028</v>
      </c>
      <c r="G875" t="str">
        <f>""</f>
        <v/>
      </c>
      <c r="H875" t="s">
        <v>0</v>
      </c>
      <c r="I875" t="s">
        <v>3232</v>
      </c>
      <c r="J875" t="s">
        <v>6708</v>
      </c>
      <c r="K875" t="str">
        <f>"29590"</f>
        <v>29590</v>
      </c>
    </row>
    <row r="876" spans="1:11" customFormat="1" x14ac:dyDescent="0.25">
      <c r="A876" t="str">
        <f t="shared" si="101"/>
        <v>29</v>
      </c>
      <c r="B876" t="s">
        <v>709</v>
      </c>
      <c r="C876" t="str">
        <f t="shared" si="104"/>
        <v>067</v>
      </c>
      <c r="D876" t="s">
        <v>709</v>
      </c>
      <c r="E876" t="str">
        <f t="shared" si="100"/>
        <v>08</v>
      </c>
      <c r="F876" t="str">
        <f>"029"</f>
        <v>029</v>
      </c>
      <c r="G876" t="str">
        <f>""</f>
        <v/>
      </c>
      <c r="H876" t="s">
        <v>1</v>
      </c>
      <c r="I876" t="s">
        <v>3233</v>
      </c>
      <c r="J876" t="s">
        <v>6709</v>
      </c>
      <c r="K876" t="str">
        <f>"29010"</f>
        <v>29010</v>
      </c>
    </row>
    <row r="877" spans="1:11" customFormat="1" x14ac:dyDescent="0.25">
      <c r="A877" t="str">
        <f t="shared" si="101"/>
        <v>29</v>
      </c>
      <c r="B877" t="s">
        <v>709</v>
      </c>
      <c r="C877" t="str">
        <f t="shared" si="104"/>
        <v>067</v>
      </c>
      <c r="D877" t="s">
        <v>709</v>
      </c>
      <c r="E877" t="str">
        <f t="shared" si="100"/>
        <v>08</v>
      </c>
      <c r="F877" t="str">
        <f>"029"</f>
        <v>029</v>
      </c>
      <c r="G877" t="str">
        <f>""</f>
        <v/>
      </c>
      <c r="H877" t="s">
        <v>0</v>
      </c>
      <c r="I877" t="s">
        <v>3233</v>
      </c>
      <c r="J877" t="s">
        <v>6709</v>
      </c>
      <c r="K877" t="str">
        <f>"29010"</f>
        <v>29010</v>
      </c>
    </row>
    <row r="878" spans="1:11" customFormat="1" x14ac:dyDescent="0.25">
      <c r="A878" t="str">
        <f t="shared" si="101"/>
        <v>29</v>
      </c>
      <c r="B878" t="s">
        <v>709</v>
      </c>
      <c r="C878" t="str">
        <f t="shared" si="104"/>
        <v>067</v>
      </c>
      <c r="D878" t="s">
        <v>709</v>
      </c>
      <c r="E878" t="str">
        <f t="shared" si="100"/>
        <v>08</v>
      </c>
      <c r="F878" t="str">
        <f>"030"</f>
        <v>030</v>
      </c>
      <c r="G878" t="str">
        <f>""</f>
        <v/>
      </c>
      <c r="H878" t="s">
        <v>1</v>
      </c>
      <c r="I878" t="s">
        <v>3234</v>
      </c>
      <c r="J878" t="s">
        <v>6710</v>
      </c>
      <c r="K878" t="str">
        <f>"29190"</f>
        <v>29190</v>
      </c>
    </row>
    <row r="879" spans="1:11" customFormat="1" x14ac:dyDescent="0.25">
      <c r="A879" t="str">
        <f t="shared" si="101"/>
        <v>29</v>
      </c>
      <c r="B879" t="s">
        <v>709</v>
      </c>
      <c r="C879" t="str">
        <f t="shared" si="104"/>
        <v>067</v>
      </c>
      <c r="D879" t="s">
        <v>709</v>
      </c>
      <c r="E879" t="str">
        <f t="shared" si="100"/>
        <v>08</v>
      </c>
      <c r="F879" t="str">
        <f>"030"</f>
        <v>030</v>
      </c>
      <c r="G879" t="str">
        <f>""</f>
        <v/>
      </c>
      <c r="H879" t="s">
        <v>0</v>
      </c>
      <c r="I879" t="s">
        <v>3234</v>
      </c>
      <c r="J879" t="s">
        <v>6710</v>
      </c>
      <c r="K879" t="str">
        <f>"29190"</f>
        <v>29190</v>
      </c>
    </row>
    <row r="880" spans="1:11" customFormat="1" x14ac:dyDescent="0.25">
      <c r="A880" t="str">
        <f t="shared" si="101"/>
        <v>29</v>
      </c>
      <c r="B880" t="s">
        <v>709</v>
      </c>
      <c r="C880" t="str">
        <f t="shared" si="104"/>
        <v>067</v>
      </c>
      <c r="D880" t="s">
        <v>709</v>
      </c>
      <c r="E880" t="str">
        <f t="shared" si="100"/>
        <v>08</v>
      </c>
      <c r="F880" t="str">
        <f>"031"</f>
        <v>031</v>
      </c>
      <c r="G880" t="str">
        <f>""</f>
        <v/>
      </c>
      <c r="H880" t="s">
        <v>1</v>
      </c>
      <c r="I880" t="s">
        <v>3235</v>
      </c>
      <c r="J880" t="s">
        <v>6711</v>
      </c>
      <c r="K880" t="str">
        <f>"29190"</f>
        <v>29190</v>
      </c>
    </row>
    <row r="881" spans="1:11" customFormat="1" x14ac:dyDescent="0.25">
      <c r="A881" t="str">
        <f t="shared" si="101"/>
        <v>29</v>
      </c>
      <c r="B881" t="s">
        <v>709</v>
      </c>
      <c r="C881" t="str">
        <f t="shared" si="104"/>
        <v>067</v>
      </c>
      <c r="D881" t="s">
        <v>709</v>
      </c>
      <c r="E881" t="str">
        <f t="shared" si="100"/>
        <v>08</v>
      </c>
      <c r="F881" t="str">
        <f>"031"</f>
        <v>031</v>
      </c>
      <c r="G881" t="str">
        <f>""</f>
        <v/>
      </c>
      <c r="H881" t="s">
        <v>0</v>
      </c>
      <c r="I881" t="s">
        <v>3235</v>
      </c>
      <c r="J881" t="s">
        <v>6711</v>
      </c>
      <c r="K881" t="str">
        <f>"29190"</f>
        <v>29190</v>
      </c>
    </row>
    <row r="882" spans="1:11" customFormat="1" x14ac:dyDescent="0.25">
      <c r="A882" t="str">
        <f t="shared" si="101"/>
        <v>29</v>
      </c>
      <c r="B882" t="s">
        <v>709</v>
      </c>
      <c r="C882" t="str">
        <f t="shared" si="104"/>
        <v>067</v>
      </c>
      <c r="D882" t="s">
        <v>709</v>
      </c>
      <c r="E882" t="str">
        <f t="shared" si="100"/>
        <v>08</v>
      </c>
      <c r="F882" t="str">
        <f>"032"</f>
        <v>032</v>
      </c>
      <c r="G882" t="str">
        <f>""</f>
        <v/>
      </c>
      <c r="H882" t="s">
        <v>3</v>
      </c>
      <c r="I882" t="s">
        <v>3236</v>
      </c>
      <c r="J882" t="s">
        <v>6712</v>
      </c>
      <c r="K882" t="str">
        <f>"29190"</f>
        <v>29190</v>
      </c>
    </row>
    <row r="883" spans="1:11" customFormat="1" x14ac:dyDescent="0.25">
      <c r="A883" t="str">
        <f t="shared" si="101"/>
        <v>29</v>
      </c>
      <c r="B883" t="s">
        <v>709</v>
      </c>
      <c r="C883" t="str">
        <f t="shared" si="104"/>
        <v>067</v>
      </c>
      <c r="D883" t="s">
        <v>709</v>
      </c>
      <c r="E883" t="str">
        <f t="shared" si="100"/>
        <v>08</v>
      </c>
      <c r="F883" t="str">
        <f>"033"</f>
        <v>033</v>
      </c>
      <c r="G883" t="str">
        <f>""</f>
        <v/>
      </c>
      <c r="H883" t="s">
        <v>1</v>
      </c>
      <c r="I883" t="s">
        <v>3237</v>
      </c>
      <c r="J883" t="s">
        <v>6713</v>
      </c>
      <c r="K883" t="str">
        <f>"29010"</f>
        <v>29010</v>
      </c>
    </row>
    <row r="884" spans="1:11" customFormat="1" x14ac:dyDescent="0.25">
      <c r="A884" t="str">
        <f t="shared" si="101"/>
        <v>29</v>
      </c>
      <c r="B884" t="s">
        <v>709</v>
      </c>
      <c r="C884" t="str">
        <f t="shared" si="104"/>
        <v>067</v>
      </c>
      <c r="D884" t="s">
        <v>709</v>
      </c>
      <c r="E884" t="str">
        <f t="shared" si="100"/>
        <v>08</v>
      </c>
      <c r="F884" t="str">
        <f>"033"</f>
        <v>033</v>
      </c>
      <c r="G884" t="str">
        <f>""</f>
        <v/>
      </c>
      <c r="H884" t="s">
        <v>0</v>
      </c>
      <c r="I884" t="s">
        <v>3237</v>
      </c>
      <c r="J884" t="s">
        <v>6713</v>
      </c>
      <c r="K884" t="str">
        <f>"29010"</f>
        <v>29010</v>
      </c>
    </row>
    <row r="885" spans="1:11" customFormat="1" x14ac:dyDescent="0.25">
      <c r="A885" t="str">
        <f t="shared" si="101"/>
        <v>29</v>
      </c>
      <c r="B885" t="s">
        <v>709</v>
      </c>
      <c r="C885" t="str">
        <f t="shared" si="104"/>
        <v>067</v>
      </c>
      <c r="D885" t="s">
        <v>709</v>
      </c>
      <c r="E885" t="str">
        <f t="shared" si="100"/>
        <v>08</v>
      </c>
      <c r="F885" t="str">
        <f>"034"</f>
        <v>034</v>
      </c>
      <c r="G885" t="str">
        <f>""</f>
        <v/>
      </c>
      <c r="H885" t="s">
        <v>3</v>
      </c>
      <c r="I885" t="s">
        <v>3230</v>
      </c>
      <c r="J885" t="s">
        <v>6706</v>
      </c>
      <c r="K885" t="str">
        <f>"29007"</f>
        <v>29007</v>
      </c>
    </row>
    <row r="886" spans="1:11" customFormat="1" x14ac:dyDescent="0.25">
      <c r="A886" t="str">
        <f t="shared" si="101"/>
        <v>29</v>
      </c>
      <c r="B886" t="s">
        <v>709</v>
      </c>
      <c r="C886" t="str">
        <f t="shared" si="104"/>
        <v>067</v>
      </c>
      <c r="D886" t="s">
        <v>709</v>
      </c>
      <c r="E886" t="str">
        <f t="shared" si="100"/>
        <v>08</v>
      </c>
      <c r="F886" t="str">
        <f>"035"</f>
        <v>035</v>
      </c>
      <c r="G886" t="str">
        <f>""</f>
        <v/>
      </c>
      <c r="H886" t="s">
        <v>1</v>
      </c>
      <c r="I886" t="s">
        <v>3238</v>
      </c>
      <c r="J886" t="s">
        <v>6714</v>
      </c>
      <c r="K886" t="str">
        <f>"29006"</f>
        <v>29006</v>
      </c>
    </row>
    <row r="887" spans="1:11" customFormat="1" x14ac:dyDescent="0.25">
      <c r="A887" t="str">
        <f t="shared" si="101"/>
        <v>29</v>
      </c>
      <c r="B887" t="s">
        <v>709</v>
      </c>
      <c r="C887" t="str">
        <f t="shared" si="104"/>
        <v>067</v>
      </c>
      <c r="D887" t="s">
        <v>709</v>
      </c>
      <c r="E887" t="str">
        <f t="shared" si="100"/>
        <v>08</v>
      </c>
      <c r="F887" t="str">
        <f>"035"</f>
        <v>035</v>
      </c>
      <c r="G887" t="str">
        <f>""</f>
        <v/>
      </c>
      <c r="H887" t="s">
        <v>0</v>
      </c>
      <c r="I887" t="s">
        <v>3238</v>
      </c>
      <c r="J887" t="s">
        <v>6714</v>
      </c>
      <c r="K887" t="str">
        <f>"29006"</f>
        <v>29006</v>
      </c>
    </row>
    <row r="888" spans="1:11" customFormat="1" x14ac:dyDescent="0.25">
      <c r="A888" t="str">
        <f t="shared" si="101"/>
        <v>29</v>
      </c>
      <c r="B888" t="s">
        <v>709</v>
      </c>
      <c r="C888" t="str">
        <f t="shared" si="104"/>
        <v>067</v>
      </c>
      <c r="D888" t="s">
        <v>709</v>
      </c>
      <c r="E888" t="str">
        <f t="shared" si="100"/>
        <v>08</v>
      </c>
      <c r="F888" t="str">
        <f>"036"</f>
        <v>036</v>
      </c>
      <c r="G888" t="str">
        <f>""</f>
        <v/>
      </c>
      <c r="H888" t="s">
        <v>1</v>
      </c>
      <c r="I888" t="s">
        <v>3239</v>
      </c>
      <c r="J888" t="s">
        <v>6715</v>
      </c>
      <c r="K888" t="str">
        <f>"29590"</f>
        <v>29590</v>
      </c>
    </row>
    <row r="889" spans="1:11" customFormat="1" x14ac:dyDescent="0.25">
      <c r="A889" t="str">
        <f t="shared" si="101"/>
        <v>29</v>
      </c>
      <c r="B889" t="s">
        <v>709</v>
      </c>
      <c r="C889" t="str">
        <f t="shared" si="104"/>
        <v>067</v>
      </c>
      <c r="D889" t="s">
        <v>709</v>
      </c>
      <c r="E889" t="str">
        <f t="shared" si="100"/>
        <v>08</v>
      </c>
      <c r="F889" t="str">
        <f>"036"</f>
        <v>036</v>
      </c>
      <c r="G889" t="str">
        <f>""</f>
        <v/>
      </c>
      <c r="H889" t="s">
        <v>0</v>
      </c>
      <c r="I889" t="s">
        <v>3239</v>
      </c>
      <c r="J889" t="s">
        <v>6715</v>
      </c>
      <c r="K889" t="str">
        <f>"29590"</f>
        <v>29590</v>
      </c>
    </row>
    <row r="890" spans="1:11" customFormat="1" x14ac:dyDescent="0.25">
      <c r="A890" t="str">
        <f t="shared" si="101"/>
        <v>29</v>
      </c>
      <c r="B890" t="s">
        <v>709</v>
      </c>
      <c r="C890" t="str">
        <f t="shared" si="104"/>
        <v>067</v>
      </c>
      <c r="D890" t="s">
        <v>709</v>
      </c>
      <c r="E890" t="str">
        <f t="shared" si="100"/>
        <v>08</v>
      </c>
      <c r="F890" t="str">
        <f>"037"</f>
        <v>037</v>
      </c>
      <c r="G890" t="str">
        <f>""</f>
        <v/>
      </c>
      <c r="H890" t="s">
        <v>3</v>
      </c>
      <c r="I890" t="s">
        <v>3214</v>
      </c>
      <c r="J890" t="s">
        <v>6690</v>
      </c>
      <c r="K890" t="str">
        <f>"29007"</f>
        <v>29007</v>
      </c>
    </row>
    <row r="891" spans="1:11" customFormat="1" x14ac:dyDescent="0.25">
      <c r="A891" t="str">
        <f t="shared" si="101"/>
        <v>29</v>
      </c>
      <c r="B891" t="s">
        <v>709</v>
      </c>
      <c r="C891" t="str">
        <f t="shared" si="104"/>
        <v>067</v>
      </c>
      <c r="D891" t="s">
        <v>709</v>
      </c>
      <c r="E891" t="str">
        <f t="shared" si="100"/>
        <v>08</v>
      </c>
      <c r="F891" t="str">
        <f>"039"</f>
        <v>039</v>
      </c>
      <c r="G891" t="str">
        <f>""</f>
        <v/>
      </c>
      <c r="H891" t="s">
        <v>1</v>
      </c>
      <c r="I891" t="s">
        <v>3217</v>
      </c>
      <c r="J891" t="s">
        <v>6693</v>
      </c>
      <c r="K891" t="str">
        <f>"29006"</f>
        <v>29006</v>
      </c>
    </row>
    <row r="892" spans="1:11" customFormat="1" x14ac:dyDescent="0.25">
      <c r="A892" t="str">
        <f t="shared" si="101"/>
        <v>29</v>
      </c>
      <c r="B892" t="s">
        <v>709</v>
      </c>
      <c r="C892" t="str">
        <f t="shared" si="104"/>
        <v>067</v>
      </c>
      <c r="D892" t="s">
        <v>709</v>
      </c>
      <c r="E892" t="str">
        <f t="shared" si="100"/>
        <v>08</v>
      </c>
      <c r="F892" t="str">
        <f>"039"</f>
        <v>039</v>
      </c>
      <c r="G892" t="str">
        <f>""</f>
        <v/>
      </c>
      <c r="H892" t="s">
        <v>0</v>
      </c>
      <c r="I892" t="s">
        <v>3217</v>
      </c>
      <c r="J892" t="s">
        <v>6693</v>
      </c>
      <c r="K892" t="str">
        <f>"29006"</f>
        <v>29006</v>
      </c>
    </row>
    <row r="893" spans="1:11" customFormat="1" x14ac:dyDescent="0.25">
      <c r="A893" t="str">
        <f t="shared" si="101"/>
        <v>29</v>
      </c>
      <c r="B893" t="s">
        <v>709</v>
      </c>
      <c r="C893" t="str">
        <f t="shared" si="104"/>
        <v>067</v>
      </c>
      <c r="D893" t="s">
        <v>709</v>
      </c>
      <c r="E893" t="str">
        <f t="shared" si="100"/>
        <v>08</v>
      </c>
      <c r="F893" t="str">
        <f>"040"</f>
        <v>040</v>
      </c>
      <c r="G893" t="str">
        <f>""</f>
        <v/>
      </c>
      <c r="H893" t="s">
        <v>1</v>
      </c>
      <c r="I893" t="s">
        <v>3240</v>
      </c>
      <c r="J893" t="s">
        <v>6716</v>
      </c>
      <c r="K893" t="str">
        <f>"29004"</f>
        <v>29004</v>
      </c>
    </row>
    <row r="894" spans="1:11" customFormat="1" x14ac:dyDescent="0.25">
      <c r="A894" t="str">
        <f t="shared" si="101"/>
        <v>29</v>
      </c>
      <c r="B894" t="s">
        <v>709</v>
      </c>
      <c r="C894" t="str">
        <f t="shared" si="104"/>
        <v>067</v>
      </c>
      <c r="D894" t="s">
        <v>709</v>
      </c>
      <c r="E894" t="str">
        <f t="shared" si="100"/>
        <v>08</v>
      </c>
      <c r="F894" t="str">
        <f>"040"</f>
        <v>040</v>
      </c>
      <c r="G894" t="str">
        <f>""</f>
        <v/>
      </c>
      <c r="H894" t="s">
        <v>0</v>
      </c>
      <c r="I894" t="s">
        <v>3240</v>
      </c>
      <c r="J894" t="s">
        <v>6716</v>
      </c>
      <c r="K894" t="str">
        <f>"29004"</f>
        <v>29004</v>
      </c>
    </row>
    <row r="895" spans="1:11" customFormat="1" x14ac:dyDescent="0.25">
      <c r="A895" t="str">
        <f t="shared" si="101"/>
        <v>29</v>
      </c>
      <c r="B895" t="s">
        <v>709</v>
      </c>
      <c r="C895" t="str">
        <f t="shared" si="104"/>
        <v>067</v>
      </c>
      <c r="D895" t="s">
        <v>709</v>
      </c>
      <c r="E895" t="str">
        <f t="shared" si="100"/>
        <v>08</v>
      </c>
      <c r="F895" t="str">
        <f>"041"</f>
        <v>041</v>
      </c>
      <c r="G895" t="str">
        <f>""</f>
        <v/>
      </c>
      <c r="H895" t="s">
        <v>1</v>
      </c>
      <c r="I895" t="s">
        <v>3231</v>
      </c>
      <c r="J895" t="s">
        <v>6707</v>
      </c>
      <c r="K895" t="str">
        <f>"29006"</f>
        <v>29006</v>
      </c>
    </row>
    <row r="896" spans="1:11" customFormat="1" x14ac:dyDescent="0.25">
      <c r="A896" t="str">
        <f t="shared" si="101"/>
        <v>29</v>
      </c>
      <c r="B896" t="s">
        <v>709</v>
      </c>
      <c r="C896" t="str">
        <f t="shared" si="104"/>
        <v>067</v>
      </c>
      <c r="D896" t="s">
        <v>709</v>
      </c>
      <c r="E896" t="str">
        <f t="shared" si="100"/>
        <v>08</v>
      </c>
      <c r="F896" t="str">
        <f>"041"</f>
        <v>041</v>
      </c>
      <c r="G896" t="str">
        <f>""</f>
        <v/>
      </c>
      <c r="H896" t="s">
        <v>0</v>
      </c>
      <c r="I896" t="s">
        <v>3231</v>
      </c>
      <c r="J896" t="s">
        <v>6707</v>
      </c>
      <c r="K896" t="str">
        <f>"29006"</f>
        <v>29006</v>
      </c>
    </row>
    <row r="897" spans="1:11" customFormat="1" x14ac:dyDescent="0.25">
      <c r="A897" t="str">
        <f t="shared" si="101"/>
        <v>29</v>
      </c>
      <c r="B897" t="s">
        <v>709</v>
      </c>
      <c r="C897" t="str">
        <f t="shared" si="104"/>
        <v>067</v>
      </c>
      <c r="D897" t="s">
        <v>709</v>
      </c>
      <c r="E897" t="str">
        <f t="shared" si="100"/>
        <v>08</v>
      </c>
      <c r="F897" t="str">
        <f>"042"</f>
        <v>042</v>
      </c>
      <c r="G897" t="str">
        <f>""</f>
        <v/>
      </c>
      <c r="H897" t="s">
        <v>1</v>
      </c>
      <c r="I897" t="s">
        <v>3241</v>
      </c>
      <c r="J897" t="s">
        <v>6717</v>
      </c>
      <c r="K897" t="str">
        <f>"29190"</f>
        <v>29190</v>
      </c>
    </row>
    <row r="898" spans="1:11" customFormat="1" x14ac:dyDescent="0.25">
      <c r="A898" t="str">
        <f t="shared" si="101"/>
        <v>29</v>
      </c>
      <c r="B898" t="s">
        <v>709</v>
      </c>
      <c r="C898" t="str">
        <f t="shared" si="104"/>
        <v>067</v>
      </c>
      <c r="D898" t="s">
        <v>709</v>
      </c>
      <c r="E898" t="str">
        <f t="shared" ref="E898:E961" si="105">"08"</f>
        <v>08</v>
      </c>
      <c r="F898" t="str">
        <f>"042"</f>
        <v>042</v>
      </c>
      <c r="G898" t="str">
        <f>""</f>
        <v/>
      </c>
      <c r="H898" t="s">
        <v>0</v>
      </c>
      <c r="I898" t="s">
        <v>3241</v>
      </c>
      <c r="J898" t="s">
        <v>6717</v>
      </c>
      <c r="K898" t="str">
        <f>"29190"</f>
        <v>29190</v>
      </c>
    </row>
    <row r="899" spans="1:11" customFormat="1" x14ac:dyDescent="0.25">
      <c r="A899" t="str">
        <f t="shared" ref="A899:A962" si="106">"29"</f>
        <v>29</v>
      </c>
      <c r="B899" t="s">
        <v>709</v>
      </c>
      <c r="C899" t="str">
        <f t="shared" si="104"/>
        <v>067</v>
      </c>
      <c r="D899" t="s">
        <v>709</v>
      </c>
      <c r="E899" t="str">
        <f t="shared" si="105"/>
        <v>08</v>
      </c>
      <c r="F899" t="str">
        <f>"043"</f>
        <v>043</v>
      </c>
      <c r="G899" t="str">
        <f>""</f>
        <v/>
      </c>
      <c r="H899" t="s">
        <v>3</v>
      </c>
      <c r="I899" t="s">
        <v>3242</v>
      </c>
      <c r="J899" t="s">
        <v>6718</v>
      </c>
      <c r="K899" t="str">
        <f>"29010"</f>
        <v>29010</v>
      </c>
    </row>
    <row r="900" spans="1:11" customFormat="1" x14ac:dyDescent="0.25">
      <c r="A900" t="str">
        <f t="shared" si="106"/>
        <v>29</v>
      </c>
      <c r="B900" t="s">
        <v>709</v>
      </c>
      <c r="C900" t="str">
        <f t="shared" si="104"/>
        <v>067</v>
      </c>
      <c r="D900" t="s">
        <v>709</v>
      </c>
      <c r="E900" t="str">
        <f t="shared" si="105"/>
        <v>08</v>
      </c>
      <c r="F900" t="str">
        <f>"044"</f>
        <v>044</v>
      </c>
      <c r="G900" t="str">
        <f>""</f>
        <v/>
      </c>
      <c r="H900" t="s">
        <v>1</v>
      </c>
      <c r="I900" t="s">
        <v>3236</v>
      </c>
      <c r="J900" t="s">
        <v>6712</v>
      </c>
      <c r="K900" t="str">
        <f>"29190"</f>
        <v>29190</v>
      </c>
    </row>
    <row r="901" spans="1:11" customFormat="1" x14ac:dyDescent="0.25">
      <c r="A901" t="str">
        <f t="shared" si="106"/>
        <v>29</v>
      </c>
      <c r="B901" t="s">
        <v>709</v>
      </c>
      <c r="C901" t="str">
        <f t="shared" si="104"/>
        <v>067</v>
      </c>
      <c r="D901" t="s">
        <v>709</v>
      </c>
      <c r="E901" t="str">
        <f t="shared" si="105"/>
        <v>08</v>
      </c>
      <c r="F901" t="str">
        <f>"044"</f>
        <v>044</v>
      </c>
      <c r="G901" t="str">
        <f>""</f>
        <v/>
      </c>
      <c r="H901" t="s">
        <v>0</v>
      </c>
      <c r="I901" t="s">
        <v>3236</v>
      </c>
      <c r="J901" t="s">
        <v>6712</v>
      </c>
      <c r="K901" t="str">
        <f>"29190"</f>
        <v>29190</v>
      </c>
    </row>
    <row r="902" spans="1:11" customFormat="1" x14ac:dyDescent="0.25">
      <c r="A902" t="str">
        <f t="shared" si="106"/>
        <v>29</v>
      </c>
      <c r="B902" t="s">
        <v>709</v>
      </c>
      <c r="C902" t="str">
        <f t="shared" si="104"/>
        <v>067</v>
      </c>
      <c r="D902" t="s">
        <v>709</v>
      </c>
      <c r="E902" t="str">
        <f t="shared" si="105"/>
        <v>08</v>
      </c>
      <c r="F902" t="str">
        <f>"045"</f>
        <v>045</v>
      </c>
      <c r="G902" t="str">
        <f>""</f>
        <v/>
      </c>
      <c r="H902" t="s">
        <v>3</v>
      </c>
      <c r="I902" t="s">
        <v>3243</v>
      </c>
      <c r="J902" t="s">
        <v>6719</v>
      </c>
      <c r="K902" t="str">
        <f>"29006"</f>
        <v>29006</v>
      </c>
    </row>
    <row r="903" spans="1:11" customFormat="1" x14ac:dyDescent="0.25">
      <c r="A903" t="str">
        <f t="shared" si="106"/>
        <v>29</v>
      </c>
      <c r="B903" t="s">
        <v>709</v>
      </c>
      <c r="C903" t="str">
        <f t="shared" si="104"/>
        <v>067</v>
      </c>
      <c r="D903" t="s">
        <v>709</v>
      </c>
      <c r="E903" t="str">
        <f t="shared" si="105"/>
        <v>08</v>
      </c>
      <c r="F903" t="str">
        <f>"046"</f>
        <v>046</v>
      </c>
      <c r="G903" t="str">
        <f>""</f>
        <v/>
      </c>
      <c r="H903" t="s">
        <v>1</v>
      </c>
      <c r="I903" t="s">
        <v>3220</v>
      </c>
      <c r="J903" t="s">
        <v>6696</v>
      </c>
      <c r="K903" t="str">
        <f>"29590"</f>
        <v>29590</v>
      </c>
    </row>
    <row r="904" spans="1:11" customFormat="1" x14ac:dyDescent="0.25">
      <c r="A904" t="str">
        <f t="shared" si="106"/>
        <v>29</v>
      </c>
      <c r="B904" t="s">
        <v>709</v>
      </c>
      <c r="C904" t="str">
        <f t="shared" si="104"/>
        <v>067</v>
      </c>
      <c r="D904" t="s">
        <v>709</v>
      </c>
      <c r="E904" t="str">
        <f t="shared" si="105"/>
        <v>08</v>
      </c>
      <c r="F904" t="str">
        <f>"046"</f>
        <v>046</v>
      </c>
      <c r="G904" t="str">
        <f>""</f>
        <v/>
      </c>
      <c r="H904" t="s">
        <v>0</v>
      </c>
      <c r="I904" t="s">
        <v>3220</v>
      </c>
      <c r="J904" t="s">
        <v>6696</v>
      </c>
      <c r="K904" t="str">
        <f>"29590"</f>
        <v>29590</v>
      </c>
    </row>
    <row r="905" spans="1:11" customFormat="1" x14ac:dyDescent="0.25">
      <c r="A905" t="str">
        <f t="shared" si="106"/>
        <v>29</v>
      </c>
      <c r="B905" t="s">
        <v>709</v>
      </c>
      <c r="C905" t="str">
        <f t="shared" si="104"/>
        <v>067</v>
      </c>
      <c r="D905" t="s">
        <v>709</v>
      </c>
      <c r="E905" t="str">
        <f t="shared" si="105"/>
        <v>08</v>
      </c>
      <c r="F905" t="str">
        <f>"047"</f>
        <v>047</v>
      </c>
      <c r="G905" t="str">
        <f>""</f>
        <v/>
      </c>
      <c r="H905" t="s">
        <v>3</v>
      </c>
      <c r="I905" t="s">
        <v>3227</v>
      </c>
      <c r="J905" t="s">
        <v>6703</v>
      </c>
      <c r="K905" t="str">
        <f>"29010"</f>
        <v>29010</v>
      </c>
    </row>
    <row r="906" spans="1:11" customFormat="1" x14ac:dyDescent="0.25">
      <c r="A906" t="str">
        <f t="shared" si="106"/>
        <v>29</v>
      </c>
      <c r="B906" t="s">
        <v>709</v>
      </c>
      <c r="C906" t="str">
        <f t="shared" si="104"/>
        <v>067</v>
      </c>
      <c r="D906" t="s">
        <v>709</v>
      </c>
      <c r="E906" t="str">
        <f t="shared" si="105"/>
        <v>08</v>
      </c>
      <c r="F906" t="str">
        <f>"048"</f>
        <v>048</v>
      </c>
      <c r="G906" t="str">
        <f>""</f>
        <v/>
      </c>
      <c r="H906" t="s">
        <v>3</v>
      </c>
      <c r="I906" t="s">
        <v>3214</v>
      </c>
      <c r="J906" t="s">
        <v>6690</v>
      </c>
      <c r="K906" t="str">
        <f>"29007"</f>
        <v>29007</v>
      </c>
    </row>
    <row r="907" spans="1:11" customFormat="1" x14ac:dyDescent="0.25">
      <c r="A907" t="str">
        <f t="shared" si="106"/>
        <v>29</v>
      </c>
      <c r="B907" t="s">
        <v>709</v>
      </c>
      <c r="C907" t="str">
        <f t="shared" si="104"/>
        <v>067</v>
      </c>
      <c r="D907" t="s">
        <v>709</v>
      </c>
      <c r="E907" t="str">
        <f t="shared" si="105"/>
        <v>08</v>
      </c>
      <c r="F907" t="str">
        <f>"049"</f>
        <v>049</v>
      </c>
      <c r="G907" t="str">
        <f>""</f>
        <v/>
      </c>
      <c r="H907" t="s">
        <v>3</v>
      </c>
      <c r="I907" t="s">
        <v>3231</v>
      </c>
      <c r="J907" t="s">
        <v>6707</v>
      </c>
      <c r="K907" t="str">
        <f>"29006"</f>
        <v>29006</v>
      </c>
    </row>
    <row r="908" spans="1:11" customFormat="1" x14ac:dyDescent="0.25">
      <c r="A908" t="str">
        <f t="shared" si="106"/>
        <v>29</v>
      </c>
      <c r="B908" t="s">
        <v>709</v>
      </c>
      <c r="C908" t="str">
        <f t="shared" si="104"/>
        <v>067</v>
      </c>
      <c r="D908" t="s">
        <v>709</v>
      </c>
      <c r="E908" t="str">
        <f t="shared" si="105"/>
        <v>08</v>
      </c>
      <c r="F908" t="str">
        <f>"050"</f>
        <v>050</v>
      </c>
      <c r="G908" t="str">
        <f>""</f>
        <v/>
      </c>
      <c r="H908" t="s">
        <v>3</v>
      </c>
      <c r="I908" t="s">
        <v>3239</v>
      </c>
      <c r="J908" t="s">
        <v>6715</v>
      </c>
      <c r="K908" t="str">
        <f>"29590"</f>
        <v>29590</v>
      </c>
    </row>
    <row r="909" spans="1:11" customFormat="1" x14ac:dyDescent="0.25">
      <c r="A909" t="str">
        <f t="shared" si="106"/>
        <v>29</v>
      </c>
      <c r="B909" t="s">
        <v>709</v>
      </c>
      <c r="C909" t="str">
        <f t="shared" si="104"/>
        <v>067</v>
      </c>
      <c r="D909" t="s">
        <v>709</v>
      </c>
      <c r="E909" t="str">
        <f t="shared" si="105"/>
        <v>08</v>
      </c>
      <c r="F909" t="str">
        <f>"051"</f>
        <v>051</v>
      </c>
      <c r="G909" t="str">
        <f>""</f>
        <v/>
      </c>
      <c r="H909" t="s">
        <v>3</v>
      </c>
      <c r="I909" t="s">
        <v>3241</v>
      </c>
      <c r="J909" t="s">
        <v>6717</v>
      </c>
      <c r="K909" t="str">
        <f>"29190"</f>
        <v>29190</v>
      </c>
    </row>
    <row r="910" spans="1:11" customFormat="1" x14ac:dyDescent="0.25">
      <c r="A910" t="str">
        <f t="shared" si="106"/>
        <v>29</v>
      </c>
      <c r="B910" t="s">
        <v>709</v>
      </c>
      <c r="C910" t="str">
        <f t="shared" si="104"/>
        <v>067</v>
      </c>
      <c r="D910" t="s">
        <v>709</v>
      </c>
      <c r="E910" t="str">
        <f t="shared" si="105"/>
        <v>08</v>
      </c>
      <c r="F910" t="str">
        <f>"052"</f>
        <v>052</v>
      </c>
      <c r="G910" t="str">
        <f>""</f>
        <v/>
      </c>
      <c r="H910" t="s">
        <v>1</v>
      </c>
      <c r="I910" t="s">
        <v>3242</v>
      </c>
      <c r="J910" t="s">
        <v>6718</v>
      </c>
      <c r="K910" t="str">
        <f>"29010"</f>
        <v>29010</v>
      </c>
    </row>
    <row r="911" spans="1:11" customFormat="1" x14ac:dyDescent="0.25">
      <c r="A911" t="str">
        <f t="shared" si="106"/>
        <v>29</v>
      </c>
      <c r="B911" t="s">
        <v>709</v>
      </c>
      <c r="C911" t="str">
        <f t="shared" si="104"/>
        <v>067</v>
      </c>
      <c r="D911" t="s">
        <v>709</v>
      </c>
      <c r="E911" t="str">
        <f t="shared" si="105"/>
        <v>08</v>
      </c>
      <c r="F911" t="str">
        <f>"052"</f>
        <v>052</v>
      </c>
      <c r="G911" t="str">
        <f>""</f>
        <v/>
      </c>
      <c r="H911" t="s">
        <v>0</v>
      </c>
      <c r="I911" t="s">
        <v>3242</v>
      </c>
      <c r="J911" t="s">
        <v>6718</v>
      </c>
      <c r="K911" t="str">
        <f>"29010"</f>
        <v>29010</v>
      </c>
    </row>
    <row r="912" spans="1:11" customFormat="1" x14ac:dyDescent="0.25">
      <c r="A912" t="str">
        <f t="shared" si="106"/>
        <v>29</v>
      </c>
      <c r="B912" t="s">
        <v>709</v>
      </c>
      <c r="C912" t="str">
        <f t="shared" si="104"/>
        <v>067</v>
      </c>
      <c r="D912" t="s">
        <v>709</v>
      </c>
      <c r="E912" t="str">
        <f t="shared" si="105"/>
        <v>08</v>
      </c>
      <c r="F912" t="str">
        <f>"053"</f>
        <v>053</v>
      </c>
      <c r="G912" t="str">
        <f>""</f>
        <v/>
      </c>
      <c r="H912" t="s">
        <v>3</v>
      </c>
      <c r="I912" t="s">
        <v>3243</v>
      </c>
      <c r="J912" t="s">
        <v>6719</v>
      </c>
      <c r="K912" t="str">
        <f>"29006"</f>
        <v>29006</v>
      </c>
    </row>
    <row r="913" spans="1:11" customFormat="1" x14ac:dyDescent="0.25">
      <c r="A913" t="str">
        <f t="shared" si="106"/>
        <v>29</v>
      </c>
      <c r="B913" t="s">
        <v>709</v>
      </c>
      <c r="C913" t="str">
        <f t="shared" si="104"/>
        <v>067</v>
      </c>
      <c r="D913" t="s">
        <v>709</v>
      </c>
      <c r="E913" t="str">
        <f t="shared" si="105"/>
        <v>08</v>
      </c>
      <c r="F913" t="str">
        <f>"054"</f>
        <v>054</v>
      </c>
      <c r="G913" t="str">
        <f>""</f>
        <v/>
      </c>
      <c r="H913" t="s">
        <v>1</v>
      </c>
      <c r="I913" t="s">
        <v>3244</v>
      </c>
      <c r="J913" t="s">
        <v>6720</v>
      </c>
      <c r="K913" t="str">
        <f>"29006"</f>
        <v>29006</v>
      </c>
    </row>
    <row r="914" spans="1:11" customFormat="1" x14ac:dyDescent="0.25">
      <c r="A914" t="str">
        <f t="shared" si="106"/>
        <v>29</v>
      </c>
      <c r="B914" t="s">
        <v>709</v>
      </c>
      <c r="C914" t="str">
        <f t="shared" si="104"/>
        <v>067</v>
      </c>
      <c r="D914" t="s">
        <v>709</v>
      </c>
      <c r="E914" t="str">
        <f t="shared" si="105"/>
        <v>08</v>
      </c>
      <c r="F914" t="str">
        <f>"054"</f>
        <v>054</v>
      </c>
      <c r="G914" t="str">
        <f>""</f>
        <v/>
      </c>
      <c r="H914" t="s">
        <v>0</v>
      </c>
      <c r="I914" t="s">
        <v>3244</v>
      </c>
      <c r="J914" t="s">
        <v>6720</v>
      </c>
      <c r="K914" t="str">
        <f>"29006"</f>
        <v>29006</v>
      </c>
    </row>
    <row r="915" spans="1:11" customFormat="1" x14ac:dyDescent="0.25">
      <c r="A915" t="str">
        <f t="shared" si="106"/>
        <v>29</v>
      </c>
      <c r="B915" t="s">
        <v>709</v>
      </c>
      <c r="C915" t="str">
        <f t="shared" si="104"/>
        <v>067</v>
      </c>
      <c r="D915" t="s">
        <v>709</v>
      </c>
      <c r="E915" t="str">
        <f t="shared" si="105"/>
        <v>08</v>
      </c>
      <c r="F915" t="str">
        <f>"055"</f>
        <v>055</v>
      </c>
      <c r="G915" t="str">
        <f>""</f>
        <v/>
      </c>
      <c r="H915" t="s">
        <v>1</v>
      </c>
      <c r="I915" t="s">
        <v>3218</v>
      </c>
      <c r="J915" t="s">
        <v>6694</v>
      </c>
      <c r="K915" t="str">
        <f>"29006"</f>
        <v>29006</v>
      </c>
    </row>
    <row r="916" spans="1:11" customFormat="1" x14ac:dyDescent="0.25">
      <c r="A916" t="str">
        <f t="shared" si="106"/>
        <v>29</v>
      </c>
      <c r="B916" t="s">
        <v>709</v>
      </c>
      <c r="C916" t="str">
        <f t="shared" si="104"/>
        <v>067</v>
      </c>
      <c r="D916" t="s">
        <v>709</v>
      </c>
      <c r="E916" t="str">
        <f t="shared" si="105"/>
        <v>08</v>
      </c>
      <c r="F916" t="str">
        <f>"055"</f>
        <v>055</v>
      </c>
      <c r="G916" t="str">
        <f>""</f>
        <v/>
      </c>
      <c r="H916" t="s">
        <v>0</v>
      </c>
      <c r="I916" t="s">
        <v>3218</v>
      </c>
      <c r="J916" t="s">
        <v>6694</v>
      </c>
      <c r="K916" t="str">
        <f>"29006"</f>
        <v>29006</v>
      </c>
    </row>
    <row r="917" spans="1:11" customFormat="1" x14ac:dyDescent="0.25">
      <c r="A917" t="str">
        <f t="shared" si="106"/>
        <v>29</v>
      </c>
      <c r="B917" t="s">
        <v>709</v>
      </c>
      <c r="C917" t="str">
        <f t="shared" si="104"/>
        <v>067</v>
      </c>
      <c r="D917" t="s">
        <v>709</v>
      </c>
      <c r="E917" t="str">
        <f t="shared" si="105"/>
        <v>08</v>
      </c>
      <c r="F917" t="str">
        <f>"056"</f>
        <v>056</v>
      </c>
      <c r="G917" t="str">
        <f>""</f>
        <v/>
      </c>
      <c r="H917" t="s">
        <v>1</v>
      </c>
      <c r="I917" t="s">
        <v>3245</v>
      </c>
      <c r="J917" t="s">
        <v>6721</v>
      </c>
      <c r="K917" t="str">
        <f t="shared" ref="K917:K924" si="107">"29010"</f>
        <v>29010</v>
      </c>
    </row>
    <row r="918" spans="1:11" customFormat="1" x14ac:dyDescent="0.25">
      <c r="A918" t="str">
        <f t="shared" si="106"/>
        <v>29</v>
      </c>
      <c r="B918" t="s">
        <v>709</v>
      </c>
      <c r="C918" t="str">
        <f t="shared" si="104"/>
        <v>067</v>
      </c>
      <c r="D918" t="s">
        <v>709</v>
      </c>
      <c r="E918" t="str">
        <f t="shared" si="105"/>
        <v>08</v>
      </c>
      <c r="F918" t="str">
        <f>"056"</f>
        <v>056</v>
      </c>
      <c r="G918" t="str">
        <f>""</f>
        <v/>
      </c>
      <c r="H918" t="s">
        <v>0</v>
      </c>
      <c r="I918" t="s">
        <v>3245</v>
      </c>
      <c r="J918" t="s">
        <v>6721</v>
      </c>
      <c r="K918" t="str">
        <f t="shared" si="107"/>
        <v>29010</v>
      </c>
    </row>
    <row r="919" spans="1:11" customFormat="1" x14ac:dyDescent="0.25">
      <c r="A919" t="str">
        <f t="shared" si="106"/>
        <v>29</v>
      </c>
      <c r="B919" t="s">
        <v>709</v>
      </c>
      <c r="C919" t="str">
        <f t="shared" si="104"/>
        <v>067</v>
      </c>
      <c r="D919" t="s">
        <v>709</v>
      </c>
      <c r="E919" t="str">
        <f t="shared" si="105"/>
        <v>08</v>
      </c>
      <c r="F919" t="str">
        <f>"057"</f>
        <v>057</v>
      </c>
      <c r="G919" t="str">
        <f>""</f>
        <v/>
      </c>
      <c r="H919" t="s">
        <v>1</v>
      </c>
      <c r="I919" t="s">
        <v>3246</v>
      </c>
      <c r="J919" t="s">
        <v>6722</v>
      </c>
      <c r="K919" t="str">
        <f t="shared" si="107"/>
        <v>29010</v>
      </c>
    </row>
    <row r="920" spans="1:11" customFormat="1" x14ac:dyDescent="0.25">
      <c r="A920" t="str">
        <f t="shared" si="106"/>
        <v>29</v>
      </c>
      <c r="B920" t="s">
        <v>709</v>
      </c>
      <c r="C920" t="str">
        <f t="shared" si="104"/>
        <v>067</v>
      </c>
      <c r="D920" t="s">
        <v>709</v>
      </c>
      <c r="E920" t="str">
        <f t="shared" si="105"/>
        <v>08</v>
      </c>
      <c r="F920" t="str">
        <f>"057"</f>
        <v>057</v>
      </c>
      <c r="G920" t="str">
        <f>""</f>
        <v/>
      </c>
      <c r="H920" t="s">
        <v>0</v>
      </c>
      <c r="I920" t="s">
        <v>3246</v>
      </c>
      <c r="J920" t="s">
        <v>6722</v>
      </c>
      <c r="K920" t="str">
        <f t="shared" si="107"/>
        <v>29010</v>
      </c>
    </row>
    <row r="921" spans="1:11" customFormat="1" x14ac:dyDescent="0.25">
      <c r="A921" t="str">
        <f t="shared" si="106"/>
        <v>29</v>
      </c>
      <c r="B921" t="s">
        <v>709</v>
      </c>
      <c r="C921" t="str">
        <f t="shared" si="104"/>
        <v>067</v>
      </c>
      <c r="D921" t="s">
        <v>709</v>
      </c>
      <c r="E921" t="str">
        <f t="shared" si="105"/>
        <v>08</v>
      </c>
      <c r="F921" t="str">
        <f>"058"</f>
        <v>058</v>
      </c>
      <c r="G921" t="str">
        <f>""</f>
        <v/>
      </c>
      <c r="H921" t="s">
        <v>1</v>
      </c>
      <c r="I921" t="s">
        <v>3247</v>
      </c>
      <c r="J921" t="s">
        <v>6723</v>
      </c>
      <c r="K921" t="str">
        <f t="shared" si="107"/>
        <v>29010</v>
      </c>
    </row>
    <row r="922" spans="1:11" customFormat="1" x14ac:dyDescent="0.25">
      <c r="A922" t="str">
        <f t="shared" si="106"/>
        <v>29</v>
      </c>
      <c r="B922" t="s">
        <v>709</v>
      </c>
      <c r="C922" t="str">
        <f t="shared" si="104"/>
        <v>067</v>
      </c>
      <c r="D922" t="s">
        <v>709</v>
      </c>
      <c r="E922" t="str">
        <f t="shared" si="105"/>
        <v>08</v>
      </c>
      <c r="F922" t="str">
        <f>"058"</f>
        <v>058</v>
      </c>
      <c r="G922" t="str">
        <f>""</f>
        <v/>
      </c>
      <c r="H922" t="s">
        <v>0</v>
      </c>
      <c r="I922" t="s">
        <v>3247</v>
      </c>
      <c r="J922" t="s">
        <v>6723</v>
      </c>
      <c r="K922" t="str">
        <f t="shared" si="107"/>
        <v>29010</v>
      </c>
    </row>
    <row r="923" spans="1:11" customFormat="1" x14ac:dyDescent="0.25">
      <c r="A923" t="str">
        <f t="shared" si="106"/>
        <v>29</v>
      </c>
      <c r="B923" t="s">
        <v>709</v>
      </c>
      <c r="C923" t="str">
        <f t="shared" si="104"/>
        <v>067</v>
      </c>
      <c r="D923" t="s">
        <v>709</v>
      </c>
      <c r="E923" t="str">
        <f t="shared" si="105"/>
        <v>08</v>
      </c>
      <c r="F923" t="str">
        <f>"059"</f>
        <v>059</v>
      </c>
      <c r="G923" t="str">
        <f>""</f>
        <v/>
      </c>
      <c r="H923" t="s">
        <v>1</v>
      </c>
      <c r="I923" t="s">
        <v>3248</v>
      </c>
      <c r="J923" t="s">
        <v>6724</v>
      </c>
      <c r="K923" t="str">
        <f t="shared" si="107"/>
        <v>29010</v>
      </c>
    </row>
    <row r="924" spans="1:11" customFormat="1" x14ac:dyDescent="0.25">
      <c r="A924" t="str">
        <f t="shared" si="106"/>
        <v>29</v>
      </c>
      <c r="B924" t="s">
        <v>709</v>
      </c>
      <c r="C924" t="str">
        <f t="shared" si="104"/>
        <v>067</v>
      </c>
      <c r="D924" t="s">
        <v>709</v>
      </c>
      <c r="E924" t="str">
        <f t="shared" si="105"/>
        <v>08</v>
      </c>
      <c r="F924" t="str">
        <f>"059"</f>
        <v>059</v>
      </c>
      <c r="G924" t="str">
        <f>""</f>
        <v/>
      </c>
      <c r="H924" t="s">
        <v>0</v>
      </c>
      <c r="I924" t="s">
        <v>3248</v>
      </c>
      <c r="J924" t="s">
        <v>6724</v>
      </c>
      <c r="K924" t="str">
        <f t="shared" si="107"/>
        <v>29010</v>
      </c>
    </row>
    <row r="925" spans="1:11" customFormat="1" x14ac:dyDescent="0.25">
      <c r="A925" t="str">
        <f t="shared" si="106"/>
        <v>29</v>
      </c>
      <c r="B925" t="s">
        <v>709</v>
      </c>
      <c r="C925" t="str">
        <f t="shared" si="104"/>
        <v>067</v>
      </c>
      <c r="D925" t="s">
        <v>709</v>
      </c>
      <c r="E925" t="str">
        <f t="shared" si="105"/>
        <v>08</v>
      </c>
      <c r="F925" t="str">
        <f>"060"</f>
        <v>060</v>
      </c>
      <c r="G925" t="str">
        <f>""</f>
        <v/>
      </c>
      <c r="H925" t="s">
        <v>3</v>
      </c>
      <c r="I925" t="s">
        <v>3215</v>
      </c>
      <c r="J925" t="s">
        <v>6691</v>
      </c>
      <c r="K925" t="str">
        <f>"29007"</f>
        <v>29007</v>
      </c>
    </row>
    <row r="926" spans="1:11" customFormat="1" x14ac:dyDescent="0.25">
      <c r="A926" t="str">
        <f t="shared" si="106"/>
        <v>29</v>
      </c>
      <c r="B926" t="s">
        <v>709</v>
      </c>
      <c r="C926" t="str">
        <f t="shared" si="104"/>
        <v>067</v>
      </c>
      <c r="D926" t="s">
        <v>709</v>
      </c>
      <c r="E926" t="str">
        <f t="shared" si="105"/>
        <v>08</v>
      </c>
      <c r="F926" t="str">
        <f>"061"</f>
        <v>061</v>
      </c>
      <c r="G926" t="str">
        <f>""</f>
        <v/>
      </c>
      <c r="H926" t="s">
        <v>1</v>
      </c>
      <c r="I926" t="s">
        <v>3248</v>
      </c>
      <c r="J926" t="s">
        <v>6724</v>
      </c>
      <c r="K926" t="str">
        <f t="shared" ref="K926:K931" si="108">"29010"</f>
        <v>29010</v>
      </c>
    </row>
    <row r="927" spans="1:11" customFormat="1" x14ac:dyDescent="0.25">
      <c r="A927" t="str">
        <f t="shared" si="106"/>
        <v>29</v>
      </c>
      <c r="B927" t="s">
        <v>709</v>
      </c>
      <c r="C927" t="str">
        <f t="shared" si="104"/>
        <v>067</v>
      </c>
      <c r="D927" t="s">
        <v>709</v>
      </c>
      <c r="E927" t="str">
        <f t="shared" si="105"/>
        <v>08</v>
      </c>
      <c r="F927" t="str">
        <f>"061"</f>
        <v>061</v>
      </c>
      <c r="G927" t="str">
        <f>""</f>
        <v/>
      </c>
      <c r="H927" t="s">
        <v>0</v>
      </c>
      <c r="I927" t="s">
        <v>3248</v>
      </c>
      <c r="J927" t="s">
        <v>6724</v>
      </c>
      <c r="K927" t="str">
        <f t="shared" si="108"/>
        <v>29010</v>
      </c>
    </row>
    <row r="928" spans="1:11" customFormat="1" x14ac:dyDescent="0.25">
      <c r="A928" t="str">
        <f t="shared" si="106"/>
        <v>29</v>
      </c>
      <c r="B928" t="s">
        <v>709</v>
      </c>
      <c r="C928" t="str">
        <f t="shared" si="104"/>
        <v>067</v>
      </c>
      <c r="D928" t="s">
        <v>709</v>
      </c>
      <c r="E928" t="str">
        <f t="shared" si="105"/>
        <v>08</v>
      </c>
      <c r="F928" t="str">
        <f>"061"</f>
        <v>061</v>
      </c>
      <c r="G928" t="str">
        <f>""</f>
        <v/>
      </c>
      <c r="H928" t="s">
        <v>2</v>
      </c>
      <c r="I928" t="s">
        <v>3248</v>
      </c>
      <c r="J928" t="s">
        <v>6724</v>
      </c>
      <c r="K928" t="str">
        <f t="shared" si="108"/>
        <v>29010</v>
      </c>
    </row>
    <row r="929" spans="1:11" customFormat="1" x14ac:dyDescent="0.25">
      <c r="A929" t="str">
        <f t="shared" si="106"/>
        <v>29</v>
      </c>
      <c r="B929" t="s">
        <v>709</v>
      </c>
      <c r="C929" t="str">
        <f t="shared" ref="C929:C992" si="109">"067"</f>
        <v>067</v>
      </c>
      <c r="D929" t="s">
        <v>709</v>
      </c>
      <c r="E929" t="str">
        <f t="shared" si="105"/>
        <v>08</v>
      </c>
      <c r="F929" t="str">
        <f>"062"</f>
        <v>062</v>
      </c>
      <c r="G929" t="str">
        <f>""</f>
        <v/>
      </c>
      <c r="H929" t="s">
        <v>3</v>
      </c>
      <c r="I929" t="s">
        <v>3242</v>
      </c>
      <c r="J929" t="s">
        <v>6718</v>
      </c>
      <c r="K929" t="str">
        <f t="shared" si="108"/>
        <v>29010</v>
      </c>
    </row>
    <row r="930" spans="1:11" customFormat="1" x14ac:dyDescent="0.25">
      <c r="A930" t="str">
        <f t="shared" si="106"/>
        <v>29</v>
      </c>
      <c r="B930" t="s">
        <v>709</v>
      </c>
      <c r="C930" t="str">
        <f t="shared" si="109"/>
        <v>067</v>
      </c>
      <c r="D930" t="s">
        <v>709</v>
      </c>
      <c r="E930" t="str">
        <f t="shared" si="105"/>
        <v>08</v>
      </c>
      <c r="F930" t="str">
        <f>"063"</f>
        <v>063</v>
      </c>
      <c r="G930" t="str">
        <f>""</f>
        <v/>
      </c>
      <c r="H930" t="s">
        <v>1</v>
      </c>
      <c r="I930" t="s">
        <v>3247</v>
      </c>
      <c r="J930" t="s">
        <v>6723</v>
      </c>
      <c r="K930" t="str">
        <f t="shared" si="108"/>
        <v>29010</v>
      </c>
    </row>
    <row r="931" spans="1:11" customFormat="1" x14ac:dyDescent="0.25">
      <c r="A931" t="str">
        <f t="shared" si="106"/>
        <v>29</v>
      </c>
      <c r="B931" t="s">
        <v>709</v>
      </c>
      <c r="C931" t="str">
        <f t="shared" si="109"/>
        <v>067</v>
      </c>
      <c r="D931" t="s">
        <v>709</v>
      </c>
      <c r="E931" t="str">
        <f t="shared" si="105"/>
        <v>08</v>
      </c>
      <c r="F931" t="str">
        <f>"063"</f>
        <v>063</v>
      </c>
      <c r="G931" t="str">
        <f>""</f>
        <v/>
      </c>
      <c r="H931" t="s">
        <v>0</v>
      </c>
      <c r="I931" t="s">
        <v>3247</v>
      </c>
      <c r="J931" t="s">
        <v>6723</v>
      </c>
      <c r="K931" t="str">
        <f t="shared" si="108"/>
        <v>29010</v>
      </c>
    </row>
    <row r="932" spans="1:11" customFormat="1" x14ac:dyDescent="0.25">
      <c r="A932" t="str">
        <f t="shared" si="106"/>
        <v>29</v>
      </c>
      <c r="B932" t="s">
        <v>709</v>
      </c>
      <c r="C932" t="str">
        <f t="shared" si="109"/>
        <v>067</v>
      </c>
      <c r="D932" t="s">
        <v>709</v>
      </c>
      <c r="E932" t="str">
        <f t="shared" si="105"/>
        <v>08</v>
      </c>
      <c r="F932" t="str">
        <f>"064"</f>
        <v>064</v>
      </c>
      <c r="G932" t="str">
        <f>""</f>
        <v/>
      </c>
      <c r="H932" t="s">
        <v>1</v>
      </c>
      <c r="I932" t="s">
        <v>3232</v>
      </c>
      <c r="J932" t="s">
        <v>6708</v>
      </c>
      <c r="K932" t="str">
        <f>"29590"</f>
        <v>29590</v>
      </c>
    </row>
    <row r="933" spans="1:11" customFormat="1" x14ac:dyDescent="0.25">
      <c r="A933" t="str">
        <f t="shared" si="106"/>
        <v>29</v>
      </c>
      <c r="B933" t="s">
        <v>709</v>
      </c>
      <c r="C933" t="str">
        <f t="shared" si="109"/>
        <v>067</v>
      </c>
      <c r="D933" t="s">
        <v>709</v>
      </c>
      <c r="E933" t="str">
        <f t="shared" si="105"/>
        <v>08</v>
      </c>
      <c r="F933" t="str">
        <f>"064"</f>
        <v>064</v>
      </c>
      <c r="G933" t="str">
        <f>""</f>
        <v/>
      </c>
      <c r="H933" t="s">
        <v>0</v>
      </c>
      <c r="I933" t="s">
        <v>3232</v>
      </c>
      <c r="J933" t="s">
        <v>6708</v>
      </c>
      <c r="K933" t="str">
        <f>"29590"</f>
        <v>29590</v>
      </c>
    </row>
    <row r="934" spans="1:11" customFormat="1" x14ac:dyDescent="0.25">
      <c r="A934" t="str">
        <f t="shared" si="106"/>
        <v>29</v>
      </c>
      <c r="B934" t="s">
        <v>709</v>
      </c>
      <c r="C934" t="str">
        <f t="shared" si="109"/>
        <v>067</v>
      </c>
      <c r="D934" t="s">
        <v>709</v>
      </c>
      <c r="E934" t="str">
        <f t="shared" si="105"/>
        <v>08</v>
      </c>
      <c r="F934" t="str">
        <f>"065"</f>
        <v>065</v>
      </c>
      <c r="G934" t="str">
        <f>""</f>
        <v/>
      </c>
      <c r="H934" t="s">
        <v>1</v>
      </c>
      <c r="I934" t="s">
        <v>3249</v>
      </c>
      <c r="J934" t="s">
        <v>6725</v>
      </c>
      <c r="K934" t="str">
        <f t="shared" ref="K934:K949" si="110">"29010"</f>
        <v>29010</v>
      </c>
    </row>
    <row r="935" spans="1:11" customFormat="1" x14ac:dyDescent="0.25">
      <c r="A935" t="str">
        <f t="shared" si="106"/>
        <v>29</v>
      </c>
      <c r="B935" t="s">
        <v>709</v>
      </c>
      <c r="C935" t="str">
        <f t="shared" si="109"/>
        <v>067</v>
      </c>
      <c r="D935" t="s">
        <v>709</v>
      </c>
      <c r="E935" t="str">
        <f t="shared" si="105"/>
        <v>08</v>
      </c>
      <c r="F935" t="str">
        <f>"065"</f>
        <v>065</v>
      </c>
      <c r="G935" t="str">
        <f>""</f>
        <v/>
      </c>
      <c r="H935" t="s">
        <v>0</v>
      </c>
      <c r="I935" t="s">
        <v>3249</v>
      </c>
      <c r="J935" t="s">
        <v>6725</v>
      </c>
      <c r="K935" t="str">
        <f t="shared" si="110"/>
        <v>29010</v>
      </c>
    </row>
    <row r="936" spans="1:11" customFormat="1" x14ac:dyDescent="0.25">
      <c r="A936" t="str">
        <f t="shared" si="106"/>
        <v>29</v>
      </c>
      <c r="B936" t="s">
        <v>709</v>
      </c>
      <c r="C936" t="str">
        <f t="shared" si="109"/>
        <v>067</v>
      </c>
      <c r="D936" t="s">
        <v>709</v>
      </c>
      <c r="E936" t="str">
        <f t="shared" si="105"/>
        <v>08</v>
      </c>
      <c r="F936" t="str">
        <f>"066"</f>
        <v>066</v>
      </c>
      <c r="G936" t="str">
        <f>""</f>
        <v/>
      </c>
      <c r="H936" t="s">
        <v>1</v>
      </c>
      <c r="I936" t="s">
        <v>3249</v>
      </c>
      <c r="J936" t="s">
        <v>6725</v>
      </c>
      <c r="K936" t="str">
        <f t="shared" si="110"/>
        <v>29010</v>
      </c>
    </row>
    <row r="937" spans="1:11" customFormat="1" x14ac:dyDescent="0.25">
      <c r="A937" t="str">
        <f t="shared" si="106"/>
        <v>29</v>
      </c>
      <c r="B937" t="s">
        <v>709</v>
      </c>
      <c r="C937" t="str">
        <f t="shared" si="109"/>
        <v>067</v>
      </c>
      <c r="D937" t="s">
        <v>709</v>
      </c>
      <c r="E937" t="str">
        <f t="shared" si="105"/>
        <v>08</v>
      </c>
      <c r="F937" t="str">
        <f>"066"</f>
        <v>066</v>
      </c>
      <c r="G937" t="str">
        <f>""</f>
        <v/>
      </c>
      <c r="H937" t="s">
        <v>0</v>
      </c>
      <c r="I937" t="s">
        <v>3249</v>
      </c>
      <c r="J937" t="s">
        <v>6725</v>
      </c>
      <c r="K937" t="str">
        <f t="shared" si="110"/>
        <v>29010</v>
      </c>
    </row>
    <row r="938" spans="1:11" customFormat="1" x14ac:dyDescent="0.25">
      <c r="A938" t="str">
        <f t="shared" si="106"/>
        <v>29</v>
      </c>
      <c r="B938" t="s">
        <v>709</v>
      </c>
      <c r="C938" t="str">
        <f t="shared" si="109"/>
        <v>067</v>
      </c>
      <c r="D938" t="s">
        <v>709</v>
      </c>
      <c r="E938" t="str">
        <f t="shared" si="105"/>
        <v>08</v>
      </c>
      <c r="F938" t="str">
        <f>"067"</f>
        <v>067</v>
      </c>
      <c r="G938" t="str">
        <f>""</f>
        <v/>
      </c>
      <c r="H938" t="s">
        <v>1</v>
      </c>
      <c r="I938" t="s">
        <v>3237</v>
      </c>
      <c r="J938" t="s">
        <v>6713</v>
      </c>
      <c r="K938" t="str">
        <f t="shared" si="110"/>
        <v>29010</v>
      </c>
    </row>
    <row r="939" spans="1:11" customFormat="1" x14ac:dyDescent="0.25">
      <c r="A939" t="str">
        <f t="shared" si="106"/>
        <v>29</v>
      </c>
      <c r="B939" t="s">
        <v>709</v>
      </c>
      <c r="C939" t="str">
        <f t="shared" si="109"/>
        <v>067</v>
      </c>
      <c r="D939" t="s">
        <v>709</v>
      </c>
      <c r="E939" t="str">
        <f t="shared" si="105"/>
        <v>08</v>
      </c>
      <c r="F939" t="str">
        <f>"067"</f>
        <v>067</v>
      </c>
      <c r="G939" t="str">
        <f>""</f>
        <v/>
      </c>
      <c r="H939" t="s">
        <v>0</v>
      </c>
      <c r="I939" t="s">
        <v>3237</v>
      </c>
      <c r="J939" t="s">
        <v>6713</v>
      </c>
      <c r="K939" t="str">
        <f t="shared" si="110"/>
        <v>29010</v>
      </c>
    </row>
    <row r="940" spans="1:11" customFormat="1" x14ac:dyDescent="0.25">
      <c r="A940" t="str">
        <f t="shared" si="106"/>
        <v>29</v>
      </c>
      <c r="B940" t="s">
        <v>709</v>
      </c>
      <c r="C940" t="str">
        <f t="shared" si="109"/>
        <v>067</v>
      </c>
      <c r="D940" t="s">
        <v>709</v>
      </c>
      <c r="E940" t="str">
        <f t="shared" si="105"/>
        <v>08</v>
      </c>
      <c r="F940" t="str">
        <f>"068"</f>
        <v>068</v>
      </c>
      <c r="G940" t="str">
        <f>""</f>
        <v/>
      </c>
      <c r="H940" t="s">
        <v>1</v>
      </c>
      <c r="I940" t="s">
        <v>3242</v>
      </c>
      <c r="J940" t="s">
        <v>6718</v>
      </c>
      <c r="K940" t="str">
        <f t="shared" si="110"/>
        <v>29010</v>
      </c>
    </row>
    <row r="941" spans="1:11" customFormat="1" x14ac:dyDescent="0.25">
      <c r="A941" t="str">
        <f t="shared" si="106"/>
        <v>29</v>
      </c>
      <c r="B941" t="s">
        <v>709</v>
      </c>
      <c r="C941" t="str">
        <f t="shared" si="109"/>
        <v>067</v>
      </c>
      <c r="D941" t="s">
        <v>709</v>
      </c>
      <c r="E941" t="str">
        <f t="shared" si="105"/>
        <v>08</v>
      </c>
      <c r="F941" t="str">
        <f>"068"</f>
        <v>068</v>
      </c>
      <c r="G941" t="str">
        <f>""</f>
        <v/>
      </c>
      <c r="H941" t="s">
        <v>0</v>
      </c>
      <c r="I941" t="s">
        <v>3242</v>
      </c>
      <c r="J941" t="s">
        <v>6718</v>
      </c>
      <c r="K941" t="str">
        <f t="shared" si="110"/>
        <v>29010</v>
      </c>
    </row>
    <row r="942" spans="1:11" customFormat="1" x14ac:dyDescent="0.25">
      <c r="A942" t="str">
        <f t="shared" si="106"/>
        <v>29</v>
      </c>
      <c r="B942" t="s">
        <v>709</v>
      </c>
      <c r="C942" t="str">
        <f t="shared" si="109"/>
        <v>067</v>
      </c>
      <c r="D942" t="s">
        <v>709</v>
      </c>
      <c r="E942" t="str">
        <f t="shared" si="105"/>
        <v>08</v>
      </c>
      <c r="F942" t="str">
        <f>"069"</f>
        <v>069</v>
      </c>
      <c r="G942" t="str">
        <f>""</f>
        <v/>
      </c>
      <c r="H942" t="s">
        <v>1</v>
      </c>
      <c r="I942" t="s">
        <v>3245</v>
      </c>
      <c r="J942" t="s">
        <v>6721</v>
      </c>
      <c r="K942" t="str">
        <f t="shared" si="110"/>
        <v>29010</v>
      </c>
    </row>
    <row r="943" spans="1:11" customFormat="1" x14ac:dyDescent="0.25">
      <c r="A943" t="str">
        <f t="shared" si="106"/>
        <v>29</v>
      </c>
      <c r="B943" t="s">
        <v>709</v>
      </c>
      <c r="C943" t="str">
        <f t="shared" si="109"/>
        <v>067</v>
      </c>
      <c r="D943" t="s">
        <v>709</v>
      </c>
      <c r="E943" t="str">
        <f t="shared" si="105"/>
        <v>08</v>
      </c>
      <c r="F943" t="str">
        <f>"069"</f>
        <v>069</v>
      </c>
      <c r="G943" t="str">
        <f>""</f>
        <v/>
      </c>
      <c r="H943" t="s">
        <v>0</v>
      </c>
      <c r="I943" t="s">
        <v>3245</v>
      </c>
      <c r="J943" t="s">
        <v>6721</v>
      </c>
      <c r="K943" t="str">
        <f t="shared" si="110"/>
        <v>29010</v>
      </c>
    </row>
    <row r="944" spans="1:11" customFormat="1" x14ac:dyDescent="0.25">
      <c r="A944" t="str">
        <f t="shared" si="106"/>
        <v>29</v>
      </c>
      <c r="B944" t="s">
        <v>709</v>
      </c>
      <c r="C944" t="str">
        <f t="shared" si="109"/>
        <v>067</v>
      </c>
      <c r="D944" t="s">
        <v>709</v>
      </c>
      <c r="E944" t="str">
        <f t="shared" si="105"/>
        <v>08</v>
      </c>
      <c r="F944" t="str">
        <f>"070"</f>
        <v>070</v>
      </c>
      <c r="G944" t="str">
        <f>""</f>
        <v/>
      </c>
      <c r="H944" t="s">
        <v>1</v>
      </c>
      <c r="I944" t="s">
        <v>3227</v>
      </c>
      <c r="J944" t="s">
        <v>6703</v>
      </c>
      <c r="K944" t="str">
        <f t="shared" si="110"/>
        <v>29010</v>
      </c>
    </row>
    <row r="945" spans="1:11" customFormat="1" x14ac:dyDescent="0.25">
      <c r="A945" t="str">
        <f t="shared" si="106"/>
        <v>29</v>
      </c>
      <c r="B945" t="s">
        <v>709</v>
      </c>
      <c r="C945" t="str">
        <f t="shared" si="109"/>
        <v>067</v>
      </c>
      <c r="D945" t="s">
        <v>709</v>
      </c>
      <c r="E945" t="str">
        <f t="shared" si="105"/>
        <v>08</v>
      </c>
      <c r="F945" t="str">
        <f>"070"</f>
        <v>070</v>
      </c>
      <c r="G945" t="str">
        <f>""</f>
        <v/>
      </c>
      <c r="H945" t="s">
        <v>0</v>
      </c>
      <c r="I945" t="s">
        <v>3227</v>
      </c>
      <c r="J945" t="s">
        <v>6703</v>
      </c>
      <c r="K945" t="str">
        <f t="shared" si="110"/>
        <v>29010</v>
      </c>
    </row>
    <row r="946" spans="1:11" customFormat="1" x14ac:dyDescent="0.25">
      <c r="A946" t="str">
        <f t="shared" si="106"/>
        <v>29</v>
      </c>
      <c r="B946" t="s">
        <v>709</v>
      </c>
      <c r="C946" t="str">
        <f t="shared" si="109"/>
        <v>067</v>
      </c>
      <c r="D946" t="s">
        <v>709</v>
      </c>
      <c r="E946" t="str">
        <f t="shared" si="105"/>
        <v>08</v>
      </c>
      <c r="F946" t="str">
        <f>"071"</f>
        <v>071</v>
      </c>
      <c r="G946" t="str">
        <f>""</f>
        <v/>
      </c>
      <c r="H946" t="s">
        <v>1</v>
      </c>
      <c r="I946" t="s">
        <v>3247</v>
      </c>
      <c r="J946" t="s">
        <v>6723</v>
      </c>
      <c r="K946" t="str">
        <f t="shared" si="110"/>
        <v>29010</v>
      </c>
    </row>
    <row r="947" spans="1:11" customFormat="1" x14ac:dyDescent="0.25">
      <c r="A947" t="str">
        <f t="shared" si="106"/>
        <v>29</v>
      </c>
      <c r="B947" t="s">
        <v>709</v>
      </c>
      <c r="C947" t="str">
        <f t="shared" si="109"/>
        <v>067</v>
      </c>
      <c r="D947" t="s">
        <v>709</v>
      </c>
      <c r="E947" t="str">
        <f t="shared" si="105"/>
        <v>08</v>
      </c>
      <c r="F947" t="str">
        <f>"071"</f>
        <v>071</v>
      </c>
      <c r="G947" t="str">
        <f>""</f>
        <v/>
      </c>
      <c r="H947" t="s">
        <v>0</v>
      </c>
      <c r="I947" t="s">
        <v>3247</v>
      </c>
      <c r="J947" t="s">
        <v>6723</v>
      </c>
      <c r="K947" t="str">
        <f t="shared" si="110"/>
        <v>29010</v>
      </c>
    </row>
    <row r="948" spans="1:11" customFormat="1" x14ac:dyDescent="0.25">
      <c r="A948" t="str">
        <f t="shared" si="106"/>
        <v>29</v>
      </c>
      <c r="B948" t="s">
        <v>709</v>
      </c>
      <c r="C948" t="str">
        <f t="shared" si="109"/>
        <v>067</v>
      </c>
      <c r="D948" t="s">
        <v>709</v>
      </c>
      <c r="E948" t="str">
        <f t="shared" si="105"/>
        <v>08</v>
      </c>
      <c r="F948" t="str">
        <f>"072"</f>
        <v>072</v>
      </c>
      <c r="G948" t="str">
        <f>""</f>
        <v/>
      </c>
      <c r="H948" t="s">
        <v>1</v>
      </c>
      <c r="I948" t="s">
        <v>3249</v>
      </c>
      <c r="J948" t="s">
        <v>6725</v>
      </c>
      <c r="K948" t="str">
        <f t="shared" si="110"/>
        <v>29010</v>
      </c>
    </row>
    <row r="949" spans="1:11" customFormat="1" x14ac:dyDescent="0.25">
      <c r="A949" t="str">
        <f t="shared" si="106"/>
        <v>29</v>
      </c>
      <c r="B949" t="s">
        <v>709</v>
      </c>
      <c r="C949" t="str">
        <f t="shared" si="109"/>
        <v>067</v>
      </c>
      <c r="D949" t="s">
        <v>709</v>
      </c>
      <c r="E949" t="str">
        <f t="shared" si="105"/>
        <v>08</v>
      </c>
      <c r="F949" t="str">
        <f>"072"</f>
        <v>072</v>
      </c>
      <c r="G949" t="str">
        <f>""</f>
        <v/>
      </c>
      <c r="H949" t="s">
        <v>0</v>
      </c>
      <c r="I949" t="s">
        <v>3249</v>
      </c>
      <c r="J949" t="s">
        <v>6725</v>
      </c>
      <c r="K949" t="str">
        <f t="shared" si="110"/>
        <v>29010</v>
      </c>
    </row>
    <row r="950" spans="1:11" customFormat="1" x14ac:dyDescent="0.25">
      <c r="A950" t="str">
        <f t="shared" si="106"/>
        <v>29</v>
      </c>
      <c r="B950" t="s">
        <v>709</v>
      </c>
      <c r="C950" t="str">
        <f t="shared" si="109"/>
        <v>067</v>
      </c>
      <c r="D950" t="s">
        <v>709</v>
      </c>
      <c r="E950" t="str">
        <f t="shared" si="105"/>
        <v>08</v>
      </c>
      <c r="F950" t="str">
        <f>"073"</f>
        <v>073</v>
      </c>
      <c r="G950" t="str">
        <f>""</f>
        <v/>
      </c>
      <c r="H950" t="s">
        <v>1</v>
      </c>
      <c r="I950" t="s">
        <v>3221</v>
      </c>
      <c r="J950" t="s">
        <v>6697</v>
      </c>
      <c r="K950" t="str">
        <f>"29591"</f>
        <v>29591</v>
      </c>
    </row>
    <row r="951" spans="1:11" customFormat="1" x14ac:dyDescent="0.25">
      <c r="A951" t="str">
        <f t="shared" si="106"/>
        <v>29</v>
      </c>
      <c r="B951" t="s">
        <v>709</v>
      </c>
      <c r="C951" t="str">
        <f t="shared" si="109"/>
        <v>067</v>
      </c>
      <c r="D951" t="s">
        <v>709</v>
      </c>
      <c r="E951" t="str">
        <f t="shared" si="105"/>
        <v>08</v>
      </c>
      <c r="F951" t="str">
        <f>"073"</f>
        <v>073</v>
      </c>
      <c r="G951" t="str">
        <f>""</f>
        <v/>
      </c>
      <c r="H951" t="s">
        <v>0</v>
      </c>
      <c r="I951" t="s">
        <v>3221</v>
      </c>
      <c r="J951" t="s">
        <v>6697</v>
      </c>
      <c r="K951" t="str">
        <f>"29591"</f>
        <v>29591</v>
      </c>
    </row>
    <row r="952" spans="1:11" customFormat="1" x14ac:dyDescent="0.25">
      <c r="A952" t="str">
        <f t="shared" si="106"/>
        <v>29</v>
      </c>
      <c r="B952" t="s">
        <v>709</v>
      </c>
      <c r="C952" t="str">
        <f t="shared" si="109"/>
        <v>067</v>
      </c>
      <c r="D952" t="s">
        <v>709</v>
      </c>
      <c r="E952" t="str">
        <f t="shared" si="105"/>
        <v>08</v>
      </c>
      <c r="F952" t="str">
        <f>"074"</f>
        <v>074</v>
      </c>
      <c r="G952" t="str">
        <f>""</f>
        <v/>
      </c>
      <c r="H952" t="s">
        <v>1</v>
      </c>
      <c r="I952" t="s">
        <v>3236</v>
      </c>
      <c r="J952" t="s">
        <v>6712</v>
      </c>
      <c r="K952" t="str">
        <f>"29190"</f>
        <v>29190</v>
      </c>
    </row>
    <row r="953" spans="1:11" customFormat="1" x14ac:dyDescent="0.25">
      <c r="A953" t="str">
        <f t="shared" si="106"/>
        <v>29</v>
      </c>
      <c r="B953" t="s">
        <v>709</v>
      </c>
      <c r="C953" t="str">
        <f t="shared" si="109"/>
        <v>067</v>
      </c>
      <c r="D953" t="s">
        <v>709</v>
      </c>
      <c r="E953" t="str">
        <f t="shared" si="105"/>
        <v>08</v>
      </c>
      <c r="F953" t="str">
        <f>"074"</f>
        <v>074</v>
      </c>
      <c r="G953" t="str">
        <f>""</f>
        <v/>
      </c>
      <c r="H953" t="s">
        <v>0</v>
      </c>
      <c r="I953" t="s">
        <v>3236</v>
      </c>
      <c r="J953" t="s">
        <v>6712</v>
      </c>
      <c r="K953" t="str">
        <f>"29190"</f>
        <v>29190</v>
      </c>
    </row>
    <row r="954" spans="1:11" customFormat="1" x14ac:dyDescent="0.25">
      <c r="A954" t="str">
        <f t="shared" si="106"/>
        <v>29</v>
      </c>
      <c r="B954" t="s">
        <v>709</v>
      </c>
      <c r="C954" t="str">
        <f t="shared" si="109"/>
        <v>067</v>
      </c>
      <c r="D954" t="s">
        <v>709</v>
      </c>
      <c r="E954" t="str">
        <f t="shared" si="105"/>
        <v>08</v>
      </c>
      <c r="F954" t="str">
        <f>"075"</f>
        <v>075</v>
      </c>
      <c r="G954" t="str">
        <f>""</f>
        <v/>
      </c>
      <c r="H954" t="s">
        <v>1</v>
      </c>
      <c r="I954" t="s">
        <v>3234</v>
      </c>
      <c r="J954" t="s">
        <v>6710</v>
      </c>
      <c r="K954" t="str">
        <f>"29190"</f>
        <v>29190</v>
      </c>
    </row>
    <row r="955" spans="1:11" customFormat="1" x14ac:dyDescent="0.25">
      <c r="A955" t="str">
        <f t="shared" si="106"/>
        <v>29</v>
      </c>
      <c r="B955" t="s">
        <v>709</v>
      </c>
      <c r="C955" t="str">
        <f t="shared" si="109"/>
        <v>067</v>
      </c>
      <c r="D955" t="s">
        <v>709</v>
      </c>
      <c r="E955" t="str">
        <f t="shared" si="105"/>
        <v>08</v>
      </c>
      <c r="F955" t="str">
        <f>"075"</f>
        <v>075</v>
      </c>
      <c r="G955" t="str">
        <f>""</f>
        <v/>
      </c>
      <c r="H955" t="s">
        <v>0</v>
      </c>
      <c r="I955" t="s">
        <v>3234</v>
      </c>
      <c r="J955" t="s">
        <v>6710</v>
      </c>
      <c r="K955" t="str">
        <f>"29190"</f>
        <v>29190</v>
      </c>
    </row>
    <row r="956" spans="1:11" customFormat="1" x14ac:dyDescent="0.25">
      <c r="A956" t="str">
        <f t="shared" si="106"/>
        <v>29</v>
      </c>
      <c r="B956" t="s">
        <v>709</v>
      </c>
      <c r="C956" t="str">
        <f t="shared" si="109"/>
        <v>067</v>
      </c>
      <c r="D956" t="s">
        <v>709</v>
      </c>
      <c r="E956" t="str">
        <f t="shared" si="105"/>
        <v>08</v>
      </c>
      <c r="F956" t="str">
        <f>"076"</f>
        <v>076</v>
      </c>
      <c r="G956" t="str">
        <f>""</f>
        <v/>
      </c>
      <c r="H956" t="s">
        <v>1</v>
      </c>
      <c r="I956" t="s">
        <v>3247</v>
      </c>
      <c r="J956" t="s">
        <v>6723</v>
      </c>
      <c r="K956" t="str">
        <f>"29010"</f>
        <v>29010</v>
      </c>
    </row>
    <row r="957" spans="1:11" customFormat="1" x14ac:dyDescent="0.25">
      <c r="A957" t="str">
        <f t="shared" si="106"/>
        <v>29</v>
      </c>
      <c r="B957" t="s">
        <v>709</v>
      </c>
      <c r="C957" t="str">
        <f t="shared" si="109"/>
        <v>067</v>
      </c>
      <c r="D957" t="s">
        <v>709</v>
      </c>
      <c r="E957" t="str">
        <f t="shared" si="105"/>
        <v>08</v>
      </c>
      <c r="F957" t="str">
        <f>"076"</f>
        <v>076</v>
      </c>
      <c r="G957" t="str">
        <f>""</f>
        <v/>
      </c>
      <c r="H957" t="s">
        <v>0</v>
      </c>
      <c r="I957" t="s">
        <v>3247</v>
      </c>
      <c r="J957" t="s">
        <v>6723</v>
      </c>
      <c r="K957" t="str">
        <f>"29010"</f>
        <v>29010</v>
      </c>
    </row>
    <row r="958" spans="1:11" customFormat="1" x14ac:dyDescent="0.25">
      <c r="A958" t="str">
        <f t="shared" si="106"/>
        <v>29</v>
      </c>
      <c r="B958" t="s">
        <v>709</v>
      </c>
      <c r="C958" t="str">
        <f t="shared" si="109"/>
        <v>067</v>
      </c>
      <c r="D958" t="s">
        <v>709</v>
      </c>
      <c r="E958" t="str">
        <f t="shared" si="105"/>
        <v>08</v>
      </c>
      <c r="F958" t="str">
        <f>"077"</f>
        <v>077</v>
      </c>
      <c r="G958" t="str">
        <f>""</f>
        <v/>
      </c>
      <c r="H958" t="s">
        <v>3</v>
      </c>
      <c r="I958" t="s">
        <v>3246</v>
      </c>
      <c r="J958" t="s">
        <v>6722</v>
      </c>
      <c r="K958" t="str">
        <f>"29010"</f>
        <v>29010</v>
      </c>
    </row>
    <row r="959" spans="1:11" customFormat="1" x14ac:dyDescent="0.25">
      <c r="A959" t="str">
        <f t="shared" si="106"/>
        <v>29</v>
      </c>
      <c r="B959" t="s">
        <v>709</v>
      </c>
      <c r="C959" t="str">
        <f t="shared" si="109"/>
        <v>067</v>
      </c>
      <c r="D959" t="s">
        <v>709</v>
      </c>
      <c r="E959" t="str">
        <f t="shared" si="105"/>
        <v>08</v>
      </c>
      <c r="F959" t="str">
        <f>"078"</f>
        <v>078</v>
      </c>
      <c r="G959" t="str">
        <f>""</f>
        <v/>
      </c>
      <c r="H959" t="s">
        <v>3</v>
      </c>
      <c r="I959" t="s">
        <v>3220</v>
      </c>
      <c r="J959" t="s">
        <v>6696</v>
      </c>
      <c r="K959" t="str">
        <f>"29590"</f>
        <v>29590</v>
      </c>
    </row>
    <row r="960" spans="1:11" customFormat="1" x14ac:dyDescent="0.25">
      <c r="A960" t="str">
        <f t="shared" si="106"/>
        <v>29</v>
      </c>
      <c r="B960" t="s">
        <v>709</v>
      </c>
      <c r="C960" t="str">
        <f t="shared" si="109"/>
        <v>067</v>
      </c>
      <c r="D960" t="s">
        <v>709</v>
      </c>
      <c r="E960" t="str">
        <f t="shared" si="105"/>
        <v>08</v>
      </c>
      <c r="F960" t="str">
        <f>"079"</f>
        <v>079</v>
      </c>
      <c r="G960" t="str">
        <f>""</f>
        <v/>
      </c>
      <c r="H960" t="s">
        <v>3</v>
      </c>
      <c r="I960" t="s">
        <v>3238</v>
      </c>
      <c r="J960" t="s">
        <v>6714</v>
      </c>
      <c r="K960" t="str">
        <f>"29006"</f>
        <v>29006</v>
      </c>
    </row>
    <row r="961" spans="1:11" customFormat="1" x14ac:dyDescent="0.25">
      <c r="A961" t="str">
        <f t="shared" si="106"/>
        <v>29</v>
      </c>
      <c r="B961" t="s">
        <v>709</v>
      </c>
      <c r="C961" t="str">
        <f t="shared" si="109"/>
        <v>067</v>
      </c>
      <c r="D961" t="s">
        <v>709</v>
      </c>
      <c r="E961" t="str">
        <f t="shared" si="105"/>
        <v>08</v>
      </c>
      <c r="F961" t="str">
        <f>"080"</f>
        <v>080</v>
      </c>
      <c r="G961" t="str">
        <f>""</f>
        <v/>
      </c>
      <c r="H961" t="s">
        <v>3</v>
      </c>
      <c r="I961" t="s">
        <v>3244</v>
      </c>
      <c r="J961" t="s">
        <v>6720</v>
      </c>
      <c r="K961" t="str">
        <f>"29006"</f>
        <v>29006</v>
      </c>
    </row>
    <row r="962" spans="1:11" customFormat="1" x14ac:dyDescent="0.25">
      <c r="A962" t="str">
        <f t="shared" si="106"/>
        <v>29</v>
      </c>
      <c r="B962" t="s">
        <v>709</v>
      </c>
      <c r="C962" t="str">
        <f t="shared" si="109"/>
        <v>067</v>
      </c>
      <c r="D962" t="s">
        <v>709</v>
      </c>
      <c r="E962" t="str">
        <f t="shared" ref="E962:E963" si="111">"08"</f>
        <v>08</v>
      </c>
      <c r="F962" t="str">
        <f>"081"</f>
        <v>081</v>
      </c>
      <c r="G962" t="str">
        <f>""</f>
        <v/>
      </c>
      <c r="H962" t="s">
        <v>1</v>
      </c>
      <c r="I962" t="s">
        <v>3248</v>
      </c>
      <c r="J962" t="s">
        <v>6724</v>
      </c>
      <c r="K962" t="str">
        <f>"29010"</f>
        <v>29010</v>
      </c>
    </row>
    <row r="963" spans="1:11" customFormat="1" x14ac:dyDescent="0.25">
      <c r="A963" t="str">
        <f t="shared" ref="A963:A1026" si="112">"29"</f>
        <v>29</v>
      </c>
      <c r="B963" t="s">
        <v>709</v>
      </c>
      <c r="C963" t="str">
        <f t="shared" si="109"/>
        <v>067</v>
      </c>
      <c r="D963" t="s">
        <v>709</v>
      </c>
      <c r="E963" t="str">
        <f t="shared" si="111"/>
        <v>08</v>
      </c>
      <c r="F963" t="str">
        <f>"081"</f>
        <v>081</v>
      </c>
      <c r="G963" t="str">
        <f>""</f>
        <v/>
      </c>
      <c r="H963" t="s">
        <v>0</v>
      </c>
      <c r="I963" t="s">
        <v>3248</v>
      </c>
      <c r="J963" t="s">
        <v>6724</v>
      </c>
      <c r="K963" t="str">
        <f>"29010"</f>
        <v>29010</v>
      </c>
    </row>
    <row r="964" spans="1:11" customFormat="1" x14ac:dyDescent="0.25">
      <c r="A964" t="str">
        <f t="shared" si="112"/>
        <v>29</v>
      </c>
      <c r="B964" t="s">
        <v>709</v>
      </c>
      <c r="C964" t="str">
        <f t="shared" si="109"/>
        <v>067</v>
      </c>
      <c r="D964" t="s">
        <v>709</v>
      </c>
      <c r="E964" t="str">
        <f t="shared" ref="E964:E1027" si="113">"09"</f>
        <v>09</v>
      </c>
      <c r="F964" t="str">
        <f>"001"</f>
        <v>001</v>
      </c>
      <c r="G964" t="str">
        <f>""</f>
        <v/>
      </c>
      <c r="H964" t="s">
        <v>3</v>
      </c>
      <c r="I964" t="s">
        <v>3250</v>
      </c>
      <c r="J964" t="s">
        <v>6726</v>
      </c>
      <c r="K964" t="str">
        <f>"29002"</f>
        <v>29002</v>
      </c>
    </row>
    <row r="965" spans="1:11" customFormat="1" x14ac:dyDescent="0.25">
      <c r="A965" t="str">
        <f t="shared" si="112"/>
        <v>29</v>
      </c>
      <c r="B965" t="s">
        <v>709</v>
      </c>
      <c r="C965" t="str">
        <f t="shared" si="109"/>
        <v>067</v>
      </c>
      <c r="D965" t="s">
        <v>709</v>
      </c>
      <c r="E965" t="str">
        <f t="shared" si="113"/>
        <v>09</v>
      </c>
      <c r="F965" t="str">
        <f>"002"</f>
        <v>002</v>
      </c>
      <c r="G965" t="str">
        <f>""</f>
        <v/>
      </c>
      <c r="H965" t="s">
        <v>3</v>
      </c>
      <c r="I965" t="s">
        <v>3251</v>
      </c>
      <c r="J965" t="s">
        <v>6727</v>
      </c>
      <c r="K965" t="str">
        <f>"29007"</f>
        <v>29007</v>
      </c>
    </row>
    <row r="966" spans="1:11" customFormat="1" x14ac:dyDescent="0.25">
      <c r="A966" t="str">
        <f t="shared" si="112"/>
        <v>29</v>
      </c>
      <c r="B966" t="s">
        <v>709</v>
      </c>
      <c r="C966" t="str">
        <f t="shared" si="109"/>
        <v>067</v>
      </c>
      <c r="D966" t="s">
        <v>709</v>
      </c>
      <c r="E966" t="str">
        <f t="shared" si="113"/>
        <v>09</v>
      </c>
      <c r="F966" t="str">
        <f>"003"</f>
        <v>003</v>
      </c>
      <c r="G966" t="str">
        <f>""</f>
        <v/>
      </c>
      <c r="H966" t="s">
        <v>1</v>
      </c>
      <c r="I966" t="s">
        <v>3252</v>
      </c>
      <c r="J966" t="s">
        <v>6728</v>
      </c>
      <c r="K966" t="str">
        <f t="shared" ref="K966:K975" si="114">"29002"</f>
        <v>29002</v>
      </c>
    </row>
    <row r="967" spans="1:11" customFormat="1" x14ac:dyDescent="0.25">
      <c r="A967" t="str">
        <f t="shared" si="112"/>
        <v>29</v>
      </c>
      <c r="B967" t="s">
        <v>709</v>
      </c>
      <c r="C967" t="str">
        <f t="shared" si="109"/>
        <v>067</v>
      </c>
      <c r="D967" t="s">
        <v>709</v>
      </c>
      <c r="E967" t="str">
        <f t="shared" si="113"/>
        <v>09</v>
      </c>
      <c r="F967" t="str">
        <f>"003"</f>
        <v>003</v>
      </c>
      <c r="G967" t="str">
        <f>""</f>
        <v/>
      </c>
      <c r="H967" t="s">
        <v>0</v>
      </c>
      <c r="I967" t="s">
        <v>3252</v>
      </c>
      <c r="J967" t="s">
        <v>6728</v>
      </c>
      <c r="K967" t="str">
        <f t="shared" si="114"/>
        <v>29002</v>
      </c>
    </row>
    <row r="968" spans="1:11" customFormat="1" x14ac:dyDescent="0.25">
      <c r="A968" t="str">
        <f t="shared" si="112"/>
        <v>29</v>
      </c>
      <c r="B968" t="s">
        <v>709</v>
      </c>
      <c r="C968" t="str">
        <f t="shared" si="109"/>
        <v>067</v>
      </c>
      <c r="D968" t="s">
        <v>709</v>
      </c>
      <c r="E968" t="str">
        <f t="shared" si="113"/>
        <v>09</v>
      </c>
      <c r="F968" t="str">
        <f>"004"</f>
        <v>004</v>
      </c>
      <c r="G968" t="str">
        <f>""</f>
        <v/>
      </c>
      <c r="H968" t="s">
        <v>1</v>
      </c>
      <c r="I968" t="s">
        <v>3253</v>
      </c>
      <c r="J968" t="s">
        <v>6729</v>
      </c>
      <c r="K968" t="str">
        <f t="shared" si="114"/>
        <v>29002</v>
      </c>
    </row>
    <row r="969" spans="1:11" customFormat="1" x14ac:dyDescent="0.25">
      <c r="A969" t="str">
        <f t="shared" si="112"/>
        <v>29</v>
      </c>
      <c r="B969" t="s">
        <v>709</v>
      </c>
      <c r="C969" t="str">
        <f t="shared" si="109"/>
        <v>067</v>
      </c>
      <c r="D969" t="s">
        <v>709</v>
      </c>
      <c r="E969" t="str">
        <f t="shared" si="113"/>
        <v>09</v>
      </c>
      <c r="F969" t="str">
        <f>"004"</f>
        <v>004</v>
      </c>
      <c r="G969" t="str">
        <f>""</f>
        <v/>
      </c>
      <c r="H969" t="s">
        <v>0</v>
      </c>
      <c r="I969" t="s">
        <v>3253</v>
      </c>
      <c r="J969" t="s">
        <v>6729</v>
      </c>
      <c r="K969" t="str">
        <f t="shared" si="114"/>
        <v>29002</v>
      </c>
    </row>
    <row r="970" spans="1:11" customFormat="1" x14ac:dyDescent="0.25">
      <c r="A970" t="str">
        <f t="shared" si="112"/>
        <v>29</v>
      </c>
      <c r="B970" t="s">
        <v>709</v>
      </c>
      <c r="C970" t="str">
        <f t="shared" si="109"/>
        <v>067</v>
      </c>
      <c r="D970" t="s">
        <v>709</v>
      </c>
      <c r="E970" t="str">
        <f t="shared" si="113"/>
        <v>09</v>
      </c>
      <c r="F970" t="str">
        <f>"005"</f>
        <v>005</v>
      </c>
      <c r="G970" t="str">
        <f>""</f>
        <v/>
      </c>
      <c r="H970" t="s">
        <v>3</v>
      </c>
      <c r="I970" t="s">
        <v>3250</v>
      </c>
      <c r="J970" t="s">
        <v>6726</v>
      </c>
      <c r="K970" t="str">
        <f t="shared" si="114"/>
        <v>29002</v>
      </c>
    </row>
    <row r="971" spans="1:11" customFormat="1" x14ac:dyDescent="0.25">
      <c r="A971" t="str">
        <f t="shared" si="112"/>
        <v>29</v>
      </c>
      <c r="B971" t="s">
        <v>709</v>
      </c>
      <c r="C971" t="str">
        <f t="shared" si="109"/>
        <v>067</v>
      </c>
      <c r="D971" t="s">
        <v>709</v>
      </c>
      <c r="E971" t="str">
        <f t="shared" si="113"/>
        <v>09</v>
      </c>
      <c r="F971" t="str">
        <f>"006"</f>
        <v>006</v>
      </c>
      <c r="G971" t="str">
        <f>""</f>
        <v/>
      </c>
      <c r="H971" t="s">
        <v>1</v>
      </c>
      <c r="I971" t="s">
        <v>3254</v>
      </c>
      <c r="J971" t="s">
        <v>6730</v>
      </c>
      <c r="K971" t="str">
        <f t="shared" si="114"/>
        <v>29002</v>
      </c>
    </row>
    <row r="972" spans="1:11" customFormat="1" x14ac:dyDescent="0.25">
      <c r="A972" t="str">
        <f t="shared" si="112"/>
        <v>29</v>
      </c>
      <c r="B972" t="s">
        <v>709</v>
      </c>
      <c r="C972" t="str">
        <f t="shared" si="109"/>
        <v>067</v>
      </c>
      <c r="D972" t="s">
        <v>709</v>
      </c>
      <c r="E972" t="str">
        <f t="shared" si="113"/>
        <v>09</v>
      </c>
      <c r="F972" t="str">
        <f>"006"</f>
        <v>006</v>
      </c>
      <c r="G972" t="str">
        <f>""</f>
        <v/>
      </c>
      <c r="H972" t="s">
        <v>0</v>
      </c>
      <c r="I972" t="s">
        <v>3254</v>
      </c>
      <c r="J972" t="s">
        <v>6730</v>
      </c>
      <c r="K972" t="str">
        <f t="shared" si="114"/>
        <v>29002</v>
      </c>
    </row>
    <row r="973" spans="1:11" customFormat="1" x14ac:dyDescent="0.25">
      <c r="A973" t="str">
        <f t="shared" si="112"/>
        <v>29</v>
      </c>
      <c r="B973" t="s">
        <v>709</v>
      </c>
      <c r="C973" t="str">
        <f t="shared" si="109"/>
        <v>067</v>
      </c>
      <c r="D973" t="s">
        <v>709</v>
      </c>
      <c r="E973" t="str">
        <f t="shared" si="113"/>
        <v>09</v>
      </c>
      <c r="F973" t="str">
        <f>"007"</f>
        <v>007</v>
      </c>
      <c r="G973" t="str">
        <f>""</f>
        <v/>
      </c>
      <c r="H973" t="s">
        <v>1</v>
      </c>
      <c r="I973" t="s">
        <v>3254</v>
      </c>
      <c r="J973" t="s">
        <v>6730</v>
      </c>
      <c r="K973" t="str">
        <f t="shared" si="114"/>
        <v>29002</v>
      </c>
    </row>
    <row r="974" spans="1:11" customFormat="1" x14ac:dyDescent="0.25">
      <c r="A974" t="str">
        <f t="shared" si="112"/>
        <v>29</v>
      </c>
      <c r="B974" t="s">
        <v>709</v>
      </c>
      <c r="C974" t="str">
        <f t="shared" si="109"/>
        <v>067</v>
      </c>
      <c r="D974" t="s">
        <v>709</v>
      </c>
      <c r="E974" t="str">
        <f t="shared" si="113"/>
        <v>09</v>
      </c>
      <c r="F974" t="str">
        <f>"007"</f>
        <v>007</v>
      </c>
      <c r="G974" t="str">
        <f>""</f>
        <v/>
      </c>
      <c r="H974" t="s">
        <v>0</v>
      </c>
      <c r="I974" t="s">
        <v>3254</v>
      </c>
      <c r="J974" t="s">
        <v>6730</v>
      </c>
      <c r="K974" t="str">
        <f t="shared" si="114"/>
        <v>29002</v>
      </c>
    </row>
    <row r="975" spans="1:11" customFormat="1" x14ac:dyDescent="0.25">
      <c r="A975" t="str">
        <f t="shared" si="112"/>
        <v>29</v>
      </c>
      <c r="B975" t="s">
        <v>709</v>
      </c>
      <c r="C975" t="str">
        <f t="shared" si="109"/>
        <v>067</v>
      </c>
      <c r="D975" t="s">
        <v>709</v>
      </c>
      <c r="E975" t="str">
        <f t="shared" si="113"/>
        <v>09</v>
      </c>
      <c r="F975" t="str">
        <f>"008"</f>
        <v>008</v>
      </c>
      <c r="G975" t="str">
        <f>""</f>
        <v/>
      </c>
      <c r="H975" t="s">
        <v>3</v>
      </c>
      <c r="I975" t="s">
        <v>3255</v>
      </c>
      <c r="J975" t="s">
        <v>6731</v>
      </c>
      <c r="K975" t="str">
        <f t="shared" si="114"/>
        <v>29002</v>
      </c>
    </row>
    <row r="976" spans="1:11" customFormat="1" x14ac:dyDescent="0.25">
      <c r="A976" t="str">
        <f t="shared" si="112"/>
        <v>29</v>
      </c>
      <c r="B976" t="s">
        <v>709</v>
      </c>
      <c r="C976" t="str">
        <f t="shared" si="109"/>
        <v>067</v>
      </c>
      <c r="D976" t="s">
        <v>709</v>
      </c>
      <c r="E976" t="str">
        <f t="shared" si="113"/>
        <v>09</v>
      </c>
      <c r="F976" t="str">
        <f>"009"</f>
        <v>009</v>
      </c>
      <c r="G976" t="str">
        <f>""</f>
        <v/>
      </c>
      <c r="H976" t="s">
        <v>3</v>
      </c>
      <c r="I976" t="s">
        <v>3256</v>
      </c>
      <c r="J976" t="s">
        <v>6732</v>
      </c>
      <c r="K976" t="str">
        <f>"29007"</f>
        <v>29007</v>
      </c>
    </row>
    <row r="977" spans="1:11" customFormat="1" x14ac:dyDescent="0.25">
      <c r="A977" t="str">
        <f t="shared" si="112"/>
        <v>29</v>
      </c>
      <c r="B977" t="s">
        <v>709</v>
      </c>
      <c r="C977" t="str">
        <f t="shared" si="109"/>
        <v>067</v>
      </c>
      <c r="D977" t="s">
        <v>709</v>
      </c>
      <c r="E977" t="str">
        <f t="shared" si="113"/>
        <v>09</v>
      </c>
      <c r="F977" t="str">
        <f>"010"</f>
        <v>010</v>
      </c>
      <c r="G977" t="str">
        <f>""</f>
        <v/>
      </c>
      <c r="H977" t="s">
        <v>1</v>
      </c>
      <c r="I977" t="s">
        <v>3257</v>
      </c>
      <c r="J977" t="s">
        <v>6733</v>
      </c>
      <c r="K977" t="str">
        <f>"29002"</f>
        <v>29002</v>
      </c>
    </row>
    <row r="978" spans="1:11" customFormat="1" x14ac:dyDescent="0.25">
      <c r="A978" t="str">
        <f t="shared" si="112"/>
        <v>29</v>
      </c>
      <c r="B978" t="s">
        <v>709</v>
      </c>
      <c r="C978" t="str">
        <f t="shared" si="109"/>
        <v>067</v>
      </c>
      <c r="D978" t="s">
        <v>709</v>
      </c>
      <c r="E978" t="str">
        <f t="shared" si="113"/>
        <v>09</v>
      </c>
      <c r="F978" t="str">
        <f>"010"</f>
        <v>010</v>
      </c>
      <c r="G978" t="str">
        <f>""</f>
        <v/>
      </c>
      <c r="H978" t="s">
        <v>0</v>
      </c>
      <c r="I978" t="s">
        <v>3257</v>
      </c>
      <c r="J978" t="s">
        <v>6733</v>
      </c>
      <c r="K978" t="str">
        <f>"29002"</f>
        <v>29002</v>
      </c>
    </row>
    <row r="979" spans="1:11" customFormat="1" x14ac:dyDescent="0.25">
      <c r="A979" t="str">
        <f t="shared" si="112"/>
        <v>29</v>
      </c>
      <c r="B979" t="s">
        <v>709</v>
      </c>
      <c r="C979" t="str">
        <f t="shared" si="109"/>
        <v>067</v>
      </c>
      <c r="D979" t="s">
        <v>709</v>
      </c>
      <c r="E979" t="str">
        <f t="shared" si="113"/>
        <v>09</v>
      </c>
      <c r="F979" t="str">
        <f>"011"</f>
        <v>011</v>
      </c>
      <c r="G979" t="str">
        <f>""</f>
        <v/>
      </c>
      <c r="H979" t="s">
        <v>1</v>
      </c>
      <c r="I979" t="s">
        <v>3258</v>
      </c>
      <c r="J979" t="s">
        <v>6734</v>
      </c>
      <c r="K979" t="str">
        <f>"29003"</f>
        <v>29003</v>
      </c>
    </row>
    <row r="980" spans="1:11" customFormat="1" x14ac:dyDescent="0.25">
      <c r="A980" t="str">
        <f t="shared" si="112"/>
        <v>29</v>
      </c>
      <c r="B980" t="s">
        <v>709</v>
      </c>
      <c r="C980" t="str">
        <f t="shared" si="109"/>
        <v>067</v>
      </c>
      <c r="D980" t="s">
        <v>709</v>
      </c>
      <c r="E980" t="str">
        <f t="shared" si="113"/>
        <v>09</v>
      </c>
      <c r="F980" t="str">
        <f>"011"</f>
        <v>011</v>
      </c>
      <c r="G980" t="str">
        <f>""</f>
        <v/>
      </c>
      <c r="H980" t="s">
        <v>0</v>
      </c>
      <c r="I980" t="s">
        <v>3258</v>
      </c>
      <c r="J980" t="s">
        <v>6734</v>
      </c>
      <c r="K980" t="str">
        <f>"29003"</f>
        <v>29003</v>
      </c>
    </row>
    <row r="981" spans="1:11" customFormat="1" x14ac:dyDescent="0.25">
      <c r="A981" t="str">
        <f t="shared" si="112"/>
        <v>29</v>
      </c>
      <c r="B981" t="s">
        <v>709</v>
      </c>
      <c r="C981" t="str">
        <f t="shared" si="109"/>
        <v>067</v>
      </c>
      <c r="D981" t="s">
        <v>709</v>
      </c>
      <c r="E981" t="str">
        <f t="shared" si="113"/>
        <v>09</v>
      </c>
      <c r="F981" t="str">
        <f>"012"</f>
        <v>012</v>
      </c>
      <c r="G981" t="str">
        <f>""</f>
        <v/>
      </c>
      <c r="H981" t="s">
        <v>1</v>
      </c>
      <c r="I981" t="s">
        <v>3259</v>
      </c>
      <c r="J981" t="s">
        <v>6735</v>
      </c>
      <c r="K981" t="str">
        <f t="shared" ref="K981:K987" si="115">"29002"</f>
        <v>29002</v>
      </c>
    </row>
    <row r="982" spans="1:11" customFormat="1" x14ac:dyDescent="0.25">
      <c r="A982" t="str">
        <f t="shared" si="112"/>
        <v>29</v>
      </c>
      <c r="B982" t="s">
        <v>709</v>
      </c>
      <c r="C982" t="str">
        <f t="shared" si="109"/>
        <v>067</v>
      </c>
      <c r="D982" t="s">
        <v>709</v>
      </c>
      <c r="E982" t="str">
        <f t="shared" si="113"/>
        <v>09</v>
      </c>
      <c r="F982" t="str">
        <f>"012"</f>
        <v>012</v>
      </c>
      <c r="G982" t="str">
        <f>""</f>
        <v/>
      </c>
      <c r="H982" t="s">
        <v>0</v>
      </c>
      <c r="I982" t="s">
        <v>3259</v>
      </c>
      <c r="J982" t="s">
        <v>6735</v>
      </c>
      <c r="K982" t="str">
        <f t="shared" si="115"/>
        <v>29002</v>
      </c>
    </row>
    <row r="983" spans="1:11" customFormat="1" x14ac:dyDescent="0.25">
      <c r="A983" t="str">
        <f t="shared" si="112"/>
        <v>29</v>
      </c>
      <c r="B983" t="s">
        <v>709</v>
      </c>
      <c r="C983" t="str">
        <f t="shared" si="109"/>
        <v>067</v>
      </c>
      <c r="D983" t="s">
        <v>709</v>
      </c>
      <c r="E983" t="str">
        <f t="shared" si="113"/>
        <v>09</v>
      </c>
      <c r="F983" t="str">
        <f>"013"</f>
        <v>013</v>
      </c>
      <c r="G983" t="str">
        <f>""</f>
        <v/>
      </c>
      <c r="H983" t="s">
        <v>1</v>
      </c>
      <c r="I983" t="s">
        <v>3260</v>
      </c>
      <c r="J983" t="s">
        <v>6736</v>
      </c>
      <c r="K983" t="str">
        <f t="shared" si="115"/>
        <v>29002</v>
      </c>
    </row>
    <row r="984" spans="1:11" customFormat="1" x14ac:dyDescent="0.25">
      <c r="A984" t="str">
        <f t="shared" si="112"/>
        <v>29</v>
      </c>
      <c r="B984" t="s">
        <v>709</v>
      </c>
      <c r="C984" t="str">
        <f t="shared" si="109"/>
        <v>067</v>
      </c>
      <c r="D984" t="s">
        <v>709</v>
      </c>
      <c r="E984" t="str">
        <f t="shared" si="113"/>
        <v>09</v>
      </c>
      <c r="F984" t="str">
        <f>"013"</f>
        <v>013</v>
      </c>
      <c r="G984" t="str">
        <f>""</f>
        <v/>
      </c>
      <c r="H984" t="s">
        <v>0</v>
      </c>
      <c r="I984" t="s">
        <v>3260</v>
      </c>
      <c r="J984" t="s">
        <v>6736</v>
      </c>
      <c r="K984" t="str">
        <f t="shared" si="115"/>
        <v>29002</v>
      </c>
    </row>
    <row r="985" spans="1:11" customFormat="1" x14ac:dyDescent="0.25">
      <c r="A985" t="str">
        <f t="shared" si="112"/>
        <v>29</v>
      </c>
      <c r="B985" t="s">
        <v>709</v>
      </c>
      <c r="C985" t="str">
        <f t="shared" si="109"/>
        <v>067</v>
      </c>
      <c r="D985" t="s">
        <v>709</v>
      </c>
      <c r="E985" t="str">
        <f t="shared" si="113"/>
        <v>09</v>
      </c>
      <c r="F985" t="str">
        <f>"014"</f>
        <v>014</v>
      </c>
      <c r="G985" t="str">
        <f>""</f>
        <v/>
      </c>
      <c r="H985" t="s">
        <v>3</v>
      </c>
      <c r="I985" t="s">
        <v>3260</v>
      </c>
      <c r="J985" t="s">
        <v>6736</v>
      </c>
      <c r="K985" t="str">
        <f t="shared" si="115"/>
        <v>29002</v>
      </c>
    </row>
    <row r="986" spans="1:11" customFormat="1" x14ac:dyDescent="0.25">
      <c r="A986" t="str">
        <f t="shared" si="112"/>
        <v>29</v>
      </c>
      <c r="B986" t="s">
        <v>709</v>
      </c>
      <c r="C986" t="str">
        <f t="shared" si="109"/>
        <v>067</v>
      </c>
      <c r="D986" t="s">
        <v>709</v>
      </c>
      <c r="E986" t="str">
        <f t="shared" si="113"/>
        <v>09</v>
      </c>
      <c r="F986" t="str">
        <f>"015"</f>
        <v>015</v>
      </c>
      <c r="G986" t="str">
        <f>""</f>
        <v/>
      </c>
      <c r="H986" t="s">
        <v>3</v>
      </c>
      <c r="I986" t="s">
        <v>3261</v>
      </c>
      <c r="J986" t="s">
        <v>6737</v>
      </c>
      <c r="K986" t="str">
        <f t="shared" si="115"/>
        <v>29002</v>
      </c>
    </row>
    <row r="987" spans="1:11" customFormat="1" x14ac:dyDescent="0.25">
      <c r="A987" t="str">
        <f t="shared" si="112"/>
        <v>29</v>
      </c>
      <c r="B987" t="s">
        <v>709</v>
      </c>
      <c r="C987" t="str">
        <f t="shared" si="109"/>
        <v>067</v>
      </c>
      <c r="D987" t="s">
        <v>709</v>
      </c>
      <c r="E987" t="str">
        <f t="shared" si="113"/>
        <v>09</v>
      </c>
      <c r="F987" t="str">
        <f>"016"</f>
        <v>016</v>
      </c>
      <c r="G987" t="str">
        <f>""</f>
        <v/>
      </c>
      <c r="H987" t="s">
        <v>3</v>
      </c>
      <c r="I987" t="s">
        <v>3262</v>
      </c>
      <c r="J987" t="s">
        <v>6738</v>
      </c>
      <c r="K987" t="str">
        <f t="shared" si="115"/>
        <v>29002</v>
      </c>
    </row>
    <row r="988" spans="1:11" customFormat="1" x14ac:dyDescent="0.25">
      <c r="A988" t="str">
        <f t="shared" si="112"/>
        <v>29</v>
      </c>
      <c r="B988" t="s">
        <v>709</v>
      </c>
      <c r="C988" t="str">
        <f t="shared" si="109"/>
        <v>067</v>
      </c>
      <c r="D988" t="s">
        <v>709</v>
      </c>
      <c r="E988" t="str">
        <f t="shared" si="113"/>
        <v>09</v>
      </c>
      <c r="F988" t="str">
        <f>"017"</f>
        <v>017</v>
      </c>
      <c r="G988" t="str">
        <f>""</f>
        <v/>
      </c>
      <c r="H988" t="s">
        <v>3</v>
      </c>
      <c r="I988" t="s">
        <v>3263</v>
      </c>
      <c r="J988" t="s">
        <v>6739</v>
      </c>
      <c r="K988" t="str">
        <f>"29006"</f>
        <v>29006</v>
      </c>
    </row>
    <row r="989" spans="1:11" customFormat="1" x14ac:dyDescent="0.25">
      <c r="A989" t="str">
        <f t="shared" si="112"/>
        <v>29</v>
      </c>
      <c r="B989" t="s">
        <v>709</v>
      </c>
      <c r="C989" t="str">
        <f t="shared" si="109"/>
        <v>067</v>
      </c>
      <c r="D989" t="s">
        <v>709</v>
      </c>
      <c r="E989" t="str">
        <f t="shared" si="113"/>
        <v>09</v>
      </c>
      <c r="F989" t="str">
        <f>"018"</f>
        <v>018</v>
      </c>
      <c r="G989" t="str">
        <f>""</f>
        <v/>
      </c>
      <c r="H989" t="s">
        <v>3</v>
      </c>
      <c r="I989" t="s">
        <v>3264</v>
      </c>
      <c r="J989" t="s">
        <v>6740</v>
      </c>
      <c r="K989" t="str">
        <f>"29002"</f>
        <v>29002</v>
      </c>
    </row>
    <row r="990" spans="1:11" customFormat="1" x14ac:dyDescent="0.25">
      <c r="A990" t="str">
        <f t="shared" si="112"/>
        <v>29</v>
      </c>
      <c r="B990" t="s">
        <v>709</v>
      </c>
      <c r="C990" t="str">
        <f t="shared" si="109"/>
        <v>067</v>
      </c>
      <c r="D990" t="s">
        <v>709</v>
      </c>
      <c r="E990" t="str">
        <f t="shared" si="113"/>
        <v>09</v>
      </c>
      <c r="F990" t="str">
        <f>"019"</f>
        <v>019</v>
      </c>
      <c r="G990" t="str">
        <f>""</f>
        <v/>
      </c>
      <c r="H990" t="s">
        <v>3</v>
      </c>
      <c r="I990" t="s">
        <v>3264</v>
      </c>
      <c r="J990" t="s">
        <v>6740</v>
      </c>
      <c r="K990" t="str">
        <f>"29002"</f>
        <v>29002</v>
      </c>
    </row>
    <row r="991" spans="1:11" customFormat="1" x14ac:dyDescent="0.25">
      <c r="A991" t="str">
        <f t="shared" si="112"/>
        <v>29</v>
      </c>
      <c r="B991" t="s">
        <v>709</v>
      </c>
      <c r="C991" t="str">
        <f t="shared" si="109"/>
        <v>067</v>
      </c>
      <c r="D991" t="s">
        <v>709</v>
      </c>
      <c r="E991" t="str">
        <f t="shared" si="113"/>
        <v>09</v>
      </c>
      <c r="F991" t="str">
        <f>"020"</f>
        <v>020</v>
      </c>
      <c r="G991" t="str">
        <f>""</f>
        <v/>
      </c>
      <c r="H991" t="s">
        <v>3</v>
      </c>
      <c r="I991" t="s">
        <v>3261</v>
      </c>
      <c r="J991" t="s">
        <v>6737</v>
      </c>
      <c r="K991" t="str">
        <f>"29002"</f>
        <v>29002</v>
      </c>
    </row>
    <row r="992" spans="1:11" customFormat="1" x14ac:dyDescent="0.25">
      <c r="A992" t="str">
        <f t="shared" si="112"/>
        <v>29</v>
      </c>
      <c r="B992" t="s">
        <v>709</v>
      </c>
      <c r="C992" t="str">
        <f t="shared" si="109"/>
        <v>067</v>
      </c>
      <c r="D992" t="s">
        <v>709</v>
      </c>
      <c r="E992" t="str">
        <f t="shared" si="113"/>
        <v>09</v>
      </c>
      <c r="F992" t="str">
        <f>"021"</f>
        <v>021</v>
      </c>
      <c r="G992" t="str">
        <f>""</f>
        <v/>
      </c>
      <c r="H992" t="s">
        <v>1</v>
      </c>
      <c r="I992" t="s">
        <v>3265</v>
      </c>
      <c r="J992" t="s">
        <v>6741</v>
      </c>
      <c r="K992" t="str">
        <f t="shared" ref="K992:K1003" si="116">"29006"</f>
        <v>29006</v>
      </c>
    </row>
    <row r="993" spans="1:11" customFormat="1" x14ac:dyDescent="0.25">
      <c r="A993" t="str">
        <f t="shared" si="112"/>
        <v>29</v>
      </c>
      <c r="B993" t="s">
        <v>709</v>
      </c>
      <c r="C993" t="str">
        <f t="shared" ref="C993:C1056" si="117">"067"</f>
        <v>067</v>
      </c>
      <c r="D993" t="s">
        <v>709</v>
      </c>
      <c r="E993" t="str">
        <f t="shared" si="113"/>
        <v>09</v>
      </c>
      <c r="F993" t="str">
        <f>"021"</f>
        <v>021</v>
      </c>
      <c r="G993" t="str">
        <f>""</f>
        <v/>
      </c>
      <c r="H993" t="s">
        <v>0</v>
      </c>
      <c r="I993" t="s">
        <v>3265</v>
      </c>
      <c r="J993" t="s">
        <v>6741</v>
      </c>
      <c r="K993" t="str">
        <f t="shared" si="116"/>
        <v>29006</v>
      </c>
    </row>
    <row r="994" spans="1:11" customFormat="1" x14ac:dyDescent="0.25">
      <c r="A994" t="str">
        <f t="shared" si="112"/>
        <v>29</v>
      </c>
      <c r="B994" t="s">
        <v>709</v>
      </c>
      <c r="C994" t="str">
        <f t="shared" si="117"/>
        <v>067</v>
      </c>
      <c r="D994" t="s">
        <v>709</v>
      </c>
      <c r="E994" t="str">
        <f t="shared" si="113"/>
        <v>09</v>
      </c>
      <c r="F994" t="str">
        <f>"022"</f>
        <v>022</v>
      </c>
      <c r="G994" t="str">
        <f>""</f>
        <v/>
      </c>
      <c r="H994" t="s">
        <v>3</v>
      </c>
      <c r="I994" t="s">
        <v>3266</v>
      </c>
      <c r="J994" t="s">
        <v>6742</v>
      </c>
      <c r="K994" t="str">
        <f t="shared" si="116"/>
        <v>29006</v>
      </c>
    </row>
    <row r="995" spans="1:11" customFormat="1" x14ac:dyDescent="0.25">
      <c r="A995" t="str">
        <f t="shared" si="112"/>
        <v>29</v>
      </c>
      <c r="B995" t="s">
        <v>709</v>
      </c>
      <c r="C995" t="str">
        <f t="shared" si="117"/>
        <v>067</v>
      </c>
      <c r="D995" t="s">
        <v>709</v>
      </c>
      <c r="E995" t="str">
        <f t="shared" si="113"/>
        <v>09</v>
      </c>
      <c r="F995" t="str">
        <f>"023"</f>
        <v>023</v>
      </c>
      <c r="G995" t="str">
        <f>""</f>
        <v/>
      </c>
      <c r="H995" t="s">
        <v>1</v>
      </c>
      <c r="I995" t="s">
        <v>3265</v>
      </c>
      <c r="J995" t="s">
        <v>6741</v>
      </c>
      <c r="K995" t="str">
        <f t="shared" si="116"/>
        <v>29006</v>
      </c>
    </row>
    <row r="996" spans="1:11" customFormat="1" x14ac:dyDescent="0.25">
      <c r="A996" t="str">
        <f t="shared" si="112"/>
        <v>29</v>
      </c>
      <c r="B996" t="s">
        <v>709</v>
      </c>
      <c r="C996" t="str">
        <f t="shared" si="117"/>
        <v>067</v>
      </c>
      <c r="D996" t="s">
        <v>709</v>
      </c>
      <c r="E996" t="str">
        <f t="shared" si="113"/>
        <v>09</v>
      </c>
      <c r="F996" t="str">
        <f>"023"</f>
        <v>023</v>
      </c>
      <c r="G996" t="str">
        <f>""</f>
        <v/>
      </c>
      <c r="H996" t="s">
        <v>0</v>
      </c>
      <c r="I996" t="s">
        <v>3265</v>
      </c>
      <c r="J996" t="s">
        <v>6741</v>
      </c>
      <c r="K996" t="str">
        <f t="shared" si="116"/>
        <v>29006</v>
      </c>
    </row>
    <row r="997" spans="1:11" customFormat="1" x14ac:dyDescent="0.25">
      <c r="A997" t="str">
        <f t="shared" si="112"/>
        <v>29</v>
      </c>
      <c r="B997" t="s">
        <v>709</v>
      </c>
      <c r="C997" t="str">
        <f t="shared" si="117"/>
        <v>067</v>
      </c>
      <c r="D997" t="s">
        <v>709</v>
      </c>
      <c r="E997" t="str">
        <f t="shared" si="113"/>
        <v>09</v>
      </c>
      <c r="F997" t="str">
        <f>"024"</f>
        <v>024</v>
      </c>
      <c r="G997" t="str">
        <f>""</f>
        <v/>
      </c>
      <c r="H997" t="s">
        <v>3</v>
      </c>
      <c r="I997" t="s">
        <v>3267</v>
      </c>
      <c r="J997" t="s">
        <v>6743</v>
      </c>
      <c r="K997" t="str">
        <f t="shared" si="116"/>
        <v>29006</v>
      </c>
    </row>
    <row r="998" spans="1:11" customFormat="1" x14ac:dyDescent="0.25">
      <c r="A998" t="str">
        <f t="shared" si="112"/>
        <v>29</v>
      </c>
      <c r="B998" t="s">
        <v>709</v>
      </c>
      <c r="C998" t="str">
        <f t="shared" si="117"/>
        <v>067</v>
      </c>
      <c r="D998" t="s">
        <v>709</v>
      </c>
      <c r="E998" t="str">
        <f t="shared" si="113"/>
        <v>09</v>
      </c>
      <c r="F998" t="str">
        <f>"025"</f>
        <v>025</v>
      </c>
      <c r="G998" t="str">
        <f>""</f>
        <v/>
      </c>
      <c r="H998" t="s">
        <v>1</v>
      </c>
      <c r="I998" t="s">
        <v>3267</v>
      </c>
      <c r="J998" t="s">
        <v>6743</v>
      </c>
      <c r="K998" t="str">
        <f t="shared" si="116"/>
        <v>29006</v>
      </c>
    </row>
    <row r="999" spans="1:11" customFormat="1" x14ac:dyDescent="0.25">
      <c r="A999" t="str">
        <f t="shared" si="112"/>
        <v>29</v>
      </c>
      <c r="B999" t="s">
        <v>709</v>
      </c>
      <c r="C999" t="str">
        <f t="shared" si="117"/>
        <v>067</v>
      </c>
      <c r="D999" t="s">
        <v>709</v>
      </c>
      <c r="E999" t="str">
        <f t="shared" si="113"/>
        <v>09</v>
      </c>
      <c r="F999" t="str">
        <f>"025"</f>
        <v>025</v>
      </c>
      <c r="G999" t="str">
        <f>""</f>
        <v/>
      </c>
      <c r="H999" t="s">
        <v>0</v>
      </c>
      <c r="I999" t="s">
        <v>3267</v>
      </c>
      <c r="J999" t="s">
        <v>6743</v>
      </c>
      <c r="K999" t="str">
        <f t="shared" si="116"/>
        <v>29006</v>
      </c>
    </row>
    <row r="1000" spans="1:11" customFormat="1" x14ac:dyDescent="0.25">
      <c r="A1000" t="str">
        <f t="shared" si="112"/>
        <v>29</v>
      </c>
      <c r="B1000" t="s">
        <v>709</v>
      </c>
      <c r="C1000" t="str">
        <f t="shared" si="117"/>
        <v>067</v>
      </c>
      <c r="D1000" t="s">
        <v>709</v>
      </c>
      <c r="E1000" t="str">
        <f t="shared" si="113"/>
        <v>09</v>
      </c>
      <c r="F1000" t="str">
        <f>"026"</f>
        <v>026</v>
      </c>
      <c r="G1000" t="str">
        <f>""</f>
        <v/>
      </c>
      <c r="H1000" t="s">
        <v>3</v>
      </c>
      <c r="I1000" t="s">
        <v>3268</v>
      </c>
      <c r="J1000" t="s">
        <v>6744</v>
      </c>
      <c r="K1000" t="str">
        <f t="shared" si="116"/>
        <v>29006</v>
      </c>
    </row>
    <row r="1001" spans="1:11" customFormat="1" x14ac:dyDescent="0.25">
      <c r="A1001" t="str">
        <f t="shared" si="112"/>
        <v>29</v>
      </c>
      <c r="B1001" t="s">
        <v>709</v>
      </c>
      <c r="C1001" t="str">
        <f t="shared" si="117"/>
        <v>067</v>
      </c>
      <c r="D1001" t="s">
        <v>709</v>
      </c>
      <c r="E1001" t="str">
        <f t="shared" si="113"/>
        <v>09</v>
      </c>
      <c r="F1001" t="str">
        <f>"027"</f>
        <v>027</v>
      </c>
      <c r="G1001" t="str">
        <f>""</f>
        <v/>
      </c>
      <c r="H1001" t="s">
        <v>1</v>
      </c>
      <c r="I1001" t="s">
        <v>3269</v>
      </c>
      <c r="J1001" t="s">
        <v>6745</v>
      </c>
      <c r="K1001" t="str">
        <f t="shared" si="116"/>
        <v>29006</v>
      </c>
    </row>
    <row r="1002" spans="1:11" customFormat="1" x14ac:dyDescent="0.25">
      <c r="A1002" t="str">
        <f t="shared" si="112"/>
        <v>29</v>
      </c>
      <c r="B1002" t="s">
        <v>709</v>
      </c>
      <c r="C1002" t="str">
        <f t="shared" si="117"/>
        <v>067</v>
      </c>
      <c r="D1002" t="s">
        <v>709</v>
      </c>
      <c r="E1002" t="str">
        <f t="shared" si="113"/>
        <v>09</v>
      </c>
      <c r="F1002" t="str">
        <f>"027"</f>
        <v>027</v>
      </c>
      <c r="G1002" t="str">
        <f>""</f>
        <v/>
      </c>
      <c r="H1002" t="s">
        <v>0</v>
      </c>
      <c r="I1002" t="s">
        <v>3269</v>
      </c>
      <c r="J1002" t="s">
        <v>6745</v>
      </c>
      <c r="K1002" t="str">
        <f t="shared" si="116"/>
        <v>29006</v>
      </c>
    </row>
    <row r="1003" spans="1:11" customFormat="1" x14ac:dyDescent="0.25">
      <c r="A1003" t="str">
        <f t="shared" si="112"/>
        <v>29</v>
      </c>
      <c r="B1003" t="s">
        <v>709</v>
      </c>
      <c r="C1003" t="str">
        <f t="shared" si="117"/>
        <v>067</v>
      </c>
      <c r="D1003" t="s">
        <v>709</v>
      </c>
      <c r="E1003" t="str">
        <f t="shared" si="113"/>
        <v>09</v>
      </c>
      <c r="F1003" t="str">
        <f>"028"</f>
        <v>028</v>
      </c>
      <c r="G1003" t="str">
        <f>""</f>
        <v/>
      </c>
      <c r="H1003" t="s">
        <v>3</v>
      </c>
      <c r="I1003" t="s">
        <v>3270</v>
      </c>
      <c r="J1003" t="s">
        <v>6746</v>
      </c>
      <c r="K1003" t="str">
        <f t="shared" si="116"/>
        <v>29006</v>
      </c>
    </row>
    <row r="1004" spans="1:11" customFormat="1" x14ac:dyDescent="0.25">
      <c r="A1004" t="str">
        <f t="shared" si="112"/>
        <v>29</v>
      </c>
      <c r="B1004" t="s">
        <v>709</v>
      </c>
      <c r="C1004" t="str">
        <f t="shared" si="117"/>
        <v>067</v>
      </c>
      <c r="D1004" t="s">
        <v>709</v>
      </c>
      <c r="E1004" t="str">
        <f t="shared" si="113"/>
        <v>09</v>
      </c>
      <c r="F1004" t="str">
        <f>"029"</f>
        <v>029</v>
      </c>
      <c r="G1004" t="str">
        <f>""</f>
        <v/>
      </c>
      <c r="H1004" t="s">
        <v>1</v>
      </c>
      <c r="I1004" t="s">
        <v>3271</v>
      </c>
      <c r="J1004" t="s">
        <v>6747</v>
      </c>
      <c r="K1004" t="str">
        <f>"29007"</f>
        <v>29007</v>
      </c>
    </row>
    <row r="1005" spans="1:11" customFormat="1" x14ac:dyDescent="0.25">
      <c r="A1005" t="str">
        <f t="shared" si="112"/>
        <v>29</v>
      </c>
      <c r="B1005" t="s">
        <v>709</v>
      </c>
      <c r="C1005" t="str">
        <f t="shared" si="117"/>
        <v>067</v>
      </c>
      <c r="D1005" t="s">
        <v>709</v>
      </c>
      <c r="E1005" t="str">
        <f t="shared" si="113"/>
        <v>09</v>
      </c>
      <c r="F1005" t="str">
        <f>"029"</f>
        <v>029</v>
      </c>
      <c r="G1005" t="str">
        <f>""</f>
        <v/>
      </c>
      <c r="H1005" t="s">
        <v>0</v>
      </c>
      <c r="I1005" t="s">
        <v>3271</v>
      </c>
      <c r="J1005" t="s">
        <v>6747</v>
      </c>
      <c r="K1005" t="str">
        <f>"29007"</f>
        <v>29007</v>
      </c>
    </row>
    <row r="1006" spans="1:11" customFormat="1" x14ac:dyDescent="0.25">
      <c r="A1006" t="str">
        <f t="shared" si="112"/>
        <v>29</v>
      </c>
      <c r="B1006" t="s">
        <v>709</v>
      </c>
      <c r="C1006" t="str">
        <f t="shared" si="117"/>
        <v>067</v>
      </c>
      <c r="D1006" t="s">
        <v>709</v>
      </c>
      <c r="E1006" t="str">
        <f t="shared" si="113"/>
        <v>09</v>
      </c>
      <c r="F1006" t="str">
        <f>"031"</f>
        <v>031</v>
      </c>
      <c r="G1006" t="str">
        <f>""</f>
        <v/>
      </c>
      <c r="H1006" t="s">
        <v>3</v>
      </c>
      <c r="I1006" t="s">
        <v>3272</v>
      </c>
      <c r="J1006" t="s">
        <v>6748</v>
      </c>
      <c r="K1006" t="str">
        <f>"29006"</f>
        <v>29006</v>
      </c>
    </row>
    <row r="1007" spans="1:11" customFormat="1" x14ac:dyDescent="0.25">
      <c r="A1007" t="str">
        <f t="shared" si="112"/>
        <v>29</v>
      </c>
      <c r="B1007" t="s">
        <v>709</v>
      </c>
      <c r="C1007" t="str">
        <f t="shared" si="117"/>
        <v>067</v>
      </c>
      <c r="D1007" t="s">
        <v>709</v>
      </c>
      <c r="E1007" t="str">
        <f t="shared" si="113"/>
        <v>09</v>
      </c>
      <c r="F1007" t="str">
        <f>"032"</f>
        <v>032</v>
      </c>
      <c r="G1007" t="str">
        <f>""</f>
        <v/>
      </c>
      <c r="H1007" t="s">
        <v>3</v>
      </c>
      <c r="I1007" t="s">
        <v>3273</v>
      </c>
      <c r="J1007" t="s">
        <v>6749</v>
      </c>
      <c r="K1007" t="str">
        <f>"29007"</f>
        <v>29007</v>
      </c>
    </row>
    <row r="1008" spans="1:11" customFormat="1" x14ac:dyDescent="0.25">
      <c r="A1008" t="str">
        <f t="shared" si="112"/>
        <v>29</v>
      </c>
      <c r="B1008" t="s">
        <v>709</v>
      </c>
      <c r="C1008" t="str">
        <f t="shared" si="117"/>
        <v>067</v>
      </c>
      <c r="D1008" t="s">
        <v>709</v>
      </c>
      <c r="E1008" t="str">
        <f t="shared" si="113"/>
        <v>09</v>
      </c>
      <c r="F1008" t="str">
        <f>"033"</f>
        <v>033</v>
      </c>
      <c r="G1008" t="str">
        <f>""</f>
        <v/>
      </c>
      <c r="H1008" t="s">
        <v>3</v>
      </c>
      <c r="I1008" t="s">
        <v>3272</v>
      </c>
      <c r="J1008" t="s">
        <v>6748</v>
      </c>
      <c r="K1008" t="str">
        <f>"29006"</f>
        <v>29006</v>
      </c>
    </row>
    <row r="1009" spans="1:11" customFormat="1" x14ac:dyDescent="0.25">
      <c r="A1009" t="str">
        <f t="shared" si="112"/>
        <v>29</v>
      </c>
      <c r="B1009" t="s">
        <v>709</v>
      </c>
      <c r="C1009" t="str">
        <f t="shared" si="117"/>
        <v>067</v>
      </c>
      <c r="D1009" t="s">
        <v>709</v>
      </c>
      <c r="E1009" t="str">
        <f t="shared" si="113"/>
        <v>09</v>
      </c>
      <c r="F1009" t="str">
        <f>"034"</f>
        <v>034</v>
      </c>
      <c r="G1009" t="str">
        <f>""</f>
        <v/>
      </c>
      <c r="H1009" t="s">
        <v>1</v>
      </c>
      <c r="I1009" t="s">
        <v>3271</v>
      </c>
      <c r="J1009" t="s">
        <v>6747</v>
      </c>
      <c r="K1009" t="str">
        <f t="shared" ref="K1009:K1018" si="118">"29007"</f>
        <v>29007</v>
      </c>
    </row>
    <row r="1010" spans="1:11" customFormat="1" x14ac:dyDescent="0.25">
      <c r="A1010" t="str">
        <f t="shared" si="112"/>
        <v>29</v>
      </c>
      <c r="B1010" t="s">
        <v>709</v>
      </c>
      <c r="C1010" t="str">
        <f t="shared" si="117"/>
        <v>067</v>
      </c>
      <c r="D1010" t="s">
        <v>709</v>
      </c>
      <c r="E1010" t="str">
        <f t="shared" si="113"/>
        <v>09</v>
      </c>
      <c r="F1010" t="str">
        <f>"034"</f>
        <v>034</v>
      </c>
      <c r="G1010" t="str">
        <f>""</f>
        <v/>
      </c>
      <c r="H1010" t="s">
        <v>0</v>
      </c>
      <c r="I1010" t="s">
        <v>3271</v>
      </c>
      <c r="J1010" t="s">
        <v>6747</v>
      </c>
      <c r="K1010" t="str">
        <f t="shared" si="118"/>
        <v>29007</v>
      </c>
    </row>
    <row r="1011" spans="1:11" customFormat="1" x14ac:dyDescent="0.25">
      <c r="A1011" t="str">
        <f t="shared" si="112"/>
        <v>29</v>
      </c>
      <c r="B1011" t="s">
        <v>709</v>
      </c>
      <c r="C1011" t="str">
        <f t="shared" si="117"/>
        <v>067</v>
      </c>
      <c r="D1011" t="s">
        <v>709</v>
      </c>
      <c r="E1011" t="str">
        <f t="shared" si="113"/>
        <v>09</v>
      </c>
      <c r="F1011" t="str">
        <f>"036"</f>
        <v>036</v>
      </c>
      <c r="G1011" t="str">
        <f>""</f>
        <v/>
      </c>
      <c r="H1011" t="s">
        <v>1</v>
      </c>
      <c r="I1011" t="s">
        <v>3274</v>
      </c>
      <c r="J1011" t="s">
        <v>6750</v>
      </c>
      <c r="K1011" t="str">
        <f t="shared" si="118"/>
        <v>29007</v>
      </c>
    </row>
    <row r="1012" spans="1:11" customFormat="1" x14ac:dyDescent="0.25">
      <c r="A1012" t="str">
        <f t="shared" si="112"/>
        <v>29</v>
      </c>
      <c r="B1012" t="s">
        <v>709</v>
      </c>
      <c r="C1012" t="str">
        <f t="shared" si="117"/>
        <v>067</v>
      </c>
      <c r="D1012" t="s">
        <v>709</v>
      </c>
      <c r="E1012" t="str">
        <f t="shared" si="113"/>
        <v>09</v>
      </c>
      <c r="F1012" t="str">
        <f>"036"</f>
        <v>036</v>
      </c>
      <c r="G1012" t="str">
        <f>""</f>
        <v/>
      </c>
      <c r="H1012" t="s">
        <v>0</v>
      </c>
      <c r="I1012" t="s">
        <v>3274</v>
      </c>
      <c r="J1012" t="s">
        <v>6750</v>
      </c>
      <c r="K1012" t="str">
        <f t="shared" si="118"/>
        <v>29007</v>
      </c>
    </row>
    <row r="1013" spans="1:11" customFormat="1" x14ac:dyDescent="0.25">
      <c r="A1013" t="str">
        <f t="shared" si="112"/>
        <v>29</v>
      </c>
      <c r="B1013" t="s">
        <v>709</v>
      </c>
      <c r="C1013" t="str">
        <f t="shared" si="117"/>
        <v>067</v>
      </c>
      <c r="D1013" t="s">
        <v>709</v>
      </c>
      <c r="E1013" t="str">
        <f t="shared" si="113"/>
        <v>09</v>
      </c>
      <c r="F1013" t="str">
        <f>"037"</f>
        <v>037</v>
      </c>
      <c r="G1013" t="str">
        <f>""</f>
        <v/>
      </c>
      <c r="H1013" t="s">
        <v>3</v>
      </c>
      <c r="I1013" t="s">
        <v>3275</v>
      </c>
      <c r="J1013" t="s">
        <v>6751</v>
      </c>
      <c r="K1013" t="str">
        <f t="shared" si="118"/>
        <v>29007</v>
      </c>
    </row>
    <row r="1014" spans="1:11" customFormat="1" x14ac:dyDescent="0.25">
      <c r="A1014" t="str">
        <f t="shared" si="112"/>
        <v>29</v>
      </c>
      <c r="B1014" t="s">
        <v>709</v>
      </c>
      <c r="C1014" t="str">
        <f t="shared" si="117"/>
        <v>067</v>
      </c>
      <c r="D1014" t="s">
        <v>709</v>
      </c>
      <c r="E1014" t="str">
        <f t="shared" si="113"/>
        <v>09</v>
      </c>
      <c r="F1014" t="str">
        <f>"038"</f>
        <v>038</v>
      </c>
      <c r="G1014" t="str">
        <f>""</f>
        <v/>
      </c>
      <c r="H1014" t="s">
        <v>1</v>
      </c>
      <c r="I1014" t="s">
        <v>3276</v>
      </c>
      <c r="J1014" t="s">
        <v>6752</v>
      </c>
      <c r="K1014" t="str">
        <f t="shared" si="118"/>
        <v>29007</v>
      </c>
    </row>
    <row r="1015" spans="1:11" customFormat="1" x14ac:dyDescent="0.25">
      <c r="A1015" t="str">
        <f t="shared" si="112"/>
        <v>29</v>
      </c>
      <c r="B1015" t="s">
        <v>709</v>
      </c>
      <c r="C1015" t="str">
        <f t="shared" si="117"/>
        <v>067</v>
      </c>
      <c r="D1015" t="s">
        <v>709</v>
      </c>
      <c r="E1015" t="str">
        <f t="shared" si="113"/>
        <v>09</v>
      </c>
      <c r="F1015" t="str">
        <f>"038"</f>
        <v>038</v>
      </c>
      <c r="G1015" t="str">
        <f>""</f>
        <v/>
      </c>
      <c r="H1015" t="s">
        <v>0</v>
      </c>
      <c r="I1015" t="s">
        <v>3276</v>
      </c>
      <c r="J1015" t="s">
        <v>6752</v>
      </c>
      <c r="K1015" t="str">
        <f t="shared" si="118"/>
        <v>29007</v>
      </c>
    </row>
    <row r="1016" spans="1:11" customFormat="1" x14ac:dyDescent="0.25">
      <c r="A1016" t="str">
        <f t="shared" si="112"/>
        <v>29</v>
      </c>
      <c r="B1016" t="s">
        <v>709</v>
      </c>
      <c r="C1016" t="str">
        <f t="shared" si="117"/>
        <v>067</v>
      </c>
      <c r="D1016" t="s">
        <v>709</v>
      </c>
      <c r="E1016" t="str">
        <f t="shared" si="113"/>
        <v>09</v>
      </c>
      <c r="F1016" t="str">
        <f>"039"</f>
        <v>039</v>
      </c>
      <c r="G1016" t="str">
        <f>""</f>
        <v/>
      </c>
      <c r="H1016" t="s">
        <v>3</v>
      </c>
      <c r="I1016" t="s">
        <v>3276</v>
      </c>
      <c r="J1016" t="s">
        <v>6752</v>
      </c>
      <c r="K1016" t="str">
        <f t="shared" si="118"/>
        <v>29007</v>
      </c>
    </row>
    <row r="1017" spans="1:11" customFormat="1" x14ac:dyDescent="0.25">
      <c r="A1017" t="str">
        <f t="shared" si="112"/>
        <v>29</v>
      </c>
      <c r="B1017" t="s">
        <v>709</v>
      </c>
      <c r="C1017" t="str">
        <f t="shared" si="117"/>
        <v>067</v>
      </c>
      <c r="D1017" t="s">
        <v>709</v>
      </c>
      <c r="E1017" t="str">
        <f t="shared" si="113"/>
        <v>09</v>
      </c>
      <c r="F1017" t="str">
        <f>"040"</f>
        <v>040</v>
      </c>
      <c r="G1017" t="str">
        <f>""</f>
        <v/>
      </c>
      <c r="H1017" t="s">
        <v>3</v>
      </c>
      <c r="I1017" t="s">
        <v>3277</v>
      </c>
      <c r="J1017" t="s">
        <v>6753</v>
      </c>
      <c r="K1017" t="str">
        <f t="shared" si="118"/>
        <v>29007</v>
      </c>
    </row>
    <row r="1018" spans="1:11" customFormat="1" x14ac:dyDescent="0.25">
      <c r="A1018" t="str">
        <f t="shared" si="112"/>
        <v>29</v>
      </c>
      <c r="B1018" t="s">
        <v>709</v>
      </c>
      <c r="C1018" t="str">
        <f t="shared" si="117"/>
        <v>067</v>
      </c>
      <c r="D1018" t="s">
        <v>709</v>
      </c>
      <c r="E1018" t="str">
        <f t="shared" si="113"/>
        <v>09</v>
      </c>
      <c r="F1018" t="str">
        <f>"041"</f>
        <v>041</v>
      </c>
      <c r="G1018" t="str">
        <f>""</f>
        <v/>
      </c>
      <c r="H1018" t="s">
        <v>3</v>
      </c>
      <c r="I1018" t="s">
        <v>3277</v>
      </c>
      <c r="J1018" t="s">
        <v>6753</v>
      </c>
      <c r="K1018" t="str">
        <f t="shared" si="118"/>
        <v>29007</v>
      </c>
    </row>
    <row r="1019" spans="1:11" customFormat="1" x14ac:dyDescent="0.25">
      <c r="A1019" t="str">
        <f t="shared" si="112"/>
        <v>29</v>
      </c>
      <c r="B1019" t="s">
        <v>709</v>
      </c>
      <c r="C1019" t="str">
        <f t="shared" si="117"/>
        <v>067</v>
      </c>
      <c r="D1019" t="s">
        <v>709</v>
      </c>
      <c r="E1019" t="str">
        <f t="shared" si="113"/>
        <v>09</v>
      </c>
      <c r="F1019" t="str">
        <f>"042"</f>
        <v>042</v>
      </c>
      <c r="G1019" t="str">
        <f>""</f>
        <v/>
      </c>
      <c r="H1019" t="s">
        <v>3</v>
      </c>
      <c r="I1019" t="s">
        <v>3266</v>
      </c>
      <c r="J1019" t="s">
        <v>6742</v>
      </c>
      <c r="K1019" t="str">
        <f>"29006"</f>
        <v>29006</v>
      </c>
    </row>
    <row r="1020" spans="1:11" customFormat="1" x14ac:dyDescent="0.25">
      <c r="A1020" t="str">
        <f t="shared" si="112"/>
        <v>29</v>
      </c>
      <c r="B1020" t="s">
        <v>709</v>
      </c>
      <c r="C1020" t="str">
        <f t="shared" si="117"/>
        <v>067</v>
      </c>
      <c r="D1020" t="s">
        <v>709</v>
      </c>
      <c r="E1020" t="str">
        <f t="shared" si="113"/>
        <v>09</v>
      </c>
      <c r="F1020" t="str">
        <f>"043"</f>
        <v>043</v>
      </c>
      <c r="G1020" t="str">
        <f>""</f>
        <v/>
      </c>
      <c r="H1020" t="s">
        <v>1</v>
      </c>
      <c r="I1020" t="s">
        <v>3266</v>
      </c>
      <c r="J1020" t="s">
        <v>6742</v>
      </c>
      <c r="K1020" t="str">
        <f>"29006"</f>
        <v>29006</v>
      </c>
    </row>
    <row r="1021" spans="1:11" customFormat="1" x14ac:dyDescent="0.25">
      <c r="A1021" t="str">
        <f t="shared" si="112"/>
        <v>29</v>
      </c>
      <c r="B1021" t="s">
        <v>709</v>
      </c>
      <c r="C1021" t="str">
        <f t="shared" si="117"/>
        <v>067</v>
      </c>
      <c r="D1021" t="s">
        <v>709</v>
      </c>
      <c r="E1021" t="str">
        <f t="shared" si="113"/>
        <v>09</v>
      </c>
      <c r="F1021" t="str">
        <f>"043"</f>
        <v>043</v>
      </c>
      <c r="G1021" t="str">
        <f>""</f>
        <v/>
      </c>
      <c r="H1021" t="s">
        <v>0</v>
      </c>
      <c r="I1021" t="s">
        <v>3266</v>
      </c>
      <c r="J1021" t="s">
        <v>6742</v>
      </c>
      <c r="K1021" t="str">
        <f>"29006"</f>
        <v>29006</v>
      </c>
    </row>
    <row r="1022" spans="1:11" customFormat="1" x14ac:dyDescent="0.25">
      <c r="A1022" t="str">
        <f t="shared" si="112"/>
        <v>29</v>
      </c>
      <c r="B1022" t="s">
        <v>709</v>
      </c>
      <c r="C1022" t="str">
        <f t="shared" si="117"/>
        <v>067</v>
      </c>
      <c r="D1022" t="s">
        <v>709</v>
      </c>
      <c r="E1022" t="str">
        <f t="shared" si="113"/>
        <v>09</v>
      </c>
      <c r="F1022" t="str">
        <f>"045"</f>
        <v>045</v>
      </c>
      <c r="G1022" t="str">
        <f>""</f>
        <v/>
      </c>
      <c r="H1022" t="s">
        <v>3</v>
      </c>
      <c r="I1022" t="s">
        <v>3278</v>
      </c>
      <c r="J1022" t="s">
        <v>6754</v>
      </c>
      <c r="K1022" t="str">
        <f>"29007"</f>
        <v>29007</v>
      </c>
    </row>
    <row r="1023" spans="1:11" customFormat="1" x14ac:dyDescent="0.25">
      <c r="A1023" t="str">
        <f t="shared" si="112"/>
        <v>29</v>
      </c>
      <c r="B1023" t="s">
        <v>709</v>
      </c>
      <c r="C1023" t="str">
        <f t="shared" si="117"/>
        <v>067</v>
      </c>
      <c r="D1023" t="s">
        <v>709</v>
      </c>
      <c r="E1023" t="str">
        <f t="shared" si="113"/>
        <v>09</v>
      </c>
      <c r="F1023" t="str">
        <f>"046"</f>
        <v>046</v>
      </c>
      <c r="G1023" t="str">
        <f>""</f>
        <v/>
      </c>
      <c r="H1023" t="s">
        <v>1</v>
      </c>
      <c r="I1023" t="s">
        <v>3270</v>
      </c>
      <c r="J1023" t="s">
        <v>6746</v>
      </c>
      <c r="K1023" t="str">
        <f>"29006"</f>
        <v>29006</v>
      </c>
    </row>
    <row r="1024" spans="1:11" customFormat="1" x14ac:dyDescent="0.25">
      <c r="A1024" t="str">
        <f t="shared" si="112"/>
        <v>29</v>
      </c>
      <c r="B1024" t="s">
        <v>709</v>
      </c>
      <c r="C1024" t="str">
        <f t="shared" si="117"/>
        <v>067</v>
      </c>
      <c r="D1024" t="s">
        <v>709</v>
      </c>
      <c r="E1024" t="str">
        <f t="shared" si="113"/>
        <v>09</v>
      </c>
      <c r="F1024" t="str">
        <f>"046"</f>
        <v>046</v>
      </c>
      <c r="G1024" t="str">
        <f>""</f>
        <v/>
      </c>
      <c r="H1024" t="s">
        <v>0</v>
      </c>
      <c r="I1024" t="s">
        <v>3270</v>
      </c>
      <c r="J1024" t="s">
        <v>6746</v>
      </c>
      <c r="K1024" t="str">
        <f>"29006"</f>
        <v>29006</v>
      </c>
    </row>
    <row r="1025" spans="1:11" customFormat="1" x14ac:dyDescent="0.25">
      <c r="A1025" t="str">
        <f t="shared" si="112"/>
        <v>29</v>
      </c>
      <c r="B1025" t="s">
        <v>709</v>
      </c>
      <c r="C1025" t="str">
        <f t="shared" si="117"/>
        <v>067</v>
      </c>
      <c r="D1025" t="s">
        <v>709</v>
      </c>
      <c r="E1025" t="str">
        <f t="shared" si="113"/>
        <v>09</v>
      </c>
      <c r="F1025" t="str">
        <f>"047"</f>
        <v>047</v>
      </c>
      <c r="G1025" t="str">
        <f>""</f>
        <v/>
      </c>
      <c r="H1025" t="s">
        <v>3</v>
      </c>
      <c r="I1025" t="s">
        <v>3275</v>
      </c>
      <c r="J1025" t="s">
        <v>6751</v>
      </c>
      <c r="K1025" t="str">
        <f>"29007"</f>
        <v>29007</v>
      </c>
    </row>
    <row r="1026" spans="1:11" customFormat="1" x14ac:dyDescent="0.25">
      <c r="A1026" t="str">
        <f t="shared" si="112"/>
        <v>29</v>
      </c>
      <c r="B1026" t="s">
        <v>709</v>
      </c>
      <c r="C1026" t="str">
        <f t="shared" si="117"/>
        <v>067</v>
      </c>
      <c r="D1026" t="s">
        <v>709</v>
      </c>
      <c r="E1026" t="str">
        <f t="shared" si="113"/>
        <v>09</v>
      </c>
      <c r="F1026" t="str">
        <f>"048"</f>
        <v>048</v>
      </c>
      <c r="G1026" t="str">
        <f>""</f>
        <v/>
      </c>
      <c r="H1026" t="s">
        <v>3</v>
      </c>
      <c r="I1026" t="s">
        <v>3263</v>
      </c>
      <c r="J1026" t="s">
        <v>6739</v>
      </c>
      <c r="K1026" t="str">
        <f>"29006"</f>
        <v>29006</v>
      </c>
    </row>
    <row r="1027" spans="1:11" customFormat="1" x14ac:dyDescent="0.25">
      <c r="A1027" t="str">
        <f t="shared" ref="A1027:A1090" si="119">"29"</f>
        <v>29</v>
      </c>
      <c r="B1027" t="s">
        <v>709</v>
      </c>
      <c r="C1027" t="str">
        <f t="shared" si="117"/>
        <v>067</v>
      </c>
      <c r="D1027" t="s">
        <v>709</v>
      </c>
      <c r="E1027" t="str">
        <f t="shared" si="113"/>
        <v>09</v>
      </c>
      <c r="F1027" t="str">
        <f>"049"</f>
        <v>049</v>
      </c>
      <c r="G1027" t="str">
        <f>""</f>
        <v/>
      </c>
      <c r="H1027" t="s">
        <v>3</v>
      </c>
      <c r="I1027" t="s">
        <v>3268</v>
      </c>
      <c r="J1027" t="s">
        <v>6744</v>
      </c>
      <c r="K1027" t="str">
        <f>"29006"</f>
        <v>29006</v>
      </c>
    </row>
    <row r="1028" spans="1:11" customFormat="1" x14ac:dyDescent="0.25">
      <c r="A1028" t="str">
        <f t="shared" si="119"/>
        <v>29</v>
      </c>
      <c r="B1028" t="s">
        <v>709</v>
      </c>
      <c r="C1028" t="str">
        <f t="shared" si="117"/>
        <v>067</v>
      </c>
      <c r="D1028" t="s">
        <v>709</v>
      </c>
      <c r="E1028" t="str">
        <f t="shared" ref="E1028:E1056" si="120">"09"</f>
        <v>09</v>
      </c>
      <c r="F1028" t="str">
        <f>"050"</f>
        <v>050</v>
      </c>
      <c r="G1028" t="str">
        <f>""</f>
        <v/>
      </c>
      <c r="H1028" t="s">
        <v>3</v>
      </c>
      <c r="I1028" t="s">
        <v>3266</v>
      </c>
      <c r="J1028" t="s">
        <v>6742</v>
      </c>
      <c r="K1028" t="str">
        <f>"29006"</f>
        <v>29006</v>
      </c>
    </row>
    <row r="1029" spans="1:11" customFormat="1" x14ac:dyDescent="0.25">
      <c r="A1029" t="str">
        <f t="shared" si="119"/>
        <v>29</v>
      </c>
      <c r="B1029" t="s">
        <v>709</v>
      </c>
      <c r="C1029" t="str">
        <f t="shared" si="117"/>
        <v>067</v>
      </c>
      <c r="D1029" t="s">
        <v>709</v>
      </c>
      <c r="E1029" t="str">
        <f t="shared" si="120"/>
        <v>09</v>
      </c>
      <c r="F1029" t="str">
        <f>"051"</f>
        <v>051</v>
      </c>
      <c r="G1029" t="str">
        <f>""</f>
        <v/>
      </c>
      <c r="H1029" t="s">
        <v>3</v>
      </c>
      <c r="I1029" t="s">
        <v>3279</v>
      </c>
      <c r="J1029" t="s">
        <v>6755</v>
      </c>
      <c r="K1029" t="str">
        <f>"29006"</f>
        <v>29006</v>
      </c>
    </row>
    <row r="1030" spans="1:11" customFormat="1" x14ac:dyDescent="0.25">
      <c r="A1030" t="str">
        <f t="shared" si="119"/>
        <v>29</v>
      </c>
      <c r="B1030" t="s">
        <v>709</v>
      </c>
      <c r="C1030" t="str">
        <f t="shared" si="117"/>
        <v>067</v>
      </c>
      <c r="D1030" t="s">
        <v>709</v>
      </c>
      <c r="E1030" t="str">
        <f t="shared" si="120"/>
        <v>09</v>
      </c>
      <c r="F1030" t="str">
        <f>"052"</f>
        <v>052</v>
      </c>
      <c r="G1030" t="str">
        <f>""</f>
        <v/>
      </c>
      <c r="H1030" t="s">
        <v>1</v>
      </c>
      <c r="I1030" t="s">
        <v>3255</v>
      </c>
      <c r="J1030" t="s">
        <v>6731</v>
      </c>
      <c r="K1030" t="str">
        <f>"29002"</f>
        <v>29002</v>
      </c>
    </row>
    <row r="1031" spans="1:11" customFormat="1" x14ac:dyDescent="0.25">
      <c r="A1031" t="str">
        <f t="shared" si="119"/>
        <v>29</v>
      </c>
      <c r="B1031" t="s">
        <v>709</v>
      </c>
      <c r="C1031" t="str">
        <f t="shared" si="117"/>
        <v>067</v>
      </c>
      <c r="D1031" t="s">
        <v>709</v>
      </c>
      <c r="E1031" t="str">
        <f t="shared" si="120"/>
        <v>09</v>
      </c>
      <c r="F1031" t="str">
        <f>"052"</f>
        <v>052</v>
      </c>
      <c r="G1031" t="str">
        <f>""</f>
        <v/>
      </c>
      <c r="H1031" t="s">
        <v>0</v>
      </c>
      <c r="I1031" t="s">
        <v>3255</v>
      </c>
      <c r="J1031" t="s">
        <v>6731</v>
      </c>
      <c r="K1031" t="str">
        <f>"29002"</f>
        <v>29002</v>
      </c>
    </row>
    <row r="1032" spans="1:11" customFormat="1" x14ac:dyDescent="0.25">
      <c r="A1032" t="str">
        <f t="shared" si="119"/>
        <v>29</v>
      </c>
      <c r="B1032" t="s">
        <v>709</v>
      </c>
      <c r="C1032" t="str">
        <f t="shared" si="117"/>
        <v>067</v>
      </c>
      <c r="D1032" t="s">
        <v>709</v>
      </c>
      <c r="E1032" t="str">
        <f t="shared" si="120"/>
        <v>09</v>
      </c>
      <c r="F1032" t="str">
        <f>"053"</f>
        <v>053</v>
      </c>
      <c r="G1032" t="str">
        <f>""</f>
        <v/>
      </c>
      <c r="H1032" t="s">
        <v>1</v>
      </c>
      <c r="I1032" t="s">
        <v>3251</v>
      </c>
      <c r="J1032" t="s">
        <v>6727</v>
      </c>
      <c r="K1032" t="str">
        <f>"29007"</f>
        <v>29007</v>
      </c>
    </row>
    <row r="1033" spans="1:11" customFormat="1" x14ac:dyDescent="0.25">
      <c r="A1033" t="str">
        <f t="shared" si="119"/>
        <v>29</v>
      </c>
      <c r="B1033" t="s">
        <v>709</v>
      </c>
      <c r="C1033" t="str">
        <f t="shared" si="117"/>
        <v>067</v>
      </c>
      <c r="D1033" t="s">
        <v>709</v>
      </c>
      <c r="E1033" t="str">
        <f t="shared" si="120"/>
        <v>09</v>
      </c>
      <c r="F1033" t="str">
        <f>"053"</f>
        <v>053</v>
      </c>
      <c r="G1033" t="str">
        <f>""</f>
        <v/>
      </c>
      <c r="H1033" t="s">
        <v>0</v>
      </c>
      <c r="I1033" t="s">
        <v>3251</v>
      </c>
      <c r="J1033" t="s">
        <v>6727</v>
      </c>
      <c r="K1033" t="str">
        <f>"29007"</f>
        <v>29007</v>
      </c>
    </row>
    <row r="1034" spans="1:11" customFormat="1" x14ac:dyDescent="0.25">
      <c r="A1034" t="str">
        <f t="shared" si="119"/>
        <v>29</v>
      </c>
      <c r="B1034" t="s">
        <v>709</v>
      </c>
      <c r="C1034" t="str">
        <f t="shared" si="117"/>
        <v>067</v>
      </c>
      <c r="D1034" t="s">
        <v>709</v>
      </c>
      <c r="E1034" t="str">
        <f t="shared" si="120"/>
        <v>09</v>
      </c>
      <c r="F1034" t="str">
        <f>"055"</f>
        <v>055</v>
      </c>
      <c r="G1034" t="str">
        <f>""</f>
        <v/>
      </c>
      <c r="H1034" t="s">
        <v>1</v>
      </c>
      <c r="I1034" t="s">
        <v>3261</v>
      </c>
      <c r="J1034" t="s">
        <v>6737</v>
      </c>
      <c r="K1034" t="str">
        <f>"29002"</f>
        <v>29002</v>
      </c>
    </row>
    <row r="1035" spans="1:11" customFormat="1" x14ac:dyDescent="0.25">
      <c r="A1035" t="str">
        <f t="shared" si="119"/>
        <v>29</v>
      </c>
      <c r="B1035" t="s">
        <v>709</v>
      </c>
      <c r="C1035" t="str">
        <f t="shared" si="117"/>
        <v>067</v>
      </c>
      <c r="D1035" t="s">
        <v>709</v>
      </c>
      <c r="E1035" t="str">
        <f t="shared" si="120"/>
        <v>09</v>
      </c>
      <c r="F1035" t="str">
        <f>"055"</f>
        <v>055</v>
      </c>
      <c r="G1035" t="str">
        <f>""</f>
        <v/>
      </c>
      <c r="H1035" t="s">
        <v>0</v>
      </c>
      <c r="I1035" t="s">
        <v>3261</v>
      </c>
      <c r="J1035" t="s">
        <v>6737</v>
      </c>
      <c r="K1035" t="str">
        <f>"29002"</f>
        <v>29002</v>
      </c>
    </row>
    <row r="1036" spans="1:11" customFormat="1" x14ac:dyDescent="0.25">
      <c r="A1036" t="str">
        <f t="shared" si="119"/>
        <v>29</v>
      </c>
      <c r="B1036" t="s">
        <v>709</v>
      </c>
      <c r="C1036" t="str">
        <f t="shared" si="117"/>
        <v>067</v>
      </c>
      <c r="D1036" t="s">
        <v>709</v>
      </c>
      <c r="E1036" t="str">
        <f t="shared" si="120"/>
        <v>09</v>
      </c>
      <c r="F1036" t="str">
        <f>"056"</f>
        <v>056</v>
      </c>
      <c r="G1036" t="str">
        <f>""</f>
        <v/>
      </c>
      <c r="H1036" t="s">
        <v>1</v>
      </c>
      <c r="I1036" t="s">
        <v>3280</v>
      </c>
      <c r="J1036" t="s">
        <v>6756</v>
      </c>
      <c r="K1036" t="str">
        <f>"29002"</f>
        <v>29002</v>
      </c>
    </row>
    <row r="1037" spans="1:11" customFormat="1" x14ac:dyDescent="0.25">
      <c r="A1037" t="str">
        <f t="shared" si="119"/>
        <v>29</v>
      </c>
      <c r="B1037" t="s">
        <v>709</v>
      </c>
      <c r="C1037" t="str">
        <f t="shared" si="117"/>
        <v>067</v>
      </c>
      <c r="D1037" t="s">
        <v>709</v>
      </c>
      <c r="E1037" t="str">
        <f t="shared" si="120"/>
        <v>09</v>
      </c>
      <c r="F1037" t="str">
        <f>"056"</f>
        <v>056</v>
      </c>
      <c r="G1037" t="str">
        <f>""</f>
        <v/>
      </c>
      <c r="H1037" t="s">
        <v>0</v>
      </c>
      <c r="I1037" t="s">
        <v>3280</v>
      </c>
      <c r="J1037" t="s">
        <v>6756</v>
      </c>
      <c r="K1037" t="str">
        <f>"29002"</f>
        <v>29002</v>
      </c>
    </row>
    <row r="1038" spans="1:11" customFormat="1" x14ac:dyDescent="0.25">
      <c r="A1038" t="str">
        <f t="shared" si="119"/>
        <v>29</v>
      </c>
      <c r="B1038" t="s">
        <v>709</v>
      </c>
      <c r="C1038" t="str">
        <f t="shared" si="117"/>
        <v>067</v>
      </c>
      <c r="D1038" t="s">
        <v>709</v>
      </c>
      <c r="E1038" t="str">
        <f t="shared" si="120"/>
        <v>09</v>
      </c>
      <c r="F1038" t="str">
        <f>"058"</f>
        <v>058</v>
      </c>
      <c r="G1038" t="str">
        <f>""</f>
        <v/>
      </c>
      <c r="H1038" t="s">
        <v>3</v>
      </c>
      <c r="I1038" t="s">
        <v>3281</v>
      </c>
      <c r="J1038" t="s">
        <v>6757</v>
      </c>
      <c r="K1038" t="str">
        <f>"29006"</f>
        <v>29006</v>
      </c>
    </row>
    <row r="1039" spans="1:11" customFormat="1" x14ac:dyDescent="0.25">
      <c r="A1039" t="str">
        <f t="shared" si="119"/>
        <v>29</v>
      </c>
      <c r="B1039" t="s">
        <v>709</v>
      </c>
      <c r="C1039" t="str">
        <f t="shared" si="117"/>
        <v>067</v>
      </c>
      <c r="D1039" t="s">
        <v>709</v>
      </c>
      <c r="E1039" t="str">
        <f t="shared" si="120"/>
        <v>09</v>
      </c>
      <c r="F1039" t="str">
        <f>"059"</f>
        <v>059</v>
      </c>
      <c r="G1039" t="str">
        <f>""</f>
        <v/>
      </c>
      <c r="H1039" t="s">
        <v>1</v>
      </c>
      <c r="I1039" t="s">
        <v>3281</v>
      </c>
      <c r="J1039" t="s">
        <v>6757</v>
      </c>
      <c r="K1039" t="str">
        <f>"29006"</f>
        <v>29006</v>
      </c>
    </row>
    <row r="1040" spans="1:11" customFormat="1" x14ac:dyDescent="0.25">
      <c r="A1040" t="str">
        <f t="shared" si="119"/>
        <v>29</v>
      </c>
      <c r="B1040" t="s">
        <v>709</v>
      </c>
      <c r="C1040" t="str">
        <f t="shared" si="117"/>
        <v>067</v>
      </c>
      <c r="D1040" t="s">
        <v>709</v>
      </c>
      <c r="E1040" t="str">
        <f t="shared" si="120"/>
        <v>09</v>
      </c>
      <c r="F1040" t="str">
        <f>"059"</f>
        <v>059</v>
      </c>
      <c r="G1040" t="str">
        <f>""</f>
        <v/>
      </c>
      <c r="H1040" t="s">
        <v>0</v>
      </c>
      <c r="I1040" t="s">
        <v>3281</v>
      </c>
      <c r="J1040" t="s">
        <v>6757</v>
      </c>
      <c r="K1040" t="str">
        <f>"29006"</f>
        <v>29006</v>
      </c>
    </row>
    <row r="1041" spans="1:11" customFormat="1" x14ac:dyDescent="0.25">
      <c r="A1041" t="str">
        <f t="shared" si="119"/>
        <v>29</v>
      </c>
      <c r="B1041" t="s">
        <v>709</v>
      </c>
      <c r="C1041" t="str">
        <f t="shared" si="117"/>
        <v>067</v>
      </c>
      <c r="D1041" t="s">
        <v>709</v>
      </c>
      <c r="E1041" t="str">
        <f t="shared" si="120"/>
        <v>09</v>
      </c>
      <c r="F1041" t="str">
        <f>"062"</f>
        <v>062</v>
      </c>
      <c r="G1041" t="str">
        <f>""</f>
        <v/>
      </c>
      <c r="H1041" t="s">
        <v>3</v>
      </c>
      <c r="I1041" t="s">
        <v>3270</v>
      </c>
      <c r="J1041" t="s">
        <v>6746</v>
      </c>
      <c r="K1041" t="str">
        <f>"29006"</f>
        <v>29006</v>
      </c>
    </row>
    <row r="1042" spans="1:11" customFormat="1" x14ac:dyDescent="0.25">
      <c r="A1042" t="str">
        <f t="shared" si="119"/>
        <v>29</v>
      </c>
      <c r="B1042" t="s">
        <v>709</v>
      </c>
      <c r="C1042" t="str">
        <f t="shared" si="117"/>
        <v>067</v>
      </c>
      <c r="D1042" t="s">
        <v>709</v>
      </c>
      <c r="E1042" t="str">
        <f t="shared" si="120"/>
        <v>09</v>
      </c>
      <c r="F1042" t="str">
        <f>"063"</f>
        <v>063</v>
      </c>
      <c r="G1042" t="str">
        <f>""</f>
        <v/>
      </c>
      <c r="H1042" t="s">
        <v>3</v>
      </c>
      <c r="I1042" t="s">
        <v>3273</v>
      </c>
      <c r="J1042" t="s">
        <v>6749</v>
      </c>
      <c r="K1042" t="str">
        <f>"29007"</f>
        <v>29007</v>
      </c>
    </row>
    <row r="1043" spans="1:11" customFormat="1" x14ac:dyDescent="0.25">
      <c r="A1043" t="str">
        <f t="shared" si="119"/>
        <v>29</v>
      </c>
      <c r="B1043" t="s">
        <v>709</v>
      </c>
      <c r="C1043" t="str">
        <f t="shared" si="117"/>
        <v>067</v>
      </c>
      <c r="D1043" t="s">
        <v>709</v>
      </c>
      <c r="E1043" t="str">
        <f t="shared" si="120"/>
        <v>09</v>
      </c>
      <c r="F1043" t="str">
        <f>"064"</f>
        <v>064</v>
      </c>
      <c r="G1043" t="str">
        <f>""</f>
        <v/>
      </c>
      <c r="H1043" t="s">
        <v>3</v>
      </c>
      <c r="I1043" t="s">
        <v>3273</v>
      </c>
      <c r="J1043" t="s">
        <v>6749</v>
      </c>
      <c r="K1043" t="str">
        <f>"29007"</f>
        <v>29007</v>
      </c>
    </row>
    <row r="1044" spans="1:11" customFormat="1" x14ac:dyDescent="0.25">
      <c r="A1044" t="str">
        <f t="shared" si="119"/>
        <v>29</v>
      </c>
      <c r="B1044" t="s">
        <v>709</v>
      </c>
      <c r="C1044" t="str">
        <f t="shared" si="117"/>
        <v>067</v>
      </c>
      <c r="D1044" t="s">
        <v>709</v>
      </c>
      <c r="E1044" t="str">
        <f t="shared" si="120"/>
        <v>09</v>
      </c>
      <c r="F1044" t="str">
        <f>"065"</f>
        <v>065</v>
      </c>
      <c r="G1044" t="str">
        <f>""</f>
        <v/>
      </c>
      <c r="H1044" t="s">
        <v>3</v>
      </c>
      <c r="I1044" t="s">
        <v>3276</v>
      </c>
      <c r="J1044" t="s">
        <v>6752</v>
      </c>
      <c r="K1044" t="str">
        <f>"29007"</f>
        <v>29007</v>
      </c>
    </row>
    <row r="1045" spans="1:11" customFormat="1" x14ac:dyDescent="0.25">
      <c r="A1045" t="str">
        <f t="shared" si="119"/>
        <v>29</v>
      </c>
      <c r="B1045" t="s">
        <v>709</v>
      </c>
      <c r="C1045" t="str">
        <f t="shared" si="117"/>
        <v>067</v>
      </c>
      <c r="D1045" t="s">
        <v>709</v>
      </c>
      <c r="E1045" t="str">
        <f t="shared" si="120"/>
        <v>09</v>
      </c>
      <c r="F1045" t="str">
        <f>"067"</f>
        <v>067</v>
      </c>
      <c r="G1045" t="str">
        <f>""</f>
        <v/>
      </c>
      <c r="H1045" t="s">
        <v>3</v>
      </c>
      <c r="I1045" t="s">
        <v>3252</v>
      </c>
      <c r="J1045" t="s">
        <v>6728</v>
      </c>
      <c r="K1045" t="str">
        <f>"29002"</f>
        <v>29002</v>
      </c>
    </row>
    <row r="1046" spans="1:11" customFormat="1" x14ac:dyDescent="0.25">
      <c r="A1046" t="str">
        <f t="shared" si="119"/>
        <v>29</v>
      </c>
      <c r="B1046" t="s">
        <v>709</v>
      </c>
      <c r="C1046" t="str">
        <f t="shared" si="117"/>
        <v>067</v>
      </c>
      <c r="D1046" t="s">
        <v>709</v>
      </c>
      <c r="E1046" t="str">
        <f t="shared" si="120"/>
        <v>09</v>
      </c>
      <c r="F1046" t="str">
        <f>"068"</f>
        <v>068</v>
      </c>
      <c r="G1046" t="str">
        <f>""</f>
        <v/>
      </c>
      <c r="H1046" t="s">
        <v>3</v>
      </c>
      <c r="I1046" t="s">
        <v>3255</v>
      </c>
      <c r="J1046" t="s">
        <v>6731</v>
      </c>
      <c r="K1046" t="str">
        <f>"29002"</f>
        <v>29002</v>
      </c>
    </row>
    <row r="1047" spans="1:11" customFormat="1" x14ac:dyDescent="0.25">
      <c r="A1047" t="str">
        <f t="shared" si="119"/>
        <v>29</v>
      </c>
      <c r="B1047" t="s">
        <v>709</v>
      </c>
      <c r="C1047" t="str">
        <f t="shared" si="117"/>
        <v>067</v>
      </c>
      <c r="D1047" t="s">
        <v>709</v>
      </c>
      <c r="E1047" t="str">
        <f t="shared" si="120"/>
        <v>09</v>
      </c>
      <c r="F1047" t="str">
        <f>"070"</f>
        <v>070</v>
      </c>
      <c r="G1047" t="str">
        <f>""</f>
        <v/>
      </c>
      <c r="H1047" t="s">
        <v>3</v>
      </c>
      <c r="I1047" t="s">
        <v>3264</v>
      </c>
      <c r="J1047" t="s">
        <v>6740</v>
      </c>
      <c r="K1047" t="str">
        <f>"29002"</f>
        <v>29002</v>
      </c>
    </row>
    <row r="1048" spans="1:11" customFormat="1" x14ac:dyDescent="0.25">
      <c r="A1048" t="str">
        <f t="shared" si="119"/>
        <v>29</v>
      </c>
      <c r="B1048" t="s">
        <v>709</v>
      </c>
      <c r="C1048" t="str">
        <f t="shared" si="117"/>
        <v>067</v>
      </c>
      <c r="D1048" t="s">
        <v>709</v>
      </c>
      <c r="E1048" t="str">
        <f t="shared" si="120"/>
        <v>09</v>
      </c>
      <c r="F1048" t="str">
        <f>"075"</f>
        <v>075</v>
      </c>
      <c r="G1048" t="str">
        <f>""</f>
        <v/>
      </c>
      <c r="H1048" t="s">
        <v>3</v>
      </c>
      <c r="I1048" t="s">
        <v>3276</v>
      </c>
      <c r="J1048" t="s">
        <v>6752</v>
      </c>
      <c r="K1048" t="str">
        <f>"29007"</f>
        <v>29007</v>
      </c>
    </row>
    <row r="1049" spans="1:11" customFormat="1" x14ac:dyDescent="0.25">
      <c r="A1049" t="str">
        <f t="shared" si="119"/>
        <v>29</v>
      </c>
      <c r="B1049" t="s">
        <v>709</v>
      </c>
      <c r="C1049" t="str">
        <f t="shared" si="117"/>
        <v>067</v>
      </c>
      <c r="D1049" t="s">
        <v>709</v>
      </c>
      <c r="E1049" t="str">
        <f t="shared" si="120"/>
        <v>09</v>
      </c>
      <c r="F1049" t="str">
        <f>"076"</f>
        <v>076</v>
      </c>
      <c r="G1049" t="str">
        <f>""</f>
        <v/>
      </c>
      <c r="H1049" t="s">
        <v>1</v>
      </c>
      <c r="I1049" t="s">
        <v>3255</v>
      </c>
      <c r="J1049" t="s">
        <v>6731</v>
      </c>
      <c r="K1049" t="str">
        <f>"29002"</f>
        <v>29002</v>
      </c>
    </row>
    <row r="1050" spans="1:11" customFormat="1" x14ac:dyDescent="0.25">
      <c r="A1050" t="str">
        <f t="shared" si="119"/>
        <v>29</v>
      </c>
      <c r="B1050" t="s">
        <v>709</v>
      </c>
      <c r="C1050" t="str">
        <f t="shared" si="117"/>
        <v>067</v>
      </c>
      <c r="D1050" t="s">
        <v>709</v>
      </c>
      <c r="E1050" t="str">
        <f t="shared" si="120"/>
        <v>09</v>
      </c>
      <c r="F1050" t="str">
        <f>"076"</f>
        <v>076</v>
      </c>
      <c r="G1050" t="str">
        <f>""</f>
        <v/>
      </c>
      <c r="H1050" t="s">
        <v>0</v>
      </c>
      <c r="I1050" t="s">
        <v>3255</v>
      </c>
      <c r="J1050" t="s">
        <v>6731</v>
      </c>
      <c r="K1050" t="str">
        <f>"29002"</f>
        <v>29002</v>
      </c>
    </row>
    <row r="1051" spans="1:11" customFormat="1" x14ac:dyDescent="0.25">
      <c r="A1051" t="str">
        <f t="shared" si="119"/>
        <v>29</v>
      </c>
      <c r="B1051" t="s">
        <v>709</v>
      </c>
      <c r="C1051" t="str">
        <f t="shared" si="117"/>
        <v>067</v>
      </c>
      <c r="D1051" t="s">
        <v>709</v>
      </c>
      <c r="E1051" t="str">
        <f t="shared" si="120"/>
        <v>09</v>
      </c>
      <c r="F1051" t="str">
        <f>"077"</f>
        <v>077</v>
      </c>
      <c r="G1051" t="str">
        <f>""</f>
        <v/>
      </c>
      <c r="H1051" t="s">
        <v>3</v>
      </c>
      <c r="I1051" t="s">
        <v>3279</v>
      </c>
      <c r="J1051" t="s">
        <v>6755</v>
      </c>
      <c r="K1051" t="str">
        <f>"29006"</f>
        <v>29006</v>
      </c>
    </row>
    <row r="1052" spans="1:11" customFormat="1" x14ac:dyDescent="0.25">
      <c r="A1052" t="str">
        <f t="shared" si="119"/>
        <v>29</v>
      </c>
      <c r="B1052" t="s">
        <v>709</v>
      </c>
      <c r="C1052" t="str">
        <f t="shared" si="117"/>
        <v>067</v>
      </c>
      <c r="D1052" t="s">
        <v>709</v>
      </c>
      <c r="E1052" t="str">
        <f t="shared" si="120"/>
        <v>09</v>
      </c>
      <c r="F1052" t="str">
        <f>"080"</f>
        <v>080</v>
      </c>
      <c r="G1052" t="str">
        <f>""</f>
        <v/>
      </c>
      <c r="H1052" t="s">
        <v>3</v>
      </c>
      <c r="I1052" t="s">
        <v>3273</v>
      </c>
      <c r="J1052" t="s">
        <v>6749</v>
      </c>
      <c r="K1052" t="str">
        <f>"29007"</f>
        <v>29007</v>
      </c>
    </row>
    <row r="1053" spans="1:11" customFormat="1" x14ac:dyDescent="0.25">
      <c r="A1053" t="str">
        <f t="shared" si="119"/>
        <v>29</v>
      </c>
      <c r="B1053" t="s">
        <v>709</v>
      </c>
      <c r="C1053" t="str">
        <f t="shared" si="117"/>
        <v>067</v>
      </c>
      <c r="D1053" t="s">
        <v>709</v>
      </c>
      <c r="E1053" t="str">
        <f t="shared" si="120"/>
        <v>09</v>
      </c>
      <c r="F1053" t="str">
        <f>"082"</f>
        <v>082</v>
      </c>
      <c r="G1053" t="str">
        <f>""</f>
        <v/>
      </c>
      <c r="H1053" t="s">
        <v>3</v>
      </c>
      <c r="I1053" t="s">
        <v>3261</v>
      </c>
      <c r="J1053" t="s">
        <v>6737</v>
      </c>
      <c r="K1053" t="str">
        <f>"29002"</f>
        <v>29002</v>
      </c>
    </row>
    <row r="1054" spans="1:11" customFormat="1" x14ac:dyDescent="0.25">
      <c r="A1054" t="str">
        <f t="shared" si="119"/>
        <v>29</v>
      </c>
      <c r="B1054" t="s">
        <v>709</v>
      </c>
      <c r="C1054" t="str">
        <f t="shared" si="117"/>
        <v>067</v>
      </c>
      <c r="D1054" t="s">
        <v>709</v>
      </c>
      <c r="E1054" t="str">
        <f t="shared" si="120"/>
        <v>09</v>
      </c>
      <c r="F1054" t="str">
        <f>"083"</f>
        <v>083</v>
      </c>
      <c r="G1054" t="str">
        <f>""</f>
        <v/>
      </c>
      <c r="H1054" t="s">
        <v>1</v>
      </c>
      <c r="I1054" t="s">
        <v>3257</v>
      </c>
      <c r="J1054" t="s">
        <v>6733</v>
      </c>
      <c r="K1054" t="str">
        <f>"29002"</f>
        <v>29002</v>
      </c>
    </row>
    <row r="1055" spans="1:11" customFormat="1" x14ac:dyDescent="0.25">
      <c r="A1055" t="str">
        <f t="shared" si="119"/>
        <v>29</v>
      </c>
      <c r="B1055" t="s">
        <v>709</v>
      </c>
      <c r="C1055" t="str">
        <f t="shared" si="117"/>
        <v>067</v>
      </c>
      <c r="D1055" t="s">
        <v>709</v>
      </c>
      <c r="E1055" t="str">
        <f t="shared" si="120"/>
        <v>09</v>
      </c>
      <c r="F1055" t="str">
        <f>"083"</f>
        <v>083</v>
      </c>
      <c r="G1055" t="str">
        <f>""</f>
        <v/>
      </c>
      <c r="H1055" t="s">
        <v>0</v>
      </c>
      <c r="I1055" t="s">
        <v>3257</v>
      </c>
      <c r="J1055" t="s">
        <v>6733</v>
      </c>
      <c r="K1055" t="str">
        <f>"29002"</f>
        <v>29002</v>
      </c>
    </row>
    <row r="1056" spans="1:11" customFormat="1" x14ac:dyDescent="0.25">
      <c r="A1056" t="str">
        <f t="shared" si="119"/>
        <v>29</v>
      </c>
      <c r="B1056" t="s">
        <v>709</v>
      </c>
      <c r="C1056" t="str">
        <f t="shared" si="117"/>
        <v>067</v>
      </c>
      <c r="D1056" t="s">
        <v>709</v>
      </c>
      <c r="E1056" t="str">
        <f t="shared" si="120"/>
        <v>09</v>
      </c>
      <c r="F1056" t="str">
        <f>"084"</f>
        <v>084</v>
      </c>
      <c r="G1056" t="str">
        <f>""</f>
        <v/>
      </c>
      <c r="H1056" t="s">
        <v>3</v>
      </c>
      <c r="I1056" t="s">
        <v>3280</v>
      </c>
      <c r="J1056" t="s">
        <v>6756</v>
      </c>
      <c r="K1056" t="str">
        <f>"29002"</f>
        <v>29002</v>
      </c>
    </row>
    <row r="1057" spans="1:11" customFormat="1" x14ac:dyDescent="0.25">
      <c r="A1057" t="str">
        <f t="shared" si="119"/>
        <v>29</v>
      </c>
      <c r="B1057" t="s">
        <v>709</v>
      </c>
      <c r="C1057" t="str">
        <f t="shared" ref="C1057:C1120" si="121">"067"</f>
        <v>067</v>
      </c>
      <c r="D1057" t="s">
        <v>709</v>
      </c>
      <c r="E1057" t="str">
        <f t="shared" ref="E1057:E1120" si="122">"10"</f>
        <v>10</v>
      </c>
      <c r="F1057" t="str">
        <f>"001"</f>
        <v>001</v>
      </c>
      <c r="G1057" t="str">
        <f>""</f>
        <v/>
      </c>
      <c r="H1057" t="s">
        <v>1</v>
      </c>
      <c r="I1057" t="s">
        <v>3282</v>
      </c>
      <c r="J1057" t="s">
        <v>6758</v>
      </c>
      <c r="K1057" t="str">
        <f>"29003"</f>
        <v>29003</v>
      </c>
    </row>
    <row r="1058" spans="1:11" customFormat="1" x14ac:dyDescent="0.25">
      <c r="A1058" t="str">
        <f t="shared" si="119"/>
        <v>29</v>
      </c>
      <c r="B1058" t="s">
        <v>709</v>
      </c>
      <c r="C1058" t="str">
        <f t="shared" si="121"/>
        <v>067</v>
      </c>
      <c r="D1058" t="s">
        <v>709</v>
      </c>
      <c r="E1058" t="str">
        <f t="shared" si="122"/>
        <v>10</v>
      </c>
      <c r="F1058" t="str">
        <f>"001"</f>
        <v>001</v>
      </c>
      <c r="G1058" t="str">
        <f>""</f>
        <v/>
      </c>
      <c r="H1058" t="s">
        <v>0</v>
      </c>
      <c r="I1058" t="s">
        <v>3282</v>
      </c>
      <c r="J1058" t="s">
        <v>6758</v>
      </c>
      <c r="K1058" t="str">
        <f>"29003"</f>
        <v>29003</v>
      </c>
    </row>
    <row r="1059" spans="1:11" customFormat="1" x14ac:dyDescent="0.25">
      <c r="A1059" t="str">
        <f t="shared" si="119"/>
        <v>29</v>
      </c>
      <c r="B1059" t="s">
        <v>709</v>
      </c>
      <c r="C1059" t="str">
        <f t="shared" si="121"/>
        <v>067</v>
      </c>
      <c r="D1059" t="s">
        <v>709</v>
      </c>
      <c r="E1059" t="str">
        <f t="shared" si="122"/>
        <v>10</v>
      </c>
      <c r="F1059" t="str">
        <f>"002"</f>
        <v>002</v>
      </c>
      <c r="G1059" t="str">
        <f>""</f>
        <v/>
      </c>
      <c r="H1059" t="s">
        <v>1</v>
      </c>
      <c r="I1059" t="s">
        <v>3283</v>
      </c>
      <c r="J1059" t="s">
        <v>6759</v>
      </c>
      <c r="K1059" t="str">
        <f>"29003"</f>
        <v>29003</v>
      </c>
    </row>
    <row r="1060" spans="1:11" customFormat="1" x14ac:dyDescent="0.25">
      <c r="A1060" t="str">
        <f t="shared" si="119"/>
        <v>29</v>
      </c>
      <c r="B1060" t="s">
        <v>709</v>
      </c>
      <c r="C1060" t="str">
        <f t="shared" si="121"/>
        <v>067</v>
      </c>
      <c r="D1060" t="s">
        <v>709</v>
      </c>
      <c r="E1060" t="str">
        <f t="shared" si="122"/>
        <v>10</v>
      </c>
      <c r="F1060" t="str">
        <f>"002"</f>
        <v>002</v>
      </c>
      <c r="G1060" t="str">
        <f>""</f>
        <v/>
      </c>
      <c r="H1060" t="s">
        <v>0</v>
      </c>
      <c r="I1060" t="s">
        <v>3283</v>
      </c>
      <c r="J1060" t="s">
        <v>6759</v>
      </c>
      <c r="K1060" t="str">
        <f>"29003"</f>
        <v>29003</v>
      </c>
    </row>
    <row r="1061" spans="1:11" customFormat="1" x14ac:dyDescent="0.25">
      <c r="A1061" t="str">
        <f t="shared" si="119"/>
        <v>29</v>
      </c>
      <c r="B1061" t="s">
        <v>709</v>
      </c>
      <c r="C1061" t="str">
        <f t="shared" si="121"/>
        <v>067</v>
      </c>
      <c r="D1061" t="s">
        <v>709</v>
      </c>
      <c r="E1061" t="str">
        <f t="shared" si="122"/>
        <v>10</v>
      </c>
      <c r="F1061" t="str">
        <f>"003"</f>
        <v>003</v>
      </c>
      <c r="G1061" t="str">
        <f>""</f>
        <v/>
      </c>
      <c r="H1061" t="s">
        <v>1</v>
      </c>
      <c r="I1061" t="s">
        <v>3284</v>
      </c>
      <c r="J1061" t="s">
        <v>6760</v>
      </c>
      <c r="K1061" t="str">
        <f>"29004"</f>
        <v>29004</v>
      </c>
    </row>
    <row r="1062" spans="1:11" customFormat="1" x14ac:dyDescent="0.25">
      <c r="A1062" t="str">
        <f t="shared" si="119"/>
        <v>29</v>
      </c>
      <c r="B1062" t="s">
        <v>709</v>
      </c>
      <c r="C1062" t="str">
        <f t="shared" si="121"/>
        <v>067</v>
      </c>
      <c r="D1062" t="s">
        <v>709</v>
      </c>
      <c r="E1062" t="str">
        <f t="shared" si="122"/>
        <v>10</v>
      </c>
      <c r="F1062" t="str">
        <f>"003"</f>
        <v>003</v>
      </c>
      <c r="G1062" t="str">
        <f>""</f>
        <v/>
      </c>
      <c r="H1062" t="s">
        <v>0</v>
      </c>
      <c r="I1062" t="s">
        <v>3284</v>
      </c>
      <c r="J1062" t="s">
        <v>6760</v>
      </c>
      <c r="K1062" t="str">
        <f>"29004"</f>
        <v>29004</v>
      </c>
    </row>
    <row r="1063" spans="1:11" customFormat="1" x14ac:dyDescent="0.25">
      <c r="A1063" t="str">
        <f t="shared" si="119"/>
        <v>29</v>
      </c>
      <c r="B1063" t="s">
        <v>709</v>
      </c>
      <c r="C1063" t="str">
        <f t="shared" si="121"/>
        <v>067</v>
      </c>
      <c r="D1063" t="s">
        <v>709</v>
      </c>
      <c r="E1063" t="str">
        <f t="shared" si="122"/>
        <v>10</v>
      </c>
      <c r="F1063" t="str">
        <f>"004"</f>
        <v>004</v>
      </c>
      <c r="G1063" t="str">
        <f>""</f>
        <v/>
      </c>
      <c r="H1063" t="s">
        <v>3</v>
      </c>
      <c r="I1063" t="s">
        <v>3285</v>
      </c>
      <c r="J1063" t="s">
        <v>6761</v>
      </c>
      <c r="K1063" t="str">
        <f>"29004"</f>
        <v>29004</v>
      </c>
    </row>
    <row r="1064" spans="1:11" customFormat="1" x14ac:dyDescent="0.25">
      <c r="A1064" t="str">
        <f t="shared" si="119"/>
        <v>29</v>
      </c>
      <c r="B1064" t="s">
        <v>709</v>
      </c>
      <c r="C1064" t="str">
        <f t="shared" si="121"/>
        <v>067</v>
      </c>
      <c r="D1064" t="s">
        <v>709</v>
      </c>
      <c r="E1064" t="str">
        <f t="shared" si="122"/>
        <v>10</v>
      </c>
      <c r="F1064" t="str">
        <f>"005"</f>
        <v>005</v>
      </c>
      <c r="G1064" t="str">
        <f>""</f>
        <v/>
      </c>
      <c r="H1064" t="s">
        <v>3</v>
      </c>
      <c r="I1064" t="s">
        <v>3286</v>
      </c>
      <c r="J1064" t="s">
        <v>6762</v>
      </c>
      <c r="K1064" t="str">
        <f t="shared" ref="K1064:K1075" si="123">"29003"</f>
        <v>29003</v>
      </c>
    </row>
    <row r="1065" spans="1:11" customFormat="1" x14ac:dyDescent="0.25">
      <c r="A1065" t="str">
        <f t="shared" si="119"/>
        <v>29</v>
      </c>
      <c r="B1065" t="s">
        <v>709</v>
      </c>
      <c r="C1065" t="str">
        <f t="shared" si="121"/>
        <v>067</v>
      </c>
      <c r="D1065" t="s">
        <v>709</v>
      </c>
      <c r="E1065" t="str">
        <f t="shared" si="122"/>
        <v>10</v>
      </c>
      <c r="F1065" t="str">
        <f>"006"</f>
        <v>006</v>
      </c>
      <c r="G1065" t="str">
        <f>""</f>
        <v/>
      </c>
      <c r="H1065" t="s">
        <v>3</v>
      </c>
      <c r="I1065" t="s">
        <v>3287</v>
      </c>
      <c r="J1065" t="s">
        <v>6763</v>
      </c>
      <c r="K1065" t="str">
        <f t="shared" si="123"/>
        <v>29003</v>
      </c>
    </row>
    <row r="1066" spans="1:11" customFormat="1" x14ac:dyDescent="0.25">
      <c r="A1066" t="str">
        <f t="shared" si="119"/>
        <v>29</v>
      </c>
      <c r="B1066" t="s">
        <v>709</v>
      </c>
      <c r="C1066" t="str">
        <f t="shared" si="121"/>
        <v>067</v>
      </c>
      <c r="D1066" t="s">
        <v>709</v>
      </c>
      <c r="E1066" t="str">
        <f t="shared" si="122"/>
        <v>10</v>
      </c>
      <c r="F1066" t="str">
        <f>"007"</f>
        <v>007</v>
      </c>
      <c r="G1066" t="str">
        <f>""</f>
        <v/>
      </c>
      <c r="H1066" t="s">
        <v>3</v>
      </c>
      <c r="I1066" t="s">
        <v>3286</v>
      </c>
      <c r="J1066" t="s">
        <v>6762</v>
      </c>
      <c r="K1066" t="str">
        <f t="shared" si="123"/>
        <v>29003</v>
      </c>
    </row>
    <row r="1067" spans="1:11" customFormat="1" x14ac:dyDescent="0.25">
      <c r="A1067" t="str">
        <f t="shared" si="119"/>
        <v>29</v>
      </c>
      <c r="B1067" t="s">
        <v>709</v>
      </c>
      <c r="C1067" t="str">
        <f t="shared" si="121"/>
        <v>067</v>
      </c>
      <c r="D1067" t="s">
        <v>709</v>
      </c>
      <c r="E1067" t="str">
        <f t="shared" si="122"/>
        <v>10</v>
      </c>
      <c r="F1067" t="str">
        <f>"008"</f>
        <v>008</v>
      </c>
      <c r="G1067" t="str">
        <f>""</f>
        <v/>
      </c>
      <c r="H1067" t="s">
        <v>3</v>
      </c>
      <c r="I1067" t="s">
        <v>3287</v>
      </c>
      <c r="J1067" t="s">
        <v>6763</v>
      </c>
      <c r="K1067" t="str">
        <f t="shared" si="123"/>
        <v>29003</v>
      </c>
    </row>
    <row r="1068" spans="1:11" customFormat="1" x14ac:dyDescent="0.25">
      <c r="A1068" t="str">
        <f t="shared" si="119"/>
        <v>29</v>
      </c>
      <c r="B1068" t="s">
        <v>709</v>
      </c>
      <c r="C1068" t="str">
        <f t="shared" si="121"/>
        <v>067</v>
      </c>
      <c r="D1068" t="s">
        <v>709</v>
      </c>
      <c r="E1068" t="str">
        <f t="shared" si="122"/>
        <v>10</v>
      </c>
      <c r="F1068" t="str">
        <f>"009"</f>
        <v>009</v>
      </c>
      <c r="G1068" t="str">
        <f>""</f>
        <v/>
      </c>
      <c r="H1068" t="s">
        <v>3</v>
      </c>
      <c r="I1068" t="s">
        <v>3282</v>
      </c>
      <c r="J1068" t="s">
        <v>6758</v>
      </c>
      <c r="K1068" t="str">
        <f t="shared" si="123"/>
        <v>29003</v>
      </c>
    </row>
    <row r="1069" spans="1:11" customFormat="1" x14ac:dyDescent="0.25">
      <c r="A1069" t="str">
        <f t="shared" si="119"/>
        <v>29</v>
      </c>
      <c r="B1069" t="s">
        <v>709</v>
      </c>
      <c r="C1069" t="str">
        <f t="shared" si="121"/>
        <v>067</v>
      </c>
      <c r="D1069" t="s">
        <v>709</v>
      </c>
      <c r="E1069" t="str">
        <f t="shared" si="122"/>
        <v>10</v>
      </c>
      <c r="F1069" t="str">
        <f>"010"</f>
        <v>010</v>
      </c>
      <c r="G1069" t="str">
        <f>""</f>
        <v/>
      </c>
      <c r="H1069" t="s">
        <v>1</v>
      </c>
      <c r="I1069" t="s">
        <v>3288</v>
      </c>
      <c r="J1069" t="s">
        <v>6764</v>
      </c>
      <c r="K1069" t="str">
        <f t="shared" si="123"/>
        <v>29003</v>
      </c>
    </row>
    <row r="1070" spans="1:11" customFormat="1" x14ac:dyDescent="0.25">
      <c r="A1070" t="str">
        <f t="shared" si="119"/>
        <v>29</v>
      </c>
      <c r="B1070" t="s">
        <v>709</v>
      </c>
      <c r="C1070" t="str">
        <f t="shared" si="121"/>
        <v>067</v>
      </c>
      <c r="D1070" t="s">
        <v>709</v>
      </c>
      <c r="E1070" t="str">
        <f t="shared" si="122"/>
        <v>10</v>
      </c>
      <c r="F1070" t="str">
        <f>"010"</f>
        <v>010</v>
      </c>
      <c r="G1070" t="str">
        <f>""</f>
        <v/>
      </c>
      <c r="H1070" t="s">
        <v>0</v>
      </c>
      <c r="I1070" t="s">
        <v>3288</v>
      </c>
      <c r="J1070" t="s">
        <v>6764</v>
      </c>
      <c r="K1070" t="str">
        <f t="shared" si="123"/>
        <v>29003</v>
      </c>
    </row>
    <row r="1071" spans="1:11" customFormat="1" x14ac:dyDescent="0.25">
      <c r="A1071" t="str">
        <f t="shared" si="119"/>
        <v>29</v>
      </c>
      <c r="B1071" t="s">
        <v>709</v>
      </c>
      <c r="C1071" t="str">
        <f t="shared" si="121"/>
        <v>067</v>
      </c>
      <c r="D1071" t="s">
        <v>709</v>
      </c>
      <c r="E1071" t="str">
        <f t="shared" si="122"/>
        <v>10</v>
      </c>
      <c r="F1071" t="str">
        <f>"011"</f>
        <v>011</v>
      </c>
      <c r="G1071" t="str">
        <f>""</f>
        <v/>
      </c>
      <c r="H1071" t="s">
        <v>3</v>
      </c>
      <c r="I1071" t="s">
        <v>3288</v>
      </c>
      <c r="J1071" t="s">
        <v>6764</v>
      </c>
      <c r="K1071" t="str">
        <f t="shared" si="123"/>
        <v>29003</v>
      </c>
    </row>
    <row r="1072" spans="1:11" customFormat="1" x14ac:dyDescent="0.25">
      <c r="A1072" t="str">
        <f t="shared" si="119"/>
        <v>29</v>
      </c>
      <c r="B1072" t="s">
        <v>709</v>
      </c>
      <c r="C1072" t="str">
        <f t="shared" si="121"/>
        <v>067</v>
      </c>
      <c r="D1072" t="s">
        <v>709</v>
      </c>
      <c r="E1072" t="str">
        <f t="shared" si="122"/>
        <v>10</v>
      </c>
      <c r="F1072" t="str">
        <f>"012"</f>
        <v>012</v>
      </c>
      <c r="G1072" t="str">
        <f>""</f>
        <v/>
      </c>
      <c r="H1072" t="s">
        <v>3</v>
      </c>
      <c r="I1072" t="s">
        <v>3289</v>
      </c>
      <c r="J1072" t="s">
        <v>6765</v>
      </c>
      <c r="K1072" t="str">
        <f t="shared" si="123"/>
        <v>29003</v>
      </c>
    </row>
    <row r="1073" spans="1:11" customFormat="1" x14ac:dyDescent="0.25">
      <c r="A1073" t="str">
        <f t="shared" si="119"/>
        <v>29</v>
      </c>
      <c r="B1073" t="s">
        <v>709</v>
      </c>
      <c r="C1073" t="str">
        <f t="shared" si="121"/>
        <v>067</v>
      </c>
      <c r="D1073" t="s">
        <v>709</v>
      </c>
      <c r="E1073" t="str">
        <f t="shared" si="122"/>
        <v>10</v>
      </c>
      <c r="F1073" t="str">
        <f>"013"</f>
        <v>013</v>
      </c>
      <c r="G1073" t="str">
        <f>""</f>
        <v/>
      </c>
      <c r="H1073" t="s">
        <v>1</v>
      </c>
      <c r="I1073" t="s">
        <v>3290</v>
      </c>
      <c r="J1073" t="s">
        <v>6766</v>
      </c>
      <c r="K1073" t="str">
        <f t="shared" si="123"/>
        <v>29003</v>
      </c>
    </row>
    <row r="1074" spans="1:11" customFormat="1" x14ac:dyDescent="0.25">
      <c r="A1074" t="str">
        <f t="shared" si="119"/>
        <v>29</v>
      </c>
      <c r="B1074" t="s">
        <v>709</v>
      </c>
      <c r="C1074" t="str">
        <f t="shared" si="121"/>
        <v>067</v>
      </c>
      <c r="D1074" t="s">
        <v>709</v>
      </c>
      <c r="E1074" t="str">
        <f t="shared" si="122"/>
        <v>10</v>
      </c>
      <c r="F1074" t="str">
        <f>"013"</f>
        <v>013</v>
      </c>
      <c r="G1074" t="str">
        <f>""</f>
        <v/>
      </c>
      <c r="H1074" t="s">
        <v>0</v>
      </c>
      <c r="I1074" t="s">
        <v>3290</v>
      </c>
      <c r="J1074" t="s">
        <v>6766</v>
      </c>
      <c r="K1074" t="str">
        <f t="shared" si="123"/>
        <v>29003</v>
      </c>
    </row>
    <row r="1075" spans="1:11" customFormat="1" x14ac:dyDescent="0.25">
      <c r="A1075" t="str">
        <f t="shared" si="119"/>
        <v>29</v>
      </c>
      <c r="B1075" t="s">
        <v>709</v>
      </c>
      <c r="C1075" t="str">
        <f t="shared" si="121"/>
        <v>067</v>
      </c>
      <c r="D1075" t="s">
        <v>709</v>
      </c>
      <c r="E1075" t="str">
        <f t="shared" si="122"/>
        <v>10</v>
      </c>
      <c r="F1075" t="str">
        <f>"014"</f>
        <v>014</v>
      </c>
      <c r="G1075" t="str">
        <f>""</f>
        <v/>
      </c>
      <c r="H1075" t="s">
        <v>3</v>
      </c>
      <c r="I1075" t="s">
        <v>3291</v>
      </c>
      <c r="J1075" t="s">
        <v>6767</v>
      </c>
      <c r="K1075" t="str">
        <f t="shared" si="123"/>
        <v>29003</v>
      </c>
    </row>
    <row r="1076" spans="1:11" customFormat="1" x14ac:dyDescent="0.25">
      <c r="A1076" t="str">
        <f t="shared" si="119"/>
        <v>29</v>
      </c>
      <c r="B1076" t="s">
        <v>709</v>
      </c>
      <c r="C1076" t="str">
        <f t="shared" si="121"/>
        <v>067</v>
      </c>
      <c r="D1076" t="s">
        <v>709</v>
      </c>
      <c r="E1076" t="str">
        <f t="shared" si="122"/>
        <v>10</v>
      </c>
      <c r="F1076" t="str">
        <f>"015"</f>
        <v>015</v>
      </c>
      <c r="G1076" t="str">
        <f>""</f>
        <v/>
      </c>
      <c r="H1076" t="s">
        <v>1</v>
      </c>
      <c r="I1076" t="s">
        <v>3292</v>
      </c>
      <c r="J1076" t="s">
        <v>6768</v>
      </c>
      <c r="K1076" t="str">
        <f>"29004"</f>
        <v>29004</v>
      </c>
    </row>
    <row r="1077" spans="1:11" customFormat="1" x14ac:dyDescent="0.25">
      <c r="A1077" t="str">
        <f t="shared" si="119"/>
        <v>29</v>
      </c>
      <c r="B1077" t="s">
        <v>709</v>
      </c>
      <c r="C1077" t="str">
        <f t="shared" si="121"/>
        <v>067</v>
      </c>
      <c r="D1077" t="s">
        <v>709</v>
      </c>
      <c r="E1077" t="str">
        <f t="shared" si="122"/>
        <v>10</v>
      </c>
      <c r="F1077" t="str">
        <f>"015"</f>
        <v>015</v>
      </c>
      <c r="G1077" t="str">
        <f>""</f>
        <v/>
      </c>
      <c r="H1077" t="s">
        <v>0</v>
      </c>
      <c r="I1077" t="s">
        <v>3292</v>
      </c>
      <c r="J1077" t="s">
        <v>6768</v>
      </c>
      <c r="K1077" t="str">
        <f>"29004"</f>
        <v>29004</v>
      </c>
    </row>
    <row r="1078" spans="1:11" customFormat="1" x14ac:dyDescent="0.25">
      <c r="A1078" t="str">
        <f t="shared" si="119"/>
        <v>29</v>
      </c>
      <c r="B1078" t="s">
        <v>709</v>
      </c>
      <c r="C1078" t="str">
        <f t="shared" si="121"/>
        <v>067</v>
      </c>
      <c r="D1078" t="s">
        <v>709</v>
      </c>
      <c r="E1078" t="str">
        <f t="shared" si="122"/>
        <v>10</v>
      </c>
      <c r="F1078" t="str">
        <f>"016"</f>
        <v>016</v>
      </c>
      <c r="G1078" t="str">
        <f>""</f>
        <v/>
      </c>
      <c r="H1078" t="s">
        <v>1</v>
      </c>
      <c r="I1078" t="s">
        <v>3293</v>
      </c>
      <c r="J1078" t="s">
        <v>6769</v>
      </c>
      <c r="K1078" t="str">
        <f>"29004"</f>
        <v>29004</v>
      </c>
    </row>
    <row r="1079" spans="1:11" customFormat="1" x14ac:dyDescent="0.25">
      <c r="A1079" t="str">
        <f t="shared" si="119"/>
        <v>29</v>
      </c>
      <c r="B1079" t="s">
        <v>709</v>
      </c>
      <c r="C1079" t="str">
        <f t="shared" si="121"/>
        <v>067</v>
      </c>
      <c r="D1079" t="s">
        <v>709</v>
      </c>
      <c r="E1079" t="str">
        <f t="shared" si="122"/>
        <v>10</v>
      </c>
      <c r="F1079" t="str">
        <f>"016"</f>
        <v>016</v>
      </c>
      <c r="G1079" t="str">
        <f>""</f>
        <v/>
      </c>
      <c r="H1079" t="s">
        <v>0</v>
      </c>
      <c r="I1079" t="s">
        <v>3293</v>
      </c>
      <c r="J1079" t="s">
        <v>6769</v>
      </c>
      <c r="K1079" t="str">
        <f>"29004"</f>
        <v>29004</v>
      </c>
    </row>
    <row r="1080" spans="1:11" customFormat="1" x14ac:dyDescent="0.25">
      <c r="A1080" t="str">
        <f t="shared" si="119"/>
        <v>29</v>
      </c>
      <c r="B1080" t="s">
        <v>709</v>
      </c>
      <c r="C1080" t="str">
        <f t="shared" si="121"/>
        <v>067</v>
      </c>
      <c r="D1080" t="s">
        <v>709</v>
      </c>
      <c r="E1080" t="str">
        <f t="shared" si="122"/>
        <v>10</v>
      </c>
      <c r="F1080" t="str">
        <f>"017"</f>
        <v>017</v>
      </c>
      <c r="G1080" t="str">
        <f>""</f>
        <v/>
      </c>
      <c r="H1080" t="s">
        <v>3</v>
      </c>
      <c r="I1080" t="s">
        <v>3294</v>
      </c>
      <c r="J1080" t="s">
        <v>6770</v>
      </c>
      <c r="K1080" t="str">
        <f>"29004"</f>
        <v>29004</v>
      </c>
    </row>
    <row r="1081" spans="1:11" customFormat="1" x14ac:dyDescent="0.25">
      <c r="A1081" t="str">
        <f t="shared" si="119"/>
        <v>29</v>
      </c>
      <c r="B1081" t="s">
        <v>709</v>
      </c>
      <c r="C1081" t="str">
        <f t="shared" si="121"/>
        <v>067</v>
      </c>
      <c r="D1081" t="s">
        <v>709</v>
      </c>
      <c r="E1081" t="str">
        <f t="shared" si="122"/>
        <v>10</v>
      </c>
      <c r="F1081" t="str">
        <f>"018"</f>
        <v>018</v>
      </c>
      <c r="G1081" t="str">
        <f>""</f>
        <v/>
      </c>
      <c r="H1081" t="s">
        <v>1</v>
      </c>
      <c r="I1081" t="s">
        <v>3287</v>
      </c>
      <c r="J1081" t="s">
        <v>6763</v>
      </c>
      <c r="K1081" t="str">
        <f>"29003"</f>
        <v>29003</v>
      </c>
    </row>
    <row r="1082" spans="1:11" customFormat="1" x14ac:dyDescent="0.25">
      <c r="A1082" t="str">
        <f t="shared" si="119"/>
        <v>29</v>
      </c>
      <c r="B1082" t="s">
        <v>709</v>
      </c>
      <c r="C1082" t="str">
        <f t="shared" si="121"/>
        <v>067</v>
      </c>
      <c r="D1082" t="s">
        <v>709</v>
      </c>
      <c r="E1082" t="str">
        <f t="shared" si="122"/>
        <v>10</v>
      </c>
      <c r="F1082" t="str">
        <f>"018"</f>
        <v>018</v>
      </c>
      <c r="G1082" t="str">
        <f>""</f>
        <v/>
      </c>
      <c r="H1082" t="s">
        <v>0</v>
      </c>
      <c r="I1082" t="s">
        <v>3287</v>
      </c>
      <c r="J1082" t="s">
        <v>6763</v>
      </c>
      <c r="K1082" t="str">
        <f>"29003"</f>
        <v>29003</v>
      </c>
    </row>
    <row r="1083" spans="1:11" customFormat="1" x14ac:dyDescent="0.25">
      <c r="A1083" t="str">
        <f t="shared" si="119"/>
        <v>29</v>
      </c>
      <c r="B1083" t="s">
        <v>709</v>
      </c>
      <c r="C1083" t="str">
        <f t="shared" si="121"/>
        <v>067</v>
      </c>
      <c r="D1083" t="s">
        <v>709</v>
      </c>
      <c r="E1083" t="str">
        <f t="shared" si="122"/>
        <v>10</v>
      </c>
      <c r="F1083" t="str">
        <f>"019"</f>
        <v>019</v>
      </c>
      <c r="G1083" t="str">
        <f>""</f>
        <v/>
      </c>
      <c r="H1083" t="s">
        <v>1</v>
      </c>
      <c r="I1083" t="s">
        <v>3295</v>
      </c>
      <c r="J1083" t="s">
        <v>6771</v>
      </c>
      <c r="K1083" t="str">
        <f t="shared" ref="K1083:K1091" si="124">"29004"</f>
        <v>29004</v>
      </c>
    </row>
    <row r="1084" spans="1:11" customFormat="1" x14ac:dyDescent="0.25">
      <c r="A1084" t="str">
        <f t="shared" si="119"/>
        <v>29</v>
      </c>
      <c r="B1084" t="s">
        <v>709</v>
      </c>
      <c r="C1084" t="str">
        <f t="shared" si="121"/>
        <v>067</v>
      </c>
      <c r="D1084" t="s">
        <v>709</v>
      </c>
      <c r="E1084" t="str">
        <f t="shared" si="122"/>
        <v>10</v>
      </c>
      <c r="F1084" t="str">
        <f>"019"</f>
        <v>019</v>
      </c>
      <c r="G1084" t="str">
        <f>""</f>
        <v/>
      </c>
      <c r="H1084" t="s">
        <v>0</v>
      </c>
      <c r="I1084" t="s">
        <v>3295</v>
      </c>
      <c r="J1084" t="s">
        <v>6771</v>
      </c>
      <c r="K1084" t="str">
        <f t="shared" si="124"/>
        <v>29004</v>
      </c>
    </row>
    <row r="1085" spans="1:11" customFormat="1" x14ac:dyDescent="0.25">
      <c r="A1085" t="str">
        <f t="shared" si="119"/>
        <v>29</v>
      </c>
      <c r="B1085" t="s">
        <v>709</v>
      </c>
      <c r="C1085" t="str">
        <f t="shared" si="121"/>
        <v>067</v>
      </c>
      <c r="D1085" t="s">
        <v>709</v>
      </c>
      <c r="E1085" t="str">
        <f t="shared" si="122"/>
        <v>10</v>
      </c>
      <c r="F1085" t="str">
        <f>"020"</f>
        <v>020</v>
      </c>
      <c r="G1085" t="str">
        <f>""</f>
        <v/>
      </c>
      <c r="H1085" t="s">
        <v>3</v>
      </c>
      <c r="I1085" t="s">
        <v>3296</v>
      </c>
      <c r="J1085" t="s">
        <v>6772</v>
      </c>
      <c r="K1085" t="str">
        <f t="shared" si="124"/>
        <v>29004</v>
      </c>
    </row>
    <row r="1086" spans="1:11" customFormat="1" x14ac:dyDescent="0.25">
      <c r="A1086" t="str">
        <f t="shared" si="119"/>
        <v>29</v>
      </c>
      <c r="B1086" t="s">
        <v>709</v>
      </c>
      <c r="C1086" t="str">
        <f t="shared" si="121"/>
        <v>067</v>
      </c>
      <c r="D1086" t="s">
        <v>709</v>
      </c>
      <c r="E1086" t="str">
        <f t="shared" si="122"/>
        <v>10</v>
      </c>
      <c r="F1086" t="str">
        <f>"021"</f>
        <v>021</v>
      </c>
      <c r="G1086" t="str">
        <f>""</f>
        <v/>
      </c>
      <c r="H1086" t="s">
        <v>1</v>
      </c>
      <c r="I1086" t="s">
        <v>3297</v>
      </c>
      <c r="J1086" t="s">
        <v>6773</v>
      </c>
      <c r="K1086" t="str">
        <f t="shared" si="124"/>
        <v>29004</v>
      </c>
    </row>
    <row r="1087" spans="1:11" customFormat="1" x14ac:dyDescent="0.25">
      <c r="A1087" t="str">
        <f t="shared" si="119"/>
        <v>29</v>
      </c>
      <c r="B1087" t="s">
        <v>709</v>
      </c>
      <c r="C1087" t="str">
        <f t="shared" si="121"/>
        <v>067</v>
      </c>
      <c r="D1087" t="s">
        <v>709</v>
      </c>
      <c r="E1087" t="str">
        <f t="shared" si="122"/>
        <v>10</v>
      </c>
      <c r="F1087" t="str">
        <f>"021"</f>
        <v>021</v>
      </c>
      <c r="G1087" t="str">
        <f>""</f>
        <v/>
      </c>
      <c r="H1087" t="s">
        <v>0</v>
      </c>
      <c r="I1087" t="s">
        <v>3297</v>
      </c>
      <c r="J1087" t="s">
        <v>6773</v>
      </c>
      <c r="K1087" t="str">
        <f t="shared" si="124"/>
        <v>29004</v>
      </c>
    </row>
    <row r="1088" spans="1:11" customFormat="1" x14ac:dyDescent="0.25">
      <c r="A1088" t="str">
        <f t="shared" si="119"/>
        <v>29</v>
      </c>
      <c r="B1088" t="s">
        <v>709</v>
      </c>
      <c r="C1088" t="str">
        <f t="shared" si="121"/>
        <v>067</v>
      </c>
      <c r="D1088" t="s">
        <v>709</v>
      </c>
      <c r="E1088" t="str">
        <f t="shared" si="122"/>
        <v>10</v>
      </c>
      <c r="F1088" t="str">
        <f>"022"</f>
        <v>022</v>
      </c>
      <c r="G1088" t="str">
        <f>""</f>
        <v/>
      </c>
      <c r="H1088" t="s">
        <v>1</v>
      </c>
      <c r="I1088" t="s">
        <v>3298</v>
      </c>
      <c r="J1088" t="s">
        <v>6774</v>
      </c>
      <c r="K1088" t="str">
        <f t="shared" si="124"/>
        <v>29004</v>
      </c>
    </row>
    <row r="1089" spans="1:11" customFormat="1" x14ac:dyDescent="0.25">
      <c r="A1089" t="str">
        <f t="shared" si="119"/>
        <v>29</v>
      </c>
      <c r="B1089" t="s">
        <v>709</v>
      </c>
      <c r="C1089" t="str">
        <f t="shared" si="121"/>
        <v>067</v>
      </c>
      <c r="D1089" t="s">
        <v>709</v>
      </c>
      <c r="E1089" t="str">
        <f t="shared" si="122"/>
        <v>10</v>
      </c>
      <c r="F1089" t="str">
        <f>"022"</f>
        <v>022</v>
      </c>
      <c r="G1089" t="str">
        <f>""</f>
        <v/>
      </c>
      <c r="H1089" t="s">
        <v>0</v>
      </c>
      <c r="I1089" t="s">
        <v>3298</v>
      </c>
      <c r="J1089" t="s">
        <v>6774</v>
      </c>
      <c r="K1089" t="str">
        <f t="shared" si="124"/>
        <v>29004</v>
      </c>
    </row>
    <row r="1090" spans="1:11" customFormat="1" x14ac:dyDescent="0.25">
      <c r="A1090" t="str">
        <f t="shared" si="119"/>
        <v>29</v>
      </c>
      <c r="B1090" t="s">
        <v>709</v>
      </c>
      <c r="C1090" t="str">
        <f t="shared" si="121"/>
        <v>067</v>
      </c>
      <c r="D1090" t="s">
        <v>709</v>
      </c>
      <c r="E1090" t="str">
        <f t="shared" si="122"/>
        <v>10</v>
      </c>
      <c r="F1090" t="str">
        <f>"023"</f>
        <v>023</v>
      </c>
      <c r="G1090" t="str">
        <f>""</f>
        <v/>
      </c>
      <c r="H1090" t="s">
        <v>1</v>
      </c>
      <c r="I1090" t="s">
        <v>3299</v>
      </c>
      <c r="J1090" t="s">
        <v>6775</v>
      </c>
      <c r="K1090" t="str">
        <f t="shared" si="124"/>
        <v>29004</v>
      </c>
    </row>
    <row r="1091" spans="1:11" customFormat="1" x14ac:dyDescent="0.25">
      <c r="A1091" t="str">
        <f t="shared" ref="A1091:A1154" si="125">"29"</f>
        <v>29</v>
      </c>
      <c r="B1091" t="s">
        <v>709</v>
      </c>
      <c r="C1091" t="str">
        <f t="shared" si="121"/>
        <v>067</v>
      </c>
      <c r="D1091" t="s">
        <v>709</v>
      </c>
      <c r="E1091" t="str">
        <f t="shared" si="122"/>
        <v>10</v>
      </c>
      <c r="F1091" t="str">
        <f>"023"</f>
        <v>023</v>
      </c>
      <c r="G1091" t="str">
        <f>""</f>
        <v/>
      </c>
      <c r="H1091" t="s">
        <v>0</v>
      </c>
      <c r="I1091" t="s">
        <v>3299</v>
      </c>
      <c r="J1091" t="s">
        <v>6775</v>
      </c>
      <c r="K1091" t="str">
        <f t="shared" si="124"/>
        <v>29004</v>
      </c>
    </row>
    <row r="1092" spans="1:11" customFormat="1" x14ac:dyDescent="0.25">
      <c r="A1092" t="str">
        <f t="shared" si="125"/>
        <v>29</v>
      </c>
      <c r="B1092" t="s">
        <v>709</v>
      </c>
      <c r="C1092" t="str">
        <f t="shared" si="121"/>
        <v>067</v>
      </c>
      <c r="D1092" t="s">
        <v>709</v>
      </c>
      <c r="E1092" t="str">
        <f t="shared" si="122"/>
        <v>10</v>
      </c>
      <c r="F1092" t="str">
        <f>"026"</f>
        <v>026</v>
      </c>
      <c r="G1092" t="str">
        <f>""</f>
        <v/>
      </c>
      <c r="H1092" t="s">
        <v>1</v>
      </c>
      <c r="I1092" t="s">
        <v>3300</v>
      </c>
      <c r="J1092" t="s">
        <v>6776</v>
      </c>
      <c r="K1092" t="str">
        <f>"29003"</f>
        <v>29003</v>
      </c>
    </row>
    <row r="1093" spans="1:11" customFormat="1" x14ac:dyDescent="0.25">
      <c r="A1093" t="str">
        <f t="shared" si="125"/>
        <v>29</v>
      </c>
      <c r="B1093" t="s">
        <v>709</v>
      </c>
      <c r="C1093" t="str">
        <f t="shared" si="121"/>
        <v>067</v>
      </c>
      <c r="D1093" t="s">
        <v>709</v>
      </c>
      <c r="E1093" t="str">
        <f t="shared" si="122"/>
        <v>10</v>
      </c>
      <c r="F1093" t="str">
        <f>"026"</f>
        <v>026</v>
      </c>
      <c r="G1093" t="str">
        <f>""</f>
        <v/>
      </c>
      <c r="H1093" t="s">
        <v>0</v>
      </c>
      <c r="I1093" t="s">
        <v>3300</v>
      </c>
      <c r="J1093" t="s">
        <v>6776</v>
      </c>
      <c r="K1093" t="str">
        <f>"29003"</f>
        <v>29003</v>
      </c>
    </row>
    <row r="1094" spans="1:11" customFormat="1" x14ac:dyDescent="0.25">
      <c r="A1094" t="str">
        <f t="shared" si="125"/>
        <v>29</v>
      </c>
      <c r="B1094" t="s">
        <v>709</v>
      </c>
      <c r="C1094" t="str">
        <f t="shared" si="121"/>
        <v>067</v>
      </c>
      <c r="D1094" t="s">
        <v>709</v>
      </c>
      <c r="E1094" t="str">
        <f t="shared" si="122"/>
        <v>10</v>
      </c>
      <c r="F1094" t="str">
        <f>"027"</f>
        <v>027</v>
      </c>
      <c r="G1094" t="str">
        <f>""</f>
        <v/>
      </c>
      <c r="H1094" t="s">
        <v>3</v>
      </c>
      <c r="I1094" t="s">
        <v>3301</v>
      </c>
      <c r="J1094" t="s">
        <v>6777</v>
      </c>
      <c r="K1094" t="str">
        <f>"29003"</f>
        <v>29003</v>
      </c>
    </row>
    <row r="1095" spans="1:11" customFormat="1" x14ac:dyDescent="0.25">
      <c r="A1095" t="str">
        <f t="shared" si="125"/>
        <v>29</v>
      </c>
      <c r="B1095" t="s">
        <v>709</v>
      </c>
      <c r="C1095" t="str">
        <f t="shared" si="121"/>
        <v>067</v>
      </c>
      <c r="D1095" t="s">
        <v>709</v>
      </c>
      <c r="E1095" t="str">
        <f t="shared" si="122"/>
        <v>10</v>
      </c>
      <c r="F1095" t="str">
        <f>"028"</f>
        <v>028</v>
      </c>
      <c r="G1095" t="str">
        <f>""</f>
        <v/>
      </c>
      <c r="H1095" t="s">
        <v>1</v>
      </c>
      <c r="I1095" t="s">
        <v>3291</v>
      </c>
      <c r="J1095" t="s">
        <v>6767</v>
      </c>
      <c r="K1095" t="str">
        <f>"29003"</f>
        <v>29003</v>
      </c>
    </row>
    <row r="1096" spans="1:11" customFormat="1" x14ac:dyDescent="0.25">
      <c r="A1096" t="str">
        <f t="shared" si="125"/>
        <v>29</v>
      </c>
      <c r="B1096" t="s">
        <v>709</v>
      </c>
      <c r="C1096" t="str">
        <f t="shared" si="121"/>
        <v>067</v>
      </c>
      <c r="D1096" t="s">
        <v>709</v>
      </c>
      <c r="E1096" t="str">
        <f t="shared" si="122"/>
        <v>10</v>
      </c>
      <c r="F1096" t="str">
        <f>"028"</f>
        <v>028</v>
      </c>
      <c r="G1096" t="str">
        <f>""</f>
        <v/>
      </c>
      <c r="H1096" t="s">
        <v>0</v>
      </c>
      <c r="I1096" t="s">
        <v>3291</v>
      </c>
      <c r="J1096" t="s">
        <v>6767</v>
      </c>
      <c r="K1096" t="str">
        <f>"29003"</f>
        <v>29003</v>
      </c>
    </row>
    <row r="1097" spans="1:11" customFormat="1" x14ac:dyDescent="0.25">
      <c r="A1097" t="str">
        <f t="shared" si="125"/>
        <v>29</v>
      </c>
      <c r="B1097" t="s">
        <v>709</v>
      </c>
      <c r="C1097" t="str">
        <f t="shared" si="121"/>
        <v>067</v>
      </c>
      <c r="D1097" t="s">
        <v>709</v>
      </c>
      <c r="E1097" t="str">
        <f t="shared" si="122"/>
        <v>10</v>
      </c>
      <c r="F1097" t="str">
        <f>"029"</f>
        <v>029</v>
      </c>
      <c r="G1097" t="str">
        <f>""</f>
        <v/>
      </c>
      <c r="H1097" t="s">
        <v>3</v>
      </c>
      <c r="I1097" t="s">
        <v>3285</v>
      </c>
      <c r="J1097" t="s">
        <v>6761</v>
      </c>
      <c r="K1097" t="str">
        <f t="shared" ref="K1097:K1104" si="126">"29004"</f>
        <v>29004</v>
      </c>
    </row>
    <row r="1098" spans="1:11" customFormat="1" x14ac:dyDescent="0.25">
      <c r="A1098" t="str">
        <f t="shared" si="125"/>
        <v>29</v>
      </c>
      <c r="B1098" t="s">
        <v>709</v>
      </c>
      <c r="C1098" t="str">
        <f t="shared" si="121"/>
        <v>067</v>
      </c>
      <c r="D1098" t="s">
        <v>709</v>
      </c>
      <c r="E1098" t="str">
        <f t="shared" si="122"/>
        <v>10</v>
      </c>
      <c r="F1098" t="str">
        <f>"030"</f>
        <v>030</v>
      </c>
      <c r="G1098" t="str">
        <f>""</f>
        <v/>
      </c>
      <c r="H1098" t="s">
        <v>3</v>
      </c>
      <c r="I1098" t="s">
        <v>3293</v>
      </c>
      <c r="J1098" t="s">
        <v>6769</v>
      </c>
      <c r="K1098" t="str">
        <f t="shared" si="126"/>
        <v>29004</v>
      </c>
    </row>
    <row r="1099" spans="1:11" customFormat="1" x14ac:dyDescent="0.25">
      <c r="A1099" t="str">
        <f t="shared" si="125"/>
        <v>29</v>
      </c>
      <c r="B1099" t="s">
        <v>709</v>
      </c>
      <c r="C1099" t="str">
        <f t="shared" si="121"/>
        <v>067</v>
      </c>
      <c r="D1099" t="s">
        <v>709</v>
      </c>
      <c r="E1099" t="str">
        <f t="shared" si="122"/>
        <v>10</v>
      </c>
      <c r="F1099" t="str">
        <f>"031"</f>
        <v>031</v>
      </c>
      <c r="G1099" t="str">
        <f>""</f>
        <v/>
      </c>
      <c r="H1099" t="s">
        <v>1</v>
      </c>
      <c r="I1099" t="s">
        <v>3296</v>
      </c>
      <c r="J1099" t="s">
        <v>6772</v>
      </c>
      <c r="K1099" t="str">
        <f t="shared" si="126"/>
        <v>29004</v>
      </c>
    </row>
    <row r="1100" spans="1:11" customFormat="1" x14ac:dyDescent="0.25">
      <c r="A1100" t="str">
        <f t="shared" si="125"/>
        <v>29</v>
      </c>
      <c r="B1100" t="s">
        <v>709</v>
      </c>
      <c r="C1100" t="str">
        <f t="shared" si="121"/>
        <v>067</v>
      </c>
      <c r="D1100" t="s">
        <v>709</v>
      </c>
      <c r="E1100" t="str">
        <f t="shared" si="122"/>
        <v>10</v>
      </c>
      <c r="F1100" t="str">
        <f>"031"</f>
        <v>031</v>
      </c>
      <c r="G1100" t="str">
        <f>""</f>
        <v/>
      </c>
      <c r="H1100" t="s">
        <v>0</v>
      </c>
      <c r="I1100" t="s">
        <v>3296</v>
      </c>
      <c r="J1100" t="s">
        <v>6772</v>
      </c>
      <c r="K1100" t="str">
        <f t="shared" si="126"/>
        <v>29004</v>
      </c>
    </row>
    <row r="1101" spans="1:11" customFormat="1" x14ac:dyDescent="0.25">
      <c r="A1101" t="str">
        <f t="shared" si="125"/>
        <v>29</v>
      </c>
      <c r="B1101" t="s">
        <v>709</v>
      </c>
      <c r="C1101" t="str">
        <f t="shared" si="121"/>
        <v>067</v>
      </c>
      <c r="D1101" t="s">
        <v>709</v>
      </c>
      <c r="E1101" t="str">
        <f t="shared" si="122"/>
        <v>10</v>
      </c>
      <c r="F1101" t="str">
        <f>"032"</f>
        <v>032</v>
      </c>
      <c r="G1101" t="str">
        <f>""</f>
        <v/>
      </c>
      <c r="H1101" t="s">
        <v>3</v>
      </c>
      <c r="I1101" t="s">
        <v>3302</v>
      </c>
      <c r="J1101" t="s">
        <v>6778</v>
      </c>
      <c r="K1101" t="str">
        <f t="shared" si="126"/>
        <v>29004</v>
      </c>
    </row>
    <row r="1102" spans="1:11" customFormat="1" x14ac:dyDescent="0.25">
      <c r="A1102" t="str">
        <f t="shared" si="125"/>
        <v>29</v>
      </c>
      <c r="B1102" t="s">
        <v>709</v>
      </c>
      <c r="C1102" t="str">
        <f t="shared" si="121"/>
        <v>067</v>
      </c>
      <c r="D1102" t="s">
        <v>709</v>
      </c>
      <c r="E1102" t="str">
        <f t="shared" si="122"/>
        <v>10</v>
      </c>
      <c r="F1102" t="str">
        <f>"033"</f>
        <v>033</v>
      </c>
      <c r="G1102" t="str">
        <f>""</f>
        <v/>
      </c>
      <c r="H1102" t="s">
        <v>3</v>
      </c>
      <c r="I1102" t="s">
        <v>3303</v>
      </c>
      <c r="J1102" t="s">
        <v>6779</v>
      </c>
      <c r="K1102" t="str">
        <f t="shared" si="126"/>
        <v>29004</v>
      </c>
    </row>
    <row r="1103" spans="1:11" customFormat="1" x14ac:dyDescent="0.25">
      <c r="A1103" t="str">
        <f t="shared" si="125"/>
        <v>29</v>
      </c>
      <c r="B1103" t="s">
        <v>709</v>
      </c>
      <c r="C1103" t="str">
        <f t="shared" si="121"/>
        <v>067</v>
      </c>
      <c r="D1103" t="s">
        <v>709</v>
      </c>
      <c r="E1103" t="str">
        <f t="shared" si="122"/>
        <v>10</v>
      </c>
      <c r="F1103" t="str">
        <f>"034"</f>
        <v>034</v>
      </c>
      <c r="G1103" t="str">
        <f>""</f>
        <v/>
      </c>
      <c r="H1103" t="s">
        <v>1</v>
      </c>
      <c r="I1103" t="s">
        <v>3299</v>
      </c>
      <c r="J1103" t="s">
        <v>6775</v>
      </c>
      <c r="K1103" t="str">
        <f t="shared" si="126"/>
        <v>29004</v>
      </c>
    </row>
    <row r="1104" spans="1:11" customFormat="1" x14ac:dyDescent="0.25">
      <c r="A1104" t="str">
        <f t="shared" si="125"/>
        <v>29</v>
      </c>
      <c r="B1104" t="s">
        <v>709</v>
      </c>
      <c r="C1104" t="str">
        <f t="shared" si="121"/>
        <v>067</v>
      </c>
      <c r="D1104" t="s">
        <v>709</v>
      </c>
      <c r="E1104" t="str">
        <f t="shared" si="122"/>
        <v>10</v>
      </c>
      <c r="F1104" t="str">
        <f>"034"</f>
        <v>034</v>
      </c>
      <c r="G1104" t="str">
        <f>""</f>
        <v/>
      </c>
      <c r="H1104" t="s">
        <v>0</v>
      </c>
      <c r="I1104" t="s">
        <v>3299</v>
      </c>
      <c r="J1104" t="s">
        <v>6775</v>
      </c>
      <c r="K1104" t="str">
        <f t="shared" si="126"/>
        <v>29004</v>
      </c>
    </row>
    <row r="1105" spans="1:11" customFormat="1" x14ac:dyDescent="0.25">
      <c r="A1105" t="str">
        <f t="shared" si="125"/>
        <v>29</v>
      </c>
      <c r="B1105" t="s">
        <v>709</v>
      </c>
      <c r="C1105" t="str">
        <f t="shared" si="121"/>
        <v>067</v>
      </c>
      <c r="D1105" t="s">
        <v>709</v>
      </c>
      <c r="E1105" t="str">
        <f t="shared" si="122"/>
        <v>10</v>
      </c>
      <c r="F1105" t="str">
        <f>"035"</f>
        <v>035</v>
      </c>
      <c r="G1105" t="str">
        <f>""</f>
        <v/>
      </c>
      <c r="H1105" t="s">
        <v>1</v>
      </c>
      <c r="I1105" t="s">
        <v>3304</v>
      </c>
      <c r="J1105" t="s">
        <v>6780</v>
      </c>
      <c r="K1105" t="str">
        <f>"29003"</f>
        <v>29003</v>
      </c>
    </row>
    <row r="1106" spans="1:11" customFormat="1" x14ac:dyDescent="0.25">
      <c r="A1106" t="str">
        <f t="shared" si="125"/>
        <v>29</v>
      </c>
      <c r="B1106" t="s">
        <v>709</v>
      </c>
      <c r="C1106" t="str">
        <f t="shared" si="121"/>
        <v>067</v>
      </c>
      <c r="D1106" t="s">
        <v>709</v>
      </c>
      <c r="E1106" t="str">
        <f t="shared" si="122"/>
        <v>10</v>
      </c>
      <c r="F1106" t="str">
        <f>"035"</f>
        <v>035</v>
      </c>
      <c r="G1106" t="str">
        <f>""</f>
        <v/>
      </c>
      <c r="H1106" t="s">
        <v>0</v>
      </c>
      <c r="I1106" t="s">
        <v>3304</v>
      </c>
      <c r="J1106" t="s">
        <v>6780</v>
      </c>
      <c r="K1106" t="str">
        <f>"29003"</f>
        <v>29003</v>
      </c>
    </row>
    <row r="1107" spans="1:11" customFormat="1" x14ac:dyDescent="0.25">
      <c r="A1107" t="str">
        <f t="shared" si="125"/>
        <v>29</v>
      </c>
      <c r="B1107" t="s">
        <v>709</v>
      </c>
      <c r="C1107" t="str">
        <f t="shared" si="121"/>
        <v>067</v>
      </c>
      <c r="D1107" t="s">
        <v>709</v>
      </c>
      <c r="E1107" t="str">
        <f t="shared" si="122"/>
        <v>10</v>
      </c>
      <c r="F1107" t="str">
        <f>"036"</f>
        <v>036</v>
      </c>
      <c r="G1107" t="str">
        <f>""</f>
        <v/>
      </c>
      <c r="H1107" t="s">
        <v>3</v>
      </c>
      <c r="I1107" t="s">
        <v>3304</v>
      </c>
      <c r="J1107" t="s">
        <v>6780</v>
      </c>
      <c r="K1107" t="str">
        <f>"29003"</f>
        <v>29003</v>
      </c>
    </row>
    <row r="1108" spans="1:11" customFormat="1" x14ac:dyDescent="0.25">
      <c r="A1108" t="str">
        <f t="shared" si="125"/>
        <v>29</v>
      </c>
      <c r="B1108" t="s">
        <v>709</v>
      </c>
      <c r="C1108" t="str">
        <f t="shared" si="121"/>
        <v>067</v>
      </c>
      <c r="D1108" t="s">
        <v>709</v>
      </c>
      <c r="E1108" t="str">
        <f t="shared" si="122"/>
        <v>10</v>
      </c>
      <c r="F1108" t="str">
        <f>"037"</f>
        <v>037</v>
      </c>
      <c r="G1108" t="str">
        <f>""</f>
        <v/>
      </c>
      <c r="H1108" t="s">
        <v>3</v>
      </c>
      <c r="I1108" t="s">
        <v>3305</v>
      </c>
      <c r="J1108" t="s">
        <v>6781</v>
      </c>
      <c r="K1108" t="str">
        <f>"29004"</f>
        <v>29004</v>
      </c>
    </row>
    <row r="1109" spans="1:11" customFormat="1" x14ac:dyDescent="0.25">
      <c r="A1109" t="str">
        <f t="shared" si="125"/>
        <v>29</v>
      </c>
      <c r="B1109" t="s">
        <v>709</v>
      </c>
      <c r="C1109" t="str">
        <f t="shared" si="121"/>
        <v>067</v>
      </c>
      <c r="D1109" t="s">
        <v>709</v>
      </c>
      <c r="E1109" t="str">
        <f t="shared" si="122"/>
        <v>10</v>
      </c>
      <c r="F1109" t="str">
        <f>"038"</f>
        <v>038</v>
      </c>
      <c r="G1109" t="str">
        <f>""</f>
        <v/>
      </c>
      <c r="H1109" t="s">
        <v>3</v>
      </c>
      <c r="I1109" t="s">
        <v>3285</v>
      </c>
      <c r="J1109" t="s">
        <v>6761</v>
      </c>
      <c r="K1109" t="str">
        <f>"29004"</f>
        <v>29004</v>
      </c>
    </row>
    <row r="1110" spans="1:11" customFormat="1" x14ac:dyDescent="0.25">
      <c r="A1110" t="str">
        <f t="shared" si="125"/>
        <v>29</v>
      </c>
      <c r="B1110" t="s">
        <v>709</v>
      </c>
      <c r="C1110" t="str">
        <f t="shared" si="121"/>
        <v>067</v>
      </c>
      <c r="D1110" t="s">
        <v>709</v>
      </c>
      <c r="E1110" t="str">
        <f t="shared" si="122"/>
        <v>10</v>
      </c>
      <c r="F1110" t="str">
        <f>"039"</f>
        <v>039</v>
      </c>
      <c r="G1110" t="str">
        <f>""</f>
        <v/>
      </c>
      <c r="H1110" t="s">
        <v>3</v>
      </c>
      <c r="I1110" t="s">
        <v>3304</v>
      </c>
      <c r="J1110" t="s">
        <v>6780</v>
      </c>
      <c r="K1110" t="str">
        <f>"29003"</f>
        <v>29003</v>
      </c>
    </row>
    <row r="1111" spans="1:11" customFormat="1" x14ac:dyDescent="0.25">
      <c r="A1111" t="str">
        <f t="shared" si="125"/>
        <v>29</v>
      </c>
      <c r="B1111" t="s">
        <v>709</v>
      </c>
      <c r="C1111" t="str">
        <f t="shared" si="121"/>
        <v>067</v>
      </c>
      <c r="D1111" t="s">
        <v>709</v>
      </c>
      <c r="E1111" t="str">
        <f t="shared" si="122"/>
        <v>10</v>
      </c>
      <c r="F1111" t="str">
        <f>"040"</f>
        <v>040</v>
      </c>
      <c r="G1111" t="str">
        <f>""</f>
        <v/>
      </c>
      <c r="H1111" t="s">
        <v>3</v>
      </c>
      <c r="I1111" t="s">
        <v>3294</v>
      </c>
      <c r="J1111" t="s">
        <v>6770</v>
      </c>
      <c r="K1111" t="str">
        <f>"29004"</f>
        <v>29004</v>
      </c>
    </row>
    <row r="1112" spans="1:11" customFormat="1" x14ac:dyDescent="0.25">
      <c r="A1112" t="str">
        <f t="shared" si="125"/>
        <v>29</v>
      </c>
      <c r="B1112" t="s">
        <v>709</v>
      </c>
      <c r="C1112" t="str">
        <f t="shared" si="121"/>
        <v>067</v>
      </c>
      <c r="D1112" t="s">
        <v>709</v>
      </c>
      <c r="E1112" t="str">
        <f t="shared" si="122"/>
        <v>10</v>
      </c>
      <c r="F1112" t="str">
        <f>"041"</f>
        <v>041</v>
      </c>
      <c r="G1112" t="str">
        <f>""</f>
        <v/>
      </c>
      <c r="H1112" t="s">
        <v>3</v>
      </c>
      <c r="I1112" t="s">
        <v>3302</v>
      </c>
      <c r="J1112" t="s">
        <v>6778</v>
      </c>
      <c r="K1112" t="str">
        <f>"29004"</f>
        <v>29004</v>
      </c>
    </row>
    <row r="1113" spans="1:11" customFormat="1" x14ac:dyDescent="0.25">
      <c r="A1113" t="str">
        <f t="shared" si="125"/>
        <v>29</v>
      </c>
      <c r="B1113" t="s">
        <v>709</v>
      </c>
      <c r="C1113" t="str">
        <f t="shared" si="121"/>
        <v>067</v>
      </c>
      <c r="D1113" t="s">
        <v>709</v>
      </c>
      <c r="E1113" t="str">
        <f t="shared" si="122"/>
        <v>10</v>
      </c>
      <c r="F1113" t="str">
        <f>"042"</f>
        <v>042</v>
      </c>
      <c r="G1113" t="str">
        <f>""</f>
        <v/>
      </c>
      <c r="H1113" t="s">
        <v>3</v>
      </c>
      <c r="I1113" t="s">
        <v>3292</v>
      </c>
      <c r="J1113" t="s">
        <v>6768</v>
      </c>
      <c r="K1113" t="str">
        <f>"29004"</f>
        <v>29004</v>
      </c>
    </row>
    <row r="1114" spans="1:11" customFormat="1" x14ac:dyDescent="0.25">
      <c r="A1114" t="str">
        <f t="shared" si="125"/>
        <v>29</v>
      </c>
      <c r="B1114" t="s">
        <v>709</v>
      </c>
      <c r="C1114" t="str">
        <f t="shared" si="121"/>
        <v>067</v>
      </c>
      <c r="D1114" t="s">
        <v>709</v>
      </c>
      <c r="E1114" t="str">
        <f t="shared" si="122"/>
        <v>10</v>
      </c>
      <c r="F1114" t="str">
        <f>"043"</f>
        <v>043</v>
      </c>
      <c r="G1114" t="str">
        <f>""</f>
        <v/>
      </c>
      <c r="H1114" t="s">
        <v>1</v>
      </c>
      <c r="I1114" t="s">
        <v>3298</v>
      </c>
      <c r="J1114" t="s">
        <v>6774</v>
      </c>
      <c r="K1114" t="str">
        <f>"29004"</f>
        <v>29004</v>
      </c>
    </row>
    <row r="1115" spans="1:11" customFormat="1" x14ac:dyDescent="0.25">
      <c r="A1115" t="str">
        <f t="shared" si="125"/>
        <v>29</v>
      </c>
      <c r="B1115" t="s">
        <v>709</v>
      </c>
      <c r="C1115" t="str">
        <f t="shared" si="121"/>
        <v>067</v>
      </c>
      <c r="D1115" t="s">
        <v>709</v>
      </c>
      <c r="E1115" t="str">
        <f t="shared" si="122"/>
        <v>10</v>
      </c>
      <c r="F1115" t="str">
        <f>"043"</f>
        <v>043</v>
      </c>
      <c r="G1115" t="str">
        <f>""</f>
        <v/>
      </c>
      <c r="H1115" t="s">
        <v>0</v>
      </c>
      <c r="I1115" t="s">
        <v>3298</v>
      </c>
      <c r="J1115" t="s">
        <v>6774</v>
      </c>
      <c r="K1115" t="str">
        <f>"29004"</f>
        <v>29004</v>
      </c>
    </row>
    <row r="1116" spans="1:11" customFormat="1" x14ac:dyDescent="0.25">
      <c r="A1116" t="str">
        <f t="shared" si="125"/>
        <v>29</v>
      </c>
      <c r="B1116" t="s">
        <v>709</v>
      </c>
      <c r="C1116" t="str">
        <f t="shared" si="121"/>
        <v>067</v>
      </c>
      <c r="D1116" t="s">
        <v>709</v>
      </c>
      <c r="E1116" t="str">
        <f t="shared" si="122"/>
        <v>10</v>
      </c>
      <c r="F1116" t="str">
        <f>"044"</f>
        <v>044</v>
      </c>
      <c r="G1116" t="str">
        <f>""</f>
        <v/>
      </c>
      <c r="H1116" t="s">
        <v>3</v>
      </c>
      <c r="I1116" t="s">
        <v>3289</v>
      </c>
      <c r="J1116" t="s">
        <v>6765</v>
      </c>
      <c r="K1116" t="str">
        <f>"29003"</f>
        <v>29003</v>
      </c>
    </row>
    <row r="1117" spans="1:11" customFormat="1" x14ac:dyDescent="0.25">
      <c r="A1117" t="str">
        <f t="shared" si="125"/>
        <v>29</v>
      </c>
      <c r="B1117" t="s">
        <v>709</v>
      </c>
      <c r="C1117" t="str">
        <f t="shared" si="121"/>
        <v>067</v>
      </c>
      <c r="D1117" t="s">
        <v>709</v>
      </c>
      <c r="E1117" t="str">
        <f t="shared" si="122"/>
        <v>10</v>
      </c>
      <c r="F1117" t="str">
        <f>"045"</f>
        <v>045</v>
      </c>
      <c r="G1117" t="str">
        <f>""</f>
        <v/>
      </c>
      <c r="H1117" t="s">
        <v>3</v>
      </c>
      <c r="I1117" t="s">
        <v>3290</v>
      </c>
      <c r="J1117" t="s">
        <v>6766</v>
      </c>
      <c r="K1117" t="str">
        <f>"29003"</f>
        <v>29003</v>
      </c>
    </row>
    <row r="1118" spans="1:11" customFormat="1" x14ac:dyDescent="0.25">
      <c r="A1118" t="str">
        <f t="shared" si="125"/>
        <v>29</v>
      </c>
      <c r="B1118" t="s">
        <v>709</v>
      </c>
      <c r="C1118" t="str">
        <f t="shared" si="121"/>
        <v>067</v>
      </c>
      <c r="D1118" t="s">
        <v>709</v>
      </c>
      <c r="E1118" t="str">
        <f t="shared" si="122"/>
        <v>10</v>
      </c>
      <c r="F1118" t="str">
        <f>"046"</f>
        <v>046</v>
      </c>
      <c r="G1118" t="str">
        <f>""</f>
        <v/>
      </c>
      <c r="H1118" t="s">
        <v>3</v>
      </c>
      <c r="I1118" t="s">
        <v>3294</v>
      </c>
      <c r="J1118" t="s">
        <v>6770</v>
      </c>
      <c r="K1118" t="str">
        <f>"29004"</f>
        <v>29004</v>
      </c>
    </row>
    <row r="1119" spans="1:11" customFormat="1" x14ac:dyDescent="0.25">
      <c r="A1119" t="str">
        <f t="shared" si="125"/>
        <v>29</v>
      </c>
      <c r="B1119" t="s">
        <v>709</v>
      </c>
      <c r="C1119" t="str">
        <f t="shared" si="121"/>
        <v>067</v>
      </c>
      <c r="D1119" t="s">
        <v>709</v>
      </c>
      <c r="E1119" t="str">
        <f t="shared" si="122"/>
        <v>10</v>
      </c>
      <c r="F1119" t="str">
        <f>"047"</f>
        <v>047</v>
      </c>
      <c r="G1119" t="str">
        <f>""</f>
        <v/>
      </c>
      <c r="H1119" t="s">
        <v>3</v>
      </c>
      <c r="I1119" t="s">
        <v>3306</v>
      </c>
      <c r="J1119" t="s">
        <v>6782</v>
      </c>
      <c r="K1119" t="str">
        <f>"29004"</f>
        <v>29004</v>
      </c>
    </row>
    <row r="1120" spans="1:11" customFormat="1" x14ac:dyDescent="0.25">
      <c r="A1120" t="str">
        <f t="shared" si="125"/>
        <v>29</v>
      </c>
      <c r="B1120" t="s">
        <v>709</v>
      </c>
      <c r="C1120" t="str">
        <f t="shared" si="121"/>
        <v>067</v>
      </c>
      <c r="D1120" t="s">
        <v>709</v>
      </c>
      <c r="E1120" t="str">
        <f t="shared" si="122"/>
        <v>10</v>
      </c>
      <c r="F1120" t="str">
        <f>"048"</f>
        <v>048</v>
      </c>
      <c r="G1120" t="str">
        <f>""</f>
        <v/>
      </c>
      <c r="H1120" t="s">
        <v>3</v>
      </c>
      <c r="I1120" t="s">
        <v>3306</v>
      </c>
      <c r="J1120" t="s">
        <v>6782</v>
      </c>
      <c r="K1120" t="str">
        <f>"29004"</f>
        <v>29004</v>
      </c>
    </row>
    <row r="1121" spans="1:11" customFormat="1" x14ac:dyDescent="0.25">
      <c r="A1121" t="str">
        <f t="shared" si="125"/>
        <v>29</v>
      </c>
      <c r="B1121" t="s">
        <v>709</v>
      </c>
      <c r="C1121" t="str">
        <f t="shared" ref="C1121:C1178" si="127">"067"</f>
        <v>067</v>
      </c>
      <c r="D1121" t="s">
        <v>709</v>
      </c>
      <c r="E1121" t="str">
        <f t="shared" ref="E1121:E1156" si="128">"10"</f>
        <v>10</v>
      </c>
      <c r="F1121" t="str">
        <f>"049"</f>
        <v>049</v>
      </c>
      <c r="G1121" t="str">
        <f>""</f>
        <v/>
      </c>
      <c r="H1121" t="s">
        <v>3</v>
      </c>
      <c r="I1121" t="s">
        <v>3307</v>
      </c>
      <c r="J1121" t="s">
        <v>6783</v>
      </c>
      <c r="K1121" t="str">
        <f>"29003"</f>
        <v>29003</v>
      </c>
    </row>
    <row r="1122" spans="1:11" customFormat="1" x14ac:dyDescent="0.25">
      <c r="A1122" t="str">
        <f t="shared" si="125"/>
        <v>29</v>
      </c>
      <c r="B1122" t="s">
        <v>709</v>
      </c>
      <c r="C1122" t="str">
        <f t="shared" si="127"/>
        <v>067</v>
      </c>
      <c r="D1122" t="s">
        <v>709</v>
      </c>
      <c r="E1122" t="str">
        <f t="shared" si="128"/>
        <v>10</v>
      </c>
      <c r="F1122" t="str">
        <f>"050"</f>
        <v>050</v>
      </c>
      <c r="G1122" t="str">
        <f>""</f>
        <v/>
      </c>
      <c r="H1122" t="s">
        <v>3</v>
      </c>
      <c r="I1122" t="s">
        <v>3294</v>
      </c>
      <c r="J1122" t="s">
        <v>6770</v>
      </c>
      <c r="K1122" t="str">
        <f>"29004"</f>
        <v>29004</v>
      </c>
    </row>
    <row r="1123" spans="1:11" customFormat="1" x14ac:dyDescent="0.25">
      <c r="A1123" t="str">
        <f t="shared" si="125"/>
        <v>29</v>
      </c>
      <c r="B1123" t="s">
        <v>709</v>
      </c>
      <c r="C1123" t="str">
        <f t="shared" si="127"/>
        <v>067</v>
      </c>
      <c r="D1123" t="s">
        <v>709</v>
      </c>
      <c r="E1123" t="str">
        <f t="shared" si="128"/>
        <v>10</v>
      </c>
      <c r="F1123" t="str">
        <f>"051"</f>
        <v>051</v>
      </c>
      <c r="G1123" t="str">
        <f>""</f>
        <v/>
      </c>
      <c r="H1123" t="s">
        <v>3</v>
      </c>
      <c r="I1123" t="s">
        <v>3308</v>
      </c>
      <c r="J1123" t="s">
        <v>6784</v>
      </c>
      <c r="K1123" t="str">
        <f>"29003"</f>
        <v>29003</v>
      </c>
    </row>
    <row r="1124" spans="1:11" customFormat="1" x14ac:dyDescent="0.25">
      <c r="A1124" t="str">
        <f t="shared" si="125"/>
        <v>29</v>
      </c>
      <c r="B1124" t="s">
        <v>709</v>
      </c>
      <c r="C1124" t="str">
        <f t="shared" si="127"/>
        <v>067</v>
      </c>
      <c r="D1124" t="s">
        <v>709</v>
      </c>
      <c r="E1124" t="str">
        <f t="shared" si="128"/>
        <v>10</v>
      </c>
      <c r="F1124" t="str">
        <f>"052"</f>
        <v>052</v>
      </c>
      <c r="G1124" t="str">
        <f>""</f>
        <v/>
      </c>
      <c r="H1124" t="s">
        <v>1</v>
      </c>
      <c r="I1124" t="s">
        <v>3309</v>
      </c>
      <c r="J1124" t="s">
        <v>6785</v>
      </c>
      <c r="K1124" t="str">
        <f t="shared" ref="K1124:K1133" si="129">"29004"</f>
        <v>29004</v>
      </c>
    </row>
    <row r="1125" spans="1:11" customFormat="1" x14ac:dyDescent="0.25">
      <c r="A1125" t="str">
        <f t="shared" si="125"/>
        <v>29</v>
      </c>
      <c r="B1125" t="s">
        <v>709</v>
      </c>
      <c r="C1125" t="str">
        <f t="shared" si="127"/>
        <v>067</v>
      </c>
      <c r="D1125" t="s">
        <v>709</v>
      </c>
      <c r="E1125" t="str">
        <f t="shared" si="128"/>
        <v>10</v>
      </c>
      <c r="F1125" t="str">
        <f>"052"</f>
        <v>052</v>
      </c>
      <c r="G1125" t="str">
        <f>""</f>
        <v/>
      </c>
      <c r="H1125" t="s">
        <v>0</v>
      </c>
      <c r="I1125" t="s">
        <v>3309</v>
      </c>
      <c r="J1125" t="s">
        <v>6785</v>
      </c>
      <c r="K1125" t="str">
        <f t="shared" si="129"/>
        <v>29004</v>
      </c>
    </row>
    <row r="1126" spans="1:11" customFormat="1" x14ac:dyDescent="0.25">
      <c r="A1126" t="str">
        <f t="shared" si="125"/>
        <v>29</v>
      </c>
      <c r="B1126" t="s">
        <v>709</v>
      </c>
      <c r="C1126" t="str">
        <f t="shared" si="127"/>
        <v>067</v>
      </c>
      <c r="D1126" t="s">
        <v>709</v>
      </c>
      <c r="E1126" t="str">
        <f t="shared" si="128"/>
        <v>10</v>
      </c>
      <c r="F1126" t="str">
        <f>"053"</f>
        <v>053</v>
      </c>
      <c r="G1126" t="str">
        <f>""</f>
        <v/>
      </c>
      <c r="H1126" t="s">
        <v>3</v>
      </c>
      <c r="I1126" t="s">
        <v>3292</v>
      </c>
      <c r="J1126" t="s">
        <v>6768</v>
      </c>
      <c r="K1126" t="str">
        <f t="shared" si="129"/>
        <v>29004</v>
      </c>
    </row>
    <row r="1127" spans="1:11" customFormat="1" x14ac:dyDescent="0.25">
      <c r="A1127" t="str">
        <f t="shared" si="125"/>
        <v>29</v>
      </c>
      <c r="B1127" t="s">
        <v>709</v>
      </c>
      <c r="C1127" t="str">
        <f t="shared" si="127"/>
        <v>067</v>
      </c>
      <c r="D1127" t="s">
        <v>709</v>
      </c>
      <c r="E1127" t="str">
        <f t="shared" si="128"/>
        <v>10</v>
      </c>
      <c r="F1127" t="str">
        <f>"054"</f>
        <v>054</v>
      </c>
      <c r="G1127" t="str">
        <f>""</f>
        <v/>
      </c>
      <c r="H1127" t="s">
        <v>3</v>
      </c>
      <c r="I1127" t="s">
        <v>3296</v>
      </c>
      <c r="J1127" t="s">
        <v>6772</v>
      </c>
      <c r="K1127" t="str">
        <f t="shared" si="129"/>
        <v>29004</v>
      </c>
    </row>
    <row r="1128" spans="1:11" customFormat="1" x14ac:dyDescent="0.25">
      <c r="A1128" t="str">
        <f t="shared" si="125"/>
        <v>29</v>
      </c>
      <c r="B1128" t="s">
        <v>709</v>
      </c>
      <c r="C1128" t="str">
        <f t="shared" si="127"/>
        <v>067</v>
      </c>
      <c r="D1128" t="s">
        <v>709</v>
      </c>
      <c r="E1128" t="str">
        <f t="shared" si="128"/>
        <v>10</v>
      </c>
      <c r="F1128" t="str">
        <f>"055"</f>
        <v>055</v>
      </c>
      <c r="G1128" t="str">
        <f>""</f>
        <v/>
      </c>
      <c r="H1128" t="s">
        <v>3</v>
      </c>
      <c r="I1128" t="s">
        <v>3296</v>
      </c>
      <c r="J1128" t="s">
        <v>6772</v>
      </c>
      <c r="K1128" t="str">
        <f t="shared" si="129"/>
        <v>29004</v>
      </c>
    </row>
    <row r="1129" spans="1:11" customFormat="1" x14ac:dyDescent="0.25">
      <c r="A1129" t="str">
        <f t="shared" si="125"/>
        <v>29</v>
      </c>
      <c r="B1129" t="s">
        <v>709</v>
      </c>
      <c r="C1129" t="str">
        <f t="shared" si="127"/>
        <v>067</v>
      </c>
      <c r="D1129" t="s">
        <v>709</v>
      </c>
      <c r="E1129" t="str">
        <f t="shared" si="128"/>
        <v>10</v>
      </c>
      <c r="F1129" t="str">
        <f>"056"</f>
        <v>056</v>
      </c>
      <c r="G1129" t="str">
        <f>""</f>
        <v/>
      </c>
      <c r="H1129" t="s">
        <v>1</v>
      </c>
      <c r="I1129" t="s">
        <v>3310</v>
      </c>
      <c r="J1129" t="s">
        <v>6786</v>
      </c>
      <c r="K1129" t="str">
        <f t="shared" si="129"/>
        <v>29004</v>
      </c>
    </row>
    <row r="1130" spans="1:11" customFormat="1" x14ac:dyDescent="0.25">
      <c r="A1130" t="str">
        <f t="shared" si="125"/>
        <v>29</v>
      </c>
      <c r="B1130" t="s">
        <v>709</v>
      </c>
      <c r="C1130" t="str">
        <f t="shared" si="127"/>
        <v>067</v>
      </c>
      <c r="D1130" t="s">
        <v>709</v>
      </c>
      <c r="E1130" t="str">
        <f t="shared" si="128"/>
        <v>10</v>
      </c>
      <c r="F1130" t="str">
        <f>"056"</f>
        <v>056</v>
      </c>
      <c r="G1130" t="str">
        <f>""</f>
        <v/>
      </c>
      <c r="H1130" t="s">
        <v>0</v>
      </c>
      <c r="I1130" t="s">
        <v>3310</v>
      </c>
      <c r="J1130" t="s">
        <v>6786</v>
      </c>
      <c r="K1130" t="str">
        <f t="shared" si="129"/>
        <v>29004</v>
      </c>
    </row>
    <row r="1131" spans="1:11" customFormat="1" x14ac:dyDescent="0.25">
      <c r="A1131" t="str">
        <f t="shared" si="125"/>
        <v>29</v>
      </c>
      <c r="B1131" t="s">
        <v>709</v>
      </c>
      <c r="C1131" t="str">
        <f t="shared" si="127"/>
        <v>067</v>
      </c>
      <c r="D1131" t="s">
        <v>709</v>
      </c>
      <c r="E1131" t="str">
        <f t="shared" si="128"/>
        <v>10</v>
      </c>
      <c r="F1131" t="str">
        <f>"057"</f>
        <v>057</v>
      </c>
      <c r="G1131" t="str">
        <f>""</f>
        <v/>
      </c>
      <c r="H1131" t="s">
        <v>3</v>
      </c>
      <c r="I1131" t="s">
        <v>3310</v>
      </c>
      <c r="J1131" t="s">
        <v>6786</v>
      </c>
      <c r="K1131" t="str">
        <f t="shared" si="129"/>
        <v>29004</v>
      </c>
    </row>
    <row r="1132" spans="1:11" customFormat="1" x14ac:dyDescent="0.25">
      <c r="A1132" t="str">
        <f t="shared" si="125"/>
        <v>29</v>
      </c>
      <c r="B1132" t="s">
        <v>709</v>
      </c>
      <c r="C1132" t="str">
        <f t="shared" si="127"/>
        <v>067</v>
      </c>
      <c r="D1132" t="s">
        <v>709</v>
      </c>
      <c r="E1132" t="str">
        <f t="shared" si="128"/>
        <v>10</v>
      </c>
      <c r="F1132" t="str">
        <f>"059"</f>
        <v>059</v>
      </c>
      <c r="G1132" t="str">
        <f>""</f>
        <v/>
      </c>
      <c r="H1132" t="s">
        <v>3</v>
      </c>
      <c r="I1132" t="s">
        <v>3306</v>
      </c>
      <c r="J1132" t="s">
        <v>6782</v>
      </c>
      <c r="K1132" t="str">
        <f t="shared" si="129"/>
        <v>29004</v>
      </c>
    </row>
    <row r="1133" spans="1:11" customFormat="1" x14ac:dyDescent="0.25">
      <c r="A1133" t="str">
        <f t="shared" si="125"/>
        <v>29</v>
      </c>
      <c r="B1133" t="s">
        <v>709</v>
      </c>
      <c r="C1133" t="str">
        <f t="shared" si="127"/>
        <v>067</v>
      </c>
      <c r="D1133" t="s">
        <v>709</v>
      </c>
      <c r="E1133" t="str">
        <f t="shared" si="128"/>
        <v>10</v>
      </c>
      <c r="F1133" t="str">
        <f>"060"</f>
        <v>060</v>
      </c>
      <c r="G1133" t="str">
        <f>""</f>
        <v/>
      </c>
      <c r="H1133" t="s">
        <v>3</v>
      </c>
      <c r="I1133" t="s">
        <v>3306</v>
      </c>
      <c r="J1133" t="s">
        <v>6782</v>
      </c>
      <c r="K1133" t="str">
        <f t="shared" si="129"/>
        <v>29004</v>
      </c>
    </row>
    <row r="1134" spans="1:11" customFormat="1" x14ac:dyDescent="0.25">
      <c r="A1134" t="str">
        <f t="shared" si="125"/>
        <v>29</v>
      </c>
      <c r="B1134" t="s">
        <v>709</v>
      </c>
      <c r="C1134" t="str">
        <f t="shared" si="127"/>
        <v>067</v>
      </c>
      <c r="D1134" t="s">
        <v>709</v>
      </c>
      <c r="E1134" t="str">
        <f t="shared" si="128"/>
        <v>10</v>
      </c>
      <c r="F1134" t="str">
        <f>"061"</f>
        <v>061</v>
      </c>
      <c r="G1134" t="str">
        <f>""</f>
        <v/>
      </c>
      <c r="H1134" t="s">
        <v>3</v>
      </c>
      <c r="I1134" t="s">
        <v>3290</v>
      </c>
      <c r="J1134" t="s">
        <v>6766</v>
      </c>
      <c r="K1134" t="str">
        <f>"29003"</f>
        <v>29003</v>
      </c>
    </row>
    <row r="1135" spans="1:11" customFormat="1" x14ac:dyDescent="0.25">
      <c r="A1135" t="str">
        <f t="shared" si="125"/>
        <v>29</v>
      </c>
      <c r="B1135" t="s">
        <v>709</v>
      </c>
      <c r="C1135" t="str">
        <f t="shared" si="127"/>
        <v>067</v>
      </c>
      <c r="D1135" t="s">
        <v>709</v>
      </c>
      <c r="E1135" t="str">
        <f t="shared" si="128"/>
        <v>10</v>
      </c>
      <c r="F1135" t="str">
        <f>"062"</f>
        <v>062</v>
      </c>
      <c r="G1135" t="str">
        <f>""</f>
        <v/>
      </c>
      <c r="H1135" t="s">
        <v>3</v>
      </c>
      <c r="I1135" t="s">
        <v>3311</v>
      </c>
      <c r="J1135" t="s">
        <v>6787</v>
      </c>
      <c r="K1135" t="str">
        <f>"29004"</f>
        <v>29004</v>
      </c>
    </row>
    <row r="1136" spans="1:11" customFormat="1" x14ac:dyDescent="0.25">
      <c r="A1136" t="str">
        <f t="shared" si="125"/>
        <v>29</v>
      </c>
      <c r="B1136" t="s">
        <v>709</v>
      </c>
      <c r="C1136" t="str">
        <f t="shared" si="127"/>
        <v>067</v>
      </c>
      <c r="D1136" t="s">
        <v>709</v>
      </c>
      <c r="E1136" t="str">
        <f t="shared" si="128"/>
        <v>10</v>
      </c>
      <c r="F1136" t="str">
        <f>"063"</f>
        <v>063</v>
      </c>
      <c r="G1136" t="str">
        <f>""</f>
        <v/>
      </c>
      <c r="H1136" t="s">
        <v>3</v>
      </c>
      <c r="I1136" t="s">
        <v>3301</v>
      </c>
      <c r="J1136" t="s">
        <v>6777</v>
      </c>
      <c r="K1136" t="str">
        <f>"29003"</f>
        <v>29003</v>
      </c>
    </row>
    <row r="1137" spans="1:11" customFormat="1" x14ac:dyDescent="0.25">
      <c r="A1137" t="str">
        <f t="shared" si="125"/>
        <v>29</v>
      </c>
      <c r="B1137" t="s">
        <v>709</v>
      </c>
      <c r="C1137" t="str">
        <f t="shared" si="127"/>
        <v>067</v>
      </c>
      <c r="D1137" t="s">
        <v>709</v>
      </c>
      <c r="E1137" t="str">
        <f t="shared" si="128"/>
        <v>10</v>
      </c>
      <c r="F1137" t="str">
        <f>"064"</f>
        <v>064</v>
      </c>
      <c r="G1137" t="str">
        <f>""</f>
        <v/>
      </c>
      <c r="H1137" t="s">
        <v>3</v>
      </c>
      <c r="I1137" t="s">
        <v>3305</v>
      </c>
      <c r="J1137" t="s">
        <v>6781</v>
      </c>
      <c r="K1137" t="str">
        <f>"29004"</f>
        <v>29004</v>
      </c>
    </row>
    <row r="1138" spans="1:11" customFormat="1" x14ac:dyDescent="0.25">
      <c r="A1138" t="str">
        <f t="shared" si="125"/>
        <v>29</v>
      </c>
      <c r="B1138" t="s">
        <v>709</v>
      </c>
      <c r="C1138" t="str">
        <f t="shared" si="127"/>
        <v>067</v>
      </c>
      <c r="D1138" t="s">
        <v>709</v>
      </c>
      <c r="E1138" t="str">
        <f t="shared" si="128"/>
        <v>10</v>
      </c>
      <c r="F1138" t="str">
        <f>"065"</f>
        <v>065</v>
      </c>
      <c r="G1138" t="str">
        <f>""</f>
        <v/>
      </c>
      <c r="H1138" t="s">
        <v>3</v>
      </c>
      <c r="I1138" t="s">
        <v>3308</v>
      </c>
      <c r="J1138" t="s">
        <v>6784</v>
      </c>
      <c r="K1138" t="str">
        <f>"29003"</f>
        <v>29003</v>
      </c>
    </row>
    <row r="1139" spans="1:11" customFormat="1" x14ac:dyDescent="0.25">
      <c r="A1139" t="str">
        <f t="shared" si="125"/>
        <v>29</v>
      </c>
      <c r="B1139" t="s">
        <v>709</v>
      </c>
      <c r="C1139" t="str">
        <f t="shared" si="127"/>
        <v>067</v>
      </c>
      <c r="D1139" t="s">
        <v>709</v>
      </c>
      <c r="E1139" t="str">
        <f t="shared" si="128"/>
        <v>10</v>
      </c>
      <c r="F1139" t="str">
        <f>"066"</f>
        <v>066</v>
      </c>
      <c r="G1139" t="str">
        <f>""</f>
        <v/>
      </c>
      <c r="H1139" t="s">
        <v>1</v>
      </c>
      <c r="I1139" t="s">
        <v>3284</v>
      </c>
      <c r="J1139" t="s">
        <v>6760</v>
      </c>
      <c r="K1139" t="str">
        <f t="shared" ref="K1139:K1147" si="130">"29004"</f>
        <v>29004</v>
      </c>
    </row>
    <row r="1140" spans="1:11" customFormat="1" x14ac:dyDescent="0.25">
      <c r="A1140" t="str">
        <f t="shared" si="125"/>
        <v>29</v>
      </c>
      <c r="B1140" t="s">
        <v>709</v>
      </c>
      <c r="C1140" t="str">
        <f t="shared" si="127"/>
        <v>067</v>
      </c>
      <c r="D1140" t="s">
        <v>709</v>
      </c>
      <c r="E1140" t="str">
        <f t="shared" si="128"/>
        <v>10</v>
      </c>
      <c r="F1140" t="str">
        <f>"066"</f>
        <v>066</v>
      </c>
      <c r="G1140" t="str">
        <f>""</f>
        <v/>
      </c>
      <c r="H1140" t="s">
        <v>0</v>
      </c>
      <c r="I1140" t="s">
        <v>3284</v>
      </c>
      <c r="J1140" t="s">
        <v>6760</v>
      </c>
      <c r="K1140" t="str">
        <f t="shared" si="130"/>
        <v>29004</v>
      </c>
    </row>
    <row r="1141" spans="1:11" customFormat="1" x14ac:dyDescent="0.25">
      <c r="A1141" t="str">
        <f t="shared" si="125"/>
        <v>29</v>
      </c>
      <c r="B1141" t="s">
        <v>709</v>
      </c>
      <c r="C1141" t="str">
        <f t="shared" si="127"/>
        <v>067</v>
      </c>
      <c r="D1141" t="s">
        <v>709</v>
      </c>
      <c r="E1141" t="str">
        <f t="shared" si="128"/>
        <v>10</v>
      </c>
      <c r="F1141" t="str">
        <f>"067"</f>
        <v>067</v>
      </c>
      <c r="G1141" t="str">
        <f>""</f>
        <v/>
      </c>
      <c r="H1141" t="s">
        <v>3</v>
      </c>
      <c r="I1141" t="s">
        <v>3303</v>
      </c>
      <c r="J1141" t="s">
        <v>6779</v>
      </c>
      <c r="K1141" t="str">
        <f t="shared" si="130"/>
        <v>29004</v>
      </c>
    </row>
    <row r="1142" spans="1:11" customFormat="1" x14ac:dyDescent="0.25">
      <c r="A1142" t="str">
        <f t="shared" si="125"/>
        <v>29</v>
      </c>
      <c r="B1142" t="s">
        <v>709</v>
      </c>
      <c r="C1142" t="str">
        <f t="shared" si="127"/>
        <v>067</v>
      </c>
      <c r="D1142" t="s">
        <v>709</v>
      </c>
      <c r="E1142" t="str">
        <f t="shared" si="128"/>
        <v>10</v>
      </c>
      <c r="F1142" t="str">
        <f>"068"</f>
        <v>068</v>
      </c>
      <c r="G1142" t="str">
        <f>""</f>
        <v/>
      </c>
      <c r="H1142" t="s">
        <v>1</v>
      </c>
      <c r="I1142" t="s">
        <v>3297</v>
      </c>
      <c r="J1142" t="s">
        <v>6773</v>
      </c>
      <c r="K1142" t="str">
        <f t="shared" si="130"/>
        <v>29004</v>
      </c>
    </row>
    <row r="1143" spans="1:11" customFormat="1" x14ac:dyDescent="0.25">
      <c r="A1143" t="str">
        <f t="shared" si="125"/>
        <v>29</v>
      </c>
      <c r="B1143" t="s">
        <v>709</v>
      </c>
      <c r="C1143" t="str">
        <f t="shared" si="127"/>
        <v>067</v>
      </c>
      <c r="D1143" t="s">
        <v>709</v>
      </c>
      <c r="E1143" t="str">
        <f t="shared" si="128"/>
        <v>10</v>
      </c>
      <c r="F1143" t="str">
        <f>"068"</f>
        <v>068</v>
      </c>
      <c r="G1143" t="str">
        <f>""</f>
        <v/>
      </c>
      <c r="H1143" t="s">
        <v>0</v>
      </c>
      <c r="I1143" t="s">
        <v>3297</v>
      </c>
      <c r="J1143" t="s">
        <v>6773</v>
      </c>
      <c r="K1143" t="str">
        <f t="shared" si="130"/>
        <v>29004</v>
      </c>
    </row>
    <row r="1144" spans="1:11" customFormat="1" x14ac:dyDescent="0.25">
      <c r="A1144" t="str">
        <f t="shared" si="125"/>
        <v>29</v>
      </c>
      <c r="B1144" t="s">
        <v>709</v>
      </c>
      <c r="C1144" t="str">
        <f t="shared" si="127"/>
        <v>067</v>
      </c>
      <c r="D1144" t="s">
        <v>709</v>
      </c>
      <c r="E1144" t="str">
        <f t="shared" si="128"/>
        <v>10</v>
      </c>
      <c r="F1144" t="str">
        <f>"069"</f>
        <v>069</v>
      </c>
      <c r="G1144" t="str">
        <f>""</f>
        <v/>
      </c>
      <c r="H1144" t="s">
        <v>1</v>
      </c>
      <c r="I1144" t="s">
        <v>3312</v>
      </c>
      <c r="J1144" t="s">
        <v>6788</v>
      </c>
      <c r="K1144" t="str">
        <f t="shared" si="130"/>
        <v>29004</v>
      </c>
    </row>
    <row r="1145" spans="1:11" customFormat="1" x14ac:dyDescent="0.25">
      <c r="A1145" t="str">
        <f t="shared" si="125"/>
        <v>29</v>
      </c>
      <c r="B1145" t="s">
        <v>709</v>
      </c>
      <c r="C1145" t="str">
        <f t="shared" si="127"/>
        <v>067</v>
      </c>
      <c r="D1145" t="s">
        <v>709</v>
      </c>
      <c r="E1145" t="str">
        <f t="shared" si="128"/>
        <v>10</v>
      </c>
      <c r="F1145" t="str">
        <f>"069"</f>
        <v>069</v>
      </c>
      <c r="G1145" t="str">
        <f>""</f>
        <v/>
      </c>
      <c r="H1145" t="s">
        <v>0</v>
      </c>
      <c r="I1145" t="s">
        <v>3312</v>
      </c>
      <c r="J1145" t="s">
        <v>6788</v>
      </c>
      <c r="K1145" t="str">
        <f t="shared" si="130"/>
        <v>29004</v>
      </c>
    </row>
    <row r="1146" spans="1:11" customFormat="1" x14ac:dyDescent="0.25">
      <c r="A1146" t="str">
        <f t="shared" si="125"/>
        <v>29</v>
      </c>
      <c r="B1146" t="s">
        <v>709</v>
      </c>
      <c r="C1146" t="str">
        <f t="shared" si="127"/>
        <v>067</v>
      </c>
      <c r="D1146" t="s">
        <v>709</v>
      </c>
      <c r="E1146" t="str">
        <f t="shared" si="128"/>
        <v>10</v>
      </c>
      <c r="F1146" t="str">
        <f>"070"</f>
        <v>070</v>
      </c>
      <c r="G1146" t="str">
        <f>""</f>
        <v/>
      </c>
      <c r="H1146" t="s">
        <v>1</v>
      </c>
      <c r="I1146" t="s">
        <v>3312</v>
      </c>
      <c r="J1146" t="s">
        <v>6788</v>
      </c>
      <c r="K1146" t="str">
        <f t="shared" si="130"/>
        <v>29004</v>
      </c>
    </row>
    <row r="1147" spans="1:11" customFormat="1" x14ac:dyDescent="0.25">
      <c r="A1147" t="str">
        <f t="shared" si="125"/>
        <v>29</v>
      </c>
      <c r="B1147" t="s">
        <v>709</v>
      </c>
      <c r="C1147" t="str">
        <f t="shared" si="127"/>
        <v>067</v>
      </c>
      <c r="D1147" t="s">
        <v>709</v>
      </c>
      <c r="E1147" t="str">
        <f t="shared" si="128"/>
        <v>10</v>
      </c>
      <c r="F1147" t="str">
        <f>"070"</f>
        <v>070</v>
      </c>
      <c r="G1147" t="str">
        <f>""</f>
        <v/>
      </c>
      <c r="H1147" t="s">
        <v>0</v>
      </c>
      <c r="I1147" t="s">
        <v>3312</v>
      </c>
      <c r="J1147" t="s">
        <v>6788</v>
      </c>
      <c r="K1147" t="str">
        <f t="shared" si="130"/>
        <v>29004</v>
      </c>
    </row>
    <row r="1148" spans="1:11" customFormat="1" x14ac:dyDescent="0.25">
      <c r="A1148" t="str">
        <f t="shared" si="125"/>
        <v>29</v>
      </c>
      <c r="B1148" t="s">
        <v>709</v>
      </c>
      <c r="C1148" t="str">
        <f t="shared" si="127"/>
        <v>067</v>
      </c>
      <c r="D1148" t="s">
        <v>709</v>
      </c>
      <c r="E1148" t="str">
        <f t="shared" si="128"/>
        <v>10</v>
      </c>
      <c r="F1148" t="str">
        <f>"071"</f>
        <v>071</v>
      </c>
      <c r="G1148" t="str">
        <f>""</f>
        <v/>
      </c>
      <c r="H1148" t="s">
        <v>1</v>
      </c>
      <c r="I1148" t="s">
        <v>3304</v>
      </c>
      <c r="J1148" t="s">
        <v>6780</v>
      </c>
      <c r="K1148" t="str">
        <f>"29003"</f>
        <v>29003</v>
      </c>
    </row>
    <row r="1149" spans="1:11" customFormat="1" x14ac:dyDescent="0.25">
      <c r="A1149" t="str">
        <f t="shared" si="125"/>
        <v>29</v>
      </c>
      <c r="B1149" t="s">
        <v>709</v>
      </c>
      <c r="C1149" t="str">
        <f t="shared" si="127"/>
        <v>067</v>
      </c>
      <c r="D1149" t="s">
        <v>709</v>
      </c>
      <c r="E1149" t="str">
        <f t="shared" si="128"/>
        <v>10</v>
      </c>
      <c r="F1149" t="str">
        <f>"071"</f>
        <v>071</v>
      </c>
      <c r="G1149" t="str">
        <f>""</f>
        <v/>
      </c>
      <c r="H1149" t="s">
        <v>0</v>
      </c>
      <c r="I1149" t="s">
        <v>3304</v>
      </c>
      <c r="J1149" t="s">
        <v>6780</v>
      </c>
      <c r="K1149" t="str">
        <f>"29003"</f>
        <v>29003</v>
      </c>
    </row>
    <row r="1150" spans="1:11" customFormat="1" x14ac:dyDescent="0.25">
      <c r="A1150" t="str">
        <f t="shared" si="125"/>
        <v>29</v>
      </c>
      <c r="B1150" t="s">
        <v>709</v>
      </c>
      <c r="C1150" t="str">
        <f t="shared" si="127"/>
        <v>067</v>
      </c>
      <c r="D1150" t="s">
        <v>709</v>
      </c>
      <c r="E1150" t="str">
        <f t="shared" si="128"/>
        <v>10</v>
      </c>
      <c r="F1150" t="str">
        <f>"072"</f>
        <v>072</v>
      </c>
      <c r="G1150" t="str">
        <f>""</f>
        <v/>
      </c>
      <c r="H1150" t="s">
        <v>1</v>
      </c>
      <c r="I1150" t="s">
        <v>3295</v>
      </c>
      <c r="J1150" t="s">
        <v>6771</v>
      </c>
      <c r="K1150" t="str">
        <f t="shared" ref="K1150:K1157" si="131">"29004"</f>
        <v>29004</v>
      </c>
    </row>
    <row r="1151" spans="1:11" customFormat="1" x14ac:dyDescent="0.25">
      <c r="A1151" t="str">
        <f t="shared" si="125"/>
        <v>29</v>
      </c>
      <c r="B1151" t="s">
        <v>709</v>
      </c>
      <c r="C1151" t="str">
        <f t="shared" si="127"/>
        <v>067</v>
      </c>
      <c r="D1151" t="s">
        <v>709</v>
      </c>
      <c r="E1151" t="str">
        <f t="shared" si="128"/>
        <v>10</v>
      </c>
      <c r="F1151" t="str">
        <f>"072"</f>
        <v>072</v>
      </c>
      <c r="G1151" t="str">
        <f>""</f>
        <v/>
      </c>
      <c r="H1151" t="s">
        <v>0</v>
      </c>
      <c r="I1151" t="s">
        <v>3295</v>
      </c>
      <c r="J1151" t="s">
        <v>6771</v>
      </c>
      <c r="K1151" t="str">
        <f t="shared" si="131"/>
        <v>29004</v>
      </c>
    </row>
    <row r="1152" spans="1:11" customFormat="1" x14ac:dyDescent="0.25">
      <c r="A1152" t="str">
        <f t="shared" si="125"/>
        <v>29</v>
      </c>
      <c r="B1152" t="s">
        <v>709</v>
      </c>
      <c r="C1152" t="str">
        <f t="shared" si="127"/>
        <v>067</v>
      </c>
      <c r="D1152" t="s">
        <v>709</v>
      </c>
      <c r="E1152" t="str">
        <f t="shared" si="128"/>
        <v>10</v>
      </c>
      <c r="F1152" t="str">
        <f>"073"</f>
        <v>073</v>
      </c>
      <c r="G1152" t="str">
        <f>""</f>
        <v/>
      </c>
      <c r="H1152" t="s">
        <v>3</v>
      </c>
      <c r="I1152" t="s">
        <v>3284</v>
      </c>
      <c r="J1152" t="s">
        <v>6760</v>
      </c>
      <c r="K1152" t="str">
        <f t="shared" si="131"/>
        <v>29004</v>
      </c>
    </row>
    <row r="1153" spans="1:11" customFormat="1" x14ac:dyDescent="0.25">
      <c r="A1153" t="str">
        <f t="shared" si="125"/>
        <v>29</v>
      </c>
      <c r="B1153" t="s">
        <v>709</v>
      </c>
      <c r="C1153" t="str">
        <f t="shared" si="127"/>
        <v>067</v>
      </c>
      <c r="D1153" t="s">
        <v>709</v>
      </c>
      <c r="E1153" t="str">
        <f t="shared" si="128"/>
        <v>10</v>
      </c>
      <c r="F1153" t="str">
        <f>"074"</f>
        <v>074</v>
      </c>
      <c r="G1153" t="str">
        <f>""</f>
        <v/>
      </c>
      <c r="H1153" t="s">
        <v>1</v>
      </c>
      <c r="I1153" t="s">
        <v>3284</v>
      </c>
      <c r="J1153" t="s">
        <v>6760</v>
      </c>
      <c r="K1153" t="str">
        <f t="shared" si="131"/>
        <v>29004</v>
      </c>
    </row>
    <row r="1154" spans="1:11" customFormat="1" x14ac:dyDescent="0.25">
      <c r="A1154" t="str">
        <f t="shared" si="125"/>
        <v>29</v>
      </c>
      <c r="B1154" t="s">
        <v>709</v>
      </c>
      <c r="C1154" t="str">
        <f t="shared" si="127"/>
        <v>067</v>
      </c>
      <c r="D1154" t="s">
        <v>709</v>
      </c>
      <c r="E1154" t="str">
        <f t="shared" si="128"/>
        <v>10</v>
      </c>
      <c r="F1154" t="str">
        <f>"074"</f>
        <v>074</v>
      </c>
      <c r="G1154" t="str">
        <f>""</f>
        <v/>
      </c>
      <c r="H1154" t="s">
        <v>0</v>
      </c>
      <c r="I1154" t="s">
        <v>3284</v>
      </c>
      <c r="J1154" t="s">
        <v>6760</v>
      </c>
      <c r="K1154" t="str">
        <f t="shared" si="131"/>
        <v>29004</v>
      </c>
    </row>
    <row r="1155" spans="1:11" customFormat="1" x14ac:dyDescent="0.25">
      <c r="A1155" t="str">
        <f t="shared" ref="A1155:A1218" si="132">"29"</f>
        <v>29</v>
      </c>
      <c r="B1155" t="s">
        <v>709</v>
      </c>
      <c r="C1155" t="str">
        <f t="shared" si="127"/>
        <v>067</v>
      </c>
      <c r="D1155" t="s">
        <v>709</v>
      </c>
      <c r="E1155" t="str">
        <f t="shared" si="128"/>
        <v>10</v>
      </c>
      <c r="F1155" t="str">
        <f>"075"</f>
        <v>075</v>
      </c>
      <c r="G1155" t="str">
        <f>""</f>
        <v/>
      </c>
      <c r="H1155" t="s">
        <v>1</v>
      </c>
      <c r="I1155" t="s">
        <v>3312</v>
      </c>
      <c r="J1155" t="s">
        <v>6788</v>
      </c>
      <c r="K1155" t="str">
        <f t="shared" si="131"/>
        <v>29004</v>
      </c>
    </row>
    <row r="1156" spans="1:11" customFormat="1" x14ac:dyDescent="0.25">
      <c r="A1156" t="str">
        <f t="shared" si="132"/>
        <v>29</v>
      </c>
      <c r="B1156" t="s">
        <v>709</v>
      </c>
      <c r="C1156" t="str">
        <f t="shared" si="127"/>
        <v>067</v>
      </c>
      <c r="D1156" t="s">
        <v>709</v>
      </c>
      <c r="E1156" t="str">
        <f t="shared" si="128"/>
        <v>10</v>
      </c>
      <c r="F1156" t="str">
        <f>"075"</f>
        <v>075</v>
      </c>
      <c r="G1156" t="str">
        <f>""</f>
        <v/>
      </c>
      <c r="H1156" t="s">
        <v>0</v>
      </c>
      <c r="I1156" t="s">
        <v>3312</v>
      </c>
      <c r="J1156" t="s">
        <v>6788</v>
      </c>
      <c r="K1156" t="str">
        <f t="shared" si="131"/>
        <v>29004</v>
      </c>
    </row>
    <row r="1157" spans="1:11" customFormat="1" x14ac:dyDescent="0.25">
      <c r="A1157" t="str">
        <f t="shared" si="132"/>
        <v>29</v>
      </c>
      <c r="B1157" t="s">
        <v>709</v>
      </c>
      <c r="C1157" t="str">
        <f t="shared" si="127"/>
        <v>067</v>
      </c>
      <c r="D1157" t="s">
        <v>709</v>
      </c>
      <c r="E1157" t="str">
        <f t="shared" ref="E1157:E1178" si="133">"11"</f>
        <v>11</v>
      </c>
      <c r="F1157" t="str">
        <f>"001"</f>
        <v>001</v>
      </c>
      <c r="G1157" t="str">
        <f>""</f>
        <v/>
      </c>
      <c r="H1157" t="s">
        <v>3</v>
      </c>
      <c r="I1157" t="s">
        <v>3313</v>
      </c>
      <c r="J1157" t="s">
        <v>6789</v>
      </c>
      <c r="K1157" t="str">
        <f t="shared" si="131"/>
        <v>29004</v>
      </c>
    </row>
    <row r="1158" spans="1:11" customFormat="1" x14ac:dyDescent="0.25">
      <c r="A1158" t="str">
        <f t="shared" si="132"/>
        <v>29</v>
      </c>
      <c r="B1158" t="s">
        <v>709</v>
      </c>
      <c r="C1158" t="str">
        <f t="shared" si="127"/>
        <v>067</v>
      </c>
      <c r="D1158" t="s">
        <v>709</v>
      </c>
      <c r="E1158" t="str">
        <f t="shared" si="133"/>
        <v>11</v>
      </c>
      <c r="F1158" t="str">
        <f>"002"</f>
        <v>002</v>
      </c>
      <c r="G1158" t="str">
        <f>""</f>
        <v/>
      </c>
      <c r="H1158" t="s">
        <v>3</v>
      </c>
      <c r="I1158" t="s">
        <v>3314</v>
      </c>
      <c r="J1158" t="s">
        <v>6790</v>
      </c>
      <c r="K1158" t="str">
        <f t="shared" ref="K1158:K1167" si="134">"29140"</f>
        <v>29140</v>
      </c>
    </row>
    <row r="1159" spans="1:11" customFormat="1" x14ac:dyDescent="0.25">
      <c r="A1159" t="str">
        <f t="shared" si="132"/>
        <v>29</v>
      </c>
      <c r="B1159" t="s">
        <v>709</v>
      </c>
      <c r="C1159" t="str">
        <f t="shared" si="127"/>
        <v>067</v>
      </c>
      <c r="D1159" t="s">
        <v>709</v>
      </c>
      <c r="E1159" t="str">
        <f t="shared" si="133"/>
        <v>11</v>
      </c>
      <c r="F1159" t="str">
        <f>"003"</f>
        <v>003</v>
      </c>
      <c r="G1159" t="str">
        <f>""</f>
        <v/>
      </c>
      <c r="H1159" t="s">
        <v>1</v>
      </c>
      <c r="I1159" t="s">
        <v>3315</v>
      </c>
      <c r="J1159" t="s">
        <v>6791</v>
      </c>
      <c r="K1159" t="str">
        <f t="shared" si="134"/>
        <v>29140</v>
      </c>
    </row>
    <row r="1160" spans="1:11" customFormat="1" x14ac:dyDescent="0.25">
      <c r="A1160" t="str">
        <f t="shared" si="132"/>
        <v>29</v>
      </c>
      <c r="B1160" t="s">
        <v>709</v>
      </c>
      <c r="C1160" t="str">
        <f t="shared" si="127"/>
        <v>067</v>
      </c>
      <c r="D1160" t="s">
        <v>709</v>
      </c>
      <c r="E1160" t="str">
        <f t="shared" si="133"/>
        <v>11</v>
      </c>
      <c r="F1160" t="str">
        <f>"003"</f>
        <v>003</v>
      </c>
      <c r="G1160" t="str">
        <f>""</f>
        <v/>
      </c>
      <c r="H1160" t="s">
        <v>0</v>
      </c>
      <c r="I1160" t="s">
        <v>3315</v>
      </c>
      <c r="J1160" t="s">
        <v>6791</v>
      </c>
      <c r="K1160" t="str">
        <f t="shared" si="134"/>
        <v>29140</v>
      </c>
    </row>
    <row r="1161" spans="1:11" customFormat="1" x14ac:dyDescent="0.25">
      <c r="A1161" t="str">
        <f t="shared" si="132"/>
        <v>29</v>
      </c>
      <c r="B1161" t="s">
        <v>709</v>
      </c>
      <c r="C1161" t="str">
        <f t="shared" si="127"/>
        <v>067</v>
      </c>
      <c r="D1161" t="s">
        <v>709</v>
      </c>
      <c r="E1161" t="str">
        <f t="shared" si="133"/>
        <v>11</v>
      </c>
      <c r="F1161" t="str">
        <f>"004"</f>
        <v>004</v>
      </c>
      <c r="G1161" t="str">
        <f>""</f>
        <v/>
      </c>
      <c r="H1161" t="s">
        <v>1</v>
      </c>
      <c r="I1161" t="s">
        <v>3316</v>
      </c>
      <c r="J1161" t="s">
        <v>6792</v>
      </c>
      <c r="K1161" t="str">
        <f t="shared" si="134"/>
        <v>29140</v>
      </c>
    </row>
    <row r="1162" spans="1:11" customFormat="1" x14ac:dyDescent="0.25">
      <c r="A1162" t="str">
        <f t="shared" si="132"/>
        <v>29</v>
      </c>
      <c r="B1162" t="s">
        <v>709</v>
      </c>
      <c r="C1162" t="str">
        <f t="shared" si="127"/>
        <v>067</v>
      </c>
      <c r="D1162" t="s">
        <v>709</v>
      </c>
      <c r="E1162" t="str">
        <f t="shared" si="133"/>
        <v>11</v>
      </c>
      <c r="F1162" t="str">
        <f>"004"</f>
        <v>004</v>
      </c>
      <c r="G1162" t="str">
        <f>""</f>
        <v/>
      </c>
      <c r="H1162" t="s">
        <v>0</v>
      </c>
      <c r="I1162" t="s">
        <v>3316</v>
      </c>
      <c r="J1162" t="s">
        <v>6792</v>
      </c>
      <c r="K1162" t="str">
        <f t="shared" si="134"/>
        <v>29140</v>
      </c>
    </row>
    <row r="1163" spans="1:11" customFormat="1" x14ac:dyDescent="0.25">
      <c r="A1163" t="str">
        <f t="shared" si="132"/>
        <v>29</v>
      </c>
      <c r="B1163" t="s">
        <v>709</v>
      </c>
      <c r="C1163" t="str">
        <f t="shared" si="127"/>
        <v>067</v>
      </c>
      <c r="D1163" t="s">
        <v>709</v>
      </c>
      <c r="E1163" t="str">
        <f t="shared" si="133"/>
        <v>11</v>
      </c>
      <c r="F1163" t="str">
        <f>"005"</f>
        <v>005</v>
      </c>
      <c r="G1163" t="str">
        <f>""</f>
        <v/>
      </c>
      <c r="H1163" t="s">
        <v>3</v>
      </c>
      <c r="I1163" t="s">
        <v>3317</v>
      </c>
      <c r="J1163" t="s">
        <v>6793</v>
      </c>
      <c r="K1163" t="str">
        <f t="shared" si="134"/>
        <v>29140</v>
      </c>
    </row>
    <row r="1164" spans="1:11" customFormat="1" x14ac:dyDescent="0.25">
      <c r="A1164" t="str">
        <f t="shared" si="132"/>
        <v>29</v>
      </c>
      <c r="B1164" t="s">
        <v>709</v>
      </c>
      <c r="C1164" t="str">
        <f t="shared" si="127"/>
        <v>067</v>
      </c>
      <c r="D1164" t="s">
        <v>709</v>
      </c>
      <c r="E1164" t="str">
        <f t="shared" si="133"/>
        <v>11</v>
      </c>
      <c r="F1164" t="str">
        <f>"006"</f>
        <v>006</v>
      </c>
      <c r="G1164" t="str">
        <f>""</f>
        <v/>
      </c>
      <c r="H1164" t="s">
        <v>1</v>
      </c>
      <c r="I1164" t="s">
        <v>3318</v>
      </c>
      <c r="J1164" t="s">
        <v>6794</v>
      </c>
      <c r="K1164" t="str">
        <f t="shared" si="134"/>
        <v>29140</v>
      </c>
    </row>
    <row r="1165" spans="1:11" customFormat="1" x14ac:dyDescent="0.25">
      <c r="A1165" t="str">
        <f t="shared" si="132"/>
        <v>29</v>
      </c>
      <c r="B1165" t="s">
        <v>709</v>
      </c>
      <c r="C1165" t="str">
        <f t="shared" si="127"/>
        <v>067</v>
      </c>
      <c r="D1165" t="s">
        <v>709</v>
      </c>
      <c r="E1165" t="str">
        <f t="shared" si="133"/>
        <v>11</v>
      </c>
      <c r="F1165" t="str">
        <f>"006"</f>
        <v>006</v>
      </c>
      <c r="G1165" t="str">
        <f>""</f>
        <v/>
      </c>
      <c r="H1165" t="s">
        <v>0</v>
      </c>
      <c r="I1165" t="s">
        <v>3318</v>
      </c>
      <c r="J1165" t="s">
        <v>6794</v>
      </c>
      <c r="K1165" t="str">
        <f t="shared" si="134"/>
        <v>29140</v>
      </c>
    </row>
    <row r="1166" spans="1:11" customFormat="1" x14ac:dyDescent="0.25">
      <c r="A1166" t="str">
        <f t="shared" si="132"/>
        <v>29</v>
      </c>
      <c r="B1166" t="s">
        <v>709</v>
      </c>
      <c r="C1166" t="str">
        <f t="shared" si="127"/>
        <v>067</v>
      </c>
      <c r="D1166" t="s">
        <v>709</v>
      </c>
      <c r="E1166" t="str">
        <f t="shared" si="133"/>
        <v>11</v>
      </c>
      <c r="F1166" t="str">
        <f>"007"</f>
        <v>007</v>
      </c>
      <c r="G1166" t="str">
        <f>""</f>
        <v/>
      </c>
      <c r="H1166" t="s">
        <v>1</v>
      </c>
      <c r="I1166" t="s">
        <v>3314</v>
      </c>
      <c r="J1166" t="s">
        <v>6790</v>
      </c>
      <c r="K1166" t="str">
        <f t="shared" si="134"/>
        <v>29140</v>
      </c>
    </row>
    <row r="1167" spans="1:11" customFormat="1" x14ac:dyDescent="0.25">
      <c r="A1167" t="str">
        <f t="shared" si="132"/>
        <v>29</v>
      </c>
      <c r="B1167" t="s">
        <v>709</v>
      </c>
      <c r="C1167" t="str">
        <f t="shared" si="127"/>
        <v>067</v>
      </c>
      <c r="D1167" t="s">
        <v>709</v>
      </c>
      <c r="E1167" t="str">
        <f t="shared" si="133"/>
        <v>11</v>
      </c>
      <c r="F1167" t="str">
        <f>"007"</f>
        <v>007</v>
      </c>
      <c r="G1167" t="str">
        <f>""</f>
        <v/>
      </c>
      <c r="H1167" t="s">
        <v>0</v>
      </c>
      <c r="I1167" t="s">
        <v>3314</v>
      </c>
      <c r="J1167" t="s">
        <v>6790</v>
      </c>
      <c r="K1167" t="str">
        <f t="shared" si="134"/>
        <v>29140</v>
      </c>
    </row>
    <row r="1168" spans="1:11" customFormat="1" x14ac:dyDescent="0.25">
      <c r="A1168" t="str">
        <f t="shared" si="132"/>
        <v>29</v>
      </c>
      <c r="B1168" t="s">
        <v>709</v>
      </c>
      <c r="C1168" t="str">
        <f t="shared" si="127"/>
        <v>067</v>
      </c>
      <c r="D1168" t="s">
        <v>709</v>
      </c>
      <c r="E1168" t="str">
        <f t="shared" si="133"/>
        <v>11</v>
      </c>
      <c r="F1168" t="str">
        <f>"008"</f>
        <v>008</v>
      </c>
      <c r="G1168" t="str">
        <f>""</f>
        <v/>
      </c>
      <c r="H1168" t="s">
        <v>3</v>
      </c>
      <c r="I1168" t="s">
        <v>3319</v>
      </c>
      <c r="J1168" t="s">
        <v>6795</v>
      </c>
      <c r="K1168" t="str">
        <f>"29004"</f>
        <v>29004</v>
      </c>
    </row>
    <row r="1169" spans="1:11" customFormat="1" x14ac:dyDescent="0.25">
      <c r="A1169" t="str">
        <f t="shared" si="132"/>
        <v>29</v>
      </c>
      <c r="B1169" t="s">
        <v>709</v>
      </c>
      <c r="C1169" t="str">
        <f t="shared" si="127"/>
        <v>067</v>
      </c>
      <c r="D1169" t="s">
        <v>709</v>
      </c>
      <c r="E1169" t="str">
        <f t="shared" si="133"/>
        <v>11</v>
      </c>
      <c r="F1169" t="str">
        <f>"009"</f>
        <v>009</v>
      </c>
      <c r="G1169" t="str">
        <f>""</f>
        <v/>
      </c>
      <c r="H1169" t="s">
        <v>1</v>
      </c>
      <c r="I1169" t="s">
        <v>3315</v>
      </c>
      <c r="J1169" t="s">
        <v>6791</v>
      </c>
      <c r="K1169" t="str">
        <f t="shared" ref="K1169:K1174" si="135">"29140"</f>
        <v>29140</v>
      </c>
    </row>
    <row r="1170" spans="1:11" customFormat="1" x14ac:dyDescent="0.25">
      <c r="A1170" t="str">
        <f t="shared" si="132"/>
        <v>29</v>
      </c>
      <c r="B1170" t="s">
        <v>709</v>
      </c>
      <c r="C1170" t="str">
        <f t="shared" si="127"/>
        <v>067</v>
      </c>
      <c r="D1170" t="s">
        <v>709</v>
      </c>
      <c r="E1170" t="str">
        <f t="shared" si="133"/>
        <v>11</v>
      </c>
      <c r="F1170" t="str">
        <f>"009"</f>
        <v>009</v>
      </c>
      <c r="G1170" t="str">
        <f>""</f>
        <v/>
      </c>
      <c r="H1170" t="s">
        <v>0</v>
      </c>
      <c r="I1170" t="s">
        <v>3315</v>
      </c>
      <c r="J1170" t="s">
        <v>6791</v>
      </c>
      <c r="K1170" t="str">
        <f t="shared" si="135"/>
        <v>29140</v>
      </c>
    </row>
    <row r="1171" spans="1:11" customFormat="1" x14ac:dyDescent="0.25">
      <c r="A1171" t="str">
        <f t="shared" si="132"/>
        <v>29</v>
      </c>
      <c r="B1171" t="s">
        <v>709</v>
      </c>
      <c r="C1171" t="str">
        <f t="shared" si="127"/>
        <v>067</v>
      </c>
      <c r="D1171" t="s">
        <v>709</v>
      </c>
      <c r="E1171" t="str">
        <f t="shared" si="133"/>
        <v>11</v>
      </c>
      <c r="F1171" t="str">
        <f>"010"</f>
        <v>010</v>
      </c>
      <c r="G1171" t="str">
        <f>""</f>
        <v/>
      </c>
      <c r="H1171" t="s">
        <v>1</v>
      </c>
      <c r="I1171" t="s">
        <v>3316</v>
      </c>
      <c r="J1171" t="s">
        <v>6792</v>
      </c>
      <c r="K1171" t="str">
        <f t="shared" si="135"/>
        <v>29140</v>
      </c>
    </row>
    <row r="1172" spans="1:11" customFormat="1" x14ac:dyDescent="0.25">
      <c r="A1172" t="str">
        <f t="shared" si="132"/>
        <v>29</v>
      </c>
      <c r="B1172" t="s">
        <v>709</v>
      </c>
      <c r="C1172" t="str">
        <f t="shared" si="127"/>
        <v>067</v>
      </c>
      <c r="D1172" t="s">
        <v>709</v>
      </c>
      <c r="E1172" t="str">
        <f t="shared" si="133"/>
        <v>11</v>
      </c>
      <c r="F1172" t="str">
        <f>"010"</f>
        <v>010</v>
      </c>
      <c r="G1172" t="str">
        <f>""</f>
        <v/>
      </c>
      <c r="H1172" t="s">
        <v>0</v>
      </c>
      <c r="I1172" t="s">
        <v>3316</v>
      </c>
      <c r="J1172" t="s">
        <v>6792</v>
      </c>
      <c r="K1172" t="str">
        <f t="shared" si="135"/>
        <v>29140</v>
      </c>
    </row>
    <row r="1173" spans="1:11" customFormat="1" x14ac:dyDescent="0.25">
      <c r="A1173" t="str">
        <f t="shared" si="132"/>
        <v>29</v>
      </c>
      <c r="B1173" t="s">
        <v>709</v>
      </c>
      <c r="C1173" t="str">
        <f t="shared" si="127"/>
        <v>067</v>
      </c>
      <c r="D1173" t="s">
        <v>709</v>
      </c>
      <c r="E1173" t="str">
        <f t="shared" si="133"/>
        <v>11</v>
      </c>
      <c r="F1173" t="str">
        <f>"011"</f>
        <v>011</v>
      </c>
      <c r="G1173" t="str">
        <f>""</f>
        <v/>
      </c>
      <c r="H1173" t="s">
        <v>3</v>
      </c>
      <c r="I1173" t="s">
        <v>3314</v>
      </c>
      <c r="J1173" t="s">
        <v>6790</v>
      </c>
      <c r="K1173" t="str">
        <f t="shared" si="135"/>
        <v>29140</v>
      </c>
    </row>
    <row r="1174" spans="1:11" customFormat="1" x14ac:dyDescent="0.25">
      <c r="A1174" t="str">
        <f t="shared" si="132"/>
        <v>29</v>
      </c>
      <c r="B1174" t="s">
        <v>709</v>
      </c>
      <c r="C1174" t="str">
        <f t="shared" si="127"/>
        <v>067</v>
      </c>
      <c r="D1174" t="s">
        <v>709</v>
      </c>
      <c r="E1174" t="str">
        <f t="shared" si="133"/>
        <v>11</v>
      </c>
      <c r="F1174" t="str">
        <f>"012"</f>
        <v>012</v>
      </c>
      <c r="G1174" t="str">
        <f>""</f>
        <v/>
      </c>
      <c r="H1174" t="s">
        <v>3</v>
      </c>
      <c r="I1174" t="s">
        <v>3318</v>
      </c>
      <c r="J1174" t="s">
        <v>6794</v>
      </c>
      <c r="K1174" t="str">
        <f t="shared" si="135"/>
        <v>29140</v>
      </c>
    </row>
    <row r="1175" spans="1:11" customFormat="1" x14ac:dyDescent="0.25">
      <c r="A1175" t="str">
        <f t="shared" si="132"/>
        <v>29</v>
      </c>
      <c r="B1175" t="s">
        <v>709</v>
      </c>
      <c r="C1175" t="str">
        <f t="shared" si="127"/>
        <v>067</v>
      </c>
      <c r="D1175" t="s">
        <v>709</v>
      </c>
      <c r="E1175" t="str">
        <f t="shared" si="133"/>
        <v>11</v>
      </c>
      <c r="F1175" t="str">
        <f>"013"</f>
        <v>013</v>
      </c>
      <c r="G1175" t="str">
        <f>""</f>
        <v/>
      </c>
      <c r="H1175" t="s">
        <v>1</v>
      </c>
      <c r="I1175" t="s">
        <v>3319</v>
      </c>
      <c r="J1175" t="s">
        <v>6795</v>
      </c>
      <c r="K1175" t="str">
        <f>"29004"</f>
        <v>29004</v>
      </c>
    </row>
    <row r="1176" spans="1:11" customFormat="1" x14ac:dyDescent="0.25">
      <c r="A1176" t="str">
        <f t="shared" si="132"/>
        <v>29</v>
      </c>
      <c r="B1176" t="s">
        <v>709</v>
      </c>
      <c r="C1176" t="str">
        <f t="shared" si="127"/>
        <v>067</v>
      </c>
      <c r="D1176" t="s">
        <v>709</v>
      </c>
      <c r="E1176" t="str">
        <f t="shared" si="133"/>
        <v>11</v>
      </c>
      <c r="F1176" t="str">
        <f>"013"</f>
        <v>013</v>
      </c>
      <c r="G1176" t="str">
        <f>""</f>
        <v/>
      </c>
      <c r="H1176" t="s">
        <v>0</v>
      </c>
      <c r="I1176" t="s">
        <v>3319</v>
      </c>
      <c r="J1176" t="s">
        <v>6795</v>
      </c>
      <c r="K1176" t="str">
        <f>"29004"</f>
        <v>29004</v>
      </c>
    </row>
    <row r="1177" spans="1:11" customFormat="1" x14ac:dyDescent="0.25">
      <c r="A1177" t="str">
        <f t="shared" si="132"/>
        <v>29</v>
      </c>
      <c r="B1177" t="s">
        <v>709</v>
      </c>
      <c r="C1177" t="str">
        <f t="shared" si="127"/>
        <v>067</v>
      </c>
      <c r="D1177" t="s">
        <v>709</v>
      </c>
      <c r="E1177" t="str">
        <f t="shared" si="133"/>
        <v>11</v>
      </c>
      <c r="F1177" t="str">
        <f>"014"</f>
        <v>014</v>
      </c>
      <c r="G1177" t="str">
        <f>""</f>
        <v/>
      </c>
      <c r="H1177" t="s">
        <v>3</v>
      </c>
      <c r="I1177" t="s">
        <v>3314</v>
      </c>
      <c r="J1177" t="s">
        <v>6790</v>
      </c>
      <c r="K1177" t="str">
        <f>"29140"</f>
        <v>29140</v>
      </c>
    </row>
    <row r="1178" spans="1:11" customFormat="1" x14ac:dyDescent="0.25">
      <c r="A1178" t="str">
        <f t="shared" si="132"/>
        <v>29</v>
      </c>
      <c r="B1178" t="s">
        <v>709</v>
      </c>
      <c r="C1178" t="str">
        <f t="shared" si="127"/>
        <v>067</v>
      </c>
      <c r="D1178" t="s">
        <v>709</v>
      </c>
      <c r="E1178" t="str">
        <f t="shared" si="133"/>
        <v>11</v>
      </c>
      <c r="F1178" t="str">
        <f>"015"</f>
        <v>015</v>
      </c>
      <c r="G1178" t="str">
        <f>""</f>
        <v/>
      </c>
      <c r="H1178" t="s">
        <v>3</v>
      </c>
      <c r="I1178" t="s">
        <v>3315</v>
      </c>
      <c r="J1178" t="s">
        <v>6791</v>
      </c>
      <c r="K1178" t="str">
        <f>"29140"</f>
        <v>29140</v>
      </c>
    </row>
    <row r="1179" spans="1:11" customFormat="1" x14ac:dyDescent="0.25">
      <c r="A1179" t="str">
        <f t="shared" si="132"/>
        <v>29</v>
      </c>
      <c r="B1179" t="s">
        <v>709</v>
      </c>
      <c r="C1179" t="str">
        <f t="shared" ref="C1179:C1191" si="136">"068"</f>
        <v>068</v>
      </c>
      <c r="D1179" t="s">
        <v>776</v>
      </c>
      <c r="E1179" t="str">
        <f t="shared" ref="E1179:E1242" si="137">"01"</f>
        <v>01</v>
      </c>
      <c r="F1179" t="str">
        <f>"001"</f>
        <v>001</v>
      </c>
      <c r="G1179" t="str">
        <f>""</f>
        <v/>
      </c>
      <c r="H1179" t="s">
        <v>1</v>
      </c>
      <c r="I1179" t="s">
        <v>2312</v>
      </c>
      <c r="J1179" t="s">
        <v>6796</v>
      </c>
      <c r="K1179" t="str">
        <f>"29691"</f>
        <v>29691</v>
      </c>
    </row>
    <row r="1180" spans="1:11" customFormat="1" x14ac:dyDescent="0.25">
      <c r="A1180" t="str">
        <f t="shared" si="132"/>
        <v>29</v>
      </c>
      <c r="B1180" t="s">
        <v>709</v>
      </c>
      <c r="C1180" t="str">
        <f t="shared" si="136"/>
        <v>068</v>
      </c>
      <c r="D1180" t="s">
        <v>776</v>
      </c>
      <c r="E1180" t="str">
        <f t="shared" si="137"/>
        <v>01</v>
      </c>
      <c r="F1180" t="str">
        <f>"001"</f>
        <v>001</v>
      </c>
      <c r="G1180" t="str">
        <f>""</f>
        <v/>
      </c>
      <c r="H1180" t="s">
        <v>0</v>
      </c>
      <c r="I1180" t="s">
        <v>2312</v>
      </c>
      <c r="J1180" t="s">
        <v>6796</v>
      </c>
      <c r="K1180" t="str">
        <f>"29691"</f>
        <v>29691</v>
      </c>
    </row>
    <row r="1181" spans="1:11" customFormat="1" x14ac:dyDescent="0.25">
      <c r="A1181" t="str">
        <f t="shared" si="132"/>
        <v>29</v>
      </c>
      <c r="B1181" t="s">
        <v>709</v>
      </c>
      <c r="C1181" t="str">
        <f t="shared" si="136"/>
        <v>068</v>
      </c>
      <c r="D1181" t="s">
        <v>776</v>
      </c>
      <c r="E1181" t="str">
        <f t="shared" si="137"/>
        <v>01</v>
      </c>
      <c r="F1181" t="str">
        <f>"002"</f>
        <v>002</v>
      </c>
      <c r="G1181" t="str">
        <f>""</f>
        <v/>
      </c>
      <c r="H1181" t="s">
        <v>3</v>
      </c>
      <c r="I1181" t="s">
        <v>2312</v>
      </c>
      <c r="J1181" t="s">
        <v>6796</v>
      </c>
      <c r="K1181" t="str">
        <f>"29691"</f>
        <v>29691</v>
      </c>
    </row>
    <row r="1182" spans="1:11" customFormat="1" x14ac:dyDescent="0.25">
      <c r="A1182" t="str">
        <f t="shared" si="132"/>
        <v>29</v>
      </c>
      <c r="B1182" t="s">
        <v>709</v>
      </c>
      <c r="C1182" t="str">
        <f t="shared" si="136"/>
        <v>068</v>
      </c>
      <c r="D1182" t="s">
        <v>776</v>
      </c>
      <c r="E1182" t="str">
        <f t="shared" si="137"/>
        <v>01</v>
      </c>
      <c r="F1182" t="str">
        <f>"003"</f>
        <v>003</v>
      </c>
      <c r="G1182" t="str">
        <f>""</f>
        <v/>
      </c>
      <c r="H1182" t="s">
        <v>1</v>
      </c>
      <c r="I1182" t="s">
        <v>3320</v>
      </c>
      <c r="J1182" t="s">
        <v>6797</v>
      </c>
      <c r="K1182" t="str">
        <f t="shared" ref="K1182:K1191" si="138">"29692"</f>
        <v>29692</v>
      </c>
    </row>
    <row r="1183" spans="1:11" customFormat="1" x14ac:dyDescent="0.25">
      <c r="A1183" t="str">
        <f t="shared" si="132"/>
        <v>29</v>
      </c>
      <c r="B1183" t="s">
        <v>709</v>
      </c>
      <c r="C1183" t="str">
        <f t="shared" si="136"/>
        <v>068</v>
      </c>
      <c r="D1183" t="s">
        <v>776</v>
      </c>
      <c r="E1183" t="str">
        <f t="shared" si="137"/>
        <v>01</v>
      </c>
      <c r="F1183" t="str">
        <f>"003"</f>
        <v>003</v>
      </c>
      <c r="G1183" t="str">
        <f>""</f>
        <v/>
      </c>
      <c r="H1183" t="s">
        <v>0</v>
      </c>
      <c r="I1183" t="s">
        <v>3320</v>
      </c>
      <c r="J1183" t="s">
        <v>6797</v>
      </c>
      <c r="K1183" t="str">
        <f t="shared" si="138"/>
        <v>29692</v>
      </c>
    </row>
    <row r="1184" spans="1:11" customFormat="1" x14ac:dyDescent="0.25">
      <c r="A1184" t="str">
        <f t="shared" si="132"/>
        <v>29</v>
      </c>
      <c r="B1184" t="s">
        <v>709</v>
      </c>
      <c r="C1184" t="str">
        <f t="shared" si="136"/>
        <v>068</v>
      </c>
      <c r="D1184" t="s">
        <v>776</v>
      </c>
      <c r="E1184" t="str">
        <f t="shared" si="137"/>
        <v>01</v>
      </c>
      <c r="F1184" t="str">
        <f>"004"</f>
        <v>004</v>
      </c>
      <c r="G1184" t="str">
        <f>""</f>
        <v/>
      </c>
      <c r="H1184" t="s">
        <v>1</v>
      </c>
      <c r="I1184" t="s">
        <v>3320</v>
      </c>
      <c r="J1184" t="s">
        <v>6797</v>
      </c>
      <c r="K1184" t="str">
        <f t="shared" si="138"/>
        <v>29692</v>
      </c>
    </row>
    <row r="1185" spans="1:11" customFormat="1" x14ac:dyDescent="0.25">
      <c r="A1185" t="str">
        <f t="shared" si="132"/>
        <v>29</v>
      </c>
      <c r="B1185" t="s">
        <v>709</v>
      </c>
      <c r="C1185" t="str">
        <f t="shared" si="136"/>
        <v>068</v>
      </c>
      <c r="D1185" t="s">
        <v>776</v>
      </c>
      <c r="E1185" t="str">
        <f t="shared" si="137"/>
        <v>01</v>
      </c>
      <c r="F1185" t="str">
        <f>"004"</f>
        <v>004</v>
      </c>
      <c r="G1185" t="str">
        <f>""</f>
        <v/>
      </c>
      <c r="H1185" t="s">
        <v>0</v>
      </c>
      <c r="I1185" t="s">
        <v>3320</v>
      </c>
      <c r="J1185" t="s">
        <v>6797</v>
      </c>
      <c r="K1185" t="str">
        <f t="shared" si="138"/>
        <v>29692</v>
      </c>
    </row>
    <row r="1186" spans="1:11" customFormat="1" x14ac:dyDescent="0.25">
      <c r="A1186" t="str">
        <f t="shared" si="132"/>
        <v>29</v>
      </c>
      <c r="B1186" t="s">
        <v>709</v>
      </c>
      <c r="C1186" t="str">
        <f t="shared" si="136"/>
        <v>068</v>
      </c>
      <c r="D1186" t="s">
        <v>776</v>
      </c>
      <c r="E1186" t="str">
        <f t="shared" si="137"/>
        <v>01</v>
      </c>
      <c r="F1186" t="str">
        <f>"005"</f>
        <v>005</v>
      </c>
      <c r="G1186" t="str">
        <f>""</f>
        <v/>
      </c>
      <c r="H1186" t="s">
        <v>1</v>
      </c>
      <c r="I1186" t="s">
        <v>3321</v>
      </c>
      <c r="J1186" t="s">
        <v>6798</v>
      </c>
      <c r="K1186" t="str">
        <f t="shared" si="138"/>
        <v>29692</v>
      </c>
    </row>
    <row r="1187" spans="1:11" customFormat="1" x14ac:dyDescent="0.25">
      <c r="A1187" t="str">
        <f t="shared" si="132"/>
        <v>29</v>
      </c>
      <c r="B1187" t="s">
        <v>709</v>
      </c>
      <c r="C1187" t="str">
        <f t="shared" si="136"/>
        <v>068</v>
      </c>
      <c r="D1187" t="s">
        <v>776</v>
      </c>
      <c r="E1187" t="str">
        <f t="shared" si="137"/>
        <v>01</v>
      </c>
      <c r="F1187" t="str">
        <f>"005"</f>
        <v>005</v>
      </c>
      <c r="G1187" t="str">
        <f>""</f>
        <v/>
      </c>
      <c r="H1187" t="s">
        <v>0</v>
      </c>
      <c r="I1187" t="s">
        <v>3321</v>
      </c>
      <c r="J1187" t="s">
        <v>6798</v>
      </c>
      <c r="K1187" t="str">
        <f t="shared" si="138"/>
        <v>29692</v>
      </c>
    </row>
    <row r="1188" spans="1:11" customFormat="1" x14ac:dyDescent="0.25">
      <c r="A1188" t="str">
        <f t="shared" si="132"/>
        <v>29</v>
      </c>
      <c r="B1188" t="s">
        <v>709</v>
      </c>
      <c r="C1188" t="str">
        <f t="shared" si="136"/>
        <v>068</v>
      </c>
      <c r="D1188" t="s">
        <v>776</v>
      </c>
      <c r="E1188" t="str">
        <f t="shared" si="137"/>
        <v>01</v>
      </c>
      <c r="F1188" t="str">
        <f>"006"</f>
        <v>006</v>
      </c>
      <c r="G1188" t="str">
        <f>""</f>
        <v/>
      </c>
      <c r="H1188" t="s">
        <v>1</v>
      </c>
      <c r="I1188" t="s">
        <v>3322</v>
      </c>
      <c r="J1188" t="s">
        <v>6799</v>
      </c>
      <c r="K1188" t="str">
        <f t="shared" si="138"/>
        <v>29692</v>
      </c>
    </row>
    <row r="1189" spans="1:11" customFormat="1" x14ac:dyDescent="0.25">
      <c r="A1189" t="str">
        <f t="shared" si="132"/>
        <v>29</v>
      </c>
      <c r="B1189" t="s">
        <v>709</v>
      </c>
      <c r="C1189" t="str">
        <f t="shared" si="136"/>
        <v>068</v>
      </c>
      <c r="D1189" t="s">
        <v>776</v>
      </c>
      <c r="E1189" t="str">
        <f t="shared" si="137"/>
        <v>01</v>
      </c>
      <c r="F1189" t="str">
        <f>"006"</f>
        <v>006</v>
      </c>
      <c r="G1189" t="str">
        <f>""</f>
        <v/>
      </c>
      <c r="H1189" t="s">
        <v>0</v>
      </c>
      <c r="I1189" t="s">
        <v>3322</v>
      </c>
      <c r="J1189" t="s">
        <v>6799</v>
      </c>
      <c r="K1189" t="str">
        <f t="shared" si="138"/>
        <v>29692</v>
      </c>
    </row>
    <row r="1190" spans="1:11" customFormat="1" x14ac:dyDescent="0.25">
      <c r="A1190" t="str">
        <f t="shared" si="132"/>
        <v>29</v>
      </c>
      <c r="B1190" t="s">
        <v>709</v>
      </c>
      <c r="C1190" t="str">
        <f t="shared" si="136"/>
        <v>068</v>
      </c>
      <c r="D1190" t="s">
        <v>776</v>
      </c>
      <c r="E1190" t="str">
        <f t="shared" si="137"/>
        <v>01</v>
      </c>
      <c r="F1190" t="str">
        <f>"007"</f>
        <v>007</v>
      </c>
      <c r="G1190" t="str">
        <f>""</f>
        <v/>
      </c>
      <c r="H1190" t="s">
        <v>1</v>
      </c>
      <c r="I1190" t="s">
        <v>3321</v>
      </c>
      <c r="J1190" t="s">
        <v>6798</v>
      </c>
      <c r="K1190" t="str">
        <f t="shared" si="138"/>
        <v>29692</v>
      </c>
    </row>
    <row r="1191" spans="1:11" customFormat="1" x14ac:dyDescent="0.25">
      <c r="A1191" t="str">
        <f t="shared" si="132"/>
        <v>29</v>
      </c>
      <c r="B1191" t="s">
        <v>709</v>
      </c>
      <c r="C1191" t="str">
        <f t="shared" si="136"/>
        <v>068</v>
      </c>
      <c r="D1191" t="s">
        <v>776</v>
      </c>
      <c r="E1191" t="str">
        <f t="shared" si="137"/>
        <v>01</v>
      </c>
      <c r="F1191" t="str">
        <f>"007"</f>
        <v>007</v>
      </c>
      <c r="G1191" t="str">
        <f>""</f>
        <v/>
      </c>
      <c r="H1191" t="s">
        <v>0</v>
      </c>
      <c r="I1191" t="s">
        <v>3321</v>
      </c>
      <c r="J1191" t="s">
        <v>6798</v>
      </c>
      <c r="K1191" t="str">
        <f t="shared" si="138"/>
        <v>29692</v>
      </c>
    </row>
    <row r="1192" spans="1:11" customFormat="1" x14ac:dyDescent="0.25">
      <c r="A1192" t="str">
        <f t="shared" si="132"/>
        <v>29</v>
      </c>
      <c r="B1192" t="s">
        <v>709</v>
      </c>
      <c r="C1192" t="str">
        <f t="shared" ref="C1192:C1255" si="139">"069"</f>
        <v>069</v>
      </c>
      <c r="D1192" t="s">
        <v>777</v>
      </c>
      <c r="E1192" t="str">
        <f t="shared" si="137"/>
        <v>01</v>
      </c>
      <c r="F1192" t="str">
        <f>"001"</f>
        <v>001</v>
      </c>
      <c r="G1192" t="str">
        <f>""</f>
        <v/>
      </c>
      <c r="H1192" t="s">
        <v>3</v>
      </c>
      <c r="I1192" t="s">
        <v>3323</v>
      </c>
      <c r="J1192" t="s">
        <v>6800</v>
      </c>
      <c r="K1192" t="str">
        <f>"29601"</f>
        <v>29601</v>
      </c>
    </row>
    <row r="1193" spans="1:11" customFormat="1" x14ac:dyDescent="0.25">
      <c r="A1193" t="str">
        <f t="shared" si="132"/>
        <v>29</v>
      </c>
      <c r="B1193" t="s">
        <v>709</v>
      </c>
      <c r="C1193" t="str">
        <f t="shared" si="139"/>
        <v>069</v>
      </c>
      <c r="D1193" t="s">
        <v>777</v>
      </c>
      <c r="E1193" t="str">
        <f t="shared" si="137"/>
        <v>01</v>
      </c>
      <c r="F1193" t="str">
        <f>"002"</f>
        <v>002</v>
      </c>
      <c r="G1193" t="str">
        <f>""</f>
        <v/>
      </c>
      <c r="H1193" t="s">
        <v>3</v>
      </c>
      <c r="I1193" t="s">
        <v>3324</v>
      </c>
      <c r="J1193" t="s">
        <v>6801</v>
      </c>
      <c r="K1193" t="str">
        <f t="shared" ref="K1193:K1199" si="140">"29603"</f>
        <v>29603</v>
      </c>
    </row>
    <row r="1194" spans="1:11" customFormat="1" x14ac:dyDescent="0.25">
      <c r="A1194" t="str">
        <f t="shared" si="132"/>
        <v>29</v>
      </c>
      <c r="B1194" t="s">
        <v>709</v>
      </c>
      <c r="C1194" t="str">
        <f t="shared" si="139"/>
        <v>069</v>
      </c>
      <c r="D1194" t="s">
        <v>777</v>
      </c>
      <c r="E1194" t="str">
        <f t="shared" si="137"/>
        <v>01</v>
      </c>
      <c r="F1194" t="str">
        <f>"003"</f>
        <v>003</v>
      </c>
      <c r="G1194" t="str">
        <f>""</f>
        <v/>
      </c>
      <c r="H1194" t="s">
        <v>1</v>
      </c>
      <c r="I1194" t="s">
        <v>3324</v>
      </c>
      <c r="J1194" t="s">
        <v>6801</v>
      </c>
      <c r="K1194" t="str">
        <f t="shared" si="140"/>
        <v>29603</v>
      </c>
    </row>
    <row r="1195" spans="1:11" customFormat="1" x14ac:dyDescent="0.25">
      <c r="A1195" t="str">
        <f t="shared" si="132"/>
        <v>29</v>
      </c>
      <c r="B1195" t="s">
        <v>709</v>
      </c>
      <c r="C1195" t="str">
        <f t="shared" si="139"/>
        <v>069</v>
      </c>
      <c r="D1195" t="s">
        <v>777</v>
      </c>
      <c r="E1195" t="str">
        <f t="shared" si="137"/>
        <v>01</v>
      </c>
      <c r="F1195" t="str">
        <f>"003"</f>
        <v>003</v>
      </c>
      <c r="G1195" t="str">
        <f>""</f>
        <v/>
      </c>
      <c r="H1195" t="s">
        <v>0</v>
      </c>
      <c r="I1195" t="s">
        <v>3324</v>
      </c>
      <c r="J1195" t="s">
        <v>6801</v>
      </c>
      <c r="K1195" t="str">
        <f t="shared" si="140"/>
        <v>29603</v>
      </c>
    </row>
    <row r="1196" spans="1:11" customFormat="1" x14ac:dyDescent="0.25">
      <c r="A1196" t="str">
        <f t="shared" si="132"/>
        <v>29</v>
      </c>
      <c r="B1196" t="s">
        <v>709</v>
      </c>
      <c r="C1196" t="str">
        <f t="shared" si="139"/>
        <v>069</v>
      </c>
      <c r="D1196" t="s">
        <v>777</v>
      </c>
      <c r="E1196" t="str">
        <f t="shared" si="137"/>
        <v>01</v>
      </c>
      <c r="F1196" t="str">
        <f>"004"</f>
        <v>004</v>
      </c>
      <c r="G1196" t="str">
        <f>""</f>
        <v/>
      </c>
      <c r="H1196" t="s">
        <v>1</v>
      </c>
      <c r="I1196" t="s">
        <v>3324</v>
      </c>
      <c r="J1196" t="s">
        <v>6801</v>
      </c>
      <c r="K1196" t="str">
        <f t="shared" si="140"/>
        <v>29603</v>
      </c>
    </row>
    <row r="1197" spans="1:11" customFormat="1" x14ac:dyDescent="0.25">
      <c r="A1197" t="str">
        <f t="shared" si="132"/>
        <v>29</v>
      </c>
      <c r="B1197" t="s">
        <v>709</v>
      </c>
      <c r="C1197" t="str">
        <f t="shared" si="139"/>
        <v>069</v>
      </c>
      <c r="D1197" t="s">
        <v>777</v>
      </c>
      <c r="E1197" t="str">
        <f t="shared" si="137"/>
        <v>01</v>
      </c>
      <c r="F1197" t="str">
        <f>"004"</f>
        <v>004</v>
      </c>
      <c r="G1197" t="str">
        <f>""</f>
        <v/>
      </c>
      <c r="H1197" t="s">
        <v>0</v>
      </c>
      <c r="I1197" t="s">
        <v>3324</v>
      </c>
      <c r="J1197" t="s">
        <v>6801</v>
      </c>
      <c r="K1197" t="str">
        <f t="shared" si="140"/>
        <v>29603</v>
      </c>
    </row>
    <row r="1198" spans="1:11" customFormat="1" x14ac:dyDescent="0.25">
      <c r="A1198" t="str">
        <f t="shared" si="132"/>
        <v>29</v>
      </c>
      <c r="B1198" t="s">
        <v>709</v>
      </c>
      <c r="C1198" t="str">
        <f t="shared" si="139"/>
        <v>069</v>
      </c>
      <c r="D1198" t="s">
        <v>777</v>
      </c>
      <c r="E1198" t="str">
        <f t="shared" si="137"/>
        <v>01</v>
      </c>
      <c r="F1198" t="str">
        <f>"005"</f>
        <v>005</v>
      </c>
      <c r="G1198" t="str">
        <f>""</f>
        <v/>
      </c>
      <c r="H1198" t="s">
        <v>1</v>
      </c>
      <c r="I1198" t="s">
        <v>3325</v>
      </c>
      <c r="J1198" t="s">
        <v>6802</v>
      </c>
      <c r="K1198" t="str">
        <f t="shared" si="140"/>
        <v>29603</v>
      </c>
    </row>
    <row r="1199" spans="1:11" customFormat="1" x14ac:dyDescent="0.25">
      <c r="A1199" t="str">
        <f t="shared" si="132"/>
        <v>29</v>
      </c>
      <c r="B1199" t="s">
        <v>709</v>
      </c>
      <c r="C1199" t="str">
        <f t="shared" si="139"/>
        <v>069</v>
      </c>
      <c r="D1199" t="s">
        <v>777</v>
      </c>
      <c r="E1199" t="str">
        <f t="shared" si="137"/>
        <v>01</v>
      </c>
      <c r="F1199" t="str">
        <f>"005"</f>
        <v>005</v>
      </c>
      <c r="G1199" t="str">
        <f>""</f>
        <v/>
      </c>
      <c r="H1199" t="s">
        <v>0</v>
      </c>
      <c r="I1199" t="s">
        <v>3325</v>
      </c>
      <c r="J1199" t="s">
        <v>6802</v>
      </c>
      <c r="K1199" t="str">
        <f t="shared" si="140"/>
        <v>29603</v>
      </c>
    </row>
    <row r="1200" spans="1:11" customFormat="1" x14ac:dyDescent="0.25">
      <c r="A1200" t="str">
        <f t="shared" si="132"/>
        <v>29</v>
      </c>
      <c r="B1200" t="s">
        <v>709</v>
      </c>
      <c r="C1200" t="str">
        <f t="shared" si="139"/>
        <v>069</v>
      </c>
      <c r="D1200" t="s">
        <v>777</v>
      </c>
      <c r="E1200" t="str">
        <f t="shared" si="137"/>
        <v>01</v>
      </c>
      <c r="F1200" t="str">
        <f>"006"</f>
        <v>006</v>
      </c>
      <c r="G1200" t="str">
        <f>""</f>
        <v/>
      </c>
      <c r="H1200" t="s">
        <v>3</v>
      </c>
      <c r="I1200" t="s">
        <v>3323</v>
      </c>
      <c r="J1200" t="s">
        <v>6800</v>
      </c>
      <c r="K1200" t="str">
        <f>"29601"</f>
        <v>29601</v>
      </c>
    </row>
    <row r="1201" spans="1:11" customFormat="1" x14ac:dyDescent="0.25">
      <c r="A1201" t="str">
        <f t="shared" si="132"/>
        <v>29</v>
      </c>
      <c r="B1201" t="s">
        <v>709</v>
      </c>
      <c r="C1201" t="str">
        <f t="shared" si="139"/>
        <v>069</v>
      </c>
      <c r="D1201" t="s">
        <v>777</v>
      </c>
      <c r="E1201" t="str">
        <f t="shared" si="137"/>
        <v>01</v>
      </c>
      <c r="F1201" t="str">
        <f>"007"</f>
        <v>007</v>
      </c>
      <c r="G1201" t="str">
        <f>""</f>
        <v/>
      </c>
      <c r="H1201" t="s">
        <v>3</v>
      </c>
      <c r="I1201" t="s">
        <v>3326</v>
      </c>
      <c r="J1201" t="s">
        <v>6803</v>
      </c>
      <c r="K1201" t="str">
        <f>"29601"</f>
        <v>29601</v>
      </c>
    </row>
    <row r="1202" spans="1:11" customFormat="1" x14ac:dyDescent="0.25">
      <c r="A1202" t="str">
        <f t="shared" si="132"/>
        <v>29</v>
      </c>
      <c r="B1202" t="s">
        <v>709</v>
      </c>
      <c r="C1202" t="str">
        <f t="shared" si="139"/>
        <v>069</v>
      </c>
      <c r="D1202" t="s">
        <v>777</v>
      </c>
      <c r="E1202" t="str">
        <f t="shared" si="137"/>
        <v>01</v>
      </c>
      <c r="F1202" t="str">
        <f>"008"</f>
        <v>008</v>
      </c>
      <c r="G1202" t="str">
        <f>""</f>
        <v/>
      </c>
      <c r="H1202" t="s">
        <v>3</v>
      </c>
      <c r="I1202" t="s">
        <v>3326</v>
      </c>
      <c r="J1202" t="s">
        <v>6803</v>
      </c>
      <c r="K1202" t="str">
        <f>"29601"</f>
        <v>29601</v>
      </c>
    </row>
    <row r="1203" spans="1:11" customFormat="1" x14ac:dyDescent="0.25">
      <c r="A1203" t="str">
        <f t="shared" si="132"/>
        <v>29</v>
      </c>
      <c r="B1203" t="s">
        <v>709</v>
      </c>
      <c r="C1203" t="str">
        <f t="shared" si="139"/>
        <v>069</v>
      </c>
      <c r="D1203" t="s">
        <v>777</v>
      </c>
      <c r="E1203" t="str">
        <f t="shared" si="137"/>
        <v>01</v>
      </c>
      <c r="F1203" t="str">
        <f>"009"</f>
        <v>009</v>
      </c>
      <c r="G1203" t="str">
        <f>""</f>
        <v/>
      </c>
      <c r="H1203" t="s">
        <v>3</v>
      </c>
      <c r="I1203" t="s">
        <v>3326</v>
      </c>
      <c r="J1203" t="s">
        <v>6803</v>
      </c>
      <c r="K1203" t="str">
        <f>"29601"</f>
        <v>29601</v>
      </c>
    </row>
    <row r="1204" spans="1:11" customFormat="1" x14ac:dyDescent="0.25">
      <c r="A1204" t="str">
        <f t="shared" si="132"/>
        <v>29</v>
      </c>
      <c r="B1204" t="s">
        <v>709</v>
      </c>
      <c r="C1204" t="str">
        <f t="shared" si="139"/>
        <v>069</v>
      </c>
      <c r="D1204" t="s">
        <v>777</v>
      </c>
      <c r="E1204" t="str">
        <f t="shared" si="137"/>
        <v>01</v>
      </c>
      <c r="F1204" t="str">
        <f>"010"</f>
        <v>010</v>
      </c>
      <c r="G1204" t="str">
        <f>""</f>
        <v/>
      </c>
      <c r="H1204" t="s">
        <v>1</v>
      </c>
      <c r="I1204" t="s">
        <v>3327</v>
      </c>
      <c r="J1204" t="s">
        <v>6804</v>
      </c>
      <c r="K1204" t="str">
        <f>"29603"</f>
        <v>29603</v>
      </c>
    </row>
    <row r="1205" spans="1:11" customFormat="1" x14ac:dyDescent="0.25">
      <c r="A1205" t="str">
        <f t="shared" si="132"/>
        <v>29</v>
      </c>
      <c r="B1205" t="s">
        <v>709</v>
      </c>
      <c r="C1205" t="str">
        <f t="shared" si="139"/>
        <v>069</v>
      </c>
      <c r="D1205" t="s">
        <v>777</v>
      </c>
      <c r="E1205" t="str">
        <f t="shared" si="137"/>
        <v>01</v>
      </c>
      <c r="F1205" t="str">
        <f>"010"</f>
        <v>010</v>
      </c>
      <c r="G1205" t="str">
        <f>""</f>
        <v/>
      </c>
      <c r="H1205" t="s">
        <v>0</v>
      </c>
      <c r="I1205" t="s">
        <v>3327</v>
      </c>
      <c r="J1205" t="s">
        <v>6804</v>
      </c>
      <c r="K1205" t="str">
        <f>"29603"</f>
        <v>29603</v>
      </c>
    </row>
    <row r="1206" spans="1:11" customFormat="1" x14ac:dyDescent="0.25">
      <c r="A1206" t="str">
        <f t="shared" si="132"/>
        <v>29</v>
      </c>
      <c r="B1206" t="s">
        <v>709</v>
      </c>
      <c r="C1206" t="str">
        <f t="shared" si="139"/>
        <v>069</v>
      </c>
      <c r="D1206" t="s">
        <v>777</v>
      </c>
      <c r="E1206" t="str">
        <f t="shared" si="137"/>
        <v>01</v>
      </c>
      <c r="F1206" t="str">
        <f>"011"</f>
        <v>011</v>
      </c>
      <c r="G1206" t="str">
        <f>""</f>
        <v/>
      </c>
      <c r="H1206" t="s">
        <v>1</v>
      </c>
      <c r="I1206" t="s">
        <v>3328</v>
      </c>
      <c r="J1206" t="s">
        <v>6805</v>
      </c>
      <c r="K1206" t="str">
        <f t="shared" ref="K1206:K1215" si="141">"29601"</f>
        <v>29601</v>
      </c>
    </row>
    <row r="1207" spans="1:11" customFormat="1" x14ac:dyDescent="0.25">
      <c r="A1207" t="str">
        <f t="shared" si="132"/>
        <v>29</v>
      </c>
      <c r="B1207" t="s">
        <v>709</v>
      </c>
      <c r="C1207" t="str">
        <f t="shared" si="139"/>
        <v>069</v>
      </c>
      <c r="D1207" t="s">
        <v>777</v>
      </c>
      <c r="E1207" t="str">
        <f t="shared" si="137"/>
        <v>01</v>
      </c>
      <c r="F1207" t="str">
        <f>"011"</f>
        <v>011</v>
      </c>
      <c r="G1207" t="str">
        <f>""</f>
        <v/>
      </c>
      <c r="H1207" t="s">
        <v>0</v>
      </c>
      <c r="I1207" t="s">
        <v>3328</v>
      </c>
      <c r="J1207" t="s">
        <v>6805</v>
      </c>
      <c r="K1207" t="str">
        <f t="shared" si="141"/>
        <v>29601</v>
      </c>
    </row>
    <row r="1208" spans="1:11" customFormat="1" x14ac:dyDescent="0.25">
      <c r="A1208" t="str">
        <f t="shared" si="132"/>
        <v>29</v>
      </c>
      <c r="B1208" t="s">
        <v>709</v>
      </c>
      <c r="C1208" t="str">
        <f t="shared" si="139"/>
        <v>069</v>
      </c>
      <c r="D1208" t="s">
        <v>777</v>
      </c>
      <c r="E1208" t="str">
        <f t="shared" si="137"/>
        <v>01</v>
      </c>
      <c r="F1208" t="str">
        <f>"012"</f>
        <v>012</v>
      </c>
      <c r="G1208" t="str">
        <f>""</f>
        <v/>
      </c>
      <c r="H1208" t="s">
        <v>3</v>
      </c>
      <c r="I1208" t="s">
        <v>3323</v>
      </c>
      <c r="J1208" t="s">
        <v>6800</v>
      </c>
      <c r="K1208" t="str">
        <f t="shared" si="141"/>
        <v>29601</v>
      </c>
    </row>
    <row r="1209" spans="1:11" customFormat="1" x14ac:dyDescent="0.25">
      <c r="A1209" t="str">
        <f t="shared" si="132"/>
        <v>29</v>
      </c>
      <c r="B1209" t="s">
        <v>709</v>
      </c>
      <c r="C1209" t="str">
        <f t="shared" si="139"/>
        <v>069</v>
      </c>
      <c r="D1209" t="s">
        <v>777</v>
      </c>
      <c r="E1209" t="str">
        <f t="shared" si="137"/>
        <v>01</v>
      </c>
      <c r="F1209" t="str">
        <f>"013"</f>
        <v>013</v>
      </c>
      <c r="G1209" t="str">
        <f>""</f>
        <v/>
      </c>
      <c r="H1209" t="s">
        <v>3</v>
      </c>
      <c r="I1209" t="s">
        <v>3323</v>
      </c>
      <c r="J1209" t="s">
        <v>6800</v>
      </c>
      <c r="K1209" t="str">
        <f t="shared" si="141"/>
        <v>29601</v>
      </c>
    </row>
    <row r="1210" spans="1:11" customFormat="1" x14ac:dyDescent="0.25">
      <c r="A1210" t="str">
        <f t="shared" si="132"/>
        <v>29</v>
      </c>
      <c r="B1210" t="s">
        <v>709</v>
      </c>
      <c r="C1210" t="str">
        <f t="shared" si="139"/>
        <v>069</v>
      </c>
      <c r="D1210" t="s">
        <v>777</v>
      </c>
      <c r="E1210" t="str">
        <f t="shared" si="137"/>
        <v>01</v>
      </c>
      <c r="F1210" t="str">
        <f>"014"</f>
        <v>014</v>
      </c>
      <c r="G1210" t="str">
        <f>""</f>
        <v/>
      </c>
      <c r="H1210" t="s">
        <v>1</v>
      </c>
      <c r="I1210" t="s">
        <v>3329</v>
      </c>
      <c r="J1210" t="s">
        <v>6806</v>
      </c>
      <c r="K1210" t="str">
        <f t="shared" si="141"/>
        <v>29601</v>
      </c>
    </row>
    <row r="1211" spans="1:11" customFormat="1" x14ac:dyDescent="0.25">
      <c r="A1211" t="str">
        <f t="shared" si="132"/>
        <v>29</v>
      </c>
      <c r="B1211" t="s">
        <v>709</v>
      </c>
      <c r="C1211" t="str">
        <f t="shared" si="139"/>
        <v>069</v>
      </c>
      <c r="D1211" t="s">
        <v>777</v>
      </c>
      <c r="E1211" t="str">
        <f t="shared" si="137"/>
        <v>01</v>
      </c>
      <c r="F1211" t="str">
        <f>"014"</f>
        <v>014</v>
      </c>
      <c r="G1211" t="str">
        <f>""</f>
        <v/>
      </c>
      <c r="H1211" t="s">
        <v>0</v>
      </c>
      <c r="I1211" t="s">
        <v>3329</v>
      </c>
      <c r="J1211" t="s">
        <v>6806</v>
      </c>
      <c r="K1211" t="str">
        <f t="shared" si="141"/>
        <v>29601</v>
      </c>
    </row>
    <row r="1212" spans="1:11" customFormat="1" x14ac:dyDescent="0.25">
      <c r="A1212" t="str">
        <f t="shared" si="132"/>
        <v>29</v>
      </c>
      <c r="B1212" t="s">
        <v>709</v>
      </c>
      <c r="C1212" t="str">
        <f t="shared" si="139"/>
        <v>069</v>
      </c>
      <c r="D1212" t="s">
        <v>777</v>
      </c>
      <c r="E1212" t="str">
        <f t="shared" si="137"/>
        <v>01</v>
      </c>
      <c r="F1212" t="str">
        <f>"015"</f>
        <v>015</v>
      </c>
      <c r="G1212" t="str">
        <f>""</f>
        <v/>
      </c>
      <c r="H1212" t="s">
        <v>1</v>
      </c>
      <c r="I1212" t="s">
        <v>3330</v>
      </c>
      <c r="J1212" t="s">
        <v>6807</v>
      </c>
      <c r="K1212" t="str">
        <f t="shared" si="141"/>
        <v>29601</v>
      </c>
    </row>
    <row r="1213" spans="1:11" customFormat="1" x14ac:dyDescent="0.25">
      <c r="A1213" t="str">
        <f t="shared" si="132"/>
        <v>29</v>
      </c>
      <c r="B1213" t="s">
        <v>709</v>
      </c>
      <c r="C1213" t="str">
        <f t="shared" si="139"/>
        <v>069</v>
      </c>
      <c r="D1213" t="s">
        <v>777</v>
      </c>
      <c r="E1213" t="str">
        <f t="shared" si="137"/>
        <v>01</v>
      </c>
      <c r="F1213" t="str">
        <f>"015"</f>
        <v>015</v>
      </c>
      <c r="G1213" t="str">
        <f>""</f>
        <v/>
      </c>
      <c r="H1213" t="s">
        <v>0</v>
      </c>
      <c r="I1213" t="s">
        <v>3330</v>
      </c>
      <c r="J1213" t="s">
        <v>6807</v>
      </c>
      <c r="K1213" t="str">
        <f t="shared" si="141"/>
        <v>29601</v>
      </c>
    </row>
    <row r="1214" spans="1:11" customFormat="1" x14ac:dyDescent="0.25">
      <c r="A1214" t="str">
        <f t="shared" si="132"/>
        <v>29</v>
      </c>
      <c r="B1214" t="s">
        <v>709</v>
      </c>
      <c r="C1214" t="str">
        <f t="shared" si="139"/>
        <v>069</v>
      </c>
      <c r="D1214" t="s">
        <v>777</v>
      </c>
      <c r="E1214" t="str">
        <f t="shared" si="137"/>
        <v>01</v>
      </c>
      <c r="F1214" t="str">
        <f>"016"</f>
        <v>016</v>
      </c>
      <c r="G1214" t="str">
        <f>""</f>
        <v/>
      </c>
      <c r="H1214" t="s">
        <v>1</v>
      </c>
      <c r="I1214" t="s">
        <v>3330</v>
      </c>
      <c r="J1214" t="s">
        <v>6807</v>
      </c>
      <c r="K1214" t="str">
        <f t="shared" si="141"/>
        <v>29601</v>
      </c>
    </row>
    <row r="1215" spans="1:11" customFormat="1" x14ac:dyDescent="0.25">
      <c r="A1215" t="str">
        <f t="shared" si="132"/>
        <v>29</v>
      </c>
      <c r="B1215" t="s">
        <v>709</v>
      </c>
      <c r="C1215" t="str">
        <f t="shared" si="139"/>
        <v>069</v>
      </c>
      <c r="D1215" t="s">
        <v>777</v>
      </c>
      <c r="E1215" t="str">
        <f t="shared" si="137"/>
        <v>01</v>
      </c>
      <c r="F1215" t="str">
        <f>"016"</f>
        <v>016</v>
      </c>
      <c r="G1215" t="str">
        <f>""</f>
        <v/>
      </c>
      <c r="H1215" t="s">
        <v>0</v>
      </c>
      <c r="I1215" t="s">
        <v>3330</v>
      </c>
      <c r="J1215" t="s">
        <v>6807</v>
      </c>
      <c r="K1215" t="str">
        <f t="shared" si="141"/>
        <v>29601</v>
      </c>
    </row>
    <row r="1216" spans="1:11" customFormat="1" x14ac:dyDescent="0.25">
      <c r="A1216" t="str">
        <f t="shared" si="132"/>
        <v>29</v>
      </c>
      <c r="B1216" t="s">
        <v>709</v>
      </c>
      <c r="C1216" t="str">
        <f t="shared" si="139"/>
        <v>069</v>
      </c>
      <c r="D1216" t="s">
        <v>777</v>
      </c>
      <c r="E1216" t="str">
        <f t="shared" si="137"/>
        <v>01</v>
      </c>
      <c r="F1216" t="str">
        <f>"017"</f>
        <v>017</v>
      </c>
      <c r="G1216" t="str">
        <f>""</f>
        <v/>
      </c>
      <c r="H1216" t="s">
        <v>3</v>
      </c>
      <c r="I1216" t="s">
        <v>3331</v>
      </c>
      <c r="J1216" t="s">
        <v>6808</v>
      </c>
      <c r="K1216" t="str">
        <f>"29602"</f>
        <v>29602</v>
      </c>
    </row>
    <row r="1217" spans="1:11" customFormat="1" x14ac:dyDescent="0.25">
      <c r="A1217" t="str">
        <f t="shared" si="132"/>
        <v>29</v>
      </c>
      <c r="B1217" t="s">
        <v>709</v>
      </c>
      <c r="C1217" t="str">
        <f t="shared" si="139"/>
        <v>069</v>
      </c>
      <c r="D1217" t="s">
        <v>777</v>
      </c>
      <c r="E1217" t="str">
        <f t="shared" si="137"/>
        <v>01</v>
      </c>
      <c r="F1217" t="str">
        <f>"018"</f>
        <v>018</v>
      </c>
      <c r="G1217" t="str">
        <f>""</f>
        <v/>
      </c>
      <c r="H1217" t="s">
        <v>3</v>
      </c>
      <c r="I1217" t="s">
        <v>3327</v>
      </c>
      <c r="J1217" t="s">
        <v>6804</v>
      </c>
      <c r="K1217" t="str">
        <f>"29603"</f>
        <v>29603</v>
      </c>
    </row>
    <row r="1218" spans="1:11" customFormat="1" x14ac:dyDescent="0.25">
      <c r="A1218" t="str">
        <f t="shared" si="132"/>
        <v>29</v>
      </c>
      <c r="B1218" t="s">
        <v>709</v>
      </c>
      <c r="C1218" t="str">
        <f t="shared" si="139"/>
        <v>069</v>
      </c>
      <c r="D1218" t="s">
        <v>777</v>
      </c>
      <c r="E1218" t="str">
        <f t="shared" si="137"/>
        <v>01</v>
      </c>
      <c r="F1218" t="str">
        <f>"019"</f>
        <v>019</v>
      </c>
      <c r="G1218" t="str">
        <f>""</f>
        <v/>
      </c>
      <c r="H1218" t="s">
        <v>3</v>
      </c>
      <c r="I1218" t="s">
        <v>3329</v>
      </c>
      <c r="J1218" t="s">
        <v>6806</v>
      </c>
      <c r="K1218" t="str">
        <f>"29601"</f>
        <v>29601</v>
      </c>
    </row>
    <row r="1219" spans="1:11" customFormat="1" x14ac:dyDescent="0.25">
      <c r="A1219" t="str">
        <f t="shared" ref="A1219:A1282" si="142">"29"</f>
        <v>29</v>
      </c>
      <c r="B1219" t="s">
        <v>709</v>
      </c>
      <c r="C1219" t="str">
        <f t="shared" si="139"/>
        <v>069</v>
      </c>
      <c r="D1219" t="s">
        <v>777</v>
      </c>
      <c r="E1219" t="str">
        <f t="shared" si="137"/>
        <v>01</v>
      </c>
      <c r="F1219" t="str">
        <f>"020"</f>
        <v>020</v>
      </c>
      <c r="G1219" t="str">
        <f>""</f>
        <v/>
      </c>
      <c r="H1219" t="s">
        <v>3</v>
      </c>
      <c r="I1219" t="s">
        <v>3332</v>
      </c>
      <c r="J1219" t="s">
        <v>6809</v>
      </c>
      <c r="K1219" t="str">
        <f>"29601"</f>
        <v>29601</v>
      </c>
    </row>
    <row r="1220" spans="1:11" customFormat="1" x14ac:dyDescent="0.25">
      <c r="A1220" t="str">
        <f t="shared" si="142"/>
        <v>29</v>
      </c>
      <c r="B1220" t="s">
        <v>709</v>
      </c>
      <c r="C1220" t="str">
        <f t="shared" si="139"/>
        <v>069</v>
      </c>
      <c r="D1220" t="s">
        <v>777</v>
      </c>
      <c r="E1220" t="str">
        <f t="shared" si="137"/>
        <v>01</v>
      </c>
      <c r="F1220" t="str">
        <f>"021"</f>
        <v>021</v>
      </c>
      <c r="G1220" t="str">
        <f>""</f>
        <v/>
      </c>
      <c r="H1220" t="s">
        <v>1</v>
      </c>
      <c r="I1220" t="s">
        <v>3331</v>
      </c>
      <c r="J1220" t="s">
        <v>6808</v>
      </c>
      <c r="K1220" t="str">
        <f t="shared" ref="K1220:K1225" si="143">"29602"</f>
        <v>29602</v>
      </c>
    </row>
    <row r="1221" spans="1:11" customFormat="1" x14ac:dyDescent="0.25">
      <c r="A1221" t="str">
        <f t="shared" si="142"/>
        <v>29</v>
      </c>
      <c r="B1221" t="s">
        <v>709</v>
      </c>
      <c r="C1221" t="str">
        <f t="shared" si="139"/>
        <v>069</v>
      </c>
      <c r="D1221" t="s">
        <v>777</v>
      </c>
      <c r="E1221" t="str">
        <f t="shared" si="137"/>
        <v>01</v>
      </c>
      <c r="F1221" t="str">
        <f>"021"</f>
        <v>021</v>
      </c>
      <c r="G1221" t="str">
        <f>""</f>
        <v/>
      </c>
      <c r="H1221" t="s">
        <v>0</v>
      </c>
      <c r="I1221" t="s">
        <v>3331</v>
      </c>
      <c r="J1221" t="s">
        <v>6808</v>
      </c>
      <c r="K1221" t="str">
        <f t="shared" si="143"/>
        <v>29602</v>
      </c>
    </row>
    <row r="1222" spans="1:11" customFormat="1" x14ac:dyDescent="0.25">
      <c r="A1222" t="str">
        <f t="shared" si="142"/>
        <v>29</v>
      </c>
      <c r="B1222" t="s">
        <v>709</v>
      </c>
      <c r="C1222" t="str">
        <f t="shared" si="139"/>
        <v>069</v>
      </c>
      <c r="D1222" t="s">
        <v>777</v>
      </c>
      <c r="E1222" t="str">
        <f t="shared" si="137"/>
        <v>01</v>
      </c>
      <c r="F1222" t="str">
        <f>"022"</f>
        <v>022</v>
      </c>
      <c r="G1222" t="str">
        <f>""</f>
        <v/>
      </c>
      <c r="H1222" t="s">
        <v>1</v>
      </c>
      <c r="I1222" t="s">
        <v>3331</v>
      </c>
      <c r="J1222" t="s">
        <v>6808</v>
      </c>
      <c r="K1222" t="str">
        <f t="shared" si="143"/>
        <v>29602</v>
      </c>
    </row>
    <row r="1223" spans="1:11" customFormat="1" x14ac:dyDescent="0.25">
      <c r="A1223" t="str">
        <f t="shared" si="142"/>
        <v>29</v>
      </c>
      <c r="B1223" t="s">
        <v>709</v>
      </c>
      <c r="C1223" t="str">
        <f t="shared" si="139"/>
        <v>069</v>
      </c>
      <c r="D1223" t="s">
        <v>777</v>
      </c>
      <c r="E1223" t="str">
        <f t="shared" si="137"/>
        <v>01</v>
      </c>
      <c r="F1223" t="str">
        <f>"022"</f>
        <v>022</v>
      </c>
      <c r="G1223" t="str">
        <f>""</f>
        <v/>
      </c>
      <c r="H1223" t="s">
        <v>0</v>
      </c>
      <c r="I1223" t="s">
        <v>3331</v>
      </c>
      <c r="J1223" t="s">
        <v>6808</v>
      </c>
      <c r="K1223" t="str">
        <f t="shared" si="143"/>
        <v>29602</v>
      </c>
    </row>
    <row r="1224" spans="1:11" customFormat="1" x14ac:dyDescent="0.25">
      <c r="A1224" t="str">
        <f t="shared" si="142"/>
        <v>29</v>
      </c>
      <c r="B1224" t="s">
        <v>709</v>
      </c>
      <c r="C1224" t="str">
        <f t="shared" si="139"/>
        <v>069</v>
      </c>
      <c r="D1224" t="s">
        <v>777</v>
      </c>
      <c r="E1224" t="str">
        <f t="shared" si="137"/>
        <v>01</v>
      </c>
      <c r="F1224" t="str">
        <f>"023"</f>
        <v>023</v>
      </c>
      <c r="G1224" t="str">
        <f>""</f>
        <v/>
      </c>
      <c r="H1224" t="s">
        <v>1</v>
      </c>
      <c r="I1224" t="s">
        <v>3331</v>
      </c>
      <c r="J1224" t="s">
        <v>6808</v>
      </c>
      <c r="K1224" t="str">
        <f t="shared" si="143"/>
        <v>29602</v>
      </c>
    </row>
    <row r="1225" spans="1:11" customFormat="1" x14ac:dyDescent="0.25">
      <c r="A1225" t="str">
        <f t="shared" si="142"/>
        <v>29</v>
      </c>
      <c r="B1225" t="s">
        <v>709</v>
      </c>
      <c r="C1225" t="str">
        <f t="shared" si="139"/>
        <v>069</v>
      </c>
      <c r="D1225" t="s">
        <v>777</v>
      </c>
      <c r="E1225" t="str">
        <f t="shared" si="137"/>
        <v>01</v>
      </c>
      <c r="F1225" t="str">
        <f>"023"</f>
        <v>023</v>
      </c>
      <c r="G1225" t="str">
        <f>""</f>
        <v/>
      </c>
      <c r="H1225" t="s">
        <v>0</v>
      </c>
      <c r="I1225" t="s">
        <v>3331</v>
      </c>
      <c r="J1225" t="s">
        <v>6808</v>
      </c>
      <c r="K1225" t="str">
        <f t="shared" si="143"/>
        <v>29602</v>
      </c>
    </row>
    <row r="1226" spans="1:11" customFormat="1" x14ac:dyDescent="0.25">
      <c r="A1226" t="str">
        <f t="shared" si="142"/>
        <v>29</v>
      </c>
      <c r="B1226" t="s">
        <v>709</v>
      </c>
      <c r="C1226" t="str">
        <f t="shared" si="139"/>
        <v>069</v>
      </c>
      <c r="D1226" t="s">
        <v>777</v>
      </c>
      <c r="E1226" t="str">
        <f t="shared" si="137"/>
        <v>01</v>
      </c>
      <c r="F1226" t="str">
        <f>"024"</f>
        <v>024</v>
      </c>
      <c r="G1226" t="str">
        <f>""</f>
        <v/>
      </c>
      <c r="H1226" t="s">
        <v>1</v>
      </c>
      <c r="I1226" t="s">
        <v>3325</v>
      </c>
      <c r="J1226" t="s">
        <v>6802</v>
      </c>
      <c r="K1226" t="str">
        <f>"29603"</f>
        <v>29603</v>
      </c>
    </row>
    <row r="1227" spans="1:11" customFormat="1" x14ac:dyDescent="0.25">
      <c r="A1227" t="str">
        <f t="shared" si="142"/>
        <v>29</v>
      </c>
      <c r="B1227" t="s">
        <v>709</v>
      </c>
      <c r="C1227" t="str">
        <f t="shared" si="139"/>
        <v>069</v>
      </c>
      <c r="D1227" t="s">
        <v>777</v>
      </c>
      <c r="E1227" t="str">
        <f t="shared" si="137"/>
        <v>01</v>
      </c>
      <c r="F1227" t="str">
        <f>"024"</f>
        <v>024</v>
      </c>
      <c r="G1227" t="str">
        <f>""</f>
        <v/>
      </c>
      <c r="H1227" t="s">
        <v>0</v>
      </c>
      <c r="I1227" t="s">
        <v>3325</v>
      </c>
      <c r="J1227" t="s">
        <v>6802</v>
      </c>
      <c r="K1227" t="str">
        <f>"29603"</f>
        <v>29603</v>
      </c>
    </row>
    <row r="1228" spans="1:11" customFormat="1" x14ac:dyDescent="0.25">
      <c r="A1228" t="str">
        <f t="shared" si="142"/>
        <v>29</v>
      </c>
      <c r="B1228" t="s">
        <v>709</v>
      </c>
      <c r="C1228" t="str">
        <f t="shared" si="139"/>
        <v>069</v>
      </c>
      <c r="D1228" t="s">
        <v>777</v>
      </c>
      <c r="E1228" t="str">
        <f t="shared" si="137"/>
        <v>01</v>
      </c>
      <c r="F1228" t="str">
        <f>"025"</f>
        <v>025</v>
      </c>
      <c r="G1228" t="str">
        <f>""</f>
        <v/>
      </c>
      <c r="H1228" t="s">
        <v>3</v>
      </c>
      <c r="I1228" t="s">
        <v>3327</v>
      </c>
      <c r="J1228" t="s">
        <v>6804</v>
      </c>
      <c r="K1228" t="str">
        <f>"29603"</f>
        <v>29603</v>
      </c>
    </row>
    <row r="1229" spans="1:11" customFormat="1" x14ac:dyDescent="0.25">
      <c r="A1229" t="str">
        <f t="shared" si="142"/>
        <v>29</v>
      </c>
      <c r="B1229" t="s">
        <v>709</v>
      </c>
      <c r="C1229" t="str">
        <f t="shared" si="139"/>
        <v>069</v>
      </c>
      <c r="D1229" t="s">
        <v>777</v>
      </c>
      <c r="E1229" t="str">
        <f t="shared" si="137"/>
        <v>01</v>
      </c>
      <c r="F1229" t="str">
        <f>"026"</f>
        <v>026</v>
      </c>
      <c r="G1229" t="str">
        <f>""</f>
        <v/>
      </c>
      <c r="H1229" t="s">
        <v>3</v>
      </c>
      <c r="I1229" t="s">
        <v>3324</v>
      </c>
      <c r="J1229" t="s">
        <v>6801</v>
      </c>
      <c r="K1229" t="str">
        <f>"29603"</f>
        <v>29603</v>
      </c>
    </row>
    <row r="1230" spans="1:11" customFormat="1" x14ac:dyDescent="0.25">
      <c r="A1230" t="str">
        <f t="shared" si="142"/>
        <v>29</v>
      </c>
      <c r="B1230" t="s">
        <v>709</v>
      </c>
      <c r="C1230" t="str">
        <f t="shared" si="139"/>
        <v>069</v>
      </c>
      <c r="D1230" t="s">
        <v>777</v>
      </c>
      <c r="E1230" t="str">
        <f t="shared" si="137"/>
        <v>01</v>
      </c>
      <c r="F1230" t="str">
        <f>"027"</f>
        <v>027</v>
      </c>
      <c r="G1230" t="str">
        <f>""</f>
        <v/>
      </c>
      <c r="H1230" t="s">
        <v>1</v>
      </c>
      <c r="I1230" t="s">
        <v>3330</v>
      </c>
      <c r="J1230" t="s">
        <v>6807</v>
      </c>
      <c r="K1230" t="str">
        <f>"29601"</f>
        <v>29601</v>
      </c>
    </row>
    <row r="1231" spans="1:11" customFormat="1" x14ac:dyDescent="0.25">
      <c r="A1231" t="str">
        <f t="shared" si="142"/>
        <v>29</v>
      </c>
      <c r="B1231" t="s">
        <v>709</v>
      </c>
      <c r="C1231" t="str">
        <f t="shared" si="139"/>
        <v>069</v>
      </c>
      <c r="D1231" t="s">
        <v>777</v>
      </c>
      <c r="E1231" t="str">
        <f t="shared" si="137"/>
        <v>01</v>
      </c>
      <c r="F1231" t="str">
        <f>"027"</f>
        <v>027</v>
      </c>
      <c r="G1231" t="str">
        <f>""</f>
        <v/>
      </c>
      <c r="H1231" t="s">
        <v>0</v>
      </c>
      <c r="I1231" t="s">
        <v>3330</v>
      </c>
      <c r="J1231" t="s">
        <v>6807</v>
      </c>
      <c r="K1231" t="str">
        <f>"29601"</f>
        <v>29601</v>
      </c>
    </row>
    <row r="1232" spans="1:11" customFormat="1" x14ac:dyDescent="0.25">
      <c r="A1232" t="str">
        <f t="shared" si="142"/>
        <v>29</v>
      </c>
      <c r="B1232" t="s">
        <v>709</v>
      </c>
      <c r="C1232" t="str">
        <f t="shared" si="139"/>
        <v>069</v>
      </c>
      <c r="D1232" t="s">
        <v>777</v>
      </c>
      <c r="E1232" t="str">
        <f t="shared" si="137"/>
        <v>01</v>
      </c>
      <c r="F1232" t="str">
        <f>"028"</f>
        <v>028</v>
      </c>
      <c r="G1232" t="str">
        <f>""</f>
        <v/>
      </c>
      <c r="H1232" t="s">
        <v>1</v>
      </c>
      <c r="I1232" t="s">
        <v>3333</v>
      </c>
      <c r="J1232" t="s">
        <v>6810</v>
      </c>
      <c r="K1232" t="str">
        <f>"29602"</f>
        <v>29602</v>
      </c>
    </row>
    <row r="1233" spans="1:11" customFormat="1" x14ac:dyDescent="0.25">
      <c r="A1233" t="str">
        <f t="shared" si="142"/>
        <v>29</v>
      </c>
      <c r="B1233" t="s">
        <v>709</v>
      </c>
      <c r="C1233" t="str">
        <f t="shared" si="139"/>
        <v>069</v>
      </c>
      <c r="D1233" t="s">
        <v>777</v>
      </c>
      <c r="E1233" t="str">
        <f t="shared" si="137"/>
        <v>01</v>
      </c>
      <c r="F1233" t="str">
        <f>"028"</f>
        <v>028</v>
      </c>
      <c r="G1233" t="str">
        <f>""</f>
        <v/>
      </c>
      <c r="H1233" t="s">
        <v>0</v>
      </c>
      <c r="I1233" t="s">
        <v>3333</v>
      </c>
      <c r="J1233" t="s">
        <v>6810</v>
      </c>
      <c r="K1233" t="str">
        <f>"29602"</f>
        <v>29602</v>
      </c>
    </row>
    <row r="1234" spans="1:11" customFormat="1" x14ac:dyDescent="0.25">
      <c r="A1234" t="str">
        <f t="shared" si="142"/>
        <v>29</v>
      </c>
      <c r="B1234" t="s">
        <v>709</v>
      </c>
      <c r="C1234" t="str">
        <f t="shared" si="139"/>
        <v>069</v>
      </c>
      <c r="D1234" t="s">
        <v>777</v>
      </c>
      <c r="E1234" t="str">
        <f t="shared" si="137"/>
        <v>01</v>
      </c>
      <c r="F1234" t="str">
        <f>"029"</f>
        <v>029</v>
      </c>
      <c r="G1234" t="str">
        <f>""</f>
        <v/>
      </c>
      <c r="H1234" t="s">
        <v>1</v>
      </c>
      <c r="I1234" t="s">
        <v>3325</v>
      </c>
      <c r="J1234" t="s">
        <v>6802</v>
      </c>
      <c r="K1234" t="str">
        <f>"29603"</f>
        <v>29603</v>
      </c>
    </row>
    <row r="1235" spans="1:11" customFormat="1" x14ac:dyDescent="0.25">
      <c r="A1235" t="str">
        <f t="shared" si="142"/>
        <v>29</v>
      </c>
      <c r="B1235" t="s">
        <v>709</v>
      </c>
      <c r="C1235" t="str">
        <f t="shared" si="139"/>
        <v>069</v>
      </c>
      <c r="D1235" t="s">
        <v>777</v>
      </c>
      <c r="E1235" t="str">
        <f t="shared" si="137"/>
        <v>01</v>
      </c>
      <c r="F1235" t="str">
        <f>"029"</f>
        <v>029</v>
      </c>
      <c r="G1235" t="str">
        <f>""</f>
        <v/>
      </c>
      <c r="H1235" t="s">
        <v>0</v>
      </c>
      <c r="I1235" t="s">
        <v>3325</v>
      </c>
      <c r="J1235" t="s">
        <v>6802</v>
      </c>
      <c r="K1235" t="str">
        <f>"29603"</f>
        <v>29603</v>
      </c>
    </row>
    <row r="1236" spans="1:11" customFormat="1" x14ac:dyDescent="0.25">
      <c r="A1236" t="str">
        <f t="shared" si="142"/>
        <v>29</v>
      </c>
      <c r="B1236" t="s">
        <v>709</v>
      </c>
      <c r="C1236" t="str">
        <f t="shared" si="139"/>
        <v>069</v>
      </c>
      <c r="D1236" t="s">
        <v>777</v>
      </c>
      <c r="E1236" t="str">
        <f t="shared" si="137"/>
        <v>01</v>
      </c>
      <c r="F1236" t="str">
        <f>"030"</f>
        <v>030</v>
      </c>
      <c r="G1236" t="str">
        <f>""</f>
        <v/>
      </c>
      <c r="H1236" t="s">
        <v>1</v>
      </c>
      <c r="I1236" t="s">
        <v>3332</v>
      </c>
      <c r="J1236" t="s">
        <v>6809</v>
      </c>
      <c r="K1236" t="str">
        <f>"29601"</f>
        <v>29601</v>
      </c>
    </row>
    <row r="1237" spans="1:11" customFormat="1" x14ac:dyDescent="0.25">
      <c r="A1237" t="str">
        <f t="shared" si="142"/>
        <v>29</v>
      </c>
      <c r="B1237" t="s">
        <v>709</v>
      </c>
      <c r="C1237" t="str">
        <f t="shared" si="139"/>
        <v>069</v>
      </c>
      <c r="D1237" t="s">
        <v>777</v>
      </c>
      <c r="E1237" t="str">
        <f t="shared" si="137"/>
        <v>01</v>
      </c>
      <c r="F1237" t="str">
        <f>"030"</f>
        <v>030</v>
      </c>
      <c r="G1237" t="str">
        <f>""</f>
        <v/>
      </c>
      <c r="H1237" t="s">
        <v>0</v>
      </c>
      <c r="I1237" t="s">
        <v>3332</v>
      </c>
      <c r="J1237" t="s">
        <v>6809</v>
      </c>
      <c r="K1237" t="str">
        <f>"29601"</f>
        <v>29601</v>
      </c>
    </row>
    <row r="1238" spans="1:11" customFormat="1" x14ac:dyDescent="0.25">
      <c r="A1238" t="str">
        <f t="shared" si="142"/>
        <v>29</v>
      </c>
      <c r="B1238" t="s">
        <v>709</v>
      </c>
      <c r="C1238" t="str">
        <f t="shared" si="139"/>
        <v>069</v>
      </c>
      <c r="D1238" t="s">
        <v>777</v>
      </c>
      <c r="E1238" t="str">
        <f t="shared" si="137"/>
        <v>01</v>
      </c>
      <c r="F1238" t="str">
        <f>"031"</f>
        <v>031</v>
      </c>
      <c r="G1238" t="str">
        <f>""</f>
        <v/>
      </c>
      <c r="H1238" t="s">
        <v>3</v>
      </c>
      <c r="I1238" t="s">
        <v>3331</v>
      </c>
      <c r="J1238" t="s">
        <v>6808</v>
      </c>
      <c r="K1238" t="str">
        <f>"29602"</f>
        <v>29602</v>
      </c>
    </row>
    <row r="1239" spans="1:11" customFormat="1" x14ac:dyDescent="0.25">
      <c r="A1239" t="str">
        <f t="shared" si="142"/>
        <v>29</v>
      </c>
      <c r="B1239" t="s">
        <v>709</v>
      </c>
      <c r="C1239" t="str">
        <f t="shared" si="139"/>
        <v>069</v>
      </c>
      <c r="D1239" t="s">
        <v>777</v>
      </c>
      <c r="E1239" t="str">
        <f t="shared" si="137"/>
        <v>01</v>
      </c>
      <c r="F1239" t="str">
        <f>"032"</f>
        <v>032</v>
      </c>
      <c r="G1239" t="str">
        <f>""</f>
        <v/>
      </c>
      <c r="H1239" t="s">
        <v>1</v>
      </c>
      <c r="I1239" t="s">
        <v>3328</v>
      </c>
      <c r="J1239" t="s">
        <v>6805</v>
      </c>
      <c r="K1239" t="str">
        <f>"29601"</f>
        <v>29601</v>
      </c>
    </row>
    <row r="1240" spans="1:11" customFormat="1" x14ac:dyDescent="0.25">
      <c r="A1240" t="str">
        <f t="shared" si="142"/>
        <v>29</v>
      </c>
      <c r="B1240" t="s">
        <v>709</v>
      </c>
      <c r="C1240" t="str">
        <f t="shared" si="139"/>
        <v>069</v>
      </c>
      <c r="D1240" t="s">
        <v>777</v>
      </c>
      <c r="E1240" t="str">
        <f t="shared" si="137"/>
        <v>01</v>
      </c>
      <c r="F1240" t="str">
        <f>"032"</f>
        <v>032</v>
      </c>
      <c r="G1240" t="str">
        <f>""</f>
        <v/>
      </c>
      <c r="H1240" t="s">
        <v>0</v>
      </c>
      <c r="I1240" t="s">
        <v>3328</v>
      </c>
      <c r="J1240" t="s">
        <v>6805</v>
      </c>
      <c r="K1240" t="str">
        <f>"29601"</f>
        <v>29601</v>
      </c>
    </row>
    <row r="1241" spans="1:11" customFormat="1" x14ac:dyDescent="0.25">
      <c r="A1241" t="str">
        <f t="shared" si="142"/>
        <v>29</v>
      </c>
      <c r="B1241" t="s">
        <v>709</v>
      </c>
      <c r="C1241" t="str">
        <f t="shared" si="139"/>
        <v>069</v>
      </c>
      <c r="D1241" t="s">
        <v>777</v>
      </c>
      <c r="E1241" t="str">
        <f t="shared" si="137"/>
        <v>01</v>
      </c>
      <c r="F1241" t="str">
        <f>"033"</f>
        <v>033</v>
      </c>
      <c r="G1241" t="str">
        <f>""</f>
        <v/>
      </c>
      <c r="H1241" t="s">
        <v>1</v>
      </c>
      <c r="I1241" t="s">
        <v>3334</v>
      </c>
      <c r="J1241" t="s">
        <v>6811</v>
      </c>
      <c r="K1241" t="str">
        <f>"29602"</f>
        <v>29602</v>
      </c>
    </row>
    <row r="1242" spans="1:11" customFormat="1" x14ac:dyDescent="0.25">
      <c r="A1242" t="str">
        <f t="shared" si="142"/>
        <v>29</v>
      </c>
      <c r="B1242" t="s">
        <v>709</v>
      </c>
      <c r="C1242" t="str">
        <f t="shared" si="139"/>
        <v>069</v>
      </c>
      <c r="D1242" t="s">
        <v>777</v>
      </c>
      <c r="E1242" t="str">
        <f t="shared" si="137"/>
        <v>01</v>
      </c>
      <c r="F1242" t="str">
        <f>"033"</f>
        <v>033</v>
      </c>
      <c r="G1242" t="str">
        <f>""</f>
        <v/>
      </c>
      <c r="H1242" t="s">
        <v>0</v>
      </c>
      <c r="I1242" t="s">
        <v>3334</v>
      </c>
      <c r="J1242" t="s">
        <v>6811</v>
      </c>
      <c r="K1242" t="str">
        <f>"29602"</f>
        <v>29602</v>
      </c>
    </row>
    <row r="1243" spans="1:11" customFormat="1" x14ac:dyDescent="0.25">
      <c r="A1243" t="str">
        <f t="shared" si="142"/>
        <v>29</v>
      </c>
      <c r="B1243" t="s">
        <v>709</v>
      </c>
      <c r="C1243" t="str">
        <f t="shared" si="139"/>
        <v>069</v>
      </c>
      <c r="D1243" t="s">
        <v>777</v>
      </c>
      <c r="E1243" t="str">
        <f t="shared" ref="E1243:E1259" si="144">"01"</f>
        <v>01</v>
      </c>
      <c r="F1243" t="str">
        <f>"034"</f>
        <v>034</v>
      </c>
      <c r="G1243" t="str">
        <f>""</f>
        <v/>
      </c>
      <c r="H1243" t="s">
        <v>3</v>
      </c>
      <c r="I1243" t="s">
        <v>3328</v>
      </c>
      <c r="J1243" t="s">
        <v>6805</v>
      </c>
      <c r="K1243" t="str">
        <f>"29601"</f>
        <v>29601</v>
      </c>
    </row>
    <row r="1244" spans="1:11" customFormat="1" x14ac:dyDescent="0.25">
      <c r="A1244" t="str">
        <f t="shared" si="142"/>
        <v>29</v>
      </c>
      <c r="B1244" t="s">
        <v>709</v>
      </c>
      <c r="C1244" t="str">
        <f t="shared" si="139"/>
        <v>069</v>
      </c>
      <c r="D1244" t="s">
        <v>777</v>
      </c>
      <c r="E1244" t="str">
        <f t="shared" si="144"/>
        <v>01</v>
      </c>
      <c r="F1244" t="str">
        <f>"035"</f>
        <v>035</v>
      </c>
      <c r="G1244" t="str">
        <f>""</f>
        <v/>
      </c>
      <c r="H1244" t="s">
        <v>1</v>
      </c>
      <c r="I1244" t="s">
        <v>3325</v>
      </c>
      <c r="J1244" t="s">
        <v>6802</v>
      </c>
      <c r="K1244" t="str">
        <f>"29603"</f>
        <v>29603</v>
      </c>
    </row>
    <row r="1245" spans="1:11" customFormat="1" x14ac:dyDescent="0.25">
      <c r="A1245" t="str">
        <f t="shared" si="142"/>
        <v>29</v>
      </c>
      <c r="B1245" t="s">
        <v>709</v>
      </c>
      <c r="C1245" t="str">
        <f t="shared" si="139"/>
        <v>069</v>
      </c>
      <c r="D1245" t="s">
        <v>777</v>
      </c>
      <c r="E1245" t="str">
        <f t="shared" si="144"/>
        <v>01</v>
      </c>
      <c r="F1245" t="str">
        <f>"035"</f>
        <v>035</v>
      </c>
      <c r="G1245" t="str">
        <f>""</f>
        <v/>
      </c>
      <c r="H1245" t="s">
        <v>0</v>
      </c>
      <c r="I1245" t="s">
        <v>3325</v>
      </c>
      <c r="J1245" t="s">
        <v>6802</v>
      </c>
      <c r="K1245" t="str">
        <f>"29603"</f>
        <v>29603</v>
      </c>
    </row>
    <row r="1246" spans="1:11" customFormat="1" x14ac:dyDescent="0.25">
      <c r="A1246" t="str">
        <f t="shared" si="142"/>
        <v>29</v>
      </c>
      <c r="B1246" t="s">
        <v>709</v>
      </c>
      <c r="C1246" t="str">
        <f t="shared" si="139"/>
        <v>069</v>
      </c>
      <c r="D1246" t="s">
        <v>777</v>
      </c>
      <c r="E1246" t="str">
        <f t="shared" si="144"/>
        <v>01</v>
      </c>
      <c r="F1246" t="str">
        <f>"036"</f>
        <v>036</v>
      </c>
      <c r="G1246" t="str">
        <f>""</f>
        <v/>
      </c>
      <c r="H1246" t="s">
        <v>1</v>
      </c>
      <c r="I1246" t="s">
        <v>3327</v>
      </c>
      <c r="J1246" t="s">
        <v>6804</v>
      </c>
      <c r="K1246" t="str">
        <f>"29603"</f>
        <v>29603</v>
      </c>
    </row>
    <row r="1247" spans="1:11" customFormat="1" x14ac:dyDescent="0.25">
      <c r="A1247" t="str">
        <f t="shared" si="142"/>
        <v>29</v>
      </c>
      <c r="B1247" t="s">
        <v>709</v>
      </c>
      <c r="C1247" t="str">
        <f t="shared" si="139"/>
        <v>069</v>
      </c>
      <c r="D1247" t="s">
        <v>777</v>
      </c>
      <c r="E1247" t="str">
        <f t="shared" si="144"/>
        <v>01</v>
      </c>
      <c r="F1247" t="str">
        <f>"036"</f>
        <v>036</v>
      </c>
      <c r="G1247" t="str">
        <f>""</f>
        <v/>
      </c>
      <c r="H1247" t="s">
        <v>0</v>
      </c>
      <c r="I1247" t="s">
        <v>3327</v>
      </c>
      <c r="J1247" t="s">
        <v>6804</v>
      </c>
      <c r="K1247" t="str">
        <f>"29603"</f>
        <v>29603</v>
      </c>
    </row>
    <row r="1248" spans="1:11" customFormat="1" x14ac:dyDescent="0.25">
      <c r="A1248" t="str">
        <f t="shared" si="142"/>
        <v>29</v>
      </c>
      <c r="B1248" t="s">
        <v>709</v>
      </c>
      <c r="C1248" t="str">
        <f t="shared" si="139"/>
        <v>069</v>
      </c>
      <c r="D1248" t="s">
        <v>777</v>
      </c>
      <c r="E1248" t="str">
        <f t="shared" si="144"/>
        <v>01</v>
      </c>
      <c r="F1248" t="str">
        <f>"037"</f>
        <v>037</v>
      </c>
      <c r="G1248" t="str">
        <f>""</f>
        <v/>
      </c>
      <c r="H1248" t="s">
        <v>1</v>
      </c>
      <c r="I1248" t="s">
        <v>3330</v>
      </c>
      <c r="J1248" t="s">
        <v>6807</v>
      </c>
      <c r="K1248" t="str">
        <f t="shared" ref="K1248:K1253" si="145">"29601"</f>
        <v>29601</v>
      </c>
    </row>
    <row r="1249" spans="1:11" customFormat="1" x14ac:dyDescent="0.25">
      <c r="A1249" t="str">
        <f t="shared" si="142"/>
        <v>29</v>
      </c>
      <c r="B1249" t="s">
        <v>709</v>
      </c>
      <c r="C1249" t="str">
        <f t="shared" si="139"/>
        <v>069</v>
      </c>
      <c r="D1249" t="s">
        <v>777</v>
      </c>
      <c r="E1249" t="str">
        <f t="shared" si="144"/>
        <v>01</v>
      </c>
      <c r="F1249" t="str">
        <f>"037"</f>
        <v>037</v>
      </c>
      <c r="G1249" t="str">
        <f>""</f>
        <v/>
      </c>
      <c r="H1249" t="s">
        <v>0</v>
      </c>
      <c r="I1249" t="s">
        <v>3330</v>
      </c>
      <c r="J1249" t="s">
        <v>6807</v>
      </c>
      <c r="K1249" t="str">
        <f t="shared" si="145"/>
        <v>29601</v>
      </c>
    </row>
    <row r="1250" spans="1:11" customFormat="1" x14ac:dyDescent="0.25">
      <c r="A1250" t="str">
        <f t="shared" si="142"/>
        <v>29</v>
      </c>
      <c r="B1250" t="s">
        <v>709</v>
      </c>
      <c r="C1250" t="str">
        <f t="shared" si="139"/>
        <v>069</v>
      </c>
      <c r="D1250" t="s">
        <v>777</v>
      </c>
      <c r="E1250" t="str">
        <f t="shared" si="144"/>
        <v>01</v>
      </c>
      <c r="F1250" t="str">
        <f>"038"</f>
        <v>038</v>
      </c>
      <c r="G1250" t="str">
        <f>""</f>
        <v/>
      </c>
      <c r="H1250" t="s">
        <v>1</v>
      </c>
      <c r="I1250" t="s">
        <v>3332</v>
      </c>
      <c r="J1250" t="s">
        <v>6809</v>
      </c>
      <c r="K1250" t="str">
        <f t="shared" si="145"/>
        <v>29601</v>
      </c>
    </row>
    <row r="1251" spans="1:11" customFormat="1" x14ac:dyDescent="0.25">
      <c r="A1251" t="str">
        <f t="shared" si="142"/>
        <v>29</v>
      </c>
      <c r="B1251" t="s">
        <v>709</v>
      </c>
      <c r="C1251" t="str">
        <f t="shared" si="139"/>
        <v>069</v>
      </c>
      <c r="D1251" t="s">
        <v>777</v>
      </c>
      <c r="E1251" t="str">
        <f t="shared" si="144"/>
        <v>01</v>
      </c>
      <c r="F1251" t="str">
        <f>"038"</f>
        <v>038</v>
      </c>
      <c r="G1251" t="str">
        <f>""</f>
        <v/>
      </c>
      <c r="H1251" t="s">
        <v>0</v>
      </c>
      <c r="I1251" t="s">
        <v>3332</v>
      </c>
      <c r="J1251" t="s">
        <v>6809</v>
      </c>
      <c r="K1251" t="str">
        <f t="shared" si="145"/>
        <v>29601</v>
      </c>
    </row>
    <row r="1252" spans="1:11" customFormat="1" x14ac:dyDescent="0.25">
      <c r="A1252" t="str">
        <f t="shared" si="142"/>
        <v>29</v>
      </c>
      <c r="B1252" t="s">
        <v>709</v>
      </c>
      <c r="C1252" t="str">
        <f t="shared" si="139"/>
        <v>069</v>
      </c>
      <c r="D1252" t="s">
        <v>777</v>
      </c>
      <c r="E1252" t="str">
        <f t="shared" si="144"/>
        <v>01</v>
      </c>
      <c r="F1252" t="str">
        <f>"039"</f>
        <v>039</v>
      </c>
      <c r="G1252" t="str">
        <f>""</f>
        <v/>
      </c>
      <c r="H1252" t="s">
        <v>1</v>
      </c>
      <c r="I1252" t="s">
        <v>3328</v>
      </c>
      <c r="J1252" t="s">
        <v>6805</v>
      </c>
      <c r="K1252" t="str">
        <f t="shared" si="145"/>
        <v>29601</v>
      </c>
    </row>
    <row r="1253" spans="1:11" customFormat="1" x14ac:dyDescent="0.25">
      <c r="A1253" t="str">
        <f t="shared" si="142"/>
        <v>29</v>
      </c>
      <c r="B1253" t="s">
        <v>709</v>
      </c>
      <c r="C1253" t="str">
        <f t="shared" si="139"/>
        <v>069</v>
      </c>
      <c r="D1253" t="s">
        <v>777</v>
      </c>
      <c r="E1253" t="str">
        <f t="shared" si="144"/>
        <v>01</v>
      </c>
      <c r="F1253" t="str">
        <f>"039"</f>
        <v>039</v>
      </c>
      <c r="G1253" t="str">
        <f>""</f>
        <v/>
      </c>
      <c r="H1253" t="s">
        <v>0</v>
      </c>
      <c r="I1253" t="s">
        <v>3328</v>
      </c>
      <c r="J1253" t="s">
        <v>6805</v>
      </c>
      <c r="K1253" t="str">
        <f t="shared" si="145"/>
        <v>29601</v>
      </c>
    </row>
    <row r="1254" spans="1:11" customFormat="1" x14ac:dyDescent="0.25">
      <c r="A1254" t="str">
        <f t="shared" si="142"/>
        <v>29</v>
      </c>
      <c r="B1254" t="s">
        <v>709</v>
      </c>
      <c r="C1254" t="str">
        <f t="shared" si="139"/>
        <v>069</v>
      </c>
      <c r="D1254" t="s">
        <v>777</v>
      </c>
      <c r="E1254" t="str">
        <f t="shared" si="144"/>
        <v>01</v>
      </c>
      <c r="F1254" t="str">
        <f>"040"</f>
        <v>040</v>
      </c>
      <c r="G1254" t="str">
        <f>""</f>
        <v/>
      </c>
      <c r="H1254" t="s">
        <v>1</v>
      </c>
      <c r="I1254" t="s">
        <v>3334</v>
      </c>
      <c r="J1254" t="s">
        <v>6811</v>
      </c>
      <c r="K1254" t="str">
        <f>"29602"</f>
        <v>29602</v>
      </c>
    </row>
    <row r="1255" spans="1:11" customFormat="1" x14ac:dyDescent="0.25">
      <c r="A1255" t="str">
        <f t="shared" si="142"/>
        <v>29</v>
      </c>
      <c r="B1255" t="s">
        <v>709</v>
      </c>
      <c r="C1255" t="str">
        <f t="shared" si="139"/>
        <v>069</v>
      </c>
      <c r="D1255" t="s">
        <v>777</v>
      </c>
      <c r="E1255" t="str">
        <f t="shared" si="144"/>
        <v>01</v>
      </c>
      <c r="F1255" t="str">
        <f>"040"</f>
        <v>040</v>
      </c>
      <c r="G1255" t="str">
        <f>""</f>
        <v/>
      </c>
      <c r="H1255" t="s">
        <v>0</v>
      </c>
      <c r="I1255" t="s">
        <v>3334</v>
      </c>
      <c r="J1255" t="s">
        <v>6811</v>
      </c>
      <c r="K1255" t="str">
        <f>"29602"</f>
        <v>29602</v>
      </c>
    </row>
    <row r="1256" spans="1:11" customFormat="1" x14ac:dyDescent="0.25">
      <c r="A1256" t="str">
        <f t="shared" si="142"/>
        <v>29</v>
      </c>
      <c r="B1256" t="s">
        <v>709</v>
      </c>
      <c r="C1256" t="str">
        <f t="shared" ref="C1256:C1319" si="146">"069"</f>
        <v>069</v>
      </c>
      <c r="D1256" t="s">
        <v>777</v>
      </c>
      <c r="E1256" t="str">
        <f t="shared" si="144"/>
        <v>01</v>
      </c>
      <c r="F1256" t="str">
        <f>"041"</f>
        <v>041</v>
      </c>
      <c r="G1256" t="str">
        <f>""</f>
        <v/>
      </c>
      <c r="H1256" t="s">
        <v>3</v>
      </c>
      <c r="I1256" t="s">
        <v>3333</v>
      </c>
      <c r="J1256" t="s">
        <v>6810</v>
      </c>
      <c r="K1256" t="str">
        <f>"29602"</f>
        <v>29602</v>
      </c>
    </row>
    <row r="1257" spans="1:11" customFormat="1" x14ac:dyDescent="0.25">
      <c r="A1257" t="str">
        <f t="shared" si="142"/>
        <v>29</v>
      </c>
      <c r="B1257" t="s">
        <v>709</v>
      </c>
      <c r="C1257" t="str">
        <f t="shared" si="146"/>
        <v>069</v>
      </c>
      <c r="D1257" t="s">
        <v>777</v>
      </c>
      <c r="E1257" t="str">
        <f t="shared" si="144"/>
        <v>01</v>
      </c>
      <c r="F1257" t="str">
        <f>"042"</f>
        <v>042</v>
      </c>
      <c r="G1257" t="str">
        <f>""</f>
        <v/>
      </c>
      <c r="H1257" t="s">
        <v>1</v>
      </c>
      <c r="I1257" t="s">
        <v>3333</v>
      </c>
      <c r="J1257" t="s">
        <v>6810</v>
      </c>
      <c r="K1257" t="str">
        <f>"29602"</f>
        <v>29602</v>
      </c>
    </row>
    <row r="1258" spans="1:11" customFormat="1" x14ac:dyDescent="0.25">
      <c r="A1258" t="str">
        <f t="shared" si="142"/>
        <v>29</v>
      </c>
      <c r="B1258" t="s">
        <v>709</v>
      </c>
      <c r="C1258" t="str">
        <f t="shared" si="146"/>
        <v>069</v>
      </c>
      <c r="D1258" t="s">
        <v>777</v>
      </c>
      <c r="E1258" t="str">
        <f t="shared" si="144"/>
        <v>01</v>
      </c>
      <c r="F1258" t="str">
        <f>"042"</f>
        <v>042</v>
      </c>
      <c r="G1258" t="str">
        <f>""</f>
        <v/>
      </c>
      <c r="H1258" t="s">
        <v>0</v>
      </c>
      <c r="I1258" t="s">
        <v>3333</v>
      </c>
      <c r="J1258" t="s">
        <v>6810</v>
      </c>
      <c r="K1258" t="str">
        <f>"29602"</f>
        <v>29602</v>
      </c>
    </row>
    <row r="1259" spans="1:11" customFormat="1" x14ac:dyDescent="0.25">
      <c r="A1259" t="str">
        <f t="shared" si="142"/>
        <v>29</v>
      </c>
      <c r="B1259" t="s">
        <v>709</v>
      </c>
      <c r="C1259" t="str">
        <f t="shared" si="146"/>
        <v>069</v>
      </c>
      <c r="D1259" t="s">
        <v>777</v>
      </c>
      <c r="E1259" t="str">
        <f t="shared" si="144"/>
        <v>01</v>
      </c>
      <c r="F1259" t="str">
        <f>"043"</f>
        <v>043</v>
      </c>
      <c r="G1259" t="str">
        <f>""</f>
        <v/>
      </c>
      <c r="H1259" t="s">
        <v>3</v>
      </c>
      <c r="I1259" t="s">
        <v>3325</v>
      </c>
      <c r="J1259" t="s">
        <v>6802</v>
      </c>
      <c r="K1259" t="str">
        <f>"29603"</f>
        <v>29603</v>
      </c>
    </row>
    <row r="1260" spans="1:11" customFormat="1" x14ac:dyDescent="0.25">
      <c r="A1260" t="str">
        <f t="shared" si="142"/>
        <v>29</v>
      </c>
      <c r="B1260" t="s">
        <v>709</v>
      </c>
      <c r="C1260" t="str">
        <f t="shared" si="146"/>
        <v>069</v>
      </c>
      <c r="D1260" t="s">
        <v>777</v>
      </c>
      <c r="E1260" t="str">
        <f t="shared" ref="E1260:E1292" si="147">"02"</f>
        <v>02</v>
      </c>
      <c r="F1260" t="str">
        <f>"001"</f>
        <v>001</v>
      </c>
      <c r="G1260" t="str">
        <f>""</f>
        <v/>
      </c>
      <c r="H1260" t="s">
        <v>3</v>
      </c>
      <c r="I1260" t="s">
        <v>3335</v>
      </c>
      <c r="J1260" t="s">
        <v>6812</v>
      </c>
      <c r="K1260" t="str">
        <f t="shared" ref="K1260:K1292" si="148">"29670"</f>
        <v>29670</v>
      </c>
    </row>
    <row r="1261" spans="1:11" customFormat="1" x14ac:dyDescent="0.25">
      <c r="A1261" t="str">
        <f t="shared" si="142"/>
        <v>29</v>
      </c>
      <c r="B1261" t="s">
        <v>709</v>
      </c>
      <c r="C1261" t="str">
        <f t="shared" si="146"/>
        <v>069</v>
      </c>
      <c r="D1261" t="s">
        <v>777</v>
      </c>
      <c r="E1261" t="str">
        <f t="shared" si="147"/>
        <v>02</v>
      </c>
      <c r="F1261" t="str">
        <f>"002"</f>
        <v>002</v>
      </c>
      <c r="G1261" t="str">
        <f>""</f>
        <v/>
      </c>
      <c r="H1261" t="s">
        <v>3</v>
      </c>
      <c r="I1261" t="s">
        <v>3336</v>
      </c>
      <c r="J1261" t="s">
        <v>6813</v>
      </c>
      <c r="K1261" t="str">
        <f t="shared" si="148"/>
        <v>29670</v>
      </c>
    </row>
    <row r="1262" spans="1:11" customFormat="1" x14ac:dyDescent="0.25">
      <c r="A1262" t="str">
        <f t="shared" si="142"/>
        <v>29</v>
      </c>
      <c r="B1262" t="s">
        <v>709</v>
      </c>
      <c r="C1262" t="str">
        <f t="shared" si="146"/>
        <v>069</v>
      </c>
      <c r="D1262" t="s">
        <v>777</v>
      </c>
      <c r="E1262" t="str">
        <f t="shared" si="147"/>
        <v>02</v>
      </c>
      <c r="F1262" t="str">
        <f>"003"</f>
        <v>003</v>
      </c>
      <c r="G1262" t="str">
        <f>""</f>
        <v/>
      </c>
      <c r="H1262" t="s">
        <v>1</v>
      </c>
      <c r="I1262" t="s">
        <v>3336</v>
      </c>
      <c r="J1262" t="s">
        <v>6813</v>
      </c>
      <c r="K1262" t="str">
        <f t="shared" si="148"/>
        <v>29670</v>
      </c>
    </row>
    <row r="1263" spans="1:11" customFormat="1" x14ac:dyDescent="0.25">
      <c r="A1263" t="str">
        <f t="shared" si="142"/>
        <v>29</v>
      </c>
      <c r="B1263" t="s">
        <v>709</v>
      </c>
      <c r="C1263" t="str">
        <f t="shared" si="146"/>
        <v>069</v>
      </c>
      <c r="D1263" t="s">
        <v>777</v>
      </c>
      <c r="E1263" t="str">
        <f t="shared" si="147"/>
        <v>02</v>
      </c>
      <c r="F1263" t="str">
        <f>"003"</f>
        <v>003</v>
      </c>
      <c r="G1263" t="str">
        <f>""</f>
        <v/>
      </c>
      <c r="H1263" t="s">
        <v>0</v>
      </c>
      <c r="I1263" t="s">
        <v>3336</v>
      </c>
      <c r="J1263" t="s">
        <v>6813</v>
      </c>
      <c r="K1263" t="str">
        <f t="shared" si="148"/>
        <v>29670</v>
      </c>
    </row>
    <row r="1264" spans="1:11" customFormat="1" x14ac:dyDescent="0.25">
      <c r="A1264" t="str">
        <f t="shared" si="142"/>
        <v>29</v>
      </c>
      <c r="B1264" t="s">
        <v>709</v>
      </c>
      <c r="C1264" t="str">
        <f t="shared" si="146"/>
        <v>069</v>
      </c>
      <c r="D1264" t="s">
        <v>777</v>
      </c>
      <c r="E1264" t="str">
        <f t="shared" si="147"/>
        <v>02</v>
      </c>
      <c r="F1264" t="str">
        <f>"004"</f>
        <v>004</v>
      </c>
      <c r="G1264" t="str">
        <f>""</f>
        <v/>
      </c>
      <c r="H1264" t="s">
        <v>1</v>
      </c>
      <c r="I1264" t="s">
        <v>3337</v>
      </c>
      <c r="J1264" t="s">
        <v>6814</v>
      </c>
      <c r="K1264" t="str">
        <f t="shared" si="148"/>
        <v>29670</v>
      </c>
    </row>
    <row r="1265" spans="1:11" customFormat="1" x14ac:dyDescent="0.25">
      <c r="A1265" t="str">
        <f t="shared" si="142"/>
        <v>29</v>
      </c>
      <c r="B1265" t="s">
        <v>709</v>
      </c>
      <c r="C1265" t="str">
        <f t="shared" si="146"/>
        <v>069</v>
      </c>
      <c r="D1265" t="s">
        <v>777</v>
      </c>
      <c r="E1265" t="str">
        <f t="shared" si="147"/>
        <v>02</v>
      </c>
      <c r="F1265" t="str">
        <f>"004"</f>
        <v>004</v>
      </c>
      <c r="G1265" t="str">
        <f>""</f>
        <v/>
      </c>
      <c r="H1265" t="s">
        <v>0</v>
      </c>
      <c r="I1265" t="s">
        <v>3337</v>
      </c>
      <c r="J1265" t="s">
        <v>6814</v>
      </c>
      <c r="K1265" t="str">
        <f t="shared" si="148"/>
        <v>29670</v>
      </c>
    </row>
    <row r="1266" spans="1:11" customFormat="1" x14ac:dyDescent="0.25">
      <c r="A1266" t="str">
        <f t="shared" si="142"/>
        <v>29</v>
      </c>
      <c r="B1266" t="s">
        <v>709</v>
      </c>
      <c r="C1266" t="str">
        <f t="shared" si="146"/>
        <v>069</v>
      </c>
      <c r="D1266" t="s">
        <v>777</v>
      </c>
      <c r="E1266" t="str">
        <f t="shared" si="147"/>
        <v>02</v>
      </c>
      <c r="F1266" t="str">
        <f>"005"</f>
        <v>005</v>
      </c>
      <c r="G1266" t="str">
        <f>""</f>
        <v/>
      </c>
      <c r="H1266" t="s">
        <v>1</v>
      </c>
      <c r="I1266" t="s">
        <v>3338</v>
      </c>
      <c r="J1266" t="s">
        <v>6815</v>
      </c>
      <c r="K1266" t="str">
        <f t="shared" si="148"/>
        <v>29670</v>
      </c>
    </row>
    <row r="1267" spans="1:11" customFormat="1" x14ac:dyDescent="0.25">
      <c r="A1267" t="str">
        <f t="shared" si="142"/>
        <v>29</v>
      </c>
      <c r="B1267" t="s">
        <v>709</v>
      </c>
      <c r="C1267" t="str">
        <f t="shared" si="146"/>
        <v>069</v>
      </c>
      <c r="D1267" t="s">
        <v>777</v>
      </c>
      <c r="E1267" t="str">
        <f t="shared" si="147"/>
        <v>02</v>
      </c>
      <c r="F1267" t="str">
        <f>"005"</f>
        <v>005</v>
      </c>
      <c r="G1267" t="str">
        <f>""</f>
        <v/>
      </c>
      <c r="H1267" t="s">
        <v>0</v>
      </c>
      <c r="I1267" t="s">
        <v>3338</v>
      </c>
      <c r="J1267" t="s">
        <v>6815</v>
      </c>
      <c r="K1267" t="str">
        <f t="shared" si="148"/>
        <v>29670</v>
      </c>
    </row>
    <row r="1268" spans="1:11" customFormat="1" x14ac:dyDescent="0.25">
      <c r="A1268" t="str">
        <f t="shared" si="142"/>
        <v>29</v>
      </c>
      <c r="B1268" t="s">
        <v>709</v>
      </c>
      <c r="C1268" t="str">
        <f t="shared" si="146"/>
        <v>069</v>
      </c>
      <c r="D1268" t="s">
        <v>777</v>
      </c>
      <c r="E1268" t="str">
        <f t="shared" si="147"/>
        <v>02</v>
      </c>
      <c r="F1268" t="str">
        <f>"006"</f>
        <v>006</v>
      </c>
      <c r="G1268" t="str">
        <f>""</f>
        <v/>
      </c>
      <c r="H1268" t="s">
        <v>3</v>
      </c>
      <c r="I1268" t="s">
        <v>3335</v>
      </c>
      <c r="J1268" t="s">
        <v>6812</v>
      </c>
      <c r="K1268" t="str">
        <f t="shared" si="148"/>
        <v>29670</v>
      </c>
    </row>
    <row r="1269" spans="1:11" customFormat="1" x14ac:dyDescent="0.25">
      <c r="A1269" t="str">
        <f t="shared" si="142"/>
        <v>29</v>
      </c>
      <c r="B1269" t="s">
        <v>709</v>
      </c>
      <c r="C1269" t="str">
        <f t="shared" si="146"/>
        <v>069</v>
      </c>
      <c r="D1269" t="s">
        <v>777</v>
      </c>
      <c r="E1269" t="str">
        <f t="shared" si="147"/>
        <v>02</v>
      </c>
      <c r="F1269" t="str">
        <f>"007"</f>
        <v>007</v>
      </c>
      <c r="G1269" t="str">
        <f>""</f>
        <v/>
      </c>
      <c r="H1269" t="s">
        <v>1</v>
      </c>
      <c r="I1269" t="s">
        <v>3335</v>
      </c>
      <c r="J1269" t="s">
        <v>6812</v>
      </c>
      <c r="K1269" t="str">
        <f t="shared" si="148"/>
        <v>29670</v>
      </c>
    </row>
    <row r="1270" spans="1:11" customFormat="1" x14ac:dyDescent="0.25">
      <c r="A1270" t="str">
        <f t="shared" si="142"/>
        <v>29</v>
      </c>
      <c r="B1270" t="s">
        <v>709</v>
      </c>
      <c r="C1270" t="str">
        <f t="shared" si="146"/>
        <v>069</v>
      </c>
      <c r="D1270" t="s">
        <v>777</v>
      </c>
      <c r="E1270" t="str">
        <f t="shared" si="147"/>
        <v>02</v>
      </c>
      <c r="F1270" t="str">
        <f>"007"</f>
        <v>007</v>
      </c>
      <c r="G1270" t="str">
        <f>""</f>
        <v/>
      </c>
      <c r="H1270" t="s">
        <v>0</v>
      </c>
      <c r="I1270" t="s">
        <v>3335</v>
      </c>
      <c r="J1270" t="s">
        <v>6812</v>
      </c>
      <c r="K1270" t="str">
        <f t="shared" si="148"/>
        <v>29670</v>
      </c>
    </row>
    <row r="1271" spans="1:11" customFormat="1" x14ac:dyDescent="0.25">
      <c r="A1271" t="str">
        <f t="shared" si="142"/>
        <v>29</v>
      </c>
      <c r="B1271" t="s">
        <v>709</v>
      </c>
      <c r="C1271" t="str">
        <f t="shared" si="146"/>
        <v>069</v>
      </c>
      <c r="D1271" t="s">
        <v>777</v>
      </c>
      <c r="E1271" t="str">
        <f t="shared" si="147"/>
        <v>02</v>
      </c>
      <c r="F1271" t="str">
        <f>"008"</f>
        <v>008</v>
      </c>
      <c r="G1271" t="str">
        <f>""</f>
        <v/>
      </c>
      <c r="H1271" t="s">
        <v>1</v>
      </c>
      <c r="I1271" t="s">
        <v>3339</v>
      </c>
      <c r="J1271" t="s">
        <v>6816</v>
      </c>
      <c r="K1271" t="str">
        <f t="shared" si="148"/>
        <v>29670</v>
      </c>
    </row>
    <row r="1272" spans="1:11" customFormat="1" x14ac:dyDescent="0.25">
      <c r="A1272" t="str">
        <f t="shared" si="142"/>
        <v>29</v>
      </c>
      <c r="B1272" t="s">
        <v>709</v>
      </c>
      <c r="C1272" t="str">
        <f t="shared" si="146"/>
        <v>069</v>
      </c>
      <c r="D1272" t="s">
        <v>777</v>
      </c>
      <c r="E1272" t="str">
        <f t="shared" si="147"/>
        <v>02</v>
      </c>
      <c r="F1272" t="str">
        <f>"008"</f>
        <v>008</v>
      </c>
      <c r="G1272" t="str">
        <f>""</f>
        <v/>
      </c>
      <c r="H1272" t="s">
        <v>0</v>
      </c>
      <c r="I1272" t="s">
        <v>3339</v>
      </c>
      <c r="J1272" t="s">
        <v>6816</v>
      </c>
      <c r="K1272" t="str">
        <f t="shared" si="148"/>
        <v>29670</v>
      </c>
    </row>
    <row r="1273" spans="1:11" customFormat="1" x14ac:dyDescent="0.25">
      <c r="A1273" t="str">
        <f t="shared" si="142"/>
        <v>29</v>
      </c>
      <c r="B1273" t="s">
        <v>709</v>
      </c>
      <c r="C1273" t="str">
        <f t="shared" si="146"/>
        <v>069</v>
      </c>
      <c r="D1273" t="s">
        <v>777</v>
      </c>
      <c r="E1273" t="str">
        <f t="shared" si="147"/>
        <v>02</v>
      </c>
      <c r="F1273" t="str">
        <f>"009"</f>
        <v>009</v>
      </c>
      <c r="G1273" t="str">
        <f>""</f>
        <v/>
      </c>
      <c r="H1273" t="s">
        <v>1</v>
      </c>
      <c r="I1273" t="s">
        <v>3340</v>
      </c>
      <c r="J1273" t="s">
        <v>6817</v>
      </c>
      <c r="K1273" t="str">
        <f t="shared" si="148"/>
        <v>29670</v>
      </c>
    </row>
    <row r="1274" spans="1:11" customFormat="1" x14ac:dyDescent="0.25">
      <c r="A1274" t="str">
        <f t="shared" si="142"/>
        <v>29</v>
      </c>
      <c r="B1274" t="s">
        <v>709</v>
      </c>
      <c r="C1274" t="str">
        <f t="shared" si="146"/>
        <v>069</v>
      </c>
      <c r="D1274" t="s">
        <v>777</v>
      </c>
      <c r="E1274" t="str">
        <f t="shared" si="147"/>
        <v>02</v>
      </c>
      <c r="F1274" t="str">
        <f>"009"</f>
        <v>009</v>
      </c>
      <c r="G1274" t="str">
        <f>""</f>
        <v/>
      </c>
      <c r="H1274" t="s">
        <v>0</v>
      </c>
      <c r="I1274" t="s">
        <v>3340</v>
      </c>
      <c r="J1274" t="s">
        <v>6817</v>
      </c>
      <c r="K1274" t="str">
        <f t="shared" si="148"/>
        <v>29670</v>
      </c>
    </row>
    <row r="1275" spans="1:11" customFormat="1" x14ac:dyDescent="0.25">
      <c r="A1275" t="str">
        <f t="shared" si="142"/>
        <v>29</v>
      </c>
      <c r="B1275" t="s">
        <v>709</v>
      </c>
      <c r="C1275" t="str">
        <f t="shared" si="146"/>
        <v>069</v>
      </c>
      <c r="D1275" t="s">
        <v>777</v>
      </c>
      <c r="E1275" t="str">
        <f t="shared" si="147"/>
        <v>02</v>
      </c>
      <c r="F1275" t="str">
        <f>"010"</f>
        <v>010</v>
      </c>
      <c r="G1275" t="str">
        <f>""</f>
        <v/>
      </c>
      <c r="H1275" t="s">
        <v>1</v>
      </c>
      <c r="I1275" t="s">
        <v>3335</v>
      </c>
      <c r="J1275" t="s">
        <v>6812</v>
      </c>
      <c r="K1275" t="str">
        <f t="shared" si="148"/>
        <v>29670</v>
      </c>
    </row>
    <row r="1276" spans="1:11" customFormat="1" x14ac:dyDescent="0.25">
      <c r="A1276" t="str">
        <f t="shared" si="142"/>
        <v>29</v>
      </c>
      <c r="B1276" t="s">
        <v>709</v>
      </c>
      <c r="C1276" t="str">
        <f t="shared" si="146"/>
        <v>069</v>
      </c>
      <c r="D1276" t="s">
        <v>777</v>
      </c>
      <c r="E1276" t="str">
        <f t="shared" si="147"/>
        <v>02</v>
      </c>
      <c r="F1276" t="str">
        <f>"010"</f>
        <v>010</v>
      </c>
      <c r="G1276" t="str">
        <f>""</f>
        <v/>
      </c>
      <c r="H1276" t="s">
        <v>0</v>
      </c>
      <c r="I1276" t="s">
        <v>3335</v>
      </c>
      <c r="J1276" t="s">
        <v>6812</v>
      </c>
      <c r="K1276" t="str">
        <f t="shared" si="148"/>
        <v>29670</v>
      </c>
    </row>
    <row r="1277" spans="1:11" customFormat="1" x14ac:dyDescent="0.25">
      <c r="A1277" t="str">
        <f t="shared" si="142"/>
        <v>29</v>
      </c>
      <c r="B1277" t="s">
        <v>709</v>
      </c>
      <c r="C1277" t="str">
        <f t="shared" si="146"/>
        <v>069</v>
      </c>
      <c r="D1277" t="s">
        <v>777</v>
      </c>
      <c r="E1277" t="str">
        <f t="shared" si="147"/>
        <v>02</v>
      </c>
      <c r="F1277" t="str">
        <f>"011"</f>
        <v>011</v>
      </c>
      <c r="G1277" t="str">
        <f>""</f>
        <v/>
      </c>
      <c r="H1277" t="s">
        <v>1</v>
      </c>
      <c r="I1277" t="s">
        <v>3339</v>
      </c>
      <c r="J1277" t="s">
        <v>6816</v>
      </c>
      <c r="K1277" t="str">
        <f t="shared" si="148"/>
        <v>29670</v>
      </c>
    </row>
    <row r="1278" spans="1:11" customFormat="1" x14ac:dyDescent="0.25">
      <c r="A1278" t="str">
        <f t="shared" si="142"/>
        <v>29</v>
      </c>
      <c r="B1278" t="s">
        <v>709</v>
      </c>
      <c r="C1278" t="str">
        <f t="shared" si="146"/>
        <v>069</v>
      </c>
      <c r="D1278" t="s">
        <v>777</v>
      </c>
      <c r="E1278" t="str">
        <f t="shared" si="147"/>
        <v>02</v>
      </c>
      <c r="F1278" t="str">
        <f>"011"</f>
        <v>011</v>
      </c>
      <c r="G1278" t="str">
        <f>""</f>
        <v/>
      </c>
      <c r="H1278" t="s">
        <v>0</v>
      </c>
      <c r="I1278" t="s">
        <v>3339</v>
      </c>
      <c r="J1278" t="s">
        <v>6816</v>
      </c>
      <c r="K1278" t="str">
        <f t="shared" si="148"/>
        <v>29670</v>
      </c>
    </row>
    <row r="1279" spans="1:11" customFormat="1" x14ac:dyDescent="0.25">
      <c r="A1279" t="str">
        <f t="shared" si="142"/>
        <v>29</v>
      </c>
      <c r="B1279" t="s">
        <v>709</v>
      </c>
      <c r="C1279" t="str">
        <f t="shared" si="146"/>
        <v>069</v>
      </c>
      <c r="D1279" t="s">
        <v>777</v>
      </c>
      <c r="E1279" t="str">
        <f t="shared" si="147"/>
        <v>02</v>
      </c>
      <c r="F1279" t="str">
        <f>"012"</f>
        <v>012</v>
      </c>
      <c r="G1279" t="str">
        <f>""</f>
        <v/>
      </c>
      <c r="H1279" t="s">
        <v>1</v>
      </c>
      <c r="I1279" t="s">
        <v>3337</v>
      </c>
      <c r="J1279" t="s">
        <v>6814</v>
      </c>
      <c r="K1279" t="str">
        <f t="shared" si="148"/>
        <v>29670</v>
      </c>
    </row>
    <row r="1280" spans="1:11" customFormat="1" x14ac:dyDescent="0.25">
      <c r="A1280" t="str">
        <f t="shared" si="142"/>
        <v>29</v>
      </c>
      <c r="B1280" t="s">
        <v>709</v>
      </c>
      <c r="C1280" t="str">
        <f t="shared" si="146"/>
        <v>069</v>
      </c>
      <c r="D1280" t="s">
        <v>777</v>
      </c>
      <c r="E1280" t="str">
        <f t="shared" si="147"/>
        <v>02</v>
      </c>
      <c r="F1280" t="str">
        <f>"012"</f>
        <v>012</v>
      </c>
      <c r="G1280" t="str">
        <f>""</f>
        <v/>
      </c>
      <c r="H1280" t="s">
        <v>0</v>
      </c>
      <c r="I1280" t="s">
        <v>3337</v>
      </c>
      <c r="J1280" t="s">
        <v>6814</v>
      </c>
      <c r="K1280" t="str">
        <f t="shared" si="148"/>
        <v>29670</v>
      </c>
    </row>
    <row r="1281" spans="1:11" customFormat="1" x14ac:dyDescent="0.25">
      <c r="A1281" t="str">
        <f t="shared" si="142"/>
        <v>29</v>
      </c>
      <c r="B1281" t="s">
        <v>709</v>
      </c>
      <c r="C1281" t="str">
        <f t="shared" si="146"/>
        <v>069</v>
      </c>
      <c r="D1281" t="s">
        <v>777</v>
      </c>
      <c r="E1281" t="str">
        <f t="shared" si="147"/>
        <v>02</v>
      </c>
      <c r="F1281" t="str">
        <f>"013"</f>
        <v>013</v>
      </c>
      <c r="G1281" t="str">
        <f>""</f>
        <v/>
      </c>
      <c r="H1281" t="s">
        <v>1</v>
      </c>
      <c r="I1281" t="s">
        <v>3341</v>
      </c>
      <c r="J1281" t="s">
        <v>6818</v>
      </c>
      <c r="K1281" t="str">
        <f t="shared" si="148"/>
        <v>29670</v>
      </c>
    </row>
    <row r="1282" spans="1:11" customFormat="1" x14ac:dyDescent="0.25">
      <c r="A1282" t="str">
        <f t="shared" si="142"/>
        <v>29</v>
      </c>
      <c r="B1282" t="s">
        <v>709</v>
      </c>
      <c r="C1282" t="str">
        <f t="shared" si="146"/>
        <v>069</v>
      </c>
      <c r="D1282" t="s">
        <v>777</v>
      </c>
      <c r="E1282" t="str">
        <f t="shared" si="147"/>
        <v>02</v>
      </c>
      <c r="F1282" t="str">
        <f>"013"</f>
        <v>013</v>
      </c>
      <c r="G1282" t="str">
        <f>""</f>
        <v/>
      </c>
      <c r="H1282" t="s">
        <v>0</v>
      </c>
      <c r="I1282" t="s">
        <v>3341</v>
      </c>
      <c r="J1282" t="s">
        <v>6818</v>
      </c>
      <c r="K1282" t="str">
        <f t="shared" si="148"/>
        <v>29670</v>
      </c>
    </row>
    <row r="1283" spans="1:11" customFormat="1" x14ac:dyDescent="0.25">
      <c r="A1283" t="str">
        <f t="shared" ref="A1283:A1346" si="149">"29"</f>
        <v>29</v>
      </c>
      <c r="B1283" t="s">
        <v>709</v>
      </c>
      <c r="C1283" t="str">
        <f t="shared" si="146"/>
        <v>069</v>
      </c>
      <c r="D1283" t="s">
        <v>777</v>
      </c>
      <c r="E1283" t="str">
        <f t="shared" si="147"/>
        <v>02</v>
      </c>
      <c r="F1283" t="str">
        <f>"014"</f>
        <v>014</v>
      </c>
      <c r="G1283" t="str">
        <f>""</f>
        <v/>
      </c>
      <c r="H1283" t="s">
        <v>3</v>
      </c>
      <c r="I1283" t="s">
        <v>3335</v>
      </c>
      <c r="J1283" t="s">
        <v>6812</v>
      </c>
      <c r="K1283" t="str">
        <f t="shared" si="148"/>
        <v>29670</v>
      </c>
    </row>
    <row r="1284" spans="1:11" customFormat="1" x14ac:dyDescent="0.25">
      <c r="A1284" t="str">
        <f t="shared" si="149"/>
        <v>29</v>
      </c>
      <c r="B1284" t="s">
        <v>709</v>
      </c>
      <c r="C1284" t="str">
        <f t="shared" si="146"/>
        <v>069</v>
      </c>
      <c r="D1284" t="s">
        <v>777</v>
      </c>
      <c r="E1284" t="str">
        <f t="shared" si="147"/>
        <v>02</v>
      </c>
      <c r="F1284" t="str">
        <f>"015"</f>
        <v>015</v>
      </c>
      <c r="G1284" t="str">
        <f>""</f>
        <v/>
      </c>
      <c r="H1284" t="s">
        <v>1</v>
      </c>
      <c r="I1284" t="s">
        <v>3337</v>
      </c>
      <c r="J1284" t="s">
        <v>6814</v>
      </c>
      <c r="K1284" t="str">
        <f t="shared" si="148"/>
        <v>29670</v>
      </c>
    </row>
    <row r="1285" spans="1:11" customFormat="1" x14ac:dyDescent="0.25">
      <c r="A1285" t="str">
        <f t="shared" si="149"/>
        <v>29</v>
      </c>
      <c r="B1285" t="s">
        <v>709</v>
      </c>
      <c r="C1285" t="str">
        <f t="shared" si="146"/>
        <v>069</v>
      </c>
      <c r="D1285" t="s">
        <v>777</v>
      </c>
      <c r="E1285" t="str">
        <f t="shared" si="147"/>
        <v>02</v>
      </c>
      <c r="F1285" t="str">
        <f>"015"</f>
        <v>015</v>
      </c>
      <c r="G1285" t="str">
        <f>""</f>
        <v/>
      </c>
      <c r="H1285" t="s">
        <v>0</v>
      </c>
      <c r="I1285" t="s">
        <v>3337</v>
      </c>
      <c r="J1285" t="s">
        <v>6814</v>
      </c>
      <c r="K1285" t="str">
        <f t="shared" si="148"/>
        <v>29670</v>
      </c>
    </row>
    <row r="1286" spans="1:11" customFormat="1" x14ac:dyDescent="0.25">
      <c r="A1286" t="str">
        <f t="shared" si="149"/>
        <v>29</v>
      </c>
      <c r="B1286" t="s">
        <v>709</v>
      </c>
      <c r="C1286" t="str">
        <f t="shared" si="146"/>
        <v>069</v>
      </c>
      <c r="D1286" t="s">
        <v>777</v>
      </c>
      <c r="E1286" t="str">
        <f t="shared" si="147"/>
        <v>02</v>
      </c>
      <c r="F1286" t="str">
        <f>"016"</f>
        <v>016</v>
      </c>
      <c r="G1286" t="str">
        <f>""</f>
        <v/>
      </c>
      <c r="H1286" t="s">
        <v>1</v>
      </c>
      <c r="I1286" t="s">
        <v>3338</v>
      </c>
      <c r="J1286" t="s">
        <v>6815</v>
      </c>
      <c r="K1286" t="str">
        <f t="shared" si="148"/>
        <v>29670</v>
      </c>
    </row>
    <row r="1287" spans="1:11" customFormat="1" x14ac:dyDescent="0.25">
      <c r="A1287" t="str">
        <f t="shared" si="149"/>
        <v>29</v>
      </c>
      <c r="B1287" t="s">
        <v>709</v>
      </c>
      <c r="C1287" t="str">
        <f t="shared" si="146"/>
        <v>069</v>
      </c>
      <c r="D1287" t="s">
        <v>777</v>
      </c>
      <c r="E1287" t="str">
        <f t="shared" si="147"/>
        <v>02</v>
      </c>
      <c r="F1287" t="str">
        <f>"016"</f>
        <v>016</v>
      </c>
      <c r="G1287" t="str">
        <f>""</f>
        <v/>
      </c>
      <c r="H1287" t="s">
        <v>0</v>
      </c>
      <c r="I1287" t="s">
        <v>3338</v>
      </c>
      <c r="J1287" t="s">
        <v>6815</v>
      </c>
      <c r="K1287" t="str">
        <f t="shared" si="148"/>
        <v>29670</v>
      </c>
    </row>
    <row r="1288" spans="1:11" customFormat="1" x14ac:dyDescent="0.25">
      <c r="A1288" t="str">
        <f t="shared" si="149"/>
        <v>29</v>
      </c>
      <c r="B1288" t="s">
        <v>709</v>
      </c>
      <c r="C1288" t="str">
        <f t="shared" si="146"/>
        <v>069</v>
      </c>
      <c r="D1288" t="s">
        <v>777</v>
      </c>
      <c r="E1288" t="str">
        <f t="shared" si="147"/>
        <v>02</v>
      </c>
      <c r="F1288" t="str">
        <f>"017"</f>
        <v>017</v>
      </c>
      <c r="G1288" t="str">
        <f>""</f>
        <v/>
      </c>
      <c r="H1288" t="s">
        <v>3</v>
      </c>
      <c r="I1288" t="s">
        <v>3340</v>
      </c>
      <c r="J1288" t="s">
        <v>6817</v>
      </c>
      <c r="K1288" t="str">
        <f t="shared" si="148"/>
        <v>29670</v>
      </c>
    </row>
    <row r="1289" spans="1:11" customFormat="1" x14ac:dyDescent="0.25">
      <c r="A1289" t="str">
        <f t="shared" si="149"/>
        <v>29</v>
      </c>
      <c r="B1289" t="s">
        <v>709</v>
      </c>
      <c r="C1289" t="str">
        <f t="shared" si="146"/>
        <v>069</v>
      </c>
      <c r="D1289" t="s">
        <v>777</v>
      </c>
      <c r="E1289" t="str">
        <f t="shared" si="147"/>
        <v>02</v>
      </c>
      <c r="F1289" t="str">
        <f>"018"</f>
        <v>018</v>
      </c>
      <c r="G1289" t="str">
        <f>""</f>
        <v/>
      </c>
      <c r="H1289" t="s">
        <v>1</v>
      </c>
      <c r="I1289" t="s">
        <v>3338</v>
      </c>
      <c r="J1289" t="s">
        <v>6815</v>
      </c>
      <c r="K1289" t="str">
        <f t="shared" si="148"/>
        <v>29670</v>
      </c>
    </row>
    <row r="1290" spans="1:11" customFormat="1" x14ac:dyDescent="0.25">
      <c r="A1290" t="str">
        <f t="shared" si="149"/>
        <v>29</v>
      </c>
      <c r="B1290" t="s">
        <v>709</v>
      </c>
      <c r="C1290" t="str">
        <f t="shared" si="146"/>
        <v>069</v>
      </c>
      <c r="D1290" t="s">
        <v>777</v>
      </c>
      <c r="E1290" t="str">
        <f t="shared" si="147"/>
        <v>02</v>
      </c>
      <c r="F1290" t="str">
        <f>"018"</f>
        <v>018</v>
      </c>
      <c r="G1290" t="str">
        <f>""</f>
        <v/>
      </c>
      <c r="H1290" t="s">
        <v>0</v>
      </c>
      <c r="I1290" t="s">
        <v>3338</v>
      </c>
      <c r="J1290" t="s">
        <v>6815</v>
      </c>
      <c r="K1290" t="str">
        <f t="shared" si="148"/>
        <v>29670</v>
      </c>
    </row>
    <row r="1291" spans="1:11" customFormat="1" x14ac:dyDescent="0.25">
      <c r="A1291" t="str">
        <f t="shared" si="149"/>
        <v>29</v>
      </c>
      <c r="B1291" t="s">
        <v>709</v>
      </c>
      <c r="C1291" t="str">
        <f t="shared" si="146"/>
        <v>069</v>
      </c>
      <c r="D1291" t="s">
        <v>777</v>
      </c>
      <c r="E1291" t="str">
        <f t="shared" si="147"/>
        <v>02</v>
      </c>
      <c r="F1291" t="str">
        <f>"019"</f>
        <v>019</v>
      </c>
      <c r="G1291" t="str">
        <f>""</f>
        <v/>
      </c>
      <c r="H1291" t="s">
        <v>1</v>
      </c>
      <c r="I1291" t="s">
        <v>3341</v>
      </c>
      <c r="J1291" t="s">
        <v>6818</v>
      </c>
      <c r="K1291" t="str">
        <f t="shared" si="148"/>
        <v>29670</v>
      </c>
    </row>
    <row r="1292" spans="1:11" customFormat="1" x14ac:dyDescent="0.25">
      <c r="A1292" t="str">
        <f t="shared" si="149"/>
        <v>29</v>
      </c>
      <c r="B1292" t="s">
        <v>709</v>
      </c>
      <c r="C1292" t="str">
        <f t="shared" si="146"/>
        <v>069</v>
      </c>
      <c r="D1292" t="s">
        <v>777</v>
      </c>
      <c r="E1292" t="str">
        <f t="shared" si="147"/>
        <v>02</v>
      </c>
      <c r="F1292" t="str">
        <f>"019"</f>
        <v>019</v>
      </c>
      <c r="G1292" t="str">
        <f>""</f>
        <v/>
      </c>
      <c r="H1292" t="s">
        <v>0</v>
      </c>
      <c r="I1292" t="s">
        <v>3341</v>
      </c>
      <c r="J1292" t="s">
        <v>6818</v>
      </c>
      <c r="K1292" t="str">
        <f t="shared" si="148"/>
        <v>29670</v>
      </c>
    </row>
    <row r="1293" spans="1:11" customFormat="1" x14ac:dyDescent="0.25">
      <c r="A1293" t="str">
        <f t="shared" si="149"/>
        <v>29</v>
      </c>
      <c r="B1293" t="s">
        <v>709</v>
      </c>
      <c r="C1293" t="str">
        <f t="shared" si="146"/>
        <v>069</v>
      </c>
      <c r="D1293" t="s">
        <v>777</v>
      </c>
      <c r="E1293" t="str">
        <f t="shared" ref="E1293:E1313" si="150">"03"</f>
        <v>03</v>
      </c>
      <c r="F1293" t="str">
        <f>"001"</f>
        <v>001</v>
      </c>
      <c r="G1293" t="str">
        <f>""</f>
        <v/>
      </c>
      <c r="H1293" t="s">
        <v>1</v>
      </c>
      <c r="I1293" t="s">
        <v>3342</v>
      </c>
      <c r="J1293" t="s">
        <v>6819</v>
      </c>
      <c r="K1293" t="str">
        <f>"29660"</f>
        <v>29660</v>
      </c>
    </row>
    <row r="1294" spans="1:11" customFormat="1" x14ac:dyDescent="0.25">
      <c r="A1294" t="str">
        <f t="shared" si="149"/>
        <v>29</v>
      </c>
      <c r="B1294" t="s">
        <v>709</v>
      </c>
      <c r="C1294" t="str">
        <f t="shared" si="146"/>
        <v>069</v>
      </c>
      <c r="D1294" t="s">
        <v>777</v>
      </c>
      <c r="E1294" t="str">
        <f t="shared" si="150"/>
        <v>03</v>
      </c>
      <c r="F1294" t="str">
        <f>"001"</f>
        <v>001</v>
      </c>
      <c r="G1294" t="str">
        <f>""</f>
        <v/>
      </c>
      <c r="H1294" t="s">
        <v>0</v>
      </c>
      <c r="I1294" t="s">
        <v>3342</v>
      </c>
      <c r="J1294" t="s">
        <v>6819</v>
      </c>
      <c r="K1294" t="str">
        <f>"29660"</f>
        <v>29660</v>
      </c>
    </row>
    <row r="1295" spans="1:11" customFormat="1" x14ac:dyDescent="0.25">
      <c r="A1295" t="str">
        <f t="shared" si="149"/>
        <v>29</v>
      </c>
      <c r="B1295" t="s">
        <v>709</v>
      </c>
      <c r="C1295" t="str">
        <f t="shared" si="146"/>
        <v>069</v>
      </c>
      <c r="D1295" t="s">
        <v>777</v>
      </c>
      <c r="E1295" t="str">
        <f t="shared" si="150"/>
        <v>03</v>
      </c>
      <c r="F1295" t="str">
        <f>"002"</f>
        <v>002</v>
      </c>
      <c r="G1295" t="str">
        <f>""</f>
        <v/>
      </c>
      <c r="H1295" t="s">
        <v>3</v>
      </c>
      <c r="I1295" t="s">
        <v>3343</v>
      </c>
      <c r="J1295" t="s">
        <v>6820</v>
      </c>
      <c r="K1295" t="str">
        <f>"29602"</f>
        <v>29602</v>
      </c>
    </row>
    <row r="1296" spans="1:11" customFormat="1" x14ac:dyDescent="0.25">
      <c r="A1296" t="str">
        <f t="shared" si="149"/>
        <v>29</v>
      </c>
      <c r="B1296" t="s">
        <v>709</v>
      </c>
      <c r="C1296" t="str">
        <f t="shared" si="146"/>
        <v>069</v>
      </c>
      <c r="D1296" t="s">
        <v>777</v>
      </c>
      <c r="E1296" t="str">
        <f t="shared" si="150"/>
        <v>03</v>
      </c>
      <c r="F1296" t="str">
        <f>"003"</f>
        <v>003</v>
      </c>
      <c r="G1296" t="str">
        <f>""</f>
        <v/>
      </c>
      <c r="H1296" t="s">
        <v>1</v>
      </c>
      <c r="I1296" t="s">
        <v>3344</v>
      </c>
      <c r="J1296" t="s">
        <v>6821</v>
      </c>
      <c r="K1296" t="str">
        <f t="shared" ref="K1296:K1301" si="151">"29660"</f>
        <v>29660</v>
      </c>
    </row>
    <row r="1297" spans="1:11" customFormat="1" x14ac:dyDescent="0.25">
      <c r="A1297" t="str">
        <f t="shared" si="149"/>
        <v>29</v>
      </c>
      <c r="B1297" t="s">
        <v>709</v>
      </c>
      <c r="C1297" t="str">
        <f t="shared" si="146"/>
        <v>069</v>
      </c>
      <c r="D1297" t="s">
        <v>777</v>
      </c>
      <c r="E1297" t="str">
        <f t="shared" si="150"/>
        <v>03</v>
      </c>
      <c r="F1297" t="str">
        <f>"003"</f>
        <v>003</v>
      </c>
      <c r="G1297" t="str">
        <f>""</f>
        <v/>
      </c>
      <c r="H1297" t="s">
        <v>0</v>
      </c>
      <c r="I1297" t="s">
        <v>3344</v>
      </c>
      <c r="J1297" t="s">
        <v>6821</v>
      </c>
      <c r="K1297" t="str">
        <f t="shared" si="151"/>
        <v>29660</v>
      </c>
    </row>
    <row r="1298" spans="1:11" customFormat="1" x14ac:dyDescent="0.25">
      <c r="A1298" t="str">
        <f t="shared" si="149"/>
        <v>29</v>
      </c>
      <c r="B1298" t="s">
        <v>709</v>
      </c>
      <c r="C1298" t="str">
        <f t="shared" si="146"/>
        <v>069</v>
      </c>
      <c r="D1298" t="s">
        <v>777</v>
      </c>
      <c r="E1298" t="str">
        <f t="shared" si="150"/>
        <v>03</v>
      </c>
      <c r="F1298" t="str">
        <f>"004"</f>
        <v>004</v>
      </c>
      <c r="G1298" t="str">
        <f>""</f>
        <v/>
      </c>
      <c r="H1298" t="s">
        <v>1</v>
      </c>
      <c r="I1298" t="s">
        <v>3344</v>
      </c>
      <c r="J1298" t="s">
        <v>6821</v>
      </c>
      <c r="K1298" t="str">
        <f t="shared" si="151"/>
        <v>29660</v>
      </c>
    </row>
    <row r="1299" spans="1:11" customFormat="1" x14ac:dyDescent="0.25">
      <c r="A1299" t="str">
        <f t="shared" si="149"/>
        <v>29</v>
      </c>
      <c r="B1299" t="s">
        <v>709</v>
      </c>
      <c r="C1299" t="str">
        <f t="shared" si="146"/>
        <v>069</v>
      </c>
      <c r="D1299" t="s">
        <v>777</v>
      </c>
      <c r="E1299" t="str">
        <f t="shared" si="150"/>
        <v>03</v>
      </c>
      <c r="F1299" t="str">
        <f>"004"</f>
        <v>004</v>
      </c>
      <c r="G1299" t="str">
        <f>""</f>
        <v/>
      </c>
      <c r="H1299" t="s">
        <v>0</v>
      </c>
      <c r="I1299" t="s">
        <v>3344</v>
      </c>
      <c r="J1299" t="s">
        <v>6821</v>
      </c>
      <c r="K1299" t="str">
        <f t="shared" si="151"/>
        <v>29660</v>
      </c>
    </row>
    <row r="1300" spans="1:11" customFormat="1" x14ac:dyDescent="0.25">
      <c r="A1300" t="str">
        <f t="shared" si="149"/>
        <v>29</v>
      </c>
      <c r="B1300" t="s">
        <v>709</v>
      </c>
      <c r="C1300" t="str">
        <f t="shared" si="146"/>
        <v>069</v>
      </c>
      <c r="D1300" t="s">
        <v>777</v>
      </c>
      <c r="E1300" t="str">
        <f t="shared" si="150"/>
        <v>03</v>
      </c>
      <c r="F1300" t="str">
        <f>"005"</f>
        <v>005</v>
      </c>
      <c r="G1300" t="str">
        <f>""</f>
        <v/>
      </c>
      <c r="H1300" t="s">
        <v>1</v>
      </c>
      <c r="I1300" t="s">
        <v>3345</v>
      </c>
      <c r="J1300" t="s">
        <v>6822</v>
      </c>
      <c r="K1300" t="str">
        <f t="shared" si="151"/>
        <v>29660</v>
      </c>
    </row>
    <row r="1301" spans="1:11" customFormat="1" x14ac:dyDescent="0.25">
      <c r="A1301" t="str">
        <f t="shared" si="149"/>
        <v>29</v>
      </c>
      <c r="B1301" t="s">
        <v>709</v>
      </c>
      <c r="C1301" t="str">
        <f t="shared" si="146"/>
        <v>069</v>
      </c>
      <c r="D1301" t="s">
        <v>777</v>
      </c>
      <c r="E1301" t="str">
        <f t="shared" si="150"/>
        <v>03</v>
      </c>
      <c r="F1301" t="str">
        <f>"005"</f>
        <v>005</v>
      </c>
      <c r="G1301" t="str">
        <f>""</f>
        <v/>
      </c>
      <c r="H1301" t="s">
        <v>0</v>
      </c>
      <c r="I1301" t="s">
        <v>3345</v>
      </c>
      <c r="J1301" t="s">
        <v>6822</v>
      </c>
      <c r="K1301" t="str">
        <f t="shared" si="151"/>
        <v>29660</v>
      </c>
    </row>
    <row r="1302" spans="1:11" customFormat="1" x14ac:dyDescent="0.25">
      <c r="A1302" t="str">
        <f t="shared" si="149"/>
        <v>29</v>
      </c>
      <c r="B1302" t="s">
        <v>709</v>
      </c>
      <c r="C1302" t="str">
        <f t="shared" si="146"/>
        <v>069</v>
      </c>
      <c r="D1302" t="s">
        <v>777</v>
      </c>
      <c r="E1302" t="str">
        <f t="shared" si="150"/>
        <v>03</v>
      </c>
      <c r="F1302" t="str">
        <f>"006"</f>
        <v>006</v>
      </c>
      <c r="G1302" t="str">
        <f>""</f>
        <v/>
      </c>
      <c r="H1302" t="s">
        <v>1</v>
      </c>
      <c r="I1302" t="s">
        <v>3343</v>
      </c>
      <c r="J1302" t="s">
        <v>6820</v>
      </c>
      <c r="K1302" t="str">
        <f>"29602"</f>
        <v>29602</v>
      </c>
    </row>
    <row r="1303" spans="1:11" customFormat="1" x14ac:dyDescent="0.25">
      <c r="A1303" t="str">
        <f t="shared" si="149"/>
        <v>29</v>
      </c>
      <c r="B1303" t="s">
        <v>709</v>
      </c>
      <c r="C1303" t="str">
        <f t="shared" si="146"/>
        <v>069</v>
      </c>
      <c r="D1303" t="s">
        <v>777</v>
      </c>
      <c r="E1303" t="str">
        <f t="shared" si="150"/>
        <v>03</v>
      </c>
      <c r="F1303" t="str">
        <f>"006"</f>
        <v>006</v>
      </c>
      <c r="G1303" t="str">
        <f>""</f>
        <v/>
      </c>
      <c r="H1303" t="s">
        <v>0</v>
      </c>
      <c r="I1303" t="s">
        <v>3343</v>
      </c>
      <c r="J1303" t="s">
        <v>6820</v>
      </c>
      <c r="K1303" t="str">
        <f>"29602"</f>
        <v>29602</v>
      </c>
    </row>
    <row r="1304" spans="1:11" customFormat="1" x14ac:dyDescent="0.25">
      <c r="A1304" t="str">
        <f t="shared" si="149"/>
        <v>29</v>
      </c>
      <c r="B1304" t="s">
        <v>709</v>
      </c>
      <c r="C1304" t="str">
        <f t="shared" si="146"/>
        <v>069</v>
      </c>
      <c r="D1304" t="s">
        <v>777</v>
      </c>
      <c r="E1304" t="str">
        <f t="shared" si="150"/>
        <v>03</v>
      </c>
      <c r="F1304" t="str">
        <f>"006"</f>
        <v>006</v>
      </c>
      <c r="G1304" t="str">
        <f>""</f>
        <v/>
      </c>
      <c r="H1304" t="s">
        <v>2</v>
      </c>
      <c r="I1304" t="s">
        <v>3343</v>
      </c>
      <c r="J1304" t="s">
        <v>6820</v>
      </c>
      <c r="K1304" t="str">
        <f>"29602"</f>
        <v>29602</v>
      </c>
    </row>
    <row r="1305" spans="1:11" customFormat="1" x14ac:dyDescent="0.25">
      <c r="A1305" t="str">
        <f t="shared" si="149"/>
        <v>29</v>
      </c>
      <c r="B1305" t="s">
        <v>709</v>
      </c>
      <c r="C1305" t="str">
        <f t="shared" si="146"/>
        <v>069</v>
      </c>
      <c r="D1305" t="s">
        <v>777</v>
      </c>
      <c r="E1305" t="str">
        <f t="shared" si="150"/>
        <v>03</v>
      </c>
      <c r="F1305" t="str">
        <f>"007"</f>
        <v>007</v>
      </c>
      <c r="G1305" t="str">
        <f>"01"</f>
        <v>01</v>
      </c>
      <c r="H1305" t="s">
        <v>1</v>
      </c>
      <c r="I1305" t="s">
        <v>3344</v>
      </c>
      <c r="J1305" t="s">
        <v>6821</v>
      </c>
      <c r="K1305" t="str">
        <f t="shared" ref="K1305:K1311" si="152">"29660"</f>
        <v>29660</v>
      </c>
    </row>
    <row r="1306" spans="1:11" customFormat="1" x14ac:dyDescent="0.25">
      <c r="A1306" t="str">
        <f t="shared" si="149"/>
        <v>29</v>
      </c>
      <c r="B1306" t="s">
        <v>709</v>
      </c>
      <c r="C1306" t="str">
        <f t="shared" si="146"/>
        <v>069</v>
      </c>
      <c r="D1306" t="s">
        <v>777</v>
      </c>
      <c r="E1306" t="str">
        <f t="shared" si="150"/>
        <v>03</v>
      </c>
      <c r="F1306" t="str">
        <f>"007"</f>
        <v>007</v>
      </c>
      <c r="G1306" t="str">
        <f>"02"</f>
        <v>02</v>
      </c>
      <c r="H1306" t="s">
        <v>0</v>
      </c>
      <c r="I1306" t="s">
        <v>3342</v>
      </c>
      <c r="J1306" t="s">
        <v>6819</v>
      </c>
      <c r="K1306" t="str">
        <f t="shared" si="152"/>
        <v>29660</v>
      </c>
    </row>
    <row r="1307" spans="1:11" customFormat="1" x14ac:dyDescent="0.25">
      <c r="A1307" t="str">
        <f t="shared" si="149"/>
        <v>29</v>
      </c>
      <c r="B1307" t="s">
        <v>709</v>
      </c>
      <c r="C1307" t="str">
        <f t="shared" si="146"/>
        <v>069</v>
      </c>
      <c r="D1307" t="s">
        <v>777</v>
      </c>
      <c r="E1307" t="str">
        <f t="shared" si="150"/>
        <v>03</v>
      </c>
      <c r="F1307" t="str">
        <f>"007"</f>
        <v>007</v>
      </c>
      <c r="G1307" t="str">
        <f>"02"</f>
        <v>02</v>
      </c>
      <c r="H1307" t="s">
        <v>2</v>
      </c>
      <c r="I1307" t="s">
        <v>3342</v>
      </c>
      <c r="J1307" t="s">
        <v>6819</v>
      </c>
      <c r="K1307" t="str">
        <f t="shared" si="152"/>
        <v>29660</v>
      </c>
    </row>
    <row r="1308" spans="1:11" customFormat="1" x14ac:dyDescent="0.25">
      <c r="A1308" t="str">
        <f t="shared" si="149"/>
        <v>29</v>
      </c>
      <c r="B1308" t="s">
        <v>709</v>
      </c>
      <c r="C1308" t="str">
        <f t="shared" si="146"/>
        <v>069</v>
      </c>
      <c r="D1308" t="s">
        <v>777</v>
      </c>
      <c r="E1308" t="str">
        <f t="shared" si="150"/>
        <v>03</v>
      </c>
      <c r="F1308" t="str">
        <f>"008"</f>
        <v>008</v>
      </c>
      <c r="G1308" t="str">
        <f>""</f>
        <v/>
      </c>
      <c r="H1308" t="s">
        <v>1</v>
      </c>
      <c r="I1308" t="s">
        <v>3345</v>
      </c>
      <c r="J1308" t="s">
        <v>6822</v>
      </c>
      <c r="K1308" t="str">
        <f t="shared" si="152"/>
        <v>29660</v>
      </c>
    </row>
    <row r="1309" spans="1:11" customFormat="1" x14ac:dyDescent="0.25">
      <c r="A1309" t="str">
        <f t="shared" si="149"/>
        <v>29</v>
      </c>
      <c r="B1309" t="s">
        <v>709</v>
      </c>
      <c r="C1309" t="str">
        <f t="shared" si="146"/>
        <v>069</v>
      </c>
      <c r="D1309" t="s">
        <v>777</v>
      </c>
      <c r="E1309" t="str">
        <f t="shared" si="150"/>
        <v>03</v>
      </c>
      <c r="F1309" t="str">
        <f>"008"</f>
        <v>008</v>
      </c>
      <c r="G1309" t="str">
        <f>""</f>
        <v/>
      </c>
      <c r="H1309" t="s">
        <v>0</v>
      </c>
      <c r="I1309" t="s">
        <v>3345</v>
      </c>
      <c r="J1309" t="s">
        <v>6822</v>
      </c>
      <c r="K1309" t="str">
        <f t="shared" si="152"/>
        <v>29660</v>
      </c>
    </row>
    <row r="1310" spans="1:11" customFormat="1" x14ac:dyDescent="0.25">
      <c r="A1310" t="str">
        <f t="shared" si="149"/>
        <v>29</v>
      </c>
      <c r="B1310" t="s">
        <v>709</v>
      </c>
      <c r="C1310" t="str">
        <f t="shared" si="146"/>
        <v>069</v>
      </c>
      <c r="D1310" t="s">
        <v>777</v>
      </c>
      <c r="E1310" t="str">
        <f t="shared" si="150"/>
        <v>03</v>
      </c>
      <c r="F1310" t="str">
        <f>"009"</f>
        <v>009</v>
      </c>
      <c r="G1310" t="str">
        <f>""</f>
        <v/>
      </c>
      <c r="H1310" t="s">
        <v>1</v>
      </c>
      <c r="I1310" t="s">
        <v>3344</v>
      </c>
      <c r="J1310" t="s">
        <v>6821</v>
      </c>
      <c r="K1310" t="str">
        <f t="shared" si="152"/>
        <v>29660</v>
      </c>
    </row>
    <row r="1311" spans="1:11" customFormat="1" x14ac:dyDescent="0.25">
      <c r="A1311" t="str">
        <f t="shared" si="149"/>
        <v>29</v>
      </c>
      <c r="B1311" t="s">
        <v>709</v>
      </c>
      <c r="C1311" t="str">
        <f t="shared" si="146"/>
        <v>069</v>
      </c>
      <c r="D1311" t="s">
        <v>777</v>
      </c>
      <c r="E1311" t="str">
        <f t="shared" si="150"/>
        <v>03</v>
      </c>
      <c r="F1311" t="str">
        <f>"009"</f>
        <v>009</v>
      </c>
      <c r="G1311" t="str">
        <f>""</f>
        <v/>
      </c>
      <c r="H1311" t="s">
        <v>0</v>
      </c>
      <c r="I1311" t="s">
        <v>3344</v>
      </c>
      <c r="J1311" t="s">
        <v>6821</v>
      </c>
      <c r="K1311" t="str">
        <f t="shared" si="152"/>
        <v>29660</v>
      </c>
    </row>
    <row r="1312" spans="1:11" customFormat="1" x14ac:dyDescent="0.25">
      <c r="A1312" t="str">
        <f t="shared" si="149"/>
        <v>29</v>
      </c>
      <c r="B1312" t="s">
        <v>709</v>
      </c>
      <c r="C1312" t="str">
        <f t="shared" si="146"/>
        <v>069</v>
      </c>
      <c r="D1312" t="s">
        <v>777</v>
      </c>
      <c r="E1312" t="str">
        <f t="shared" si="150"/>
        <v>03</v>
      </c>
      <c r="F1312" t="str">
        <f>"010"</f>
        <v>010</v>
      </c>
      <c r="G1312" t="str">
        <f>""</f>
        <v/>
      </c>
      <c r="H1312" t="s">
        <v>1</v>
      </c>
      <c r="I1312" t="s">
        <v>3343</v>
      </c>
      <c r="J1312" t="s">
        <v>6820</v>
      </c>
      <c r="K1312" t="str">
        <f>"29602"</f>
        <v>29602</v>
      </c>
    </row>
    <row r="1313" spans="1:11" customFormat="1" x14ac:dyDescent="0.25">
      <c r="A1313" t="str">
        <f t="shared" si="149"/>
        <v>29</v>
      </c>
      <c r="B1313" t="s">
        <v>709</v>
      </c>
      <c r="C1313" t="str">
        <f t="shared" si="146"/>
        <v>069</v>
      </c>
      <c r="D1313" t="s">
        <v>777</v>
      </c>
      <c r="E1313" t="str">
        <f t="shared" si="150"/>
        <v>03</v>
      </c>
      <c r="F1313" t="str">
        <f>"010"</f>
        <v>010</v>
      </c>
      <c r="G1313" t="str">
        <f>""</f>
        <v/>
      </c>
      <c r="H1313" t="s">
        <v>0</v>
      </c>
      <c r="I1313" t="s">
        <v>3343</v>
      </c>
      <c r="J1313" t="s">
        <v>6820</v>
      </c>
      <c r="K1313" t="str">
        <f>"29602"</f>
        <v>29602</v>
      </c>
    </row>
    <row r="1314" spans="1:11" customFormat="1" x14ac:dyDescent="0.25">
      <c r="A1314" t="str">
        <f t="shared" si="149"/>
        <v>29</v>
      </c>
      <c r="B1314" t="s">
        <v>709</v>
      </c>
      <c r="C1314" t="str">
        <f t="shared" si="146"/>
        <v>069</v>
      </c>
      <c r="D1314" t="s">
        <v>777</v>
      </c>
      <c r="E1314" t="str">
        <f t="shared" ref="E1314:E1330" si="153">"04"</f>
        <v>04</v>
      </c>
      <c r="F1314" t="str">
        <f>"001"</f>
        <v>001</v>
      </c>
      <c r="G1314" t="str">
        <f>""</f>
        <v/>
      </c>
      <c r="H1314" t="s">
        <v>1</v>
      </c>
      <c r="I1314" t="s">
        <v>3346</v>
      </c>
      <c r="J1314" t="s">
        <v>6823</v>
      </c>
      <c r="K1314" t="str">
        <f t="shared" ref="K1314:K1320" si="154">"29604"</f>
        <v>29604</v>
      </c>
    </row>
    <row r="1315" spans="1:11" customFormat="1" x14ac:dyDescent="0.25">
      <c r="A1315" t="str">
        <f t="shared" si="149"/>
        <v>29</v>
      </c>
      <c r="B1315" t="s">
        <v>709</v>
      </c>
      <c r="C1315" t="str">
        <f t="shared" si="146"/>
        <v>069</v>
      </c>
      <c r="D1315" t="s">
        <v>777</v>
      </c>
      <c r="E1315" t="str">
        <f t="shared" si="153"/>
        <v>04</v>
      </c>
      <c r="F1315" t="str">
        <f>"001"</f>
        <v>001</v>
      </c>
      <c r="G1315" t="str">
        <f>""</f>
        <v/>
      </c>
      <c r="H1315" t="s">
        <v>0</v>
      </c>
      <c r="I1315" t="s">
        <v>3346</v>
      </c>
      <c r="J1315" t="s">
        <v>6823</v>
      </c>
      <c r="K1315" t="str">
        <f t="shared" si="154"/>
        <v>29604</v>
      </c>
    </row>
    <row r="1316" spans="1:11" customFormat="1" x14ac:dyDescent="0.25">
      <c r="A1316" t="str">
        <f t="shared" si="149"/>
        <v>29</v>
      </c>
      <c r="B1316" t="s">
        <v>709</v>
      </c>
      <c r="C1316" t="str">
        <f t="shared" si="146"/>
        <v>069</v>
      </c>
      <c r="D1316" t="s">
        <v>777</v>
      </c>
      <c r="E1316" t="str">
        <f t="shared" si="153"/>
        <v>04</v>
      </c>
      <c r="F1316" t="str">
        <f>"002"</f>
        <v>002</v>
      </c>
      <c r="G1316" t="str">
        <f>""</f>
        <v/>
      </c>
      <c r="H1316" t="s">
        <v>1</v>
      </c>
      <c r="I1316" t="s">
        <v>3346</v>
      </c>
      <c r="J1316" t="s">
        <v>6823</v>
      </c>
      <c r="K1316" t="str">
        <f t="shared" si="154"/>
        <v>29604</v>
      </c>
    </row>
    <row r="1317" spans="1:11" customFormat="1" x14ac:dyDescent="0.25">
      <c r="A1317" t="str">
        <f t="shared" si="149"/>
        <v>29</v>
      </c>
      <c r="B1317" t="s">
        <v>709</v>
      </c>
      <c r="C1317" t="str">
        <f t="shared" si="146"/>
        <v>069</v>
      </c>
      <c r="D1317" t="s">
        <v>777</v>
      </c>
      <c r="E1317" t="str">
        <f t="shared" si="153"/>
        <v>04</v>
      </c>
      <c r="F1317" t="str">
        <f>"002"</f>
        <v>002</v>
      </c>
      <c r="G1317" t="str">
        <f>""</f>
        <v/>
      </c>
      <c r="H1317" t="s">
        <v>0</v>
      </c>
      <c r="I1317" t="s">
        <v>3346</v>
      </c>
      <c r="J1317" t="s">
        <v>6823</v>
      </c>
      <c r="K1317" t="str">
        <f t="shared" si="154"/>
        <v>29604</v>
      </c>
    </row>
    <row r="1318" spans="1:11" customFormat="1" x14ac:dyDescent="0.25">
      <c r="A1318" t="str">
        <f t="shared" si="149"/>
        <v>29</v>
      </c>
      <c r="B1318" t="s">
        <v>709</v>
      </c>
      <c r="C1318" t="str">
        <f t="shared" si="146"/>
        <v>069</v>
      </c>
      <c r="D1318" t="s">
        <v>777</v>
      </c>
      <c r="E1318" t="str">
        <f t="shared" si="153"/>
        <v>04</v>
      </c>
      <c r="F1318" t="str">
        <f>"002"</f>
        <v>002</v>
      </c>
      <c r="G1318" t="str">
        <f>""</f>
        <v/>
      </c>
      <c r="H1318" t="s">
        <v>2</v>
      </c>
      <c r="I1318" t="s">
        <v>3346</v>
      </c>
      <c r="J1318" t="s">
        <v>6823</v>
      </c>
      <c r="K1318" t="str">
        <f t="shared" si="154"/>
        <v>29604</v>
      </c>
    </row>
    <row r="1319" spans="1:11" customFormat="1" x14ac:dyDescent="0.25">
      <c r="A1319" t="str">
        <f t="shared" si="149"/>
        <v>29</v>
      </c>
      <c r="B1319" t="s">
        <v>709</v>
      </c>
      <c r="C1319" t="str">
        <f t="shared" si="146"/>
        <v>069</v>
      </c>
      <c r="D1319" t="s">
        <v>777</v>
      </c>
      <c r="E1319" t="str">
        <f t="shared" si="153"/>
        <v>04</v>
      </c>
      <c r="F1319" t="str">
        <f>"003"</f>
        <v>003</v>
      </c>
      <c r="G1319" t="str">
        <f>""</f>
        <v/>
      </c>
      <c r="H1319" t="s">
        <v>1</v>
      </c>
      <c r="I1319" t="s">
        <v>3347</v>
      </c>
      <c r="J1319" t="s">
        <v>6824</v>
      </c>
      <c r="K1319" t="str">
        <f t="shared" si="154"/>
        <v>29604</v>
      </c>
    </row>
    <row r="1320" spans="1:11" customFormat="1" x14ac:dyDescent="0.25">
      <c r="A1320" t="str">
        <f t="shared" si="149"/>
        <v>29</v>
      </c>
      <c r="B1320" t="s">
        <v>709</v>
      </c>
      <c r="C1320" t="str">
        <f t="shared" ref="C1320:C1330" si="155">"069"</f>
        <v>069</v>
      </c>
      <c r="D1320" t="s">
        <v>777</v>
      </c>
      <c r="E1320" t="str">
        <f t="shared" si="153"/>
        <v>04</v>
      </c>
      <c r="F1320" t="str">
        <f>"003"</f>
        <v>003</v>
      </c>
      <c r="G1320" t="str">
        <f>""</f>
        <v/>
      </c>
      <c r="H1320" t="s">
        <v>0</v>
      </c>
      <c r="I1320" t="s">
        <v>3347</v>
      </c>
      <c r="J1320" t="s">
        <v>6824</v>
      </c>
      <c r="K1320" t="str">
        <f t="shared" si="154"/>
        <v>29604</v>
      </c>
    </row>
    <row r="1321" spans="1:11" customFormat="1" x14ac:dyDescent="0.25">
      <c r="A1321" t="str">
        <f t="shared" si="149"/>
        <v>29</v>
      </c>
      <c r="B1321" t="s">
        <v>709</v>
      </c>
      <c r="C1321" t="str">
        <f t="shared" si="155"/>
        <v>069</v>
      </c>
      <c r="D1321" t="s">
        <v>777</v>
      </c>
      <c r="E1321" t="str">
        <f t="shared" si="153"/>
        <v>04</v>
      </c>
      <c r="F1321" t="str">
        <f>"004"</f>
        <v>004</v>
      </c>
      <c r="G1321" t="str">
        <f>""</f>
        <v/>
      </c>
      <c r="H1321" t="s">
        <v>1</v>
      </c>
      <c r="I1321" t="s">
        <v>3348</v>
      </c>
      <c r="J1321" t="s">
        <v>6825</v>
      </c>
      <c r="K1321" t="str">
        <f>"29603"</f>
        <v>29603</v>
      </c>
    </row>
    <row r="1322" spans="1:11" customFormat="1" x14ac:dyDescent="0.25">
      <c r="A1322" t="str">
        <f t="shared" si="149"/>
        <v>29</v>
      </c>
      <c r="B1322" t="s">
        <v>709</v>
      </c>
      <c r="C1322" t="str">
        <f t="shared" si="155"/>
        <v>069</v>
      </c>
      <c r="D1322" t="s">
        <v>777</v>
      </c>
      <c r="E1322" t="str">
        <f t="shared" si="153"/>
        <v>04</v>
      </c>
      <c r="F1322" t="str">
        <f>"004"</f>
        <v>004</v>
      </c>
      <c r="G1322" t="str">
        <f>""</f>
        <v/>
      </c>
      <c r="H1322" t="s">
        <v>0</v>
      </c>
      <c r="I1322" t="s">
        <v>3348</v>
      </c>
      <c r="J1322" t="s">
        <v>6825</v>
      </c>
      <c r="K1322" t="str">
        <f>"29603"</f>
        <v>29603</v>
      </c>
    </row>
    <row r="1323" spans="1:11" customFormat="1" x14ac:dyDescent="0.25">
      <c r="A1323" t="str">
        <f t="shared" si="149"/>
        <v>29</v>
      </c>
      <c r="B1323" t="s">
        <v>709</v>
      </c>
      <c r="C1323" t="str">
        <f t="shared" si="155"/>
        <v>069</v>
      </c>
      <c r="D1323" t="s">
        <v>777</v>
      </c>
      <c r="E1323" t="str">
        <f t="shared" si="153"/>
        <v>04</v>
      </c>
      <c r="F1323" t="str">
        <f>"004"</f>
        <v>004</v>
      </c>
      <c r="G1323" t="str">
        <f>""</f>
        <v/>
      </c>
      <c r="H1323" t="s">
        <v>2</v>
      </c>
      <c r="I1323" t="s">
        <v>3348</v>
      </c>
      <c r="J1323" t="s">
        <v>6825</v>
      </c>
      <c r="K1323" t="str">
        <f>"29603"</f>
        <v>29603</v>
      </c>
    </row>
    <row r="1324" spans="1:11" customFormat="1" x14ac:dyDescent="0.25">
      <c r="A1324" t="str">
        <f t="shared" si="149"/>
        <v>29</v>
      </c>
      <c r="B1324" t="s">
        <v>709</v>
      </c>
      <c r="C1324" t="str">
        <f t="shared" si="155"/>
        <v>069</v>
      </c>
      <c r="D1324" t="s">
        <v>777</v>
      </c>
      <c r="E1324" t="str">
        <f t="shared" si="153"/>
        <v>04</v>
      </c>
      <c r="F1324" t="str">
        <f>"005"</f>
        <v>005</v>
      </c>
      <c r="G1324" t="str">
        <f>""</f>
        <v/>
      </c>
      <c r="H1324" t="s">
        <v>1</v>
      </c>
      <c r="I1324" t="s">
        <v>3349</v>
      </c>
      <c r="J1324" t="s">
        <v>6826</v>
      </c>
      <c r="K1324" t="str">
        <f>"29603"</f>
        <v>29603</v>
      </c>
    </row>
    <row r="1325" spans="1:11" customFormat="1" x14ac:dyDescent="0.25">
      <c r="A1325" t="str">
        <f t="shared" si="149"/>
        <v>29</v>
      </c>
      <c r="B1325" t="s">
        <v>709</v>
      </c>
      <c r="C1325" t="str">
        <f t="shared" si="155"/>
        <v>069</v>
      </c>
      <c r="D1325" t="s">
        <v>777</v>
      </c>
      <c r="E1325" t="str">
        <f t="shared" si="153"/>
        <v>04</v>
      </c>
      <c r="F1325" t="str">
        <f>"005"</f>
        <v>005</v>
      </c>
      <c r="G1325" t="str">
        <f>""</f>
        <v/>
      </c>
      <c r="H1325" t="s">
        <v>0</v>
      </c>
      <c r="I1325" t="s">
        <v>3349</v>
      </c>
      <c r="J1325" t="s">
        <v>6826</v>
      </c>
      <c r="K1325" t="str">
        <f>"29603"</f>
        <v>29603</v>
      </c>
    </row>
    <row r="1326" spans="1:11" customFormat="1" x14ac:dyDescent="0.25">
      <c r="A1326" t="str">
        <f t="shared" si="149"/>
        <v>29</v>
      </c>
      <c r="B1326" t="s">
        <v>709</v>
      </c>
      <c r="C1326" t="str">
        <f t="shared" si="155"/>
        <v>069</v>
      </c>
      <c r="D1326" t="s">
        <v>777</v>
      </c>
      <c r="E1326" t="str">
        <f t="shared" si="153"/>
        <v>04</v>
      </c>
      <c r="F1326" t="str">
        <f>"006"</f>
        <v>006</v>
      </c>
      <c r="G1326" t="str">
        <f>""</f>
        <v/>
      </c>
      <c r="H1326" t="s">
        <v>1</v>
      </c>
      <c r="I1326" t="s">
        <v>3347</v>
      </c>
      <c r="J1326" t="s">
        <v>6824</v>
      </c>
      <c r="K1326" t="str">
        <f>"29604"</f>
        <v>29604</v>
      </c>
    </row>
    <row r="1327" spans="1:11" customFormat="1" x14ac:dyDescent="0.25">
      <c r="A1327" t="str">
        <f t="shared" si="149"/>
        <v>29</v>
      </c>
      <c r="B1327" t="s">
        <v>709</v>
      </c>
      <c r="C1327" t="str">
        <f t="shared" si="155"/>
        <v>069</v>
      </c>
      <c r="D1327" t="s">
        <v>777</v>
      </c>
      <c r="E1327" t="str">
        <f t="shared" si="153"/>
        <v>04</v>
      </c>
      <c r="F1327" t="str">
        <f>"006"</f>
        <v>006</v>
      </c>
      <c r="G1327" t="str">
        <f>""</f>
        <v/>
      </c>
      <c r="H1327" t="s">
        <v>0</v>
      </c>
      <c r="I1327" t="s">
        <v>3347</v>
      </c>
      <c r="J1327" t="s">
        <v>6824</v>
      </c>
      <c r="K1327" t="str">
        <f>"29604"</f>
        <v>29604</v>
      </c>
    </row>
    <row r="1328" spans="1:11" customFormat="1" x14ac:dyDescent="0.25">
      <c r="A1328" t="str">
        <f t="shared" si="149"/>
        <v>29</v>
      </c>
      <c r="B1328" t="s">
        <v>709</v>
      </c>
      <c r="C1328" t="str">
        <f t="shared" si="155"/>
        <v>069</v>
      </c>
      <c r="D1328" t="s">
        <v>777</v>
      </c>
      <c r="E1328" t="str">
        <f t="shared" si="153"/>
        <v>04</v>
      </c>
      <c r="F1328" t="str">
        <f>"006"</f>
        <v>006</v>
      </c>
      <c r="G1328" t="str">
        <f>""</f>
        <v/>
      </c>
      <c r="H1328" t="s">
        <v>2</v>
      </c>
      <c r="I1328" t="s">
        <v>3347</v>
      </c>
      <c r="J1328" t="s">
        <v>6824</v>
      </c>
      <c r="K1328" t="str">
        <f>"29604"</f>
        <v>29604</v>
      </c>
    </row>
    <row r="1329" spans="1:11" customFormat="1" x14ac:dyDescent="0.25">
      <c r="A1329" t="str">
        <f t="shared" si="149"/>
        <v>29</v>
      </c>
      <c r="B1329" t="s">
        <v>709</v>
      </c>
      <c r="C1329" t="str">
        <f t="shared" si="155"/>
        <v>069</v>
      </c>
      <c r="D1329" t="s">
        <v>777</v>
      </c>
      <c r="E1329" t="str">
        <f t="shared" si="153"/>
        <v>04</v>
      </c>
      <c r="F1329" t="str">
        <f>"007"</f>
        <v>007</v>
      </c>
      <c r="G1329" t="str">
        <f>""</f>
        <v/>
      </c>
      <c r="H1329" t="s">
        <v>1</v>
      </c>
      <c r="I1329" t="s">
        <v>3349</v>
      </c>
      <c r="J1329" t="s">
        <v>6826</v>
      </c>
      <c r="K1329" t="str">
        <f>"29603"</f>
        <v>29603</v>
      </c>
    </row>
    <row r="1330" spans="1:11" customFormat="1" x14ac:dyDescent="0.25">
      <c r="A1330" t="str">
        <f t="shared" si="149"/>
        <v>29</v>
      </c>
      <c r="B1330" t="s">
        <v>709</v>
      </c>
      <c r="C1330" t="str">
        <f t="shared" si="155"/>
        <v>069</v>
      </c>
      <c r="D1330" t="s">
        <v>777</v>
      </c>
      <c r="E1330" t="str">
        <f t="shared" si="153"/>
        <v>04</v>
      </c>
      <c r="F1330" t="str">
        <f>"007"</f>
        <v>007</v>
      </c>
      <c r="G1330" t="str">
        <f>""</f>
        <v/>
      </c>
      <c r="H1330" t="s">
        <v>0</v>
      </c>
      <c r="I1330" t="s">
        <v>3349</v>
      </c>
      <c r="J1330" t="s">
        <v>6826</v>
      </c>
      <c r="K1330" t="str">
        <f>"29603"</f>
        <v>29603</v>
      </c>
    </row>
    <row r="1331" spans="1:11" customFormat="1" x14ac:dyDescent="0.25">
      <c r="A1331" t="str">
        <f t="shared" si="149"/>
        <v>29</v>
      </c>
      <c r="B1331" t="s">
        <v>709</v>
      </c>
      <c r="C1331" t="str">
        <f t="shared" ref="C1331:C1394" si="156">"070"</f>
        <v>070</v>
      </c>
      <c r="D1331" t="s">
        <v>778</v>
      </c>
      <c r="E1331" t="str">
        <f t="shared" ref="E1331:E1394" si="157">"01"</f>
        <v>01</v>
      </c>
      <c r="F1331" t="str">
        <f>"001"</f>
        <v>001</v>
      </c>
      <c r="G1331" t="str">
        <f>""</f>
        <v/>
      </c>
      <c r="H1331" t="s">
        <v>1</v>
      </c>
      <c r="I1331" t="s">
        <v>3350</v>
      </c>
      <c r="J1331" t="s">
        <v>6827</v>
      </c>
      <c r="K1331" t="str">
        <f>"29650"</f>
        <v>29650</v>
      </c>
    </row>
    <row r="1332" spans="1:11" customFormat="1" x14ac:dyDescent="0.25">
      <c r="A1332" t="str">
        <f t="shared" si="149"/>
        <v>29</v>
      </c>
      <c r="B1332" t="s">
        <v>709</v>
      </c>
      <c r="C1332" t="str">
        <f t="shared" si="156"/>
        <v>070</v>
      </c>
      <c r="D1332" t="s">
        <v>778</v>
      </c>
      <c r="E1332" t="str">
        <f t="shared" si="157"/>
        <v>01</v>
      </c>
      <c r="F1332" t="str">
        <f>"001"</f>
        <v>001</v>
      </c>
      <c r="G1332" t="str">
        <f>""</f>
        <v/>
      </c>
      <c r="H1332" t="s">
        <v>0</v>
      </c>
      <c r="I1332" t="s">
        <v>3350</v>
      </c>
      <c r="J1332" t="s">
        <v>6827</v>
      </c>
      <c r="K1332" t="str">
        <f>"29650"</f>
        <v>29650</v>
      </c>
    </row>
    <row r="1333" spans="1:11" customFormat="1" x14ac:dyDescent="0.25">
      <c r="A1333" t="str">
        <f t="shared" si="149"/>
        <v>29</v>
      </c>
      <c r="B1333" t="s">
        <v>709</v>
      </c>
      <c r="C1333" t="str">
        <f t="shared" si="156"/>
        <v>070</v>
      </c>
      <c r="D1333" t="s">
        <v>778</v>
      </c>
      <c r="E1333" t="str">
        <f t="shared" si="157"/>
        <v>01</v>
      </c>
      <c r="F1333" t="str">
        <f>"001"</f>
        <v>001</v>
      </c>
      <c r="G1333" t="str">
        <f>""</f>
        <v/>
      </c>
      <c r="H1333" t="s">
        <v>2</v>
      </c>
      <c r="I1333" t="s">
        <v>3350</v>
      </c>
      <c r="J1333" t="s">
        <v>6827</v>
      </c>
      <c r="K1333" t="str">
        <f>"29650"</f>
        <v>29650</v>
      </c>
    </row>
    <row r="1334" spans="1:11" customFormat="1" x14ac:dyDescent="0.25">
      <c r="A1334" t="str">
        <f t="shared" si="149"/>
        <v>29</v>
      </c>
      <c r="B1334" t="s">
        <v>709</v>
      </c>
      <c r="C1334" t="str">
        <f t="shared" si="156"/>
        <v>070</v>
      </c>
      <c r="D1334" t="s">
        <v>778</v>
      </c>
      <c r="E1334" t="str">
        <f t="shared" si="157"/>
        <v>01</v>
      </c>
      <c r="F1334" t="str">
        <f>"002"</f>
        <v>002</v>
      </c>
      <c r="G1334" t="str">
        <f>""</f>
        <v/>
      </c>
      <c r="H1334" t="s">
        <v>1</v>
      </c>
      <c r="I1334" t="s">
        <v>3351</v>
      </c>
      <c r="J1334" t="s">
        <v>6828</v>
      </c>
      <c r="K1334" t="str">
        <f>"29650"</f>
        <v>29650</v>
      </c>
    </row>
    <row r="1335" spans="1:11" customFormat="1" x14ac:dyDescent="0.25">
      <c r="A1335" t="str">
        <f t="shared" si="149"/>
        <v>29</v>
      </c>
      <c r="B1335" t="s">
        <v>709</v>
      </c>
      <c r="C1335" t="str">
        <f t="shared" si="156"/>
        <v>070</v>
      </c>
      <c r="D1335" t="s">
        <v>778</v>
      </c>
      <c r="E1335" t="str">
        <f t="shared" si="157"/>
        <v>01</v>
      </c>
      <c r="F1335" t="str">
        <f>"002"</f>
        <v>002</v>
      </c>
      <c r="G1335" t="str">
        <f>""</f>
        <v/>
      </c>
      <c r="H1335" t="s">
        <v>0</v>
      </c>
      <c r="I1335" t="s">
        <v>3351</v>
      </c>
      <c r="J1335" t="s">
        <v>6828</v>
      </c>
      <c r="K1335" t="str">
        <f>"29650"</f>
        <v>29650</v>
      </c>
    </row>
    <row r="1336" spans="1:11" customFormat="1" x14ac:dyDescent="0.25">
      <c r="A1336" t="str">
        <f t="shared" si="149"/>
        <v>29</v>
      </c>
      <c r="B1336" t="s">
        <v>709</v>
      </c>
      <c r="C1336" t="str">
        <f t="shared" si="156"/>
        <v>070</v>
      </c>
      <c r="D1336" t="s">
        <v>778</v>
      </c>
      <c r="E1336" t="str">
        <f t="shared" si="157"/>
        <v>01</v>
      </c>
      <c r="F1336" t="str">
        <f>"003"</f>
        <v>003</v>
      </c>
      <c r="G1336" t="str">
        <f>""</f>
        <v/>
      </c>
      <c r="H1336" t="s">
        <v>1</v>
      </c>
      <c r="I1336" t="s">
        <v>3352</v>
      </c>
      <c r="J1336" t="s">
        <v>6829</v>
      </c>
      <c r="K1336" t="str">
        <f t="shared" ref="K1336:K1342" si="158">"29651"</f>
        <v>29651</v>
      </c>
    </row>
    <row r="1337" spans="1:11" customFormat="1" x14ac:dyDescent="0.25">
      <c r="A1337" t="str">
        <f t="shared" si="149"/>
        <v>29</v>
      </c>
      <c r="B1337" t="s">
        <v>709</v>
      </c>
      <c r="C1337" t="str">
        <f t="shared" si="156"/>
        <v>070</v>
      </c>
      <c r="D1337" t="s">
        <v>778</v>
      </c>
      <c r="E1337" t="str">
        <f t="shared" si="157"/>
        <v>01</v>
      </c>
      <c r="F1337" t="str">
        <f>"003"</f>
        <v>003</v>
      </c>
      <c r="G1337" t="str">
        <f>""</f>
        <v/>
      </c>
      <c r="H1337" t="s">
        <v>0</v>
      </c>
      <c r="I1337" t="s">
        <v>3352</v>
      </c>
      <c r="J1337" t="s">
        <v>6829</v>
      </c>
      <c r="K1337" t="str">
        <f t="shared" si="158"/>
        <v>29651</v>
      </c>
    </row>
    <row r="1338" spans="1:11" customFormat="1" x14ac:dyDescent="0.25">
      <c r="A1338" t="str">
        <f t="shared" si="149"/>
        <v>29</v>
      </c>
      <c r="B1338" t="s">
        <v>709</v>
      </c>
      <c r="C1338" t="str">
        <f t="shared" si="156"/>
        <v>070</v>
      </c>
      <c r="D1338" t="s">
        <v>778</v>
      </c>
      <c r="E1338" t="str">
        <f t="shared" si="157"/>
        <v>01</v>
      </c>
      <c r="F1338" t="str">
        <f>"004"</f>
        <v>004</v>
      </c>
      <c r="G1338" t="str">
        <f>""</f>
        <v/>
      </c>
      <c r="H1338" t="s">
        <v>1</v>
      </c>
      <c r="I1338" t="s">
        <v>3353</v>
      </c>
      <c r="J1338" t="s">
        <v>6830</v>
      </c>
      <c r="K1338" t="str">
        <f t="shared" si="158"/>
        <v>29651</v>
      </c>
    </row>
    <row r="1339" spans="1:11" customFormat="1" x14ac:dyDescent="0.25">
      <c r="A1339" t="str">
        <f t="shared" si="149"/>
        <v>29</v>
      </c>
      <c r="B1339" t="s">
        <v>709</v>
      </c>
      <c r="C1339" t="str">
        <f t="shared" si="156"/>
        <v>070</v>
      </c>
      <c r="D1339" t="s">
        <v>778</v>
      </c>
      <c r="E1339" t="str">
        <f t="shared" si="157"/>
        <v>01</v>
      </c>
      <c r="F1339" t="str">
        <f>"004"</f>
        <v>004</v>
      </c>
      <c r="G1339" t="str">
        <f>""</f>
        <v/>
      </c>
      <c r="H1339" t="s">
        <v>0</v>
      </c>
      <c r="I1339" t="s">
        <v>3353</v>
      </c>
      <c r="J1339" t="s">
        <v>6830</v>
      </c>
      <c r="K1339" t="str">
        <f t="shared" si="158"/>
        <v>29651</v>
      </c>
    </row>
    <row r="1340" spans="1:11" customFormat="1" x14ac:dyDescent="0.25">
      <c r="A1340" t="str">
        <f t="shared" si="149"/>
        <v>29</v>
      </c>
      <c r="B1340" t="s">
        <v>709</v>
      </c>
      <c r="C1340" t="str">
        <f t="shared" si="156"/>
        <v>070</v>
      </c>
      <c r="D1340" t="s">
        <v>778</v>
      </c>
      <c r="E1340" t="str">
        <f t="shared" si="157"/>
        <v>01</v>
      </c>
      <c r="F1340" t="str">
        <f>"005"</f>
        <v>005</v>
      </c>
      <c r="G1340" t="str">
        <f>""</f>
        <v/>
      </c>
      <c r="H1340" t="s">
        <v>3</v>
      </c>
      <c r="I1340" t="s">
        <v>3354</v>
      </c>
      <c r="J1340" t="s">
        <v>6831</v>
      </c>
      <c r="K1340" t="str">
        <f t="shared" si="158"/>
        <v>29651</v>
      </c>
    </row>
    <row r="1341" spans="1:11" customFormat="1" x14ac:dyDescent="0.25">
      <c r="A1341" t="str">
        <f t="shared" si="149"/>
        <v>29</v>
      </c>
      <c r="B1341" t="s">
        <v>709</v>
      </c>
      <c r="C1341" t="str">
        <f t="shared" si="156"/>
        <v>070</v>
      </c>
      <c r="D1341" t="s">
        <v>778</v>
      </c>
      <c r="E1341" t="str">
        <f t="shared" si="157"/>
        <v>01</v>
      </c>
      <c r="F1341" t="str">
        <f>"006"</f>
        <v>006</v>
      </c>
      <c r="G1341" t="str">
        <f>""</f>
        <v/>
      </c>
      <c r="H1341" t="s">
        <v>1</v>
      </c>
      <c r="I1341" t="s">
        <v>3355</v>
      </c>
      <c r="J1341" t="s">
        <v>6832</v>
      </c>
      <c r="K1341" t="str">
        <f t="shared" si="158"/>
        <v>29651</v>
      </c>
    </row>
    <row r="1342" spans="1:11" customFormat="1" x14ac:dyDescent="0.25">
      <c r="A1342" t="str">
        <f t="shared" si="149"/>
        <v>29</v>
      </c>
      <c r="B1342" t="s">
        <v>709</v>
      </c>
      <c r="C1342" t="str">
        <f t="shared" si="156"/>
        <v>070</v>
      </c>
      <c r="D1342" t="s">
        <v>778</v>
      </c>
      <c r="E1342" t="str">
        <f t="shared" si="157"/>
        <v>01</v>
      </c>
      <c r="F1342" t="str">
        <f>"006"</f>
        <v>006</v>
      </c>
      <c r="G1342" t="str">
        <f>""</f>
        <v/>
      </c>
      <c r="H1342" t="s">
        <v>0</v>
      </c>
      <c r="I1342" t="s">
        <v>3355</v>
      </c>
      <c r="J1342" t="s">
        <v>6832</v>
      </c>
      <c r="K1342" t="str">
        <f t="shared" si="158"/>
        <v>29651</v>
      </c>
    </row>
    <row r="1343" spans="1:11" customFormat="1" x14ac:dyDescent="0.25">
      <c r="A1343" t="str">
        <f t="shared" si="149"/>
        <v>29</v>
      </c>
      <c r="B1343" t="s">
        <v>709</v>
      </c>
      <c r="C1343" t="str">
        <f t="shared" si="156"/>
        <v>070</v>
      </c>
      <c r="D1343" t="s">
        <v>778</v>
      </c>
      <c r="E1343" t="str">
        <f t="shared" si="157"/>
        <v>01</v>
      </c>
      <c r="F1343" t="str">
        <f>"007"</f>
        <v>007</v>
      </c>
      <c r="G1343" t="str">
        <f>""</f>
        <v/>
      </c>
      <c r="H1343" t="s">
        <v>3</v>
      </c>
      <c r="I1343" t="s">
        <v>3356</v>
      </c>
      <c r="J1343" t="s">
        <v>6833</v>
      </c>
      <c r="K1343" t="str">
        <f>"29649"</f>
        <v>29649</v>
      </c>
    </row>
    <row r="1344" spans="1:11" customFormat="1" x14ac:dyDescent="0.25">
      <c r="A1344" t="str">
        <f t="shared" si="149"/>
        <v>29</v>
      </c>
      <c r="B1344" t="s">
        <v>709</v>
      </c>
      <c r="C1344" t="str">
        <f t="shared" si="156"/>
        <v>070</v>
      </c>
      <c r="D1344" t="s">
        <v>778</v>
      </c>
      <c r="E1344" t="str">
        <f t="shared" si="157"/>
        <v>01</v>
      </c>
      <c r="F1344" t="str">
        <f>"008"</f>
        <v>008</v>
      </c>
      <c r="G1344" t="str">
        <f>""</f>
        <v/>
      </c>
      <c r="H1344" t="s">
        <v>1</v>
      </c>
      <c r="I1344" t="s">
        <v>3357</v>
      </c>
      <c r="J1344" t="s">
        <v>6834</v>
      </c>
      <c r="K1344" t="str">
        <f t="shared" ref="K1344:K1349" si="159">"29651"</f>
        <v>29651</v>
      </c>
    </row>
    <row r="1345" spans="1:11" customFormat="1" x14ac:dyDescent="0.25">
      <c r="A1345" t="str">
        <f t="shared" si="149"/>
        <v>29</v>
      </c>
      <c r="B1345" t="s">
        <v>709</v>
      </c>
      <c r="C1345" t="str">
        <f t="shared" si="156"/>
        <v>070</v>
      </c>
      <c r="D1345" t="s">
        <v>778</v>
      </c>
      <c r="E1345" t="str">
        <f t="shared" si="157"/>
        <v>01</v>
      </c>
      <c r="F1345" t="str">
        <f>"008"</f>
        <v>008</v>
      </c>
      <c r="G1345" t="str">
        <f>""</f>
        <v/>
      </c>
      <c r="H1345" t="s">
        <v>0</v>
      </c>
      <c r="I1345" t="s">
        <v>3357</v>
      </c>
      <c r="J1345" t="s">
        <v>6834</v>
      </c>
      <c r="K1345" t="str">
        <f t="shared" si="159"/>
        <v>29651</v>
      </c>
    </row>
    <row r="1346" spans="1:11" customFormat="1" x14ac:dyDescent="0.25">
      <c r="A1346" t="str">
        <f t="shared" si="149"/>
        <v>29</v>
      </c>
      <c r="B1346" t="s">
        <v>709</v>
      </c>
      <c r="C1346" t="str">
        <f t="shared" si="156"/>
        <v>070</v>
      </c>
      <c r="D1346" t="s">
        <v>778</v>
      </c>
      <c r="E1346" t="str">
        <f t="shared" si="157"/>
        <v>01</v>
      </c>
      <c r="F1346" t="str">
        <f>"009"</f>
        <v>009</v>
      </c>
      <c r="G1346" t="str">
        <f>""</f>
        <v/>
      </c>
      <c r="H1346" t="s">
        <v>1</v>
      </c>
      <c r="I1346" t="s">
        <v>3358</v>
      </c>
      <c r="J1346" t="s">
        <v>6835</v>
      </c>
      <c r="K1346" t="str">
        <f t="shared" si="159"/>
        <v>29651</v>
      </c>
    </row>
    <row r="1347" spans="1:11" customFormat="1" x14ac:dyDescent="0.25">
      <c r="A1347" t="str">
        <f t="shared" ref="A1347:A1410" si="160">"29"</f>
        <v>29</v>
      </c>
      <c r="B1347" t="s">
        <v>709</v>
      </c>
      <c r="C1347" t="str">
        <f t="shared" si="156"/>
        <v>070</v>
      </c>
      <c r="D1347" t="s">
        <v>778</v>
      </c>
      <c r="E1347" t="str">
        <f t="shared" si="157"/>
        <v>01</v>
      </c>
      <c r="F1347" t="str">
        <f>"009"</f>
        <v>009</v>
      </c>
      <c r="G1347" t="str">
        <f>""</f>
        <v/>
      </c>
      <c r="H1347" t="s">
        <v>0</v>
      </c>
      <c r="I1347" t="s">
        <v>3358</v>
      </c>
      <c r="J1347" t="s">
        <v>6835</v>
      </c>
      <c r="K1347" t="str">
        <f t="shared" si="159"/>
        <v>29651</v>
      </c>
    </row>
    <row r="1348" spans="1:11" customFormat="1" x14ac:dyDescent="0.25">
      <c r="A1348" t="str">
        <f t="shared" si="160"/>
        <v>29</v>
      </c>
      <c r="B1348" t="s">
        <v>709</v>
      </c>
      <c r="C1348" t="str">
        <f t="shared" si="156"/>
        <v>070</v>
      </c>
      <c r="D1348" t="s">
        <v>778</v>
      </c>
      <c r="E1348" t="str">
        <f t="shared" si="157"/>
        <v>01</v>
      </c>
      <c r="F1348" t="str">
        <f>"010"</f>
        <v>010</v>
      </c>
      <c r="G1348" t="str">
        <f>""</f>
        <v/>
      </c>
      <c r="H1348" t="s">
        <v>1</v>
      </c>
      <c r="I1348" t="s">
        <v>3352</v>
      </c>
      <c r="J1348" t="s">
        <v>6829</v>
      </c>
      <c r="K1348" t="str">
        <f t="shared" si="159"/>
        <v>29651</v>
      </c>
    </row>
    <row r="1349" spans="1:11" customFormat="1" x14ac:dyDescent="0.25">
      <c r="A1349" t="str">
        <f t="shared" si="160"/>
        <v>29</v>
      </c>
      <c r="B1349" t="s">
        <v>709</v>
      </c>
      <c r="C1349" t="str">
        <f t="shared" si="156"/>
        <v>070</v>
      </c>
      <c r="D1349" t="s">
        <v>778</v>
      </c>
      <c r="E1349" t="str">
        <f t="shared" si="157"/>
        <v>01</v>
      </c>
      <c r="F1349" t="str">
        <f>"010"</f>
        <v>010</v>
      </c>
      <c r="G1349" t="str">
        <f>""</f>
        <v/>
      </c>
      <c r="H1349" t="s">
        <v>0</v>
      </c>
      <c r="I1349" t="s">
        <v>3352</v>
      </c>
      <c r="J1349" t="s">
        <v>6829</v>
      </c>
      <c r="K1349" t="str">
        <f t="shared" si="159"/>
        <v>29651</v>
      </c>
    </row>
    <row r="1350" spans="1:11" customFormat="1" x14ac:dyDescent="0.25">
      <c r="A1350" t="str">
        <f t="shared" si="160"/>
        <v>29</v>
      </c>
      <c r="B1350" t="s">
        <v>709</v>
      </c>
      <c r="C1350" t="str">
        <f t="shared" si="156"/>
        <v>070</v>
      </c>
      <c r="D1350" t="s">
        <v>778</v>
      </c>
      <c r="E1350" t="str">
        <f t="shared" si="157"/>
        <v>01</v>
      </c>
      <c r="F1350" t="str">
        <f>"011"</f>
        <v>011</v>
      </c>
      <c r="G1350" t="str">
        <f>""</f>
        <v/>
      </c>
      <c r="H1350" t="s">
        <v>1</v>
      </c>
      <c r="I1350" t="s">
        <v>3359</v>
      </c>
      <c r="J1350" t="s">
        <v>6836</v>
      </c>
      <c r="K1350" t="str">
        <f>"29649"</f>
        <v>29649</v>
      </c>
    </row>
    <row r="1351" spans="1:11" customFormat="1" x14ac:dyDescent="0.25">
      <c r="A1351" t="str">
        <f t="shared" si="160"/>
        <v>29</v>
      </c>
      <c r="B1351" t="s">
        <v>709</v>
      </c>
      <c r="C1351" t="str">
        <f t="shared" si="156"/>
        <v>070</v>
      </c>
      <c r="D1351" t="s">
        <v>778</v>
      </c>
      <c r="E1351" t="str">
        <f t="shared" si="157"/>
        <v>01</v>
      </c>
      <c r="F1351" t="str">
        <f>"011"</f>
        <v>011</v>
      </c>
      <c r="G1351" t="str">
        <f>""</f>
        <v/>
      </c>
      <c r="H1351" t="s">
        <v>0</v>
      </c>
      <c r="I1351" t="s">
        <v>3359</v>
      </c>
      <c r="J1351" t="s">
        <v>6836</v>
      </c>
      <c r="K1351" t="str">
        <f>"29649"</f>
        <v>29649</v>
      </c>
    </row>
    <row r="1352" spans="1:11" customFormat="1" x14ac:dyDescent="0.25">
      <c r="A1352" t="str">
        <f t="shared" si="160"/>
        <v>29</v>
      </c>
      <c r="B1352" t="s">
        <v>709</v>
      </c>
      <c r="C1352" t="str">
        <f t="shared" si="156"/>
        <v>070</v>
      </c>
      <c r="D1352" t="s">
        <v>778</v>
      </c>
      <c r="E1352" t="str">
        <f t="shared" si="157"/>
        <v>01</v>
      </c>
      <c r="F1352" t="str">
        <f>"012"</f>
        <v>012</v>
      </c>
      <c r="G1352" t="str">
        <f>""</f>
        <v/>
      </c>
      <c r="H1352" t="s">
        <v>1</v>
      </c>
      <c r="I1352" t="s">
        <v>3360</v>
      </c>
      <c r="J1352" t="s">
        <v>6837</v>
      </c>
      <c r="K1352" t="str">
        <f>"29651"</f>
        <v>29651</v>
      </c>
    </row>
    <row r="1353" spans="1:11" customFormat="1" x14ac:dyDescent="0.25">
      <c r="A1353" t="str">
        <f t="shared" si="160"/>
        <v>29</v>
      </c>
      <c r="B1353" t="s">
        <v>709</v>
      </c>
      <c r="C1353" t="str">
        <f t="shared" si="156"/>
        <v>070</v>
      </c>
      <c r="D1353" t="s">
        <v>778</v>
      </c>
      <c r="E1353" t="str">
        <f t="shared" si="157"/>
        <v>01</v>
      </c>
      <c r="F1353" t="str">
        <f>"012"</f>
        <v>012</v>
      </c>
      <c r="G1353" t="str">
        <f>""</f>
        <v/>
      </c>
      <c r="H1353" t="s">
        <v>0</v>
      </c>
      <c r="I1353" t="s">
        <v>3360</v>
      </c>
      <c r="J1353" t="s">
        <v>6837</v>
      </c>
      <c r="K1353" t="str">
        <f>"29651"</f>
        <v>29651</v>
      </c>
    </row>
    <row r="1354" spans="1:11" customFormat="1" x14ac:dyDescent="0.25">
      <c r="A1354" t="str">
        <f t="shared" si="160"/>
        <v>29</v>
      </c>
      <c r="B1354" t="s">
        <v>709</v>
      </c>
      <c r="C1354" t="str">
        <f t="shared" si="156"/>
        <v>070</v>
      </c>
      <c r="D1354" t="s">
        <v>778</v>
      </c>
      <c r="E1354" t="str">
        <f t="shared" si="157"/>
        <v>01</v>
      </c>
      <c r="F1354" t="str">
        <f>"013"</f>
        <v>013</v>
      </c>
      <c r="G1354" t="str">
        <f>"01"</f>
        <v>01</v>
      </c>
      <c r="H1354" t="s">
        <v>1</v>
      </c>
      <c r="I1354" t="s">
        <v>3361</v>
      </c>
      <c r="J1354" t="s">
        <v>6838</v>
      </c>
      <c r="K1354" t="str">
        <f>"29650"</f>
        <v>29650</v>
      </c>
    </row>
    <row r="1355" spans="1:11" customFormat="1" x14ac:dyDescent="0.25">
      <c r="A1355" t="str">
        <f t="shared" si="160"/>
        <v>29</v>
      </c>
      <c r="B1355" t="s">
        <v>709</v>
      </c>
      <c r="C1355" t="str">
        <f t="shared" si="156"/>
        <v>070</v>
      </c>
      <c r="D1355" t="s">
        <v>778</v>
      </c>
      <c r="E1355" t="str">
        <f t="shared" si="157"/>
        <v>01</v>
      </c>
      <c r="F1355" t="str">
        <f>"013"</f>
        <v>013</v>
      </c>
      <c r="G1355" t="str">
        <f>"01"</f>
        <v>01</v>
      </c>
      <c r="H1355" t="s">
        <v>0</v>
      </c>
      <c r="I1355" t="s">
        <v>3361</v>
      </c>
      <c r="J1355" t="s">
        <v>6838</v>
      </c>
      <c r="K1355" t="str">
        <f>"29650"</f>
        <v>29650</v>
      </c>
    </row>
    <row r="1356" spans="1:11" customFormat="1" x14ac:dyDescent="0.25">
      <c r="A1356" t="str">
        <f t="shared" si="160"/>
        <v>29</v>
      </c>
      <c r="B1356" t="s">
        <v>709</v>
      </c>
      <c r="C1356" t="str">
        <f t="shared" si="156"/>
        <v>070</v>
      </c>
      <c r="D1356" t="s">
        <v>778</v>
      </c>
      <c r="E1356" t="str">
        <f t="shared" si="157"/>
        <v>01</v>
      </c>
      <c r="F1356" t="str">
        <f>"013"</f>
        <v>013</v>
      </c>
      <c r="G1356" t="str">
        <f>"02"</f>
        <v>02</v>
      </c>
      <c r="H1356" t="s">
        <v>2</v>
      </c>
      <c r="I1356" t="s">
        <v>3352</v>
      </c>
      <c r="J1356" t="s">
        <v>6829</v>
      </c>
      <c r="K1356" t="str">
        <f t="shared" ref="K1356:K1371" si="161">"29651"</f>
        <v>29651</v>
      </c>
    </row>
    <row r="1357" spans="1:11" customFormat="1" x14ac:dyDescent="0.25">
      <c r="A1357" t="str">
        <f t="shared" si="160"/>
        <v>29</v>
      </c>
      <c r="B1357" t="s">
        <v>709</v>
      </c>
      <c r="C1357" t="str">
        <f t="shared" si="156"/>
        <v>070</v>
      </c>
      <c r="D1357" t="s">
        <v>778</v>
      </c>
      <c r="E1357" t="str">
        <f t="shared" si="157"/>
        <v>01</v>
      </c>
      <c r="F1357" t="str">
        <f>"014"</f>
        <v>014</v>
      </c>
      <c r="G1357" t="str">
        <f>""</f>
        <v/>
      </c>
      <c r="H1357" t="s">
        <v>3</v>
      </c>
      <c r="I1357" t="s">
        <v>3362</v>
      </c>
      <c r="J1357" t="s">
        <v>6839</v>
      </c>
      <c r="K1357" t="str">
        <f t="shared" si="161"/>
        <v>29651</v>
      </c>
    </row>
    <row r="1358" spans="1:11" customFormat="1" x14ac:dyDescent="0.25">
      <c r="A1358" t="str">
        <f t="shared" si="160"/>
        <v>29</v>
      </c>
      <c r="B1358" t="s">
        <v>709</v>
      </c>
      <c r="C1358" t="str">
        <f t="shared" si="156"/>
        <v>070</v>
      </c>
      <c r="D1358" t="s">
        <v>778</v>
      </c>
      <c r="E1358" t="str">
        <f t="shared" si="157"/>
        <v>01</v>
      </c>
      <c r="F1358" t="str">
        <f>"015"</f>
        <v>015</v>
      </c>
      <c r="G1358" t="str">
        <f>""</f>
        <v/>
      </c>
      <c r="H1358" t="s">
        <v>1</v>
      </c>
      <c r="I1358" t="s">
        <v>3363</v>
      </c>
      <c r="J1358" t="s">
        <v>6840</v>
      </c>
      <c r="K1358" t="str">
        <f t="shared" si="161"/>
        <v>29651</v>
      </c>
    </row>
    <row r="1359" spans="1:11" customFormat="1" x14ac:dyDescent="0.25">
      <c r="A1359" t="str">
        <f t="shared" si="160"/>
        <v>29</v>
      </c>
      <c r="B1359" t="s">
        <v>709</v>
      </c>
      <c r="C1359" t="str">
        <f t="shared" si="156"/>
        <v>070</v>
      </c>
      <c r="D1359" t="s">
        <v>778</v>
      </c>
      <c r="E1359" t="str">
        <f t="shared" si="157"/>
        <v>01</v>
      </c>
      <c r="F1359" t="str">
        <f>"015"</f>
        <v>015</v>
      </c>
      <c r="G1359" t="str">
        <f>""</f>
        <v/>
      </c>
      <c r="H1359" t="s">
        <v>0</v>
      </c>
      <c r="I1359" t="s">
        <v>3363</v>
      </c>
      <c r="J1359" t="s">
        <v>6840</v>
      </c>
      <c r="K1359" t="str">
        <f t="shared" si="161"/>
        <v>29651</v>
      </c>
    </row>
    <row r="1360" spans="1:11" customFormat="1" x14ac:dyDescent="0.25">
      <c r="A1360" t="str">
        <f t="shared" si="160"/>
        <v>29</v>
      </c>
      <c r="B1360" t="s">
        <v>709</v>
      </c>
      <c r="C1360" t="str">
        <f t="shared" si="156"/>
        <v>070</v>
      </c>
      <c r="D1360" t="s">
        <v>778</v>
      </c>
      <c r="E1360" t="str">
        <f t="shared" si="157"/>
        <v>01</v>
      </c>
      <c r="F1360" t="str">
        <f>"016"</f>
        <v>016</v>
      </c>
      <c r="G1360" t="str">
        <f>""</f>
        <v/>
      </c>
      <c r="H1360" t="s">
        <v>1</v>
      </c>
      <c r="I1360" t="s">
        <v>3354</v>
      </c>
      <c r="J1360" t="s">
        <v>6831</v>
      </c>
      <c r="K1360" t="str">
        <f t="shared" si="161"/>
        <v>29651</v>
      </c>
    </row>
    <row r="1361" spans="1:11" customFormat="1" x14ac:dyDescent="0.25">
      <c r="A1361" t="str">
        <f t="shared" si="160"/>
        <v>29</v>
      </c>
      <c r="B1361" t="s">
        <v>709</v>
      </c>
      <c r="C1361" t="str">
        <f t="shared" si="156"/>
        <v>070</v>
      </c>
      <c r="D1361" t="s">
        <v>778</v>
      </c>
      <c r="E1361" t="str">
        <f t="shared" si="157"/>
        <v>01</v>
      </c>
      <c r="F1361" t="str">
        <f>"016"</f>
        <v>016</v>
      </c>
      <c r="G1361" t="str">
        <f>""</f>
        <v/>
      </c>
      <c r="H1361" t="s">
        <v>0</v>
      </c>
      <c r="I1361" t="s">
        <v>3354</v>
      </c>
      <c r="J1361" t="s">
        <v>6831</v>
      </c>
      <c r="K1361" t="str">
        <f t="shared" si="161"/>
        <v>29651</v>
      </c>
    </row>
    <row r="1362" spans="1:11" customFormat="1" x14ac:dyDescent="0.25">
      <c r="A1362" t="str">
        <f t="shared" si="160"/>
        <v>29</v>
      </c>
      <c r="B1362" t="s">
        <v>709</v>
      </c>
      <c r="C1362" t="str">
        <f t="shared" si="156"/>
        <v>070</v>
      </c>
      <c r="D1362" t="s">
        <v>778</v>
      </c>
      <c r="E1362" t="str">
        <f t="shared" si="157"/>
        <v>01</v>
      </c>
      <c r="F1362" t="str">
        <f>"017"</f>
        <v>017</v>
      </c>
      <c r="G1362" t="str">
        <f>""</f>
        <v/>
      </c>
      <c r="H1362" t="s">
        <v>1</v>
      </c>
      <c r="I1362" t="s">
        <v>3352</v>
      </c>
      <c r="J1362" t="s">
        <v>6829</v>
      </c>
      <c r="K1362" t="str">
        <f t="shared" si="161"/>
        <v>29651</v>
      </c>
    </row>
    <row r="1363" spans="1:11" customFormat="1" x14ac:dyDescent="0.25">
      <c r="A1363" t="str">
        <f t="shared" si="160"/>
        <v>29</v>
      </c>
      <c r="B1363" t="s">
        <v>709</v>
      </c>
      <c r="C1363" t="str">
        <f t="shared" si="156"/>
        <v>070</v>
      </c>
      <c r="D1363" t="s">
        <v>778</v>
      </c>
      <c r="E1363" t="str">
        <f t="shared" si="157"/>
        <v>01</v>
      </c>
      <c r="F1363" t="str">
        <f>"017"</f>
        <v>017</v>
      </c>
      <c r="G1363" t="str">
        <f>""</f>
        <v/>
      </c>
      <c r="H1363" t="s">
        <v>0</v>
      </c>
      <c r="I1363" t="s">
        <v>3352</v>
      </c>
      <c r="J1363" t="s">
        <v>6829</v>
      </c>
      <c r="K1363" t="str">
        <f t="shared" si="161"/>
        <v>29651</v>
      </c>
    </row>
    <row r="1364" spans="1:11" customFormat="1" x14ac:dyDescent="0.25">
      <c r="A1364" t="str">
        <f t="shared" si="160"/>
        <v>29</v>
      </c>
      <c r="B1364" t="s">
        <v>709</v>
      </c>
      <c r="C1364" t="str">
        <f t="shared" si="156"/>
        <v>070</v>
      </c>
      <c r="D1364" t="s">
        <v>778</v>
      </c>
      <c r="E1364" t="str">
        <f t="shared" si="157"/>
        <v>01</v>
      </c>
      <c r="F1364" t="str">
        <f>"018"</f>
        <v>018</v>
      </c>
      <c r="G1364" t="str">
        <f>""</f>
        <v/>
      </c>
      <c r="H1364" t="s">
        <v>1</v>
      </c>
      <c r="I1364" t="s">
        <v>3352</v>
      </c>
      <c r="J1364" t="s">
        <v>6829</v>
      </c>
      <c r="K1364" t="str">
        <f t="shared" si="161"/>
        <v>29651</v>
      </c>
    </row>
    <row r="1365" spans="1:11" customFormat="1" x14ac:dyDescent="0.25">
      <c r="A1365" t="str">
        <f t="shared" si="160"/>
        <v>29</v>
      </c>
      <c r="B1365" t="s">
        <v>709</v>
      </c>
      <c r="C1365" t="str">
        <f t="shared" si="156"/>
        <v>070</v>
      </c>
      <c r="D1365" t="s">
        <v>778</v>
      </c>
      <c r="E1365" t="str">
        <f t="shared" si="157"/>
        <v>01</v>
      </c>
      <c r="F1365" t="str">
        <f>"018"</f>
        <v>018</v>
      </c>
      <c r="G1365" t="str">
        <f>""</f>
        <v/>
      </c>
      <c r="H1365" t="s">
        <v>0</v>
      </c>
      <c r="I1365" t="s">
        <v>3352</v>
      </c>
      <c r="J1365" t="s">
        <v>6829</v>
      </c>
      <c r="K1365" t="str">
        <f t="shared" si="161"/>
        <v>29651</v>
      </c>
    </row>
    <row r="1366" spans="1:11" customFormat="1" x14ac:dyDescent="0.25">
      <c r="A1366" t="str">
        <f t="shared" si="160"/>
        <v>29</v>
      </c>
      <c r="B1366" t="s">
        <v>709</v>
      </c>
      <c r="C1366" t="str">
        <f t="shared" si="156"/>
        <v>070</v>
      </c>
      <c r="D1366" t="s">
        <v>778</v>
      </c>
      <c r="E1366" t="str">
        <f t="shared" si="157"/>
        <v>01</v>
      </c>
      <c r="F1366" t="str">
        <f>"019"</f>
        <v>019</v>
      </c>
      <c r="G1366" t="str">
        <f>""</f>
        <v/>
      </c>
      <c r="H1366" t="s">
        <v>3</v>
      </c>
      <c r="I1366" t="s">
        <v>3363</v>
      </c>
      <c r="J1366" t="s">
        <v>6840</v>
      </c>
      <c r="K1366" t="str">
        <f t="shared" si="161"/>
        <v>29651</v>
      </c>
    </row>
    <row r="1367" spans="1:11" customFormat="1" x14ac:dyDescent="0.25">
      <c r="A1367" t="str">
        <f t="shared" si="160"/>
        <v>29</v>
      </c>
      <c r="B1367" t="s">
        <v>709</v>
      </c>
      <c r="C1367" t="str">
        <f t="shared" si="156"/>
        <v>070</v>
      </c>
      <c r="D1367" t="s">
        <v>778</v>
      </c>
      <c r="E1367" t="str">
        <f t="shared" si="157"/>
        <v>01</v>
      </c>
      <c r="F1367" t="str">
        <f>"020"</f>
        <v>020</v>
      </c>
      <c r="G1367" t="str">
        <f>""</f>
        <v/>
      </c>
      <c r="H1367" t="s">
        <v>1</v>
      </c>
      <c r="I1367" t="s">
        <v>3358</v>
      </c>
      <c r="J1367" t="s">
        <v>6835</v>
      </c>
      <c r="K1367" t="str">
        <f t="shared" si="161"/>
        <v>29651</v>
      </c>
    </row>
    <row r="1368" spans="1:11" customFormat="1" x14ac:dyDescent="0.25">
      <c r="A1368" t="str">
        <f t="shared" si="160"/>
        <v>29</v>
      </c>
      <c r="B1368" t="s">
        <v>709</v>
      </c>
      <c r="C1368" t="str">
        <f t="shared" si="156"/>
        <v>070</v>
      </c>
      <c r="D1368" t="s">
        <v>778</v>
      </c>
      <c r="E1368" t="str">
        <f t="shared" si="157"/>
        <v>01</v>
      </c>
      <c r="F1368" t="str">
        <f>"020"</f>
        <v>020</v>
      </c>
      <c r="G1368" t="str">
        <f>""</f>
        <v/>
      </c>
      <c r="H1368" t="s">
        <v>0</v>
      </c>
      <c r="I1368" t="s">
        <v>3358</v>
      </c>
      <c r="J1368" t="s">
        <v>6835</v>
      </c>
      <c r="K1368" t="str">
        <f t="shared" si="161"/>
        <v>29651</v>
      </c>
    </row>
    <row r="1369" spans="1:11" customFormat="1" x14ac:dyDescent="0.25">
      <c r="A1369" t="str">
        <f t="shared" si="160"/>
        <v>29</v>
      </c>
      <c r="B1369" t="s">
        <v>709</v>
      </c>
      <c r="C1369" t="str">
        <f t="shared" si="156"/>
        <v>070</v>
      </c>
      <c r="D1369" t="s">
        <v>778</v>
      </c>
      <c r="E1369" t="str">
        <f t="shared" si="157"/>
        <v>01</v>
      </c>
      <c r="F1369" t="str">
        <f>"020"</f>
        <v>020</v>
      </c>
      <c r="G1369" t="str">
        <f>""</f>
        <v/>
      </c>
      <c r="H1369" t="s">
        <v>2</v>
      </c>
      <c r="I1369" t="s">
        <v>3358</v>
      </c>
      <c r="J1369" t="s">
        <v>6835</v>
      </c>
      <c r="K1369" t="str">
        <f t="shared" si="161"/>
        <v>29651</v>
      </c>
    </row>
    <row r="1370" spans="1:11" customFormat="1" x14ac:dyDescent="0.25">
      <c r="A1370" t="str">
        <f t="shared" si="160"/>
        <v>29</v>
      </c>
      <c r="B1370" t="s">
        <v>709</v>
      </c>
      <c r="C1370" t="str">
        <f t="shared" si="156"/>
        <v>070</v>
      </c>
      <c r="D1370" t="s">
        <v>778</v>
      </c>
      <c r="E1370" t="str">
        <f t="shared" si="157"/>
        <v>01</v>
      </c>
      <c r="F1370" t="str">
        <f>"021"</f>
        <v>021</v>
      </c>
      <c r="G1370" t="str">
        <f>""</f>
        <v/>
      </c>
      <c r="H1370" t="s">
        <v>1</v>
      </c>
      <c r="I1370" t="s">
        <v>3355</v>
      </c>
      <c r="J1370" t="s">
        <v>6832</v>
      </c>
      <c r="K1370" t="str">
        <f t="shared" si="161"/>
        <v>29651</v>
      </c>
    </row>
    <row r="1371" spans="1:11" customFormat="1" x14ac:dyDescent="0.25">
      <c r="A1371" t="str">
        <f t="shared" si="160"/>
        <v>29</v>
      </c>
      <c r="B1371" t="s">
        <v>709</v>
      </c>
      <c r="C1371" t="str">
        <f t="shared" si="156"/>
        <v>070</v>
      </c>
      <c r="D1371" t="s">
        <v>778</v>
      </c>
      <c r="E1371" t="str">
        <f t="shared" si="157"/>
        <v>01</v>
      </c>
      <c r="F1371" t="str">
        <f>"021"</f>
        <v>021</v>
      </c>
      <c r="G1371" t="str">
        <f>""</f>
        <v/>
      </c>
      <c r="H1371" t="s">
        <v>0</v>
      </c>
      <c r="I1371" t="s">
        <v>3355</v>
      </c>
      <c r="J1371" t="s">
        <v>6832</v>
      </c>
      <c r="K1371" t="str">
        <f t="shared" si="161"/>
        <v>29651</v>
      </c>
    </row>
    <row r="1372" spans="1:11" customFormat="1" x14ac:dyDescent="0.25">
      <c r="A1372" t="str">
        <f t="shared" si="160"/>
        <v>29</v>
      </c>
      <c r="B1372" t="s">
        <v>709</v>
      </c>
      <c r="C1372" t="str">
        <f t="shared" si="156"/>
        <v>070</v>
      </c>
      <c r="D1372" t="s">
        <v>778</v>
      </c>
      <c r="E1372" t="str">
        <f t="shared" si="157"/>
        <v>01</v>
      </c>
      <c r="F1372" t="str">
        <f>"022"</f>
        <v>022</v>
      </c>
      <c r="G1372" t="str">
        <f>""</f>
        <v/>
      </c>
      <c r="H1372" t="s">
        <v>1</v>
      </c>
      <c r="I1372" t="s">
        <v>3364</v>
      </c>
      <c r="J1372" t="s">
        <v>6841</v>
      </c>
      <c r="K1372" t="str">
        <f>"29649"</f>
        <v>29649</v>
      </c>
    </row>
    <row r="1373" spans="1:11" customFormat="1" x14ac:dyDescent="0.25">
      <c r="A1373" t="str">
        <f t="shared" si="160"/>
        <v>29</v>
      </c>
      <c r="B1373" t="s">
        <v>709</v>
      </c>
      <c r="C1373" t="str">
        <f t="shared" si="156"/>
        <v>070</v>
      </c>
      <c r="D1373" t="s">
        <v>778</v>
      </c>
      <c r="E1373" t="str">
        <f t="shared" si="157"/>
        <v>01</v>
      </c>
      <c r="F1373" t="str">
        <f>"022"</f>
        <v>022</v>
      </c>
      <c r="G1373" t="str">
        <f>""</f>
        <v/>
      </c>
      <c r="H1373" t="s">
        <v>0</v>
      </c>
      <c r="I1373" t="s">
        <v>3364</v>
      </c>
      <c r="J1373" t="s">
        <v>6841</v>
      </c>
      <c r="K1373" t="str">
        <f>"29649"</f>
        <v>29649</v>
      </c>
    </row>
    <row r="1374" spans="1:11" customFormat="1" x14ac:dyDescent="0.25">
      <c r="A1374" t="str">
        <f t="shared" si="160"/>
        <v>29</v>
      </c>
      <c r="B1374" t="s">
        <v>709</v>
      </c>
      <c r="C1374" t="str">
        <f t="shared" si="156"/>
        <v>070</v>
      </c>
      <c r="D1374" t="s">
        <v>778</v>
      </c>
      <c r="E1374" t="str">
        <f t="shared" si="157"/>
        <v>01</v>
      </c>
      <c r="F1374" t="str">
        <f>"023"</f>
        <v>023</v>
      </c>
      <c r="G1374" t="str">
        <f>""</f>
        <v/>
      </c>
      <c r="H1374" t="s">
        <v>1</v>
      </c>
      <c r="I1374" t="s">
        <v>3364</v>
      </c>
      <c r="J1374" t="s">
        <v>6841</v>
      </c>
      <c r="K1374" t="str">
        <f>"29649"</f>
        <v>29649</v>
      </c>
    </row>
    <row r="1375" spans="1:11" customFormat="1" x14ac:dyDescent="0.25">
      <c r="A1375" t="str">
        <f t="shared" si="160"/>
        <v>29</v>
      </c>
      <c r="B1375" t="s">
        <v>709</v>
      </c>
      <c r="C1375" t="str">
        <f t="shared" si="156"/>
        <v>070</v>
      </c>
      <c r="D1375" t="s">
        <v>778</v>
      </c>
      <c r="E1375" t="str">
        <f t="shared" si="157"/>
        <v>01</v>
      </c>
      <c r="F1375" t="str">
        <f>"023"</f>
        <v>023</v>
      </c>
      <c r="G1375" t="str">
        <f>""</f>
        <v/>
      </c>
      <c r="H1375" t="s">
        <v>0</v>
      </c>
      <c r="I1375" t="s">
        <v>3364</v>
      </c>
      <c r="J1375" t="s">
        <v>6841</v>
      </c>
      <c r="K1375" t="str">
        <f>"29649"</f>
        <v>29649</v>
      </c>
    </row>
    <row r="1376" spans="1:11" customFormat="1" x14ac:dyDescent="0.25">
      <c r="A1376" t="str">
        <f t="shared" si="160"/>
        <v>29</v>
      </c>
      <c r="B1376" t="s">
        <v>709</v>
      </c>
      <c r="C1376" t="str">
        <f t="shared" si="156"/>
        <v>070</v>
      </c>
      <c r="D1376" t="s">
        <v>778</v>
      </c>
      <c r="E1376" t="str">
        <f t="shared" si="157"/>
        <v>01</v>
      </c>
      <c r="F1376" t="str">
        <f>"023"</f>
        <v>023</v>
      </c>
      <c r="G1376" t="str">
        <f>""</f>
        <v/>
      </c>
      <c r="H1376" t="s">
        <v>2</v>
      </c>
      <c r="I1376" t="s">
        <v>3364</v>
      </c>
      <c r="J1376" t="s">
        <v>6841</v>
      </c>
      <c r="K1376" t="str">
        <f>"29649"</f>
        <v>29649</v>
      </c>
    </row>
    <row r="1377" spans="1:11" customFormat="1" x14ac:dyDescent="0.25">
      <c r="A1377" t="str">
        <f t="shared" si="160"/>
        <v>29</v>
      </c>
      <c r="B1377" t="s">
        <v>709</v>
      </c>
      <c r="C1377" t="str">
        <f t="shared" si="156"/>
        <v>070</v>
      </c>
      <c r="D1377" t="s">
        <v>778</v>
      </c>
      <c r="E1377" t="str">
        <f t="shared" si="157"/>
        <v>01</v>
      </c>
      <c r="F1377" t="str">
        <f>"024"</f>
        <v>024</v>
      </c>
      <c r="G1377" t="str">
        <f>""</f>
        <v/>
      </c>
      <c r="H1377" t="s">
        <v>1</v>
      </c>
      <c r="I1377" t="s">
        <v>3365</v>
      </c>
      <c r="J1377" t="s">
        <v>6842</v>
      </c>
      <c r="K1377" t="str">
        <f t="shared" ref="K1377:K1382" si="162">"29651"</f>
        <v>29651</v>
      </c>
    </row>
    <row r="1378" spans="1:11" customFormat="1" x14ac:dyDescent="0.25">
      <c r="A1378" t="str">
        <f t="shared" si="160"/>
        <v>29</v>
      </c>
      <c r="B1378" t="s">
        <v>709</v>
      </c>
      <c r="C1378" t="str">
        <f t="shared" si="156"/>
        <v>070</v>
      </c>
      <c r="D1378" t="s">
        <v>778</v>
      </c>
      <c r="E1378" t="str">
        <f t="shared" si="157"/>
        <v>01</v>
      </c>
      <c r="F1378" t="str">
        <f>"024"</f>
        <v>024</v>
      </c>
      <c r="G1378" t="str">
        <f>""</f>
        <v/>
      </c>
      <c r="H1378" t="s">
        <v>0</v>
      </c>
      <c r="I1378" t="s">
        <v>3365</v>
      </c>
      <c r="J1378" t="s">
        <v>6842</v>
      </c>
      <c r="K1378" t="str">
        <f t="shared" si="162"/>
        <v>29651</v>
      </c>
    </row>
    <row r="1379" spans="1:11" customFormat="1" x14ac:dyDescent="0.25">
      <c r="A1379" t="str">
        <f t="shared" si="160"/>
        <v>29</v>
      </c>
      <c r="B1379" t="s">
        <v>709</v>
      </c>
      <c r="C1379" t="str">
        <f t="shared" si="156"/>
        <v>070</v>
      </c>
      <c r="D1379" t="s">
        <v>778</v>
      </c>
      <c r="E1379" t="str">
        <f t="shared" si="157"/>
        <v>01</v>
      </c>
      <c r="F1379" t="str">
        <f>"025"</f>
        <v>025</v>
      </c>
      <c r="G1379" t="str">
        <f>""</f>
        <v/>
      </c>
      <c r="H1379" t="s">
        <v>1</v>
      </c>
      <c r="I1379" t="s">
        <v>3362</v>
      </c>
      <c r="J1379" t="s">
        <v>6839</v>
      </c>
      <c r="K1379" t="str">
        <f t="shared" si="162"/>
        <v>29651</v>
      </c>
    </row>
    <row r="1380" spans="1:11" customFormat="1" x14ac:dyDescent="0.25">
      <c r="A1380" t="str">
        <f t="shared" si="160"/>
        <v>29</v>
      </c>
      <c r="B1380" t="s">
        <v>709</v>
      </c>
      <c r="C1380" t="str">
        <f t="shared" si="156"/>
        <v>070</v>
      </c>
      <c r="D1380" t="s">
        <v>778</v>
      </c>
      <c r="E1380" t="str">
        <f t="shared" si="157"/>
        <v>01</v>
      </c>
      <c r="F1380" t="str">
        <f>"025"</f>
        <v>025</v>
      </c>
      <c r="G1380" t="str">
        <f>""</f>
        <v/>
      </c>
      <c r="H1380" t="s">
        <v>0</v>
      </c>
      <c r="I1380" t="s">
        <v>3362</v>
      </c>
      <c r="J1380" t="s">
        <v>6839</v>
      </c>
      <c r="K1380" t="str">
        <f t="shared" si="162"/>
        <v>29651</v>
      </c>
    </row>
    <row r="1381" spans="1:11" customFormat="1" x14ac:dyDescent="0.25">
      <c r="A1381" t="str">
        <f t="shared" si="160"/>
        <v>29</v>
      </c>
      <c r="B1381" t="s">
        <v>709</v>
      </c>
      <c r="C1381" t="str">
        <f t="shared" si="156"/>
        <v>070</v>
      </c>
      <c r="D1381" t="s">
        <v>778</v>
      </c>
      <c r="E1381" t="str">
        <f t="shared" si="157"/>
        <v>01</v>
      </c>
      <c r="F1381" t="str">
        <f>"026"</f>
        <v>026</v>
      </c>
      <c r="G1381" t="str">
        <f>""</f>
        <v/>
      </c>
      <c r="H1381" t="s">
        <v>1</v>
      </c>
      <c r="I1381" t="s">
        <v>3365</v>
      </c>
      <c r="J1381" t="s">
        <v>6842</v>
      </c>
      <c r="K1381" t="str">
        <f t="shared" si="162"/>
        <v>29651</v>
      </c>
    </row>
    <row r="1382" spans="1:11" customFormat="1" x14ac:dyDescent="0.25">
      <c r="A1382" t="str">
        <f t="shared" si="160"/>
        <v>29</v>
      </c>
      <c r="B1382" t="s">
        <v>709</v>
      </c>
      <c r="C1382" t="str">
        <f t="shared" si="156"/>
        <v>070</v>
      </c>
      <c r="D1382" t="s">
        <v>778</v>
      </c>
      <c r="E1382" t="str">
        <f t="shared" si="157"/>
        <v>01</v>
      </c>
      <c r="F1382" t="str">
        <f>"026"</f>
        <v>026</v>
      </c>
      <c r="G1382" t="str">
        <f>""</f>
        <v/>
      </c>
      <c r="H1382" t="s">
        <v>0</v>
      </c>
      <c r="I1382" t="s">
        <v>3365</v>
      </c>
      <c r="J1382" t="s">
        <v>6842</v>
      </c>
      <c r="K1382" t="str">
        <f t="shared" si="162"/>
        <v>29651</v>
      </c>
    </row>
    <row r="1383" spans="1:11" customFormat="1" x14ac:dyDescent="0.25">
      <c r="A1383" t="str">
        <f t="shared" si="160"/>
        <v>29</v>
      </c>
      <c r="B1383" t="s">
        <v>709</v>
      </c>
      <c r="C1383" t="str">
        <f t="shared" si="156"/>
        <v>070</v>
      </c>
      <c r="D1383" t="s">
        <v>778</v>
      </c>
      <c r="E1383" t="str">
        <f t="shared" si="157"/>
        <v>01</v>
      </c>
      <c r="F1383" t="str">
        <f>"027"</f>
        <v>027</v>
      </c>
      <c r="G1383" t="str">
        <f>""</f>
        <v/>
      </c>
      <c r="H1383" t="s">
        <v>3</v>
      </c>
      <c r="I1383" t="s">
        <v>3364</v>
      </c>
      <c r="J1383" t="s">
        <v>6841</v>
      </c>
      <c r="K1383" t="str">
        <f>"29649"</f>
        <v>29649</v>
      </c>
    </row>
    <row r="1384" spans="1:11" customFormat="1" x14ac:dyDescent="0.25">
      <c r="A1384" t="str">
        <f t="shared" si="160"/>
        <v>29</v>
      </c>
      <c r="B1384" t="s">
        <v>709</v>
      </c>
      <c r="C1384" t="str">
        <f t="shared" si="156"/>
        <v>070</v>
      </c>
      <c r="D1384" t="s">
        <v>778</v>
      </c>
      <c r="E1384" t="str">
        <f t="shared" si="157"/>
        <v>01</v>
      </c>
      <c r="F1384" t="str">
        <f>"028"</f>
        <v>028</v>
      </c>
      <c r="G1384" t="str">
        <f>""</f>
        <v/>
      </c>
      <c r="H1384" t="s">
        <v>1</v>
      </c>
      <c r="I1384" t="s">
        <v>3366</v>
      </c>
      <c r="J1384" t="s">
        <v>6843</v>
      </c>
      <c r="K1384" t="str">
        <f>"29649"</f>
        <v>29649</v>
      </c>
    </row>
    <row r="1385" spans="1:11" customFormat="1" x14ac:dyDescent="0.25">
      <c r="A1385" t="str">
        <f t="shared" si="160"/>
        <v>29</v>
      </c>
      <c r="B1385" t="s">
        <v>709</v>
      </c>
      <c r="C1385" t="str">
        <f t="shared" si="156"/>
        <v>070</v>
      </c>
      <c r="D1385" t="s">
        <v>778</v>
      </c>
      <c r="E1385" t="str">
        <f t="shared" si="157"/>
        <v>01</v>
      </c>
      <c r="F1385" t="str">
        <f>"028"</f>
        <v>028</v>
      </c>
      <c r="G1385" t="str">
        <f>""</f>
        <v/>
      </c>
      <c r="H1385" t="s">
        <v>0</v>
      </c>
      <c r="I1385" t="s">
        <v>3366</v>
      </c>
      <c r="J1385" t="s">
        <v>6843</v>
      </c>
      <c r="K1385" t="str">
        <f>"29649"</f>
        <v>29649</v>
      </c>
    </row>
    <row r="1386" spans="1:11" customFormat="1" x14ac:dyDescent="0.25">
      <c r="A1386" t="str">
        <f t="shared" si="160"/>
        <v>29</v>
      </c>
      <c r="B1386" t="s">
        <v>709</v>
      </c>
      <c r="C1386" t="str">
        <f t="shared" si="156"/>
        <v>070</v>
      </c>
      <c r="D1386" t="s">
        <v>778</v>
      </c>
      <c r="E1386" t="str">
        <f t="shared" si="157"/>
        <v>01</v>
      </c>
      <c r="F1386" t="str">
        <f>"029"</f>
        <v>029</v>
      </c>
      <c r="G1386" t="str">
        <f>""</f>
        <v/>
      </c>
      <c r="H1386" t="s">
        <v>3</v>
      </c>
      <c r="I1386" t="s">
        <v>3358</v>
      </c>
      <c r="J1386" t="s">
        <v>6835</v>
      </c>
      <c r="K1386" t="str">
        <f>"29651"</f>
        <v>29651</v>
      </c>
    </row>
    <row r="1387" spans="1:11" customFormat="1" x14ac:dyDescent="0.25">
      <c r="A1387" t="str">
        <f t="shared" si="160"/>
        <v>29</v>
      </c>
      <c r="B1387" t="s">
        <v>709</v>
      </c>
      <c r="C1387" t="str">
        <f t="shared" si="156"/>
        <v>070</v>
      </c>
      <c r="D1387" t="s">
        <v>778</v>
      </c>
      <c r="E1387" t="str">
        <f t="shared" si="157"/>
        <v>01</v>
      </c>
      <c r="F1387" t="str">
        <f>"030"</f>
        <v>030</v>
      </c>
      <c r="G1387" t="str">
        <f>""</f>
        <v/>
      </c>
      <c r="H1387" t="s">
        <v>1</v>
      </c>
      <c r="I1387" t="s">
        <v>3356</v>
      </c>
      <c r="J1387" t="s">
        <v>6833</v>
      </c>
      <c r="K1387" t="str">
        <f>"29649"</f>
        <v>29649</v>
      </c>
    </row>
    <row r="1388" spans="1:11" customFormat="1" x14ac:dyDescent="0.25">
      <c r="A1388" t="str">
        <f t="shared" si="160"/>
        <v>29</v>
      </c>
      <c r="B1388" t="s">
        <v>709</v>
      </c>
      <c r="C1388" t="str">
        <f t="shared" si="156"/>
        <v>070</v>
      </c>
      <c r="D1388" t="s">
        <v>778</v>
      </c>
      <c r="E1388" t="str">
        <f t="shared" si="157"/>
        <v>01</v>
      </c>
      <c r="F1388" t="str">
        <f>"030"</f>
        <v>030</v>
      </c>
      <c r="G1388" t="str">
        <f>""</f>
        <v/>
      </c>
      <c r="H1388" t="s">
        <v>0</v>
      </c>
      <c r="I1388" t="s">
        <v>3356</v>
      </c>
      <c r="J1388" t="s">
        <v>6833</v>
      </c>
      <c r="K1388" t="str">
        <f>"29649"</f>
        <v>29649</v>
      </c>
    </row>
    <row r="1389" spans="1:11" customFormat="1" x14ac:dyDescent="0.25">
      <c r="A1389" t="str">
        <f t="shared" si="160"/>
        <v>29</v>
      </c>
      <c r="B1389" t="s">
        <v>709</v>
      </c>
      <c r="C1389" t="str">
        <f t="shared" si="156"/>
        <v>070</v>
      </c>
      <c r="D1389" t="s">
        <v>778</v>
      </c>
      <c r="E1389" t="str">
        <f t="shared" si="157"/>
        <v>01</v>
      </c>
      <c r="F1389" t="str">
        <f>"031"</f>
        <v>031</v>
      </c>
      <c r="G1389" t="str">
        <f>""</f>
        <v/>
      </c>
      <c r="H1389" t="s">
        <v>1</v>
      </c>
      <c r="I1389" t="s">
        <v>3359</v>
      </c>
      <c r="J1389" t="s">
        <v>6836</v>
      </c>
      <c r="K1389" t="str">
        <f>"29649"</f>
        <v>29649</v>
      </c>
    </row>
    <row r="1390" spans="1:11" customFormat="1" x14ac:dyDescent="0.25">
      <c r="A1390" t="str">
        <f t="shared" si="160"/>
        <v>29</v>
      </c>
      <c r="B1390" t="s">
        <v>709</v>
      </c>
      <c r="C1390" t="str">
        <f t="shared" si="156"/>
        <v>070</v>
      </c>
      <c r="D1390" t="s">
        <v>778</v>
      </c>
      <c r="E1390" t="str">
        <f t="shared" si="157"/>
        <v>01</v>
      </c>
      <c r="F1390" t="str">
        <f>"031"</f>
        <v>031</v>
      </c>
      <c r="G1390" t="str">
        <f>""</f>
        <v/>
      </c>
      <c r="H1390" t="s">
        <v>0</v>
      </c>
      <c r="I1390" t="s">
        <v>3359</v>
      </c>
      <c r="J1390" t="s">
        <v>6836</v>
      </c>
      <c r="K1390" t="str">
        <f>"29649"</f>
        <v>29649</v>
      </c>
    </row>
    <row r="1391" spans="1:11" customFormat="1" x14ac:dyDescent="0.25">
      <c r="A1391" t="str">
        <f t="shared" si="160"/>
        <v>29</v>
      </c>
      <c r="B1391" t="s">
        <v>709</v>
      </c>
      <c r="C1391" t="str">
        <f t="shared" si="156"/>
        <v>070</v>
      </c>
      <c r="D1391" t="s">
        <v>778</v>
      </c>
      <c r="E1391" t="str">
        <f t="shared" si="157"/>
        <v>01</v>
      </c>
      <c r="F1391" t="str">
        <f>"032"</f>
        <v>032</v>
      </c>
      <c r="G1391" t="str">
        <f>""</f>
        <v/>
      </c>
      <c r="H1391" t="s">
        <v>3</v>
      </c>
      <c r="I1391" t="s">
        <v>3367</v>
      </c>
      <c r="J1391" t="s">
        <v>6844</v>
      </c>
      <c r="K1391" t="str">
        <f>"29650"</f>
        <v>29650</v>
      </c>
    </row>
    <row r="1392" spans="1:11" customFormat="1" x14ac:dyDescent="0.25">
      <c r="A1392" t="str">
        <f t="shared" si="160"/>
        <v>29</v>
      </c>
      <c r="B1392" t="s">
        <v>709</v>
      </c>
      <c r="C1392" t="str">
        <f t="shared" si="156"/>
        <v>070</v>
      </c>
      <c r="D1392" t="s">
        <v>778</v>
      </c>
      <c r="E1392" t="str">
        <f t="shared" si="157"/>
        <v>01</v>
      </c>
      <c r="F1392" t="str">
        <f>"033"</f>
        <v>033</v>
      </c>
      <c r="G1392" t="str">
        <f>""</f>
        <v/>
      </c>
      <c r="H1392" t="s">
        <v>1</v>
      </c>
      <c r="I1392" t="s">
        <v>3363</v>
      </c>
      <c r="J1392" t="s">
        <v>6840</v>
      </c>
      <c r="K1392" t="str">
        <f>"29651"</f>
        <v>29651</v>
      </c>
    </row>
    <row r="1393" spans="1:11" customFormat="1" x14ac:dyDescent="0.25">
      <c r="A1393" t="str">
        <f t="shared" si="160"/>
        <v>29</v>
      </c>
      <c r="B1393" t="s">
        <v>709</v>
      </c>
      <c r="C1393" t="str">
        <f t="shared" si="156"/>
        <v>070</v>
      </c>
      <c r="D1393" t="s">
        <v>778</v>
      </c>
      <c r="E1393" t="str">
        <f t="shared" si="157"/>
        <v>01</v>
      </c>
      <c r="F1393" t="str">
        <f>"033"</f>
        <v>033</v>
      </c>
      <c r="G1393" t="str">
        <f>""</f>
        <v/>
      </c>
      <c r="H1393" t="s">
        <v>0</v>
      </c>
      <c r="I1393" t="s">
        <v>3363</v>
      </c>
      <c r="J1393" t="s">
        <v>6840</v>
      </c>
      <c r="K1393" t="str">
        <f>"29651"</f>
        <v>29651</v>
      </c>
    </row>
    <row r="1394" spans="1:11" customFormat="1" x14ac:dyDescent="0.25">
      <c r="A1394" t="str">
        <f t="shared" si="160"/>
        <v>29</v>
      </c>
      <c r="B1394" t="s">
        <v>709</v>
      </c>
      <c r="C1394" t="str">
        <f t="shared" si="156"/>
        <v>070</v>
      </c>
      <c r="D1394" t="s">
        <v>778</v>
      </c>
      <c r="E1394" t="str">
        <f t="shared" si="157"/>
        <v>01</v>
      </c>
      <c r="F1394" t="str">
        <f>"034"</f>
        <v>034</v>
      </c>
      <c r="G1394" t="str">
        <f>""</f>
        <v/>
      </c>
      <c r="H1394" t="s">
        <v>1</v>
      </c>
      <c r="I1394" t="s">
        <v>3364</v>
      </c>
      <c r="J1394" t="s">
        <v>6841</v>
      </c>
      <c r="K1394" t="str">
        <f>"29649"</f>
        <v>29649</v>
      </c>
    </row>
    <row r="1395" spans="1:11" customFormat="1" x14ac:dyDescent="0.25">
      <c r="A1395" t="str">
        <f t="shared" si="160"/>
        <v>29</v>
      </c>
      <c r="B1395" t="s">
        <v>709</v>
      </c>
      <c r="C1395" t="str">
        <f t="shared" ref="C1395:C1403" si="163">"070"</f>
        <v>070</v>
      </c>
      <c r="D1395" t="s">
        <v>778</v>
      </c>
      <c r="E1395" t="str">
        <f t="shared" ref="E1395:E1448" si="164">"01"</f>
        <v>01</v>
      </c>
      <c r="F1395" t="str">
        <f>"034"</f>
        <v>034</v>
      </c>
      <c r="G1395" t="str">
        <f>""</f>
        <v/>
      </c>
      <c r="H1395" t="s">
        <v>0</v>
      </c>
      <c r="I1395" t="s">
        <v>3364</v>
      </c>
      <c r="J1395" t="s">
        <v>6841</v>
      </c>
      <c r="K1395" t="str">
        <f>"29649"</f>
        <v>29649</v>
      </c>
    </row>
    <row r="1396" spans="1:11" customFormat="1" x14ac:dyDescent="0.25">
      <c r="A1396" t="str">
        <f t="shared" si="160"/>
        <v>29</v>
      </c>
      <c r="B1396" t="s">
        <v>709</v>
      </c>
      <c r="C1396" t="str">
        <f t="shared" si="163"/>
        <v>070</v>
      </c>
      <c r="D1396" t="s">
        <v>778</v>
      </c>
      <c r="E1396" t="str">
        <f t="shared" si="164"/>
        <v>01</v>
      </c>
      <c r="F1396" t="str">
        <f>"035"</f>
        <v>035</v>
      </c>
      <c r="G1396" t="str">
        <f>""</f>
        <v/>
      </c>
      <c r="H1396" t="s">
        <v>3</v>
      </c>
      <c r="I1396" t="s">
        <v>3361</v>
      </c>
      <c r="J1396" t="s">
        <v>6838</v>
      </c>
      <c r="K1396" t="str">
        <f>"29650"</f>
        <v>29650</v>
      </c>
    </row>
    <row r="1397" spans="1:11" customFormat="1" x14ac:dyDescent="0.25">
      <c r="A1397" t="str">
        <f t="shared" si="160"/>
        <v>29</v>
      </c>
      <c r="B1397" t="s">
        <v>709</v>
      </c>
      <c r="C1397" t="str">
        <f t="shared" si="163"/>
        <v>070</v>
      </c>
      <c r="D1397" t="s">
        <v>778</v>
      </c>
      <c r="E1397" t="str">
        <f t="shared" si="164"/>
        <v>01</v>
      </c>
      <c r="F1397" t="str">
        <f>"036"</f>
        <v>036</v>
      </c>
      <c r="G1397" t="str">
        <f>""</f>
        <v/>
      </c>
      <c r="H1397" t="s">
        <v>1</v>
      </c>
      <c r="I1397" t="s">
        <v>3362</v>
      </c>
      <c r="J1397" t="s">
        <v>6839</v>
      </c>
      <c r="K1397" t="str">
        <f>"29651"</f>
        <v>29651</v>
      </c>
    </row>
    <row r="1398" spans="1:11" customFormat="1" x14ac:dyDescent="0.25">
      <c r="A1398" t="str">
        <f t="shared" si="160"/>
        <v>29</v>
      </c>
      <c r="B1398" t="s">
        <v>709</v>
      </c>
      <c r="C1398" t="str">
        <f t="shared" si="163"/>
        <v>070</v>
      </c>
      <c r="D1398" t="s">
        <v>778</v>
      </c>
      <c r="E1398" t="str">
        <f t="shared" si="164"/>
        <v>01</v>
      </c>
      <c r="F1398" t="str">
        <f>"036"</f>
        <v>036</v>
      </c>
      <c r="G1398" t="str">
        <f>""</f>
        <v/>
      </c>
      <c r="H1398" t="s">
        <v>0</v>
      </c>
      <c r="I1398" t="s">
        <v>3362</v>
      </c>
      <c r="J1398" t="s">
        <v>6839</v>
      </c>
      <c r="K1398" t="str">
        <f>"29651"</f>
        <v>29651</v>
      </c>
    </row>
    <row r="1399" spans="1:11" customFormat="1" x14ac:dyDescent="0.25">
      <c r="A1399" t="str">
        <f t="shared" si="160"/>
        <v>29</v>
      </c>
      <c r="B1399" t="s">
        <v>709</v>
      </c>
      <c r="C1399" t="str">
        <f t="shared" si="163"/>
        <v>070</v>
      </c>
      <c r="D1399" t="s">
        <v>778</v>
      </c>
      <c r="E1399" t="str">
        <f t="shared" si="164"/>
        <v>01</v>
      </c>
      <c r="F1399" t="str">
        <f>"037"</f>
        <v>037</v>
      </c>
      <c r="G1399" t="str">
        <f>""</f>
        <v/>
      </c>
      <c r="H1399" t="s">
        <v>3</v>
      </c>
      <c r="I1399" t="s">
        <v>3365</v>
      </c>
      <c r="J1399" t="s">
        <v>6842</v>
      </c>
      <c r="K1399" t="str">
        <f>"29651"</f>
        <v>29651</v>
      </c>
    </row>
    <row r="1400" spans="1:11" customFormat="1" x14ac:dyDescent="0.25">
      <c r="A1400" t="str">
        <f t="shared" si="160"/>
        <v>29</v>
      </c>
      <c r="B1400" t="s">
        <v>709</v>
      </c>
      <c r="C1400" t="str">
        <f t="shared" si="163"/>
        <v>070</v>
      </c>
      <c r="D1400" t="s">
        <v>778</v>
      </c>
      <c r="E1400" t="str">
        <f t="shared" si="164"/>
        <v>01</v>
      </c>
      <c r="F1400" t="str">
        <f>"038"</f>
        <v>038</v>
      </c>
      <c r="G1400" t="str">
        <f>""</f>
        <v/>
      </c>
      <c r="H1400" t="s">
        <v>3</v>
      </c>
      <c r="I1400" t="s">
        <v>3365</v>
      </c>
      <c r="J1400" t="s">
        <v>6842</v>
      </c>
      <c r="K1400" t="str">
        <f>"29651"</f>
        <v>29651</v>
      </c>
    </row>
    <row r="1401" spans="1:11" customFormat="1" x14ac:dyDescent="0.25">
      <c r="A1401" t="str">
        <f t="shared" si="160"/>
        <v>29</v>
      </c>
      <c r="B1401" t="s">
        <v>709</v>
      </c>
      <c r="C1401" t="str">
        <f t="shared" si="163"/>
        <v>070</v>
      </c>
      <c r="D1401" t="s">
        <v>778</v>
      </c>
      <c r="E1401" t="str">
        <f t="shared" si="164"/>
        <v>01</v>
      </c>
      <c r="F1401" t="str">
        <f>"039"</f>
        <v>039</v>
      </c>
      <c r="G1401" t="str">
        <f>""</f>
        <v/>
      </c>
      <c r="H1401" t="s">
        <v>3</v>
      </c>
      <c r="I1401" t="s">
        <v>3366</v>
      </c>
      <c r="J1401" t="s">
        <v>6843</v>
      </c>
      <c r="K1401" t="str">
        <f>"29649"</f>
        <v>29649</v>
      </c>
    </row>
    <row r="1402" spans="1:11" customFormat="1" x14ac:dyDescent="0.25">
      <c r="A1402" t="str">
        <f t="shared" si="160"/>
        <v>29</v>
      </c>
      <c r="B1402" t="s">
        <v>709</v>
      </c>
      <c r="C1402" t="str">
        <f t="shared" si="163"/>
        <v>070</v>
      </c>
      <c r="D1402" t="s">
        <v>778</v>
      </c>
      <c r="E1402" t="str">
        <f t="shared" si="164"/>
        <v>01</v>
      </c>
      <c r="F1402" t="str">
        <f>"040"</f>
        <v>040</v>
      </c>
      <c r="G1402" t="str">
        <f>""</f>
        <v/>
      </c>
      <c r="H1402" t="s">
        <v>3</v>
      </c>
      <c r="I1402" t="s">
        <v>3352</v>
      </c>
      <c r="J1402" t="s">
        <v>6829</v>
      </c>
      <c r="K1402" t="str">
        <f>"29651"</f>
        <v>29651</v>
      </c>
    </row>
    <row r="1403" spans="1:11" customFormat="1" x14ac:dyDescent="0.25">
      <c r="A1403" t="str">
        <f t="shared" si="160"/>
        <v>29</v>
      </c>
      <c r="B1403" t="s">
        <v>709</v>
      </c>
      <c r="C1403" t="str">
        <f t="shared" si="163"/>
        <v>070</v>
      </c>
      <c r="D1403" t="s">
        <v>778</v>
      </c>
      <c r="E1403" t="str">
        <f t="shared" si="164"/>
        <v>01</v>
      </c>
      <c r="F1403" t="str">
        <f>"041"</f>
        <v>041</v>
      </c>
      <c r="G1403" t="str">
        <f>""</f>
        <v/>
      </c>
      <c r="H1403" t="s">
        <v>3</v>
      </c>
      <c r="I1403" t="s">
        <v>3365</v>
      </c>
      <c r="J1403" t="s">
        <v>6842</v>
      </c>
      <c r="K1403" t="str">
        <f>"29651"</f>
        <v>29651</v>
      </c>
    </row>
    <row r="1404" spans="1:11" customFormat="1" x14ac:dyDescent="0.25">
      <c r="A1404" t="str">
        <f t="shared" si="160"/>
        <v>29</v>
      </c>
      <c r="B1404" t="s">
        <v>709</v>
      </c>
      <c r="C1404" t="str">
        <f>"071"</f>
        <v>071</v>
      </c>
      <c r="D1404" t="s">
        <v>779</v>
      </c>
      <c r="E1404" t="str">
        <f t="shared" si="164"/>
        <v>01</v>
      </c>
      <c r="F1404" t="str">
        <f>"001"</f>
        <v>001</v>
      </c>
      <c r="G1404" t="str">
        <f>"01"</f>
        <v>01</v>
      </c>
      <c r="H1404" t="s">
        <v>1</v>
      </c>
      <c r="I1404" t="s">
        <v>30</v>
      </c>
      <c r="J1404" t="s">
        <v>6845</v>
      </c>
      <c r="K1404" t="str">
        <f>"29738"</f>
        <v>29738</v>
      </c>
    </row>
    <row r="1405" spans="1:11" customFormat="1" x14ac:dyDescent="0.25">
      <c r="A1405" t="str">
        <f t="shared" si="160"/>
        <v>29</v>
      </c>
      <c r="B1405" t="s">
        <v>709</v>
      </c>
      <c r="C1405" t="str">
        <f>"071"</f>
        <v>071</v>
      </c>
      <c r="D1405" t="s">
        <v>779</v>
      </c>
      <c r="E1405" t="str">
        <f t="shared" si="164"/>
        <v>01</v>
      </c>
      <c r="F1405" t="str">
        <f>"001"</f>
        <v>001</v>
      </c>
      <c r="G1405" t="str">
        <f>"02"</f>
        <v>02</v>
      </c>
      <c r="H1405" t="s">
        <v>0</v>
      </c>
      <c r="I1405" t="s">
        <v>49</v>
      </c>
      <c r="J1405" t="s">
        <v>6846</v>
      </c>
      <c r="K1405" t="str">
        <f>"29738"</f>
        <v>29738</v>
      </c>
    </row>
    <row r="1406" spans="1:11" customFormat="1" x14ac:dyDescent="0.25">
      <c r="A1406" t="str">
        <f t="shared" si="160"/>
        <v>29</v>
      </c>
      <c r="B1406" t="s">
        <v>709</v>
      </c>
      <c r="C1406" t="str">
        <f>"072"</f>
        <v>072</v>
      </c>
      <c r="D1406" t="s">
        <v>780</v>
      </c>
      <c r="E1406" t="str">
        <f t="shared" si="164"/>
        <v>01</v>
      </c>
      <c r="F1406" t="str">
        <f>"001"</f>
        <v>001</v>
      </c>
      <c r="G1406" t="str">
        <f>""</f>
        <v/>
      </c>
      <c r="H1406" t="s">
        <v>1</v>
      </c>
      <c r="I1406" t="s">
        <v>3368</v>
      </c>
      <c r="J1406" t="s">
        <v>6847</v>
      </c>
      <c r="K1406" t="str">
        <f>"29532"</f>
        <v>29532</v>
      </c>
    </row>
    <row r="1407" spans="1:11" customFormat="1" x14ac:dyDescent="0.25">
      <c r="A1407" t="str">
        <f t="shared" si="160"/>
        <v>29</v>
      </c>
      <c r="B1407" t="s">
        <v>709</v>
      </c>
      <c r="C1407" t="str">
        <f>"072"</f>
        <v>072</v>
      </c>
      <c r="D1407" t="s">
        <v>780</v>
      </c>
      <c r="E1407" t="str">
        <f t="shared" si="164"/>
        <v>01</v>
      </c>
      <c r="F1407" t="str">
        <f>"001"</f>
        <v>001</v>
      </c>
      <c r="G1407" t="str">
        <f>""</f>
        <v/>
      </c>
      <c r="H1407" t="s">
        <v>0</v>
      </c>
      <c r="I1407" t="s">
        <v>3368</v>
      </c>
      <c r="J1407" t="s">
        <v>6847</v>
      </c>
      <c r="K1407" t="str">
        <f>"29532"</f>
        <v>29532</v>
      </c>
    </row>
    <row r="1408" spans="1:11" customFormat="1" x14ac:dyDescent="0.25">
      <c r="A1408" t="str">
        <f t="shared" si="160"/>
        <v>29</v>
      </c>
      <c r="B1408" t="s">
        <v>709</v>
      </c>
      <c r="C1408" t="str">
        <f>"072"</f>
        <v>072</v>
      </c>
      <c r="D1408" t="s">
        <v>780</v>
      </c>
      <c r="E1408" t="str">
        <f t="shared" si="164"/>
        <v>01</v>
      </c>
      <c r="F1408" t="str">
        <f>"001"</f>
        <v>001</v>
      </c>
      <c r="G1408" t="str">
        <f>""</f>
        <v/>
      </c>
      <c r="H1408" t="s">
        <v>2</v>
      </c>
      <c r="I1408" t="s">
        <v>3368</v>
      </c>
      <c r="J1408" t="s">
        <v>6847</v>
      </c>
      <c r="K1408" t="str">
        <f>"29532"</f>
        <v>29532</v>
      </c>
    </row>
    <row r="1409" spans="1:11" customFormat="1" x14ac:dyDescent="0.25">
      <c r="A1409" t="str">
        <f t="shared" si="160"/>
        <v>29</v>
      </c>
      <c r="B1409" t="s">
        <v>709</v>
      </c>
      <c r="C1409" t="str">
        <f>"072"</f>
        <v>072</v>
      </c>
      <c r="D1409" t="s">
        <v>780</v>
      </c>
      <c r="E1409" t="str">
        <f t="shared" si="164"/>
        <v>01</v>
      </c>
      <c r="F1409" t="str">
        <f>"002"</f>
        <v>002</v>
      </c>
      <c r="G1409" t="str">
        <f>""</f>
        <v/>
      </c>
      <c r="H1409" t="s">
        <v>1</v>
      </c>
      <c r="I1409" t="s">
        <v>3368</v>
      </c>
      <c r="J1409" t="s">
        <v>6847</v>
      </c>
      <c r="K1409" t="str">
        <f>"29532"</f>
        <v>29532</v>
      </c>
    </row>
    <row r="1410" spans="1:11" customFormat="1" x14ac:dyDescent="0.25">
      <c r="A1410" t="str">
        <f t="shared" si="160"/>
        <v>29</v>
      </c>
      <c r="B1410" t="s">
        <v>709</v>
      </c>
      <c r="C1410" t="str">
        <f>"072"</f>
        <v>072</v>
      </c>
      <c r="D1410" t="s">
        <v>780</v>
      </c>
      <c r="E1410" t="str">
        <f t="shared" si="164"/>
        <v>01</v>
      </c>
      <c r="F1410" t="str">
        <f>"002"</f>
        <v>002</v>
      </c>
      <c r="G1410" t="str">
        <f>""</f>
        <v/>
      </c>
      <c r="H1410" t="s">
        <v>0</v>
      </c>
      <c r="I1410" t="s">
        <v>3368</v>
      </c>
      <c r="J1410" t="s">
        <v>6847</v>
      </c>
      <c r="K1410" t="str">
        <f>"29532"</f>
        <v>29532</v>
      </c>
    </row>
    <row r="1411" spans="1:11" customFormat="1" x14ac:dyDescent="0.25">
      <c r="A1411" t="str">
        <f t="shared" ref="A1411:A1474" si="165">"29"</f>
        <v>29</v>
      </c>
      <c r="B1411" t="s">
        <v>709</v>
      </c>
      <c r="C1411" t="str">
        <f>"073"</f>
        <v>073</v>
      </c>
      <c r="D1411" t="s">
        <v>781</v>
      </c>
      <c r="E1411" t="str">
        <f t="shared" si="164"/>
        <v>01</v>
      </c>
      <c r="F1411" t="str">
        <f>"001"</f>
        <v>001</v>
      </c>
      <c r="G1411" t="str">
        <f>""</f>
        <v/>
      </c>
      <c r="H1411" t="s">
        <v>1</v>
      </c>
      <c r="I1411" t="s">
        <v>3369</v>
      </c>
      <c r="J1411" t="s">
        <v>6848</v>
      </c>
      <c r="K1411" t="str">
        <f>"29110"</f>
        <v>29110</v>
      </c>
    </row>
    <row r="1412" spans="1:11" customFormat="1" x14ac:dyDescent="0.25">
      <c r="A1412" t="str">
        <f t="shared" si="165"/>
        <v>29</v>
      </c>
      <c r="B1412" t="s">
        <v>709</v>
      </c>
      <c r="C1412" t="str">
        <f>"073"</f>
        <v>073</v>
      </c>
      <c r="D1412" t="s">
        <v>781</v>
      </c>
      <c r="E1412" t="str">
        <f t="shared" si="164"/>
        <v>01</v>
      </c>
      <c r="F1412" t="str">
        <f>"001"</f>
        <v>001</v>
      </c>
      <c r="G1412" t="str">
        <f>""</f>
        <v/>
      </c>
      <c r="H1412" t="s">
        <v>0</v>
      </c>
      <c r="I1412" t="s">
        <v>3369</v>
      </c>
      <c r="J1412" t="s">
        <v>6848</v>
      </c>
      <c r="K1412" t="str">
        <f>"29110"</f>
        <v>29110</v>
      </c>
    </row>
    <row r="1413" spans="1:11" customFormat="1" x14ac:dyDescent="0.25">
      <c r="A1413" t="str">
        <f t="shared" si="165"/>
        <v>29</v>
      </c>
      <c r="B1413" t="s">
        <v>709</v>
      </c>
      <c r="C1413" t="str">
        <f>"073"</f>
        <v>073</v>
      </c>
      <c r="D1413" t="s">
        <v>781</v>
      </c>
      <c r="E1413" t="str">
        <f t="shared" si="164"/>
        <v>01</v>
      </c>
      <c r="F1413" t="str">
        <f>"002"</f>
        <v>002</v>
      </c>
      <c r="G1413" t="str">
        <f>""</f>
        <v/>
      </c>
      <c r="H1413" t="s">
        <v>3</v>
      </c>
      <c r="I1413" t="s">
        <v>3369</v>
      </c>
      <c r="J1413" t="s">
        <v>6848</v>
      </c>
      <c r="K1413" t="str">
        <f>"29110"</f>
        <v>29110</v>
      </c>
    </row>
    <row r="1414" spans="1:11" customFormat="1" x14ac:dyDescent="0.25">
      <c r="A1414" t="str">
        <f t="shared" si="165"/>
        <v>29</v>
      </c>
      <c r="B1414" t="s">
        <v>709</v>
      </c>
      <c r="C1414" t="str">
        <f>"074"</f>
        <v>074</v>
      </c>
      <c r="D1414" t="s">
        <v>782</v>
      </c>
      <c r="E1414" t="str">
        <f t="shared" si="164"/>
        <v>01</v>
      </c>
      <c r="F1414" t="str">
        <f>"001"</f>
        <v>001</v>
      </c>
      <c r="G1414" t="str">
        <f>""</f>
        <v/>
      </c>
      <c r="H1414" t="s">
        <v>3</v>
      </c>
      <c r="I1414" t="s">
        <v>1008</v>
      </c>
      <c r="J1414" t="s">
        <v>6849</v>
      </c>
      <c r="K1414" t="str">
        <f>"29360"</f>
        <v>29360</v>
      </c>
    </row>
    <row r="1415" spans="1:11" customFormat="1" x14ac:dyDescent="0.25">
      <c r="A1415" t="str">
        <f t="shared" si="165"/>
        <v>29</v>
      </c>
      <c r="B1415" t="s">
        <v>709</v>
      </c>
      <c r="C1415" t="str">
        <f t="shared" ref="C1415:C1432" si="166">"075"</f>
        <v>075</v>
      </c>
      <c r="D1415" t="s">
        <v>783</v>
      </c>
      <c r="E1415" t="str">
        <f t="shared" si="164"/>
        <v>01</v>
      </c>
      <c r="F1415" t="str">
        <f>"001"</f>
        <v>001</v>
      </c>
      <c r="G1415" t="str">
        <f>""</f>
        <v/>
      </c>
      <c r="H1415" t="s">
        <v>3</v>
      </c>
      <c r="I1415" t="s">
        <v>3370</v>
      </c>
      <c r="J1415" t="s">
        <v>6850</v>
      </c>
      <c r="K1415" t="str">
        <f t="shared" ref="K1415:K1427" si="167">"29780"</f>
        <v>29780</v>
      </c>
    </row>
    <row r="1416" spans="1:11" customFormat="1" x14ac:dyDescent="0.25">
      <c r="A1416" t="str">
        <f t="shared" si="165"/>
        <v>29</v>
      </c>
      <c r="B1416" t="s">
        <v>709</v>
      </c>
      <c r="C1416" t="str">
        <f t="shared" si="166"/>
        <v>075</v>
      </c>
      <c r="D1416" t="s">
        <v>783</v>
      </c>
      <c r="E1416" t="str">
        <f t="shared" si="164"/>
        <v>01</v>
      </c>
      <c r="F1416" t="str">
        <f>"002"</f>
        <v>002</v>
      </c>
      <c r="G1416" t="str">
        <f>""</f>
        <v/>
      </c>
      <c r="H1416" t="s">
        <v>3</v>
      </c>
      <c r="I1416" t="s">
        <v>3371</v>
      </c>
      <c r="J1416" t="s">
        <v>6851</v>
      </c>
      <c r="K1416" t="str">
        <f t="shared" si="167"/>
        <v>29780</v>
      </c>
    </row>
    <row r="1417" spans="1:11" customFormat="1" x14ac:dyDescent="0.25">
      <c r="A1417" t="str">
        <f t="shared" si="165"/>
        <v>29</v>
      </c>
      <c r="B1417" t="s">
        <v>709</v>
      </c>
      <c r="C1417" t="str">
        <f t="shared" si="166"/>
        <v>075</v>
      </c>
      <c r="D1417" t="s">
        <v>783</v>
      </c>
      <c r="E1417" t="str">
        <f t="shared" si="164"/>
        <v>01</v>
      </c>
      <c r="F1417" t="str">
        <f>"003"</f>
        <v>003</v>
      </c>
      <c r="G1417" t="str">
        <f>""</f>
        <v/>
      </c>
      <c r="H1417" t="s">
        <v>1</v>
      </c>
      <c r="I1417" t="s">
        <v>3372</v>
      </c>
      <c r="J1417" t="s">
        <v>6852</v>
      </c>
      <c r="K1417" t="str">
        <f t="shared" si="167"/>
        <v>29780</v>
      </c>
    </row>
    <row r="1418" spans="1:11" customFormat="1" x14ac:dyDescent="0.25">
      <c r="A1418" t="str">
        <f t="shared" si="165"/>
        <v>29</v>
      </c>
      <c r="B1418" t="s">
        <v>709</v>
      </c>
      <c r="C1418" t="str">
        <f t="shared" si="166"/>
        <v>075</v>
      </c>
      <c r="D1418" t="s">
        <v>783</v>
      </c>
      <c r="E1418" t="str">
        <f t="shared" si="164"/>
        <v>01</v>
      </c>
      <c r="F1418" t="str">
        <f>"003"</f>
        <v>003</v>
      </c>
      <c r="G1418" t="str">
        <f>""</f>
        <v/>
      </c>
      <c r="H1418" t="s">
        <v>0</v>
      </c>
      <c r="I1418" t="s">
        <v>3372</v>
      </c>
      <c r="J1418" t="s">
        <v>6852</v>
      </c>
      <c r="K1418" t="str">
        <f t="shared" si="167"/>
        <v>29780</v>
      </c>
    </row>
    <row r="1419" spans="1:11" customFormat="1" x14ac:dyDescent="0.25">
      <c r="A1419" t="str">
        <f t="shared" si="165"/>
        <v>29</v>
      </c>
      <c r="B1419" t="s">
        <v>709</v>
      </c>
      <c r="C1419" t="str">
        <f t="shared" si="166"/>
        <v>075</v>
      </c>
      <c r="D1419" t="s">
        <v>783</v>
      </c>
      <c r="E1419" t="str">
        <f t="shared" si="164"/>
        <v>01</v>
      </c>
      <c r="F1419" t="str">
        <f>"004"</f>
        <v>004</v>
      </c>
      <c r="G1419" t="str">
        <f>""</f>
        <v/>
      </c>
      <c r="H1419" t="s">
        <v>3</v>
      </c>
      <c r="I1419" t="s">
        <v>19</v>
      </c>
      <c r="J1419" t="s">
        <v>6853</v>
      </c>
      <c r="K1419" t="str">
        <f t="shared" si="167"/>
        <v>29780</v>
      </c>
    </row>
    <row r="1420" spans="1:11" customFormat="1" x14ac:dyDescent="0.25">
      <c r="A1420" t="str">
        <f t="shared" si="165"/>
        <v>29</v>
      </c>
      <c r="B1420" t="s">
        <v>709</v>
      </c>
      <c r="C1420" t="str">
        <f t="shared" si="166"/>
        <v>075</v>
      </c>
      <c r="D1420" t="s">
        <v>783</v>
      </c>
      <c r="E1420" t="str">
        <f t="shared" si="164"/>
        <v>01</v>
      </c>
      <c r="F1420" t="str">
        <f>"005"</f>
        <v>005</v>
      </c>
      <c r="G1420" t="str">
        <f>""</f>
        <v/>
      </c>
      <c r="H1420" t="s">
        <v>1</v>
      </c>
      <c r="I1420" t="s">
        <v>3373</v>
      </c>
      <c r="J1420" t="s">
        <v>6854</v>
      </c>
      <c r="K1420" t="str">
        <f t="shared" si="167"/>
        <v>29780</v>
      </c>
    </row>
    <row r="1421" spans="1:11" customFormat="1" x14ac:dyDescent="0.25">
      <c r="A1421" t="str">
        <f t="shared" si="165"/>
        <v>29</v>
      </c>
      <c r="B1421" t="s">
        <v>709</v>
      </c>
      <c r="C1421" t="str">
        <f t="shared" si="166"/>
        <v>075</v>
      </c>
      <c r="D1421" t="s">
        <v>783</v>
      </c>
      <c r="E1421" t="str">
        <f t="shared" si="164"/>
        <v>01</v>
      </c>
      <c r="F1421" t="str">
        <f>"005"</f>
        <v>005</v>
      </c>
      <c r="G1421" t="str">
        <f>""</f>
        <v/>
      </c>
      <c r="H1421" t="s">
        <v>0</v>
      </c>
      <c r="I1421" t="s">
        <v>3373</v>
      </c>
      <c r="J1421" t="s">
        <v>6854</v>
      </c>
      <c r="K1421" t="str">
        <f t="shared" si="167"/>
        <v>29780</v>
      </c>
    </row>
    <row r="1422" spans="1:11" customFormat="1" x14ac:dyDescent="0.25">
      <c r="A1422" t="str">
        <f t="shared" si="165"/>
        <v>29</v>
      </c>
      <c r="B1422" t="s">
        <v>709</v>
      </c>
      <c r="C1422" t="str">
        <f t="shared" si="166"/>
        <v>075</v>
      </c>
      <c r="D1422" t="s">
        <v>783</v>
      </c>
      <c r="E1422" t="str">
        <f t="shared" si="164"/>
        <v>01</v>
      </c>
      <c r="F1422" t="str">
        <f>"006"</f>
        <v>006</v>
      </c>
      <c r="G1422" t="str">
        <f>""</f>
        <v/>
      </c>
      <c r="H1422" t="s">
        <v>1</v>
      </c>
      <c r="I1422" t="s">
        <v>3374</v>
      </c>
      <c r="J1422" t="s">
        <v>6855</v>
      </c>
      <c r="K1422" t="str">
        <f t="shared" si="167"/>
        <v>29780</v>
      </c>
    </row>
    <row r="1423" spans="1:11" customFormat="1" x14ac:dyDescent="0.25">
      <c r="A1423" t="str">
        <f t="shared" si="165"/>
        <v>29</v>
      </c>
      <c r="B1423" t="s">
        <v>709</v>
      </c>
      <c r="C1423" t="str">
        <f t="shared" si="166"/>
        <v>075</v>
      </c>
      <c r="D1423" t="s">
        <v>783</v>
      </c>
      <c r="E1423" t="str">
        <f t="shared" si="164"/>
        <v>01</v>
      </c>
      <c r="F1423" t="str">
        <f>"006"</f>
        <v>006</v>
      </c>
      <c r="G1423" t="str">
        <f>""</f>
        <v/>
      </c>
      <c r="H1423" t="s">
        <v>0</v>
      </c>
      <c r="I1423" t="s">
        <v>3374</v>
      </c>
      <c r="J1423" t="s">
        <v>6855</v>
      </c>
      <c r="K1423" t="str">
        <f t="shared" si="167"/>
        <v>29780</v>
      </c>
    </row>
    <row r="1424" spans="1:11" customFormat="1" x14ac:dyDescent="0.25">
      <c r="A1424" t="str">
        <f t="shared" si="165"/>
        <v>29</v>
      </c>
      <c r="B1424" t="s">
        <v>709</v>
      </c>
      <c r="C1424" t="str">
        <f t="shared" si="166"/>
        <v>075</v>
      </c>
      <c r="D1424" t="s">
        <v>783</v>
      </c>
      <c r="E1424" t="str">
        <f t="shared" si="164"/>
        <v>01</v>
      </c>
      <c r="F1424" t="str">
        <f>"007"</f>
        <v>007</v>
      </c>
      <c r="G1424" t="str">
        <f>""</f>
        <v/>
      </c>
      <c r="H1424" t="s">
        <v>1</v>
      </c>
      <c r="I1424" t="s">
        <v>3375</v>
      </c>
      <c r="J1424" t="s">
        <v>6856</v>
      </c>
      <c r="K1424" t="str">
        <f t="shared" si="167"/>
        <v>29780</v>
      </c>
    </row>
    <row r="1425" spans="1:11" customFormat="1" x14ac:dyDescent="0.25">
      <c r="A1425" t="str">
        <f t="shared" si="165"/>
        <v>29</v>
      </c>
      <c r="B1425" t="s">
        <v>709</v>
      </c>
      <c r="C1425" t="str">
        <f t="shared" si="166"/>
        <v>075</v>
      </c>
      <c r="D1425" t="s">
        <v>783</v>
      </c>
      <c r="E1425" t="str">
        <f t="shared" si="164"/>
        <v>01</v>
      </c>
      <c r="F1425" t="str">
        <f>"007"</f>
        <v>007</v>
      </c>
      <c r="G1425" t="str">
        <f>""</f>
        <v/>
      </c>
      <c r="H1425" t="s">
        <v>0</v>
      </c>
      <c r="I1425" t="s">
        <v>3375</v>
      </c>
      <c r="J1425" t="s">
        <v>6856</v>
      </c>
      <c r="K1425" t="str">
        <f t="shared" si="167"/>
        <v>29780</v>
      </c>
    </row>
    <row r="1426" spans="1:11" customFormat="1" x14ac:dyDescent="0.25">
      <c r="A1426" t="str">
        <f t="shared" si="165"/>
        <v>29</v>
      </c>
      <c r="B1426" t="s">
        <v>709</v>
      </c>
      <c r="C1426" t="str">
        <f t="shared" si="166"/>
        <v>075</v>
      </c>
      <c r="D1426" t="s">
        <v>783</v>
      </c>
      <c r="E1426" t="str">
        <f t="shared" si="164"/>
        <v>01</v>
      </c>
      <c r="F1426" t="str">
        <f>"008"</f>
        <v>008</v>
      </c>
      <c r="G1426" t="str">
        <f>"01"</f>
        <v>01</v>
      </c>
      <c r="H1426" t="s">
        <v>1</v>
      </c>
      <c r="I1426" t="s">
        <v>3374</v>
      </c>
      <c r="J1426" t="s">
        <v>6855</v>
      </c>
      <c r="K1426" t="str">
        <f t="shared" si="167"/>
        <v>29780</v>
      </c>
    </row>
    <row r="1427" spans="1:11" customFormat="1" x14ac:dyDescent="0.25">
      <c r="A1427" t="str">
        <f t="shared" si="165"/>
        <v>29</v>
      </c>
      <c r="B1427" t="s">
        <v>709</v>
      </c>
      <c r="C1427" t="str">
        <f t="shared" si="166"/>
        <v>075</v>
      </c>
      <c r="D1427" t="s">
        <v>783</v>
      </c>
      <c r="E1427" t="str">
        <f t="shared" si="164"/>
        <v>01</v>
      </c>
      <c r="F1427" t="str">
        <f>"008"</f>
        <v>008</v>
      </c>
      <c r="G1427" t="str">
        <f>"01"</f>
        <v>01</v>
      </c>
      <c r="H1427" t="s">
        <v>0</v>
      </c>
      <c r="I1427" t="s">
        <v>3374</v>
      </c>
      <c r="J1427" t="s">
        <v>6855</v>
      </c>
      <c r="K1427" t="str">
        <f t="shared" si="167"/>
        <v>29780</v>
      </c>
    </row>
    <row r="1428" spans="1:11" customFormat="1" x14ac:dyDescent="0.25">
      <c r="A1428" t="str">
        <f t="shared" si="165"/>
        <v>29</v>
      </c>
      <c r="B1428" t="s">
        <v>709</v>
      </c>
      <c r="C1428" t="str">
        <f t="shared" si="166"/>
        <v>075</v>
      </c>
      <c r="D1428" t="s">
        <v>783</v>
      </c>
      <c r="E1428" t="str">
        <f t="shared" si="164"/>
        <v>01</v>
      </c>
      <c r="F1428" t="str">
        <f>"008"</f>
        <v>008</v>
      </c>
      <c r="G1428" t="str">
        <f>"02"</f>
        <v>02</v>
      </c>
      <c r="H1428" t="s">
        <v>2</v>
      </c>
      <c r="I1428" t="s">
        <v>3376</v>
      </c>
      <c r="J1428" t="s">
        <v>6857</v>
      </c>
      <c r="K1428" t="str">
        <f>"29787"</f>
        <v>29787</v>
      </c>
    </row>
    <row r="1429" spans="1:11" customFormat="1" x14ac:dyDescent="0.25">
      <c r="A1429" t="str">
        <f t="shared" si="165"/>
        <v>29</v>
      </c>
      <c r="B1429" t="s">
        <v>709</v>
      </c>
      <c r="C1429" t="str">
        <f t="shared" si="166"/>
        <v>075</v>
      </c>
      <c r="D1429" t="s">
        <v>783</v>
      </c>
      <c r="E1429" t="str">
        <f t="shared" si="164"/>
        <v>01</v>
      </c>
      <c r="F1429" t="str">
        <f>"009"</f>
        <v>009</v>
      </c>
      <c r="G1429" t="str">
        <f>""</f>
        <v/>
      </c>
      <c r="H1429" t="s">
        <v>1</v>
      </c>
      <c r="I1429" t="s">
        <v>2306</v>
      </c>
      <c r="J1429" t="s">
        <v>6858</v>
      </c>
      <c r="K1429" t="str">
        <f>"29780"</f>
        <v>29780</v>
      </c>
    </row>
    <row r="1430" spans="1:11" customFormat="1" x14ac:dyDescent="0.25">
      <c r="A1430" t="str">
        <f t="shared" si="165"/>
        <v>29</v>
      </c>
      <c r="B1430" t="s">
        <v>709</v>
      </c>
      <c r="C1430" t="str">
        <f t="shared" si="166"/>
        <v>075</v>
      </c>
      <c r="D1430" t="s">
        <v>783</v>
      </c>
      <c r="E1430" t="str">
        <f t="shared" si="164"/>
        <v>01</v>
      </c>
      <c r="F1430" t="str">
        <f>"009"</f>
        <v>009</v>
      </c>
      <c r="G1430" t="str">
        <f>""</f>
        <v/>
      </c>
      <c r="H1430" t="s">
        <v>0</v>
      </c>
      <c r="I1430" t="s">
        <v>2306</v>
      </c>
      <c r="J1430" t="s">
        <v>6858</v>
      </c>
      <c r="K1430" t="str">
        <f>"29780"</f>
        <v>29780</v>
      </c>
    </row>
    <row r="1431" spans="1:11" customFormat="1" x14ac:dyDescent="0.25">
      <c r="A1431" t="str">
        <f t="shared" si="165"/>
        <v>29</v>
      </c>
      <c r="B1431" t="s">
        <v>709</v>
      </c>
      <c r="C1431" t="str">
        <f t="shared" si="166"/>
        <v>075</v>
      </c>
      <c r="D1431" t="s">
        <v>783</v>
      </c>
      <c r="E1431" t="str">
        <f t="shared" si="164"/>
        <v>01</v>
      </c>
      <c r="F1431" t="str">
        <f>"010"</f>
        <v>010</v>
      </c>
      <c r="G1431" t="str">
        <f>""</f>
        <v/>
      </c>
      <c r="H1431" t="s">
        <v>1</v>
      </c>
      <c r="I1431" t="s">
        <v>3371</v>
      </c>
      <c r="J1431" t="s">
        <v>6851</v>
      </c>
      <c r="K1431" t="str">
        <f>"29780"</f>
        <v>29780</v>
      </c>
    </row>
    <row r="1432" spans="1:11" customFormat="1" x14ac:dyDescent="0.25">
      <c r="A1432" t="str">
        <f t="shared" si="165"/>
        <v>29</v>
      </c>
      <c r="B1432" t="s">
        <v>709</v>
      </c>
      <c r="C1432" t="str">
        <f t="shared" si="166"/>
        <v>075</v>
      </c>
      <c r="D1432" t="s">
        <v>783</v>
      </c>
      <c r="E1432" t="str">
        <f t="shared" si="164"/>
        <v>01</v>
      </c>
      <c r="F1432" t="str">
        <f>"010"</f>
        <v>010</v>
      </c>
      <c r="G1432" t="str">
        <f>""</f>
        <v/>
      </c>
      <c r="H1432" t="s">
        <v>0</v>
      </c>
      <c r="I1432" t="s">
        <v>3371</v>
      </c>
      <c r="J1432" t="s">
        <v>6851</v>
      </c>
      <c r="K1432" t="str">
        <f>"29780"</f>
        <v>29780</v>
      </c>
    </row>
    <row r="1433" spans="1:11" customFormat="1" x14ac:dyDescent="0.25">
      <c r="A1433" t="str">
        <f t="shared" si="165"/>
        <v>29</v>
      </c>
      <c r="B1433" t="s">
        <v>709</v>
      </c>
      <c r="C1433" t="str">
        <f>"076"</f>
        <v>076</v>
      </c>
      <c r="D1433" t="s">
        <v>784</v>
      </c>
      <c r="E1433" t="str">
        <f t="shared" si="164"/>
        <v>01</v>
      </c>
      <c r="F1433" t="str">
        <f>"001"</f>
        <v>001</v>
      </c>
      <c r="G1433" t="str">
        <f>""</f>
        <v/>
      </c>
      <c r="H1433" t="s">
        <v>1</v>
      </c>
      <c r="I1433" t="s">
        <v>2358</v>
      </c>
      <c r="J1433" t="s">
        <v>6859</v>
      </c>
      <c r="K1433" t="str">
        <f>"29610"</f>
        <v>29610</v>
      </c>
    </row>
    <row r="1434" spans="1:11" customFormat="1" x14ac:dyDescent="0.25">
      <c r="A1434" t="str">
        <f t="shared" si="165"/>
        <v>29</v>
      </c>
      <c r="B1434" t="s">
        <v>709</v>
      </c>
      <c r="C1434" t="str">
        <f>"076"</f>
        <v>076</v>
      </c>
      <c r="D1434" t="s">
        <v>784</v>
      </c>
      <c r="E1434" t="str">
        <f t="shared" si="164"/>
        <v>01</v>
      </c>
      <c r="F1434" t="str">
        <f>"001"</f>
        <v>001</v>
      </c>
      <c r="G1434" t="str">
        <f>""</f>
        <v/>
      </c>
      <c r="H1434" t="s">
        <v>0</v>
      </c>
      <c r="I1434" t="s">
        <v>2358</v>
      </c>
      <c r="J1434" t="s">
        <v>6859</v>
      </c>
      <c r="K1434" t="str">
        <f>"29610"</f>
        <v>29610</v>
      </c>
    </row>
    <row r="1435" spans="1:11" customFormat="1" x14ac:dyDescent="0.25">
      <c r="A1435" t="str">
        <f t="shared" si="165"/>
        <v>29</v>
      </c>
      <c r="B1435" t="s">
        <v>709</v>
      </c>
      <c r="C1435" t="str">
        <f>"076"</f>
        <v>076</v>
      </c>
      <c r="D1435" t="s">
        <v>784</v>
      </c>
      <c r="E1435" t="str">
        <f t="shared" si="164"/>
        <v>01</v>
      </c>
      <c r="F1435" t="str">
        <f>"002"</f>
        <v>002</v>
      </c>
      <c r="G1435" t="str">
        <f>""</f>
        <v/>
      </c>
      <c r="H1435" t="s">
        <v>3</v>
      </c>
      <c r="I1435" t="s">
        <v>2358</v>
      </c>
      <c r="J1435" t="s">
        <v>6859</v>
      </c>
      <c r="K1435" t="str">
        <f>"29610"</f>
        <v>29610</v>
      </c>
    </row>
    <row r="1436" spans="1:11" customFormat="1" x14ac:dyDescent="0.25">
      <c r="A1436" t="str">
        <f t="shared" si="165"/>
        <v>29</v>
      </c>
      <c r="B1436" t="s">
        <v>709</v>
      </c>
      <c r="C1436" t="str">
        <f>"077"</f>
        <v>077</v>
      </c>
      <c r="D1436" t="s">
        <v>785</v>
      </c>
      <c r="E1436" t="str">
        <f t="shared" si="164"/>
        <v>01</v>
      </c>
      <c r="F1436" t="str">
        <f>"001"</f>
        <v>001</v>
      </c>
      <c r="G1436" t="str">
        <f>""</f>
        <v/>
      </c>
      <c r="H1436" t="s">
        <v>3</v>
      </c>
      <c r="I1436" t="s">
        <v>28</v>
      </c>
      <c r="J1436" t="s">
        <v>6860</v>
      </c>
      <c r="K1436" t="str">
        <f>"29451"</f>
        <v>29451</v>
      </c>
    </row>
    <row r="1437" spans="1:11" customFormat="1" x14ac:dyDescent="0.25">
      <c r="A1437" t="str">
        <f t="shared" si="165"/>
        <v>29</v>
      </c>
      <c r="B1437" t="s">
        <v>709</v>
      </c>
      <c r="C1437" t="str">
        <f>"079"</f>
        <v>079</v>
      </c>
      <c r="D1437" t="s">
        <v>786</v>
      </c>
      <c r="E1437" t="str">
        <f t="shared" si="164"/>
        <v>01</v>
      </c>
      <c r="F1437" t="str">
        <f>"001"</f>
        <v>001</v>
      </c>
      <c r="G1437" t="str">
        <f>""</f>
        <v/>
      </c>
      <c r="H1437" t="s">
        <v>3</v>
      </c>
      <c r="I1437" t="s">
        <v>25</v>
      </c>
      <c r="J1437" t="s">
        <v>4030</v>
      </c>
      <c r="K1437" t="str">
        <f>"29710"</f>
        <v>29710</v>
      </c>
    </row>
    <row r="1438" spans="1:11" customFormat="1" x14ac:dyDescent="0.25">
      <c r="A1438" t="str">
        <f t="shared" si="165"/>
        <v>29</v>
      </c>
      <c r="B1438" t="s">
        <v>709</v>
      </c>
      <c r="C1438" t="str">
        <f>"079"</f>
        <v>079</v>
      </c>
      <c r="D1438" t="s">
        <v>786</v>
      </c>
      <c r="E1438" t="str">
        <f t="shared" si="164"/>
        <v>01</v>
      </c>
      <c r="F1438" t="str">
        <f>"002"</f>
        <v>002</v>
      </c>
      <c r="G1438" t="str">
        <f>""</f>
        <v/>
      </c>
      <c r="H1438" t="s">
        <v>3</v>
      </c>
      <c r="I1438" t="s">
        <v>25</v>
      </c>
      <c r="J1438" t="s">
        <v>4030</v>
      </c>
      <c r="K1438" t="str">
        <f>"29710"</f>
        <v>29710</v>
      </c>
    </row>
    <row r="1439" spans="1:11" customFormat="1" x14ac:dyDescent="0.25">
      <c r="A1439" t="str">
        <f t="shared" si="165"/>
        <v>29</v>
      </c>
      <c r="B1439" t="s">
        <v>709</v>
      </c>
      <c r="C1439" t="str">
        <f>"079"</f>
        <v>079</v>
      </c>
      <c r="D1439" t="s">
        <v>786</v>
      </c>
      <c r="E1439" t="str">
        <f t="shared" si="164"/>
        <v>01</v>
      </c>
      <c r="F1439" t="str">
        <f>"003"</f>
        <v>003</v>
      </c>
      <c r="G1439" t="str">
        <f>""</f>
        <v/>
      </c>
      <c r="H1439" t="s">
        <v>3</v>
      </c>
      <c r="I1439" t="s">
        <v>25</v>
      </c>
      <c r="J1439" t="s">
        <v>4030</v>
      </c>
      <c r="K1439" t="str">
        <f>"29710"</f>
        <v>29710</v>
      </c>
    </row>
    <row r="1440" spans="1:11" customFormat="1" x14ac:dyDescent="0.25">
      <c r="A1440" t="str">
        <f t="shared" si="165"/>
        <v>29</v>
      </c>
      <c r="B1440" t="s">
        <v>709</v>
      </c>
      <c r="C1440" t="str">
        <f t="shared" ref="C1440:C1452" si="168">"080"</f>
        <v>080</v>
      </c>
      <c r="D1440" t="s">
        <v>787</v>
      </c>
      <c r="E1440" t="str">
        <f t="shared" si="164"/>
        <v>01</v>
      </c>
      <c r="F1440" t="str">
        <f>"001"</f>
        <v>001</v>
      </c>
      <c r="G1440" t="str">
        <f>""</f>
        <v/>
      </c>
      <c r="H1440" t="s">
        <v>1</v>
      </c>
      <c r="I1440" t="s">
        <v>3377</v>
      </c>
      <c r="J1440" t="s">
        <v>6861</v>
      </c>
      <c r="K1440" t="str">
        <f t="shared" ref="K1440:K1448" si="169">"29560"</f>
        <v>29560</v>
      </c>
    </row>
    <row r="1441" spans="1:11" customFormat="1" x14ac:dyDescent="0.25">
      <c r="A1441" t="str">
        <f t="shared" si="165"/>
        <v>29</v>
      </c>
      <c r="B1441" t="s">
        <v>709</v>
      </c>
      <c r="C1441" t="str">
        <f t="shared" si="168"/>
        <v>080</v>
      </c>
      <c r="D1441" t="s">
        <v>787</v>
      </c>
      <c r="E1441" t="str">
        <f t="shared" si="164"/>
        <v>01</v>
      </c>
      <c r="F1441" t="str">
        <f>"001"</f>
        <v>001</v>
      </c>
      <c r="G1441" t="str">
        <f>""</f>
        <v/>
      </c>
      <c r="H1441" t="s">
        <v>0</v>
      </c>
      <c r="I1441" t="s">
        <v>3377</v>
      </c>
      <c r="J1441" t="s">
        <v>6861</v>
      </c>
      <c r="K1441" t="str">
        <f t="shared" si="169"/>
        <v>29560</v>
      </c>
    </row>
    <row r="1442" spans="1:11" customFormat="1" x14ac:dyDescent="0.25">
      <c r="A1442" t="str">
        <f t="shared" si="165"/>
        <v>29</v>
      </c>
      <c r="B1442" t="s">
        <v>709</v>
      </c>
      <c r="C1442" t="str">
        <f t="shared" si="168"/>
        <v>080</v>
      </c>
      <c r="D1442" t="s">
        <v>787</v>
      </c>
      <c r="E1442" t="str">
        <f t="shared" si="164"/>
        <v>01</v>
      </c>
      <c r="F1442" t="str">
        <f>"002"</f>
        <v>002</v>
      </c>
      <c r="G1442" t="str">
        <f>""</f>
        <v/>
      </c>
      <c r="H1442" t="s">
        <v>3</v>
      </c>
      <c r="I1442" t="s">
        <v>3378</v>
      </c>
      <c r="J1442" t="s">
        <v>6862</v>
      </c>
      <c r="K1442" t="str">
        <f t="shared" si="169"/>
        <v>29560</v>
      </c>
    </row>
    <row r="1443" spans="1:11" customFormat="1" x14ac:dyDescent="0.25">
      <c r="A1443" t="str">
        <f t="shared" si="165"/>
        <v>29</v>
      </c>
      <c r="B1443" t="s">
        <v>709</v>
      </c>
      <c r="C1443" t="str">
        <f t="shared" si="168"/>
        <v>080</v>
      </c>
      <c r="D1443" t="s">
        <v>787</v>
      </c>
      <c r="E1443" t="str">
        <f t="shared" si="164"/>
        <v>01</v>
      </c>
      <c r="F1443" t="str">
        <f>"003"</f>
        <v>003</v>
      </c>
      <c r="G1443" t="str">
        <f>""</f>
        <v/>
      </c>
      <c r="H1443" t="s">
        <v>1</v>
      </c>
      <c r="I1443" t="s">
        <v>3377</v>
      </c>
      <c r="J1443" t="s">
        <v>6861</v>
      </c>
      <c r="K1443" t="str">
        <f t="shared" si="169"/>
        <v>29560</v>
      </c>
    </row>
    <row r="1444" spans="1:11" customFormat="1" x14ac:dyDescent="0.25">
      <c r="A1444" t="str">
        <f t="shared" si="165"/>
        <v>29</v>
      </c>
      <c r="B1444" t="s">
        <v>709</v>
      </c>
      <c r="C1444" t="str">
        <f t="shared" si="168"/>
        <v>080</v>
      </c>
      <c r="D1444" t="s">
        <v>787</v>
      </c>
      <c r="E1444" t="str">
        <f t="shared" si="164"/>
        <v>01</v>
      </c>
      <c r="F1444" t="str">
        <f>"003"</f>
        <v>003</v>
      </c>
      <c r="G1444" t="str">
        <f>""</f>
        <v/>
      </c>
      <c r="H1444" t="s">
        <v>0</v>
      </c>
      <c r="I1444" t="s">
        <v>3377</v>
      </c>
      <c r="J1444" t="s">
        <v>6861</v>
      </c>
      <c r="K1444" t="str">
        <f t="shared" si="169"/>
        <v>29560</v>
      </c>
    </row>
    <row r="1445" spans="1:11" customFormat="1" x14ac:dyDescent="0.25">
      <c r="A1445" t="str">
        <f t="shared" si="165"/>
        <v>29</v>
      </c>
      <c r="B1445" t="s">
        <v>709</v>
      </c>
      <c r="C1445" t="str">
        <f t="shared" si="168"/>
        <v>080</v>
      </c>
      <c r="D1445" t="s">
        <v>787</v>
      </c>
      <c r="E1445" t="str">
        <f t="shared" si="164"/>
        <v>01</v>
      </c>
      <c r="F1445" t="str">
        <f>"004"</f>
        <v>004</v>
      </c>
      <c r="G1445" t="str">
        <f>""</f>
        <v/>
      </c>
      <c r="H1445" t="s">
        <v>1</v>
      </c>
      <c r="I1445" t="s">
        <v>3377</v>
      </c>
      <c r="J1445" t="s">
        <v>6861</v>
      </c>
      <c r="K1445" t="str">
        <f t="shared" si="169"/>
        <v>29560</v>
      </c>
    </row>
    <row r="1446" spans="1:11" customFormat="1" x14ac:dyDescent="0.25">
      <c r="A1446" t="str">
        <f t="shared" si="165"/>
        <v>29</v>
      </c>
      <c r="B1446" t="s">
        <v>709</v>
      </c>
      <c r="C1446" t="str">
        <f t="shared" si="168"/>
        <v>080</v>
      </c>
      <c r="D1446" t="s">
        <v>787</v>
      </c>
      <c r="E1446" t="str">
        <f t="shared" si="164"/>
        <v>01</v>
      </c>
      <c r="F1446" t="str">
        <f>"004"</f>
        <v>004</v>
      </c>
      <c r="G1446" t="str">
        <f>""</f>
        <v/>
      </c>
      <c r="H1446" t="s">
        <v>0</v>
      </c>
      <c r="I1446" t="s">
        <v>3377</v>
      </c>
      <c r="J1446" t="s">
        <v>6861</v>
      </c>
      <c r="K1446" t="str">
        <f t="shared" si="169"/>
        <v>29560</v>
      </c>
    </row>
    <row r="1447" spans="1:11" customFormat="1" x14ac:dyDescent="0.25">
      <c r="A1447" t="str">
        <f t="shared" si="165"/>
        <v>29</v>
      </c>
      <c r="B1447" t="s">
        <v>709</v>
      </c>
      <c r="C1447" t="str">
        <f t="shared" si="168"/>
        <v>080</v>
      </c>
      <c r="D1447" t="s">
        <v>787</v>
      </c>
      <c r="E1447" t="str">
        <f t="shared" si="164"/>
        <v>01</v>
      </c>
      <c r="F1447" t="str">
        <f>"005"</f>
        <v>005</v>
      </c>
      <c r="G1447" t="str">
        <f>""</f>
        <v/>
      </c>
      <c r="H1447" t="s">
        <v>1</v>
      </c>
      <c r="I1447" t="s">
        <v>3377</v>
      </c>
      <c r="J1447" t="s">
        <v>6861</v>
      </c>
      <c r="K1447" t="str">
        <f t="shared" si="169"/>
        <v>29560</v>
      </c>
    </row>
    <row r="1448" spans="1:11" customFormat="1" x14ac:dyDescent="0.25">
      <c r="A1448" t="str">
        <f t="shared" si="165"/>
        <v>29</v>
      </c>
      <c r="B1448" t="s">
        <v>709</v>
      </c>
      <c r="C1448" t="str">
        <f t="shared" si="168"/>
        <v>080</v>
      </c>
      <c r="D1448" t="s">
        <v>787</v>
      </c>
      <c r="E1448" t="str">
        <f t="shared" si="164"/>
        <v>01</v>
      </c>
      <c r="F1448" t="str">
        <f>"005"</f>
        <v>005</v>
      </c>
      <c r="G1448" t="str">
        <f>""</f>
        <v/>
      </c>
      <c r="H1448" t="s">
        <v>0</v>
      </c>
      <c r="I1448" t="s">
        <v>3377</v>
      </c>
      <c r="J1448" t="s">
        <v>6861</v>
      </c>
      <c r="K1448" t="str">
        <f t="shared" si="169"/>
        <v>29560</v>
      </c>
    </row>
    <row r="1449" spans="1:11" customFormat="1" x14ac:dyDescent="0.25">
      <c r="A1449" t="str">
        <f t="shared" si="165"/>
        <v>29</v>
      </c>
      <c r="B1449" t="s">
        <v>709</v>
      </c>
      <c r="C1449" t="str">
        <f t="shared" si="168"/>
        <v>080</v>
      </c>
      <c r="D1449" t="s">
        <v>787</v>
      </c>
      <c r="E1449" t="str">
        <f>"02"</f>
        <v>02</v>
      </c>
      <c r="F1449" t="str">
        <f>"001"</f>
        <v>001</v>
      </c>
      <c r="G1449" t="str">
        <f>"01"</f>
        <v>01</v>
      </c>
      <c r="H1449" t="s">
        <v>1</v>
      </c>
      <c r="I1449" t="s">
        <v>3379</v>
      </c>
      <c r="J1449" t="s">
        <v>6863</v>
      </c>
      <c r="K1449" t="str">
        <f>"29569"</f>
        <v>29569</v>
      </c>
    </row>
    <row r="1450" spans="1:11" customFormat="1" x14ac:dyDescent="0.25">
      <c r="A1450" t="str">
        <f t="shared" si="165"/>
        <v>29</v>
      </c>
      <c r="B1450" t="s">
        <v>709</v>
      </c>
      <c r="C1450" t="str">
        <f t="shared" si="168"/>
        <v>080</v>
      </c>
      <c r="D1450" t="s">
        <v>787</v>
      </c>
      <c r="E1450" t="str">
        <f>"02"</f>
        <v>02</v>
      </c>
      <c r="F1450" t="str">
        <f>"001"</f>
        <v>001</v>
      </c>
      <c r="G1450" t="str">
        <f>"02"</f>
        <v>02</v>
      </c>
      <c r="H1450" t="s">
        <v>0</v>
      </c>
      <c r="I1450" t="s">
        <v>3378</v>
      </c>
      <c r="J1450" t="s">
        <v>6862</v>
      </c>
      <c r="K1450" t="str">
        <f>"29560"</f>
        <v>29560</v>
      </c>
    </row>
    <row r="1451" spans="1:11" customFormat="1" x14ac:dyDescent="0.25">
      <c r="A1451" t="str">
        <f t="shared" si="165"/>
        <v>29</v>
      </c>
      <c r="B1451" t="s">
        <v>709</v>
      </c>
      <c r="C1451" t="str">
        <f t="shared" si="168"/>
        <v>080</v>
      </c>
      <c r="D1451" t="s">
        <v>787</v>
      </c>
      <c r="E1451" t="str">
        <f>"02"</f>
        <v>02</v>
      </c>
      <c r="F1451" t="str">
        <f>"002"</f>
        <v>002</v>
      </c>
      <c r="G1451" t="str">
        <f>"01"</f>
        <v>01</v>
      </c>
      <c r="H1451" t="s">
        <v>1</v>
      </c>
      <c r="I1451" t="s">
        <v>3380</v>
      </c>
      <c r="J1451" t="s">
        <v>6864</v>
      </c>
      <c r="K1451" t="str">
        <f>"29569"</f>
        <v>29569</v>
      </c>
    </row>
    <row r="1452" spans="1:11" customFormat="1" x14ac:dyDescent="0.25">
      <c r="A1452" t="str">
        <f t="shared" si="165"/>
        <v>29</v>
      </c>
      <c r="B1452" t="s">
        <v>709</v>
      </c>
      <c r="C1452" t="str">
        <f t="shared" si="168"/>
        <v>080</v>
      </c>
      <c r="D1452" t="s">
        <v>787</v>
      </c>
      <c r="E1452" t="str">
        <f>"02"</f>
        <v>02</v>
      </c>
      <c r="F1452" t="str">
        <f>"002"</f>
        <v>002</v>
      </c>
      <c r="G1452" t="str">
        <f>"02"</f>
        <v>02</v>
      </c>
      <c r="H1452" t="s">
        <v>0</v>
      </c>
      <c r="I1452" t="s">
        <v>3378</v>
      </c>
      <c r="J1452" t="s">
        <v>6862</v>
      </c>
      <c r="K1452" t="str">
        <f>"29560"</f>
        <v>29560</v>
      </c>
    </row>
    <row r="1453" spans="1:11" customFormat="1" x14ac:dyDescent="0.25">
      <c r="A1453" t="str">
        <f t="shared" si="165"/>
        <v>29</v>
      </c>
      <c r="B1453" t="s">
        <v>709</v>
      </c>
      <c r="C1453" t="str">
        <f>"081"</f>
        <v>081</v>
      </c>
      <c r="D1453" t="s">
        <v>788</v>
      </c>
      <c r="E1453" t="str">
        <f t="shared" ref="E1453:E1510" si="170">"01"</f>
        <v>01</v>
      </c>
      <c r="F1453" t="str">
        <f>"001"</f>
        <v>001</v>
      </c>
      <c r="G1453" t="str">
        <f>""</f>
        <v/>
      </c>
      <c r="H1453" t="s">
        <v>3</v>
      </c>
      <c r="I1453" t="s">
        <v>3381</v>
      </c>
      <c r="J1453" t="s">
        <v>6865</v>
      </c>
      <c r="K1453" t="str">
        <f>"29450"</f>
        <v>29450</v>
      </c>
    </row>
    <row r="1454" spans="1:11" customFormat="1" x14ac:dyDescent="0.25">
      <c r="A1454" t="str">
        <f t="shared" si="165"/>
        <v>29</v>
      </c>
      <c r="B1454" t="s">
        <v>709</v>
      </c>
      <c r="C1454" t="str">
        <f t="shared" ref="C1454:C1509" si="171">"082"</f>
        <v>082</v>
      </c>
      <c r="D1454" t="s">
        <v>789</v>
      </c>
      <c r="E1454" t="str">
        <f t="shared" si="170"/>
        <v>01</v>
      </c>
      <c r="F1454" t="str">
        <f>"001"</f>
        <v>001</v>
      </c>
      <c r="G1454" t="str">
        <f>""</f>
        <v/>
      </c>
      <c r="H1454" t="s">
        <v>1</v>
      </c>
      <c r="I1454" t="s">
        <v>3382</v>
      </c>
      <c r="J1454" t="s">
        <v>6866</v>
      </c>
      <c r="K1454" t="str">
        <f>"29730"</f>
        <v>29730</v>
      </c>
    </row>
    <row r="1455" spans="1:11" customFormat="1" x14ac:dyDescent="0.25">
      <c r="A1455" t="str">
        <f t="shared" si="165"/>
        <v>29</v>
      </c>
      <c r="B1455" t="s">
        <v>709</v>
      </c>
      <c r="C1455" t="str">
        <f t="shared" si="171"/>
        <v>082</v>
      </c>
      <c r="D1455" t="s">
        <v>789</v>
      </c>
      <c r="E1455" t="str">
        <f t="shared" si="170"/>
        <v>01</v>
      </c>
      <c r="F1455" t="str">
        <f>"001"</f>
        <v>001</v>
      </c>
      <c r="G1455" t="str">
        <f>""</f>
        <v/>
      </c>
      <c r="H1455" t="s">
        <v>0</v>
      </c>
      <c r="I1455" t="s">
        <v>3382</v>
      </c>
      <c r="J1455" t="s">
        <v>6866</v>
      </c>
      <c r="K1455" t="str">
        <f>"29730"</f>
        <v>29730</v>
      </c>
    </row>
    <row r="1456" spans="1:11" customFormat="1" x14ac:dyDescent="0.25">
      <c r="A1456" t="str">
        <f t="shared" si="165"/>
        <v>29</v>
      </c>
      <c r="B1456" t="s">
        <v>709</v>
      </c>
      <c r="C1456" t="str">
        <f t="shared" si="171"/>
        <v>082</v>
      </c>
      <c r="D1456" t="s">
        <v>789</v>
      </c>
      <c r="E1456" t="str">
        <f t="shared" si="170"/>
        <v>01</v>
      </c>
      <c r="F1456" t="str">
        <f>"002"</f>
        <v>002</v>
      </c>
      <c r="G1456" t="str">
        <f>""</f>
        <v/>
      </c>
      <c r="H1456" t="s">
        <v>1</v>
      </c>
      <c r="I1456" t="s">
        <v>3383</v>
      </c>
      <c r="J1456" t="s">
        <v>6867</v>
      </c>
      <c r="K1456" t="str">
        <f>"29730"</f>
        <v>29730</v>
      </c>
    </row>
    <row r="1457" spans="1:11" customFormat="1" x14ac:dyDescent="0.25">
      <c r="A1457" t="str">
        <f t="shared" si="165"/>
        <v>29</v>
      </c>
      <c r="B1457" t="s">
        <v>709</v>
      </c>
      <c r="C1457" t="str">
        <f t="shared" si="171"/>
        <v>082</v>
      </c>
      <c r="D1457" t="s">
        <v>789</v>
      </c>
      <c r="E1457" t="str">
        <f t="shared" si="170"/>
        <v>01</v>
      </c>
      <c r="F1457" t="str">
        <f>"002"</f>
        <v>002</v>
      </c>
      <c r="G1457" t="str">
        <f>""</f>
        <v/>
      </c>
      <c r="H1457" t="s">
        <v>0</v>
      </c>
      <c r="I1457" t="s">
        <v>3383</v>
      </c>
      <c r="J1457" t="s">
        <v>6867</v>
      </c>
      <c r="K1457" t="str">
        <f>"29730"</f>
        <v>29730</v>
      </c>
    </row>
    <row r="1458" spans="1:11" customFormat="1" x14ac:dyDescent="0.25">
      <c r="A1458" t="str">
        <f t="shared" si="165"/>
        <v>29</v>
      </c>
      <c r="B1458" t="s">
        <v>709</v>
      </c>
      <c r="C1458" t="str">
        <f t="shared" si="171"/>
        <v>082</v>
      </c>
      <c r="D1458" t="s">
        <v>789</v>
      </c>
      <c r="E1458" t="str">
        <f t="shared" si="170"/>
        <v>01</v>
      </c>
      <c r="F1458" t="str">
        <f>"003"</f>
        <v>003</v>
      </c>
      <c r="G1458" t="str">
        <f>""</f>
        <v/>
      </c>
      <c r="H1458" t="s">
        <v>1</v>
      </c>
      <c r="I1458" t="s">
        <v>3384</v>
      </c>
      <c r="J1458" t="s">
        <v>6868</v>
      </c>
      <c r="K1458" t="str">
        <f>"29720"</f>
        <v>29720</v>
      </c>
    </row>
    <row r="1459" spans="1:11" customFormat="1" x14ac:dyDescent="0.25">
      <c r="A1459" t="str">
        <f t="shared" si="165"/>
        <v>29</v>
      </c>
      <c r="B1459" t="s">
        <v>709</v>
      </c>
      <c r="C1459" t="str">
        <f t="shared" si="171"/>
        <v>082</v>
      </c>
      <c r="D1459" t="s">
        <v>789</v>
      </c>
      <c r="E1459" t="str">
        <f t="shared" si="170"/>
        <v>01</v>
      </c>
      <c r="F1459" t="str">
        <f>"003"</f>
        <v>003</v>
      </c>
      <c r="G1459" t="str">
        <f>""</f>
        <v/>
      </c>
      <c r="H1459" t="s">
        <v>0</v>
      </c>
      <c r="I1459" t="s">
        <v>3384</v>
      </c>
      <c r="J1459" t="s">
        <v>6868</v>
      </c>
      <c r="K1459" t="str">
        <f>"29720"</f>
        <v>29720</v>
      </c>
    </row>
    <row r="1460" spans="1:11" customFormat="1" x14ac:dyDescent="0.25">
      <c r="A1460" t="str">
        <f t="shared" si="165"/>
        <v>29</v>
      </c>
      <c r="B1460" t="s">
        <v>709</v>
      </c>
      <c r="C1460" t="str">
        <f t="shared" si="171"/>
        <v>082</v>
      </c>
      <c r="D1460" t="s">
        <v>789</v>
      </c>
      <c r="E1460" t="str">
        <f t="shared" si="170"/>
        <v>01</v>
      </c>
      <c r="F1460" t="str">
        <f>"004"</f>
        <v>004</v>
      </c>
      <c r="G1460" t="str">
        <f>""</f>
        <v/>
      </c>
      <c r="H1460" t="s">
        <v>3</v>
      </c>
      <c r="I1460" t="s">
        <v>3385</v>
      </c>
      <c r="J1460" t="s">
        <v>6869</v>
      </c>
      <c r="K1460" t="str">
        <f>"29738"</f>
        <v>29738</v>
      </c>
    </row>
    <row r="1461" spans="1:11" customFormat="1" x14ac:dyDescent="0.25">
      <c r="A1461" t="str">
        <f t="shared" si="165"/>
        <v>29</v>
      </c>
      <c r="B1461" t="s">
        <v>709</v>
      </c>
      <c r="C1461" t="str">
        <f t="shared" si="171"/>
        <v>082</v>
      </c>
      <c r="D1461" t="s">
        <v>789</v>
      </c>
      <c r="E1461" t="str">
        <f t="shared" si="170"/>
        <v>01</v>
      </c>
      <c r="F1461" t="str">
        <f>"005"</f>
        <v>005</v>
      </c>
      <c r="G1461" t="str">
        <f>""</f>
        <v/>
      </c>
      <c r="H1461" t="s">
        <v>1</v>
      </c>
      <c r="I1461" t="s">
        <v>3386</v>
      </c>
      <c r="J1461" t="s">
        <v>6870</v>
      </c>
      <c r="K1461" t="str">
        <f>"29738"</f>
        <v>29738</v>
      </c>
    </row>
    <row r="1462" spans="1:11" customFormat="1" x14ac:dyDescent="0.25">
      <c r="A1462" t="str">
        <f t="shared" si="165"/>
        <v>29</v>
      </c>
      <c r="B1462" t="s">
        <v>709</v>
      </c>
      <c r="C1462" t="str">
        <f t="shared" si="171"/>
        <v>082</v>
      </c>
      <c r="D1462" t="s">
        <v>789</v>
      </c>
      <c r="E1462" t="str">
        <f t="shared" si="170"/>
        <v>01</v>
      </c>
      <c r="F1462" t="str">
        <f>"005"</f>
        <v>005</v>
      </c>
      <c r="G1462" t="str">
        <f>""</f>
        <v/>
      </c>
      <c r="H1462" t="s">
        <v>0</v>
      </c>
      <c r="I1462" t="s">
        <v>3386</v>
      </c>
      <c r="J1462" t="s">
        <v>6870</v>
      </c>
      <c r="K1462" t="str">
        <f>"29738"</f>
        <v>29738</v>
      </c>
    </row>
    <row r="1463" spans="1:11" customFormat="1" x14ac:dyDescent="0.25">
      <c r="A1463" t="str">
        <f t="shared" si="165"/>
        <v>29</v>
      </c>
      <c r="B1463" t="s">
        <v>709</v>
      </c>
      <c r="C1463" t="str">
        <f t="shared" si="171"/>
        <v>082</v>
      </c>
      <c r="D1463" t="s">
        <v>789</v>
      </c>
      <c r="E1463" t="str">
        <f t="shared" si="170"/>
        <v>01</v>
      </c>
      <c r="F1463" t="str">
        <f>"006"</f>
        <v>006</v>
      </c>
      <c r="G1463" t="str">
        <f>""</f>
        <v/>
      </c>
      <c r="H1463" t="s">
        <v>1</v>
      </c>
      <c r="I1463" t="s">
        <v>3387</v>
      </c>
      <c r="J1463" t="s">
        <v>6871</v>
      </c>
      <c r="K1463" t="str">
        <f>"29730"</f>
        <v>29730</v>
      </c>
    </row>
    <row r="1464" spans="1:11" customFormat="1" x14ac:dyDescent="0.25">
      <c r="A1464" t="str">
        <f t="shared" si="165"/>
        <v>29</v>
      </c>
      <c r="B1464" t="s">
        <v>709</v>
      </c>
      <c r="C1464" t="str">
        <f t="shared" si="171"/>
        <v>082</v>
      </c>
      <c r="D1464" t="s">
        <v>789</v>
      </c>
      <c r="E1464" t="str">
        <f t="shared" si="170"/>
        <v>01</v>
      </c>
      <c r="F1464" t="str">
        <f>"006"</f>
        <v>006</v>
      </c>
      <c r="G1464" t="str">
        <f>""</f>
        <v/>
      </c>
      <c r="H1464" t="s">
        <v>0</v>
      </c>
      <c r="I1464" t="s">
        <v>3387</v>
      </c>
      <c r="J1464" t="s">
        <v>6871</v>
      </c>
      <c r="K1464" t="str">
        <f>"29730"</f>
        <v>29730</v>
      </c>
    </row>
    <row r="1465" spans="1:11" customFormat="1" x14ac:dyDescent="0.25">
      <c r="A1465" t="str">
        <f t="shared" si="165"/>
        <v>29</v>
      </c>
      <c r="B1465" t="s">
        <v>709</v>
      </c>
      <c r="C1465" t="str">
        <f t="shared" si="171"/>
        <v>082</v>
      </c>
      <c r="D1465" t="s">
        <v>789</v>
      </c>
      <c r="E1465" t="str">
        <f t="shared" si="170"/>
        <v>01</v>
      </c>
      <c r="F1465" t="str">
        <f>"007"</f>
        <v>007</v>
      </c>
      <c r="G1465" t="str">
        <f>""</f>
        <v/>
      </c>
      <c r="H1465" t="s">
        <v>1</v>
      </c>
      <c r="I1465" t="s">
        <v>3388</v>
      </c>
      <c r="J1465" t="s">
        <v>6872</v>
      </c>
      <c r="K1465" t="str">
        <f>"29730"</f>
        <v>29730</v>
      </c>
    </row>
    <row r="1466" spans="1:11" customFormat="1" x14ac:dyDescent="0.25">
      <c r="A1466" t="str">
        <f t="shared" si="165"/>
        <v>29</v>
      </c>
      <c r="B1466" t="s">
        <v>709</v>
      </c>
      <c r="C1466" t="str">
        <f t="shared" si="171"/>
        <v>082</v>
      </c>
      <c r="D1466" t="s">
        <v>789</v>
      </c>
      <c r="E1466" t="str">
        <f t="shared" si="170"/>
        <v>01</v>
      </c>
      <c r="F1466" t="str">
        <f>"007"</f>
        <v>007</v>
      </c>
      <c r="G1466" t="str">
        <f>""</f>
        <v/>
      </c>
      <c r="H1466" t="s">
        <v>0</v>
      </c>
      <c r="I1466" t="s">
        <v>3388</v>
      </c>
      <c r="J1466" t="s">
        <v>6872</v>
      </c>
      <c r="K1466" t="str">
        <f>"29730"</f>
        <v>29730</v>
      </c>
    </row>
    <row r="1467" spans="1:11" customFormat="1" x14ac:dyDescent="0.25">
      <c r="A1467" t="str">
        <f t="shared" si="165"/>
        <v>29</v>
      </c>
      <c r="B1467" t="s">
        <v>709</v>
      </c>
      <c r="C1467" t="str">
        <f t="shared" si="171"/>
        <v>082</v>
      </c>
      <c r="D1467" t="s">
        <v>789</v>
      </c>
      <c r="E1467" t="str">
        <f t="shared" si="170"/>
        <v>01</v>
      </c>
      <c r="F1467" t="str">
        <f>"008"</f>
        <v>008</v>
      </c>
      <c r="G1467" t="str">
        <f>""</f>
        <v/>
      </c>
      <c r="H1467" t="s">
        <v>1</v>
      </c>
      <c r="I1467" t="s">
        <v>3389</v>
      </c>
      <c r="J1467" t="s">
        <v>6873</v>
      </c>
      <c r="K1467" t="str">
        <f>"29720"</f>
        <v>29720</v>
      </c>
    </row>
    <row r="1468" spans="1:11" customFormat="1" x14ac:dyDescent="0.25">
      <c r="A1468" t="str">
        <f t="shared" si="165"/>
        <v>29</v>
      </c>
      <c r="B1468" t="s">
        <v>709</v>
      </c>
      <c r="C1468" t="str">
        <f t="shared" si="171"/>
        <v>082</v>
      </c>
      <c r="D1468" t="s">
        <v>789</v>
      </c>
      <c r="E1468" t="str">
        <f t="shared" si="170"/>
        <v>01</v>
      </c>
      <c r="F1468" t="str">
        <f>"008"</f>
        <v>008</v>
      </c>
      <c r="G1468" t="str">
        <f>""</f>
        <v/>
      </c>
      <c r="H1468" t="s">
        <v>0</v>
      </c>
      <c r="I1468" t="s">
        <v>3389</v>
      </c>
      <c r="J1468" t="s">
        <v>6873</v>
      </c>
      <c r="K1468" t="str">
        <f>"29720"</f>
        <v>29720</v>
      </c>
    </row>
    <row r="1469" spans="1:11" customFormat="1" x14ac:dyDescent="0.25">
      <c r="A1469" t="str">
        <f t="shared" si="165"/>
        <v>29</v>
      </c>
      <c r="B1469" t="s">
        <v>709</v>
      </c>
      <c r="C1469" t="str">
        <f t="shared" si="171"/>
        <v>082</v>
      </c>
      <c r="D1469" t="s">
        <v>789</v>
      </c>
      <c r="E1469" t="str">
        <f t="shared" si="170"/>
        <v>01</v>
      </c>
      <c r="F1469" t="str">
        <f>"009"</f>
        <v>009</v>
      </c>
      <c r="G1469" t="str">
        <f>""</f>
        <v/>
      </c>
      <c r="H1469" t="s">
        <v>1</v>
      </c>
      <c r="I1469" t="s">
        <v>3382</v>
      </c>
      <c r="J1469" t="s">
        <v>6866</v>
      </c>
      <c r="K1469" t="str">
        <f>"29730"</f>
        <v>29730</v>
      </c>
    </row>
    <row r="1470" spans="1:11" customFormat="1" x14ac:dyDescent="0.25">
      <c r="A1470" t="str">
        <f t="shared" si="165"/>
        <v>29</v>
      </c>
      <c r="B1470" t="s">
        <v>709</v>
      </c>
      <c r="C1470" t="str">
        <f t="shared" si="171"/>
        <v>082</v>
      </c>
      <c r="D1470" t="s">
        <v>789</v>
      </c>
      <c r="E1470" t="str">
        <f t="shared" si="170"/>
        <v>01</v>
      </c>
      <c r="F1470" t="str">
        <f>"009"</f>
        <v>009</v>
      </c>
      <c r="G1470" t="str">
        <f>""</f>
        <v/>
      </c>
      <c r="H1470" t="s">
        <v>0</v>
      </c>
      <c r="I1470" t="s">
        <v>3382</v>
      </c>
      <c r="J1470" t="s">
        <v>6866</v>
      </c>
      <c r="K1470" t="str">
        <f>"29730"</f>
        <v>29730</v>
      </c>
    </row>
    <row r="1471" spans="1:11" customFormat="1" x14ac:dyDescent="0.25">
      <c r="A1471" t="str">
        <f t="shared" si="165"/>
        <v>29</v>
      </c>
      <c r="B1471" t="s">
        <v>709</v>
      </c>
      <c r="C1471" t="str">
        <f t="shared" si="171"/>
        <v>082</v>
      </c>
      <c r="D1471" t="s">
        <v>789</v>
      </c>
      <c r="E1471" t="str">
        <f t="shared" si="170"/>
        <v>01</v>
      </c>
      <c r="F1471" t="str">
        <f>"010"</f>
        <v>010</v>
      </c>
      <c r="G1471" t="str">
        <f>""</f>
        <v/>
      </c>
      <c r="H1471" t="s">
        <v>1</v>
      </c>
      <c r="I1471" t="s">
        <v>3390</v>
      </c>
      <c r="J1471" t="s">
        <v>6874</v>
      </c>
      <c r="K1471" t="str">
        <f>"29720"</f>
        <v>29720</v>
      </c>
    </row>
    <row r="1472" spans="1:11" customFormat="1" x14ac:dyDescent="0.25">
      <c r="A1472" t="str">
        <f t="shared" si="165"/>
        <v>29</v>
      </c>
      <c r="B1472" t="s">
        <v>709</v>
      </c>
      <c r="C1472" t="str">
        <f t="shared" si="171"/>
        <v>082</v>
      </c>
      <c r="D1472" t="s">
        <v>789</v>
      </c>
      <c r="E1472" t="str">
        <f t="shared" si="170"/>
        <v>01</v>
      </c>
      <c r="F1472" t="str">
        <f>"010"</f>
        <v>010</v>
      </c>
      <c r="G1472" t="str">
        <f>""</f>
        <v/>
      </c>
      <c r="H1472" t="s">
        <v>0</v>
      </c>
      <c r="I1472" t="s">
        <v>3390</v>
      </c>
      <c r="J1472" t="s">
        <v>6874</v>
      </c>
      <c r="K1472" t="str">
        <f>"29720"</f>
        <v>29720</v>
      </c>
    </row>
    <row r="1473" spans="1:11" customFormat="1" x14ac:dyDescent="0.25">
      <c r="A1473" t="str">
        <f t="shared" si="165"/>
        <v>29</v>
      </c>
      <c r="B1473" t="s">
        <v>709</v>
      </c>
      <c r="C1473" t="str">
        <f t="shared" si="171"/>
        <v>082</v>
      </c>
      <c r="D1473" t="s">
        <v>789</v>
      </c>
      <c r="E1473" t="str">
        <f t="shared" si="170"/>
        <v>01</v>
      </c>
      <c r="F1473" t="str">
        <f>"011"</f>
        <v>011</v>
      </c>
      <c r="G1473" t="str">
        <f>""</f>
        <v/>
      </c>
      <c r="H1473" t="s">
        <v>1</v>
      </c>
      <c r="I1473" t="s">
        <v>3391</v>
      </c>
      <c r="J1473" t="s">
        <v>6875</v>
      </c>
      <c r="K1473" t="str">
        <f>"29720"</f>
        <v>29720</v>
      </c>
    </row>
    <row r="1474" spans="1:11" customFormat="1" x14ac:dyDescent="0.25">
      <c r="A1474" t="str">
        <f t="shared" si="165"/>
        <v>29</v>
      </c>
      <c r="B1474" t="s">
        <v>709</v>
      </c>
      <c r="C1474" t="str">
        <f t="shared" si="171"/>
        <v>082</v>
      </c>
      <c r="D1474" t="s">
        <v>789</v>
      </c>
      <c r="E1474" t="str">
        <f t="shared" si="170"/>
        <v>01</v>
      </c>
      <c r="F1474" t="str">
        <f>"011"</f>
        <v>011</v>
      </c>
      <c r="G1474" t="str">
        <f>""</f>
        <v/>
      </c>
      <c r="H1474" t="s">
        <v>0</v>
      </c>
      <c r="I1474" t="s">
        <v>3391</v>
      </c>
      <c r="J1474" t="s">
        <v>6875</v>
      </c>
      <c r="K1474" t="str">
        <f>"29720"</f>
        <v>29720</v>
      </c>
    </row>
    <row r="1475" spans="1:11" customFormat="1" x14ac:dyDescent="0.25">
      <c r="A1475" t="str">
        <f t="shared" ref="A1475:A1538" si="172">"29"</f>
        <v>29</v>
      </c>
      <c r="B1475" t="s">
        <v>709</v>
      </c>
      <c r="C1475" t="str">
        <f t="shared" si="171"/>
        <v>082</v>
      </c>
      <c r="D1475" t="s">
        <v>789</v>
      </c>
      <c r="E1475" t="str">
        <f t="shared" si="170"/>
        <v>01</v>
      </c>
      <c r="F1475" t="str">
        <f>"012"</f>
        <v>012</v>
      </c>
      <c r="G1475" t="str">
        <f>""</f>
        <v/>
      </c>
      <c r="H1475" t="s">
        <v>1</v>
      </c>
      <c r="I1475" t="s">
        <v>3387</v>
      </c>
      <c r="J1475" t="s">
        <v>6871</v>
      </c>
      <c r="K1475" t="str">
        <f>"29730"</f>
        <v>29730</v>
      </c>
    </row>
    <row r="1476" spans="1:11" customFormat="1" x14ac:dyDescent="0.25">
      <c r="A1476" t="str">
        <f t="shared" si="172"/>
        <v>29</v>
      </c>
      <c r="B1476" t="s">
        <v>709</v>
      </c>
      <c r="C1476" t="str">
        <f t="shared" si="171"/>
        <v>082</v>
      </c>
      <c r="D1476" t="s">
        <v>789</v>
      </c>
      <c r="E1476" t="str">
        <f t="shared" si="170"/>
        <v>01</v>
      </c>
      <c r="F1476" t="str">
        <f>"012"</f>
        <v>012</v>
      </c>
      <c r="G1476" t="str">
        <f>""</f>
        <v/>
      </c>
      <c r="H1476" t="s">
        <v>0</v>
      </c>
      <c r="I1476" t="s">
        <v>3387</v>
      </c>
      <c r="J1476" t="s">
        <v>6871</v>
      </c>
      <c r="K1476" t="str">
        <f>"29730"</f>
        <v>29730</v>
      </c>
    </row>
    <row r="1477" spans="1:11" customFormat="1" x14ac:dyDescent="0.25">
      <c r="A1477" t="str">
        <f t="shared" si="172"/>
        <v>29</v>
      </c>
      <c r="B1477" t="s">
        <v>709</v>
      </c>
      <c r="C1477" t="str">
        <f t="shared" si="171"/>
        <v>082</v>
      </c>
      <c r="D1477" t="s">
        <v>789</v>
      </c>
      <c r="E1477" t="str">
        <f t="shared" si="170"/>
        <v>01</v>
      </c>
      <c r="F1477" t="str">
        <f>"013"</f>
        <v>013</v>
      </c>
      <c r="G1477" t="str">
        <f>""</f>
        <v/>
      </c>
      <c r="H1477" t="s">
        <v>1</v>
      </c>
      <c r="I1477" t="s">
        <v>3392</v>
      </c>
      <c r="J1477" t="s">
        <v>6876</v>
      </c>
      <c r="K1477" t="str">
        <f>"29738"</f>
        <v>29738</v>
      </c>
    </row>
    <row r="1478" spans="1:11" customFormat="1" x14ac:dyDescent="0.25">
      <c r="A1478" t="str">
        <f t="shared" si="172"/>
        <v>29</v>
      </c>
      <c r="B1478" t="s">
        <v>709</v>
      </c>
      <c r="C1478" t="str">
        <f t="shared" si="171"/>
        <v>082</v>
      </c>
      <c r="D1478" t="s">
        <v>789</v>
      </c>
      <c r="E1478" t="str">
        <f t="shared" si="170"/>
        <v>01</v>
      </c>
      <c r="F1478" t="str">
        <f>"013"</f>
        <v>013</v>
      </c>
      <c r="G1478" t="str">
        <f>""</f>
        <v/>
      </c>
      <c r="H1478" t="s">
        <v>0</v>
      </c>
      <c r="I1478" t="s">
        <v>3392</v>
      </c>
      <c r="J1478" t="s">
        <v>6876</v>
      </c>
      <c r="K1478" t="str">
        <f>"29738"</f>
        <v>29738</v>
      </c>
    </row>
    <row r="1479" spans="1:11" customFormat="1" x14ac:dyDescent="0.25">
      <c r="A1479" t="str">
        <f t="shared" si="172"/>
        <v>29</v>
      </c>
      <c r="B1479" t="s">
        <v>709</v>
      </c>
      <c r="C1479" t="str">
        <f t="shared" si="171"/>
        <v>082</v>
      </c>
      <c r="D1479" t="s">
        <v>789</v>
      </c>
      <c r="E1479" t="str">
        <f t="shared" si="170"/>
        <v>01</v>
      </c>
      <c r="F1479" t="str">
        <f>"014"</f>
        <v>014</v>
      </c>
      <c r="G1479" t="str">
        <f>""</f>
        <v/>
      </c>
      <c r="H1479" t="s">
        <v>3</v>
      </c>
      <c r="I1479" t="s">
        <v>25</v>
      </c>
      <c r="J1479" t="s">
        <v>6877</v>
      </c>
      <c r="K1479" t="str">
        <f>"29730"</f>
        <v>29730</v>
      </c>
    </row>
    <row r="1480" spans="1:11" customFormat="1" x14ac:dyDescent="0.25">
      <c r="A1480" t="str">
        <f t="shared" si="172"/>
        <v>29</v>
      </c>
      <c r="B1480" t="s">
        <v>709</v>
      </c>
      <c r="C1480" t="str">
        <f t="shared" si="171"/>
        <v>082</v>
      </c>
      <c r="D1480" t="s">
        <v>789</v>
      </c>
      <c r="E1480" t="str">
        <f t="shared" si="170"/>
        <v>01</v>
      </c>
      <c r="F1480" t="str">
        <f>"015"</f>
        <v>015</v>
      </c>
      <c r="G1480" t="str">
        <f>""</f>
        <v/>
      </c>
      <c r="H1480" t="s">
        <v>1</v>
      </c>
      <c r="I1480" t="s">
        <v>3387</v>
      </c>
      <c r="J1480" t="s">
        <v>6871</v>
      </c>
      <c r="K1480" t="str">
        <f>"29730"</f>
        <v>29730</v>
      </c>
    </row>
    <row r="1481" spans="1:11" customFormat="1" x14ac:dyDescent="0.25">
      <c r="A1481" t="str">
        <f t="shared" si="172"/>
        <v>29</v>
      </c>
      <c r="B1481" t="s">
        <v>709</v>
      </c>
      <c r="C1481" t="str">
        <f t="shared" si="171"/>
        <v>082</v>
      </c>
      <c r="D1481" t="s">
        <v>789</v>
      </c>
      <c r="E1481" t="str">
        <f t="shared" si="170"/>
        <v>01</v>
      </c>
      <c r="F1481" t="str">
        <f>"015"</f>
        <v>015</v>
      </c>
      <c r="G1481" t="str">
        <f>""</f>
        <v/>
      </c>
      <c r="H1481" t="s">
        <v>0</v>
      </c>
      <c r="I1481" t="s">
        <v>3387</v>
      </c>
      <c r="J1481" t="s">
        <v>6871</v>
      </c>
      <c r="K1481" t="str">
        <f>"29730"</f>
        <v>29730</v>
      </c>
    </row>
    <row r="1482" spans="1:11" customFormat="1" x14ac:dyDescent="0.25">
      <c r="A1482" t="str">
        <f t="shared" si="172"/>
        <v>29</v>
      </c>
      <c r="B1482" t="s">
        <v>709</v>
      </c>
      <c r="C1482" t="str">
        <f t="shared" si="171"/>
        <v>082</v>
      </c>
      <c r="D1482" t="s">
        <v>789</v>
      </c>
      <c r="E1482" t="str">
        <f t="shared" si="170"/>
        <v>01</v>
      </c>
      <c r="F1482" t="str">
        <f>"016"</f>
        <v>016</v>
      </c>
      <c r="G1482" t="str">
        <f>""</f>
        <v/>
      </c>
      <c r="H1482" t="s">
        <v>1</v>
      </c>
      <c r="I1482" t="s">
        <v>3391</v>
      </c>
      <c r="J1482" t="s">
        <v>6875</v>
      </c>
      <c r="K1482" t="str">
        <f>"29720"</f>
        <v>29720</v>
      </c>
    </row>
    <row r="1483" spans="1:11" customFormat="1" x14ac:dyDescent="0.25">
      <c r="A1483" t="str">
        <f t="shared" si="172"/>
        <v>29</v>
      </c>
      <c r="B1483" t="s">
        <v>709</v>
      </c>
      <c r="C1483" t="str">
        <f t="shared" si="171"/>
        <v>082</v>
      </c>
      <c r="D1483" t="s">
        <v>789</v>
      </c>
      <c r="E1483" t="str">
        <f t="shared" si="170"/>
        <v>01</v>
      </c>
      <c r="F1483" t="str">
        <f>"016"</f>
        <v>016</v>
      </c>
      <c r="G1483" t="str">
        <f>""</f>
        <v/>
      </c>
      <c r="H1483" t="s">
        <v>0</v>
      </c>
      <c r="I1483" t="s">
        <v>3391</v>
      </c>
      <c r="J1483" t="s">
        <v>6875</v>
      </c>
      <c r="K1483" t="str">
        <f>"29720"</f>
        <v>29720</v>
      </c>
    </row>
    <row r="1484" spans="1:11" customFormat="1" x14ac:dyDescent="0.25">
      <c r="A1484" t="str">
        <f t="shared" si="172"/>
        <v>29</v>
      </c>
      <c r="B1484" t="s">
        <v>709</v>
      </c>
      <c r="C1484" t="str">
        <f t="shared" si="171"/>
        <v>082</v>
      </c>
      <c r="D1484" t="s">
        <v>789</v>
      </c>
      <c r="E1484" t="str">
        <f t="shared" si="170"/>
        <v>01</v>
      </c>
      <c r="F1484" t="str">
        <f>"017"</f>
        <v>017</v>
      </c>
      <c r="G1484" t="str">
        <f>""</f>
        <v/>
      </c>
      <c r="H1484" t="s">
        <v>1</v>
      </c>
      <c r="I1484" t="s">
        <v>3391</v>
      </c>
      <c r="J1484" t="s">
        <v>6875</v>
      </c>
      <c r="K1484" t="str">
        <f>"29720"</f>
        <v>29720</v>
      </c>
    </row>
    <row r="1485" spans="1:11" customFormat="1" x14ac:dyDescent="0.25">
      <c r="A1485" t="str">
        <f t="shared" si="172"/>
        <v>29</v>
      </c>
      <c r="B1485" t="s">
        <v>709</v>
      </c>
      <c r="C1485" t="str">
        <f t="shared" si="171"/>
        <v>082</v>
      </c>
      <c r="D1485" t="s">
        <v>789</v>
      </c>
      <c r="E1485" t="str">
        <f t="shared" si="170"/>
        <v>01</v>
      </c>
      <c r="F1485" t="str">
        <f>"017"</f>
        <v>017</v>
      </c>
      <c r="G1485" t="str">
        <f>""</f>
        <v/>
      </c>
      <c r="H1485" t="s">
        <v>0</v>
      </c>
      <c r="I1485" t="s">
        <v>3391</v>
      </c>
      <c r="J1485" t="s">
        <v>6875</v>
      </c>
      <c r="K1485" t="str">
        <f>"29720"</f>
        <v>29720</v>
      </c>
    </row>
    <row r="1486" spans="1:11" customFormat="1" x14ac:dyDescent="0.25">
      <c r="A1486" t="str">
        <f t="shared" si="172"/>
        <v>29</v>
      </c>
      <c r="B1486" t="s">
        <v>709</v>
      </c>
      <c r="C1486" t="str">
        <f t="shared" si="171"/>
        <v>082</v>
      </c>
      <c r="D1486" t="s">
        <v>789</v>
      </c>
      <c r="E1486" t="str">
        <f t="shared" si="170"/>
        <v>01</v>
      </c>
      <c r="F1486" t="str">
        <f>"018"</f>
        <v>018</v>
      </c>
      <c r="G1486" t="str">
        <f>""</f>
        <v/>
      </c>
      <c r="H1486" t="s">
        <v>1</v>
      </c>
      <c r="I1486" t="s">
        <v>3385</v>
      </c>
      <c r="J1486" t="s">
        <v>6869</v>
      </c>
      <c r="K1486" t="str">
        <f>"29738"</f>
        <v>29738</v>
      </c>
    </row>
    <row r="1487" spans="1:11" customFormat="1" x14ac:dyDescent="0.25">
      <c r="A1487" t="str">
        <f t="shared" si="172"/>
        <v>29</v>
      </c>
      <c r="B1487" t="s">
        <v>709</v>
      </c>
      <c r="C1487" t="str">
        <f t="shared" si="171"/>
        <v>082</v>
      </c>
      <c r="D1487" t="s">
        <v>789</v>
      </c>
      <c r="E1487" t="str">
        <f t="shared" si="170"/>
        <v>01</v>
      </c>
      <c r="F1487" t="str">
        <f>"018"</f>
        <v>018</v>
      </c>
      <c r="G1487" t="str">
        <f>""</f>
        <v/>
      </c>
      <c r="H1487" t="s">
        <v>0</v>
      </c>
      <c r="I1487" t="s">
        <v>3385</v>
      </c>
      <c r="J1487" t="s">
        <v>6869</v>
      </c>
      <c r="K1487" t="str">
        <f>"29738"</f>
        <v>29738</v>
      </c>
    </row>
    <row r="1488" spans="1:11" customFormat="1" x14ac:dyDescent="0.25">
      <c r="A1488" t="str">
        <f t="shared" si="172"/>
        <v>29</v>
      </c>
      <c r="B1488" t="s">
        <v>709</v>
      </c>
      <c r="C1488" t="str">
        <f t="shared" si="171"/>
        <v>082</v>
      </c>
      <c r="D1488" t="s">
        <v>789</v>
      </c>
      <c r="E1488" t="str">
        <f t="shared" si="170"/>
        <v>01</v>
      </c>
      <c r="F1488" t="str">
        <f>"019"</f>
        <v>019</v>
      </c>
      <c r="G1488" t="str">
        <f>""</f>
        <v/>
      </c>
      <c r="H1488" t="s">
        <v>1</v>
      </c>
      <c r="I1488" t="s">
        <v>3393</v>
      </c>
      <c r="J1488" t="s">
        <v>6868</v>
      </c>
      <c r="K1488" t="str">
        <f>"29720"</f>
        <v>29720</v>
      </c>
    </row>
    <row r="1489" spans="1:11" customFormat="1" x14ac:dyDescent="0.25">
      <c r="A1489" t="str">
        <f t="shared" si="172"/>
        <v>29</v>
      </c>
      <c r="B1489" t="s">
        <v>709</v>
      </c>
      <c r="C1489" t="str">
        <f t="shared" si="171"/>
        <v>082</v>
      </c>
      <c r="D1489" t="s">
        <v>789</v>
      </c>
      <c r="E1489" t="str">
        <f t="shared" si="170"/>
        <v>01</v>
      </c>
      <c r="F1489" t="str">
        <f>"019"</f>
        <v>019</v>
      </c>
      <c r="G1489" t="str">
        <f>""</f>
        <v/>
      </c>
      <c r="H1489" t="s">
        <v>0</v>
      </c>
      <c r="I1489" t="s">
        <v>3393</v>
      </c>
      <c r="J1489" t="s">
        <v>6868</v>
      </c>
      <c r="K1489" t="str">
        <f>"29720"</f>
        <v>29720</v>
      </c>
    </row>
    <row r="1490" spans="1:11" customFormat="1" x14ac:dyDescent="0.25">
      <c r="A1490" t="str">
        <f t="shared" si="172"/>
        <v>29</v>
      </c>
      <c r="B1490" t="s">
        <v>709</v>
      </c>
      <c r="C1490" t="str">
        <f t="shared" si="171"/>
        <v>082</v>
      </c>
      <c r="D1490" t="s">
        <v>789</v>
      </c>
      <c r="E1490" t="str">
        <f t="shared" si="170"/>
        <v>01</v>
      </c>
      <c r="F1490" t="str">
        <f>"020"</f>
        <v>020</v>
      </c>
      <c r="G1490" t="str">
        <f>""</f>
        <v/>
      </c>
      <c r="H1490" t="s">
        <v>1</v>
      </c>
      <c r="I1490" t="s">
        <v>3392</v>
      </c>
      <c r="J1490" t="s">
        <v>6876</v>
      </c>
      <c r="K1490" t="str">
        <f>"29738"</f>
        <v>29738</v>
      </c>
    </row>
    <row r="1491" spans="1:11" customFormat="1" x14ac:dyDescent="0.25">
      <c r="A1491" t="str">
        <f t="shared" si="172"/>
        <v>29</v>
      </c>
      <c r="B1491" t="s">
        <v>709</v>
      </c>
      <c r="C1491" t="str">
        <f t="shared" si="171"/>
        <v>082</v>
      </c>
      <c r="D1491" t="s">
        <v>789</v>
      </c>
      <c r="E1491" t="str">
        <f t="shared" si="170"/>
        <v>01</v>
      </c>
      <c r="F1491" t="str">
        <f>"020"</f>
        <v>020</v>
      </c>
      <c r="G1491" t="str">
        <f>""</f>
        <v/>
      </c>
      <c r="H1491" t="s">
        <v>0</v>
      </c>
      <c r="I1491" t="s">
        <v>3392</v>
      </c>
      <c r="J1491" t="s">
        <v>6876</v>
      </c>
      <c r="K1491" t="str">
        <f>"29738"</f>
        <v>29738</v>
      </c>
    </row>
    <row r="1492" spans="1:11" customFormat="1" x14ac:dyDescent="0.25">
      <c r="A1492" t="str">
        <f t="shared" si="172"/>
        <v>29</v>
      </c>
      <c r="B1492" t="s">
        <v>709</v>
      </c>
      <c r="C1492" t="str">
        <f t="shared" si="171"/>
        <v>082</v>
      </c>
      <c r="D1492" t="s">
        <v>789</v>
      </c>
      <c r="E1492" t="str">
        <f t="shared" si="170"/>
        <v>01</v>
      </c>
      <c r="F1492" t="str">
        <f>"021"</f>
        <v>021</v>
      </c>
      <c r="G1492" t="str">
        <f>""</f>
        <v/>
      </c>
      <c r="H1492" t="s">
        <v>1</v>
      </c>
      <c r="I1492" t="s">
        <v>3385</v>
      </c>
      <c r="J1492" t="s">
        <v>6869</v>
      </c>
      <c r="K1492" t="str">
        <f>"29738"</f>
        <v>29738</v>
      </c>
    </row>
    <row r="1493" spans="1:11" customFormat="1" x14ac:dyDescent="0.25">
      <c r="A1493" t="str">
        <f t="shared" si="172"/>
        <v>29</v>
      </c>
      <c r="B1493" t="s">
        <v>709</v>
      </c>
      <c r="C1493" t="str">
        <f t="shared" si="171"/>
        <v>082</v>
      </c>
      <c r="D1493" t="s">
        <v>789</v>
      </c>
      <c r="E1493" t="str">
        <f t="shared" si="170"/>
        <v>01</v>
      </c>
      <c r="F1493" t="str">
        <f>"021"</f>
        <v>021</v>
      </c>
      <c r="G1493" t="str">
        <f>""</f>
        <v/>
      </c>
      <c r="H1493" t="s">
        <v>0</v>
      </c>
      <c r="I1493" t="s">
        <v>3385</v>
      </c>
      <c r="J1493" t="s">
        <v>6869</v>
      </c>
      <c r="K1493" t="str">
        <f>"29738"</f>
        <v>29738</v>
      </c>
    </row>
    <row r="1494" spans="1:11" customFormat="1" x14ac:dyDescent="0.25">
      <c r="A1494" t="str">
        <f t="shared" si="172"/>
        <v>29</v>
      </c>
      <c r="B1494" t="s">
        <v>709</v>
      </c>
      <c r="C1494" t="str">
        <f t="shared" si="171"/>
        <v>082</v>
      </c>
      <c r="D1494" t="s">
        <v>789</v>
      </c>
      <c r="E1494" t="str">
        <f t="shared" si="170"/>
        <v>01</v>
      </c>
      <c r="F1494" t="str">
        <f>"022"</f>
        <v>022</v>
      </c>
      <c r="G1494" t="str">
        <f>"01"</f>
        <v>01</v>
      </c>
      <c r="H1494" t="s">
        <v>1</v>
      </c>
      <c r="I1494" t="s">
        <v>3389</v>
      </c>
      <c r="J1494" t="s">
        <v>6873</v>
      </c>
      <c r="K1494" t="str">
        <f>"29720"</f>
        <v>29720</v>
      </c>
    </row>
    <row r="1495" spans="1:11" customFormat="1" x14ac:dyDescent="0.25">
      <c r="A1495" t="str">
        <f t="shared" si="172"/>
        <v>29</v>
      </c>
      <c r="B1495" t="s">
        <v>709</v>
      </c>
      <c r="C1495" t="str">
        <f t="shared" si="171"/>
        <v>082</v>
      </c>
      <c r="D1495" t="s">
        <v>789</v>
      </c>
      <c r="E1495" t="str">
        <f t="shared" si="170"/>
        <v>01</v>
      </c>
      <c r="F1495" t="str">
        <f>"022"</f>
        <v>022</v>
      </c>
      <c r="G1495" t="str">
        <f>"01"</f>
        <v>01</v>
      </c>
      <c r="H1495" t="s">
        <v>0</v>
      </c>
      <c r="I1495" t="s">
        <v>3389</v>
      </c>
      <c r="J1495" t="s">
        <v>6873</v>
      </c>
      <c r="K1495" t="str">
        <f>"29720"</f>
        <v>29720</v>
      </c>
    </row>
    <row r="1496" spans="1:11" customFormat="1" x14ac:dyDescent="0.25">
      <c r="A1496" t="str">
        <f t="shared" si="172"/>
        <v>29</v>
      </c>
      <c r="B1496" t="s">
        <v>709</v>
      </c>
      <c r="C1496" t="str">
        <f t="shared" si="171"/>
        <v>082</v>
      </c>
      <c r="D1496" t="s">
        <v>789</v>
      </c>
      <c r="E1496" t="str">
        <f t="shared" si="170"/>
        <v>01</v>
      </c>
      <c r="F1496" t="str">
        <f>"022"</f>
        <v>022</v>
      </c>
      <c r="G1496" t="str">
        <f>"02"</f>
        <v>02</v>
      </c>
      <c r="H1496" t="s">
        <v>2</v>
      </c>
      <c r="I1496" t="s">
        <v>3394</v>
      </c>
      <c r="J1496" t="s">
        <v>6878</v>
      </c>
      <c r="K1496" t="str">
        <f>"29720"</f>
        <v>29720</v>
      </c>
    </row>
    <row r="1497" spans="1:11" customFormat="1" x14ac:dyDescent="0.25">
      <c r="A1497" t="str">
        <f t="shared" si="172"/>
        <v>29</v>
      </c>
      <c r="B1497" t="s">
        <v>709</v>
      </c>
      <c r="C1497" t="str">
        <f t="shared" si="171"/>
        <v>082</v>
      </c>
      <c r="D1497" t="s">
        <v>789</v>
      </c>
      <c r="E1497" t="str">
        <f t="shared" si="170"/>
        <v>01</v>
      </c>
      <c r="F1497" t="str">
        <f>"023"</f>
        <v>023</v>
      </c>
      <c r="G1497" t="str">
        <f>""</f>
        <v/>
      </c>
      <c r="H1497" t="s">
        <v>1</v>
      </c>
      <c r="I1497" t="s">
        <v>3392</v>
      </c>
      <c r="J1497" t="s">
        <v>6876</v>
      </c>
      <c r="K1497" t="str">
        <f>"29738"</f>
        <v>29738</v>
      </c>
    </row>
    <row r="1498" spans="1:11" customFormat="1" x14ac:dyDescent="0.25">
      <c r="A1498" t="str">
        <f t="shared" si="172"/>
        <v>29</v>
      </c>
      <c r="B1498" t="s">
        <v>709</v>
      </c>
      <c r="C1498" t="str">
        <f t="shared" si="171"/>
        <v>082</v>
      </c>
      <c r="D1498" t="s">
        <v>789</v>
      </c>
      <c r="E1498" t="str">
        <f t="shared" si="170"/>
        <v>01</v>
      </c>
      <c r="F1498" t="str">
        <f>"023"</f>
        <v>023</v>
      </c>
      <c r="G1498" t="str">
        <f>""</f>
        <v/>
      </c>
      <c r="H1498" t="s">
        <v>0</v>
      </c>
      <c r="I1498" t="s">
        <v>3392</v>
      </c>
      <c r="J1498" t="s">
        <v>6876</v>
      </c>
      <c r="K1498" t="str">
        <f>"29738"</f>
        <v>29738</v>
      </c>
    </row>
    <row r="1499" spans="1:11" customFormat="1" x14ac:dyDescent="0.25">
      <c r="A1499" t="str">
        <f t="shared" si="172"/>
        <v>29</v>
      </c>
      <c r="B1499" t="s">
        <v>709</v>
      </c>
      <c r="C1499" t="str">
        <f t="shared" si="171"/>
        <v>082</v>
      </c>
      <c r="D1499" t="s">
        <v>789</v>
      </c>
      <c r="E1499" t="str">
        <f t="shared" si="170"/>
        <v>01</v>
      </c>
      <c r="F1499" t="str">
        <f>"024"</f>
        <v>024</v>
      </c>
      <c r="G1499" t="str">
        <f>""</f>
        <v/>
      </c>
      <c r="H1499" t="s">
        <v>1</v>
      </c>
      <c r="I1499" t="s">
        <v>3395</v>
      </c>
      <c r="J1499" t="s">
        <v>6879</v>
      </c>
      <c r="K1499" t="str">
        <f>"29720"</f>
        <v>29720</v>
      </c>
    </row>
    <row r="1500" spans="1:11" customFormat="1" x14ac:dyDescent="0.25">
      <c r="A1500" t="str">
        <f t="shared" si="172"/>
        <v>29</v>
      </c>
      <c r="B1500" t="s">
        <v>709</v>
      </c>
      <c r="C1500" t="str">
        <f t="shared" si="171"/>
        <v>082</v>
      </c>
      <c r="D1500" t="s">
        <v>789</v>
      </c>
      <c r="E1500" t="str">
        <f t="shared" si="170"/>
        <v>01</v>
      </c>
      <c r="F1500" t="str">
        <f>"024"</f>
        <v>024</v>
      </c>
      <c r="G1500" t="str">
        <f>""</f>
        <v/>
      </c>
      <c r="H1500" t="s">
        <v>0</v>
      </c>
      <c r="I1500" t="s">
        <v>3395</v>
      </c>
      <c r="J1500" t="s">
        <v>6879</v>
      </c>
      <c r="K1500" t="str">
        <f>"29720"</f>
        <v>29720</v>
      </c>
    </row>
    <row r="1501" spans="1:11" customFormat="1" x14ac:dyDescent="0.25">
      <c r="A1501" t="str">
        <f t="shared" si="172"/>
        <v>29</v>
      </c>
      <c r="B1501" t="s">
        <v>709</v>
      </c>
      <c r="C1501" t="str">
        <f t="shared" si="171"/>
        <v>082</v>
      </c>
      <c r="D1501" t="s">
        <v>789</v>
      </c>
      <c r="E1501" t="str">
        <f t="shared" si="170"/>
        <v>01</v>
      </c>
      <c r="F1501" t="str">
        <f>"025"</f>
        <v>025</v>
      </c>
      <c r="G1501" t="str">
        <f>""</f>
        <v/>
      </c>
      <c r="H1501" t="s">
        <v>1</v>
      </c>
      <c r="I1501" t="s">
        <v>3392</v>
      </c>
      <c r="J1501" t="s">
        <v>6876</v>
      </c>
      <c r="K1501" t="str">
        <f>"29738"</f>
        <v>29738</v>
      </c>
    </row>
    <row r="1502" spans="1:11" customFormat="1" x14ac:dyDescent="0.25">
      <c r="A1502" t="str">
        <f t="shared" si="172"/>
        <v>29</v>
      </c>
      <c r="B1502" t="s">
        <v>709</v>
      </c>
      <c r="C1502" t="str">
        <f t="shared" si="171"/>
        <v>082</v>
      </c>
      <c r="D1502" t="s">
        <v>789</v>
      </c>
      <c r="E1502" t="str">
        <f t="shared" si="170"/>
        <v>01</v>
      </c>
      <c r="F1502" t="str">
        <f>"025"</f>
        <v>025</v>
      </c>
      <c r="G1502" t="str">
        <f>""</f>
        <v/>
      </c>
      <c r="H1502" t="s">
        <v>0</v>
      </c>
      <c r="I1502" t="s">
        <v>3392</v>
      </c>
      <c r="J1502" t="s">
        <v>6876</v>
      </c>
      <c r="K1502" t="str">
        <f>"29738"</f>
        <v>29738</v>
      </c>
    </row>
    <row r="1503" spans="1:11" customFormat="1" x14ac:dyDescent="0.25">
      <c r="A1503" t="str">
        <f t="shared" si="172"/>
        <v>29</v>
      </c>
      <c r="B1503" t="s">
        <v>709</v>
      </c>
      <c r="C1503" t="str">
        <f t="shared" si="171"/>
        <v>082</v>
      </c>
      <c r="D1503" t="s">
        <v>789</v>
      </c>
      <c r="E1503" t="str">
        <f t="shared" si="170"/>
        <v>01</v>
      </c>
      <c r="F1503" t="str">
        <f>"026"</f>
        <v>026</v>
      </c>
      <c r="G1503" t="str">
        <f>""</f>
        <v/>
      </c>
      <c r="H1503" t="s">
        <v>1</v>
      </c>
      <c r="I1503" t="s">
        <v>3396</v>
      </c>
      <c r="J1503" t="s">
        <v>6880</v>
      </c>
      <c r="K1503" t="str">
        <f>"29730"</f>
        <v>29730</v>
      </c>
    </row>
    <row r="1504" spans="1:11" customFormat="1" x14ac:dyDescent="0.25">
      <c r="A1504" t="str">
        <f t="shared" si="172"/>
        <v>29</v>
      </c>
      <c r="B1504" t="s">
        <v>709</v>
      </c>
      <c r="C1504" t="str">
        <f t="shared" si="171"/>
        <v>082</v>
      </c>
      <c r="D1504" t="s">
        <v>789</v>
      </c>
      <c r="E1504" t="str">
        <f t="shared" si="170"/>
        <v>01</v>
      </c>
      <c r="F1504" t="str">
        <f>"026"</f>
        <v>026</v>
      </c>
      <c r="G1504" t="str">
        <f>""</f>
        <v/>
      </c>
      <c r="H1504" t="s">
        <v>0</v>
      </c>
      <c r="I1504" t="s">
        <v>3396</v>
      </c>
      <c r="J1504" t="s">
        <v>6880</v>
      </c>
      <c r="K1504" t="str">
        <f>"29730"</f>
        <v>29730</v>
      </c>
    </row>
    <row r="1505" spans="1:11" customFormat="1" x14ac:dyDescent="0.25">
      <c r="A1505" t="str">
        <f t="shared" si="172"/>
        <v>29</v>
      </c>
      <c r="B1505" t="s">
        <v>709</v>
      </c>
      <c r="C1505" t="str">
        <f t="shared" si="171"/>
        <v>082</v>
      </c>
      <c r="D1505" t="s">
        <v>789</v>
      </c>
      <c r="E1505" t="str">
        <f t="shared" si="170"/>
        <v>01</v>
      </c>
      <c r="F1505" t="str">
        <f>"027"</f>
        <v>027</v>
      </c>
      <c r="G1505" t="str">
        <f>""</f>
        <v/>
      </c>
      <c r="H1505" t="s">
        <v>3</v>
      </c>
      <c r="I1505" t="s">
        <v>3392</v>
      </c>
      <c r="J1505" t="s">
        <v>6876</v>
      </c>
      <c r="K1505" t="str">
        <f>"29738"</f>
        <v>29738</v>
      </c>
    </row>
    <row r="1506" spans="1:11" customFormat="1" x14ac:dyDescent="0.25">
      <c r="A1506" t="str">
        <f t="shared" si="172"/>
        <v>29</v>
      </c>
      <c r="B1506" t="s">
        <v>709</v>
      </c>
      <c r="C1506" t="str">
        <f t="shared" si="171"/>
        <v>082</v>
      </c>
      <c r="D1506" t="s">
        <v>789</v>
      </c>
      <c r="E1506" t="str">
        <f t="shared" si="170"/>
        <v>01</v>
      </c>
      <c r="F1506" t="str">
        <f>"028"</f>
        <v>028</v>
      </c>
      <c r="G1506" t="str">
        <f>""</f>
        <v/>
      </c>
      <c r="H1506" t="s">
        <v>1</v>
      </c>
      <c r="I1506" t="s">
        <v>25</v>
      </c>
      <c r="J1506" t="s">
        <v>6877</v>
      </c>
      <c r="K1506" t="str">
        <f>"29730"</f>
        <v>29730</v>
      </c>
    </row>
    <row r="1507" spans="1:11" customFormat="1" x14ac:dyDescent="0.25">
      <c r="A1507" t="str">
        <f t="shared" si="172"/>
        <v>29</v>
      </c>
      <c r="B1507" t="s">
        <v>709</v>
      </c>
      <c r="C1507" t="str">
        <f t="shared" si="171"/>
        <v>082</v>
      </c>
      <c r="D1507" t="s">
        <v>789</v>
      </c>
      <c r="E1507" t="str">
        <f t="shared" si="170"/>
        <v>01</v>
      </c>
      <c r="F1507" t="str">
        <f>"028"</f>
        <v>028</v>
      </c>
      <c r="G1507" t="str">
        <f>""</f>
        <v/>
      </c>
      <c r="H1507" t="s">
        <v>0</v>
      </c>
      <c r="I1507" t="s">
        <v>25</v>
      </c>
      <c r="J1507" t="s">
        <v>6877</v>
      </c>
      <c r="K1507" t="str">
        <f>"29730"</f>
        <v>29730</v>
      </c>
    </row>
    <row r="1508" spans="1:11" customFormat="1" x14ac:dyDescent="0.25">
      <c r="A1508" t="str">
        <f t="shared" si="172"/>
        <v>29</v>
      </c>
      <c r="B1508" t="s">
        <v>709</v>
      </c>
      <c r="C1508" t="str">
        <f t="shared" si="171"/>
        <v>082</v>
      </c>
      <c r="D1508" t="s">
        <v>789</v>
      </c>
      <c r="E1508" t="str">
        <f t="shared" si="170"/>
        <v>01</v>
      </c>
      <c r="F1508" t="str">
        <f>"029"</f>
        <v>029</v>
      </c>
      <c r="G1508" t="str">
        <f>"01"</f>
        <v>01</v>
      </c>
      <c r="H1508" t="s">
        <v>1</v>
      </c>
      <c r="I1508" t="s">
        <v>3391</v>
      </c>
      <c r="J1508" t="s">
        <v>6875</v>
      </c>
      <c r="K1508" t="str">
        <f>"29720"</f>
        <v>29720</v>
      </c>
    </row>
    <row r="1509" spans="1:11" customFormat="1" x14ac:dyDescent="0.25">
      <c r="A1509" t="str">
        <f t="shared" si="172"/>
        <v>29</v>
      </c>
      <c r="B1509" t="s">
        <v>709</v>
      </c>
      <c r="C1509" t="str">
        <f t="shared" si="171"/>
        <v>082</v>
      </c>
      <c r="D1509" t="s">
        <v>789</v>
      </c>
      <c r="E1509" t="str">
        <f t="shared" si="170"/>
        <v>01</v>
      </c>
      <c r="F1509" t="str">
        <f>"029"</f>
        <v>029</v>
      </c>
      <c r="G1509" t="str">
        <f>"02"</f>
        <v>02</v>
      </c>
      <c r="H1509" t="s">
        <v>0</v>
      </c>
      <c r="I1509" t="s">
        <v>3394</v>
      </c>
      <c r="J1509" t="s">
        <v>6878</v>
      </c>
      <c r="K1509" t="str">
        <f>"29720"</f>
        <v>29720</v>
      </c>
    </row>
    <row r="1510" spans="1:11" customFormat="1" x14ac:dyDescent="0.25">
      <c r="A1510" t="str">
        <f t="shared" si="172"/>
        <v>29</v>
      </c>
      <c r="B1510" t="s">
        <v>709</v>
      </c>
      <c r="C1510" t="str">
        <f>"083"</f>
        <v>083</v>
      </c>
      <c r="D1510" t="s">
        <v>790</v>
      </c>
      <c r="E1510" t="str">
        <f t="shared" si="170"/>
        <v>01</v>
      </c>
      <c r="F1510" t="str">
        <f>"001"</f>
        <v>001</v>
      </c>
      <c r="G1510" t="str">
        <f>""</f>
        <v/>
      </c>
      <c r="H1510" t="s">
        <v>3</v>
      </c>
      <c r="I1510" t="s">
        <v>3397</v>
      </c>
      <c r="J1510" t="s">
        <v>6881</v>
      </c>
      <c r="K1510" t="str">
        <f>"29180"</f>
        <v>29180</v>
      </c>
    </row>
    <row r="1511" spans="1:11" customFormat="1" x14ac:dyDescent="0.25">
      <c r="A1511" t="str">
        <f t="shared" si="172"/>
        <v>29</v>
      </c>
      <c r="B1511" t="s">
        <v>709</v>
      </c>
      <c r="C1511" t="str">
        <f>"083"</f>
        <v>083</v>
      </c>
      <c r="D1511" t="s">
        <v>790</v>
      </c>
      <c r="E1511" t="str">
        <f>"02"</f>
        <v>02</v>
      </c>
      <c r="F1511" t="str">
        <f>"001"</f>
        <v>001</v>
      </c>
      <c r="G1511" t="str">
        <f>""</f>
        <v/>
      </c>
      <c r="H1511" t="s">
        <v>1</v>
      </c>
      <c r="I1511" t="s">
        <v>3398</v>
      </c>
      <c r="J1511" t="s">
        <v>6881</v>
      </c>
      <c r="K1511" t="str">
        <f>"29180"</f>
        <v>29180</v>
      </c>
    </row>
    <row r="1512" spans="1:11" customFormat="1" x14ac:dyDescent="0.25">
      <c r="A1512" t="str">
        <f t="shared" si="172"/>
        <v>29</v>
      </c>
      <c r="B1512" t="s">
        <v>709</v>
      </c>
      <c r="C1512" t="str">
        <f>"083"</f>
        <v>083</v>
      </c>
      <c r="D1512" t="s">
        <v>790</v>
      </c>
      <c r="E1512" t="str">
        <f>"02"</f>
        <v>02</v>
      </c>
      <c r="F1512" t="str">
        <f>"001"</f>
        <v>001</v>
      </c>
      <c r="G1512" t="str">
        <f>""</f>
        <v/>
      </c>
      <c r="H1512" t="s">
        <v>0</v>
      </c>
      <c r="I1512" t="s">
        <v>3398</v>
      </c>
      <c r="J1512" t="s">
        <v>6881</v>
      </c>
      <c r="K1512" t="str">
        <f>"29180"</f>
        <v>29180</v>
      </c>
    </row>
    <row r="1513" spans="1:11" customFormat="1" x14ac:dyDescent="0.25">
      <c r="A1513" t="str">
        <f t="shared" si="172"/>
        <v>29</v>
      </c>
      <c r="B1513" t="s">
        <v>709</v>
      </c>
      <c r="C1513" t="str">
        <f t="shared" ref="C1513:C1552" si="173">"084"</f>
        <v>084</v>
      </c>
      <c r="D1513" t="s">
        <v>791</v>
      </c>
      <c r="E1513" t="str">
        <f>"01"</f>
        <v>01</v>
      </c>
      <c r="F1513" t="str">
        <f>"001"</f>
        <v>001</v>
      </c>
      <c r="G1513" t="str">
        <f>""</f>
        <v/>
      </c>
      <c r="H1513" t="s">
        <v>1</v>
      </c>
      <c r="I1513" t="s">
        <v>3399</v>
      </c>
      <c r="J1513" t="s">
        <v>6882</v>
      </c>
      <c r="K1513" t="str">
        <f t="shared" ref="K1513:K1536" si="174">"29400"</f>
        <v>29400</v>
      </c>
    </row>
    <row r="1514" spans="1:11" customFormat="1" x14ac:dyDescent="0.25">
      <c r="A1514" t="str">
        <f t="shared" si="172"/>
        <v>29</v>
      </c>
      <c r="B1514" t="s">
        <v>709</v>
      </c>
      <c r="C1514" t="str">
        <f t="shared" si="173"/>
        <v>084</v>
      </c>
      <c r="D1514" t="s">
        <v>791</v>
      </c>
      <c r="E1514" t="str">
        <f>"01"</f>
        <v>01</v>
      </c>
      <c r="F1514" t="str">
        <f>"001"</f>
        <v>001</v>
      </c>
      <c r="G1514" t="str">
        <f>""</f>
        <v/>
      </c>
      <c r="H1514" t="s">
        <v>0</v>
      </c>
      <c r="I1514" t="s">
        <v>3399</v>
      </c>
      <c r="J1514" t="s">
        <v>6882</v>
      </c>
      <c r="K1514" t="str">
        <f t="shared" si="174"/>
        <v>29400</v>
      </c>
    </row>
    <row r="1515" spans="1:11" customFormat="1" x14ac:dyDescent="0.25">
      <c r="A1515" t="str">
        <f t="shared" si="172"/>
        <v>29</v>
      </c>
      <c r="B1515" t="s">
        <v>709</v>
      </c>
      <c r="C1515" t="str">
        <f t="shared" si="173"/>
        <v>084</v>
      </c>
      <c r="D1515" t="s">
        <v>791</v>
      </c>
      <c r="E1515" t="str">
        <f>"01"</f>
        <v>01</v>
      </c>
      <c r="F1515" t="str">
        <f>"002"</f>
        <v>002</v>
      </c>
      <c r="G1515" t="str">
        <f>""</f>
        <v/>
      </c>
      <c r="H1515" t="s">
        <v>3</v>
      </c>
      <c r="I1515" t="s">
        <v>3400</v>
      </c>
      <c r="J1515" t="s">
        <v>6883</v>
      </c>
      <c r="K1515" t="str">
        <f t="shared" si="174"/>
        <v>29400</v>
      </c>
    </row>
    <row r="1516" spans="1:11" customFormat="1" x14ac:dyDescent="0.25">
      <c r="A1516" t="str">
        <f t="shared" si="172"/>
        <v>29</v>
      </c>
      <c r="B1516" t="s">
        <v>709</v>
      </c>
      <c r="C1516" t="str">
        <f t="shared" si="173"/>
        <v>084</v>
      </c>
      <c r="D1516" t="s">
        <v>791</v>
      </c>
      <c r="E1516" t="str">
        <f>"01"</f>
        <v>01</v>
      </c>
      <c r="F1516" t="str">
        <f>"003"</f>
        <v>003</v>
      </c>
      <c r="G1516" t="str">
        <f>""</f>
        <v/>
      </c>
      <c r="H1516" t="s">
        <v>3</v>
      </c>
      <c r="I1516" t="s">
        <v>1008</v>
      </c>
      <c r="J1516" t="s">
        <v>6884</v>
      </c>
      <c r="K1516" t="str">
        <f t="shared" si="174"/>
        <v>29400</v>
      </c>
    </row>
    <row r="1517" spans="1:11" customFormat="1" x14ac:dyDescent="0.25">
      <c r="A1517" t="str">
        <f t="shared" si="172"/>
        <v>29</v>
      </c>
      <c r="B1517" t="s">
        <v>709</v>
      </c>
      <c r="C1517" t="str">
        <f t="shared" si="173"/>
        <v>084</v>
      </c>
      <c r="D1517" t="s">
        <v>791</v>
      </c>
      <c r="E1517" t="str">
        <f t="shared" ref="E1517:E1532" si="175">"02"</f>
        <v>02</v>
      </c>
      <c r="F1517" t="str">
        <f>"001"</f>
        <v>001</v>
      </c>
      <c r="G1517" t="str">
        <f>""</f>
        <v/>
      </c>
      <c r="H1517" t="s">
        <v>1</v>
      </c>
      <c r="I1517" t="s">
        <v>3401</v>
      </c>
      <c r="J1517" t="s">
        <v>6885</v>
      </c>
      <c r="K1517" t="str">
        <f t="shared" si="174"/>
        <v>29400</v>
      </c>
    </row>
    <row r="1518" spans="1:11" customFormat="1" x14ac:dyDescent="0.25">
      <c r="A1518" t="str">
        <f t="shared" si="172"/>
        <v>29</v>
      </c>
      <c r="B1518" t="s">
        <v>709</v>
      </c>
      <c r="C1518" t="str">
        <f t="shared" si="173"/>
        <v>084</v>
      </c>
      <c r="D1518" t="s">
        <v>791</v>
      </c>
      <c r="E1518" t="str">
        <f t="shared" si="175"/>
        <v>02</v>
      </c>
      <c r="F1518" t="str">
        <f>"001"</f>
        <v>001</v>
      </c>
      <c r="G1518" t="str">
        <f>""</f>
        <v/>
      </c>
      <c r="H1518" t="s">
        <v>0</v>
      </c>
      <c r="I1518" t="s">
        <v>3401</v>
      </c>
      <c r="J1518" t="s">
        <v>6885</v>
      </c>
      <c r="K1518" t="str">
        <f t="shared" si="174"/>
        <v>29400</v>
      </c>
    </row>
    <row r="1519" spans="1:11" customFormat="1" x14ac:dyDescent="0.25">
      <c r="A1519" t="str">
        <f t="shared" si="172"/>
        <v>29</v>
      </c>
      <c r="B1519" t="s">
        <v>709</v>
      </c>
      <c r="C1519" t="str">
        <f t="shared" si="173"/>
        <v>084</v>
      </c>
      <c r="D1519" t="s">
        <v>791</v>
      </c>
      <c r="E1519" t="str">
        <f t="shared" si="175"/>
        <v>02</v>
      </c>
      <c r="F1519" t="str">
        <f>"002"</f>
        <v>002</v>
      </c>
      <c r="G1519" t="str">
        <f>""</f>
        <v/>
      </c>
      <c r="H1519" t="s">
        <v>3</v>
      </c>
      <c r="I1519" t="s">
        <v>3402</v>
      </c>
      <c r="J1519" t="s">
        <v>6886</v>
      </c>
      <c r="K1519" t="str">
        <f t="shared" si="174"/>
        <v>29400</v>
      </c>
    </row>
    <row r="1520" spans="1:11" customFormat="1" x14ac:dyDescent="0.25">
      <c r="A1520" t="str">
        <f t="shared" si="172"/>
        <v>29</v>
      </c>
      <c r="B1520" t="s">
        <v>709</v>
      </c>
      <c r="C1520" t="str">
        <f t="shared" si="173"/>
        <v>084</v>
      </c>
      <c r="D1520" t="s">
        <v>791</v>
      </c>
      <c r="E1520" t="str">
        <f t="shared" si="175"/>
        <v>02</v>
      </c>
      <c r="F1520" t="str">
        <f>"003"</f>
        <v>003</v>
      </c>
      <c r="G1520" t="str">
        <f>""</f>
        <v/>
      </c>
      <c r="H1520" t="s">
        <v>3</v>
      </c>
      <c r="I1520" t="s">
        <v>3403</v>
      </c>
      <c r="J1520" t="s">
        <v>6887</v>
      </c>
      <c r="K1520" t="str">
        <f t="shared" si="174"/>
        <v>29400</v>
      </c>
    </row>
    <row r="1521" spans="1:11" customFormat="1" x14ac:dyDescent="0.25">
      <c r="A1521" t="str">
        <f t="shared" si="172"/>
        <v>29</v>
      </c>
      <c r="B1521" t="s">
        <v>709</v>
      </c>
      <c r="C1521" t="str">
        <f t="shared" si="173"/>
        <v>084</v>
      </c>
      <c r="D1521" t="s">
        <v>791</v>
      </c>
      <c r="E1521" t="str">
        <f t="shared" si="175"/>
        <v>02</v>
      </c>
      <c r="F1521" t="str">
        <f>"004"</f>
        <v>004</v>
      </c>
      <c r="G1521" t="str">
        <f>""</f>
        <v/>
      </c>
      <c r="H1521" t="s">
        <v>1</v>
      </c>
      <c r="I1521" t="s">
        <v>3404</v>
      </c>
      <c r="J1521" t="s">
        <v>6888</v>
      </c>
      <c r="K1521" t="str">
        <f t="shared" si="174"/>
        <v>29400</v>
      </c>
    </row>
    <row r="1522" spans="1:11" customFormat="1" x14ac:dyDescent="0.25">
      <c r="A1522" t="str">
        <f t="shared" si="172"/>
        <v>29</v>
      </c>
      <c r="B1522" t="s">
        <v>709</v>
      </c>
      <c r="C1522" t="str">
        <f t="shared" si="173"/>
        <v>084</v>
      </c>
      <c r="D1522" t="s">
        <v>791</v>
      </c>
      <c r="E1522" t="str">
        <f t="shared" si="175"/>
        <v>02</v>
      </c>
      <c r="F1522" t="str">
        <f>"004"</f>
        <v>004</v>
      </c>
      <c r="G1522" t="str">
        <f>""</f>
        <v/>
      </c>
      <c r="H1522" t="s">
        <v>0</v>
      </c>
      <c r="I1522" t="s">
        <v>3404</v>
      </c>
      <c r="J1522" t="s">
        <v>6888</v>
      </c>
      <c r="K1522" t="str">
        <f t="shared" si="174"/>
        <v>29400</v>
      </c>
    </row>
    <row r="1523" spans="1:11" customFormat="1" x14ac:dyDescent="0.25">
      <c r="A1523" t="str">
        <f t="shared" si="172"/>
        <v>29</v>
      </c>
      <c r="B1523" t="s">
        <v>709</v>
      </c>
      <c r="C1523" t="str">
        <f t="shared" si="173"/>
        <v>084</v>
      </c>
      <c r="D1523" t="s">
        <v>791</v>
      </c>
      <c r="E1523" t="str">
        <f t="shared" si="175"/>
        <v>02</v>
      </c>
      <c r="F1523" t="str">
        <f>"005"</f>
        <v>005</v>
      </c>
      <c r="G1523" t="str">
        <f>""</f>
        <v/>
      </c>
      <c r="H1523" t="s">
        <v>3</v>
      </c>
      <c r="I1523" t="s">
        <v>3405</v>
      </c>
      <c r="J1523" t="s">
        <v>6889</v>
      </c>
      <c r="K1523" t="str">
        <f t="shared" si="174"/>
        <v>29400</v>
      </c>
    </row>
    <row r="1524" spans="1:11" customFormat="1" x14ac:dyDescent="0.25">
      <c r="A1524" t="str">
        <f t="shared" si="172"/>
        <v>29</v>
      </c>
      <c r="B1524" t="s">
        <v>709</v>
      </c>
      <c r="C1524" t="str">
        <f t="shared" si="173"/>
        <v>084</v>
      </c>
      <c r="D1524" t="s">
        <v>791</v>
      </c>
      <c r="E1524" t="str">
        <f t="shared" si="175"/>
        <v>02</v>
      </c>
      <c r="F1524" t="str">
        <f>"006"</f>
        <v>006</v>
      </c>
      <c r="G1524" t="str">
        <f>"01"</f>
        <v>01</v>
      </c>
      <c r="H1524" t="s">
        <v>1</v>
      </c>
      <c r="I1524" t="s">
        <v>3406</v>
      </c>
      <c r="J1524" t="s">
        <v>6890</v>
      </c>
      <c r="K1524" t="str">
        <f t="shared" si="174"/>
        <v>29400</v>
      </c>
    </row>
    <row r="1525" spans="1:11" customFormat="1" x14ac:dyDescent="0.25">
      <c r="A1525" t="str">
        <f t="shared" si="172"/>
        <v>29</v>
      </c>
      <c r="B1525" t="s">
        <v>709</v>
      </c>
      <c r="C1525" t="str">
        <f t="shared" si="173"/>
        <v>084</v>
      </c>
      <c r="D1525" t="s">
        <v>791</v>
      </c>
      <c r="E1525" t="str">
        <f t="shared" si="175"/>
        <v>02</v>
      </c>
      <c r="F1525" t="str">
        <f>"006"</f>
        <v>006</v>
      </c>
      <c r="G1525" t="str">
        <f>"02"</f>
        <v>02</v>
      </c>
      <c r="H1525" t="s">
        <v>0</v>
      </c>
      <c r="I1525" t="s">
        <v>3407</v>
      </c>
      <c r="J1525" t="s">
        <v>6891</v>
      </c>
      <c r="K1525" t="str">
        <f t="shared" si="174"/>
        <v>29400</v>
      </c>
    </row>
    <row r="1526" spans="1:11" customFormat="1" x14ac:dyDescent="0.25">
      <c r="A1526" t="str">
        <f t="shared" si="172"/>
        <v>29</v>
      </c>
      <c r="B1526" t="s">
        <v>709</v>
      </c>
      <c r="C1526" t="str">
        <f t="shared" si="173"/>
        <v>084</v>
      </c>
      <c r="D1526" t="s">
        <v>791</v>
      </c>
      <c r="E1526" t="str">
        <f t="shared" si="175"/>
        <v>02</v>
      </c>
      <c r="F1526" t="str">
        <f>"007"</f>
        <v>007</v>
      </c>
      <c r="G1526" t="str">
        <f>""</f>
        <v/>
      </c>
      <c r="H1526" t="s">
        <v>1</v>
      </c>
      <c r="I1526" t="s">
        <v>3099</v>
      </c>
      <c r="J1526" t="s">
        <v>6892</v>
      </c>
      <c r="K1526" t="str">
        <f t="shared" si="174"/>
        <v>29400</v>
      </c>
    </row>
    <row r="1527" spans="1:11" customFormat="1" x14ac:dyDescent="0.25">
      <c r="A1527" t="str">
        <f t="shared" si="172"/>
        <v>29</v>
      </c>
      <c r="B1527" t="s">
        <v>709</v>
      </c>
      <c r="C1527" t="str">
        <f t="shared" si="173"/>
        <v>084</v>
      </c>
      <c r="D1527" t="s">
        <v>791</v>
      </c>
      <c r="E1527" t="str">
        <f t="shared" si="175"/>
        <v>02</v>
      </c>
      <c r="F1527" t="str">
        <f>"007"</f>
        <v>007</v>
      </c>
      <c r="G1527" t="str">
        <f>""</f>
        <v/>
      </c>
      <c r="H1527" t="s">
        <v>0</v>
      </c>
      <c r="I1527" t="s">
        <v>3099</v>
      </c>
      <c r="J1527" t="s">
        <v>6892</v>
      </c>
      <c r="K1527" t="str">
        <f t="shared" si="174"/>
        <v>29400</v>
      </c>
    </row>
    <row r="1528" spans="1:11" customFormat="1" x14ac:dyDescent="0.25">
      <c r="A1528" t="str">
        <f t="shared" si="172"/>
        <v>29</v>
      </c>
      <c r="B1528" t="s">
        <v>709</v>
      </c>
      <c r="C1528" t="str">
        <f t="shared" si="173"/>
        <v>084</v>
      </c>
      <c r="D1528" t="s">
        <v>791</v>
      </c>
      <c r="E1528" t="str">
        <f t="shared" si="175"/>
        <v>02</v>
      </c>
      <c r="F1528" t="str">
        <f>"008"</f>
        <v>008</v>
      </c>
      <c r="G1528" t="str">
        <f>""</f>
        <v/>
      </c>
      <c r="H1528" t="s">
        <v>1</v>
      </c>
      <c r="I1528" t="s">
        <v>3402</v>
      </c>
      <c r="J1528" t="s">
        <v>6886</v>
      </c>
      <c r="K1528" t="str">
        <f t="shared" si="174"/>
        <v>29400</v>
      </c>
    </row>
    <row r="1529" spans="1:11" customFormat="1" x14ac:dyDescent="0.25">
      <c r="A1529" t="str">
        <f t="shared" si="172"/>
        <v>29</v>
      </c>
      <c r="B1529" t="s">
        <v>709</v>
      </c>
      <c r="C1529" t="str">
        <f t="shared" si="173"/>
        <v>084</v>
      </c>
      <c r="D1529" t="s">
        <v>791</v>
      </c>
      <c r="E1529" t="str">
        <f t="shared" si="175"/>
        <v>02</v>
      </c>
      <c r="F1529" t="str">
        <f>"008"</f>
        <v>008</v>
      </c>
      <c r="G1529" t="str">
        <f>""</f>
        <v/>
      </c>
      <c r="H1529" t="s">
        <v>0</v>
      </c>
      <c r="I1529" t="s">
        <v>3402</v>
      </c>
      <c r="J1529" t="s">
        <v>6886</v>
      </c>
      <c r="K1529" t="str">
        <f t="shared" si="174"/>
        <v>29400</v>
      </c>
    </row>
    <row r="1530" spans="1:11" customFormat="1" x14ac:dyDescent="0.25">
      <c r="A1530" t="str">
        <f t="shared" si="172"/>
        <v>29</v>
      </c>
      <c r="B1530" t="s">
        <v>709</v>
      </c>
      <c r="C1530" t="str">
        <f t="shared" si="173"/>
        <v>084</v>
      </c>
      <c r="D1530" t="s">
        <v>791</v>
      </c>
      <c r="E1530" t="str">
        <f t="shared" si="175"/>
        <v>02</v>
      </c>
      <c r="F1530" t="str">
        <f>"009"</f>
        <v>009</v>
      </c>
      <c r="G1530" t="str">
        <f>""</f>
        <v/>
      </c>
      <c r="H1530" t="s">
        <v>1</v>
      </c>
      <c r="I1530" t="s">
        <v>3405</v>
      </c>
      <c r="J1530" t="s">
        <v>6889</v>
      </c>
      <c r="K1530" t="str">
        <f t="shared" si="174"/>
        <v>29400</v>
      </c>
    </row>
    <row r="1531" spans="1:11" customFormat="1" x14ac:dyDescent="0.25">
      <c r="A1531" t="str">
        <f t="shared" si="172"/>
        <v>29</v>
      </c>
      <c r="B1531" t="s">
        <v>709</v>
      </c>
      <c r="C1531" t="str">
        <f t="shared" si="173"/>
        <v>084</v>
      </c>
      <c r="D1531" t="s">
        <v>791</v>
      </c>
      <c r="E1531" t="str">
        <f t="shared" si="175"/>
        <v>02</v>
      </c>
      <c r="F1531" t="str">
        <f>"009"</f>
        <v>009</v>
      </c>
      <c r="G1531" t="str">
        <f>""</f>
        <v/>
      </c>
      <c r="H1531" t="s">
        <v>0</v>
      </c>
      <c r="I1531" t="s">
        <v>3405</v>
      </c>
      <c r="J1531" t="s">
        <v>6889</v>
      </c>
      <c r="K1531" t="str">
        <f t="shared" si="174"/>
        <v>29400</v>
      </c>
    </row>
    <row r="1532" spans="1:11" customFormat="1" x14ac:dyDescent="0.25">
      <c r="A1532" t="str">
        <f t="shared" si="172"/>
        <v>29</v>
      </c>
      <c r="B1532" t="s">
        <v>709</v>
      </c>
      <c r="C1532" t="str">
        <f t="shared" si="173"/>
        <v>084</v>
      </c>
      <c r="D1532" t="s">
        <v>791</v>
      </c>
      <c r="E1532" t="str">
        <f t="shared" si="175"/>
        <v>02</v>
      </c>
      <c r="F1532" t="str">
        <f>"010"</f>
        <v>010</v>
      </c>
      <c r="G1532" t="str">
        <f>""</f>
        <v/>
      </c>
      <c r="H1532" t="s">
        <v>3</v>
      </c>
      <c r="I1532" t="s">
        <v>3405</v>
      </c>
      <c r="J1532" t="s">
        <v>6889</v>
      </c>
      <c r="K1532" t="str">
        <f t="shared" si="174"/>
        <v>29400</v>
      </c>
    </row>
    <row r="1533" spans="1:11" customFormat="1" x14ac:dyDescent="0.25">
      <c r="A1533" t="str">
        <f t="shared" si="172"/>
        <v>29</v>
      </c>
      <c r="B1533" t="s">
        <v>709</v>
      </c>
      <c r="C1533" t="str">
        <f t="shared" si="173"/>
        <v>084</v>
      </c>
      <c r="D1533" t="s">
        <v>791</v>
      </c>
      <c r="E1533" t="str">
        <f t="shared" ref="E1533:E1543" si="176">"03"</f>
        <v>03</v>
      </c>
      <c r="F1533" t="str">
        <f>"001"</f>
        <v>001</v>
      </c>
      <c r="G1533" t="str">
        <f>""</f>
        <v/>
      </c>
      <c r="H1533" t="s">
        <v>1</v>
      </c>
      <c r="I1533" t="s">
        <v>3408</v>
      </c>
      <c r="J1533" t="s">
        <v>6893</v>
      </c>
      <c r="K1533" t="str">
        <f t="shared" si="174"/>
        <v>29400</v>
      </c>
    </row>
    <row r="1534" spans="1:11" customFormat="1" x14ac:dyDescent="0.25">
      <c r="A1534" t="str">
        <f t="shared" si="172"/>
        <v>29</v>
      </c>
      <c r="B1534" t="s">
        <v>709</v>
      </c>
      <c r="C1534" t="str">
        <f t="shared" si="173"/>
        <v>084</v>
      </c>
      <c r="D1534" t="s">
        <v>791</v>
      </c>
      <c r="E1534" t="str">
        <f t="shared" si="176"/>
        <v>03</v>
      </c>
      <c r="F1534" t="str">
        <f>"001"</f>
        <v>001</v>
      </c>
      <c r="G1534" t="str">
        <f>""</f>
        <v/>
      </c>
      <c r="H1534" t="s">
        <v>0</v>
      </c>
      <c r="I1534" t="s">
        <v>3408</v>
      </c>
      <c r="J1534" t="s">
        <v>6893</v>
      </c>
      <c r="K1534" t="str">
        <f t="shared" si="174"/>
        <v>29400</v>
      </c>
    </row>
    <row r="1535" spans="1:11" customFormat="1" x14ac:dyDescent="0.25">
      <c r="A1535" t="str">
        <f t="shared" si="172"/>
        <v>29</v>
      </c>
      <c r="B1535" t="s">
        <v>709</v>
      </c>
      <c r="C1535" t="str">
        <f t="shared" si="173"/>
        <v>084</v>
      </c>
      <c r="D1535" t="s">
        <v>791</v>
      </c>
      <c r="E1535" t="str">
        <f t="shared" si="176"/>
        <v>03</v>
      </c>
      <c r="F1535" t="str">
        <f>"002"</f>
        <v>002</v>
      </c>
      <c r="G1535" t="str">
        <f>""</f>
        <v/>
      </c>
      <c r="H1535" t="s">
        <v>1</v>
      </c>
      <c r="I1535" t="s">
        <v>3409</v>
      </c>
      <c r="J1535" t="s">
        <v>6894</v>
      </c>
      <c r="K1535" t="str">
        <f t="shared" si="174"/>
        <v>29400</v>
      </c>
    </row>
    <row r="1536" spans="1:11" customFormat="1" x14ac:dyDescent="0.25">
      <c r="A1536" t="str">
        <f t="shared" si="172"/>
        <v>29</v>
      </c>
      <c r="B1536" t="s">
        <v>709</v>
      </c>
      <c r="C1536" t="str">
        <f t="shared" si="173"/>
        <v>084</v>
      </c>
      <c r="D1536" t="s">
        <v>791</v>
      </c>
      <c r="E1536" t="str">
        <f t="shared" si="176"/>
        <v>03</v>
      </c>
      <c r="F1536" t="str">
        <f>"002"</f>
        <v>002</v>
      </c>
      <c r="G1536" t="str">
        <f>""</f>
        <v/>
      </c>
      <c r="H1536" t="s">
        <v>0</v>
      </c>
      <c r="I1536" t="s">
        <v>3409</v>
      </c>
      <c r="J1536" t="s">
        <v>6894</v>
      </c>
      <c r="K1536" t="str">
        <f t="shared" si="174"/>
        <v>29400</v>
      </c>
    </row>
    <row r="1537" spans="1:11" customFormat="1" x14ac:dyDescent="0.25">
      <c r="A1537" t="str">
        <f t="shared" si="172"/>
        <v>29</v>
      </c>
      <c r="B1537" t="s">
        <v>709</v>
      </c>
      <c r="C1537" t="str">
        <f t="shared" si="173"/>
        <v>084</v>
      </c>
      <c r="D1537" t="s">
        <v>791</v>
      </c>
      <c r="E1537" t="str">
        <f t="shared" si="176"/>
        <v>03</v>
      </c>
      <c r="F1537" t="str">
        <f>"003"</f>
        <v>003</v>
      </c>
      <c r="G1537" t="str">
        <f>""</f>
        <v/>
      </c>
      <c r="H1537" t="s">
        <v>3</v>
      </c>
      <c r="I1537" t="s">
        <v>3410</v>
      </c>
      <c r="J1537" t="s">
        <v>6895</v>
      </c>
      <c r="K1537" t="str">
        <f>"29394"</f>
        <v>29394</v>
      </c>
    </row>
    <row r="1538" spans="1:11" customFormat="1" x14ac:dyDescent="0.25">
      <c r="A1538" t="str">
        <f t="shared" si="172"/>
        <v>29</v>
      </c>
      <c r="B1538" t="s">
        <v>709</v>
      </c>
      <c r="C1538" t="str">
        <f t="shared" si="173"/>
        <v>084</v>
      </c>
      <c r="D1538" t="s">
        <v>791</v>
      </c>
      <c r="E1538" t="str">
        <f t="shared" si="176"/>
        <v>03</v>
      </c>
      <c r="F1538" t="str">
        <f>"004"</f>
        <v>004</v>
      </c>
      <c r="G1538" t="str">
        <f>""</f>
        <v/>
      </c>
      <c r="H1538" t="s">
        <v>3</v>
      </c>
      <c r="I1538" t="s">
        <v>1008</v>
      </c>
      <c r="J1538" t="s">
        <v>6884</v>
      </c>
      <c r="K1538" t="str">
        <f t="shared" ref="K1538:K1552" si="177">"29400"</f>
        <v>29400</v>
      </c>
    </row>
    <row r="1539" spans="1:11" customFormat="1" x14ac:dyDescent="0.25">
      <c r="A1539" t="str">
        <f t="shared" ref="A1539:A1602" si="178">"29"</f>
        <v>29</v>
      </c>
      <c r="B1539" t="s">
        <v>709</v>
      </c>
      <c r="C1539" t="str">
        <f t="shared" si="173"/>
        <v>084</v>
      </c>
      <c r="D1539" t="s">
        <v>791</v>
      </c>
      <c r="E1539" t="str">
        <f t="shared" si="176"/>
        <v>03</v>
      </c>
      <c r="F1539" t="str">
        <f>"005"</f>
        <v>005</v>
      </c>
      <c r="G1539" t="str">
        <f>""</f>
        <v/>
      </c>
      <c r="H1539" t="s">
        <v>3</v>
      </c>
      <c r="I1539" t="s">
        <v>3411</v>
      </c>
      <c r="J1539" t="s">
        <v>6896</v>
      </c>
      <c r="K1539" t="str">
        <f t="shared" si="177"/>
        <v>29400</v>
      </c>
    </row>
    <row r="1540" spans="1:11" customFormat="1" x14ac:dyDescent="0.25">
      <c r="A1540" t="str">
        <f t="shared" si="178"/>
        <v>29</v>
      </c>
      <c r="B1540" t="s">
        <v>709</v>
      </c>
      <c r="C1540" t="str">
        <f t="shared" si="173"/>
        <v>084</v>
      </c>
      <c r="D1540" t="s">
        <v>791</v>
      </c>
      <c r="E1540" t="str">
        <f t="shared" si="176"/>
        <v>03</v>
      </c>
      <c r="F1540" t="str">
        <f>"006"</f>
        <v>006</v>
      </c>
      <c r="G1540" t="str">
        <f>""</f>
        <v/>
      </c>
      <c r="H1540" t="s">
        <v>1</v>
      </c>
      <c r="I1540" t="s">
        <v>3411</v>
      </c>
      <c r="J1540" t="s">
        <v>6896</v>
      </c>
      <c r="K1540" t="str">
        <f t="shared" si="177"/>
        <v>29400</v>
      </c>
    </row>
    <row r="1541" spans="1:11" customFormat="1" x14ac:dyDescent="0.25">
      <c r="A1541" t="str">
        <f t="shared" si="178"/>
        <v>29</v>
      </c>
      <c r="B1541" t="s">
        <v>709</v>
      </c>
      <c r="C1541" t="str">
        <f t="shared" si="173"/>
        <v>084</v>
      </c>
      <c r="D1541" t="s">
        <v>791</v>
      </c>
      <c r="E1541" t="str">
        <f t="shared" si="176"/>
        <v>03</v>
      </c>
      <c r="F1541" t="str">
        <f>"006"</f>
        <v>006</v>
      </c>
      <c r="G1541" t="str">
        <f>""</f>
        <v/>
      </c>
      <c r="H1541" t="s">
        <v>0</v>
      </c>
      <c r="I1541" t="s">
        <v>3411</v>
      </c>
      <c r="J1541" t="s">
        <v>6896</v>
      </c>
      <c r="K1541" t="str">
        <f t="shared" si="177"/>
        <v>29400</v>
      </c>
    </row>
    <row r="1542" spans="1:11" customFormat="1" x14ac:dyDescent="0.25">
      <c r="A1542" t="str">
        <f t="shared" si="178"/>
        <v>29</v>
      </c>
      <c r="B1542" t="s">
        <v>709</v>
      </c>
      <c r="C1542" t="str">
        <f t="shared" si="173"/>
        <v>084</v>
      </c>
      <c r="D1542" t="s">
        <v>791</v>
      </c>
      <c r="E1542" t="str">
        <f t="shared" si="176"/>
        <v>03</v>
      </c>
      <c r="F1542" t="str">
        <f>"007"</f>
        <v>007</v>
      </c>
      <c r="G1542" t="str">
        <f>""</f>
        <v/>
      </c>
      <c r="H1542" t="s">
        <v>1</v>
      </c>
      <c r="I1542" t="s">
        <v>1008</v>
      </c>
      <c r="J1542" t="s">
        <v>6884</v>
      </c>
      <c r="K1542" t="str">
        <f t="shared" si="177"/>
        <v>29400</v>
      </c>
    </row>
    <row r="1543" spans="1:11" customFormat="1" x14ac:dyDescent="0.25">
      <c r="A1543" t="str">
        <f t="shared" si="178"/>
        <v>29</v>
      </c>
      <c r="B1543" t="s">
        <v>709</v>
      </c>
      <c r="C1543" t="str">
        <f t="shared" si="173"/>
        <v>084</v>
      </c>
      <c r="D1543" t="s">
        <v>791</v>
      </c>
      <c r="E1543" t="str">
        <f t="shared" si="176"/>
        <v>03</v>
      </c>
      <c r="F1543" t="str">
        <f>"007"</f>
        <v>007</v>
      </c>
      <c r="G1543" t="str">
        <f>""</f>
        <v/>
      </c>
      <c r="H1543" t="s">
        <v>0</v>
      </c>
      <c r="I1543" t="s">
        <v>1008</v>
      </c>
      <c r="J1543" t="s">
        <v>6884</v>
      </c>
      <c r="K1543" t="str">
        <f t="shared" si="177"/>
        <v>29400</v>
      </c>
    </row>
    <row r="1544" spans="1:11" customFormat="1" x14ac:dyDescent="0.25">
      <c r="A1544" t="str">
        <f t="shared" si="178"/>
        <v>29</v>
      </c>
      <c r="B1544" t="s">
        <v>709</v>
      </c>
      <c r="C1544" t="str">
        <f t="shared" si="173"/>
        <v>084</v>
      </c>
      <c r="D1544" t="s">
        <v>791</v>
      </c>
      <c r="E1544" t="str">
        <f>"04"</f>
        <v>04</v>
      </c>
      <c r="F1544" t="str">
        <f>"001"</f>
        <v>001</v>
      </c>
      <c r="G1544" t="str">
        <f>""</f>
        <v/>
      </c>
      <c r="H1544" t="s">
        <v>1</v>
      </c>
      <c r="I1544" t="s">
        <v>2102</v>
      </c>
      <c r="J1544" t="s">
        <v>6897</v>
      </c>
      <c r="K1544" t="str">
        <f t="shared" si="177"/>
        <v>29400</v>
      </c>
    </row>
    <row r="1545" spans="1:11" customFormat="1" x14ac:dyDescent="0.25">
      <c r="A1545" t="str">
        <f t="shared" si="178"/>
        <v>29</v>
      </c>
      <c r="B1545" t="s">
        <v>709</v>
      </c>
      <c r="C1545" t="str">
        <f t="shared" si="173"/>
        <v>084</v>
      </c>
      <c r="D1545" t="s">
        <v>791</v>
      </c>
      <c r="E1545" t="str">
        <f>"04"</f>
        <v>04</v>
      </c>
      <c r="F1545" t="str">
        <f>"001"</f>
        <v>001</v>
      </c>
      <c r="G1545" t="str">
        <f>""</f>
        <v/>
      </c>
      <c r="H1545" t="s">
        <v>0</v>
      </c>
      <c r="I1545" t="s">
        <v>2102</v>
      </c>
      <c r="J1545" t="s">
        <v>6897</v>
      </c>
      <c r="K1545" t="str">
        <f t="shared" si="177"/>
        <v>29400</v>
      </c>
    </row>
    <row r="1546" spans="1:11" customFormat="1" x14ac:dyDescent="0.25">
      <c r="A1546" t="str">
        <f t="shared" si="178"/>
        <v>29</v>
      </c>
      <c r="B1546" t="s">
        <v>709</v>
      </c>
      <c r="C1546" t="str">
        <f t="shared" si="173"/>
        <v>084</v>
      </c>
      <c r="D1546" t="s">
        <v>791</v>
      </c>
      <c r="E1546" t="str">
        <f>"04"</f>
        <v>04</v>
      </c>
      <c r="F1546" t="str">
        <f>"003"</f>
        <v>003</v>
      </c>
      <c r="G1546" t="str">
        <f>""</f>
        <v/>
      </c>
      <c r="H1546" t="s">
        <v>3</v>
      </c>
      <c r="I1546" t="s">
        <v>2102</v>
      </c>
      <c r="J1546" t="s">
        <v>6897</v>
      </c>
      <c r="K1546" t="str">
        <f t="shared" si="177"/>
        <v>29400</v>
      </c>
    </row>
    <row r="1547" spans="1:11" customFormat="1" x14ac:dyDescent="0.25">
      <c r="A1547" t="str">
        <f t="shared" si="178"/>
        <v>29</v>
      </c>
      <c r="B1547" t="s">
        <v>709</v>
      </c>
      <c r="C1547" t="str">
        <f t="shared" si="173"/>
        <v>084</v>
      </c>
      <c r="D1547" t="s">
        <v>791</v>
      </c>
      <c r="E1547" t="str">
        <f>"04"</f>
        <v>04</v>
      </c>
      <c r="F1547" t="str">
        <f>"004"</f>
        <v>004</v>
      </c>
      <c r="G1547" t="str">
        <f>""</f>
        <v/>
      </c>
      <c r="H1547" t="s">
        <v>1</v>
      </c>
      <c r="I1547" t="s">
        <v>2102</v>
      </c>
      <c r="J1547" t="s">
        <v>6897</v>
      </c>
      <c r="K1547" t="str">
        <f t="shared" si="177"/>
        <v>29400</v>
      </c>
    </row>
    <row r="1548" spans="1:11" customFormat="1" x14ac:dyDescent="0.25">
      <c r="A1548" t="str">
        <f t="shared" si="178"/>
        <v>29</v>
      </c>
      <c r="B1548" t="s">
        <v>709</v>
      </c>
      <c r="C1548" t="str">
        <f t="shared" si="173"/>
        <v>084</v>
      </c>
      <c r="D1548" t="s">
        <v>791</v>
      </c>
      <c r="E1548" t="str">
        <f>"04"</f>
        <v>04</v>
      </c>
      <c r="F1548" t="str">
        <f>"004"</f>
        <v>004</v>
      </c>
      <c r="G1548" t="str">
        <f>""</f>
        <v/>
      </c>
      <c r="H1548" t="s">
        <v>0</v>
      </c>
      <c r="I1548" t="s">
        <v>2102</v>
      </c>
      <c r="J1548" t="s">
        <v>6897</v>
      </c>
      <c r="K1548" t="str">
        <f t="shared" si="177"/>
        <v>29400</v>
      </c>
    </row>
    <row r="1549" spans="1:11" customFormat="1" x14ac:dyDescent="0.25">
      <c r="A1549" t="str">
        <f t="shared" si="178"/>
        <v>29</v>
      </c>
      <c r="B1549" t="s">
        <v>709</v>
      </c>
      <c r="C1549" t="str">
        <f t="shared" si="173"/>
        <v>084</v>
      </c>
      <c r="D1549" t="s">
        <v>791</v>
      </c>
      <c r="E1549" t="str">
        <f>"05"</f>
        <v>05</v>
      </c>
      <c r="F1549" t="str">
        <f>"002"</f>
        <v>002</v>
      </c>
      <c r="G1549" t="str">
        <f>""</f>
        <v/>
      </c>
      <c r="H1549" t="s">
        <v>3</v>
      </c>
      <c r="I1549" t="s">
        <v>3412</v>
      </c>
      <c r="J1549" t="s">
        <v>6898</v>
      </c>
      <c r="K1549" t="str">
        <f t="shared" si="177"/>
        <v>29400</v>
      </c>
    </row>
    <row r="1550" spans="1:11" customFormat="1" x14ac:dyDescent="0.25">
      <c r="A1550" t="str">
        <f t="shared" si="178"/>
        <v>29</v>
      </c>
      <c r="B1550" t="s">
        <v>709</v>
      </c>
      <c r="C1550" t="str">
        <f t="shared" si="173"/>
        <v>084</v>
      </c>
      <c r="D1550" t="s">
        <v>791</v>
      </c>
      <c r="E1550" t="str">
        <f>"05"</f>
        <v>05</v>
      </c>
      <c r="F1550" t="str">
        <f>"004"</f>
        <v>004</v>
      </c>
      <c r="G1550" t="str">
        <f>""</f>
        <v/>
      </c>
      <c r="H1550" t="s">
        <v>3</v>
      </c>
      <c r="I1550" t="s">
        <v>3399</v>
      </c>
      <c r="J1550" t="s">
        <v>6882</v>
      </c>
      <c r="K1550" t="str">
        <f t="shared" si="177"/>
        <v>29400</v>
      </c>
    </row>
    <row r="1551" spans="1:11" customFormat="1" x14ac:dyDescent="0.25">
      <c r="A1551" t="str">
        <f t="shared" si="178"/>
        <v>29</v>
      </c>
      <c r="B1551" t="s">
        <v>709</v>
      </c>
      <c r="C1551" t="str">
        <f t="shared" si="173"/>
        <v>084</v>
      </c>
      <c r="D1551" t="s">
        <v>791</v>
      </c>
      <c r="E1551" t="str">
        <f>"05"</f>
        <v>05</v>
      </c>
      <c r="F1551" t="str">
        <f>"005"</f>
        <v>005</v>
      </c>
      <c r="G1551" t="str">
        <f>""</f>
        <v/>
      </c>
      <c r="H1551" t="s">
        <v>1</v>
      </c>
      <c r="I1551" t="s">
        <v>3412</v>
      </c>
      <c r="J1551" t="s">
        <v>6898</v>
      </c>
      <c r="K1551" t="str">
        <f t="shared" si="177"/>
        <v>29400</v>
      </c>
    </row>
    <row r="1552" spans="1:11" customFormat="1" x14ac:dyDescent="0.25">
      <c r="A1552" t="str">
        <f t="shared" si="178"/>
        <v>29</v>
      </c>
      <c r="B1552" t="s">
        <v>709</v>
      </c>
      <c r="C1552" t="str">
        <f t="shared" si="173"/>
        <v>084</v>
      </c>
      <c r="D1552" t="s">
        <v>791</v>
      </c>
      <c r="E1552" t="str">
        <f>"05"</f>
        <v>05</v>
      </c>
      <c r="F1552" t="str">
        <f>"005"</f>
        <v>005</v>
      </c>
      <c r="G1552" t="str">
        <f>""</f>
        <v/>
      </c>
      <c r="H1552" t="s">
        <v>0</v>
      </c>
      <c r="I1552" t="s">
        <v>3412</v>
      </c>
      <c r="J1552" t="s">
        <v>6898</v>
      </c>
      <c r="K1552" t="str">
        <f t="shared" si="177"/>
        <v>29400</v>
      </c>
    </row>
    <row r="1553" spans="1:11" customFormat="1" x14ac:dyDescent="0.25">
      <c r="A1553" t="str">
        <f t="shared" si="178"/>
        <v>29</v>
      </c>
      <c r="B1553" t="s">
        <v>709</v>
      </c>
      <c r="C1553" t="str">
        <f>"085"</f>
        <v>085</v>
      </c>
      <c r="D1553" t="s">
        <v>792</v>
      </c>
      <c r="E1553" t="str">
        <f t="shared" ref="E1553:E1569" si="179">"01"</f>
        <v>01</v>
      </c>
      <c r="F1553" t="str">
        <f>"001"</f>
        <v>001</v>
      </c>
      <c r="G1553" t="str">
        <f>""</f>
        <v/>
      </c>
      <c r="H1553" t="s">
        <v>3</v>
      </c>
      <c r="I1553" t="s">
        <v>3413</v>
      </c>
      <c r="J1553" t="s">
        <v>6899</v>
      </c>
      <c r="K1553" t="str">
        <f>"29714"</f>
        <v>29714</v>
      </c>
    </row>
    <row r="1554" spans="1:11" customFormat="1" x14ac:dyDescent="0.25">
      <c r="A1554" t="str">
        <f t="shared" si="178"/>
        <v>29</v>
      </c>
      <c r="B1554" t="s">
        <v>709</v>
      </c>
      <c r="C1554" t="str">
        <f>"086"</f>
        <v>086</v>
      </c>
      <c r="D1554" t="s">
        <v>793</v>
      </c>
      <c r="E1554" t="str">
        <f t="shared" si="179"/>
        <v>01</v>
      </c>
      <c r="F1554" t="str">
        <f>"001"</f>
        <v>001</v>
      </c>
      <c r="G1554" t="str">
        <f>""</f>
        <v/>
      </c>
      <c r="H1554" t="s">
        <v>3</v>
      </c>
      <c r="I1554" t="s">
        <v>3414</v>
      </c>
      <c r="J1554" t="s">
        <v>6900</v>
      </c>
      <c r="K1554" t="str">
        <f>"29752"</f>
        <v>29752</v>
      </c>
    </row>
    <row r="1555" spans="1:11" customFormat="1" x14ac:dyDescent="0.25">
      <c r="A1555" t="str">
        <f t="shared" si="178"/>
        <v>29</v>
      </c>
      <c r="B1555" t="s">
        <v>709</v>
      </c>
      <c r="C1555" t="str">
        <f>"087"</f>
        <v>087</v>
      </c>
      <c r="D1555" t="s">
        <v>794</v>
      </c>
      <c r="E1555" t="str">
        <f t="shared" si="179"/>
        <v>01</v>
      </c>
      <c r="F1555" t="str">
        <f>"001"</f>
        <v>001</v>
      </c>
      <c r="G1555" t="str">
        <f>""</f>
        <v/>
      </c>
      <c r="H1555" t="s">
        <v>3</v>
      </c>
      <c r="I1555" t="s">
        <v>3415</v>
      </c>
      <c r="J1555" t="s">
        <v>6901</v>
      </c>
      <c r="K1555" t="str">
        <f>"29715"</f>
        <v>29715</v>
      </c>
    </row>
    <row r="1556" spans="1:11" customFormat="1" x14ac:dyDescent="0.25">
      <c r="A1556" t="str">
        <f t="shared" si="178"/>
        <v>29</v>
      </c>
      <c r="B1556" t="s">
        <v>709</v>
      </c>
      <c r="C1556" t="str">
        <f>"088"</f>
        <v>088</v>
      </c>
      <c r="D1556" t="s">
        <v>795</v>
      </c>
      <c r="E1556" t="str">
        <f t="shared" si="179"/>
        <v>01</v>
      </c>
      <c r="F1556" t="str">
        <f>"001"</f>
        <v>001</v>
      </c>
      <c r="G1556" t="str">
        <f>""</f>
        <v/>
      </c>
      <c r="H1556" t="s">
        <v>1</v>
      </c>
      <c r="I1556" t="s">
        <v>3416</v>
      </c>
      <c r="J1556" t="s">
        <v>6902</v>
      </c>
      <c r="K1556" t="str">
        <f>"29328"</f>
        <v>29328</v>
      </c>
    </row>
    <row r="1557" spans="1:11" customFormat="1" x14ac:dyDescent="0.25">
      <c r="A1557" t="str">
        <f t="shared" si="178"/>
        <v>29</v>
      </c>
      <c r="B1557" t="s">
        <v>709</v>
      </c>
      <c r="C1557" t="str">
        <f>"088"</f>
        <v>088</v>
      </c>
      <c r="D1557" t="s">
        <v>795</v>
      </c>
      <c r="E1557" t="str">
        <f t="shared" si="179"/>
        <v>01</v>
      </c>
      <c r="F1557" t="str">
        <f>"001"</f>
        <v>001</v>
      </c>
      <c r="G1557" t="str">
        <f>""</f>
        <v/>
      </c>
      <c r="H1557" t="s">
        <v>0</v>
      </c>
      <c r="I1557" t="s">
        <v>3416</v>
      </c>
      <c r="J1557" t="s">
        <v>6902</v>
      </c>
      <c r="K1557" t="str">
        <f>"29328"</f>
        <v>29328</v>
      </c>
    </row>
    <row r="1558" spans="1:11" customFormat="1" x14ac:dyDescent="0.25">
      <c r="A1558" t="str">
        <f t="shared" si="178"/>
        <v>29</v>
      </c>
      <c r="B1558" t="s">
        <v>709</v>
      </c>
      <c r="C1558" t="str">
        <f>"088"</f>
        <v>088</v>
      </c>
      <c r="D1558" t="s">
        <v>795</v>
      </c>
      <c r="E1558" t="str">
        <f t="shared" si="179"/>
        <v>01</v>
      </c>
      <c r="F1558" t="str">
        <f>"002"</f>
        <v>002</v>
      </c>
      <c r="G1558" t="str">
        <f>""</f>
        <v/>
      </c>
      <c r="H1558" t="s">
        <v>1</v>
      </c>
      <c r="I1558" t="s">
        <v>3417</v>
      </c>
      <c r="J1558" t="s">
        <v>6903</v>
      </c>
      <c r="K1558" t="str">
        <f>"29328"</f>
        <v>29328</v>
      </c>
    </row>
    <row r="1559" spans="1:11" customFormat="1" x14ac:dyDescent="0.25">
      <c r="A1559" t="str">
        <f t="shared" si="178"/>
        <v>29</v>
      </c>
      <c r="B1559" t="s">
        <v>709</v>
      </c>
      <c r="C1559" t="str">
        <f>"088"</f>
        <v>088</v>
      </c>
      <c r="D1559" t="s">
        <v>795</v>
      </c>
      <c r="E1559" t="str">
        <f t="shared" si="179"/>
        <v>01</v>
      </c>
      <c r="F1559" t="str">
        <f>"002"</f>
        <v>002</v>
      </c>
      <c r="G1559" t="str">
        <f>""</f>
        <v/>
      </c>
      <c r="H1559" t="s">
        <v>0</v>
      </c>
      <c r="I1559" t="s">
        <v>3417</v>
      </c>
      <c r="J1559" t="s">
        <v>6903</v>
      </c>
      <c r="K1559" t="str">
        <f>"29328"</f>
        <v>29328</v>
      </c>
    </row>
    <row r="1560" spans="1:11" customFormat="1" x14ac:dyDescent="0.25">
      <c r="A1560" t="str">
        <f t="shared" si="178"/>
        <v>29</v>
      </c>
      <c r="B1560" t="s">
        <v>709</v>
      </c>
      <c r="C1560" t="str">
        <f>"089"</f>
        <v>089</v>
      </c>
      <c r="D1560" t="s">
        <v>796</v>
      </c>
      <c r="E1560" t="str">
        <f t="shared" si="179"/>
        <v>01</v>
      </c>
      <c r="F1560" t="str">
        <f>"001"</f>
        <v>001</v>
      </c>
      <c r="G1560" t="str">
        <f>""</f>
        <v/>
      </c>
      <c r="H1560" t="s">
        <v>1</v>
      </c>
      <c r="I1560" t="s">
        <v>1008</v>
      </c>
      <c r="J1560" t="s">
        <v>6904</v>
      </c>
      <c r="K1560" t="str">
        <f>"29327"</f>
        <v>29327</v>
      </c>
    </row>
    <row r="1561" spans="1:11" customFormat="1" x14ac:dyDescent="0.25">
      <c r="A1561" t="str">
        <f t="shared" si="178"/>
        <v>29</v>
      </c>
      <c r="B1561" t="s">
        <v>709</v>
      </c>
      <c r="C1561" t="str">
        <f>"089"</f>
        <v>089</v>
      </c>
      <c r="D1561" t="s">
        <v>796</v>
      </c>
      <c r="E1561" t="str">
        <f t="shared" si="179"/>
        <v>01</v>
      </c>
      <c r="F1561" t="str">
        <f>"001"</f>
        <v>001</v>
      </c>
      <c r="G1561" t="str">
        <f>""</f>
        <v/>
      </c>
      <c r="H1561" t="s">
        <v>0</v>
      </c>
      <c r="I1561" t="s">
        <v>1008</v>
      </c>
      <c r="J1561" t="s">
        <v>6904</v>
      </c>
      <c r="K1561" t="str">
        <f>"29327"</f>
        <v>29327</v>
      </c>
    </row>
    <row r="1562" spans="1:11" customFormat="1" x14ac:dyDescent="0.25">
      <c r="A1562" t="str">
        <f t="shared" si="178"/>
        <v>29</v>
      </c>
      <c r="B1562" t="s">
        <v>709</v>
      </c>
      <c r="C1562" t="str">
        <f>"089"</f>
        <v>089</v>
      </c>
      <c r="D1562" t="s">
        <v>796</v>
      </c>
      <c r="E1562" t="str">
        <f t="shared" si="179"/>
        <v>01</v>
      </c>
      <c r="F1562" t="str">
        <f>"002"</f>
        <v>002</v>
      </c>
      <c r="G1562" t="str">
        <f>""</f>
        <v/>
      </c>
      <c r="H1562" t="s">
        <v>3</v>
      </c>
      <c r="I1562" t="s">
        <v>2684</v>
      </c>
      <c r="J1562" t="s">
        <v>6905</v>
      </c>
      <c r="K1562" t="str">
        <f>"29327"</f>
        <v>29327</v>
      </c>
    </row>
    <row r="1563" spans="1:11" customFormat="1" x14ac:dyDescent="0.25">
      <c r="A1563" t="str">
        <f t="shared" si="178"/>
        <v>29</v>
      </c>
      <c r="B1563" t="s">
        <v>709</v>
      </c>
      <c r="C1563" t="str">
        <f>"089"</f>
        <v>089</v>
      </c>
      <c r="D1563" t="s">
        <v>796</v>
      </c>
      <c r="E1563" t="str">
        <f t="shared" si="179"/>
        <v>01</v>
      </c>
      <c r="F1563" t="str">
        <f>"003"</f>
        <v>003</v>
      </c>
      <c r="G1563" t="str">
        <f>""</f>
        <v/>
      </c>
      <c r="H1563" t="s">
        <v>3</v>
      </c>
      <c r="I1563" t="s">
        <v>3418</v>
      </c>
      <c r="J1563" t="s">
        <v>6906</v>
      </c>
      <c r="K1563" t="str">
        <f>"29327"</f>
        <v>29327</v>
      </c>
    </row>
    <row r="1564" spans="1:11" customFormat="1" x14ac:dyDescent="0.25">
      <c r="A1564" t="str">
        <f t="shared" si="178"/>
        <v>29</v>
      </c>
      <c r="B1564" t="s">
        <v>709</v>
      </c>
      <c r="C1564" t="str">
        <f>"090"</f>
        <v>090</v>
      </c>
      <c r="D1564" t="s">
        <v>797</v>
      </c>
      <c r="E1564" t="str">
        <f t="shared" si="179"/>
        <v>01</v>
      </c>
      <c r="F1564" t="str">
        <f>"001"</f>
        <v>001</v>
      </c>
      <c r="G1564" t="str">
        <f>""</f>
        <v/>
      </c>
      <c r="H1564" t="s">
        <v>1</v>
      </c>
      <c r="I1564" t="s">
        <v>28</v>
      </c>
      <c r="J1564" t="s">
        <v>6907</v>
      </c>
      <c r="K1564" t="str">
        <f>"29109"</f>
        <v>29109</v>
      </c>
    </row>
    <row r="1565" spans="1:11" customFormat="1" x14ac:dyDescent="0.25">
      <c r="A1565" t="str">
        <f t="shared" si="178"/>
        <v>29</v>
      </c>
      <c r="B1565" t="s">
        <v>709</v>
      </c>
      <c r="C1565" t="str">
        <f>"090"</f>
        <v>090</v>
      </c>
      <c r="D1565" t="s">
        <v>797</v>
      </c>
      <c r="E1565" t="str">
        <f t="shared" si="179"/>
        <v>01</v>
      </c>
      <c r="F1565" t="str">
        <f>"001"</f>
        <v>001</v>
      </c>
      <c r="G1565" t="str">
        <f>""</f>
        <v/>
      </c>
      <c r="H1565" t="s">
        <v>0</v>
      </c>
      <c r="I1565" t="s">
        <v>28</v>
      </c>
      <c r="J1565" t="s">
        <v>6907</v>
      </c>
      <c r="K1565" t="str">
        <f>"29109"</f>
        <v>29109</v>
      </c>
    </row>
    <row r="1566" spans="1:11" customFormat="1" x14ac:dyDescent="0.25">
      <c r="A1566" t="str">
        <f t="shared" si="178"/>
        <v>29</v>
      </c>
      <c r="B1566" t="s">
        <v>709</v>
      </c>
      <c r="C1566" t="str">
        <f t="shared" ref="C1566:C1582" si="180">"091"</f>
        <v>091</v>
      </c>
      <c r="D1566" t="s">
        <v>798</v>
      </c>
      <c r="E1566" t="str">
        <f t="shared" si="179"/>
        <v>01</v>
      </c>
      <c r="F1566" t="str">
        <f>"001"</f>
        <v>001</v>
      </c>
      <c r="G1566" t="str">
        <f>""</f>
        <v/>
      </c>
      <c r="H1566" t="s">
        <v>1</v>
      </c>
      <c r="I1566" t="s">
        <v>25</v>
      </c>
      <c r="J1566" t="s">
        <v>4166</v>
      </c>
      <c r="K1566" t="str">
        <f t="shared" ref="K1566:K1572" si="181">"29770"</f>
        <v>29770</v>
      </c>
    </row>
    <row r="1567" spans="1:11" customFormat="1" x14ac:dyDescent="0.25">
      <c r="A1567" t="str">
        <f t="shared" si="178"/>
        <v>29</v>
      </c>
      <c r="B1567" t="s">
        <v>709</v>
      </c>
      <c r="C1567" t="str">
        <f t="shared" si="180"/>
        <v>091</v>
      </c>
      <c r="D1567" t="s">
        <v>798</v>
      </c>
      <c r="E1567" t="str">
        <f t="shared" si="179"/>
        <v>01</v>
      </c>
      <c r="F1567" t="str">
        <f>"001"</f>
        <v>001</v>
      </c>
      <c r="G1567" t="str">
        <f>""</f>
        <v/>
      </c>
      <c r="H1567" t="s">
        <v>0</v>
      </c>
      <c r="I1567" t="s">
        <v>25</v>
      </c>
      <c r="J1567" t="s">
        <v>4166</v>
      </c>
      <c r="K1567" t="str">
        <f t="shared" si="181"/>
        <v>29770</v>
      </c>
    </row>
    <row r="1568" spans="1:11" customFormat="1" x14ac:dyDescent="0.25">
      <c r="A1568" t="str">
        <f t="shared" si="178"/>
        <v>29</v>
      </c>
      <c r="B1568" t="s">
        <v>709</v>
      </c>
      <c r="C1568" t="str">
        <f t="shared" si="180"/>
        <v>091</v>
      </c>
      <c r="D1568" t="s">
        <v>798</v>
      </c>
      <c r="E1568" t="str">
        <f t="shared" si="179"/>
        <v>01</v>
      </c>
      <c r="F1568" t="str">
        <f>"002"</f>
        <v>002</v>
      </c>
      <c r="G1568" t="str">
        <f>""</f>
        <v/>
      </c>
      <c r="H1568" t="s">
        <v>3</v>
      </c>
      <c r="I1568" t="s">
        <v>101</v>
      </c>
      <c r="J1568" t="s">
        <v>6908</v>
      </c>
      <c r="K1568" t="str">
        <f t="shared" si="181"/>
        <v>29770</v>
      </c>
    </row>
    <row r="1569" spans="1:11" customFormat="1" x14ac:dyDescent="0.25">
      <c r="A1569" t="str">
        <f t="shared" si="178"/>
        <v>29</v>
      </c>
      <c r="B1569" t="s">
        <v>709</v>
      </c>
      <c r="C1569" t="str">
        <f t="shared" si="180"/>
        <v>091</v>
      </c>
      <c r="D1569" t="s">
        <v>798</v>
      </c>
      <c r="E1569" t="str">
        <f t="shared" si="179"/>
        <v>01</v>
      </c>
      <c r="F1569" t="str">
        <f>"003"</f>
        <v>003</v>
      </c>
      <c r="G1569" t="str">
        <f>""</f>
        <v/>
      </c>
      <c r="H1569" t="s">
        <v>3</v>
      </c>
      <c r="I1569" t="s">
        <v>3419</v>
      </c>
      <c r="J1569" t="s">
        <v>6909</v>
      </c>
      <c r="K1569" t="str">
        <f t="shared" si="181"/>
        <v>29770</v>
      </c>
    </row>
    <row r="1570" spans="1:11" customFormat="1" x14ac:dyDescent="0.25">
      <c r="A1570" t="str">
        <f t="shared" si="178"/>
        <v>29</v>
      </c>
      <c r="B1570" t="s">
        <v>709</v>
      </c>
      <c r="C1570" t="str">
        <f t="shared" si="180"/>
        <v>091</v>
      </c>
      <c r="D1570" t="s">
        <v>798</v>
      </c>
      <c r="E1570" t="str">
        <f t="shared" ref="E1570:E1577" si="182">"02"</f>
        <v>02</v>
      </c>
      <c r="F1570" t="str">
        <f>"001"</f>
        <v>001</v>
      </c>
      <c r="G1570" t="str">
        <f>""</f>
        <v/>
      </c>
      <c r="H1570" t="s">
        <v>1</v>
      </c>
      <c r="I1570" t="s">
        <v>3420</v>
      </c>
      <c r="J1570" t="s">
        <v>6910</v>
      </c>
      <c r="K1570" t="str">
        <f t="shared" si="181"/>
        <v>29770</v>
      </c>
    </row>
    <row r="1571" spans="1:11" customFormat="1" x14ac:dyDescent="0.25">
      <c r="A1571" t="str">
        <f t="shared" si="178"/>
        <v>29</v>
      </c>
      <c r="B1571" t="s">
        <v>709</v>
      </c>
      <c r="C1571" t="str">
        <f t="shared" si="180"/>
        <v>091</v>
      </c>
      <c r="D1571" t="s">
        <v>798</v>
      </c>
      <c r="E1571" t="str">
        <f t="shared" si="182"/>
        <v>02</v>
      </c>
      <c r="F1571" t="str">
        <f>"001"</f>
        <v>001</v>
      </c>
      <c r="G1571" t="str">
        <f>""</f>
        <v/>
      </c>
      <c r="H1571" t="s">
        <v>0</v>
      </c>
      <c r="I1571" t="s">
        <v>3420</v>
      </c>
      <c r="J1571" t="s">
        <v>6910</v>
      </c>
      <c r="K1571" t="str">
        <f t="shared" si="181"/>
        <v>29770</v>
      </c>
    </row>
    <row r="1572" spans="1:11" customFormat="1" x14ac:dyDescent="0.25">
      <c r="A1572" t="str">
        <f t="shared" si="178"/>
        <v>29</v>
      </c>
      <c r="B1572" t="s">
        <v>709</v>
      </c>
      <c r="C1572" t="str">
        <f t="shared" si="180"/>
        <v>091</v>
      </c>
      <c r="D1572" t="s">
        <v>798</v>
      </c>
      <c r="E1572" t="str">
        <f t="shared" si="182"/>
        <v>02</v>
      </c>
      <c r="F1572" t="str">
        <f>"001"</f>
        <v>001</v>
      </c>
      <c r="G1572" t="str">
        <f>""</f>
        <v/>
      </c>
      <c r="H1572" t="s">
        <v>2</v>
      </c>
      <c r="I1572" t="s">
        <v>3420</v>
      </c>
      <c r="J1572" t="s">
        <v>6910</v>
      </c>
      <c r="K1572" t="str">
        <f t="shared" si="181"/>
        <v>29770</v>
      </c>
    </row>
    <row r="1573" spans="1:11" customFormat="1" x14ac:dyDescent="0.25">
      <c r="A1573" t="str">
        <f t="shared" si="178"/>
        <v>29</v>
      </c>
      <c r="B1573" t="s">
        <v>709</v>
      </c>
      <c r="C1573" t="str">
        <f t="shared" si="180"/>
        <v>091</v>
      </c>
      <c r="D1573" t="s">
        <v>798</v>
      </c>
      <c r="E1573" t="str">
        <f t="shared" si="182"/>
        <v>02</v>
      </c>
      <c r="F1573" t="str">
        <f>"002"</f>
        <v>002</v>
      </c>
      <c r="G1573" t="str">
        <f>""</f>
        <v/>
      </c>
      <c r="H1573" t="s">
        <v>1</v>
      </c>
      <c r="I1573" t="s">
        <v>3421</v>
      </c>
      <c r="J1573" t="s">
        <v>6911</v>
      </c>
      <c r="K1573" t="str">
        <f t="shared" ref="K1573:K1582" si="183">"29793"</f>
        <v>29793</v>
      </c>
    </row>
    <row r="1574" spans="1:11" customFormat="1" x14ac:dyDescent="0.25">
      <c r="A1574" t="str">
        <f t="shared" si="178"/>
        <v>29</v>
      </c>
      <c r="B1574" t="s">
        <v>709</v>
      </c>
      <c r="C1574" t="str">
        <f t="shared" si="180"/>
        <v>091</v>
      </c>
      <c r="D1574" t="s">
        <v>798</v>
      </c>
      <c r="E1574" t="str">
        <f t="shared" si="182"/>
        <v>02</v>
      </c>
      <c r="F1574" t="str">
        <f>"002"</f>
        <v>002</v>
      </c>
      <c r="G1574" t="str">
        <f>""</f>
        <v/>
      </c>
      <c r="H1574" t="s">
        <v>0</v>
      </c>
      <c r="I1574" t="s">
        <v>3421</v>
      </c>
      <c r="J1574" t="s">
        <v>6911</v>
      </c>
      <c r="K1574" t="str">
        <f t="shared" si="183"/>
        <v>29793</v>
      </c>
    </row>
    <row r="1575" spans="1:11" customFormat="1" x14ac:dyDescent="0.25">
      <c r="A1575" t="str">
        <f t="shared" si="178"/>
        <v>29</v>
      </c>
      <c r="B1575" t="s">
        <v>709</v>
      </c>
      <c r="C1575" t="str">
        <f t="shared" si="180"/>
        <v>091</v>
      </c>
      <c r="D1575" t="s">
        <v>798</v>
      </c>
      <c r="E1575" t="str">
        <f t="shared" si="182"/>
        <v>02</v>
      </c>
      <c r="F1575" t="str">
        <f>"002"</f>
        <v>002</v>
      </c>
      <c r="G1575" t="str">
        <f>""</f>
        <v/>
      </c>
      <c r="H1575" t="s">
        <v>2</v>
      </c>
      <c r="I1575" t="s">
        <v>3421</v>
      </c>
      <c r="J1575" t="s">
        <v>6911</v>
      </c>
      <c r="K1575" t="str">
        <f t="shared" si="183"/>
        <v>29793</v>
      </c>
    </row>
    <row r="1576" spans="1:11" customFormat="1" x14ac:dyDescent="0.25">
      <c r="A1576" t="str">
        <f t="shared" si="178"/>
        <v>29</v>
      </c>
      <c r="B1576" t="s">
        <v>709</v>
      </c>
      <c r="C1576" t="str">
        <f t="shared" si="180"/>
        <v>091</v>
      </c>
      <c r="D1576" t="s">
        <v>798</v>
      </c>
      <c r="E1576" t="str">
        <f t="shared" si="182"/>
        <v>02</v>
      </c>
      <c r="F1576" t="str">
        <f>"003"</f>
        <v>003</v>
      </c>
      <c r="G1576" t="str">
        <f>""</f>
        <v/>
      </c>
      <c r="H1576" t="s">
        <v>1</v>
      </c>
      <c r="I1576" t="s">
        <v>3422</v>
      </c>
      <c r="J1576" t="s">
        <v>6912</v>
      </c>
      <c r="K1576" t="str">
        <f t="shared" si="183"/>
        <v>29793</v>
      </c>
    </row>
    <row r="1577" spans="1:11" customFormat="1" x14ac:dyDescent="0.25">
      <c r="A1577" t="str">
        <f t="shared" si="178"/>
        <v>29</v>
      </c>
      <c r="B1577" t="s">
        <v>709</v>
      </c>
      <c r="C1577" t="str">
        <f t="shared" si="180"/>
        <v>091</v>
      </c>
      <c r="D1577" t="s">
        <v>798</v>
      </c>
      <c r="E1577" t="str">
        <f t="shared" si="182"/>
        <v>02</v>
      </c>
      <c r="F1577" t="str">
        <f>"003"</f>
        <v>003</v>
      </c>
      <c r="G1577" t="str">
        <f>""</f>
        <v/>
      </c>
      <c r="H1577" t="s">
        <v>0</v>
      </c>
      <c r="I1577" t="s">
        <v>3422</v>
      </c>
      <c r="J1577" t="s">
        <v>6912</v>
      </c>
      <c r="K1577" t="str">
        <f t="shared" si="183"/>
        <v>29793</v>
      </c>
    </row>
    <row r="1578" spans="1:11" customFormat="1" x14ac:dyDescent="0.25">
      <c r="A1578" t="str">
        <f t="shared" si="178"/>
        <v>29</v>
      </c>
      <c r="B1578" t="s">
        <v>709</v>
      </c>
      <c r="C1578" t="str">
        <f t="shared" si="180"/>
        <v>091</v>
      </c>
      <c r="D1578" t="s">
        <v>798</v>
      </c>
      <c r="E1578" t="str">
        <f>"03"</f>
        <v>03</v>
      </c>
      <c r="F1578" t="str">
        <f>"001"</f>
        <v>001</v>
      </c>
      <c r="G1578" t="str">
        <f>""</f>
        <v/>
      </c>
      <c r="H1578" t="s">
        <v>1</v>
      </c>
      <c r="I1578" t="s">
        <v>2358</v>
      </c>
      <c r="J1578" t="s">
        <v>6913</v>
      </c>
      <c r="K1578" t="str">
        <f t="shared" si="183"/>
        <v>29793</v>
      </c>
    </row>
    <row r="1579" spans="1:11" customFormat="1" x14ac:dyDescent="0.25">
      <c r="A1579" t="str">
        <f t="shared" si="178"/>
        <v>29</v>
      </c>
      <c r="B1579" t="s">
        <v>709</v>
      </c>
      <c r="C1579" t="str">
        <f t="shared" si="180"/>
        <v>091</v>
      </c>
      <c r="D1579" t="s">
        <v>798</v>
      </c>
      <c r="E1579" t="str">
        <f>"03"</f>
        <v>03</v>
      </c>
      <c r="F1579" t="str">
        <f>"001"</f>
        <v>001</v>
      </c>
      <c r="G1579" t="str">
        <f>""</f>
        <v/>
      </c>
      <c r="H1579" t="s">
        <v>0</v>
      </c>
      <c r="I1579" t="s">
        <v>2358</v>
      </c>
      <c r="J1579" t="s">
        <v>6913</v>
      </c>
      <c r="K1579" t="str">
        <f t="shared" si="183"/>
        <v>29793</v>
      </c>
    </row>
    <row r="1580" spans="1:11" customFormat="1" x14ac:dyDescent="0.25">
      <c r="A1580" t="str">
        <f t="shared" si="178"/>
        <v>29</v>
      </c>
      <c r="B1580" t="s">
        <v>709</v>
      </c>
      <c r="C1580" t="str">
        <f t="shared" si="180"/>
        <v>091</v>
      </c>
      <c r="D1580" t="s">
        <v>798</v>
      </c>
      <c r="E1580" t="str">
        <f>"03"</f>
        <v>03</v>
      </c>
      <c r="F1580" t="str">
        <f>"001"</f>
        <v>001</v>
      </c>
      <c r="G1580" t="str">
        <f>""</f>
        <v/>
      </c>
      <c r="H1580" t="s">
        <v>2</v>
      </c>
      <c r="I1580" t="s">
        <v>2358</v>
      </c>
      <c r="J1580" t="s">
        <v>6913</v>
      </c>
      <c r="K1580" t="str">
        <f t="shared" si="183"/>
        <v>29793</v>
      </c>
    </row>
    <row r="1581" spans="1:11" customFormat="1" x14ac:dyDescent="0.25">
      <c r="A1581" t="str">
        <f t="shared" si="178"/>
        <v>29</v>
      </c>
      <c r="B1581" t="s">
        <v>709</v>
      </c>
      <c r="C1581" t="str">
        <f t="shared" si="180"/>
        <v>091</v>
      </c>
      <c r="D1581" t="s">
        <v>798</v>
      </c>
      <c r="E1581" t="str">
        <f>"03"</f>
        <v>03</v>
      </c>
      <c r="F1581" t="str">
        <f>"002"</f>
        <v>002</v>
      </c>
      <c r="G1581" t="str">
        <f>""</f>
        <v/>
      </c>
      <c r="H1581" t="s">
        <v>1</v>
      </c>
      <c r="I1581" t="s">
        <v>3423</v>
      </c>
      <c r="J1581" t="s">
        <v>6914</v>
      </c>
      <c r="K1581" t="str">
        <f t="shared" si="183"/>
        <v>29793</v>
      </c>
    </row>
    <row r="1582" spans="1:11" customFormat="1" x14ac:dyDescent="0.25">
      <c r="A1582" t="str">
        <f t="shared" si="178"/>
        <v>29</v>
      </c>
      <c r="B1582" t="s">
        <v>709</v>
      </c>
      <c r="C1582" t="str">
        <f t="shared" si="180"/>
        <v>091</v>
      </c>
      <c r="D1582" t="s">
        <v>798</v>
      </c>
      <c r="E1582" t="str">
        <f>"03"</f>
        <v>03</v>
      </c>
      <c r="F1582" t="str">
        <f>"002"</f>
        <v>002</v>
      </c>
      <c r="G1582" t="str">
        <f>""</f>
        <v/>
      </c>
      <c r="H1582" t="s">
        <v>0</v>
      </c>
      <c r="I1582" t="s">
        <v>3423</v>
      </c>
      <c r="J1582" t="s">
        <v>6914</v>
      </c>
      <c r="K1582" t="str">
        <f t="shared" si="183"/>
        <v>29793</v>
      </c>
    </row>
    <row r="1583" spans="1:11" customFormat="1" x14ac:dyDescent="0.25">
      <c r="A1583" t="str">
        <f t="shared" si="178"/>
        <v>29</v>
      </c>
      <c r="B1583" t="s">
        <v>709</v>
      </c>
      <c r="C1583" t="str">
        <f>"092"</f>
        <v>092</v>
      </c>
      <c r="D1583" t="s">
        <v>799</v>
      </c>
      <c r="E1583" t="str">
        <f t="shared" ref="E1583:E1618" si="184">"01"</f>
        <v>01</v>
      </c>
      <c r="F1583" t="str">
        <f>"001"</f>
        <v>001</v>
      </c>
      <c r="G1583" t="str">
        <f>""</f>
        <v/>
      </c>
      <c r="H1583" t="s">
        <v>3</v>
      </c>
      <c r="I1583" t="s">
        <v>3424</v>
      </c>
      <c r="J1583" t="s">
        <v>6915</v>
      </c>
      <c r="K1583" t="str">
        <f>"29197"</f>
        <v>29197</v>
      </c>
    </row>
    <row r="1584" spans="1:11" customFormat="1" x14ac:dyDescent="0.25">
      <c r="A1584" t="str">
        <f t="shared" si="178"/>
        <v>29</v>
      </c>
      <c r="B1584" t="s">
        <v>709</v>
      </c>
      <c r="C1584" t="str">
        <f>"093"</f>
        <v>093</v>
      </c>
      <c r="D1584" t="s">
        <v>800</v>
      </c>
      <c r="E1584" t="str">
        <f t="shared" si="184"/>
        <v>01</v>
      </c>
      <c r="F1584" t="str">
        <f>"001"</f>
        <v>001</v>
      </c>
      <c r="G1584" t="str">
        <f>""</f>
        <v/>
      </c>
      <c r="H1584" t="s">
        <v>3</v>
      </c>
      <c r="I1584" t="s">
        <v>48</v>
      </c>
      <c r="J1584" t="s">
        <v>6916</v>
      </c>
      <c r="K1584" t="str">
        <f>"29240"</f>
        <v>29240</v>
      </c>
    </row>
    <row r="1585" spans="1:11" customFormat="1" x14ac:dyDescent="0.25">
      <c r="A1585" t="str">
        <f t="shared" si="178"/>
        <v>29</v>
      </c>
      <c r="B1585" t="s">
        <v>709</v>
      </c>
      <c r="C1585" t="str">
        <f>"093"</f>
        <v>093</v>
      </c>
      <c r="D1585" t="s">
        <v>800</v>
      </c>
      <c r="E1585" t="str">
        <f t="shared" si="184"/>
        <v>01</v>
      </c>
      <c r="F1585" t="str">
        <f>"002"</f>
        <v>002</v>
      </c>
      <c r="G1585" t="str">
        <f>""</f>
        <v/>
      </c>
      <c r="H1585" t="s">
        <v>1</v>
      </c>
      <c r="I1585" t="s">
        <v>23</v>
      </c>
      <c r="J1585" t="s">
        <v>6917</v>
      </c>
      <c r="K1585" t="str">
        <f>"29240"</f>
        <v>29240</v>
      </c>
    </row>
    <row r="1586" spans="1:11" customFormat="1" x14ac:dyDescent="0.25">
      <c r="A1586" t="str">
        <f t="shared" si="178"/>
        <v>29</v>
      </c>
      <c r="B1586" t="s">
        <v>709</v>
      </c>
      <c r="C1586" t="str">
        <f>"093"</f>
        <v>093</v>
      </c>
      <c r="D1586" t="s">
        <v>800</v>
      </c>
      <c r="E1586" t="str">
        <f t="shared" si="184"/>
        <v>01</v>
      </c>
      <c r="F1586" t="str">
        <f>"002"</f>
        <v>002</v>
      </c>
      <c r="G1586" t="str">
        <f>""</f>
        <v/>
      </c>
      <c r="H1586" t="s">
        <v>0</v>
      </c>
      <c r="I1586" t="s">
        <v>23</v>
      </c>
      <c r="J1586" t="s">
        <v>6917</v>
      </c>
      <c r="K1586" t="str">
        <f>"29240"</f>
        <v>29240</v>
      </c>
    </row>
    <row r="1587" spans="1:11" customFormat="1" x14ac:dyDescent="0.25">
      <c r="A1587" t="str">
        <f t="shared" si="178"/>
        <v>29</v>
      </c>
      <c r="B1587" t="s">
        <v>709</v>
      </c>
      <c r="C1587" t="str">
        <f t="shared" ref="C1587:C1650" si="185">"094"</f>
        <v>094</v>
      </c>
      <c r="D1587" t="s">
        <v>801</v>
      </c>
      <c r="E1587" t="str">
        <f t="shared" si="184"/>
        <v>01</v>
      </c>
      <c r="F1587" t="str">
        <f>"001"</f>
        <v>001</v>
      </c>
      <c r="G1587" t="str">
        <f>""</f>
        <v/>
      </c>
      <c r="H1587" t="s">
        <v>3</v>
      </c>
      <c r="I1587" t="s">
        <v>3425</v>
      </c>
      <c r="J1587" t="s">
        <v>6901</v>
      </c>
      <c r="K1587" t="str">
        <f t="shared" ref="K1587:K1611" si="186">"29700"</f>
        <v>29700</v>
      </c>
    </row>
    <row r="1588" spans="1:11" customFormat="1" x14ac:dyDescent="0.25">
      <c r="A1588" t="str">
        <f t="shared" si="178"/>
        <v>29</v>
      </c>
      <c r="B1588" t="s">
        <v>709</v>
      </c>
      <c r="C1588" t="str">
        <f t="shared" si="185"/>
        <v>094</v>
      </c>
      <c r="D1588" t="s">
        <v>801</v>
      </c>
      <c r="E1588" t="str">
        <f t="shared" si="184"/>
        <v>01</v>
      </c>
      <c r="F1588" t="str">
        <f>"002"</f>
        <v>002</v>
      </c>
      <c r="G1588" t="str">
        <f>""</f>
        <v/>
      </c>
      <c r="H1588" t="s">
        <v>3</v>
      </c>
      <c r="I1588" t="s">
        <v>3426</v>
      </c>
      <c r="J1588" t="s">
        <v>6918</v>
      </c>
      <c r="K1588" t="str">
        <f t="shared" si="186"/>
        <v>29700</v>
      </c>
    </row>
    <row r="1589" spans="1:11" customFormat="1" x14ac:dyDescent="0.25">
      <c r="A1589" t="str">
        <f t="shared" si="178"/>
        <v>29</v>
      </c>
      <c r="B1589" t="s">
        <v>709</v>
      </c>
      <c r="C1589" t="str">
        <f t="shared" si="185"/>
        <v>094</v>
      </c>
      <c r="D1589" t="s">
        <v>801</v>
      </c>
      <c r="E1589" t="str">
        <f t="shared" si="184"/>
        <v>01</v>
      </c>
      <c r="F1589" t="str">
        <f>"003"</f>
        <v>003</v>
      </c>
      <c r="G1589" t="str">
        <f>""</f>
        <v/>
      </c>
      <c r="H1589" t="s">
        <v>3</v>
      </c>
      <c r="I1589" t="s">
        <v>3425</v>
      </c>
      <c r="J1589" t="s">
        <v>6901</v>
      </c>
      <c r="K1589" t="str">
        <f t="shared" si="186"/>
        <v>29700</v>
      </c>
    </row>
    <row r="1590" spans="1:11" customFormat="1" x14ac:dyDescent="0.25">
      <c r="A1590" t="str">
        <f t="shared" si="178"/>
        <v>29</v>
      </c>
      <c r="B1590" t="s">
        <v>709</v>
      </c>
      <c r="C1590" t="str">
        <f t="shared" si="185"/>
        <v>094</v>
      </c>
      <c r="D1590" t="s">
        <v>801</v>
      </c>
      <c r="E1590" t="str">
        <f t="shared" si="184"/>
        <v>01</v>
      </c>
      <c r="F1590" t="str">
        <f>"004"</f>
        <v>004</v>
      </c>
      <c r="G1590" t="str">
        <f>""</f>
        <v/>
      </c>
      <c r="H1590" t="s">
        <v>3</v>
      </c>
      <c r="I1590" t="s">
        <v>3427</v>
      </c>
      <c r="J1590" t="s">
        <v>6919</v>
      </c>
      <c r="K1590" t="str">
        <f t="shared" si="186"/>
        <v>29700</v>
      </c>
    </row>
    <row r="1591" spans="1:11" customFormat="1" x14ac:dyDescent="0.25">
      <c r="A1591" t="str">
        <f t="shared" si="178"/>
        <v>29</v>
      </c>
      <c r="B1591" t="s">
        <v>709</v>
      </c>
      <c r="C1591" t="str">
        <f t="shared" si="185"/>
        <v>094</v>
      </c>
      <c r="D1591" t="s">
        <v>801</v>
      </c>
      <c r="E1591" t="str">
        <f t="shared" si="184"/>
        <v>01</v>
      </c>
      <c r="F1591" t="str">
        <f>"005"</f>
        <v>005</v>
      </c>
      <c r="G1591" t="str">
        <f>""</f>
        <v/>
      </c>
      <c r="H1591" t="s">
        <v>1</v>
      </c>
      <c r="I1591" t="s">
        <v>3428</v>
      </c>
      <c r="J1591" t="s">
        <v>6920</v>
      </c>
      <c r="K1591" t="str">
        <f t="shared" si="186"/>
        <v>29700</v>
      </c>
    </row>
    <row r="1592" spans="1:11" customFormat="1" x14ac:dyDescent="0.25">
      <c r="A1592" t="str">
        <f t="shared" si="178"/>
        <v>29</v>
      </c>
      <c r="B1592" t="s">
        <v>709</v>
      </c>
      <c r="C1592" t="str">
        <f t="shared" si="185"/>
        <v>094</v>
      </c>
      <c r="D1592" t="s">
        <v>801</v>
      </c>
      <c r="E1592" t="str">
        <f t="shared" si="184"/>
        <v>01</v>
      </c>
      <c r="F1592" t="str">
        <f>"005"</f>
        <v>005</v>
      </c>
      <c r="G1592" t="str">
        <f>""</f>
        <v/>
      </c>
      <c r="H1592" t="s">
        <v>0</v>
      </c>
      <c r="I1592" t="s">
        <v>3428</v>
      </c>
      <c r="J1592" t="s">
        <v>6920</v>
      </c>
      <c r="K1592" t="str">
        <f t="shared" si="186"/>
        <v>29700</v>
      </c>
    </row>
    <row r="1593" spans="1:11" customFormat="1" x14ac:dyDescent="0.25">
      <c r="A1593" t="str">
        <f t="shared" si="178"/>
        <v>29</v>
      </c>
      <c r="B1593" t="s">
        <v>709</v>
      </c>
      <c r="C1593" t="str">
        <f t="shared" si="185"/>
        <v>094</v>
      </c>
      <c r="D1593" t="s">
        <v>801</v>
      </c>
      <c r="E1593" t="str">
        <f t="shared" si="184"/>
        <v>01</v>
      </c>
      <c r="F1593" t="str">
        <f>"005"</f>
        <v>005</v>
      </c>
      <c r="G1593" t="str">
        <f>""</f>
        <v/>
      </c>
      <c r="H1593" t="s">
        <v>2</v>
      </c>
      <c r="I1593" t="s">
        <v>3428</v>
      </c>
      <c r="J1593" t="s">
        <v>6920</v>
      </c>
      <c r="K1593" t="str">
        <f t="shared" si="186"/>
        <v>29700</v>
      </c>
    </row>
    <row r="1594" spans="1:11" customFormat="1" x14ac:dyDescent="0.25">
      <c r="A1594" t="str">
        <f t="shared" si="178"/>
        <v>29</v>
      </c>
      <c r="B1594" t="s">
        <v>709</v>
      </c>
      <c r="C1594" t="str">
        <f t="shared" si="185"/>
        <v>094</v>
      </c>
      <c r="D1594" t="s">
        <v>801</v>
      </c>
      <c r="E1594" t="str">
        <f t="shared" si="184"/>
        <v>01</v>
      </c>
      <c r="F1594" t="str">
        <f>"006"</f>
        <v>006</v>
      </c>
      <c r="G1594" t="str">
        <f>""</f>
        <v/>
      </c>
      <c r="H1594" t="s">
        <v>1</v>
      </c>
      <c r="I1594" t="s">
        <v>3429</v>
      </c>
      <c r="J1594" t="s">
        <v>6921</v>
      </c>
      <c r="K1594" t="str">
        <f t="shared" si="186"/>
        <v>29700</v>
      </c>
    </row>
    <row r="1595" spans="1:11" customFormat="1" x14ac:dyDescent="0.25">
      <c r="A1595" t="str">
        <f t="shared" si="178"/>
        <v>29</v>
      </c>
      <c r="B1595" t="s">
        <v>709</v>
      </c>
      <c r="C1595" t="str">
        <f t="shared" si="185"/>
        <v>094</v>
      </c>
      <c r="D1595" t="s">
        <v>801</v>
      </c>
      <c r="E1595" t="str">
        <f t="shared" si="184"/>
        <v>01</v>
      </c>
      <c r="F1595" t="str">
        <f>"006"</f>
        <v>006</v>
      </c>
      <c r="G1595" t="str">
        <f>""</f>
        <v/>
      </c>
      <c r="H1595" t="s">
        <v>0</v>
      </c>
      <c r="I1595" t="s">
        <v>3429</v>
      </c>
      <c r="J1595" t="s">
        <v>6921</v>
      </c>
      <c r="K1595" t="str">
        <f t="shared" si="186"/>
        <v>29700</v>
      </c>
    </row>
    <row r="1596" spans="1:11" customFormat="1" x14ac:dyDescent="0.25">
      <c r="A1596" t="str">
        <f t="shared" si="178"/>
        <v>29</v>
      </c>
      <c r="B1596" t="s">
        <v>709</v>
      </c>
      <c r="C1596" t="str">
        <f t="shared" si="185"/>
        <v>094</v>
      </c>
      <c r="D1596" t="s">
        <v>801</v>
      </c>
      <c r="E1596" t="str">
        <f t="shared" si="184"/>
        <v>01</v>
      </c>
      <c r="F1596" t="str">
        <f>"007"</f>
        <v>007</v>
      </c>
      <c r="G1596" t="str">
        <f>""</f>
        <v/>
      </c>
      <c r="H1596" t="s">
        <v>1</v>
      </c>
      <c r="I1596" t="s">
        <v>2113</v>
      </c>
      <c r="J1596" t="s">
        <v>6922</v>
      </c>
      <c r="K1596" t="str">
        <f t="shared" si="186"/>
        <v>29700</v>
      </c>
    </row>
    <row r="1597" spans="1:11" customFormat="1" x14ac:dyDescent="0.25">
      <c r="A1597" t="str">
        <f t="shared" si="178"/>
        <v>29</v>
      </c>
      <c r="B1597" t="s">
        <v>709</v>
      </c>
      <c r="C1597" t="str">
        <f t="shared" si="185"/>
        <v>094</v>
      </c>
      <c r="D1597" t="s">
        <v>801</v>
      </c>
      <c r="E1597" t="str">
        <f t="shared" si="184"/>
        <v>01</v>
      </c>
      <c r="F1597" t="str">
        <f>"007"</f>
        <v>007</v>
      </c>
      <c r="G1597" t="str">
        <f>""</f>
        <v/>
      </c>
      <c r="H1597" t="s">
        <v>0</v>
      </c>
      <c r="I1597" t="s">
        <v>2113</v>
      </c>
      <c r="J1597" t="s">
        <v>6922</v>
      </c>
      <c r="K1597" t="str">
        <f t="shared" si="186"/>
        <v>29700</v>
      </c>
    </row>
    <row r="1598" spans="1:11" customFormat="1" x14ac:dyDescent="0.25">
      <c r="A1598" t="str">
        <f t="shared" si="178"/>
        <v>29</v>
      </c>
      <c r="B1598" t="s">
        <v>709</v>
      </c>
      <c r="C1598" t="str">
        <f t="shared" si="185"/>
        <v>094</v>
      </c>
      <c r="D1598" t="s">
        <v>801</v>
      </c>
      <c r="E1598" t="str">
        <f t="shared" si="184"/>
        <v>01</v>
      </c>
      <c r="F1598" t="str">
        <f>"008"</f>
        <v>008</v>
      </c>
      <c r="G1598" t="str">
        <f>""</f>
        <v/>
      </c>
      <c r="H1598" t="s">
        <v>1</v>
      </c>
      <c r="I1598" t="s">
        <v>3430</v>
      </c>
      <c r="J1598" t="s">
        <v>6923</v>
      </c>
      <c r="K1598" t="str">
        <f t="shared" si="186"/>
        <v>29700</v>
      </c>
    </row>
    <row r="1599" spans="1:11" customFormat="1" x14ac:dyDescent="0.25">
      <c r="A1599" t="str">
        <f t="shared" si="178"/>
        <v>29</v>
      </c>
      <c r="B1599" t="s">
        <v>709</v>
      </c>
      <c r="C1599" t="str">
        <f t="shared" si="185"/>
        <v>094</v>
      </c>
      <c r="D1599" t="s">
        <v>801</v>
      </c>
      <c r="E1599" t="str">
        <f t="shared" si="184"/>
        <v>01</v>
      </c>
      <c r="F1599" t="str">
        <f>"008"</f>
        <v>008</v>
      </c>
      <c r="G1599" t="str">
        <f>""</f>
        <v/>
      </c>
      <c r="H1599" t="s">
        <v>0</v>
      </c>
      <c r="I1599" t="s">
        <v>3430</v>
      </c>
      <c r="J1599" t="s">
        <v>6923</v>
      </c>
      <c r="K1599" t="str">
        <f t="shared" si="186"/>
        <v>29700</v>
      </c>
    </row>
    <row r="1600" spans="1:11" customFormat="1" x14ac:dyDescent="0.25">
      <c r="A1600" t="str">
        <f t="shared" si="178"/>
        <v>29</v>
      </c>
      <c r="B1600" t="s">
        <v>709</v>
      </c>
      <c r="C1600" t="str">
        <f t="shared" si="185"/>
        <v>094</v>
      </c>
      <c r="D1600" t="s">
        <v>801</v>
      </c>
      <c r="E1600" t="str">
        <f t="shared" si="184"/>
        <v>01</v>
      </c>
      <c r="F1600" t="str">
        <f>"009"</f>
        <v>009</v>
      </c>
      <c r="G1600" t="str">
        <f>""</f>
        <v/>
      </c>
      <c r="H1600" t="s">
        <v>1</v>
      </c>
      <c r="I1600" t="s">
        <v>3427</v>
      </c>
      <c r="J1600" t="s">
        <v>6919</v>
      </c>
      <c r="K1600" t="str">
        <f t="shared" si="186"/>
        <v>29700</v>
      </c>
    </row>
    <row r="1601" spans="1:11" customFormat="1" x14ac:dyDescent="0.25">
      <c r="A1601" t="str">
        <f t="shared" si="178"/>
        <v>29</v>
      </c>
      <c r="B1601" t="s">
        <v>709</v>
      </c>
      <c r="C1601" t="str">
        <f t="shared" si="185"/>
        <v>094</v>
      </c>
      <c r="D1601" t="s">
        <v>801</v>
      </c>
      <c r="E1601" t="str">
        <f t="shared" si="184"/>
        <v>01</v>
      </c>
      <c r="F1601" t="str">
        <f>"009"</f>
        <v>009</v>
      </c>
      <c r="G1601" t="str">
        <f>""</f>
        <v/>
      </c>
      <c r="H1601" t="s">
        <v>0</v>
      </c>
      <c r="I1601" t="s">
        <v>3427</v>
      </c>
      <c r="J1601" t="s">
        <v>6919</v>
      </c>
      <c r="K1601" t="str">
        <f t="shared" si="186"/>
        <v>29700</v>
      </c>
    </row>
    <row r="1602" spans="1:11" customFormat="1" x14ac:dyDescent="0.25">
      <c r="A1602" t="str">
        <f t="shared" si="178"/>
        <v>29</v>
      </c>
      <c r="B1602" t="s">
        <v>709</v>
      </c>
      <c r="C1602" t="str">
        <f t="shared" si="185"/>
        <v>094</v>
      </c>
      <c r="D1602" t="s">
        <v>801</v>
      </c>
      <c r="E1602" t="str">
        <f t="shared" si="184"/>
        <v>01</v>
      </c>
      <c r="F1602" t="str">
        <f>"010"</f>
        <v>010</v>
      </c>
      <c r="G1602" t="str">
        <f>""</f>
        <v/>
      </c>
      <c r="H1602" t="s">
        <v>1</v>
      </c>
      <c r="I1602" t="s">
        <v>2113</v>
      </c>
      <c r="J1602" t="s">
        <v>6922</v>
      </c>
      <c r="K1602" t="str">
        <f t="shared" si="186"/>
        <v>29700</v>
      </c>
    </row>
    <row r="1603" spans="1:11" customFormat="1" x14ac:dyDescent="0.25">
      <c r="A1603" t="str">
        <f t="shared" ref="A1603:A1666" si="187">"29"</f>
        <v>29</v>
      </c>
      <c r="B1603" t="s">
        <v>709</v>
      </c>
      <c r="C1603" t="str">
        <f t="shared" si="185"/>
        <v>094</v>
      </c>
      <c r="D1603" t="s">
        <v>801</v>
      </c>
      <c r="E1603" t="str">
        <f t="shared" si="184"/>
        <v>01</v>
      </c>
      <c r="F1603" t="str">
        <f>"010"</f>
        <v>010</v>
      </c>
      <c r="G1603" t="str">
        <f>""</f>
        <v/>
      </c>
      <c r="H1603" t="s">
        <v>0</v>
      </c>
      <c r="I1603" t="s">
        <v>2113</v>
      </c>
      <c r="J1603" t="s">
        <v>6922</v>
      </c>
      <c r="K1603" t="str">
        <f t="shared" si="186"/>
        <v>29700</v>
      </c>
    </row>
    <row r="1604" spans="1:11" customFormat="1" x14ac:dyDescent="0.25">
      <c r="A1604" t="str">
        <f t="shared" si="187"/>
        <v>29</v>
      </c>
      <c r="B1604" t="s">
        <v>709</v>
      </c>
      <c r="C1604" t="str">
        <f t="shared" si="185"/>
        <v>094</v>
      </c>
      <c r="D1604" t="s">
        <v>801</v>
      </c>
      <c r="E1604" t="str">
        <f t="shared" si="184"/>
        <v>01</v>
      </c>
      <c r="F1604" t="str">
        <f>"011"</f>
        <v>011</v>
      </c>
      <c r="G1604" t="str">
        <f>""</f>
        <v/>
      </c>
      <c r="H1604" t="s">
        <v>1</v>
      </c>
      <c r="I1604" t="s">
        <v>3431</v>
      </c>
      <c r="J1604" t="s">
        <v>6921</v>
      </c>
      <c r="K1604" t="str">
        <f t="shared" si="186"/>
        <v>29700</v>
      </c>
    </row>
    <row r="1605" spans="1:11" customFormat="1" x14ac:dyDescent="0.25">
      <c r="A1605" t="str">
        <f t="shared" si="187"/>
        <v>29</v>
      </c>
      <c r="B1605" t="s">
        <v>709</v>
      </c>
      <c r="C1605" t="str">
        <f t="shared" si="185"/>
        <v>094</v>
      </c>
      <c r="D1605" t="s">
        <v>801</v>
      </c>
      <c r="E1605" t="str">
        <f t="shared" si="184"/>
        <v>01</v>
      </c>
      <c r="F1605" t="str">
        <f>"011"</f>
        <v>011</v>
      </c>
      <c r="G1605" t="str">
        <f>""</f>
        <v/>
      </c>
      <c r="H1605" t="s">
        <v>0</v>
      </c>
      <c r="I1605" t="s">
        <v>3429</v>
      </c>
      <c r="J1605" t="s">
        <v>6921</v>
      </c>
      <c r="K1605" t="str">
        <f t="shared" si="186"/>
        <v>29700</v>
      </c>
    </row>
    <row r="1606" spans="1:11" customFormat="1" x14ac:dyDescent="0.25">
      <c r="A1606" t="str">
        <f t="shared" si="187"/>
        <v>29</v>
      </c>
      <c r="B1606" t="s">
        <v>709</v>
      </c>
      <c r="C1606" t="str">
        <f t="shared" si="185"/>
        <v>094</v>
      </c>
      <c r="D1606" t="s">
        <v>801</v>
      </c>
      <c r="E1606" t="str">
        <f t="shared" si="184"/>
        <v>01</v>
      </c>
      <c r="F1606" t="str">
        <f>"012"</f>
        <v>012</v>
      </c>
      <c r="G1606" t="str">
        <f>""</f>
        <v/>
      </c>
      <c r="H1606" t="s">
        <v>1</v>
      </c>
      <c r="I1606" t="s">
        <v>3432</v>
      </c>
      <c r="J1606" t="s">
        <v>6924</v>
      </c>
      <c r="K1606" t="str">
        <f t="shared" si="186"/>
        <v>29700</v>
      </c>
    </row>
    <row r="1607" spans="1:11" customFormat="1" x14ac:dyDescent="0.25">
      <c r="A1607" t="str">
        <f t="shared" si="187"/>
        <v>29</v>
      </c>
      <c r="B1607" t="s">
        <v>709</v>
      </c>
      <c r="C1607" t="str">
        <f t="shared" si="185"/>
        <v>094</v>
      </c>
      <c r="D1607" t="s">
        <v>801</v>
      </c>
      <c r="E1607" t="str">
        <f t="shared" si="184"/>
        <v>01</v>
      </c>
      <c r="F1607" t="str">
        <f>"012"</f>
        <v>012</v>
      </c>
      <c r="G1607" t="str">
        <f>""</f>
        <v/>
      </c>
      <c r="H1607" t="s">
        <v>0</v>
      </c>
      <c r="I1607" t="s">
        <v>3432</v>
      </c>
      <c r="J1607" t="s">
        <v>6924</v>
      </c>
      <c r="K1607" t="str">
        <f t="shared" si="186"/>
        <v>29700</v>
      </c>
    </row>
    <row r="1608" spans="1:11" customFormat="1" x14ac:dyDescent="0.25">
      <c r="A1608" t="str">
        <f t="shared" si="187"/>
        <v>29</v>
      </c>
      <c r="B1608" t="s">
        <v>709</v>
      </c>
      <c r="C1608" t="str">
        <f t="shared" si="185"/>
        <v>094</v>
      </c>
      <c r="D1608" t="s">
        <v>801</v>
      </c>
      <c r="E1608" t="str">
        <f t="shared" si="184"/>
        <v>01</v>
      </c>
      <c r="F1608" t="str">
        <f>"013"</f>
        <v>013</v>
      </c>
      <c r="G1608" t="str">
        <f>""</f>
        <v/>
      </c>
      <c r="H1608" t="s">
        <v>1</v>
      </c>
      <c r="I1608" t="s">
        <v>3428</v>
      </c>
      <c r="J1608" t="s">
        <v>6920</v>
      </c>
      <c r="K1608" t="str">
        <f t="shared" si="186"/>
        <v>29700</v>
      </c>
    </row>
    <row r="1609" spans="1:11" customFormat="1" x14ac:dyDescent="0.25">
      <c r="A1609" t="str">
        <f t="shared" si="187"/>
        <v>29</v>
      </c>
      <c r="B1609" t="s">
        <v>709</v>
      </c>
      <c r="C1609" t="str">
        <f t="shared" si="185"/>
        <v>094</v>
      </c>
      <c r="D1609" t="s">
        <v>801</v>
      </c>
      <c r="E1609" t="str">
        <f t="shared" si="184"/>
        <v>01</v>
      </c>
      <c r="F1609" t="str">
        <f>"013"</f>
        <v>013</v>
      </c>
      <c r="G1609" t="str">
        <f>""</f>
        <v/>
      </c>
      <c r="H1609" t="s">
        <v>0</v>
      </c>
      <c r="I1609" t="s">
        <v>3428</v>
      </c>
      <c r="J1609" t="s">
        <v>6920</v>
      </c>
      <c r="K1609" t="str">
        <f t="shared" si="186"/>
        <v>29700</v>
      </c>
    </row>
    <row r="1610" spans="1:11" customFormat="1" x14ac:dyDescent="0.25">
      <c r="A1610" t="str">
        <f t="shared" si="187"/>
        <v>29</v>
      </c>
      <c r="B1610" t="s">
        <v>709</v>
      </c>
      <c r="C1610" t="str">
        <f t="shared" si="185"/>
        <v>094</v>
      </c>
      <c r="D1610" t="s">
        <v>801</v>
      </c>
      <c r="E1610" t="str">
        <f t="shared" si="184"/>
        <v>01</v>
      </c>
      <c r="F1610" t="str">
        <f>"014"</f>
        <v>014</v>
      </c>
      <c r="G1610" t="str">
        <f>""</f>
        <v/>
      </c>
      <c r="H1610" t="s">
        <v>1</v>
      </c>
      <c r="I1610" t="s">
        <v>3428</v>
      </c>
      <c r="J1610" t="s">
        <v>6920</v>
      </c>
      <c r="K1610" t="str">
        <f t="shared" si="186"/>
        <v>29700</v>
      </c>
    </row>
    <row r="1611" spans="1:11" customFormat="1" x14ac:dyDescent="0.25">
      <c r="A1611" t="str">
        <f t="shared" si="187"/>
        <v>29</v>
      </c>
      <c r="B1611" t="s">
        <v>709</v>
      </c>
      <c r="C1611" t="str">
        <f t="shared" si="185"/>
        <v>094</v>
      </c>
      <c r="D1611" t="s">
        <v>801</v>
      </c>
      <c r="E1611" t="str">
        <f t="shared" si="184"/>
        <v>01</v>
      </c>
      <c r="F1611" t="str">
        <f>"014"</f>
        <v>014</v>
      </c>
      <c r="G1611" t="str">
        <f>""</f>
        <v/>
      </c>
      <c r="H1611" t="s">
        <v>0</v>
      </c>
      <c r="I1611" t="s">
        <v>3428</v>
      </c>
      <c r="J1611" t="s">
        <v>6920</v>
      </c>
      <c r="K1611" t="str">
        <f t="shared" si="186"/>
        <v>29700</v>
      </c>
    </row>
    <row r="1612" spans="1:11" customFormat="1" x14ac:dyDescent="0.25">
      <c r="A1612" t="str">
        <f t="shared" si="187"/>
        <v>29</v>
      </c>
      <c r="B1612" t="s">
        <v>709</v>
      </c>
      <c r="C1612" t="str">
        <f t="shared" si="185"/>
        <v>094</v>
      </c>
      <c r="D1612" t="s">
        <v>801</v>
      </c>
      <c r="E1612" t="str">
        <f t="shared" si="184"/>
        <v>01</v>
      </c>
      <c r="F1612" t="str">
        <f>"015"</f>
        <v>015</v>
      </c>
      <c r="G1612" t="str">
        <f>""</f>
        <v/>
      </c>
      <c r="H1612" t="s">
        <v>3</v>
      </c>
      <c r="I1612" t="s">
        <v>3433</v>
      </c>
      <c r="J1612" t="s">
        <v>6925</v>
      </c>
      <c r="K1612" t="str">
        <f>"29760"</f>
        <v>29760</v>
      </c>
    </row>
    <row r="1613" spans="1:11" customFormat="1" x14ac:dyDescent="0.25">
      <c r="A1613" t="str">
        <f t="shared" si="187"/>
        <v>29</v>
      </c>
      <c r="B1613" t="s">
        <v>709</v>
      </c>
      <c r="C1613" t="str">
        <f t="shared" si="185"/>
        <v>094</v>
      </c>
      <c r="D1613" t="s">
        <v>801</v>
      </c>
      <c r="E1613" t="str">
        <f t="shared" si="184"/>
        <v>01</v>
      </c>
      <c r="F1613" t="str">
        <f>"016"</f>
        <v>016</v>
      </c>
      <c r="G1613" t="str">
        <f>""</f>
        <v/>
      </c>
      <c r="H1613" t="s">
        <v>1</v>
      </c>
      <c r="I1613" t="s">
        <v>3434</v>
      </c>
      <c r="J1613" t="s">
        <v>6926</v>
      </c>
      <c r="K1613" t="str">
        <f t="shared" ref="K1613:K1631" si="188">"29700"</f>
        <v>29700</v>
      </c>
    </row>
    <row r="1614" spans="1:11" customFormat="1" x14ac:dyDescent="0.25">
      <c r="A1614" t="str">
        <f t="shared" si="187"/>
        <v>29</v>
      </c>
      <c r="B1614" t="s">
        <v>709</v>
      </c>
      <c r="C1614" t="str">
        <f t="shared" si="185"/>
        <v>094</v>
      </c>
      <c r="D1614" t="s">
        <v>801</v>
      </c>
      <c r="E1614" t="str">
        <f t="shared" si="184"/>
        <v>01</v>
      </c>
      <c r="F1614" t="str">
        <f>"016"</f>
        <v>016</v>
      </c>
      <c r="G1614" t="str">
        <f>""</f>
        <v/>
      </c>
      <c r="H1614" t="s">
        <v>0</v>
      </c>
      <c r="I1614" t="s">
        <v>3434</v>
      </c>
      <c r="J1614" t="s">
        <v>6926</v>
      </c>
      <c r="K1614" t="str">
        <f t="shared" si="188"/>
        <v>29700</v>
      </c>
    </row>
    <row r="1615" spans="1:11" customFormat="1" x14ac:dyDescent="0.25">
      <c r="A1615" t="str">
        <f t="shared" si="187"/>
        <v>29</v>
      </c>
      <c r="B1615" t="s">
        <v>709</v>
      </c>
      <c r="C1615" t="str">
        <f t="shared" si="185"/>
        <v>094</v>
      </c>
      <c r="D1615" t="s">
        <v>801</v>
      </c>
      <c r="E1615" t="str">
        <f t="shared" si="184"/>
        <v>01</v>
      </c>
      <c r="F1615" t="str">
        <f>"017"</f>
        <v>017</v>
      </c>
      <c r="G1615" t="str">
        <f>""</f>
        <v/>
      </c>
      <c r="H1615" t="s">
        <v>1</v>
      </c>
      <c r="I1615" t="s">
        <v>3434</v>
      </c>
      <c r="J1615" t="s">
        <v>6926</v>
      </c>
      <c r="K1615" t="str">
        <f t="shared" si="188"/>
        <v>29700</v>
      </c>
    </row>
    <row r="1616" spans="1:11" customFormat="1" x14ac:dyDescent="0.25">
      <c r="A1616" t="str">
        <f t="shared" si="187"/>
        <v>29</v>
      </c>
      <c r="B1616" t="s">
        <v>709</v>
      </c>
      <c r="C1616" t="str">
        <f t="shared" si="185"/>
        <v>094</v>
      </c>
      <c r="D1616" t="s">
        <v>801</v>
      </c>
      <c r="E1616" t="str">
        <f t="shared" si="184"/>
        <v>01</v>
      </c>
      <c r="F1616" t="str">
        <f>"017"</f>
        <v>017</v>
      </c>
      <c r="G1616" t="str">
        <f>""</f>
        <v/>
      </c>
      <c r="H1616" t="s">
        <v>0</v>
      </c>
      <c r="I1616" t="s">
        <v>3434</v>
      </c>
      <c r="J1616" t="s">
        <v>6926</v>
      </c>
      <c r="K1616" t="str">
        <f t="shared" si="188"/>
        <v>29700</v>
      </c>
    </row>
    <row r="1617" spans="1:11" customFormat="1" x14ac:dyDescent="0.25">
      <c r="A1617" t="str">
        <f t="shared" si="187"/>
        <v>29</v>
      </c>
      <c r="B1617" t="s">
        <v>709</v>
      </c>
      <c r="C1617" t="str">
        <f t="shared" si="185"/>
        <v>094</v>
      </c>
      <c r="D1617" t="s">
        <v>801</v>
      </c>
      <c r="E1617" t="str">
        <f t="shared" si="184"/>
        <v>01</v>
      </c>
      <c r="F1617" t="str">
        <f>"018"</f>
        <v>018</v>
      </c>
      <c r="G1617" t="str">
        <f>""</f>
        <v/>
      </c>
      <c r="H1617" t="s">
        <v>1</v>
      </c>
      <c r="I1617" t="s">
        <v>3425</v>
      </c>
      <c r="J1617" t="s">
        <v>6901</v>
      </c>
      <c r="K1617" t="str">
        <f t="shared" si="188"/>
        <v>29700</v>
      </c>
    </row>
    <row r="1618" spans="1:11" customFormat="1" x14ac:dyDescent="0.25">
      <c r="A1618" t="str">
        <f t="shared" si="187"/>
        <v>29</v>
      </c>
      <c r="B1618" t="s">
        <v>709</v>
      </c>
      <c r="C1618" t="str">
        <f t="shared" si="185"/>
        <v>094</v>
      </c>
      <c r="D1618" t="s">
        <v>801</v>
      </c>
      <c r="E1618" t="str">
        <f t="shared" si="184"/>
        <v>01</v>
      </c>
      <c r="F1618" t="str">
        <f>"018"</f>
        <v>018</v>
      </c>
      <c r="G1618" t="str">
        <f>""</f>
        <v/>
      </c>
      <c r="H1618" t="s">
        <v>0</v>
      </c>
      <c r="I1618" t="s">
        <v>3425</v>
      </c>
      <c r="J1618" t="s">
        <v>6901</v>
      </c>
      <c r="K1618" t="str">
        <f t="shared" si="188"/>
        <v>29700</v>
      </c>
    </row>
    <row r="1619" spans="1:11" customFormat="1" x14ac:dyDescent="0.25">
      <c r="A1619" t="str">
        <f t="shared" si="187"/>
        <v>29</v>
      </c>
      <c r="B1619" t="s">
        <v>709</v>
      </c>
      <c r="C1619" t="str">
        <f t="shared" si="185"/>
        <v>094</v>
      </c>
      <c r="D1619" t="s">
        <v>801</v>
      </c>
      <c r="E1619" t="str">
        <f t="shared" ref="E1619:E1631" si="189">"02"</f>
        <v>02</v>
      </c>
      <c r="F1619" t="str">
        <f>"001"</f>
        <v>001</v>
      </c>
      <c r="G1619" t="str">
        <f>""</f>
        <v/>
      </c>
      <c r="H1619" t="s">
        <v>3</v>
      </c>
      <c r="I1619" t="s">
        <v>3435</v>
      </c>
      <c r="J1619" t="s">
        <v>6927</v>
      </c>
      <c r="K1619" t="str">
        <f t="shared" si="188"/>
        <v>29700</v>
      </c>
    </row>
    <row r="1620" spans="1:11" customFormat="1" x14ac:dyDescent="0.25">
      <c r="A1620" t="str">
        <f t="shared" si="187"/>
        <v>29</v>
      </c>
      <c r="B1620" t="s">
        <v>709</v>
      </c>
      <c r="C1620" t="str">
        <f t="shared" si="185"/>
        <v>094</v>
      </c>
      <c r="D1620" t="s">
        <v>801</v>
      </c>
      <c r="E1620" t="str">
        <f t="shared" si="189"/>
        <v>02</v>
      </c>
      <c r="F1620" t="str">
        <f>"002"</f>
        <v>002</v>
      </c>
      <c r="G1620" t="str">
        <f>""</f>
        <v/>
      </c>
      <c r="H1620" t="s">
        <v>3</v>
      </c>
      <c r="I1620" t="s">
        <v>3436</v>
      </c>
      <c r="J1620" t="s">
        <v>6928</v>
      </c>
      <c r="K1620" t="str">
        <f t="shared" si="188"/>
        <v>29700</v>
      </c>
    </row>
    <row r="1621" spans="1:11" customFormat="1" x14ac:dyDescent="0.25">
      <c r="A1621" t="str">
        <f t="shared" si="187"/>
        <v>29</v>
      </c>
      <c r="B1621" t="s">
        <v>709</v>
      </c>
      <c r="C1621" t="str">
        <f t="shared" si="185"/>
        <v>094</v>
      </c>
      <c r="D1621" t="s">
        <v>801</v>
      </c>
      <c r="E1621" t="str">
        <f t="shared" si="189"/>
        <v>02</v>
      </c>
      <c r="F1621" t="str">
        <f>"003"</f>
        <v>003</v>
      </c>
      <c r="G1621" t="str">
        <f>""</f>
        <v/>
      </c>
      <c r="H1621" t="s">
        <v>1</v>
      </c>
      <c r="I1621" t="s">
        <v>3437</v>
      </c>
      <c r="J1621" t="s">
        <v>6929</v>
      </c>
      <c r="K1621" t="str">
        <f t="shared" si="188"/>
        <v>29700</v>
      </c>
    </row>
    <row r="1622" spans="1:11" customFormat="1" x14ac:dyDescent="0.25">
      <c r="A1622" t="str">
        <f t="shared" si="187"/>
        <v>29</v>
      </c>
      <c r="B1622" t="s">
        <v>709</v>
      </c>
      <c r="C1622" t="str">
        <f t="shared" si="185"/>
        <v>094</v>
      </c>
      <c r="D1622" t="s">
        <v>801</v>
      </c>
      <c r="E1622" t="str">
        <f t="shared" si="189"/>
        <v>02</v>
      </c>
      <c r="F1622" t="str">
        <f>"003"</f>
        <v>003</v>
      </c>
      <c r="G1622" t="str">
        <f>""</f>
        <v/>
      </c>
      <c r="H1622" t="s">
        <v>0</v>
      </c>
      <c r="I1622" t="s">
        <v>3437</v>
      </c>
      <c r="J1622" t="s">
        <v>6929</v>
      </c>
      <c r="K1622" t="str">
        <f t="shared" si="188"/>
        <v>29700</v>
      </c>
    </row>
    <row r="1623" spans="1:11" customFormat="1" x14ac:dyDescent="0.25">
      <c r="A1623" t="str">
        <f t="shared" si="187"/>
        <v>29</v>
      </c>
      <c r="B1623" t="s">
        <v>709</v>
      </c>
      <c r="C1623" t="str">
        <f t="shared" si="185"/>
        <v>094</v>
      </c>
      <c r="D1623" t="s">
        <v>801</v>
      </c>
      <c r="E1623" t="str">
        <f t="shared" si="189"/>
        <v>02</v>
      </c>
      <c r="F1623" t="str">
        <f>"004"</f>
        <v>004</v>
      </c>
      <c r="G1623" t="str">
        <f>""</f>
        <v/>
      </c>
      <c r="H1623" t="s">
        <v>1</v>
      </c>
      <c r="I1623" t="s">
        <v>3438</v>
      </c>
      <c r="J1623" t="s">
        <v>6930</v>
      </c>
      <c r="K1623" t="str">
        <f t="shared" si="188"/>
        <v>29700</v>
      </c>
    </row>
    <row r="1624" spans="1:11" customFormat="1" x14ac:dyDescent="0.25">
      <c r="A1624" t="str">
        <f t="shared" si="187"/>
        <v>29</v>
      </c>
      <c r="B1624" t="s">
        <v>709</v>
      </c>
      <c r="C1624" t="str">
        <f t="shared" si="185"/>
        <v>094</v>
      </c>
      <c r="D1624" t="s">
        <v>801</v>
      </c>
      <c r="E1624" t="str">
        <f t="shared" si="189"/>
        <v>02</v>
      </c>
      <c r="F1624" t="str">
        <f>"004"</f>
        <v>004</v>
      </c>
      <c r="G1624" t="str">
        <f>""</f>
        <v/>
      </c>
      <c r="H1624" t="s">
        <v>0</v>
      </c>
      <c r="I1624" t="s">
        <v>3438</v>
      </c>
      <c r="J1624" t="s">
        <v>6930</v>
      </c>
      <c r="K1624" t="str">
        <f t="shared" si="188"/>
        <v>29700</v>
      </c>
    </row>
    <row r="1625" spans="1:11" customFormat="1" x14ac:dyDescent="0.25">
      <c r="A1625" t="str">
        <f t="shared" si="187"/>
        <v>29</v>
      </c>
      <c r="B1625" t="s">
        <v>709</v>
      </c>
      <c r="C1625" t="str">
        <f t="shared" si="185"/>
        <v>094</v>
      </c>
      <c r="D1625" t="s">
        <v>801</v>
      </c>
      <c r="E1625" t="str">
        <f t="shared" si="189"/>
        <v>02</v>
      </c>
      <c r="F1625" t="str">
        <f>"005"</f>
        <v>005</v>
      </c>
      <c r="G1625" t="str">
        <f>""</f>
        <v/>
      </c>
      <c r="H1625" t="s">
        <v>3</v>
      </c>
      <c r="I1625" t="s">
        <v>3438</v>
      </c>
      <c r="J1625" t="s">
        <v>6930</v>
      </c>
      <c r="K1625" t="str">
        <f t="shared" si="188"/>
        <v>29700</v>
      </c>
    </row>
    <row r="1626" spans="1:11" customFormat="1" x14ac:dyDescent="0.25">
      <c r="A1626" t="str">
        <f t="shared" si="187"/>
        <v>29</v>
      </c>
      <c r="B1626" t="s">
        <v>709</v>
      </c>
      <c r="C1626" t="str">
        <f t="shared" si="185"/>
        <v>094</v>
      </c>
      <c r="D1626" t="s">
        <v>801</v>
      </c>
      <c r="E1626" t="str">
        <f t="shared" si="189"/>
        <v>02</v>
      </c>
      <c r="F1626" t="str">
        <f>"006"</f>
        <v>006</v>
      </c>
      <c r="G1626" t="str">
        <f>""</f>
        <v/>
      </c>
      <c r="H1626" t="s">
        <v>3</v>
      </c>
      <c r="I1626" t="s">
        <v>3439</v>
      </c>
      <c r="J1626" t="s">
        <v>6931</v>
      </c>
      <c r="K1626" t="str">
        <f t="shared" si="188"/>
        <v>29700</v>
      </c>
    </row>
    <row r="1627" spans="1:11" customFormat="1" x14ac:dyDescent="0.25">
      <c r="A1627" t="str">
        <f t="shared" si="187"/>
        <v>29</v>
      </c>
      <c r="B1627" t="s">
        <v>709</v>
      </c>
      <c r="C1627" t="str">
        <f t="shared" si="185"/>
        <v>094</v>
      </c>
      <c r="D1627" t="s">
        <v>801</v>
      </c>
      <c r="E1627" t="str">
        <f t="shared" si="189"/>
        <v>02</v>
      </c>
      <c r="F1627" t="str">
        <f>"007"</f>
        <v>007</v>
      </c>
      <c r="G1627" t="str">
        <f>""</f>
        <v/>
      </c>
      <c r="H1627" t="s">
        <v>1</v>
      </c>
      <c r="I1627" t="s">
        <v>3437</v>
      </c>
      <c r="J1627" t="s">
        <v>6929</v>
      </c>
      <c r="K1627" t="str">
        <f t="shared" si="188"/>
        <v>29700</v>
      </c>
    </row>
    <row r="1628" spans="1:11" customFormat="1" x14ac:dyDescent="0.25">
      <c r="A1628" t="str">
        <f t="shared" si="187"/>
        <v>29</v>
      </c>
      <c r="B1628" t="s">
        <v>709</v>
      </c>
      <c r="C1628" t="str">
        <f t="shared" si="185"/>
        <v>094</v>
      </c>
      <c r="D1628" t="s">
        <v>801</v>
      </c>
      <c r="E1628" t="str">
        <f t="shared" si="189"/>
        <v>02</v>
      </c>
      <c r="F1628" t="str">
        <f>"007"</f>
        <v>007</v>
      </c>
      <c r="G1628" t="str">
        <f>""</f>
        <v/>
      </c>
      <c r="H1628" t="s">
        <v>0</v>
      </c>
      <c r="I1628" t="s">
        <v>3437</v>
      </c>
      <c r="J1628" t="s">
        <v>6929</v>
      </c>
      <c r="K1628" t="str">
        <f t="shared" si="188"/>
        <v>29700</v>
      </c>
    </row>
    <row r="1629" spans="1:11" customFormat="1" x14ac:dyDescent="0.25">
      <c r="A1629" t="str">
        <f t="shared" si="187"/>
        <v>29</v>
      </c>
      <c r="B1629" t="s">
        <v>709</v>
      </c>
      <c r="C1629" t="str">
        <f t="shared" si="185"/>
        <v>094</v>
      </c>
      <c r="D1629" t="s">
        <v>801</v>
      </c>
      <c r="E1629" t="str">
        <f t="shared" si="189"/>
        <v>02</v>
      </c>
      <c r="F1629" t="str">
        <f>"008"</f>
        <v>008</v>
      </c>
      <c r="G1629" t="str">
        <f>""</f>
        <v/>
      </c>
      <c r="H1629" t="s">
        <v>3</v>
      </c>
      <c r="I1629" t="s">
        <v>3436</v>
      </c>
      <c r="J1629" t="s">
        <v>6928</v>
      </c>
      <c r="K1629" t="str">
        <f t="shared" si="188"/>
        <v>29700</v>
      </c>
    </row>
    <row r="1630" spans="1:11" customFormat="1" x14ac:dyDescent="0.25">
      <c r="A1630" t="str">
        <f t="shared" si="187"/>
        <v>29</v>
      </c>
      <c r="B1630" t="s">
        <v>709</v>
      </c>
      <c r="C1630" t="str">
        <f t="shared" si="185"/>
        <v>094</v>
      </c>
      <c r="D1630" t="s">
        <v>801</v>
      </c>
      <c r="E1630" t="str">
        <f t="shared" si="189"/>
        <v>02</v>
      </c>
      <c r="F1630" t="str">
        <f>"009"</f>
        <v>009</v>
      </c>
      <c r="G1630" t="str">
        <f>""</f>
        <v/>
      </c>
      <c r="H1630" t="s">
        <v>1</v>
      </c>
      <c r="I1630" t="s">
        <v>3440</v>
      </c>
      <c r="J1630" t="s">
        <v>6932</v>
      </c>
      <c r="K1630" t="str">
        <f t="shared" si="188"/>
        <v>29700</v>
      </c>
    </row>
    <row r="1631" spans="1:11" customFormat="1" x14ac:dyDescent="0.25">
      <c r="A1631" t="str">
        <f t="shared" si="187"/>
        <v>29</v>
      </c>
      <c r="B1631" t="s">
        <v>709</v>
      </c>
      <c r="C1631" t="str">
        <f t="shared" si="185"/>
        <v>094</v>
      </c>
      <c r="D1631" t="s">
        <v>801</v>
      </c>
      <c r="E1631" t="str">
        <f t="shared" si="189"/>
        <v>02</v>
      </c>
      <c r="F1631" t="str">
        <f>"009"</f>
        <v>009</v>
      </c>
      <c r="G1631" t="str">
        <f>""</f>
        <v/>
      </c>
      <c r="H1631" t="s">
        <v>0</v>
      </c>
      <c r="I1631" t="s">
        <v>3440</v>
      </c>
      <c r="J1631" t="s">
        <v>6932</v>
      </c>
      <c r="K1631" t="str">
        <f t="shared" si="188"/>
        <v>29700</v>
      </c>
    </row>
    <row r="1632" spans="1:11" customFormat="1" x14ac:dyDescent="0.25">
      <c r="A1632" t="str">
        <f t="shared" si="187"/>
        <v>29</v>
      </c>
      <c r="B1632" t="s">
        <v>709</v>
      </c>
      <c r="C1632" t="str">
        <f t="shared" si="185"/>
        <v>094</v>
      </c>
      <c r="D1632" t="s">
        <v>801</v>
      </c>
      <c r="E1632" t="str">
        <f t="shared" ref="E1632:E1660" si="190">"03"</f>
        <v>03</v>
      </c>
      <c r="F1632" t="str">
        <f>"001"</f>
        <v>001</v>
      </c>
      <c r="G1632" t="str">
        <f>""</f>
        <v/>
      </c>
      <c r="H1632" t="s">
        <v>3</v>
      </c>
      <c r="I1632" t="s">
        <v>3441</v>
      </c>
      <c r="J1632" t="s">
        <v>6933</v>
      </c>
      <c r="K1632" t="str">
        <f t="shared" ref="K1632:K1639" si="191">"29740"</f>
        <v>29740</v>
      </c>
    </row>
    <row r="1633" spans="1:11" customFormat="1" x14ac:dyDescent="0.25">
      <c r="A1633" t="str">
        <f t="shared" si="187"/>
        <v>29</v>
      </c>
      <c r="B1633" t="s">
        <v>709</v>
      </c>
      <c r="C1633" t="str">
        <f t="shared" si="185"/>
        <v>094</v>
      </c>
      <c r="D1633" t="s">
        <v>801</v>
      </c>
      <c r="E1633" t="str">
        <f t="shared" si="190"/>
        <v>03</v>
      </c>
      <c r="F1633" t="str">
        <f>"002"</f>
        <v>002</v>
      </c>
      <c r="G1633" t="str">
        <f>""</f>
        <v/>
      </c>
      <c r="H1633" t="s">
        <v>1</v>
      </c>
      <c r="I1633" t="s">
        <v>3442</v>
      </c>
      <c r="J1633" t="s">
        <v>6934</v>
      </c>
      <c r="K1633" t="str">
        <f t="shared" si="191"/>
        <v>29740</v>
      </c>
    </row>
    <row r="1634" spans="1:11" customFormat="1" x14ac:dyDescent="0.25">
      <c r="A1634" t="str">
        <f t="shared" si="187"/>
        <v>29</v>
      </c>
      <c r="B1634" t="s">
        <v>709</v>
      </c>
      <c r="C1634" t="str">
        <f t="shared" si="185"/>
        <v>094</v>
      </c>
      <c r="D1634" t="s">
        <v>801</v>
      </c>
      <c r="E1634" t="str">
        <f t="shared" si="190"/>
        <v>03</v>
      </c>
      <c r="F1634" t="str">
        <f>"002"</f>
        <v>002</v>
      </c>
      <c r="G1634" t="str">
        <f>""</f>
        <v/>
      </c>
      <c r="H1634" t="s">
        <v>0</v>
      </c>
      <c r="I1634" t="s">
        <v>3442</v>
      </c>
      <c r="J1634" t="s">
        <v>6934</v>
      </c>
      <c r="K1634" t="str">
        <f t="shared" si="191"/>
        <v>29740</v>
      </c>
    </row>
    <row r="1635" spans="1:11" customFormat="1" x14ac:dyDescent="0.25">
      <c r="A1635" t="str">
        <f t="shared" si="187"/>
        <v>29</v>
      </c>
      <c r="B1635" t="s">
        <v>709</v>
      </c>
      <c r="C1635" t="str">
        <f t="shared" si="185"/>
        <v>094</v>
      </c>
      <c r="D1635" t="s">
        <v>801</v>
      </c>
      <c r="E1635" t="str">
        <f t="shared" si="190"/>
        <v>03</v>
      </c>
      <c r="F1635" t="str">
        <f>"003"</f>
        <v>003</v>
      </c>
      <c r="G1635" t="str">
        <f>""</f>
        <v/>
      </c>
      <c r="H1635" t="s">
        <v>1</v>
      </c>
      <c r="I1635" t="s">
        <v>3443</v>
      </c>
      <c r="J1635" t="s">
        <v>6935</v>
      </c>
      <c r="K1635" t="str">
        <f t="shared" si="191"/>
        <v>29740</v>
      </c>
    </row>
    <row r="1636" spans="1:11" customFormat="1" x14ac:dyDescent="0.25">
      <c r="A1636" t="str">
        <f t="shared" si="187"/>
        <v>29</v>
      </c>
      <c r="B1636" t="s">
        <v>709</v>
      </c>
      <c r="C1636" t="str">
        <f t="shared" si="185"/>
        <v>094</v>
      </c>
      <c r="D1636" t="s">
        <v>801</v>
      </c>
      <c r="E1636" t="str">
        <f t="shared" si="190"/>
        <v>03</v>
      </c>
      <c r="F1636" t="str">
        <f>"003"</f>
        <v>003</v>
      </c>
      <c r="G1636" t="str">
        <f>""</f>
        <v/>
      </c>
      <c r="H1636" t="s">
        <v>0</v>
      </c>
      <c r="I1636" t="s">
        <v>3443</v>
      </c>
      <c r="J1636" t="s">
        <v>6935</v>
      </c>
      <c r="K1636" t="str">
        <f t="shared" si="191"/>
        <v>29740</v>
      </c>
    </row>
    <row r="1637" spans="1:11" customFormat="1" x14ac:dyDescent="0.25">
      <c r="A1637" t="str">
        <f t="shared" si="187"/>
        <v>29</v>
      </c>
      <c r="B1637" t="s">
        <v>709</v>
      </c>
      <c r="C1637" t="str">
        <f t="shared" si="185"/>
        <v>094</v>
      </c>
      <c r="D1637" t="s">
        <v>801</v>
      </c>
      <c r="E1637" t="str">
        <f t="shared" si="190"/>
        <v>03</v>
      </c>
      <c r="F1637" t="str">
        <f>"004"</f>
        <v>004</v>
      </c>
      <c r="G1637" t="str">
        <f>""</f>
        <v/>
      </c>
      <c r="H1637" t="s">
        <v>1</v>
      </c>
      <c r="I1637" t="s">
        <v>3444</v>
      </c>
      <c r="J1637" t="s">
        <v>6936</v>
      </c>
      <c r="K1637" t="str">
        <f t="shared" si="191"/>
        <v>29740</v>
      </c>
    </row>
    <row r="1638" spans="1:11" customFormat="1" x14ac:dyDescent="0.25">
      <c r="A1638" t="str">
        <f t="shared" si="187"/>
        <v>29</v>
      </c>
      <c r="B1638" t="s">
        <v>709</v>
      </c>
      <c r="C1638" t="str">
        <f t="shared" si="185"/>
        <v>094</v>
      </c>
      <c r="D1638" t="s">
        <v>801</v>
      </c>
      <c r="E1638" t="str">
        <f t="shared" si="190"/>
        <v>03</v>
      </c>
      <c r="F1638" t="str">
        <f>"004"</f>
        <v>004</v>
      </c>
      <c r="G1638" t="str">
        <f>""</f>
        <v/>
      </c>
      <c r="H1638" t="s">
        <v>0</v>
      </c>
      <c r="I1638" t="s">
        <v>3444</v>
      </c>
      <c r="J1638" t="s">
        <v>6936</v>
      </c>
      <c r="K1638" t="str">
        <f t="shared" si="191"/>
        <v>29740</v>
      </c>
    </row>
    <row r="1639" spans="1:11" customFormat="1" x14ac:dyDescent="0.25">
      <c r="A1639" t="str">
        <f t="shared" si="187"/>
        <v>29</v>
      </c>
      <c r="B1639" t="s">
        <v>709</v>
      </c>
      <c r="C1639" t="str">
        <f t="shared" si="185"/>
        <v>094</v>
      </c>
      <c r="D1639" t="s">
        <v>801</v>
      </c>
      <c r="E1639" t="str">
        <f t="shared" si="190"/>
        <v>03</v>
      </c>
      <c r="F1639" t="str">
        <f>"004"</f>
        <v>004</v>
      </c>
      <c r="G1639" t="str">
        <f>""</f>
        <v/>
      </c>
      <c r="H1639" t="s">
        <v>2</v>
      </c>
      <c r="I1639" t="s">
        <v>3444</v>
      </c>
      <c r="J1639" t="s">
        <v>6936</v>
      </c>
      <c r="K1639" t="str">
        <f t="shared" si="191"/>
        <v>29740</v>
      </c>
    </row>
    <row r="1640" spans="1:11" customFormat="1" x14ac:dyDescent="0.25">
      <c r="A1640" t="str">
        <f t="shared" si="187"/>
        <v>29</v>
      </c>
      <c r="B1640" t="s">
        <v>709</v>
      </c>
      <c r="C1640" t="str">
        <f t="shared" si="185"/>
        <v>094</v>
      </c>
      <c r="D1640" t="s">
        <v>801</v>
      </c>
      <c r="E1640" t="str">
        <f t="shared" si="190"/>
        <v>03</v>
      </c>
      <c r="F1640" t="str">
        <f>"005"</f>
        <v>005</v>
      </c>
      <c r="G1640" t="str">
        <f>""</f>
        <v/>
      </c>
      <c r="H1640" t="s">
        <v>1</v>
      </c>
      <c r="I1640" t="s">
        <v>3445</v>
      </c>
      <c r="J1640" t="s">
        <v>6937</v>
      </c>
      <c r="K1640" t="str">
        <f>"29751"</f>
        <v>29751</v>
      </c>
    </row>
    <row r="1641" spans="1:11" customFormat="1" x14ac:dyDescent="0.25">
      <c r="A1641" t="str">
        <f t="shared" si="187"/>
        <v>29</v>
      </c>
      <c r="B1641" t="s">
        <v>709</v>
      </c>
      <c r="C1641" t="str">
        <f t="shared" si="185"/>
        <v>094</v>
      </c>
      <c r="D1641" t="s">
        <v>801</v>
      </c>
      <c r="E1641" t="str">
        <f t="shared" si="190"/>
        <v>03</v>
      </c>
      <c r="F1641" t="str">
        <f>"005"</f>
        <v>005</v>
      </c>
      <c r="G1641" t="str">
        <f>""</f>
        <v/>
      </c>
      <c r="H1641" t="s">
        <v>0</v>
      </c>
      <c r="I1641" t="s">
        <v>3445</v>
      </c>
      <c r="J1641" t="s">
        <v>6937</v>
      </c>
      <c r="K1641" t="str">
        <f>"29751"</f>
        <v>29751</v>
      </c>
    </row>
    <row r="1642" spans="1:11" customFormat="1" x14ac:dyDescent="0.25">
      <c r="A1642" t="str">
        <f t="shared" si="187"/>
        <v>29</v>
      </c>
      <c r="B1642" t="s">
        <v>709</v>
      </c>
      <c r="C1642" t="str">
        <f t="shared" si="185"/>
        <v>094</v>
      </c>
      <c r="D1642" t="s">
        <v>801</v>
      </c>
      <c r="E1642" t="str">
        <f t="shared" si="190"/>
        <v>03</v>
      </c>
      <c r="F1642" t="str">
        <f>"006"</f>
        <v>006</v>
      </c>
      <c r="G1642" t="str">
        <f>""</f>
        <v/>
      </c>
      <c r="H1642" t="s">
        <v>1</v>
      </c>
      <c r="I1642" t="s">
        <v>35</v>
      </c>
      <c r="J1642" t="s">
        <v>6938</v>
      </c>
      <c r="K1642" t="str">
        <f t="shared" ref="K1642:K1654" si="192">"29740"</f>
        <v>29740</v>
      </c>
    </row>
    <row r="1643" spans="1:11" customFormat="1" x14ac:dyDescent="0.25">
      <c r="A1643" t="str">
        <f t="shared" si="187"/>
        <v>29</v>
      </c>
      <c r="B1643" t="s">
        <v>709</v>
      </c>
      <c r="C1643" t="str">
        <f t="shared" si="185"/>
        <v>094</v>
      </c>
      <c r="D1643" t="s">
        <v>801</v>
      </c>
      <c r="E1643" t="str">
        <f t="shared" si="190"/>
        <v>03</v>
      </c>
      <c r="F1643" t="str">
        <f>"006"</f>
        <v>006</v>
      </c>
      <c r="G1643" t="str">
        <f>""</f>
        <v/>
      </c>
      <c r="H1643" t="s">
        <v>0</v>
      </c>
      <c r="I1643" t="s">
        <v>35</v>
      </c>
      <c r="J1643" t="s">
        <v>6938</v>
      </c>
      <c r="K1643" t="str">
        <f t="shared" si="192"/>
        <v>29740</v>
      </c>
    </row>
    <row r="1644" spans="1:11" customFormat="1" x14ac:dyDescent="0.25">
      <c r="A1644" t="str">
        <f t="shared" si="187"/>
        <v>29</v>
      </c>
      <c r="B1644" t="s">
        <v>709</v>
      </c>
      <c r="C1644" t="str">
        <f t="shared" si="185"/>
        <v>094</v>
      </c>
      <c r="D1644" t="s">
        <v>801</v>
      </c>
      <c r="E1644" t="str">
        <f t="shared" si="190"/>
        <v>03</v>
      </c>
      <c r="F1644" t="str">
        <f>"007"</f>
        <v>007</v>
      </c>
      <c r="G1644" t="str">
        <f>""</f>
        <v/>
      </c>
      <c r="H1644" t="s">
        <v>1</v>
      </c>
      <c r="I1644" t="s">
        <v>3446</v>
      </c>
      <c r="J1644" t="s">
        <v>6939</v>
      </c>
      <c r="K1644" t="str">
        <f t="shared" si="192"/>
        <v>29740</v>
      </c>
    </row>
    <row r="1645" spans="1:11" customFormat="1" x14ac:dyDescent="0.25">
      <c r="A1645" t="str">
        <f t="shared" si="187"/>
        <v>29</v>
      </c>
      <c r="B1645" t="s">
        <v>709</v>
      </c>
      <c r="C1645" t="str">
        <f t="shared" si="185"/>
        <v>094</v>
      </c>
      <c r="D1645" t="s">
        <v>801</v>
      </c>
      <c r="E1645" t="str">
        <f t="shared" si="190"/>
        <v>03</v>
      </c>
      <c r="F1645" t="str">
        <f>"007"</f>
        <v>007</v>
      </c>
      <c r="G1645" t="str">
        <f>""</f>
        <v/>
      </c>
      <c r="H1645" t="s">
        <v>0</v>
      </c>
      <c r="I1645" t="s">
        <v>3446</v>
      </c>
      <c r="J1645" t="s">
        <v>6939</v>
      </c>
      <c r="K1645" t="str">
        <f t="shared" si="192"/>
        <v>29740</v>
      </c>
    </row>
    <row r="1646" spans="1:11" customFormat="1" x14ac:dyDescent="0.25">
      <c r="A1646" t="str">
        <f t="shared" si="187"/>
        <v>29</v>
      </c>
      <c r="B1646" t="s">
        <v>709</v>
      </c>
      <c r="C1646" t="str">
        <f t="shared" si="185"/>
        <v>094</v>
      </c>
      <c r="D1646" t="s">
        <v>801</v>
      </c>
      <c r="E1646" t="str">
        <f t="shared" si="190"/>
        <v>03</v>
      </c>
      <c r="F1646" t="str">
        <f>"008"</f>
        <v>008</v>
      </c>
      <c r="G1646" t="str">
        <f>""</f>
        <v/>
      </c>
      <c r="H1646" t="s">
        <v>3</v>
      </c>
      <c r="I1646" t="s">
        <v>3447</v>
      </c>
      <c r="J1646" t="s">
        <v>6940</v>
      </c>
      <c r="K1646" t="str">
        <f t="shared" si="192"/>
        <v>29740</v>
      </c>
    </row>
    <row r="1647" spans="1:11" customFormat="1" x14ac:dyDescent="0.25">
      <c r="A1647" t="str">
        <f t="shared" si="187"/>
        <v>29</v>
      </c>
      <c r="B1647" t="s">
        <v>709</v>
      </c>
      <c r="C1647" t="str">
        <f t="shared" si="185"/>
        <v>094</v>
      </c>
      <c r="D1647" t="s">
        <v>801</v>
      </c>
      <c r="E1647" t="str">
        <f t="shared" si="190"/>
        <v>03</v>
      </c>
      <c r="F1647" t="str">
        <f>"009"</f>
        <v>009</v>
      </c>
      <c r="G1647" t="str">
        <f>""</f>
        <v/>
      </c>
      <c r="H1647" t="s">
        <v>1</v>
      </c>
      <c r="I1647" t="s">
        <v>3448</v>
      </c>
      <c r="J1647" t="s">
        <v>6934</v>
      </c>
      <c r="K1647" t="str">
        <f t="shared" si="192"/>
        <v>29740</v>
      </c>
    </row>
    <row r="1648" spans="1:11" customFormat="1" x14ac:dyDescent="0.25">
      <c r="A1648" t="str">
        <f t="shared" si="187"/>
        <v>29</v>
      </c>
      <c r="B1648" t="s">
        <v>709</v>
      </c>
      <c r="C1648" t="str">
        <f t="shared" si="185"/>
        <v>094</v>
      </c>
      <c r="D1648" t="s">
        <v>801</v>
      </c>
      <c r="E1648" t="str">
        <f t="shared" si="190"/>
        <v>03</v>
      </c>
      <c r="F1648" t="str">
        <f>"009"</f>
        <v>009</v>
      </c>
      <c r="G1648" t="str">
        <f>""</f>
        <v/>
      </c>
      <c r="H1648" t="s">
        <v>0</v>
      </c>
      <c r="I1648" t="s">
        <v>3448</v>
      </c>
      <c r="J1648" t="s">
        <v>6934</v>
      </c>
      <c r="K1648" t="str">
        <f t="shared" si="192"/>
        <v>29740</v>
      </c>
    </row>
    <row r="1649" spans="1:11" customFormat="1" x14ac:dyDescent="0.25">
      <c r="A1649" t="str">
        <f t="shared" si="187"/>
        <v>29</v>
      </c>
      <c r="B1649" t="s">
        <v>709</v>
      </c>
      <c r="C1649" t="str">
        <f t="shared" si="185"/>
        <v>094</v>
      </c>
      <c r="D1649" t="s">
        <v>801</v>
      </c>
      <c r="E1649" t="str">
        <f t="shared" si="190"/>
        <v>03</v>
      </c>
      <c r="F1649" t="str">
        <f>"010"</f>
        <v>010</v>
      </c>
      <c r="G1649" t="str">
        <f>""</f>
        <v/>
      </c>
      <c r="H1649" t="s">
        <v>1</v>
      </c>
      <c r="I1649" t="s">
        <v>3441</v>
      </c>
      <c r="J1649" t="s">
        <v>6933</v>
      </c>
      <c r="K1649" t="str">
        <f t="shared" si="192"/>
        <v>29740</v>
      </c>
    </row>
    <row r="1650" spans="1:11" customFormat="1" x14ac:dyDescent="0.25">
      <c r="A1650" t="str">
        <f t="shared" si="187"/>
        <v>29</v>
      </c>
      <c r="B1650" t="s">
        <v>709</v>
      </c>
      <c r="C1650" t="str">
        <f t="shared" si="185"/>
        <v>094</v>
      </c>
      <c r="D1650" t="s">
        <v>801</v>
      </c>
      <c r="E1650" t="str">
        <f t="shared" si="190"/>
        <v>03</v>
      </c>
      <c r="F1650" t="str">
        <f>"010"</f>
        <v>010</v>
      </c>
      <c r="G1650" t="str">
        <f>""</f>
        <v/>
      </c>
      <c r="H1650" t="s">
        <v>0</v>
      </c>
      <c r="I1650" t="s">
        <v>3441</v>
      </c>
      <c r="J1650" t="s">
        <v>6933</v>
      </c>
      <c r="K1650" t="str">
        <f t="shared" si="192"/>
        <v>29740</v>
      </c>
    </row>
    <row r="1651" spans="1:11" customFormat="1" x14ac:dyDescent="0.25">
      <c r="A1651" t="str">
        <f t="shared" si="187"/>
        <v>29</v>
      </c>
      <c r="B1651" t="s">
        <v>709</v>
      </c>
      <c r="C1651" t="str">
        <f t="shared" ref="C1651:C1676" si="193">"094"</f>
        <v>094</v>
      </c>
      <c r="D1651" t="s">
        <v>801</v>
      </c>
      <c r="E1651" t="str">
        <f t="shared" si="190"/>
        <v>03</v>
      </c>
      <c r="F1651" t="str">
        <f>"011"</f>
        <v>011</v>
      </c>
      <c r="G1651" t="str">
        <f>""</f>
        <v/>
      </c>
      <c r="H1651" t="s">
        <v>1</v>
      </c>
      <c r="I1651" t="s">
        <v>3441</v>
      </c>
      <c r="J1651" t="s">
        <v>6933</v>
      </c>
      <c r="K1651" t="str">
        <f t="shared" si="192"/>
        <v>29740</v>
      </c>
    </row>
    <row r="1652" spans="1:11" customFormat="1" x14ac:dyDescent="0.25">
      <c r="A1652" t="str">
        <f t="shared" si="187"/>
        <v>29</v>
      </c>
      <c r="B1652" t="s">
        <v>709</v>
      </c>
      <c r="C1652" t="str">
        <f t="shared" si="193"/>
        <v>094</v>
      </c>
      <c r="D1652" t="s">
        <v>801</v>
      </c>
      <c r="E1652" t="str">
        <f t="shared" si="190"/>
        <v>03</v>
      </c>
      <c r="F1652" t="str">
        <f>"011"</f>
        <v>011</v>
      </c>
      <c r="G1652" t="str">
        <f>""</f>
        <v/>
      </c>
      <c r="H1652" t="s">
        <v>0</v>
      </c>
      <c r="I1652" t="s">
        <v>3441</v>
      </c>
      <c r="J1652" t="s">
        <v>6933</v>
      </c>
      <c r="K1652" t="str">
        <f t="shared" si="192"/>
        <v>29740</v>
      </c>
    </row>
    <row r="1653" spans="1:11" customFormat="1" x14ac:dyDescent="0.25">
      <c r="A1653" t="str">
        <f t="shared" si="187"/>
        <v>29</v>
      </c>
      <c r="B1653" t="s">
        <v>709</v>
      </c>
      <c r="C1653" t="str">
        <f t="shared" si="193"/>
        <v>094</v>
      </c>
      <c r="D1653" t="s">
        <v>801</v>
      </c>
      <c r="E1653" t="str">
        <f t="shared" si="190"/>
        <v>03</v>
      </c>
      <c r="F1653" t="str">
        <f>"012"</f>
        <v>012</v>
      </c>
      <c r="G1653" t="str">
        <f>""</f>
        <v/>
      </c>
      <c r="H1653" t="s">
        <v>1</v>
      </c>
      <c r="I1653" t="s">
        <v>3448</v>
      </c>
      <c r="J1653" t="s">
        <v>6934</v>
      </c>
      <c r="K1653" t="str">
        <f t="shared" si="192"/>
        <v>29740</v>
      </c>
    </row>
    <row r="1654" spans="1:11" customFormat="1" x14ac:dyDescent="0.25">
      <c r="A1654" t="str">
        <f t="shared" si="187"/>
        <v>29</v>
      </c>
      <c r="B1654" t="s">
        <v>709</v>
      </c>
      <c r="C1654" t="str">
        <f t="shared" si="193"/>
        <v>094</v>
      </c>
      <c r="D1654" t="s">
        <v>801</v>
      </c>
      <c r="E1654" t="str">
        <f t="shared" si="190"/>
        <v>03</v>
      </c>
      <c r="F1654" t="str">
        <f>"012"</f>
        <v>012</v>
      </c>
      <c r="G1654" t="str">
        <f>""</f>
        <v/>
      </c>
      <c r="H1654" t="s">
        <v>0</v>
      </c>
      <c r="I1654" t="s">
        <v>3448</v>
      </c>
      <c r="J1654" t="s">
        <v>6934</v>
      </c>
      <c r="K1654" t="str">
        <f t="shared" si="192"/>
        <v>29740</v>
      </c>
    </row>
    <row r="1655" spans="1:11" customFormat="1" x14ac:dyDescent="0.25">
      <c r="A1655" t="str">
        <f t="shared" si="187"/>
        <v>29</v>
      </c>
      <c r="B1655" t="s">
        <v>709</v>
      </c>
      <c r="C1655" t="str">
        <f t="shared" si="193"/>
        <v>094</v>
      </c>
      <c r="D1655" t="s">
        <v>801</v>
      </c>
      <c r="E1655" t="str">
        <f t="shared" si="190"/>
        <v>03</v>
      </c>
      <c r="F1655" t="str">
        <f>"013"</f>
        <v>013</v>
      </c>
      <c r="G1655" t="str">
        <f>""</f>
        <v/>
      </c>
      <c r="H1655" t="s">
        <v>1</v>
      </c>
      <c r="I1655" t="s">
        <v>3449</v>
      </c>
      <c r="J1655" t="s">
        <v>6937</v>
      </c>
      <c r="K1655" t="str">
        <f>"29751"</f>
        <v>29751</v>
      </c>
    </row>
    <row r="1656" spans="1:11" customFormat="1" x14ac:dyDescent="0.25">
      <c r="A1656" t="str">
        <f t="shared" si="187"/>
        <v>29</v>
      </c>
      <c r="B1656" t="s">
        <v>709</v>
      </c>
      <c r="C1656" t="str">
        <f t="shared" si="193"/>
        <v>094</v>
      </c>
      <c r="D1656" t="s">
        <v>801</v>
      </c>
      <c r="E1656" t="str">
        <f t="shared" si="190"/>
        <v>03</v>
      </c>
      <c r="F1656" t="str">
        <f>"013"</f>
        <v>013</v>
      </c>
      <c r="G1656" t="str">
        <f>""</f>
        <v/>
      </c>
      <c r="H1656" t="s">
        <v>0</v>
      </c>
      <c r="I1656" t="s">
        <v>3449</v>
      </c>
      <c r="J1656" t="s">
        <v>6937</v>
      </c>
      <c r="K1656" t="str">
        <f>"29751"</f>
        <v>29751</v>
      </c>
    </row>
    <row r="1657" spans="1:11" customFormat="1" x14ac:dyDescent="0.25">
      <c r="A1657" t="str">
        <f t="shared" si="187"/>
        <v>29</v>
      </c>
      <c r="B1657" t="s">
        <v>709</v>
      </c>
      <c r="C1657" t="str">
        <f t="shared" si="193"/>
        <v>094</v>
      </c>
      <c r="D1657" t="s">
        <v>801</v>
      </c>
      <c r="E1657" t="str">
        <f t="shared" si="190"/>
        <v>03</v>
      </c>
      <c r="F1657" t="str">
        <f>"014"</f>
        <v>014</v>
      </c>
      <c r="G1657" t="str">
        <f>""</f>
        <v/>
      </c>
      <c r="H1657" t="s">
        <v>1</v>
      </c>
      <c r="I1657" t="s">
        <v>3442</v>
      </c>
      <c r="J1657" t="s">
        <v>6934</v>
      </c>
      <c r="K1657" t="str">
        <f>"29740"</f>
        <v>29740</v>
      </c>
    </row>
    <row r="1658" spans="1:11" customFormat="1" x14ac:dyDescent="0.25">
      <c r="A1658" t="str">
        <f t="shared" si="187"/>
        <v>29</v>
      </c>
      <c r="B1658" t="s">
        <v>709</v>
      </c>
      <c r="C1658" t="str">
        <f t="shared" si="193"/>
        <v>094</v>
      </c>
      <c r="D1658" t="s">
        <v>801</v>
      </c>
      <c r="E1658" t="str">
        <f t="shared" si="190"/>
        <v>03</v>
      </c>
      <c r="F1658" t="str">
        <f>"014"</f>
        <v>014</v>
      </c>
      <c r="G1658" t="str">
        <f>""</f>
        <v/>
      </c>
      <c r="H1658" t="s">
        <v>0</v>
      </c>
      <c r="I1658" t="s">
        <v>3442</v>
      </c>
      <c r="J1658" t="s">
        <v>6934</v>
      </c>
      <c r="K1658" t="str">
        <f>"29740"</f>
        <v>29740</v>
      </c>
    </row>
    <row r="1659" spans="1:11" customFormat="1" x14ac:dyDescent="0.25">
      <c r="A1659" t="str">
        <f t="shared" si="187"/>
        <v>29</v>
      </c>
      <c r="B1659" t="s">
        <v>709</v>
      </c>
      <c r="C1659" t="str">
        <f t="shared" si="193"/>
        <v>094</v>
      </c>
      <c r="D1659" t="s">
        <v>801</v>
      </c>
      <c r="E1659" t="str">
        <f t="shared" si="190"/>
        <v>03</v>
      </c>
      <c r="F1659" t="str">
        <f>"015"</f>
        <v>015</v>
      </c>
      <c r="G1659" t="str">
        <f>""</f>
        <v/>
      </c>
      <c r="H1659" t="s">
        <v>1</v>
      </c>
      <c r="I1659" t="s">
        <v>3447</v>
      </c>
      <c r="J1659" t="s">
        <v>6940</v>
      </c>
      <c r="K1659" t="str">
        <f>"29740"</f>
        <v>29740</v>
      </c>
    </row>
    <row r="1660" spans="1:11" customFormat="1" x14ac:dyDescent="0.25">
      <c r="A1660" t="str">
        <f t="shared" si="187"/>
        <v>29</v>
      </c>
      <c r="B1660" t="s">
        <v>709</v>
      </c>
      <c r="C1660" t="str">
        <f t="shared" si="193"/>
        <v>094</v>
      </c>
      <c r="D1660" t="s">
        <v>801</v>
      </c>
      <c r="E1660" t="str">
        <f t="shared" si="190"/>
        <v>03</v>
      </c>
      <c r="F1660" t="str">
        <f>"015"</f>
        <v>015</v>
      </c>
      <c r="G1660" t="str">
        <f>""</f>
        <v/>
      </c>
      <c r="H1660" t="s">
        <v>0</v>
      </c>
      <c r="I1660" t="s">
        <v>3447</v>
      </c>
      <c r="J1660" t="s">
        <v>6940</v>
      </c>
      <c r="K1660" t="str">
        <f>"29740"</f>
        <v>29740</v>
      </c>
    </row>
    <row r="1661" spans="1:11" customFormat="1" x14ac:dyDescent="0.25">
      <c r="A1661" t="str">
        <f t="shared" si="187"/>
        <v>29</v>
      </c>
      <c r="B1661" t="s">
        <v>709</v>
      </c>
      <c r="C1661" t="str">
        <f t="shared" si="193"/>
        <v>094</v>
      </c>
      <c r="D1661" t="s">
        <v>801</v>
      </c>
      <c r="E1661" t="str">
        <f t="shared" ref="E1661:E1674" si="194">"04"</f>
        <v>04</v>
      </c>
      <c r="F1661" t="str">
        <f>"001"</f>
        <v>001</v>
      </c>
      <c r="G1661" t="str">
        <f>""</f>
        <v/>
      </c>
      <c r="H1661" t="s">
        <v>1</v>
      </c>
      <c r="I1661" t="s">
        <v>3450</v>
      </c>
      <c r="J1661" t="s">
        <v>6941</v>
      </c>
      <c r="K1661" t="str">
        <f>"29790"</f>
        <v>29790</v>
      </c>
    </row>
    <row r="1662" spans="1:11" customFormat="1" x14ac:dyDescent="0.25">
      <c r="A1662" t="str">
        <f t="shared" si="187"/>
        <v>29</v>
      </c>
      <c r="B1662" t="s">
        <v>709</v>
      </c>
      <c r="C1662" t="str">
        <f t="shared" si="193"/>
        <v>094</v>
      </c>
      <c r="D1662" t="s">
        <v>801</v>
      </c>
      <c r="E1662" t="str">
        <f t="shared" si="194"/>
        <v>04</v>
      </c>
      <c r="F1662" t="str">
        <f>"001"</f>
        <v>001</v>
      </c>
      <c r="G1662" t="str">
        <f>""</f>
        <v/>
      </c>
      <c r="H1662" t="s">
        <v>0</v>
      </c>
      <c r="I1662" t="s">
        <v>3450</v>
      </c>
      <c r="J1662" t="s">
        <v>6941</v>
      </c>
      <c r="K1662" t="str">
        <f>"29790"</f>
        <v>29790</v>
      </c>
    </row>
    <row r="1663" spans="1:11" customFormat="1" x14ac:dyDescent="0.25">
      <c r="A1663" t="str">
        <f t="shared" si="187"/>
        <v>29</v>
      </c>
      <c r="B1663" t="s">
        <v>709</v>
      </c>
      <c r="C1663" t="str">
        <f t="shared" si="193"/>
        <v>094</v>
      </c>
      <c r="D1663" t="s">
        <v>801</v>
      </c>
      <c r="E1663" t="str">
        <f t="shared" si="194"/>
        <v>04</v>
      </c>
      <c r="F1663" t="str">
        <f>"002"</f>
        <v>002</v>
      </c>
      <c r="G1663" t="str">
        <f>""</f>
        <v/>
      </c>
      <c r="H1663" t="s">
        <v>3</v>
      </c>
      <c r="I1663" t="s">
        <v>3451</v>
      </c>
      <c r="J1663" t="s">
        <v>6942</v>
      </c>
      <c r="K1663" t="str">
        <f>"29749"</f>
        <v>29749</v>
      </c>
    </row>
    <row r="1664" spans="1:11" customFormat="1" x14ac:dyDescent="0.25">
      <c r="A1664" t="str">
        <f t="shared" si="187"/>
        <v>29</v>
      </c>
      <c r="B1664" t="s">
        <v>709</v>
      </c>
      <c r="C1664" t="str">
        <f t="shared" si="193"/>
        <v>094</v>
      </c>
      <c r="D1664" t="s">
        <v>801</v>
      </c>
      <c r="E1664" t="str">
        <f t="shared" si="194"/>
        <v>04</v>
      </c>
      <c r="F1664" t="str">
        <f>"003"</f>
        <v>003</v>
      </c>
      <c r="G1664" t="str">
        <f>"01"</f>
        <v>01</v>
      </c>
      <c r="H1664" t="s">
        <v>1</v>
      </c>
      <c r="I1664" t="s">
        <v>3452</v>
      </c>
      <c r="J1664" t="s">
        <v>6943</v>
      </c>
      <c r="K1664" t="str">
        <f>"29749"</f>
        <v>29749</v>
      </c>
    </row>
    <row r="1665" spans="1:11" customFormat="1" x14ac:dyDescent="0.25">
      <c r="A1665" t="str">
        <f t="shared" si="187"/>
        <v>29</v>
      </c>
      <c r="B1665" t="s">
        <v>709</v>
      </c>
      <c r="C1665" t="str">
        <f t="shared" si="193"/>
        <v>094</v>
      </c>
      <c r="D1665" t="s">
        <v>801</v>
      </c>
      <c r="E1665" t="str">
        <f t="shared" si="194"/>
        <v>04</v>
      </c>
      <c r="F1665" t="str">
        <f>"003"</f>
        <v>003</v>
      </c>
      <c r="G1665" t="str">
        <f>"01"</f>
        <v>01</v>
      </c>
      <c r="H1665" t="s">
        <v>0</v>
      </c>
      <c r="I1665" t="s">
        <v>3452</v>
      </c>
      <c r="J1665" t="s">
        <v>6943</v>
      </c>
      <c r="K1665" t="str">
        <f>"29749"</f>
        <v>29749</v>
      </c>
    </row>
    <row r="1666" spans="1:11" customFormat="1" x14ac:dyDescent="0.25">
      <c r="A1666" t="str">
        <f t="shared" si="187"/>
        <v>29</v>
      </c>
      <c r="B1666" t="s">
        <v>709</v>
      </c>
      <c r="C1666" t="str">
        <f t="shared" si="193"/>
        <v>094</v>
      </c>
      <c r="D1666" t="s">
        <v>801</v>
      </c>
      <c r="E1666" t="str">
        <f t="shared" si="194"/>
        <v>04</v>
      </c>
      <c r="F1666" t="str">
        <f>"003"</f>
        <v>003</v>
      </c>
      <c r="G1666" t="str">
        <f>"02"</f>
        <v>02</v>
      </c>
      <c r="H1666" t="s">
        <v>2</v>
      </c>
      <c r="I1666" t="s">
        <v>3453</v>
      </c>
      <c r="J1666" t="s">
        <v>6944</v>
      </c>
      <c r="K1666" t="str">
        <f>"29792"</f>
        <v>29792</v>
      </c>
    </row>
    <row r="1667" spans="1:11" customFormat="1" x14ac:dyDescent="0.25">
      <c r="A1667" t="str">
        <f t="shared" ref="A1667:A1730" si="195">"29"</f>
        <v>29</v>
      </c>
      <c r="B1667" t="s">
        <v>709</v>
      </c>
      <c r="C1667" t="str">
        <f t="shared" si="193"/>
        <v>094</v>
      </c>
      <c r="D1667" t="s">
        <v>801</v>
      </c>
      <c r="E1667" t="str">
        <f t="shared" si="194"/>
        <v>04</v>
      </c>
      <c r="F1667" t="str">
        <f>"004"</f>
        <v>004</v>
      </c>
      <c r="G1667" t="str">
        <f>""</f>
        <v/>
      </c>
      <c r="H1667" t="s">
        <v>1</v>
      </c>
      <c r="I1667" t="s">
        <v>3454</v>
      </c>
      <c r="J1667" t="s">
        <v>6945</v>
      </c>
      <c r="K1667" t="str">
        <f t="shared" ref="K1667:K1672" si="196">"29790"</f>
        <v>29790</v>
      </c>
    </row>
    <row r="1668" spans="1:11" customFormat="1" x14ac:dyDescent="0.25">
      <c r="A1668" t="str">
        <f t="shared" si="195"/>
        <v>29</v>
      </c>
      <c r="B1668" t="s">
        <v>709</v>
      </c>
      <c r="C1668" t="str">
        <f t="shared" si="193"/>
        <v>094</v>
      </c>
      <c r="D1668" t="s">
        <v>801</v>
      </c>
      <c r="E1668" t="str">
        <f t="shared" si="194"/>
        <v>04</v>
      </c>
      <c r="F1668" t="str">
        <f>"004"</f>
        <v>004</v>
      </c>
      <c r="G1668" t="str">
        <f>""</f>
        <v/>
      </c>
      <c r="H1668" t="s">
        <v>0</v>
      </c>
      <c r="I1668" t="s">
        <v>3454</v>
      </c>
      <c r="J1668" t="s">
        <v>6945</v>
      </c>
      <c r="K1668" t="str">
        <f t="shared" si="196"/>
        <v>29790</v>
      </c>
    </row>
    <row r="1669" spans="1:11" customFormat="1" x14ac:dyDescent="0.25">
      <c r="A1669" t="str">
        <f t="shared" si="195"/>
        <v>29</v>
      </c>
      <c r="B1669" t="s">
        <v>709</v>
      </c>
      <c r="C1669" t="str">
        <f t="shared" si="193"/>
        <v>094</v>
      </c>
      <c r="D1669" t="s">
        <v>801</v>
      </c>
      <c r="E1669" t="str">
        <f t="shared" si="194"/>
        <v>04</v>
      </c>
      <c r="F1669" t="str">
        <f>"005"</f>
        <v>005</v>
      </c>
      <c r="G1669" t="str">
        <f>""</f>
        <v/>
      </c>
      <c r="H1669" t="s">
        <v>1</v>
      </c>
      <c r="I1669" t="s">
        <v>3450</v>
      </c>
      <c r="J1669" t="s">
        <v>6941</v>
      </c>
      <c r="K1669" t="str">
        <f t="shared" si="196"/>
        <v>29790</v>
      </c>
    </row>
    <row r="1670" spans="1:11" customFormat="1" x14ac:dyDescent="0.25">
      <c r="A1670" t="str">
        <f t="shared" si="195"/>
        <v>29</v>
      </c>
      <c r="B1670" t="s">
        <v>709</v>
      </c>
      <c r="C1670" t="str">
        <f t="shared" si="193"/>
        <v>094</v>
      </c>
      <c r="D1670" t="s">
        <v>801</v>
      </c>
      <c r="E1670" t="str">
        <f t="shared" si="194"/>
        <v>04</v>
      </c>
      <c r="F1670" t="str">
        <f>"005"</f>
        <v>005</v>
      </c>
      <c r="G1670" t="str">
        <f>""</f>
        <v/>
      </c>
      <c r="H1670" t="s">
        <v>0</v>
      </c>
      <c r="I1670" t="s">
        <v>3450</v>
      </c>
      <c r="J1670" t="s">
        <v>6941</v>
      </c>
      <c r="K1670" t="str">
        <f t="shared" si="196"/>
        <v>29790</v>
      </c>
    </row>
    <row r="1671" spans="1:11" customFormat="1" x14ac:dyDescent="0.25">
      <c r="A1671" t="str">
        <f t="shared" si="195"/>
        <v>29</v>
      </c>
      <c r="B1671" t="s">
        <v>709</v>
      </c>
      <c r="C1671" t="str">
        <f t="shared" si="193"/>
        <v>094</v>
      </c>
      <c r="D1671" t="s">
        <v>801</v>
      </c>
      <c r="E1671" t="str">
        <f t="shared" si="194"/>
        <v>04</v>
      </c>
      <c r="F1671" t="str">
        <f>"006"</f>
        <v>006</v>
      </c>
      <c r="G1671" t="str">
        <f>""</f>
        <v/>
      </c>
      <c r="H1671" t="s">
        <v>1</v>
      </c>
      <c r="I1671" t="s">
        <v>3454</v>
      </c>
      <c r="J1671" t="s">
        <v>6945</v>
      </c>
      <c r="K1671" t="str">
        <f t="shared" si="196"/>
        <v>29790</v>
      </c>
    </row>
    <row r="1672" spans="1:11" customFormat="1" x14ac:dyDescent="0.25">
      <c r="A1672" t="str">
        <f t="shared" si="195"/>
        <v>29</v>
      </c>
      <c r="B1672" t="s">
        <v>709</v>
      </c>
      <c r="C1672" t="str">
        <f t="shared" si="193"/>
        <v>094</v>
      </c>
      <c r="D1672" t="s">
        <v>801</v>
      </c>
      <c r="E1672" t="str">
        <f t="shared" si="194"/>
        <v>04</v>
      </c>
      <c r="F1672" t="str">
        <f>"006"</f>
        <v>006</v>
      </c>
      <c r="G1672" t="str">
        <f>""</f>
        <v/>
      </c>
      <c r="H1672" t="s">
        <v>0</v>
      </c>
      <c r="I1672" t="s">
        <v>3454</v>
      </c>
      <c r="J1672" t="s">
        <v>6945</v>
      </c>
      <c r="K1672" t="str">
        <f t="shared" si="196"/>
        <v>29790</v>
      </c>
    </row>
    <row r="1673" spans="1:11" customFormat="1" x14ac:dyDescent="0.25">
      <c r="A1673" t="str">
        <f t="shared" si="195"/>
        <v>29</v>
      </c>
      <c r="B1673" t="s">
        <v>709</v>
      </c>
      <c r="C1673" t="str">
        <f t="shared" si="193"/>
        <v>094</v>
      </c>
      <c r="D1673" t="s">
        <v>801</v>
      </c>
      <c r="E1673" t="str">
        <f t="shared" si="194"/>
        <v>04</v>
      </c>
      <c r="F1673" t="str">
        <f>"007"</f>
        <v>007</v>
      </c>
      <c r="G1673" t="str">
        <f>""</f>
        <v/>
      </c>
      <c r="H1673" t="s">
        <v>1</v>
      </c>
      <c r="I1673" t="s">
        <v>3451</v>
      </c>
      <c r="J1673" t="s">
        <v>6942</v>
      </c>
      <c r="K1673" t="str">
        <f>"29749"</f>
        <v>29749</v>
      </c>
    </row>
    <row r="1674" spans="1:11" customFormat="1" x14ac:dyDescent="0.25">
      <c r="A1674" t="str">
        <f t="shared" si="195"/>
        <v>29</v>
      </c>
      <c r="B1674" t="s">
        <v>709</v>
      </c>
      <c r="C1674" t="str">
        <f t="shared" si="193"/>
        <v>094</v>
      </c>
      <c r="D1674" t="s">
        <v>801</v>
      </c>
      <c r="E1674" t="str">
        <f t="shared" si="194"/>
        <v>04</v>
      </c>
      <c r="F1674" t="str">
        <f>"007"</f>
        <v>007</v>
      </c>
      <c r="G1674" t="str">
        <f>""</f>
        <v/>
      </c>
      <c r="H1674" t="s">
        <v>0</v>
      </c>
      <c r="I1674" t="s">
        <v>3451</v>
      </c>
      <c r="J1674" t="s">
        <v>6942</v>
      </c>
      <c r="K1674" t="str">
        <f>"29749"</f>
        <v>29749</v>
      </c>
    </row>
    <row r="1675" spans="1:11" customFormat="1" x14ac:dyDescent="0.25">
      <c r="A1675" t="str">
        <f t="shared" si="195"/>
        <v>29</v>
      </c>
      <c r="B1675" t="s">
        <v>709</v>
      </c>
      <c r="C1675" t="str">
        <f t="shared" si="193"/>
        <v>094</v>
      </c>
      <c r="D1675" t="s">
        <v>801</v>
      </c>
      <c r="E1675" t="str">
        <f>"05"</f>
        <v>05</v>
      </c>
      <c r="F1675" t="str">
        <f>"001"</f>
        <v>001</v>
      </c>
      <c r="G1675" t="str">
        <f>"01"</f>
        <v>01</v>
      </c>
      <c r="H1675" t="s">
        <v>1</v>
      </c>
      <c r="I1675" t="s">
        <v>3455</v>
      </c>
      <c r="J1675" t="s">
        <v>6946</v>
      </c>
      <c r="K1675" t="str">
        <f>"29718"</f>
        <v>29718</v>
      </c>
    </row>
    <row r="1676" spans="1:11" customFormat="1" x14ac:dyDescent="0.25">
      <c r="A1676" t="str">
        <f t="shared" si="195"/>
        <v>29</v>
      </c>
      <c r="B1676" t="s">
        <v>709</v>
      </c>
      <c r="C1676" t="str">
        <f t="shared" si="193"/>
        <v>094</v>
      </c>
      <c r="D1676" t="s">
        <v>801</v>
      </c>
      <c r="E1676" t="str">
        <f>"05"</f>
        <v>05</v>
      </c>
      <c r="F1676" t="str">
        <f>"001"</f>
        <v>001</v>
      </c>
      <c r="G1676" t="str">
        <f>"02"</f>
        <v>02</v>
      </c>
      <c r="H1676" t="s">
        <v>0</v>
      </c>
      <c r="I1676" t="s">
        <v>3456</v>
      </c>
      <c r="J1676" t="s">
        <v>6947</v>
      </c>
      <c r="K1676" t="str">
        <f>"29719"</f>
        <v>29719</v>
      </c>
    </row>
    <row r="1677" spans="1:11" customFormat="1" x14ac:dyDescent="0.25">
      <c r="A1677" t="str">
        <f t="shared" si="195"/>
        <v>29</v>
      </c>
      <c r="B1677" t="s">
        <v>709</v>
      </c>
      <c r="C1677" t="str">
        <f>"095"</f>
        <v>095</v>
      </c>
      <c r="D1677" t="s">
        <v>802</v>
      </c>
      <c r="E1677" t="str">
        <f t="shared" ref="E1677:E1740" si="197">"01"</f>
        <v>01</v>
      </c>
      <c r="F1677" t="str">
        <f>"001"</f>
        <v>001</v>
      </c>
      <c r="G1677" t="str">
        <f>""</f>
        <v/>
      </c>
      <c r="H1677" t="s">
        <v>1</v>
      </c>
      <c r="I1677" t="s">
        <v>3457</v>
      </c>
      <c r="J1677" t="s">
        <v>6948</v>
      </c>
      <c r="K1677" t="str">
        <f>"29310"</f>
        <v>29310</v>
      </c>
    </row>
    <row r="1678" spans="1:11" customFormat="1" x14ac:dyDescent="0.25">
      <c r="A1678" t="str">
        <f t="shared" si="195"/>
        <v>29</v>
      </c>
      <c r="B1678" t="s">
        <v>709</v>
      </c>
      <c r="C1678" t="str">
        <f>"095"</f>
        <v>095</v>
      </c>
      <c r="D1678" t="s">
        <v>802</v>
      </c>
      <c r="E1678" t="str">
        <f t="shared" si="197"/>
        <v>01</v>
      </c>
      <c r="F1678" t="str">
        <f>"001"</f>
        <v>001</v>
      </c>
      <c r="G1678" t="str">
        <f>""</f>
        <v/>
      </c>
      <c r="H1678" t="s">
        <v>0</v>
      </c>
      <c r="I1678" t="s">
        <v>3458</v>
      </c>
      <c r="J1678" t="s">
        <v>6948</v>
      </c>
      <c r="K1678" t="str">
        <f>"29310"</f>
        <v>29310</v>
      </c>
    </row>
    <row r="1679" spans="1:11" customFormat="1" x14ac:dyDescent="0.25">
      <c r="A1679" t="str">
        <f t="shared" si="195"/>
        <v>29</v>
      </c>
      <c r="B1679" t="s">
        <v>709</v>
      </c>
      <c r="C1679" t="str">
        <f>"095"</f>
        <v>095</v>
      </c>
      <c r="D1679" t="s">
        <v>802</v>
      </c>
      <c r="E1679" t="str">
        <f t="shared" si="197"/>
        <v>01</v>
      </c>
      <c r="F1679" t="str">
        <f>"002"</f>
        <v>002</v>
      </c>
      <c r="G1679" t="str">
        <f>""</f>
        <v/>
      </c>
      <c r="H1679" t="s">
        <v>1</v>
      </c>
      <c r="I1679" t="s">
        <v>3459</v>
      </c>
      <c r="J1679" t="s">
        <v>6948</v>
      </c>
      <c r="K1679" t="str">
        <f>"29310"</f>
        <v>29310</v>
      </c>
    </row>
    <row r="1680" spans="1:11" customFormat="1" x14ac:dyDescent="0.25">
      <c r="A1680" t="str">
        <f t="shared" si="195"/>
        <v>29</v>
      </c>
      <c r="B1680" t="s">
        <v>709</v>
      </c>
      <c r="C1680" t="str">
        <f>"095"</f>
        <v>095</v>
      </c>
      <c r="D1680" t="s">
        <v>802</v>
      </c>
      <c r="E1680" t="str">
        <f t="shared" si="197"/>
        <v>01</v>
      </c>
      <c r="F1680" t="str">
        <f>"002"</f>
        <v>002</v>
      </c>
      <c r="G1680" t="str">
        <f>""</f>
        <v/>
      </c>
      <c r="H1680" t="s">
        <v>0</v>
      </c>
      <c r="I1680" t="s">
        <v>3460</v>
      </c>
      <c r="J1680" t="s">
        <v>6948</v>
      </c>
      <c r="K1680" t="str">
        <f>"29310"</f>
        <v>29310</v>
      </c>
    </row>
    <row r="1681" spans="1:11" customFormat="1" x14ac:dyDescent="0.25">
      <c r="A1681" t="str">
        <f t="shared" si="195"/>
        <v>29</v>
      </c>
      <c r="B1681" t="s">
        <v>709</v>
      </c>
      <c r="C1681" t="str">
        <f>"095"</f>
        <v>095</v>
      </c>
      <c r="D1681" t="s">
        <v>802</v>
      </c>
      <c r="E1681" t="str">
        <f t="shared" si="197"/>
        <v>01</v>
      </c>
      <c r="F1681" t="str">
        <f>"002"</f>
        <v>002</v>
      </c>
      <c r="G1681" t="str">
        <f>""</f>
        <v/>
      </c>
      <c r="H1681" t="s">
        <v>2</v>
      </c>
      <c r="I1681" t="s">
        <v>3461</v>
      </c>
      <c r="J1681" t="s">
        <v>6948</v>
      </c>
      <c r="K1681" t="str">
        <f>"29310"</f>
        <v>29310</v>
      </c>
    </row>
    <row r="1682" spans="1:11" customFormat="1" x14ac:dyDescent="0.25">
      <c r="A1682" t="str">
        <f t="shared" si="195"/>
        <v>29</v>
      </c>
      <c r="B1682" t="s">
        <v>709</v>
      </c>
      <c r="C1682" t="str">
        <f>"096"</f>
        <v>096</v>
      </c>
      <c r="D1682" t="s">
        <v>803</v>
      </c>
      <c r="E1682" t="str">
        <f t="shared" si="197"/>
        <v>01</v>
      </c>
      <c r="F1682" t="str">
        <f>"001"</f>
        <v>001</v>
      </c>
      <c r="G1682" t="str">
        <f>""</f>
        <v/>
      </c>
      <c r="H1682" t="s">
        <v>1</v>
      </c>
      <c r="I1682" t="s">
        <v>3462</v>
      </c>
      <c r="J1682" t="s">
        <v>6949</v>
      </c>
      <c r="K1682" t="str">
        <f>"29312"</f>
        <v>29312</v>
      </c>
    </row>
    <row r="1683" spans="1:11" customFormat="1" x14ac:dyDescent="0.25">
      <c r="A1683" t="str">
        <f t="shared" si="195"/>
        <v>29</v>
      </c>
      <c r="B1683" t="s">
        <v>709</v>
      </c>
      <c r="C1683" t="str">
        <f>"096"</f>
        <v>096</v>
      </c>
      <c r="D1683" t="s">
        <v>803</v>
      </c>
      <c r="E1683" t="str">
        <f t="shared" si="197"/>
        <v>01</v>
      </c>
      <c r="F1683" t="str">
        <f>"001"</f>
        <v>001</v>
      </c>
      <c r="G1683" t="str">
        <f>""</f>
        <v/>
      </c>
      <c r="H1683" t="s">
        <v>0</v>
      </c>
      <c r="I1683" t="s">
        <v>3462</v>
      </c>
      <c r="J1683" t="s">
        <v>6949</v>
      </c>
      <c r="K1683" t="str">
        <f>"29312"</f>
        <v>29312</v>
      </c>
    </row>
    <row r="1684" spans="1:11" customFormat="1" x14ac:dyDescent="0.25">
      <c r="A1684" t="str">
        <f t="shared" si="195"/>
        <v>29</v>
      </c>
      <c r="B1684" t="s">
        <v>709</v>
      </c>
      <c r="C1684" t="str">
        <f>"096"</f>
        <v>096</v>
      </c>
      <c r="D1684" t="s">
        <v>803</v>
      </c>
      <c r="E1684" t="str">
        <f t="shared" si="197"/>
        <v>01</v>
      </c>
      <c r="F1684" t="str">
        <f>"002"</f>
        <v>002</v>
      </c>
      <c r="G1684" t="str">
        <f>""</f>
        <v/>
      </c>
      <c r="H1684" t="s">
        <v>1</v>
      </c>
      <c r="I1684" t="s">
        <v>3462</v>
      </c>
      <c r="J1684" t="s">
        <v>6949</v>
      </c>
      <c r="K1684" t="str">
        <f>"29312"</f>
        <v>29312</v>
      </c>
    </row>
    <row r="1685" spans="1:11" customFormat="1" x14ac:dyDescent="0.25">
      <c r="A1685" t="str">
        <f t="shared" si="195"/>
        <v>29</v>
      </c>
      <c r="B1685" t="s">
        <v>709</v>
      </c>
      <c r="C1685" t="str">
        <f>"096"</f>
        <v>096</v>
      </c>
      <c r="D1685" t="s">
        <v>803</v>
      </c>
      <c r="E1685" t="str">
        <f t="shared" si="197"/>
        <v>01</v>
      </c>
      <c r="F1685" t="str">
        <f>"002"</f>
        <v>002</v>
      </c>
      <c r="G1685" t="str">
        <f>""</f>
        <v/>
      </c>
      <c r="H1685" t="s">
        <v>0</v>
      </c>
      <c r="I1685" t="s">
        <v>3462</v>
      </c>
      <c r="J1685" t="s">
        <v>6949</v>
      </c>
      <c r="K1685" t="str">
        <f>"29312"</f>
        <v>29312</v>
      </c>
    </row>
    <row r="1686" spans="1:11" customFormat="1" x14ac:dyDescent="0.25">
      <c r="A1686" t="str">
        <f t="shared" si="195"/>
        <v>29</v>
      </c>
      <c r="B1686" t="s">
        <v>709</v>
      </c>
      <c r="C1686" t="str">
        <f t="shared" ref="C1686:C1691" si="198">"097"</f>
        <v>097</v>
      </c>
      <c r="D1686" t="s">
        <v>804</v>
      </c>
      <c r="E1686" t="str">
        <f t="shared" si="197"/>
        <v>01</v>
      </c>
      <c r="F1686" t="str">
        <f>"001"</f>
        <v>001</v>
      </c>
      <c r="G1686" t="str">
        <f>""</f>
        <v/>
      </c>
      <c r="H1686" t="s">
        <v>3</v>
      </c>
      <c r="I1686" t="s">
        <v>3463</v>
      </c>
      <c r="J1686" t="s">
        <v>6950</v>
      </c>
      <c r="K1686" t="str">
        <f t="shared" ref="K1686:K1691" si="199">"29313"</f>
        <v>29313</v>
      </c>
    </row>
    <row r="1687" spans="1:11" customFormat="1" x14ac:dyDescent="0.25">
      <c r="A1687" t="str">
        <f t="shared" si="195"/>
        <v>29</v>
      </c>
      <c r="B1687" t="s">
        <v>709</v>
      </c>
      <c r="C1687" t="str">
        <f t="shared" si="198"/>
        <v>097</v>
      </c>
      <c r="D1687" t="s">
        <v>804</v>
      </c>
      <c r="E1687" t="str">
        <f t="shared" si="197"/>
        <v>01</v>
      </c>
      <c r="F1687" t="str">
        <f>"002"</f>
        <v>002</v>
      </c>
      <c r="G1687" t="str">
        <f>""</f>
        <v/>
      </c>
      <c r="H1687" t="s">
        <v>3</v>
      </c>
      <c r="I1687" t="s">
        <v>3463</v>
      </c>
      <c r="J1687" t="s">
        <v>6950</v>
      </c>
      <c r="K1687" t="str">
        <f t="shared" si="199"/>
        <v>29313</v>
      </c>
    </row>
    <row r="1688" spans="1:11" customFormat="1" x14ac:dyDescent="0.25">
      <c r="A1688" t="str">
        <f t="shared" si="195"/>
        <v>29</v>
      </c>
      <c r="B1688" t="s">
        <v>709</v>
      </c>
      <c r="C1688" t="str">
        <f t="shared" si="198"/>
        <v>097</v>
      </c>
      <c r="D1688" t="s">
        <v>804</v>
      </c>
      <c r="E1688" t="str">
        <f t="shared" si="197"/>
        <v>01</v>
      </c>
      <c r="F1688" t="str">
        <f>"003"</f>
        <v>003</v>
      </c>
      <c r="G1688" t="str">
        <f>""</f>
        <v/>
      </c>
      <c r="H1688" t="s">
        <v>1</v>
      </c>
      <c r="I1688" t="s">
        <v>3463</v>
      </c>
      <c r="J1688" t="s">
        <v>6950</v>
      </c>
      <c r="K1688" t="str">
        <f t="shared" si="199"/>
        <v>29313</v>
      </c>
    </row>
    <row r="1689" spans="1:11" customFormat="1" x14ac:dyDescent="0.25">
      <c r="A1689" t="str">
        <f t="shared" si="195"/>
        <v>29</v>
      </c>
      <c r="B1689" t="s">
        <v>709</v>
      </c>
      <c r="C1689" t="str">
        <f t="shared" si="198"/>
        <v>097</v>
      </c>
      <c r="D1689" t="s">
        <v>804</v>
      </c>
      <c r="E1689" t="str">
        <f t="shared" si="197"/>
        <v>01</v>
      </c>
      <c r="F1689" t="str">
        <f>"003"</f>
        <v>003</v>
      </c>
      <c r="G1689" t="str">
        <f>""</f>
        <v/>
      </c>
      <c r="H1689" t="s">
        <v>0</v>
      </c>
      <c r="I1689" t="s">
        <v>3463</v>
      </c>
      <c r="J1689" t="s">
        <v>6950</v>
      </c>
      <c r="K1689" t="str">
        <f t="shared" si="199"/>
        <v>29313</v>
      </c>
    </row>
    <row r="1690" spans="1:11" customFormat="1" x14ac:dyDescent="0.25">
      <c r="A1690" t="str">
        <f t="shared" si="195"/>
        <v>29</v>
      </c>
      <c r="B1690" t="s">
        <v>709</v>
      </c>
      <c r="C1690" t="str">
        <f t="shared" si="198"/>
        <v>097</v>
      </c>
      <c r="D1690" t="s">
        <v>804</v>
      </c>
      <c r="E1690" t="str">
        <f t="shared" si="197"/>
        <v>01</v>
      </c>
      <c r="F1690" t="str">
        <f>"004"</f>
        <v>004</v>
      </c>
      <c r="G1690" t="str">
        <f>""</f>
        <v/>
      </c>
      <c r="H1690" t="s">
        <v>3</v>
      </c>
      <c r="I1690" t="s">
        <v>3463</v>
      </c>
      <c r="J1690" t="s">
        <v>6950</v>
      </c>
      <c r="K1690" t="str">
        <f t="shared" si="199"/>
        <v>29313</v>
      </c>
    </row>
    <row r="1691" spans="1:11" customFormat="1" x14ac:dyDescent="0.25">
      <c r="A1691" t="str">
        <f t="shared" si="195"/>
        <v>29</v>
      </c>
      <c r="B1691" t="s">
        <v>709</v>
      </c>
      <c r="C1691" t="str">
        <f t="shared" si="198"/>
        <v>097</v>
      </c>
      <c r="D1691" t="s">
        <v>804</v>
      </c>
      <c r="E1691" t="str">
        <f t="shared" si="197"/>
        <v>01</v>
      </c>
      <c r="F1691" t="str">
        <f>"005"</f>
        <v>005</v>
      </c>
      <c r="G1691" t="str">
        <f>""</f>
        <v/>
      </c>
      <c r="H1691" t="s">
        <v>3</v>
      </c>
      <c r="I1691" t="s">
        <v>3463</v>
      </c>
      <c r="J1691" t="s">
        <v>6950</v>
      </c>
      <c r="K1691" t="str">
        <f t="shared" si="199"/>
        <v>29313</v>
      </c>
    </row>
    <row r="1692" spans="1:11" customFormat="1" x14ac:dyDescent="0.25">
      <c r="A1692" t="str">
        <f t="shared" si="195"/>
        <v>29</v>
      </c>
      <c r="B1692" t="s">
        <v>709</v>
      </c>
      <c r="C1692" t="str">
        <f>"098"</f>
        <v>098</v>
      </c>
      <c r="D1692" t="s">
        <v>805</v>
      </c>
      <c r="E1692" t="str">
        <f t="shared" si="197"/>
        <v>01</v>
      </c>
      <c r="F1692" t="str">
        <f t="shared" ref="F1692:F1697" si="200">"001"</f>
        <v>001</v>
      </c>
      <c r="G1692" t="str">
        <f>""</f>
        <v/>
      </c>
      <c r="H1692" t="s">
        <v>1</v>
      </c>
      <c r="I1692" t="s">
        <v>112</v>
      </c>
      <c r="J1692" t="s">
        <v>6951</v>
      </c>
      <c r="K1692" t="str">
        <f>"29315"</f>
        <v>29315</v>
      </c>
    </row>
    <row r="1693" spans="1:11" customFormat="1" x14ac:dyDescent="0.25">
      <c r="A1693" t="str">
        <f t="shared" si="195"/>
        <v>29</v>
      </c>
      <c r="B1693" t="s">
        <v>709</v>
      </c>
      <c r="C1693" t="str">
        <f>"098"</f>
        <v>098</v>
      </c>
      <c r="D1693" t="s">
        <v>805</v>
      </c>
      <c r="E1693" t="str">
        <f t="shared" si="197"/>
        <v>01</v>
      </c>
      <c r="F1693" t="str">
        <f t="shared" si="200"/>
        <v>001</v>
      </c>
      <c r="G1693" t="str">
        <f>""</f>
        <v/>
      </c>
      <c r="H1693" t="s">
        <v>0</v>
      </c>
      <c r="I1693" t="s">
        <v>112</v>
      </c>
      <c r="J1693" t="s">
        <v>6951</v>
      </c>
      <c r="K1693" t="str">
        <f>"29315"</f>
        <v>29315</v>
      </c>
    </row>
    <row r="1694" spans="1:11" customFormat="1" x14ac:dyDescent="0.25">
      <c r="A1694" t="str">
        <f t="shared" si="195"/>
        <v>29</v>
      </c>
      <c r="B1694" t="s">
        <v>709</v>
      </c>
      <c r="C1694" t="str">
        <f>"099"</f>
        <v>099</v>
      </c>
      <c r="D1694" t="s">
        <v>806</v>
      </c>
      <c r="E1694" t="str">
        <f t="shared" si="197"/>
        <v>01</v>
      </c>
      <c r="F1694" t="str">
        <f t="shared" si="200"/>
        <v>001</v>
      </c>
      <c r="G1694" t="str">
        <f>"01"</f>
        <v>01</v>
      </c>
      <c r="H1694" t="s">
        <v>1</v>
      </c>
      <c r="I1694" t="s">
        <v>33</v>
      </c>
      <c r="J1694" t="s">
        <v>6952</v>
      </c>
      <c r="K1694" t="str">
        <f>"29712"</f>
        <v>29712</v>
      </c>
    </row>
    <row r="1695" spans="1:11" customFormat="1" x14ac:dyDescent="0.25">
      <c r="A1695" t="str">
        <f t="shared" si="195"/>
        <v>29</v>
      </c>
      <c r="B1695" t="s">
        <v>709</v>
      </c>
      <c r="C1695" t="str">
        <f>"099"</f>
        <v>099</v>
      </c>
      <c r="D1695" t="s">
        <v>806</v>
      </c>
      <c r="E1695" t="str">
        <f t="shared" si="197"/>
        <v>01</v>
      </c>
      <c r="F1695" t="str">
        <f t="shared" si="200"/>
        <v>001</v>
      </c>
      <c r="G1695" t="str">
        <f>"02"</f>
        <v>02</v>
      </c>
      <c r="H1695" t="s">
        <v>0</v>
      </c>
      <c r="I1695" t="s">
        <v>3464</v>
      </c>
      <c r="J1695" t="s">
        <v>6953</v>
      </c>
      <c r="K1695" t="str">
        <f>"29713"</f>
        <v>29713</v>
      </c>
    </row>
    <row r="1696" spans="1:11" customFormat="1" x14ac:dyDescent="0.25">
      <c r="A1696" t="str">
        <f t="shared" si="195"/>
        <v>29</v>
      </c>
      <c r="B1696" t="s">
        <v>709</v>
      </c>
      <c r="C1696" t="str">
        <f>"100"</f>
        <v>100</v>
      </c>
      <c r="D1696" t="s">
        <v>807</v>
      </c>
      <c r="E1696" t="str">
        <f t="shared" si="197"/>
        <v>01</v>
      </c>
      <c r="F1696" t="str">
        <f t="shared" si="200"/>
        <v>001</v>
      </c>
      <c r="G1696" t="str">
        <f>""</f>
        <v/>
      </c>
      <c r="H1696" t="s">
        <v>1</v>
      </c>
      <c r="I1696" t="s">
        <v>23</v>
      </c>
      <c r="J1696" t="s">
        <v>6954</v>
      </c>
      <c r="K1696" t="str">
        <f>"29410"</f>
        <v>29410</v>
      </c>
    </row>
    <row r="1697" spans="1:11" customFormat="1" x14ac:dyDescent="0.25">
      <c r="A1697" t="str">
        <f t="shared" si="195"/>
        <v>29</v>
      </c>
      <c r="B1697" t="s">
        <v>709</v>
      </c>
      <c r="C1697" t="str">
        <f>"100"</f>
        <v>100</v>
      </c>
      <c r="D1697" t="s">
        <v>807</v>
      </c>
      <c r="E1697" t="str">
        <f t="shared" si="197"/>
        <v>01</v>
      </c>
      <c r="F1697" t="str">
        <f t="shared" si="200"/>
        <v>001</v>
      </c>
      <c r="G1697" t="str">
        <f>""</f>
        <v/>
      </c>
      <c r="H1697" t="s">
        <v>0</v>
      </c>
      <c r="I1697" t="s">
        <v>23</v>
      </c>
      <c r="J1697" t="s">
        <v>6954</v>
      </c>
      <c r="K1697" t="str">
        <f>"29410"</f>
        <v>29410</v>
      </c>
    </row>
    <row r="1698" spans="1:11" customFormat="1" x14ac:dyDescent="0.25">
      <c r="A1698" t="str">
        <f t="shared" si="195"/>
        <v>29</v>
      </c>
      <c r="B1698" t="s">
        <v>709</v>
      </c>
      <c r="C1698" t="str">
        <f>"100"</f>
        <v>100</v>
      </c>
      <c r="D1698" t="s">
        <v>807</v>
      </c>
      <c r="E1698" t="str">
        <f t="shared" si="197"/>
        <v>01</v>
      </c>
      <c r="F1698" t="str">
        <f>"002"</f>
        <v>002</v>
      </c>
      <c r="G1698" t="str">
        <f>""</f>
        <v/>
      </c>
      <c r="H1698" t="s">
        <v>1</v>
      </c>
      <c r="I1698" t="s">
        <v>23</v>
      </c>
      <c r="J1698" t="s">
        <v>6954</v>
      </c>
      <c r="K1698" t="str">
        <f>"29410"</f>
        <v>29410</v>
      </c>
    </row>
    <row r="1699" spans="1:11" customFormat="1" x14ac:dyDescent="0.25">
      <c r="A1699" t="str">
        <f t="shared" si="195"/>
        <v>29</v>
      </c>
      <c r="B1699" t="s">
        <v>709</v>
      </c>
      <c r="C1699" t="str">
        <f>"100"</f>
        <v>100</v>
      </c>
      <c r="D1699" t="s">
        <v>807</v>
      </c>
      <c r="E1699" t="str">
        <f t="shared" si="197"/>
        <v>01</v>
      </c>
      <c r="F1699" t="str">
        <f>"002"</f>
        <v>002</v>
      </c>
      <c r="G1699" t="str">
        <f>""</f>
        <v/>
      </c>
      <c r="H1699" t="s">
        <v>0</v>
      </c>
      <c r="I1699" t="s">
        <v>23</v>
      </c>
      <c r="J1699" t="s">
        <v>6954</v>
      </c>
      <c r="K1699" t="str">
        <f>"29410"</f>
        <v>29410</v>
      </c>
    </row>
    <row r="1700" spans="1:11" customFormat="1" x14ac:dyDescent="0.25">
      <c r="A1700" t="str">
        <f t="shared" si="195"/>
        <v>29</v>
      </c>
      <c r="B1700" t="s">
        <v>709</v>
      </c>
      <c r="C1700" t="str">
        <f t="shared" ref="C1700:C1763" si="201">"901"</f>
        <v>901</v>
      </c>
      <c r="D1700" t="s">
        <v>808</v>
      </c>
      <c r="E1700" t="str">
        <f t="shared" si="197"/>
        <v>01</v>
      </c>
      <c r="F1700" t="str">
        <f>"001"</f>
        <v>001</v>
      </c>
      <c r="G1700" t="str">
        <f>""</f>
        <v/>
      </c>
      <c r="H1700" t="s">
        <v>1</v>
      </c>
      <c r="I1700" t="s">
        <v>3465</v>
      </c>
      <c r="J1700" t="s">
        <v>6955</v>
      </c>
      <c r="K1700" t="str">
        <f t="shared" ref="K1700:K1763" si="202">"29620"</f>
        <v>29620</v>
      </c>
    </row>
    <row r="1701" spans="1:11" customFormat="1" x14ac:dyDescent="0.25">
      <c r="A1701" t="str">
        <f t="shared" si="195"/>
        <v>29</v>
      </c>
      <c r="B1701" t="s">
        <v>709</v>
      </c>
      <c r="C1701" t="str">
        <f t="shared" si="201"/>
        <v>901</v>
      </c>
      <c r="D1701" t="s">
        <v>808</v>
      </c>
      <c r="E1701" t="str">
        <f t="shared" si="197"/>
        <v>01</v>
      </c>
      <c r="F1701" t="str">
        <f>"001"</f>
        <v>001</v>
      </c>
      <c r="G1701" t="str">
        <f>""</f>
        <v/>
      </c>
      <c r="H1701" t="s">
        <v>0</v>
      </c>
      <c r="I1701" t="s">
        <v>3465</v>
      </c>
      <c r="J1701" t="s">
        <v>6955</v>
      </c>
      <c r="K1701" t="str">
        <f t="shared" si="202"/>
        <v>29620</v>
      </c>
    </row>
    <row r="1702" spans="1:11" customFormat="1" x14ac:dyDescent="0.25">
      <c r="A1702" t="str">
        <f t="shared" si="195"/>
        <v>29</v>
      </c>
      <c r="B1702" t="s">
        <v>709</v>
      </c>
      <c r="C1702" t="str">
        <f t="shared" si="201"/>
        <v>901</v>
      </c>
      <c r="D1702" t="s">
        <v>808</v>
      </c>
      <c r="E1702" t="str">
        <f t="shared" si="197"/>
        <v>01</v>
      </c>
      <c r="F1702" t="str">
        <f>"002"</f>
        <v>002</v>
      </c>
      <c r="G1702" t="str">
        <f>""</f>
        <v/>
      </c>
      <c r="H1702" t="s">
        <v>3</v>
      </c>
      <c r="I1702" t="s">
        <v>3466</v>
      </c>
      <c r="J1702" t="s">
        <v>6956</v>
      </c>
      <c r="K1702" t="str">
        <f t="shared" si="202"/>
        <v>29620</v>
      </c>
    </row>
    <row r="1703" spans="1:11" customFormat="1" x14ac:dyDescent="0.25">
      <c r="A1703" t="str">
        <f t="shared" si="195"/>
        <v>29</v>
      </c>
      <c r="B1703" t="s">
        <v>709</v>
      </c>
      <c r="C1703" t="str">
        <f t="shared" si="201"/>
        <v>901</v>
      </c>
      <c r="D1703" t="s">
        <v>808</v>
      </c>
      <c r="E1703" t="str">
        <f t="shared" si="197"/>
        <v>01</v>
      </c>
      <c r="F1703" t="str">
        <f>"003"</f>
        <v>003</v>
      </c>
      <c r="G1703" t="str">
        <f>""</f>
        <v/>
      </c>
      <c r="H1703" t="s">
        <v>1</v>
      </c>
      <c r="I1703" t="s">
        <v>3467</v>
      </c>
      <c r="J1703" t="s">
        <v>6957</v>
      </c>
      <c r="K1703" t="str">
        <f t="shared" si="202"/>
        <v>29620</v>
      </c>
    </row>
    <row r="1704" spans="1:11" customFormat="1" x14ac:dyDescent="0.25">
      <c r="A1704" t="str">
        <f t="shared" si="195"/>
        <v>29</v>
      </c>
      <c r="B1704" t="s">
        <v>709</v>
      </c>
      <c r="C1704" t="str">
        <f t="shared" si="201"/>
        <v>901</v>
      </c>
      <c r="D1704" t="s">
        <v>808</v>
      </c>
      <c r="E1704" t="str">
        <f t="shared" si="197"/>
        <v>01</v>
      </c>
      <c r="F1704" t="str">
        <f>"003"</f>
        <v>003</v>
      </c>
      <c r="G1704" t="str">
        <f>""</f>
        <v/>
      </c>
      <c r="H1704" t="s">
        <v>0</v>
      </c>
      <c r="I1704" t="s">
        <v>3467</v>
      </c>
      <c r="J1704" t="s">
        <v>6957</v>
      </c>
      <c r="K1704" t="str">
        <f t="shared" si="202"/>
        <v>29620</v>
      </c>
    </row>
    <row r="1705" spans="1:11" customFormat="1" x14ac:dyDescent="0.25">
      <c r="A1705" t="str">
        <f t="shared" si="195"/>
        <v>29</v>
      </c>
      <c r="B1705" t="s">
        <v>709</v>
      </c>
      <c r="C1705" t="str">
        <f t="shared" si="201"/>
        <v>901</v>
      </c>
      <c r="D1705" t="s">
        <v>808</v>
      </c>
      <c r="E1705" t="str">
        <f t="shared" si="197"/>
        <v>01</v>
      </c>
      <c r="F1705" t="str">
        <f>"004"</f>
        <v>004</v>
      </c>
      <c r="G1705" t="str">
        <f>""</f>
        <v/>
      </c>
      <c r="H1705" t="s">
        <v>3</v>
      </c>
      <c r="I1705" t="s">
        <v>3466</v>
      </c>
      <c r="J1705" t="s">
        <v>6956</v>
      </c>
      <c r="K1705" t="str">
        <f t="shared" si="202"/>
        <v>29620</v>
      </c>
    </row>
    <row r="1706" spans="1:11" customFormat="1" x14ac:dyDescent="0.25">
      <c r="A1706" t="str">
        <f t="shared" si="195"/>
        <v>29</v>
      </c>
      <c r="B1706" t="s">
        <v>709</v>
      </c>
      <c r="C1706" t="str">
        <f t="shared" si="201"/>
        <v>901</v>
      </c>
      <c r="D1706" t="s">
        <v>808</v>
      </c>
      <c r="E1706" t="str">
        <f t="shared" si="197"/>
        <v>01</v>
      </c>
      <c r="F1706" t="str">
        <f>"005"</f>
        <v>005</v>
      </c>
      <c r="G1706" t="str">
        <f>""</f>
        <v/>
      </c>
      <c r="H1706" t="s">
        <v>3</v>
      </c>
      <c r="I1706" t="s">
        <v>25</v>
      </c>
      <c r="J1706" t="s">
        <v>5556</v>
      </c>
      <c r="K1706" t="str">
        <f t="shared" si="202"/>
        <v>29620</v>
      </c>
    </row>
    <row r="1707" spans="1:11" customFormat="1" x14ac:dyDescent="0.25">
      <c r="A1707" t="str">
        <f t="shared" si="195"/>
        <v>29</v>
      </c>
      <c r="B1707" t="s">
        <v>709</v>
      </c>
      <c r="C1707" t="str">
        <f t="shared" si="201"/>
        <v>901</v>
      </c>
      <c r="D1707" t="s">
        <v>808</v>
      </c>
      <c r="E1707" t="str">
        <f t="shared" si="197"/>
        <v>01</v>
      </c>
      <c r="F1707" t="str">
        <f>"006"</f>
        <v>006</v>
      </c>
      <c r="G1707" t="str">
        <f>""</f>
        <v/>
      </c>
      <c r="H1707" t="s">
        <v>3</v>
      </c>
      <c r="I1707" t="s">
        <v>25</v>
      </c>
      <c r="J1707" t="s">
        <v>5556</v>
      </c>
      <c r="K1707" t="str">
        <f t="shared" si="202"/>
        <v>29620</v>
      </c>
    </row>
    <row r="1708" spans="1:11" customFormat="1" x14ac:dyDescent="0.25">
      <c r="A1708" t="str">
        <f t="shared" si="195"/>
        <v>29</v>
      </c>
      <c r="B1708" t="s">
        <v>709</v>
      </c>
      <c r="C1708" t="str">
        <f t="shared" si="201"/>
        <v>901</v>
      </c>
      <c r="D1708" t="s">
        <v>808</v>
      </c>
      <c r="E1708" t="str">
        <f t="shared" si="197"/>
        <v>01</v>
      </c>
      <c r="F1708" t="str">
        <f>"007"</f>
        <v>007</v>
      </c>
      <c r="G1708" t="str">
        <f>""</f>
        <v/>
      </c>
      <c r="H1708" t="s">
        <v>1</v>
      </c>
      <c r="I1708" t="s">
        <v>3468</v>
      </c>
      <c r="J1708" t="s">
        <v>6958</v>
      </c>
      <c r="K1708" t="str">
        <f t="shared" si="202"/>
        <v>29620</v>
      </c>
    </row>
    <row r="1709" spans="1:11" customFormat="1" x14ac:dyDescent="0.25">
      <c r="A1709" t="str">
        <f t="shared" si="195"/>
        <v>29</v>
      </c>
      <c r="B1709" t="s">
        <v>709</v>
      </c>
      <c r="C1709" t="str">
        <f t="shared" si="201"/>
        <v>901</v>
      </c>
      <c r="D1709" t="s">
        <v>808</v>
      </c>
      <c r="E1709" t="str">
        <f t="shared" si="197"/>
        <v>01</v>
      </c>
      <c r="F1709" t="str">
        <f>"007"</f>
        <v>007</v>
      </c>
      <c r="G1709" t="str">
        <f>""</f>
        <v/>
      </c>
      <c r="H1709" t="s">
        <v>0</v>
      </c>
      <c r="I1709" t="s">
        <v>3468</v>
      </c>
      <c r="J1709" t="s">
        <v>6958</v>
      </c>
      <c r="K1709" t="str">
        <f t="shared" si="202"/>
        <v>29620</v>
      </c>
    </row>
    <row r="1710" spans="1:11" customFormat="1" x14ac:dyDescent="0.25">
      <c r="A1710" t="str">
        <f t="shared" si="195"/>
        <v>29</v>
      </c>
      <c r="B1710" t="s">
        <v>709</v>
      </c>
      <c r="C1710" t="str">
        <f t="shared" si="201"/>
        <v>901</v>
      </c>
      <c r="D1710" t="s">
        <v>808</v>
      </c>
      <c r="E1710" t="str">
        <f t="shared" si="197"/>
        <v>01</v>
      </c>
      <c r="F1710" t="str">
        <f>"008"</f>
        <v>008</v>
      </c>
      <c r="G1710" t="str">
        <f>""</f>
        <v/>
      </c>
      <c r="H1710" t="s">
        <v>1</v>
      </c>
      <c r="I1710" t="s">
        <v>3469</v>
      </c>
      <c r="J1710" t="s">
        <v>6959</v>
      </c>
      <c r="K1710" t="str">
        <f t="shared" si="202"/>
        <v>29620</v>
      </c>
    </row>
    <row r="1711" spans="1:11" customFormat="1" x14ac:dyDescent="0.25">
      <c r="A1711" t="str">
        <f t="shared" si="195"/>
        <v>29</v>
      </c>
      <c r="B1711" t="s">
        <v>709</v>
      </c>
      <c r="C1711" t="str">
        <f t="shared" si="201"/>
        <v>901</v>
      </c>
      <c r="D1711" t="s">
        <v>808</v>
      </c>
      <c r="E1711" t="str">
        <f t="shared" si="197"/>
        <v>01</v>
      </c>
      <c r="F1711" t="str">
        <f>"008"</f>
        <v>008</v>
      </c>
      <c r="G1711" t="str">
        <f>""</f>
        <v/>
      </c>
      <c r="H1711" t="s">
        <v>0</v>
      </c>
      <c r="I1711" t="s">
        <v>3469</v>
      </c>
      <c r="J1711" t="s">
        <v>6959</v>
      </c>
      <c r="K1711" t="str">
        <f t="shared" si="202"/>
        <v>29620</v>
      </c>
    </row>
    <row r="1712" spans="1:11" customFormat="1" x14ac:dyDescent="0.25">
      <c r="A1712" t="str">
        <f t="shared" si="195"/>
        <v>29</v>
      </c>
      <c r="B1712" t="s">
        <v>709</v>
      </c>
      <c r="C1712" t="str">
        <f t="shared" si="201"/>
        <v>901</v>
      </c>
      <c r="D1712" t="s">
        <v>808</v>
      </c>
      <c r="E1712" t="str">
        <f t="shared" si="197"/>
        <v>01</v>
      </c>
      <c r="F1712" t="str">
        <f>"009"</f>
        <v>009</v>
      </c>
      <c r="G1712" t="str">
        <f>""</f>
        <v/>
      </c>
      <c r="H1712" t="s">
        <v>1</v>
      </c>
      <c r="I1712" t="s">
        <v>25</v>
      </c>
      <c r="J1712" t="s">
        <v>5556</v>
      </c>
      <c r="K1712" t="str">
        <f t="shared" si="202"/>
        <v>29620</v>
      </c>
    </row>
    <row r="1713" spans="1:11" customFormat="1" x14ac:dyDescent="0.25">
      <c r="A1713" t="str">
        <f t="shared" si="195"/>
        <v>29</v>
      </c>
      <c r="B1713" t="s">
        <v>709</v>
      </c>
      <c r="C1713" t="str">
        <f t="shared" si="201"/>
        <v>901</v>
      </c>
      <c r="D1713" t="s">
        <v>808</v>
      </c>
      <c r="E1713" t="str">
        <f t="shared" si="197"/>
        <v>01</v>
      </c>
      <c r="F1713" t="str">
        <f>"009"</f>
        <v>009</v>
      </c>
      <c r="G1713" t="str">
        <f>""</f>
        <v/>
      </c>
      <c r="H1713" t="s">
        <v>0</v>
      </c>
      <c r="I1713" t="s">
        <v>25</v>
      </c>
      <c r="J1713" t="s">
        <v>5556</v>
      </c>
      <c r="K1713" t="str">
        <f t="shared" si="202"/>
        <v>29620</v>
      </c>
    </row>
    <row r="1714" spans="1:11" customFormat="1" x14ac:dyDescent="0.25">
      <c r="A1714" t="str">
        <f t="shared" si="195"/>
        <v>29</v>
      </c>
      <c r="B1714" t="s">
        <v>709</v>
      </c>
      <c r="C1714" t="str">
        <f t="shared" si="201"/>
        <v>901</v>
      </c>
      <c r="D1714" t="s">
        <v>808</v>
      </c>
      <c r="E1714" t="str">
        <f t="shared" si="197"/>
        <v>01</v>
      </c>
      <c r="F1714" t="str">
        <f>"010"</f>
        <v>010</v>
      </c>
      <c r="G1714" t="str">
        <f>""</f>
        <v/>
      </c>
      <c r="H1714" t="s">
        <v>1</v>
      </c>
      <c r="I1714" t="s">
        <v>3469</v>
      </c>
      <c r="J1714" t="s">
        <v>6959</v>
      </c>
      <c r="K1714" t="str">
        <f t="shared" si="202"/>
        <v>29620</v>
      </c>
    </row>
    <row r="1715" spans="1:11" customFormat="1" x14ac:dyDescent="0.25">
      <c r="A1715" t="str">
        <f t="shared" si="195"/>
        <v>29</v>
      </c>
      <c r="B1715" t="s">
        <v>709</v>
      </c>
      <c r="C1715" t="str">
        <f t="shared" si="201"/>
        <v>901</v>
      </c>
      <c r="D1715" t="s">
        <v>808</v>
      </c>
      <c r="E1715" t="str">
        <f t="shared" si="197"/>
        <v>01</v>
      </c>
      <c r="F1715" t="str">
        <f>"010"</f>
        <v>010</v>
      </c>
      <c r="G1715" t="str">
        <f>""</f>
        <v/>
      </c>
      <c r="H1715" t="s">
        <v>0</v>
      </c>
      <c r="I1715" t="s">
        <v>3469</v>
      </c>
      <c r="J1715" t="s">
        <v>6959</v>
      </c>
      <c r="K1715" t="str">
        <f t="shared" si="202"/>
        <v>29620</v>
      </c>
    </row>
    <row r="1716" spans="1:11" customFormat="1" x14ac:dyDescent="0.25">
      <c r="A1716" t="str">
        <f t="shared" si="195"/>
        <v>29</v>
      </c>
      <c r="B1716" t="s">
        <v>709</v>
      </c>
      <c r="C1716" t="str">
        <f t="shared" si="201"/>
        <v>901</v>
      </c>
      <c r="D1716" t="s">
        <v>808</v>
      </c>
      <c r="E1716" t="str">
        <f t="shared" si="197"/>
        <v>01</v>
      </c>
      <c r="F1716" t="str">
        <f>"011"</f>
        <v>011</v>
      </c>
      <c r="G1716" t="str">
        <f>""</f>
        <v/>
      </c>
      <c r="H1716" t="s">
        <v>1</v>
      </c>
      <c r="I1716" t="s">
        <v>3470</v>
      </c>
      <c r="J1716" t="s">
        <v>6960</v>
      </c>
      <c r="K1716" t="str">
        <f t="shared" si="202"/>
        <v>29620</v>
      </c>
    </row>
    <row r="1717" spans="1:11" customFormat="1" x14ac:dyDescent="0.25">
      <c r="A1717" t="str">
        <f t="shared" si="195"/>
        <v>29</v>
      </c>
      <c r="B1717" t="s">
        <v>709</v>
      </c>
      <c r="C1717" t="str">
        <f t="shared" si="201"/>
        <v>901</v>
      </c>
      <c r="D1717" t="s">
        <v>808</v>
      </c>
      <c r="E1717" t="str">
        <f t="shared" si="197"/>
        <v>01</v>
      </c>
      <c r="F1717" t="str">
        <f>"011"</f>
        <v>011</v>
      </c>
      <c r="G1717" t="str">
        <f>""</f>
        <v/>
      </c>
      <c r="H1717" t="s">
        <v>0</v>
      </c>
      <c r="I1717" t="s">
        <v>3470</v>
      </c>
      <c r="J1717" t="s">
        <v>6960</v>
      </c>
      <c r="K1717" t="str">
        <f t="shared" si="202"/>
        <v>29620</v>
      </c>
    </row>
    <row r="1718" spans="1:11" customFormat="1" x14ac:dyDescent="0.25">
      <c r="A1718" t="str">
        <f t="shared" si="195"/>
        <v>29</v>
      </c>
      <c r="B1718" t="s">
        <v>709</v>
      </c>
      <c r="C1718" t="str">
        <f t="shared" si="201"/>
        <v>901</v>
      </c>
      <c r="D1718" t="s">
        <v>808</v>
      </c>
      <c r="E1718" t="str">
        <f t="shared" si="197"/>
        <v>01</v>
      </c>
      <c r="F1718" t="str">
        <f>"012"</f>
        <v>012</v>
      </c>
      <c r="G1718" t="str">
        <f>""</f>
        <v/>
      </c>
      <c r="H1718" t="s">
        <v>3</v>
      </c>
      <c r="I1718" t="s">
        <v>3471</v>
      </c>
      <c r="J1718" t="s">
        <v>6961</v>
      </c>
      <c r="K1718" t="str">
        <f t="shared" si="202"/>
        <v>29620</v>
      </c>
    </row>
    <row r="1719" spans="1:11" customFormat="1" x14ac:dyDescent="0.25">
      <c r="A1719" t="str">
        <f t="shared" si="195"/>
        <v>29</v>
      </c>
      <c r="B1719" t="s">
        <v>709</v>
      </c>
      <c r="C1719" t="str">
        <f t="shared" si="201"/>
        <v>901</v>
      </c>
      <c r="D1719" t="s">
        <v>808</v>
      </c>
      <c r="E1719" t="str">
        <f t="shared" si="197"/>
        <v>01</v>
      </c>
      <c r="F1719" t="str">
        <f>"013"</f>
        <v>013</v>
      </c>
      <c r="G1719" t="str">
        <f>""</f>
        <v/>
      </c>
      <c r="H1719" t="s">
        <v>3</v>
      </c>
      <c r="I1719" t="s">
        <v>3466</v>
      </c>
      <c r="J1719" t="s">
        <v>6956</v>
      </c>
      <c r="K1719" t="str">
        <f t="shared" si="202"/>
        <v>29620</v>
      </c>
    </row>
    <row r="1720" spans="1:11" customFormat="1" x14ac:dyDescent="0.25">
      <c r="A1720" t="str">
        <f t="shared" si="195"/>
        <v>29</v>
      </c>
      <c r="B1720" t="s">
        <v>709</v>
      </c>
      <c r="C1720" t="str">
        <f t="shared" si="201"/>
        <v>901</v>
      </c>
      <c r="D1720" t="s">
        <v>808</v>
      </c>
      <c r="E1720" t="str">
        <f t="shared" si="197"/>
        <v>01</v>
      </c>
      <c r="F1720" t="str">
        <f>"014"</f>
        <v>014</v>
      </c>
      <c r="G1720" t="str">
        <f>""</f>
        <v/>
      </c>
      <c r="H1720" t="s">
        <v>1</v>
      </c>
      <c r="I1720" t="s">
        <v>3472</v>
      </c>
      <c r="J1720" t="s">
        <v>6962</v>
      </c>
      <c r="K1720" t="str">
        <f t="shared" si="202"/>
        <v>29620</v>
      </c>
    </row>
    <row r="1721" spans="1:11" customFormat="1" x14ac:dyDescent="0.25">
      <c r="A1721" t="str">
        <f t="shared" si="195"/>
        <v>29</v>
      </c>
      <c r="B1721" t="s">
        <v>709</v>
      </c>
      <c r="C1721" t="str">
        <f t="shared" si="201"/>
        <v>901</v>
      </c>
      <c r="D1721" t="s">
        <v>808</v>
      </c>
      <c r="E1721" t="str">
        <f t="shared" si="197"/>
        <v>01</v>
      </c>
      <c r="F1721" t="str">
        <f>"014"</f>
        <v>014</v>
      </c>
      <c r="G1721" t="str">
        <f>""</f>
        <v/>
      </c>
      <c r="H1721" t="s">
        <v>0</v>
      </c>
      <c r="I1721" t="s">
        <v>3472</v>
      </c>
      <c r="J1721" t="s">
        <v>6962</v>
      </c>
      <c r="K1721" t="str">
        <f t="shared" si="202"/>
        <v>29620</v>
      </c>
    </row>
    <row r="1722" spans="1:11" customFormat="1" x14ac:dyDescent="0.25">
      <c r="A1722" t="str">
        <f t="shared" si="195"/>
        <v>29</v>
      </c>
      <c r="B1722" t="s">
        <v>709</v>
      </c>
      <c r="C1722" t="str">
        <f t="shared" si="201"/>
        <v>901</v>
      </c>
      <c r="D1722" t="s">
        <v>808</v>
      </c>
      <c r="E1722" t="str">
        <f t="shared" si="197"/>
        <v>01</v>
      </c>
      <c r="F1722" t="str">
        <f>"015"</f>
        <v>015</v>
      </c>
      <c r="G1722" t="str">
        <f>""</f>
        <v/>
      </c>
      <c r="H1722" t="s">
        <v>3</v>
      </c>
      <c r="I1722" t="s">
        <v>3470</v>
      </c>
      <c r="J1722" t="s">
        <v>6960</v>
      </c>
      <c r="K1722" t="str">
        <f t="shared" si="202"/>
        <v>29620</v>
      </c>
    </row>
    <row r="1723" spans="1:11" customFormat="1" x14ac:dyDescent="0.25">
      <c r="A1723" t="str">
        <f t="shared" si="195"/>
        <v>29</v>
      </c>
      <c r="B1723" t="s">
        <v>709</v>
      </c>
      <c r="C1723" t="str">
        <f t="shared" si="201"/>
        <v>901</v>
      </c>
      <c r="D1723" t="s">
        <v>808</v>
      </c>
      <c r="E1723" t="str">
        <f t="shared" si="197"/>
        <v>01</v>
      </c>
      <c r="F1723" t="str">
        <f>"016"</f>
        <v>016</v>
      </c>
      <c r="G1723" t="str">
        <f>""</f>
        <v/>
      </c>
      <c r="H1723" t="s">
        <v>3</v>
      </c>
      <c r="I1723" t="s">
        <v>3468</v>
      </c>
      <c r="J1723" t="s">
        <v>6958</v>
      </c>
      <c r="K1723" t="str">
        <f t="shared" si="202"/>
        <v>29620</v>
      </c>
    </row>
    <row r="1724" spans="1:11" customFormat="1" x14ac:dyDescent="0.25">
      <c r="A1724" t="str">
        <f t="shared" si="195"/>
        <v>29</v>
      </c>
      <c r="B1724" t="s">
        <v>709</v>
      </c>
      <c r="C1724" t="str">
        <f t="shared" si="201"/>
        <v>901</v>
      </c>
      <c r="D1724" t="s">
        <v>808</v>
      </c>
      <c r="E1724" t="str">
        <f t="shared" si="197"/>
        <v>01</v>
      </c>
      <c r="F1724" t="str">
        <f>"017"</f>
        <v>017</v>
      </c>
      <c r="G1724" t="str">
        <f>""</f>
        <v/>
      </c>
      <c r="H1724" t="s">
        <v>1</v>
      </c>
      <c r="I1724" t="s">
        <v>3466</v>
      </c>
      <c r="J1724" t="s">
        <v>6956</v>
      </c>
      <c r="K1724" t="str">
        <f t="shared" si="202"/>
        <v>29620</v>
      </c>
    </row>
    <row r="1725" spans="1:11" customFormat="1" x14ac:dyDescent="0.25">
      <c r="A1725" t="str">
        <f t="shared" si="195"/>
        <v>29</v>
      </c>
      <c r="B1725" t="s">
        <v>709</v>
      </c>
      <c r="C1725" t="str">
        <f t="shared" si="201"/>
        <v>901</v>
      </c>
      <c r="D1725" t="s">
        <v>808</v>
      </c>
      <c r="E1725" t="str">
        <f t="shared" si="197"/>
        <v>01</v>
      </c>
      <c r="F1725" t="str">
        <f>"017"</f>
        <v>017</v>
      </c>
      <c r="G1725" t="str">
        <f>""</f>
        <v/>
      </c>
      <c r="H1725" t="s">
        <v>0</v>
      </c>
      <c r="I1725" t="s">
        <v>3466</v>
      </c>
      <c r="J1725" t="s">
        <v>6956</v>
      </c>
      <c r="K1725" t="str">
        <f t="shared" si="202"/>
        <v>29620</v>
      </c>
    </row>
    <row r="1726" spans="1:11" customFormat="1" x14ac:dyDescent="0.25">
      <c r="A1726" t="str">
        <f t="shared" si="195"/>
        <v>29</v>
      </c>
      <c r="B1726" t="s">
        <v>709</v>
      </c>
      <c r="C1726" t="str">
        <f t="shared" si="201"/>
        <v>901</v>
      </c>
      <c r="D1726" t="s">
        <v>808</v>
      </c>
      <c r="E1726" t="str">
        <f t="shared" si="197"/>
        <v>01</v>
      </c>
      <c r="F1726" t="str">
        <f>"018"</f>
        <v>018</v>
      </c>
      <c r="G1726" t="str">
        <f>""</f>
        <v/>
      </c>
      <c r="H1726" t="s">
        <v>1</v>
      </c>
      <c r="I1726" t="s">
        <v>25</v>
      </c>
      <c r="J1726" t="s">
        <v>5556</v>
      </c>
      <c r="K1726" t="str">
        <f t="shared" si="202"/>
        <v>29620</v>
      </c>
    </row>
    <row r="1727" spans="1:11" customFormat="1" x14ac:dyDescent="0.25">
      <c r="A1727" t="str">
        <f t="shared" si="195"/>
        <v>29</v>
      </c>
      <c r="B1727" t="s">
        <v>709</v>
      </c>
      <c r="C1727" t="str">
        <f t="shared" si="201"/>
        <v>901</v>
      </c>
      <c r="D1727" t="s">
        <v>808</v>
      </c>
      <c r="E1727" t="str">
        <f t="shared" si="197"/>
        <v>01</v>
      </c>
      <c r="F1727" t="str">
        <f>"018"</f>
        <v>018</v>
      </c>
      <c r="G1727" t="str">
        <f>""</f>
        <v/>
      </c>
      <c r="H1727" t="s">
        <v>0</v>
      </c>
      <c r="I1727" t="s">
        <v>25</v>
      </c>
      <c r="J1727" t="s">
        <v>5556</v>
      </c>
      <c r="K1727" t="str">
        <f t="shared" si="202"/>
        <v>29620</v>
      </c>
    </row>
    <row r="1728" spans="1:11" customFormat="1" x14ac:dyDescent="0.25">
      <c r="A1728" t="str">
        <f t="shared" si="195"/>
        <v>29</v>
      </c>
      <c r="B1728" t="s">
        <v>709</v>
      </c>
      <c r="C1728" t="str">
        <f t="shared" si="201"/>
        <v>901</v>
      </c>
      <c r="D1728" t="s">
        <v>808</v>
      </c>
      <c r="E1728" t="str">
        <f t="shared" si="197"/>
        <v>01</v>
      </c>
      <c r="F1728" t="str">
        <f>"019"</f>
        <v>019</v>
      </c>
      <c r="G1728" t="str">
        <f>""</f>
        <v/>
      </c>
      <c r="H1728" t="s">
        <v>1</v>
      </c>
      <c r="I1728" t="s">
        <v>25</v>
      </c>
      <c r="J1728" t="s">
        <v>5556</v>
      </c>
      <c r="K1728" t="str">
        <f t="shared" si="202"/>
        <v>29620</v>
      </c>
    </row>
    <row r="1729" spans="1:11" customFormat="1" x14ac:dyDescent="0.25">
      <c r="A1729" t="str">
        <f t="shared" si="195"/>
        <v>29</v>
      </c>
      <c r="B1729" t="s">
        <v>709</v>
      </c>
      <c r="C1729" t="str">
        <f t="shared" si="201"/>
        <v>901</v>
      </c>
      <c r="D1729" t="s">
        <v>808</v>
      </c>
      <c r="E1729" t="str">
        <f t="shared" si="197"/>
        <v>01</v>
      </c>
      <c r="F1729" t="str">
        <f>"019"</f>
        <v>019</v>
      </c>
      <c r="G1729" t="str">
        <f>""</f>
        <v/>
      </c>
      <c r="H1729" t="s">
        <v>0</v>
      </c>
      <c r="I1729" t="s">
        <v>25</v>
      </c>
      <c r="J1729" t="s">
        <v>5556</v>
      </c>
      <c r="K1729" t="str">
        <f t="shared" si="202"/>
        <v>29620</v>
      </c>
    </row>
    <row r="1730" spans="1:11" customFormat="1" x14ac:dyDescent="0.25">
      <c r="A1730" t="str">
        <f t="shared" si="195"/>
        <v>29</v>
      </c>
      <c r="B1730" t="s">
        <v>709</v>
      </c>
      <c r="C1730" t="str">
        <f t="shared" si="201"/>
        <v>901</v>
      </c>
      <c r="D1730" t="s">
        <v>808</v>
      </c>
      <c r="E1730" t="str">
        <f t="shared" si="197"/>
        <v>01</v>
      </c>
      <c r="F1730" t="str">
        <f>"020"</f>
        <v>020</v>
      </c>
      <c r="G1730" t="str">
        <f>""</f>
        <v/>
      </c>
      <c r="H1730" t="s">
        <v>1</v>
      </c>
      <c r="I1730" t="s">
        <v>19</v>
      </c>
      <c r="J1730" t="s">
        <v>6963</v>
      </c>
      <c r="K1730" t="str">
        <f t="shared" si="202"/>
        <v>29620</v>
      </c>
    </row>
    <row r="1731" spans="1:11" customFormat="1" x14ac:dyDescent="0.25">
      <c r="A1731" t="str">
        <f t="shared" ref="A1731:A1774" si="203">"29"</f>
        <v>29</v>
      </c>
      <c r="B1731" t="s">
        <v>709</v>
      </c>
      <c r="C1731" t="str">
        <f t="shared" si="201"/>
        <v>901</v>
      </c>
      <c r="D1731" t="s">
        <v>808</v>
      </c>
      <c r="E1731" t="str">
        <f t="shared" si="197"/>
        <v>01</v>
      </c>
      <c r="F1731" t="str">
        <f>"020"</f>
        <v>020</v>
      </c>
      <c r="G1731" t="str">
        <f>""</f>
        <v/>
      </c>
      <c r="H1731" t="s">
        <v>0</v>
      </c>
      <c r="I1731" t="s">
        <v>19</v>
      </c>
      <c r="J1731" t="s">
        <v>6963</v>
      </c>
      <c r="K1731" t="str">
        <f t="shared" si="202"/>
        <v>29620</v>
      </c>
    </row>
    <row r="1732" spans="1:11" customFormat="1" x14ac:dyDescent="0.25">
      <c r="A1732" t="str">
        <f t="shared" si="203"/>
        <v>29</v>
      </c>
      <c r="B1732" t="s">
        <v>709</v>
      </c>
      <c r="C1732" t="str">
        <f t="shared" si="201"/>
        <v>901</v>
      </c>
      <c r="D1732" t="s">
        <v>808</v>
      </c>
      <c r="E1732" t="str">
        <f t="shared" si="197"/>
        <v>01</v>
      </c>
      <c r="F1732" t="str">
        <f>"021"</f>
        <v>021</v>
      </c>
      <c r="G1732" t="str">
        <f>""</f>
        <v/>
      </c>
      <c r="H1732" t="s">
        <v>3</v>
      </c>
      <c r="I1732" t="s">
        <v>3471</v>
      </c>
      <c r="J1732" t="s">
        <v>6961</v>
      </c>
      <c r="K1732" t="str">
        <f t="shared" si="202"/>
        <v>29620</v>
      </c>
    </row>
    <row r="1733" spans="1:11" customFormat="1" x14ac:dyDescent="0.25">
      <c r="A1733" t="str">
        <f t="shared" si="203"/>
        <v>29</v>
      </c>
      <c r="B1733" t="s">
        <v>709</v>
      </c>
      <c r="C1733" t="str">
        <f t="shared" si="201"/>
        <v>901</v>
      </c>
      <c r="D1733" t="s">
        <v>808</v>
      </c>
      <c r="E1733" t="str">
        <f t="shared" si="197"/>
        <v>01</v>
      </c>
      <c r="F1733" t="str">
        <f>"022"</f>
        <v>022</v>
      </c>
      <c r="G1733" t="str">
        <f>""</f>
        <v/>
      </c>
      <c r="H1733" t="s">
        <v>3</v>
      </c>
      <c r="I1733" t="s">
        <v>3469</v>
      </c>
      <c r="J1733" t="s">
        <v>6959</v>
      </c>
      <c r="K1733" t="str">
        <f t="shared" si="202"/>
        <v>29620</v>
      </c>
    </row>
    <row r="1734" spans="1:11" customFormat="1" x14ac:dyDescent="0.25">
      <c r="A1734" t="str">
        <f t="shared" si="203"/>
        <v>29</v>
      </c>
      <c r="B1734" t="s">
        <v>709</v>
      </c>
      <c r="C1734" t="str">
        <f t="shared" si="201"/>
        <v>901</v>
      </c>
      <c r="D1734" t="s">
        <v>808</v>
      </c>
      <c r="E1734" t="str">
        <f t="shared" si="197"/>
        <v>01</v>
      </c>
      <c r="F1734" t="str">
        <f>"023"</f>
        <v>023</v>
      </c>
      <c r="G1734" t="str">
        <f>""</f>
        <v/>
      </c>
      <c r="H1734" t="s">
        <v>3</v>
      </c>
      <c r="I1734" t="s">
        <v>3465</v>
      </c>
      <c r="J1734" t="s">
        <v>6955</v>
      </c>
      <c r="K1734" t="str">
        <f t="shared" si="202"/>
        <v>29620</v>
      </c>
    </row>
    <row r="1735" spans="1:11" customFormat="1" x14ac:dyDescent="0.25">
      <c r="A1735" t="str">
        <f t="shared" si="203"/>
        <v>29</v>
      </c>
      <c r="B1735" t="s">
        <v>709</v>
      </c>
      <c r="C1735" t="str">
        <f t="shared" si="201"/>
        <v>901</v>
      </c>
      <c r="D1735" t="s">
        <v>808</v>
      </c>
      <c r="E1735" t="str">
        <f t="shared" si="197"/>
        <v>01</v>
      </c>
      <c r="F1735" t="str">
        <f>"024"</f>
        <v>024</v>
      </c>
      <c r="G1735" t="str">
        <f>""</f>
        <v/>
      </c>
      <c r="H1735" t="s">
        <v>1</v>
      </c>
      <c r="I1735" t="s">
        <v>3471</v>
      </c>
      <c r="J1735" t="s">
        <v>6961</v>
      </c>
      <c r="K1735" t="str">
        <f t="shared" si="202"/>
        <v>29620</v>
      </c>
    </row>
    <row r="1736" spans="1:11" customFormat="1" x14ac:dyDescent="0.25">
      <c r="A1736" t="str">
        <f t="shared" si="203"/>
        <v>29</v>
      </c>
      <c r="B1736" t="s">
        <v>709</v>
      </c>
      <c r="C1736" t="str">
        <f t="shared" si="201"/>
        <v>901</v>
      </c>
      <c r="D1736" t="s">
        <v>808</v>
      </c>
      <c r="E1736" t="str">
        <f t="shared" si="197"/>
        <v>01</v>
      </c>
      <c r="F1736" t="str">
        <f>"024"</f>
        <v>024</v>
      </c>
      <c r="G1736" t="str">
        <f>""</f>
        <v/>
      </c>
      <c r="H1736" t="s">
        <v>0</v>
      </c>
      <c r="I1736" t="s">
        <v>3471</v>
      </c>
      <c r="J1736" t="s">
        <v>6961</v>
      </c>
      <c r="K1736" t="str">
        <f t="shared" si="202"/>
        <v>29620</v>
      </c>
    </row>
    <row r="1737" spans="1:11" customFormat="1" x14ac:dyDescent="0.25">
      <c r="A1737" t="str">
        <f t="shared" si="203"/>
        <v>29</v>
      </c>
      <c r="B1737" t="s">
        <v>709</v>
      </c>
      <c r="C1737" t="str">
        <f t="shared" si="201"/>
        <v>901</v>
      </c>
      <c r="D1737" t="s">
        <v>808</v>
      </c>
      <c r="E1737" t="str">
        <f t="shared" si="197"/>
        <v>01</v>
      </c>
      <c r="F1737" t="str">
        <f>"025"</f>
        <v>025</v>
      </c>
      <c r="G1737" t="str">
        <f>""</f>
        <v/>
      </c>
      <c r="H1737" t="s">
        <v>3</v>
      </c>
      <c r="I1737" t="s">
        <v>3467</v>
      </c>
      <c r="J1737" t="s">
        <v>6957</v>
      </c>
      <c r="K1737" t="str">
        <f t="shared" si="202"/>
        <v>29620</v>
      </c>
    </row>
    <row r="1738" spans="1:11" customFormat="1" x14ac:dyDescent="0.25">
      <c r="A1738" t="str">
        <f t="shared" si="203"/>
        <v>29</v>
      </c>
      <c r="B1738" t="s">
        <v>709</v>
      </c>
      <c r="C1738" t="str">
        <f t="shared" si="201"/>
        <v>901</v>
      </c>
      <c r="D1738" t="s">
        <v>808</v>
      </c>
      <c r="E1738" t="str">
        <f t="shared" si="197"/>
        <v>01</v>
      </c>
      <c r="F1738" t="str">
        <f>"026"</f>
        <v>026</v>
      </c>
      <c r="G1738" t="str">
        <f>""</f>
        <v/>
      </c>
      <c r="H1738" t="s">
        <v>3</v>
      </c>
      <c r="I1738" t="s">
        <v>25</v>
      </c>
      <c r="J1738" t="s">
        <v>5556</v>
      </c>
      <c r="K1738" t="str">
        <f t="shared" si="202"/>
        <v>29620</v>
      </c>
    </row>
    <row r="1739" spans="1:11" customFormat="1" x14ac:dyDescent="0.25">
      <c r="A1739" t="str">
        <f t="shared" si="203"/>
        <v>29</v>
      </c>
      <c r="B1739" t="s">
        <v>709</v>
      </c>
      <c r="C1739" t="str">
        <f t="shared" si="201"/>
        <v>901</v>
      </c>
      <c r="D1739" t="s">
        <v>808</v>
      </c>
      <c r="E1739" t="str">
        <f t="shared" si="197"/>
        <v>01</v>
      </c>
      <c r="F1739" t="str">
        <f>"027"</f>
        <v>027</v>
      </c>
      <c r="G1739" t="str">
        <f>""</f>
        <v/>
      </c>
      <c r="H1739" t="s">
        <v>1</v>
      </c>
      <c r="I1739" t="s">
        <v>19</v>
      </c>
      <c r="J1739" t="s">
        <v>6963</v>
      </c>
      <c r="K1739" t="str">
        <f t="shared" si="202"/>
        <v>29620</v>
      </c>
    </row>
    <row r="1740" spans="1:11" customFormat="1" x14ac:dyDescent="0.25">
      <c r="A1740" t="str">
        <f t="shared" si="203"/>
        <v>29</v>
      </c>
      <c r="B1740" t="s">
        <v>709</v>
      </c>
      <c r="C1740" t="str">
        <f t="shared" si="201"/>
        <v>901</v>
      </c>
      <c r="D1740" t="s">
        <v>808</v>
      </c>
      <c r="E1740" t="str">
        <f t="shared" si="197"/>
        <v>01</v>
      </c>
      <c r="F1740" t="str">
        <f>"027"</f>
        <v>027</v>
      </c>
      <c r="G1740" t="str">
        <f>""</f>
        <v/>
      </c>
      <c r="H1740" t="s">
        <v>0</v>
      </c>
      <c r="I1740" t="s">
        <v>19</v>
      </c>
      <c r="J1740" t="s">
        <v>6963</v>
      </c>
      <c r="K1740" t="str">
        <f t="shared" si="202"/>
        <v>29620</v>
      </c>
    </row>
    <row r="1741" spans="1:11" customFormat="1" x14ac:dyDescent="0.25">
      <c r="A1741" t="str">
        <f t="shared" si="203"/>
        <v>29</v>
      </c>
      <c r="B1741" t="s">
        <v>709</v>
      </c>
      <c r="C1741" t="str">
        <f t="shared" si="201"/>
        <v>901</v>
      </c>
      <c r="D1741" t="s">
        <v>808</v>
      </c>
      <c r="E1741" t="str">
        <f t="shared" ref="E1741:E1774" si="204">"01"</f>
        <v>01</v>
      </c>
      <c r="F1741" t="str">
        <f>"028"</f>
        <v>028</v>
      </c>
      <c r="G1741" t="str">
        <f>""</f>
        <v/>
      </c>
      <c r="H1741" t="s">
        <v>3</v>
      </c>
      <c r="I1741" t="s">
        <v>3470</v>
      </c>
      <c r="J1741" t="s">
        <v>6960</v>
      </c>
      <c r="K1741" t="str">
        <f t="shared" si="202"/>
        <v>29620</v>
      </c>
    </row>
    <row r="1742" spans="1:11" customFormat="1" x14ac:dyDescent="0.25">
      <c r="A1742" t="str">
        <f t="shared" si="203"/>
        <v>29</v>
      </c>
      <c r="B1742" t="s">
        <v>709</v>
      </c>
      <c r="C1742" t="str">
        <f t="shared" si="201"/>
        <v>901</v>
      </c>
      <c r="D1742" t="s">
        <v>808</v>
      </c>
      <c r="E1742" t="str">
        <f t="shared" si="204"/>
        <v>01</v>
      </c>
      <c r="F1742" t="str">
        <f>"029"</f>
        <v>029</v>
      </c>
      <c r="G1742" t="str">
        <f>""</f>
        <v/>
      </c>
      <c r="H1742" t="s">
        <v>3</v>
      </c>
      <c r="I1742" t="s">
        <v>3468</v>
      </c>
      <c r="J1742" t="s">
        <v>6958</v>
      </c>
      <c r="K1742" t="str">
        <f t="shared" si="202"/>
        <v>29620</v>
      </c>
    </row>
    <row r="1743" spans="1:11" customFormat="1" x14ac:dyDescent="0.25">
      <c r="A1743" t="str">
        <f t="shared" si="203"/>
        <v>29</v>
      </c>
      <c r="B1743" t="s">
        <v>709</v>
      </c>
      <c r="C1743" t="str">
        <f t="shared" si="201"/>
        <v>901</v>
      </c>
      <c r="D1743" t="s">
        <v>808</v>
      </c>
      <c r="E1743" t="str">
        <f t="shared" si="204"/>
        <v>01</v>
      </c>
      <c r="F1743" t="str">
        <f>"030"</f>
        <v>030</v>
      </c>
      <c r="G1743" t="str">
        <f>""</f>
        <v/>
      </c>
      <c r="H1743" t="s">
        <v>1</v>
      </c>
      <c r="I1743" t="s">
        <v>3473</v>
      </c>
      <c r="J1743" t="s">
        <v>6964</v>
      </c>
      <c r="K1743" t="str">
        <f t="shared" si="202"/>
        <v>29620</v>
      </c>
    </row>
    <row r="1744" spans="1:11" customFormat="1" x14ac:dyDescent="0.25">
      <c r="A1744" t="str">
        <f t="shared" si="203"/>
        <v>29</v>
      </c>
      <c r="B1744" t="s">
        <v>709</v>
      </c>
      <c r="C1744" t="str">
        <f t="shared" si="201"/>
        <v>901</v>
      </c>
      <c r="D1744" t="s">
        <v>808</v>
      </c>
      <c r="E1744" t="str">
        <f t="shared" si="204"/>
        <v>01</v>
      </c>
      <c r="F1744" t="str">
        <f>"030"</f>
        <v>030</v>
      </c>
      <c r="G1744" t="str">
        <f>""</f>
        <v/>
      </c>
      <c r="H1744" t="s">
        <v>0</v>
      </c>
      <c r="I1744" t="s">
        <v>3473</v>
      </c>
      <c r="J1744" t="s">
        <v>6964</v>
      </c>
      <c r="K1744" t="str">
        <f t="shared" si="202"/>
        <v>29620</v>
      </c>
    </row>
    <row r="1745" spans="1:11" customFormat="1" x14ac:dyDescent="0.25">
      <c r="A1745" t="str">
        <f t="shared" si="203"/>
        <v>29</v>
      </c>
      <c r="B1745" t="s">
        <v>709</v>
      </c>
      <c r="C1745" t="str">
        <f t="shared" si="201"/>
        <v>901</v>
      </c>
      <c r="D1745" t="s">
        <v>808</v>
      </c>
      <c r="E1745" t="str">
        <f t="shared" si="204"/>
        <v>01</v>
      </c>
      <c r="F1745" t="str">
        <f>"031"</f>
        <v>031</v>
      </c>
      <c r="G1745" t="str">
        <f>""</f>
        <v/>
      </c>
      <c r="H1745" t="s">
        <v>1</v>
      </c>
      <c r="I1745" t="s">
        <v>3466</v>
      </c>
      <c r="J1745" t="s">
        <v>6956</v>
      </c>
      <c r="K1745" t="str">
        <f t="shared" si="202"/>
        <v>29620</v>
      </c>
    </row>
    <row r="1746" spans="1:11" customFormat="1" x14ac:dyDescent="0.25">
      <c r="A1746" t="str">
        <f t="shared" si="203"/>
        <v>29</v>
      </c>
      <c r="B1746" t="s">
        <v>709</v>
      </c>
      <c r="C1746" t="str">
        <f t="shared" si="201"/>
        <v>901</v>
      </c>
      <c r="D1746" t="s">
        <v>808</v>
      </c>
      <c r="E1746" t="str">
        <f t="shared" si="204"/>
        <v>01</v>
      </c>
      <c r="F1746" t="str">
        <f>"031"</f>
        <v>031</v>
      </c>
      <c r="G1746" t="str">
        <f>""</f>
        <v/>
      </c>
      <c r="H1746" t="s">
        <v>0</v>
      </c>
      <c r="I1746" t="s">
        <v>3466</v>
      </c>
      <c r="J1746" t="s">
        <v>6956</v>
      </c>
      <c r="K1746" t="str">
        <f t="shared" si="202"/>
        <v>29620</v>
      </c>
    </row>
    <row r="1747" spans="1:11" customFormat="1" x14ac:dyDescent="0.25">
      <c r="A1747" t="str">
        <f t="shared" si="203"/>
        <v>29</v>
      </c>
      <c r="B1747" t="s">
        <v>709</v>
      </c>
      <c r="C1747" t="str">
        <f t="shared" si="201"/>
        <v>901</v>
      </c>
      <c r="D1747" t="s">
        <v>808</v>
      </c>
      <c r="E1747" t="str">
        <f t="shared" si="204"/>
        <v>01</v>
      </c>
      <c r="F1747" t="str">
        <f>"032"</f>
        <v>032</v>
      </c>
      <c r="G1747" t="str">
        <f>""</f>
        <v/>
      </c>
      <c r="H1747" t="s">
        <v>1</v>
      </c>
      <c r="I1747" t="s">
        <v>3467</v>
      </c>
      <c r="J1747" t="s">
        <v>6957</v>
      </c>
      <c r="K1747" t="str">
        <f t="shared" si="202"/>
        <v>29620</v>
      </c>
    </row>
    <row r="1748" spans="1:11" customFormat="1" x14ac:dyDescent="0.25">
      <c r="A1748" t="str">
        <f t="shared" si="203"/>
        <v>29</v>
      </c>
      <c r="B1748" t="s">
        <v>709</v>
      </c>
      <c r="C1748" t="str">
        <f t="shared" si="201"/>
        <v>901</v>
      </c>
      <c r="D1748" t="s">
        <v>808</v>
      </c>
      <c r="E1748" t="str">
        <f t="shared" si="204"/>
        <v>01</v>
      </c>
      <c r="F1748" t="str">
        <f>"032"</f>
        <v>032</v>
      </c>
      <c r="G1748" t="str">
        <f>""</f>
        <v/>
      </c>
      <c r="H1748" t="s">
        <v>0</v>
      </c>
      <c r="I1748" t="s">
        <v>3467</v>
      </c>
      <c r="J1748" t="s">
        <v>6957</v>
      </c>
      <c r="K1748" t="str">
        <f t="shared" si="202"/>
        <v>29620</v>
      </c>
    </row>
    <row r="1749" spans="1:11" customFormat="1" x14ac:dyDescent="0.25">
      <c r="A1749" t="str">
        <f t="shared" si="203"/>
        <v>29</v>
      </c>
      <c r="B1749" t="s">
        <v>709</v>
      </c>
      <c r="C1749" t="str">
        <f t="shared" si="201"/>
        <v>901</v>
      </c>
      <c r="D1749" t="s">
        <v>808</v>
      </c>
      <c r="E1749" t="str">
        <f t="shared" si="204"/>
        <v>01</v>
      </c>
      <c r="F1749" t="str">
        <f>"033"</f>
        <v>033</v>
      </c>
      <c r="G1749" t="str">
        <f>""</f>
        <v/>
      </c>
      <c r="H1749" t="s">
        <v>3</v>
      </c>
      <c r="I1749" t="s">
        <v>19</v>
      </c>
      <c r="J1749" t="s">
        <v>6963</v>
      </c>
      <c r="K1749" t="str">
        <f t="shared" si="202"/>
        <v>29620</v>
      </c>
    </row>
    <row r="1750" spans="1:11" customFormat="1" x14ac:dyDescent="0.25">
      <c r="A1750" t="str">
        <f t="shared" si="203"/>
        <v>29</v>
      </c>
      <c r="B1750" t="s">
        <v>709</v>
      </c>
      <c r="C1750" t="str">
        <f t="shared" si="201"/>
        <v>901</v>
      </c>
      <c r="D1750" t="s">
        <v>808</v>
      </c>
      <c r="E1750" t="str">
        <f t="shared" si="204"/>
        <v>01</v>
      </c>
      <c r="F1750" t="str">
        <f>"034"</f>
        <v>034</v>
      </c>
      <c r="G1750" t="str">
        <f>""</f>
        <v/>
      </c>
      <c r="H1750" t="s">
        <v>1</v>
      </c>
      <c r="I1750" t="s">
        <v>3472</v>
      </c>
      <c r="J1750" t="s">
        <v>6962</v>
      </c>
      <c r="K1750" t="str">
        <f t="shared" si="202"/>
        <v>29620</v>
      </c>
    </row>
    <row r="1751" spans="1:11" customFormat="1" x14ac:dyDescent="0.25">
      <c r="A1751" t="str">
        <f t="shared" si="203"/>
        <v>29</v>
      </c>
      <c r="B1751" t="s">
        <v>709</v>
      </c>
      <c r="C1751" t="str">
        <f t="shared" si="201"/>
        <v>901</v>
      </c>
      <c r="D1751" t="s">
        <v>808</v>
      </c>
      <c r="E1751" t="str">
        <f t="shared" si="204"/>
        <v>01</v>
      </c>
      <c r="F1751" t="str">
        <f>"034"</f>
        <v>034</v>
      </c>
      <c r="G1751" t="str">
        <f>""</f>
        <v/>
      </c>
      <c r="H1751" t="s">
        <v>0</v>
      </c>
      <c r="I1751" t="s">
        <v>3472</v>
      </c>
      <c r="J1751" t="s">
        <v>6962</v>
      </c>
      <c r="K1751" t="str">
        <f t="shared" si="202"/>
        <v>29620</v>
      </c>
    </row>
    <row r="1752" spans="1:11" customFormat="1" x14ac:dyDescent="0.25">
      <c r="A1752" t="str">
        <f t="shared" si="203"/>
        <v>29</v>
      </c>
      <c r="B1752" t="s">
        <v>709</v>
      </c>
      <c r="C1752" t="str">
        <f t="shared" si="201"/>
        <v>901</v>
      </c>
      <c r="D1752" t="s">
        <v>808</v>
      </c>
      <c r="E1752" t="str">
        <f t="shared" si="204"/>
        <v>01</v>
      </c>
      <c r="F1752" t="str">
        <f>"035"</f>
        <v>035</v>
      </c>
      <c r="G1752" t="str">
        <f>""</f>
        <v/>
      </c>
      <c r="H1752" t="s">
        <v>1</v>
      </c>
      <c r="I1752" t="s">
        <v>3471</v>
      </c>
      <c r="J1752" t="s">
        <v>6961</v>
      </c>
      <c r="K1752" t="str">
        <f t="shared" si="202"/>
        <v>29620</v>
      </c>
    </row>
    <row r="1753" spans="1:11" customFormat="1" x14ac:dyDescent="0.25">
      <c r="A1753" t="str">
        <f t="shared" si="203"/>
        <v>29</v>
      </c>
      <c r="B1753" t="s">
        <v>709</v>
      </c>
      <c r="C1753" t="str">
        <f t="shared" si="201"/>
        <v>901</v>
      </c>
      <c r="D1753" t="s">
        <v>808</v>
      </c>
      <c r="E1753" t="str">
        <f t="shared" si="204"/>
        <v>01</v>
      </c>
      <c r="F1753" t="str">
        <f>"035"</f>
        <v>035</v>
      </c>
      <c r="G1753" t="str">
        <f>""</f>
        <v/>
      </c>
      <c r="H1753" t="s">
        <v>0</v>
      </c>
      <c r="I1753" t="s">
        <v>3471</v>
      </c>
      <c r="J1753" t="s">
        <v>6961</v>
      </c>
      <c r="K1753" t="str">
        <f t="shared" si="202"/>
        <v>29620</v>
      </c>
    </row>
    <row r="1754" spans="1:11" customFormat="1" x14ac:dyDescent="0.25">
      <c r="A1754" t="str">
        <f t="shared" si="203"/>
        <v>29</v>
      </c>
      <c r="B1754" t="s">
        <v>709</v>
      </c>
      <c r="C1754" t="str">
        <f t="shared" si="201"/>
        <v>901</v>
      </c>
      <c r="D1754" t="s">
        <v>808</v>
      </c>
      <c r="E1754" t="str">
        <f t="shared" si="204"/>
        <v>01</v>
      </c>
      <c r="F1754" t="str">
        <f>"036"</f>
        <v>036</v>
      </c>
      <c r="G1754" t="str">
        <f>""</f>
        <v/>
      </c>
      <c r="H1754" t="s">
        <v>1</v>
      </c>
      <c r="I1754" t="s">
        <v>3470</v>
      </c>
      <c r="J1754" t="s">
        <v>6960</v>
      </c>
      <c r="K1754" t="str">
        <f t="shared" si="202"/>
        <v>29620</v>
      </c>
    </row>
    <row r="1755" spans="1:11" customFormat="1" x14ac:dyDescent="0.25">
      <c r="A1755" t="str">
        <f t="shared" si="203"/>
        <v>29</v>
      </c>
      <c r="B1755" t="s">
        <v>709</v>
      </c>
      <c r="C1755" t="str">
        <f t="shared" si="201"/>
        <v>901</v>
      </c>
      <c r="D1755" t="s">
        <v>808</v>
      </c>
      <c r="E1755" t="str">
        <f t="shared" si="204"/>
        <v>01</v>
      </c>
      <c r="F1755" t="str">
        <f>"036"</f>
        <v>036</v>
      </c>
      <c r="G1755" t="str">
        <f>""</f>
        <v/>
      </c>
      <c r="H1755" t="s">
        <v>0</v>
      </c>
      <c r="I1755" t="s">
        <v>3470</v>
      </c>
      <c r="J1755" t="s">
        <v>6960</v>
      </c>
      <c r="K1755" t="str">
        <f t="shared" si="202"/>
        <v>29620</v>
      </c>
    </row>
    <row r="1756" spans="1:11" customFormat="1" x14ac:dyDescent="0.25">
      <c r="A1756" t="str">
        <f t="shared" si="203"/>
        <v>29</v>
      </c>
      <c r="B1756" t="s">
        <v>709</v>
      </c>
      <c r="C1756" t="str">
        <f t="shared" si="201"/>
        <v>901</v>
      </c>
      <c r="D1756" t="s">
        <v>808</v>
      </c>
      <c r="E1756" t="str">
        <f t="shared" si="204"/>
        <v>01</v>
      </c>
      <c r="F1756" t="str">
        <f>"037"</f>
        <v>037</v>
      </c>
      <c r="G1756" t="str">
        <f>""</f>
        <v/>
      </c>
      <c r="H1756" t="s">
        <v>1</v>
      </c>
      <c r="I1756" t="s">
        <v>3473</v>
      </c>
      <c r="J1756" t="s">
        <v>6964</v>
      </c>
      <c r="K1756" t="str">
        <f t="shared" si="202"/>
        <v>29620</v>
      </c>
    </row>
    <row r="1757" spans="1:11" customFormat="1" x14ac:dyDescent="0.25">
      <c r="A1757" t="str">
        <f t="shared" si="203"/>
        <v>29</v>
      </c>
      <c r="B1757" t="s">
        <v>709</v>
      </c>
      <c r="C1757" t="str">
        <f t="shared" si="201"/>
        <v>901</v>
      </c>
      <c r="D1757" t="s">
        <v>808</v>
      </c>
      <c r="E1757" t="str">
        <f t="shared" si="204"/>
        <v>01</v>
      </c>
      <c r="F1757" t="str">
        <f>"037"</f>
        <v>037</v>
      </c>
      <c r="G1757" t="str">
        <f>""</f>
        <v/>
      </c>
      <c r="H1757" t="s">
        <v>0</v>
      </c>
      <c r="I1757" t="s">
        <v>3473</v>
      </c>
      <c r="J1757" t="s">
        <v>6964</v>
      </c>
      <c r="K1757" t="str">
        <f t="shared" si="202"/>
        <v>29620</v>
      </c>
    </row>
    <row r="1758" spans="1:11" customFormat="1" x14ac:dyDescent="0.25">
      <c r="A1758" t="str">
        <f t="shared" si="203"/>
        <v>29</v>
      </c>
      <c r="B1758" t="s">
        <v>709</v>
      </c>
      <c r="C1758" t="str">
        <f t="shared" si="201"/>
        <v>901</v>
      </c>
      <c r="D1758" t="s">
        <v>808</v>
      </c>
      <c r="E1758" t="str">
        <f t="shared" si="204"/>
        <v>01</v>
      </c>
      <c r="F1758" t="str">
        <f>"038"</f>
        <v>038</v>
      </c>
      <c r="G1758" t="str">
        <f>""</f>
        <v/>
      </c>
      <c r="H1758" t="s">
        <v>1</v>
      </c>
      <c r="I1758" t="s">
        <v>3471</v>
      </c>
      <c r="J1758" t="s">
        <v>6961</v>
      </c>
      <c r="K1758" t="str">
        <f t="shared" si="202"/>
        <v>29620</v>
      </c>
    </row>
    <row r="1759" spans="1:11" customFormat="1" x14ac:dyDescent="0.25">
      <c r="A1759" t="str">
        <f t="shared" si="203"/>
        <v>29</v>
      </c>
      <c r="B1759" t="s">
        <v>709</v>
      </c>
      <c r="C1759" t="str">
        <f t="shared" si="201"/>
        <v>901</v>
      </c>
      <c r="D1759" t="s">
        <v>808</v>
      </c>
      <c r="E1759" t="str">
        <f t="shared" si="204"/>
        <v>01</v>
      </c>
      <c r="F1759" t="str">
        <f>"038"</f>
        <v>038</v>
      </c>
      <c r="G1759" t="str">
        <f>""</f>
        <v/>
      </c>
      <c r="H1759" t="s">
        <v>0</v>
      </c>
      <c r="I1759" t="s">
        <v>3471</v>
      </c>
      <c r="J1759" t="s">
        <v>6961</v>
      </c>
      <c r="K1759" t="str">
        <f t="shared" si="202"/>
        <v>29620</v>
      </c>
    </row>
    <row r="1760" spans="1:11" customFormat="1" x14ac:dyDescent="0.25">
      <c r="A1760" t="str">
        <f t="shared" si="203"/>
        <v>29</v>
      </c>
      <c r="B1760" t="s">
        <v>709</v>
      </c>
      <c r="C1760" t="str">
        <f t="shared" si="201"/>
        <v>901</v>
      </c>
      <c r="D1760" t="s">
        <v>808</v>
      </c>
      <c r="E1760" t="str">
        <f t="shared" si="204"/>
        <v>01</v>
      </c>
      <c r="F1760" t="str">
        <f>"039"</f>
        <v>039</v>
      </c>
      <c r="G1760" t="str">
        <f>""</f>
        <v/>
      </c>
      <c r="H1760" t="s">
        <v>1</v>
      </c>
      <c r="I1760" t="s">
        <v>3472</v>
      </c>
      <c r="J1760" t="s">
        <v>6962</v>
      </c>
      <c r="K1760" t="str">
        <f t="shared" si="202"/>
        <v>29620</v>
      </c>
    </row>
    <row r="1761" spans="1:11" customFormat="1" x14ac:dyDescent="0.25">
      <c r="A1761" t="str">
        <f t="shared" si="203"/>
        <v>29</v>
      </c>
      <c r="B1761" t="s">
        <v>709</v>
      </c>
      <c r="C1761" t="str">
        <f t="shared" si="201"/>
        <v>901</v>
      </c>
      <c r="D1761" t="s">
        <v>808</v>
      </c>
      <c r="E1761" t="str">
        <f t="shared" si="204"/>
        <v>01</v>
      </c>
      <c r="F1761" t="str">
        <f>"039"</f>
        <v>039</v>
      </c>
      <c r="G1761" t="str">
        <f>""</f>
        <v/>
      </c>
      <c r="H1761" t="s">
        <v>0</v>
      </c>
      <c r="I1761" t="s">
        <v>3472</v>
      </c>
      <c r="J1761" t="s">
        <v>6962</v>
      </c>
      <c r="K1761" t="str">
        <f t="shared" si="202"/>
        <v>29620</v>
      </c>
    </row>
    <row r="1762" spans="1:11" customFormat="1" x14ac:dyDescent="0.25">
      <c r="A1762" t="str">
        <f t="shared" si="203"/>
        <v>29</v>
      </c>
      <c r="B1762" t="s">
        <v>709</v>
      </c>
      <c r="C1762" t="str">
        <f t="shared" si="201"/>
        <v>901</v>
      </c>
      <c r="D1762" t="s">
        <v>808</v>
      </c>
      <c r="E1762" t="str">
        <f t="shared" si="204"/>
        <v>01</v>
      </c>
      <c r="F1762" t="str">
        <f>"040"</f>
        <v>040</v>
      </c>
      <c r="G1762" t="str">
        <f>""</f>
        <v/>
      </c>
      <c r="H1762" t="s">
        <v>3</v>
      </c>
      <c r="I1762" t="s">
        <v>3465</v>
      </c>
      <c r="J1762" t="s">
        <v>6955</v>
      </c>
      <c r="K1762" t="str">
        <f t="shared" si="202"/>
        <v>29620</v>
      </c>
    </row>
    <row r="1763" spans="1:11" customFormat="1" x14ac:dyDescent="0.25">
      <c r="A1763" t="str">
        <f t="shared" si="203"/>
        <v>29</v>
      </c>
      <c r="B1763" t="s">
        <v>709</v>
      </c>
      <c r="C1763" t="str">
        <f t="shared" si="201"/>
        <v>901</v>
      </c>
      <c r="D1763" t="s">
        <v>808</v>
      </c>
      <c r="E1763" t="str">
        <f t="shared" si="204"/>
        <v>01</v>
      </c>
      <c r="F1763" t="str">
        <f>"041"</f>
        <v>041</v>
      </c>
      <c r="G1763" t="str">
        <f>""</f>
        <v/>
      </c>
      <c r="H1763" t="s">
        <v>1</v>
      </c>
      <c r="I1763" t="s">
        <v>3465</v>
      </c>
      <c r="J1763" t="s">
        <v>6955</v>
      </c>
      <c r="K1763" t="str">
        <f t="shared" si="202"/>
        <v>29620</v>
      </c>
    </row>
    <row r="1764" spans="1:11" customFormat="1" x14ac:dyDescent="0.25">
      <c r="A1764" t="str">
        <f t="shared" si="203"/>
        <v>29</v>
      </c>
      <c r="B1764" t="s">
        <v>709</v>
      </c>
      <c r="C1764" t="str">
        <f t="shared" ref="C1764:C1767" si="205">"901"</f>
        <v>901</v>
      </c>
      <c r="D1764" t="s">
        <v>808</v>
      </c>
      <c r="E1764" t="str">
        <f t="shared" si="204"/>
        <v>01</v>
      </c>
      <c r="F1764" t="str">
        <f>"041"</f>
        <v>041</v>
      </c>
      <c r="G1764" t="str">
        <f>""</f>
        <v/>
      </c>
      <c r="H1764" t="s">
        <v>0</v>
      </c>
      <c r="I1764" t="s">
        <v>3465</v>
      </c>
      <c r="J1764" t="s">
        <v>6955</v>
      </c>
      <c r="K1764" t="str">
        <f t="shared" ref="K1764:K1767" si="206">"29620"</f>
        <v>29620</v>
      </c>
    </row>
    <row r="1765" spans="1:11" customFormat="1" x14ac:dyDescent="0.25">
      <c r="A1765" t="str">
        <f t="shared" si="203"/>
        <v>29</v>
      </c>
      <c r="B1765" t="s">
        <v>709</v>
      </c>
      <c r="C1765" t="str">
        <f t="shared" si="205"/>
        <v>901</v>
      </c>
      <c r="D1765" t="s">
        <v>808</v>
      </c>
      <c r="E1765" t="str">
        <f t="shared" si="204"/>
        <v>01</v>
      </c>
      <c r="F1765" t="str">
        <f>"042"</f>
        <v>042</v>
      </c>
      <c r="G1765" t="str">
        <f>""</f>
        <v/>
      </c>
      <c r="H1765" t="s">
        <v>3</v>
      </c>
      <c r="I1765" t="s">
        <v>3471</v>
      </c>
      <c r="J1765" t="s">
        <v>6961</v>
      </c>
      <c r="K1765" t="str">
        <f t="shared" si="206"/>
        <v>29620</v>
      </c>
    </row>
    <row r="1766" spans="1:11" customFormat="1" x14ac:dyDescent="0.25">
      <c r="A1766" t="str">
        <f t="shared" si="203"/>
        <v>29</v>
      </c>
      <c r="B1766" t="s">
        <v>709</v>
      </c>
      <c r="C1766" t="str">
        <f t="shared" si="205"/>
        <v>901</v>
      </c>
      <c r="D1766" t="s">
        <v>808</v>
      </c>
      <c r="E1766" t="str">
        <f t="shared" si="204"/>
        <v>01</v>
      </c>
      <c r="F1766" t="str">
        <f>"043"</f>
        <v>043</v>
      </c>
      <c r="G1766" t="str">
        <f>""</f>
        <v/>
      </c>
      <c r="H1766" t="s">
        <v>1</v>
      </c>
      <c r="I1766" t="s">
        <v>3473</v>
      </c>
      <c r="J1766" t="s">
        <v>6964</v>
      </c>
      <c r="K1766" t="str">
        <f t="shared" si="206"/>
        <v>29620</v>
      </c>
    </row>
    <row r="1767" spans="1:11" customFormat="1" x14ac:dyDescent="0.25">
      <c r="A1767" t="str">
        <f t="shared" si="203"/>
        <v>29</v>
      </c>
      <c r="B1767" t="s">
        <v>709</v>
      </c>
      <c r="C1767" t="str">
        <f t="shared" si="205"/>
        <v>901</v>
      </c>
      <c r="D1767" t="s">
        <v>808</v>
      </c>
      <c r="E1767" t="str">
        <f t="shared" si="204"/>
        <v>01</v>
      </c>
      <c r="F1767" t="str">
        <f>"043"</f>
        <v>043</v>
      </c>
      <c r="G1767" t="str">
        <f>""</f>
        <v/>
      </c>
      <c r="H1767" t="s">
        <v>0</v>
      </c>
      <c r="I1767" t="s">
        <v>3473</v>
      </c>
      <c r="J1767" t="s">
        <v>6964</v>
      </c>
      <c r="K1767" t="str">
        <f t="shared" si="206"/>
        <v>29620</v>
      </c>
    </row>
    <row r="1768" spans="1:11" customFormat="1" x14ac:dyDescent="0.25">
      <c r="A1768" t="str">
        <f t="shared" si="203"/>
        <v>29</v>
      </c>
      <c r="B1768" t="s">
        <v>709</v>
      </c>
      <c r="C1768" t="str">
        <f>"902"</f>
        <v>902</v>
      </c>
      <c r="D1768" t="s">
        <v>809</v>
      </c>
      <c r="E1768" t="str">
        <f t="shared" si="204"/>
        <v>01</v>
      </c>
      <c r="F1768" t="str">
        <f>"001"</f>
        <v>001</v>
      </c>
      <c r="G1768" t="str">
        <f>""</f>
        <v/>
      </c>
      <c r="H1768" t="s">
        <v>1</v>
      </c>
      <c r="I1768" t="s">
        <v>17</v>
      </c>
      <c r="J1768" t="s">
        <v>6965</v>
      </c>
      <c r="K1768" t="str">
        <f>"29230"</f>
        <v>29230</v>
      </c>
    </row>
    <row r="1769" spans="1:11" customFormat="1" x14ac:dyDescent="0.25">
      <c r="A1769" t="str">
        <f t="shared" si="203"/>
        <v>29</v>
      </c>
      <c r="B1769" t="s">
        <v>709</v>
      </c>
      <c r="C1769" t="str">
        <f>"902"</f>
        <v>902</v>
      </c>
      <c r="D1769" t="s">
        <v>809</v>
      </c>
      <c r="E1769" t="str">
        <f t="shared" si="204"/>
        <v>01</v>
      </c>
      <c r="F1769" t="str">
        <f>"001"</f>
        <v>001</v>
      </c>
      <c r="G1769" t="str">
        <f>""</f>
        <v/>
      </c>
      <c r="H1769" t="s">
        <v>0</v>
      </c>
      <c r="I1769" t="s">
        <v>17</v>
      </c>
      <c r="J1769" t="s">
        <v>6965</v>
      </c>
      <c r="K1769" t="str">
        <f>"29230"</f>
        <v>29230</v>
      </c>
    </row>
    <row r="1770" spans="1:11" customFormat="1" x14ac:dyDescent="0.25">
      <c r="A1770" t="str">
        <f t="shared" si="203"/>
        <v>29</v>
      </c>
      <c r="B1770" t="s">
        <v>709</v>
      </c>
      <c r="C1770" t="str">
        <f>"902"</f>
        <v>902</v>
      </c>
      <c r="D1770" t="s">
        <v>809</v>
      </c>
      <c r="E1770" t="str">
        <f t="shared" si="204"/>
        <v>01</v>
      </c>
      <c r="F1770" t="str">
        <f>"002"</f>
        <v>002</v>
      </c>
      <c r="G1770" t="str">
        <f>"01"</f>
        <v>01</v>
      </c>
      <c r="H1770" t="s">
        <v>1</v>
      </c>
      <c r="I1770" t="s">
        <v>17</v>
      </c>
      <c r="J1770" t="s">
        <v>6965</v>
      </c>
      <c r="K1770" t="str">
        <f>"29230"</f>
        <v>29230</v>
      </c>
    </row>
    <row r="1771" spans="1:11" customFormat="1" x14ac:dyDescent="0.25">
      <c r="A1771" t="str">
        <f t="shared" si="203"/>
        <v>29</v>
      </c>
      <c r="B1771" t="s">
        <v>709</v>
      </c>
      <c r="C1771" t="str">
        <f>"902"</f>
        <v>902</v>
      </c>
      <c r="D1771" t="s">
        <v>809</v>
      </c>
      <c r="E1771" t="str">
        <f t="shared" si="204"/>
        <v>01</v>
      </c>
      <c r="F1771" t="str">
        <f>"002"</f>
        <v>002</v>
      </c>
      <c r="G1771" t="str">
        <f>"01"</f>
        <v>01</v>
      </c>
      <c r="H1771" t="s">
        <v>0</v>
      </c>
      <c r="I1771" t="s">
        <v>17</v>
      </c>
      <c r="J1771" t="s">
        <v>6965</v>
      </c>
      <c r="K1771" t="str">
        <f>"29230"</f>
        <v>29230</v>
      </c>
    </row>
    <row r="1772" spans="1:11" customFormat="1" x14ac:dyDescent="0.25">
      <c r="A1772" t="str">
        <f t="shared" si="203"/>
        <v>29</v>
      </c>
      <c r="B1772" t="s">
        <v>709</v>
      </c>
      <c r="C1772" t="str">
        <f>"902"</f>
        <v>902</v>
      </c>
      <c r="D1772" t="s">
        <v>809</v>
      </c>
      <c r="E1772" t="str">
        <f t="shared" si="204"/>
        <v>01</v>
      </c>
      <c r="F1772" t="str">
        <f>"002"</f>
        <v>002</v>
      </c>
      <c r="G1772" t="str">
        <f>"02"</f>
        <v>02</v>
      </c>
      <c r="H1772" t="s">
        <v>2</v>
      </c>
      <c r="I1772" t="s">
        <v>3474</v>
      </c>
      <c r="J1772" t="s">
        <v>6966</v>
      </c>
      <c r="K1772" t="str">
        <f>"29230"</f>
        <v>29230</v>
      </c>
    </row>
    <row r="1773" spans="1:11" customFormat="1" x14ac:dyDescent="0.25">
      <c r="A1773" t="str">
        <f t="shared" si="203"/>
        <v>29</v>
      </c>
      <c r="B1773" t="s">
        <v>709</v>
      </c>
      <c r="C1773" t="str">
        <f>"903"</f>
        <v>903</v>
      </c>
      <c r="D1773" t="s">
        <v>810</v>
      </c>
      <c r="E1773" t="str">
        <f t="shared" si="204"/>
        <v>01</v>
      </c>
      <c r="F1773" t="str">
        <f t="shared" ref="F1773:F1774" si="207">"001"</f>
        <v>001</v>
      </c>
      <c r="G1773" t="str">
        <f>""</f>
        <v/>
      </c>
      <c r="H1773" t="s">
        <v>3</v>
      </c>
      <c r="I1773" t="s">
        <v>3475</v>
      </c>
      <c r="J1773" t="s">
        <v>6967</v>
      </c>
      <c r="K1773" t="str">
        <f>"29430"</f>
        <v>29430</v>
      </c>
    </row>
    <row r="1774" spans="1:11" customFormat="1" x14ac:dyDescent="0.25">
      <c r="A1774" t="str">
        <f t="shared" si="203"/>
        <v>29</v>
      </c>
      <c r="B1774" t="s">
        <v>709</v>
      </c>
      <c r="C1774" t="str">
        <f>"904"</f>
        <v>904</v>
      </c>
      <c r="D1774" t="s">
        <v>811</v>
      </c>
      <c r="E1774" t="str">
        <f t="shared" si="204"/>
        <v>01</v>
      </c>
      <c r="F1774" t="str">
        <f t="shared" si="207"/>
        <v>001</v>
      </c>
      <c r="G1774" t="str">
        <f>""</f>
        <v/>
      </c>
      <c r="H1774" t="s">
        <v>3</v>
      </c>
      <c r="I1774" t="s">
        <v>25</v>
      </c>
      <c r="J1774" t="s">
        <v>6968</v>
      </c>
      <c r="K1774" t="str">
        <f>"29471"</f>
        <v>29471</v>
      </c>
    </row>
    <row r="1775" spans="1:11" customFormat="1" x14ac:dyDescent="0.25"/>
    <row r="1776" spans="1:11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spans="10:10" customFormat="1" x14ac:dyDescent="0.25"/>
    <row r="4674" spans="10:10" customFormat="1" x14ac:dyDescent="0.25"/>
    <row r="4675" spans="10:10" customFormat="1" x14ac:dyDescent="0.25"/>
    <row r="4676" spans="10:10" customFormat="1" x14ac:dyDescent="0.25"/>
    <row r="4677" spans="10:10" customFormat="1" x14ac:dyDescent="0.25"/>
    <row r="4678" spans="10:10" customFormat="1" x14ac:dyDescent="0.25"/>
    <row r="4679" spans="10:10" customFormat="1" x14ac:dyDescent="0.25">
      <c r="J4679" t="s">
        <v>7632</v>
      </c>
    </row>
    <row r="4680" spans="10:10" customFormat="1" x14ac:dyDescent="0.25">
      <c r="J4680" t="s">
        <v>7632</v>
      </c>
    </row>
    <row r="4681" spans="10:10" customFormat="1" x14ac:dyDescent="0.25">
      <c r="J4681" t="s">
        <v>7632</v>
      </c>
    </row>
    <row r="4682" spans="10:10" customFormat="1" x14ac:dyDescent="0.25">
      <c r="J4682" t="s">
        <v>7632</v>
      </c>
    </row>
    <row r="4683" spans="10:10" customFormat="1" x14ac:dyDescent="0.25">
      <c r="J4683" t="s">
        <v>7632</v>
      </c>
    </row>
    <row r="4684" spans="10:10" customFormat="1" x14ac:dyDescent="0.25">
      <c r="J4684" t="s">
        <v>7632</v>
      </c>
    </row>
    <row r="4685" spans="10:10" customFormat="1" x14ac:dyDescent="0.25">
      <c r="J4685" t="s">
        <v>7632</v>
      </c>
    </row>
    <row r="4686" spans="10:10" customFormat="1" x14ac:dyDescent="0.25">
      <c r="J4686" t="s">
        <v>7632</v>
      </c>
    </row>
    <row r="4687" spans="10:10" customFormat="1" x14ac:dyDescent="0.25">
      <c r="J4687" t="s">
        <v>7632</v>
      </c>
    </row>
    <row r="4688" spans="10:10" customFormat="1" x14ac:dyDescent="0.25">
      <c r="J4688" t="s">
        <v>7632</v>
      </c>
    </row>
    <row r="4689" spans="10:10" customFormat="1" x14ac:dyDescent="0.25">
      <c r="J4689" t="s">
        <v>7632</v>
      </c>
    </row>
    <row r="4690" spans="10:10" customFormat="1" x14ac:dyDescent="0.25">
      <c r="J4690" t="s">
        <v>7632</v>
      </c>
    </row>
    <row r="4691" spans="10:10" customFormat="1" x14ac:dyDescent="0.25">
      <c r="J4691" t="s">
        <v>7632</v>
      </c>
    </row>
    <row r="4692" spans="10:10" customFormat="1" x14ac:dyDescent="0.25">
      <c r="J4692" t="s">
        <v>7632</v>
      </c>
    </row>
    <row r="4693" spans="10:10" customFormat="1" x14ac:dyDescent="0.25">
      <c r="J4693" t="s">
        <v>7632</v>
      </c>
    </row>
    <row r="4694" spans="10:10" customFormat="1" x14ac:dyDescent="0.25">
      <c r="J4694" t="s">
        <v>7632</v>
      </c>
    </row>
    <row r="4695" spans="10:10" customFormat="1" x14ac:dyDescent="0.25">
      <c r="J4695" t="s">
        <v>7632</v>
      </c>
    </row>
    <row r="4696" spans="10:10" customFormat="1" x14ac:dyDescent="0.25">
      <c r="J4696" t="s">
        <v>7632</v>
      </c>
    </row>
    <row r="4697" spans="10:10" customFormat="1" x14ac:dyDescent="0.25">
      <c r="J4697" t="s">
        <v>7632</v>
      </c>
    </row>
    <row r="4698" spans="10:10" customFormat="1" x14ac:dyDescent="0.25">
      <c r="J4698" t="s">
        <v>7632</v>
      </c>
    </row>
    <row r="4699" spans="10:10" customFormat="1" x14ac:dyDescent="0.25">
      <c r="J4699" t="s">
        <v>7632</v>
      </c>
    </row>
    <row r="4700" spans="10:10" customFormat="1" x14ac:dyDescent="0.25">
      <c r="J4700" t="s">
        <v>7632</v>
      </c>
    </row>
    <row r="4701" spans="10:10" customFormat="1" x14ac:dyDescent="0.25">
      <c r="J4701" t="s">
        <v>7632</v>
      </c>
    </row>
    <row r="4702" spans="10:10" customFormat="1" x14ac:dyDescent="0.25">
      <c r="J4702" t="s">
        <v>7632</v>
      </c>
    </row>
    <row r="4703" spans="10:10" customFormat="1" x14ac:dyDescent="0.25">
      <c r="J4703" t="s">
        <v>7632</v>
      </c>
    </row>
    <row r="4704" spans="10:10" customFormat="1" x14ac:dyDescent="0.25">
      <c r="J4704" t="s">
        <v>7632</v>
      </c>
    </row>
    <row r="4705" spans="10:11" customFormat="1" x14ac:dyDescent="0.25">
      <c r="J4705" t="s">
        <v>7632</v>
      </c>
    </row>
    <row r="4706" spans="10:11" customFormat="1" x14ac:dyDescent="0.25">
      <c r="J4706" t="s">
        <v>7632</v>
      </c>
    </row>
    <row r="4707" spans="10:11" customFormat="1" x14ac:dyDescent="0.25">
      <c r="J4707" t="s">
        <v>7632</v>
      </c>
    </row>
    <row r="4708" spans="10:11" customFormat="1" x14ac:dyDescent="0.25">
      <c r="J4708" t="s">
        <v>7632</v>
      </c>
    </row>
    <row r="4709" spans="10:11" customFormat="1" x14ac:dyDescent="0.25">
      <c r="J4709" t="s">
        <v>7632</v>
      </c>
    </row>
    <row r="4710" spans="10:11" customFormat="1" x14ac:dyDescent="0.25">
      <c r="J4710" t="s">
        <v>7632</v>
      </c>
    </row>
    <row r="4711" spans="10:11" customFormat="1" x14ac:dyDescent="0.25">
      <c r="J4711" t="s">
        <v>7632</v>
      </c>
    </row>
    <row r="4712" spans="10:11" customFormat="1" x14ac:dyDescent="0.25">
      <c r="J4712" t="s">
        <v>7632</v>
      </c>
    </row>
    <row r="4713" spans="10:11" customFormat="1" x14ac:dyDescent="0.25">
      <c r="K4713" t="s">
        <v>7632</v>
      </c>
    </row>
    <row r="4714" spans="10:11" customFormat="1" x14ac:dyDescent="0.25">
      <c r="K4714" t="s">
        <v>7632</v>
      </c>
    </row>
    <row r="4715" spans="10:11" customFormat="1" x14ac:dyDescent="0.25">
      <c r="K4715" t="s">
        <v>7632</v>
      </c>
    </row>
    <row r="4716" spans="10:11" customFormat="1" x14ac:dyDescent="0.25">
      <c r="K4716" t="s">
        <v>7632</v>
      </c>
    </row>
  </sheetData>
  <mergeCells count="1">
    <mergeCell ref="A1:H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FE5A8-B9DB-4245-82A1-88432703092A}">
  <dimension ref="A1:L2944"/>
  <sheetViews>
    <sheetView workbookViewId="0">
      <selection activeCell="B2612" sqref="B2612"/>
    </sheetView>
  </sheetViews>
  <sheetFormatPr baseColWidth="10" defaultRowHeight="15" x14ac:dyDescent="0.25"/>
  <cols>
    <col min="1" max="1" width="10.28515625" style="2" customWidth="1"/>
    <col min="2" max="2" width="25.5703125" style="1" customWidth="1"/>
    <col min="3" max="3" width="10.85546875" style="2" customWidth="1"/>
    <col min="4" max="4" width="31" style="1" customWidth="1"/>
    <col min="5" max="5" width="8.140625" style="2" customWidth="1"/>
    <col min="6" max="6" width="8.42578125" style="2" customWidth="1"/>
    <col min="7" max="7" width="7.85546875" style="2" customWidth="1"/>
    <col min="8" max="8" width="11.42578125" style="2"/>
    <col min="9" max="9" width="77.5703125" style="1" customWidth="1"/>
    <col min="10" max="10" width="101.7109375" style="1" customWidth="1"/>
    <col min="11" max="11" width="11.42578125" style="2"/>
    <col min="12" max="12" width="30.7109375" style="1" customWidth="1"/>
    <col min="13" max="13" width="11.42578125" style="1" customWidth="1"/>
    <col min="14" max="16384" width="11.42578125" style="1"/>
  </cols>
  <sheetData>
    <row r="1" spans="1:12" ht="15.75" x14ac:dyDescent="0.25">
      <c r="A1" s="4" t="s">
        <v>129</v>
      </c>
      <c r="B1" s="4"/>
      <c r="C1" s="4"/>
      <c r="D1" s="4"/>
      <c r="E1" s="4"/>
      <c r="F1" s="4"/>
      <c r="G1" s="4"/>
      <c r="H1" s="4"/>
    </row>
    <row r="2" spans="1:12" x14ac:dyDescent="0.25">
      <c r="A2" s="3" t="s">
        <v>15</v>
      </c>
      <c r="B2" s="3" t="s">
        <v>14</v>
      </c>
      <c r="C2" s="3" t="s">
        <v>13</v>
      </c>
      <c r="D2" s="3" t="s">
        <v>12</v>
      </c>
      <c r="E2" s="3" t="s">
        <v>11</v>
      </c>
      <c r="F2" s="3" t="s">
        <v>10</v>
      </c>
      <c r="G2" s="3" t="s">
        <v>9</v>
      </c>
      <c r="H2" s="3" t="s">
        <v>8</v>
      </c>
      <c r="I2" s="3" t="s">
        <v>7</v>
      </c>
      <c r="J2" s="3" t="s">
        <v>6</v>
      </c>
      <c r="K2" s="3" t="s">
        <v>5</v>
      </c>
      <c r="L2" s="3" t="s">
        <v>16</v>
      </c>
    </row>
    <row r="3" spans="1:12" customFormat="1" x14ac:dyDescent="0.25">
      <c r="A3" t="str">
        <f t="shared" ref="A3:A66" si="0">"41"</f>
        <v>41</v>
      </c>
      <c r="B3" t="s">
        <v>812</v>
      </c>
      <c r="C3" t="str">
        <f>"001"</f>
        <v>001</v>
      </c>
      <c r="D3" t="s">
        <v>208</v>
      </c>
      <c r="E3" t="str">
        <f t="shared" ref="E3" si="1">"01"</f>
        <v>01</v>
      </c>
      <c r="F3" t="str">
        <f t="shared" ref="F3:F6" si="2">"001"</f>
        <v>001</v>
      </c>
      <c r="G3" t="str">
        <f>""</f>
        <v/>
      </c>
      <c r="H3" t="s">
        <v>3</v>
      </c>
      <c r="I3" t="s">
        <v>3476</v>
      </c>
      <c r="J3" t="s">
        <v>6969</v>
      </c>
      <c r="K3" t="str">
        <f>"41550"</f>
        <v>41550</v>
      </c>
    </row>
    <row r="4" spans="1:12" customFormat="1" x14ac:dyDescent="0.25">
      <c r="A4" t="str">
        <f t="shared" si="0"/>
        <v>41</v>
      </c>
      <c r="B4" t="s">
        <v>812</v>
      </c>
      <c r="C4" t="str">
        <f>"001"</f>
        <v>001</v>
      </c>
      <c r="D4" t="s">
        <v>208</v>
      </c>
      <c r="E4" t="str">
        <f>"02"</f>
        <v>02</v>
      </c>
      <c r="F4" t="str">
        <f t="shared" si="2"/>
        <v>001</v>
      </c>
      <c r="G4" t="str">
        <f>""</f>
        <v/>
      </c>
      <c r="H4" t="s">
        <v>1</v>
      </c>
      <c r="I4" t="s">
        <v>3476</v>
      </c>
      <c r="J4" t="s">
        <v>6969</v>
      </c>
      <c r="K4" t="str">
        <f>"41550"</f>
        <v>41550</v>
      </c>
    </row>
    <row r="5" spans="1:12" customFormat="1" x14ac:dyDescent="0.25">
      <c r="A5" t="str">
        <f t="shared" si="0"/>
        <v>41</v>
      </c>
      <c r="B5" t="s">
        <v>812</v>
      </c>
      <c r="C5" t="str">
        <f>"001"</f>
        <v>001</v>
      </c>
      <c r="D5" t="s">
        <v>208</v>
      </c>
      <c r="E5" t="str">
        <f>"02"</f>
        <v>02</v>
      </c>
      <c r="F5" t="str">
        <f t="shared" si="2"/>
        <v>001</v>
      </c>
      <c r="G5" t="str">
        <f>""</f>
        <v/>
      </c>
      <c r="H5" t="s">
        <v>0</v>
      </c>
      <c r="I5" t="s">
        <v>3476</v>
      </c>
      <c r="J5" t="s">
        <v>6969</v>
      </c>
      <c r="K5" t="str">
        <f>"41550"</f>
        <v>41550</v>
      </c>
    </row>
    <row r="6" spans="1:12" customFormat="1" x14ac:dyDescent="0.25">
      <c r="A6" t="str">
        <f t="shared" si="0"/>
        <v>41</v>
      </c>
      <c r="B6" t="s">
        <v>812</v>
      </c>
      <c r="C6" t="str">
        <f>"002"</f>
        <v>002</v>
      </c>
      <c r="D6" t="s">
        <v>813</v>
      </c>
      <c r="E6" t="str">
        <f t="shared" ref="E6:E16" si="3">"01"</f>
        <v>01</v>
      </c>
      <c r="F6" t="str">
        <f t="shared" si="2"/>
        <v>001</v>
      </c>
      <c r="G6" t="str">
        <f>""</f>
        <v/>
      </c>
      <c r="H6" t="s">
        <v>3</v>
      </c>
      <c r="I6" t="s">
        <v>3477</v>
      </c>
      <c r="J6" t="s">
        <v>6970</v>
      </c>
      <c r="K6" t="str">
        <f>"41380"</f>
        <v>41380</v>
      </c>
    </row>
    <row r="7" spans="1:12" customFormat="1" x14ac:dyDescent="0.25">
      <c r="A7" t="str">
        <f t="shared" si="0"/>
        <v>41</v>
      </c>
      <c r="B7" t="s">
        <v>812</v>
      </c>
      <c r="C7" t="str">
        <f>"002"</f>
        <v>002</v>
      </c>
      <c r="D7" t="s">
        <v>813</v>
      </c>
      <c r="E7" t="str">
        <f t="shared" si="3"/>
        <v>01</v>
      </c>
      <c r="F7" t="str">
        <f>"002"</f>
        <v>002</v>
      </c>
      <c r="G7" t="str">
        <f>""</f>
        <v/>
      </c>
      <c r="H7" t="s">
        <v>3</v>
      </c>
      <c r="I7" t="s">
        <v>3477</v>
      </c>
      <c r="J7" t="s">
        <v>6970</v>
      </c>
      <c r="K7" t="str">
        <f>"41380"</f>
        <v>41380</v>
      </c>
    </row>
    <row r="8" spans="1:12" customFormat="1" x14ac:dyDescent="0.25">
      <c r="A8" t="str">
        <f t="shared" si="0"/>
        <v>41</v>
      </c>
      <c r="B8" t="s">
        <v>812</v>
      </c>
      <c r="C8" t="str">
        <f>"003"</f>
        <v>003</v>
      </c>
      <c r="D8" t="s">
        <v>814</v>
      </c>
      <c r="E8" t="str">
        <f t="shared" si="3"/>
        <v>01</v>
      </c>
      <c r="F8" t="str">
        <f>"001"</f>
        <v>001</v>
      </c>
      <c r="G8" t="str">
        <f>""</f>
        <v/>
      </c>
      <c r="H8" t="s">
        <v>1</v>
      </c>
      <c r="I8" t="s">
        <v>3478</v>
      </c>
      <c r="J8" t="s">
        <v>6971</v>
      </c>
      <c r="K8" t="str">
        <f>"41809"</f>
        <v>41809</v>
      </c>
    </row>
    <row r="9" spans="1:12" customFormat="1" x14ac:dyDescent="0.25">
      <c r="A9" t="str">
        <f t="shared" si="0"/>
        <v>41</v>
      </c>
      <c r="B9" t="s">
        <v>812</v>
      </c>
      <c r="C9" t="str">
        <f>"003"</f>
        <v>003</v>
      </c>
      <c r="D9" t="s">
        <v>814</v>
      </c>
      <c r="E9" t="str">
        <f t="shared" si="3"/>
        <v>01</v>
      </c>
      <c r="F9" t="str">
        <f>"001"</f>
        <v>001</v>
      </c>
      <c r="G9" t="str">
        <f>""</f>
        <v/>
      </c>
      <c r="H9" t="s">
        <v>0</v>
      </c>
      <c r="I9" t="s">
        <v>3478</v>
      </c>
      <c r="J9" t="s">
        <v>6971</v>
      </c>
      <c r="K9" t="str">
        <f>"41809"</f>
        <v>41809</v>
      </c>
    </row>
    <row r="10" spans="1:12" customFormat="1" x14ac:dyDescent="0.25">
      <c r="A10" t="str">
        <f t="shared" si="0"/>
        <v>41</v>
      </c>
      <c r="B10" t="s">
        <v>812</v>
      </c>
      <c r="C10" t="str">
        <f>"003"</f>
        <v>003</v>
      </c>
      <c r="D10" t="s">
        <v>814</v>
      </c>
      <c r="E10" t="str">
        <f t="shared" si="3"/>
        <v>01</v>
      </c>
      <c r="F10" t="str">
        <f>"002"</f>
        <v>002</v>
      </c>
      <c r="G10" t="str">
        <f>""</f>
        <v/>
      </c>
      <c r="H10" t="s">
        <v>1</v>
      </c>
      <c r="I10" t="s">
        <v>3478</v>
      </c>
      <c r="J10" t="s">
        <v>6971</v>
      </c>
      <c r="K10" t="str">
        <f>"41809"</f>
        <v>41809</v>
      </c>
    </row>
    <row r="11" spans="1:12" customFormat="1" x14ac:dyDescent="0.25">
      <c r="A11" t="str">
        <f t="shared" si="0"/>
        <v>41</v>
      </c>
      <c r="B11" t="s">
        <v>812</v>
      </c>
      <c r="C11" t="str">
        <f>"003"</f>
        <v>003</v>
      </c>
      <c r="D11" t="s">
        <v>814</v>
      </c>
      <c r="E11" t="str">
        <f t="shared" si="3"/>
        <v>01</v>
      </c>
      <c r="F11" t="str">
        <f>"002"</f>
        <v>002</v>
      </c>
      <c r="G11" t="str">
        <f>""</f>
        <v/>
      </c>
      <c r="H11" t="s">
        <v>0</v>
      </c>
      <c r="I11" t="s">
        <v>3478</v>
      </c>
      <c r="J11" t="s">
        <v>6971</v>
      </c>
      <c r="K11" t="str">
        <f>"41809"</f>
        <v>41809</v>
      </c>
    </row>
    <row r="12" spans="1:12" customFormat="1" x14ac:dyDescent="0.25">
      <c r="A12" t="str">
        <f t="shared" si="0"/>
        <v>41</v>
      </c>
      <c r="B12" t="s">
        <v>812</v>
      </c>
      <c r="C12" t="str">
        <f t="shared" ref="C12:C75" si="4">"004"</f>
        <v>004</v>
      </c>
      <c r="D12" t="s">
        <v>815</v>
      </c>
      <c r="E12" t="str">
        <f t="shared" si="3"/>
        <v>01</v>
      </c>
      <c r="F12" t="str">
        <f>"002"</f>
        <v>002</v>
      </c>
      <c r="G12" t="str">
        <f>""</f>
        <v/>
      </c>
      <c r="H12" t="s">
        <v>1</v>
      </c>
      <c r="I12" t="s">
        <v>3479</v>
      </c>
      <c r="J12" t="s">
        <v>6972</v>
      </c>
      <c r="K12" t="str">
        <f t="shared" ref="K12:K75" si="5">"41500"</f>
        <v>41500</v>
      </c>
    </row>
    <row r="13" spans="1:12" customFormat="1" x14ac:dyDescent="0.25">
      <c r="A13" t="str">
        <f t="shared" si="0"/>
        <v>41</v>
      </c>
      <c r="B13" t="s">
        <v>812</v>
      </c>
      <c r="C13" t="str">
        <f t="shared" si="4"/>
        <v>004</v>
      </c>
      <c r="D13" t="s">
        <v>815</v>
      </c>
      <c r="E13" t="str">
        <f t="shared" si="3"/>
        <v>01</v>
      </c>
      <c r="F13" t="str">
        <f>"002"</f>
        <v>002</v>
      </c>
      <c r="G13" t="str">
        <f>""</f>
        <v/>
      </c>
      <c r="H13" t="s">
        <v>0</v>
      </c>
      <c r="I13" t="s">
        <v>3479</v>
      </c>
      <c r="J13" t="s">
        <v>6972</v>
      </c>
      <c r="K13" t="str">
        <f t="shared" si="5"/>
        <v>41500</v>
      </c>
    </row>
    <row r="14" spans="1:12" customFormat="1" x14ac:dyDescent="0.25">
      <c r="A14" t="str">
        <f t="shared" si="0"/>
        <v>41</v>
      </c>
      <c r="B14" t="s">
        <v>812</v>
      </c>
      <c r="C14" t="str">
        <f t="shared" si="4"/>
        <v>004</v>
      </c>
      <c r="D14" t="s">
        <v>815</v>
      </c>
      <c r="E14" t="str">
        <f t="shared" si="3"/>
        <v>01</v>
      </c>
      <c r="F14" t="str">
        <f>"002"</f>
        <v>002</v>
      </c>
      <c r="G14" t="str">
        <f>""</f>
        <v/>
      </c>
      <c r="H14" t="s">
        <v>2</v>
      </c>
      <c r="I14" t="s">
        <v>3479</v>
      </c>
      <c r="J14" t="s">
        <v>6972</v>
      </c>
      <c r="K14" t="str">
        <f t="shared" si="5"/>
        <v>41500</v>
      </c>
    </row>
    <row r="15" spans="1:12" customFormat="1" x14ac:dyDescent="0.25">
      <c r="A15" t="str">
        <f t="shared" si="0"/>
        <v>41</v>
      </c>
      <c r="B15" t="s">
        <v>812</v>
      </c>
      <c r="C15" t="str">
        <f t="shared" si="4"/>
        <v>004</v>
      </c>
      <c r="D15" t="s">
        <v>815</v>
      </c>
      <c r="E15" t="str">
        <f t="shared" si="3"/>
        <v>01</v>
      </c>
      <c r="F15" t="str">
        <f>"003"</f>
        <v>003</v>
      </c>
      <c r="G15" t="str">
        <f>""</f>
        <v/>
      </c>
      <c r="H15" t="s">
        <v>1</v>
      </c>
      <c r="I15" t="s">
        <v>3480</v>
      </c>
      <c r="J15" t="s">
        <v>6973</v>
      </c>
      <c r="K15" t="str">
        <f t="shared" si="5"/>
        <v>41500</v>
      </c>
    </row>
    <row r="16" spans="1:12" customFormat="1" x14ac:dyDescent="0.25">
      <c r="A16" t="str">
        <f t="shared" si="0"/>
        <v>41</v>
      </c>
      <c r="B16" t="s">
        <v>812</v>
      </c>
      <c r="C16" t="str">
        <f t="shared" si="4"/>
        <v>004</v>
      </c>
      <c r="D16" t="s">
        <v>815</v>
      </c>
      <c r="E16" t="str">
        <f t="shared" si="3"/>
        <v>01</v>
      </c>
      <c r="F16" t="str">
        <f>"003"</f>
        <v>003</v>
      </c>
      <c r="G16" t="str">
        <f>""</f>
        <v/>
      </c>
      <c r="H16" t="s">
        <v>0</v>
      </c>
      <c r="I16" t="s">
        <v>3480</v>
      </c>
      <c r="J16" t="s">
        <v>6973</v>
      </c>
      <c r="K16" t="str">
        <f t="shared" si="5"/>
        <v>41500</v>
      </c>
    </row>
    <row r="17" spans="1:11" customFormat="1" x14ac:dyDescent="0.25">
      <c r="A17" t="str">
        <f t="shared" si="0"/>
        <v>41</v>
      </c>
      <c r="B17" t="s">
        <v>812</v>
      </c>
      <c r="C17" t="str">
        <f t="shared" si="4"/>
        <v>004</v>
      </c>
      <c r="D17" t="s">
        <v>815</v>
      </c>
      <c r="E17" t="str">
        <f t="shared" ref="E17:E28" si="6">"02"</f>
        <v>02</v>
      </c>
      <c r="F17" t="str">
        <f>"001"</f>
        <v>001</v>
      </c>
      <c r="G17" t="str">
        <f>""</f>
        <v/>
      </c>
      <c r="H17" t="s">
        <v>1</v>
      </c>
      <c r="I17" t="s">
        <v>3481</v>
      </c>
      <c r="J17" t="s">
        <v>6974</v>
      </c>
      <c r="K17" t="str">
        <f t="shared" si="5"/>
        <v>41500</v>
      </c>
    </row>
    <row r="18" spans="1:11" customFormat="1" x14ac:dyDescent="0.25">
      <c r="A18" t="str">
        <f t="shared" si="0"/>
        <v>41</v>
      </c>
      <c r="B18" t="s">
        <v>812</v>
      </c>
      <c r="C18" t="str">
        <f t="shared" si="4"/>
        <v>004</v>
      </c>
      <c r="D18" t="s">
        <v>815</v>
      </c>
      <c r="E18" t="str">
        <f t="shared" si="6"/>
        <v>02</v>
      </c>
      <c r="F18" t="str">
        <f>"001"</f>
        <v>001</v>
      </c>
      <c r="G18" t="str">
        <f>""</f>
        <v/>
      </c>
      <c r="H18" t="s">
        <v>0</v>
      </c>
      <c r="I18" t="s">
        <v>3481</v>
      </c>
      <c r="J18" t="s">
        <v>6974</v>
      </c>
      <c r="K18" t="str">
        <f t="shared" si="5"/>
        <v>41500</v>
      </c>
    </row>
    <row r="19" spans="1:11" customFormat="1" x14ac:dyDescent="0.25">
      <c r="A19" t="str">
        <f t="shared" si="0"/>
        <v>41</v>
      </c>
      <c r="B19" t="s">
        <v>812</v>
      </c>
      <c r="C19" t="str">
        <f t="shared" si="4"/>
        <v>004</v>
      </c>
      <c r="D19" t="s">
        <v>815</v>
      </c>
      <c r="E19" t="str">
        <f t="shared" si="6"/>
        <v>02</v>
      </c>
      <c r="F19" t="str">
        <f>"003"</f>
        <v>003</v>
      </c>
      <c r="G19" t="str">
        <f>""</f>
        <v/>
      </c>
      <c r="H19" t="s">
        <v>1</v>
      </c>
      <c r="I19" t="s">
        <v>3482</v>
      </c>
      <c r="J19" t="s">
        <v>6975</v>
      </c>
      <c r="K19" t="str">
        <f t="shared" si="5"/>
        <v>41500</v>
      </c>
    </row>
    <row r="20" spans="1:11" customFormat="1" x14ac:dyDescent="0.25">
      <c r="A20" t="str">
        <f t="shared" si="0"/>
        <v>41</v>
      </c>
      <c r="B20" t="s">
        <v>812</v>
      </c>
      <c r="C20" t="str">
        <f t="shared" si="4"/>
        <v>004</v>
      </c>
      <c r="D20" t="s">
        <v>815</v>
      </c>
      <c r="E20" t="str">
        <f t="shared" si="6"/>
        <v>02</v>
      </c>
      <c r="F20" t="str">
        <f>"003"</f>
        <v>003</v>
      </c>
      <c r="G20" t="str">
        <f>""</f>
        <v/>
      </c>
      <c r="H20" t="s">
        <v>0</v>
      </c>
      <c r="I20" t="s">
        <v>3482</v>
      </c>
      <c r="J20" t="s">
        <v>6975</v>
      </c>
      <c r="K20" t="str">
        <f t="shared" si="5"/>
        <v>41500</v>
      </c>
    </row>
    <row r="21" spans="1:11" customFormat="1" x14ac:dyDescent="0.25">
      <c r="A21" t="str">
        <f t="shared" si="0"/>
        <v>41</v>
      </c>
      <c r="B21" t="s">
        <v>812</v>
      </c>
      <c r="C21" t="str">
        <f t="shared" si="4"/>
        <v>004</v>
      </c>
      <c r="D21" t="s">
        <v>815</v>
      </c>
      <c r="E21" t="str">
        <f t="shared" si="6"/>
        <v>02</v>
      </c>
      <c r="F21" t="str">
        <f>"004"</f>
        <v>004</v>
      </c>
      <c r="G21" t="str">
        <f>""</f>
        <v/>
      </c>
      <c r="H21" t="s">
        <v>1</v>
      </c>
      <c r="I21" t="s">
        <v>3483</v>
      </c>
      <c r="J21" t="s">
        <v>6976</v>
      </c>
      <c r="K21" t="str">
        <f t="shared" si="5"/>
        <v>41500</v>
      </c>
    </row>
    <row r="22" spans="1:11" customFormat="1" x14ac:dyDescent="0.25">
      <c r="A22" t="str">
        <f t="shared" si="0"/>
        <v>41</v>
      </c>
      <c r="B22" t="s">
        <v>812</v>
      </c>
      <c r="C22" t="str">
        <f t="shared" si="4"/>
        <v>004</v>
      </c>
      <c r="D22" t="s">
        <v>815</v>
      </c>
      <c r="E22" t="str">
        <f t="shared" si="6"/>
        <v>02</v>
      </c>
      <c r="F22" t="str">
        <f>"004"</f>
        <v>004</v>
      </c>
      <c r="G22" t="str">
        <f>""</f>
        <v/>
      </c>
      <c r="H22" t="s">
        <v>0</v>
      </c>
      <c r="I22" t="s">
        <v>3483</v>
      </c>
      <c r="J22" t="s">
        <v>6976</v>
      </c>
      <c r="K22" t="str">
        <f t="shared" si="5"/>
        <v>41500</v>
      </c>
    </row>
    <row r="23" spans="1:11" customFormat="1" x14ac:dyDescent="0.25">
      <c r="A23" t="str">
        <f t="shared" si="0"/>
        <v>41</v>
      </c>
      <c r="B23" t="s">
        <v>812</v>
      </c>
      <c r="C23" t="str">
        <f t="shared" si="4"/>
        <v>004</v>
      </c>
      <c r="D23" t="s">
        <v>815</v>
      </c>
      <c r="E23" t="str">
        <f t="shared" si="6"/>
        <v>02</v>
      </c>
      <c r="F23" t="str">
        <f>"004"</f>
        <v>004</v>
      </c>
      <c r="G23" t="str">
        <f>""</f>
        <v/>
      </c>
      <c r="H23" t="s">
        <v>2</v>
      </c>
      <c r="I23" t="s">
        <v>3483</v>
      </c>
      <c r="J23" t="s">
        <v>6976</v>
      </c>
      <c r="K23" t="str">
        <f t="shared" si="5"/>
        <v>41500</v>
      </c>
    </row>
    <row r="24" spans="1:11" customFormat="1" x14ac:dyDescent="0.25">
      <c r="A24" t="str">
        <f t="shared" si="0"/>
        <v>41</v>
      </c>
      <c r="B24" t="s">
        <v>812</v>
      </c>
      <c r="C24" t="str">
        <f t="shared" si="4"/>
        <v>004</v>
      </c>
      <c r="D24" t="s">
        <v>815</v>
      </c>
      <c r="E24" t="str">
        <f t="shared" si="6"/>
        <v>02</v>
      </c>
      <c r="F24" t="str">
        <f>"005"</f>
        <v>005</v>
      </c>
      <c r="G24" t="str">
        <f>""</f>
        <v/>
      </c>
      <c r="H24" t="s">
        <v>1</v>
      </c>
      <c r="I24" t="s">
        <v>3482</v>
      </c>
      <c r="J24" t="s">
        <v>6975</v>
      </c>
      <c r="K24" t="str">
        <f t="shared" si="5"/>
        <v>41500</v>
      </c>
    </row>
    <row r="25" spans="1:11" customFormat="1" x14ac:dyDescent="0.25">
      <c r="A25" t="str">
        <f t="shared" si="0"/>
        <v>41</v>
      </c>
      <c r="B25" t="s">
        <v>812</v>
      </c>
      <c r="C25" t="str">
        <f t="shared" si="4"/>
        <v>004</v>
      </c>
      <c r="D25" t="s">
        <v>815</v>
      </c>
      <c r="E25" t="str">
        <f t="shared" si="6"/>
        <v>02</v>
      </c>
      <c r="F25" t="str">
        <f>"005"</f>
        <v>005</v>
      </c>
      <c r="G25" t="str">
        <f>""</f>
        <v/>
      </c>
      <c r="H25" t="s">
        <v>0</v>
      </c>
      <c r="I25" t="s">
        <v>3482</v>
      </c>
      <c r="J25" t="s">
        <v>6975</v>
      </c>
      <c r="K25" t="str">
        <f t="shared" si="5"/>
        <v>41500</v>
      </c>
    </row>
    <row r="26" spans="1:11" customFormat="1" x14ac:dyDescent="0.25">
      <c r="A26" t="str">
        <f t="shared" si="0"/>
        <v>41</v>
      </c>
      <c r="B26" t="s">
        <v>812</v>
      </c>
      <c r="C26" t="str">
        <f t="shared" si="4"/>
        <v>004</v>
      </c>
      <c r="D26" t="s">
        <v>815</v>
      </c>
      <c r="E26" t="str">
        <f t="shared" si="6"/>
        <v>02</v>
      </c>
      <c r="F26" t="str">
        <f>"006"</f>
        <v>006</v>
      </c>
      <c r="G26" t="str">
        <f>""</f>
        <v/>
      </c>
      <c r="H26" t="s">
        <v>1</v>
      </c>
      <c r="I26" t="s">
        <v>3484</v>
      </c>
      <c r="J26" t="s">
        <v>6977</v>
      </c>
      <c r="K26" t="str">
        <f t="shared" si="5"/>
        <v>41500</v>
      </c>
    </row>
    <row r="27" spans="1:11" customFormat="1" x14ac:dyDescent="0.25">
      <c r="A27" t="str">
        <f t="shared" si="0"/>
        <v>41</v>
      </c>
      <c r="B27" t="s">
        <v>812</v>
      </c>
      <c r="C27" t="str">
        <f t="shared" si="4"/>
        <v>004</v>
      </c>
      <c r="D27" t="s">
        <v>815</v>
      </c>
      <c r="E27" t="str">
        <f t="shared" si="6"/>
        <v>02</v>
      </c>
      <c r="F27" t="str">
        <f>"006"</f>
        <v>006</v>
      </c>
      <c r="G27" t="str">
        <f>""</f>
        <v/>
      </c>
      <c r="H27" t="s">
        <v>0</v>
      </c>
      <c r="I27" t="s">
        <v>3484</v>
      </c>
      <c r="J27" t="s">
        <v>6977</v>
      </c>
      <c r="K27" t="str">
        <f t="shared" si="5"/>
        <v>41500</v>
      </c>
    </row>
    <row r="28" spans="1:11" customFormat="1" x14ac:dyDescent="0.25">
      <c r="A28" t="str">
        <f t="shared" si="0"/>
        <v>41</v>
      </c>
      <c r="B28" t="s">
        <v>812</v>
      </c>
      <c r="C28" t="str">
        <f t="shared" si="4"/>
        <v>004</v>
      </c>
      <c r="D28" t="s">
        <v>815</v>
      </c>
      <c r="E28" t="str">
        <f t="shared" si="6"/>
        <v>02</v>
      </c>
      <c r="F28" t="str">
        <f>"006"</f>
        <v>006</v>
      </c>
      <c r="G28" t="str">
        <f>""</f>
        <v/>
      </c>
      <c r="H28" t="s">
        <v>2</v>
      </c>
      <c r="I28" t="s">
        <v>3484</v>
      </c>
      <c r="J28" t="s">
        <v>6977</v>
      </c>
      <c r="K28" t="str">
        <f t="shared" si="5"/>
        <v>41500</v>
      </c>
    </row>
    <row r="29" spans="1:11" customFormat="1" x14ac:dyDescent="0.25">
      <c r="A29" t="str">
        <f t="shared" si="0"/>
        <v>41</v>
      </c>
      <c r="B29" t="s">
        <v>812</v>
      </c>
      <c r="C29" t="str">
        <f t="shared" si="4"/>
        <v>004</v>
      </c>
      <c r="D29" t="s">
        <v>815</v>
      </c>
      <c r="E29" t="str">
        <f t="shared" ref="E29:E48" si="7">"03"</f>
        <v>03</v>
      </c>
      <c r="F29" t="str">
        <f>"001"</f>
        <v>001</v>
      </c>
      <c r="G29" t="str">
        <f>""</f>
        <v/>
      </c>
      <c r="H29" t="s">
        <v>1</v>
      </c>
      <c r="I29" t="s">
        <v>3480</v>
      </c>
      <c r="J29" t="s">
        <v>6973</v>
      </c>
      <c r="K29" t="str">
        <f t="shared" si="5"/>
        <v>41500</v>
      </c>
    </row>
    <row r="30" spans="1:11" customFormat="1" x14ac:dyDescent="0.25">
      <c r="A30" t="str">
        <f t="shared" si="0"/>
        <v>41</v>
      </c>
      <c r="B30" t="s">
        <v>812</v>
      </c>
      <c r="C30" t="str">
        <f t="shared" si="4"/>
        <v>004</v>
      </c>
      <c r="D30" t="s">
        <v>815</v>
      </c>
      <c r="E30" t="str">
        <f t="shared" si="7"/>
        <v>03</v>
      </c>
      <c r="F30" t="str">
        <f>"001"</f>
        <v>001</v>
      </c>
      <c r="G30" t="str">
        <f>""</f>
        <v/>
      </c>
      <c r="H30" t="s">
        <v>0</v>
      </c>
      <c r="I30" t="s">
        <v>3480</v>
      </c>
      <c r="J30" t="s">
        <v>6973</v>
      </c>
      <c r="K30" t="str">
        <f t="shared" si="5"/>
        <v>41500</v>
      </c>
    </row>
    <row r="31" spans="1:11" customFormat="1" x14ac:dyDescent="0.25">
      <c r="A31" t="str">
        <f t="shared" si="0"/>
        <v>41</v>
      </c>
      <c r="B31" t="s">
        <v>812</v>
      </c>
      <c r="C31" t="str">
        <f t="shared" si="4"/>
        <v>004</v>
      </c>
      <c r="D31" t="s">
        <v>815</v>
      </c>
      <c r="E31" t="str">
        <f t="shared" si="7"/>
        <v>03</v>
      </c>
      <c r="F31" t="str">
        <f>"002"</f>
        <v>002</v>
      </c>
      <c r="G31" t="str">
        <f>""</f>
        <v/>
      </c>
      <c r="H31" t="s">
        <v>3</v>
      </c>
      <c r="I31" t="s">
        <v>3480</v>
      </c>
      <c r="J31" t="s">
        <v>6973</v>
      </c>
      <c r="K31" t="str">
        <f t="shared" si="5"/>
        <v>41500</v>
      </c>
    </row>
    <row r="32" spans="1:11" customFormat="1" x14ac:dyDescent="0.25">
      <c r="A32" t="str">
        <f t="shared" si="0"/>
        <v>41</v>
      </c>
      <c r="B32" t="s">
        <v>812</v>
      </c>
      <c r="C32" t="str">
        <f t="shared" si="4"/>
        <v>004</v>
      </c>
      <c r="D32" t="s">
        <v>815</v>
      </c>
      <c r="E32" t="str">
        <f t="shared" si="7"/>
        <v>03</v>
      </c>
      <c r="F32" t="str">
        <f>"003"</f>
        <v>003</v>
      </c>
      <c r="G32" t="str">
        <f>""</f>
        <v/>
      </c>
      <c r="H32" t="s">
        <v>1</v>
      </c>
      <c r="I32" t="s">
        <v>3479</v>
      </c>
      <c r="J32" t="s">
        <v>6972</v>
      </c>
      <c r="K32" t="str">
        <f t="shared" si="5"/>
        <v>41500</v>
      </c>
    </row>
    <row r="33" spans="1:11" customFormat="1" x14ac:dyDescent="0.25">
      <c r="A33" t="str">
        <f t="shared" si="0"/>
        <v>41</v>
      </c>
      <c r="B33" t="s">
        <v>812</v>
      </c>
      <c r="C33" t="str">
        <f t="shared" si="4"/>
        <v>004</v>
      </c>
      <c r="D33" t="s">
        <v>815</v>
      </c>
      <c r="E33" t="str">
        <f t="shared" si="7"/>
        <v>03</v>
      </c>
      <c r="F33" t="str">
        <f>"003"</f>
        <v>003</v>
      </c>
      <c r="G33" t="str">
        <f>""</f>
        <v/>
      </c>
      <c r="H33" t="s">
        <v>0</v>
      </c>
      <c r="I33" t="s">
        <v>3479</v>
      </c>
      <c r="J33" t="s">
        <v>6972</v>
      </c>
      <c r="K33" t="str">
        <f t="shared" si="5"/>
        <v>41500</v>
      </c>
    </row>
    <row r="34" spans="1:11" customFormat="1" x14ac:dyDescent="0.25">
      <c r="A34" t="str">
        <f t="shared" si="0"/>
        <v>41</v>
      </c>
      <c r="B34" t="s">
        <v>812</v>
      </c>
      <c r="C34" t="str">
        <f t="shared" si="4"/>
        <v>004</v>
      </c>
      <c r="D34" t="s">
        <v>815</v>
      </c>
      <c r="E34" t="str">
        <f t="shared" si="7"/>
        <v>03</v>
      </c>
      <c r="F34" t="str">
        <f>"004"</f>
        <v>004</v>
      </c>
      <c r="G34" t="str">
        <f>""</f>
        <v/>
      </c>
      <c r="H34" t="s">
        <v>1</v>
      </c>
      <c r="I34" t="s">
        <v>23</v>
      </c>
      <c r="J34" t="s">
        <v>6978</v>
      </c>
      <c r="K34" t="str">
        <f t="shared" si="5"/>
        <v>41500</v>
      </c>
    </row>
    <row r="35" spans="1:11" customFormat="1" x14ac:dyDescent="0.25">
      <c r="A35" t="str">
        <f t="shared" si="0"/>
        <v>41</v>
      </c>
      <c r="B35" t="s">
        <v>812</v>
      </c>
      <c r="C35" t="str">
        <f t="shared" si="4"/>
        <v>004</v>
      </c>
      <c r="D35" t="s">
        <v>815</v>
      </c>
      <c r="E35" t="str">
        <f t="shared" si="7"/>
        <v>03</v>
      </c>
      <c r="F35" t="str">
        <f>"004"</f>
        <v>004</v>
      </c>
      <c r="G35" t="str">
        <f>""</f>
        <v/>
      </c>
      <c r="H35" t="s">
        <v>0</v>
      </c>
      <c r="I35" t="s">
        <v>23</v>
      </c>
      <c r="J35" t="s">
        <v>6978</v>
      </c>
      <c r="K35" t="str">
        <f t="shared" si="5"/>
        <v>41500</v>
      </c>
    </row>
    <row r="36" spans="1:11" customFormat="1" x14ac:dyDescent="0.25">
      <c r="A36" t="str">
        <f t="shared" si="0"/>
        <v>41</v>
      </c>
      <c r="B36" t="s">
        <v>812</v>
      </c>
      <c r="C36" t="str">
        <f t="shared" si="4"/>
        <v>004</v>
      </c>
      <c r="D36" t="s">
        <v>815</v>
      </c>
      <c r="E36" t="str">
        <f t="shared" si="7"/>
        <v>03</v>
      </c>
      <c r="F36" t="str">
        <f>"005"</f>
        <v>005</v>
      </c>
      <c r="G36" t="str">
        <f>""</f>
        <v/>
      </c>
      <c r="H36" t="s">
        <v>1</v>
      </c>
      <c r="I36" t="s">
        <v>94</v>
      </c>
      <c r="J36" t="s">
        <v>6979</v>
      </c>
      <c r="K36" t="str">
        <f t="shared" si="5"/>
        <v>41500</v>
      </c>
    </row>
    <row r="37" spans="1:11" customFormat="1" x14ac:dyDescent="0.25">
      <c r="A37" t="str">
        <f t="shared" si="0"/>
        <v>41</v>
      </c>
      <c r="B37" t="s">
        <v>812</v>
      </c>
      <c r="C37" t="str">
        <f t="shared" si="4"/>
        <v>004</v>
      </c>
      <c r="D37" t="s">
        <v>815</v>
      </c>
      <c r="E37" t="str">
        <f t="shared" si="7"/>
        <v>03</v>
      </c>
      <c r="F37" t="str">
        <f>"005"</f>
        <v>005</v>
      </c>
      <c r="G37" t="str">
        <f>""</f>
        <v/>
      </c>
      <c r="H37" t="s">
        <v>0</v>
      </c>
      <c r="I37" t="s">
        <v>94</v>
      </c>
      <c r="J37" t="s">
        <v>6979</v>
      </c>
      <c r="K37" t="str">
        <f t="shared" si="5"/>
        <v>41500</v>
      </c>
    </row>
    <row r="38" spans="1:11" customFormat="1" x14ac:dyDescent="0.25">
      <c r="A38" t="str">
        <f t="shared" si="0"/>
        <v>41</v>
      </c>
      <c r="B38" t="s">
        <v>812</v>
      </c>
      <c r="C38" t="str">
        <f t="shared" si="4"/>
        <v>004</v>
      </c>
      <c r="D38" t="s">
        <v>815</v>
      </c>
      <c r="E38" t="str">
        <f t="shared" si="7"/>
        <v>03</v>
      </c>
      <c r="F38" t="str">
        <f>"006"</f>
        <v>006</v>
      </c>
      <c r="G38" t="str">
        <f>""</f>
        <v/>
      </c>
      <c r="H38" t="s">
        <v>1</v>
      </c>
      <c r="I38" t="s">
        <v>3485</v>
      </c>
      <c r="J38" t="s">
        <v>6980</v>
      </c>
      <c r="K38" t="str">
        <f t="shared" si="5"/>
        <v>41500</v>
      </c>
    </row>
    <row r="39" spans="1:11" customFormat="1" x14ac:dyDescent="0.25">
      <c r="A39" t="str">
        <f t="shared" si="0"/>
        <v>41</v>
      </c>
      <c r="B39" t="s">
        <v>812</v>
      </c>
      <c r="C39" t="str">
        <f t="shared" si="4"/>
        <v>004</v>
      </c>
      <c r="D39" t="s">
        <v>815</v>
      </c>
      <c r="E39" t="str">
        <f t="shared" si="7"/>
        <v>03</v>
      </c>
      <c r="F39" t="str">
        <f>"006"</f>
        <v>006</v>
      </c>
      <c r="G39" t="str">
        <f>""</f>
        <v/>
      </c>
      <c r="H39" t="s">
        <v>0</v>
      </c>
      <c r="I39" t="s">
        <v>3485</v>
      </c>
      <c r="J39" t="s">
        <v>6980</v>
      </c>
      <c r="K39" t="str">
        <f t="shared" si="5"/>
        <v>41500</v>
      </c>
    </row>
    <row r="40" spans="1:11" customFormat="1" x14ac:dyDescent="0.25">
      <c r="A40" t="str">
        <f t="shared" si="0"/>
        <v>41</v>
      </c>
      <c r="B40" t="s">
        <v>812</v>
      </c>
      <c r="C40" t="str">
        <f t="shared" si="4"/>
        <v>004</v>
      </c>
      <c r="D40" t="s">
        <v>815</v>
      </c>
      <c r="E40" t="str">
        <f t="shared" si="7"/>
        <v>03</v>
      </c>
      <c r="F40" t="str">
        <f>"007"</f>
        <v>007</v>
      </c>
      <c r="G40" t="str">
        <f>""</f>
        <v/>
      </c>
      <c r="H40" t="s">
        <v>1</v>
      </c>
      <c r="I40" t="s">
        <v>3486</v>
      </c>
      <c r="J40" t="s">
        <v>6981</v>
      </c>
      <c r="K40" t="str">
        <f t="shared" si="5"/>
        <v>41500</v>
      </c>
    </row>
    <row r="41" spans="1:11" customFormat="1" x14ac:dyDescent="0.25">
      <c r="A41" t="str">
        <f t="shared" si="0"/>
        <v>41</v>
      </c>
      <c r="B41" t="s">
        <v>812</v>
      </c>
      <c r="C41" t="str">
        <f t="shared" si="4"/>
        <v>004</v>
      </c>
      <c r="D41" t="s">
        <v>815</v>
      </c>
      <c r="E41" t="str">
        <f t="shared" si="7"/>
        <v>03</v>
      </c>
      <c r="F41" t="str">
        <f>"007"</f>
        <v>007</v>
      </c>
      <c r="G41" t="str">
        <f>""</f>
        <v/>
      </c>
      <c r="H41" t="s">
        <v>0</v>
      </c>
      <c r="I41" t="s">
        <v>3486</v>
      </c>
      <c r="J41" t="s">
        <v>6981</v>
      </c>
      <c r="K41" t="str">
        <f t="shared" si="5"/>
        <v>41500</v>
      </c>
    </row>
    <row r="42" spans="1:11" customFormat="1" x14ac:dyDescent="0.25">
      <c r="A42" t="str">
        <f t="shared" si="0"/>
        <v>41</v>
      </c>
      <c r="B42" t="s">
        <v>812</v>
      </c>
      <c r="C42" t="str">
        <f t="shared" si="4"/>
        <v>004</v>
      </c>
      <c r="D42" t="s">
        <v>815</v>
      </c>
      <c r="E42" t="str">
        <f t="shared" si="7"/>
        <v>03</v>
      </c>
      <c r="F42" t="str">
        <f>"008"</f>
        <v>008</v>
      </c>
      <c r="G42" t="str">
        <f>""</f>
        <v/>
      </c>
      <c r="H42" t="s">
        <v>1</v>
      </c>
      <c r="I42" t="s">
        <v>3156</v>
      </c>
      <c r="J42" t="s">
        <v>6982</v>
      </c>
      <c r="K42" t="str">
        <f t="shared" si="5"/>
        <v>41500</v>
      </c>
    </row>
    <row r="43" spans="1:11" customFormat="1" x14ac:dyDescent="0.25">
      <c r="A43" t="str">
        <f t="shared" si="0"/>
        <v>41</v>
      </c>
      <c r="B43" t="s">
        <v>812</v>
      </c>
      <c r="C43" t="str">
        <f t="shared" si="4"/>
        <v>004</v>
      </c>
      <c r="D43" t="s">
        <v>815</v>
      </c>
      <c r="E43" t="str">
        <f t="shared" si="7"/>
        <v>03</v>
      </c>
      <c r="F43" t="str">
        <f>"008"</f>
        <v>008</v>
      </c>
      <c r="G43" t="str">
        <f>""</f>
        <v/>
      </c>
      <c r="H43" t="s">
        <v>0</v>
      </c>
      <c r="I43" t="s">
        <v>3156</v>
      </c>
      <c r="J43" t="s">
        <v>6982</v>
      </c>
      <c r="K43" t="str">
        <f t="shared" si="5"/>
        <v>41500</v>
      </c>
    </row>
    <row r="44" spans="1:11" customFormat="1" x14ac:dyDescent="0.25">
      <c r="A44" t="str">
        <f t="shared" si="0"/>
        <v>41</v>
      </c>
      <c r="B44" t="s">
        <v>812</v>
      </c>
      <c r="C44" t="str">
        <f t="shared" si="4"/>
        <v>004</v>
      </c>
      <c r="D44" t="s">
        <v>815</v>
      </c>
      <c r="E44" t="str">
        <f t="shared" si="7"/>
        <v>03</v>
      </c>
      <c r="F44" t="str">
        <f>"009"</f>
        <v>009</v>
      </c>
      <c r="G44" t="str">
        <f>""</f>
        <v/>
      </c>
      <c r="H44" t="s">
        <v>3</v>
      </c>
      <c r="I44" t="s">
        <v>3486</v>
      </c>
      <c r="J44" t="s">
        <v>6981</v>
      </c>
      <c r="K44" t="str">
        <f t="shared" si="5"/>
        <v>41500</v>
      </c>
    </row>
    <row r="45" spans="1:11" customFormat="1" x14ac:dyDescent="0.25">
      <c r="A45" t="str">
        <f t="shared" si="0"/>
        <v>41</v>
      </c>
      <c r="B45" t="s">
        <v>812</v>
      </c>
      <c r="C45" t="str">
        <f t="shared" si="4"/>
        <v>004</v>
      </c>
      <c r="D45" t="s">
        <v>815</v>
      </c>
      <c r="E45" t="str">
        <f t="shared" si="7"/>
        <v>03</v>
      </c>
      <c r="F45" t="str">
        <f>"010"</f>
        <v>010</v>
      </c>
      <c r="G45" t="str">
        <f>""</f>
        <v/>
      </c>
      <c r="H45" t="s">
        <v>1</v>
      </c>
      <c r="I45" t="s">
        <v>23</v>
      </c>
      <c r="J45" t="s">
        <v>6978</v>
      </c>
      <c r="K45" t="str">
        <f t="shared" si="5"/>
        <v>41500</v>
      </c>
    </row>
    <row r="46" spans="1:11" customFormat="1" x14ac:dyDescent="0.25">
      <c r="A46" t="str">
        <f t="shared" si="0"/>
        <v>41</v>
      </c>
      <c r="B46" t="s">
        <v>812</v>
      </c>
      <c r="C46" t="str">
        <f t="shared" si="4"/>
        <v>004</v>
      </c>
      <c r="D46" t="s">
        <v>815</v>
      </c>
      <c r="E46" t="str">
        <f t="shared" si="7"/>
        <v>03</v>
      </c>
      <c r="F46" t="str">
        <f>"010"</f>
        <v>010</v>
      </c>
      <c r="G46" t="str">
        <f>""</f>
        <v/>
      </c>
      <c r="H46" t="s">
        <v>0</v>
      </c>
      <c r="I46" t="s">
        <v>23</v>
      </c>
      <c r="J46" t="s">
        <v>6978</v>
      </c>
      <c r="K46" t="str">
        <f t="shared" si="5"/>
        <v>41500</v>
      </c>
    </row>
    <row r="47" spans="1:11" customFormat="1" x14ac:dyDescent="0.25">
      <c r="A47" t="str">
        <f t="shared" si="0"/>
        <v>41</v>
      </c>
      <c r="B47" t="s">
        <v>812</v>
      </c>
      <c r="C47" t="str">
        <f t="shared" si="4"/>
        <v>004</v>
      </c>
      <c r="D47" t="s">
        <v>815</v>
      </c>
      <c r="E47" t="str">
        <f t="shared" si="7"/>
        <v>03</v>
      </c>
      <c r="F47" t="str">
        <f>"011"</f>
        <v>011</v>
      </c>
      <c r="G47" t="str">
        <f>""</f>
        <v/>
      </c>
      <c r="H47" t="s">
        <v>1</v>
      </c>
      <c r="I47" t="s">
        <v>3156</v>
      </c>
      <c r="J47" t="s">
        <v>6982</v>
      </c>
      <c r="K47" t="str">
        <f t="shared" si="5"/>
        <v>41500</v>
      </c>
    </row>
    <row r="48" spans="1:11" customFormat="1" x14ac:dyDescent="0.25">
      <c r="A48" t="str">
        <f t="shared" si="0"/>
        <v>41</v>
      </c>
      <c r="B48" t="s">
        <v>812</v>
      </c>
      <c r="C48" t="str">
        <f t="shared" si="4"/>
        <v>004</v>
      </c>
      <c r="D48" t="s">
        <v>815</v>
      </c>
      <c r="E48" t="str">
        <f t="shared" si="7"/>
        <v>03</v>
      </c>
      <c r="F48" t="str">
        <f>"011"</f>
        <v>011</v>
      </c>
      <c r="G48" t="str">
        <f>""</f>
        <v/>
      </c>
      <c r="H48" t="s">
        <v>0</v>
      </c>
      <c r="I48" t="s">
        <v>3156</v>
      </c>
      <c r="J48" t="s">
        <v>6982</v>
      </c>
      <c r="K48" t="str">
        <f t="shared" si="5"/>
        <v>41500</v>
      </c>
    </row>
    <row r="49" spans="1:11" customFormat="1" x14ac:dyDescent="0.25">
      <c r="A49" t="str">
        <f t="shared" si="0"/>
        <v>41</v>
      </c>
      <c r="B49" t="s">
        <v>812</v>
      </c>
      <c r="C49" t="str">
        <f t="shared" si="4"/>
        <v>004</v>
      </c>
      <c r="D49" t="s">
        <v>815</v>
      </c>
      <c r="E49" t="str">
        <f t="shared" ref="E49:E112" si="8">"04"</f>
        <v>04</v>
      </c>
      <c r="F49" t="str">
        <f>"001"</f>
        <v>001</v>
      </c>
      <c r="G49" t="str">
        <f>""</f>
        <v/>
      </c>
      <c r="H49" t="s">
        <v>1</v>
      </c>
      <c r="I49" t="s">
        <v>3487</v>
      </c>
      <c r="J49" t="s">
        <v>6983</v>
      </c>
      <c r="K49" t="str">
        <f t="shared" si="5"/>
        <v>41500</v>
      </c>
    </row>
    <row r="50" spans="1:11" customFormat="1" x14ac:dyDescent="0.25">
      <c r="A50" t="str">
        <f t="shared" si="0"/>
        <v>41</v>
      </c>
      <c r="B50" t="s">
        <v>812</v>
      </c>
      <c r="C50" t="str">
        <f t="shared" si="4"/>
        <v>004</v>
      </c>
      <c r="D50" t="s">
        <v>815</v>
      </c>
      <c r="E50" t="str">
        <f t="shared" si="8"/>
        <v>04</v>
      </c>
      <c r="F50" t="str">
        <f>"001"</f>
        <v>001</v>
      </c>
      <c r="G50" t="str">
        <f>""</f>
        <v/>
      </c>
      <c r="H50" t="s">
        <v>0</v>
      </c>
      <c r="I50" t="s">
        <v>3487</v>
      </c>
      <c r="J50" t="s">
        <v>6983</v>
      </c>
      <c r="K50" t="str">
        <f t="shared" si="5"/>
        <v>41500</v>
      </c>
    </row>
    <row r="51" spans="1:11" customFormat="1" x14ac:dyDescent="0.25">
      <c r="A51" t="str">
        <f t="shared" si="0"/>
        <v>41</v>
      </c>
      <c r="B51" t="s">
        <v>812</v>
      </c>
      <c r="C51" t="str">
        <f t="shared" si="4"/>
        <v>004</v>
      </c>
      <c r="D51" t="s">
        <v>815</v>
      </c>
      <c r="E51" t="str">
        <f t="shared" si="8"/>
        <v>04</v>
      </c>
      <c r="F51" t="str">
        <f>"001"</f>
        <v>001</v>
      </c>
      <c r="G51" t="str">
        <f>""</f>
        <v/>
      </c>
      <c r="H51" t="s">
        <v>2</v>
      </c>
      <c r="I51" t="s">
        <v>3487</v>
      </c>
      <c r="J51" t="s">
        <v>6983</v>
      </c>
      <c r="K51" t="str">
        <f t="shared" si="5"/>
        <v>41500</v>
      </c>
    </row>
    <row r="52" spans="1:11" customFormat="1" x14ac:dyDescent="0.25">
      <c r="A52" t="str">
        <f t="shared" si="0"/>
        <v>41</v>
      </c>
      <c r="B52" t="s">
        <v>812</v>
      </c>
      <c r="C52" t="str">
        <f t="shared" si="4"/>
        <v>004</v>
      </c>
      <c r="D52" t="s">
        <v>815</v>
      </c>
      <c r="E52" t="str">
        <f t="shared" si="8"/>
        <v>04</v>
      </c>
      <c r="F52" t="str">
        <f>"002"</f>
        <v>002</v>
      </c>
      <c r="G52" t="str">
        <f>""</f>
        <v/>
      </c>
      <c r="H52" t="s">
        <v>3</v>
      </c>
      <c r="I52" t="s">
        <v>94</v>
      </c>
      <c r="J52" t="s">
        <v>6979</v>
      </c>
      <c r="K52" t="str">
        <f t="shared" si="5"/>
        <v>41500</v>
      </c>
    </row>
    <row r="53" spans="1:11" customFormat="1" x14ac:dyDescent="0.25">
      <c r="A53" t="str">
        <f t="shared" si="0"/>
        <v>41</v>
      </c>
      <c r="B53" t="s">
        <v>812</v>
      </c>
      <c r="C53" t="str">
        <f t="shared" si="4"/>
        <v>004</v>
      </c>
      <c r="D53" t="s">
        <v>815</v>
      </c>
      <c r="E53" t="str">
        <f t="shared" si="8"/>
        <v>04</v>
      </c>
      <c r="F53" t="str">
        <f>"003"</f>
        <v>003</v>
      </c>
      <c r="G53" t="str">
        <f>""</f>
        <v/>
      </c>
      <c r="H53" t="s">
        <v>1</v>
      </c>
      <c r="I53" t="s">
        <v>3230</v>
      </c>
      <c r="J53" t="s">
        <v>6984</v>
      </c>
      <c r="K53" t="str">
        <f t="shared" si="5"/>
        <v>41500</v>
      </c>
    </row>
    <row r="54" spans="1:11" customFormat="1" x14ac:dyDescent="0.25">
      <c r="A54" t="str">
        <f t="shared" si="0"/>
        <v>41</v>
      </c>
      <c r="B54" t="s">
        <v>812</v>
      </c>
      <c r="C54" t="str">
        <f t="shared" si="4"/>
        <v>004</v>
      </c>
      <c r="D54" t="s">
        <v>815</v>
      </c>
      <c r="E54" t="str">
        <f t="shared" si="8"/>
        <v>04</v>
      </c>
      <c r="F54" t="str">
        <f>"003"</f>
        <v>003</v>
      </c>
      <c r="G54" t="str">
        <f>""</f>
        <v/>
      </c>
      <c r="H54" t="s">
        <v>0</v>
      </c>
      <c r="I54" t="s">
        <v>3230</v>
      </c>
      <c r="J54" t="s">
        <v>6984</v>
      </c>
      <c r="K54" t="str">
        <f t="shared" si="5"/>
        <v>41500</v>
      </c>
    </row>
    <row r="55" spans="1:11" customFormat="1" x14ac:dyDescent="0.25">
      <c r="A55" t="str">
        <f t="shared" si="0"/>
        <v>41</v>
      </c>
      <c r="B55" t="s">
        <v>812</v>
      </c>
      <c r="C55" t="str">
        <f t="shared" si="4"/>
        <v>004</v>
      </c>
      <c r="D55" t="s">
        <v>815</v>
      </c>
      <c r="E55" t="str">
        <f t="shared" si="8"/>
        <v>04</v>
      </c>
      <c r="F55" t="str">
        <f>"004"</f>
        <v>004</v>
      </c>
      <c r="G55" t="str">
        <f>""</f>
        <v/>
      </c>
      <c r="H55" t="s">
        <v>1</v>
      </c>
      <c r="I55" t="s">
        <v>3488</v>
      </c>
      <c r="J55" t="s">
        <v>6985</v>
      </c>
      <c r="K55" t="str">
        <f t="shared" si="5"/>
        <v>41500</v>
      </c>
    </row>
    <row r="56" spans="1:11" customFormat="1" x14ac:dyDescent="0.25">
      <c r="A56" t="str">
        <f t="shared" si="0"/>
        <v>41</v>
      </c>
      <c r="B56" t="s">
        <v>812</v>
      </c>
      <c r="C56" t="str">
        <f t="shared" si="4"/>
        <v>004</v>
      </c>
      <c r="D56" t="s">
        <v>815</v>
      </c>
      <c r="E56" t="str">
        <f t="shared" si="8"/>
        <v>04</v>
      </c>
      <c r="F56" t="str">
        <f>"004"</f>
        <v>004</v>
      </c>
      <c r="G56" t="str">
        <f>""</f>
        <v/>
      </c>
      <c r="H56" t="s">
        <v>0</v>
      </c>
      <c r="I56" t="s">
        <v>3488</v>
      </c>
      <c r="J56" t="s">
        <v>6985</v>
      </c>
      <c r="K56" t="str">
        <f t="shared" si="5"/>
        <v>41500</v>
      </c>
    </row>
    <row r="57" spans="1:11" customFormat="1" x14ac:dyDescent="0.25">
      <c r="A57" t="str">
        <f t="shared" si="0"/>
        <v>41</v>
      </c>
      <c r="B57" t="s">
        <v>812</v>
      </c>
      <c r="C57" t="str">
        <f t="shared" si="4"/>
        <v>004</v>
      </c>
      <c r="D57" t="s">
        <v>815</v>
      </c>
      <c r="E57" t="str">
        <f t="shared" si="8"/>
        <v>04</v>
      </c>
      <c r="F57" t="str">
        <f>"004"</f>
        <v>004</v>
      </c>
      <c r="G57" t="str">
        <f>""</f>
        <v/>
      </c>
      <c r="H57" t="s">
        <v>2</v>
      </c>
      <c r="I57" t="s">
        <v>3488</v>
      </c>
      <c r="J57" t="s">
        <v>6985</v>
      </c>
      <c r="K57" t="str">
        <f t="shared" si="5"/>
        <v>41500</v>
      </c>
    </row>
    <row r="58" spans="1:11" customFormat="1" x14ac:dyDescent="0.25">
      <c r="A58" t="str">
        <f t="shared" si="0"/>
        <v>41</v>
      </c>
      <c r="B58" t="s">
        <v>812</v>
      </c>
      <c r="C58" t="str">
        <f t="shared" si="4"/>
        <v>004</v>
      </c>
      <c r="D58" t="s">
        <v>815</v>
      </c>
      <c r="E58" t="str">
        <f t="shared" si="8"/>
        <v>04</v>
      </c>
      <c r="F58" t="str">
        <f>"005"</f>
        <v>005</v>
      </c>
      <c r="G58" t="str">
        <f>""</f>
        <v/>
      </c>
      <c r="H58" t="s">
        <v>1</v>
      </c>
      <c r="I58" t="s">
        <v>3489</v>
      </c>
      <c r="J58" t="s">
        <v>6986</v>
      </c>
      <c r="K58" t="str">
        <f t="shared" si="5"/>
        <v>41500</v>
      </c>
    </row>
    <row r="59" spans="1:11" customFormat="1" x14ac:dyDescent="0.25">
      <c r="A59" t="str">
        <f t="shared" si="0"/>
        <v>41</v>
      </c>
      <c r="B59" t="s">
        <v>812</v>
      </c>
      <c r="C59" t="str">
        <f t="shared" si="4"/>
        <v>004</v>
      </c>
      <c r="D59" t="s">
        <v>815</v>
      </c>
      <c r="E59" t="str">
        <f t="shared" si="8"/>
        <v>04</v>
      </c>
      <c r="F59" t="str">
        <f>"005"</f>
        <v>005</v>
      </c>
      <c r="G59" t="str">
        <f>""</f>
        <v/>
      </c>
      <c r="H59" t="s">
        <v>0</v>
      </c>
      <c r="I59" t="s">
        <v>3489</v>
      </c>
      <c r="J59" t="s">
        <v>6986</v>
      </c>
      <c r="K59" t="str">
        <f t="shared" si="5"/>
        <v>41500</v>
      </c>
    </row>
    <row r="60" spans="1:11" customFormat="1" x14ac:dyDescent="0.25">
      <c r="A60" t="str">
        <f t="shared" si="0"/>
        <v>41</v>
      </c>
      <c r="B60" t="s">
        <v>812</v>
      </c>
      <c r="C60" t="str">
        <f t="shared" si="4"/>
        <v>004</v>
      </c>
      <c r="D60" t="s">
        <v>815</v>
      </c>
      <c r="E60" t="str">
        <f t="shared" si="8"/>
        <v>04</v>
      </c>
      <c r="F60" t="str">
        <f>"005"</f>
        <v>005</v>
      </c>
      <c r="G60" t="str">
        <f>""</f>
        <v/>
      </c>
      <c r="H60" t="s">
        <v>2</v>
      </c>
      <c r="I60" t="s">
        <v>3489</v>
      </c>
      <c r="J60" t="s">
        <v>6986</v>
      </c>
      <c r="K60" t="str">
        <f t="shared" si="5"/>
        <v>41500</v>
      </c>
    </row>
    <row r="61" spans="1:11" customFormat="1" x14ac:dyDescent="0.25">
      <c r="A61" t="str">
        <f t="shared" si="0"/>
        <v>41</v>
      </c>
      <c r="B61" t="s">
        <v>812</v>
      </c>
      <c r="C61" t="str">
        <f t="shared" si="4"/>
        <v>004</v>
      </c>
      <c r="D61" t="s">
        <v>815</v>
      </c>
      <c r="E61" t="str">
        <f t="shared" si="8"/>
        <v>04</v>
      </c>
      <c r="F61" t="str">
        <f>"006"</f>
        <v>006</v>
      </c>
      <c r="G61" t="str">
        <f>""</f>
        <v/>
      </c>
      <c r="H61" t="s">
        <v>1</v>
      </c>
      <c r="I61" t="s">
        <v>3481</v>
      </c>
      <c r="J61" t="s">
        <v>6974</v>
      </c>
      <c r="K61" t="str">
        <f t="shared" si="5"/>
        <v>41500</v>
      </c>
    </row>
    <row r="62" spans="1:11" customFormat="1" x14ac:dyDescent="0.25">
      <c r="A62" t="str">
        <f t="shared" si="0"/>
        <v>41</v>
      </c>
      <c r="B62" t="s">
        <v>812</v>
      </c>
      <c r="C62" t="str">
        <f t="shared" si="4"/>
        <v>004</v>
      </c>
      <c r="D62" t="s">
        <v>815</v>
      </c>
      <c r="E62" t="str">
        <f t="shared" si="8"/>
        <v>04</v>
      </c>
      <c r="F62" t="str">
        <f>"006"</f>
        <v>006</v>
      </c>
      <c r="G62" t="str">
        <f>""</f>
        <v/>
      </c>
      <c r="H62" t="s">
        <v>0</v>
      </c>
      <c r="I62" t="s">
        <v>3481</v>
      </c>
      <c r="J62" t="s">
        <v>6974</v>
      </c>
      <c r="K62" t="str">
        <f t="shared" si="5"/>
        <v>41500</v>
      </c>
    </row>
    <row r="63" spans="1:11" customFormat="1" x14ac:dyDescent="0.25">
      <c r="A63" t="str">
        <f t="shared" si="0"/>
        <v>41</v>
      </c>
      <c r="B63" t="s">
        <v>812</v>
      </c>
      <c r="C63" t="str">
        <f t="shared" si="4"/>
        <v>004</v>
      </c>
      <c r="D63" t="s">
        <v>815</v>
      </c>
      <c r="E63" t="str">
        <f t="shared" si="8"/>
        <v>04</v>
      </c>
      <c r="F63" t="str">
        <f>"007"</f>
        <v>007</v>
      </c>
      <c r="G63" t="str">
        <f>""</f>
        <v/>
      </c>
      <c r="H63" t="s">
        <v>1</v>
      </c>
      <c r="I63" t="s">
        <v>3488</v>
      </c>
      <c r="J63" t="s">
        <v>6985</v>
      </c>
      <c r="K63" t="str">
        <f t="shared" si="5"/>
        <v>41500</v>
      </c>
    </row>
    <row r="64" spans="1:11" customFormat="1" x14ac:dyDescent="0.25">
      <c r="A64" t="str">
        <f t="shared" si="0"/>
        <v>41</v>
      </c>
      <c r="B64" t="s">
        <v>812</v>
      </c>
      <c r="C64" t="str">
        <f t="shared" si="4"/>
        <v>004</v>
      </c>
      <c r="D64" t="s">
        <v>815</v>
      </c>
      <c r="E64" t="str">
        <f t="shared" si="8"/>
        <v>04</v>
      </c>
      <c r="F64" t="str">
        <f>"007"</f>
        <v>007</v>
      </c>
      <c r="G64" t="str">
        <f>""</f>
        <v/>
      </c>
      <c r="H64" t="s">
        <v>0</v>
      </c>
      <c r="I64" t="s">
        <v>3488</v>
      </c>
      <c r="J64" t="s">
        <v>6985</v>
      </c>
      <c r="K64" t="str">
        <f t="shared" si="5"/>
        <v>41500</v>
      </c>
    </row>
    <row r="65" spans="1:11" customFormat="1" x14ac:dyDescent="0.25">
      <c r="A65" t="str">
        <f t="shared" si="0"/>
        <v>41</v>
      </c>
      <c r="B65" t="s">
        <v>812</v>
      </c>
      <c r="C65" t="str">
        <f t="shared" si="4"/>
        <v>004</v>
      </c>
      <c r="D65" t="s">
        <v>815</v>
      </c>
      <c r="E65" t="str">
        <f t="shared" si="8"/>
        <v>04</v>
      </c>
      <c r="F65" t="str">
        <f>"008"</f>
        <v>008</v>
      </c>
      <c r="G65" t="str">
        <f>""</f>
        <v/>
      </c>
      <c r="H65" t="s">
        <v>1</v>
      </c>
      <c r="I65" t="s">
        <v>3490</v>
      </c>
      <c r="J65" t="s">
        <v>6987</v>
      </c>
      <c r="K65" t="str">
        <f t="shared" si="5"/>
        <v>41500</v>
      </c>
    </row>
    <row r="66" spans="1:11" customFormat="1" x14ac:dyDescent="0.25">
      <c r="A66" t="str">
        <f t="shared" si="0"/>
        <v>41</v>
      </c>
      <c r="B66" t="s">
        <v>812</v>
      </c>
      <c r="C66" t="str">
        <f t="shared" si="4"/>
        <v>004</v>
      </c>
      <c r="D66" t="s">
        <v>815</v>
      </c>
      <c r="E66" t="str">
        <f t="shared" si="8"/>
        <v>04</v>
      </c>
      <c r="F66" t="str">
        <f>"008"</f>
        <v>008</v>
      </c>
      <c r="G66" t="str">
        <f>""</f>
        <v/>
      </c>
      <c r="H66" t="s">
        <v>0</v>
      </c>
      <c r="I66" t="s">
        <v>3490</v>
      </c>
      <c r="J66" t="s">
        <v>6987</v>
      </c>
      <c r="K66" t="str">
        <f t="shared" si="5"/>
        <v>41500</v>
      </c>
    </row>
    <row r="67" spans="1:11" customFormat="1" x14ac:dyDescent="0.25">
      <c r="A67" t="str">
        <f t="shared" ref="A67:A130" si="9">"41"</f>
        <v>41</v>
      </c>
      <c r="B67" t="s">
        <v>812</v>
      </c>
      <c r="C67" t="str">
        <f t="shared" si="4"/>
        <v>004</v>
      </c>
      <c r="D67" t="s">
        <v>815</v>
      </c>
      <c r="E67" t="str">
        <f t="shared" si="8"/>
        <v>04</v>
      </c>
      <c r="F67" t="str">
        <f>"009"</f>
        <v>009</v>
      </c>
      <c r="G67" t="str">
        <f>""</f>
        <v/>
      </c>
      <c r="H67" t="s">
        <v>3</v>
      </c>
      <c r="I67" t="s">
        <v>3230</v>
      </c>
      <c r="J67" t="s">
        <v>6984</v>
      </c>
      <c r="K67" t="str">
        <f t="shared" si="5"/>
        <v>41500</v>
      </c>
    </row>
    <row r="68" spans="1:11" customFormat="1" x14ac:dyDescent="0.25">
      <c r="A68" t="str">
        <f t="shared" si="9"/>
        <v>41</v>
      </c>
      <c r="B68" t="s">
        <v>812</v>
      </c>
      <c r="C68" t="str">
        <f t="shared" si="4"/>
        <v>004</v>
      </c>
      <c r="D68" t="s">
        <v>815</v>
      </c>
      <c r="E68" t="str">
        <f t="shared" si="8"/>
        <v>04</v>
      </c>
      <c r="F68" t="str">
        <f>"010"</f>
        <v>010</v>
      </c>
      <c r="G68" t="str">
        <f>""</f>
        <v/>
      </c>
      <c r="H68" t="s">
        <v>1</v>
      </c>
      <c r="I68" t="s">
        <v>3491</v>
      </c>
      <c r="J68" t="s">
        <v>6988</v>
      </c>
      <c r="K68" t="str">
        <f t="shared" si="5"/>
        <v>41500</v>
      </c>
    </row>
    <row r="69" spans="1:11" customFormat="1" x14ac:dyDescent="0.25">
      <c r="A69" t="str">
        <f t="shared" si="9"/>
        <v>41</v>
      </c>
      <c r="B69" t="s">
        <v>812</v>
      </c>
      <c r="C69" t="str">
        <f t="shared" si="4"/>
        <v>004</v>
      </c>
      <c r="D69" t="s">
        <v>815</v>
      </c>
      <c r="E69" t="str">
        <f t="shared" si="8"/>
        <v>04</v>
      </c>
      <c r="F69" t="str">
        <f>"010"</f>
        <v>010</v>
      </c>
      <c r="G69" t="str">
        <f>""</f>
        <v/>
      </c>
      <c r="H69" t="s">
        <v>0</v>
      </c>
      <c r="I69" t="s">
        <v>3491</v>
      </c>
      <c r="J69" t="s">
        <v>6988</v>
      </c>
      <c r="K69" t="str">
        <f t="shared" si="5"/>
        <v>41500</v>
      </c>
    </row>
    <row r="70" spans="1:11" customFormat="1" x14ac:dyDescent="0.25">
      <c r="A70" t="str">
        <f t="shared" si="9"/>
        <v>41</v>
      </c>
      <c r="B70" t="s">
        <v>812</v>
      </c>
      <c r="C70" t="str">
        <f t="shared" si="4"/>
        <v>004</v>
      </c>
      <c r="D70" t="s">
        <v>815</v>
      </c>
      <c r="E70" t="str">
        <f t="shared" si="8"/>
        <v>04</v>
      </c>
      <c r="F70" t="str">
        <f>"010"</f>
        <v>010</v>
      </c>
      <c r="G70" t="str">
        <f>""</f>
        <v/>
      </c>
      <c r="H70" t="s">
        <v>2</v>
      </c>
      <c r="I70" t="s">
        <v>3491</v>
      </c>
      <c r="J70" t="s">
        <v>6988</v>
      </c>
      <c r="K70" t="str">
        <f t="shared" si="5"/>
        <v>41500</v>
      </c>
    </row>
    <row r="71" spans="1:11" customFormat="1" x14ac:dyDescent="0.25">
      <c r="A71" t="str">
        <f t="shared" si="9"/>
        <v>41</v>
      </c>
      <c r="B71" t="s">
        <v>812</v>
      </c>
      <c r="C71" t="str">
        <f t="shared" si="4"/>
        <v>004</v>
      </c>
      <c r="D71" t="s">
        <v>815</v>
      </c>
      <c r="E71" t="str">
        <f t="shared" si="8"/>
        <v>04</v>
      </c>
      <c r="F71" t="str">
        <f>"012"</f>
        <v>012</v>
      </c>
      <c r="G71" t="str">
        <f>""</f>
        <v/>
      </c>
      <c r="H71" t="s">
        <v>1</v>
      </c>
      <c r="I71" t="s">
        <v>3492</v>
      </c>
      <c r="J71" t="s">
        <v>6989</v>
      </c>
      <c r="K71" t="str">
        <f t="shared" si="5"/>
        <v>41500</v>
      </c>
    </row>
    <row r="72" spans="1:11" customFormat="1" x14ac:dyDescent="0.25">
      <c r="A72" t="str">
        <f t="shared" si="9"/>
        <v>41</v>
      </c>
      <c r="B72" t="s">
        <v>812</v>
      </c>
      <c r="C72" t="str">
        <f t="shared" si="4"/>
        <v>004</v>
      </c>
      <c r="D72" t="s">
        <v>815</v>
      </c>
      <c r="E72" t="str">
        <f t="shared" si="8"/>
        <v>04</v>
      </c>
      <c r="F72" t="str">
        <f>"012"</f>
        <v>012</v>
      </c>
      <c r="G72" t="str">
        <f>""</f>
        <v/>
      </c>
      <c r="H72" t="s">
        <v>0</v>
      </c>
      <c r="I72" t="s">
        <v>3492</v>
      </c>
      <c r="J72" t="s">
        <v>6989</v>
      </c>
      <c r="K72" t="str">
        <f t="shared" si="5"/>
        <v>41500</v>
      </c>
    </row>
    <row r="73" spans="1:11" customFormat="1" x14ac:dyDescent="0.25">
      <c r="A73" t="str">
        <f t="shared" si="9"/>
        <v>41</v>
      </c>
      <c r="B73" t="s">
        <v>812</v>
      </c>
      <c r="C73" t="str">
        <f t="shared" si="4"/>
        <v>004</v>
      </c>
      <c r="D73" t="s">
        <v>815</v>
      </c>
      <c r="E73" t="str">
        <f t="shared" si="8"/>
        <v>04</v>
      </c>
      <c r="F73" t="str">
        <f>"013"</f>
        <v>013</v>
      </c>
      <c r="G73" t="str">
        <f>""</f>
        <v/>
      </c>
      <c r="H73" t="s">
        <v>1</v>
      </c>
      <c r="I73" t="s">
        <v>3493</v>
      </c>
      <c r="J73" t="s">
        <v>6990</v>
      </c>
      <c r="K73" t="str">
        <f t="shared" si="5"/>
        <v>41500</v>
      </c>
    </row>
    <row r="74" spans="1:11" customFormat="1" x14ac:dyDescent="0.25">
      <c r="A74" t="str">
        <f t="shared" si="9"/>
        <v>41</v>
      </c>
      <c r="B74" t="s">
        <v>812</v>
      </c>
      <c r="C74" t="str">
        <f t="shared" si="4"/>
        <v>004</v>
      </c>
      <c r="D74" t="s">
        <v>815</v>
      </c>
      <c r="E74" t="str">
        <f t="shared" si="8"/>
        <v>04</v>
      </c>
      <c r="F74" t="str">
        <f>"013"</f>
        <v>013</v>
      </c>
      <c r="G74" t="str">
        <f>""</f>
        <v/>
      </c>
      <c r="H74" t="s">
        <v>0</v>
      </c>
      <c r="I74" t="s">
        <v>3493</v>
      </c>
      <c r="J74" t="s">
        <v>6990</v>
      </c>
      <c r="K74" t="str">
        <f t="shared" si="5"/>
        <v>41500</v>
      </c>
    </row>
    <row r="75" spans="1:11" customFormat="1" x14ac:dyDescent="0.25">
      <c r="A75" t="str">
        <f t="shared" si="9"/>
        <v>41</v>
      </c>
      <c r="B75" t="s">
        <v>812</v>
      </c>
      <c r="C75" t="str">
        <f t="shared" si="4"/>
        <v>004</v>
      </c>
      <c r="D75" t="s">
        <v>815</v>
      </c>
      <c r="E75" t="str">
        <f t="shared" si="8"/>
        <v>04</v>
      </c>
      <c r="F75" t="str">
        <f>"013"</f>
        <v>013</v>
      </c>
      <c r="G75" t="str">
        <f>""</f>
        <v/>
      </c>
      <c r="H75" t="s">
        <v>2</v>
      </c>
      <c r="I75" t="s">
        <v>3493</v>
      </c>
      <c r="J75" t="s">
        <v>6990</v>
      </c>
      <c r="K75" t="str">
        <f t="shared" si="5"/>
        <v>41500</v>
      </c>
    </row>
    <row r="76" spans="1:11" customFormat="1" x14ac:dyDescent="0.25">
      <c r="A76" t="str">
        <f t="shared" si="9"/>
        <v>41</v>
      </c>
      <c r="B76" t="s">
        <v>812</v>
      </c>
      <c r="C76" t="str">
        <f t="shared" ref="C76:C114" si="10">"004"</f>
        <v>004</v>
      </c>
      <c r="D76" t="s">
        <v>815</v>
      </c>
      <c r="E76" t="str">
        <f t="shared" si="8"/>
        <v>04</v>
      </c>
      <c r="F76" t="str">
        <f>"014"</f>
        <v>014</v>
      </c>
      <c r="G76" t="str">
        <f>""</f>
        <v/>
      </c>
      <c r="H76" t="s">
        <v>1</v>
      </c>
      <c r="I76" t="s">
        <v>3491</v>
      </c>
      <c r="J76" t="s">
        <v>6988</v>
      </c>
      <c r="K76" t="str">
        <f t="shared" ref="K76:K114" si="11">"41500"</f>
        <v>41500</v>
      </c>
    </row>
    <row r="77" spans="1:11" customFormat="1" x14ac:dyDescent="0.25">
      <c r="A77" t="str">
        <f t="shared" si="9"/>
        <v>41</v>
      </c>
      <c r="B77" t="s">
        <v>812</v>
      </c>
      <c r="C77" t="str">
        <f t="shared" si="10"/>
        <v>004</v>
      </c>
      <c r="D77" t="s">
        <v>815</v>
      </c>
      <c r="E77" t="str">
        <f t="shared" si="8"/>
        <v>04</v>
      </c>
      <c r="F77" t="str">
        <f>"014"</f>
        <v>014</v>
      </c>
      <c r="G77" t="str">
        <f>""</f>
        <v/>
      </c>
      <c r="H77" t="s">
        <v>0</v>
      </c>
      <c r="I77" t="s">
        <v>3491</v>
      </c>
      <c r="J77" t="s">
        <v>6988</v>
      </c>
      <c r="K77" t="str">
        <f t="shared" si="11"/>
        <v>41500</v>
      </c>
    </row>
    <row r="78" spans="1:11" customFormat="1" x14ac:dyDescent="0.25">
      <c r="A78" t="str">
        <f t="shared" si="9"/>
        <v>41</v>
      </c>
      <c r="B78" t="s">
        <v>812</v>
      </c>
      <c r="C78" t="str">
        <f t="shared" si="10"/>
        <v>004</v>
      </c>
      <c r="D78" t="s">
        <v>815</v>
      </c>
      <c r="E78" t="str">
        <f t="shared" si="8"/>
        <v>04</v>
      </c>
      <c r="F78" t="str">
        <f>"014"</f>
        <v>014</v>
      </c>
      <c r="G78" t="str">
        <f>""</f>
        <v/>
      </c>
      <c r="H78" t="s">
        <v>2</v>
      </c>
      <c r="I78" t="s">
        <v>3491</v>
      </c>
      <c r="J78" t="s">
        <v>6988</v>
      </c>
      <c r="K78" t="str">
        <f t="shared" si="11"/>
        <v>41500</v>
      </c>
    </row>
    <row r="79" spans="1:11" customFormat="1" x14ac:dyDescent="0.25">
      <c r="A79" t="str">
        <f t="shared" si="9"/>
        <v>41</v>
      </c>
      <c r="B79" t="s">
        <v>812</v>
      </c>
      <c r="C79" t="str">
        <f t="shared" si="10"/>
        <v>004</v>
      </c>
      <c r="D79" t="s">
        <v>815</v>
      </c>
      <c r="E79" t="str">
        <f t="shared" si="8"/>
        <v>04</v>
      </c>
      <c r="F79" t="str">
        <f>"015"</f>
        <v>015</v>
      </c>
      <c r="G79" t="str">
        <f>""</f>
        <v/>
      </c>
      <c r="H79" t="s">
        <v>1</v>
      </c>
      <c r="I79" t="s">
        <v>3487</v>
      </c>
      <c r="J79" t="s">
        <v>6983</v>
      </c>
      <c r="K79" t="str">
        <f t="shared" si="11"/>
        <v>41500</v>
      </c>
    </row>
    <row r="80" spans="1:11" customFormat="1" x14ac:dyDescent="0.25">
      <c r="A80" t="str">
        <f t="shared" si="9"/>
        <v>41</v>
      </c>
      <c r="B80" t="s">
        <v>812</v>
      </c>
      <c r="C80" t="str">
        <f t="shared" si="10"/>
        <v>004</v>
      </c>
      <c r="D80" t="s">
        <v>815</v>
      </c>
      <c r="E80" t="str">
        <f t="shared" si="8"/>
        <v>04</v>
      </c>
      <c r="F80" t="str">
        <f>"015"</f>
        <v>015</v>
      </c>
      <c r="G80" t="str">
        <f>""</f>
        <v/>
      </c>
      <c r="H80" t="s">
        <v>0</v>
      </c>
      <c r="I80" t="s">
        <v>3487</v>
      </c>
      <c r="J80" t="s">
        <v>6983</v>
      </c>
      <c r="K80" t="str">
        <f t="shared" si="11"/>
        <v>41500</v>
      </c>
    </row>
    <row r="81" spans="1:11" customFormat="1" x14ac:dyDescent="0.25">
      <c r="A81" t="str">
        <f t="shared" si="9"/>
        <v>41</v>
      </c>
      <c r="B81" t="s">
        <v>812</v>
      </c>
      <c r="C81" t="str">
        <f t="shared" si="10"/>
        <v>004</v>
      </c>
      <c r="D81" t="s">
        <v>815</v>
      </c>
      <c r="E81" t="str">
        <f t="shared" si="8"/>
        <v>04</v>
      </c>
      <c r="F81" t="str">
        <f>"016"</f>
        <v>016</v>
      </c>
      <c r="G81" t="str">
        <f>""</f>
        <v/>
      </c>
      <c r="H81" t="s">
        <v>3</v>
      </c>
      <c r="I81" t="s">
        <v>3492</v>
      </c>
      <c r="J81" t="s">
        <v>6989</v>
      </c>
      <c r="K81" t="str">
        <f t="shared" si="11"/>
        <v>41500</v>
      </c>
    </row>
    <row r="82" spans="1:11" customFormat="1" x14ac:dyDescent="0.25">
      <c r="A82" t="str">
        <f t="shared" si="9"/>
        <v>41</v>
      </c>
      <c r="B82" t="s">
        <v>812</v>
      </c>
      <c r="C82" t="str">
        <f t="shared" si="10"/>
        <v>004</v>
      </c>
      <c r="D82" t="s">
        <v>815</v>
      </c>
      <c r="E82" t="str">
        <f t="shared" si="8"/>
        <v>04</v>
      </c>
      <c r="F82" t="str">
        <f>"017"</f>
        <v>017</v>
      </c>
      <c r="G82" t="str">
        <f>""</f>
        <v/>
      </c>
      <c r="H82" t="s">
        <v>1</v>
      </c>
      <c r="I82" t="s">
        <v>3230</v>
      </c>
      <c r="J82" t="s">
        <v>6984</v>
      </c>
      <c r="K82" t="str">
        <f t="shared" si="11"/>
        <v>41500</v>
      </c>
    </row>
    <row r="83" spans="1:11" customFormat="1" x14ac:dyDescent="0.25">
      <c r="A83" t="str">
        <f t="shared" si="9"/>
        <v>41</v>
      </c>
      <c r="B83" t="s">
        <v>812</v>
      </c>
      <c r="C83" t="str">
        <f t="shared" si="10"/>
        <v>004</v>
      </c>
      <c r="D83" t="s">
        <v>815</v>
      </c>
      <c r="E83" t="str">
        <f t="shared" si="8"/>
        <v>04</v>
      </c>
      <c r="F83" t="str">
        <f>"017"</f>
        <v>017</v>
      </c>
      <c r="G83" t="str">
        <f>""</f>
        <v/>
      </c>
      <c r="H83" t="s">
        <v>0</v>
      </c>
      <c r="I83" t="s">
        <v>3230</v>
      </c>
      <c r="J83" t="s">
        <v>6984</v>
      </c>
      <c r="K83" t="str">
        <f t="shared" si="11"/>
        <v>41500</v>
      </c>
    </row>
    <row r="84" spans="1:11" customFormat="1" x14ac:dyDescent="0.25">
      <c r="A84" t="str">
        <f t="shared" si="9"/>
        <v>41</v>
      </c>
      <c r="B84" t="s">
        <v>812</v>
      </c>
      <c r="C84" t="str">
        <f t="shared" si="10"/>
        <v>004</v>
      </c>
      <c r="D84" t="s">
        <v>815</v>
      </c>
      <c r="E84" t="str">
        <f t="shared" si="8"/>
        <v>04</v>
      </c>
      <c r="F84" t="str">
        <f>"018"</f>
        <v>018</v>
      </c>
      <c r="G84" t="str">
        <f>""</f>
        <v/>
      </c>
      <c r="H84" t="s">
        <v>1</v>
      </c>
      <c r="I84" t="s">
        <v>3483</v>
      </c>
      <c r="J84" t="s">
        <v>6976</v>
      </c>
      <c r="K84" t="str">
        <f t="shared" si="11"/>
        <v>41500</v>
      </c>
    </row>
    <row r="85" spans="1:11" customFormat="1" x14ac:dyDescent="0.25">
      <c r="A85" t="str">
        <f t="shared" si="9"/>
        <v>41</v>
      </c>
      <c r="B85" t="s">
        <v>812</v>
      </c>
      <c r="C85" t="str">
        <f t="shared" si="10"/>
        <v>004</v>
      </c>
      <c r="D85" t="s">
        <v>815</v>
      </c>
      <c r="E85" t="str">
        <f t="shared" si="8"/>
        <v>04</v>
      </c>
      <c r="F85" t="str">
        <f>"018"</f>
        <v>018</v>
      </c>
      <c r="G85" t="str">
        <f>""</f>
        <v/>
      </c>
      <c r="H85" t="s">
        <v>0</v>
      </c>
      <c r="I85" t="s">
        <v>3483</v>
      </c>
      <c r="J85" t="s">
        <v>6976</v>
      </c>
      <c r="K85" t="str">
        <f t="shared" si="11"/>
        <v>41500</v>
      </c>
    </row>
    <row r="86" spans="1:11" customFormat="1" x14ac:dyDescent="0.25">
      <c r="A86" t="str">
        <f t="shared" si="9"/>
        <v>41</v>
      </c>
      <c r="B86" t="s">
        <v>812</v>
      </c>
      <c r="C86" t="str">
        <f t="shared" si="10"/>
        <v>004</v>
      </c>
      <c r="D86" t="s">
        <v>815</v>
      </c>
      <c r="E86" t="str">
        <f t="shared" si="8"/>
        <v>04</v>
      </c>
      <c r="F86" t="str">
        <f>"019"</f>
        <v>019</v>
      </c>
      <c r="G86" t="str">
        <f>""</f>
        <v/>
      </c>
      <c r="H86" t="s">
        <v>1</v>
      </c>
      <c r="I86" t="s">
        <v>3490</v>
      </c>
      <c r="J86" t="s">
        <v>6987</v>
      </c>
      <c r="K86" t="str">
        <f t="shared" si="11"/>
        <v>41500</v>
      </c>
    </row>
    <row r="87" spans="1:11" customFormat="1" x14ac:dyDescent="0.25">
      <c r="A87" t="str">
        <f t="shared" si="9"/>
        <v>41</v>
      </c>
      <c r="B87" t="s">
        <v>812</v>
      </c>
      <c r="C87" t="str">
        <f t="shared" si="10"/>
        <v>004</v>
      </c>
      <c r="D87" t="s">
        <v>815</v>
      </c>
      <c r="E87" t="str">
        <f t="shared" si="8"/>
        <v>04</v>
      </c>
      <c r="F87" t="str">
        <f>"019"</f>
        <v>019</v>
      </c>
      <c r="G87" t="str">
        <f>""</f>
        <v/>
      </c>
      <c r="H87" t="s">
        <v>0</v>
      </c>
      <c r="I87" t="s">
        <v>3490</v>
      </c>
      <c r="J87" t="s">
        <v>6987</v>
      </c>
      <c r="K87" t="str">
        <f t="shared" si="11"/>
        <v>41500</v>
      </c>
    </row>
    <row r="88" spans="1:11" customFormat="1" x14ac:dyDescent="0.25">
      <c r="A88" t="str">
        <f t="shared" si="9"/>
        <v>41</v>
      </c>
      <c r="B88" t="s">
        <v>812</v>
      </c>
      <c r="C88" t="str">
        <f t="shared" si="10"/>
        <v>004</v>
      </c>
      <c r="D88" t="s">
        <v>815</v>
      </c>
      <c r="E88" t="str">
        <f t="shared" si="8"/>
        <v>04</v>
      </c>
      <c r="F88" t="str">
        <f>"019"</f>
        <v>019</v>
      </c>
      <c r="G88" t="str">
        <f>""</f>
        <v/>
      </c>
      <c r="H88" t="s">
        <v>2</v>
      </c>
      <c r="I88" t="s">
        <v>3490</v>
      </c>
      <c r="J88" t="s">
        <v>6987</v>
      </c>
      <c r="K88" t="str">
        <f t="shared" si="11"/>
        <v>41500</v>
      </c>
    </row>
    <row r="89" spans="1:11" customFormat="1" x14ac:dyDescent="0.25">
      <c r="A89" t="str">
        <f t="shared" si="9"/>
        <v>41</v>
      </c>
      <c r="B89" t="s">
        <v>812</v>
      </c>
      <c r="C89" t="str">
        <f t="shared" si="10"/>
        <v>004</v>
      </c>
      <c r="D89" t="s">
        <v>815</v>
      </c>
      <c r="E89" t="str">
        <f t="shared" si="8"/>
        <v>04</v>
      </c>
      <c r="F89" t="str">
        <f>"020"</f>
        <v>020</v>
      </c>
      <c r="G89" t="str">
        <f>""</f>
        <v/>
      </c>
      <c r="H89" t="s">
        <v>1</v>
      </c>
      <c r="I89" t="s">
        <v>3482</v>
      </c>
      <c r="J89" t="s">
        <v>6975</v>
      </c>
      <c r="K89" t="str">
        <f t="shared" si="11"/>
        <v>41500</v>
      </c>
    </row>
    <row r="90" spans="1:11" customFormat="1" x14ac:dyDescent="0.25">
      <c r="A90" t="str">
        <f t="shared" si="9"/>
        <v>41</v>
      </c>
      <c r="B90" t="s">
        <v>812</v>
      </c>
      <c r="C90" t="str">
        <f t="shared" si="10"/>
        <v>004</v>
      </c>
      <c r="D90" t="s">
        <v>815</v>
      </c>
      <c r="E90" t="str">
        <f t="shared" si="8"/>
        <v>04</v>
      </c>
      <c r="F90" t="str">
        <f>"020"</f>
        <v>020</v>
      </c>
      <c r="G90" t="str">
        <f>""</f>
        <v/>
      </c>
      <c r="H90" t="s">
        <v>0</v>
      </c>
      <c r="I90" t="s">
        <v>3482</v>
      </c>
      <c r="J90" t="s">
        <v>6975</v>
      </c>
      <c r="K90" t="str">
        <f t="shared" si="11"/>
        <v>41500</v>
      </c>
    </row>
    <row r="91" spans="1:11" customFormat="1" x14ac:dyDescent="0.25">
      <c r="A91" t="str">
        <f t="shared" si="9"/>
        <v>41</v>
      </c>
      <c r="B91" t="s">
        <v>812</v>
      </c>
      <c r="C91" t="str">
        <f t="shared" si="10"/>
        <v>004</v>
      </c>
      <c r="D91" t="s">
        <v>815</v>
      </c>
      <c r="E91" t="str">
        <f t="shared" si="8"/>
        <v>04</v>
      </c>
      <c r="F91" t="str">
        <f>"021"</f>
        <v>021</v>
      </c>
      <c r="G91" t="str">
        <f>""</f>
        <v/>
      </c>
      <c r="H91" t="s">
        <v>1</v>
      </c>
      <c r="I91" t="s">
        <v>3494</v>
      </c>
      <c r="J91" t="s">
        <v>6991</v>
      </c>
      <c r="K91" t="str">
        <f t="shared" si="11"/>
        <v>41500</v>
      </c>
    </row>
    <row r="92" spans="1:11" customFormat="1" x14ac:dyDescent="0.25">
      <c r="A92" t="str">
        <f t="shared" si="9"/>
        <v>41</v>
      </c>
      <c r="B92" t="s">
        <v>812</v>
      </c>
      <c r="C92" t="str">
        <f t="shared" si="10"/>
        <v>004</v>
      </c>
      <c r="D92" t="s">
        <v>815</v>
      </c>
      <c r="E92" t="str">
        <f t="shared" si="8"/>
        <v>04</v>
      </c>
      <c r="F92" t="str">
        <f>"021"</f>
        <v>021</v>
      </c>
      <c r="G92" t="str">
        <f>""</f>
        <v/>
      </c>
      <c r="H92" t="s">
        <v>0</v>
      </c>
      <c r="I92" t="s">
        <v>3494</v>
      </c>
      <c r="J92" t="s">
        <v>6991</v>
      </c>
      <c r="K92" t="str">
        <f t="shared" si="11"/>
        <v>41500</v>
      </c>
    </row>
    <row r="93" spans="1:11" customFormat="1" x14ac:dyDescent="0.25">
      <c r="A93" t="str">
        <f t="shared" si="9"/>
        <v>41</v>
      </c>
      <c r="B93" t="s">
        <v>812</v>
      </c>
      <c r="C93" t="str">
        <f t="shared" si="10"/>
        <v>004</v>
      </c>
      <c r="D93" t="s">
        <v>815</v>
      </c>
      <c r="E93" t="str">
        <f t="shared" si="8"/>
        <v>04</v>
      </c>
      <c r="F93" t="str">
        <f>"022"</f>
        <v>022</v>
      </c>
      <c r="G93" t="str">
        <f>""</f>
        <v/>
      </c>
      <c r="H93" t="s">
        <v>3</v>
      </c>
      <c r="I93" t="s">
        <v>3492</v>
      </c>
      <c r="J93" t="s">
        <v>6989</v>
      </c>
      <c r="K93" t="str">
        <f t="shared" si="11"/>
        <v>41500</v>
      </c>
    </row>
    <row r="94" spans="1:11" customFormat="1" x14ac:dyDescent="0.25">
      <c r="A94" t="str">
        <f t="shared" si="9"/>
        <v>41</v>
      </c>
      <c r="B94" t="s">
        <v>812</v>
      </c>
      <c r="C94" t="str">
        <f t="shared" si="10"/>
        <v>004</v>
      </c>
      <c r="D94" t="s">
        <v>815</v>
      </c>
      <c r="E94" t="str">
        <f t="shared" si="8"/>
        <v>04</v>
      </c>
      <c r="F94" t="str">
        <f>"023"</f>
        <v>023</v>
      </c>
      <c r="G94" t="str">
        <f>""</f>
        <v/>
      </c>
      <c r="H94" t="s">
        <v>1</v>
      </c>
      <c r="I94" t="s">
        <v>3495</v>
      </c>
      <c r="J94" t="s">
        <v>6992</v>
      </c>
      <c r="K94" t="str">
        <f t="shared" si="11"/>
        <v>41500</v>
      </c>
    </row>
    <row r="95" spans="1:11" customFormat="1" x14ac:dyDescent="0.25">
      <c r="A95" t="str">
        <f t="shared" si="9"/>
        <v>41</v>
      </c>
      <c r="B95" t="s">
        <v>812</v>
      </c>
      <c r="C95" t="str">
        <f t="shared" si="10"/>
        <v>004</v>
      </c>
      <c r="D95" t="s">
        <v>815</v>
      </c>
      <c r="E95" t="str">
        <f t="shared" si="8"/>
        <v>04</v>
      </c>
      <c r="F95" t="str">
        <f>"023"</f>
        <v>023</v>
      </c>
      <c r="G95" t="str">
        <f>""</f>
        <v/>
      </c>
      <c r="H95" t="s">
        <v>0</v>
      </c>
      <c r="I95" t="s">
        <v>3495</v>
      </c>
      <c r="J95" t="s">
        <v>6992</v>
      </c>
      <c r="K95" t="str">
        <f t="shared" si="11"/>
        <v>41500</v>
      </c>
    </row>
    <row r="96" spans="1:11" customFormat="1" x14ac:dyDescent="0.25">
      <c r="A96" t="str">
        <f t="shared" si="9"/>
        <v>41</v>
      </c>
      <c r="B96" t="s">
        <v>812</v>
      </c>
      <c r="C96" t="str">
        <f t="shared" si="10"/>
        <v>004</v>
      </c>
      <c r="D96" t="s">
        <v>815</v>
      </c>
      <c r="E96" t="str">
        <f t="shared" si="8"/>
        <v>04</v>
      </c>
      <c r="F96" t="str">
        <f>"024"</f>
        <v>024</v>
      </c>
      <c r="G96" t="str">
        <f>""</f>
        <v/>
      </c>
      <c r="H96" t="s">
        <v>1</v>
      </c>
      <c r="I96" t="s">
        <v>3481</v>
      </c>
      <c r="J96" t="s">
        <v>6974</v>
      </c>
      <c r="K96" t="str">
        <f t="shared" si="11"/>
        <v>41500</v>
      </c>
    </row>
    <row r="97" spans="1:11" customFormat="1" x14ac:dyDescent="0.25">
      <c r="A97" t="str">
        <f t="shared" si="9"/>
        <v>41</v>
      </c>
      <c r="B97" t="s">
        <v>812</v>
      </c>
      <c r="C97" t="str">
        <f t="shared" si="10"/>
        <v>004</v>
      </c>
      <c r="D97" t="s">
        <v>815</v>
      </c>
      <c r="E97" t="str">
        <f t="shared" si="8"/>
        <v>04</v>
      </c>
      <c r="F97" t="str">
        <f>"024"</f>
        <v>024</v>
      </c>
      <c r="G97" t="str">
        <f>""</f>
        <v/>
      </c>
      <c r="H97" t="s">
        <v>0</v>
      </c>
      <c r="I97" t="s">
        <v>3481</v>
      </c>
      <c r="J97" t="s">
        <v>6974</v>
      </c>
      <c r="K97" t="str">
        <f t="shared" si="11"/>
        <v>41500</v>
      </c>
    </row>
    <row r="98" spans="1:11" customFormat="1" x14ac:dyDescent="0.25">
      <c r="A98" t="str">
        <f t="shared" si="9"/>
        <v>41</v>
      </c>
      <c r="B98" t="s">
        <v>812</v>
      </c>
      <c r="C98" t="str">
        <f t="shared" si="10"/>
        <v>004</v>
      </c>
      <c r="D98" t="s">
        <v>815</v>
      </c>
      <c r="E98" t="str">
        <f t="shared" si="8"/>
        <v>04</v>
      </c>
      <c r="F98" t="str">
        <f>"025"</f>
        <v>025</v>
      </c>
      <c r="G98" t="str">
        <f>""</f>
        <v/>
      </c>
      <c r="H98" t="s">
        <v>1</v>
      </c>
      <c r="I98" t="s">
        <v>3496</v>
      </c>
      <c r="J98" t="s">
        <v>6993</v>
      </c>
      <c r="K98" t="str">
        <f t="shared" si="11"/>
        <v>41500</v>
      </c>
    </row>
    <row r="99" spans="1:11" customFormat="1" x14ac:dyDescent="0.25">
      <c r="A99" t="str">
        <f t="shared" si="9"/>
        <v>41</v>
      </c>
      <c r="B99" t="s">
        <v>812</v>
      </c>
      <c r="C99" t="str">
        <f t="shared" si="10"/>
        <v>004</v>
      </c>
      <c r="D99" t="s">
        <v>815</v>
      </c>
      <c r="E99" t="str">
        <f t="shared" si="8"/>
        <v>04</v>
      </c>
      <c r="F99" t="str">
        <f>"025"</f>
        <v>025</v>
      </c>
      <c r="G99" t="str">
        <f>""</f>
        <v/>
      </c>
      <c r="H99" t="s">
        <v>0</v>
      </c>
      <c r="I99" t="s">
        <v>3496</v>
      </c>
      <c r="J99" t="s">
        <v>6993</v>
      </c>
      <c r="K99" t="str">
        <f t="shared" si="11"/>
        <v>41500</v>
      </c>
    </row>
    <row r="100" spans="1:11" customFormat="1" x14ac:dyDescent="0.25">
      <c r="A100" t="str">
        <f t="shared" si="9"/>
        <v>41</v>
      </c>
      <c r="B100" t="s">
        <v>812</v>
      </c>
      <c r="C100" t="str">
        <f t="shared" si="10"/>
        <v>004</v>
      </c>
      <c r="D100" t="s">
        <v>815</v>
      </c>
      <c r="E100" t="str">
        <f t="shared" si="8"/>
        <v>04</v>
      </c>
      <c r="F100" t="str">
        <f>"026"</f>
        <v>026</v>
      </c>
      <c r="G100" t="str">
        <f>""</f>
        <v/>
      </c>
      <c r="H100" t="s">
        <v>1</v>
      </c>
      <c r="I100" t="s">
        <v>3483</v>
      </c>
      <c r="J100" t="s">
        <v>6976</v>
      </c>
      <c r="K100" t="str">
        <f t="shared" si="11"/>
        <v>41500</v>
      </c>
    </row>
    <row r="101" spans="1:11" customFormat="1" x14ac:dyDescent="0.25">
      <c r="A101" t="str">
        <f t="shared" si="9"/>
        <v>41</v>
      </c>
      <c r="B101" t="s">
        <v>812</v>
      </c>
      <c r="C101" t="str">
        <f t="shared" si="10"/>
        <v>004</v>
      </c>
      <c r="D101" t="s">
        <v>815</v>
      </c>
      <c r="E101" t="str">
        <f t="shared" si="8"/>
        <v>04</v>
      </c>
      <c r="F101" t="str">
        <f>"026"</f>
        <v>026</v>
      </c>
      <c r="G101" t="str">
        <f>""</f>
        <v/>
      </c>
      <c r="H101" t="s">
        <v>0</v>
      </c>
      <c r="I101" t="s">
        <v>3483</v>
      </c>
      <c r="J101" t="s">
        <v>6976</v>
      </c>
      <c r="K101" t="str">
        <f t="shared" si="11"/>
        <v>41500</v>
      </c>
    </row>
    <row r="102" spans="1:11" customFormat="1" x14ac:dyDescent="0.25">
      <c r="A102" t="str">
        <f t="shared" si="9"/>
        <v>41</v>
      </c>
      <c r="B102" t="s">
        <v>812</v>
      </c>
      <c r="C102" t="str">
        <f t="shared" si="10"/>
        <v>004</v>
      </c>
      <c r="D102" t="s">
        <v>815</v>
      </c>
      <c r="E102" t="str">
        <f t="shared" si="8"/>
        <v>04</v>
      </c>
      <c r="F102" t="str">
        <f>"027"</f>
        <v>027</v>
      </c>
      <c r="G102" t="str">
        <f>""</f>
        <v/>
      </c>
      <c r="H102" t="s">
        <v>1</v>
      </c>
      <c r="I102" t="s">
        <v>3493</v>
      </c>
      <c r="J102" t="s">
        <v>6990</v>
      </c>
      <c r="K102" t="str">
        <f t="shared" si="11"/>
        <v>41500</v>
      </c>
    </row>
    <row r="103" spans="1:11" customFormat="1" x14ac:dyDescent="0.25">
      <c r="A103" t="str">
        <f t="shared" si="9"/>
        <v>41</v>
      </c>
      <c r="B103" t="s">
        <v>812</v>
      </c>
      <c r="C103" t="str">
        <f t="shared" si="10"/>
        <v>004</v>
      </c>
      <c r="D103" t="s">
        <v>815</v>
      </c>
      <c r="E103" t="str">
        <f t="shared" si="8"/>
        <v>04</v>
      </c>
      <c r="F103" t="str">
        <f>"027"</f>
        <v>027</v>
      </c>
      <c r="G103" t="str">
        <f>""</f>
        <v/>
      </c>
      <c r="H103" t="s">
        <v>0</v>
      </c>
      <c r="I103" t="s">
        <v>3493</v>
      </c>
      <c r="J103" t="s">
        <v>6990</v>
      </c>
      <c r="K103" t="str">
        <f t="shared" si="11"/>
        <v>41500</v>
      </c>
    </row>
    <row r="104" spans="1:11" customFormat="1" x14ac:dyDescent="0.25">
      <c r="A104" t="str">
        <f t="shared" si="9"/>
        <v>41</v>
      </c>
      <c r="B104" t="s">
        <v>812</v>
      </c>
      <c r="C104" t="str">
        <f t="shared" si="10"/>
        <v>004</v>
      </c>
      <c r="D104" t="s">
        <v>815</v>
      </c>
      <c r="E104" t="str">
        <f t="shared" si="8"/>
        <v>04</v>
      </c>
      <c r="F104" t="str">
        <f>"028"</f>
        <v>028</v>
      </c>
      <c r="G104" t="str">
        <f>""</f>
        <v/>
      </c>
      <c r="H104" t="s">
        <v>1</v>
      </c>
      <c r="I104" t="s">
        <v>3492</v>
      </c>
      <c r="J104" t="s">
        <v>6989</v>
      </c>
      <c r="K104" t="str">
        <f t="shared" si="11"/>
        <v>41500</v>
      </c>
    </row>
    <row r="105" spans="1:11" customFormat="1" x14ac:dyDescent="0.25">
      <c r="A105" t="str">
        <f t="shared" si="9"/>
        <v>41</v>
      </c>
      <c r="B105" t="s">
        <v>812</v>
      </c>
      <c r="C105" t="str">
        <f t="shared" si="10"/>
        <v>004</v>
      </c>
      <c r="D105" t="s">
        <v>815</v>
      </c>
      <c r="E105" t="str">
        <f t="shared" si="8"/>
        <v>04</v>
      </c>
      <c r="F105" t="str">
        <f>"028"</f>
        <v>028</v>
      </c>
      <c r="G105" t="str">
        <f>""</f>
        <v/>
      </c>
      <c r="H105" t="s">
        <v>0</v>
      </c>
      <c r="I105" t="s">
        <v>3492</v>
      </c>
      <c r="J105" t="s">
        <v>6989</v>
      </c>
      <c r="K105" t="str">
        <f t="shared" si="11"/>
        <v>41500</v>
      </c>
    </row>
    <row r="106" spans="1:11" customFormat="1" x14ac:dyDescent="0.25">
      <c r="A106" t="str">
        <f t="shared" si="9"/>
        <v>41</v>
      </c>
      <c r="B106" t="s">
        <v>812</v>
      </c>
      <c r="C106" t="str">
        <f t="shared" si="10"/>
        <v>004</v>
      </c>
      <c r="D106" t="s">
        <v>815</v>
      </c>
      <c r="E106" t="str">
        <f t="shared" si="8"/>
        <v>04</v>
      </c>
      <c r="F106" t="str">
        <f>"028"</f>
        <v>028</v>
      </c>
      <c r="G106" t="str">
        <f>""</f>
        <v/>
      </c>
      <c r="H106" t="s">
        <v>2</v>
      </c>
      <c r="I106" t="s">
        <v>3492</v>
      </c>
      <c r="J106" t="s">
        <v>6989</v>
      </c>
      <c r="K106" t="str">
        <f t="shared" si="11"/>
        <v>41500</v>
      </c>
    </row>
    <row r="107" spans="1:11" customFormat="1" x14ac:dyDescent="0.25">
      <c r="A107" t="str">
        <f t="shared" si="9"/>
        <v>41</v>
      </c>
      <c r="B107" t="s">
        <v>812</v>
      </c>
      <c r="C107" t="str">
        <f t="shared" si="10"/>
        <v>004</v>
      </c>
      <c r="D107" t="s">
        <v>815</v>
      </c>
      <c r="E107" t="str">
        <f t="shared" si="8"/>
        <v>04</v>
      </c>
      <c r="F107" t="str">
        <f>"029"</f>
        <v>029</v>
      </c>
      <c r="G107" t="str">
        <f>""</f>
        <v/>
      </c>
      <c r="H107" t="s">
        <v>1</v>
      </c>
      <c r="I107" t="s">
        <v>3496</v>
      </c>
      <c r="J107" t="s">
        <v>6993</v>
      </c>
      <c r="K107" t="str">
        <f t="shared" si="11"/>
        <v>41500</v>
      </c>
    </row>
    <row r="108" spans="1:11" customFormat="1" x14ac:dyDescent="0.25">
      <c r="A108" t="str">
        <f t="shared" si="9"/>
        <v>41</v>
      </c>
      <c r="B108" t="s">
        <v>812</v>
      </c>
      <c r="C108" t="str">
        <f t="shared" si="10"/>
        <v>004</v>
      </c>
      <c r="D108" t="s">
        <v>815</v>
      </c>
      <c r="E108" t="str">
        <f t="shared" si="8"/>
        <v>04</v>
      </c>
      <c r="F108" t="str">
        <f>"029"</f>
        <v>029</v>
      </c>
      <c r="G108" t="str">
        <f>""</f>
        <v/>
      </c>
      <c r="H108" t="s">
        <v>0</v>
      </c>
      <c r="I108" t="s">
        <v>3496</v>
      </c>
      <c r="J108" t="s">
        <v>6993</v>
      </c>
      <c r="K108" t="str">
        <f t="shared" si="11"/>
        <v>41500</v>
      </c>
    </row>
    <row r="109" spans="1:11" customFormat="1" x14ac:dyDescent="0.25">
      <c r="A109" t="str">
        <f t="shared" si="9"/>
        <v>41</v>
      </c>
      <c r="B109" t="s">
        <v>812</v>
      </c>
      <c r="C109" t="str">
        <f t="shared" si="10"/>
        <v>004</v>
      </c>
      <c r="D109" t="s">
        <v>815</v>
      </c>
      <c r="E109" t="str">
        <f t="shared" si="8"/>
        <v>04</v>
      </c>
      <c r="F109" t="str">
        <f>"030"</f>
        <v>030</v>
      </c>
      <c r="G109" t="str">
        <f>""</f>
        <v/>
      </c>
      <c r="H109" t="s">
        <v>1</v>
      </c>
      <c r="I109" t="s">
        <v>3484</v>
      </c>
      <c r="J109" t="s">
        <v>6977</v>
      </c>
      <c r="K109" t="str">
        <f t="shared" si="11"/>
        <v>41500</v>
      </c>
    </row>
    <row r="110" spans="1:11" customFormat="1" x14ac:dyDescent="0.25">
      <c r="A110" t="str">
        <f t="shared" si="9"/>
        <v>41</v>
      </c>
      <c r="B110" t="s">
        <v>812</v>
      </c>
      <c r="C110" t="str">
        <f t="shared" si="10"/>
        <v>004</v>
      </c>
      <c r="D110" t="s">
        <v>815</v>
      </c>
      <c r="E110" t="str">
        <f t="shared" si="8"/>
        <v>04</v>
      </c>
      <c r="F110" t="str">
        <f>"030"</f>
        <v>030</v>
      </c>
      <c r="G110" t="str">
        <f>""</f>
        <v/>
      </c>
      <c r="H110" t="s">
        <v>0</v>
      </c>
      <c r="I110" t="s">
        <v>3484</v>
      </c>
      <c r="J110" t="s">
        <v>6977</v>
      </c>
      <c r="K110" t="str">
        <f t="shared" si="11"/>
        <v>41500</v>
      </c>
    </row>
    <row r="111" spans="1:11" customFormat="1" x14ac:dyDescent="0.25">
      <c r="A111" t="str">
        <f t="shared" si="9"/>
        <v>41</v>
      </c>
      <c r="B111" t="s">
        <v>812</v>
      </c>
      <c r="C111" t="str">
        <f t="shared" si="10"/>
        <v>004</v>
      </c>
      <c r="D111" t="s">
        <v>815</v>
      </c>
      <c r="E111" t="str">
        <f t="shared" si="8"/>
        <v>04</v>
      </c>
      <c r="F111" t="str">
        <f>"031"</f>
        <v>031</v>
      </c>
      <c r="G111" t="str">
        <f>""</f>
        <v/>
      </c>
      <c r="H111" t="s">
        <v>1</v>
      </c>
      <c r="I111" t="s">
        <v>3481</v>
      </c>
      <c r="J111" t="s">
        <v>6974</v>
      </c>
      <c r="K111" t="str">
        <f t="shared" si="11"/>
        <v>41500</v>
      </c>
    </row>
    <row r="112" spans="1:11" customFormat="1" x14ac:dyDescent="0.25">
      <c r="A112" t="str">
        <f t="shared" si="9"/>
        <v>41</v>
      </c>
      <c r="B112" t="s">
        <v>812</v>
      </c>
      <c r="C112" t="str">
        <f t="shared" si="10"/>
        <v>004</v>
      </c>
      <c r="D112" t="s">
        <v>815</v>
      </c>
      <c r="E112" t="str">
        <f t="shared" si="8"/>
        <v>04</v>
      </c>
      <c r="F112" t="str">
        <f>"031"</f>
        <v>031</v>
      </c>
      <c r="G112" t="str">
        <f>""</f>
        <v/>
      </c>
      <c r="H112" t="s">
        <v>0</v>
      </c>
      <c r="I112" t="s">
        <v>3481</v>
      </c>
      <c r="J112" t="s">
        <v>6974</v>
      </c>
      <c r="K112" t="str">
        <f t="shared" si="11"/>
        <v>41500</v>
      </c>
    </row>
    <row r="113" spans="1:11" customFormat="1" x14ac:dyDescent="0.25">
      <c r="A113" t="str">
        <f t="shared" si="9"/>
        <v>41</v>
      </c>
      <c r="B113" t="s">
        <v>812</v>
      </c>
      <c r="C113" t="str">
        <f t="shared" si="10"/>
        <v>004</v>
      </c>
      <c r="D113" t="s">
        <v>815</v>
      </c>
      <c r="E113" t="str">
        <f t="shared" ref="E113:E114" si="12">"04"</f>
        <v>04</v>
      </c>
      <c r="F113" t="str">
        <f>"032"</f>
        <v>032</v>
      </c>
      <c r="G113" t="str">
        <f>""</f>
        <v/>
      </c>
      <c r="H113" t="s">
        <v>1</v>
      </c>
      <c r="I113" t="s">
        <v>3495</v>
      </c>
      <c r="J113" t="s">
        <v>6992</v>
      </c>
      <c r="K113" t="str">
        <f t="shared" si="11"/>
        <v>41500</v>
      </c>
    </row>
    <row r="114" spans="1:11" customFormat="1" x14ac:dyDescent="0.25">
      <c r="A114" t="str">
        <f t="shared" si="9"/>
        <v>41</v>
      </c>
      <c r="B114" t="s">
        <v>812</v>
      </c>
      <c r="C114" t="str">
        <f t="shared" si="10"/>
        <v>004</v>
      </c>
      <c r="D114" t="s">
        <v>815</v>
      </c>
      <c r="E114" t="str">
        <f t="shared" si="12"/>
        <v>04</v>
      </c>
      <c r="F114" t="str">
        <f>"032"</f>
        <v>032</v>
      </c>
      <c r="G114" t="str">
        <f>""</f>
        <v/>
      </c>
      <c r="H114" t="s">
        <v>0</v>
      </c>
      <c r="I114" t="s">
        <v>3495</v>
      </c>
      <c r="J114" t="s">
        <v>6992</v>
      </c>
      <c r="K114" t="str">
        <f t="shared" si="11"/>
        <v>41500</v>
      </c>
    </row>
    <row r="115" spans="1:11" customFormat="1" x14ac:dyDescent="0.25">
      <c r="A115" t="str">
        <f t="shared" si="9"/>
        <v>41</v>
      </c>
      <c r="B115" t="s">
        <v>812</v>
      </c>
      <c r="C115" t="str">
        <f t="shared" ref="C115:C131" si="13">"005"</f>
        <v>005</v>
      </c>
      <c r="D115" t="s">
        <v>816</v>
      </c>
      <c r="E115" t="str">
        <f>"01"</f>
        <v>01</v>
      </c>
      <c r="F115" t="str">
        <f>"001"</f>
        <v>001</v>
      </c>
      <c r="G115" t="str">
        <f>""</f>
        <v/>
      </c>
      <c r="H115" t="s">
        <v>1</v>
      </c>
      <c r="I115" t="s">
        <v>23</v>
      </c>
      <c r="J115" t="s">
        <v>6994</v>
      </c>
      <c r="K115" t="str">
        <f t="shared" ref="K115:K122" si="14">"41200"</f>
        <v>41200</v>
      </c>
    </row>
    <row r="116" spans="1:11" customFormat="1" x14ac:dyDescent="0.25">
      <c r="A116" t="str">
        <f t="shared" si="9"/>
        <v>41</v>
      </c>
      <c r="B116" t="s">
        <v>812</v>
      </c>
      <c r="C116" t="str">
        <f t="shared" si="13"/>
        <v>005</v>
      </c>
      <c r="D116" t="s">
        <v>816</v>
      </c>
      <c r="E116" t="str">
        <f>"01"</f>
        <v>01</v>
      </c>
      <c r="F116" t="str">
        <f>"001"</f>
        <v>001</v>
      </c>
      <c r="G116" t="str">
        <f>""</f>
        <v/>
      </c>
      <c r="H116" t="s">
        <v>0</v>
      </c>
      <c r="I116" t="s">
        <v>23</v>
      </c>
      <c r="J116" t="s">
        <v>6994</v>
      </c>
      <c r="K116" t="str">
        <f t="shared" si="14"/>
        <v>41200</v>
      </c>
    </row>
    <row r="117" spans="1:11" customFormat="1" x14ac:dyDescent="0.25">
      <c r="A117" t="str">
        <f t="shared" si="9"/>
        <v>41</v>
      </c>
      <c r="B117" t="s">
        <v>812</v>
      </c>
      <c r="C117" t="str">
        <f t="shared" si="13"/>
        <v>005</v>
      </c>
      <c r="D117" t="s">
        <v>816</v>
      </c>
      <c r="E117" t="str">
        <f>"01"</f>
        <v>01</v>
      </c>
      <c r="F117" t="str">
        <f>"002"</f>
        <v>002</v>
      </c>
      <c r="G117" t="str">
        <f>""</f>
        <v/>
      </c>
      <c r="H117" t="s">
        <v>3</v>
      </c>
      <c r="I117" t="s">
        <v>1008</v>
      </c>
      <c r="J117" t="s">
        <v>6995</v>
      </c>
      <c r="K117" t="str">
        <f t="shared" si="14"/>
        <v>41200</v>
      </c>
    </row>
    <row r="118" spans="1:11" customFormat="1" x14ac:dyDescent="0.25">
      <c r="A118" t="str">
        <f t="shared" si="9"/>
        <v>41</v>
      </c>
      <c r="B118" t="s">
        <v>812</v>
      </c>
      <c r="C118" t="str">
        <f t="shared" si="13"/>
        <v>005</v>
      </c>
      <c r="D118" t="s">
        <v>816</v>
      </c>
      <c r="E118" t="str">
        <f t="shared" ref="E118:E131" si="15">"02"</f>
        <v>02</v>
      </c>
      <c r="F118" t="str">
        <f>"001"</f>
        <v>001</v>
      </c>
      <c r="G118" t="str">
        <f>""</f>
        <v/>
      </c>
      <c r="H118" t="s">
        <v>1</v>
      </c>
      <c r="I118" t="s">
        <v>2027</v>
      </c>
      <c r="J118" t="s">
        <v>6996</v>
      </c>
      <c r="K118" t="str">
        <f t="shared" si="14"/>
        <v>41200</v>
      </c>
    </row>
    <row r="119" spans="1:11" customFormat="1" x14ac:dyDescent="0.25">
      <c r="A119" t="str">
        <f t="shared" si="9"/>
        <v>41</v>
      </c>
      <c r="B119" t="s">
        <v>812</v>
      </c>
      <c r="C119" t="str">
        <f t="shared" si="13"/>
        <v>005</v>
      </c>
      <c r="D119" t="s">
        <v>816</v>
      </c>
      <c r="E119" t="str">
        <f t="shared" si="15"/>
        <v>02</v>
      </c>
      <c r="F119" t="str">
        <f>"001"</f>
        <v>001</v>
      </c>
      <c r="G119" t="str">
        <f>""</f>
        <v/>
      </c>
      <c r="H119" t="s">
        <v>0</v>
      </c>
      <c r="I119" t="s">
        <v>2027</v>
      </c>
      <c r="J119" t="s">
        <v>6996</v>
      </c>
      <c r="K119" t="str">
        <f t="shared" si="14"/>
        <v>41200</v>
      </c>
    </row>
    <row r="120" spans="1:11" customFormat="1" x14ac:dyDescent="0.25">
      <c r="A120" t="str">
        <f t="shared" si="9"/>
        <v>41</v>
      </c>
      <c r="B120" t="s">
        <v>812</v>
      </c>
      <c r="C120" t="str">
        <f t="shared" si="13"/>
        <v>005</v>
      </c>
      <c r="D120" t="s">
        <v>816</v>
      </c>
      <c r="E120" t="str">
        <f t="shared" si="15"/>
        <v>02</v>
      </c>
      <c r="F120" t="str">
        <f>"001"</f>
        <v>001</v>
      </c>
      <c r="G120" t="str">
        <f>""</f>
        <v/>
      </c>
      <c r="H120" t="s">
        <v>2</v>
      </c>
      <c r="I120" t="s">
        <v>2027</v>
      </c>
      <c r="J120" t="s">
        <v>6996</v>
      </c>
      <c r="K120" t="str">
        <f t="shared" si="14"/>
        <v>41200</v>
      </c>
    </row>
    <row r="121" spans="1:11" customFormat="1" x14ac:dyDescent="0.25">
      <c r="A121" t="str">
        <f t="shared" si="9"/>
        <v>41</v>
      </c>
      <c r="B121" t="s">
        <v>812</v>
      </c>
      <c r="C121" t="str">
        <f t="shared" si="13"/>
        <v>005</v>
      </c>
      <c r="D121" t="s">
        <v>816</v>
      </c>
      <c r="E121" t="str">
        <f t="shared" si="15"/>
        <v>02</v>
      </c>
      <c r="F121" t="str">
        <f>"002"</f>
        <v>002</v>
      </c>
      <c r="G121" t="str">
        <f>""</f>
        <v/>
      </c>
      <c r="H121" t="s">
        <v>1</v>
      </c>
      <c r="I121" t="s">
        <v>3497</v>
      </c>
      <c r="J121" t="s">
        <v>6997</v>
      </c>
      <c r="K121" t="str">
        <f t="shared" si="14"/>
        <v>41200</v>
      </c>
    </row>
    <row r="122" spans="1:11" customFormat="1" x14ac:dyDescent="0.25">
      <c r="A122" t="str">
        <f t="shared" si="9"/>
        <v>41</v>
      </c>
      <c r="B122" t="s">
        <v>812</v>
      </c>
      <c r="C122" t="str">
        <f t="shared" si="13"/>
        <v>005</v>
      </c>
      <c r="D122" t="s">
        <v>816</v>
      </c>
      <c r="E122" t="str">
        <f t="shared" si="15"/>
        <v>02</v>
      </c>
      <c r="F122" t="str">
        <f>"002"</f>
        <v>002</v>
      </c>
      <c r="G122" t="str">
        <f>""</f>
        <v/>
      </c>
      <c r="H122" t="s">
        <v>0</v>
      </c>
      <c r="I122" t="s">
        <v>3497</v>
      </c>
      <c r="J122" t="s">
        <v>6997</v>
      </c>
      <c r="K122" t="str">
        <f t="shared" si="14"/>
        <v>41200</v>
      </c>
    </row>
    <row r="123" spans="1:11" customFormat="1" x14ac:dyDescent="0.25">
      <c r="A123" t="str">
        <f t="shared" si="9"/>
        <v>41</v>
      </c>
      <c r="B123" t="s">
        <v>812</v>
      </c>
      <c r="C123" t="str">
        <f t="shared" si="13"/>
        <v>005</v>
      </c>
      <c r="D123" t="s">
        <v>816</v>
      </c>
      <c r="E123" t="str">
        <f t="shared" si="15"/>
        <v>02</v>
      </c>
      <c r="F123" t="str">
        <f>"003"</f>
        <v>003</v>
      </c>
      <c r="G123" t="str">
        <f>"01"</f>
        <v>01</v>
      </c>
      <c r="H123" t="s">
        <v>1</v>
      </c>
      <c r="I123" t="s">
        <v>3498</v>
      </c>
      <c r="J123" t="s">
        <v>6998</v>
      </c>
      <c r="K123" t="str">
        <f>"41209"</f>
        <v>41209</v>
      </c>
    </row>
    <row r="124" spans="1:11" customFormat="1" x14ac:dyDescent="0.25">
      <c r="A124" t="str">
        <f t="shared" si="9"/>
        <v>41</v>
      </c>
      <c r="B124" t="s">
        <v>812</v>
      </c>
      <c r="C124" t="str">
        <f t="shared" si="13"/>
        <v>005</v>
      </c>
      <c r="D124" t="s">
        <v>816</v>
      </c>
      <c r="E124" t="str">
        <f t="shared" si="15"/>
        <v>02</v>
      </c>
      <c r="F124" t="str">
        <f>"003"</f>
        <v>003</v>
      </c>
      <c r="G124" t="str">
        <f>"02"</f>
        <v>02</v>
      </c>
      <c r="H124" t="s">
        <v>0</v>
      </c>
      <c r="I124" t="s">
        <v>3499</v>
      </c>
      <c r="J124" t="s">
        <v>6999</v>
      </c>
      <c r="K124" t="str">
        <f>"41209"</f>
        <v>41209</v>
      </c>
    </row>
    <row r="125" spans="1:11" customFormat="1" x14ac:dyDescent="0.25">
      <c r="A125" t="str">
        <f t="shared" si="9"/>
        <v>41</v>
      </c>
      <c r="B125" t="s">
        <v>812</v>
      </c>
      <c r="C125" t="str">
        <f t="shared" si="13"/>
        <v>005</v>
      </c>
      <c r="D125" t="s">
        <v>816</v>
      </c>
      <c r="E125" t="str">
        <f t="shared" si="15"/>
        <v>02</v>
      </c>
      <c r="F125" t="str">
        <f>"003"</f>
        <v>003</v>
      </c>
      <c r="G125" t="str">
        <f>"03"</f>
        <v>03</v>
      </c>
      <c r="H125" t="s">
        <v>2</v>
      </c>
      <c r="I125" t="s">
        <v>3500</v>
      </c>
      <c r="J125" t="s">
        <v>7000</v>
      </c>
      <c r="K125" t="str">
        <f>"41319"</f>
        <v>41319</v>
      </c>
    </row>
    <row r="126" spans="1:11" customFormat="1" x14ac:dyDescent="0.25">
      <c r="A126" t="str">
        <f t="shared" si="9"/>
        <v>41</v>
      </c>
      <c r="B126" t="s">
        <v>812</v>
      </c>
      <c r="C126" t="str">
        <f t="shared" si="13"/>
        <v>005</v>
      </c>
      <c r="D126" t="s">
        <v>816</v>
      </c>
      <c r="E126" t="str">
        <f t="shared" si="15"/>
        <v>02</v>
      </c>
      <c r="F126" t="str">
        <f>"004"</f>
        <v>004</v>
      </c>
      <c r="G126" t="str">
        <f>""</f>
        <v/>
      </c>
      <c r="H126" t="s">
        <v>1</v>
      </c>
      <c r="I126" t="s">
        <v>3501</v>
      </c>
      <c r="J126" t="s">
        <v>4984</v>
      </c>
      <c r="K126" t="str">
        <f t="shared" ref="K126:K131" si="16">"41200"</f>
        <v>41200</v>
      </c>
    </row>
    <row r="127" spans="1:11" customFormat="1" x14ac:dyDescent="0.25">
      <c r="A127" t="str">
        <f t="shared" si="9"/>
        <v>41</v>
      </c>
      <c r="B127" t="s">
        <v>812</v>
      </c>
      <c r="C127" t="str">
        <f t="shared" si="13"/>
        <v>005</v>
      </c>
      <c r="D127" t="s">
        <v>816</v>
      </c>
      <c r="E127" t="str">
        <f t="shared" si="15"/>
        <v>02</v>
      </c>
      <c r="F127" t="str">
        <f>"004"</f>
        <v>004</v>
      </c>
      <c r="G127" t="str">
        <f>""</f>
        <v/>
      </c>
      <c r="H127" t="s">
        <v>0</v>
      </c>
      <c r="I127" t="s">
        <v>3501</v>
      </c>
      <c r="J127" t="s">
        <v>4984</v>
      </c>
      <c r="K127" t="str">
        <f t="shared" si="16"/>
        <v>41200</v>
      </c>
    </row>
    <row r="128" spans="1:11" customFormat="1" x14ac:dyDescent="0.25">
      <c r="A128" t="str">
        <f t="shared" si="9"/>
        <v>41</v>
      </c>
      <c r="B128" t="s">
        <v>812</v>
      </c>
      <c r="C128" t="str">
        <f t="shared" si="13"/>
        <v>005</v>
      </c>
      <c r="D128" t="s">
        <v>816</v>
      </c>
      <c r="E128" t="str">
        <f t="shared" si="15"/>
        <v>02</v>
      </c>
      <c r="F128" t="str">
        <f>"005"</f>
        <v>005</v>
      </c>
      <c r="G128" t="str">
        <f>""</f>
        <v/>
      </c>
      <c r="H128" t="s">
        <v>1</v>
      </c>
      <c r="I128" t="s">
        <v>3501</v>
      </c>
      <c r="J128" t="s">
        <v>4984</v>
      </c>
      <c r="K128" t="str">
        <f t="shared" si="16"/>
        <v>41200</v>
      </c>
    </row>
    <row r="129" spans="1:11" customFormat="1" x14ac:dyDescent="0.25">
      <c r="A129" t="str">
        <f t="shared" si="9"/>
        <v>41</v>
      </c>
      <c r="B129" t="s">
        <v>812</v>
      </c>
      <c r="C129" t="str">
        <f t="shared" si="13"/>
        <v>005</v>
      </c>
      <c r="D129" t="s">
        <v>816</v>
      </c>
      <c r="E129" t="str">
        <f t="shared" si="15"/>
        <v>02</v>
      </c>
      <c r="F129" t="str">
        <f>"005"</f>
        <v>005</v>
      </c>
      <c r="G129" t="str">
        <f>""</f>
        <v/>
      </c>
      <c r="H129" t="s">
        <v>0</v>
      </c>
      <c r="I129" t="s">
        <v>3501</v>
      </c>
      <c r="J129" t="s">
        <v>4984</v>
      </c>
      <c r="K129" t="str">
        <f t="shared" si="16"/>
        <v>41200</v>
      </c>
    </row>
    <row r="130" spans="1:11" customFormat="1" x14ac:dyDescent="0.25">
      <c r="A130" t="str">
        <f t="shared" si="9"/>
        <v>41</v>
      </c>
      <c r="B130" t="s">
        <v>812</v>
      </c>
      <c r="C130" t="str">
        <f t="shared" si="13"/>
        <v>005</v>
      </c>
      <c r="D130" t="s">
        <v>816</v>
      </c>
      <c r="E130" t="str">
        <f t="shared" si="15"/>
        <v>02</v>
      </c>
      <c r="F130" t="str">
        <f>"006"</f>
        <v>006</v>
      </c>
      <c r="G130" t="str">
        <f>""</f>
        <v/>
      </c>
      <c r="H130" t="s">
        <v>1</v>
      </c>
      <c r="I130" t="s">
        <v>3497</v>
      </c>
      <c r="J130" t="s">
        <v>6997</v>
      </c>
      <c r="K130" t="str">
        <f t="shared" si="16"/>
        <v>41200</v>
      </c>
    </row>
    <row r="131" spans="1:11" customFormat="1" x14ac:dyDescent="0.25">
      <c r="A131" t="str">
        <f t="shared" ref="A131:A194" si="17">"41"</f>
        <v>41</v>
      </c>
      <c r="B131" t="s">
        <v>812</v>
      </c>
      <c r="C131" t="str">
        <f t="shared" si="13"/>
        <v>005</v>
      </c>
      <c r="D131" t="s">
        <v>816</v>
      </c>
      <c r="E131" t="str">
        <f t="shared" si="15"/>
        <v>02</v>
      </c>
      <c r="F131" t="str">
        <f>"006"</f>
        <v>006</v>
      </c>
      <c r="G131" t="str">
        <f>""</f>
        <v/>
      </c>
      <c r="H131" t="s">
        <v>0</v>
      </c>
      <c r="I131" t="s">
        <v>3497</v>
      </c>
      <c r="J131" t="s">
        <v>6997</v>
      </c>
      <c r="K131" t="str">
        <f t="shared" si="16"/>
        <v>41200</v>
      </c>
    </row>
    <row r="132" spans="1:11" customFormat="1" x14ac:dyDescent="0.25">
      <c r="A132" t="str">
        <f t="shared" si="17"/>
        <v>41</v>
      </c>
      <c r="B132" t="s">
        <v>812</v>
      </c>
      <c r="C132" t="str">
        <f>"006"</f>
        <v>006</v>
      </c>
      <c r="D132" t="s">
        <v>817</v>
      </c>
      <c r="E132" t="str">
        <f>"01"</f>
        <v>01</v>
      </c>
      <c r="F132" t="str">
        <f>"001"</f>
        <v>001</v>
      </c>
      <c r="G132" t="str">
        <f>""</f>
        <v/>
      </c>
      <c r="H132" t="s">
        <v>1</v>
      </c>
      <c r="I132" t="s">
        <v>3502</v>
      </c>
      <c r="J132" t="s">
        <v>7001</v>
      </c>
      <c r="K132" t="str">
        <f>"41449"</f>
        <v>41449</v>
      </c>
    </row>
    <row r="133" spans="1:11" customFormat="1" x14ac:dyDescent="0.25">
      <c r="A133" t="str">
        <f t="shared" si="17"/>
        <v>41</v>
      </c>
      <c r="B133" t="s">
        <v>812</v>
      </c>
      <c r="C133" t="str">
        <f>"006"</f>
        <v>006</v>
      </c>
      <c r="D133" t="s">
        <v>817</v>
      </c>
      <c r="E133" t="str">
        <f>"01"</f>
        <v>01</v>
      </c>
      <c r="F133" t="str">
        <f>"001"</f>
        <v>001</v>
      </c>
      <c r="G133" t="str">
        <f>""</f>
        <v/>
      </c>
      <c r="H133" t="s">
        <v>0</v>
      </c>
      <c r="I133" t="s">
        <v>3502</v>
      </c>
      <c r="J133" t="s">
        <v>7001</v>
      </c>
      <c r="K133" t="str">
        <f>"41449"</f>
        <v>41449</v>
      </c>
    </row>
    <row r="134" spans="1:11" customFormat="1" x14ac:dyDescent="0.25">
      <c r="A134" t="str">
        <f t="shared" si="17"/>
        <v>41</v>
      </c>
      <c r="B134" t="s">
        <v>812</v>
      </c>
      <c r="C134" t="str">
        <f>"006"</f>
        <v>006</v>
      </c>
      <c r="D134" t="s">
        <v>817</v>
      </c>
      <c r="E134" t="str">
        <f>"02"</f>
        <v>02</v>
      </c>
      <c r="F134" t="str">
        <f>"001"</f>
        <v>001</v>
      </c>
      <c r="G134" t="str">
        <f>""</f>
        <v/>
      </c>
      <c r="H134" t="s">
        <v>3</v>
      </c>
      <c r="I134" t="s">
        <v>3502</v>
      </c>
      <c r="J134" t="s">
        <v>7001</v>
      </c>
      <c r="K134" t="str">
        <f>"41449"</f>
        <v>41449</v>
      </c>
    </row>
    <row r="135" spans="1:11" customFormat="1" x14ac:dyDescent="0.25">
      <c r="A135" t="str">
        <f t="shared" si="17"/>
        <v>41</v>
      </c>
      <c r="B135" t="s">
        <v>812</v>
      </c>
      <c r="C135" t="str">
        <f>"006"</f>
        <v>006</v>
      </c>
      <c r="D135" t="s">
        <v>817</v>
      </c>
      <c r="E135" t="str">
        <f>"02"</f>
        <v>02</v>
      </c>
      <c r="F135" t="str">
        <f>"002"</f>
        <v>002</v>
      </c>
      <c r="G135" t="str">
        <f>""</f>
        <v/>
      </c>
      <c r="H135" t="s">
        <v>3</v>
      </c>
      <c r="I135" t="s">
        <v>3502</v>
      </c>
      <c r="J135" t="s">
        <v>7001</v>
      </c>
      <c r="K135" t="str">
        <f>"41449"</f>
        <v>41449</v>
      </c>
    </row>
    <row r="136" spans="1:11" customFormat="1" x14ac:dyDescent="0.25">
      <c r="A136" t="str">
        <f t="shared" si="17"/>
        <v>41</v>
      </c>
      <c r="B136" t="s">
        <v>812</v>
      </c>
      <c r="C136" t="str">
        <f t="shared" ref="C136:C158" si="18">"007"</f>
        <v>007</v>
      </c>
      <c r="D136" t="s">
        <v>818</v>
      </c>
      <c r="E136" t="str">
        <f t="shared" ref="E136:E142" si="19">"01"</f>
        <v>01</v>
      </c>
      <c r="F136" t="str">
        <f>"001"</f>
        <v>001</v>
      </c>
      <c r="G136" t="str">
        <f>""</f>
        <v/>
      </c>
      <c r="H136" t="s">
        <v>1</v>
      </c>
      <c r="I136" t="s">
        <v>3503</v>
      </c>
      <c r="J136" t="s">
        <v>7002</v>
      </c>
      <c r="K136" t="str">
        <f t="shared" ref="K136:K149" si="20">"41980"</f>
        <v>41980</v>
      </c>
    </row>
    <row r="137" spans="1:11" customFormat="1" x14ac:dyDescent="0.25">
      <c r="A137" t="str">
        <f t="shared" si="17"/>
        <v>41</v>
      </c>
      <c r="B137" t="s">
        <v>812</v>
      </c>
      <c r="C137" t="str">
        <f t="shared" si="18"/>
        <v>007</v>
      </c>
      <c r="D137" t="s">
        <v>818</v>
      </c>
      <c r="E137" t="str">
        <f t="shared" si="19"/>
        <v>01</v>
      </c>
      <c r="F137" t="str">
        <f>"001"</f>
        <v>001</v>
      </c>
      <c r="G137" t="str">
        <f>""</f>
        <v/>
      </c>
      <c r="H137" t="s">
        <v>0</v>
      </c>
      <c r="I137" t="s">
        <v>3503</v>
      </c>
      <c r="J137" t="s">
        <v>7002</v>
      </c>
      <c r="K137" t="str">
        <f t="shared" si="20"/>
        <v>41980</v>
      </c>
    </row>
    <row r="138" spans="1:11" customFormat="1" x14ac:dyDescent="0.25">
      <c r="A138" t="str">
        <f t="shared" si="17"/>
        <v>41</v>
      </c>
      <c r="B138" t="s">
        <v>812</v>
      </c>
      <c r="C138" t="str">
        <f t="shared" si="18"/>
        <v>007</v>
      </c>
      <c r="D138" t="s">
        <v>818</v>
      </c>
      <c r="E138" t="str">
        <f t="shared" si="19"/>
        <v>01</v>
      </c>
      <c r="F138" t="str">
        <f>"002"</f>
        <v>002</v>
      </c>
      <c r="G138" t="str">
        <f>""</f>
        <v/>
      </c>
      <c r="H138" t="s">
        <v>1</v>
      </c>
      <c r="I138" t="s">
        <v>3503</v>
      </c>
      <c r="J138" t="s">
        <v>7002</v>
      </c>
      <c r="K138" t="str">
        <f t="shared" si="20"/>
        <v>41980</v>
      </c>
    </row>
    <row r="139" spans="1:11" customFormat="1" x14ac:dyDescent="0.25">
      <c r="A139" t="str">
        <f t="shared" si="17"/>
        <v>41</v>
      </c>
      <c r="B139" t="s">
        <v>812</v>
      </c>
      <c r="C139" t="str">
        <f t="shared" si="18"/>
        <v>007</v>
      </c>
      <c r="D139" t="s">
        <v>818</v>
      </c>
      <c r="E139" t="str">
        <f t="shared" si="19"/>
        <v>01</v>
      </c>
      <c r="F139" t="str">
        <f>"002"</f>
        <v>002</v>
      </c>
      <c r="G139" t="str">
        <f>""</f>
        <v/>
      </c>
      <c r="H139" t="s">
        <v>0</v>
      </c>
      <c r="I139" t="s">
        <v>3503</v>
      </c>
      <c r="J139" t="s">
        <v>7002</v>
      </c>
      <c r="K139" t="str">
        <f t="shared" si="20"/>
        <v>41980</v>
      </c>
    </row>
    <row r="140" spans="1:11" customFormat="1" x14ac:dyDescent="0.25">
      <c r="A140" t="str">
        <f t="shared" si="17"/>
        <v>41</v>
      </c>
      <c r="B140" t="s">
        <v>812</v>
      </c>
      <c r="C140" t="str">
        <f t="shared" si="18"/>
        <v>007</v>
      </c>
      <c r="D140" t="s">
        <v>818</v>
      </c>
      <c r="E140" t="str">
        <f t="shared" si="19"/>
        <v>01</v>
      </c>
      <c r="F140" t="str">
        <f>"004"</f>
        <v>004</v>
      </c>
      <c r="G140" t="str">
        <f>""</f>
        <v/>
      </c>
      <c r="H140" t="s">
        <v>1</v>
      </c>
      <c r="I140" t="s">
        <v>3503</v>
      </c>
      <c r="J140" t="s">
        <v>7002</v>
      </c>
      <c r="K140" t="str">
        <f t="shared" si="20"/>
        <v>41980</v>
      </c>
    </row>
    <row r="141" spans="1:11" customFormat="1" x14ac:dyDescent="0.25">
      <c r="A141" t="str">
        <f t="shared" si="17"/>
        <v>41</v>
      </c>
      <c r="B141" t="s">
        <v>812</v>
      </c>
      <c r="C141" t="str">
        <f t="shared" si="18"/>
        <v>007</v>
      </c>
      <c r="D141" t="s">
        <v>818</v>
      </c>
      <c r="E141" t="str">
        <f t="shared" si="19"/>
        <v>01</v>
      </c>
      <c r="F141" t="str">
        <f>"004"</f>
        <v>004</v>
      </c>
      <c r="G141" t="str">
        <f>""</f>
        <v/>
      </c>
      <c r="H141" t="s">
        <v>0</v>
      </c>
      <c r="I141" t="s">
        <v>3503</v>
      </c>
      <c r="J141" t="s">
        <v>7002</v>
      </c>
      <c r="K141" t="str">
        <f t="shared" si="20"/>
        <v>41980</v>
      </c>
    </row>
    <row r="142" spans="1:11" customFormat="1" x14ac:dyDescent="0.25">
      <c r="A142" t="str">
        <f t="shared" si="17"/>
        <v>41</v>
      </c>
      <c r="B142" t="s">
        <v>812</v>
      </c>
      <c r="C142" t="str">
        <f t="shared" si="18"/>
        <v>007</v>
      </c>
      <c r="D142" t="s">
        <v>818</v>
      </c>
      <c r="E142" t="str">
        <f t="shared" si="19"/>
        <v>01</v>
      </c>
      <c r="F142" t="str">
        <f>"004"</f>
        <v>004</v>
      </c>
      <c r="G142" t="str">
        <f>""</f>
        <v/>
      </c>
      <c r="H142" t="s">
        <v>2</v>
      </c>
      <c r="I142" t="s">
        <v>3503</v>
      </c>
      <c r="J142" t="s">
        <v>7002</v>
      </c>
      <c r="K142" t="str">
        <f t="shared" si="20"/>
        <v>41980</v>
      </c>
    </row>
    <row r="143" spans="1:11" customFormat="1" x14ac:dyDescent="0.25">
      <c r="A143" t="str">
        <f t="shared" si="17"/>
        <v>41</v>
      </c>
      <c r="B143" t="s">
        <v>812</v>
      </c>
      <c r="C143" t="str">
        <f t="shared" si="18"/>
        <v>007</v>
      </c>
      <c r="D143" t="s">
        <v>818</v>
      </c>
      <c r="E143" t="str">
        <f t="shared" ref="E143:E158" si="21">"02"</f>
        <v>02</v>
      </c>
      <c r="F143" t="str">
        <f>"001"</f>
        <v>001</v>
      </c>
      <c r="G143" t="str">
        <f>""</f>
        <v/>
      </c>
      <c r="H143" t="s">
        <v>1</v>
      </c>
      <c r="I143" t="s">
        <v>3504</v>
      </c>
      <c r="J143" t="s">
        <v>7003</v>
      </c>
      <c r="K143" t="str">
        <f t="shared" si="20"/>
        <v>41980</v>
      </c>
    </row>
    <row r="144" spans="1:11" customFormat="1" x14ac:dyDescent="0.25">
      <c r="A144" t="str">
        <f t="shared" si="17"/>
        <v>41</v>
      </c>
      <c r="B144" t="s">
        <v>812</v>
      </c>
      <c r="C144" t="str">
        <f t="shared" si="18"/>
        <v>007</v>
      </c>
      <c r="D144" t="s">
        <v>818</v>
      </c>
      <c r="E144" t="str">
        <f t="shared" si="21"/>
        <v>02</v>
      </c>
      <c r="F144" t="str">
        <f>"001"</f>
        <v>001</v>
      </c>
      <c r="G144" t="str">
        <f>""</f>
        <v/>
      </c>
      <c r="H144" t="s">
        <v>0</v>
      </c>
      <c r="I144" t="s">
        <v>3504</v>
      </c>
      <c r="J144" t="s">
        <v>7003</v>
      </c>
      <c r="K144" t="str">
        <f t="shared" si="20"/>
        <v>41980</v>
      </c>
    </row>
    <row r="145" spans="1:11" customFormat="1" x14ac:dyDescent="0.25">
      <c r="A145" t="str">
        <f t="shared" si="17"/>
        <v>41</v>
      </c>
      <c r="B145" t="s">
        <v>812</v>
      </c>
      <c r="C145" t="str">
        <f t="shared" si="18"/>
        <v>007</v>
      </c>
      <c r="D145" t="s">
        <v>818</v>
      </c>
      <c r="E145" t="str">
        <f t="shared" si="21"/>
        <v>02</v>
      </c>
      <c r="F145" t="str">
        <f>"002"</f>
        <v>002</v>
      </c>
      <c r="G145" t="str">
        <f>""</f>
        <v/>
      </c>
      <c r="H145" t="s">
        <v>1</v>
      </c>
      <c r="I145" t="s">
        <v>3504</v>
      </c>
      <c r="J145" t="s">
        <v>7003</v>
      </c>
      <c r="K145" t="str">
        <f t="shared" si="20"/>
        <v>41980</v>
      </c>
    </row>
    <row r="146" spans="1:11" customFormat="1" x14ac:dyDescent="0.25">
      <c r="A146" t="str">
        <f t="shared" si="17"/>
        <v>41</v>
      </c>
      <c r="B146" t="s">
        <v>812</v>
      </c>
      <c r="C146" t="str">
        <f t="shared" si="18"/>
        <v>007</v>
      </c>
      <c r="D146" t="s">
        <v>818</v>
      </c>
      <c r="E146" t="str">
        <f t="shared" si="21"/>
        <v>02</v>
      </c>
      <c r="F146" t="str">
        <f>"002"</f>
        <v>002</v>
      </c>
      <c r="G146" t="str">
        <f>""</f>
        <v/>
      </c>
      <c r="H146" t="s">
        <v>0</v>
      </c>
      <c r="I146" t="s">
        <v>3504</v>
      </c>
      <c r="J146" t="s">
        <v>7003</v>
      </c>
      <c r="K146" t="str">
        <f t="shared" si="20"/>
        <v>41980</v>
      </c>
    </row>
    <row r="147" spans="1:11" customFormat="1" x14ac:dyDescent="0.25">
      <c r="A147" t="str">
        <f t="shared" si="17"/>
        <v>41</v>
      </c>
      <c r="B147" t="s">
        <v>812</v>
      </c>
      <c r="C147" t="str">
        <f t="shared" si="18"/>
        <v>007</v>
      </c>
      <c r="D147" t="s">
        <v>818</v>
      </c>
      <c r="E147" t="str">
        <f t="shared" si="21"/>
        <v>02</v>
      </c>
      <c r="F147" t="str">
        <f>"002"</f>
        <v>002</v>
      </c>
      <c r="G147" t="str">
        <f>""</f>
        <v/>
      </c>
      <c r="H147" t="s">
        <v>2</v>
      </c>
      <c r="I147" t="s">
        <v>3504</v>
      </c>
      <c r="J147" t="s">
        <v>7003</v>
      </c>
      <c r="K147" t="str">
        <f t="shared" si="20"/>
        <v>41980</v>
      </c>
    </row>
    <row r="148" spans="1:11" customFormat="1" x14ac:dyDescent="0.25">
      <c r="A148" t="str">
        <f t="shared" si="17"/>
        <v>41</v>
      </c>
      <c r="B148" t="s">
        <v>812</v>
      </c>
      <c r="C148" t="str">
        <f t="shared" si="18"/>
        <v>007</v>
      </c>
      <c r="D148" t="s">
        <v>818</v>
      </c>
      <c r="E148" t="str">
        <f t="shared" si="21"/>
        <v>02</v>
      </c>
      <c r="F148" t="str">
        <f>"003"</f>
        <v>003</v>
      </c>
      <c r="G148" t="str">
        <f>""</f>
        <v/>
      </c>
      <c r="H148" t="s">
        <v>1</v>
      </c>
      <c r="I148" t="s">
        <v>93</v>
      </c>
      <c r="J148" t="s">
        <v>7004</v>
      </c>
      <c r="K148" t="str">
        <f t="shared" si="20"/>
        <v>41980</v>
      </c>
    </row>
    <row r="149" spans="1:11" customFormat="1" x14ac:dyDescent="0.25">
      <c r="A149" t="str">
        <f t="shared" si="17"/>
        <v>41</v>
      </c>
      <c r="B149" t="s">
        <v>812</v>
      </c>
      <c r="C149" t="str">
        <f t="shared" si="18"/>
        <v>007</v>
      </c>
      <c r="D149" t="s">
        <v>818</v>
      </c>
      <c r="E149" t="str">
        <f t="shared" si="21"/>
        <v>02</v>
      </c>
      <c r="F149" t="str">
        <f>"003"</f>
        <v>003</v>
      </c>
      <c r="G149" t="str">
        <f>""</f>
        <v/>
      </c>
      <c r="H149" t="s">
        <v>0</v>
      </c>
      <c r="I149" t="s">
        <v>93</v>
      </c>
      <c r="J149" t="s">
        <v>7004</v>
      </c>
      <c r="K149" t="str">
        <f t="shared" si="20"/>
        <v>41980</v>
      </c>
    </row>
    <row r="150" spans="1:11" customFormat="1" x14ac:dyDescent="0.25">
      <c r="A150" t="str">
        <f t="shared" si="17"/>
        <v>41</v>
      </c>
      <c r="B150" t="s">
        <v>812</v>
      </c>
      <c r="C150" t="str">
        <f t="shared" si="18"/>
        <v>007</v>
      </c>
      <c r="D150" t="s">
        <v>818</v>
      </c>
      <c r="E150" t="str">
        <f t="shared" si="21"/>
        <v>02</v>
      </c>
      <c r="F150" t="str">
        <f>"004"</f>
        <v>004</v>
      </c>
      <c r="G150" t="str">
        <f>""</f>
        <v/>
      </c>
      <c r="H150" t="s">
        <v>1</v>
      </c>
      <c r="I150" t="s">
        <v>3505</v>
      </c>
      <c r="J150" t="s">
        <v>7005</v>
      </c>
      <c r="K150" t="str">
        <f>"41989"</f>
        <v>41989</v>
      </c>
    </row>
    <row r="151" spans="1:11" customFormat="1" x14ac:dyDescent="0.25">
      <c r="A151" t="str">
        <f t="shared" si="17"/>
        <v>41</v>
      </c>
      <c r="B151" t="s">
        <v>812</v>
      </c>
      <c r="C151" t="str">
        <f t="shared" si="18"/>
        <v>007</v>
      </c>
      <c r="D151" t="s">
        <v>818</v>
      </c>
      <c r="E151" t="str">
        <f t="shared" si="21"/>
        <v>02</v>
      </c>
      <c r="F151" t="str">
        <f>"004"</f>
        <v>004</v>
      </c>
      <c r="G151" t="str">
        <f>""</f>
        <v/>
      </c>
      <c r="H151" t="s">
        <v>0</v>
      </c>
      <c r="I151" t="s">
        <v>3505</v>
      </c>
      <c r="J151" t="s">
        <v>7005</v>
      </c>
      <c r="K151" t="str">
        <f>"41989"</f>
        <v>41989</v>
      </c>
    </row>
    <row r="152" spans="1:11" customFormat="1" x14ac:dyDescent="0.25">
      <c r="A152" t="str">
        <f t="shared" si="17"/>
        <v>41</v>
      </c>
      <c r="B152" t="s">
        <v>812</v>
      </c>
      <c r="C152" t="str">
        <f t="shared" si="18"/>
        <v>007</v>
      </c>
      <c r="D152" t="s">
        <v>818</v>
      </c>
      <c r="E152" t="str">
        <f t="shared" si="21"/>
        <v>02</v>
      </c>
      <c r="F152" t="str">
        <f>"005"</f>
        <v>005</v>
      </c>
      <c r="G152" t="str">
        <f>""</f>
        <v/>
      </c>
      <c r="H152" t="s">
        <v>1</v>
      </c>
      <c r="I152" t="s">
        <v>93</v>
      </c>
      <c r="J152" t="s">
        <v>7004</v>
      </c>
      <c r="K152" t="str">
        <f t="shared" ref="K152:K158" si="22">"41980"</f>
        <v>41980</v>
      </c>
    </row>
    <row r="153" spans="1:11" customFormat="1" x14ac:dyDescent="0.25">
      <c r="A153" t="str">
        <f t="shared" si="17"/>
        <v>41</v>
      </c>
      <c r="B153" t="s">
        <v>812</v>
      </c>
      <c r="C153" t="str">
        <f t="shared" si="18"/>
        <v>007</v>
      </c>
      <c r="D153" t="s">
        <v>818</v>
      </c>
      <c r="E153" t="str">
        <f t="shared" si="21"/>
        <v>02</v>
      </c>
      <c r="F153" t="str">
        <f>"005"</f>
        <v>005</v>
      </c>
      <c r="G153" t="str">
        <f>""</f>
        <v/>
      </c>
      <c r="H153" t="s">
        <v>0</v>
      </c>
      <c r="I153" t="s">
        <v>93</v>
      </c>
      <c r="J153" t="s">
        <v>7004</v>
      </c>
      <c r="K153" t="str">
        <f t="shared" si="22"/>
        <v>41980</v>
      </c>
    </row>
    <row r="154" spans="1:11" customFormat="1" x14ac:dyDescent="0.25">
      <c r="A154" t="str">
        <f t="shared" si="17"/>
        <v>41</v>
      </c>
      <c r="B154" t="s">
        <v>812</v>
      </c>
      <c r="C154" t="str">
        <f t="shared" si="18"/>
        <v>007</v>
      </c>
      <c r="D154" t="s">
        <v>818</v>
      </c>
      <c r="E154" t="str">
        <f t="shared" si="21"/>
        <v>02</v>
      </c>
      <c r="F154" t="str">
        <f>"006"</f>
        <v>006</v>
      </c>
      <c r="G154" t="str">
        <f>""</f>
        <v/>
      </c>
      <c r="H154" t="s">
        <v>1</v>
      </c>
      <c r="I154" t="s">
        <v>3504</v>
      </c>
      <c r="J154" t="s">
        <v>7003</v>
      </c>
      <c r="K154" t="str">
        <f t="shared" si="22"/>
        <v>41980</v>
      </c>
    </row>
    <row r="155" spans="1:11" customFormat="1" x14ac:dyDescent="0.25">
      <c r="A155" t="str">
        <f t="shared" si="17"/>
        <v>41</v>
      </c>
      <c r="B155" t="s">
        <v>812</v>
      </c>
      <c r="C155" t="str">
        <f t="shared" si="18"/>
        <v>007</v>
      </c>
      <c r="D155" t="s">
        <v>818</v>
      </c>
      <c r="E155" t="str">
        <f t="shared" si="21"/>
        <v>02</v>
      </c>
      <c r="F155" t="str">
        <f>"006"</f>
        <v>006</v>
      </c>
      <c r="G155" t="str">
        <f>""</f>
        <v/>
      </c>
      <c r="H155" t="s">
        <v>0</v>
      </c>
      <c r="I155" t="s">
        <v>3504</v>
      </c>
      <c r="J155" t="s">
        <v>7003</v>
      </c>
      <c r="K155" t="str">
        <f t="shared" si="22"/>
        <v>41980</v>
      </c>
    </row>
    <row r="156" spans="1:11" customFormat="1" x14ac:dyDescent="0.25">
      <c r="A156" t="str">
        <f t="shared" si="17"/>
        <v>41</v>
      </c>
      <c r="B156" t="s">
        <v>812</v>
      </c>
      <c r="C156" t="str">
        <f t="shared" si="18"/>
        <v>007</v>
      </c>
      <c r="D156" t="s">
        <v>818</v>
      </c>
      <c r="E156" t="str">
        <f t="shared" si="21"/>
        <v>02</v>
      </c>
      <c r="F156" t="str">
        <f>"007"</f>
        <v>007</v>
      </c>
      <c r="G156" t="str">
        <f>""</f>
        <v/>
      </c>
      <c r="H156" t="s">
        <v>1</v>
      </c>
      <c r="I156" t="s">
        <v>93</v>
      </c>
      <c r="J156" t="s">
        <v>7004</v>
      </c>
      <c r="K156" t="str">
        <f t="shared" si="22"/>
        <v>41980</v>
      </c>
    </row>
    <row r="157" spans="1:11" customFormat="1" x14ac:dyDescent="0.25">
      <c r="A157" t="str">
        <f t="shared" si="17"/>
        <v>41</v>
      </c>
      <c r="B157" t="s">
        <v>812</v>
      </c>
      <c r="C157" t="str">
        <f t="shared" si="18"/>
        <v>007</v>
      </c>
      <c r="D157" t="s">
        <v>818</v>
      </c>
      <c r="E157" t="str">
        <f t="shared" si="21"/>
        <v>02</v>
      </c>
      <c r="F157" t="str">
        <f>"007"</f>
        <v>007</v>
      </c>
      <c r="G157" t="str">
        <f>""</f>
        <v/>
      </c>
      <c r="H157" t="s">
        <v>0</v>
      </c>
      <c r="I157" t="s">
        <v>93</v>
      </c>
      <c r="J157" t="s">
        <v>7004</v>
      </c>
      <c r="K157" t="str">
        <f t="shared" si="22"/>
        <v>41980</v>
      </c>
    </row>
    <row r="158" spans="1:11" customFormat="1" x14ac:dyDescent="0.25">
      <c r="A158" t="str">
        <f t="shared" si="17"/>
        <v>41</v>
      </c>
      <c r="B158" t="s">
        <v>812</v>
      </c>
      <c r="C158" t="str">
        <f t="shared" si="18"/>
        <v>007</v>
      </c>
      <c r="D158" t="s">
        <v>818</v>
      </c>
      <c r="E158" t="str">
        <f t="shared" si="21"/>
        <v>02</v>
      </c>
      <c r="F158" t="str">
        <f>"007"</f>
        <v>007</v>
      </c>
      <c r="G158" t="str">
        <f>""</f>
        <v/>
      </c>
      <c r="H158" t="s">
        <v>2</v>
      </c>
      <c r="I158" t="s">
        <v>93</v>
      </c>
      <c r="J158" t="s">
        <v>7004</v>
      </c>
      <c r="K158" t="str">
        <f t="shared" si="22"/>
        <v>41980</v>
      </c>
    </row>
    <row r="159" spans="1:11" customFormat="1" x14ac:dyDescent="0.25">
      <c r="A159" t="str">
        <f t="shared" si="17"/>
        <v>41</v>
      </c>
      <c r="B159" t="s">
        <v>812</v>
      </c>
      <c r="C159" t="str">
        <f>"008"</f>
        <v>008</v>
      </c>
      <c r="D159" t="s">
        <v>819</v>
      </c>
      <c r="E159" t="str">
        <f t="shared" ref="E159:E177" si="23">"01"</f>
        <v>01</v>
      </c>
      <c r="F159" t="str">
        <f>"001"</f>
        <v>001</v>
      </c>
      <c r="G159" t="str">
        <f>""</f>
        <v/>
      </c>
      <c r="H159" t="s">
        <v>1</v>
      </c>
      <c r="I159" t="s">
        <v>103</v>
      </c>
      <c r="J159" t="s">
        <v>7006</v>
      </c>
      <c r="K159" t="str">
        <f>"41661"</f>
        <v>41661</v>
      </c>
    </row>
    <row r="160" spans="1:11" customFormat="1" x14ac:dyDescent="0.25">
      <c r="A160" t="str">
        <f t="shared" si="17"/>
        <v>41</v>
      </c>
      <c r="B160" t="s">
        <v>812</v>
      </c>
      <c r="C160" t="str">
        <f>"008"</f>
        <v>008</v>
      </c>
      <c r="D160" t="s">
        <v>819</v>
      </c>
      <c r="E160" t="str">
        <f t="shared" si="23"/>
        <v>01</v>
      </c>
      <c r="F160" t="str">
        <f>"001"</f>
        <v>001</v>
      </c>
      <c r="G160" t="str">
        <f>""</f>
        <v/>
      </c>
      <c r="H160" t="s">
        <v>0</v>
      </c>
      <c r="I160" t="s">
        <v>103</v>
      </c>
      <c r="J160" t="s">
        <v>7006</v>
      </c>
      <c r="K160" t="str">
        <f>"41661"</f>
        <v>41661</v>
      </c>
    </row>
    <row r="161" spans="1:11" customFormat="1" x14ac:dyDescent="0.25">
      <c r="A161" t="str">
        <f t="shared" si="17"/>
        <v>41</v>
      </c>
      <c r="B161" t="s">
        <v>812</v>
      </c>
      <c r="C161" t="str">
        <f>"009"</f>
        <v>009</v>
      </c>
      <c r="D161" t="s">
        <v>820</v>
      </c>
      <c r="E161" t="str">
        <f t="shared" si="23"/>
        <v>01</v>
      </c>
      <c r="F161" t="str">
        <f>"001"</f>
        <v>001</v>
      </c>
      <c r="G161" t="str">
        <f>""</f>
        <v/>
      </c>
      <c r="H161" t="s">
        <v>3</v>
      </c>
      <c r="I161" t="s">
        <v>3506</v>
      </c>
      <c r="J161" t="s">
        <v>7007</v>
      </c>
      <c r="K161" t="str">
        <f>"41240"</f>
        <v>41240</v>
      </c>
    </row>
    <row r="162" spans="1:11" customFormat="1" x14ac:dyDescent="0.25">
      <c r="A162" t="str">
        <f t="shared" si="17"/>
        <v>41</v>
      </c>
      <c r="B162" t="s">
        <v>812</v>
      </c>
      <c r="C162" t="str">
        <f>"009"</f>
        <v>009</v>
      </c>
      <c r="D162" t="s">
        <v>820</v>
      </c>
      <c r="E162" t="str">
        <f t="shared" si="23"/>
        <v>01</v>
      </c>
      <c r="F162" t="str">
        <f>"002"</f>
        <v>002</v>
      </c>
      <c r="G162" t="str">
        <f>""</f>
        <v/>
      </c>
      <c r="H162" t="s">
        <v>3</v>
      </c>
      <c r="I162" t="s">
        <v>3506</v>
      </c>
      <c r="J162" t="s">
        <v>7007</v>
      </c>
      <c r="K162" t="str">
        <f>"41240"</f>
        <v>41240</v>
      </c>
    </row>
    <row r="163" spans="1:11" customFormat="1" x14ac:dyDescent="0.25">
      <c r="A163" t="str">
        <f t="shared" si="17"/>
        <v>41</v>
      </c>
      <c r="B163" t="s">
        <v>812</v>
      </c>
      <c r="C163" t="str">
        <f t="shared" ref="C163:C170" si="24">"010"</f>
        <v>010</v>
      </c>
      <c r="D163" t="s">
        <v>821</v>
      </c>
      <c r="E163" t="str">
        <f t="shared" si="23"/>
        <v>01</v>
      </c>
      <c r="F163" t="str">
        <f>"001"</f>
        <v>001</v>
      </c>
      <c r="G163" t="str">
        <f>""</f>
        <v/>
      </c>
      <c r="H163" t="s">
        <v>1</v>
      </c>
      <c r="I163" t="s">
        <v>3507</v>
      </c>
      <c r="J163" t="s">
        <v>7008</v>
      </c>
      <c r="K163" t="str">
        <f t="shared" ref="K163:K170" si="25">"41111"</f>
        <v>41111</v>
      </c>
    </row>
    <row r="164" spans="1:11" customFormat="1" x14ac:dyDescent="0.25">
      <c r="A164" t="str">
        <f t="shared" si="17"/>
        <v>41</v>
      </c>
      <c r="B164" t="s">
        <v>812</v>
      </c>
      <c r="C164" t="str">
        <f t="shared" si="24"/>
        <v>010</v>
      </c>
      <c r="D164" t="s">
        <v>821</v>
      </c>
      <c r="E164" t="str">
        <f t="shared" si="23"/>
        <v>01</v>
      </c>
      <c r="F164" t="str">
        <f>"001"</f>
        <v>001</v>
      </c>
      <c r="G164" t="str">
        <f>""</f>
        <v/>
      </c>
      <c r="H164" t="s">
        <v>0</v>
      </c>
      <c r="I164" t="s">
        <v>3507</v>
      </c>
      <c r="J164" t="s">
        <v>7008</v>
      </c>
      <c r="K164" t="str">
        <f t="shared" si="25"/>
        <v>41111</v>
      </c>
    </row>
    <row r="165" spans="1:11" customFormat="1" x14ac:dyDescent="0.25">
      <c r="A165" t="str">
        <f t="shared" si="17"/>
        <v>41</v>
      </c>
      <c r="B165" t="s">
        <v>812</v>
      </c>
      <c r="C165" t="str">
        <f t="shared" si="24"/>
        <v>010</v>
      </c>
      <c r="D165" t="s">
        <v>821</v>
      </c>
      <c r="E165" t="str">
        <f t="shared" si="23"/>
        <v>01</v>
      </c>
      <c r="F165" t="str">
        <f>"001"</f>
        <v>001</v>
      </c>
      <c r="G165" t="str">
        <f>""</f>
        <v/>
      </c>
      <c r="H165" t="s">
        <v>2</v>
      </c>
      <c r="I165" t="s">
        <v>3507</v>
      </c>
      <c r="J165" t="s">
        <v>7008</v>
      </c>
      <c r="K165" t="str">
        <f t="shared" si="25"/>
        <v>41111</v>
      </c>
    </row>
    <row r="166" spans="1:11" customFormat="1" x14ac:dyDescent="0.25">
      <c r="A166" t="str">
        <f t="shared" si="17"/>
        <v>41</v>
      </c>
      <c r="B166" t="s">
        <v>812</v>
      </c>
      <c r="C166" t="str">
        <f t="shared" si="24"/>
        <v>010</v>
      </c>
      <c r="D166" t="s">
        <v>821</v>
      </c>
      <c r="E166" t="str">
        <f t="shared" si="23"/>
        <v>01</v>
      </c>
      <c r="F166" t="str">
        <f>"002"</f>
        <v>002</v>
      </c>
      <c r="G166" t="str">
        <f>""</f>
        <v/>
      </c>
      <c r="H166" t="s">
        <v>1</v>
      </c>
      <c r="I166" t="s">
        <v>3507</v>
      </c>
      <c r="J166" t="s">
        <v>7008</v>
      </c>
      <c r="K166" t="str">
        <f t="shared" si="25"/>
        <v>41111</v>
      </c>
    </row>
    <row r="167" spans="1:11" customFormat="1" x14ac:dyDescent="0.25">
      <c r="A167" t="str">
        <f t="shared" si="17"/>
        <v>41</v>
      </c>
      <c r="B167" t="s">
        <v>812</v>
      </c>
      <c r="C167" t="str">
        <f t="shared" si="24"/>
        <v>010</v>
      </c>
      <c r="D167" t="s">
        <v>821</v>
      </c>
      <c r="E167" t="str">
        <f t="shared" si="23"/>
        <v>01</v>
      </c>
      <c r="F167" t="str">
        <f>"002"</f>
        <v>002</v>
      </c>
      <c r="G167" t="str">
        <f>""</f>
        <v/>
      </c>
      <c r="H167" t="s">
        <v>0</v>
      </c>
      <c r="I167" t="s">
        <v>3507</v>
      </c>
      <c r="J167" t="s">
        <v>7008</v>
      </c>
      <c r="K167" t="str">
        <f t="shared" si="25"/>
        <v>41111</v>
      </c>
    </row>
    <row r="168" spans="1:11" customFormat="1" x14ac:dyDescent="0.25">
      <c r="A168" t="str">
        <f t="shared" si="17"/>
        <v>41</v>
      </c>
      <c r="B168" t="s">
        <v>812</v>
      </c>
      <c r="C168" t="str">
        <f t="shared" si="24"/>
        <v>010</v>
      </c>
      <c r="D168" t="s">
        <v>821</v>
      </c>
      <c r="E168" t="str">
        <f t="shared" si="23"/>
        <v>01</v>
      </c>
      <c r="F168" t="str">
        <f>"003"</f>
        <v>003</v>
      </c>
      <c r="G168" t="str">
        <f>""</f>
        <v/>
      </c>
      <c r="H168" t="s">
        <v>1</v>
      </c>
      <c r="I168" t="s">
        <v>3507</v>
      </c>
      <c r="J168" t="s">
        <v>7008</v>
      </c>
      <c r="K168" t="str">
        <f t="shared" si="25"/>
        <v>41111</v>
      </c>
    </row>
    <row r="169" spans="1:11" customFormat="1" x14ac:dyDescent="0.25">
      <c r="A169" t="str">
        <f t="shared" si="17"/>
        <v>41</v>
      </c>
      <c r="B169" t="s">
        <v>812</v>
      </c>
      <c r="C169" t="str">
        <f t="shared" si="24"/>
        <v>010</v>
      </c>
      <c r="D169" t="s">
        <v>821</v>
      </c>
      <c r="E169" t="str">
        <f t="shared" si="23"/>
        <v>01</v>
      </c>
      <c r="F169" t="str">
        <f>"003"</f>
        <v>003</v>
      </c>
      <c r="G169" t="str">
        <f>""</f>
        <v/>
      </c>
      <c r="H169" t="s">
        <v>0</v>
      </c>
      <c r="I169" t="s">
        <v>3507</v>
      </c>
      <c r="J169" t="s">
        <v>7008</v>
      </c>
      <c r="K169" t="str">
        <f t="shared" si="25"/>
        <v>41111</v>
      </c>
    </row>
    <row r="170" spans="1:11" customFormat="1" x14ac:dyDescent="0.25">
      <c r="A170" t="str">
        <f t="shared" si="17"/>
        <v>41</v>
      </c>
      <c r="B170" t="s">
        <v>812</v>
      </c>
      <c r="C170" t="str">
        <f t="shared" si="24"/>
        <v>010</v>
      </c>
      <c r="D170" t="s">
        <v>821</v>
      </c>
      <c r="E170" t="str">
        <f t="shared" si="23"/>
        <v>01</v>
      </c>
      <c r="F170" t="str">
        <f>"004"</f>
        <v>004</v>
      </c>
      <c r="G170" t="str">
        <f>""</f>
        <v/>
      </c>
      <c r="H170" t="s">
        <v>3</v>
      </c>
      <c r="I170" t="s">
        <v>3507</v>
      </c>
      <c r="J170" t="s">
        <v>7008</v>
      </c>
      <c r="K170" t="str">
        <f t="shared" si="25"/>
        <v>41111</v>
      </c>
    </row>
    <row r="171" spans="1:11" customFormat="1" x14ac:dyDescent="0.25">
      <c r="A171" t="str">
        <f t="shared" si="17"/>
        <v>41</v>
      </c>
      <c r="B171" t="s">
        <v>812</v>
      </c>
      <c r="C171" t="str">
        <f t="shared" ref="C171:C196" si="26">"011"</f>
        <v>011</v>
      </c>
      <c r="D171" t="s">
        <v>822</v>
      </c>
      <c r="E171" t="str">
        <f t="shared" si="23"/>
        <v>01</v>
      </c>
      <c r="F171" t="str">
        <f>"001"</f>
        <v>001</v>
      </c>
      <c r="G171" t="str">
        <f>""</f>
        <v/>
      </c>
      <c r="H171" t="s">
        <v>3</v>
      </c>
      <c r="I171" t="s">
        <v>3508</v>
      </c>
      <c r="J171" t="s">
        <v>7009</v>
      </c>
      <c r="K171" t="str">
        <f t="shared" ref="K171:K196" si="27">"41600"</f>
        <v>41600</v>
      </c>
    </row>
    <row r="172" spans="1:11" customFormat="1" x14ac:dyDescent="0.25">
      <c r="A172" t="str">
        <f t="shared" si="17"/>
        <v>41</v>
      </c>
      <c r="B172" t="s">
        <v>812</v>
      </c>
      <c r="C172" t="str">
        <f t="shared" si="26"/>
        <v>011</v>
      </c>
      <c r="D172" t="s">
        <v>822</v>
      </c>
      <c r="E172" t="str">
        <f t="shared" si="23"/>
        <v>01</v>
      </c>
      <c r="F172" t="str">
        <f>"002"</f>
        <v>002</v>
      </c>
      <c r="G172" t="str">
        <f>""</f>
        <v/>
      </c>
      <c r="H172" t="s">
        <v>1</v>
      </c>
      <c r="I172" t="s">
        <v>3509</v>
      </c>
      <c r="J172" t="s">
        <v>7010</v>
      </c>
      <c r="K172" t="str">
        <f t="shared" si="27"/>
        <v>41600</v>
      </c>
    </row>
    <row r="173" spans="1:11" customFormat="1" x14ac:dyDescent="0.25">
      <c r="A173" t="str">
        <f t="shared" si="17"/>
        <v>41</v>
      </c>
      <c r="B173" t="s">
        <v>812</v>
      </c>
      <c r="C173" t="str">
        <f t="shared" si="26"/>
        <v>011</v>
      </c>
      <c r="D173" t="s">
        <v>822</v>
      </c>
      <c r="E173" t="str">
        <f t="shared" si="23"/>
        <v>01</v>
      </c>
      <c r="F173" t="str">
        <f>"002"</f>
        <v>002</v>
      </c>
      <c r="G173" t="str">
        <f>""</f>
        <v/>
      </c>
      <c r="H173" t="s">
        <v>0</v>
      </c>
      <c r="I173" t="s">
        <v>3509</v>
      </c>
      <c r="J173" t="s">
        <v>7010</v>
      </c>
      <c r="K173" t="str">
        <f t="shared" si="27"/>
        <v>41600</v>
      </c>
    </row>
    <row r="174" spans="1:11" customFormat="1" x14ac:dyDescent="0.25">
      <c r="A174" t="str">
        <f t="shared" si="17"/>
        <v>41</v>
      </c>
      <c r="B174" t="s">
        <v>812</v>
      </c>
      <c r="C174" t="str">
        <f t="shared" si="26"/>
        <v>011</v>
      </c>
      <c r="D174" t="s">
        <v>822</v>
      </c>
      <c r="E174" t="str">
        <f t="shared" si="23"/>
        <v>01</v>
      </c>
      <c r="F174" t="str">
        <f>"003"</f>
        <v>003</v>
      </c>
      <c r="G174" t="str">
        <f>""</f>
        <v/>
      </c>
      <c r="H174" t="s">
        <v>1</v>
      </c>
      <c r="I174" t="s">
        <v>92</v>
      </c>
      <c r="J174" t="s">
        <v>7011</v>
      </c>
      <c r="K174" t="str">
        <f t="shared" si="27"/>
        <v>41600</v>
      </c>
    </row>
    <row r="175" spans="1:11" customFormat="1" x14ac:dyDescent="0.25">
      <c r="A175" t="str">
        <f t="shared" si="17"/>
        <v>41</v>
      </c>
      <c r="B175" t="s">
        <v>812</v>
      </c>
      <c r="C175" t="str">
        <f t="shared" si="26"/>
        <v>011</v>
      </c>
      <c r="D175" t="s">
        <v>822</v>
      </c>
      <c r="E175" t="str">
        <f t="shared" si="23"/>
        <v>01</v>
      </c>
      <c r="F175" t="str">
        <f>"003"</f>
        <v>003</v>
      </c>
      <c r="G175" t="str">
        <f>""</f>
        <v/>
      </c>
      <c r="H175" t="s">
        <v>0</v>
      </c>
      <c r="I175" t="s">
        <v>92</v>
      </c>
      <c r="J175" t="s">
        <v>7011</v>
      </c>
      <c r="K175" t="str">
        <f t="shared" si="27"/>
        <v>41600</v>
      </c>
    </row>
    <row r="176" spans="1:11" customFormat="1" x14ac:dyDescent="0.25">
      <c r="A176" t="str">
        <f t="shared" si="17"/>
        <v>41</v>
      </c>
      <c r="B176" t="s">
        <v>812</v>
      </c>
      <c r="C176" t="str">
        <f t="shared" si="26"/>
        <v>011</v>
      </c>
      <c r="D176" t="s">
        <v>822</v>
      </c>
      <c r="E176" t="str">
        <f t="shared" si="23"/>
        <v>01</v>
      </c>
      <c r="F176" t="str">
        <f>"004"</f>
        <v>004</v>
      </c>
      <c r="G176" t="str">
        <f>""</f>
        <v/>
      </c>
      <c r="H176" t="s">
        <v>1</v>
      </c>
      <c r="I176" t="s">
        <v>3509</v>
      </c>
      <c r="J176" t="s">
        <v>7010</v>
      </c>
      <c r="K176" t="str">
        <f t="shared" si="27"/>
        <v>41600</v>
      </c>
    </row>
    <row r="177" spans="1:11" customFormat="1" x14ac:dyDescent="0.25">
      <c r="A177" t="str">
        <f t="shared" si="17"/>
        <v>41</v>
      </c>
      <c r="B177" t="s">
        <v>812</v>
      </c>
      <c r="C177" t="str">
        <f t="shared" si="26"/>
        <v>011</v>
      </c>
      <c r="D177" t="s">
        <v>822</v>
      </c>
      <c r="E177" t="str">
        <f t="shared" si="23"/>
        <v>01</v>
      </c>
      <c r="F177" t="str">
        <f>"004"</f>
        <v>004</v>
      </c>
      <c r="G177" t="str">
        <f>""</f>
        <v/>
      </c>
      <c r="H177" t="s">
        <v>0</v>
      </c>
      <c r="I177" t="s">
        <v>3509</v>
      </c>
      <c r="J177" t="s">
        <v>7010</v>
      </c>
      <c r="K177" t="str">
        <f t="shared" si="27"/>
        <v>41600</v>
      </c>
    </row>
    <row r="178" spans="1:11" customFormat="1" x14ac:dyDescent="0.25">
      <c r="A178" t="str">
        <f t="shared" si="17"/>
        <v>41</v>
      </c>
      <c r="B178" t="s">
        <v>812</v>
      </c>
      <c r="C178" t="str">
        <f t="shared" si="26"/>
        <v>011</v>
      </c>
      <c r="D178" t="s">
        <v>822</v>
      </c>
      <c r="E178" t="str">
        <f>"02"</f>
        <v>02</v>
      </c>
      <c r="F178" t="str">
        <f>"002"</f>
        <v>002</v>
      </c>
      <c r="G178" t="str">
        <f>""</f>
        <v/>
      </c>
      <c r="H178" t="s">
        <v>1</v>
      </c>
      <c r="I178" t="s">
        <v>3510</v>
      </c>
      <c r="J178" t="s">
        <v>7012</v>
      </c>
      <c r="K178" t="str">
        <f t="shared" si="27"/>
        <v>41600</v>
      </c>
    </row>
    <row r="179" spans="1:11" customFormat="1" x14ac:dyDescent="0.25">
      <c r="A179" t="str">
        <f t="shared" si="17"/>
        <v>41</v>
      </c>
      <c r="B179" t="s">
        <v>812</v>
      </c>
      <c r="C179" t="str">
        <f t="shared" si="26"/>
        <v>011</v>
      </c>
      <c r="D179" t="s">
        <v>822</v>
      </c>
      <c r="E179" t="str">
        <f>"02"</f>
        <v>02</v>
      </c>
      <c r="F179" t="str">
        <f>"002"</f>
        <v>002</v>
      </c>
      <c r="G179" t="str">
        <f>""</f>
        <v/>
      </c>
      <c r="H179" t="s">
        <v>0</v>
      </c>
      <c r="I179" t="s">
        <v>3510</v>
      </c>
      <c r="J179" t="s">
        <v>7012</v>
      </c>
      <c r="K179" t="str">
        <f t="shared" si="27"/>
        <v>41600</v>
      </c>
    </row>
    <row r="180" spans="1:11" customFormat="1" x14ac:dyDescent="0.25">
      <c r="A180" t="str">
        <f t="shared" si="17"/>
        <v>41</v>
      </c>
      <c r="B180" t="s">
        <v>812</v>
      </c>
      <c r="C180" t="str">
        <f t="shared" si="26"/>
        <v>011</v>
      </c>
      <c r="D180" t="s">
        <v>822</v>
      </c>
      <c r="E180" t="str">
        <f>"02"</f>
        <v>02</v>
      </c>
      <c r="F180" t="str">
        <f>"002"</f>
        <v>002</v>
      </c>
      <c r="G180" t="str">
        <f>""</f>
        <v/>
      </c>
      <c r="H180" t="s">
        <v>2</v>
      </c>
      <c r="I180" t="s">
        <v>3510</v>
      </c>
      <c r="J180" t="s">
        <v>7012</v>
      </c>
      <c r="K180" t="str">
        <f t="shared" si="27"/>
        <v>41600</v>
      </c>
    </row>
    <row r="181" spans="1:11" customFormat="1" x14ac:dyDescent="0.25">
      <c r="A181" t="str">
        <f t="shared" si="17"/>
        <v>41</v>
      </c>
      <c r="B181" t="s">
        <v>812</v>
      </c>
      <c r="C181" t="str">
        <f t="shared" si="26"/>
        <v>011</v>
      </c>
      <c r="D181" t="s">
        <v>822</v>
      </c>
      <c r="E181" t="str">
        <f>"02"</f>
        <v>02</v>
      </c>
      <c r="F181" t="str">
        <f>"003"</f>
        <v>003</v>
      </c>
      <c r="G181" t="str">
        <f>""</f>
        <v/>
      </c>
      <c r="H181" t="s">
        <v>1</v>
      </c>
      <c r="I181" t="s">
        <v>3511</v>
      </c>
      <c r="J181" t="s">
        <v>7013</v>
      </c>
      <c r="K181" t="str">
        <f t="shared" si="27"/>
        <v>41600</v>
      </c>
    </row>
    <row r="182" spans="1:11" customFormat="1" x14ac:dyDescent="0.25">
      <c r="A182" t="str">
        <f t="shared" si="17"/>
        <v>41</v>
      </c>
      <c r="B182" t="s">
        <v>812</v>
      </c>
      <c r="C182" t="str">
        <f t="shared" si="26"/>
        <v>011</v>
      </c>
      <c r="D182" t="s">
        <v>822</v>
      </c>
      <c r="E182" t="str">
        <f>"02"</f>
        <v>02</v>
      </c>
      <c r="F182" t="str">
        <f>"003"</f>
        <v>003</v>
      </c>
      <c r="G182" t="str">
        <f>""</f>
        <v/>
      </c>
      <c r="H182" t="s">
        <v>0</v>
      </c>
      <c r="I182" t="s">
        <v>3511</v>
      </c>
      <c r="J182" t="s">
        <v>7013</v>
      </c>
      <c r="K182" t="str">
        <f t="shared" si="27"/>
        <v>41600</v>
      </c>
    </row>
    <row r="183" spans="1:11" customFormat="1" x14ac:dyDescent="0.25">
      <c r="A183" t="str">
        <f t="shared" si="17"/>
        <v>41</v>
      </c>
      <c r="B183" t="s">
        <v>812</v>
      </c>
      <c r="C183" t="str">
        <f t="shared" si="26"/>
        <v>011</v>
      </c>
      <c r="D183" t="s">
        <v>822</v>
      </c>
      <c r="E183" t="str">
        <f t="shared" ref="E183:E189" si="28">"03"</f>
        <v>03</v>
      </c>
      <c r="F183" t="str">
        <f>"001"</f>
        <v>001</v>
      </c>
      <c r="G183" t="str">
        <f>""</f>
        <v/>
      </c>
      <c r="H183" t="s">
        <v>1</v>
      </c>
      <c r="I183" t="s">
        <v>2914</v>
      </c>
      <c r="J183" t="s">
        <v>7014</v>
      </c>
      <c r="K183" t="str">
        <f t="shared" si="27"/>
        <v>41600</v>
      </c>
    </row>
    <row r="184" spans="1:11" customFormat="1" x14ac:dyDescent="0.25">
      <c r="A184" t="str">
        <f t="shared" si="17"/>
        <v>41</v>
      </c>
      <c r="B184" t="s">
        <v>812</v>
      </c>
      <c r="C184" t="str">
        <f t="shared" si="26"/>
        <v>011</v>
      </c>
      <c r="D184" t="s">
        <v>822</v>
      </c>
      <c r="E184" t="str">
        <f t="shared" si="28"/>
        <v>03</v>
      </c>
      <c r="F184" t="str">
        <f>"001"</f>
        <v>001</v>
      </c>
      <c r="G184" t="str">
        <f>""</f>
        <v/>
      </c>
      <c r="H184" t="s">
        <v>0</v>
      </c>
      <c r="I184" t="s">
        <v>2914</v>
      </c>
      <c r="J184" t="s">
        <v>7014</v>
      </c>
      <c r="K184" t="str">
        <f t="shared" si="27"/>
        <v>41600</v>
      </c>
    </row>
    <row r="185" spans="1:11" customFormat="1" x14ac:dyDescent="0.25">
      <c r="A185" t="str">
        <f t="shared" si="17"/>
        <v>41</v>
      </c>
      <c r="B185" t="s">
        <v>812</v>
      </c>
      <c r="C185" t="str">
        <f t="shared" si="26"/>
        <v>011</v>
      </c>
      <c r="D185" t="s">
        <v>822</v>
      </c>
      <c r="E185" t="str">
        <f t="shared" si="28"/>
        <v>03</v>
      </c>
      <c r="F185" t="str">
        <f>"001"</f>
        <v>001</v>
      </c>
      <c r="G185" t="str">
        <f>""</f>
        <v/>
      </c>
      <c r="H185" t="s">
        <v>2</v>
      </c>
      <c r="I185" t="s">
        <v>2914</v>
      </c>
      <c r="J185" t="s">
        <v>7014</v>
      </c>
      <c r="K185" t="str">
        <f t="shared" si="27"/>
        <v>41600</v>
      </c>
    </row>
    <row r="186" spans="1:11" customFormat="1" x14ac:dyDescent="0.25">
      <c r="A186" t="str">
        <f t="shared" si="17"/>
        <v>41</v>
      </c>
      <c r="B186" t="s">
        <v>812</v>
      </c>
      <c r="C186" t="str">
        <f t="shared" si="26"/>
        <v>011</v>
      </c>
      <c r="D186" t="s">
        <v>822</v>
      </c>
      <c r="E186" t="str">
        <f t="shared" si="28"/>
        <v>03</v>
      </c>
      <c r="F186" t="str">
        <f>"003"</f>
        <v>003</v>
      </c>
      <c r="G186" t="str">
        <f>""</f>
        <v/>
      </c>
      <c r="H186" t="s">
        <v>1</v>
      </c>
      <c r="I186" t="s">
        <v>2914</v>
      </c>
      <c r="J186" t="s">
        <v>7014</v>
      </c>
      <c r="K186" t="str">
        <f t="shared" si="27"/>
        <v>41600</v>
      </c>
    </row>
    <row r="187" spans="1:11" customFormat="1" x14ac:dyDescent="0.25">
      <c r="A187" t="str">
        <f t="shared" si="17"/>
        <v>41</v>
      </c>
      <c r="B187" t="s">
        <v>812</v>
      </c>
      <c r="C187" t="str">
        <f t="shared" si="26"/>
        <v>011</v>
      </c>
      <c r="D187" t="s">
        <v>822</v>
      </c>
      <c r="E187" t="str">
        <f t="shared" si="28"/>
        <v>03</v>
      </c>
      <c r="F187" t="str">
        <f>"003"</f>
        <v>003</v>
      </c>
      <c r="G187" t="str">
        <f>""</f>
        <v/>
      </c>
      <c r="H187" t="s">
        <v>0</v>
      </c>
      <c r="I187" t="s">
        <v>2914</v>
      </c>
      <c r="J187" t="s">
        <v>7014</v>
      </c>
      <c r="K187" t="str">
        <f t="shared" si="27"/>
        <v>41600</v>
      </c>
    </row>
    <row r="188" spans="1:11" customFormat="1" x14ac:dyDescent="0.25">
      <c r="A188" t="str">
        <f t="shared" si="17"/>
        <v>41</v>
      </c>
      <c r="B188" t="s">
        <v>812</v>
      </c>
      <c r="C188" t="str">
        <f t="shared" si="26"/>
        <v>011</v>
      </c>
      <c r="D188" t="s">
        <v>822</v>
      </c>
      <c r="E188" t="str">
        <f t="shared" si="28"/>
        <v>03</v>
      </c>
      <c r="F188" t="str">
        <f>"004"</f>
        <v>004</v>
      </c>
      <c r="G188" t="str">
        <f>""</f>
        <v/>
      </c>
      <c r="H188" t="s">
        <v>1</v>
      </c>
      <c r="I188" t="s">
        <v>2914</v>
      </c>
      <c r="J188" t="s">
        <v>7014</v>
      </c>
      <c r="K188" t="str">
        <f t="shared" si="27"/>
        <v>41600</v>
      </c>
    </row>
    <row r="189" spans="1:11" customFormat="1" x14ac:dyDescent="0.25">
      <c r="A189" t="str">
        <f t="shared" si="17"/>
        <v>41</v>
      </c>
      <c r="B189" t="s">
        <v>812</v>
      </c>
      <c r="C189" t="str">
        <f t="shared" si="26"/>
        <v>011</v>
      </c>
      <c r="D189" t="s">
        <v>822</v>
      </c>
      <c r="E189" t="str">
        <f t="shared" si="28"/>
        <v>03</v>
      </c>
      <c r="F189" t="str">
        <f>"004"</f>
        <v>004</v>
      </c>
      <c r="G189" t="str">
        <f>""</f>
        <v/>
      </c>
      <c r="H189" t="s">
        <v>0</v>
      </c>
      <c r="I189" t="s">
        <v>2914</v>
      </c>
      <c r="J189" t="s">
        <v>7014</v>
      </c>
      <c r="K189" t="str">
        <f t="shared" si="27"/>
        <v>41600</v>
      </c>
    </row>
    <row r="190" spans="1:11" customFormat="1" x14ac:dyDescent="0.25">
      <c r="A190" t="str">
        <f t="shared" si="17"/>
        <v>41</v>
      </c>
      <c r="B190" t="s">
        <v>812</v>
      </c>
      <c r="C190" t="str">
        <f t="shared" si="26"/>
        <v>011</v>
      </c>
      <c r="D190" t="s">
        <v>822</v>
      </c>
      <c r="E190" t="str">
        <f t="shared" ref="E190:E196" si="29">"04"</f>
        <v>04</v>
      </c>
      <c r="F190" t="str">
        <f>"001"</f>
        <v>001</v>
      </c>
      <c r="G190" t="str">
        <f>""</f>
        <v/>
      </c>
      <c r="H190" t="s">
        <v>1</v>
      </c>
      <c r="I190" t="s">
        <v>3512</v>
      </c>
      <c r="J190" t="s">
        <v>7015</v>
      </c>
      <c r="K190" t="str">
        <f t="shared" si="27"/>
        <v>41600</v>
      </c>
    </row>
    <row r="191" spans="1:11" customFormat="1" x14ac:dyDescent="0.25">
      <c r="A191" t="str">
        <f t="shared" si="17"/>
        <v>41</v>
      </c>
      <c r="B191" t="s">
        <v>812</v>
      </c>
      <c r="C191" t="str">
        <f t="shared" si="26"/>
        <v>011</v>
      </c>
      <c r="D191" t="s">
        <v>822</v>
      </c>
      <c r="E191" t="str">
        <f t="shared" si="29"/>
        <v>04</v>
      </c>
      <c r="F191" t="str">
        <f>"001"</f>
        <v>001</v>
      </c>
      <c r="G191" t="str">
        <f>""</f>
        <v/>
      </c>
      <c r="H191" t="s">
        <v>0</v>
      </c>
      <c r="I191" t="s">
        <v>3512</v>
      </c>
      <c r="J191" t="s">
        <v>7015</v>
      </c>
      <c r="K191" t="str">
        <f t="shared" si="27"/>
        <v>41600</v>
      </c>
    </row>
    <row r="192" spans="1:11" customFormat="1" x14ac:dyDescent="0.25">
      <c r="A192" t="str">
        <f t="shared" si="17"/>
        <v>41</v>
      </c>
      <c r="B192" t="s">
        <v>812</v>
      </c>
      <c r="C192" t="str">
        <f t="shared" si="26"/>
        <v>011</v>
      </c>
      <c r="D192" t="s">
        <v>822</v>
      </c>
      <c r="E192" t="str">
        <f t="shared" si="29"/>
        <v>04</v>
      </c>
      <c r="F192" t="str">
        <f>"001"</f>
        <v>001</v>
      </c>
      <c r="G192" t="str">
        <f>""</f>
        <v/>
      </c>
      <c r="H192" t="s">
        <v>2</v>
      </c>
      <c r="I192" t="s">
        <v>3512</v>
      </c>
      <c r="J192" t="s">
        <v>7015</v>
      </c>
      <c r="K192" t="str">
        <f t="shared" si="27"/>
        <v>41600</v>
      </c>
    </row>
    <row r="193" spans="1:11" customFormat="1" x14ac:dyDescent="0.25">
      <c r="A193" t="str">
        <f t="shared" si="17"/>
        <v>41</v>
      </c>
      <c r="B193" t="s">
        <v>812</v>
      </c>
      <c r="C193" t="str">
        <f t="shared" si="26"/>
        <v>011</v>
      </c>
      <c r="D193" t="s">
        <v>822</v>
      </c>
      <c r="E193" t="str">
        <f t="shared" si="29"/>
        <v>04</v>
      </c>
      <c r="F193" t="str">
        <f>"002"</f>
        <v>002</v>
      </c>
      <c r="G193" t="str">
        <f>""</f>
        <v/>
      </c>
      <c r="H193" t="s">
        <v>1</v>
      </c>
      <c r="I193" t="s">
        <v>3511</v>
      </c>
      <c r="J193" t="s">
        <v>7013</v>
      </c>
      <c r="K193" t="str">
        <f t="shared" si="27"/>
        <v>41600</v>
      </c>
    </row>
    <row r="194" spans="1:11" customFormat="1" x14ac:dyDescent="0.25">
      <c r="A194" t="str">
        <f t="shared" si="17"/>
        <v>41</v>
      </c>
      <c r="B194" t="s">
        <v>812</v>
      </c>
      <c r="C194" t="str">
        <f t="shared" si="26"/>
        <v>011</v>
      </c>
      <c r="D194" t="s">
        <v>822</v>
      </c>
      <c r="E194" t="str">
        <f t="shared" si="29"/>
        <v>04</v>
      </c>
      <c r="F194" t="str">
        <f>"002"</f>
        <v>002</v>
      </c>
      <c r="G194" t="str">
        <f>""</f>
        <v/>
      </c>
      <c r="H194" t="s">
        <v>0</v>
      </c>
      <c r="I194" t="s">
        <v>3511</v>
      </c>
      <c r="J194" t="s">
        <v>7013</v>
      </c>
      <c r="K194" t="str">
        <f t="shared" si="27"/>
        <v>41600</v>
      </c>
    </row>
    <row r="195" spans="1:11" customFormat="1" x14ac:dyDescent="0.25">
      <c r="A195" t="str">
        <f t="shared" ref="A195:A258" si="30">"41"</f>
        <v>41</v>
      </c>
      <c r="B195" t="s">
        <v>812</v>
      </c>
      <c r="C195" t="str">
        <f t="shared" si="26"/>
        <v>011</v>
      </c>
      <c r="D195" t="s">
        <v>822</v>
      </c>
      <c r="E195" t="str">
        <f t="shared" si="29"/>
        <v>04</v>
      </c>
      <c r="F195" t="str">
        <f>"002"</f>
        <v>002</v>
      </c>
      <c r="G195" t="str">
        <f>""</f>
        <v/>
      </c>
      <c r="H195" t="s">
        <v>2</v>
      </c>
      <c r="I195" t="s">
        <v>3511</v>
      </c>
      <c r="J195" t="s">
        <v>7013</v>
      </c>
      <c r="K195" t="str">
        <f t="shared" si="27"/>
        <v>41600</v>
      </c>
    </row>
    <row r="196" spans="1:11" customFormat="1" x14ac:dyDescent="0.25">
      <c r="A196" t="str">
        <f t="shared" si="30"/>
        <v>41</v>
      </c>
      <c r="B196" t="s">
        <v>812</v>
      </c>
      <c r="C196" t="str">
        <f t="shared" si="26"/>
        <v>011</v>
      </c>
      <c r="D196" t="s">
        <v>822</v>
      </c>
      <c r="E196" t="str">
        <f t="shared" si="29"/>
        <v>04</v>
      </c>
      <c r="F196" t="str">
        <f>"003"</f>
        <v>003</v>
      </c>
      <c r="G196" t="str">
        <f>""</f>
        <v/>
      </c>
      <c r="H196" t="s">
        <v>3</v>
      </c>
      <c r="I196" t="s">
        <v>3511</v>
      </c>
      <c r="J196" t="s">
        <v>7013</v>
      </c>
      <c r="K196" t="str">
        <f t="shared" si="27"/>
        <v>41600</v>
      </c>
    </row>
    <row r="197" spans="1:11" customFormat="1" x14ac:dyDescent="0.25">
      <c r="A197" t="str">
        <f t="shared" si="30"/>
        <v>41</v>
      </c>
      <c r="B197" t="s">
        <v>812</v>
      </c>
      <c r="C197" t="str">
        <f t="shared" ref="C197:C202" si="31">"012"</f>
        <v>012</v>
      </c>
      <c r="D197" t="s">
        <v>823</v>
      </c>
      <c r="E197" t="str">
        <f t="shared" ref="E197:E206" si="32">"01"</f>
        <v>01</v>
      </c>
      <c r="F197" t="str">
        <f>"001"</f>
        <v>001</v>
      </c>
      <c r="G197" t="str">
        <f>""</f>
        <v/>
      </c>
      <c r="H197" t="s">
        <v>1</v>
      </c>
      <c r="I197" t="s">
        <v>3513</v>
      </c>
      <c r="J197" t="s">
        <v>7016</v>
      </c>
      <c r="K197" t="str">
        <f t="shared" ref="K197:K202" si="33">"41849"</f>
        <v>41849</v>
      </c>
    </row>
    <row r="198" spans="1:11" customFormat="1" x14ac:dyDescent="0.25">
      <c r="A198" t="str">
        <f t="shared" si="30"/>
        <v>41</v>
      </c>
      <c r="B198" t="s">
        <v>812</v>
      </c>
      <c r="C198" t="str">
        <f t="shared" si="31"/>
        <v>012</v>
      </c>
      <c r="D198" t="s">
        <v>823</v>
      </c>
      <c r="E198" t="str">
        <f t="shared" si="32"/>
        <v>01</v>
      </c>
      <c r="F198" t="str">
        <f>"001"</f>
        <v>001</v>
      </c>
      <c r="G198" t="str">
        <f>""</f>
        <v/>
      </c>
      <c r="H198" t="s">
        <v>0</v>
      </c>
      <c r="I198" t="s">
        <v>3513</v>
      </c>
      <c r="J198" t="s">
        <v>7016</v>
      </c>
      <c r="K198" t="str">
        <f t="shared" si="33"/>
        <v>41849</v>
      </c>
    </row>
    <row r="199" spans="1:11" customFormat="1" x14ac:dyDescent="0.25">
      <c r="A199" t="str">
        <f t="shared" si="30"/>
        <v>41</v>
      </c>
      <c r="B199" t="s">
        <v>812</v>
      </c>
      <c r="C199" t="str">
        <f t="shared" si="31"/>
        <v>012</v>
      </c>
      <c r="D199" t="s">
        <v>823</v>
      </c>
      <c r="E199" t="str">
        <f t="shared" si="32"/>
        <v>01</v>
      </c>
      <c r="F199" t="str">
        <f>"002"</f>
        <v>002</v>
      </c>
      <c r="G199" t="str">
        <f>""</f>
        <v/>
      </c>
      <c r="H199" t="s">
        <v>1</v>
      </c>
      <c r="I199" t="s">
        <v>3514</v>
      </c>
      <c r="J199" t="s">
        <v>7017</v>
      </c>
      <c r="K199" t="str">
        <f t="shared" si="33"/>
        <v>41849</v>
      </c>
    </row>
    <row r="200" spans="1:11" customFormat="1" x14ac:dyDescent="0.25">
      <c r="A200" t="str">
        <f t="shared" si="30"/>
        <v>41</v>
      </c>
      <c r="B200" t="s">
        <v>812</v>
      </c>
      <c r="C200" t="str">
        <f t="shared" si="31"/>
        <v>012</v>
      </c>
      <c r="D200" t="s">
        <v>823</v>
      </c>
      <c r="E200" t="str">
        <f t="shared" si="32"/>
        <v>01</v>
      </c>
      <c r="F200" t="str">
        <f>"002"</f>
        <v>002</v>
      </c>
      <c r="G200" t="str">
        <f>""</f>
        <v/>
      </c>
      <c r="H200" t="s">
        <v>0</v>
      </c>
      <c r="I200" t="s">
        <v>3514</v>
      </c>
      <c r="J200" t="s">
        <v>7017</v>
      </c>
      <c r="K200" t="str">
        <f t="shared" si="33"/>
        <v>41849</v>
      </c>
    </row>
    <row r="201" spans="1:11" customFormat="1" x14ac:dyDescent="0.25">
      <c r="A201" t="str">
        <f t="shared" si="30"/>
        <v>41</v>
      </c>
      <c r="B201" t="s">
        <v>812</v>
      </c>
      <c r="C201" t="str">
        <f t="shared" si="31"/>
        <v>012</v>
      </c>
      <c r="D201" t="s">
        <v>823</v>
      </c>
      <c r="E201" t="str">
        <f t="shared" si="32"/>
        <v>01</v>
      </c>
      <c r="F201" t="str">
        <f>"003"</f>
        <v>003</v>
      </c>
      <c r="G201" t="str">
        <f>""</f>
        <v/>
      </c>
      <c r="H201" t="s">
        <v>1</v>
      </c>
      <c r="I201" t="s">
        <v>3514</v>
      </c>
      <c r="J201" t="s">
        <v>7017</v>
      </c>
      <c r="K201" t="str">
        <f t="shared" si="33"/>
        <v>41849</v>
      </c>
    </row>
    <row r="202" spans="1:11" customFormat="1" x14ac:dyDescent="0.25">
      <c r="A202" t="str">
        <f t="shared" si="30"/>
        <v>41</v>
      </c>
      <c r="B202" t="s">
        <v>812</v>
      </c>
      <c r="C202" t="str">
        <f t="shared" si="31"/>
        <v>012</v>
      </c>
      <c r="D202" t="s">
        <v>823</v>
      </c>
      <c r="E202" t="str">
        <f t="shared" si="32"/>
        <v>01</v>
      </c>
      <c r="F202" t="str">
        <f>"003"</f>
        <v>003</v>
      </c>
      <c r="G202" t="str">
        <f>""</f>
        <v/>
      </c>
      <c r="H202" t="s">
        <v>0</v>
      </c>
      <c r="I202" t="s">
        <v>3514</v>
      </c>
      <c r="J202" t="s">
        <v>7017</v>
      </c>
      <c r="K202" t="str">
        <f t="shared" si="33"/>
        <v>41849</v>
      </c>
    </row>
    <row r="203" spans="1:11" customFormat="1" x14ac:dyDescent="0.25">
      <c r="A203" t="str">
        <f t="shared" si="30"/>
        <v>41</v>
      </c>
      <c r="B203" t="s">
        <v>812</v>
      </c>
      <c r="C203" t="str">
        <f t="shared" ref="C203:C211" si="34">"013"</f>
        <v>013</v>
      </c>
      <c r="D203" t="s">
        <v>824</v>
      </c>
      <c r="E203" t="str">
        <f t="shared" si="32"/>
        <v>01</v>
      </c>
      <c r="F203" t="str">
        <f>"001"</f>
        <v>001</v>
      </c>
      <c r="G203" t="str">
        <f>""</f>
        <v/>
      </c>
      <c r="H203" t="s">
        <v>1</v>
      </c>
      <c r="I203" t="s">
        <v>3515</v>
      </c>
      <c r="J203" t="s">
        <v>7018</v>
      </c>
      <c r="K203" t="str">
        <f t="shared" ref="K203:K211" si="35">"41870"</f>
        <v>41870</v>
      </c>
    </row>
    <row r="204" spans="1:11" customFormat="1" x14ac:dyDescent="0.25">
      <c r="A204" t="str">
        <f t="shared" si="30"/>
        <v>41</v>
      </c>
      <c r="B204" t="s">
        <v>812</v>
      </c>
      <c r="C204" t="str">
        <f t="shared" si="34"/>
        <v>013</v>
      </c>
      <c r="D204" t="s">
        <v>824</v>
      </c>
      <c r="E204" t="str">
        <f t="shared" si="32"/>
        <v>01</v>
      </c>
      <c r="F204" t="str">
        <f>"001"</f>
        <v>001</v>
      </c>
      <c r="G204" t="str">
        <f>""</f>
        <v/>
      </c>
      <c r="H204" t="s">
        <v>0</v>
      </c>
      <c r="I204" t="s">
        <v>3515</v>
      </c>
      <c r="J204" t="s">
        <v>7018</v>
      </c>
      <c r="K204" t="str">
        <f t="shared" si="35"/>
        <v>41870</v>
      </c>
    </row>
    <row r="205" spans="1:11" customFormat="1" x14ac:dyDescent="0.25">
      <c r="A205" t="str">
        <f t="shared" si="30"/>
        <v>41</v>
      </c>
      <c r="B205" t="s">
        <v>812</v>
      </c>
      <c r="C205" t="str">
        <f t="shared" si="34"/>
        <v>013</v>
      </c>
      <c r="D205" t="s">
        <v>824</v>
      </c>
      <c r="E205" t="str">
        <f t="shared" si="32"/>
        <v>01</v>
      </c>
      <c r="F205" t="str">
        <f>"002"</f>
        <v>002</v>
      </c>
      <c r="G205" t="str">
        <f>""</f>
        <v/>
      </c>
      <c r="H205" t="s">
        <v>1</v>
      </c>
      <c r="I205" t="s">
        <v>3515</v>
      </c>
      <c r="J205" t="s">
        <v>7018</v>
      </c>
      <c r="K205" t="str">
        <f t="shared" si="35"/>
        <v>41870</v>
      </c>
    </row>
    <row r="206" spans="1:11" customFormat="1" x14ac:dyDescent="0.25">
      <c r="A206" t="str">
        <f t="shared" si="30"/>
        <v>41</v>
      </c>
      <c r="B206" t="s">
        <v>812</v>
      </c>
      <c r="C206" t="str">
        <f t="shared" si="34"/>
        <v>013</v>
      </c>
      <c r="D206" t="s">
        <v>824</v>
      </c>
      <c r="E206" t="str">
        <f t="shared" si="32"/>
        <v>01</v>
      </c>
      <c r="F206" t="str">
        <f>"002"</f>
        <v>002</v>
      </c>
      <c r="G206" t="str">
        <f>""</f>
        <v/>
      </c>
      <c r="H206" t="s">
        <v>0</v>
      </c>
      <c r="I206" t="s">
        <v>3515</v>
      </c>
      <c r="J206" t="s">
        <v>7018</v>
      </c>
      <c r="K206" t="str">
        <f t="shared" si="35"/>
        <v>41870</v>
      </c>
    </row>
    <row r="207" spans="1:11" customFormat="1" x14ac:dyDescent="0.25">
      <c r="A207" t="str">
        <f t="shared" si="30"/>
        <v>41</v>
      </c>
      <c r="B207" t="s">
        <v>812</v>
      </c>
      <c r="C207" t="str">
        <f t="shared" si="34"/>
        <v>013</v>
      </c>
      <c r="D207" t="s">
        <v>824</v>
      </c>
      <c r="E207" t="str">
        <f>"02"</f>
        <v>02</v>
      </c>
      <c r="F207" t="str">
        <f>"001"</f>
        <v>001</v>
      </c>
      <c r="G207" t="str">
        <f>""</f>
        <v/>
      </c>
      <c r="H207" t="s">
        <v>1</v>
      </c>
      <c r="I207" t="s">
        <v>3516</v>
      </c>
      <c r="J207" t="s">
        <v>5896</v>
      </c>
      <c r="K207" t="str">
        <f t="shared" si="35"/>
        <v>41870</v>
      </c>
    </row>
    <row r="208" spans="1:11" customFormat="1" x14ac:dyDescent="0.25">
      <c r="A208" t="str">
        <f t="shared" si="30"/>
        <v>41</v>
      </c>
      <c r="B208" t="s">
        <v>812</v>
      </c>
      <c r="C208" t="str">
        <f t="shared" si="34"/>
        <v>013</v>
      </c>
      <c r="D208" t="s">
        <v>824</v>
      </c>
      <c r="E208" t="str">
        <f>"02"</f>
        <v>02</v>
      </c>
      <c r="F208" t="str">
        <f>"001"</f>
        <v>001</v>
      </c>
      <c r="G208" t="str">
        <f>""</f>
        <v/>
      </c>
      <c r="H208" t="s">
        <v>0</v>
      </c>
      <c r="I208" t="s">
        <v>3516</v>
      </c>
      <c r="J208" t="s">
        <v>5896</v>
      </c>
      <c r="K208" t="str">
        <f t="shared" si="35"/>
        <v>41870</v>
      </c>
    </row>
    <row r="209" spans="1:11" customFormat="1" x14ac:dyDescent="0.25">
      <c r="A209" t="str">
        <f t="shared" si="30"/>
        <v>41</v>
      </c>
      <c r="B209" t="s">
        <v>812</v>
      </c>
      <c r="C209" t="str">
        <f t="shared" si="34"/>
        <v>013</v>
      </c>
      <c r="D209" t="s">
        <v>824</v>
      </c>
      <c r="E209" t="str">
        <f>"02"</f>
        <v>02</v>
      </c>
      <c r="F209" t="str">
        <f>"002"</f>
        <v>002</v>
      </c>
      <c r="G209" t="str">
        <f>""</f>
        <v/>
      </c>
      <c r="H209" t="s">
        <v>1</v>
      </c>
      <c r="I209" t="s">
        <v>3516</v>
      </c>
      <c r="J209" t="s">
        <v>5896</v>
      </c>
      <c r="K209" t="str">
        <f t="shared" si="35"/>
        <v>41870</v>
      </c>
    </row>
    <row r="210" spans="1:11" customFormat="1" x14ac:dyDescent="0.25">
      <c r="A210" t="str">
        <f t="shared" si="30"/>
        <v>41</v>
      </c>
      <c r="B210" t="s">
        <v>812</v>
      </c>
      <c r="C210" t="str">
        <f t="shared" si="34"/>
        <v>013</v>
      </c>
      <c r="D210" t="s">
        <v>824</v>
      </c>
      <c r="E210" t="str">
        <f>"02"</f>
        <v>02</v>
      </c>
      <c r="F210" t="str">
        <f>"002"</f>
        <v>002</v>
      </c>
      <c r="G210" t="str">
        <f>""</f>
        <v/>
      </c>
      <c r="H210" t="s">
        <v>0</v>
      </c>
      <c r="I210" t="s">
        <v>3516</v>
      </c>
      <c r="J210" t="s">
        <v>5896</v>
      </c>
      <c r="K210" t="str">
        <f t="shared" si="35"/>
        <v>41870</v>
      </c>
    </row>
    <row r="211" spans="1:11" customFormat="1" x14ac:dyDescent="0.25">
      <c r="A211" t="str">
        <f t="shared" si="30"/>
        <v>41</v>
      </c>
      <c r="B211" t="s">
        <v>812</v>
      </c>
      <c r="C211" t="str">
        <f t="shared" si="34"/>
        <v>013</v>
      </c>
      <c r="D211" t="s">
        <v>824</v>
      </c>
      <c r="E211" t="str">
        <f>"02"</f>
        <v>02</v>
      </c>
      <c r="F211" t="str">
        <f>"002"</f>
        <v>002</v>
      </c>
      <c r="G211" t="str">
        <f>""</f>
        <v/>
      </c>
      <c r="H211" t="s">
        <v>2</v>
      </c>
      <c r="I211" t="s">
        <v>3516</v>
      </c>
      <c r="J211" t="s">
        <v>5896</v>
      </c>
      <c r="K211" t="str">
        <f t="shared" si="35"/>
        <v>41870</v>
      </c>
    </row>
    <row r="212" spans="1:11" customFormat="1" x14ac:dyDescent="0.25">
      <c r="A212" t="str">
        <f t="shared" si="30"/>
        <v>41</v>
      </c>
      <c r="B212" t="s">
        <v>812</v>
      </c>
      <c r="C212" t="str">
        <f>"014"</f>
        <v>014</v>
      </c>
      <c r="D212" t="s">
        <v>825</v>
      </c>
      <c r="E212" t="str">
        <f t="shared" ref="E212:E219" si="36">"01"</f>
        <v>01</v>
      </c>
      <c r="F212" t="str">
        <f>"001"</f>
        <v>001</v>
      </c>
      <c r="G212" t="str">
        <f>"01"</f>
        <v>01</v>
      </c>
      <c r="H212" t="s">
        <v>1</v>
      </c>
      <c r="I212" t="s">
        <v>25</v>
      </c>
      <c r="J212" t="s">
        <v>7019</v>
      </c>
      <c r="K212" t="str">
        <f>"41570"</f>
        <v>41570</v>
      </c>
    </row>
    <row r="213" spans="1:11" customFormat="1" x14ac:dyDescent="0.25">
      <c r="A213" t="str">
        <f t="shared" si="30"/>
        <v>41</v>
      </c>
      <c r="B213" t="s">
        <v>812</v>
      </c>
      <c r="C213" t="str">
        <f>"014"</f>
        <v>014</v>
      </c>
      <c r="D213" t="s">
        <v>825</v>
      </c>
      <c r="E213" t="str">
        <f t="shared" si="36"/>
        <v>01</v>
      </c>
      <c r="F213" t="str">
        <f>"001"</f>
        <v>001</v>
      </c>
      <c r="G213" t="str">
        <f>"01"</f>
        <v>01</v>
      </c>
      <c r="H213" t="s">
        <v>0</v>
      </c>
      <c r="I213" t="s">
        <v>25</v>
      </c>
      <c r="J213" t="s">
        <v>7019</v>
      </c>
      <c r="K213" t="str">
        <f>"41570"</f>
        <v>41570</v>
      </c>
    </row>
    <row r="214" spans="1:11" customFormat="1" x14ac:dyDescent="0.25">
      <c r="A214" t="str">
        <f t="shared" si="30"/>
        <v>41</v>
      </c>
      <c r="B214" t="s">
        <v>812</v>
      </c>
      <c r="C214" t="str">
        <f>"014"</f>
        <v>014</v>
      </c>
      <c r="D214" t="s">
        <v>825</v>
      </c>
      <c r="E214" t="str">
        <f t="shared" si="36"/>
        <v>01</v>
      </c>
      <c r="F214" t="str">
        <f>"001"</f>
        <v>001</v>
      </c>
      <c r="G214" t="str">
        <f>"02"</f>
        <v>02</v>
      </c>
      <c r="H214" t="s">
        <v>2</v>
      </c>
      <c r="I214" t="s">
        <v>1286</v>
      </c>
      <c r="J214" t="s">
        <v>7020</v>
      </c>
      <c r="K214" t="str">
        <f>"41599"</f>
        <v>41599</v>
      </c>
    </row>
    <row r="215" spans="1:11" customFormat="1" x14ac:dyDescent="0.25">
      <c r="A215" t="str">
        <f t="shared" si="30"/>
        <v>41</v>
      </c>
      <c r="B215" t="s">
        <v>812</v>
      </c>
      <c r="C215" t="str">
        <f>"014"</f>
        <v>014</v>
      </c>
      <c r="D215" t="s">
        <v>825</v>
      </c>
      <c r="E215" t="str">
        <f t="shared" si="36"/>
        <v>01</v>
      </c>
      <c r="F215" t="str">
        <f>"002"</f>
        <v>002</v>
      </c>
      <c r="G215" t="str">
        <f>""</f>
        <v/>
      </c>
      <c r="H215" t="s">
        <v>1</v>
      </c>
      <c r="I215" t="s">
        <v>23</v>
      </c>
      <c r="J215" t="s">
        <v>7021</v>
      </c>
      <c r="K215" t="str">
        <f>"41570"</f>
        <v>41570</v>
      </c>
    </row>
    <row r="216" spans="1:11" customFormat="1" x14ac:dyDescent="0.25">
      <c r="A216" t="str">
        <f t="shared" si="30"/>
        <v>41</v>
      </c>
      <c r="B216" t="s">
        <v>812</v>
      </c>
      <c r="C216" t="str">
        <f>"014"</f>
        <v>014</v>
      </c>
      <c r="D216" t="s">
        <v>825</v>
      </c>
      <c r="E216" t="str">
        <f t="shared" si="36"/>
        <v>01</v>
      </c>
      <c r="F216" t="str">
        <f>"002"</f>
        <v>002</v>
      </c>
      <c r="G216" t="str">
        <f>""</f>
        <v/>
      </c>
      <c r="H216" t="s">
        <v>0</v>
      </c>
      <c r="I216" t="s">
        <v>23</v>
      </c>
      <c r="J216" t="s">
        <v>7021</v>
      </c>
      <c r="K216" t="str">
        <f>"41570"</f>
        <v>41570</v>
      </c>
    </row>
    <row r="217" spans="1:11" customFormat="1" x14ac:dyDescent="0.25">
      <c r="A217" t="str">
        <f t="shared" si="30"/>
        <v>41</v>
      </c>
      <c r="B217" t="s">
        <v>812</v>
      </c>
      <c r="C217" t="str">
        <f t="shared" ref="C217:C225" si="37">"015"</f>
        <v>015</v>
      </c>
      <c r="D217" t="s">
        <v>826</v>
      </c>
      <c r="E217" t="str">
        <f t="shared" si="36"/>
        <v>01</v>
      </c>
      <c r="F217" t="str">
        <f>"001"</f>
        <v>001</v>
      </c>
      <c r="G217" t="str">
        <f>""</f>
        <v/>
      </c>
      <c r="H217" t="s">
        <v>3</v>
      </c>
      <c r="I217" t="s">
        <v>3517</v>
      </c>
      <c r="J217" t="s">
        <v>7022</v>
      </c>
      <c r="K217" t="str">
        <f t="shared" ref="K217:K225" si="38">"41805"</f>
        <v>41805</v>
      </c>
    </row>
    <row r="218" spans="1:11" customFormat="1" x14ac:dyDescent="0.25">
      <c r="A218" t="str">
        <f t="shared" si="30"/>
        <v>41</v>
      </c>
      <c r="B218" t="s">
        <v>812</v>
      </c>
      <c r="C218" t="str">
        <f t="shared" si="37"/>
        <v>015</v>
      </c>
      <c r="D218" t="s">
        <v>826</v>
      </c>
      <c r="E218" t="str">
        <f t="shared" si="36"/>
        <v>01</v>
      </c>
      <c r="F218" t="str">
        <f>"002"</f>
        <v>002</v>
      </c>
      <c r="G218" t="str">
        <f>""</f>
        <v/>
      </c>
      <c r="H218" t="s">
        <v>1</v>
      </c>
      <c r="I218" t="s">
        <v>3517</v>
      </c>
      <c r="J218" t="s">
        <v>7022</v>
      </c>
      <c r="K218" t="str">
        <f t="shared" si="38"/>
        <v>41805</v>
      </c>
    </row>
    <row r="219" spans="1:11" customFormat="1" x14ac:dyDescent="0.25">
      <c r="A219" t="str">
        <f t="shared" si="30"/>
        <v>41</v>
      </c>
      <c r="B219" t="s">
        <v>812</v>
      </c>
      <c r="C219" t="str">
        <f t="shared" si="37"/>
        <v>015</v>
      </c>
      <c r="D219" t="s">
        <v>826</v>
      </c>
      <c r="E219" t="str">
        <f t="shared" si="36"/>
        <v>01</v>
      </c>
      <c r="F219" t="str">
        <f>"002"</f>
        <v>002</v>
      </c>
      <c r="G219" t="str">
        <f>""</f>
        <v/>
      </c>
      <c r="H219" t="s">
        <v>0</v>
      </c>
      <c r="I219" t="s">
        <v>3517</v>
      </c>
      <c r="J219" t="s">
        <v>7022</v>
      </c>
      <c r="K219" t="str">
        <f t="shared" si="38"/>
        <v>41805</v>
      </c>
    </row>
    <row r="220" spans="1:11" customFormat="1" x14ac:dyDescent="0.25">
      <c r="A220" t="str">
        <f t="shared" si="30"/>
        <v>41</v>
      </c>
      <c r="B220" t="s">
        <v>812</v>
      </c>
      <c r="C220" t="str">
        <f t="shared" si="37"/>
        <v>015</v>
      </c>
      <c r="D220" t="s">
        <v>826</v>
      </c>
      <c r="E220" t="str">
        <f t="shared" ref="E220:E225" si="39">"02"</f>
        <v>02</v>
      </c>
      <c r="F220" t="str">
        <f>"001"</f>
        <v>001</v>
      </c>
      <c r="G220" t="str">
        <f>""</f>
        <v/>
      </c>
      <c r="H220" t="s">
        <v>1</v>
      </c>
      <c r="I220" t="s">
        <v>3518</v>
      </c>
      <c r="J220" t="s">
        <v>7023</v>
      </c>
      <c r="K220" t="str">
        <f t="shared" si="38"/>
        <v>41805</v>
      </c>
    </row>
    <row r="221" spans="1:11" customFormat="1" x14ac:dyDescent="0.25">
      <c r="A221" t="str">
        <f t="shared" si="30"/>
        <v>41</v>
      </c>
      <c r="B221" t="s">
        <v>812</v>
      </c>
      <c r="C221" t="str">
        <f t="shared" si="37"/>
        <v>015</v>
      </c>
      <c r="D221" t="s">
        <v>826</v>
      </c>
      <c r="E221" t="str">
        <f t="shared" si="39"/>
        <v>02</v>
      </c>
      <c r="F221" t="str">
        <f>"001"</f>
        <v>001</v>
      </c>
      <c r="G221" t="str">
        <f>""</f>
        <v/>
      </c>
      <c r="H221" t="s">
        <v>0</v>
      </c>
      <c r="I221" t="s">
        <v>3518</v>
      </c>
      <c r="J221" t="s">
        <v>7023</v>
      </c>
      <c r="K221" t="str">
        <f t="shared" si="38"/>
        <v>41805</v>
      </c>
    </row>
    <row r="222" spans="1:11" customFormat="1" x14ac:dyDescent="0.25">
      <c r="A222" t="str">
        <f t="shared" si="30"/>
        <v>41</v>
      </c>
      <c r="B222" t="s">
        <v>812</v>
      </c>
      <c r="C222" t="str">
        <f t="shared" si="37"/>
        <v>015</v>
      </c>
      <c r="D222" t="s">
        <v>826</v>
      </c>
      <c r="E222" t="str">
        <f t="shared" si="39"/>
        <v>02</v>
      </c>
      <c r="F222" t="str">
        <f>"002"</f>
        <v>002</v>
      </c>
      <c r="G222" t="str">
        <f>""</f>
        <v/>
      </c>
      <c r="H222" t="s">
        <v>1</v>
      </c>
      <c r="I222" t="s">
        <v>3518</v>
      </c>
      <c r="J222" t="s">
        <v>7023</v>
      </c>
      <c r="K222" t="str">
        <f t="shared" si="38"/>
        <v>41805</v>
      </c>
    </row>
    <row r="223" spans="1:11" customFormat="1" x14ac:dyDescent="0.25">
      <c r="A223" t="str">
        <f t="shared" si="30"/>
        <v>41</v>
      </c>
      <c r="B223" t="s">
        <v>812</v>
      </c>
      <c r="C223" t="str">
        <f t="shared" si="37"/>
        <v>015</v>
      </c>
      <c r="D223" t="s">
        <v>826</v>
      </c>
      <c r="E223" t="str">
        <f t="shared" si="39"/>
        <v>02</v>
      </c>
      <c r="F223" t="str">
        <f>"002"</f>
        <v>002</v>
      </c>
      <c r="G223" t="str">
        <f>""</f>
        <v/>
      </c>
      <c r="H223" t="s">
        <v>0</v>
      </c>
      <c r="I223" t="s">
        <v>3518</v>
      </c>
      <c r="J223" t="s">
        <v>7023</v>
      </c>
      <c r="K223" t="str">
        <f t="shared" si="38"/>
        <v>41805</v>
      </c>
    </row>
    <row r="224" spans="1:11" customFormat="1" x14ac:dyDescent="0.25">
      <c r="A224" t="str">
        <f t="shared" si="30"/>
        <v>41</v>
      </c>
      <c r="B224" t="s">
        <v>812</v>
      </c>
      <c r="C224" t="str">
        <f t="shared" si="37"/>
        <v>015</v>
      </c>
      <c r="D224" t="s">
        <v>826</v>
      </c>
      <c r="E224" t="str">
        <f t="shared" si="39"/>
        <v>02</v>
      </c>
      <c r="F224" t="str">
        <f>"002"</f>
        <v>002</v>
      </c>
      <c r="G224" t="str">
        <f>""</f>
        <v/>
      </c>
      <c r="H224" t="s">
        <v>2</v>
      </c>
      <c r="I224" t="s">
        <v>3518</v>
      </c>
      <c r="J224" t="s">
        <v>7023</v>
      </c>
      <c r="K224" t="str">
        <f t="shared" si="38"/>
        <v>41805</v>
      </c>
    </row>
    <row r="225" spans="1:11" customFormat="1" x14ac:dyDescent="0.25">
      <c r="A225" t="str">
        <f t="shared" si="30"/>
        <v>41</v>
      </c>
      <c r="B225" t="s">
        <v>812</v>
      </c>
      <c r="C225" t="str">
        <f t="shared" si="37"/>
        <v>015</v>
      </c>
      <c r="D225" t="s">
        <v>826</v>
      </c>
      <c r="E225" t="str">
        <f t="shared" si="39"/>
        <v>02</v>
      </c>
      <c r="F225" t="str">
        <f>"003"</f>
        <v>003</v>
      </c>
      <c r="G225" t="str">
        <f>""</f>
        <v/>
      </c>
      <c r="H225" t="s">
        <v>3</v>
      </c>
      <c r="I225" t="s">
        <v>3518</v>
      </c>
      <c r="J225" t="s">
        <v>7023</v>
      </c>
      <c r="K225" t="str">
        <f t="shared" si="38"/>
        <v>41805</v>
      </c>
    </row>
    <row r="226" spans="1:11" customFormat="1" x14ac:dyDescent="0.25">
      <c r="A226" t="str">
        <f t="shared" si="30"/>
        <v>41</v>
      </c>
      <c r="B226" t="s">
        <v>812</v>
      </c>
      <c r="C226" t="str">
        <f t="shared" ref="C226:C239" si="40">"016"</f>
        <v>016</v>
      </c>
      <c r="D226" t="s">
        <v>827</v>
      </c>
      <c r="E226" t="str">
        <f t="shared" ref="E226:E233" si="41">"01"</f>
        <v>01</v>
      </c>
      <c r="F226" t="str">
        <f>"001"</f>
        <v>001</v>
      </c>
      <c r="G226" t="str">
        <f>""</f>
        <v/>
      </c>
      <c r="H226" t="s">
        <v>1</v>
      </c>
      <c r="I226" t="s">
        <v>23</v>
      </c>
      <c r="J226" t="s">
        <v>7024</v>
      </c>
      <c r="K226" t="str">
        <f t="shared" ref="K226:K239" si="42">"41110"</f>
        <v>41110</v>
      </c>
    </row>
    <row r="227" spans="1:11" customFormat="1" x14ac:dyDescent="0.25">
      <c r="A227" t="str">
        <f t="shared" si="30"/>
        <v>41</v>
      </c>
      <c r="B227" t="s">
        <v>812</v>
      </c>
      <c r="C227" t="str">
        <f t="shared" si="40"/>
        <v>016</v>
      </c>
      <c r="D227" t="s">
        <v>827</v>
      </c>
      <c r="E227" t="str">
        <f t="shared" si="41"/>
        <v>01</v>
      </c>
      <c r="F227" t="str">
        <f>"001"</f>
        <v>001</v>
      </c>
      <c r="G227" t="str">
        <f>""</f>
        <v/>
      </c>
      <c r="H227" t="s">
        <v>0</v>
      </c>
      <c r="I227" t="s">
        <v>23</v>
      </c>
      <c r="J227" t="s">
        <v>7024</v>
      </c>
      <c r="K227" t="str">
        <f t="shared" si="42"/>
        <v>41110</v>
      </c>
    </row>
    <row r="228" spans="1:11" customFormat="1" x14ac:dyDescent="0.25">
      <c r="A228" t="str">
        <f t="shared" si="30"/>
        <v>41</v>
      </c>
      <c r="B228" t="s">
        <v>812</v>
      </c>
      <c r="C228" t="str">
        <f t="shared" si="40"/>
        <v>016</v>
      </c>
      <c r="D228" t="s">
        <v>827</v>
      </c>
      <c r="E228" t="str">
        <f t="shared" si="41"/>
        <v>01</v>
      </c>
      <c r="F228" t="str">
        <f>"002"</f>
        <v>002</v>
      </c>
      <c r="G228" t="str">
        <f>""</f>
        <v/>
      </c>
      <c r="H228" t="s">
        <v>1</v>
      </c>
      <c r="I228" t="s">
        <v>19</v>
      </c>
      <c r="J228" t="s">
        <v>7025</v>
      </c>
      <c r="K228" t="str">
        <f t="shared" si="42"/>
        <v>41110</v>
      </c>
    </row>
    <row r="229" spans="1:11" customFormat="1" x14ac:dyDescent="0.25">
      <c r="A229" t="str">
        <f t="shared" si="30"/>
        <v>41</v>
      </c>
      <c r="B229" t="s">
        <v>812</v>
      </c>
      <c r="C229" t="str">
        <f t="shared" si="40"/>
        <v>016</v>
      </c>
      <c r="D229" t="s">
        <v>827</v>
      </c>
      <c r="E229" t="str">
        <f t="shared" si="41"/>
        <v>01</v>
      </c>
      <c r="F229" t="str">
        <f>"002"</f>
        <v>002</v>
      </c>
      <c r="G229" t="str">
        <f>""</f>
        <v/>
      </c>
      <c r="H229" t="s">
        <v>0</v>
      </c>
      <c r="I229" t="s">
        <v>19</v>
      </c>
      <c r="J229" t="s">
        <v>7025</v>
      </c>
      <c r="K229" t="str">
        <f t="shared" si="42"/>
        <v>41110</v>
      </c>
    </row>
    <row r="230" spans="1:11" customFormat="1" x14ac:dyDescent="0.25">
      <c r="A230" t="str">
        <f t="shared" si="30"/>
        <v>41</v>
      </c>
      <c r="B230" t="s">
        <v>812</v>
      </c>
      <c r="C230" t="str">
        <f t="shared" si="40"/>
        <v>016</v>
      </c>
      <c r="D230" t="s">
        <v>827</v>
      </c>
      <c r="E230" t="str">
        <f t="shared" si="41"/>
        <v>01</v>
      </c>
      <c r="F230" t="str">
        <f>"003"</f>
        <v>003</v>
      </c>
      <c r="G230" t="str">
        <f>""</f>
        <v/>
      </c>
      <c r="H230" t="s">
        <v>1</v>
      </c>
      <c r="I230" t="s">
        <v>23</v>
      </c>
      <c r="J230" t="s">
        <v>7024</v>
      </c>
      <c r="K230" t="str">
        <f t="shared" si="42"/>
        <v>41110</v>
      </c>
    </row>
    <row r="231" spans="1:11" customFormat="1" x14ac:dyDescent="0.25">
      <c r="A231" t="str">
        <f t="shared" si="30"/>
        <v>41</v>
      </c>
      <c r="B231" t="s">
        <v>812</v>
      </c>
      <c r="C231" t="str">
        <f t="shared" si="40"/>
        <v>016</v>
      </c>
      <c r="D231" t="s">
        <v>827</v>
      </c>
      <c r="E231" t="str">
        <f t="shared" si="41"/>
        <v>01</v>
      </c>
      <c r="F231" t="str">
        <f>"003"</f>
        <v>003</v>
      </c>
      <c r="G231" t="str">
        <f>""</f>
        <v/>
      </c>
      <c r="H231" t="s">
        <v>0</v>
      </c>
      <c r="I231" t="s">
        <v>23</v>
      </c>
      <c r="J231" t="s">
        <v>7024</v>
      </c>
      <c r="K231" t="str">
        <f t="shared" si="42"/>
        <v>41110</v>
      </c>
    </row>
    <row r="232" spans="1:11" customFormat="1" x14ac:dyDescent="0.25">
      <c r="A232" t="str">
        <f t="shared" si="30"/>
        <v>41</v>
      </c>
      <c r="B232" t="s">
        <v>812</v>
      </c>
      <c r="C232" t="str">
        <f t="shared" si="40"/>
        <v>016</v>
      </c>
      <c r="D232" t="s">
        <v>827</v>
      </c>
      <c r="E232" t="str">
        <f t="shared" si="41"/>
        <v>01</v>
      </c>
      <c r="F232" t="str">
        <f>"004"</f>
        <v>004</v>
      </c>
      <c r="G232" t="str">
        <f>""</f>
        <v/>
      </c>
      <c r="H232" t="s">
        <v>1</v>
      </c>
      <c r="I232" t="s">
        <v>19</v>
      </c>
      <c r="J232" t="s">
        <v>7025</v>
      </c>
      <c r="K232" t="str">
        <f t="shared" si="42"/>
        <v>41110</v>
      </c>
    </row>
    <row r="233" spans="1:11" customFormat="1" x14ac:dyDescent="0.25">
      <c r="A233" t="str">
        <f t="shared" si="30"/>
        <v>41</v>
      </c>
      <c r="B233" t="s">
        <v>812</v>
      </c>
      <c r="C233" t="str">
        <f t="shared" si="40"/>
        <v>016</v>
      </c>
      <c r="D233" t="s">
        <v>827</v>
      </c>
      <c r="E233" t="str">
        <f t="shared" si="41"/>
        <v>01</v>
      </c>
      <c r="F233" t="str">
        <f>"004"</f>
        <v>004</v>
      </c>
      <c r="G233" t="str">
        <f>""</f>
        <v/>
      </c>
      <c r="H233" t="s">
        <v>0</v>
      </c>
      <c r="I233" t="s">
        <v>19</v>
      </c>
      <c r="J233" t="s">
        <v>7025</v>
      </c>
      <c r="K233" t="str">
        <f t="shared" si="42"/>
        <v>41110</v>
      </c>
    </row>
    <row r="234" spans="1:11" customFormat="1" x14ac:dyDescent="0.25">
      <c r="A234" t="str">
        <f t="shared" si="30"/>
        <v>41</v>
      </c>
      <c r="B234" t="s">
        <v>812</v>
      </c>
      <c r="C234" t="str">
        <f t="shared" si="40"/>
        <v>016</v>
      </c>
      <c r="D234" t="s">
        <v>827</v>
      </c>
      <c r="E234" t="str">
        <f t="shared" ref="E234:E239" si="43">"02"</f>
        <v>02</v>
      </c>
      <c r="F234" t="str">
        <f>"001"</f>
        <v>001</v>
      </c>
      <c r="G234" t="str">
        <f>""</f>
        <v/>
      </c>
      <c r="H234" t="s">
        <v>1</v>
      </c>
      <c r="I234" t="s">
        <v>3519</v>
      </c>
      <c r="J234" t="s">
        <v>7026</v>
      </c>
      <c r="K234" t="str">
        <f t="shared" si="42"/>
        <v>41110</v>
      </c>
    </row>
    <row r="235" spans="1:11" customFormat="1" x14ac:dyDescent="0.25">
      <c r="A235" t="str">
        <f t="shared" si="30"/>
        <v>41</v>
      </c>
      <c r="B235" t="s">
        <v>812</v>
      </c>
      <c r="C235" t="str">
        <f t="shared" si="40"/>
        <v>016</v>
      </c>
      <c r="D235" t="s">
        <v>827</v>
      </c>
      <c r="E235" t="str">
        <f t="shared" si="43"/>
        <v>02</v>
      </c>
      <c r="F235" t="str">
        <f>"001"</f>
        <v>001</v>
      </c>
      <c r="G235" t="str">
        <f>""</f>
        <v/>
      </c>
      <c r="H235" t="s">
        <v>0</v>
      </c>
      <c r="I235" t="s">
        <v>3519</v>
      </c>
      <c r="J235" t="s">
        <v>7026</v>
      </c>
      <c r="K235" t="str">
        <f t="shared" si="42"/>
        <v>41110</v>
      </c>
    </row>
    <row r="236" spans="1:11" customFormat="1" x14ac:dyDescent="0.25">
      <c r="A236" t="str">
        <f t="shared" si="30"/>
        <v>41</v>
      </c>
      <c r="B236" t="s">
        <v>812</v>
      </c>
      <c r="C236" t="str">
        <f t="shared" si="40"/>
        <v>016</v>
      </c>
      <c r="D236" t="s">
        <v>827</v>
      </c>
      <c r="E236" t="str">
        <f t="shared" si="43"/>
        <v>02</v>
      </c>
      <c r="F236" t="str">
        <f>"001"</f>
        <v>001</v>
      </c>
      <c r="G236" t="str">
        <f>""</f>
        <v/>
      </c>
      <c r="H236" t="s">
        <v>2</v>
      </c>
      <c r="I236" t="s">
        <v>3519</v>
      </c>
      <c r="J236" t="s">
        <v>7026</v>
      </c>
      <c r="K236" t="str">
        <f t="shared" si="42"/>
        <v>41110</v>
      </c>
    </row>
    <row r="237" spans="1:11" customFormat="1" x14ac:dyDescent="0.25">
      <c r="A237" t="str">
        <f t="shared" si="30"/>
        <v>41</v>
      </c>
      <c r="B237" t="s">
        <v>812</v>
      </c>
      <c r="C237" t="str">
        <f t="shared" si="40"/>
        <v>016</v>
      </c>
      <c r="D237" t="s">
        <v>827</v>
      </c>
      <c r="E237" t="str">
        <f t="shared" si="43"/>
        <v>02</v>
      </c>
      <c r="F237" t="str">
        <f>"002"</f>
        <v>002</v>
      </c>
      <c r="G237" t="str">
        <f>""</f>
        <v/>
      </c>
      <c r="H237" t="s">
        <v>1</v>
      </c>
      <c r="I237" t="s">
        <v>3520</v>
      </c>
      <c r="J237" t="s">
        <v>7027</v>
      </c>
      <c r="K237" t="str">
        <f t="shared" si="42"/>
        <v>41110</v>
      </c>
    </row>
    <row r="238" spans="1:11" customFormat="1" x14ac:dyDescent="0.25">
      <c r="A238" t="str">
        <f t="shared" si="30"/>
        <v>41</v>
      </c>
      <c r="B238" t="s">
        <v>812</v>
      </c>
      <c r="C238" t="str">
        <f t="shared" si="40"/>
        <v>016</v>
      </c>
      <c r="D238" t="s">
        <v>827</v>
      </c>
      <c r="E238" t="str">
        <f t="shared" si="43"/>
        <v>02</v>
      </c>
      <c r="F238" t="str">
        <f>"002"</f>
        <v>002</v>
      </c>
      <c r="G238" t="str">
        <f>""</f>
        <v/>
      </c>
      <c r="H238" t="s">
        <v>0</v>
      </c>
      <c r="I238" t="s">
        <v>3520</v>
      </c>
      <c r="J238" t="s">
        <v>7027</v>
      </c>
      <c r="K238" t="str">
        <f t="shared" si="42"/>
        <v>41110</v>
      </c>
    </row>
    <row r="239" spans="1:11" customFormat="1" x14ac:dyDescent="0.25">
      <c r="A239" t="str">
        <f t="shared" si="30"/>
        <v>41</v>
      </c>
      <c r="B239" t="s">
        <v>812</v>
      </c>
      <c r="C239" t="str">
        <f t="shared" si="40"/>
        <v>016</v>
      </c>
      <c r="D239" t="s">
        <v>827</v>
      </c>
      <c r="E239" t="str">
        <f t="shared" si="43"/>
        <v>02</v>
      </c>
      <c r="F239" t="str">
        <f>"002"</f>
        <v>002</v>
      </c>
      <c r="G239" t="str">
        <f>""</f>
        <v/>
      </c>
      <c r="H239" t="s">
        <v>2</v>
      </c>
      <c r="I239" t="s">
        <v>3520</v>
      </c>
      <c r="J239" t="s">
        <v>7027</v>
      </c>
      <c r="K239" t="str">
        <f t="shared" si="42"/>
        <v>41110</v>
      </c>
    </row>
    <row r="240" spans="1:11" customFormat="1" x14ac:dyDescent="0.25">
      <c r="A240" t="str">
        <f t="shared" si="30"/>
        <v>41</v>
      </c>
      <c r="B240" t="s">
        <v>812</v>
      </c>
      <c r="C240" t="str">
        <f t="shared" ref="C240:C266" si="44">"017"</f>
        <v>017</v>
      </c>
      <c r="D240" t="s">
        <v>828</v>
      </c>
      <c r="E240" t="str">
        <f t="shared" ref="E240:E296" si="45">"01"</f>
        <v>01</v>
      </c>
      <c r="F240" t="str">
        <f>"001"</f>
        <v>001</v>
      </c>
      <c r="G240" t="str">
        <f>""</f>
        <v/>
      </c>
      <c r="H240" t="s">
        <v>1</v>
      </c>
      <c r="I240" t="s">
        <v>3521</v>
      </c>
      <c r="J240" t="s">
        <v>7028</v>
      </c>
      <c r="K240" t="str">
        <f t="shared" ref="K240:K266" si="46">"41930"</f>
        <v>41930</v>
      </c>
    </row>
    <row r="241" spans="1:11" customFormat="1" x14ac:dyDescent="0.25">
      <c r="A241" t="str">
        <f t="shared" si="30"/>
        <v>41</v>
      </c>
      <c r="B241" t="s">
        <v>812</v>
      </c>
      <c r="C241" t="str">
        <f t="shared" si="44"/>
        <v>017</v>
      </c>
      <c r="D241" t="s">
        <v>828</v>
      </c>
      <c r="E241" t="str">
        <f t="shared" si="45"/>
        <v>01</v>
      </c>
      <c r="F241" t="str">
        <f>"001"</f>
        <v>001</v>
      </c>
      <c r="G241" t="str">
        <f>""</f>
        <v/>
      </c>
      <c r="H241" t="s">
        <v>0</v>
      </c>
      <c r="I241" t="s">
        <v>3521</v>
      </c>
      <c r="J241" t="s">
        <v>7028</v>
      </c>
      <c r="K241" t="str">
        <f t="shared" si="46"/>
        <v>41930</v>
      </c>
    </row>
    <row r="242" spans="1:11" customFormat="1" x14ac:dyDescent="0.25">
      <c r="A242" t="str">
        <f t="shared" si="30"/>
        <v>41</v>
      </c>
      <c r="B242" t="s">
        <v>812</v>
      </c>
      <c r="C242" t="str">
        <f t="shared" si="44"/>
        <v>017</v>
      </c>
      <c r="D242" t="s">
        <v>828</v>
      </c>
      <c r="E242" t="str">
        <f t="shared" si="45"/>
        <v>01</v>
      </c>
      <c r="F242" t="str">
        <f>"002"</f>
        <v>002</v>
      </c>
      <c r="G242" t="str">
        <f>""</f>
        <v/>
      </c>
      <c r="H242" t="s">
        <v>1</v>
      </c>
      <c r="I242" t="s">
        <v>3521</v>
      </c>
      <c r="J242" t="s">
        <v>7028</v>
      </c>
      <c r="K242" t="str">
        <f t="shared" si="46"/>
        <v>41930</v>
      </c>
    </row>
    <row r="243" spans="1:11" customFormat="1" x14ac:dyDescent="0.25">
      <c r="A243" t="str">
        <f t="shared" si="30"/>
        <v>41</v>
      </c>
      <c r="B243" t="s">
        <v>812</v>
      </c>
      <c r="C243" t="str">
        <f t="shared" si="44"/>
        <v>017</v>
      </c>
      <c r="D243" t="s">
        <v>828</v>
      </c>
      <c r="E243" t="str">
        <f t="shared" si="45"/>
        <v>01</v>
      </c>
      <c r="F243" t="str">
        <f>"002"</f>
        <v>002</v>
      </c>
      <c r="G243" t="str">
        <f>""</f>
        <v/>
      </c>
      <c r="H243" t="s">
        <v>0</v>
      </c>
      <c r="I243" t="s">
        <v>3521</v>
      </c>
      <c r="J243" t="s">
        <v>7028</v>
      </c>
      <c r="K243" t="str">
        <f t="shared" si="46"/>
        <v>41930</v>
      </c>
    </row>
    <row r="244" spans="1:11" customFormat="1" x14ac:dyDescent="0.25">
      <c r="A244" t="str">
        <f t="shared" si="30"/>
        <v>41</v>
      </c>
      <c r="B244" t="s">
        <v>812</v>
      </c>
      <c r="C244" t="str">
        <f t="shared" si="44"/>
        <v>017</v>
      </c>
      <c r="D244" t="s">
        <v>828</v>
      </c>
      <c r="E244" t="str">
        <f t="shared" si="45"/>
        <v>01</v>
      </c>
      <c r="F244" t="str">
        <f>"003"</f>
        <v>003</v>
      </c>
      <c r="G244" t="str">
        <f>""</f>
        <v/>
      </c>
      <c r="H244" t="s">
        <v>1</v>
      </c>
      <c r="I244" t="s">
        <v>3522</v>
      </c>
      <c r="J244" t="s">
        <v>7029</v>
      </c>
      <c r="K244" t="str">
        <f t="shared" si="46"/>
        <v>41930</v>
      </c>
    </row>
    <row r="245" spans="1:11" customFormat="1" x14ac:dyDescent="0.25">
      <c r="A245" t="str">
        <f t="shared" si="30"/>
        <v>41</v>
      </c>
      <c r="B245" t="s">
        <v>812</v>
      </c>
      <c r="C245" t="str">
        <f t="shared" si="44"/>
        <v>017</v>
      </c>
      <c r="D245" t="s">
        <v>828</v>
      </c>
      <c r="E245" t="str">
        <f t="shared" si="45"/>
        <v>01</v>
      </c>
      <c r="F245" t="str">
        <f>"003"</f>
        <v>003</v>
      </c>
      <c r="G245" t="str">
        <f>""</f>
        <v/>
      </c>
      <c r="H245" t="s">
        <v>0</v>
      </c>
      <c r="I245" t="s">
        <v>3522</v>
      </c>
      <c r="J245" t="s">
        <v>7029</v>
      </c>
      <c r="K245" t="str">
        <f t="shared" si="46"/>
        <v>41930</v>
      </c>
    </row>
    <row r="246" spans="1:11" customFormat="1" x14ac:dyDescent="0.25">
      <c r="A246" t="str">
        <f t="shared" si="30"/>
        <v>41</v>
      </c>
      <c r="B246" t="s">
        <v>812</v>
      </c>
      <c r="C246" t="str">
        <f t="shared" si="44"/>
        <v>017</v>
      </c>
      <c r="D246" t="s">
        <v>828</v>
      </c>
      <c r="E246" t="str">
        <f t="shared" si="45"/>
        <v>01</v>
      </c>
      <c r="F246" t="str">
        <f>"003"</f>
        <v>003</v>
      </c>
      <c r="G246" t="str">
        <f>""</f>
        <v/>
      </c>
      <c r="H246" t="s">
        <v>2</v>
      </c>
      <c r="I246" t="s">
        <v>3522</v>
      </c>
      <c r="J246" t="s">
        <v>7029</v>
      </c>
      <c r="K246" t="str">
        <f t="shared" si="46"/>
        <v>41930</v>
      </c>
    </row>
    <row r="247" spans="1:11" customFormat="1" x14ac:dyDescent="0.25">
      <c r="A247" t="str">
        <f t="shared" si="30"/>
        <v>41</v>
      </c>
      <c r="B247" t="s">
        <v>812</v>
      </c>
      <c r="C247" t="str">
        <f t="shared" si="44"/>
        <v>017</v>
      </c>
      <c r="D247" t="s">
        <v>828</v>
      </c>
      <c r="E247" t="str">
        <f t="shared" si="45"/>
        <v>01</v>
      </c>
      <c r="F247" t="str">
        <f>"004"</f>
        <v>004</v>
      </c>
      <c r="G247" t="str">
        <f>""</f>
        <v/>
      </c>
      <c r="H247" t="s">
        <v>1</v>
      </c>
      <c r="I247" t="s">
        <v>3523</v>
      </c>
      <c r="J247" t="s">
        <v>7030</v>
      </c>
      <c r="K247" t="str">
        <f t="shared" si="46"/>
        <v>41930</v>
      </c>
    </row>
    <row r="248" spans="1:11" customFormat="1" x14ac:dyDescent="0.25">
      <c r="A248" t="str">
        <f t="shared" si="30"/>
        <v>41</v>
      </c>
      <c r="B248" t="s">
        <v>812</v>
      </c>
      <c r="C248" t="str">
        <f t="shared" si="44"/>
        <v>017</v>
      </c>
      <c r="D248" t="s">
        <v>828</v>
      </c>
      <c r="E248" t="str">
        <f t="shared" si="45"/>
        <v>01</v>
      </c>
      <c r="F248" t="str">
        <f>"004"</f>
        <v>004</v>
      </c>
      <c r="G248" t="str">
        <f>""</f>
        <v/>
      </c>
      <c r="H248" t="s">
        <v>0</v>
      </c>
      <c r="I248" t="s">
        <v>3523</v>
      </c>
      <c r="J248" t="s">
        <v>7030</v>
      </c>
      <c r="K248" t="str">
        <f t="shared" si="46"/>
        <v>41930</v>
      </c>
    </row>
    <row r="249" spans="1:11" customFormat="1" x14ac:dyDescent="0.25">
      <c r="A249" t="str">
        <f t="shared" si="30"/>
        <v>41</v>
      </c>
      <c r="B249" t="s">
        <v>812</v>
      </c>
      <c r="C249" t="str">
        <f t="shared" si="44"/>
        <v>017</v>
      </c>
      <c r="D249" t="s">
        <v>828</v>
      </c>
      <c r="E249" t="str">
        <f t="shared" si="45"/>
        <v>01</v>
      </c>
      <c r="F249" t="str">
        <f>"004"</f>
        <v>004</v>
      </c>
      <c r="G249" t="str">
        <f>""</f>
        <v/>
      </c>
      <c r="H249" t="s">
        <v>2</v>
      </c>
      <c r="I249" t="s">
        <v>3523</v>
      </c>
      <c r="J249" t="s">
        <v>7030</v>
      </c>
      <c r="K249" t="str">
        <f t="shared" si="46"/>
        <v>41930</v>
      </c>
    </row>
    <row r="250" spans="1:11" customFormat="1" x14ac:dyDescent="0.25">
      <c r="A250" t="str">
        <f t="shared" si="30"/>
        <v>41</v>
      </c>
      <c r="B250" t="s">
        <v>812</v>
      </c>
      <c r="C250" t="str">
        <f t="shared" si="44"/>
        <v>017</v>
      </c>
      <c r="D250" t="s">
        <v>828</v>
      </c>
      <c r="E250" t="str">
        <f t="shared" si="45"/>
        <v>01</v>
      </c>
      <c r="F250" t="str">
        <f>"005"</f>
        <v>005</v>
      </c>
      <c r="G250" t="str">
        <f>""</f>
        <v/>
      </c>
      <c r="H250" t="s">
        <v>1</v>
      </c>
      <c r="I250" t="s">
        <v>3523</v>
      </c>
      <c r="J250" t="s">
        <v>7030</v>
      </c>
      <c r="K250" t="str">
        <f t="shared" si="46"/>
        <v>41930</v>
      </c>
    </row>
    <row r="251" spans="1:11" customFormat="1" x14ac:dyDescent="0.25">
      <c r="A251" t="str">
        <f t="shared" si="30"/>
        <v>41</v>
      </c>
      <c r="B251" t="s">
        <v>812</v>
      </c>
      <c r="C251" t="str">
        <f t="shared" si="44"/>
        <v>017</v>
      </c>
      <c r="D251" t="s">
        <v>828</v>
      </c>
      <c r="E251" t="str">
        <f t="shared" si="45"/>
        <v>01</v>
      </c>
      <c r="F251" t="str">
        <f>"005"</f>
        <v>005</v>
      </c>
      <c r="G251" t="str">
        <f>""</f>
        <v/>
      </c>
      <c r="H251" t="s">
        <v>0</v>
      </c>
      <c r="I251" t="s">
        <v>3523</v>
      </c>
      <c r="J251" t="s">
        <v>7030</v>
      </c>
      <c r="K251" t="str">
        <f t="shared" si="46"/>
        <v>41930</v>
      </c>
    </row>
    <row r="252" spans="1:11" customFormat="1" x14ac:dyDescent="0.25">
      <c r="A252" t="str">
        <f t="shared" si="30"/>
        <v>41</v>
      </c>
      <c r="B252" t="s">
        <v>812</v>
      </c>
      <c r="C252" t="str">
        <f t="shared" si="44"/>
        <v>017</v>
      </c>
      <c r="D252" t="s">
        <v>828</v>
      </c>
      <c r="E252" t="str">
        <f t="shared" si="45"/>
        <v>01</v>
      </c>
      <c r="F252" t="str">
        <f>"006"</f>
        <v>006</v>
      </c>
      <c r="G252" t="str">
        <f>""</f>
        <v/>
      </c>
      <c r="H252" t="s">
        <v>1</v>
      </c>
      <c r="I252" t="s">
        <v>3523</v>
      </c>
      <c r="J252" t="s">
        <v>7030</v>
      </c>
      <c r="K252" t="str">
        <f t="shared" si="46"/>
        <v>41930</v>
      </c>
    </row>
    <row r="253" spans="1:11" customFormat="1" x14ac:dyDescent="0.25">
      <c r="A253" t="str">
        <f t="shared" si="30"/>
        <v>41</v>
      </c>
      <c r="B253" t="s">
        <v>812</v>
      </c>
      <c r="C253" t="str">
        <f t="shared" si="44"/>
        <v>017</v>
      </c>
      <c r="D253" t="s">
        <v>828</v>
      </c>
      <c r="E253" t="str">
        <f t="shared" si="45"/>
        <v>01</v>
      </c>
      <c r="F253" t="str">
        <f>"006"</f>
        <v>006</v>
      </c>
      <c r="G253" t="str">
        <f>""</f>
        <v/>
      </c>
      <c r="H253" t="s">
        <v>0</v>
      </c>
      <c r="I253" t="s">
        <v>3523</v>
      </c>
      <c r="J253" t="s">
        <v>7030</v>
      </c>
      <c r="K253" t="str">
        <f t="shared" si="46"/>
        <v>41930</v>
      </c>
    </row>
    <row r="254" spans="1:11" customFormat="1" x14ac:dyDescent="0.25">
      <c r="A254" t="str">
        <f t="shared" si="30"/>
        <v>41</v>
      </c>
      <c r="B254" t="s">
        <v>812</v>
      </c>
      <c r="C254" t="str">
        <f t="shared" si="44"/>
        <v>017</v>
      </c>
      <c r="D254" t="s">
        <v>828</v>
      </c>
      <c r="E254" t="str">
        <f t="shared" si="45"/>
        <v>01</v>
      </c>
      <c r="F254" t="str">
        <f>"007"</f>
        <v>007</v>
      </c>
      <c r="G254" t="str">
        <f>""</f>
        <v/>
      </c>
      <c r="H254" t="s">
        <v>1</v>
      </c>
      <c r="I254" t="s">
        <v>3522</v>
      </c>
      <c r="J254" t="s">
        <v>7029</v>
      </c>
      <c r="K254" t="str">
        <f t="shared" si="46"/>
        <v>41930</v>
      </c>
    </row>
    <row r="255" spans="1:11" customFormat="1" x14ac:dyDescent="0.25">
      <c r="A255" t="str">
        <f t="shared" si="30"/>
        <v>41</v>
      </c>
      <c r="B255" t="s">
        <v>812</v>
      </c>
      <c r="C255" t="str">
        <f t="shared" si="44"/>
        <v>017</v>
      </c>
      <c r="D255" t="s">
        <v>828</v>
      </c>
      <c r="E255" t="str">
        <f t="shared" si="45"/>
        <v>01</v>
      </c>
      <c r="F255" t="str">
        <f>"007"</f>
        <v>007</v>
      </c>
      <c r="G255" t="str">
        <f>""</f>
        <v/>
      </c>
      <c r="H255" t="s">
        <v>0</v>
      </c>
      <c r="I255" t="s">
        <v>3522</v>
      </c>
      <c r="J255" t="s">
        <v>7029</v>
      </c>
      <c r="K255" t="str">
        <f t="shared" si="46"/>
        <v>41930</v>
      </c>
    </row>
    <row r="256" spans="1:11" customFormat="1" x14ac:dyDescent="0.25">
      <c r="A256" t="str">
        <f t="shared" si="30"/>
        <v>41</v>
      </c>
      <c r="B256" t="s">
        <v>812</v>
      </c>
      <c r="C256" t="str">
        <f t="shared" si="44"/>
        <v>017</v>
      </c>
      <c r="D256" t="s">
        <v>828</v>
      </c>
      <c r="E256" t="str">
        <f t="shared" si="45"/>
        <v>01</v>
      </c>
      <c r="F256" t="str">
        <f>"008"</f>
        <v>008</v>
      </c>
      <c r="G256" t="str">
        <f>""</f>
        <v/>
      </c>
      <c r="H256" t="s">
        <v>1</v>
      </c>
      <c r="I256" t="s">
        <v>3524</v>
      </c>
      <c r="J256" t="s">
        <v>7031</v>
      </c>
      <c r="K256" t="str">
        <f t="shared" si="46"/>
        <v>41930</v>
      </c>
    </row>
    <row r="257" spans="1:11" customFormat="1" x14ac:dyDescent="0.25">
      <c r="A257" t="str">
        <f t="shared" si="30"/>
        <v>41</v>
      </c>
      <c r="B257" t="s">
        <v>812</v>
      </c>
      <c r="C257" t="str">
        <f t="shared" si="44"/>
        <v>017</v>
      </c>
      <c r="D257" t="s">
        <v>828</v>
      </c>
      <c r="E257" t="str">
        <f t="shared" si="45"/>
        <v>01</v>
      </c>
      <c r="F257" t="str">
        <f>"008"</f>
        <v>008</v>
      </c>
      <c r="G257" t="str">
        <f>""</f>
        <v/>
      </c>
      <c r="H257" t="s">
        <v>0</v>
      </c>
      <c r="I257" t="s">
        <v>3524</v>
      </c>
      <c r="J257" t="s">
        <v>7031</v>
      </c>
      <c r="K257" t="str">
        <f t="shared" si="46"/>
        <v>41930</v>
      </c>
    </row>
    <row r="258" spans="1:11" customFormat="1" x14ac:dyDescent="0.25">
      <c r="A258" t="str">
        <f t="shared" si="30"/>
        <v>41</v>
      </c>
      <c r="B258" t="s">
        <v>812</v>
      </c>
      <c r="C258" t="str">
        <f t="shared" si="44"/>
        <v>017</v>
      </c>
      <c r="D258" t="s">
        <v>828</v>
      </c>
      <c r="E258" t="str">
        <f t="shared" si="45"/>
        <v>01</v>
      </c>
      <c r="F258" t="str">
        <f>"009"</f>
        <v>009</v>
      </c>
      <c r="G258" t="str">
        <f>""</f>
        <v/>
      </c>
      <c r="H258" t="s">
        <v>1</v>
      </c>
      <c r="I258" t="s">
        <v>3521</v>
      </c>
      <c r="J258" t="s">
        <v>7028</v>
      </c>
      <c r="K258" t="str">
        <f t="shared" si="46"/>
        <v>41930</v>
      </c>
    </row>
    <row r="259" spans="1:11" customFormat="1" x14ac:dyDescent="0.25">
      <c r="A259" t="str">
        <f t="shared" ref="A259:A322" si="47">"41"</f>
        <v>41</v>
      </c>
      <c r="B259" t="s">
        <v>812</v>
      </c>
      <c r="C259" t="str">
        <f t="shared" si="44"/>
        <v>017</v>
      </c>
      <c r="D259" t="s">
        <v>828</v>
      </c>
      <c r="E259" t="str">
        <f t="shared" si="45"/>
        <v>01</v>
      </c>
      <c r="F259" t="str">
        <f>"009"</f>
        <v>009</v>
      </c>
      <c r="G259" t="str">
        <f>""</f>
        <v/>
      </c>
      <c r="H259" t="s">
        <v>0</v>
      </c>
      <c r="I259" t="s">
        <v>3521</v>
      </c>
      <c r="J259" t="s">
        <v>7028</v>
      </c>
      <c r="K259" t="str">
        <f t="shared" si="46"/>
        <v>41930</v>
      </c>
    </row>
    <row r="260" spans="1:11" customFormat="1" x14ac:dyDescent="0.25">
      <c r="A260" t="str">
        <f t="shared" si="47"/>
        <v>41</v>
      </c>
      <c r="B260" t="s">
        <v>812</v>
      </c>
      <c r="C260" t="str">
        <f t="shared" si="44"/>
        <v>017</v>
      </c>
      <c r="D260" t="s">
        <v>828</v>
      </c>
      <c r="E260" t="str">
        <f t="shared" si="45"/>
        <v>01</v>
      </c>
      <c r="F260" t="str">
        <f>"010"</f>
        <v>010</v>
      </c>
      <c r="G260" t="str">
        <f>""</f>
        <v/>
      </c>
      <c r="H260" t="s">
        <v>1</v>
      </c>
      <c r="I260" t="s">
        <v>3524</v>
      </c>
      <c r="J260" t="s">
        <v>7031</v>
      </c>
      <c r="K260" t="str">
        <f t="shared" si="46"/>
        <v>41930</v>
      </c>
    </row>
    <row r="261" spans="1:11" customFormat="1" x14ac:dyDescent="0.25">
      <c r="A261" t="str">
        <f t="shared" si="47"/>
        <v>41</v>
      </c>
      <c r="B261" t="s">
        <v>812</v>
      </c>
      <c r="C261" t="str">
        <f t="shared" si="44"/>
        <v>017</v>
      </c>
      <c r="D261" t="s">
        <v>828</v>
      </c>
      <c r="E261" t="str">
        <f t="shared" si="45"/>
        <v>01</v>
      </c>
      <c r="F261" t="str">
        <f>"010"</f>
        <v>010</v>
      </c>
      <c r="G261" t="str">
        <f>""</f>
        <v/>
      </c>
      <c r="H261" t="s">
        <v>0</v>
      </c>
      <c r="I261" t="s">
        <v>3524</v>
      </c>
      <c r="J261" t="s">
        <v>7031</v>
      </c>
      <c r="K261" t="str">
        <f t="shared" si="46"/>
        <v>41930</v>
      </c>
    </row>
    <row r="262" spans="1:11" customFormat="1" x14ac:dyDescent="0.25">
      <c r="A262" t="str">
        <f t="shared" si="47"/>
        <v>41</v>
      </c>
      <c r="B262" t="s">
        <v>812</v>
      </c>
      <c r="C262" t="str">
        <f t="shared" si="44"/>
        <v>017</v>
      </c>
      <c r="D262" t="s">
        <v>828</v>
      </c>
      <c r="E262" t="str">
        <f t="shared" si="45"/>
        <v>01</v>
      </c>
      <c r="F262" t="str">
        <f>"011"</f>
        <v>011</v>
      </c>
      <c r="G262" t="str">
        <f>""</f>
        <v/>
      </c>
      <c r="H262" t="s">
        <v>3</v>
      </c>
      <c r="I262" t="s">
        <v>3521</v>
      </c>
      <c r="J262" t="s">
        <v>7028</v>
      </c>
      <c r="K262" t="str">
        <f t="shared" si="46"/>
        <v>41930</v>
      </c>
    </row>
    <row r="263" spans="1:11" customFormat="1" x14ac:dyDescent="0.25">
      <c r="A263" t="str">
        <f t="shared" si="47"/>
        <v>41</v>
      </c>
      <c r="B263" t="s">
        <v>812</v>
      </c>
      <c r="C263" t="str">
        <f t="shared" si="44"/>
        <v>017</v>
      </c>
      <c r="D263" t="s">
        <v>828</v>
      </c>
      <c r="E263" t="str">
        <f t="shared" si="45"/>
        <v>01</v>
      </c>
      <c r="F263" t="str">
        <f>"012"</f>
        <v>012</v>
      </c>
      <c r="G263" t="str">
        <f>""</f>
        <v/>
      </c>
      <c r="H263" t="s">
        <v>1</v>
      </c>
      <c r="I263" t="s">
        <v>3524</v>
      </c>
      <c r="J263" t="s">
        <v>7031</v>
      </c>
      <c r="K263" t="str">
        <f t="shared" si="46"/>
        <v>41930</v>
      </c>
    </row>
    <row r="264" spans="1:11" customFormat="1" x14ac:dyDescent="0.25">
      <c r="A264" t="str">
        <f t="shared" si="47"/>
        <v>41</v>
      </c>
      <c r="B264" t="s">
        <v>812</v>
      </c>
      <c r="C264" t="str">
        <f t="shared" si="44"/>
        <v>017</v>
      </c>
      <c r="D264" t="s">
        <v>828</v>
      </c>
      <c r="E264" t="str">
        <f t="shared" si="45"/>
        <v>01</v>
      </c>
      <c r="F264" t="str">
        <f>"012"</f>
        <v>012</v>
      </c>
      <c r="G264" t="str">
        <f>""</f>
        <v/>
      </c>
      <c r="H264" t="s">
        <v>0</v>
      </c>
      <c r="I264" t="s">
        <v>3524</v>
      </c>
      <c r="J264" t="s">
        <v>7031</v>
      </c>
      <c r="K264" t="str">
        <f t="shared" si="46"/>
        <v>41930</v>
      </c>
    </row>
    <row r="265" spans="1:11" customFormat="1" x14ac:dyDescent="0.25">
      <c r="A265" t="str">
        <f t="shared" si="47"/>
        <v>41</v>
      </c>
      <c r="B265" t="s">
        <v>812</v>
      </c>
      <c r="C265" t="str">
        <f t="shared" si="44"/>
        <v>017</v>
      </c>
      <c r="D265" t="s">
        <v>828</v>
      </c>
      <c r="E265" t="str">
        <f t="shared" si="45"/>
        <v>01</v>
      </c>
      <c r="F265" t="str">
        <f>"013"</f>
        <v>013</v>
      </c>
      <c r="G265" t="str">
        <f>""</f>
        <v/>
      </c>
      <c r="H265" t="s">
        <v>1</v>
      </c>
      <c r="I265" t="s">
        <v>3523</v>
      </c>
      <c r="J265" t="s">
        <v>7030</v>
      </c>
      <c r="K265" t="str">
        <f t="shared" si="46"/>
        <v>41930</v>
      </c>
    </row>
    <row r="266" spans="1:11" customFormat="1" x14ac:dyDescent="0.25">
      <c r="A266" t="str">
        <f t="shared" si="47"/>
        <v>41</v>
      </c>
      <c r="B266" t="s">
        <v>812</v>
      </c>
      <c r="C266" t="str">
        <f t="shared" si="44"/>
        <v>017</v>
      </c>
      <c r="D266" t="s">
        <v>828</v>
      </c>
      <c r="E266" t="str">
        <f t="shared" si="45"/>
        <v>01</v>
      </c>
      <c r="F266" t="str">
        <f>"013"</f>
        <v>013</v>
      </c>
      <c r="G266" t="str">
        <f>""</f>
        <v/>
      </c>
      <c r="H266" t="s">
        <v>0</v>
      </c>
      <c r="I266" t="s">
        <v>3523</v>
      </c>
      <c r="J266" t="s">
        <v>7030</v>
      </c>
      <c r="K266" t="str">
        <f t="shared" si="46"/>
        <v>41930</v>
      </c>
    </row>
    <row r="267" spans="1:11" customFormat="1" x14ac:dyDescent="0.25">
      <c r="A267" t="str">
        <f t="shared" si="47"/>
        <v>41</v>
      </c>
      <c r="B267" t="s">
        <v>812</v>
      </c>
      <c r="C267" t="str">
        <f t="shared" ref="C267:C281" si="48">"018"</f>
        <v>018</v>
      </c>
      <c r="D267" t="s">
        <v>829</v>
      </c>
      <c r="E267" t="str">
        <f t="shared" si="45"/>
        <v>01</v>
      </c>
      <c r="F267" t="str">
        <f>"001"</f>
        <v>001</v>
      </c>
      <c r="G267" t="str">
        <f>""</f>
        <v/>
      </c>
      <c r="H267" t="s">
        <v>1</v>
      </c>
      <c r="I267" t="s">
        <v>3525</v>
      </c>
      <c r="J267" t="s">
        <v>7032</v>
      </c>
      <c r="K267" t="str">
        <f t="shared" ref="K267:K281" si="49">"41310"</f>
        <v>41310</v>
      </c>
    </row>
    <row r="268" spans="1:11" customFormat="1" x14ac:dyDescent="0.25">
      <c r="A268" t="str">
        <f t="shared" si="47"/>
        <v>41</v>
      </c>
      <c r="B268" t="s">
        <v>812</v>
      </c>
      <c r="C268" t="str">
        <f t="shared" si="48"/>
        <v>018</v>
      </c>
      <c r="D268" t="s">
        <v>829</v>
      </c>
      <c r="E268" t="str">
        <f t="shared" si="45"/>
        <v>01</v>
      </c>
      <c r="F268" t="str">
        <f>"001"</f>
        <v>001</v>
      </c>
      <c r="G268" t="str">
        <f>""</f>
        <v/>
      </c>
      <c r="H268" t="s">
        <v>0</v>
      </c>
      <c r="I268" t="s">
        <v>3525</v>
      </c>
      <c r="J268" t="s">
        <v>7032</v>
      </c>
      <c r="K268" t="str">
        <f t="shared" si="49"/>
        <v>41310</v>
      </c>
    </row>
    <row r="269" spans="1:11" customFormat="1" x14ac:dyDescent="0.25">
      <c r="A269" t="str">
        <f t="shared" si="47"/>
        <v>41</v>
      </c>
      <c r="B269" t="s">
        <v>812</v>
      </c>
      <c r="C269" t="str">
        <f t="shared" si="48"/>
        <v>018</v>
      </c>
      <c r="D269" t="s">
        <v>829</v>
      </c>
      <c r="E269" t="str">
        <f t="shared" si="45"/>
        <v>01</v>
      </c>
      <c r="F269" t="str">
        <f>"002"</f>
        <v>002</v>
      </c>
      <c r="G269" t="str">
        <f>""</f>
        <v/>
      </c>
      <c r="H269" t="s">
        <v>1</v>
      </c>
      <c r="I269" t="s">
        <v>69</v>
      </c>
      <c r="J269" t="s">
        <v>7033</v>
      </c>
      <c r="K269" t="str">
        <f t="shared" si="49"/>
        <v>41310</v>
      </c>
    </row>
    <row r="270" spans="1:11" customFormat="1" x14ac:dyDescent="0.25">
      <c r="A270" t="str">
        <f t="shared" si="47"/>
        <v>41</v>
      </c>
      <c r="B270" t="s">
        <v>812</v>
      </c>
      <c r="C270" t="str">
        <f t="shared" si="48"/>
        <v>018</v>
      </c>
      <c r="D270" t="s">
        <v>829</v>
      </c>
      <c r="E270" t="str">
        <f t="shared" si="45"/>
        <v>01</v>
      </c>
      <c r="F270" t="str">
        <f>"002"</f>
        <v>002</v>
      </c>
      <c r="G270" t="str">
        <f>""</f>
        <v/>
      </c>
      <c r="H270" t="s">
        <v>0</v>
      </c>
      <c r="I270" t="s">
        <v>69</v>
      </c>
      <c r="J270" t="s">
        <v>7033</v>
      </c>
      <c r="K270" t="str">
        <f t="shared" si="49"/>
        <v>41310</v>
      </c>
    </row>
    <row r="271" spans="1:11" customFormat="1" x14ac:dyDescent="0.25">
      <c r="A271" t="str">
        <f t="shared" si="47"/>
        <v>41</v>
      </c>
      <c r="B271" t="s">
        <v>812</v>
      </c>
      <c r="C271" t="str">
        <f t="shared" si="48"/>
        <v>018</v>
      </c>
      <c r="D271" t="s">
        <v>829</v>
      </c>
      <c r="E271" t="str">
        <f t="shared" si="45"/>
        <v>01</v>
      </c>
      <c r="F271" t="str">
        <f>"003"</f>
        <v>003</v>
      </c>
      <c r="G271" t="str">
        <f>""</f>
        <v/>
      </c>
      <c r="H271" t="s">
        <v>3</v>
      </c>
      <c r="I271" t="s">
        <v>3526</v>
      </c>
      <c r="J271" t="s">
        <v>7034</v>
      </c>
      <c r="K271" t="str">
        <f t="shared" si="49"/>
        <v>41310</v>
      </c>
    </row>
    <row r="272" spans="1:11" customFormat="1" x14ac:dyDescent="0.25">
      <c r="A272" t="str">
        <f t="shared" si="47"/>
        <v>41</v>
      </c>
      <c r="B272" t="s">
        <v>812</v>
      </c>
      <c r="C272" t="str">
        <f t="shared" si="48"/>
        <v>018</v>
      </c>
      <c r="D272" t="s">
        <v>829</v>
      </c>
      <c r="E272" t="str">
        <f t="shared" si="45"/>
        <v>01</v>
      </c>
      <c r="F272" t="str">
        <f>"004"</f>
        <v>004</v>
      </c>
      <c r="G272" t="str">
        <f>""</f>
        <v/>
      </c>
      <c r="H272" t="s">
        <v>1</v>
      </c>
      <c r="I272" t="s">
        <v>57</v>
      </c>
      <c r="J272" t="s">
        <v>7035</v>
      </c>
      <c r="K272" t="str">
        <f t="shared" si="49"/>
        <v>41310</v>
      </c>
    </row>
    <row r="273" spans="1:11" customFormat="1" x14ac:dyDescent="0.25">
      <c r="A273" t="str">
        <f t="shared" si="47"/>
        <v>41</v>
      </c>
      <c r="B273" t="s">
        <v>812</v>
      </c>
      <c r="C273" t="str">
        <f t="shared" si="48"/>
        <v>018</v>
      </c>
      <c r="D273" t="s">
        <v>829</v>
      </c>
      <c r="E273" t="str">
        <f t="shared" si="45"/>
        <v>01</v>
      </c>
      <c r="F273" t="str">
        <f>"004"</f>
        <v>004</v>
      </c>
      <c r="G273" t="str">
        <f>""</f>
        <v/>
      </c>
      <c r="H273" t="s">
        <v>0</v>
      </c>
      <c r="I273" t="s">
        <v>57</v>
      </c>
      <c r="J273" t="s">
        <v>7035</v>
      </c>
      <c r="K273" t="str">
        <f t="shared" si="49"/>
        <v>41310</v>
      </c>
    </row>
    <row r="274" spans="1:11" customFormat="1" x14ac:dyDescent="0.25">
      <c r="A274" t="str">
        <f t="shared" si="47"/>
        <v>41</v>
      </c>
      <c r="B274" t="s">
        <v>812</v>
      </c>
      <c r="C274" t="str">
        <f t="shared" si="48"/>
        <v>018</v>
      </c>
      <c r="D274" t="s">
        <v>829</v>
      </c>
      <c r="E274" t="str">
        <f t="shared" si="45"/>
        <v>01</v>
      </c>
      <c r="F274" t="str">
        <f>"005"</f>
        <v>005</v>
      </c>
      <c r="G274" t="str">
        <f>""</f>
        <v/>
      </c>
      <c r="H274" t="s">
        <v>1</v>
      </c>
      <c r="I274" t="s">
        <v>3527</v>
      </c>
      <c r="J274" t="s">
        <v>7036</v>
      </c>
      <c r="K274" t="str">
        <f t="shared" si="49"/>
        <v>41310</v>
      </c>
    </row>
    <row r="275" spans="1:11" customFormat="1" x14ac:dyDescent="0.25">
      <c r="A275" t="str">
        <f t="shared" si="47"/>
        <v>41</v>
      </c>
      <c r="B275" t="s">
        <v>812</v>
      </c>
      <c r="C275" t="str">
        <f t="shared" si="48"/>
        <v>018</v>
      </c>
      <c r="D275" t="s">
        <v>829</v>
      </c>
      <c r="E275" t="str">
        <f t="shared" si="45"/>
        <v>01</v>
      </c>
      <c r="F275" t="str">
        <f>"005"</f>
        <v>005</v>
      </c>
      <c r="G275" t="str">
        <f>""</f>
        <v/>
      </c>
      <c r="H275" t="s">
        <v>0</v>
      </c>
      <c r="I275" t="s">
        <v>3527</v>
      </c>
      <c r="J275" t="s">
        <v>7036</v>
      </c>
      <c r="K275" t="str">
        <f t="shared" si="49"/>
        <v>41310</v>
      </c>
    </row>
    <row r="276" spans="1:11" customFormat="1" x14ac:dyDescent="0.25">
      <c r="A276" t="str">
        <f t="shared" si="47"/>
        <v>41</v>
      </c>
      <c r="B276" t="s">
        <v>812</v>
      </c>
      <c r="C276" t="str">
        <f t="shared" si="48"/>
        <v>018</v>
      </c>
      <c r="D276" t="s">
        <v>829</v>
      </c>
      <c r="E276" t="str">
        <f t="shared" si="45"/>
        <v>01</v>
      </c>
      <c r="F276" t="str">
        <f>"005"</f>
        <v>005</v>
      </c>
      <c r="G276" t="str">
        <f>""</f>
        <v/>
      </c>
      <c r="H276" t="s">
        <v>2</v>
      </c>
      <c r="I276" t="s">
        <v>3527</v>
      </c>
      <c r="J276" t="s">
        <v>7036</v>
      </c>
      <c r="K276" t="str">
        <f t="shared" si="49"/>
        <v>41310</v>
      </c>
    </row>
    <row r="277" spans="1:11" customFormat="1" x14ac:dyDescent="0.25">
      <c r="A277" t="str">
        <f t="shared" si="47"/>
        <v>41</v>
      </c>
      <c r="B277" t="s">
        <v>812</v>
      </c>
      <c r="C277" t="str">
        <f t="shared" si="48"/>
        <v>018</v>
      </c>
      <c r="D277" t="s">
        <v>829</v>
      </c>
      <c r="E277" t="str">
        <f t="shared" si="45"/>
        <v>01</v>
      </c>
      <c r="F277" t="str">
        <f>"006"</f>
        <v>006</v>
      </c>
      <c r="G277" t="str">
        <f>""</f>
        <v/>
      </c>
      <c r="H277" t="s">
        <v>1</v>
      </c>
      <c r="I277" t="s">
        <v>3526</v>
      </c>
      <c r="J277" t="s">
        <v>7034</v>
      </c>
      <c r="K277" t="str">
        <f t="shared" si="49"/>
        <v>41310</v>
      </c>
    </row>
    <row r="278" spans="1:11" customFormat="1" x14ac:dyDescent="0.25">
      <c r="A278" t="str">
        <f t="shared" si="47"/>
        <v>41</v>
      </c>
      <c r="B278" t="s">
        <v>812</v>
      </c>
      <c r="C278" t="str">
        <f t="shared" si="48"/>
        <v>018</v>
      </c>
      <c r="D278" t="s">
        <v>829</v>
      </c>
      <c r="E278" t="str">
        <f t="shared" si="45"/>
        <v>01</v>
      </c>
      <c r="F278" t="str">
        <f>"006"</f>
        <v>006</v>
      </c>
      <c r="G278" t="str">
        <f>""</f>
        <v/>
      </c>
      <c r="H278" t="s">
        <v>0</v>
      </c>
      <c r="I278" t="s">
        <v>3526</v>
      </c>
      <c r="J278" t="s">
        <v>7034</v>
      </c>
      <c r="K278" t="str">
        <f t="shared" si="49"/>
        <v>41310</v>
      </c>
    </row>
    <row r="279" spans="1:11" customFormat="1" x14ac:dyDescent="0.25">
      <c r="A279" t="str">
        <f t="shared" si="47"/>
        <v>41</v>
      </c>
      <c r="B279" t="s">
        <v>812</v>
      </c>
      <c r="C279" t="str">
        <f t="shared" si="48"/>
        <v>018</v>
      </c>
      <c r="D279" t="s">
        <v>829</v>
      </c>
      <c r="E279" t="str">
        <f t="shared" si="45"/>
        <v>01</v>
      </c>
      <c r="F279" t="str">
        <f>"007"</f>
        <v>007</v>
      </c>
      <c r="G279" t="str">
        <f>""</f>
        <v/>
      </c>
      <c r="H279" t="s">
        <v>1</v>
      </c>
      <c r="I279" t="s">
        <v>3528</v>
      </c>
      <c r="J279" t="s">
        <v>7037</v>
      </c>
      <c r="K279" t="str">
        <f t="shared" si="49"/>
        <v>41310</v>
      </c>
    </row>
    <row r="280" spans="1:11" customFormat="1" x14ac:dyDescent="0.25">
      <c r="A280" t="str">
        <f t="shared" si="47"/>
        <v>41</v>
      </c>
      <c r="B280" t="s">
        <v>812</v>
      </c>
      <c r="C280" t="str">
        <f t="shared" si="48"/>
        <v>018</v>
      </c>
      <c r="D280" t="s">
        <v>829</v>
      </c>
      <c r="E280" t="str">
        <f t="shared" si="45"/>
        <v>01</v>
      </c>
      <c r="F280" t="str">
        <f>"007"</f>
        <v>007</v>
      </c>
      <c r="G280" t="str">
        <f>""</f>
        <v/>
      </c>
      <c r="H280" t="s">
        <v>0</v>
      </c>
      <c r="I280" t="s">
        <v>3528</v>
      </c>
      <c r="J280" t="s">
        <v>7037</v>
      </c>
      <c r="K280" t="str">
        <f t="shared" si="49"/>
        <v>41310</v>
      </c>
    </row>
    <row r="281" spans="1:11" customFormat="1" x14ac:dyDescent="0.25">
      <c r="A281" t="str">
        <f t="shared" si="47"/>
        <v>41</v>
      </c>
      <c r="B281" t="s">
        <v>812</v>
      </c>
      <c r="C281" t="str">
        <f t="shared" si="48"/>
        <v>018</v>
      </c>
      <c r="D281" t="s">
        <v>829</v>
      </c>
      <c r="E281" t="str">
        <f t="shared" si="45"/>
        <v>01</v>
      </c>
      <c r="F281" t="str">
        <f>"008"</f>
        <v>008</v>
      </c>
      <c r="G281" t="str">
        <f>""</f>
        <v/>
      </c>
      <c r="H281" t="s">
        <v>3</v>
      </c>
      <c r="I281" t="s">
        <v>3525</v>
      </c>
      <c r="J281" t="s">
        <v>7032</v>
      </c>
      <c r="K281" t="str">
        <f t="shared" si="49"/>
        <v>41310</v>
      </c>
    </row>
    <row r="282" spans="1:11" customFormat="1" x14ac:dyDescent="0.25">
      <c r="A282" t="str">
        <f t="shared" si="47"/>
        <v>41</v>
      </c>
      <c r="B282" t="s">
        <v>812</v>
      </c>
      <c r="C282" t="str">
        <f t="shared" ref="C282:C288" si="50">"019"</f>
        <v>019</v>
      </c>
      <c r="D282" t="s">
        <v>830</v>
      </c>
      <c r="E282" t="str">
        <f t="shared" si="45"/>
        <v>01</v>
      </c>
      <c r="F282" t="str">
        <f>"001"</f>
        <v>001</v>
      </c>
      <c r="G282" t="str">
        <f>""</f>
        <v/>
      </c>
      <c r="H282" t="s">
        <v>1</v>
      </c>
      <c r="I282" t="s">
        <v>3529</v>
      </c>
      <c r="J282" t="s">
        <v>7038</v>
      </c>
      <c r="K282" t="str">
        <f t="shared" ref="K282:K288" si="51">"41220"</f>
        <v>41220</v>
      </c>
    </row>
    <row r="283" spans="1:11" customFormat="1" x14ac:dyDescent="0.25">
      <c r="A283" t="str">
        <f t="shared" si="47"/>
        <v>41</v>
      </c>
      <c r="B283" t="s">
        <v>812</v>
      </c>
      <c r="C283" t="str">
        <f t="shared" si="50"/>
        <v>019</v>
      </c>
      <c r="D283" t="s">
        <v>830</v>
      </c>
      <c r="E283" t="str">
        <f t="shared" si="45"/>
        <v>01</v>
      </c>
      <c r="F283" t="str">
        <f>"001"</f>
        <v>001</v>
      </c>
      <c r="G283" t="str">
        <f>""</f>
        <v/>
      </c>
      <c r="H283" t="s">
        <v>0</v>
      </c>
      <c r="I283" t="s">
        <v>3529</v>
      </c>
      <c r="J283" t="s">
        <v>7038</v>
      </c>
      <c r="K283" t="str">
        <f t="shared" si="51"/>
        <v>41220</v>
      </c>
    </row>
    <row r="284" spans="1:11" customFormat="1" x14ac:dyDescent="0.25">
      <c r="A284" t="str">
        <f t="shared" si="47"/>
        <v>41</v>
      </c>
      <c r="B284" t="s">
        <v>812</v>
      </c>
      <c r="C284" t="str">
        <f t="shared" si="50"/>
        <v>019</v>
      </c>
      <c r="D284" t="s">
        <v>830</v>
      </c>
      <c r="E284" t="str">
        <f t="shared" si="45"/>
        <v>01</v>
      </c>
      <c r="F284" t="str">
        <f>"002"</f>
        <v>002</v>
      </c>
      <c r="G284" t="str">
        <f>""</f>
        <v/>
      </c>
      <c r="H284" t="s">
        <v>1</v>
      </c>
      <c r="I284" t="s">
        <v>3530</v>
      </c>
      <c r="J284" t="s">
        <v>7039</v>
      </c>
      <c r="K284" t="str">
        <f t="shared" si="51"/>
        <v>41220</v>
      </c>
    </row>
    <row r="285" spans="1:11" customFormat="1" x14ac:dyDescent="0.25">
      <c r="A285" t="str">
        <f t="shared" si="47"/>
        <v>41</v>
      </c>
      <c r="B285" t="s">
        <v>812</v>
      </c>
      <c r="C285" t="str">
        <f t="shared" si="50"/>
        <v>019</v>
      </c>
      <c r="D285" t="s">
        <v>830</v>
      </c>
      <c r="E285" t="str">
        <f t="shared" si="45"/>
        <v>01</v>
      </c>
      <c r="F285" t="str">
        <f>"002"</f>
        <v>002</v>
      </c>
      <c r="G285" t="str">
        <f>""</f>
        <v/>
      </c>
      <c r="H285" t="s">
        <v>0</v>
      </c>
      <c r="I285" t="s">
        <v>3530</v>
      </c>
      <c r="J285" t="s">
        <v>7039</v>
      </c>
      <c r="K285" t="str">
        <f t="shared" si="51"/>
        <v>41220</v>
      </c>
    </row>
    <row r="286" spans="1:11" customFormat="1" x14ac:dyDescent="0.25">
      <c r="A286" t="str">
        <f t="shared" si="47"/>
        <v>41</v>
      </c>
      <c r="B286" t="s">
        <v>812</v>
      </c>
      <c r="C286" t="str">
        <f t="shared" si="50"/>
        <v>019</v>
      </c>
      <c r="D286" t="s">
        <v>830</v>
      </c>
      <c r="E286" t="str">
        <f t="shared" si="45"/>
        <v>01</v>
      </c>
      <c r="F286" t="str">
        <f>"003"</f>
        <v>003</v>
      </c>
      <c r="G286" t="str">
        <f>""</f>
        <v/>
      </c>
      <c r="H286" t="s">
        <v>3</v>
      </c>
      <c r="I286" t="s">
        <v>3531</v>
      </c>
      <c r="J286" t="s">
        <v>7040</v>
      </c>
      <c r="K286" t="str">
        <f t="shared" si="51"/>
        <v>41220</v>
      </c>
    </row>
    <row r="287" spans="1:11" customFormat="1" x14ac:dyDescent="0.25">
      <c r="A287" t="str">
        <f t="shared" si="47"/>
        <v>41</v>
      </c>
      <c r="B287" t="s">
        <v>812</v>
      </c>
      <c r="C287" t="str">
        <f t="shared" si="50"/>
        <v>019</v>
      </c>
      <c r="D287" t="s">
        <v>830</v>
      </c>
      <c r="E287" t="str">
        <f t="shared" si="45"/>
        <v>01</v>
      </c>
      <c r="F287" t="str">
        <f>"004"</f>
        <v>004</v>
      </c>
      <c r="G287" t="str">
        <f>""</f>
        <v/>
      </c>
      <c r="H287" t="s">
        <v>1</v>
      </c>
      <c r="I287" t="s">
        <v>3531</v>
      </c>
      <c r="J287" t="s">
        <v>7040</v>
      </c>
      <c r="K287" t="str">
        <f t="shared" si="51"/>
        <v>41220</v>
      </c>
    </row>
    <row r="288" spans="1:11" customFormat="1" x14ac:dyDescent="0.25">
      <c r="A288" t="str">
        <f t="shared" si="47"/>
        <v>41</v>
      </c>
      <c r="B288" t="s">
        <v>812</v>
      </c>
      <c r="C288" t="str">
        <f t="shared" si="50"/>
        <v>019</v>
      </c>
      <c r="D288" t="s">
        <v>830</v>
      </c>
      <c r="E288" t="str">
        <f t="shared" si="45"/>
        <v>01</v>
      </c>
      <c r="F288" t="str">
        <f>"004"</f>
        <v>004</v>
      </c>
      <c r="G288" t="str">
        <f>""</f>
        <v/>
      </c>
      <c r="H288" t="s">
        <v>0</v>
      </c>
      <c r="I288" t="s">
        <v>3531</v>
      </c>
      <c r="J288" t="s">
        <v>7040</v>
      </c>
      <c r="K288" t="str">
        <f t="shared" si="51"/>
        <v>41220</v>
      </c>
    </row>
    <row r="289" spans="1:11" customFormat="1" x14ac:dyDescent="0.25">
      <c r="A289" t="str">
        <f t="shared" si="47"/>
        <v>41</v>
      </c>
      <c r="B289" t="s">
        <v>812</v>
      </c>
      <c r="C289" t="str">
        <f t="shared" ref="C289:C311" si="52">"020"</f>
        <v>020</v>
      </c>
      <c r="D289" t="s">
        <v>831</v>
      </c>
      <c r="E289" t="str">
        <f t="shared" si="45"/>
        <v>01</v>
      </c>
      <c r="F289" t="str">
        <f>"001"</f>
        <v>001</v>
      </c>
      <c r="G289" t="str">
        <f>""</f>
        <v/>
      </c>
      <c r="H289" t="s">
        <v>1</v>
      </c>
      <c r="I289" t="s">
        <v>3532</v>
      </c>
      <c r="J289" t="s">
        <v>7041</v>
      </c>
      <c r="K289" t="str">
        <f t="shared" ref="K289:K311" si="53">"41730"</f>
        <v>41730</v>
      </c>
    </row>
    <row r="290" spans="1:11" customFormat="1" x14ac:dyDescent="0.25">
      <c r="A290" t="str">
        <f t="shared" si="47"/>
        <v>41</v>
      </c>
      <c r="B290" t="s">
        <v>812</v>
      </c>
      <c r="C290" t="str">
        <f t="shared" si="52"/>
        <v>020</v>
      </c>
      <c r="D290" t="s">
        <v>831</v>
      </c>
      <c r="E290" t="str">
        <f t="shared" si="45"/>
        <v>01</v>
      </c>
      <c r="F290" t="str">
        <f>"001"</f>
        <v>001</v>
      </c>
      <c r="G290" t="str">
        <f>""</f>
        <v/>
      </c>
      <c r="H290" t="s">
        <v>0</v>
      </c>
      <c r="I290" t="s">
        <v>3532</v>
      </c>
      <c r="J290" t="s">
        <v>7041</v>
      </c>
      <c r="K290" t="str">
        <f t="shared" si="53"/>
        <v>41730</v>
      </c>
    </row>
    <row r="291" spans="1:11" customFormat="1" x14ac:dyDescent="0.25">
      <c r="A291" t="str">
        <f t="shared" si="47"/>
        <v>41</v>
      </c>
      <c r="B291" t="s">
        <v>812</v>
      </c>
      <c r="C291" t="str">
        <f t="shared" si="52"/>
        <v>020</v>
      </c>
      <c r="D291" t="s">
        <v>831</v>
      </c>
      <c r="E291" t="str">
        <f t="shared" si="45"/>
        <v>01</v>
      </c>
      <c r="F291" t="str">
        <f>"002"</f>
        <v>002</v>
      </c>
      <c r="G291" t="str">
        <f>""</f>
        <v/>
      </c>
      <c r="H291" t="s">
        <v>1</v>
      </c>
      <c r="I291" t="s">
        <v>3533</v>
      </c>
      <c r="J291" t="s">
        <v>7042</v>
      </c>
      <c r="K291" t="str">
        <f t="shared" si="53"/>
        <v>41730</v>
      </c>
    </row>
    <row r="292" spans="1:11" customFormat="1" x14ac:dyDescent="0.25">
      <c r="A292" t="str">
        <f t="shared" si="47"/>
        <v>41</v>
      </c>
      <c r="B292" t="s">
        <v>812</v>
      </c>
      <c r="C292" t="str">
        <f t="shared" si="52"/>
        <v>020</v>
      </c>
      <c r="D292" t="s">
        <v>831</v>
      </c>
      <c r="E292" t="str">
        <f t="shared" si="45"/>
        <v>01</v>
      </c>
      <c r="F292" t="str">
        <f>"002"</f>
        <v>002</v>
      </c>
      <c r="G292" t="str">
        <f>""</f>
        <v/>
      </c>
      <c r="H292" t="s">
        <v>0</v>
      </c>
      <c r="I292" t="s">
        <v>3533</v>
      </c>
      <c r="J292" t="s">
        <v>7042</v>
      </c>
      <c r="K292" t="str">
        <f t="shared" si="53"/>
        <v>41730</v>
      </c>
    </row>
    <row r="293" spans="1:11" customFormat="1" x14ac:dyDescent="0.25">
      <c r="A293" t="str">
        <f t="shared" si="47"/>
        <v>41</v>
      </c>
      <c r="B293" t="s">
        <v>812</v>
      </c>
      <c r="C293" t="str">
        <f t="shared" si="52"/>
        <v>020</v>
      </c>
      <c r="D293" t="s">
        <v>831</v>
      </c>
      <c r="E293" t="str">
        <f t="shared" si="45"/>
        <v>01</v>
      </c>
      <c r="F293" t="str">
        <f>"002"</f>
        <v>002</v>
      </c>
      <c r="G293" t="str">
        <f>""</f>
        <v/>
      </c>
      <c r="H293" t="s">
        <v>2</v>
      </c>
      <c r="I293" t="s">
        <v>3533</v>
      </c>
      <c r="J293" t="s">
        <v>7042</v>
      </c>
      <c r="K293" t="str">
        <f t="shared" si="53"/>
        <v>41730</v>
      </c>
    </row>
    <row r="294" spans="1:11" customFormat="1" x14ac:dyDescent="0.25">
      <c r="A294" t="str">
        <f t="shared" si="47"/>
        <v>41</v>
      </c>
      <c r="B294" t="s">
        <v>812</v>
      </c>
      <c r="C294" t="str">
        <f t="shared" si="52"/>
        <v>020</v>
      </c>
      <c r="D294" t="s">
        <v>831</v>
      </c>
      <c r="E294" t="str">
        <f t="shared" si="45"/>
        <v>01</v>
      </c>
      <c r="F294" t="str">
        <f>"003"</f>
        <v>003</v>
      </c>
      <c r="G294" t="str">
        <f>""</f>
        <v/>
      </c>
      <c r="H294" t="s">
        <v>1</v>
      </c>
      <c r="I294" t="s">
        <v>3534</v>
      </c>
      <c r="J294" t="s">
        <v>7043</v>
      </c>
      <c r="K294" t="str">
        <f t="shared" si="53"/>
        <v>41730</v>
      </c>
    </row>
    <row r="295" spans="1:11" customFormat="1" x14ac:dyDescent="0.25">
      <c r="A295" t="str">
        <f t="shared" si="47"/>
        <v>41</v>
      </c>
      <c r="B295" t="s">
        <v>812</v>
      </c>
      <c r="C295" t="str">
        <f t="shared" si="52"/>
        <v>020</v>
      </c>
      <c r="D295" t="s">
        <v>831</v>
      </c>
      <c r="E295" t="str">
        <f t="shared" si="45"/>
        <v>01</v>
      </c>
      <c r="F295" t="str">
        <f>"003"</f>
        <v>003</v>
      </c>
      <c r="G295" t="str">
        <f>""</f>
        <v/>
      </c>
      <c r="H295" t="s">
        <v>0</v>
      </c>
      <c r="I295" t="s">
        <v>3534</v>
      </c>
      <c r="J295" t="s">
        <v>7043</v>
      </c>
      <c r="K295" t="str">
        <f t="shared" si="53"/>
        <v>41730</v>
      </c>
    </row>
    <row r="296" spans="1:11" customFormat="1" x14ac:dyDescent="0.25">
      <c r="A296" t="str">
        <f t="shared" si="47"/>
        <v>41</v>
      </c>
      <c r="B296" t="s">
        <v>812</v>
      </c>
      <c r="C296" t="str">
        <f t="shared" si="52"/>
        <v>020</v>
      </c>
      <c r="D296" t="s">
        <v>831</v>
      </c>
      <c r="E296" t="str">
        <f t="shared" si="45"/>
        <v>01</v>
      </c>
      <c r="F296" t="str">
        <f>"003"</f>
        <v>003</v>
      </c>
      <c r="G296" t="str">
        <f>""</f>
        <v/>
      </c>
      <c r="H296" t="s">
        <v>2</v>
      </c>
      <c r="I296" t="s">
        <v>3534</v>
      </c>
      <c r="J296" t="s">
        <v>7043</v>
      </c>
      <c r="K296" t="str">
        <f t="shared" si="53"/>
        <v>41730</v>
      </c>
    </row>
    <row r="297" spans="1:11" customFormat="1" x14ac:dyDescent="0.25">
      <c r="A297" t="str">
        <f t="shared" si="47"/>
        <v>41</v>
      </c>
      <c r="B297" t="s">
        <v>812</v>
      </c>
      <c r="C297" t="str">
        <f t="shared" si="52"/>
        <v>020</v>
      </c>
      <c r="D297" t="s">
        <v>831</v>
      </c>
      <c r="E297" t="str">
        <f t="shared" ref="E297:E311" si="54">"02"</f>
        <v>02</v>
      </c>
      <c r="F297" t="str">
        <f>"001"</f>
        <v>001</v>
      </c>
      <c r="G297" t="str">
        <f>""</f>
        <v/>
      </c>
      <c r="H297" t="s">
        <v>1</v>
      </c>
      <c r="I297" t="s">
        <v>3535</v>
      </c>
      <c r="J297" t="s">
        <v>7044</v>
      </c>
      <c r="K297" t="str">
        <f t="shared" si="53"/>
        <v>41730</v>
      </c>
    </row>
    <row r="298" spans="1:11" customFormat="1" x14ac:dyDescent="0.25">
      <c r="A298" t="str">
        <f t="shared" si="47"/>
        <v>41</v>
      </c>
      <c r="B298" t="s">
        <v>812</v>
      </c>
      <c r="C298" t="str">
        <f t="shared" si="52"/>
        <v>020</v>
      </c>
      <c r="D298" t="s">
        <v>831</v>
      </c>
      <c r="E298" t="str">
        <f t="shared" si="54"/>
        <v>02</v>
      </c>
      <c r="F298" t="str">
        <f>"001"</f>
        <v>001</v>
      </c>
      <c r="G298" t="str">
        <f>""</f>
        <v/>
      </c>
      <c r="H298" t="s">
        <v>0</v>
      </c>
      <c r="I298" t="s">
        <v>3535</v>
      </c>
      <c r="J298" t="s">
        <v>7044</v>
      </c>
      <c r="K298" t="str">
        <f t="shared" si="53"/>
        <v>41730</v>
      </c>
    </row>
    <row r="299" spans="1:11" customFormat="1" x14ac:dyDescent="0.25">
      <c r="A299" t="str">
        <f t="shared" si="47"/>
        <v>41</v>
      </c>
      <c r="B299" t="s">
        <v>812</v>
      </c>
      <c r="C299" t="str">
        <f t="shared" si="52"/>
        <v>020</v>
      </c>
      <c r="D299" t="s">
        <v>831</v>
      </c>
      <c r="E299" t="str">
        <f t="shared" si="54"/>
        <v>02</v>
      </c>
      <c r="F299" t="str">
        <f>"002"</f>
        <v>002</v>
      </c>
      <c r="G299" t="str">
        <f>""</f>
        <v/>
      </c>
      <c r="H299" t="s">
        <v>1</v>
      </c>
      <c r="I299" t="s">
        <v>3536</v>
      </c>
      <c r="J299" t="s">
        <v>7045</v>
      </c>
      <c r="K299" t="str">
        <f t="shared" si="53"/>
        <v>41730</v>
      </c>
    </row>
    <row r="300" spans="1:11" customFormat="1" x14ac:dyDescent="0.25">
      <c r="A300" t="str">
        <f t="shared" si="47"/>
        <v>41</v>
      </c>
      <c r="B300" t="s">
        <v>812</v>
      </c>
      <c r="C300" t="str">
        <f t="shared" si="52"/>
        <v>020</v>
      </c>
      <c r="D300" t="s">
        <v>831</v>
      </c>
      <c r="E300" t="str">
        <f t="shared" si="54"/>
        <v>02</v>
      </c>
      <c r="F300" t="str">
        <f>"002"</f>
        <v>002</v>
      </c>
      <c r="G300" t="str">
        <f>""</f>
        <v/>
      </c>
      <c r="H300" t="s">
        <v>0</v>
      </c>
      <c r="I300" t="s">
        <v>3536</v>
      </c>
      <c r="J300" t="s">
        <v>7045</v>
      </c>
      <c r="K300" t="str">
        <f t="shared" si="53"/>
        <v>41730</v>
      </c>
    </row>
    <row r="301" spans="1:11" customFormat="1" x14ac:dyDescent="0.25">
      <c r="A301" t="str">
        <f t="shared" si="47"/>
        <v>41</v>
      </c>
      <c r="B301" t="s">
        <v>812</v>
      </c>
      <c r="C301" t="str">
        <f t="shared" si="52"/>
        <v>020</v>
      </c>
      <c r="D301" t="s">
        <v>831</v>
      </c>
      <c r="E301" t="str">
        <f t="shared" si="54"/>
        <v>02</v>
      </c>
      <c r="F301" t="str">
        <f>"003"</f>
        <v>003</v>
      </c>
      <c r="G301" t="str">
        <f>""</f>
        <v/>
      </c>
      <c r="H301" t="s">
        <v>1</v>
      </c>
      <c r="I301" t="s">
        <v>3537</v>
      </c>
      <c r="J301" t="s">
        <v>7046</v>
      </c>
      <c r="K301" t="str">
        <f t="shared" si="53"/>
        <v>41730</v>
      </c>
    </row>
    <row r="302" spans="1:11" customFormat="1" x14ac:dyDescent="0.25">
      <c r="A302" t="str">
        <f t="shared" si="47"/>
        <v>41</v>
      </c>
      <c r="B302" t="s">
        <v>812</v>
      </c>
      <c r="C302" t="str">
        <f t="shared" si="52"/>
        <v>020</v>
      </c>
      <c r="D302" t="s">
        <v>831</v>
      </c>
      <c r="E302" t="str">
        <f t="shared" si="54"/>
        <v>02</v>
      </c>
      <c r="F302" t="str">
        <f>"003"</f>
        <v>003</v>
      </c>
      <c r="G302" t="str">
        <f>""</f>
        <v/>
      </c>
      <c r="H302" t="s">
        <v>0</v>
      </c>
      <c r="I302" t="s">
        <v>3537</v>
      </c>
      <c r="J302" t="s">
        <v>7046</v>
      </c>
      <c r="K302" t="str">
        <f t="shared" si="53"/>
        <v>41730</v>
      </c>
    </row>
    <row r="303" spans="1:11" customFormat="1" x14ac:dyDescent="0.25">
      <c r="A303" t="str">
        <f t="shared" si="47"/>
        <v>41</v>
      </c>
      <c r="B303" t="s">
        <v>812</v>
      </c>
      <c r="C303" t="str">
        <f t="shared" si="52"/>
        <v>020</v>
      </c>
      <c r="D303" t="s">
        <v>831</v>
      </c>
      <c r="E303" t="str">
        <f t="shared" si="54"/>
        <v>02</v>
      </c>
      <c r="F303" t="str">
        <f>"003"</f>
        <v>003</v>
      </c>
      <c r="G303" t="str">
        <f>""</f>
        <v/>
      </c>
      <c r="H303" t="s">
        <v>2</v>
      </c>
      <c r="I303" t="s">
        <v>3537</v>
      </c>
      <c r="J303" t="s">
        <v>7046</v>
      </c>
      <c r="K303" t="str">
        <f t="shared" si="53"/>
        <v>41730</v>
      </c>
    </row>
    <row r="304" spans="1:11" customFormat="1" x14ac:dyDescent="0.25">
      <c r="A304" t="str">
        <f t="shared" si="47"/>
        <v>41</v>
      </c>
      <c r="B304" t="s">
        <v>812</v>
      </c>
      <c r="C304" t="str">
        <f t="shared" si="52"/>
        <v>020</v>
      </c>
      <c r="D304" t="s">
        <v>831</v>
      </c>
      <c r="E304" t="str">
        <f t="shared" si="54"/>
        <v>02</v>
      </c>
      <c r="F304" t="str">
        <f>"005"</f>
        <v>005</v>
      </c>
      <c r="G304" t="str">
        <f>""</f>
        <v/>
      </c>
      <c r="H304" t="s">
        <v>1</v>
      </c>
      <c r="I304" t="s">
        <v>3537</v>
      </c>
      <c r="J304" t="s">
        <v>7046</v>
      </c>
      <c r="K304" t="str">
        <f t="shared" si="53"/>
        <v>41730</v>
      </c>
    </row>
    <row r="305" spans="1:11" customFormat="1" x14ac:dyDescent="0.25">
      <c r="A305" t="str">
        <f t="shared" si="47"/>
        <v>41</v>
      </c>
      <c r="B305" t="s">
        <v>812</v>
      </c>
      <c r="C305" t="str">
        <f t="shared" si="52"/>
        <v>020</v>
      </c>
      <c r="D305" t="s">
        <v>831</v>
      </c>
      <c r="E305" t="str">
        <f t="shared" si="54"/>
        <v>02</v>
      </c>
      <c r="F305" t="str">
        <f>"005"</f>
        <v>005</v>
      </c>
      <c r="G305" t="str">
        <f>""</f>
        <v/>
      </c>
      <c r="H305" t="s">
        <v>0</v>
      </c>
      <c r="I305" t="s">
        <v>3537</v>
      </c>
      <c r="J305" t="s">
        <v>7046</v>
      </c>
      <c r="K305" t="str">
        <f t="shared" si="53"/>
        <v>41730</v>
      </c>
    </row>
    <row r="306" spans="1:11" customFormat="1" x14ac:dyDescent="0.25">
      <c r="A306" t="str">
        <f t="shared" si="47"/>
        <v>41</v>
      </c>
      <c r="B306" t="s">
        <v>812</v>
      </c>
      <c r="C306" t="str">
        <f t="shared" si="52"/>
        <v>020</v>
      </c>
      <c r="D306" t="s">
        <v>831</v>
      </c>
      <c r="E306" t="str">
        <f t="shared" si="54"/>
        <v>02</v>
      </c>
      <c r="F306" t="str">
        <f>"005"</f>
        <v>005</v>
      </c>
      <c r="G306" t="str">
        <f>""</f>
        <v/>
      </c>
      <c r="H306" t="s">
        <v>2</v>
      </c>
      <c r="I306" t="s">
        <v>3537</v>
      </c>
      <c r="J306" t="s">
        <v>7046</v>
      </c>
      <c r="K306" t="str">
        <f t="shared" si="53"/>
        <v>41730</v>
      </c>
    </row>
    <row r="307" spans="1:11" customFormat="1" x14ac:dyDescent="0.25">
      <c r="A307" t="str">
        <f t="shared" si="47"/>
        <v>41</v>
      </c>
      <c r="B307" t="s">
        <v>812</v>
      </c>
      <c r="C307" t="str">
        <f t="shared" si="52"/>
        <v>020</v>
      </c>
      <c r="D307" t="s">
        <v>831</v>
      </c>
      <c r="E307" t="str">
        <f t="shared" si="54"/>
        <v>02</v>
      </c>
      <c r="F307" t="str">
        <f>"006"</f>
        <v>006</v>
      </c>
      <c r="G307" t="str">
        <f>""</f>
        <v/>
      </c>
      <c r="H307" t="s">
        <v>1</v>
      </c>
      <c r="I307" t="s">
        <v>3538</v>
      </c>
      <c r="J307" t="s">
        <v>7047</v>
      </c>
      <c r="K307" t="str">
        <f t="shared" si="53"/>
        <v>41730</v>
      </c>
    </row>
    <row r="308" spans="1:11" customFormat="1" x14ac:dyDescent="0.25">
      <c r="A308" t="str">
        <f t="shared" si="47"/>
        <v>41</v>
      </c>
      <c r="B308" t="s">
        <v>812</v>
      </c>
      <c r="C308" t="str">
        <f t="shared" si="52"/>
        <v>020</v>
      </c>
      <c r="D308" t="s">
        <v>831</v>
      </c>
      <c r="E308" t="str">
        <f t="shared" si="54"/>
        <v>02</v>
      </c>
      <c r="F308" t="str">
        <f>"006"</f>
        <v>006</v>
      </c>
      <c r="G308" t="str">
        <f>""</f>
        <v/>
      </c>
      <c r="H308" t="s">
        <v>0</v>
      </c>
      <c r="I308" t="s">
        <v>3538</v>
      </c>
      <c r="J308" t="s">
        <v>7047</v>
      </c>
      <c r="K308" t="str">
        <f t="shared" si="53"/>
        <v>41730</v>
      </c>
    </row>
    <row r="309" spans="1:11" customFormat="1" x14ac:dyDescent="0.25">
      <c r="A309" t="str">
        <f t="shared" si="47"/>
        <v>41</v>
      </c>
      <c r="B309" t="s">
        <v>812</v>
      </c>
      <c r="C309" t="str">
        <f t="shared" si="52"/>
        <v>020</v>
      </c>
      <c r="D309" t="s">
        <v>831</v>
      </c>
      <c r="E309" t="str">
        <f t="shared" si="54"/>
        <v>02</v>
      </c>
      <c r="F309" t="str">
        <f>"007"</f>
        <v>007</v>
      </c>
      <c r="G309" t="str">
        <f>""</f>
        <v/>
      </c>
      <c r="H309" t="s">
        <v>1</v>
      </c>
      <c r="I309" t="s">
        <v>3535</v>
      </c>
      <c r="J309" t="s">
        <v>7044</v>
      </c>
      <c r="K309" t="str">
        <f t="shared" si="53"/>
        <v>41730</v>
      </c>
    </row>
    <row r="310" spans="1:11" customFormat="1" x14ac:dyDescent="0.25">
      <c r="A310" t="str">
        <f t="shared" si="47"/>
        <v>41</v>
      </c>
      <c r="B310" t="s">
        <v>812</v>
      </c>
      <c r="C310" t="str">
        <f t="shared" si="52"/>
        <v>020</v>
      </c>
      <c r="D310" t="s">
        <v>831</v>
      </c>
      <c r="E310" t="str">
        <f t="shared" si="54"/>
        <v>02</v>
      </c>
      <c r="F310" t="str">
        <f>"007"</f>
        <v>007</v>
      </c>
      <c r="G310" t="str">
        <f>""</f>
        <v/>
      </c>
      <c r="H310" t="s">
        <v>0</v>
      </c>
      <c r="I310" t="s">
        <v>3535</v>
      </c>
      <c r="J310" t="s">
        <v>7044</v>
      </c>
      <c r="K310" t="str">
        <f t="shared" si="53"/>
        <v>41730</v>
      </c>
    </row>
    <row r="311" spans="1:11" customFormat="1" x14ac:dyDescent="0.25">
      <c r="A311" t="str">
        <f t="shared" si="47"/>
        <v>41</v>
      </c>
      <c r="B311" t="s">
        <v>812</v>
      </c>
      <c r="C311" t="str">
        <f t="shared" si="52"/>
        <v>020</v>
      </c>
      <c r="D311" t="s">
        <v>831</v>
      </c>
      <c r="E311" t="str">
        <f t="shared" si="54"/>
        <v>02</v>
      </c>
      <c r="F311" t="str">
        <f>"008"</f>
        <v>008</v>
      </c>
      <c r="G311" t="str">
        <f>""</f>
        <v/>
      </c>
      <c r="H311" t="s">
        <v>3</v>
      </c>
      <c r="I311" t="s">
        <v>3536</v>
      </c>
      <c r="J311" t="s">
        <v>7045</v>
      </c>
      <c r="K311" t="str">
        <f t="shared" si="53"/>
        <v>41730</v>
      </c>
    </row>
    <row r="312" spans="1:11" customFormat="1" x14ac:dyDescent="0.25">
      <c r="A312" t="str">
        <f t="shared" si="47"/>
        <v>41</v>
      </c>
      <c r="B312" t="s">
        <v>812</v>
      </c>
      <c r="C312" t="str">
        <f t="shared" ref="C312:C347" si="55">"021"</f>
        <v>021</v>
      </c>
      <c r="D312" t="s">
        <v>832</v>
      </c>
      <c r="E312" t="str">
        <f t="shared" ref="E312:E323" si="56">"01"</f>
        <v>01</v>
      </c>
      <c r="F312" t="str">
        <f>"001"</f>
        <v>001</v>
      </c>
      <c r="G312" t="str">
        <f>""</f>
        <v/>
      </c>
      <c r="H312" t="s">
        <v>3</v>
      </c>
      <c r="I312" t="s">
        <v>3539</v>
      </c>
      <c r="J312" t="s">
        <v>7048</v>
      </c>
      <c r="K312" t="str">
        <f t="shared" ref="K312:K344" si="57">"41900"</f>
        <v>41900</v>
      </c>
    </row>
    <row r="313" spans="1:11" customFormat="1" x14ac:dyDescent="0.25">
      <c r="A313" t="str">
        <f t="shared" si="47"/>
        <v>41</v>
      </c>
      <c r="B313" t="s">
        <v>812</v>
      </c>
      <c r="C313" t="str">
        <f t="shared" si="55"/>
        <v>021</v>
      </c>
      <c r="D313" t="s">
        <v>832</v>
      </c>
      <c r="E313" t="str">
        <f t="shared" si="56"/>
        <v>01</v>
      </c>
      <c r="F313" t="str">
        <f>"002"</f>
        <v>002</v>
      </c>
      <c r="G313" t="str">
        <f>""</f>
        <v/>
      </c>
      <c r="H313" t="s">
        <v>1</v>
      </c>
      <c r="I313" t="s">
        <v>3539</v>
      </c>
      <c r="J313" t="s">
        <v>7048</v>
      </c>
      <c r="K313" t="str">
        <f t="shared" si="57"/>
        <v>41900</v>
      </c>
    </row>
    <row r="314" spans="1:11" customFormat="1" x14ac:dyDescent="0.25">
      <c r="A314" t="str">
        <f t="shared" si="47"/>
        <v>41</v>
      </c>
      <c r="B314" t="s">
        <v>812</v>
      </c>
      <c r="C314" t="str">
        <f t="shared" si="55"/>
        <v>021</v>
      </c>
      <c r="D314" t="s">
        <v>832</v>
      </c>
      <c r="E314" t="str">
        <f t="shared" si="56"/>
        <v>01</v>
      </c>
      <c r="F314" t="str">
        <f>"002"</f>
        <v>002</v>
      </c>
      <c r="G314" t="str">
        <f>""</f>
        <v/>
      </c>
      <c r="H314" t="s">
        <v>0</v>
      </c>
      <c r="I314" t="s">
        <v>3539</v>
      </c>
      <c r="J314" t="s">
        <v>7048</v>
      </c>
      <c r="K314" t="str">
        <f t="shared" si="57"/>
        <v>41900</v>
      </c>
    </row>
    <row r="315" spans="1:11" customFormat="1" x14ac:dyDescent="0.25">
      <c r="A315" t="str">
        <f t="shared" si="47"/>
        <v>41</v>
      </c>
      <c r="B315" t="s">
        <v>812</v>
      </c>
      <c r="C315" t="str">
        <f t="shared" si="55"/>
        <v>021</v>
      </c>
      <c r="D315" t="s">
        <v>832</v>
      </c>
      <c r="E315" t="str">
        <f t="shared" si="56"/>
        <v>01</v>
      </c>
      <c r="F315" t="str">
        <f>"002"</f>
        <v>002</v>
      </c>
      <c r="G315" t="str">
        <f>""</f>
        <v/>
      </c>
      <c r="H315" t="s">
        <v>2</v>
      </c>
      <c r="I315" t="s">
        <v>3539</v>
      </c>
      <c r="J315" t="s">
        <v>7048</v>
      </c>
      <c r="K315" t="str">
        <f t="shared" si="57"/>
        <v>41900</v>
      </c>
    </row>
    <row r="316" spans="1:11" customFormat="1" x14ac:dyDescent="0.25">
      <c r="A316" t="str">
        <f t="shared" si="47"/>
        <v>41</v>
      </c>
      <c r="B316" t="s">
        <v>812</v>
      </c>
      <c r="C316" t="str">
        <f t="shared" si="55"/>
        <v>021</v>
      </c>
      <c r="D316" t="s">
        <v>832</v>
      </c>
      <c r="E316" t="str">
        <f t="shared" si="56"/>
        <v>01</v>
      </c>
      <c r="F316" t="str">
        <f>"003"</f>
        <v>003</v>
      </c>
      <c r="G316" t="str">
        <f>""</f>
        <v/>
      </c>
      <c r="H316" t="s">
        <v>3</v>
      </c>
      <c r="I316" t="s">
        <v>3539</v>
      </c>
      <c r="J316" t="s">
        <v>7048</v>
      </c>
      <c r="K316" t="str">
        <f t="shared" si="57"/>
        <v>41900</v>
      </c>
    </row>
    <row r="317" spans="1:11" customFormat="1" x14ac:dyDescent="0.25">
      <c r="A317" t="str">
        <f t="shared" si="47"/>
        <v>41</v>
      </c>
      <c r="B317" t="s">
        <v>812</v>
      </c>
      <c r="C317" t="str">
        <f t="shared" si="55"/>
        <v>021</v>
      </c>
      <c r="D317" t="s">
        <v>832</v>
      </c>
      <c r="E317" t="str">
        <f t="shared" si="56"/>
        <v>01</v>
      </c>
      <c r="F317" t="str">
        <f>"004"</f>
        <v>004</v>
      </c>
      <c r="G317" t="str">
        <f>""</f>
        <v/>
      </c>
      <c r="H317" t="s">
        <v>1</v>
      </c>
      <c r="I317" t="s">
        <v>3539</v>
      </c>
      <c r="J317" t="s">
        <v>7048</v>
      </c>
      <c r="K317" t="str">
        <f t="shared" si="57"/>
        <v>41900</v>
      </c>
    </row>
    <row r="318" spans="1:11" customFormat="1" x14ac:dyDescent="0.25">
      <c r="A318" t="str">
        <f t="shared" si="47"/>
        <v>41</v>
      </c>
      <c r="B318" t="s">
        <v>812</v>
      </c>
      <c r="C318" t="str">
        <f t="shared" si="55"/>
        <v>021</v>
      </c>
      <c r="D318" t="s">
        <v>832</v>
      </c>
      <c r="E318" t="str">
        <f t="shared" si="56"/>
        <v>01</v>
      </c>
      <c r="F318" t="str">
        <f>"004"</f>
        <v>004</v>
      </c>
      <c r="G318" t="str">
        <f>""</f>
        <v/>
      </c>
      <c r="H318" t="s">
        <v>0</v>
      </c>
      <c r="I318" t="s">
        <v>3539</v>
      </c>
      <c r="J318" t="s">
        <v>7048</v>
      </c>
      <c r="K318" t="str">
        <f t="shared" si="57"/>
        <v>41900</v>
      </c>
    </row>
    <row r="319" spans="1:11" customFormat="1" x14ac:dyDescent="0.25">
      <c r="A319" t="str">
        <f t="shared" si="47"/>
        <v>41</v>
      </c>
      <c r="B319" t="s">
        <v>812</v>
      </c>
      <c r="C319" t="str">
        <f t="shared" si="55"/>
        <v>021</v>
      </c>
      <c r="D319" t="s">
        <v>832</v>
      </c>
      <c r="E319" t="str">
        <f t="shared" si="56"/>
        <v>01</v>
      </c>
      <c r="F319" t="str">
        <f>"005"</f>
        <v>005</v>
      </c>
      <c r="G319" t="str">
        <f>""</f>
        <v/>
      </c>
      <c r="H319" t="s">
        <v>1</v>
      </c>
      <c r="I319" t="s">
        <v>3540</v>
      </c>
      <c r="J319" t="s">
        <v>7049</v>
      </c>
      <c r="K319" t="str">
        <f t="shared" si="57"/>
        <v>41900</v>
      </c>
    </row>
    <row r="320" spans="1:11" customFormat="1" x14ac:dyDescent="0.25">
      <c r="A320" t="str">
        <f t="shared" si="47"/>
        <v>41</v>
      </c>
      <c r="B320" t="s">
        <v>812</v>
      </c>
      <c r="C320" t="str">
        <f t="shared" si="55"/>
        <v>021</v>
      </c>
      <c r="D320" t="s">
        <v>832</v>
      </c>
      <c r="E320" t="str">
        <f t="shared" si="56"/>
        <v>01</v>
      </c>
      <c r="F320" t="str">
        <f>"005"</f>
        <v>005</v>
      </c>
      <c r="G320" t="str">
        <f>""</f>
        <v/>
      </c>
      <c r="H320" t="s">
        <v>0</v>
      </c>
      <c r="I320" t="s">
        <v>3540</v>
      </c>
      <c r="J320" t="s">
        <v>7049</v>
      </c>
      <c r="K320" t="str">
        <f t="shared" si="57"/>
        <v>41900</v>
      </c>
    </row>
    <row r="321" spans="1:11" customFormat="1" x14ac:dyDescent="0.25">
      <c r="A321" t="str">
        <f t="shared" si="47"/>
        <v>41</v>
      </c>
      <c r="B321" t="s">
        <v>812</v>
      </c>
      <c r="C321" t="str">
        <f t="shared" si="55"/>
        <v>021</v>
      </c>
      <c r="D321" t="s">
        <v>832</v>
      </c>
      <c r="E321" t="str">
        <f t="shared" si="56"/>
        <v>01</v>
      </c>
      <c r="F321" t="str">
        <f>"005"</f>
        <v>005</v>
      </c>
      <c r="G321" t="str">
        <f>""</f>
        <v/>
      </c>
      <c r="H321" t="s">
        <v>2</v>
      </c>
      <c r="I321" t="s">
        <v>3540</v>
      </c>
      <c r="J321" t="s">
        <v>7049</v>
      </c>
      <c r="K321" t="str">
        <f t="shared" si="57"/>
        <v>41900</v>
      </c>
    </row>
    <row r="322" spans="1:11" customFormat="1" x14ac:dyDescent="0.25">
      <c r="A322" t="str">
        <f t="shared" si="47"/>
        <v>41</v>
      </c>
      <c r="B322" t="s">
        <v>812</v>
      </c>
      <c r="C322" t="str">
        <f t="shared" si="55"/>
        <v>021</v>
      </c>
      <c r="D322" t="s">
        <v>832</v>
      </c>
      <c r="E322" t="str">
        <f t="shared" si="56"/>
        <v>01</v>
      </c>
      <c r="F322" t="str">
        <f>"006"</f>
        <v>006</v>
      </c>
      <c r="G322" t="str">
        <f>""</f>
        <v/>
      </c>
      <c r="H322" t="s">
        <v>1</v>
      </c>
      <c r="I322" t="s">
        <v>3539</v>
      </c>
      <c r="J322" t="s">
        <v>7048</v>
      </c>
      <c r="K322" t="str">
        <f t="shared" si="57"/>
        <v>41900</v>
      </c>
    </row>
    <row r="323" spans="1:11" customFormat="1" x14ac:dyDescent="0.25">
      <c r="A323" t="str">
        <f t="shared" ref="A323:A386" si="58">"41"</f>
        <v>41</v>
      </c>
      <c r="B323" t="s">
        <v>812</v>
      </c>
      <c r="C323" t="str">
        <f t="shared" si="55"/>
        <v>021</v>
      </c>
      <c r="D323" t="s">
        <v>832</v>
      </c>
      <c r="E323" t="str">
        <f t="shared" si="56"/>
        <v>01</v>
      </c>
      <c r="F323" t="str">
        <f>"006"</f>
        <v>006</v>
      </c>
      <c r="G323" t="str">
        <f>""</f>
        <v/>
      </c>
      <c r="H323" t="s">
        <v>0</v>
      </c>
      <c r="I323" t="s">
        <v>3539</v>
      </c>
      <c r="J323" t="s">
        <v>7048</v>
      </c>
      <c r="K323" t="str">
        <f t="shared" si="57"/>
        <v>41900</v>
      </c>
    </row>
    <row r="324" spans="1:11" customFormat="1" x14ac:dyDescent="0.25">
      <c r="A324" t="str">
        <f t="shared" si="58"/>
        <v>41</v>
      </c>
      <c r="B324" t="s">
        <v>812</v>
      </c>
      <c r="C324" t="str">
        <f t="shared" si="55"/>
        <v>021</v>
      </c>
      <c r="D324" t="s">
        <v>832</v>
      </c>
      <c r="E324" t="str">
        <f t="shared" ref="E324:E340" si="59">"02"</f>
        <v>02</v>
      </c>
      <c r="F324" t="str">
        <f>"001"</f>
        <v>001</v>
      </c>
      <c r="G324" t="str">
        <f>""</f>
        <v/>
      </c>
      <c r="H324" t="s">
        <v>1</v>
      </c>
      <c r="I324" t="s">
        <v>3541</v>
      </c>
      <c r="J324" t="s">
        <v>7050</v>
      </c>
      <c r="K324" t="str">
        <f t="shared" si="57"/>
        <v>41900</v>
      </c>
    </row>
    <row r="325" spans="1:11" customFormat="1" x14ac:dyDescent="0.25">
      <c r="A325" t="str">
        <f t="shared" si="58"/>
        <v>41</v>
      </c>
      <c r="B325" t="s">
        <v>812</v>
      </c>
      <c r="C325" t="str">
        <f t="shared" si="55"/>
        <v>021</v>
      </c>
      <c r="D325" t="s">
        <v>832</v>
      </c>
      <c r="E325" t="str">
        <f t="shared" si="59"/>
        <v>02</v>
      </c>
      <c r="F325" t="str">
        <f>"001"</f>
        <v>001</v>
      </c>
      <c r="G325" t="str">
        <f>""</f>
        <v/>
      </c>
      <c r="H325" t="s">
        <v>0</v>
      </c>
      <c r="I325" t="s">
        <v>3541</v>
      </c>
      <c r="J325" t="s">
        <v>7050</v>
      </c>
      <c r="K325" t="str">
        <f t="shared" si="57"/>
        <v>41900</v>
      </c>
    </row>
    <row r="326" spans="1:11" customFormat="1" x14ac:dyDescent="0.25">
      <c r="A326" t="str">
        <f t="shared" si="58"/>
        <v>41</v>
      </c>
      <c r="B326" t="s">
        <v>812</v>
      </c>
      <c r="C326" t="str">
        <f t="shared" si="55"/>
        <v>021</v>
      </c>
      <c r="D326" t="s">
        <v>832</v>
      </c>
      <c r="E326" t="str">
        <f t="shared" si="59"/>
        <v>02</v>
      </c>
      <c r="F326" t="str">
        <f>"001"</f>
        <v>001</v>
      </c>
      <c r="G326" t="str">
        <f>""</f>
        <v/>
      </c>
      <c r="H326" t="s">
        <v>2</v>
      </c>
      <c r="I326" t="s">
        <v>3541</v>
      </c>
      <c r="J326" t="s">
        <v>7050</v>
      </c>
      <c r="K326" t="str">
        <f t="shared" si="57"/>
        <v>41900</v>
      </c>
    </row>
    <row r="327" spans="1:11" customFormat="1" x14ac:dyDescent="0.25">
      <c r="A327" t="str">
        <f t="shared" si="58"/>
        <v>41</v>
      </c>
      <c r="B327" t="s">
        <v>812</v>
      </c>
      <c r="C327" t="str">
        <f t="shared" si="55"/>
        <v>021</v>
      </c>
      <c r="D327" t="s">
        <v>832</v>
      </c>
      <c r="E327" t="str">
        <f t="shared" si="59"/>
        <v>02</v>
      </c>
      <c r="F327" t="str">
        <f>"002"</f>
        <v>002</v>
      </c>
      <c r="G327" t="str">
        <f>""</f>
        <v/>
      </c>
      <c r="H327" t="s">
        <v>1</v>
      </c>
      <c r="I327" t="s">
        <v>3541</v>
      </c>
      <c r="J327" t="s">
        <v>7050</v>
      </c>
      <c r="K327" t="str">
        <f t="shared" si="57"/>
        <v>41900</v>
      </c>
    </row>
    <row r="328" spans="1:11" customFormat="1" x14ac:dyDescent="0.25">
      <c r="A328" t="str">
        <f t="shared" si="58"/>
        <v>41</v>
      </c>
      <c r="B328" t="s">
        <v>812</v>
      </c>
      <c r="C328" t="str">
        <f t="shared" si="55"/>
        <v>021</v>
      </c>
      <c r="D328" t="s">
        <v>832</v>
      </c>
      <c r="E328" t="str">
        <f t="shared" si="59"/>
        <v>02</v>
      </c>
      <c r="F328" t="str">
        <f>"002"</f>
        <v>002</v>
      </c>
      <c r="G328" t="str">
        <f>""</f>
        <v/>
      </c>
      <c r="H328" t="s">
        <v>0</v>
      </c>
      <c r="I328" t="s">
        <v>3541</v>
      </c>
      <c r="J328" t="s">
        <v>7050</v>
      </c>
      <c r="K328" t="str">
        <f t="shared" si="57"/>
        <v>41900</v>
      </c>
    </row>
    <row r="329" spans="1:11" customFormat="1" x14ac:dyDescent="0.25">
      <c r="A329" t="str">
        <f t="shared" si="58"/>
        <v>41</v>
      </c>
      <c r="B329" t="s">
        <v>812</v>
      </c>
      <c r="C329" t="str">
        <f t="shared" si="55"/>
        <v>021</v>
      </c>
      <c r="D329" t="s">
        <v>832</v>
      </c>
      <c r="E329" t="str">
        <f t="shared" si="59"/>
        <v>02</v>
      </c>
      <c r="F329" t="str">
        <f>"003"</f>
        <v>003</v>
      </c>
      <c r="G329" t="str">
        <f>""</f>
        <v/>
      </c>
      <c r="H329" t="s">
        <v>1</v>
      </c>
      <c r="I329" t="s">
        <v>3542</v>
      </c>
      <c r="J329" t="s">
        <v>7051</v>
      </c>
      <c r="K329" t="str">
        <f t="shared" si="57"/>
        <v>41900</v>
      </c>
    </row>
    <row r="330" spans="1:11" customFormat="1" x14ac:dyDescent="0.25">
      <c r="A330" t="str">
        <f t="shared" si="58"/>
        <v>41</v>
      </c>
      <c r="B330" t="s">
        <v>812</v>
      </c>
      <c r="C330" t="str">
        <f t="shared" si="55"/>
        <v>021</v>
      </c>
      <c r="D330" t="s">
        <v>832</v>
      </c>
      <c r="E330" t="str">
        <f t="shared" si="59"/>
        <v>02</v>
      </c>
      <c r="F330" t="str">
        <f>"003"</f>
        <v>003</v>
      </c>
      <c r="G330" t="str">
        <f>""</f>
        <v/>
      </c>
      <c r="H330" t="s">
        <v>0</v>
      </c>
      <c r="I330" t="s">
        <v>3542</v>
      </c>
      <c r="J330" t="s">
        <v>7051</v>
      </c>
      <c r="K330" t="str">
        <f t="shared" si="57"/>
        <v>41900</v>
      </c>
    </row>
    <row r="331" spans="1:11" customFormat="1" x14ac:dyDescent="0.25">
      <c r="A331" t="str">
        <f t="shared" si="58"/>
        <v>41</v>
      </c>
      <c r="B331" t="s">
        <v>812</v>
      </c>
      <c r="C331" t="str">
        <f t="shared" si="55"/>
        <v>021</v>
      </c>
      <c r="D331" t="s">
        <v>832</v>
      </c>
      <c r="E331" t="str">
        <f t="shared" si="59"/>
        <v>02</v>
      </c>
      <c r="F331" t="str">
        <f>"004"</f>
        <v>004</v>
      </c>
      <c r="G331" t="str">
        <f>""</f>
        <v/>
      </c>
      <c r="H331" t="s">
        <v>1</v>
      </c>
      <c r="I331" t="s">
        <v>3543</v>
      </c>
      <c r="J331" t="s">
        <v>7052</v>
      </c>
      <c r="K331" t="str">
        <f t="shared" si="57"/>
        <v>41900</v>
      </c>
    </row>
    <row r="332" spans="1:11" customFormat="1" x14ac:dyDescent="0.25">
      <c r="A332" t="str">
        <f t="shared" si="58"/>
        <v>41</v>
      </c>
      <c r="B332" t="s">
        <v>812</v>
      </c>
      <c r="C332" t="str">
        <f t="shared" si="55"/>
        <v>021</v>
      </c>
      <c r="D332" t="s">
        <v>832</v>
      </c>
      <c r="E332" t="str">
        <f t="shared" si="59"/>
        <v>02</v>
      </c>
      <c r="F332" t="str">
        <f>"004"</f>
        <v>004</v>
      </c>
      <c r="G332" t="str">
        <f>""</f>
        <v/>
      </c>
      <c r="H332" t="s">
        <v>0</v>
      </c>
      <c r="I332" t="s">
        <v>3543</v>
      </c>
      <c r="J332" t="s">
        <v>7052</v>
      </c>
      <c r="K332" t="str">
        <f t="shared" si="57"/>
        <v>41900</v>
      </c>
    </row>
    <row r="333" spans="1:11" customFormat="1" x14ac:dyDescent="0.25">
      <c r="A333" t="str">
        <f t="shared" si="58"/>
        <v>41</v>
      </c>
      <c r="B333" t="s">
        <v>812</v>
      </c>
      <c r="C333" t="str">
        <f t="shared" si="55"/>
        <v>021</v>
      </c>
      <c r="D333" t="s">
        <v>832</v>
      </c>
      <c r="E333" t="str">
        <f t="shared" si="59"/>
        <v>02</v>
      </c>
      <c r="F333" t="str">
        <f>"005"</f>
        <v>005</v>
      </c>
      <c r="G333" t="str">
        <f>""</f>
        <v/>
      </c>
      <c r="H333" t="s">
        <v>3</v>
      </c>
      <c r="I333" t="s">
        <v>3542</v>
      </c>
      <c r="J333" t="s">
        <v>7051</v>
      </c>
      <c r="K333" t="str">
        <f t="shared" si="57"/>
        <v>41900</v>
      </c>
    </row>
    <row r="334" spans="1:11" customFormat="1" x14ac:dyDescent="0.25">
      <c r="A334" t="str">
        <f t="shared" si="58"/>
        <v>41</v>
      </c>
      <c r="B334" t="s">
        <v>812</v>
      </c>
      <c r="C334" t="str">
        <f t="shared" si="55"/>
        <v>021</v>
      </c>
      <c r="D334" t="s">
        <v>832</v>
      </c>
      <c r="E334" t="str">
        <f t="shared" si="59"/>
        <v>02</v>
      </c>
      <c r="F334" t="str">
        <f>"006"</f>
        <v>006</v>
      </c>
      <c r="G334" t="str">
        <f>""</f>
        <v/>
      </c>
      <c r="H334" t="s">
        <v>1</v>
      </c>
      <c r="I334" t="s">
        <v>3541</v>
      </c>
      <c r="J334" t="s">
        <v>7050</v>
      </c>
      <c r="K334" t="str">
        <f t="shared" si="57"/>
        <v>41900</v>
      </c>
    </row>
    <row r="335" spans="1:11" customFormat="1" x14ac:dyDescent="0.25">
      <c r="A335" t="str">
        <f t="shared" si="58"/>
        <v>41</v>
      </c>
      <c r="B335" t="s">
        <v>812</v>
      </c>
      <c r="C335" t="str">
        <f t="shared" si="55"/>
        <v>021</v>
      </c>
      <c r="D335" t="s">
        <v>832</v>
      </c>
      <c r="E335" t="str">
        <f t="shared" si="59"/>
        <v>02</v>
      </c>
      <c r="F335" t="str">
        <f>"006"</f>
        <v>006</v>
      </c>
      <c r="G335" t="str">
        <f>""</f>
        <v/>
      </c>
      <c r="H335" t="s">
        <v>0</v>
      </c>
      <c r="I335" t="s">
        <v>3541</v>
      </c>
      <c r="J335" t="s">
        <v>7050</v>
      </c>
      <c r="K335" t="str">
        <f t="shared" si="57"/>
        <v>41900</v>
      </c>
    </row>
    <row r="336" spans="1:11" customFormat="1" x14ac:dyDescent="0.25">
      <c r="A336" t="str">
        <f t="shared" si="58"/>
        <v>41</v>
      </c>
      <c r="B336" t="s">
        <v>812</v>
      </c>
      <c r="C336" t="str">
        <f t="shared" si="55"/>
        <v>021</v>
      </c>
      <c r="D336" t="s">
        <v>832</v>
      </c>
      <c r="E336" t="str">
        <f t="shared" si="59"/>
        <v>02</v>
      </c>
      <c r="F336" t="str">
        <f>"007"</f>
        <v>007</v>
      </c>
      <c r="G336" t="str">
        <f>""</f>
        <v/>
      </c>
      <c r="H336" t="s">
        <v>3</v>
      </c>
      <c r="I336" t="s">
        <v>3541</v>
      </c>
      <c r="J336" t="s">
        <v>7050</v>
      </c>
      <c r="K336" t="str">
        <f t="shared" si="57"/>
        <v>41900</v>
      </c>
    </row>
    <row r="337" spans="1:11" customFormat="1" x14ac:dyDescent="0.25">
      <c r="A337" t="str">
        <f t="shared" si="58"/>
        <v>41</v>
      </c>
      <c r="B337" t="s">
        <v>812</v>
      </c>
      <c r="C337" t="str">
        <f t="shared" si="55"/>
        <v>021</v>
      </c>
      <c r="D337" t="s">
        <v>832</v>
      </c>
      <c r="E337" t="str">
        <f t="shared" si="59"/>
        <v>02</v>
      </c>
      <c r="F337" t="str">
        <f>"008"</f>
        <v>008</v>
      </c>
      <c r="G337" t="str">
        <f>""</f>
        <v/>
      </c>
      <c r="H337" t="s">
        <v>1</v>
      </c>
      <c r="I337" t="s">
        <v>3541</v>
      </c>
      <c r="J337" t="s">
        <v>7050</v>
      </c>
      <c r="K337" t="str">
        <f t="shared" si="57"/>
        <v>41900</v>
      </c>
    </row>
    <row r="338" spans="1:11" customFormat="1" x14ac:dyDescent="0.25">
      <c r="A338" t="str">
        <f t="shared" si="58"/>
        <v>41</v>
      </c>
      <c r="B338" t="s">
        <v>812</v>
      </c>
      <c r="C338" t="str">
        <f t="shared" si="55"/>
        <v>021</v>
      </c>
      <c r="D338" t="s">
        <v>832</v>
      </c>
      <c r="E338" t="str">
        <f t="shared" si="59"/>
        <v>02</v>
      </c>
      <c r="F338" t="str">
        <f>"008"</f>
        <v>008</v>
      </c>
      <c r="G338" t="str">
        <f>""</f>
        <v/>
      </c>
      <c r="H338" t="s">
        <v>0</v>
      </c>
      <c r="I338" t="s">
        <v>3541</v>
      </c>
      <c r="J338" t="s">
        <v>7050</v>
      </c>
      <c r="K338" t="str">
        <f t="shared" si="57"/>
        <v>41900</v>
      </c>
    </row>
    <row r="339" spans="1:11" customFormat="1" x14ac:dyDescent="0.25">
      <c r="A339" t="str">
        <f t="shared" si="58"/>
        <v>41</v>
      </c>
      <c r="B339" t="s">
        <v>812</v>
      </c>
      <c r="C339" t="str">
        <f t="shared" si="55"/>
        <v>021</v>
      </c>
      <c r="D339" t="s">
        <v>832</v>
      </c>
      <c r="E339" t="str">
        <f t="shared" si="59"/>
        <v>02</v>
      </c>
      <c r="F339" t="str">
        <f>"009"</f>
        <v>009</v>
      </c>
      <c r="G339" t="str">
        <f>""</f>
        <v/>
      </c>
      <c r="H339" t="s">
        <v>1</v>
      </c>
      <c r="I339" t="s">
        <v>3544</v>
      </c>
      <c r="J339" t="s">
        <v>7053</v>
      </c>
      <c r="K339" t="str">
        <f t="shared" si="57"/>
        <v>41900</v>
      </c>
    </row>
    <row r="340" spans="1:11" customFormat="1" x14ac:dyDescent="0.25">
      <c r="A340" t="str">
        <f t="shared" si="58"/>
        <v>41</v>
      </c>
      <c r="B340" t="s">
        <v>812</v>
      </c>
      <c r="C340" t="str">
        <f t="shared" si="55"/>
        <v>021</v>
      </c>
      <c r="D340" t="s">
        <v>832</v>
      </c>
      <c r="E340" t="str">
        <f t="shared" si="59"/>
        <v>02</v>
      </c>
      <c r="F340" t="str">
        <f>"009"</f>
        <v>009</v>
      </c>
      <c r="G340" t="str">
        <f>""</f>
        <v/>
      </c>
      <c r="H340" t="s">
        <v>0</v>
      </c>
      <c r="I340" t="s">
        <v>3544</v>
      </c>
      <c r="J340" t="s">
        <v>7053</v>
      </c>
      <c r="K340" t="str">
        <f t="shared" si="57"/>
        <v>41900</v>
      </c>
    </row>
    <row r="341" spans="1:11" customFormat="1" x14ac:dyDescent="0.25">
      <c r="A341" t="str">
        <f t="shared" si="58"/>
        <v>41</v>
      </c>
      <c r="B341" t="s">
        <v>812</v>
      </c>
      <c r="C341" t="str">
        <f t="shared" si="55"/>
        <v>021</v>
      </c>
      <c r="D341" t="s">
        <v>832</v>
      </c>
      <c r="E341" t="str">
        <f>"03"</f>
        <v>03</v>
      </c>
      <c r="F341" t="str">
        <f>"001"</f>
        <v>001</v>
      </c>
      <c r="G341" t="str">
        <f>""</f>
        <v/>
      </c>
      <c r="H341" t="s">
        <v>1</v>
      </c>
      <c r="I341" t="s">
        <v>3545</v>
      </c>
      <c r="J341" t="s">
        <v>7054</v>
      </c>
      <c r="K341" t="str">
        <f t="shared" si="57"/>
        <v>41900</v>
      </c>
    </row>
    <row r="342" spans="1:11" customFormat="1" x14ac:dyDescent="0.25">
      <c r="A342" t="str">
        <f t="shared" si="58"/>
        <v>41</v>
      </c>
      <c r="B342" t="s">
        <v>812</v>
      </c>
      <c r="C342" t="str">
        <f t="shared" si="55"/>
        <v>021</v>
      </c>
      <c r="D342" t="s">
        <v>832</v>
      </c>
      <c r="E342" t="str">
        <f>"03"</f>
        <v>03</v>
      </c>
      <c r="F342" t="str">
        <f>"001"</f>
        <v>001</v>
      </c>
      <c r="G342" t="str">
        <f>""</f>
        <v/>
      </c>
      <c r="H342" t="s">
        <v>0</v>
      </c>
      <c r="I342" t="s">
        <v>3545</v>
      </c>
      <c r="J342" t="s">
        <v>7054</v>
      </c>
      <c r="K342" t="str">
        <f t="shared" si="57"/>
        <v>41900</v>
      </c>
    </row>
    <row r="343" spans="1:11" customFormat="1" x14ac:dyDescent="0.25">
      <c r="A343" t="str">
        <f t="shared" si="58"/>
        <v>41</v>
      </c>
      <c r="B343" t="s">
        <v>812</v>
      </c>
      <c r="C343" t="str">
        <f t="shared" si="55"/>
        <v>021</v>
      </c>
      <c r="D343" t="s">
        <v>832</v>
      </c>
      <c r="E343" t="str">
        <f>"03"</f>
        <v>03</v>
      </c>
      <c r="F343" t="str">
        <f>"002"</f>
        <v>002</v>
      </c>
      <c r="G343" t="str">
        <f>""</f>
        <v/>
      </c>
      <c r="H343" t="s">
        <v>1</v>
      </c>
      <c r="I343" t="s">
        <v>3545</v>
      </c>
      <c r="J343" t="s">
        <v>7054</v>
      </c>
      <c r="K343" t="str">
        <f t="shared" si="57"/>
        <v>41900</v>
      </c>
    </row>
    <row r="344" spans="1:11" customFormat="1" x14ac:dyDescent="0.25">
      <c r="A344" t="str">
        <f t="shared" si="58"/>
        <v>41</v>
      </c>
      <c r="B344" t="s">
        <v>812</v>
      </c>
      <c r="C344" t="str">
        <f t="shared" si="55"/>
        <v>021</v>
      </c>
      <c r="D344" t="s">
        <v>832</v>
      </c>
      <c r="E344" t="str">
        <f>"03"</f>
        <v>03</v>
      </c>
      <c r="F344" t="str">
        <f>"002"</f>
        <v>002</v>
      </c>
      <c r="G344" t="str">
        <f>""</f>
        <v/>
      </c>
      <c r="H344" t="s">
        <v>0</v>
      </c>
      <c r="I344" t="s">
        <v>3545</v>
      </c>
      <c r="J344" t="s">
        <v>7054</v>
      </c>
      <c r="K344" t="str">
        <f t="shared" si="57"/>
        <v>41900</v>
      </c>
    </row>
    <row r="345" spans="1:11" customFormat="1" x14ac:dyDescent="0.25">
      <c r="A345" t="str">
        <f t="shared" si="58"/>
        <v>41</v>
      </c>
      <c r="B345" t="s">
        <v>812</v>
      </c>
      <c r="C345" t="str">
        <f t="shared" si="55"/>
        <v>021</v>
      </c>
      <c r="D345" t="s">
        <v>832</v>
      </c>
      <c r="E345" t="str">
        <f>"04"</f>
        <v>04</v>
      </c>
      <c r="F345" t="str">
        <f>"001"</f>
        <v>001</v>
      </c>
      <c r="G345" t="str">
        <f>""</f>
        <v/>
      </c>
      <c r="H345" t="s">
        <v>3</v>
      </c>
      <c r="I345" t="s">
        <v>3546</v>
      </c>
      <c r="J345" t="s">
        <v>7055</v>
      </c>
      <c r="K345" t="str">
        <f>"41910"</f>
        <v>41910</v>
      </c>
    </row>
    <row r="346" spans="1:11" customFormat="1" x14ac:dyDescent="0.25">
      <c r="A346" t="str">
        <f t="shared" si="58"/>
        <v>41</v>
      </c>
      <c r="B346" t="s">
        <v>812</v>
      </c>
      <c r="C346" t="str">
        <f t="shared" si="55"/>
        <v>021</v>
      </c>
      <c r="D346" t="s">
        <v>832</v>
      </c>
      <c r="E346" t="str">
        <f>"04"</f>
        <v>04</v>
      </c>
      <c r="F346" t="str">
        <f>"002"</f>
        <v>002</v>
      </c>
      <c r="G346" t="str">
        <f>""</f>
        <v/>
      </c>
      <c r="H346" t="s">
        <v>1</v>
      </c>
      <c r="I346" t="s">
        <v>3547</v>
      </c>
      <c r="J346" t="s">
        <v>4630</v>
      </c>
      <c r="K346" t="str">
        <f>"41910"</f>
        <v>41910</v>
      </c>
    </row>
    <row r="347" spans="1:11" customFormat="1" x14ac:dyDescent="0.25">
      <c r="A347" t="str">
        <f t="shared" si="58"/>
        <v>41</v>
      </c>
      <c r="B347" t="s">
        <v>812</v>
      </c>
      <c r="C347" t="str">
        <f t="shared" si="55"/>
        <v>021</v>
      </c>
      <c r="D347" t="s">
        <v>832</v>
      </c>
      <c r="E347" t="str">
        <f>"04"</f>
        <v>04</v>
      </c>
      <c r="F347" t="str">
        <f>"002"</f>
        <v>002</v>
      </c>
      <c r="G347" t="str">
        <f>""</f>
        <v/>
      </c>
      <c r="H347" t="s">
        <v>0</v>
      </c>
      <c r="I347" t="s">
        <v>3547</v>
      </c>
      <c r="J347" t="s">
        <v>4630</v>
      </c>
      <c r="K347" t="str">
        <f>"41910"</f>
        <v>41910</v>
      </c>
    </row>
    <row r="348" spans="1:11" customFormat="1" x14ac:dyDescent="0.25">
      <c r="A348" t="str">
        <f t="shared" si="58"/>
        <v>41</v>
      </c>
      <c r="B348" t="s">
        <v>812</v>
      </c>
      <c r="C348" t="str">
        <f t="shared" ref="C348:C355" si="60">"022"</f>
        <v>022</v>
      </c>
      <c r="D348" t="s">
        <v>833</v>
      </c>
      <c r="E348" t="str">
        <f>"01"</f>
        <v>01</v>
      </c>
      <c r="F348" t="str">
        <f>"001"</f>
        <v>001</v>
      </c>
      <c r="G348" t="str">
        <f>""</f>
        <v/>
      </c>
      <c r="H348" t="s">
        <v>1</v>
      </c>
      <c r="I348" t="s">
        <v>3548</v>
      </c>
      <c r="J348" t="s">
        <v>7056</v>
      </c>
      <c r="K348" t="str">
        <f t="shared" ref="K348:K355" si="61">"41429"</f>
        <v>41429</v>
      </c>
    </row>
    <row r="349" spans="1:11" customFormat="1" x14ac:dyDescent="0.25">
      <c r="A349" t="str">
        <f t="shared" si="58"/>
        <v>41</v>
      </c>
      <c r="B349" t="s">
        <v>812</v>
      </c>
      <c r="C349" t="str">
        <f t="shared" si="60"/>
        <v>022</v>
      </c>
      <c r="D349" t="s">
        <v>833</v>
      </c>
      <c r="E349" t="str">
        <f>"01"</f>
        <v>01</v>
      </c>
      <c r="F349" t="str">
        <f>"001"</f>
        <v>001</v>
      </c>
      <c r="G349" t="str">
        <f>""</f>
        <v/>
      </c>
      <c r="H349" t="s">
        <v>0</v>
      </c>
      <c r="I349" t="s">
        <v>3548</v>
      </c>
      <c r="J349" t="s">
        <v>7056</v>
      </c>
      <c r="K349" t="str">
        <f t="shared" si="61"/>
        <v>41429</v>
      </c>
    </row>
    <row r="350" spans="1:11" customFormat="1" x14ac:dyDescent="0.25">
      <c r="A350" t="str">
        <f t="shared" si="58"/>
        <v>41</v>
      </c>
      <c r="B350" t="s">
        <v>812</v>
      </c>
      <c r="C350" t="str">
        <f t="shared" si="60"/>
        <v>022</v>
      </c>
      <c r="D350" t="s">
        <v>833</v>
      </c>
      <c r="E350" t="str">
        <f>"01"</f>
        <v>01</v>
      </c>
      <c r="F350" t="str">
        <f>"002"</f>
        <v>002</v>
      </c>
      <c r="G350" t="str">
        <f>""</f>
        <v/>
      </c>
      <c r="H350" t="s">
        <v>1</v>
      </c>
      <c r="I350" t="s">
        <v>3549</v>
      </c>
      <c r="J350" t="s">
        <v>7057</v>
      </c>
      <c r="K350" t="str">
        <f t="shared" si="61"/>
        <v>41429</v>
      </c>
    </row>
    <row r="351" spans="1:11" customFormat="1" x14ac:dyDescent="0.25">
      <c r="A351" t="str">
        <f t="shared" si="58"/>
        <v>41</v>
      </c>
      <c r="B351" t="s">
        <v>812</v>
      </c>
      <c r="C351" t="str">
        <f t="shared" si="60"/>
        <v>022</v>
      </c>
      <c r="D351" t="s">
        <v>833</v>
      </c>
      <c r="E351" t="str">
        <f>"01"</f>
        <v>01</v>
      </c>
      <c r="F351" t="str">
        <f>"002"</f>
        <v>002</v>
      </c>
      <c r="G351" t="str">
        <f>""</f>
        <v/>
      </c>
      <c r="H351" t="s">
        <v>0</v>
      </c>
      <c r="I351" t="s">
        <v>3549</v>
      </c>
      <c r="J351" t="s">
        <v>7057</v>
      </c>
      <c r="K351" t="str">
        <f t="shared" si="61"/>
        <v>41429</v>
      </c>
    </row>
    <row r="352" spans="1:11" customFormat="1" x14ac:dyDescent="0.25">
      <c r="A352" t="str">
        <f t="shared" si="58"/>
        <v>41</v>
      </c>
      <c r="B352" t="s">
        <v>812</v>
      </c>
      <c r="C352" t="str">
        <f t="shared" si="60"/>
        <v>022</v>
      </c>
      <c r="D352" t="s">
        <v>833</v>
      </c>
      <c r="E352" t="str">
        <f>"02"</f>
        <v>02</v>
      </c>
      <c r="F352" t="str">
        <f>"001"</f>
        <v>001</v>
      </c>
      <c r="G352" t="str">
        <f>""</f>
        <v/>
      </c>
      <c r="H352" t="s">
        <v>1</v>
      </c>
      <c r="I352" t="s">
        <v>23</v>
      </c>
      <c r="J352" t="s">
        <v>7058</v>
      </c>
      <c r="K352" t="str">
        <f t="shared" si="61"/>
        <v>41429</v>
      </c>
    </row>
    <row r="353" spans="1:11" customFormat="1" x14ac:dyDescent="0.25">
      <c r="A353" t="str">
        <f t="shared" si="58"/>
        <v>41</v>
      </c>
      <c r="B353" t="s">
        <v>812</v>
      </c>
      <c r="C353" t="str">
        <f t="shared" si="60"/>
        <v>022</v>
      </c>
      <c r="D353" t="s">
        <v>833</v>
      </c>
      <c r="E353" t="str">
        <f>"02"</f>
        <v>02</v>
      </c>
      <c r="F353" t="str">
        <f>"001"</f>
        <v>001</v>
      </c>
      <c r="G353" t="str">
        <f>""</f>
        <v/>
      </c>
      <c r="H353" t="s">
        <v>0</v>
      </c>
      <c r="I353" t="s">
        <v>23</v>
      </c>
      <c r="J353" t="s">
        <v>7058</v>
      </c>
      <c r="K353" t="str">
        <f t="shared" si="61"/>
        <v>41429</v>
      </c>
    </row>
    <row r="354" spans="1:11" customFormat="1" x14ac:dyDescent="0.25">
      <c r="A354" t="str">
        <f t="shared" si="58"/>
        <v>41</v>
      </c>
      <c r="B354" t="s">
        <v>812</v>
      </c>
      <c r="C354" t="str">
        <f t="shared" si="60"/>
        <v>022</v>
      </c>
      <c r="D354" t="s">
        <v>833</v>
      </c>
      <c r="E354" t="str">
        <f>"02"</f>
        <v>02</v>
      </c>
      <c r="F354" t="str">
        <f>"002"</f>
        <v>002</v>
      </c>
      <c r="G354" t="str">
        <f>""</f>
        <v/>
      </c>
      <c r="H354" t="s">
        <v>1</v>
      </c>
      <c r="I354" t="s">
        <v>23</v>
      </c>
      <c r="J354" t="s">
        <v>7058</v>
      </c>
      <c r="K354" t="str">
        <f t="shared" si="61"/>
        <v>41429</v>
      </c>
    </row>
    <row r="355" spans="1:11" customFormat="1" x14ac:dyDescent="0.25">
      <c r="A355" t="str">
        <f t="shared" si="58"/>
        <v>41</v>
      </c>
      <c r="B355" t="s">
        <v>812</v>
      </c>
      <c r="C355" t="str">
        <f t="shared" si="60"/>
        <v>022</v>
      </c>
      <c r="D355" t="s">
        <v>833</v>
      </c>
      <c r="E355" t="str">
        <f>"02"</f>
        <v>02</v>
      </c>
      <c r="F355" t="str">
        <f>"002"</f>
        <v>002</v>
      </c>
      <c r="G355" t="str">
        <f>""</f>
        <v/>
      </c>
      <c r="H355" t="s">
        <v>0</v>
      </c>
      <c r="I355" t="s">
        <v>23</v>
      </c>
      <c r="J355" t="s">
        <v>7058</v>
      </c>
      <c r="K355" t="str">
        <f t="shared" si="61"/>
        <v>41429</v>
      </c>
    </row>
    <row r="356" spans="1:11" customFormat="1" x14ac:dyDescent="0.25">
      <c r="A356" t="str">
        <f t="shared" si="58"/>
        <v>41</v>
      </c>
      <c r="B356" t="s">
        <v>812</v>
      </c>
      <c r="C356" t="str">
        <f t="shared" ref="C356:C369" si="62">"023"</f>
        <v>023</v>
      </c>
      <c r="D356" t="s">
        <v>834</v>
      </c>
      <c r="E356" t="str">
        <f t="shared" ref="E356:E362" si="63">"01"</f>
        <v>01</v>
      </c>
      <c r="F356" t="str">
        <f>"001"</f>
        <v>001</v>
      </c>
      <c r="G356" t="str">
        <f>""</f>
        <v/>
      </c>
      <c r="H356" t="s">
        <v>3</v>
      </c>
      <c r="I356" t="s">
        <v>3550</v>
      </c>
      <c r="J356" t="s">
        <v>7059</v>
      </c>
      <c r="K356" t="str">
        <f t="shared" ref="K356:K369" si="64">"41320"</f>
        <v>41320</v>
      </c>
    </row>
    <row r="357" spans="1:11" customFormat="1" x14ac:dyDescent="0.25">
      <c r="A357" t="str">
        <f t="shared" si="58"/>
        <v>41</v>
      </c>
      <c r="B357" t="s">
        <v>812</v>
      </c>
      <c r="C357" t="str">
        <f t="shared" si="62"/>
        <v>023</v>
      </c>
      <c r="D357" t="s">
        <v>834</v>
      </c>
      <c r="E357" t="str">
        <f t="shared" si="63"/>
        <v>01</v>
      </c>
      <c r="F357" t="str">
        <f>"002"</f>
        <v>002</v>
      </c>
      <c r="G357" t="str">
        <f>""</f>
        <v/>
      </c>
      <c r="H357" t="s">
        <v>1</v>
      </c>
      <c r="I357" t="s">
        <v>3551</v>
      </c>
      <c r="J357" t="s">
        <v>7060</v>
      </c>
      <c r="K357" t="str">
        <f t="shared" si="64"/>
        <v>41320</v>
      </c>
    </row>
    <row r="358" spans="1:11" customFormat="1" x14ac:dyDescent="0.25">
      <c r="A358" t="str">
        <f t="shared" si="58"/>
        <v>41</v>
      </c>
      <c r="B358" t="s">
        <v>812</v>
      </c>
      <c r="C358" t="str">
        <f t="shared" si="62"/>
        <v>023</v>
      </c>
      <c r="D358" t="s">
        <v>834</v>
      </c>
      <c r="E358" t="str">
        <f t="shared" si="63"/>
        <v>01</v>
      </c>
      <c r="F358" t="str">
        <f>"002"</f>
        <v>002</v>
      </c>
      <c r="G358" t="str">
        <f>""</f>
        <v/>
      </c>
      <c r="H358" t="s">
        <v>0</v>
      </c>
      <c r="I358" t="s">
        <v>3551</v>
      </c>
      <c r="J358" t="s">
        <v>7060</v>
      </c>
      <c r="K358" t="str">
        <f t="shared" si="64"/>
        <v>41320</v>
      </c>
    </row>
    <row r="359" spans="1:11" customFormat="1" x14ac:dyDescent="0.25">
      <c r="A359" t="str">
        <f t="shared" si="58"/>
        <v>41</v>
      </c>
      <c r="B359" t="s">
        <v>812</v>
      </c>
      <c r="C359" t="str">
        <f t="shared" si="62"/>
        <v>023</v>
      </c>
      <c r="D359" t="s">
        <v>834</v>
      </c>
      <c r="E359" t="str">
        <f t="shared" si="63"/>
        <v>01</v>
      </c>
      <c r="F359" t="str">
        <f>"003"</f>
        <v>003</v>
      </c>
      <c r="G359" t="str">
        <f>""</f>
        <v/>
      </c>
      <c r="H359" t="s">
        <v>3</v>
      </c>
      <c r="I359" t="s">
        <v>3552</v>
      </c>
      <c r="J359" t="s">
        <v>7061</v>
      </c>
      <c r="K359" t="str">
        <f t="shared" si="64"/>
        <v>41320</v>
      </c>
    </row>
    <row r="360" spans="1:11" customFormat="1" x14ac:dyDescent="0.25">
      <c r="A360" t="str">
        <f t="shared" si="58"/>
        <v>41</v>
      </c>
      <c r="B360" t="s">
        <v>812</v>
      </c>
      <c r="C360" t="str">
        <f t="shared" si="62"/>
        <v>023</v>
      </c>
      <c r="D360" t="s">
        <v>834</v>
      </c>
      <c r="E360" t="str">
        <f t="shared" si="63"/>
        <v>01</v>
      </c>
      <c r="F360" t="str">
        <f>"004"</f>
        <v>004</v>
      </c>
      <c r="G360" t="str">
        <f>""</f>
        <v/>
      </c>
      <c r="H360" t="s">
        <v>1</v>
      </c>
      <c r="I360" t="s">
        <v>3553</v>
      </c>
      <c r="J360" t="s">
        <v>7062</v>
      </c>
      <c r="K360" t="str">
        <f t="shared" si="64"/>
        <v>41320</v>
      </c>
    </row>
    <row r="361" spans="1:11" customFormat="1" x14ac:dyDescent="0.25">
      <c r="A361" t="str">
        <f t="shared" si="58"/>
        <v>41</v>
      </c>
      <c r="B361" t="s">
        <v>812</v>
      </c>
      <c r="C361" t="str">
        <f t="shared" si="62"/>
        <v>023</v>
      </c>
      <c r="D361" t="s">
        <v>834</v>
      </c>
      <c r="E361" t="str">
        <f t="shared" si="63"/>
        <v>01</v>
      </c>
      <c r="F361" t="str">
        <f>"004"</f>
        <v>004</v>
      </c>
      <c r="G361" t="str">
        <f>""</f>
        <v/>
      </c>
      <c r="H361" t="s">
        <v>0</v>
      </c>
      <c r="I361" t="s">
        <v>3553</v>
      </c>
      <c r="J361" t="s">
        <v>7062</v>
      </c>
      <c r="K361" t="str">
        <f t="shared" si="64"/>
        <v>41320</v>
      </c>
    </row>
    <row r="362" spans="1:11" customFormat="1" x14ac:dyDescent="0.25">
      <c r="A362" t="str">
        <f t="shared" si="58"/>
        <v>41</v>
      </c>
      <c r="B362" t="s">
        <v>812</v>
      </c>
      <c r="C362" t="str">
        <f t="shared" si="62"/>
        <v>023</v>
      </c>
      <c r="D362" t="s">
        <v>834</v>
      </c>
      <c r="E362" t="str">
        <f t="shared" si="63"/>
        <v>01</v>
      </c>
      <c r="F362" t="str">
        <f>"004"</f>
        <v>004</v>
      </c>
      <c r="G362" t="str">
        <f>""</f>
        <v/>
      </c>
      <c r="H362" t="s">
        <v>2</v>
      </c>
      <c r="I362" t="s">
        <v>3553</v>
      </c>
      <c r="J362" t="s">
        <v>7062</v>
      </c>
      <c r="K362" t="str">
        <f t="shared" si="64"/>
        <v>41320</v>
      </c>
    </row>
    <row r="363" spans="1:11" customFormat="1" x14ac:dyDescent="0.25">
      <c r="A363" t="str">
        <f t="shared" si="58"/>
        <v>41</v>
      </c>
      <c r="B363" t="s">
        <v>812</v>
      </c>
      <c r="C363" t="str">
        <f t="shared" si="62"/>
        <v>023</v>
      </c>
      <c r="D363" t="s">
        <v>834</v>
      </c>
      <c r="E363" t="str">
        <f t="shared" ref="E363:E369" si="65">"02"</f>
        <v>02</v>
      </c>
      <c r="F363" t="str">
        <f>"001"</f>
        <v>001</v>
      </c>
      <c r="G363" t="str">
        <f>""</f>
        <v/>
      </c>
      <c r="H363" t="s">
        <v>3</v>
      </c>
      <c r="I363" t="s">
        <v>3554</v>
      </c>
      <c r="J363" t="s">
        <v>7063</v>
      </c>
      <c r="K363" t="str">
        <f t="shared" si="64"/>
        <v>41320</v>
      </c>
    </row>
    <row r="364" spans="1:11" customFormat="1" x14ac:dyDescent="0.25">
      <c r="A364" t="str">
        <f t="shared" si="58"/>
        <v>41</v>
      </c>
      <c r="B364" t="s">
        <v>812</v>
      </c>
      <c r="C364" t="str">
        <f t="shared" si="62"/>
        <v>023</v>
      </c>
      <c r="D364" t="s">
        <v>834</v>
      </c>
      <c r="E364" t="str">
        <f t="shared" si="65"/>
        <v>02</v>
      </c>
      <c r="F364" t="str">
        <f>"002"</f>
        <v>002</v>
      </c>
      <c r="G364" t="str">
        <f>"01"</f>
        <v>01</v>
      </c>
      <c r="H364" t="s">
        <v>1</v>
      </c>
      <c r="I364" t="s">
        <v>3550</v>
      </c>
      <c r="J364" t="s">
        <v>7059</v>
      </c>
      <c r="K364" t="str">
        <f t="shared" si="64"/>
        <v>41320</v>
      </c>
    </row>
    <row r="365" spans="1:11" customFormat="1" x14ac:dyDescent="0.25">
      <c r="A365" t="str">
        <f t="shared" si="58"/>
        <v>41</v>
      </c>
      <c r="B365" t="s">
        <v>812</v>
      </c>
      <c r="C365" t="str">
        <f t="shared" si="62"/>
        <v>023</v>
      </c>
      <c r="D365" t="s">
        <v>834</v>
      </c>
      <c r="E365" t="str">
        <f t="shared" si="65"/>
        <v>02</v>
      </c>
      <c r="F365" t="str">
        <f>"002"</f>
        <v>002</v>
      </c>
      <c r="G365" t="str">
        <f>"01"</f>
        <v>01</v>
      </c>
      <c r="H365" t="s">
        <v>0</v>
      </c>
      <c r="I365" t="s">
        <v>3550</v>
      </c>
      <c r="J365" t="s">
        <v>7059</v>
      </c>
      <c r="K365" t="str">
        <f t="shared" si="64"/>
        <v>41320</v>
      </c>
    </row>
    <row r="366" spans="1:11" customFormat="1" x14ac:dyDescent="0.25">
      <c r="A366" t="str">
        <f t="shared" si="58"/>
        <v>41</v>
      </c>
      <c r="B366" t="s">
        <v>812</v>
      </c>
      <c r="C366" t="str">
        <f t="shared" si="62"/>
        <v>023</v>
      </c>
      <c r="D366" t="s">
        <v>834</v>
      </c>
      <c r="E366" t="str">
        <f t="shared" si="65"/>
        <v>02</v>
      </c>
      <c r="F366" t="str">
        <f>"002"</f>
        <v>002</v>
      </c>
      <c r="G366" t="str">
        <f>"02"</f>
        <v>02</v>
      </c>
      <c r="H366" t="s">
        <v>2</v>
      </c>
      <c r="I366" t="s">
        <v>3555</v>
      </c>
      <c r="J366" t="s">
        <v>7064</v>
      </c>
      <c r="K366" t="str">
        <f t="shared" si="64"/>
        <v>41320</v>
      </c>
    </row>
    <row r="367" spans="1:11" customFormat="1" x14ac:dyDescent="0.25">
      <c r="A367" t="str">
        <f t="shared" si="58"/>
        <v>41</v>
      </c>
      <c r="B367" t="s">
        <v>812</v>
      </c>
      <c r="C367" t="str">
        <f t="shared" si="62"/>
        <v>023</v>
      </c>
      <c r="D367" t="s">
        <v>834</v>
      </c>
      <c r="E367" t="str">
        <f t="shared" si="65"/>
        <v>02</v>
      </c>
      <c r="F367" t="str">
        <f>"003"</f>
        <v>003</v>
      </c>
      <c r="G367" t="str">
        <f>""</f>
        <v/>
      </c>
      <c r="H367" t="s">
        <v>1</v>
      </c>
      <c r="I367" t="s">
        <v>3554</v>
      </c>
      <c r="J367" t="s">
        <v>7063</v>
      </c>
      <c r="K367" t="str">
        <f t="shared" si="64"/>
        <v>41320</v>
      </c>
    </row>
    <row r="368" spans="1:11" customFormat="1" x14ac:dyDescent="0.25">
      <c r="A368" t="str">
        <f t="shared" si="58"/>
        <v>41</v>
      </c>
      <c r="B368" t="s">
        <v>812</v>
      </c>
      <c r="C368" t="str">
        <f t="shared" si="62"/>
        <v>023</v>
      </c>
      <c r="D368" t="s">
        <v>834</v>
      </c>
      <c r="E368" t="str">
        <f t="shared" si="65"/>
        <v>02</v>
      </c>
      <c r="F368" t="str">
        <f>"003"</f>
        <v>003</v>
      </c>
      <c r="G368" t="str">
        <f>""</f>
        <v/>
      </c>
      <c r="H368" t="s">
        <v>0</v>
      </c>
      <c r="I368" t="s">
        <v>3554</v>
      </c>
      <c r="J368" t="s">
        <v>7063</v>
      </c>
      <c r="K368" t="str">
        <f t="shared" si="64"/>
        <v>41320</v>
      </c>
    </row>
    <row r="369" spans="1:11" customFormat="1" x14ac:dyDescent="0.25">
      <c r="A369" t="str">
        <f t="shared" si="58"/>
        <v>41</v>
      </c>
      <c r="B369" t="s">
        <v>812</v>
      </c>
      <c r="C369" t="str">
        <f t="shared" si="62"/>
        <v>023</v>
      </c>
      <c r="D369" t="s">
        <v>834</v>
      </c>
      <c r="E369" t="str">
        <f t="shared" si="65"/>
        <v>02</v>
      </c>
      <c r="F369" t="str">
        <f>"003"</f>
        <v>003</v>
      </c>
      <c r="G369" t="str">
        <f>""</f>
        <v/>
      </c>
      <c r="H369" t="s">
        <v>2</v>
      </c>
      <c r="I369" t="s">
        <v>3554</v>
      </c>
      <c r="J369" t="s">
        <v>7063</v>
      </c>
      <c r="K369" t="str">
        <f t="shared" si="64"/>
        <v>41320</v>
      </c>
    </row>
    <row r="370" spans="1:11" customFormat="1" x14ac:dyDescent="0.25">
      <c r="A370" t="str">
        <f t="shared" si="58"/>
        <v>41</v>
      </c>
      <c r="B370" t="s">
        <v>812</v>
      </c>
      <c r="C370" t="str">
        <f t="shared" ref="C370:C409" si="66">"024"</f>
        <v>024</v>
      </c>
      <c r="D370" t="s">
        <v>835</v>
      </c>
      <c r="E370" t="str">
        <f>"01"</f>
        <v>01</v>
      </c>
      <c r="F370" t="str">
        <f>"001"</f>
        <v>001</v>
      </c>
      <c r="G370" t="str">
        <f>""</f>
        <v/>
      </c>
      <c r="H370" t="s">
        <v>3</v>
      </c>
      <c r="I370" t="s">
        <v>2398</v>
      </c>
      <c r="J370" t="s">
        <v>7065</v>
      </c>
      <c r="K370" t="str">
        <f t="shared" ref="K370:K398" si="67">"41410"</f>
        <v>41410</v>
      </c>
    </row>
    <row r="371" spans="1:11" customFormat="1" x14ac:dyDescent="0.25">
      <c r="A371" t="str">
        <f t="shared" si="58"/>
        <v>41</v>
      </c>
      <c r="B371" t="s">
        <v>812</v>
      </c>
      <c r="C371" t="str">
        <f t="shared" si="66"/>
        <v>024</v>
      </c>
      <c r="D371" t="s">
        <v>835</v>
      </c>
      <c r="E371" t="str">
        <f>"01"</f>
        <v>01</v>
      </c>
      <c r="F371" t="str">
        <f>"002"</f>
        <v>002</v>
      </c>
      <c r="G371" t="str">
        <f>""</f>
        <v/>
      </c>
      <c r="H371" t="s">
        <v>3</v>
      </c>
      <c r="I371" t="s">
        <v>3556</v>
      </c>
      <c r="J371" t="s">
        <v>7066</v>
      </c>
      <c r="K371" t="str">
        <f t="shared" si="67"/>
        <v>41410</v>
      </c>
    </row>
    <row r="372" spans="1:11" customFormat="1" x14ac:dyDescent="0.25">
      <c r="A372" t="str">
        <f t="shared" si="58"/>
        <v>41</v>
      </c>
      <c r="B372" t="s">
        <v>812</v>
      </c>
      <c r="C372" t="str">
        <f t="shared" si="66"/>
        <v>024</v>
      </c>
      <c r="D372" t="s">
        <v>835</v>
      </c>
      <c r="E372" t="str">
        <f>"02"</f>
        <v>02</v>
      </c>
      <c r="F372" t="str">
        <f>"001"</f>
        <v>001</v>
      </c>
      <c r="G372" t="str">
        <f>""</f>
        <v/>
      </c>
      <c r="H372" t="s">
        <v>3</v>
      </c>
      <c r="I372" t="s">
        <v>2421</v>
      </c>
      <c r="J372" t="s">
        <v>7067</v>
      </c>
      <c r="K372" t="str">
        <f t="shared" si="67"/>
        <v>41410</v>
      </c>
    </row>
    <row r="373" spans="1:11" customFormat="1" x14ac:dyDescent="0.25">
      <c r="A373" t="str">
        <f t="shared" si="58"/>
        <v>41</v>
      </c>
      <c r="B373" t="s">
        <v>812</v>
      </c>
      <c r="C373" t="str">
        <f t="shared" si="66"/>
        <v>024</v>
      </c>
      <c r="D373" t="s">
        <v>835</v>
      </c>
      <c r="E373" t="str">
        <f>"03"</f>
        <v>03</v>
      </c>
      <c r="F373" t="str">
        <f>"001"</f>
        <v>001</v>
      </c>
      <c r="G373" t="str">
        <f>""</f>
        <v/>
      </c>
      <c r="H373" t="s">
        <v>1</v>
      </c>
      <c r="I373" t="s">
        <v>2421</v>
      </c>
      <c r="J373" t="s">
        <v>7067</v>
      </c>
      <c r="K373" t="str">
        <f t="shared" si="67"/>
        <v>41410</v>
      </c>
    </row>
    <row r="374" spans="1:11" customFormat="1" x14ac:dyDescent="0.25">
      <c r="A374" t="str">
        <f t="shared" si="58"/>
        <v>41</v>
      </c>
      <c r="B374" t="s">
        <v>812</v>
      </c>
      <c r="C374" t="str">
        <f t="shared" si="66"/>
        <v>024</v>
      </c>
      <c r="D374" t="s">
        <v>835</v>
      </c>
      <c r="E374" t="str">
        <f>"03"</f>
        <v>03</v>
      </c>
      <c r="F374" t="str">
        <f>"001"</f>
        <v>001</v>
      </c>
      <c r="G374" t="str">
        <f>""</f>
        <v/>
      </c>
      <c r="H374" t="s">
        <v>0</v>
      </c>
      <c r="I374" t="s">
        <v>2421</v>
      </c>
      <c r="J374" t="s">
        <v>7067</v>
      </c>
      <c r="K374" t="str">
        <f t="shared" si="67"/>
        <v>41410</v>
      </c>
    </row>
    <row r="375" spans="1:11" customFormat="1" x14ac:dyDescent="0.25">
      <c r="A375" t="str">
        <f t="shared" si="58"/>
        <v>41</v>
      </c>
      <c r="B375" t="s">
        <v>812</v>
      </c>
      <c r="C375" t="str">
        <f t="shared" si="66"/>
        <v>024</v>
      </c>
      <c r="D375" t="s">
        <v>835</v>
      </c>
      <c r="E375" t="str">
        <f t="shared" ref="E375:E387" si="68">"04"</f>
        <v>04</v>
      </c>
      <c r="F375" t="str">
        <f>"001"</f>
        <v>001</v>
      </c>
      <c r="G375" t="str">
        <f>""</f>
        <v/>
      </c>
      <c r="H375" t="s">
        <v>1</v>
      </c>
      <c r="I375" t="s">
        <v>3557</v>
      </c>
      <c r="J375" t="s">
        <v>7068</v>
      </c>
      <c r="K375" t="str">
        <f t="shared" si="67"/>
        <v>41410</v>
      </c>
    </row>
    <row r="376" spans="1:11" customFormat="1" x14ac:dyDescent="0.25">
      <c r="A376" t="str">
        <f t="shared" si="58"/>
        <v>41</v>
      </c>
      <c r="B376" t="s">
        <v>812</v>
      </c>
      <c r="C376" t="str">
        <f t="shared" si="66"/>
        <v>024</v>
      </c>
      <c r="D376" t="s">
        <v>835</v>
      </c>
      <c r="E376" t="str">
        <f t="shared" si="68"/>
        <v>04</v>
      </c>
      <c r="F376" t="str">
        <f>"001"</f>
        <v>001</v>
      </c>
      <c r="G376" t="str">
        <f>""</f>
        <v/>
      </c>
      <c r="H376" t="s">
        <v>0</v>
      </c>
      <c r="I376" t="s">
        <v>3557</v>
      </c>
      <c r="J376" t="s">
        <v>7068</v>
      </c>
      <c r="K376" t="str">
        <f t="shared" si="67"/>
        <v>41410</v>
      </c>
    </row>
    <row r="377" spans="1:11" customFormat="1" x14ac:dyDescent="0.25">
      <c r="A377" t="str">
        <f t="shared" si="58"/>
        <v>41</v>
      </c>
      <c r="B377" t="s">
        <v>812</v>
      </c>
      <c r="C377" t="str">
        <f t="shared" si="66"/>
        <v>024</v>
      </c>
      <c r="D377" t="s">
        <v>835</v>
      </c>
      <c r="E377" t="str">
        <f t="shared" si="68"/>
        <v>04</v>
      </c>
      <c r="F377" t="str">
        <f>"002"</f>
        <v>002</v>
      </c>
      <c r="G377" t="str">
        <f>""</f>
        <v/>
      </c>
      <c r="H377" t="s">
        <v>1</v>
      </c>
      <c r="I377" t="s">
        <v>3557</v>
      </c>
      <c r="J377" t="s">
        <v>7068</v>
      </c>
      <c r="K377" t="str">
        <f t="shared" si="67"/>
        <v>41410</v>
      </c>
    </row>
    <row r="378" spans="1:11" customFormat="1" x14ac:dyDescent="0.25">
      <c r="A378" t="str">
        <f t="shared" si="58"/>
        <v>41</v>
      </c>
      <c r="B378" t="s">
        <v>812</v>
      </c>
      <c r="C378" t="str">
        <f t="shared" si="66"/>
        <v>024</v>
      </c>
      <c r="D378" t="s">
        <v>835</v>
      </c>
      <c r="E378" t="str">
        <f t="shared" si="68"/>
        <v>04</v>
      </c>
      <c r="F378" t="str">
        <f>"002"</f>
        <v>002</v>
      </c>
      <c r="G378" t="str">
        <f>""</f>
        <v/>
      </c>
      <c r="H378" t="s">
        <v>0</v>
      </c>
      <c r="I378" t="s">
        <v>3557</v>
      </c>
      <c r="J378" t="s">
        <v>7068</v>
      </c>
      <c r="K378" t="str">
        <f t="shared" si="67"/>
        <v>41410</v>
      </c>
    </row>
    <row r="379" spans="1:11" customFormat="1" x14ac:dyDescent="0.25">
      <c r="A379" t="str">
        <f t="shared" si="58"/>
        <v>41</v>
      </c>
      <c r="B379" t="s">
        <v>812</v>
      </c>
      <c r="C379" t="str">
        <f t="shared" si="66"/>
        <v>024</v>
      </c>
      <c r="D379" t="s">
        <v>835</v>
      </c>
      <c r="E379" t="str">
        <f t="shared" si="68"/>
        <v>04</v>
      </c>
      <c r="F379" t="str">
        <f>"003"</f>
        <v>003</v>
      </c>
      <c r="G379" t="str">
        <f>""</f>
        <v/>
      </c>
      <c r="H379" t="s">
        <v>1</v>
      </c>
      <c r="I379" t="s">
        <v>3558</v>
      </c>
      <c r="J379" t="s">
        <v>7069</v>
      </c>
      <c r="K379" t="str">
        <f t="shared" si="67"/>
        <v>41410</v>
      </c>
    </row>
    <row r="380" spans="1:11" customFormat="1" x14ac:dyDescent="0.25">
      <c r="A380" t="str">
        <f t="shared" si="58"/>
        <v>41</v>
      </c>
      <c r="B380" t="s">
        <v>812</v>
      </c>
      <c r="C380" t="str">
        <f t="shared" si="66"/>
        <v>024</v>
      </c>
      <c r="D380" t="s">
        <v>835</v>
      </c>
      <c r="E380" t="str">
        <f t="shared" si="68"/>
        <v>04</v>
      </c>
      <c r="F380" t="str">
        <f>"003"</f>
        <v>003</v>
      </c>
      <c r="G380" t="str">
        <f>""</f>
        <v/>
      </c>
      <c r="H380" t="s">
        <v>0</v>
      </c>
      <c r="I380" t="s">
        <v>3558</v>
      </c>
      <c r="J380" t="s">
        <v>7069</v>
      </c>
      <c r="K380" t="str">
        <f t="shared" si="67"/>
        <v>41410</v>
      </c>
    </row>
    <row r="381" spans="1:11" customFormat="1" x14ac:dyDescent="0.25">
      <c r="A381" t="str">
        <f t="shared" si="58"/>
        <v>41</v>
      </c>
      <c r="B381" t="s">
        <v>812</v>
      </c>
      <c r="C381" t="str">
        <f t="shared" si="66"/>
        <v>024</v>
      </c>
      <c r="D381" t="s">
        <v>835</v>
      </c>
      <c r="E381" t="str">
        <f t="shared" si="68"/>
        <v>04</v>
      </c>
      <c r="F381" t="str">
        <f>"004"</f>
        <v>004</v>
      </c>
      <c r="G381" t="str">
        <f>""</f>
        <v/>
      </c>
      <c r="H381" t="s">
        <v>3</v>
      </c>
      <c r="I381" t="s">
        <v>3559</v>
      </c>
      <c r="J381" t="s">
        <v>7070</v>
      </c>
      <c r="K381" t="str">
        <f t="shared" si="67"/>
        <v>41410</v>
      </c>
    </row>
    <row r="382" spans="1:11" customFormat="1" x14ac:dyDescent="0.25">
      <c r="A382" t="str">
        <f t="shared" si="58"/>
        <v>41</v>
      </c>
      <c r="B382" t="s">
        <v>812</v>
      </c>
      <c r="C382" t="str">
        <f t="shared" si="66"/>
        <v>024</v>
      </c>
      <c r="D382" t="s">
        <v>835</v>
      </c>
      <c r="E382" t="str">
        <f t="shared" si="68"/>
        <v>04</v>
      </c>
      <c r="F382" t="str">
        <f>"005"</f>
        <v>005</v>
      </c>
      <c r="G382" t="str">
        <f>""</f>
        <v/>
      </c>
      <c r="H382" t="s">
        <v>1</v>
      </c>
      <c r="I382" t="s">
        <v>3559</v>
      </c>
      <c r="J382" t="s">
        <v>7070</v>
      </c>
      <c r="K382" t="str">
        <f t="shared" si="67"/>
        <v>41410</v>
      </c>
    </row>
    <row r="383" spans="1:11" customFormat="1" x14ac:dyDescent="0.25">
      <c r="A383" t="str">
        <f t="shared" si="58"/>
        <v>41</v>
      </c>
      <c r="B383" t="s">
        <v>812</v>
      </c>
      <c r="C383" t="str">
        <f t="shared" si="66"/>
        <v>024</v>
      </c>
      <c r="D383" t="s">
        <v>835</v>
      </c>
      <c r="E383" t="str">
        <f t="shared" si="68"/>
        <v>04</v>
      </c>
      <c r="F383" t="str">
        <f>"005"</f>
        <v>005</v>
      </c>
      <c r="G383" t="str">
        <f>""</f>
        <v/>
      </c>
      <c r="H383" t="s">
        <v>0</v>
      </c>
      <c r="I383" t="s">
        <v>3559</v>
      </c>
      <c r="J383" t="s">
        <v>7070</v>
      </c>
      <c r="K383" t="str">
        <f t="shared" si="67"/>
        <v>41410</v>
      </c>
    </row>
    <row r="384" spans="1:11" customFormat="1" x14ac:dyDescent="0.25">
      <c r="A384" t="str">
        <f t="shared" si="58"/>
        <v>41</v>
      </c>
      <c r="B384" t="s">
        <v>812</v>
      </c>
      <c r="C384" t="str">
        <f t="shared" si="66"/>
        <v>024</v>
      </c>
      <c r="D384" t="s">
        <v>835</v>
      </c>
      <c r="E384" t="str">
        <f t="shared" si="68"/>
        <v>04</v>
      </c>
      <c r="F384" t="str">
        <f>"006"</f>
        <v>006</v>
      </c>
      <c r="G384" t="str">
        <f>""</f>
        <v/>
      </c>
      <c r="H384" t="s">
        <v>1</v>
      </c>
      <c r="I384" t="s">
        <v>3560</v>
      </c>
      <c r="J384" t="s">
        <v>7071</v>
      </c>
      <c r="K384" t="str">
        <f t="shared" si="67"/>
        <v>41410</v>
      </c>
    </row>
    <row r="385" spans="1:11" customFormat="1" x14ac:dyDescent="0.25">
      <c r="A385" t="str">
        <f t="shared" si="58"/>
        <v>41</v>
      </c>
      <c r="B385" t="s">
        <v>812</v>
      </c>
      <c r="C385" t="str">
        <f t="shared" si="66"/>
        <v>024</v>
      </c>
      <c r="D385" t="s">
        <v>835</v>
      </c>
      <c r="E385" t="str">
        <f t="shared" si="68"/>
        <v>04</v>
      </c>
      <c r="F385" t="str">
        <f>"006"</f>
        <v>006</v>
      </c>
      <c r="G385" t="str">
        <f>""</f>
        <v/>
      </c>
      <c r="H385" t="s">
        <v>0</v>
      </c>
      <c r="I385" t="s">
        <v>3560</v>
      </c>
      <c r="J385" t="s">
        <v>7071</v>
      </c>
      <c r="K385" t="str">
        <f t="shared" si="67"/>
        <v>41410</v>
      </c>
    </row>
    <row r="386" spans="1:11" customFormat="1" x14ac:dyDescent="0.25">
      <c r="A386" t="str">
        <f t="shared" si="58"/>
        <v>41</v>
      </c>
      <c r="B386" t="s">
        <v>812</v>
      </c>
      <c r="C386" t="str">
        <f t="shared" si="66"/>
        <v>024</v>
      </c>
      <c r="D386" t="s">
        <v>835</v>
      </c>
      <c r="E386" t="str">
        <f t="shared" si="68"/>
        <v>04</v>
      </c>
      <c r="F386" t="str">
        <f>"007"</f>
        <v>007</v>
      </c>
      <c r="G386" t="str">
        <f>""</f>
        <v/>
      </c>
      <c r="H386" t="s">
        <v>1</v>
      </c>
      <c r="I386" t="s">
        <v>3559</v>
      </c>
      <c r="J386" t="s">
        <v>7070</v>
      </c>
      <c r="K386" t="str">
        <f t="shared" si="67"/>
        <v>41410</v>
      </c>
    </row>
    <row r="387" spans="1:11" customFormat="1" x14ac:dyDescent="0.25">
      <c r="A387" t="str">
        <f t="shared" ref="A387:A450" si="69">"41"</f>
        <v>41</v>
      </c>
      <c r="B387" t="s">
        <v>812</v>
      </c>
      <c r="C387" t="str">
        <f t="shared" si="66"/>
        <v>024</v>
      </c>
      <c r="D387" t="s">
        <v>835</v>
      </c>
      <c r="E387" t="str">
        <f t="shared" si="68"/>
        <v>04</v>
      </c>
      <c r="F387" t="str">
        <f>"007"</f>
        <v>007</v>
      </c>
      <c r="G387" t="str">
        <f>""</f>
        <v/>
      </c>
      <c r="H387" t="s">
        <v>0</v>
      </c>
      <c r="I387" t="s">
        <v>3559</v>
      </c>
      <c r="J387" t="s">
        <v>7070</v>
      </c>
      <c r="K387" t="str">
        <f t="shared" si="67"/>
        <v>41410</v>
      </c>
    </row>
    <row r="388" spans="1:11" customFormat="1" x14ac:dyDescent="0.25">
      <c r="A388" t="str">
        <f t="shared" si="69"/>
        <v>41</v>
      </c>
      <c r="B388" t="s">
        <v>812</v>
      </c>
      <c r="C388" t="str">
        <f t="shared" si="66"/>
        <v>024</v>
      </c>
      <c r="D388" t="s">
        <v>835</v>
      </c>
      <c r="E388" t="str">
        <f t="shared" ref="E388:E398" si="70">"05"</f>
        <v>05</v>
      </c>
      <c r="F388" t="str">
        <f>"001"</f>
        <v>001</v>
      </c>
      <c r="G388" t="str">
        <f>""</f>
        <v/>
      </c>
      <c r="H388" t="s">
        <v>3</v>
      </c>
      <c r="I388" t="s">
        <v>3560</v>
      </c>
      <c r="J388" t="s">
        <v>7071</v>
      </c>
      <c r="K388" t="str">
        <f t="shared" si="67"/>
        <v>41410</v>
      </c>
    </row>
    <row r="389" spans="1:11" customFormat="1" x14ac:dyDescent="0.25">
      <c r="A389" t="str">
        <f t="shared" si="69"/>
        <v>41</v>
      </c>
      <c r="B389" t="s">
        <v>812</v>
      </c>
      <c r="C389" t="str">
        <f t="shared" si="66"/>
        <v>024</v>
      </c>
      <c r="D389" t="s">
        <v>835</v>
      </c>
      <c r="E389" t="str">
        <f t="shared" si="70"/>
        <v>05</v>
      </c>
      <c r="F389" t="str">
        <f>"002"</f>
        <v>002</v>
      </c>
      <c r="G389" t="str">
        <f>""</f>
        <v/>
      </c>
      <c r="H389" t="s">
        <v>3</v>
      </c>
      <c r="I389" t="s">
        <v>3557</v>
      </c>
      <c r="J389" t="s">
        <v>7068</v>
      </c>
      <c r="K389" t="str">
        <f t="shared" si="67"/>
        <v>41410</v>
      </c>
    </row>
    <row r="390" spans="1:11" customFormat="1" x14ac:dyDescent="0.25">
      <c r="A390" t="str">
        <f t="shared" si="69"/>
        <v>41</v>
      </c>
      <c r="B390" t="s">
        <v>812</v>
      </c>
      <c r="C390" t="str">
        <f t="shared" si="66"/>
        <v>024</v>
      </c>
      <c r="D390" t="s">
        <v>835</v>
      </c>
      <c r="E390" t="str">
        <f t="shared" si="70"/>
        <v>05</v>
      </c>
      <c r="F390" t="str">
        <f>"003"</f>
        <v>003</v>
      </c>
      <c r="G390" t="str">
        <f>""</f>
        <v/>
      </c>
      <c r="H390" t="s">
        <v>1</v>
      </c>
      <c r="I390" t="s">
        <v>3560</v>
      </c>
      <c r="J390" t="s">
        <v>7071</v>
      </c>
      <c r="K390" t="str">
        <f t="shared" si="67"/>
        <v>41410</v>
      </c>
    </row>
    <row r="391" spans="1:11" customFormat="1" x14ac:dyDescent="0.25">
      <c r="A391" t="str">
        <f t="shared" si="69"/>
        <v>41</v>
      </c>
      <c r="B391" t="s">
        <v>812</v>
      </c>
      <c r="C391" t="str">
        <f t="shared" si="66"/>
        <v>024</v>
      </c>
      <c r="D391" t="s">
        <v>835</v>
      </c>
      <c r="E391" t="str">
        <f t="shared" si="70"/>
        <v>05</v>
      </c>
      <c r="F391" t="str">
        <f>"003"</f>
        <v>003</v>
      </c>
      <c r="G391" t="str">
        <f>""</f>
        <v/>
      </c>
      <c r="H391" t="s">
        <v>0</v>
      </c>
      <c r="I391" t="s">
        <v>3560</v>
      </c>
      <c r="J391" t="s">
        <v>7071</v>
      </c>
      <c r="K391" t="str">
        <f t="shared" si="67"/>
        <v>41410</v>
      </c>
    </row>
    <row r="392" spans="1:11" customFormat="1" x14ac:dyDescent="0.25">
      <c r="A392" t="str">
        <f t="shared" si="69"/>
        <v>41</v>
      </c>
      <c r="B392" t="s">
        <v>812</v>
      </c>
      <c r="C392" t="str">
        <f t="shared" si="66"/>
        <v>024</v>
      </c>
      <c r="D392" t="s">
        <v>835</v>
      </c>
      <c r="E392" t="str">
        <f t="shared" si="70"/>
        <v>05</v>
      </c>
      <c r="F392" t="str">
        <f>"004"</f>
        <v>004</v>
      </c>
      <c r="G392" t="str">
        <f>""</f>
        <v/>
      </c>
      <c r="H392" t="s">
        <v>1</v>
      </c>
      <c r="I392" t="s">
        <v>3557</v>
      </c>
      <c r="J392" t="s">
        <v>7068</v>
      </c>
      <c r="K392" t="str">
        <f t="shared" si="67"/>
        <v>41410</v>
      </c>
    </row>
    <row r="393" spans="1:11" customFormat="1" x14ac:dyDescent="0.25">
      <c r="A393" t="str">
        <f t="shared" si="69"/>
        <v>41</v>
      </c>
      <c r="B393" t="s">
        <v>812</v>
      </c>
      <c r="C393" t="str">
        <f t="shared" si="66"/>
        <v>024</v>
      </c>
      <c r="D393" t="s">
        <v>835</v>
      </c>
      <c r="E393" t="str">
        <f t="shared" si="70"/>
        <v>05</v>
      </c>
      <c r="F393" t="str">
        <f>"004"</f>
        <v>004</v>
      </c>
      <c r="G393" t="str">
        <f>""</f>
        <v/>
      </c>
      <c r="H393" t="s">
        <v>0</v>
      </c>
      <c r="I393" t="s">
        <v>3557</v>
      </c>
      <c r="J393" t="s">
        <v>7068</v>
      </c>
      <c r="K393" t="str">
        <f t="shared" si="67"/>
        <v>41410</v>
      </c>
    </row>
    <row r="394" spans="1:11" customFormat="1" x14ac:dyDescent="0.25">
      <c r="A394" t="str">
        <f t="shared" si="69"/>
        <v>41</v>
      </c>
      <c r="B394" t="s">
        <v>812</v>
      </c>
      <c r="C394" t="str">
        <f t="shared" si="66"/>
        <v>024</v>
      </c>
      <c r="D394" t="s">
        <v>835</v>
      </c>
      <c r="E394" t="str">
        <f t="shared" si="70"/>
        <v>05</v>
      </c>
      <c r="F394" t="str">
        <f>"004"</f>
        <v>004</v>
      </c>
      <c r="G394" t="str">
        <f>""</f>
        <v/>
      </c>
      <c r="H394" t="s">
        <v>2</v>
      </c>
      <c r="I394" t="s">
        <v>3557</v>
      </c>
      <c r="J394" t="s">
        <v>7068</v>
      </c>
      <c r="K394" t="str">
        <f t="shared" si="67"/>
        <v>41410</v>
      </c>
    </row>
    <row r="395" spans="1:11" customFormat="1" x14ac:dyDescent="0.25">
      <c r="A395" t="str">
        <f t="shared" si="69"/>
        <v>41</v>
      </c>
      <c r="B395" t="s">
        <v>812</v>
      </c>
      <c r="C395" t="str">
        <f t="shared" si="66"/>
        <v>024</v>
      </c>
      <c r="D395" t="s">
        <v>835</v>
      </c>
      <c r="E395" t="str">
        <f t="shared" si="70"/>
        <v>05</v>
      </c>
      <c r="F395" t="str">
        <f>"005"</f>
        <v>005</v>
      </c>
      <c r="G395" t="str">
        <f>""</f>
        <v/>
      </c>
      <c r="H395" t="s">
        <v>1</v>
      </c>
      <c r="I395" t="s">
        <v>3557</v>
      </c>
      <c r="J395" t="s">
        <v>7068</v>
      </c>
      <c r="K395" t="str">
        <f t="shared" si="67"/>
        <v>41410</v>
      </c>
    </row>
    <row r="396" spans="1:11" customFormat="1" x14ac:dyDescent="0.25">
      <c r="A396" t="str">
        <f t="shared" si="69"/>
        <v>41</v>
      </c>
      <c r="B396" t="s">
        <v>812</v>
      </c>
      <c r="C396" t="str">
        <f t="shared" si="66"/>
        <v>024</v>
      </c>
      <c r="D396" t="s">
        <v>835</v>
      </c>
      <c r="E396" t="str">
        <f t="shared" si="70"/>
        <v>05</v>
      </c>
      <c r="F396" t="str">
        <f>"005"</f>
        <v>005</v>
      </c>
      <c r="G396" t="str">
        <f>""</f>
        <v/>
      </c>
      <c r="H396" t="s">
        <v>0</v>
      </c>
      <c r="I396" t="s">
        <v>3557</v>
      </c>
      <c r="J396" t="s">
        <v>7068</v>
      </c>
      <c r="K396" t="str">
        <f t="shared" si="67"/>
        <v>41410</v>
      </c>
    </row>
    <row r="397" spans="1:11" customFormat="1" x14ac:dyDescent="0.25">
      <c r="A397" t="str">
        <f t="shared" si="69"/>
        <v>41</v>
      </c>
      <c r="B397" t="s">
        <v>812</v>
      </c>
      <c r="C397" t="str">
        <f t="shared" si="66"/>
        <v>024</v>
      </c>
      <c r="D397" t="s">
        <v>835</v>
      </c>
      <c r="E397" t="str">
        <f t="shared" si="70"/>
        <v>05</v>
      </c>
      <c r="F397" t="str">
        <f>"006"</f>
        <v>006</v>
      </c>
      <c r="G397" t="str">
        <f>""</f>
        <v/>
      </c>
      <c r="H397" t="s">
        <v>1</v>
      </c>
      <c r="I397" t="s">
        <v>3560</v>
      </c>
      <c r="J397" t="s">
        <v>7071</v>
      </c>
      <c r="K397" t="str">
        <f t="shared" si="67"/>
        <v>41410</v>
      </c>
    </row>
    <row r="398" spans="1:11" customFormat="1" x14ac:dyDescent="0.25">
      <c r="A398" t="str">
        <f t="shared" si="69"/>
        <v>41</v>
      </c>
      <c r="B398" t="s">
        <v>812</v>
      </c>
      <c r="C398" t="str">
        <f t="shared" si="66"/>
        <v>024</v>
      </c>
      <c r="D398" t="s">
        <v>835</v>
      </c>
      <c r="E398" t="str">
        <f t="shared" si="70"/>
        <v>05</v>
      </c>
      <c r="F398" t="str">
        <f>"006"</f>
        <v>006</v>
      </c>
      <c r="G398" t="str">
        <f>""</f>
        <v/>
      </c>
      <c r="H398" t="s">
        <v>0</v>
      </c>
      <c r="I398" t="s">
        <v>3560</v>
      </c>
      <c r="J398" t="s">
        <v>7071</v>
      </c>
      <c r="K398" t="str">
        <f t="shared" si="67"/>
        <v>41410</v>
      </c>
    </row>
    <row r="399" spans="1:11" customFormat="1" x14ac:dyDescent="0.25">
      <c r="A399" t="str">
        <f t="shared" si="69"/>
        <v>41</v>
      </c>
      <c r="B399" t="s">
        <v>812</v>
      </c>
      <c r="C399" t="str">
        <f t="shared" si="66"/>
        <v>024</v>
      </c>
      <c r="D399" t="s">
        <v>835</v>
      </c>
      <c r="E399" t="str">
        <f t="shared" ref="E399:E409" si="71">"06"</f>
        <v>06</v>
      </c>
      <c r="F399" t="str">
        <f>"001"</f>
        <v>001</v>
      </c>
      <c r="G399" t="str">
        <f>""</f>
        <v/>
      </c>
      <c r="H399" t="s">
        <v>1</v>
      </c>
      <c r="I399" t="s">
        <v>3561</v>
      </c>
      <c r="J399" t="s">
        <v>7072</v>
      </c>
      <c r="K399" t="str">
        <f>"41339"</f>
        <v>41339</v>
      </c>
    </row>
    <row r="400" spans="1:11" customFormat="1" x14ac:dyDescent="0.25">
      <c r="A400" t="str">
        <f t="shared" si="69"/>
        <v>41</v>
      </c>
      <c r="B400" t="s">
        <v>812</v>
      </c>
      <c r="C400" t="str">
        <f t="shared" si="66"/>
        <v>024</v>
      </c>
      <c r="D400" t="s">
        <v>835</v>
      </c>
      <c r="E400" t="str">
        <f t="shared" si="71"/>
        <v>06</v>
      </c>
      <c r="F400" t="str">
        <f>"001"</f>
        <v>001</v>
      </c>
      <c r="G400" t="str">
        <f>""</f>
        <v/>
      </c>
      <c r="H400" t="s">
        <v>0</v>
      </c>
      <c r="I400" t="s">
        <v>3561</v>
      </c>
      <c r="J400" t="s">
        <v>7072</v>
      </c>
      <c r="K400" t="str">
        <f>"41339"</f>
        <v>41339</v>
      </c>
    </row>
    <row r="401" spans="1:11" customFormat="1" x14ac:dyDescent="0.25">
      <c r="A401" t="str">
        <f t="shared" si="69"/>
        <v>41</v>
      </c>
      <c r="B401" t="s">
        <v>812</v>
      </c>
      <c r="C401" t="str">
        <f t="shared" si="66"/>
        <v>024</v>
      </c>
      <c r="D401" t="s">
        <v>835</v>
      </c>
      <c r="E401" t="str">
        <f t="shared" si="71"/>
        <v>06</v>
      </c>
      <c r="F401" t="str">
        <f>"002"</f>
        <v>002</v>
      </c>
      <c r="G401" t="str">
        <f>""</f>
        <v/>
      </c>
      <c r="H401" t="s">
        <v>1</v>
      </c>
      <c r="I401" t="s">
        <v>3560</v>
      </c>
      <c r="J401" t="s">
        <v>7071</v>
      </c>
      <c r="K401" t="str">
        <f t="shared" ref="K401:K409" si="72">"41410"</f>
        <v>41410</v>
      </c>
    </row>
    <row r="402" spans="1:11" customFormat="1" x14ac:dyDescent="0.25">
      <c r="A402" t="str">
        <f t="shared" si="69"/>
        <v>41</v>
      </c>
      <c r="B402" t="s">
        <v>812</v>
      </c>
      <c r="C402" t="str">
        <f t="shared" si="66"/>
        <v>024</v>
      </c>
      <c r="D402" t="s">
        <v>835</v>
      </c>
      <c r="E402" t="str">
        <f t="shared" si="71"/>
        <v>06</v>
      </c>
      <c r="F402" t="str">
        <f>"002"</f>
        <v>002</v>
      </c>
      <c r="G402" t="str">
        <f>""</f>
        <v/>
      </c>
      <c r="H402" t="s">
        <v>0</v>
      </c>
      <c r="I402" t="s">
        <v>3560</v>
      </c>
      <c r="J402" t="s">
        <v>7071</v>
      </c>
      <c r="K402" t="str">
        <f t="shared" si="72"/>
        <v>41410</v>
      </c>
    </row>
    <row r="403" spans="1:11" customFormat="1" x14ac:dyDescent="0.25">
      <c r="A403" t="str">
        <f t="shared" si="69"/>
        <v>41</v>
      </c>
      <c r="B403" t="s">
        <v>812</v>
      </c>
      <c r="C403" t="str">
        <f t="shared" si="66"/>
        <v>024</v>
      </c>
      <c r="D403" t="s">
        <v>835</v>
      </c>
      <c r="E403" t="str">
        <f t="shared" si="71"/>
        <v>06</v>
      </c>
      <c r="F403" t="str">
        <f>"003"</f>
        <v>003</v>
      </c>
      <c r="G403" t="str">
        <f>""</f>
        <v/>
      </c>
      <c r="H403" t="s">
        <v>1</v>
      </c>
      <c r="I403" t="s">
        <v>3560</v>
      </c>
      <c r="J403" t="s">
        <v>7071</v>
      </c>
      <c r="K403" t="str">
        <f t="shared" si="72"/>
        <v>41410</v>
      </c>
    </row>
    <row r="404" spans="1:11" customFormat="1" x14ac:dyDescent="0.25">
      <c r="A404" t="str">
        <f t="shared" si="69"/>
        <v>41</v>
      </c>
      <c r="B404" t="s">
        <v>812</v>
      </c>
      <c r="C404" t="str">
        <f t="shared" si="66"/>
        <v>024</v>
      </c>
      <c r="D404" t="s">
        <v>835</v>
      </c>
      <c r="E404" t="str">
        <f t="shared" si="71"/>
        <v>06</v>
      </c>
      <c r="F404" t="str">
        <f>"003"</f>
        <v>003</v>
      </c>
      <c r="G404" t="str">
        <f>""</f>
        <v/>
      </c>
      <c r="H404" t="s">
        <v>0</v>
      </c>
      <c r="I404" t="s">
        <v>3560</v>
      </c>
      <c r="J404" t="s">
        <v>7071</v>
      </c>
      <c r="K404" t="str">
        <f t="shared" si="72"/>
        <v>41410</v>
      </c>
    </row>
    <row r="405" spans="1:11" customFormat="1" x14ac:dyDescent="0.25">
      <c r="A405" t="str">
        <f t="shared" si="69"/>
        <v>41</v>
      </c>
      <c r="B405" t="s">
        <v>812</v>
      </c>
      <c r="C405" t="str">
        <f t="shared" si="66"/>
        <v>024</v>
      </c>
      <c r="D405" t="s">
        <v>835</v>
      </c>
      <c r="E405" t="str">
        <f t="shared" si="71"/>
        <v>06</v>
      </c>
      <c r="F405" t="str">
        <f>"004"</f>
        <v>004</v>
      </c>
      <c r="G405" t="str">
        <f>""</f>
        <v/>
      </c>
      <c r="H405" t="s">
        <v>3</v>
      </c>
      <c r="I405" t="s">
        <v>3560</v>
      </c>
      <c r="J405" t="s">
        <v>7071</v>
      </c>
      <c r="K405" t="str">
        <f t="shared" si="72"/>
        <v>41410</v>
      </c>
    </row>
    <row r="406" spans="1:11" customFormat="1" x14ac:dyDescent="0.25">
      <c r="A406" t="str">
        <f t="shared" si="69"/>
        <v>41</v>
      </c>
      <c r="B406" t="s">
        <v>812</v>
      </c>
      <c r="C406" t="str">
        <f t="shared" si="66"/>
        <v>024</v>
      </c>
      <c r="D406" t="s">
        <v>835</v>
      </c>
      <c r="E406" t="str">
        <f t="shared" si="71"/>
        <v>06</v>
      </c>
      <c r="F406" t="str">
        <f>"005"</f>
        <v>005</v>
      </c>
      <c r="G406" t="str">
        <f>""</f>
        <v/>
      </c>
      <c r="H406" t="s">
        <v>1</v>
      </c>
      <c r="I406" t="s">
        <v>3560</v>
      </c>
      <c r="J406" t="s">
        <v>7071</v>
      </c>
      <c r="K406" t="str">
        <f t="shared" si="72"/>
        <v>41410</v>
      </c>
    </row>
    <row r="407" spans="1:11" customFormat="1" x14ac:dyDescent="0.25">
      <c r="A407" t="str">
        <f t="shared" si="69"/>
        <v>41</v>
      </c>
      <c r="B407" t="s">
        <v>812</v>
      </c>
      <c r="C407" t="str">
        <f t="shared" si="66"/>
        <v>024</v>
      </c>
      <c r="D407" t="s">
        <v>835</v>
      </c>
      <c r="E407" t="str">
        <f t="shared" si="71"/>
        <v>06</v>
      </c>
      <c r="F407" t="str">
        <f>"005"</f>
        <v>005</v>
      </c>
      <c r="G407" t="str">
        <f>""</f>
        <v/>
      </c>
      <c r="H407" t="s">
        <v>0</v>
      </c>
      <c r="I407" t="s">
        <v>3560</v>
      </c>
      <c r="J407" t="s">
        <v>7071</v>
      </c>
      <c r="K407" t="str">
        <f t="shared" si="72"/>
        <v>41410</v>
      </c>
    </row>
    <row r="408" spans="1:11" customFormat="1" x14ac:dyDescent="0.25">
      <c r="A408" t="str">
        <f t="shared" si="69"/>
        <v>41</v>
      </c>
      <c r="B408" t="s">
        <v>812</v>
      </c>
      <c r="C408" t="str">
        <f t="shared" si="66"/>
        <v>024</v>
      </c>
      <c r="D408" t="s">
        <v>835</v>
      </c>
      <c r="E408" t="str">
        <f t="shared" si="71"/>
        <v>06</v>
      </c>
      <c r="F408" t="str">
        <f>"006"</f>
        <v>006</v>
      </c>
      <c r="G408" t="str">
        <f>""</f>
        <v/>
      </c>
      <c r="H408" t="s">
        <v>1</v>
      </c>
      <c r="I408" t="s">
        <v>3560</v>
      </c>
      <c r="J408" t="s">
        <v>7071</v>
      </c>
      <c r="K408" t="str">
        <f t="shared" si="72"/>
        <v>41410</v>
      </c>
    </row>
    <row r="409" spans="1:11" customFormat="1" x14ac:dyDescent="0.25">
      <c r="A409" t="str">
        <f t="shared" si="69"/>
        <v>41</v>
      </c>
      <c r="B409" t="s">
        <v>812</v>
      </c>
      <c r="C409" t="str">
        <f t="shared" si="66"/>
        <v>024</v>
      </c>
      <c r="D409" t="s">
        <v>835</v>
      </c>
      <c r="E409" t="str">
        <f t="shared" si="71"/>
        <v>06</v>
      </c>
      <c r="F409" t="str">
        <f>"006"</f>
        <v>006</v>
      </c>
      <c r="G409" t="str">
        <f>""</f>
        <v/>
      </c>
      <c r="H409" t="s">
        <v>0</v>
      </c>
      <c r="I409" t="s">
        <v>3560</v>
      </c>
      <c r="J409" t="s">
        <v>7071</v>
      </c>
      <c r="K409" t="str">
        <f t="shared" si="72"/>
        <v>41410</v>
      </c>
    </row>
    <row r="410" spans="1:11" customFormat="1" x14ac:dyDescent="0.25">
      <c r="A410" t="str">
        <f t="shared" si="69"/>
        <v>41</v>
      </c>
      <c r="B410" t="s">
        <v>812</v>
      </c>
      <c r="C410" t="str">
        <f>"025"</f>
        <v>025</v>
      </c>
      <c r="D410" t="s">
        <v>836</v>
      </c>
      <c r="E410" t="str">
        <f>"01"</f>
        <v>01</v>
      </c>
      <c r="F410" t="str">
        <f t="shared" ref="F410:F415" si="73">"001"</f>
        <v>001</v>
      </c>
      <c r="G410" t="str">
        <f>""</f>
        <v/>
      </c>
      <c r="H410" t="s">
        <v>1</v>
      </c>
      <c r="I410" t="s">
        <v>3562</v>
      </c>
      <c r="J410" t="s">
        <v>7073</v>
      </c>
      <c r="K410" t="str">
        <f>"41820"</f>
        <v>41820</v>
      </c>
    </row>
    <row r="411" spans="1:11" customFormat="1" x14ac:dyDescent="0.25">
      <c r="A411" t="str">
        <f t="shared" si="69"/>
        <v>41</v>
      </c>
      <c r="B411" t="s">
        <v>812</v>
      </c>
      <c r="C411" t="str">
        <f>"025"</f>
        <v>025</v>
      </c>
      <c r="D411" t="s">
        <v>836</v>
      </c>
      <c r="E411" t="str">
        <f>"01"</f>
        <v>01</v>
      </c>
      <c r="F411" t="str">
        <f t="shared" si="73"/>
        <v>001</v>
      </c>
      <c r="G411" t="str">
        <f>""</f>
        <v/>
      </c>
      <c r="H411" t="s">
        <v>0</v>
      </c>
      <c r="I411" t="s">
        <v>3562</v>
      </c>
      <c r="J411" t="s">
        <v>7073</v>
      </c>
      <c r="K411" t="str">
        <f>"41820"</f>
        <v>41820</v>
      </c>
    </row>
    <row r="412" spans="1:11" customFormat="1" x14ac:dyDescent="0.25">
      <c r="A412" t="str">
        <f t="shared" si="69"/>
        <v>41</v>
      </c>
      <c r="B412" t="s">
        <v>812</v>
      </c>
      <c r="C412" t="str">
        <f>"025"</f>
        <v>025</v>
      </c>
      <c r="D412" t="s">
        <v>836</v>
      </c>
      <c r="E412" t="str">
        <f>"02"</f>
        <v>02</v>
      </c>
      <c r="F412" t="str">
        <f t="shared" si="73"/>
        <v>001</v>
      </c>
      <c r="G412" t="str">
        <f>""</f>
        <v/>
      </c>
      <c r="H412" t="s">
        <v>1</v>
      </c>
      <c r="I412" t="s">
        <v>3562</v>
      </c>
      <c r="J412" t="s">
        <v>7073</v>
      </c>
      <c r="K412" t="str">
        <f>"41820"</f>
        <v>41820</v>
      </c>
    </row>
    <row r="413" spans="1:11" customFormat="1" x14ac:dyDescent="0.25">
      <c r="A413" t="str">
        <f t="shared" si="69"/>
        <v>41</v>
      </c>
      <c r="B413" t="s">
        <v>812</v>
      </c>
      <c r="C413" t="str">
        <f>"025"</f>
        <v>025</v>
      </c>
      <c r="D413" t="s">
        <v>836</v>
      </c>
      <c r="E413" t="str">
        <f>"02"</f>
        <v>02</v>
      </c>
      <c r="F413" t="str">
        <f t="shared" si="73"/>
        <v>001</v>
      </c>
      <c r="G413" t="str">
        <f>""</f>
        <v/>
      </c>
      <c r="H413" t="s">
        <v>0</v>
      </c>
      <c r="I413" t="s">
        <v>3562</v>
      </c>
      <c r="J413" t="s">
        <v>7073</v>
      </c>
      <c r="K413" t="str">
        <f>"41820"</f>
        <v>41820</v>
      </c>
    </row>
    <row r="414" spans="1:11" customFormat="1" x14ac:dyDescent="0.25">
      <c r="A414" t="str">
        <f t="shared" si="69"/>
        <v>41</v>
      </c>
      <c r="B414" t="s">
        <v>812</v>
      </c>
      <c r="C414" t="str">
        <f t="shared" ref="C414:C420" si="74">"026"</f>
        <v>026</v>
      </c>
      <c r="D414" t="s">
        <v>837</v>
      </c>
      <c r="E414" t="str">
        <f>"01"</f>
        <v>01</v>
      </c>
      <c r="F414" t="str">
        <f t="shared" si="73"/>
        <v>001</v>
      </c>
      <c r="G414" t="str">
        <f>""</f>
        <v/>
      </c>
      <c r="H414" t="s">
        <v>1</v>
      </c>
      <c r="I414" t="s">
        <v>3563</v>
      </c>
      <c r="J414" t="s">
        <v>7074</v>
      </c>
      <c r="K414" t="str">
        <f t="shared" ref="K414:K420" si="75">"41580"</f>
        <v>41580</v>
      </c>
    </row>
    <row r="415" spans="1:11" customFormat="1" x14ac:dyDescent="0.25">
      <c r="A415" t="str">
        <f t="shared" si="69"/>
        <v>41</v>
      </c>
      <c r="B415" t="s">
        <v>812</v>
      </c>
      <c r="C415" t="str">
        <f t="shared" si="74"/>
        <v>026</v>
      </c>
      <c r="D415" t="s">
        <v>837</v>
      </c>
      <c r="E415" t="str">
        <f>"01"</f>
        <v>01</v>
      </c>
      <c r="F415" t="str">
        <f t="shared" si="73"/>
        <v>001</v>
      </c>
      <c r="G415" t="str">
        <f>""</f>
        <v/>
      </c>
      <c r="H415" t="s">
        <v>0</v>
      </c>
      <c r="I415" t="s">
        <v>3563</v>
      </c>
      <c r="J415" t="s">
        <v>7074</v>
      </c>
      <c r="K415" t="str">
        <f t="shared" si="75"/>
        <v>41580</v>
      </c>
    </row>
    <row r="416" spans="1:11" customFormat="1" x14ac:dyDescent="0.25">
      <c r="A416" t="str">
        <f t="shared" si="69"/>
        <v>41</v>
      </c>
      <c r="B416" t="s">
        <v>812</v>
      </c>
      <c r="C416" t="str">
        <f t="shared" si="74"/>
        <v>026</v>
      </c>
      <c r="D416" t="s">
        <v>837</v>
      </c>
      <c r="E416" t="str">
        <f>"01"</f>
        <v>01</v>
      </c>
      <c r="F416" t="str">
        <f>"002"</f>
        <v>002</v>
      </c>
      <c r="G416" t="str">
        <f>""</f>
        <v/>
      </c>
      <c r="H416" t="s">
        <v>1</v>
      </c>
      <c r="I416" t="s">
        <v>1008</v>
      </c>
      <c r="J416" t="s">
        <v>7075</v>
      </c>
      <c r="K416" t="str">
        <f t="shared" si="75"/>
        <v>41580</v>
      </c>
    </row>
    <row r="417" spans="1:11" customFormat="1" x14ac:dyDescent="0.25">
      <c r="A417" t="str">
        <f t="shared" si="69"/>
        <v>41</v>
      </c>
      <c r="B417" t="s">
        <v>812</v>
      </c>
      <c r="C417" t="str">
        <f t="shared" si="74"/>
        <v>026</v>
      </c>
      <c r="D417" t="s">
        <v>837</v>
      </c>
      <c r="E417" t="str">
        <f>"01"</f>
        <v>01</v>
      </c>
      <c r="F417" t="str">
        <f>"002"</f>
        <v>002</v>
      </c>
      <c r="G417" t="str">
        <f>""</f>
        <v/>
      </c>
      <c r="H417" t="s">
        <v>0</v>
      </c>
      <c r="I417" t="s">
        <v>1008</v>
      </c>
      <c r="J417" t="s">
        <v>7075</v>
      </c>
      <c r="K417" t="str">
        <f t="shared" si="75"/>
        <v>41580</v>
      </c>
    </row>
    <row r="418" spans="1:11" customFormat="1" x14ac:dyDescent="0.25">
      <c r="A418" t="str">
        <f t="shared" si="69"/>
        <v>41</v>
      </c>
      <c r="B418" t="s">
        <v>812</v>
      </c>
      <c r="C418" t="str">
        <f t="shared" si="74"/>
        <v>026</v>
      </c>
      <c r="D418" t="s">
        <v>837</v>
      </c>
      <c r="E418" t="str">
        <f>"02"</f>
        <v>02</v>
      </c>
      <c r="F418" t="str">
        <f>"001"</f>
        <v>001</v>
      </c>
      <c r="G418" t="str">
        <f>""</f>
        <v/>
      </c>
      <c r="H418" t="s">
        <v>3</v>
      </c>
      <c r="I418" t="s">
        <v>23</v>
      </c>
      <c r="J418" t="s">
        <v>7076</v>
      </c>
      <c r="K418" t="str">
        <f t="shared" si="75"/>
        <v>41580</v>
      </c>
    </row>
    <row r="419" spans="1:11" customFormat="1" x14ac:dyDescent="0.25">
      <c r="A419" t="str">
        <f t="shared" si="69"/>
        <v>41</v>
      </c>
      <c r="B419" t="s">
        <v>812</v>
      </c>
      <c r="C419" t="str">
        <f t="shared" si="74"/>
        <v>026</v>
      </c>
      <c r="D419" t="s">
        <v>837</v>
      </c>
      <c r="E419" t="str">
        <f>"02"</f>
        <v>02</v>
      </c>
      <c r="F419" t="str">
        <f>"002"</f>
        <v>002</v>
      </c>
      <c r="G419" t="str">
        <f>""</f>
        <v/>
      </c>
      <c r="H419" t="s">
        <v>1</v>
      </c>
      <c r="I419" t="s">
        <v>1757</v>
      </c>
      <c r="J419" t="s">
        <v>7077</v>
      </c>
      <c r="K419" t="str">
        <f t="shared" si="75"/>
        <v>41580</v>
      </c>
    </row>
    <row r="420" spans="1:11" customFormat="1" x14ac:dyDescent="0.25">
      <c r="A420" t="str">
        <f t="shared" si="69"/>
        <v>41</v>
      </c>
      <c r="B420" t="s">
        <v>812</v>
      </c>
      <c r="C420" t="str">
        <f t="shared" si="74"/>
        <v>026</v>
      </c>
      <c r="D420" t="s">
        <v>837</v>
      </c>
      <c r="E420" t="str">
        <f>"02"</f>
        <v>02</v>
      </c>
      <c r="F420" t="str">
        <f>"002"</f>
        <v>002</v>
      </c>
      <c r="G420" t="str">
        <f>""</f>
        <v/>
      </c>
      <c r="H420" t="s">
        <v>0</v>
      </c>
      <c r="I420" t="s">
        <v>1757</v>
      </c>
      <c r="J420" t="s">
        <v>7077</v>
      </c>
      <c r="K420" t="str">
        <f t="shared" si="75"/>
        <v>41580</v>
      </c>
    </row>
    <row r="421" spans="1:11" customFormat="1" x14ac:dyDescent="0.25">
      <c r="A421" t="str">
        <f t="shared" si="69"/>
        <v>41</v>
      </c>
      <c r="B421" t="s">
        <v>812</v>
      </c>
      <c r="C421" t="str">
        <f t="shared" ref="C421:C427" si="76">"027"</f>
        <v>027</v>
      </c>
      <c r="D421" t="s">
        <v>838</v>
      </c>
      <c r="E421" t="str">
        <f>"01"</f>
        <v>01</v>
      </c>
      <c r="F421" t="str">
        <f>"001"</f>
        <v>001</v>
      </c>
      <c r="G421" t="str">
        <f>""</f>
        <v/>
      </c>
      <c r="H421" t="s">
        <v>1</v>
      </c>
      <c r="I421" t="s">
        <v>3564</v>
      </c>
      <c r="J421" t="s">
        <v>7078</v>
      </c>
      <c r="K421" t="str">
        <f t="shared" ref="K421:K427" si="77">"41230"</f>
        <v>41230</v>
      </c>
    </row>
    <row r="422" spans="1:11" customFormat="1" x14ac:dyDescent="0.25">
      <c r="A422" t="str">
        <f t="shared" si="69"/>
        <v>41</v>
      </c>
      <c r="B422" t="s">
        <v>812</v>
      </c>
      <c r="C422" t="str">
        <f t="shared" si="76"/>
        <v>027</v>
      </c>
      <c r="D422" t="s">
        <v>838</v>
      </c>
      <c r="E422" t="str">
        <f>"01"</f>
        <v>01</v>
      </c>
      <c r="F422" t="str">
        <f>"001"</f>
        <v>001</v>
      </c>
      <c r="G422" t="str">
        <f>""</f>
        <v/>
      </c>
      <c r="H422" t="s">
        <v>0</v>
      </c>
      <c r="I422" t="s">
        <v>3564</v>
      </c>
      <c r="J422" t="s">
        <v>7078</v>
      </c>
      <c r="K422" t="str">
        <f t="shared" si="77"/>
        <v>41230</v>
      </c>
    </row>
    <row r="423" spans="1:11" customFormat="1" x14ac:dyDescent="0.25">
      <c r="A423" t="str">
        <f t="shared" si="69"/>
        <v>41</v>
      </c>
      <c r="B423" t="s">
        <v>812</v>
      </c>
      <c r="C423" t="str">
        <f t="shared" si="76"/>
        <v>027</v>
      </c>
      <c r="D423" t="s">
        <v>838</v>
      </c>
      <c r="E423" t="str">
        <f>"01"</f>
        <v>01</v>
      </c>
      <c r="F423" t="str">
        <f>"001"</f>
        <v>001</v>
      </c>
      <c r="G423" t="str">
        <f>""</f>
        <v/>
      </c>
      <c r="H423" t="s">
        <v>2</v>
      </c>
      <c r="I423" t="s">
        <v>3564</v>
      </c>
      <c r="J423" t="s">
        <v>7078</v>
      </c>
      <c r="K423" t="str">
        <f t="shared" si="77"/>
        <v>41230</v>
      </c>
    </row>
    <row r="424" spans="1:11" customFormat="1" x14ac:dyDescent="0.25">
      <c r="A424" t="str">
        <f t="shared" si="69"/>
        <v>41</v>
      </c>
      <c r="B424" t="s">
        <v>812</v>
      </c>
      <c r="C424" t="str">
        <f t="shared" si="76"/>
        <v>027</v>
      </c>
      <c r="D424" t="s">
        <v>838</v>
      </c>
      <c r="E424" t="str">
        <f>"02"</f>
        <v>02</v>
      </c>
      <c r="F424" t="str">
        <f>"001"</f>
        <v>001</v>
      </c>
      <c r="G424" t="str">
        <f>""</f>
        <v/>
      </c>
      <c r="H424" t="s">
        <v>3</v>
      </c>
      <c r="I424" t="s">
        <v>3564</v>
      </c>
      <c r="J424" t="s">
        <v>7078</v>
      </c>
      <c r="K424" t="str">
        <f t="shared" si="77"/>
        <v>41230</v>
      </c>
    </row>
    <row r="425" spans="1:11" customFormat="1" x14ac:dyDescent="0.25">
      <c r="A425" t="str">
        <f t="shared" si="69"/>
        <v>41</v>
      </c>
      <c r="B425" t="s">
        <v>812</v>
      </c>
      <c r="C425" t="str">
        <f t="shared" si="76"/>
        <v>027</v>
      </c>
      <c r="D425" t="s">
        <v>838</v>
      </c>
      <c r="E425" t="str">
        <f>"02"</f>
        <v>02</v>
      </c>
      <c r="F425" t="str">
        <f>"002"</f>
        <v>002</v>
      </c>
      <c r="G425" t="str">
        <f>""</f>
        <v/>
      </c>
      <c r="H425" t="s">
        <v>1</v>
      </c>
      <c r="I425" t="s">
        <v>3564</v>
      </c>
      <c r="J425" t="s">
        <v>7078</v>
      </c>
      <c r="K425" t="str">
        <f t="shared" si="77"/>
        <v>41230</v>
      </c>
    </row>
    <row r="426" spans="1:11" customFormat="1" x14ac:dyDescent="0.25">
      <c r="A426" t="str">
        <f t="shared" si="69"/>
        <v>41</v>
      </c>
      <c r="B426" t="s">
        <v>812</v>
      </c>
      <c r="C426" t="str">
        <f t="shared" si="76"/>
        <v>027</v>
      </c>
      <c r="D426" t="s">
        <v>838</v>
      </c>
      <c r="E426" t="str">
        <f>"02"</f>
        <v>02</v>
      </c>
      <c r="F426" t="str">
        <f>"002"</f>
        <v>002</v>
      </c>
      <c r="G426" t="str">
        <f>""</f>
        <v/>
      </c>
      <c r="H426" t="s">
        <v>0</v>
      </c>
      <c r="I426" t="s">
        <v>3564</v>
      </c>
      <c r="J426" t="s">
        <v>7078</v>
      </c>
      <c r="K426" t="str">
        <f t="shared" si="77"/>
        <v>41230</v>
      </c>
    </row>
    <row r="427" spans="1:11" customFormat="1" x14ac:dyDescent="0.25">
      <c r="A427" t="str">
        <f t="shared" si="69"/>
        <v>41</v>
      </c>
      <c r="B427" t="s">
        <v>812</v>
      </c>
      <c r="C427" t="str">
        <f t="shared" si="76"/>
        <v>027</v>
      </c>
      <c r="D427" t="s">
        <v>838</v>
      </c>
      <c r="E427" t="str">
        <f>"02"</f>
        <v>02</v>
      </c>
      <c r="F427" t="str">
        <f>"002"</f>
        <v>002</v>
      </c>
      <c r="G427" t="str">
        <f>""</f>
        <v/>
      </c>
      <c r="H427" t="s">
        <v>2</v>
      </c>
      <c r="I427" t="s">
        <v>3564</v>
      </c>
      <c r="J427" t="s">
        <v>7078</v>
      </c>
      <c r="K427" t="str">
        <f t="shared" si="77"/>
        <v>41230</v>
      </c>
    </row>
    <row r="428" spans="1:11" customFormat="1" x14ac:dyDescent="0.25">
      <c r="A428" t="str">
        <f t="shared" si="69"/>
        <v>41</v>
      </c>
      <c r="B428" t="s">
        <v>812</v>
      </c>
      <c r="C428" t="str">
        <f>"028"</f>
        <v>028</v>
      </c>
      <c r="D428" t="s">
        <v>839</v>
      </c>
      <c r="E428" t="str">
        <f t="shared" ref="E428:E459" si="78">"01"</f>
        <v>01</v>
      </c>
      <c r="F428" t="str">
        <f>"001"</f>
        <v>001</v>
      </c>
      <c r="G428" t="str">
        <f>""</f>
        <v/>
      </c>
      <c r="H428" t="s">
        <v>1</v>
      </c>
      <c r="I428" t="s">
        <v>64</v>
      </c>
      <c r="J428" t="s">
        <v>7079</v>
      </c>
      <c r="K428" t="str">
        <f>"41908"</f>
        <v>41908</v>
      </c>
    </row>
    <row r="429" spans="1:11" customFormat="1" x14ac:dyDescent="0.25">
      <c r="A429" t="str">
        <f t="shared" si="69"/>
        <v>41</v>
      </c>
      <c r="B429" t="s">
        <v>812</v>
      </c>
      <c r="C429" t="str">
        <f>"028"</f>
        <v>028</v>
      </c>
      <c r="D429" t="s">
        <v>839</v>
      </c>
      <c r="E429" t="str">
        <f t="shared" si="78"/>
        <v>01</v>
      </c>
      <c r="F429" t="str">
        <f>"001"</f>
        <v>001</v>
      </c>
      <c r="G429" t="str">
        <f>""</f>
        <v/>
      </c>
      <c r="H429" t="s">
        <v>0</v>
      </c>
      <c r="I429" t="s">
        <v>64</v>
      </c>
      <c r="J429" t="s">
        <v>7079</v>
      </c>
      <c r="K429" t="str">
        <f>"41908"</f>
        <v>41908</v>
      </c>
    </row>
    <row r="430" spans="1:11" customFormat="1" x14ac:dyDescent="0.25">
      <c r="A430" t="str">
        <f t="shared" si="69"/>
        <v>41</v>
      </c>
      <c r="B430" t="s">
        <v>812</v>
      </c>
      <c r="C430" t="str">
        <f>"028"</f>
        <v>028</v>
      </c>
      <c r="D430" t="s">
        <v>839</v>
      </c>
      <c r="E430" t="str">
        <f t="shared" si="78"/>
        <v>01</v>
      </c>
      <c r="F430" t="str">
        <f>"002"</f>
        <v>002</v>
      </c>
      <c r="G430" t="str">
        <f>""</f>
        <v/>
      </c>
      <c r="H430" t="s">
        <v>3</v>
      </c>
      <c r="I430" t="s">
        <v>3565</v>
      </c>
      <c r="J430" t="s">
        <v>7080</v>
      </c>
      <c r="K430" t="str">
        <f>"41908"</f>
        <v>41908</v>
      </c>
    </row>
    <row r="431" spans="1:11" customFormat="1" x14ac:dyDescent="0.25">
      <c r="A431" t="str">
        <f t="shared" si="69"/>
        <v>41</v>
      </c>
      <c r="B431" t="s">
        <v>812</v>
      </c>
      <c r="C431" t="str">
        <f t="shared" ref="C431:C453" si="79">"029"</f>
        <v>029</v>
      </c>
      <c r="D431" t="s">
        <v>840</v>
      </c>
      <c r="E431" t="str">
        <f t="shared" si="78"/>
        <v>01</v>
      </c>
      <c r="F431" t="str">
        <f>"001"</f>
        <v>001</v>
      </c>
      <c r="G431" t="str">
        <f>""</f>
        <v/>
      </c>
      <c r="H431" t="s">
        <v>1</v>
      </c>
      <c r="I431" t="s">
        <v>3566</v>
      </c>
      <c r="J431" t="s">
        <v>7081</v>
      </c>
      <c r="K431" t="str">
        <f t="shared" ref="K431:K453" si="80">"41950"</f>
        <v>41950</v>
      </c>
    </row>
    <row r="432" spans="1:11" customFormat="1" x14ac:dyDescent="0.25">
      <c r="A432" t="str">
        <f t="shared" si="69"/>
        <v>41</v>
      </c>
      <c r="B432" t="s">
        <v>812</v>
      </c>
      <c r="C432" t="str">
        <f t="shared" si="79"/>
        <v>029</v>
      </c>
      <c r="D432" t="s">
        <v>840</v>
      </c>
      <c r="E432" t="str">
        <f t="shared" si="78"/>
        <v>01</v>
      </c>
      <c r="F432" t="str">
        <f>"001"</f>
        <v>001</v>
      </c>
      <c r="G432" t="str">
        <f>""</f>
        <v/>
      </c>
      <c r="H432" t="s">
        <v>0</v>
      </c>
      <c r="I432" t="s">
        <v>3566</v>
      </c>
      <c r="J432" t="s">
        <v>7081</v>
      </c>
      <c r="K432" t="str">
        <f t="shared" si="80"/>
        <v>41950</v>
      </c>
    </row>
    <row r="433" spans="1:11" customFormat="1" x14ac:dyDescent="0.25">
      <c r="A433" t="str">
        <f t="shared" si="69"/>
        <v>41</v>
      </c>
      <c r="B433" t="s">
        <v>812</v>
      </c>
      <c r="C433" t="str">
        <f t="shared" si="79"/>
        <v>029</v>
      </c>
      <c r="D433" t="s">
        <v>840</v>
      </c>
      <c r="E433" t="str">
        <f t="shared" si="78"/>
        <v>01</v>
      </c>
      <c r="F433" t="str">
        <f>"002"</f>
        <v>002</v>
      </c>
      <c r="G433" t="str">
        <f>""</f>
        <v/>
      </c>
      <c r="H433" t="s">
        <v>1</v>
      </c>
      <c r="I433" t="s">
        <v>3566</v>
      </c>
      <c r="J433" t="s">
        <v>7081</v>
      </c>
      <c r="K433" t="str">
        <f t="shared" si="80"/>
        <v>41950</v>
      </c>
    </row>
    <row r="434" spans="1:11" customFormat="1" x14ac:dyDescent="0.25">
      <c r="A434" t="str">
        <f t="shared" si="69"/>
        <v>41</v>
      </c>
      <c r="B434" t="s">
        <v>812</v>
      </c>
      <c r="C434" t="str">
        <f t="shared" si="79"/>
        <v>029</v>
      </c>
      <c r="D434" t="s">
        <v>840</v>
      </c>
      <c r="E434" t="str">
        <f t="shared" si="78"/>
        <v>01</v>
      </c>
      <c r="F434" t="str">
        <f>"002"</f>
        <v>002</v>
      </c>
      <c r="G434" t="str">
        <f>""</f>
        <v/>
      </c>
      <c r="H434" t="s">
        <v>0</v>
      </c>
      <c r="I434" t="s">
        <v>3566</v>
      </c>
      <c r="J434" t="s">
        <v>7081</v>
      </c>
      <c r="K434" t="str">
        <f t="shared" si="80"/>
        <v>41950</v>
      </c>
    </row>
    <row r="435" spans="1:11" customFormat="1" x14ac:dyDescent="0.25">
      <c r="A435" t="str">
        <f t="shared" si="69"/>
        <v>41</v>
      </c>
      <c r="B435" t="s">
        <v>812</v>
      </c>
      <c r="C435" t="str">
        <f t="shared" si="79"/>
        <v>029</v>
      </c>
      <c r="D435" t="s">
        <v>840</v>
      </c>
      <c r="E435" t="str">
        <f t="shared" si="78"/>
        <v>01</v>
      </c>
      <c r="F435" t="str">
        <f>"003"</f>
        <v>003</v>
      </c>
      <c r="G435" t="str">
        <f>""</f>
        <v/>
      </c>
      <c r="H435" t="s">
        <v>1</v>
      </c>
      <c r="I435" t="s">
        <v>3567</v>
      </c>
      <c r="J435" t="s">
        <v>7082</v>
      </c>
      <c r="K435" t="str">
        <f t="shared" si="80"/>
        <v>41950</v>
      </c>
    </row>
    <row r="436" spans="1:11" customFormat="1" x14ac:dyDescent="0.25">
      <c r="A436" t="str">
        <f t="shared" si="69"/>
        <v>41</v>
      </c>
      <c r="B436" t="s">
        <v>812</v>
      </c>
      <c r="C436" t="str">
        <f t="shared" si="79"/>
        <v>029</v>
      </c>
      <c r="D436" t="s">
        <v>840</v>
      </c>
      <c r="E436" t="str">
        <f t="shared" si="78"/>
        <v>01</v>
      </c>
      <c r="F436" t="str">
        <f>"003"</f>
        <v>003</v>
      </c>
      <c r="G436" t="str">
        <f>""</f>
        <v/>
      </c>
      <c r="H436" t="s">
        <v>0</v>
      </c>
      <c r="I436" t="s">
        <v>3567</v>
      </c>
      <c r="J436" t="s">
        <v>7082</v>
      </c>
      <c r="K436" t="str">
        <f t="shared" si="80"/>
        <v>41950</v>
      </c>
    </row>
    <row r="437" spans="1:11" customFormat="1" x14ac:dyDescent="0.25">
      <c r="A437" t="str">
        <f t="shared" si="69"/>
        <v>41</v>
      </c>
      <c r="B437" t="s">
        <v>812</v>
      </c>
      <c r="C437" t="str">
        <f t="shared" si="79"/>
        <v>029</v>
      </c>
      <c r="D437" t="s">
        <v>840</v>
      </c>
      <c r="E437" t="str">
        <f t="shared" si="78"/>
        <v>01</v>
      </c>
      <c r="F437" t="str">
        <f>"003"</f>
        <v>003</v>
      </c>
      <c r="G437" t="str">
        <f>""</f>
        <v/>
      </c>
      <c r="H437" t="s">
        <v>2</v>
      </c>
      <c r="I437" t="s">
        <v>3567</v>
      </c>
      <c r="J437" t="s">
        <v>7082</v>
      </c>
      <c r="K437" t="str">
        <f t="shared" si="80"/>
        <v>41950</v>
      </c>
    </row>
    <row r="438" spans="1:11" customFormat="1" x14ac:dyDescent="0.25">
      <c r="A438" t="str">
        <f t="shared" si="69"/>
        <v>41</v>
      </c>
      <c r="B438" t="s">
        <v>812</v>
      </c>
      <c r="C438" t="str">
        <f t="shared" si="79"/>
        <v>029</v>
      </c>
      <c r="D438" t="s">
        <v>840</v>
      </c>
      <c r="E438" t="str">
        <f t="shared" si="78"/>
        <v>01</v>
      </c>
      <c r="F438" t="str">
        <f>"004"</f>
        <v>004</v>
      </c>
      <c r="G438" t="str">
        <f>""</f>
        <v/>
      </c>
      <c r="H438" t="s">
        <v>1</v>
      </c>
      <c r="I438" t="s">
        <v>3568</v>
      </c>
      <c r="J438" t="s">
        <v>7083</v>
      </c>
      <c r="K438" t="str">
        <f t="shared" si="80"/>
        <v>41950</v>
      </c>
    </row>
    <row r="439" spans="1:11" customFormat="1" x14ac:dyDescent="0.25">
      <c r="A439" t="str">
        <f t="shared" si="69"/>
        <v>41</v>
      </c>
      <c r="B439" t="s">
        <v>812</v>
      </c>
      <c r="C439" t="str">
        <f t="shared" si="79"/>
        <v>029</v>
      </c>
      <c r="D439" t="s">
        <v>840</v>
      </c>
      <c r="E439" t="str">
        <f t="shared" si="78"/>
        <v>01</v>
      </c>
      <c r="F439" t="str">
        <f>"004"</f>
        <v>004</v>
      </c>
      <c r="G439" t="str">
        <f>""</f>
        <v/>
      </c>
      <c r="H439" t="s">
        <v>0</v>
      </c>
      <c r="I439" t="s">
        <v>3568</v>
      </c>
      <c r="J439" t="s">
        <v>7083</v>
      </c>
      <c r="K439" t="str">
        <f t="shared" si="80"/>
        <v>41950</v>
      </c>
    </row>
    <row r="440" spans="1:11" customFormat="1" x14ac:dyDescent="0.25">
      <c r="A440" t="str">
        <f t="shared" si="69"/>
        <v>41</v>
      </c>
      <c r="B440" t="s">
        <v>812</v>
      </c>
      <c r="C440" t="str">
        <f t="shared" si="79"/>
        <v>029</v>
      </c>
      <c r="D440" t="s">
        <v>840</v>
      </c>
      <c r="E440" t="str">
        <f t="shared" si="78"/>
        <v>01</v>
      </c>
      <c r="F440" t="str">
        <f>"005"</f>
        <v>005</v>
      </c>
      <c r="G440" t="str">
        <f>""</f>
        <v/>
      </c>
      <c r="H440" t="s">
        <v>3</v>
      </c>
      <c r="I440" t="s">
        <v>3569</v>
      </c>
      <c r="J440" t="s">
        <v>7084</v>
      </c>
      <c r="K440" t="str">
        <f t="shared" si="80"/>
        <v>41950</v>
      </c>
    </row>
    <row r="441" spans="1:11" customFormat="1" x14ac:dyDescent="0.25">
      <c r="A441" t="str">
        <f t="shared" si="69"/>
        <v>41</v>
      </c>
      <c r="B441" t="s">
        <v>812</v>
      </c>
      <c r="C441" t="str">
        <f t="shared" si="79"/>
        <v>029</v>
      </c>
      <c r="D441" t="s">
        <v>840</v>
      </c>
      <c r="E441" t="str">
        <f t="shared" si="78"/>
        <v>01</v>
      </c>
      <c r="F441" t="str">
        <f>"006"</f>
        <v>006</v>
      </c>
      <c r="G441" t="str">
        <f>""</f>
        <v/>
      </c>
      <c r="H441" t="s">
        <v>1</v>
      </c>
      <c r="I441" t="s">
        <v>3570</v>
      </c>
      <c r="J441" t="s">
        <v>7085</v>
      </c>
      <c r="K441" t="str">
        <f t="shared" si="80"/>
        <v>41950</v>
      </c>
    </row>
    <row r="442" spans="1:11" customFormat="1" x14ac:dyDescent="0.25">
      <c r="A442" t="str">
        <f t="shared" si="69"/>
        <v>41</v>
      </c>
      <c r="B442" t="s">
        <v>812</v>
      </c>
      <c r="C442" t="str">
        <f t="shared" si="79"/>
        <v>029</v>
      </c>
      <c r="D442" t="s">
        <v>840</v>
      </c>
      <c r="E442" t="str">
        <f t="shared" si="78"/>
        <v>01</v>
      </c>
      <c r="F442" t="str">
        <f>"006"</f>
        <v>006</v>
      </c>
      <c r="G442" t="str">
        <f>""</f>
        <v/>
      </c>
      <c r="H442" t="s">
        <v>0</v>
      </c>
      <c r="I442" t="s">
        <v>3570</v>
      </c>
      <c r="J442" t="s">
        <v>7085</v>
      </c>
      <c r="K442" t="str">
        <f t="shared" si="80"/>
        <v>41950</v>
      </c>
    </row>
    <row r="443" spans="1:11" customFormat="1" x14ac:dyDescent="0.25">
      <c r="A443" t="str">
        <f t="shared" si="69"/>
        <v>41</v>
      </c>
      <c r="B443" t="s">
        <v>812</v>
      </c>
      <c r="C443" t="str">
        <f t="shared" si="79"/>
        <v>029</v>
      </c>
      <c r="D443" t="s">
        <v>840</v>
      </c>
      <c r="E443" t="str">
        <f t="shared" si="78"/>
        <v>01</v>
      </c>
      <c r="F443" t="str">
        <f>"007"</f>
        <v>007</v>
      </c>
      <c r="G443" t="str">
        <f>""</f>
        <v/>
      </c>
      <c r="H443" t="s">
        <v>1</v>
      </c>
      <c r="I443" t="s">
        <v>3569</v>
      </c>
      <c r="J443" t="s">
        <v>7084</v>
      </c>
      <c r="K443" t="str">
        <f t="shared" si="80"/>
        <v>41950</v>
      </c>
    </row>
    <row r="444" spans="1:11" customFormat="1" x14ac:dyDescent="0.25">
      <c r="A444" t="str">
        <f t="shared" si="69"/>
        <v>41</v>
      </c>
      <c r="B444" t="s">
        <v>812</v>
      </c>
      <c r="C444" t="str">
        <f t="shared" si="79"/>
        <v>029</v>
      </c>
      <c r="D444" t="s">
        <v>840</v>
      </c>
      <c r="E444" t="str">
        <f t="shared" si="78"/>
        <v>01</v>
      </c>
      <c r="F444" t="str">
        <f>"007"</f>
        <v>007</v>
      </c>
      <c r="G444" t="str">
        <f>""</f>
        <v/>
      </c>
      <c r="H444" t="s">
        <v>0</v>
      </c>
      <c r="I444" t="s">
        <v>3569</v>
      </c>
      <c r="J444" t="s">
        <v>7084</v>
      </c>
      <c r="K444" t="str">
        <f t="shared" si="80"/>
        <v>41950</v>
      </c>
    </row>
    <row r="445" spans="1:11" customFormat="1" x14ac:dyDescent="0.25">
      <c r="A445" t="str">
        <f t="shared" si="69"/>
        <v>41</v>
      </c>
      <c r="B445" t="s">
        <v>812</v>
      </c>
      <c r="C445" t="str">
        <f t="shared" si="79"/>
        <v>029</v>
      </c>
      <c r="D445" t="s">
        <v>840</v>
      </c>
      <c r="E445" t="str">
        <f t="shared" si="78"/>
        <v>01</v>
      </c>
      <c r="F445" t="str">
        <f>"008"</f>
        <v>008</v>
      </c>
      <c r="G445" t="str">
        <f>""</f>
        <v/>
      </c>
      <c r="H445" t="s">
        <v>1</v>
      </c>
      <c r="I445" t="s">
        <v>3570</v>
      </c>
      <c r="J445" t="s">
        <v>7085</v>
      </c>
      <c r="K445" t="str">
        <f t="shared" si="80"/>
        <v>41950</v>
      </c>
    </row>
    <row r="446" spans="1:11" customFormat="1" x14ac:dyDescent="0.25">
      <c r="A446" t="str">
        <f t="shared" si="69"/>
        <v>41</v>
      </c>
      <c r="B446" t="s">
        <v>812</v>
      </c>
      <c r="C446" t="str">
        <f t="shared" si="79"/>
        <v>029</v>
      </c>
      <c r="D446" t="s">
        <v>840</v>
      </c>
      <c r="E446" t="str">
        <f t="shared" si="78"/>
        <v>01</v>
      </c>
      <c r="F446" t="str">
        <f>"008"</f>
        <v>008</v>
      </c>
      <c r="G446" t="str">
        <f>""</f>
        <v/>
      </c>
      <c r="H446" t="s">
        <v>0</v>
      </c>
      <c r="I446" t="s">
        <v>3570</v>
      </c>
      <c r="J446" t="s">
        <v>7085</v>
      </c>
      <c r="K446" t="str">
        <f t="shared" si="80"/>
        <v>41950</v>
      </c>
    </row>
    <row r="447" spans="1:11" customFormat="1" x14ac:dyDescent="0.25">
      <c r="A447" t="str">
        <f t="shared" si="69"/>
        <v>41</v>
      </c>
      <c r="B447" t="s">
        <v>812</v>
      </c>
      <c r="C447" t="str">
        <f t="shared" si="79"/>
        <v>029</v>
      </c>
      <c r="D447" t="s">
        <v>840</v>
      </c>
      <c r="E447" t="str">
        <f t="shared" si="78"/>
        <v>01</v>
      </c>
      <c r="F447" t="str">
        <f>"009"</f>
        <v>009</v>
      </c>
      <c r="G447" t="str">
        <f>""</f>
        <v/>
      </c>
      <c r="H447" t="s">
        <v>1</v>
      </c>
      <c r="I447" t="s">
        <v>3567</v>
      </c>
      <c r="J447" t="s">
        <v>7082</v>
      </c>
      <c r="K447" t="str">
        <f t="shared" si="80"/>
        <v>41950</v>
      </c>
    </row>
    <row r="448" spans="1:11" customFormat="1" x14ac:dyDescent="0.25">
      <c r="A448" t="str">
        <f t="shared" si="69"/>
        <v>41</v>
      </c>
      <c r="B448" t="s">
        <v>812</v>
      </c>
      <c r="C448" t="str">
        <f t="shared" si="79"/>
        <v>029</v>
      </c>
      <c r="D448" t="s">
        <v>840</v>
      </c>
      <c r="E448" t="str">
        <f t="shared" si="78"/>
        <v>01</v>
      </c>
      <c r="F448" t="str">
        <f>"009"</f>
        <v>009</v>
      </c>
      <c r="G448" t="str">
        <f>""</f>
        <v/>
      </c>
      <c r="H448" t="s">
        <v>0</v>
      </c>
      <c r="I448" t="s">
        <v>3567</v>
      </c>
      <c r="J448" t="s">
        <v>7082</v>
      </c>
      <c r="K448" t="str">
        <f t="shared" si="80"/>
        <v>41950</v>
      </c>
    </row>
    <row r="449" spans="1:12" customFormat="1" x14ac:dyDescent="0.25">
      <c r="A449" t="str">
        <f t="shared" si="69"/>
        <v>41</v>
      </c>
      <c r="B449" t="s">
        <v>812</v>
      </c>
      <c r="C449" t="str">
        <f t="shared" si="79"/>
        <v>029</v>
      </c>
      <c r="D449" t="s">
        <v>840</v>
      </c>
      <c r="E449" t="str">
        <f t="shared" si="78"/>
        <v>01</v>
      </c>
      <c r="F449" t="str">
        <f>"010"</f>
        <v>010</v>
      </c>
      <c r="G449" t="str">
        <f>""</f>
        <v/>
      </c>
      <c r="H449" t="s">
        <v>1</v>
      </c>
      <c r="I449" t="s">
        <v>3568</v>
      </c>
      <c r="J449" t="s">
        <v>7083</v>
      </c>
      <c r="K449" t="str">
        <f t="shared" si="80"/>
        <v>41950</v>
      </c>
    </row>
    <row r="450" spans="1:12" customFormat="1" x14ac:dyDescent="0.25">
      <c r="A450" t="str">
        <f t="shared" si="69"/>
        <v>41</v>
      </c>
      <c r="B450" t="s">
        <v>812</v>
      </c>
      <c r="C450" t="str">
        <f t="shared" si="79"/>
        <v>029</v>
      </c>
      <c r="D450" t="s">
        <v>840</v>
      </c>
      <c r="E450" t="str">
        <f t="shared" si="78"/>
        <v>01</v>
      </c>
      <c r="F450" t="str">
        <f>"010"</f>
        <v>010</v>
      </c>
      <c r="G450" t="str">
        <f>""</f>
        <v/>
      </c>
      <c r="H450" t="s">
        <v>0</v>
      </c>
      <c r="I450" t="s">
        <v>3568</v>
      </c>
      <c r="J450" t="s">
        <v>7083</v>
      </c>
      <c r="K450" t="str">
        <f t="shared" si="80"/>
        <v>41950</v>
      </c>
    </row>
    <row r="451" spans="1:12" customFormat="1" x14ac:dyDescent="0.25">
      <c r="A451" t="str">
        <f t="shared" ref="A451:A514" si="81">"41"</f>
        <v>41</v>
      </c>
      <c r="B451" t="s">
        <v>812</v>
      </c>
      <c r="C451" t="str">
        <f t="shared" si="79"/>
        <v>029</v>
      </c>
      <c r="D451" t="s">
        <v>840</v>
      </c>
      <c r="E451" t="str">
        <f t="shared" si="78"/>
        <v>01</v>
      </c>
      <c r="F451" t="str">
        <f>"011"</f>
        <v>011</v>
      </c>
      <c r="G451" t="str">
        <f>""</f>
        <v/>
      </c>
      <c r="H451" t="s">
        <v>1</v>
      </c>
      <c r="I451" t="s">
        <v>3566</v>
      </c>
      <c r="J451" t="s">
        <v>7081</v>
      </c>
      <c r="K451" t="str">
        <f t="shared" si="80"/>
        <v>41950</v>
      </c>
    </row>
    <row r="452" spans="1:12" customFormat="1" x14ac:dyDescent="0.25">
      <c r="A452" t="str">
        <f t="shared" si="81"/>
        <v>41</v>
      </c>
      <c r="B452" t="s">
        <v>812</v>
      </c>
      <c r="C452" t="str">
        <f t="shared" si="79"/>
        <v>029</v>
      </c>
      <c r="D452" t="s">
        <v>840</v>
      </c>
      <c r="E452" t="str">
        <f t="shared" si="78"/>
        <v>01</v>
      </c>
      <c r="F452" t="str">
        <f>"011"</f>
        <v>011</v>
      </c>
      <c r="G452" t="str">
        <f>""</f>
        <v/>
      </c>
      <c r="H452" t="s">
        <v>0</v>
      </c>
      <c r="I452" t="s">
        <v>3566</v>
      </c>
      <c r="J452" t="s">
        <v>7081</v>
      </c>
      <c r="K452" t="str">
        <f t="shared" si="80"/>
        <v>41950</v>
      </c>
    </row>
    <row r="453" spans="1:12" customFormat="1" x14ac:dyDescent="0.25">
      <c r="A453" t="str">
        <f t="shared" si="81"/>
        <v>41</v>
      </c>
      <c r="B453" t="s">
        <v>812</v>
      </c>
      <c r="C453" t="str">
        <f t="shared" si="79"/>
        <v>029</v>
      </c>
      <c r="D453" t="s">
        <v>840</v>
      </c>
      <c r="E453" t="str">
        <f t="shared" si="78"/>
        <v>01</v>
      </c>
      <c r="F453" t="str">
        <f>"012"</f>
        <v>012</v>
      </c>
      <c r="G453" t="str">
        <f>""</f>
        <v/>
      </c>
      <c r="H453" t="s">
        <v>3</v>
      </c>
      <c r="I453" t="s">
        <v>3568</v>
      </c>
      <c r="J453" t="s">
        <v>7083</v>
      </c>
      <c r="K453" t="str">
        <f t="shared" si="80"/>
        <v>41950</v>
      </c>
    </row>
    <row r="454" spans="1:12" customFormat="1" x14ac:dyDescent="0.25">
      <c r="A454" t="str">
        <f t="shared" si="81"/>
        <v>41</v>
      </c>
      <c r="B454" t="s">
        <v>812</v>
      </c>
      <c r="C454" t="str">
        <f>"030"</f>
        <v>030</v>
      </c>
      <c r="D454" t="s">
        <v>841</v>
      </c>
      <c r="E454" t="str">
        <f t="shared" si="78"/>
        <v>01</v>
      </c>
      <c r="F454" t="str">
        <f>"001"</f>
        <v>001</v>
      </c>
      <c r="G454" t="str">
        <f>""</f>
        <v/>
      </c>
      <c r="H454" t="s">
        <v>3</v>
      </c>
      <c r="I454" t="s">
        <v>113</v>
      </c>
      <c r="J454" t="s">
        <v>7086</v>
      </c>
      <c r="K454" t="str">
        <f>"41810"</f>
        <v>41810</v>
      </c>
      <c r="L454" t="s">
        <v>842</v>
      </c>
    </row>
    <row r="455" spans="1:12" customFormat="1" x14ac:dyDescent="0.25">
      <c r="A455" t="str">
        <f t="shared" si="81"/>
        <v>41</v>
      </c>
      <c r="B455" t="s">
        <v>812</v>
      </c>
      <c r="C455" t="str">
        <f>"031"</f>
        <v>031</v>
      </c>
      <c r="D455" t="s">
        <v>843</v>
      </c>
      <c r="E455" t="str">
        <f t="shared" si="78"/>
        <v>01</v>
      </c>
      <c r="F455" t="str">
        <f>"001"</f>
        <v>001</v>
      </c>
      <c r="G455" t="str">
        <f>""</f>
        <v/>
      </c>
      <c r="H455" t="s">
        <v>1</v>
      </c>
      <c r="I455" t="s">
        <v>3571</v>
      </c>
      <c r="J455" t="s">
        <v>7087</v>
      </c>
      <c r="K455" t="str">
        <f>"41890"</f>
        <v>41890</v>
      </c>
    </row>
    <row r="456" spans="1:12" customFormat="1" x14ac:dyDescent="0.25">
      <c r="A456" t="str">
        <f t="shared" si="81"/>
        <v>41</v>
      </c>
      <c r="B456" t="s">
        <v>812</v>
      </c>
      <c r="C456" t="str">
        <f>"031"</f>
        <v>031</v>
      </c>
      <c r="D456" t="s">
        <v>843</v>
      </c>
      <c r="E456" t="str">
        <f t="shared" si="78"/>
        <v>01</v>
      </c>
      <c r="F456" t="str">
        <f>"001"</f>
        <v>001</v>
      </c>
      <c r="G456" t="str">
        <f>""</f>
        <v/>
      </c>
      <c r="H456" t="s">
        <v>0</v>
      </c>
      <c r="I456" t="s">
        <v>3571</v>
      </c>
      <c r="J456" t="s">
        <v>7087</v>
      </c>
      <c r="K456" t="str">
        <f>"41890"</f>
        <v>41890</v>
      </c>
    </row>
    <row r="457" spans="1:12" customFormat="1" x14ac:dyDescent="0.25">
      <c r="A457" t="str">
        <f t="shared" si="81"/>
        <v>41</v>
      </c>
      <c r="B457" t="s">
        <v>812</v>
      </c>
      <c r="C457" t="str">
        <f t="shared" ref="C457:C462" si="82">"032"</f>
        <v>032</v>
      </c>
      <c r="D457" t="s">
        <v>844</v>
      </c>
      <c r="E457" t="str">
        <f t="shared" si="78"/>
        <v>01</v>
      </c>
      <c r="F457" t="str">
        <f>"001"</f>
        <v>001</v>
      </c>
      <c r="G457" t="str">
        <f>""</f>
        <v/>
      </c>
      <c r="H457" t="s">
        <v>1</v>
      </c>
      <c r="I457" t="s">
        <v>25</v>
      </c>
      <c r="J457" t="s">
        <v>7088</v>
      </c>
      <c r="K457" t="str">
        <f t="shared" ref="K457:K462" si="83">"41370"</f>
        <v>41370</v>
      </c>
    </row>
    <row r="458" spans="1:12" customFormat="1" x14ac:dyDescent="0.25">
      <c r="A458" t="str">
        <f t="shared" si="81"/>
        <v>41</v>
      </c>
      <c r="B458" t="s">
        <v>812</v>
      </c>
      <c r="C458" t="str">
        <f t="shared" si="82"/>
        <v>032</v>
      </c>
      <c r="D458" t="s">
        <v>844</v>
      </c>
      <c r="E458" t="str">
        <f t="shared" si="78"/>
        <v>01</v>
      </c>
      <c r="F458" t="str">
        <f>"001"</f>
        <v>001</v>
      </c>
      <c r="G458" t="str">
        <f>""</f>
        <v/>
      </c>
      <c r="H458" t="s">
        <v>0</v>
      </c>
      <c r="I458" t="s">
        <v>25</v>
      </c>
      <c r="J458" t="s">
        <v>7088</v>
      </c>
      <c r="K458" t="str">
        <f t="shared" si="83"/>
        <v>41370</v>
      </c>
    </row>
    <row r="459" spans="1:12" customFormat="1" x14ac:dyDescent="0.25">
      <c r="A459" t="str">
        <f t="shared" si="81"/>
        <v>41</v>
      </c>
      <c r="B459" t="s">
        <v>812</v>
      </c>
      <c r="C459" t="str">
        <f t="shared" si="82"/>
        <v>032</v>
      </c>
      <c r="D459" t="s">
        <v>844</v>
      </c>
      <c r="E459" t="str">
        <f t="shared" si="78"/>
        <v>01</v>
      </c>
      <c r="F459" t="str">
        <f>"003"</f>
        <v>003</v>
      </c>
      <c r="G459" t="str">
        <f>""</f>
        <v/>
      </c>
      <c r="H459" t="s">
        <v>3</v>
      </c>
      <c r="I459" t="s">
        <v>2398</v>
      </c>
      <c r="J459" t="s">
        <v>7089</v>
      </c>
      <c r="K459" t="str">
        <f t="shared" si="83"/>
        <v>41370</v>
      </c>
    </row>
    <row r="460" spans="1:12" customFormat="1" x14ac:dyDescent="0.25">
      <c r="A460" t="str">
        <f t="shared" si="81"/>
        <v>41</v>
      </c>
      <c r="B460" t="s">
        <v>812</v>
      </c>
      <c r="C460" t="str">
        <f t="shared" si="82"/>
        <v>032</v>
      </c>
      <c r="D460" t="s">
        <v>844</v>
      </c>
      <c r="E460" t="str">
        <f>"02"</f>
        <v>02</v>
      </c>
      <c r="F460" t="str">
        <f>"001"</f>
        <v>001</v>
      </c>
      <c r="G460" t="str">
        <f>""</f>
        <v/>
      </c>
      <c r="H460" t="s">
        <v>3</v>
      </c>
      <c r="I460" t="s">
        <v>3572</v>
      </c>
      <c r="J460" t="s">
        <v>7090</v>
      </c>
      <c r="K460" t="str">
        <f t="shared" si="83"/>
        <v>41370</v>
      </c>
    </row>
    <row r="461" spans="1:12" customFormat="1" x14ac:dyDescent="0.25">
      <c r="A461" t="str">
        <f t="shared" si="81"/>
        <v>41</v>
      </c>
      <c r="B461" t="s">
        <v>812</v>
      </c>
      <c r="C461" t="str">
        <f t="shared" si="82"/>
        <v>032</v>
      </c>
      <c r="D461" t="s">
        <v>844</v>
      </c>
      <c r="E461" t="str">
        <f>"02"</f>
        <v>02</v>
      </c>
      <c r="F461" t="str">
        <f>"002"</f>
        <v>002</v>
      </c>
      <c r="G461" t="str">
        <f>""</f>
        <v/>
      </c>
      <c r="H461" t="s">
        <v>1</v>
      </c>
      <c r="I461" t="s">
        <v>3573</v>
      </c>
      <c r="J461" t="s">
        <v>7091</v>
      </c>
      <c r="K461" t="str">
        <f t="shared" si="83"/>
        <v>41370</v>
      </c>
    </row>
    <row r="462" spans="1:12" customFormat="1" x14ac:dyDescent="0.25">
      <c r="A462" t="str">
        <f t="shared" si="81"/>
        <v>41</v>
      </c>
      <c r="B462" t="s">
        <v>812</v>
      </c>
      <c r="C462" t="str">
        <f t="shared" si="82"/>
        <v>032</v>
      </c>
      <c r="D462" t="s">
        <v>844</v>
      </c>
      <c r="E462" t="str">
        <f>"02"</f>
        <v>02</v>
      </c>
      <c r="F462" t="str">
        <f>"002"</f>
        <v>002</v>
      </c>
      <c r="G462" t="str">
        <f>""</f>
        <v/>
      </c>
      <c r="H462" t="s">
        <v>0</v>
      </c>
      <c r="I462" t="s">
        <v>3573</v>
      </c>
      <c r="J462" t="s">
        <v>7091</v>
      </c>
      <c r="K462" t="str">
        <f t="shared" si="83"/>
        <v>41370</v>
      </c>
    </row>
    <row r="463" spans="1:12" customFormat="1" x14ac:dyDescent="0.25">
      <c r="A463" t="str">
        <f t="shared" si="81"/>
        <v>41</v>
      </c>
      <c r="B463" t="s">
        <v>812</v>
      </c>
      <c r="C463" t="str">
        <f t="shared" ref="C463:C469" si="84">"033"</f>
        <v>033</v>
      </c>
      <c r="D463" t="s">
        <v>845</v>
      </c>
      <c r="E463" t="str">
        <f>"01"</f>
        <v>01</v>
      </c>
      <c r="F463" t="str">
        <f>"001"</f>
        <v>001</v>
      </c>
      <c r="G463" t="str">
        <f>""</f>
        <v/>
      </c>
      <c r="H463" t="s">
        <v>1</v>
      </c>
      <c r="I463" t="s">
        <v>3574</v>
      </c>
      <c r="J463" t="s">
        <v>7092</v>
      </c>
      <c r="K463" t="str">
        <f t="shared" ref="K463:K469" si="85">"41450"</f>
        <v>41450</v>
      </c>
    </row>
    <row r="464" spans="1:12" customFormat="1" x14ac:dyDescent="0.25">
      <c r="A464" t="str">
        <f t="shared" si="81"/>
        <v>41</v>
      </c>
      <c r="B464" t="s">
        <v>812</v>
      </c>
      <c r="C464" t="str">
        <f t="shared" si="84"/>
        <v>033</v>
      </c>
      <c r="D464" t="s">
        <v>845</v>
      </c>
      <c r="E464" t="str">
        <f>"01"</f>
        <v>01</v>
      </c>
      <c r="F464" t="str">
        <f>"001"</f>
        <v>001</v>
      </c>
      <c r="G464" t="str">
        <f>""</f>
        <v/>
      </c>
      <c r="H464" t="s">
        <v>0</v>
      </c>
      <c r="I464" t="s">
        <v>3574</v>
      </c>
      <c r="J464" t="s">
        <v>7092</v>
      </c>
      <c r="K464" t="str">
        <f t="shared" si="85"/>
        <v>41450</v>
      </c>
    </row>
    <row r="465" spans="1:11" customFormat="1" x14ac:dyDescent="0.25">
      <c r="A465" t="str">
        <f t="shared" si="81"/>
        <v>41</v>
      </c>
      <c r="B465" t="s">
        <v>812</v>
      </c>
      <c r="C465" t="str">
        <f t="shared" si="84"/>
        <v>033</v>
      </c>
      <c r="D465" t="s">
        <v>845</v>
      </c>
      <c r="E465" t="str">
        <f>"01"</f>
        <v>01</v>
      </c>
      <c r="F465" t="str">
        <f>"002"</f>
        <v>002</v>
      </c>
      <c r="G465" t="str">
        <f>""</f>
        <v/>
      </c>
      <c r="H465" t="s">
        <v>3</v>
      </c>
      <c r="I465" t="s">
        <v>3575</v>
      </c>
      <c r="J465" t="s">
        <v>7093</v>
      </c>
      <c r="K465" t="str">
        <f t="shared" si="85"/>
        <v>41450</v>
      </c>
    </row>
    <row r="466" spans="1:11" customFormat="1" x14ac:dyDescent="0.25">
      <c r="A466" t="str">
        <f t="shared" si="81"/>
        <v>41</v>
      </c>
      <c r="B466" t="s">
        <v>812</v>
      </c>
      <c r="C466" t="str">
        <f t="shared" si="84"/>
        <v>033</v>
      </c>
      <c r="D466" t="s">
        <v>845</v>
      </c>
      <c r="E466" t="str">
        <f>"02"</f>
        <v>02</v>
      </c>
      <c r="F466" t="str">
        <f>"001"</f>
        <v>001</v>
      </c>
      <c r="G466" t="str">
        <f>""</f>
        <v/>
      </c>
      <c r="H466" t="s">
        <v>1</v>
      </c>
      <c r="I466" t="s">
        <v>50</v>
      </c>
      <c r="J466" t="s">
        <v>7094</v>
      </c>
      <c r="K466" t="str">
        <f t="shared" si="85"/>
        <v>41450</v>
      </c>
    </row>
    <row r="467" spans="1:11" customFormat="1" x14ac:dyDescent="0.25">
      <c r="A467" t="str">
        <f t="shared" si="81"/>
        <v>41</v>
      </c>
      <c r="B467" t="s">
        <v>812</v>
      </c>
      <c r="C467" t="str">
        <f t="shared" si="84"/>
        <v>033</v>
      </c>
      <c r="D467" t="s">
        <v>845</v>
      </c>
      <c r="E467" t="str">
        <f>"02"</f>
        <v>02</v>
      </c>
      <c r="F467" t="str">
        <f>"001"</f>
        <v>001</v>
      </c>
      <c r="G467" t="str">
        <f>""</f>
        <v/>
      </c>
      <c r="H467" t="s">
        <v>0</v>
      </c>
      <c r="I467" t="s">
        <v>50</v>
      </c>
      <c r="J467" t="s">
        <v>7094</v>
      </c>
      <c r="K467" t="str">
        <f t="shared" si="85"/>
        <v>41450</v>
      </c>
    </row>
    <row r="468" spans="1:11" customFormat="1" x14ac:dyDescent="0.25">
      <c r="A468" t="str">
        <f t="shared" si="81"/>
        <v>41</v>
      </c>
      <c r="B468" t="s">
        <v>812</v>
      </c>
      <c r="C468" t="str">
        <f t="shared" si="84"/>
        <v>033</v>
      </c>
      <c r="D468" t="s">
        <v>845</v>
      </c>
      <c r="E468" t="str">
        <f>"03"</f>
        <v>03</v>
      </c>
      <c r="F468" t="str">
        <f>"002"</f>
        <v>002</v>
      </c>
      <c r="G468" t="str">
        <f>""</f>
        <v/>
      </c>
      <c r="H468" t="s">
        <v>3</v>
      </c>
      <c r="I468" t="s">
        <v>3576</v>
      </c>
      <c r="J468" t="s">
        <v>7095</v>
      </c>
      <c r="K468" t="str">
        <f t="shared" si="85"/>
        <v>41450</v>
      </c>
    </row>
    <row r="469" spans="1:11" customFormat="1" x14ac:dyDescent="0.25">
      <c r="A469" t="str">
        <f t="shared" si="81"/>
        <v>41</v>
      </c>
      <c r="B469" t="s">
        <v>812</v>
      </c>
      <c r="C469" t="str">
        <f t="shared" si="84"/>
        <v>033</v>
      </c>
      <c r="D469" t="s">
        <v>845</v>
      </c>
      <c r="E469" t="str">
        <f>"04"</f>
        <v>04</v>
      </c>
      <c r="F469" t="str">
        <f>"001"</f>
        <v>001</v>
      </c>
      <c r="G469" t="str">
        <f>""</f>
        <v/>
      </c>
      <c r="H469" t="s">
        <v>3</v>
      </c>
      <c r="I469" t="s">
        <v>3577</v>
      </c>
      <c r="J469" t="s">
        <v>7096</v>
      </c>
      <c r="K469" t="str">
        <f t="shared" si="85"/>
        <v>41450</v>
      </c>
    </row>
    <row r="470" spans="1:11" customFormat="1" x14ac:dyDescent="0.25">
      <c r="A470" t="str">
        <f t="shared" si="81"/>
        <v>41</v>
      </c>
      <c r="B470" t="s">
        <v>812</v>
      </c>
      <c r="C470" t="str">
        <f t="shared" ref="C470:C509" si="86">"034"</f>
        <v>034</v>
      </c>
      <c r="D470" t="s">
        <v>846</v>
      </c>
      <c r="E470" t="str">
        <f t="shared" ref="E470:E492" si="87">"01"</f>
        <v>01</v>
      </c>
      <c r="F470" t="str">
        <f>"001"</f>
        <v>001</v>
      </c>
      <c r="G470" t="str">
        <f>""</f>
        <v/>
      </c>
      <c r="H470" t="s">
        <v>1</v>
      </c>
      <c r="I470" t="s">
        <v>86</v>
      </c>
      <c r="J470" t="s">
        <v>7097</v>
      </c>
      <c r="K470" t="str">
        <f t="shared" ref="K470:K509" si="88">"41100"</f>
        <v>41100</v>
      </c>
    </row>
    <row r="471" spans="1:11" customFormat="1" x14ac:dyDescent="0.25">
      <c r="A471" t="str">
        <f t="shared" si="81"/>
        <v>41</v>
      </c>
      <c r="B471" t="s">
        <v>812</v>
      </c>
      <c r="C471" t="str">
        <f t="shared" si="86"/>
        <v>034</v>
      </c>
      <c r="D471" t="s">
        <v>846</v>
      </c>
      <c r="E471" t="str">
        <f t="shared" si="87"/>
        <v>01</v>
      </c>
      <c r="F471" t="str">
        <f>"001"</f>
        <v>001</v>
      </c>
      <c r="G471" t="str">
        <f>""</f>
        <v/>
      </c>
      <c r="H471" t="s">
        <v>0</v>
      </c>
      <c r="I471" t="s">
        <v>86</v>
      </c>
      <c r="J471" t="s">
        <v>7097</v>
      </c>
      <c r="K471" t="str">
        <f t="shared" si="88"/>
        <v>41100</v>
      </c>
    </row>
    <row r="472" spans="1:11" customFormat="1" x14ac:dyDescent="0.25">
      <c r="A472" t="str">
        <f t="shared" si="81"/>
        <v>41</v>
      </c>
      <c r="B472" t="s">
        <v>812</v>
      </c>
      <c r="C472" t="str">
        <f t="shared" si="86"/>
        <v>034</v>
      </c>
      <c r="D472" t="s">
        <v>846</v>
      </c>
      <c r="E472" t="str">
        <f t="shared" si="87"/>
        <v>01</v>
      </c>
      <c r="F472" t="str">
        <f>"001"</f>
        <v>001</v>
      </c>
      <c r="G472" t="str">
        <f>""</f>
        <v/>
      </c>
      <c r="H472" t="s">
        <v>2</v>
      </c>
      <c r="I472" t="s">
        <v>86</v>
      </c>
      <c r="J472" t="s">
        <v>7097</v>
      </c>
      <c r="K472" t="str">
        <f t="shared" si="88"/>
        <v>41100</v>
      </c>
    </row>
    <row r="473" spans="1:11" customFormat="1" x14ac:dyDescent="0.25">
      <c r="A473" t="str">
        <f t="shared" si="81"/>
        <v>41</v>
      </c>
      <c r="B473" t="s">
        <v>812</v>
      </c>
      <c r="C473" t="str">
        <f t="shared" si="86"/>
        <v>034</v>
      </c>
      <c r="D473" t="s">
        <v>846</v>
      </c>
      <c r="E473" t="str">
        <f t="shared" si="87"/>
        <v>01</v>
      </c>
      <c r="F473" t="str">
        <f>"002"</f>
        <v>002</v>
      </c>
      <c r="G473" t="str">
        <f>""</f>
        <v/>
      </c>
      <c r="H473" t="s">
        <v>1</v>
      </c>
      <c r="I473" t="s">
        <v>3578</v>
      </c>
      <c r="J473" t="s">
        <v>7098</v>
      </c>
      <c r="K473" t="str">
        <f t="shared" si="88"/>
        <v>41100</v>
      </c>
    </row>
    <row r="474" spans="1:11" customFormat="1" x14ac:dyDescent="0.25">
      <c r="A474" t="str">
        <f t="shared" si="81"/>
        <v>41</v>
      </c>
      <c r="B474" t="s">
        <v>812</v>
      </c>
      <c r="C474" t="str">
        <f t="shared" si="86"/>
        <v>034</v>
      </c>
      <c r="D474" t="s">
        <v>846</v>
      </c>
      <c r="E474" t="str">
        <f t="shared" si="87"/>
        <v>01</v>
      </c>
      <c r="F474" t="str">
        <f>"002"</f>
        <v>002</v>
      </c>
      <c r="G474" t="str">
        <f>""</f>
        <v/>
      </c>
      <c r="H474" t="s">
        <v>0</v>
      </c>
      <c r="I474" t="s">
        <v>3578</v>
      </c>
      <c r="J474" t="s">
        <v>7098</v>
      </c>
      <c r="K474" t="str">
        <f t="shared" si="88"/>
        <v>41100</v>
      </c>
    </row>
    <row r="475" spans="1:11" customFormat="1" x14ac:dyDescent="0.25">
      <c r="A475" t="str">
        <f t="shared" si="81"/>
        <v>41</v>
      </c>
      <c r="B475" t="s">
        <v>812</v>
      </c>
      <c r="C475" t="str">
        <f t="shared" si="86"/>
        <v>034</v>
      </c>
      <c r="D475" t="s">
        <v>846</v>
      </c>
      <c r="E475" t="str">
        <f t="shared" si="87"/>
        <v>01</v>
      </c>
      <c r="F475" t="str">
        <f>"003"</f>
        <v>003</v>
      </c>
      <c r="G475" t="str">
        <f>""</f>
        <v/>
      </c>
      <c r="H475" t="s">
        <v>3</v>
      </c>
      <c r="I475" t="s">
        <v>3578</v>
      </c>
      <c r="J475" t="s">
        <v>7098</v>
      </c>
      <c r="K475" t="str">
        <f t="shared" si="88"/>
        <v>41100</v>
      </c>
    </row>
    <row r="476" spans="1:11" customFormat="1" x14ac:dyDescent="0.25">
      <c r="A476" t="str">
        <f t="shared" si="81"/>
        <v>41</v>
      </c>
      <c r="B476" t="s">
        <v>812</v>
      </c>
      <c r="C476" t="str">
        <f t="shared" si="86"/>
        <v>034</v>
      </c>
      <c r="D476" t="s">
        <v>846</v>
      </c>
      <c r="E476" t="str">
        <f t="shared" si="87"/>
        <v>01</v>
      </c>
      <c r="F476" t="str">
        <f>"004"</f>
        <v>004</v>
      </c>
      <c r="G476" t="str">
        <f>""</f>
        <v/>
      </c>
      <c r="H476" t="s">
        <v>1</v>
      </c>
      <c r="I476" t="s">
        <v>942</v>
      </c>
      <c r="J476" t="s">
        <v>7099</v>
      </c>
      <c r="K476" t="str">
        <f t="shared" si="88"/>
        <v>41100</v>
      </c>
    </row>
    <row r="477" spans="1:11" customFormat="1" x14ac:dyDescent="0.25">
      <c r="A477" t="str">
        <f t="shared" si="81"/>
        <v>41</v>
      </c>
      <c r="B477" t="s">
        <v>812</v>
      </c>
      <c r="C477" t="str">
        <f t="shared" si="86"/>
        <v>034</v>
      </c>
      <c r="D477" t="s">
        <v>846</v>
      </c>
      <c r="E477" t="str">
        <f t="shared" si="87"/>
        <v>01</v>
      </c>
      <c r="F477" t="str">
        <f>"004"</f>
        <v>004</v>
      </c>
      <c r="G477" t="str">
        <f>""</f>
        <v/>
      </c>
      <c r="H477" t="s">
        <v>0</v>
      </c>
      <c r="I477" t="s">
        <v>942</v>
      </c>
      <c r="J477" t="s">
        <v>7099</v>
      </c>
      <c r="K477" t="str">
        <f t="shared" si="88"/>
        <v>41100</v>
      </c>
    </row>
    <row r="478" spans="1:11" customFormat="1" x14ac:dyDescent="0.25">
      <c r="A478" t="str">
        <f t="shared" si="81"/>
        <v>41</v>
      </c>
      <c r="B478" t="s">
        <v>812</v>
      </c>
      <c r="C478" t="str">
        <f t="shared" si="86"/>
        <v>034</v>
      </c>
      <c r="D478" t="s">
        <v>846</v>
      </c>
      <c r="E478" t="str">
        <f t="shared" si="87"/>
        <v>01</v>
      </c>
      <c r="F478" t="str">
        <f>"004"</f>
        <v>004</v>
      </c>
      <c r="G478" t="str">
        <f>""</f>
        <v/>
      </c>
      <c r="H478" t="s">
        <v>2</v>
      </c>
      <c r="I478" t="s">
        <v>942</v>
      </c>
      <c r="J478" t="s">
        <v>7099</v>
      </c>
      <c r="K478" t="str">
        <f t="shared" si="88"/>
        <v>41100</v>
      </c>
    </row>
    <row r="479" spans="1:11" customFormat="1" x14ac:dyDescent="0.25">
      <c r="A479" t="str">
        <f t="shared" si="81"/>
        <v>41</v>
      </c>
      <c r="B479" t="s">
        <v>812</v>
      </c>
      <c r="C479" t="str">
        <f t="shared" si="86"/>
        <v>034</v>
      </c>
      <c r="D479" t="s">
        <v>846</v>
      </c>
      <c r="E479" t="str">
        <f t="shared" si="87"/>
        <v>01</v>
      </c>
      <c r="F479" t="str">
        <f>"005"</f>
        <v>005</v>
      </c>
      <c r="G479" t="str">
        <f>""</f>
        <v/>
      </c>
      <c r="H479" t="s">
        <v>1</v>
      </c>
      <c r="I479" t="s">
        <v>942</v>
      </c>
      <c r="J479" t="s">
        <v>7099</v>
      </c>
      <c r="K479" t="str">
        <f t="shared" si="88"/>
        <v>41100</v>
      </c>
    </row>
    <row r="480" spans="1:11" customFormat="1" x14ac:dyDescent="0.25">
      <c r="A480" t="str">
        <f t="shared" si="81"/>
        <v>41</v>
      </c>
      <c r="B480" t="s">
        <v>812</v>
      </c>
      <c r="C480" t="str">
        <f t="shared" si="86"/>
        <v>034</v>
      </c>
      <c r="D480" t="s">
        <v>846</v>
      </c>
      <c r="E480" t="str">
        <f t="shared" si="87"/>
        <v>01</v>
      </c>
      <c r="F480" t="str">
        <f>"005"</f>
        <v>005</v>
      </c>
      <c r="G480" t="str">
        <f>""</f>
        <v/>
      </c>
      <c r="H480" t="s">
        <v>0</v>
      </c>
      <c r="I480" t="s">
        <v>942</v>
      </c>
      <c r="J480" t="s">
        <v>7099</v>
      </c>
      <c r="K480" t="str">
        <f t="shared" si="88"/>
        <v>41100</v>
      </c>
    </row>
    <row r="481" spans="1:11" customFormat="1" x14ac:dyDescent="0.25">
      <c r="A481" t="str">
        <f t="shared" si="81"/>
        <v>41</v>
      </c>
      <c r="B481" t="s">
        <v>812</v>
      </c>
      <c r="C481" t="str">
        <f t="shared" si="86"/>
        <v>034</v>
      </c>
      <c r="D481" t="s">
        <v>846</v>
      </c>
      <c r="E481" t="str">
        <f t="shared" si="87"/>
        <v>01</v>
      </c>
      <c r="F481" t="str">
        <f>"005"</f>
        <v>005</v>
      </c>
      <c r="G481" t="str">
        <f>""</f>
        <v/>
      </c>
      <c r="H481" t="s">
        <v>2</v>
      </c>
      <c r="I481" t="s">
        <v>942</v>
      </c>
      <c r="J481" t="s">
        <v>7099</v>
      </c>
      <c r="K481" t="str">
        <f t="shared" si="88"/>
        <v>41100</v>
      </c>
    </row>
    <row r="482" spans="1:11" customFormat="1" x14ac:dyDescent="0.25">
      <c r="A482" t="str">
        <f t="shared" si="81"/>
        <v>41</v>
      </c>
      <c r="B482" t="s">
        <v>812</v>
      </c>
      <c r="C482" t="str">
        <f t="shared" si="86"/>
        <v>034</v>
      </c>
      <c r="D482" t="s">
        <v>846</v>
      </c>
      <c r="E482" t="str">
        <f t="shared" si="87"/>
        <v>01</v>
      </c>
      <c r="F482" t="str">
        <f>"006"</f>
        <v>006</v>
      </c>
      <c r="G482" t="str">
        <f>""</f>
        <v/>
      </c>
      <c r="H482" t="s">
        <v>1</v>
      </c>
      <c r="I482" t="s">
        <v>63</v>
      </c>
      <c r="J482" t="s">
        <v>7100</v>
      </c>
      <c r="K482" t="str">
        <f t="shared" si="88"/>
        <v>41100</v>
      </c>
    </row>
    <row r="483" spans="1:11" customFormat="1" x14ac:dyDescent="0.25">
      <c r="A483" t="str">
        <f t="shared" si="81"/>
        <v>41</v>
      </c>
      <c r="B483" t="s">
        <v>812</v>
      </c>
      <c r="C483" t="str">
        <f t="shared" si="86"/>
        <v>034</v>
      </c>
      <c r="D483" t="s">
        <v>846</v>
      </c>
      <c r="E483" t="str">
        <f t="shared" si="87"/>
        <v>01</v>
      </c>
      <c r="F483" t="str">
        <f>"006"</f>
        <v>006</v>
      </c>
      <c r="G483" t="str">
        <f>""</f>
        <v/>
      </c>
      <c r="H483" t="s">
        <v>0</v>
      </c>
      <c r="I483" t="s">
        <v>63</v>
      </c>
      <c r="J483" t="s">
        <v>7100</v>
      </c>
      <c r="K483" t="str">
        <f t="shared" si="88"/>
        <v>41100</v>
      </c>
    </row>
    <row r="484" spans="1:11" customFormat="1" x14ac:dyDescent="0.25">
      <c r="A484" t="str">
        <f t="shared" si="81"/>
        <v>41</v>
      </c>
      <c r="B484" t="s">
        <v>812</v>
      </c>
      <c r="C484" t="str">
        <f t="shared" si="86"/>
        <v>034</v>
      </c>
      <c r="D484" t="s">
        <v>846</v>
      </c>
      <c r="E484" t="str">
        <f t="shared" si="87"/>
        <v>01</v>
      </c>
      <c r="F484" t="str">
        <f>"007"</f>
        <v>007</v>
      </c>
      <c r="G484" t="str">
        <f>""</f>
        <v/>
      </c>
      <c r="H484" t="s">
        <v>1</v>
      </c>
      <c r="I484" t="s">
        <v>942</v>
      </c>
      <c r="J484" t="s">
        <v>7099</v>
      </c>
      <c r="K484" t="str">
        <f t="shared" si="88"/>
        <v>41100</v>
      </c>
    </row>
    <row r="485" spans="1:11" customFormat="1" x14ac:dyDescent="0.25">
      <c r="A485" t="str">
        <f t="shared" si="81"/>
        <v>41</v>
      </c>
      <c r="B485" t="s">
        <v>812</v>
      </c>
      <c r="C485" t="str">
        <f t="shared" si="86"/>
        <v>034</v>
      </c>
      <c r="D485" t="s">
        <v>846</v>
      </c>
      <c r="E485" t="str">
        <f t="shared" si="87"/>
        <v>01</v>
      </c>
      <c r="F485" t="str">
        <f>"007"</f>
        <v>007</v>
      </c>
      <c r="G485" t="str">
        <f>""</f>
        <v/>
      </c>
      <c r="H485" t="s">
        <v>0</v>
      </c>
      <c r="I485" t="s">
        <v>942</v>
      </c>
      <c r="J485" t="s">
        <v>7099</v>
      </c>
      <c r="K485" t="str">
        <f t="shared" si="88"/>
        <v>41100</v>
      </c>
    </row>
    <row r="486" spans="1:11" customFormat="1" x14ac:dyDescent="0.25">
      <c r="A486" t="str">
        <f t="shared" si="81"/>
        <v>41</v>
      </c>
      <c r="B486" t="s">
        <v>812</v>
      </c>
      <c r="C486" t="str">
        <f t="shared" si="86"/>
        <v>034</v>
      </c>
      <c r="D486" t="s">
        <v>846</v>
      </c>
      <c r="E486" t="str">
        <f t="shared" si="87"/>
        <v>01</v>
      </c>
      <c r="F486" t="str">
        <f>"008"</f>
        <v>008</v>
      </c>
      <c r="G486" t="str">
        <f>""</f>
        <v/>
      </c>
      <c r="H486" t="s">
        <v>1</v>
      </c>
      <c r="I486" t="s">
        <v>3578</v>
      </c>
      <c r="J486" t="s">
        <v>7098</v>
      </c>
      <c r="K486" t="str">
        <f t="shared" si="88"/>
        <v>41100</v>
      </c>
    </row>
    <row r="487" spans="1:11" customFormat="1" x14ac:dyDescent="0.25">
      <c r="A487" t="str">
        <f t="shared" si="81"/>
        <v>41</v>
      </c>
      <c r="B487" t="s">
        <v>812</v>
      </c>
      <c r="C487" t="str">
        <f t="shared" si="86"/>
        <v>034</v>
      </c>
      <c r="D487" t="s">
        <v>846</v>
      </c>
      <c r="E487" t="str">
        <f t="shared" si="87"/>
        <v>01</v>
      </c>
      <c r="F487" t="str">
        <f>"008"</f>
        <v>008</v>
      </c>
      <c r="G487" t="str">
        <f>""</f>
        <v/>
      </c>
      <c r="H487" t="s">
        <v>0</v>
      </c>
      <c r="I487" t="s">
        <v>3578</v>
      </c>
      <c r="J487" t="s">
        <v>7098</v>
      </c>
      <c r="K487" t="str">
        <f t="shared" si="88"/>
        <v>41100</v>
      </c>
    </row>
    <row r="488" spans="1:11" customFormat="1" x14ac:dyDescent="0.25">
      <c r="A488" t="str">
        <f t="shared" si="81"/>
        <v>41</v>
      </c>
      <c r="B488" t="s">
        <v>812</v>
      </c>
      <c r="C488" t="str">
        <f t="shared" si="86"/>
        <v>034</v>
      </c>
      <c r="D488" t="s">
        <v>846</v>
      </c>
      <c r="E488" t="str">
        <f t="shared" si="87"/>
        <v>01</v>
      </c>
      <c r="F488" t="str">
        <f>"009"</f>
        <v>009</v>
      </c>
      <c r="G488" t="str">
        <f>""</f>
        <v/>
      </c>
      <c r="H488" t="s">
        <v>1</v>
      </c>
      <c r="I488" t="s">
        <v>942</v>
      </c>
      <c r="J488" t="s">
        <v>7099</v>
      </c>
      <c r="K488" t="str">
        <f t="shared" si="88"/>
        <v>41100</v>
      </c>
    </row>
    <row r="489" spans="1:11" customFormat="1" x14ac:dyDescent="0.25">
      <c r="A489" t="str">
        <f t="shared" si="81"/>
        <v>41</v>
      </c>
      <c r="B489" t="s">
        <v>812</v>
      </c>
      <c r="C489" t="str">
        <f t="shared" si="86"/>
        <v>034</v>
      </c>
      <c r="D489" t="s">
        <v>846</v>
      </c>
      <c r="E489" t="str">
        <f t="shared" si="87"/>
        <v>01</v>
      </c>
      <c r="F489" t="str">
        <f>"009"</f>
        <v>009</v>
      </c>
      <c r="G489" t="str">
        <f>""</f>
        <v/>
      </c>
      <c r="H489" t="s">
        <v>0</v>
      </c>
      <c r="I489" t="s">
        <v>942</v>
      </c>
      <c r="J489" t="s">
        <v>7099</v>
      </c>
      <c r="K489" t="str">
        <f t="shared" si="88"/>
        <v>41100</v>
      </c>
    </row>
    <row r="490" spans="1:11" customFormat="1" x14ac:dyDescent="0.25">
      <c r="A490" t="str">
        <f t="shared" si="81"/>
        <v>41</v>
      </c>
      <c r="B490" t="s">
        <v>812</v>
      </c>
      <c r="C490" t="str">
        <f t="shared" si="86"/>
        <v>034</v>
      </c>
      <c r="D490" t="s">
        <v>846</v>
      </c>
      <c r="E490" t="str">
        <f t="shared" si="87"/>
        <v>01</v>
      </c>
      <c r="F490" t="str">
        <f>"010"</f>
        <v>010</v>
      </c>
      <c r="G490" t="str">
        <f>""</f>
        <v/>
      </c>
      <c r="H490" t="s">
        <v>3</v>
      </c>
      <c r="I490" t="s">
        <v>3579</v>
      </c>
      <c r="J490" t="s">
        <v>7101</v>
      </c>
      <c r="K490" t="str">
        <f t="shared" si="88"/>
        <v>41100</v>
      </c>
    </row>
    <row r="491" spans="1:11" customFormat="1" x14ac:dyDescent="0.25">
      <c r="A491" t="str">
        <f t="shared" si="81"/>
        <v>41</v>
      </c>
      <c r="B491" t="s">
        <v>812</v>
      </c>
      <c r="C491" t="str">
        <f t="shared" si="86"/>
        <v>034</v>
      </c>
      <c r="D491" t="s">
        <v>846</v>
      </c>
      <c r="E491" t="str">
        <f t="shared" si="87"/>
        <v>01</v>
      </c>
      <c r="F491" t="str">
        <f>"011"</f>
        <v>011</v>
      </c>
      <c r="G491" t="str">
        <f>""</f>
        <v/>
      </c>
      <c r="H491" t="s">
        <v>1</v>
      </c>
      <c r="I491" t="s">
        <v>3579</v>
      </c>
      <c r="J491" t="s">
        <v>7101</v>
      </c>
      <c r="K491" t="str">
        <f t="shared" si="88"/>
        <v>41100</v>
      </c>
    </row>
    <row r="492" spans="1:11" customFormat="1" x14ac:dyDescent="0.25">
      <c r="A492" t="str">
        <f t="shared" si="81"/>
        <v>41</v>
      </c>
      <c r="B492" t="s">
        <v>812</v>
      </c>
      <c r="C492" t="str">
        <f t="shared" si="86"/>
        <v>034</v>
      </c>
      <c r="D492" t="s">
        <v>846</v>
      </c>
      <c r="E492" t="str">
        <f t="shared" si="87"/>
        <v>01</v>
      </c>
      <c r="F492" t="str">
        <f>"011"</f>
        <v>011</v>
      </c>
      <c r="G492" t="str">
        <f>""</f>
        <v/>
      </c>
      <c r="H492" t="s">
        <v>0</v>
      </c>
      <c r="I492" t="s">
        <v>3579</v>
      </c>
      <c r="J492" t="s">
        <v>7101</v>
      </c>
      <c r="K492" t="str">
        <f t="shared" si="88"/>
        <v>41100</v>
      </c>
    </row>
    <row r="493" spans="1:11" customFormat="1" x14ac:dyDescent="0.25">
      <c r="A493" t="str">
        <f t="shared" si="81"/>
        <v>41</v>
      </c>
      <c r="B493" t="s">
        <v>812</v>
      </c>
      <c r="C493" t="str">
        <f t="shared" si="86"/>
        <v>034</v>
      </c>
      <c r="D493" t="s">
        <v>846</v>
      </c>
      <c r="E493" t="str">
        <f>"02"</f>
        <v>02</v>
      </c>
      <c r="F493" t="str">
        <f>"001"</f>
        <v>001</v>
      </c>
      <c r="G493" t="str">
        <f>""</f>
        <v/>
      </c>
      <c r="H493" t="s">
        <v>1</v>
      </c>
      <c r="I493" t="s">
        <v>3580</v>
      </c>
      <c r="J493" t="s">
        <v>7102</v>
      </c>
      <c r="K493" t="str">
        <f t="shared" si="88"/>
        <v>41100</v>
      </c>
    </row>
    <row r="494" spans="1:11" customFormat="1" x14ac:dyDescent="0.25">
      <c r="A494" t="str">
        <f t="shared" si="81"/>
        <v>41</v>
      </c>
      <c r="B494" t="s">
        <v>812</v>
      </c>
      <c r="C494" t="str">
        <f t="shared" si="86"/>
        <v>034</v>
      </c>
      <c r="D494" t="s">
        <v>846</v>
      </c>
      <c r="E494" t="str">
        <f>"02"</f>
        <v>02</v>
      </c>
      <c r="F494" t="str">
        <f>"001"</f>
        <v>001</v>
      </c>
      <c r="G494" t="str">
        <f>""</f>
        <v/>
      </c>
      <c r="H494" t="s">
        <v>0</v>
      </c>
      <c r="I494" t="s">
        <v>3580</v>
      </c>
      <c r="J494" t="s">
        <v>7102</v>
      </c>
      <c r="K494" t="str">
        <f t="shared" si="88"/>
        <v>41100</v>
      </c>
    </row>
    <row r="495" spans="1:11" customFormat="1" x14ac:dyDescent="0.25">
      <c r="A495" t="str">
        <f t="shared" si="81"/>
        <v>41</v>
      </c>
      <c r="B495" t="s">
        <v>812</v>
      </c>
      <c r="C495" t="str">
        <f t="shared" si="86"/>
        <v>034</v>
      </c>
      <c r="D495" t="s">
        <v>846</v>
      </c>
      <c r="E495" t="str">
        <f>"02"</f>
        <v>02</v>
      </c>
      <c r="F495" t="str">
        <f>"001"</f>
        <v>001</v>
      </c>
      <c r="G495" t="str">
        <f>""</f>
        <v/>
      </c>
      <c r="H495" t="s">
        <v>2</v>
      </c>
      <c r="I495" t="s">
        <v>3580</v>
      </c>
      <c r="J495" t="s">
        <v>7102</v>
      </c>
      <c r="K495" t="str">
        <f t="shared" si="88"/>
        <v>41100</v>
      </c>
    </row>
    <row r="496" spans="1:11" customFormat="1" x14ac:dyDescent="0.25">
      <c r="A496" t="str">
        <f t="shared" si="81"/>
        <v>41</v>
      </c>
      <c r="B496" t="s">
        <v>812</v>
      </c>
      <c r="C496" t="str">
        <f t="shared" si="86"/>
        <v>034</v>
      </c>
      <c r="D496" t="s">
        <v>846</v>
      </c>
      <c r="E496" t="str">
        <f>"02"</f>
        <v>02</v>
      </c>
      <c r="F496" t="str">
        <f>"002"</f>
        <v>002</v>
      </c>
      <c r="G496" t="str">
        <f>""</f>
        <v/>
      </c>
      <c r="H496" t="s">
        <v>1</v>
      </c>
      <c r="I496" t="s">
        <v>3580</v>
      </c>
      <c r="J496" t="s">
        <v>7102</v>
      </c>
      <c r="K496" t="str">
        <f t="shared" si="88"/>
        <v>41100</v>
      </c>
    </row>
    <row r="497" spans="1:11" customFormat="1" x14ac:dyDescent="0.25">
      <c r="A497" t="str">
        <f t="shared" si="81"/>
        <v>41</v>
      </c>
      <c r="B497" t="s">
        <v>812</v>
      </c>
      <c r="C497" t="str">
        <f t="shared" si="86"/>
        <v>034</v>
      </c>
      <c r="D497" t="s">
        <v>846</v>
      </c>
      <c r="E497" t="str">
        <f>"02"</f>
        <v>02</v>
      </c>
      <c r="F497" t="str">
        <f>"002"</f>
        <v>002</v>
      </c>
      <c r="G497" t="str">
        <f>""</f>
        <v/>
      </c>
      <c r="H497" t="s">
        <v>0</v>
      </c>
      <c r="I497" t="s">
        <v>3580</v>
      </c>
      <c r="J497" t="s">
        <v>7102</v>
      </c>
      <c r="K497" t="str">
        <f t="shared" si="88"/>
        <v>41100</v>
      </c>
    </row>
    <row r="498" spans="1:11" customFormat="1" x14ac:dyDescent="0.25">
      <c r="A498" t="str">
        <f t="shared" si="81"/>
        <v>41</v>
      </c>
      <c r="B498" t="s">
        <v>812</v>
      </c>
      <c r="C498" t="str">
        <f t="shared" si="86"/>
        <v>034</v>
      </c>
      <c r="D498" t="s">
        <v>846</v>
      </c>
      <c r="E498" t="str">
        <f t="shared" ref="E498:E509" si="89">"03"</f>
        <v>03</v>
      </c>
      <c r="F498" t="str">
        <f>"001"</f>
        <v>001</v>
      </c>
      <c r="G498" t="str">
        <f>""</f>
        <v/>
      </c>
      <c r="H498" t="s">
        <v>3</v>
      </c>
      <c r="I498" t="s">
        <v>3581</v>
      </c>
      <c r="J498" t="s">
        <v>7103</v>
      </c>
      <c r="K498" t="str">
        <f t="shared" si="88"/>
        <v>41100</v>
      </c>
    </row>
    <row r="499" spans="1:11" customFormat="1" x14ac:dyDescent="0.25">
      <c r="A499" t="str">
        <f t="shared" si="81"/>
        <v>41</v>
      </c>
      <c r="B499" t="s">
        <v>812</v>
      </c>
      <c r="C499" t="str">
        <f t="shared" si="86"/>
        <v>034</v>
      </c>
      <c r="D499" t="s">
        <v>846</v>
      </c>
      <c r="E499" t="str">
        <f t="shared" si="89"/>
        <v>03</v>
      </c>
      <c r="F499" t="str">
        <f>"002"</f>
        <v>002</v>
      </c>
      <c r="G499" t="str">
        <f>""</f>
        <v/>
      </c>
      <c r="H499" t="s">
        <v>1</v>
      </c>
      <c r="I499" t="s">
        <v>3581</v>
      </c>
      <c r="J499" t="s">
        <v>7103</v>
      </c>
      <c r="K499" t="str">
        <f t="shared" si="88"/>
        <v>41100</v>
      </c>
    </row>
    <row r="500" spans="1:11" customFormat="1" x14ac:dyDescent="0.25">
      <c r="A500" t="str">
        <f t="shared" si="81"/>
        <v>41</v>
      </c>
      <c r="B500" t="s">
        <v>812</v>
      </c>
      <c r="C500" t="str">
        <f t="shared" si="86"/>
        <v>034</v>
      </c>
      <c r="D500" t="s">
        <v>846</v>
      </c>
      <c r="E500" t="str">
        <f t="shared" si="89"/>
        <v>03</v>
      </c>
      <c r="F500" t="str">
        <f>"002"</f>
        <v>002</v>
      </c>
      <c r="G500" t="str">
        <f>""</f>
        <v/>
      </c>
      <c r="H500" t="s">
        <v>0</v>
      </c>
      <c r="I500" t="s">
        <v>3581</v>
      </c>
      <c r="J500" t="s">
        <v>7103</v>
      </c>
      <c r="K500" t="str">
        <f t="shared" si="88"/>
        <v>41100</v>
      </c>
    </row>
    <row r="501" spans="1:11" customFormat="1" x14ac:dyDescent="0.25">
      <c r="A501" t="str">
        <f t="shared" si="81"/>
        <v>41</v>
      </c>
      <c r="B501" t="s">
        <v>812</v>
      </c>
      <c r="C501" t="str">
        <f t="shared" si="86"/>
        <v>034</v>
      </c>
      <c r="D501" t="s">
        <v>846</v>
      </c>
      <c r="E501" t="str">
        <f t="shared" si="89"/>
        <v>03</v>
      </c>
      <c r="F501" t="str">
        <f>"002"</f>
        <v>002</v>
      </c>
      <c r="G501" t="str">
        <f>""</f>
        <v/>
      </c>
      <c r="H501" t="s">
        <v>2</v>
      </c>
      <c r="I501" t="s">
        <v>3581</v>
      </c>
      <c r="J501" t="s">
        <v>7103</v>
      </c>
      <c r="K501" t="str">
        <f t="shared" si="88"/>
        <v>41100</v>
      </c>
    </row>
    <row r="502" spans="1:11" customFormat="1" x14ac:dyDescent="0.25">
      <c r="A502" t="str">
        <f t="shared" si="81"/>
        <v>41</v>
      </c>
      <c r="B502" t="s">
        <v>812</v>
      </c>
      <c r="C502" t="str">
        <f t="shared" si="86"/>
        <v>034</v>
      </c>
      <c r="D502" t="s">
        <v>846</v>
      </c>
      <c r="E502" t="str">
        <f t="shared" si="89"/>
        <v>03</v>
      </c>
      <c r="F502" t="str">
        <f>"003"</f>
        <v>003</v>
      </c>
      <c r="G502" t="str">
        <f>""</f>
        <v/>
      </c>
      <c r="H502" t="s">
        <v>1</v>
      </c>
      <c r="I502" t="s">
        <v>3582</v>
      </c>
      <c r="J502" t="s">
        <v>7104</v>
      </c>
      <c r="K502" t="str">
        <f t="shared" si="88"/>
        <v>41100</v>
      </c>
    </row>
    <row r="503" spans="1:11" customFormat="1" x14ac:dyDescent="0.25">
      <c r="A503" t="str">
        <f t="shared" si="81"/>
        <v>41</v>
      </c>
      <c r="B503" t="s">
        <v>812</v>
      </c>
      <c r="C503" t="str">
        <f t="shared" si="86"/>
        <v>034</v>
      </c>
      <c r="D503" t="s">
        <v>846</v>
      </c>
      <c r="E503" t="str">
        <f t="shared" si="89"/>
        <v>03</v>
      </c>
      <c r="F503" t="str">
        <f>"003"</f>
        <v>003</v>
      </c>
      <c r="G503" t="str">
        <f>""</f>
        <v/>
      </c>
      <c r="H503" t="s">
        <v>0</v>
      </c>
      <c r="I503" t="s">
        <v>3582</v>
      </c>
      <c r="J503" t="s">
        <v>7104</v>
      </c>
      <c r="K503" t="str">
        <f t="shared" si="88"/>
        <v>41100</v>
      </c>
    </row>
    <row r="504" spans="1:11" customFormat="1" x14ac:dyDescent="0.25">
      <c r="A504" t="str">
        <f t="shared" si="81"/>
        <v>41</v>
      </c>
      <c r="B504" t="s">
        <v>812</v>
      </c>
      <c r="C504" t="str">
        <f t="shared" si="86"/>
        <v>034</v>
      </c>
      <c r="D504" t="s">
        <v>846</v>
      </c>
      <c r="E504" t="str">
        <f t="shared" si="89"/>
        <v>03</v>
      </c>
      <c r="F504" t="str">
        <f>"004"</f>
        <v>004</v>
      </c>
      <c r="G504" t="str">
        <f>""</f>
        <v/>
      </c>
      <c r="H504" t="s">
        <v>1</v>
      </c>
      <c r="I504" t="s">
        <v>3581</v>
      </c>
      <c r="J504" t="s">
        <v>7103</v>
      </c>
      <c r="K504" t="str">
        <f t="shared" si="88"/>
        <v>41100</v>
      </c>
    </row>
    <row r="505" spans="1:11" customFormat="1" x14ac:dyDescent="0.25">
      <c r="A505" t="str">
        <f t="shared" si="81"/>
        <v>41</v>
      </c>
      <c r="B505" t="s">
        <v>812</v>
      </c>
      <c r="C505" t="str">
        <f t="shared" si="86"/>
        <v>034</v>
      </c>
      <c r="D505" t="s">
        <v>846</v>
      </c>
      <c r="E505" t="str">
        <f t="shared" si="89"/>
        <v>03</v>
      </c>
      <c r="F505" t="str">
        <f>"004"</f>
        <v>004</v>
      </c>
      <c r="G505" t="str">
        <f>""</f>
        <v/>
      </c>
      <c r="H505" t="s">
        <v>0</v>
      </c>
      <c r="I505" t="s">
        <v>3581</v>
      </c>
      <c r="J505" t="s">
        <v>7103</v>
      </c>
      <c r="K505" t="str">
        <f t="shared" si="88"/>
        <v>41100</v>
      </c>
    </row>
    <row r="506" spans="1:11" customFormat="1" x14ac:dyDescent="0.25">
      <c r="A506" t="str">
        <f t="shared" si="81"/>
        <v>41</v>
      </c>
      <c r="B506" t="s">
        <v>812</v>
      </c>
      <c r="C506" t="str">
        <f t="shared" si="86"/>
        <v>034</v>
      </c>
      <c r="D506" t="s">
        <v>846</v>
      </c>
      <c r="E506" t="str">
        <f t="shared" si="89"/>
        <v>03</v>
      </c>
      <c r="F506" t="str">
        <f>"005"</f>
        <v>005</v>
      </c>
      <c r="G506" t="str">
        <f>""</f>
        <v/>
      </c>
      <c r="H506" t="s">
        <v>1</v>
      </c>
      <c r="I506" t="s">
        <v>3582</v>
      </c>
      <c r="J506" t="s">
        <v>7104</v>
      </c>
      <c r="K506" t="str">
        <f t="shared" si="88"/>
        <v>41100</v>
      </c>
    </row>
    <row r="507" spans="1:11" customFormat="1" x14ac:dyDescent="0.25">
      <c r="A507" t="str">
        <f t="shared" si="81"/>
        <v>41</v>
      </c>
      <c r="B507" t="s">
        <v>812</v>
      </c>
      <c r="C507" t="str">
        <f t="shared" si="86"/>
        <v>034</v>
      </c>
      <c r="D507" t="s">
        <v>846</v>
      </c>
      <c r="E507" t="str">
        <f t="shared" si="89"/>
        <v>03</v>
      </c>
      <c r="F507" t="str">
        <f>"005"</f>
        <v>005</v>
      </c>
      <c r="G507" t="str">
        <f>""</f>
        <v/>
      </c>
      <c r="H507" t="s">
        <v>0</v>
      </c>
      <c r="I507" t="s">
        <v>3582</v>
      </c>
      <c r="J507" t="s">
        <v>7104</v>
      </c>
      <c r="K507" t="str">
        <f t="shared" si="88"/>
        <v>41100</v>
      </c>
    </row>
    <row r="508" spans="1:11" customFormat="1" x14ac:dyDescent="0.25">
      <c r="A508" t="str">
        <f t="shared" si="81"/>
        <v>41</v>
      </c>
      <c r="B508" t="s">
        <v>812</v>
      </c>
      <c r="C508" t="str">
        <f t="shared" si="86"/>
        <v>034</v>
      </c>
      <c r="D508" t="s">
        <v>846</v>
      </c>
      <c r="E508" t="str">
        <f t="shared" si="89"/>
        <v>03</v>
      </c>
      <c r="F508" t="str">
        <f>"006"</f>
        <v>006</v>
      </c>
      <c r="G508" t="str">
        <f>""</f>
        <v/>
      </c>
      <c r="H508" t="s">
        <v>1</v>
      </c>
      <c r="I508" t="s">
        <v>3581</v>
      </c>
      <c r="J508" t="s">
        <v>7103</v>
      </c>
      <c r="K508" t="str">
        <f t="shared" si="88"/>
        <v>41100</v>
      </c>
    </row>
    <row r="509" spans="1:11" customFormat="1" x14ac:dyDescent="0.25">
      <c r="A509" t="str">
        <f t="shared" si="81"/>
        <v>41</v>
      </c>
      <c r="B509" t="s">
        <v>812</v>
      </c>
      <c r="C509" t="str">
        <f t="shared" si="86"/>
        <v>034</v>
      </c>
      <c r="D509" t="s">
        <v>846</v>
      </c>
      <c r="E509" t="str">
        <f t="shared" si="89"/>
        <v>03</v>
      </c>
      <c r="F509" t="str">
        <f>"006"</f>
        <v>006</v>
      </c>
      <c r="G509" t="str">
        <f>""</f>
        <v/>
      </c>
      <c r="H509" t="s">
        <v>0</v>
      </c>
      <c r="I509" t="s">
        <v>3581</v>
      </c>
      <c r="J509" t="s">
        <v>7103</v>
      </c>
      <c r="K509" t="str">
        <f t="shared" si="88"/>
        <v>41100</v>
      </c>
    </row>
    <row r="510" spans="1:11" customFormat="1" x14ac:dyDescent="0.25">
      <c r="A510" t="str">
        <f t="shared" si="81"/>
        <v>41</v>
      </c>
      <c r="B510" t="s">
        <v>812</v>
      </c>
      <c r="C510" t="str">
        <f>"035"</f>
        <v>035</v>
      </c>
      <c r="D510" t="s">
        <v>847</v>
      </c>
      <c r="E510" t="str">
        <f>"01"</f>
        <v>01</v>
      </c>
      <c r="F510" t="str">
        <f>"001"</f>
        <v>001</v>
      </c>
      <c r="G510" t="str">
        <f>""</f>
        <v/>
      </c>
      <c r="H510" t="s">
        <v>1</v>
      </c>
      <c r="I510" t="s">
        <v>3583</v>
      </c>
      <c r="J510" t="s">
        <v>7105</v>
      </c>
      <c r="K510" t="str">
        <f>"41780"</f>
        <v>41780</v>
      </c>
    </row>
    <row r="511" spans="1:11" customFormat="1" x14ac:dyDescent="0.25">
      <c r="A511" t="str">
        <f t="shared" si="81"/>
        <v>41</v>
      </c>
      <c r="B511" t="s">
        <v>812</v>
      </c>
      <c r="C511" t="str">
        <f>"035"</f>
        <v>035</v>
      </c>
      <c r="D511" t="s">
        <v>847</v>
      </c>
      <c r="E511" t="str">
        <f>"01"</f>
        <v>01</v>
      </c>
      <c r="F511" t="str">
        <f>"001"</f>
        <v>001</v>
      </c>
      <c r="G511" t="str">
        <f>""</f>
        <v/>
      </c>
      <c r="H511" t="s">
        <v>0</v>
      </c>
      <c r="I511" t="s">
        <v>3583</v>
      </c>
      <c r="J511" t="s">
        <v>7105</v>
      </c>
      <c r="K511" t="str">
        <f>"41780"</f>
        <v>41780</v>
      </c>
    </row>
    <row r="512" spans="1:11" customFormat="1" x14ac:dyDescent="0.25">
      <c r="A512" t="str">
        <f t="shared" si="81"/>
        <v>41</v>
      </c>
      <c r="B512" t="s">
        <v>812</v>
      </c>
      <c r="C512" t="str">
        <f t="shared" ref="C512:C517" si="90">"036"</f>
        <v>036</v>
      </c>
      <c r="D512" t="s">
        <v>848</v>
      </c>
      <c r="E512" t="str">
        <f>"01"</f>
        <v>01</v>
      </c>
      <c r="F512" t="str">
        <f>"001"</f>
        <v>001</v>
      </c>
      <c r="G512" t="str">
        <f>""</f>
        <v/>
      </c>
      <c r="H512" t="s">
        <v>3</v>
      </c>
      <c r="I512" t="s">
        <v>3584</v>
      </c>
      <c r="J512" t="s">
        <v>7106</v>
      </c>
      <c r="K512" t="str">
        <f t="shared" ref="K512:K517" si="91">"41760"</f>
        <v>41760</v>
      </c>
    </row>
    <row r="513" spans="1:11" customFormat="1" x14ac:dyDescent="0.25">
      <c r="A513" t="str">
        <f t="shared" si="81"/>
        <v>41</v>
      </c>
      <c r="B513" t="s">
        <v>812</v>
      </c>
      <c r="C513" t="str">
        <f t="shared" si="90"/>
        <v>036</v>
      </c>
      <c r="D513" t="s">
        <v>848</v>
      </c>
      <c r="E513" t="str">
        <f>"01"</f>
        <v>01</v>
      </c>
      <c r="F513" t="str">
        <f>"002"</f>
        <v>002</v>
      </c>
      <c r="G513" t="str">
        <f>""</f>
        <v/>
      </c>
      <c r="H513" t="s">
        <v>3</v>
      </c>
      <c r="I513" t="s">
        <v>3584</v>
      </c>
      <c r="J513" t="s">
        <v>7106</v>
      </c>
      <c r="K513" t="str">
        <f t="shared" si="91"/>
        <v>41760</v>
      </c>
    </row>
    <row r="514" spans="1:11" customFormat="1" x14ac:dyDescent="0.25">
      <c r="A514" t="str">
        <f t="shared" si="81"/>
        <v>41</v>
      </c>
      <c r="B514" t="s">
        <v>812</v>
      </c>
      <c r="C514" t="str">
        <f t="shared" si="90"/>
        <v>036</v>
      </c>
      <c r="D514" t="s">
        <v>848</v>
      </c>
      <c r="E514" t="str">
        <f>"02"</f>
        <v>02</v>
      </c>
      <c r="F514" t="str">
        <f>"001"</f>
        <v>001</v>
      </c>
      <c r="G514" t="str">
        <f>""</f>
        <v/>
      </c>
      <c r="H514" t="s">
        <v>3</v>
      </c>
      <c r="I514" t="s">
        <v>3584</v>
      </c>
      <c r="J514" t="s">
        <v>7106</v>
      </c>
      <c r="K514" t="str">
        <f t="shared" si="91"/>
        <v>41760</v>
      </c>
    </row>
    <row r="515" spans="1:11" customFormat="1" x14ac:dyDescent="0.25">
      <c r="A515" t="str">
        <f t="shared" ref="A515:A578" si="92">"41"</f>
        <v>41</v>
      </c>
      <c r="B515" t="s">
        <v>812</v>
      </c>
      <c r="C515" t="str">
        <f t="shared" si="90"/>
        <v>036</v>
      </c>
      <c r="D515" t="s">
        <v>848</v>
      </c>
      <c r="E515" t="str">
        <f>"02"</f>
        <v>02</v>
      </c>
      <c r="F515" t="str">
        <f>"002"</f>
        <v>002</v>
      </c>
      <c r="G515" t="str">
        <f>""</f>
        <v/>
      </c>
      <c r="H515" t="s">
        <v>3</v>
      </c>
      <c r="I515" t="s">
        <v>3584</v>
      </c>
      <c r="J515" t="s">
        <v>7106</v>
      </c>
      <c r="K515" t="str">
        <f t="shared" si="91"/>
        <v>41760</v>
      </c>
    </row>
    <row r="516" spans="1:11" customFormat="1" x14ac:dyDescent="0.25">
      <c r="A516" t="str">
        <f t="shared" si="92"/>
        <v>41</v>
      </c>
      <c r="B516" t="s">
        <v>812</v>
      </c>
      <c r="C516" t="str">
        <f t="shared" si="90"/>
        <v>036</v>
      </c>
      <c r="D516" t="s">
        <v>848</v>
      </c>
      <c r="E516" t="str">
        <f>"02"</f>
        <v>02</v>
      </c>
      <c r="F516" t="str">
        <f>"003"</f>
        <v>003</v>
      </c>
      <c r="G516" t="str">
        <f>""</f>
        <v/>
      </c>
      <c r="H516" t="s">
        <v>1</v>
      </c>
      <c r="I516" t="s">
        <v>3584</v>
      </c>
      <c r="J516" t="s">
        <v>7106</v>
      </c>
      <c r="K516" t="str">
        <f t="shared" si="91"/>
        <v>41760</v>
      </c>
    </row>
    <row r="517" spans="1:11" customFormat="1" x14ac:dyDescent="0.25">
      <c r="A517" t="str">
        <f t="shared" si="92"/>
        <v>41</v>
      </c>
      <c r="B517" t="s">
        <v>812</v>
      </c>
      <c r="C517" t="str">
        <f t="shared" si="90"/>
        <v>036</v>
      </c>
      <c r="D517" t="s">
        <v>848</v>
      </c>
      <c r="E517" t="str">
        <f>"02"</f>
        <v>02</v>
      </c>
      <c r="F517" t="str">
        <f>"003"</f>
        <v>003</v>
      </c>
      <c r="G517" t="str">
        <f>""</f>
        <v/>
      </c>
      <c r="H517" t="s">
        <v>0</v>
      </c>
      <c r="I517" t="s">
        <v>3584</v>
      </c>
      <c r="J517" t="s">
        <v>7106</v>
      </c>
      <c r="K517" t="str">
        <f t="shared" si="91"/>
        <v>41760</v>
      </c>
    </row>
    <row r="518" spans="1:11" customFormat="1" x14ac:dyDescent="0.25">
      <c r="A518" t="str">
        <f t="shared" si="92"/>
        <v>41</v>
      </c>
      <c r="B518" t="s">
        <v>812</v>
      </c>
      <c r="C518" t="str">
        <f t="shared" ref="C518:C523" si="93">"037"</f>
        <v>037</v>
      </c>
      <c r="D518" t="s">
        <v>849</v>
      </c>
      <c r="E518" t="str">
        <f>"01"</f>
        <v>01</v>
      </c>
      <c r="F518" t="str">
        <f t="shared" ref="F518:F525" si="94">"001"</f>
        <v>001</v>
      </c>
      <c r="G518" t="str">
        <f>""</f>
        <v/>
      </c>
      <c r="H518" t="s">
        <v>1</v>
      </c>
      <c r="I518" t="s">
        <v>3585</v>
      </c>
      <c r="J518" t="s">
        <v>7107</v>
      </c>
      <c r="K518" t="str">
        <f t="shared" ref="K518:K523" si="95">"41657"</f>
        <v>41657</v>
      </c>
    </row>
    <row r="519" spans="1:11" customFormat="1" x14ac:dyDescent="0.25">
      <c r="A519" t="str">
        <f t="shared" si="92"/>
        <v>41</v>
      </c>
      <c r="B519" t="s">
        <v>812</v>
      </c>
      <c r="C519" t="str">
        <f t="shared" si="93"/>
        <v>037</v>
      </c>
      <c r="D519" t="s">
        <v>849</v>
      </c>
      <c r="E519" t="str">
        <f>"01"</f>
        <v>01</v>
      </c>
      <c r="F519" t="str">
        <f t="shared" si="94"/>
        <v>001</v>
      </c>
      <c r="G519" t="str">
        <f>""</f>
        <v/>
      </c>
      <c r="H519" t="s">
        <v>0</v>
      </c>
      <c r="I519" t="s">
        <v>3585</v>
      </c>
      <c r="J519" t="s">
        <v>7107</v>
      </c>
      <c r="K519" t="str">
        <f t="shared" si="95"/>
        <v>41657</v>
      </c>
    </row>
    <row r="520" spans="1:11" customFormat="1" x14ac:dyDescent="0.25">
      <c r="A520" t="str">
        <f t="shared" si="92"/>
        <v>41</v>
      </c>
      <c r="B520" t="s">
        <v>812</v>
      </c>
      <c r="C520" t="str">
        <f t="shared" si="93"/>
        <v>037</v>
      </c>
      <c r="D520" t="s">
        <v>849</v>
      </c>
      <c r="E520" t="str">
        <f>"01"</f>
        <v>01</v>
      </c>
      <c r="F520" t="str">
        <f t="shared" si="94"/>
        <v>001</v>
      </c>
      <c r="G520" t="str">
        <f>""</f>
        <v/>
      </c>
      <c r="H520" t="s">
        <v>2</v>
      </c>
      <c r="I520" t="s">
        <v>3585</v>
      </c>
      <c r="J520" t="s">
        <v>7107</v>
      </c>
      <c r="K520" t="str">
        <f t="shared" si="95"/>
        <v>41657</v>
      </c>
    </row>
    <row r="521" spans="1:11" customFormat="1" x14ac:dyDescent="0.25">
      <c r="A521" t="str">
        <f t="shared" si="92"/>
        <v>41</v>
      </c>
      <c r="B521" t="s">
        <v>812</v>
      </c>
      <c r="C521" t="str">
        <f t="shared" si="93"/>
        <v>037</v>
      </c>
      <c r="D521" t="s">
        <v>849</v>
      </c>
      <c r="E521" t="str">
        <f>"02"</f>
        <v>02</v>
      </c>
      <c r="F521" t="str">
        <f t="shared" si="94"/>
        <v>001</v>
      </c>
      <c r="G521" t="str">
        <f>""</f>
        <v/>
      </c>
      <c r="H521" t="s">
        <v>1</v>
      </c>
      <c r="I521" t="s">
        <v>3585</v>
      </c>
      <c r="J521" t="s">
        <v>7107</v>
      </c>
      <c r="K521" t="str">
        <f t="shared" si="95"/>
        <v>41657</v>
      </c>
    </row>
    <row r="522" spans="1:11" customFormat="1" x14ac:dyDescent="0.25">
      <c r="A522" t="str">
        <f t="shared" si="92"/>
        <v>41</v>
      </c>
      <c r="B522" t="s">
        <v>812</v>
      </c>
      <c r="C522" t="str">
        <f t="shared" si="93"/>
        <v>037</v>
      </c>
      <c r="D522" t="s">
        <v>849</v>
      </c>
      <c r="E522" t="str">
        <f>"02"</f>
        <v>02</v>
      </c>
      <c r="F522" t="str">
        <f t="shared" si="94"/>
        <v>001</v>
      </c>
      <c r="G522" t="str">
        <f>""</f>
        <v/>
      </c>
      <c r="H522" t="s">
        <v>0</v>
      </c>
      <c r="I522" t="s">
        <v>3585</v>
      </c>
      <c r="J522" t="s">
        <v>7107</v>
      </c>
      <c r="K522" t="str">
        <f t="shared" si="95"/>
        <v>41657</v>
      </c>
    </row>
    <row r="523" spans="1:11" customFormat="1" x14ac:dyDescent="0.25">
      <c r="A523" t="str">
        <f t="shared" si="92"/>
        <v>41</v>
      </c>
      <c r="B523" t="s">
        <v>812</v>
      </c>
      <c r="C523" t="str">
        <f t="shared" si="93"/>
        <v>037</v>
      </c>
      <c r="D523" t="s">
        <v>849</v>
      </c>
      <c r="E523" t="str">
        <f>"02"</f>
        <v>02</v>
      </c>
      <c r="F523" t="str">
        <f t="shared" si="94"/>
        <v>001</v>
      </c>
      <c r="G523" t="str">
        <f>""</f>
        <v/>
      </c>
      <c r="H523" t="s">
        <v>2</v>
      </c>
      <c r="I523" t="s">
        <v>3585</v>
      </c>
      <c r="J523" t="s">
        <v>7107</v>
      </c>
      <c r="K523" t="str">
        <f t="shared" si="95"/>
        <v>41657</v>
      </c>
    </row>
    <row r="524" spans="1:11" customFormat="1" x14ac:dyDescent="0.25">
      <c r="A524" t="str">
        <f t="shared" si="92"/>
        <v>41</v>
      </c>
      <c r="B524" t="s">
        <v>812</v>
      </c>
      <c r="C524" t="str">
        <f t="shared" ref="C524:C587" si="96">"038"</f>
        <v>038</v>
      </c>
      <c r="D524" t="s">
        <v>850</v>
      </c>
      <c r="E524" t="str">
        <f t="shared" ref="E524:E538" si="97">"01"</f>
        <v>01</v>
      </c>
      <c r="F524" t="str">
        <f t="shared" si="94"/>
        <v>001</v>
      </c>
      <c r="G524" t="str">
        <f>""</f>
        <v/>
      </c>
      <c r="H524" t="s">
        <v>1</v>
      </c>
      <c r="I524" t="s">
        <v>2674</v>
      </c>
      <c r="J524" t="s">
        <v>7108</v>
      </c>
      <c r="K524" t="str">
        <f>"41701"</f>
        <v>41701</v>
      </c>
    </row>
    <row r="525" spans="1:11" customFormat="1" x14ac:dyDescent="0.25">
      <c r="A525" t="str">
        <f t="shared" si="92"/>
        <v>41</v>
      </c>
      <c r="B525" t="s">
        <v>812</v>
      </c>
      <c r="C525" t="str">
        <f t="shared" si="96"/>
        <v>038</v>
      </c>
      <c r="D525" t="s">
        <v>850</v>
      </c>
      <c r="E525" t="str">
        <f t="shared" si="97"/>
        <v>01</v>
      </c>
      <c r="F525" t="str">
        <f t="shared" si="94"/>
        <v>001</v>
      </c>
      <c r="G525" t="str">
        <f>""</f>
        <v/>
      </c>
      <c r="H525" t="s">
        <v>0</v>
      </c>
      <c r="I525" t="s">
        <v>2674</v>
      </c>
      <c r="J525" t="s">
        <v>7108</v>
      </c>
      <c r="K525" t="str">
        <f>"41701"</f>
        <v>41701</v>
      </c>
    </row>
    <row r="526" spans="1:11" customFormat="1" x14ac:dyDescent="0.25">
      <c r="A526" t="str">
        <f t="shared" si="92"/>
        <v>41</v>
      </c>
      <c r="B526" t="s">
        <v>812</v>
      </c>
      <c r="C526" t="str">
        <f t="shared" si="96"/>
        <v>038</v>
      </c>
      <c r="D526" t="s">
        <v>850</v>
      </c>
      <c r="E526" t="str">
        <f t="shared" si="97"/>
        <v>01</v>
      </c>
      <c r="F526" t="str">
        <f>"002"</f>
        <v>002</v>
      </c>
      <c r="G526" t="str">
        <f>""</f>
        <v/>
      </c>
      <c r="H526" t="s">
        <v>1</v>
      </c>
      <c r="I526" t="s">
        <v>3586</v>
      </c>
      <c r="J526" t="s">
        <v>7109</v>
      </c>
      <c r="K526" t="str">
        <f t="shared" ref="K526:K531" si="98">"41702"</f>
        <v>41702</v>
      </c>
    </row>
    <row r="527" spans="1:11" customFormat="1" x14ac:dyDescent="0.25">
      <c r="A527" t="str">
        <f t="shared" si="92"/>
        <v>41</v>
      </c>
      <c r="B527" t="s">
        <v>812</v>
      </c>
      <c r="C527" t="str">
        <f t="shared" si="96"/>
        <v>038</v>
      </c>
      <c r="D527" t="s">
        <v>850</v>
      </c>
      <c r="E527" t="str">
        <f t="shared" si="97"/>
        <v>01</v>
      </c>
      <c r="F527" t="str">
        <f>"002"</f>
        <v>002</v>
      </c>
      <c r="G527" t="str">
        <f>""</f>
        <v/>
      </c>
      <c r="H527" t="s">
        <v>0</v>
      </c>
      <c r="I527" t="s">
        <v>3586</v>
      </c>
      <c r="J527" t="s">
        <v>7109</v>
      </c>
      <c r="K527" t="str">
        <f t="shared" si="98"/>
        <v>41702</v>
      </c>
    </row>
    <row r="528" spans="1:11" customFormat="1" x14ac:dyDescent="0.25">
      <c r="A528" t="str">
        <f t="shared" si="92"/>
        <v>41</v>
      </c>
      <c r="B528" t="s">
        <v>812</v>
      </c>
      <c r="C528" t="str">
        <f t="shared" si="96"/>
        <v>038</v>
      </c>
      <c r="D528" t="s">
        <v>850</v>
      </c>
      <c r="E528" t="str">
        <f t="shared" si="97"/>
        <v>01</v>
      </c>
      <c r="F528" t="str">
        <f>"003"</f>
        <v>003</v>
      </c>
      <c r="G528" t="str">
        <f>""</f>
        <v/>
      </c>
      <c r="H528" t="s">
        <v>1</v>
      </c>
      <c r="I528" t="s">
        <v>3586</v>
      </c>
      <c r="J528" t="s">
        <v>7109</v>
      </c>
      <c r="K528" t="str">
        <f t="shared" si="98"/>
        <v>41702</v>
      </c>
    </row>
    <row r="529" spans="1:11" customFormat="1" x14ac:dyDescent="0.25">
      <c r="A529" t="str">
        <f t="shared" si="92"/>
        <v>41</v>
      </c>
      <c r="B529" t="s">
        <v>812</v>
      </c>
      <c r="C529" t="str">
        <f t="shared" si="96"/>
        <v>038</v>
      </c>
      <c r="D529" t="s">
        <v>850</v>
      </c>
      <c r="E529" t="str">
        <f t="shared" si="97"/>
        <v>01</v>
      </c>
      <c r="F529" t="str">
        <f>"003"</f>
        <v>003</v>
      </c>
      <c r="G529" t="str">
        <f>""</f>
        <v/>
      </c>
      <c r="H529" t="s">
        <v>0</v>
      </c>
      <c r="I529" t="s">
        <v>3586</v>
      </c>
      <c r="J529" t="s">
        <v>7109</v>
      </c>
      <c r="K529" t="str">
        <f t="shared" si="98"/>
        <v>41702</v>
      </c>
    </row>
    <row r="530" spans="1:11" customFormat="1" x14ac:dyDescent="0.25">
      <c r="A530" t="str">
        <f t="shared" si="92"/>
        <v>41</v>
      </c>
      <c r="B530" t="s">
        <v>812</v>
      </c>
      <c r="C530" t="str">
        <f t="shared" si="96"/>
        <v>038</v>
      </c>
      <c r="D530" t="s">
        <v>850</v>
      </c>
      <c r="E530" t="str">
        <f t="shared" si="97"/>
        <v>01</v>
      </c>
      <c r="F530" t="str">
        <f>"004"</f>
        <v>004</v>
      </c>
      <c r="G530" t="str">
        <f>""</f>
        <v/>
      </c>
      <c r="H530" t="s">
        <v>1</v>
      </c>
      <c r="I530" t="s">
        <v>3587</v>
      </c>
      <c r="J530" t="s">
        <v>7110</v>
      </c>
      <c r="K530" t="str">
        <f t="shared" si="98"/>
        <v>41702</v>
      </c>
    </row>
    <row r="531" spans="1:11" customFormat="1" x14ac:dyDescent="0.25">
      <c r="A531" t="str">
        <f t="shared" si="92"/>
        <v>41</v>
      </c>
      <c r="B531" t="s">
        <v>812</v>
      </c>
      <c r="C531" t="str">
        <f t="shared" si="96"/>
        <v>038</v>
      </c>
      <c r="D531" t="s">
        <v>850</v>
      </c>
      <c r="E531" t="str">
        <f t="shared" si="97"/>
        <v>01</v>
      </c>
      <c r="F531" t="str">
        <f>"004"</f>
        <v>004</v>
      </c>
      <c r="G531" t="str">
        <f>""</f>
        <v/>
      </c>
      <c r="H531" t="s">
        <v>0</v>
      </c>
      <c r="I531" t="s">
        <v>3587</v>
      </c>
      <c r="J531" t="s">
        <v>7110</v>
      </c>
      <c r="K531" t="str">
        <f t="shared" si="98"/>
        <v>41702</v>
      </c>
    </row>
    <row r="532" spans="1:11" customFormat="1" x14ac:dyDescent="0.25">
      <c r="A532" t="str">
        <f t="shared" si="92"/>
        <v>41</v>
      </c>
      <c r="B532" t="s">
        <v>812</v>
      </c>
      <c r="C532" t="str">
        <f t="shared" si="96"/>
        <v>038</v>
      </c>
      <c r="D532" t="s">
        <v>850</v>
      </c>
      <c r="E532" t="str">
        <f t="shared" si="97"/>
        <v>01</v>
      </c>
      <c r="F532" t="str">
        <f>"005"</f>
        <v>005</v>
      </c>
      <c r="G532" t="str">
        <f>""</f>
        <v/>
      </c>
      <c r="H532" t="s">
        <v>3</v>
      </c>
      <c r="I532" t="s">
        <v>2674</v>
      </c>
      <c r="J532" t="s">
        <v>7108</v>
      </c>
      <c r="K532" t="str">
        <f>"41701"</f>
        <v>41701</v>
      </c>
    </row>
    <row r="533" spans="1:11" customFormat="1" x14ac:dyDescent="0.25">
      <c r="A533" t="str">
        <f t="shared" si="92"/>
        <v>41</v>
      </c>
      <c r="B533" t="s">
        <v>812</v>
      </c>
      <c r="C533" t="str">
        <f t="shared" si="96"/>
        <v>038</v>
      </c>
      <c r="D533" t="s">
        <v>850</v>
      </c>
      <c r="E533" t="str">
        <f t="shared" si="97"/>
        <v>01</v>
      </c>
      <c r="F533" t="str">
        <f>"006"</f>
        <v>006</v>
      </c>
      <c r="G533" t="str">
        <f>""</f>
        <v/>
      </c>
      <c r="H533" t="s">
        <v>1</v>
      </c>
      <c r="I533" t="s">
        <v>3588</v>
      </c>
      <c r="J533" t="s">
        <v>7111</v>
      </c>
      <c r="K533" t="str">
        <f>"41702"</f>
        <v>41702</v>
      </c>
    </row>
    <row r="534" spans="1:11" customFormat="1" x14ac:dyDescent="0.25">
      <c r="A534" t="str">
        <f t="shared" si="92"/>
        <v>41</v>
      </c>
      <c r="B534" t="s">
        <v>812</v>
      </c>
      <c r="C534" t="str">
        <f t="shared" si="96"/>
        <v>038</v>
      </c>
      <c r="D534" t="s">
        <v>850</v>
      </c>
      <c r="E534" t="str">
        <f t="shared" si="97"/>
        <v>01</v>
      </c>
      <c r="F534" t="str">
        <f>"006"</f>
        <v>006</v>
      </c>
      <c r="G534" t="str">
        <f>""</f>
        <v/>
      </c>
      <c r="H534" t="s">
        <v>0</v>
      </c>
      <c r="I534" t="s">
        <v>3588</v>
      </c>
      <c r="J534" t="s">
        <v>7111</v>
      </c>
      <c r="K534" t="str">
        <f>"41702"</f>
        <v>41702</v>
      </c>
    </row>
    <row r="535" spans="1:11" customFormat="1" x14ac:dyDescent="0.25">
      <c r="A535" t="str">
        <f t="shared" si="92"/>
        <v>41</v>
      </c>
      <c r="B535" t="s">
        <v>812</v>
      </c>
      <c r="C535" t="str">
        <f t="shared" si="96"/>
        <v>038</v>
      </c>
      <c r="D535" t="s">
        <v>850</v>
      </c>
      <c r="E535" t="str">
        <f t="shared" si="97"/>
        <v>01</v>
      </c>
      <c r="F535" t="str">
        <f>"007"</f>
        <v>007</v>
      </c>
      <c r="G535" t="str">
        <f>""</f>
        <v/>
      </c>
      <c r="H535" t="s">
        <v>1</v>
      </c>
      <c r="I535" t="s">
        <v>2674</v>
      </c>
      <c r="J535" t="s">
        <v>7108</v>
      </c>
      <c r="K535" t="str">
        <f>"41701"</f>
        <v>41701</v>
      </c>
    </row>
    <row r="536" spans="1:11" customFormat="1" x14ac:dyDescent="0.25">
      <c r="A536" t="str">
        <f t="shared" si="92"/>
        <v>41</v>
      </c>
      <c r="B536" t="s">
        <v>812</v>
      </c>
      <c r="C536" t="str">
        <f t="shared" si="96"/>
        <v>038</v>
      </c>
      <c r="D536" t="s">
        <v>850</v>
      </c>
      <c r="E536" t="str">
        <f t="shared" si="97"/>
        <v>01</v>
      </c>
      <c r="F536" t="str">
        <f>"007"</f>
        <v>007</v>
      </c>
      <c r="G536" t="str">
        <f>""</f>
        <v/>
      </c>
      <c r="H536" t="s">
        <v>0</v>
      </c>
      <c r="I536" t="s">
        <v>2674</v>
      </c>
      <c r="J536" t="s">
        <v>7108</v>
      </c>
      <c r="K536" t="str">
        <f>"41701"</f>
        <v>41701</v>
      </c>
    </row>
    <row r="537" spans="1:11" customFormat="1" x14ac:dyDescent="0.25">
      <c r="A537" t="str">
        <f t="shared" si="92"/>
        <v>41</v>
      </c>
      <c r="B537" t="s">
        <v>812</v>
      </c>
      <c r="C537" t="str">
        <f t="shared" si="96"/>
        <v>038</v>
      </c>
      <c r="D537" t="s">
        <v>850</v>
      </c>
      <c r="E537" t="str">
        <f t="shared" si="97"/>
        <v>01</v>
      </c>
      <c r="F537" t="str">
        <f>"008"</f>
        <v>008</v>
      </c>
      <c r="G537" t="str">
        <f>""</f>
        <v/>
      </c>
      <c r="H537" t="s">
        <v>1</v>
      </c>
      <c r="I537" t="s">
        <v>3586</v>
      </c>
      <c r="J537" t="s">
        <v>7109</v>
      </c>
      <c r="K537" t="str">
        <f>"41702"</f>
        <v>41702</v>
      </c>
    </row>
    <row r="538" spans="1:11" customFormat="1" x14ac:dyDescent="0.25">
      <c r="A538" t="str">
        <f t="shared" si="92"/>
        <v>41</v>
      </c>
      <c r="B538" t="s">
        <v>812</v>
      </c>
      <c r="C538" t="str">
        <f t="shared" si="96"/>
        <v>038</v>
      </c>
      <c r="D538" t="s">
        <v>850</v>
      </c>
      <c r="E538" t="str">
        <f t="shared" si="97"/>
        <v>01</v>
      </c>
      <c r="F538" t="str">
        <f>"008"</f>
        <v>008</v>
      </c>
      <c r="G538" t="str">
        <f>""</f>
        <v/>
      </c>
      <c r="H538" t="s">
        <v>0</v>
      </c>
      <c r="I538" t="s">
        <v>3586</v>
      </c>
      <c r="J538" t="s">
        <v>7109</v>
      </c>
      <c r="K538" t="str">
        <f>"41702"</f>
        <v>41702</v>
      </c>
    </row>
    <row r="539" spans="1:11" customFormat="1" x14ac:dyDescent="0.25">
      <c r="A539" t="str">
        <f t="shared" si="92"/>
        <v>41</v>
      </c>
      <c r="B539" t="s">
        <v>812</v>
      </c>
      <c r="C539" t="str">
        <f t="shared" si="96"/>
        <v>038</v>
      </c>
      <c r="D539" t="s">
        <v>850</v>
      </c>
      <c r="E539" t="str">
        <f t="shared" ref="E539:E562" si="99">"02"</f>
        <v>02</v>
      </c>
      <c r="F539" t="str">
        <f>"001"</f>
        <v>001</v>
      </c>
      <c r="G539" t="str">
        <f>""</f>
        <v/>
      </c>
      <c r="H539" t="s">
        <v>1</v>
      </c>
      <c r="I539" t="s">
        <v>93</v>
      </c>
      <c r="J539" t="s">
        <v>7112</v>
      </c>
      <c r="K539" t="str">
        <f t="shared" ref="K539:K553" si="100">"41701"</f>
        <v>41701</v>
      </c>
    </row>
    <row r="540" spans="1:11" customFormat="1" x14ac:dyDescent="0.25">
      <c r="A540" t="str">
        <f t="shared" si="92"/>
        <v>41</v>
      </c>
      <c r="B540" t="s">
        <v>812</v>
      </c>
      <c r="C540" t="str">
        <f t="shared" si="96"/>
        <v>038</v>
      </c>
      <c r="D540" t="s">
        <v>850</v>
      </c>
      <c r="E540" t="str">
        <f t="shared" si="99"/>
        <v>02</v>
      </c>
      <c r="F540" t="str">
        <f>"001"</f>
        <v>001</v>
      </c>
      <c r="G540" t="str">
        <f>""</f>
        <v/>
      </c>
      <c r="H540" t="s">
        <v>0</v>
      </c>
      <c r="I540" t="s">
        <v>93</v>
      </c>
      <c r="J540" t="s">
        <v>7112</v>
      </c>
      <c r="K540" t="str">
        <f t="shared" si="100"/>
        <v>41701</v>
      </c>
    </row>
    <row r="541" spans="1:11" customFormat="1" x14ac:dyDescent="0.25">
      <c r="A541" t="str">
        <f t="shared" si="92"/>
        <v>41</v>
      </c>
      <c r="B541" t="s">
        <v>812</v>
      </c>
      <c r="C541" t="str">
        <f t="shared" si="96"/>
        <v>038</v>
      </c>
      <c r="D541" t="s">
        <v>850</v>
      </c>
      <c r="E541" t="str">
        <f t="shared" si="99"/>
        <v>02</v>
      </c>
      <c r="F541" t="str">
        <f>"002"</f>
        <v>002</v>
      </c>
      <c r="G541" t="str">
        <f>""</f>
        <v/>
      </c>
      <c r="H541" t="s">
        <v>1</v>
      </c>
      <c r="I541" t="s">
        <v>93</v>
      </c>
      <c r="J541" t="s">
        <v>7112</v>
      </c>
      <c r="K541" t="str">
        <f t="shared" si="100"/>
        <v>41701</v>
      </c>
    </row>
    <row r="542" spans="1:11" customFormat="1" x14ac:dyDescent="0.25">
      <c r="A542" t="str">
        <f t="shared" si="92"/>
        <v>41</v>
      </c>
      <c r="B542" t="s">
        <v>812</v>
      </c>
      <c r="C542" t="str">
        <f t="shared" si="96"/>
        <v>038</v>
      </c>
      <c r="D542" t="s">
        <v>850</v>
      </c>
      <c r="E542" t="str">
        <f t="shared" si="99"/>
        <v>02</v>
      </c>
      <c r="F542" t="str">
        <f>"002"</f>
        <v>002</v>
      </c>
      <c r="G542" t="str">
        <f>""</f>
        <v/>
      </c>
      <c r="H542" t="s">
        <v>0</v>
      </c>
      <c r="I542" t="s">
        <v>93</v>
      </c>
      <c r="J542" t="s">
        <v>7112</v>
      </c>
      <c r="K542" t="str">
        <f t="shared" si="100"/>
        <v>41701</v>
      </c>
    </row>
    <row r="543" spans="1:11" customFormat="1" x14ac:dyDescent="0.25">
      <c r="A543" t="str">
        <f t="shared" si="92"/>
        <v>41</v>
      </c>
      <c r="B543" t="s">
        <v>812</v>
      </c>
      <c r="C543" t="str">
        <f t="shared" si="96"/>
        <v>038</v>
      </c>
      <c r="D543" t="s">
        <v>850</v>
      </c>
      <c r="E543" t="str">
        <f t="shared" si="99"/>
        <v>02</v>
      </c>
      <c r="F543" t="str">
        <f>"002"</f>
        <v>002</v>
      </c>
      <c r="G543" t="str">
        <f>""</f>
        <v/>
      </c>
      <c r="H543" t="s">
        <v>2</v>
      </c>
      <c r="I543" t="s">
        <v>93</v>
      </c>
      <c r="J543" t="s">
        <v>7112</v>
      </c>
      <c r="K543" t="str">
        <f t="shared" si="100"/>
        <v>41701</v>
      </c>
    </row>
    <row r="544" spans="1:11" customFormat="1" x14ac:dyDescent="0.25">
      <c r="A544" t="str">
        <f t="shared" si="92"/>
        <v>41</v>
      </c>
      <c r="B544" t="s">
        <v>812</v>
      </c>
      <c r="C544" t="str">
        <f t="shared" si="96"/>
        <v>038</v>
      </c>
      <c r="D544" t="s">
        <v>850</v>
      </c>
      <c r="E544" t="str">
        <f t="shared" si="99"/>
        <v>02</v>
      </c>
      <c r="F544" t="str">
        <f>"003"</f>
        <v>003</v>
      </c>
      <c r="G544" t="str">
        <f>""</f>
        <v/>
      </c>
      <c r="H544" t="s">
        <v>1</v>
      </c>
      <c r="I544" t="s">
        <v>93</v>
      </c>
      <c r="J544" t="s">
        <v>7112</v>
      </c>
      <c r="K544" t="str">
        <f t="shared" si="100"/>
        <v>41701</v>
      </c>
    </row>
    <row r="545" spans="1:11" customFormat="1" x14ac:dyDescent="0.25">
      <c r="A545" t="str">
        <f t="shared" si="92"/>
        <v>41</v>
      </c>
      <c r="B545" t="s">
        <v>812</v>
      </c>
      <c r="C545" t="str">
        <f t="shared" si="96"/>
        <v>038</v>
      </c>
      <c r="D545" t="s">
        <v>850</v>
      </c>
      <c r="E545" t="str">
        <f t="shared" si="99"/>
        <v>02</v>
      </c>
      <c r="F545" t="str">
        <f>"003"</f>
        <v>003</v>
      </c>
      <c r="G545" t="str">
        <f>""</f>
        <v/>
      </c>
      <c r="H545" t="s">
        <v>0</v>
      </c>
      <c r="I545" t="s">
        <v>93</v>
      </c>
      <c r="J545" t="s">
        <v>7112</v>
      </c>
      <c r="K545" t="str">
        <f t="shared" si="100"/>
        <v>41701</v>
      </c>
    </row>
    <row r="546" spans="1:11" customFormat="1" x14ac:dyDescent="0.25">
      <c r="A546" t="str">
        <f t="shared" si="92"/>
        <v>41</v>
      </c>
      <c r="B546" t="s">
        <v>812</v>
      </c>
      <c r="C546" t="str">
        <f t="shared" si="96"/>
        <v>038</v>
      </c>
      <c r="D546" t="s">
        <v>850</v>
      </c>
      <c r="E546" t="str">
        <f t="shared" si="99"/>
        <v>02</v>
      </c>
      <c r="F546" t="str">
        <f>"004"</f>
        <v>004</v>
      </c>
      <c r="G546" t="str">
        <f>""</f>
        <v/>
      </c>
      <c r="H546" t="s">
        <v>1</v>
      </c>
      <c r="I546" t="s">
        <v>3589</v>
      </c>
      <c r="J546" t="s">
        <v>7113</v>
      </c>
      <c r="K546" t="str">
        <f t="shared" si="100"/>
        <v>41701</v>
      </c>
    </row>
    <row r="547" spans="1:11" customFormat="1" x14ac:dyDescent="0.25">
      <c r="A547" t="str">
        <f t="shared" si="92"/>
        <v>41</v>
      </c>
      <c r="B547" t="s">
        <v>812</v>
      </c>
      <c r="C547" t="str">
        <f t="shared" si="96"/>
        <v>038</v>
      </c>
      <c r="D547" t="s">
        <v>850</v>
      </c>
      <c r="E547" t="str">
        <f t="shared" si="99"/>
        <v>02</v>
      </c>
      <c r="F547" t="str">
        <f>"004"</f>
        <v>004</v>
      </c>
      <c r="G547" t="str">
        <f>""</f>
        <v/>
      </c>
      <c r="H547" t="s">
        <v>0</v>
      </c>
      <c r="I547" t="s">
        <v>3589</v>
      </c>
      <c r="J547" t="s">
        <v>7113</v>
      </c>
      <c r="K547" t="str">
        <f t="shared" si="100"/>
        <v>41701</v>
      </c>
    </row>
    <row r="548" spans="1:11" customFormat="1" x14ac:dyDescent="0.25">
      <c r="A548" t="str">
        <f t="shared" si="92"/>
        <v>41</v>
      </c>
      <c r="B548" t="s">
        <v>812</v>
      </c>
      <c r="C548" t="str">
        <f t="shared" si="96"/>
        <v>038</v>
      </c>
      <c r="D548" t="s">
        <v>850</v>
      </c>
      <c r="E548" t="str">
        <f t="shared" si="99"/>
        <v>02</v>
      </c>
      <c r="F548" t="str">
        <f>"004"</f>
        <v>004</v>
      </c>
      <c r="G548" t="str">
        <f>""</f>
        <v/>
      </c>
      <c r="H548" t="s">
        <v>2</v>
      </c>
      <c r="I548" t="s">
        <v>3589</v>
      </c>
      <c r="J548" t="s">
        <v>7113</v>
      </c>
      <c r="K548" t="str">
        <f t="shared" si="100"/>
        <v>41701</v>
      </c>
    </row>
    <row r="549" spans="1:11" customFormat="1" x14ac:dyDescent="0.25">
      <c r="A549" t="str">
        <f t="shared" si="92"/>
        <v>41</v>
      </c>
      <c r="B549" t="s">
        <v>812</v>
      </c>
      <c r="C549" t="str">
        <f t="shared" si="96"/>
        <v>038</v>
      </c>
      <c r="D549" t="s">
        <v>850</v>
      </c>
      <c r="E549" t="str">
        <f t="shared" si="99"/>
        <v>02</v>
      </c>
      <c r="F549" t="str">
        <f>"005"</f>
        <v>005</v>
      </c>
      <c r="G549" t="str">
        <f>""</f>
        <v/>
      </c>
      <c r="H549" t="s">
        <v>1</v>
      </c>
      <c r="I549" t="s">
        <v>3589</v>
      </c>
      <c r="J549" t="s">
        <v>7113</v>
      </c>
      <c r="K549" t="str">
        <f t="shared" si="100"/>
        <v>41701</v>
      </c>
    </row>
    <row r="550" spans="1:11" customFormat="1" x14ac:dyDescent="0.25">
      <c r="A550" t="str">
        <f t="shared" si="92"/>
        <v>41</v>
      </c>
      <c r="B550" t="s">
        <v>812</v>
      </c>
      <c r="C550" t="str">
        <f t="shared" si="96"/>
        <v>038</v>
      </c>
      <c r="D550" t="s">
        <v>850</v>
      </c>
      <c r="E550" t="str">
        <f t="shared" si="99"/>
        <v>02</v>
      </c>
      <c r="F550" t="str">
        <f>"005"</f>
        <v>005</v>
      </c>
      <c r="G550" t="str">
        <f>""</f>
        <v/>
      </c>
      <c r="H550" t="s">
        <v>0</v>
      </c>
      <c r="I550" t="s">
        <v>3589</v>
      </c>
      <c r="J550" t="s">
        <v>7113</v>
      </c>
      <c r="K550" t="str">
        <f t="shared" si="100"/>
        <v>41701</v>
      </c>
    </row>
    <row r="551" spans="1:11" customFormat="1" x14ac:dyDescent="0.25">
      <c r="A551" t="str">
        <f t="shared" si="92"/>
        <v>41</v>
      </c>
      <c r="B551" t="s">
        <v>812</v>
      </c>
      <c r="C551" t="str">
        <f t="shared" si="96"/>
        <v>038</v>
      </c>
      <c r="D551" t="s">
        <v>850</v>
      </c>
      <c r="E551" t="str">
        <f t="shared" si="99"/>
        <v>02</v>
      </c>
      <c r="F551" t="str">
        <f>"006"</f>
        <v>006</v>
      </c>
      <c r="G551" t="str">
        <f>""</f>
        <v/>
      </c>
      <c r="H551" t="s">
        <v>3</v>
      </c>
      <c r="I551" t="s">
        <v>2674</v>
      </c>
      <c r="J551" t="s">
        <v>7108</v>
      </c>
      <c r="K551" t="str">
        <f t="shared" si="100"/>
        <v>41701</v>
      </c>
    </row>
    <row r="552" spans="1:11" customFormat="1" x14ac:dyDescent="0.25">
      <c r="A552" t="str">
        <f t="shared" si="92"/>
        <v>41</v>
      </c>
      <c r="B552" t="s">
        <v>812</v>
      </c>
      <c r="C552" t="str">
        <f t="shared" si="96"/>
        <v>038</v>
      </c>
      <c r="D552" t="s">
        <v>850</v>
      </c>
      <c r="E552" t="str">
        <f t="shared" si="99"/>
        <v>02</v>
      </c>
      <c r="F552" t="str">
        <f>"007"</f>
        <v>007</v>
      </c>
      <c r="G552" t="str">
        <f>""</f>
        <v/>
      </c>
      <c r="H552" t="s">
        <v>1</v>
      </c>
      <c r="I552" t="s">
        <v>3589</v>
      </c>
      <c r="J552" t="s">
        <v>7113</v>
      </c>
      <c r="K552" t="str">
        <f t="shared" si="100"/>
        <v>41701</v>
      </c>
    </row>
    <row r="553" spans="1:11" customFormat="1" x14ac:dyDescent="0.25">
      <c r="A553" t="str">
        <f t="shared" si="92"/>
        <v>41</v>
      </c>
      <c r="B553" t="s">
        <v>812</v>
      </c>
      <c r="C553" t="str">
        <f t="shared" si="96"/>
        <v>038</v>
      </c>
      <c r="D553" t="s">
        <v>850</v>
      </c>
      <c r="E553" t="str">
        <f t="shared" si="99"/>
        <v>02</v>
      </c>
      <c r="F553" t="str">
        <f>"007"</f>
        <v>007</v>
      </c>
      <c r="G553" t="str">
        <f>""</f>
        <v/>
      </c>
      <c r="H553" t="s">
        <v>0</v>
      </c>
      <c r="I553" t="s">
        <v>3589</v>
      </c>
      <c r="J553" t="s">
        <v>7113</v>
      </c>
      <c r="K553" t="str">
        <f t="shared" si="100"/>
        <v>41701</v>
      </c>
    </row>
    <row r="554" spans="1:11" customFormat="1" x14ac:dyDescent="0.25">
      <c r="A554" t="str">
        <f t="shared" si="92"/>
        <v>41</v>
      </c>
      <c r="B554" t="s">
        <v>812</v>
      </c>
      <c r="C554" t="str">
        <f t="shared" si="96"/>
        <v>038</v>
      </c>
      <c r="D554" t="s">
        <v>850</v>
      </c>
      <c r="E554" t="str">
        <f t="shared" si="99"/>
        <v>02</v>
      </c>
      <c r="F554" t="str">
        <f>"008"</f>
        <v>008</v>
      </c>
      <c r="G554" t="str">
        <f>""</f>
        <v/>
      </c>
      <c r="H554" t="s">
        <v>1</v>
      </c>
      <c r="I554" t="s">
        <v>3590</v>
      </c>
      <c r="J554" t="s">
        <v>7114</v>
      </c>
      <c r="K554" t="str">
        <f t="shared" ref="K554:K566" si="101">"41702"</f>
        <v>41702</v>
      </c>
    </row>
    <row r="555" spans="1:11" customFormat="1" x14ac:dyDescent="0.25">
      <c r="A555" t="str">
        <f t="shared" si="92"/>
        <v>41</v>
      </c>
      <c r="B555" t="s">
        <v>812</v>
      </c>
      <c r="C555" t="str">
        <f t="shared" si="96"/>
        <v>038</v>
      </c>
      <c r="D555" t="s">
        <v>850</v>
      </c>
      <c r="E555" t="str">
        <f t="shared" si="99"/>
        <v>02</v>
      </c>
      <c r="F555" t="str">
        <f>"008"</f>
        <v>008</v>
      </c>
      <c r="G555" t="str">
        <f>""</f>
        <v/>
      </c>
      <c r="H555" t="s">
        <v>0</v>
      </c>
      <c r="I555" t="s">
        <v>3590</v>
      </c>
      <c r="J555" t="s">
        <v>7114</v>
      </c>
      <c r="K555" t="str">
        <f t="shared" si="101"/>
        <v>41702</v>
      </c>
    </row>
    <row r="556" spans="1:11" customFormat="1" x14ac:dyDescent="0.25">
      <c r="A556" t="str">
        <f t="shared" si="92"/>
        <v>41</v>
      </c>
      <c r="B556" t="s">
        <v>812</v>
      </c>
      <c r="C556" t="str">
        <f t="shared" si="96"/>
        <v>038</v>
      </c>
      <c r="D556" t="s">
        <v>850</v>
      </c>
      <c r="E556" t="str">
        <f t="shared" si="99"/>
        <v>02</v>
      </c>
      <c r="F556" t="str">
        <f>"009"</f>
        <v>009</v>
      </c>
      <c r="G556" t="str">
        <f>""</f>
        <v/>
      </c>
      <c r="H556" t="s">
        <v>1</v>
      </c>
      <c r="I556" t="s">
        <v>3587</v>
      </c>
      <c r="J556" t="s">
        <v>7110</v>
      </c>
      <c r="K556" t="str">
        <f t="shared" si="101"/>
        <v>41702</v>
      </c>
    </row>
    <row r="557" spans="1:11" customFormat="1" x14ac:dyDescent="0.25">
      <c r="A557" t="str">
        <f t="shared" si="92"/>
        <v>41</v>
      </c>
      <c r="B557" t="s">
        <v>812</v>
      </c>
      <c r="C557" t="str">
        <f t="shared" si="96"/>
        <v>038</v>
      </c>
      <c r="D557" t="s">
        <v>850</v>
      </c>
      <c r="E557" t="str">
        <f t="shared" si="99"/>
        <v>02</v>
      </c>
      <c r="F557" t="str">
        <f>"009"</f>
        <v>009</v>
      </c>
      <c r="G557" t="str">
        <f>""</f>
        <v/>
      </c>
      <c r="H557" t="s">
        <v>0</v>
      </c>
      <c r="I557" t="s">
        <v>3587</v>
      </c>
      <c r="J557" t="s">
        <v>7110</v>
      </c>
      <c r="K557" t="str">
        <f t="shared" si="101"/>
        <v>41702</v>
      </c>
    </row>
    <row r="558" spans="1:11" customFormat="1" x14ac:dyDescent="0.25">
      <c r="A558" t="str">
        <f t="shared" si="92"/>
        <v>41</v>
      </c>
      <c r="B558" t="s">
        <v>812</v>
      </c>
      <c r="C558" t="str">
        <f t="shared" si="96"/>
        <v>038</v>
      </c>
      <c r="D558" t="s">
        <v>850</v>
      </c>
      <c r="E558" t="str">
        <f t="shared" si="99"/>
        <v>02</v>
      </c>
      <c r="F558" t="str">
        <f>"010"</f>
        <v>010</v>
      </c>
      <c r="G558" t="str">
        <f>""</f>
        <v/>
      </c>
      <c r="H558" t="s">
        <v>3</v>
      </c>
      <c r="I558" t="s">
        <v>3587</v>
      </c>
      <c r="J558" t="s">
        <v>7110</v>
      </c>
      <c r="K558" t="str">
        <f t="shared" si="101"/>
        <v>41702</v>
      </c>
    </row>
    <row r="559" spans="1:11" customFormat="1" x14ac:dyDescent="0.25">
      <c r="A559" t="str">
        <f t="shared" si="92"/>
        <v>41</v>
      </c>
      <c r="B559" t="s">
        <v>812</v>
      </c>
      <c r="C559" t="str">
        <f t="shared" si="96"/>
        <v>038</v>
      </c>
      <c r="D559" t="s">
        <v>850</v>
      </c>
      <c r="E559" t="str">
        <f t="shared" si="99"/>
        <v>02</v>
      </c>
      <c r="F559" t="str">
        <f>"011"</f>
        <v>011</v>
      </c>
      <c r="G559" t="str">
        <f>""</f>
        <v/>
      </c>
      <c r="H559" t="s">
        <v>1</v>
      </c>
      <c r="I559" t="s">
        <v>3590</v>
      </c>
      <c r="J559" t="s">
        <v>7114</v>
      </c>
      <c r="K559" t="str">
        <f t="shared" si="101"/>
        <v>41702</v>
      </c>
    </row>
    <row r="560" spans="1:11" customFormat="1" x14ac:dyDescent="0.25">
      <c r="A560" t="str">
        <f t="shared" si="92"/>
        <v>41</v>
      </c>
      <c r="B560" t="s">
        <v>812</v>
      </c>
      <c r="C560" t="str">
        <f t="shared" si="96"/>
        <v>038</v>
      </c>
      <c r="D560" t="s">
        <v>850</v>
      </c>
      <c r="E560" t="str">
        <f t="shared" si="99"/>
        <v>02</v>
      </c>
      <c r="F560" t="str">
        <f>"011"</f>
        <v>011</v>
      </c>
      <c r="G560" t="str">
        <f>""</f>
        <v/>
      </c>
      <c r="H560" t="s">
        <v>0</v>
      </c>
      <c r="I560" t="s">
        <v>3590</v>
      </c>
      <c r="J560" t="s">
        <v>7114</v>
      </c>
      <c r="K560" t="str">
        <f t="shared" si="101"/>
        <v>41702</v>
      </c>
    </row>
    <row r="561" spans="1:11" customFormat="1" x14ac:dyDescent="0.25">
      <c r="A561" t="str">
        <f t="shared" si="92"/>
        <v>41</v>
      </c>
      <c r="B561" t="s">
        <v>812</v>
      </c>
      <c r="C561" t="str">
        <f t="shared" si="96"/>
        <v>038</v>
      </c>
      <c r="D561" t="s">
        <v>850</v>
      </c>
      <c r="E561" t="str">
        <f t="shared" si="99"/>
        <v>02</v>
      </c>
      <c r="F561" t="str">
        <f>"012"</f>
        <v>012</v>
      </c>
      <c r="G561" t="str">
        <f>""</f>
        <v/>
      </c>
      <c r="H561" t="s">
        <v>1</v>
      </c>
      <c r="I561" t="s">
        <v>3587</v>
      </c>
      <c r="J561" t="s">
        <v>7110</v>
      </c>
      <c r="K561" t="str">
        <f t="shared" si="101"/>
        <v>41702</v>
      </c>
    </row>
    <row r="562" spans="1:11" customFormat="1" x14ac:dyDescent="0.25">
      <c r="A562" t="str">
        <f t="shared" si="92"/>
        <v>41</v>
      </c>
      <c r="B562" t="s">
        <v>812</v>
      </c>
      <c r="C562" t="str">
        <f t="shared" si="96"/>
        <v>038</v>
      </c>
      <c r="D562" t="s">
        <v>850</v>
      </c>
      <c r="E562" t="str">
        <f t="shared" si="99"/>
        <v>02</v>
      </c>
      <c r="F562" t="str">
        <f>"012"</f>
        <v>012</v>
      </c>
      <c r="G562" t="str">
        <f>""</f>
        <v/>
      </c>
      <c r="H562" t="s">
        <v>0</v>
      </c>
      <c r="I562" t="s">
        <v>3587</v>
      </c>
      <c r="J562" t="s">
        <v>7110</v>
      </c>
      <c r="K562" t="str">
        <f t="shared" si="101"/>
        <v>41702</v>
      </c>
    </row>
    <row r="563" spans="1:11" customFormat="1" x14ac:dyDescent="0.25">
      <c r="A563" t="str">
        <f t="shared" si="92"/>
        <v>41</v>
      </c>
      <c r="B563" t="s">
        <v>812</v>
      </c>
      <c r="C563" t="str">
        <f t="shared" si="96"/>
        <v>038</v>
      </c>
      <c r="D563" t="s">
        <v>850</v>
      </c>
      <c r="E563" t="str">
        <f t="shared" ref="E563:E593" si="102">"03"</f>
        <v>03</v>
      </c>
      <c r="F563" t="str">
        <f>"001"</f>
        <v>001</v>
      </c>
      <c r="G563" t="str">
        <f>""</f>
        <v/>
      </c>
      <c r="H563" t="s">
        <v>1</v>
      </c>
      <c r="I563" t="s">
        <v>2214</v>
      </c>
      <c r="J563" t="s">
        <v>7115</v>
      </c>
      <c r="K563" t="str">
        <f t="shared" si="101"/>
        <v>41702</v>
      </c>
    </row>
    <row r="564" spans="1:11" customFormat="1" x14ac:dyDescent="0.25">
      <c r="A564" t="str">
        <f t="shared" si="92"/>
        <v>41</v>
      </c>
      <c r="B564" t="s">
        <v>812</v>
      </c>
      <c r="C564" t="str">
        <f t="shared" si="96"/>
        <v>038</v>
      </c>
      <c r="D564" t="s">
        <v>850</v>
      </c>
      <c r="E564" t="str">
        <f t="shared" si="102"/>
        <v>03</v>
      </c>
      <c r="F564" t="str">
        <f>"001"</f>
        <v>001</v>
      </c>
      <c r="G564" t="str">
        <f>""</f>
        <v/>
      </c>
      <c r="H564" t="s">
        <v>0</v>
      </c>
      <c r="I564" t="s">
        <v>2214</v>
      </c>
      <c r="J564" t="s">
        <v>7115</v>
      </c>
      <c r="K564" t="str">
        <f t="shared" si="101"/>
        <v>41702</v>
      </c>
    </row>
    <row r="565" spans="1:11" customFormat="1" x14ac:dyDescent="0.25">
      <c r="A565" t="str">
        <f t="shared" si="92"/>
        <v>41</v>
      </c>
      <c r="B565" t="s">
        <v>812</v>
      </c>
      <c r="C565" t="str">
        <f t="shared" si="96"/>
        <v>038</v>
      </c>
      <c r="D565" t="s">
        <v>850</v>
      </c>
      <c r="E565" t="str">
        <f t="shared" si="102"/>
        <v>03</v>
      </c>
      <c r="F565" t="str">
        <f>"002"</f>
        <v>002</v>
      </c>
      <c r="G565" t="str">
        <f>""</f>
        <v/>
      </c>
      <c r="H565" t="s">
        <v>1</v>
      </c>
      <c r="I565" t="s">
        <v>3590</v>
      </c>
      <c r="J565" t="s">
        <v>7114</v>
      </c>
      <c r="K565" t="str">
        <f t="shared" si="101"/>
        <v>41702</v>
      </c>
    </row>
    <row r="566" spans="1:11" customFormat="1" x14ac:dyDescent="0.25">
      <c r="A566" t="str">
        <f t="shared" si="92"/>
        <v>41</v>
      </c>
      <c r="B566" t="s">
        <v>812</v>
      </c>
      <c r="C566" t="str">
        <f t="shared" si="96"/>
        <v>038</v>
      </c>
      <c r="D566" t="s">
        <v>850</v>
      </c>
      <c r="E566" t="str">
        <f t="shared" si="102"/>
        <v>03</v>
      </c>
      <c r="F566" t="str">
        <f>"002"</f>
        <v>002</v>
      </c>
      <c r="G566" t="str">
        <f>""</f>
        <v/>
      </c>
      <c r="H566" t="s">
        <v>0</v>
      </c>
      <c r="I566" t="s">
        <v>3590</v>
      </c>
      <c r="J566" t="s">
        <v>7114</v>
      </c>
      <c r="K566" t="str">
        <f t="shared" si="101"/>
        <v>41702</v>
      </c>
    </row>
    <row r="567" spans="1:11" customFormat="1" x14ac:dyDescent="0.25">
      <c r="A567" t="str">
        <f t="shared" si="92"/>
        <v>41</v>
      </c>
      <c r="B567" t="s">
        <v>812</v>
      </c>
      <c r="C567" t="str">
        <f t="shared" si="96"/>
        <v>038</v>
      </c>
      <c r="D567" t="s">
        <v>850</v>
      </c>
      <c r="E567" t="str">
        <f t="shared" si="102"/>
        <v>03</v>
      </c>
      <c r="F567" t="str">
        <f>"003"</f>
        <v>003</v>
      </c>
      <c r="G567" t="str">
        <f>""</f>
        <v/>
      </c>
      <c r="H567" t="s">
        <v>3</v>
      </c>
      <c r="I567" t="s">
        <v>3591</v>
      </c>
      <c r="J567" t="s">
        <v>7116</v>
      </c>
      <c r="K567" t="str">
        <f t="shared" ref="K567:K572" si="103">"41701"</f>
        <v>41701</v>
      </c>
    </row>
    <row r="568" spans="1:11" customFormat="1" x14ac:dyDescent="0.25">
      <c r="A568" t="str">
        <f t="shared" si="92"/>
        <v>41</v>
      </c>
      <c r="B568" t="s">
        <v>812</v>
      </c>
      <c r="C568" t="str">
        <f t="shared" si="96"/>
        <v>038</v>
      </c>
      <c r="D568" t="s">
        <v>850</v>
      </c>
      <c r="E568" t="str">
        <f t="shared" si="102"/>
        <v>03</v>
      </c>
      <c r="F568" t="str">
        <f>"004"</f>
        <v>004</v>
      </c>
      <c r="G568" t="str">
        <f>""</f>
        <v/>
      </c>
      <c r="H568" t="s">
        <v>1</v>
      </c>
      <c r="I568" t="s">
        <v>3591</v>
      </c>
      <c r="J568" t="s">
        <v>7116</v>
      </c>
      <c r="K568" t="str">
        <f t="shared" si="103"/>
        <v>41701</v>
      </c>
    </row>
    <row r="569" spans="1:11" customFormat="1" x14ac:dyDescent="0.25">
      <c r="A569" t="str">
        <f t="shared" si="92"/>
        <v>41</v>
      </c>
      <c r="B569" t="s">
        <v>812</v>
      </c>
      <c r="C569" t="str">
        <f t="shared" si="96"/>
        <v>038</v>
      </c>
      <c r="D569" t="s">
        <v>850</v>
      </c>
      <c r="E569" t="str">
        <f t="shared" si="102"/>
        <v>03</v>
      </c>
      <c r="F569" t="str">
        <f>"004"</f>
        <v>004</v>
      </c>
      <c r="G569" t="str">
        <f>""</f>
        <v/>
      </c>
      <c r="H569" t="s">
        <v>0</v>
      </c>
      <c r="I569" t="s">
        <v>3591</v>
      </c>
      <c r="J569" t="s">
        <v>7116</v>
      </c>
      <c r="K569" t="str">
        <f t="shared" si="103"/>
        <v>41701</v>
      </c>
    </row>
    <row r="570" spans="1:11" customFormat="1" x14ac:dyDescent="0.25">
      <c r="A570" t="str">
        <f t="shared" si="92"/>
        <v>41</v>
      </c>
      <c r="B570" t="s">
        <v>812</v>
      </c>
      <c r="C570" t="str">
        <f t="shared" si="96"/>
        <v>038</v>
      </c>
      <c r="D570" t="s">
        <v>850</v>
      </c>
      <c r="E570" t="str">
        <f t="shared" si="102"/>
        <v>03</v>
      </c>
      <c r="F570" t="str">
        <f>"004"</f>
        <v>004</v>
      </c>
      <c r="G570" t="str">
        <f>""</f>
        <v/>
      </c>
      <c r="H570" t="s">
        <v>2</v>
      </c>
      <c r="I570" t="s">
        <v>3591</v>
      </c>
      <c r="J570" t="s">
        <v>7116</v>
      </c>
      <c r="K570" t="str">
        <f t="shared" si="103"/>
        <v>41701</v>
      </c>
    </row>
    <row r="571" spans="1:11" customFormat="1" x14ac:dyDescent="0.25">
      <c r="A571" t="str">
        <f t="shared" si="92"/>
        <v>41</v>
      </c>
      <c r="B571" t="s">
        <v>812</v>
      </c>
      <c r="C571" t="str">
        <f t="shared" si="96"/>
        <v>038</v>
      </c>
      <c r="D571" t="s">
        <v>850</v>
      </c>
      <c r="E571" t="str">
        <f t="shared" si="102"/>
        <v>03</v>
      </c>
      <c r="F571" t="str">
        <f>"005"</f>
        <v>005</v>
      </c>
      <c r="G571" t="str">
        <f>""</f>
        <v/>
      </c>
      <c r="H571" t="s">
        <v>1</v>
      </c>
      <c r="I571" t="s">
        <v>3592</v>
      </c>
      <c r="J571" t="s">
        <v>7117</v>
      </c>
      <c r="K571" t="str">
        <f t="shared" si="103"/>
        <v>41701</v>
      </c>
    </row>
    <row r="572" spans="1:11" customFormat="1" x14ac:dyDescent="0.25">
      <c r="A572" t="str">
        <f t="shared" si="92"/>
        <v>41</v>
      </c>
      <c r="B572" t="s">
        <v>812</v>
      </c>
      <c r="C572" t="str">
        <f t="shared" si="96"/>
        <v>038</v>
      </c>
      <c r="D572" t="s">
        <v>850</v>
      </c>
      <c r="E572" t="str">
        <f t="shared" si="102"/>
        <v>03</v>
      </c>
      <c r="F572" t="str">
        <f>"005"</f>
        <v>005</v>
      </c>
      <c r="G572" t="str">
        <f>""</f>
        <v/>
      </c>
      <c r="H572" t="s">
        <v>0</v>
      </c>
      <c r="I572" t="s">
        <v>3592</v>
      </c>
      <c r="J572" t="s">
        <v>7117</v>
      </c>
      <c r="K572" t="str">
        <f t="shared" si="103"/>
        <v>41701</v>
      </c>
    </row>
    <row r="573" spans="1:11" customFormat="1" x14ac:dyDescent="0.25">
      <c r="A573" t="str">
        <f t="shared" si="92"/>
        <v>41</v>
      </c>
      <c r="B573" t="s">
        <v>812</v>
      </c>
      <c r="C573" t="str">
        <f t="shared" si="96"/>
        <v>038</v>
      </c>
      <c r="D573" t="s">
        <v>850</v>
      </c>
      <c r="E573" t="str">
        <f t="shared" si="102"/>
        <v>03</v>
      </c>
      <c r="F573" t="str">
        <f>"006"</f>
        <v>006</v>
      </c>
      <c r="G573" t="str">
        <f>""</f>
        <v/>
      </c>
      <c r="H573" t="s">
        <v>1</v>
      </c>
      <c r="I573" t="s">
        <v>3593</v>
      </c>
      <c r="J573" t="s">
        <v>7118</v>
      </c>
      <c r="K573" t="str">
        <f>"41703"</f>
        <v>41703</v>
      </c>
    </row>
    <row r="574" spans="1:11" customFormat="1" x14ac:dyDescent="0.25">
      <c r="A574" t="str">
        <f t="shared" si="92"/>
        <v>41</v>
      </c>
      <c r="B574" t="s">
        <v>812</v>
      </c>
      <c r="C574" t="str">
        <f t="shared" si="96"/>
        <v>038</v>
      </c>
      <c r="D574" t="s">
        <v>850</v>
      </c>
      <c r="E574" t="str">
        <f t="shared" si="102"/>
        <v>03</v>
      </c>
      <c r="F574" t="str">
        <f>"006"</f>
        <v>006</v>
      </c>
      <c r="G574" t="str">
        <f>""</f>
        <v/>
      </c>
      <c r="H574" t="s">
        <v>0</v>
      </c>
      <c r="I574" t="s">
        <v>3593</v>
      </c>
      <c r="J574" t="s">
        <v>7118</v>
      </c>
      <c r="K574" t="str">
        <f>"41703"</f>
        <v>41703</v>
      </c>
    </row>
    <row r="575" spans="1:11" customFormat="1" x14ac:dyDescent="0.25">
      <c r="A575" t="str">
        <f t="shared" si="92"/>
        <v>41</v>
      </c>
      <c r="B575" t="s">
        <v>812</v>
      </c>
      <c r="C575" t="str">
        <f t="shared" si="96"/>
        <v>038</v>
      </c>
      <c r="D575" t="s">
        <v>850</v>
      </c>
      <c r="E575" t="str">
        <f t="shared" si="102"/>
        <v>03</v>
      </c>
      <c r="F575" t="str">
        <f>"007"</f>
        <v>007</v>
      </c>
      <c r="G575" t="str">
        <f>""</f>
        <v/>
      </c>
      <c r="H575" t="s">
        <v>1</v>
      </c>
      <c r="I575" t="s">
        <v>3594</v>
      </c>
      <c r="J575" t="s">
        <v>6920</v>
      </c>
      <c r="K575" t="str">
        <f>"41701"</f>
        <v>41701</v>
      </c>
    </row>
    <row r="576" spans="1:11" customFormat="1" x14ac:dyDescent="0.25">
      <c r="A576" t="str">
        <f t="shared" si="92"/>
        <v>41</v>
      </c>
      <c r="B576" t="s">
        <v>812</v>
      </c>
      <c r="C576" t="str">
        <f t="shared" si="96"/>
        <v>038</v>
      </c>
      <c r="D576" t="s">
        <v>850</v>
      </c>
      <c r="E576" t="str">
        <f t="shared" si="102"/>
        <v>03</v>
      </c>
      <c r="F576" t="str">
        <f>"007"</f>
        <v>007</v>
      </c>
      <c r="G576" t="str">
        <f>""</f>
        <v/>
      </c>
      <c r="H576" t="s">
        <v>0</v>
      </c>
      <c r="I576" t="s">
        <v>3594</v>
      </c>
      <c r="J576" t="s">
        <v>6920</v>
      </c>
      <c r="K576" t="str">
        <f>"41701"</f>
        <v>41701</v>
      </c>
    </row>
    <row r="577" spans="1:11" customFormat="1" x14ac:dyDescent="0.25">
      <c r="A577" t="str">
        <f t="shared" si="92"/>
        <v>41</v>
      </c>
      <c r="B577" t="s">
        <v>812</v>
      </c>
      <c r="C577" t="str">
        <f t="shared" si="96"/>
        <v>038</v>
      </c>
      <c r="D577" t="s">
        <v>850</v>
      </c>
      <c r="E577" t="str">
        <f t="shared" si="102"/>
        <v>03</v>
      </c>
      <c r="F577" t="str">
        <f>"008"</f>
        <v>008</v>
      </c>
      <c r="G577" t="str">
        <f>""</f>
        <v/>
      </c>
      <c r="H577" t="s">
        <v>3</v>
      </c>
      <c r="I577" t="s">
        <v>3595</v>
      </c>
      <c r="J577" t="s">
        <v>7119</v>
      </c>
      <c r="K577" t="str">
        <f>"41703"</f>
        <v>41703</v>
      </c>
    </row>
    <row r="578" spans="1:11" customFormat="1" x14ac:dyDescent="0.25">
      <c r="A578" t="str">
        <f t="shared" si="92"/>
        <v>41</v>
      </c>
      <c r="B578" t="s">
        <v>812</v>
      </c>
      <c r="C578" t="str">
        <f t="shared" si="96"/>
        <v>038</v>
      </c>
      <c r="D578" t="s">
        <v>850</v>
      </c>
      <c r="E578" t="str">
        <f t="shared" si="102"/>
        <v>03</v>
      </c>
      <c r="F578" t="str">
        <f>"009"</f>
        <v>009</v>
      </c>
      <c r="G578" t="str">
        <f>""</f>
        <v/>
      </c>
      <c r="H578" t="s">
        <v>1</v>
      </c>
      <c r="I578" t="s">
        <v>3591</v>
      </c>
      <c r="J578" t="s">
        <v>7116</v>
      </c>
      <c r="K578" t="str">
        <f>"41701"</f>
        <v>41701</v>
      </c>
    </row>
    <row r="579" spans="1:11" customFormat="1" x14ac:dyDescent="0.25">
      <c r="A579" t="str">
        <f t="shared" ref="A579:A642" si="104">"41"</f>
        <v>41</v>
      </c>
      <c r="B579" t="s">
        <v>812</v>
      </c>
      <c r="C579" t="str">
        <f t="shared" si="96"/>
        <v>038</v>
      </c>
      <c r="D579" t="s">
        <v>850</v>
      </c>
      <c r="E579" t="str">
        <f t="shared" si="102"/>
        <v>03</v>
      </c>
      <c r="F579" t="str">
        <f>"009"</f>
        <v>009</v>
      </c>
      <c r="G579" t="str">
        <f>""</f>
        <v/>
      </c>
      <c r="H579" t="s">
        <v>0</v>
      </c>
      <c r="I579" t="s">
        <v>3591</v>
      </c>
      <c r="J579" t="s">
        <v>7116</v>
      </c>
      <c r="K579" t="str">
        <f>"41701"</f>
        <v>41701</v>
      </c>
    </row>
    <row r="580" spans="1:11" customFormat="1" x14ac:dyDescent="0.25">
      <c r="A580" t="str">
        <f t="shared" si="104"/>
        <v>41</v>
      </c>
      <c r="B580" t="s">
        <v>812</v>
      </c>
      <c r="C580" t="str">
        <f t="shared" si="96"/>
        <v>038</v>
      </c>
      <c r="D580" t="s">
        <v>850</v>
      </c>
      <c r="E580" t="str">
        <f t="shared" si="102"/>
        <v>03</v>
      </c>
      <c r="F580" t="str">
        <f>"010"</f>
        <v>010</v>
      </c>
      <c r="G580" t="str">
        <f>""</f>
        <v/>
      </c>
      <c r="H580" t="s">
        <v>1</v>
      </c>
      <c r="I580" t="s">
        <v>3592</v>
      </c>
      <c r="J580" t="s">
        <v>7117</v>
      </c>
      <c r="K580" t="str">
        <f>"41701"</f>
        <v>41701</v>
      </c>
    </row>
    <row r="581" spans="1:11" customFormat="1" x14ac:dyDescent="0.25">
      <c r="A581" t="str">
        <f t="shared" si="104"/>
        <v>41</v>
      </c>
      <c r="B581" t="s">
        <v>812</v>
      </c>
      <c r="C581" t="str">
        <f t="shared" si="96"/>
        <v>038</v>
      </c>
      <c r="D581" t="s">
        <v>850</v>
      </c>
      <c r="E581" t="str">
        <f t="shared" si="102"/>
        <v>03</v>
      </c>
      <c r="F581" t="str">
        <f>"010"</f>
        <v>010</v>
      </c>
      <c r="G581" t="str">
        <f>""</f>
        <v/>
      </c>
      <c r="H581" t="s">
        <v>0</v>
      </c>
      <c r="I581" t="s">
        <v>3592</v>
      </c>
      <c r="J581" t="s">
        <v>7117</v>
      </c>
      <c r="K581" t="str">
        <f>"41701"</f>
        <v>41701</v>
      </c>
    </row>
    <row r="582" spans="1:11" customFormat="1" x14ac:dyDescent="0.25">
      <c r="A582" t="str">
        <f t="shared" si="104"/>
        <v>41</v>
      </c>
      <c r="B582" t="s">
        <v>812</v>
      </c>
      <c r="C582" t="str">
        <f t="shared" si="96"/>
        <v>038</v>
      </c>
      <c r="D582" t="s">
        <v>850</v>
      </c>
      <c r="E582" t="str">
        <f t="shared" si="102"/>
        <v>03</v>
      </c>
      <c r="F582" t="str">
        <f>"011"</f>
        <v>011</v>
      </c>
      <c r="G582" t="str">
        <f>""</f>
        <v/>
      </c>
      <c r="H582" t="s">
        <v>3</v>
      </c>
      <c r="I582" t="s">
        <v>3593</v>
      </c>
      <c r="J582" t="s">
        <v>7118</v>
      </c>
      <c r="K582" t="str">
        <f>"41703"</f>
        <v>41703</v>
      </c>
    </row>
    <row r="583" spans="1:11" customFormat="1" x14ac:dyDescent="0.25">
      <c r="A583" t="str">
        <f t="shared" si="104"/>
        <v>41</v>
      </c>
      <c r="B583" t="s">
        <v>812</v>
      </c>
      <c r="C583" t="str">
        <f t="shared" si="96"/>
        <v>038</v>
      </c>
      <c r="D583" t="s">
        <v>850</v>
      </c>
      <c r="E583" t="str">
        <f t="shared" si="102"/>
        <v>03</v>
      </c>
      <c r="F583" t="str">
        <f>"012"</f>
        <v>012</v>
      </c>
      <c r="G583" t="str">
        <f>""</f>
        <v/>
      </c>
      <c r="H583" t="s">
        <v>1</v>
      </c>
      <c r="I583" t="s">
        <v>3595</v>
      </c>
      <c r="J583" t="s">
        <v>7119</v>
      </c>
      <c r="K583" t="str">
        <f>"41703"</f>
        <v>41703</v>
      </c>
    </row>
    <row r="584" spans="1:11" customFormat="1" x14ac:dyDescent="0.25">
      <c r="A584" t="str">
        <f t="shared" si="104"/>
        <v>41</v>
      </c>
      <c r="B584" t="s">
        <v>812</v>
      </c>
      <c r="C584" t="str">
        <f t="shared" si="96"/>
        <v>038</v>
      </c>
      <c r="D584" t="s">
        <v>850</v>
      </c>
      <c r="E584" t="str">
        <f t="shared" si="102"/>
        <v>03</v>
      </c>
      <c r="F584" t="str">
        <f>"012"</f>
        <v>012</v>
      </c>
      <c r="G584" t="str">
        <f>""</f>
        <v/>
      </c>
      <c r="H584" t="s">
        <v>0</v>
      </c>
      <c r="I584" t="s">
        <v>3595</v>
      </c>
      <c r="J584" t="s">
        <v>7119</v>
      </c>
      <c r="K584" t="str">
        <f>"41703"</f>
        <v>41703</v>
      </c>
    </row>
    <row r="585" spans="1:11" customFormat="1" x14ac:dyDescent="0.25">
      <c r="A585" t="str">
        <f t="shared" si="104"/>
        <v>41</v>
      </c>
      <c r="B585" t="s">
        <v>812</v>
      </c>
      <c r="C585" t="str">
        <f t="shared" si="96"/>
        <v>038</v>
      </c>
      <c r="D585" t="s">
        <v>850</v>
      </c>
      <c r="E585" t="str">
        <f t="shared" si="102"/>
        <v>03</v>
      </c>
      <c r="F585" t="str">
        <f>"013"</f>
        <v>013</v>
      </c>
      <c r="G585" t="str">
        <f>""</f>
        <v/>
      </c>
      <c r="H585" t="s">
        <v>1</v>
      </c>
      <c r="I585" t="s">
        <v>3593</v>
      </c>
      <c r="J585" t="s">
        <v>7118</v>
      </c>
      <c r="K585" t="str">
        <f>"41703"</f>
        <v>41703</v>
      </c>
    </row>
    <row r="586" spans="1:11" customFormat="1" x14ac:dyDescent="0.25">
      <c r="A586" t="str">
        <f t="shared" si="104"/>
        <v>41</v>
      </c>
      <c r="B586" t="s">
        <v>812</v>
      </c>
      <c r="C586" t="str">
        <f t="shared" si="96"/>
        <v>038</v>
      </c>
      <c r="D586" t="s">
        <v>850</v>
      </c>
      <c r="E586" t="str">
        <f t="shared" si="102"/>
        <v>03</v>
      </c>
      <c r="F586" t="str">
        <f>"013"</f>
        <v>013</v>
      </c>
      <c r="G586" t="str">
        <f>""</f>
        <v/>
      </c>
      <c r="H586" t="s">
        <v>0</v>
      </c>
      <c r="I586" t="s">
        <v>3593</v>
      </c>
      <c r="J586" t="s">
        <v>7118</v>
      </c>
      <c r="K586" t="str">
        <f>"41703"</f>
        <v>41703</v>
      </c>
    </row>
    <row r="587" spans="1:11" customFormat="1" x14ac:dyDescent="0.25">
      <c r="A587" t="str">
        <f t="shared" si="104"/>
        <v>41</v>
      </c>
      <c r="B587" t="s">
        <v>812</v>
      </c>
      <c r="C587" t="str">
        <f t="shared" si="96"/>
        <v>038</v>
      </c>
      <c r="D587" t="s">
        <v>850</v>
      </c>
      <c r="E587" t="str">
        <f t="shared" si="102"/>
        <v>03</v>
      </c>
      <c r="F587" t="str">
        <f>"014"</f>
        <v>014</v>
      </c>
      <c r="G587" t="str">
        <f>""</f>
        <v/>
      </c>
      <c r="H587" t="s">
        <v>1</v>
      </c>
      <c r="I587" t="s">
        <v>3592</v>
      </c>
      <c r="J587" t="s">
        <v>7117</v>
      </c>
      <c r="K587" t="str">
        <f>"41701"</f>
        <v>41701</v>
      </c>
    </row>
    <row r="588" spans="1:11" customFormat="1" x14ac:dyDescent="0.25">
      <c r="A588" t="str">
        <f t="shared" si="104"/>
        <v>41</v>
      </c>
      <c r="B588" t="s">
        <v>812</v>
      </c>
      <c r="C588" t="str">
        <f t="shared" ref="C588:C651" si="105">"038"</f>
        <v>038</v>
      </c>
      <c r="D588" t="s">
        <v>850</v>
      </c>
      <c r="E588" t="str">
        <f t="shared" si="102"/>
        <v>03</v>
      </c>
      <c r="F588" t="str">
        <f>"014"</f>
        <v>014</v>
      </c>
      <c r="G588" t="str">
        <f>""</f>
        <v/>
      </c>
      <c r="H588" t="s">
        <v>0</v>
      </c>
      <c r="I588" t="s">
        <v>3592</v>
      </c>
      <c r="J588" t="s">
        <v>7117</v>
      </c>
      <c r="K588" t="str">
        <f>"41701"</f>
        <v>41701</v>
      </c>
    </row>
    <row r="589" spans="1:11" customFormat="1" x14ac:dyDescent="0.25">
      <c r="A589" t="str">
        <f t="shared" si="104"/>
        <v>41</v>
      </c>
      <c r="B589" t="s">
        <v>812</v>
      </c>
      <c r="C589" t="str">
        <f t="shared" si="105"/>
        <v>038</v>
      </c>
      <c r="D589" t="s">
        <v>850</v>
      </c>
      <c r="E589" t="str">
        <f t="shared" si="102"/>
        <v>03</v>
      </c>
      <c r="F589" t="str">
        <f>"015"</f>
        <v>015</v>
      </c>
      <c r="G589" t="str">
        <f>""</f>
        <v/>
      </c>
      <c r="H589" t="s">
        <v>3</v>
      </c>
      <c r="I589" t="s">
        <v>3590</v>
      </c>
      <c r="J589" t="s">
        <v>7114</v>
      </c>
      <c r="K589" t="str">
        <f>"41702"</f>
        <v>41702</v>
      </c>
    </row>
    <row r="590" spans="1:11" customFormat="1" x14ac:dyDescent="0.25">
      <c r="A590" t="str">
        <f t="shared" si="104"/>
        <v>41</v>
      </c>
      <c r="B590" t="s">
        <v>812</v>
      </c>
      <c r="C590" t="str">
        <f t="shared" si="105"/>
        <v>038</v>
      </c>
      <c r="D590" t="s">
        <v>850</v>
      </c>
      <c r="E590" t="str">
        <f t="shared" si="102"/>
        <v>03</v>
      </c>
      <c r="F590" t="str">
        <f>"016"</f>
        <v>016</v>
      </c>
      <c r="G590" t="str">
        <f>""</f>
        <v/>
      </c>
      <c r="H590" t="s">
        <v>1</v>
      </c>
      <c r="I590" t="s">
        <v>3593</v>
      </c>
      <c r="J590" t="s">
        <v>7118</v>
      </c>
      <c r="K590" t="str">
        <f>"41703"</f>
        <v>41703</v>
      </c>
    </row>
    <row r="591" spans="1:11" customFormat="1" x14ac:dyDescent="0.25">
      <c r="A591" t="str">
        <f t="shared" si="104"/>
        <v>41</v>
      </c>
      <c r="B591" t="s">
        <v>812</v>
      </c>
      <c r="C591" t="str">
        <f t="shared" si="105"/>
        <v>038</v>
      </c>
      <c r="D591" t="s">
        <v>850</v>
      </c>
      <c r="E591" t="str">
        <f t="shared" si="102"/>
        <v>03</v>
      </c>
      <c r="F591" t="str">
        <f>"016"</f>
        <v>016</v>
      </c>
      <c r="G591" t="str">
        <f>""</f>
        <v/>
      </c>
      <c r="H591" t="s">
        <v>0</v>
      </c>
      <c r="I591" t="s">
        <v>3593</v>
      </c>
      <c r="J591" t="s">
        <v>7118</v>
      </c>
      <c r="K591" t="str">
        <f>"41703"</f>
        <v>41703</v>
      </c>
    </row>
    <row r="592" spans="1:11" customFormat="1" x14ac:dyDescent="0.25">
      <c r="A592" t="str">
        <f t="shared" si="104"/>
        <v>41</v>
      </c>
      <c r="B592" t="s">
        <v>812</v>
      </c>
      <c r="C592" t="str">
        <f t="shared" si="105"/>
        <v>038</v>
      </c>
      <c r="D592" t="s">
        <v>850</v>
      </c>
      <c r="E592" t="str">
        <f t="shared" si="102"/>
        <v>03</v>
      </c>
      <c r="F592" t="str">
        <f>"017"</f>
        <v>017</v>
      </c>
      <c r="G592" t="str">
        <f>""</f>
        <v/>
      </c>
      <c r="H592" t="s">
        <v>1</v>
      </c>
      <c r="I592" t="s">
        <v>3595</v>
      </c>
      <c r="J592" t="s">
        <v>7119</v>
      </c>
      <c r="K592" t="str">
        <f>"41703"</f>
        <v>41703</v>
      </c>
    </row>
    <row r="593" spans="1:11" customFormat="1" x14ac:dyDescent="0.25">
      <c r="A593" t="str">
        <f t="shared" si="104"/>
        <v>41</v>
      </c>
      <c r="B593" t="s">
        <v>812</v>
      </c>
      <c r="C593" t="str">
        <f t="shared" si="105"/>
        <v>038</v>
      </c>
      <c r="D593" t="s">
        <v>850</v>
      </c>
      <c r="E593" t="str">
        <f t="shared" si="102"/>
        <v>03</v>
      </c>
      <c r="F593" t="str">
        <f>"017"</f>
        <v>017</v>
      </c>
      <c r="G593" t="str">
        <f>""</f>
        <v/>
      </c>
      <c r="H593" t="s">
        <v>0</v>
      </c>
      <c r="I593" t="s">
        <v>3595</v>
      </c>
      <c r="J593" t="s">
        <v>7119</v>
      </c>
      <c r="K593" t="str">
        <f>"41703"</f>
        <v>41703</v>
      </c>
    </row>
    <row r="594" spans="1:11" customFormat="1" x14ac:dyDescent="0.25">
      <c r="A594" t="str">
        <f t="shared" si="104"/>
        <v>41</v>
      </c>
      <c r="B594" t="s">
        <v>812</v>
      </c>
      <c r="C594" t="str">
        <f t="shared" si="105"/>
        <v>038</v>
      </c>
      <c r="D594" t="s">
        <v>850</v>
      </c>
      <c r="E594" t="str">
        <f t="shared" ref="E594:E642" si="106">"04"</f>
        <v>04</v>
      </c>
      <c r="F594" t="str">
        <f>"001"</f>
        <v>001</v>
      </c>
      <c r="G594" t="str">
        <f>""</f>
        <v/>
      </c>
      <c r="H594" t="s">
        <v>1</v>
      </c>
      <c r="I594" t="s">
        <v>3592</v>
      </c>
      <c r="J594" t="s">
        <v>7117</v>
      </c>
      <c r="K594" t="str">
        <f>"41701"</f>
        <v>41701</v>
      </c>
    </row>
    <row r="595" spans="1:11" customFormat="1" x14ac:dyDescent="0.25">
      <c r="A595" t="str">
        <f t="shared" si="104"/>
        <v>41</v>
      </c>
      <c r="B595" t="s">
        <v>812</v>
      </c>
      <c r="C595" t="str">
        <f t="shared" si="105"/>
        <v>038</v>
      </c>
      <c r="D595" t="s">
        <v>850</v>
      </c>
      <c r="E595" t="str">
        <f t="shared" si="106"/>
        <v>04</v>
      </c>
      <c r="F595" t="str">
        <f>"001"</f>
        <v>001</v>
      </c>
      <c r="G595" t="str">
        <f>""</f>
        <v/>
      </c>
      <c r="H595" t="s">
        <v>0</v>
      </c>
      <c r="I595" t="s">
        <v>3592</v>
      </c>
      <c r="J595" t="s">
        <v>7117</v>
      </c>
      <c r="K595" t="str">
        <f>"41701"</f>
        <v>41701</v>
      </c>
    </row>
    <row r="596" spans="1:11" customFormat="1" x14ac:dyDescent="0.25">
      <c r="A596" t="str">
        <f t="shared" si="104"/>
        <v>41</v>
      </c>
      <c r="B596" t="s">
        <v>812</v>
      </c>
      <c r="C596" t="str">
        <f t="shared" si="105"/>
        <v>038</v>
      </c>
      <c r="D596" t="s">
        <v>850</v>
      </c>
      <c r="E596" t="str">
        <f t="shared" si="106"/>
        <v>04</v>
      </c>
      <c r="F596" t="str">
        <f>"002"</f>
        <v>002</v>
      </c>
      <c r="G596" t="str">
        <f>""</f>
        <v/>
      </c>
      <c r="H596" t="s">
        <v>1</v>
      </c>
      <c r="I596" t="s">
        <v>3596</v>
      </c>
      <c r="J596" t="s">
        <v>7120</v>
      </c>
      <c r="K596" t="str">
        <f>"41704"</f>
        <v>41704</v>
      </c>
    </row>
    <row r="597" spans="1:11" customFormat="1" x14ac:dyDescent="0.25">
      <c r="A597" t="str">
        <f t="shared" si="104"/>
        <v>41</v>
      </c>
      <c r="B597" t="s">
        <v>812</v>
      </c>
      <c r="C597" t="str">
        <f t="shared" si="105"/>
        <v>038</v>
      </c>
      <c r="D597" t="s">
        <v>850</v>
      </c>
      <c r="E597" t="str">
        <f t="shared" si="106"/>
        <v>04</v>
      </c>
      <c r="F597" t="str">
        <f>"002"</f>
        <v>002</v>
      </c>
      <c r="G597" t="str">
        <f>""</f>
        <v/>
      </c>
      <c r="H597" t="s">
        <v>0</v>
      </c>
      <c r="I597" t="s">
        <v>3596</v>
      </c>
      <c r="J597" t="s">
        <v>7120</v>
      </c>
      <c r="K597" t="str">
        <f>"41704"</f>
        <v>41704</v>
      </c>
    </row>
    <row r="598" spans="1:11" customFormat="1" x14ac:dyDescent="0.25">
      <c r="A598" t="str">
        <f t="shared" si="104"/>
        <v>41</v>
      </c>
      <c r="B598" t="s">
        <v>812</v>
      </c>
      <c r="C598" t="str">
        <f t="shared" si="105"/>
        <v>038</v>
      </c>
      <c r="D598" t="s">
        <v>850</v>
      </c>
      <c r="E598" t="str">
        <f t="shared" si="106"/>
        <v>04</v>
      </c>
      <c r="F598" t="str">
        <f>"003"</f>
        <v>003</v>
      </c>
      <c r="G598" t="str">
        <f>""</f>
        <v/>
      </c>
      <c r="H598" t="s">
        <v>3</v>
      </c>
      <c r="I598" t="s">
        <v>3597</v>
      </c>
      <c r="J598" t="s">
        <v>7121</v>
      </c>
      <c r="K598" t="str">
        <f>"41701"</f>
        <v>41701</v>
      </c>
    </row>
    <row r="599" spans="1:11" customFormat="1" x14ac:dyDescent="0.25">
      <c r="A599" t="str">
        <f t="shared" si="104"/>
        <v>41</v>
      </c>
      <c r="B599" t="s">
        <v>812</v>
      </c>
      <c r="C599" t="str">
        <f t="shared" si="105"/>
        <v>038</v>
      </c>
      <c r="D599" t="s">
        <v>850</v>
      </c>
      <c r="E599" t="str">
        <f t="shared" si="106"/>
        <v>04</v>
      </c>
      <c r="F599" t="str">
        <f>"004"</f>
        <v>004</v>
      </c>
      <c r="G599" t="str">
        <f>""</f>
        <v/>
      </c>
      <c r="H599" t="s">
        <v>1</v>
      </c>
      <c r="I599" t="s">
        <v>3598</v>
      </c>
      <c r="J599" t="s">
        <v>7122</v>
      </c>
      <c r="K599" t="str">
        <f t="shared" ref="K599:K611" si="107">"41702"</f>
        <v>41702</v>
      </c>
    </row>
    <row r="600" spans="1:11" customFormat="1" x14ac:dyDescent="0.25">
      <c r="A600" t="str">
        <f t="shared" si="104"/>
        <v>41</v>
      </c>
      <c r="B600" t="s">
        <v>812</v>
      </c>
      <c r="C600" t="str">
        <f t="shared" si="105"/>
        <v>038</v>
      </c>
      <c r="D600" t="s">
        <v>850</v>
      </c>
      <c r="E600" t="str">
        <f t="shared" si="106"/>
        <v>04</v>
      </c>
      <c r="F600" t="str">
        <f>"004"</f>
        <v>004</v>
      </c>
      <c r="G600" t="str">
        <f>""</f>
        <v/>
      </c>
      <c r="H600" t="s">
        <v>0</v>
      </c>
      <c r="I600" t="s">
        <v>3598</v>
      </c>
      <c r="J600" t="s">
        <v>7122</v>
      </c>
      <c r="K600" t="str">
        <f t="shared" si="107"/>
        <v>41702</v>
      </c>
    </row>
    <row r="601" spans="1:11" customFormat="1" x14ac:dyDescent="0.25">
      <c r="A601" t="str">
        <f t="shared" si="104"/>
        <v>41</v>
      </c>
      <c r="B601" t="s">
        <v>812</v>
      </c>
      <c r="C601" t="str">
        <f t="shared" si="105"/>
        <v>038</v>
      </c>
      <c r="D601" t="s">
        <v>850</v>
      </c>
      <c r="E601" t="str">
        <f t="shared" si="106"/>
        <v>04</v>
      </c>
      <c r="F601" t="str">
        <f>"005"</f>
        <v>005</v>
      </c>
      <c r="G601" t="str">
        <f>""</f>
        <v/>
      </c>
      <c r="H601" t="s">
        <v>1</v>
      </c>
      <c r="I601" t="s">
        <v>3598</v>
      </c>
      <c r="J601" t="s">
        <v>7122</v>
      </c>
      <c r="K601" t="str">
        <f t="shared" si="107"/>
        <v>41702</v>
      </c>
    </row>
    <row r="602" spans="1:11" customFormat="1" x14ac:dyDescent="0.25">
      <c r="A602" t="str">
        <f t="shared" si="104"/>
        <v>41</v>
      </c>
      <c r="B602" t="s">
        <v>812</v>
      </c>
      <c r="C602" t="str">
        <f t="shared" si="105"/>
        <v>038</v>
      </c>
      <c r="D602" t="s">
        <v>850</v>
      </c>
      <c r="E602" t="str">
        <f t="shared" si="106"/>
        <v>04</v>
      </c>
      <c r="F602" t="str">
        <f>"005"</f>
        <v>005</v>
      </c>
      <c r="G602" t="str">
        <f>""</f>
        <v/>
      </c>
      <c r="H602" t="s">
        <v>0</v>
      </c>
      <c r="I602" t="s">
        <v>3598</v>
      </c>
      <c r="J602" t="s">
        <v>7122</v>
      </c>
      <c r="K602" t="str">
        <f t="shared" si="107"/>
        <v>41702</v>
      </c>
    </row>
    <row r="603" spans="1:11" customFormat="1" x14ac:dyDescent="0.25">
      <c r="A603" t="str">
        <f t="shared" si="104"/>
        <v>41</v>
      </c>
      <c r="B603" t="s">
        <v>812</v>
      </c>
      <c r="C603" t="str">
        <f t="shared" si="105"/>
        <v>038</v>
      </c>
      <c r="D603" t="s">
        <v>850</v>
      </c>
      <c r="E603" t="str">
        <f t="shared" si="106"/>
        <v>04</v>
      </c>
      <c r="F603" t="str">
        <f>"006"</f>
        <v>006</v>
      </c>
      <c r="G603" t="str">
        <f>""</f>
        <v/>
      </c>
      <c r="H603" t="s">
        <v>1</v>
      </c>
      <c r="I603" t="s">
        <v>3599</v>
      </c>
      <c r="J603" t="s">
        <v>7123</v>
      </c>
      <c r="K603" t="str">
        <f t="shared" si="107"/>
        <v>41702</v>
      </c>
    </row>
    <row r="604" spans="1:11" customFormat="1" x14ac:dyDescent="0.25">
      <c r="A604" t="str">
        <f t="shared" si="104"/>
        <v>41</v>
      </c>
      <c r="B604" t="s">
        <v>812</v>
      </c>
      <c r="C604" t="str">
        <f t="shared" si="105"/>
        <v>038</v>
      </c>
      <c r="D604" t="s">
        <v>850</v>
      </c>
      <c r="E604" t="str">
        <f t="shared" si="106"/>
        <v>04</v>
      </c>
      <c r="F604" t="str">
        <f>"006"</f>
        <v>006</v>
      </c>
      <c r="G604" t="str">
        <f>""</f>
        <v/>
      </c>
      <c r="H604" t="s">
        <v>0</v>
      </c>
      <c r="I604" t="s">
        <v>3599</v>
      </c>
      <c r="J604" t="s">
        <v>7123</v>
      </c>
      <c r="K604" t="str">
        <f t="shared" si="107"/>
        <v>41702</v>
      </c>
    </row>
    <row r="605" spans="1:11" customFormat="1" x14ac:dyDescent="0.25">
      <c r="A605" t="str">
        <f t="shared" si="104"/>
        <v>41</v>
      </c>
      <c r="B605" t="s">
        <v>812</v>
      </c>
      <c r="C605" t="str">
        <f t="shared" si="105"/>
        <v>038</v>
      </c>
      <c r="D605" t="s">
        <v>850</v>
      </c>
      <c r="E605" t="str">
        <f t="shared" si="106"/>
        <v>04</v>
      </c>
      <c r="F605" t="str">
        <f>"006"</f>
        <v>006</v>
      </c>
      <c r="G605" t="str">
        <f>""</f>
        <v/>
      </c>
      <c r="H605" t="s">
        <v>2</v>
      </c>
      <c r="I605" t="s">
        <v>3599</v>
      </c>
      <c r="J605" t="s">
        <v>7123</v>
      </c>
      <c r="K605" t="str">
        <f t="shared" si="107"/>
        <v>41702</v>
      </c>
    </row>
    <row r="606" spans="1:11" customFormat="1" x14ac:dyDescent="0.25">
      <c r="A606" t="str">
        <f t="shared" si="104"/>
        <v>41</v>
      </c>
      <c r="B606" t="s">
        <v>812</v>
      </c>
      <c r="C606" t="str">
        <f t="shared" si="105"/>
        <v>038</v>
      </c>
      <c r="D606" t="s">
        <v>850</v>
      </c>
      <c r="E606" t="str">
        <f t="shared" si="106"/>
        <v>04</v>
      </c>
      <c r="F606" t="str">
        <f>"007"</f>
        <v>007</v>
      </c>
      <c r="G606" t="str">
        <f>""</f>
        <v/>
      </c>
      <c r="H606" t="s">
        <v>1</v>
      </c>
      <c r="I606" t="s">
        <v>2237</v>
      </c>
      <c r="J606" t="s">
        <v>7124</v>
      </c>
      <c r="K606" t="str">
        <f t="shared" si="107"/>
        <v>41702</v>
      </c>
    </row>
    <row r="607" spans="1:11" customFormat="1" x14ac:dyDescent="0.25">
      <c r="A607" t="str">
        <f t="shared" si="104"/>
        <v>41</v>
      </c>
      <c r="B607" t="s">
        <v>812</v>
      </c>
      <c r="C607" t="str">
        <f t="shared" si="105"/>
        <v>038</v>
      </c>
      <c r="D607" t="s">
        <v>850</v>
      </c>
      <c r="E607" t="str">
        <f t="shared" si="106"/>
        <v>04</v>
      </c>
      <c r="F607" t="str">
        <f>"007"</f>
        <v>007</v>
      </c>
      <c r="G607" t="str">
        <f>""</f>
        <v/>
      </c>
      <c r="H607" t="s">
        <v>0</v>
      </c>
      <c r="I607" t="s">
        <v>2237</v>
      </c>
      <c r="J607" t="s">
        <v>7124</v>
      </c>
      <c r="K607" t="str">
        <f t="shared" si="107"/>
        <v>41702</v>
      </c>
    </row>
    <row r="608" spans="1:11" customFormat="1" x14ac:dyDescent="0.25">
      <c r="A608" t="str">
        <f t="shared" si="104"/>
        <v>41</v>
      </c>
      <c r="B608" t="s">
        <v>812</v>
      </c>
      <c r="C608" t="str">
        <f t="shared" si="105"/>
        <v>038</v>
      </c>
      <c r="D608" t="s">
        <v>850</v>
      </c>
      <c r="E608" t="str">
        <f t="shared" si="106"/>
        <v>04</v>
      </c>
      <c r="F608" t="str">
        <f>"007"</f>
        <v>007</v>
      </c>
      <c r="G608" t="str">
        <f>""</f>
        <v/>
      </c>
      <c r="H608" t="s">
        <v>2</v>
      </c>
      <c r="I608" t="s">
        <v>2237</v>
      </c>
      <c r="J608" t="s">
        <v>7124</v>
      </c>
      <c r="K608" t="str">
        <f t="shared" si="107"/>
        <v>41702</v>
      </c>
    </row>
    <row r="609" spans="1:11" customFormat="1" x14ac:dyDescent="0.25">
      <c r="A609" t="str">
        <f t="shared" si="104"/>
        <v>41</v>
      </c>
      <c r="B609" t="s">
        <v>812</v>
      </c>
      <c r="C609" t="str">
        <f t="shared" si="105"/>
        <v>038</v>
      </c>
      <c r="D609" t="s">
        <v>850</v>
      </c>
      <c r="E609" t="str">
        <f t="shared" si="106"/>
        <v>04</v>
      </c>
      <c r="F609" t="str">
        <f>"008"</f>
        <v>008</v>
      </c>
      <c r="G609" t="str">
        <f>""</f>
        <v/>
      </c>
      <c r="H609" t="s">
        <v>1</v>
      </c>
      <c r="I609" t="s">
        <v>2237</v>
      </c>
      <c r="J609" t="s">
        <v>7124</v>
      </c>
      <c r="K609" t="str">
        <f t="shared" si="107"/>
        <v>41702</v>
      </c>
    </row>
    <row r="610" spans="1:11" customFormat="1" x14ac:dyDescent="0.25">
      <c r="A610" t="str">
        <f t="shared" si="104"/>
        <v>41</v>
      </c>
      <c r="B610" t="s">
        <v>812</v>
      </c>
      <c r="C610" t="str">
        <f t="shared" si="105"/>
        <v>038</v>
      </c>
      <c r="D610" t="s">
        <v>850</v>
      </c>
      <c r="E610" t="str">
        <f t="shared" si="106"/>
        <v>04</v>
      </c>
      <c r="F610" t="str">
        <f>"008"</f>
        <v>008</v>
      </c>
      <c r="G610" t="str">
        <f>""</f>
        <v/>
      </c>
      <c r="H610" t="s">
        <v>0</v>
      </c>
      <c r="I610" t="s">
        <v>2237</v>
      </c>
      <c r="J610" t="s">
        <v>7124</v>
      </c>
      <c r="K610" t="str">
        <f t="shared" si="107"/>
        <v>41702</v>
      </c>
    </row>
    <row r="611" spans="1:11" customFormat="1" x14ac:dyDescent="0.25">
      <c r="A611" t="str">
        <f t="shared" si="104"/>
        <v>41</v>
      </c>
      <c r="B611" t="s">
        <v>812</v>
      </c>
      <c r="C611" t="str">
        <f t="shared" si="105"/>
        <v>038</v>
      </c>
      <c r="D611" t="s">
        <v>850</v>
      </c>
      <c r="E611" t="str">
        <f t="shared" si="106"/>
        <v>04</v>
      </c>
      <c r="F611" t="str">
        <f>"008"</f>
        <v>008</v>
      </c>
      <c r="G611" t="str">
        <f>""</f>
        <v/>
      </c>
      <c r="H611" t="s">
        <v>2</v>
      </c>
      <c r="I611" t="s">
        <v>2237</v>
      </c>
      <c r="J611" t="s">
        <v>7124</v>
      </c>
      <c r="K611" t="str">
        <f t="shared" si="107"/>
        <v>41702</v>
      </c>
    </row>
    <row r="612" spans="1:11" customFormat="1" x14ac:dyDescent="0.25">
      <c r="A612" t="str">
        <f t="shared" si="104"/>
        <v>41</v>
      </c>
      <c r="B612" t="s">
        <v>812</v>
      </c>
      <c r="C612" t="str">
        <f t="shared" si="105"/>
        <v>038</v>
      </c>
      <c r="D612" t="s">
        <v>850</v>
      </c>
      <c r="E612" t="str">
        <f t="shared" si="106"/>
        <v>04</v>
      </c>
      <c r="F612" t="str">
        <f>"009"</f>
        <v>009</v>
      </c>
      <c r="G612" t="str">
        <f>""</f>
        <v/>
      </c>
      <c r="H612" t="s">
        <v>1</v>
      </c>
      <c r="I612" t="s">
        <v>3597</v>
      </c>
      <c r="J612" t="s">
        <v>7121</v>
      </c>
      <c r="K612" t="str">
        <f>"41701"</f>
        <v>41701</v>
      </c>
    </row>
    <row r="613" spans="1:11" customFormat="1" x14ac:dyDescent="0.25">
      <c r="A613" t="str">
        <f t="shared" si="104"/>
        <v>41</v>
      </c>
      <c r="B613" t="s">
        <v>812</v>
      </c>
      <c r="C613" t="str">
        <f t="shared" si="105"/>
        <v>038</v>
      </c>
      <c r="D613" t="s">
        <v>850</v>
      </c>
      <c r="E613" t="str">
        <f t="shared" si="106"/>
        <v>04</v>
      </c>
      <c r="F613" t="str">
        <f>"009"</f>
        <v>009</v>
      </c>
      <c r="G613" t="str">
        <f>""</f>
        <v/>
      </c>
      <c r="H613" t="s">
        <v>0</v>
      </c>
      <c r="I613" t="s">
        <v>3597</v>
      </c>
      <c r="J613" t="s">
        <v>7121</v>
      </c>
      <c r="K613" t="str">
        <f>"41701"</f>
        <v>41701</v>
      </c>
    </row>
    <row r="614" spans="1:11" customFormat="1" x14ac:dyDescent="0.25">
      <c r="A614" t="str">
        <f t="shared" si="104"/>
        <v>41</v>
      </c>
      <c r="B614" t="s">
        <v>812</v>
      </c>
      <c r="C614" t="str">
        <f t="shared" si="105"/>
        <v>038</v>
      </c>
      <c r="D614" t="s">
        <v>850</v>
      </c>
      <c r="E614" t="str">
        <f t="shared" si="106"/>
        <v>04</v>
      </c>
      <c r="F614" t="str">
        <f>"010"</f>
        <v>010</v>
      </c>
      <c r="G614" t="str">
        <f>""</f>
        <v/>
      </c>
      <c r="H614" t="s">
        <v>3</v>
      </c>
      <c r="I614" t="s">
        <v>3596</v>
      </c>
      <c r="J614" t="s">
        <v>7120</v>
      </c>
      <c r="K614" t="str">
        <f>"41704"</f>
        <v>41704</v>
      </c>
    </row>
    <row r="615" spans="1:11" customFormat="1" x14ac:dyDescent="0.25">
      <c r="A615" t="str">
        <f t="shared" si="104"/>
        <v>41</v>
      </c>
      <c r="B615" t="s">
        <v>812</v>
      </c>
      <c r="C615" t="str">
        <f t="shared" si="105"/>
        <v>038</v>
      </c>
      <c r="D615" t="s">
        <v>850</v>
      </c>
      <c r="E615" t="str">
        <f t="shared" si="106"/>
        <v>04</v>
      </c>
      <c r="F615" t="str">
        <f>"011"</f>
        <v>011</v>
      </c>
      <c r="G615" t="str">
        <f>""</f>
        <v/>
      </c>
      <c r="H615" t="s">
        <v>1</v>
      </c>
      <c r="I615" t="s">
        <v>3592</v>
      </c>
      <c r="J615" t="s">
        <v>7117</v>
      </c>
      <c r="K615" t="str">
        <f>"41701"</f>
        <v>41701</v>
      </c>
    </row>
    <row r="616" spans="1:11" customFormat="1" x14ac:dyDescent="0.25">
      <c r="A616" t="str">
        <f t="shared" si="104"/>
        <v>41</v>
      </c>
      <c r="B616" t="s">
        <v>812</v>
      </c>
      <c r="C616" t="str">
        <f t="shared" si="105"/>
        <v>038</v>
      </c>
      <c r="D616" t="s">
        <v>850</v>
      </c>
      <c r="E616" t="str">
        <f t="shared" si="106"/>
        <v>04</v>
      </c>
      <c r="F616" t="str">
        <f>"011"</f>
        <v>011</v>
      </c>
      <c r="G616" t="str">
        <f>""</f>
        <v/>
      </c>
      <c r="H616" t="s">
        <v>0</v>
      </c>
      <c r="I616" t="s">
        <v>3592</v>
      </c>
      <c r="J616" t="s">
        <v>7117</v>
      </c>
      <c r="K616" t="str">
        <f>"41701"</f>
        <v>41701</v>
      </c>
    </row>
    <row r="617" spans="1:11" customFormat="1" x14ac:dyDescent="0.25">
      <c r="A617" t="str">
        <f t="shared" si="104"/>
        <v>41</v>
      </c>
      <c r="B617" t="s">
        <v>812</v>
      </c>
      <c r="C617" t="str">
        <f t="shared" si="105"/>
        <v>038</v>
      </c>
      <c r="D617" t="s">
        <v>850</v>
      </c>
      <c r="E617" t="str">
        <f t="shared" si="106"/>
        <v>04</v>
      </c>
      <c r="F617" t="str">
        <f>"012"</f>
        <v>012</v>
      </c>
      <c r="G617" t="str">
        <f>""</f>
        <v/>
      </c>
      <c r="H617" t="s">
        <v>1</v>
      </c>
      <c r="I617" t="s">
        <v>3598</v>
      </c>
      <c r="J617" t="s">
        <v>7122</v>
      </c>
      <c r="K617" t="str">
        <f t="shared" ref="K617:K626" si="108">"41702"</f>
        <v>41702</v>
      </c>
    </row>
    <row r="618" spans="1:11" customFormat="1" x14ac:dyDescent="0.25">
      <c r="A618" t="str">
        <f t="shared" si="104"/>
        <v>41</v>
      </c>
      <c r="B618" t="s">
        <v>812</v>
      </c>
      <c r="C618" t="str">
        <f t="shared" si="105"/>
        <v>038</v>
      </c>
      <c r="D618" t="s">
        <v>850</v>
      </c>
      <c r="E618" t="str">
        <f t="shared" si="106"/>
        <v>04</v>
      </c>
      <c r="F618" t="str">
        <f>"012"</f>
        <v>012</v>
      </c>
      <c r="G618" t="str">
        <f>""</f>
        <v/>
      </c>
      <c r="H618" t="s">
        <v>0</v>
      </c>
      <c r="I618" t="s">
        <v>3598</v>
      </c>
      <c r="J618" t="s">
        <v>7122</v>
      </c>
      <c r="K618" t="str">
        <f t="shared" si="108"/>
        <v>41702</v>
      </c>
    </row>
    <row r="619" spans="1:11" customFormat="1" x14ac:dyDescent="0.25">
      <c r="A619" t="str">
        <f t="shared" si="104"/>
        <v>41</v>
      </c>
      <c r="B619" t="s">
        <v>812</v>
      </c>
      <c r="C619" t="str">
        <f t="shared" si="105"/>
        <v>038</v>
      </c>
      <c r="D619" t="s">
        <v>850</v>
      </c>
      <c r="E619" t="str">
        <f t="shared" si="106"/>
        <v>04</v>
      </c>
      <c r="F619" t="str">
        <f>"012"</f>
        <v>012</v>
      </c>
      <c r="G619" t="str">
        <f>""</f>
        <v/>
      </c>
      <c r="H619" t="s">
        <v>2</v>
      </c>
      <c r="I619" t="s">
        <v>3598</v>
      </c>
      <c r="J619" t="s">
        <v>7122</v>
      </c>
      <c r="K619" t="str">
        <f t="shared" si="108"/>
        <v>41702</v>
      </c>
    </row>
    <row r="620" spans="1:11" customFormat="1" x14ac:dyDescent="0.25">
      <c r="A620" t="str">
        <f t="shared" si="104"/>
        <v>41</v>
      </c>
      <c r="B620" t="s">
        <v>812</v>
      </c>
      <c r="C620" t="str">
        <f t="shared" si="105"/>
        <v>038</v>
      </c>
      <c r="D620" t="s">
        <v>850</v>
      </c>
      <c r="E620" t="str">
        <f t="shared" si="106"/>
        <v>04</v>
      </c>
      <c r="F620" t="str">
        <f>"013"</f>
        <v>013</v>
      </c>
      <c r="G620" t="str">
        <f>""</f>
        <v/>
      </c>
      <c r="H620" t="s">
        <v>1</v>
      </c>
      <c r="I620" t="s">
        <v>2237</v>
      </c>
      <c r="J620" t="s">
        <v>7124</v>
      </c>
      <c r="K620" t="str">
        <f t="shared" si="108"/>
        <v>41702</v>
      </c>
    </row>
    <row r="621" spans="1:11" customFormat="1" x14ac:dyDescent="0.25">
      <c r="A621" t="str">
        <f t="shared" si="104"/>
        <v>41</v>
      </c>
      <c r="B621" t="s">
        <v>812</v>
      </c>
      <c r="C621" t="str">
        <f t="shared" si="105"/>
        <v>038</v>
      </c>
      <c r="D621" t="s">
        <v>850</v>
      </c>
      <c r="E621" t="str">
        <f t="shared" si="106"/>
        <v>04</v>
      </c>
      <c r="F621" t="str">
        <f>"013"</f>
        <v>013</v>
      </c>
      <c r="G621" t="str">
        <f>""</f>
        <v/>
      </c>
      <c r="H621" t="s">
        <v>0</v>
      </c>
      <c r="I621" t="s">
        <v>2237</v>
      </c>
      <c r="J621" t="s">
        <v>7124</v>
      </c>
      <c r="K621" t="str">
        <f t="shared" si="108"/>
        <v>41702</v>
      </c>
    </row>
    <row r="622" spans="1:11" customFormat="1" x14ac:dyDescent="0.25">
      <c r="A622" t="str">
        <f t="shared" si="104"/>
        <v>41</v>
      </c>
      <c r="B622" t="s">
        <v>812</v>
      </c>
      <c r="C622" t="str">
        <f t="shared" si="105"/>
        <v>038</v>
      </c>
      <c r="D622" t="s">
        <v>850</v>
      </c>
      <c r="E622" t="str">
        <f t="shared" si="106"/>
        <v>04</v>
      </c>
      <c r="F622" t="str">
        <f>"013"</f>
        <v>013</v>
      </c>
      <c r="G622" t="str">
        <f>""</f>
        <v/>
      </c>
      <c r="H622" t="s">
        <v>2</v>
      </c>
      <c r="I622" t="s">
        <v>2237</v>
      </c>
      <c r="J622" t="s">
        <v>7124</v>
      </c>
      <c r="K622" t="str">
        <f t="shared" si="108"/>
        <v>41702</v>
      </c>
    </row>
    <row r="623" spans="1:11" customFormat="1" x14ac:dyDescent="0.25">
      <c r="A623" t="str">
        <f t="shared" si="104"/>
        <v>41</v>
      </c>
      <c r="B623" t="s">
        <v>812</v>
      </c>
      <c r="C623" t="str">
        <f t="shared" si="105"/>
        <v>038</v>
      </c>
      <c r="D623" t="s">
        <v>850</v>
      </c>
      <c r="E623" t="str">
        <f t="shared" si="106"/>
        <v>04</v>
      </c>
      <c r="F623" t="str">
        <f>"014"</f>
        <v>014</v>
      </c>
      <c r="G623" t="str">
        <f>""</f>
        <v/>
      </c>
      <c r="H623" t="s">
        <v>1</v>
      </c>
      <c r="I623" t="s">
        <v>2237</v>
      </c>
      <c r="J623" t="s">
        <v>7124</v>
      </c>
      <c r="K623" t="str">
        <f t="shared" si="108"/>
        <v>41702</v>
      </c>
    </row>
    <row r="624" spans="1:11" customFormat="1" x14ac:dyDescent="0.25">
      <c r="A624" t="str">
        <f t="shared" si="104"/>
        <v>41</v>
      </c>
      <c r="B624" t="s">
        <v>812</v>
      </c>
      <c r="C624" t="str">
        <f t="shared" si="105"/>
        <v>038</v>
      </c>
      <c r="D624" t="s">
        <v>850</v>
      </c>
      <c r="E624" t="str">
        <f t="shared" si="106"/>
        <v>04</v>
      </c>
      <c r="F624" t="str">
        <f>"014"</f>
        <v>014</v>
      </c>
      <c r="G624" t="str">
        <f>""</f>
        <v/>
      </c>
      <c r="H624" t="s">
        <v>0</v>
      </c>
      <c r="I624" t="s">
        <v>2237</v>
      </c>
      <c r="J624" t="s">
        <v>7124</v>
      </c>
      <c r="K624" t="str">
        <f t="shared" si="108"/>
        <v>41702</v>
      </c>
    </row>
    <row r="625" spans="1:11" customFormat="1" x14ac:dyDescent="0.25">
      <c r="A625" t="str">
        <f t="shared" si="104"/>
        <v>41</v>
      </c>
      <c r="B625" t="s">
        <v>812</v>
      </c>
      <c r="C625" t="str">
        <f t="shared" si="105"/>
        <v>038</v>
      </c>
      <c r="D625" t="s">
        <v>850</v>
      </c>
      <c r="E625" t="str">
        <f t="shared" si="106"/>
        <v>04</v>
      </c>
      <c r="F625" t="str">
        <f>"015"</f>
        <v>015</v>
      </c>
      <c r="G625" t="str">
        <f>""</f>
        <v/>
      </c>
      <c r="H625" t="s">
        <v>1</v>
      </c>
      <c r="I625" t="s">
        <v>3598</v>
      </c>
      <c r="J625" t="s">
        <v>7122</v>
      </c>
      <c r="K625" t="str">
        <f t="shared" si="108"/>
        <v>41702</v>
      </c>
    </row>
    <row r="626" spans="1:11" customFormat="1" x14ac:dyDescent="0.25">
      <c r="A626" t="str">
        <f t="shared" si="104"/>
        <v>41</v>
      </c>
      <c r="B626" t="s">
        <v>812</v>
      </c>
      <c r="C626" t="str">
        <f t="shared" si="105"/>
        <v>038</v>
      </c>
      <c r="D626" t="s">
        <v>850</v>
      </c>
      <c r="E626" t="str">
        <f t="shared" si="106"/>
        <v>04</v>
      </c>
      <c r="F626" t="str">
        <f>"015"</f>
        <v>015</v>
      </c>
      <c r="G626" t="str">
        <f>""</f>
        <v/>
      </c>
      <c r="H626" t="s">
        <v>0</v>
      </c>
      <c r="I626" t="s">
        <v>3598</v>
      </c>
      <c r="J626" t="s">
        <v>7122</v>
      </c>
      <c r="K626" t="str">
        <f t="shared" si="108"/>
        <v>41702</v>
      </c>
    </row>
    <row r="627" spans="1:11" customFormat="1" x14ac:dyDescent="0.25">
      <c r="A627" t="str">
        <f t="shared" si="104"/>
        <v>41</v>
      </c>
      <c r="B627" t="s">
        <v>812</v>
      </c>
      <c r="C627" t="str">
        <f t="shared" si="105"/>
        <v>038</v>
      </c>
      <c r="D627" t="s">
        <v>850</v>
      </c>
      <c r="E627" t="str">
        <f t="shared" si="106"/>
        <v>04</v>
      </c>
      <c r="F627" t="str">
        <f>"016"</f>
        <v>016</v>
      </c>
      <c r="G627" t="str">
        <f>""</f>
        <v/>
      </c>
      <c r="H627" t="s">
        <v>1</v>
      </c>
      <c r="I627" t="s">
        <v>3597</v>
      </c>
      <c r="J627" t="s">
        <v>7121</v>
      </c>
      <c r="K627" t="str">
        <f>"41701"</f>
        <v>41701</v>
      </c>
    </row>
    <row r="628" spans="1:11" customFormat="1" x14ac:dyDescent="0.25">
      <c r="A628" t="str">
        <f t="shared" si="104"/>
        <v>41</v>
      </c>
      <c r="B628" t="s">
        <v>812</v>
      </c>
      <c r="C628" t="str">
        <f t="shared" si="105"/>
        <v>038</v>
      </c>
      <c r="D628" t="s">
        <v>850</v>
      </c>
      <c r="E628" t="str">
        <f t="shared" si="106"/>
        <v>04</v>
      </c>
      <c r="F628" t="str">
        <f>"016"</f>
        <v>016</v>
      </c>
      <c r="G628" t="str">
        <f>""</f>
        <v/>
      </c>
      <c r="H628" t="s">
        <v>0</v>
      </c>
      <c r="I628" t="s">
        <v>3597</v>
      </c>
      <c r="J628" t="s">
        <v>7121</v>
      </c>
      <c r="K628" t="str">
        <f>"41701"</f>
        <v>41701</v>
      </c>
    </row>
    <row r="629" spans="1:11" customFormat="1" x14ac:dyDescent="0.25">
      <c r="A629" t="str">
        <f t="shared" si="104"/>
        <v>41</v>
      </c>
      <c r="B629" t="s">
        <v>812</v>
      </c>
      <c r="C629" t="str">
        <f t="shared" si="105"/>
        <v>038</v>
      </c>
      <c r="D629" t="s">
        <v>850</v>
      </c>
      <c r="E629" t="str">
        <f t="shared" si="106"/>
        <v>04</v>
      </c>
      <c r="F629" t="str">
        <f>"017"</f>
        <v>017</v>
      </c>
      <c r="G629" t="str">
        <f>""</f>
        <v/>
      </c>
      <c r="H629" t="s">
        <v>1</v>
      </c>
      <c r="I629" t="s">
        <v>2237</v>
      </c>
      <c r="J629" t="s">
        <v>7124</v>
      </c>
      <c r="K629" t="str">
        <f>"41702"</f>
        <v>41702</v>
      </c>
    </row>
    <row r="630" spans="1:11" customFormat="1" x14ac:dyDescent="0.25">
      <c r="A630" t="str">
        <f t="shared" si="104"/>
        <v>41</v>
      </c>
      <c r="B630" t="s">
        <v>812</v>
      </c>
      <c r="C630" t="str">
        <f t="shared" si="105"/>
        <v>038</v>
      </c>
      <c r="D630" t="s">
        <v>850</v>
      </c>
      <c r="E630" t="str">
        <f t="shared" si="106"/>
        <v>04</v>
      </c>
      <c r="F630" t="str">
        <f>"017"</f>
        <v>017</v>
      </c>
      <c r="G630" t="str">
        <f>""</f>
        <v/>
      </c>
      <c r="H630" t="s">
        <v>0</v>
      </c>
      <c r="I630" t="s">
        <v>2237</v>
      </c>
      <c r="J630" t="s">
        <v>7124</v>
      </c>
      <c r="K630" t="str">
        <f>"41702"</f>
        <v>41702</v>
      </c>
    </row>
    <row r="631" spans="1:11" customFormat="1" x14ac:dyDescent="0.25">
      <c r="A631" t="str">
        <f t="shared" si="104"/>
        <v>41</v>
      </c>
      <c r="B631" t="s">
        <v>812</v>
      </c>
      <c r="C631" t="str">
        <f t="shared" si="105"/>
        <v>038</v>
      </c>
      <c r="D631" t="s">
        <v>850</v>
      </c>
      <c r="E631" t="str">
        <f t="shared" si="106"/>
        <v>04</v>
      </c>
      <c r="F631" t="str">
        <f>"017"</f>
        <v>017</v>
      </c>
      <c r="G631" t="str">
        <f>""</f>
        <v/>
      </c>
      <c r="H631" t="s">
        <v>2</v>
      </c>
      <c r="I631" t="s">
        <v>2237</v>
      </c>
      <c r="J631" t="s">
        <v>7124</v>
      </c>
      <c r="K631" t="str">
        <f>"41702"</f>
        <v>41702</v>
      </c>
    </row>
    <row r="632" spans="1:11" customFormat="1" x14ac:dyDescent="0.25">
      <c r="A632" t="str">
        <f t="shared" si="104"/>
        <v>41</v>
      </c>
      <c r="B632" t="s">
        <v>812</v>
      </c>
      <c r="C632" t="str">
        <f t="shared" si="105"/>
        <v>038</v>
      </c>
      <c r="D632" t="s">
        <v>850</v>
      </c>
      <c r="E632" t="str">
        <f t="shared" si="106"/>
        <v>04</v>
      </c>
      <c r="F632" t="str">
        <f>"018"</f>
        <v>018</v>
      </c>
      <c r="G632" t="str">
        <f>""</f>
        <v/>
      </c>
      <c r="H632" t="s">
        <v>1</v>
      </c>
      <c r="I632" t="s">
        <v>3596</v>
      </c>
      <c r="J632" t="s">
        <v>7120</v>
      </c>
      <c r="K632" t="str">
        <f>"41704"</f>
        <v>41704</v>
      </c>
    </row>
    <row r="633" spans="1:11" customFormat="1" x14ac:dyDescent="0.25">
      <c r="A633" t="str">
        <f t="shared" si="104"/>
        <v>41</v>
      </c>
      <c r="B633" t="s">
        <v>812</v>
      </c>
      <c r="C633" t="str">
        <f t="shared" si="105"/>
        <v>038</v>
      </c>
      <c r="D633" t="s">
        <v>850</v>
      </c>
      <c r="E633" t="str">
        <f t="shared" si="106"/>
        <v>04</v>
      </c>
      <c r="F633" t="str">
        <f>"018"</f>
        <v>018</v>
      </c>
      <c r="G633" t="str">
        <f>""</f>
        <v/>
      </c>
      <c r="H633" t="s">
        <v>0</v>
      </c>
      <c r="I633" t="s">
        <v>3596</v>
      </c>
      <c r="J633" t="s">
        <v>7120</v>
      </c>
      <c r="K633" t="str">
        <f>"41704"</f>
        <v>41704</v>
      </c>
    </row>
    <row r="634" spans="1:11" customFormat="1" x14ac:dyDescent="0.25">
      <c r="A634" t="str">
        <f t="shared" si="104"/>
        <v>41</v>
      </c>
      <c r="B634" t="s">
        <v>812</v>
      </c>
      <c r="C634" t="str">
        <f t="shared" si="105"/>
        <v>038</v>
      </c>
      <c r="D634" t="s">
        <v>850</v>
      </c>
      <c r="E634" t="str">
        <f t="shared" si="106"/>
        <v>04</v>
      </c>
      <c r="F634" t="str">
        <f>"019"</f>
        <v>019</v>
      </c>
      <c r="G634" t="str">
        <f>""</f>
        <v/>
      </c>
      <c r="H634" t="s">
        <v>1</v>
      </c>
      <c r="I634" t="s">
        <v>3596</v>
      </c>
      <c r="J634" t="s">
        <v>7120</v>
      </c>
      <c r="K634" t="str">
        <f>"41704"</f>
        <v>41704</v>
      </c>
    </row>
    <row r="635" spans="1:11" customFormat="1" x14ac:dyDescent="0.25">
      <c r="A635" t="str">
        <f t="shared" si="104"/>
        <v>41</v>
      </c>
      <c r="B635" t="s">
        <v>812</v>
      </c>
      <c r="C635" t="str">
        <f t="shared" si="105"/>
        <v>038</v>
      </c>
      <c r="D635" t="s">
        <v>850</v>
      </c>
      <c r="E635" t="str">
        <f t="shared" si="106"/>
        <v>04</v>
      </c>
      <c r="F635" t="str">
        <f>"019"</f>
        <v>019</v>
      </c>
      <c r="G635" t="str">
        <f>""</f>
        <v/>
      </c>
      <c r="H635" t="s">
        <v>0</v>
      </c>
      <c r="I635" t="s">
        <v>3596</v>
      </c>
      <c r="J635" t="s">
        <v>7120</v>
      </c>
      <c r="K635" t="str">
        <f>"41704"</f>
        <v>41704</v>
      </c>
    </row>
    <row r="636" spans="1:11" customFormat="1" x14ac:dyDescent="0.25">
      <c r="A636" t="str">
        <f t="shared" si="104"/>
        <v>41</v>
      </c>
      <c r="B636" t="s">
        <v>812</v>
      </c>
      <c r="C636" t="str">
        <f t="shared" si="105"/>
        <v>038</v>
      </c>
      <c r="D636" t="s">
        <v>850</v>
      </c>
      <c r="E636" t="str">
        <f t="shared" si="106"/>
        <v>04</v>
      </c>
      <c r="F636" t="str">
        <f>"019"</f>
        <v>019</v>
      </c>
      <c r="G636" t="str">
        <f>""</f>
        <v/>
      </c>
      <c r="H636" t="s">
        <v>2</v>
      </c>
      <c r="I636" t="s">
        <v>3596</v>
      </c>
      <c r="J636" t="s">
        <v>7120</v>
      </c>
      <c r="K636" t="str">
        <f>"41704"</f>
        <v>41704</v>
      </c>
    </row>
    <row r="637" spans="1:11" customFormat="1" x14ac:dyDescent="0.25">
      <c r="A637" t="str">
        <f t="shared" si="104"/>
        <v>41</v>
      </c>
      <c r="B637" t="s">
        <v>812</v>
      </c>
      <c r="C637" t="str">
        <f t="shared" si="105"/>
        <v>038</v>
      </c>
      <c r="D637" t="s">
        <v>850</v>
      </c>
      <c r="E637" t="str">
        <f t="shared" si="106"/>
        <v>04</v>
      </c>
      <c r="F637" t="str">
        <f>"020"</f>
        <v>020</v>
      </c>
      <c r="G637" t="str">
        <f>""</f>
        <v/>
      </c>
      <c r="H637" t="s">
        <v>1</v>
      </c>
      <c r="I637" t="s">
        <v>3598</v>
      </c>
      <c r="J637" t="s">
        <v>7122</v>
      </c>
      <c r="K637" t="str">
        <f>"41702"</f>
        <v>41702</v>
      </c>
    </row>
    <row r="638" spans="1:11" customFormat="1" x14ac:dyDescent="0.25">
      <c r="A638" t="str">
        <f t="shared" si="104"/>
        <v>41</v>
      </c>
      <c r="B638" t="s">
        <v>812</v>
      </c>
      <c r="C638" t="str">
        <f t="shared" si="105"/>
        <v>038</v>
      </c>
      <c r="D638" t="s">
        <v>850</v>
      </c>
      <c r="E638" t="str">
        <f t="shared" si="106"/>
        <v>04</v>
      </c>
      <c r="F638" t="str">
        <f>"020"</f>
        <v>020</v>
      </c>
      <c r="G638" t="str">
        <f>""</f>
        <v/>
      </c>
      <c r="H638" t="s">
        <v>0</v>
      </c>
      <c r="I638" t="s">
        <v>3598</v>
      </c>
      <c r="J638" t="s">
        <v>7122</v>
      </c>
      <c r="K638" t="str">
        <f>"41702"</f>
        <v>41702</v>
      </c>
    </row>
    <row r="639" spans="1:11" customFormat="1" x14ac:dyDescent="0.25">
      <c r="A639" t="str">
        <f t="shared" si="104"/>
        <v>41</v>
      </c>
      <c r="B639" t="s">
        <v>812</v>
      </c>
      <c r="C639" t="str">
        <f t="shared" si="105"/>
        <v>038</v>
      </c>
      <c r="D639" t="s">
        <v>850</v>
      </c>
      <c r="E639" t="str">
        <f t="shared" si="106"/>
        <v>04</v>
      </c>
      <c r="F639" t="str">
        <f>"021"</f>
        <v>021</v>
      </c>
      <c r="G639" t="str">
        <f>""</f>
        <v/>
      </c>
      <c r="H639" t="s">
        <v>1</v>
      </c>
      <c r="I639" t="s">
        <v>3592</v>
      </c>
      <c r="J639" t="s">
        <v>7117</v>
      </c>
      <c r="K639" t="str">
        <f>"41701"</f>
        <v>41701</v>
      </c>
    </row>
    <row r="640" spans="1:11" customFormat="1" x14ac:dyDescent="0.25">
      <c r="A640" t="str">
        <f t="shared" si="104"/>
        <v>41</v>
      </c>
      <c r="B640" t="s">
        <v>812</v>
      </c>
      <c r="C640" t="str">
        <f t="shared" si="105"/>
        <v>038</v>
      </c>
      <c r="D640" t="s">
        <v>850</v>
      </c>
      <c r="E640" t="str">
        <f t="shared" si="106"/>
        <v>04</v>
      </c>
      <c r="F640" t="str">
        <f>"021"</f>
        <v>021</v>
      </c>
      <c r="G640" t="str">
        <f>""</f>
        <v/>
      </c>
      <c r="H640" t="s">
        <v>0</v>
      </c>
      <c r="I640" t="s">
        <v>3592</v>
      </c>
      <c r="J640" t="s">
        <v>7117</v>
      </c>
      <c r="K640" t="str">
        <f>"41701"</f>
        <v>41701</v>
      </c>
    </row>
    <row r="641" spans="1:11" customFormat="1" x14ac:dyDescent="0.25">
      <c r="A641" t="str">
        <f t="shared" si="104"/>
        <v>41</v>
      </c>
      <c r="B641" t="s">
        <v>812</v>
      </c>
      <c r="C641" t="str">
        <f t="shared" si="105"/>
        <v>038</v>
      </c>
      <c r="D641" t="s">
        <v>850</v>
      </c>
      <c r="E641" t="str">
        <f t="shared" si="106"/>
        <v>04</v>
      </c>
      <c r="F641" t="str">
        <f>"022"</f>
        <v>022</v>
      </c>
      <c r="G641" t="str">
        <f>""</f>
        <v/>
      </c>
      <c r="H641" t="s">
        <v>1</v>
      </c>
      <c r="I641" t="s">
        <v>3596</v>
      </c>
      <c r="J641" t="s">
        <v>7120</v>
      </c>
      <c r="K641" t="str">
        <f>"41704"</f>
        <v>41704</v>
      </c>
    </row>
    <row r="642" spans="1:11" customFormat="1" x14ac:dyDescent="0.25">
      <c r="A642" t="str">
        <f t="shared" si="104"/>
        <v>41</v>
      </c>
      <c r="B642" t="s">
        <v>812</v>
      </c>
      <c r="C642" t="str">
        <f t="shared" si="105"/>
        <v>038</v>
      </c>
      <c r="D642" t="s">
        <v>850</v>
      </c>
      <c r="E642" t="str">
        <f t="shared" si="106"/>
        <v>04</v>
      </c>
      <c r="F642" t="str">
        <f>"022"</f>
        <v>022</v>
      </c>
      <c r="G642" t="str">
        <f>""</f>
        <v/>
      </c>
      <c r="H642" t="s">
        <v>0</v>
      </c>
      <c r="I642" t="s">
        <v>3596</v>
      </c>
      <c r="J642" t="s">
        <v>7120</v>
      </c>
      <c r="K642" t="str">
        <f>"41704"</f>
        <v>41704</v>
      </c>
    </row>
    <row r="643" spans="1:11" customFormat="1" x14ac:dyDescent="0.25">
      <c r="A643" t="str">
        <f t="shared" ref="A643:A706" si="109">"41"</f>
        <v>41</v>
      </c>
      <c r="B643" t="s">
        <v>812</v>
      </c>
      <c r="C643" t="str">
        <f t="shared" si="105"/>
        <v>038</v>
      </c>
      <c r="D643" t="s">
        <v>850</v>
      </c>
      <c r="E643" t="str">
        <f t="shared" ref="E643:E706" si="110">"05"</f>
        <v>05</v>
      </c>
      <c r="F643" t="str">
        <f>"001"</f>
        <v>001</v>
      </c>
      <c r="G643" t="str">
        <f>""</f>
        <v/>
      </c>
      <c r="H643" t="s">
        <v>1</v>
      </c>
      <c r="I643" t="s">
        <v>3600</v>
      </c>
      <c r="J643" t="s">
        <v>7125</v>
      </c>
      <c r="K643" t="str">
        <f>"41089"</f>
        <v>41089</v>
      </c>
    </row>
    <row r="644" spans="1:11" customFormat="1" x14ac:dyDescent="0.25">
      <c r="A644" t="str">
        <f t="shared" si="109"/>
        <v>41</v>
      </c>
      <c r="B644" t="s">
        <v>812</v>
      </c>
      <c r="C644" t="str">
        <f t="shared" si="105"/>
        <v>038</v>
      </c>
      <c r="D644" t="s">
        <v>850</v>
      </c>
      <c r="E644" t="str">
        <f t="shared" si="110"/>
        <v>05</v>
      </c>
      <c r="F644" t="str">
        <f>"001"</f>
        <v>001</v>
      </c>
      <c r="G644" t="str">
        <f>""</f>
        <v/>
      </c>
      <c r="H644" t="s">
        <v>0</v>
      </c>
      <c r="I644" t="s">
        <v>3600</v>
      </c>
      <c r="J644" t="s">
        <v>7125</v>
      </c>
      <c r="K644" t="str">
        <f>"41089"</f>
        <v>41089</v>
      </c>
    </row>
    <row r="645" spans="1:11" customFormat="1" x14ac:dyDescent="0.25">
      <c r="A645" t="str">
        <f t="shared" si="109"/>
        <v>41</v>
      </c>
      <c r="B645" t="s">
        <v>812</v>
      </c>
      <c r="C645" t="str">
        <f t="shared" si="105"/>
        <v>038</v>
      </c>
      <c r="D645" t="s">
        <v>850</v>
      </c>
      <c r="E645" t="str">
        <f t="shared" si="110"/>
        <v>05</v>
      </c>
      <c r="F645" t="str">
        <f>"002"</f>
        <v>002</v>
      </c>
      <c r="G645" t="str">
        <f>""</f>
        <v/>
      </c>
      <c r="H645" t="s">
        <v>1</v>
      </c>
      <c r="I645" t="s">
        <v>2758</v>
      </c>
      <c r="J645" t="s">
        <v>7126</v>
      </c>
      <c r="K645" t="str">
        <f>"41703"</f>
        <v>41703</v>
      </c>
    </row>
    <row r="646" spans="1:11" customFormat="1" x14ac:dyDescent="0.25">
      <c r="A646" t="str">
        <f t="shared" si="109"/>
        <v>41</v>
      </c>
      <c r="B646" t="s">
        <v>812</v>
      </c>
      <c r="C646" t="str">
        <f t="shared" si="105"/>
        <v>038</v>
      </c>
      <c r="D646" t="s">
        <v>850</v>
      </c>
      <c r="E646" t="str">
        <f t="shared" si="110"/>
        <v>05</v>
      </c>
      <c r="F646" t="str">
        <f>"002"</f>
        <v>002</v>
      </c>
      <c r="G646" t="str">
        <f>""</f>
        <v/>
      </c>
      <c r="H646" t="s">
        <v>0</v>
      </c>
      <c r="I646" t="s">
        <v>2758</v>
      </c>
      <c r="J646" t="s">
        <v>7126</v>
      </c>
      <c r="K646" t="str">
        <f>"41703"</f>
        <v>41703</v>
      </c>
    </row>
    <row r="647" spans="1:11" customFormat="1" x14ac:dyDescent="0.25">
      <c r="A647" t="str">
        <f t="shared" si="109"/>
        <v>41</v>
      </c>
      <c r="B647" t="s">
        <v>812</v>
      </c>
      <c r="C647" t="str">
        <f t="shared" si="105"/>
        <v>038</v>
      </c>
      <c r="D647" t="s">
        <v>850</v>
      </c>
      <c r="E647" t="str">
        <f t="shared" si="110"/>
        <v>05</v>
      </c>
      <c r="F647" t="str">
        <f>"003"</f>
        <v>003</v>
      </c>
      <c r="G647" t="str">
        <f>""</f>
        <v/>
      </c>
      <c r="H647" t="s">
        <v>1</v>
      </c>
      <c r="I647" t="s">
        <v>3600</v>
      </c>
      <c r="J647" t="s">
        <v>7125</v>
      </c>
      <c r="K647" t="str">
        <f t="shared" ref="K647:K654" si="111">"41089"</f>
        <v>41089</v>
      </c>
    </row>
    <row r="648" spans="1:11" customFormat="1" x14ac:dyDescent="0.25">
      <c r="A648" t="str">
        <f t="shared" si="109"/>
        <v>41</v>
      </c>
      <c r="B648" t="s">
        <v>812</v>
      </c>
      <c r="C648" t="str">
        <f t="shared" si="105"/>
        <v>038</v>
      </c>
      <c r="D648" t="s">
        <v>850</v>
      </c>
      <c r="E648" t="str">
        <f t="shared" si="110"/>
        <v>05</v>
      </c>
      <c r="F648" t="str">
        <f>"003"</f>
        <v>003</v>
      </c>
      <c r="G648" t="str">
        <f>""</f>
        <v/>
      </c>
      <c r="H648" t="s">
        <v>0</v>
      </c>
      <c r="I648" t="s">
        <v>3600</v>
      </c>
      <c r="J648" t="s">
        <v>7125</v>
      </c>
      <c r="K648" t="str">
        <f t="shared" si="111"/>
        <v>41089</v>
      </c>
    </row>
    <row r="649" spans="1:11" customFormat="1" x14ac:dyDescent="0.25">
      <c r="A649" t="str">
        <f t="shared" si="109"/>
        <v>41</v>
      </c>
      <c r="B649" t="s">
        <v>812</v>
      </c>
      <c r="C649" t="str">
        <f t="shared" si="105"/>
        <v>038</v>
      </c>
      <c r="D649" t="s">
        <v>850</v>
      </c>
      <c r="E649" t="str">
        <f t="shared" si="110"/>
        <v>05</v>
      </c>
      <c r="F649" t="str">
        <f>"003"</f>
        <v>003</v>
      </c>
      <c r="G649" t="str">
        <f>""</f>
        <v/>
      </c>
      <c r="H649" t="s">
        <v>2</v>
      </c>
      <c r="I649" t="s">
        <v>3600</v>
      </c>
      <c r="J649" t="s">
        <v>7125</v>
      </c>
      <c r="K649" t="str">
        <f t="shared" si="111"/>
        <v>41089</v>
      </c>
    </row>
    <row r="650" spans="1:11" customFormat="1" x14ac:dyDescent="0.25">
      <c r="A650" t="str">
        <f t="shared" si="109"/>
        <v>41</v>
      </c>
      <c r="B650" t="s">
        <v>812</v>
      </c>
      <c r="C650" t="str">
        <f t="shared" si="105"/>
        <v>038</v>
      </c>
      <c r="D650" t="s">
        <v>850</v>
      </c>
      <c r="E650" t="str">
        <f t="shared" si="110"/>
        <v>05</v>
      </c>
      <c r="F650" t="str">
        <f>"004"</f>
        <v>004</v>
      </c>
      <c r="G650" t="str">
        <f>""</f>
        <v/>
      </c>
      <c r="H650" t="s">
        <v>1</v>
      </c>
      <c r="I650" t="s">
        <v>3600</v>
      </c>
      <c r="J650" t="s">
        <v>7125</v>
      </c>
      <c r="K650" t="str">
        <f t="shared" si="111"/>
        <v>41089</v>
      </c>
    </row>
    <row r="651" spans="1:11" customFormat="1" x14ac:dyDescent="0.25">
      <c r="A651" t="str">
        <f t="shared" si="109"/>
        <v>41</v>
      </c>
      <c r="B651" t="s">
        <v>812</v>
      </c>
      <c r="C651" t="str">
        <f t="shared" si="105"/>
        <v>038</v>
      </c>
      <c r="D651" t="s">
        <v>850</v>
      </c>
      <c r="E651" t="str">
        <f t="shared" si="110"/>
        <v>05</v>
      </c>
      <c r="F651" t="str">
        <f>"004"</f>
        <v>004</v>
      </c>
      <c r="G651" t="str">
        <f>""</f>
        <v/>
      </c>
      <c r="H651" t="s">
        <v>0</v>
      </c>
      <c r="I651" t="s">
        <v>3600</v>
      </c>
      <c r="J651" t="s">
        <v>7125</v>
      </c>
      <c r="K651" t="str">
        <f t="shared" si="111"/>
        <v>41089</v>
      </c>
    </row>
    <row r="652" spans="1:11" customFormat="1" x14ac:dyDescent="0.25">
      <c r="A652" t="str">
        <f t="shared" si="109"/>
        <v>41</v>
      </c>
      <c r="B652" t="s">
        <v>812</v>
      </c>
      <c r="C652" t="str">
        <f t="shared" ref="C652:C710" si="112">"038"</f>
        <v>038</v>
      </c>
      <c r="D652" t="s">
        <v>850</v>
      </c>
      <c r="E652" t="str">
        <f t="shared" si="110"/>
        <v>05</v>
      </c>
      <c r="F652" t="str">
        <f>"004"</f>
        <v>004</v>
      </c>
      <c r="G652" t="str">
        <f>""</f>
        <v/>
      </c>
      <c r="H652" t="s">
        <v>2</v>
      </c>
      <c r="I652" t="s">
        <v>3600</v>
      </c>
      <c r="J652" t="s">
        <v>7125</v>
      </c>
      <c r="K652" t="str">
        <f t="shared" si="111"/>
        <v>41089</v>
      </c>
    </row>
    <row r="653" spans="1:11" customFormat="1" x14ac:dyDescent="0.25">
      <c r="A653" t="str">
        <f t="shared" si="109"/>
        <v>41</v>
      </c>
      <c r="B653" t="s">
        <v>812</v>
      </c>
      <c r="C653" t="str">
        <f t="shared" si="112"/>
        <v>038</v>
      </c>
      <c r="D653" t="s">
        <v>850</v>
      </c>
      <c r="E653" t="str">
        <f t="shared" si="110"/>
        <v>05</v>
      </c>
      <c r="F653" t="str">
        <f>"005"</f>
        <v>005</v>
      </c>
      <c r="G653" t="str">
        <f>""</f>
        <v/>
      </c>
      <c r="H653" t="s">
        <v>1</v>
      </c>
      <c r="I653" t="s">
        <v>3600</v>
      </c>
      <c r="J653" t="s">
        <v>7125</v>
      </c>
      <c r="K653" t="str">
        <f t="shared" si="111"/>
        <v>41089</v>
      </c>
    </row>
    <row r="654" spans="1:11" customFormat="1" x14ac:dyDescent="0.25">
      <c r="A654" t="str">
        <f t="shared" si="109"/>
        <v>41</v>
      </c>
      <c r="B654" t="s">
        <v>812</v>
      </c>
      <c r="C654" t="str">
        <f t="shared" si="112"/>
        <v>038</v>
      </c>
      <c r="D654" t="s">
        <v>850</v>
      </c>
      <c r="E654" t="str">
        <f t="shared" si="110"/>
        <v>05</v>
      </c>
      <c r="F654" t="str">
        <f>"005"</f>
        <v>005</v>
      </c>
      <c r="G654" t="str">
        <f>""</f>
        <v/>
      </c>
      <c r="H654" t="s">
        <v>0</v>
      </c>
      <c r="I654" t="s">
        <v>3600</v>
      </c>
      <c r="J654" t="s">
        <v>7125</v>
      </c>
      <c r="K654" t="str">
        <f t="shared" si="111"/>
        <v>41089</v>
      </c>
    </row>
    <row r="655" spans="1:11" customFormat="1" x14ac:dyDescent="0.25">
      <c r="A655" t="str">
        <f t="shared" si="109"/>
        <v>41</v>
      </c>
      <c r="B655" t="s">
        <v>812</v>
      </c>
      <c r="C655" t="str">
        <f t="shared" si="112"/>
        <v>038</v>
      </c>
      <c r="D655" t="s">
        <v>850</v>
      </c>
      <c r="E655" t="str">
        <f t="shared" si="110"/>
        <v>05</v>
      </c>
      <c r="F655" t="str">
        <f>"006"</f>
        <v>006</v>
      </c>
      <c r="G655" t="str">
        <f>""</f>
        <v/>
      </c>
      <c r="H655" t="s">
        <v>1</v>
      </c>
      <c r="I655" t="s">
        <v>3594</v>
      </c>
      <c r="J655" t="s">
        <v>6920</v>
      </c>
      <c r="K655" t="str">
        <f>"41701"</f>
        <v>41701</v>
      </c>
    </row>
    <row r="656" spans="1:11" customFormat="1" x14ac:dyDescent="0.25">
      <c r="A656" t="str">
        <f t="shared" si="109"/>
        <v>41</v>
      </c>
      <c r="B656" t="s">
        <v>812</v>
      </c>
      <c r="C656" t="str">
        <f t="shared" si="112"/>
        <v>038</v>
      </c>
      <c r="D656" t="s">
        <v>850</v>
      </c>
      <c r="E656" t="str">
        <f t="shared" si="110"/>
        <v>05</v>
      </c>
      <c r="F656" t="str">
        <f>"006"</f>
        <v>006</v>
      </c>
      <c r="G656" t="str">
        <f>""</f>
        <v/>
      </c>
      <c r="H656" t="s">
        <v>0</v>
      </c>
      <c r="I656" t="s">
        <v>3594</v>
      </c>
      <c r="J656" t="s">
        <v>6920</v>
      </c>
      <c r="K656" t="str">
        <f>"41701"</f>
        <v>41701</v>
      </c>
    </row>
    <row r="657" spans="1:11" customFormat="1" x14ac:dyDescent="0.25">
      <c r="A657" t="str">
        <f t="shared" si="109"/>
        <v>41</v>
      </c>
      <c r="B657" t="s">
        <v>812</v>
      </c>
      <c r="C657" t="str">
        <f t="shared" si="112"/>
        <v>038</v>
      </c>
      <c r="D657" t="s">
        <v>850</v>
      </c>
      <c r="E657" t="str">
        <f t="shared" si="110"/>
        <v>05</v>
      </c>
      <c r="F657" t="str">
        <f>"007"</f>
        <v>007</v>
      </c>
      <c r="G657" t="str">
        <f>""</f>
        <v/>
      </c>
      <c r="H657" t="s">
        <v>1</v>
      </c>
      <c r="I657" t="s">
        <v>3601</v>
      </c>
      <c r="J657" t="s">
        <v>7127</v>
      </c>
      <c r="K657" t="str">
        <f t="shared" ref="K657:K672" si="113">"41089"</f>
        <v>41089</v>
      </c>
    </row>
    <row r="658" spans="1:11" customFormat="1" x14ac:dyDescent="0.25">
      <c r="A658" t="str">
        <f t="shared" si="109"/>
        <v>41</v>
      </c>
      <c r="B658" t="s">
        <v>812</v>
      </c>
      <c r="C658" t="str">
        <f t="shared" si="112"/>
        <v>038</v>
      </c>
      <c r="D658" t="s">
        <v>850</v>
      </c>
      <c r="E658" t="str">
        <f t="shared" si="110"/>
        <v>05</v>
      </c>
      <c r="F658" t="str">
        <f>"007"</f>
        <v>007</v>
      </c>
      <c r="G658" t="str">
        <f>""</f>
        <v/>
      </c>
      <c r="H658" t="s">
        <v>0</v>
      </c>
      <c r="I658" t="s">
        <v>3601</v>
      </c>
      <c r="J658" t="s">
        <v>7127</v>
      </c>
      <c r="K658" t="str">
        <f t="shared" si="113"/>
        <v>41089</v>
      </c>
    </row>
    <row r="659" spans="1:11" customFormat="1" x14ac:dyDescent="0.25">
      <c r="A659" t="str">
        <f t="shared" si="109"/>
        <v>41</v>
      </c>
      <c r="B659" t="s">
        <v>812</v>
      </c>
      <c r="C659" t="str">
        <f t="shared" si="112"/>
        <v>038</v>
      </c>
      <c r="D659" t="s">
        <v>850</v>
      </c>
      <c r="E659" t="str">
        <f t="shared" si="110"/>
        <v>05</v>
      </c>
      <c r="F659" t="str">
        <f>"008"</f>
        <v>008</v>
      </c>
      <c r="G659" t="str">
        <f>""</f>
        <v/>
      </c>
      <c r="H659" t="s">
        <v>1</v>
      </c>
      <c r="I659" t="s">
        <v>3601</v>
      </c>
      <c r="J659" t="s">
        <v>7127</v>
      </c>
      <c r="K659" t="str">
        <f t="shared" si="113"/>
        <v>41089</v>
      </c>
    </row>
    <row r="660" spans="1:11" customFormat="1" x14ac:dyDescent="0.25">
      <c r="A660" t="str">
        <f t="shared" si="109"/>
        <v>41</v>
      </c>
      <c r="B660" t="s">
        <v>812</v>
      </c>
      <c r="C660" t="str">
        <f t="shared" si="112"/>
        <v>038</v>
      </c>
      <c r="D660" t="s">
        <v>850</v>
      </c>
      <c r="E660" t="str">
        <f t="shared" si="110"/>
        <v>05</v>
      </c>
      <c r="F660" t="str">
        <f>"008"</f>
        <v>008</v>
      </c>
      <c r="G660" t="str">
        <f>""</f>
        <v/>
      </c>
      <c r="H660" t="s">
        <v>0</v>
      </c>
      <c r="I660" t="s">
        <v>3601</v>
      </c>
      <c r="J660" t="s">
        <v>7127</v>
      </c>
      <c r="K660" t="str">
        <f t="shared" si="113"/>
        <v>41089</v>
      </c>
    </row>
    <row r="661" spans="1:11" customFormat="1" x14ac:dyDescent="0.25">
      <c r="A661" t="str">
        <f t="shared" si="109"/>
        <v>41</v>
      </c>
      <c r="B661" t="s">
        <v>812</v>
      </c>
      <c r="C661" t="str">
        <f t="shared" si="112"/>
        <v>038</v>
      </c>
      <c r="D661" t="s">
        <v>850</v>
      </c>
      <c r="E661" t="str">
        <f t="shared" si="110"/>
        <v>05</v>
      </c>
      <c r="F661" t="str">
        <f>"009"</f>
        <v>009</v>
      </c>
      <c r="G661" t="str">
        <f>""</f>
        <v/>
      </c>
      <c r="H661" t="s">
        <v>1</v>
      </c>
      <c r="I661" t="s">
        <v>3510</v>
      </c>
      <c r="J661" t="s">
        <v>7128</v>
      </c>
      <c r="K661" t="str">
        <f t="shared" si="113"/>
        <v>41089</v>
      </c>
    </row>
    <row r="662" spans="1:11" customFormat="1" x14ac:dyDescent="0.25">
      <c r="A662" t="str">
        <f t="shared" si="109"/>
        <v>41</v>
      </c>
      <c r="B662" t="s">
        <v>812</v>
      </c>
      <c r="C662" t="str">
        <f t="shared" si="112"/>
        <v>038</v>
      </c>
      <c r="D662" t="s">
        <v>850</v>
      </c>
      <c r="E662" t="str">
        <f t="shared" si="110"/>
        <v>05</v>
      </c>
      <c r="F662" t="str">
        <f>"009"</f>
        <v>009</v>
      </c>
      <c r="G662" t="str">
        <f>""</f>
        <v/>
      </c>
      <c r="H662" t="s">
        <v>0</v>
      </c>
      <c r="I662" t="s">
        <v>3510</v>
      </c>
      <c r="J662" t="s">
        <v>7128</v>
      </c>
      <c r="K662" t="str">
        <f t="shared" si="113"/>
        <v>41089</v>
      </c>
    </row>
    <row r="663" spans="1:11" customFormat="1" x14ac:dyDescent="0.25">
      <c r="A663" t="str">
        <f t="shared" si="109"/>
        <v>41</v>
      </c>
      <c r="B663" t="s">
        <v>812</v>
      </c>
      <c r="C663" t="str">
        <f t="shared" si="112"/>
        <v>038</v>
      </c>
      <c r="D663" t="s">
        <v>850</v>
      </c>
      <c r="E663" t="str">
        <f t="shared" si="110"/>
        <v>05</v>
      </c>
      <c r="F663" t="str">
        <f>"009"</f>
        <v>009</v>
      </c>
      <c r="G663" t="str">
        <f>""</f>
        <v/>
      </c>
      <c r="H663" t="s">
        <v>2</v>
      </c>
      <c r="I663" t="s">
        <v>3510</v>
      </c>
      <c r="J663" t="s">
        <v>7128</v>
      </c>
      <c r="K663" t="str">
        <f t="shared" si="113"/>
        <v>41089</v>
      </c>
    </row>
    <row r="664" spans="1:11" customFormat="1" x14ac:dyDescent="0.25">
      <c r="A664" t="str">
        <f t="shared" si="109"/>
        <v>41</v>
      </c>
      <c r="B664" t="s">
        <v>812</v>
      </c>
      <c r="C664" t="str">
        <f t="shared" si="112"/>
        <v>038</v>
      </c>
      <c r="D664" t="s">
        <v>850</v>
      </c>
      <c r="E664" t="str">
        <f t="shared" si="110"/>
        <v>05</v>
      </c>
      <c r="F664" t="str">
        <f>"010"</f>
        <v>010</v>
      </c>
      <c r="G664" t="str">
        <f>""</f>
        <v/>
      </c>
      <c r="H664" t="s">
        <v>1</v>
      </c>
      <c r="I664" t="s">
        <v>3600</v>
      </c>
      <c r="J664" t="s">
        <v>7125</v>
      </c>
      <c r="K664" t="str">
        <f t="shared" si="113"/>
        <v>41089</v>
      </c>
    </row>
    <row r="665" spans="1:11" customFormat="1" x14ac:dyDescent="0.25">
      <c r="A665" t="str">
        <f t="shared" si="109"/>
        <v>41</v>
      </c>
      <c r="B665" t="s">
        <v>812</v>
      </c>
      <c r="C665" t="str">
        <f t="shared" si="112"/>
        <v>038</v>
      </c>
      <c r="D665" t="s">
        <v>850</v>
      </c>
      <c r="E665" t="str">
        <f t="shared" si="110"/>
        <v>05</v>
      </c>
      <c r="F665" t="str">
        <f>"010"</f>
        <v>010</v>
      </c>
      <c r="G665" t="str">
        <f>""</f>
        <v/>
      </c>
      <c r="H665" t="s">
        <v>0</v>
      </c>
      <c r="I665" t="s">
        <v>3600</v>
      </c>
      <c r="J665" t="s">
        <v>7125</v>
      </c>
      <c r="K665" t="str">
        <f t="shared" si="113"/>
        <v>41089</v>
      </c>
    </row>
    <row r="666" spans="1:11" customFormat="1" x14ac:dyDescent="0.25">
      <c r="A666" t="str">
        <f t="shared" si="109"/>
        <v>41</v>
      </c>
      <c r="B666" t="s">
        <v>812</v>
      </c>
      <c r="C666" t="str">
        <f t="shared" si="112"/>
        <v>038</v>
      </c>
      <c r="D666" t="s">
        <v>850</v>
      </c>
      <c r="E666" t="str">
        <f t="shared" si="110"/>
        <v>05</v>
      </c>
      <c r="F666" t="str">
        <f>"011"</f>
        <v>011</v>
      </c>
      <c r="G666" t="str">
        <f>""</f>
        <v/>
      </c>
      <c r="H666" t="s">
        <v>1</v>
      </c>
      <c r="I666" t="s">
        <v>3600</v>
      </c>
      <c r="J666" t="s">
        <v>7125</v>
      </c>
      <c r="K666" t="str">
        <f t="shared" si="113"/>
        <v>41089</v>
      </c>
    </row>
    <row r="667" spans="1:11" customFormat="1" x14ac:dyDescent="0.25">
      <c r="A667" t="str">
        <f t="shared" si="109"/>
        <v>41</v>
      </c>
      <c r="B667" t="s">
        <v>812</v>
      </c>
      <c r="C667" t="str">
        <f t="shared" si="112"/>
        <v>038</v>
      </c>
      <c r="D667" t="s">
        <v>850</v>
      </c>
      <c r="E667" t="str">
        <f t="shared" si="110"/>
        <v>05</v>
      </c>
      <c r="F667" t="str">
        <f>"011"</f>
        <v>011</v>
      </c>
      <c r="G667" t="str">
        <f>""</f>
        <v/>
      </c>
      <c r="H667" t="s">
        <v>0</v>
      </c>
      <c r="I667" t="s">
        <v>3600</v>
      </c>
      <c r="J667" t="s">
        <v>7125</v>
      </c>
      <c r="K667" t="str">
        <f t="shared" si="113"/>
        <v>41089</v>
      </c>
    </row>
    <row r="668" spans="1:11" customFormat="1" x14ac:dyDescent="0.25">
      <c r="A668" t="str">
        <f t="shared" si="109"/>
        <v>41</v>
      </c>
      <c r="B668" t="s">
        <v>812</v>
      </c>
      <c r="C668" t="str">
        <f t="shared" si="112"/>
        <v>038</v>
      </c>
      <c r="D668" t="s">
        <v>850</v>
      </c>
      <c r="E668" t="str">
        <f t="shared" si="110"/>
        <v>05</v>
      </c>
      <c r="F668" t="str">
        <f>"012"</f>
        <v>012</v>
      </c>
      <c r="G668" t="str">
        <f>""</f>
        <v/>
      </c>
      <c r="H668" t="s">
        <v>1</v>
      </c>
      <c r="I668" t="s">
        <v>3602</v>
      </c>
      <c r="J668" t="s">
        <v>7129</v>
      </c>
      <c r="K668" t="str">
        <f t="shared" si="113"/>
        <v>41089</v>
      </c>
    </row>
    <row r="669" spans="1:11" customFormat="1" x14ac:dyDescent="0.25">
      <c r="A669" t="str">
        <f t="shared" si="109"/>
        <v>41</v>
      </c>
      <c r="B669" t="s">
        <v>812</v>
      </c>
      <c r="C669" t="str">
        <f t="shared" si="112"/>
        <v>038</v>
      </c>
      <c r="D669" t="s">
        <v>850</v>
      </c>
      <c r="E669" t="str">
        <f t="shared" si="110"/>
        <v>05</v>
      </c>
      <c r="F669" t="str">
        <f>"012"</f>
        <v>012</v>
      </c>
      <c r="G669" t="str">
        <f>""</f>
        <v/>
      </c>
      <c r="H669" t="s">
        <v>0</v>
      </c>
      <c r="I669" t="s">
        <v>3602</v>
      </c>
      <c r="J669" t="s">
        <v>7129</v>
      </c>
      <c r="K669" t="str">
        <f t="shared" si="113"/>
        <v>41089</v>
      </c>
    </row>
    <row r="670" spans="1:11" customFormat="1" x14ac:dyDescent="0.25">
      <c r="A670" t="str">
        <f t="shared" si="109"/>
        <v>41</v>
      </c>
      <c r="B670" t="s">
        <v>812</v>
      </c>
      <c r="C670" t="str">
        <f t="shared" si="112"/>
        <v>038</v>
      </c>
      <c r="D670" t="s">
        <v>850</v>
      </c>
      <c r="E670" t="str">
        <f t="shared" si="110"/>
        <v>05</v>
      </c>
      <c r="F670" t="str">
        <f>"013"</f>
        <v>013</v>
      </c>
      <c r="G670" t="str">
        <f>""</f>
        <v/>
      </c>
      <c r="H670" t="s">
        <v>1</v>
      </c>
      <c r="I670" t="s">
        <v>3601</v>
      </c>
      <c r="J670" t="s">
        <v>7127</v>
      </c>
      <c r="K670" t="str">
        <f t="shared" si="113"/>
        <v>41089</v>
      </c>
    </row>
    <row r="671" spans="1:11" customFormat="1" x14ac:dyDescent="0.25">
      <c r="A671" t="str">
        <f t="shared" si="109"/>
        <v>41</v>
      </c>
      <c r="B671" t="s">
        <v>812</v>
      </c>
      <c r="C671" t="str">
        <f t="shared" si="112"/>
        <v>038</v>
      </c>
      <c r="D671" t="s">
        <v>850</v>
      </c>
      <c r="E671" t="str">
        <f t="shared" si="110"/>
        <v>05</v>
      </c>
      <c r="F671" t="str">
        <f>"013"</f>
        <v>013</v>
      </c>
      <c r="G671" t="str">
        <f>""</f>
        <v/>
      </c>
      <c r="H671" t="s">
        <v>0</v>
      </c>
      <c r="I671" t="s">
        <v>3601</v>
      </c>
      <c r="J671" t="s">
        <v>7127</v>
      </c>
      <c r="K671" t="str">
        <f t="shared" si="113"/>
        <v>41089</v>
      </c>
    </row>
    <row r="672" spans="1:11" customFormat="1" x14ac:dyDescent="0.25">
      <c r="A672" t="str">
        <f t="shared" si="109"/>
        <v>41</v>
      </c>
      <c r="B672" t="s">
        <v>812</v>
      </c>
      <c r="C672" t="str">
        <f t="shared" si="112"/>
        <v>038</v>
      </c>
      <c r="D672" t="s">
        <v>850</v>
      </c>
      <c r="E672" t="str">
        <f t="shared" si="110"/>
        <v>05</v>
      </c>
      <c r="F672" t="str">
        <f>"013"</f>
        <v>013</v>
      </c>
      <c r="G672" t="str">
        <f>""</f>
        <v/>
      </c>
      <c r="H672" t="s">
        <v>2</v>
      </c>
      <c r="I672" t="s">
        <v>3601</v>
      </c>
      <c r="J672" t="s">
        <v>7127</v>
      </c>
      <c r="K672" t="str">
        <f t="shared" si="113"/>
        <v>41089</v>
      </c>
    </row>
    <row r="673" spans="1:11" customFormat="1" x14ac:dyDescent="0.25">
      <c r="A673" t="str">
        <f t="shared" si="109"/>
        <v>41</v>
      </c>
      <c r="B673" t="s">
        <v>812</v>
      </c>
      <c r="C673" t="str">
        <f t="shared" si="112"/>
        <v>038</v>
      </c>
      <c r="D673" t="s">
        <v>850</v>
      </c>
      <c r="E673" t="str">
        <f t="shared" si="110"/>
        <v>05</v>
      </c>
      <c r="F673" t="str">
        <f>"014"</f>
        <v>014</v>
      </c>
      <c r="G673" t="str">
        <f>""</f>
        <v/>
      </c>
      <c r="H673" t="s">
        <v>1</v>
      </c>
      <c r="I673" t="s">
        <v>3603</v>
      </c>
      <c r="J673" t="s">
        <v>7130</v>
      </c>
      <c r="K673" t="str">
        <f>"41704"</f>
        <v>41704</v>
      </c>
    </row>
    <row r="674" spans="1:11" customFormat="1" x14ac:dyDescent="0.25">
      <c r="A674" t="str">
        <f t="shared" si="109"/>
        <v>41</v>
      </c>
      <c r="B674" t="s">
        <v>812</v>
      </c>
      <c r="C674" t="str">
        <f t="shared" si="112"/>
        <v>038</v>
      </c>
      <c r="D674" t="s">
        <v>850</v>
      </c>
      <c r="E674" t="str">
        <f t="shared" si="110"/>
        <v>05</v>
      </c>
      <c r="F674" t="str">
        <f>"014"</f>
        <v>014</v>
      </c>
      <c r="G674" t="str">
        <f>""</f>
        <v/>
      </c>
      <c r="H674" t="s">
        <v>0</v>
      </c>
      <c r="I674" t="s">
        <v>3603</v>
      </c>
      <c r="J674" t="s">
        <v>7130</v>
      </c>
      <c r="K674" t="str">
        <f>"41704"</f>
        <v>41704</v>
      </c>
    </row>
    <row r="675" spans="1:11" customFormat="1" x14ac:dyDescent="0.25">
      <c r="A675" t="str">
        <f t="shared" si="109"/>
        <v>41</v>
      </c>
      <c r="B675" t="s">
        <v>812</v>
      </c>
      <c r="C675" t="str">
        <f t="shared" si="112"/>
        <v>038</v>
      </c>
      <c r="D675" t="s">
        <v>850</v>
      </c>
      <c r="E675" t="str">
        <f t="shared" si="110"/>
        <v>05</v>
      </c>
      <c r="F675" t="str">
        <f>"015"</f>
        <v>015</v>
      </c>
      <c r="G675" t="str">
        <f>""</f>
        <v/>
      </c>
      <c r="H675" t="s">
        <v>1</v>
      </c>
      <c r="I675" t="s">
        <v>3510</v>
      </c>
      <c r="J675" t="s">
        <v>7128</v>
      </c>
      <c r="K675" t="str">
        <f t="shared" ref="K675:K696" si="114">"41089"</f>
        <v>41089</v>
      </c>
    </row>
    <row r="676" spans="1:11" customFormat="1" x14ac:dyDescent="0.25">
      <c r="A676" t="str">
        <f t="shared" si="109"/>
        <v>41</v>
      </c>
      <c r="B676" t="s">
        <v>812</v>
      </c>
      <c r="C676" t="str">
        <f t="shared" si="112"/>
        <v>038</v>
      </c>
      <c r="D676" t="s">
        <v>850</v>
      </c>
      <c r="E676" t="str">
        <f t="shared" si="110"/>
        <v>05</v>
      </c>
      <c r="F676" t="str">
        <f>"015"</f>
        <v>015</v>
      </c>
      <c r="G676" t="str">
        <f>""</f>
        <v/>
      </c>
      <c r="H676" t="s">
        <v>0</v>
      </c>
      <c r="I676" t="s">
        <v>3510</v>
      </c>
      <c r="J676" t="s">
        <v>7128</v>
      </c>
      <c r="K676" t="str">
        <f t="shared" si="114"/>
        <v>41089</v>
      </c>
    </row>
    <row r="677" spans="1:11" customFormat="1" x14ac:dyDescent="0.25">
      <c r="A677" t="str">
        <f t="shared" si="109"/>
        <v>41</v>
      </c>
      <c r="B677" t="s">
        <v>812</v>
      </c>
      <c r="C677" t="str">
        <f t="shared" si="112"/>
        <v>038</v>
      </c>
      <c r="D677" t="s">
        <v>850</v>
      </c>
      <c r="E677" t="str">
        <f t="shared" si="110"/>
        <v>05</v>
      </c>
      <c r="F677" t="str">
        <f>"015"</f>
        <v>015</v>
      </c>
      <c r="G677" t="str">
        <f>""</f>
        <v/>
      </c>
      <c r="H677" t="s">
        <v>2</v>
      </c>
      <c r="I677" t="s">
        <v>3510</v>
      </c>
      <c r="J677" t="s">
        <v>7128</v>
      </c>
      <c r="K677" t="str">
        <f t="shared" si="114"/>
        <v>41089</v>
      </c>
    </row>
    <row r="678" spans="1:11" customFormat="1" x14ac:dyDescent="0.25">
      <c r="A678" t="str">
        <f t="shared" si="109"/>
        <v>41</v>
      </c>
      <c r="B678" t="s">
        <v>812</v>
      </c>
      <c r="C678" t="str">
        <f t="shared" si="112"/>
        <v>038</v>
      </c>
      <c r="D678" t="s">
        <v>850</v>
      </c>
      <c r="E678" t="str">
        <f t="shared" si="110"/>
        <v>05</v>
      </c>
      <c r="F678" t="str">
        <f>"016"</f>
        <v>016</v>
      </c>
      <c r="G678" t="str">
        <f>""</f>
        <v/>
      </c>
      <c r="H678" t="s">
        <v>1</v>
      </c>
      <c r="I678" t="s">
        <v>3601</v>
      </c>
      <c r="J678" t="s">
        <v>7127</v>
      </c>
      <c r="K678" t="str">
        <f t="shared" si="114"/>
        <v>41089</v>
      </c>
    </row>
    <row r="679" spans="1:11" customFormat="1" x14ac:dyDescent="0.25">
      <c r="A679" t="str">
        <f t="shared" si="109"/>
        <v>41</v>
      </c>
      <c r="B679" t="s">
        <v>812</v>
      </c>
      <c r="C679" t="str">
        <f t="shared" si="112"/>
        <v>038</v>
      </c>
      <c r="D679" t="s">
        <v>850</v>
      </c>
      <c r="E679" t="str">
        <f t="shared" si="110"/>
        <v>05</v>
      </c>
      <c r="F679" t="str">
        <f>"016"</f>
        <v>016</v>
      </c>
      <c r="G679" t="str">
        <f>""</f>
        <v/>
      </c>
      <c r="H679" t="s">
        <v>0</v>
      </c>
      <c r="I679" t="s">
        <v>3601</v>
      </c>
      <c r="J679" t="s">
        <v>7127</v>
      </c>
      <c r="K679" t="str">
        <f t="shared" si="114"/>
        <v>41089</v>
      </c>
    </row>
    <row r="680" spans="1:11" customFormat="1" x14ac:dyDescent="0.25">
      <c r="A680" t="str">
        <f t="shared" si="109"/>
        <v>41</v>
      </c>
      <c r="B680" t="s">
        <v>812</v>
      </c>
      <c r="C680" t="str">
        <f t="shared" si="112"/>
        <v>038</v>
      </c>
      <c r="D680" t="s">
        <v>850</v>
      </c>
      <c r="E680" t="str">
        <f t="shared" si="110"/>
        <v>05</v>
      </c>
      <c r="F680" t="str">
        <f>"017"</f>
        <v>017</v>
      </c>
      <c r="G680" t="str">
        <f>""</f>
        <v/>
      </c>
      <c r="H680" t="s">
        <v>1</v>
      </c>
      <c r="I680" t="s">
        <v>3510</v>
      </c>
      <c r="J680" t="s">
        <v>7128</v>
      </c>
      <c r="K680" t="str">
        <f t="shared" si="114"/>
        <v>41089</v>
      </c>
    </row>
    <row r="681" spans="1:11" customFormat="1" x14ac:dyDescent="0.25">
      <c r="A681" t="str">
        <f t="shared" si="109"/>
        <v>41</v>
      </c>
      <c r="B681" t="s">
        <v>812</v>
      </c>
      <c r="C681" t="str">
        <f t="shared" si="112"/>
        <v>038</v>
      </c>
      <c r="D681" t="s">
        <v>850</v>
      </c>
      <c r="E681" t="str">
        <f t="shared" si="110"/>
        <v>05</v>
      </c>
      <c r="F681" t="str">
        <f>"017"</f>
        <v>017</v>
      </c>
      <c r="G681" t="str">
        <f>""</f>
        <v/>
      </c>
      <c r="H681" t="s">
        <v>0</v>
      </c>
      <c r="I681" t="s">
        <v>3510</v>
      </c>
      <c r="J681" t="s">
        <v>7128</v>
      </c>
      <c r="K681" t="str">
        <f t="shared" si="114"/>
        <v>41089</v>
      </c>
    </row>
    <row r="682" spans="1:11" customFormat="1" x14ac:dyDescent="0.25">
      <c r="A682" t="str">
        <f t="shared" si="109"/>
        <v>41</v>
      </c>
      <c r="B682" t="s">
        <v>812</v>
      </c>
      <c r="C682" t="str">
        <f t="shared" si="112"/>
        <v>038</v>
      </c>
      <c r="D682" t="s">
        <v>850</v>
      </c>
      <c r="E682" t="str">
        <f t="shared" si="110"/>
        <v>05</v>
      </c>
      <c r="F682" t="str">
        <f>"017"</f>
        <v>017</v>
      </c>
      <c r="G682" t="str">
        <f>""</f>
        <v/>
      </c>
      <c r="H682" t="s">
        <v>2</v>
      </c>
      <c r="I682" t="s">
        <v>3510</v>
      </c>
      <c r="J682" t="s">
        <v>7128</v>
      </c>
      <c r="K682" t="str">
        <f t="shared" si="114"/>
        <v>41089</v>
      </c>
    </row>
    <row r="683" spans="1:11" customFormat="1" x14ac:dyDescent="0.25">
      <c r="A683" t="str">
        <f t="shared" si="109"/>
        <v>41</v>
      </c>
      <c r="B683" t="s">
        <v>812</v>
      </c>
      <c r="C683" t="str">
        <f t="shared" si="112"/>
        <v>038</v>
      </c>
      <c r="D683" t="s">
        <v>850</v>
      </c>
      <c r="E683" t="str">
        <f t="shared" si="110"/>
        <v>05</v>
      </c>
      <c r="F683" t="str">
        <f>"018"</f>
        <v>018</v>
      </c>
      <c r="G683" t="str">
        <f>""</f>
        <v/>
      </c>
      <c r="H683" t="s">
        <v>1</v>
      </c>
      <c r="I683" t="s">
        <v>3600</v>
      </c>
      <c r="J683" t="s">
        <v>7125</v>
      </c>
      <c r="K683" t="str">
        <f t="shared" si="114"/>
        <v>41089</v>
      </c>
    </row>
    <row r="684" spans="1:11" customFormat="1" x14ac:dyDescent="0.25">
      <c r="A684" t="str">
        <f t="shared" si="109"/>
        <v>41</v>
      </c>
      <c r="B684" t="s">
        <v>812</v>
      </c>
      <c r="C684" t="str">
        <f t="shared" si="112"/>
        <v>038</v>
      </c>
      <c r="D684" t="s">
        <v>850</v>
      </c>
      <c r="E684" t="str">
        <f t="shared" si="110"/>
        <v>05</v>
      </c>
      <c r="F684" t="str">
        <f>"018"</f>
        <v>018</v>
      </c>
      <c r="G684" t="str">
        <f>""</f>
        <v/>
      </c>
      <c r="H684" t="s">
        <v>0</v>
      </c>
      <c r="I684" t="s">
        <v>3600</v>
      </c>
      <c r="J684" t="s">
        <v>7125</v>
      </c>
      <c r="K684" t="str">
        <f t="shared" si="114"/>
        <v>41089</v>
      </c>
    </row>
    <row r="685" spans="1:11" customFormat="1" x14ac:dyDescent="0.25">
      <c r="A685" t="str">
        <f t="shared" si="109"/>
        <v>41</v>
      </c>
      <c r="B685" t="s">
        <v>812</v>
      </c>
      <c r="C685" t="str">
        <f t="shared" si="112"/>
        <v>038</v>
      </c>
      <c r="D685" t="s">
        <v>850</v>
      </c>
      <c r="E685" t="str">
        <f t="shared" si="110"/>
        <v>05</v>
      </c>
      <c r="F685" t="str">
        <f>"019"</f>
        <v>019</v>
      </c>
      <c r="G685" t="str">
        <f>""</f>
        <v/>
      </c>
      <c r="H685" t="s">
        <v>1</v>
      </c>
      <c r="I685" t="s">
        <v>3602</v>
      </c>
      <c r="J685" t="s">
        <v>7129</v>
      </c>
      <c r="K685" t="str">
        <f t="shared" si="114"/>
        <v>41089</v>
      </c>
    </row>
    <row r="686" spans="1:11" customFormat="1" x14ac:dyDescent="0.25">
      <c r="A686" t="str">
        <f t="shared" si="109"/>
        <v>41</v>
      </c>
      <c r="B686" t="s">
        <v>812</v>
      </c>
      <c r="C686" t="str">
        <f t="shared" si="112"/>
        <v>038</v>
      </c>
      <c r="D686" t="s">
        <v>850</v>
      </c>
      <c r="E686" t="str">
        <f t="shared" si="110"/>
        <v>05</v>
      </c>
      <c r="F686" t="str">
        <f>"019"</f>
        <v>019</v>
      </c>
      <c r="G686" t="str">
        <f>""</f>
        <v/>
      </c>
      <c r="H686" t="s">
        <v>0</v>
      </c>
      <c r="I686" t="s">
        <v>3602</v>
      </c>
      <c r="J686" t="s">
        <v>7129</v>
      </c>
      <c r="K686" t="str">
        <f t="shared" si="114"/>
        <v>41089</v>
      </c>
    </row>
    <row r="687" spans="1:11" customFormat="1" x14ac:dyDescent="0.25">
      <c r="A687" t="str">
        <f t="shared" si="109"/>
        <v>41</v>
      </c>
      <c r="B687" t="s">
        <v>812</v>
      </c>
      <c r="C687" t="str">
        <f t="shared" si="112"/>
        <v>038</v>
      </c>
      <c r="D687" t="s">
        <v>850</v>
      </c>
      <c r="E687" t="str">
        <f t="shared" si="110"/>
        <v>05</v>
      </c>
      <c r="F687" t="str">
        <f>"020"</f>
        <v>020</v>
      </c>
      <c r="G687" t="str">
        <f>""</f>
        <v/>
      </c>
      <c r="H687" t="s">
        <v>3</v>
      </c>
      <c r="I687" t="s">
        <v>3510</v>
      </c>
      <c r="J687" t="s">
        <v>7128</v>
      </c>
      <c r="K687" t="str">
        <f t="shared" si="114"/>
        <v>41089</v>
      </c>
    </row>
    <row r="688" spans="1:11" customFormat="1" x14ac:dyDescent="0.25">
      <c r="A688" t="str">
        <f t="shared" si="109"/>
        <v>41</v>
      </c>
      <c r="B688" t="s">
        <v>812</v>
      </c>
      <c r="C688" t="str">
        <f t="shared" si="112"/>
        <v>038</v>
      </c>
      <c r="D688" t="s">
        <v>850</v>
      </c>
      <c r="E688" t="str">
        <f t="shared" si="110"/>
        <v>05</v>
      </c>
      <c r="F688" t="str">
        <f>"021"</f>
        <v>021</v>
      </c>
      <c r="G688" t="str">
        <f>""</f>
        <v/>
      </c>
      <c r="H688" t="s">
        <v>1</v>
      </c>
      <c r="I688" t="s">
        <v>3510</v>
      </c>
      <c r="J688" t="s">
        <v>7128</v>
      </c>
      <c r="K688" t="str">
        <f t="shared" si="114"/>
        <v>41089</v>
      </c>
    </row>
    <row r="689" spans="1:11" customFormat="1" x14ac:dyDescent="0.25">
      <c r="A689" t="str">
        <f t="shared" si="109"/>
        <v>41</v>
      </c>
      <c r="B689" t="s">
        <v>812</v>
      </c>
      <c r="C689" t="str">
        <f t="shared" si="112"/>
        <v>038</v>
      </c>
      <c r="D689" t="s">
        <v>850</v>
      </c>
      <c r="E689" t="str">
        <f t="shared" si="110"/>
        <v>05</v>
      </c>
      <c r="F689" t="str">
        <f>"021"</f>
        <v>021</v>
      </c>
      <c r="G689" t="str">
        <f>""</f>
        <v/>
      </c>
      <c r="H689" t="s">
        <v>0</v>
      </c>
      <c r="I689" t="s">
        <v>3510</v>
      </c>
      <c r="J689" t="s">
        <v>7128</v>
      </c>
      <c r="K689" t="str">
        <f t="shared" si="114"/>
        <v>41089</v>
      </c>
    </row>
    <row r="690" spans="1:11" customFormat="1" x14ac:dyDescent="0.25">
      <c r="A690" t="str">
        <f t="shared" si="109"/>
        <v>41</v>
      </c>
      <c r="B690" t="s">
        <v>812</v>
      </c>
      <c r="C690" t="str">
        <f t="shared" si="112"/>
        <v>038</v>
      </c>
      <c r="D690" t="s">
        <v>850</v>
      </c>
      <c r="E690" t="str">
        <f t="shared" si="110"/>
        <v>05</v>
      </c>
      <c r="F690" t="str">
        <f>"022"</f>
        <v>022</v>
      </c>
      <c r="G690" t="str">
        <f>""</f>
        <v/>
      </c>
      <c r="H690" t="s">
        <v>1</v>
      </c>
      <c r="I690" t="s">
        <v>3602</v>
      </c>
      <c r="J690" t="s">
        <v>7129</v>
      </c>
      <c r="K690" t="str">
        <f t="shared" si="114"/>
        <v>41089</v>
      </c>
    </row>
    <row r="691" spans="1:11" customFormat="1" x14ac:dyDescent="0.25">
      <c r="A691" t="str">
        <f t="shared" si="109"/>
        <v>41</v>
      </c>
      <c r="B691" t="s">
        <v>812</v>
      </c>
      <c r="C691" t="str">
        <f t="shared" si="112"/>
        <v>038</v>
      </c>
      <c r="D691" t="s">
        <v>850</v>
      </c>
      <c r="E691" t="str">
        <f t="shared" si="110"/>
        <v>05</v>
      </c>
      <c r="F691" t="str">
        <f>"022"</f>
        <v>022</v>
      </c>
      <c r="G691" t="str">
        <f>""</f>
        <v/>
      </c>
      <c r="H691" t="s">
        <v>0</v>
      </c>
      <c r="I691" t="s">
        <v>3602</v>
      </c>
      <c r="J691" t="s">
        <v>7129</v>
      </c>
      <c r="K691" t="str">
        <f t="shared" si="114"/>
        <v>41089</v>
      </c>
    </row>
    <row r="692" spans="1:11" customFormat="1" x14ac:dyDescent="0.25">
      <c r="A692" t="str">
        <f t="shared" si="109"/>
        <v>41</v>
      </c>
      <c r="B692" t="s">
        <v>812</v>
      </c>
      <c r="C692" t="str">
        <f t="shared" si="112"/>
        <v>038</v>
      </c>
      <c r="D692" t="s">
        <v>850</v>
      </c>
      <c r="E692" t="str">
        <f t="shared" si="110"/>
        <v>05</v>
      </c>
      <c r="F692" t="str">
        <f>"023"</f>
        <v>023</v>
      </c>
      <c r="G692" t="str">
        <f>""</f>
        <v/>
      </c>
      <c r="H692" t="s">
        <v>3</v>
      </c>
      <c r="I692" t="s">
        <v>3601</v>
      </c>
      <c r="J692" t="s">
        <v>7127</v>
      </c>
      <c r="K692" t="str">
        <f t="shared" si="114"/>
        <v>41089</v>
      </c>
    </row>
    <row r="693" spans="1:11" customFormat="1" x14ac:dyDescent="0.25">
      <c r="A693" t="str">
        <f t="shared" si="109"/>
        <v>41</v>
      </c>
      <c r="B693" t="s">
        <v>812</v>
      </c>
      <c r="C693" t="str">
        <f t="shared" si="112"/>
        <v>038</v>
      </c>
      <c r="D693" t="s">
        <v>850</v>
      </c>
      <c r="E693" t="str">
        <f t="shared" si="110"/>
        <v>05</v>
      </c>
      <c r="F693" t="str">
        <f>"024"</f>
        <v>024</v>
      </c>
      <c r="G693" t="str">
        <f>""</f>
        <v/>
      </c>
      <c r="H693" t="s">
        <v>1</v>
      </c>
      <c r="I693" t="s">
        <v>3510</v>
      </c>
      <c r="J693" t="s">
        <v>7128</v>
      </c>
      <c r="K693" t="str">
        <f t="shared" si="114"/>
        <v>41089</v>
      </c>
    </row>
    <row r="694" spans="1:11" customFormat="1" x14ac:dyDescent="0.25">
      <c r="A694" t="str">
        <f t="shared" si="109"/>
        <v>41</v>
      </c>
      <c r="B694" t="s">
        <v>812</v>
      </c>
      <c r="C694" t="str">
        <f t="shared" si="112"/>
        <v>038</v>
      </c>
      <c r="D694" t="s">
        <v>850</v>
      </c>
      <c r="E694" t="str">
        <f t="shared" si="110"/>
        <v>05</v>
      </c>
      <c r="F694" t="str">
        <f>"024"</f>
        <v>024</v>
      </c>
      <c r="G694" t="str">
        <f>""</f>
        <v/>
      </c>
      <c r="H694" t="s">
        <v>0</v>
      </c>
      <c r="I694" t="s">
        <v>3510</v>
      </c>
      <c r="J694" t="s">
        <v>7128</v>
      </c>
      <c r="K694" t="str">
        <f t="shared" si="114"/>
        <v>41089</v>
      </c>
    </row>
    <row r="695" spans="1:11" customFormat="1" x14ac:dyDescent="0.25">
      <c r="A695" t="str">
        <f t="shared" si="109"/>
        <v>41</v>
      </c>
      <c r="B695" t="s">
        <v>812</v>
      </c>
      <c r="C695" t="str">
        <f t="shared" si="112"/>
        <v>038</v>
      </c>
      <c r="D695" t="s">
        <v>850</v>
      </c>
      <c r="E695" t="str">
        <f t="shared" si="110"/>
        <v>05</v>
      </c>
      <c r="F695" t="str">
        <f>"025"</f>
        <v>025</v>
      </c>
      <c r="G695" t="str">
        <f>""</f>
        <v/>
      </c>
      <c r="H695" t="s">
        <v>1</v>
      </c>
      <c r="I695" t="s">
        <v>3510</v>
      </c>
      <c r="J695" t="s">
        <v>7128</v>
      </c>
      <c r="K695" t="str">
        <f t="shared" si="114"/>
        <v>41089</v>
      </c>
    </row>
    <row r="696" spans="1:11" customFormat="1" x14ac:dyDescent="0.25">
      <c r="A696" t="str">
        <f t="shared" si="109"/>
        <v>41</v>
      </c>
      <c r="B696" t="s">
        <v>812</v>
      </c>
      <c r="C696" t="str">
        <f t="shared" si="112"/>
        <v>038</v>
      </c>
      <c r="D696" t="s">
        <v>850</v>
      </c>
      <c r="E696" t="str">
        <f t="shared" si="110"/>
        <v>05</v>
      </c>
      <c r="F696" t="str">
        <f>"025"</f>
        <v>025</v>
      </c>
      <c r="G696" t="str">
        <f>""</f>
        <v/>
      </c>
      <c r="H696" t="s">
        <v>0</v>
      </c>
      <c r="I696" t="s">
        <v>3510</v>
      </c>
      <c r="J696" t="s">
        <v>7128</v>
      </c>
      <c r="K696" t="str">
        <f t="shared" si="114"/>
        <v>41089</v>
      </c>
    </row>
    <row r="697" spans="1:11" customFormat="1" x14ac:dyDescent="0.25">
      <c r="A697" t="str">
        <f t="shared" si="109"/>
        <v>41</v>
      </c>
      <c r="B697" t="s">
        <v>812</v>
      </c>
      <c r="C697" t="str">
        <f t="shared" si="112"/>
        <v>038</v>
      </c>
      <c r="D697" t="s">
        <v>850</v>
      </c>
      <c r="E697" t="str">
        <f t="shared" si="110"/>
        <v>05</v>
      </c>
      <c r="F697" t="str">
        <f>"026"</f>
        <v>026</v>
      </c>
      <c r="G697" t="str">
        <f>""</f>
        <v/>
      </c>
      <c r="H697" t="s">
        <v>3</v>
      </c>
      <c r="I697" t="s">
        <v>3603</v>
      </c>
      <c r="J697" t="s">
        <v>7130</v>
      </c>
      <c r="K697" t="str">
        <f>"41704"</f>
        <v>41704</v>
      </c>
    </row>
    <row r="698" spans="1:11" customFormat="1" x14ac:dyDescent="0.25">
      <c r="A698" t="str">
        <f t="shared" si="109"/>
        <v>41</v>
      </c>
      <c r="B698" t="s">
        <v>812</v>
      </c>
      <c r="C698" t="str">
        <f t="shared" si="112"/>
        <v>038</v>
      </c>
      <c r="D698" t="s">
        <v>850</v>
      </c>
      <c r="E698" t="str">
        <f t="shared" si="110"/>
        <v>05</v>
      </c>
      <c r="F698" t="str">
        <f>"027"</f>
        <v>027</v>
      </c>
      <c r="G698" t="str">
        <f>""</f>
        <v/>
      </c>
      <c r="H698" t="s">
        <v>1</v>
      </c>
      <c r="I698" t="s">
        <v>3594</v>
      </c>
      <c r="J698" t="s">
        <v>6920</v>
      </c>
      <c r="K698" t="str">
        <f>"41701"</f>
        <v>41701</v>
      </c>
    </row>
    <row r="699" spans="1:11" customFormat="1" x14ac:dyDescent="0.25">
      <c r="A699" t="str">
        <f t="shared" si="109"/>
        <v>41</v>
      </c>
      <c r="B699" t="s">
        <v>812</v>
      </c>
      <c r="C699" t="str">
        <f t="shared" si="112"/>
        <v>038</v>
      </c>
      <c r="D699" t="s">
        <v>850</v>
      </c>
      <c r="E699" t="str">
        <f t="shared" si="110"/>
        <v>05</v>
      </c>
      <c r="F699" t="str">
        <f>"027"</f>
        <v>027</v>
      </c>
      <c r="G699" t="str">
        <f>""</f>
        <v/>
      </c>
      <c r="H699" t="s">
        <v>0</v>
      </c>
      <c r="I699" t="s">
        <v>3594</v>
      </c>
      <c r="J699" t="s">
        <v>6920</v>
      </c>
      <c r="K699" t="str">
        <f>"41701"</f>
        <v>41701</v>
      </c>
    </row>
    <row r="700" spans="1:11" customFormat="1" x14ac:dyDescent="0.25">
      <c r="A700" t="str">
        <f t="shared" si="109"/>
        <v>41</v>
      </c>
      <c r="B700" t="s">
        <v>812</v>
      </c>
      <c r="C700" t="str">
        <f t="shared" si="112"/>
        <v>038</v>
      </c>
      <c r="D700" t="s">
        <v>850</v>
      </c>
      <c r="E700" t="str">
        <f t="shared" si="110"/>
        <v>05</v>
      </c>
      <c r="F700" t="str">
        <f>"028"</f>
        <v>028</v>
      </c>
      <c r="G700" t="str">
        <f>""</f>
        <v/>
      </c>
      <c r="H700" t="s">
        <v>1</v>
      </c>
      <c r="I700" t="s">
        <v>3603</v>
      </c>
      <c r="J700" t="s">
        <v>7130</v>
      </c>
      <c r="K700" t="str">
        <f t="shared" ref="K700:K710" si="115">"41704"</f>
        <v>41704</v>
      </c>
    </row>
    <row r="701" spans="1:11" customFormat="1" x14ac:dyDescent="0.25">
      <c r="A701" t="str">
        <f t="shared" si="109"/>
        <v>41</v>
      </c>
      <c r="B701" t="s">
        <v>812</v>
      </c>
      <c r="C701" t="str">
        <f t="shared" si="112"/>
        <v>038</v>
      </c>
      <c r="D701" t="s">
        <v>850</v>
      </c>
      <c r="E701" t="str">
        <f t="shared" si="110"/>
        <v>05</v>
      </c>
      <c r="F701" t="str">
        <f>"028"</f>
        <v>028</v>
      </c>
      <c r="G701" t="str">
        <f>""</f>
        <v/>
      </c>
      <c r="H701" t="s">
        <v>0</v>
      </c>
      <c r="I701" t="s">
        <v>3603</v>
      </c>
      <c r="J701" t="s">
        <v>7130</v>
      </c>
      <c r="K701" t="str">
        <f t="shared" si="115"/>
        <v>41704</v>
      </c>
    </row>
    <row r="702" spans="1:11" customFormat="1" x14ac:dyDescent="0.25">
      <c r="A702" t="str">
        <f t="shared" si="109"/>
        <v>41</v>
      </c>
      <c r="B702" t="s">
        <v>812</v>
      </c>
      <c r="C702" t="str">
        <f t="shared" si="112"/>
        <v>038</v>
      </c>
      <c r="D702" t="s">
        <v>850</v>
      </c>
      <c r="E702" t="str">
        <f t="shared" si="110"/>
        <v>05</v>
      </c>
      <c r="F702" t="str">
        <f>"029"</f>
        <v>029</v>
      </c>
      <c r="G702" t="str">
        <f>""</f>
        <v/>
      </c>
      <c r="H702" t="s">
        <v>1</v>
      </c>
      <c r="I702" t="s">
        <v>3596</v>
      </c>
      <c r="J702" t="s">
        <v>7120</v>
      </c>
      <c r="K702" t="str">
        <f t="shared" si="115"/>
        <v>41704</v>
      </c>
    </row>
    <row r="703" spans="1:11" customFormat="1" x14ac:dyDescent="0.25">
      <c r="A703" t="str">
        <f t="shared" si="109"/>
        <v>41</v>
      </c>
      <c r="B703" t="s">
        <v>812</v>
      </c>
      <c r="C703" t="str">
        <f t="shared" si="112"/>
        <v>038</v>
      </c>
      <c r="D703" t="s">
        <v>850</v>
      </c>
      <c r="E703" t="str">
        <f t="shared" si="110"/>
        <v>05</v>
      </c>
      <c r="F703" t="str">
        <f>"029"</f>
        <v>029</v>
      </c>
      <c r="G703" t="str">
        <f>""</f>
        <v/>
      </c>
      <c r="H703" t="s">
        <v>0</v>
      </c>
      <c r="I703" t="s">
        <v>3596</v>
      </c>
      <c r="J703" t="s">
        <v>7120</v>
      </c>
      <c r="K703" t="str">
        <f t="shared" si="115"/>
        <v>41704</v>
      </c>
    </row>
    <row r="704" spans="1:11" customFormat="1" x14ac:dyDescent="0.25">
      <c r="A704" t="str">
        <f t="shared" si="109"/>
        <v>41</v>
      </c>
      <c r="B704" t="s">
        <v>812</v>
      </c>
      <c r="C704" t="str">
        <f t="shared" si="112"/>
        <v>038</v>
      </c>
      <c r="D704" t="s">
        <v>850</v>
      </c>
      <c r="E704" t="str">
        <f t="shared" si="110"/>
        <v>05</v>
      </c>
      <c r="F704" t="str">
        <f>"029"</f>
        <v>029</v>
      </c>
      <c r="G704" t="str">
        <f>""</f>
        <v/>
      </c>
      <c r="H704" t="s">
        <v>2</v>
      </c>
      <c r="I704" t="s">
        <v>3596</v>
      </c>
      <c r="J704" t="s">
        <v>7120</v>
      </c>
      <c r="K704" t="str">
        <f t="shared" si="115"/>
        <v>41704</v>
      </c>
    </row>
    <row r="705" spans="1:11" customFormat="1" x14ac:dyDescent="0.25">
      <c r="A705" t="str">
        <f t="shared" si="109"/>
        <v>41</v>
      </c>
      <c r="B705" t="s">
        <v>812</v>
      </c>
      <c r="C705" t="str">
        <f t="shared" si="112"/>
        <v>038</v>
      </c>
      <c r="D705" t="s">
        <v>850</v>
      </c>
      <c r="E705" t="str">
        <f t="shared" si="110"/>
        <v>05</v>
      </c>
      <c r="F705" t="str">
        <f>"030"</f>
        <v>030</v>
      </c>
      <c r="G705" t="str">
        <f>""</f>
        <v/>
      </c>
      <c r="H705" t="s">
        <v>1</v>
      </c>
      <c r="I705" t="s">
        <v>3603</v>
      </c>
      <c r="J705" t="s">
        <v>7130</v>
      </c>
      <c r="K705" t="str">
        <f t="shared" si="115"/>
        <v>41704</v>
      </c>
    </row>
    <row r="706" spans="1:11" customFormat="1" x14ac:dyDescent="0.25">
      <c r="A706" t="str">
        <f t="shared" si="109"/>
        <v>41</v>
      </c>
      <c r="B706" t="s">
        <v>812</v>
      </c>
      <c r="C706" t="str">
        <f t="shared" si="112"/>
        <v>038</v>
      </c>
      <c r="D706" t="s">
        <v>850</v>
      </c>
      <c r="E706" t="str">
        <f t="shared" si="110"/>
        <v>05</v>
      </c>
      <c r="F706" t="str">
        <f>"030"</f>
        <v>030</v>
      </c>
      <c r="G706" t="str">
        <f>""</f>
        <v/>
      </c>
      <c r="H706" t="s">
        <v>0</v>
      </c>
      <c r="I706" t="s">
        <v>3603</v>
      </c>
      <c r="J706" t="s">
        <v>7130</v>
      </c>
      <c r="K706" t="str">
        <f t="shared" si="115"/>
        <v>41704</v>
      </c>
    </row>
    <row r="707" spans="1:11" customFormat="1" x14ac:dyDescent="0.25">
      <c r="A707" t="str">
        <f t="shared" ref="A707:A770" si="116">"41"</f>
        <v>41</v>
      </c>
      <c r="B707" t="s">
        <v>812</v>
      </c>
      <c r="C707" t="str">
        <f t="shared" si="112"/>
        <v>038</v>
      </c>
      <c r="D707" t="s">
        <v>850</v>
      </c>
      <c r="E707" t="str">
        <f t="shared" ref="E707:E710" si="117">"05"</f>
        <v>05</v>
      </c>
      <c r="F707" t="str">
        <f>"031"</f>
        <v>031</v>
      </c>
      <c r="G707" t="str">
        <f>""</f>
        <v/>
      </c>
      <c r="H707" t="s">
        <v>1</v>
      </c>
      <c r="I707" t="s">
        <v>3603</v>
      </c>
      <c r="J707" t="s">
        <v>7130</v>
      </c>
      <c r="K707" t="str">
        <f t="shared" si="115"/>
        <v>41704</v>
      </c>
    </row>
    <row r="708" spans="1:11" customFormat="1" x14ac:dyDescent="0.25">
      <c r="A708" t="str">
        <f t="shared" si="116"/>
        <v>41</v>
      </c>
      <c r="B708" t="s">
        <v>812</v>
      </c>
      <c r="C708" t="str">
        <f t="shared" si="112"/>
        <v>038</v>
      </c>
      <c r="D708" t="s">
        <v>850</v>
      </c>
      <c r="E708" t="str">
        <f t="shared" si="117"/>
        <v>05</v>
      </c>
      <c r="F708" t="str">
        <f>"031"</f>
        <v>031</v>
      </c>
      <c r="G708" t="str">
        <f>""</f>
        <v/>
      </c>
      <c r="H708" t="s">
        <v>0</v>
      </c>
      <c r="I708" t="s">
        <v>3603</v>
      </c>
      <c r="J708" t="s">
        <v>7130</v>
      </c>
      <c r="K708" t="str">
        <f t="shared" si="115"/>
        <v>41704</v>
      </c>
    </row>
    <row r="709" spans="1:11" customFormat="1" x14ac:dyDescent="0.25">
      <c r="A709" t="str">
        <f t="shared" si="116"/>
        <v>41</v>
      </c>
      <c r="B709" t="s">
        <v>812</v>
      </c>
      <c r="C709" t="str">
        <f t="shared" si="112"/>
        <v>038</v>
      </c>
      <c r="D709" t="s">
        <v>850</v>
      </c>
      <c r="E709" t="str">
        <f t="shared" si="117"/>
        <v>05</v>
      </c>
      <c r="F709" t="str">
        <f>"032"</f>
        <v>032</v>
      </c>
      <c r="G709" t="str">
        <f>""</f>
        <v/>
      </c>
      <c r="H709" t="s">
        <v>1</v>
      </c>
      <c r="I709" t="s">
        <v>3603</v>
      </c>
      <c r="J709" t="s">
        <v>7130</v>
      </c>
      <c r="K709" t="str">
        <f t="shared" si="115"/>
        <v>41704</v>
      </c>
    </row>
    <row r="710" spans="1:11" customFormat="1" x14ac:dyDescent="0.25">
      <c r="A710" t="str">
        <f t="shared" si="116"/>
        <v>41</v>
      </c>
      <c r="B710" t="s">
        <v>812</v>
      </c>
      <c r="C710" t="str">
        <f t="shared" si="112"/>
        <v>038</v>
      </c>
      <c r="D710" t="s">
        <v>850</v>
      </c>
      <c r="E710" t="str">
        <f t="shared" si="117"/>
        <v>05</v>
      </c>
      <c r="F710" t="str">
        <f>"032"</f>
        <v>032</v>
      </c>
      <c r="G710" t="str">
        <f>""</f>
        <v/>
      </c>
      <c r="H710" t="s">
        <v>0</v>
      </c>
      <c r="I710" t="s">
        <v>3603</v>
      </c>
      <c r="J710" t="s">
        <v>7130</v>
      </c>
      <c r="K710" t="str">
        <f t="shared" si="115"/>
        <v>41704</v>
      </c>
    </row>
    <row r="711" spans="1:11" customFormat="1" x14ac:dyDescent="0.25">
      <c r="A711" t="str">
        <f t="shared" si="116"/>
        <v>41</v>
      </c>
      <c r="B711" t="s">
        <v>812</v>
      </c>
      <c r="C711" t="str">
        <f t="shared" ref="C711:C764" si="118">"039"</f>
        <v>039</v>
      </c>
      <c r="D711" t="s">
        <v>851</v>
      </c>
      <c r="E711" t="str">
        <f t="shared" ref="E711:E729" si="119">"01"</f>
        <v>01</v>
      </c>
      <c r="F711" t="str">
        <f>"001"</f>
        <v>001</v>
      </c>
      <c r="G711" t="str">
        <f>""</f>
        <v/>
      </c>
      <c r="H711" t="s">
        <v>3</v>
      </c>
      <c r="I711" t="s">
        <v>3604</v>
      </c>
      <c r="J711" t="s">
        <v>7131</v>
      </c>
      <c r="K711" t="str">
        <f t="shared" ref="K711:K752" si="120">"41400"</f>
        <v>41400</v>
      </c>
    </row>
    <row r="712" spans="1:11" customFormat="1" x14ac:dyDescent="0.25">
      <c r="A712" t="str">
        <f t="shared" si="116"/>
        <v>41</v>
      </c>
      <c r="B712" t="s">
        <v>812</v>
      </c>
      <c r="C712" t="str">
        <f t="shared" si="118"/>
        <v>039</v>
      </c>
      <c r="D712" t="s">
        <v>851</v>
      </c>
      <c r="E712" t="str">
        <f t="shared" si="119"/>
        <v>01</v>
      </c>
      <c r="F712" t="str">
        <f>"002"</f>
        <v>002</v>
      </c>
      <c r="G712" t="str">
        <f>""</f>
        <v/>
      </c>
      <c r="H712" t="s">
        <v>1</v>
      </c>
      <c r="I712" t="s">
        <v>3605</v>
      </c>
      <c r="J712" t="s">
        <v>7132</v>
      </c>
      <c r="K712" t="str">
        <f t="shared" si="120"/>
        <v>41400</v>
      </c>
    </row>
    <row r="713" spans="1:11" customFormat="1" x14ac:dyDescent="0.25">
      <c r="A713" t="str">
        <f t="shared" si="116"/>
        <v>41</v>
      </c>
      <c r="B713" t="s">
        <v>812</v>
      </c>
      <c r="C713" t="str">
        <f t="shared" si="118"/>
        <v>039</v>
      </c>
      <c r="D713" t="s">
        <v>851</v>
      </c>
      <c r="E713" t="str">
        <f t="shared" si="119"/>
        <v>01</v>
      </c>
      <c r="F713" t="str">
        <f>"002"</f>
        <v>002</v>
      </c>
      <c r="G713" t="str">
        <f>""</f>
        <v/>
      </c>
      <c r="H713" t="s">
        <v>0</v>
      </c>
      <c r="I713" t="s">
        <v>3605</v>
      </c>
      <c r="J713" t="s">
        <v>7132</v>
      </c>
      <c r="K713" t="str">
        <f t="shared" si="120"/>
        <v>41400</v>
      </c>
    </row>
    <row r="714" spans="1:11" customFormat="1" x14ac:dyDescent="0.25">
      <c r="A714" t="str">
        <f t="shared" si="116"/>
        <v>41</v>
      </c>
      <c r="B714" t="s">
        <v>812</v>
      </c>
      <c r="C714" t="str">
        <f t="shared" si="118"/>
        <v>039</v>
      </c>
      <c r="D714" t="s">
        <v>851</v>
      </c>
      <c r="E714" t="str">
        <f t="shared" si="119"/>
        <v>01</v>
      </c>
      <c r="F714" t="str">
        <f>"003"</f>
        <v>003</v>
      </c>
      <c r="G714" t="str">
        <f>""</f>
        <v/>
      </c>
      <c r="H714" t="s">
        <v>1</v>
      </c>
      <c r="I714" t="s">
        <v>3606</v>
      </c>
      <c r="J714" t="s">
        <v>7133</v>
      </c>
      <c r="K714" t="str">
        <f t="shared" si="120"/>
        <v>41400</v>
      </c>
    </row>
    <row r="715" spans="1:11" customFormat="1" x14ac:dyDescent="0.25">
      <c r="A715" t="str">
        <f t="shared" si="116"/>
        <v>41</v>
      </c>
      <c r="B715" t="s">
        <v>812</v>
      </c>
      <c r="C715" t="str">
        <f t="shared" si="118"/>
        <v>039</v>
      </c>
      <c r="D715" t="s">
        <v>851</v>
      </c>
      <c r="E715" t="str">
        <f t="shared" si="119"/>
        <v>01</v>
      </c>
      <c r="F715" t="str">
        <f>"003"</f>
        <v>003</v>
      </c>
      <c r="G715" t="str">
        <f>""</f>
        <v/>
      </c>
      <c r="H715" t="s">
        <v>0</v>
      </c>
      <c r="I715" t="s">
        <v>3606</v>
      </c>
      <c r="J715" t="s">
        <v>7133</v>
      </c>
      <c r="K715" t="str">
        <f t="shared" si="120"/>
        <v>41400</v>
      </c>
    </row>
    <row r="716" spans="1:11" customFormat="1" x14ac:dyDescent="0.25">
      <c r="A716" t="str">
        <f t="shared" si="116"/>
        <v>41</v>
      </c>
      <c r="B716" t="s">
        <v>812</v>
      </c>
      <c r="C716" t="str">
        <f t="shared" si="118"/>
        <v>039</v>
      </c>
      <c r="D716" t="s">
        <v>851</v>
      </c>
      <c r="E716" t="str">
        <f t="shared" si="119"/>
        <v>01</v>
      </c>
      <c r="F716" t="str">
        <f>"004"</f>
        <v>004</v>
      </c>
      <c r="G716" t="str">
        <f>""</f>
        <v/>
      </c>
      <c r="H716" t="s">
        <v>1</v>
      </c>
      <c r="I716" t="s">
        <v>3607</v>
      </c>
      <c r="J716" t="s">
        <v>7134</v>
      </c>
      <c r="K716" t="str">
        <f t="shared" si="120"/>
        <v>41400</v>
      </c>
    </row>
    <row r="717" spans="1:11" customFormat="1" x14ac:dyDescent="0.25">
      <c r="A717" t="str">
        <f t="shared" si="116"/>
        <v>41</v>
      </c>
      <c r="B717" t="s">
        <v>812</v>
      </c>
      <c r="C717" t="str">
        <f t="shared" si="118"/>
        <v>039</v>
      </c>
      <c r="D717" t="s">
        <v>851</v>
      </c>
      <c r="E717" t="str">
        <f t="shared" si="119"/>
        <v>01</v>
      </c>
      <c r="F717" t="str">
        <f>"004"</f>
        <v>004</v>
      </c>
      <c r="G717" t="str">
        <f>""</f>
        <v/>
      </c>
      <c r="H717" t="s">
        <v>0</v>
      </c>
      <c r="I717" t="s">
        <v>3607</v>
      </c>
      <c r="J717" t="s">
        <v>7134</v>
      </c>
      <c r="K717" t="str">
        <f t="shared" si="120"/>
        <v>41400</v>
      </c>
    </row>
    <row r="718" spans="1:11" customFormat="1" x14ac:dyDescent="0.25">
      <c r="A718" t="str">
        <f t="shared" si="116"/>
        <v>41</v>
      </c>
      <c r="B718" t="s">
        <v>812</v>
      </c>
      <c r="C718" t="str">
        <f t="shared" si="118"/>
        <v>039</v>
      </c>
      <c r="D718" t="s">
        <v>851</v>
      </c>
      <c r="E718" t="str">
        <f t="shared" si="119"/>
        <v>01</v>
      </c>
      <c r="F718" t="str">
        <f>"005"</f>
        <v>005</v>
      </c>
      <c r="G718" t="str">
        <f>""</f>
        <v/>
      </c>
      <c r="H718" t="s">
        <v>1</v>
      </c>
      <c r="I718" t="s">
        <v>3605</v>
      </c>
      <c r="J718" t="s">
        <v>7132</v>
      </c>
      <c r="K718" t="str">
        <f t="shared" si="120"/>
        <v>41400</v>
      </c>
    </row>
    <row r="719" spans="1:11" customFormat="1" x14ac:dyDescent="0.25">
      <c r="A719" t="str">
        <f t="shared" si="116"/>
        <v>41</v>
      </c>
      <c r="B719" t="s">
        <v>812</v>
      </c>
      <c r="C719" t="str">
        <f t="shared" si="118"/>
        <v>039</v>
      </c>
      <c r="D719" t="s">
        <v>851</v>
      </c>
      <c r="E719" t="str">
        <f t="shared" si="119"/>
        <v>01</v>
      </c>
      <c r="F719" t="str">
        <f>"005"</f>
        <v>005</v>
      </c>
      <c r="G719" t="str">
        <f>""</f>
        <v/>
      </c>
      <c r="H719" t="s">
        <v>0</v>
      </c>
      <c r="I719" t="s">
        <v>3605</v>
      </c>
      <c r="J719" t="s">
        <v>7132</v>
      </c>
      <c r="K719" t="str">
        <f t="shared" si="120"/>
        <v>41400</v>
      </c>
    </row>
    <row r="720" spans="1:11" customFormat="1" x14ac:dyDescent="0.25">
      <c r="A720" t="str">
        <f t="shared" si="116"/>
        <v>41</v>
      </c>
      <c r="B720" t="s">
        <v>812</v>
      </c>
      <c r="C720" t="str">
        <f t="shared" si="118"/>
        <v>039</v>
      </c>
      <c r="D720" t="s">
        <v>851</v>
      </c>
      <c r="E720" t="str">
        <f t="shared" si="119"/>
        <v>01</v>
      </c>
      <c r="F720" t="str">
        <f>"006"</f>
        <v>006</v>
      </c>
      <c r="G720" t="str">
        <f>""</f>
        <v/>
      </c>
      <c r="H720" t="s">
        <v>1</v>
      </c>
      <c r="I720" t="s">
        <v>3605</v>
      </c>
      <c r="J720" t="s">
        <v>7132</v>
      </c>
      <c r="K720" t="str">
        <f t="shared" si="120"/>
        <v>41400</v>
      </c>
    </row>
    <row r="721" spans="1:11" customFormat="1" x14ac:dyDescent="0.25">
      <c r="A721" t="str">
        <f t="shared" si="116"/>
        <v>41</v>
      </c>
      <c r="B721" t="s">
        <v>812</v>
      </c>
      <c r="C721" t="str">
        <f t="shared" si="118"/>
        <v>039</v>
      </c>
      <c r="D721" t="s">
        <v>851</v>
      </c>
      <c r="E721" t="str">
        <f t="shared" si="119"/>
        <v>01</v>
      </c>
      <c r="F721" t="str">
        <f>"006"</f>
        <v>006</v>
      </c>
      <c r="G721" t="str">
        <f>""</f>
        <v/>
      </c>
      <c r="H721" t="s">
        <v>0</v>
      </c>
      <c r="I721" t="s">
        <v>3605</v>
      </c>
      <c r="J721" t="s">
        <v>7132</v>
      </c>
      <c r="K721" t="str">
        <f t="shared" si="120"/>
        <v>41400</v>
      </c>
    </row>
    <row r="722" spans="1:11" customFormat="1" x14ac:dyDescent="0.25">
      <c r="A722" t="str">
        <f t="shared" si="116"/>
        <v>41</v>
      </c>
      <c r="B722" t="s">
        <v>812</v>
      </c>
      <c r="C722" t="str">
        <f t="shared" si="118"/>
        <v>039</v>
      </c>
      <c r="D722" t="s">
        <v>851</v>
      </c>
      <c r="E722" t="str">
        <f t="shared" si="119"/>
        <v>01</v>
      </c>
      <c r="F722" t="str">
        <f>"007"</f>
        <v>007</v>
      </c>
      <c r="G722" t="str">
        <f>""</f>
        <v/>
      </c>
      <c r="H722" t="s">
        <v>1</v>
      </c>
      <c r="I722" t="s">
        <v>3608</v>
      </c>
      <c r="J722" t="s">
        <v>7135</v>
      </c>
      <c r="K722" t="str">
        <f t="shared" si="120"/>
        <v>41400</v>
      </c>
    </row>
    <row r="723" spans="1:11" customFormat="1" x14ac:dyDescent="0.25">
      <c r="A723" t="str">
        <f t="shared" si="116"/>
        <v>41</v>
      </c>
      <c r="B723" t="s">
        <v>812</v>
      </c>
      <c r="C723" t="str">
        <f t="shared" si="118"/>
        <v>039</v>
      </c>
      <c r="D723" t="s">
        <v>851</v>
      </c>
      <c r="E723" t="str">
        <f t="shared" si="119"/>
        <v>01</v>
      </c>
      <c r="F723" t="str">
        <f>"007"</f>
        <v>007</v>
      </c>
      <c r="G723" t="str">
        <f>""</f>
        <v/>
      </c>
      <c r="H723" t="s">
        <v>0</v>
      </c>
      <c r="I723" t="s">
        <v>3608</v>
      </c>
      <c r="J723" t="s">
        <v>7135</v>
      </c>
      <c r="K723" t="str">
        <f t="shared" si="120"/>
        <v>41400</v>
      </c>
    </row>
    <row r="724" spans="1:11" customFormat="1" x14ac:dyDescent="0.25">
      <c r="A724" t="str">
        <f t="shared" si="116"/>
        <v>41</v>
      </c>
      <c r="B724" t="s">
        <v>812</v>
      </c>
      <c r="C724" t="str">
        <f t="shared" si="118"/>
        <v>039</v>
      </c>
      <c r="D724" t="s">
        <v>851</v>
      </c>
      <c r="E724" t="str">
        <f t="shared" si="119"/>
        <v>01</v>
      </c>
      <c r="F724" t="str">
        <f>"008"</f>
        <v>008</v>
      </c>
      <c r="G724" t="str">
        <f>""</f>
        <v/>
      </c>
      <c r="H724" t="s">
        <v>1</v>
      </c>
      <c r="I724" t="s">
        <v>3606</v>
      </c>
      <c r="J724" t="s">
        <v>7133</v>
      </c>
      <c r="K724" t="str">
        <f t="shared" si="120"/>
        <v>41400</v>
      </c>
    </row>
    <row r="725" spans="1:11" customFormat="1" x14ac:dyDescent="0.25">
      <c r="A725" t="str">
        <f t="shared" si="116"/>
        <v>41</v>
      </c>
      <c r="B725" t="s">
        <v>812</v>
      </c>
      <c r="C725" t="str">
        <f t="shared" si="118"/>
        <v>039</v>
      </c>
      <c r="D725" t="s">
        <v>851</v>
      </c>
      <c r="E725" t="str">
        <f t="shared" si="119"/>
        <v>01</v>
      </c>
      <c r="F725" t="str">
        <f>"008"</f>
        <v>008</v>
      </c>
      <c r="G725" t="str">
        <f>""</f>
        <v/>
      </c>
      <c r="H725" t="s">
        <v>0</v>
      </c>
      <c r="I725" t="s">
        <v>3606</v>
      </c>
      <c r="J725" t="s">
        <v>7133</v>
      </c>
      <c r="K725" t="str">
        <f t="shared" si="120"/>
        <v>41400</v>
      </c>
    </row>
    <row r="726" spans="1:11" customFormat="1" x14ac:dyDescent="0.25">
      <c r="A726" t="str">
        <f t="shared" si="116"/>
        <v>41</v>
      </c>
      <c r="B726" t="s">
        <v>812</v>
      </c>
      <c r="C726" t="str">
        <f t="shared" si="118"/>
        <v>039</v>
      </c>
      <c r="D726" t="s">
        <v>851</v>
      </c>
      <c r="E726" t="str">
        <f t="shared" si="119"/>
        <v>01</v>
      </c>
      <c r="F726" t="str">
        <f>"009"</f>
        <v>009</v>
      </c>
      <c r="G726" t="str">
        <f>""</f>
        <v/>
      </c>
      <c r="H726" t="s">
        <v>1</v>
      </c>
      <c r="I726" t="s">
        <v>3607</v>
      </c>
      <c r="J726" t="s">
        <v>7134</v>
      </c>
      <c r="K726" t="str">
        <f t="shared" si="120"/>
        <v>41400</v>
      </c>
    </row>
    <row r="727" spans="1:11" customFormat="1" x14ac:dyDescent="0.25">
      <c r="A727" t="str">
        <f t="shared" si="116"/>
        <v>41</v>
      </c>
      <c r="B727" t="s">
        <v>812</v>
      </c>
      <c r="C727" t="str">
        <f t="shared" si="118"/>
        <v>039</v>
      </c>
      <c r="D727" t="s">
        <v>851</v>
      </c>
      <c r="E727" t="str">
        <f t="shared" si="119"/>
        <v>01</v>
      </c>
      <c r="F727" t="str">
        <f>"009"</f>
        <v>009</v>
      </c>
      <c r="G727" t="str">
        <f>""</f>
        <v/>
      </c>
      <c r="H727" t="s">
        <v>0</v>
      </c>
      <c r="I727" t="s">
        <v>3607</v>
      </c>
      <c r="J727" t="s">
        <v>7134</v>
      </c>
      <c r="K727" t="str">
        <f t="shared" si="120"/>
        <v>41400</v>
      </c>
    </row>
    <row r="728" spans="1:11" customFormat="1" x14ac:dyDescent="0.25">
      <c r="A728" t="str">
        <f t="shared" si="116"/>
        <v>41</v>
      </c>
      <c r="B728" t="s">
        <v>812</v>
      </c>
      <c r="C728" t="str">
        <f t="shared" si="118"/>
        <v>039</v>
      </c>
      <c r="D728" t="s">
        <v>851</v>
      </c>
      <c r="E728" t="str">
        <f t="shared" si="119"/>
        <v>01</v>
      </c>
      <c r="F728" t="str">
        <f>"010"</f>
        <v>010</v>
      </c>
      <c r="G728" t="str">
        <f>""</f>
        <v/>
      </c>
      <c r="H728" t="s">
        <v>1</v>
      </c>
      <c r="I728" t="s">
        <v>3606</v>
      </c>
      <c r="J728" t="s">
        <v>7133</v>
      </c>
      <c r="K728" t="str">
        <f t="shared" si="120"/>
        <v>41400</v>
      </c>
    </row>
    <row r="729" spans="1:11" customFormat="1" x14ac:dyDescent="0.25">
      <c r="A729" t="str">
        <f t="shared" si="116"/>
        <v>41</v>
      </c>
      <c r="B729" t="s">
        <v>812</v>
      </c>
      <c r="C729" t="str">
        <f t="shared" si="118"/>
        <v>039</v>
      </c>
      <c r="D729" t="s">
        <v>851</v>
      </c>
      <c r="E729" t="str">
        <f t="shared" si="119"/>
        <v>01</v>
      </c>
      <c r="F729" t="str">
        <f>"010"</f>
        <v>010</v>
      </c>
      <c r="G729" t="str">
        <f>""</f>
        <v/>
      </c>
      <c r="H729" t="s">
        <v>0</v>
      </c>
      <c r="I729" t="s">
        <v>3606</v>
      </c>
      <c r="J729" t="s">
        <v>7133</v>
      </c>
      <c r="K729" t="str">
        <f t="shared" si="120"/>
        <v>41400</v>
      </c>
    </row>
    <row r="730" spans="1:11" customFormat="1" x14ac:dyDescent="0.25">
      <c r="A730" t="str">
        <f t="shared" si="116"/>
        <v>41</v>
      </c>
      <c r="B730" t="s">
        <v>812</v>
      </c>
      <c r="C730" t="str">
        <f t="shared" si="118"/>
        <v>039</v>
      </c>
      <c r="D730" t="s">
        <v>851</v>
      </c>
      <c r="E730" t="str">
        <f t="shared" ref="E730:E736" si="121">"02"</f>
        <v>02</v>
      </c>
      <c r="F730" t="str">
        <f>"002"</f>
        <v>002</v>
      </c>
      <c r="G730" t="str">
        <f>""</f>
        <v/>
      </c>
      <c r="H730" t="s">
        <v>1</v>
      </c>
      <c r="I730" t="s">
        <v>3609</v>
      </c>
      <c r="J730" t="s">
        <v>7136</v>
      </c>
      <c r="K730" t="str">
        <f t="shared" si="120"/>
        <v>41400</v>
      </c>
    </row>
    <row r="731" spans="1:11" customFormat="1" x14ac:dyDescent="0.25">
      <c r="A731" t="str">
        <f t="shared" si="116"/>
        <v>41</v>
      </c>
      <c r="B731" t="s">
        <v>812</v>
      </c>
      <c r="C731" t="str">
        <f t="shared" si="118"/>
        <v>039</v>
      </c>
      <c r="D731" t="s">
        <v>851</v>
      </c>
      <c r="E731" t="str">
        <f t="shared" si="121"/>
        <v>02</v>
      </c>
      <c r="F731" t="str">
        <f>"002"</f>
        <v>002</v>
      </c>
      <c r="G731" t="str">
        <f>""</f>
        <v/>
      </c>
      <c r="H731" t="s">
        <v>0</v>
      </c>
      <c r="I731" t="s">
        <v>3609</v>
      </c>
      <c r="J731" t="s">
        <v>7136</v>
      </c>
      <c r="K731" t="str">
        <f t="shared" si="120"/>
        <v>41400</v>
      </c>
    </row>
    <row r="732" spans="1:11" customFormat="1" x14ac:dyDescent="0.25">
      <c r="A732" t="str">
        <f t="shared" si="116"/>
        <v>41</v>
      </c>
      <c r="B732" t="s">
        <v>812</v>
      </c>
      <c r="C732" t="str">
        <f t="shared" si="118"/>
        <v>039</v>
      </c>
      <c r="D732" t="s">
        <v>851</v>
      </c>
      <c r="E732" t="str">
        <f t="shared" si="121"/>
        <v>02</v>
      </c>
      <c r="F732" t="str">
        <f>"003"</f>
        <v>003</v>
      </c>
      <c r="G732" t="str">
        <f>""</f>
        <v/>
      </c>
      <c r="H732" t="s">
        <v>1</v>
      </c>
      <c r="I732" t="s">
        <v>3610</v>
      </c>
      <c r="J732" t="s">
        <v>7137</v>
      </c>
      <c r="K732" t="str">
        <f t="shared" si="120"/>
        <v>41400</v>
      </c>
    </row>
    <row r="733" spans="1:11" customFormat="1" x14ac:dyDescent="0.25">
      <c r="A733" t="str">
        <f t="shared" si="116"/>
        <v>41</v>
      </c>
      <c r="B733" t="s">
        <v>812</v>
      </c>
      <c r="C733" t="str">
        <f t="shared" si="118"/>
        <v>039</v>
      </c>
      <c r="D733" t="s">
        <v>851</v>
      </c>
      <c r="E733" t="str">
        <f t="shared" si="121"/>
        <v>02</v>
      </c>
      <c r="F733" t="str">
        <f>"003"</f>
        <v>003</v>
      </c>
      <c r="G733" t="str">
        <f>""</f>
        <v/>
      </c>
      <c r="H733" t="s">
        <v>0</v>
      </c>
      <c r="I733" t="s">
        <v>3610</v>
      </c>
      <c r="J733" t="s">
        <v>7137</v>
      </c>
      <c r="K733" t="str">
        <f t="shared" si="120"/>
        <v>41400</v>
      </c>
    </row>
    <row r="734" spans="1:11" customFormat="1" x14ac:dyDescent="0.25">
      <c r="A734" t="str">
        <f t="shared" si="116"/>
        <v>41</v>
      </c>
      <c r="B734" t="s">
        <v>812</v>
      </c>
      <c r="C734" t="str">
        <f t="shared" si="118"/>
        <v>039</v>
      </c>
      <c r="D734" t="s">
        <v>851</v>
      </c>
      <c r="E734" t="str">
        <f t="shared" si="121"/>
        <v>02</v>
      </c>
      <c r="F734" t="str">
        <f>"004"</f>
        <v>004</v>
      </c>
      <c r="G734" t="str">
        <f>""</f>
        <v/>
      </c>
      <c r="H734" t="s">
        <v>1</v>
      </c>
      <c r="I734" t="s">
        <v>3610</v>
      </c>
      <c r="J734" t="s">
        <v>7137</v>
      </c>
      <c r="K734" t="str">
        <f t="shared" si="120"/>
        <v>41400</v>
      </c>
    </row>
    <row r="735" spans="1:11" customFormat="1" x14ac:dyDescent="0.25">
      <c r="A735" t="str">
        <f t="shared" si="116"/>
        <v>41</v>
      </c>
      <c r="B735" t="s">
        <v>812</v>
      </c>
      <c r="C735" t="str">
        <f t="shared" si="118"/>
        <v>039</v>
      </c>
      <c r="D735" t="s">
        <v>851</v>
      </c>
      <c r="E735" t="str">
        <f t="shared" si="121"/>
        <v>02</v>
      </c>
      <c r="F735" t="str">
        <f>"004"</f>
        <v>004</v>
      </c>
      <c r="G735" t="str">
        <f>""</f>
        <v/>
      </c>
      <c r="H735" t="s">
        <v>0</v>
      </c>
      <c r="I735" t="s">
        <v>3610</v>
      </c>
      <c r="J735" t="s">
        <v>7137</v>
      </c>
      <c r="K735" t="str">
        <f t="shared" si="120"/>
        <v>41400</v>
      </c>
    </row>
    <row r="736" spans="1:11" customFormat="1" x14ac:dyDescent="0.25">
      <c r="A736" t="str">
        <f t="shared" si="116"/>
        <v>41</v>
      </c>
      <c r="B736" t="s">
        <v>812</v>
      </c>
      <c r="C736" t="str">
        <f t="shared" si="118"/>
        <v>039</v>
      </c>
      <c r="D736" t="s">
        <v>851</v>
      </c>
      <c r="E736" t="str">
        <f t="shared" si="121"/>
        <v>02</v>
      </c>
      <c r="F736" t="str">
        <f>"005"</f>
        <v>005</v>
      </c>
      <c r="G736" t="str">
        <f>""</f>
        <v/>
      </c>
      <c r="H736" t="s">
        <v>3</v>
      </c>
      <c r="I736" t="s">
        <v>3610</v>
      </c>
      <c r="J736" t="s">
        <v>7137</v>
      </c>
      <c r="K736" t="str">
        <f t="shared" si="120"/>
        <v>41400</v>
      </c>
    </row>
    <row r="737" spans="1:11" customFormat="1" x14ac:dyDescent="0.25">
      <c r="A737" t="str">
        <f t="shared" si="116"/>
        <v>41</v>
      </c>
      <c r="B737" t="s">
        <v>812</v>
      </c>
      <c r="C737" t="str">
        <f t="shared" si="118"/>
        <v>039</v>
      </c>
      <c r="D737" t="s">
        <v>851</v>
      </c>
      <c r="E737" t="str">
        <f t="shared" ref="E737:E749" si="122">"03"</f>
        <v>03</v>
      </c>
      <c r="F737" t="str">
        <f>"001"</f>
        <v>001</v>
      </c>
      <c r="G737" t="str">
        <f>""</f>
        <v/>
      </c>
      <c r="H737" t="s">
        <v>1</v>
      </c>
      <c r="I737" t="s">
        <v>3611</v>
      </c>
      <c r="J737" t="s">
        <v>7138</v>
      </c>
      <c r="K737" t="str">
        <f t="shared" si="120"/>
        <v>41400</v>
      </c>
    </row>
    <row r="738" spans="1:11" customFormat="1" x14ac:dyDescent="0.25">
      <c r="A738" t="str">
        <f t="shared" si="116"/>
        <v>41</v>
      </c>
      <c r="B738" t="s">
        <v>812</v>
      </c>
      <c r="C738" t="str">
        <f t="shared" si="118"/>
        <v>039</v>
      </c>
      <c r="D738" t="s">
        <v>851</v>
      </c>
      <c r="E738" t="str">
        <f t="shared" si="122"/>
        <v>03</v>
      </c>
      <c r="F738" t="str">
        <f>"001"</f>
        <v>001</v>
      </c>
      <c r="G738" t="str">
        <f>""</f>
        <v/>
      </c>
      <c r="H738" t="s">
        <v>0</v>
      </c>
      <c r="I738" t="s">
        <v>3611</v>
      </c>
      <c r="J738" t="s">
        <v>7138</v>
      </c>
      <c r="K738" t="str">
        <f t="shared" si="120"/>
        <v>41400</v>
      </c>
    </row>
    <row r="739" spans="1:11" customFormat="1" x14ac:dyDescent="0.25">
      <c r="A739" t="str">
        <f t="shared" si="116"/>
        <v>41</v>
      </c>
      <c r="B739" t="s">
        <v>812</v>
      </c>
      <c r="C739" t="str">
        <f t="shared" si="118"/>
        <v>039</v>
      </c>
      <c r="D739" t="s">
        <v>851</v>
      </c>
      <c r="E739" t="str">
        <f t="shared" si="122"/>
        <v>03</v>
      </c>
      <c r="F739" t="str">
        <f>"001"</f>
        <v>001</v>
      </c>
      <c r="G739" t="str">
        <f>""</f>
        <v/>
      </c>
      <c r="H739" t="s">
        <v>2</v>
      </c>
      <c r="I739" t="s">
        <v>3611</v>
      </c>
      <c r="J739" t="s">
        <v>7138</v>
      </c>
      <c r="K739" t="str">
        <f t="shared" si="120"/>
        <v>41400</v>
      </c>
    </row>
    <row r="740" spans="1:11" customFormat="1" x14ac:dyDescent="0.25">
      <c r="A740" t="str">
        <f t="shared" si="116"/>
        <v>41</v>
      </c>
      <c r="B740" t="s">
        <v>812</v>
      </c>
      <c r="C740" t="str">
        <f t="shared" si="118"/>
        <v>039</v>
      </c>
      <c r="D740" t="s">
        <v>851</v>
      </c>
      <c r="E740" t="str">
        <f t="shared" si="122"/>
        <v>03</v>
      </c>
      <c r="F740" t="str">
        <f>"002"</f>
        <v>002</v>
      </c>
      <c r="G740" t="str">
        <f>""</f>
        <v/>
      </c>
      <c r="H740" t="s">
        <v>3</v>
      </c>
      <c r="I740" t="s">
        <v>75</v>
      </c>
      <c r="J740" t="s">
        <v>7139</v>
      </c>
      <c r="K740" t="str">
        <f t="shared" si="120"/>
        <v>41400</v>
      </c>
    </row>
    <row r="741" spans="1:11" customFormat="1" x14ac:dyDescent="0.25">
      <c r="A741" t="str">
        <f t="shared" si="116"/>
        <v>41</v>
      </c>
      <c r="B741" t="s">
        <v>812</v>
      </c>
      <c r="C741" t="str">
        <f t="shared" si="118"/>
        <v>039</v>
      </c>
      <c r="D741" t="s">
        <v>851</v>
      </c>
      <c r="E741" t="str">
        <f t="shared" si="122"/>
        <v>03</v>
      </c>
      <c r="F741" t="str">
        <f>"003"</f>
        <v>003</v>
      </c>
      <c r="G741" t="str">
        <f>""</f>
        <v/>
      </c>
      <c r="H741" t="s">
        <v>1</v>
      </c>
      <c r="I741" t="s">
        <v>3612</v>
      </c>
      <c r="J741" t="s">
        <v>7140</v>
      </c>
      <c r="K741" t="str">
        <f t="shared" si="120"/>
        <v>41400</v>
      </c>
    </row>
    <row r="742" spans="1:11" customFormat="1" x14ac:dyDescent="0.25">
      <c r="A742" t="str">
        <f t="shared" si="116"/>
        <v>41</v>
      </c>
      <c r="B742" t="s">
        <v>812</v>
      </c>
      <c r="C742" t="str">
        <f t="shared" si="118"/>
        <v>039</v>
      </c>
      <c r="D742" t="s">
        <v>851</v>
      </c>
      <c r="E742" t="str">
        <f t="shared" si="122"/>
        <v>03</v>
      </c>
      <c r="F742" t="str">
        <f>"003"</f>
        <v>003</v>
      </c>
      <c r="G742" t="str">
        <f>""</f>
        <v/>
      </c>
      <c r="H742" t="s">
        <v>0</v>
      </c>
      <c r="I742" t="s">
        <v>3612</v>
      </c>
      <c r="J742" t="s">
        <v>7140</v>
      </c>
      <c r="K742" t="str">
        <f t="shared" si="120"/>
        <v>41400</v>
      </c>
    </row>
    <row r="743" spans="1:11" customFormat="1" x14ac:dyDescent="0.25">
      <c r="A743" t="str">
        <f t="shared" si="116"/>
        <v>41</v>
      </c>
      <c r="B743" t="s">
        <v>812</v>
      </c>
      <c r="C743" t="str">
        <f t="shared" si="118"/>
        <v>039</v>
      </c>
      <c r="D743" t="s">
        <v>851</v>
      </c>
      <c r="E743" t="str">
        <f t="shared" si="122"/>
        <v>03</v>
      </c>
      <c r="F743" t="str">
        <f>"004"</f>
        <v>004</v>
      </c>
      <c r="G743" t="str">
        <f>""</f>
        <v/>
      </c>
      <c r="H743" t="s">
        <v>1</v>
      </c>
      <c r="I743" t="s">
        <v>3099</v>
      </c>
      <c r="J743" t="s">
        <v>7141</v>
      </c>
      <c r="K743" t="str">
        <f t="shared" si="120"/>
        <v>41400</v>
      </c>
    </row>
    <row r="744" spans="1:11" customFormat="1" x14ac:dyDescent="0.25">
      <c r="A744" t="str">
        <f t="shared" si="116"/>
        <v>41</v>
      </c>
      <c r="B744" t="s">
        <v>812</v>
      </c>
      <c r="C744" t="str">
        <f t="shared" si="118"/>
        <v>039</v>
      </c>
      <c r="D744" t="s">
        <v>851</v>
      </c>
      <c r="E744" t="str">
        <f t="shared" si="122"/>
        <v>03</v>
      </c>
      <c r="F744" t="str">
        <f>"004"</f>
        <v>004</v>
      </c>
      <c r="G744" t="str">
        <f>""</f>
        <v/>
      </c>
      <c r="H744" t="s">
        <v>0</v>
      </c>
      <c r="I744" t="s">
        <v>3099</v>
      </c>
      <c r="J744" t="s">
        <v>7141</v>
      </c>
      <c r="K744" t="str">
        <f t="shared" si="120"/>
        <v>41400</v>
      </c>
    </row>
    <row r="745" spans="1:11" customFormat="1" x14ac:dyDescent="0.25">
      <c r="A745" t="str">
        <f t="shared" si="116"/>
        <v>41</v>
      </c>
      <c r="B745" t="s">
        <v>812</v>
      </c>
      <c r="C745" t="str">
        <f t="shared" si="118"/>
        <v>039</v>
      </c>
      <c r="D745" t="s">
        <v>851</v>
      </c>
      <c r="E745" t="str">
        <f t="shared" si="122"/>
        <v>03</v>
      </c>
      <c r="F745" t="str">
        <f>"005"</f>
        <v>005</v>
      </c>
      <c r="G745" t="str">
        <f>""</f>
        <v/>
      </c>
      <c r="H745" t="s">
        <v>3</v>
      </c>
      <c r="I745" t="s">
        <v>3611</v>
      </c>
      <c r="J745" t="s">
        <v>7138</v>
      </c>
      <c r="K745" t="str">
        <f t="shared" si="120"/>
        <v>41400</v>
      </c>
    </row>
    <row r="746" spans="1:11" customFormat="1" x14ac:dyDescent="0.25">
      <c r="A746" t="str">
        <f t="shared" si="116"/>
        <v>41</v>
      </c>
      <c r="B746" t="s">
        <v>812</v>
      </c>
      <c r="C746" t="str">
        <f t="shared" si="118"/>
        <v>039</v>
      </c>
      <c r="D746" t="s">
        <v>851</v>
      </c>
      <c r="E746" t="str">
        <f t="shared" si="122"/>
        <v>03</v>
      </c>
      <c r="F746" t="str">
        <f>"006"</f>
        <v>006</v>
      </c>
      <c r="G746" t="str">
        <f>""</f>
        <v/>
      </c>
      <c r="H746" t="s">
        <v>1</v>
      </c>
      <c r="I746" t="s">
        <v>3099</v>
      </c>
      <c r="J746" t="s">
        <v>7141</v>
      </c>
      <c r="K746" t="str">
        <f t="shared" si="120"/>
        <v>41400</v>
      </c>
    </row>
    <row r="747" spans="1:11" customFormat="1" x14ac:dyDescent="0.25">
      <c r="A747" t="str">
        <f t="shared" si="116"/>
        <v>41</v>
      </c>
      <c r="B747" t="s">
        <v>812</v>
      </c>
      <c r="C747" t="str">
        <f t="shared" si="118"/>
        <v>039</v>
      </c>
      <c r="D747" t="s">
        <v>851</v>
      </c>
      <c r="E747" t="str">
        <f t="shared" si="122"/>
        <v>03</v>
      </c>
      <c r="F747" t="str">
        <f>"006"</f>
        <v>006</v>
      </c>
      <c r="G747" t="str">
        <f>""</f>
        <v/>
      </c>
      <c r="H747" t="s">
        <v>0</v>
      </c>
      <c r="I747" t="s">
        <v>3099</v>
      </c>
      <c r="J747" t="s">
        <v>7141</v>
      </c>
      <c r="K747" t="str">
        <f t="shared" si="120"/>
        <v>41400</v>
      </c>
    </row>
    <row r="748" spans="1:11" customFormat="1" x14ac:dyDescent="0.25">
      <c r="A748" t="str">
        <f t="shared" si="116"/>
        <v>41</v>
      </c>
      <c r="B748" t="s">
        <v>812</v>
      </c>
      <c r="C748" t="str">
        <f t="shared" si="118"/>
        <v>039</v>
      </c>
      <c r="D748" t="s">
        <v>851</v>
      </c>
      <c r="E748" t="str">
        <f t="shared" si="122"/>
        <v>03</v>
      </c>
      <c r="F748" t="str">
        <f>"007"</f>
        <v>007</v>
      </c>
      <c r="G748" t="str">
        <f>""</f>
        <v/>
      </c>
      <c r="H748" t="s">
        <v>1</v>
      </c>
      <c r="I748" t="s">
        <v>3099</v>
      </c>
      <c r="J748" t="s">
        <v>7141</v>
      </c>
      <c r="K748" t="str">
        <f t="shared" si="120"/>
        <v>41400</v>
      </c>
    </row>
    <row r="749" spans="1:11" customFormat="1" x14ac:dyDescent="0.25">
      <c r="A749" t="str">
        <f t="shared" si="116"/>
        <v>41</v>
      </c>
      <c r="B749" t="s">
        <v>812</v>
      </c>
      <c r="C749" t="str">
        <f t="shared" si="118"/>
        <v>039</v>
      </c>
      <c r="D749" t="s">
        <v>851</v>
      </c>
      <c r="E749" t="str">
        <f t="shared" si="122"/>
        <v>03</v>
      </c>
      <c r="F749" t="str">
        <f>"007"</f>
        <v>007</v>
      </c>
      <c r="G749" t="str">
        <f>""</f>
        <v/>
      </c>
      <c r="H749" t="s">
        <v>0</v>
      </c>
      <c r="I749" t="s">
        <v>3099</v>
      </c>
      <c r="J749" t="s">
        <v>7141</v>
      </c>
      <c r="K749" t="str">
        <f t="shared" si="120"/>
        <v>41400</v>
      </c>
    </row>
    <row r="750" spans="1:11" customFormat="1" x14ac:dyDescent="0.25">
      <c r="A750" t="str">
        <f t="shared" si="116"/>
        <v>41</v>
      </c>
      <c r="B750" t="s">
        <v>812</v>
      </c>
      <c r="C750" t="str">
        <f t="shared" si="118"/>
        <v>039</v>
      </c>
      <c r="D750" t="s">
        <v>851</v>
      </c>
      <c r="E750" t="str">
        <f t="shared" ref="E750:E759" si="123">"04"</f>
        <v>04</v>
      </c>
      <c r="F750" t="str">
        <f>"001"</f>
        <v>001</v>
      </c>
      <c r="G750" t="str">
        <f>""</f>
        <v/>
      </c>
      <c r="H750" t="s">
        <v>1</v>
      </c>
      <c r="I750" t="s">
        <v>1008</v>
      </c>
      <c r="J750" t="s">
        <v>7142</v>
      </c>
      <c r="K750" t="str">
        <f t="shared" si="120"/>
        <v>41400</v>
      </c>
    </row>
    <row r="751" spans="1:11" customFormat="1" x14ac:dyDescent="0.25">
      <c r="A751" t="str">
        <f t="shared" si="116"/>
        <v>41</v>
      </c>
      <c r="B751" t="s">
        <v>812</v>
      </c>
      <c r="C751" t="str">
        <f t="shared" si="118"/>
        <v>039</v>
      </c>
      <c r="D751" t="s">
        <v>851</v>
      </c>
      <c r="E751" t="str">
        <f t="shared" si="123"/>
        <v>04</v>
      </c>
      <c r="F751" t="str">
        <f>"001"</f>
        <v>001</v>
      </c>
      <c r="G751" t="str">
        <f>""</f>
        <v/>
      </c>
      <c r="H751" t="s">
        <v>0</v>
      </c>
      <c r="I751" t="s">
        <v>1008</v>
      </c>
      <c r="J751" t="s">
        <v>7142</v>
      </c>
      <c r="K751" t="str">
        <f t="shared" si="120"/>
        <v>41400</v>
      </c>
    </row>
    <row r="752" spans="1:11" customFormat="1" x14ac:dyDescent="0.25">
      <c r="A752" t="str">
        <f t="shared" si="116"/>
        <v>41</v>
      </c>
      <c r="B752" t="s">
        <v>812</v>
      </c>
      <c r="C752" t="str">
        <f t="shared" si="118"/>
        <v>039</v>
      </c>
      <c r="D752" t="s">
        <v>851</v>
      </c>
      <c r="E752" t="str">
        <f t="shared" si="123"/>
        <v>04</v>
      </c>
      <c r="F752" t="str">
        <f>"002"</f>
        <v>002</v>
      </c>
      <c r="G752" t="str">
        <f>""</f>
        <v/>
      </c>
      <c r="H752" t="s">
        <v>3</v>
      </c>
      <c r="I752" t="s">
        <v>3612</v>
      </c>
      <c r="J752" t="s">
        <v>7140</v>
      </c>
      <c r="K752" t="str">
        <f t="shared" si="120"/>
        <v>41400</v>
      </c>
    </row>
    <row r="753" spans="1:11" customFormat="1" x14ac:dyDescent="0.25">
      <c r="A753" t="str">
        <f t="shared" si="116"/>
        <v>41</v>
      </c>
      <c r="B753" t="s">
        <v>812</v>
      </c>
      <c r="C753" t="str">
        <f t="shared" si="118"/>
        <v>039</v>
      </c>
      <c r="D753" t="s">
        <v>851</v>
      </c>
      <c r="E753" t="str">
        <f t="shared" si="123"/>
        <v>04</v>
      </c>
      <c r="F753" t="str">
        <f>"004"</f>
        <v>004</v>
      </c>
      <c r="G753" t="str">
        <f>"01"</f>
        <v>01</v>
      </c>
      <c r="H753" t="s">
        <v>1</v>
      </c>
      <c r="I753" t="s">
        <v>2176</v>
      </c>
      <c r="J753" t="s">
        <v>7143</v>
      </c>
      <c r="K753" t="str">
        <f>"41563"</f>
        <v>41563</v>
      </c>
    </row>
    <row r="754" spans="1:11" customFormat="1" x14ac:dyDescent="0.25">
      <c r="A754" t="str">
        <f t="shared" si="116"/>
        <v>41</v>
      </c>
      <c r="B754" t="s">
        <v>812</v>
      </c>
      <c r="C754" t="str">
        <f t="shared" si="118"/>
        <v>039</v>
      </c>
      <c r="D754" t="s">
        <v>851</v>
      </c>
      <c r="E754" t="str">
        <f t="shared" si="123"/>
        <v>04</v>
      </c>
      <c r="F754" t="str">
        <f>"004"</f>
        <v>004</v>
      </c>
      <c r="G754" t="str">
        <f>"02"</f>
        <v>02</v>
      </c>
      <c r="H754" t="s">
        <v>0</v>
      </c>
      <c r="I754" t="s">
        <v>3099</v>
      </c>
      <c r="J754" t="s">
        <v>7141</v>
      </c>
      <c r="K754" t="str">
        <f t="shared" ref="K754:K764" si="124">"41400"</f>
        <v>41400</v>
      </c>
    </row>
    <row r="755" spans="1:11" customFormat="1" x14ac:dyDescent="0.25">
      <c r="A755" t="str">
        <f t="shared" si="116"/>
        <v>41</v>
      </c>
      <c r="B755" t="s">
        <v>812</v>
      </c>
      <c r="C755" t="str">
        <f t="shared" si="118"/>
        <v>039</v>
      </c>
      <c r="D755" t="s">
        <v>851</v>
      </c>
      <c r="E755" t="str">
        <f t="shared" si="123"/>
        <v>04</v>
      </c>
      <c r="F755" t="str">
        <f>"005"</f>
        <v>005</v>
      </c>
      <c r="G755" t="str">
        <f>""</f>
        <v/>
      </c>
      <c r="H755" t="s">
        <v>3</v>
      </c>
      <c r="I755" t="s">
        <v>3099</v>
      </c>
      <c r="J755" t="s">
        <v>7141</v>
      </c>
      <c r="K755" t="str">
        <f t="shared" si="124"/>
        <v>41400</v>
      </c>
    </row>
    <row r="756" spans="1:11" customFormat="1" x14ac:dyDescent="0.25">
      <c r="A756" t="str">
        <f t="shared" si="116"/>
        <v>41</v>
      </c>
      <c r="B756" t="s">
        <v>812</v>
      </c>
      <c r="C756" t="str">
        <f t="shared" si="118"/>
        <v>039</v>
      </c>
      <c r="D756" t="s">
        <v>851</v>
      </c>
      <c r="E756" t="str">
        <f t="shared" si="123"/>
        <v>04</v>
      </c>
      <c r="F756" t="str">
        <f>"006"</f>
        <v>006</v>
      </c>
      <c r="G756" t="str">
        <f>""</f>
        <v/>
      </c>
      <c r="H756" t="s">
        <v>1</v>
      </c>
      <c r="I756" t="s">
        <v>3612</v>
      </c>
      <c r="J756" t="s">
        <v>7140</v>
      </c>
      <c r="K756" t="str">
        <f t="shared" si="124"/>
        <v>41400</v>
      </c>
    </row>
    <row r="757" spans="1:11" customFormat="1" x14ac:dyDescent="0.25">
      <c r="A757" t="str">
        <f t="shared" si="116"/>
        <v>41</v>
      </c>
      <c r="B757" t="s">
        <v>812</v>
      </c>
      <c r="C757" t="str">
        <f t="shared" si="118"/>
        <v>039</v>
      </c>
      <c r="D757" t="s">
        <v>851</v>
      </c>
      <c r="E757" t="str">
        <f t="shared" si="123"/>
        <v>04</v>
      </c>
      <c r="F757" t="str">
        <f>"006"</f>
        <v>006</v>
      </c>
      <c r="G757" t="str">
        <f>""</f>
        <v/>
      </c>
      <c r="H757" t="s">
        <v>0</v>
      </c>
      <c r="I757" t="s">
        <v>3612</v>
      </c>
      <c r="J757" t="s">
        <v>7140</v>
      </c>
      <c r="K757" t="str">
        <f t="shared" si="124"/>
        <v>41400</v>
      </c>
    </row>
    <row r="758" spans="1:11" customFormat="1" x14ac:dyDescent="0.25">
      <c r="A758" t="str">
        <f t="shared" si="116"/>
        <v>41</v>
      </c>
      <c r="B758" t="s">
        <v>812</v>
      </c>
      <c r="C758" t="str">
        <f t="shared" si="118"/>
        <v>039</v>
      </c>
      <c r="D758" t="s">
        <v>851</v>
      </c>
      <c r="E758" t="str">
        <f t="shared" si="123"/>
        <v>04</v>
      </c>
      <c r="F758" t="str">
        <f>"007"</f>
        <v>007</v>
      </c>
      <c r="G758" t="str">
        <f>""</f>
        <v/>
      </c>
      <c r="H758" t="s">
        <v>1</v>
      </c>
      <c r="I758" t="s">
        <v>1008</v>
      </c>
      <c r="J758" t="s">
        <v>7142</v>
      </c>
      <c r="K758" t="str">
        <f t="shared" si="124"/>
        <v>41400</v>
      </c>
    </row>
    <row r="759" spans="1:11" customFormat="1" x14ac:dyDescent="0.25">
      <c r="A759" t="str">
        <f t="shared" si="116"/>
        <v>41</v>
      </c>
      <c r="B759" t="s">
        <v>812</v>
      </c>
      <c r="C759" t="str">
        <f t="shared" si="118"/>
        <v>039</v>
      </c>
      <c r="D759" t="s">
        <v>851</v>
      </c>
      <c r="E759" t="str">
        <f t="shared" si="123"/>
        <v>04</v>
      </c>
      <c r="F759" t="str">
        <f>"007"</f>
        <v>007</v>
      </c>
      <c r="G759" t="str">
        <f>""</f>
        <v/>
      </c>
      <c r="H759" t="s">
        <v>0</v>
      </c>
      <c r="I759" t="s">
        <v>1008</v>
      </c>
      <c r="J759" t="s">
        <v>7142</v>
      </c>
      <c r="K759" t="str">
        <f t="shared" si="124"/>
        <v>41400</v>
      </c>
    </row>
    <row r="760" spans="1:11" customFormat="1" x14ac:dyDescent="0.25">
      <c r="A760" t="str">
        <f t="shared" si="116"/>
        <v>41</v>
      </c>
      <c r="B760" t="s">
        <v>812</v>
      </c>
      <c r="C760" t="str">
        <f t="shared" si="118"/>
        <v>039</v>
      </c>
      <c r="D760" t="s">
        <v>851</v>
      </c>
      <c r="E760" t="str">
        <f>"05"</f>
        <v>05</v>
      </c>
      <c r="F760" t="str">
        <f>"001"</f>
        <v>001</v>
      </c>
      <c r="G760" t="str">
        <f>""</f>
        <v/>
      </c>
      <c r="H760" t="s">
        <v>3</v>
      </c>
      <c r="I760" t="s">
        <v>3604</v>
      </c>
      <c r="J760" t="s">
        <v>7131</v>
      </c>
      <c r="K760" t="str">
        <f t="shared" si="124"/>
        <v>41400</v>
      </c>
    </row>
    <row r="761" spans="1:11" customFormat="1" x14ac:dyDescent="0.25">
      <c r="A761" t="str">
        <f t="shared" si="116"/>
        <v>41</v>
      </c>
      <c r="B761" t="s">
        <v>812</v>
      </c>
      <c r="C761" t="str">
        <f t="shared" si="118"/>
        <v>039</v>
      </c>
      <c r="D761" t="s">
        <v>851</v>
      </c>
      <c r="E761" t="str">
        <f>"05"</f>
        <v>05</v>
      </c>
      <c r="F761" t="str">
        <f>"002"</f>
        <v>002</v>
      </c>
      <c r="G761" t="str">
        <f>""</f>
        <v/>
      </c>
      <c r="H761" t="s">
        <v>1</v>
      </c>
      <c r="I761" t="s">
        <v>3613</v>
      </c>
      <c r="J761" t="s">
        <v>7144</v>
      </c>
      <c r="K761" t="str">
        <f t="shared" si="124"/>
        <v>41400</v>
      </c>
    </row>
    <row r="762" spans="1:11" customFormat="1" x14ac:dyDescent="0.25">
      <c r="A762" t="str">
        <f t="shared" si="116"/>
        <v>41</v>
      </c>
      <c r="B762" t="s">
        <v>812</v>
      </c>
      <c r="C762" t="str">
        <f t="shared" si="118"/>
        <v>039</v>
      </c>
      <c r="D762" t="s">
        <v>851</v>
      </c>
      <c r="E762" t="str">
        <f>"05"</f>
        <v>05</v>
      </c>
      <c r="F762" t="str">
        <f>"002"</f>
        <v>002</v>
      </c>
      <c r="G762" t="str">
        <f>""</f>
        <v/>
      </c>
      <c r="H762" t="s">
        <v>0</v>
      </c>
      <c r="I762" t="s">
        <v>3613</v>
      </c>
      <c r="J762" t="s">
        <v>7144</v>
      </c>
      <c r="K762" t="str">
        <f t="shared" si="124"/>
        <v>41400</v>
      </c>
    </row>
    <row r="763" spans="1:11" customFormat="1" x14ac:dyDescent="0.25">
      <c r="A763" t="str">
        <f t="shared" si="116"/>
        <v>41</v>
      </c>
      <c r="B763" t="s">
        <v>812</v>
      </c>
      <c r="C763" t="str">
        <f t="shared" si="118"/>
        <v>039</v>
      </c>
      <c r="D763" t="s">
        <v>851</v>
      </c>
      <c r="E763" t="str">
        <f>"05"</f>
        <v>05</v>
      </c>
      <c r="F763" t="str">
        <f>"003"</f>
        <v>003</v>
      </c>
      <c r="G763" t="str">
        <f>""</f>
        <v/>
      </c>
      <c r="H763" t="s">
        <v>1</v>
      </c>
      <c r="I763" t="s">
        <v>3613</v>
      </c>
      <c r="J763" t="s">
        <v>7144</v>
      </c>
      <c r="K763" t="str">
        <f t="shared" si="124"/>
        <v>41400</v>
      </c>
    </row>
    <row r="764" spans="1:11" customFormat="1" x14ac:dyDescent="0.25">
      <c r="A764" t="str">
        <f t="shared" si="116"/>
        <v>41</v>
      </c>
      <c r="B764" t="s">
        <v>812</v>
      </c>
      <c r="C764" t="str">
        <f t="shared" si="118"/>
        <v>039</v>
      </c>
      <c r="D764" t="s">
        <v>851</v>
      </c>
      <c r="E764" t="str">
        <f>"05"</f>
        <v>05</v>
      </c>
      <c r="F764" t="str">
        <f>"003"</f>
        <v>003</v>
      </c>
      <c r="G764" t="str">
        <f>""</f>
        <v/>
      </c>
      <c r="H764" t="s">
        <v>0</v>
      </c>
      <c r="I764" t="s">
        <v>3613</v>
      </c>
      <c r="J764" t="s">
        <v>7144</v>
      </c>
      <c r="K764" t="str">
        <f t="shared" si="124"/>
        <v>41400</v>
      </c>
    </row>
    <row r="765" spans="1:11" customFormat="1" x14ac:dyDescent="0.25">
      <c r="A765" t="str">
        <f t="shared" si="116"/>
        <v>41</v>
      </c>
      <c r="B765" t="s">
        <v>812</v>
      </c>
      <c r="C765" t="str">
        <f t="shared" ref="C765:C784" si="125">"040"</f>
        <v>040</v>
      </c>
      <c r="D765" t="s">
        <v>852</v>
      </c>
      <c r="E765" t="str">
        <f t="shared" ref="E765:E789" si="126">"01"</f>
        <v>01</v>
      </c>
      <c r="F765" t="str">
        <f>"001"</f>
        <v>001</v>
      </c>
      <c r="G765" t="str">
        <f>""</f>
        <v/>
      </c>
      <c r="H765" t="s">
        <v>1</v>
      </c>
      <c r="I765" t="s">
        <v>3614</v>
      </c>
      <c r="J765" t="s">
        <v>7145</v>
      </c>
      <c r="K765" t="str">
        <f t="shared" ref="K765:K784" si="127">"41807"</f>
        <v>41807</v>
      </c>
    </row>
    <row r="766" spans="1:11" customFormat="1" x14ac:dyDescent="0.25">
      <c r="A766" t="str">
        <f t="shared" si="116"/>
        <v>41</v>
      </c>
      <c r="B766" t="s">
        <v>812</v>
      </c>
      <c r="C766" t="str">
        <f t="shared" si="125"/>
        <v>040</v>
      </c>
      <c r="D766" t="s">
        <v>852</v>
      </c>
      <c r="E766" t="str">
        <f t="shared" si="126"/>
        <v>01</v>
      </c>
      <c r="F766" t="str">
        <f>"001"</f>
        <v>001</v>
      </c>
      <c r="G766" t="str">
        <f>""</f>
        <v/>
      </c>
      <c r="H766" t="s">
        <v>0</v>
      </c>
      <c r="I766" t="s">
        <v>3614</v>
      </c>
      <c r="J766" t="s">
        <v>7145</v>
      </c>
      <c r="K766" t="str">
        <f t="shared" si="127"/>
        <v>41807</v>
      </c>
    </row>
    <row r="767" spans="1:11" customFormat="1" x14ac:dyDescent="0.25">
      <c r="A767" t="str">
        <f t="shared" si="116"/>
        <v>41</v>
      </c>
      <c r="B767" t="s">
        <v>812</v>
      </c>
      <c r="C767" t="str">
        <f t="shared" si="125"/>
        <v>040</v>
      </c>
      <c r="D767" t="s">
        <v>852</v>
      </c>
      <c r="E767" t="str">
        <f t="shared" si="126"/>
        <v>01</v>
      </c>
      <c r="F767" t="str">
        <f>"002"</f>
        <v>002</v>
      </c>
      <c r="G767" t="str">
        <f>""</f>
        <v/>
      </c>
      <c r="H767" t="s">
        <v>1</v>
      </c>
      <c r="I767" t="s">
        <v>3614</v>
      </c>
      <c r="J767" t="s">
        <v>7145</v>
      </c>
      <c r="K767" t="str">
        <f t="shared" si="127"/>
        <v>41807</v>
      </c>
    </row>
    <row r="768" spans="1:11" customFormat="1" x14ac:dyDescent="0.25">
      <c r="A768" t="str">
        <f t="shared" si="116"/>
        <v>41</v>
      </c>
      <c r="B768" t="s">
        <v>812</v>
      </c>
      <c r="C768" t="str">
        <f t="shared" si="125"/>
        <v>040</v>
      </c>
      <c r="D768" t="s">
        <v>852</v>
      </c>
      <c r="E768" t="str">
        <f t="shared" si="126"/>
        <v>01</v>
      </c>
      <c r="F768" t="str">
        <f>"002"</f>
        <v>002</v>
      </c>
      <c r="G768" t="str">
        <f>""</f>
        <v/>
      </c>
      <c r="H768" t="s">
        <v>0</v>
      </c>
      <c r="I768" t="s">
        <v>3614</v>
      </c>
      <c r="J768" t="s">
        <v>7145</v>
      </c>
      <c r="K768" t="str">
        <f t="shared" si="127"/>
        <v>41807</v>
      </c>
    </row>
    <row r="769" spans="1:11" customFormat="1" x14ac:dyDescent="0.25">
      <c r="A769" t="str">
        <f t="shared" si="116"/>
        <v>41</v>
      </c>
      <c r="B769" t="s">
        <v>812</v>
      </c>
      <c r="C769" t="str">
        <f t="shared" si="125"/>
        <v>040</v>
      </c>
      <c r="D769" t="s">
        <v>852</v>
      </c>
      <c r="E769" t="str">
        <f t="shared" si="126"/>
        <v>01</v>
      </c>
      <c r="F769" t="str">
        <f>"002"</f>
        <v>002</v>
      </c>
      <c r="G769" t="str">
        <f>""</f>
        <v/>
      </c>
      <c r="H769" t="s">
        <v>2</v>
      </c>
      <c r="I769" t="s">
        <v>3614</v>
      </c>
      <c r="J769" t="s">
        <v>7145</v>
      </c>
      <c r="K769" t="str">
        <f t="shared" si="127"/>
        <v>41807</v>
      </c>
    </row>
    <row r="770" spans="1:11" customFormat="1" x14ac:dyDescent="0.25">
      <c r="A770" t="str">
        <f t="shared" si="116"/>
        <v>41</v>
      </c>
      <c r="B770" t="s">
        <v>812</v>
      </c>
      <c r="C770" t="str">
        <f t="shared" si="125"/>
        <v>040</v>
      </c>
      <c r="D770" t="s">
        <v>852</v>
      </c>
      <c r="E770" t="str">
        <f t="shared" si="126"/>
        <v>01</v>
      </c>
      <c r="F770" t="str">
        <f>"003"</f>
        <v>003</v>
      </c>
      <c r="G770" t="str">
        <f>""</f>
        <v/>
      </c>
      <c r="H770" t="s">
        <v>1</v>
      </c>
      <c r="I770" t="s">
        <v>3614</v>
      </c>
      <c r="J770" t="s">
        <v>7145</v>
      </c>
      <c r="K770" t="str">
        <f t="shared" si="127"/>
        <v>41807</v>
      </c>
    </row>
    <row r="771" spans="1:11" customFormat="1" x14ac:dyDescent="0.25">
      <c r="A771" t="str">
        <f t="shared" ref="A771:A834" si="128">"41"</f>
        <v>41</v>
      </c>
      <c r="B771" t="s">
        <v>812</v>
      </c>
      <c r="C771" t="str">
        <f t="shared" si="125"/>
        <v>040</v>
      </c>
      <c r="D771" t="s">
        <v>852</v>
      </c>
      <c r="E771" t="str">
        <f t="shared" si="126"/>
        <v>01</v>
      </c>
      <c r="F771" t="str">
        <f>"003"</f>
        <v>003</v>
      </c>
      <c r="G771" t="str">
        <f>""</f>
        <v/>
      </c>
      <c r="H771" t="s">
        <v>0</v>
      </c>
      <c r="I771" t="s">
        <v>3614</v>
      </c>
      <c r="J771" t="s">
        <v>7145</v>
      </c>
      <c r="K771" t="str">
        <f t="shared" si="127"/>
        <v>41807</v>
      </c>
    </row>
    <row r="772" spans="1:11" customFormat="1" x14ac:dyDescent="0.25">
      <c r="A772" t="str">
        <f t="shared" si="128"/>
        <v>41</v>
      </c>
      <c r="B772" t="s">
        <v>812</v>
      </c>
      <c r="C772" t="str">
        <f t="shared" si="125"/>
        <v>040</v>
      </c>
      <c r="D772" t="s">
        <v>852</v>
      </c>
      <c r="E772" t="str">
        <f t="shared" si="126"/>
        <v>01</v>
      </c>
      <c r="F772" t="str">
        <f>"004"</f>
        <v>004</v>
      </c>
      <c r="G772" t="str">
        <f>""</f>
        <v/>
      </c>
      <c r="H772" t="s">
        <v>1</v>
      </c>
      <c r="I772" t="s">
        <v>3615</v>
      </c>
      <c r="J772" t="s">
        <v>4488</v>
      </c>
      <c r="K772" t="str">
        <f t="shared" si="127"/>
        <v>41807</v>
      </c>
    </row>
    <row r="773" spans="1:11" customFormat="1" x14ac:dyDescent="0.25">
      <c r="A773" t="str">
        <f t="shared" si="128"/>
        <v>41</v>
      </c>
      <c r="B773" t="s">
        <v>812</v>
      </c>
      <c r="C773" t="str">
        <f t="shared" si="125"/>
        <v>040</v>
      </c>
      <c r="D773" t="s">
        <v>852</v>
      </c>
      <c r="E773" t="str">
        <f t="shared" si="126"/>
        <v>01</v>
      </c>
      <c r="F773" t="str">
        <f>"004"</f>
        <v>004</v>
      </c>
      <c r="G773" t="str">
        <f>""</f>
        <v/>
      </c>
      <c r="H773" t="s">
        <v>0</v>
      </c>
      <c r="I773" t="s">
        <v>3615</v>
      </c>
      <c r="J773" t="s">
        <v>4488</v>
      </c>
      <c r="K773" t="str">
        <f t="shared" si="127"/>
        <v>41807</v>
      </c>
    </row>
    <row r="774" spans="1:11" customFormat="1" x14ac:dyDescent="0.25">
      <c r="A774" t="str">
        <f t="shared" si="128"/>
        <v>41</v>
      </c>
      <c r="B774" t="s">
        <v>812</v>
      </c>
      <c r="C774" t="str">
        <f t="shared" si="125"/>
        <v>040</v>
      </c>
      <c r="D774" t="s">
        <v>852</v>
      </c>
      <c r="E774" t="str">
        <f t="shared" si="126"/>
        <v>01</v>
      </c>
      <c r="F774" t="str">
        <f>"005"</f>
        <v>005</v>
      </c>
      <c r="G774" t="str">
        <f>""</f>
        <v/>
      </c>
      <c r="H774" t="s">
        <v>1</v>
      </c>
      <c r="I774" t="s">
        <v>3615</v>
      </c>
      <c r="J774" t="s">
        <v>4488</v>
      </c>
      <c r="K774" t="str">
        <f t="shared" si="127"/>
        <v>41807</v>
      </c>
    </row>
    <row r="775" spans="1:11" customFormat="1" x14ac:dyDescent="0.25">
      <c r="A775" t="str">
        <f t="shared" si="128"/>
        <v>41</v>
      </c>
      <c r="B775" t="s">
        <v>812</v>
      </c>
      <c r="C775" t="str">
        <f t="shared" si="125"/>
        <v>040</v>
      </c>
      <c r="D775" t="s">
        <v>852</v>
      </c>
      <c r="E775" t="str">
        <f t="shared" si="126"/>
        <v>01</v>
      </c>
      <c r="F775" t="str">
        <f>"005"</f>
        <v>005</v>
      </c>
      <c r="G775" t="str">
        <f>""</f>
        <v/>
      </c>
      <c r="H775" t="s">
        <v>0</v>
      </c>
      <c r="I775" t="s">
        <v>3615</v>
      </c>
      <c r="J775" t="s">
        <v>4488</v>
      </c>
      <c r="K775" t="str">
        <f t="shared" si="127"/>
        <v>41807</v>
      </c>
    </row>
    <row r="776" spans="1:11" customFormat="1" x14ac:dyDescent="0.25">
      <c r="A776" t="str">
        <f t="shared" si="128"/>
        <v>41</v>
      </c>
      <c r="B776" t="s">
        <v>812</v>
      </c>
      <c r="C776" t="str">
        <f t="shared" si="125"/>
        <v>040</v>
      </c>
      <c r="D776" t="s">
        <v>852</v>
      </c>
      <c r="E776" t="str">
        <f t="shared" si="126"/>
        <v>01</v>
      </c>
      <c r="F776" t="str">
        <f>"005"</f>
        <v>005</v>
      </c>
      <c r="G776" t="str">
        <f>""</f>
        <v/>
      </c>
      <c r="H776" t="s">
        <v>2</v>
      </c>
      <c r="I776" t="s">
        <v>3615</v>
      </c>
      <c r="J776" t="s">
        <v>4488</v>
      </c>
      <c r="K776" t="str">
        <f t="shared" si="127"/>
        <v>41807</v>
      </c>
    </row>
    <row r="777" spans="1:11" customFormat="1" x14ac:dyDescent="0.25">
      <c r="A777" t="str">
        <f t="shared" si="128"/>
        <v>41</v>
      </c>
      <c r="B777" t="s">
        <v>812</v>
      </c>
      <c r="C777" t="str">
        <f t="shared" si="125"/>
        <v>040</v>
      </c>
      <c r="D777" t="s">
        <v>852</v>
      </c>
      <c r="E777" t="str">
        <f t="shared" si="126"/>
        <v>01</v>
      </c>
      <c r="F777" t="str">
        <f>"006"</f>
        <v>006</v>
      </c>
      <c r="G777" t="str">
        <f>""</f>
        <v/>
      </c>
      <c r="H777" t="s">
        <v>1</v>
      </c>
      <c r="I777" t="s">
        <v>3614</v>
      </c>
      <c r="J777" t="s">
        <v>7145</v>
      </c>
      <c r="K777" t="str">
        <f t="shared" si="127"/>
        <v>41807</v>
      </c>
    </row>
    <row r="778" spans="1:11" customFormat="1" x14ac:dyDescent="0.25">
      <c r="A778" t="str">
        <f t="shared" si="128"/>
        <v>41</v>
      </c>
      <c r="B778" t="s">
        <v>812</v>
      </c>
      <c r="C778" t="str">
        <f t="shared" si="125"/>
        <v>040</v>
      </c>
      <c r="D778" t="s">
        <v>852</v>
      </c>
      <c r="E778" t="str">
        <f t="shared" si="126"/>
        <v>01</v>
      </c>
      <c r="F778" t="str">
        <f>"006"</f>
        <v>006</v>
      </c>
      <c r="G778" t="str">
        <f>""</f>
        <v/>
      </c>
      <c r="H778" t="s">
        <v>0</v>
      </c>
      <c r="I778" t="s">
        <v>3614</v>
      </c>
      <c r="J778" t="s">
        <v>7145</v>
      </c>
      <c r="K778" t="str">
        <f t="shared" si="127"/>
        <v>41807</v>
      </c>
    </row>
    <row r="779" spans="1:11" customFormat="1" x14ac:dyDescent="0.25">
      <c r="A779" t="str">
        <f t="shared" si="128"/>
        <v>41</v>
      </c>
      <c r="B779" t="s">
        <v>812</v>
      </c>
      <c r="C779" t="str">
        <f t="shared" si="125"/>
        <v>040</v>
      </c>
      <c r="D779" t="s">
        <v>852</v>
      </c>
      <c r="E779" t="str">
        <f t="shared" si="126"/>
        <v>01</v>
      </c>
      <c r="F779" t="str">
        <f>"007"</f>
        <v>007</v>
      </c>
      <c r="G779" t="str">
        <f>""</f>
        <v/>
      </c>
      <c r="H779" t="s">
        <v>1</v>
      </c>
      <c r="I779" t="s">
        <v>3614</v>
      </c>
      <c r="J779" t="s">
        <v>7145</v>
      </c>
      <c r="K779" t="str">
        <f t="shared" si="127"/>
        <v>41807</v>
      </c>
    </row>
    <row r="780" spans="1:11" customFormat="1" x14ac:dyDescent="0.25">
      <c r="A780" t="str">
        <f t="shared" si="128"/>
        <v>41</v>
      </c>
      <c r="B780" t="s">
        <v>812</v>
      </c>
      <c r="C780" t="str">
        <f t="shared" si="125"/>
        <v>040</v>
      </c>
      <c r="D780" t="s">
        <v>852</v>
      </c>
      <c r="E780" t="str">
        <f t="shared" si="126"/>
        <v>01</v>
      </c>
      <c r="F780" t="str">
        <f>"007"</f>
        <v>007</v>
      </c>
      <c r="G780" t="str">
        <f>""</f>
        <v/>
      </c>
      <c r="H780" t="s">
        <v>0</v>
      </c>
      <c r="I780" t="s">
        <v>3614</v>
      </c>
      <c r="J780" t="s">
        <v>7145</v>
      </c>
      <c r="K780" t="str">
        <f t="shared" si="127"/>
        <v>41807</v>
      </c>
    </row>
    <row r="781" spans="1:11" customFormat="1" x14ac:dyDescent="0.25">
      <c r="A781" t="str">
        <f t="shared" si="128"/>
        <v>41</v>
      </c>
      <c r="B781" t="s">
        <v>812</v>
      </c>
      <c r="C781" t="str">
        <f t="shared" si="125"/>
        <v>040</v>
      </c>
      <c r="D781" t="s">
        <v>852</v>
      </c>
      <c r="E781" t="str">
        <f t="shared" si="126"/>
        <v>01</v>
      </c>
      <c r="F781" t="str">
        <f>"008"</f>
        <v>008</v>
      </c>
      <c r="G781" t="str">
        <f>""</f>
        <v/>
      </c>
      <c r="H781" t="s">
        <v>1</v>
      </c>
      <c r="I781" t="s">
        <v>3615</v>
      </c>
      <c r="J781" t="s">
        <v>4488</v>
      </c>
      <c r="K781" t="str">
        <f t="shared" si="127"/>
        <v>41807</v>
      </c>
    </row>
    <row r="782" spans="1:11" customFormat="1" x14ac:dyDescent="0.25">
      <c r="A782" t="str">
        <f t="shared" si="128"/>
        <v>41</v>
      </c>
      <c r="B782" t="s">
        <v>812</v>
      </c>
      <c r="C782" t="str">
        <f t="shared" si="125"/>
        <v>040</v>
      </c>
      <c r="D782" t="s">
        <v>852</v>
      </c>
      <c r="E782" t="str">
        <f t="shared" si="126"/>
        <v>01</v>
      </c>
      <c r="F782" t="str">
        <f>"008"</f>
        <v>008</v>
      </c>
      <c r="G782" t="str">
        <f>""</f>
        <v/>
      </c>
      <c r="H782" t="s">
        <v>0</v>
      </c>
      <c r="I782" t="s">
        <v>3615</v>
      </c>
      <c r="J782" t="s">
        <v>4488</v>
      </c>
      <c r="K782" t="str">
        <f t="shared" si="127"/>
        <v>41807</v>
      </c>
    </row>
    <row r="783" spans="1:11" customFormat="1" x14ac:dyDescent="0.25">
      <c r="A783" t="str">
        <f t="shared" si="128"/>
        <v>41</v>
      </c>
      <c r="B783" t="s">
        <v>812</v>
      </c>
      <c r="C783" t="str">
        <f t="shared" si="125"/>
        <v>040</v>
      </c>
      <c r="D783" t="s">
        <v>852</v>
      </c>
      <c r="E783" t="str">
        <f t="shared" si="126"/>
        <v>01</v>
      </c>
      <c r="F783" t="str">
        <f>"009"</f>
        <v>009</v>
      </c>
      <c r="G783" t="str">
        <f>""</f>
        <v/>
      </c>
      <c r="H783" t="s">
        <v>1</v>
      </c>
      <c r="I783" t="s">
        <v>3615</v>
      </c>
      <c r="J783" t="s">
        <v>4488</v>
      </c>
      <c r="K783" t="str">
        <f t="shared" si="127"/>
        <v>41807</v>
      </c>
    </row>
    <row r="784" spans="1:11" customFormat="1" x14ac:dyDescent="0.25">
      <c r="A784" t="str">
        <f t="shared" si="128"/>
        <v>41</v>
      </c>
      <c r="B784" t="s">
        <v>812</v>
      </c>
      <c r="C784" t="str">
        <f t="shared" si="125"/>
        <v>040</v>
      </c>
      <c r="D784" t="s">
        <v>852</v>
      </c>
      <c r="E784" t="str">
        <f t="shared" si="126"/>
        <v>01</v>
      </c>
      <c r="F784" t="str">
        <f>"009"</f>
        <v>009</v>
      </c>
      <c r="G784" t="str">
        <f>""</f>
        <v/>
      </c>
      <c r="H784" t="s">
        <v>0</v>
      </c>
      <c r="I784" t="s">
        <v>3615</v>
      </c>
      <c r="J784" t="s">
        <v>4488</v>
      </c>
      <c r="K784" t="str">
        <f t="shared" si="127"/>
        <v>41807</v>
      </c>
    </row>
    <row r="785" spans="1:11" customFormat="1" x14ac:dyDescent="0.25">
      <c r="A785" t="str">
        <f t="shared" si="128"/>
        <v>41</v>
      </c>
      <c r="B785" t="s">
        <v>812</v>
      </c>
      <c r="C785" t="str">
        <f t="shared" ref="C785:C802" si="129">"041"</f>
        <v>041</v>
      </c>
      <c r="D785" t="s">
        <v>853</v>
      </c>
      <c r="E785" t="str">
        <f t="shared" si="126"/>
        <v>01</v>
      </c>
      <c r="F785" t="str">
        <f>"001"</f>
        <v>001</v>
      </c>
      <c r="G785" t="str">
        <f>""</f>
        <v/>
      </c>
      <c r="H785" t="s">
        <v>1</v>
      </c>
      <c r="I785" t="s">
        <v>2438</v>
      </c>
      <c r="J785" t="s">
        <v>7146</v>
      </c>
      <c r="K785" t="str">
        <f t="shared" ref="K785:K802" si="130">"41560"</f>
        <v>41560</v>
      </c>
    </row>
    <row r="786" spans="1:11" customFormat="1" x14ac:dyDescent="0.25">
      <c r="A786" t="str">
        <f t="shared" si="128"/>
        <v>41</v>
      </c>
      <c r="B786" t="s">
        <v>812</v>
      </c>
      <c r="C786" t="str">
        <f t="shared" si="129"/>
        <v>041</v>
      </c>
      <c r="D786" t="s">
        <v>853</v>
      </c>
      <c r="E786" t="str">
        <f t="shared" si="126"/>
        <v>01</v>
      </c>
      <c r="F786" t="str">
        <f>"001"</f>
        <v>001</v>
      </c>
      <c r="G786" t="str">
        <f>""</f>
        <v/>
      </c>
      <c r="H786" t="s">
        <v>0</v>
      </c>
      <c r="I786" t="s">
        <v>2438</v>
      </c>
      <c r="J786" t="s">
        <v>7146</v>
      </c>
      <c r="K786" t="str">
        <f t="shared" si="130"/>
        <v>41560</v>
      </c>
    </row>
    <row r="787" spans="1:11" customFormat="1" x14ac:dyDescent="0.25">
      <c r="A787" t="str">
        <f t="shared" si="128"/>
        <v>41</v>
      </c>
      <c r="B787" t="s">
        <v>812</v>
      </c>
      <c r="C787" t="str">
        <f t="shared" si="129"/>
        <v>041</v>
      </c>
      <c r="D787" t="s">
        <v>853</v>
      </c>
      <c r="E787" t="str">
        <f t="shared" si="126"/>
        <v>01</v>
      </c>
      <c r="F787" t="str">
        <f>"001"</f>
        <v>001</v>
      </c>
      <c r="G787" t="str">
        <f>""</f>
        <v/>
      </c>
      <c r="H787" t="s">
        <v>2</v>
      </c>
      <c r="I787" t="s">
        <v>2438</v>
      </c>
      <c r="J787" t="s">
        <v>7146</v>
      </c>
      <c r="K787" t="str">
        <f t="shared" si="130"/>
        <v>41560</v>
      </c>
    </row>
    <row r="788" spans="1:11" customFormat="1" x14ac:dyDescent="0.25">
      <c r="A788" t="str">
        <f t="shared" si="128"/>
        <v>41</v>
      </c>
      <c r="B788" t="s">
        <v>812</v>
      </c>
      <c r="C788" t="str">
        <f t="shared" si="129"/>
        <v>041</v>
      </c>
      <c r="D788" t="s">
        <v>853</v>
      </c>
      <c r="E788" t="str">
        <f t="shared" si="126"/>
        <v>01</v>
      </c>
      <c r="F788" t="str">
        <f>"002"</f>
        <v>002</v>
      </c>
      <c r="G788" t="str">
        <f>""</f>
        <v/>
      </c>
      <c r="H788" t="s">
        <v>1</v>
      </c>
      <c r="I788" t="s">
        <v>23</v>
      </c>
      <c r="J788" t="s">
        <v>7147</v>
      </c>
      <c r="K788" t="str">
        <f t="shared" si="130"/>
        <v>41560</v>
      </c>
    </row>
    <row r="789" spans="1:11" customFormat="1" x14ac:dyDescent="0.25">
      <c r="A789" t="str">
        <f t="shared" si="128"/>
        <v>41</v>
      </c>
      <c r="B789" t="s">
        <v>812</v>
      </c>
      <c r="C789" t="str">
        <f t="shared" si="129"/>
        <v>041</v>
      </c>
      <c r="D789" t="s">
        <v>853</v>
      </c>
      <c r="E789" t="str">
        <f t="shared" si="126"/>
        <v>01</v>
      </c>
      <c r="F789" t="str">
        <f>"002"</f>
        <v>002</v>
      </c>
      <c r="G789" t="str">
        <f>""</f>
        <v/>
      </c>
      <c r="H789" t="s">
        <v>0</v>
      </c>
      <c r="I789" t="s">
        <v>23</v>
      </c>
      <c r="J789" t="s">
        <v>7147</v>
      </c>
      <c r="K789" t="str">
        <f t="shared" si="130"/>
        <v>41560</v>
      </c>
    </row>
    <row r="790" spans="1:11" customFormat="1" x14ac:dyDescent="0.25">
      <c r="A790" t="str">
        <f t="shared" si="128"/>
        <v>41</v>
      </c>
      <c r="B790" t="s">
        <v>812</v>
      </c>
      <c r="C790" t="str">
        <f t="shared" si="129"/>
        <v>041</v>
      </c>
      <c r="D790" t="s">
        <v>853</v>
      </c>
      <c r="E790" t="str">
        <f>"02"</f>
        <v>02</v>
      </c>
      <c r="F790" t="str">
        <f>"001"</f>
        <v>001</v>
      </c>
      <c r="G790" t="str">
        <f>""</f>
        <v/>
      </c>
      <c r="H790" t="s">
        <v>1</v>
      </c>
      <c r="I790" t="s">
        <v>3616</v>
      </c>
      <c r="J790" t="s">
        <v>7148</v>
      </c>
      <c r="K790" t="str">
        <f t="shared" si="130"/>
        <v>41560</v>
      </c>
    </row>
    <row r="791" spans="1:11" customFormat="1" x14ac:dyDescent="0.25">
      <c r="A791" t="str">
        <f t="shared" si="128"/>
        <v>41</v>
      </c>
      <c r="B791" t="s">
        <v>812</v>
      </c>
      <c r="C791" t="str">
        <f t="shared" si="129"/>
        <v>041</v>
      </c>
      <c r="D791" t="s">
        <v>853</v>
      </c>
      <c r="E791" t="str">
        <f>"02"</f>
        <v>02</v>
      </c>
      <c r="F791" t="str">
        <f>"001"</f>
        <v>001</v>
      </c>
      <c r="G791" t="str">
        <f>""</f>
        <v/>
      </c>
      <c r="H791" t="s">
        <v>0</v>
      </c>
      <c r="I791" t="s">
        <v>3616</v>
      </c>
      <c r="J791" t="s">
        <v>7148</v>
      </c>
      <c r="K791" t="str">
        <f t="shared" si="130"/>
        <v>41560</v>
      </c>
    </row>
    <row r="792" spans="1:11" customFormat="1" x14ac:dyDescent="0.25">
      <c r="A792" t="str">
        <f t="shared" si="128"/>
        <v>41</v>
      </c>
      <c r="B792" t="s">
        <v>812</v>
      </c>
      <c r="C792" t="str">
        <f t="shared" si="129"/>
        <v>041</v>
      </c>
      <c r="D792" t="s">
        <v>853</v>
      </c>
      <c r="E792" t="str">
        <f>"02"</f>
        <v>02</v>
      </c>
      <c r="F792" t="str">
        <f>"002"</f>
        <v>002</v>
      </c>
      <c r="G792" t="str">
        <f>""</f>
        <v/>
      </c>
      <c r="H792" t="s">
        <v>1</v>
      </c>
      <c r="I792" t="s">
        <v>3617</v>
      </c>
      <c r="J792" t="s">
        <v>7149</v>
      </c>
      <c r="K792" t="str">
        <f t="shared" si="130"/>
        <v>41560</v>
      </c>
    </row>
    <row r="793" spans="1:11" customFormat="1" x14ac:dyDescent="0.25">
      <c r="A793" t="str">
        <f t="shared" si="128"/>
        <v>41</v>
      </c>
      <c r="B793" t="s">
        <v>812</v>
      </c>
      <c r="C793" t="str">
        <f t="shared" si="129"/>
        <v>041</v>
      </c>
      <c r="D793" t="s">
        <v>853</v>
      </c>
      <c r="E793" t="str">
        <f>"02"</f>
        <v>02</v>
      </c>
      <c r="F793" t="str">
        <f>"002"</f>
        <v>002</v>
      </c>
      <c r="G793" t="str">
        <f>""</f>
        <v/>
      </c>
      <c r="H793" t="s">
        <v>0</v>
      </c>
      <c r="I793" t="s">
        <v>3617</v>
      </c>
      <c r="J793" t="s">
        <v>7149</v>
      </c>
      <c r="K793" t="str">
        <f t="shared" si="130"/>
        <v>41560</v>
      </c>
    </row>
    <row r="794" spans="1:11" customFormat="1" x14ac:dyDescent="0.25">
      <c r="A794" t="str">
        <f t="shared" si="128"/>
        <v>41</v>
      </c>
      <c r="B794" t="s">
        <v>812</v>
      </c>
      <c r="C794" t="str">
        <f t="shared" si="129"/>
        <v>041</v>
      </c>
      <c r="D794" t="s">
        <v>853</v>
      </c>
      <c r="E794" t="str">
        <f>"03"</f>
        <v>03</v>
      </c>
      <c r="F794" t="str">
        <f>"001"</f>
        <v>001</v>
      </c>
      <c r="G794" t="str">
        <f>""</f>
        <v/>
      </c>
      <c r="H794" t="s">
        <v>1</v>
      </c>
      <c r="I794" t="s">
        <v>3618</v>
      </c>
      <c r="J794" t="s">
        <v>7150</v>
      </c>
      <c r="K794" t="str">
        <f t="shared" si="130"/>
        <v>41560</v>
      </c>
    </row>
    <row r="795" spans="1:11" customFormat="1" x14ac:dyDescent="0.25">
      <c r="A795" t="str">
        <f t="shared" si="128"/>
        <v>41</v>
      </c>
      <c r="B795" t="s">
        <v>812</v>
      </c>
      <c r="C795" t="str">
        <f t="shared" si="129"/>
        <v>041</v>
      </c>
      <c r="D795" t="s">
        <v>853</v>
      </c>
      <c r="E795" t="str">
        <f>"03"</f>
        <v>03</v>
      </c>
      <c r="F795" t="str">
        <f>"001"</f>
        <v>001</v>
      </c>
      <c r="G795" t="str">
        <f>""</f>
        <v/>
      </c>
      <c r="H795" t="s">
        <v>0</v>
      </c>
      <c r="I795" t="s">
        <v>3618</v>
      </c>
      <c r="J795" t="s">
        <v>7150</v>
      </c>
      <c r="K795" t="str">
        <f t="shared" si="130"/>
        <v>41560</v>
      </c>
    </row>
    <row r="796" spans="1:11" customFormat="1" x14ac:dyDescent="0.25">
      <c r="A796" t="str">
        <f t="shared" si="128"/>
        <v>41</v>
      </c>
      <c r="B796" t="s">
        <v>812</v>
      </c>
      <c r="C796" t="str">
        <f t="shared" si="129"/>
        <v>041</v>
      </c>
      <c r="D796" t="s">
        <v>853</v>
      </c>
      <c r="E796" t="str">
        <f>"03"</f>
        <v>03</v>
      </c>
      <c r="F796" t="str">
        <f>"002"</f>
        <v>002</v>
      </c>
      <c r="G796" t="str">
        <f>""</f>
        <v/>
      </c>
      <c r="H796" t="s">
        <v>1</v>
      </c>
      <c r="I796" t="s">
        <v>3619</v>
      </c>
      <c r="J796" t="s">
        <v>7151</v>
      </c>
      <c r="K796" t="str">
        <f t="shared" si="130"/>
        <v>41560</v>
      </c>
    </row>
    <row r="797" spans="1:11" customFormat="1" x14ac:dyDescent="0.25">
      <c r="A797" t="str">
        <f t="shared" si="128"/>
        <v>41</v>
      </c>
      <c r="B797" t="s">
        <v>812</v>
      </c>
      <c r="C797" t="str">
        <f t="shared" si="129"/>
        <v>041</v>
      </c>
      <c r="D797" t="s">
        <v>853</v>
      </c>
      <c r="E797" t="str">
        <f>"03"</f>
        <v>03</v>
      </c>
      <c r="F797" t="str">
        <f>"002"</f>
        <v>002</v>
      </c>
      <c r="G797" t="str">
        <f>""</f>
        <v/>
      </c>
      <c r="H797" t="s">
        <v>0</v>
      </c>
      <c r="I797" t="s">
        <v>3619</v>
      </c>
      <c r="J797" t="s">
        <v>7151</v>
      </c>
      <c r="K797" t="str">
        <f t="shared" si="130"/>
        <v>41560</v>
      </c>
    </row>
    <row r="798" spans="1:11" customFormat="1" x14ac:dyDescent="0.25">
      <c r="A798" t="str">
        <f t="shared" si="128"/>
        <v>41</v>
      </c>
      <c r="B798" t="s">
        <v>812</v>
      </c>
      <c r="C798" t="str">
        <f t="shared" si="129"/>
        <v>041</v>
      </c>
      <c r="D798" t="s">
        <v>853</v>
      </c>
      <c r="E798" t="str">
        <f>"04"</f>
        <v>04</v>
      </c>
      <c r="F798" t="str">
        <f>"001"</f>
        <v>001</v>
      </c>
      <c r="G798" t="str">
        <f>""</f>
        <v/>
      </c>
      <c r="H798" t="s">
        <v>1</v>
      </c>
      <c r="I798" t="s">
        <v>66</v>
      </c>
      <c r="J798" t="s">
        <v>7152</v>
      </c>
      <c r="K798" t="str">
        <f t="shared" si="130"/>
        <v>41560</v>
      </c>
    </row>
    <row r="799" spans="1:11" customFormat="1" x14ac:dyDescent="0.25">
      <c r="A799" t="str">
        <f t="shared" si="128"/>
        <v>41</v>
      </c>
      <c r="B799" t="s">
        <v>812</v>
      </c>
      <c r="C799" t="str">
        <f t="shared" si="129"/>
        <v>041</v>
      </c>
      <c r="D799" t="s">
        <v>853</v>
      </c>
      <c r="E799" t="str">
        <f>"04"</f>
        <v>04</v>
      </c>
      <c r="F799" t="str">
        <f>"001"</f>
        <v>001</v>
      </c>
      <c r="G799" t="str">
        <f>""</f>
        <v/>
      </c>
      <c r="H799" t="s">
        <v>0</v>
      </c>
      <c r="I799" t="s">
        <v>66</v>
      </c>
      <c r="J799" t="s">
        <v>7152</v>
      </c>
      <c r="K799" t="str">
        <f t="shared" si="130"/>
        <v>41560</v>
      </c>
    </row>
    <row r="800" spans="1:11" customFormat="1" x14ac:dyDescent="0.25">
      <c r="A800" t="str">
        <f t="shared" si="128"/>
        <v>41</v>
      </c>
      <c r="B800" t="s">
        <v>812</v>
      </c>
      <c r="C800" t="str">
        <f t="shared" si="129"/>
        <v>041</v>
      </c>
      <c r="D800" t="s">
        <v>853</v>
      </c>
      <c r="E800" t="str">
        <f>"04"</f>
        <v>04</v>
      </c>
      <c r="F800" t="str">
        <f>"002"</f>
        <v>002</v>
      </c>
      <c r="G800" t="str">
        <f>""</f>
        <v/>
      </c>
      <c r="H800" t="s">
        <v>1</v>
      </c>
      <c r="I800" t="s">
        <v>66</v>
      </c>
      <c r="J800" t="s">
        <v>7152</v>
      </c>
      <c r="K800" t="str">
        <f t="shared" si="130"/>
        <v>41560</v>
      </c>
    </row>
    <row r="801" spans="1:11" customFormat="1" x14ac:dyDescent="0.25">
      <c r="A801" t="str">
        <f t="shared" si="128"/>
        <v>41</v>
      </c>
      <c r="B801" t="s">
        <v>812</v>
      </c>
      <c r="C801" t="str">
        <f t="shared" si="129"/>
        <v>041</v>
      </c>
      <c r="D801" t="s">
        <v>853</v>
      </c>
      <c r="E801" t="str">
        <f>"04"</f>
        <v>04</v>
      </c>
      <c r="F801" t="str">
        <f>"002"</f>
        <v>002</v>
      </c>
      <c r="G801" t="str">
        <f>""</f>
        <v/>
      </c>
      <c r="H801" t="s">
        <v>0</v>
      </c>
      <c r="I801" t="s">
        <v>66</v>
      </c>
      <c r="J801" t="s">
        <v>7152</v>
      </c>
      <c r="K801" t="str">
        <f t="shared" si="130"/>
        <v>41560</v>
      </c>
    </row>
    <row r="802" spans="1:11" customFormat="1" x14ac:dyDescent="0.25">
      <c r="A802" t="str">
        <f t="shared" si="128"/>
        <v>41</v>
      </c>
      <c r="B802" t="s">
        <v>812</v>
      </c>
      <c r="C802" t="str">
        <f t="shared" si="129"/>
        <v>041</v>
      </c>
      <c r="D802" t="s">
        <v>853</v>
      </c>
      <c r="E802" t="str">
        <f>"04"</f>
        <v>04</v>
      </c>
      <c r="F802" t="str">
        <f>"002"</f>
        <v>002</v>
      </c>
      <c r="G802" t="str">
        <f>""</f>
        <v/>
      </c>
      <c r="H802" t="s">
        <v>2</v>
      </c>
      <c r="I802" t="s">
        <v>66</v>
      </c>
      <c r="J802" t="s">
        <v>7152</v>
      </c>
      <c r="K802" t="str">
        <f t="shared" si="130"/>
        <v>41560</v>
      </c>
    </row>
    <row r="803" spans="1:11" customFormat="1" x14ac:dyDescent="0.25">
      <c r="A803" t="str">
        <f t="shared" si="128"/>
        <v>41</v>
      </c>
      <c r="B803" t="s">
        <v>812</v>
      </c>
      <c r="C803" t="str">
        <f t="shared" ref="C803:C812" si="131">"042"</f>
        <v>042</v>
      </c>
      <c r="D803" t="s">
        <v>854</v>
      </c>
      <c r="E803" t="str">
        <f>"01"</f>
        <v>01</v>
      </c>
      <c r="F803" t="str">
        <f>"001"</f>
        <v>001</v>
      </c>
      <c r="G803" t="str">
        <f>""</f>
        <v/>
      </c>
      <c r="H803" t="s">
        <v>1</v>
      </c>
      <c r="I803" t="s">
        <v>3620</v>
      </c>
      <c r="J803" t="s">
        <v>7153</v>
      </c>
      <c r="K803" t="str">
        <f t="shared" ref="K803:K812" si="132">"41420"</f>
        <v>41420</v>
      </c>
    </row>
    <row r="804" spans="1:11" customFormat="1" x14ac:dyDescent="0.25">
      <c r="A804" t="str">
        <f t="shared" si="128"/>
        <v>41</v>
      </c>
      <c r="B804" t="s">
        <v>812</v>
      </c>
      <c r="C804" t="str">
        <f t="shared" si="131"/>
        <v>042</v>
      </c>
      <c r="D804" t="s">
        <v>854</v>
      </c>
      <c r="E804" t="str">
        <f>"01"</f>
        <v>01</v>
      </c>
      <c r="F804" t="str">
        <f>"001"</f>
        <v>001</v>
      </c>
      <c r="G804" t="str">
        <f>""</f>
        <v/>
      </c>
      <c r="H804" t="s">
        <v>0</v>
      </c>
      <c r="I804" t="s">
        <v>3620</v>
      </c>
      <c r="J804" t="s">
        <v>7153</v>
      </c>
      <c r="K804" t="str">
        <f t="shared" si="132"/>
        <v>41420</v>
      </c>
    </row>
    <row r="805" spans="1:11" customFormat="1" x14ac:dyDescent="0.25">
      <c r="A805" t="str">
        <f t="shared" si="128"/>
        <v>41</v>
      </c>
      <c r="B805" t="s">
        <v>812</v>
      </c>
      <c r="C805" t="str">
        <f t="shared" si="131"/>
        <v>042</v>
      </c>
      <c r="D805" t="s">
        <v>854</v>
      </c>
      <c r="E805" t="str">
        <f>"02"</f>
        <v>02</v>
      </c>
      <c r="F805" t="str">
        <f>"001"</f>
        <v>001</v>
      </c>
      <c r="G805" t="str">
        <f>""</f>
        <v/>
      </c>
      <c r="H805" t="s">
        <v>3</v>
      </c>
      <c r="I805" t="s">
        <v>3621</v>
      </c>
      <c r="J805" t="s">
        <v>7154</v>
      </c>
      <c r="K805" t="str">
        <f t="shared" si="132"/>
        <v>41420</v>
      </c>
    </row>
    <row r="806" spans="1:11" customFormat="1" x14ac:dyDescent="0.25">
      <c r="A806" t="str">
        <f t="shared" si="128"/>
        <v>41</v>
      </c>
      <c r="B806" t="s">
        <v>812</v>
      </c>
      <c r="C806" t="str">
        <f t="shared" si="131"/>
        <v>042</v>
      </c>
      <c r="D806" t="s">
        <v>854</v>
      </c>
      <c r="E806" t="str">
        <f>"02"</f>
        <v>02</v>
      </c>
      <c r="F806" t="str">
        <f>"002"</f>
        <v>002</v>
      </c>
      <c r="G806" t="str">
        <f>""</f>
        <v/>
      </c>
      <c r="H806" t="s">
        <v>1</v>
      </c>
      <c r="I806" t="s">
        <v>3622</v>
      </c>
      <c r="J806" t="s">
        <v>7155</v>
      </c>
      <c r="K806" t="str">
        <f t="shared" si="132"/>
        <v>41420</v>
      </c>
    </row>
    <row r="807" spans="1:11" customFormat="1" x14ac:dyDescent="0.25">
      <c r="A807" t="str">
        <f t="shared" si="128"/>
        <v>41</v>
      </c>
      <c r="B807" t="s">
        <v>812</v>
      </c>
      <c r="C807" t="str">
        <f t="shared" si="131"/>
        <v>042</v>
      </c>
      <c r="D807" t="s">
        <v>854</v>
      </c>
      <c r="E807" t="str">
        <f>"02"</f>
        <v>02</v>
      </c>
      <c r="F807" t="str">
        <f>"002"</f>
        <v>002</v>
      </c>
      <c r="G807" t="str">
        <f>""</f>
        <v/>
      </c>
      <c r="H807" t="s">
        <v>0</v>
      </c>
      <c r="I807" t="s">
        <v>3622</v>
      </c>
      <c r="J807" t="s">
        <v>7155</v>
      </c>
      <c r="K807" t="str">
        <f t="shared" si="132"/>
        <v>41420</v>
      </c>
    </row>
    <row r="808" spans="1:11" customFormat="1" x14ac:dyDescent="0.25">
      <c r="A808" t="str">
        <f t="shared" si="128"/>
        <v>41</v>
      </c>
      <c r="B808" t="s">
        <v>812</v>
      </c>
      <c r="C808" t="str">
        <f t="shared" si="131"/>
        <v>042</v>
      </c>
      <c r="D808" t="s">
        <v>854</v>
      </c>
      <c r="E808" t="str">
        <f>"03"</f>
        <v>03</v>
      </c>
      <c r="F808" t="str">
        <f>"001"</f>
        <v>001</v>
      </c>
      <c r="G808" t="str">
        <f>""</f>
        <v/>
      </c>
      <c r="H808" t="s">
        <v>1</v>
      </c>
      <c r="I808" t="s">
        <v>66</v>
      </c>
      <c r="J808" t="s">
        <v>6551</v>
      </c>
      <c r="K808" t="str">
        <f t="shared" si="132"/>
        <v>41420</v>
      </c>
    </row>
    <row r="809" spans="1:11" customFormat="1" x14ac:dyDescent="0.25">
      <c r="A809" t="str">
        <f t="shared" si="128"/>
        <v>41</v>
      </c>
      <c r="B809" t="s">
        <v>812</v>
      </c>
      <c r="C809" t="str">
        <f t="shared" si="131"/>
        <v>042</v>
      </c>
      <c r="D809" t="s">
        <v>854</v>
      </c>
      <c r="E809" t="str">
        <f>"03"</f>
        <v>03</v>
      </c>
      <c r="F809" t="str">
        <f>"001"</f>
        <v>001</v>
      </c>
      <c r="G809" t="str">
        <f>""</f>
        <v/>
      </c>
      <c r="H809" t="s">
        <v>0</v>
      </c>
      <c r="I809" t="s">
        <v>66</v>
      </c>
      <c r="J809" t="s">
        <v>6551</v>
      </c>
      <c r="K809" t="str">
        <f t="shared" si="132"/>
        <v>41420</v>
      </c>
    </row>
    <row r="810" spans="1:11" customFormat="1" x14ac:dyDescent="0.25">
      <c r="A810" t="str">
        <f t="shared" si="128"/>
        <v>41</v>
      </c>
      <c r="B810" t="s">
        <v>812</v>
      </c>
      <c r="C810" t="str">
        <f t="shared" si="131"/>
        <v>042</v>
      </c>
      <c r="D810" t="s">
        <v>854</v>
      </c>
      <c r="E810" t="str">
        <f>"03"</f>
        <v>03</v>
      </c>
      <c r="F810" t="str">
        <f>"001"</f>
        <v>001</v>
      </c>
      <c r="G810" t="str">
        <f>""</f>
        <v/>
      </c>
      <c r="H810" t="s">
        <v>2</v>
      </c>
      <c r="I810" t="s">
        <v>66</v>
      </c>
      <c r="J810" t="s">
        <v>6551</v>
      </c>
      <c r="K810" t="str">
        <f t="shared" si="132"/>
        <v>41420</v>
      </c>
    </row>
    <row r="811" spans="1:11" customFormat="1" x14ac:dyDescent="0.25">
      <c r="A811" t="str">
        <f t="shared" si="128"/>
        <v>41</v>
      </c>
      <c r="B811" t="s">
        <v>812</v>
      </c>
      <c r="C811" t="str">
        <f t="shared" si="131"/>
        <v>042</v>
      </c>
      <c r="D811" t="s">
        <v>854</v>
      </c>
      <c r="E811" t="str">
        <f>"03"</f>
        <v>03</v>
      </c>
      <c r="F811" t="str">
        <f>"002"</f>
        <v>002</v>
      </c>
      <c r="G811" t="str">
        <f>""</f>
        <v/>
      </c>
      <c r="H811" t="s">
        <v>1</v>
      </c>
      <c r="I811" t="s">
        <v>3621</v>
      </c>
      <c r="J811" t="s">
        <v>7154</v>
      </c>
      <c r="K811" t="str">
        <f t="shared" si="132"/>
        <v>41420</v>
      </c>
    </row>
    <row r="812" spans="1:11" customFormat="1" x14ac:dyDescent="0.25">
      <c r="A812" t="str">
        <f t="shared" si="128"/>
        <v>41</v>
      </c>
      <c r="B812" t="s">
        <v>812</v>
      </c>
      <c r="C812" t="str">
        <f t="shared" si="131"/>
        <v>042</v>
      </c>
      <c r="D812" t="s">
        <v>854</v>
      </c>
      <c r="E812" t="str">
        <f>"03"</f>
        <v>03</v>
      </c>
      <c r="F812" t="str">
        <f>"002"</f>
        <v>002</v>
      </c>
      <c r="G812" t="str">
        <f>""</f>
        <v/>
      </c>
      <c r="H812" t="s">
        <v>0</v>
      </c>
      <c r="I812" t="s">
        <v>3621</v>
      </c>
      <c r="J812" t="s">
        <v>7154</v>
      </c>
      <c r="K812" t="str">
        <f t="shared" si="132"/>
        <v>41420</v>
      </c>
    </row>
    <row r="813" spans="1:11" customFormat="1" x14ac:dyDescent="0.25">
      <c r="A813" t="str">
        <f t="shared" si="128"/>
        <v>41</v>
      </c>
      <c r="B813" t="s">
        <v>812</v>
      </c>
      <c r="C813" t="str">
        <f>"043"</f>
        <v>043</v>
      </c>
      <c r="D813" t="s">
        <v>855</v>
      </c>
      <c r="E813" t="str">
        <f t="shared" ref="E813:E830" si="133">"01"</f>
        <v>01</v>
      </c>
      <c r="F813" t="str">
        <f>"001"</f>
        <v>001</v>
      </c>
      <c r="G813" t="str">
        <f>""</f>
        <v/>
      </c>
      <c r="H813" t="s">
        <v>3</v>
      </c>
      <c r="I813" t="s">
        <v>34</v>
      </c>
      <c r="J813" t="s">
        <v>7156</v>
      </c>
      <c r="K813" t="str">
        <f>"41888"</f>
        <v>41888</v>
      </c>
    </row>
    <row r="814" spans="1:11" customFormat="1" x14ac:dyDescent="0.25">
      <c r="A814" t="str">
        <f t="shared" si="128"/>
        <v>41</v>
      </c>
      <c r="B814" t="s">
        <v>812</v>
      </c>
      <c r="C814" t="str">
        <f t="shared" ref="C814:C827" si="134">"044"</f>
        <v>044</v>
      </c>
      <c r="D814" t="s">
        <v>856</v>
      </c>
      <c r="E814" t="str">
        <f t="shared" si="133"/>
        <v>01</v>
      </c>
      <c r="F814" t="str">
        <f>"001"</f>
        <v>001</v>
      </c>
      <c r="G814" t="str">
        <f>""</f>
        <v/>
      </c>
      <c r="H814" t="s">
        <v>1</v>
      </c>
      <c r="I814" t="s">
        <v>3623</v>
      </c>
      <c r="J814" t="s">
        <v>7157</v>
      </c>
      <c r="K814" t="str">
        <f t="shared" ref="K814:K827" si="135">"41120"</f>
        <v>41120</v>
      </c>
    </row>
    <row r="815" spans="1:11" customFormat="1" x14ac:dyDescent="0.25">
      <c r="A815" t="str">
        <f t="shared" si="128"/>
        <v>41</v>
      </c>
      <c r="B815" t="s">
        <v>812</v>
      </c>
      <c r="C815" t="str">
        <f t="shared" si="134"/>
        <v>044</v>
      </c>
      <c r="D815" t="s">
        <v>856</v>
      </c>
      <c r="E815" t="str">
        <f t="shared" si="133"/>
        <v>01</v>
      </c>
      <c r="F815" t="str">
        <f>"001"</f>
        <v>001</v>
      </c>
      <c r="G815" t="str">
        <f>""</f>
        <v/>
      </c>
      <c r="H815" t="s">
        <v>0</v>
      </c>
      <c r="I815" t="s">
        <v>3623</v>
      </c>
      <c r="J815" t="s">
        <v>7157</v>
      </c>
      <c r="K815" t="str">
        <f t="shared" si="135"/>
        <v>41120</v>
      </c>
    </row>
    <row r="816" spans="1:11" customFormat="1" x14ac:dyDescent="0.25">
      <c r="A816" t="str">
        <f t="shared" si="128"/>
        <v>41</v>
      </c>
      <c r="B816" t="s">
        <v>812</v>
      </c>
      <c r="C816" t="str">
        <f t="shared" si="134"/>
        <v>044</v>
      </c>
      <c r="D816" t="s">
        <v>856</v>
      </c>
      <c r="E816" t="str">
        <f t="shared" si="133"/>
        <v>01</v>
      </c>
      <c r="F816" t="str">
        <f>"002"</f>
        <v>002</v>
      </c>
      <c r="G816" t="str">
        <f>""</f>
        <v/>
      </c>
      <c r="H816" t="s">
        <v>1</v>
      </c>
      <c r="I816" t="s">
        <v>3624</v>
      </c>
      <c r="J816" t="s">
        <v>7158</v>
      </c>
      <c r="K816" t="str">
        <f t="shared" si="135"/>
        <v>41120</v>
      </c>
    </row>
    <row r="817" spans="1:11" customFormat="1" x14ac:dyDescent="0.25">
      <c r="A817" t="str">
        <f t="shared" si="128"/>
        <v>41</v>
      </c>
      <c r="B817" t="s">
        <v>812</v>
      </c>
      <c r="C817" t="str">
        <f t="shared" si="134"/>
        <v>044</v>
      </c>
      <c r="D817" t="s">
        <v>856</v>
      </c>
      <c r="E817" t="str">
        <f t="shared" si="133"/>
        <v>01</v>
      </c>
      <c r="F817" t="str">
        <f>"002"</f>
        <v>002</v>
      </c>
      <c r="G817" t="str">
        <f>""</f>
        <v/>
      </c>
      <c r="H817" t="s">
        <v>0</v>
      </c>
      <c r="I817" t="s">
        <v>3624</v>
      </c>
      <c r="J817" t="s">
        <v>7158</v>
      </c>
      <c r="K817" t="str">
        <f t="shared" si="135"/>
        <v>41120</v>
      </c>
    </row>
    <row r="818" spans="1:11" customFormat="1" x14ac:dyDescent="0.25">
      <c r="A818" t="str">
        <f t="shared" si="128"/>
        <v>41</v>
      </c>
      <c r="B818" t="s">
        <v>812</v>
      </c>
      <c r="C818" t="str">
        <f t="shared" si="134"/>
        <v>044</v>
      </c>
      <c r="D818" t="s">
        <v>856</v>
      </c>
      <c r="E818" t="str">
        <f t="shared" si="133"/>
        <v>01</v>
      </c>
      <c r="F818" t="str">
        <f>"003"</f>
        <v>003</v>
      </c>
      <c r="G818" t="str">
        <f>""</f>
        <v/>
      </c>
      <c r="H818" t="s">
        <v>1</v>
      </c>
      <c r="I818" t="s">
        <v>3624</v>
      </c>
      <c r="J818" t="s">
        <v>7158</v>
      </c>
      <c r="K818" t="str">
        <f t="shared" si="135"/>
        <v>41120</v>
      </c>
    </row>
    <row r="819" spans="1:11" customFormat="1" x14ac:dyDescent="0.25">
      <c r="A819" t="str">
        <f t="shared" si="128"/>
        <v>41</v>
      </c>
      <c r="B819" t="s">
        <v>812</v>
      </c>
      <c r="C819" t="str">
        <f t="shared" si="134"/>
        <v>044</v>
      </c>
      <c r="D819" t="s">
        <v>856</v>
      </c>
      <c r="E819" t="str">
        <f t="shared" si="133"/>
        <v>01</v>
      </c>
      <c r="F819" t="str">
        <f>"003"</f>
        <v>003</v>
      </c>
      <c r="G819" t="str">
        <f>""</f>
        <v/>
      </c>
      <c r="H819" t="s">
        <v>0</v>
      </c>
      <c r="I819" t="s">
        <v>3624</v>
      </c>
      <c r="J819" t="s">
        <v>7158</v>
      </c>
      <c r="K819" t="str">
        <f t="shared" si="135"/>
        <v>41120</v>
      </c>
    </row>
    <row r="820" spans="1:11" customFormat="1" x14ac:dyDescent="0.25">
      <c r="A820" t="str">
        <f t="shared" si="128"/>
        <v>41</v>
      </c>
      <c r="B820" t="s">
        <v>812</v>
      </c>
      <c r="C820" t="str">
        <f t="shared" si="134"/>
        <v>044</v>
      </c>
      <c r="D820" t="s">
        <v>856</v>
      </c>
      <c r="E820" t="str">
        <f t="shared" si="133"/>
        <v>01</v>
      </c>
      <c r="F820" t="str">
        <f>"004"</f>
        <v>004</v>
      </c>
      <c r="G820" t="str">
        <f>""</f>
        <v/>
      </c>
      <c r="H820" t="s">
        <v>1</v>
      </c>
      <c r="I820" t="s">
        <v>3625</v>
      </c>
      <c r="J820" t="s">
        <v>7159</v>
      </c>
      <c r="K820" t="str">
        <f t="shared" si="135"/>
        <v>41120</v>
      </c>
    </row>
    <row r="821" spans="1:11" customFormat="1" x14ac:dyDescent="0.25">
      <c r="A821" t="str">
        <f t="shared" si="128"/>
        <v>41</v>
      </c>
      <c r="B821" t="s">
        <v>812</v>
      </c>
      <c r="C821" t="str">
        <f t="shared" si="134"/>
        <v>044</v>
      </c>
      <c r="D821" t="s">
        <v>856</v>
      </c>
      <c r="E821" t="str">
        <f t="shared" si="133"/>
        <v>01</v>
      </c>
      <c r="F821" t="str">
        <f>"004"</f>
        <v>004</v>
      </c>
      <c r="G821" t="str">
        <f>""</f>
        <v/>
      </c>
      <c r="H821" t="s">
        <v>0</v>
      </c>
      <c r="I821" t="s">
        <v>3625</v>
      </c>
      <c r="J821" t="s">
        <v>7159</v>
      </c>
      <c r="K821" t="str">
        <f t="shared" si="135"/>
        <v>41120</v>
      </c>
    </row>
    <row r="822" spans="1:11" customFormat="1" x14ac:dyDescent="0.25">
      <c r="A822" t="str">
        <f t="shared" si="128"/>
        <v>41</v>
      </c>
      <c r="B822" t="s">
        <v>812</v>
      </c>
      <c r="C822" t="str">
        <f t="shared" si="134"/>
        <v>044</v>
      </c>
      <c r="D822" t="s">
        <v>856</v>
      </c>
      <c r="E822" t="str">
        <f t="shared" si="133"/>
        <v>01</v>
      </c>
      <c r="F822" t="str">
        <f>"005"</f>
        <v>005</v>
      </c>
      <c r="G822" t="str">
        <f>""</f>
        <v/>
      </c>
      <c r="H822" t="s">
        <v>1</v>
      </c>
      <c r="I822" t="s">
        <v>3625</v>
      </c>
      <c r="J822" t="s">
        <v>7159</v>
      </c>
      <c r="K822" t="str">
        <f t="shared" si="135"/>
        <v>41120</v>
      </c>
    </row>
    <row r="823" spans="1:11" customFormat="1" x14ac:dyDescent="0.25">
      <c r="A823" t="str">
        <f t="shared" si="128"/>
        <v>41</v>
      </c>
      <c r="B823" t="s">
        <v>812</v>
      </c>
      <c r="C823" t="str">
        <f t="shared" si="134"/>
        <v>044</v>
      </c>
      <c r="D823" t="s">
        <v>856</v>
      </c>
      <c r="E823" t="str">
        <f t="shared" si="133"/>
        <v>01</v>
      </c>
      <c r="F823" t="str">
        <f>"005"</f>
        <v>005</v>
      </c>
      <c r="G823" t="str">
        <f>""</f>
        <v/>
      </c>
      <c r="H823" t="s">
        <v>0</v>
      </c>
      <c r="I823" t="s">
        <v>3625</v>
      </c>
      <c r="J823" t="s">
        <v>7159</v>
      </c>
      <c r="K823" t="str">
        <f t="shared" si="135"/>
        <v>41120</v>
      </c>
    </row>
    <row r="824" spans="1:11" customFormat="1" x14ac:dyDescent="0.25">
      <c r="A824" t="str">
        <f t="shared" si="128"/>
        <v>41</v>
      </c>
      <c r="B824" t="s">
        <v>812</v>
      </c>
      <c r="C824" t="str">
        <f t="shared" si="134"/>
        <v>044</v>
      </c>
      <c r="D824" t="s">
        <v>856</v>
      </c>
      <c r="E824" t="str">
        <f t="shared" si="133"/>
        <v>01</v>
      </c>
      <c r="F824" t="str">
        <f>"006"</f>
        <v>006</v>
      </c>
      <c r="G824" t="str">
        <f>""</f>
        <v/>
      </c>
      <c r="H824" t="s">
        <v>1</v>
      </c>
      <c r="I824" t="s">
        <v>3624</v>
      </c>
      <c r="J824" t="s">
        <v>7158</v>
      </c>
      <c r="K824" t="str">
        <f t="shared" si="135"/>
        <v>41120</v>
      </c>
    </row>
    <row r="825" spans="1:11" customFormat="1" x14ac:dyDescent="0.25">
      <c r="A825" t="str">
        <f t="shared" si="128"/>
        <v>41</v>
      </c>
      <c r="B825" t="s">
        <v>812</v>
      </c>
      <c r="C825" t="str">
        <f t="shared" si="134"/>
        <v>044</v>
      </c>
      <c r="D825" t="s">
        <v>856</v>
      </c>
      <c r="E825" t="str">
        <f t="shared" si="133"/>
        <v>01</v>
      </c>
      <c r="F825" t="str">
        <f>"006"</f>
        <v>006</v>
      </c>
      <c r="G825" t="str">
        <f>""</f>
        <v/>
      </c>
      <c r="H825" t="s">
        <v>0</v>
      </c>
      <c r="I825" t="s">
        <v>3624</v>
      </c>
      <c r="J825" t="s">
        <v>7158</v>
      </c>
      <c r="K825" t="str">
        <f t="shared" si="135"/>
        <v>41120</v>
      </c>
    </row>
    <row r="826" spans="1:11" customFormat="1" x14ac:dyDescent="0.25">
      <c r="A826" t="str">
        <f t="shared" si="128"/>
        <v>41</v>
      </c>
      <c r="B826" t="s">
        <v>812</v>
      </c>
      <c r="C826" t="str">
        <f t="shared" si="134"/>
        <v>044</v>
      </c>
      <c r="D826" t="s">
        <v>856</v>
      </c>
      <c r="E826" t="str">
        <f t="shared" si="133"/>
        <v>01</v>
      </c>
      <c r="F826" t="str">
        <f>"007"</f>
        <v>007</v>
      </c>
      <c r="G826" t="str">
        <f>""</f>
        <v/>
      </c>
      <c r="H826" t="s">
        <v>1</v>
      </c>
      <c r="I826" t="s">
        <v>3625</v>
      </c>
      <c r="J826" t="s">
        <v>7159</v>
      </c>
      <c r="K826" t="str">
        <f t="shared" si="135"/>
        <v>41120</v>
      </c>
    </row>
    <row r="827" spans="1:11" customFormat="1" x14ac:dyDescent="0.25">
      <c r="A827" t="str">
        <f t="shared" si="128"/>
        <v>41</v>
      </c>
      <c r="B827" t="s">
        <v>812</v>
      </c>
      <c r="C827" t="str">
        <f t="shared" si="134"/>
        <v>044</v>
      </c>
      <c r="D827" t="s">
        <v>856</v>
      </c>
      <c r="E827" t="str">
        <f t="shared" si="133"/>
        <v>01</v>
      </c>
      <c r="F827" t="str">
        <f>"007"</f>
        <v>007</v>
      </c>
      <c r="G827" t="str">
        <f>""</f>
        <v/>
      </c>
      <c r="H827" t="s">
        <v>0</v>
      </c>
      <c r="I827" t="s">
        <v>3625</v>
      </c>
      <c r="J827" t="s">
        <v>7159</v>
      </c>
      <c r="K827" t="str">
        <f t="shared" si="135"/>
        <v>41120</v>
      </c>
    </row>
    <row r="828" spans="1:11" customFormat="1" x14ac:dyDescent="0.25">
      <c r="A828" t="str">
        <f t="shared" si="128"/>
        <v>41</v>
      </c>
      <c r="B828" t="s">
        <v>812</v>
      </c>
      <c r="C828" t="str">
        <f t="shared" ref="C828:C836" si="136">"045"</f>
        <v>045</v>
      </c>
      <c r="D828" t="s">
        <v>857</v>
      </c>
      <c r="E828" t="str">
        <f t="shared" si="133"/>
        <v>01</v>
      </c>
      <c r="F828" t="str">
        <f>"001"</f>
        <v>001</v>
      </c>
      <c r="G828" t="str">
        <f>""</f>
        <v/>
      </c>
      <c r="H828" t="s">
        <v>1</v>
      </c>
      <c r="I828" t="s">
        <v>3626</v>
      </c>
      <c r="J828" t="s">
        <v>7160</v>
      </c>
      <c r="K828" t="str">
        <f t="shared" ref="K828:K836" si="137">"41860"</f>
        <v>41860</v>
      </c>
    </row>
    <row r="829" spans="1:11" customFormat="1" x14ac:dyDescent="0.25">
      <c r="A829" t="str">
        <f t="shared" si="128"/>
        <v>41</v>
      </c>
      <c r="B829" t="s">
        <v>812</v>
      </c>
      <c r="C829" t="str">
        <f t="shared" si="136"/>
        <v>045</v>
      </c>
      <c r="D829" t="s">
        <v>857</v>
      </c>
      <c r="E829" t="str">
        <f t="shared" si="133"/>
        <v>01</v>
      </c>
      <c r="F829" t="str">
        <f>"001"</f>
        <v>001</v>
      </c>
      <c r="G829" t="str">
        <f>""</f>
        <v/>
      </c>
      <c r="H829" t="s">
        <v>0</v>
      </c>
      <c r="I829" t="s">
        <v>3626</v>
      </c>
      <c r="J829" t="s">
        <v>7160</v>
      </c>
      <c r="K829" t="str">
        <f t="shared" si="137"/>
        <v>41860</v>
      </c>
    </row>
    <row r="830" spans="1:11" customFormat="1" x14ac:dyDescent="0.25">
      <c r="A830" t="str">
        <f t="shared" si="128"/>
        <v>41</v>
      </c>
      <c r="B830" t="s">
        <v>812</v>
      </c>
      <c r="C830" t="str">
        <f t="shared" si="136"/>
        <v>045</v>
      </c>
      <c r="D830" t="s">
        <v>857</v>
      </c>
      <c r="E830" t="str">
        <f t="shared" si="133"/>
        <v>01</v>
      </c>
      <c r="F830" t="str">
        <f>"002"</f>
        <v>002</v>
      </c>
      <c r="G830" t="str">
        <f>""</f>
        <v/>
      </c>
      <c r="H830" t="s">
        <v>3</v>
      </c>
      <c r="I830" t="s">
        <v>3626</v>
      </c>
      <c r="J830" t="s">
        <v>7160</v>
      </c>
      <c r="K830" t="str">
        <f t="shared" si="137"/>
        <v>41860</v>
      </c>
    </row>
    <row r="831" spans="1:11" customFormat="1" x14ac:dyDescent="0.25">
      <c r="A831" t="str">
        <f t="shared" si="128"/>
        <v>41</v>
      </c>
      <c r="B831" t="s">
        <v>812</v>
      </c>
      <c r="C831" t="str">
        <f t="shared" si="136"/>
        <v>045</v>
      </c>
      <c r="D831" t="s">
        <v>857</v>
      </c>
      <c r="E831" t="str">
        <f t="shared" ref="E831:E836" si="138">"02"</f>
        <v>02</v>
      </c>
      <c r="F831" t="str">
        <f>"001"</f>
        <v>001</v>
      </c>
      <c r="G831" t="str">
        <f>""</f>
        <v/>
      </c>
      <c r="H831" t="s">
        <v>3</v>
      </c>
      <c r="I831" t="s">
        <v>3626</v>
      </c>
      <c r="J831" t="s">
        <v>7160</v>
      </c>
      <c r="K831" t="str">
        <f t="shared" si="137"/>
        <v>41860</v>
      </c>
    </row>
    <row r="832" spans="1:11" customFormat="1" x14ac:dyDescent="0.25">
      <c r="A832" t="str">
        <f t="shared" si="128"/>
        <v>41</v>
      </c>
      <c r="B832" t="s">
        <v>812</v>
      </c>
      <c r="C832" t="str">
        <f t="shared" si="136"/>
        <v>045</v>
      </c>
      <c r="D832" t="s">
        <v>857</v>
      </c>
      <c r="E832" t="str">
        <f t="shared" si="138"/>
        <v>02</v>
      </c>
      <c r="F832" t="str">
        <f>"002"</f>
        <v>002</v>
      </c>
      <c r="G832" t="str">
        <f>""</f>
        <v/>
      </c>
      <c r="H832" t="s">
        <v>1</v>
      </c>
      <c r="I832" t="s">
        <v>3626</v>
      </c>
      <c r="J832" t="s">
        <v>7160</v>
      </c>
      <c r="K832" t="str">
        <f t="shared" si="137"/>
        <v>41860</v>
      </c>
    </row>
    <row r="833" spans="1:11" customFormat="1" x14ac:dyDescent="0.25">
      <c r="A833" t="str">
        <f t="shared" si="128"/>
        <v>41</v>
      </c>
      <c r="B833" t="s">
        <v>812</v>
      </c>
      <c r="C833" t="str">
        <f t="shared" si="136"/>
        <v>045</v>
      </c>
      <c r="D833" t="s">
        <v>857</v>
      </c>
      <c r="E833" t="str">
        <f t="shared" si="138"/>
        <v>02</v>
      </c>
      <c r="F833" t="str">
        <f>"002"</f>
        <v>002</v>
      </c>
      <c r="G833" t="str">
        <f>""</f>
        <v/>
      </c>
      <c r="H833" t="s">
        <v>0</v>
      </c>
      <c r="I833" t="s">
        <v>3626</v>
      </c>
      <c r="J833" t="s">
        <v>7160</v>
      </c>
      <c r="K833" t="str">
        <f t="shared" si="137"/>
        <v>41860</v>
      </c>
    </row>
    <row r="834" spans="1:11" customFormat="1" x14ac:dyDescent="0.25">
      <c r="A834" t="str">
        <f t="shared" si="128"/>
        <v>41</v>
      </c>
      <c r="B834" t="s">
        <v>812</v>
      </c>
      <c r="C834" t="str">
        <f t="shared" si="136"/>
        <v>045</v>
      </c>
      <c r="D834" t="s">
        <v>857</v>
      </c>
      <c r="E834" t="str">
        <f t="shared" si="138"/>
        <v>02</v>
      </c>
      <c r="F834" t="str">
        <f>"003"</f>
        <v>003</v>
      </c>
      <c r="G834" t="str">
        <f>""</f>
        <v/>
      </c>
      <c r="H834" t="s">
        <v>1</v>
      </c>
      <c r="I834" t="s">
        <v>3626</v>
      </c>
      <c r="J834" t="s">
        <v>7160</v>
      </c>
      <c r="K834" t="str">
        <f t="shared" si="137"/>
        <v>41860</v>
      </c>
    </row>
    <row r="835" spans="1:11" customFormat="1" x14ac:dyDescent="0.25">
      <c r="A835" t="str">
        <f t="shared" ref="A835:A898" si="139">"41"</f>
        <v>41</v>
      </c>
      <c r="B835" t="s">
        <v>812</v>
      </c>
      <c r="C835" t="str">
        <f t="shared" si="136"/>
        <v>045</v>
      </c>
      <c r="D835" t="s">
        <v>857</v>
      </c>
      <c r="E835" t="str">
        <f t="shared" si="138"/>
        <v>02</v>
      </c>
      <c r="F835" t="str">
        <f>"003"</f>
        <v>003</v>
      </c>
      <c r="G835" t="str">
        <f>""</f>
        <v/>
      </c>
      <c r="H835" t="s">
        <v>0</v>
      </c>
      <c r="I835" t="s">
        <v>3626</v>
      </c>
      <c r="J835" t="s">
        <v>7160</v>
      </c>
      <c r="K835" t="str">
        <f t="shared" si="137"/>
        <v>41860</v>
      </c>
    </row>
    <row r="836" spans="1:11" customFormat="1" x14ac:dyDescent="0.25">
      <c r="A836" t="str">
        <f t="shared" si="139"/>
        <v>41</v>
      </c>
      <c r="B836" t="s">
        <v>812</v>
      </c>
      <c r="C836" t="str">
        <f t="shared" si="136"/>
        <v>045</v>
      </c>
      <c r="D836" t="s">
        <v>857</v>
      </c>
      <c r="E836" t="str">
        <f t="shared" si="138"/>
        <v>02</v>
      </c>
      <c r="F836" t="str">
        <f>"004"</f>
        <v>004</v>
      </c>
      <c r="G836" t="str">
        <f>""</f>
        <v/>
      </c>
      <c r="H836" t="s">
        <v>3</v>
      </c>
      <c r="I836" t="s">
        <v>3626</v>
      </c>
      <c r="J836" t="s">
        <v>7160</v>
      </c>
      <c r="K836" t="str">
        <f t="shared" si="137"/>
        <v>41860</v>
      </c>
    </row>
    <row r="837" spans="1:11" customFormat="1" x14ac:dyDescent="0.25">
      <c r="A837" t="str">
        <f t="shared" si="139"/>
        <v>41</v>
      </c>
      <c r="B837" t="s">
        <v>812</v>
      </c>
      <c r="C837" t="str">
        <f>"046"</f>
        <v>046</v>
      </c>
      <c r="D837" t="s">
        <v>858</v>
      </c>
      <c r="E837" t="str">
        <f>"01"</f>
        <v>01</v>
      </c>
      <c r="F837" t="str">
        <f t="shared" ref="F837:F844" si="140">"001"</f>
        <v>001</v>
      </c>
      <c r="G837" t="str">
        <f>""</f>
        <v/>
      </c>
      <c r="H837" t="s">
        <v>1</v>
      </c>
      <c r="I837" t="s">
        <v>3627</v>
      </c>
      <c r="J837" t="s">
        <v>7161</v>
      </c>
      <c r="K837" t="str">
        <f>"41565"</f>
        <v>41565</v>
      </c>
    </row>
    <row r="838" spans="1:11" customFormat="1" x14ac:dyDescent="0.25">
      <c r="A838" t="str">
        <f t="shared" si="139"/>
        <v>41</v>
      </c>
      <c r="B838" t="s">
        <v>812</v>
      </c>
      <c r="C838" t="str">
        <f>"046"</f>
        <v>046</v>
      </c>
      <c r="D838" t="s">
        <v>858</v>
      </c>
      <c r="E838" t="str">
        <f>"01"</f>
        <v>01</v>
      </c>
      <c r="F838" t="str">
        <f t="shared" si="140"/>
        <v>001</v>
      </c>
      <c r="G838" t="str">
        <f>""</f>
        <v/>
      </c>
      <c r="H838" t="s">
        <v>0</v>
      </c>
      <c r="I838" t="s">
        <v>3627</v>
      </c>
      <c r="J838" t="s">
        <v>7161</v>
      </c>
      <c r="K838" t="str">
        <f>"41565"</f>
        <v>41565</v>
      </c>
    </row>
    <row r="839" spans="1:11" customFormat="1" x14ac:dyDescent="0.25">
      <c r="A839" t="str">
        <f t="shared" si="139"/>
        <v>41</v>
      </c>
      <c r="B839" t="s">
        <v>812</v>
      </c>
      <c r="C839" t="str">
        <f>"046"</f>
        <v>046</v>
      </c>
      <c r="D839" t="s">
        <v>858</v>
      </c>
      <c r="E839" t="str">
        <f>"02"</f>
        <v>02</v>
      </c>
      <c r="F839" t="str">
        <f t="shared" si="140"/>
        <v>001</v>
      </c>
      <c r="G839" t="str">
        <f>""</f>
        <v/>
      </c>
      <c r="H839" t="s">
        <v>1</v>
      </c>
      <c r="I839" t="s">
        <v>3627</v>
      </c>
      <c r="J839" t="s">
        <v>7161</v>
      </c>
      <c r="K839" t="str">
        <f>"41565"</f>
        <v>41565</v>
      </c>
    </row>
    <row r="840" spans="1:11" customFormat="1" x14ac:dyDescent="0.25">
      <c r="A840" t="str">
        <f t="shared" si="139"/>
        <v>41</v>
      </c>
      <c r="B840" t="s">
        <v>812</v>
      </c>
      <c r="C840" t="str">
        <f>"046"</f>
        <v>046</v>
      </c>
      <c r="D840" t="s">
        <v>858</v>
      </c>
      <c r="E840" t="str">
        <f>"02"</f>
        <v>02</v>
      </c>
      <c r="F840" t="str">
        <f t="shared" si="140"/>
        <v>001</v>
      </c>
      <c r="G840" t="str">
        <f>""</f>
        <v/>
      </c>
      <c r="H840" t="s">
        <v>0</v>
      </c>
      <c r="I840" t="s">
        <v>3627</v>
      </c>
      <c r="J840" t="s">
        <v>7161</v>
      </c>
      <c r="K840" t="str">
        <f>"41565"</f>
        <v>41565</v>
      </c>
    </row>
    <row r="841" spans="1:11" customFormat="1" x14ac:dyDescent="0.25">
      <c r="A841" t="str">
        <f t="shared" si="139"/>
        <v>41</v>
      </c>
      <c r="B841" t="s">
        <v>812</v>
      </c>
      <c r="C841" t="str">
        <f>"046"</f>
        <v>046</v>
      </c>
      <c r="D841" t="s">
        <v>858</v>
      </c>
      <c r="E841" t="str">
        <f>"02"</f>
        <v>02</v>
      </c>
      <c r="F841" t="str">
        <f t="shared" si="140"/>
        <v>001</v>
      </c>
      <c r="G841" t="str">
        <f>""</f>
        <v/>
      </c>
      <c r="H841" t="s">
        <v>2</v>
      </c>
      <c r="I841" t="s">
        <v>3627</v>
      </c>
      <c r="J841" t="s">
        <v>7161</v>
      </c>
      <c r="K841" t="str">
        <f>"41565"</f>
        <v>41565</v>
      </c>
    </row>
    <row r="842" spans="1:11" customFormat="1" x14ac:dyDescent="0.25">
      <c r="A842" t="str">
        <f t="shared" si="139"/>
        <v>41</v>
      </c>
      <c r="B842" t="s">
        <v>812</v>
      </c>
      <c r="C842" t="str">
        <f t="shared" ref="C842:C859" si="141">"047"</f>
        <v>047</v>
      </c>
      <c r="D842" t="s">
        <v>859</v>
      </c>
      <c r="E842" t="str">
        <f t="shared" ref="E842:E860" si="142">"01"</f>
        <v>01</v>
      </c>
      <c r="F842" t="str">
        <f t="shared" si="140"/>
        <v>001</v>
      </c>
      <c r="G842" t="str">
        <f>""</f>
        <v/>
      </c>
      <c r="H842" t="s">
        <v>1</v>
      </c>
      <c r="I842" t="s">
        <v>3628</v>
      </c>
      <c r="J842" t="s">
        <v>7162</v>
      </c>
      <c r="K842" t="str">
        <f t="shared" ref="K842:K859" si="143">"41960"</f>
        <v>41960</v>
      </c>
    </row>
    <row r="843" spans="1:11" customFormat="1" x14ac:dyDescent="0.25">
      <c r="A843" t="str">
        <f t="shared" si="139"/>
        <v>41</v>
      </c>
      <c r="B843" t="s">
        <v>812</v>
      </c>
      <c r="C843" t="str">
        <f t="shared" si="141"/>
        <v>047</v>
      </c>
      <c r="D843" t="s">
        <v>859</v>
      </c>
      <c r="E843" t="str">
        <f t="shared" si="142"/>
        <v>01</v>
      </c>
      <c r="F843" t="str">
        <f t="shared" si="140"/>
        <v>001</v>
      </c>
      <c r="G843" t="str">
        <f>""</f>
        <v/>
      </c>
      <c r="H843" t="s">
        <v>0</v>
      </c>
      <c r="I843" t="s">
        <v>3628</v>
      </c>
      <c r="J843" t="s">
        <v>7162</v>
      </c>
      <c r="K843" t="str">
        <f t="shared" si="143"/>
        <v>41960</v>
      </c>
    </row>
    <row r="844" spans="1:11" customFormat="1" x14ac:dyDescent="0.25">
      <c r="A844" t="str">
        <f t="shared" si="139"/>
        <v>41</v>
      </c>
      <c r="B844" t="s">
        <v>812</v>
      </c>
      <c r="C844" t="str">
        <f t="shared" si="141"/>
        <v>047</v>
      </c>
      <c r="D844" t="s">
        <v>859</v>
      </c>
      <c r="E844" t="str">
        <f t="shared" si="142"/>
        <v>01</v>
      </c>
      <c r="F844" t="str">
        <f t="shared" si="140"/>
        <v>001</v>
      </c>
      <c r="G844" t="str">
        <f>""</f>
        <v/>
      </c>
      <c r="H844" t="s">
        <v>2</v>
      </c>
      <c r="I844" t="s">
        <v>3628</v>
      </c>
      <c r="J844" t="s">
        <v>7162</v>
      </c>
      <c r="K844" t="str">
        <f t="shared" si="143"/>
        <v>41960</v>
      </c>
    </row>
    <row r="845" spans="1:11" customFormat="1" x14ac:dyDescent="0.25">
      <c r="A845" t="str">
        <f t="shared" si="139"/>
        <v>41</v>
      </c>
      <c r="B845" t="s">
        <v>812</v>
      </c>
      <c r="C845" t="str">
        <f t="shared" si="141"/>
        <v>047</v>
      </c>
      <c r="D845" t="s">
        <v>859</v>
      </c>
      <c r="E845" t="str">
        <f t="shared" si="142"/>
        <v>01</v>
      </c>
      <c r="F845" t="str">
        <f>"002"</f>
        <v>002</v>
      </c>
      <c r="G845" t="str">
        <f>""</f>
        <v/>
      </c>
      <c r="H845" t="s">
        <v>1</v>
      </c>
      <c r="I845" t="s">
        <v>3628</v>
      </c>
      <c r="J845" t="s">
        <v>7162</v>
      </c>
      <c r="K845" t="str">
        <f t="shared" si="143"/>
        <v>41960</v>
      </c>
    </row>
    <row r="846" spans="1:11" customFormat="1" x14ac:dyDescent="0.25">
      <c r="A846" t="str">
        <f t="shared" si="139"/>
        <v>41</v>
      </c>
      <c r="B846" t="s">
        <v>812</v>
      </c>
      <c r="C846" t="str">
        <f t="shared" si="141"/>
        <v>047</v>
      </c>
      <c r="D846" t="s">
        <v>859</v>
      </c>
      <c r="E846" t="str">
        <f t="shared" si="142"/>
        <v>01</v>
      </c>
      <c r="F846" t="str">
        <f>"002"</f>
        <v>002</v>
      </c>
      <c r="G846" t="str">
        <f>""</f>
        <v/>
      </c>
      <c r="H846" t="s">
        <v>0</v>
      </c>
      <c r="I846" t="s">
        <v>3628</v>
      </c>
      <c r="J846" t="s">
        <v>7162</v>
      </c>
      <c r="K846" t="str">
        <f t="shared" si="143"/>
        <v>41960</v>
      </c>
    </row>
    <row r="847" spans="1:11" customFormat="1" x14ac:dyDescent="0.25">
      <c r="A847" t="str">
        <f t="shared" si="139"/>
        <v>41</v>
      </c>
      <c r="B847" t="s">
        <v>812</v>
      </c>
      <c r="C847" t="str">
        <f t="shared" si="141"/>
        <v>047</v>
      </c>
      <c r="D847" t="s">
        <v>859</v>
      </c>
      <c r="E847" t="str">
        <f t="shared" si="142"/>
        <v>01</v>
      </c>
      <c r="F847" t="str">
        <f>"002"</f>
        <v>002</v>
      </c>
      <c r="G847" t="str">
        <f>""</f>
        <v/>
      </c>
      <c r="H847" t="s">
        <v>2</v>
      </c>
      <c r="I847" t="s">
        <v>3628</v>
      </c>
      <c r="J847" t="s">
        <v>7162</v>
      </c>
      <c r="K847" t="str">
        <f t="shared" si="143"/>
        <v>41960</v>
      </c>
    </row>
    <row r="848" spans="1:11" customFormat="1" x14ac:dyDescent="0.25">
      <c r="A848" t="str">
        <f t="shared" si="139"/>
        <v>41</v>
      </c>
      <c r="B848" t="s">
        <v>812</v>
      </c>
      <c r="C848" t="str">
        <f t="shared" si="141"/>
        <v>047</v>
      </c>
      <c r="D848" t="s">
        <v>859</v>
      </c>
      <c r="E848" t="str">
        <f t="shared" si="142"/>
        <v>01</v>
      </c>
      <c r="F848" t="str">
        <f>"003"</f>
        <v>003</v>
      </c>
      <c r="G848" t="str">
        <f>""</f>
        <v/>
      </c>
      <c r="H848" t="s">
        <v>1</v>
      </c>
      <c r="I848" t="s">
        <v>3629</v>
      </c>
      <c r="J848" t="s">
        <v>7163</v>
      </c>
      <c r="K848" t="str">
        <f t="shared" si="143"/>
        <v>41960</v>
      </c>
    </row>
    <row r="849" spans="1:11" customFormat="1" x14ac:dyDescent="0.25">
      <c r="A849" t="str">
        <f t="shared" si="139"/>
        <v>41</v>
      </c>
      <c r="B849" t="s">
        <v>812</v>
      </c>
      <c r="C849" t="str">
        <f t="shared" si="141"/>
        <v>047</v>
      </c>
      <c r="D849" t="s">
        <v>859</v>
      </c>
      <c r="E849" t="str">
        <f t="shared" si="142"/>
        <v>01</v>
      </c>
      <c r="F849" t="str">
        <f>"003"</f>
        <v>003</v>
      </c>
      <c r="G849" t="str">
        <f>""</f>
        <v/>
      </c>
      <c r="H849" t="s">
        <v>0</v>
      </c>
      <c r="I849" t="s">
        <v>3629</v>
      </c>
      <c r="J849" t="s">
        <v>7163</v>
      </c>
      <c r="K849" t="str">
        <f t="shared" si="143"/>
        <v>41960</v>
      </c>
    </row>
    <row r="850" spans="1:11" customFormat="1" x14ac:dyDescent="0.25">
      <c r="A850" t="str">
        <f t="shared" si="139"/>
        <v>41</v>
      </c>
      <c r="B850" t="s">
        <v>812</v>
      </c>
      <c r="C850" t="str">
        <f t="shared" si="141"/>
        <v>047</v>
      </c>
      <c r="D850" t="s">
        <v>859</v>
      </c>
      <c r="E850" t="str">
        <f t="shared" si="142"/>
        <v>01</v>
      </c>
      <c r="F850" t="str">
        <f>"003"</f>
        <v>003</v>
      </c>
      <c r="G850" t="str">
        <f>""</f>
        <v/>
      </c>
      <c r="H850" t="s">
        <v>2</v>
      </c>
      <c r="I850" t="s">
        <v>3629</v>
      </c>
      <c r="J850" t="s">
        <v>7163</v>
      </c>
      <c r="K850" t="str">
        <f t="shared" si="143"/>
        <v>41960</v>
      </c>
    </row>
    <row r="851" spans="1:11" customFormat="1" x14ac:dyDescent="0.25">
      <c r="A851" t="str">
        <f t="shared" si="139"/>
        <v>41</v>
      </c>
      <c r="B851" t="s">
        <v>812</v>
      </c>
      <c r="C851" t="str">
        <f t="shared" si="141"/>
        <v>047</v>
      </c>
      <c r="D851" t="s">
        <v>859</v>
      </c>
      <c r="E851" t="str">
        <f t="shared" si="142"/>
        <v>01</v>
      </c>
      <c r="F851" t="str">
        <f>"004"</f>
        <v>004</v>
      </c>
      <c r="G851" t="str">
        <f>""</f>
        <v/>
      </c>
      <c r="H851" t="s">
        <v>1</v>
      </c>
      <c r="I851" t="s">
        <v>3630</v>
      </c>
      <c r="J851" t="s">
        <v>7164</v>
      </c>
      <c r="K851" t="str">
        <f t="shared" si="143"/>
        <v>41960</v>
      </c>
    </row>
    <row r="852" spans="1:11" customFormat="1" x14ac:dyDescent="0.25">
      <c r="A852" t="str">
        <f t="shared" si="139"/>
        <v>41</v>
      </c>
      <c r="B852" t="s">
        <v>812</v>
      </c>
      <c r="C852" t="str">
        <f t="shared" si="141"/>
        <v>047</v>
      </c>
      <c r="D852" t="s">
        <v>859</v>
      </c>
      <c r="E852" t="str">
        <f t="shared" si="142"/>
        <v>01</v>
      </c>
      <c r="F852" t="str">
        <f>"004"</f>
        <v>004</v>
      </c>
      <c r="G852" t="str">
        <f>""</f>
        <v/>
      </c>
      <c r="H852" t="s">
        <v>0</v>
      </c>
      <c r="I852" t="s">
        <v>3630</v>
      </c>
      <c r="J852" t="s">
        <v>7164</v>
      </c>
      <c r="K852" t="str">
        <f t="shared" si="143"/>
        <v>41960</v>
      </c>
    </row>
    <row r="853" spans="1:11" customFormat="1" x14ac:dyDescent="0.25">
      <c r="A853" t="str">
        <f t="shared" si="139"/>
        <v>41</v>
      </c>
      <c r="B853" t="s">
        <v>812</v>
      </c>
      <c r="C853" t="str">
        <f t="shared" si="141"/>
        <v>047</v>
      </c>
      <c r="D853" t="s">
        <v>859</v>
      </c>
      <c r="E853" t="str">
        <f t="shared" si="142"/>
        <v>01</v>
      </c>
      <c r="F853" t="str">
        <f>"005"</f>
        <v>005</v>
      </c>
      <c r="G853" t="str">
        <f>""</f>
        <v/>
      </c>
      <c r="H853" t="s">
        <v>1</v>
      </c>
      <c r="I853" t="s">
        <v>3630</v>
      </c>
      <c r="J853" t="s">
        <v>7164</v>
      </c>
      <c r="K853" t="str">
        <f t="shared" si="143"/>
        <v>41960</v>
      </c>
    </row>
    <row r="854" spans="1:11" customFormat="1" x14ac:dyDescent="0.25">
      <c r="A854" t="str">
        <f t="shared" si="139"/>
        <v>41</v>
      </c>
      <c r="B854" t="s">
        <v>812</v>
      </c>
      <c r="C854" t="str">
        <f t="shared" si="141"/>
        <v>047</v>
      </c>
      <c r="D854" t="s">
        <v>859</v>
      </c>
      <c r="E854" t="str">
        <f t="shared" si="142"/>
        <v>01</v>
      </c>
      <c r="F854" t="str">
        <f>"005"</f>
        <v>005</v>
      </c>
      <c r="G854" t="str">
        <f>""</f>
        <v/>
      </c>
      <c r="H854" t="s">
        <v>0</v>
      </c>
      <c r="I854" t="s">
        <v>3630</v>
      </c>
      <c r="J854" t="s">
        <v>7164</v>
      </c>
      <c r="K854" t="str">
        <f t="shared" si="143"/>
        <v>41960</v>
      </c>
    </row>
    <row r="855" spans="1:11" customFormat="1" x14ac:dyDescent="0.25">
      <c r="A855" t="str">
        <f t="shared" si="139"/>
        <v>41</v>
      </c>
      <c r="B855" t="s">
        <v>812</v>
      </c>
      <c r="C855" t="str">
        <f t="shared" si="141"/>
        <v>047</v>
      </c>
      <c r="D855" t="s">
        <v>859</v>
      </c>
      <c r="E855" t="str">
        <f t="shared" si="142"/>
        <v>01</v>
      </c>
      <c r="F855" t="str">
        <f>"005"</f>
        <v>005</v>
      </c>
      <c r="G855" t="str">
        <f>""</f>
        <v/>
      </c>
      <c r="H855" t="s">
        <v>2</v>
      </c>
      <c r="I855" t="s">
        <v>3630</v>
      </c>
      <c r="J855" t="s">
        <v>7164</v>
      </c>
      <c r="K855" t="str">
        <f t="shared" si="143"/>
        <v>41960</v>
      </c>
    </row>
    <row r="856" spans="1:11" customFormat="1" x14ac:dyDescent="0.25">
      <c r="A856" t="str">
        <f t="shared" si="139"/>
        <v>41</v>
      </c>
      <c r="B856" t="s">
        <v>812</v>
      </c>
      <c r="C856" t="str">
        <f t="shared" si="141"/>
        <v>047</v>
      </c>
      <c r="D856" t="s">
        <v>859</v>
      </c>
      <c r="E856" t="str">
        <f t="shared" si="142"/>
        <v>01</v>
      </c>
      <c r="F856" t="str">
        <f>"006"</f>
        <v>006</v>
      </c>
      <c r="G856" t="str">
        <f>""</f>
        <v/>
      </c>
      <c r="H856" t="s">
        <v>1</v>
      </c>
      <c r="I856" t="s">
        <v>3629</v>
      </c>
      <c r="J856" t="s">
        <v>7163</v>
      </c>
      <c r="K856" t="str">
        <f t="shared" si="143"/>
        <v>41960</v>
      </c>
    </row>
    <row r="857" spans="1:11" customFormat="1" x14ac:dyDescent="0.25">
      <c r="A857" t="str">
        <f t="shared" si="139"/>
        <v>41</v>
      </c>
      <c r="B857" t="s">
        <v>812</v>
      </c>
      <c r="C857" t="str">
        <f t="shared" si="141"/>
        <v>047</v>
      </c>
      <c r="D857" t="s">
        <v>859</v>
      </c>
      <c r="E857" t="str">
        <f t="shared" si="142"/>
        <v>01</v>
      </c>
      <c r="F857" t="str">
        <f>"006"</f>
        <v>006</v>
      </c>
      <c r="G857" t="str">
        <f>""</f>
        <v/>
      </c>
      <c r="H857" t="s">
        <v>0</v>
      </c>
      <c r="I857" t="s">
        <v>3629</v>
      </c>
      <c r="J857" t="s">
        <v>7163</v>
      </c>
      <c r="K857" t="str">
        <f t="shared" si="143"/>
        <v>41960</v>
      </c>
    </row>
    <row r="858" spans="1:11" customFormat="1" x14ac:dyDescent="0.25">
      <c r="A858" t="str">
        <f t="shared" si="139"/>
        <v>41</v>
      </c>
      <c r="B858" t="s">
        <v>812</v>
      </c>
      <c r="C858" t="str">
        <f t="shared" si="141"/>
        <v>047</v>
      </c>
      <c r="D858" t="s">
        <v>859</v>
      </c>
      <c r="E858" t="str">
        <f t="shared" si="142"/>
        <v>01</v>
      </c>
      <c r="F858" t="str">
        <f>"007"</f>
        <v>007</v>
      </c>
      <c r="G858" t="str">
        <f>""</f>
        <v/>
      </c>
      <c r="H858" t="s">
        <v>3</v>
      </c>
      <c r="I858" t="s">
        <v>3630</v>
      </c>
      <c r="J858" t="s">
        <v>7164</v>
      </c>
      <c r="K858" t="str">
        <f t="shared" si="143"/>
        <v>41960</v>
      </c>
    </row>
    <row r="859" spans="1:11" customFormat="1" x14ac:dyDescent="0.25">
      <c r="A859" t="str">
        <f t="shared" si="139"/>
        <v>41</v>
      </c>
      <c r="B859" t="s">
        <v>812</v>
      </c>
      <c r="C859" t="str">
        <f t="shared" si="141"/>
        <v>047</v>
      </c>
      <c r="D859" t="s">
        <v>859</v>
      </c>
      <c r="E859" t="str">
        <f t="shared" si="142"/>
        <v>01</v>
      </c>
      <c r="F859" t="str">
        <f>"008"</f>
        <v>008</v>
      </c>
      <c r="G859" t="str">
        <f>""</f>
        <v/>
      </c>
      <c r="H859" t="s">
        <v>3</v>
      </c>
      <c r="I859" t="s">
        <v>3628</v>
      </c>
      <c r="J859" t="s">
        <v>7162</v>
      </c>
      <c r="K859" t="str">
        <f t="shared" si="143"/>
        <v>41960</v>
      </c>
    </row>
    <row r="860" spans="1:11" customFormat="1" x14ac:dyDescent="0.25">
      <c r="A860" t="str">
        <f t="shared" si="139"/>
        <v>41</v>
      </c>
      <c r="B860" t="s">
        <v>812</v>
      </c>
      <c r="C860" t="str">
        <f>"048"</f>
        <v>048</v>
      </c>
      <c r="D860" t="s">
        <v>860</v>
      </c>
      <c r="E860" t="str">
        <f t="shared" si="142"/>
        <v>01</v>
      </c>
      <c r="F860" t="str">
        <f>"001"</f>
        <v>001</v>
      </c>
      <c r="G860" t="str">
        <f>""</f>
        <v/>
      </c>
      <c r="H860" t="s">
        <v>3</v>
      </c>
      <c r="I860" t="s">
        <v>19</v>
      </c>
      <c r="J860" t="s">
        <v>7165</v>
      </c>
      <c r="K860" t="str">
        <f>"41390"</f>
        <v>41390</v>
      </c>
    </row>
    <row r="861" spans="1:11" customFormat="1" x14ac:dyDescent="0.25">
      <c r="A861" t="str">
        <f t="shared" si="139"/>
        <v>41</v>
      </c>
      <c r="B861" t="s">
        <v>812</v>
      </c>
      <c r="C861" t="str">
        <f>"048"</f>
        <v>048</v>
      </c>
      <c r="D861" t="s">
        <v>860</v>
      </c>
      <c r="E861" t="str">
        <f>"02"</f>
        <v>02</v>
      </c>
      <c r="F861" t="str">
        <f>"001"</f>
        <v>001</v>
      </c>
      <c r="G861" t="str">
        <f>""</f>
        <v/>
      </c>
      <c r="H861" t="s">
        <v>3</v>
      </c>
      <c r="I861" t="s">
        <v>19</v>
      </c>
      <c r="J861" t="s">
        <v>7165</v>
      </c>
      <c r="K861" t="str">
        <f>"41390"</f>
        <v>41390</v>
      </c>
    </row>
    <row r="862" spans="1:11" customFormat="1" x14ac:dyDescent="0.25">
      <c r="A862" t="str">
        <f t="shared" si="139"/>
        <v>41</v>
      </c>
      <c r="B862" t="s">
        <v>812</v>
      </c>
      <c r="C862" t="str">
        <f>"048"</f>
        <v>048</v>
      </c>
      <c r="D862" t="s">
        <v>860</v>
      </c>
      <c r="E862" t="str">
        <f>"03"</f>
        <v>03</v>
      </c>
      <c r="F862" t="str">
        <f>"001"</f>
        <v>001</v>
      </c>
      <c r="G862" t="str">
        <f>""</f>
        <v/>
      </c>
      <c r="H862" t="s">
        <v>3</v>
      </c>
      <c r="I862" t="s">
        <v>123</v>
      </c>
      <c r="J862" t="s">
        <v>7166</v>
      </c>
      <c r="K862" t="str">
        <f>"41390"</f>
        <v>41390</v>
      </c>
    </row>
    <row r="863" spans="1:11" customFormat="1" x14ac:dyDescent="0.25">
      <c r="A863" t="str">
        <f t="shared" si="139"/>
        <v>41</v>
      </c>
      <c r="B863" t="s">
        <v>812</v>
      </c>
      <c r="C863" t="str">
        <f t="shared" ref="C863:C881" si="144">"049"</f>
        <v>049</v>
      </c>
      <c r="D863" t="s">
        <v>861</v>
      </c>
      <c r="E863" t="str">
        <f t="shared" ref="E863:E882" si="145">"01"</f>
        <v>01</v>
      </c>
      <c r="F863" t="str">
        <f>"001"</f>
        <v>001</v>
      </c>
      <c r="G863" t="str">
        <f>""</f>
        <v/>
      </c>
      <c r="H863" t="s">
        <v>1</v>
      </c>
      <c r="I863" t="s">
        <v>37</v>
      </c>
      <c r="J863" t="s">
        <v>7167</v>
      </c>
      <c r="K863" t="str">
        <f t="shared" ref="K863:K870" si="146">"41210"</f>
        <v>41210</v>
      </c>
    </row>
    <row r="864" spans="1:11" customFormat="1" x14ac:dyDescent="0.25">
      <c r="A864" t="str">
        <f t="shared" si="139"/>
        <v>41</v>
      </c>
      <c r="B864" t="s">
        <v>812</v>
      </c>
      <c r="C864" t="str">
        <f t="shared" si="144"/>
        <v>049</v>
      </c>
      <c r="D864" t="s">
        <v>861</v>
      </c>
      <c r="E864" t="str">
        <f t="shared" si="145"/>
        <v>01</v>
      </c>
      <c r="F864" t="str">
        <f>"001"</f>
        <v>001</v>
      </c>
      <c r="G864" t="str">
        <f>""</f>
        <v/>
      </c>
      <c r="H864" t="s">
        <v>0</v>
      </c>
      <c r="I864" t="s">
        <v>37</v>
      </c>
      <c r="J864" t="s">
        <v>7167</v>
      </c>
      <c r="K864" t="str">
        <f t="shared" si="146"/>
        <v>41210</v>
      </c>
    </row>
    <row r="865" spans="1:11" customFormat="1" x14ac:dyDescent="0.25">
      <c r="A865" t="str">
        <f t="shared" si="139"/>
        <v>41</v>
      </c>
      <c r="B865" t="s">
        <v>812</v>
      </c>
      <c r="C865" t="str">
        <f t="shared" si="144"/>
        <v>049</v>
      </c>
      <c r="D865" t="s">
        <v>861</v>
      </c>
      <c r="E865" t="str">
        <f t="shared" si="145"/>
        <v>01</v>
      </c>
      <c r="F865" t="str">
        <f>"002"</f>
        <v>002</v>
      </c>
      <c r="G865" t="str">
        <f>""</f>
        <v/>
      </c>
      <c r="H865" t="s">
        <v>1</v>
      </c>
      <c r="I865" t="s">
        <v>3631</v>
      </c>
      <c r="J865" t="s">
        <v>6320</v>
      </c>
      <c r="K865" t="str">
        <f t="shared" si="146"/>
        <v>41210</v>
      </c>
    </row>
    <row r="866" spans="1:11" customFormat="1" x14ac:dyDescent="0.25">
      <c r="A866" t="str">
        <f t="shared" si="139"/>
        <v>41</v>
      </c>
      <c r="B866" t="s">
        <v>812</v>
      </c>
      <c r="C866" t="str">
        <f t="shared" si="144"/>
        <v>049</v>
      </c>
      <c r="D866" t="s">
        <v>861</v>
      </c>
      <c r="E866" t="str">
        <f t="shared" si="145"/>
        <v>01</v>
      </c>
      <c r="F866" t="str">
        <f>"002"</f>
        <v>002</v>
      </c>
      <c r="G866" t="str">
        <f>""</f>
        <v/>
      </c>
      <c r="H866" t="s">
        <v>0</v>
      </c>
      <c r="I866" t="s">
        <v>3631</v>
      </c>
      <c r="J866" t="s">
        <v>6320</v>
      </c>
      <c r="K866" t="str">
        <f t="shared" si="146"/>
        <v>41210</v>
      </c>
    </row>
    <row r="867" spans="1:11" customFormat="1" x14ac:dyDescent="0.25">
      <c r="A867" t="str">
        <f t="shared" si="139"/>
        <v>41</v>
      </c>
      <c r="B867" t="s">
        <v>812</v>
      </c>
      <c r="C867" t="str">
        <f t="shared" si="144"/>
        <v>049</v>
      </c>
      <c r="D867" t="s">
        <v>861</v>
      </c>
      <c r="E867" t="str">
        <f t="shared" si="145"/>
        <v>01</v>
      </c>
      <c r="F867" t="str">
        <f>"002"</f>
        <v>002</v>
      </c>
      <c r="G867" t="str">
        <f>""</f>
        <v/>
      </c>
      <c r="H867" t="s">
        <v>2</v>
      </c>
      <c r="I867" t="s">
        <v>3631</v>
      </c>
      <c r="J867" t="s">
        <v>6320</v>
      </c>
      <c r="K867" t="str">
        <f t="shared" si="146"/>
        <v>41210</v>
      </c>
    </row>
    <row r="868" spans="1:11" customFormat="1" x14ac:dyDescent="0.25">
      <c r="A868" t="str">
        <f t="shared" si="139"/>
        <v>41</v>
      </c>
      <c r="B868" t="s">
        <v>812</v>
      </c>
      <c r="C868" t="str">
        <f t="shared" si="144"/>
        <v>049</v>
      </c>
      <c r="D868" t="s">
        <v>861</v>
      </c>
      <c r="E868" t="str">
        <f t="shared" si="145"/>
        <v>01</v>
      </c>
      <c r="F868" t="str">
        <f>"003"</f>
        <v>003</v>
      </c>
      <c r="G868" t="str">
        <f>""</f>
        <v/>
      </c>
      <c r="H868" t="s">
        <v>1</v>
      </c>
      <c r="I868" t="s">
        <v>3632</v>
      </c>
      <c r="J868" t="s">
        <v>7168</v>
      </c>
      <c r="K868" t="str">
        <f t="shared" si="146"/>
        <v>41210</v>
      </c>
    </row>
    <row r="869" spans="1:11" customFormat="1" x14ac:dyDescent="0.25">
      <c r="A869" t="str">
        <f t="shared" si="139"/>
        <v>41</v>
      </c>
      <c r="B869" t="s">
        <v>812</v>
      </c>
      <c r="C869" t="str">
        <f t="shared" si="144"/>
        <v>049</v>
      </c>
      <c r="D869" t="s">
        <v>861</v>
      </c>
      <c r="E869" t="str">
        <f t="shared" si="145"/>
        <v>01</v>
      </c>
      <c r="F869" t="str">
        <f>"003"</f>
        <v>003</v>
      </c>
      <c r="G869" t="str">
        <f>""</f>
        <v/>
      </c>
      <c r="H869" t="s">
        <v>0</v>
      </c>
      <c r="I869" t="s">
        <v>3632</v>
      </c>
      <c r="J869" t="s">
        <v>7168</v>
      </c>
      <c r="K869" t="str">
        <f t="shared" si="146"/>
        <v>41210</v>
      </c>
    </row>
    <row r="870" spans="1:11" customFormat="1" x14ac:dyDescent="0.25">
      <c r="A870" t="str">
        <f t="shared" si="139"/>
        <v>41</v>
      </c>
      <c r="B870" t="s">
        <v>812</v>
      </c>
      <c r="C870" t="str">
        <f t="shared" si="144"/>
        <v>049</v>
      </c>
      <c r="D870" t="s">
        <v>861</v>
      </c>
      <c r="E870" t="str">
        <f t="shared" si="145"/>
        <v>01</v>
      </c>
      <c r="F870" t="str">
        <f>"003"</f>
        <v>003</v>
      </c>
      <c r="G870" t="str">
        <f>""</f>
        <v/>
      </c>
      <c r="H870" t="s">
        <v>2</v>
      </c>
      <c r="I870" t="s">
        <v>3632</v>
      </c>
      <c r="J870" t="s">
        <v>7168</v>
      </c>
      <c r="K870" t="str">
        <f t="shared" si="146"/>
        <v>41210</v>
      </c>
    </row>
    <row r="871" spans="1:11" customFormat="1" x14ac:dyDescent="0.25">
      <c r="A871" t="str">
        <f t="shared" si="139"/>
        <v>41</v>
      </c>
      <c r="B871" t="s">
        <v>812</v>
      </c>
      <c r="C871" t="str">
        <f t="shared" si="144"/>
        <v>049</v>
      </c>
      <c r="D871" t="s">
        <v>861</v>
      </c>
      <c r="E871" t="str">
        <f t="shared" si="145"/>
        <v>01</v>
      </c>
      <c r="F871" t="str">
        <f>"004"</f>
        <v>004</v>
      </c>
      <c r="G871" t="str">
        <f>""</f>
        <v/>
      </c>
      <c r="H871" t="s">
        <v>1</v>
      </c>
      <c r="I871" t="s">
        <v>3633</v>
      </c>
      <c r="J871" t="s">
        <v>7169</v>
      </c>
      <c r="K871" t="str">
        <f>"41218"</f>
        <v>41218</v>
      </c>
    </row>
    <row r="872" spans="1:11" customFormat="1" x14ac:dyDescent="0.25">
      <c r="A872" t="str">
        <f t="shared" si="139"/>
        <v>41</v>
      </c>
      <c r="B872" t="s">
        <v>812</v>
      </c>
      <c r="C872" t="str">
        <f t="shared" si="144"/>
        <v>049</v>
      </c>
      <c r="D872" t="s">
        <v>861</v>
      </c>
      <c r="E872" t="str">
        <f t="shared" si="145"/>
        <v>01</v>
      </c>
      <c r="F872" t="str">
        <f>"004"</f>
        <v>004</v>
      </c>
      <c r="G872" t="str">
        <f>""</f>
        <v/>
      </c>
      <c r="H872" t="s">
        <v>0</v>
      </c>
      <c r="I872" t="s">
        <v>3633</v>
      </c>
      <c r="J872" t="s">
        <v>7169</v>
      </c>
      <c r="K872" t="str">
        <f>"41218"</f>
        <v>41218</v>
      </c>
    </row>
    <row r="873" spans="1:11" customFormat="1" x14ac:dyDescent="0.25">
      <c r="A873" t="str">
        <f t="shared" si="139"/>
        <v>41</v>
      </c>
      <c r="B873" t="s">
        <v>812</v>
      </c>
      <c r="C873" t="str">
        <f t="shared" si="144"/>
        <v>049</v>
      </c>
      <c r="D873" t="s">
        <v>861</v>
      </c>
      <c r="E873" t="str">
        <f t="shared" si="145"/>
        <v>01</v>
      </c>
      <c r="F873" t="str">
        <f>"005"</f>
        <v>005</v>
      </c>
      <c r="G873" t="str">
        <f>""</f>
        <v/>
      </c>
      <c r="H873" t="s">
        <v>1</v>
      </c>
      <c r="I873" t="s">
        <v>92</v>
      </c>
      <c r="J873" t="s">
        <v>7170</v>
      </c>
      <c r="K873" t="str">
        <f>"41210"</f>
        <v>41210</v>
      </c>
    </row>
    <row r="874" spans="1:11" customFormat="1" x14ac:dyDescent="0.25">
      <c r="A874" t="str">
        <f t="shared" si="139"/>
        <v>41</v>
      </c>
      <c r="B874" t="s">
        <v>812</v>
      </c>
      <c r="C874" t="str">
        <f t="shared" si="144"/>
        <v>049</v>
      </c>
      <c r="D874" t="s">
        <v>861</v>
      </c>
      <c r="E874" t="str">
        <f t="shared" si="145"/>
        <v>01</v>
      </c>
      <c r="F874" t="str">
        <f>"005"</f>
        <v>005</v>
      </c>
      <c r="G874" t="str">
        <f>""</f>
        <v/>
      </c>
      <c r="H874" t="s">
        <v>0</v>
      </c>
      <c r="I874" t="s">
        <v>92</v>
      </c>
      <c r="J874" t="s">
        <v>7170</v>
      </c>
      <c r="K874" t="str">
        <f>"41210"</f>
        <v>41210</v>
      </c>
    </row>
    <row r="875" spans="1:11" customFormat="1" x14ac:dyDescent="0.25">
      <c r="A875" t="str">
        <f t="shared" si="139"/>
        <v>41</v>
      </c>
      <c r="B875" t="s">
        <v>812</v>
      </c>
      <c r="C875" t="str">
        <f t="shared" si="144"/>
        <v>049</v>
      </c>
      <c r="D875" t="s">
        <v>861</v>
      </c>
      <c r="E875" t="str">
        <f t="shared" si="145"/>
        <v>01</v>
      </c>
      <c r="F875" t="str">
        <f>"006"</f>
        <v>006</v>
      </c>
      <c r="G875" t="str">
        <f>""</f>
        <v/>
      </c>
      <c r="H875" t="s">
        <v>1</v>
      </c>
      <c r="I875" t="s">
        <v>37</v>
      </c>
      <c r="J875" t="s">
        <v>7171</v>
      </c>
      <c r="K875" t="str">
        <f>"41219"</f>
        <v>41219</v>
      </c>
    </row>
    <row r="876" spans="1:11" customFormat="1" x14ac:dyDescent="0.25">
      <c r="A876" t="str">
        <f t="shared" si="139"/>
        <v>41</v>
      </c>
      <c r="B876" t="s">
        <v>812</v>
      </c>
      <c r="C876" t="str">
        <f t="shared" si="144"/>
        <v>049</v>
      </c>
      <c r="D876" t="s">
        <v>861</v>
      </c>
      <c r="E876" t="str">
        <f t="shared" si="145"/>
        <v>01</v>
      </c>
      <c r="F876" t="str">
        <f>"006"</f>
        <v>006</v>
      </c>
      <c r="G876" t="str">
        <f>""</f>
        <v/>
      </c>
      <c r="H876" t="s">
        <v>0</v>
      </c>
      <c r="I876" t="s">
        <v>37</v>
      </c>
      <c r="J876" t="s">
        <v>7171</v>
      </c>
      <c r="K876" t="str">
        <f>"41219"</f>
        <v>41219</v>
      </c>
    </row>
    <row r="877" spans="1:11" customFormat="1" x14ac:dyDescent="0.25">
      <c r="A877" t="str">
        <f t="shared" si="139"/>
        <v>41</v>
      </c>
      <c r="B877" t="s">
        <v>812</v>
      </c>
      <c r="C877" t="str">
        <f t="shared" si="144"/>
        <v>049</v>
      </c>
      <c r="D877" t="s">
        <v>861</v>
      </c>
      <c r="E877" t="str">
        <f t="shared" si="145"/>
        <v>01</v>
      </c>
      <c r="F877" t="str">
        <f>"006"</f>
        <v>006</v>
      </c>
      <c r="G877" t="str">
        <f>""</f>
        <v/>
      </c>
      <c r="H877" t="s">
        <v>2</v>
      </c>
      <c r="I877" t="s">
        <v>37</v>
      </c>
      <c r="J877" t="s">
        <v>7171</v>
      </c>
      <c r="K877" t="str">
        <f>"41219"</f>
        <v>41219</v>
      </c>
    </row>
    <row r="878" spans="1:11" customFormat="1" x14ac:dyDescent="0.25">
      <c r="A878" t="str">
        <f t="shared" si="139"/>
        <v>41</v>
      </c>
      <c r="B878" t="s">
        <v>812</v>
      </c>
      <c r="C878" t="str">
        <f t="shared" si="144"/>
        <v>049</v>
      </c>
      <c r="D878" t="s">
        <v>861</v>
      </c>
      <c r="E878" t="str">
        <f t="shared" si="145"/>
        <v>01</v>
      </c>
      <c r="F878" t="str">
        <f>"007"</f>
        <v>007</v>
      </c>
      <c r="G878" t="str">
        <f>""</f>
        <v/>
      </c>
      <c r="H878" t="s">
        <v>1</v>
      </c>
      <c r="I878" t="s">
        <v>92</v>
      </c>
      <c r="J878" t="s">
        <v>7170</v>
      </c>
      <c r="K878" t="str">
        <f>"41210"</f>
        <v>41210</v>
      </c>
    </row>
    <row r="879" spans="1:11" customFormat="1" x14ac:dyDescent="0.25">
      <c r="A879" t="str">
        <f t="shared" si="139"/>
        <v>41</v>
      </c>
      <c r="B879" t="s">
        <v>812</v>
      </c>
      <c r="C879" t="str">
        <f t="shared" si="144"/>
        <v>049</v>
      </c>
      <c r="D879" t="s">
        <v>861</v>
      </c>
      <c r="E879" t="str">
        <f t="shared" si="145"/>
        <v>01</v>
      </c>
      <c r="F879" t="str">
        <f>"007"</f>
        <v>007</v>
      </c>
      <c r="G879" t="str">
        <f>""</f>
        <v/>
      </c>
      <c r="H879" t="s">
        <v>0</v>
      </c>
      <c r="I879" t="s">
        <v>92</v>
      </c>
      <c r="J879" t="s">
        <v>7170</v>
      </c>
      <c r="K879" t="str">
        <f>"41210"</f>
        <v>41210</v>
      </c>
    </row>
    <row r="880" spans="1:11" customFormat="1" x14ac:dyDescent="0.25">
      <c r="A880" t="str">
        <f t="shared" si="139"/>
        <v>41</v>
      </c>
      <c r="B880" t="s">
        <v>812</v>
      </c>
      <c r="C880" t="str">
        <f t="shared" si="144"/>
        <v>049</v>
      </c>
      <c r="D880" t="s">
        <v>861</v>
      </c>
      <c r="E880" t="str">
        <f t="shared" si="145"/>
        <v>01</v>
      </c>
      <c r="F880" t="str">
        <f>"008"</f>
        <v>008</v>
      </c>
      <c r="G880" t="str">
        <f>""</f>
        <v/>
      </c>
      <c r="H880" t="s">
        <v>1</v>
      </c>
      <c r="I880" t="s">
        <v>37</v>
      </c>
      <c r="J880" t="s">
        <v>7171</v>
      </c>
      <c r="K880" t="str">
        <f>"41219"</f>
        <v>41219</v>
      </c>
    </row>
    <row r="881" spans="1:11" customFormat="1" x14ac:dyDescent="0.25">
      <c r="A881" t="str">
        <f t="shared" si="139"/>
        <v>41</v>
      </c>
      <c r="B881" t="s">
        <v>812</v>
      </c>
      <c r="C881" t="str">
        <f t="shared" si="144"/>
        <v>049</v>
      </c>
      <c r="D881" t="s">
        <v>861</v>
      </c>
      <c r="E881" t="str">
        <f t="shared" si="145"/>
        <v>01</v>
      </c>
      <c r="F881" t="str">
        <f>"008"</f>
        <v>008</v>
      </c>
      <c r="G881" t="str">
        <f>""</f>
        <v/>
      </c>
      <c r="H881" t="s">
        <v>0</v>
      </c>
      <c r="I881" t="s">
        <v>37</v>
      </c>
      <c r="J881" t="s">
        <v>7171</v>
      </c>
      <c r="K881" t="str">
        <f>"41219"</f>
        <v>41219</v>
      </c>
    </row>
    <row r="882" spans="1:11" customFormat="1" x14ac:dyDescent="0.25">
      <c r="A882" t="str">
        <f t="shared" si="139"/>
        <v>41</v>
      </c>
      <c r="B882" t="s">
        <v>812</v>
      </c>
      <c r="C882" t="str">
        <f t="shared" ref="C882:C890" si="147">"050"</f>
        <v>050</v>
      </c>
      <c r="D882" t="s">
        <v>862</v>
      </c>
      <c r="E882" t="str">
        <f t="shared" si="145"/>
        <v>01</v>
      </c>
      <c r="F882" t="str">
        <f>"001"</f>
        <v>001</v>
      </c>
      <c r="G882" t="str">
        <f>""</f>
        <v/>
      </c>
      <c r="H882" t="s">
        <v>3</v>
      </c>
      <c r="I882" t="s">
        <v>3634</v>
      </c>
      <c r="J882" t="s">
        <v>7172</v>
      </c>
      <c r="K882" t="str">
        <f t="shared" ref="K882:K890" si="148">"41567"</f>
        <v>41567</v>
      </c>
    </row>
    <row r="883" spans="1:11" customFormat="1" x14ac:dyDescent="0.25">
      <c r="A883" t="str">
        <f t="shared" si="139"/>
        <v>41</v>
      </c>
      <c r="B883" t="s">
        <v>812</v>
      </c>
      <c r="C883" t="str">
        <f t="shared" si="147"/>
        <v>050</v>
      </c>
      <c r="D883" t="s">
        <v>862</v>
      </c>
      <c r="E883" t="str">
        <f>"02"</f>
        <v>02</v>
      </c>
      <c r="F883" t="str">
        <f>"001"</f>
        <v>001</v>
      </c>
      <c r="G883" t="str">
        <f>""</f>
        <v/>
      </c>
      <c r="H883" t="s">
        <v>1</v>
      </c>
      <c r="I883" t="s">
        <v>86</v>
      </c>
      <c r="J883" t="s">
        <v>7173</v>
      </c>
      <c r="K883" t="str">
        <f t="shared" si="148"/>
        <v>41567</v>
      </c>
    </row>
    <row r="884" spans="1:11" customFormat="1" x14ac:dyDescent="0.25">
      <c r="A884" t="str">
        <f t="shared" si="139"/>
        <v>41</v>
      </c>
      <c r="B884" t="s">
        <v>812</v>
      </c>
      <c r="C884" t="str">
        <f t="shared" si="147"/>
        <v>050</v>
      </c>
      <c r="D884" t="s">
        <v>862</v>
      </c>
      <c r="E884" t="str">
        <f>"02"</f>
        <v>02</v>
      </c>
      <c r="F884" t="str">
        <f>"001"</f>
        <v>001</v>
      </c>
      <c r="G884" t="str">
        <f>""</f>
        <v/>
      </c>
      <c r="H884" t="s">
        <v>0</v>
      </c>
      <c r="I884" t="s">
        <v>86</v>
      </c>
      <c r="J884" t="s">
        <v>7173</v>
      </c>
      <c r="K884" t="str">
        <f t="shared" si="148"/>
        <v>41567</v>
      </c>
    </row>
    <row r="885" spans="1:11" customFormat="1" x14ac:dyDescent="0.25">
      <c r="A885" t="str">
        <f t="shared" si="139"/>
        <v>41</v>
      </c>
      <c r="B885" t="s">
        <v>812</v>
      </c>
      <c r="C885" t="str">
        <f t="shared" si="147"/>
        <v>050</v>
      </c>
      <c r="D885" t="s">
        <v>862</v>
      </c>
      <c r="E885" t="str">
        <f>"02"</f>
        <v>02</v>
      </c>
      <c r="F885" t="str">
        <f>"002"</f>
        <v>002</v>
      </c>
      <c r="G885" t="str">
        <f>""</f>
        <v/>
      </c>
      <c r="H885" t="s">
        <v>1</v>
      </c>
      <c r="I885" t="s">
        <v>3635</v>
      </c>
      <c r="J885" t="s">
        <v>7174</v>
      </c>
      <c r="K885" t="str">
        <f t="shared" si="148"/>
        <v>41567</v>
      </c>
    </row>
    <row r="886" spans="1:11" customFormat="1" x14ac:dyDescent="0.25">
      <c r="A886" t="str">
        <f t="shared" si="139"/>
        <v>41</v>
      </c>
      <c r="B886" t="s">
        <v>812</v>
      </c>
      <c r="C886" t="str">
        <f t="shared" si="147"/>
        <v>050</v>
      </c>
      <c r="D886" t="s">
        <v>862</v>
      </c>
      <c r="E886" t="str">
        <f>"02"</f>
        <v>02</v>
      </c>
      <c r="F886" t="str">
        <f>"002"</f>
        <v>002</v>
      </c>
      <c r="G886" t="str">
        <f>""</f>
        <v/>
      </c>
      <c r="H886" t="s">
        <v>0</v>
      </c>
      <c r="I886" t="s">
        <v>3635</v>
      </c>
      <c r="J886" t="s">
        <v>7174</v>
      </c>
      <c r="K886" t="str">
        <f t="shared" si="148"/>
        <v>41567</v>
      </c>
    </row>
    <row r="887" spans="1:11" customFormat="1" x14ac:dyDescent="0.25">
      <c r="A887" t="str">
        <f t="shared" si="139"/>
        <v>41</v>
      </c>
      <c r="B887" t="s">
        <v>812</v>
      </c>
      <c r="C887" t="str">
        <f t="shared" si="147"/>
        <v>050</v>
      </c>
      <c r="D887" t="s">
        <v>862</v>
      </c>
      <c r="E887" t="str">
        <f>"03"</f>
        <v>03</v>
      </c>
      <c r="F887" t="str">
        <f>"001"</f>
        <v>001</v>
      </c>
      <c r="G887" t="str">
        <f>""</f>
        <v/>
      </c>
      <c r="H887" t="s">
        <v>1</v>
      </c>
      <c r="I887" t="s">
        <v>3636</v>
      </c>
      <c r="J887" t="s">
        <v>7175</v>
      </c>
      <c r="K887" t="str">
        <f t="shared" si="148"/>
        <v>41567</v>
      </c>
    </row>
    <row r="888" spans="1:11" customFormat="1" x14ac:dyDescent="0.25">
      <c r="A888" t="str">
        <f t="shared" si="139"/>
        <v>41</v>
      </c>
      <c r="B888" t="s">
        <v>812</v>
      </c>
      <c r="C888" t="str">
        <f t="shared" si="147"/>
        <v>050</v>
      </c>
      <c r="D888" t="s">
        <v>862</v>
      </c>
      <c r="E888" t="str">
        <f>"03"</f>
        <v>03</v>
      </c>
      <c r="F888" t="str">
        <f>"001"</f>
        <v>001</v>
      </c>
      <c r="G888" t="str">
        <f>""</f>
        <v/>
      </c>
      <c r="H888" t="s">
        <v>0</v>
      </c>
      <c r="I888" t="s">
        <v>3636</v>
      </c>
      <c r="J888" t="s">
        <v>7175</v>
      </c>
      <c r="K888" t="str">
        <f t="shared" si="148"/>
        <v>41567</v>
      </c>
    </row>
    <row r="889" spans="1:11" customFormat="1" x14ac:dyDescent="0.25">
      <c r="A889" t="str">
        <f t="shared" si="139"/>
        <v>41</v>
      </c>
      <c r="B889" t="s">
        <v>812</v>
      </c>
      <c r="C889" t="str">
        <f t="shared" si="147"/>
        <v>050</v>
      </c>
      <c r="D889" t="s">
        <v>862</v>
      </c>
      <c r="E889" t="str">
        <f>"03"</f>
        <v>03</v>
      </c>
      <c r="F889" t="str">
        <f>"002"</f>
        <v>002</v>
      </c>
      <c r="G889" t="str">
        <f>""</f>
        <v/>
      </c>
      <c r="H889" t="s">
        <v>1</v>
      </c>
      <c r="I889" t="s">
        <v>1806</v>
      </c>
      <c r="J889" t="s">
        <v>7176</v>
      </c>
      <c r="K889" t="str">
        <f t="shared" si="148"/>
        <v>41567</v>
      </c>
    </row>
    <row r="890" spans="1:11" customFormat="1" x14ac:dyDescent="0.25">
      <c r="A890" t="str">
        <f t="shared" si="139"/>
        <v>41</v>
      </c>
      <c r="B890" t="s">
        <v>812</v>
      </c>
      <c r="C890" t="str">
        <f t="shared" si="147"/>
        <v>050</v>
      </c>
      <c r="D890" t="s">
        <v>862</v>
      </c>
      <c r="E890" t="str">
        <f>"03"</f>
        <v>03</v>
      </c>
      <c r="F890" t="str">
        <f>"002"</f>
        <v>002</v>
      </c>
      <c r="G890" t="str">
        <f>""</f>
        <v/>
      </c>
      <c r="H890" t="s">
        <v>0</v>
      </c>
      <c r="I890" t="s">
        <v>1806</v>
      </c>
      <c r="J890" t="s">
        <v>7176</v>
      </c>
      <c r="K890" t="str">
        <f t="shared" si="148"/>
        <v>41567</v>
      </c>
    </row>
    <row r="891" spans="1:11" customFormat="1" x14ac:dyDescent="0.25">
      <c r="A891" t="str">
        <f t="shared" si="139"/>
        <v>41</v>
      </c>
      <c r="B891" t="s">
        <v>812</v>
      </c>
      <c r="C891" t="str">
        <f>"051"</f>
        <v>051</v>
      </c>
      <c r="D891" t="s">
        <v>863</v>
      </c>
      <c r="E891" t="str">
        <f t="shared" ref="E891:E910" si="149">"01"</f>
        <v>01</v>
      </c>
      <c r="F891" t="str">
        <f>"001"</f>
        <v>001</v>
      </c>
      <c r="G891" t="str">
        <f>""</f>
        <v/>
      </c>
      <c r="H891" t="s">
        <v>1</v>
      </c>
      <c r="I891" t="s">
        <v>3637</v>
      </c>
      <c r="J891" t="s">
        <v>7177</v>
      </c>
      <c r="K891" t="str">
        <f>"41830"</f>
        <v>41830</v>
      </c>
    </row>
    <row r="892" spans="1:11" customFormat="1" x14ac:dyDescent="0.25">
      <c r="A892" t="str">
        <f t="shared" si="139"/>
        <v>41</v>
      </c>
      <c r="B892" t="s">
        <v>812</v>
      </c>
      <c r="C892" t="str">
        <f>"051"</f>
        <v>051</v>
      </c>
      <c r="D892" t="s">
        <v>863</v>
      </c>
      <c r="E892" t="str">
        <f t="shared" si="149"/>
        <v>01</v>
      </c>
      <c r="F892" t="str">
        <f>"001"</f>
        <v>001</v>
      </c>
      <c r="G892" t="str">
        <f>""</f>
        <v/>
      </c>
      <c r="H892" t="s">
        <v>0</v>
      </c>
      <c r="I892" t="s">
        <v>3637</v>
      </c>
      <c r="J892" t="s">
        <v>7177</v>
      </c>
      <c r="K892" t="str">
        <f>"41830"</f>
        <v>41830</v>
      </c>
    </row>
    <row r="893" spans="1:11" customFormat="1" x14ac:dyDescent="0.25">
      <c r="A893" t="str">
        <f t="shared" si="139"/>
        <v>41</v>
      </c>
      <c r="B893" t="s">
        <v>812</v>
      </c>
      <c r="C893" t="str">
        <f>"051"</f>
        <v>051</v>
      </c>
      <c r="D893" t="s">
        <v>863</v>
      </c>
      <c r="E893" t="str">
        <f t="shared" si="149"/>
        <v>01</v>
      </c>
      <c r="F893" t="str">
        <f>"002"</f>
        <v>002</v>
      </c>
      <c r="G893" t="str">
        <f>""</f>
        <v/>
      </c>
      <c r="H893" t="s">
        <v>1</v>
      </c>
      <c r="I893" t="s">
        <v>3637</v>
      </c>
      <c r="J893" t="s">
        <v>7177</v>
      </c>
      <c r="K893" t="str">
        <f>"41830"</f>
        <v>41830</v>
      </c>
    </row>
    <row r="894" spans="1:11" customFormat="1" x14ac:dyDescent="0.25">
      <c r="A894" t="str">
        <f t="shared" si="139"/>
        <v>41</v>
      </c>
      <c r="B894" t="s">
        <v>812</v>
      </c>
      <c r="C894" t="str">
        <f>"051"</f>
        <v>051</v>
      </c>
      <c r="D894" t="s">
        <v>863</v>
      </c>
      <c r="E894" t="str">
        <f t="shared" si="149"/>
        <v>01</v>
      </c>
      <c r="F894" t="str">
        <f>"002"</f>
        <v>002</v>
      </c>
      <c r="G894" t="str">
        <f>""</f>
        <v/>
      </c>
      <c r="H894" t="s">
        <v>0</v>
      </c>
      <c r="I894" t="s">
        <v>3637</v>
      </c>
      <c r="J894" t="s">
        <v>7177</v>
      </c>
      <c r="K894" t="str">
        <f>"41830"</f>
        <v>41830</v>
      </c>
    </row>
    <row r="895" spans="1:11" customFormat="1" x14ac:dyDescent="0.25">
      <c r="A895" t="str">
        <f t="shared" si="139"/>
        <v>41</v>
      </c>
      <c r="B895" t="s">
        <v>812</v>
      </c>
      <c r="C895" t="str">
        <f>"052"</f>
        <v>052</v>
      </c>
      <c r="D895" t="s">
        <v>864</v>
      </c>
      <c r="E895" t="str">
        <f t="shared" si="149"/>
        <v>01</v>
      </c>
      <c r="F895" t="str">
        <f>"001"</f>
        <v>001</v>
      </c>
      <c r="G895" t="str">
        <f>""</f>
        <v/>
      </c>
      <c r="H895" t="s">
        <v>1</v>
      </c>
      <c r="I895" t="s">
        <v>1147</v>
      </c>
      <c r="J895" t="s">
        <v>7178</v>
      </c>
      <c r="K895" t="str">
        <f>"41630"</f>
        <v>41630</v>
      </c>
    </row>
    <row r="896" spans="1:11" customFormat="1" x14ac:dyDescent="0.25">
      <c r="A896" t="str">
        <f t="shared" si="139"/>
        <v>41</v>
      </c>
      <c r="B896" t="s">
        <v>812</v>
      </c>
      <c r="C896" t="str">
        <f>"052"</f>
        <v>052</v>
      </c>
      <c r="D896" t="s">
        <v>864</v>
      </c>
      <c r="E896" t="str">
        <f t="shared" si="149"/>
        <v>01</v>
      </c>
      <c r="F896" t="str">
        <f>"001"</f>
        <v>001</v>
      </c>
      <c r="G896" t="str">
        <f>""</f>
        <v/>
      </c>
      <c r="H896" t="s">
        <v>0</v>
      </c>
      <c r="I896" t="s">
        <v>1147</v>
      </c>
      <c r="J896" t="s">
        <v>7178</v>
      </c>
      <c r="K896" t="str">
        <f>"41630"</f>
        <v>41630</v>
      </c>
    </row>
    <row r="897" spans="1:11" customFormat="1" x14ac:dyDescent="0.25">
      <c r="A897" t="str">
        <f t="shared" si="139"/>
        <v>41</v>
      </c>
      <c r="B897" t="s">
        <v>812</v>
      </c>
      <c r="C897" t="str">
        <f>"052"</f>
        <v>052</v>
      </c>
      <c r="D897" t="s">
        <v>864</v>
      </c>
      <c r="E897" t="str">
        <f t="shared" si="149"/>
        <v>01</v>
      </c>
      <c r="F897" t="str">
        <f>"002"</f>
        <v>002</v>
      </c>
      <c r="G897" t="str">
        <f>""</f>
        <v/>
      </c>
      <c r="H897" t="s">
        <v>1</v>
      </c>
      <c r="I897" t="s">
        <v>3638</v>
      </c>
      <c r="J897" t="s">
        <v>7179</v>
      </c>
      <c r="K897" t="str">
        <f>"41630"</f>
        <v>41630</v>
      </c>
    </row>
    <row r="898" spans="1:11" customFormat="1" x14ac:dyDescent="0.25">
      <c r="A898" t="str">
        <f t="shared" si="139"/>
        <v>41</v>
      </c>
      <c r="B898" t="s">
        <v>812</v>
      </c>
      <c r="C898" t="str">
        <f>"052"</f>
        <v>052</v>
      </c>
      <c r="D898" t="s">
        <v>864</v>
      </c>
      <c r="E898" t="str">
        <f t="shared" si="149"/>
        <v>01</v>
      </c>
      <c r="F898" t="str">
        <f>"002"</f>
        <v>002</v>
      </c>
      <c r="G898" t="str">
        <f>""</f>
        <v/>
      </c>
      <c r="H898" t="s">
        <v>0</v>
      </c>
      <c r="I898" t="s">
        <v>3638</v>
      </c>
      <c r="J898" t="s">
        <v>7179</v>
      </c>
      <c r="K898" t="str">
        <f>"41630"</f>
        <v>41630</v>
      </c>
    </row>
    <row r="899" spans="1:11" customFormat="1" x14ac:dyDescent="0.25">
      <c r="A899" t="str">
        <f t="shared" ref="A899:A962" si="150">"41"</f>
        <v>41</v>
      </c>
      <c r="B899" t="s">
        <v>812</v>
      </c>
      <c r="C899" t="str">
        <f>"052"</f>
        <v>052</v>
      </c>
      <c r="D899" t="s">
        <v>864</v>
      </c>
      <c r="E899" t="str">
        <f t="shared" si="149"/>
        <v>01</v>
      </c>
      <c r="F899" t="str">
        <f>"002"</f>
        <v>002</v>
      </c>
      <c r="G899" t="str">
        <f>""</f>
        <v/>
      </c>
      <c r="H899" t="s">
        <v>2</v>
      </c>
      <c r="I899" t="s">
        <v>3638</v>
      </c>
      <c r="J899" t="s">
        <v>7179</v>
      </c>
      <c r="K899" t="str">
        <f>"41630"</f>
        <v>41630</v>
      </c>
    </row>
    <row r="900" spans="1:11" customFormat="1" x14ac:dyDescent="0.25">
      <c r="A900" t="str">
        <f t="shared" si="150"/>
        <v>41</v>
      </c>
      <c r="B900" t="s">
        <v>812</v>
      </c>
      <c r="C900" t="str">
        <f t="shared" ref="C900:C933" si="151">"053"</f>
        <v>053</v>
      </c>
      <c r="D900" t="s">
        <v>865</v>
      </c>
      <c r="E900" t="str">
        <f t="shared" si="149"/>
        <v>01</v>
      </c>
      <c r="F900" t="str">
        <f>"001"</f>
        <v>001</v>
      </c>
      <c r="G900" t="str">
        <f>""</f>
        <v/>
      </c>
      <c r="H900" t="s">
        <v>1</v>
      </c>
      <c r="I900" t="s">
        <v>3639</v>
      </c>
      <c r="J900" t="s">
        <v>7180</v>
      </c>
      <c r="K900" t="str">
        <f t="shared" ref="K900:K933" si="152">"41740"</f>
        <v>41740</v>
      </c>
    </row>
    <row r="901" spans="1:11" customFormat="1" x14ac:dyDescent="0.25">
      <c r="A901" t="str">
        <f t="shared" si="150"/>
        <v>41</v>
      </c>
      <c r="B901" t="s">
        <v>812</v>
      </c>
      <c r="C901" t="str">
        <f t="shared" si="151"/>
        <v>053</v>
      </c>
      <c r="D901" t="s">
        <v>865</v>
      </c>
      <c r="E901" t="str">
        <f t="shared" si="149"/>
        <v>01</v>
      </c>
      <c r="F901" t="str">
        <f>"001"</f>
        <v>001</v>
      </c>
      <c r="G901" t="str">
        <f>""</f>
        <v/>
      </c>
      <c r="H901" t="s">
        <v>0</v>
      </c>
      <c r="I901" t="s">
        <v>3639</v>
      </c>
      <c r="J901" t="s">
        <v>7180</v>
      </c>
      <c r="K901" t="str">
        <f t="shared" si="152"/>
        <v>41740</v>
      </c>
    </row>
    <row r="902" spans="1:11" customFormat="1" x14ac:dyDescent="0.25">
      <c r="A902" t="str">
        <f t="shared" si="150"/>
        <v>41</v>
      </c>
      <c r="B902" t="s">
        <v>812</v>
      </c>
      <c r="C902" t="str">
        <f t="shared" si="151"/>
        <v>053</v>
      </c>
      <c r="D902" t="s">
        <v>865</v>
      </c>
      <c r="E902" t="str">
        <f t="shared" si="149"/>
        <v>01</v>
      </c>
      <c r="F902" t="str">
        <f>"003"</f>
        <v>003</v>
      </c>
      <c r="G902" t="str">
        <f>""</f>
        <v/>
      </c>
      <c r="H902" t="s">
        <v>1</v>
      </c>
      <c r="I902" t="s">
        <v>3640</v>
      </c>
      <c r="J902" t="s">
        <v>7181</v>
      </c>
      <c r="K902" t="str">
        <f t="shared" si="152"/>
        <v>41740</v>
      </c>
    </row>
    <row r="903" spans="1:11" customFormat="1" x14ac:dyDescent="0.25">
      <c r="A903" t="str">
        <f t="shared" si="150"/>
        <v>41</v>
      </c>
      <c r="B903" t="s">
        <v>812</v>
      </c>
      <c r="C903" t="str">
        <f t="shared" si="151"/>
        <v>053</v>
      </c>
      <c r="D903" t="s">
        <v>865</v>
      </c>
      <c r="E903" t="str">
        <f t="shared" si="149"/>
        <v>01</v>
      </c>
      <c r="F903" t="str">
        <f>"003"</f>
        <v>003</v>
      </c>
      <c r="G903" t="str">
        <f>""</f>
        <v/>
      </c>
      <c r="H903" t="s">
        <v>0</v>
      </c>
      <c r="I903" t="s">
        <v>3640</v>
      </c>
      <c r="J903" t="s">
        <v>7181</v>
      </c>
      <c r="K903" t="str">
        <f t="shared" si="152"/>
        <v>41740</v>
      </c>
    </row>
    <row r="904" spans="1:11" customFormat="1" x14ac:dyDescent="0.25">
      <c r="A904" t="str">
        <f t="shared" si="150"/>
        <v>41</v>
      </c>
      <c r="B904" t="s">
        <v>812</v>
      </c>
      <c r="C904" t="str">
        <f t="shared" si="151"/>
        <v>053</v>
      </c>
      <c r="D904" t="s">
        <v>865</v>
      </c>
      <c r="E904" t="str">
        <f t="shared" si="149"/>
        <v>01</v>
      </c>
      <c r="F904" t="str">
        <f>"004"</f>
        <v>004</v>
      </c>
      <c r="G904" t="str">
        <f>""</f>
        <v/>
      </c>
      <c r="H904" t="s">
        <v>1</v>
      </c>
      <c r="I904" t="s">
        <v>3641</v>
      </c>
      <c r="J904" t="s">
        <v>7182</v>
      </c>
      <c r="K904" t="str">
        <f t="shared" si="152"/>
        <v>41740</v>
      </c>
    </row>
    <row r="905" spans="1:11" customFormat="1" x14ac:dyDescent="0.25">
      <c r="A905" t="str">
        <f t="shared" si="150"/>
        <v>41</v>
      </c>
      <c r="B905" t="s">
        <v>812</v>
      </c>
      <c r="C905" t="str">
        <f t="shared" si="151"/>
        <v>053</v>
      </c>
      <c r="D905" t="s">
        <v>865</v>
      </c>
      <c r="E905" t="str">
        <f t="shared" si="149"/>
        <v>01</v>
      </c>
      <c r="F905" t="str">
        <f>"004"</f>
        <v>004</v>
      </c>
      <c r="G905" t="str">
        <f>""</f>
        <v/>
      </c>
      <c r="H905" t="s">
        <v>0</v>
      </c>
      <c r="I905" t="s">
        <v>3641</v>
      </c>
      <c r="J905" t="s">
        <v>7182</v>
      </c>
      <c r="K905" t="str">
        <f t="shared" si="152"/>
        <v>41740</v>
      </c>
    </row>
    <row r="906" spans="1:11" customFormat="1" x14ac:dyDescent="0.25">
      <c r="A906" t="str">
        <f t="shared" si="150"/>
        <v>41</v>
      </c>
      <c r="B906" t="s">
        <v>812</v>
      </c>
      <c r="C906" t="str">
        <f t="shared" si="151"/>
        <v>053</v>
      </c>
      <c r="D906" t="s">
        <v>865</v>
      </c>
      <c r="E906" t="str">
        <f t="shared" si="149"/>
        <v>01</v>
      </c>
      <c r="F906" t="str">
        <f>"004"</f>
        <v>004</v>
      </c>
      <c r="G906" t="str">
        <f>""</f>
        <v/>
      </c>
      <c r="H906" t="s">
        <v>2</v>
      </c>
      <c r="I906" t="s">
        <v>3641</v>
      </c>
      <c r="J906" t="s">
        <v>7182</v>
      </c>
      <c r="K906" t="str">
        <f t="shared" si="152"/>
        <v>41740</v>
      </c>
    </row>
    <row r="907" spans="1:11" customFormat="1" x14ac:dyDescent="0.25">
      <c r="A907" t="str">
        <f t="shared" si="150"/>
        <v>41</v>
      </c>
      <c r="B907" t="s">
        <v>812</v>
      </c>
      <c r="C907" t="str">
        <f t="shared" si="151"/>
        <v>053</v>
      </c>
      <c r="D907" t="s">
        <v>865</v>
      </c>
      <c r="E907" t="str">
        <f t="shared" si="149"/>
        <v>01</v>
      </c>
      <c r="F907" t="str">
        <f>"005"</f>
        <v>005</v>
      </c>
      <c r="G907" t="str">
        <f>""</f>
        <v/>
      </c>
      <c r="H907" t="s">
        <v>1</v>
      </c>
      <c r="I907" t="s">
        <v>3642</v>
      </c>
      <c r="J907" t="s">
        <v>7183</v>
      </c>
      <c r="K907" t="str">
        <f t="shared" si="152"/>
        <v>41740</v>
      </c>
    </row>
    <row r="908" spans="1:11" customFormat="1" x14ac:dyDescent="0.25">
      <c r="A908" t="str">
        <f t="shared" si="150"/>
        <v>41</v>
      </c>
      <c r="B908" t="s">
        <v>812</v>
      </c>
      <c r="C908" t="str">
        <f t="shared" si="151"/>
        <v>053</v>
      </c>
      <c r="D908" t="s">
        <v>865</v>
      </c>
      <c r="E908" t="str">
        <f t="shared" si="149"/>
        <v>01</v>
      </c>
      <c r="F908" t="str">
        <f>"005"</f>
        <v>005</v>
      </c>
      <c r="G908" t="str">
        <f>""</f>
        <v/>
      </c>
      <c r="H908" t="s">
        <v>0</v>
      </c>
      <c r="I908" t="s">
        <v>3642</v>
      </c>
      <c r="J908" t="s">
        <v>7183</v>
      </c>
      <c r="K908" t="str">
        <f t="shared" si="152"/>
        <v>41740</v>
      </c>
    </row>
    <row r="909" spans="1:11" customFormat="1" x14ac:dyDescent="0.25">
      <c r="A909" t="str">
        <f t="shared" si="150"/>
        <v>41</v>
      </c>
      <c r="B909" t="s">
        <v>812</v>
      </c>
      <c r="C909" t="str">
        <f t="shared" si="151"/>
        <v>053</v>
      </c>
      <c r="D909" t="s">
        <v>865</v>
      </c>
      <c r="E909" t="str">
        <f t="shared" si="149"/>
        <v>01</v>
      </c>
      <c r="F909" t="str">
        <f>"005"</f>
        <v>005</v>
      </c>
      <c r="G909" t="str">
        <f>""</f>
        <v/>
      </c>
      <c r="H909" t="s">
        <v>2</v>
      </c>
      <c r="I909" t="s">
        <v>3642</v>
      </c>
      <c r="J909" t="s">
        <v>7183</v>
      </c>
      <c r="K909" t="str">
        <f t="shared" si="152"/>
        <v>41740</v>
      </c>
    </row>
    <row r="910" spans="1:11" customFormat="1" x14ac:dyDescent="0.25">
      <c r="A910" t="str">
        <f t="shared" si="150"/>
        <v>41</v>
      </c>
      <c r="B910" t="s">
        <v>812</v>
      </c>
      <c r="C910" t="str">
        <f t="shared" si="151"/>
        <v>053</v>
      </c>
      <c r="D910" t="s">
        <v>865</v>
      </c>
      <c r="E910" t="str">
        <f t="shared" si="149"/>
        <v>01</v>
      </c>
      <c r="F910" t="str">
        <f>"006"</f>
        <v>006</v>
      </c>
      <c r="G910" t="str">
        <f>""</f>
        <v/>
      </c>
      <c r="H910" t="s">
        <v>3</v>
      </c>
      <c r="I910" t="s">
        <v>3639</v>
      </c>
      <c r="J910" t="s">
        <v>7180</v>
      </c>
      <c r="K910" t="str">
        <f t="shared" si="152"/>
        <v>41740</v>
      </c>
    </row>
    <row r="911" spans="1:11" customFormat="1" x14ac:dyDescent="0.25">
      <c r="A911" t="str">
        <f t="shared" si="150"/>
        <v>41</v>
      </c>
      <c r="B911" t="s">
        <v>812</v>
      </c>
      <c r="C911" t="str">
        <f t="shared" si="151"/>
        <v>053</v>
      </c>
      <c r="D911" t="s">
        <v>865</v>
      </c>
      <c r="E911" t="str">
        <f>"02"</f>
        <v>02</v>
      </c>
      <c r="F911" t="str">
        <f>"001"</f>
        <v>001</v>
      </c>
      <c r="G911" t="str">
        <f>""</f>
        <v/>
      </c>
      <c r="H911" t="s">
        <v>3</v>
      </c>
      <c r="I911" t="s">
        <v>3643</v>
      </c>
      <c r="J911" t="s">
        <v>7184</v>
      </c>
      <c r="K911" t="str">
        <f t="shared" si="152"/>
        <v>41740</v>
      </c>
    </row>
    <row r="912" spans="1:11" customFormat="1" x14ac:dyDescent="0.25">
      <c r="A912" t="str">
        <f t="shared" si="150"/>
        <v>41</v>
      </c>
      <c r="B912" t="s">
        <v>812</v>
      </c>
      <c r="C912" t="str">
        <f t="shared" si="151"/>
        <v>053</v>
      </c>
      <c r="D912" t="s">
        <v>865</v>
      </c>
      <c r="E912" t="str">
        <f>"02"</f>
        <v>02</v>
      </c>
      <c r="F912" t="str">
        <f>"002"</f>
        <v>002</v>
      </c>
      <c r="G912" t="str">
        <f>""</f>
        <v/>
      </c>
      <c r="H912" t="s">
        <v>3</v>
      </c>
      <c r="I912" t="s">
        <v>23</v>
      </c>
      <c r="J912" t="s">
        <v>7185</v>
      </c>
      <c r="K912" t="str">
        <f t="shared" si="152"/>
        <v>41740</v>
      </c>
    </row>
    <row r="913" spans="1:11" customFormat="1" x14ac:dyDescent="0.25">
      <c r="A913" t="str">
        <f t="shared" si="150"/>
        <v>41</v>
      </c>
      <c r="B913" t="s">
        <v>812</v>
      </c>
      <c r="C913" t="str">
        <f t="shared" si="151"/>
        <v>053</v>
      </c>
      <c r="D913" t="s">
        <v>865</v>
      </c>
      <c r="E913" t="str">
        <f>"02"</f>
        <v>02</v>
      </c>
      <c r="F913" t="str">
        <f>"003"</f>
        <v>003</v>
      </c>
      <c r="G913" t="str">
        <f>""</f>
        <v/>
      </c>
      <c r="H913" t="s">
        <v>3</v>
      </c>
      <c r="I913" t="s">
        <v>3644</v>
      </c>
      <c r="J913" t="s">
        <v>7186</v>
      </c>
      <c r="K913" t="str">
        <f t="shared" si="152"/>
        <v>41740</v>
      </c>
    </row>
    <row r="914" spans="1:11" customFormat="1" x14ac:dyDescent="0.25">
      <c r="A914" t="str">
        <f t="shared" si="150"/>
        <v>41</v>
      </c>
      <c r="B914" t="s">
        <v>812</v>
      </c>
      <c r="C914" t="str">
        <f t="shared" si="151"/>
        <v>053</v>
      </c>
      <c r="D914" t="s">
        <v>865</v>
      </c>
      <c r="E914" t="str">
        <f>"02"</f>
        <v>02</v>
      </c>
      <c r="F914" t="str">
        <f>"004"</f>
        <v>004</v>
      </c>
      <c r="G914" t="str">
        <f>""</f>
        <v/>
      </c>
      <c r="H914" t="s">
        <v>1</v>
      </c>
      <c r="I914" t="s">
        <v>3643</v>
      </c>
      <c r="J914" t="s">
        <v>7184</v>
      </c>
      <c r="K914" t="str">
        <f t="shared" si="152"/>
        <v>41740</v>
      </c>
    </row>
    <row r="915" spans="1:11" customFormat="1" x14ac:dyDescent="0.25">
      <c r="A915" t="str">
        <f t="shared" si="150"/>
        <v>41</v>
      </c>
      <c r="B915" t="s">
        <v>812</v>
      </c>
      <c r="C915" t="str">
        <f t="shared" si="151"/>
        <v>053</v>
      </c>
      <c r="D915" t="s">
        <v>865</v>
      </c>
      <c r="E915" t="str">
        <f>"02"</f>
        <v>02</v>
      </c>
      <c r="F915" t="str">
        <f>"004"</f>
        <v>004</v>
      </c>
      <c r="G915" t="str">
        <f>""</f>
        <v/>
      </c>
      <c r="H915" t="s">
        <v>0</v>
      </c>
      <c r="I915" t="s">
        <v>3643</v>
      </c>
      <c r="J915" t="s">
        <v>7184</v>
      </c>
      <c r="K915" t="str">
        <f t="shared" si="152"/>
        <v>41740</v>
      </c>
    </row>
    <row r="916" spans="1:11" customFormat="1" x14ac:dyDescent="0.25">
      <c r="A916" t="str">
        <f t="shared" si="150"/>
        <v>41</v>
      </c>
      <c r="B916" t="s">
        <v>812</v>
      </c>
      <c r="C916" t="str">
        <f t="shared" si="151"/>
        <v>053</v>
      </c>
      <c r="D916" t="s">
        <v>865</v>
      </c>
      <c r="E916" t="str">
        <f t="shared" ref="E916:E922" si="153">"03"</f>
        <v>03</v>
      </c>
      <c r="F916" t="str">
        <f>"001"</f>
        <v>001</v>
      </c>
      <c r="G916" t="str">
        <f>""</f>
        <v/>
      </c>
      <c r="H916" t="s">
        <v>1</v>
      </c>
      <c r="I916" t="s">
        <v>3645</v>
      </c>
      <c r="J916" t="s">
        <v>7187</v>
      </c>
      <c r="K916" t="str">
        <f t="shared" si="152"/>
        <v>41740</v>
      </c>
    </row>
    <row r="917" spans="1:11" customFormat="1" x14ac:dyDescent="0.25">
      <c r="A917" t="str">
        <f t="shared" si="150"/>
        <v>41</v>
      </c>
      <c r="B917" t="s">
        <v>812</v>
      </c>
      <c r="C917" t="str">
        <f t="shared" si="151"/>
        <v>053</v>
      </c>
      <c r="D917" t="s">
        <v>865</v>
      </c>
      <c r="E917" t="str">
        <f t="shared" si="153"/>
        <v>03</v>
      </c>
      <c r="F917" t="str">
        <f>"001"</f>
        <v>001</v>
      </c>
      <c r="G917" t="str">
        <f>""</f>
        <v/>
      </c>
      <c r="H917" t="s">
        <v>0</v>
      </c>
      <c r="I917" t="s">
        <v>3645</v>
      </c>
      <c r="J917" t="s">
        <v>7187</v>
      </c>
      <c r="K917" t="str">
        <f t="shared" si="152"/>
        <v>41740</v>
      </c>
    </row>
    <row r="918" spans="1:11" customFormat="1" x14ac:dyDescent="0.25">
      <c r="A918" t="str">
        <f t="shared" si="150"/>
        <v>41</v>
      </c>
      <c r="B918" t="s">
        <v>812</v>
      </c>
      <c r="C918" t="str">
        <f t="shared" si="151"/>
        <v>053</v>
      </c>
      <c r="D918" t="s">
        <v>865</v>
      </c>
      <c r="E918" t="str">
        <f t="shared" si="153"/>
        <v>03</v>
      </c>
      <c r="F918" t="str">
        <f>"002"</f>
        <v>002</v>
      </c>
      <c r="G918" t="str">
        <f>""</f>
        <v/>
      </c>
      <c r="H918" t="s">
        <v>1</v>
      </c>
      <c r="I918" t="s">
        <v>3646</v>
      </c>
      <c r="J918" t="s">
        <v>7188</v>
      </c>
      <c r="K918" t="str">
        <f t="shared" si="152"/>
        <v>41740</v>
      </c>
    </row>
    <row r="919" spans="1:11" customFormat="1" x14ac:dyDescent="0.25">
      <c r="A919" t="str">
        <f t="shared" si="150"/>
        <v>41</v>
      </c>
      <c r="B919" t="s">
        <v>812</v>
      </c>
      <c r="C919" t="str">
        <f t="shared" si="151"/>
        <v>053</v>
      </c>
      <c r="D919" t="s">
        <v>865</v>
      </c>
      <c r="E919" t="str">
        <f t="shared" si="153"/>
        <v>03</v>
      </c>
      <c r="F919" t="str">
        <f>"002"</f>
        <v>002</v>
      </c>
      <c r="G919" t="str">
        <f>""</f>
        <v/>
      </c>
      <c r="H919" t="s">
        <v>0</v>
      </c>
      <c r="I919" t="s">
        <v>3646</v>
      </c>
      <c r="J919" t="s">
        <v>7188</v>
      </c>
      <c r="K919" t="str">
        <f t="shared" si="152"/>
        <v>41740</v>
      </c>
    </row>
    <row r="920" spans="1:11" customFormat="1" x14ac:dyDescent="0.25">
      <c r="A920" t="str">
        <f t="shared" si="150"/>
        <v>41</v>
      </c>
      <c r="B920" t="s">
        <v>812</v>
      </c>
      <c r="C920" t="str">
        <f t="shared" si="151"/>
        <v>053</v>
      </c>
      <c r="D920" t="s">
        <v>865</v>
      </c>
      <c r="E920" t="str">
        <f t="shared" si="153"/>
        <v>03</v>
      </c>
      <c r="F920" t="str">
        <f>"003"</f>
        <v>003</v>
      </c>
      <c r="G920" t="str">
        <f>""</f>
        <v/>
      </c>
      <c r="H920" t="s">
        <v>1</v>
      </c>
      <c r="I920" t="s">
        <v>3646</v>
      </c>
      <c r="J920" t="s">
        <v>7188</v>
      </c>
      <c r="K920" t="str">
        <f t="shared" si="152"/>
        <v>41740</v>
      </c>
    </row>
    <row r="921" spans="1:11" customFormat="1" x14ac:dyDescent="0.25">
      <c r="A921" t="str">
        <f t="shared" si="150"/>
        <v>41</v>
      </c>
      <c r="B921" t="s">
        <v>812</v>
      </c>
      <c r="C921" t="str">
        <f t="shared" si="151"/>
        <v>053</v>
      </c>
      <c r="D921" t="s">
        <v>865</v>
      </c>
      <c r="E921" t="str">
        <f t="shared" si="153"/>
        <v>03</v>
      </c>
      <c r="F921" t="str">
        <f>"003"</f>
        <v>003</v>
      </c>
      <c r="G921" t="str">
        <f>""</f>
        <v/>
      </c>
      <c r="H921" t="s">
        <v>0</v>
      </c>
      <c r="I921" t="s">
        <v>3646</v>
      </c>
      <c r="J921" t="s">
        <v>7188</v>
      </c>
      <c r="K921" t="str">
        <f t="shared" si="152"/>
        <v>41740</v>
      </c>
    </row>
    <row r="922" spans="1:11" customFormat="1" x14ac:dyDescent="0.25">
      <c r="A922" t="str">
        <f t="shared" si="150"/>
        <v>41</v>
      </c>
      <c r="B922" t="s">
        <v>812</v>
      </c>
      <c r="C922" t="str">
        <f t="shared" si="151"/>
        <v>053</v>
      </c>
      <c r="D922" t="s">
        <v>865</v>
      </c>
      <c r="E922" t="str">
        <f t="shared" si="153"/>
        <v>03</v>
      </c>
      <c r="F922" t="str">
        <f>"003"</f>
        <v>003</v>
      </c>
      <c r="G922" t="str">
        <f>""</f>
        <v/>
      </c>
      <c r="H922" t="s">
        <v>2</v>
      </c>
      <c r="I922" t="s">
        <v>3646</v>
      </c>
      <c r="J922" t="s">
        <v>7188</v>
      </c>
      <c r="K922" t="str">
        <f t="shared" si="152"/>
        <v>41740</v>
      </c>
    </row>
    <row r="923" spans="1:11" customFormat="1" x14ac:dyDescent="0.25">
      <c r="A923" t="str">
        <f t="shared" si="150"/>
        <v>41</v>
      </c>
      <c r="B923" t="s">
        <v>812</v>
      </c>
      <c r="C923" t="str">
        <f t="shared" si="151"/>
        <v>053</v>
      </c>
      <c r="D923" t="s">
        <v>865</v>
      </c>
      <c r="E923" t="str">
        <f t="shared" ref="E923:E933" si="154">"04"</f>
        <v>04</v>
      </c>
      <c r="F923" t="str">
        <f>"001"</f>
        <v>001</v>
      </c>
      <c r="G923" t="str">
        <f>""</f>
        <v/>
      </c>
      <c r="H923" t="s">
        <v>3</v>
      </c>
      <c r="I923" t="s">
        <v>3647</v>
      </c>
      <c r="J923" t="s">
        <v>7189</v>
      </c>
      <c r="K923" t="str">
        <f t="shared" si="152"/>
        <v>41740</v>
      </c>
    </row>
    <row r="924" spans="1:11" customFormat="1" x14ac:dyDescent="0.25">
      <c r="A924" t="str">
        <f t="shared" si="150"/>
        <v>41</v>
      </c>
      <c r="B924" t="s">
        <v>812</v>
      </c>
      <c r="C924" t="str">
        <f t="shared" si="151"/>
        <v>053</v>
      </c>
      <c r="D924" t="s">
        <v>865</v>
      </c>
      <c r="E924" t="str">
        <f t="shared" si="154"/>
        <v>04</v>
      </c>
      <c r="F924" t="str">
        <f>"002"</f>
        <v>002</v>
      </c>
      <c r="G924" t="str">
        <f>""</f>
        <v/>
      </c>
      <c r="H924" t="s">
        <v>1</v>
      </c>
      <c r="I924" t="s">
        <v>1008</v>
      </c>
      <c r="J924" t="s">
        <v>7190</v>
      </c>
      <c r="K924" t="str">
        <f t="shared" si="152"/>
        <v>41740</v>
      </c>
    </row>
    <row r="925" spans="1:11" customFormat="1" x14ac:dyDescent="0.25">
      <c r="A925" t="str">
        <f t="shared" si="150"/>
        <v>41</v>
      </c>
      <c r="B925" t="s">
        <v>812</v>
      </c>
      <c r="C925" t="str">
        <f t="shared" si="151"/>
        <v>053</v>
      </c>
      <c r="D925" t="s">
        <v>865</v>
      </c>
      <c r="E925" t="str">
        <f t="shared" si="154"/>
        <v>04</v>
      </c>
      <c r="F925" t="str">
        <f>"002"</f>
        <v>002</v>
      </c>
      <c r="G925" t="str">
        <f>""</f>
        <v/>
      </c>
      <c r="H925" t="s">
        <v>0</v>
      </c>
      <c r="I925" t="s">
        <v>1008</v>
      </c>
      <c r="J925" t="s">
        <v>7190</v>
      </c>
      <c r="K925" t="str">
        <f t="shared" si="152"/>
        <v>41740</v>
      </c>
    </row>
    <row r="926" spans="1:11" customFormat="1" x14ac:dyDescent="0.25">
      <c r="A926" t="str">
        <f t="shared" si="150"/>
        <v>41</v>
      </c>
      <c r="B926" t="s">
        <v>812</v>
      </c>
      <c r="C926" t="str">
        <f t="shared" si="151"/>
        <v>053</v>
      </c>
      <c r="D926" t="s">
        <v>865</v>
      </c>
      <c r="E926" t="str">
        <f t="shared" si="154"/>
        <v>04</v>
      </c>
      <c r="F926" t="str">
        <f>"007"</f>
        <v>007</v>
      </c>
      <c r="G926" t="str">
        <f>""</f>
        <v/>
      </c>
      <c r="H926" t="s">
        <v>1</v>
      </c>
      <c r="I926" t="s">
        <v>3648</v>
      </c>
      <c r="J926" t="s">
        <v>7191</v>
      </c>
      <c r="K926" t="str">
        <f t="shared" si="152"/>
        <v>41740</v>
      </c>
    </row>
    <row r="927" spans="1:11" customFormat="1" x14ac:dyDescent="0.25">
      <c r="A927" t="str">
        <f t="shared" si="150"/>
        <v>41</v>
      </c>
      <c r="B927" t="s">
        <v>812</v>
      </c>
      <c r="C927" t="str">
        <f t="shared" si="151"/>
        <v>053</v>
      </c>
      <c r="D927" t="s">
        <v>865</v>
      </c>
      <c r="E927" t="str">
        <f t="shared" si="154"/>
        <v>04</v>
      </c>
      <c r="F927" t="str">
        <f>"007"</f>
        <v>007</v>
      </c>
      <c r="G927" t="str">
        <f>""</f>
        <v/>
      </c>
      <c r="H927" t="s">
        <v>0</v>
      </c>
      <c r="I927" t="s">
        <v>3648</v>
      </c>
      <c r="J927" t="s">
        <v>7191</v>
      </c>
      <c r="K927" t="str">
        <f t="shared" si="152"/>
        <v>41740</v>
      </c>
    </row>
    <row r="928" spans="1:11" customFormat="1" x14ac:dyDescent="0.25">
      <c r="A928" t="str">
        <f t="shared" si="150"/>
        <v>41</v>
      </c>
      <c r="B928" t="s">
        <v>812</v>
      </c>
      <c r="C928" t="str">
        <f t="shared" si="151"/>
        <v>053</v>
      </c>
      <c r="D928" t="s">
        <v>865</v>
      </c>
      <c r="E928" t="str">
        <f t="shared" si="154"/>
        <v>04</v>
      </c>
      <c r="F928" t="str">
        <f>"008"</f>
        <v>008</v>
      </c>
      <c r="G928" t="str">
        <f>""</f>
        <v/>
      </c>
      <c r="H928" t="s">
        <v>1</v>
      </c>
      <c r="I928" t="s">
        <v>3605</v>
      </c>
      <c r="J928" t="s">
        <v>7192</v>
      </c>
      <c r="K928" t="str">
        <f t="shared" si="152"/>
        <v>41740</v>
      </c>
    </row>
    <row r="929" spans="1:12" customFormat="1" x14ac:dyDescent="0.25">
      <c r="A929" t="str">
        <f t="shared" si="150"/>
        <v>41</v>
      </c>
      <c r="B929" t="s">
        <v>812</v>
      </c>
      <c r="C929" t="str">
        <f t="shared" si="151"/>
        <v>053</v>
      </c>
      <c r="D929" t="s">
        <v>865</v>
      </c>
      <c r="E929" t="str">
        <f t="shared" si="154"/>
        <v>04</v>
      </c>
      <c r="F929" t="str">
        <f>"008"</f>
        <v>008</v>
      </c>
      <c r="G929" t="str">
        <f>""</f>
        <v/>
      </c>
      <c r="H929" t="s">
        <v>0</v>
      </c>
      <c r="I929" t="s">
        <v>3605</v>
      </c>
      <c r="J929" t="s">
        <v>7192</v>
      </c>
      <c r="K929" t="str">
        <f t="shared" si="152"/>
        <v>41740</v>
      </c>
    </row>
    <row r="930" spans="1:12" customFormat="1" x14ac:dyDescent="0.25">
      <c r="A930" t="str">
        <f t="shared" si="150"/>
        <v>41</v>
      </c>
      <c r="B930" t="s">
        <v>812</v>
      </c>
      <c r="C930" t="str">
        <f t="shared" si="151"/>
        <v>053</v>
      </c>
      <c r="D930" t="s">
        <v>865</v>
      </c>
      <c r="E930" t="str">
        <f t="shared" si="154"/>
        <v>04</v>
      </c>
      <c r="F930" t="str">
        <f>"008"</f>
        <v>008</v>
      </c>
      <c r="G930" t="str">
        <f>""</f>
        <v/>
      </c>
      <c r="H930" t="s">
        <v>2</v>
      </c>
      <c r="I930" t="s">
        <v>3605</v>
      </c>
      <c r="J930" t="s">
        <v>7192</v>
      </c>
      <c r="K930" t="str">
        <f t="shared" si="152"/>
        <v>41740</v>
      </c>
    </row>
    <row r="931" spans="1:12" customFormat="1" x14ac:dyDescent="0.25">
      <c r="A931" t="str">
        <f t="shared" si="150"/>
        <v>41</v>
      </c>
      <c r="B931" t="s">
        <v>812</v>
      </c>
      <c r="C931" t="str">
        <f t="shared" si="151"/>
        <v>053</v>
      </c>
      <c r="D931" t="s">
        <v>865</v>
      </c>
      <c r="E931" t="str">
        <f t="shared" si="154"/>
        <v>04</v>
      </c>
      <c r="F931" t="str">
        <f>"009"</f>
        <v>009</v>
      </c>
      <c r="G931" t="str">
        <f>""</f>
        <v/>
      </c>
      <c r="H931" t="s">
        <v>1</v>
      </c>
      <c r="I931" t="s">
        <v>3649</v>
      </c>
      <c r="J931" t="s">
        <v>7193</v>
      </c>
      <c r="K931" t="str">
        <f t="shared" si="152"/>
        <v>41740</v>
      </c>
    </row>
    <row r="932" spans="1:12" customFormat="1" x14ac:dyDescent="0.25">
      <c r="A932" t="str">
        <f t="shared" si="150"/>
        <v>41</v>
      </c>
      <c r="B932" t="s">
        <v>812</v>
      </c>
      <c r="C932" t="str">
        <f t="shared" si="151"/>
        <v>053</v>
      </c>
      <c r="D932" t="s">
        <v>865</v>
      </c>
      <c r="E932" t="str">
        <f t="shared" si="154"/>
        <v>04</v>
      </c>
      <c r="F932" t="str">
        <f>"009"</f>
        <v>009</v>
      </c>
      <c r="G932" t="str">
        <f>""</f>
        <v/>
      </c>
      <c r="H932" t="s">
        <v>0</v>
      </c>
      <c r="I932" t="s">
        <v>3649</v>
      </c>
      <c r="J932" t="s">
        <v>7193</v>
      </c>
      <c r="K932" t="str">
        <f t="shared" si="152"/>
        <v>41740</v>
      </c>
    </row>
    <row r="933" spans="1:12" customFormat="1" x14ac:dyDescent="0.25">
      <c r="A933" t="str">
        <f t="shared" si="150"/>
        <v>41</v>
      </c>
      <c r="B933" t="s">
        <v>812</v>
      </c>
      <c r="C933" t="str">
        <f t="shared" si="151"/>
        <v>053</v>
      </c>
      <c r="D933" t="s">
        <v>865</v>
      </c>
      <c r="E933" t="str">
        <f t="shared" si="154"/>
        <v>04</v>
      </c>
      <c r="F933" t="str">
        <f>"010"</f>
        <v>010</v>
      </c>
      <c r="G933" t="str">
        <f>""</f>
        <v/>
      </c>
      <c r="H933" t="s">
        <v>3</v>
      </c>
      <c r="I933" t="s">
        <v>3649</v>
      </c>
      <c r="J933" t="s">
        <v>7193</v>
      </c>
      <c r="K933" t="str">
        <f t="shared" si="152"/>
        <v>41740</v>
      </c>
    </row>
    <row r="934" spans="1:12" customFormat="1" x14ac:dyDescent="0.25">
      <c r="A934" t="str">
        <f t="shared" si="150"/>
        <v>41</v>
      </c>
      <c r="B934" t="s">
        <v>812</v>
      </c>
      <c r="C934" t="str">
        <f>"054"</f>
        <v>054</v>
      </c>
      <c r="D934" t="s">
        <v>866</v>
      </c>
      <c r="E934" t="str">
        <f t="shared" ref="E934:E941" si="155">"01"</f>
        <v>01</v>
      </c>
      <c r="F934" t="str">
        <f>"001"</f>
        <v>001</v>
      </c>
      <c r="G934" t="str">
        <f>""</f>
        <v/>
      </c>
      <c r="H934" t="s">
        <v>3</v>
      </c>
      <c r="I934" t="s">
        <v>3650</v>
      </c>
      <c r="J934" t="s">
        <v>7194</v>
      </c>
      <c r="K934" t="str">
        <f>"41564"</f>
        <v>41564</v>
      </c>
      <c r="L934" t="s">
        <v>867</v>
      </c>
    </row>
    <row r="935" spans="1:12" customFormat="1" x14ac:dyDescent="0.25">
      <c r="A935" t="str">
        <f t="shared" si="150"/>
        <v>41</v>
      </c>
      <c r="B935" t="s">
        <v>812</v>
      </c>
      <c r="C935" t="str">
        <f t="shared" ref="C935:C959" si="156">"055"</f>
        <v>055</v>
      </c>
      <c r="D935" t="s">
        <v>868</v>
      </c>
      <c r="E935" t="str">
        <f t="shared" si="155"/>
        <v>01</v>
      </c>
      <c r="F935" t="str">
        <f>"001"</f>
        <v>001</v>
      </c>
      <c r="G935" t="str">
        <f>""</f>
        <v/>
      </c>
      <c r="H935" t="s">
        <v>3</v>
      </c>
      <c r="I935" t="s">
        <v>3651</v>
      </c>
      <c r="J935" t="s">
        <v>7195</v>
      </c>
      <c r="K935" t="str">
        <f t="shared" ref="K935:K959" si="157">"41440"</f>
        <v>41440</v>
      </c>
    </row>
    <row r="936" spans="1:12" customFormat="1" x14ac:dyDescent="0.25">
      <c r="A936" t="str">
        <f t="shared" si="150"/>
        <v>41</v>
      </c>
      <c r="B936" t="s">
        <v>812</v>
      </c>
      <c r="C936" t="str">
        <f t="shared" si="156"/>
        <v>055</v>
      </c>
      <c r="D936" t="s">
        <v>868</v>
      </c>
      <c r="E936" t="str">
        <f t="shared" si="155"/>
        <v>01</v>
      </c>
      <c r="F936" t="str">
        <f>"002"</f>
        <v>002</v>
      </c>
      <c r="G936" t="str">
        <f>""</f>
        <v/>
      </c>
      <c r="H936" t="s">
        <v>3</v>
      </c>
      <c r="I936" t="s">
        <v>3651</v>
      </c>
      <c r="J936" t="s">
        <v>7195</v>
      </c>
      <c r="K936" t="str">
        <f t="shared" si="157"/>
        <v>41440</v>
      </c>
    </row>
    <row r="937" spans="1:12" customFormat="1" x14ac:dyDescent="0.25">
      <c r="A937" t="str">
        <f t="shared" si="150"/>
        <v>41</v>
      </c>
      <c r="B937" t="s">
        <v>812</v>
      </c>
      <c r="C937" t="str">
        <f t="shared" si="156"/>
        <v>055</v>
      </c>
      <c r="D937" t="s">
        <v>868</v>
      </c>
      <c r="E937" t="str">
        <f t="shared" si="155"/>
        <v>01</v>
      </c>
      <c r="F937" t="str">
        <f>"003"</f>
        <v>003</v>
      </c>
      <c r="G937" t="str">
        <f>""</f>
        <v/>
      </c>
      <c r="H937" t="s">
        <v>3</v>
      </c>
      <c r="I937" t="s">
        <v>3652</v>
      </c>
      <c r="J937" t="s">
        <v>7196</v>
      </c>
      <c r="K937" t="str">
        <f t="shared" si="157"/>
        <v>41440</v>
      </c>
    </row>
    <row r="938" spans="1:12" customFormat="1" x14ac:dyDescent="0.25">
      <c r="A938" t="str">
        <f t="shared" si="150"/>
        <v>41</v>
      </c>
      <c r="B938" t="s">
        <v>812</v>
      </c>
      <c r="C938" t="str">
        <f t="shared" si="156"/>
        <v>055</v>
      </c>
      <c r="D938" t="s">
        <v>868</v>
      </c>
      <c r="E938" t="str">
        <f t="shared" si="155"/>
        <v>01</v>
      </c>
      <c r="F938" t="str">
        <f>"004"</f>
        <v>004</v>
      </c>
      <c r="G938" t="str">
        <f>""</f>
        <v/>
      </c>
      <c r="H938" t="s">
        <v>1</v>
      </c>
      <c r="I938" t="s">
        <v>3652</v>
      </c>
      <c r="J938" t="s">
        <v>7196</v>
      </c>
      <c r="K938" t="str">
        <f t="shared" si="157"/>
        <v>41440</v>
      </c>
    </row>
    <row r="939" spans="1:12" customFormat="1" x14ac:dyDescent="0.25">
      <c r="A939" t="str">
        <f t="shared" si="150"/>
        <v>41</v>
      </c>
      <c r="B939" t="s">
        <v>812</v>
      </c>
      <c r="C939" t="str">
        <f t="shared" si="156"/>
        <v>055</v>
      </c>
      <c r="D939" t="s">
        <v>868</v>
      </c>
      <c r="E939" t="str">
        <f t="shared" si="155"/>
        <v>01</v>
      </c>
      <c r="F939" t="str">
        <f>"004"</f>
        <v>004</v>
      </c>
      <c r="G939" t="str">
        <f>""</f>
        <v/>
      </c>
      <c r="H939" t="s">
        <v>0</v>
      </c>
      <c r="I939" t="s">
        <v>3652</v>
      </c>
      <c r="J939" t="s">
        <v>7196</v>
      </c>
      <c r="K939" t="str">
        <f t="shared" si="157"/>
        <v>41440</v>
      </c>
    </row>
    <row r="940" spans="1:12" customFormat="1" x14ac:dyDescent="0.25">
      <c r="A940" t="str">
        <f t="shared" si="150"/>
        <v>41</v>
      </c>
      <c r="B940" t="s">
        <v>812</v>
      </c>
      <c r="C940" t="str">
        <f t="shared" si="156"/>
        <v>055</v>
      </c>
      <c r="D940" t="s">
        <v>868</v>
      </c>
      <c r="E940" t="str">
        <f t="shared" si="155"/>
        <v>01</v>
      </c>
      <c r="F940" t="str">
        <f>"005"</f>
        <v>005</v>
      </c>
      <c r="G940" t="str">
        <f>""</f>
        <v/>
      </c>
      <c r="H940" t="s">
        <v>3</v>
      </c>
      <c r="I940" t="s">
        <v>3099</v>
      </c>
      <c r="J940" t="s">
        <v>7197</v>
      </c>
      <c r="K940" t="str">
        <f t="shared" si="157"/>
        <v>41440</v>
      </c>
    </row>
    <row r="941" spans="1:12" customFormat="1" x14ac:dyDescent="0.25">
      <c r="A941" t="str">
        <f t="shared" si="150"/>
        <v>41</v>
      </c>
      <c r="B941" t="s">
        <v>812</v>
      </c>
      <c r="C941" t="str">
        <f t="shared" si="156"/>
        <v>055</v>
      </c>
      <c r="D941" t="s">
        <v>868</v>
      </c>
      <c r="E941" t="str">
        <f t="shared" si="155"/>
        <v>01</v>
      </c>
      <c r="F941" t="str">
        <f>"006"</f>
        <v>006</v>
      </c>
      <c r="G941" t="str">
        <f>""</f>
        <v/>
      </c>
      <c r="H941" t="s">
        <v>3</v>
      </c>
      <c r="I941" t="s">
        <v>3652</v>
      </c>
      <c r="J941" t="s">
        <v>7196</v>
      </c>
      <c r="K941" t="str">
        <f t="shared" si="157"/>
        <v>41440</v>
      </c>
    </row>
    <row r="942" spans="1:12" customFormat="1" x14ac:dyDescent="0.25">
      <c r="A942" t="str">
        <f t="shared" si="150"/>
        <v>41</v>
      </c>
      <c r="B942" t="s">
        <v>812</v>
      </c>
      <c r="C942" t="str">
        <f t="shared" si="156"/>
        <v>055</v>
      </c>
      <c r="D942" t="s">
        <v>868</v>
      </c>
      <c r="E942" t="str">
        <f t="shared" ref="E942:E952" si="158">"02"</f>
        <v>02</v>
      </c>
      <c r="F942" t="str">
        <f>"001"</f>
        <v>001</v>
      </c>
      <c r="G942" t="str">
        <f>""</f>
        <v/>
      </c>
      <c r="H942" t="s">
        <v>3</v>
      </c>
      <c r="I942" t="s">
        <v>3653</v>
      </c>
      <c r="J942" t="s">
        <v>7198</v>
      </c>
      <c r="K942" t="str">
        <f t="shared" si="157"/>
        <v>41440</v>
      </c>
    </row>
    <row r="943" spans="1:12" customFormat="1" x14ac:dyDescent="0.25">
      <c r="A943" t="str">
        <f t="shared" si="150"/>
        <v>41</v>
      </c>
      <c r="B943" t="s">
        <v>812</v>
      </c>
      <c r="C943" t="str">
        <f t="shared" si="156"/>
        <v>055</v>
      </c>
      <c r="D943" t="s">
        <v>868</v>
      </c>
      <c r="E943" t="str">
        <f t="shared" si="158"/>
        <v>02</v>
      </c>
      <c r="F943" t="str">
        <f>"002"</f>
        <v>002</v>
      </c>
      <c r="G943" t="str">
        <f>""</f>
        <v/>
      </c>
      <c r="H943" t="s">
        <v>1</v>
      </c>
      <c r="I943" t="s">
        <v>3653</v>
      </c>
      <c r="J943" t="s">
        <v>7198</v>
      </c>
      <c r="K943" t="str">
        <f t="shared" si="157"/>
        <v>41440</v>
      </c>
    </row>
    <row r="944" spans="1:12" customFormat="1" x14ac:dyDescent="0.25">
      <c r="A944" t="str">
        <f t="shared" si="150"/>
        <v>41</v>
      </c>
      <c r="B944" t="s">
        <v>812</v>
      </c>
      <c r="C944" t="str">
        <f t="shared" si="156"/>
        <v>055</v>
      </c>
      <c r="D944" t="s">
        <v>868</v>
      </c>
      <c r="E944" t="str">
        <f t="shared" si="158"/>
        <v>02</v>
      </c>
      <c r="F944" t="str">
        <f>"002"</f>
        <v>002</v>
      </c>
      <c r="G944" t="str">
        <f>""</f>
        <v/>
      </c>
      <c r="H944" t="s">
        <v>0</v>
      </c>
      <c r="I944" t="s">
        <v>3653</v>
      </c>
      <c r="J944" t="s">
        <v>7198</v>
      </c>
      <c r="K944" t="str">
        <f t="shared" si="157"/>
        <v>41440</v>
      </c>
    </row>
    <row r="945" spans="1:11" customFormat="1" x14ac:dyDescent="0.25">
      <c r="A945" t="str">
        <f t="shared" si="150"/>
        <v>41</v>
      </c>
      <c r="B945" t="s">
        <v>812</v>
      </c>
      <c r="C945" t="str">
        <f t="shared" si="156"/>
        <v>055</v>
      </c>
      <c r="D945" t="s">
        <v>868</v>
      </c>
      <c r="E945" t="str">
        <f t="shared" si="158"/>
        <v>02</v>
      </c>
      <c r="F945" t="str">
        <f>"003"</f>
        <v>003</v>
      </c>
      <c r="G945" t="str">
        <f>""</f>
        <v/>
      </c>
      <c r="H945" t="s">
        <v>1</v>
      </c>
      <c r="I945" t="s">
        <v>3654</v>
      </c>
      <c r="J945" t="s">
        <v>7199</v>
      </c>
      <c r="K945" t="str">
        <f t="shared" si="157"/>
        <v>41440</v>
      </c>
    </row>
    <row r="946" spans="1:11" customFormat="1" x14ac:dyDescent="0.25">
      <c r="A946" t="str">
        <f t="shared" si="150"/>
        <v>41</v>
      </c>
      <c r="B946" t="s">
        <v>812</v>
      </c>
      <c r="C946" t="str">
        <f t="shared" si="156"/>
        <v>055</v>
      </c>
      <c r="D946" t="s">
        <v>868</v>
      </c>
      <c r="E946" t="str">
        <f t="shared" si="158"/>
        <v>02</v>
      </c>
      <c r="F946" t="str">
        <f>"003"</f>
        <v>003</v>
      </c>
      <c r="G946" t="str">
        <f>""</f>
        <v/>
      </c>
      <c r="H946" t="s">
        <v>0</v>
      </c>
      <c r="I946" t="s">
        <v>3654</v>
      </c>
      <c r="J946" t="s">
        <v>7199</v>
      </c>
      <c r="K946" t="str">
        <f t="shared" si="157"/>
        <v>41440</v>
      </c>
    </row>
    <row r="947" spans="1:11" customFormat="1" x14ac:dyDescent="0.25">
      <c r="A947" t="str">
        <f t="shared" si="150"/>
        <v>41</v>
      </c>
      <c r="B947" t="s">
        <v>812</v>
      </c>
      <c r="C947" t="str">
        <f t="shared" si="156"/>
        <v>055</v>
      </c>
      <c r="D947" t="s">
        <v>868</v>
      </c>
      <c r="E947" t="str">
        <f t="shared" si="158"/>
        <v>02</v>
      </c>
      <c r="F947" t="str">
        <f>"004"</f>
        <v>004</v>
      </c>
      <c r="G947" t="str">
        <f>""</f>
        <v/>
      </c>
      <c r="H947" t="s">
        <v>1</v>
      </c>
      <c r="I947" t="s">
        <v>85</v>
      </c>
      <c r="J947" t="s">
        <v>7200</v>
      </c>
      <c r="K947" t="str">
        <f t="shared" si="157"/>
        <v>41440</v>
      </c>
    </row>
    <row r="948" spans="1:11" customFormat="1" x14ac:dyDescent="0.25">
      <c r="A948" t="str">
        <f t="shared" si="150"/>
        <v>41</v>
      </c>
      <c r="B948" t="s">
        <v>812</v>
      </c>
      <c r="C948" t="str">
        <f t="shared" si="156"/>
        <v>055</v>
      </c>
      <c r="D948" t="s">
        <v>868</v>
      </c>
      <c r="E948" t="str">
        <f t="shared" si="158"/>
        <v>02</v>
      </c>
      <c r="F948" t="str">
        <f>"004"</f>
        <v>004</v>
      </c>
      <c r="G948" t="str">
        <f>""</f>
        <v/>
      </c>
      <c r="H948" t="s">
        <v>0</v>
      </c>
      <c r="I948" t="s">
        <v>85</v>
      </c>
      <c r="J948" t="s">
        <v>7200</v>
      </c>
      <c r="K948" t="str">
        <f t="shared" si="157"/>
        <v>41440</v>
      </c>
    </row>
    <row r="949" spans="1:11" customFormat="1" x14ac:dyDescent="0.25">
      <c r="A949" t="str">
        <f t="shared" si="150"/>
        <v>41</v>
      </c>
      <c r="B949" t="s">
        <v>812</v>
      </c>
      <c r="C949" t="str">
        <f t="shared" si="156"/>
        <v>055</v>
      </c>
      <c r="D949" t="s">
        <v>868</v>
      </c>
      <c r="E949" t="str">
        <f t="shared" si="158"/>
        <v>02</v>
      </c>
      <c r="F949" t="str">
        <f>"005"</f>
        <v>005</v>
      </c>
      <c r="G949" t="str">
        <f>""</f>
        <v/>
      </c>
      <c r="H949" t="s">
        <v>1</v>
      </c>
      <c r="I949" t="s">
        <v>85</v>
      </c>
      <c r="J949" t="s">
        <v>7200</v>
      </c>
      <c r="K949" t="str">
        <f t="shared" si="157"/>
        <v>41440</v>
      </c>
    </row>
    <row r="950" spans="1:11" customFormat="1" x14ac:dyDescent="0.25">
      <c r="A950" t="str">
        <f t="shared" si="150"/>
        <v>41</v>
      </c>
      <c r="B950" t="s">
        <v>812</v>
      </c>
      <c r="C950" t="str">
        <f t="shared" si="156"/>
        <v>055</v>
      </c>
      <c r="D950" t="s">
        <v>868</v>
      </c>
      <c r="E950" t="str">
        <f t="shared" si="158"/>
        <v>02</v>
      </c>
      <c r="F950" t="str">
        <f>"005"</f>
        <v>005</v>
      </c>
      <c r="G950" t="str">
        <f>""</f>
        <v/>
      </c>
      <c r="H950" t="s">
        <v>0</v>
      </c>
      <c r="I950" t="s">
        <v>85</v>
      </c>
      <c r="J950" t="s">
        <v>7200</v>
      </c>
      <c r="K950" t="str">
        <f t="shared" si="157"/>
        <v>41440</v>
      </c>
    </row>
    <row r="951" spans="1:11" customFormat="1" x14ac:dyDescent="0.25">
      <c r="A951" t="str">
        <f t="shared" si="150"/>
        <v>41</v>
      </c>
      <c r="B951" t="s">
        <v>812</v>
      </c>
      <c r="C951" t="str">
        <f t="shared" si="156"/>
        <v>055</v>
      </c>
      <c r="D951" t="s">
        <v>868</v>
      </c>
      <c r="E951" t="str">
        <f t="shared" si="158"/>
        <v>02</v>
      </c>
      <c r="F951" t="str">
        <f>"006"</f>
        <v>006</v>
      </c>
      <c r="G951" t="str">
        <f>""</f>
        <v/>
      </c>
      <c r="H951" t="s">
        <v>3</v>
      </c>
      <c r="I951" t="s">
        <v>3654</v>
      </c>
      <c r="J951" t="s">
        <v>7199</v>
      </c>
      <c r="K951" t="str">
        <f t="shared" si="157"/>
        <v>41440</v>
      </c>
    </row>
    <row r="952" spans="1:11" customFormat="1" x14ac:dyDescent="0.25">
      <c r="A952" t="str">
        <f t="shared" si="150"/>
        <v>41</v>
      </c>
      <c r="B952" t="s">
        <v>812</v>
      </c>
      <c r="C952" t="str">
        <f t="shared" si="156"/>
        <v>055</v>
      </c>
      <c r="D952" t="s">
        <v>868</v>
      </c>
      <c r="E952" t="str">
        <f t="shared" si="158"/>
        <v>02</v>
      </c>
      <c r="F952" t="str">
        <f>"007"</f>
        <v>007</v>
      </c>
      <c r="G952" t="str">
        <f>""</f>
        <v/>
      </c>
      <c r="H952" t="s">
        <v>3</v>
      </c>
      <c r="I952" t="s">
        <v>3652</v>
      </c>
      <c r="J952" t="s">
        <v>7196</v>
      </c>
      <c r="K952" t="str">
        <f t="shared" si="157"/>
        <v>41440</v>
      </c>
    </row>
    <row r="953" spans="1:11" customFormat="1" x14ac:dyDescent="0.25">
      <c r="A953" t="str">
        <f t="shared" si="150"/>
        <v>41</v>
      </c>
      <c r="B953" t="s">
        <v>812</v>
      </c>
      <c r="C953" t="str">
        <f t="shared" si="156"/>
        <v>055</v>
      </c>
      <c r="D953" t="s">
        <v>868</v>
      </c>
      <c r="E953" t="str">
        <f t="shared" ref="E953:E959" si="159">"03"</f>
        <v>03</v>
      </c>
      <c r="F953" t="str">
        <f>"001"</f>
        <v>001</v>
      </c>
      <c r="G953" t="str">
        <f>""</f>
        <v/>
      </c>
      <c r="H953" t="s">
        <v>3</v>
      </c>
      <c r="I953" t="s">
        <v>3099</v>
      </c>
      <c r="J953" t="s">
        <v>7197</v>
      </c>
      <c r="K953" t="str">
        <f t="shared" si="157"/>
        <v>41440</v>
      </c>
    </row>
    <row r="954" spans="1:11" customFormat="1" x14ac:dyDescent="0.25">
      <c r="A954" t="str">
        <f t="shared" si="150"/>
        <v>41</v>
      </c>
      <c r="B954" t="s">
        <v>812</v>
      </c>
      <c r="C954" t="str">
        <f t="shared" si="156"/>
        <v>055</v>
      </c>
      <c r="D954" t="s">
        <v>868</v>
      </c>
      <c r="E954" t="str">
        <f t="shared" si="159"/>
        <v>03</v>
      </c>
      <c r="F954" t="str">
        <f>"003"</f>
        <v>003</v>
      </c>
      <c r="G954" t="str">
        <f>""</f>
        <v/>
      </c>
      <c r="H954" t="s">
        <v>1</v>
      </c>
      <c r="I954" t="s">
        <v>3655</v>
      </c>
      <c r="J954" t="s">
        <v>7201</v>
      </c>
      <c r="K954" t="str">
        <f t="shared" si="157"/>
        <v>41440</v>
      </c>
    </row>
    <row r="955" spans="1:11" customFormat="1" x14ac:dyDescent="0.25">
      <c r="A955" t="str">
        <f t="shared" si="150"/>
        <v>41</v>
      </c>
      <c r="B955" t="s">
        <v>812</v>
      </c>
      <c r="C955" t="str">
        <f t="shared" si="156"/>
        <v>055</v>
      </c>
      <c r="D955" t="s">
        <v>868</v>
      </c>
      <c r="E955" t="str">
        <f t="shared" si="159"/>
        <v>03</v>
      </c>
      <c r="F955" t="str">
        <f>"003"</f>
        <v>003</v>
      </c>
      <c r="G955" t="str">
        <f>""</f>
        <v/>
      </c>
      <c r="H955" t="s">
        <v>0</v>
      </c>
      <c r="I955" t="s">
        <v>3655</v>
      </c>
      <c r="J955" t="s">
        <v>7201</v>
      </c>
      <c r="K955" t="str">
        <f t="shared" si="157"/>
        <v>41440</v>
      </c>
    </row>
    <row r="956" spans="1:11" customFormat="1" x14ac:dyDescent="0.25">
      <c r="A956" t="str">
        <f t="shared" si="150"/>
        <v>41</v>
      </c>
      <c r="B956" t="s">
        <v>812</v>
      </c>
      <c r="C956" t="str">
        <f t="shared" si="156"/>
        <v>055</v>
      </c>
      <c r="D956" t="s">
        <v>868</v>
      </c>
      <c r="E956" t="str">
        <f t="shared" si="159"/>
        <v>03</v>
      </c>
      <c r="F956" t="str">
        <f>"004"</f>
        <v>004</v>
      </c>
      <c r="G956" t="str">
        <f>"01"</f>
        <v>01</v>
      </c>
      <c r="H956" t="s">
        <v>1</v>
      </c>
      <c r="I956" t="s">
        <v>3656</v>
      </c>
      <c r="J956" t="s">
        <v>7202</v>
      </c>
      <c r="K956" t="str">
        <f t="shared" si="157"/>
        <v>41440</v>
      </c>
    </row>
    <row r="957" spans="1:11" customFormat="1" x14ac:dyDescent="0.25">
      <c r="A957" t="str">
        <f t="shared" si="150"/>
        <v>41</v>
      </c>
      <c r="B957" t="s">
        <v>812</v>
      </c>
      <c r="C957" t="str">
        <f t="shared" si="156"/>
        <v>055</v>
      </c>
      <c r="D957" t="s">
        <v>868</v>
      </c>
      <c r="E957" t="str">
        <f t="shared" si="159"/>
        <v>03</v>
      </c>
      <c r="F957" t="str">
        <f>"004"</f>
        <v>004</v>
      </c>
      <c r="G957" t="str">
        <f>"01"</f>
        <v>01</v>
      </c>
      <c r="H957" t="s">
        <v>0</v>
      </c>
      <c r="I957" t="s">
        <v>3656</v>
      </c>
      <c r="J957" t="s">
        <v>7202</v>
      </c>
      <c r="K957" t="str">
        <f t="shared" si="157"/>
        <v>41440</v>
      </c>
    </row>
    <row r="958" spans="1:11" customFormat="1" x14ac:dyDescent="0.25">
      <c r="A958" t="str">
        <f t="shared" si="150"/>
        <v>41</v>
      </c>
      <c r="B958" t="s">
        <v>812</v>
      </c>
      <c r="C958" t="str">
        <f t="shared" si="156"/>
        <v>055</v>
      </c>
      <c r="D958" t="s">
        <v>868</v>
      </c>
      <c r="E958" t="str">
        <f t="shared" si="159"/>
        <v>03</v>
      </c>
      <c r="F958" t="str">
        <f>"004"</f>
        <v>004</v>
      </c>
      <c r="G958" t="str">
        <f>"02"</f>
        <v>02</v>
      </c>
      <c r="H958" t="s">
        <v>2</v>
      </c>
      <c r="I958" t="s">
        <v>3652</v>
      </c>
      <c r="J958" t="s">
        <v>7196</v>
      </c>
      <c r="K958" t="str">
        <f t="shared" si="157"/>
        <v>41440</v>
      </c>
    </row>
    <row r="959" spans="1:11" customFormat="1" x14ac:dyDescent="0.25">
      <c r="A959" t="str">
        <f t="shared" si="150"/>
        <v>41</v>
      </c>
      <c r="B959" t="s">
        <v>812</v>
      </c>
      <c r="C959" t="str">
        <f t="shared" si="156"/>
        <v>055</v>
      </c>
      <c r="D959" t="s">
        <v>868</v>
      </c>
      <c r="E959" t="str">
        <f t="shared" si="159"/>
        <v>03</v>
      </c>
      <c r="F959" t="str">
        <f>"004"</f>
        <v>004</v>
      </c>
      <c r="G959" t="str">
        <f>"03"</f>
        <v>03</v>
      </c>
      <c r="H959" t="s">
        <v>4</v>
      </c>
      <c r="I959" t="s">
        <v>3657</v>
      </c>
      <c r="J959" t="s">
        <v>7203</v>
      </c>
      <c r="K959" t="str">
        <f t="shared" si="157"/>
        <v>41440</v>
      </c>
    </row>
    <row r="960" spans="1:11" customFormat="1" x14ac:dyDescent="0.25">
      <c r="A960" t="str">
        <f t="shared" si="150"/>
        <v>41</v>
      </c>
      <c r="B960" t="s">
        <v>812</v>
      </c>
      <c r="C960" t="str">
        <f t="shared" ref="C960:C965" si="160">"056"</f>
        <v>056</v>
      </c>
      <c r="D960" t="s">
        <v>869</v>
      </c>
      <c r="E960" t="str">
        <f t="shared" ref="E960:E972" si="161">"01"</f>
        <v>01</v>
      </c>
      <c r="F960" t="str">
        <f>"002"</f>
        <v>002</v>
      </c>
      <c r="G960" t="str">
        <f>""</f>
        <v/>
      </c>
      <c r="H960" t="s">
        <v>1</v>
      </c>
      <c r="I960" t="s">
        <v>2842</v>
      </c>
      <c r="J960" t="s">
        <v>7204</v>
      </c>
      <c r="K960" t="str">
        <f t="shared" ref="K960:K965" si="162">"41430"</f>
        <v>41430</v>
      </c>
    </row>
    <row r="961" spans="1:11" customFormat="1" x14ac:dyDescent="0.25">
      <c r="A961" t="str">
        <f t="shared" si="150"/>
        <v>41</v>
      </c>
      <c r="B961" t="s">
        <v>812</v>
      </c>
      <c r="C961" t="str">
        <f t="shared" si="160"/>
        <v>056</v>
      </c>
      <c r="D961" t="s">
        <v>869</v>
      </c>
      <c r="E961" t="str">
        <f t="shared" si="161"/>
        <v>01</v>
      </c>
      <c r="F961" t="str">
        <f>"002"</f>
        <v>002</v>
      </c>
      <c r="G961" t="str">
        <f>""</f>
        <v/>
      </c>
      <c r="H961" t="s">
        <v>0</v>
      </c>
      <c r="I961" t="s">
        <v>2842</v>
      </c>
      <c r="J961" t="s">
        <v>7204</v>
      </c>
      <c r="K961" t="str">
        <f t="shared" si="162"/>
        <v>41430</v>
      </c>
    </row>
    <row r="962" spans="1:11" customFormat="1" x14ac:dyDescent="0.25">
      <c r="A962" t="str">
        <f t="shared" si="150"/>
        <v>41</v>
      </c>
      <c r="B962" t="s">
        <v>812</v>
      </c>
      <c r="C962" t="str">
        <f t="shared" si="160"/>
        <v>056</v>
      </c>
      <c r="D962" t="s">
        <v>869</v>
      </c>
      <c r="E962" t="str">
        <f t="shared" si="161"/>
        <v>01</v>
      </c>
      <c r="F962" t="str">
        <f>"003"</f>
        <v>003</v>
      </c>
      <c r="G962" t="str">
        <f>""</f>
        <v/>
      </c>
      <c r="H962" t="s">
        <v>1</v>
      </c>
      <c r="I962" t="s">
        <v>2842</v>
      </c>
      <c r="J962" t="s">
        <v>7204</v>
      </c>
      <c r="K962" t="str">
        <f t="shared" si="162"/>
        <v>41430</v>
      </c>
    </row>
    <row r="963" spans="1:11" customFormat="1" x14ac:dyDescent="0.25">
      <c r="A963" t="str">
        <f t="shared" ref="A963:A1026" si="163">"41"</f>
        <v>41</v>
      </c>
      <c r="B963" t="s">
        <v>812</v>
      </c>
      <c r="C963" t="str">
        <f t="shared" si="160"/>
        <v>056</v>
      </c>
      <c r="D963" t="s">
        <v>869</v>
      </c>
      <c r="E963" t="str">
        <f t="shared" si="161"/>
        <v>01</v>
      </c>
      <c r="F963" t="str">
        <f>"003"</f>
        <v>003</v>
      </c>
      <c r="G963" t="str">
        <f>""</f>
        <v/>
      </c>
      <c r="H963" t="s">
        <v>0</v>
      </c>
      <c r="I963" t="s">
        <v>2842</v>
      </c>
      <c r="J963" t="s">
        <v>7204</v>
      </c>
      <c r="K963" t="str">
        <f t="shared" si="162"/>
        <v>41430</v>
      </c>
    </row>
    <row r="964" spans="1:11" customFormat="1" x14ac:dyDescent="0.25">
      <c r="A964" t="str">
        <f t="shared" si="163"/>
        <v>41</v>
      </c>
      <c r="B964" t="s">
        <v>812</v>
      </c>
      <c r="C964" t="str">
        <f t="shared" si="160"/>
        <v>056</v>
      </c>
      <c r="D964" t="s">
        <v>869</v>
      </c>
      <c r="E964" t="str">
        <f t="shared" si="161"/>
        <v>01</v>
      </c>
      <c r="F964" t="str">
        <f>"004"</f>
        <v>004</v>
      </c>
      <c r="G964" t="str">
        <f>""</f>
        <v/>
      </c>
      <c r="H964" t="s">
        <v>1</v>
      </c>
      <c r="I964" t="s">
        <v>3658</v>
      </c>
      <c r="J964" t="s">
        <v>7205</v>
      </c>
      <c r="K964" t="str">
        <f t="shared" si="162"/>
        <v>41430</v>
      </c>
    </row>
    <row r="965" spans="1:11" customFormat="1" x14ac:dyDescent="0.25">
      <c r="A965" t="str">
        <f t="shared" si="163"/>
        <v>41</v>
      </c>
      <c r="B965" t="s">
        <v>812</v>
      </c>
      <c r="C965" t="str">
        <f t="shared" si="160"/>
        <v>056</v>
      </c>
      <c r="D965" t="s">
        <v>869</v>
      </c>
      <c r="E965" t="str">
        <f t="shared" si="161"/>
        <v>01</v>
      </c>
      <c r="F965" t="str">
        <f>"004"</f>
        <v>004</v>
      </c>
      <c r="G965" t="str">
        <f>""</f>
        <v/>
      </c>
      <c r="H965" t="s">
        <v>0</v>
      </c>
      <c r="I965" t="s">
        <v>3658</v>
      </c>
      <c r="J965" t="s">
        <v>7205</v>
      </c>
      <c r="K965" t="str">
        <f t="shared" si="162"/>
        <v>41430</v>
      </c>
    </row>
    <row r="966" spans="1:11" customFormat="1" x14ac:dyDescent="0.25">
      <c r="A966" t="str">
        <f t="shared" si="163"/>
        <v>41</v>
      </c>
      <c r="B966" t="s">
        <v>812</v>
      </c>
      <c r="C966" t="str">
        <f>"057"</f>
        <v>057</v>
      </c>
      <c r="D966" t="s">
        <v>870</v>
      </c>
      <c r="E966" t="str">
        <f t="shared" si="161"/>
        <v>01</v>
      </c>
      <c r="F966" t="str">
        <f>"001"</f>
        <v>001</v>
      </c>
      <c r="G966" t="str">
        <f>""</f>
        <v/>
      </c>
      <c r="H966" t="s">
        <v>3</v>
      </c>
      <c r="I966" t="s">
        <v>3659</v>
      </c>
      <c r="J966" t="s">
        <v>6029</v>
      </c>
      <c r="K966" t="str">
        <f>"41897"</f>
        <v>41897</v>
      </c>
    </row>
    <row r="967" spans="1:11" customFormat="1" x14ac:dyDescent="0.25">
      <c r="A967" t="str">
        <f t="shared" si="163"/>
        <v>41</v>
      </c>
      <c r="B967" t="s">
        <v>812</v>
      </c>
      <c r="C967" t="str">
        <f t="shared" ref="C967:C998" si="164">"058"</f>
        <v>058</v>
      </c>
      <c r="D967" t="s">
        <v>871</v>
      </c>
      <c r="E967" t="str">
        <f t="shared" si="161"/>
        <v>01</v>
      </c>
      <c r="F967" t="str">
        <f>"001"</f>
        <v>001</v>
      </c>
      <c r="G967" t="str">
        <f>""</f>
        <v/>
      </c>
      <c r="H967" t="s">
        <v>1</v>
      </c>
      <c r="I967" t="s">
        <v>3660</v>
      </c>
      <c r="J967" t="s">
        <v>7206</v>
      </c>
      <c r="K967" t="str">
        <f t="shared" ref="K967:K998" si="165">"41510"</f>
        <v>41510</v>
      </c>
    </row>
    <row r="968" spans="1:11" customFormat="1" x14ac:dyDescent="0.25">
      <c r="A968" t="str">
        <f t="shared" si="163"/>
        <v>41</v>
      </c>
      <c r="B968" t="s">
        <v>812</v>
      </c>
      <c r="C968" t="str">
        <f t="shared" si="164"/>
        <v>058</v>
      </c>
      <c r="D968" t="s">
        <v>871</v>
      </c>
      <c r="E968" t="str">
        <f t="shared" si="161"/>
        <v>01</v>
      </c>
      <c r="F968" t="str">
        <f>"001"</f>
        <v>001</v>
      </c>
      <c r="G968" t="str">
        <f>""</f>
        <v/>
      </c>
      <c r="H968" t="s">
        <v>0</v>
      </c>
      <c r="I968" t="s">
        <v>3660</v>
      </c>
      <c r="J968" t="s">
        <v>7206</v>
      </c>
      <c r="K968" t="str">
        <f t="shared" si="165"/>
        <v>41510</v>
      </c>
    </row>
    <row r="969" spans="1:11" customFormat="1" x14ac:dyDescent="0.25">
      <c r="A969" t="str">
        <f t="shared" si="163"/>
        <v>41</v>
      </c>
      <c r="B969" t="s">
        <v>812</v>
      </c>
      <c r="C969" t="str">
        <f t="shared" si="164"/>
        <v>058</v>
      </c>
      <c r="D969" t="s">
        <v>871</v>
      </c>
      <c r="E969" t="str">
        <f t="shared" si="161"/>
        <v>01</v>
      </c>
      <c r="F969" t="str">
        <f>"003"</f>
        <v>003</v>
      </c>
      <c r="G969" t="str">
        <f>""</f>
        <v/>
      </c>
      <c r="H969" t="s">
        <v>1</v>
      </c>
      <c r="I969" t="s">
        <v>3661</v>
      </c>
      <c r="J969" t="s">
        <v>7207</v>
      </c>
      <c r="K969" t="str">
        <f t="shared" si="165"/>
        <v>41510</v>
      </c>
    </row>
    <row r="970" spans="1:11" customFormat="1" x14ac:dyDescent="0.25">
      <c r="A970" t="str">
        <f t="shared" si="163"/>
        <v>41</v>
      </c>
      <c r="B970" t="s">
        <v>812</v>
      </c>
      <c r="C970" t="str">
        <f t="shared" si="164"/>
        <v>058</v>
      </c>
      <c r="D970" t="s">
        <v>871</v>
      </c>
      <c r="E970" t="str">
        <f t="shared" si="161"/>
        <v>01</v>
      </c>
      <c r="F970" t="str">
        <f>"003"</f>
        <v>003</v>
      </c>
      <c r="G970" t="str">
        <f>""</f>
        <v/>
      </c>
      <c r="H970" t="s">
        <v>0</v>
      </c>
      <c r="I970" t="s">
        <v>3661</v>
      </c>
      <c r="J970" t="s">
        <v>7207</v>
      </c>
      <c r="K970" t="str">
        <f t="shared" si="165"/>
        <v>41510</v>
      </c>
    </row>
    <row r="971" spans="1:11" customFormat="1" x14ac:dyDescent="0.25">
      <c r="A971" t="str">
        <f t="shared" si="163"/>
        <v>41</v>
      </c>
      <c r="B971" t="s">
        <v>812</v>
      </c>
      <c r="C971" t="str">
        <f t="shared" si="164"/>
        <v>058</v>
      </c>
      <c r="D971" t="s">
        <v>871</v>
      </c>
      <c r="E971" t="str">
        <f t="shared" si="161"/>
        <v>01</v>
      </c>
      <c r="F971" t="str">
        <f>"004"</f>
        <v>004</v>
      </c>
      <c r="G971" t="str">
        <f>""</f>
        <v/>
      </c>
      <c r="H971" t="s">
        <v>1</v>
      </c>
      <c r="I971" t="s">
        <v>3661</v>
      </c>
      <c r="J971" t="s">
        <v>7207</v>
      </c>
      <c r="K971" t="str">
        <f t="shared" si="165"/>
        <v>41510</v>
      </c>
    </row>
    <row r="972" spans="1:11" customFormat="1" x14ac:dyDescent="0.25">
      <c r="A972" t="str">
        <f t="shared" si="163"/>
        <v>41</v>
      </c>
      <c r="B972" t="s">
        <v>812</v>
      </c>
      <c r="C972" t="str">
        <f t="shared" si="164"/>
        <v>058</v>
      </c>
      <c r="D972" t="s">
        <v>871</v>
      </c>
      <c r="E972" t="str">
        <f t="shared" si="161"/>
        <v>01</v>
      </c>
      <c r="F972" t="str">
        <f>"004"</f>
        <v>004</v>
      </c>
      <c r="G972" t="str">
        <f>""</f>
        <v/>
      </c>
      <c r="H972" t="s">
        <v>0</v>
      </c>
      <c r="I972" t="s">
        <v>3661</v>
      </c>
      <c r="J972" t="s">
        <v>7207</v>
      </c>
      <c r="K972" t="str">
        <f t="shared" si="165"/>
        <v>41510</v>
      </c>
    </row>
    <row r="973" spans="1:11" customFormat="1" x14ac:dyDescent="0.25">
      <c r="A973" t="str">
        <f t="shared" si="163"/>
        <v>41</v>
      </c>
      <c r="B973" t="s">
        <v>812</v>
      </c>
      <c r="C973" t="str">
        <f t="shared" si="164"/>
        <v>058</v>
      </c>
      <c r="D973" t="s">
        <v>871</v>
      </c>
      <c r="E973" t="str">
        <f t="shared" ref="E973:E984" si="166">"02"</f>
        <v>02</v>
      </c>
      <c r="F973" t="str">
        <f>"001"</f>
        <v>001</v>
      </c>
      <c r="G973" t="str">
        <f>""</f>
        <v/>
      </c>
      <c r="H973" t="s">
        <v>1</v>
      </c>
      <c r="I973" t="s">
        <v>1757</v>
      </c>
      <c r="J973" t="s">
        <v>7208</v>
      </c>
      <c r="K973" t="str">
        <f t="shared" si="165"/>
        <v>41510</v>
      </c>
    </row>
    <row r="974" spans="1:11" customFormat="1" x14ac:dyDescent="0.25">
      <c r="A974" t="str">
        <f t="shared" si="163"/>
        <v>41</v>
      </c>
      <c r="B974" t="s">
        <v>812</v>
      </c>
      <c r="C974" t="str">
        <f t="shared" si="164"/>
        <v>058</v>
      </c>
      <c r="D974" t="s">
        <v>871</v>
      </c>
      <c r="E974" t="str">
        <f t="shared" si="166"/>
        <v>02</v>
      </c>
      <c r="F974" t="str">
        <f>"001"</f>
        <v>001</v>
      </c>
      <c r="G974" t="str">
        <f>""</f>
        <v/>
      </c>
      <c r="H974" t="s">
        <v>0</v>
      </c>
      <c r="I974" t="s">
        <v>1757</v>
      </c>
      <c r="J974" t="s">
        <v>7208</v>
      </c>
      <c r="K974" t="str">
        <f t="shared" si="165"/>
        <v>41510</v>
      </c>
    </row>
    <row r="975" spans="1:11" customFormat="1" x14ac:dyDescent="0.25">
      <c r="A975" t="str">
        <f t="shared" si="163"/>
        <v>41</v>
      </c>
      <c r="B975" t="s">
        <v>812</v>
      </c>
      <c r="C975" t="str">
        <f t="shared" si="164"/>
        <v>058</v>
      </c>
      <c r="D975" t="s">
        <v>871</v>
      </c>
      <c r="E975" t="str">
        <f t="shared" si="166"/>
        <v>02</v>
      </c>
      <c r="F975" t="str">
        <f>"002"</f>
        <v>002</v>
      </c>
      <c r="G975" t="str">
        <f>""</f>
        <v/>
      </c>
      <c r="H975" t="s">
        <v>1</v>
      </c>
      <c r="I975" t="s">
        <v>2731</v>
      </c>
      <c r="J975" t="s">
        <v>7209</v>
      </c>
      <c r="K975" t="str">
        <f t="shared" si="165"/>
        <v>41510</v>
      </c>
    </row>
    <row r="976" spans="1:11" customFormat="1" x14ac:dyDescent="0.25">
      <c r="A976" t="str">
        <f t="shared" si="163"/>
        <v>41</v>
      </c>
      <c r="B976" t="s">
        <v>812</v>
      </c>
      <c r="C976" t="str">
        <f t="shared" si="164"/>
        <v>058</v>
      </c>
      <c r="D976" t="s">
        <v>871</v>
      </c>
      <c r="E976" t="str">
        <f t="shared" si="166"/>
        <v>02</v>
      </c>
      <c r="F976" t="str">
        <f>"002"</f>
        <v>002</v>
      </c>
      <c r="G976" t="str">
        <f>""</f>
        <v/>
      </c>
      <c r="H976" t="s">
        <v>0</v>
      </c>
      <c r="I976" t="s">
        <v>2731</v>
      </c>
      <c r="J976" t="s">
        <v>7209</v>
      </c>
      <c r="K976" t="str">
        <f t="shared" si="165"/>
        <v>41510</v>
      </c>
    </row>
    <row r="977" spans="1:11" customFormat="1" x14ac:dyDescent="0.25">
      <c r="A977" t="str">
        <f t="shared" si="163"/>
        <v>41</v>
      </c>
      <c r="B977" t="s">
        <v>812</v>
      </c>
      <c r="C977" t="str">
        <f t="shared" si="164"/>
        <v>058</v>
      </c>
      <c r="D977" t="s">
        <v>871</v>
      </c>
      <c r="E977" t="str">
        <f t="shared" si="166"/>
        <v>02</v>
      </c>
      <c r="F977" t="str">
        <f>"003"</f>
        <v>003</v>
      </c>
      <c r="G977" t="str">
        <f>""</f>
        <v/>
      </c>
      <c r="H977" t="s">
        <v>1</v>
      </c>
      <c r="I977" t="s">
        <v>3662</v>
      </c>
      <c r="J977" t="s">
        <v>7210</v>
      </c>
      <c r="K977" t="str">
        <f t="shared" si="165"/>
        <v>41510</v>
      </c>
    </row>
    <row r="978" spans="1:11" customFormat="1" x14ac:dyDescent="0.25">
      <c r="A978" t="str">
        <f t="shared" si="163"/>
        <v>41</v>
      </c>
      <c r="B978" t="s">
        <v>812</v>
      </c>
      <c r="C978" t="str">
        <f t="shared" si="164"/>
        <v>058</v>
      </c>
      <c r="D978" t="s">
        <v>871</v>
      </c>
      <c r="E978" t="str">
        <f t="shared" si="166"/>
        <v>02</v>
      </c>
      <c r="F978" t="str">
        <f>"003"</f>
        <v>003</v>
      </c>
      <c r="G978" t="str">
        <f>""</f>
        <v/>
      </c>
      <c r="H978" t="s">
        <v>0</v>
      </c>
      <c r="I978" t="s">
        <v>3662</v>
      </c>
      <c r="J978" t="s">
        <v>7210</v>
      </c>
      <c r="K978" t="str">
        <f t="shared" si="165"/>
        <v>41510</v>
      </c>
    </row>
    <row r="979" spans="1:11" customFormat="1" x14ac:dyDescent="0.25">
      <c r="A979" t="str">
        <f t="shared" si="163"/>
        <v>41</v>
      </c>
      <c r="B979" t="s">
        <v>812</v>
      </c>
      <c r="C979" t="str">
        <f t="shared" si="164"/>
        <v>058</v>
      </c>
      <c r="D979" t="s">
        <v>871</v>
      </c>
      <c r="E979" t="str">
        <f t="shared" si="166"/>
        <v>02</v>
      </c>
      <c r="F979" t="str">
        <f>"003"</f>
        <v>003</v>
      </c>
      <c r="G979" t="str">
        <f>""</f>
        <v/>
      </c>
      <c r="H979" t="s">
        <v>2</v>
      </c>
      <c r="I979" t="s">
        <v>3662</v>
      </c>
      <c r="J979" t="s">
        <v>7210</v>
      </c>
      <c r="K979" t="str">
        <f t="shared" si="165"/>
        <v>41510</v>
      </c>
    </row>
    <row r="980" spans="1:11" customFormat="1" x14ac:dyDescent="0.25">
      <c r="A980" t="str">
        <f t="shared" si="163"/>
        <v>41</v>
      </c>
      <c r="B980" t="s">
        <v>812</v>
      </c>
      <c r="C980" t="str">
        <f t="shared" si="164"/>
        <v>058</v>
      </c>
      <c r="D980" t="s">
        <v>871</v>
      </c>
      <c r="E980" t="str">
        <f t="shared" si="166"/>
        <v>02</v>
      </c>
      <c r="F980" t="str">
        <f>"004"</f>
        <v>004</v>
      </c>
      <c r="G980" t="str">
        <f>""</f>
        <v/>
      </c>
      <c r="H980" t="s">
        <v>1</v>
      </c>
      <c r="I980" t="s">
        <v>3662</v>
      </c>
      <c r="J980" t="s">
        <v>7210</v>
      </c>
      <c r="K980" t="str">
        <f t="shared" si="165"/>
        <v>41510</v>
      </c>
    </row>
    <row r="981" spans="1:11" customFormat="1" x14ac:dyDescent="0.25">
      <c r="A981" t="str">
        <f t="shared" si="163"/>
        <v>41</v>
      </c>
      <c r="B981" t="s">
        <v>812</v>
      </c>
      <c r="C981" t="str">
        <f t="shared" si="164"/>
        <v>058</v>
      </c>
      <c r="D981" t="s">
        <v>871</v>
      </c>
      <c r="E981" t="str">
        <f t="shared" si="166"/>
        <v>02</v>
      </c>
      <c r="F981" t="str">
        <f>"004"</f>
        <v>004</v>
      </c>
      <c r="G981" t="str">
        <f>""</f>
        <v/>
      </c>
      <c r="H981" t="s">
        <v>0</v>
      </c>
      <c r="I981" t="s">
        <v>3662</v>
      </c>
      <c r="J981" t="s">
        <v>7210</v>
      </c>
      <c r="K981" t="str">
        <f t="shared" si="165"/>
        <v>41510</v>
      </c>
    </row>
    <row r="982" spans="1:11" customFormat="1" x14ac:dyDescent="0.25">
      <c r="A982" t="str">
        <f t="shared" si="163"/>
        <v>41</v>
      </c>
      <c r="B982" t="s">
        <v>812</v>
      </c>
      <c r="C982" t="str">
        <f t="shared" si="164"/>
        <v>058</v>
      </c>
      <c r="D982" t="s">
        <v>871</v>
      </c>
      <c r="E982" t="str">
        <f t="shared" si="166"/>
        <v>02</v>
      </c>
      <c r="F982" t="str">
        <f>"005"</f>
        <v>005</v>
      </c>
      <c r="G982" t="str">
        <f>""</f>
        <v/>
      </c>
      <c r="H982" t="s">
        <v>3</v>
      </c>
      <c r="I982" t="s">
        <v>3663</v>
      </c>
      <c r="J982" t="s">
        <v>7211</v>
      </c>
      <c r="K982" t="str">
        <f t="shared" si="165"/>
        <v>41510</v>
      </c>
    </row>
    <row r="983" spans="1:11" customFormat="1" x14ac:dyDescent="0.25">
      <c r="A983" t="str">
        <f t="shared" si="163"/>
        <v>41</v>
      </c>
      <c r="B983" t="s">
        <v>812</v>
      </c>
      <c r="C983" t="str">
        <f t="shared" si="164"/>
        <v>058</v>
      </c>
      <c r="D983" t="s">
        <v>871</v>
      </c>
      <c r="E983" t="str">
        <f t="shared" si="166"/>
        <v>02</v>
      </c>
      <c r="F983" t="str">
        <f>"006"</f>
        <v>006</v>
      </c>
      <c r="G983" t="str">
        <f>""</f>
        <v/>
      </c>
      <c r="H983" t="s">
        <v>1</v>
      </c>
      <c r="I983" t="s">
        <v>3663</v>
      </c>
      <c r="J983" t="s">
        <v>7211</v>
      </c>
      <c r="K983" t="str">
        <f t="shared" si="165"/>
        <v>41510</v>
      </c>
    </row>
    <row r="984" spans="1:11" customFormat="1" x14ac:dyDescent="0.25">
      <c r="A984" t="str">
        <f t="shared" si="163"/>
        <v>41</v>
      </c>
      <c r="B984" t="s">
        <v>812</v>
      </c>
      <c r="C984" t="str">
        <f t="shared" si="164"/>
        <v>058</v>
      </c>
      <c r="D984" t="s">
        <v>871</v>
      </c>
      <c r="E984" t="str">
        <f t="shared" si="166"/>
        <v>02</v>
      </c>
      <c r="F984" t="str">
        <f>"006"</f>
        <v>006</v>
      </c>
      <c r="G984" t="str">
        <f>""</f>
        <v/>
      </c>
      <c r="H984" t="s">
        <v>0</v>
      </c>
      <c r="I984" t="s">
        <v>3663</v>
      </c>
      <c r="J984" t="s">
        <v>7211</v>
      </c>
      <c r="K984" t="str">
        <f t="shared" si="165"/>
        <v>41510</v>
      </c>
    </row>
    <row r="985" spans="1:11" customFormat="1" x14ac:dyDescent="0.25">
      <c r="A985" t="str">
        <f t="shared" si="163"/>
        <v>41</v>
      </c>
      <c r="B985" t="s">
        <v>812</v>
      </c>
      <c r="C985" t="str">
        <f t="shared" si="164"/>
        <v>058</v>
      </c>
      <c r="D985" t="s">
        <v>871</v>
      </c>
      <c r="E985" t="str">
        <f t="shared" ref="E985:E998" si="167">"03"</f>
        <v>03</v>
      </c>
      <c r="F985" t="str">
        <f>"001"</f>
        <v>001</v>
      </c>
      <c r="G985" t="str">
        <f>""</f>
        <v/>
      </c>
      <c r="H985" t="s">
        <v>3</v>
      </c>
      <c r="I985" t="s">
        <v>3664</v>
      </c>
      <c r="J985" t="s">
        <v>7212</v>
      </c>
      <c r="K985" t="str">
        <f t="shared" si="165"/>
        <v>41510</v>
      </c>
    </row>
    <row r="986" spans="1:11" customFormat="1" x14ac:dyDescent="0.25">
      <c r="A986" t="str">
        <f t="shared" si="163"/>
        <v>41</v>
      </c>
      <c r="B986" t="s">
        <v>812</v>
      </c>
      <c r="C986" t="str">
        <f t="shared" si="164"/>
        <v>058</v>
      </c>
      <c r="D986" t="s">
        <v>871</v>
      </c>
      <c r="E986" t="str">
        <f t="shared" si="167"/>
        <v>03</v>
      </c>
      <c r="F986" t="str">
        <f>"002"</f>
        <v>002</v>
      </c>
      <c r="G986" t="str">
        <f>""</f>
        <v/>
      </c>
      <c r="H986" t="s">
        <v>3</v>
      </c>
      <c r="I986" t="s">
        <v>3660</v>
      </c>
      <c r="J986" t="s">
        <v>7206</v>
      </c>
      <c r="K986" t="str">
        <f t="shared" si="165"/>
        <v>41510</v>
      </c>
    </row>
    <row r="987" spans="1:11" customFormat="1" x14ac:dyDescent="0.25">
      <c r="A987" t="str">
        <f t="shared" si="163"/>
        <v>41</v>
      </c>
      <c r="B987" t="s">
        <v>812</v>
      </c>
      <c r="C987" t="str">
        <f t="shared" si="164"/>
        <v>058</v>
      </c>
      <c r="D987" t="s">
        <v>871</v>
      </c>
      <c r="E987" t="str">
        <f t="shared" si="167"/>
        <v>03</v>
      </c>
      <c r="F987" t="str">
        <f>"003"</f>
        <v>003</v>
      </c>
      <c r="G987" t="str">
        <f>""</f>
        <v/>
      </c>
      <c r="H987" t="s">
        <v>1</v>
      </c>
      <c r="I987" t="s">
        <v>3665</v>
      </c>
      <c r="J987" t="s">
        <v>7213</v>
      </c>
      <c r="K987" t="str">
        <f t="shared" si="165"/>
        <v>41510</v>
      </c>
    </row>
    <row r="988" spans="1:11" customFormat="1" x14ac:dyDescent="0.25">
      <c r="A988" t="str">
        <f t="shared" si="163"/>
        <v>41</v>
      </c>
      <c r="B988" t="s">
        <v>812</v>
      </c>
      <c r="C988" t="str">
        <f t="shared" si="164"/>
        <v>058</v>
      </c>
      <c r="D988" t="s">
        <v>871</v>
      </c>
      <c r="E988" t="str">
        <f t="shared" si="167"/>
        <v>03</v>
      </c>
      <c r="F988" t="str">
        <f>"003"</f>
        <v>003</v>
      </c>
      <c r="G988" t="str">
        <f>""</f>
        <v/>
      </c>
      <c r="H988" t="s">
        <v>0</v>
      </c>
      <c r="I988" t="s">
        <v>3665</v>
      </c>
      <c r="J988" t="s">
        <v>7213</v>
      </c>
      <c r="K988" t="str">
        <f t="shared" si="165"/>
        <v>41510</v>
      </c>
    </row>
    <row r="989" spans="1:11" customFormat="1" x14ac:dyDescent="0.25">
      <c r="A989" t="str">
        <f t="shared" si="163"/>
        <v>41</v>
      </c>
      <c r="B989" t="s">
        <v>812</v>
      </c>
      <c r="C989" t="str">
        <f t="shared" si="164"/>
        <v>058</v>
      </c>
      <c r="D989" t="s">
        <v>871</v>
      </c>
      <c r="E989" t="str">
        <f t="shared" si="167"/>
        <v>03</v>
      </c>
      <c r="F989" t="str">
        <f>"004"</f>
        <v>004</v>
      </c>
      <c r="G989" t="str">
        <f>""</f>
        <v/>
      </c>
      <c r="H989" t="s">
        <v>1</v>
      </c>
      <c r="I989" t="s">
        <v>3665</v>
      </c>
      <c r="J989" t="s">
        <v>7213</v>
      </c>
      <c r="K989" t="str">
        <f t="shared" si="165"/>
        <v>41510</v>
      </c>
    </row>
    <row r="990" spans="1:11" customFormat="1" x14ac:dyDescent="0.25">
      <c r="A990" t="str">
        <f t="shared" si="163"/>
        <v>41</v>
      </c>
      <c r="B990" t="s">
        <v>812</v>
      </c>
      <c r="C990" t="str">
        <f t="shared" si="164"/>
        <v>058</v>
      </c>
      <c r="D990" t="s">
        <v>871</v>
      </c>
      <c r="E990" t="str">
        <f t="shared" si="167"/>
        <v>03</v>
      </c>
      <c r="F990" t="str">
        <f>"004"</f>
        <v>004</v>
      </c>
      <c r="G990" t="str">
        <f>""</f>
        <v/>
      </c>
      <c r="H990" t="s">
        <v>0</v>
      </c>
      <c r="I990" t="s">
        <v>3665</v>
      </c>
      <c r="J990" t="s">
        <v>7213</v>
      </c>
      <c r="K990" t="str">
        <f t="shared" si="165"/>
        <v>41510</v>
      </c>
    </row>
    <row r="991" spans="1:11" customFormat="1" x14ac:dyDescent="0.25">
      <c r="A991" t="str">
        <f t="shared" si="163"/>
        <v>41</v>
      </c>
      <c r="B991" t="s">
        <v>812</v>
      </c>
      <c r="C991" t="str">
        <f t="shared" si="164"/>
        <v>058</v>
      </c>
      <c r="D991" t="s">
        <v>871</v>
      </c>
      <c r="E991" t="str">
        <f t="shared" si="167"/>
        <v>03</v>
      </c>
      <c r="F991" t="str">
        <f>"005"</f>
        <v>005</v>
      </c>
      <c r="G991" t="str">
        <f>""</f>
        <v/>
      </c>
      <c r="H991" t="s">
        <v>1</v>
      </c>
      <c r="I991" t="s">
        <v>3664</v>
      </c>
      <c r="J991" t="s">
        <v>7212</v>
      </c>
      <c r="K991" t="str">
        <f t="shared" si="165"/>
        <v>41510</v>
      </c>
    </row>
    <row r="992" spans="1:11" customFormat="1" x14ac:dyDescent="0.25">
      <c r="A992" t="str">
        <f t="shared" si="163"/>
        <v>41</v>
      </c>
      <c r="B992" t="s">
        <v>812</v>
      </c>
      <c r="C992" t="str">
        <f t="shared" si="164"/>
        <v>058</v>
      </c>
      <c r="D992" t="s">
        <v>871</v>
      </c>
      <c r="E992" t="str">
        <f t="shared" si="167"/>
        <v>03</v>
      </c>
      <c r="F992" t="str">
        <f>"005"</f>
        <v>005</v>
      </c>
      <c r="G992" t="str">
        <f>""</f>
        <v/>
      </c>
      <c r="H992" t="s">
        <v>0</v>
      </c>
      <c r="I992" t="s">
        <v>3664</v>
      </c>
      <c r="J992" t="s">
        <v>7212</v>
      </c>
      <c r="K992" t="str">
        <f t="shared" si="165"/>
        <v>41510</v>
      </c>
    </row>
    <row r="993" spans="1:11" customFormat="1" x14ac:dyDescent="0.25">
      <c r="A993" t="str">
        <f t="shared" si="163"/>
        <v>41</v>
      </c>
      <c r="B993" t="s">
        <v>812</v>
      </c>
      <c r="C993" t="str">
        <f t="shared" si="164"/>
        <v>058</v>
      </c>
      <c r="D993" t="s">
        <v>871</v>
      </c>
      <c r="E993" t="str">
        <f t="shared" si="167"/>
        <v>03</v>
      </c>
      <c r="F993" t="str">
        <f>"005"</f>
        <v>005</v>
      </c>
      <c r="G993" t="str">
        <f>""</f>
        <v/>
      </c>
      <c r="H993" t="s">
        <v>2</v>
      </c>
      <c r="I993" t="s">
        <v>3664</v>
      </c>
      <c r="J993" t="s">
        <v>7212</v>
      </c>
      <c r="K993" t="str">
        <f t="shared" si="165"/>
        <v>41510</v>
      </c>
    </row>
    <row r="994" spans="1:11" customFormat="1" x14ac:dyDescent="0.25">
      <c r="A994" t="str">
        <f t="shared" si="163"/>
        <v>41</v>
      </c>
      <c r="B994" t="s">
        <v>812</v>
      </c>
      <c r="C994" t="str">
        <f t="shared" si="164"/>
        <v>058</v>
      </c>
      <c r="D994" t="s">
        <v>871</v>
      </c>
      <c r="E994" t="str">
        <f t="shared" si="167"/>
        <v>03</v>
      </c>
      <c r="F994" t="str">
        <f>"006"</f>
        <v>006</v>
      </c>
      <c r="G994" t="str">
        <f>""</f>
        <v/>
      </c>
      <c r="H994" t="s">
        <v>1</v>
      </c>
      <c r="I994" t="s">
        <v>3664</v>
      </c>
      <c r="J994" t="s">
        <v>7212</v>
      </c>
      <c r="K994" t="str">
        <f t="shared" si="165"/>
        <v>41510</v>
      </c>
    </row>
    <row r="995" spans="1:11" customFormat="1" x14ac:dyDescent="0.25">
      <c r="A995" t="str">
        <f t="shared" si="163"/>
        <v>41</v>
      </c>
      <c r="B995" t="s">
        <v>812</v>
      </c>
      <c r="C995" t="str">
        <f t="shared" si="164"/>
        <v>058</v>
      </c>
      <c r="D995" t="s">
        <v>871</v>
      </c>
      <c r="E995" t="str">
        <f t="shared" si="167"/>
        <v>03</v>
      </c>
      <c r="F995" t="str">
        <f>"006"</f>
        <v>006</v>
      </c>
      <c r="G995" t="str">
        <f>""</f>
        <v/>
      </c>
      <c r="H995" t="s">
        <v>0</v>
      </c>
      <c r="I995" t="s">
        <v>3664</v>
      </c>
      <c r="J995" t="s">
        <v>7212</v>
      </c>
      <c r="K995" t="str">
        <f t="shared" si="165"/>
        <v>41510</v>
      </c>
    </row>
    <row r="996" spans="1:11" customFormat="1" x14ac:dyDescent="0.25">
      <c r="A996" t="str">
        <f t="shared" si="163"/>
        <v>41</v>
      </c>
      <c r="B996" t="s">
        <v>812</v>
      </c>
      <c r="C996" t="str">
        <f t="shared" si="164"/>
        <v>058</v>
      </c>
      <c r="D996" t="s">
        <v>871</v>
      </c>
      <c r="E996" t="str">
        <f t="shared" si="167"/>
        <v>03</v>
      </c>
      <c r="F996" t="str">
        <f>"007"</f>
        <v>007</v>
      </c>
      <c r="G996" t="str">
        <f>""</f>
        <v/>
      </c>
      <c r="H996" t="s">
        <v>1</v>
      </c>
      <c r="I996" t="s">
        <v>3660</v>
      </c>
      <c r="J996" t="s">
        <v>7206</v>
      </c>
      <c r="K996" t="str">
        <f t="shared" si="165"/>
        <v>41510</v>
      </c>
    </row>
    <row r="997" spans="1:11" customFormat="1" x14ac:dyDescent="0.25">
      <c r="A997" t="str">
        <f t="shared" si="163"/>
        <v>41</v>
      </c>
      <c r="B997" t="s">
        <v>812</v>
      </c>
      <c r="C997" t="str">
        <f t="shared" si="164"/>
        <v>058</v>
      </c>
      <c r="D997" t="s">
        <v>871</v>
      </c>
      <c r="E997" t="str">
        <f t="shared" si="167"/>
        <v>03</v>
      </c>
      <c r="F997" t="str">
        <f>"007"</f>
        <v>007</v>
      </c>
      <c r="G997" t="str">
        <f>""</f>
        <v/>
      </c>
      <c r="H997" t="s">
        <v>0</v>
      </c>
      <c r="I997" t="s">
        <v>3660</v>
      </c>
      <c r="J997" t="s">
        <v>7206</v>
      </c>
      <c r="K997" t="str">
        <f t="shared" si="165"/>
        <v>41510</v>
      </c>
    </row>
    <row r="998" spans="1:11" customFormat="1" x14ac:dyDescent="0.25">
      <c r="A998" t="str">
        <f t="shared" si="163"/>
        <v>41</v>
      </c>
      <c r="B998" t="s">
        <v>812</v>
      </c>
      <c r="C998" t="str">
        <f t="shared" si="164"/>
        <v>058</v>
      </c>
      <c r="D998" t="s">
        <v>871</v>
      </c>
      <c r="E998" t="str">
        <f t="shared" si="167"/>
        <v>03</v>
      </c>
      <c r="F998" t="str">
        <f>"007"</f>
        <v>007</v>
      </c>
      <c r="G998" t="str">
        <f>""</f>
        <v/>
      </c>
      <c r="H998" t="s">
        <v>2</v>
      </c>
      <c r="I998" t="s">
        <v>3660</v>
      </c>
      <c r="J998" t="s">
        <v>7206</v>
      </c>
      <c r="K998" t="str">
        <f t="shared" si="165"/>
        <v>41510</v>
      </c>
    </row>
    <row r="999" spans="1:11" customFormat="1" x14ac:dyDescent="0.25">
      <c r="A999" t="str">
        <f t="shared" si="163"/>
        <v>41</v>
      </c>
      <c r="B999" t="s">
        <v>812</v>
      </c>
      <c r="C999" t="str">
        <f t="shared" ref="C999:C1059" si="168">"059"</f>
        <v>059</v>
      </c>
      <c r="D999" t="s">
        <v>872</v>
      </c>
      <c r="E999" t="str">
        <f t="shared" ref="E999:E1062" si="169">"01"</f>
        <v>01</v>
      </c>
      <c r="F999" t="str">
        <f>"001"</f>
        <v>001</v>
      </c>
      <c r="G999" t="str">
        <f>""</f>
        <v/>
      </c>
      <c r="H999" t="s">
        <v>1</v>
      </c>
      <c r="I999" t="s">
        <v>3666</v>
      </c>
      <c r="J999" t="s">
        <v>7214</v>
      </c>
      <c r="K999" t="str">
        <f t="shared" ref="K999:K1059" si="170">"41927"</f>
        <v>41927</v>
      </c>
    </row>
    <row r="1000" spans="1:11" customFormat="1" x14ac:dyDescent="0.25">
      <c r="A1000" t="str">
        <f t="shared" si="163"/>
        <v>41</v>
      </c>
      <c r="B1000" t="s">
        <v>812</v>
      </c>
      <c r="C1000" t="str">
        <f t="shared" si="168"/>
        <v>059</v>
      </c>
      <c r="D1000" t="s">
        <v>872</v>
      </c>
      <c r="E1000" t="str">
        <f t="shared" si="169"/>
        <v>01</v>
      </c>
      <c r="F1000" t="str">
        <f>"001"</f>
        <v>001</v>
      </c>
      <c r="G1000" t="str">
        <f>""</f>
        <v/>
      </c>
      <c r="H1000" t="s">
        <v>0</v>
      </c>
      <c r="I1000" t="s">
        <v>3666</v>
      </c>
      <c r="J1000" t="s">
        <v>7214</v>
      </c>
      <c r="K1000" t="str">
        <f t="shared" si="170"/>
        <v>41927</v>
      </c>
    </row>
    <row r="1001" spans="1:11" customFormat="1" x14ac:dyDescent="0.25">
      <c r="A1001" t="str">
        <f t="shared" si="163"/>
        <v>41</v>
      </c>
      <c r="B1001" t="s">
        <v>812</v>
      </c>
      <c r="C1001" t="str">
        <f t="shared" si="168"/>
        <v>059</v>
      </c>
      <c r="D1001" t="s">
        <v>872</v>
      </c>
      <c r="E1001" t="str">
        <f t="shared" si="169"/>
        <v>01</v>
      </c>
      <c r="F1001" t="str">
        <f>"002"</f>
        <v>002</v>
      </c>
      <c r="G1001" t="str">
        <f>""</f>
        <v/>
      </c>
      <c r="H1001" t="s">
        <v>1</v>
      </c>
      <c r="I1001" t="s">
        <v>66</v>
      </c>
      <c r="J1001" t="s">
        <v>7215</v>
      </c>
      <c r="K1001" t="str">
        <f t="shared" si="170"/>
        <v>41927</v>
      </c>
    </row>
    <row r="1002" spans="1:11" customFormat="1" x14ac:dyDescent="0.25">
      <c r="A1002" t="str">
        <f t="shared" si="163"/>
        <v>41</v>
      </c>
      <c r="B1002" t="s">
        <v>812</v>
      </c>
      <c r="C1002" t="str">
        <f t="shared" si="168"/>
        <v>059</v>
      </c>
      <c r="D1002" t="s">
        <v>872</v>
      </c>
      <c r="E1002" t="str">
        <f t="shared" si="169"/>
        <v>01</v>
      </c>
      <c r="F1002" t="str">
        <f>"002"</f>
        <v>002</v>
      </c>
      <c r="G1002" t="str">
        <f>""</f>
        <v/>
      </c>
      <c r="H1002" t="s">
        <v>0</v>
      </c>
      <c r="I1002" t="s">
        <v>66</v>
      </c>
      <c r="J1002" t="s">
        <v>7215</v>
      </c>
      <c r="K1002" t="str">
        <f t="shared" si="170"/>
        <v>41927</v>
      </c>
    </row>
    <row r="1003" spans="1:11" customFormat="1" x14ac:dyDescent="0.25">
      <c r="A1003" t="str">
        <f t="shared" si="163"/>
        <v>41</v>
      </c>
      <c r="B1003" t="s">
        <v>812</v>
      </c>
      <c r="C1003" t="str">
        <f t="shared" si="168"/>
        <v>059</v>
      </c>
      <c r="D1003" t="s">
        <v>872</v>
      </c>
      <c r="E1003" t="str">
        <f t="shared" si="169"/>
        <v>01</v>
      </c>
      <c r="F1003" t="str">
        <f>"003"</f>
        <v>003</v>
      </c>
      <c r="G1003" t="str">
        <f>""</f>
        <v/>
      </c>
      <c r="H1003" t="s">
        <v>1</v>
      </c>
      <c r="I1003" t="s">
        <v>3667</v>
      </c>
      <c r="J1003" t="s">
        <v>7216</v>
      </c>
      <c r="K1003" t="str">
        <f t="shared" si="170"/>
        <v>41927</v>
      </c>
    </row>
    <row r="1004" spans="1:11" customFormat="1" x14ac:dyDescent="0.25">
      <c r="A1004" t="str">
        <f t="shared" si="163"/>
        <v>41</v>
      </c>
      <c r="B1004" t="s">
        <v>812</v>
      </c>
      <c r="C1004" t="str">
        <f t="shared" si="168"/>
        <v>059</v>
      </c>
      <c r="D1004" t="s">
        <v>872</v>
      </c>
      <c r="E1004" t="str">
        <f t="shared" si="169"/>
        <v>01</v>
      </c>
      <c r="F1004" t="str">
        <f>"003"</f>
        <v>003</v>
      </c>
      <c r="G1004" t="str">
        <f>""</f>
        <v/>
      </c>
      <c r="H1004" t="s">
        <v>0</v>
      </c>
      <c r="I1004" t="s">
        <v>3667</v>
      </c>
      <c r="J1004" t="s">
        <v>7216</v>
      </c>
      <c r="K1004" t="str">
        <f t="shared" si="170"/>
        <v>41927</v>
      </c>
    </row>
    <row r="1005" spans="1:11" customFormat="1" x14ac:dyDescent="0.25">
      <c r="A1005" t="str">
        <f t="shared" si="163"/>
        <v>41</v>
      </c>
      <c r="B1005" t="s">
        <v>812</v>
      </c>
      <c r="C1005" t="str">
        <f t="shared" si="168"/>
        <v>059</v>
      </c>
      <c r="D1005" t="s">
        <v>872</v>
      </c>
      <c r="E1005" t="str">
        <f t="shared" si="169"/>
        <v>01</v>
      </c>
      <c r="F1005" t="str">
        <f>"003"</f>
        <v>003</v>
      </c>
      <c r="G1005" t="str">
        <f>""</f>
        <v/>
      </c>
      <c r="H1005" t="s">
        <v>2</v>
      </c>
      <c r="I1005" t="s">
        <v>3667</v>
      </c>
      <c r="J1005" t="s">
        <v>7216</v>
      </c>
      <c r="K1005" t="str">
        <f t="shared" si="170"/>
        <v>41927</v>
      </c>
    </row>
    <row r="1006" spans="1:11" customFormat="1" x14ac:dyDescent="0.25">
      <c r="A1006" t="str">
        <f t="shared" si="163"/>
        <v>41</v>
      </c>
      <c r="B1006" t="s">
        <v>812</v>
      </c>
      <c r="C1006" t="str">
        <f t="shared" si="168"/>
        <v>059</v>
      </c>
      <c r="D1006" t="s">
        <v>872</v>
      </c>
      <c r="E1006" t="str">
        <f t="shared" si="169"/>
        <v>01</v>
      </c>
      <c r="F1006" t="str">
        <f>"004"</f>
        <v>004</v>
      </c>
      <c r="G1006" t="str">
        <f>""</f>
        <v/>
      </c>
      <c r="H1006" t="s">
        <v>1</v>
      </c>
      <c r="I1006" t="s">
        <v>3668</v>
      </c>
      <c r="J1006" t="s">
        <v>7217</v>
      </c>
      <c r="K1006" t="str">
        <f t="shared" si="170"/>
        <v>41927</v>
      </c>
    </row>
    <row r="1007" spans="1:11" customFormat="1" x14ac:dyDescent="0.25">
      <c r="A1007" t="str">
        <f t="shared" si="163"/>
        <v>41</v>
      </c>
      <c r="B1007" t="s">
        <v>812</v>
      </c>
      <c r="C1007" t="str">
        <f t="shared" si="168"/>
        <v>059</v>
      </c>
      <c r="D1007" t="s">
        <v>872</v>
      </c>
      <c r="E1007" t="str">
        <f t="shared" si="169"/>
        <v>01</v>
      </c>
      <c r="F1007" t="str">
        <f>"004"</f>
        <v>004</v>
      </c>
      <c r="G1007" t="str">
        <f>""</f>
        <v/>
      </c>
      <c r="H1007" t="s">
        <v>0</v>
      </c>
      <c r="I1007" t="s">
        <v>3668</v>
      </c>
      <c r="J1007" t="s">
        <v>7217</v>
      </c>
      <c r="K1007" t="str">
        <f t="shared" si="170"/>
        <v>41927</v>
      </c>
    </row>
    <row r="1008" spans="1:11" customFormat="1" x14ac:dyDescent="0.25">
      <c r="A1008" t="str">
        <f t="shared" si="163"/>
        <v>41</v>
      </c>
      <c r="B1008" t="s">
        <v>812</v>
      </c>
      <c r="C1008" t="str">
        <f t="shared" si="168"/>
        <v>059</v>
      </c>
      <c r="D1008" t="s">
        <v>872</v>
      </c>
      <c r="E1008" t="str">
        <f t="shared" si="169"/>
        <v>01</v>
      </c>
      <c r="F1008" t="str">
        <f>"005"</f>
        <v>005</v>
      </c>
      <c r="G1008" t="str">
        <f>""</f>
        <v/>
      </c>
      <c r="H1008" t="s">
        <v>1</v>
      </c>
      <c r="I1008" t="s">
        <v>3668</v>
      </c>
      <c r="J1008" t="s">
        <v>7217</v>
      </c>
      <c r="K1008" t="str">
        <f t="shared" si="170"/>
        <v>41927</v>
      </c>
    </row>
    <row r="1009" spans="1:11" customFormat="1" x14ac:dyDescent="0.25">
      <c r="A1009" t="str">
        <f t="shared" si="163"/>
        <v>41</v>
      </c>
      <c r="B1009" t="s">
        <v>812</v>
      </c>
      <c r="C1009" t="str">
        <f t="shared" si="168"/>
        <v>059</v>
      </c>
      <c r="D1009" t="s">
        <v>872</v>
      </c>
      <c r="E1009" t="str">
        <f t="shared" si="169"/>
        <v>01</v>
      </c>
      <c r="F1009" t="str">
        <f>"005"</f>
        <v>005</v>
      </c>
      <c r="G1009" t="str">
        <f>""</f>
        <v/>
      </c>
      <c r="H1009" t="s">
        <v>0</v>
      </c>
      <c r="I1009" t="s">
        <v>3668</v>
      </c>
      <c r="J1009" t="s">
        <v>7217</v>
      </c>
      <c r="K1009" t="str">
        <f t="shared" si="170"/>
        <v>41927</v>
      </c>
    </row>
    <row r="1010" spans="1:11" customFormat="1" x14ac:dyDescent="0.25">
      <c r="A1010" t="str">
        <f t="shared" si="163"/>
        <v>41</v>
      </c>
      <c r="B1010" t="s">
        <v>812</v>
      </c>
      <c r="C1010" t="str">
        <f t="shared" si="168"/>
        <v>059</v>
      </c>
      <c r="D1010" t="s">
        <v>872</v>
      </c>
      <c r="E1010" t="str">
        <f t="shared" si="169"/>
        <v>01</v>
      </c>
      <c r="F1010" t="str">
        <f>"006"</f>
        <v>006</v>
      </c>
      <c r="G1010" t="str">
        <f>""</f>
        <v/>
      </c>
      <c r="H1010" t="s">
        <v>1</v>
      </c>
      <c r="I1010" t="s">
        <v>3669</v>
      </c>
      <c r="J1010" t="s">
        <v>7218</v>
      </c>
      <c r="K1010" t="str">
        <f t="shared" si="170"/>
        <v>41927</v>
      </c>
    </row>
    <row r="1011" spans="1:11" customFormat="1" x14ac:dyDescent="0.25">
      <c r="A1011" t="str">
        <f t="shared" si="163"/>
        <v>41</v>
      </c>
      <c r="B1011" t="s">
        <v>812</v>
      </c>
      <c r="C1011" t="str">
        <f t="shared" si="168"/>
        <v>059</v>
      </c>
      <c r="D1011" t="s">
        <v>872</v>
      </c>
      <c r="E1011" t="str">
        <f t="shared" si="169"/>
        <v>01</v>
      </c>
      <c r="F1011" t="str">
        <f>"006"</f>
        <v>006</v>
      </c>
      <c r="G1011" t="str">
        <f>""</f>
        <v/>
      </c>
      <c r="H1011" t="s">
        <v>0</v>
      </c>
      <c r="I1011" t="s">
        <v>3669</v>
      </c>
      <c r="J1011" t="s">
        <v>7218</v>
      </c>
      <c r="K1011" t="str">
        <f t="shared" si="170"/>
        <v>41927</v>
      </c>
    </row>
    <row r="1012" spans="1:11" customFormat="1" x14ac:dyDescent="0.25">
      <c r="A1012" t="str">
        <f t="shared" si="163"/>
        <v>41</v>
      </c>
      <c r="B1012" t="s">
        <v>812</v>
      </c>
      <c r="C1012" t="str">
        <f t="shared" si="168"/>
        <v>059</v>
      </c>
      <c r="D1012" t="s">
        <v>872</v>
      </c>
      <c r="E1012" t="str">
        <f t="shared" si="169"/>
        <v>01</v>
      </c>
      <c r="F1012" t="str">
        <f>"006"</f>
        <v>006</v>
      </c>
      <c r="G1012" t="str">
        <f>""</f>
        <v/>
      </c>
      <c r="H1012" t="s">
        <v>2</v>
      </c>
      <c r="I1012" t="s">
        <v>3669</v>
      </c>
      <c r="J1012" t="s">
        <v>7218</v>
      </c>
      <c r="K1012" t="str">
        <f t="shared" si="170"/>
        <v>41927</v>
      </c>
    </row>
    <row r="1013" spans="1:11" customFormat="1" x14ac:dyDescent="0.25">
      <c r="A1013" t="str">
        <f t="shared" si="163"/>
        <v>41</v>
      </c>
      <c r="B1013" t="s">
        <v>812</v>
      </c>
      <c r="C1013" t="str">
        <f t="shared" si="168"/>
        <v>059</v>
      </c>
      <c r="D1013" t="s">
        <v>872</v>
      </c>
      <c r="E1013" t="str">
        <f t="shared" si="169"/>
        <v>01</v>
      </c>
      <c r="F1013" t="str">
        <f>"007"</f>
        <v>007</v>
      </c>
      <c r="G1013" t="str">
        <f>""</f>
        <v/>
      </c>
      <c r="H1013" t="s">
        <v>3</v>
      </c>
      <c r="I1013" t="s">
        <v>3670</v>
      </c>
      <c r="J1013" t="s">
        <v>7219</v>
      </c>
      <c r="K1013" t="str">
        <f t="shared" si="170"/>
        <v>41927</v>
      </c>
    </row>
    <row r="1014" spans="1:11" customFormat="1" x14ac:dyDescent="0.25">
      <c r="A1014" t="str">
        <f t="shared" si="163"/>
        <v>41</v>
      </c>
      <c r="B1014" t="s">
        <v>812</v>
      </c>
      <c r="C1014" t="str">
        <f t="shared" si="168"/>
        <v>059</v>
      </c>
      <c r="D1014" t="s">
        <v>872</v>
      </c>
      <c r="E1014" t="str">
        <f t="shared" si="169"/>
        <v>01</v>
      </c>
      <c r="F1014" t="str">
        <f>"008"</f>
        <v>008</v>
      </c>
      <c r="G1014" t="str">
        <f>""</f>
        <v/>
      </c>
      <c r="H1014" t="s">
        <v>1</v>
      </c>
      <c r="I1014" t="s">
        <v>3671</v>
      </c>
      <c r="J1014" t="s">
        <v>7220</v>
      </c>
      <c r="K1014" t="str">
        <f t="shared" si="170"/>
        <v>41927</v>
      </c>
    </row>
    <row r="1015" spans="1:11" customFormat="1" x14ac:dyDescent="0.25">
      <c r="A1015" t="str">
        <f t="shared" si="163"/>
        <v>41</v>
      </c>
      <c r="B1015" t="s">
        <v>812</v>
      </c>
      <c r="C1015" t="str">
        <f t="shared" si="168"/>
        <v>059</v>
      </c>
      <c r="D1015" t="s">
        <v>872</v>
      </c>
      <c r="E1015" t="str">
        <f t="shared" si="169"/>
        <v>01</v>
      </c>
      <c r="F1015" t="str">
        <f>"008"</f>
        <v>008</v>
      </c>
      <c r="G1015" t="str">
        <f>""</f>
        <v/>
      </c>
      <c r="H1015" t="s">
        <v>0</v>
      </c>
      <c r="I1015" t="s">
        <v>3671</v>
      </c>
      <c r="J1015" t="s">
        <v>7220</v>
      </c>
      <c r="K1015" t="str">
        <f t="shared" si="170"/>
        <v>41927</v>
      </c>
    </row>
    <row r="1016" spans="1:11" customFormat="1" x14ac:dyDescent="0.25">
      <c r="A1016" t="str">
        <f t="shared" si="163"/>
        <v>41</v>
      </c>
      <c r="B1016" t="s">
        <v>812</v>
      </c>
      <c r="C1016" t="str">
        <f t="shared" si="168"/>
        <v>059</v>
      </c>
      <c r="D1016" t="s">
        <v>872</v>
      </c>
      <c r="E1016" t="str">
        <f t="shared" si="169"/>
        <v>01</v>
      </c>
      <c r="F1016" t="str">
        <f>"008"</f>
        <v>008</v>
      </c>
      <c r="G1016" t="str">
        <f>""</f>
        <v/>
      </c>
      <c r="H1016" t="s">
        <v>2</v>
      </c>
      <c r="I1016" t="s">
        <v>3671</v>
      </c>
      <c r="J1016" t="s">
        <v>7220</v>
      </c>
      <c r="K1016" t="str">
        <f t="shared" si="170"/>
        <v>41927</v>
      </c>
    </row>
    <row r="1017" spans="1:11" customFormat="1" x14ac:dyDescent="0.25">
      <c r="A1017" t="str">
        <f t="shared" si="163"/>
        <v>41</v>
      </c>
      <c r="B1017" t="s">
        <v>812</v>
      </c>
      <c r="C1017" t="str">
        <f t="shared" si="168"/>
        <v>059</v>
      </c>
      <c r="D1017" t="s">
        <v>872</v>
      </c>
      <c r="E1017" t="str">
        <f t="shared" si="169"/>
        <v>01</v>
      </c>
      <c r="F1017" t="str">
        <f>"009"</f>
        <v>009</v>
      </c>
      <c r="G1017" t="str">
        <f>""</f>
        <v/>
      </c>
      <c r="H1017" t="s">
        <v>1</v>
      </c>
      <c r="I1017" t="s">
        <v>3672</v>
      </c>
      <c r="J1017" t="s">
        <v>7221</v>
      </c>
      <c r="K1017" t="str">
        <f t="shared" si="170"/>
        <v>41927</v>
      </c>
    </row>
    <row r="1018" spans="1:11" customFormat="1" x14ac:dyDescent="0.25">
      <c r="A1018" t="str">
        <f t="shared" si="163"/>
        <v>41</v>
      </c>
      <c r="B1018" t="s">
        <v>812</v>
      </c>
      <c r="C1018" t="str">
        <f t="shared" si="168"/>
        <v>059</v>
      </c>
      <c r="D1018" t="s">
        <v>872</v>
      </c>
      <c r="E1018" t="str">
        <f t="shared" si="169"/>
        <v>01</v>
      </c>
      <c r="F1018" t="str">
        <f>"009"</f>
        <v>009</v>
      </c>
      <c r="G1018" t="str">
        <f>""</f>
        <v/>
      </c>
      <c r="H1018" t="s">
        <v>0</v>
      </c>
      <c r="I1018" t="s">
        <v>3672</v>
      </c>
      <c r="J1018" t="s">
        <v>7221</v>
      </c>
      <c r="K1018" t="str">
        <f t="shared" si="170"/>
        <v>41927</v>
      </c>
    </row>
    <row r="1019" spans="1:11" customFormat="1" x14ac:dyDescent="0.25">
      <c r="A1019" t="str">
        <f t="shared" si="163"/>
        <v>41</v>
      </c>
      <c r="B1019" t="s">
        <v>812</v>
      </c>
      <c r="C1019" t="str">
        <f t="shared" si="168"/>
        <v>059</v>
      </c>
      <c r="D1019" t="s">
        <v>872</v>
      </c>
      <c r="E1019" t="str">
        <f t="shared" si="169"/>
        <v>01</v>
      </c>
      <c r="F1019" t="str">
        <f>"010"</f>
        <v>010</v>
      </c>
      <c r="G1019" t="str">
        <f>""</f>
        <v/>
      </c>
      <c r="H1019" t="s">
        <v>1</v>
      </c>
      <c r="I1019" t="s">
        <v>3673</v>
      </c>
      <c r="J1019" t="s">
        <v>7222</v>
      </c>
      <c r="K1019" t="str">
        <f t="shared" si="170"/>
        <v>41927</v>
      </c>
    </row>
    <row r="1020" spans="1:11" customFormat="1" x14ac:dyDescent="0.25">
      <c r="A1020" t="str">
        <f t="shared" si="163"/>
        <v>41</v>
      </c>
      <c r="B1020" t="s">
        <v>812</v>
      </c>
      <c r="C1020" t="str">
        <f t="shared" si="168"/>
        <v>059</v>
      </c>
      <c r="D1020" t="s">
        <v>872</v>
      </c>
      <c r="E1020" t="str">
        <f t="shared" si="169"/>
        <v>01</v>
      </c>
      <c r="F1020" t="str">
        <f>"010"</f>
        <v>010</v>
      </c>
      <c r="G1020" t="str">
        <f>""</f>
        <v/>
      </c>
      <c r="H1020" t="s">
        <v>0</v>
      </c>
      <c r="I1020" t="s">
        <v>3673</v>
      </c>
      <c r="J1020" t="s">
        <v>7222</v>
      </c>
      <c r="K1020" t="str">
        <f t="shared" si="170"/>
        <v>41927</v>
      </c>
    </row>
    <row r="1021" spans="1:11" customFormat="1" x14ac:dyDescent="0.25">
      <c r="A1021" t="str">
        <f t="shared" si="163"/>
        <v>41</v>
      </c>
      <c r="B1021" t="s">
        <v>812</v>
      </c>
      <c r="C1021" t="str">
        <f t="shared" si="168"/>
        <v>059</v>
      </c>
      <c r="D1021" t="s">
        <v>872</v>
      </c>
      <c r="E1021" t="str">
        <f t="shared" si="169"/>
        <v>01</v>
      </c>
      <c r="F1021" t="str">
        <f>"011"</f>
        <v>011</v>
      </c>
      <c r="G1021" t="str">
        <f>""</f>
        <v/>
      </c>
      <c r="H1021" t="s">
        <v>3</v>
      </c>
      <c r="I1021" t="s">
        <v>3674</v>
      </c>
      <c r="J1021" t="s">
        <v>7223</v>
      </c>
      <c r="K1021" t="str">
        <f t="shared" si="170"/>
        <v>41927</v>
      </c>
    </row>
    <row r="1022" spans="1:11" customFormat="1" x14ac:dyDescent="0.25">
      <c r="A1022" t="str">
        <f t="shared" si="163"/>
        <v>41</v>
      </c>
      <c r="B1022" t="s">
        <v>812</v>
      </c>
      <c r="C1022" t="str">
        <f t="shared" si="168"/>
        <v>059</v>
      </c>
      <c r="D1022" t="s">
        <v>872</v>
      </c>
      <c r="E1022" t="str">
        <f t="shared" si="169"/>
        <v>01</v>
      </c>
      <c r="F1022" t="str">
        <f>"012"</f>
        <v>012</v>
      </c>
      <c r="G1022" t="str">
        <f>""</f>
        <v/>
      </c>
      <c r="H1022" t="s">
        <v>1</v>
      </c>
      <c r="I1022" t="s">
        <v>3675</v>
      </c>
      <c r="J1022" t="s">
        <v>7224</v>
      </c>
      <c r="K1022" t="str">
        <f t="shared" si="170"/>
        <v>41927</v>
      </c>
    </row>
    <row r="1023" spans="1:11" customFormat="1" x14ac:dyDescent="0.25">
      <c r="A1023" t="str">
        <f t="shared" si="163"/>
        <v>41</v>
      </c>
      <c r="B1023" t="s">
        <v>812</v>
      </c>
      <c r="C1023" t="str">
        <f t="shared" si="168"/>
        <v>059</v>
      </c>
      <c r="D1023" t="s">
        <v>872</v>
      </c>
      <c r="E1023" t="str">
        <f t="shared" si="169"/>
        <v>01</v>
      </c>
      <c r="F1023" t="str">
        <f>"012"</f>
        <v>012</v>
      </c>
      <c r="G1023" t="str">
        <f>""</f>
        <v/>
      </c>
      <c r="H1023" t="s">
        <v>0</v>
      </c>
      <c r="I1023" t="s">
        <v>3675</v>
      </c>
      <c r="J1023" t="s">
        <v>7224</v>
      </c>
      <c r="K1023" t="str">
        <f t="shared" si="170"/>
        <v>41927</v>
      </c>
    </row>
    <row r="1024" spans="1:11" customFormat="1" x14ac:dyDescent="0.25">
      <c r="A1024" t="str">
        <f t="shared" si="163"/>
        <v>41</v>
      </c>
      <c r="B1024" t="s">
        <v>812</v>
      </c>
      <c r="C1024" t="str">
        <f t="shared" si="168"/>
        <v>059</v>
      </c>
      <c r="D1024" t="s">
        <v>872</v>
      </c>
      <c r="E1024" t="str">
        <f t="shared" si="169"/>
        <v>01</v>
      </c>
      <c r="F1024" t="str">
        <f>"014"</f>
        <v>014</v>
      </c>
      <c r="G1024" t="str">
        <f>""</f>
        <v/>
      </c>
      <c r="H1024" t="s">
        <v>3</v>
      </c>
      <c r="I1024" t="s">
        <v>3668</v>
      </c>
      <c r="J1024" t="s">
        <v>7217</v>
      </c>
      <c r="K1024" t="str">
        <f t="shared" si="170"/>
        <v>41927</v>
      </c>
    </row>
    <row r="1025" spans="1:11" customFormat="1" x14ac:dyDescent="0.25">
      <c r="A1025" t="str">
        <f t="shared" si="163"/>
        <v>41</v>
      </c>
      <c r="B1025" t="s">
        <v>812</v>
      </c>
      <c r="C1025" t="str">
        <f t="shared" si="168"/>
        <v>059</v>
      </c>
      <c r="D1025" t="s">
        <v>872</v>
      </c>
      <c r="E1025" t="str">
        <f t="shared" si="169"/>
        <v>01</v>
      </c>
      <c r="F1025" t="str">
        <f>"015"</f>
        <v>015</v>
      </c>
      <c r="G1025" t="str">
        <f>""</f>
        <v/>
      </c>
      <c r="H1025" t="s">
        <v>1</v>
      </c>
      <c r="I1025" t="s">
        <v>3669</v>
      </c>
      <c r="J1025" t="s">
        <v>7218</v>
      </c>
      <c r="K1025" t="str">
        <f t="shared" si="170"/>
        <v>41927</v>
      </c>
    </row>
    <row r="1026" spans="1:11" customFormat="1" x14ac:dyDescent="0.25">
      <c r="A1026" t="str">
        <f t="shared" si="163"/>
        <v>41</v>
      </c>
      <c r="B1026" t="s">
        <v>812</v>
      </c>
      <c r="C1026" t="str">
        <f t="shared" si="168"/>
        <v>059</v>
      </c>
      <c r="D1026" t="s">
        <v>872</v>
      </c>
      <c r="E1026" t="str">
        <f t="shared" si="169"/>
        <v>01</v>
      </c>
      <c r="F1026" t="str">
        <f>"015"</f>
        <v>015</v>
      </c>
      <c r="G1026" t="str">
        <f>""</f>
        <v/>
      </c>
      <c r="H1026" t="s">
        <v>0</v>
      </c>
      <c r="I1026" t="s">
        <v>3669</v>
      </c>
      <c r="J1026" t="s">
        <v>7218</v>
      </c>
      <c r="K1026" t="str">
        <f t="shared" si="170"/>
        <v>41927</v>
      </c>
    </row>
    <row r="1027" spans="1:11" customFormat="1" x14ac:dyDescent="0.25">
      <c r="A1027" t="str">
        <f t="shared" ref="A1027:A1090" si="171">"41"</f>
        <v>41</v>
      </c>
      <c r="B1027" t="s">
        <v>812</v>
      </c>
      <c r="C1027" t="str">
        <f t="shared" si="168"/>
        <v>059</v>
      </c>
      <c r="D1027" t="s">
        <v>872</v>
      </c>
      <c r="E1027" t="str">
        <f t="shared" si="169"/>
        <v>01</v>
      </c>
      <c r="F1027" t="str">
        <f>"016"</f>
        <v>016</v>
      </c>
      <c r="G1027" t="str">
        <f>""</f>
        <v/>
      </c>
      <c r="H1027" t="s">
        <v>1</v>
      </c>
      <c r="I1027" t="s">
        <v>3670</v>
      </c>
      <c r="J1027" t="s">
        <v>7219</v>
      </c>
      <c r="K1027" t="str">
        <f t="shared" si="170"/>
        <v>41927</v>
      </c>
    </row>
    <row r="1028" spans="1:11" customFormat="1" x14ac:dyDescent="0.25">
      <c r="A1028" t="str">
        <f t="shared" si="171"/>
        <v>41</v>
      </c>
      <c r="B1028" t="s">
        <v>812</v>
      </c>
      <c r="C1028" t="str">
        <f t="shared" si="168"/>
        <v>059</v>
      </c>
      <c r="D1028" t="s">
        <v>872</v>
      </c>
      <c r="E1028" t="str">
        <f t="shared" si="169"/>
        <v>01</v>
      </c>
      <c r="F1028" t="str">
        <f>"016"</f>
        <v>016</v>
      </c>
      <c r="G1028" t="str">
        <f>""</f>
        <v/>
      </c>
      <c r="H1028" t="s">
        <v>0</v>
      </c>
      <c r="I1028" t="s">
        <v>3670</v>
      </c>
      <c r="J1028" t="s">
        <v>7219</v>
      </c>
      <c r="K1028" t="str">
        <f t="shared" si="170"/>
        <v>41927</v>
      </c>
    </row>
    <row r="1029" spans="1:11" customFormat="1" x14ac:dyDescent="0.25">
      <c r="A1029" t="str">
        <f t="shared" si="171"/>
        <v>41</v>
      </c>
      <c r="B1029" t="s">
        <v>812</v>
      </c>
      <c r="C1029" t="str">
        <f t="shared" si="168"/>
        <v>059</v>
      </c>
      <c r="D1029" t="s">
        <v>872</v>
      </c>
      <c r="E1029" t="str">
        <f t="shared" si="169"/>
        <v>01</v>
      </c>
      <c r="F1029" t="str">
        <f>"017"</f>
        <v>017</v>
      </c>
      <c r="G1029" t="str">
        <f>""</f>
        <v/>
      </c>
      <c r="H1029" t="s">
        <v>3</v>
      </c>
      <c r="I1029" t="s">
        <v>3674</v>
      </c>
      <c r="J1029" t="s">
        <v>7223</v>
      </c>
      <c r="K1029" t="str">
        <f t="shared" si="170"/>
        <v>41927</v>
      </c>
    </row>
    <row r="1030" spans="1:11" customFormat="1" x14ac:dyDescent="0.25">
      <c r="A1030" t="str">
        <f t="shared" si="171"/>
        <v>41</v>
      </c>
      <c r="B1030" t="s">
        <v>812</v>
      </c>
      <c r="C1030" t="str">
        <f t="shared" si="168"/>
        <v>059</v>
      </c>
      <c r="D1030" t="s">
        <v>872</v>
      </c>
      <c r="E1030" t="str">
        <f t="shared" si="169"/>
        <v>01</v>
      </c>
      <c r="F1030" t="str">
        <f>"018"</f>
        <v>018</v>
      </c>
      <c r="G1030" t="str">
        <f>""</f>
        <v/>
      </c>
      <c r="H1030" t="s">
        <v>1</v>
      </c>
      <c r="I1030" t="s">
        <v>3676</v>
      </c>
      <c r="J1030" t="s">
        <v>7225</v>
      </c>
      <c r="K1030" t="str">
        <f t="shared" si="170"/>
        <v>41927</v>
      </c>
    </row>
    <row r="1031" spans="1:11" customFormat="1" x14ac:dyDescent="0.25">
      <c r="A1031" t="str">
        <f t="shared" si="171"/>
        <v>41</v>
      </c>
      <c r="B1031" t="s">
        <v>812</v>
      </c>
      <c r="C1031" t="str">
        <f t="shared" si="168"/>
        <v>059</v>
      </c>
      <c r="D1031" t="s">
        <v>872</v>
      </c>
      <c r="E1031" t="str">
        <f t="shared" si="169"/>
        <v>01</v>
      </c>
      <c r="F1031" t="str">
        <f>"018"</f>
        <v>018</v>
      </c>
      <c r="G1031" t="str">
        <f>""</f>
        <v/>
      </c>
      <c r="H1031" t="s">
        <v>0</v>
      </c>
      <c r="I1031" t="s">
        <v>3676</v>
      </c>
      <c r="J1031" t="s">
        <v>7225</v>
      </c>
      <c r="K1031" t="str">
        <f t="shared" si="170"/>
        <v>41927</v>
      </c>
    </row>
    <row r="1032" spans="1:11" customFormat="1" x14ac:dyDescent="0.25">
      <c r="A1032" t="str">
        <f t="shared" si="171"/>
        <v>41</v>
      </c>
      <c r="B1032" t="s">
        <v>812</v>
      </c>
      <c r="C1032" t="str">
        <f t="shared" si="168"/>
        <v>059</v>
      </c>
      <c r="D1032" t="s">
        <v>872</v>
      </c>
      <c r="E1032" t="str">
        <f t="shared" si="169"/>
        <v>01</v>
      </c>
      <c r="F1032" t="str">
        <f>"019"</f>
        <v>019</v>
      </c>
      <c r="G1032" t="str">
        <f>""</f>
        <v/>
      </c>
      <c r="H1032" t="s">
        <v>1</v>
      </c>
      <c r="I1032" t="s">
        <v>3670</v>
      </c>
      <c r="J1032" t="s">
        <v>7219</v>
      </c>
      <c r="K1032" t="str">
        <f t="shared" si="170"/>
        <v>41927</v>
      </c>
    </row>
    <row r="1033" spans="1:11" customFormat="1" x14ac:dyDescent="0.25">
      <c r="A1033" t="str">
        <f t="shared" si="171"/>
        <v>41</v>
      </c>
      <c r="B1033" t="s">
        <v>812</v>
      </c>
      <c r="C1033" t="str">
        <f t="shared" si="168"/>
        <v>059</v>
      </c>
      <c r="D1033" t="s">
        <v>872</v>
      </c>
      <c r="E1033" t="str">
        <f t="shared" si="169"/>
        <v>01</v>
      </c>
      <c r="F1033" t="str">
        <f>"019"</f>
        <v>019</v>
      </c>
      <c r="G1033" t="str">
        <f>""</f>
        <v/>
      </c>
      <c r="H1033" t="s">
        <v>0</v>
      </c>
      <c r="I1033" t="s">
        <v>3670</v>
      </c>
      <c r="J1033" t="s">
        <v>7219</v>
      </c>
      <c r="K1033" t="str">
        <f t="shared" si="170"/>
        <v>41927</v>
      </c>
    </row>
    <row r="1034" spans="1:11" customFormat="1" x14ac:dyDescent="0.25">
      <c r="A1034" t="str">
        <f t="shared" si="171"/>
        <v>41</v>
      </c>
      <c r="B1034" t="s">
        <v>812</v>
      </c>
      <c r="C1034" t="str">
        <f t="shared" si="168"/>
        <v>059</v>
      </c>
      <c r="D1034" t="s">
        <v>872</v>
      </c>
      <c r="E1034" t="str">
        <f t="shared" si="169"/>
        <v>01</v>
      </c>
      <c r="F1034" t="str">
        <f>"020"</f>
        <v>020</v>
      </c>
      <c r="G1034" t="str">
        <f>""</f>
        <v/>
      </c>
      <c r="H1034" t="s">
        <v>1</v>
      </c>
      <c r="I1034" t="s">
        <v>3671</v>
      </c>
      <c r="J1034" t="s">
        <v>7220</v>
      </c>
      <c r="K1034" t="str">
        <f t="shared" si="170"/>
        <v>41927</v>
      </c>
    </row>
    <row r="1035" spans="1:11" customFormat="1" x14ac:dyDescent="0.25">
      <c r="A1035" t="str">
        <f t="shared" si="171"/>
        <v>41</v>
      </c>
      <c r="B1035" t="s">
        <v>812</v>
      </c>
      <c r="C1035" t="str">
        <f t="shared" si="168"/>
        <v>059</v>
      </c>
      <c r="D1035" t="s">
        <v>872</v>
      </c>
      <c r="E1035" t="str">
        <f t="shared" si="169"/>
        <v>01</v>
      </c>
      <c r="F1035" t="str">
        <f>"020"</f>
        <v>020</v>
      </c>
      <c r="G1035" t="str">
        <f>""</f>
        <v/>
      </c>
      <c r="H1035" t="s">
        <v>0</v>
      </c>
      <c r="I1035" t="s">
        <v>3671</v>
      </c>
      <c r="J1035" t="s">
        <v>7220</v>
      </c>
      <c r="K1035" t="str">
        <f t="shared" si="170"/>
        <v>41927</v>
      </c>
    </row>
    <row r="1036" spans="1:11" customFormat="1" x14ac:dyDescent="0.25">
      <c r="A1036" t="str">
        <f t="shared" si="171"/>
        <v>41</v>
      </c>
      <c r="B1036" t="s">
        <v>812</v>
      </c>
      <c r="C1036" t="str">
        <f t="shared" si="168"/>
        <v>059</v>
      </c>
      <c r="D1036" t="s">
        <v>872</v>
      </c>
      <c r="E1036" t="str">
        <f t="shared" si="169"/>
        <v>01</v>
      </c>
      <c r="F1036" t="str">
        <f>"020"</f>
        <v>020</v>
      </c>
      <c r="G1036" t="str">
        <f>""</f>
        <v/>
      </c>
      <c r="H1036" t="s">
        <v>2</v>
      </c>
      <c r="I1036" t="s">
        <v>3671</v>
      </c>
      <c r="J1036" t="s">
        <v>7220</v>
      </c>
      <c r="K1036" t="str">
        <f t="shared" si="170"/>
        <v>41927</v>
      </c>
    </row>
    <row r="1037" spans="1:11" customFormat="1" x14ac:dyDescent="0.25">
      <c r="A1037" t="str">
        <f t="shared" si="171"/>
        <v>41</v>
      </c>
      <c r="B1037" t="s">
        <v>812</v>
      </c>
      <c r="C1037" t="str">
        <f t="shared" si="168"/>
        <v>059</v>
      </c>
      <c r="D1037" t="s">
        <v>872</v>
      </c>
      <c r="E1037" t="str">
        <f t="shared" si="169"/>
        <v>01</v>
      </c>
      <c r="F1037" t="str">
        <f>"021"</f>
        <v>021</v>
      </c>
      <c r="G1037" t="str">
        <f>""</f>
        <v/>
      </c>
      <c r="H1037" t="s">
        <v>1</v>
      </c>
      <c r="I1037" t="s">
        <v>3675</v>
      </c>
      <c r="J1037" t="s">
        <v>7224</v>
      </c>
      <c r="K1037" t="str">
        <f t="shared" si="170"/>
        <v>41927</v>
      </c>
    </row>
    <row r="1038" spans="1:11" customFormat="1" x14ac:dyDescent="0.25">
      <c r="A1038" t="str">
        <f t="shared" si="171"/>
        <v>41</v>
      </c>
      <c r="B1038" t="s">
        <v>812</v>
      </c>
      <c r="C1038" t="str">
        <f t="shared" si="168"/>
        <v>059</v>
      </c>
      <c r="D1038" t="s">
        <v>872</v>
      </c>
      <c r="E1038" t="str">
        <f t="shared" si="169"/>
        <v>01</v>
      </c>
      <c r="F1038" t="str">
        <f>"021"</f>
        <v>021</v>
      </c>
      <c r="G1038" t="str">
        <f>""</f>
        <v/>
      </c>
      <c r="H1038" t="s">
        <v>0</v>
      </c>
      <c r="I1038" t="s">
        <v>3675</v>
      </c>
      <c r="J1038" t="s">
        <v>7224</v>
      </c>
      <c r="K1038" t="str">
        <f t="shared" si="170"/>
        <v>41927</v>
      </c>
    </row>
    <row r="1039" spans="1:11" customFormat="1" x14ac:dyDescent="0.25">
      <c r="A1039" t="str">
        <f t="shared" si="171"/>
        <v>41</v>
      </c>
      <c r="B1039" t="s">
        <v>812</v>
      </c>
      <c r="C1039" t="str">
        <f t="shared" si="168"/>
        <v>059</v>
      </c>
      <c r="D1039" t="s">
        <v>872</v>
      </c>
      <c r="E1039" t="str">
        <f t="shared" si="169"/>
        <v>01</v>
      </c>
      <c r="F1039" t="str">
        <f>"022"</f>
        <v>022</v>
      </c>
      <c r="G1039" t="str">
        <f>""</f>
        <v/>
      </c>
      <c r="H1039" t="s">
        <v>1</v>
      </c>
      <c r="I1039" t="s">
        <v>3673</v>
      </c>
      <c r="J1039" t="s">
        <v>7222</v>
      </c>
      <c r="K1039" t="str">
        <f t="shared" si="170"/>
        <v>41927</v>
      </c>
    </row>
    <row r="1040" spans="1:11" customFormat="1" x14ac:dyDescent="0.25">
      <c r="A1040" t="str">
        <f t="shared" si="171"/>
        <v>41</v>
      </c>
      <c r="B1040" t="s">
        <v>812</v>
      </c>
      <c r="C1040" t="str">
        <f t="shared" si="168"/>
        <v>059</v>
      </c>
      <c r="D1040" t="s">
        <v>872</v>
      </c>
      <c r="E1040" t="str">
        <f t="shared" si="169"/>
        <v>01</v>
      </c>
      <c r="F1040" t="str">
        <f>"022"</f>
        <v>022</v>
      </c>
      <c r="G1040" t="str">
        <f>""</f>
        <v/>
      </c>
      <c r="H1040" t="s">
        <v>0</v>
      </c>
      <c r="I1040" t="s">
        <v>3673</v>
      </c>
      <c r="J1040" t="s">
        <v>7222</v>
      </c>
      <c r="K1040" t="str">
        <f t="shared" si="170"/>
        <v>41927</v>
      </c>
    </row>
    <row r="1041" spans="1:11" customFormat="1" x14ac:dyDescent="0.25">
      <c r="A1041" t="str">
        <f t="shared" si="171"/>
        <v>41</v>
      </c>
      <c r="B1041" t="s">
        <v>812</v>
      </c>
      <c r="C1041" t="str">
        <f t="shared" si="168"/>
        <v>059</v>
      </c>
      <c r="D1041" t="s">
        <v>872</v>
      </c>
      <c r="E1041" t="str">
        <f t="shared" si="169"/>
        <v>01</v>
      </c>
      <c r="F1041" t="str">
        <f>"023"</f>
        <v>023</v>
      </c>
      <c r="G1041" t="str">
        <f>""</f>
        <v/>
      </c>
      <c r="H1041" t="s">
        <v>1</v>
      </c>
      <c r="I1041" t="s">
        <v>3677</v>
      </c>
      <c r="J1041" t="s">
        <v>7226</v>
      </c>
      <c r="K1041" t="str">
        <f t="shared" si="170"/>
        <v>41927</v>
      </c>
    </row>
    <row r="1042" spans="1:11" customFormat="1" x14ac:dyDescent="0.25">
      <c r="A1042" t="str">
        <f t="shared" si="171"/>
        <v>41</v>
      </c>
      <c r="B1042" t="s">
        <v>812</v>
      </c>
      <c r="C1042" t="str">
        <f t="shared" si="168"/>
        <v>059</v>
      </c>
      <c r="D1042" t="s">
        <v>872</v>
      </c>
      <c r="E1042" t="str">
        <f t="shared" si="169"/>
        <v>01</v>
      </c>
      <c r="F1042" t="str">
        <f>"023"</f>
        <v>023</v>
      </c>
      <c r="G1042" t="str">
        <f>""</f>
        <v/>
      </c>
      <c r="H1042" t="s">
        <v>0</v>
      </c>
      <c r="I1042" t="s">
        <v>3677</v>
      </c>
      <c r="J1042" t="s">
        <v>7226</v>
      </c>
      <c r="K1042" t="str">
        <f t="shared" si="170"/>
        <v>41927</v>
      </c>
    </row>
    <row r="1043" spans="1:11" customFormat="1" x14ac:dyDescent="0.25">
      <c r="A1043" t="str">
        <f t="shared" si="171"/>
        <v>41</v>
      </c>
      <c r="B1043" t="s">
        <v>812</v>
      </c>
      <c r="C1043" t="str">
        <f t="shared" si="168"/>
        <v>059</v>
      </c>
      <c r="D1043" t="s">
        <v>872</v>
      </c>
      <c r="E1043" t="str">
        <f t="shared" si="169"/>
        <v>01</v>
      </c>
      <c r="F1043" t="str">
        <f>"024"</f>
        <v>024</v>
      </c>
      <c r="G1043" t="str">
        <f>""</f>
        <v/>
      </c>
      <c r="H1043" t="s">
        <v>1</v>
      </c>
      <c r="I1043" t="s">
        <v>3666</v>
      </c>
      <c r="J1043" t="s">
        <v>7214</v>
      </c>
      <c r="K1043" t="str">
        <f t="shared" si="170"/>
        <v>41927</v>
      </c>
    </row>
    <row r="1044" spans="1:11" customFormat="1" x14ac:dyDescent="0.25">
      <c r="A1044" t="str">
        <f t="shared" si="171"/>
        <v>41</v>
      </c>
      <c r="B1044" t="s">
        <v>812</v>
      </c>
      <c r="C1044" t="str">
        <f t="shared" si="168"/>
        <v>059</v>
      </c>
      <c r="D1044" t="s">
        <v>872</v>
      </c>
      <c r="E1044" t="str">
        <f t="shared" si="169"/>
        <v>01</v>
      </c>
      <c r="F1044" t="str">
        <f>"024"</f>
        <v>024</v>
      </c>
      <c r="G1044" t="str">
        <f>""</f>
        <v/>
      </c>
      <c r="H1044" t="s">
        <v>0</v>
      </c>
      <c r="I1044" t="s">
        <v>3666</v>
      </c>
      <c r="J1044" t="s">
        <v>7214</v>
      </c>
      <c r="K1044" t="str">
        <f t="shared" si="170"/>
        <v>41927</v>
      </c>
    </row>
    <row r="1045" spans="1:11" customFormat="1" x14ac:dyDescent="0.25">
      <c r="A1045" t="str">
        <f t="shared" si="171"/>
        <v>41</v>
      </c>
      <c r="B1045" t="s">
        <v>812</v>
      </c>
      <c r="C1045" t="str">
        <f t="shared" si="168"/>
        <v>059</v>
      </c>
      <c r="D1045" t="s">
        <v>872</v>
      </c>
      <c r="E1045" t="str">
        <f t="shared" si="169"/>
        <v>01</v>
      </c>
      <c r="F1045" t="str">
        <f>"025"</f>
        <v>025</v>
      </c>
      <c r="G1045" t="str">
        <f>""</f>
        <v/>
      </c>
      <c r="H1045" t="s">
        <v>1</v>
      </c>
      <c r="I1045" t="s">
        <v>3678</v>
      </c>
      <c r="J1045" t="s">
        <v>7227</v>
      </c>
      <c r="K1045" t="str">
        <f t="shared" si="170"/>
        <v>41927</v>
      </c>
    </row>
    <row r="1046" spans="1:11" customFormat="1" x14ac:dyDescent="0.25">
      <c r="A1046" t="str">
        <f t="shared" si="171"/>
        <v>41</v>
      </c>
      <c r="B1046" t="s">
        <v>812</v>
      </c>
      <c r="C1046" t="str">
        <f t="shared" si="168"/>
        <v>059</v>
      </c>
      <c r="D1046" t="s">
        <v>872</v>
      </c>
      <c r="E1046" t="str">
        <f t="shared" si="169"/>
        <v>01</v>
      </c>
      <c r="F1046" t="str">
        <f>"025"</f>
        <v>025</v>
      </c>
      <c r="G1046" t="str">
        <f>""</f>
        <v/>
      </c>
      <c r="H1046" t="s">
        <v>0</v>
      </c>
      <c r="I1046" t="s">
        <v>3678</v>
      </c>
      <c r="J1046" t="s">
        <v>7227</v>
      </c>
      <c r="K1046" t="str">
        <f t="shared" si="170"/>
        <v>41927</v>
      </c>
    </row>
    <row r="1047" spans="1:11" customFormat="1" x14ac:dyDescent="0.25">
      <c r="A1047" t="str">
        <f t="shared" si="171"/>
        <v>41</v>
      </c>
      <c r="B1047" t="s">
        <v>812</v>
      </c>
      <c r="C1047" t="str">
        <f t="shared" si="168"/>
        <v>059</v>
      </c>
      <c r="D1047" t="s">
        <v>872</v>
      </c>
      <c r="E1047" t="str">
        <f t="shared" si="169"/>
        <v>01</v>
      </c>
      <c r="F1047" t="str">
        <f>"026"</f>
        <v>026</v>
      </c>
      <c r="G1047" t="str">
        <f>""</f>
        <v/>
      </c>
      <c r="H1047" t="s">
        <v>1</v>
      </c>
      <c r="I1047" t="s">
        <v>3679</v>
      </c>
      <c r="J1047" t="s">
        <v>7228</v>
      </c>
      <c r="K1047" t="str">
        <f t="shared" si="170"/>
        <v>41927</v>
      </c>
    </row>
    <row r="1048" spans="1:11" customFormat="1" x14ac:dyDescent="0.25">
      <c r="A1048" t="str">
        <f t="shared" si="171"/>
        <v>41</v>
      </c>
      <c r="B1048" t="s">
        <v>812</v>
      </c>
      <c r="C1048" t="str">
        <f t="shared" si="168"/>
        <v>059</v>
      </c>
      <c r="D1048" t="s">
        <v>872</v>
      </c>
      <c r="E1048" t="str">
        <f t="shared" si="169"/>
        <v>01</v>
      </c>
      <c r="F1048" t="str">
        <f>"026"</f>
        <v>026</v>
      </c>
      <c r="G1048" t="str">
        <f>""</f>
        <v/>
      </c>
      <c r="H1048" t="s">
        <v>0</v>
      </c>
      <c r="I1048" t="s">
        <v>3679</v>
      </c>
      <c r="J1048" t="s">
        <v>7228</v>
      </c>
      <c r="K1048" t="str">
        <f t="shared" si="170"/>
        <v>41927</v>
      </c>
    </row>
    <row r="1049" spans="1:11" customFormat="1" x14ac:dyDescent="0.25">
      <c r="A1049" t="str">
        <f t="shared" si="171"/>
        <v>41</v>
      </c>
      <c r="B1049" t="s">
        <v>812</v>
      </c>
      <c r="C1049" t="str">
        <f t="shared" si="168"/>
        <v>059</v>
      </c>
      <c r="D1049" t="s">
        <v>872</v>
      </c>
      <c r="E1049" t="str">
        <f t="shared" si="169"/>
        <v>01</v>
      </c>
      <c r="F1049" t="str">
        <f>"027"</f>
        <v>027</v>
      </c>
      <c r="G1049" t="str">
        <f>""</f>
        <v/>
      </c>
      <c r="H1049" t="s">
        <v>3</v>
      </c>
      <c r="I1049" t="s">
        <v>3666</v>
      </c>
      <c r="J1049" t="s">
        <v>7214</v>
      </c>
      <c r="K1049" t="str">
        <f t="shared" si="170"/>
        <v>41927</v>
      </c>
    </row>
    <row r="1050" spans="1:11" customFormat="1" x14ac:dyDescent="0.25">
      <c r="A1050" t="str">
        <f t="shared" si="171"/>
        <v>41</v>
      </c>
      <c r="B1050" t="s">
        <v>812</v>
      </c>
      <c r="C1050" t="str">
        <f t="shared" si="168"/>
        <v>059</v>
      </c>
      <c r="D1050" t="s">
        <v>872</v>
      </c>
      <c r="E1050" t="str">
        <f t="shared" si="169"/>
        <v>01</v>
      </c>
      <c r="F1050" t="str">
        <f>"028"</f>
        <v>028</v>
      </c>
      <c r="G1050" t="str">
        <f>""</f>
        <v/>
      </c>
      <c r="H1050" t="s">
        <v>1</v>
      </c>
      <c r="I1050" t="s">
        <v>3678</v>
      </c>
      <c r="J1050" t="s">
        <v>7227</v>
      </c>
      <c r="K1050" t="str">
        <f t="shared" si="170"/>
        <v>41927</v>
      </c>
    </row>
    <row r="1051" spans="1:11" customFormat="1" x14ac:dyDescent="0.25">
      <c r="A1051" t="str">
        <f t="shared" si="171"/>
        <v>41</v>
      </c>
      <c r="B1051" t="s">
        <v>812</v>
      </c>
      <c r="C1051" t="str">
        <f t="shared" si="168"/>
        <v>059</v>
      </c>
      <c r="D1051" t="s">
        <v>872</v>
      </c>
      <c r="E1051" t="str">
        <f t="shared" si="169"/>
        <v>01</v>
      </c>
      <c r="F1051" t="str">
        <f>"028"</f>
        <v>028</v>
      </c>
      <c r="G1051" t="str">
        <f>""</f>
        <v/>
      </c>
      <c r="H1051" t="s">
        <v>0</v>
      </c>
      <c r="I1051" t="s">
        <v>3678</v>
      </c>
      <c r="J1051" t="s">
        <v>7227</v>
      </c>
      <c r="K1051" t="str">
        <f t="shared" si="170"/>
        <v>41927</v>
      </c>
    </row>
    <row r="1052" spans="1:11" customFormat="1" x14ac:dyDescent="0.25">
      <c r="A1052" t="str">
        <f t="shared" si="171"/>
        <v>41</v>
      </c>
      <c r="B1052" t="s">
        <v>812</v>
      </c>
      <c r="C1052" t="str">
        <f t="shared" si="168"/>
        <v>059</v>
      </c>
      <c r="D1052" t="s">
        <v>872</v>
      </c>
      <c r="E1052" t="str">
        <f t="shared" si="169"/>
        <v>01</v>
      </c>
      <c r="F1052" t="str">
        <f>"029"</f>
        <v>029</v>
      </c>
      <c r="G1052" t="str">
        <f>""</f>
        <v/>
      </c>
      <c r="H1052" t="s">
        <v>1</v>
      </c>
      <c r="I1052" t="s">
        <v>3674</v>
      </c>
      <c r="J1052" t="s">
        <v>7223</v>
      </c>
      <c r="K1052" t="str">
        <f t="shared" si="170"/>
        <v>41927</v>
      </c>
    </row>
    <row r="1053" spans="1:11" customFormat="1" x14ac:dyDescent="0.25">
      <c r="A1053" t="str">
        <f t="shared" si="171"/>
        <v>41</v>
      </c>
      <c r="B1053" t="s">
        <v>812</v>
      </c>
      <c r="C1053" t="str">
        <f t="shared" si="168"/>
        <v>059</v>
      </c>
      <c r="D1053" t="s">
        <v>872</v>
      </c>
      <c r="E1053" t="str">
        <f t="shared" si="169"/>
        <v>01</v>
      </c>
      <c r="F1053" t="str">
        <f>"029"</f>
        <v>029</v>
      </c>
      <c r="G1053" t="str">
        <f>""</f>
        <v/>
      </c>
      <c r="H1053" t="s">
        <v>0</v>
      </c>
      <c r="I1053" t="s">
        <v>3674</v>
      </c>
      <c r="J1053" t="s">
        <v>7223</v>
      </c>
      <c r="K1053" t="str">
        <f t="shared" si="170"/>
        <v>41927</v>
      </c>
    </row>
    <row r="1054" spans="1:11" customFormat="1" x14ac:dyDescent="0.25">
      <c r="A1054" t="str">
        <f t="shared" si="171"/>
        <v>41</v>
      </c>
      <c r="B1054" t="s">
        <v>812</v>
      </c>
      <c r="C1054" t="str">
        <f t="shared" si="168"/>
        <v>059</v>
      </c>
      <c r="D1054" t="s">
        <v>872</v>
      </c>
      <c r="E1054" t="str">
        <f t="shared" si="169"/>
        <v>01</v>
      </c>
      <c r="F1054" t="str">
        <f>"030"</f>
        <v>030</v>
      </c>
      <c r="G1054" t="str">
        <f>""</f>
        <v/>
      </c>
      <c r="H1054" t="s">
        <v>1</v>
      </c>
      <c r="I1054" t="s">
        <v>3680</v>
      </c>
      <c r="J1054" t="s">
        <v>7229</v>
      </c>
      <c r="K1054" t="str">
        <f t="shared" si="170"/>
        <v>41927</v>
      </c>
    </row>
    <row r="1055" spans="1:11" customFormat="1" x14ac:dyDescent="0.25">
      <c r="A1055" t="str">
        <f t="shared" si="171"/>
        <v>41</v>
      </c>
      <c r="B1055" t="s">
        <v>812</v>
      </c>
      <c r="C1055" t="str">
        <f t="shared" si="168"/>
        <v>059</v>
      </c>
      <c r="D1055" t="s">
        <v>872</v>
      </c>
      <c r="E1055" t="str">
        <f t="shared" si="169"/>
        <v>01</v>
      </c>
      <c r="F1055" t="str">
        <f>"030"</f>
        <v>030</v>
      </c>
      <c r="G1055" t="str">
        <f>""</f>
        <v/>
      </c>
      <c r="H1055" t="s">
        <v>0</v>
      </c>
      <c r="I1055" t="s">
        <v>3680</v>
      </c>
      <c r="J1055" t="s">
        <v>7229</v>
      </c>
      <c r="K1055" t="str">
        <f t="shared" si="170"/>
        <v>41927</v>
      </c>
    </row>
    <row r="1056" spans="1:11" customFormat="1" x14ac:dyDescent="0.25">
      <c r="A1056" t="str">
        <f t="shared" si="171"/>
        <v>41</v>
      </c>
      <c r="B1056" t="s">
        <v>812</v>
      </c>
      <c r="C1056" t="str">
        <f t="shared" si="168"/>
        <v>059</v>
      </c>
      <c r="D1056" t="s">
        <v>872</v>
      </c>
      <c r="E1056" t="str">
        <f t="shared" si="169"/>
        <v>01</v>
      </c>
      <c r="F1056" t="str">
        <f>"030"</f>
        <v>030</v>
      </c>
      <c r="G1056" t="str">
        <f>""</f>
        <v/>
      </c>
      <c r="H1056" t="s">
        <v>2</v>
      </c>
      <c r="I1056" t="s">
        <v>3680</v>
      </c>
      <c r="J1056" t="s">
        <v>7229</v>
      </c>
      <c r="K1056" t="str">
        <f t="shared" si="170"/>
        <v>41927</v>
      </c>
    </row>
    <row r="1057" spans="1:11" customFormat="1" x14ac:dyDescent="0.25">
      <c r="A1057" t="str">
        <f t="shared" si="171"/>
        <v>41</v>
      </c>
      <c r="B1057" t="s">
        <v>812</v>
      </c>
      <c r="C1057" t="str">
        <f t="shared" si="168"/>
        <v>059</v>
      </c>
      <c r="D1057" t="s">
        <v>872</v>
      </c>
      <c r="E1057" t="str">
        <f t="shared" si="169"/>
        <v>01</v>
      </c>
      <c r="F1057" t="str">
        <f>"031"</f>
        <v>031</v>
      </c>
      <c r="G1057" t="str">
        <f>""</f>
        <v/>
      </c>
      <c r="H1057" t="s">
        <v>3</v>
      </c>
      <c r="I1057" t="s">
        <v>3680</v>
      </c>
      <c r="J1057" t="s">
        <v>7229</v>
      </c>
      <c r="K1057" t="str">
        <f t="shared" si="170"/>
        <v>41927</v>
      </c>
    </row>
    <row r="1058" spans="1:11" customFormat="1" x14ac:dyDescent="0.25">
      <c r="A1058" t="str">
        <f t="shared" si="171"/>
        <v>41</v>
      </c>
      <c r="B1058" t="s">
        <v>812</v>
      </c>
      <c r="C1058" t="str">
        <f t="shared" si="168"/>
        <v>059</v>
      </c>
      <c r="D1058" t="s">
        <v>872</v>
      </c>
      <c r="E1058" t="str">
        <f t="shared" si="169"/>
        <v>01</v>
      </c>
      <c r="F1058" t="str">
        <f>"032"</f>
        <v>032</v>
      </c>
      <c r="G1058" t="str">
        <f>""</f>
        <v/>
      </c>
      <c r="H1058" t="s">
        <v>3</v>
      </c>
      <c r="I1058" t="s">
        <v>3681</v>
      </c>
      <c r="J1058" t="s">
        <v>7230</v>
      </c>
      <c r="K1058" t="str">
        <f t="shared" si="170"/>
        <v>41927</v>
      </c>
    </row>
    <row r="1059" spans="1:11" customFormat="1" x14ac:dyDescent="0.25">
      <c r="A1059" t="str">
        <f t="shared" si="171"/>
        <v>41</v>
      </c>
      <c r="B1059" t="s">
        <v>812</v>
      </c>
      <c r="C1059" t="str">
        <f t="shared" si="168"/>
        <v>059</v>
      </c>
      <c r="D1059" t="s">
        <v>872</v>
      </c>
      <c r="E1059" t="str">
        <f t="shared" si="169"/>
        <v>01</v>
      </c>
      <c r="F1059" t="str">
        <f>"033"</f>
        <v>033</v>
      </c>
      <c r="G1059" t="str">
        <f>""</f>
        <v/>
      </c>
      <c r="H1059" t="s">
        <v>3</v>
      </c>
      <c r="I1059" t="s">
        <v>66</v>
      </c>
      <c r="J1059" t="s">
        <v>7215</v>
      </c>
      <c r="K1059" t="str">
        <f t="shared" si="170"/>
        <v>41927</v>
      </c>
    </row>
    <row r="1060" spans="1:11" customFormat="1" x14ac:dyDescent="0.25">
      <c r="A1060" t="str">
        <f t="shared" si="171"/>
        <v>41</v>
      </c>
      <c r="B1060" t="s">
        <v>812</v>
      </c>
      <c r="C1060" t="str">
        <f t="shared" ref="C1060:C1085" si="172">"060"</f>
        <v>060</v>
      </c>
      <c r="D1060" t="s">
        <v>873</v>
      </c>
      <c r="E1060" t="str">
        <f t="shared" si="169"/>
        <v>01</v>
      </c>
      <c r="F1060" t="str">
        <f>"001"</f>
        <v>001</v>
      </c>
      <c r="G1060" t="str">
        <f>""</f>
        <v/>
      </c>
      <c r="H1060" t="s">
        <v>1</v>
      </c>
      <c r="I1060" t="s">
        <v>3682</v>
      </c>
      <c r="J1060" t="s">
        <v>7231</v>
      </c>
      <c r="K1060" t="str">
        <f t="shared" ref="K1060:K1085" si="173">"41620"</f>
        <v>41620</v>
      </c>
    </row>
    <row r="1061" spans="1:11" customFormat="1" x14ac:dyDescent="0.25">
      <c r="A1061" t="str">
        <f t="shared" si="171"/>
        <v>41</v>
      </c>
      <c r="B1061" t="s">
        <v>812</v>
      </c>
      <c r="C1061" t="str">
        <f t="shared" si="172"/>
        <v>060</v>
      </c>
      <c r="D1061" t="s">
        <v>873</v>
      </c>
      <c r="E1061" t="str">
        <f t="shared" si="169"/>
        <v>01</v>
      </c>
      <c r="F1061" t="str">
        <f>"001"</f>
        <v>001</v>
      </c>
      <c r="G1061" t="str">
        <f>""</f>
        <v/>
      </c>
      <c r="H1061" t="s">
        <v>0</v>
      </c>
      <c r="I1061" t="s">
        <v>3682</v>
      </c>
      <c r="J1061" t="s">
        <v>7231</v>
      </c>
      <c r="K1061" t="str">
        <f t="shared" si="173"/>
        <v>41620</v>
      </c>
    </row>
    <row r="1062" spans="1:11" customFormat="1" x14ac:dyDescent="0.25">
      <c r="A1062" t="str">
        <f t="shared" si="171"/>
        <v>41</v>
      </c>
      <c r="B1062" t="s">
        <v>812</v>
      </c>
      <c r="C1062" t="str">
        <f t="shared" si="172"/>
        <v>060</v>
      </c>
      <c r="D1062" t="s">
        <v>873</v>
      </c>
      <c r="E1062" t="str">
        <f t="shared" si="169"/>
        <v>01</v>
      </c>
      <c r="F1062" t="str">
        <f>"001"</f>
        <v>001</v>
      </c>
      <c r="G1062" t="str">
        <f>""</f>
        <v/>
      </c>
      <c r="H1062" t="s">
        <v>2</v>
      </c>
      <c r="I1062" t="s">
        <v>3682</v>
      </c>
      <c r="J1062" t="s">
        <v>7231</v>
      </c>
      <c r="K1062" t="str">
        <f t="shared" si="173"/>
        <v>41620</v>
      </c>
    </row>
    <row r="1063" spans="1:11" customFormat="1" x14ac:dyDescent="0.25">
      <c r="A1063" t="str">
        <f t="shared" si="171"/>
        <v>41</v>
      </c>
      <c r="B1063" t="s">
        <v>812</v>
      </c>
      <c r="C1063" t="str">
        <f t="shared" si="172"/>
        <v>060</v>
      </c>
      <c r="D1063" t="s">
        <v>873</v>
      </c>
      <c r="E1063" t="str">
        <f t="shared" ref="E1063:E1067" si="174">"01"</f>
        <v>01</v>
      </c>
      <c r="F1063" t="str">
        <f>"002"</f>
        <v>002</v>
      </c>
      <c r="G1063" t="str">
        <f>""</f>
        <v/>
      </c>
      <c r="H1063" t="s">
        <v>1</v>
      </c>
      <c r="I1063" t="s">
        <v>3683</v>
      </c>
      <c r="J1063" t="s">
        <v>7232</v>
      </c>
      <c r="K1063" t="str">
        <f t="shared" si="173"/>
        <v>41620</v>
      </c>
    </row>
    <row r="1064" spans="1:11" customFormat="1" x14ac:dyDescent="0.25">
      <c r="A1064" t="str">
        <f t="shared" si="171"/>
        <v>41</v>
      </c>
      <c r="B1064" t="s">
        <v>812</v>
      </c>
      <c r="C1064" t="str">
        <f t="shared" si="172"/>
        <v>060</v>
      </c>
      <c r="D1064" t="s">
        <v>873</v>
      </c>
      <c r="E1064" t="str">
        <f t="shared" si="174"/>
        <v>01</v>
      </c>
      <c r="F1064" t="str">
        <f>"002"</f>
        <v>002</v>
      </c>
      <c r="G1064" t="str">
        <f>""</f>
        <v/>
      </c>
      <c r="H1064" t="s">
        <v>0</v>
      </c>
      <c r="I1064" t="s">
        <v>3683</v>
      </c>
      <c r="J1064" t="s">
        <v>7232</v>
      </c>
      <c r="K1064" t="str">
        <f t="shared" si="173"/>
        <v>41620</v>
      </c>
    </row>
    <row r="1065" spans="1:11" customFormat="1" x14ac:dyDescent="0.25">
      <c r="A1065" t="str">
        <f t="shared" si="171"/>
        <v>41</v>
      </c>
      <c r="B1065" t="s">
        <v>812</v>
      </c>
      <c r="C1065" t="str">
        <f t="shared" si="172"/>
        <v>060</v>
      </c>
      <c r="D1065" t="s">
        <v>873</v>
      </c>
      <c r="E1065" t="str">
        <f t="shared" si="174"/>
        <v>01</v>
      </c>
      <c r="F1065" t="str">
        <f>"003"</f>
        <v>003</v>
      </c>
      <c r="G1065" t="str">
        <f>""</f>
        <v/>
      </c>
      <c r="H1065" t="s">
        <v>1</v>
      </c>
      <c r="I1065" t="s">
        <v>3684</v>
      </c>
      <c r="J1065" t="s">
        <v>7233</v>
      </c>
      <c r="K1065" t="str">
        <f t="shared" si="173"/>
        <v>41620</v>
      </c>
    </row>
    <row r="1066" spans="1:11" customFormat="1" x14ac:dyDescent="0.25">
      <c r="A1066" t="str">
        <f t="shared" si="171"/>
        <v>41</v>
      </c>
      <c r="B1066" t="s">
        <v>812</v>
      </c>
      <c r="C1066" t="str">
        <f t="shared" si="172"/>
        <v>060</v>
      </c>
      <c r="D1066" t="s">
        <v>873</v>
      </c>
      <c r="E1066" t="str">
        <f t="shared" si="174"/>
        <v>01</v>
      </c>
      <c r="F1066" t="str">
        <f>"003"</f>
        <v>003</v>
      </c>
      <c r="G1066" t="str">
        <f>""</f>
        <v/>
      </c>
      <c r="H1066" t="s">
        <v>0</v>
      </c>
      <c r="I1066" t="s">
        <v>3684</v>
      </c>
      <c r="J1066" t="s">
        <v>7233</v>
      </c>
      <c r="K1066" t="str">
        <f t="shared" si="173"/>
        <v>41620</v>
      </c>
    </row>
    <row r="1067" spans="1:11" customFormat="1" x14ac:dyDescent="0.25">
      <c r="A1067" t="str">
        <f t="shared" si="171"/>
        <v>41</v>
      </c>
      <c r="B1067" t="s">
        <v>812</v>
      </c>
      <c r="C1067" t="str">
        <f t="shared" si="172"/>
        <v>060</v>
      </c>
      <c r="D1067" t="s">
        <v>873</v>
      </c>
      <c r="E1067" t="str">
        <f t="shared" si="174"/>
        <v>01</v>
      </c>
      <c r="F1067" t="str">
        <f>"003"</f>
        <v>003</v>
      </c>
      <c r="G1067" t="str">
        <f>""</f>
        <v/>
      </c>
      <c r="H1067" t="s">
        <v>2</v>
      </c>
      <c r="I1067" t="s">
        <v>3684</v>
      </c>
      <c r="J1067" t="s">
        <v>7233</v>
      </c>
      <c r="K1067" t="str">
        <f t="shared" si="173"/>
        <v>41620</v>
      </c>
    </row>
    <row r="1068" spans="1:11" customFormat="1" x14ac:dyDescent="0.25">
      <c r="A1068" t="str">
        <f t="shared" si="171"/>
        <v>41</v>
      </c>
      <c r="B1068" t="s">
        <v>812</v>
      </c>
      <c r="C1068" t="str">
        <f t="shared" si="172"/>
        <v>060</v>
      </c>
      <c r="D1068" t="s">
        <v>873</v>
      </c>
      <c r="E1068" t="str">
        <f>"02"</f>
        <v>02</v>
      </c>
      <c r="F1068" t="str">
        <f>"001"</f>
        <v>001</v>
      </c>
      <c r="G1068" t="str">
        <f>""</f>
        <v/>
      </c>
      <c r="H1068" t="s">
        <v>1</v>
      </c>
      <c r="I1068" t="s">
        <v>3685</v>
      </c>
      <c r="J1068" t="s">
        <v>7234</v>
      </c>
      <c r="K1068" t="str">
        <f t="shared" si="173"/>
        <v>41620</v>
      </c>
    </row>
    <row r="1069" spans="1:11" customFormat="1" x14ac:dyDescent="0.25">
      <c r="A1069" t="str">
        <f t="shared" si="171"/>
        <v>41</v>
      </c>
      <c r="B1069" t="s">
        <v>812</v>
      </c>
      <c r="C1069" t="str">
        <f t="shared" si="172"/>
        <v>060</v>
      </c>
      <c r="D1069" t="s">
        <v>873</v>
      </c>
      <c r="E1069" t="str">
        <f>"02"</f>
        <v>02</v>
      </c>
      <c r="F1069" t="str">
        <f>"001"</f>
        <v>001</v>
      </c>
      <c r="G1069" t="str">
        <f>""</f>
        <v/>
      </c>
      <c r="H1069" t="s">
        <v>0</v>
      </c>
      <c r="I1069" t="s">
        <v>3685</v>
      </c>
      <c r="J1069" t="s">
        <v>7234</v>
      </c>
      <c r="K1069" t="str">
        <f t="shared" si="173"/>
        <v>41620</v>
      </c>
    </row>
    <row r="1070" spans="1:11" customFormat="1" x14ac:dyDescent="0.25">
      <c r="A1070" t="str">
        <f t="shared" si="171"/>
        <v>41</v>
      </c>
      <c r="B1070" t="s">
        <v>812</v>
      </c>
      <c r="C1070" t="str">
        <f t="shared" si="172"/>
        <v>060</v>
      </c>
      <c r="D1070" t="s">
        <v>873</v>
      </c>
      <c r="E1070" t="str">
        <f>"02"</f>
        <v>02</v>
      </c>
      <c r="F1070" t="str">
        <f>"002"</f>
        <v>002</v>
      </c>
      <c r="G1070" t="str">
        <f>""</f>
        <v/>
      </c>
      <c r="H1070" t="s">
        <v>1</v>
      </c>
      <c r="I1070" t="s">
        <v>3686</v>
      </c>
      <c r="J1070" t="s">
        <v>7235</v>
      </c>
      <c r="K1070" t="str">
        <f t="shared" si="173"/>
        <v>41620</v>
      </c>
    </row>
    <row r="1071" spans="1:11" customFormat="1" x14ac:dyDescent="0.25">
      <c r="A1071" t="str">
        <f t="shared" si="171"/>
        <v>41</v>
      </c>
      <c r="B1071" t="s">
        <v>812</v>
      </c>
      <c r="C1071" t="str">
        <f t="shared" si="172"/>
        <v>060</v>
      </c>
      <c r="D1071" t="s">
        <v>873</v>
      </c>
      <c r="E1071" t="str">
        <f>"02"</f>
        <v>02</v>
      </c>
      <c r="F1071" t="str">
        <f>"002"</f>
        <v>002</v>
      </c>
      <c r="G1071" t="str">
        <f>""</f>
        <v/>
      </c>
      <c r="H1071" t="s">
        <v>0</v>
      </c>
      <c r="I1071" t="s">
        <v>3686</v>
      </c>
      <c r="J1071" t="s">
        <v>7235</v>
      </c>
      <c r="K1071" t="str">
        <f t="shared" si="173"/>
        <v>41620</v>
      </c>
    </row>
    <row r="1072" spans="1:11" customFormat="1" x14ac:dyDescent="0.25">
      <c r="A1072" t="str">
        <f t="shared" si="171"/>
        <v>41</v>
      </c>
      <c r="B1072" t="s">
        <v>812</v>
      </c>
      <c r="C1072" t="str">
        <f t="shared" si="172"/>
        <v>060</v>
      </c>
      <c r="D1072" t="s">
        <v>873</v>
      </c>
      <c r="E1072" t="str">
        <f t="shared" ref="E1072:E1085" si="175">"03"</f>
        <v>03</v>
      </c>
      <c r="F1072" t="str">
        <f>"001"</f>
        <v>001</v>
      </c>
      <c r="G1072" t="str">
        <f>""</f>
        <v/>
      </c>
      <c r="H1072" t="s">
        <v>3</v>
      </c>
      <c r="I1072" t="s">
        <v>3687</v>
      </c>
      <c r="J1072" t="s">
        <v>7236</v>
      </c>
      <c r="K1072" t="str">
        <f t="shared" si="173"/>
        <v>41620</v>
      </c>
    </row>
    <row r="1073" spans="1:11" customFormat="1" x14ac:dyDescent="0.25">
      <c r="A1073" t="str">
        <f t="shared" si="171"/>
        <v>41</v>
      </c>
      <c r="B1073" t="s">
        <v>812</v>
      </c>
      <c r="C1073" t="str">
        <f t="shared" si="172"/>
        <v>060</v>
      </c>
      <c r="D1073" t="s">
        <v>873</v>
      </c>
      <c r="E1073" t="str">
        <f t="shared" si="175"/>
        <v>03</v>
      </c>
      <c r="F1073" t="str">
        <f>"002"</f>
        <v>002</v>
      </c>
      <c r="G1073" t="str">
        <f>""</f>
        <v/>
      </c>
      <c r="H1073" t="s">
        <v>1</v>
      </c>
      <c r="I1073" t="s">
        <v>3688</v>
      </c>
      <c r="J1073" t="s">
        <v>7237</v>
      </c>
      <c r="K1073" t="str">
        <f t="shared" si="173"/>
        <v>41620</v>
      </c>
    </row>
    <row r="1074" spans="1:11" customFormat="1" x14ac:dyDescent="0.25">
      <c r="A1074" t="str">
        <f t="shared" si="171"/>
        <v>41</v>
      </c>
      <c r="B1074" t="s">
        <v>812</v>
      </c>
      <c r="C1074" t="str">
        <f t="shared" si="172"/>
        <v>060</v>
      </c>
      <c r="D1074" t="s">
        <v>873</v>
      </c>
      <c r="E1074" t="str">
        <f t="shared" si="175"/>
        <v>03</v>
      </c>
      <c r="F1074" t="str">
        <f>"002"</f>
        <v>002</v>
      </c>
      <c r="G1074" t="str">
        <f>""</f>
        <v/>
      </c>
      <c r="H1074" t="s">
        <v>0</v>
      </c>
      <c r="I1074" t="s">
        <v>3688</v>
      </c>
      <c r="J1074" t="s">
        <v>7237</v>
      </c>
      <c r="K1074" t="str">
        <f t="shared" si="173"/>
        <v>41620</v>
      </c>
    </row>
    <row r="1075" spans="1:11" customFormat="1" x14ac:dyDescent="0.25">
      <c r="A1075" t="str">
        <f t="shared" si="171"/>
        <v>41</v>
      </c>
      <c r="B1075" t="s">
        <v>812</v>
      </c>
      <c r="C1075" t="str">
        <f t="shared" si="172"/>
        <v>060</v>
      </c>
      <c r="D1075" t="s">
        <v>873</v>
      </c>
      <c r="E1075" t="str">
        <f t="shared" si="175"/>
        <v>03</v>
      </c>
      <c r="F1075" t="str">
        <f>"002"</f>
        <v>002</v>
      </c>
      <c r="G1075" t="str">
        <f>""</f>
        <v/>
      </c>
      <c r="H1075" t="s">
        <v>2</v>
      </c>
      <c r="I1075" t="s">
        <v>3688</v>
      </c>
      <c r="J1075" t="s">
        <v>7237</v>
      </c>
      <c r="K1075" t="str">
        <f t="shared" si="173"/>
        <v>41620</v>
      </c>
    </row>
    <row r="1076" spans="1:11" customFormat="1" x14ac:dyDescent="0.25">
      <c r="A1076" t="str">
        <f t="shared" si="171"/>
        <v>41</v>
      </c>
      <c r="B1076" t="s">
        <v>812</v>
      </c>
      <c r="C1076" t="str">
        <f t="shared" si="172"/>
        <v>060</v>
      </c>
      <c r="D1076" t="s">
        <v>873</v>
      </c>
      <c r="E1076" t="str">
        <f t="shared" si="175"/>
        <v>03</v>
      </c>
      <c r="F1076" t="str">
        <f>"003"</f>
        <v>003</v>
      </c>
      <c r="G1076" t="str">
        <f>""</f>
        <v/>
      </c>
      <c r="H1076" t="s">
        <v>1</v>
      </c>
      <c r="I1076" t="s">
        <v>3514</v>
      </c>
      <c r="J1076" t="s">
        <v>7238</v>
      </c>
      <c r="K1076" t="str">
        <f t="shared" si="173"/>
        <v>41620</v>
      </c>
    </row>
    <row r="1077" spans="1:11" customFormat="1" x14ac:dyDescent="0.25">
      <c r="A1077" t="str">
        <f t="shared" si="171"/>
        <v>41</v>
      </c>
      <c r="B1077" t="s">
        <v>812</v>
      </c>
      <c r="C1077" t="str">
        <f t="shared" si="172"/>
        <v>060</v>
      </c>
      <c r="D1077" t="s">
        <v>873</v>
      </c>
      <c r="E1077" t="str">
        <f t="shared" si="175"/>
        <v>03</v>
      </c>
      <c r="F1077" t="str">
        <f>"003"</f>
        <v>003</v>
      </c>
      <c r="G1077" t="str">
        <f>""</f>
        <v/>
      </c>
      <c r="H1077" t="s">
        <v>0</v>
      </c>
      <c r="I1077" t="s">
        <v>3514</v>
      </c>
      <c r="J1077" t="s">
        <v>7238</v>
      </c>
      <c r="K1077" t="str">
        <f t="shared" si="173"/>
        <v>41620</v>
      </c>
    </row>
    <row r="1078" spans="1:11" customFormat="1" x14ac:dyDescent="0.25">
      <c r="A1078" t="str">
        <f t="shared" si="171"/>
        <v>41</v>
      </c>
      <c r="B1078" t="s">
        <v>812</v>
      </c>
      <c r="C1078" t="str">
        <f t="shared" si="172"/>
        <v>060</v>
      </c>
      <c r="D1078" t="s">
        <v>873</v>
      </c>
      <c r="E1078" t="str">
        <f t="shared" si="175"/>
        <v>03</v>
      </c>
      <c r="F1078" t="str">
        <f>"004"</f>
        <v>004</v>
      </c>
      <c r="G1078" t="str">
        <f>""</f>
        <v/>
      </c>
      <c r="H1078" t="s">
        <v>3</v>
      </c>
      <c r="I1078" t="s">
        <v>3687</v>
      </c>
      <c r="J1078" t="s">
        <v>7236</v>
      </c>
      <c r="K1078" t="str">
        <f t="shared" si="173"/>
        <v>41620</v>
      </c>
    </row>
    <row r="1079" spans="1:11" customFormat="1" x14ac:dyDescent="0.25">
      <c r="A1079" t="str">
        <f t="shared" si="171"/>
        <v>41</v>
      </c>
      <c r="B1079" t="s">
        <v>812</v>
      </c>
      <c r="C1079" t="str">
        <f t="shared" si="172"/>
        <v>060</v>
      </c>
      <c r="D1079" t="s">
        <v>873</v>
      </c>
      <c r="E1079" t="str">
        <f t="shared" si="175"/>
        <v>03</v>
      </c>
      <c r="F1079" t="str">
        <f>"005"</f>
        <v>005</v>
      </c>
      <c r="G1079" t="str">
        <f>""</f>
        <v/>
      </c>
      <c r="H1079" t="s">
        <v>1</v>
      </c>
      <c r="I1079" t="s">
        <v>3688</v>
      </c>
      <c r="J1079" t="s">
        <v>7237</v>
      </c>
      <c r="K1079" t="str">
        <f t="shared" si="173"/>
        <v>41620</v>
      </c>
    </row>
    <row r="1080" spans="1:11" customFormat="1" x14ac:dyDescent="0.25">
      <c r="A1080" t="str">
        <f t="shared" si="171"/>
        <v>41</v>
      </c>
      <c r="B1080" t="s">
        <v>812</v>
      </c>
      <c r="C1080" t="str">
        <f t="shared" si="172"/>
        <v>060</v>
      </c>
      <c r="D1080" t="s">
        <v>873</v>
      </c>
      <c r="E1080" t="str">
        <f t="shared" si="175"/>
        <v>03</v>
      </c>
      <c r="F1080" t="str">
        <f>"005"</f>
        <v>005</v>
      </c>
      <c r="G1080" t="str">
        <f>""</f>
        <v/>
      </c>
      <c r="H1080" t="s">
        <v>0</v>
      </c>
      <c r="I1080" t="s">
        <v>3688</v>
      </c>
      <c r="J1080" t="s">
        <v>7237</v>
      </c>
      <c r="K1080" t="str">
        <f t="shared" si="173"/>
        <v>41620</v>
      </c>
    </row>
    <row r="1081" spans="1:11" customFormat="1" x14ac:dyDescent="0.25">
      <c r="A1081" t="str">
        <f t="shared" si="171"/>
        <v>41</v>
      </c>
      <c r="B1081" t="s">
        <v>812</v>
      </c>
      <c r="C1081" t="str">
        <f t="shared" si="172"/>
        <v>060</v>
      </c>
      <c r="D1081" t="s">
        <v>873</v>
      </c>
      <c r="E1081" t="str">
        <f t="shared" si="175"/>
        <v>03</v>
      </c>
      <c r="F1081" t="str">
        <f>"005"</f>
        <v>005</v>
      </c>
      <c r="G1081" t="str">
        <f>""</f>
        <v/>
      </c>
      <c r="H1081" t="s">
        <v>2</v>
      </c>
      <c r="I1081" t="s">
        <v>3688</v>
      </c>
      <c r="J1081" t="s">
        <v>7237</v>
      </c>
      <c r="K1081" t="str">
        <f t="shared" si="173"/>
        <v>41620</v>
      </c>
    </row>
    <row r="1082" spans="1:11" customFormat="1" x14ac:dyDescent="0.25">
      <c r="A1082" t="str">
        <f t="shared" si="171"/>
        <v>41</v>
      </c>
      <c r="B1082" t="s">
        <v>812</v>
      </c>
      <c r="C1082" t="str">
        <f t="shared" si="172"/>
        <v>060</v>
      </c>
      <c r="D1082" t="s">
        <v>873</v>
      </c>
      <c r="E1082" t="str">
        <f t="shared" si="175"/>
        <v>03</v>
      </c>
      <c r="F1082" t="str">
        <f>"006"</f>
        <v>006</v>
      </c>
      <c r="G1082" t="str">
        <f>""</f>
        <v/>
      </c>
      <c r="H1082" t="s">
        <v>1</v>
      </c>
      <c r="I1082" t="s">
        <v>3514</v>
      </c>
      <c r="J1082" t="s">
        <v>7238</v>
      </c>
      <c r="K1082" t="str">
        <f t="shared" si="173"/>
        <v>41620</v>
      </c>
    </row>
    <row r="1083" spans="1:11" customFormat="1" x14ac:dyDescent="0.25">
      <c r="A1083" t="str">
        <f t="shared" si="171"/>
        <v>41</v>
      </c>
      <c r="B1083" t="s">
        <v>812</v>
      </c>
      <c r="C1083" t="str">
        <f t="shared" si="172"/>
        <v>060</v>
      </c>
      <c r="D1083" t="s">
        <v>873</v>
      </c>
      <c r="E1083" t="str">
        <f t="shared" si="175"/>
        <v>03</v>
      </c>
      <c r="F1083" t="str">
        <f>"006"</f>
        <v>006</v>
      </c>
      <c r="G1083" t="str">
        <f>""</f>
        <v/>
      </c>
      <c r="H1083" t="s">
        <v>0</v>
      </c>
      <c r="I1083" t="s">
        <v>3514</v>
      </c>
      <c r="J1083" t="s">
        <v>7238</v>
      </c>
      <c r="K1083" t="str">
        <f t="shared" si="173"/>
        <v>41620</v>
      </c>
    </row>
    <row r="1084" spans="1:11" customFormat="1" x14ac:dyDescent="0.25">
      <c r="A1084" t="str">
        <f t="shared" si="171"/>
        <v>41</v>
      </c>
      <c r="B1084" t="s">
        <v>812</v>
      </c>
      <c r="C1084" t="str">
        <f t="shared" si="172"/>
        <v>060</v>
      </c>
      <c r="D1084" t="s">
        <v>873</v>
      </c>
      <c r="E1084" t="str">
        <f t="shared" si="175"/>
        <v>03</v>
      </c>
      <c r="F1084" t="str">
        <f>"007"</f>
        <v>007</v>
      </c>
      <c r="G1084" t="str">
        <f>""</f>
        <v/>
      </c>
      <c r="H1084" t="s">
        <v>1</v>
      </c>
      <c r="I1084" t="s">
        <v>3514</v>
      </c>
      <c r="J1084" t="s">
        <v>7238</v>
      </c>
      <c r="K1084" t="str">
        <f t="shared" si="173"/>
        <v>41620</v>
      </c>
    </row>
    <row r="1085" spans="1:11" customFormat="1" x14ac:dyDescent="0.25">
      <c r="A1085" t="str">
        <f t="shared" si="171"/>
        <v>41</v>
      </c>
      <c r="B1085" t="s">
        <v>812</v>
      </c>
      <c r="C1085" t="str">
        <f t="shared" si="172"/>
        <v>060</v>
      </c>
      <c r="D1085" t="s">
        <v>873</v>
      </c>
      <c r="E1085" t="str">
        <f t="shared" si="175"/>
        <v>03</v>
      </c>
      <c r="F1085" t="str">
        <f>"007"</f>
        <v>007</v>
      </c>
      <c r="G1085" t="str">
        <f>""</f>
        <v/>
      </c>
      <c r="H1085" t="s">
        <v>0</v>
      </c>
      <c r="I1085" t="s">
        <v>3514</v>
      </c>
      <c r="J1085" t="s">
        <v>7238</v>
      </c>
      <c r="K1085" t="str">
        <f t="shared" si="173"/>
        <v>41620</v>
      </c>
    </row>
    <row r="1086" spans="1:11" customFormat="1" x14ac:dyDescent="0.25">
      <c r="A1086" t="str">
        <f t="shared" si="171"/>
        <v>41</v>
      </c>
      <c r="B1086" t="s">
        <v>812</v>
      </c>
      <c r="C1086" t="str">
        <f>"061"</f>
        <v>061</v>
      </c>
      <c r="D1086" t="s">
        <v>874</v>
      </c>
      <c r="E1086" t="str">
        <f t="shared" ref="E1086:E1099" si="176">"01"</f>
        <v>01</v>
      </c>
      <c r="F1086" t="str">
        <f>"001"</f>
        <v>001</v>
      </c>
      <c r="G1086" t="str">
        <f>""</f>
        <v/>
      </c>
      <c r="H1086" t="s">
        <v>1</v>
      </c>
      <c r="I1086" t="s">
        <v>37</v>
      </c>
      <c r="J1086" t="s">
        <v>6072</v>
      </c>
      <c r="K1086" t="str">
        <f>"41569"</f>
        <v>41569</v>
      </c>
    </row>
    <row r="1087" spans="1:11" customFormat="1" x14ac:dyDescent="0.25">
      <c r="A1087" t="str">
        <f t="shared" si="171"/>
        <v>41</v>
      </c>
      <c r="B1087" t="s">
        <v>812</v>
      </c>
      <c r="C1087" t="str">
        <f>"061"</f>
        <v>061</v>
      </c>
      <c r="D1087" t="s">
        <v>874</v>
      </c>
      <c r="E1087" t="str">
        <f t="shared" si="176"/>
        <v>01</v>
      </c>
      <c r="F1087" t="str">
        <f>"001"</f>
        <v>001</v>
      </c>
      <c r="G1087" t="str">
        <f>""</f>
        <v/>
      </c>
      <c r="H1087" t="s">
        <v>0</v>
      </c>
      <c r="I1087" t="s">
        <v>37</v>
      </c>
      <c r="J1087" t="s">
        <v>6072</v>
      </c>
      <c r="K1087" t="str">
        <f>"41569"</f>
        <v>41569</v>
      </c>
    </row>
    <row r="1088" spans="1:11" customFormat="1" x14ac:dyDescent="0.25">
      <c r="A1088" t="str">
        <f t="shared" si="171"/>
        <v>41</v>
      </c>
      <c r="B1088" t="s">
        <v>812</v>
      </c>
      <c r="C1088" t="str">
        <f>"061"</f>
        <v>061</v>
      </c>
      <c r="D1088" t="s">
        <v>874</v>
      </c>
      <c r="E1088" t="str">
        <f t="shared" si="176"/>
        <v>01</v>
      </c>
      <c r="F1088" t="str">
        <f>"002"</f>
        <v>002</v>
      </c>
      <c r="G1088" t="str">
        <f>""</f>
        <v/>
      </c>
      <c r="H1088" t="s">
        <v>1</v>
      </c>
      <c r="I1088" t="s">
        <v>37</v>
      </c>
      <c r="J1088" t="s">
        <v>7239</v>
      </c>
      <c r="K1088" t="str">
        <f>"41569"</f>
        <v>41569</v>
      </c>
    </row>
    <row r="1089" spans="1:12" customFormat="1" x14ac:dyDescent="0.25">
      <c r="A1089" t="str">
        <f t="shared" si="171"/>
        <v>41</v>
      </c>
      <c r="B1089" t="s">
        <v>812</v>
      </c>
      <c r="C1089" t="str">
        <f>"061"</f>
        <v>061</v>
      </c>
      <c r="D1089" t="s">
        <v>874</v>
      </c>
      <c r="E1089" t="str">
        <f t="shared" si="176"/>
        <v>01</v>
      </c>
      <c r="F1089" t="str">
        <f>"002"</f>
        <v>002</v>
      </c>
      <c r="G1089" t="str">
        <f>""</f>
        <v/>
      </c>
      <c r="H1089" t="s">
        <v>0</v>
      </c>
      <c r="I1089" t="s">
        <v>37</v>
      </c>
      <c r="J1089" t="s">
        <v>7239</v>
      </c>
      <c r="K1089" t="str">
        <f>"41569"</f>
        <v>41569</v>
      </c>
    </row>
    <row r="1090" spans="1:12" customFormat="1" x14ac:dyDescent="0.25">
      <c r="A1090" t="str">
        <f t="shared" si="171"/>
        <v>41</v>
      </c>
      <c r="B1090" t="s">
        <v>812</v>
      </c>
      <c r="C1090" t="str">
        <f>"062"</f>
        <v>062</v>
      </c>
      <c r="D1090" t="s">
        <v>875</v>
      </c>
      <c r="E1090" t="str">
        <f t="shared" si="176"/>
        <v>01</v>
      </c>
      <c r="F1090" t="str">
        <f>"001"</f>
        <v>001</v>
      </c>
      <c r="G1090" t="str">
        <f>""</f>
        <v/>
      </c>
      <c r="H1090" t="s">
        <v>1</v>
      </c>
      <c r="I1090" t="s">
        <v>87</v>
      </c>
      <c r="J1090" t="s">
        <v>7240</v>
      </c>
      <c r="K1090" t="str">
        <f>"41658"</f>
        <v>41658</v>
      </c>
    </row>
    <row r="1091" spans="1:12" customFormat="1" x14ac:dyDescent="0.25">
      <c r="A1091" t="str">
        <f t="shared" ref="A1091:A1154" si="177">"41"</f>
        <v>41</v>
      </c>
      <c r="B1091" t="s">
        <v>812</v>
      </c>
      <c r="C1091" t="str">
        <f>"062"</f>
        <v>062</v>
      </c>
      <c r="D1091" t="s">
        <v>875</v>
      </c>
      <c r="E1091" t="str">
        <f t="shared" si="176"/>
        <v>01</v>
      </c>
      <c r="F1091" t="str">
        <f>"001"</f>
        <v>001</v>
      </c>
      <c r="G1091" t="str">
        <f>""</f>
        <v/>
      </c>
      <c r="H1091" t="s">
        <v>0</v>
      </c>
      <c r="I1091" t="s">
        <v>87</v>
      </c>
      <c r="J1091" t="s">
        <v>7240</v>
      </c>
      <c r="K1091" t="str">
        <f>"41658"</f>
        <v>41658</v>
      </c>
    </row>
    <row r="1092" spans="1:12" customFormat="1" x14ac:dyDescent="0.25">
      <c r="A1092" t="str">
        <f t="shared" si="177"/>
        <v>41</v>
      </c>
      <c r="B1092" t="s">
        <v>812</v>
      </c>
      <c r="C1092" t="str">
        <f>"062"</f>
        <v>062</v>
      </c>
      <c r="D1092" t="s">
        <v>875</v>
      </c>
      <c r="E1092" t="str">
        <f t="shared" si="176"/>
        <v>01</v>
      </c>
      <c r="F1092" t="str">
        <f>"002"</f>
        <v>002</v>
      </c>
      <c r="G1092" t="str">
        <f>""</f>
        <v/>
      </c>
      <c r="H1092" t="s">
        <v>1</v>
      </c>
      <c r="I1092" t="s">
        <v>87</v>
      </c>
      <c r="J1092" t="s">
        <v>7240</v>
      </c>
      <c r="K1092" t="str">
        <f>"41658"</f>
        <v>41658</v>
      </c>
    </row>
    <row r="1093" spans="1:12" customFormat="1" x14ac:dyDescent="0.25">
      <c r="A1093" t="str">
        <f t="shared" si="177"/>
        <v>41</v>
      </c>
      <c r="B1093" t="s">
        <v>812</v>
      </c>
      <c r="C1093" t="str">
        <f>"062"</f>
        <v>062</v>
      </c>
      <c r="D1093" t="s">
        <v>875</v>
      </c>
      <c r="E1093" t="str">
        <f t="shared" si="176"/>
        <v>01</v>
      </c>
      <c r="F1093" t="str">
        <f>"002"</f>
        <v>002</v>
      </c>
      <c r="G1093" t="str">
        <f>""</f>
        <v/>
      </c>
      <c r="H1093" t="s">
        <v>0</v>
      </c>
      <c r="I1093" t="s">
        <v>87</v>
      </c>
      <c r="J1093" t="s">
        <v>7240</v>
      </c>
      <c r="K1093" t="str">
        <f>"41658"</f>
        <v>41658</v>
      </c>
    </row>
    <row r="1094" spans="1:12" customFormat="1" x14ac:dyDescent="0.25">
      <c r="A1094" t="str">
        <f t="shared" si="177"/>
        <v>41</v>
      </c>
      <c r="B1094" t="s">
        <v>812</v>
      </c>
      <c r="C1094" t="str">
        <f>"063"</f>
        <v>063</v>
      </c>
      <c r="D1094" t="s">
        <v>876</v>
      </c>
      <c r="E1094" t="str">
        <f t="shared" si="176"/>
        <v>01</v>
      </c>
      <c r="F1094" t="str">
        <f>"001"</f>
        <v>001</v>
      </c>
      <c r="G1094" t="str">
        <f>""</f>
        <v/>
      </c>
      <c r="H1094" t="s">
        <v>1</v>
      </c>
      <c r="I1094" t="s">
        <v>83</v>
      </c>
      <c r="J1094" t="s">
        <v>7241</v>
      </c>
      <c r="K1094" t="str">
        <f>"41750"</f>
        <v>41750</v>
      </c>
      <c r="L1094" t="s">
        <v>413</v>
      </c>
    </row>
    <row r="1095" spans="1:12" customFormat="1" x14ac:dyDescent="0.25">
      <c r="A1095" t="str">
        <f t="shared" si="177"/>
        <v>41</v>
      </c>
      <c r="B1095" t="s">
        <v>812</v>
      </c>
      <c r="C1095" t="str">
        <f>"063"</f>
        <v>063</v>
      </c>
      <c r="D1095" t="s">
        <v>876</v>
      </c>
      <c r="E1095" t="str">
        <f t="shared" si="176"/>
        <v>01</v>
      </c>
      <c r="F1095" t="str">
        <f>"001"</f>
        <v>001</v>
      </c>
      <c r="G1095" t="str">
        <f>""</f>
        <v/>
      </c>
      <c r="H1095" t="s">
        <v>0</v>
      </c>
      <c r="I1095" t="s">
        <v>83</v>
      </c>
      <c r="J1095" t="s">
        <v>7241</v>
      </c>
      <c r="K1095" t="str">
        <f>"41750"</f>
        <v>41750</v>
      </c>
      <c r="L1095" t="s">
        <v>413</v>
      </c>
    </row>
    <row r="1096" spans="1:12" customFormat="1" x14ac:dyDescent="0.25">
      <c r="A1096" t="str">
        <f t="shared" si="177"/>
        <v>41</v>
      </c>
      <c r="B1096" t="s">
        <v>812</v>
      </c>
      <c r="C1096" t="str">
        <f>"063"</f>
        <v>063</v>
      </c>
      <c r="D1096" t="s">
        <v>876</v>
      </c>
      <c r="E1096" t="str">
        <f t="shared" si="176"/>
        <v>01</v>
      </c>
      <c r="F1096" t="str">
        <f>"002"</f>
        <v>002</v>
      </c>
      <c r="G1096" t="str">
        <f>""</f>
        <v/>
      </c>
      <c r="H1096" t="s">
        <v>1</v>
      </c>
      <c r="I1096" t="s">
        <v>2444</v>
      </c>
      <c r="J1096" t="s">
        <v>7242</v>
      </c>
      <c r="K1096" t="str">
        <f>"41750"</f>
        <v>41750</v>
      </c>
    </row>
    <row r="1097" spans="1:12" customFormat="1" x14ac:dyDescent="0.25">
      <c r="A1097" t="str">
        <f t="shared" si="177"/>
        <v>41</v>
      </c>
      <c r="B1097" t="s">
        <v>812</v>
      </c>
      <c r="C1097" t="str">
        <f>"063"</f>
        <v>063</v>
      </c>
      <c r="D1097" t="s">
        <v>876</v>
      </c>
      <c r="E1097" t="str">
        <f t="shared" si="176"/>
        <v>01</v>
      </c>
      <c r="F1097" t="str">
        <f>"002"</f>
        <v>002</v>
      </c>
      <c r="G1097" t="str">
        <f>""</f>
        <v/>
      </c>
      <c r="H1097" t="s">
        <v>0</v>
      </c>
      <c r="I1097" t="s">
        <v>2444</v>
      </c>
      <c r="J1097" t="s">
        <v>7242</v>
      </c>
      <c r="K1097" t="str">
        <f>"41750"</f>
        <v>41750</v>
      </c>
    </row>
    <row r="1098" spans="1:12" customFormat="1" x14ac:dyDescent="0.25">
      <c r="A1098" t="str">
        <f t="shared" si="177"/>
        <v>41</v>
      </c>
      <c r="B1098" t="s">
        <v>812</v>
      </c>
      <c r="C1098" t="str">
        <f t="shared" ref="C1098:C1106" si="178">"064"</f>
        <v>064</v>
      </c>
      <c r="D1098" t="s">
        <v>877</v>
      </c>
      <c r="E1098" t="str">
        <f t="shared" si="176"/>
        <v>01</v>
      </c>
      <c r="F1098" t="str">
        <f>"001"</f>
        <v>001</v>
      </c>
      <c r="G1098" t="str">
        <f>""</f>
        <v/>
      </c>
      <c r="H1098" t="s">
        <v>3</v>
      </c>
      <c r="I1098" t="s">
        <v>18</v>
      </c>
      <c r="J1098" t="s">
        <v>7243</v>
      </c>
      <c r="K1098" t="str">
        <f t="shared" ref="K1098:K1106" si="179">"41770"</f>
        <v>41770</v>
      </c>
    </row>
    <row r="1099" spans="1:12" customFormat="1" x14ac:dyDescent="0.25">
      <c r="A1099" t="str">
        <f t="shared" si="177"/>
        <v>41</v>
      </c>
      <c r="B1099" t="s">
        <v>812</v>
      </c>
      <c r="C1099" t="str">
        <f t="shared" si="178"/>
        <v>064</v>
      </c>
      <c r="D1099" t="s">
        <v>877</v>
      </c>
      <c r="E1099" t="str">
        <f t="shared" si="176"/>
        <v>01</v>
      </c>
      <c r="F1099" t="str">
        <f>"002"</f>
        <v>002</v>
      </c>
      <c r="G1099" t="str">
        <f>""</f>
        <v/>
      </c>
      <c r="H1099" t="s">
        <v>3</v>
      </c>
      <c r="I1099" t="s">
        <v>18</v>
      </c>
      <c r="J1099" t="s">
        <v>7243</v>
      </c>
      <c r="K1099" t="str">
        <f t="shared" si="179"/>
        <v>41770</v>
      </c>
    </row>
    <row r="1100" spans="1:12" customFormat="1" x14ac:dyDescent="0.25">
      <c r="A1100" t="str">
        <f t="shared" si="177"/>
        <v>41</v>
      </c>
      <c r="B1100" t="s">
        <v>812</v>
      </c>
      <c r="C1100" t="str">
        <f t="shared" si="178"/>
        <v>064</v>
      </c>
      <c r="D1100" t="s">
        <v>877</v>
      </c>
      <c r="E1100" t="str">
        <f>"02"</f>
        <v>02</v>
      </c>
      <c r="F1100" t="str">
        <f>"001"</f>
        <v>001</v>
      </c>
      <c r="G1100" t="str">
        <f>""</f>
        <v/>
      </c>
      <c r="H1100" t="s">
        <v>1</v>
      </c>
      <c r="I1100" t="s">
        <v>3689</v>
      </c>
      <c r="J1100" t="s">
        <v>7244</v>
      </c>
      <c r="K1100" t="str">
        <f t="shared" si="179"/>
        <v>41770</v>
      </c>
    </row>
    <row r="1101" spans="1:12" customFormat="1" x14ac:dyDescent="0.25">
      <c r="A1101" t="str">
        <f t="shared" si="177"/>
        <v>41</v>
      </c>
      <c r="B1101" t="s">
        <v>812</v>
      </c>
      <c r="C1101" t="str">
        <f t="shared" si="178"/>
        <v>064</v>
      </c>
      <c r="D1101" t="s">
        <v>877</v>
      </c>
      <c r="E1101" t="str">
        <f>"02"</f>
        <v>02</v>
      </c>
      <c r="F1101" t="str">
        <f>"001"</f>
        <v>001</v>
      </c>
      <c r="G1101" t="str">
        <f>""</f>
        <v/>
      </c>
      <c r="H1101" t="s">
        <v>0</v>
      </c>
      <c r="I1101" t="s">
        <v>3689</v>
      </c>
      <c r="J1101" t="s">
        <v>7244</v>
      </c>
      <c r="K1101" t="str">
        <f t="shared" si="179"/>
        <v>41770</v>
      </c>
    </row>
    <row r="1102" spans="1:12" customFormat="1" x14ac:dyDescent="0.25">
      <c r="A1102" t="str">
        <f t="shared" si="177"/>
        <v>41</v>
      </c>
      <c r="B1102" t="s">
        <v>812</v>
      </c>
      <c r="C1102" t="str">
        <f t="shared" si="178"/>
        <v>064</v>
      </c>
      <c r="D1102" t="s">
        <v>877</v>
      </c>
      <c r="E1102" t="str">
        <f>"02"</f>
        <v>02</v>
      </c>
      <c r="F1102" t="str">
        <f>"002"</f>
        <v>002</v>
      </c>
      <c r="G1102" t="str">
        <f>""</f>
        <v/>
      </c>
      <c r="H1102" t="s">
        <v>3</v>
      </c>
      <c r="I1102" t="s">
        <v>1967</v>
      </c>
      <c r="J1102" t="s">
        <v>7245</v>
      </c>
      <c r="K1102" t="str">
        <f t="shared" si="179"/>
        <v>41770</v>
      </c>
    </row>
    <row r="1103" spans="1:12" customFormat="1" x14ac:dyDescent="0.25">
      <c r="A1103" t="str">
        <f t="shared" si="177"/>
        <v>41</v>
      </c>
      <c r="B1103" t="s">
        <v>812</v>
      </c>
      <c r="C1103" t="str">
        <f t="shared" si="178"/>
        <v>064</v>
      </c>
      <c r="D1103" t="s">
        <v>877</v>
      </c>
      <c r="E1103" t="str">
        <f>"02"</f>
        <v>02</v>
      </c>
      <c r="F1103" t="str">
        <f>"003"</f>
        <v>003</v>
      </c>
      <c r="G1103" t="str">
        <f>""</f>
        <v/>
      </c>
      <c r="H1103" t="s">
        <v>1</v>
      </c>
      <c r="I1103" t="s">
        <v>2199</v>
      </c>
      <c r="J1103" t="s">
        <v>7246</v>
      </c>
      <c r="K1103" t="str">
        <f t="shared" si="179"/>
        <v>41770</v>
      </c>
    </row>
    <row r="1104" spans="1:12" customFormat="1" x14ac:dyDescent="0.25">
      <c r="A1104" t="str">
        <f t="shared" si="177"/>
        <v>41</v>
      </c>
      <c r="B1104" t="s">
        <v>812</v>
      </c>
      <c r="C1104" t="str">
        <f t="shared" si="178"/>
        <v>064</v>
      </c>
      <c r="D1104" t="s">
        <v>877</v>
      </c>
      <c r="E1104" t="str">
        <f>"02"</f>
        <v>02</v>
      </c>
      <c r="F1104" t="str">
        <f>"003"</f>
        <v>003</v>
      </c>
      <c r="G1104" t="str">
        <f>""</f>
        <v/>
      </c>
      <c r="H1104" t="s">
        <v>0</v>
      </c>
      <c r="I1104" t="s">
        <v>2199</v>
      </c>
      <c r="J1104" t="s">
        <v>7246</v>
      </c>
      <c r="K1104" t="str">
        <f t="shared" si="179"/>
        <v>41770</v>
      </c>
    </row>
    <row r="1105" spans="1:11" customFormat="1" x14ac:dyDescent="0.25">
      <c r="A1105" t="str">
        <f t="shared" si="177"/>
        <v>41</v>
      </c>
      <c r="B1105" t="s">
        <v>812</v>
      </c>
      <c r="C1105" t="str">
        <f t="shared" si="178"/>
        <v>064</v>
      </c>
      <c r="D1105" t="s">
        <v>877</v>
      </c>
      <c r="E1105" t="str">
        <f>"03"</f>
        <v>03</v>
      </c>
      <c r="F1105" t="str">
        <f>"001"</f>
        <v>001</v>
      </c>
      <c r="G1105" t="str">
        <f>""</f>
        <v/>
      </c>
      <c r="H1105" t="s">
        <v>1</v>
      </c>
      <c r="I1105" t="s">
        <v>99</v>
      </c>
      <c r="J1105" t="s">
        <v>7247</v>
      </c>
      <c r="K1105" t="str">
        <f t="shared" si="179"/>
        <v>41770</v>
      </c>
    </row>
    <row r="1106" spans="1:11" customFormat="1" x14ac:dyDescent="0.25">
      <c r="A1106" t="str">
        <f t="shared" si="177"/>
        <v>41</v>
      </c>
      <c r="B1106" t="s">
        <v>812</v>
      </c>
      <c r="C1106" t="str">
        <f t="shared" si="178"/>
        <v>064</v>
      </c>
      <c r="D1106" t="s">
        <v>877</v>
      </c>
      <c r="E1106" t="str">
        <f>"03"</f>
        <v>03</v>
      </c>
      <c r="F1106" t="str">
        <f>"001"</f>
        <v>001</v>
      </c>
      <c r="G1106" t="str">
        <f>""</f>
        <v/>
      </c>
      <c r="H1106" t="s">
        <v>0</v>
      </c>
      <c r="I1106" t="s">
        <v>99</v>
      </c>
      <c r="J1106" t="s">
        <v>7247</v>
      </c>
      <c r="K1106" t="str">
        <f t="shared" si="179"/>
        <v>41770</v>
      </c>
    </row>
    <row r="1107" spans="1:11" customFormat="1" x14ac:dyDescent="0.25">
      <c r="A1107" t="str">
        <f t="shared" si="177"/>
        <v>41</v>
      </c>
      <c r="B1107" t="s">
        <v>812</v>
      </c>
      <c r="C1107" t="str">
        <f t="shared" ref="C1107:C1144" si="180">"065"</f>
        <v>065</v>
      </c>
      <c r="D1107" t="s">
        <v>878</v>
      </c>
      <c r="E1107" t="str">
        <f t="shared" ref="E1107:E1116" si="181">"01"</f>
        <v>01</v>
      </c>
      <c r="F1107" t="str">
        <f>"001"</f>
        <v>001</v>
      </c>
      <c r="G1107" t="str">
        <f>""</f>
        <v/>
      </c>
      <c r="H1107" t="s">
        <v>1</v>
      </c>
      <c r="I1107" t="s">
        <v>23</v>
      </c>
      <c r="J1107" t="s">
        <v>7248</v>
      </c>
      <c r="K1107" t="str">
        <f t="shared" ref="K1107:K1144" si="182">"41530"</f>
        <v>41530</v>
      </c>
    </row>
    <row r="1108" spans="1:11" customFormat="1" x14ac:dyDescent="0.25">
      <c r="A1108" t="str">
        <f t="shared" si="177"/>
        <v>41</v>
      </c>
      <c r="B1108" t="s">
        <v>812</v>
      </c>
      <c r="C1108" t="str">
        <f t="shared" si="180"/>
        <v>065</v>
      </c>
      <c r="D1108" t="s">
        <v>878</v>
      </c>
      <c r="E1108" t="str">
        <f t="shared" si="181"/>
        <v>01</v>
      </c>
      <c r="F1108" t="str">
        <f>"001"</f>
        <v>001</v>
      </c>
      <c r="G1108" t="str">
        <f>""</f>
        <v/>
      </c>
      <c r="H1108" t="s">
        <v>0</v>
      </c>
      <c r="I1108" t="s">
        <v>23</v>
      </c>
      <c r="J1108" t="s">
        <v>7248</v>
      </c>
      <c r="K1108" t="str">
        <f t="shared" si="182"/>
        <v>41530</v>
      </c>
    </row>
    <row r="1109" spans="1:11" customFormat="1" x14ac:dyDescent="0.25">
      <c r="A1109" t="str">
        <f t="shared" si="177"/>
        <v>41</v>
      </c>
      <c r="B1109" t="s">
        <v>812</v>
      </c>
      <c r="C1109" t="str">
        <f t="shared" si="180"/>
        <v>065</v>
      </c>
      <c r="D1109" t="s">
        <v>878</v>
      </c>
      <c r="E1109" t="str">
        <f t="shared" si="181"/>
        <v>01</v>
      </c>
      <c r="F1109" t="str">
        <f>"001"</f>
        <v>001</v>
      </c>
      <c r="G1109" t="str">
        <f>""</f>
        <v/>
      </c>
      <c r="H1109" t="s">
        <v>2</v>
      </c>
      <c r="I1109" t="s">
        <v>23</v>
      </c>
      <c r="J1109" t="s">
        <v>7248</v>
      </c>
      <c r="K1109" t="str">
        <f t="shared" si="182"/>
        <v>41530</v>
      </c>
    </row>
    <row r="1110" spans="1:11" customFormat="1" x14ac:dyDescent="0.25">
      <c r="A1110" t="str">
        <f t="shared" si="177"/>
        <v>41</v>
      </c>
      <c r="B1110" t="s">
        <v>812</v>
      </c>
      <c r="C1110" t="str">
        <f t="shared" si="180"/>
        <v>065</v>
      </c>
      <c r="D1110" t="s">
        <v>878</v>
      </c>
      <c r="E1110" t="str">
        <f t="shared" si="181"/>
        <v>01</v>
      </c>
      <c r="F1110" t="str">
        <f>"002"</f>
        <v>002</v>
      </c>
      <c r="G1110" t="str">
        <f>""</f>
        <v/>
      </c>
      <c r="H1110" t="s">
        <v>1</v>
      </c>
      <c r="I1110" t="s">
        <v>3690</v>
      </c>
      <c r="J1110" t="s">
        <v>7249</v>
      </c>
      <c r="K1110" t="str">
        <f t="shared" si="182"/>
        <v>41530</v>
      </c>
    </row>
    <row r="1111" spans="1:11" customFormat="1" x14ac:dyDescent="0.25">
      <c r="A1111" t="str">
        <f t="shared" si="177"/>
        <v>41</v>
      </c>
      <c r="B1111" t="s">
        <v>812</v>
      </c>
      <c r="C1111" t="str">
        <f t="shared" si="180"/>
        <v>065</v>
      </c>
      <c r="D1111" t="s">
        <v>878</v>
      </c>
      <c r="E1111" t="str">
        <f t="shared" si="181"/>
        <v>01</v>
      </c>
      <c r="F1111" t="str">
        <f>"002"</f>
        <v>002</v>
      </c>
      <c r="G1111" t="str">
        <f>""</f>
        <v/>
      </c>
      <c r="H1111" t="s">
        <v>0</v>
      </c>
      <c r="I1111" t="s">
        <v>3690</v>
      </c>
      <c r="J1111" t="s">
        <v>7249</v>
      </c>
      <c r="K1111" t="str">
        <f t="shared" si="182"/>
        <v>41530</v>
      </c>
    </row>
    <row r="1112" spans="1:11" customFormat="1" x14ac:dyDescent="0.25">
      <c r="A1112" t="str">
        <f t="shared" si="177"/>
        <v>41</v>
      </c>
      <c r="B1112" t="s">
        <v>812</v>
      </c>
      <c r="C1112" t="str">
        <f t="shared" si="180"/>
        <v>065</v>
      </c>
      <c r="D1112" t="s">
        <v>878</v>
      </c>
      <c r="E1112" t="str">
        <f t="shared" si="181"/>
        <v>01</v>
      </c>
      <c r="F1112" t="str">
        <f>"003"</f>
        <v>003</v>
      </c>
      <c r="G1112" t="str">
        <f>""</f>
        <v/>
      </c>
      <c r="H1112" t="s">
        <v>3</v>
      </c>
      <c r="I1112" t="s">
        <v>3691</v>
      </c>
      <c r="J1112" t="s">
        <v>7250</v>
      </c>
      <c r="K1112" t="str">
        <f t="shared" si="182"/>
        <v>41530</v>
      </c>
    </row>
    <row r="1113" spans="1:11" customFormat="1" x14ac:dyDescent="0.25">
      <c r="A1113" t="str">
        <f t="shared" si="177"/>
        <v>41</v>
      </c>
      <c r="B1113" t="s">
        <v>812</v>
      </c>
      <c r="C1113" t="str">
        <f t="shared" si="180"/>
        <v>065</v>
      </c>
      <c r="D1113" t="s">
        <v>878</v>
      </c>
      <c r="E1113" t="str">
        <f t="shared" si="181"/>
        <v>01</v>
      </c>
      <c r="F1113" t="str">
        <f>"004"</f>
        <v>004</v>
      </c>
      <c r="G1113" t="str">
        <f>""</f>
        <v/>
      </c>
      <c r="H1113" t="s">
        <v>1</v>
      </c>
      <c r="I1113" t="s">
        <v>3692</v>
      </c>
      <c r="J1113" t="s">
        <v>7251</v>
      </c>
      <c r="K1113" t="str">
        <f t="shared" si="182"/>
        <v>41530</v>
      </c>
    </row>
    <row r="1114" spans="1:11" customFormat="1" x14ac:dyDescent="0.25">
      <c r="A1114" t="str">
        <f t="shared" si="177"/>
        <v>41</v>
      </c>
      <c r="B1114" t="s">
        <v>812</v>
      </c>
      <c r="C1114" t="str">
        <f t="shared" si="180"/>
        <v>065</v>
      </c>
      <c r="D1114" t="s">
        <v>878</v>
      </c>
      <c r="E1114" t="str">
        <f t="shared" si="181"/>
        <v>01</v>
      </c>
      <c r="F1114" t="str">
        <f>"004"</f>
        <v>004</v>
      </c>
      <c r="G1114" t="str">
        <f>""</f>
        <v/>
      </c>
      <c r="H1114" t="s">
        <v>0</v>
      </c>
      <c r="I1114" t="s">
        <v>3692</v>
      </c>
      <c r="J1114" t="s">
        <v>7251</v>
      </c>
      <c r="K1114" t="str">
        <f t="shared" si="182"/>
        <v>41530</v>
      </c>
    </row>
    <row r="1115" spans="1:11" customFormat="1" x14ac:dyDescent="0.25">
      <c r="A1115" t="str">
        <f t="shared" si="177"/>
        <v>41</v>
      </c>
      <c r="B1115" t="s">
        <v>812</v>
      </c>
      <c r="C1115" t="str">
        <f t="shared" si="180"/>
        <v>065</v>
      </c>
      <c r="D1115" t="s">
        <v>878</v>
      </c>
      <c r="E1115" t="str">
        <f t="shared" si="181"/>
        <v>01</v>
      </c>
      <c r="F1115" t="str">
        <f>"005"</f>
        <v>005</v>
      </c>
      <c r="G1115" t="str">
        <f>""</f>
        <v/>
      </c>
      <c r="H1115" t="s">
        <v>1</v>
      </c>
      <c r="I1115" t="s">
        <v>3692</v>
      </c>
      <c r="J1115" t="s">
        <v>7251</v>
      </c>
      <c r="K1115" t="str">
        <f t="shared" si="182"/>
        <v>41530</v>
      </c>
    </row>
    <row r="1116" spans="1:11" customFormat="1" x14ac:dyDescent="0.25">
      <c r="A1116" t="str">
        <f t="shared" si="177"/>
        <v>41</v>
      </c>
      <c r="B1116" t="s">
        <v>812</v>
      </c>
      <c r="C1116" t="str">
        <f t="shared" si="180"/>
        <v>065</v>
      </c>
      <c r="D1116" t="s">
        <v>878</v>
      </c>
      <c r="E1116" t="str">
        <f t="shared" si="181"/>
        <v>01</v>
      </c>
      <c r="F1116" t="str">
        <f>"005"</f>
        <v>005</v>
      </c>
      <c r="G1116" t="str">
        <f>""</f>
        <v/>
      </c>
      <c r="H1116" t="s">
        <v>0</v>
      </c>
      <c r="I1116" t="s">
        <v>3692</v>
      </c>
      <c r="J1116" t="s">
        <v>7251</v>
      </c>
      <c r="K1116" t="str">
        <f t="shared" si="182"/>
        <v>41530</v>
      </c>
    </row>
    <row r="1117" spans="1:11" customFormat="1" x14ac:dyDescent="0.25">
      <c r="A1117" t="str">
        <f t="shared" si="177"/>
        <v>41</v>
      </c>
      <c r="B1117" t="s">
        <v>812</v>
      </c>
      <c r="C1117" t="str">
        <f t="shared" si="180"/>
        <v>065</v>
      </c>
      <c r="D1117" t="s">
        <v>878</v>
      </c>
      <c r="E1117" t="str">
        <f t="shared" ref="E1117:E1127" si="183">"02"</f>
        <v>02</v>
      </c>
      <c r="F1117" t="str">
        <f>"001"</f>
        <v>001</v>
      </c>
      <c r="G1117" t="str">
        <f>""</f>
        <v/>
      </c>
      <c r="H1117" t="s">
        <v>3</v>
      </c>
      <c r="I1117" t="s">
        <v>3693</v>
      </c>
      <c r="J1117" t="s">
        <v>7252</v>
      </c>
      <c r="K1117" t="str">
        <f t="shared" si="182"/>
        <v>41530</v>
      </c>
    </row>
    <row r="1118" spans="1:11" customFormat="1" x14ac:dyDescent="0.25">
      <c r="A1118" t="str">
        <f t="shared" si="177"/>
        <v>41</v>
      </c>
      <c r="B1118" t="s">
        <v>812</v>
      </c>
      <c r="C1118" t="str">
        <f t="shared" si="180"/>
        <v>065</v>
      </c>
      <c r="D1118" t="s">
        <v>878</v>
      </c>
      <c r="E1118" t="str">
        <f t="shared" si="183"/>
        <v>02</v>
      </c>
      <c r="F1118" t="str">
        <f>"002"</f>
        <v>002</v>
      </c>
      <c r="G1118" t="str">
        <f>""</f>
        <v/>
      </c>
      <c r="H1118" t="s">
        <v>3</v>
      </c>
      <c r="I1118" t="s">
        <v>1784</v>
      </c>
      <c r="J1118" t="s">
        <v>7044</v>
      </c>
      <c r="K1118" t="str">
        <f t="shared" si="182"/>
        <v>41530</v>
      </c>
    </row>
    <row r="1119" spans="1:11" customFormat="1" x14ac:dyDescent="0.25">
      <c r="A1119" t="str">
        <f t="shared" si="177"/>
        <v>41</v>
      </c>
      <c r="B1119" t="s">
        <v>812</v>
      </c>
      <c r="C1119" t="str">
        <f t="shared" si="180"/>
        <v>065</v>
      </c>
      <c r="D1119" t="s">
        <v>878</v>
      </c>
      <c r="E1119" t="str">
        <f t="shared" si="183"/>
        <v>02</v>
      </c>
      <c r="F1119" t="str">
        <f>"003"</f>
        <v>003</v>
      </c>
      <c r="G1119" t="str">
        <f>""</f>
        <v/>
      </c>
      <c r="H1119" t="s">
        <v>1</v>
      </c>
      <c r="I1119" t="s">
        <v>3694</v>
      </c>
      <c r="J1119" t="s">
        <v>7253</v>
      </c>
      <c r="K1119" t="str">
        <f t="shared" si="182"/>
        <v>41530</v>
      </c>
    </row>
    <row r="1120" spans="1:11" customFormat="1" x14ac:dyDescent="0.25">
      <c r="A1120" t="str">
        <f t="shared" si="177"/>
        <v>41</v>
      </c>
      <c r="B1120" t="s">
        <v>812</v>
      </c>
      <c r="C1120" t="str">
        <f t="shared" si="180"/>
        <v>065</v>
      </c>
      <c r="D1120" t="s">
        <v>878</v>
      </c>
      <c r="E1120" t="str">
        <f t="shared" si="183"/>
        <v>02</v>
      </c>
      <c r="F1120" t="str">
        <f>"003"</f>
        <v>003</v>
      </c>
      <c r="G1120" t="str">
        <f>""</f>
        <v/>
      </c>
      <c r="H1120" t="s">
        <v>0</v>
      </c>
      <c r="I1120" t="s">
        <v>3694</v>
      </c>
      <c r="J1120" t="s">
        <v>7253</v>
      </c>
      <c r="K1120" t="str">
        <f t="shared" si="182"/>
        <v>41530</v>
      </c>
    </row>
    <row r="1121" spans="1:11" customFormat="1" x14ac:dyDescent="0.25">
      <c r="A1121" t="str">
        <f t="shared" si="177"/>
        <v>41</v>
      </c>
      <c r="B1121" t="s">
        <v>812</v>
      </c>
      <c r="C1121" t="str">
        <f t="shared" si="180"/>
        <v>065</v>
      </c>
      <c r="D1121" t="s">
        <v>878</v>
      </c>
      <c r="E1121" t="str">
        <f t="shared" si="183"/>
        <v>02</v>
      </c>
      <c r="F1121" t="str">
        <f>"004"</f>
        <v>004</v>
      </c>
      <c r="G1121" t="str">
        <f>""</f>
        <v/>
      </c>
      <c r="H1121" t="s">
        <v>1</v>
      </c>
      <c r="I1121" t="s">
        <v>3693</v>
      </c>
      <c r="J1121" t="s">
        <v>7252</v>
      </c>
      <c r="K1121" t="str">
        <f t="shared" si="182"/>
        <v>41530</v>
      </c>
    </row>
    <row r="1122" spans="1:11" customFormat="1" x14ac:dyDescent="0.25">
      <c r="A1122" t="str">
        <f t="shared" si="177"/>
        <v>41</v>
      </c>
      <c r="B1122" t="s">
        <v>812</v>
      </c>
      <c r="C1122" t="str">
        <f t="shared" si="180"/>
        <v>065</v>
      </c>
      <c r="D1122" t="s">
        <v>878</v>
      </c>
      <c r="E1122" t="str">
        <f t="shared" si="183"/>
        <v>02</v>
      </c>
      <c r="F1122" t="str">
        <f>"004"</f>
        <v>004</v>
      </c>
      <c r="G1122" t="str">
        <f>""</f>
        <v/>
      </c>
      <c r="H1122" t="s">
        <v>0</v>
      </c>
      <c r="I1122" t="s">
        <v>3693</v>
      </c>
      <c r="J1122" t="s">
        <v>7252</v>
      </c>
      <c r="K1122" t="str">
        <f t="shared" si="182"/>
        <v>41530</v>
      </c>
    </row>
    <row r="1123" spans="1:11" customFormat="1" x14ac:dyDescent="0.25">
      <c r="A1123" t="str">
        <f t="shared" si="177"/>
        <v>41</v>
      </c>
      <c r="B1123" t="s">
        <v>812</v>
      </c>
      <c r="C1123" t="str">
        <f t="shared" si="180"/>
        <v>065</v>
      </c>
      <c r="D1123" t="s">
        <v>878</v>
      </c>
      <c r="E1123" t="str">
        <f t="shared" si="183"/>
        <v>02</v>
      </c>
      <c r="F1123" t="str">
        <f>"004"</f>
        <v>004</v>
      </c>
      <c r="G1123" t="str">
        <f>""</f>
        <v/>
      </c>
      <c r="H1123" t="s">
        <v>2</v>
      </c>
      <c r="I1123" t="s">
        <v>3693</v>
      </c>
      <c r="J1123" t="s">
        <v>7252</v>
      </c>
      <c r="K1123" t="str">
        <f t="shared" si="182"/>
        <v>41530</v>
      </c>
    </row>
    <row r="1124" spans="1:11" customFormat="1" x14ac:dyDescent="0.25">
      <c r="A1124" t="str">
        <f t="shared" si="177"/>
        <v>41</v>
      </c>
      <c r="B1124" t="s">
        <v>812</v>
      </c>
      <c r="C1124" t="str">
        <f t="shared" si="180"/>
        <v>065</v>
      </c>
      <c r="D1124" t="s">
        <v>878</v>
      </c>
      <c r="E1124" t="str">
        <f t="shared" si="183"/>
        <v>02</v>
      </c>
      <c r="F1124" t="str">
        <f>"005"</f>
        <v>005</v>
      </c>
      <c r="G1124" t="str">
        <f>""</f>
        <v/>
      </c>
      <c r="H1124" t="s">
        <v>1</v>
      </c>
      <c r="I1124" t="s">
        <v>3695</v>
      </c>
      <c r="J1124" t="s">
        <v>7254</v>
      </c>
      <c r="K1124" t="str">
        <f t="shared" si="182"/>
        <v>41530</v>
      </c>
    </row>
    <row r="1125" spans="1:11" customFormat="1" x14ac:dyDescent="0.25">
      <c r="A1125" t="str">
        <f t="shared" si="177"/>
        <v>41</v>
      </c>
      <c r="B1125" t="s">
        <v>812</v>
      </c>
      <c r="C1125" t="str">
        <f t="shared" si="180"/>
        <v>065</v>
      </c>
      <c r="D1125" t="s">
        <v>878</v>
      </c>
      <c r="E1125" t="str">
        <f t="shared" si="183"/>
        <v>02</v>
      </c>
      <c r="F1125" t="str">
        <f>"005"</f>
        <v>005</v>
      </c>
      <c r="G1125" t="str">
        <f>""</f>
        <v/>
      </c>
      <c r="H1125" t="s">
        <v>0</v>
      </c>
      <c r="I1125" t="s">
        <v>3695</v>
      </c>
      <c r="J1125" t="s">
        <v>7254</v>
      </c>
      <c r="K1125" t="str">
        <f t="shared" si="182"/>
        <v>41530</v>
      </c>
    </row>
    <row r="1126" spans="1:11" customFormat="1" x14ac:dyDescent="0.25">
      <c r="A1126" t="str">
        <f t="shared" si="177"/>
        <v>41</v>
      </c>
      <c r="B1126" t="s">
        <v>812</v>
      </c>
      <c r="C1126" t="str">
        <f t="shared" si="180"/>
        <v>065</v>
      </c>
      <c r="D1126" t="s">
        <v>878</v>
      </c>
      <c r="E1126" t="str">
        <f t="shared" si="183"/>
        <v>02</v>
      </c>
      <c r="F1126" t="str">
        <f>"006"</f>
        <v>006</v>
      </c>
      <c r="G1126" t="str">
        <f>""</f>
        <v/>
      </c>
      <c r="H1126" t="s">
        <v>1</v>
      </c>
      <c r="I1126" t="s">
        <v>3695</v>
      </c>
      <c r="J1126" t="s">
        <v>7254</v>
      </c>
      <c r="K1126" t="str">
        <f t="shared" si="182"/>
        <v>41530</v>
      </c>
    </row>
    <row r="1127" spans="1:11" customFormat="1" x14ac:dyDescent="0.25">
      <c r="A1127" t="str">
        <f t="shared" si="177"/>
        <v>41</v>
      </c>
      <c r="B1127" t="s">
        <v>812</v>
      </c>
      <c r="C1127" t="str">
        <f t="shared" si="180"/>
        <v>065</v>
      </c>
      <c r="D1127" t="s">
        <v>878</v>
      </c>
      <c r="E1127" t="str">
        <f t="shared" si="183"/>
        <v>02</v>
      </c>
      <c r="F1127" t="str">
        <f>"006"</f>
        <v>006</v>
      </c>
      <c r="G1127" t="str">
        <f>""</f>
        <v/>
      </c>
      <c r="H1127" t="s">
        <v>0</v>
      </c>
      <c r="I1127" t="s">
        <v>3695</v>
      </c>
      <c r="J1127" t="s">
        <v>7254</v>
      </c>
      <c r="K1127" t="str">
        <f t="shared" si="182"/>
        <v>41530</v>
      </c>
    </row>
    <row r="1128" spans="1:11" customFormat="1" x14ac:dyDescent="0.25">
      <c r="A1128" t="str">
        <f t="shared" si="177"/>
        <v>41</v>
      </c>
      <c r="B1128" t="s">
        <v>812</v>
      </c>
      <c r="C1128" t="str">
        <f t="shared" si="180"/>
        <v>065</v>
      </c>
      <c r="D1128" t="s">
        <v>878</v>
      </c>
      <c r="E1128" t="str">
        <f t="shared" ref="E1128:E1136" si="184">"03"</f>
        <v>03</v>
      </c>
      <c r="F1128" t="str">
        <f>"001"</f>
        <v>001</v>
      </c>
      <c r="G1128" t="str">
        <f>""</f>
        <v/>
      </c>
      <c r="H1128" t="s">
        <v>1</v>
      </c>
      <c r="I1128" t="s">
        <v>23</v>
      </c>
      <c r="J1128" t="s">
        <v>7248</v>
      </c>
      <c r="K1128" t="str">
        <f t="shared" si="182"/>
        <v>41530</v>
      </c>
    </row>
    <row r="1129" spans="1:11" customFormat="1" x14ac:dyDescent="0.25">
      <c r="A1129" t="str">
        <f t="shared" si="177"/>
        <v>41</v>
      </c>
      <c r="B1129" t="s">
        <v>812</v>
      </c>
      <c r="C1129" t="str">
        <f t="shared" si="180"/>
        <v>065</v>
      </c>
      <c r="D1129" t="s">
        <v>878</v>
      </c>
      <c r="E1129" t="str">
        <f t="shared" si="184"/>
        <v>03</v>
      </c>
      <c r="F1129" t="str">
        <f>"001"</f>
        <v>001</v>
      </c>
      <c r="G1129" t="str">
        <f>""</f>
        <v/>
      </c>
      <c r="H1129" t="s">
        <v>0</v>
      </c>
      <c r="I1129" t="s">
        <v>23</v>
      </c>
      <c r="J1129" t="s">
        <v>7248</v>
      </c>
      <c r="K1129" t="str">
        <f t="shared" si="182"/>
        <v>41530</v>
      </c>
    </row>
    <row r="1130" spans="1:11" customFormat="1" x14ac:dyDescent="0.25">
      <c r="A1130" t="str">
        <f t="shared" si="177"/>
        <v>41</v>
      </c>
      <c r="B1130" t="s">
        <v>812</v>
      </c>
      <c r="C1130" t="str">
        <f t="shared" si="180"/>
        <v>065</v>
      </c>
      <c r="D1130" t="s">
        <v>878</v>
      </c>
      <c r="E1130" t="str">
        <f t="shared" si="184"/>
        <v>03</v>
      </c>
      <c r="F1130" t="str">
        <f>"002"</f>
        <v>002</v>
      </c>
      <c r="G1130" t="str">
        <f>""</f>
        <v/>
      </c>
      <c r="H1130" t="s">
        <v>1</v>
      </c>
      <c r="I1130" t="s">
        <v>3696</v>
      </c>
      <c r="J1130" t="s">
        <v>7255</v>
      </c>
      <c r="K1130" t="str">
        <f t="shared" si="182"/>
        <v>41530</v>
      </c>
    </row>
    <row r="1131" spans="1:11" customFormat="1" x14ac:dyDescent="0.25">
      <c r="A1131" t="str">
        <f t="shared" si="177"/>
        <v>41</v>
      </c>
      <c r="B1131" t="s">
        <v>812</v>
      </c>
      <c r="C1131" t="str">
        <f t="shared" si="180"/>
        <v>065</v>
      </c>
      <c r="D1131" t="s">
        <v>878</v>
      </c>
      <c r="E1131" t="str">
        <f t="shared" si="184"/>
        <v>03</v>
      </c>
      <c r="F1131" t="str">
        <f>"002"</f>
        <v>002</v>
      </c>
      <c r="G1131" t="str">
        <f>""</f>
        <v/>
      </c>
      <c r="H1131" t="s">
        <v>0</v>
      </c>
      <c r="I1131" t="s">
        <v>3696</v>
      </c>
      <c r="J1131" t="s">
        <v>7255</v>
      </c>
      <c r="K1131" t="str">
        <f t="shared" si="182"/>
        <v>41530</v>
      </c>
    </row>
    <row r="1132" spans="1:11" customFormat="1" x14ac:dyDescent="0.25">
      <c r="A1132" t="str">
        <f t="shared" si="177"/>
        <v>41</v>
      </c>
      <c r="B1132" t="s">
        <v>812</v>
      </c>
      <c r="C1132" t="str">
        <f t="shared" si="180"/>
        <v>065</v>
      </c>
      <c r="D1132" t="s">
        <v>878</v>
      </c>
      <c r="E1132" t="str">
        <f t="shared" si="184"/>
        <v>03</v>
      </c>
      <c r="F1132" t="str">
        <f>"003"</f>
        <v>003</v>
      </c>
      <c r="G1132" t="str">
        <f>""</f>
        <v/>
      </c>
      <c r="H1132" t="s">
        <v>1</v>
      </c>
      <c r="I1132" t="s">
        <v>19</v>
      </c>
      <c r="J1132" t="s">
        <v>7256</v>
      </c>
      <c r="K1132" t="str">
        <f t="shared" si="182"/>
        <v>41530</v>
      </c>
    </row>
    <row r="1133" spans="1:11" customFormat="1" x14ac:dyDescent="0.25">
      <c r="A1133" t="str">
        <f t="shared" si="177"/>
        <v>41</v>
      </c>
      <c r="B1133" t="s">
        <v>812</v>
      </c>
      <c r="C1133" t="str">
        <f t="shared" si="180"/>
        <v>065</v>
      </c>
      <c r="D1133" t="s">
        <v>878</v>
      </c>
      <c r="E1133" t="str">
        <f t="shared" si="184"/>
        <v>03</v>
      </c>
      <c r="F1133" t="str">
        <f>"003"</f>
        <v>003</v>
      </c>
      <c r="G1133" t="str">
        <f>""</f>
        <v/>
      </c>
      <c r="H1133" t="s">
        <v>0</v>
      </c>
      <c r="I1133" t="s">
        <v>19</v>
      </c>
      <c r="J1133" t="s">
        <v>7256</v>
      </c>
      <c r="K1133" t="str">
        <f t="shared" si="182"/>
        <v>41530</v>
      </c>
    </row>
    <row r="1134" spans="1:11" customFormat="1" x14ac:dyDescent="0.25">
      <c r="A1134" t="str">
        <f t="shared" si="177"/>
        <v>41</v>
      </c>
      <c r="B1134" t="s">
        <v>812</v>
      </c>
      <c r="C1134" t="str">
        <f t="shared" si="180"/>
        <v>065</v>
      </c>
      <c r="D1134" t="s">
        <v>878</v>
      </c>
      <c r="E1134" t="str">
        <f t="shared" si="184"/>
        <v>03</v>
      </c>
      <c r="F1134" t="str">
        <f>"005"</f>
        <v>005</v>
      </c>
      <c r="G1134" t="str">
        <f>""</f>
        <v/>
      </c>
      <c r="H1134" t="s">
        <v>3</v>
      </c>
      <c r="I1134" t="s">
        <v>3697</v>
      </c>
      <c r="J1134" t="s">
        <v>7257</v>
      </c>
      <c r="K1134" t="str">
        <f t="shared" si="182"/>
        <v>41530</v>
      </c>
    </row>
    <row r="1135" spans="1:11" customFormat="1" x14ac:dyDescent="0.25">
      <c r="A1135" t="str">
        <f t="shared" si="177"/>
        <v>41</v>
      </c>
      <c r="B1135" t="s">
        <v>812</v>
      </c>
      <c r="C1135" t="str">
        <f t="shared" si="180"/>
        <v>065</v>
      </c>
      <c r="D1135" t="s">
        <v>878</v>
      </c>
      <c r="E1135" t="str">
        <f t="shared" si="184"/>
        <v>03</v>
      </c>
      <c r="F1135" t="str">
        <f>"006"</f>
        <v>006</v>
      </c>
      <c r="G1135" t="str">
        <f>""</f>
        <v/>
      </c>
      <c r="H1135" t="s">
        <v>1</v>
      </c>
      <c r="I1135" t="s">
        <v>3696</v>
      </c>
      <c r="J1135" t="s">
        <v>7255</v>
      </c>
      <c r="K1135" t="str">
        <f t="shared" si="182"/>
        <v>41530</v>
      </c>
    </row>
    <row r="1136" spans="1:11" customFormat="1" x14ac:dyDescent="0.25">
      <c r="A1136" t="str">
        <f t="shared" si="177"/>
        <v>41</v>
      </c>
      <c r="B1136" t="s">
        <v>812</v>
      </c>
      <c r="C1136" t="str">
        <f t="shared" si="180"/>
        <v>065</v>
      </c>
      <c r="D1136" t="s">
        <v>878</v>
      </c>
      <c r="E1136" t="str">
        <f t="shared" si="184"/>
        <v>03</v>
      </c>
      <c r="F1136" t="str">
        <f>"006"</f>
        <v>006</v>
      </c>
      <c r="G1136" t="str">
        <f>""</f>
        <v/>
      </c>
      <c r="H1136" t="s">
        <v>0</v>
      </c>
      <c r="I1136" t="s">
        <v>3696</v>
      </c>
      <c r="J1136" t="s">
        <v>7255</v>
      </c>
      <c r="K1136" t="str">
        <f t="shared" si="182"/>
        <v>41530</v>
      </c>
    </row>
    <row r="1137" spans="1:11" customFormat="1" x14ac:dyDescent="0.25">
      <c r="A1137" t="str">
        <f t="shared" si="177"/>
        <v>41</v>
      </c>
      <c r="B1137" t="s">
        <v>812</v>
      </c>
      <c r="C1137" t="str">
        <f t="shared" si="180"/>
        <v>065</v>
      </c>
      <c r="D1137" t="s">
        <v>878</v>
      </c>
      <c r="E1137" t="str">
        <f t="shared" ref="E1137:E1142" si="185">"04"</f>
        <v>04</v>
      </c>
      <c r="F1137" t="str">
        <f>"001"</f>
        <v>001</v>
      </c>
      <c r="G1137" t="str">
        <f>""</f>
        <v/>
      </c>
      <c r="H1137" t="s">
        <v>3</v>
      </c>
      <c r="I1137" t="s">
        <v>3698</v>
      </c>
      <c r="J1137" t="s">
        <v>7258</v>
      </c>
      <c r="K1137" t="str">
        <f t="shared" si="182"/>
        <v>41530</v>
      </c>
    </row>
    <row r="1138" spans="1:11" customFormat="1" x14ac:dyDescent="0.25">
      <c r="A1138" t="str">
        <f t="shared" si="177"/>
        <v>41</v>
      </c>
      <c r="B1138" t="s">
        <v>812</v>
      </c>
      <c r="C1138" t="str">
        <f t="shared" si="180"/>
        <v>065</v>
      </c>
      <c r="D1138" t="s">
        <v>878</v>
      </c>
      <c r="E1138" t="str">
        <f t="shared" si="185"/>
        <v>04</v>
      </c>
      <c r="F1138" t="str">
        <f>"002"</f>
        <v>002</v>
      </c>
      <c r="G1138" t="str">
        <f>""</f>
        <v/>
      </c>
      <c r="H1138" t="s">
        <v>1</v>
      </c>
      <c r="I1138" t="s">
        <v>3699</v>
      </c>
      <c r="J1138" t="s">
        <v>7259</v>
      </c>
      <c r="K1138" t="str">
        <f t="shared" si="182"/>
        <v>41530</v>
      </c>
    </row>
    <row r="1139" spans="1:11" customFormat="1" x14ac:dyDescent="0.25">
      <c r="A1139" t="str">
        <f t="shared" si="177"/>
        <v>41</v>
      </c>
      <c r="B1139" t="s">
        <v>812</v>
      </c>
      <c r="C1139" t="str">
        <f t="shared" si="180"/>
        <v>065</v>
      </c>
      <c r="D1139" t="s">
        <v>878</v>
      </c>
      <c r="E1139" t="str">
        <f t="shared" si="185"/>
        <v>04</v>
      </c>
      <c r="F1139" t="str">
        <f>"002"</f>
        <v>002</v>
      </c>
      <c r="G1139" t="str">
        <f>""</f>
        <v/>
      </c>
      <c r="H1139" t="s">
        <v>0</v>
      </c>
      <c r="I1139" t="s">
        <v>3699</v>
      </c>
      <c r="J1139" t="s">
        <v>7259</v>
      </c>
      <c r="K1139" t="str">
        <f t="shared" si="182"/>
        <v>41530</v>
      </c>
    </row>
    <row r="1140" spans="1:11" customFormat="1" x14ac:dyDescent="0.25">
      <c r="A1140" t="str">
        <f t="shared" si="177"/>
        <v>41</v>
      </c>
      <c r="B1140" t="s">
        <v>812</v>
      </c>
      <c r="C1140" t="str">
        <f t="shared" si="180"/>
        <v>065</v>
      </c>
      <c r="D1140" t="s">
        <v>878</v>
      </c>
      <c r="E1140" t="str">
        <f t="shared" si="185"/>
        <v>04</v>
      </c>
      <c r="F1140" t="str">
        <f>"002"</f>
        <v>002</v>
      </c>
      <c r="G1140" t="str">
        <f>""</f>
        <v/>
      </c>
      <c r="H1140" t="s">
        <v>2</v>
      </c>
      <c r="I1140" t="s">
        <v>3699</v>
      </c>
      <c r="J1140" t="s">
        <v>7259</v>
      </c>
      <c r="K1140" t="str">
        <f t="shared" si="182"/>
        <v>41530</v>
      </c>
    </row>
    <row r="1141" spans="1:11" customFormat="1" x14ac:dyDescent="0.25">
      <c r="A1141" t="str">
        <f t="shared" si="177"/>
        <v>41</v>
      </c>
      <c r="B1141" t="s">
        <v>812</v>
      </c>
      <c r="C1141" t="str">
        <f t="shared" si="180"/>
        <v>065</v>
      </c>
      <c r="D1141" t="s">
        <v>878</v>
      </c>
      <c r="E1141" t="str">
        <f t="shared" si="185"/>
        <v>04</v>
      </c>
      <c r="F1141" t="str">
        <f>"003"</f>
        <v>003</v>
      </c>
      <c r="G1141" t="str">
        <f>""</f>
        <v/>
      </c>
      <c r="H1141" t="s">
        <v>3</v>
      </c>
      <c r="I1141" t="s">
        <v>3699</v>
      </c>
      <c r="J1141" t="s">
        <v>7259</v>
      </c>
      <c r="K1141" t="str">
        <f t="shared" si="182"/>
        <v>41530</v>
      </c>
    </row>
    <row r="1142" spans="1:11" customFormat="1" x14ac:dyDescent="0.25">
      <c r="A1142" t="str">
        <f t="shared" si="177"/>
        <v>41</v>
      </c>
      <c r="B1142" t="s">
        <v>812</v>
      </c>
      <c r="C1142" t="str">
        <f t="shared" si="180"/>
        <v>065</v>
      </c>
      <c r="D1142" t="s">
        <v>878</v>
      </c>
      <c r="E1142" t="str">
        <f t="shared" si="185"/>
        <v>04</v>
      </c>
      <c r="F1142" t="str">
        <f>"004"</f>
        <v>004</v>
      </c>
      <c r="G1142" t="str">
        <f>""</f>
        <v/>
      </c>
      <c r="H1142" t="s">
        <v>3</v>
      </c>
      <c r="I1142" t="s">
        <v>3698</v>
      </c>
      <c r="J1142" t="s">
        <v>7258</v>
      </c>
      <c r="K1142" t="str">
        <f t="shared" si="182"/>
        <v>41530</v>
      </c>
    </row>
    <row r="1143" spans="1:11" customFormat="1" x14ac:dyDescent="0.25">
      <c r="A1143" t="str">
        <f t="shared" si="177"/>
        <v>41</v>
      </c>
      <c r="B1143" t="s">
        <v>812</v>
      </c>
      <c r="C1143" t="str">
        <f t="shared" si="180"/>
        <v>065</v>
      </c>
      <c r="D1143" t="s">
        <v>878</v>
      </c>
      <c r="E1143" t="str">
        <f>"05"</f>
        <v>05</v>
      </c>
      <c r="F1143" t="str">
        <f t="shared" ref="F1143:F1148" si="186">"001"</f>
        <v>001</v>
      </c>
      <c r="G1143" t="str">
        <f>""</f>
        <v/>
      </c>
      <c r="H1143" t="s">
        <v>1</v>
      </c>
      <c r="I1143" t="s">
        <v>3691</v>
      </c>
      <c r="J1143" t="s">
        <v>7250</v>
      </c>
      <c r="K1143" t="str">
        <f t="shared" si="182"/>
        <v>41530</v>
      </c>
    </row>
    <row r="1144" spans="1:11" customFormat="1" x14ac:dyDescent="0.25">
      <c r="A1144" t="str">
        <f t="shared" si="177"/>
        <v>41</v>
      </c>
      <c r="B1144" t="s">
        <v>812</v>
      </c>
      <c r="C1144" t="str">
        <f t="shared" si="180"/>
        <v>065</v>
      </c>
      <c r="D1144" t="s">
        <v>878</v>
      </c>
      <c r="E1144" t="str">
        <f>"05"</f>
        <v>05</v>
      </c>
      <c r="F1144" t="str">
        <f t="shared" si="186"/>
        <v>001</v>
      </c>
      <c r="G1144" t="str">
        <f>""</f>
        <v/>
      </c>
      <c r="H1144" t="s">
        <v>0</v>
      </c>
      <c r="I1144" t="s">
        <v>3691</v>
      </c>
      <c r="J1144" t="s">
        <v>7250</v>
      </c>
      <c r="K1144" t="str">
        <f t="shared" si="182"/>
        <v>41530</v>
      </c>
    </row>
    <row r="1145" spans="1:11" customFormat="1" x14ac:dyDescent="0.25">
      <c r="A1145" t="str">
        <f t="shared" si="177"/>
        <v>41</v>
      </c>
      <c r="B1145" t="s">
        <v>812</v>
      </c>
      <c r="C1145" t="str">
        <f>"066"</f>
        <v>066</v>
      </c>
      <c r="D1145" t="s">
        <v>879</v>
      </c>
      <c r="E1145" t="str">
        <f>"01"</f>
        <v>01</v>
      </c>
      <c r="F1145" t="str">
        <f t="shared" si="186"/>
        <v>001</v>
      </c>
      <c r="G1145" t="str">
        <f>""</f>
        <v/>
      </c>
      <c r="H1145" t="s">
        <v>3</v>
      </c>
      <c r="I1145" t="s">
        <v>3700</v>
      </c>
      <c r="J1145" t="s">
        <v>7260</v>
      </c>
      <c r="K1145" t="str">
        <f>"41460"</f>
        <v>41460</v>
      </c>
    </row>
    <row r="1146" spans="1:11" customFormat="1" x14ac:dyDescent="0.25">
      <c r="A1146" t="str">
        <f t="shared" si="177"/>
        <v>41</v>
      </c>
      <c r="B1146" t="s">
        <v>812</v>
      </c>
      <c r="C1146" t="str">
        <f>"066"</f>
        <v>066</v>
      </c>
      <c r="D1146" t="s">
        <v>879</v>
      </c>
      <c r="E1146" t="str">
        <f>"02"</f>
        <v>02</v>
      </c>
      <c r="F1146" t="str">
        <f t="shared" si="186"/>
        <v>001</v>
      </c>
      <c r="G1146" t="str">
        <f>""</f>
        <v/>
      </c>
      <c r="H1146" t="s">
        <v>3</v>
      </c>
      <c r="I1146" t="s">
        <v>3700</v>
      </c>
      <c r="J1146" t="s">
        <v>7260</v>
      </c>
      <c r="K1146" t="str">
        <f>"41460"</f>
        <v>41460</v>
      </c>
    </row>
    <row r="1147" spans="1:11" customFormat="1" x14ac:dyDescent="0.25">
      <c r="A1147" t="str">
        <f t="shared" si="177"/>
        <v>41</v>
      </c>
      <c r="B1147" t="s">
        <v>812</v>
      </c>
      <c r="C1147" t="str">
        <f t="shared" ref="C1147:C1158" si="187">"067"</f>
        <v>067</v>
      </c>
      <c r="D1147" t="s">
        <v>465</v>
      </c>
      <c r="E1147" t="str">
        <f t="shared" ref="E1147:E1152" si="188">"01"</f>
        <v>01</v>
      </c>
      <c r="F1147" t="str">
        <f t="shared" si="186"/>
        <v>001</v>
      </c>
      <c r="G1147" t="str">
        <f>""</f>
        <v/>
      </c>
      <c r="H1147" t="s">
        <v>1</v>
      </c>
      <c r="I1147" t="s">
        <v>3701</v>
      </c>
      <c r="J1147" t="s">
        <v>7261</v>
      </c>
      <c r="K1147" t="str">
        <f t="shared" ref="K1147:K1158" si="189">"41804"</f>
        <v>41804</v>
      </c>
    </row>
    <row r="1148" spans="1:11" customFormat="1" x14ac:dyDescent="0.25">
      <c r="A1148" t="str">
        <f t="shared" si="177"/>
        <v>41</v>
      </c>
      <c r="B1148" t="s">
        <v>812</v>
      </c>
      <c r="C1148" t="str">
        <f t="shared" si="187"/>
        <v>067</v>
      </c>
      <c r="D1148" t="s">
        <v>465</v>
      </c>
      <c r="E1148" t="str">
        <f t="shared" si="188"/>
        <v>01</v>
      </c>
      <c r="F1148" t="str">
        <f t="shared" si="186"/>
        <v>001</v>
      </c>
      <c r="G1148" t="str">
        <f>""</f>
        <v/>
      </c>
      <c r="H1148" t="s">
        <v>0</v>
      </c>
      <c r="I1148" t="s">
        <v>3701</v>
      </c>
      <c r="J1148" t="s">
        <v>7261</v>
      </c>
      <c r="K1148" t="str">
        <f t="shared" si="189"/>
        <v>41804</v>
      </c>
    </row>
    <row r="1149" spans="1:11" customFormat="1" x14ac:dyDescent="0.25">
      <c r="A1149" t="str">
        <f t="shared" si="177"/>
        <v>41</v>
      </c>
      <c r="B1149" t="s">
        <v>812</v>
      </c>
      <c r="C1149" t="str">
        <f t="shared" si="187"/>
        <v>067</v>
      </c>
      <c r="D1149" t="s">
        <v>465</v>
      </c>
      <c r="E1149" t="str">
        <f t="shared" si="188"/>
        <v>01</v>
      </c>
      <c r="F1149" t="str">
        <f>"002"</f>
        <v>002</v>
      </c>
      <c r="G1149" t="str">
        <f>""</f>
        <v/>
      </c>
      <c r="H1149" t="s">
        <v>1</v>
      </c>
      <c r="I1149" t="s">
        <v>57</v>
      </c>
      <c r="J1149" t="s">
        <v>7262</v>
      </c>
      <c r="K1149" t="str">
        <f t="shared" si="189"/>
        <v>41804</v>
      </c>
    </row>
    <row r="1150" spans="1:11" customFormat="1" x14ac:dyDescent="0.25">
      <c r="A1150" t="str">
        <f t="shared" si="177"/>
        <v>41</v>
      </c>
      <c r="B1150" t="s">
        <v>812</v>
      </c>
      <c r="C1150" t="str">
        <f t="shared" si="187"/>
        <v>067</v>
      </c>
      <c r="D1150" t="s">
        <v>465</v>
      </c>
      <c r="E1150" t="str">
        <f t="shared" si="188"/>
        <v>01</v>
      </c>
      <c r="F1150" t="str">
        <f>"002"</f>
        <v>002</v>
      </c>
      <c r="G1150" t="str">
        <f>""</f>
        <v/>
      </c>
      <c r="H1150" t="s">
        <v>0</v>
      </c>
      <c r="I1150" t="s">
        <v>57</v>
      </c>
      <c r="J1150" t="s">
        <v>7262</v>
      </c>
      <c r="K1150" t="str">
        <f t="shared" si="189"/>
        <v>41804</v>
      </c>
    </row>
    <row r="1151" spans="1:11" customFormat="1" x14ac:dyDescent="0.25">
      <c r="A1151" t="str">
        <f t="shared" si="177"/>
        <v>41</v>
      </c>
      <c r="B1151" t="s">
        <v>812</v>
      </c>
      <c r="C1151" t="str">
        <f t="shared" si="187"/>
        <v>067</v>
      </c>
      <c r="D1151" t="s">
        <v>465</v>
      </c>
      <c r="E1151" t="str">
        <f t="shared" si="188"/>
        <v>01</v>
      </c>
      <c r="F1151" t="str">
        <f>"003"</f>
        <v>003</v>
      </c>
      <c r="G1151" t="str">
        <f>""</f>
        <v/>
      </c>
      <c r="H1151" t="s">
        <v>1</v>
      </c>
      <c r="I1151" t="s">
        <v>3701</v>
      </c>
      <c r="J1151" t="s">
        <v>7261</v>
      </c>
      <c r="K1151" t="str">
        <f t="shared" si="189"/>
        <v>41804</v>
      </c>
    </row>
    <row r="1152" spans="1:11" customFormat="1" x14ac:dyDescent="0.25">
      <c r="A1152" t="str">
        <f t="shared" si="177"/>
        <v>41</v>
      </c>
      <c r="B1152" t="s">
        <v>812</v>
      </c>
      <c r="C1152" t="str">
        <f t="shared" si="187"/>
        <v>067</v>
      </c>
      <c r="D1152" t="s">
        <v>465</v>
      </c>
      <c r="E1152" t="str">
        <f t="shared" si="188"/>
        <v>01</v>
      </c>
      <c r="F1152" t="str">
        <f>"003"</f>
        <v>003</v>
      </c>
      <c r="G1152" t="str">
        <f>""</f>
        <v/>
      </c>
      <c r="H1152" t="s">
        <v>0</v>
      </c>
      <c r="I1152" t="s">
        <v>3701</v>
      </c>
      <c r="J1152" t="s">
        <v>7261</v>
      </c>
      <c r="K1152" t="str">
        <f t="shared" si="189"/>
        <v>41804</v>
      </c>
    </row>
    <row r="1153" spans="1:11" customFormat="1" x14ac:dyDescent="0.25">
      <c r="A1153" t="str">
        <f t="shared" si="177"/>
        <v>41</v>
      </c>
      <c r="B1153" t="s">
        <v>812</v>
      </c>
      <c r="C1153" t="str">
        <f t="shared" si="187"/>
        <v>067</v>
      </c>
      <c r="D1153" t="s">
        <v>465</v>
      </c>
      <c r="E1153" t="str">
        <f t="shared" ref="E1153:E1158" si="190">"02"</f>
        <v>02</v>
      </c>
      <c r="F1153" t="str">
        <f>"001"</f>
        <v>001</v>
      </c>
      <c r="G1153" t="str">
        <f>""</f>
        <v/>
      </c>
      <c r="H1153" t="s">
        <v>1</v>
      </c>
      <c r="I1153" t="s">
        <v>3702</v>
      </c>
      <c r="J1153" t="s">
        <v>7263</v>
      </c>
      <c r="K1153" t="str">
        <f t="shared" si="189"/>
        <v>41804</v>
      </c>
    </row>
    <row r="1154" spans="1:11" customFormat="1" x14ac:dyDescent="0.25">
      <c r="A1154" t="str">
        <f t="shared" si="177"/>
        <v>41</v>
      </c>
      <c r="B1154" t="s">
        <v>812</v>
      </c>
      <c r="C1154" t="str">
        <f t="shared" si="187"/>
        <v>067</v>
      </c>
      <c r="D1154" t="s">
        <v>465</v>
      </c>
      <c r="E1154" t="str">
        <f t="shared" si="190"/>
        <v>02</v>
      </c>
      <c r="F1154" t="str">
        <f>"001"</f>
        <v>001</v>
      </c>
      <c r="G1154" t="str">
        <f>""</f>
        <v/>
      </c>
      <c r="H1154" t="s">
        <v>0</v>
      </c>
      <c r="I1154" t="s">
        <v>3702</v>
      </c>
      <c r="J1154" t="s">
        <v>7263</v>
      </c>
      <c r="K1154" t="str">
        <f t="shared" si="189"/>
        <v>41804</v>
      </c>
    </row>
    <row r="1155" spans="1:11" customFormat="1" x14ac:dyDescent="0.25">
      <c r="A1155" t="str">
        <f t="shared" ref="A1155:A1218" si="191">"41"</f>
        <v>41</v>
      </c>
      <c r="B1155" t="s">
        <v>812</v>
      </c>
      <c r="C1155" t="str">
        <f t="shared" si="187"/>
        <v>067</v>
      </c>
      <c r="D1155" t="s">
        <v>465</v>
      </c>
      <c r="E1155" t="str">
        <f t="shared" si="190"/>
        <v>02</v>
      </c>
      <c r="F1155" t="str">
        <f>"001"</f>
        <v>001</v>
      </c>
      <c r="G1155" t="str">
        <f>""</f>
        <v/>
      </c>
      <c r="H1155" t="s">
        <v>2</v>
      </c>
      <c r="I1155" t="s">
        <v>3702</v>
      </c>
      <c r="J1155" t="s">
        <v>7263</v>
      </c>
      <c r="K1155" t="str">
        <f t="shared" si="189"/>
        <v>41804</v>
      </c>
    </row>
    <row r="1156" spans="1:11" customFormat="1" x14ac:dyDescent="0.25">
      <c r="A1156" t="str">
        <f t="shared" si="191"/>
        <v>41</v>
      </c>
      <c r="B1156" t="s">
        <v>812</v>
      </c>
      <c r="C1156" t="str">
        <f t="shared" si="187"/>
        <v>067</v>
      </c>
      <c r="D1156" t="s">
        <v>465</v>
      </c>
      <c r="E1156" t="str">
        <f t="shared" si="190"/>
        <v>02</v>
      </c>
      <c r="F1156" t="str">
        <f>"002"</f>
        <v>002</v>
      </c>
      <c r="G1156" t="str">
        <f>""</f>
        <v/>
      </c>
      <c r="H1156" t="s">
        <v>1</v>
      </c>
      <c r="I1156" t="s">
        <v>3703</v>
      </c>
      <c r="J1156" t="s">
        <v>7264</v>
      </c>
      <c r="K1156" t="str">
        <f t="shared" si="189"/>
        <v>41804</v>
      </c>
    </row>
    <row r="1157" spans="1:11" customFormat="1" x14ac:dyDescent="0.25">
      <c r="A1157" t="str">
        <f t="shared" si="191"/>
        <v>41</v>
      </c>
      <c r="B1157" t="s">
        <v>812</v>
      </c>
      <c r="C1157" t="str">
        <f t="shared" si="187"/>
        <v>067</v>
      </c>
      <c r="D1157" t="s">
        <v>465</v>
      </c>
      <c r="E1157" t="str">
        <f t="shared" si="190"/>
        <v>02</v>
      </c>
      <c r="F1157" t="str">
        <f>"002"</f>
        <v>002</v>
      </c>
      <c r="G1157" t="str">
        <f>""</f>
        <v/>
      </c>
      <c r="H1157" t="s">
        <v>0</v>
      </c>
      <c r="I1157" t="s">
        <v>3703</v>
      </c>
      <c r="J1157" t="s">
        <v>7264</v>
      </c>
      <c r="K1157" t="str">
        <f t="shared" si="189"/>
        <v>41804</v>
      </c>
    </row>
    <row r="1158" spans="1:11" customFormat="1" x14ac:dyDescent="0.25">
      <c r="A1158" t="str">
        <f t="shared" si="191"/>
        <v>41</v>
      </c>
      <c r="B1158" t="s">
        <v>812</v>
      </c>
      <c r="C1158" t="str">
        <f t="shared" si="187"/>
        <v>067</v>
      </c>
      <c r="D1158" t="s">
        <v>465</v>
      </c>
      <c r="E1158" t="str">
        <f t="shared" si="190"/>
        <v>02</v>
      </c>
      <c r="F1158" t="str">
        <f>"002"</f>
        <v>002</v>
      </c>
      <c r="G1158" t="str">
        <f>""</f>
        <v/>
      </c>
      <c r="H1158" t="s">
        <v>2</v>
      </c>
      <c r="I1158" t="s">
        <v>3703</v>
      </c>
      <c r="J1158" t="s">
        <v>7264</v>
      </c>
      <c r="K1158" t="str">
        <f t="shared" si="189"/>
        <v>41804</v>
      </c>
    </row>
    <row r="1159" spans="1:11" customFormat="1" x14ac:dyDescent="0.25">
      <c r="A1159" t="str">
        <f t="shared" si="191"/>
        <v>41</v>
      </c>
      <c r="B1159" t="s">
        <v>812</v>
      </c>
      <c r="C1159" t="str">
        <f t="shared" ref="C1159:C1182" si="192">"068"</f>
        <v>068</v>
      </c>
      <c r="D1159" t="s">
        <v>880</v>
      </c>
      <c r="E1159" t="str">
        <f>"01"</f>
        <v>01</v>
      </c>
      <c r="F1159" t="str">
        <f>"001"</f>
        <v>001</v>
      </c>
      <c r="G1159" t="str">
        <f>""</f>
        <v/>
      </c>
      <c r="H1159" t="s">
        <v>1</v>
      </c>
      <c r="I1159" t="s">
        <v>3704</v>
      </c>
      <c r="J1159" t="s">
        <v>7265</v>
      </c>
      <c r="K1159" t="str">
        <f t="shared" ref="K1159:K1182" si="193">"41640"</f>
        <v>41640</v>
      </c>
    </row>
    <row r="1160" spans="1:11" customFormat="1" x14ac:dyDescent="0.25">
      <c r="A1160" t="str">
        <f t="shared" si="191"/>
        <v>41</v>
      </c>
      <c r="B1160" t="s">
        <v>812</v>
      </c>
      <c r="C1160" t="str">
        <f t="shared" si="192"/>
        <v>068</v>
      </c>
      <c r="D1160" t="s">
        <v>880</v>
      </c>
      <c r="E1160" t="str">
        <f>"01"</f>
        <v>01</v>
      </c>
      <c r="F1160" t="str">
        <f>"001"</f>
        <v>001</v>
      </c>
      <c r="G1160" t="str">
        <f>""</f>
        <v/>
      </c>
      <c r="H1160" t="s">
        <v>0</v>
      </c>
      <c r="I1160" t="s">
        <v>3704</v>
      </c>
      <c r="J1160" t="s">
        <v>7265</v>
      </c>
      <c r="K1160" t="str">
        <f t="shared" si="193"/>
        <v>41640</v>
      </c>
    </row>
    <row r="1161" spans="1:11" customFormat="1" x14ac:dyDescent="0.25">
      <c r="A1161" t="str">
        <f t="shared" si="191"/>
        <v>41</v>
      </c>
      <c r="B1161" t="s">
        <v>812</v>
      </c>
      <c r="C1161" t="str">
        <f t="shared" si="192"/>
        <v>068</v>
      </c>
      <c r="D1161" t="s">
        <v>880</v>
      </c>
      <c r="E1161" t="str">
        <f>"01"</f>
        <v>01</v>
      </c>
      <c r="F1161" t="str">
        <f>"002"</f>
        <v>002</v>
      </c>
      <c r="G1161" t="str">
        <f>""</f>
        <v/>
      </c>
      <c r="H1161" t="s">
        <v>3</v>
      </c>
      <c r="I1161" t="s">
        <v>3705</v>
      </c>
      <c r="J1161" t="s">
        <v>7266</v>
      </c>
      <c r="K1161" t="str">
        <f t="shared" si="193"/>
        <v>41640</v>
      </c>
    </row>
    <row r="1162" spans="1:11" customFormat="1" x14ac:dyDescent="0.25">
      <c r="A1162" t="str">
        <f t="shared" si="191"/>
        <v>41</v>
      </c>
      <c r="B1162" t="s">
        <v>812</v>
      </c>
      <c r="C1162" t="str">
        <f t="shared" si="192"/>
        <v>068</v>
      </c>
      <c r="D1162" t="s">
        <v>880</v>
      </c>
      <c r="E1162" t="str">
        <f>"01"</f>
        <v>01</v>
      </c>
      <c r="F1162" t="str">
        <f>"003"</f>
        <v>003</v>
      </c>
      <c r="G1162" t="str">
        <f>""</f>
        <v/>
      </c>
      <c r="H1162" t="s">
        <v>1</v>
      </c>
      <c r="I1162" t="s">
        <v>3704</v>
      </c>
      <c r="J1162" t="s">
        <v>7265</v>
      </c>
      <c r="K1162" t="str">
        <f t="shared" si="193"/>
        <v>41640</v>
      </c>
    </row>
    <row r="1163" spans="1:11" customFormat="1" x14ac:dyDescent="0.25">
      <c r="A1163" t="str">
        <f t="shared" si="191"/>
        <v>41</v>
      </c>
      <c r="B1163" t="s">
        <v>812</v>
      </c>
      <c r="C1163" t="str">
        <f t="shared" si="192"/>
        <v>068</v>
      </c>
      <c r="D1163" t="s">
        <v>880</v>
      </c>
      <c r="E1163" t="str">
        <f>"01"</f>
        <v>01</v>
      </c>
      <c r="F1163" t="str">
        <f>"003"</f>
        <v>003</v>
      </c>
      <c r="G1163" t="str">
        <f>""</f>
        <v/>
      </c>
      <c r="H1163" t="s">
        <v>0</v>
      </c>
      <c r="I1163" t="s">
        <v>3704</v>
      </c>
      <c r="J1163" t="s">
        <v>7265</v>
      </c>
      <c r="K1163" t="str">
        <f t="shared" si="193"/>
        <v>41640</v>
      </c>
    </row>
    <row r="1164" spans="1:11" customFormat="1" x14ac:dyDescent="0.25">
      <c r="A1164" t="str">
        <f t="shared" si="191"/>
        <v>41</v>
      </c>
      <c r="B1164" t="s">
        <v>812</v>
      </c>
      <c r="C1164" t="str">
        <f t="shared" si="192"/>
        <v>068</v>
      </c>
      <c r="D1164" t="s">
        <v>880</v>
      </c>
      <c r="E1164" t="str">
        <f>"02"</f>
        <v>02</v>
      </c>
      <c r="F1164" t="str">
        <f>"001"</f>
        <v>001</v>
      </c>
      <c r="G1164" t="str">
        <f>""</f>
        <v/>
      </c>
      <c r="H1164" t="s">
        <v>3</v>
      </c>
      <c r="I1164" t="s">
        <v>2840</v>
      </c>
      <c r="J1164" t="s">
        <v>7267</v>
      </c>
      <c r="K1164" t="str">
        <f t="shared" si="193"/>
        <v>41640</v>
      </c>
    </row>
    <row r="1165" spans="1:11" customFormat="1" x14ac:dyDescent="0.25">
      <c r="A1165" t="str">
        <f t="shared" si="191"/>
        <v>41</v>
      </c>
      <c r="B1165" t="s">
        <v>812</v>
      </c>
      <c r="C1165" t="str">
        <f t="shared" si="192"/>
        <v>068</v>
      </c>
      <c r="D1165" t="s">
        <v>880</v>
      </c>
      <c r="E1165" t="str">
        <f>"02"</f>
        <v>02</v>
      </c>
      <c r="F1165" t="str">
        <f>"002"</f>
        <v>002</v>
      </c>
      <c r="G1165" t="str">
        <f>""</f>
        <v/>
      </c>
      <c r="H1165" t="s">
        <v>3</v>
      </c>
      <c r="I1165" t="s">
        <v>3706</v>
      </c>
      <c r="J1165" t="s">
        <v>7268</v>
      </c>
      <c r="K1165" t="str">
        <f t="shared" si="193"/>
        <v>41640</v>
      </c>
    </row>
    <row r="1166" spans="1:11" customFormat="1" x14ac:dyDescent="0.25">
      <c r="A1166" t="str">
        <f t="shared" si="191"/>
        <v>41</v>
      </c>
      <c r="B1166" t="s">
        <v>812</v>
      </c>
      <c r="C1166" t="str">
        <f t="shared" si="192"/>
        <v>068</v>
      </c>
      <c r="D1166" t="s">
        <v>880</v>
      </c>
      <c r="E1166" t="str">
        <f>"03"</f>
        <v>03</v>
      </c>
      <c r="F1166" t="str">
        <f>"001"</f>
        <v>001</v>
      </c>
      <c r="G1166" t="str">
        <f>""</f>
        <v/>
      </c>
      <c r="H1166" t="s">
        <v>1</v>
      </c>
      <c r="I1166" t="s">
        <v>23</v>
      </c>
      <c r="J1166" t="s">
        <v>7269</v>
      </c>
      <c r="K1166" t="str">
        <f t="shared" si="193"/>
        <v>41640</v>
      </c>
    </row>
    <row r="1167" spans="1:11" customFormat="1" x14ac:dyDescent="0.25">
      <c r="A1167" t="str">
        <f t="shared" si="191"/>
        <v>41</v>
      </c>
      <c r="B1167" t="s">
        <v>812</v>
      </c>
      <c r="C1167" t="str">
        <f t="shared" si="192"/>
        <v>068</v>
      </c>
      <c r="D1167" t="s">
        <v>880</v>
      </c>
      <c r="E1167" t="str">
        <f>"03"</f>
        <v>03</v>
      </c>
      <c r="F1167" t="str">
        <f>"001"</f>
        <v>001</v>
      </c>
      <c r="G1167" t="str">
        <f>""</f>
        <v/>
      </c>
      <c r="H1167" t="s">
        <v>0</v>
      </c>
      <c r="I1167" t="s">
        <v>23</v>
      </c>
      <c r="J1167" t="s">
        <v>7269</v>
      </c>
      <c r="K1167" t="str">
        <f t="shared" si="193"/>
        <v>41640</v>
      </c>
    </row>
    <row r="1168" spans="1:11" customFormat="1" x14ac:dyDescent="0.25">
      <c r="A1168" t="str">
        <f t="shared" si="191"/>
        <v>41</v>
      </c>
      <c r="B1168" t="s">
        <v>812</v>
      </c>
      <c r="C1168" t="str">
        <f t="shared" si="192"/>
        <v>068</v>
      </c>
      <c r="D1168" t="s">
        <v>880</v>
      </c>
      <c r="E1168" t="str">
        <f>"03"</f>
        <v>03</v>
      </c>
      <c r="F1168" t="str">
        <f>"002"</f>
        <v>002</v>
      </c>
      <c r="G1168" t="str">
        <f>""</f>
        <v/>
      </c>
      <c r="H1168" t="s">
        <v>1</v>
      </c>
      <c r="I1168" t="s">
        <v>23</v>
      </c>
      <c r="J1168" t="s">
        <v>7269</v>
      </c>
      <c r="K1168" t="str">
        <f t="shared" si="193"/>
        <v>41640</v>
      </c>
    </row>
    <row r="1169" spans="1:11" customFormat="1" x14ac:dyDescent="0.25">
      <c r="A1169" t="str">
        <f t="shared" si="191"/>
        <v>41</v>
      </c>
      <c r="B1169" t="s">
        <v>812</v>
      </c>
      <c r="C1169" t="str">
        <f t="shared" si="192"/>
        <v>068</v>
      </c>
      <c r="D1169" t="s">
        <v>880</v>
      </c>
      <c r="E1169" t="str">
        <f>"03"</f>
        <v>03</v>
      </c>
      <c r="F1169" t="str">
        <f>"002"</f>
        <v>002</v>
      </c>
      <c r="G1169" t="str">
        <f>""</f>
        <v/>
      </c>
      <c r="H1169" t="s">
        <v>0</v>
      </c>
      <c r="I1169" t="s">
        <v>23</v>
      </c>
      <c r="J1169" t="s">
        <v>7269</v>
      </c>
      <c r="K1169" t="str">
        <f t="shared" si="193"/>
        <v>41640</v>
      </c>
    </row>
    <row r="1170" spans="1:11" customFormat="1" x14ac:dyDescent="0.25">
      <c r="A1170" t="str">
        <f t="shared" si="191"/>
        <v>41</v>
      </c>
      <c r="B1170" t="s">
        <v>812</v>
      </c>
      <c r="C1170" t="str">
        <f t="shared" si="192"/>
        <v>068</v>
      </c>
      <c r="D1170" t="s">
        <v>880</v>
      </c>
      <c r="E1170" t="str">
        <f>"03"</f>
        <v>03</v>
      </c>
      <c r="F1170" t="str">
        <f>"002"</f>
        <v>002</v>
      </c>
      <c r="G1170" t="str">
        <f>""</f>
        <v/>
      </c>
      <c r="H1170" t="s">
        <v>2</v>
      </c>
      <c r="I1170" t="s">
        <v>23</v>
      </c>
      <c r="J1170" t="s">
        <v>7269</v>
      </c>
      <c r="K1170" t="str">
        <f t="shared" si="193"/>
        <v>41640</v>
      </c>
    </row>
    <row r="1171" spans="1:11" customFormat="1" x14ac:dyDescent="0.25">
      <c r="A1171" t="str">
        <f t="shared" si="191"/>
        <v>41</v>
      </c>
      <c r="B1171" t="s">
        <v>812</v>
      </c>
      <c r="C1171" t="str">
        <f t="shared" si="192"/>
        <v>068</v>
      </c>
      <c r="D1171" t="s">
        <v>880</v>
      </c>
      <c r="E1171" t="str">
        <f t="shared" ref="E1171:E1177" si="194">"04"</f>
        <v>04</v>
      </c>
      <c r="F1171" t="str">
        <f>"001"</f>
        <v>001</v>
      </c>
      <c r="G1171" t="str">
        <f>""</f>
        <v/>
      </c>
      <c r="H1171" t="s">
        <v>1</v>
      </c>
      <c r="I1171" t="s">
        <v>3707</v>
      </c>
      <c r="J1171" t="s">
        <v>7270</v>
      </c>
      <c r="K1171" t="str">
        <f t="shared" si="193"/>
        <v>41640</v>
      </c>
    </row>
    <row r="1172" spans="1:11" customFormat="1" x14ac:dyDescent="0.25">
      <c r="A1172" t="str">
        <f t="shared" si="191"/>
        <v>41</v>
      </c>
      <c r="B1172" t="s">
        <v>812</v>
      </c>
      <c r="C1172" t="str">
        <f t="shared" si="192"/>
        <v>068</v>
      </c>
      <c r="D1172" t="s">
        <v>880</v>
      </c>
      <c r="E1172" t="str">
        <f t="shared" si="194"/>
        <v>04</v>
      </c>
      <c r="F1172" t="str">
        <f>"001"</f>
        <v>001</v>
      </c>
      <c r="G1172" t="str">
        <f>""</f>
        <v/>
      </c>
      <c r="H1172" t="s">
        <v>0</v>
      </c>
      <c r="I1172" t="s">
        <v>3707</v>
      </c>
      <c r="J1172" t="s">
        <v>7270</v>
      </c>
      <c r="K1172" t="str">
        <f t="shared" si="193"/>
        <v>41640</v>
      </c>
    </row>
    <row r="1173" spans="1:11" customFormat="1" x14ac:dyDescent="0.25">
      <c r="A1173" t="str">
        <f t="shared" si="191"/>
        <v>41</v>
      </c>
      <c r="B1173" t="s">
        <v>812</v>
      </c>
      <c r="C1173" t="str">
        <f t="shared" si="192"/>
        <v>068</v>
      </c>
      <c r="D1173" t="s">
        <v>880</v>
      </c>
      <c r="E1173" t="str">
        <f t="shared" si="194"/>
        <v>04</v>
      </c>
      <c r="F1173" t="str">
        <f>"001"</f>
        <v>001</v>
      </c>
      <c r="G1173" t="str">
        <f>""</f>
        <v/>
      </c>
      <c r="H1173" t="s">
        <v>2</v>
      </c>
      <c r="I1173" t="s">
        <v>3707</v>
      </c>
      <c r="J1173" t="s">
        <v>7270</v>
      </c>
      <c r="K1173" t="str">
        <f t="shared" si="193"/>
        <v>41640</v>
      </c>
    </row>
    <row r="1174" spans="1:11" customFormat="1" x14ac:dyDescent="0.25">
      <c r="A1174" t="str">
        <f t="shared" si="191"/>
        <v>41</v>
      </c>
      <c r="B1174" t="s">
        <v>812</v>
      </c>
      <c r="C1174" t="str">
        <f t="shared" si="192"/>
        <v>068</v>
      </c>
      <c r="D1174" t="s">
        <v>880</v>
      </c>
      <c r="E1174" t="str">
        <f t="shared" si="194"/>
        <v>04</v>
      </c>
      <c r="F1174" t="str">
        <f>"002"</f>
        <v>002</v>
      </c>
      <c r="G1174" t="str">
        <f>""</f>
        <v/>
      </c>
      <c r="H1174" t="s">
        <v>1</v>
      </c>
      <c r="I1174" t="s">
        <v>3708</v>
      </c>
      <c r="J1174" t="s">
        <v>7271</v>
      </c>
      <c r="K1174" t="str">
        <f t="shared" si="193"/>
        <v>41640</v>
      </c>
    </row>
    <row r="1175" spans="1:11" customFormat="1" x14ac:dyDescent="0.25">
      <c r="A1175" t="str">
        <f t="shared" si="191"/>
        <v>41</v>
      </c>
      <c r="B1175" t="s">
        <v>812</v>
      </c>
      <c r="C1175" t="str">
        <f t="shared" si="192"/>
        <v>068</v>
      </c>
      <c r="D1175" t="s">
        <v>880</v>
      </c>
      <c r="E1175" t="str">
        <f t="shared" si="194"/>
        <v>04</v>
      </c>
      <c r="F1175" t="str">
        <f>"002"</f>
        <v>002</v>
      </c>
      <c r="G1175" t="str">
        <f>""</f>
        <v/>
      </c>
      <c r="H1175" t="s">
        <v>0</v>
      </c>
      <c r="I1175" t="s">
        <v>3708</v>
      </c>
      <c r="J1175" t="s">
        <v>7271</v>
      </c>
      <c r="K1175" t="str">
        <f t="shared" si="193"/>
        <v>41640</v>
      </c>
    </row>
    <row r="1176" spans="1:11" customFormat="1" x14ac:dyDescent="0.25">
      <c r="A1176" t="str">
        <f t="shared" si="191"/>
        <v>41</v>
      </c>
      <c r="B1176" t="s">
        <v>812</v>
      </c>
      <c r="C1176" t="str">
        <f t="shared" si="192"/>
        <v>068</v>
      </c>
      <c r="D1176" t="s">
        <v>880</v>
      </c>
      <c r="E1176" t="str">
        <f t="shared" si="194"/>
        <v>04</v>
      </c>
      <c r="F1176" t="str">
        <f>"003"</f>
        <v>003</v>
      </c>
      <c r="G1176" t="str">
        <f>""</f>
        <v/>
      </c>
      <c r="H1176" t="s">
        <v>1</v>
      </c>
      <c r="I1176" t="s">
        <v>3709</v>
      </c>
      <c r="J1176" t="s">
        <v>7272</v>
      </c>
      <c r="K1176" t="str">
        <f t="shared" si="193"/>
        <v>41640</v>
      </c>
    </row>
    <row r="1177" spans="1:11" customFormat="1" x14ac:dyDescent="0.25">
      <c r="A1177" t="str">
        <f t="shared" si="191"/>
        <v>41</v>
      </c>
      <c r="B1177" t="s">
        <v>812</v>
      </c>
      <c r="C1177" t="str">
        <f t="shared" si="192"/>
        <v>068</v>
      </c>
      <c r="D1177" t="s">
        <v>880</v>
      </c>
      <c r="E1177" t="str">
        <f t="shared" si="194"/>
        <v>04</v>
      </c>
      <c r="F1177" t="str">
        <f>"003"</f>
        <v>003</v>
      </c>
      <c r="G1177" t="str">
        <f>""</f>
        <v/>
      </c>
      <c r="H1177" t="s">
        <v>0</v>
      </c>
      <c r="I1177" t="s">
        <v>3709</v>
      </c>
      <c r="J1177" t="s">
        <v>7272</v>
      </c>
      <c r="K1177" t="str">
        <f t="shared" si="193"/>
        <v>41640</v>
      </c>
    </row>
    <row r="1178" spans="1:11" customFormat="1" x14ac:dyDescent="0.25">
      <c r="A1178" t="str">
        <f t="shared" si="191"/>
        <v>41</v>
      </c>
      <c r="B1178" t="s">
        <v>812</v>
      </c>
      <c r="C1178" t="str">
        <f t="shared" si="192"/>
        <v>068</v>
      </c>
      <c r="D1178" t="s">
        <v>880</v>
      </c>
      <c r="E1178" t="str">
        <f>"05"</f>
        <v>05</v>
      </c>
      <c r="F1178" t="str">
        <f>"001"</f>
        <v>001</v>
      </c>
      <c r="G1178" t="str">
        <f>""</f>
        <v/>
      </c>
      <c r="H1178" t="s">
        <v>3</v>
      </c>
      <c r="I1178" t="s">
        <v>3706</v>
      </c>
      <c r="J1178" t="s">
        <v>7268</v>
      </c>
      <c r="K1178" t="str">
        <f t="shared" si="193"/>
        <v>41640</v>
      </c>
    </row>
    <row r="1179" spans="1:11" customFormat="1" x14ac:dyDescent="0.25">
      <c r="A1179" t="str">
        <f t="shared" si="191"/>
        <v>41</v>
      </c>
      <c r="B1179" t="s">
        <v>812</v>
      </c>
      <c r="C1179" t="str">
        <f t="shared" si="192"/>
        <v>068</v>
      </c>
      <c r="D1179" t="s">
        <v>880</v>
      </c>
      <c r="E1179" t="str">
        <f>"05"</f>
        <v>05</v>
      </c>
      <c r="F1179" t="str">
        <f>"002"</f>
        <v>002</v>
      </c>
      <c r="G1179" t="str">
        <f>""</f>
        <v/>
      </c>
      <c r="H1179" t="s">
        <v>1</v>
      </c>
      <c r="I1179" t="s">
        <v>3710</v>
      </c>
      <c r="J1179" t="s">
        <v>7273</v>
      </c>
      <c r="K1179" t="str">
        <f t="shared" si="193"/>
        <v>41640</v>
      </c>
    </row>
    <row r="1180" spans="1:11" customFormat="1" x14ac:dyDescent="0.25">
      <c r="A1180" t="str">
        <f t="shared" si="191"/>
        <v>41</v>
      </c>
      <c r="B1180" t="s">
        <v>812</v>
      </c>
      <c r="C1180" t="str">
        <f t="shared" si="192"/>
        <v>068</v>
      </c>
      <c r="D1180" t="s">
        <v>880</v>
      </c>
      <c r="E1180" t="str">
        <f>"05"</f>
        <v>05</v>
      </c>
      <c r="F1180" t="str">
        <f>"002"</f>
        <v>002</v>
      </c>
      <c r="G1180" t="str">
        <f>""</f>
        <v/>
      </c>
      <c r="H1180" t="s">
        <v>0</v>
      </c>
      <c r="I1180" t="s">
        <v>3710</v>
      </c>
      <c r="J1180" t="s">
        <v>7273</v>
      </c>
      <c r="K1180" t="str">
        <f t="shared" si="193"/>
        <v>41640</v>
      </c>
    </row>
    <row r="1181" spans="1:11" customFormat="1" x14ac:dyDescent="0.25">
      <c r="A1181" t="str">
        <f t="shared" si="191"/>
        <v>41</v>
      </c>
      <c r="B1181" t="s">
        <v>812</v>
      </c>
      <c r="C1181" t="str">
        <f t="shared" si="192"/>
        <v>068</v>
      </c>
      <c r="D1181" t="s">
        <v>880</v>
      </c>
      <c r="E1181" t="str">
        <f>"05"</f>
        <v>05</v>
      </c>
      <c r="F1181" t="str">
        <f>"003"</f>
        <v>003</v>
      </c>
      <c r="G1181" t="str">
        <f>""</f>
        <v/>
      </c>
      <c r="H1181" t="s">
        <v>1</v>
      </c>
      <c r="I1181" t="s">
        <v>3706</v>
      </c>
      <c r="J1181" t="s">
        <v>7268</v>
      </c>
      <c r="K1181" t="str">
        <f t="shared" si="193"/>
        <v>41640</v>
      </c>
    </row>
    <row r="1182" spans="1:11" customFormat="1" x14ac:dyDescent="0.25">
      <c r="A1182" t="str">
        <f t="shared" si="191"/>
        <v>41</v>
      </c>
      <c r="B1182" t="s">
        <v>812</v>
      </c>
      <c r="C1182" t="str">
        <f t="shared" si="192"/>
        <v>068</v>
      </c>
      <c r="D1182" t="s">
        <v>880</v>
      </c>
      <c r="E1182" t="str">
        <f>"05"</f>
        <v>05</v>
      </c>
      <c r="F1182" t="str">
        <f>"003"</f>
        <v>003</v>
      </c>
      <c r="G1182" t="str">
        <f>""</f>
        <v/>
      </c>
      <c r="H1182" t="s">
        <v>0</v>
      </c>
      <c r="I1182" t="s">
        <v>3706</v>
      </c>
      <c r="J1182" t="s">
        <v>7268</v>
      </c>
      <c r="K1182" t="str">
        <f t="shared" si="193"/>
        <v>41640</v>
      </c>
    </row>
    <row r="1183" spans="1:11" customFormat="1" x14ac:dyDescent="0.25">
      <c r="A1183" t="str">
        <f t="shared" si="191"/>
        <v>41</v>
      </c>
      <c r="B1183" t="s">
        <v>812</v>
      </c>
      <c r="C1183" t="str">
        <f t="shared" ref="C1183:C1234" si="195">"069"</f>
        <v>069</v>
      </c>
      <c r="D1183" t="s">
        <v>881</v>
      </c>
      <c r="E1183" t="str">
        <f t="shared" ref="E1183:E1194" si="196">"01"</f>
        <v>01</v>
      </c>
      <c r="F1183" t="str">
        <f>"001"</f>
        <v>001</v>
      </c>
      <c r="G1183" t="str">
        <f>""</f>
        <v/>
      </c>
      <c r="H1183" t="s">
        <v>1</v>
      </c>
      <c r="I1183" t="s">
        <v>23</v>
      </c>
      <c r="J1183" t="s">
        <v>7274</v>
      </c>
      <c r="K1183" t="str">
        <f t="shared" ref="K1183:K1200" si="197">"41720"</f>
        <v>41720</v>
      </c>
    </row>
    <row r="1184" spans="1:11" customFormat="1" x14ac:dyDescent="0.25">
      <c r="A1184" t="str">
        <f t="shared" si="191"/>
        <v>41</v>
      </c>
      <c r="B1184" t="s">
        <v>812</v>
      </c>
      <c r="C1184" t="str">
        <f t="shared" si="195"/>
        <v>069</v>
      </c>
      <c r="D1184" t="s">
        <v>881</v>
      </c>
      <c r="E1184" t="str">
        <f t="shared" si="196"/>
        <v>01</v>
      </c>
      <c r="F1184" t="str">
        <f>"001"</f>
        <v>001</v>
      </c>
      <c r="G1184" t="str">
        <f>""</f>
        <v/>
      </c>
      <c r="H1184" t="s">
        <v>0</v>
      </c>
      <c r="I1184" t="s">
        <v>23</v>
      </c>
      <c r="J1184" t="s">
        <v>7274</v>
      </c>
      <c r="K1184" t="str">
        <f t="shared" si="197"/>
        <v>41720</v>
      </c>
    </row>
    <row r="1185" spans="1:11" customFormat="1" x14ac:dyDescent="0.25">
      <c r="A1185" t="str">
        <f t="shared" si="191"/>
        <v>41</v>
      </c>
      <c r="B1185" t="s">
        <v>812</v>
      </c>
      <c r="C1185" t="str">
        <f t="shared" si="195"/>
        <v>069</v>
      </c>
      <c r="D1185" t="s">
        <v>881</v>
      </c>
      <c r="E1185" t="str">
        <f t="shared" si="196"/>
        <v>01</v>
      </c>
      <c r="F1185" t="str">
        <f>"002"</f>
        <v>002</v>
      </c>
      <c r="G1185" t="str">
        <f>""</f>
        <v/>
      </c>
      <c r="H1185" t="s">
        <v>1</v>
      </c>
      <c r="I1185" t="s">
        <v>3711</v>
      </c>
      <c r="J1185" t="s">
        <v>7275</v>
      </c>
      <c r="K1185" t="str">
        <f t="shared" si="197"/>
        <v>41720</v>
      </c>
    </row>
    <row r="1186" spans="1:11" customFormat="1" x14ac:dyDescent="0.25">
      <c r="A1186" t="str">
        <f t="shared" si="191"/>
        <v>41</v>
      </c>
      <c r="B1186" t="s">
        <v>812</v>
      </c>
      <c r="C1186" t="str">
        <f t="shared" si="195"/>
        <v>069</v>
      </c>
      <c r="D1186" t="s">
        <v>881</v>
      </c>
      <c r="E1186" t="str">
        <f t="shared" si="196"/>
        <v>01</v>
      </c>
      <c r="F1186" t="str">
        <f>"002"</f>
        <v>002</v>
      </c>
      <c r="G1186" t="str">
        <f>""</f>
        <v/>
      </c>
      <c r="H1186" t="s">
        <v>0</v>
      </c>
      <c r="I1186" t="s">
        <v>3711</v>
      </c>
      <c r="J1186" t="s">
        <v>7275</v>
      </c>
      <c r="K1186" t="str">
        <f t="shared" si="197"/>
        <v>41720</v>
      </c>
    </row>
    <row r="1187" spans="1:11" customFormat="1" x14ac:dyDescent="0.25">
      <c r="A1187" t="str">
        <f t="shared" si="191"/>
        <v>41</v>
      </c>
      <c r="B1187" t="s">
        <v>812</v>
      </c>
      <c r="C1187" t="str">
        <f t="shared" si="195"/>
        <v>069</v>
      </c>
      <c r="D1187" t="s">
        <v>881</v>
      </c>
      <c r="E1187" t="str">
        <f t="shared" si="196"/>
        <v>01</v>
      </c>
      <c r="F1187" t="str">
        <f>"003"</f>
        <v>003</v>
      </c>
      <c r="G1187" t="str">
        <f>""</f>
        <v/>
      </c>
      <c r="H1187" t="s">
        <v>1</v>
      </c>
      <c r="I1187" t="s">
        <v>111</v>
      </c>
      <c r="J1187" t="s">
        <v>7276</v>
      </c>
      <c r="K1187" t="str">
        <f t="shared" si="197"/>
        <v>41720</v>
      </c>
    </row>
    <row r="1188" spans="1:11" customFormat="1" x14ac:dyDescent="0.25">
      <c r="A1188" t="str">
        <f t="shared" si="191"/>
        <v>41</v>
      </c>
      <c r="B1188" t="s">
        <v>812</v>
      </c>
      <c r="C1188" t="str">
        <f t="shared" si="195"/>
        <v>069</v>
      </c>
      <c r="D1188" t="s">
        <v>881</v>
      </c>
      <c r="E1188" t="str">
        <f t="shared" si="196"/>
        <v>01</v>
      </c>
      <c r="F1188" t="str">
        <f>"003"</f>
        <v>003</v>
      </c>
      <c r="G1188" t="str">
        <f>""</f>
        <v/>
      </c>
      <c r="H1188" t="s">
        <v>0</v>
      </c>
      <c r="I1188" t="s">
        <v>111</v>
      </c>
      <c r="J1188" t="s">
        <v>7276</v>
      </c>
      <c r="K1188" t="str">
        <f t="shared" si="197"/>
        <v>41720</v>
      </c>
    </row>
    <row r="1189" spans="1:11" customFormat="1" x14ac:dyDescent="0.25">
      <c r="A1189" t="str">
        <f t="shared" si="191"/>
        <v>41</v>
      </c>
      <c r="B1189" t="s">
        <v>812</v>
      </c>
      <c r="C1189" t="str">
        <f t="shared" si="195"/>
        <v>069</v>
      </c>
      <c r="D1189" t="s">
        <v>881</v>
      </c>
      <c r="E1189" t="str">
        <f t="shared" si="196"/>
        <v>01</v>
      </c>
      <c r="F1189" t="str">
        <f>"003"</f>
        <v>003</v>
      </c>
      <c r="G1189" t="str">
        <f>""</f>
        <v/>
      </c>
      <c r="H1189" t="s">
        <v>2</v>
      </c>
      <c r="I1189" t="s">
        <v>111</v>
      </c>
      <c r="J1189" t="s">
        <v>7276</v>
      </c>
      <c r="K1189" t="str">
        <f t="shared" si="197"/>
        <v>41720</v>
      </c>
    </row>
    <row r="1190" spans="1:11" customFormat="1" x14ac:dyDescent="0.25">
      <c r="A1190" t="str">
        <f t="shared" si="191"/>
        <v>41</v>
      </c>
      <c r="B1190" t="s">
        <v>812</v>
      </c>
      <c r="C1190" t="str">
        <f t="shared" si="195"/>
        <v>069</v>
      </c>
      <c r="D1190" t="s">
        <v>881</v>
      </c>
      <c r="E1190" t="str">
        <f t="shared" si="196"/>
        <v>01</v>
      </c>
      <c r="F1190" t="str">
        <f>"004"</f>
        <v>004</v>
      </c>
      <c r="G1190" t="str">
        <f>""</f>
        <v/>
      </c>
      <c r="H1190" t="s">
        <v>1</v>
      </c>
      <c r="I1190" t="s">
        <v>3712</v>
      </c>
      <c r="J1190" t="s">
        <v>7277</v>
      </c>
      <c r="K1190" t="str">
        <f t="shared" si="197"/>
        <v>41720</v>
      </c>
    </row>
    <row r="1191" spans="1:11" customFormat="1" x14ac:dyDescent="0.25">
      <c r="A1191" t="str">
        <f t="shared" si="191"/>
        <v>41</v>
      </c>
      <c r="B1191" t="s">
        <v>812</v>
      </c>
      <c r="C1191" t="str">
        <f t="shared" si="195"/>
        <v>069</v>
      </c>
      <c r="D1191" t="s">
        <v>881</v>
      </c>
      <c r="E1191" t="str">
        <f t="shared" si="196"/>
        <v>01</v>
      </c>
      <c r="F1191" t="str">
        <f>"004"</f>
        <v>004</v>
      </c>
      <c r="G1191" t="str">
        <f>""</f>
        <v/>
      </c>
      <c r="H1191" t="s">
        <v>0</v>
      </c>
      <c r="I1191" t="s">
        <v>3712</v>
      </c>
      <c r="J1191" t="s">
        <v>7277</v>
      </c>
      <c r="K1191" t="str">
        <f t="shared" si="197"/>
        <v>41720</v>
      </c>
    </row>
    <row r="1192" spans="1:11" customFormat="1" x14ac:dyDescent="0.25">
      <c r="A1192" t="str">
        <f t="shared" si="191"/>
        <v>41</v>
      </c>
      <c r="B1192" t="s">
        <v>812</v>
      </c>
      <c r="C1192" t="str">
        <f t="shared" si="195"/>
        <v>069</v>
      </c>
      <c r="D1192" t="s">
        <v>881</v>
      </c>
      <c r="E1192" t="str">
        <f t="shared" si="196"/>
        <v>01</v>
      </c>
      <c r="F1192" t="str">
        <f>"004"</f>
        <v>004</v>
      </c>
      <c r="G1192" t="str">
        <f>""</f>
        <v/>
      </c>
      <c r="H1192" t="s">
        <v>2</v>
      </c>
      <c r="I1192" t="s">
        <v>3712</v>
      </c>
      <c r="J1192" t="s">
        <v>7277</v>
      </c>
      <c r="K1192" t="str">
        <f t="shared" si="197"/>
        <v>41720</v>
      </c>
    </row>
    <row r="1193" spans="1:11" customFormat="1" x14ac:dyDescent="0.25">
      <c r="A1193" t="str">
        <f t="shared" si="191"/>
        <v>41</v>
      </c>
      <c r="B1193" t="s">
        <v>812</v>
      </c>
      <c r="C1193" t="str">
        <f t="shared" si="195"/>
        <v>069</v>
      </c>
      <c r="D1193" t="s">
        <v>881</v>
      </c>
      <c r="E1193" t="str">
        <f t="shared" si="196"/>
        <v>01</v>
      </c>
      <c r="F1193" t="str">
        <f>"005"</f>
        <v>005</v>
      </c>
      <c r="G1193" t="str">
        <f>""</f>
        <v/>
      </c>
      <c r="H1193" t="s">
        <v>1</v>
      </c>
      <c r="I1193" t="s">
        <v>3713</v>
      </c>
      <c r="J1193" t="s">
        <v>7278</v>
      </c>
      <c r="K1193" t="str">
        <f t="shared" si="197"/>
        <v>41720</v>
      </c>
    </row>
    <row r="1194" spans="1:11" customFormat="1" x14ac:dyDescent="0.25">
      <c r="A1194" t="str">
        <f t="shared" si="191"/>
        <v>41</v>
      </c>
      <c r="B1194" t="s">
        <v>812</v>
      </c>
      <c r="C1194" t="str">
        <f t="shared" si="195"/>
        <v>069</v>
      </c>
      <c r="D1194" t="s">
        <v>881</v>
      </c>
      <c r="E1194" t="str">
        <f t="shared" si="196"/>
        <v>01</v>
      </c>
      <c r="F1194" t="str">
        <f>"005"</f>
        <v>005</v>
      </c>
      <c r="G1194" t="str">
        <f>""</f>
        <v/>
      </c>
      <c r="H1194" t="s">
        <v>0</v>
      </c>
      <c r="I1194" t="s">
        <v>3713</v>
      </c>
      <c r="J1194" t="s">
        <v>7278</v>
      </c>
      <c r="K1194" t="str">
        <f t="shared" si="197"/>
        <v>41720</v>
      </c>
    </row>
    <row r="1195" spans="1:11" customFormat="1" x14ac:dyDescent="0.25">
      <c r="A1195" t="str">
        <f t="shared" si="191"/>
        <v>41</v>
      </c>
      <c r="B1195" t="s">
        <v>812</v>
      </c>
      <c r="C1195" t="str">
        <f t="shared" si="195"/>
        <v>069</v>
      </c>
      <c r="D1195" t="s">
        <v>881</v>
      </c>
      <c r="E1195" t="str">
        <f t="shared" ref="E1195:E1204" si="198">"02"</f>
        <v>02</v>
      </c>
      <c r="F1195" t="str">
        <f>"001"</f>
        <v>001</v>
      </c>
      <c r="G1195" t="str">
        <f>""</f>
        <v/>
      </c>
      <c r="H1195" t="s">
        <v>1</v>
      </c>
      <c r="I1195" t="s">
        <v>3714</v>
      </c>
      <c r="J1195" t="s">
        <v>7279</v>
      </c>
      <c r="K1195" t="str">
        <f t="shared" si="197"/>
        <v>41720</v>
      </c>
    </row>
    <row r="1196" spans="1:11" customFormat="1" x14ac:dyDescent="0.25">
      <c r="A1196" t="str">
        <f t="shared" si="191"/>
        <v>41</v>
      </c>
      <c r="B1196" t="s">
        <v>812</v>
      </c>
      <c r="C1196" t="str">
        <f t="shared" si="195"/>
        <v>069</v>
      </c>
      <c r="D1196" t="s">
        <v>881</v>
      </c>
      <c r="E1196" t="str">
        <f t="shared" si="198"/>
        <v>02</v>
      </c>
      <c r="F1196" t="str">
        <f>"001"</f>
        <v>001</v>
      </c>
      <c r="G1196" t="str">
        <f>""</f>
        <v/>
      </c>
      <c r="H1196" t="s">
        <v>0</v>
      </c>
      <c r="I1196" t="s">
        <v>3714</v>
      </c>
      <c r="J1196" t="s">
        <v>7279</v>
      </c>
      <c r="K1196" t="str">
        <f t="shared" si="197"/>
        <v>41720</v>
      </c>
    </row>
    <row r="1197" spans="1:11" customFormat="1" x14ac:dyDescent="0.25">
      <c r="A1197" t="str">
        <f t="shared" si="191"/>
        <v>41</v>
      </c>
      <c r="B1197" t="s">
        <v>812</v>
      </c>
      <c r="C1197" t="str">
        <f t="shared" si="195"/>
        <v>069</v>
      </c>
      <c r="D1197" t="s">
        <v>881</v>
      </c>
      <c r="E1197" t="str">
        <f t="shared" si="198"/>
        <v>02</v>
      </c>
      <c r="F1197" t="str">
        <f>"002"</f>
        <v>002</v>
      </c>
      <c r="G1197" t="str">
        <f>""</f>
        <v/>
      </c>
      <c r="H1197" t="s">
        <v>1</v>
      </c>
      <c r="I1197" t="s">
        <v>3715</v>
      </c>
      <c r="J1197" t="s">
        <v>7280</v>
      </c>
      <c r="K1197" t="str">
        <f t="shared" si="197"/>
        <v>41720</v>
      </c>
    </row>
    <row r="1198" spans="1:11" customFormat="1" x14ac:dyDescent="0.25">
      <c r="A1198" t="str">
        <f t="shared" si="191"/>
        <v>41</v>
      </c>
      <c r="B1198" t="s">
        <v>812</v>
      </c>
      <c r="C1198" t="str">
        <f t="shared" si="195"/>
        <v>069</v>
      </c>
      <c r="D1198" t="s">
        <v>881</v>
      </c>
      <c r="E1198" t="str">
        <f t="shared" si="198"/>
        <v>02</v>
      </c>
      <c r="F1198" t="str">
        <f>"002"</f>
        <v>002</v>
      </c>
      <c r="G1198" t="str">
        <f>""</f>
        <v/>
      </c>
      <c r="H1198" t="s">
        <v>0</v>
      </c>
      <c r="I1198" t="s">
        <v>3715</v>
      </c>
      <c r="J1198" t="s">
        <v>7280</v>
      </c>
      <c r="K1198" t="str">
        <f t="shared" si="197"/>
        <v>41720</v>
      </c>
    </row>
    <row r="1199" spans="1:11" customFormat="1" x14ac:dyDescent="0.25">
      <c r="A1199" t="str">
        <f t="shared" si="191"/>
        <v>41</v>
      </c>
      <c r="B1199" t="s">
        <v>812</v>
      </c>
      <c r="C1199" t="str">
        <f t="shared" si="195"/>
        <v>069</v>
      </c>
      <c r="D1199" t="s">
        <v>881</v>
      </c>
      <c r="E1199" t="str">
        <f t="shared" si="198"/>
        <v>02</v>
      </c>
      <c r="F1199" t="str">
        <f>"003"</f>
        <v>003</v>
      </c>
      <c r="G1199" t="str">
        <f>""</f>
        <v/>
      </c>
      <c r="H1199" t="s">
        <v>3</v>
      </c>
      <c r="I1199" t="s">
        <v>3716</v>
      </c>
      <c r="J1199" t="s">
        <v>7281</v>
      </c>
      <c r="K1199" t="str">
        <f t="shared" si="197"/>
        <v>41720</v>
      </c>
    </row>
    <row r="1200" spans="1:11" customFormat="1" x14ac:dyDescent="0.25">
      <c r="A1200" t="str">
        <f t="shared" si="191"/>
        <v>41</v>
      </c>
      <c r="B1200" t="s">
        <v>812</v>
      </c>
      <c r="C1200" t="str">
        <f t="shared" si="195"/>
        <v>069</v>
      </c>
      <c r="D1200" t="s">
        <v>881</v>
      </c>
      <c r="E1200" t="str">
        <f t="shared" si="198"/>
        <v>02</v>
      </c>
      <c r="F1200" t="str">
        <f>"004"</f>
        <v>004</v>
      </c>
      <c r="G1200" t="str">
        <f>""</f>
        <v/>
      </c>
      <c r="H1200" t="s">
        <v>3</v>
      </c>
      <c r="I1200" t="s">
        <v>19</v>
      </c>
      <c r="J1200" t="s">
        <v>5396</v>
      </c>
      <c r="K1200" t="str">
        <f t="shared" si="197"/>
        <v>41720</v>
      </c>
    </row>
    <row r="1201" spans="1:11" customFormat="1" x14ac:dyDescent="0.25">
      <c r="A1201" t="str">
        <f t="shared" si="191"/>
        <v>41</v>
      </c>
      <c r="B1201" t="s">
        <v>812</v>
      </c>
      <c r="C1201" t="str">
        <f t="shared" si="195"/>
        <v>069</v>
      </c>
      <c r="D1201" t="s">
        <v>881</v>
      </c>
      <c r="E1201" t="str">
        <f t="shared" si="198"/>
        <v>02</v>
      </c>
      <c r="F1201" t="str">
        <f>"005"</f>
        <v>005</v>
      </c>
      <c r="G1201" t="str">
        <f>"01"</f>
        <v>01</v>
      </c>
      <c r="H1201" t="s">
        <v>1</v>
      </c>
      <c r="I1201" t="s">
        <v>3717</v>
      </c>
      <c r="J1201" t="s">
        <v>7282</v>
      </c>
      <c r="K1201" t="str">
        <f>"41728"</f>
        <v>41728</v>
      </c>
    </row>
    <row r="1202" spans="1:11" customFormat="1" x14ac:dyDescent="0.25">
      <c r="A1202" t="str">
        <f t="shared" si="191"/>
        <v>41</v>
      </c>
      <c r="B1202" t="s">
        <v>812</v>
      </c>
      <c r="C1202" t="str">
        <f t="shared" si="195"/>
        <v>069</v>
      </c>
      <c r="D1202" t="s">
        <v>881</v>
      </c>
      <c r="E1202" t="str">
        <f t="shared" si="198"/>
        <v>02</v>
      </c>
      <c r="F1202" t="str">
        <f>"005"</f>
        <v>005</v>
      </c>
      <c r="G1202" t="str">
        <f>"02"</f>
        <v>02</v>
      </c>
      <c r="H1202" t="s">
        <v>0</v>
      </c>
      <c r="I1202" t="s">
        <v>3718</v>
      </c>
      <c r="J1202" t="s">
        <v>7283</v>
      </c>
      <c r="K1202" t="str">
        <f>"41727"</f>
        <v>41727</v>
      </c>
    </row>
    <row r="1203" spans="1:11" customFormat="1" x14ac:dyDescent="0.25">
      <c r="A1203" t="str">
        <f t="shared" si="191"/>
        <v>41</v>
      </c>
      <c r="B1203" t="s">
        <v>812</v>
      </c>
      <c r="C1203" t="str">
        <f t="shared" si="195"/>
        <v>069</v>
      </c>
      <c r="D1203" t="s">
        <v>881</v>
      </c>
      <c r="E1203" t="str">
        <f t="shared" si="198"/>
        <v>02</v>
      </c>
      <c r="F1203" t="str">
        <f>"006"</f>
        <v>006</v>
      </c>
      <c r="G1203" t="str">
        <f>""</f>
        <v/>
      </c>
      <c r="H1203" t="s">
        <v>1</v>
      </c>
      <c r="I1203" t="s">
        <v>3719</v>
      </c>
      <c r="J1203" t="s">
        <v>7284</v>
      </c>
      <c r="K1203" t="str">
        <f t="shared" ref="K1203:K1229" si="199">"41720"</f>
        <v>41720</v>
      </c>
    </row>
    <row r="1204" spans="1:11" customFormat="1" x14ac:dyDescent="0.25">
      <c r="A1204" t="str">
        <f t="shared" si="191"/>
        <v>41</v>
      </c>
      <c r="B1204" t="s">
        <v>812</v>
      </c>
      <c r="C1204" t="str">
        <f t="shared" si="195"/>
        <v>069</v>
      </c>
      <c r="D1204" t="s">
        <v>881</v>
      </c>
      <c r="E1204" t="str">
        <f t="shared" si="198"/>
        <v>02</v>
      </c>
      <c r="F1204" t="str">
        <f>"006"</f>
        <v>006</v>
      </c>
      <c r="G1204" t="str">
        <f>""</f>
        <v/>
      </c>
      <c r="H1204" t="s">
        <v>0</v>
      </c>
      <c r="I1204" t="s">
        <v>3719</v>
      </c>
      <c r="J1204" t="s">
        <v>7284</v>
      </c>
      <c r="K1204" t="str">
        <f t="shared" si="199"/>
        <v>41720</v>
      </c>
    </row>
    <row r="1205" spans="1:11" customFormat="1" x14ac:dyDescent="0.25">
      <c r="A1205" t="str">
        <f t="shared" si="191"/>
        <v>41</v>
      </c>
      <c r="B1205" t="s">
        <v>812</v>
      </c>
      <c r="C1205" t="str">
        <f t="shared" si="195"/>
        <v>069</v>
      </c>
      <c r="D1205" t="s">
        <v>881</v>
      </c>
      <c r="E1205" t="str">
        <f t="shared" ref="E1205:E1219" si="200">"03"</f>
        <v>03</v>
      </c>
      <c r="F1205" t="str">
        <f>"001"</f>
        <v>001</v>
      </c>
      <c r="G1205" t="str">
        <f>""</f>
        <v/>
      </c>
      <c r="H1205" t="s">
        <v>1</v>
      </c>
      <c r="I1205" t="s">
        <v>2047</v>
      </c>
      <c r="J1205" t="s">
        <v>7285</v>
      </c>
      <c r="K1205" t="str">
        <f t="shared" si="199"/>
        <v>41720</v>
      </c>
    </row>
    <row r="1206" spans="1:11" customFormat="1" x14ac:dyDescent="0.25">
      <c r="A1206" t="str">
        <f t="shared" si="191"/>
        <v>41</v>
      </c>
      <c r="B1206" t="s">
        <v>812</v>
      </c>
      <c r="C1206" t="str">
        <f t="shared" si="195"/>
        <v>069</v>
      </c>
      <c r="D1206" t="s">
        <v>881</v>
      </c>
      <c r="E1206" t="str">
        <f t="shared" si="200"/>
        <v>03</v>
      </c>
      <c r="F1206" t="str">
        <f>"001"</f>
        <v>001</v>
      </c>
      <c r="G1206" t="str">
        <f>""</f>
        <v/>
      </c>
      <c r="H1206" t="s">
        <v>0</v>
      </c>
      <c r="I1206" t="s">
        <v>2047</v>
      </c>
      <c r="J1206" t="s">
        <v>7285</v>
      </c>
      <c r="K1206" t="str">
        <f t="shared" si="199"/>
        <v>41720</v>
      </c>
    </row>
    <row r="1207" spans="1:11" customFormat="1" x14ac:dyDescent="0.25">
      <c r="A1207" t="str">
        <f t="shared" si="191"/>
        <v>41</v>
      </c>
      <c r="B1207" t="s">
        <v>812</v>
      </c>
      <c r="C1207" t="str">
        <f t="shared" si="195"/>
        <v>069</v>
      </c>
      <c r="D1207" t="s">
        <v>881</v>
      </c>
      <c r="E1207" t="str">
        <f t="shared" si="200"/>
        <v>03</v>
      </c>
      <c r="F1207" t="str">
        <f>"002"</f>
        <v>002</v>
      </c>
      <c r="G1207" t="str">
        <f>""</f>
        <v/>
      </c>
      <c r="H1207" t="s">
        <v>1</v>
      </c>
      <c r="I1207" t="s">
        <v>1377</v>
      </c>
      <c r="J1207" t="s">
        <v>7286</v>
      </c>
      <c r="K1207" t="str">
        <f t="shared" si="199"/>
        <v>41720</v>
      </c>
    </row>
    <row r="1208" spans="1:11" customFormat="1" x14ac:dyDescent="0.25">
      <c r="A1208" t="str">
        <f t="shared" si="191"/>
        <v>41</v>
      </c>
      <c r="B1208" t="s">
        <v>812</v>
      </c>
      <c r="C1208" t="str">
        <f t="shared" si="195"/>
        <v>069</v>
      </c>
      <c r="D1208" t="s">
        <v>881</v>
      </c>
      <c r="E1208" t="str">
        <f t="shared" si="200"/>
        <v>03</v>
      </c>
      <c r="F1208" t="str">
        <f>"002"</f>
        <v>002</v>
      </c>
      <c r="G1208" t="str">
        <f>""</f>
        <v/>
      </c>
      <c r="H1208" t="s">
        <v>0</v>
      </c>
      <c r="I1208" t="s">
        <v>1377</v>
      </c>
      <c r="J1208" t="s">
        <v>7286</v>
      </c>
      <c r="K1208" t="str">
        <f t="shared" si="199"/>
        <v>41720</v>
      </c>
    </row>
    <row r="1209" spans="1:11" customFormat="1" x14ac:dyDescent="0.25">
      <c r="A1209" t="str">
        <f t="shared" si="191"/>
        <v>41</v>
      </c>
      <c r="B1209" t="s">
        <v>812</v>
      </c>
      <c r="C1209" t="str">
        <f t="shared" si="195"/>
        <v>069</v>
      </c>
      <c r="D1209" t="s">
        <v>881</v>
      </c>
      <c r="E1209" t="str">
        <f t="shared" si="200"/>
        <v>03</v>
      </c>
      <c r="F1209" t="str">
        <f>"003"</f>
        <v>003</v>
      </c>
      <c r="G1209" t="str">
        <f>""</f>
        <v/>
      </c>
      <c r="H1209" t="s">
        <v>1</v>
      </c>
      <c r="I1209" t="s">
        <v>3720</v>
      </c>
      <c r="J1209" t="s">
        <v>7287</v>
      </c>
      <c r="K1209" t="str">
        <f t="shared" si="199"/>
        <v>41720</v>
      </c>
    </row>
    <row r="1210" spans="1:11" customFormat="1" x14ac:dyDescent="0.25">
      <c r="A1210" t="str">
        <f t="shared" si="191"/>
        <v>41</v>
      </c>
      <c r="B1210" t="s">
        <v>812</v>
      </c>
      <c r="C1210" t="str">
        <f t="shared" si="195"/>
        <v>069</v>
      </c>
      <c r="D1210" t="s">
        <v>881</v>
      </c>
      <c r="E1210" t="str">
        <f t="shared" si="200"/>
        <v>03</v>
      </c>
      <c r="F1210" t="str">
        <f>"003"</f>
        <v>003</v>
      </c>
      <c r="G1210" t="str">
        <f>""</f>
        <v/>
      </c>
      <c r="H1210" t="s">
        <v>0</v>
      </c>
      <c r="I1210" t="s">
        <v>3720</v>
      </c>
      <c r="J1210" t="s">
        <v>7287</v>
      </c>
      <c r="K1210" t="str">
        <f t="shared" si="199"/>
        <v>41720</v>
      </c>
    </row>
    <row r="1211" spans="1:11" customFormat="1" x14ac:dyDescent="0.25">
      <c r="A1211" t="str">
        <f t="shared" si="191"/>
        <v>41</v>
      </c>
      <c r="B1211" t="s">
        <v>812</v>
      </c>
      <c r="C1211" t="str">
        <f t="shared" si="195"/>
        <v>069</v>
      </c>
      <c r="D1211" t="s">
        <v>881</v>
      </c>
      <c r="E1211" t="str">
        <f t="shared" si="200"/>
        <v>03</v>
      </c>
      <c r="F1211" t="str">
        <f>"003"</f>
        <v>003</v>
      </c>
      <c r="G1211" t="str">
        <f>""</f>
        <v/>
      </c>
      <c r="H1211" t="s">
        <v>2</v>
      </c>
      <c r="I1211" t="s">
        <v>3720</v>
      </c>
      <c r="J1211" t="s">
        <v>7287</v>
      </c>
      <c r="K1211" t="str">
        <f t="shared" si="199"/>
        <v>41720</v>
      </c>
    </row>
    <row r="1212" spans="1:11" customFormat="1" x14ac:dyDescent="0.25">
      <c r="A1212" t="str">
        <f t="shared" si="191"/>
        <v>41</v>
      </c>
      <c r="B1212" t="s">
        <v>812</v>
      </c>
      <c r="C1212" t="str">
        <f t="shared" si="195"/>
        <v>069</v>
      </c>
      <c r="D1212" t="s">
        <v>881</v>
      </c>
      <c r="E1212" t="str">
        <f t="shared" si="200"/>
        <v>03</v>
      </c>
      <c r="F1212" t="str">
        <f>"004"</f>
        <v>004</v>
      </c>
      <c r="G1212" t="str">
        <f>""</f>
        <v/>
      </c>
      <c r="H1212" t="s">
        <v>1</v>
      </c>
      <c r="I1212" t="s">
        <v>2986</v>
      </c>
      <c r="J1212" t="s">
        <v>7288</v>
      </c>
      <c r="K1212" t="str">
        <f t="shared" si="199"/>
        <v>41720</v>
      </c>
    </row>
    <row r="1213" spans="1:11" customFormat="1" x14ac:dyDescent="0.25">
      <c r="A1213" t="str">
        <f t="shared" si="191"/>
        <v>41</v>
      </c>
      <c r="B1213" t="s">
        <v>812</v>
      </c>
      <c r="C1213" t="str">
        <f t="shared" si="195"/>
        <v>069</v>
      </c>
      <c r="D1213" t="s">
        <v>881</v>
      </c>
      <c r="E1213" t="str">
        <f t="shared" si="200"/>
        <v>03</v>
      </c>
      <c r="F1213" t="str">
        <f>"004"</f>
        <v>004</v>
      </c>
      <c r="G1213" t="str">
        <f>""</f>
        <v/>
      </c>
      <c r="H1213" t="s">
        <v>0</v>
      </c>
      <c r="I1213" t="s">
        <v>2986</v>
      </c>
      <c r="J1213" t="s">
        <v>7288</v>
      </c>
      <c r="K1213" t="str">
        <f t="shared" si="199"/>
        <v>41720</v>
      </c>
    </row>
    <row r="1214" spans="1:11" customFormat="1" x14ac:dyDescent="0.25">
      <c r="A1214" t="str">
        <f t="shared" si="191"/>
        <v>41</v>
      </c>
      <c r="B1214" t="s">
        <v>812</v>
      </c>
      <c r="C1214" t="str">
        <f t="shared" si="195"/>
        <v>069</v>
      </c>
      <c r="D1214" t="s">
        <v>881</v>
      </c>
      <c r="E1214" t="str">
        <f t="shared" si="200"/>
        <v>03</v>
      </c>
      <c r="F1214" t="str">
        <f>"004"</f>
        <v>004</v>
      </c>
      <c r="G1214" t="str">
        <f>""</f>
        <v/>
      </c>
      <c r="H1214" t="s">
        <v>2</v>
      </c>
      <c r="I1214" t="s">
        <v>2986</v>
      </c>
      <c r="J1214" t="s">
        <v>7288</v>
      </c>
      <c r="K1214" t="str">
        <f t="shared" si="199"/>
        <v>41720</v>
      </c>
    </row>
    <row r="1215" spans="1:11" customFormat="1" x14ac:dyDescent="0.25">
      <c r="A1215" t="str">
        <f t="shared" si="191"/>
        <v>41</v>
      </c>
      <c r="B1215" t="s">
        <v>812</v>
      </c>
      <c r="C1215" t="str">
        <f t="shared" si="195"/>
        <v>069</v>
      </c>
      <c r="D1215" t="s">
        <v>881</v>
      </c>
      <c r="E1215" t="str">
        <f t="shared" si="200"/>
        <v>03</v>
      </c>
      <c r="F1215" t="str">
        <f>"005"</f>
        <v>005</v>
      </c>
      <c r="G1215" t="str">
        <f>""</f>
        <v/>
      </c>
      <c r="H1215" t="s">
        <v>1</v>
      </c>
      <c r="I1215" t="s">
        <v>3721</v>
      </c>
      <c r="J1215" t="s">
        <v>7289</v>
      </c>
      <c r="K1215" t="str">
        <f t="shared" si="199"/>
        <v>41720</v>
      </c>
    </row>
    <row r="1216" spans="1:11" customFormat="1" x14ac:dyDescent="0.25">
      <c r="A1216" t="str">
        <f t="shared" si="191"/>
        <v>41</v>
      </c>
      <c r="B1216" t="s">
        <v>812</v>
      </c>
      <c r="C1216" t="str">
        <f t="shared" si="195"/>
        <v>069</v>
      </c>
      <c r="D1216" t="s">
        <v>881</v>
      </c>
      <c r="E1216" t="str">
        <f t="shared" si="200"/>
        <v>03</v>
      </c>
      <c r="F1216" t="str">
        <f>"005"</f>
        <v>005</v>
      </c>
      <c r="G1216" t="str">
        <f>""</f>
        <v/>
      </c>
      <c r="H1216" t="s">
        <v>0</v>
      </c>
      <c r="I1216" t="s">
        <v>3721</v>
      </c>
      <c r="J1216" t="s">
        <v>7289</v>
      </c>
      <c r="K1216" t="str">
        <f t="shared" si="199"/>
        <v>41720</v>
      </c>
    </row>
    <row r="1217" spans="1:11" customFormat="1" x14ac:dyDescent="0.25">
      <c r="A1217" t="str">
        <f t="shared" si="191"/>
        <v>41</v>
      </c>
      <c r="B1217" t="s">
        <v>812</v>
      </c>
      <c r="C1217" t="str">
        <f t="shared" si="195"/>
        <v>069</v>
      </c>
      <c r="D1217" t="s">
        <v>881</v>
      </c>
      <c r="E1217" t="str">
        <f t="shared" si="200"/>
        <v>03</v>
      </c>
      <c r="F1217" t="str">
        <f>"006"</f>
        <v>006</v>
      </c>
      <c r="G1217" t="str">
        <f>""</f>
        <v/>
      </c>
      <c r="H1217" t="s">
        <v>1</v>
      </c>
      <c r="I1217" t="s">
        <v>3722</v>
      </c>
      <c r="J1217" t="s">
        <v>7290</v>
      </c>
      <c r="K1217" t="str">
        <f t="shared" si="199"/>
        <v>41720</v>
      </c>
    </row>
    <row r="1218" spans="1:11" customFormat="1" x14ac:dyDescent="0.25">
      <c r="A1218" t="str">
        <f t="shared" si="191"/>
        <v>41</v>
      </c>
      <c r="B1218" t="s">
        <v>812</v>
      </c>
      <c r="C1218" t="str">
        <f t="shared" si="195"/>
        <v>069</v>
      </c>
      <c r="D1218" t="s">
        <v>881</v>
      </c>
      <c r="E1218" t="str">
        <f t="shared" si="200"/>
        <v>03</v>
      </c>
      <c r="F1218" t="str">
        <f>"006"</f>
        <v>006</v>
      </c>
      <c r="G1218" t="str">
        <f>""</f>
        <v/>
      </c>
      <c r="H1218" t="s">
        <v>0</v>
      </c>
      <c r="I1218" t="s">
        <v>3722</v>
      </c>
      <c r="J1218" t="s">
        <v>7290</v>
      </c>
      <c r="K1218" t="str">
        <f t="shared" si="199"/>
        <v>41720</v>
      </c>
    </row>
    <row r="1219" spans="1:11" customFormat="1" x14ac:dyDescent="0.25">
      <c r="A1219" t="str">
        <f t="shared" ref="A1219:A1282" si="201">"41"</f>
        <v>41</v>
      </c>
      <c r="B1219" t="s">
        <v>812</v>
      </c>
      <c r="C1219" t="str">
        <f t="shared" si="195"/>
        <v>069</v>
      </c>
      <c r="D1219" t="s">
        <v>881</v>
      </c>
      <c r="E1219" t="str">
        <f t="shared" si="200"/>
        <v>03</v>
      </c>
      <c r="F1219" t="str">
        <f>"007"</f>
        <v>007</v>
      </c>
      <c r="G1219" t="str">
        <f>""</f>
        <v/>
      </c>
      <c r="H1219" t="s">
        <v>3</v>
      </c>
      <c r="I1219" t="s">
        <v>3722</v>
      </c>
      <c r="J1219" t="s">
        <v>7290</v>
      </c>
      <c r="K1219" t="str">
        <f t="shared" si="199"/>
        <v>41720</v>
      </c>
    </row>
    <row r="1220" spans="1:11" customFormat="1" x14ac:dyDescent="0.25">
      <c r="A1220" t="str">
        <f t="shared" si="201"/>
        <v>41</v>
      </c>
      <c r="B1220" t="s">
        <v>812</v>
      </c>
      <c r="C1220" t="str">
        <f t="shared" si="195"/>
        <v>069</v>
      </c>
      <c r="D1220" t="s">
        <v>881</v>
      </c>
      <c r="E1220" t="str">
        <f t="shared" ref="E1220:E1234" si="202">"04"</f>
        <v>04</v>
      </c>
      <c r="F1220" t="str">
        <f>"001"</f>
        <v>001</v>
      </c>
      <c r="G1220" t="str">
        <f>""</f>
        <v/>
      </c>
      <c r="H1220" t="s">
        <v>1</v>
      </c>
      <c r="I1220" t="s">
        <v>3723</v>
      </c>
      <c r="J1220" t="s">
        <v>7291</v>
      </c>
      <c r="K1220" t="str">
        <f t="shared" si="199"/>
        <v>41720</v>
      </c>
    </row>
    <row r="1221" spans="1:11" customFormat="1" x14ac:dyDescent="0.25">
      <c r="A1221" t="str">
        <f t="shared" si="201"/>
        <v>41</v>
      </c>
      <c r="B1221" t="s">
        <v>812</v>
      </c>
      <c r="C1221" t="str">
        <f t="shared" si="195"/>
        <v>069</v>
      </c>
      <c r="D1221" t="s">
        <v>881</v>
      </c>
      <c r="E1221" t="str">
        <f t="shared" si="202"/>
        <v>04</v>
      </c>
      <c r="F1221" t="str">
        <f>"001"</f>
        <v>001</v>
      </c>
      <c r="G1221" t="str">
        <f>""</f>
        <v/>
      </c>
      <c r="H1221" t="s">
        <v>0</v>
      </c>
      <c r="I1221" t="s">
        <v>3723</v>
      </c>
      <c r="J1221" t="s">
        <v>7291</v>
      </c>
      <c r="K1221" t="str">
        <f t="shared" si="199"/>
        <v>41720</v>
      </c>
    </row>
    <row r="1222" spans="1:11" customFormat="1" x14ac:dyDescent="0.25">
      <c r="A1222" t="str">
        <f t="shared" si="201"/>
        <v>41</v>
      </c>
      <c r="B1222" t="s">
        <v>812</v>
      </c>
      <c r="C1222" t="str">
        <f t="shared" si="195"/>
        <v>069</v>
      </c>
      <c r="D1222" t="s">
        <v>881</v>
      </c>
      <c r="E1222" t="str">
        <f t="shared" si="202"/>
        <v>04</v>
      </c>
      <c r="F1222" t="str">
        <f>"001"</f>
        <v>001</v>
      </c>
      <c r="G1222" t="str">
        <f>""</f>
        <v/>
      </c>
      <c r="H1222" t="s">
        <v>2</v>
      </c>
      <c r="I1222" t="s">
        <v>3723</v>
      </c>
      <c r="J1222" t="s">
        <v>7291</v>
      </c>
      <c r="K1222" t="str">
        <f t="shared" si="199"/>
        <v>41720</v>
      </c>
    </row>
    <row r="1223" spans="1:11" customFormat="1" x14ac:dyDescent="0.25">
      <c r="A1223" t="str">
        <f t="shared" si="201"/>
        <v>41</v>
      </c>
      <c r="B1223" t="s">
        <v>812</v>
      </c>
      <c r="C1223" t="str">
        <f t="shared" si="195"/>
        <v>069</v>
      </c>
      <c r="D1223" t="s">
        <v>881</v>
      </c>
      <c r="E1223" t="str">
        <f t="shared" si="202"/>
        <v>04</v>
      </c>
      <c r="F1223" t="str">
        <f>"002"</f>
        <v>002</v>
      </c>
      <c r="G1223" t="str">
        <f>""</f>
        <v/>
      </c>
      <c r="H1223" t="s">
        <v>1</v>
      </c>
      <c r="I1223" t="s">
        <v>3724</v>
      </c>
      <c r="J1223" t="s">
        <v>7292</v>
      </c>
      <c r="K1223" t="str">
        <f t="shared" si="199"/>
        <v>41720</v>
      </c>
    </row>
    <row r="1224" spans="1:11" customFormat="1" x14ac:dyDescent="0.25">
      <c r="A1224" t="str">
        <f t="shared" si="201"/>
        <v>41</v>
      </c>
      <c r="B1224" t="s">
        <v>812</v>
      </c>
      <c r="C1224" t="str">
        <f t="shared" si="195"/>
        <v>069</v>
      </c>
      <c r="D1224" t="s">
        <v>881</v>
      </c>
      <c r="E1224" t="str">
        <f t="shared" si="202"/>
        <v>04</v>
      </c>
      <c r="F1224" t="str">
        <f>"002"</f>
        <v>002</v>
      </c>
      <c r="G1224" t="str">
        <f>""</f>
        <v/>
      </c>
      <c r="H1224" t="s">
        <v>0</v>
      </c>
      <c r="I1224" t="s">
        <v>3724</v>
      </c>
      <c r="J1224" t="s">
        <v>7292</v>
      </c>
      <c r="K1224" t="str">
        <f t="shared" si="199"/>
        <v>41720</v>
      </c>
    </row>
    <row r="1225" spans="1:11" customFormat="1" x14ac:dyDescent="0.25">
      <c r="A1225" t="str">
        <f t="shared" si="201"/>
        <v>41</v>
      </c>
      <c r="B1225" t="s">
        <v>812</v>
      </c>
      <c r="C1225" t="str">
        <f t="shared" si="195"/>
        <v>069</v>
      </c>
      <c r="D1225" t="s">
        <v>881</v>
      </c>
      <c r="E1225" t="str">
        <f t="shared" si="202"/>
        <v>04</v>
      </c>
      <c r="F1225" t="str">
        <f>"003"</f>
        <v>003</v>
      </c>
      <c r="G1225" t="str">
        <f>""</f>
        <v/>
      </c>
      <c r="H1225" t="s">
        <v>3</v>
      </c>
      <c r="I1225" t="s">
        <v>3725</v>
      </c>
      <c r="J1225" t="s">
        <v>7293</v>
      </c>
      <c r="K1225" t="str">
        <f t="shared" si="199"/>
        <v>41720</v>
      </c>
    </row>
    <row r="1226" spans="1:11" customFormat="1" x14ac:dyDescent="0.25">
      <c r="A1226" t="str">
        <f t="shared" si="201"/>
        <v>41</v>
      </c>
      <c r="B1226" t="s">
        <v>812</v>
      </c>
      <c r="C1226" t="str">
        <f t="shared" si="195"/>
        <v>069</v>
      </c>
      <c r="D1226" t="s">
        <v>881</v>
      </c>
      <c r="E1226" t="str">
        <f t="shared" si="202"/>
        <v>04</v>
      </c>
      <c r="F1226" t="str">
        <f>"004"</f>
        <v>004</v>
      </c>
      <c r="G1226" t="str">
        <f>""</f>
        <v/>
      </c>
      <c r="H1226" t="s">
        <v>1</v>
      </c>
      <c r="I1226" t="s">
        <v>3726</v>
      </c>
      <c r="J1226" t="s">
        <v>7294</v>
      </c>
      <c r="K1226" t="str">
        <f t="shared" si="199"/>
        <v>41720</v>
      </c>
    </row>
    <row r="1227" spans="1:11" customFormat="1" x14ac:dyDescent="0.25">
      <c r="A1227" t="str">
        <f t="shared" si="201"/>
        <v>41</v>
      </c>
      <c r="B1227" t="s">
        <v>812</v>
      </c>
      <c r="C1227" t="str">
        <f t="shared" si="195"/>
        <v>069</v>
      </c>
      <c r="D1227" t="s">
        <v>881</v>
      </c>
      <c r="E1227" t="str">
        <f t="shared" si="202"/>
        <v>04</v>
      </c>
      <c r="F1227" t="str">
        <f>"004"</f>
        <v>004</v>
      </c>
      <c r="G1227" t="str">
        <f>""</f>
        <v/>
      </c>
      <c r="H1227" t="s">
        <v>0</v>
      </c>
      <c r="I1227" t="s">
        <v>3726</v>
      </c>
      <c r="J1227" t="s">
        <v>7294</v>
      </c>
      <c r="K1227" t="str">
        <f t="shared" si="199"/>
        <v>41720</v>
      </c>
    </row>
    <row r="1228" spans="1:11" customFormat="1" x14ac:dyDescent="0.25">
      <c r="A1228" t="str">
        <f t="shared" si="201"/>
        <v>41</v>
      </c>
      <c r="B1228" t="s">
        <v>812</v>
      </c>
      <c r="C1228" t="str">
        <f t="shared" si="195"/>
        <v>069</v>
      </c>
      <c r="D1228" t="s">
        <v>881</v>
      </c>
      <c r="E1228" t="str">
        <f t="shared" si="202"/>
        <v>04</v>
      </c>
      <c r="F1228" t="str">
        <f>"005"</f>
        <v>005</v>
      </c>
      <c r="G1228" t="str">
        <f>""</f>
        <v/>
      </c>
      <c r="H1228" t="s">
        <v>1</v>
      </c>
      <c r="I1228" t="s">
        <v>3727</v>
      </c>
      <c r="J1228" t="s">
        <v>7295</v>
      </c>
      <c r="K1228" t="str">
        <f t="shared" si="199"/>
        <v>41720</v>
      </c>
    </row>
    <row r="1229" spans="1:11" customFormat="1" x14ac:dyDescent="0.25">
      <c r="A1229" t="str">
        <f t="shared" si="201"/>
        <v>41</v>
      </c>
      <c r="B1229" t="s">
        <v>812</v>
      </c>
      <c r="C1229" t="str">
        <f t="shared" si="195"/>
        <v>069</v>
      </c>
      <c r="D1229" t="s">
        <v>881</v>
      </c>
      <c r="E1229" t="str">
        <f t="shared" si="202"/>
        <v>04</v>
      </c>
      <c r="F1229" t="str">
        <f>"005"</f>
        <v>005</v>
      </c>
      <c r="G1229" t="str">
        <f>""</f>
        <v/>
      </c>
      <c r="H1229" t="s">
        <v>0</v>
      </c>
      <c r="I1229" t="s">
        <v>3727</v>
      </c>
      <c r="J1229" t="s">
        <v>7295</v>
      </c>
      <c r="K1229" t="str">
        <f t="shared" si="199"/>
        <v>41720</v>
      </c>
    </row>
    <row r="1230" spans="1:11" customFormat="1" x14ac:dyDescent="0.25">
      <c r="A1230" t="str">
        <f t="shared" si="201"/>
        <v>41</v>
      </c>
      <c r="B1230" t="s">
        <v>812</v>
      </c>
      <c r="C1230" t="str">
        <f t="shared" si="195"/>
        <v>069</v>
      </c>
      <c r="D1230" t="s">
        <v>881</v>
      </c>
      <c r="E1230" t="str">
        <f t="shared" si="202"/>
        <v>04</v>
      </c>
      <c r="F1230" t="str">
        <f>"006"</f>
        <v>006</v>
      </c>
      <c r="G1230" t="str">
        <f>""</f>
        <v/>
      </c>
      <c r="H1230" t="s">
        <v>3</v>
      </c>
      <c r="I1230" t="s">
        <v>3728</v>
      </c>
      <c r="J1230" t="s">
        <v>7296</v>
      </c>
      <c r="K1230" t="str">
        <f>"41727"</f>
        <v>41727</v>
      </c>
    </row>
    <row r="1231" spans="1:11" customFormat="1" x14ac:dyDescent="0.25">
      <c r="A1231" t="str">
        <f t="shared" si="201"/>
        <v>41</v>
      </c>
      <c r="B1231" t="s">
        <v>812</v>
      </c>
      <c r="C1231" t="str">
        <f t="shared" si="195"/>
        <v>069</v>
      </c>
      <c r="D1231" t="s">
        <v>881</v>
      </c>
      <c r="E1231" t="str">
        <f t="shared" si="202"/>
        <v>04</v>
      </c>
      <c r="F1231" t="str">
        <f>"007"</f>
        <v>007</v>
      </c>
      <c r="G1231" t="str">
        <f>""</f>
        <v/>
      </c>
      <c r="H1231" t="s">
        <v>1</v>
      </c>
      <c r="I1231" t="s">
        <v>3725</v>
      </c>
      <c r="J1231" t="s">
        <v>7293</v>
      </c>
      <c r="K1231" t="str">
        <f>"41720"</f>
        <v>41720</v>
      </c>
    </row>
    <row r="1232" spans="1:11" customFormat="1" x14ac:dyDescent="0.25">
      <c r="A1232" t="str">
        <f t="shared" si="201"/>
        <v>41</v>
      </c>
      <c r="B1232" t="s">
        <v>812</v>
      </c>
      <c r="C1232" t="str">
        <f t="shared" si="195"/>
        <v>069</v>
      </c>
      <c r="D1232" t="s">
        <v>881</v>
      </c>
      <c r="E1232" t="str">
        <f t="shared" si="202"/>
        <v>04</v>
      </c>
      <c r="F1232" t="str">
        <f>"007"</f>
        <v>007</v>
      </c>
      <c r="G1232" t="str">
        <f>""</f>
        <v/>
      </c>
      <c r="H1232" t="s">
        <v>0</v>
      </c>
      <c r="I1232" t="s">
        <v>3725</v>
      </c>
      <c r="J1232" t="s">
        <v>7293</v>
      </c>
      <c r="K1232" t="str">
        <f>"41720"</f>
        <v>41720</v>
      </c>
    </row>
    <row r="1233" spans="1:11" customFormat="1" x14ac:dyDescent="0.25">
      <c r="A1233" t="str">
        <f t="shared" si="201"/>
        <v>41</v>
      </c>
      <c r="B1233" t="s">
        <v>812</v>
      </c>
      <c r="C1233" t="str">
        <f t="shared" si="195"/>
        <v>069</v>
      </c>
      <c r="D1233" t="s">
        <v>881</v>
      </c>
      <c r="E1233" t="str">
        <f t="shared" si="202"/>
        <v>04</v>
      </c>
      <c r="F1233" t="str">
        <f>"008"</f>
        <v>008</v>
      </c>
      <c r="G1233" t="str">
        <f>""</f>
        <v/>
      </c>
      <c r="H1233" t="s">
        <v>1</v>
      </c>
      <c r="I1233" t="s">
        <v>3725</v>
      </c>
      <c r="J1233" t="s">
        <v>7293</v>
      </c>
      <c r="K1233" t="str">
        <f>"41720"</f>
        <v>41720</v>
      </c>
    </row>
    <row r="1234" spans="1:11" customFormat="1" x14ac:dyDescent="0.25">
      <c r="A1234" t="str">
        <f t="shared" si="201"/>
        <v>41</v>
      </c>
      <c r="B1234" t="s">
        <v>812</v>
      </c>
      <c r="C1234" t="str">
        <f t="shared" si="195"/>
        <v>069</v>
      </c>
      <c r="D1234" t="s">
        <v>881</v>
      </c>
      <c r="E1234" t="str">
        <f t="shared" si="202"/>
        <v>04</v>
      </c>
      <c r="F1234" t="str">
        <f>"008"</f>
        <v>008</v>
      </c>
      <c r="G1234" t="str">
        <f>""</f>
        <v/>
      </c>
      <c r="H1234" t="s">
        <v>0</v>
      </c>
      <c r="I1234" t="s">
        <v>3725</v>
      </c>
      <c r="J1234" t="s">
        <v>7293</v>
      </c>
      <c r="K1234" t="str">
        <f>"41720"</f>
        <v>41720</v>
      </c>
    </row>
    <row r="1235" spans="1:11" customFormat="1" x14ac:dyDescent="0.25">
      <c r="A1235" t="str">
        <f t="shared" si="201"/>
        <v>41</v>
      </c>
      <c r="B1235" t="s">
        <v>812</v>
      </c>
      <c r="C1235" t="str">
        <f t="shared" ref="C1235:C1245" si="203">"070"</f>
        <v>070</v>
      </c>
      <c r="D1235" t="s">
        <v>882</v>
      </c>
      <c r="E1235" t="str">
        <f t="shared" ref="E1235:E1248" si="204">"01"</f>
        <v>01</v>
      </c>
      <c r="F1235" t="str">
        <f>"001"</f>
        <v>001</v>
      </c>
      <c r="G1235" t="str">
        <f>""</f>
        <v/>
      </c>
      <c r="H1235" t="s">
        <v>1</v>
      </c>
      <c r="I1235" t="s">
        <v>3729</v>
      </c>
      <c r="J1235" t="s">
        <v>7297</v>
      </c>
      <c r="K1235" t="str">
        <f t="shared" ref="K1235:K1245" si="205">"41928"</f>
        <v>41928</v>
      </c>
    </row>
    <row r="1236" spans="1:11" customFormat="1" x14ac:dyDescent="0.25">
      <c r="A1236" t="str">
        <f t="shared" si="201"/>
        <v>41</v>
      </c>
      <c r="B1236" t="s">
        <v>812</v>
      </c>
      <c r="C1236" t="str">
        <f t="shared" si="203"/>
        <v>070</v>
      </c>
      <c r="D1236" t="s">
        <v>882</v>
      </c>
      <c r="E1236" t="str">
        <f t="shared" si="204"/>
        <v>01</v>
      </c>
      <c r="F1236" t="str">
        <f>"001"</f>
        <v>001</v>
      </c>
      <c r="G1236" t="str">
        <f>""</f>
        <v/>
      </c>
      <c r="H1236" t="s">
        <v>0</v>
      </c>
      <c r="I1236" t="s">
        <v>3729</v>
      </c>
      <c r="J1236" t="s">
        <v>7297</v>
      </c>
      <c r="K1236" t="str">
        <f t="shared" si="205"/>
        <v>41928</v>
      </c>
    </row>
    <row r="1237" spans="1:11" customFormat="1" x14ac:dyDescent="0.25">
      <c r="A1237" t="str">
        <f t="shared" si="201"/>
        <v>41</v>
      </c>
      <c r="B1237" t="s">
        <v>812</v>
      </c>
      <c r="C1237" t="str">
        <f t="shared" si="203"/>
        <v>070</v>
      </c>
      <c r="D1237" t="s">
        <v>882</v>
      </c>
      <c r="E1237" t="str">
        <f t="shared" si="204"/>
        <v>01</v>
      </c>
      <c r="F1237" t="str">
        <f>"002"</f>
        <v>002</v>
      </c>
      <c r="G1237" t="str">
        <f>""</f>
        <v/>
      </c>
      <c r="H1237" t="s">
        <v>1</v>
      </c>
      <c r="I1237" t="s">
        <v>3730</v>
      </c>
      <c r="J1237" t="s">
        <v>7298</v>
      </c>
      <c r="K1237" t="str">
        <f t="shared" si="205"/>
        <v>41928</v>
      </c>
    </row>
    <row r="1238" spans="1:11" customFormat="1" x14ac:dyDescent="0.25">
      <c r="A1238" t="str">
        <f t="shared" si="201"/>
        <v>41</v>
      </c>
      <c r="B1238" t="s">
        <v>812</v>
      </c>
      <c r="C1238" t="str">
        <f t="shared" si="203"/>
        <v>070</v>
      </c>
      <c r="D1238" t="s">
        <v>882</v>
      </c>
      <c r="E1238" t="str">
        <f t="shared" si="204"/>
        <v>01</v>
      </c>
      <c r="F1238" t="str">
        <f>"002"</f>
        <v>002</v>
      </c>
      <c r="G1238" t="str">
        <f>""</f>
        <v/>
      </c>
      <c r="H1238" t="s">
        <v>0</v>
      </c>
      <c r="I1238" t="s">
        <v>3730</v>
      </c>
      <c r="J1238" t="s">
        <v>7298</v>
      </c>
      <c r="K1238" t="str">
        <f t="shared" si="205"/>
        <v>41928</v>
      </c>
    </row>
    <row r="1239" spans="1:11" customFormat="1" x14ac:dyDescent="0.25">
      <c r="A1239" t="str">
        <f t="shared" si="201"/>
        <v>41</v>
      </c>
      <c r="B1239" t="s">
        <v>812</v>
      </c>
      <c r="C1239" t="str">
        <f t="shared" si="203"/>
        <v>070</v>
      </c>
      <c r="D1239" t="s">
        <v>882</v>
      </c>
      <c r="E1239" t="str">
        <f t="shared" si="204"/>
        <v>01</v>
      </c>
      <c r="F1239" t="str">
        <f>"003"</f>
        <v>003</v>
      </c>
      <c r="G1239" t="str">
        <f>""</f>
        <v/>
      </c>
      <c r="H1239" t="s">
        <v>1</v>
      </c>
      <c r="I1239" t="s">
        <v>3730</v>
      </c>
      <c r="J1239" t="s">
        <v>7298</v>
      </c>
      <c r="K1239" t="str">
        <f t="shared" si="205"/>
        <v>41928</v>
      </c>
    </row>
    <row r="1240" spans="1:11" customFormat="1" x14ac:dyDescent="0.25">
      <c r="A1240" t="str">
        <f t="shared" si="201"/>
        <v>41</v>
      </c>
      <c r="B1240" t="s">
        <v>812</v>
      </c>
      <c r="C1240" t="str">
        <f t="shared" si="203"/>
        <v>070</v>
      </c>
      <c r="D1240" t="s">
        <v>882</v>
      </c>
      <c r="E1240" t="str">
        <f t="shared" si="204"/>
        <v>01</v>
      </c>
      <c r="F1240" t="str">
        <f>"003"</f>
        <v>003</v>
      </c>
      <c r="G1240" t="str">
        <f>""</f>
        <v/>
      </c>
      <c r="H1240" t="s">
        <v>0</v>
      </c>
      <c r="I1240" t="s">
        <v>3730</v>
      </c>
      <c r="J1240" t="s">
        <v>7298</v>
      </c>
      <c r="K1240" t="str">
        <f t="shared" si="205"/>
        <v>41928</v>
      </c>
    </row>
    <row r="1241" spans="1:11" customFormat="1" x14ac:dyDescent="0.25">
      <c r="A1241" t="str">
        <f t="shared" si="201"/>
        <v>41</v>
      </c>
      <c r="B1241" t="s">
        <v>812</v>
      </c>
      <c r="C1241" t="str">
        <f t="shared" si="203"/>
        <v>070</v>
      </c>
      <c r="D1241" t="s">
        <v>882</v>
      </c>
      <c r="E1241" t="str">
        <f t="shared" si="204"/>
        <v>01</v>
      </c>
      <c r="F1241" t="str">
        <f>"004"</f>
        <v>004</v>
      </c>
      <c r="G1241" t="str">
        <f>""</f>
        <v/>
      </c>
      <c r="H1241" t="s">
        <v>1</v>
      </c>
      <c r="I1241" t="s">
        <v>3729</v>
      </c>
      <c r="J1241" t="s">
        <v>7297</v>
      </c>
      <c r="K1241" t="str">
        <f t="shared" si="205"/>
        <v>41928</v>
      </c>
    </row>
    <row r="1242" spans="1:11" customFormat="1" x14ac:dyDescent="0.25">
      <c r="A1242" t="str">
        <f t="shared" si="201"/>
        <v>41</v>
      </c>
      <c r="B1242" t="s">
        <v>812</v>
      </c>
      <c r="C1242" t="str">
        <f t="shared" si="203"/>
        <v>070</v>
      </c>
      <c r="D1242" t="s">
        <v>882</v>
      </c>
      <c r="E1242" t="str">
        <f t="shared" si="204"/>
        <v>01</v>
      </c>
      <c r="F1242" t="str">
        <f>"004"</f>
        <v>004</v>
      </c>
      <c r="G1242" t="str">
        <f>""</f>
        <v/>
      </c>
      <c r="H1242" t="s">
        <v>0</v>
      </c>
      <c r="I1242" t="s">
        <v>3729</v>
      </c>
      <c r="J1242" t="s">
        <v>7297</v>
      </c>
      <c r="K1242" t="str">
        <f t="shared" si="205"/>
        <v>41928</v>
      </c>
    </row>
    <row r="1243" spans="1:11" customFormat="1" x14ac:dyDescent="0.25">
      <c r="A1243" t="str">
        <f t="shared" si="201"/>
        <v>41</v>
      </c>
      <c r="B1243" t="s">
        <v>812</v>
      </c>
      <c r="C1243" t="str">
        <f t="shared" si="203"/>
        <v>070</v>
      </c>
      <c r="D1243" t="s">
        <v>882</v>
      </c>
      <c r="E1243" t="str">
        <f t="shared" si="204"/>
        <v>01</v>
      </c>
      <c r="F1243" t="str">
        <f>"005"</f>
        <v>005</v>
      </c>
      <c r="G1243" t="str">
        <f>""</f>
        <v/>
      </c>
      <c r="H1243" t="s">
        <v>1</v>
      </c>
      <c r="I1243" t="s">
        <v>3730</v>
      </c>
      <c r="J1243" t="s">
        <v>7298</v>
      </c>
      <c r="K1243" t="str">
        <f t="shared" si="205"/>
        <v>41928</v>
      </c>
    </row>
    <row r="1244" spans="1:11" customFormat="1" x14ac:dyDescent="0.25">
      <c r="A1244" t="str">
        <f t="shared" si="201"/>
        <v>41</v>
      </c>
      <c r="B1244" t="s">
        <v>812</v>
      </c>
      <c r="C1244" t="str">
        <f t="shared" si="203"/>
        <v>070</v>
      </c>
      <c r="D1244" t="s">
        <v>882</v>
      </c>
      <c r="E1244" t="str">
        <f t="shared" si="204"/>
        <v>01</v>
      </c>
      <c r="F1244" t="str">
        <f>"005"</f>
        <v>005</v>
      </c>
      <c r="G1244" t="str">
        <f>""</f>
        <v/>
      </c>
      <c r="H1244" t="s">
        <v>0</v>
      </c>
      <c r="I1244" t="s">
        <v>3730</v>
      </c>
      <c r="J1244" t="s">
        <v>7298</v>
      </c>
      <c r="K1244" t="str">
        <f t="shared" si="205"/>
        <v>41928</v>
      </c>
    </row>
    <row r="1245" spans="1:11" customFormat="1" x14ac:dyDescent="0.25">
      <c r="A1245" t="str">
        <f t="shared" si="201"/>
        <v>41</v>
      </c>
      <c r="B1245" t="s">
        <v>812</v>
      </c>
      <c r="C1245" t="str">
        <f t="shared" si="203"/>
        <v>070</v>
      </c>
      <c r="D1245" t="s">
        <v>882</v>
      </c>
      <c r="E1245" t="str">
        <f t="shared" si="204"/>
        <v>01</v>
      </c>
      <c r="F1245" t="str">
        <f>"005"</f>
        <v>005</v>
      </c>
      <c r="G1245" t="str">
        <f>""</f>
        <v/>
      </c>
      <c r="H1245" t="s">
        <v>2</v>
      </c>
      <c r="I1245" t="s">
        <v>3730</v>
      </c>
      <c r="J1245" t="s">
        <v>7298</v>
      </c>
      <c r="K1245" t="str">
        <f t="shared" si="205"/>
        <v>41928</v>
      </c>
    </row>
    <row r="1246" spans="1:11" customFormat="1" x14ac:dyDescent="0.25">
      <c r="A1246" t="str">
        <f t="shared" si="201"/>
        <v>41</v>
      </c>
      <c r="B1246" t="s">
        <v>812</v>
      </c>
      <c r="C1246" t="str">
        <f t="shared" ref="C1246:C1256" si="206">"071"</f>
        <v>071</v>
      </c>
      <c r="D1246" t="s">
        <v>883</v>
      </c>
      <c r="E1246" t="str">
        <f t="shared" si="204"/>
        <v>01</v>
      </c>
      <c r="F1246" t="str">
        <f>"001"</f>
        <v>001</v>
      </c>
      <c r="G1246" t="str">
        <f>""</f>
        <v/>
      </c>
      <c r="H1246" t="s">
        <v>1</v>
      </c>
      <c r="I1246" t="s">
        <v>3731</v>
      </c>
      <c r="J1246" t="s">
        <v>7299</v>
      </c>
      <c r="K1246" t="str">
        <f t="shared" ref="K1246:K1256" si="207">"41610"</f>
        <v>41610</v>
      </c>
    </row>
    <row r="1247" spans="1:11" customFormat="1" x14ac:dyDescent="0.25">
      <c r="A1247" t="str">
        <f t="shared" si="201"/>
        <v>41</v>
      </c>
      <c r="B1247" t="s">
        <v>812</v>
      </c>
      <c r="C1247" t="str">
        <f t="shared" si="206"/>
        <v>071</v>
      </c>
      <c r="D1247" t="s">
        <v>883</v>
      </c>
      <c r="E1247" t="str">
        <f t="shared" si="204"/>
        <v>01</v>
      </c>
      <c r="F1247" t="str">
        <f>"001"</f>
        <v>001</v>
      </c>
      <c r="G1247" t="str">
        <f>""</f>
        <v/>
      </c>
      <c r="H1247" t="s">
        <v>0</v>
      </c>
      <c r="I1247" t="s">
        <v>3731</v>
      </c>
      <c r="J1247" t="s">
        <v>7299</v>
      </c>
      <c r="K1247" t="str">
        <f t="shared" si="207"/>
        <v>41610</v>
      </c>
    </row>
    <row r="1248" spans="1:11" customFormat="1" x14ac:dyDescent="0.25">
      <c r="A1248" t="str">
        <f t="shared" si="201"/>
        <v>41</v>
      </c>
      <c r="B1248" t="s">
        <v>812</v>
      </c>
      <c r="C1248" t="str">
        <f t="shared" si="206"/>
        <v>071</v>
      </c>
      <c r="D1248" t="s">
        <v>883</v>
      </c>
      <c r="E1248" t="str">
        <f t="shared" si="204"/>
        <v>01</v>
      </c>
      <c r="F1248" t="str">
        <f>"002"</f>
        <v>002</v>
      </c>
      <c r="G1248" t="str">
        <f>""</f>
        <v/>
      </c>
      <c r="H1248" t="s">
        <v>3</v>
      </c>
      <c r="I1248" t="s">
        <v>3731</v>
      </c>
      <c r="J1248" t="s">
        <v>7299</v>
      </c>
      <c r="K1248" t="str">
        <f t="shared" si="207"/>
        <v>41610</v>
      </c>
    </row>
    <row r="1249" spans="1:11" customFormat="1" x14ac:dyDescent="0.25">
      <c r="A1249" t="str">
        <f t="shared" si="201"/>
        <v>41</v>
      </c>
      <c r="B1249" t="s">
        <v>812</v>
      </c>
      <c r="C1249" t="str">
        <f t="shared" si="206"/>
        <v>071</v>
      </c>
      <c r="D1249" t="s">
        <v>883</v>
      </c>
      <c r="E1249" t="str">
        <f>"02"</f>
        <v>02</v>
      </c>
      <c r="F1249" t="str">
        <f>"001"</f>
        <v>001</v>
      </c>
      <c r="G1249" t="str">
        <f>""</f>
        <v/>
      </c>
      <c r="H1249" t="s">
        <v>1</v>
      </c>
      <c r="I1249" t="s">
        <v>3731</v>
      </c>
      <c r="J1249" t="s">
        <v>7299</v>
      </c>
      <c r="K1249" t="str">
        <f t="shared" si="207"/>
        <v>41610</v>
      </c>
    </row>
    <row r="1250" spans="1:11" customFormat="1" x14ac:dyDescent="0.25">
      <c r="A1250" t="str">
        <f t="shared" si="201"/>
        <v>41</v>
      </c>
      <c r="B1250" t="s">
        <v>812</v>
      </c>
      <c r="C1250" t="str">
        <f t="shared" si="206"/>
        <v>071</v>
      </c>
      <c r="D1250" t="s">
        <v>883</v>
      </c>
      <c r="E1250" t="str">
        <f>"02"</f>
        <v>02</v>
      </c>
      <c r="F1250" t="str">
        <f>"001"</f>
        <v>001</v>
      </c>
      <c r="G1250" t="str">
        <f>""</f>
        <v/>
      </c>
      <c r="H1250" t="s">
        <v>0</v>
      </c>
      <c r="I1250" t="s">
        <v>3731</v>
      </c>
      <c r="J1250" t="s">
        <v>7299</v>
      </c>
      <c r="K1250" t="str">
        <f t="shared" si="207"/>
        <v>41610</v>
      </c>
    </row>
    <row r="1251" spans="1:11" customFormat="1" x14ac:dyDescent="0.25">
      <c r="A1251" t="str">
        <f t="shared" si="201"/>
        <v>41</v>
      </c>
      <c r="B1251" t="s">
        <v>812</v>
      </c>
      <c r="C1251" t="str">
        <f t="shared" si="206"/>
        <v>071</v>
      </c>
      <c r="D1251" t="s">
        <v>883</v>
      </c>
      <c r="E1251" t="str">
        <f>"02"</f>
        <v>02</v>
      </c>
      <c r="F1251" t="str">
        <f>"001"</f>
        <v>001</v>
      </c>
      <c r="G1251" t="str">
        <f>""</f>
        <v/>
      </c>
      <c r="H1251" t="s">
        <v>2</v>
      </c>
      <c r="I1251" t="s">
        <v>3731</v>
      </c>
      <c r="J1251" t="s">
        <v>7299</v>
      </c>
      <c r="K1251" t="str">
        <f t="shared" si="207"/>
        <v>41610</v>
      </c>
    </row>
    <row r="1252" spans="1:11" customFormat="1" x14ac:dyDescent="0.25">
      <c r="A1252" t="str">
        <f t="shared" si="201"/>
        <v>41</v>
      </c>
      <c r="B1252" t="s">
        <v>812</v>
      </c>
      <c r="C1252" t="str">
        <f t="shared" si="206"/>
        <v>071</v>
      </c>
      <c r="D1252" t="s">
        <v>883</v>
      </c>
      <c r="E1252" t="str">
        <f>"02"</f>
        <v>02</v>
      </c>
      <c r="F1252" t="str">
        <f>"002"</f>
        <v>002</v>
      </c>
      <c r="G1252" t="str">
        <f>""</f>
        <v/>
      </c>
      <c r="H1252" t="s">
        <v>1</v>
      </c>
      <c r="I1252" t="s">
        <v>3731</v>
      </c>
      <c r="J1252" t="s">
        <v>7299</v>
      </c>
      <c r="K1252" t="str">
        <f t="shared" si="207"/>
        <v>41610</v>
      </c>
    </row>
    <row r="1253" spans="1:11" customFormat="1" x14ac:dyDescent="0.25">
      <c r="A1253" t="str">
        <f t="shared" si="201"/>
        <v>41</v>
      </c>
      <c r="B1253" t="s">
        <v>812</v>
      </c>
      <c r="C1253" t="str">
        <f t="shared" si="206"/>
        <v>071</v>
      </c>
      <c r="D1253" t="s">
        <v>883</v>
      </c>
      <c r="E1253" t="str">
        <f>"02"</f>
        <v>02</v>
      </c>
      <c r="F1253" t="str">
        <f>"002"</f>
        <v>002</v>
      </c>
      <c r="G1253" t="str">
        <f>""</f>
        <v/>
      </c>
      <c r="H1253" t="s">
        <v>0</v>
      </c>
      <c r="I1253" t="s">
        <v>3731</v>
      </c>
      <c r="J1253" t="s">
        <v>7299</v>
      </c>
      <c r="K1253" t="str">
        <f t="shared" si="207"/>
        <v>41610</v>
      </c>
    </row>
    <row r="1254" spans="1:11" customFormat="1" x14ac:dyDescent="0.25">
      <c r="A1254" t="str">
        <f t="shared" si="201"/>
        <v>41</v>
      </c>
      <c r="B1254" t="s">
        <v>812</v>
      </c>
      <c r="C1254" t="str">
        <f t="shared" si="206"/>
        <v>071</v>
      </c>
      <c r="D1254" t="s">
        <v>883</v>
      </c>
      <c r="E1254" t="str">
        <f>"03"</f>
        <v>03</v>
      </c>
      <c r="F1254" t="str">
        <f>"001"</f>
        <v>001</v>
      </c>
      <c r="G1254" t="str">
        <f>""</f>
        <v/>
      </c>
      <c r="H1254" t="s">
        <v>1</v>
      </c>
      <c r="I1254" t="s">
        <v>3731</v>
      </c>
      <c r="J1254" t="s">
        <v>7299</v>
      </c>
      <c r="K1254" t="str">
        <f t="shared" si="207"/>
        <v>41610</v>
      </c>
    </row>
    <row r="1255" spans="1:11" customFormat="1" x14ac:dyDescent="0.25">
      <c r="A1255" t="str">
        <f t="shared" si="201"/>
        <v>41</v>
      </c>
      <c r="B1255" t="s">
        <v>812</v>
      </c>
      <c r="C1255" t="str">
        <f t="shared" si="206"/>
        <v>071</v>
      </c>
      <c r="D1255" t="s">
        <v>883</v>
      </c>
      <c r="E1255" t="str">
        <f>"03"</f>
        <v>03</v>
      </c>
      <c r="F1255" t="str">
        <f>"001"</f>
        <v>001</v>
      </c>
      <c r="G1255" t="str">
        <f>""</f>
        <v/>
      </c>
      <c r="H1255" t="s">
        <v>0</v>
      </c>
      <c r="I1255" t="s">
        <v>3731</v>
      </c>
      <c r="J1255" t="s">
        <v>7299</v>
      </c>
      <c r="K1255" t="str">
        <f t="shared" si="207"/>
        <v>41610</v>
      </c>
    </row>
    <row r="1256" spans="1:11" customFormat="1" x14ac:dyDescent="0.25">
      <c r="A1256" t="str">
        <f t="shared" si="201"/>
        <v>41</v>
      </c>
      <c r="B1256" t="s">
        <v>812</v>
      </c>
      <c r="C1256" t="str">
        <f t="shared" si="206"/>
        <v>071</v>
      </c>
      <c r="D1256" t="s">
        <v>883</v>
      </c>
      <c r="E1256" t="str">
        <f>"03"</f>
        <v>03</v>
      </c>
      <c r="F1256" t="str">
        <f>"002"</f>
        <v>002</v>
      </c>
      <c r="G1256" t="str">
        <f>""</f>
        <v/>
      </c>
      <c r="H1256" t="s">
        <v>3</v>
      </c>
      <c r="I1256" t="s">
        <v>3731</v>
      </c>
      <c r="J1256" t="s">
        <v>7299</v>
      </c>
      <c r="K1256" t="str">
        <f t="shared" si="207"/>
        <v>41610</v>
      </c>
    </row>
    <row r="1257" spans="1:11" customFormat="1" x14ac:dyDescent="0.25">
      <c r="A1257" t="str">
        <f t="shared" si="201"/>
        <v>41</v>
      </c>
      <c r="B1257" t="s">
        <v>812</v>
      </c>
      <c r="C1257" t="str">
        <f t="shared" ref="C1257:C1263" si="208">"072"</f>
        <v>072</v>
      </c>
      <c r="D1257" t="s">
        <v>884</v>
      </c>
      <c r="E1257" t="str">
        <f t="shared" ref="E1257:E1297" si="209">"01"</f>
        <v>01</v>
      </c>
      <c r="F1257" t="str">
        <f>"001"</f>
        <v>001</v>
      </c>
      <c r="G1257" t="str">
        <f>""</f>
        <v/>
      </c>
      <c r="H1257" t="s">
        <v>1</v>
      </c>
      <c r="I1257" t="s">
        <v>21</v>
      </c>
      <c r="J1257" t="s">
        <v>7300</v>
      </c>
      <c r="K1257" t="str">
        <f t="shared" ref="K1257:K1263" si="210">"41566"</f>
        <v>41566</v>
      </c>
    </row>
    <row r="1258" spans="1:11" customFormat="1" x14ac:dyDescent="0.25">
      <c r="A1258" t="str">
        <f t="shared" si="201"/>
        <v>41</v>
      </c>
      <c r="B1258" t="s">
        <v>812</v>
      </c>
      <c r="C1258" t="str">
        <f t="shared" si="208"/>
        <v>072</v>
      </c>
      <c r="D1258" t="s">
        <v>884</v>
      </c>
      <c r="E1258" t="str">
        <f t="shared" si="209"/>
        <v>01</v>
      </c>
      <c r="F1258" t="str">
        <f>"001"</f>
        <v>001</v>
      </c>
      <c r="G1258" t="str">
        <f>""</f>
        <v/>
      </c>
      <c r="H1258" t="s">
        <v>0</v>
      </c>
      <c r="I1258" t="s">
        <v>21</v>
      </c>
      <c r="J1258" t="s">
        <v>7300</v>
      </c>
      <c r="K1258" t="str">
        <f t="shared" si="210"/>
        <v>41566</v>
      </c>
    </row>
    <row r="1259" spans="1:11" customFormat="1" x14ac:dyDescent="0.25">
      <c r="A1259" t="str">
        <f t="shared" si="201"/>
        <v>41</v>
      </c>
      <c r="B1259" t="s">
        <v>812</v>
      </c>
      <c r="C1259" t="str">
        <f t="shared" si="208"/>
        <v>072</v>
      </c>
      <c r="D1259" t="s">
        <v>884</v>
      </c>
      <c r="E1259" t="str">
        <f t="shared" si="209"/>
        <v>01</v>
      </c>
      <c r="F1259" t="str">
        <f>"002"</f>
        <v>002</v>
      </c>
      <c r="G1259" t="str">
        <f>""</f>
        <v/>
      </c>
      <c r="H1259" t="s">
        <v>1</v>
      </c>
      <c r="I1259" t="s">
        <v>3732</v>
      </c>
      <c r="J1259" t="s">
        <v>7301</v>
      </c>
      <c r="K1259" t="str">
        <f t="shared" si="210"/>
        <v>41566</v>
      </c>
    </row>
    <row r="1260" spans="1:11" customFormat="1" x14ac:dyDescent="0.25">
      <c r="A1260" t="str">
        <f t="shared" si="201"/>
        <v>41</v>
      </c>
      <c r="B1260" t="s">
        <v>812</v>
      </c>
      <c r="C1260" t="str">
        <f t="shared" si="208"/>
        <v>072</v>
      </c>
      <c r="D1260" t="s">
        <v>884</v>
      </c>
      <c r="E1260" t="str">
        <f t="shared" si="209"/>
        <v>01</v>
      </c>
      <c r="F1260" t="str">
        <f>"002"</f>
        <v>002</v>
      </c>
      <c r="G1260" t="str">
        <f>""</f>
        <v/>
      </c>
      <c r="H1260" t="s">
        <v>0</v>
      </c>
      <c r="I1260" t="s">
        <v>3732</v>
      </c>
      <c r="J1260" t="s">
        <v>7301</v>
      </c>
      <c r="K1260" t="str">
        <f t="shared" si="210"/>
        <v>41566</v>
      </c>
    </row>
    <row r="1261" spans="1:11" customFormat="1" x14ac:dyDescent="0.25">
      <c r="A1261" t="str">
        <f t="shared" si="201"/>
        <v>41</v>
      </c>
      <c r="B1261" t="s">
        <v>812</v>
      </c>
      <c r="C1261" t="str">
        <f t="shared" si="208"/>
        <v>072</v>
      </c>
      <c r="D1261" t="s">
        <v>884</v>
      </c>
      <c r="E1261" t="str">
        <f t="shared" si="209"/>
        <v>01</v>
      </c>
      <c r="F1261" t="str">
        <f>"002"</f>
        <v>002</v>
      </c>
      <c r="G1261" t="str">
        <f>""</f>
        <v/>
      </c>
      <c r="H1261" t="s">
        <v>2</v>
      </c>
      <c r="I1261" t="s">
        <v>3732</v>
      </c>
      <c r="J1261" t="s">
        <v>7301</v>
      </c>
      <c r="K1261" t="str">
        <f t="shared" si="210"/>
        <v>41566</v>
      </c>
    </row>
    <row r="1262" spans="1:11" customFormat="1" x14ac:dyDescent="0.25">
      <c r="A1262" t="str">
        <f t="shared" si="201"/>
        <v>41</v>
      </c>
      <c r="B1262" t="s">
        <v>812</v>
      </c>
      <c r="C1262" t="str">
        <f t="shared" si="208"/>
        <v>072</v>
      </c>
      <c r="D1262" t="s">
        <v>884</v>
      </c>
      <c r="E1262" t="str">
        <f t="shared" si="209"/>
        <v>01</v>
      </c>
      <c r="F1262" t="str">
        <f>"003"</f>
        <v>003</v>
      </c>
      <c r="G1262" t="str">
        <f>""</f>
        <v/>
      </c>
      <c r="H1262" t="s">
        <v>1</v>
      </c>
      <c r="I1262" t="s">
        <v>3733</v>
      </c>
      <c r="J1262" t="s">
        <v>7302</v>
      </c>
      <c r="K1262" t="str">
        <f t="shared" si="210"/>
        <v>41566</v>
      </c>
    </row>
    <row r="1263" spans="1:11" customFormat="1" x14ac:dyDescent="0.25">
      <c r="A1263" t="str">
        <f t="shared" si="201"/>
        <v>41</v>
      </c>
      <c r="B1263" t="s">
        <v>812</v>
      </c>
      <c r="C1263" t="str">
        <f t="shared" si="208"/>
        <v>072</v>
      </c>
      <c r="D1263" t="s">
        <v>884</v>
      </c>
      <c r="E1263" t="str">
        <f t="shared" si="209"/>
        <v>01</v>
      </c>
      <c r="F1263" t="str">
        <f>"003"</f>
        <v>003</v>
      </c>
      <c r="G1263" t="str">
        <f>""</f>
        <v/>
      </c>
      <c r="H1263" t="s">
        <v>0</v>
      </c>
      <c r="I1263" t="s">
        <v>3733</v>
      </c>
      <c r="J1263" t="s">
        <v>7302</v>
      </c>
      <c r="K1263" t="str">
        <f t="shared" si="210"/>
        <v>41566</v>
      </c>
    </row>
    <row r="1264" spans="1:11" customFormat="1" x14ac:dyDescent="0.25">
      <c r="A1264" t="str">
        <f t="shared" si="201"/>
        <v>41</v>
      </c>
      <c r="B1264" t="s">
        <v>812</v>
      </c>
      <c r="C1264" t="str">
        <f>"073"</f>
        <v>073</v>
      </c>
      <c r="D1264" t="s">
        <v>885</v>
      </c>
      <c r="E1264" t="str">
        <f t="shared" si="209"/>
        <v>01</v>
      </c>
      <c r="F1264" t="str">
        <f>"001"</f>
        <v>001</v>
      </c>
      <c r="G1264" t="str">
        <f>""</f>
        <v/>
      </c>
      <c r="H1264" t="s">
        <v>1</v>
      </c>
      <c r="I1264" t="s">
        <v>3734</v>
      </c>
      <c r="J1264" t="s">
        <v>7303</v>
      </c>
      <c r="K1264" t="str">
        <f>"41360"</f>
        <v>41360</v>
      </c>
    </row>
    <row r="1265" spans="1:11" customFormat="1" x14ac:dyDescent="0.25">
      <c r="A1265" t="str">
        <f t="shared" si="201"/>
        <v>41</v>
      </c>
      <c r="B1265" t="s">
        <v>812</v>
      </c>
      <c r="C1265" t="str">
        <f>"073"</f>
        <v>073</v>
      </c>
      <c r="D1265" t="s">
        <v>885</v>
      </c>
      <c r="E1265" t="str">
        <f t="shared" si="209"/>
        <v>01</v>
      </c>
      <c r="F1265" t="str">
        <f>"001"</f>
        <v>001</v>
      </c>
      <c r="G1265" t="str">
        <f>""</f>
        <v/>
      </c>
      <c r="H1265" t="s">
        <v>0</v>
      </c>
      <c r="I1265" t="s">
        <v>3734</v>
      </c>
      <c r="J1265" t="s">
        <v>7303</v>
      </c>
      <c r="K1265" t="str">
        <f>"41360"</f>
        <v>41360</v>
      </c>
    </row>
    <row r="1266" spans="1:11" customFormat="1" x14ac:dyDescent="0.25">
      <c r="A1266" t="str">
        <f t="shared" si="201"/>
        <v>41</v>
      </c>
      <c r="B1266" t="s">
        <v>812</v>
      </c>
      <c r="C1266" t="str">
        <f>"073"</f>
        <v>073</v>
      </c>
      <c r="D1266" t="s">
        <v>885</v>
      </c>
      <c r="E1266" t="str">
        <f t="shared" si="209"/>
        <v>01</v>
      </c>
      <c r="F1266" t="str">
        <f>"002"</f>
        <v>002</v>
      </c>
      <c r="G1266" t="str">
        <f>""</f>
        <v/>
      </c>
      <c r="H1266" t="s">
        <v>3</v>
      </c>
      <c r="I1266" t="s">
        <v>1147</v>
      </c>
      <c r="J1266" t="s">
        <v>7304</v>
      </c>
      <c r="K1266" t="str">
        <f>"41360"</f>
        <v>41360</v>
      </c>
    </row>
    <row r="1267" spans="1:11" customFormat="1" x14ac:dyDescent="0.25">
      <c r="A1267" t="str">
        <f t="shared" si="201"/>
        <v>41</v>
      </c>
      <c r="B1267" t="s">
        <v>812</v>
      </c>
      <c r="C1267" t="str">
        <f>"074"</f>
        <v>074</v>
      </c>
      <c r="D1267" t="s">
        <v>886</v>
      </c>
      <c r="E1267" t="str">
        <f t="shared" si="209"/>
        <v>01</v>
      </c>
      <c r="F1267" t="str">
        <f>"001"</f>
        <v>001</v>
      </c>
      <c r="G1267" t="str">
        <f>""</f>
        <v/>
      </c>
      <c r="H1267" t="s">
        <v>1</v>
      </c>
      <c r="I1267" t="s">
        <v>2047</v>
      </c>
      <c r="J1267" t="s">
        <v>7305</v>
      </c>
      <c r="K1267" t="str">
        <f>"41470"</f>
        <v>41470</v>
      </c>
    </row>
    <row r="1268" spans="1:11" customFormat="1" x14ac:dyDescent="0.25">
      <c r="A1268" t="str">
        <f t="shared" si="201"/>
        <v>41</v>
      </c>
      <c r="B1268" t="s">
        <v>812</v>
      </c>
      <c r="C1268" t="str">
        <f>"074"</f>
        <v>074</v>
      </c>
      <c r="D1268" t="s">
        <v>886</v>
      </c>
      <c r="E1268" t="str">
        <f t="shared" si="209"/>
        <v>01</v>
      </c>
      <c r="F1268" t="str">
        <f>"001"</f>
        <v>001</v>
      </c>
      <c r="G1268" t="str">
        <f>""</f>
        <v/>
      </c>
      <c r="H1268" t="s">
        <v>0</v>
      </c>
      <c r="I1268" t="s">
        <v>2047</v>
      </c>
      <c r="J1268" t="s">
        <v>7305</v>
      </c>
      <c r="K1268" t="str">
        <f>"41470"</f>
        <v>41470</v>
      </c>
    </row>
    <row r="1269" spans="1:11" customFormat="1" x14ac:dyDescent="0.25">
      <c r="A1269" t="str">
        <f t="shared" si="201"/>
        <v>41</v>
      </c>
      <c r="B1269" t="s">
        <v>812</v>
      </c>
      <c r="C1269" t="str">
        <f>"074"</f>
        <v>074</v>
      </c>
      <c r="D1269" t="s">
        <v>886</v>
      </c>
      <c r="E1269" t="str">
        <f t="shared" si="209"/>
        <v>01</v>
      </c>
      <c r="F1269" t="str">
        <f>"001"</f>
        <v>001</v>
      </c>
      <c r="G1269" t="str">
        <f>""</f>
        <v/>
      </c>
      <c r="H1269" t="s">
        <v>2</v>
      </c>
      <c r="I1269" t="s">
        <v>2047</v>
      </c>
      <c r="J1269" t="s">
        <v>7305</v>
      </c>
      <c r="K1269" t="str">
        <f>"41470"</f>
        <v>41470</v>
      </c>
    </row>
    <row r="1270" spans="1:11" customFormat="1" x14ac:dyDescent="0.25">
      <c r="A1270" t="str">
        <f t="shared" si="201"/>
        <v>41</v>
      </c>
      <c r="B1270" t="s">
        <v>812</v>
      </c>
      <c r="C1270" t="str">
        <f>"074"</f>
        <v>074</v>
      </c>
      <c r="D1270" t="s">
        <v>886</v>
      </c>
      <c r="E1270" t="str">
        <f t="shared" si="209"/>
        <v>01</v>
      </c>
      <c r="F1270" t="str">
        <f>"002"</f>
        <v>002</v>
      </c>
      <c r="G1270" t="str">
        <f>""</f>
        <v/>
      </c>
      <c r="H1270" t="s">
        <v>1</v>
      </c>
      <c r="I1270" t="s">
        <v>3735</v>
      </c>
      <c r="J1270" t="s">
        <v>7306</v>
      </c>
      <c r="K1270" t="str">
        <f>"41470"</f>
        <v>41470</v>
      </c>
    </row>
    <row r="1271" spans="1:11" customFormat="1" x14ac:dyDescent="0.25">
      <c r="A1271" t="str">
        <f t="shared" si="201"/>
        <v>41</v>
      </c>
      <c r="B1271" t="s">
        <v>812</v>
      </c>
      <c r="C1271" t="str">
        <f>"074"</f>
        <v>074</v>
      </c>
      <c r="D1271" t="s">
        <v>886</v>
      </c>
      <c r="E1271" t="str">
        <f t="shared" si="209"/>
        <v>01</v>
      </c>
      <c r="F1271" t="str">
        <f>"002"</f>
        <v>002</v>
      </c>
      <c r="G1271" t="str">
        <f>""</f>
        <v/>
      </c>
      <c r="H1271" t="s">
        <v>0</v>
      </c>
      <c r="I1271" t="s">
        <v>3735</v>
      </c>
      <c r="J1271" t="s">
        <v>7306</v>
      </c>
      <c r="K1271" t="str">
        <f>"41470"</f>
        <v>41470</v>
      </c>
    </row>
    <row r="1272" spans="1:11" customFormat="1" x14ac:dyDescent="0.25">
      <c r="A1272" t="str">
        <f t="shared" si="201"/>
        <v>41</v>
      </c>
      <c r="B1272" t="s">
        <v>812</v>
      </c>
      <c r="C1272" t="str">
        <f t="shared" ref="C1272:C1289" si="211">"075"</f>
        <v>075</v>
      </c>
      <c r="D1272" t="s">
        <v>887</v>
      </c>
      <c r="E1272" t="str">
        <f t="shared" si="209"/>
        <v>01</v>
      </c>
      <c r="F1272" t="str">
        <f>"001"</f>
        <v>001</v>
      </c>
      <c r="G1272" t="str">
        <f>""</f>
        <v/>
      </c>
      <c r="H1272" t="s">
        <v>1</v>
      </c>
      <c r="I1272" t="s">
        <v>3736</v>
      </c>
      <c r="J1272" t="s">
        <v>7307</v>
      </c>
      <c r="K1272" t="str">
        <f t="shared" ref="K1272:K1289" si="212">"41840"</f>
        <v>41840</v>
      </c>
    </row>
    <row r="1273" spans="1:11" customFormat="1" x14ac:dyDescent="0.25">
      <c r="A1273" t="str">
        <f t="shared" si="201"/>
        <v>41</v>
      </c>
      <c r="B1273" t="s">
        <v>812</v>
      </c>
      <c r="C1273" t="str">
        <f t="shared" si="211"/>
        <v>075</v>
      </c>
      <c r="D1273" t="s">
        <v>887</v>
      </c>
      <c r="E1273" t="str">
        <f t="shared" si="209"/>
        <v>01</v>
      </c>
      <c r="F1273" t="str">
        <f>"001"</f>
        <v>001</v>
      </c>
      <c r="G1273" t="str">
        <f>""</f>
        <v/>
      </c>
      <c r="H1273" t="s">
        <v>0</v>
      </c>
      <c r="I1273" t="s">
        <v>3736</v>
      </c>
      <c r="J1273" t="s">
        <v>7307</v>
      </c>
      <c r="K1273" t="str">
        <f t="shared" si="212"/>
        <v>41840</v>
      </c>
    </row>
    <row r="1274" spans="1:11" customFormat="1" x14ac:dyDescent="0.25">
      <c r="A1274" t="str">
        <f t="shared" si="201"/>
        <v>41</v>
      </c>
      <c r="B1274" t="s">
        <v>812</v>
      </c>
      <c r="C1274" t="str">
        <f t="shared" si="211"/>
        <v>075</v>
      </c>
      <c r="D1274" t="s">
        <v>887</v>
      </c>
      <c r="E1274" t="str">
        <f t="shared" si="209"/>
        <v>01</v>
      </c>
      <c r="F1274" t="str">
        <f>"002"</f>
        <v>002</v>
      </c>
      <c r="G1274" t="str">
        <f>""</f>
        <v/>
      </c>
      <c r="H1274" t="s">
        <v>1</v>
      </c>
      <c r="I1274" t="s">
        <v>3737</v>
      </c>
      <c r="J1274" t="s">
        <v>7308</v>
      </c>
      <c r="K1274" t="str">
        <f t="shared" si="212"/>
        <v>41840</v>
      </c>
    </row>
    <row r="1275" spans="1:11" customFormat="1" x14ac:dyDescent="0.25">
      <c r="A1275" t="str">
        <f t="shared" si="201"/>
        <v>41</v>
      </c>
      <c r="B1275" t="s">
        <v>812</v>
      </c>
      <c r="C1275" t="str">
        <f t="shared" si="211"/>
        <v>075</v>
      </c>
      <c r="D1275" t="s">
        <v>887</v>
      </c>
      <c r="E1275" t="str">
        <f t="shared" si="209"/>
        <v>01</v>
      </c>
      <c r="F1275" t="str">
        <f>"002"</f>
        <v>002</v>
      </c>
      <c r="G1275" t="str">
        <f>""</f>
        <v/>
      </c>
      <c r="H1275" t="s">
        <v>0</v>
      </c>
      <c r="I1275" t="s">
        <v>3737</v>
      </c>
      <c r="J1275" t="s">
        <v>7308</v>
      </c>
      <c r="K1275" t="str">
        <f t="shared" si="212"/>
        <v>41840</v>
      </c>
    </row>
    <row r="1276" spans="1:11" customFormat="1" x14ac:dyDescent="0.25">
      <c r="A1276" t="str">
        <f t="shared" si="201"/>
        <v>41</v>
      </c>
      <c r="B1276" t="s">
        <v>812</v>
      </c>
      <c r="C1276" t="str">
        <f t="shared" si="211"/>
        <v>075</v>
      </c>
      <c r="D1276" t="s">
        <v>887</v>
      </c>
      <c r="E1276" t="str">
        <f t="shared" si="209"/>
        <v>01</v>
      </c>
      <c r="F1276" t="str">
        <f>"003"</f>
        <v>003</v>
      </c>
      <c r="G1276" t="str">
        <f>""</f>
        <v/>
      </c>
      <c r="H1276" t="s">
        <v>1</v>
      </c>
      <c r="I1276" t="s">
        <v>3738</v>
      </c>
      <c r="J1276" t="s">
        <v>7309</v>
      </c>
      <c r="K1276" t="str">
        <f t="shared" si="212"/>
        <v>41840</v>
      </c>
    </row>
    <row r="1277" spans="1:11" customFormat="1" x14ac:dyDescent="0.25">
      <c r="A1277" t="str">
        <f t="shared" si="201"/>
        <v>41</v>
      </c>
      <c r="B1277" t="s">
        <v>812</v>
      </c>
      <c r="C1277" t="str">
        <f t="shared" si="211"/>
        <v>075</v>
      </c>
      <c r="D1277" t="s">
        <v>887</v>
      </c>
      <c r="E1277" t="str">
        <f t="shared" si="209"/>
        <v>01</v>
      </c>
      <c r="F1277" t="str">
        <f>"003"</f>
        <v>003</v>
      </c>
      <c r="G1277" t="str">
        <f>""</f>
        <v/>
      </c>
      <c r="H1277" t="s">
        <v>0</v>
      </c>
      <c r="I1277" t="s">
        <v>3738</v>
      </c>
      <c r="J1277" t="s">
        <v>7309</v>
      </c>
      <c r="K1277" t="str">
        <f t="shared" si="212"/>
        <v>41840</v>
      </c>
    </row>
    <row r="1278" spans="1:11" customFormat="1" x14ac:dyDescent="0.25">
      <c r="A1278" t="str">
        <f t="shared" si="201"/>
        <v>41</v>
      </c>
      <c r="B1278" t="s">
        <v>812</v>
      </c>
      <c r="C1278" t="str">
        <f t="shared" si="211"/>
        <v>075</v>
      </c>
      <c r="D1278" t="s">
        <v>887</v>
      </c>
      <c r="E1278" t="str">
        <f t="shared" si="209"/>
        <v>01</v>
      </c>
      <c r="F1278" t="str">
        <f>"004"</f>
        <v>004</v>
      </c>
      <c r="G1278" t="str">
        <f>""</f>
        <v/>
      </c>
      <c r="H1278" t="s">
        <v>1</v>
      </c>
      <c r="I1278" t="s">
        <v>23</v>
      </c>
      <c r="J1278" t="s">
        <v>7310</v>
      </c>
      <c r="K1278" t="str">
        <f t="shared" si="212"/>
        <v>41840</v>
      </c>
    </row>
    <row r="1279" spans="1:11" customFormat="1" x14ac:dyDescent="0.25">
      <c r="A1279" t="str">
        <f t="shared" si="201"/>
        <v>41</v>
      </c>
      <c r="B1279" t="s">
        <v>812</v>
      </c>
      <c r="C1279" t="str">
        <f t="shared" si="211"/>
        <v>075</v>
      </c>
      <c r="D1279" t="s">
        <v>887</v>
      </c>
      <c r="E1279" t="str">
        <f t="shared" si="209"/>
        <v>01</v>
      </c>
      <c r="F1279" t="str">
        <f>"004"</f>
        <v>004</v>
      </c>
      <c r="G1279" t="str">
        <f>""</f>
        <v/>
      </c>
      <c r="H1279" t="s">
        <v>0</v>
      </c>
      <c r="I1279" t="s">
        <v>23</v>
      </c>
      <c r="J1279" t="s">
        <v>7310</v>
      </c>
      <c r="K1279" t="str">
        <f t="shared" si="212"/>
        <v>41840</v>
      </c>
    </row>
    <row r="1280" spans="1:11" customFormat="1" x14ac:dyDescent="0.25">
      <c r="A1280" t="str">
        <f t="shared" si="201"/>
        <v>41</v>
      </c>
      <c r="B1280" t="s">
        <v>812</v>
      </c>
      <c r="C1280" t="str">
        <f t="shared" si="211"/>
        <v>075</v>
      </c>
      <c r="D1280" t="s">
        <v>887</v>
      </c>
      <c r="E1280" t="str">
        <f t="shared" si="209"/>
        <v>01</v>
      </c>
      <c r="F1280" t="str">
        <f>"005"</f>
        <v>005</v>
      </c>
      <c r="G1280" t="str">
        <f>""</f>
        <v/>
      </c>
      <c r="H1280" t="s">
        <v>1</v>
      </c>
      <c r="I1280" t="s">
        <v>3739</v>
      </c>
      <c r="J1280" t="s">
        <v>7311</v>
      </c>
      <c r="K1280" t="str">
        <f t="shared" si="212"/>
        <v>41840</v>
      </c>
    </row>
    <row r="1281" spans="1:11" customFormat="1" x14ac:dyDescent="0.25">
      <c r="A1281" t="str">
        <f t="shared" si="201"/>
        <v>41</v>
      </c>
      <c r="B1281" t="s">
        <v>812</v>
      </c>
      <c r="C1281" t="str">
        <f t="shared" si="211"/>
        <v>075</v>
      </c>
      <c r="D1281" t="s">
        <v>887</v>
      </c>
      <c r="E1281" t="str">
        <f t="shared" si="209"/>
        <v>01</v>
      </c>
      <c r="F1281" t="str">
        <f>"005"</f>
        <v>005</v>
      </c>
      <c r="G1281" t="str">
        <f>""</f>
        <v/>
      </c>
      <c r="H1281" t="s">
        <v>0</v>
      </c>
      <c r="I1281" t="s">
        <v>3739</v>
      </c>
      <c r="J1281" t="s">
        <v>7311</v>
      </c>
      <c r="K1281" t="str">
        <f t="shared" si="212"/>
        <v>41840</v>
      </c>
    </row>
    <row r="1282" spans="1:11" customFormat="1" x14ac:dyDescent="0.25">
      <c r="A1282" t="str">
        <f t="shared" si="201"/>
        <v>41</v>
      </c>
      <c r="B1282" t="s">
        <v>812</v>
      </c>
      <c r="C1282" t="str">
        <f t="shared" si="211"/>
        <v>075</v>
      </c>
      <c r="D1282" t="s">
        <v>887</v>
      </c>
      <c r="E1282" t="str">
        <f t="shared" si="209"/>
        <v>01</v>
      </c>
      <c r="F1282" t="str">
        <f>"006"</f>
        <v>006</v>
      </c>
      <c r="G1282" t="str">
        <f>""</f>
        <v/>
      </c>
      <c r="H1282" t="s">
        <v>3</v>
      </c>
      <c r="I1282" t="s">
        <v>3740</v>
      </c>
      <c r="J1282" t="s">
        <v>7312</v>
      </c>
      <c r="K1282" t="str">
        <f t="shared" si="212"/>
        <v>41840</v>
      </c>
    </row>
    <row r="1283" spans="1:11" customFormat="1" x14ac:dyDescent="0.25">
      <c r="A1283" t="str">
        <f t="shared" ref="A1283:A1346" si="213">"41"</f>
        <v>41</v>
      </c>
      <c r="B1283" t="s">
        <v>812</v>
      </c>
      <c r="C1283" t="str">
        <f t="shared" si="211"/>
        <v>075</v>
      </c>
      <c r="D1283" t="s">
        <v>887</v>
      </c>
      <c r="E1283" t="str">
        <f t="shared" si="209"/>
        <v>01</v>
      </c>
      <c r="F1283" t="str">
        <f>"007"</f>
        <v>007</v>
      </c>
      <c r="G1283" t="str">
        <f>""</f>
        <v/>
      </c>
      <c r="H1283" t="s">
        <v>1</v>
      </c>
      <c r="I1283" t="s">
        <v>1292</v>
      </c>
      <c r="J1283" t="s">
        <v>7313</v>
      </c>
      <c r="K1283" t="str">
        <f t="shared" si="212"/>
        <v>41840</v>
      </c>
    </row>
    <row r="1284" spans="1:11" customFormat="1" x14ac:dyDescent="0.25">
      <c r="A1284" t="str">
        <f t="shared" si="213"/>
        <v>41</v>
      </c>
      <c r="B1284" t="s">
        <v>812</v>
      </c>
      <c r="C1284" t="str">
        <f t="shared" si="211"/>
        <v>075</v>
      </c>
      <c r="D1284" t="s">
        <v>887</v>
      </c>
      <c r="E1284" t="str">
        <f t="shared" si="209"/>
        <v>01</v>
      </c>
      <c r="F1284" t="str">
        <f>"007"</f>
        <v>007</v>
      </c>
      <c r="G1284" t="str">
        <f>""</f>
        <v/>
      </c>
      <c r="H1284" t="s">
        <v>0</v>
      </c>
      <c r="I1284" t="s">
        <v>1292</v>
      </c>
      <c r="J1284" t="s">
        <v>7313</v>
      </c>
      <c r="K1284" t="str">
        <f t="shared" si="212"/>
        <v>41840</v>
      </c>
    </row>
    <row r="1285" spans="1:11" customFormat="1" x14ac:dyDescent="0.25">
      <c r="A1285" t="str">
        <f t="shared" si="213"/>
        <v>41</v>
      </c>
      <c r="B1285" t="s">
        <v>812</v>
      </c>
      <c r="C1285" t="str">
        <f t="shared" si="211"/>
        <v>075</v>
      </c>
      <c r="D1285" t="s">
        <v>887</v>
      </c>
      <c r="E1285" t="str">
        <f t="shared" si="209"/>
        <v>01</v>
      </c>
      <c r="F1285" t="str">
        <f>"007"</f>
        <v>007</v>
      </c>
      <c r="G1285" t="str">
        <f>""</f>
        <v/>
      </c>
      <c r="H1285" t="s">
        <v>2</v>
      </c>
      <c r="I1285" t="s">
        <v>1292</v>
      </c>
      <c r="J1285" t="s">
        <v>7313</v>
      </c>
      <c r="K1285" t="str">
        <f t="shared" si="212"/>
        <v>41840</v>
      </c>
    </row>
    <row r="1286" spans="1:11" customFormat="1" x14ac:dyDescent="0.25">
      <c r="A1286" t="str">
        <f t="shared" si="213"/>
        <v>41</v>
      </c>
      <c r="B1286" t="s">
        <v>812</v>
      </c>
      <c r="C1286" t="str">
        <f t="shared" si="211"/>
        <v>075</v>
      </c>
      <c r="D1286" t="s">
        <v>887</v>
      </c>
      <c r="E1286" t="str">
        <f t="shared" si="209"/>
        <v>01</v>
      </c>
      <c r="F1286" t="str">
        <f>"008"</f>
        <v>008</v>
      </c>
      <c r="G1286" t="str">
        <f>""</f>
        <v/>
      </c>
      <c r="H1286" t="s">
        <v>1</v>
      </c>
      <c r="I1286" t="s">
        <v>3741</v>
      </c>
      <c r="J1286" t="s">
        <v>7314</v>
      </c>
      <c r="K1286" t="str">
        <f t="shared" si="212"/>
        <v>41840</v>
      </c>
    </row>
    <row r="1287" spans="1:11" customFormat="1" x14ac:dyDescent="0.25">
      <c r="A1287" t="str">
        <f t="shared" si="213"/>
        <v>41</v>
      </c>
      <c r="B1287" t="s">
        <v>812</v>
      </c>
      <c r="C1287" t="str">
        <f t="shared" si="211"/>
        <v>075</v>
      </c>
      <c r="D1287" t="s">
        <v>887</v>
      </c>
      <c r="E1287" t="str">
        <f t="shared" si="209"/>
        <v>01</v>
      </c>
      <c r="F1287" t="str">
        <f>"008"</f>
        <v>008</v>
      </c>
      <c r="G1287" t="str">
        <f>""</f>
        <v/>
      </c>
      <c r="H1287" t="s">
        <v>0</v>
      </c>
      <c r="I1287" t="s">
        <v>3741</v>
      </c>
      <c r="J1287" t="s">
        <v>7314</v>
      </c>
      <c r="K1287" t="str">
        <f t="shared" si="212"/>
        <v>41840</v>
      </c>
    </row>
    <row r="1288" spans="1:11" customFormat="1" x14ac:dyDescent="0.25">
      <c r="A1288" t="str">
        <f t="shared" si="213"/>
        <v>41</v>
      </c>
      <c r="B1288" t="s">
        <v>812</v>
      </c>
      <c r="C1288" t="str">
        <f t="shared" si="211"/>
        <v>075</v>
      </c>
      <c r="D1288" t="s">
        <v>887</v>
      </c>
      <c r="E1288" t="str">
        <f t="shared" si="209"/>
        <v>01</v>
      </c>
      <c r="F1288" t="str">
        <f>"009"</f>
        <v>009</v>
      </c>
      <c r="G1288" t="str">
        <f>""</f>
        <v/>
      </c>
      <c r="H1288" t="s">
        <v>1</v>
      </c>
      <c r="I1288" t="s">
        <v>3740</v>
      </c>
      <c r="J1288" t="s">
        <v>7312</v>
      </c>
      <c r="K1288" t="str">
        <f t="shared" si="212"/>
        <v>41840</v>
      </c>
    </row>
    <row r="1289" spans="1:11" customFormat="1" x14ac:dyDescent="0.25">
      <c r="A1289" t="str">
        <f t="shared" si="213"/>
        <v>41</v>
      </c>
      <c r="B1289" t="s">
        <v>812</v>
      </c>
      <c r="C1289" t="str">
        <f t="shared" si="211"/>
        <v>075</v>
      </c>
      <c r="D1289" t="s">
        <v>887</v>
      </c>
      <c r="E1289" t="str">
        <f t="shared" si="209"/>
        <v>01</v>
      </c>
      <c r="F1289" t="str">
        <f>"009"</f>
        <v>009</v>
      </c>
      <c r="G1289" t="str">
        <f>""</f>
        <v/>
      </c>
      <c r="H1289" t="s">
        <v>0</v>
      </c>
      <c r="I1289" t="s">
        <v>3740</v>
      </c>
      <c r="J1289" t="s">
        <v>7312</v>
      </c>
      <c r="K1289" t="str">
        <f t="shared" si="212"/>
        <v>41840</v>
      </c>
    </row>
    <row r="1290" spans="1:11" customFormat="1" x14ac:dyDescent="0.25">
      <c r="A1290" t="str">
        <f t="shared" si="213"/>
        <v>41</v>
      </c>
      <c r="B1290" t="s">
        <v>812</v>
      </c>
      <c r="C1290" t="str">
        <f>"076"</f>
        <v>076</v>
      </c>
      <c r="D1290" t="s">
        <v>888</v>
      </c>
      <c r="E1290" t="str">
        <f t="shared" si="209"/>
        <v>01</v>
      </c>
      <c r="F1290" t="str">
        <f>"001"</f>
        <v>001</v>
      </c>
      <c r="G1290" t="str">
        <f>""</f>
        <v/>
      </c>
      <c r="H1290" t="s">
        <v>1</v>
      </c>
      <c r="I1290" t="s">
        <v>3742</v>
      </c>
      <c r="J1290" t="s">
        <v>7315</v>
      </c>
      <c r="K1290" t="str">
        <f>"41670"</f>
        <v>41670</v>
      </c>
    </row>
    <row r="1291" spans="1:11" customFormat="1" x14ac:dyDescent="0.25">
      <c r="A1291" t="str">
        <f t="shared" si="213"/>
        <v>41</v>
      </c>
      <c r="B1291" t="s">
        <v>812</v>
      </c>
      <c r="C1291" t="str">
        <f>"076"</f>
        <v>076</v>
      </c>
      <c r="D1291" t="s">
        <v>888</v>
      </c>
      <c r="E1291" t="str">
        <f t="shared" si="209"/>
        <v>01</v>
      </c>
      <c r="F1291" t="str">
        <f>"001"</f>
        <v>001</v>
      </c>
      <c r="G1291" t="str">
        <f>""</f>
        <v/>
      </c>
      <c r="H1291" t="s">
        <v>0</v>
      </c>
      <c r="I1291" t="s">
        <v>3742</v>
      </c>
      <c r="J1291" t="s">
        <v>7315</v>
      </c>
      <c r="K1291" t="str">
        <f>"41670"</f>
        <v>41670</v>
      </c>
    </row>
    <row r="1292" spans="1:11" customFormat="1" x14ac:dyDescent="0.25">
      <c r="A1292" t="str">
        <f t="shared" si="213"/>
        <v>41</v>
      </c>
      <c r="B1292" t="s">
        <v>812</v>
      </c>
      <c r="C1292" t="str">
        <f>"076"</f>
        <v>076</v>
      </c>
      <c r="D1292" t="s">
        <v>888</v>
      </c>
      <c r="E1292" t="str">
        <f t="shared" si="209"/>
        <v>01</v>
      </c>
      <c r="F1292" t="str">
        <f>"002"</f>
        <v>002</v>
      </c>
      <c r="G1292" t="str">
        <f>""</f>
        <v/>
      </c>
      <c r="H1292" t="s">
        <v>1</v>
      </c>
      <c r="I1292" t="s">
        <v>3742</v>
      </c>
      <c r="J1292" t="s">
        <v>7315</v>
      </c>
      <c r="K1292" t="str">
        <f>"41670"</f>
        <v>41670</v>
      </c>
    </row>
    <row r="1293" spans="1:11" customFormat="1" x14ac:dyDescent="0.25">
      <c r="A1293" t="str">
        <f t="shared" si="213"/>
        <v>41</v>
      </c>
      <c r="B1293" t="s">
        <v>812</v>
      </c>
      <c r="C1293" t="str">
        <f>"076"</f>
        <v>076</v>
      </c>
      <c r="D1293" t="s">
        <v>888</v>
      </c>
      <c r="E1293" t="str">
        <f t="shared" si="209"/>
        <v>01</v>
      </c>
      <c r="F1293" t="str">
        <f>"002"</f>
        <v>002</v>
      </c>
      <c r="G1293" t="str">
        <f>""</f>
        <v/>
      </c>
      <c r="H1293" t="s">
        <v>0</v>
      </c>
      <c r="I1293" t="s">
        <v>3742</v>
      </c>
      <c r="J1293" t="s">
        <v>7315</v>
      </c>
      <c r="K1293" t="str">
        <f>"41670"</f>
        <v>41670</v>
      </c>
    </row>
    <row r="1294" spans="1:11" customFormat="1" x14ac:dyDescent="0.25">
      <c r="A1294" t="str">
        <f t="shared" si="213"/>
        <v>41</v>
      </c>
      <c r="B1294" t="s">
        <v>812</v>
      </c>
      <c r="C1294" t="str">
        <f t="shared" ref="C1294:C1308" si="214">"077"</f>
        <v>077</v>
      </c>
      <c r="D1294" t="s">
        <v>889</v>
      </c>
      <c r="E1294" t="str">
        <f t="shared" si="209"/>
        <v>01</v>
      </c>
      <c r="F1294" t="str">
        <f>"001"</f>
        <v>001</v>
      </c>
      <c r="G1294" t="str">
        <f>"01"</f>
        <v>01</v>
      </c>
      <c r="H1294" t="s">
        <v>1</v>
      </c>
      <c r="I1294" t="s">
        <v>57</v>
      </c>
      <c r="J1294" t="s">
        <v>7316</v>
      </c>
      <c r="K1294" t="str">
        <f t="shared" ref="K1294:K1308" si="215">"41540"</f>
        <v>41540</v>
      </c>
    </row>
    <row r="1295" spans="1:11" customFormat="1" x14ac:dyDescent="0.25">
      <c r="A1295" t="str">
        <f t="shared" si="213"/>
        <v>41</v>
      </c>
      <c r="B1295" t="s">
        <v>812</v>
      </c>
      <c r="C1295" t="str">
        <f t="shared" si="214"/>
        <v>077</v>
      </c>
      <c r="D1295" t="s">
        <v>889</v>
      </c>
      <c r="E1295" t="str">
        <f t="shared" si="209"/>
        <v>01</v>
      </c>
      <c r="F1295" t="str">
        <f>"001"</f>
        <v>001</v>
      </c>
      <c r="G1295" t="str">
        <f>"01"</f>
        <v>01</v>
      </c>
      <c r="H1295" t="s">
        <v>0</v>
      </c>
      <c r="I1295" t="s">
        <v>57</v>
      </c>
      <c r="J1295" t="s">
        <v>7316</v>
      </c>
      <c r="K1295" t="str">
        <f t="shared" si="215"/>
        <v>41540</v>
      </c>
    </row>
    <row r="1296" spans="1:11" customFormat="1" x14ac:dyDescent="0.25">
      <c r="A1296" t="str">
        <f t="shared" si="213"/>
        <v>41</v>
      </c>
      <c r="B1296" t="s">
        <v>812</v>
      </c>
      <c r="C1296" t="str">
        <f t="shared" si="214"/>
        <v>077</v>
      </c>
      <c r="D1296" t="s">
        <v>889</v>
      </c>
      <c r="E1296" t="str">
        <f t="shared" si="209"/>
        <v>01</v>
      </c>
      <c r="F1296" t="str">
        <f>"001"</f>
        <v>001</v>
      </c>
      <c r="G1296" t="str">
        <f>"02"</f>
        <v>02</v>
      </c>
      <c r="H1296" t="s">
        <v>2</v>
      </c>
      <c r="I1296" t="s">
        <v>3743</v>
      </c>
      <c r="J1296" t="s">
        <v>7317</v>
      </c>
      <c r="K1296" t="str">
        <f t="shared" si="215"/>
        <v>41540</v>
      </c>
    </row>
    <row r="1297" spans="1:11" customFormat="1" x14ac:dyDescent="0.25">
      <c r="A1297" t="str">
        <f t="shared" si="213"/>
        <v>41</v>
      </c>
      <c r="B1297" t="s">
        <v>812</v>
      </c>
      <c r="C1297" t="str">
        <f t="shared" si="214"/>
        <v>077</v>
      </c>
      <c r="D1297" t="s">
        <v>889</v>
      </c>
      <c r="E1297" t="str">
        <f t="shared" si="209"/>
        <v>01</v>
      </c>
      <c r="F1297" t="str">
        <f>"002"</f>
        <v>002</v>
      </c>
      <c r="G1297" t="str">
        <f>""</f>
        <v/>
      </c>
      <c r="H1297" t="s">
        <v>3</v>
      </c>
      <c r="I1297" t="s">
        <v>65</v>
      </c>
      <c r="J1297" t="s">
        <v>4953</v>
      </c>
      <c r="K1297" t="str">
        <f t="shared" si="215"/>
        <v>41540</v>
      </c>
    </row>
    <row r="1298" spans="1:11" customFormat="1" x14ac:dyDescent="0.25">
      <c r="A1298" t="str">
        <f t="shared" si="213"/>
        <v>41</v>
      </c>
      <c r="B1298" t="s">
        <v>812</v>
      </c>
      <c r="C1298" t="str">
        <f t="shared" si="214"/>
        <v>077</v>
      </c>
      <c r="D1298" t="s">
        <v>889</v>
      </c>
      <c r="E1298" t="str">
        <f t="shared" ref="E1298:E1304" si="216">"02"</f>
        <v>02</v>
      </c>
      <c r="F1298" t="str">
        <f>"001"</f>
        <v>001</v>
      </c>
      <c r="G1298" t="str">
        <f>""</f>
        <v/>
      </c>
      <c r="H1298" t="s">
        <v>3</v>
      </c>
      <c r="I1298" t="s">
        <v>3744</v>
      </c>
      <c r="J1298" t="s">
        <v>7318</v>
      </c>
      <c r="K1298" t="str">
        <f t="shared" si="215"/>
        <v>41540</v>
      </c>
    </row>
    <row r="1299" spans="1:11" customFormat="1" x14ac:dyDescent="0.25">
      <c r="A1299" t="str">
        <f t="shared" si="213"/>
        <v>41</v>
      </c>
      <c r="B1299" t="s">
        <v>812</v>
      </c>
      <c r="C1299" t="str">
        <f t="shared" si="214"/>
        <v>077</v>
      </c>
      <c r="D1299" t="s">
        <v>889</v>
      </c>
      <c r="E1299" t="str">
        <f t="shared" si="216"/>
        <v>02</v>
      </c>
      <c r="F1299" t="str">
        <f>"002"</f>
        <v>002</v>
      </c>
      <c r="G1299" t="str">
        <f>""</f>
        <v/>
      </c>
      <c r="H1299" t="s">
        <v>1</v>
      </c>
      <c r="I1299" t="s">
        <v>3745</v>
      </c>
      <c r="J1299" t="s">
        <v>7319</v>
      </c>
      <c r="K1299" t="str">
        <f t="shared" si="215"/>
        <v>41540</v>
      </c>
    </row>
    <row r="1300" spans="1:11" customFormat="1" x14ac:dyDescent="0.25">
      <c r="A1300" t="str">
        <f t="shared" si="213"/>
        <v>41</v>
      </c>
      <c r="B1300" t="s">
        <v>812</v>
      </c>
      <c r="C1300" t="str">
        <f t="shared" si="214"/>
        <v>077</v>
      </c>
      <c r="D1300" t="s">
        <v>889</v>
      </c>
      <c r="E1300" t="str">
        <f t="shared" si="216"/>
        <v>02</v>
      </c>
      <c r="F1300" t="str">
        <f>"002"</f>
        <v>002</v>
      </c>
      <c r="G1300" t="str">
        <f>""</f>
        <v/>
      </c>
      <c r="H1300" t="s">
        <v>0</v>
      </c>
      <c r="I1300" t="s">
        <v>3745</v>
      </c>
      <c r="J1300" t="s">
        <v>7319</v>
      </c>
      <c r="K1300" t="str">
        <f t="shared" si="215"/>
        <v>41540</v>
      </c>
    </row>
    <row r="1301" spans="1:11" customFormat="1" x14ac:dyDescent="0.25">
      <c r="A1301" t="str">
        <f t="shared" si="213"/>
        <v>41</v>
      </c>
      <c r="B1301" t="s">
        <v>812</v>
      </c>
      <c r="C1301" t="str">
        <f t="shared" si="214"/>
        <v>077</v>
      </c>
      <c r="D1301" t="s">
        <v>889</v>
      </c>
      <c r="E1301" t="str">
        <f t="shared" si="216"/>
        <v>02</v>
      </c>
      <c r="F1301" t="str">
        <f>"002"</f>
        <v>002</v>
      </c>
      <c r="G1301" t="str">
        <f>""</f>
        <v/>
      </c>
      <c r="H1301" t="s">
        <v>2</v>
      </c>
      <c r="I1301" t="s">
        <v>3745</v>
      </c>
      <c r="J1301" t="s">
        <v>7319</v>
      </c>
      <c r="K1301" t="str">
        <f t="shared" si="215"/>
        <v>41540</v>
      </c>
    </row>
    <row r="1302" spans="1:11" customFormat="1" x14ac:dyDescent="0.25">
      <c r="A1302" t="str">
        <f t="shared" si="213"/>
        <v>41</v>
      </c>
      <c r="B1302" t="s">
        <v>812</v>
      </c>
      <c r="C1302" t="str">
        <f t="shared" si="214"/>
        <v>077</v>
      </c>
      <c r="D1302" t="s">
        <v>889</v>
      </c>
      <c r="E1302" t="str">
        <f t="shared" si="216"/>
        <v>02</v>
      </c>
      <c r="F1302" t="str">
        <f>"003"</f>
        <v>003</v>
      </c>
      <c r="G1302" t="str">
        <f>""</f>
        <v/>
      </c>
      <c r="H1302" t="s">
        <v>1</v>
      </c>
      <c r="I1302" t="s">
        <v>115</v>
      </c>
      <c r="J1302" t="s">
        <v>7320</v>
      </c>
      <c r="K1302" t="str">
        <f t="shared" si="215"/>
        <v>41540</v>
      </c>
    </row>
    <row r="1303" spans="1:11" customFormat="1" x14ac:dyDescent="0.25">
      <c r="A1303" t="str">
        <f t="shared" si="213"/>
        <v>41</v>
      </c>
      <c r="B1303" t="s">
        <v>812</v>
      </c>
      <c r="C1303" t="str">
        <f t="shared" si="214"/>
        <v>077</v>
      </c>
      <c r="D1303" t="s">
        <v>889</v>
      </c>
      <c r="E1303" t="str">
        <f t="shared" si="216"/>
        <v>02</v>
      </c>
      <c r="F1303" t="str">
        <f>"003"</f>
        <v>003</v>
      </c>
      <c r="G1303" t="str">
        <f>""</f>
        <v/>
      </c>
      <c r="H1303" t="s">
        <v>0</v>
      </c>
      <c r="I1303" t="s">
        <v>115</v>
      </c>
      <c r="J1303" t="s">
        <v>7320</v>
      </c>
      <c r="K1303" t="str">
        <f t="shared" si="215"/>
        <v>41540</v>
      </c>
    </row>
    <row r="1304" spans="1:11" customFormat="1" x14ac:dyDescent="0.25">
      <c r="A1304" t="str">
        <f t="shared" si="213"/>
        <v>41</v>
      </c>
      <c r="B1304" t="s">
        <v>812</v>
      </c>
      <c r="C1304" t="str">
        <f t="shared" si="214"/>
        <v>077</v>
      </c>
      <c r="D1304" t="s">
        <v>889</v>
      </c>
      <c r="E1304" t="str">
        <f t="shared" si="216"/>
        <v>02</v>
      </c>
      <c r="F1304" t="str">
        <f>"004"</f>
        <v>004</v>
      </c>
      <c r="G1304" t="str">
        <f>""</f>
        <v/>
      </c>
      <c r="H1304" t="s">
        <v>3</v>
      </c>
      <c r="I1304" t="s">
        <v>3746</v>
      </c>
      <c r="J1304" t="s">
        <v>7321</v>
      </c>
      <c r="K1304" t="str">
        <f t="shared" si="215"/>
        <v>41540</v>
      </c>
    </row>
    <row r="1305" spans="1:11" customFormat="1" x14ac:dyDescent="0.25">
      <c r="A1305" t="str">
        <f t="shared" si="213"/>
        <v>41</v>
      </c>
      <c r="B1305" t="s">
        <v>812</v>
      </c>
      <c r="C1305" t="str">
        <f t="shared" si="214"/>
        <v>077</v>
      </c>
      <c r="D1305" t="s">
        <v>889</v>
      </c>
      <c r="E1305" t="str">
        <f>"03"</f>
        <v>03</v>
      </c>
      <c r="F1305" t="str">
        <f>"001"</f>
        <v>001</v>
      </c>
      <c r="G1305" t="str">
        <f>""</f>
        <v/>
      </c>
      <c r="H1305" t="s">
        <v>1</v>
      </c>
      <c r="I1305" t="s">
        <v>3747</v>
      </c>
      <c r="J1305" t="s">
        <v>7322</v>
      </c>
      <c r="K1305" t="str">
        <f t="shared" si="215"/>
        <v>41540</v>
      </c>
    </row>
    <row r="1306" spans="1:11" customFormat="1" x14ac:dyDescent="0.25">
      <c r="A1306" t="str">
        <f t="shared" si="213"/>
        <v>41</v>
      </c>
      <c r="B1306" t="s">
        <v>812</v>
      </c>
      <c r="C1306" t="str">
        <f t="shared" si="214"/>
        <v>077</v>
      </c>
      <c r="D1306" t="s">
        <v>889</v>
      </c>
      <c r="E1306" t="str">
        <f>"03"</f>
        <v>03</v>
      </c>
      <c r="F1306" t="str">
        <f>"001"</f>
        <v>001</v>
      </c>
      <c r="G1306" t="str">
        <f>""</f>
        <v/>
      </c>
      <c r="H1306" t="s">
        <v>0</v>
      </c>
      <c r="I1306" t="s">
        <v>3747</v>
      </c>
      <c r="J1306" t="s">
        <v>7322</v>
      </c>
      <c r="K1306" t="str">
        <f t="shared" si="215"/>
        <v>41540</v>
      </c>
    </row>
    <row r="1307" spans="1:11" customFormat="1" x14ac:dyDescent="0.25">
      <c r="A1307" t="str">
        <f t="shared" si="213"/>
        <v>41</v>
      </c>
      <c r="B1307" t="s">
        <v>812</v>
      </c>
      <c r="C1307" t="str">
        <f t="shared" si="214"/>
        <v>077</v>
      </c>
      <c r="D1307" t="s">
        <v>889</v>
      </c>
      <c r="E1307" t="str">
        <f>"03"</f>
        <v>03</v>
      </c>
      <c r="F1307" t="str">
        <f>"002"</f>
        <v>002</v>
      </c>
      <c r="G1307" t="str">
        <f>""</f>
        <v/>
      </c>
      <c r="H1307" t="s">
        <v>1</v>
      </c>
      <c r="I1307" t="s">
        <v>3748</v>
      </c>
      <c r="J1307" t="s">
        <v>7323</v>
      </c>
      <c r="K1307" t="str">
        <f t="shared" si="215"/>
        <v>41540</v>
      </c>
    </row>
    <row r="1308" spans="1:11" customFormat="1" x14ac:dyDescent="0.25">
      <c r="A1308" t="str">
        <f t="shared" si="213"/>
        <v>41</v>
      </c>
      <c r="B1308" t="s">
        <v>812</v>
      </c>
      <c r="C1308" t="str">
        <f t="shared" si="214"/>
        <v>077</v>
      </c>
      <c r="D1308" t="s">
        <v>889</v>
      </c>
      <c r="E1308" t="str">
        <f>"03"</f>
        <v>03</v>
      </c>
      <c r="F1308" t="str">
        <f>"002"</f>
        <v>002</v>
      </c>
      <c r="G1308" t="str">
        <f>""</f>
        <v/>
      </c>
      <c r="H1308" t="s">
        <v>0</v>
      </c>
      <c r="I1308" t="s">
        <v>3748</v>
      </c>
      <c r="J1308" t="s">
        <v>7323</v>
      </c>
      <c r="K1308" t="str">
        <f t="shared" si="215"/>
        <v>41540</v>
      </c>
    </row>
    <row r="1309" spans="1:11" customFormat="1" x14ac:dyDescent="0.25">
      <c r="A1309" t="str">
        <f t="shared" si="213"/>
        <v>41</v>
      </c>
      <c r="B1309" t="s">
        <v>812</v>
      </c>
      <c r="C1309" t="str">
        <f>"078"</f>
        <v>078</v>
      </c>
      <c r="D1309" t="s">
        <v>890</v>
      </c>
      <c r="E1309" t="str">
        <f>"01"</f>
        <v>01</v>
      </c>
      <c r="F1309" t="str">
        <f>"001"</f>
        <v>001</v>
      </c>
      <c r="G1309" t="str">
        <f>""</f>
        <v/>
      </c>
      <c r="H1309" t="s">
        <v>3</v>
      </c>
      <c r="I1309" t="s">
        <v>3749</v>
      </c>
      <c r="J1309" t="s">
        <v>6284</v>
      </c>
      <c r="K1309" t="str">
        <f>"41479"</f>
        <v>41479</v>
      </c>
    </row>
    <row r="1310" spans="1:11" customFormat="1" x14ac:dyDescent="0.25">
      <c r="A1310" t="str">
        <f t="shared" si="213"/>
        <v>41</v>
      </c>
      <c r="B1310" t="s">
        <v>812</v>
      </c>
      <c r="C1310" t="str">
        <f>"078"</f>
        <v>078</v>
      </c>
      <c r="D1310" t="s">
        <v>890</v>
      </c>
      <c r="E1310" t="str">
        <f>"02"</f>
        <v>02</v>
      </c>
      <c r="F1310" t="str">
        <f>"001"</f>
        <v>001</v>
      </c>
      <c r="G1310" t="str">
        <f>""</f>
        <v/>
      </c>
      <c r="H1310" t="s">
        <v>3</v>
      </c>
      <c r="I1310" t="s">
        <v>3749</v>
      </c>
      <c r="J1310" t="s">
        <v>6284</v>
      </c>
      <c r="K1310" t="str">
        <f>"41479"</f>
        <v>41479</v>
      </c>
    </row>
    <row r="1311" spans="1:11" customFormat="1" x14ac:dyDescent="0.25">
      <c r="A1311" t="str">
        <f t="shared" si="213"/>
        <v>41</v>
      </c>
      <c r="B1311" t="s">
        <v>812</v>
      </c>
      <c r="C1311" t="str">
        <f>"078"</f>
        <v>078</v>
      </c>
      <c r="D1311" t="s">
        <v>890</v>
      </c>
      <c r="E1311" t="str">
        <f>"02"</f>
        <v>02</v>
      </c>
      <c r="F1311" t="str">
        <f>"002"</f>
        <v>002</v>
      </c>
      <c r="G1311" t="str">
        <f>""</f>
        <v/>
      </c>
      <c r="H1311" t="s">
        <v>1</v>
      </c>
      <c r="I1311" t="s">
        <v>19</v>
      </c>
      <c r="J1311" t="s">
        <v>7324</v>
      </c>
      <c r="K1311" t="str">
        <f>"41479"</f>
        <v>41479</v>
      </c>
    </row>
    <row r="1312" spans="1:11" customFormat="1" x14ac:dyDescent="0.25">
      <c r="A1312" t="str">
        <f t="shared" si="213"/>
        <v>41</v>
      </c>
      <c r="B1312" t="s">
        <v>812</v>
      </c>
      <c r="C1312" t="str">
        <f>"078"</f>
        <v>078</v>
      </c>
      <c r="D1312" t="s">
        <v>890</v>
      </c>
      <c r="E1312" t="str">
        <f>"02"</f>
        <v>02</v>
      </c>
      <c r="F1312" t="str">
        <f>"002"</f>
        <v>002</v>
      </c>
      <c r="G1312" t="str">
        <f>""</f>
        <v/>
      </c>
      <c r="H1312" t="s">
        <v>0</v>
      </c>
      <c r="I1312" t="s">
        <v>19</v>
      </c>
      <c r="J1312" t="s">
        <v>7324</v>
      </c>
      <c r="K1312" t="str">
        <f>"41479"</f>
        <v>41479</v>
      </c>
    </row>
    <row r="1313" spans="1:11" customFormat="1" x14ac:dyDescent="0.25">
      <c r="A1313" t="str">
        <f t="shared" si="213"/>
        <v>41</v>
      </c>
      <c r="B1313" t="s">
        <v>812</v>
      </c>
      <c r="C1313" t="str">
        <f t="shared" ref="C1313:C1328" si="217">"079"</f>
        <v>079</v>
      </c>
      <c r="D1313" t="s">
        <v>891</v>
      </c>
      <c r="E1313" t="str">
        <f t="shared" ref="E1313:E1344" si="218">"01"</f>
        <v>01</v>
      </c>
      <c r="F1313" t="str">
        <f>"001"</f>
        <v>001</v>
      </c>
      <c r="G1313" t="str">
        <f>""</f>
        <v/>
      </c>
      <c r="H1313" t="s">
        <v>1</v>
      </c>
      <c r="I1313" t="s">
        <v>3750</v>
      </c>
      <c r="J1313" t="s">
        <v>7325</v>
      </c>
      <c r="K1313" t="str">
        <f t="shared" ref="K1313:K1328" si="219">"41130"</f>
        <v>41130</v>
      </c>
    </row>
    <row r="1314" spans="1:11" customFormat="1" x14ac:dyDescent="0.25">
      <c r="A1314" t="str">
        <f t="shared" si="213"/>
        <v>41</v>
      </c>
      <c r="B1314" t="s">
        <v>812</v>
      </c>
      <c r="C1314" t="str">
        <f t="shared" si="217"/>
        <v>079</v>
      </c>
      <c r="D1314" t="s">
        <v>891</v>
      </c>
      <c r="E1314" t="str">
        <f t="shared" si="218"/>
        <v>01</v>
      </c>
      <c r="F1314" t="str">
        <f>"001"</f>
        <v>001</v>
      </c>
      <c r="G1314" t="str">
        <f>""</f>
        <v/>
      </c>
      <c r="H1314" t="s">
        <v>0</v>
      </c>
      <c r="I1314" t="s">
        <v>3750</v>
      </c>
      <c r="J1314" t="s">
        <v>7325</v>
      </c>
      <c r="K1314" t="str">
        <f t="shared" si="219"/>
        <v>41130</v>
      </c>
    </row>
    <row r="1315" spans="1:11" customFormat="1" x14ac:dyDescent="0.25">
      <c r="A1315" t="str">
        <f t="shared" si="213"/>
        <v>41</v>
      </c>
      <c r="B1315" t="s">
        <v>812</v>
      </c>
      <c r="C1315" t="str">
        <f t="shared" si="217"/>
        <v>079</v>
      </c>
      <c r="D1315" t="s">
        <v>891</v>
      </c>
      <c r="E1315" t="str">
        <f t="shared" si="218"/>
        <v>01</v>
      </c>
      <c r="F1315" t="str">
        <f>"002"</f>
        <v>002</v>
      </c>
      <c r="G1315" t="str">
        <f>""</f>
        <v/>
      </c>
      <c r="H1315" t="s">
        <v>1</v>
      </c>
      <c r="I1315" t="s">
        <v>79</v>
      </c>
      <c r="J1315" t="s">
        <v>7326</v>
      </c>
      <c r="K1315" t="str">
        <f t="shared" si="219"/>
        <v>41130</v>
      </c>
    </row>
    <row r="1316" spans="1:11" customFormat="1" x14ac:dyDescent="0.25">
      <c r="A1316" t="str">
        <f t="shared" si="213"/>
        <v>41</v>
      </c>
      <c r="B1316" t="s">
        <v>812</v>
      </c>
      <c r="C1316" t="str">
        <f t="shared" si="217"/>
        <v>079</v>
      </c>
      <c r="D1316" t="s">
        <v>891</v>
      </c>
      <c r="E1316" t="str">
        <f t="shared" si="218"/>
        <v>01</v>
      </c>
      <c r="F1316" t="str">
        <f>"002"</f>
        <v>002</v>
      </c>
      <c r="G1316" t="str">
        <f>""</f>
        <v/>
      </c>
      <c r="H1316" t="s">
        <v>0</v>
      </c>
      <c r="I1316" t="s">
        <v>79</v>
      </c>
      <c r="J1316" t="s">
        <v>7326</v>
      </c>
      <c r="K1316" t="str">
        <f t="shared" si="219"/>
        <v>41130</v>
      </c>
    </row>
    <row r="1317" spans="1:11" customFormat="1" x14ac:dyDescent="0.25">
      <c r="A1317" t="str">
        <f t="shared" si="213"/>
        <v>41</v>
      </c>
      <c r="B1317" t="s">
        <v>812</v>
      </c>
      <c r="C1317" t="str">
        <f t="shared" si="217"/>
        <v>079</v>
      </c>
      <c r="D1317" t="s">
        <v>891</v>
      </c>
      <c r="E1317" t="str">
        <f t="shared" si="218"/>
        <v>01</v>
      </c>
      <c r="F1317" t="str">
        <f>"002"</f>
        <v>002</v>
      </c>
      <c r="G1317" t="str">
        <f>""</f>
        <v/>
      </c>
      <c r="H1317" t="s">
        <v>2</v>
      </c>
      <c r="I1317" t="s">
        <v>79</v>
      </c>
      <c r="J1317" t="s">
        <v>7326</v>
      </c>
      <c r="K1317" t="str">
        <f t="shared" si="219"/>
        <v>41130</v>
      </c>
    </row>
    <row r="1318" spans="1:11" customFormat="1" x14ac:dyDescent="0.25">
      <c r="A1318" t="str">
        <f t="shared" si="213"/>
        <v>41</v>
      </c>
      <c r="B1318" t="s">
        <v>812</v>
      </c>
      <c r="C1318" t="str">
        <f t="shared" si="217"/>
        <v>079</v>
      </c>
      <c r="D1318" t="s">
        <v>891</v>
      </c>
      <c r="E1318" t="str">
        <f t="shared" si="218"/>
        <v>01</v>
      </c>
      <c r="F1318" t="str">
        <f>"003"</f>
        <v>003</v>
      </c>
      <c r="G1318" t="str">
        <f>""</f>
        <v/>
      </c>
      <c r="H1318" t="s">
        <v>1</v>
      </c>
      <c r="I1318" t="s">
        <v>25</v>
      </c>
      <c r="J1318" t="s">
        <v>7327</v>
      </c>
      <c r="K1318" t="str">
        <f t="shared" si="219"/>
        <v>41130</v>
      </c>
    </row>
    <row r="1319" spans="1:11" customFormat="1" x14ac:dyDescent="0.25">
      <c r="A1319" t="str">
        <f t="shared" si="213"/>
        <v>41</v>
      </c>
      <c r="B1319" t="s">
        <v>812</v>
      </c>
      <c r="C1319" t="str">
        <f t="shared" si="217"/>
        <v>079</v>
      </c>
      <c r="D1319" t="s">
        <v>891</v>
      </c>
      <c r="E1319" t="str">
        <f t="shared" si="218"/>
        <v>01</v>
      </c>
      <c r="F1319" t="str">
        <f>"003"</f>
        <v>003</v>
      </c>
      <c r="G1319" t="str">
        <f>""</f>
        <v/>
      </c>
      <c r="H1319" t="s">
        <v>0</v>
      </c>
      <c r="I1319" t="s">
        <v>25</v>
      </c>
      <c r="J1319" t="s">
        <v>7327</v>
      </c>
      <c r="K1319" t="str">
        <f t="shared" si="219"/>
        <v>41130</v>
      </c>
    </row>
    <row r="1320" spans="1:11" customFormat="1" x14ac:dyDescent="0.25">
      <c r="A1320" t="str">
        <f t="shared" si="213"/>
        <v>41</v>
      </c>
      <c r="B1320" t="s">
        <v>812</v>
      </c>
      <c r="C1320" t="str">
        <f t="shared" si="217"/>
        <v>079</v>
      </c>
      <c r="D1320" t="s">
        <v>891</v>
      </c>
      <c r="E1320" t="str">
        <f t="shared" si="218"/>
        <v>01</v>
      </c>
      <c r="F1320" t="str">
        <f>"004"</f>
        <v>004</v>
      </c>
      <c r="G1320" t="str">
        <f>""</f>
        <v/>
      </c>
      <c r="H1320" t="s">
        <v>1</v>
      </c>
      <c r="I1320" t="s">
        <v>3016</v>
      </c>
      <c r="J1320" t="s">
        <v>7328</v>
      </c>
      <c r="K1320" t="str">
        <f t="shared" si="219"/>
        <v>41130</v>
      </c>
    </row>
    <row r="1321" spans="1:11" customFormat="1" x14ac:dyDescent="0.25">
      <c r="A1321" t="str">
        <f t="shared" si="213"/>
        <v>41</v>
      </c>
      <c r="B1321" t="s">
        <v>812</v>
      </c>
      <c r="C1321" t="str">
        <f t="shared" si="217"/>
        <v>079</v>
      </c>
      <c r="D1321" t="s">
        <v>891</v>
      </c>
      <c r="E1321" t="str">
        <f t="shared" si="218"/>
        <v>01</v>
      </c>
      <c r="F1321" t="str">
        <f>"004"</f>
        <v>004</v>
      </c>
      <c r="G1321" t="str">
        <f>""</f>
        <v/>
      </c>
      <c r="H1321" t="s">
        <v>0</v>
      </c>
      <c r="I1321" t="s">
        <v>3016</v>
      </c>
      <c r="J1321" t="s">
        <v>7328</v>
      </c>
      <c r="K1321" t="str">
        <f t="shared" si="219"/>
        <v>41130</v>
      </c>
    </row>
    <row r="1322" spans="1:11" customFormat="1" x14ac:dyDescent="0.25">
      <c r="A1322" t="str">
        <f t="shared" si="213"/>
        <v>41</v>
      </c>
      <c r="B1322" t="s">
        <v>812</v>
      </c>
      <c r="C1322" t="str">
        <f t="shared" si="217"/>
        <v>079</v>
      </c>
      <c r="D1322" t="s">
        <v>891</v>
      </c>
      <c r="E1322" t="str">
        <f t="shared" si="218"/>
        <v>01</v>
      </c>
      <c r="F1322" t="str">
        <f>"005"</f>
        <v>005</v>
      </c>
      <c r="G1322" t="str">
        <f>""</f>
        <v/>
      </c>
      <c r="H1322" t="s">
        <v>1</v>
      </c>
      <c r="I1322" t="s">
        <v>2842</v>
      </c>
      <c r="J1322" t="s">
        <v>7329</v>
      </c>
      <c r="K1322" t="str">
        <f t="shared" si="219"/>
        <v>41130</v>
      </c>
    </row>
    <row r="1323" spans="1:11" customFormat="1" x14ac:dyDescent="0.25">
      <c r="A1323" t="str">
        <f t="shared" si="213"/>
        <v>41</v>
      </c>
      <c r="B1323" t="s">
        <v>812</v>
      </c>
      <c r="C1323" t="str">
        <f t="shared" si="217"/>
        <v>079</v>
      </c>
      <c r="D1323" t="s">
        <v>891</v>
      </c>
      <c r="E1323" t="str">
        <f t="shared" si="218"/>
        <v>01</v>
      </c>
      <c r="F1323" t="str">
        <f>"005"</f>
        <v>005</v>
      </c>
      <c r="G1323" t="str">
        <f>""</f>
        <v/>
      </c>
      <c r="H1323" t="s">
        <v>0</v>
      </c>
      <c r="I1323" t="s">
        <v>2842</v>
      </c>
      <c r="J1323" t="s">
        <v>7329</v>
      </c>
      <c r="K1323" t="str">
        <f t="shared" si="219"/>
        <v>41130</v>
      </c>
    </row>
    <row r="1324" spans="1:11" customFormat="1" x14ac:dyDescent="0.25">
      <c r="A1324" t="str">
        <f t="shared" si="213"/>
        <v>41</v>
      </c>
      <c r="B1324" t="s">
        <v>812</v>
      </c>
      <c r="C1324" t="str">
        <f t="shared" si="217"/>
        <v>079</v>
      </c>
      <c r="D1324" t="s">
        <v>891</v>
      </c>
      <c r="E1324" t="str">
        <f t="shared" si="218"/>
        <v>01</v>
      </c>
      <c r="F1324" t="str">
        <f>"006"</f>
        <v>006</v>
      </c>
      <c r="G1324" t="str">
        <f>""</f>
        <v/>
      </c>
      <c r="H1324" t="s">
        <v>1</v>
      </c>
      <c r="I1324" t="s">
        <v>3751</v>
      </c>
      <c r="J1324" t="s">
        <v>7330</v>
      </c>
      <c r="K1324" t="str">
        <f t="shared" si="219"/>
        <v>41130</v>
      </c>
    </row>
    <row r="1325" spans="1:11" customFormat="1" x14ac:dyDescent="0.25">
      <c r="A1325" t="str">
        <f t="shared" si="213"/>
        <v>41</v>
      </c>
      <c r="B1325" t="s">
        <v>812</v>
      </c>
      <c r="C1325" t="str">
        <f t="shared" si="217"/>
        <v>079</v>
      </c>
      <c r="D1325" t="s">
        <v>891</v>
      </c>
      <c r="E1325" t="str">
        <f t="shared" si="218"/>
        <v>01</v>
      </c>
      <c r="F1325" t="str">
        <f>"006"</f>
        <v>006</v>
      </c>
      <c r="G1325" t="str">
        <f>""</f>
        <v/>
      </c>
      <c r="H1325" t="s">
        <v>0</v>
      </c>
      <c r="I1325" t="s">
        <v>3751</v>
      </c>
      <c r="J1325" t="s">
        <v>7330</v>
      </c>
      <c r="K1325" t="str">
        <f t="shared" si="219"/>
        <v>41130</v>
      </c>
    </row>
    <row r="1326" spans="1:11" customFormat="1" x14ac:dyDescent="0.25">
      <c r="A1326" t="str">
        <f t="shared" si="213"/>
        <v>41</v>
      </c>
      <c r="B1326" t="s">
        <v>812</v>
      </c>
      <c r="C1326" t="str">
        <f t="shared" si="217"/>
        <v>079</v>
      </c>
      <c r="D1326" t="s">
        <v>891</v>
      </c>
      <c r="E1326" t="str">
        <f t="shared" si="218"/>
        <v>01</v>
      </c>
      <c r="F1326" t="str">
        <f>"006"</f>
        <v>006</v>
      </c>
      <c r="G1326" t="str">
        <f>""</f>
        <v/>
      </c>
      <c r="H1326" t="s">
        <v>2</v>
      </c>
      <c r="I1326" t="s">
        <v>3751</v>
      </c>
      <c r="J1326" t="s">
        <v>7330</v>
      </c>
      <c r="K1326" t="str">
        <f t="shared" si="219"/>
        <v>41130</v>
      </c>
    </row>
    <row r="1327" spans="1:11" customFormat="1" x14ac:dyDescent="0.25">
      <c r="A1327" t="str">
        <f t="shared" si="213"/>
        <v>41</v>
      </c>
      <c r="B1327" t="s">
        <v>812</v>
      </c>
      <c r="C1327" t="str">
        <f t="shared" si="217"/>
        <v>079</v>
      </c>
      <c r="D1327" t="s">
        <v>891</v>
      </c>
      <c r="E1327" t="str">
        <f t="shared" si="218"/>
        <v>01</v>
      </c>
      <c r="F1327" t="str">
        <f>"007"</f>
        <v>007</v>
      </c>
      <c r="G1327" t="str">
        <f>""</f>
        <v/>
      </c>
      <c r="H1327" t="s">
        <v>1</v>
      </c>
      <c r="I1327" t="s">
        <v>3752</v>
      </c>
      <c r="J1327" t="s">
        <v>7331</v>
      </c>
      <c r="K1327" t="str">
        <f t="shared" si="219"/>
        <v>41130</v>
      </c>
    </row>
    <row r="1328" spans="1:11" customFormat="1" x14ac:dyDescent="0.25">
      <c r="A1328" t="str">
        <f t="shared" si="213"/>
        <v>41</v>
      </c>
      <c r="B1328" t="s">
        <v>812</v>
      </c>
      <c r="C1328" t="str">
        <f t="shared" si="217"/>
        <v>079</v>
      </c>
      <c r="D1328" t="s">
        <v>891</v>
      </c>
      <c r="E1328" t="str">
        <f t="shared" si="218"/>
        <v>01</v>
      </c>
      <c r="F1328" t="str">
        <f>"007"</f>
        <v>007</v>
      </c>
      <c r="G1328" t="str">
        <f>""</f>
        <v/>
      </c>
      <c r="H1328" t="s">
        <v>0</v>
      </c>
      <c r="I1328" t="s">
        <v>3752</v>
      </c>
      <c r="J1328" t="s">
        <v>7331</v>
      </c>
      <c r="K1328" t="str">
        <f t="shared" si="219"/>
        <v>41130</v>
      </c>
    </row>
    <row r="1329" spans="1:11" customFormat="1" x14ac:dyDescent="0.25">
      <c r="A1329" t="str">
        <f t="shared" si="213"/>
        <v>41</v>
      </c>
      <c r="B1329" t="s">
        <v>812</v>
      </c>
      <c r="C1329" t="str">
        <f>"080"</f>
        <v>080</v>
      </c>
      <c r="D1329" t="s">
        <v>892</v>
      </c>
      <c r="E1329" t="str">
        <f t="shared" si="218"/>
        <v>01</v>
      </c>
      <c r="F1329" t="str">
        <f>"001"</f>
        <v>001</v>
      </c>
      <c r="G1329" t="str">
        <f>""</f>
        <v/>
      </c>
      <c r="H1329" t="s">
        <v>1</v>
      </c>
      <c r="I1329" t="s">
        <v>3753</v>
      </c>
      <c r="J1329" t="s">
        <v>4605</v>
      </c>
      <c r="K1329" t="str">
        <f>"41250"</f>
        <v>41250</v>
      </c>
    </row>
    <row r="1330" spans="1:11" customFormat="1" x14ac:dyDescent="0.25">
      <c r="A1330" t="str">
        <f t="shared" si="213"/>
        <v>41</v>
      </c>
      <c r="B1330" t="s">
        <v>812</v>
      </c>
      <c r="C1330" t="str">
        <f>"080"</f>
        <v>080</v>
      </c>
      <c r="D1330" t="s">
        <v>892</v>
      </c>
      <c r="E1330" t="str">
        <f t="shared" si="218"/>
        <v>01</v>
      </c>
      <c r="F1330" t="str">
        <f>"001"</f>
        <v>001</v>
      </c>
      <c r="G1330" t="str">
        <f>""</f>
        <v/>
      </c>
      <c r="H1330" t="s">
        <v>0</v>
      </c>
      <c r="I1330" t="s">
        <v>3753</v>
      </c>
      <c r="J1330" t="s">
        <v>4605</v>
      </c>
      <c r="K1330" t="str">
        <f>"41250"</f>
        <v>41250</v>
      </c>
    </row>
    <row r="1331" spans="1:11" customFormat="1" x14ac:dyDescent="0.25">
      <c r="A1331" t="str">
        <f t="shared" si="213"/>
        <v>41</v>
      </c>
      <c r="B1331" t="s">
        <v>812</v>
      </c>
      <c r="C1331" t="str">
        <f t="shared" ref="C1331:C1383" si="220">"081"</f>
        <v>081</v>
      </c>
      <c r="D1331" t="s">
        <v>893</v>
      </c>
      <c r="E1331" t="str">
        <f t="shared" si="218"/>
        <v>01</v>
      </c>
      <c r="F1331" t="str">
        <f>"001"</f>
        <v>001</v>
      </c>
      <c r="G1331" t="str">
        <f>""</f>
        <v/>
      </c>
      <c r="H1331" t="s">
        <v>1</v>
      </c>
      <c r="I1331" t="s">
        <v>3754</v>
      </c>
      <c r="J1331" t="s">
        <v>7332</v>
      </c>
      <c r="K1331" t="str">
        <f t="shared" ref="K1331:K1344" si="221">"41309"</f>
        <v>41309</v>
      </c>
    </row>
    <row r="1332" spans="1:11" customFormat="1" x14ac:dyDescent="0.25">
      <c r="A1332" t="str">
        <f t="shared" si="213"/>
        <v>41</v>
      </c>
      <c r="B1332" t="s">
        <v>812</v>
      </c>
      <c r="C1332" t="str">
        <f t="shared" si="220"/>
        <v>081</v>
      </c>
      <c r="D1332" t="s">
        <v>893</v>
      </c>
      <c r="E1332" t="str">
        <f t="shared" si="218"/>
        <v>01</v>
      </c>
      <c r="F1332" t="str">
        <f>"001"</f>
        <v>001</v>
      </c>
      <c r="G1332" t="str">
        <f>""</f>
        <v/>
      </c>
      <c r="H1332" t="s">
        <v>0</v>
      </c>
      <c r="I1332" t="s">
        <v>3754</v>
      </c>
      <c r="J1332" t="s">
        <v>7332</v>
      </c>
      <c r="K1332" t="str">
        <f t="shared" si="221"/>
        <v>41309</v>
      </c>
    </row>
    <row r="1333" spans="1:11" customFormat="1" x14ac:dyDescent="0.25">
      <c r="A1333" t="str">
        <f t="shared" si="213"/>
        <v>41</v>
      </c>
      <c r="B1333" t="s">
        <v>812</v>
      </c>
      <c r="C1333" t="str">
        <f t="shared" si="220"/>
        <v>081</v>
      </c>
      <c r="D1333" t="s">
        <v>893</v>
      </c>
      <c r="E1333" t="str">
        <f t="shared" si="218"/>
        <v>01</v>
      </c>
      <c r="F1333" t="str">
        <f>"002"</f>
        <v>002</v>
      </c>
      <c r="G1333" t="str">
        <f>""</f>
        <v/>
      </c>
      <c r="H1333" t="s">
        <v>1</v>
      </c>
      <c r="I1333" t="s">
        <v>3755</v>
      </c>
      <c r="J1333" t="s">
        <v>7063</v>
      </c>
      <c r="K1333" t="str">
        <f t="shared" si="221"/>
        <v>41309</v>
      </c>
    </row>
    <row r="1334" spans="1:11" customFormat="1" x14ac:dyDescent="0.25">
      <c r="A1334" t="str">
        <f t="shared" si="213"/>
        <v>41</v>
      </c>
      <c r="B1334" t="s">
        <v>812</v>
      </c>
      <c r="C1334" t="str">
        <f t="shared" si="220"/>
        <v>081</v>
      </c>
      <c r="D1334" t="s">
        <v>893</v>
      </c>
      <c r="E1334" t="str">
        <f t="shared" si="218"/>
        <v>01</v>
      </c>
      <c r="F1334" t="str">
        <f>"002"</f>
        <v>002</v>
      </c>
      <c r="G1334" t="str">
        <f>""</f>
        <v/>
      </c>
      <c r="H1334" t="s">
        <v>0</v>
      </c>
      <c r="I1334" t="s">
        <v>3755</v>
      </c>
      <c r="J1334" t="s">
        <v>7063</v>
      </c>
      <c r="K1334" t="str">
        <f t="shared" si="221"/>
        <v>41309</v>
      </c>
    </row>
    <row r="1335" spans="1:11" customFormat="1" x14ac:dyDescent="0.25">
      <c r="A1335" t="str">
        <f t="shared" si="213"/>
        <v>41</v>
      </c>
      <c r="B1335" t="s">
        <v>812</v>
      </c>
      <c r="C1335" t="str">
        <f t="shared" si="220"/>
        <v>081</v>
      </c>
      <c r="D1335" t="s">
        <v>893</v>
      </c>
      <c r="E1335" t="str">
        <f t="shared" si="218"/>
        <v>01</v>
      </c>
      <c r="F1335" t="str">
        <f>"002"</f>
        <v>002</v>
      </c>
      <c r="G1335" t="str">
        <f>""</f>
        <v/>
      </c>
      <c r="H1335" t="s">
        <v>2</v>
      </c>
      <c r="I1335" t="s">
        <v>3755</v>
      </c>
      <c r="J1335" t="s">
        <v>7063</v>
      </c>
      <c r="K1335" t="str">
        <f t="shared" si="221"/>
        <v>41309</v>
      </c>
    </row>
    <row r="1336" spans="1:11" customFormat="1" x14ac:dyDescent="0.25">
      <c r="A1336" t="str">
        <f t="shared" si="213"/>
        <v>41</v>
      </c>
      <c r="B1336" t="s">
        <v>812</v>
      </c>
      <c r="C1336" t="str">
        <f t="shared" si="220"/>
        <v>081</v>
      </c>
      <c r="D1336" t="s">
        <v>893</v>
      </c>
      <c r="E1336" t="str">
        <f t="shared" si="218"/>
        <v>01</v>
      </c>
      <c r="F1336" t="str">
        <f>"003"</f>
        <v>003</v>
      </c>
      <c r="G1336" t="str">
        <f>""</f>
        <v/>
      </c>
      <c r="H1336" t="s">
        <v>1</v>
      </c>
      <c r="I1336" t="s">
        <v>3755</v>
      </c>
      <c r="J1336" t="s">
        <v>7063</v>
      </c>
      <c r="K1336" t="str">
        <f t="shared" si="221"/>
        <v>41309</v>
      </c>
    </row>
    <row r="1337" spans="1:11" customFormat="1" x14ac:dyDescent="0.25">
      <c r="A1337" t="str">
        <f t="shared" si="213"/>
        <v>41</v>
      </c>
      <c r="B1337" t="s">
        <v>812</v>
      </c>
      <c r="C1337" t="str">
        <f t="shared" si="220"/>
        <v>081</v>
      </c>
      <c r="D1337" t="s">
        <v>893</v>
      </c>
      <c r="E1337" t="str">
        <f t="shared" si="218"/>
        <v>01</v>
      </c>
      <c r="F1337" t="str">
        <f>"003"</f>
        <v>003</v>
      </c>
      <c r="G1337" t="str">
        <f>""</f>
        <v/>
      </c>
      <c r="H1337" t="s">
        <v>0</v>
      </c>
      <c r="I1337" t="s">
        <v>3755</v>
      </c>
      <c r="J1337" t="s">
        <v>7063</v>
      </c>
      <c r="K1337" t="str">
        <f t="shared" si="221"/>
        <v>41309</v>
      </c>
    </row>
    <row r="1338" spans="1:11" customFormat="1" x14ac:dyDescent="0.25">
      <c r="A1338" t="str">
        <f t="shared" si="213"/>
        <v>41</v>
      </c>
      <c r="B1338" t="s">
        <v>812</v>
      </c>
      <c r="C1338" t="str">
        <f t="shared" si="220"/>
        <v>081</v>
      </c>
      <c r="D1338" t="s">
        <v>893</v>
      </c>
      <c r="E1338" t="str">
        <f t="shared" si="218"/>
        <v>01</v>
      </c>
      <c r="F1338" t="str">
        <f>"004"</f>
        <v>004</v>
      </c>
      <c r="G1338" t="str">
        <f>""</f>
        <v/>
      </c>
      <c r="H1338" t="s">
        <v>1</v>
      </c>
      <c r="I1338" t="s">
        <v>3754</v>
      </c>
      <c r="J1338" t="s">
        <v>7332</v>
      </c>
      <c r="K1338" t="str">
        <f t="shared" si="221"/>
        <v>41309</v>
      </c>
    </row>
    <row r="1339" spans="1:11" customFormat="1" x14ac:dyDescent="0.25">
      <c r="A1339" t="str">
        <f t="shared" si="213"/>
        <v>41</v>
      </c>
      <c r="B1339" t="s">
        <v>812</v>
      </c>
      <c r="C1339" t="str">
        <f t="shared" si="220"/>
        <v>081</v>
      </c>
      <c r="D1339" t="s">
        <v>893</v>
      </c>
      <c r="E1339" t="str">
        <f t="shared" si="218"/>
        <v>01</v>
      </c>
      <c r="F1339" t="str">
        <f>"004"</f>
        <v>004</v>
      </c>
      <c r="G1339" t="str">
        <f>""</f>
        <v/>
      </c>
      <c r="H1339" t="s">
        <v>0</v>
      </c>
      <c r="I1339" t="s">
        <v>3754</v>
      </c>
      <c r="J1339" t="s">
        <v>7332</v>
      </c>
      <c r="K1339" t="str">
        <f t="shared" si="221"/>
        <v>41309</v>
      </c>
    </row>
    <row r="1340" spans="1:11" customFormat="1" x14ac:dyDescent="0.25">
      <c r="A1340" t="str">
        <f t="shared" si="213"/>
        <v>41</v>
      </c>
      <c r="B1340" t="s">
        <v>812</v>
      </c>
      <c r="C1340" t="str">
        <f t="shared" si="220"/>
        <v>081</v>
      </c>
      <c r="D1340" t="s">
        <v>893</v>
      </c>
      <c r="E1340" t="str">
        <f t="shared" si="218"/>
        <v>01</v>
      </c>
      <c r="F1340" t="str">
        <f>"005"</f>
        <v>005</v>
      </c>
      <c r="G1340" t="str">
        <f>""</f>
        <v/>
      </c>
      <c r="H1340" t="s">
        <v>3</v>
      </c>
      <c r="I1340" t="s">
        <v>3755</v>
      </c>
      <c r="J1340" t="s">
        <v>7063</v>
      </c>
      <c r="K1340" t="str">
        <f t="shared" si="221"/>
        <v>41309</v>
      </c>
    </row>
    <row r="1341" spans="1:11" customFormat="1" x14ac:dyDescent="0.25">
      <c r="A1341" t="str">
        <f t="shared" si="213"/>
        <v>41</v>
      </c>
      <c r="B1341" t="s">
        <v>812</v>
      </c>
      <c r="C1341" t="str">
        <f t="shared" si="220"/>
        <v>081</v>
      </c>
      <c r="D1341" t="s">
        <v>893</v>
      </c>
      <c r="E1341" t="str">
        <f t="shared" si="218"/>
        <v>01</v>
      </c>
      <c r="F1341" t="str">
        <f>"006"</f>
        <v>006</v>
      </c>
      <c r="G1341" t="str">
        <f>""</f>
        <v/>
      </c>
      <c r="H1341" t="s">
        <v>1</v>
      </c>
      <c r="I1341" t="s">
        <v>3754</v>
      </c>
      <c r="J1341" t="s">
        <v>7332</v>
      </c>
      <c r="K1341" t="str">
        <f t="shared" si="221"/>
        <v>41309</v>
      </c>
    </row>
    <row r="1342" spans="1:11" customFormat="1" x14ac:dyDescent="0.25">
      <c r="A1342" t="str">
        <f t="shared" si="213"/>
        <v>41</v>
      </c>
      <c r="B1342" t="s">
        <v>812</v>
      </c>
      <c r="C1342" t="str">
        <f t="shared" si="220"/>
        <v>081</v>
      </c>
      <c r="D1342" t="s">
        <v>893</v>
      </c>
      <c r="E1342" t="str">
        <f t="shared" si="218"/>
        <v>01</v>
      </c>
      <c r="F1342" t="str">
        <f>"006"</f>
        <v>006</v>
      </c>
      <c r="G1342" t="str">
        <f>""</f>
        <v/>
      </c>
      <c r="H1342" t="s">
        <v>0</v>
      </c>
      <c r="I1342" t="s">
        <v>3754</v>
      </c>
      <c r="J1342" t="s">
        <v>7332</v>
      </c>
      <c r="K1342" t="str">
        <f t="shared" si="221"/>
        <v>41309</v>
      </c>
    </row>
    <row r="1343" spans="1:11" customFormat="1" x14ac:dyDescent="0.25">
      <c r="A1343" t="str">
        <f t="shared" si="213"/>
        <v>41</v>
      </c>
      <c r="B1343" t="s">
        <v>812</v>
      </c>
      <c r="C1343" t="str">
        <f t="shared" si="220"/>
        <v>081</v>
      </c>
      <c r="D1343" t="s">
        <v>893</v>
      </c>
      <c r="E1343" t="str">
        <f t="shared" si="218"/>
        <v>01</v>
      </c>
      <c r="F1343" t="str">
        <f>"007"</f>
        <v>007</v>
      </c>
      <c r="G1343" t="str">
        <f>""</f>
        <v/>
      </c>
      <c r="H1343" t="s">
        <v>1</v>
      </c>
      <c r="I1343" t="s">
        <v>3754</v>
      </c>
      <c r="J1343" t="s">
        <v>7332</v>
      </c>
      <c r="K1343" t="str">
        <f t="shared" si="221"/>
        <v>41309</v>
      </c>
    </row>
    <row r="1344" spans="1:11" customFormat="1" x14ac:dyDescent="0.25">
      <c r="A1344" t="str">
        <f t="shared" si="213"/>
        <v>41</v>
      </c>
      <c r="B1344" t="s">
        <v>812</v>
      </c>
      <c r="C1344" t="str">
        <f t="shared" si="220"/>
        <v>081</v>
      </c>
      <c r="D1344" t="s">
        <v>893</v>
      </c>
      <c r="E1344" t="str">
        <f t="shared" si="218"/>
        <v>01</v>
      </c>
      <c r="F1344" t="str">
        <f>"007"</f>
        <v>007</v>
      </c>
      <c r="G1344" t="str">
        <f>""</f>
        <v/>
      </c>
      <c r="H1344" t="s">
        <v>0</v>
      </c>
      <c r="I1344" t="s">
        <v>3754</v>
      </c>
      <c r="J1344" t="s">
        <v>7332</v>
      </c>
      <c r="K1344" t="str">
        <f t="shared" si="221"/>
        <v>41309</v>
      </c>
    </row>
    <row r="1345" spans="1:11" customFormat="1" x14ac:dyDescent="0.25">
      <c r="A1345" t="str">
        <f t="shared" si="213"/>
        <v>41</v>
      </c>
      <c r="B1345" t="s">
        <v>812</v>
      </c>
      <c r="C1345" t="str">
        <f t="shared" si="220"/>
        <v>081</v>
      </c>
      <c r="D1345" t="s">
        <v>893</v>
      </c>
      <c r="E1345" t="str">
        <f t="shared" ref="E1345:E1383" si="222">"02"</f>
        <v>02</v>
      </c>
      <c r="F1345" t="str">
        <f>"001"</f>
        <v>001</v>
      </c>
      <c r="G1345" t="str">
        <f>""</f>
        <v/>
      </c>
      <c r="H1345" t="s">
        <v>1</v>
      </c>
      <c r="I1345" t="s">
        <v>3756</v>
      </c>
      <c r="J1345" t="s">
        <v>7333</v>
      </c>
      <c r="K1345" t="str">
        <f t="shared" ref="K1345:K1383" si="223">"41300"</f>
        <v>41300</v>
      </c>
    </row>
    <row r="1346" spans="1:11" customFormat="1" x14ac:dyDescent="0.25">
      <c r="A1346" t="str">
        <f t="shared" si="213"/>
        <v>41</v>
      </c>
      <c r="B1346" t="s">
        <v>812</v>
      </c>
      <c r="C1346" t="str">
        <f t="shared" si="220"/>
        <v>081</v>
      </c>
      <c r="D1346" t="s">
        <v>893</v>
      </c>
      <c r="E1346" t="str">
        <f t="shared" si="222"/>
        <v>02</v>
      </c>
      <c r="F1346" t="str">
        <f>"001"</f>
        <v>001</v>
      </c>
      <c r="G1346" t="str">
        <f>""</f>
        <v/>
      </c>
      <c r="H1346" t="s">
        <v>0</v>
      </c>
      <c r="I1346" t="s">
        <v>3756</v>
      </c>
      <c r="J1346" t="s">
        <v>7333</v>
      </c>
      <c r="K1346" t="str">
        <f t="shared" si="223"/>
        <v>41300</v>
      </c>
    </row>
    <row r="1347" spans="1:11" customFormat="1" x14ac:dyDescent="0.25">
      <c r="A1347" t="str">
        <f t="shared" ref="A1347:A1410" si="224">"41"</f>
        <v>41</v>
      </c>
      <c r="B1347" t="s">
        <v>812</v>
      </c>
      <c r="C1347" t="str">
        <f t="shared" si="220"/>
        <v>081</v>
      </c>
      <c r="D1347" t="s">
        <v>893</v>
      </c>
      <c r="E1347" t="str">
        <f t="shared" si="222"/>
        <v>02</v>
      </c>
      <c r="F1347" t="str">
        <f>"002"</f>
        <v>002</v>
      </c>
      <c r="G1347" t="str">
        <f>""</f>
        <v/>
      </c>
      <c r="H1347" t="s">
        <v>1</v>
      </c>
      <c r="I1347" t="s">
        <v>3757</v>
      </c>
      <c r="J1347" t="s">
        <v>7334</v>
      </c>
      <c r="K1347" t="str">
        <f t="shared" si="223"/>
        <v>41300</v>
      </c>
    </row>
    <row r="1348" spans="1:11" customFormat="1" x14ac:dyDescent="0.25">
      <c r="A1348" t="str">
        <f t="shared" si="224"/>
        <v>41</v>
      </c>
      <c r="B1348" t="s">
        <v>812</v>
      </c>
      <c r="C1348" t="str">
        <f t="shared" si="220"/>
        <v>081</v>
      </c>
      <c r="D1348" t="s">
        <v>893</v>
      </c>
      <c r="E1348" t="str">
        <f t="shared" si="222"/>
        <v>02</v>
      </c>
      <c r="F1348" t="str">
        <f>"002"</f>
        <v>002</v>
      </c>
      <c r="G1348" t="str">
        <f>""</f>
        <v/>
      </c>
      <c r="H1348" t="s">
        <v>0</v>
      </c>
      <c r="I1348" t="s">
        <v>3757</v>
      </c>
      <c r="J1348" t="s">
        <v>7334</v>
      </c>
      <c r="K1348" t="str">
        <f t="shared" si="223"/>
        <v>41300</v>
      </c>
    </row>
    <row r="1349" spans="1:11" customFormat="1" x14ac:dyDescent="0.25">
      <c r="A1349" t="str">
        <f t="shared" si="224"/>
        <v>41</v>
      </c>
      <c r="B1349" t="s">
        <v>812</v>
      </c>
      <c r="C1349" t="str">
        <f t="shared" si="220"/>
        <v>081</v>
      </c>
      <c r="D1349" t="s">
        <v>893</v>
      </c>
      <c r="E1349" t="str">
        <f t="shared" si="222"/>
        <v>02</v>
      </c>
      <c r="F1349" t="str">
        <f>"003"</f>
        <v>003</v>
      </c>
      <c r="G1349" t="str">
        <f>""</f>
        <v/>
      </c>
      <c r="H1349" t="s">
        <v>1</v>
      </c>
      <c r="I1349" t="s">
        <v>3756</v>
      </c>
      <c r="J1349" t="s">
        <v>7333</v>
      </c>
      <c r="K1349" t="str">
        <f t="shared" si="223"/>
        <v>41300</v>
      </c>
    </row>
    <row r="1350" spans="1:11" customFormat="1" x14ac:dyDescent="0.25">
      <c r="A1350" t="str">
        <f t="shared" si="224"/>
        <v>41</v>
      </c>
      <c r="B1350" t="s">
        <v>812</v>
      </c>
      <c r="C1350" t="str">
        <f t="shared" si="220"/>
        <v>081</v>
      </c>
      <c r="D1350" t="s">
        <v>893</v>
      </c>
      <c r="E1350" t="str">
        <f t="shared" si="222"/>
        <v>02</v>
      </c>
      <c r="F1350" t="str">
        <f>"003"</f>
        <v>003</v>
      </c>
      <c r="G1350" t="str">
        <f>""</f>
        <v/>
      </c>
      <c r="H1350" t="s">
        <v>0</v>
      </c>
      <c r="I1350" t="s">
        <v>3756</v>
      </c>
      <c r="J1350" t="s">
        <v>7333</v>
      </c>
      <c r="K1350" t="str">
        <f t="shared" si="223"/>
        <v>41300</v>
      </c>
    </row>
    <row r="1351" spans="1:11" customFormat="1" x14ac:dyDescent="0.25">
      <c r="A1351" t="str">
        <f t="shared" si="224"/>
        <v>41</v>
      </c>
      <c r="B1351" t="s">
        <v>812</v>
      </c>
      <c r="C1351" t="str">
        <f t="shared" si="220"/>
        <v>081</v>
      </c>
      <c r="D1351" t="s">
        <v>893</v>
      </c>
      <c r="E1351" t="str">
        <f t="shared" si="222"/>
        <v>02</v>
      </c>
      <c r="F1351" t="str">
        <f>"004"</f>
        <v>004</v>
      </c>
      <c r="G1351" t="str">
        <f>""</f>
        <v/>
      </c>
      <c r="H1351" t="s">
        <v>3</v>
      </c>
      <c r="I1351" t="s">
        <v>3758</v>
      </c>
      <c r="J1351" t="s">
        <v>7335</v>
      </c>
      <c r="K1351" t="str">
        <f t="shared" si="223"/>
        <v>41300</v>
      </c>
    </row>
    <row r="1352" spans="1:11" customFormat="1" x14ac:dyDescent="0.25">
      <c r="A1352" t="str">
        <f t="shared" si="224"/>
        <v>41</v>
      </c>
      <c r="B1352" t="s">
        <v>812</v>
      </c>
      <c r="C1352" t="str">
        <f t="shared" si="220"/>
        <v>081</v>
      </c>
      <c r="D1352" t="s">
        <v>893</v>
      </c>
      <c r="E1352" t="str">
        <f t="shared" si="222"/>
        <v>02</v>
      </c>
      <c r="F1352" t="str">
        <f>"005"</f>
        <v>005</v>
      </c>
      <c r="G1352" t="str">
        <f>""</f>
        <v/>
      </c>
      <c r="H1352" t="s">
        <v>1</v>
      </c>
      <c r="I1352" t="s">
        <v>3759</v>
      </c>
      <c r="J1352" t="s">
        <v>7336</v>
      </c>
      <c r="K1352" t="str">
        <f t="shared" si="223"/>
        <v>41300</v>
      </c>
    </row>
    <row r="1353" spans="1:11" customFormat="1" x14ac:dyDescent="0.25">
      <c r="A1353" t="str">
        <f t="shared" si="224"/>
        <v>41</v>
      </c>
      <c r="B1353" t="s">
        <v>812</v>
      </c>
      <c r="C1353" t="str">
        <f t="shared" si="220"/>
        <v>081</v>
      </c>
      <c r="D1353" t="s">
        <v>893</v>
      </c>
      <c r="E1353" t="str">
        <f t="shared" si="222"/>
        <v>02</v>
      </c>
      <c r="F1353" t="str">
        <f>"005"</f>
        <v>005</v>
      </c>
      <c r="G1353" t="str">
        <f>""</f>
        <v/>
      </c>
      <c r="H1353" t="s">
        <v>0</v>
      </c>
      <c r="I1353" t="s">
        <v>3759</v>
      </c>
      <c r="J1353" t="s">
        <v>7336</v>
      </c>
      <c r="K1353" t="str">
        <f t="shared" si="223"/>
        <v>41300</v>
      </c>
    </row>
    <row r="1354" spans="1:11" customFormat="1" x14ac:dyDescent="0.25">
      <c r="A1354" t="str">
        <f t="shared" si="224"/>
        <v>41</v>
      </c>
      <c r="B1354" t="s">
        <v>812</v>
      </c>
      <c r="C1354" t="str">
        <f t="shared" si="220"/>
        <v>081</v>
      </c>
      <c r="D1354" t="s">
        <v>893</v>
      </c>
      <c r="E1354" t="str">
        <f t="shared" si="222"/>
        <v>02</v>
      </c>
      <c r="F1354" t="str">
        <f>"006"</f>
        <v>006</v>
      </c>
      <c r="G1354" t="str">
        <f>""</f>
        <v/>
      </c>
      <c r="H1354" t="s">
        <v>1</v>
      </c>
      <c r="I1354" t="s">
        <v>3757</v>
      </c>
      <c r="J1354" t="s">
        <v>7334</v>
      </c>
      <c r="K1354" t="str">
        <f t="shared" si="223"/>
        <v>41300</v>
      </c>
    </row>
    <row r="1355" spans="1:11" customFormat="1" x14ac:dyDescent="0.25">
      <c r="A1355" t="str">
        <f t="shared" si="224"/>
        <v>41</v>
      </c>
      <c r="B1355" t="s">
        <v>812</v>
      </c>
      <c r="C1355" t="str">
        <f t="shared" si="220"/>
        <v>081</v>
      </c>
      <c r="D1355" t="s">
        <v>893</v>
      </c>
      <c r="E1355" t="str">
        <f t="shared" si="222"/>
        <v>02</v>
      </c>
      <c r="F1355" t="str">
        <f>"006"</f>
        <v>006</v>
      </c>
      <c r="G1355" t="str">
        <f>""</f>
        <v/>
      </c>
      <c r="H1355" t="s">
        <v>0</v>
      </c>
      <c r="I1355" t="s">
        <v>3757</v>
      </c>
      <c r="J1355" t="s">
        <v>7334</v>
      </c>
      <c r="K1355" t="str">
        <f t="shared" si="223"/>
        <v>41300</v>
      </c>
    </row>
    <row r="1356" spans="1:11" customFormat="1" x14ac:dyDescent="0.25">
      <c r="A1356" t="str">
        <f t="shared" si="224"/>
        <v>41</v>
      </c>
      <c r="B1356" t="s">
        <v>812</v>
      </c>
      <c r="C1356" t="str">
        <f t="shared" si="220"/>
        <v>081</v>
      </c>
      <c r="D1356" t="s">
        <v>893</v>
      </c>
      <c r="E1356" t="str">
        <f t="shared" si="222"/>
        <v>02</v>
      </c>
      <c r="F1356" t="str">
        <f>"007"</f>
        <v>007</v>
      </c>
      <c r="G1356" t="str">
        <f>""</f>
        <v/>
      </c>
      <c r="H1356" t="s">
        <v>3</v>
      </c>
      <c r="I1356" t="s">
        <v>3758</v>
      </c>
      <c r="J1356" t="s">
        <v>7335</v>
      </c>
      <c r="K1356" t="str">
        <f t="shared" si="223"/>
        <v>41300</v>
      </c>
    </row>
    <row r="1357" spans="1:11" customFormat="1" x14ac:dyDescent="0.25">
      <c r="A1357" t="str">
        <f t="shared" si="224"/>
        <v>41</v>
      </c>
      <c r="B1357" t="s">
        <v>812</v>
      </c>
      <c r="C1357" t="str">
        <f t="shared" si="220"/>
        <v>081</v>
      </c>
      <c r="D1357" t="s">
        <v>893</v>
      </c>
      <c r="E1357" t="str">
        <f t="shared" si="222"/>
        <v>02</v>
      </c>
      <c r="F1357" t="str">
        <f>"008"</f>
        <v>008</v>
      </c>
      <c r="G1357" t="str">
        <f>""</f>
        <v/>
      </c>
      <c r="H1357" t="s">
        <v>3</v>
      </c>
      <c r="I1357" t="s">
        <v>3758</v>
      </c>
      <c r="J1357" t="s">
        <v>7335</v>
      </c>
      <c r="K1357" t="str">
        <f t="shared" si="223"/>
        <v>41300</v>
      </c>
    </row>
    <row r="1358" spans="1:11" customFormat="1" x14ac:dyDescent="0.25">
      <c r="A1358" t="str">
        <f t="shared" si="224"/>
        <v>41</v>
      </c>
      <c r="B1358" t="s">
        <v>812</v>
      </c>
      <c r="C1358" t="str">
        <f t="shared" si="220"/>
        <v>081</v>
      </c>
      <c r="D1358" t="s">
        <v>893</v>
      </c>
      <c r="E1358" t="str">
        <f t="shared" si="222"/>
        <v>02</v>
      </c>
      <c r="F1358" t="str">
        <f>"009"</f>
        <v>009</v>
      </c>
      <c r="G1358" t="str">
        <f>""</f>
        <v/>
      </c>
      <c r="H1358" t="s">
        <v>1</v>
      </c>
      <c r="I1358" t="s">
        <v>3756</v>
      </c>
      <c r="J1358" t="s">
        <v>7333</v>
      </c>
      <c r="K1358" t="str">
        <f t="shared" si="223"/>
        <v>41300</v>
      </c>
    </row>
    <row r="1359" spans="1:11" customFormat="1" x14ac:dyDescent="0.25">
      <c r="A1359" t="str">
        <f t="shared" si="224"/>
        <v>41</v>
      </c>
      <c r="B1359" t="s">
        <v>812</v>
      </c>
      <c r="C1359" t="str">
        <f t="shared" si="220"/>
        <v>081</v>
      </c>
      <c r="D1359" t="s">
        <v>893</v>
      </c>
      <c r="E1359" t="str">
        <f t="shared" si="222"/>
        <v>02</v>
      </c>
      <c r="F1359" t="str">
        <f>"009"</f>
        <v>009</v>
      </c>
      <c r="G1359" t="str">
        <f>""</f>
        <v/>
      </c>
      <c r="H1359" t="s">
        <v>0</v>
      </c>
      <c r="I1359" t="s">
        <v>3756</v>
      </c>
      <c r="J1359" t="s">
        <v>7333</v>
      </c>
      <c r="K1359" t="str">
        <f t="shared" si="223"/>
        <v>41300</v>
      </c>
    </row>
    <row r="1360" spans="1:11" customFormat="1" x14ac:dyDescent="0.25">
      <c r="A1360" t="str">
        <f t="shared" si="224"/>
        <v>41</v>
      </c>
      <c r="B1360" t="s">
        <v>812</v>
      </c>
      <c r="C1360" t="str">
        <f t="shared" si="220"/>
        <v>081</v>
      </c>
      <c r="D1360" t="s">
        <v>893</v>
      </c>
      <c r="E1360" t="str">
        <f t="shared" si="222"/>
        <v>02</v>
      </c>
      <c r="F1360" t="str">
        <f>"010"</f>
        <v>010</v>
      </c>
      <c r="G1360" t="str">
        <f>""</f>
        <v/>
      </c>
      <c r="H1360" t="s">
        <v>1</v>
      </c>
      <c r="I1360" t="s">
        <v>3760</v>
      </c>
      <c r="J1360" t="s">
        <v>7337</v>
      </c>
      <c r="K1360" t="str">
        <f t="shared" si="223"/>
        <v>41300</v>
      </c>
    </row>
    <row r="1361" spans="1:11" customFormat="1" x14ac:dyDescent="0.25">
      <c r="A1361" t="str">
        <f t="shared" si="224"/>
        <v>41</v>
      </c>
      <c r="B1361" t="s">
        <v>812</v>
      </c>
      <c r="C1361" t="str">
        <f t="shared" si="220"/>
        <v>081</v>
      </c>
      <c r="D1361" t="s">
        <v>893</v>
      </c>
      <c r="E1361" t="str">
        <f t="shared" si="222"/>
        <v>02</v>
      </c>
      <c r="F1361" t="str">
        <f>"010"</f>
        <v>010</v>
      </c>
      <c r="G1361" t="str">
        <f>""</f>
        <v/>
      </c>
      <c r="H1361" t="s">
        <v>0</v>
      </c>
      <c r="I1361" t="s">
        <v>3760</v>
      </c>
      <c r="J1361" t="s">
        <v>7337</v>
      </c>
      <c r="K1361" t="str">
        <f t="shared" si="223"/>
        <v>41300</v>
      </c>
    </row>
    <row r="1362" spans="1:11" customFormat="1" x14ac:dyDescent="0.25">
      <c r="A1362" t="str">
        <f t="shared" si="224"/>
        <v>41</v>
      </c>
      <c r="B1362" t="s">
        <v>812</v>
      </c>
      <c r="C1362" t="str">
        <f t="shared" si="220"/>
        <v>081</v>
      </c>
      <c r="D1362" t="s">
        <v>893</v>
      </c>
      <c r="E1362" t="str">
        <f t="shared" si="222"/>
        <v>02</v>
      </c>
      <c r="F1362" t="str">
        <f>"011"</f>
        <v>011</v>
      </c>
      <c r="G1362" t="str">
        <f>""</f>
        <v/>
      </c>
      <c r="H1362" t="s">
        <v>1</v>
      </c>
      <c r="I1362" t="s">
        <v>3759</v>
      </c>
      <c r="J1362" t="s">
        <v>7336</v>
      </c>
      <c r="K1362" t="str">
        <f t="shared" si="223"/>
        <v>41300</v>
      </c>
    </row>
    <row r="1363" spans="1:11" customFormat="1" x14ac:dyDescent="0.25">
      <c r="A1363" t="str">
        <f t="shared" si="224"/>
        <v>41</v>
      </c>
      <c r="B1363" t="s">
        <v>812</v>
      </c>
      <c r="C1363" t="str">
        <f t="shared" si="220"/>
        <v>081</v>
      </c>
      <c r="D1363" t="s">
        <v>893</v>
      </c>
      <c r="E1363" t="str">
        <f t="shared" si="222"/>
        <v>02</v>
      </c>
      <c r="F1363" t="str">
        <f>"011"</f>
        <v>011</v>
      </c>
      <c r="G1363" t="str">
        <f>""</f>
        <v/>
      </c>
      <c r="H1363" t="s">
        <v>0</v>
      </c>
      <c r="I1363" t="s">
        <v>3759</v>
      </c>
      <c r="J1363" t="s">
        <v>7336</v>
      </c>
      <c r="K1363" t="str">
        <f t="shared" si="223"/>
        <v>41300</v>
      </c>
    </row>
    <row r="1364" spans="1:11" customFormat="1" x14ac:dyDescent="0.25">
      <c r="A1364" t="str">
        <f t="shared" si="224"/>
        <v>41</v>
      </c>
      <c r="B1364" t="s">
        <v>812</v>
      </c>
      <c r="C1364" t="str">
        <f t="shared" si="220"/>
        <v>081</v>
      </c>
      <c r="D1364" t="s">
        <v>893</v>
      </c>
      <c r="E1364" t="str">
        <f t="shared" si="222"/>
        <v>02</v>
      </c>
      <c r="F1364" t="str">
        <f>"011"</f>
        <v>011</v>
      </c>
      <c r="G1364" t="str">
        <f>""</f>
        <v/>
      </c>
      <c r="H1364" t="s">
        <v>2</v>
      </c>
      <c r="I1364" t="s">
        <v>3759</v>
      </c>
      <c r="J1364" t="s">
        <v>7336</v>
      </c>
      <c r="K1364" t="str">
        <f t="shared" si="223"/>
        <v>41300</v>
      </c>
    </row>
    <row r="1365" spans="1:11" customFormat="1" x14ac:dyDescent="0.25">
      <c r="A1365" t="str">
        <f t="shared" si="224"/>
        <v>41</v>
      </c>
      <c r="B1365" t="s">
        <v>812</v>
      </c>
      <c r="C1365" t="str">
        <f t="shared" si="220"/>
        <v>081</v>
      </c>
      <c r="D1365" t="s">
        <v>893</v>
      </c>
      <c r="E1365" t="str">
        <f t="shared" si="222"/>
        <v>02</v>
      </c>
      <c r="F1365" t="str">
        <f>"012"</f>
        <v>012</v>
      </c>
      <c r="G1365" t="str">
        <f>""</f>
        <v/>
      </c>
      <c r="H1365" t="s">
        <v>1</v>
      </c>
      <c r="I1365" t="s">
        <v>3761</v>
      </c>
      <c r="J1365" t="s">
        <v>7338</v>
      </c>
      <c r="K1365" t="str">
        <f t="shared" si="223"/>
        <v>41300</v>
      </c>
    </row>
    <row r="1366" spans="1:11" customFormat="1" x14ac:dyDescent="0.25">
      <c r="A1366" t="str">
        <f t="shared" si="224"/>
        <v>41</v>
      </c>
      <c r="B1366" t="s">
        <v>812</v>
      </c>
      <c r="C1366" t="str">
        <f t="shared" si="220"/>
        <v>081</v>
      </c>
      <c r="D1366" t="s">
        <v>893</v>
      </c>
      <c r="E1366" t="str">
        <f t="shared" si="222"/>
        <v>02</v>
      </c>
      <c r="F1366" t="str">
        <f>"012"</f>
        <v>012</v>
      </c>
      <c r="G1366" t="str">
        <f>""</f>
        <v/>
      </c>
      <c r="H1366" t="s">
        <v>0</v>
      </c>
      <c r="I1366" t="s">
        <v>3761</v>
      </c>
      <c r="J1366" t="s">
        <v>7338</v>
      </c>
      <c r="K1366" t="str">
        <f t="shared" si="223"/>
        <v>41300</v>
      </c>
    </row>
    <row r="1367" spans="1:11" customFormat="1" x14ac:dyDescent="0.25">
      <c r="A1367" t="str">
        <f t="shared" si="224"/>
        <v>41</v>
      </c>
      <c r="B1367" t="s">
        <v>812</v>
      </c>
      <c r="C1367" t="str">
        <f t="shared" si="220"/>
        <v>081</v>
      </c>
      <c r="D1367" t="s">
        <v>893</v>
      </c>
      <c r="E1367" t="str">
        <f t="shared" si="222"/>
        <v>02</v>
      </c>
      <c r="F1367" t="str">
        <f>"012"</f>
        <v>012</v>
      </c>
      <c r="G1367" t="str">
        <f>""</f>
        <v/>
      </c>
      <c r="H1367" t="s">
        <v>2</v>
      </c>
      <c r="I1367" t="s">
        <v>3761</v>
      </c>
      <c r="J1367" t="s">
        <v>7338</v>
      </c>
      <c r="K1367" t="str">
        <f t="shared" si="223"/>
        <v>41300</v>
      </c>
    </row>
    <row r="1368" spans="1:11" customFormat="1" x14ac:dyDescent="0.25">
      <c r="A1368" t="str">
        <f t="shared" si="224"/>
        <v>41</v>
      </c>
      <c r="B1368" t="s">
        <v>812</v>
      </c>
      <c r="C1368" t="str">
        <f t="shared" si="220"/>
        <v>081</v>
      </c>
      <c r="D1368" t="s">
        <v>893</v>
      </c>
      <c r="E1368" t="str">
        <f t="shared" si="222"/>
        <v>02</v>
      </c>
      <c r="F1368" t="str">
        <f>"013"</f>
        <v>013</v>
      </c>
      <c r="G1368" t="str">
        <f>""</f>
        <v/>
      </c>
      <c r="H1368" t="s">
        <v>1</v>
      </c>
      <c r="I1368" t="s">
        <v>3756</v>
      </c>
      <c r="J1368" t="s">
        <v>7333</v>
      </c>
      <c r="K1368" t="str">
        <f t="shared" si="223"/>
        <v>41300</v>
      </c>
    </row>
    <row r="1369" spans="1:11" customFormat="1" x14ac:dyDescent="0.25">
      <c r="A1369" t="str">
        <f t="shared" si="224"/>
        <v>41</v>
      </c>
      <c r="B1369" t="s">
        <v>812</v>
      </c>
      <c r="C1369" t="str">
        <f t="shared" si="220"/>
        <v>081</v>
      </c>
      <c r="D1369" t="s">
        <v>893</v>
      </c>
      <c r="E1369" t="str">
        <f t="shared" si="222"/>
        <v>02</v>
      </c>
      <c r="F1369" t="str">
        <f>"013"</f>
        <v>013</v>
      </c>
      <c r="G1369" t="str">
        <f>""</f>
        <v/>
      </c>
      <c r="H1369" t="s">
        <v>0</v>
      </c>
      <c r="I1369" t="s">
        <v>3756</v>
      </c>
      <c r="J1369" t="s">
        <v>7333</v>
      </c>
      <c r="K1369" t="str">
        <f t="shared" si="223"/>
        <v>41300</v>
      </c>
    </row>
    <row r="1370" spans="1:11" customFormat="1" x14ac:dyDescent="0.25">
      <c r="A1370" t="str">
        <f t="shared" si="224"/>
        <v>41</v>
      </c>
      <c r="B1370" t="s">
        <v>812</v>
      </c>
      <c r="C1370" t="str">
        <f t="shared" si="220"/>
        <v>081</v>
      </c>
      <c r="D1370" t="s">
        <v>893</v>
      </c>
      <c r="E1370" t="str">
        <f t="shared" si="222"/>
        <v>02</v>
      </c>
      <c r="F1370" t="str">
        <f>"014"</f>
        <v>014</v>
      </c>
      <c r="G1370" t="str">
        <f>""</f>
        <v/>
      </c>
      <c r="H1370" t="s">
        <v>1</v>
      </c>
      <c r="I1370" t="s">
        <v>3761</v>
      </c>
      <c r="J1370" t="s">
        <v>7338</v>
      </c>
      <c r="K1370" t="str">
        <f t="shared" si="223"/>
        <v>41300</v>
      </c>
    </row>
    <row r="1371" spans="1:11" customFormat="1" x14ac:dyDescent="0.25">
      <c r="A1371" t="str">
        <f t="shared" si="224"/>
        <v>41</v>
      </c>
      <c r="B1371" t="s">
        <v>812</v>
      </c>
      <c r="C1371" t="str">
        <f t="shared" si="220"/>
        <v>081</v>
      </c>
      <c r="D1371" t="s">
        <v>893</v>
      </c>
      <c r="E1371" t="str">
        <f t="shared" si="222"/>
        <v>02</v>
      </c>
      <c r="F1371" t="str">
        <f>"014"</f>
        <v>014</v>
      </c>
      <c r="G1371" t="str">
        <f>""</f>
        <v/>
      </c>
      <c r="H1371" t="s">
        <v>0</v>
      </c>
      <c r="I1371" t="s">
        <v>3761</v>
      </c>
      <c r="J1371" t="s">
        <v>7338</v>
      </c>
      <c r="K1371" t="str">
        <f t="shared" si="223"/>
        <v>41300</v>
      </c>
    </row>
    <row r="1372" spans="1:11" customFormat="1" x14ac:dyDescent="0.25">
      <c r="A1372" t="str">
        <f t="shared" si="224"/>
        <v>41</v>
      </c>
      <c r="B1372" t="s">
        <v>812</v>
      </c>
      <c r="C1372" t="str">
        <f t="shared" si="220"/>
        <v>081</v>
      </c>
      <c r="D1372" t="s">
        <v>893</v>
      </c>
      <c r="E1372" t="str">
        <f t="shared" si="222"/>
        <v>02</v>
      </c>
      <c r="F1372" t="str">
        <f>"014"</f>
        <v>014</v>
      </c>
      <c r="G1372" t="str">
        <f>""</f>
        <v/>
      </c>
      <c r="H1372" t="s">
        <v>2</v>
      </c>
      <c r="I1372" t="s">
        <v>3761</v>
      </c>
      <c r="J1372" t="s">
        <v>7338</v>
      </c>
      <c r="K1372" t="str">
        <f t="shared" si="223"/>
        <v>41300</v>
      </c>
    </row>
    <row r="1373" spans="1:11" customFormat="1" x14ac:dyDescent="0.25">
      <c r="A1373" t="str">
        <f t="shared" si="224"/>
        <v>41</v>
      </c>
      <c r="B1373" t="s">
        <v>812</v>
      </c>
      <c r="C1373" t="str">
        <f t="shared" si="220"/>
        <v>081</v>
      </c>
      <c r="D1373" t="s">
        <v>893</v>
      </c>
      <c r="E1373" t="str">
        <f t="shared" si="222"/>
        <v>02</v>
      </c>
      <c r="F1373" t="str">
        <f>"015"</f>
        <v>015</v>
      </c>
      <c r="G1373" t="str">
        <f>""</f>
        <v/>
      </c>
      <c r="H1373" t="s">
        <v>1</v>
      </c>
      <c r="I1373" t="s">
        <v>3760</v>
      </c>
      <c r="J1373" t="s">
        <v>7337</v>
      </c>
      <c r="K1373" t="str">
        <f t="shared" si="223"/>
        <v>41300</v>
      </c>
    </row>
    <row r="1374" spans="1:11" customFormat="1" x14ac:dyDescent="0.25">
      <c r="A1374" t="str">
        <f t="shared" si="224"/>
        <v>41</v>
      </c>
      <c r="B1374" t="s">
        <v>812</v>
      </c>
      <c r="C1374" t="str">
        <f t="shared" si="220"/>
        <v>081</v>
      </c>
      <c r="D1374" t="s">
        <v>893</v>
      </c>
      <c r="E1374" t="str">
        <f t="shared" si="222"/>
        <v>02</v>
      </c>
      <c r="F1374" t="str">
        <f>"015"</f>
        <v>015</v>
      </c>
      <c r="G1374" t="str">
        <f>""</f>
        <v/>
      </c>
      <c r="H1374" t="s">
        <v>0</v>
      </c>
      <c r="I1374" t="s">
        <v>3760</v>
      </c>
      <c r="J1374" t="s">
        <v>7337</v>
      </c>
      <c r="K1374" t="str">
        <f t="shared" si="223"/>
        <v>41300</v>
      </c>
    </row>
    <row r="1375" spans="1:11" customFormat="1" x14ac:dyDescent="0.25">
      <c r="A1375" t="str">
        <f t="shared" si="224"/>
        <v>41</v>
      </c>
      <c r="B1375" t="s">
        <v>812</v>
      </c>
      <c r="C1375" t="str">
        <f t="shared" si="220"/>
        <v>081</v>
      </c>
      <c r="D1375" t="s">
        <v>893</v>
      </c>
      <c r="E1375" t="str">
        <f t="shared" si="222"/>
        <v>02</v>
      </c>
      <c r="F1375" t="str">
        <f>"016"</f>
        <v>016</v>
      </c>
      <c r="G1375" t="str">
        <f>""</f>
        <v/>
      </c>
      <c r="H1375" t="s">
        <v>1</v>
      </c>
      <c r="I1375" t="s">
        <v>3761</v>
      </c>
      <c r="J1375" t="s">
        <v>7338</v>
      </c>
      <c r="K1375" t="str">
        <f t="shared" si="223"/>
        <v>41300</v>
      </c>
    </row>
    <row r="1376" spans="1:11" customFormat="1" x14ac:dyDescent="0.25">
      <c r="A1376" t="str">
        <f t="shared" si="224"/>
        <v>41</v>
      </c>
      <c r="B1376" t="s">
        <v>812</v>
      </c>
      <c r="C1376" t="str">
        <f t="shared" si="220"/>
        <v>081</v>
      </c>
      <c r="D1376" t="s">
        <v>893</v>
      </c>
      <c r="E1376" t="str">
        <f t="shared" si="222"/>
        <v>02</v>
      </c>
      <c r="F1376" t="str">
        <f>"016"</f>
        <v>016</v>
      </c>
      <c r="G1376" t="str">
        <f>""</f>
        <v/>
      </c>
      <c r="H1376" t="s">
        <v>0</v>
      </c>
      <c r="I1376" t="s">
        <v>3761</v>
      </c>
      <c r="J1376" t="s">
        <v>7338</v>
      </c>
      <c r="K1376" t="str">
        <f t="shared" si="223"/>
        <v>41300</v>
      </c>
    </row>
    <row r="1377" spans="1:11" customFormat="1" x14ac:dyDescent="0.25">
      <c r="A1377" t="str">
        <f t="shared" si="224"/>
        <v>41</v>
      </c>
      <c r="B1377" t="s">
        <v>812</v>
      </c>
      <c r="C1377" t="str">
        <f t="shared" si="220"/>
        <v>081</v>
      </c>
      <c r="D1377" t="s">
        <v>893</v>
      </c>
      <c r="E1377" t="str">
        <f t="shared" si="222"/>
        <v>02</v>
      </c>
      <c r="F1377" t="str">
        <f>"016"</f>
        <v>016</v>
      </c>
      <c r="G1377" t="str">
        <f>""</f>
        <v/>
      </c>
      <c r="H1377" t="s">
        <v>2</v>
      </c>
      <c r="I1377" t="s">
        <v>3761</v>
      </c>
      <c r="J1377" t="s">
        <v>7338</v>
      </c>
      <c r="K1377" t="str">
        <f t="shared" si="223"/>
        <v>41300</v>
      </c>
    </row>
    <row r="1378" spans="1:11" customFormat="1" x14ac:dyDescent="0.25">
      <c r="A1378" t="str">
        <f t="shared" si="224"/>
        <v>41</v>
      </c>
      <c r="B1378" t="s">
        <v>812</v>
      </c>
      <c r="C1378" t="str">
        <f t="shared" si="220"/>
        <v>081</v>
      </c>
      <c r="D1378" t="s">
        <v>893</v>
      </c>
      <c r="E1378" t="str">
        <f t="shared" si="222"/>
        <v>02</v>
      </c>
      <c r="F1378" t="str">
        <f>"017"</f>
        <v>017</v>
      </c>
      <c r="G1378" t="str">
        <f>""</f>
        <v/>
      </c>
      <c r="H1378" t="s">
        <v>1</v>
      </c>
      <c r="I1378" t="s">
        <v>3760</v>
      </c>
      <c r="J1378" t="s">
        <v>7337</v>
      </c>
      <c r="K1378" t="str">
        <f t="shared" si="223"/>
        <v>41300</v>
      </c>
    </row>
    <row r="1379" spans="1:11" customFormat="1" x14ac:dyDescent="0.25">
      <c r="A1379" t="str">
        <f t="shared" si="224"/>
        <v>41</v>
      </c>
      <c r="B1379" t="s">
        <v>812</v>
      </c>
      <c r="C1379" t="str">
        <f t="shared" si="220"/>
        <v>081</v>
      </c>
      <c r="D1379" t="s">
        <v>893</v>
      </c>
      <c r="E1379" t="str">
        <f t="shared" si="222"/>
        <v>02</v>
      </c>
      <c r="F1379" t="str">
        <f>"017"</f>
        <v>017</v>
      </c>
      <c r="G1379" t="str">
        <f>""</f>
        <v/>
      </c>
      <c r="H1379" t="s">
        <v>0</v>
      </c>
      <c r="I1379" t="s">
        <v>3760</v>
      </c>
      <c r="J1379" t="s">
        <v>7337</v>
      </c>
      <c r="K1379" t="str">
        <f t="shared" si="223"/>
        <v>41300</v>
      </c>
    </row>
    <row r="1380" spans="1:11" customFormat="1" x14ac:dyDescent="0.25">
      <c r="A1380" t="str">
        <f t="shared" si="224"/>
        <v>41</v>
      </c>
      <c r="B1380" t="s">
        <v>812</v>
      </c>
      <c r="C1380" t="str">
        <f t="shared" si="220"/>
        <v>081</v>
      </c>
      <c r="D1380" t="s">
        <v>893</v>
      </c>
      <c r="E1380" t="str">
        <f t="shared" si="222"/>
        <v>02</v>
      </c>
      <c r="F1380" t="str">
        <f>"018"</f>
        <v>018</v>
      </c>
      <c r="G1380" t="str">
        <f>""</f>
        <v/>
      </c>
      <c r="H1380" t="s">
        <v>1</v>
      </c>
      <c r="I1380" t="s">
        <v>3760</v>
      </c>
      <c r="J1380" t="s">
        <v>7337</v>
      </c>
      <c r="K1380" t="str">
        <f t="shared" si="223"/>
        <v>41300</v>
      </c>
    </row>
    <row r="1381" spans="1:11" customFormat="1" x14ac:dyDescent="0.25">
      <c r="A1381" t="str">
        <f t="shared" si="224"/>
        <v>41</v>
      </c>
      <c r="B1381" t="s">
        <v>812</v>
      </c>
      <c r="C1381" t="str">
        <f t="shared" si="220"/>
        <v>081</v>
      </c>
      <c r="D1381" t="s">
        <v>893</v>
      </c>
      <c r="E1381" t="str">
        <f t="shared" si="222"/>
        <v>02</v>
      </c>
      <c r="F1381" t="str">
        <f>"018"</f>
        <v>018</v>
      </c>
      <c r="G1381" t="str">
        <f>""</f>
        <v/>
      </c>
      <c r="H1381" t="s">
        <v>0</v>
      </c>
      <c r="I1381" t="s">
        <v>3760</v>
      </c>
      <c r="J1381" t="s">
        <v>7337</v>
      </c>
      <c r="K1381" t="str">
        <f t="shared" si="223"/>
        <v>41300</v>
      </c>
    </row>
    <row r="1382" spans="1:11" customFormat="1" x14ac:dyDescent="0.25">
      <c r="A1382" t="str">
        <f t="shared" si="224"/>
        <v>41</v>
      </c>
      <c r="B1382" t="s">
        <v>812</v>
      </c>
      <c r="C1382" t="str">
        <f t="shared" si="220"/>
        <v>081</v>
      </c>
      <c r="D1382" t="s">
        <v>893</v>
      </c>
      <c r="E1382" t="str">
        <f t="shared" si="222"/>
        <v>02</v>
      </c>
      <c r="F1382" t="str">
        <f>"019"</f>
        <v>019</v>
      </c>
      <c r="G1382" t="str">
        <f>""</f>
        <v/>
      </c>
      <c r="H1382" t="s">
        <v>1</v>
      </c>
      <c r="I1382" t="s">
        <v>3761</v>
      </c>
      <c r="J1382" t="s">
        <v>7338</v>
      </c>
      <c r="K1382" t="str">
        <f t="shared" si="223"/>
        <v>41300</v>
      </c>
    </row>
    <row r="1383" spans="1:11" customFormat="1" x14ac:dyDescent="0.25">
      <c r="A1383" t="str">
        <f t="shared" si="224"/>
        <v>41</v>
      </c>
      <c r="B1383" t="s">
        <v>812</v>
      </c>
      <c r="C1383" t="str">
        <f t="shared" si="220"/>
        <v>081</v>
      </c>
      <c r="D1383" t="s">
        <v>893</v>
      </c>
      <c r="E1383" t="str">
        <f t="shared" si="222"/>
        <v>02</v>
      </c>
      <c r="F1383" t="str">
        <f>"019"</f>
        <v>019</v>
      </c>
      <c r="G1383" t="str">
        <f>""</f>
        <v/>
      </c>
      <c r="H1383" t="s">
        <v>0</v>
      </c>
      <c r="I1383" t="s">
        <v>3761</v>
      </c>
      <c r="J1383" t="s">
        <v>7338</v>
      </c>
      <c r="K1383" t="str">
        <f t="shared" si="223"/>
        <v>41300</v>
      </c>
    </row>
    <row r="1384" spans="1:11" customFormat="1" x14ac:dyDescent="0.25">
      <c r="A1384" t="str">
        <f t="shared" si="224"/>
        <v>41</v>
      </c>
      <c r="B1384" t="s">
        <v>812</v>
      </c>
      <c r="C1384" t="str">
        <f t="shared" ref="C1384:C1389" si="225">"082"</f>
        <v>082</v>
      </c>
      <c r="D1384" t="s">
        <v>894</v>
      </c>
      <c r="E1384" t="str">
        <f t="shared" ref="E1384:E1394" si="226">"01"</f>
        <v>01</v>
      </c>
      <c r="F1384" t="str">
        <f>"001"</f>
        <v>001</v>
      </c>
      <c r="G1384" t="str">
        <f>""</f>
        <v/>
      </c>
      <c r="H1384" t="s">
        <v>1</v>
      </c>
      <c r="I1384" t="s">
        <v>97</v>
      </c>
      <c r="J1384" t="s">
        <v>7339</v>
      </c>
      <c r="K1384" t="str">
        <f t="shared" ref="K1384:K1389" si="227">"41590"</f>
        <v>41590</v>
      </c>
    </row>
    <row r="1385" spans="1:11" customFormat="1" x14ac:dyDescent="0.25">
      <c r="A1385" t="str">
        <f t="shared" si="224"/>
        <v>41</v>
      </c>
      <c r="B1385" t="s">
        <v>812</v>
      </c>
      <c r="C1385" t="str">
        <f t="shared" si="225"/>
        <v>082</v>
      </c>
      <c r="D1385" t="s">
        <v>894</v>
      </c>
      <c r="E1385" t="str">
        <f t="shared" si="226"/>
        <v>01</v>
      </c>
      <c r="F1385" t="str">
        <f>"001"</f>
        <v>001</v>
      </c>
      <c r="G1385" t="str">
        <f>""</f>
        <v/>
      </c>
      <c r="H1385" t="s">
        <v>0</v>
      </c>
      <c r="I1385" t="s">
        <v>97</v>
      </c>
      <c r="J1385" t="s">
        <v>7339</v>
      </c>
      <c r="K1385" t="str">
        <f t="shared" si="227"/>
        <v>41590</v>
      </c>
    </row>
    <row r="1386" spans="1:11" customFormat="1" x14ac:dyDescent="0.25">
      <c r="A1386" t="str">
        <f t="shared" si="224"/>
        <v>41</v>
      </c>
      <c r="B1386" t="s">
        <v>812</v>
      </c>
      <c r="C1386" t="str">
        <f t="shared" si="225"/>
        <v>082</v>
      </c>
      <c r="D1386" t="s">
        <v>894</v>
      </c>
      <c r="E1386" t="str">
        <f t="shared" si="226"/>
        <v>01</v>
      </c>
      <c r="F1386" t="str">
        <f>"002"</f>
        <v>002</v>
      </c>
      <c r="G1386" t="str">
        <f>""</f>
        <v/>
      </c>
      <c r="H1386" t="s">
        <v>1</v>
      </c>
      <c r="I1386" t="s">
        <v>23</v>
      </c>
      <c r="J1386" t="s">
        <v>7340</v>
      </c>
      <c r="K1386" t="str">
        <f t="shared" si="227"/>
        <v>41590</v>
      </c>
    </row>
    <row r="1387" spans="1:11" customFormat="1" x14ac:dyDescent="0.25">
      <c r="A1387" t="str">
        <f t="shared" si="224"/>
        <v>41</v>
      </c>
      <c r="B1387" t="s">
        <v>812</v>
      </c>
      <c r="C1387" t="str">
        <f t="shared" si="225"/>
        <v>082</v>
      </c>
      <c r="D1387" t="s">
        <v>894</v>
      </c>
      <c r="E1387" t="str">
        <f t="shared" si="226"/>
        <v>01</v>
      </c>
      <c r="F1387" t="str">
        <f>"002"</f>
        <v>002</v>
      </c>
      <c r="G1387" t="str">
        <f>""</f>
        <v/>
      </c>
      <c r="H1387" t="s">
        <v>0</v>
      </c>
      <c r="I1387" t="s">
        <v>23</v>
      </c>
      <c r="J1387" t="s">
        <v>7340</v>
      </c>
      <c r="K1387" t="str">
        <f t="shared" si="227"/>
        <v>41590</v>
      </c>
    </row>
    <row r="1388" spans="1:11" customFormat="1" x14ac:dyDescent="0.25">
      <c r="A1388" t="str">
        <f t="shared" si="224"/>
        <v>41</v>
      </c>
      <c r="B1388" t="s">
        <v>812</v>
      </c>
      <c r="C1388" t="str">
        <f t="shared" si="225"/>
        <v>082</v>
      </c>
      <c r="D1388" t="s">
        <v>894</v>
      </c>
      <c r="E1388" t="str">
        <f t="shared" si="226"/>
        <v>01</v>
      </c>
      <c r="F1388" t="str">
        <f>"003"</f>
        <v>003</v>
      </c>
      <c r="G1388" t="str">
        <f>""</f>
        <v/>
      </c>
      <c r="H1388" t="s">
        <v>1</v>
      </c>
      <c r="I1388" t="s">
        <v>3762</v>
      </c>
      <c r="J1388" t="s">
        <v>7341</v>
      </c>
      <c r="K1388" t="str">
        <f t="shared" si="227"/>
        <v>41590</v>
      </c>
    </row>
    <row r="1389" spans="1:11" customFormat="1" x14ac:dyDescent="0.25">
      <c r="A1389" t="str">
        <f t="shared" si="224"/>
        <v>41</v>
      </c>
      <c r="B1389" t="s">
        <v>812</v>
      </c>
      <c r="C1389" t="str">
        <f t="shared" si="225"/>
        <v>082</v>
      </c>
      <c r="D1389" t="s">
        <v>894</v>
      </c>
      <c r="E1389" t="str">
        <f t="shared" si="226"/>
        <v>01</v>
      </c>
      <c r="F1389" t="str">
        <f>"003"</f>
        <v>003</v>
      </c>
      <c r="G1389" t="str">
        <f>""</f>
        <v/>
      </c>
      <c r="H1389" t="s">
        <v>0</v>
      </c>
      <c r="I1389" t="s">
        <v>3762</v>
      </c>
      <c r="J1389" t="s">
        <v>7341</v>
      </c>
      <c r="K1389" t="str">
        <f t="shared" si="227"/>
        <v>41590</v>
      </c>
    </row>
    <row r="1390" spans="1:11" customFormat="1" x14ac:dyDescent="0.25">
      <c r="A1390" t="str">
        <f t="shared" si="224"/>
        <v>41</v>
      </c>
      <c r="B1390" t="s">
        <v>812</v>
      </c>
      <c r="C1390" t="str">
        <f>"083"</f>
        <v>083</v>
      </c>
      <c r="D1390" t="s">
        <v>895</v>
      </c>
      <c r="E1390" t="str">
        <f t="shared" si="226"/>
        <v>01</v>
      </c>
      <c r="F1390" t="str">
        <f t="shared" ref="F1390:F1399" si="228">"001"</f>
        <v>001</v>
      </c>
      <c r="G1390" t="str">
        <f>""</f>
        <v/>
      </c>
      <c r="H1390" t="s">
        <v>1</v>
      </c>
      <c r="I1390" t="s">
        <v>3763</v>
      </c>
      <c r="J1390" t="s">
        <v>7342</v>
      </c>
      <c r="K1390" t="str">
        <f>"41880"</f>
        <v>41880</v>
      </c>
    </row>
    <row r="1391" spans="1:11" customFormat="1" x14ac:dyDescent="0.25">
      <c r="A1391" t="str">
        <f t="shared" si="224"/>
        <v>41</v>
      </c>
      <c r="B1391" t="s">
        <v>812</v>
      </c>
      <c r="C1391" t="str">
        <f>"083"</f>
        <v>083</v>
      </c>
      <c r="D1391" t="s">
        <v>895</v>
      </c>
      <c r="E1391" t="str">
        <f t="shared" si="226"/>
        <v>01</v>
      </c>
      <c r="F1391" t="str">
        <f t="shared" si="228"/>
        <v>001</v>
      </c>
      <c r="G1391" t="str">
        <f>""</f>
        <v/>
      </c>
      <c r="H1391" t="s">
        <v>0</v>
      </c>
      <c r="I1391" t="s">
        <v>3763</v>
      </c>
      <c r="J1391" t="s">
        <v>7342</v>
      </c>
      <c r="K1391" t="str">
        <f>"41880"</f>
        <v>41880</v>
      </c>
    </row>
    <row r="1392" spans="1:11" customFormat="1" x14ac:dyDescent="0.25">
      <c r="A1392" t="str">
        <f t="shared" si="224"/>
        <v>41</v>
      </c>
      <c r="B1392" t="s">
        <v>812</v>
      </c>
      <c r="C1392" t="str">
        <f>"084"</f>
        <v>084</v>
      </c>
      <c r="D1392" t="s">
        <v>896</v>
      </c>
      <c r="E1392" t="str">
        <f t="shared" si="226"/>
        <v>01</v>
      </c>
      <c r="F1392" t="str">
        <f t="shared" si="228"/>
        <v>001</v>
      </c>
      <c r="G1392" t="str">
        <f>""</f>
        <v/>
      </c>
      <c r="H1392" t="s">
        <v>1</v>
      </c>
      <c r="I1392" t="s">
        <v>3764</v>
      </c>
      <c r="J1392" t="s">
        <v>5412</v>
      </c>
      <c r="K1392" t="str">
        <f>"41568"</f>
        <v>41568</v>
      </c>
    </row>
    <row r="1393" spans="1:11" customFormat="1" x14ac:dyDescent="0.25">
      <c r="A1393" t="str">
        <f t="shared" si="224"/>
        <v>41</v>
      </c>
      <c r="B1393" t="s">
        <v>812</v>
      </c>
      <c r="C1393" t="str">
        <f>"084"</f>
        <v>084</v>
      </c>
      <c r="D1393" t="s">
        <v>896</v>
      </c>
      <c r="E1393" t="str">
        <f t="shared" si="226"/>
        <v>01</v>
      </c>
      <c r="F1393" t="str">
        <f t="shared" si="228"/>
        <v>001</v>
      </c>
      <c r="G1393" t="str">
        <f>""</f>
        <v/>
      </c>
      <c r="H1393" t="s">
        <v>0</v>
      </c>
      <c r="I1393" t="s">
        <v>3764</v>
      </c>
      <c r="J1393" t="s">
        <v>5412</v>
      </c>
      <c r="K1393" t="str">
        <f>"41568"</f>
        <v>41568</v>
      </c>
    </row>
    <row r="1394" spans="1:11" customFormat="1" x14ac:dyDescent="0.25">
      <c r="A1394" t="str">
        <f t="shared" si="224"/>
        <v>41</v>
      </c>
      <c r="B1394" t="s">
        <v>812</v>
      </c>
      <c r="C1394" t="str">
        <f>"084"</f>
        <v>084</v>
      </c>
      <c r="D1394" t="s">
        <v>896</v>
      </c>
      <c r="E1394" t="str">
        <f t="shared" si="226"/>
        <v>01</v>
      </c>
      <c r="F1394" t="str">
        <f t="shared" si="228"/>
        <v>001</v>
      </c>
      <c r="G1394" t="str">
        <f>""</f>
        <v/>
      </c>
      <c r="H1394" t="s">
        <v>2</v>
      </c>
      <c r="I1394" t="s">
        <v>3764</v>
      </c>
      <c r="J1394" t="s">
        <v>5412</v>
      </c>
      <c r="K1394" t="str">
        <f>"41568"</f>
        <v>41568</v>
      </c>
    </row>
    <row r="1395" spans="1:11" customFormat="1" x14ac:dyDescent="0.25">
      <c r="A1395" t="str">
        <f t="shared" si="224"/>
        <v>41</v>
      </c>
      <c r="B1395" t="s">
        <v>812</v>
      </c>
      <c r="C1395" t="str">
        <f>"084"</f>
        <v>084</v>
      </c>
      <c r="D1395" t="s">
        <v>896</v>
      </c>
      <c r="E1395" t="str">
        <f>"02"</f>
        <v>02</v>
      </c>
      <c r="F1395" t="str">
        <f t="shared" si="228"/>
        <v>001</v>
      </c>
      <c r="G1395" t="str">
        <f>""</f>
        <v/>
      </c>
      <c r="H1395" t="s">
        <v>1</v>
      </c>
      <c r="I1395" t="s">
        <v>3764</v>
      </c>
      <c r="J1395" t="s">
        <v>5412</v>
      </c>
      <c r="K1395" t="str">
        <f>"41568"</f>
        <v>41568</v>
      </c>
    </row>
    <row r="1396" spans="1:11" customFormat="1" x14ac:dyDescent="0.25">
      <c r="A1396" t="str">
        <f t="shared" si="224"/>
        <v>41</v>
      </c>
      <c r="B1396" t="s">
        <v>812</v>
      </c>
      <c r="C1396" t="str">
        <f>"084"</f>
        <v>084</v>
      </c>
      <c r="D1396" t="s">
        <v>896</v>
      </c>
      <c r="E1396" t="str">
        <f>"02"</f>
        <v>02</v>
      </c>
      <c r="F1396" t="str">
        <f t="shared" si="228"/>
        <v>001</v>
      </c>
      <c r="G1396" t="str">
        <f>""</f>
        <v/>
      </c>
      <c r="H1396" t="s">
        <v>0</v>
      </c>
      <c r="I1396" t="s">
        <v>3764</v>
      </c>
      <c r="J1396" t="s">
        <v>5412</v>
      </c>
      <c r="K1396" t="str">
        <f>"41568"</f>
        <v>41568</v>
      </c>
    </row>
    <row r="1397" spans="1:11" customFormat="1" x14ac:dyDescent="0.25">
      <c r="A1397" t="str">
        <f t="shared" si="224"/>
        <v>41</v>
      </c>
      <c r="B1397" t="s">
        <v>812</v>
      </c>
      <c r="C1397" t="str">
        <f t="shared" ref="C1397:C1403" si="229">"085"</f>
        <v>085</v>
      </c>
      <c r="D1397" t="s">
        <v>897</v>
      </c>
      <c r="E1397" t="str">
        <f t="shared" ref="E1397:E1406" si="230">"01"</f>
        <v>01</v>
      </c>
      <c r="F1397" t="str">
        <f t="shared" si="228"/>
        <v>001</v>
      </c>
      <c r="G1397" t="str">
        <f>""</f>
        <v/>
      </c>
      <c r="H1397" t="s">
        <v>1</v>
      </c>
      <c r="I1397" t="s">
        <v>3765</v>
      </c>
      <c r="J1397" t="s">
        <v>7343</v>
      </c>
      <c r="K1397" t="str">
        <f t="shared" ref="K1397:K1403" si="231">"41909"</f>
        <v>41909</v>
      </c>
    </row>
    <row r="1398" spans="1:11" customFormat="1" x14ac:dyDescent="0.25">
      <c r="A1398" t="str">
        <f t="shared" si="224"/>
        <v>41</v>
      </c>
      <c r="B1398" t="s">
        <v>812</v>
      </c>
      <c r="C1398" t="str">
        <f t="shared" si="229"/>
        <v>085</v>
      </c>
      <c r="D1398" t="s">
        <v>897</v>
      </c>
      <c r="E1398" t="str">
        <f t="shared" si="230"/>
        <v>01</v>
      </c>
      <c r="F1398" t="str">
        <f t="shared" si="228"/>
        <v>001</v>
      </c>
      <c r="G1398" t="str">
        <f>""</f>
        <v/>
      </c>
      <c r="H1398" t="s">
        <v>0</v>
      </c>
      <c r="I1398" t="s">
        <v>3765</v>
      </c>
      <c r="J1398" t="s">
        <v>7343</v>
      </c>
      <c r="K1398" t="str">
        <f t="shared" si="231"/>
        <v>41909</v>
      </c>
    </row>
    <row r="1399" spans="1:11" customFormat="1" x14ac:dyDescent="0.25">
      <c r="A1399" t="str">
        <f t="shared" si="224"/>
        <v>41</v>
      </c>
      <c r="B1399" t="s">
        <v>812</v>
      </c>
      <c r="C1399" t="str">
        <f t="shared" si="229"/>
        <v>085</v>
      </c>
      <c r="D1399" t="s">
        <v>897</v>
      </c>
      <c r="E1399" t="str">
        <f t="shared" si="230"/>
        <v>01</v>
      </c>
      <c r="F1399" t="str">
        <f t="shared" si="228"/>
        <v>001</v>
      </c>
      <c r="G1399" t="str">
        <f>""</f>
        <v/>
      </c>
      <c r="H1399" t="s">
        <v>2</v>
      </c>
      <c r="I1399" t="s">
        <v>3765</v>
      </c>
      <c r="J1399" t="s">
        <v>7343</v>
      </c>
      <c r="K1399" t="str">
        <f t="shared" si="231"/>
        <v>41909</v>
      </c>
    </row>
    <row r="1400" spans="1:11" customFormat="1" x14ac:dyDescent="0.25">
      <c r="A1400" t="str">
        <f t="shared" si="224"/>
        <v>41</v>
      </c>
      <c r="B1400" t="s">
        <v>812</v>
      </c>
      <c r="C1400" t="str">
        <f t="shared" si="229"/>
        <v>085</v>
      </c>
      <c r="D1400" t="s">
        <v>897</v>
      </c>
      <c r="E1400" t="str">
        <f t="shared" si="230"/>
        <v>01</v>
      </c>
      <c r="F1400" t="str">
        <f>"002"</f>
        <v>002</v>
      </c>
      <c r="G1400" t="str">
        <f>""</f>
        <v/>
      </c>
      <c r="H1400" t="s">
        <v>1</v>
      </c>
      <c r="I1400" t="s">
        <v>3766</v>
      </c>
      <c r="J1400" t="s">
        <v>7344</v>
      </c>
      <c r="K1400" t="str">
        <f t="shared" si="231"/>
        <v>41909</v>
      </c>
    </row>
    <row r="1401" spans="1:11" customFormat="1" x14ac:dyDescent="0.25">
      <c r="A1401" t="str">
        <f t="shared" si="224"/>
        <v>41</v>
      </c>
      <c r="B1401" t="s">
        <v>812</v>
      </c>
      <c r="C1401" t="str">
        <f t="shared" si="229"/>
        <v>085</v>
      </c>
      <c r="D1401" t="s">
        <v>897</v>
      </c>
      <c r="E1401" t="str">
        <f t="shared" si="230"/>
        <v>01</v>
      </c>
      <c r="F1401" t="str">
        <f>"002"</f>
        <v>002</v>
      </c>
      <c r="G1401" t="str">
        <f>""</f>
        <v/>
      </c>
      <c r="H1401" t="s">
        <v>0</v>
      </c>
      <c r="I1401" t="s">
        <v>3766</v>
      </c>
      <c r="J1401" t="s">
        <v>7344</v>
      </c>
      <c r="K1401" t="str">
        <f t="shared" si="231"/>
        <v>41909</v>
      </c>
    </row>
    <row r="1402" spans="1:11" customFormat="1" x14ac:dyDescent="0.25">
      <c r="A1402" t="str">
        <f t="shared" si="224"/>
        <v>41</v>
      </c>
      <c r="B1402" t="s">
        <v>812</v>
      </c>
      <c r="C1402" t="str">
        <f t="shared" si="229"/>
        <v>085</v>
      </c>
      <c r="D1402" t="s">
        <v>897</v>
      </c>
      <c r="E1402" t="str">
        <f t="shared" si="230"/>
        <v>01</v>
      </c>
      <c r="F1402" t="str">
        <f>"003"</f>
        <v>003</v>
      </c>
      <c r="G1402" t="str">
        <f>""</f>
        <v/>
      </c>
      <c r="H1402" t="s">
        <v>1</v>
      </c>
      <c r="I1402" t="s">
        <v>3766</v>
      </c>
      <c r="J1402" t="s">
        <v>7344</v>
      </c>
      <c r="K1402" t="str">
        <f t="shared" si="231"/>
        <v>41909</v>
      </c>
    </row>
    <row r="1403" spans="1:11" customFormat="1" x14ac:dyDescent="0.25">
      <c r="A1403" t="str">
        <f t="shared" si="224"/>
        <v>41</v>
      </c>
      <c r="B1403" t="s">
        <v>812</v>
      </c>
      <c r="C1403" t="str">
        <f t="shared" si="229"/>
        <v>085</v>
      </c>
      <c r="D1403" t="s">
        <v>897</v>
      </c>
      <c r="E1403" t="str">
        <f t="shared" si="230"/>
        <v>01</v>
      </c>
      <c r="F1403" t="str">
        <f>"003"</f>
        <v>003</v>
      </c>
      <c r="G1403" t="str">
        <f>""</f>
        <v/>
      </c>
      <c r="H1403" t="s">
        <v>0</v>
      </c>
      <c r="I1403" t="s">
        <v>3766</v>
      </c>
      <c r="J1403" t="s">
        <v>7344</v>
      </c>
      <c r="K1403" t="str">
        <f t="shared" si="231"/>
        <v>41909</v>
      </c>
    </row>
    <row r="1404" spans="1:11" customFormat="1" x14ac:dyDescent="0.25">
      <c r="A1404" t="str">
        <f t="shared" si="224"/>
        <v>41</v>
      </c>
      <c r="B1404" t="s">
        <v>812</v>
      </c>
      <c r="C1404" t="str">
        <f t="shared" ref="C1404:C1433" si="232">"086"</f>
        <v>086</v>
      </c>
      <c r="D1404" t="s">
        <v>898</v>
      </c>
      <c r="E1404" t="str">
        <f t="shared" si="230"/>
        <v>01</v>
      </c>
      <c r="F1404" t="str">
        <f>"001"</f>
        <v>001</v>
      </c>
      <c r="G1404" t="str">
        <f>""</f>
        <v/>
      </c>
      <c r="H1404" t="s">
        <v>3</v>
      </c>
      <c r="I1404" t="s">
        <v>3767</v>
      </c>
      <c r="J1404" t="s">
        <v>7345</v>
      </c>
      <c r="K1404" t="str">
        <f t="shared" ref="K1404:K1433" si="233">"41920"</f>
        <v>41920</v>
      </c>
    </row>
    <row r="1405" spans="1:11" customFormat="1" x14ac:dyDescent="0.25">
      <c r="A1405" t="str">
        <f t="shared" si="224"/>
        <v>41</v>
      </c>
      <c r="B1405" t="s">
        <v>812</v>
      </c>
      <c r="C1405" t="str">
        <f t="shared" si="232"/>
        <v>086</v>
      </c>
      <c r="D1405" t="s">
        <v>898</v>
      </c>
      <c r="E1405" t="str">
        <f t="shared" si="230"/>
        <v>01</v>
      </c>
      <c r="F1405" t="str">
        <f>"002"</f>
        <v>002</v>
      </c>
      <c r="G1405" t="str">
        <f>""</f>
        <v/>
      </c>
      <c r="H1405" t="s">
        <v>3</v>
      </c>
      <c r="I1405" t="s">
        <v>3767</v>
      </c>
      <c r="J1405" t="s">
        <v>7345</v>
      </c>
      <c r="K1405" t="str">
        <f t="shared" si="233"/>
        <v>41920</v>
      </c>
    </row>
    <row r="1406" spans="1:11" customFormat="1" x14ac:dyDescent="0.25">
      <c r="A1406" t="str">
        <f t="shared" si="224"/>
        <v>41</v>
      </c>
      <c r="B1406" t="s">
        <v>812</v>
      </c>
      <c r="C1406" t="str">
        <f t="shared" si="232"/>
        <v>086</v>
      </c>
      <c r="D1406" t="s">
        <v>898</v>
      </c>
      <c r="E1406" t="str">
        <f t="shared" si="230"/>
        <v>01</v>
      </c>
      <c r="F1406" t="str">
        <f>"003"</f>
        <v>003</v>
      </c>
      <c r="G1406" t="str">
        <f>""</f>
        <v/>
      </c>
      <c r="H1406" t="s">
        <v>3</v>
      </c>
      <c r="I1406" t="s">
        <v>3768</v>
      </c>
      <c r="J1406" t="s">
        <v>7346</v>
      </c>
      <c r="K1406" t="str">
        <f t="shared" si="233"/>
        <v>41920</v>
      </c>
    </row>
    <row r="1407" spans="1:11" customFormat="1" x14ac:dyDescent="0.25">
      <c r="A1407" t="str">
        <f t="shared" si="224"/>
        <v>41</v>
      </c>
      <c r="B1407" t="s">
        <v>812</v>
      </c>
      <c r="C1407" t="str">
        <f t="shared" si="232"/>
        <v>086</v>
      </c>
      <c r="D1407" t="s">
        <v>898</v>
      </c>
      <c r="E1407" t="str">
        <f>"02"</f>
        <v>02</v>
      </c>
      <c r="F1407" t="str">
        <f>"001"</f>
        <v>001</v>
      </c>
      <c r="G1407" t="str">
        <f>""</f>
        <v/>
      </c>
      <c r="H1407" t="s">
        <v>1</v>
      </c>
      <c r="I1407" t="s">
        <v>1147</v>
      </c>
      <c r="J1407" t="s">
        <v>7347</v>
      </c>
      <c r="K1407" t="str">
        <f t="shared" si="233"/>
        <v>41920</v>
      </c>
    </row>
    <row r="1408" spans="1:11" customFormat="1" x14ac:dyDescent="0.25">
      <c r="A1408" t="str">
        <f t="shared" si="224"/>
        <v>41</v>
      </c>
      <c r="B1408" t="s">
        <v>812</v>
      </c>
      <c r="C1408" t="str">
        <f t="shared" si="232"/>
        <v>086</v>
      </c>
      <c r="D1408" t="s">
        <v>898</v>
      </c>
      <c r="E1408" t="str">
        <f>"02"</f>
        <v>02</v>
      </c>
      <c r="F1408" t="str">
        <f>"001"</f>
        <v>001</v>
      </c>
      <c r="G1408" t="str">
        <f>""</f>
        <v/>
      </c>
      <c r="H1408" t="s">
        <v>0</v>
      </c>
      <c r="I1408" t="s">
        <v>1147</v>
      </c>
      <c r="J1408" t="s">
        <v>7347</v>
      </c>
      <c r="K1408" t="str">
        <f t="shared" si="233"/>
        <v>41920</v>
      </c>
    </row>
    <row r="1409" spans="1:11" customFormat="1" x14ac:dyDescent="0.25">
      <c r="A1409" t="str">
        <f t="shared" si="224"/>
        <v>41</v>
      </c>
      <c r="B1409" t="s">
        <v>812</v>
      </c>
      <c r="C1409" t="str">
        <f t="shared" si="232"/>
        <v>086</v>
      </c>
      <c r="D1409" t="s">
        <v>898</v>
      </c>
      <c r="E1409" t="str">
        <f>"02"</f>
        <v>02</v>
      </c>
      <c r="F1409" t="str">
        <f>"002"</f>
        <v>002</v>
      </c>
      <c r="G1409" t="str">
        <f>""</f>
        <v/>
      </c>
      <c r="H1409" t="s">
        <v>3</v>
      </c>
      <c r="I1409" t="s">
        <v>3769</v>
      </c>
      <c r="J1409" t="s">
        <v>7348</v>
      </c>
      <c r="K1409" t="str">
        <f t="shared" si="233"/>
        <v>41920</v>
      </c>
    </row>
    <row r="1410" spans="1:11" customFormat="1" x14ac:dyDescent="0.25">
      <c r="A1410" t="str">
        <f t="shared" si="224"/>
        <v>41</v>
      </c>
      <c r="B1410" t="s">
        <v>812</v>
      </c>
      <c r="C1410" t="str">
        <f t="shared" si="232"/>
        <v>086</v>
      </c>
      <c r="D1410" t="s">
        <v>898</v>
      </c>
      <c r="E1410" t="str">
        <f>"02"</f>
        <v>02</v>
      </c>
      <c r="F1410" t="str">
        <f>"003"</f>
        <v>003</v>
      </c>
      <c r="G1410" t="str">
        <f>""</f>
        <v/>
      </c>
      <c r="H1410" t="s">
        <v>1</v>
      </c>
      <c r="I1410" t="s">
        <v>3770</v>
      </c>
      <c r="J1410" t="s">
        <v>7349</v>
      </c>
      <c r="K1410" t="str">
        <f t="shared" si="233"/>
        <v>41920</v>
      </c>
    </row>
    <row r="1411" spans="1:11" customFormat="1" x14ac:dyDescent="0.25">
      <c r="A1411" t="str">
        <f t="shared" ref="A1411:A1474" si="234">"41"</f>
        <v>41</v>
      </c>
      <c r="B1411" t="s">
        <v>812</v>
      </c>
      <c r="C1411" t="str">
        <f t="shared" si="232"/>
        <v>086</v>
      </c>
      <c r="D1411" t="s">
        <v>898</v>
      </c>
      <c r="E1411" t="str">
        <f>"02"</f>
        <v>02</v>
      </c>
      <c r="F1411" t="str">
        <f>"003"</f>
        <v>003</v>
      </c>
      <c r="G1411" t="str">
        <f>""</f>
        <v/>
      </c>
      <c r="H1411" t="s">
        <v>0</v>
      </c>
      <c r="I1411" t="s">
        <v>3770</v>
      </c>
      <c r="J1411" t="s">
        <v>7349</v>
      </c>
      <c r="K1411" t="str">
        <f t="shared" si="233"/>
        <v>41920</v>
      </c>
    </row>
    <row r="1412" spans="1:11" customFormat="1" x14ac:dyDescent="0.25">
      <c r="A1412" t="str">
        <f t="shared" si="234"/>
        <v>41</v>
      </c>
      <c r="B1412" t="s">
        <v>812</v>
      </c>
      <c r="C1412" t="str">
        <f t="shared" si="232"/>
        <v>086</v>
      </c>
      <c r="D1412" t="s">
        <v>898</v>
      </c>
      <c r="E1412" t="str">
        <f t="shared" ref="E1412:E1424" si="235">"03"</f>
        <v>03</v>
      </c>
      <c r="F1412" t="str">
        <f>"001"</f>
        <v>001</v>
      </c>
      <c r="G1412" t="str">
        <f>""</f>
        <v/>
      </c>
      <c r="H1412" t="s">
        <v>1</v>
      </c>
      <c r="I1412" t="s">
        <v>3771</v>
      </c>
      <c r="J1412" t="s">
        <v>7350</v>
      </c>
      <c r="K1412" t="str">
        <f t="shared" si="233"/>
        <v>41920</v>
      </c>
    </row>
    <row r="1413" spans="1:11" customFormat="1" x14ac:dyDescent="0.25">
      <c r="A1413" t="str">
        <f t="shared" si="234"/>
        <v>41</v>
      </c>
      <c r="B1413" t="s">
        <v>812</v>
      </c>
      <c r="C1413" t="str">
        <f t="shared" si="232"/>
        <v>086</v>
      </c>
      <c r="D1413" t="s">
        <v>898</v>
      </c>
      <c r="E1413" t="str">
        <f t="shared" si="235"/>
        <v>03</v>
      </c>
      <c r="F1413" t="str">
        <f>"001"</f>
        <v>001</v>
      </c>
      <c r="G1413" t="str">
        <f>""</f>
        <v/>
      </c>
      <c r="H1413" t="s">
        <v>0</v>
      </c>
      <c r="I1413" t="s">
        <v>3771</v>
      </c>
      <c r="J1413" t="s">
        <v>7350</v>
      </c>
      <c r="K1413" t="str">
        <f t="shared" si="233"/>
        <v>41920</v>
      </c>
    </row>
    <row r="1414" spans="1:11" customFormat="1" x14ac:dyDescent="0.25">
      <c r="A1414" t="str">
        <f t="shared" si="234"/>
        <v>41</v>
      </c>
      <c r="B1414" t="s">
        <v>812</v>
      </c>
      <c r="C1414" t="str">
        <f t="shared" si="232"/>
        <v>086</v>
      </c>
      <c r="D1414" t="s">
        <v>898</v>
      </c>
      <c r="E1414" t="str">
        <f t="shared" si="235"/>
        <v>03</v>
      </c>
      <c r="F1414" t="str">
        <f>"002"</f>
        <v>002</v>
      </c>
      <c r="G1414" t="str">
        <f>""</f>
        <v/>
      </c>
      <c r="H1414" t="s">
        <v>3</v>
      </c>
      <c r="I1414" t="s">
        <v>3771</v>
      </c>
      <c r="J1414" t="s">
        <v>7350</v>
      </c>
      <c r="K1414" t="str">
        <f t="shared" si="233"/>
        <v>41920</v>
      </c>
    </row>
    <row r="1415" spans="1:11" customFormat="1" x14ac:dyDescent="0.25">
      <c r="A1415" t="str">
        <f t="shared" si="234"/>
        <v>41</v>
      </c>
      <c r="B1415" t="s">
        <v>812</v>
      </c>
      <c r="C1415" t="str">
        <f t="shared" si="232"/>
        <v>086</v>
      </c>
      <c r="D1415" t="s">
        <v>898</v>
      </c>
      <c r="E1415" t="str">
        <f t="shared" si="235"/>
        <v>03</v>
      </c>
      <c r="F1415" t="str">
        <f>"003"</f>
        <v>003</v>
      </c>
      <c r="G1415" t="str">
        <f>""</f>
        <v/>
      </c>
      <c r="H1415" t="s">
        <v>1</v>
      </c>
      <c r="I1415" t="s">
        <v>3771</v>
      </c>
      <c r="J1415" t="s">
        <v>7350</v>
      </c>
      <c r="K1415" t="str">
        <f t="shared" si="233"/>
        <v>41920</v>
      </c>
    </row>
    <row r="1416" spans="1:11" customFormat="1" x14ac:dyDescent="0.25">
      <c r="A1416" t="str">
        <f t="shared" si="234"/>
        <v>41</v>
      </c>
      <c r="B1416" t="s">
        <v>812</v>
      </c>
      <c r="C1416" t="str">
        <f t="shared" si="232"/>
        <v>086</v>
      </c>
      <c r="D1416" t="s">
        <v>898</v>
      </c>
      <c r="E1416" t="str">
        <f t="shared" si="235"/>
        <v>03</v>
      </c>
      <c r="F1416" t="str">
        <f>"003"</f>
        <v>003</v>
      </c>
      <c r="G1416" t="str">
        <f>""</f>
        <v/>
      </c>
      <c r="H1416" t="s">
        <v>0</v>
      </c>
      <c r="I1416" t="s">
        <v>3771</v>
      </c>
      <c r="J1416" t="s">
        <v>7350</v>
      </c>
      <c r="K1416" t="str">
        <f t="shared" si="233"/>
        <v>41920</v>
      </c>
    </row>
    <row r="1417" spans="1:11" customFormat="1" x14ac:dyDescent="0.25">
      <c r="A1417" t="str">
        <f t="shared" si="234"/>
        <v>41</v>
      </c>
      <c r="B1417" t="s">
        <v>812</v>
      </c>
      <c r="C1417" t="str">
        <f t="shared" si="232"/>
        <v>086</v>
      </c>
      <c r="D1417" t="s">
        <v>898</v>
      </c>
      <c r="E1417" t="str">
        <f t="shared" si="235"/>
        <v>03</v>
      </c>
      <c r="F1417" t="str">
        <f>"004"</f>
        <v>004</v>
      </c>
      <c r="G1417" t="str">
        <f>""</f>
        <v/>
      </c>
      <c r="H1417" t="s">
        <v>1</v>
      </c>
      <c r="I1417" t="s">
        <v>3772</v>
      </c>
      <c r="J1417" t="s">
        <v>7351</v>
      </c>
      <c r="K1417" t="str">
        <f t="shared" si="233"/>
        <v>41920</v>
      </c>
    </row>
    <row r="1418" spans="1:11" customFormat="1" x14ac:dyDescent="0.25">
      <c r="A1418" t="str">
        <f t="shared" si="234"/>
        <v>41</v>
      </c>
      <c r="B1418" t="s">
        <v>812</v>
      </c>
      <c r="C1418" t="str">
        <f t="shared" si="232"/>
        <v>086</v>
      </c>
      <c r="D1418" t="s">
        <v>898</v>
      </c>
      <c r="E1418" t="str">
        <f t="shared" si="235"/>
        <v>03</v>
      </c>
      <c r="F1418" t="str">
        <f>"004"</f>
        <v>004</v>
      </c>
      <c r="G1418" t="str">
        <f>""</f>
        <v/>
      </c>
      <c r="H1418" t="s">
        <v>0</v>
      </c>
      <c r="I1418" t="s">
        <v>3772</v>
      </c>
      <c r="J1418" t="s">
        <v>7351</v>
      </c>
      <c r="K1418" t="str">
        <f t="shared" si="233"/>
        <v>41920</v>
      </c>
    </row>
    <row r="1419" spans="1:11" customFormat="1" x14ac:dyDescent="0.25">
      <c r="A1419" t="str">
        <f t="shared" si="234"/>
        <v>41</v>
      </c>
      <c r="B1419" t="s">
        <v>812</v>
      </c>
      <c r="C1419" t="str">
        <f t="shared" si="232"/>
        <v>086</v>
      </c>
      <c r="D1419" t="s">
        <v>898</v>
      </c>
      <c r="E1419" t="str">
        <f t="shared" si="235"/>
        <v>03</v>
      </c>
      <c r="F1419" t="str">
        <f>"005"</f>
        <v>005</v>
      </c>
      <c r="G1419" t="str">
        <f>""</f>
        <v/>
      </c>
      <c r="H1419" t="s">
        <v>1</v>
      </c>
      <c r="I1419" t="s">
        <v>3772</v>
      </c>
      <c r="J1419" t="s">
        <v>7351</v>
      </c>
      <c r="K1419" t="str">
        <f t="shared" si="233"/>
        <v>41920</v>
      </c>
    </row>
    <row r="1420" spans="1:11" customFormat="1" x14ac:dyDescent="0.25">
      <c r="A1420" t="str">
        <f t="shared" si="234"/>
        <v>41</v>
      </c>
      <c r="B1420" t="s">
        <v>812</v>
      </c>
      <c r="C1420" t="str">
        <f t="shared" si="232"/>
        <v>086</v>
      </c>
      <c r="D1420" t="s">
        <v>898</v>
      </c>
      <c r="E1420" t="str">
        <f t="shared" si="235"/>
        <v>03</v>
      </c>
      <c r="F1420" t="str">
        <f>"005"</f>
        <v>005</v>
      </c>
      <c r="G1420" t="str">
        <f>""</f>
        <v/>
      </c>
      <c r="H1420" t="s">
        <v>0</v>
      </c>
      <c r="I1420" t="s">
        <v>3772</v>
      </c>
      <c r="J1420" t="s">
        <v>7351</v>
      </c>
      <c r="K1420" t="str">
        <f t="shared" si="233"/>
        <v>41920</v>
      </c>
    </row>
    <row r="1421" spans="1:11" customFormat="1" x14ac:dyDescent="0.25">
      <c r="A1421" t="str">
        <f t="shared" si="234"/>
        <v>41</v>
      </c>
      <c r="B1421" t="s">
        <v>812</v>
      </c>
      <c r="C1421" t="str">
        <f t="shared" si="232"/>
        <v>086</v>
      </c>
      <c r="D1421" t="s">
        <v>898</v>
      </c>
      <c r="E1421" t="str">
        <f t="shared" si="235"/>
        <v>03</v>
      </c>
      <c r="F1421" t="str">
        <f>"006"</f>
        <v>006</v>
      </c>
      <c r="G1421" t="str">
        <f>""</f>
        <v/>
      </c>
      <c r="H1421" t="s">
        <v>1</v>
      </c>
      <c r="I1421" t="s">
        <v>3772</v>
      </c>
      <c r="J1421" t="s">
        <v>7351</v>
      </c>
      <c r="K1421" t="str">
        <f t="shared" si="233"/>
        <v>41920</v>
      </c>
    </row>
    <row r="1422" spans="1:11" customFormat="1" x14ac:dyDescent="0.25">
      <c r="A1422" t="str">
        <f t="shared" si="234"/>
        <v>41</v>
      </c>
      <c r="B1422" t="s">
        <v>812</v>
      </c>
      <c r="C1422" t="str">
        <f t="shared" si="232"/>
        <v>086</v>
      </c>
      <c r="D1422" t="s">
        <v>898</v>
      </c>
      <c r="E1422" t="str">
        <f t="shared" si="235"/>
        <v>03</v>
      </c>
      <c r="F1422" t="str">
        <f>"006"</f>
        <v>006</v>
      </c>
      <c r="G1422" t="str">
        <f>""</f>
        <v/>
      </c>
      <c r="H1422" t="s">
        <v>0</v>
      </c>
      <c r="I1422" t="s">
        <v>3772</v>
      </c>
      <c r="J1422" t="s">
        <v>7351</v>
      </c>
      <c r="K1422" t="str">
        <f t="shared" si="233"/>
        <v>41920</v>
      </c>
    </row>
    <row r="1423" spans="1:11" customFormat="1" x14ac:dyDescent="0.25">
      <c r="A1423" t="str">
        <f t="shared" si="234"/>
        <v>41</v>
      </c>
      <c r="B1423" t="s">
        <v>812</v>
      </c>
      <c r="C1423" t="str">
        <f t="shared" si="232"/>
        <v>086</v>
      </c>
      <c r="D1423" t="s">
        <v>898</v>
      </c>
      <c r="E1423" t="str">
        <f t="shared" si="235"/>
        <v>03</v>
      </c>
      <c r="F1423" t="str">
        <f>"007"</f>
        <v>007</v>
      </c>
      <c r="G1423" t="str">
        <f>""</f>
        <v/>
      </c>
      <c r="H1423" t="s">
        <v>1</v>
      </c>
      <c r="I1423" t="s">
        <v>2256</v>
      </c>
      <c r="J1423" t="s">
        <v>7352</v>
      </c>
      <c r="K1423" t="str">
        <f t="shared" si="233"/>
        <v>41920</v>
      </c>
    </row>
    <row r="1424" spans="1:11" customFormat="1" x14ac:dyDescent="0.25">
      <c r="A1424" t="str">
        <f t="shared" si="234"/>
        <v>41</v>
      </c>
      <c r="B1424" t="s">
        <v>812</v>
      </c>
      <c r="C1424" t="str">
        <f t="shared" si="232"/>
        <v>086</v>
      </c>
      <c r="D1424" t="s">
        <v>898</v>
      </c>
      <c r="E1424" t="str">
        <f t="shared" si="235"/>
        <v>03</v>
      </c>
      <c r="F1424" t="str">
        <f>"007"</f>
        <v>007</v>
      </c>
      <c r="G1424" t="str">
        <f>""</f>
        <v/>
      </c>
      <c r="H1424" t="s">
        <v>0</v>
      </c>
      <c r="I1424" t="s">
        <v>2256</v>
      </c>
      <c r="J1424" t="s">
        <v>7352</v>
      </c>
      <c r="K1424" t="str">
        <f t="shared" si="233"/>
        <v>41920</v>
      </c>
    </row>
    <row r="1425" spans="1:11" customFormat="1" x14ac:dyDescent="0.25">
      <c r="A1425" t="str">
        <f t="shared" si="234"/>
        <v>41</v>
      </c>
      <c r="B1425" t="s">
        <v>812</v>
      </c>
      <c r="C1425" t="str">
        <f t="shared" si="232"/>
        <v>086</v>
      </c>
      <c r="D1425" t="s">
        <v>898</v>
      </c>
      <c r="E1425" t="str">
        <f t="shared" ref="E1425:E1433" si="236">"04"</f>
        <v>04</v>
      </c>
      <c r="F1425" t="str">
        <f>"001"</f>
        <v>001</v>
      </c>
      <c r="G1425" t="str">
        <f>""</f>
        <v/>
      </c>
      <c r="H1425" t="s">
        <v>1</v>
      </c>
      <c r="I1425" t="s">
        <v>3773</v>
      </c>
      <c r="J1425" t="s">
        <v>7353</v>
      </c>
      <c r="K1425" t="str">
        <f t="shared" si="233"/>
        <v>41920</v>
      </c>
    </row>
    <row r="1426" spans="1:11" customFormat="1" x14ac:dyDescent="0.25">
      <c r="A1426" t="str">
        <f t="shared" si="234"/>
        <v>41</v>
      </c>
      <c r="B1426" t="s">
        <v>812</v>
      </c>
      <c r="C1426" t="str">
        <f t="shared" si="232"/>
        <v>086</v>
      </c>
      <c r="D1426" t="s">
        <v>898</v>
      </c>
      <c r="E1426" t="str">
        <f t="shared" si="236"/>
        <v>04</v>
      </c>
      <c r="F1426" t="str">
        <f>"001"</f>
        <v>001</v>
      </c>
      <c r="G1426" t="str">
        <f>""</f>
        <v/>
      </c>
      <c r="H1426" t="s">
        <v>0</v>
      </c>
      <c r="I1426" t="s">
        <v>3773</v>
      </c>
      <c r="J1426" t="s">
        <v>7353</v>
      </c>
      <c r="K1426" t="str">
        <f t="shared" si="233"/>
        <v>41920</v>
      </c>
    </row>
    <row r="1427" spans="1:11" customFormat="1" x14ac:dyDescent="0.25">
      <c r="A1427" t="str">
        <f t="shared" si="234"/>
        <v>41</v>
      </c>
      <c r="B1427" t="s">
        <v>812</v>
      </c>
      <c r="C1427" t="str">
        <f t="shared" si="232"/>
        <v>086</v>
      </c>
      <c r="D1427" t="s">
        <v>898</v>
      </c>
      <c r="E1427" t="str">
        <f t="shared" si="236"/>
        <v>04</v>
      </c>
      <c r="F1427" t="str">
        <f>"002"</f>
        <v>002</v>
      </c>
      <c r="G1427" t="str">
        <f>""</f>
        <v/>
      </c>
      <c r="H1427" t="s">
        <v>1</v>
      </c>
      <c r="I1427" t="s">
        <v>3774</v>
      </c>
      <c r="J1427" t="s">
        <v>7354</v>
      </c>
      <c r="K1427" t="str">
        <f t="shared" si="233"/>
        <v>41920</v>
      </c>
    </row>
    <row r="1428" spans="1:11" customFormat="1" x14ac:dyDescent="0.25">
      <c r="A1428" t="str">
        <f t="shared" si="234"/>
        <v>41</v>
      </c>
      <c r="B1428" t="s">
        <v>812</v>
      </c>
      <c r="C1428" t="str">
        <f t="shared" si="232"/>
        <v>086</v>
      </c>
      <c r="D1428" t="s">
        <v>898</v>
      </c>
      <c r="E1428" t="str">
        <f t="shared" si="236"/>
        <v>04</v>
      </c>
      <c r="F1428" t="str">
        <f>"002"</f>
        <v>002</v>
      </c>
      <c r="G1428" t="str">
        <f>""</f>
        <v/>
      </c>
      <c r="H1428" t="s">
        <v>0</v>
      </c>
      <c r="I1428" t="s">
        <v>3774</v>
      </c>
      <c r="J1428" t="s">
        <v>7354</v>
      </c>
      <c r="K1428" t="str">
        <f t="shared" si="233"/>
        <v>41920</v>
      </c>
    </row>
    <row r="1429" spans="1:11" customFormat="1" x14ac:dyDescent="0.25">
      <c r="A1429" t="str">
        <f t="shared" si="234"/>
        <v>41</v>
      </c>
      <c r="B1429" t="s">
        <v>812</v>
      </c>
      <c r="C1429" t="str">
        <f t="shared" si="232"/>
        <v>086</v>
      </c>
      <c r="D1429" t="s">
        <v>898</v>
      </c>
      <c r="E1429" t="str">
        <f t="shared" si="236"/>
        <v>04</v>
      </c>
      <c r="F1429" t="str">
        <f>"003"</f>
        <v>003</v>
      </c>
      <c r="G1429" t="str">
        <f>""</f>
        <v/>
      </c>
      <c r="H1429" t="s">
        <v>1</v>
      </c>
      <c r="I1429" t="s">
        <v>19</v>
      </c>
      <c r="J1429" t="s">
        <v>7355</v>
      </c>
      <c r="K1429" t="str">
        <f t="shared" si="233"/>
        <v>41920</v>
      </c>
    </row>
    <row r="1430" spans="1:11" customFormat="1" x14ac:dyDescent="0.25">
      <c r="A1430" t="str">
        <f t="shared" si="234"/>
        <v>41</v>
      </c>
      <c r="B1430" t="s">
        <v>812</v>
      </c>
      <c r="C1430" t="str">
        <f t="shared" si="232"/>
        <v>086</v>
      </c>
      <c r="D1430" t="s">
        <v>898</v>
      </c>
      <c r="E1430" t="str">
        <f t="shared" si="236"/>
        <v>04</v>
      </c>
      <c r="F1430" t="str">
        <f>"003"</f>
        <v>003</v>
      </c>
      <c r="G1430" t="str">
        <f>""</f>
        <v/>
      </c>
      <c r="H1430" t="s">
        <v>0</v>
      </c>
      <c r="I1430" t="s">
        <v>19</v>
      </c>
      <c r="J1430" t="s">
        <v>7355</v>
      </c>
      <c r="K1430" t="str">
        <f t="shared" si="233"/>
        <v>41920</v>
      </c>
    </row>
    <row r="1431" spans="1:11" customFormat="1" x14ac:dyDescent="0.25">
      <c r="A1431" t="str">
        <f t="shared" si="234"/>
        <v>41</v>
      </c>
      <c r="B1431" t="s">
        <v>812</v>
      </c>
      <c r="C1431" t="str">
        <f t="shared" si="232"/>
        <v>086</v>
      </c>
      <c r="D1431" t="s">
        <v>898</v>
      </c>
      <c r="E1431" t="str">
        <f t="shared" si="236"/>
        <v>04</v>
      </c>
      <c r="F1431" t="str">
        <f>"004"</f>
        <v>004</v>
      </c>
      <c r="G1431" t="str">
        <f>""</f>
        <v/>
      </c>
      <c r="H1431" t="s">
        <v>1</v>
      </c>
      <c r="I1431" t="s">
        <v>3774</v>
      </c>
      <c r="J1431" t="s">
        <v>7354</v>
      </c>
      <c r="K1431" t="str">
        <f t="shared" si="233"/>
        <v>41920</v>
      </c>
    </row>
    <row r="1432" spans="1:11" customFormat="1" x14ac:dyDescent="0.25">
      <c r="A1432" t="str">
        <f t="shared" si="234"/>
        <v>41</v>
      </c>
      <c r="B1432" t="s">
        <v>812</v>
      </c>
      <c r="C1432" t="str">
        <f t="shared" si="232"/>
        <v>086</v>
      </c>
      <c r="D1432" t="s">
        <v>898</v>
      </c>
      <c r="E1432" t="str">
        <f t="shared" si="236"/>
        <v>04</v>
      </c>
      <c r="F1432" t="str">
        <f>"004"</f>
        <v>004</v>
      </c>
      <c r="G1432" t="str">
        <f>""</f>
        <v/>
      </c>
      <c r="H1432" t="s">
        <v>0</v>
      </c>
      <c r="I1432" t="s">
        <v>3774</v>
      </c>
      <c r="J1432" t="s">
        <v>7354</v>
      </c>
      <c r="K1432" t="str">
        <f t="shared" si="233"/>
        <v>41920</v>
      </c>
    </row>
    <row r="1433" spans="1:11" customFormat="1" x14ac:dyDescent="0.25">
      <c r="A1433" t="str">
        <f t="shared" si="234"/>
        <v>41</v>
      </c>
      <c r="B1433" t="s">
        <v>812</v>
      </c>
      <c r="C1433" t="str">
        <f t="shared" si="232"/>
        <v>086</v>
      </c>
      <c r="D1433" t="s">
        <v>898</v>
      </c>
      <c r="E1433" t="str">
        <f t="shared" si="236"/>
        <v>04</v>
      </c>
      <c r="F1433" t="str">
        <f>"005"</f>
        <v>005</v>
      </c>
      <c r="G1433" t="str">
        <f>""</f>
        <v/>
      </c>
      <c r="H1433" t="s">
        <v>3</v>
      </c>
      <c r="I1433" t="s">
        <v>3774</v>
      </c>
      <c r="J1433" t="s">
        <v>7354</v>
      </c>
      <c r="K1433" t="str">
        <f t="shared" si="233"/>
        <v>41920</v>
      </c>
    </row>
    <row r="1434" spans="1:11" customFormat="1" x14ac:dyDescent="0.25">
      <c r="A1434" t="str">
        <f t="shared" si="234"/>
        <v>41</v>
      </c>
      <c r="B1434" t="s">
        <v>812</v>
      </c>
      <c r="C1434" t="str">
        <f t="shared" ref="C1434:C1449" si="237">"087"</f>
        <v>087</v>
      </c>
      <c r="D1434" t="s">
        <v>899</v>
      </c>
      <c r="E1434" t="str">
        <f t="shared" ref="E1434:E1442" si="238">"01"</f>
        <v>01</v>
      </c>
      <c r="F1434" t="str">
        <f>"001"</f>
        <v>001</v>
      </c>
      <c r="G1434" t="str">
        <f>""</f>
        <v/>
      </c>
      <c r="H1434" t="s">
        <v>1</v>
      </c>
      <c r="I1434" t="s">
        <v>23</v>
      </c>
      <c r="J1434" t="s">
        <v>7356</v>
      </c>
      <c r="K1434" t="str">
        <f t="shared" ref="K1434:K1449" si="239">"41800"</f>
        <v>41800</v>
      </c>
    </row>
    <row r="1435" spans="1:11" customFormat="1" x14ac:dyDescent="0.25">
      <c r="A1435" t="str">
        <f t="shared" si="234"/>
        <v>41</v>
      </c>
      <c r="B1435" t="s">
        <v>812</v>
      </c>
      <c r="C1435" t="str">
        <f t="shared" si="237"/>
        <v>087</v>
      </c>
      <c r="D1435" t="s">
        <v>899</v>
      </c>
      <c r="E1435" t="str">
        <f t="shared" si="238"/>
        <v>01</v>
      </c>
      <c r="F1435" t="str">
        <f>"001"</f>
        <v>001</v>
      </c>
      <c r="G1435" t="str">
        <f>""</f>
        <v/>
      </c>
      <c r="H1435" t="s">
        <v>0</v>
      </c>
      <c r="I1435" t="s">
        <v>23</v>
      </c>
      <c r="J1435" t="s">
        <v>7356</v>
      </c>
      <c r="K1435" t="str">
        <f t="shared" si="239"/>
        <v>41800</v>
      </c>
    </row>
    <row r="1436" spans="1:11" customFormat="1" x14ac:dyDescent="0.25">
      <c r="A1436" t="str">
        <f t="shared" si="234"/>
        <v>41</v>
      </c>
      <c r="B1436" t="s">
        <v>812</v>
      </c>
      <c r="C1436" t="str">
        <f t="shared" si="237"/>
        <v>087</v>
      </c>
      <c r="D1436" t="s">
        <v>899</v>
      </c>
      <c r="E1436" t="str">
        <f t="shared" si="238"/>
        <v>01</v>
      </c>
      <c r="F1436" t="str">
        <f>"002"</f>
        <v>002</v>
      </c>
      <c r="G1436" t="str">
        <f>""</f>
        <v/>
      </c>
      <c r="H1436" t="s">
        <v>3</v>
      </c>
      <c r="I1436" t="s">
        <v>3775</v>
      </c>
      <c r="J1436" t="s">
        <v>7357</v>
      </c>
      <c r="K1436" t="str">
        <f t="shared" si="239"/>
        <v>41800</v>
      </c>
    </row>
    <row r="1437" spans="1:11" customFormat="1" x14ac:dyDescent="0.25">
      <c r="A1437" t="str">
        <f t="shared" si="234"/>
        <v>41</v>
      </c>
      <c r="B1437" t="s">
        <v>812</v>
      </c>
      <c r="C1437" t="str">
        <f t="shared" si="237"/>
        <v>087</v>
      </c>
      <c r="D1437" t="s">
        <v>899</v>
      </c>
      <c r="E1437" t="str">
        <f t="shared" si="238"/>
        <v>01</v>
      </c>
      <c r="F1437" t="str">
        <f>"003"</f>
        <v>003</v>
      </c>
      <c r="G1437" t="str">
        <f>""</f>
        <v/>
      </c>
      <c r="H1437" t="s">
        <v>1</v>
      </c>
      <c r="I1437" t="s">
        <v>108</v>
      </c>
      <c r="J1437" t="s">
        <v>7358</v>
      </c>
      <c r="K1437" t="str">
        <f t="shared" si="239"/>
        <v>41800</v>
      </c>
    </row>
    <row r="1438" spans="1:11" customFormat="1" x14ac:dyDescent="0.25">
      <c r="A1438" t="str">
        <f t="shared" si="234"/>
        <v>41</v>
      </c>
      <c r="B1438" t="s">
        <v>812</v>
      </c>
      <c r="C1438" t="str">
        <f t="shared" si="237"/>
        <v>087</v>
      </c>
      <c r="D1438" t="s">
        <v>899</v>
      </c>
      <c r="E1438" t="str">
        <f t="shared" si="238"/>
        <v>01</v>
      </c>
      <c r="F1438" t="str">
        <f>"003"</f>
        <v>003</v>
      </c>
      <c r="G1438" t="str">
        <f>""</f>
        <v/>
      </c>
      <c r="H1438" t="s">
        <v>0</v>
      </c>
      <c r="I1438" t="s">
        <v>108</v>
      </c>
      <c r="J1438" t="s">
        <v>7358</v>
      </c>
      <c r="K1438" t="str">
        <f t="shared" si="239"/>
        <v>41800</v>
      </c>
    </row>
    <row r="1439" spans="1:11" customFormat="1" x14ac:dyDescent="0.25">
      <c r="A1439" t="str">
        <f t="shared" si="234"/>
        <v>41</v>
      </c>
      <c r="B1439" t="s">
        <v>812</v>
      </c>
      <c r="C1439" t="str">
        <f t="shared" si="237"/>
        <v>087</v>
      </c>
      <c r="D1439" t="s">
        <v>899</v>
      </c>
      <c r="E1439" t="str">
        <f t="shared" si="238"/>
        <v>01</v>
      </c>
      <c r="F1439" t="str">
        <f>"004"</f>
        <v>004</v>
      </c>
      <c r="G1439" t="str">
        <f>""</f>
        <v/>
      </c>
      <c r="H1439" t="s">
        <v>1</v>
      </c>
      <c r="I1439" t="s">
        <v>23</v>
      </c>
      <c r="J1439" t="s">
        <v>7356</v>
      </c>
      <c r="K1439" t="str">
        <f t="shared" si="239"/>
        <v>41800</v>
      </c>
    </row>
    <row r="1440" spans="1:11" customFormat="1" x14ac:dyDescent="0.25">
      <c r="A1440" t="str">
        <f t="shared" si="234"/>
        <v>41</v>
      </c>
      <c r="B1440" t="s">
        <v>812</v>
      </c>
      <c r="C1440" t="str">
        <f t="shared" si="237"/>
        <v>087</v>
      </c>
      <c r="D1440" t="s">
        <v>899</v>
      </c>
      <c r="E1440" t="str">
        <f t="shared" si="238"/>
        <v>01</v>
      </c>
      <c r="F1440" t="str">
        <f>"004"</f>
        <v>004</v>
      </c>
      <c r="G1440" t="str">
        <f>""</f>
        <v/>
      </c>
      <c r="H1440" t="s">
        <v>0</v>
      </c>
      <c r="I1440" t="s">
        <v>23</v>
      </c>
      <c r="J1440" t="s">
        <v>7356</v>
      </c>
      <c r="K1440" t="str">
        <f t="shared" si="239"/>
        <v>41800</v>
      </c>
    </row>
    <row r="1441" spans="1:11" customFormat="1" x14ac:dyDescent="0.25">
      <c r="A1441" t="str">
        <f t="shared" si="234"/>
        <v>41</v>
      </c>
      <c r="B1441" t="s">
        <v>812</v>
      </c>
      <c r="C1441" t="str">
        <f t="shared" si="237"/>
        <v>087</v>
      </c>
      <c r="D1441" t="s">
        <v>899</v>
      </c>
      <c r="E1441" t="str">
        <f t="shared" si="238"/>
        <v>01</v>
      </c>
      <c r="F1441" t="str">
        <f>"005"</f>
        <v>005</v>
      </c>
      <c r="G1441" t="str">
        <f>""</f>
        <v/>
      </c>
      <c r="H1441" t="s">
        <v>1</v>
      </c>
      <c r="I1441" t="s">
        <v>108</v>
      </c>
      <c r="J1441" t="s">
        <v>7358</v>
      </c>
      <c r="K1441" t="str">
        <f t="shared" si="239"/>
        <v>41800</v>
      </c>
    </row>
    <row r="1442" spans="1:11" customFormat="1" x14ac:dyDescent="0.25">
      <c r="A1442" t="str">
        <f t="shared" si="234"/>
        <v>41</v>
      </c>
      <c r="B1442" t="s">
        <v>812</v>
      </c>
      <c r="C1442" t="str">
        <f t="shared" si="237"/>
        <v>087</v>
      </c>
      <c r="D1442" t="s">
        <v>899</v>
      </c>
      <c r="E1442" t="str">
        <f t="shared" si="238"/>
        <v>01</v>
      </c>
      <c r="F1442" t="str">
        <f>"005"</f>
        <v>005</v>
      </c>
      <c r="G1442" t="str">
        <f>""</f>
        <v/>
      </c>
      <c r="H1442" t="s">
        <v>0</v>
      </c>
      <c r="I1442" t="s">
        <v>108</v>
      </c>
      <c r="J1442" t="s">
        <v>7358</v>
      </c>
      <c r="K1442" t="str">
        <f t="shared" si="239"/>
        <v>41800</v>
      </c>
    </row>
    <row r="1443" spans="1:11" customFormat="1" x14ac:dyDescent="0.25">
      <c r="A1443" t="str">
        <f t="shared" si="234"/>
        <v>41</v>
      </c>
      <c r="B1443" t="s">
        <v>812</v>
      </c>
      <c r="C1443" t="str">
        <f t="shared" si="237"/>
        <v>087</v>
      </c>
      <c r="D1443" t="s">
        <v>899</v>
      </c>
      <c r="E1443" t="str">
        <f t="shared" ref="E1443:E1449" si="240">"02"</f>
        <v>02</v>
      </c>
      <c r="F1443" t="str">
        <f>"001"</f>
        <v>001</v>
      </c>
      <c r="G1443" t="str">
        <f>""</f>
        <v/>
      </c>
      <c r="H1443" t="s">
        <v>3</v>
      </c>
      <c r="I1443" t="s">
        <v>3775</v>
      </c>
      <c r="J1443" t="s">
        <v>7357</v>
      </c>
      <c r="K1443" t="str">
        <f t="shared" si="239"/>
        <v>41800</v>
      </c>
    </row>
    <row r="1444" spans="1:11" customFormat="1" x14ac:dyDescent="0.25">
      <c r="A1444" t="str">
        <f t="shared" si="234"/>
        <v>41</v>
      </c>
      <c r="B1444" t="s">
        <v>812</v>
      </c>
      <c r="C1444" t="str">
        <f t="shared" si="237"/>
        <v>087</v>
      </c>
      <c r="D1444" t="s">
        <v>899</v>
      </c>
      <c r="E1444" t="str">
        <f t="shared" si="240"/>
        <v>02</v>
      </c>
      <c r="F1444" t="str">
        <f>"002"</f>
        <v>002</v>
      </c>
      <c r="G1444" t="str">
        <f>""</f>
        <v/>
      </c>
      <c r="H1444" t="s">
        <v>1</v>
      </c>
      <c r="I1444" t="s">
        <v>3776</v>
      </c>
      <c r="J1444" t="s">
        <v>7359</v>
      </c>
      <c r="K1444" t="str">
        <f t="shared" si="239"/>
        <v>41800</v>
      </c>
    </row>
    <row r="1445" spans="1:11" customFormat="1" x14ac:dyDescent="0.25">
      <c r="A1445" t="str">
        <f t="shared" si="234"/>
        <v>41</v>
      </c>
      <c r="B1445" t="s">
        <v>812</v>
      </c>
      <c r="C1445" t="str">
        <f t="shared" si="237"/>
        <v>087</v>
      </c>
      <c r="D1445" t="s">
        <v>899</v>
      </c>
      <c r="E1445" t="str">
        <f t="shared" si="240"/>
        <v>02</v>
      </c>
      <c r="F1445" t="str">
        <f>"002"</f>
        <v>002</v>
      </c>
      <c r="G1445" t="str">
        <f>""</f>
        <v/>
      </c>
      <c r="H1445" t="s">
        <v>0</v>
      </c>
      <c r="I1445" t="s">
        <v>3776</v>
      </c>
      <c r="J1445" t="s">
        <v>7359</v>
      </c>
      <c r="K1445" t="str">
        <f t="shared" si="239"/>
        <v>41800</v>
      </c>
    </row>
    <row r="1446" spans="1:11" customFormat="1" x14ac:dyDescent="0.25">
      <c r="A1446" t="str">
        <f t="shared" si="234"/>
        <v>41</v>
      </c>
      <c r="B1446" t="s">
        <v>812</v>
      </c>
      <c r="C1446" t="str">
        <f t="shared" si="237"/>
        <v>087</v>
      </c>
      <c r="D1446" t="s">
        <v>899</v>
      </c>
      <c r="E1446" t="str">
        <f t="shared" si="240"/>
        <v>02</v>
      </c>
      <c r="F1446" t="str">
        <f>"002"</f>
        <v>002</v>
      </c>
      <c r="G1446" t="str">
        <f>""</f>
        <v/>
      </c>
      <c r="H1446" t="s">
        <v>2</v>
      </c>
      <c r="I1446" t="s">
        <v>3776</v>
      </c>
      <c r="J1446" t="s">
        <v>7359</v>
      </c>
      <c r="K1446" t="str">
        <f t="shared" si="239"/>
        <v>41800</v>
      </c>
    </row>
    <row r="1447" spans="1:11" customFormat="1" x14ac:dyDescent="0.25">
      <c r="A1447" t="str">
        <f t="shared" si="234"/>
        <v>41</v>
      </c>
      <c r="B1447" t="s">
        <v>812</v>
      </c>
      <c r="C1447" t="str">
        <f t="shared" si="237"/>
        <v>087</v>
      </c>
      <c r="D1447" t="s">
        <v>899</v>
      </c>
      <c r="E1447" t="str">
        <f t="shared" si="240"/>
        <v>02</v>
      </c>
      <c r="F1447" t="str">
        <f>"003"</f>
        <v>003</v>
      </c>
      <c r="G1447" t="str">
        <f>""</f>
        <v/>
      </c>
      <c r="H1447" t="s">
        <v>3</v>
      </c>
      <c r="I1447" t="s">
        <v>3776</v>
      </c>
      <c r="J1447" t="s">
        <v>7359</v>
      </c>
      <c r="K1447" t="str">
        <f t="shared" si="239"/>
        <v>41800</v>
      </c>
    </row>
    <row r="1448" spans="1:11" customFormat="1" x14ac:dyDescent="0.25">
      <c r="A1448" t="str">
        <f t="shared" si="234"/>
        <v>41</v>
      </c>
      <c r="B1448" t="s">
        <v>812</v>
      </c>
      <c r="C1448" t="str">
        <f t="shared" si="237"/>
        <v>087</v>
      </c>
      <c r="D1448" t="s">
        <v>899</v>
      </c>
      <c r="E1448" t="str">
        <f t="shared" si="240"/>
        <v>02</v>
      </c>
      <c r="F1448" t="str">
        <f>"004"</f>
        <v>004</v>
      </c>
      <c r="G1448" t="str">
        <f>""</f>
        <v/>
      </c>
      <c r="H1448" t="s">
        <v>1</v>
      </c>
      <c r="I1448" t="s">
        <v>3776</v>
      </c>
      <c r="J1448" t="s">
        <v>7359</v>
      </c>
      <c r="K1448" t="str">
        <f t="shared" si="239"/>
        <v>41800</v>
      </c>
    </row>
    <row r="1449" spans="1:11" customFormat="1" x14ac:dyDescent="0.25">
      <c r="A1449" t="str">
        <f t="shared" si="234"/>
        <v>41</v>
      </c>
      <c r="B1449" t="s">
        <v>812</v>
      </c>
      <c r="C1449" t="str">
        <f t="shared" si="237"/>
        <v>087</v>
      </c>
      <c r="D1449" t="s">
        <v>899</v>
      </c>
      <c r="E1449" t="str">
        <f t="shared" si="240"/>
        <v>02</v>
      </c>
      <c r="F1449" t="str">
        <f>"004"</f>
        <v>004</v>
      </c>
      <c r="G1449" t="str">
        <f>""</f>
        <v/>
      </c>
      <c r="H1449" t="s">
        <v>0</v>
      </c>
      <c r="I1449" t="s">
        <v>3776</v>
      </c>
      <c r="J1449" t="s">
        <v>7359</v>
      </c>
      <c r="K1449" t="str">
        <f t="shared" si="239"/>
        <v>41800</v>
      </c>
    </row>
    <row r="1450" spans="1:11" customFormat="1" x14ac:dyDescent="0.25">
      <c r="A1450" t="str">
        <f t="shared" si="234"/>
        <v>41</v>
      </c>
      <c r="B1450" t="s">
        <v>812</v>
      </c>
      <c r="C1450" t="str">
        <f>"088"</f>
        <v>088</v>
      </c>
      <c r="D1450" t="s">
        <v>900</v>
      </c>
      <c r="E1450" t="str">
        <f>"01"</f>
        <v>01</v>
      </c>
      <c r="F1450" t="str">
        <f t="shared" ref="F1450:F1455" si="241">"001"</f>
        <v>001</v>
      </c>
      <c r="G1450" t="str">
        <f>""</f>
        <v/>
      </c>
      <c r="H1450" t="s">
        <v>3</v>
      </c>
      <c r="I1450" t="s">
        <v>3777</v>
      </c>
      <c r="J1450" t="s">
        <v>4110</v>
      </c>
      <c r="K1450" t="str">
        <f>"41388"</f>
        <v>41388</v>
      </c>
    </row>
    <row r="1451" spans="1:11" customFormat="1" x14ac:dyDescent="0.25">
      <c r="A1451" t="str">
        <f t="shared" si="234"/>
        <v>41</v>
      </c>
      <c r="B1451" t="s">
        <v>812</v>
      </c>
      <c r="C1451" t="str">
        <f t="shared" ref="C1451:C1462" si="242">"089"</f>
        <v>089</v>
      </c>
      <c r="D1451" t="s">
        <v>901</v>
      </c>
      <c r="E1451" t="str">
        <f>"01"</f>
        <v>01</v>
      </c>
      <c r="F1451" t="str">
        <f t="shared" si="241"/>
        <v>001</v>
      </c>
      <c r="G1451" t="str">
        <f>""</f>
        <v/>
      </c>
      <c r="H1451" t="s">
        <v>1</v>
      </c>
      <c r="I1451" t="s">
        <v>1377</v>
      </c>
      <c r="J1451" t="s">
        <v>7360</v>
      </c>
      <c r="K1451" t="str">
        <f t="shared" ref="K1451:K1462" si="243">"41970"</f>
        <v>41970</v>
      </c>
    </row>
    <row r="1452" spans="1:11" customFormat="1" x14ac:dyDescent="0.25">
      <c r="A1452" t="str">
        <f t="shared" si="234"/>
        <v>41</v>
      </c>
      <c r="B1452" t="s">
        <v>812</v>
      </c>
      <c r="C1452" t="str">
        <f t="shared" si="242"/>
        <v>089</v>
      </c>
      <c r="D1452" t="s">
        <v>901</v>
      </c>
      <c r="E1452" t="str">
        <f>"01"</f>
        <v>01</v>
      </c>
      <c r="F1452" t="str">
        <f t="shared" si="241"/>
        <v>001</v>
      </c>
      <c r="G1452" t="str">
        <f>""</f>
        <v/>
      </c>
      <c r="H1452" t="s">
        <v>0</v>
      </c>
      <c r="I1452" t="s">
        <v>1377</v>
      </c>
      <c r="J1452" t="s">
        <v>7360</v>
      </c>
      <c r="K1452" t="str">
        <f t="shared" si="243"/>
        <v>41970</v>
      </c>
    </row>
    <row r="1453" spans="1:11" customFormat="1" x14ac:dyDescent="0.25">
      <c r="A1453" t="str">
        <f t="shared" si="234"/>
        <v>41</v>
      </c>
      <c r="B1453" t="s">
        <v>812</v>
      </c>
      <c r="C1453" t="str">
        <f t="shared" si="242"/>
        <v>089</v>
      </c>
      <c r="D1453" t="s">
        <v>901</v>
      </c>
      <c r="E1453" t="str">
        <f t="shared" ref="E1453:E1462" si="244">"02"</f>
        <v>02</v>
      </c>
      <c r="F1453" t="str">
        <f t="shared" si="241"/>
        <v>001</v>
      </c>
      <c r="G1453" t="str">
        <f>""</f>
        <v/>
      </c>
      <c r="H1453" t="s">
        <v>1</v>
      </c>
      <c r="I1453" t="s">
        <v>25</v>
      </c>
      <c r="J1453" t="s">
        <v>7361</v>
      </c>
      <c r="K1453" t="str">
        <f t="shared" si="243"/>
        <v>41970</v>
      </c>
    </row>
    <row r="1454" spans="1:11" customFormat="1" x14ac:dyDescent="0.25">
      <c r="A1454" t="str">
        <f t="shared" si="234"/>
        <v>41</v>
      </c>
      <c r="B1454" t="s">
        <v>812</v>
      </c>
      <c r="C1454" t="str">
        <f t="shared" si="242"/>
        <v>089</v>
      </c>
      <c r="D1454" t="s">
        <v>901</v>
      </c>
      <c r="E1454" t="str">
        <f t="shared" si="244"/>
        <v>02</v>
      </c>
      <c r="F1454" t="str">
        <f t="shared" si="241"/>
        <v>001</v>
      </c>
      <c r="G1454" t="str">
        <f>""</f>
        <v/>
      </c>
      <c r="H1454" t="s">
        <v>0</v>
      </c>
      <c r="I1454" t="s">
        <v>25</v>
      </c>
      <c r="J1454" t="s">
        <v>7361</v>
      </c>
      <c r="K1454" t="str">
        <f t="shared" si="243"/>
        <v>41970</v>
      </c>
    </row>
    <row r="1455" spans="1:11" customFormat="1" x14ac:dyDescent="0.25">
      <c r="A1455" t="str">
        <f t="shared" si="234"/>
        <v>41</v>
      </c>
      <c r="B1455" t="s">
        <v>812</v>
      </c>
      <c r="C1455" t="str">
        <f t="shared" si="242"/>
        <v>089</v>
      </c>
      <c r="D1455" t="s">
        <v>901</v>
      </c>
      <c r="E1455" t="str">
        <f t="shared" si="244"/>
        <v>02</v>
      </c>
      <c r="F1455" t="str">
        <f t="shared" si="241"/>
        <v>001</v>
      </c>
      <c r="G1455" t="str">
        <f>""</f>
        <v/>
      </c>
      <c r="H1455" t="s">
        <v>2</v>
      </c>
      <c r="I1455" t="s">
        <v>25</v>
      </c>
      <c r="J1455" t="s">
        <v>7361</v>
      </c>
      <c r="K1455" t="str">
        <f t="shared" si="243"/>
        <v>41970</v>
      </c>
    </row>
    <row r="1456" spans="1:11" customFormat="1" x14ac:dyDescent="0.25">
      <c r="A1456" t="str">
        <f t="shared" si="234"/>
        <v>41</v>
      </c>
      <c r="B1456" t="s">
        <v>812</v>
      </c>
      <c r="C1456" t="str">
        <f t="shared" si="242"/>
        <v>089</v>
      </c>
      <c r="D1456" t="s">
        <v>901</v>
      </c>
      <c r="E1456" t="str">
        <f t="shared" si="244"/>
        <v>02</v>
      </c>
      <c r="F1456" t="str">
        <f>"002"</f>
        <v>002</v>
      </c>
      <c r="G1456" t="str">
        <f>""</f>
        <v/>
      </c>
      <c r="H1456" t="s">
        <v>1</v>
      </c>
      <c r="I1456" t="s">
        <v>3778</v>
      </c>
      <c r="J1456" t="s">
        <v>7362</v>
      </c>
      <c r="K1456" t="str">
        <f t="shared" si="243"/>
        <v>41970</v>
      </c>
    </row>
    <row r="1457" spans="1:11" customFormat="1" x14ac:dyDescent="0.25">
      <c r="A1457" t="str">
        <f t="shared" si="234"/>
        <v>41</v>
      </c>
      <c r="B1457" t="s">
        <v>812</v>
      </c>
      <c r="C1457" t="str">
        <f t="shared" si="242"/>
        <v>089</v>
      </c>
      <c r="D1457" t="s">
        <v>901</v>
      </c>
      <c r="E1457" t="str">
        <f t="shared" si="244"/>
        <v>02</v>
      </c>
      <c r="F1457" t="str">
        <f>"002"</f>
        <v>002</v>
      </c>
      <c r="G1457" t="str">
        <f>""</f>
        <v/>
      </c>
      <c r="H1457" t="s">
        <v>0</v>
      </c>
      <c r="I1457" t="s">
        <v>3778</v>
      </c>
      <c r="J1457" t="s">
        <v>7362</v>
      </c>
      <c r="K1457" t="str">
        <f t="shared" si="243"/>
        <v>41970</v>
      </c>
    </row>
    <row r="1458" spans="1:11" customFormat="1" x14ac:dyDescent="0.25">
      <c r="A1458" t="str">
        <f t="shared" si="234"/>
        <v>41</v>
      </c>
      <c r="B1458" t="s">
        <v>812</v>
      </c>
      <c r="C1458" t="str">
        <f t="shared" si="242"/>
        <v>089</v>
      </c>
      <c r="D1458" t="s">
        <v>901</v>
      </c>
      <c r="E1458" t="str">
        <f t="shared" si="244"/>
        <v>02</v>
      </c>
      <c r="F1458" t="str">
        <f>"003"</f>
        <v>003</v>
      </c>
      <c r="G1458" t="str">
        <f>""</f>
        <v/>
      </c>
      <c r="H1458" t="s">
        <v>1</v>
      </c>
      <c r="I1458" t="s">
        <v>3779</v>
      </c>
      <c r="J1458" t="s">
        <v>5896</v>
      </c>
      <c r="K1458" t="str">
        <f t="shared" si="243"/>
        <v>41970</v>
      </c>
    </row>
    <row r="1459" spans="1:11" customFormat="1" x14ac:dyDescent="0.25">
      <c r="A1459" t="str">
        <f t="shared" si="234"/>
        <v>41</v>
      </c>
      <c r="B1459" t="s">
        <v>812</v>
      </c>
      <c r="C1459" t="str">
        <f t="shared" si="242"/>
        <v>089</v>
      </c>
      <c r="D1459" t="s">
        <v>901</v>
      </c>
      <c r="E1459" t="str">
        <f t="shared" si="244"/>
        <v>02</v>
      </c>
      <c r="F1459" t="str">
        <f>"003"</f>
        <v>003</v>
      </c>
      <c r="G1459" t="str">
        <f>""</f>
        <v/>
      </c>
      <c r="H1459" t="s">
        <v>0</v>
      </c>
      <c r="I1459" t="s">
        <v>3779</v>
      </c>
      <c r="J1459" t="s">
        <v>5896</v>
      </c>
      <c r="K1459" t="str">
        <f t="shared" si="243"/>
        <v>41970</v>
      </c>
    </row>
    <row r="1460" spans="1:11" customFormat="1" x14ac:dyDescent="0.25">
      <c r="A1460" t="str">
        <f t="shared" si="234"/>
        <v>41</v>
      </c>
      <c r="B1460" t="s">
        <v>812</v>
      </c>
      <c r="C1460" t="str">
        <f t="shared" si="242"/>
        <v>089</v>
      </c>
      <c r="D1460" t="s">
        <v>901</v>
      </c>
      <c r="E1460" t="str">
        <f t="shared" si="244"/>
        <v>02</v>
      </c>
      <c r="F1460" t="str">
        <f>"004"</f>
        <v>004</v>
      </c>
      <c r="G1460" t="str">
        <f>""</f>
        <v/>
      </c>
      <c r="H1460" t="s">
        <v>1</v>
      </c>
      <c r="I1460" t="s">
        <v>23</v>
      </c>
      <c r="J1460" t="s">
        <v>7363</v>
      </c>
      <c r="K1460" t="str">
        <f t="shared" si="243"/>
        <v>41970</v>
      </c>
    </row>
    <row r="1461" spans="1:11" customFormat="1" x14ac:dyDescent="0.25">
      <c r="A1461" t="str">
        <f t="shared" si="234"/>
        <v>41</v>
      </c>
      <c r="B1461" t="s">
        <v>812</v>
      </c>
      <c r="C1461" t="str">
        <f t="shared" si="242"/>
        <v>089</v>
      </c>
      <c r="D1461" t="s">
        <v>901</v>
      </c>
      <c r="E1461" t="str">
        <f t="shared" si="244"/>
        <v>02</v>
      </c>
      <c r="F1461" t="str">
        <f>"004"</f>
        <v>004</v>
      </c>
      <c r="G1461" t="str">
        <f>""</f>
        <v/>
      </c>
      <c r="H1461" t="s">
        <v>0</v>
      </c>
      <c r="I1461" t="s">
        <v>23</v>
      </c>
      <c r="J1461" t="s">
        <v>7363</v>
      </c>
      <c r="K1461" t="str">
        <f t="shared" si="243"/>
        <v>41970</v>
      </c>
    </row>
    <row r="1462" spans="1:11" customFormat="1" x14ac:dyDescent="0.25">
      <c r="A1462" t="str">
        <f t="shared" si="234"/>
        <v>41</v>
      </c>
      <c r="B1462" t="s">
        <v>812</v>
      </c>
      <c r="C1462" t="str">
        <f t="shared" si="242"/>
        <v>089</v>
      </c>
      <c r="D1462" t="s">
        <v>901</v>
      </c>
      <c r="E1462" t="str">
        <f t="shared" si="244"/>
        <v>02</v>
      </c>
      <c r="F1462" t="str">
        <f>"004"</f>
        <v>004</v>
      </c>
      <c r="G1462" t="str">
        <f>""</f>
        <v/>
      </c>
      <c r="H1462" t="s">
        <v>2</v>
      </c>
      <c r="I1462" t="s">
        <v>23</v>
      </c>
      <c r="J1462" t="s">
        <v>7363</v>
      </c>
      <c r="K1462" t="str">
        <f t="shared" si="243"/>
        <v>41970</v>
      </c>
    </row>
    <row r="1463" spans="1:11" customFormat="1" x14ac:dyDescent="0.25">
      <c r="A1463" t="str">
        <f t="shared" si="234"/>
        <v>41</v>
      </c>
      <c r="B1463" t="s">
        <v>812</v>
      </c>
      <c r="C1463" t="str">
        <f t="shared" ref="C1463:C1468" si="245">"090"</f>
        <v>090</v>
      </c>
      <c r="D1463" t="s">
        <v>902</v>
      </c>
      <c r="E1463" t="str">
        <f t="shared" ref="E1463:E1526" si="246">"01"</f>
        <v>01</v>
      </c>
      <c r="F1463" t="str">
        <f>"001"</f>
        <v>001</v>
      </c>
      <c r="G1463" t="str">
        <f>""</f>
        <v/>
      </c>
      <c r="H1463" t="s">
        <v>3</v>
      </c>
      <c r="I1463" t="s">
        <v>1722</v>
      </c>
      <c r="J1463" t="s">
        <v>7364</v>
      </c>
      <c r="K1463" t="str">
        <f t="shared" ref="K1463:K1468" si="247">"41650"</f>
        <v>41650</v>
      </c>
    </row>
    <row r="1464" spans="1:11" customFormat="1" x14ac:dyDescent="0.25">
      <c r="A1464" t="str">
        <f t="shared" si="234"/>
        <v>41</v>
      </c>
      <c r="B1464" t="s">
        <v>812</v>
      </c>
      <c r="C1464" t="str">
        <f t="shared" si="245"/>
        <v>090</v>
      </c>
      <c r="D1464" t="s">
        <v>902</v>
      </c>
      <c r="E1464" t="str">
        <f t="shared" si="246"/>
        <v>01</v>
      </c>
      <c r="F1464" t="str">
        <f>"002"</f>
        <v>002</v>
      </c>
      <c r="G1464" t="str">
        <f>""</f>
        <v/>
      </c>
      <c r="H1464" t="s">
        <v>1</v>
      </c>
      <c r="I1464" t="s">
        <v>1722</v>
      </c>
      <c r="J1464" t="s">
        <v>7364</v>
      </c>
      <c r="K1464" t="str">
        <f t="shared" si="247"/>
        <v>41650</v>
      </c>
    </row>
    <row r="1465" spans="1:11" customFormat="1" x14ac:dyDescent="0.25">
      <c r="A1465" t="str">
        <f t="shared" si="234"/>
        <v>41</v>
      </c>
      <c r="B1465" t="s">
        <v>812</v>
      </c>
      <c r="C1465" t="str">
        <f t="shared" si="245"/>
        <v>090</v>
      </c>
      <c r="D1465" t="s">
        <v>902</v>
      </c>
      <c r="E1465" t="str">
        <f t="shared" si="246"/>
        <v>01</v>
      </c>
      <c r="F1465" t="str">
        <f>"002"</f>
        <v>002</v>
      </c>
      <c r="G1465" t="str">
        <f>""</f>
        <v/>
      </c>
      <c r="H1465" t="s">
        <v>0</v>
      </c>
      <c r="I1465" t="s">
        <v>1722</v>
      </c>
      <c r="J1465" t="s">
        <v>7364</v>
      </c>
      <c r="K1465" t="str">
        <f t="shared" si="247"/>
        <v>41650</v>
      </c>
    </row>
    <row r="1466" spans="1:11" customFormat="1" x14ac:dyDescent="0.25">
      <c r="A1466" t="str">
        <f t="shared" si="234"/>
        <v>41</v>
      </c>
      <c r="B1466" t="s">
        <v>812</v>
      </c>
      <c r="C1466" t="str">
        <f t="shared" si="245"/>
        <v>090</v>
      </c>
      <c r="D1466" t="s">
        <v>902</v>
      </c>
      <c r="E1466" t="str">
        <f t="shared" si="246"/>
        <v>01</v>
      </c>
      <c r="F1466" t="str">
        <f>"003"</f>
        <v>003</v>
      </c>
      <c r="G1466" t="str">
        <f>""</f>
        <v/>
      </c>
      <c r="H1466" t="s">
        <v>3</v>
      </c>
      <c r="I1466" t="s">
        <v>1722</v>
      </c>
      <c r="J1466" t="s">
        <v>7364</v>
      </c>
      <c r="K1466" t="str">
        <f t="shared" si="247"/>
        <v>41650</v>
      </c>
    </row>
    <row r="1467" spans="1:11" customFormat="1" x14ac:dyDescent="0.25">
      <c r="A1467" t="str">
        <f t="shared" si="234"/>
        <v>41</v>
      </c>
      <c r="B1467" t="s">
        <v>812</v>
      </c>
      <c r="C1467" t="str">
        <f t="shared" si="245"/>
        <v>090</v>
      </c>
      <c r="D1467" t="s">
        <v>902</v>
      </c>
      <c r="E1467" t="str">
        <f t="shared" si="246"/>
        <v>01</v>
      </c>
      <c r="F1467" t="str">
        <f>"004"</f>
        <v>004</v>
      </c>
      <c r="G1467" t="str">
        <f>""</f>
        <v/>
      </c>
      <c r="H1467" t="s">
        <v>1</v>
      </c>
      <c r="I1467" t="s">
        <v>1722</v>
      </c>
      <c r="J1467" t="s">
        <v>7364</v>
      </c>
      <c r="K1467" t="str">
        <f t="shared" si="247"/>
        <v>41650</v>
      </c>
    </row>
    <row r="1468" spans="1:11" customFormat="1" x14ac:dyDescent="0.25">
      <c r="A1468" t="str">
        <f t="shared" si="234"/>
        <v>41</v>
      </c>
      <c r="B1468" t="s">
        <v>812</v>
      </c>
      <c r="C1468" t="str">
        <f t="shared" si="245"/>
        <v>090</v>
      </c>
      <c r="D1468" t="s">
        <v>902</v>
      </c>
      <c r="E1468" t="str">
        <f t="shared" si="246"/>
        <v>01</v>
      </c>
      <c r="F1468" t="str">
        <f>"004"</f>
        <v>004</v>
      </c>
      <c r="G1468" t="str">
        <f>""</f>
        <v/>
      </c>
      <c r="H1468" t="s">
        <v>0</v>
      </c>
      <c r="I1468" t="s">
        <v>1722</v>
      </c>
      <c r="J1468" t="s">
        <v>7364</v>
      </c>
      <c r="K1468" t="str">
        <f t="shared" si="247"/>
        <v>41650</v>
      </c>
    </row>
    <row r="1469" spans="1:11" customFormat="1" x14ac:dyDescent="0.25">
      <c r="A1469" t="str">
        <f t="shared" si="234"/>
        <v>41</v>
      </c>
      <c r="B1469" t="s">
        <v>812</v>
      </c>
      <c r="C1469" t="str">
        <f t="shared" ref="C1469:C1532" si="248">"091"</f>
        <v>091</v>
      </c>
      <c r="D1469" t="s">
        <v>812</v>
      </c>
      <c r="E1469" t="str">
        <f t="shared" si="246"/>
        <v>01</v>
      </c>
      <c r="F1469" t="str">
        <f>"001"</f>
        <v>001</v>
      </c>
      <c r="G1469" t="str">
        <f>""</f>
        <v/>
      </c>
      <c r="H1469" t="s">
        <v>1</v>
      </c>
      <c r="I1469" t="s">
        <v>3780</v>
      </c>
      <c r="J1469" t="s">
        <v>7365</v>
      </c>
      <c r="K1469" t="str">
        <f>"41003"</f>
        <v>41003</v>
      </c>
    </row>
    <row r="1470" spans="1:11" customFormat="1" x14ac:dyDescent="0.25">
      <c r="A1470" t="str">
        <f t="shared" si="234"/>
        <v>41</v>
      </c>
      <c r="B1470" t="s">
        <v>812</v>
      </c>
      <c r="C1470" t="str">
        <f t="shared" si="248"/>
        <v>091</v>
      </c>
      <c r="D1470" t="s">
        <v>812</v>
      </c>
      <c r="E1470" t="str">
        <f t="shared" si="246"/>
        <v>01</v>
      </c>
      <c r="F1470" t="str">
        <f>"001"</f>
        <v>001</v>
      </c>
      <c r="G1470" t="str">
        <f>""</f>
        <v/>
      </c>
      <c r="H1470" t="s">
        <v>0</v>
      </c>
      <c r="I1470" t="s">
        <v>3780</v>
      </c>
      <c r="J1470" t="s">
        <v>7365</v>
      </c>
      <c r="K1470" t="str">
        <f>"41003"</f>
        <v>41003</v>
      </c>
    </row>
    <row r="1471" spans="1:11" customFormat="1" x14ac:dyDescent="0.25">
      <c r="A1471" t="str">
        <f t="shared" si="234"/>
        <v>41</v>
      </c>
      <c r="B1471" t="s">
        <v>812</v>
      </c>
      <c r="C1471" t="str">
        <f t="shared" si="248"/>
        <v>091</v>
      </c>
      <c r="D1471" t="s">
        <v>812</v>
      </c>
      <c r="E1471" t="str">
        <f t="shared" si="246"/>
        <v>01</v>
      </c>
      <c r="F1471" t="str">
        <f>"002"</f>
        <v>002</v>
      </c>
      <c r="G1471" t="str">
        <f>""</f>
        <v/>
      </c>
      <c r="H1471" t="s">
        <v>3</v>
      </c>
      <c r="I1471" t="s">
        <v>3781</v>
      </c>
      <c r="J1471" t="s">
        <v>7366</v>
      </c>
      <c r="K1471" t="str">
        <f>"41003"</f>
        <v>41003</v>
      </c>
    </row>
    <row r="1472" spans="1:11" customFormat="1" x14ac:dyDescent="0.25">
      <c r="A1472" t="str">
        <f t="shared" si="234"/>
        <v>41</v>
      </c>
      <c r="B1472" t="s">
        <v>812</v>
      </c>
      <c r="C1472" t="str">
        <f t="shared" si="248"/>
        <v>091</v>
      </c>
      <c r="D1472" t="s">
        <v>812</v>
      </c>
      <c r="E1472" t="str">
        <f t="shared" si="246"/>
        <v>01</v>
      </c>
      <c r="F1472" t="str">
        <f>"003"</f>
        <v>003</v>
      </c>
      <c r="G1472" t="str">
        <f>""</f>
        <v/>
      </c>
      <c r="H1472" t="s">
        <v>3</v>
      </c>
      <c r="I1472" t="s">
        <v>3782</v>
      </c>
      <c r="J1472" t="s">
        <v>7367</v>
      </c>
      <c r="K1472" t="str">
        <f>"41002"</f>
        <v>41002</v>
      </c>
    </row>
    <row r="1473" spans="1:11" customFormat="1" x14ac:dyDescent="0.25">
      <c r="A1473" t="str">
        <f t="shared" si="234"/>
        <v>41</v>
      </c>
      <c r="B1473" t="s">
        <v>812</v>
      </c>
      <c r="C1473" t="str">
        <f t="shared" si="248"/>
        <v>091</v>
      </c>
      <c r="D1473" t="s">
        <v>812</v>
      </c>
      <c r="E1473" t="str">
        <f t="shared" si="246"/>
        <v>01</v>
      </c>
      <c r="F1473" t="str">
        <f>"004"</f>
        <v>004</v>
      </c>
      <c r="G1473" t="str">
        <f>""</f>
        <v/>
      </c>
      <c r="H1473" t="s">
        <v>3</v>
      </c>
      <c r="I1473" t="s">
        <v>3780</v>
      </c>
      <c r="J1473" t="s">
        <v>7365</v>
      </c>
      <c r="K1473" t="str">
        <f>"41003"</f>
        <v>41003</v>
      </c>
    </row>
    <row r="1474" spans="1:11" customFormat="1" x14ac:dyDescent="0.25">
      <c r="A1474" t="str">
        <f t="shared" si="234"/>
        <v>41</v>
      </c>
      <c r="B1474" t="s">
        <v>812</v>
      </c>
      <c r="C1474" t="str">
        <f t="shared" si="248"/>
        <v>091</v>
      </c>
      <c r="D1474" t="s">
        <v>812</v>
      </c>
      <c r="E1474" t="str">
        <f t="shared" si="246"/>
        <v>01</v>
      </c>
      <c r="F1474" t="str">
        <f>"005"</f>
        <v>005</v>
      </c>
      <c r="G1474" t="str">
        <f>""</f>
        <v/>
      </c>
      <c r="H1474" t="s">
        <v>3</v>
      </c>
      <c r="I1474" t="s">
        <v>3783</v>
      </c>
      <c r="J1474" t="s">
        <v>7368</v>
      </c>
      <c r="K1474" t="str">
        <f>"41003"</f>
        <v>41003</v>
      </c>
    </row>
    <row r="1475" spans="1:11" customFormat="1" x14ac:dyDescent="0.25">
      <c r="A1475" t="str">
        <f t="shared" ref="A1475:A1538" si="249">"41"</f>
        <v>41</v>
      </c>
      <c r="B1475" t="s">
        <v>812</v>
      </c>
      <c r="C1475" t="str">
        <f t="shared" si="248"/>
        <v>091</v>
      </c>
      <c r="D1475" t="s">
        <v>812</v>
      </c>
      <c r="E1475" t="str">
        <f t="shared" si="246"/>
        <v>01</v>
      </c>
      <c r="F1475" t="str">
        <f>"006"</f>
        <v>006</v>
      </c>
      <c r="G1475" t="str">
        <f>""</f>
        <v/>
      </c>
      <c r="H1475" t="s">
        <v>3</v>
      </c>
      <c r="I1475" t="s">
        <v>3784</v>
      </c>
      <c r="J1475" t="s">
        <v>7369</v>
      </c>
      <c r="K1475" t="str">
        <f>"41002"</f>
        <v>41002</v>
      </c>
    </row>
    <row r="1476" spans="1:11" customFormat="1" x14ac:dyDescent="0.25">
      <c r="A1476" t="str">
        <f t="shared" si="249"/>
        <v>41</v>
      </c>
      <c r="B1476" t="s">
        <v>812</v>
      </c>
      <c r="C1476" t="str">
        <f t="shared" si="248"/>
        <v>091</v>
      </c>
      <c r="D1476" t="s">
        <v>812</v>
      </c>
      <c r="E1476" t="str">
        <f t="shared" si="246"/>
        <v>01</v>
      </c>
      <c r="F1476" t="str">
        <f>"007"</f>
        <v>007</v>
      </c>
      <c r="G1476" t="str">
        <f>""</f>
        <v/>
      </c>
      <c r="H1476" t="s">
        <v>1</v>
      </c>
      <c r="I1476" t="s">
        <v>3784</v>
      </c>
      <c r="J1476" t="s">
        <v>7369</v>
      </c>
      <c r="K1476" t="str">
        <f>"41002"</f>
        <v>41002</v>
      </c>
    </row>
    <row r="1477" spans="1:11" customFormat="1" x14ac:dyDescent="0.25">
      <c r="A1477" t="str">
        <f t="shared" si="249"/>
        <v>41</v>
      </c>
      <c r="B1477" t="s">
        <v>812</v>
      </c>
      <c r="C1477" t="str">
        <f t="shared" si="248"/>
        <v>091</v>
      </c>
      <c r="D1477" t="s">
        <v>812</v>
      </c>
      <c r="E1477" t="str">
        <f t="shared" si="246"/>
        <v>01</v>
      </c>
      <c r="F1477" t="str">
        <f>"007"</f>
        <v>007</v>
      </c>
      <c r="G1477" t="str">
        <f>""</f>
        <v/>
      </c>
      <c r="H1477" t="s">
        <v>0</v>
      </c>
      <c r="I1477" t="s">
        <v>3784</v>
      </c>
      <c r="J1477" t="s">
        <v>7369</v>
      </c>
      <c r="K1477" t="str">
        <f>"41002"</f>
        <v>41002</v>
      </c>
    </row>
    <row r="1478" spans="1:11" customFormat="1" x14ac:dyDescent="0.25">
      <c r="A1478" t="str">
        <f t="shared" si="249"/>
        <v>41</v>
      </c>
      <c r="B1478" t="s">
        <v>812</v>
      </c>
      <c r="C1478" t="str">
        <f t="shared" si="248"/>
        <v>091</v>
      </c>
      <c r="D1478" t="s">
        <v>812</v>
      </c>
      <c r="E1478" t="str">
        <f t="shared" si="246"/>
        <v>01</v>
      </c>
      <c r="F1478" t="str">
        <f>"008"</f>
        <v>008</v>
      </c>
      <c r="G1478" t="str">
        <f>""</f>
        <v/>
      </c>
      <c r="H1478" t="s">
        <v>1</v>
      </c>
      <c r="I1478" t="s">
        <v>3785</v>
      </c>
      <c r="J1478" t="s">
        <v>7370</v>
      </c>
      <c r="K1478" t="str">
        <f>"41003"</f>
        <v>41003</v>
      </c>
    </row>
    <row r="1479" spans="1:11" customFormat="1" x14ac:dyDescent="0.25">
      <c r="A1479" t="str">
        <f t="shared" si="249"/>
        <v>41</v>
      </c>
      <c r="B1479" t="s">
        <v>812</v>
      </c>
      <c r="C1479" t="str">
        <f t="shared" si="248"/>
        <v>091</v>
      </c>
      <c r="D1479" t="s">
        <v>812</v>
      </c>
      <c r="E1479" t="str">
        <f t="shared" si="246"/>
        <v>01</v>
      </c>
      <c r="F1479" t="str">
        <f>"008"</f>
        <v>008</v>
      </c>
      <c r="G1479" t="str">
        <f>""</f>
        <v/>
      </c>
      <c r="H1479" t="s">
        <v>0</v>
      </c>
      <c r="I1479" t="s">
        <v>3785</v>
      </c>
      <c r="J1479" t="s">
        <v>7370</v>
      </c>
      <c r="K1479" t="str">
        <f>"41003"</f>
        <v>41003</v>
      </c>
    </row>
    <row r="1480" spans="1:11" customFormat="1" x14ac:dyDescent="0.25">
      <c r="A1480" t="str">
        <f t="shared" si="249"/>
        <v>41</v>
      </c>
      <c r="B1480" t="s">
        <v>812</v>
      </c>
      <c r="C1480" t="str">
        <f t="shared" si="248"/>
        <v>091</v>
      </c>
      <c r="D1480" t="s">
        <v>812</v>
      </c>
      <c r="E1480" t="str">
        <f t="shared" si="246"/>
        <v>01</v>
      </c>
      <c r="F1480" t="str">
        <f>"009"</f>
        <v>009</v>
      </c>
      <c r="G1480" t="str">
        <f>""</f>
        <v/>
      </c>
      <c r="H1480" t="s">
        <v>3</v>
      </c>
      <c r="I1480" t="s">
        <v>3786</v>
      </c>
      <c r="J1480" t="s">
        <v>7371</v>
      </c>
      <c r="K1480" t="str">
        <f t="shared" ref="K1480:K1499" si="250">"41002"</f>
        <v>41002</v>
      </c>
    </row>
    <row r="1481" spans="1:11" customFormat="1" x14ac:dyDescent="0.25">
      <c r="A1481" t="str">
        <f t="shared" si="249"/>
        <v>41</v>
      </c>
      <c r="B1481" t="s">
        <v>812</v>
      </c>
      <c r="C1481" t="str">
        <f t="shared" si="248"/>
        <v>091</v>
      </c>
      <c r="D1481" t="s">
        <v>812</v>
      </c>
      <c r="E1481" t="str">
        <f t="shared" si="246"/>
        <v>01</v>
      </c>
      <c r="F1481" t="str">
        <f>"010"</f>
        <v>010</v>
      </c>
      <c r="G1481" t="str">
        <f>""</f>
        <v/>
      </c>
      <c r="H1481" t="s">
        <v>1</v>
      </c>
      <c r="I1481" t="s">
        <v>3786</v>
      </c>
      <c r="J1481" t="s">
        <v>7371</v>
      </c>
      <c r="K1481" t="str">
        <f t="shared" si="250"/>
        <v>41002</v>
      </c>
    </row>
    <row r="1482" spans="1:11" customFormat="1" x14ac:dyDescent="0.25">
      <c r="A1482" t="str">
        <f t="shared" si="249"/>
        <v>41</v>
      </c>
      <c r="B1482" t="s">
        <v>812</v>
      </c>
      <c r="C1482" t="str">
        <f t="shared" si="248"/>
        <v>091</v>
      </c>
      <c r="D1482" t="s">
        <v>812</v>
      </c>
      <c r="E1482" t="str">
        <f t="shared" si="246"/>
        <v>01</v>
      </c>
      <c r="F1482" t="str">
        <f>"010"</f>
        <v>010</v>
      </c>
      <c r="G1482" t="str">
        <f>""</f>
        <v/>
      </c>
      <c r="H1482" t="s">
        <v>0</v>
      </c>
      <c r="I1482" t="s">
        <v>3786</v>
      </c>
      <c r="J1482" t="s">
        <v>7371</v>
      </c>
      <c r="K1482" t="str">
        <f t="shared" si="250"/>
        <v>41002</v>
      </c>
    </row>
    <row r="1483" spans="1:11" customFormat="1" x14ac:dyDescent="0.25">
      <c r="A1483" t="str">
        <f t="shared" si="249"/>
        <v>41</v>
      </c>
      <c r="B1483" t="s">
        <v>812</v>
      </c>
      <c r="C1483" t="str">
        <f t="shared" si="248"/>
        <v>091</v>
      </c>
      <c r="D1483" t="s">
        <v>812</v>
      </c>
      <c r="E1483" t="str">
        <f t="shared" si="246"/>
        <v>01</v>
      </c>
      <c r="F1483" t="str">
        <f>"011"</f>
        <v>011</v>
      </c>
      <c r="G1483" t="str">
        <f>""</f>
        <v/>
      </c>
      <c r="H1483" t="s">
        <v>3</v>
      </c>
      <c r="I1483" t="s">
        <v>3787</v>
      </c>
      <c r="J1483" t="s">
        <v>7372</v>
      </c>
      <c r="K1483" t="str">
        <f t="shared" si="250"/>
        <v>41002</v>
      </c>
    </row>
    <row r="1484" spans="1:11" customFormat="1" x14ac:dyDescent="0.25">
      <c r="A1484" t="str">
        <f t="shared" si="249"/>
        <v>41</v>
      </c>
      <c r="B1484" t="s">
        <v>812</v>
      </c>
      <c r="C1484" t="str">
        <f t="shared" si="248"/>
        <v>091</v>
      </c>
      <c r="D1484" t="s">
        <v>812</v>
      </c>
      <c r="E1484" t="str">
        <f t="shared" si="246"/>
        <v>01</v>
      </c>
      <c r="F1484" t="str">
        <f>"012"</f>
        <v>012</v>
      </c>
      <c r="G1484" t="str">
        <f>""</f>
        <v/>
      </c>
      <c r="H1484" t="s">
        <v>1</v>
      </c>
      <c r="I1484" t="s">
        <v>3787</v>
      </c>
      <c r="J1484" t="s">
        <v>7372</v>
      </c>
      <c r="K1484" t="str">
        <f t="shared" si="250"/>
        <v>41002</v>
      </c>
    </row>
    <row r="1485" spans="1:11" customFormat="1" x14ac:dyDescent="0.25">
      <c r="A1485" t="str">
        <f t="shared" si="249"/>
        <v>41</v>
      </c>
      <c r="B1485" t="s">
        <v>812</v>
      </c>
      <c r="C1485" t="str">
        <f t="shared" si="248"/>
        <v>091</v>
      </c>
      <c r="D1485" t="s">
        <v>812</v>
      </c>
      <c r="E1485" t="str">
        <f t="shared" si="246"/>
        <v>01</v>
      </c>
      <c r="F1485" t="str">
        <f>"012"</f>
        <v>012</v>
      </c>
      <c r="G1485" t="str">
        <f>""</f>
        <v/>
      </c>
      <c r="H1485" t="s">
        <v>0</v>
      </c>
      <c r="I1485" t="s">
        <v>3787</v>
      </c>
      <c r="J1485" t="s">
        <v>7372</v>
      </c>
      <c r="K1485" t="str">
        <f t="shared" si="250"/>
        <v>41002</v>
      </c>
    </row>
    <row r="1486" spans="1:11" customFormat="1" x14ac:dyDescent="0.25">
      <c r="A1486" t="str">
        <f t="shared" si="249"/>
        <v>41</v>
      </c>
      <c r="B1486" t="s">
        <v>812</v>
      </c>
      <c r="C1486" t="str">
        <f t="shared" si="248"/>
        <v>091</v>
      </c>
      <c r="D1486" t="s">
        <v>812</v>
      </c>
      <c r="E1486" t="str">
        <f t="shared" si="246"/>
        <v>01</v>
      </c>
      <c r="F1486" t="str">
        <f>"013"</f>
        <v>013</v>
      </c>
      <c r="G1486" t="str">
        <f>""</f>
        <v/>
      </c>
      <c r="H1486" t="s">
        <v>3</v>
      </c>
      <c r="I1486" t="s">
        <v>3786</v>
      </c>
      <c r="J1486" t="s">
        <v>7371</v>
      </c>
      <c r="K1486" t="str">
        <f t="shared" si="250"/>
        <v>41002</v>
      </c>
    </row>
    <row r="1487" spans="1:11" customFormat="1" x14ac:dyDescent="0.25">
      <c r="A1487" t="str">
        <f t="shared" si="249"/>
        <v>41</v>
      </c>
      <c r="B1487" t="s">
        <v>812</v>
      </c>
      <c r="C1487" t="str">
        <f t="shared" si="248"/>
        <v>091</v>
      </c>
      <c r="D1487" t="s">
        <v>812</v>
      </c>
      <c r="E1487" t="str">
        <f t="shared" si="246"/>
        <v>01</v>
      </c>
      <c r="F1487" t="str">
        <f>"014"</f>
        <v>014</v>
      </c>
      <c r="G1487" t="str">
        <f>""</f>
        <v/>
      </c>
      <c r="H1487" t="s">
        <v>1</v>
      </c>
      <c r="I1487" t="s">
        <v>3788</v>
      </c>
      <c r="J1487" t="s">
        <v>7373</v>
      </c>
      <c r="K1487" t="str">
        <f t="shared" si="250"/>
        <v>41002</v>
      </c>
    </row>
    <row r="1488" spans="1:11" customFormat="1" x14ac:dyDescent="0.25">
      <c r="A1488" t="str">
        <f t="shared" si="249"/>
        <v>41</v>
      </c>
      <c r="B1488" t="s">
        <v>812</v>
      </c>
      <c r="C1488" t="str">
        <f t="shared" si="248"/>
        <v>091</v>
      </c>
      <c r="D1488" t="s">
        <v>812</v>
      </c>
      <c r="E1488" t="str">
        <f t="shared" si="246"/>
        <v>01</v>
      </c>
      <c r="F1488" t="str">
        <f>"014"</f>
        <v>014</v>
      </c>
      <c r="G1488" t="str">
        <f>""</f>
        <v/>
      </c>
      <c r="H1488" t="s">
        <v>0</v>
      </c>
      <c r="I1488" t="s">
        <v>3788</v>
      </c>
      <c r="J1488" t="s">
        <v>7373</v>
      </c>
      <c r="K1488" t="str">
        <f t="shared" si="250"/>
        <v>41002</v>
      </c>
    </row>
    <row r="1489" spans="1:11" customFormat="1" x14ac:dyDescent="0.25">
      <c r="A1489" t="str">
        <f t="shared" si="249"/>
        <v>41</v>
      </c>
      <c r="B1489" t="s">
        <v>812</v>
      </c>
      <c r="C1489" t="str">
        <f t="shared" si="248"/>
        <v>091</v>
      </c>
      <c r="D1489" t="s">
        <v>812</v>
      </c>
      <c r="E1489" t="str">
        <f t="shared" si="246"/>
        <v>01</v>
      </c>
      <c r="F1489" t="str">
        <f>"016"</f>
        <v>016</v>
      </c>
      <c r="G1489" t="str">
        <f>""</f>
        <v/>
      </c>
      <c r="H1489" t="s">
        <v>1</v>
      </c>
      <c r="I1489" t="s">
        <v>3789</v>
      </c>
      <c r="J1489" t="s">
        <v>7374</v>
      </c>
      <c r="K1489" t="str">
        <f t="shared" si="250"/>
        <v>41002</v>
      </c>
    </row>
    <row r="1490" spans="1:11" customFormat="1" x14ac:dyDescent="0.25">
      <c r="A1490" t="str">
        <f t="shared" si="249"/>
        <v>41</v>
      </c>
      <c r="B1490" t="s">
        <v>812</v>
      </c>
      <c r="C1490" t="str">
        <f t="shared" si="248"/>
        <v>091</v>
      </c>
      <c r="D1490" t="s">
        <v>812</v>
      </c>
      <c r="E1490" t="str">
        <f t="shared" si="246"/>
        <v>01</v>
      </c>
      <c r="F1490" t="str">
        <f>"016"</f>
        <v>016</v>
      </c>
      <c r="G1490" t="str">
        <f>""</f>
        <v/>
      </c>
      <c r="H1490" t="s">
        <v>0</v>
      </c>
      <c r="I1490" t="s">
        <v>3789</v>
      </c>
      <c r="J1490" t="s">
        <v>7374</v>
      </c>
      <c r="K1490" t="str">
        <f t="shared" si="250"/>
        <v>41002</v>
      </c>
    </row>
    <row r="1491" spans="1:11" customFormat="1" x14ac:dyDescent="0.25">
      <c r="A1491" t="str">
        <f t="shared" si="249"/>
        <v>41</v>
      </c>
      <c r="B1491" t="s">
        <v>812</v>
      </c>
      <c r="C1491" t="str">
        <f t="shared" si="248"/>
        <v>091</v>
      </c>
      <c r="D1491" t="s">
        <v>812</v>
      </c>
      <c r="E1491" t="str">
        <f t="shared" si="246"/>
        <v>01</v>
      </c>
      <c r="F1491" t="str">
        <f>"016"</f>
        <v>016</v>
      </c>
      <c r="G1491" t="str">
        <f>""</f>
        <v/>
      </c>
      <c r="H1491" t="s">
        <v>2</v>
      </c>
      <c r="I1491" t="s">
        <v>3789</v>
      </c>
      <c r="J1491" t="s">
        <v>7374</v>
      </c>
      <c r="K1491" t="str">
        <f t="shared" si="250"/>
        <v>41002</v>
      </c>
    </row>
    <row r="1492" spans="1:11" customFormat="1" x14ac:dyDescent="0.25">
      <c r="A1492" t="str">
        <f t="shared" si="249"/>
        <v>41</v>
      </c>
      <c r="B1492" t="s">
        <v>812</v>
      </c>
      <c r="C1492" t="str">
        <f t="shared" si="248"/>
        <v>091</v>
      </c>
      <c r="D1492" t="s">
        <v>812</v>
      </c>
      <c r="E1492" t="str">
        <f t="shared" si="246"/>
        <v>01</v>
      </c>
      <c r="F1492" t="str">
        <f>"017"</f>
        <v>017</v>
      </c>
      <c r="G1492" t="str">
        <f>""</f>
        <v/>
      </c>
      <c r="H1492" t="s">
        <v>3</v>
      </c>
      <c r="I1492" t="s">
        <v>3782</v>
      </c>
      <c r="J1492" t="s">
        <v>7367</v>
      </c>
      <c r="K1492" t="str">
        <f t="shared" si="250"/>
        <v>41002</v>
      </c>
    </row>
    <row r="1493" spans="1:11" customFormat="1" x14ac:dyDescent="0.25">
      <c r="A1493" t="str">
        <f t="shared" si="249"/>
        <v>41</v>
      </c>
      <c r="B1493" t="s">
        <v>812</v>
      </c>
      <c r="C1493" t="str">
        <f t="shared" si="248"/>
        <v>091</v>
      </c>
      <c r="D1493" t="s">
        <v>812</v>
      </c>
      <c r="E1493" t="str">
        <f t="shared" si="246"/>
        <v>01</v>
      </c>
      <c r="F1493" t="str">
        <f>"018"</f>
        <v>018</v>
      </c>
      <c r="G1493" t="str">
        <f>""</f>
        <v/>
      </c>
      <c r="H1493" t="s">
        <v>1</v>
      </c>
      <c r="I1493" t="s">
        <v>3788</v>
      </c>
      <c r="J1493" t="s">
        <v>7373</v>
      </c>
      <c r="K1493" t="str">
        <f t="shared" si="250"/>
        <v>41002</v>
      </c>
    </row>
    <row r="1494" spans="1:11" customFormat="1" x14ac:dyDescent="0.25">
      <c r="A1494" t="str">
        <f t="shared" si="249"/>
        <v>41</v>
      </c>
      <c r="B1494" t="s">
        <v>812</v>
      </c>
      <c r="C1494" t="str">
        <f t="shared" si="248"/>
        <v>091</v>
      </c>
      <c r="D1494" t="s">
        <v>812</v>
      </c>
      <c r="E1494" t="str">
        <f t="shared" si="246"/>
        <v>01</v>
      </c>
      <c r="F1494" t="str">
        <f>"018"</f>
        <v>018</v>
      </c>
      <c r="G1494" t="str">
        <f>""</f>
        <v/>
      </c>
      <c r="H1494" t="s">
        <v>0</v>
      </c>
      <c r="I1494" t="s">
        <v>3788</v>
      </c>
      <c r="J1494" t="s">
        <v>7373</v>
      </c>
      <c r="K1494" t="str">
        <f t="shared" si="250"/>
        <v>41002</v>
      </c>
    </row>
    <row r="1495" spans="1:11" customFormat="1" x14ac:dyDescent="0.25">
      <c r="A1495" t="str">
        <f t="shared" si="249"/>
        <v>41</v>
      </c>
      <c r="B1495" t="s">
        <v>812</v>
      </c>
      <c r="C1495" t="str">
        <f t="shared" si="248"/>
        <v>091</v>
      </c>
      <c r="D1495" t="s">
        <v>812</v>
      </c>
      <c r="E1495" t="str">
        <f t="shared" si="246"/>
        <v>01</v>
      </c>
      <c r="F1495" t="str">
        <f>"019"</f>
        <v>019</v>
      </c>
      <c r="G1495" t="str">
        <f>""</f>
        <v/>
      </c>
      <c r="H1495" t="s">
        <v>3</v>
      </c>
      <c r="I1495" t="s">
        <v>3790</v>
      </c>
      <c r="J1495" t="s">
        <v>7375</v>
      </c>
      <c r="K1495" t="str">
        <f t="shared" si="250"/>
        <v>41002</v>
      </c>
    </row>
    <row r="1496" spans="1:11" customFormat="1" x14ac:dyDescent="0.25">
      <c r="A1496" t="str">
        <f t="shared" si="249"/>
        <v>41</v>
      </c>
      <c r="B1496" t="s">
        <v>812</v>
      </c>
      <c r="C1496" t="str">
        <f t="shared" si="248"/>
        <v>091</v>
      </c>
      <c r="D1496" t="s">
        <v>812</v>
      </c>
      <c r="E1496" t="str">
        <f t="shared" si="246"/>
        <v>01</v>
      </c>
      <c r="F1496" t="str">
        <f>"020"</f>
        <v>020</v>
      </c>
      <c r="G1496" t="str">
        <f>""</f>
        <v/>
      </c>
      <c r="H1496" t="s">
        <v>3</v>
      </c>
      <c r="I1496" t="s">
        <v>3790</v>
      </c>
      <c r="J1496" t="s">
        <v>7375</v>
      </c>
      <c r="K1496" t="str">
        <f t="shared" si="250"/>
        <v>41002</v>
      </c>
    </row>
    <row r="1497" spans="1:11" customFormat="1" x14ac:dyDescent="0.25">
      <c r="A1497" t="str">
        <f t="shared" si="249"/>
        <v>41</v>
      </c>
      <c r="B1497" t="s">
        <v>812</v>
      </c>
      <c r="C1497" t="str">
        <f t="shared" si="248"/>
        <v>091</v>
      </c>
      <c r="D1497" t="s">
        <v>812</v>
      </c>
      <c r="E1497" t="str">
        <f t="shared" si="246"/>
        <v>01</v>
      </c>
      <c r="F1497" t="str">
        <f>"021"</f>
        <v>021</v>
      </c>
      <c r="G1497" t="str">
        <f>""</f>
        <v/>
      </c>
      <c r="H1497" t="s">
        <v>3</v>
      </c>
      <c r="I1497" t="s">
        <v>3791</v>
      </c>
      <c r="J1497" t="s">
        <v>7376</v>
      </c>
      <c r="K1497" t="str">
        <f t="shared" si="250"/>
        <v>41002</v>
      </c>
    </row>
    <row r="1498" spans="1:11" customFormat="1" x14ac:dyDescent="0.25">
      <c r="A1498" t="str">
        <f t="shared" si="249"/>
        <v>41</v>
      </c>
      <c r="B1498" t="s">
        <v>812</v>
      </c>
      <c r="C1498" t="str">
        <f t="shared" si="248"/>
        <v>091</v>
      </c>
      <c r="D1498" t="s">
        <v>812</v>
      </c>
      <c r="E1498" t="str">
        <f t="shared" si="246"/>
        <v>01</v>
      </c>
      <c r="F1498" t="str">
        <f>"022"</f>
        <v>022</v>
      </c>
      <c r="G1498" t="str">
        <f>""</f>
        <v/>
      </c>
      <c r="H1498" t="s">
        <v>1</v>
      </c>
      <c r="I1498" t="s">
        <v>3789</v>
      </c>
      <c r="J1498" t="s">
        <v>7374</v>
      </c>
      <c r="K1498" t="str">
        <f t="shared" si="250"/>
        <v>41002</v>
      </c>
    </row>
    <row r="1499" spans="1:11" customFormat="1" x14ac:dyDescent="0.25">
      <c r="A1499" t="str">
        <f t="shared" si="249"/>
        <v>41</v>
      </c>
      <c r="B1499" t="s">
        <v>812</v>
      </c>
      <c r="C1499" t="str">
        <f t="shared" si="248"/>
        <v>091</v>
      </c>
      <c r="D1499" t="s">
        <v>812</v>
      </c>
      <c r="E1499" t="str">
        <f t="shared" si="246"/>
        <v>01</v>
      </c>
      <c r="F1499" t="str">
        <f>"022"</f>
        <v>022</v>
      </c>
      <c r="G1499" t="str">
        <f>""</f>
        <v/>
      </c>
      <c r="H1499" t="s">
        <v>0</v>
      </c>
      <c r="I1499" t="s">
        <v>3789</v>
      </c>
      <c r="J1499" t="s">
        <v>7374</v>
      </c>
      <c r="K1499" t="str">
        <f t="shared" si="250"/>
        <v>41002</v>
      </c>
    </row>
    <row r="1500" spans="1:11" customFormat="1" x14ac:dyDescent="0.25">
      <c r="A1500" t="str">
        <f t="shared" si="249"/>
        <v>41</v>
      </c>
      <c r="B1500" t="s">
        <v>812</v>
      </c>
      <c r="C1500" t="str">
        <f t="shared" si="248"/>
        <v>091</v>
      </c>
      <c r="D1500" t="s">
        <v>812</v>
      </c>
      <c r="E1500" t="str">
        <f t="shared" si="246"/>
        <v>01</v>
      </c>
      <c r="F1500" t="str">
        <f>"023"</f>
        <v>023</v>
      </c>
      <c r="G1500" t="str">
        <f>""</f>
        <v/>
      </c>
      <c r="H1500" t="s">
        <v>1</v>
      </c>
      <c r="I1500" t="s">
        <v>3781</v>
      </c>
      <c r="J1500" t="s">
        <v>7366</v>
      </c>
      <c r="K1500" t="str">
        <f>"41003"</f>
        <v>41003</v>
      </c>
    </row>
    <row r="1501" spans="1:11" customFormat="1" x14ac:dyDescent="0.25">
      <c r="A1501" t="str">
        <f t="shared" si="249"/>
        <v>41</v>
      </c>
      <c r="B1501" t="s">
        <v>812</v>
      </c>
      <c r="C1501" t="str">
        <f t="shared" si="248"/>
        <v>091</v>
      </c>
      <c r="D1501" t="s">
        <v>812</v>
      </c>
      <c r="E1501" t="str">
        <f t="shared" si="246"/>
        <v>01</v>
      </c>
      <c r="F1501" t="str">
        <f>"023"</f>
        <v>023</v>
      </c>
      <c r="G1501" t="str">
        <f>""</f>
        <v/>
      </c>
      <c r="H1501" t="s">
        <v>0</v>
      </c>
      <c r="I1501" t="s">
        <v>3781</v>
      </c>
      <c r="J1501" t="s">
        <v>7366</v>
      </c>
      <c r="K1501" t="str">
        <f>"41003"</f>
        <v>41003</v>
      </c>
    </row>
    <row r="1502" spans="1:11" customFormat="1" x14ac:dyDescent="0.25">
      <c r="A1502" t="str">
        <f t="shared" si="249"/>
        <v>41</v>
      </c>
      <c r="B1502" t="s">
        <v>812</v>
      </c>
      <c r="C1502" t="str">
        <f t="shared" si="248"/>
        <v>091</v>
      </c>
      <c r="D1502" t="s">
        <v>812</v>
      </c>
      <c r="E1502" t="str">
        <f t="shared" si="246"/>
        <v>01</v>
      </c>
      <c r="F1502" t="str">
        <f>"023"</f>
        <v>023</v>
      </c>
      <c r="G1502" t="str">
        <f>""</f>
        <v/>
      </c>
      <c r="H1502" t="s">
        <v>2</v>
      </c>
      <c r="I1502" t="s">
        <v>3781</v>
      </c>
      <c r="J1502" t="s">
        <v>7366</v>
      </c>
      <c r="K1502" t="str">
        <f>"41003"</f>
        <v>41003</v>
      </c>
    </row>
    <row r="1503" spans="1:11" customFormat="1" x14ac:dyDescent="0.25">
      <c r="A1503" t="str">
        <f t="shared" si="249"/>
        <v>41</v>
      </c>
      <c r="B1503" t="s">
        <v>812</v>
      </c>
      <c r="C1503" t="str">
        <f t="shared" si="248"/>
        <v>091</v>
      </c>
      <c r="D1503" t="s">
        <v>812</v>
      </c>
      <c r="E1503" t="str">
        <f t="shared" si="246"/>
        <v>01</v>
      </c>
      <c r="F1503" t="str">
        <f>"024"</f>
        <v>024</v>
      </c>
      <c r="G1503" t="str">
        <f>""</f>
        <v/>
      </c>
      <c r="H1503" t="s">
        <v>1</v>
      </c>
      <c r="I1503" t="s">
        <v>3790</v>
      </c>
      <c r="J1503" t="s">
        <v>7375</v>
      </c>
      <c r="K1503" t="str">
        <f>"41002"</f>
        <v>41002</v>
      </c>
    </row>
    <row r="1504" spans="1:11" customFormat="1" x14ac:dyDescent="0.25">
      <c r="A1504" t="str">
        <f t="shared" si="249"/>
        <v>41</v>
      </c>
      <c r="B1504" t="s">
        <v>812</v>
      </c>
      <c r="C1504" t="str">
        <f t="shared" si="248"/>
        <v>091</v>
      </c>
      <c r="D1504" t="s">
        <v>812</v>
      </c>
      <c r="E1504" t="str">
        <f t="shared" si="246"/>
        <v>01</v>
      </c>
      <c r="F1504" t="str">
        <f>"024"</f>
        <v>024</v>
      </c>
      <c r="G1504" t="str">
        <f>""</f>
        <v/>
      </c>
      <c r="H1504" t="s">
        <v>0</v>
      </c>
      <c r="I1504" t="s">
        <v>3790</v>
      </c>
      <c r="J1504" t="s">
        <v>7375</v>
      </c>
      <c r="K1504" t="str">
        <f>"41002"</f>
        <v>41002</v>
      </c>
    </row>
    <row r="1505" spans="1:11" customFormat="1" x14ac:dyDescent="0.25">
      <c r="A1505" t="str">
        <f t="shared" si="249"/>
        <v>41</v>
      </c>
      <c r="B1505" t="s">
        <v>812</v>
      </c>
      <c r="C1505" t="str">
        <f t="shared" si="248"/>
        <v>091</v>
      </c>
      <c r="D1505" t="s">
        <v>812</v>
      </c>
      <c r="E1505" t="str">
        <f t="shared" si="246"/>
        <v>01</v>
      </c>
      <c r="F1505" t="str">
        <f>"025"</f>
        <v>025</v>
      </c>
      <c r="G1505" t="str">
        <f>""</f>
        <v/>
      </c>
      <c r="H1505" t="s">
        <v>1</v>
      </c>
      <c r="I1505" t="s">
        <v>3792</v>
      </c>
      <c r="J1505" t="s">
        <v>7377</v>
      </c>
      <c r="K1505" t="str">
        <f>"41003"</f>
        <v>41003</v>
      </c>
    </row>
    <row r="1506" spans="1:11" customFormat="1" x14ac:dyDescent="0.25">
      <c r="A1506" t="str">
        <f t="shared" si="249"/>
        <v>41</v>
      </c>
      <c r="B1506" t="s">
        <v>812</v>
      </c>
      <c r="C1506" t="str">
        <f t="shared" si="248"/>
        <v>091</v>
      </c>
      <c r="D1506" t="s">
        <v>812</v>
      </c>
      <c r="E1506" t="str">
        <f t="shared" si="246"/>
        <v>01</v>
      </c>
      <c r="F1506" t="str">
        <f>"025"</f>
        <v>025</v>
      </c>
      <c r="G1506" t="str">
        <f>""</f>
        <v/>
      </c>
      <c r="H1506" t="s">
        <v>0</v>
      </c>
      <c r="I1506" t="s">
        <v>3792</v>
      </c>
      <c r="J1506" t="s">
        <v>7377</v>
      </c>
      <c r="K1506" t="str">
        <f>"41003"</f>
        <v>41003</v>
      </c>
    </row>
    <row r="1507" spans="1:11" customFormat="1" x14ac:dyDescent="0.25">
      <c r="A1507" t="str">
        <f t="shared" si="249"/>
        <v>41</v>
      </c>
      <c r="B1507" t="s">
        <v>812</v>
      </c>
      <c r="C1507" t="str">
        <f t="shared" si="248"/>
        <v>091</v>
      </c>
      <c r="D1507" t="s">
        <v>812</v>
      </c>
      <c r="E1507" t="str">
        <f t="shared" si="246"/>
        <v>01</v>
      </c>
      <c r="F1507" t="str">
        <f>"025"</f>
        <v>025</v>
      </c>
      <c r="G1507" t="str">
        <f>""</f>
        <v/>
      </c>
      <c r="H1507" t="s">
        <v>2</v>
      </c>
      <c r="I1507" t="s">
        <v>3792</v>
      </c>
      <c r="J1507" t="s">
        <v>7377</v>
      </c>
      <c r="K1507" t="str">
        <f>"41003"</f>
        <v>41003</v>
      </c>
    </row>
    <row r="1508" spans="1:11" customFormat="1" x14ac:dyDescent="0.25">
      <c r="A1508" t="str">
        <f t="shared" si="249"/>
        <v>41</v>
      </c>
      <c r="B1508" t="s">
        <v>812</v>
      </c>
      <c r="C1508" t="str">
        <f t="shared" si="248"/>
        <v>091</v>
      </c>
      <c r="D1508" t="s">
        <v>812</v>
      </c>
      <c r="E1508" t="str">
        <f t="shared" si="246"/>
        <v>01</v>
      </c>
      <c r="F1508" t="str">
        <f>"026"</f>
        <v>026</v>
      </c>
      <c r="G1508" t="str">
        <f>""</f>
        <v/>
      </c>
      <c r="H1508" t="s">
        <v>1</v>
      </c>
      <c r="I1508" t="s">
        <v>3793</v>
      </c>
      <c r="J1508" t="s">
        <v>7378</v>
      </c>
      <c r="K1508" t="str">
        <f>"41001"</f>
        <v>41001</v>
      </c>
    </row>
    <row r="1509" spans="1:11" customFormat="1" x14ac:dyDescent="0.25">
      <c r="A1509" t="str">
        <f t="shared" si="249"/>
        <v>41</v>
      </c>
      <c r="B1509" t="s">
        <v>812</v>
      </c>
      <c r="C1509" t="str">
        <f t="shared" si="248"/>
        <v>091</v>
      </c>
      <c r="D1509" t="s">
        <v>812</v>
      </c>
      <c r="E1509" t="str">
        <f t="shared" si="246"/>
        <v>01</v>
      </c>
      <c r="F1509" t="str">
        <f>"026"</f>
        <v>026</v>
      </c>
      <c r="G1509" t="str">
        <f>""</f>
        <v/>
      </c>
      <c r="H1509" t="s">
        <v>0</v>
      </c>
      <c r="I1509" t="s">
        <v>3793</v>
      </c>
      <c r="J1509" t="s">
        <v>7378</v>
      </c>
      <c r="K1509" t="str">
        <f>"41001"</f>
        <v>41001</v>
      </c>
    </row>
    <row r="1510" spans="1:11" customFormat="1" x14ac:dyDescent="0.25">
      <c r="A1510" t="str">
        <f t="shared" si="249"/>
        <v>41</v>
      </c>
      <c r="B1510" t="s">
        <v>812</v>
      </c>
      <c r="C1510" t="str">
        <f t="shared" si="248"/>
        <v>091</v>
      </c>
      <c r="D1510" t="s">
        <v>812</v>
      </c>
      <c r="E1510" t="str">
        <f t="shared" si="246"/>
        <v>01</v>
      </c>
      <c r="F1510" t="str">
        <f>"027"</f>
        <v>027</v>
      </c>
      <c r="G1510" t="str">
        <f>""</f>
        <v/>
      </c>
      <c r="H1510" t="s">
        <v>1</v>
      </c>
      <c r="I1510" t="s">
        <v>3794</v>
      </c>
      <c r="J1510" t="s">
        <v>7379</v>
      </c>
      <c r="K1510" t="str">
        <f>"41001"</f>
        <v>41001</v>
      </c>
    </row>
    <row r="1511" spans="1:11" customFormat="1" x14ac:dyDescent="0.25">
      <c r="A1511" t="str">
        <f t="shared" si="249"/>
        <v>41</v>
      </c>
      <c r="B1511" t="s">
        <v>812</v>
      </c>
      <c r="C1511" t="str">
        <f t="shared" si="248"/>
        <v>091</v>
      </c>
      <c r="D1511" t="s">
        <v>812</v>
      </c>
      <c r="E1511" t="str">
        <f t="shared" si="246"/>
        <v>01</v>
      </c>
      <c r="F1511" t="str">
        <f>"027"</f>
        <v>027</v>
      </c>
      <c r="G1511" t="str">
        <f>""</f>
        <v/>
      </c>
      <c r="H1511" t="s">
        <v>0</v>
      </c>
      <c r="I1511" t="s">
        <v>3794</v>
      </c>
      <c r="J1511" t="s">
        <v>7379</v>
      </c>
      <c r="K1511" t="str">
        <f>"41001"</f>
        <v>41001</v>
      </c>
    </row>
    <row r="1512" spans="1:11" customFormat="1" x14ac:dyDescent="0.25">
      <c r="A1512" t="str">
        <f t="shared" si="249"/>
        <v>41</v>
      </c>
      <c r="B1512" t="s">
        <v>812</v>
      </c>
      <c r="C1512" t="str">
        <f t="shared" si="248"/>
        <v>091</v>
      </c>
      <c r="D1512" t="s">
        <v>812</v>
      </c>
      <c r="E1512" t="str">
        <f t="shared" si="246"/>
        <v>01</v>
      </c>
      <c r="F1512" t="str">
        <f>"028"</f>
        <v>028</v>
      </c>
      <c r="G1512" t="str">
        <f>""</f>
        <v/>
      </c>
      <c r="H1512" t="s">
        <v>3</v>
      </c>
      <c r="I1512" t="s">
        <v>3792</v>
      </c>
      <c r="J1512" t="s">
        <v>7377</v>
      </c>
      <c r="K1512" t="str">
        <f>"41003"</f>
        <v>41003</v>
      </c>
    </row>
    <row r="1513" spans="1:11" customFormat="1" x14ac:dyDescent="0.25">
      <c r="A1513" t="str">
        <f t="shared" si="249"/>
        <v>41</v>
      </c>
      <c r="B1513" t="s">
        <v>812</v>
      </c>
      <c r="C1513" t="str">
        <f t="shared" si="248"/>
        <v>091</v>
      </c>
      <c r="D1513" t="s">
        <v>812</v>
      </c>
      <c r="E1513" t="str">
        <f t="shared" si="246"/>
        <v>01</v>
      </c>
      <c r="F1513" t="str">
        <f>"029"</f>
        <v>029</v>
      </c>
      <c r="G1513" t="str">
        <f>""</f>
        <v/>
      </c>
      <c r="H1513" t="s">
        <v>1</v>
      </c>
      <c r="I1513" t="s">
        <v>3785</v>
      </c>
      <c r="J1513" t="s">
        <v>7370</v>
      </c>
      <c r="K1513" t="str">
        <f>"41003"</f>
        <v>41003</v>
      </c>
    </row>
    <row r="1514" spans="1:11" customFormat="1" x14ac:dyDescent="0.25">
      <c r="A1514" t="str">
        <f t="shared" si="249"/>
        <v>41</v>
      </c>
      <c r="B1514" t="s">
        <v>812</v>
      </c>
      <c r="C1514" t="str">
        <f t="shared" si="248"/>
        <v>091</v>
      </c>
      <c r="D1514" t="s">
        <v>812</v>
      </c>
      <c r="E1514" t="str">
        <f t="shared" si="246"/>
        <v>01</v>
      </c>
      <c r="F1514" t="str">
        <f>"029"</f>
        <v>029</v>
      </c>
      <c r="G1514" t="str">
        <f>""</f>
        <v/>
      </c>
      <c r="H1514" t="s">
        <v>0</v>
      </c>
      <c r="I1514" t="s">
        <v>3785</v>
      </c>
      <c r="J1514" t="s">
        <v>7370</v>
      </c>
      <c r="K1514" t="str">
        <f>"41003"</f>
        <v>41003</v>
      </c>
    </row>
    <row r="1515" spans="1:11" customFormat="1" x14ac:dyDescent="0.25">
      <c r="A1515" t="str">
        <f t="shared" si="249"/>
        <v>41</v>
      </c>
      <c r="B1515" t="s">
        <v>812</v>
      </c>
      <c r="C1515" t="str">
        <f t="shared" si="248"/>
        <v>091</v>
      </c>
      <c r="D1515" t="s">
        <v>812</v>
      </c>
      <c r="E1515" t="str">
        <f t="shared" si="246"/>
        <v>01</v>
      </c>
      <c r="F1515" t="str">
        <f>"030"</f>
        <v>030</v>
      </c>
      <c r="G1515" t="str">
        <f>""</f>
        <v/>
      </c>
      <c r="H1515" t="s">
        <v>3</v>
      </c>
      <c r="I1515" t="s">
        <v>3785</v>
      </c>
      <c r="J1515" t="s">
        <v>7370</v>
      </c>
      <c r="K1515" t="str">
        <f>"41003"</f>
        <v>41003</v>
      </c>
    </row>
    <row r="1516" spans="1:11" customFormat="1" x14ac:dyDescent="0.25">
      <c r="A1516" t="str">
        <f t="shared" si="249"/>
        <v>41</v>
      </c>
      <c r="B1516" t="s">
        <v>812</v>
      </c>
      <c r="C1516" t="str">
        <f t="shared" si="248"/>
        <v>091</v>
      </c>
      <c r="D1516" t="s">
        <v>812</v>
      </c>
      <c r="E1516" t="str">
        <f t="shared" si="246"/>
        <v>01</v>
      </c>
      <c r="F1516" t="str">
        <f>"032"</f>
        <v>032</v>
      </c>
      <c r="G1516" t="str">
        <f>""</f>
        <v/>
      </c>
      <c r="H1516" t="s">
        <v>3</v>
      </c>
      <c r="I1516" t="s">
        <v>3795</v>
      </c>
      <c r="J1516" t="s">
        <v>7380</v>
      </c>
      <c r="K1516" t="str">
        <f>"41008"</f>
        <v>41008</v>
      </c>
    </row>
    <row r="1517" spans="1:11" customFormat="1" x14ac:dyDescent="0.25">
      <c r="A1517" t="str">
        <f t="shared" si="249"/>
        <v>41</v>
      </c>
      <c r="B1517" t="s">
        <v>812</v>
      </c>
      <c r="C1517" t="str">
        <f t="shared" si="248"/>
        <v>091</v>
      </c>
      <c r="D1517" t="s">
        <v>812</v>
      </c>
      <c r="E1517" t="str">
        <f t="shared" si="246"/>
        <v>01</v>
      </c>
      <c r="F1517" t="str">
        <f>"033"</f>
        <v>033</v>
      </c>
      <c r="G1517" t="str">
        <f>""</f>
        <v/>
      </c>
      <c r="H1517" t="s">
        <v>3</v>
      </c>
      <c r="I1517" t="s">
        <v>3785</v>
      </c>
      <c r="J1517" t="s">
        <v>7370</v>
      </c>
      <c r="K1517" t="str">
        <f>"41003"</f>
        <v>41003</v>
      </c>
    </row>
    <row r="1518" spans="1:11" customFormat="1" x14ac:dyDescent="0.25">
      <c r="A1518" t="str">
        <f t="shared" si="249"/>
        <v>41</v>
      </c>
      <c r="B1518" t="s">
        <v>812</v>
      </c>
      <c r="C1518" t="str">
        <f t="shared" si="248"/>
        <v>091</v>
      </c>
      <c r="D1518" t="s">
        <v>812</v>
      </c>
      <c r="E1518" t="str">
        <f t="shared" si="246"/>
        <v>01</v>
      </c>
      <c r="F1518" t="str">
        <f>"034"</f>
        <v>034</v>
      </c>
      <c r="G1518" t="str">
        <f>""</f>
        <v/>
      </c>
      <c r="H1518" t="s">
        <v>1</v>
      </c>
      <c r="I1518" t="s">
        <v>3793</v>
      </c>
      <c r="J1518" t="s">
        <v>7378</v>
      </c>
      <c r="K1518" t="str">
        <f>"41001"</f>
        <v>41001</v>
      </c>
    </row>
    <row r="1519" spans="1:11" customFormat="1" x14ac:dyDescent="0.25">
      <c r="A1519" t="str">
        <f t="shared" si="249"/>
        <v>41</v>
      </c>
      <c r="B1519" t="s">
        <v>812</v>
      </c>
      <c r="C1519" t="str">
        <f t="shared" si="248"/>
        <v>091</v>
      </c>
      <c r="D1519" t="s">
        <v>812</v>
      </c>
      <c r="E1519" t="str">
        <f t="shared" si="246"/>
        <v>01</v>
      </c>
      <c r="F1519" t="str">
        <f>"034"</f>
        <v>034</v>
      </c>
      <c r="G1519" t="str">
        <f>""</f>
        <v/>
      </c>
      <c r="H1519" t="s">
        <v>0</v>
      </c>
      <c r="I1519" t="s">
        <v>3793</v>
      </c>
      <c r="J1519" t="s">
        <v>7378</v>
      </c>
      <c r="K1519" t="str">
        <f>"41001"</f>
        <v>41001</v>
      </c>
    </row>
    <row r="1520" spans="1:11" customFormat="1" x14ac:dyDescent="0.25">
      <c r="A1520" t="str">
        <f t="shared" si="249"/>
        <v>41</v>
      </c>
      <c r="B1520" t="s">
        <v>812</v>
      </c>
      <c r="C1520" t="str">
        <f t="shared" si="248"/>
        <v>091</v>
      </c>
      <c r="D1520" t="s">
        <v>812</v>
      </c>
      <c r="E1520" t="str">
        <f t="shared" si="246"/>
        <v>01</v>
      </c>
      <c r="F1520" t="str">
        <f>"035"</f>
        <v>035</v>
      </c>
      <c r="G1520" t="str">
        <f>""</f>
        <v/>
      </c>
      <c r="H1520" t="s">
        <v>1</v>
      </c>
      <c r="I1520" t="s">
        <v>3796</v>
      </c>
      <c r="J1520" t="s">
        <v>7381</v>
      </c>
      <c r="K1520" t="str">
        <f>"41001"</f>
        <v>41001</v>
      </c>
    </row>
    <row r="1521" spans="1:11" customFormat="1" x14ac:dyDescent="0.25">
      <c r="A1521" t="str">
        <f t="shared" si="249"/>
        <v>41</v>
      </c>
      <c r="B1521" t="s">
        <v>812</v>
      </c>
      <c r="C1521" t="str">
        <f t="shared" si="248"/>
        <v>091</v>
      </c>
      <c r="D1521" t="s">
        <v>812</v>
      </c>
      <c r="E1521" t="str">
        <f t="shared" si="246"/>
        <v>01</v>
      </c>
      <c r="F1521" t="str">
        <f>"035"</f>
        <v>035</v>
      </c>
      <c r="G1521" t="str">
        <f>""</f>
        <v/>
      </c>
      <c r="H1521" t="s">
        <v>0</v>
      </c>
      <c r="I1521" t="s">
        <v>3796</v>
      </c>
      <c r="J1521" t="s">
        <v>7381</v>
      </c>
      <c r="K1521" t="str">
        <f>"41001"</f>
        <v>41001</v>
      </c>
    </row>
    <row r="1522" spans="1:11" customFormat="1" x14ac:dyDescent="0.25">
      <c r="A1522" t="str">
        <f t="shared" si="249"/>
        <v>41</v>
      </c>
      <c r="B1522" t="s">
        <v>812</v>
      </c>
      <c r="C1522" t="str">
        <f t="shared" si="248"/>
        <v>091</v>
      </c>
      <c r="D1522" t="s">
        <v>812</v>
      </c>
      <c r="E1522" t="str">
        <f t="shared" si="246"/>
        <v>01</v>
      </c>
      <c r="F1522" t="str">
        <f>"037"</f>
        <v>037</v>
      </c>
      <c r="G1522" t="str">
        <f>""</f>
        <v/>
      </c>
      <c r="H1522" t="s">
        <v>1</v>
      </c>
      <c r="I1522" t="s">
        <v>3797</v>
      </c>
      <c r="J1522" t="s">
        <v>7382</v>
      </c>
      <c r="K1522" t="str">
        <f>"41004"</f>
        <v>41004</v>
      </c>
    </row>
    <row r="1523" spans="1:11" customFormat="1" x14ac:dyDescent="0.25">
      <c r="A1523" t="str">
        <f t="shared" si="249"/>
        <v>41</v>
      </c>
      <c r="B1523" t="s">
        <v>812</v>
      </c>
      <c r="C1523" t="str">
        <f t="shared" si="248"/>
        <v>091</v>
      </c>
      <c r="D1523" t="s">
        <v>812</v>
      </c>
      <c r="E1523" t="str">
        <f t="shared" si="246"/>
        <v>01</v>
      </c>
      <c r="F1523" t="str">
        <f>"037"</f>
        <v>037</v>
      </c>
      <c r="G1523" t="str">
        <f>""</f>
        <v/>
      </c>
      <c r="H1523" t="s">
        <v>0</v>
      </c>
      <c r="I1523" t="s">
        <v>3797</v>
      </c>
      <c r="J1523" t="s">
        <v>7382</v>
      </c>
      <c r="K1523" t="str">
        <f>"41004"</f>
        <v>41004</v>
      </c>
    </row>
    <row r="1524" spans="1:11" customFormat="1" x14ac:dyDescent="0.25">
      <c r="A1524" t="str">
        <f t="shared" si="249"/>
        <v>41</v>
      </c>
      <c r="B1524" t="s">
        <v>812</v>
      </c>
      <c r="C1524" t="str">
        <f t="shared" si="248"/>
        <v>091</v>
      </c>
      <c r="D1524" t="s">
        <v>812</v>
      </c>
      <c r="E1524" t="str">
        <f t="shared" si="246"/>
        <v>01</v>
      </c>
      <c r="F1524" t="str">
        <f>"038"</f>
        <v>038</v>
      </c>
      <c r="G1524" t="str">
        <f>""</f>
        <v/>
      </c>
      <c r="H1524" t="s">
        <v>1</v>
      </c>
      <c r="I1524" t="s">
        <v>3791</v>
      </c>
      <c r="J1524" t="s">
        <v>7376</v>
      </c>
      <c r="K1524" t="str">
        <f>"41002"</f>
        <v>41002</v>
      </c>
    </row>
    <row r="1525" spans="1:11" customFormat="1" x14ac:dyDescent="0.25">
      <c r="A1525" t="str">
        <f t="shared" si="249"/>
        <v>41</v>
      </c>
      <c r="B1525" t="s">
        <v>812</v>
      </c>
      <c r="C1525" t="str">
        <f t="shared" si="248"/>
        <v>091</v>
      </c>
      <c r="D1525" t="s">
        <v>812</v>
      </c>
      <c r="E1525" t="str">
        <f t="shared" si="246"/>
        <v>01</v>
      </c>
      <c r="F1525" t="str">
        <f>"038"</f>
        <v>038</v>
      </c>
      <c r="G1525" t="str">
        <f>""</f>
        <v/>
      </c>
      <c r="H1525" t="s">
        <v>0</v>
      </c>
      <c r="I1525" t="s">
        <v>3791</v>
      </c>
      <c r="J1525" t="s">
        <v>7376</v>
      </c>
      <c r="K1525" t="str">
        <f>"41002"</f>
        <v>41002</v>
      </c>
    </row>
    <row r="1526" spans="1:11" customFormat="1" x14ac:dyDescent="0.25">
      <c r="A1526" t="str">
        <f t="shared" si="249"/>
        <v>41</v>
      </c>
      <c r="B1526" t="s">
        <v>812</v>
      </c>
      <c r="C1526" t="str">
        <f t="shared" si="248"/>
        <v>091</v>
      </c>
      <c r="D1526" t="s">
        <v>812</v>
      </c>
      <c r="E1526" t="str">
        <f t="shared" si="246"/>
        <v>01</v>
      </c>
      <c r="F1526" t="str">
        <f>"039"</f>
        <v>039</v>
      </c>
      <c r="G1526" t="str">
        <f>""</f>
        <v/>
      </c>
      <c r="H1526" t="s">
        <v>1</v>
      </c>
      <c r="I1526" t="s">
        <v>3798</v>
      </c>
      <c r="J1526" t="s">
        <v>5694</v>
      </c>
      <c r="K1526" t="str">
        <f t="shared" ref="K1526:K1531" si="251">"41001"</f>
        <v>41001</v>
      </c>
    </row>
    <row r="1527" spans="1:11" customFormat="1" x14ac:dyDescent="0.25">
      <c r="A1527" t="str">
        <f t="shared" si="249"/>
        <v>41</v>
      </c>
      <c r="B1527" t="s">
        <v>812</v>
      </c>
      <c r="C1527" t="str">
        <f t="shared" si="248"/>
        <v>091</v>
      </c>
      <c r="D1527" t="s">
        <v>812</v>
      </c>
      <c r="E1527" t="str">
        <f t="shared" ref="E1527:E1544" si="252">"01"</f>
        <v>01</v>
      </c>
      <c r="F1527" t="str">
        <f>"039"</f>
        <v>039</v>
      </c>
      <c r="G1527" t="str">
        <f>""</f>
        <v/>
      </c>
      <c r="H1527" t="s">
        <v>0</v>
      </c>
      <c r="I1527" t="s">
        <v>3798</v>
      </c>
      <c r="J1527" t="s">
        <v>5694</v>
      </c>
      <c r="K1527" t="str">
        <f t="shared" si="251"/>
        <v>41001</v>
      </c>
    </row>
    <row r="1528" spans="1:11" customFormat="1" x14ac:dyDescent="0.25">
      <c r="A1528" t="str">
        <f t="shared" si="249"/>
        <v>41</v>
      </c>
      <c r="B1528" t="s">
        <v>812</v>
      </c>
      <c r="C1528" t="str">
        <f t="shared" si="248"/>
        <v>091</v>
      </c>
      <c r="D1528" t="s">
        <v>812</v>
      </c>
      <c r="E1528" t="str">
        <f t="shared" si="252"/>
        <v>01</v>
      </c>
      <c r="F1528" t="str">
        <f>"040"</f>
        <v>040</v>
      </c>
      <c r="G1528" t="str">
        <f>""</f>
        <v/>
      </c>
      <c r="H1528" t="s">
        <v>1</v>
      </c>
      <c r="I1528" t="s">
        <v>3798</v>
      </c>
      <c r="J1528" t="s">
        <v>5694</v>
      </c>
      <c r="K1528" t="str">
        <f t="shared" si="251"/>
        <v>41001</v>
      </c>
    </row>
    <row r="1529" spans="1:11" customFormat="1" x14ac:dyDescent="0.25">
      <c r="A1529" t="str">
        <f t="shared" si="249"/>
        <v>41</v>
      </c>
      <c r="B1529" t="s">
        <v>812</v>
      </c>
      <c r="C1529" t="str">
        <f t="shared" si="248"/>
        <v>091</v>
      </c>
      <c r="D1529" t="s">
        <v>812</v>
      </c>
      <c r="E1529" t="str">
        <f t="shared" si="252"/>
        <v>01</v>
      </c>
      <c r="F1529" t="str">
        <f>"040"</f>
        <v>040</v>
      </c>
      <c r="G1529" t="str">
        <f>""</f>
        <v/>
      </c>
      <c r="H1529" t="s">
        <v>0</v>
      </c>
      <c r="I1529" t="s">
        <v>3798</v>
      </c>
      <c r="J1529" t="s">
        <v>5694</v>
      </c>
      <c r="K1529" t="str">
        <f t="shared" si="251"/>
        <v>41001</v>
      </c>
    </row>
    <row r="1530" spans="1:11" customFormat="1" x14ac:dyDescent="0.25">
      <c r="A1530" t="str">
        <f t="shared" si="249"/>
        <v>41</v>
      </c>
      <c r="B1530" t="s">
        <v>812</v>
      </c>
      <c r="C1530" t="str">
        <f t="shared" si="248"/>
        <v>091</v>
      </c>
      <c r="D1530" t="s">
        <v>812</v>
      </c>
      <c r="E1530" t="str">
        <f t="shared" si="252"/>
        <v>01</v>
      </c>
      <c r="F1530" t="str">
        <f>"041"</f>
        <v>041</v>
      </c>
      <c r="G1530" t="str">
        <f>""</f>
        <v/>
      </c>
      <c r="H1530" t="s">
        <v>1</v>
      </c>
      <c r="I1530" t="s">
        <v>3799</v>
      </c>
      <c r="J1530" t="s">
        <v>7383</v>
      </c>
      <c r="K1530" t="str">
        <f t="shared" si="251"/>
        <v>41001</v>
      </c>
    </row>
    <row r="1531" spans="1:11" customFormat="1" x14ac:dyDescent="0.25">
      <c r="A1531" t="str">
        <f t="shared" si="249"/>
        <v>41</v>
      </c>
      <c r="B1531" t="s">
        <v>812</v>
      </c>
      <c r="C1531" t="str">
        <f t="shared" si="248"/>
        <v>091</v>
      </c>
      <c r="D1531" t="s">
        <v>812</v>
      </c>
      <c r="E1531" t="str">
        <f t="shared" si="252"/>
        <v>01</v>
      </c>
      <c r="F1531" t="str">
        <f>"041"</f>
        <v>041</v>
      </c>
      <c r="G1531" t="str">
        <f>""</f>
        <v/>
      </c>
      <c r="H1531" t="s">
        <v>0</v>
      </c>
      <c r="I1531" t="s">
        <v>3799</v>
      </c>
      <c r="J1531" t="s">
        <v>7383</v>
      </c>
      <c r="K1531" t="str">
        <f t="shared" si="251"/>
        <v>41001</v>
      </c>
    </row>
    <row r="1532" spans="1:11" customFormat="1" x14ac:dyDescent="0.25">
      <c r="A1532" t="str">
        <f t="shared" si="249"/>
        <v>41</v>
      </c>
      <c r="B1532" t="s">
        <v>812</v>
      </c>
      <c r="C1532" t="str">
        <f t="shared" si="248"/>
        <v>091</v>
      </c>
      <c r="D1532" t="s">
        <v>812</v>
      </c>
      <c r="E1532" t="str">
        <f t="shared" si="252"/>
        <v>01</v>
      </c>
      <c r="F1532" t="str">
        <f>"042"</f>
        <v>042</v>
      </c>
      <c r="G1532" t="str">
        <f>""</f>
        <v/>
      </c>
      <c r="H1532" t="s">
        <v>3</v>
      </c>
      <c r="I1532" t="s">
        <v>3783</v>
      </c>
      <c r="J1532" t="s">
        <v>7368</v>
      </c>
      <c r="K1532" t="str">
        <f>"41003"</f>
        <v>41003</v>
      </c>
    </row>
    <row r="1533" spans="1:11" customFormat="1" x14ac:dyDescent="0.25">
      <c r="A1533" t="str">
        <f t="shared" si="249"/>
        <v>41</v>
      </c>
      <c r="B1533" t="s">
        <v>812</v>
      </c>
      <c r="C1533" t="str">
        <f t="shared" ref="C1533:C1596" si="253">"091"</f>
        <v>091</v>
      </c>
      <c r="D1533" t="s">
        <v>812</v>
      </c>
      <c r="E1533" t="str">
        <f t="shared" si="252"/>
        <v>01</v>
      </c>
      <c r="F1533" t="str">
        <f>"043"</f>
        <v>043</v>
      </c>
      <c r="G1533" t="str">
        <f>""</f>
        <v/>
      </c>
      <c r="H1533" t="s">
        <v>3</v>
      </c>
      <c r="I1533" t="s">
        <v>3800</v>
      </c>
      <c r="J1533" t="s">
        <v>7384</v>
      </c>
      <c r="K1533" t="str">
        <f>"41004"</f>
        <v>41004</v>
      </c>
    </row>
    <row r="1534" spans="1:11" customFormat="1" x14ac:dyDescent="0.25">
      <c r="A1534" t="str">
        <f t="shared" si="249"/>
        <v>41</v>
      </c>
      <c r="B1534" t="s">
        <v>812</v>
      </c>
      <c r="C1534" t="str">
        <f t="shared" si="253"/>
        <v>091</v>
      </c>
      <c r="D1534" t="s">
        <v>812</v>
      </c>
      <c r="E1534" t="str">
        <f t="shared" si="252"/>
        <v>01</v>
      </c>
      <c r="F1534" t="str">
        <f>"045"</f>
        <v>045</v>
      </c>
      <c r="G1534" t="str">
        <f>""</f>
        <v/>
      </c>
      <c r="H1534" t="s">
        <v>3</v>
      </c>
      <c r="I1534" t="s">
        <v>3780</v>
      </c>
      <c r="J1534" t="s">
        <v>7365</v>
      </c>
      <c r="K1534" t="str">
        <f>"41003"</f>
        <v>41003</v>
      </c>
    </row>
    <row r="1535" spans="1:11" customFormat="1" x14ac:dyDescent="0.25">
      <c r="A1535" t="str">
        <f t="shared" si="249"/>
        <v>41</v>
      </c>
      <c r="B1535" t="s">
        <v>812</v>
      </c>
      <c r="C1535" t="str">
        <f t="shared" si="253"/>
        <v>091</v>
      </c>
      <c r="D1535" t="s">
        <v>812</v>
      </c>
      <c r="E1535" t="str">
        <f t="shared" si="252"/>
        <v>01</v>
      </c>
      <c r="F1535" t="str">
        <f>"046"</f>
        <v>046</v>
      </c>
      <c r="G1535" t="str">
        <f>""</f>
        <v/>
      </c>
      <c r="H1535" t="s">
        <v>1</v>
      </c>
      <c r="I1535" t="s">
        <v>3801</v>
      </c>
      <c r="J1535" t="s">
        <v>7385</v>
      </c>
      <c r="K1535" t="str">
        <f>"41004"</f>
        <v>41004</v>
      </c>
    </row>
    <row r="1536" spans="1:11" customFormat="1" x14ac:dyDescent="0.25">
      <c r="A1536" t="str">
        <f t="shared" si="249"/>
        <v>41</v>
      </c>
      <c r="B1536" t="s">
        <v>812</v>
      </c>
      <c r="C1536" t="str">
        <f t="shared" si="253"/>
        <v>091</v>
      </c>
      <c r="D1536" t="s">
        <v>812</v>
      </c>
      <c r="E1536" t="str">
        <f t="shared" si="252"/>
        <v>01</v>
      </c>
      <c r="F1536" t="str">
        <f>"046"</f>
        <v>046</v>
      </c>
      <c r="G1536" t="str">
        <f>""</f>
        <v/>
      </c>
      <c r="H1536" t="s">
        <v>0</v>
      </c>
      <c r="I1536" t="s">
        <v>3801</v>
      </c>
      <c r="J1536" t="s">
        <v>7385</v>
      </c>
      <c r="K1536" t="str">
        <f>"41004"</f>
        <v>41004</v>
      </c>
    </row>
    <row r="1537" spans="1:11" customFormat="1" x14ac:dyDescent="0.25">
      <c r="A1537" t="str">
        <f t="shared" si="249"/>
        <v>41</v>
      </c>
      <c r="B1537" t="s">
        <v>812</v>
      </c>
      <c r="C1537" t="str">
        <f t="shared" si="253"/>
        <v>091</v>
      </c>
      <c r="D1537" t="s">
        <v>812</v>
      </c>
      <c r="E1537" t="str">
        <f t="shared" si="252"/>
        <v>01</v>
      </c>
      <c r="F1537" t="str">
        <f>"047"</f>
        <v>047</v>
      </c>
      <c r="G1537" t="str">
        <f>""</f>
        <v/>
      </c>
      <c r="H1537" t="s">
        <v>1</v>
      </c>
      <c r="I1537" t="s">
        <v>3802</v>
      </c>
      <c r="J1537" t="s">
        <v>7386</v>
      </c>
      <c r="K1537" t="str">
        <f>"41004"</f>
        <v>41004</v>
      </c>
    </row>
    <row r="1538" spans="1:11" customFormat="1" x14ac:dyDescent="0.25">
      <c r="A1538" t="str">
        <f t="shared" si="249"/>
        <v>41</v>
      </c>
      <c r="B1538" t="s">
        <v>812</v>
      </c>
      <c r="C1538" t="str">
        <f t="shared" si="253"/>
        <v>091</v>
      </c>
      <c r="D1538" t="s">
        <v>812</v>
      </c>
      <c r="E1538" t="str">
        <f t="shared" si="252"/>
        <v>01</v>
      </c>
      <c r="F1538" t="str">
        <f>"047"</f>
        <v>047</v>
      </c>
      <c r="G1538" t="str">
        <f>""</f>
        <v/>
      </c>
      <c r="H1538" t="s">
        <v>0</v>
      </c>
      <c r="I1538" t="s">
        <v>3802</v>
      </c>
      <c r="J1538" t="s">
        <v>7386</v>
      </c>
      <c r="K1538" t="str">
        <f>"41004"</f>
        <v>41004</v>
      </c>
    </row>
    <row r="1539" spans="1:11" customFormat="1" x14ac:dyDescent="0.25">
      <c r="A1539" t="str">
        <f t="shared" ref="A1539:A1602" si="254">"41"</f>
        <v>41</v>
      </c>
      <c r="B1539" t="s">
        <v>812</v>
      </c>
      <c r="C1539" t="str">
        <f t="shared" si="253"/>
        <v>091</v>
      </c>
      <c r="D1539" t="s">
        <v>812</v>
      </c>
      <c r="E1539" t="str">
        <f t="shared" si="252"/>
        <v>01</v>
      </c>
      <c r="F1539" t="str">
        <f>"048"</f>
        <v>048</v>
      </c>
      <c r="G1539" t="str">
        <f>""</f>
        <v/>
      </c>
      <c r="H1539" t="s">
        <v>1</v>
      </c>
      <c r="I1539" t="s">
        <v>3803</v>
      </c>
      <c r="J1539" t="s">
        <v>7387</v>
      </c>
      <c r="K1539" t="str">
        <f>"41003"</f>
        <v>41003</v>
      </c>
    </row>
    <row r="1540" spans="1:11" customFormat="1" x14ac:dyDescent="0.25">
      <c r="A1540" t="str">
        <f t="shared" si="254"/>
        <v>41</v>
      </c>
      <c r="B1540" t="s">
        <v>812</v>
      </c>
      <c r="C1540" t="str">
        <f t="shared" si="253"/>
        <v>091</v>
      </c>
      <c r="D1540" t="s">
        <v>812</v>
      </c>
      <c r="E1540" t="str">
        <f t="shared" si="252"/>
        <v>01</v>
      </c>
      <c r="F1540" t="str">
        <f>"048"</f>
        <v>048</v>
      </c>
      <c r="G1540" t="str">
        <f>""</f>
        <v/>
      </c>
      <c r="H1540" t="s">
        <v>0</v>
      </c>
      <c r="I1540" t="s">
        <v>3803</v>
      </c>
      <c r="J1540" t="s">
        <v>7387</v>
      </c>
      <c r="K1540" t="str">
        <f>"41003"</f>
        <v>41003</v>
      </c>
    </row>
    <row r="1541" spans="1:11" customFormat="1" x14ac:dyDescent="0.25">
      <c r="A1541" t="str">
        <f t="shared" si="254"/>
        <v>41</v>
      </c>
      <c r="B1541" t="s">
        <v>812</v>
      </c>
      <c r="C1541" t="str">
        <f t="shared" si="253"/>
        <v>091</v>
      </c>
      <c r="D1541" t="s">
        <v>812</v>
      </c>
      <c r="E1541" t="str">
        <f t="shared" si="252"/>
        <v>01</v>
      </c>
      <c r="F1541" t="str">
        <f>"049"</f>
        <v>049</v>
      </c>
      <c r="G1541" t="str">
        <f>""</f>
        <v/>
      </c>
      <c r="H1541" t="s">
        <v>3</v>
      </c>
      <c r="I1541" t="s">
        <v>3780</v>
      </c>
      <c r="J1541" t="s">
        <v>7365</v>
      </c>
      <c r="K1541" t="str">
        <f>"41003"</f>
        <v>41003</v>
      </c>
    </row>
    <row r="1542" spans="1:11" customFormat="1" x14ac:dyDescent="0.25">
      <c r="A1542" t="str">
        <f t="shared" si="254"/>
        <v>41</v>
      </c>
      <c r="B1542" t="s">
        <v>812</v>
      </c>
      <c r="C1542" t="str">
        <f t="shared" si="253"/>
        <v>091</v>
      </c>
      <c r="D1542" t="s">
        <v>812</v>
      </c>
      <c r="E1542" t="str">
        <f t="shared" si="252"/>
        <v>01</v>
      </c>
      <c r="F1542" t="str">
        <f>"050"</f>
        <v>050</v>
      </c>
      <c r="G1542" t="str">
        <f>""</f>
        <v/>
      </c>
      <c r="H1542" t="s">
        <v>3</v>
      </c>
      <c r="I1542" t="s">
        <v>3802</v>
      </c>
      <c r="J1542" t="s">
        <v>7386</v>
      </c>
      <c r="K1542" t="str">
        <f>"41004"</f>
        <v>41004</v>
      </c>
    </row>
    <row r="1543" spans="1:11" customFormat="1" x14ac:dyDescent="0.25">
      <c r="A1543" t="str">
        <f t="shared" si="254"/>
        <v>41</v>
      </c>
      <c r="B1543" t="s">
        <v>812</v>
      </c>
      <c r="C1543" t="str">
        <f t="shared" si="253"/>
        <v>091</v>
      </c>
      <c r="D1543" t="s">
        <v>812</v>
      </c>
      <c r="E1543" t="str">
        <f t="shared" si="252"/>
        <v>01</v>
      </c>
      <c r="F1543" t="str">
        <f>"051"</f>
        <v>051</v>
      </c>
      <c r="G1543" t="str">
        <f>""</f>
        <v/>
      </c>
      <c r="H1543" t="s">
        <v>1</v>
      </c>
      <c r="I1543" t="s">
        <v>3802</v>
      </c>
      <c r="J1543" t="s">
        <v>7386</v>
      </c>
      <c r="K1543" t="str">
        <f>"41004"</f>
        <v>41004</v>
      </c>
    </row>
    <row r="1544" spans="1:11" customFormat="1" x14ac:dyDescent="0.25">
      <c r="A1544" t="str">
        <f t="shared" si="254"/>
        <v>41</v>
      </c>
      <c r="B1544" t="s">
        <v>812</v>
      </c>
      <c r="C1544" t="str">
        <f t="shared" si="253"/>
        <v>091</v>
      </c>
      <c r="D1544" t="s">
        <v>812</v>
      </c>
      <c r="E1544" t="str">
        <f t="shared" si="252"/>
        <v>01</v>
      </c>
      <c r="F1544" t="str">
        <f>"051"</f>
        <v>051</v>
      </c>
      <c r="G1544" t="str">
        <f>""</f>
        <v/>
      </c>
      <c r="H1544" t="s">
        <v>0</v>
      </c>
      <c r="I1544" t="s">
        <v>3802</v>
      </c>
      <c r="J1544" t="s">
        <v>7386</v>
      </c>
      <c r="K1544" t="str">
        <f>"41004"</f>
        <v>41004</v>
      </c>
    </row>
    <row r="1545" spans="1:11" customFormat="1" x14ac:dyDescent="0.25">
      <c r="A1545" t="str">
        <f t="shared" si="254"/>
        <v>41</v>
      </c>
      <c r="B1545" t="s">
        <v>812</v>
      </c>
      <c r="C1545" t="str">
        <f t="shared" si="253"/>
        <v>091</v>
      </c>
      <c r="D1545" t="s">
        <v>812</v>
      </c>
      <c r="E1545" t="str">
        <f t="shared" ref="E1545:E1608" si="255">"02"</f>
        <v>02</v>
      </c>
      <c r="F1545" t="str">
        <f>"001"</f>
        <v>001</v>
      </c>
      <c r="G1545" t="str">
        <f>""</f>
        <v/>
      </c>
      <c r="H1545" t="s">
        <v>1</v>
      </c>
      <c r="I1545" t="s">
        <v>3804</v>
      </c>
      <c r="J1545" t="s">
        <v>7388</v>
      </c>
      <c r="K1545" t="str">
        <f t="shared" ref="K1545:K1551" si="256">"41009"</f>
        <v>41009</v>
      </c>
    </row>
    <row r="1546" spans="1:11" customFormat="1" x14ac:dyDescent="0.25">
      <c r="A1546" t="str">
        <f t="shared" si="254"/>
        <v>41</v>
      </c>
      <c r="B1546" t="s">
        <v>812</v>
      </c>
      <c r="C1546" t="str">
        <f t="shared" si="253"/>
        <v>091</v>
      </c>
      <c r="D1546" t="s">
        <v>812</v>
      </c>
      <c r="E1546" t="str">
        <f t="shared" si="255"/>
        <v>02</v>
      </c>
      <c r="F1546" t="str">
        <f>"001"</f>
        <v>001</v>
      </c>
      <c r="G1546" t="str">
        <f>""</f>
        <v/>
      </c>
      <c r="H1546" t="s">
        <v>0</v>
      </c>
      <c r="I1546" t="s">
        <v>3804</v>
      </c>
      <c r="J1546" t="s">
        <v>7388</v>
      </c>
      <c r="K1546" t="str">
        <f t="shared" si="256"/>
        <v>41009</v>
      </c>
    </row>
    <row r="1547" spans="1:11" customFormat="1" x14ac:dyDescent="0.25">
      <c r="A1547" t="str">
        <f t="shared" si="254"/>
        <v>41</v>
      </c>
      <c r="B1547" t="s">
        <v>812</v>
      </c>
      <c r="C1547" t="str">
        <f t="shared" si="253"/>
        <v>091</v>
      </c>
      <c r="D1547" t="s">
        <v>812</v>
      </c>
      <c r="E1547" t="str">
        <f t="shared" si="255"/>
        <v>02</v>
      </c>
      <c r="F1547" t="str">
        <f>"001"</f>
        <v>001</v>
      </c>
      <c r="G1547" t="str">
        <f>""</f>
        <v/>
      </c>
      <c r="H1547" t="s">
        <v>2</v>
      </c>
      <c r="I1547" t="s">
        <v>3804</v>
      </c>
      <c r="J1547" t="s">
        <v>7388</v>
      </c>
      <c r="K1547" t="str">
        <f t="shared" si="256"/>
        <v>41009</v>
      </c>
    </row>
    <row r="1548" spans="1:11" customFormat="1" x14ac:dyDescent="0.25">
      <c r="A1548" t="str">
        <f t="shared" si="254"/>
        <v>41</v>
      </c>
      <c r="B1548" t="s">
        <v>812</v>
      </c>
      <c r="C1548" t="str">
        <f t="shared" si="253"/>
        <v>091</v>
      </c>
      <c r="D1548" t="s">
        <v>812</v>
      </c>
      <c r="E1548" t="str">
        <f t="shared" si="255"/>
        <v>02</v>
      </c>
      <c r="F1548" t="str">
        <f>"002"</f>
        <v>002</v>
      </c>
      <c r="G1548" t="str">
        <f>""</f>
        <v/>
      </c>
      <c r="H1548" t="s">
        <v>1</v>
      </c>
      <c r="I1548" t="s">
        <v>3805</v>
      </c>
      <c r="J1548" t="s">
        <v>7389</v>
      </c>
      <c r="K1548" t="str">
        <f t="shared" si="256"/>
        <v>41009</v>
      </c>
    </row>
    <row r="1549" spans="1:11" customFormat="1" x14ac:dyDescent="0.25">
      <c r="A1549" t="str">
        <f t="shared" si="254"/>
        <v>41</v>
      </c>
      <c r="B1549" t="s">
        <v>812</v>
      </c>
      <c r="C1549" t="str">
        <f t="shared" si="253"/>
        <v>091</v>
      </c>
      <c r="D1549" t="s">
        <v>812</v>
      </c>
      <c r="E1549" t="str">
        <f t="shared" si="255"/>
        <v>02</v>
      </c>
      <c r="F1549" t="str">
        <f>"002"</f>
        <v>002</v>
      </c>
      <c r="G1549" t="str">
        <f>""</f>
        <v/>
      </c>
      <c r="H1549" t="s">
        <v>0</v>
      </c>
      <c r="I1549" t="s">
        <v>3805</v>
      </c>
      <c r="J1549" t="s">
        <v>7389</v>
      </c>
      <c r="K1549" t="str">
        <f t="shared" si="256"/>
        <v>41009</v>
      </c>
    </row>
    <row r="1550" spans="1:11" customFormat="1" x14ac:dyDescent="0.25">
      <c r="A1550" t="str">
        <f t="shared" si="254"/>
        <v>41</v>
      </c>
      <c r="B1550" t="s">
        <v>812</v>
      </c>
      <c r="C1550" t="str">
        <f t="shared" si="253"/>
        <v>091</v>
      </c>
      <c r="D1550" t="s">
        <v>812</v>
      </c>
      <c r="E1550" t="str">
        <f t="shared" si="255"/>
        <v>02</v>
      </c>
      <c r="F1550" t="str">
        <f>"003"</f>
        <v>003</v>
      </c>
      <c r="G1550" t="str">
        <f>""</f>
        <v/>
      </c>
      <c r="H1550" t="s">
        <v>1</v>
      </c>
      <c r="I1550" t="s">
        <v>3806</v>
      </c>
      <c r="J1550" t="s">
        <v>7390</v>
      </c>
      <c r="K1550" t="str">
        <f t="shared" si="256"/>
        <v>41009</v>
      </c>
    </row>
    <row r="1551" spans="1:11" customFormat="1" x14ac:dyDescent="0.25">
      <c r="A1551" t="str">
        <f t="shared" si="254"/>
        <v>41</v>
      </c>
      <c r="B1551" t="s">
        <v>812</v>
      </c>
      <c r="C1551" t="str">
        <f t="shared" si="253"/>
        <v>091</v>
      </c>
      <c r="D1551" t="s">
        <v>812</v>
      </c>
      <c r="E1551" t="str">
        <f t="shared" si="255"/>
        <v>02</v>
      </c>
      <c r="F1551" t="str">
        <f>"003"</f>
        <v>003</v>
      </c>
      <c r="G1551" t="str">
        <f>""</f>
        <v/>
      </c>
      <c r="H1551" t="s">
        <v>0</v>
      </c>
      <c r="I1551" t="s">
        <v>3806</v>
      </c>
      <c r="J1551" t="s">
        <v>7390</v>
      </c>
      <c r="K1551" t="str">
        <f t="shared" si="256"/>
        <v>41009</v>
      </c>
    </row>
    <row r="1552" spans="1:11" customFormat="1" x14ac:dyDescent="0.25">
      <c r="A1552" t="str">
        <f t="shared" si="254"/>
        <v>41</v>
      </c>
      <c r="B1552" t="s">
        <v>812</v>
      </c>
      <c r="C1552" t="str">
        <f t="shared" si="253"/>
        <v>091</v>
      </c>
      <c r="D1552" t="s">
        <v>812</v>
      </c>
      <c r="E1552" t="str">
        <f t="shared" si="255"/>
        <v>02</v>
      </c>
      <c r="F1552" t="str">
        <f>"004"</f>
        <v>004</v>
      </c>
      <c r="G1552" t="str">
        <f>""</f>
        <v/>
      </c>
      <c r="H1552" t="s">
        <v>3</v>
      </c>
      <c r="I1552" t="s">
        <v>3807</v>
      </c>
      <c r="J1552" t="s">
        <v>7391</v>
      </c>
      <c r="K1552" t="str">
        <f t="shared" ref="K1552:K1560" si="257">"41008"</f>
        <v>41008</v>
      </c>
    </row>
    <row r="1553" spans="1:11" customFormat="1" x14ac:dyDescent="0.25">
      <c r="A1553" t="str">
        <f t="shared" si="254"/>
        <v>41</v>
      </c>
      <c r="B1553" t="s">
        <v>812</v>
      </c>
      <c r="C1553" t="str">
        <f t="shared" si="253"/>
        <v>091</v>
      </c>
      <c r="D1553" t="s">
        <v>812</v>
      </c>
      <c r="E1553" t="str">
        <f t="shared" si="255"/>
        <v>02</v>
      </c>
      <c r="F1553" t="str">
        <f>"005"</f>
        <v>005</v>
      </c>
      <c r="G1553" t="str">
        <f>""</f>
        <v/>
      </c>
      <c r="H1553" t="s">
        <v>1</v>
      </c>
      <c r="I1553" t="s">
        <v>3795</v>
      </c>
      <c r="J1553" t="s">
        <v>7380</v>
      </c>
      <c r="K1553" t="str">
        <f t="shared" si="257"/>
        <v>41008</v>
      </c>
    </row>
    <row r="1554" spans="1:11" customFormat="1" x14ac:dyDescent="0.25">
      <c r="A1554" t="str">
        <f t="shared" si="254"/>
        <v>41</v>
      </c>
      <c r="B1554" t="s">
        <v>812</v>
      </c>
      <c r="C1554" t="str">
        <f t="shared" si="253"/>
        <v>091</v>
      </c>
      <c r="D1554" t="s">
        <v>812</v>
      </c>
      <c r="E1554" t="str">
        <f t="shared" si="255"/>
        <v>02</v>
      </c>
      <c r="F1554" t="str">
        <f>"005"</f>
        <v>005</v>
      </c>
      <c r="G1554" t="str">
        <f>""</f>
        <v/>
      </c>
      <c r="H1554" t="s">
        <v>0</v>
      </c>
      <c r="I1554" t="s">
        <v>3795</v>
      </c>
      <c r="J1554" t="s">
        <v>7380</v>
      </c>
      <c r="K1554" t="str">
        <f t="shared" si="257"/>
        <v>41008</v>
      </c>
    </row>
    <row r="1555" spans="1:11" customFormat="1" x14ac:dyDescent="0.25">
      <c r="A1555" t="str">
        <f t="shared" si="254"/>
        <v>41</v>
      </c>
      <c r="B1555" t="s">
        <v>812</v>
      </c>
      <c r="C1555" t="str">
        <f t="shared" si="253"/>
        <v>091</v>
      </c>
      <c r="D1555" t="s">
        <v>812</v>
      </c>
      <c r="E1555" t="str">
        <f t="shared" si="255"/>
        <v>02</v>
      </c>
      <c r="F1555" t="str">
        <f>"006"</f>
        <v>006</v>
      </c>
      <c r="G1555" t="str">
        <f>""</f>
        <v/>
      </c>
      <c r="H1555" t="s">
        <v>3</v>
      </c>
      <c r="I1555" t="s">
        <v>3808</v>
      </c>
      <c r="J1555" t="s">
        <v>7392</v>
      </c>
      <c r="K1555" t="str">
        <f t="shared" si="257"/>
        <v>41008</v>
      </c>
    </row>
    <row r="1556" spans="1:11" customFormat="1" x14ac:dyDescent="0.25">
      <c r="A1556" t="str">
        <f t="shared" si="254"/>
        <v>41</v>
      </c>
      <c r="B1556" t="s">
        <v>812</v>
      </c>
      <c r="C1556" t="str">
        <f t="shared" si="253"/>
        <v>091</v>
      </c>
      <c r="D1556" t="s">
        <v>812</v>
      </c>
      <c r="E1556" t="str">
        <f t="shared" si="255"/>
        <v>02</v>
      </c>
      <c r="F1556" t="str">
        <f>"007"</f>
        <v>007</v>
      </c>
      <c r="G1556" t="str">
        <f>""</f>
        <v/>
      </c>
      <c r="H1556" t="s">
        <v>1</v>
      </c>
      <c r="I1556" t="s">
        <v>3808</v>
      </c>
      <c r="J1556" t="s">
        <v>7392</v>
      </c>
      <c r="K1556" t="str">
        <f t="shared" si="257"/>
        <v>41008</v>
      </c>
    </row>
    <row r="1557" spans="1:11" customFormat="1" x14ac:dyDescent="0.25">
      <c r="A1557" t="str">
        <f t="shared" si="254"/>
        <v>41</v>
      </c>
      <c r="B1557" t="s">
        <v>812</v>
      </c>
      <c r="C1557" t="str">
        <f t="shared" si="253"/>
        <v>091</v>
      </c>
      <c r="D1557" t="s">
        <v>812</v>
      </c>
      <c r="E1557" t="str">
        <f t="shared" si="255"/>
        <v>02</v>
      </c>
      <c r="F1557" t="str">
        <f>"007"</f>
        <v>007</v>
      </c>
      <c r="G1557" t="str">
        <f>""</f>
        <v/>
      </c>
      <c r="H1557" t="s">
        <v>0</v>
      </c>
      <c r="I1557" t="s">
        <v>3808</v>
      </c>
      <c r="J1557" t="s">
        <v>7392</v>
      </c>
      <c r="K1557" t="str">
        <f t="shared" si="257"/>
        <v>41008</v>
      </c>
    </row>
    <row r="1558" spans="1:11" customFormat="1" x14ac:dyDescent="0.25">
      <c r="A1558" t="str">
        <f t="shared" si="254"/>
        <v>41</v>
      </c>
      <c r="B1558" t="s">
        <v>812</v>
      </c>
      <c r="C1558" t="str">
        <f t="shared" si="253"/>
        <v>091</v>
      </c>
      <c r="D1558" t="s">
        <v>812</v>
      </c>
      <c r="E1558" t="str">
        <f t="shared" si="255"/>
        <v>02</v>
      </c>
      <c r="F1558" t="str">
        <f>"008"</f>
        <v>008</v>
      </c>
      <c r="G1558" t="str">
        <f>""</f>
        <v/>
      </c>
      <c r="H1558" t="s">
        <v>3</v>
      </c>
      <c r="I1558" t="s">
        <v>3807</v>
      </c>
      <c r="J1558" t="s">
        <v>7391</v>
      </c>
      <c r="K1558" t="str">
        <f t="shared" si="257"/>
        <v>41008</v>
      </c>
    </row>
    <row r="1559" spans="1:11" customFormat="1" x14ac:dyDescent="0.25">
      <c r="A1559" t="str">
        <f t="shared" si="254"/>
        <v>41</v>
      </c>
      <c r="B1559" t="s">
        <v>812</v>
      </c>
      <c r="C1559" t="str">
        <f t="shared" si="253"/>
        <v>091</v>
      </c>
      <c r="D1559" t="s">
        <v>812</v>
      </c>
      <c r="E1559" t="str">
        <f t="shared" si="255"/>
        <v>02</v>
      </c>
      <c r="F1559" t="str">
        <f>"009"</f>
        <v>009</v>
      </c>
      <c r="G1559" t="str">
        <f>""</f>
        <v/>
      </c>
      <c r="H1559" t="s">
        <v>1</v>
      </c>
      <c r="I1559" t="s">
        <v>3807</v>
      </c>
      <c r="J1559" t="s">
        <v>7391</v>
      </c>
      <c r="K1559" t="str">
        <f t="shared" si="257"/>
        <v>41008</v>
      </c>
    </row>
    <row r="1560" spans="1:11" customFormat="1" x14ac:dyDescent="0.25">
      <c r="A1560" t="str">
        <f t="shared" si="254"/>
        <v>41</v>
      </c>
      <c r="B1560" t="s">
        <v>812</v>
      </c>
      <c r="C1560" t="str">
        <f t="shared" si="253"/>
        <v>091</v>
      </c>
      <c r="D1560" t="s">
        <v>812</v>
      </c>
      <c r="E1560" t="str">
        <f t="shared" si="255"/>
        <v>02</v>
      </c>
      <c r="F1560" t="str">
        <f>"009"</f>
        <v>009</v>
      </c>
      <c r="G1560" t="str">
        <f>""</f>
        <v/>
      </c>
      <c r="H1560" t="s">
        <v>0</v>
      </c>
      <c r="I1560" t="s">
        <v>3807</v>
      </c>
      <c r="J1560" t="s">
        <v>7391</v>
      </c>
      <c r="K1560" t="str">
        <f t="shared" si="257"/>
        <v>41008</v>
      </c>
    </row>
    <row r="1561" spans="1:11" customFormat="1" x14ac:dyDescent="0.25">
      <c r="A1561" t="str">
        <f t="shared" si="254"/>
        <v>41</v>
      </c>
      <c r="B1561" t="s">
        <v>812</v>
      </c>
      <c r="C1561" t="str">
        <f t="shared" si="253"/>
        <v>091</v>
      </c>
      <c r="D1561" t="s">
        <v>812</v>
      </c>
      <c r="E1561" t="str">
        <f t="shared" si="255"/>
        <v>02</v>
      </c>
      <c r="F1561" t="str">
        <f>"010"</f>
        <v>010</v>
      </c>
      <c r="G1561" t="str">
        <f>""</f>
        <v/>
      </c>
      <c r="H1561" t="s">
        <v>3</v>
      </c>
      <c r="I1561" t="s">
        <v>3809</v>
      </c>
      <c r="J1561" t="s">
        <v>7393</v>
      </c>
      <c r="K1561" t="str">
        <f t="shared" ref="K1561:K1572" si="258">"41009"</f>
        <v>41009</v>
      </c>
    </row>
    <row r="1562" spans="1:11" customFormat="1" x14ac:dyDescent="0.25">
      <c r="A1562" t="str">
        <f t="shared" si="254"/>
        <v>41</v>
      </c>
      <c r="B1562" t="s">
        <v>812</v>
      </c>
      <c r="C1562" t="str">
        <f t="shared" si="253"/>
        <v>091</v>
      </c>
      <c r="D1562" t="s">
        <v>812</v>
      </c>
      <c r="E1562" t="str">
        <f t="shared" si="255"/>
        <v>02</v>
      </c>
      <c r="F1562" t="str">
        <f>"011"</f>
        <v>011</v>
      </c>
      <c r="G1562" t="str">
        <f>""</f>
        <v/>
      </c>
      <c r="H1562" t="s">
        <v>1</v>
      </c>
      <c r="I1562" t="s">
        <v>3810</v>
      </c>
      <c r="J1562" t="s">
        <v>7394</v>
      </c>
      <c r="K1562" t="str">
        <f t="shared" si="258"/>
        <v>41009</v>
      </c>
    </row>
    <row r="1563" spans="1:11" customFormat="1" x14ac:dyDescent="0.25">
      <c r="A1563" t="str">
        <f t="shared" si="254"/>
        <v>41</v>
      </c>
      <c r="B1563" t="s">
        <v>812</v>
      </c>
      <c r="C1563" t="str">
        <f t="shared" si="253"/>
        <v>091</v>
      </c>
      <c r="D1563" t="s">
        <v>812</v>
      </c>
      <c r="E1563" t="str">
        <f t="shared" si="255"/>
        <v>02</v>
      </c>
      <c r="F1563" t="str">
        <f>"011"</f>
        <v>011</v>
      </c>
      <c r="G1563" t="str">
        <f>""</f>
        <v/>
      </c>
      <c r="H1563" t="s">
        <v>0</v>
      </c>
      <c r="I1563" t="s">
        <v>3810</v>
      </c>
      <c r="J1563" t="s">
        <v>7394</v>
      </c>
      <c r="K1563" t="str">
        <f t="shared" si="258"/>
        <v>41009</v>
      </c>
    </row>
    <row r="1564" spans="1:11" customFormat="1" x14ac:dyDescent="0.25">
      <c r="A1564" t="str">
        <f t="shared" si="254"/>
        <v>41</v>
      </c>
      <c r="B1564" t="s">
        <v>812</v>
      </c>
      <c r="C1564" t="str">
        <f t="shared" si="253"/>
        <v>091</v>
      </c>
      <c r="D1564" t="s">
        <v>812</v>
      </c>
      <c r="E1564" t="str">
        <f t="shared" si="255"/>
        <v>02</v>
      </c>
      <c r="F1564" t="str">
        <f>"012"</f>
        <v>012</v>
      </c>
      <c r="G1564" t="str">
        <f>""</f>
        <v/>
      </c>
      <c r="H1564" t="s">
        <v>3</v>
      </c>
      <c r="I1564" t="s">
        <v>3809</v>
      </c>
      <c r="J1564" t="s">
        <v>7393</v>
      </c>
      <c r="K1564" t="str">
        <f t="shared" si="258"/>
        <v>41009</v>
      </c>
    </row>
    <row r="1565" spans="1:11" customFormat="1" x14ac:dyDescent="0.25">
      <c r="A1565" t="str">
        <f t="shared" si="254"/>
        <v>41</v>
      </c>
      <c r="B1565" t="s">
        <v>812</v>
      </c>
      <c r="C1565" t="str">
        <f t="shared" si="253"/>
        <v>091</v>
      </c>
      <c r="D1565" t="s">
        <v>812</v>
      </c>
      <c r="E1565" t="str">
        <f t="shared" si="255"/>
        <v>02</v>
      </c>
      <c r="F1565" t="str">
        <f>"013"</f>
        <v>013</v>
      </c>
      <c r="G1565" t="str">
        <f>""</f>
        <v/>
      </c>
      <c r="H1565" t="s">
        <v>1</v>
      </c>
      <c r="I1565" t="s">
        <v>3811</v>
      </c>
      <c r="J1565" t="s">
        <v>7395</v>
      </c>
      <c r="K1565" t="str">
        <f t="shared" si="258"/>
        <v>41009</v>
      </c>
    </row>
    <row r="1566" spans="1:11" customFormat="1" x14ac:dyDescent="0.25">
      <c r="A1566" t="str">
        <f t="shared" si="254"/>
        <v>41</v>
      </c>
      <c r="B1566" t="s">
        <v>812</v>
      </c>
      <c r="C1566" t="str">
        <f t="shared" si="253"/>
        <v>091</v>
      </c>
      <c r="D1566" t="s">
        <v>812</v>
      </c>
      <c r="E1566" t="str">
        <f t="shared" si="255"/>
        <v>02</v>
      </c>
      <c r="F1566" t="str">
        <f>"013"</f>
        <v>013</v>
      </c>
      <c r="G1566" t="str">
        <f>""</f>
        <v/>
      </c>
      <c r="H1566" t="s">
        <v>0</v>
      </c>
      <c r="I1566" t="s">
        <v>3811</v>
      </c>
      <c r="J1566" t="s">
        <v>7395</v>
      </c>
      <c r="K1566" t="str">
        <f t="shared" si="258"/>
        <v>41009</v>
      </c>
    </row>
    <row r="1567" spans="1:11" customFormat="1" x14ac:dyDescent="0.25">
      <c r="A1567" t="str">
        <f t="shared" si="254"/>
        <v>41</v>
      </c>
      <c r="B1567" t="s">
        <v>812</v>
      </c>
      <c r="C1567" t="str">
        <f t="shared" si="253"/>
        <v>091</v>
      </c>
      <c r="D1567" t="s">
        <v>812</v>
      </c>
      <c r="E1567" t="str">
        <f t="shared" si="255"/>
        <v>02</v>
      </c>
      <c r="F1567" t="str">
        <f>"014"</f>
        <v>014</v>
      </c>
      <c r="G1567" t="str">
        <f>""</f>
        <v/>
      </c>
      <c r="H1567" t="s">
        <v>3</v>
      </c>
      <c r="I1567" t="s">
        <v>3811</v>
      </c>
      <c r="J1567" t="s">
        <v>7395</v>
      </c>
      <c r="K1567" t="str">
        <f t="shared" si="258"/>
        <v>41009</v>
      </c>
    </row>
    <row r="1568" spans="1:11" customFormat="1" x14ac:dyDescent="0.25">
      <c r="A1568" t="str">
        <f t="shared" si="254"/>
        <v>41</v>
      </c>
      <c r="B1568" t="s">
        <v>812</v>
      </c>
      <c r="C1568" t="str">
        <f t="shared" si="253"/>
        <v>091</v>
      </c>
      <c r="D1568" t="s">
        <v>812</v>
      </c>
      <c r="E1568" t="str">
        <f t="shared" si="255"/>
        <v>02</v>
      </c>
      <c r="F1568" t="str">
        <f>"015"</f>
        <v>015</v>
      </c>
      <c r="G1568" t="str">
        <f>""</f>
        <v/>
      </c>
      <c r="H1568" t="s">
        <v>3</v>
      </c>
      <c r="I1568" t="s">
        <v>3811</v>
      </c>
      <c r="J1568" t="s">
        <v>7395</v>
      </c>
      <c r="K1568" t="str">
        <f t="shared" si="258"/>
        <v>41009</v>
      </c>
    </row>
    <row r="1569" spans="1:11" customFormat="1" x14ac:dyDescent="0.25">
      <c r="A1569" t="str">
        <f t="shared" si="254"/>
        <v>41</v>
      </c>
      <c r="B1569" t="s">
        <v>812</v>
      </c>
      <c r="C1569" t="str">
        <f t="shared" si="253"/>
        <v>091</v>
      </c>
      <c r="D1569" t="s">
        <v>812</v>
      </c>
      <c r="E1569" t="str">
        <f t="shared" si="255"/>
        <v>02</v>
      </c>
      <c r="F1569" t="str">
        <f>"016"</f>
        <v>016</v>
      </c>
      <c r="G1569" t="str">
        <f>""</f>
        <v/>
      </c>
      <c r="H1569" t="s">
        <v>3</v>
      </c>
      <c r="I1569" t="s">
        <v>3811</v>
      </c>
      <c r="J1569" t="s">
        <v>7395</v>
      </c>
      <c r="K1569" t="str">
        <f t="shared" si="258"/>
        <v>41009</v>
      </c>
    </row>
    <row r="1570" spans="1:11" customFormat="1" x14ac:dyDescent="0.25">
      <c r="A1570" t="str">
        <f t="shared" si="254"/>
        <v>41</v>
      </c>
      <c r="B1570" t="s">
        <v>812</v>
      </c>
      <c r="C1570" t="str">
        <f t="shared" si="253"/>
        <v>091</v>
      </c>
      <c r="D1570" t="s">
        <v>812</v>
      </c>
      <c r="E1570" t="str">
        <f t="shared" si="255"/>
        <v>02</v>
      </c>
      <c r="F1570" t="str">
        <f>"017"</f>
        <v>017</v>
      </c>
      <c r="G1570" t="str">
        <f>""</f>
        <v/>
      </c>
      <c r="H1570" t="s">
        <v>3</v>
      </c>
      <c r="I1570" t="s">
        <v>3812</v>
      </c>
      <c r="J1570" t="s">
        <v>7396</v>
      </c>
      <c r="K1570" t="str">
        <f t="shared" si="258"/>
        <v>41009</v>
      </c>
    </row>
    <row r="1571" spans="1:11" customFormat="1" x14ac:dyDescent="0.25">
      <c r="A1571" t="str">
        <f t="shared" si="254"/>
        <v>41</v>
      </c>
      <c r="B1571" t="s">
        <v>812</v>
      </c>
      <c r="C1571" t="str">
        <f t="shared" si="253"/>
        <v>091</v>
      </c>
      <c r="D1571" t="s">
        <v>812</v>
      </c>
      <c r="E1571" t="str">
        <f t="shared" si="255"/>
        <v>02</v>
      </c>
      <c r="F1571" t="str">
        <f>"018"</f>
        <v>018</v>
      </c>
      <c r="G1571" t="str">
        <f>""</f>
        <v/>
      </c>
      <c r="H1571" t="s">
        <v>1</v>
      </c>
      <c r="I1571" t="s">
        <v>3156</v>
      </c>
      <c r="J1571" t="s">
        <v>7397</v>
      </c>
      <c r="K1571" t="str">
        <f t="shared" si="258"/>
        <v>41009</v>
      </c>
    </row>
    <row r="1572" spans="1:11" customFormat="1" x14ac:dyDescent="0.25">
      <c r="A1572" t="str">
        <f t="shared" si="254"/>
        <v>41</v>
      </c>
      <c r="B1572" t="s">
        <v>812</v>
      </c>
      <c r="C1572" t="str">
        <f t="shared" si="253"/>
        <v>091</v>
      </c>
      <c r="D1572" t="s">
        <v>812</v>
      </c>
      <c r="E1572" t="str">
        <f t="shared" si="255"/>
        <v>02</v>
      </c>
      <c r="F1572" t="str">
        <f>"018"</f>
        <v>018</v>
      </c>
      <c r="G1572" t="str">
        <f>""</f>
        <v/>
      </c>
      <c r="H1572" t="s">
        <v>0</v>
      </c>
      <c r="I1572" t="s">
        <v>3156</v>
      </c>
      <c r="J1572" t="s">
        <v>7397</v>
      </c>
      <c r="K1572" t="str">
        <f t="shared" si="258"/>
        <v>41009</v>
      </c>
    </row>
    <row r="1573" spans="1:11" customFormat="1" x14ac:dyDescent="0.25">
      <c r="A1573" t="str">
        <f t="shared" si="254"/>
        <v>41</v>
      </c>
      <c r="B1573" t="s">
        <v>812</v>
      </c>
      <c r="C1573" t="str">
        <f t="shared" si="253"/>
        <v>091</v>
      </c>
      <c r="D1573" t="s">
        <v>812</v>
      </c>
      <c r="E1573" t="str">
        <f t="shared" si="255"/>
        <v>02</v>
      </c>
      <c r="F1573" t="str">
        <f>"019"</f>
        <v>019</v>
      </c>
      <c r="G1573" t="str">
        <f>""</f>
        <v/>
      </c>
      <c r="H1573" t="s">
        <v>3</v>
      </c>
      <c r="I1573" t="s">
        <v>3813</v>
      </c>
      <c r="J1573" t="s">
        <v>7398</v>
      </c>
      <c r="K1573" t="str">
        <f>"41008"</f>
        <v>41008</v>
      </c>
    </row>
    <row r="1574" spans="1:11" customFormat="1" x14ac:dyDescent="0.25">
      <c r="A1574" t="str">
        <f t="shared" si="254"/>
        <v>41</v>
      </c>
      <c r="B1574" t="s">
        <v>812</v>
      </c>
      <c r="C1574" t="str">
        <f t="shared" si="253"/>
        <v>091</v>
      </c>
      <c r="D1574" t="s">
        <v>812</v>
      </c>
      <c r="E1574" t="str">
        <f t="shared" si="255"/>
        <v>02</v>
      </c>
      <c r="F1574" t="str">
        <f>"020"</f>
        <v>020</v>
      </c>
      <c r="G1574" t="str">
        <f>""</f>
        <v/>
      </c>
      <c r="H1574" t="s">
        <v>1</v>
      </c>
      <c r="I1574" t="s">
        <v>3814</v>
      </c>
      <c r="J1574" t="s">
        <v>7399</v>
      </c>
      <c r="K1574" t="str">
        <f>"41009"</f>
        <v>41009</v>
      </c>
    </row>
    <row r="1575" spans="1:11" customFormat="1" x14ac:dyDescent="0.25">
      <c r="A1575" t="str">
        <f t="shared" si="254"/>
        <v>41</v>
      </c>
      <c r="B1575" t="s">
        <v>812</v>
      </c>
      <c r="C1575" t="str">
        <f t="shared" si="253"/>
        <v>091</v>
      </c>
      <c r="D1575" t="s">
        <v>812</v>
      </c>
      <c r="E1575" t="str">
        <f t="shared" si="255"/>
        <v>02</v>
      </c>
      <c r="F1575" t="str">
        <f>"020"</f>
        <v>020</v>
      </c>
      <c r="G1575" t="str">
        <f>""</f>
        <v/>
      </c>
      <c r="H1575" t="s">
        <v>0</v>
      </c>
      <c r="I1575" t="s">
        <v>3814</v>
      </c>
      <c r="J1575" t="s">
        <v>7399</v>
      </c>
      <c r="K1575" t="str">
        <f>"41009"</f>
        <v>41009</v>
      </c>
    </row>
    <row r="1576" spans="1:11" customFormat="1" x14ac:dyDescent="0.25">
      <c r="A1576" t="str">
        <f t="shared" si="254"/>
        <v>41</v>
      </c>
      <c r="B1576" t="s">
        <v>812</v>
      </c>
      <c r="C1576" t="str">
        <f t="shared" si="253"/>
        <v>091</v>
      </c>
      <c r="D1576" t="s">
        <v>812</v>
      </c>
      <c r="E1576" t="str">
        <f t="shared" si="255"/>
        <v>02</v>
      </c>
      <c r="F1576" t="str">
        <f>"021"</f>
        <v>021</v>
      </c>
      <c r="G1576" t="str">
        <f>""</f>
        <v/>
      </c>
      <c r="H1576" t="s">
        <v>3</v>
      </c>
      <c r="I1576" t="s">
        <v>3815</v>
      </c>
      <c r="J1576" t="s">
        <v>7400</v>
      </c>
      <c r="K1576" t="str">
        <f t="shared" ref="K1576:K1587" si="259">"41008"</f>
        <v>41008</v>
      </c>
    </row>
    <row r="1577" spans="1:11" customFormat="1" x14ac:dyDescent="0.25">
      <c r="A1577" t="str">
        <f t="shared" si="254"/>
        <v>41</v>
      </c>
      <c r="B1577" t="s">
        <v>812</v>
      </c>
      <c r="C1577" t="str">
        <f t="shared" si="253"/>
        <v>091</v>
      </c>
      <c r="D1577" t="s">
        <v>812</v>
      </c>
      <c r="E1577" t="str">
        <f t="shared" si="255"/>
        <v>02</v>
      </c>
      <c r="F1577" t="str">
        <f>"022"</f>
        <v>022</v>
      </c>
      <c r="G1577" t="str">
        <f>""</f>
        <v/>
      </c>
      <c r="H1577" t="s">
        <v>3</v>
      </c>
      <c r="I1577" t="s">
        <v>3816</v>
      </c>
      <c r="J1577" t="s">
        <v>7401</v>
      </c>
      <c r="K1577" t="str">
        <f t="shared" si="259"/>
        <v>41008</v>
      </c>
    </row>
    <row r="1578" spans="1:11" customFormat="1" x14ac:dyDescent="0.25">
      <c r="A1578" t="str">
        <f t="shared" si="254"/>
        <v>41</v>
      </c>
      <c r="B1578" t="s">
        <v>812</v>
      </c>
      <c r="C1578" t="str">
        <f t="shared" si="253"/>
        <v>091</v>
      </c>
      <c r="D1578" t="s">
        <v>812</v>
      </c>
      <c r="E1578" t="str">
        <f t="shared" si="255"/>
        <v>02</v>
      </c>
      <c r="F1578" t="str">
        <f>"023"</f>
        <v>023</v>
      </c>
      <c r="G1578" t="str">
        <f>""</f>
        <v/>
      </c>
      <c r="H1578" t="s">
        <v>1</v>
      </c>
      <c r="I1578" t="s">
        <v>3817</v>
      </c>
      <c r="J1578" t="s">
        <v>7402</v>
      </c>
      <c r="K1578" t="str">
        <f t="shared" si="259"/>
        <v>41008</v>
      </c>
    </row>
    <row r="1579" spans="1:11" customFormat="1" x14ac:dyDescent="0.25">
      <c r="A1579" t="str">
        <f t="shared" si="254"/>
        <v>41</v>
      </c>
      <c r="B1579" t="s">
        <v>812</v>
      </c>
      <c r="C1579" t="str">
        <f t="shared" si="253"/>
        <v>091</v>
      </c>
      <c r="D1579" t="s">
        <v>812</v>
      </c>
      <c r="E1579" t="str">
        <f t="shared" si="255"/>
        <v>02</v>
      </c>
      <c r="F1579" t="str">
        <f>"023"</f>
        <v>023</v>
      </c>
      <c r="G1579" t="str">
        <f>""</f>
        <v/>
      </c>
      <c r="H1579" t="s">
        <v>0</v>
      </c>
      <c r="I1579" t="s">
        <v>3817</v>
      </c>
      <c r="J1579" t="s">
        <v>7402</v>
      </c>
      <c r="K1579" t="str">
        <f t="shared" si="259"/>
        <v>41008</v>
      </c>
    </row>
    <row r="1580" spans="1:11" customFormat="1" x14ac:dyDescent="0.25">
      <c r="A1580" t="str">
        <f t="shared" si="254"/>
        <v>41</v>
      </c>
      <c r="B1580" t="s">
        <v>812</v>
      </c>
      <c r="C1580" t="str">
        <f t="shared" si="253"/>
        <v>091</v>
      </c>
      <c r="D1580" t="s">
        <v>812</v>
      </c>
      <c r="E1580" t="str">
        <f t="shared" si="255"/>
        <v>02</v>
      </c>
      <c r="F1580" t="str">
        <f>"024"</f>
        <v>024</v>
      </c>
      <c r="G1580" t="str">
        <f>""</f>
        <v/>
      </c>
      <c r="H1580" t="s">
        <v>1</v>
      </c>
      <c r="I1580" t="s">
        <v>3818</v>
      </c>
      <c r="J1580" t="s">
        <v>7403</v>
      </c>
      <c r="K1580" t="str">
        <f t="shared" si="259"/>
        <v>41008</v>
      </c>
    </row>
    <row r="1581" spans="1:11" customFormat="1" x14ac:dyDescent="0.25">
      <c r="A1581" t="str">
        <f t="shared" si="254"/>
        <v>41</v>
      </c>
      <c r="B1581" t="s">
        <v>812</v>
      </c>
      <c r="C1581" t="str">
        <f t="shared" si="253"/>
        <v>091</v>
      </c>
      <c r="D1581" t="s">
        <v>812</v>
      </c>
      <c r="E1581" t="str">
        <f t="shared" si="255"/>
        <v>02</v>
      </c>
      <c r="F1581" t="str">
        <f>"024"</f>
        <v>024</v>
      </c>
      <c r="G1581" t="str">
        <f>""</f>
        <v/>
      </c>
      <c r="H1581" t="s">
        <v>0</v>
      </c>
      <c r="I1581" t="s">
        <v>3818</v>
      </c>
      <c r="J1581" t="s">
        <v>7403</v>
      </c>
      <c r="K1581" t="str">
        <f t="shared" si="259"/>
        <v>41008</v>
      </c>
    </row>
    <row r="1582" spans="1:11" customFormat="1" x14ac:dyDescent="0.25">
      <c r="A1582" t="str">
        <f t="shared" si="254"/>
        <v>41</v>
      </c>
      <c r="B1582" t="s">
        <v>812</v>
      </c>
      <c r="C1582" t="str">
        <f t="shared" si="253"/>
        <v>091</v>
      </c>
      <c r="D1582" t="s">
        <v>812</v>
      </c>
      <c r="E1582" t="str">
        <f t="shared" si="255"/>
        <v>02</v>
      </c>
      <c r="F1582" t="str">
        <f>"025"</f>
        <v>025</v>
      </c>
      <c r="G1582" t="str">
        <f>""</f>
        <v/>
      </c>
      <c r="H1582" t="s">
        <v>3</v>
      </c>
      <c r="I1582" t="s">
        <v>3817</v>
      </c>
      <c r="J1582" t="s">
        <v>7402</v>
      </c>
      <c r="K1582" t="str">
        <f t="shared" si="259"/>
        <v>41008</v>
      </c>
    </row>
    <row r="1583" spans="1:11" customFormat="1" x14ac:dyDescent="0.25">
      <c r="A1583" t="str">
        <f t="shared" si="254"/>
        <v>41</v>
      </c>
      <c r="B1583" t="s">
        <v>812</v>
      </c>
      <c r="C1583" t="str">
        <f t="shared" si="253"/>
        <v>091</v>
      </c>
      <c r="D1583" t="s">
        <v>812</v>
      </c>
      <c r="E1583" t="str">
        <f t="shared" si="255"/>
        <v>02</v>
      </c>
      <c r="F1583" t="str">
        <f>"026"</f>
        <v>026</v>
      </c>
      <c r="G1583" t="str">
        <f>""</f>
        <v/>
      </c>
      <c r="H1583" t="s">
        <v>1</v>
      </c>
      <c r="I1583" t="s">
        <v>3815</v>
      </c>
      <c r="J1583" t="s">
        <v>7400</v>
      </c>
      <c r="K1583" t="str">
        <f t="shared" si="259"/>
        <v>41008</v>
      </c>
    </row>
    <row r="1584" spans="1:11" customFormat="1" x14ac:dyDescent="0.25">
      <c r="A1584" t="str">
        <f t="shared" si="254"/>
        <v>41</v>
      </c>
      <c r="B1584" t="s">
        <v>812</v>
      </c>
      <c r="C1584" t="str">
        <f t="shared" si="253"/>
        <v>091</v>
      </c>
      <c r="D1584" t="s">
        <v>812</v>
      </c>
      <c r="E1584" t="str">
        <f t="shared" si="255"/>
        <v>02</v>
      </c>
      <c r="F1584" t="str">
        <f>"026"</f>
        <v>026</v>
      </c>
      <c r="G1584" t="str">
        <f>""</f>
        <v/>
      </c>
      <c r="H1584" t="s">
        <v>0</v>
      </c>
      <c r="I1584" t="s">
        <v>3815</v>
      </c>
      <c r="J1584" t="s">
        <v>7400</v>
      </c>
      <c r="K1584" t="str">
        <f t="shared" si="259"/>
        <v>41008</v>
      </c>
    </row>
    <row r="1585" spans="1:11" customFormat="1" x14ac:dyDescent="0.25">
      <c r="A1585" t="str">
        <f t="shared" si="254"/>
        <v>41</v>
      </c>
      <c r="B1585" t="s">
        <v>812</v>
      </c>
      <c r="C1585" t="str">
        <f t="shared" si="253"/>
        <v>091</v>
      </c>
      <c r="D1585" t="s">
        <v>812</v>
      </c>
      <c r="E1585" t="str">
        <f t="shared" si="255"/>
        <v>02</v>
      </c>
      <c r="F1585" t="str">
        <f>"027"</f>
        <v>027</v>
      </c>
      <c r="G1585" t="str">
        <f>""</f>
        <v/>
      </c>
      <c r="H1585" t="s">
        <v>1</v>
      </c>
      <c r="I1585" t="s">
        <v>3819</v>
      </c>
      <c r="J1585" t="s">
        <v>7404</v>
      </c>
      <c r="K1585" t="str">
        <f t="shared" si="259"/>
        <v>41008</v>
      </c>
    </row>
    <row r="1586" spans="1:11" customFormat="1" x14ac:dyDescent="0.25">
      <c r="A1586" t="str">
        <f t="shared" si="254"/>
        <v>41</v>
      </c>
      <c r="B1586" t="s">
        <v>812</v>
      </c>
      <c r="C1586" t="str">
        <f t="shared" si="253"/>
        <v>091</v>
      </c>
      <c r="D1586" t="s">
        <v>812</v>
      </c>
      <c r="E1586" t="str">
        <f t="shared" si="255"/>
        <v>02</v>
      </c>
      <c r="F1586" t="str">
        <f>"027"</f>
        <v>027</v>
      </c>
      <c r="G1586" t="str">
        <f>""</f>
        <v/>
      </c>
      <c r="H1586" t="s">
        <v>0</v>
      </c>
      <c r="I1586" t="s">
        <v>3819</v>
      </c>
      <c r="J1586" t="s">
        <v>7404</v>
      </c>
      <c r="K1586" t="str">
        <f t="shared" si="259"/>
        <v>41008</v>
      </c>
    </row>
    <row r="1587" spans="1:11" customFormat="1" x14ac:dyDescent="0.25">
      <c r="A1587" t="str">
        <f t="shared" si="254"/>
        <v>41</v>
      </c>
      <c r="B1587" t="s">
        <v>812</v>
      </c>
      <c r="C1587" t="str">
        <f t="shared" si="253"/>
        <v>091</v>
      </c>
      <c r="D1587" t="s">
        <v>812</v>
      </c>
      <c r="E1587" t="str">
        <f t="shared" si="255"/>
        <v>02</v>
      </c>
      <c r="F1587" t="str">
        <f>"027"</f>
        <v>027</v>
      </c>
      <c r="G1587" t="str">
        <f>""</f>
        <v/>
      </c>
      <c r="H1587" t="s">
        <v>2</v>
      </c>
      <c r="I1587" t="s">
        <v>3819</v>
      </c>
      <c r="J1587" t="s">
        <v>7404</v>
      </c>
      <c r="K1587" t="str">
        <f t="shared" si="259"/>
        <v>41008</v>
      </c>
    </row>
    <row r="1588" spans="1:11" customFormat="1" x14ac:dyDescent="0.25">
      <c r="A1588" t="str">
        <f t="shared" si="254"/>
        <v>41</v>
      </c>
      <c r="B1588" t="s">
        <v>812</v>
      </c>
      <c r="C1588" t="str">
        <f t="shared" si="253"/>
        <v>091</v>
      </c>
      <c r="D1588" t="s">
        <v>812</v>
      </c>
      <c r="E1588" t="str">
        <f t="shared" si="255"/>
        <v>02</v>
      </c>
      <c r="F1588" t="str">
        <f>"028"</f>
        <v>028</v>
      </c>
      <c r="G1588" t="str">
        <f>""</f>
        <v/>
      </c>
      <c r="H1588" t="s">
        <v>1</v>
      </c>
      <c r="I1588" t="s">
        <v>3820</v>
      </c>
      <c r="J1588" t="s">
        <v>7405</v>
      </c>
      <c r="K1588" t="str">
        <f>"41009"</f>
        <v>41009</v>
      </c>
    </row>
    <row r="1589" spans="1:11" customFormat="1" x14ac:dyDescent="0.25">
      <c r="A1589" t="str">
        <f t="shared" si="254"/>
        <v>41</v>
      </c>
      <c r="B1589" t="s">
        <v>812</v>
      </c>
      <c r="C1589" t="str">
        <f t="shared" si="253"/>
        <v>091</v>
      </c>
      <c r="D1589" t="s">
        <v>812</v>
      </c>
      <c r="E1589" t="str">
        <f t="shared" si="255"/>
        <v>02</v>
      </c>
      <c r="F1589" t="str">
        <f>"028"</f>
        <v>028</v>
      </c>
      <c r="G1589" t="str">
        <f>""</f>
        <v/>
      </c>
      <c r="H1589" t="s">
        <v>0</v>
      </c>
      <c r="I1589" t="s">
        <v>3820</v>
      </c>
      <c r="J1589" t="s">
        <v>7405</v>
      </c>
      <c r="K1589" t="str">
        <f>"41009"</f>
        <v>41009</v>
      </c>
    </row>
    <row r="1590" spans="1:11" customFormat="1" x14ac:dyDescent="0.25">
      <c r="A1590" t="str">
        <f t="shared" si="254"/>
        <v>41</v>
      </c>
      <c r="B1590" t="s">
        <v>812</v>
      </c>
      <c r="C1590" t="str">
        <f t="shared" si="253"/>
        <v>091</v>
      </c>
      <c r="D1590" t="s">
        <v>812</v>
      </c>
      <c r="E1590" t="str">
        <f t="shared" si="255"/>
        <v>02</v>
      </c>
      <c r="F1590" t="str">
        <f>"029"</f>
        <v>029</v>
      </c>
      <c r="G1590" t="str">
        <f>""</f>
        <v/>
      </c>
      <c r="H1590" t="s">
        <v>3</v>
      </c>
      <c r="I1590" t="s">
        <v>3156</v>
      </c>
      <c r="J1590" t="s">
        <v>7397</v>
      </c>
      <c r="K1590" t="str">
        <f>"41009"</f>
        <v>41009</v>
      </c>
    </row>
    <row r="1591" spans="1:11" customFormat="1" x14ac:dyDescent="0.25">
      <c r="A1591" t="str">
        <f t="shared" si="254"/>
        <v>41</v>
      </c>
      <c r="B1591" t="s">
        <v>812</v>
      </c>
      <c r="C1591" t="str">
        <f t="shared" si="253"/>
        <v>091</v>
      </c>
      <c r="D1591" t="s">
        <v>812</v>
      </c>
      <c r="E1591" t="str">
        <f t="shared" si="255"/>
        <v>02</v>
      </c>
      <c r="F1591" t="str">
        <f>"030"</f>
        <v>030</v>
      </c>
      <c r="G1591" t="str">
        <f>""</f>
        <v/>
      </c>
      <c r="H1591" t="s">
        <v>1</v>
      </c>
      <c r="I1591" t="s">
        <v>3156</v>
      </c>
      <c r="J1591" t="s">
        <v>7397</v>
      </c>
      <c r="K1591" t="str">
        <f>"41009"</f>
        <v>41009</v>
      </c>
    </row>
    <row r="1592" spans="1:11" customFormat="1" x14ac:dyDescent="0.25">
      <c r="A1592" t="str">
        <f t="shared" si="254"/>
        <v>41</v>
      </c>
      <c r="B1592" t="s">
        <v>812</v>
      </c>
      <c r="C1592" t="str">
        <f t="shared" si="253"/>
        <v>091</v>
      </c>
      <c r="D1592" t="s">
        <v>812</v>
      </c>
      <c r="E1592" t="str">
        <f t="shared" si="255"/>
        <v>02</v>
      </c>
      <c r="F1592" t="str">
        <f>"030"</f>
        <v>030</v>
      </c>
      <c r="G1592" t="str">
        <f>""</f>
        <v/>
      </c>
      <c r="H1592" t="s">
        <v>0</v>
      </c>
      <c r="I1592" t="s">
        <v>3156</v>
      </c>
      <c r="J1592" t="s">
        <v>7397</v>
      </c>
      <c r="K1592" t="str">
        <f>"41009"</f>
        <v>41009</v>
      </c>
    </row>
    <row r="1593" spans="1:11" customFormat="1" x14ac:dyDescent="0.25">
      <c r="A1593" t="str">
        <f t="shared" si="254"/>
        <v>41</v>
      </c>
      <c r="B1593" t="s">
        <v>812</v>
      </c>
      <c r="C1593" t="str">
        <f t="shared" si="253"/>
        <v>091</v>
      </c>
      <c r="D1593" t="s">
        <v>812</v>
      </c>
      <c r="E1593" t="str">
        <f t="shared" si="255"/>
        <v>02</v>
      </c>
      <c r="F1593" t="str">
        <f>"031"</f>
        <v>031</v>
      </c>
      <c r="G1593" t="str">
        <f>""</f>
        <v/>
      </c>
      <c r="H1593" t="s">
        <v>3</v>
      </c>
      <c r="I1593" t="s">
        <v>3821</v>
      </c>
      <c r="J1593" t="s">
        <v>7406</v>
      </c>
      <c r="K1593" t="str">
        <f>"41008"</f>
        <v>41008</v>
      </c>
    </row>
    <row r="1594" spans="1:11" customFormat="1" x14ac:dyDescent="0.25">
      <c r="A1594" t="str">
        <f t="shared" si="254"/>
        <v>41</v>
      </c>
      <c r="B1594" t="s">
        <v>812</v>
      </c>
      <c r="C1594" t="str">
        <f t="shared" si="253"/>
        <v>091</v>
      </c>
      <c r="D1594" t="s">
        <v>812</v>
      </c>
      <c r="E1594" t="str">
        <f t="shared" si="255"/>
        <v>02</v>
      </c>
      <c r="F1594" t="str">
        <f>"032"</f>
        <v>032</v>
      </c>
      <c r="G1594" t="str">
        <f>""</f>
        <v/>
      </c>
      <c r="H1594" t="s">
        <v>3</v>
      </c>
      <c r="I1594" t="s">
        <v>3807</v>
      </c>
      <c r="J1594" t="s">
        <v>7391</v>
      </c>
      <c r="K1594" t="str">
        <f>"41008"</f>
        <v>41008</v>
      </c>
    </row>
    <row r="1595" spans="1:11" customFormat="1" x14ac:dyDescent="0.25">
      <c r="A1595" t="str">
        <f t="shared" si="254"/>
        <v>41</v>
      </c>
      <c r="B1595" t="s">
        <v>812</v>
      </c>
      <c r="C1595" t="str">
        <f t="shared" si="253"/>
        <v>091</v>
      </c>
      <c r="D1595" t="s">
        <v>812</v>
      </c>
      <c r="E1595" t="str">
        <f t="shared" si="255"/>
        <v>02</v>
      </c>
      <c r="F1595" t="str">
        <f>"033"</f>
        <v>033</v>
      </c>
      <c r="G1595" t="str">
        <f>""</f>
        <v/>
      </c>
      <c r="H1595" t="s">
        <v>3</v>
      </c>
      <c r="I1595" t="s">
        <v>3819</v>
      </c>
      <c r="J1595" t="s">
        <v>7404</v>
      </c>
      <c r="K1595" t="str">
        <f>"41008"</f>
        <v>41008</v>
      </c>
    </row>
    <row r="1596" spans="1:11" customFormat="1" x14ac:dyDescent="0.25">
      <c r="A1596" t="str">
        <f t="shared" si="254"/>
        <v>41</v>
      </c>
      <c r="B1596" t="s">
        <v>812</v>
      </c>
      <c r="C1596" t="str">
        <f t="shared" si="253"/>
        <v>091</v>
      </c>
      <c r="D1596" t="s">
        <v>812</v>
      </c>
      <c r="E1596" t="str">
        <f t="shared" si="255"/>
        <v>02</v>
      </c>
      <c r="F1596" t="str">
        <f>"036"</f>
        <v>036</v>
      </c>
      <c r="G1596" t="str">
        <f>""</f>
        <v/>
      </c>
      <c r="H1596" t="s">
        <v>1</v>
      </c>
      <c r="I1596" t="s">
        <v>3816</v>
      </c>
      <c r="J1596" t="s">
        <v>7401</v>
      </c>
      <c r="K1596" t="str">
        <f>"41008"</f>
        <v>41008</v>
      </c>
    </row>
    <row r="1597" spans="1:11" customFormat="1" x14ac:dyDescent="0.25">
      <c r="A1597" t="str">
        <f t="shared" si="254"/>
        <v>41</v>
      </c>
      <c r="B1597" t="s">
        <v>812</v>
      </c>
      <c r="C1597" t="str">
        <f t="shared" ref="C1597:C1660" si="260">"091"</f>
        <v>091</v>
      </c>
      <c r="D1597" t="s">
        <v>812</v>
      </c>
      <c r="E1597" t="str">
        <f t="shared" si="255"/>
        <v>02</v>
      </c>
      <c r="F1597" t="str">
        <f>"036"</f>
        <v>036</v>
      </c>
      <c r="G1597" t="str">
        <f>""</f>
        <v/>
      </c>
      <c r="H1597" t="s">
        <v>0</v>
      </c>
      <c r="I1597" t="s">
        <v>3816</v>
      </c>
      <c r="J1597" t="s">
        <v>7401</v>
      </c>
      <c r="K1597" t="str">
        <f>"41008"</f>
        <v>41008</v>
      </c>
    </row>
    <row r="1598" spans="1:11" customFormat="1" x14ac:dyDescent="0.25">
      <c r="A1598" t="str">
        <f t="shared" si="254"/>
        <v>41</v>
      </c>
      <c r="B1598" t="s">
        <v>812</v>
      </c>
      <c r="C1598" t="str">
        <f t="shared" si="260"/>
        <v>091</v>
      </c>
      <c r="D1598" t="s">
        <v>812</v>
      </c>
      <c r="E1598" t="str">
        <f t="shared" si="255"/>
        <v>02</v>
      </c>
      <c r="F1598" t="str">
        <f>"038"</f>
        <v>038</v>
      </c>
      <c r="G1598" t="str">
        <f>""</f>
        <v/>
      </c>
      <c r="H1598" t="s">
        <v>3</v>
      </c>
      <c r="I1598" t="s">
        <v>3810</v>
      </c>
      <c r="J1598" t="s">
        <v>7394</v>
      </c>
      <c r="K1598" t="str">
        <f>"41009"</f>
        <v>41009</v>
      </c>
    </row>
    <row r="1599" spans="1:11" customFormat="1" x14ac:dyDescent="0.25">
      <c r="A1599" t="str">
        <f t="shared" si="254"/>
        <v>41</v>
      </c>
      <c r="B1599" t="s">
        <v>812</v>
      </c>
      <c r="C1599" t="str">
        <f t="shared" si="260"/>
        <v>091</v>
      </c>
      <c r="D1599" t="s">
        <v>812</v>
      </c>
      <c r="E1599" t="str">
        <f t="shared" si="255"/>
        <v>02</v>
      </c>
      <c r="F1599" t="str">
        <f>"039"</f>
        <v>039</v>
      </c>
      <c r="G1599" t="str">
        <f>""</f>
        <v/>
      </c>
      <c r="H1599" t="s">
        <v>1</v>
      </c>
      <c r="I1599" t="s">
        <v>3812</v>
      </c>
      <c r="J1599" t="s">
        <v>7396</v>
      </c>
      <c r="K1599" t="str">
        <f>"41009"</f>
        <v>41009</v>
      </c>
    </row>
    <row r="1600" spans="1:11" customFormat="1" x14ac:dyDescent="0.25">
      <c r="A1600" t="str">
        <f t="shared" si="254"/>
        <v>41</v>
      </c>
      <c r="B1600" t="s">
        <v>812</v>
      </c>
      <c r="C1600" t="str">
        <f t="shared" si="260"/>
        <v>091</v>
      </c>
      <c r="D1600" t="s">
        <v>812</v>
      </c>
      <c r="E1600" t="str">
        <f t="shared" si="255"/>
        <v>02</v>
      </c>
      <c r="F1600" t="str">
        <f>"039"</f>
        <v>039</v>
      </c>
      <c r="G1600" t="str">
        <f>""</f>
        <v/>
      </c>
      <c r="H1600" t="s">
        <v>0</v>
      </c>
      <c r="I1600" t="s">
        <v>3812</v>
      </c>
      <c r="J1600" t="s">
        <v>7396</v>
      </c>
      <c r="K1600" t="str">
        <f>"41009"</f>
        <v>41009</v>
      </c>
    </row>
    <row r="1601" spans="1:11" customFormat="1" x14ac:dyDescent="0.25">
      <c r="A1601" t="str">
        <f t="shared" si="254"/>
        <v>41</v>
      </c>
      <c r="B1601" t="s">
        <v>812</v>
      </c>
      <c r="C1601" t="str">
        <f t="shared" si="260"/>
        <v>091</v>
      </c>
      <c r="D1601" t="s">
        <v>812</v>
      </c>
      <c r="E1601" t="str">
        <f t="shared" si="255"/>
        <v>02</v>
      </c>
      <c r="F1601" t="str">
        <f>"040"</f>
        <v>040</v>
      </c>
      <c r="G1601" t="str">
        <f>""</f>
        <v/>
      </c>
      <c r="H1601" t="s">
        <v>1</v>
      </c>
      <c r="I1601" t="s">
        <v>3818</v>
      </c>
      <c r="J1601" t="s">
        <v>7403</v>
      </c>
      <c r="K1601" t="str">
        <f>"41008"</f>
        <v>41008</v>
      </c>
    </row>
    <row r="1602" spans="1:11" customFormat="1" x14ac:dyDescent="0.25">
      <c r="A1602" t="str">
        <f t="shared" si="254"/>
        <v>41</v>
      </c>
      <c r="B1602" t="s">
        <v>812</v>
      </c>
      <c r="C1602" t="str">
        <f t="shared" si="260"/>
        <v>091</v>
      </c>
      <c r="D1602" t="s">
        <v>812</v>
      </c>
      <c r="E1602" t="str">
        <f t="shared" si="255"/>
        <v>02</v>
      </c>
      <c r="F1602" t="str">
        <f>"040"</f>
        <v>040</v>
      </c>
      <c r="G1602" t="str">
        <f>""</f>
        <v/>
      </c>
      <c r="H1602" t="s">
        <v>0</v>
      </c>
      <c r="I1602" t="s">
        <v>3818</v>
      </c>
      <c r="J1602" t="s">
        <v>7403</v>
      </c>
      <c r="K1602" t="str">
        <f>"41008"</f>
        <v>41008</v>
      </c>
    </row>
    <row r="1603" spans="1:11" customFormat="1" x14ac:dyDescent="0.25">
      <c r="A1603" t="str">
        <f t="shared" ref="A1603:A1666" si="261">"41"</f>
        <v>41</v>
      </c>
      <c r="B1603" t="s">
        <v>812</v>
      </c>
      <c r="C1603" t="str">
        <f t="shared" si="260"/>
        <v>091</v>
      </c>
      <c r="D1603" t="s">
        <v>812</v>
      </c>
      <c r="E1603" t="str">
        <f t="shared" si="255"/>
        <v>02</v>
      </c>
      <c r="F1603" t="str">
        <f>"041"</f>
        <v>041</v>
      </c>
      <c r="G1603" t="str">
        <f>""</f>
        <v/>
      </c>
      <c r="H1603" t="s">
        <v>3</v>
      </c>
      <c r="I1603" t="s">
        <v>3821</v>
      </c>
      <c r="J1603" t="s">
        <v>7406</v>
      </c>
      <c r="K1603" t="str">
        <f>"41008"</f>
        <v>41008</v>
      </c>
    </row>
    <row r="1604" spans="1:11" customFormat="1" x14ac:dyDescent="0.25">
      <c r="A1604" t="str">
        <f t="shared" si="261"/>
        <v>41</v>
      </c>
      <c r="B1604" t="s">
        <v>812</v>
      </c>
      <c r="C1604" t="str">
        <f t="shared" si="260"/>
        <v>091</v>
      </c>
      <c r="D1604" t="s">
        <v>812</v>
      </c>
      <c r="E1604" t="str">
        <f t="shared" si="255"/>
        <v>02</v>
      </c>
      <c r="F1604" t="str">
        <f>"042"</f>
        <v>042</v>
      </c>
      <c r="G1604" t="str">
        <f>""</f>
        <v/>
      </c>
      <c r="H1604" t="s">
        <v>3</v>
      </c>
      <c r="I1604" t="s">
        <v>3822</v>
      </c>
      <c r="J1604" t="s">
        <v>7407</v>
      </c>
      <c r="K1604" t="str">
        <f>"41009"</f>
        <v>41009</v>
      </c>
    </row>
    <row r="1605" spans="1:11" customFormat="1" x14ac:dyDescent="0.25">
      <c r="A1605" t="str">
        <f t="shared" si="261"/>
        <v>41</v>
      </c>
      <c r="B1605" t="s">
        <v>812</v>
      </c>
      <c r="C1605" t="str">
        <f t="shared" si="260"/>
        <v>091</v>
      </c>
      <c r="D1605" t="s">
        <v>812</v>
      </c>
      <c r="E1605" t="str">
        <f t="shared" si="255"/>
        <v>02</v>
      </c>
      <c r="F1605" t="str">
        <f>"043"</f>
        <v>043</v>
      </c>
      <c r="G1605" t="str">
        <f>""</f>
        <v/>
      </c>
      <c r="H1605" t="s">
        <v>1</v>
      </c>
      <c r="I1605" t="s">
        <v>3819</v>
      </c>
      <c r="J1605" t="s">
        <v>7404</v>
      </c>
      <c r="K1605" t="str">
        <f>"41008"</f>
        <v>41008</v>
      </c>
    </row>
    <row r="1606" spans="1:11" customFormat="1" x14ac:dyDescent="0.25">
      <c r="A1606" t="str">
        <f t="shared" si="261"/>
        <v>41</v>
      </c>
      <c r="B1606" t="s">
        <v>812</v>
      </c>
      <c r="C1606" t="str">
        <f t="shared" si="260"/>
        <v>091</v>
      </c>
      <c r="D1606" t="s">
        <v>812</v>
      </c>
      <c r="E1606" t="str">
        <f t="shared" si="255"/>
        <v>02</v>
      </c>
      <c r="F1606" t="str">
        <f>"043"</f>
        <v>043</v>
      </c>
      <c r="G1606" t="str">
        <f>""</f>
        <v/>
      </c>
      <c r="H1606" t="s">
        <v>0</v>
      </c>
      <c r="I1606" t="s">
        <v>3819</v>
      </c>
      <c r="J1606" t="s">
        <v>7404</v>
      </c>
      <c r="K1606" t="str">
        <f>"41008"</f>
        <v>41008</v>
      </c>
    </row>
    <row r="1607" spans="1:11" customFormat="1" x14ac:dyDescent="0.25">
      <c r="A1607" t="str">
        <f t="shared" si="261"/>
        <v>41</v>
      </c>
      <c r="B1607" t="s">
        <v>812</v>
      </c>
      <c r="C1607" t="str">
        <f t="shared" si="260"/>
        <v>091</v>
      </c>
      <c r="D1607" t="s">
        <v>812</v>
      </c>
      <c r="E1607" t="str">
        <f t="shared" si="255"/>
        <v>02</v>
      </c>
      <c r="F1607" t="str">
        <f>"043"</f>
        <v>043</v>
      </c>
      <c r="G1607" t="str">
        <f>""</f>
        <v/>
      </c>
      <c r="H1607" t="s">
        <v>2</v>
      </c>
      <c r="I1607" t="s">
        <v>3819</v>
      </c>
      <c r="J1607" t="s">
        <v>7404</v>
      </c>
      <c r="K1607" t="str">
        <f>"41008"</f>
        <v>41008</v>
      </c>
    </row>
    <row r="1608" spans="1:11" customFormat="1" x14ac:dyDescent="0.25">
      <c r="A1608" t="str">
        <f t="shared" si="261"/>
        <v>41</v>
      </c>
      <c r="B1608" t="s">
        <v>812</v>
      </c>
      <c r="C1608" t="str">
        <f t="shared" si="260"/>
        <v>091</v>
      </c>
      <c r="D1608" t="s">
        <v>812</v>
      </c>
      <c r="E1608" t="str">
        <f t="shared" si="255"/>
        <v>02</v>
      </c>
      <c r="F1608" t="str">
        <f>"044"</f>
        <v>044</v>
      </c>
      <c r="G1608" t="str">
        <f>""</f>
        <v/>
      </c>
      <c r="H1608" t="s">
        <v>1</v>
      </c>
      <c r="I1608" t="s">
        <v>3814</v>
      </c>
      <c r="J1608" t="s">
        <v>7399</v>
      </c>
      <c r="K1608" t="str">
        <f t="shared" ref="K1608:K1614" si="262">"41009"</f>
        <v>41009</v>
      </c>
    </row>
    <row r="1609" spans="1:11" customFormat="1" x14ac:dyDescent="0.25">
      <c r="A1609" t="str">
        <f t="shared" si="261"/>
        <v>41</v>
      </c>
      <c r="B1609" t="s">
        <v>812</v>
      </c>
      <c r="C1609" t="str">
        <f t="shared" si="260"/>
        <v>091</v>
      </c>
      <c r="D1609" t="s">
        <v>812</v>
      </c>
      <c r="E1609" t="str">
        <f t="shared" ref="E1609:E1636" si="263">"02"</f>
        <v>02</v>
      </c>
      <c r="F1609" t="str">
        <f>"044"</f>
        <v>044</v>
      </c>
      <c r="G1609" t="str">
        <f>""</f>
        <v/>
      </c>
      <c r="H1609" t="s">
        <v>0</v>
      </c>
      <c r="I1609" t="s">
        <v>3814</v>
      </c>
      <c r="J1609" t="s">
        <v>7399</v>
      </c>
      <c r="K1609" t="str">
        <f t="shared" si="262"/>
        <v>41009</v>
      </c>
    </row>
    <row r="1610" spans="1:11" customFormat="1" x14ac:dyDescent="0.25">
      <c r="A1610" t="str">
        <f t="shared" si="261"/>
        <v>41</v>
      </c>
      <c r="B1610" t="s">
        <v>812</v>
      </c>
      <c r="C1610" t="str">
        <f t="shared" si="260"/>
        <v>091</v>
      </c>
      <c r="D1610" t="s">
        <v>812</v>
      </c>
      <c r="E1610" t="str">
        <f t="shared" si="263"/>
        <v>02</v>
      </c>
      <c r="F1610" t="str">
        <f>"045"</f>
        <v>045</v>
      </c>
      <c r="G1610" t="str">
        <f>""</f>
        <v/>
      </c>
      <c r="H1610" t="s">
        <v>1</v>
      </c>
      <c r="I1610" t="s">
        <v>3806</v>
      </c>
      <c r="J1610" t="s">
        <v>7390</v>
      </c>
      <c r="K1610" t="str">
        <f t="shared" si="262"/>
        <v>41009</v>
      </c>
    </row>
    <row r="1611" spans="1:11" customFormat="1" x14ac:dyDescent="0.25">
      <c r="A1611" t="str">
        <f t="shared" si="261"/>
        <v>41</v>
      </c>
      <c r="B1611" t="s">
        <v>812</v>
      </c>
      <c r="C1611" t="str">
        <f t="shared" si="260"/>
        <v>091</v>
      </c>
      <c r="D1611" t="s">
        <v>812</v>
      </c>
      <c r="E1611" t="str">
        <f t="shared" si="263"/>
        <v>02</v>
      </c>
      <c r="F1611" t="str">
        <f>"045"</f>
        <v>045</v>
      </c>
      <c r="G1611" t="str">
        <f>""</f>
        <v/>
      </c>
      <c r="H1611" t="s">
        <v>0</v>
      </c>
      <c r="I1611" t="s">
        <v>3806</v>
      </c>
      <c r="J1611" t="s">
        <v>7390</v>
      </c>
      <c r="K1611" t="str">
        <f t="shared" si="262"/>
        <v>41009</v>
      </c>
    </row>
    <row r="1612" spans="1:11" customFormat="1" x14ac:dyDescent="0.25">
      <c r="A1612" t="str">
        <f t="shared" si="261"/>
        <v>41</v>
      </c>
      <c r="B1612" t="s">
        <v>812</v>
      </c>
      <c r="C1612" t="str">
        <f t="shared" si="260"/>
        <v>091</v>
      </c>
      <c r="D1612" t="s">
        <v>812</v>
      </c>
      <c r="E1612" t="str">
        <f t="shared" si="263"/>
        <v>02</v>
      </c>
      <c r="F1612" t="str">
        <f>"047"</f>
        <v>047</v>
      </c>
      <c r="G1612" t="str">
        <f>""</f>
        <v/>
      </c>
      <c r="H1612" t="s">
        <v>1</v>
      </c>
      <c r="I1612" t="s">
        <v>3156</v>
      </c>
      <c r="J1612" t="s">
        <v>7397</v>
      </c>
      <c r="K1612" t="str">
        <f t="shared" si="262"/>
        <v>41009</v>
      </c>
    </row>
    <row r="1613" spans="1:11" customFormat="1" x14ac:dyDescent="0.25">
      <c r="A1613" t="str">
        <f t="shared" si="261"/>
        <v>41</v>
      </c>
      <c r="B1613" t="s">
        <v>812</v>
      </c>
      <c r="C1613" t="str">
        <f t="shared" si="260"/>
        <v>091</v>
      </c>
      <c r="D1613" t="s">
        <v>812</v>
      </c>
      <c r="E1613" t="str">
        <f t="shared" si="263"/>
        <v>02</v>
      </c>
      <c r="F1613" t="str">
        <f>"047"</f>
        <v>047</v>
      </c>
      <c r="G1613" t="str">
        <f>""</f>
        <v/>
      </c>
      <c r="H1613" t="s">
        <v>0</v>
      </c>
      <c r="I1613" t="s">
        <v>3156</v>
      </c>
      <c r="J1613" t="s">
        <v>7397</v>
      </c>
      <c r="K1613" t="str">
        <f t="shared" si="262"/>
        <v>41009</v>
      </c>
    </row>
    <row r="1614" spans="1:11" customFormat="1" x14ac:dyDescent="0.25">
      <c r="A1614" t="str">
        <f t="shared" si="261"/>
        <v>41</v>
      </c>
      <c r="B1614" t="s">
        <v>812</v>
      </c>
      <c r="C1614" t="str">
        <f t="shared" si="260"/>
        <v>091</v>
      </c>
      <c r="D1614" t="s">
        <v>812</v>
      </c>
      <c r="E1614" t="str">
        <f t="shared" si="263"/>
        <v>02</v>
      </c>
      <c r="F1614" t="str">
        <f>"048"</f>
        <v>048</v>
      </c>
      <c r="G1614" t="str">
        <f>""</f>
        <v/>
      </c>
      <c r="H1614" t="s">
        <v>3</v>
      </c>
      <c r="I1614" t="s">
        <v>3823</v>
      </c>
      <c r="J1614" t="s">
        <v>7408</v>
      </c>
      <c r="K1614" t="str">
        <f t="shared" si="262"/>
        <v>41009</v>
      </c>
    </row>
    <row r="1615" spans="1:11" customFormat="1" x14ac:dyDescent="0.25">
      <c r="A1615" t="str">
        <f t="shared" si="261"/>
        <v>41</v>
      </c>
      <c r="B1615" t="s">
        <v>812</v>
      </c>
      <c r="C1615" t="str">
        <f t="shared" si="260"/>
        <v>091</v>
      </c>
      <c r="D1615" t="s">
        <v>812</v>
      </c>
      <c r="E1615" t="str">
        <f t="shared" si="263"/>
        <v>02</v>
      </c>
      <c r="F1615" t="str">
        <f>"049"</f>
        <v>049</v>
      </c>
      <c r="G1615" t="str">
        <f>""</f>
        <v/>
      </c>
      <c r="H1615" t="s">
        <v>1</v>
      </c>
      <c r="I1615" t="s">
        <v>3821</v>
      </c>
      <c r="J1615" t="s">
        <v>7406</v>
      </c>
      <c r="K1615" t="str">
        <f>"41008"</f>
        <v>41008</v>
      </c>
    </row>
    <row r="1616" spans="1:11" customFormat="1" x14ac:dyDescent="0.25">
      <c r="A1616" t="str">
        <f t="shared" si="261"/>
        <v>41</v>
      </c>
      <c r="B1616" t="s">
        <v>812</v>
      </c>
      <c r="C1616" t="str">
        <f t="shared" si="260"/>
        <v>091</v>
      </c>
      <c r="D1616" t="s">
        <v>812</v>
      </c>
      <c r="E1616" t="str">
        <f t="shared" si="263"/>
        <v>02</v>
      </c>
      <c r="F1616" t="str">
        <f>"049"</f>
        <v>049</v>
      </c>
      <c r="G1616" t="str">
        <f>""</f>
        <v/>
      </c>
      <c r="H1616" t="s">
        <v>0</v>
      </c>
      <c r="I1616" t="s">
        <v>3821</v>
      </c>
      <c r="J1616" t="s">
        <v>7406</v>
      </c>
      <c r="K1616" t="str">
        <f>"41008"</f>
        <v>41008</v>
      </c>
    </row>
    <row r="1617" spans="1:11" customFormat="1" x14ac:dyDescent="0.25">
      <c r="A1617" t="str">
        <f t="shared" si="261"/>
        <v>41</v>
      </c>
      <c r="B1617" t="s">
        <v>812</v>
      </c>
      <c r="C1617" t="str">
        <f t="shared" si="260"/>
        <v>091</v>
      </c>
      <c r="D1617" t="s">
        <v>812</v>
      </c>
      <c r="E1617" t="str">
        <f t="shared" si="263"/>
        <v>02</v>
      </c>
      <c r="F1617" t="str">
        <f>"050"</f>
        <v>050</v>
      </c>
      <c r="G1617" t="str">
        <f>""</f>
        <v/>
      </c>
      <c r="H1617" t="s">
        <v>1</v>
      </c>
      <c r="I1617" t="s">
        <v>3821</v>
      </c>
      <c r="J1617" t="s">
        <v>7406</v>
      </c>
      <c r="K1617" t="str">
        <f>"41008"</f>
        <v>41008</v>
      </c>
    </row>
    <row r="1618" spans="1:11" customFormat="1" x14ac:dyDescent="0.25">
      <c r="A1618" t="str">
        <f t="shared" si="261"/>
        <v>41</v>
      </c>
      <c r="B1618" t="s">
        <v>812</v>
      </c>
      <c r="C1618" t="str">
        <f t="shared" si="260"/>
        <v>091</v>
      </c>
      <c r="D1618" t="s">
        <v>812</v>
      </c>
      <c r="E1618" t="str">
        <f t="shared" si="263"/>
        <v>02</v>
      </c>
      <c r="F1618" t="str">
        <f>"050"</f>
        <v>050</v>
      </c>
      <c r="G1618" t="str">
        <f>""</f>
        <v/>
      </c>
      <c r="H1618" t="s">
        <v>0</v>
      </c>
      <c r="I1618" t="s">
        <v>3821</v>
      </c>
      <c r="J1618" t="s">
        <v>7406</v>
      </c>
      <c r="K1618" t="str">
        <f>"41008"</f>
        <v>41008</v>
      </c>
    </row>
    <row r="1619" spans="1:11" customFormat="1" x14ac:dyDescent="0.25">
      <c r="A1619" t="str">
        <f t="shared" si="261"/>
        <v>41</v>
      </c>
      <c r="B1619" t="s">
        <v>812</v>
      </c>
      <c r="C1619" t="str">
        <f t="shared" si="260"/>
        <v>091</v>
      </c>
      <c r="D1619" t="s">
        <v>812</v>
      </c>
      <c r="E1619" t="str">
        <f t="shared" si="263"/>
        <v>02</v>
      </c>
      <c r="F1619" t="str">
        <f>"052"</f>
        <v>052</v>
      </c>
      <c r="G1619" t="str">
        <f>""</f>
        <v/>
      </c>
      <c r="H1619" t="s">
        <v>1</v>
      </c>
      <c r="I1619" t="s">
        <v>3822</v>
      </c>
      <c r="J1619" t="s">
        <v>7407</v>
      </c>
      <c r="K1619" t="str">
        <f>"41009"</f>
        <v>41009</v>
      </c>
    </row>
    <row r="1620" spans="1:11" customFormat="1" x14ac:dyDescent="0.25">
      <c r="A1620" t="str">
        <f t="shared" si="261"/>
        <v>41</v>
      </c>
      <c r="B1620" t="s">
        <v>812</v>
      </c>
      <c r="C1620" t="str">
        <f t="shared" si="260"/>
        <v>091</v>
      </c>
      <c r="D1620" t="s">
        <v>812</v>
      </c>
      <c r="E1620" t="str">
        <f t="shared" si="263"/>
        <v>02</v>
      </c>
      <c r="F1620" t="str">
        <f>"052"</f>
        <v>052</v>
      </c>
      <c r="G1620" t="str">
        <f>""</f>
        <v/>
      </c>
      <c r="H1620" t="s">
        <v>0</v>
      </c>
      <c r="I1620" t="s">
        <v>3822</v>
      </c>
      <c r="J1620" t="s">
        <v>7407</v>
      </c>
      <c r="K1620" t="str">
        <f>"41009"</f>
        <v>41009</v>
      </c>
    </row>
    <row r="1621" spans="1:11" customFormat="1" x14ac:dyDescent="0.25">
      <c r="A1621" t="str">
        <f t="shared" si="261"/>
        <v>41</v>
      </c>
      <c r="B1621" t="s">
        <v>812</v>
      </c>
      <c r="C1621" t="str">
        <f t="shared" si="260"/>
        <v>091</v>
      </c>
      <c r="D1621" t="s">
        <v>812</v>
      </c>
      <c r="E1621" t="str">
        <f t="shared" si="263"/>
        <v>02</v>
      </c>
      <c r="F1621" t="str">
        <f>"053"</f>
        <v>053</v>
      </c>
      <c r="G1621" t="str">
        <f>""</f>
        <v/>
      </c>
      <c r="H1621" t="s">
        <v>3</v>
      </c>
      <c r="I1621" t="s">
        <v>3807</v>
      </c>
      <c r="J1621" t="s">
        <v>7391</v>
      </c>
      <c r="K1621" t="str">
        <f>"41008"</f>
        <v>41008</v>
      </c>
    </row>
    <row r="1622" spans="1:11" customFormat="1" x14ac:dyDescent="0.25">
      <c r="A1622" t="str">
        <f t="shared" si="261"/>
        <v>41</v>
      </c>
      <c r="B1622" t="s">
        <v>812</v>
      </c>
      <c r="C1622" t="str">
        <f t="shared" si="260"/>
        <v>091</v>
      </c>
      <c r="D1622" t="s">
        <v>812</v>
      </c>
      <c r="E1622" t="str">
        <f t="shared" si="263"/>
        <v>02</v>
      </c>
      <c r="F1622" t="str">
        <f>"054"</f>
        <v>054</v>
      </c>
      <c r="G1622" t="str">
        <f>""</f>
        <v/>
      </c>
      <c r="H1622" t="s">
        <v>1</v>
      </c>
      <c r="I1622" t="s">
        <v>3820</v>
      </c>
      <c r="J1622" t="s">
        <v>7405</v>
      </c>
      <c r="K1622" t="str">
        <f>"41009"</f>
        <v>41009</v>
      </c>
    </row>
    <row r="1623" spans="1:11" customFormat="1" x14ac:dyDescent="0.25">
      <c r="A1623" t="str">
        <f t="shared" si="261"/>
        <v>41</v>
      </c>
      <c r="B1623" t="s">
        <v>812</v>
      </c>
      <c r="C1623" t="str">
        <f t="shared" si="260"/>
        <v>091</v>
      </c>
      <c r="D1623" t="s">
        <v>812</v>
      </c>
      <c r="E1623" t="str">
        <f t="shared" si="263"/>
        <v>02</v>
      </c>
      <c r="F1623" t="str">
        <f>"054"</f>
        <v>054</v>
      </c>
      <c r="G1623" t="str">
        <f>""</f>
        <v/>
      </c>
      <c r="H1623" t="s">
        <v>0</v>
      </c>
      <c r="I1623" t="s">
        <v>3820</v>
      </c>
      <c r="J1623" t="s">
        <v>7405</v>
      </c>
      <c r="K1623" t="str">
        <f>"41009"</f>
        <v>41009</v>
      </c>
    </row>
    <row r="1624" spans="1:11" customFormat="1" x14ac:dyDescent="0.25">
      <c r="A1624" t="str">
        <f t="shared" si="261"/>
        <v>41</v>
      </c>
      <c r="B1624" t="s">
        <v>812</v>
      </c>
      <c r="C1624" t="str">
        <f t="shared" si="260"/>
        <v>091</v>
      </c>
      <c r="D1624" t="s">
        <v>812</v>
      </c>
      <c r="E1624" t="str">
        <f t="shared" si="263"/>
        <v>02</v>
      </c>
      <c r="F1624" t="str">
        <f>"056"</f>
        <v>056</v>
      </c>
      <c r="G1624" t="str">
        <f>""</f>
        <v/>
      </c>
      <c r="H1624" t="s">
        <v>1</v>
      </c>
      <c r="I1624" t="s">
        <v>3813</v>
      </c>
      <c r="J1624" t="s">
        <v>7398</v>
      </c>
      <c r="K1624" t="str">
        <f>"41008"</f>
        <v>41008</v>
      </c>
    </row>
    <row r="1625" spans="1:11" customFormat="1" x14ac:dyDescent="0.25">
      <c r="A1625" t="str">
        <f t="shared" si="261"/>
        <v>41</v>
      </c>
      <c r="B1625" t="s">
        <v>812</v>
      </c>
      <c r="C1625" t="str">
        <f t="shared" si="260"/>
        <v>091</v>
      </c>
      <c r="D1625" t="s">
        <v>812</v>
      </c>
      <c r="E1625" t="str">
        <f t="shared" si="263"/>
        <v>02</v>
      </c>
      <c r="F1625" t="str">
        <f>"056"</f>
        <v>056</v>
      </c>
      <c r="G1625" t="str">
        <f>""</f>
        <v/>
      </c>
      <c r="H1625" t="s">
        <v>0</v>
      </c>
      <c r="I1625" t="s">
        <v>3813</v>
      </c>
      <c r="J1625" t="s">
        <v>7398</v>
      </c>
      <c r="K1625" t="str">
        <f>"41008"</f>
        <v>41008</v>
      </c>
    </row>
    <row r="1626" spans="1:11" customFormat="1" x14ac:dyDescent="0.25">
      <c r="A1626" t="str">
        <f t="shared" si="261"/>
        <v>41</v>
      </c>
      <c r="B1626" t="s">
        <v>812</v>
      </c>
      <c r="C1626" t="str">
        <f t="shared" si="260"/>
        <v>091</v>
      </c>
      <c r="D1626" t="s">
        <v>812</v>
      </c>
      <c r="E1626" t="str">
        <f t="shared" si="263"/>
        <v>02</v>
      </c>
      <c r="F1626" t="str">
        <f>"057"</f>
        <v>057</v>
      </c>
      <c r="G1626" t="str">
        <f>""</f>
        <v/>
      </c>
      <c r="H1626" t="s">
        <v>3</v>
      </c>
      <c r="I1626" t="s">
        <v>3813</v>
      </c>
      <c r="J1626" t="s">
        <v>7398</v>
      </c>
      <c r="K1626" t="str">
        <f>"41008"</f>
        <v>41008</v>
      </c>
    </row>
    <row r="1627" spans="1:11" customFormat="1" x14ac:dyDescent="0.25">
      <c r="A1627" t="str">
        <f t="shared" si="261"/>
        <v>41</v>
      </c>
      <c r="B1627" t="s">
        <v>812</v>
      </c>
      <c r="C1627" t="str">
        <f t="shared" si="260"/>
        <v>091</v>
      </c>
      <c r="D1627" t="s">
        <v>812</v>
      </c>
      <c r="E1627" t="str">
        <f t="shared" si="263"/>
        <v>02</v>
      </c>
      <c r="F1627" t="str">
        <f>"058"</f>
        <v>058</v>
      </c>
      <c r="G1627" t="str">
        <f>""</f>
        <v/>
      </c>
      <c r="H1627" t="s">
        <v>3</v>
      </c>
      <c r="I1627" t="s">
        <v>3822</v>
      </c>
      <c r="J1627" t="s">
        <v>7407</v>
      </c>
      <c r="K1627" t="str">
        <f>"41009"</f>
        <v>41009</v>
      </c>
    </row>
    <row r="1628" spans="1:11" customFormat="1" x14ac:dyDescent="0.25">
      <c r="A1628" t="str">
        <f t="shared" si="261"/>
        <v>41</v>
      </c>
      <c r="B1628" t="s">
        <v>812</v>
      </c>
      <c r="C1628" t="str">
        <f t="shared" si="260"/>
        <v>091</v>
      </c>
      <c r="D1628" t="s">
        <v>812</v>
      </c>
      <c r="E1628" t="str">
        <f t="shared" si="263"/>
        <v>02</v>
      </c>
      <c r="F1628" t="str">
        <f>"060"</f>
        <v>060</v>
      </c>
      <c r="G1628" t="str">
        <f>""</f>
        <v/>
      </c>
      <c r="H1628" t="s">
        <v>3</v>
      </c>
      <c r="I1628" t="s">
        <v>3806</v>
      </c>
      <c r="J1628" t="s">
        <v>7390</v>
      </c>
      <c r="K1628" t="str">
        <f>"41009"</f>
        <v>41009</v>
      </c>
    </row>
    <row r="1629" spans="1:11" customFormat="1" x14ac:dyDescent="0.25">
      <c r="A1629" t="str">
        <f t="shared" si="261"/>
        <v>41</v>
      </c>
      <c r="B1629" t="s">
        <v>812</v>
      </c>
      <c r="C1629" t="str">
        <f t="shared" si="260"/>
        <v>091</v>
      </c>
      <c r="D1629" t="s">
        <v>812</v>
      </c>
      <c r="E1629" t="str">
        <f t="shared" si="263"/>
        <v>02</v>
      </c>
      <c r="F1629" t="str">
        <f>"061"</f>
        <v>061</v>
      </c>
      <c r="G1629" t="str">
        <f>""</f>
        <v/>
      </c>
      <c r="H1629" t="s">
        <v>3</v>
      </c>
      <c r="I1629" t="s">
        <v>3808</v>
      </c>
      <c r="J1629" t="s">
        <v>7392</v>
      </c>
      <c r="K1629" t="str">
        <f>"41008"</f>
        <v>41008</v>
      </c>
    </row>
    <row r="1630" spans="1:11" customFormat="1" x14ac:dyDescent="0.25">
      <c r="A1630" t="str">
        <f t="shared" si="261"/>
        <v>41</v>
      </c>
      <c r="B1630" t="s">
        <v>812</v>
      </c>
      <c r="C1630" t="str">
        <f t="shared" si="260"/>
        <v>091</v>
      </c>
      <c r="D1630" t="s">
        <v>812</v>
      </c>
      <c r="E1630" t="str">
        <f t="shared" si="263"/>
        <v>02</v>
      </c>
      <c r="F1630" t="str">
        <f>"063"</f>
        <v>063</v>
      </c>
      <c r="G1630" t="str">
        <f>""</f>
        <v/>
      </c>
      <c r="H1630" t="s">
        <v>3</v>
      </c>
      <c r="I1630" t="s">
        <v>3811</v>
      </c>
      <c r="J1630" t="s">
        <v>7395</v>
      </c>
      <c r="K1630" t="str">
        <f>"41009"</f>
        <v>41009</v>
      </c>
    </row>
    <row r="1631" spans="1:11" customFormat="1" x14ac:dyDescent="0.25">
      <c r="A1631" t="str">
        <f t="shared" si="261"/>
        <v>41</v>
      </c>
      <c r="B1631" t="s">
        <v>812</v>
      </c>
      <c r="C1631" t="str">
        <f t="shared" si="260"/>
        <v>091</v>
      </c>
      <c r="D1631" t="s">
        <v>812</v>
      </c>
      <c r="E1631" t="str">
        <f t="shared" si="263"/>
        <v>02</v>
      </c>
      <c r="F1631" t="str">
        <f>"064"</f>
        <v>064</v>
      </c>
      <c r="G1631" t="str">
        <f>""</f>
        <v/>
      </c>
      <c r="H1631" t="s">
        <v>1</v>
      </c>
      <c r="I1631" t="s">
        <v>3813</v>
      </c>
      <c r="J1631" t="s">
        <v>7398</v>
      </c>
      <c r="K1631" t="str">
        <f t="shared" ref="K1631:K1636" si="264">"41008"</f>
        <v>41008</v>
      </c>
    </row>
    <row r="1632" spans="1:11" customFormat="1" x14ac:dyDescent="0.25">
      <c r="A1632" t="str">
        <f t="shared" si="261"/>
        <v>41</v>
      </c>
      <c r="B1632" t="s">
        <v>812</v>
      </c>
      <c r="C1632" t="str">
        <f t="shared" si="260"/>
        <v>091</v>
      </c>
      <c r="D1632" t="s">
        <v>812</v>
      </c>
      <c r="E1632" t="str">
        <f t="shared" si="263"/>
        <v>02</v>
      </c>
      <c r="F1632" t="str">
        <f>"064"</f>
        <v>064</v>
      </c>
      <c r="G1632" t="str">
        <f>""</f>
        <v/>
      </c>
      <c r="H1632" t="s">
        <v>0</v>
      </c>
      <c r="I1632" t="s">
        <v>3813</v>
      </c>
      <c r="J1632" t="s">
        <v>7398</v>
      </c>
      <c r="K1632" t="str">
        <f t="shared" si="264"/>
        <v>41008</v>
      </c>
    </row>
    <row r="1633" spans="1:11" customFormat="1" x14ac:dyDescent="0.25">
      <c r="A1633" t="str">
        <f t="shared" si="261"/>
        <v>41</v>
      </c>
      <c r="B1633" t="s">
        <v>812</v>
      </c>
      <c r="C1633" t="str">
        <f t="shared" si="260"/>
        <v>091</v>
      </c>
      <c r="D1633" t="s">
        <v>812</v>
      </c>
      <c r="E1633" t="str">
        <f t="shared" si="263"/>
        <v>02</v>
      </c>
      <c r="F1633" t="str">
        <f>"065"</f>
        <v>065</v>
      </c>
      <c r="G1633" t="str">
        <f>""</f>
        <v/>
      </c>
      <c r="H1633" t="s">
        <v>1</v>
      </c>
      <c r="I1633" t="s">
        <v>3824</v>
      </c>
      <c r="J1633" t="s">
        <v>7409</v>
      </c>
      <c r="K1633" t="str">
        <f t="shared" si="264"/>
        <v>41008</v>
      </c>
    </row>
    <row r="1634" spans="1:11" customFormat="1" x14ac:dyDescent="0.25">
      <c r="A1634" t="str">
        <f t="shared" si="261"/>
        <v>41</v>
      </c>
      <c r="B1634" t="s">
        <v>812</v>
      </c>
      <c r="C1634" t="str">
        <f t="shared" si="260"/>
        <v>091</v>
      </c>
      <c r="D1634" t="s">
        <v>812</v>
      </c>
      <c r="E1634" t="str">
        <f t="shared" si="263"/>
        <v>02</v>
      </c>
      <c r="F1634" t="str">
        <f>"065"</f>
        <v>065</v>
      </c>
      <c r="G1634" t="str">
        <f>""</f>
        <v/>
      </c>
      <c r="H1634" t="s">
        <v>0</v>
      </c>
      <c r="I1634" t="s">
        <v>3824</v>
      </c>
      <c r="J1634" t="s">
        <v>7409</v>
      </c>
      <c r="K1634" t="str">
        <f t="shared" si="264"/>
        <v>41008</v>
      </c>
    </row>
    <row r="1635" spans="1:11" customFormat="1" x14ac:dyDescent="0.25">
      <c r="A1635" t="str">
        <f t="shared" si="261"/>
        <v>41</v>
      </c>
      <c r="B1635" t="s">
        <v>812</v>
      </c>
      <c r="C1635" t="str">
        <f t="shared" si="260"/>
        <v>091</v>
      </c>
      <c r="D1635" t="s">
        <v>812</v>
      </c>
      <c r="E1635" t="str">
        <f t="shared" si="263"/>
        <v>02</v>
      </c>
      <c r="F1635" t="str">
        <f>"066"</f>
        <v>066</v>
      </c>
      <c r="G1635" t="str">
        <f>""</f>
        <v/>
      </c>
      <c r="H1635" t="s">
        <v>3</v>
      </c>
      <c r="I1635" t="s">
        <v>3824</v>
      </c>
      <c r="J1635" t="s">
        <v>7409</v>
      </c>
      <c r="K1635" t="str">
        <f t="shared" si="264"/>
        <v>41008</v>
      </c>
    </row>
    <row r="1636" spans="1:11" customFormat="1" x14ac:dyDescent="0.25">
      <c r="A1636" t="str">
        <f t="shared" si="261"/>
        <v>41</v>
      </c>
      <c r="B1636" t="s">
        <v>812</v>
      </c>
      <c r="C1636" t="str">
        <f t="shared" si="260"/>
        <v>091</v>
      </c>
      <c r="D1636" t="s">
        <v>812</v>
      </c>
      <c r="E1636" t="str">
        <f t="shared" si="263"/>
        <v>02</v>
      </c>
      <c r="F1636" t="str">
        <f>"067"</f>
        <v>067</v>
      </c>
      <c r="G1636" t="str">
        <f>""</f>
        <v/>
      </c>
      <c r="H1636" t="s">
        <v>3</v>
      </c>
      <c r="I1636" t="s">
        <v>3824</v>
      </c>
      <c r="J1636" t="s">
        <v>7409</v>
      </c>
      <c r="K1636" t="str">
        <f t="shared" si="264"/>
        <v>41008</v>
      </c>
    </row>
    <row r="1637" spans="1:11" customFormat="1" x14ac:dyDescent="0.25">
      <c r="A1637" t="str">
        <f t="shared" si="261"/>
        <v>41</v>
      </c>
      <c r="B1637" t="s">
        <v>812</v>
      </c>
      <c r="C1637" t="str">
        <f t="shared" si="260"/>
        <v>091</v>
      </c>
      <c r="D1637" t="s">
        <v>812</v>
      </c>
      <c r="E1637" t="str">
        <f t="shared" ref="E1637:E1700" si="265">"03"</f>
        <v>03</v>
      </c>
      <c r="F1637" t="str">
        <f>"001"</f>
        <v>001</v>
      </c>
      <c r="G1637" t="str">
        <f>""</f>
        <v/>
      </c>
      <c r="H1637" t="s">
        <v>1</v>
      </c>
      <c r="I1637" t="s">
        <v>3803</v>
      </c>
      <c r="J1637" t="s">
        <v>7387</v>
      </c>
      <c r="K1637" t="str">
        <f>"41003"</f>
        <v>41003</v>
      </c>
    </row>
    <row r="1638" spans="1:11" customFormat="1" x14ac:dyDescent="0.25">
      <c r="A1638" t="str">
        <f t="shared" si="261"/>
        <v>41</v>
      </c>
      <c r="B1638" t="s">
        <v>812</v>
      </c>
      <c r="C1638" t="str">
        <f t="shared" si="260"/>
        <v>091</v>
      </c>
      <c r="D1638" t="s">
        <v>812</v>
      </c>
      <c r="E1638" t="str">
        <f t="shared" si="265"/>
        <v>03</v>
      </c>
      <c r="F1638" t="str">
        <f>"001"</f>
        <v>001</v>
      </c>
      <c r="G1638" t="str">
        <f>""</f>
        <v/>
      </c>
      <c r="H1638" t="s">
        <v>0</v>
      </c>
      <c r="I1638" t="s">
        <v>3803</v>
      </c>
      <c r="J1638" t="s">
        <v>7387</v>
      </c>
      <c r="K1638" t="str">
        <f>"41003"</f>
        <v>41003</v>
      </c>
    </row>
    <row r="1639" spans="1:11" customFormat="1" x14ac:dyDescent="0.25">
      <c r="A1639" t="str">
        <f t="shared" si="261"/>
        <v>41</v>
      </c>
      <c r="B1639" t="s">
        <v>812</v>
      </c>
      <c r="C1639" t="str">
        <f t="shared" si="260"/>
        <v>091</v>
      </c>
      <c r="D1639" t="s">
        <v>812</v>
      </c>
      <c r="E1639" t="str">
        <f t="shared" si="265"/>
        <v>03</v>
      </c>
      <c r="F1639" t="str">
        <f>"002"</f>
        <v>002</v>
      </c>
      <c r="G1639" t="str">
        <f>""</f>
        <v/>
      </c>
      <c r="H1639" t="s">
        <v>1</v>
      </c>
      <c r="I1639" t="s">
        <v>3825</v>
      </c>
      <c r="J1639" t="s">
        <v>7410</v>
      </c>
      <c r="K1639" t="str">
        <f>"41003"</f>
        <v>41003</v>
      </c>
    </row>
    <row r="1640" spans="1:11" customFormat="1" x14ac:dyDescent="0.25">
      <c r="A1640" t="str">
        <f t="shared" si="261"/>
        <v>41</v>
      </c>
      <c r="B1640" t="s">
        <v>812</v>
      </c>
      <c r="C1640" t="str">
        <f t="shared" si="260"/>
        <v>091</v>
      </c>
      <c r="D1640" t="s">
        <v>812</v>
      </c>
      <c r="E1640" t="str">
        <f t="shared" si="265"/>
        <v>03</v>
      </c>
      <c r="F1640" t="str">
        <f>"002"</f>
        <v>002</v>
      </c>
      <c r="G1640" t="str">
        <f>""</f>
        <v/>
      </c>
      <c r="H1640" t="s">
        <v>0</v>
      </c>
      <c r="I1640" t="s">
        <v>3825</v>
      </c>
      <c r="J1640" t="s">
        <v>7410</v>
      </c>
      <c r="K1640" t="str">
        <f>"41003"</f>
        <v>41003</v>
      </c>
    </row>
    <row r="1641" spans="1:11" customFormat="1" x14ac:dyDescent="0.25">
      <c r="A1641" t="str">
        <f t="shared" si="261"/>
        <v>41</v>
      </c>
      <c r="B1641" t="s">
        <v>812</v>
      </c>
      <c r="C1641" t="str">
        <f t="shared" si="260"/>
        <v>091</v>
      </c>
      <c r="D1641" t="s">
        <v>812</v>
      </c>
      <c r="E1641" t="str">
        <f t="shared" si="265"/>
        <v>03</v>
      </c>
      <c r="F1641" t="str">
        <f>"003"</f>
        <v>003</v>
      </c>
      <c r="G1641" t="str">
        <f>""</f>
        <v/>
      </c>
      <c r="H1641" t="s">
        <v>1</v>
      </c>
      <c r="I1641" t="s">
        <v>3826</v>
      </c>
      <c r="J1641" t="s">
        <v>7411</v>
      </c>
      <c r="K1641" t="str">
        <f>"41004"</f>
        <v>41004</v>
      </c>
    </row>
    <row r="1642" spans="1:11" customFormat="1" x14ac:dyDescent="0.25">
      <c r="A1642" t="str">
        <f t="shared" si="261"/>
        <v>41</v>
      </c>
      <c r="B1642" t="s">
        <v>812</v>
      </c>
      <c r="C1642" t="str">
        <f t="shared" si="260"/>
        <v>091</v>
      </c>
      <c r="D1642" t="s">
        <v>812</v>
      </c>
      <c r="E1642" t="str">
        <f t="shared" si="265"/>
        <v>03</v>
      </c>
      <c r="F1642" t="str">
        <f>"003"</f>
        <v>003</v>
      </c>
      <c r="G1642" t="str">
        <f>""</f>
        <v/>
      </c>
      <c r="H1642" t="s">
        <v>0</v>
      </c>
      <c r="I1642" t="s">
        <v>3826</v>
      </c>
      <c r="J1642" t="s">
        <v>7411</v>
      </c>
      <c r="K1642" t="str">
        <f>"41004"</f>
        <v>41004</v>
      </c>
    </row>
    <row r="1643" spans="1:11" customFormat="1" x14ac:dyDescent="0.25">
      <c r="A1643" t="str">
        <f t="shared" si="261"/>
        <v>41</v>
      </c>
      <c r="B1643" t="s">
        <v>812</v>
      </c>
      <c r="C1643" t="str">
        <f t="shared" si="260"/>
        <v>091</v>
      </c>
      <c r="D1643" t="s">
        <v>812</v>
      </c>
      <c r="E1643" t="str">
        <f t="shared" si="265"/>
        <v>03</v>
      </c>
      <c r="F1643" t="str">
        <f>"004"</f>
        <v>004</v>
      </c>
      <c r="G1643" t="str">
        <f>""</f>
        <v/>
      </c>
      <c r="H1643" t="s">
        <v>1</v>
      </c>
      <c r="I1643" t="s">
        <v>3827</v>
      </c>
      <c r="J1643" t="s">
        <v>7412</v>
      </c>
      <c r="K1643" t="str">
        <f>"41003"</f>
        <v>41003</v>
      </c>
    </row>
    <row r="1644" spans="1:11" customFormat="1" x14ac:dyDescent="0.25">
      <c r="A1644" t="str">
        <f t="shared" si="261"/>
        <v>41</v>
      </c>
      <c r="B1644" t="s">
        <v>812</v>
      </c>
      <c r="C1644" t="str">
        <f t="shared" si="260"/>
        <v>091</v>
      </c>
      <c r="D1644" t="s">
        <v>812</v>
      </c>
      <c r="E1644" t="str">
        <f t="shared" si="265"/>
        <v>03</v>
      </c>
      <c r="F1644" t="str">
        <f>"004"</f>
        <v>004</v>
      </c>
      <c r="G1644" t="str">
        <f>""</f>
        <v/>
      </c>
      <c r="H1644" t="s">
        <v>0</v>
      </c>
      <c r="I1644" t="s">
        <v>3827</v>
      </c>
      <c r="J1644" t="s">
        <v>7412</v>
      </c>
      <c r="K1644" t="str">
        <f>"41003"</f>
        <v>41003</v>
      </c>
    </row>
    <row r="1645" spans="1:11" customFormat="1" x14ac:dyDescent="0.25">
      <c r="A1645" t="str">
        <f t="shared" si="261"/>
        <v>41</v>
      </c>
      <c r="B1645" t="s">
        <v>812</v>
      </c>
      <c r="C1645" t="str">
        <f t="shared" si="260"/>
        <v>091</v>
      </c>
      <c r="D1645" t="s">
        <v>812</v>
      </c>
      <c r="E1645" t="str">
        <f t="shared" si="265"/>
        <v>03</v>
      </c>
      <c r="F1645" t="str">
        <f>"005"</f>
        <v>005</v>
      </c>
      <c r="G1645" t="str">
        <f>""</f>
        <v/>
      </c>
      <c r="H1645" t="s">
        <v>1</v>
      </c>
      <c r="I1645" t="s">
        <v>3828</v>
      </c>
      <c r="J1645" t="s">
        <v>7413</v>
      </c>
      <c r="K1645" t="str">
        <f t="shared" ref="K1645:K1656" si="266">"41018"</f>
        <v>41018</v>
      </c>
    </row>
    <row r="1646" spans="1:11" customFormat="1" x14ac:dyDescent="0.25">
      <c r="A1646" t="str">
        <f t="shared" si="261"/>
        <v>41</v>
      </c>
      <c r="B1646" t="s">
        <v>812</v>
      </c>
      <c r="C1646" t="str">
        <f t="shared" si="260"/>
        <v>091</v>
      </c>
      <c r="D1646" t="s">
        <v>812</v>
      </c>
      <c r="E1646" t="str">
        <f t="shared" si="265"/>
        <v>03</v>
      </c>
      <c r="F1646" t="str">
        <f>"005"</f>
        <v>005</v>
      </c>
      <c r="G1646" t="str">
        <f>""</f>
        <v/>
      </c>
      <c r="H1646" t="s">
        <v>0</v>
      </c>
      <c r="I1646" t="s">
        <v>3828</v>
      </c>
      <c r="J1646" t="s">
        <v>7413</v>
      </c>
      <c r="K1646" t="str">
        <f t="shared" si="266"/>
        <v>41018</v>
      </c>
    </row>
    <row r="1647" spans="1:11" customFormat="1" x14ac:dyDescent="0.25">
      <c r="A1647" t="str">
        <f t="shared" si="261"/>
        <v>41</v>
      </c>
      <c r="B1647" t="s">
        <v>812</v>
      </c>
      <c r="C1647" t="str">
        <f t="shared" si="260"/>
        <v>091</v>
      </c>
      <c r="D1647" t="s">
        <v>812</v>
      </c>
      <c r="E1647" t="str">
        <f t="shared" si="265"/>
        <v>03</v>
      </c>
      <c r="F1647" t="str">
        <f>"006"</f>
        <v>006</v>
      </c>
      <c r="G1647" t="str">
        <f>""</f>
        <v/>
      </c>
      <c r="H1647" t="s">
        <v>1</v>
      </c>
      <c r="I1647" t="s">
        <v>3828</v>
      </c>
      <c r="J1647" t="s">
        <v>7413</v>
      </c>
      <c r="K1647" t="str">
        <f t="shared" si="266"/>
        <v>41018</v>
      </c>
    </row>
    <row r="1648" spans="1:11" customFormat="1" x14ac:dyDescent="0.25">
      <c r="A1648" t="str">
        <f t="shared" si="261"/>
        <v>41</v>
      </c>
      <c r="B1648" t="s">
        <v>812</v>
      </c>
      <c r="C1648" t="str">
        <f t="shared" si="260"/>
        <v>091</v>
      </c>
      <c r="D1648" t="s">
        <v>812</v>
      </c>
      <c r="E1648" t="str">
        <f t="shared" si="265"/>
        <v>03</v>
      </c>
      <c r="F1648" t="str">
        <f>"006"</f>
        <v>006</v>
      </c>
      <c r="G1648" t="str">
        <f>""</f>
        <v/>
      </c>
      <c r="H1648" t="s">
        <v>0</v>
      </c>
      <c r="I1648" t="s">
        <v>3828</v>
      </c>
      <c r="J1648" t="s">
        <v>7413</v>
      </c>
      <c r="K1648" t="str">
        <f t="shared" si="266"/>
        <v>41018</v>
      </c>
    </row>
    <row r="1649" spans="1:11" customFormat="1" x14ac:dyDescent="0.25">
      <c r="A1649" t="str">
        <f t="shared" si="261"/>
        <v>41</v>
      </c>
      <c r="B1649" t="s">
        <v>812</v>
      </c>
      <c r="C1649" t="str">
        <f t="shared" si="260"/>
        <v>091</v>
      </c>
      <c r="D1649" t="s">
        <v>812</v>
      </c>
      <c r="E1649" t="str">
        <f t="shared" si="265"/>
        <v>03</v>
      </c>
      <c r="F1649" t="str">
        <f>"007"</f>
        <v>007</v>
      </c>
      <c r="G1649" t="str">
        <f>""</f>
        <v/>
      </c>
      <c r="H1649" t="s">
        <v>1</v>
      </c>
      <c r="I1649" t="s">
        <v>3829</v>
      </c>
      <c r="J1649" t="s">
        <v>7414</v>
      </c>
      <c r="K1649" t="str">
        <f t="shared" si="266"/>
        <v>41018</v>
      </c>
    </row>
    <row r="1650" spans="1:11" customFormat="1" x14ac:dyDescent="0.25">
      <c r="A1650" t="str">
        <f t="shared" si="261"/>
        <v>41</v>
      </c>
      <c r="B1650" t="s">
        <v>812</v>
      </c>
      <c r="C1650" t="str">
        <f t="shared" si="260"/>
        <v>091</v>
      </c>
      <c r="D1650" t="s">
        <v>812</v>
      </c>
      <c r="E1650" t="str">
        <f t="shared" si="265"/>
        <v>03</v>
      </c>
      <c r="F1650" t="str">
        <f>"007"</f>
        <v>007</v>
      </c>
      <c r="G1650" t="str">
        <f>""</f>
        <v/>
      </c>
      <c r="H1650" t="s">
        <v>0</v>
      </c>
      <c r="I1650" t="s">
        <v>3829</v>
      </c>
      <c r="J1650" t="s">
        <v>7414</v>
      </c>
      <c r="K1650" t="str">
        <f t="shared" si="266"/>
        <v>41018</v>
      </c>
    </row>
    <row r="1651" spans="1:11" customFormat="1" x14ac:dyDescent="0.25">
      <c r="A1651" t="str">
        <f t="shared" si="261"/>
        <v>41</v>
      </c>
      <c r="B1651" t="s">
        <v>812</v>
      </c>
      <c r="C1651" t="str">
        <f t="shared" si="260"/>
        <v>091</v>
      </c>
      <c r="D1651" t="s">
        <v>812</v>
      </c>
      <c r="E1651" t="str">
        <f t="shared" si="265"/>
        <v>03</v>
      </c>
      <c r="F1651" t="str">
        <f>"008"</f>
        <v>008</v>
      </c>
      <c r="G1651" t="str">
        <f>""</f>
        <v/>
      </c>
      <c r="H1651" t="s">
        <v>1</v>
      </c>
      <c r="I1651" t="s">
        <v>3830</v>
      </c>
      <c r="J1651" t="s">
        <v>7415</v>
      </c>
      <c r="K1651" t="str">
        <f t="shared" si="266"/>
        <v>41018</v>
      </c>
    </row>
    <row r="1652" spans="1:11" customFormat="1" x14ac:dyDescent="0.25">
      <c r="A1652" t="str">
        <f t="shared" si="261"/>
        <v>41</v>
      </c>
      <c r="B1652" t="s">
        <v>812</v>
      </c>
      <c r="C1652" t="str">
        <f t="shared" si="260"/>
        <v>091</v>
      </c>
      <c r="D1652" t="s">
        <v>812</v>
      </c>
      <c r="E1652" t="str">
        <f t="shared" si="265"/>
        <v>03</v>
      </c>
      <c r="F1652" t="str">
        <f>"008"</f>
        <v>008</v>
      </c>
      <c r="G1652" t="str">
        <f>""</f>
        <v/>
      </c>
      <c r="H1652" t="s">
        <v>0</v>
      </c>
      <c r="I1652" t="s">
        <v>3830</v>
      </c>
      <c r="J1652" t="s">
        <v>7415</v>
      </c>
      <c r="K1652" t="str">
        <f t="shared" si="266"/>
        <v>41018</v>
      </c>
    </row>
    <row r="1653" spans="1:11" customFormat="1" x14ac:dyDescent="0.25">
      <c r="A1653" t="str">
        <f t="shared" si="261"/>
        <v>41</v>
      </c>
      <c r="B1653" t="s">
        <v>812</v>
      </c>
      <c r="C1653" t="str">
        <f t="shared" si="260"/>
        <v>091</v>
      </c>
      <c r="D1653" t="s">
        <v>812</v>
      </c>
      <c r="E1653" t="str">
        <f t="shared" si="265"/>
        <v>03</v>
      </c>
      <c r="F1653" t="str">
        <f>"009"</f>
        <v>009</v>
      </c>
      <c r="G1653" t="str">
        <f>""</f>
        <v/>
      </c>
      <c r="H1653" t="s">
        <v>1</v>
      </c>
      <c r="I1653" t="s">
        <v>3831</v>
      </c>
      <c r="J1653" t="s">
        <v>7416</v>
      </c>
      <c r="K1653" t="str">
        <f t="shared" si="266"/>
        <v>41018</v>
      </c>
    </row>
    <row r="1654" spans="1:11" customFormat="1" x14ac:dyDescent="0.25">
      <c r="A1654" t="str">
        <f t="shared" si="261"/>
        <v>41</v>
      </c>
      <c r="B1654" t="s">
        <v>812</v>
      </c>
      <c r="C1654" t="str">
        <f t="shared" si="260"/>
        <v>091</v>
      </c>
      <c r="D1654" t="s">
        <v>812</v>
      </c>
      <c r="E1654" t="str">
        <f t="shared" si="265"/>
        <v>03</v>
      </c>
      <c r="F1654" t="str">
        <f>"009"</f>
        <v>009</v>
      </c>
      <c r="G1654" t="str">
        <f>""</f>
        <v/>
      </c>
      <c r="H1654" t="s">
        <v>0</v>
      </c>
      <c r="I1654" t="s">
        <v>3831</v>
      </c>
      <c r="J1654" t="s">
        <v>7416</v>
      </c>
      <c r="K1654" t="str">
        <f t="shared" si="266"/>
        <v>41018</v>
      </c>
    </row>
    <row r="1655" spans="1:11" customFormat="1" x14ac:dyDescent="0.25">
      <c r="A1655" t="str">
        <f t="shared" si="261"/>
        <v>41</v>
      </c>
      <c r="B1655" t="s">
        <v>812</v>
      </c>
      <c r="C1655" t="str">
        <f t="shared" si="260"/>
        <v>091</v>
      </c>
      <c r="D1655" t="s">
        <v>812</v>
      </c>
      <c r="E1655" t="str">
        <f t="shared" si="265"/>
        <v>03</v>
      </c>
      <c r="F1655" t="str">
        <f>"010"</f>
        <v>010</v>
      </c>
      <c r="G1655" t="str">
        <f>""</f>
        <v/>
      </c>
      <c r="H1655" t="s">
        <v>1</v>
      </c>
      <c r="I1655" t="s">
        <v>3832</v>
      </c>
      <c r="J1655" t="s">
        <v>7417</v>
      </c>
      <c r="K1655" t="str">
        <f t="shared" si="266"/>
        <v>41018</v>
      </c>
    </row>
    <row r="1656" spans="1:11" customFormat="1" x14ac:dyDescent="0.25">
      <c r="A1656" t="str">
        <f t="shared" si="261"/>
        <v>41</v>
      </c>
      <c r="B1656" t="s">
        <v>812</v>
      </c>
      <c r="C1656" t="str">
        <f t="shared" si="260"/>
        <v>091</v>
      </c>
      <c r="D1656" t="s">
        <v>812</v>
      </c>
      <c r="E1656" t="str">
        <f t="shared" si="265"/>
        <v>03</v>
      </c>
      <c r="F1656" t="str">
        <f>"010"</f>
        <v>010</v>
      </c>
      <c r="G1656" t="str">
        <f>""</f>
        <v/>
      </c>
      <c r="H1656" t="s">
        <v>0</v>
      </c>
      <c r="I1656" t="s">
        <v>3832</v>
      </c>
      <c r="J1656" t="s">
        <v>7417</v>
      </c>
      <c r="K1656" t="str">
        <f t="shared" si="266"/>
        <v>41018</v>
      </c>
    </row>
    <row r="1657" spans="1:11" customFormat="1" x14ac:dyDescent="0.25">
      <c r="A1657" t="str">
        <f t="shared" si="261"/>
        <v>41</v>
      </c>
      <c r="B1657" t="s">
        <v>812</v>
      </c>
      <c r="C1657" t="str">
        <f t="shared" si="260"/>
        <v>091</v>
      </c>
      <c r="D1657" t="s">
        <v>812</v>
      </c>
      <c r="E1657" t="str">
        <f t="shared" si="265"/>
        <v>03</v>
      </c>
      <c r="F1657" t="str">
        <f>"011"</f>
        <v>011</v>
      </c>
      <c r="G1657" t="str">
        <f>""</f>
        <v/>
      </c>
      <c r="H1657" t="s">
        <v>3</v>
      </c>
      <c r="I1657" t="s">
        <v>3833</v>
      </c>
      <c r="J1657" t="s">
        <v>7418</v>
      </c>
      <c r="K1657" t="str">
        <f>"41007"</f>
        <v>41007</v>
      </c>
    </row>
    <row r="1658" spans="1:11" customFormat="1" x14ac:dyDescent="0.25">
      <c r="A1658" t="str">
        <f t="shared" si="261"/>
        <v>41</v>
      </c>
      <c r="B1658" t="s">
        <v>812</v>
      </c>
      <c r="C1658" t="str">
        <f t="shared" si="260"/>
        <v>091</v>
      </c>
      <c r="D1658" t="s">
        <v>812</v>
      </c>
      <c r="E1658" t="str">
        <f t="shared" si="265"/>
        <v>03</v>
      </c>
      <c r="F1658" t="str">
        <f>"012"</f>
        <v>012</v>
      </c>
      <c r="G1658" t="str">
        <f>""</f>
        <v/>
      </c>
      <c r="H1658" t="s">
        <v>1</v>
      </c>
      <c r="I1658" t="s">
        <v>3834</v>
      </c>
      <c r="J1658" t="s">
        <v>7419</v>
      </c>
      <c r="K1658" t="str">
        <f t="shared" ref="K1658:K1665" si="267">"41005"</f>
        <v>41005</v>
      </c>
    </row>
    <row r="1659" spans="1:11" customFormat="1" x14ac:dyDescent="0.25">
      <c r="A1659" t="str">
        <f t="shared" si="261"/>
        <v>41</v>
      </c>
      <c r="B1659" t="s">
        <v>812</v>
      </c>
      <c r="C1659" t="str">
        <f t="shared" si="260"/>
        <v>091</v>
      </c>
      <c r="D1659" t="s">
        <v>812</v>
      </c>
      <c r="E1659" t="str">
        <f t="shared" si="265"/>
        <v>03</v>
      </c>
      <c r="F1659" t="str">
        <f>"012"</f>
        <v>012</v>
      </c>
      <c r="G1659" t="str">
        <f>""</f>
        <v/>
      </c>
      <c r="H1659" t="s">
        <v>0</v>
      </c>
      <c r="I1659" t="s">
        <v>3834</v>
      </c>
      <c r="J1659" t="s">
        <v>7419</v>
      </c>
      <c r="K1659" t="str">
        <f t="shared" si="267"/>
        <v>41005</v>
      </c>
    </row>
    <row r="1660" spans="1:11" customFormat="1" x14ac:dyDescent="0.25">
      <c r="A1660" t="str">
        <f t="shared" si="261"/>
        <v>41</v>
      </c>
      <c r="B1660" t="s">
        <v>812</v>
      </c>
      <c r="C1660" t="str">
        <f t="shared" si="260"/>
        <v>091</v>
      </c>
      <c r="D1660" t="s">
        <v>812</v>
      </c>
      <c r="E1660" t="str">
        <f t="shared" si="265"/>
        <v>03</v>
      </c>
      <c r="F1660" t="str">
        <f>"013"</f>
        <v>013</v>
      </c>
      <c r="G1660" t="str">
        <f>""</f>
        <v/>
      </c>
      <c r="H1660" t="s">
        <v>1</v>
      </c>
      <c r="I1660" t="s">
        <v>3835</v>
      </c>
      <c r="J1660" t="s">
        <v>7420</v>
      </c>
      <c r="K1660" t="str">
        <f t="shared" si="267"/>
        <v>41005</v>
      </c>
    </row>
    <row r="1661" spans="1:11" customFormat="1" x14ac:dyDescent="0.25">
      <c r="A1661" t="str">
        <f t="shared" si="261"/>
        <v>41</v>
      </c>
      <c r="B1661" t="s">
        <v>812</v>
      </c>
      <c r="C1661" t="str">
        <f t="shared" ref="C1661:C1724" si="268">"091"</f>
        <v>091</v>
      </c>
      <c r="D1661" t="s">
        <v>812</v>
      </c>
      <c r="E1661" t="str">
        <f t="shared" si="265"/>
        <v>03</v>
      </c>
      <c r="F1661" t="str">
        <f>"013"</f>
        <v>013</v>
      </c>
      <c r="G1661" t="str">
        <f>""</f>
        <v/>
      </c>
      <c r="H1661" t="s">
        <v>0</v>
      </c>
      <c r="I1661" t="s">
        <v>3835</v>
      </c>
      <c r="J1661" t="s">
        <v>7420</v>
      </c>
      <c r="K1661" t="str">
        <f t="shared" si="267"/>
        <v>41005</v>
      </c>
    </row>
    <row r="1662" spans="1:11" customFormat="1" x14ac:dyDescent="0.25">
      <c r="A1662" t="str">
        <f t="shared" si="261"/>
        <v>41</v>
      </c>
      <c r="B1662" t="s">
        <v>812</v>
      </c>
      <c r="C1662" t="str">
        <f t="shared" si="268"/>
        <v>091</v>
      </c>
      <c r="D1662" t="s">
        <v>812</v>
      </c>
      <c r="E1662" t="str">
        <f t="shared" si="265"/>
        <v>03</v>
      </c>
      <c r="F1662" t="str">
        <f>"014"</f>
        <v>014</v>
      </c>
      <c r="G1662" t="str">
        <f>""</f>
        <v/>
      </c>
      <c r="H1662" t="s">
        <v>3</v>
      </c>
      <c r="I1662" t="s">
        <v>3836</v>
      </c>
      <c r="J1662" t="s">
        <v>7421</v>
      </c>
      <c r="K1662" t="str">
        <f t="shared" si="267"/>
        <v>41005</v>
      </c>
    </row>
    <row r="1663" spans="1:11" customFormat="1" x14ac:dyDescent="0.25">
      <c r="A1663" t="str">
        <f t="shared" si="261"/>
        <v>41</v>
      </c>
      <c r="B1663" t="s">
        <v>812</v>
      </c>
      <c r="C1663" t="str">
        <f t="shared" si="268"/>
        <v>091</v>
      </c>
      <c r="D1663" t="s">
        <v>812</v>
      </c>
      <c r="E1663" t="str">
        <f t="shared" si="265"/>
        <v>03</v>
      </c>
      <c r="F1663" t="str">
        <f>"015"</f>
        <v>015</v>
      </c>
      <c r="G1663" t="str">
        <f>""</f>
        <v/>
      </c>
      <c r="H1663" t="s">
        <v>1</v>
      </c>
      <c r="I1663" t="s">
        <v>3837</v>
      </c>
      <c r="J1663" t="s">
        <v>7422</v>
      </c>
      <c r="K1663" t="str">
        <f t="shared" si="267"/>
        <v>41005</v>
      </c>
    </row>
    <row r="1664" spans="1:11" customFormat="1" x14ac:dyDescent="0.25">
      <c r="A1664" t="str">
        <f t="shared" si="261"/>
        <v>41</v>
      </c>
      <c r="B1664" t="s">
        <v>812</v>
      </c>
      <c r="C1664" t="str">
        <f t="shared" si="268"/>
        <v>091</v>
      </c>
      <c r="D1664" t="s">
        <v>812</v>
      </c>
      <c r="E1664" t="str">
        <f t="shared" si="265"/>
        <v>03</v>
      </c>
      <c r="F1664" t="str">
        <f>"015"</f>
        <v>015</v>
      </c>
      <c r="G1664" t="str">
        <f>""</f>
        <v/>
      </c>
      <c r="H1664" t="s">
        <v>0</v>
      </c>
      <c r="I1664" t="s">
        <v>3837</v>
      </c>
      <c r="J1664" t="s">
        <v>7422</v>
      </c>
      <c r="K1664" t="str">
        <f t="shared" si="267"/>
        <v>41005</v>
      </c>
    </row>
    <row r="1665" spans="1:11" customFormat="1" x14ac:dyDescent="0.25">
      <c r="A1665" t="str">
        <f t="shared" si="261"/>
        <v>41</v>
      </c>
      <c r="B1665" t="s">
        <v>812</v>
      </c>
      <c r="C1665" t="str">
        <f t="shared" si="268"/>
        <v>091</v>
      </c>
      <c r="D1665" t="s">
        <v>812</v>
      </c>
      <c r="E1665" t="str">
        <f t="shared" si="265"/>
        <v>03</v>
      </c>
      <c r="F1665" t="str">
        <f>"016"</f>
        <v>016</v>
      </c>
      <c r="G1665" t="str">
        <f>""</f>
        <v/>
      </c>
      <c r="H1665" t="s">
        <v>3</v>
      </c>
      <c r="I1665" t="s">
        <v>3836</v>
      </c>
      <c r="J1665" t="s">
        <v>7421</v>
      </c>
      <c r="K1665" t="str">
        <f t="shared" si="267"/>
        <v>41005</v>
      </c>
    </row>
    <row r="1666" spans="1:11" customFormat="1" x14ac:dyDescent="0.25">
      <c r="A1666" t="str">
        <f t="shared" si="261"/>
        <v>41</v>
      </c>
      <c r="B1666" t="s">
        <v>812</v>
      </c>
      <c r="C1666" t="str">
        <f t="shared" si="268"/>
        <v>091</v>
      </c>
      <c r="D1666" t="s">
        <v>812</v>
      </c>
      <c r="E1666" t="str">
        <f t="shared" si="265"/>
        <v>03</v>
      </c>
      <c r="F1666" t="str">
        <f>"017"</f>
        <v>017</v>
      </c>
      <c r="G1666" t="str">
        <f>""</f>
        <v/>
      </c>
      <c r="H1666" t="s">
        <v>1</v>
      </c>
      <c r="I1666" t="s">
        <v>3832</v>
      </c>
      <c r="J1666" t="s">
        <v>7417</v>
      </c>
      <c r="K1666" t="str">
        <f>"41018"</f>
        <v>41018</v>
      </c>
    </row>
    <row r="1667" spans="1:11" customFormat="1" x14ac:dyDescent="0.25">
      <c r="A1667" t="str">
        <f t="shared" ref="A1667:A1730" si="269">"41"</f>
        <v>41</v>
      </c>
      <c r="B1667" t="s">
        <v>812</v>
      </c>
      <c r="C1667" t="str">
        <f t="shared" si="268"/>
        <v>091</v>
      </c>
      <c r="D1667" t="s">
        <v>812</v>
      </c>
      <c r="E1667" t="str">
        <f t="shared" si="265"/>
        <v>03</v>
      </c>
      <c r="F1667" t="str">
        <f>"017"</f>
        <v>017</v>
      </c>
      <c r="G1667" t="str">
        <f>""</f>
        <v/>
      </c>
      <c r="H1667" t="s">
        <v>0</v>
      </c>
      <c r="I1667" t="s">
        <v>3832</v>
      </c>
      <c r="J1667" t="s">
        <v>7417</v>
      </c>
      <c r="K1667" t="str">
        <f>"41018"</f>
        <v>41018</v>
      </c>
    </row>
    <row r="1668" spans="1:11" customFormat="1" x14ac:dyDescent="0.25">
      <c r="A1668" t="str">
        <f t="shared" si="269"/>
        <v>41</v>
      </c>
      <c r="B1668" t="s">
        <v>812</v>
      </c>
      <c r="C1668" t="str">
        <f t="shared" si="268"/>
        <v>091</v>
      </c>
      <c r="D1668" t="s">
        <v>812</v>
      </c>
      <c r="E1668" t="str">
        <f t="shared" si="265"/>
        <v>03</v>
      </c>
      <c r="F1668" t="str">
        <f>"019"</f>
        <v>019</v>
      </c>
      <c r="G1668" t="str">
        <f>""</f>
        <v/>
      </c>
      <c r="H1668" t="s">
        <v>1</v>
      </c>
      <c r="I1668" t="s">
        <v>3838</v>
      </c>
      <c r="J1668" t="s">
        <v>7423</v>
      </c>
      <c r="K1668" t="str">
        <f t="shared" ref="K1668:K1679" si="270">"41005"</f>
        <v>41005</v>
      </c>
    </row>
    <row r="1669" spans="1:11" customFormat="1" x14ac:dyDescent="0.25">
      <c r="A1669" t="str">
        <f t="shared" si="269"/>
        <v>41</v>
      </c>
      <c r="B1669" t="s">
        <v>812</v>
      </c>
      <c r="C1669" t="str">
        <f t="shared" si="268"/>
        <v>091</v>
      </c>
      <c r="D1669" t="s">
        <v>812</v>
      </c>
      <c r="E1669" t="str">
        <f t="shared" si="265"/>
        <v>03</v>
      </c>
      <c r="F1669" t="str">
        <f>"019"</f>
        <v>019</v>
      </c>
      <c r="G1669" t="str">
        <f>""</f>
        <v/>
      </c>
      <c r="H1669" t="s">
        <v>0</v>
      </c>
      <c r="I1669" t="s">
        <v>3838</v>
      </c>
      <c r="J1669" t="s">
        <v>7423</v>
      </c>
      <c r="K1669" t="str">
        <f t="shared" si="270"/>
        <v>41005</v>
      </c>
    </row>
    <row r="1670" spans="1:11" customFormat="1" x14ac:dyDescent="0.25">
      <c r="A1670" t="str">
        <f t="shared" si="269"/>
        <v>41</v>
      </c>
      <c r="B1670" t="s">
        <v>812</v>
      </c>
      <c r="C1670" t="str">
        <f t="shared" si="268"/>
        <v>091</v>
      </c>
      <c r="D1670" t="s">
        <v>812</v>
      </c>
      <c r="E1670" t="str">
        <f t="shared" si="265"/>
        <v>03</v>
      </c>
      <c r="F1670" t="str">
        <f>"020"</f>
        <v>020</v>
      </c>
      <c r="G1670" t="str">
        <f>""</f>
        <v/>
      </c>
      <c r="H1670" t="s">
        <v>3</v>
      </c>
      <c r="I1670" t="s">
        <v>3839</v>
      </c>
      <c r="J1670" t="s">
        <v>7424</v>
      </c>
      <c r="K1670" t="str">
        <f t="shared" si="270"/>
        <v>41005</v>
      </c>
    </row>
    <row r="1671" spans="1:11" customFormat="1" x14ac:dyDescent="0.25">
      <c r="A1671" t="str">
        <f t="shared" si="269"/>
        <v>41</v>
      </c>
      <c r="B1671" t="s">
        <v>812</v>
      </c>
      <c r="C1671" t="str">
        <f t="shared" si="268"/>
        <v>091</v>
      </c>
      <c r="D1671" t="s">
        <v>812</v>
      </c>
      <c r="E1671" t="str">
        <f t="shared" si="265"/>
        <v>03</v>
      </c>
      <c r="F1671" t="str">
        <f>"021"</f>
        <v>021</v>
      </c>
      <c r="G1671" t="str">
        <f>""</f>
        <v/>
      </c>
      <c r="H1671" t="s">
        <v>3</v>
      </c>
      <c r="I1671" t="s">
        <v>3837</v>
      </c>
      <c r="J1671" t="s">
        <v>7422</v>
      </c>
      <c r="K1671" t="str">
        <f t="shared" si="270"/>
        <v>41005</v>
      </c>
    </row>
    <row r="1672" spans="1:11" customFormat="1" x14ac:dyDescent="0.25">
      <c r="A1672" t="str">
        <f t="shared" si="269"/>
        <v>41</v>
      </c>
      <c r="B1672" t="s">
        <v>812</v>
      </c>
      <c r="C1672" t="str">
        <f t="shared" si="268"/>
        <v>091</v>
      </c>
      <c r="D1672" t="s">
        <v>812</v>
      </c>
      <c r="E1672" t="str">
        <f t="shared" si="265"/>
        <v>03</v>
      </c>
      <c r="F1672" t="str">
        <f>"022"</f>
        <v>022</v>
      </c>
      <c r="G1672" t="str">
        <f>""</f>
        <v/>
      </c>
      <c r="H1672" t="s">
        <v>1</v>
      </c>
      <c r="I1672" t="s">
        <v>3839</v>
      </c>
      <c r="J1672" t="s">
        <v>7424</v>
      </c>
      <c r="K1672" t="str">
        <f t="shared" si="270"/>
        <v>41005</v>
      </c>
    </row>
    <row r="1673" spans="1:11" customFormat="1" x14ac:dyDescent="0.25">
      <c r="A1673" t="str">
        <f t="shared" si="269"/>
        <v>41</v>
      </c>
      <c r="B1673" t="s">
        <v>812</v>
      </c>
      <c r="C1673" t="str">
        <f t="shared" si="268"/>
        <v>091</v>
      </c>
      <c r="D1673" t="s">
        <v>812</v>
      </c>
      <c r="E1673" t="str">
        <f t="shared" si="265"/>
        <v>03</v>
      </c>
      <c r="F1673" t="str">
        <f>"022"</f>
        <v>022</v>
      </c>
      <c r="G1673" t="str">
        <f>""</f>
        <v/>
      </c>
      <c r="H1673" t="s">
        <v>0</v>
      </c>
      <c r="I1673" t="s">
        <v>3839</v>
      </c>
      <c r="J1673" t="s">
        <v>7424</v>
      </c>
      <c r="K1673" t="str">
        <f t="shared" si="270"/>
        <v>41005</v>
      </c>
    </row>
    <row r="1674" spans="1:11" customFormat="1" x14ac:dyDescent="0.25">
      <c r="A1674" t="str">
        <f t="shared" si="269"/>
        <v>41</v>
      </c>
      <c r="B1674" t="s">
        <v>812</v>
      </c>
      <c r="C1674" t="str">
        <f t="shared" si="268"/>
        <v>091</v>
      </c>
      <c r="D1674" t="s">
        <v>812</v>
      </c>
      <c r="E1674" t="str">
        <f t="shared" si="265"/>
        <v>03</v>
      </c>
      <c r="F1674" t="str">
        <f>"023"</f>
        <v>023</v>
      </c>
      <c r="G1674" t="str">
        <f>""</f>
        <v/>
      </c>
      <c r="H1674" t="s">
        <v>1</v>
      </c>
      <c r="I1674" t="s">
        <v>3838</v>
      </c>
      <c r="J1674" t="s">
        <v>7423</v>
      </c>
      <c r="K1674" t="str">
        <f t="shared" si="270"/>
        <v>41005</v>
      </c>
    </row>
    <row r="1675" spans="1:11" customFormat="1" x14ac:dyDescent="0.25">
      <c r="A1675" t="str">
        <f t="shared" si="269"/>
        <v>41</v>
      </c>
      <c r="B1675" t="s">
        <v>812</v>
      </c>
      <c r="C1675" t="str">
        <f t="shared" si="268"/>
        <v>091</v>
      </c>
      <c r="D1675" t="s">
        <v>812</v>
      </c>
      <c r="E1675" t="str">
        <f t="shared" si="265"/>
        <v>03</v>
      </c>
      <c r="F1675" t="str">
        <f>"023"</f>
        <v>023</v>
      </c>
      <c r="G1675" t="str">
        <f>""</f>
        <v/>
      </c>
      <c r="H1675" t="s">
        <v>0</v>
      </c>
      <c r="I1675" t="s">
        <v>3838</v>
      </c>
      <c r="J1675" t="s">
        <v>7423</v>
      </c>
      <c r="K1675" t="str">
        <f t="shared" si="270"/>
        <v>41005</v>
      </c>
    </row>
    <row r="1676" spans="1:11" customFormat="1" x14ac:dyDescent="0.25">
      <c r="A1676" t="str">
        <f t="shared" si="269"/>
        <v>41</v>
      </c>
      <c r="B1676" t="s">
        <v>812</v>
      </c>
      <c r="C1676" t="str">
        <f t="shared" si="268"/>
        <v>091</v>
      </c>
      <c r="D1676" t="s">
        <v>812</v>
      </c>
      <c r="E1676" t="str">
        <f t="shared" si="265"/>
        <v>03</v>
      </c>
      <c r="F1676" t="str">
        <f>"024"</f>
        <v>024</v>
      </c>
      <c r="G1676" t="str">
        <f>""</f>
        <v/>
      </c>
      <c r="H1676" t="s">
        <v>3</v>
      </c>
      <c r="I1676" t="s">
        <v>3838</v>
      </c>
      <c r="J1676" t="s">
        <v>7423</v>
      </c>
      <c r="K1676" t="str">
        <f t="shared" si="270"/>
        <v>41005</v>
      </c>
    </row>
    <row r="1677" spans="1:11" customFormat="1" x14ac:dyDescent="0.25">
      <c r="A1677" t="str">
        <f t="shared" si="269"/>
        <v>41</v>
      </c>
      <c r="B1677" t="s">
        <v>812</v>
      </c>
      <c r="C1677" t="str">
        <f t="shared" si="268"/>
        <v>091</v>
      </c>
      <c r="D1677" t="s">
        <v>812</v>
      </c>
      <c r="E1677" t="str">
        <f t="shared" si="265"/>
        <v>03</v>
      </c>
      <c r="F1677" t="str">
        <f>"025"</f>
        <v>025</v>
      </c>
      <c r="G1677" t="str">
        <f>""</f>
        <v/>
      </c>
      <c r="H1677" t="s">
        <v>1</v>
      </c>
      <c r="I1677" t="s">
        <v>3838</v>
      </c>
      <c r="J1677" t="s">
        <v>7423</v>
      </c>
      <c r="K1677" t="str">
        <f t="shared" si="270"/>
        <v>41005</v>
      </c>
    </row>
    <row r="1678" spans="1:11" customFormat="1" x14ac:dyDescent="0.25">
      <c r="A1678" t="str">
        <f t="shared" si="269"/>
        <v>41</v>
      </c>
      <c r="B1678" t="s">
        <v>812</v>
      </c>
      <c r="C1678" t="str">
        <f t="shared" si="268"/>
        <v>091</v>
      </c>
      <c r="D1678" t="s">
        <v>812</v>
      </c>
      <c r="E1678" t="str">
        <f t="shared" si="265"/>
        <v>03</v>
      </c>
      <c r="F1678" t="str">
        <f>"025"</f>
        <v>025</v>
      </c>
      <c r="G1678" t="str">
        <f>""</f>
        <v/>
      </c>
      <c r="H1678" t="s">
        <v>0</v>
      </c>
      <c r="I1678" t="s">
        <v>3838</v>
      </c>
      <c r="J1678" t="s">
        <v>7423</v>
      </c>
      <c r="K1678" t="str">
        <f t="shared" si="270"/>
        <v>41005</v>
      </c>
    </row>
    <row r="1679" spans="1:11" customFormat="1" x14ac:dyDescent="0.25">
      <c r="A1679" t="str">
        <f t="shared" si="269"/>
        <v>41</v>
      </c>
      <c r="B1679" t="s">
        <v>812</v>
      </c>
      <c r="C1679" t="str">
        <f t="shared" si="268"/>
        <v>091</v>
      </c>
      <c r="D1679" t="s">
        <v>812</v>
      </c>
      <c r="E1679" t="str">
        <f t="shared" si="265"/>
        <v>03</v>
      </c>
      <c r="F1679" t="str">
        <f>"026"</f>
        <v>026</v>
      </c>
      <c r="G1679" t="str">
        <f>""</f>
        <v/>
      </c>
      <c r="H1679" t="s">
        <v>3</v>
      </c>
      <c r="I1679" t="s">
        <v>3838</v>
      </c>
      <c r="J1679" t="s">
        <v>7423</v>
      </c>
      <c r="K1679" t="str">
        <f t="shared" si="270"/>
        <v>41005</v>
      </c>
    </row>
    <row r="1680" spans="1:11" customFormat="1" x14ac:dyDescent="0.25">
      <c r="A1680" t="str">
        <f t="shared" si="269"/>
        <v>41</v>
      </c>
      <c r="B1680" t="s">
        <v>812</v>
      </c>
      <c r="C1680" t="str">
        <f t="shared" si="268"/>
        <v>091</v>
      </c>
      <c r="D1680" t="s">
        <v>812</v>
      </c>
      <c r="E1680" t="str">
        <f t="shared" si="265"/>
        <v>03</v>
      </c>
      <c r="F1680" t="str">
        <f>"027"</f>
        <v>027</v>
      </c>
      <c r="G1680" t="str">
        <f>""</f>
        <v/>
      </c>
      <c r="H1680" t="s">
        <v>1</v>
      </c>
      <c r="I1680" t="s">
        <v>3826</v>
      </c>
      <c r="J1680" t="s">
        <v>7411</v>
      </c>
      <c r="K1680" t="str">
        <f>"41004"</f>
        <v>41004</v>
      </c>
    </row>
    <row r="1681" spans="1:11" customFormat="1" x14ac:dyDescent="0.25">
      <c r="A1681" t="str">
        <f t="shared" si="269"/>
        <v>41</v>
      </c>
      <c r="B1681" t="s">
        <v>812</v>
      </c>
      <c r="C1681" t="str">
        <f t="shared" si="268"/>
        <v>091</v>
      </c>
      <c r="D1681" t="s">
        <v>812</v>
      </c>
      <c r="E1681" t="str">
        <f t="shared" si="265"/>
        <v>03</v>
      </c>
      <c r="F1681" t="str">
        <f>"027"</f>
        <v>027</v>
      </c>
      <c r="G1681" t="str">
        <f>""</f>
        <v/>
      </c>
      <c r="H1681" t="s">
        <v>0</v>
      </c>
      <c r="I1681" t="s">
        <v>3826</v>
      </c>
      <c r="J1681" t="s">
        <v>7411</v>
      </c>
      <c r="K1681" t="str">
        <f>"41004"</f>
        <v>41004</v>
      </c>
    </row>
    <row r="1682" spans="1:11" customFormat="1" x14ac:dyDescent="0.25">
      <c r="A1682" t="str">
        <f t="shared" si="269"/>
        <v>41</v>
      </c>
      <c r="B1682" t="s">
        <v>812</v>
      </c>
      <c r="C1682" t="str">
        <f t="shared" si="268"/>
        <v>091</v>
      </c>
      <c r="D1682" t="s">
        <v>812</v>
      </c>
      <c r="E1682" t="str">
        <f t="shared" si="265"/>
        <v>03</v>
      </c>
      <c r="F1682" t="str">
        <f>"028"</f>
        <v>028</v>
      </c>
      <c r="G1682" t="str">
        <f>""</f>
        <v/>
      </c>
      <c r="H1682" t="s">
        <v>1</v>
      </c>
      <c r="I1682" t="s">
        <v>3828</v>
      </c>
      <c r="J1682" t="s">
        <v>7413</v>
      </c>
      <c r="K1682" t="str">
        <f>"41018"</f>
        <v>41018</v>
      </c>
    </row>
    <row r="1683" spans="1:11" customFormat="1" x14ac:dyDescent="0.25">
      <c r="A1683" t="str">
        <f t="shared" si="269"/>
        <v>41</v>
      </c>
      <c r="B1683" t="s">
        <v>812</v>
      </c>
      <c r="C1683" t="str">
        <f t="shared" si="268"/>
        <v>091</v>
      </c>
      <c r="D1683" t="s">
        <v>812</v>
      </c>
      <c r="E1683" t="str">
        <f t="shared" si="265"/>
        <v>03</v>
      </c>
      <c r="F1683" t="str">
        <f>"028"</f>
        <v>028</v>
      </c>
      <c r="G1683" t="str">
        <f>""</f>
        <v/>
      </c>
      <c r="H1683" t="s">
        <v>0</v>
      </c>
      <c r="I1683" t="s">
        <v>3828</v>
      </c>
      <c r="J1683" t="s">
        <v>7413</v>
      </c>
      <c r="K1683" t="str">
        <f>"41018"</f>
        <v>41018</v>
      </c>
    </row>
    <row r="1684" spans="1:11" customFormat="1" x14ac:dyDescent="0.25">
      <c r="A1684" t="str">
        <f t="shared" si="269"/>
        <v>41</v>
      </c>
      <c r="B1684" t="s">
        <v>812</v>
      </c>
      <c r="C1684" t="str">
        <f t="shared" si="268"/>
        <v>091</v>
      </c>
      <c r="D1684" t="s">
        <v>812</v>
      </c>
      <c r="E1684" t="str">
        <f t="shared" si="265"/>
        <v>03</v>
      </c>
      <c r="F1684" t="str">
        <f>"029"</f>
        <v>029</v>
      </c>
      <c r="G1684" t="str">
        <f>""</f>
        <v/>
      </c>
      <c r="H1684" t="s">
        <v>3</v>
      </c>
      <c r="I1684" t="s">
        <v>3831</v>
      </c>
      <c r="J1684" t="s">
        <v>7416</v>
      </c>
      <c r="K1684" t="str">
        <f>"41018"</f>
        <v>41018</v>
      </c>
    </row>
    <row r="1685" spans="1:11" customFormat="1" x14ac:dyDescent="0.25">
      <c r="A1685" t="str">
        <f t="shared" si="269"/>
        <v>41</v>
      </c>
      <c r="B1685" t="s">
        <v>812</v>
      </c>
      <c r="C1685" t="str">
        <f t="shared" si="268"/>
        <v>091</v>
      </c>
      <c r="D1685" t="s">
        <v>812</v>
      </c>
      <c r="E1685" t="str">
        <f t="shared" si="265"/>
        <v>03</v>
      </c>
      <c r="F1685" t="str">
        <f>"030"</f>
        <v>030</v>
      </c>
      <c r="G1685" t="str">
        <f>""</f>
        <v/>
      </c>
      <c r="H1685" t="s">
        <v>3</v>
      </c>
      <c r="I1685" t="s">
        <v>3829</v>
      </c>
      <c r="J1685" t="s">
        <v>7414</v>
      </c>
      <c r="K1685" t="str">
        <f>"41018"</f>
        <v>41018</v>
      </c>
    </row>
    <row r="1686" spans="1:11" customFormat="1" x14ac:dyDescent="0.25">
      <c r="A1686" t="str">
        <f t="shared" si="269"/>
        <v>41</v>
      </c>
      <c r="B1686" t="s">
        <v>812</v>
      </c>
      <c r="C1686" t="str">
        <f t="shared" si="268"/>
        <v>091</v>
      </c>
      <c r="D1686" t="s">
        <v>812</v>
      </c>
      <c r="E1686" t="str">
        <f t="shared" si="265"/>
        <v>03</v>
      </c>
      <c r="F1686" t="str">
        <f>"031"</f>
        <v>031</v>
      </c>
      <c r="G1686" t="str">
        <f>""</f>
        <v/>
      </c>
      <c r="H1686" t="s">
        <v>3</v>
      </c>
      <c r="I1686" t="s">
        <v>3840</v>
      </c>
      <c r="J1686" t="s">
        <v>7425</v>
      </c>
      <c r="K1686" t="str">
        <f>"41018"</f>
        <v>41018</v>
      </c>
    </row>
    <row r="1687" spans="1:11" customFormat="1" x14ac:dyDescent="0.25">
      <c r="A1687" t="str">
        <f t="shared" si="269"/>
        <v>41</v>
      </c>
      <c r="B1687" t="s">
        <v>812</v>
      </c>
      <c r="C1687" t="str">
        <f t="shared" si="268"/>
        <v>091</v>
      </c>
      <c r="D1687" t="s">
        <v>812</v>
      </c>
      <c r="E1687" t="str">
        <f t="shared" si="265"/>
        <v>03</v>
      </c>
      <c r="F1687" t="str">
        <f>"032"</f>
        <v>032</v>
      </c>
      <c r="G1687" t="str">
        <f>""</f>
        <v/>
      </c>
      <c r="H1687" t="s">
        <v>1</v>
      </c>
      <c r="I1687" t="s">
        <v>3833</v>
      </c>
      <c r="J1687" t="s">
        <v>7418</v>
      </c>
      <c r="K1687" t="str">
        <f>"41007"</f>
        <v>41007</v>
      </c>
    </row>
    <row r="1688" spans="1:11" customFormat="1" x14ac:dyDescent="0.25">
      <c r="A1688" t="str">
        <f t="shared" si="269"/>
        <v>41</v>
      </c>
      <c r="B1688" t="s">
        <v>812</v>
      </c>
      <c r="C1688" t="str">
        <f t="shared" si="268"/>
        <v>091</v>
      </c>
      <c r="D1688" t="s">
        <v>812</v>
      </c>
      <c r="E1688" t="str">
        <f t="shared" si="265"/>
        <v>03</v>
      </c>
      <c r="F1688" t="str">
        <f>"032"</f>
        <v>032</v>
      </c>
      <c r="G1688" t="str">
        <f>""</f>
        <v/>
      </c>
      <c r="H1688" t="s">
        <v>0</v>
      </c>
      <c r="I1688" t="s">
        <v>3833</v>
      </c>
      <c r="J1688" t="s">
        <v>7418</v>
      </c>
      <c r="K1688" t="str">
        <f>"41007"</f>
        <v>41007</v>
      </c>
    </row>
    <row r="1689" spans="1:11" customFormat="1" x14ac:dyDescent="0.25">
      <c r="A1689" t="str">
        <f t="shared" si="269"/>
        <v>41</v>
      </c>
      <c r="B1689" t="s">
        <v>812</v>
      </c>
      <c r="C1689" t="str">
        <f t="shared" si="268"/>
        <v>091</v>
      </c>
      <c r="D1689" t="s">
        <v>812</v>
      </c>
      <c r="E1689" t="str">
        <f t="shared" si="265"/>
        <v>03</v>
      </c>
      <c r="F1689" t="str">
        <f>"032"</f>
        <v>032</v>
      </c>
      <c r="G1689" t="str">
        <f>""</f>
        <v/>
      </c>
      <c r="H1689" t="s">
        <v>2</v>
      </c>
      <c r="I1689" t="s">
        <v>3833</v>
      </c>
      <c r="J1689" t="s">
        <v>7418</v>
      </c>
      <c r="K1689" t="str">
        <f>"41007"</f>
        <v>41007</v>
      </c>
    </row>
    <row r="1690" spans="1:11" customFormat="1" x14ac:dyDescent="0.25">
      <c r="A1690" t="str">
        <f t="shared" si="269"/>
        <v>41</v>
      </c>
      <c r="B1690" t="s">
        <v>812</v>
      </c>
      <c r="C1690" t="str">
        <f t="shared" si="268"/>
        <v>091</v>
      </c>
      <c r="D1690" t="s">
        <v>812</v>
      </c>
      <c r="E1690" t="str">
        <f t="shared" si="265"/>
        <v>03</v>
      </c>
      <c r="F1690" t="str">
        <f>"033"</f>
        <v>033</v>
      </c>
      <c r="G1690" t="str">
        <f>""</f>
        <v/>
      </c>
      <c r="H1690" t="s">
        <v>1</v>
      </c>
      <c r="I1690" t="s">
        <v>3834</v>
      </c>
      <c r="J1690" t="s">
        <v>7419</v>
      </c>
      <c r="K1690" t="str">
        <f>"41005"</f>
        <v>41005</v>
      </c>
    </row>
    <row r="1691" spans="1:11" customFormat="1" x14ac:dyDescent="0.25">
      <c r="A1691" t="str">
        <f t="shared" si="269"/>
        <v>41</v>
      </c>
      <c r="B1691" t="s">
        <v>812</v>
      </c>
      <c r="C1691" t="str">
        <f t="shared" si="268"/>
        <v>091</v>
      </c>
      <c r="D1691" t="s">
        <v>812</v>
      </c>
      <c r="E1691" t="str">
        <f t="shared" si="265"/>
        <v>03</v>
      </c>
      <c r="F1691" t="str">
        <f>"033"</f>
        <v>033</v>
      </c>
      <c r="G1691" t="str">
        <f>""</f>
        <v/>
      </c>
      <c r="H1691" t="s">
        <v>0</v>
      </c>
      <c r="I1691" t="s">
        <v>3834</v>
      </c>
      <c r="J1691" t="s">
        <v>7419</v>
      </c>
      <c r="K1691" t="str">
        <f>"41005"</f>
        <v>41005</v>
      </c>
    </row>
    <row r="1692" spans="1:11" customFormat="1" x14ac:dyDescent="0.25">
      <c r="A1692" t="str">
        <f t="shared" si="269"/>
        <v>41</v>
      </c>
      <c r="B1692" t="s">
        <v>812</v>
      </c>
      <c r="C1692" t="str">
        <f t="shared" si="268"/>
        <v>091</v>
      </c>
      <c r="D1692" t="s">
        <v>812</v>
      </c>
      <c r="E1692" t="str">
        <f t="shared" si="265"/>
        <v>03</v>
      </c>
      <c r="F1692" t="str">
        <f>"034"</f>
        <v>034</v>
      </c>
      <c r="G1692" t="str">
        <f>""</f>
        <v/>
      </c>
      <c r="H1692" t="s">
        <v>3</v>
      </c>
      <c r="I1692" t="s">
        <v>3836</v>
      </c>
      <c r="J1692" t="s">
        <v>7421</v>
      </c>
      <c r="K1692" t="str">
        <f>"41005"</f>
        <v>41005</v>
      </c>
    </row>
    <row r="1693" spans="1:11" customFormat="1" x14ac:dyDescent="0.25">
      <c r="A1693" t="str">
        <f t="shared" si="269"/>
        <v>41</v>
      </c>
      <c r="B1693" t="s">
        <v>812</v>
      </c>
      <c r="C1693" t="str">
        <f t="shared" si="268"/>
        <v>091</v>
      </c>
      <c r="D1693" t="s">
        <v>812</v>
      </c>
      <c r="E1693" t="str">
        <f t="shared" si="265"/>
        <v>03</v>
      </c>
      <c r="F1693" t="str">
        <f>"035"</f>
        <v>035</v>
      </c>
      <c r="G1693" t="str">
        <f>""</f>
        <v/>
      </c>
      <c r="H1693" t="s">
        <v>1</v>
      </c>
      <c r="I1693" t="s">
        <v>3835</v>
      </c>
      <c r="J1693" t="s">
        <v>7420</v>
      </c>
      <c r="K1693" t="str">
        <f>"41005"</f>
        <v>41005</v>
      </c>
    </row>
    <row r="1694" spans="1:11" customFormat="1" x14ac:dyDescent="0.25">
      <c r="A1694" t="str">
        <f t="shared" si="269"/>
        <v>41</v>
      </c>
      <c r="B1694" t="s">
        <v>812</v>
      </c>
      <c r="C1694" t="str">
        <f t="shared" si="268"/>
        <v>091</v>
      </c>
      <c r="D1694" t="s">
        <v>812</v>
      </c>
      <c r="E1694" t="str">
        <f t="shared" si="265"/>
        <v>03</v>
      </c>
      <c r="F1694" t="str">
        <f>"035"</f>
        <v>035</v>
      </c>
      <c r="G1694" t="str">
        <f>""</f>
        <v/>
      </c>
      <c r="H1694" t="s">
        <v>0</v>
      </c>
      <c r="I1694" t="s">
        <v>3835</v>
      </c>
      <c r="J1694" t="s">
        <v>7420</v>
      </c>
      <c r="K1694" t="str">
        <f>"41005"</f>
        <v>41005</v>
      </c>
    </row>
    <row r="1695" spans="1:11" customFormat="1" x14ac:dyDescent="0.25">
      <c r="A1695" t="str">
        <f t="shared" si="269"/>
        <v>41</v>
      </c>
      <c r="B1695" t="s">
        <v>812</v>
      </c>
      <c r="C1695" t="str">
        <f t="shared" si="268"/>
        <v>091</v>
      </c>
      <c r="D1695" t="s">
        <v>812</v>
      </c>
      <c r="E1695" t="str">
        <f t="shared" si="265"/>
        <v>03</v>
      </c>
      <c r="F1695" t="str">
        <f>"036"</f>
        <v>036</v>
      </c>
      <c r="G1695" t="str">
        <f>""</f>
        <v/>
      </c>
      <c r="H1695" t="s">
        <v>3</v>
      </c>
      <c r="I1695" t="s">
        <v>3833</v>
      </c>
      <c r="J1695" t="s">
        <v>7418</v>
      </c>
      <c r="K1695" t="str">
        <f>"41007"</f>
        <v>41007</v>
      </c>
    </row>
    <row r="1696" spans="1:11" customFormat="1" x14ac:dyDescent="0.25">
      <c r="A1696" t="str">
        <f t="shared" si="269"/>
        <v>41</v>
      </c>
      <c r="B1696" t="s">
        <v>812</v>
      </c>
      <c r="C1696" t="str">
        <f t="shared" si="268"/>
        <v>091</v>
      </c>
      <c r="D1696" t="s">
        <v>812</v>
      </c>
      <c r="E1696" t="str">
        <f t="shared" si="265"/>
        <v>03</v>
      </c>
      <c r="F1696" t="str">
        <f>"037"</f>
        <v>037</v>
      </c>
      <c r="G1696" t="str">
        <f>""</f>
        <v/>
      </c>
      <c r="H1696" t="s">
        <v>1</v>
      </c>
      <c r="I1696" t="s">
        <v>3841</v>
      </c>
      <c r="J1696" t="s">
        <v>7426</v>
      </c>
      <c r="K1696" t="str">
        <f>"41004"</f>
        <v>41004</v>
      </c>
    </row>
    <row r="1697" spans="1:11" customFormat="1" x14ac:dyDescent="0.25">
      <c r="A1697" t="str">
        <f t="shared" si="269"/>
        <v>41</v>
      </c>
      <c r="B1697" t="s">
        <v>812</v>
      </c>
      <c r="C1697" t="str">
        <f t="shared" si="268"/>
        <v>091</v>
      </c>
      <c r="D1697" t="s">
        <v>812</v>
      </c>
      <c r="E1697" t="str">
        <f t="shared" si="265"/>
        <v>03</v>
      </c>
      <c r="F1697" t="str">
        <f>"037"</f>
        <v>037</v>
      </c>
      <c r="G1697" t="str">
        <f>""</f>
        <v/>
      </c>
      <c r="H1697" t="s">
        <v>0</v>
      </c>
      <c r="I1697" t="s">
        <v>3841</v>
      </c>
      <c r="J1697" t="s">
        <v>7426</v>
      </c>
      <c r="K1697" t="str">
        <f>"41004"</f>
        <v>41004</v>
      </c>
    </row>
    <row r="1698" spans="1:11" customFormat="1" x14ac:dyDescent="0.25">
      <c r="A1698" t="str">
        <f t="shared" si="269"/>
        <v>41</v>
      </c>
      <c r="B1698" t="s">
        <v>812</v>
      </c>
      <c r="C1698" t="str">
        <f t="shared" si="268"/>
        <v>091</v>
      </c>
      <c r="D1698" t="s">
        <v>812</v>
      </c>
      <c r="E1698" t="str">
        <f t="shared" si="265"/>
        <v>03</v>
      </c>
      <c r="F1698" t="str">
        <f>"038"</f>
        <v>038</v>
      </c>
      <c r="G1698" t="str">
        <f>""</f>
        <v/>
      </c>
      <c r="H1698" t="s">
        <v>1</v>
      </c>
      <c r="I1698" t="s">
        <v>3831</v>
      </c>
      <c r="J1698" t="s">
        <v>7416</v>
      </c>
      <c r="K1698" t="str">
        <f>"41018"</f>
        <v>41018</v>
      </c>
    </row>
    <row r="1699" spans="1:11" customFormat="1" x14ac:dyDescent="0.25">
      <c r="A1699" t="str">
        <f t="shared" si="269"/>
        <v>41</v>
      </c>
      <c r="B1699" t="s">
        <v>812</v>
      </c>
      <c r="C1699" t="str">
        <f t="shared" si="268"/>
        <v>091</v>
      </c>
      <c r="D1699" t="s">
        <v>812</v>
      </c>
      <c r="E1699" t="str">
        <f t="shared" si="265"/>
        <v>03</v>
      </c>
      <c r="F1699" t="str">
        <f>"038"</f>
        <v>038</v>
      </c>
      <c r="G1699" t="str">
        <f>""</f>
        <v/>
      </c>
      <c r="H1699" t="s">
        <v>0</v>
      </c>
      <c r="I1699" t="s">
        <v>3831</v>
      </c>
      <c r="J1699" t="s">
        <v>7416</v>
      </c>
      <c r="K1699" t="str">
        <f>"41018"</f>
        <v>41018</v>
      </c>
    </row>
    <row r="1700" spans="1:11" customFormat="1" x14ac:dyDescent="0.25">
      <c r="A1700" t="str">
        <f t="shared" si="269"/>
        <v>41</v>
      </c>
      <c r="B1700" t="s">
        <v>812</v>
      </c>
      <c r="C1700" t="str">
        <f t="shared" si="268"/>
        <v>091</v>
      </c>
      <c r="D1700" t="s">
        <v>812</v>
      </c>
      <c r="E1700" t="str">
        <f t="shared" si="265"/>
        <v>03</v>
      </c>
      <c r="F1700" t="str">
        <f>"039"</f>
        <v>039</v>
      </c>
      <c r="G1700" t="str">
        <f>""</f>
        <v/>
      </c>
      <c r="H1700" t="s">
        <v>3</v>
      </c>
      <c r="I1700" t="s">
        <v>3803</v>
      </c>
      <c r="J1700" t="s">
        <v>7387</v>
      </c>
      <c r="K1700" t="str">
        <f>"41003"</f>
        <v>41003</v>
      </c>
    </row>
    <row r="1701" spans="1:11" customFormat="1" x14ac:dyDescent="0.25">
      <c r="A1701" t="str">
        <f t="shared" si="269"/>
        <v>41</v>
      </c>
      <c r="B1701" t="s">
        <v>812</v>
      </c>
      <c r="C1701" t="str">
        <f t="shared" si="268"/>
        <v>091</v>
      </c>
      <c r="D1701" t="s">
        <v>812</v>
      </c>
      <c r="E1701" t="str">
        <f t="shared" ref="E1701:E1705" si="271">"03"</f>
        <v>03</v>
      </c>
      <c r="F1701" t="str">
        <f>"040"</f>
        <v>040</v>
      </c>
      <c r="G1701" t="str">
        <f>""</f>
        <v/>
      </c>
      <c r="H1701" t="s">
        <v>3</v>
      </c>
      <c r="I1701" t="s">
        <v>3835</v>
      </c>
      <c r="J1701" t="s">
        <v>7420</v>
      </c>
      <c r="K1701" t="str">
        <f>"41005"</f>
        <v>41005</v>
      </c>
    </row>
    <row r="1702" spans="1:11" customFormat="1" x14ac:dyDescent="0.25">
      <c r="A1702" t="str">
        <f t="shared" si="269"/>
        <v>41</v>
      </c>
      <c r="B1702" t="s">
        <v>812</v>
      </c>
      <c r="C1702" t="str">
        <f t="shared" si="268"/>
        <v>091</v>
      </c>
      <c r="D1702" t="s">
        <v>812</v>
      </c>
      <c r="E1702" t="str">
        <f t="shared" si="271"/>
        <v>03</v>
      </c>
      <c r="F1702" t="str">
        <f>"041"</f>
        <v>041</v>
      </c>
      <c r="G1702" t="str">
        <f>""</f>
        <v/>
      </c>
      <c r="H1702" t="s">
        <v>1</v>
      </c>
      <c r="I1702" t="s">
        <v>3840</v>
      </c>
      <c r="J1702" t="s">
        <v>7425</v>
      </c>
      <c r="K1702" t="str">
        <f>"41018"</f>
        <v>41018</v>
      </c>
    </row>
    <row r="1703" spans="1:11" customFormat="1" x14ac:dyDescent="0.25">
      <c r="A1703" t="str">
        <f t="shared" si="269"/>
        <v>41</v>
      </c>
      <c r="B1703" t="s">
        <v>812</v>
      </c>
      <c r="C1703" t="str">
        <f t="shared" si="268"/>
        <v>091</v>
      </c>
      <c r="D1703" t="s">
        <v>812</v>
      </c>
      <c r="E1703" t="str">
        <f t="shared" si="271"/>
        <v>03</v>
      </c>
      <c r="F1703" t="str">
        <f>"041"</f>
        <v>041</v>
      </c>
      <c r="G1703" t="str">
        <f>""</f>
        <v/>
      </c>
      <c r="H1703" t="s">
        <v>0</v>
      </c>
      <c r="I1703" t="s">
        <v>3840</v>
      </c>
      <c r="J1703" t="s">
        <v>7425</v>
      </c>
      <c r="K1703" t="str">
        <f>"41018"</f>
        <v>41018</v>
      </c>
    </row>
    <row r="1704" spans="1:11" customFormat="1" x14ac:dyDescent="0.25">
      <c r="A1704" t="str">
        <f t="shared" si="269"/>
        <v>41</v>
      </c>
      <c r="B1704" t="s">
        <v>812</v>
      </c>
      <c r="C1704" t="str">
        <f t="shared" si="268"/>
        <v>091</v>
      </c>
      <c r="D1704" t="s">
        <v>812</v>
      </c>
      <c r="E1704" t="str">
        <f t="shared" si="271"/>
        <v>03</v>
      </c>
      <c r="F1704" t="str">
        <f>"041"</f>
        <v>041</v>
      </c>
      <c r="G1704" t="str">
        <f>""</f>
        <v/>
      </c>
      <c r="H1704" t="s">
        <v>2</v>
      </c>
      <c r="I1704" t="s">
        <v>3840</v>
      </c>
      <c r="J1704" t="s">
        <v>7425</v>
      </c>
      <c r="K1704" t="str">
        <f>"41018"</f>
        <v>41018</v>
      </c>
    </row>
    <row r="1705" spans="1:11" customFormat="1" x14ac:dyDescent="0.25">
      <c r="A1705" t="str">
        <f t="shared" si="269"/>
        <v>41</v>
      </c>
      <c r="B1705" t="s">
        <v>812</v>
      </c>
      <c r="C1705" t="str">
        <f t="shared" si="268"/>
        <v>091</v>
      </c>
      <c r="D1705" t="s">
        <v>812</v>
      </c>
      <c r="E1705" t="str">
        <f t="shared" si="271"/>
        <v>03</v>
      </c>
      <c r="F1705" t="str">
        <f>"042"</f>
        <v>042</v>
      </c>
      <c r="G1705" t="str">
        <f>""</f>
        <v/>
      </c>
      <c r="H1705" t="s">
        <v>3</v>
      </c>
      <c r="I1705" t="s">
        <v>3829</v>
      </c>
      <c r="J1705" t="s">
        <v>7414</v>
      </c>
      <c r="K1705" t="str">
        <f>"41018"</f>
        <v>41018</v>
      </c>
    </row>
    <row r="1706" spans="1:11" customFormat="1" x14ac:dyDescent="0.25">
      <c r="A1706" t="str">
        <f t="shared" si="269"/>
        <v>41</v>
      </c>
      <c r="B1706" t="s">
        <v>812</v>
      </c>
      <c r="C1706" t="str">
        <f t="shared" si="268"/>
        <v>091</v>
      </c>
      <c r="D1706" t="s">
        <v>812</v>
      </c>
      <c r="E1706" t="str">
        <f t="shared" ref="E1706:E1769" si="272">"04"</f>
        <v>04</v>
      </c>
      <c r="F1706" t="str">
        <f>"001"</f>
        <v>001</v>
      </c>
      <c r="G1706" t="str">
        <f>""</f>
        <v/>
      </c>
      <c r="H1706" t="s">
        <v>3</v>
      </c>
      <c r="I1706" t="s">
        <v>3842</v>
      </c>
      <c r="J1706" t="s">
        <v>7427</v>
      </c>
      <c r="K1706" t="str">
        <f t="shared" ref="K1706:K1769" si="273">"41006"</f>
        <v>41006</v>
      </c>
    </row>
    <row r="1707" spans="1:11" customFormat="1" x14ac:dyDescent="0.25">
      <c r="A1707" t="str">
        <f t="shared" si="269"/>
        <v>41</v>
      </c>
      <c r="B1707" t="s">
        <v>812</v>
      </c>
      <c r="C1707" t="str">
        <f t="shared" si="268"/>
        <v>091</v>
      </c>
      <c r="D1707" t="s">
        <v>812</v>
      </c>
      <c r="E1707" t="str">
        <f t="shared" si="272"/>
        <v>04</v>
      </c>
      <c r="F1707" t="str">
        <f>"002"</f>
        <v>002</v>
      </c>
      <c r="G1707" t="str">
        <f>""</f>
        <v/>
      </c>
      <c r="H1707" t="s">
        <v>1</v>
      </c>
      <c r="I1707" t="s">
        <v>3842</v>
      </c>
      <c r="J1707" t="s">
        <v>7427</v>
      </c>
      <c r="K1707" t="str">
        <f t="shared" si="273"/>
        <v>41006</v>
      </c>
    </row>
    <row r="1708" spans="1:11" customFormat="1" x14ac:dyDescent="0.25">
      <c r="A1708" t="str">
        <f t="shared" si="269"/>
        <v>41</v>
      </c>
      <c r="B1708" t="s">
        <v>812</v>
      </c>
      <c r="C1708" t="str">
        <f t="shared" si="268"/>
        <v>091</v>
      </c>
      <c r="D1708" t="s">
        <v>812</v>
      </c>
      <c r="E1708" t="str">
        <f t="shared" si="272"/>
        <v>04</v>
      </c>
      <c r="F1708" t="str">
        <f>"002"</f>
        <v>002</v>
      </c>
      <c r="G1708" t="str">
        <f>""</f>
        <v/>
      </c>
      <c r="H1708" t="s">
        <v>0</v>
      </c>
      <c r="I1708" t="s">
        <v>3842</v>
      </c>
      <c r="J1708" t="s">
        <v>7427</v>
      </c>
      <c r="K1708" t="str">
        <f t="shared" si="273"/>
        <v>41006</v>
      </c>
    </row>
    <row r="1709" spans="1:11" customFormat="1" x14ac:dyDescent="0.25">
      <c r="A1709" t="str">
        <f t="shared" si="269"/>
        <v>41</v>
      </c>
      <c r="B1709" t="s">
        <v>812</v>
      </c>
      <c r="C1709" t="str">
        <f t="shared" si="268"/>
        <v>091</v>
      </c>
      <c r="D1709" t="s">
        <v>812</v>
      </c>
      <c r="E1709" t="str">
        <f t="shared" si="272"/>
        <v>04</v>
      </c>
      <c r="F1709" t="str">
        <f>"003"</f>
        <v>003</v>
      </c>
      <c r="G1709" t="str">
        <f>""</f>
        <v/>
      </c>
      <c r="H1709" t="s">
        <v>3</v>
      </c>
      <c r="I1709" t="s">
        <v>3842</v>
      </c>
      <c r="J1709" t="s">
        <v>7427</v>
      </c>
      <c r="K1709" t="str">
        <f t="shared" si="273"/>
        <v>41006</v>
      </c>
    </row>
    <row r="1710" spans="1:11" customFormat="1" x14ac:dyDescent="0.25">
      <c r="A1710" t="str">
        <f t="shared" si="269"/>
        <v>41</v>
      </c>
      <c r="B1710" t="s">
        <v>812</v>
      </c>
      <c r="C1710" t="str">
        <f t="shared" si="268"/>
        <v>091</v>
      </c>
      <c r="D1710" t="s">
        <v>812</v>
      </c>
      <c r="E1710" t="str">
        <f t="shared" si="272"/>
        <v>04</v>
      </c>
      <c r="F1710" t="str">
        <f>"004"</f>
        <v>004</v>
      </c>
      <c r="G1710" t="str">
        <f>""</f>
        <v/>
      </c>
      <c r="H1710" t="s">
        <v>1</v>
      </c>
      <c r="I1710" t="s">
        <v>3842</v>
      </c>
      <c r="J1710" t="s">
        <v>7427</v>
      </c>
      <c r="K1710" t="str">
        <f t="shared" si="273"/>
        <v>41006</v>
      </c>
    </row>
    <row r="1711" spans="1:11" customFormat="1" x14ac:dyDescent="0.25">
      <c r="A1711" t="str">
        <f t="shared" si="269"/>
        <v>41</v>
      </c>
      <c r="B1711" t="s">
        <v>812</v>
      </c>
      <c r="C1711" t="str">
        <f t="shared" si="268"/>
        <v>091</v>
      </c>
      <c r="D1711" t="s">
        <v>812</v>
      </c>
      <c r="E1711" t="str">
        <f t="shared" si="272"/>
        <v>04</v>
      </c>
      <c r="F1711" t="str">
        <f>"004"</f>
        <v>004</v>
      </c>
      <c r="G1711" t="str">
        <f>""</f>
        <v/>
      </c>
      <c r="H1711" t="s">
        <v>0</v>
      </c>
      <c r="I1711" t="s">
        <v>3842</v>
      </c>
      <c r="J1711" t="s">
        <v>7427</v>
      </c>
      <c r="K1711" t="str">
        <f t="shared" si="273"/>
        <v>41006</v>
      </c>
    </row>
    <row r="1712" spans="1:11" customFormat="1" x14ac:dyDescent="0.25">
      <c r="A1712" t="str">
        <f t="shared" si="269"/>
        <v>41</v>
      </c>
      <c r="B1712" t="s">
        <v>812</v>
      </c>
      <c r="C1712" t="str">
        <f t="shared" si="268"/>
        <v>091</v>
      </c>
      <c r="D1712" t="s">
        <v>812</v>
      </c>
      <c r="E1712" t="str">
        <f t="shared" si="272"/>
        <v>04</v>
      </c>
      <c r="F1712" t="str">
        <f>"005"</f>
        <v>005</v>
      </c>
      <c r="G1712" t="str">
        <f>""</f>
        <v/>
      </c>
      <c r="H1712" t="s">
        <v>1</v>
      </c>
      <c r="I1712" t="s">
        <v>3843</v>
      </c>
      <c r="J1712" t="s">
        <v>7428</v>
      </c>
      <c r="K1712" t="str">
        <f t="shared" si="273"/>
        <v>41006</v>
      </c>
    </row>
    <row r="1713" spans="1:11" customFormat="1" x14ac:dyDescent="0.25">
      <c r="A1713" t="str">
        <f t="shared" si="269"/>
        <v>41</v>
      </c>
      <c r="B1713" t="s">
        <v>812</v>
      </c>
      <c r="C1713" t="str">
        <f t="shared" si="268"/>
        <v>091</v>
      </c>
      <c r="D1713" t="s">
        <v>812</v>
      </c>
      <c r="E1713" t="str">
        <f t="shared" si="272"/>
        <v>04</v>
      </c>
      <c r="F1713" t="str">
        <f>"005"</f>
        <v>005</v>
      </c>
      <c r="G1713" t="str">
        <f>""</f>
        <v/>
      </c>
      <c r="H1713" t="s">
        <v>0</v>
      </c>
      <c r="I1713" t="s">
        <v>3843</v>
      </c>
      <c r="J1713" t="s">
        <v>7428</v>
      </c>
      <c r="K1713" t="str">
        <f t="shared" si="273"/>
        <v>41006</v>
      </c>
    </row>
    <row r="1714" spans="1:11" customFormat="1" x14ac:dyDescent="0.25">
      <c r="A1714" t="str">
        <f t="shared" si="269"/>
        <v>41</v>
      </c>
      <c r="B1714" t="s">
        <v>812</v>
      </c>
      <c r="C1714" t="str">
        <f t="shared" si="268"/>
        <v>091</v>
      </c>
      <c r="D1714" t="s">
        <v>812</v>
      </c>
      <c r="E1714" t="str">
        <f t="shared" si="272"/>
        <v>04</v>
      </c>
      <c r="F1714" t="str">
        <f>"006"</f>
        <v>006</v>
      </c>
      <c r="G1714" t="str">
        <f>""</f>
        <v/>
      </c>
      <c r="H1714" t="s">
        <v>1</v>
      </c>
      <c r="I1714" t="s">
        <v>3843</v>
      </c>
      <c r="J1714" t="s">
        <v>7428</v>
      </c>
      <c r="K1714" t="str">
        <f t="shared" si="273"/>
        <v>41006</v>
      </c>
    </row>
    <row r="1715" spans="1:11" customFormat="1" x14ac:dyDescent="0.25">
      <c r="A1715" t="str">
        <f t="shared" si="269"/>
        <v>41</v>
      </c>
      <c r="B1715" t="s">
        <v>812</v>
      </c>
      <c r="C1715" t="str">
        <f t="shared" si="268"/>
        <v>091</v>
      </c>
      <c r="D1715" t="s">
        <v>812</v>
      </c>
      <c r="E1715" t="str">
        <f t="shared" si="272"/>
        <v>04</v>
      </c>
      <c r="F1715" t="str">
        <f>"006"</f>
        <v>006</v>
      </c>
      <c r="G1715" t="str">
        <f>""</f>
        <v/>
      </c>
      <c r="H1715" t="s">
        <v>0</v>
      </c>
      <c r="I1715" t="s">
        <v>3843</v>
      </c>
      <c r="J1715" t="s">
        <v>7428</v>
      </c>
      <c r="K1715" t="str">
        <f t="shared" si="273"/>
        <v>41006</v>
      </c>
    </row>
    <row r="1716" spans="1:11" customFormat="1" x14ac:dyDescent="0.25">
      <c r="A1716" t="str">
        <f t="shared" si="269"/>
        <v>41</v>
      </c>
      <c r="B1716" t="s">
        <v>812</v>
      </c>
      <c r="C1716" t="str">
        <f t="shared" si="268"/>
        <v>091</v>
      </c>
      <c r="D1716" t="s">
        <v>812</v>
      </c>
      <c r="E1716" t="str">
        <f t="shared" si="272"/>
        <v>04</v>
      </c>
      <c r="F1716" t="str">
        <f>"007"</f>
        <v>007</v>
      </c>
      <c r="G1716" t="str">
        <f>""</f>
        <v/>
      </c>
      <c r="H1716" t="s">
        <v>3</v>
      </c>
      <c r="I1716" t="s">
        <v>3844</v>
      </c>
      <c r="J1716" t="s">
        <v>7429</v>
      </c>
      <c r="K1716" t="str">
        <f t="shared" si="273"/>
        <v>41006</v>
      </c>
    </row>
    <row r="1717" spans="1:11" customFormat="1" x14ac:dyDescent="0.25">
      <c r="A1717" t="str">
        <f t="shared" si="269"/>
        <v>41</v>
      </c>
      <c r="B1717" t="s">
        <v>812</v>
      </c>
      <c r="C1717" t="str">
        <f t="shared" si="268"/>
        <v>091</v>
      </c>
      <c r="D1717" t="s">
        <v>812</v>
      </c>
      <c r="E1717" t="str">
        <f t="shared" si="272"/>
        <v>04</v>
      </c>
      <c r="F1717" t="str">
        <f>"008"</f>
        <v>008</v>
      </c>
      <c r="G1717" t="str">
        <f>""</f>
        <v/>
      </c>
      <c r="H1717" t="s">
        <v>1</v>
      </c>
      <c r="I1717" t="s">
        <v>3845</v>
      </c>
      <c r="J1717" t="s">
        <v>7430</v>
      </c>
      <c r="K1717" t="str">
        <f t="shared" si="273"/>
        <v>41006</v>
      </c>
    </row>
    <row r="1718" spans="1:11" customFormat="1" x14ac:dyDescent="0.25">
      <c r="A1718" t="str">
        <f t="shared" si="269"/>
        <v>41</v>
      </c>
      <c r="B1718" t="s">
        <v>812</v>
      </c>
      <c r="C1718" t="str">
        <f t="shared" si="268"/>
        <v>091</v>
      </c>
      <c r="D1718" t="s">
        <v>812</v>
      </c>
      <c r="E1718" t="str">
        <f t="shared" si="272"/>
        <v>04</v>
      </c>
      <c r="F1718" t="str">
        <f>"008"</f>
        <v>008</v>
      </c>
      <c r="G1718" t="str">
        <f>""</f>
        <v/>
      </c>
      <c r="H1718" t="s">
        <v>0</v>
      </c>
      <c r="I1718" t="s">
        <v>3845</v>
      </c>
      <c r="J1718" t="s">
        <v>7430</v>
      </c>
      <c r="K1718" t="str">
        <f t="shared" si="273"/>
        <v>41006</v>
      </c>
    </row>
    <row r="1719" spans="1:11" customFormat="1" x14ac:dyDescent="0.25">
      <c r="A1719" t="str">
        <f t="shared" si="269"/>
        <v>41</v>
      </c>
      <c r="B1719" t="s">
        <v>812</v>
      </c>
      <c r="C1719" t="str">
        <f t="shared" si="268"/>
        <v>091</v>
      </c>
      <c r="D1719" t="s">
        <v>812</v>
      </c>
      <c r="E1719" t="str">
        <f t="shared" si="272"/>
        <v>04</v>
      </c>
      <c r="F1719" t="str">
        <f>"009"</f>
        <v>009</v>
      </c>
      <c r="G1719" t="str">
        <f>""</f>
        <v/>
      </c>
      <c r="H1719" t="s">
        <v>1</v>
      </c>
      <c r="I1719" t="s">
        <v>3844</v>
      </c>
      <c r="J1719" t="s">
        <v>7429</v>
      </c>
      <c r="K1719" t="str">
        <f t="shared" si="273"/>
        <v>41006</v>
      </c>
    </row>
    <row r="1720" spans="1:11" customFormat="1" x14ac:dyDescent="0.25">
      <c r="A1720" t="str">
        <f t="shared" si="269"/>
        <v>41</v>
      </c>
      <c r="B1720" t="s">
        <v>812</v>
      </c>
      <c r="C1720" t="str">
        <f t="shared" si="268"/>
        <v>091</v>
      </c>
      <c r="D1720" t="s">
        <v>812</v>
      </c>
      <c r="E1720" t="str">
        <f t="shared" si="272"/>
        <v>04</v>
      </c>
      <c r="F1720" t="str">
        <f>"009"</f>
        <v>009</v>
      </c>
      <c r="G1720" t="str">
        <f>""</f>
        <v/>
      </c>
      <c r="H1720" t="s">
        <v>0</v>
      </c>
      <c r="I1720" t="s">
        <v>3844</v>
      </c>
      <c r="J1720" t="s">
        <v>7429</v>
      </c>
      <c r="K1720" t="str">
        <f t="shared" si="273"/>
        <v>41006</v>
      </c>
    </row>
    <row r="1721" spans="1:11" customFormat="1" x14ac:dyDescent="0.25">
      <c r="A1721" t="str">
        <f t="shared" si="269"/>
        <v>41</v>
      </c>
      <c r="B1721" t="s">
        <v>812</v>
      </c>
      <c r="C1721" t="str">
        <f t="shared" si="268"/>
        <v>091</v>
      </c>
      <c r="D1721" t="s">
        <v>812</v>
      </c>
      <c r="E1721" t="str">
        <f t="shared" si="272"/>
        <v>04</v>
      </c>
      <c r="F1721" t="str">
        <f>"010"</f>
        <v>010</v>
      </c>
      <c r="G1721" t="str">
        <f>""</f>
        <v/>
      </c>
      <c r="H1721" t="s">
        <v>3</v>
      </c>
      <c r="I1721" t="s">
        <v>3846</v>
      </c>
      <c r="J1721" t="s">
        <v>7431</v>
      </c>
      <c r="K1721" t="str">
        <f t="shared" si="273"/>
        <v>41006</v>
      </c>
    </row>
    <row r="1722" spans="1:11" customFormat="1" x14ac:dyDescent="0.25">
      <c r="A1722" t="str">
        <f t="shared" si="269"/>
        <v>41</v>
      </c>
      <c r="B1722" t="s">
        <v>812</v>
      </c>
      <c r="C1722" t="str">
        <f t="shared" si="268"/>
        <v>091</v>
      </c>
      <c r="D1722" t="s">
        <v>812</v>
      </c>
      <c r="E1722" t="str">
        <f t="shared" si="272"/>
        <v>04</v>
      </c>
      <c r="F1722" t="str">
        <f>"011"</f>
        <v>011</v>
      </c>
      <c r="G1722" t="str">
        <f>""</f>
        <v/>
      </c>
      <c r="H1722" t="s">
        <v>1</v>
      </c>
      <c r="I1722" t="s">
        <v>3842</v>
      </c>
      <c r="J1722" t="s">
        <v>7427</v>
      </c>
      <c r="K1722" t="str">
        <f t="shared" si="273"/>
        <v>41006</v>
      </c>
    </row>
    <row r="1723" spans="1:11" customFormat="1" x14ac:dyDescent="0.25">
      <c r="A1723" t="str">
        <f t="shared" si="269"/>
        <v>41</v>
      </c>
      <c r="B1723" t="s">
        <v>812</v>
      </c>
      <c r="C1723" t="str">
        <f t="shared" si="268"/>
        <v>091</v>
      </c>
      <c r="D1723" t="s">
        <v>812</v>
      </c>
      <c r="E1723" t="str">
        <f t="shared" si="272"/>
        <v>04</v>
      </c>
      <c r="F1723" t="str">
        <f>"011"</f>
        <v>011</v>
      </c>
      <c r="G1723" t="str">
        <f>""</f>
        <v/>
      </c>
      <c r="H1723" t="s">
        <v>0</v>
      </c>
      <c r="I1723" t="s">
        <v>3842</v>
      </c>
      <c r="J1723" t="s">
        <v>7427</v>
      </c>
      <c r="K1723" t="str">
        <f t="shared" si="273"/>
        <v>41006</v>
      </c>
    </row>
    <row r="1724" spans="1:11" customFormat="1" x14ac:dyDescent="0.25">
      <c r="A1724" t="str">
        <f t="shared" si="269"/>
        <v>41</v>
      </c>
      <c r="B1724" t="s">
        <v>812</v>
      </c>
      <c r="C1724" t="str">
        <f t="shared" si="268"/>
        <v>091</v>
      </c>
      <c r="D1724" t="s">
        <v>812</v>
      </c>
      <c r="E1724" t="str">
        <f t="shared" si="272"/>
        <v>04</v>
      </c>
      <c r="F1724" t="str">
        <f>"012"</f>
        <v>012</v>
      </c>
      <c r="G1724" t="str">
        <f>""</f>
        <v/>
      </c>
      <c r="H1724" t="s">
        <v>3</v>
      </c>
      <c r="I1724" t="s">
        <v>3844</v>
      </c>
      <c r="J1724" t="s">
        <v>7429</v>
      </c>
      <c r="K1724" t="str">
        <f t="shared" si="273"/>
        <v>41006</v>
      </c>
    </row>
    <row r="1725" spans="1:11" customFormat="1" x14ac:dyDescent="0.25">
      <c r="A1725" t="str">
        <f t="shared" si="269"/>
        <v>41</v>
      </c>
      <c r="B1725" t="s">
        <v>812</v>
      </c>
      <c r="C1725" t="str">
        <f t="shared" ref="C1725:C1788" si="274">"091"</f>
        <v>091</v>
      </c>
      <c r="D1725" t="s">
        <v>812</v>
      </c>
      <c r="E1725" t="str">
        <f t="shared" si="272"/>
        <v>04</v>
      </c>
      <c r="F1725" t="str">
        <f>"013"</f>
        <v>013</v>
      </c>
      <c r="G1725" t="str">
        <f>""</f>
        <v/>
      </c>
      <c r="H1725" t="s">
        <v>1</v>
      </c>
      <c r="I1725" t="s">
        <v>3847</v>
      </c>
      <c r="J1725" t="s">
        <v>7432</v>
      </c>
      <c r="K1725" t="str">
        <f t="shared" si="273"/>
        <v>41006</v>
      </c>
    </row>
    <row r="1726" spans="1:11" customFormat="1" x14ac:dyDescent="0.25">
      <c r="A1726" t="str">
        <f t="shared" si="269"/>
        <v>41</v>
      </c>
      <c r="B1726" t="s">
        <v>812</v>
      </c>
      <c r="C1726" t="str">
        <f t="shared" si="274"/>
        <v>091</v>
      </c>
      <c r="D1726" t="s">
        <v>812</v>
      </c>
      <c r="E1726" t="str">
        <f t="shared" si="272"/>
        <v>04</v>
      </c>
      <c r="F1726" t="str">
        <f>"013"</f>
        <v>013</v>
      </c>
      <c r="G1726" t="str">
        <f>""</f>
        <v/>
      </c>
      <c r="H1726" t="s">
        <v>0</v>
      </c>
      <c r="I1726" t="s">
        <v>3847</v>
      </c>
      <c r="J1726" t="s">
        <v>7432</v>
      </c>
      <c r="K1726" t="str">
        <f t="shared" si="273"/>
        <v>41006</v>
      </c>
    </row>
    <row r="1727" spans="1:11" customFormat="1" x14ac:dyDescent="0.25">
      <c r="A1727" t="str">
        <f t="shared" si="269"/>
        <v>41</v>
      </c>
      <c r="B1727" t="s">
        <v>812</v>
      </c>
      <c r="C1727" t="str">
        <f t="shared" si="274"/>
        <v>091</v>
      </c>
      <c r="D1727" t="s">
        <v>812</v>
      </c>
      <c r="E1727" t="str">
        <f t="shared" si="272"/>
        <v>04</v>
      </c>
      <c r="F1727" t="str">
        <f>"014"</f>
        <v>014</v>
      </c>
      <c r="G1727" t="str">
        <f>""</f>
        <v/>
      </c>
      <c r="H1727" t="s">
        <v>1</v>
      </c>
      <c r="I1727" t="s">
        <v>3845</v>
      </c>
      <c r="J1727" t="s">
        <v>7430</v>
      </c>
      <c r="K1727" t="str">
        <f t="shared" si="273"/>
        <v>41006</v>
      </c>
    </row>
    <row r="1728" spans="1:11" customFormat="1" x14ac:dyDescent="0.25">
      <c r="A1728" t="str">
        <f t="shared" si="269"/>
        <v>41</v>
      </c>
      <c r="B1728" t="s">
        <v>812</v>
      </c>
      <c r="C1728" t="str">
        <f t="shared" si="274"/>
        <v>091</v>
      </c>
      <c r="D1728" t="s">
        <v>812</v>
      </c>
      <c r="E1728" t="str">
        <f t="shared" si="272"/>
        <v>04</v>
      </c>
      <c r="F1728" t="str">
        <f>"014"</f>
        <v>014</v>
      </c>
      <c r="G1728" t="str">
        <f>""</f>
        <v/>
      </c>
      <c r="H1728" t="s">
        <v>0</v>
      </c>
      <c r="I1728" t="s">
        <v>3845</v>
      </c>
      <c r="J1728" t="s">
        <v>7430</v>
      </c>
      <c r="K1728" t="str">
        <f t="shared" si="273"/>
        <v>41006</v>
      </c>
    </row>
    <row r="1729" spans="1:11" customFormat="1" x14ac:dyDescent="0.25">
      <c r="A1729" t="str">
        <f t="shared" si="269"/>
        <v>41</v>
      </c>
      <c r="B1729" t="s">
        <v>812</v>
      </c>
      <c r="C1729" t="str">
        <f t="shared" si="274"/>
        <v>091</v>
      </c>
      <c r="D1729" t="s">
        <v>812</v>
      </c>
      <c r="E1729" t="str">
        <f t="shared" si="272"/>
        <v>04</v>
      </c>
      <c r="F1729" t="str">
        <f>"015"</f>
        <v>015</v>
      </c>
      <c r="G1729" t="str">
        <f>""</f>
        <v/>
      </c>
      <c r="H1729" t="s">
        <v>1</v>
      </c>
      <c r="I1729" t="s">
        <v>3848</v>
      </c>
      <c r="J1729" t="s">
        <v>7433</v>
      </c>
      <c r="K1729" t="str">
        <f t="shared" si="273"/>
        <v>41006</v>
      </c>
    </row>
    <row r="1730" spans="1:11" customFormat="1" x14ac:dyDescent="0.25">
      <c r="A1730" t="str">
        <f t="shared" si="269"/>
        <v>41</v>
      </c>
      <c r="B1730" t="s">
        <v>812</v>
      </c>
      <c r="C1730" t="str">
        <f t="shared" si="274"/>
        <v>091</v>
      </c>
      <c r="D1730" t="s">
        <v>812</v>
      </c>
      <c r="E1730" t="str">
        <f t="shared" si="272"/>
        <v>04</v>
      </c>
      <c r="F1730" t="str">
        <f>"015"</f>
        <v>015</v>
      </c>
      <c r="G1730" t="str">
        <f>""</f>
        <v/>
      </c>
      <c r="H1730" t="s">
        <v>0</v>
      </c>
      <c r="I1730" t="s">
        <v>3848</v>
      </c>
      <c r="J1730" t="s">
        <v>7433</v>
      </c>
      <c r="K1730" t="str">
        <f t="shared" si="273"/>
        <v>41006</v>
      </c>
    </row>
    <row r="1731" spans="1:11" customFormat="1" x14ac:dyDescent="0.25">
      <c r="A1731" t="str">
        <f t="shared" ref="A1731:A1794" si="275">"41"</f>
        <v>41</v>
      </c>
      <c r="B1731" t="s">
        <v>812</v>
      </c>
      <c r="C1731" t="str">
        <f t="shared" si="274"/>
        <v>091</v>
      </c>
      <c r="D1731" t="s">
        <v>812</v>
      </c>
      <c r="E1731" t="str">
        <f t="shared" si="272"/>
        <v>04</v>
      </c>
      <c r="F1731" t="str">
        <f>"015"</f>
        <v>015</v>
      </c>
      <c r="G1731" t="str">
        <f>""</f>
        <v/>
      </c>
      <c r="H1731" t="s">
        <v>2</v>
      </c>
      <c r="I1731" t="s">
        <v>3848</v>
      </c>
      <c r="J1731" t="s">
        <v>7433</v>
      </c>
      <c r="K1731" t="str">
        <f t="shared" si="273"/>
        <v>41006</v>
      </c>
    </row>
    <row r="1732" spans="1:11" customFormat="1" x14ac:dyDescent="0.25">
      <c r="A1732" t="str">
        <f t="shared" si="275"/>
        <v>41</v>
      </c>
      <c r="B1732" t="s">
        <v>812</v>
      </c>
      <c r="C1732" t="str">
        <f t="shared" si="274"/>
        <v>091</v>
      </c>
      <c r="D1732" t="s">
        <v>812</v>
      </c>
      <c r="E1732" t="str">
        <f t="shared" si="272"/>
        <v>04</v>
      </c>
      <c r="F1732" t="str">
        <f>"016"</f>
        <v>016</v>
      </c>
      <c r="G1732" t="str">
        <f>""</f>
        <v/>
      </c>
      <c r="H1732" t="s">
        <v>3</v>
      </c>
      <c r="I1732" t="s">
        <v>3849</v>
      </c>
      <c r="J1732" t="s">
        <v>7434</v>
      </c>
      <c r="K1732" t="str">
        <f t="shared" si="273"/>
        <v>41006</v>
      </c>
    </row>
    <row r="1733" spans="1:11" customFormat="1" x14ac:dyDescent="0.25">
      <c r="A1733" t="str">
        <f t="shared" si="275"/>
        <v>41</v>
      </c>
      <c r="B1733" t="s">
        <v>812</v>
      </c>
      <c r="C1733" t="str">
        <f t="shared" si="274"/>
        <v>091</v>
      </c>
      <c r="D1733" t="s">
        <v>812</v>
      </c>
      <c r="E1733" t="str">
        <f t="shared" si="272"/>
        <v>04</v>
      </c>
      <c r="F1733" t="str">
        <f>"017"</f>
        <v>017</v>
      </c>
      <c r="G1733" t="str">
        <f>""</f>
        <v/>
      </c>
      <c r="H1733" t="s">
        <v>3</v>
      </c>
      <c r="I1733" t="s">
        <v>3850</v>
      </c>
      <c r="J1733" t="s">
        <v>7435</v>
      </c>
      <c r="K1733" t="str">
        <f t="shared" si="273"/>
        <v>41006</v>
      </c>
    </row>
    <row r="1734" spans="1:11" customFormat="1" x14ac:dyDescent="0.25">
      <c r="A1734" t="str">
        <f t="shared" si="275"/>
        <v>41</v>
      </c>
      <c r="B1734" t="s">
        <v>812</v>
      </c>
      <c r="C1734" t="str">
        <f t="shared" si="274"/>
        <v>091</v>
      </c>
      <c r="D1734" t="s">
        <v>812</v>
      </c>
      <c r="E1734" t="str">
        <f t="shared" si="272"/>
        <v>04</v>
      </c>
      <c r="F1734" t="str">
        <f>"018"</f>
        <v>018</v>
      </c>
      <c r="G1734" t="str">
        <f>""</f>
        <v/>
      </c>
      <c r="H1734" t="s">
        <v>1</v>
      </c>
      <c r="I1734" t="s">
        <v>3849</v>
      </c>
      <c r="J1734" t="s">
        <v>7434</v>
      </c>
      <c r="K1734" t="str">
        <f t="shared" si="273"/>
        <v>41006</v>
      </c>
    </row>
    <row r="1735" spans="1:11" customFormat="1" x14ac:dyDescent="0.25">
      <c r="A1735" t="str">
        <f t="shared" si="275"/>
        <v>41</v>
      </c>
      <c r="B1735" t="s">
        <v>812</v>
      </c>
      <c r="C1735" t="str">
        <f t="shared" si="274"/>
        <v>091</v>
      </c>
      <c r="D1735" t="s">
        <v>812</v>
      </c>
      <c r="E1735" t="str">
        <f t="shared" si="272"/>
        <v>04</v>
      </c>
      <c r="F1735" t="str">
        <f>"018"</f>
        <v>018</v>
      </c>
      <c r="G1735" t="str">
        <f>""</f>
        <v/>
      </c>
      <c r="H1735" t="s">
        <v>0</v>
      </c>
      <c r="I1735" t="s">
        <v>3849</v>
      </c>
      <c r="J1735" t="s">
        <v>7434</v>
      </c>
      <c r="K1735" t="str">
        <f t="shared" si="273"/>
        <v>41006</v>
      </c>
    </row>
    <row r="1736" spans="1:11" customFormat="1" x14ac:dyDescent="0.25">
      <c r="A1736" t="str">
        <f t="shared" si="275"/>
        <v>41</v>
      </c>
      <c r="B1736" t="s">
        <v>812</v>
      </c>
      <c r="C1736" t="str">
        <f t="shared" si="274"/>
        <v>091</v>
      </c>
      <c r="D1736" t="s">
        <v>812</v>
      </c>
      <c r="E1736" t="str">
        <f t="shared" si="272"/>
        <v>04</v>
      </c>
      <c r="F1736" t="str">
        <f>"019"</f>
        <v>019</v>
      </c>
      <c r="G1736" t="str">
        <f>""</f>
        <v/>
      </c>
      <c r="H1736" t="s">
        <v>3</v>
      </c>
      <c r="I1736" t="s">
        <v>3851</v>
      </c>
      <c r="J1736" t="s">
        <v>7436</v>
      </c>
      <c r="K1736" t="str">
        <f t="shared" si="273"/>
        <v>41006</v>
      </c>
    </row>
    <row r="1737" spans="1:11" customFormat="1" x14ac:dyDescent="0.25">
      <c r="A1737" t="str">
        <f t="shared" si="275"/>
        <v>41</v>
      </c>
      <c r="B1737" t="s">
        <v>812</v>
      </c>
      <c r="C1737" t="str">
        <f t="shared" si="274"/>
        <v>091</v>
      </c>
      <c r="D1737" t="s">
        <v>812</v>
      </c>
      <c r="E1737" t="str">
        <f t="shared" si="272"/>
        <v>04</v>
      </c>
      <c r="F1737" t="str">
        <f>"020"</f>
        <v>020</v>
      </c>
      <c r="G1737" t="str">
        <f>""</f>
        <v/>
      </c>
      <c r="H1737" t="s">
        <v>3</v>
      </c>
      <c r="I1737" t="s">
        <v>3852</v>
      </c>
      <c r="J1737" t="s">
        <v>7437</v>
      </c>
      <c r="K1737" t="str">
        <f t="shared" si="273"/>
        <v>41006</v>
      </c>
    </row>
    <row r="1738" spans="1:11" customFormat="1" x14ac:dyDescent="0.25">
      <c r="A1738" t="str">
        <f t="shared" si="275"/>
        <v>41</v>
      </c>
      <c r="B1738" t="s">
        <v>812</v>
      </c>
      <c r="C1738" t="str">
        <f t="shared" si="274"/>
        <v>091</v>
      </c>
      <c r="D1738" t="s">
        <v>812</v>
      </c>
      <c r="E1738" t="str">
        <f t="shared" si="272"/>
        <v>04</v>
      </c>
      <c r="F1738" t="str">
        <f>"021"</f>
        <v>021</v>
      </c>
      <c r="G1738" t="str">
        <f>""</f>
        <v/>
      </c>
      <c r="H1738" t="s">
        <v>1</v>
      </c>
      <c r="I1738" t="s">
        <v>3847</v>
      </c>
      <c r="J1738" t="s">
        <v>7432</v>
      </c>
      <c r="K1738" t="str">
        <f t="shared" si="273"/>
        <v>41006</v>
      </c>
    </row>
    <row r="1739" spans="1:11" customFormat="1" x14ac:dyDescent="0.25">
      <c r="A1739" t="str">
        <f t="shared" si="275"/>
        <v>41</v>
      </c>
      <c r="B1739" t="s">
        <v>812</v>
      </c>
      <c r="C1739" t="str">
        <f t="shared" si="274"/>
        <v>091</v>
      </c>
      <c r="D1739" t="s">
        <v>812</v>
      </c>
      <c r="E1739" t="str">
        <f t="shared" si="272"/>
        <v>04</v>
      </c>
      <c r="F1739" t="str">
        <f>"021"</f>
        <v>021</v>
      </c>
      <c r="G1739" t="str">
        <f>""</f>
        <v/>
      </c>
      <c r="H1739" t="s">
        <v>0</v>
      </c>
      <c r="I1739" t="s">
        <v>3847</v>
      </c>
      <c r="J1739" t="s">
        <v>7432</v>
      </c>
      <c r="K1739" t="str">
        <f t="shared" si="273"/>
        <v>41006</v>
      </c>
    </row>
    <row r="1740" spans="1:11" customFormat="1" x14ac:dyDescent="0.25">
      <c r="A1740" t="str">
        <f t="shared" si="275"/>
        <v>41</v>
      </c>
      <c r="B1740" t="s">
        <v>812</v>
      </c>
      <c r="C1740" t="str">
        <f t="shared" si="274"/>
        <v>091</v>
      </c>
      <c r="D1740" t="s">
        <v>812</v>
      </c>
      <c r="E1740" t="str">
        <f t="shared" si="272"/>
        <v>04</v>
      </c>
      <c r="F1740" t="str">
        <f>"022"</f>
        <v>022</v>
      </c>
      <c r="G1740" t="str">
        <f>""</f>
        <v/>
      </c>
      <c r="H1740" t="s">
        <v>3</v>
      </c>
      <c r="I1740" t="s">
        <v>3847</v>
      </c>
      <c r="J1740" t="s">
        <v>7432</v>
      </c>
      <c r="K1740" t="str">
        <f t="shared" si="273"/>
        <v>41006</v>
      </c>
    </row>
    <row r="1741" spans="1:11" customFormat="1" x14ac:dyDescent="0.25">
      <c r="A1741" t="str">
        <f t="shared" si="275"/>
        <v>41</v>
      </c>
      <c r="B1741" t="s">
        <v>812</v>
      </c>
      <c r="C1741" t="str">
        <f t="shared" si="274"/>
        <v>091</v>
      </c>
      <c r="D1741" t="s">
        <v>812</v>
      </c>
      <c r="E1741" t="str">
        <f t="shared" si="272"/>
        <v>04</v>
      </c>
      <c r="F1741" t="str">
        <f>"023"</f>
        <v>023</v>
      </c>
      <c r="G1741" t="str">
        <f>""</f>
        <v/>
      </c>
      <c r="H1741" t="s">
        <v>3</v>
      </c>
      <c r="I1741" t="s">
        <v>3853</v>
      </c>
      <c r="J1741" t="s">
        <v>7438</v>
      </c>
      <c r="K1741" t="str">
        <f t="shared" si="273"/>
        <v>41006</v>
      </c>
    </row>
    <row r="1742" spans="1:11" customFormat="1" x14ac:dyDescent="0.25">
      <c r="A1742" t="str">
        <f t="shared" si="275"/>
        <v>41</v>
      </c>
      <c r="B1742" t="s">
        <v>812</v>
      </c>
      <c r="C1742" t="str">
        <f t="shared" si="274"/>
        <v>091</v>
      </c>
      <c r="D1742" t="s">
        <v>812</v>
      </c>
      <c r="E1742" t="str">
        <f t="shared" si="272"/>
        <v>04</v>
      </c>
      <c r="F1742" t="str">
        <f>"024"</f>
        <v>024</v>
      </c>
      <c r="G1742" t="str">
        <f>""</f>
        <v/>
      </c>
      <c r="H1742" t="s">
        <v>1</v>
      </c>
      <c r="I1742" t="s">
        <v>3847</v>
      </c>
      <c r="J1742" t="s">
        <v>7432</v>
      </c>
      <c r="K1742" t="str">
        <f t="shared" si="273"/>
        <v>41006</v>
      </c>
    </row>
    <row r="1743" spans="1:11" customFormat="1" x14ac:dyDescent="0.25">
      <c r="A1743" t="str">
        <f t="shared" si="275"/>
        <v>41</v>
      </c>
      <c r="B1743" t="s">
        <v>812</v>
      </c>
      <c r="C1743" t="str">
        <f t="shared" si="274"/>
        <v>091</v>
      </c>
      <c r="D1743" t="s">
        <v>812</v>
      </c>
      <c r="E1743" t="str">
        <f t="shared" si="272"/>
        <v>04</v>
      </c>
      <c r="F1743" t="str">
        <f>"024"</f>
        <v>024</v>
      </c>
      <c r="G1743" t="str">
        <f>""</f>
        <v/>
      </c>
      <c r="H1743" t="s">
        <v>0</v>
      </c>
      <c r="I1743" t="s">
        <v>3847</v>
      </c>
      <c r="J1743" t="s">
        <v>7432</v>
      </c>
      <c r="K1743" t="str">
        <f t="shared" si="273"/>
        <v>41006</v>
      </c>
    </row>
    <row r="1744" spans="1:11" customFormat="1" x14ac:dyDescent="0.25">
      <c r="A1744" t="str">
        <f t="shared" si="275"/>
        <v>41</v>
      </c>
      <c r="B1744" t="s">
        <v>812</v>
      </c>
      <c r="C1744" t="str">
        <f t="shared" si="274"/>
        <v>091</v>
      </c>
      <c r="D1744" t="s">
        <v>812</v>
      </c>
      <c r="E1744" t="str">
        <f t="shared" si="272"/>
        <v>04</v>
      </c>
      <c r="F1744" t="str">
        <f>"025"</f>
        <v>025</v>
      </c>
      <c r="G1744" t="str">
        <f>""</f>
        <v/>
      </c>
      <c r="H1744" t="s">
        <v>3</v>
      </c>
      <c r="I1744" t="s">
        <v>3853</v>
      </c>
      <c r="J1744" t="s">
        <v>7438</v>
      </c>
      <c r="K1744" t="str">
        <f t="shared" si="273"/>
        <v>41006</v>
      </c>
    </row>
    <row r="1745" spans="1:11" customFormat="1" x14ac:dyDescent="0.25">
      <c r="A1745" t="str">
        <f t="shared" si="275"/>
        <v>41</v>
      </c>
      <c r="B1745" t="s">
        <v>812</v>
      </c>
      <c r="C1745" t="str">
        <f t="shared" si="274"/>
        <v>091</v>
      </c>
      <c r="D1745" t="s">
        <v>812</v>
      </c>
      <c r="E1745" t="str">
        <f t="shared" si="272"/>
        <v>04</v>
      </c>
      <c r="F1745" t="str">
        <f>"026"</f>
        <v>026</v>
      </c>
      <c r="G1745" t="str">
        <f>""</f>
        <v/>
      </c>
      <c r="H1745" t="s">
        <v>1</v>
      </c>
      <c r="I1745" t="s">
        <v>3851</v>
      </c>
      <c r="J1745" t="s">
        <v>7436</v>
      </c>
      <c r="K1745" t="str">
        <f t="shared" si="273"/>
        <v>41006</v>
      </c>
    </row>
    <row r="1746" spans="1:11" customFormat="1" x14ac:dyDescent="0.25">
      <c r="A1746" t="str">
        <f t="shared" si="275"/>
        <v>41</v>
      </c>
      <c r="B1746" t="s">
        <v>812</v>
      </c>
      <c r="C1746" t="str">
        <f t="shared" si="274"/>
        <v>091</v>
      </c>
      <c r="D1746" t="s">
        <v>812</v>
      </c>
      <c r="E1746" t="str">
        <f t="shared" si="272"/>
        <v>04</v>
      </c>
      <c r="F1746" t="str">
        <f>"026"</f>
        <v>026</v>
      </c>
      <c r="G1746" t="str">
        <f>""</f>
        <v/>
      </c>
      <c r="H1746" t="s">
        <v>0</v>
      </c>
      <c r="I1746" t="s">
        <v>3851</v>
      </c>
      <c r="J1746" t="s">
        <v>7436</v>
      </c>
      <c r="K1746" t="str">
        <f t="shared" si="273"/>
        <v>41006</v>
      </c>
    </row>
    <row r="1747" spans="1:11" customFormat="1" x14ac:dyDescent="0.25">
      <c r="A1747" t="str">
        <f t="shared" si="275"/>
        <v>41</v>
      </c>
      <c r="B1747" t="s">
        <v>812</v>
      </c>
      <c r="C1747" t="str">
        <f t="shared" si="274"/>
        <v>091</v>
      </c>
      <c r="D1747" t="s">
        <v>812</v>
      </c>
      <c r="E1747" t="str">
        <f t="shared" si="272"/>
        <v>04</v>
      </c>
      <c r="F1747" t="str">
        <f>"027"</f>
        <v>027</v>
      </c>
      <c r="G1747" t="str">
        <f>""</f>
        <v/>
      </c>
      <c r="H1747" t="s">
        <v>3</v>
      </c>
      <c r="I1747" t="s">
        <v>3845</v>
      </c>
      <c r="J1747" t="s">
        <v>7430</v>
      </c>
      <c r="K1747" t="str">
        <f t="shared" si="273"/>
        <v>41006</v>
      </c>
    </row>
    <row r="1748" spans="1:11" customFormat="1" x14ac:dyDescent="0.25">
      <c r="A1748" t="str">
        <f t="shared" si="275"/>
        <v>41</v>
      </c>
      <c r="B1748" t="s">
        <v>812</v>
      </c>
      <c r="C1748" t="str">
        <f t="shared" si="274"/>
        <v>091</v>
      </c>
      <c r="D1748" t="s">
        <v>812</v>
      </c>
      <c r="E1748" t="str">
        <f t="shared" si="272"/>
        <v>04</v>
      </c>
      <c r="F1748" t="str">
        <f>"030"</f>
        <v>030</v>
      </c>
      <c r="G1748" t="str">
        <f>""</f>
        <v/>
      </c>
      <c r="H1748" t="s">
        <v>3</v>
      </c>
      <c r="I1748" t="s">
        <v>3843</v>
      </c>
      <c r="J1748" t="s">
        <v>7428</v>
      </c>
      <c r="K1748" t="str">
        <f t="shared" si="273"/>
        <v>41006</v>
      </c>
    </row>
    <row r="1749" spans="1:11" customFormat="1" x14ac:dyDescent="0.25">
      <c r="A1749" t="str">
        <f t="shared" si="275"/>
        <v>41</v>
      </c>
      <c r="B1749" t="s">
        <v>812</v>
      </c>
      <c r="C1749" t="str">
        <f t="shared" si="274"/>
        <v>091</v>
      </c>
      <c r="D1749" t="s">
        <v>812</v>
      </c>
      <c r="E1749" t="str">
        <f t="shared" si="272"/>
        <v>04</v>
      </c>
      <c r="F1749" t="str">
        <f>"031"</f>
        <v>031</v>
      </c>
      <c r="G1749" t="str">
        <f>""</f>
        <v/>
      </c>
      <c r="H1749" t="s">
        <v>3</v>
      </c>
      <c r="I1749" t="s">
        <v>3854</v>
      </c>
      <c r="J1749" t="s">
        <v>7439</v>
      </c>
      <c r="K1749" t="str">
        <f t="shared" si="273"/>
        <v>41006</v>
      </c>
    </row>
    <row r="1750" spans="1:11" customFormat="1" x14ac:dyDescent="0.25">
      <c r="A1750" t="str">
        <f t="shared" si="275"/>
        <v>41</v>
      </c>
      <c r="B1750" t="s">
        <v>812</v>
      </c>
      <c r="C1750" t="str">
        <f t="shared" si="274"/>
        <v>091</v>
      </c>
      <c r="D1750" t="s">
        <v>812</v>
      </c>
      <c r="E1750" t="str">
        <f t="shared" si="272"/>
        <v>04</v>
      </c>
      <c r="F1750" t="str">
        <f>"032"</f>
        <v>032</v>
      </c>
      <c r="G1750" t="str">
        <f>""</f>
        <v/>
      </c>
      <c r="H1750" t="s">
        <v>1</v>
      </c>
      <c r="I1750" t="s">
        <v>3852</v>
      </c>
      <c r="J1750" t="s">
        <v>7437</v>
      </c>
      <c r="K1750" t="str">
        <f t="shared" si="273"/>
        <v>41006</v>
      </c>
    </row>
    <row r="1751" spans="1:11" customFormat="1" x14ac:dyDescent="0.25">
      <c r="A1751" t="str">
        <f t="shared" si="275"/>
        <v>41</v>
      </c>
      <c r="B1751" t="s">
        <v>812</v>
      </c>
      <c r="C1751" t="str">
        <f t="shared" si="274"/>
        <v>091</v>
      </c>
      <c r="D1751" t="s">
        <v>812</v>
      </c>
      <c r="E1751" t="str">
        <f t="shared" si="272"/>
        <v>04</v>
      </c>
      <c r="F1751" t="str">
        <f>"032"</f>
        <v>032</v>
      </c>
      <c r="G1751" t="str">
        <f>""</f>
        <v/>
      </c>
      <c r="H1751" t="s">
        <v>0</v>
      </c>
      <c r="I1751" t="s">
        <v>3852</v>
      </c>
      <c r="J1751" t="s">
        <v>7437</v>
      </c>
      <c r="K1751" t="str">
        <f t="shared" si="273"/>
        <v>41006</v>
      </c>
    </row>
    <row r="1752" spans="1:11" customFormat="1" x14ac:dyDescent="0.25">
      <c r="A1752" t="str">
        <f t="shared" si="275"/>
        <v>41</v>
      </c>
      <c r="B1752" t="s">
        <v>812</v>
      </c>
      <c r="C1752" t="str">
        <f t="shared" si="274"/>
        <v>091</v>
      </c>
      <c r="D1752" t="s">
        <v>812</v>
      </c>
      <c r="E1752" t="str">
        <f t="shared" si="272"/>
        <v>04</v>
      </c>
      <c r="F1752" t="str">
        <f>"033"</f>
        <v>033</v>
      </c>
      <c r="G1752" t="str">
        <f>""</f>
        <v/>
      </c>
      <c r="H1752" t="s">
        <v>1</v>
      </c>
      <c r="I1752" t="s">
        <v>3849</v>
      </c>
      <c r="J1752" t="s">
        <v>7434</v>
      </c>
      <c r="K1752" t="str">
        <f t="shared" si="273"/>
        <v>41006</v>
      </c>
    </row>
    <row r="1753" spans="1:11" customFormat="1" x14ac:dyDescent="0.25">
      <c r="A1753" t="str">
        <f t="shared" si="275"/>
        <v>41</v>
      </c>
      <c r="B1753" t="s">
        <v>812</v>
      </c>
      <c r="C1753" t="str">
        <f t="shared" si="274"/>
        <v>091</v>
      </c>
      <c r="D1753" t="s">
        <v>812</v>
      </c>
      <c r="E1753" t="str">
        <f t="shared" si="272"/>
        <v>04</v>
      </c>
      <c r="F1753" t="str">
        <f>"033"</f>
        <v>033</v>
      </c>
      <c r="G1753" t="str">
        <f>""</f>
        <v/>
      </c>
      <c r="H1753" t="s">
        <v>0</v>
      </c>
      <c r="I1753" t="s">
        <v>3849</v>
      </c>
      <c r="J1753" t="s">
        <v>7434</v>
      </c>
      <c r="K1753" t="str">
        <f t="shared" si="273"/>
        <v>41006</v>
      </c>
    </row>
    <row r="1754" spans="1:11" customFormat="1" x14ac:dyDescent="0.25">
      <c r="A1754" t="str">
        <f t="shared" si="275"/>
        <v>41</v>
      </c>
      <c r="B1754" t="s">
        <v>812</v>
      </c>
      <c r="C1754" t="str">
        <f t="shared" si="274"/>
        <v>091</v>
      </c>
      <c r="D1754" t="s">
        <v>812</v>
      </c>
      <c r="E1754" t="str">
        <f t="shared" si="272"/>
        <v>04</v>
      </c>
      <c r="F1754" t="str">
        <f>"034"</f>
        <v>034</v>
      </c>
      <c r="G1754" t="str">
        <f>""</f>
        <v/>
      </c>
      <c r="H1754" t="s">
        <v>1</v>
      </c>
      <c r="I1754" t="s">
        <v>3855</v>
      </c>
      <c r="J1754" t="s">
        <v>7440</v>
      </c>
      <c r="K1754" t="str">
        <f t="shared" si="273"/>
        <v>41006</v>
      </c>
    </row>
    <row r="1755" spans="1:11" customFormat="1" x14ac:dyDescent="0.25">
      <c r="A1755" t="str">
        <f t="shared" si="275"/>
        <v>41</v>
      </c>
      <c r="B1755" t="s">
        <v>812</v>
      </c>
      <c r="C1755" t="str">
        <f t="shared" si="274"/>
        <v>091</v>
      </c>
      <c r="D1755" t="s">
        <v>812</v>
      </c>
      <c r="E1755" t="str">
        <f t="shared" si="272"/>
        <v>04</v>
      </c>
      <c r="F1755" t="str">
        <f>"034"</f>
        <v>034</v>
      </c>
      <c r="G1755" t="str">
        <f>""</f>
        <v/>
      </c>
      <c r="H1755" t="s">
        <v>0</v>
      </c>
      <c r="I1755" t="s">
        <v>3855</v>
      </c>
      <c r="J1755" t="s">
        <v>7440</v>
      </c>
      <c r="K1755" t="str">
        <f t="shared" si="273"/>
        <v>41006</v>
      </c>
    </row>
    <row r="1756" spans="1:11" customFormat="1" x14ac:dyDescent="0.25">
      <c r="A1756" t="str">
        <f t="shared" si="275"/>
        <v>41</v>
      </c>
      <c r="B1756" t="s">
        <v>812</v>
      </c>
      <c r="C1756" t="str">
        <f t="shared" si="274"/>
        <v>091</v>
      </c>
      <c r="D1756" t="s">
        <v>812</v>
      </c>
      <c r="E1756" t="str">
        <f t="shared" si="272"/>
        <v>04</v>
      </c>
      <c r="F1756" t="str">
        <f>"034"</f>
        <v>034</v>
      </c>
      <c r="G1756" t="str">
        <f>""</f>
        <v/>
      </c>
      <c r="H1756" t="s">
        <v>2</v>
      </c>
      <c r="I1756" t="s">
        <v>3855</v>
      </c>
      <c r="J1756" t="s">
        <v>7440</v>
      </c>
      <c r="K1756" t="str">
        <f t="shared" si="273"/>
        <v>41006</v>
      </c>
    </row>
    <row r="1757" spans="1:11" customFormat="1" x14ac:dyDescent="0.25">
      <c r="A1757" t="str">
        <f t="shared" si="275"/>
        <v>41</v>
      </c>
      <c r="B1757" t="s">
        <v>812</v>
      </c>
      <c r="C1757" t="str">
        <f t="shared" si="274"/>
        <v>091</v>
      </c>
      <c r="D1757" t="s">
        <v>812</v>
      </c>
      <c r="E1757" t="str">
        <f t="shared" si="272"/>
        <v>04</v>
      </c>
      <c r="F1757" t="str">
        <f>"035"</f>
        <v>035</v>
      </c>
      <c r="G1757" t="str">
        <f>""</f>
        <v/>
      </c>
      <c r="H1757" t="s">
        <v>1</v>
      </c>
      <c r="I1757" t="s">
        <v>3856</v>
      </c>
      <c r="J1757" t="s">
        <v>7441</v>
      </c>
      <c r="K1757" t="str">
        <f t="shared" si="273"/>
        <v>41006</v>
      </c>
    </row>
    <row r="1758" spans="1:11" customFormat="1" x14ac:dyDescent="0.25">
      <c r="A1758" t="str">
        <f t="shared" si="275"/>
        <v>41</v>
      </c>
      <c r="B1758" t="s">
        <v>812</v>
      </c>
      <c r="C1758" t="str">
        <f t="shared" si="274"/>
        <v>091</v>
      </c>
      <c r="D1758" t="s">
        <v>812</v>
      </c>
      <c r="E1758" t="str">
        <f t="shared" si="272"/>
        <v>04</v>
      </c>
      <c r="F1758" t="str">
        <f>"035"</f>
        <v>035</v>
      </c>
      <c r="G1758" t="str">
        <f>""</f>
        <v/>
      </c>
      <c r="H1758" t="s">
        <v>0</v>
      </c>
      <c r="I1758" t="s">
        <v>3856</v>
      </c>
      <c r="J1758" t="s">
        <v>7441</v>
      </c>
      <c r="K1758" t="str">
        <f t="shared" si="273"/>
        <v>41006</v>
      </c>
    </row>
    <row r="1759" spans="1:11" customFormat="1" x14ac:dyDescent="0.25">
      <c r="A1759" t="str">
        <f t="shared" si="275"/>
        <v>41</v>
      </c>
      <c r="B1759" t="s">
        <v>812</v>
      </c>
      <c r="C1759" t="str">
        <f t="shared" si="274"/>
        <v>091</v>
      </c>
      <c r="D1759" t="s">
        <v>812</v>
      </c>
      <c r="E1759" t="str">
        <f t="shared" si="272"/>
        <v>04</v>
      </c>
      <c r="F1759" t="str">
        <f>"036"</f>
        <v>036</v>
      </c>
      <c r="G1759" t="str">
        <f>""</f>
        <v/>
      </c>
      <c r="H1759" t="s">
        <v>3</v>
      </c>
      <c r="I1759" t="s">
        <v>3844</v>
      </c>
      <c r="J1759" t="s">
        <v>7429</v>
      </c>
      <c r="K1759" t="str">
        <f t="shared" si="273"/>
        <v>41006</v>
      </c>
    </row>
    <row r="1760" spans="1:11" customFormat="1" x14ac:dyDescent="0.25">
      <c r="A1760" t="str">
        <f t="shared" si="275"/>
        <v>41</v>
      </c>
      <c r="B1760" t="s">
        <v>812</v>
      </c>
      <c r="C1760" t="str">
        <f t="shared" si="274"/>
        <v>091</v>
      </c>
      <c r="D1760" t="s">
        <v>812</v>
      </c>
      <c r="E1760" t="str">
        <f t="shared" si="272"/>
        <v>04</v>
      </c>
      <c r="F1760" t="str">
        <f>"037"</f>
        <v>037</v>
      </c>
      <c r="G1760" t="str">
        <f>""</f>
        <v/>
      </c>
      <c r="H1760" t="s">
        <v>3</v>
      </c>
      <c r="I1760" t="s">
        <v>3849</v>
      </c>
      <c r="J1760" t="s">
        <v>7434</v>
      </c>
      <c r="K1760" t="str">
        <f t="shared" si="273"/>
        <v>41006</v>
      </c>
    </row>
    <row r="1761" spans="1:11" customFormat="1" x14ac:dyDescent="0.25">
      <c r="A1761" t="str">
        <f t="shared" si="275"/>
        <v>41</v>
      </c>
      <c r="B1761" t="s">
        <v>812</v>
      </c>
      <c r="C1761" t="str">
        <f t="shared" si="274"/>
        <v>091</v>
      </c>
      <c r="D1761" t="s">
        <v>812</v>
      </c>
      <c r="E1761" t="str">
        <f t="shared" si="272"/>
        <v>04</v>
      </c>
      <c r="F1761" t="str">
        <f>"039"</f>
        <v>039</v>
      </c>
      <c r="G1761" t="str">
        <f>""</f>
        <v/>
      </c>
      <c r="H1761" t="s">
        <v>3</v>
      </c>
      <c r="I1761" t="s">
        <v>3851</v>
      </c>
      <c r="J1761" t="s">
        <v>7436</v>
      </c>
      <c r="K1761" t="str">
        <f t="shared" si="273"/>
        <v>41006</v>
      </c>
    </row>
    <row r="1762" spans="1:11" customFormat="1" x14ac:dyDescent="0.25">
      <c r="A1762" t="str">
        <f t="shared" si="275"/>
        <v>41</v>
      </c>
      <c r="B1762" t="s">
        <v>812</v>
      </c>
      <c r="C1762" t="str">
        <f t="shared" si="274"/>
        <v>091</v>
      </c>
      <c r="D1762" t="s">
        <v>812</v>
      </c>
      <c r="E1762" t="str">
        <f t="shared" si="272"/>
        <v>04</v>
      </c>
      <c r="F1762" t="str">
        <f>"040"</f>
        <v>040</v>
      </c>
      <c r="G1762" t="str">
        <f>""</f>
        <v/>
      </c>
      <c r="H1762" t="s">
        <v>1</v>
      </c>
      <c r="I1762" t="s">
        <v>3848</v>
      </c>
      <c r="J1762" t="s">
        <v>7433</v>
      </c>
      <c r="K1762" t="str">
        <f t="shared" si="273"/>
        <v>41006</v>
      </c>
    </row>
    <row r="1763" spans="1:11" customFormat="1" x14ac:dyDescent="0.25">
      <c r="A1763" t="str">
        <f t="shared" si="275"/>
        <v>41</v>
      </c>
      <c r="B1763" t="s">
        <v>812</v>
      </c>
      <c r="C1763" t="str">
        <f t="shared" si="274"/>
        <v>091</v>
      </c>
      <c r="D1763" t="s">
        <v>812</v>
      </c>
      <c r="E1763" t="str">
        <f t="shared" si="272"/>
        <v>04</v>
      </c>
      <c r="F1763" t="str">
        <f>"040"</f>
        <v>040</v>
      </c>
      <c r="G1763" t="str">
        <f>""</f>
        <v/>
      </c>
      <c r="H1763" t="s">
        <v>0</v>
      </c>
      <c r="I1763" t="s">
        <v>3848</v>
      </c>
      <c r="J1763" t="s">
        <v>7433</v>
      </c>
      <c r="K1763" t="str">
        <f t="shared" si="273"/>
        <v>41006</v>
      </c>
    </row>
    <row r="1764" spans="1:11" customFormat="1" x14ac:dyDescent="0.25">
      <c r="A1764" t="str">
        <f t="shared" si="275"/>
        <v>41</v>
      </c>
      <c r="B1764" t="s">
        <v>812</v>
      </c>
      <c r="C1764" t="str">
        <f t="shared" si="274"/>
        <v>091</v>
      </c>
      <c r="D1764" t="s">
        <v>812</v>
      </c>
      <c r="E1764" t="str">
        <f t="shared" si="272"/>
        <v>04</v>
      </c>
      <c r="F1764" t="str">
        <f>"041"</f>
        <v>041</v>
      </c>
      <c r="G1764" t="str">
        <f>""</f>
        <v/>
      </c>
      <c r="H1764" t="s">
        <v>1</v>
      </c>
      <c r="I1764" t="s">
        <v>3855</v>
      </c>
      <c r="J1764" t="s">
        <v>7440</v>
      </c>
      <c r="K1764" t="str">
        <f t="shared" si="273"/>
        <v>41006</v>
      </c>
    </row>
    <row r="1765" spans="1:11" customFormat="1" x14ac:dyDescent="0.25">
      <c r="A1765" t="str">
        <f t="shared" si="275"/>
        <v>41</v>
      </c>
      <c r="B1765" t="s">
        <v>812</v>
      </c>
      <c r="C1765" t="str">
        <f t="shared" si="274"/>
        <v>091</v>
      </c>
      <c r="D1765" t="s">
        <v>812</v>
      </c>
      <c r="E1765" t="str">
        <f t="shared" si="272"/>
        <v>04</v>
      </c>
      <c r="F1765" t="str">
        <f>"041"</f>
        <v>041</v>
      </c>
      <c r="G1765" t="str">
        <f>""</f>
        <v/>
      </c>
      <c r="H1765" t="s">
        <v>0</v>
      </c>
      <c r="I1765" t="s">
        <v>3855</v>
      </c>
      <c r="J1765" t="s">
        <v>7440</v>
      </c>
      <c r="K1765" t="str">
        <f t="shared" si="273"/>
        <v>41006</v>
      </c>
    </row>
    <row r="1766" spans="1:11" customFormat="1" x14ac:dyDescent="0.25">
      <c r="A1766" t="str">
        <f t="shared" si="275"/>
        <v>41</v>
      </c>
      <c r="B1766" t="s">
        <v>812</v>
      </c>
      <c r="C1766" t="str">
        <f t="shared" si="274"/>
        <v>091</v>
      </c>
      <c r="D1766" t="s">
        <v>812</v>
      </c>
      <c r="E1766" t="str">
        <f t="shared" si="272"/>
        <v>04</v>
      </c>
      <c r="F1766" t="str">
        <f>"042"</f>
        <v>042</v>
      </c>
      <c r="G1766" t="str">
        <f>""</f>
        <v/>
      </c>
      <c r="H1766" t="s">
        <v>1</v>
      </c>
      <c r="I1766" t="s">
        <v>3844</v>
      </c>
      <c r="J1766" t="s">
        <v>7429</v>
      </c>
      <c r="K1766" t="str">
        <f t="shared" si="273"/>
        <v>41006</v>
      </c>
    </row>
    <row r="1767" spans="1:11" customFormat="1" x14ac:dyDescent="0.25">
      <c r="A1767" t="str">
        <f t="shared" si="275"/>
        <v>41</v>
      </c>
      <c r="B1767" t="s">
        <v>812</v>
      </c>
      <c r="C1767" t="str">
        <f t="shared" si="274"/>
        <v>091</v>
      </c>
      <c r="D1767" t="s">
        <v>812</v>
      </c>
      <c r="E1767" t="str">
        <f t="shared" si="272"/>
        <v>04</v>
      </c>
      <c r="F1767" t="str">
        <f>"042"</f>
        <v>042</v>
      </c>
      <c r="G1767" t="str">
        <f>""</f>
        <v/>
      </c>
      <c r="H1767" t="s">
        <v>0</v>
      </c>
      <c r="I1767" t="s">
        <v>3844</v>
      </c>
      <c r="J1767" t="s">
        <v>7429</v>
      </c>
      <c r="K1767" t="str">
        <f t="shared" si="273"/>
        <v>41006</v>
      </c>
    </row>
    <row r="1768" spans="1:11" customFormat="1" x14ac:dyDescent="0.25">
      <c r="A1768" t="str">
        <f t="shared" si="275"/>
        <v>41</v>
      </c>
      <c r="B1768" t="s">
        <v>812</v>
      </c>
      <c r="C1768" t="str">
        <f t="shared" si="274"/>
        <v>091</v>
      </c>
      <c r="D1768" t="s">
        <v>812</v>
      </c>
      <c r="E1768" t="str">
        <f t="shared" si="272"/>
        <v>04</v>
      </c>
      <c r="F1768" t="str">
        <f>"042"</f>
        <v>042</v>
      </c>
      <c r="G1768" t="str">
        <f>""</f>
        <v/>
      </c>
      <c r="H1768" t="s">
        <v>2</v>
      </c>
      <c r="I1768" t="s">
        <v>3844</v>
      </c>
      <c r="J1768" t="s">
        <v>7429</v>
      </c>
      <c r="K1768" t="str">
        <f t="shared" si="273"/>
        <v>41006</v>
      </c>
    </row>
    <row r="1769" spans="1:11" customFormat="1" x14ac:dyDescent="0.25">
      <c r="A1769" t="str">
        <f t="shared" si="275"/>
        <v>41</v>
      </c>
      <c r="B1769" t="s">
        <v>812</v>
      </c>
      <c r="C1769" t="str">
        <f t="shared" si="274"/>
        <v>091</v>
      </c>
      <c r="D1769" t="s">
        <v>812</v>
      </c>
      <c r="E1769" t="str">
        <f t="shared" si="272"/>
        <v>04</v>
      </c>
      <c r="F1769" t="str">
        <f>"043"</f>
        <v>043</v>
      </c>
      <c r="G1769" t="str">
        <f>""</f>
        <v/>
      </c>
      <c r="H1769" t="s">
        <v>1</v>
      </c>
      <c r="I1769" t="s">
        <v>3850</v>
      </c>
      <c r="J1769" t="s">
        <v>7435</v>
      </c>
      <c r="K1769" t="str">
        <f t="shared" si="273"/>
        <v>41006</v>
      </c>
    </row>
    <row r="1770" spans="1:11" customFormat="1" x14ac:dyDescent="0.25">
      <c r="A1770" t="str">
        <f t="shared" si="275"/>
        <v>41</v>
      </c>
      <c r="B1770" t="s">
        <v>812</v>
      </c>
      <c r="C1770" t="str">
        <f t="shared" si="274"/>
        <v>091</v>
      </c>
      <c r="D1770" t="s">
        <v>812</v>
      </c>
      <c r="E1770" t="str">
        <f t="shared" ref="E1770:E1818" si="276">"04"</f>
        <v>04</v>
      </c>
      <c r="F1770" t="str">
        <f>"043"</f>
        <v>043</v>
      </c>
      <c r="G1770" t="str">
        <f>""</f>
        <v/>
      </c>
      <c r="H1770" t="s">
        <v>0</v>
      </c>
      <c r="I1770" t="s">
        <v>3850</v>
      </c>
      <c r="J1770" t="s">
        <v>7435</v>
      </c>
      <c r="K1770" t="str">
        <f t="shared" ref="K1770:K1816" si="277">"41006"</f>
        <v>41006</v>
      </c>
    </row>
    <row r="1771" spans="1:11" customFormat="1" x14ac:dyDescent="0.25">
      <c r="A1771" t="str">
        <f t="shared" si="275"/>
        <v>41</v>
      </c>
      <c r="B1771" t="s">
        <v>812</v>
      </c>
      <c r="C1771" t="str">
        <f t="shared" si="274"/>
        <v>091</v>
      </c>
      <c r="D1771" t="s">
        <v>812</v>
      </c>
      <c r="E1771" t="str">
        <f t="shared" si="276"/>
        <v>04</v>
      </c>
      <c r="F1771" t="str">
        <f>"044"</f>
        <v>044</v>
      </c>
      <c r="G1771" t="str">
        <f>""</f>
        <v/>
      </c>
      <c r="H1771" t="s">
        <v>1</v>
      </c>
      <c r="I1771" t="s">
        <v>3850</v>
      </c>
      <c r="J1771" t="s">
        <v>7435</v>
      </c>
      <c r="K1771" t="str">
        <f t="shared" si="277"/>
        <v>41006</v>
      </c>
    </row>
    <row r="1772" spans="1:11" customFormat="1" x14ac:dyDescent="0.25">
      <c r="A1772" t="str">
        <f t="shared" si="275"/>
        <v>41</v>
      </c>
      <c r="B1772" t="s">
        <v>812</v>
      </c>
      <c r="C1772" t="str">
        <f t="shared" si="274"/>
        <v>091</v>
      </c>
      <c r="D1772" t="s">
        <v>812</v>
      </c>
      <c r="E1772" t="str">
        <f t="shared" si="276"/>
        <v>04</v>
      </c>
      <c r="F1772" t="str">
        <f>"044"</f>
        <v>044</v>
      </c>
      <c r="G1772" t="str">
        <f>""</f>
        <v/>
      </c>
      <c r="H1772" t="s">
        <v>0</v>
      </c>
      <c r="I1772" t="s">
        <v>3850</v>
      </c>
      <c r="J1772" t="s">
        <v>7435</v>
      </c>
      <c r="K1772" t="str">
        <f t="shared" si="277"/>
        <v>41006</v>
      </c>
    </row>
    <row r="1773" spans="1:11" customFormat="1" x14ac:dyDescent="0.25">
      <c r="A1773" t="str">
        <f t="shared" si="275"/>
        <v>41</v>
      </c>
      <c r="B1773" t="s">
        <v>812</v>
      </c>
      <c r="C1773" t="str">
        <f t="shared" si="274"/>
        <v>091</v>
      </c>
      <c r="D1773" t="s">
        <v>812</v>
      </c>
      <c r="E1773" t="str">
        <f t="shared" si="276"/>
        <v>04</v>
      </c>
      <c r="F1773" t="str">
        <f>"045"</f>
        <v>045</v>
      </c>
      <c r="G1773" t="str">
        <f>""</f>
        <v/>
      </c>
      <c r="H1773" t="s">
        <v>1</v>
      </c>
      <c r="I1773" t="s">
        <v>3850</v>
      </c>
      <c r="J1773" t="s">
        <v>7435</v>
      </c>
      <c r="K1773" t="str">
        <f t="shared" si="277"/>
        <v>41006</v>
      </c>
    </row>
    <row r="1774" spans="1:11" customFormat="1" x14ac:dyDescent="0.25">
      <c r="A1774" t="str">
        <f t="shared" si="275"/>
        <v>41</v>
      </c>
      <c r="B1774" t="s">
        <v>812</v>
      </c>
      <c r="C1774" t="str">
        <f t="shared" si="274"/>
        <v>091</v>
      </c>
      <c r="D1774" t="s">
        <v>812</v>
      </c>
      <c r="E1774" t="str">
        <f t="shared" si="276"/>
        <v>04</v>
      </c>
      <c r="F1774" t="str">
        <f>"045"</f>
        <v>045</v>
      </c>
      <c r="G1774" t="str">
        <f>""</f>
        <v/>
      </c>
      <c r="H1774" t="s">
        <v>0</v>
      </c>
      <c r="I1774" t="s">
        <v>3850</v>
      </c>
      <c r="J1774" t="s">
        <v>7435</v>
      </c>
      <c r="K1774" t="str">
        <f t="shared" si="277"/>
        <v>41006</v>
      </c>
    </row>
    <row r="1775" spans="1:11" customFormat="1" x14ac:dyDescent="0.25">
      <c r="A1775" t="str">
        <f t="shared" si="275"/>
        <v>41</v>
      </c>
      <c r="B1775" t="s">
        <v>812</v>
      </c>
      <c r="C1775" t="str">
        <f t="shared" si="274"/>
        <v>091</v>
      </c>
      <c r="D1775" t="s">
        <v>812</v>
      </c>
      <c r="E1775" t="str">
        <f t="shared" si="276"/>
        <v>04</v>
      </c>
      <c r="F1775" t="str">
        <f>"046"</f>
        <v>046</v>
      </c>
      <c r="G1775" t="str">
        <f>""</f>
        <v/>
      </c>
      <c r="H1775" t="s">
        <v>1</v>
      </c>
      <c r="I1775" t="s">
        <v>3852</v>
      </c>
      <c r="J1775" t="s">
        <v>7437</v>
      </c>
      <c r="K1775" t="str">
        <f t="shared" si="277"/>
        <v>41006</v>
      </c>
    </row>
    <row r="1776" spans="1:11" customFormat="1" x14ac:dyDescent="0.25">
      <c r="A1776" t="str">
        <f t="shared" si="275"/>
        <v>41</v>
      </c>
      <c r="B1776" t="s">
        <v>812</v>
      </c>
      <c r="C1776" t="str">
        <f t="shared" si="274"/>
        <v>091</v>
      </c>
      <c r="D1776" t="s">
        <v>812</v>
      </c>
      <c r="E1776" t="str">
        <f t="shared" si="276"/>
        <v>04</v>
      </c>
      <c r="F1776" t="str">
        <f>"046"</f>
        <v>046</v>
      </c>
      <c r="G1776" t="str">
        <f>""</f>
        <v/>
      </c>
      <c r="H1776" t="s">
        <v>0</v>
      </c>
      <c r="I1776" t="s">
        <v>3852</v>
      </c>
      <c r="J1776" t="s">
        <v>7437</v>
      </c>
      <c r="K1776" t="str">
        <f t="shared" si="277"/>
        <v>41006</v>
      </c>
    </row>
    <row r="1777" spans="1:11" customFormat="1" x14ac:dyDescent="0.25">
      <c r="A1777" t="str">
        <f t="shared" si="275"/>
        <v>41</v>
      </c>
      <c r="B1777" t="s">
        <v>812</v>
      </c>
      <c r="C1777" t="str">
        <f t="shared" si="274"/>
        <v>091</v>
      </c>
      <c r="D1777" t="s">
        <v>812</v>
      </c>
      <c r="E1777" t="str">
        <f t="shared" si="276"/>
        <v>04</v>
      </c>
      <c r="F1777" t="str">
        <f>"047"</f>
        <v>047</v>
      </c>
      <c r="G1777" t="str">
        <f>""</f>
        <v/>
      </c>
      <c r="H1777" t="s">
        <v>3</v>
      </c>
      <c r="I1777" t="s">
        <v>3851</v>
      </c>
      <c r="J1777" t="s">
        <v>7436</v>
      </c>
      <c r="K1777" t="str">
        <f t="shared" si="277"/>
        <v>41006</v>
      </c>
    </row>
    <row r="1778" spans="1:11" customFormat="1" x14ac:dyDescent="0.25">
      <c r="A1778" t="str">
        <f t="shared" si="275"/>
        <v>41</v>
      </c>
      <c r="B1778" t="s">
        <v>812</v>
      </c>
      <c r="C1778" t="str">
        <f t="shared" si="274"/>
        <v>091</v>
      </c>
      <c r="D1778" t="s">
        <v>812</v>
      </c>
      <c r="E1778" t="str">
        <f t="shared" si="276"/>
        <v>04</v>
      </c>
      <c r="F1778" t="str">
        <f>"048"</f>
        <v>048</v>
      </c>
      <c r="G1778" t="str">
        <f>""</f>
        <v/>
      </c>
      <c r="H1778" t="s">
        <v>3</v>
      </c>
      <c r="I1778" t="s">
        <v>3847</v>
      </c>
      <c r="J1778" t="s">
        <v>7432</v>
      </c>
      <c r="K1778" t="str">
        <f t="shared" si="277"/>
        <v>41006</v>
      </c>
    </row>
    <row r="1779" spans="1:11" customFormat="1" x14ac:dyDescent="0.25">
      <c r="A1779" t="str">
        <f t="shared" si="275"/>
        <v>41</v>
      </c>
      <c r="B1779" t="s">
        <v>812</v>
      </c>
      <c r="C1779" t="str">
        <f t="shared" si="274"/>
        <v>091</v>
      </c>
      <c r="D1779" t="s">
        <v>812</v>
      </c>
      <c r="E1779" t="str">
        <f t="shared" si="276"/>
        <v>04</v>
      </c>
      <c r="F1779" t="str">
        <f>"049"</f>
        <v>049</v>
      </c>
      <c r="G1779" t="str">
        <f>""</f>
        <v/>
      </c>
      <c r="H1779" t="s">
        <v>1</v>
      </c>
      <c r="I1779" t="s">
        <v>3853</v>
      </c>
      <c r="J1779" t="s">
        <v>7438</v>
      </c>
      <c r="K1779" t="str">
        <f t="shared" si="277"/>
        <v>41006</v>
      </c>
    </row>
    <row r="1780" spans="1:11" customFormat="1" x14ac:dyDescent="0.25">
      <c r="A1780" t="str">
        <f t="shared" si="275"/>
        <v>41</v>
      </c>
      <c r="B1780" t="s">
        <v>812</v>
      </c>
      <c r="C1780" t="str">
        <f t="shared" si="274"/>
        <v>091</v>
      </c>
      <c r="D1780" t="s">
        <v>812</v>
      </c>
      <c r="E1780" t="str">
        <f t="shared" si="276"/>
        <v>04</v>
      </c>
      <c r="F1780" t="str">
        <f>"049"</f>
        <v>049</v>
      </c>
      <c r="G1780" t="str">
        <f>""</f>
        <v/>
      </c>
      <c r="H1780" t="s">
        <v>0</v>
      </c>
      <c r="I1780" t="s">
        <v>3853</v>
      </c>
      <c r="J1780" t="s">
        <v>7438</v>
      </c>
      <c r="K1780" t="str">
        <f t="shared" si="277"/>
        <v>41006</v>
      </c>
    </row>
    <row r="1781" spans="1:11" customFormat="1" x14ac:dyDescent="0.25">
      <c r="A1781" t="str">
        <f t="shared" si="275"/>
        <v>41</v>
      </c>
      <c r="B1781" t="s">
        <v>812</v>
      </c>
      <c r="C1781" t="str">
        <f t="shared" si="274"/>
        <v>091</v>
      </c>
      <c r="D1781" t="s">
        <v>812</v>
      </c>
      <c r="E1781" t="str">
        <f t="shared" si="276"/>
        <v>04</v>
      </c>
      <c r="F1781" t="str">
        <f>"050"</f>
        <v>050</v>
      </c>
      <c r="G1781" t="str">
        <f>""</f>
        <v/>
      </c>
      <c r="H1781" t="s">
        <v>1</v>
      </c>
      <c r="I1781" t="s">
        <v>3856</v>
      </c>
      <c r="J1781" t="s">
        <v>7441</v>
      </c>
      <c r="K1781" t="str">
        <f t="shared" si="277"/>
        <v>41006</v>
      </c>
    </row>
    <row r="1782" spans="1:11" customFormat="1" x14ac:dyDescent="0.25">
      <c r="A1782" t="str">
        <f t="shared" si="275"/>
        <v>41</v>
      </c>
      <c r="B1782" t="s">
        <v>812</v>
      </c>
      <c r="C1782" t="str">
        <f t="shared" si="274"/>
        <v>091</v>
      </c>
      <c r="D1782" t="s">
        <v>812</v>
      </c>
      <c r="E1782" t="str">
        <f t="shared" si="276"/>
        <v>04</v>
      </c>
      <c r="F1782" t="str">
        <f>"050"</f>
        <v>050</v>
      </c>
      <c r="G1782" t="str">
        <f>""</f>
        <v/>
      </c>
      <c r="H1782" t="s">
        <v>0</v>
      </c>
      <c r="I1782" t="s">
        <v>3856</v>
      </c>
      <c r="J1782" t="s">
        <v>7441</v>
      </c>
      <c r="K1782" t="str">
        <f t="shared" si="277"/>
        <v>41006</v>
      </c>
    </row>
    <row r="1783" spans="1:11" customFormat="1" x14ac:dyDescent="0.25">
      <c r="A1783" t="str">
        <f t="shared" si="275"/>
        <v>41</v>
      </c>
      <c r="B1783" t="s">
        <v>812</v>
      </c>
      <c r="C1783" t="str">
        <f t="shared" si="274"/>
        <v>091</v>
      </c>
      <c r="D1783" t="s">
        <v>812</v>
      </c>
      <c r="E1783" t="str">
        <f t="shared" si="276"/>
        <v>04</v>
      </c>
      <c r="F1783" t="str">
        <f>"052"</f>
        <v>052</v>
      </c>
      <c r="G1783" t="str">
        <f>""</f>
        <v/>
      </c>
      <c r="H1783" t="s">
        <v>1</v>
      </c>
      <c r="I1783" t="s">
        <v>3857</v>
      </c>
      <c r="J1783" t="s">
        <v>7442</v>
      </c>
      <c r="K1783" t="str">
        <f t="shared" si="277"/>
        <v>41006</v>
      </c>
    </row>
    <row r="1784" spans="1:11" customFormat="1" x14ac:dyDescent="0.25">
      <c r="A1784" t="str">
        <f t="shared" si="275"/>
        <v>41</v>
      </c>
      <c r="B1784" t="s">
        <v>812</v>
      </c>
      <c r="C1784" t="str">
        <f t="shared" si="274"/>
        <v>091</v>
      </c>
      <c r="D1784" t="s">
        <v>812</v>
      </c>
      <c r="E1784" t="str">
        <f t="shared" si="276"/>
        <v>04</v>
      </c>
      <c r="F1784" t="str">
        <f>"052"</f>
        <v>052</v>
      </c>
      <c r="G1784" t="str">
        <f>""</f>
        <v/>
      </c>
      <c r="H1784" t="s">
        <v>0</v>
      </c>
      <c r="I1784" t="s">
        <v>3857</v>
      </c>
      <c r="J1784" t="s">
        <v>7442</v>
      </c>
      <c r="K1784" t="str">
        <f t="shared" si="277"/>
        <v>41006</v>
      </c>
    </row>
    <row r="1785" spans="1:11" customFormat="1" x14ac:dyDescent="0.25">
      <c r="A1785" t="str">
        <f t="shared" si="275"/>
        <v>41</v>
      </c>
      <c r="B1785" t="s">
        <v>812</v>
      </c>
      <c r="C1785" t="str">
        <f t="shared" si="274"/>
        <v>091</v>
      </c>
      <c r="D1785" t="s">
        <v>812</v>
      </c>
      <c r="E1785" t="str">
        <f t="shared" si="276"/>
        <v>04</v>
      </c>
      <c r="F1785" t="str">
        <f>"053"</f>
        <v>053</v>
      </c>
      <c r="G1785" t="str">
        <f>""</f>
        <v/>
      </c>
      <c r="H1785" t="s">
        <v>3</v>
      </c>
      <c r="I1785" t="s">
        <v>3848</v>
      </c>
      <c r="J1785" t="s">
        <v>7433</v>
      </c>
      <c r="K1785" t="str">
        <f t="shared" si="277"/>
        <v>41006</v>
      </c>
    </row>
    <row r="1786" spans="1:11" customFormat="1" x14ac:dyDescent="0.25">
      <c r="A1786" t="str">
        <f t="shared" si="275"/>
        <v>41</v>
      </c>
      <c r="B1786" t="s">
        <v>812</v>
      </c>
      <c r="C1786" t="str">
        <f t="shared" si="274"/>
        <v>091</v>
      </c>
      <c r="D1786" t="s">
        <v>812</v>
      </c>
      <c r="E1786" t="str">
        <f t="shared" si="276"/>
        <v>04</v>
      </c>
      <c r="F1786" t="str">
        <f>"054"</f>
        <v>054</v>
      </c>
      <c r="G1786" t="str">
        <f>""</f>
        <v/>
      </c>
      <c r="H1786" t="s">
        <v>3</v>
      </c>
      <c r="I1786" t="s">
        <v>3858</v>
      </c>
      <c r="J1786" t="s">
        <v>7443</v>
      </c>
      <c r="K1786" t="str">
        <f t="shared" si="277"/>
        <v>41006</v>
      </c>
    </row>
    <row r="1787" spans="1:11" customFormat="1" x14ac:dyDescent="0.25">
      <c r="A1787" t="str">
        <f t="shared" si="275"/>
        <v>41</v>
      </c>
      <c r="B1787" t="s">
        <v>812</v>
      </c>
      <c r="C1787" t="str">
        <f t="shared" si="274"/>
        <v>091</v>
      </c>
      <c r="D1787" t="s">
        <v>812</v>
      </c>
      <c r="E1787" t="str">
        <f t="shared" si="276"/>
        <v>04</v>
      </c>
      <c r="F1787" t="str">
        <f>"055"</f>
        <v>055</v>
      </c>
      <c r="G1787" t="str">
        <f>""</f>
        <v/>
      </c>
      <c r="H1787" t="s">
        <v>3</v>
      </c>
      <c r="I1787" t="s">
        <v>3859</v>
      </c>
      <c r="J1787" t="s">
        <v>7444</v>
      </c>
      <c r="K1787" t="str">
        <f t="shared" si="277"/>
        <v>41006</v>
      </c>
    </row>
    <row r="1788" spans="1:11" customFormat="1" x14ac:dyDescent="0.25">
      <c r="A1788" t="str">
        <f t="shared" si="275"/>
        <v>41</v>
      </c>
      <c r="B1788" t="s">
        <v>812</v>
      </c>
      <c r="C1788" t="str">
        <f t="shared" si="274"/>
        <v>091</v>
      </c>
      <c r="D1788" t="s">
        <v>812</v>
      </c>
      <c r="E1788" t="str">
        <f t="shared" si="276"/>
        <v>04</v>
      </c>
      <c r="F1788" t="str">
        <f>"056"</f>
        <v>056</v>
      </c>
      <c r="G1788" t="str">
        <f>""</f>
        <v/>
      </c>
      <c r="H1788" t="s">
        <v>3</v>
      </c>
      <c r="I1788" t="s">
        <v>3858</v>
      </c>
      <c r="J1788" t="s">
        <v>7443</v>
      </c>
      <c r="K1788" t="str">
        <f t="shared" si="277"/>
        <v>41006</v>
      </c>
    </row>
    <row r="1789" spans="1:11" customFormat="1" x14ac:dyDescent="0.25">
      <c r="A1789" t="str">
        <f t="shared" si="275"/>
        <v>41</v>
      </c>
      <c r="B1789" t="s">
        <v>812</v>
      </c>
      <c r="C1789" t="str">
        <f t="shared" ref="C1789:C1852" si="278">"091"</f>
        <v>091</v>
      </c>
      <c r="D1789" t="s">
        <v>812</v>
      </c>
      <c r="E1789" t="str">
        <f t="shared" si="276"/>
        <v>04</v>
      </c>
      <c r="F1789" t="str">
        <f>"057"</f>
        <v>057</v>
      </c>
      <c r="G1789" t="str">
        <f>""</f>
        <v/>
      </c>
      <c r="H1789" t="s">
        <v>1</v>
      </c>
      <c r="I1789" t="s">
        <v>3860</v>
      </c>
      <c r="J1789" t="s">
        <v>7445</v>
      </c>
      <c r="K1789" t="str">
        <f t="shared" si="277"/>
        <v>41006</v>
      </c>
    </row>
    <row r="1790" spans="1:11" customFormat="1" x14ac:dyDescent="0.25">
      <c r="A1790" t="str">
        <f t="shared" si="275"/>
        <v>41</v>
      </c>
      <c r="B1790" t="s">
        <v>812</v>
      </c>
      <c r="C1790" t="str">
        <f t="shared" si="278"/>
        <v>091</v>
      </c>
      <c r="D1790" t="s">
        <v>812</v>
      </c>
      <c r="E1790" t="str">
        <f t="shared" si="276"/>
        <v>04</v>
      </c>
      <c r="F1790" t="str">
        <f>"057"</f>
        <v>057</v>
      </c>
      <c r="G1790" t="str">
        <f>""</f>
        <v/>
      </c>
      <c r="H1790" t="s">
        <v>0</v>
      </c>
      <c r="I1790" t="s">
        <v>3860</v>
      </c>
      <c r="J1790" t="s">
        <v>7445</v>
      </c>
      <c r="K1790" t="str">
        <f t="shared" si="277"/>
        <v>41006</v>
      </c>
    </row>
    <row r="1791" spans="1:11" customFormat="1" x14ac:dyDescent="0.25">
      <c r="A1791" t="str">
        <f t="shared" si="275"/>
        <v>41</v>
      </c>
      <c r="B1791" t="s">
        <v>812</v>
      </c>
      <c r="C1791" t="str">
        <f t="shared" si="278"/>
        <v>091</v>
      </c>
      <c r="D1791" t="s">
        <v>812</v>
      </c>
      <c r="E1791" t="str">
        <f t="shared" si="276"/>
        <v>04</v>
      </c>
      <c r="F1791" t="str">
        <f>"058"</f>
        <v>058</v>
      </c>
      <c r="G1791" t="str">
        <f>""</f>
        <v/>
      </c>
      <c r="H1791" t="s">
        <v>1</v>
      </c>
      <c r="I1791" t="s">
        <v>3860</v>
      </c>
      <c r="J1791" t="s">
        <v>7445</v>
      </c>
      <c r="K1791" t="str">
        <f t="shared" si="277"/>
        <v>41006</v>
      </c>
    </row>
    <row r="1792" spans="1:11" customFormat="1" x14ac:dyDescent="0.25">
      <c r="A1792" t="str">
        <f t="shared" si="275"/>
        <v>41</v>
      </c>
      <c r="B1792" t="s">
        <v>812</v>
      </c>
      <c r="C1792" t="str">
        <f t="shared" si="278"/>
        <v>091</v>
      </c>
      <c r="D1792" t="s">
        <v>812</v>
      </c>
      <c r="E1792" t="str">
        <f t="shared" si="276"/>
        <v>04</v>
      </c>
      <c r="F1792" t="str">
        <f>"058"</f>
        <v>058</v>
      </c>
      <c r="G1792" t="str">
        <f>""</f>
        <v/>
      </c>
      <c r="H1792" t="s">
        <v>0</v>
      </c>
      <c r="I1792" t="s">
        <v>3860</v>
      </c>
      <c r="J1792" t="s">
        <v>7445</v>
      </c>
      <c r="K1792" t="str">
        <f t="shared" si="277"/>
        <v>41006</v>
      </c>
    </row>
    <row r="1793" spans="1:11" customFormat="1" x14ac:dyDescent="0.25">
      <c r="A1793" t="str">
        <f t="shared" si="275"/>
        <v>41</v>
      </c>
      <c r="B1793" t="s">
        <v>812</v>
      </c>
      <c r="C1793" t="str">
        <f t="shared" si="278"/>
        <v>091</v>
      </c>
      <c r="D1793" t="s">
        <v>812</v>
      </c>
      <c r="E1793" t="str">
        <f t="shared" si="276"/>
        <v>04</v>
      </c>
      <c r="F1793" t="str">
        <f>"059"</f>
        <v>059</v>
      </c>
      <c r="G1793" t="str">
        <f>""</f>
        <v/>
      </c>
      <c r="H1793" t="s">
        <v>1</v>
      </c>
      <c r="I1793" t="s">
        <v>3848</v>
      </c>
      <c r="J1793" t="s">
        <v>7433</v>
      </c>
      <c r="K1793" t="str">
        <f t="shared" si="277"/>
        <v>41006</v>
      </c>
    </row>
    <row r="1794" spans="1:11" customFormat="1" x14ac:dyDescent="0.25">
      <c r="A1794" t="str">
        <f t="shared" si="275"/>
        <v>41</v>
      </c>
      <c r="B1794" t="s">
        <v>812</v>
      </c>
      <c r="C1794" t="str">
        <f t="shared" si="278"/>
        <v>091</v>
      </c>
      <c r="D1794" t="s">
        <v>812</v>
      </c>
      <c r="E1794" t="str">
        <f t="shared" si="276"/>
        <v>04</v>
      </c>
      <c r="F1794" t="str">
        <f>"059"</f>
        <v>059</v>
      </c>
      <c r="G1794" t="str">
        <f>""</f>
        <v/>
      </c>
      <c r="H1794" t="s">
        <v>0</v>
      </c>
      <c r="I1794" t="s">
        <v>3848</v>
      </c>
      <c r="J1794" t="s">
        <v>7433</v>
      </c>
      <c r="K1794" t="str">
        <f t="shared" si="277"/>
        <v>41006</v>
      </c>
    </row>
    <row r="1795" spans="1:11" customFormat="1" x14ac:dyDescent="0.25">
      <c r="A1795" t="str">
        <f t="shared" ref="A1795:A1858" si="279">"41"</f>
        <v>41</v>
      </c>
      <c r="B1795" t="s">
        <v>812</v>
      </c>
      <c r="C1795" t="str">
        <f t="shared" si="278"/>
        <v>091</v>
      </c>
      <c r="D1795" t="s">
        <v>812</v>
      </c>
      <c r="E1795" t="str">
        <f t="shared" si="276"/>
        <v>04</v>
      </c>
      <c r="F1795" t="str">
        <f>"060"</f>
        <v>060</v>
      </c>
      <c r="G1795" t="str">
        <f>""</f>
        <v/>
      </c>
      <c r="H1795" t="s">
        <v>1</v>
      </c>
      <c r="I1795" t="s">
        <v>3861</v>
      </c>
      <c r="J1795" t="s">
        <v>7446</v>
      </c>
      <c r="K1795" t="str">
        <f t="shared" si="277"/>
        <v>41006</v>
      </c>
    </row>
    <row r="1796" spans="1:11" customFormat="1" x14ac:dyDescent="0.25">
      <c r="A1796" t="str">
        <f t="shared" si="279"/>
        <v>41</v>
      </c>
      <c r="B1796" t="s">
        <v>812</v>
      </c>
      <c r="C1796" t="str">
        <f t="shared" si="278"/>
        <v>091</v>
      </c>
      <c r="D1796" t="s">
        <v>812</v>
      </c>
      <c r="E1796" t="str">
        <f t="shared" si="276"/>
        <v>04</v>
      </c>
      <c r="F1796" t="str">
        <f>"060"</f>
        <v>060</v>
      </c>
      <c r="G1796" t="str">
        <f>""</f>
        <v/>
      </c>
      <c r="H1796" t="s">
        <v>0</v>
      </c>
      <c r="I1796" t="s">
        <v>3861</v>
      </c>
      <c r="J1796" t="s">
        <v>7446</v>
      </c>
      <c r="K1796" t="str">
        <f t="shared" si="277"/>
        <v>41006</v>
      </c>
    </row>
    <row r="1797" spans="1:11" customFormat="1" x14ac:dyDescent="0.25">
      <c r="A1797" t="str">
        <f t="shared" si="279"/>
        <v>41</v>
      </c>
      <c r="B1797" t="s">
        <v>812</v>
      </c>
      <c r="C1797" t="str">
        <f t="shared" si="278"/>
        <v>091</v>
      </c>
      <c r="D1797" t="s">
        <v>812</v>
      </c>
      <c r="E1797" t="str">
        <f t="shared" si="276"/>
        <v>04</v>
      </c>
      <c r="F1797" t="str">
        <f>"061"</f>
        <v>061</v>
      </c>
      <c r="G1797" t="str">
        <f>""</f>
        <v/>
      </c>
      <c r="H1797" t="s">
        <v>1</v>
      </c>
      <c r="I1797" t="s">
        <v>3862</v>
      </c>
      <c r="J1797" t="s">
        <v>7447</v>
      </c>
      <c r="K1797" t="str">
        <f t="shared" si="277"/>
        <v>41006</v>
      </c>
    </row>
    <row r="1798" spans="1:11" customFormat="1" x14ac:dyDescent="0.25">
      <c r="A1798" t="str">
        <f t="shared" si="279"/>
        <v>41</v>
      </c>
      <c r="B1798" t="s">
        <v>812</v>
      </c>
      <c r="C1798" t="str">
        <f t="shared" si="278"/>
        <v>091</v>
      </c>
      <c r="D1798" t="s">
        <v>812</v>
      </c>
      <c r="E1798" t="str">
        <f t="shared" si="276"/>
        <v>04</v>
      </c>
      <c r="F1798" t="str">
        <f>"061"</f>
        <v>061</v>
      </c>
      <c r="G1798" t="str">
        <f>""</f>
        <v/>
      </c>
      <c r="H1798" t="s">
        <v>0</v>
      </c>
      <c r="I1798" t="s">
        <v>3862</v>
      </c>
      <c r="J1798" t="s">
        <v>7447</v>
      </c>
      <c r="K1798" t="str">
        <f t="shared" si="277"/>
        <v>41006</v>
      </c>
    </row>
    <row r="1799" spans="1:11" customFormat="1" x14ac:dyDescent="0.25">
      <c r="A1799" t="str">
        <f t="shared" si="279"/>
        <v>41</v>
      </c>
      <c r="B1799" t="s">
        <v>812</v>
      </c>
      <c r="C1799" t="str">
        <f t="shared" si="278"/>
        <v>091</v>
      </c>
      <c r="D1799" t="s">
        <v>812</v>
      </c>
      <c r="E1799" t="str">
        <f t="shared" si="276"/>
        <v>04</v>
      </c>
      <c r="F1799" t="str">
        <f>"062"</f>
        <v>062</v>
      </c>
      <c r="G1799" t="str">
        <f>""</f>
        <v/>
      </c>
      <c r="H1799" t="s">
        <v>1</v>
      </c>
      <c r="I1799" t="s">
        <v>3859</v>
      </c>
      <c r="J1799" t="s">
        <v>7444</v>
      </c>
      <c r="K1799" t="str">
        <f t="shared" si="277"/>
        <v>41006</v>
      </c>
    </row>
    <row r="1800" spans="1:11" customFormat="1" x14ac:dyDescent="0.25">
      <c r="A1800" t="str">
        <f t="shared" si="279"/>
        <v>41</v>
      </c>
      <c r="B1800" t="s">
        <v>812</v>
      </c>
      <c r="C1800" t="str">
        <f t="shared" si="278"/>
        <v>091</v>
      </c>
      <c r="D1800" t="s">
        <v>812</v>
      </c>
      <c r="E1800" t="str">
        <f t="shared" si="276"/>
        <v>04</v>
      </c>
      <c r="F1800" t="str">
        <f>"062"</f>
        <v>062</v>
      </c>
      <c r="G1800" t="str">
        <f>""</f>
        <v/>
      </c>
      <c r="H1800" t="s">
        <v>0</v>
      </c>
      <c r="I1800" t="s">
        <v>3859</v>
      </c>
      <c r="J1800" t="s">
        <v>7444</v>
      </c>
      <c r="K1800" t="str">
        <f t="shared" si="277"/>
        <v>41006</v>
      </c>
    </row>
    <row r="1801" spans="1:11" customFormat="1" x14ac:dyDescent="0.25">
      <c r="A1801" t="str">
        <f t="shared" si="279"/>
        <v>41</v>
      </c>
      <c r="B1801" t="s">
        <v>812</v>
      </c>
      <c r="C1801" t="str">
        <f t="shared" si="278"/>
        <v>091</v>
      </c>
      <c r="D1801" t="s">
        <v>812</v>
      </c>
      <c r="E1801" t="str">
        <f t="shared" si="276"/>
        <v>04</v>
      </c>
      <c r="F1801" t="str">
        <f>"063"</f>
        <v>063</v>
      </c>
      <c r="G1801" t="str">
        <f>""</f>
        <v/>
      </c>
      <c r="H1801" t="s">
        <v>1</v>
      </c>
      <c r="I1801" t="s">
        <v>3862</v>
      </c>
      <c r="J1801" t="s">
        <v>7447</v>
      </c>
      <c r="K1801" t="str">
        <f t="shared" si="277"/>
        <v>41006</v>
      </c>
    </row>
    <row r="1802" spans="1:11" customFormat="1" x14ac:dyDescent="0.25">
      <c r="A1802" t="str">
        <f t="shared" si="279"/>
        <v>41</v>
      </c>
      <c r="B1802" t="s">
        <v>812</v>
      </c>
      <c r="C1802" t="str">
        <f t="shared" si="278"/>
        <v>091</v>
      </c>
      <c r="D1802" t="s">
        <v>812</v>
      </c>
      <c r="E1802" t="str">
        <f t="shared" si="276"/>
        <v>04</v>
      </c>
      <c r="F1802" t="str">
        <f>"063"</f>
        <v>063</v>
      </c>
      <c r="G1802" t="str">
        <f>""</f>
        <v/>
      </c>
      <c r="H1802" t="s">
        <v>0</v>
      </c>
      <c r="I1802" t="s">
        <v>3862</v>
      </c>
      <c r="J1802" t="s">
        <v>7447</v>
      </c>
      <c r="K1802" t="str">
        <f t="shared" si="277"/>
        <v>41006</v>
      </c>
    </row>
    <row r="1803" spans="1:11" customFormat="1" x14ac:dyDescent="0.25">
      <c r="A1803" t="str">
        <f t="shared" si="279"/>
        <v>41</v>
      </c>
      <c r="B1803" t="s">
        <v>812</v>
      </c>
      <c r="C1803" t="str">
        <f t="shared" si="278"/>
        <v>091</v>
      </c>
      <c r="D1803" t="s">
        <v>812</v>
      </c>
      <c r="E1803" t="str">
        <f t="shared" si="276"/>
        <v>04</v>
      </c>
      <c r="F1803" t="str">
        <f>"063"</f>
        <v>063</v>
      </c>
      <c r="G1803" t="str">
        <f>""</f>
        <v/>
      </c>
      <c r="H1803" t="s">
        <v>2</v>
      </c>
      <c r="I1803" t="s">
        <v>3862</v>
      </c>
      <c r="J1803" t="s">
        <v>7447</v>
      </c>
      <c r="K1803" t="str">
        <f t="shared" si="277"/>
        <v>41006</v>
      </c>
    </row>
    <row r="1804" spans="1:11" customFormat="1" x14ac:dyDescent="0.25">
      <c r="A1804" t="str">
        <f t="shared" si="279"/>
        <v>41</v>
      </c>
      <c r="B1804" t="s">
        <v>812</v>
      </c>
      <c r="C1804" t="str">
        <f t="shared" si="278"/>
        <v>091</v>
      </c>
      <c r="D1804" t="s">
        <v>812</v>
      </c>
      <c r="E1804" t="str">
        <f t="shared" si="276"/>
        <v>04</v>
      </c>
      <c r="F1804" t="str">
        <f>"064"</f>
        <v>064</v>
      </c>
      <c r="G1804" t="str">
        <f>""</f>
        <v/>
      </c>
      <c r="H1804" t="s">
        <v>1</v>
      </c>
      <c r="I1804" t="s">
        <v>3861</v>
      </c>
      <c r="J1804" t="s">
        <v>7446</v>
      </c>
      <c r="K1804" t="str">
        <f t="shared" si="277"/>
        <v>41006</v>
      </c>
    </row>
    <row r="1805" spans="1:11" customFormat="1" x14ac:dyDescent="0.25">
      <c r="A1805" t="str">
        <f t="shared" si="279"/>
        <v>41</v>
      </c>
      <c r="B1805" t="s">
        <v>812</v>
      </c>
      <c r="C1805" t="str">
        <f t="shared" si="278"/>
        <v>091</v>
      </c>
      <c r="D1805" t="s">
        <v>812</v>
      </c>
      <c r="E1805" t="str">
        <f t="shared" si="276"/>
        <v>04</v>
      </c>
      <c r="F1805" t="str">
        <f>"064"</f>
        <v>064</v>
      </c>
      <c r="G1805" t="str">
        <f>""</f>
        <v/>
      </c>
      <c r="H1805" t="s">
        <v>0</v>
      </c>
      <c r="I1805" t="s">
        <v>3861</v>
      </c>
      <c r="J1805" t="s">
        <v>7446</v>
      </c>
      <c r="K1805" t="str">
        <f t="shared" si="277"/>
        <v>41006</v>
      </c>
    </row>
    <row r="1806" spans="1:11" customFormat="1" x14ac:dyDescent="0.25">
      <c r="A1806" t="str">
        <f t="shared" si="279"/>
        <v>41</v>
      </c>
      <c r="B1806" t="s">
        <v>812</v>
      </c>
      <c r="C1806" t="str">
        <f t="shared" si="278"/>
        <v>091</v>
      </c>
      <c r="D1806" t="s">
        <v>812</v>
      </c>
      <c r="E1806" t="str">
        <f t="shared" si="276"/>
        <v>04</v>
      </c>
      <c r="F1806" t="str">
        <f>"064"</f>
        <v>064</v>
      </c>
      <c r="G1806" t="str">
        <f>""</f>
        <v/>
      </c>
      <c r="H1806" t="s">
        <v>2</v>
      </c>
      <c r="I1806" t="s">
        <v>3861</v>
      </c>
      <c r="J1806" t="s">
        <v>7446</v>
      </c>
      <c r="K1806" t="str">
        <f t="shared" si="277"/>
        <v>41006</v>
      </c>
    </row>
    <row r="1807" spans="1:11" customFormat="1" x14ac:dyDescent="0.25">
      <c r="A1807" t="str">
        <f t="shared" si="279"/>
        <v>41</v>
      </c>
      <c r="B1807" t="s">
        <v>812</v>
      </c>
      <c r="C1807" t="str">
        <f t="shared" si="278"/>
        <v>091</v>
      </c>
      <c r="D1807" t="s">
        <v>812</v>
      </c>
      <c r="E1807" t="str">
        <f t="shared" si="276"/>
        <v>04</v>
      </c>
      <c r="F1807" t="str">
        <f>"065"</f>
        <v>065</v>
      </c>
      <c r="G1807" t="str">
        <f>""</f>
        <v/>
      </c>
      <c r="H1807" t="s">
        <v>1</v>
      </c>
      <c r="I1807" t="s">
        <v>3858</v>
      </c>
      <c r="J1807" t="s">
        <v>7443</v>
      </c>
      <c r="K1807" t="str">
        <f t="shared" si="277"/>
        <v>41006</v>
      </c>
    </row>
    <row r="1808" spans="1:11" customFormat="1" x14ac:dyDescent="0.25">
      <c r="A1808" t="str">
        <f t="shared" si="279"/>
        <v>41</v>
      </c>
      <c r="B1808" t="s">
        <v>812</v>
      </c>
      <c r="C1808" t="str">
        <f t="shared" si="278"/>
        <v>091</v>
      </c>
      <c r="D1808" t="s">
        <v>812</v>
      </c>
      <c r="E1808" t="str">
        <f t="shared" si="276"/>
        <v>04</v>
      </c>
      <c r="F1808" t="str">
        <f>"065"</f>
        <v>065</v>
      </c>
      <c r="G1808" t="str">
        <f>""</f>
        <v/>
      </c>
      <c r="H1808" t="s">
        <v>0</v>
      </c>
      <c r="I1808" t="s">
        <v>3858</v>
      </c>
      <c r="J1808" t="s">
        <v>7443</v>
      </c>
      <c r="K1808" t="str">
        <f t="shared" si="277"/>
        <v>41006</v>
      </c>
    </row>
    <row r="1809" spans="1:11" customFormat="1" x14ac:dyDescent="0.25">
      <c r="A1809" t="str">
        <f t="shared" si="279"/>
        <v>41</v>
      </c>
      <c r="B1809" t="s">
        <v>812</v>
      </c>
      <c r="C1809" t="str">
        <f t="shared" si="278"/>
        <v>091</v>
      </c>
      <c r="D1809" t="s">
        <v>812</v>
      </c>
      <c r="E1809" t="str">
        <f t="shared" si="276"/>
        <v>04</v>
      </c>
      <c r="F1809" t="str">
        <f>"066"</f>
        <v>066</v>
      </c>
      <c r="G1809" t="str">
        <f>""</f>
        <v/>
      </c>
      <c r="H1809" t="s">
        <v>1</v>
      </c>
      <c r="I1809" t="s">
        <v>3857</v>
      </c>
      <c r="J1809" t="s">
        <v>7442</v>
      </c>
      <c r="K1809" t="str">
        <f t="shared" si="277"/>
        <v>41006</v>
      </c>
    </row>
    <row r="1810" spans="1:11" customFormat="1" x14ac:dyDescent="0.25">
      <c r="A1810" t="str">
        <f t="shared" si="279"/>
        <v>41</v>
      </c>
      <c r="B1810" t="s">
        <v>812</v>
      </c>
      <c r="C1810" t="str">
        <f t="shared" si="278"/>
        <v>091</v>
      </c>
      <c r="D1810" t="s">
        <v>812</v>
      </c>
      <c r="E1810" t="str">
        <f t="shared" si="276"/>
        <v>04</v>
      </c>
      <c r="F1810" t="str">
        <f>"066"</f>
        <v>066</v>
      </c>
      <c r="G1810" t="str">
        <f>""</f>
        <v/>
      </c>
      <c r="H1810" t="s">
        <v>0</v>
      </c>
      <c r="I1810" t="s">
        <v>3857</v>
      </c>
      <c r="J1810" t="s">
        <v>7442</v>
      </c>
      <c r="K1810" t="str">
        <f t="shared" si="277"/>
        <v>41006</v>
      </c>
    </row>
    <row r="1811" spans="1:11" customFormat="1" x14ac:dyDescent="0.25">
      <c r="A1811" t="str">
        <f t="shared" si="279"/>
        <v>41</v>
      </c>
      <c r="B1811" t="s">
        <v>812</v>
      </c>
      <c r="C1811" t="str">
        <f t="shared" si="278"/>
        <v>091</v>
      </c>
      <c r="D1811" t="s">
        <v>812</v>
      </c>
      <c r="E1811" t="str">
        <f t="shared" si="276"/>
        <v>04</v>
      </c>
      <c r="F1811" t="str">
        <f>"067"</f>
        <v>067</v>
      </c>
      <c r="G1811" t="str">
        <f>""</f>
        <v/>
      </c>
      <c r="H1811" t="s">
        <v>1</v>
      </c>
      <c r="I1811" t="s">
        <v>3860</v>
      </c>
      <c r="J1811" t="s">
        <v>7445</v>
      </c>
      <c r="K1811" t="str">
        <f t="shared" si="277"/>
        <v>41006</v>
      </c>
    </row>
    <row r="1812" spans="1:11" customFormat="1" x14ac:dyDescent="0.25">
      <c r="A1812" t="str">
        <f t="shared" si="279"/>
        <v>41</v>
      </c>
      <c r="B1812" t="s">
        <v>812</v>
      </c>
      <c r="C1812" t="str">
        <f t="shared" si="278"/>
        <v>091</v>
      </c>
      <c r="D1812" t="s">
        <v>812</v>
      </c>
      <c r="E1812" t="str">
        <f t="shared" si="276"/>
        <v>04</v>
      </c>
      <c r="F1812" t="str">
        <f>"067"</f>
        <v>067</v>
      </c>
      <c r="G1812" t="str">
        <f>""</f>
        <v/>
      </c>
      <c r="H1812" t="s">
        <v>0</v>
      </c>
      <c r="I1812" t="s">
        <v>3860</v>
      </c>
      <c r="J1812" t="s">
        <v>7445</v>
      </c>
      <c r="K1812" t="str">
        <f t="shared" si="277"/>
        <v>41006</v>
      </c>
    </row>
    <row r="1813" spans="1:11" customFormat="1" x14ac:dyDescent="0.25">
      <c r="A1813" t="str">
        <f t="shared" si="279"/>
        <v>41</v>
      </c>
      <c r="B1813" t="s">
        <v>812</v>
      </c>
      <c r="C1813" t="str">
        <f t="shared" si="278"/>
        <v>091</v>
      </c>
      <c r="D1813" t="s">
        <v>812</v>
      </c>
      <c r="E1813" t="str">
        <f t="shared" si="276"/>
        <v>04</v>
      </c>
      <c r="F1813" t="str">
        <f>"068"</f>
        <v>068</v>
      </c>
      <c r="G1813" t="str">
        <f>""</f>
        <v/>
      </c>
      <c r="H1813" t="s">
        <v>1</v>
      </c>
      <c r="I1813" t="s">
        <v>3860</v>
      </c>
      <c r="J1813" t="s">
        <v>7445</v>
      </c>
      <c r="K1813" t="str">
        <f t="shared" si="277"/>
        <v>41006</v>
      </c>
    </row>
    <row r="1814" spans="1:11" customFormat="1" x14ac:dyDescent="0.25">
      <c r="A1814" t="str">
        <f t="shared" si="279"/>
        <v>41</v>
      </c>
      <c r="B1814" t="s">
        <v>812</v>
      </c>
      <c r="C1814" t="str">
        <f t="shared" si="278"/>
        <v>091</v>
      </c>
      <c r="D1814" t="s">
        <v>812</v>
      </c>
      <c r="E1814" t="str">
        <f t="shared" si="276"/>
        <v>04</v>
      </c>
      <c r="F1814" t="str">
        <f>"068"</f>
        <v>068</v>
      </c>
      <c r="G1814" t="str">
        <f>""</f>
        <v/>
      </c>
      <c r="H1814" t="s">
        <v>0</v>
      </c>
      <c r="I1814" t="s">
        <v>3860</v>
      </c>
      <c r="J1814" t="s">
        <v>7445</v>
      </c>
      <c r="K1814" t="str">
        <f t="shared" si="277"/>
        <v>41006</v>
      </c>
    </row>
    <row r="1815" spans="1:11" customFormat="1" x14ac:dyDescent="0.25">
      <c r="A1815" t="str">
        <f t="shared" si="279"/>
        <v>41</v>
      </c>
      <c r="B1815" t="s">
        <v>812</v>
      </c>
      <c r="C1815" t="str">
        <f t="shared" si="278"/>
        <v>091</v>
      </c>
      <c r="D1815" t="s">
        <v>812</v>
      </c>
      <c r="E1815" t="str">
        <f t="shared" si="276"/>
        <v>04</v>
      </c>
      <c r="F1815" t="str">
        <f>"069"</f>
        <v>069</v>
      </c>
      <c r="G1815" t="str">
        <f>""</f>
        <v/>
      </c>
      <c r="H1815" t="s">
        <v>1</v>
      </c>
      <c r="I1815" t="s">
        <v>3850</v>
      </c>
      <c r="J1815" t="s">
        <v>7435</v>
      </c>
      <c r="K1815" t="str">
        <f t="shared" si="277"/>
        <v>41006</v>
      </c>
    </row>
    <row r="1816" spans="1:11" customFormat="1" x14ac:dyDescent="0.25">
      <c r="A1816" t="str">
        <f t="shared" si="279"/>
        <v>41</v>
      </c>
      <c r="B1816" t="s">
        <v>812</v>
      </c>
      <c r="C1816" t="str">
        <f t="shared" si="278"/>
        <v>091</v>
      </c>
      <c r="D1816" t="s">
        <v>812</v>
      </c>
      <c r="E1816" t="str">
        <f t="shared" si="276"/>
        <v>04</v>
      </c>
      <c r="F1816" t="str">
        <f>"069"</f>
        <v>069</v>
      </c>
      <c r="G1816" t="str">
        <f>""</f>
        <v/>
      </c>
      <c r="H1816" t="s">
        <v>0</v>
      </c>
      <c r="I1816" t="s">
        <v>3850</v>
      </c>
      <c r="J1816" t="s">
        <v>7435</v>
      </c>
      <c r="K1816" t="str">
        <f t="shared" si="277"/>
        <v>41006</v>
      </c>
    </row>
    <row r="1817" spans="1:11" customFormat="1" x14ac:dyDescent="0.25">
      <c r="A1817" t="str">
        <f t="shared" si="279"/>
        <v>41</v>
      </c>
      <c r="B1817" t="s">
        <v>812</v>
      </c>
      <c r="C1817" t="str">
        <f t="shared" si="278"/>
        <v>091</v>
      </c>
      <c r="D1817" t="s">
        <v>812</v>
      </c>
      <c r="E1817" t="str">
        <f t="shared" si="276"/>
        <v>04</v>
      </c>
      <c r="F1817" t="str">
        <f>"070"</f>
        <v>070</v>
      </c>
      <c r="G1817" t="str">
        <f>""</f>
        <v/>
      </c>
      <c r="H1817" t="s">
        <v>1</v>
      </c>
      <c r="I1817" t="s">
        <v>3863</v>
      </c>
      <c r="J1817" t="s">
        <v>7448</v>
      </c>
      <c r="K1817" t="str">
        <f>"41016"</f>
        <v>41016</v>
      </c>
    </row>
    <row r="1818" spans="1:11" customFormat="1" x14ac:dyDescent="0.25">
      <c r="A1818" t="str">
        <f t="shared" si="279"/>
        <v>41</v>
      </c>
      <c r="B1818" t="s">
        <v>812</v>
      </c>
      <c r="C1818" t="str">
        <f t="shared" si="278"/>
        <v>091</v>
      </c>
      <c r="D1818" t="s">
        <v>812</v>
      </c>
      <c r="E1818" t="str">
        <f t="shared" si="276"/>
        <v>04</v>
      </c>
      <c r="F1818" t="str">
        <f>"070"</f>
        <v>070</v>
      </c>
      <c r="G1818" t="str">
        <f>""</f>
        <v/>
      </c>
      <c r="H1818" t="s">
        <v>0</v>
      </c>
      <c r="I1818" t="s">
        <v>3863</v>
      </c>
      <c r="J1818" t="s">
        <v>7448</v>
      </c>
      <c r="K1818" t="str">
        <f>"41016"</f>
        <v>41016</v>
      </c>
    </row>
    <row r="1819" spans="1:11" customFormat="1" x14ac:dyDescent="0.25">
      <c r="A1819" t="str">
        <f t="shared" si="279"/>
        <v>41</v>
      </c>
      <c r="B1819" t="s">
        <v>812</v>
      </c>
      <c r="C1819" t="str">
        <f t="shared" si="278"/>
        <v>091</v>
      </c>
      <c r="D1819" t="s">
        <v>812</v>
      </c>
      <c r="E1819" t="str">
        <f t="shared" ref="E1819:E1882" si="280">"05"</f>
        <v>05</v>
      </c>
      <c r="F1819" t="str">
        <f>"001"</f>
        <v>001</v>
      </c>
      <c r="G1819" t="str">
        <f>""</f>
        <v/>
      </c>
      <c r="H1819" t="s">
        <v>1</v>
      </c>
      <c r="I1819" t="s">
        <v>3864</v>
      </c>
      <c r="J1819" t="s">
        <v>7449</v>
      </c>
      <c r="K1819" t="str">
        <f>"41004"</f>
        <v>41004</v>
      </c>
    </row>
    <row r="1820" spans="1:11" customFormat="1" x14ac:dyDescent="0.25">
      <c r="A1820" t="str">
        <f t="shared" si="279"/>
        <v>41</v>
      </c>
      <c r="B1820" t="s">
        <v>812</v>
      </c>
      <c r="C1820" t="str">
        <f t="shared" si="278"/>
        <v>091</v>
      </c>
      <c r="D1820" t="s">
        <v>812</v>
      </c>
      <c r="E1820" t="str">
        <f t="shared" si="280"/>
        <v>05</v>
      </c>
      <c r="F1820" t="str">
        <f>"001"</f>
        <v>001</v>
      </c>
      <c r="G1820" t="str">
        <f>""</f>
        <v/>
      </c>
      <c r="H1820" t="s">
        <v>0</v>
      </c>
      <c r="I1820" t="s">
        <v>3864</v>
      </c>
      <c r="J1820" t="s">
        <v>7449</v>
      </c>
      <c r="K1820" t="str">
        <f>"41004"</f>
        <v>41004</v>
      </c>
    </row>
    <row r="1821" spans="1:11" customFormat="1" x14ac:dyDescent="0.25">
      <c r="A1821" t="str">
        <f t="shared" si="279"/>
        <v>41</v>
      </c>
      <c r="B1821" t="s">
        <v>812</v>
      </c>
      <c r="C1821" t="str">
        <f t="shared" si="278"/>
        <v>091</v>
      </c>
      <c r="D1821" t="s">
        <v>812</v>
      </c>
      <c r="E1821" t="str">
        <f t="shared" si="280"/>
        <v>05</v>
      </c>
      <c r="F1821" t="str">
        <f>"002"</f>
        <v>002</v>
      </c>
      <c r="G1821" t="str">
        <f>""</f>
        <v/>
      </c>
      <c r="H1821" t="s">
        <v>3</v>
      </c>
      <c r="I1821" t="s">
        <v>3864</v>
      </c>
      <c r="J1821" t="s">
        <v>7449</v>
      </c>
      <c r="K1821" t="str">
        <f>"41004"</f>
        <v>41004</v>
      </c>
    </row>
    <row r="1822" spans="1:11" customFormat="1" x14ac:dyDescent="0.25">
      <c r="A1822" t="str">
        <f t="shared" si="279"/>
        <v>41</v>
      </c>
      <c r="B1822" t="s">
        <v>812</v>
      </c>
      <c r="C1822" t="str">
        <f t="shared" si="278"/>
        <v>091</v>
      </c>
      <c r="D1822" t="s">
        <v>812</v>
      </c>
      <c r="E1822" t="str">
        <f t="shared" si="280"/>
        <v>05</v>
      </c>
      <c r="F1822" t="str">
        <f>"003"</f>
        <v>003</v>
      </c>
      <c r="G1822" t="str">
        <f>""</f>
        <v/>
      </c>
      <c r="H1822" t="s">
        <v>1</v>
      </c>
      <c r="I1822" t="s">
        <v>3865</v>
      </c>
      <c r="J1822" t="s">
        <v>7450</v>
      </c>
      <c r="K1822" t="str">
        <f t="shared" ref="K1822:K1829" si="281">"41013"</f>
        <v>41013</v>
      </c>
    </row>
    <row r="1823" spans="1:11" customFormat="1" x14ac:dyDescent="0.25">
      <c r="A1823" t="str">
        <f t="shared" si="279"/>
        <v>41</v>
      </c>
      <c r="B1823" t="s">
        <v>812</v>
      </c>
      <c r="C1823" t="str">
        <f t="shared" si="278"/>
        <v>091</v>
      </c>
      <c r="D1823" t="s">
        <v>812</v>
      </c>
      <c r="E1823" t="str">
        <f t="shared" si="280"/>
        <v>05</v>
      </c>
      <c r="F1823" t="str">
        <f>"003"</f>
        <v>003</v>
      </c>
      <c r="G1823" t="str">
        <f>""</f>
        <v/>
      </c>
      <c r="H1823" t="s">
        <v>0</v>
      </c>
      <c r="I1823" t="s">
        <v>3865</v>
      </c>
      <c r="J1823" t="s">
        <v>7450</v>
      </c>
      <c r="K1823" t="str">
        <f t="shared" si="281"/>
        <v>41013</v>
      </c>
    </row>
    <row r="1824" spans="1:11" customFormat="1" x14ac:dyDescent="0.25">
      <c r="A1824" t="str">
        <f t="shared" si="279"/>
        <v>41</v>
      </c>
      <c r="B1824" t="s">
        <v>812</v>
      </c>
      <c r="C1824" t="str">
        <f t="shared" si="278"/>
        <v>091</v>
      </c>
      <c r="D1824" t="s">
        <v>812</v>
      </c>
      <c r="E1824" t="str">
        <f t="shared" si="280"/>
        <v>05</v>
      </c>
      <c r="F1824" t="str">
        <f>"004"</f>
        <v>004</v>
      </c>
      <c r="G1824" t="str">
        <f>""</f>
        <v/>
      </c>
      <c r="H1824" t="s">
        <v>1</v>
      </c>
      <c r="I1824" t="s">
        <v>3866</v>
      </c>
      <c r="J1824" t="s">
        <v>7451</v>
      </c>
      <c r="K1824" t="str">
        <f t="shared" si="281"/>
        <v>41013</v>
      </c>
    </row>
    <row r="1825" spans="1:11" customFormat="1" x14ac:dyDescent="0.25">
      <c r="A1825" t="str">
        <f t="shared" si="279"/>
        <v>41</v>
      </c>
      <c r="B1825" t="s">
        <v>812</v>
      </c>
      <c r="C1825" t="str">
        <f t="shared" si="278"/>
        <v>091</v>
      </c>
      <c r="D1825" t="s">
        <v>812</v>
      </c>
      <c r="E1825" t="str">
        <f t="shared" si="280"/>
        <v>05</v>
      </c>
      <c r="F1825" t="str">
        <f>"004"</f>
        <v>004</v>
      </c>
      <c r="G1825" t="str">
        <f>""</f>
        <v/>
      </c>
      <c r="H1825" t="s">
        <v>0</v>
      </c>
      <c r="I1825" t="s">
        <v>3866</v>
      </c>
      <c r="J1825" t="s">
        <v>7451</v>
      </c>
      <c r="K1825" t="str">
        <f t="shared" si="281"/>
        <v>41013</v>
      </c>
    </row>
    <row r="1826" spans="1:11" customFormat="1" x14ac:dyDescent="0.25">
      <c r="A1826" t="str">
        <f t="shared" si="279"/>
        <v>41</v>
      </c>
      <c r="B1826" t="s">
        <v>812</v>
      </c>
      <c r="C1826" t="str">
        <f t="shared" si="278"/>
        <v>091</v>
      </c>
      <c r="D1826" t="s">
        <v>812</v>
      </c>
      <c r="E1826" t="str">
        <f t="shared" si="280"/>
        <v>05</v>
      </c>
      <c r="F1826" t="str">
        <f>"005"</f>
        <v>005</v>
      </c>
      <c r="G1826" t="str">
        <f>""</f>
        <v/>
      </c>
      <c r="H1826" t="s">
        <v>1</v>
      </c>
      <c r="I1826" t="s">
        <v>3867</v>
      </c>
      <c r="J1826" t="s">
        <v>7452</v>
      </c>
      <c r="K1826" t="str">
        <f t="shared" si="281"/>
        <v>41013</v>
      </c>
    </row>
    <row r="1827" spans="1:11" customFormat="1" x14ac:dyDescent="0.25">
      <c r="A1827" t="str">
        <f t="shared" si="279"/>
        <v>41</v>
      </c>
      <c r="B1827" t="s">
        <v>812</v>
      </c>
      <c r="C1827" t="str">
        <f t="shared" si="278"/>
        <v>091</v>
      </c>
      <c r="D1827" t="s">
        <v>812</v>
      </c>
      <c r="E1827" t="str">
        <f t="shared" si="280"/>
        <v>05</v>
      </c>
      <c r="F1827" t="str">
        <f>"005"</f>
        <v>005</v>
      </c>
      <c r="G1827" t="str">
        <f>""</f>
        <v/>
      </c>
      <c r="H1827" t="s">
        <v>0</v>
      </c>
      <c r="I1827" t="s">
        <v>3867</v>
      </c>
      <c r="J1827" t="s">
        <v>7452</v>
      </c>
      <c r="K1827" t="str">
        <f t="shared" si="281"/>
        <v>41013</v>
      </c>
    </row>
    <row r="1828" spans="1:11" customFormat="1" x14ac:dyDescent="0.25">
      <c r="A1828" t="str">
        <f t="shared" si="279"/>
        <v>41</v>
      </c>
      <c r="B1828" t="s">
        <v>812</v>
      </c>
      <c r="C1828" t="str">
        <f t="shared" si="278"/>
        <v>091</v>
      </c>
      <c r="D1828" t="s">
        <v>812</v>
      </c>
      <c r="E1828" t="str">
        <f t="shared" si="280"/>
        <v>05</v>
      </c>
      <c r="F1828" t="str">
        <f>"006"</f>
        <v>006</v>
      </c>
      <c r="G1828" t="str">
        <f>""</f>
        <v/>
      </c>
      <c r="H1828" t="s">
        <v>1</v>
      </c>
      <c r="I1828" t="s">
        <v>3866</v>
      </c>
      <c r="J1828" t="s">
        <v>7451</v>
      </c>
      <c r="K1828" t="str">
        <f t="shared" si="281"/>
        <v>41013</v>
      </c>
    </row>
    <row r="1829" spans="1:11" customFormat="1" x14ac:dyDescent="0.25">
      <c r="A1829" t="str">
        <f t="shared" si="279"/>
        <v>41</v>
      </c>
      <c r="B1829" t="s">
        <v>812</v>
      </c>
      <c r="C1829" t="str">
        <f t="shared" si="278"/>
        <v>091</v>
      </c>
      <c r="D1829" t="s">
        <v>812</v>
      </c>
      <c r="E1829" t="str">
        <f t="shared" si="280"/>
        <v>05</v>
      </c>
      <c r="F1829" t="str">
        <f>"006"</f>
        <v>006</v>
      </c>
      <c r="G1829" t="str">
        <f>""</f>
        <v/>
      </c>
      <c r="H1829" t="s">
        <v>0</v>
      </c>
      <c r="I1829" t="s">
        <v>3866</v>
      </c>
      <c r="J1829" t="s">
        <v>7451</v>
      </c>
      <c r="K1829" t="str">
        <f t="shared" si="281"/>
        <v>41013</v>
      </c>
    </row>
    <row r="1830" spans="1:11" customFormat="1" x14ac:dyDescent="0.25">
      <c r="A1830" t="str">
        <f t="shared" si="279"/>
        <v>41</v>
      </c>
      <c r="B1830" t="s">
        <v>812</v>
      </c>
      <c r="C1830" t="str">
        <f t="shared" si="278"/>
        <v>091</v>
      </c>
      <c r="D1830" t="s">
        <v>812</v>
      </c>
      <c r="E1830" t="str">
        <f t="shared" si="280"/>
        <v>05</v>
      </c>
      <c r="F1830" t="str">
        <f>"007"</f>
        <v>007</v>
      </c>
      <c r="G1830" t="str">
        <f>""</f>
        <v/>
      </c>
      <c r="H1830" t="s">
        <v>3</v>
      </c>
      <c r="I1830" t="s">
        <v>3868</v>
      </c>
      <c r="J1830" t="s">
        <v>7453</v>
      </c>
      <c r="K1830" t="str">
        <f>"41012"</f>
        <v>41012</v>
      </c>
    </row>
    <row r="1831" spans="1:11" customFormat="1" x14ac:dyDescent="0.25">
      <c r="A1831" t="str">
        <f t="shared" si="279"/>
        <v>41</v>
      </c>
      <c r="B1831" t="s">
        <v>812</v>
      </c>
      <c r="C1831" t="str">
        <f t="shared" si="278"/>
        <v>091</v>
      </c>
      <c r="D1831" t="s">
        <v>812</v>
      </c>
      <c r="E1831" t="str">
        <f t="shared" si="280"/>
        <v>05</v>
      </c>
      <c r="F1831" t="str">
        <f>"008"</f>
        <v>008</v>
      </c>
      <c r="G1831" t="str">
        <f>""</f>
        <v/>
      </c>
      <c r="H1831" t="s">
        <v>3</v>
      </c>
      <c r="I1831" t="s">
        <v>3869</v>
      </c>
      <c r="J1831" t="s">
        <v>7454</v>
      </c>
      <c r="K1831" t="str">
        <f t="shared" ref="K1831:K1844" si="282">"41013"</f>
        <v>41013</v>
      </c>
    </row>
    <row r="1832" spans="1:11" customFormat="1" x14ac:dyDescent="0.25">
      <c r="A1832" t="str">
        <f t="shared" si="279"/>
        <v>41</v>
      </c>
      <c r="B1832" t="s">
        <v>812</v>
      </c>
      <c r="C1832" t="str">
        <f t="shared" si="278"/>
        <v>091</v>
      </c>
      <c r="D1832" t="s">
        <v>812</v>
      </c>
      <c r="E1832" t="str">
        <f t="shared" si="280"/>
        <v>05</v>
      </c>
      <c r="F1832" t="str">
        <f>"009"</f>
        <v>009</v>
      </c>
      <c r="G1832" t="str">
        <f>""</f>
        <v/>
      </c>
      <c r="H1832" t="s">
        <v>1</v>
      </c>
      <c r="I1832" t="s">
        <v>3870</v>
      </c>
      <c r="J1832" t="s">
        <v>7455</v>
      </c>
      <c r="K1832" t="str">
        <f t="shared" si="282"/>
        <v>41013</v>
      </c>
    </row>
    <row r="1833" spans="1:11" customFormat="1" x14ac:dyDescent="0.25">
      <c r="A1833" t="str">
        <f t="shared" si="279"/>
        <v>41</v>
      </c>
      <c r="B1833" t="s">
        <v>812</v>
      </c>
      <c r="C1833" t="str">
        <f t="shared" si="278"/>
        <v>091</v>
      </c>
      <c r="D1833" t="s">
        <v>812</v>
      </c>
      <c r="E1833" t="str">
        <f t="shared" si="280"/>
        <v>05</v>
      </c>
      <c r="F1833" t="str">
        <f>"009"</f>
        <v>009</v>
      </c>
      <c r="G1833" t="str">
        <f>""</f>
        <v/>
      </c>
      <c r="H1833" t="s">
        <v>0</v>
      </c>
      <c r="I1833" t="s">
        <v>3870</v>
      </c>
      <c r="J1833" t="s">
        <v>7455</v>
      </c>
      <c r="K1833" t="str">
        <f t="shared" si="282"/>
        <v>41013</v>
      </c>
    </row>
    <row r="1834" spans="1:11" customFormat="1" x14ac:dyDescent="0.25">
      <c r="A1834" t="str">
        <f t="shared" si="279"/>
        <v>41</v>
      </c>
      <c r="B1834" t="s">
        <v>812</v>
      </c>
      <c r="C1834" t="str">
        <f t="shared" si="278"/>
        <v>091</v>
      </c>
      <c r="D1834" t="s">
        <v>812</v>
      </c>
      <c r="E1834" t="str">
        <f t="shared" si="280"/>
        <v>05</v>
      </c>
      <c r="F1834" t="str">
        <f>"010"</f>
        <v>010</v>
      </c>
      <c r="G1834" t="str">
        <f>""</f>
        <v/>
      </c>
      <c r="H1834" t="s">
        <v>1</v>
      </c>
      <c r="I1834" t="s">
        <v>3870</v>
      </c>
      <c r="J1834" t="s">
        <v>7455</v>
      </c>
      <c r="K1834" t="str">
        <f t="shared" si="282"/>
        <v>41013</v>
      </c>
    </row>
    <row r="1835" spans="1:11" customFormat="1" x14ac:dyDescent="0.25">
      <c r="A1835" t="str">
        <f t="shared" si="279"/>
        <v>41</v>
      </c>
      <c r="B1835" t="s">
        <v>812</v>
      </c>
      <c r="C1835" t="str">
        <f t="shared" si="278"/>
        <v>091</v>
      </c>
      <c r="D1835" t="s">
        <v>812</v>
      </c>
      <c r="E1835" t="str">
        <f t="shared" si="280"/>
        <v>05</v>
      </c>
      <c r="F1835" t="str">
        <f>"010"</f>
        <v>010</v>
      </c>
      <c r="G1835" t="str">
        <f>""</f>
        <v/>
      </c>
      <c r="H1835" t="s">
        <v>0</v>
      </c>
      <c r="I1835" t="s">
        <v>3870</v>
      </c>
      <c r="J1835" t="s">
        <v>7455</v>
      </c>
      <c r="K1835" t="str">
        <f t="shared" si="282"/>
        <v>41013</v>
      </c>
    </row>
    <row r="1836" spans="1:11" customFormat="1" x14ac:dyDescent="0.25">
      <c r="A1836" t="str">
        <f t="shared" si="279"/>
        <v>41</v>
      </c>
      <c r="B1836" t="s">
        <v>812</v>
      </c>
      <c r="C1836" t="str">
        <f t="shared" si="278"/>
        <v>091</v>
      </c>
      <c r="D1836" t="s">
        <v>812</v>
      </c>
      <c r="E1836" t="str">
        <f t="shared" si="280"/>
        <v>05</v>
      </c>
      <c r="F1836" t="str">
        <f>"011"</f>
        <v>011</v>
      </c>
      <c r="G1836" t="str">
        <f>""</f>
        <v/>
      </c>
      <c r="H1836" t="s">
        <v>3</v>
      </c>
      <c r="I1836" t="s">
        <v>3871</v>
      </c>
      <c r="J1836" t="s">
        <v>7456</v>
      </c>
      <c r="K1836" t="str">
        <f t="shared" si="282"/>
        <v>41013</v>
      </c>
    </row>
    <row r="1837" spans="1:11" customFormat="1" x14ac:dyDescent="0.25">
      <c r="A1837" t="str">
        <f t="shared" si="279"/>
        <v>41</v>
      </c>
      <c r="B1837" t="s">
        <v>812</v>
      </c>
      <c r="C1837" t="str">
        <f t="shared" si="278"/>
        <v>091</v>
      </c>
      <c r="D1837" t="s">
        <v>812</v>
      </c>
      <c r="E1837" t="str">
        <f t="shared" si="280"/>
        <v>05</v>
      </c>
      <c r="F1837" t="str">
        <f>"012"</f>
        <v>012</v>
      </c>
      <c r="G1837" t="str">
        <f>""</f>
        <v/>
      </c>
      <c r="H1837" t="s">
        <v>3</v>
      </c>
      <c r="I1837" t="s">
        <v>3872</v>
      </c>
      <c r="J1837" t="s">
        <v>7457</v>
      </c>
      <c r="K1837" t="str">
        <f t="shared" si="282"/>
        <v>41013</v>
      </c>
    </row>
    <row r="1838" spans="1:11" customFormat="1" x14ac:dyDescent="0.25">
      <c r="A1838" t="str">
        <f t="shared" si="279"/>
        <v>41</v>
      </c>
      <c r="B1838" t="s">
        <v>812</v>
      </c>
      <c r="C1838" t="str">
        <f t="shared" si="278"/>
        <v>091</v>
      </c>
      <c r="D1838" t="s">
        <v>812</v>
      </c>
      <c r="E1838" t="str">
        <f t="shared" si="280"/>
        <v>05</v>
      </c>
      <c r="F1838" t="str">
        <f>"013"</f>
        <v>013</v>
      </c>
      <c r="G1838" t="str">
        <f>""</f>
        <v/>
      </c>
      <c r="H1838" t="s">
        <v>3</v>
      </c>
      <c r="I1838" t="s">
        <v>3873</v>
      </c>
      <c r="J1838" t="s">
        <v>7458</v>
      </c>
      <c r="K1838" t="str">
        <f t="shared" si="282"/>
        <v>41013</v>
      </c>
    </row>
    <row r="1839" spans="1:11" customFormat="1" x14ac:dyDescent="0.25">
      <c r="A1839" t="str">
        <f t="shared" si="279"/>
        <v>41</v>
      </c>
      <c r="B1839" t="s">
        <v>812</v>
      </c>
      <c r="C1839" t="str">
        <f t="shared" si="278"/>
        <v>091</v>
      </c>
      <c r="D1839" t="s">
        <v>812</v>
      </c>
      <c r="E1839" t="str">
        <f t="shared" si="280"/>
        <v>05</v>
      </c>
      <c r="F1839" t="str">
        <f>"014"</f>
        <v>014</v>
      </c>
      <c r="G1839" t="str">
        <f>""</f>
        <v/>
      </c>
      <c r="H1839" t="s">
        <v>1</v>
      </c>
      <c r="I1839" t="s">
        <v>3874</v>
      </c>
      <c r="J1839" t="s">
        <v>7459</v>
      </c>
      <c r="K1839" t="str">
        <f t="shared" si="282"/>
        <v>41013</v>
      </c>
    </row>
    <row r="1840" spans="1:11" customFormat="1" x14ac:dyDescent="0.25">
      <c r="A1840" t="str">
        <f t="shared" si="279"/>
        <v>41</v>
      </c>
      <c r="B1840" t="s">
        <v>812</v>
      </c>
      <c r="C1840" t="str">
        <f t="shared" si="278"/>
        <v>091</v>
      </c>
      <c r="D1840" t="s">
        <v>812</v>
      </c>
      <c r="E1840" t="str">
        <f t="shared" si="280"/>
        <v>05</v>
      </c>
      <c r="F1840" t="str">
        <f>"014"</f>
        <v>014</v>
      </c>
      <c r="G1840" t="str">
        <f>""</f>
        <v/>
      </c>
      <c r="H1840" t="s">
        <v>0</v>
      </c>
      <c r="I1840" t="s">
        <v>3874</v>
      </c>
      <c r="J1840" t="s">
        <v>7459</v>
      </c>
      <c r="K1840" t="str">
        <f t="shared" si="282"/>
        <v>41013</v>
      </c>
    </row>
    <row r="1841" spans="1:11" customFormat="1" x14ac:dyDescent="0.25">
      <c r="A1841" t="str">
        <f t="shared" si="279"/>
        <v>41</v>
      </c>
      <c r="B1841" t="s">
        <v>812</v>
      </c>
      <c r="C1841" t="str">
        <f t="shared" si="278"/>
        <v>091</v>
      </c>
      <c r="D1841" t="s">
        <v>812</v>
      </c>
      <c r="E1841" t="str">
        <f t="shared" si="280"/>
        <v>05</v>
      </c>
      <c r="F1841" t="str">
        <f>"015"</f>
        <v>015</v>
      </c>
      <c r="G1841" t="str">
        <f>""</f>
        <v/>
      </c>
      <c r="H1841" t="s">
        <v>1</v>
      </c>
      <c r="I1841" t="s">
        <v>3875</v>
      </c>
      <c r="J1841" t="s">
        <v>7460</v>
      </c>
      <c r="K1841" t="str">
        <f t="shared" si="282"/>
        <v>41013</v>
      </c>
    </row>
    <row r="1842" spans="1:11" customFormat="1" x14ac:dyDescent="0.25">
      <c r="A1842" t="str">
        <f t="shared" si="279"/>
        <v>41</v>
      </c>
      <c r="B1842" t="s">
        <v>812</v>
      </c>
      <c r="C1842" t="str">
        <f t="shared" si="278"/>
        <v>091</v>
      </c>
      <c r="D1842" t="s">
        <v>812</v>
      </c>
      <c r="E1842" t="str">
        <f t="shared" si="280"/>
        <v>05</v>
      </c>
      <c r="F1842" t="str">
        <f>"015"</f>
        <v>015</v>
      </c>
      <c r="G1842" t="str">
        <f>""</f>
        <v/>
      </c>
      <c r="H1842" t="s">
        <v>0</v>
      </c>
      <c r="I1842" t="s">
        <v>3875</v>
      </c>
      <c r="J1842" t="s">
        <v>7460</v>
      </c>
      <c r="K1842" t="str">
        <f t="shared" si="282"/>
        <v>41013</v>
      </c>
    </row>
    <row r="1843" spans="1:11" customFormat="1" x14ac:dyDescent="0.25">
      <c r="A1843" t="str">
        <f t="shared" si="279"/>
        <v>41</v>
      </c>
      <c r="B1843" t="s">
        <v>812</v>
      </c>
      <c r="C1843" t="str">
        <f t="shared" si="278"/>
        <v>091</v>
      </c>
      <c r="D1843" t="s">
        <v>812</v>
      </c>
      <c r="E1843" t="str">
        <f t="shared" si="280"/>
        <v>05</v>
      </c>
      <c r="F1843" t="str">
        <f>"016"</f>
        <v>016</v>
      </c>
      <c r="G1843" t="str">
        <f>""</f>
        <v/>
      </c>
      <c r="H1843" t="s">
        <v>1</v>
      </c>
      <c r="I1843" t="s">
        <v>3872</v>
      </c>
      <c r="J1843" t="s">
        <v>7457</v>
      </c>
      <c r="K1843" t="str">
        <f t="shared" si="282"/>
        <v>41013</v>
      </c>
    </row>
    <row r="1844" spans="1:11" customFormat="1" x14ac:dyDescent="0.25">
      <c r="A1844" t="str">
        <f t="shared" si="279"/>
        <v>41</v>
      </c>
      <c r="B1844" t="s">
        <v>812</v>
      </c>
      <c r="C1844" t="str">
        <f t="shared" si="278"/>
        <v>091</v>
      </c>
      <c r="D1844" t="s">
        <v>812</v>
      </c>
      <c r="E1844" t="str">
        <f t="shared" si="280"/>
        <v>05</v>
      </c>
      <c r="F1844" t="str">
        <f>"016"</f>
        <v>016</v>
      </c>
      <c r="G1844" t="str">
        <f>""</f>
        <v/>
      </c>
      <c r="H1844" t="s">
        <v>0</v>
      </c>
      <c r="I1844" t="s">
        <v>3872</v>
      </c>
      <c r="J1844" t="s">
        <v>7457</v>
      </c>
      <c r="K1844" t="str">
        <f t="shared" si="282"/>
        <v>41013</v>
      </c>
    </row>
    <row r="1845" spans="1:11" customFormat="1" x14ac:dyDescent="0.25">
      <c r="A1845" t="str">
        <f t="shared" si="279"/>
        <v>41</v>
      </c>
      <c r="B1845" t="s">
        <v>812</v>
      </c>
      <c r="C1845" t="str">
        <f t="shared" si="278"/>
        <v>091</v>
      </c>
      <c r="D1845" t="s">
        <v>812</v>
      </c>
      <c r="E1845" t="str">
        <f t="shared" si="280"/>
        <v>05</v>
      </c>
      <c r="F1845" t="str">
        <f>"017"</f>
        <v>017</v>
      </c>
      <c r="G1845" t="str">
        <f>""</f>
        <v/>
      </c>
      <c r="H1845" t="s">
        <v>1</v>
      </c>
      <c r="I1845" t="s">
        <v>3876</v>
      </c>
      <c r="J1845" t="s">
        <v>7461</v>
      </c>
      <c r="K1845" t="str">
        <f>"41005"</f>
        <v>41005</v>
      </c>
    </row>
    <row r="1846" spans="1:11" customFormat="1" x14ac:dyDescent="0.25">
      <c r="A1846" t="str">
        <f t="shared" si="279"/>
        <v>41</v>
      </c>
      <c r="B1846" t="s">
        <v>812</v>
      </c>
      <c r="C1846" t="str">
        <f t="shared" si="278"/>
        <v>091</v>
      </c>
      <c r="D1846" t="s">
        <v>812</v>
      </c>
      <c r="E1846" t="str">
        <f t="shared" si="280"/>
        <v>05</v>
      </c>
      <c r="F1846" t="str">
        <f>"017"</f>
        <v>017</v>
      </c>
      <c r="G1846" t="str">
        <f>""</f>
        <v/>
      </c>
      <c r="H1846" t="s">
        <v>0</v>
      </c>
      <c r="I1846" t="s">
        <v>3876</v>
      </c>
      <c r="J1846" t="s">
        <v>7461</v>
      </c>
      <c r="K1846" t="str">
        <f>"41005"</f>
        <v>41005</v>
      </c>
    </row>
    <row r="1847" spans="1:11" customFormat="1" x14ac:dyDescent="0.25">
      <c r="A1847" t="str">
        <f t="shared" si="279"/>
        <v>41</v>
      </c>
      <c r="B1847" t="s">
        <v>812</v>
      </c>
      <c r="C1847" t="str">
        <f t="shared" si="278"/>
        <v>091</v>
      </c>
      <c r="D1847" t="s">
        <v>812</v>
      </c>
      <c r="E1847" t="str">
        <f t="shared" si="280"/>
        <v>05</v>
      </c>
      <c r="F1847" t="str">
        <f>"018"</f>
        <v>018</v>
      </c>
      <c r="G1847" t="str">
        <f>""</f>
        <v/>
      </c>
      <c r="H1847" t="s">
        <v>3</v>
      </c>
      <c r="I1847" t="s">
        <v>3877</v>
      </c>
      <c r="J1847" t="s">
        <v>7462</v>
      </c>
      <c r="K1847" t="str">
        <f>"41013"</f>
        <v>41013</v>
      </c>
    </row>
    <row r="1848" spans="1:11" customFormat="1" x14ac:dyDescent="0.25">
      <c r="A1848" t="str">
        <f t="shared" si="279"/>
        <v>41</v>
      </c>
      <c r="B1848" t="s">
        <v>812</v>
      </c>
      <c r="C1848" t="str">
        <f t="shared" si="278"/>
        <v>091</v>
      </c>
      <c r="D1848" t="s">
        <v>812</v>
      </c>
      <c r="E1848" t="str">
        <f t="shared" si="280"/>
        <v>05</v>
      </c>
      <c r="F1848" t="str">
        <f>"019"</f>
        <v>019</v>
      </c>
      <c r="G1848" t="str">
        <f>""</f>
        <v/>
      </c>
      <c r="H1848" t="s">
        <v>3</v>
      </c>
      <c r="I1848" t="s">
        <v>3864</v>
      </c>
      <c r="J1848" t="s">
        <v>7449</v>
      </c>
      <c r="K1848" t="str">
        <f>"41004"</f>
        <v>41004</v>
      </c>
    </row>
    <row r="1849" spans="1:11" customFormat="1" x14ac:dyDescent="0.25">
      <c r="A1849" t="str">
        <f t="shared" si="279"/>
        <v>41</v>
      </c>
      <c r="B1849" t="s">
        <v>812</v>
      </c>
      <c r="C1849" t="str">
        <f t="shared" si="278"/>
        <v>091</v>
      </c>
      <c r="D1849" t="s">
        <v>812</v>
      </c>
      <c r="E1849" t="str">
        <f t="shared" si="280"/>
        <v>05</v>
      </c>
      <c r="F1849" t="str">
        <f>"020"</f>
        <v>020</v>
      </c>
      <c r="G1849" t="str">
        <f>""</f>
        <v/>
      </c>
      <c r="H1849" t="s">
        <v>1</v>
      </c>
      <c r="I1849" t="s">
        <v>3864</v>
      </c>
      <c r="J1849" t="s">
        <v>7449</v>
      </c>
      <c r="K1849" t="str">
        <f>"41004"</f>
        <v>41004</v>
      </c>
    </row>
    <row r="1850" spans="1:11" customFormat="1" x14ac:dyDescent="0.25">
      <c r="A1850" t="str">
        <f t="shared" si="279"/>
        <v>41</v>
      </c>
      <c r="B1850" t="s">
        <v>812</v>
      </c>
      <c r="C1850" t="str">
        <f t="shared" si="278"/>
        <v>091</v>
      </c>
      <c r="D1850" t="s">
        <v>812</v>
      </c>
      <c r="E1850" t="str">
        <f t="shared" si="280"/>
        <v>05</v>
      </c>
      <c r="F1850" t="str">
        <f>"020"</f>
        <v>020</v>
      </c>
      <c r="G1850" t="str">
        <f>""</f>
        <v/>
      </c>
      <c r="H1850" t="s">
        <v>0</v>
      </c>
      <c r="I1850" t="s">
        <v>3864</v>
      </c>
      <c r="J1850" t="s">
        <v>7449</v>
      </c>
      <c r="K1850" t="str">
        <f>"41004"</f>
        <v>41004</v>
      </c>
    </row>
    <row r="1851" spans="1:11" customFormat="1" x14ac:dyDescent="0.25">
      <c r="A1851" t="str">
        <f t="shared" si="279"/>
        <v>41</v>
      </c>
      <c r="B1851" t="s">
        <v>812</v>
      </c>
      <c r="C1851" t="str">
        <f t="shared" si="278"/>
        <v>091</v>
      </c>
      <c r="D1851" t="s">
        <v>812</v>
      </c>
      <c r="E1851" t="str">
        <f t="shared" si="280"/>
        <v>05</v>
      </c>
      <c r="F1851" t="str">
        <f>"020"</f>
        <v>020</v>
      </c>
      <c r="G1851" t="str">
        <f>""</f>
        <v/>
      </c>
      <c r="H1851" t="s">
        <v>2</v>
      </c>
      <c r="I1851" t="s">
        <v>3864</v>
      </c>
      <c r="J1851" t="s">
        <v>7449</v>
      </c>
      <c r="K1851" t="str">
        <f>"41004"</f>
        <v>41004</v>
      </c>
    </row>
    <row r="1852" spans="1:11" customFormat="1" x14ac:dyDescent="0.25">
      <c r="A1852" t="str">
        <f t="shared" si="279"/>
        <v>41</v>
      </c>
      <c r="B1852" t="s">
        <v>812</v>
      </c>
      <c r="C1852" t="str">
        <f t="shared" si="278"/>
        <v>091</v>
      </c>
      <c r="D1852" t="s">
        <v>812</v>
      </c>
      <c r="E1852" t="str">
        <f t="shared" si="280"/>
        <v>05</v>
      </c>
      <c r="F1852" t="str">
        <f>"021"</f>
        <v>021</v>
      </c>
      <c r="G1852" t="str">
        <f>""</f>
        <v/>
      </c>
      <c r="H1852" t="s">
        <v>1</v>
      </c>
      <c r="I1852" t="s">
        <v>3869</v>
      </c>
      <c r="J1852" t="s">
        <v>7454</v>
      </c>
      <c r="K1852" t="str">
        <f>"41013"</f>
        <v>41013</v>
      </c>
    </row>
    <row r="1853" spans="1:11" customFormat="1" x14ac:dyDescent="0.25">
      <c r="A1853" t="str">
        <f t="shared" si="279"/>
        <v>41</v>
      </c>
      <c r="B1853" t="s">
        <v>812</v>
      </c>
      <c r="C1853" t="str">
        <f t="shared" ref="C1853:C1916" si="283">"091"</f>
        <v>091</v>
      </c>
      <c r="D1853" t="s">
        <v>812</v>
      </c>
      <c r="E1853" t="str">
        <f t="shared" si="280"/>
        <v>05</v>
      </c>
      <c r="F1853" t="str">
        <f>"021"</f>
        <v>021</v>
      </c>
      <c r="G1853" t="str">
        <f>""</f>
        <v/>
      </c>
      <c r="H1853" t="s">
        <v>0</v>
      </c>
      <c r="I1853" t="s">
        <v>3869</v>
      </c>
      <c r="J1853" t="s">
        <v>7454</v>
      </c>
      <c r="K1853" t="str">
        <f>"41013"</f>
        <v>41013</v>
      </c>
    </row>
    <row r="1854" spans="1:11" customFormat="1" x14ac:dyDescent="0.25">
      <c r="A1854" t="str">
        <f t="shared" si="279"/>
        <v>41</v>
      </c>
      <c r="B1854" t="s">
        <v>812</v>
      </c>
      <c r="C1854" t="str">
        <f t="shared" si="283"/>
        <v>091</v>
      </c>
      <c r="D1854" t="s">
        <v>812</v>
      </c>
      <c r="E1854" t="str">
        <f t="shared" si="280"/>
        <v>05</v>
      </c>
      <c r="F1854" t="str">
        <f>"022"</f>
        <v>022</v>
      </c>
      <c r="G1854" t="str">
        <f>""</f>
        <v/>
      </c>
      <c r="H1854" t="s">
        <v>1</v>
      </c>
      <c r="I1854" t="s">
        <v>3867</v>
      </c>
      <c r="J1854" t="s">
        <v>7452</v>
      </c>
      <c r="K1854" t="str">
        <f>"41013"</f>
        <v>41013</v>
      </c>
    </row>
    <row r="1855" spans="1:11" customFormat="1" x14ac:dyDescent="0.25">
      <c r="A1855" t="str">
        <f t="shared" si="279"/>
        <v>41</v>
      </c>
      <c r="B1855" t="s">
        <v>812</v>
      </c>
      <c r="C1855" t="str">
        <f t="shared" si="283"/>
        <v>091</v>
      </c>
      <c r="D1855" t="s">
        <v>812</v>
      </c>
      <c r="E1855" t="str">
        <f t="shared" si="280"/>
        <v>05</v>
      </c>
      <c r="F1855" t="str">
        <f>"022"</f>
        <v>022</v>
      </c>
      <c r="G1855" t="str">
        <f>""</f>
        <v/>
      </c>
      <c r="H1855" t="s">
        <v>0</v>
      </c>
      <c r="I1855" t="s">
        <v>3867</v>
      </c>
      <c r="J1855" t="s">
        <v>7452</v>
      </c>
      <c r="K1855" t="str">
        <f>"41013"</f>
        <v>41013</v>
      </c>
    </row>
    <row r="1856" spans="1:11" customFormat="1" x14ac:dyDescent="0.25">
      <c r="A1856" t="str">
        <f t="shared" si="279"/>
        <v>41</v>
      </c>
      <c r="B1856" t="s">
        <v>812</v>
      </c>
      <c r="C1856" t="str">
        <f t="shared" si="283"/>
        <v>091</v>
      </c>
      <c r="D1856" t="s">
        <v>812</v>
      </c>
      <c r="E1856" t="str">
        <f t="shared" si="280"/>
        <v>05</v>
      </c>
      <c r="F1856" t="str">
        <f>"023"</f>
        <v>023</v>
      </c>
      <c r="G1856" t="str">
        <f>""</f>
        <v/>
      </c>
      <c r="H1856" t="s">
        <v>3</v>
      </c>
      <c r="I1856" t="s">
        <v>3865</v>
      </c>
      <c r="J1856" t="s">
        <v>7450</v>
      </c>
      <c r="K1856" t="str">
        <f>"41013"</f>
        <v>41013</v>
      </c>
    </row>
    <row r="1857" spans="1:11" customFormat="1" x14ac:dyDescent="0.25">
      <c r="A1857" t="str">
        <f t="shared" si="279"/>
        <v>41</v>
      </c>
      <c r="B1857" t="s">
        <v>812</v>
      </c>
      <c r="C1857" t="str">
        <f t="shared" si="283"/>
        <v>091</v>
      </c>
      <c r="D1857" t="s">
        <v>812</v>
      </c>
      <c r="E1857" t="str">
        <f t="shared" si="280"/>
        <v>05</v>
      </c>
      <c r="F1857" t="str">
        <f>"024"</f>
        <v>024</v>
      </c>
      <c r="G1857" t="str">
        <f>""</f>
        <v/>
      </c>
      <c r="H1857" t="s">
        <v>1</v>
      </c>
      <c r="I1857" t="s">
        <v>3878</v>
      </c>
      <c r="J1857" t="s">
        <v>7463</v>
      </c>
      <c r="K1857" t="str">
        <f>"41006"</f>
        <v>41006</v>
      </c>
    </row>
    <row r="1858" spans="1:11" customFormat="1" x14ac:dyDescent="0.25">
      <c r="A1858" t="str">
        <f t="shared" si="279"/>
        <v>41</v>
      </c>
      <c r="B1858" t="s">
        <v>812</v>
      </c>
      <c r="C1858" t="str">
        <f t="shared" si="283"/>
        <v>091</v>
      </c>
      <c r="D1858" t="s">
        <v>812</v>
      </c>
      <c r="E1858" t="str">
        <f t="shared" si="280"/>
        <v>05</v>
      </c>
      <c r="F1858" t="str">
        <f>"024"</f>
        <v>024</v>
      </c>
      <c r="G1858" t="str">
        <f>""</f>
        <v/>
      </c>
      <c r="H1858" t="s">
        <v>0</v>
      </c>
      <c r="I1858" t="s">
        <v>3878</v>
      </c>
      <c r="J1858" t="s">
        <v>7463</v>
      </c>
      <c r="K1858" t="str">
        <f>"41006"</f>
        <v>41006</v>
      </c>
    </row>
    <row r="1859" spans="1:11" customFormat="1" x14ac:dyDescent="0.25">
      <c r="A1859" t="str">
        <f t="shared" ref="A1859:A1922" si="284">"41"</f>
        <v>41</v>
      </c>
      <c r="B1859" t="s">
        <v>812</v>
      </c>
      <c r="C1859" t="str">
        <f t="shared" si="283"/>
        <v>091</v>
      </c>
      <c r="D1859" t="s">
        <v>812</v>
      </c>
      <c r="E1859" t="str">
        <f t="shared" si="280"/>
        <v>05</v>
      </c>
      <c r="F1859" t="str">
        <f>"025"</f>
        <v>025</v>
      </c>
      <c r="G1859" t="str">
        <f>""</f>
        <v/>
      </c>
      <c r="H1859" t="s">
        <v>1</v>
      </c>
      <c r="I1859" t="s">
        <v>3879</v>
      </c>
      <c r="J1859" t="s">
        <v>7464</v>
      </c>
      <c r="K1859" t="str">
        <f>"41013"</f>
        <v>41013</v>
      </c>
    </row>
    <row r="1860" spans="1:11" customFormat="1" x14ac:dyDescent="0.25">
      <c r="A1860" t="str">
        <f t="shared" si="284"/>
        <v>41</v>
      </c>
      <c r="B1860" t="s">
        <v>812</v>
      </c>
      <c r="C1860" t="str">
        <f t="shared" si="283"/>
        <v>091</v>
      </c>
      <c r="D1860" t="s">
        <v>812</v>
      </c>
      <c r="E1860" t="str">
        <f t="shared" si="280"/>
        <v>05</v>
      </c>
      <c r="F1860" t="str">
        <f>"025"</f>
        <v>025</v>
      </c>
      <c r="G1860" t="str">
        <f>""</f>
        <v/>
      </c>
      <c r="H1860" t="s">
        <v>0</v>
      </c>
      <c r="I1860" t="s">
        <v>3879</v>
      </c>
      <c r="J1860" t="s">
        <v>7464</v>
      </c>
      <c r="K1860" t="str">
        <f>"41013"</f>
        <v>41013</v>
      </c>
    </row>
    <row r="1861" spans="1:11" customFormat="1" x14ac:dyDescent="0.25">
      <c r="A1861" t="str">
        <f t="shared" si="284"/>
        <v>41</v>
      </c>
      <c r="B1861" t="s">
        <v>812</v>
      </c>
      <c r="C1861" t="str">
        <f t="shared" si="283"/>
        <v>091</v>
      </c>
      <c r="D1861" t="s">
        <v>812</v>
      </c>
      <c r="E1861" t="str">
        <f t="shared" si="280"/>
        <v>05</v>
      </c>
      <c r="F1861" t="str">
        <f>"027"</f>
        <v>027</v>
      </c>
      <c r="G1861" t="str">
        <f>""</f>
        <v/>
      </c>
      <c r="H1861" t="s">
        <v>1</v>
      </c>
      <c r="I1861" t="s">
        <v>3880</v>
      </c>
      <c r="J1861" t="s">
        <v>7465</v>
      </c>
      <c r="K1861" t="str">
        <f>"41005"</f>
        <v>41005</v>
      </c>
    </row>
    <row r="1862" spans="1:11" customFormat="1" x14ac:dyDescent="0.25">
      <c r="A1862" t="str">
        <f t="shared" si="284"/>
        <v>41</v>
      </c>
      <c r="B1862" t="s">
        <v>812</v>
      </c>
      <c r="C1862" t="str">
        <f t="shared" si="283"/>
        <v>091</v>
      </c>
      <c r="D1862" t="s">
        <v>812</v>
      </c>
      <c r="E1862" t="str">
        <f t="shared" si="280"/>
        <v>05</v>
      </c>
      <c r="F1862" t="str">
        <f>"027"</f>
        <v>027</v>
      </c>
      <c r="G1862" t="str">
        <f>""</f>
        <v/>
      </c>
      <c r="H1862" t="s">
        <v>0</v>
      </c>
      <c r="I1862" t="s">
        <v>3880</v>
      </c>
      <c r="J1862" t="s">
        <v>7465</v>
      </c>
      <c r="K1862" t="str">
        <f>"41005"</f>
        <v>41005</v>
      </c>
    </row>
    <row r="1863" spans="1:11" customFormat="1" x14ac:dyDescent="0.25">
      <c r="A1863" t="str">
        <f t="shared" si="284"/>
        <v>41</v>
      </c>
      <c r="B1863" t="s">
        <v>812</v>
      </c>
      <c r="C1863" t="str">
        <f t="shared" si="283"/>
        <v>091</v>
      </c>
      <c r="D1863" t="s">
        <v>812</v>
      </c>
      <c r="E1863" t="str">
        <f t="shared" si="280"/>
        <v>05</v>
      </c>
      <c r="F1863" t="str">
        <f>"029"</f>
        <v>029</v>
      </c>
      <c r="G1863" t="str">
        <f>""</f>
        <v/>
      </c>
      <c r="H1863" t="s">
        <v>3</v>
      </c>
      <c r="I1863" t="s">
        <v>3876</v>
      </c>
      <c r="J1863" t="s">
        <v>7461</v>
      </c>
      <c r="K1863" t="str">
        <f>"41005"</f>
        <v>41005</v>
      </c>
    </row>
    <row r="1864" spans="1:11" customFormat="1" x14ac:dyDescent="0.25">
      <c r="A1864" t="str">
        <f t="shared" si="284"/>
        <v>41</v>
      </c>
      <c r="B1864" t="s">
        <v>812</v>
      </c>
      <c r="C1864" t="str">
        <f t="shared" si="283"/>
        <v>091</v>
      </c>
      <c r="D1864" t="s">
        <v>812</v>
      </c>
      <c r="E1864" t="str">
        <f t="shared" si="280"/>
        <v>05</v>
      </c>
      <c r="F1864" t="str">
        <f>"030"</f>
        <v>030</v>
      </c>
      <c r="G1864" t="str">
        <f>""</f>
        <v/>
      </c>
      <c r="H1864" t="s">
        <v>1</v>
      </c>
      <c r="I1864" t="s">
        <v>3876</v>
      </c>
      <c r="J1864" t="s">
        <v>7461</v>
      </c>
      <c r="K1864" t="str">
        <f>"41005"</f>
        <v>41005</v>
      </c>
    </row>
    <row r="1865" spans="1:11" customFormat="1" x14ac:dyDescent="0.25">
      <c r="A1865" t="str">
        <f t="shared" si="284"/>
        <v>41</v>
      </c>
      <c r="B1865" t="s">
        <v>812</v>
      </c>
      <c r="C1865" t="str">
        <f t="shared" si="283"/>
        <v>091</v>
      </c>
      <c r="D1865" t="s">
        <v>812</v>
      </c>
      <c r="E1865" t="str">
        <f t="shared" si="280"/>
        <v>05</v>
      </c>
      <c r="F1865" t="str">
        <f>"030"</f>
        <v>030</v>
      </c>
      <c r="G1865" t="str">
        <f>""</f>
        <v/>
      </c>
      <c r="H1865" t="s">
        <v>0</v>
      </c>
      <c r="I1865" t="s">
        <v>3876</v>
      </c>
      <c r="J1865" t="s">
        <v>7461</v>
      </c>
      <c r="K1865" t="str">
        <f>"41005"</f>
        <v>41005</v>
      </c>
    </row>
    <row r="1866" spans="1:11" customFormat="1" x14ac:dyDescent="0.25">
      <c r="A1866" t="str">
        <f t="shared" si="284"/>
        <v>41</v>
      </c>
      <c r="B1866" t="s">
        <v>812</v>
      </c>
      <c r="C1866" t="str">
        <f t="shared" si="283"/>
        <v>091</v>
      </c>
      <c r="D1866" t="s">
        <v>812</v>
      </c>
      <c r="E1866" t="str">
        <f t="shared" si="280"/>
        <v>05</v>
      </c>
      <c r="F1866" t="str">
        <f>"031"</f>
        <v>031</v>
      </c>
      <c r="G1866" t="str">
        <f>""</f>
        <v/>
      </c>
      <c r="H1866" t="s">
        <v>3</v>
      </c>
      <c r="I1866" t="s">
        <v>3881</v>
      </c>
      <c r="J1866" t="s">
        <v>7466</v>
      </c>
      <c r="K1866" t="str">
        <f t="shared" ref="K1866:K1874" si="285">"41013"</f>
        <v>41013</v>
      </c>
    </row>
    <row r="1867" spans="1:11" customFormat="1" x14ac:dyDescent="0.25">
      <c r="A1867" t="str">
        <f t="shared" si="284"/>
        <v>41</v>
      </c>
      <c r="B1867" t="s">
        <v>812</v>
      </c>
      <c r="C1867" t="str">
        <f t="shared" si="283"/>
        <v>091</v>
      </c>
      <c r="D1867" t="s">
        <v>812</v>
      </c>
      <c r="E1867" t="str">
        <f t="shared" si="280"/>
        <v>05</v>
      </c>
      <c r="F1867" t="str">
        <f>"032"</f>
        <v>032</v>
      </c>
      <c r="G1867" t="str">
        <f>""</f>
        <v/>
      </c>
      <c r="H1867" t="s">
        <v>1</v>
      </c>
      <c r="I1867" t="s">
        <v>3882</v>
      </c>
      <c r="J1867" t="s">
        <v>7467</v>
      </c>
      <c r="K1867" t="str">
        <f t="shared" si="285"/>
        <v>41013</v>
      </c>
    </row>
    <row r="1868" spans="1:11" customFormat="1" x14ac:dyDescent="0.25">
      <c r="A1868" t="str">
        <f t="shared" si="284"/>
        <v>41</v>
      </c>
      <c r="B1868" t="s">
        <v>812</v>
      </c>
      <c r="C1868" t="str">
        <f t="shared" si="283"/>
        <v>091</v>
      </c>
      <c r="D1868" t="s">
        <v>812</v>
      </c>
      <c r="E1868" t="str">
        <f t="shared" si="280"/>
        <v>05</v>
      </c>
      <c r="F1868" t="str">
        <f>"032"</f>
        <v>032</v>
      </c>
      <c r="G1868" t="str">
        <f>""</f>
        <v/>
      </c>
      <c r="H1868" t="s">
        <v>0</v>
      </c>
      <c r="I1868" t="s">
        <v>3882</v>
      </c>
      <c r="J1868" t="s">
        <v>7467</v>
      </c>
      <c r="K1868" t="str">
        <f t="shared" si="285"/>
        <v>41013</v>
      </c>
    </row>
    <row r="1869" spans="1:11" customFormat="1" x14ac:dyDescent="0.25">
      <c r="A1869" t="str">
        <f t="shared" si="284"/>
        <v>41</v>
      </c>
      <c r="B1869" t="s">
        <v>812</v>
      </c>
      <c r="C1869" t="str">
        <f t="shared" si="283"/>
        <v>091</v>
      </c>
      <c r="D1869" t="s">
        <v>812</v>
      </c>
      <c r="E1869" t="str">
        <f t="shared" si="280"/>
        <v>05</v>
      </c>
      <c r="F1869" t="str">
        <f>"033"</f>
        <v>033</v>
      </c>
      <c r="G1869" t="str">
        <f>""</f>
        <v/>
      </c>
      <c r="H1869" t="s">
        <v>1</v>
      </c>
      <c r="I1869" t="s">
        <v>3875</v>
      </c>
      <c r="J1869" t="s">
        <v>7460</v>
      </c>
      <c r="K1869" t="str">
        <f t="shared" si="285"/>
        <v>41013</v>
      </c>
    </row>
    <row r="1870" spans="1:11" customFormat="1" x14ac:dyDescent="0.25">
      <c r="A1870" t="str">
        <f t="shared" si="284"/>
        <v>41</v>
      </c>
      <c r="B1870" t="s">
        <v>812</v>
      </c>
      <c r="C1870" t="str">
        <f t="shared" si="283"/>
        <v>091</v>
      </c>
      <c r="D1870" t="s">
        <v>812</v>
      </c>
      <c r="E1870" t="str">
        <f t="shared" si="280"/>
        <v>05</v>
      </c>
      <c r="F1870" t="str">
        <f>"033"</f>
        <v>033</v>
      </c>
      <c r="G1870" t="str">
        <f>""</f>
        <v/>
      </c>
      <c r="H1870" t="s">
        <v>0</v>
      </c>
      <c r="I1870" t="s">
        <v>3875</v>
      </c>
      <c r="J1870" t="s">
        <v>7460</v>
      </c>
      <c r="K1870" t="str">
        <f t="shared" si="285"/>
        <v>41013</v>
      </c>
    </row>
    <row r="1871" spans="1:11" customFormat="1" x14ac:dyDescent="0.25">
      <c r="A1871" t="str">
        <f t="shared" si="284"/>
        <v>41</v>
      </c>
      <c r="B1871" t="s">
        <v>812</v>
      </c>
      <c r="C1871" t="str">
        <f t="shared" si="283"/>
        <v>091</v>
      </c>
      <c r="D1871" t="s">
        <v>812</v>
      </c>
      <c r="E1871" t="str">
        <f t="shared" si="280"/>
        <v>05</v>
      </c>
      <c r="F1871" t="str">
        <f>"034"</f>
        <v>034</v>
      </c>
      <c r="G1871" t="str">
        <f>""</f>
        <v/>
      </c>
      <c r="H1871" t="s">
        <v>1</v>
      </c>
      <c r="I1871" t="s">
        <v>3883</v>
      </c>
      <c r="J1871" t="s">
        <v>7468</v>
      </c>
      <c r="K1871" t="str">
        <f t="shared" si="285"/>
        <v>41013</v>
      </c>
    </row>
    <row r="1872" spans="1:11" customFormat="1" x14ac:dyDescent="0.25">
      <c r="A1872" t="str">
        <f t="shared" si="284"/>
        <v>41</v>
      </c>
      <c r="B1872" t="s">
        <v>812</v>
      </c>
      <c r="C1872" t="str">
        <f t="shared" si="283"/>
        <v>091</v>
      </c>
      <c r="D1872" t="s">
        <v>812</v>
      </c>
      <c r="E1872" t="str">
        <f t="shared" si="280"/>
        <v>05</v>
      </c>
      <c r="F1872" t="str">
        <f>"034"</f>
        <v>034</v>
      </c>
      <c r="G1872" t="str">
        <f>""</f>
        <v/>
      </c>
      <c r="H1872" t="s">
        <v>0</v>
      </c>
      <c r="I1872" t="s">
        <v>3883</v>
      </c>
      <c r="J1872" t="s">
        <v>7468</v>
      </c>
      <c r="K1872" t="str">
        <f t="shared" si="285"/>
        <v>41013</v>
      </c>
    </row>
    <row r="1873" spans="1:11" customFormat="1" x14ac:dyDescent="0.25">
      <c r="A1873" t="str">
        <f t="shared" si="284"/>
        <v>41</v>
      </c>
      <c r="B1873" t="s">
        <v>812</v>
      </c>
      <c r="C1873" t="str">
        <f t="shared" si="283"/>
        <v>091</v>
      </c>
      <c r="D1873" t="s">
        <v>812</v>
      </c>
      <c r="E1873" t="str">
        <f t="shared" si="280"/>
        <v>05</v>
      </c>
      <c r="F1873" t="str">
        <f>"035"</f>
        <v>035</v>
      </c>
      <c r="G1873" t="str">
        <f>""</f>
        <v/>
      </c>
      <c r="H1873" t="s">
        <v>1</v>
      </c>
      <c r="I1873" t="s">
        <v>3883</v>
      </c>
      <c r="J1873" t="s">
        <v>7468</v>
      </c>
      <c r="K1873" t="str">
        <f t="shared" si="285"/>
        <v>41013</v>
      </c>
    </row>
    <row r="1874" spans="1:11" customFormat="1" x14ac:dyDescent="0.25">
      <c r="A1874" t="str">
        <f t="shared" si="284"/>
        <v>41</v>
      </c>
      <c r="B1874" t="s">
        <v>812</v>
      </c>
      <c r="C1874" t="str">
        <f t="shared" si="283"/>
        <v>091</v>
      </c>
      <c r="D1874" t="s">
        <v>812</v>
      </c>
      <c r="E1874" t="str">
        <f t="shared" si="280"/>
        <v>05</v>
      </c>
      <c r="F1874" t="str">
        <f>"035"</f>
        <v>035</v>
      </c>
      <c r="G1874" t="str">
        <f>""</f>
        <v/>
      </c>
      <c r="H1874" t="s">
        <v>0</v>
      </c>
      <c r="I1874" t="s">
        <v>3883</v>
      </c>
      <c r="J1874" t="s">
        <v>7468</v>
      </c>
      <c r="K1874" t="str">
        <f t="shared" si="285"/>
        <v>41013</v>
      </c>
    </row>
    <row r="1875" spans="1:11" customFormat="1" x14ac:dyDescent="0.25">
      <c r="A1875" t="str">
        <f t="shared" si="284"/>
        <v>41</v>
      </c>
      <c r="B1875" t="s">
        <v>812</v>
      </c>
      <c r="C1875" t="str">
        <f t="shared" si="283"/>
        <v>091</v>
      </c>
      <c r="D1875" t="s">
        <v>812</v>
      </c>
      <c r="E1875" t="str">
        <f t="shared" si="280"/>
        <v>05</v>
      </c>
      <c r="F1875" t="str">
        <f>"037"</f>
        <v>037</v>
      </c>
      <c r="G1875" t="str">
        <f>""</f>
        <v/>
      </c>
      <c r="H1875" t="s">
        <v>3</v>
      </c>
      <c r="I1875" t="s">
        <v>3880</v>
      </c>
      <c r="J1875" t="s">
        <v>7465</v>
      </c>
      <c r="K1875" t="str">
        <f>"41005"</f>
        <v>41005</v>
      </c>
    </row>
    <row r="1876" spans="1:11" customFormat="1" x14ac:dyDescent="0.25">
      <c r="A1876" t="str">
        <f t="shared" si="284"/>
        <v>41</v>
      </c>
      <c r="B1876" t="s">
        <v>812</v>
      </c>
      <c r="C1876" t="str">
        <f t="shared" si="283"/>
        <v>091</v>
      </c>
      <c r="D1876" t="s">
        <v>812</v>
      </c>
      <c r="E1876" t="str">
        <f t="shared" si="280"/>
        <v>05</v>
      </c>
      <c r="F1876" t="str">
        <f>"038"</f>
        <v>038</v>
      </c>
      <c r="G1876" t="str">
        <f>""</f>
        <v/>
      </c>
      <c r="H1876" t="s">
        <v>3</v>
      </c>
      <c r="I1876" t="s">
        <v>3884</v>
      </c>
      <c r="J1876" t="s">
        <v>7469</v>
      </c>
      <c r="K1876" t="str">
        <f>"41005"</f>
        <v>41005</v>
      </c>
    </row>
    <row r="1877" spans="1:11" customFormat="1" x14ac:dyDescent="0.25">
      <c r="A1877" t="str">
        <f t="shared" si="284"/>
        <v>41</v>
      </c>
      <c r="B1877" t="s">
        <v>812</v>
      </c>
      <c r="C1877" t="str">
        <f t="shared" si="283"/>
        <v>091</v>
      </c>
      <c r="D1877" t="s">
        <v>812</v>
      </c>
      <c r="E1877" t="str">
        <f t="shared" si="280"/>
        <v>05</v>
      </c>
      <c r="F1877" t="str">
        <f>"039"</f>
        <v>039</v>
      </c>
      <c r="G1877" t="str">
        <f>""</f>
        <v/>
      </c>
      <c r="H1877" t="s">
        <v>3</v>
      </c>
      <c r="I1877" t="s">
        <v>3876</v>
      </c>
      <c r="J1877" t="s">
        <v>7461</v>
      </c>
      <c r="K1877" t="str">
        <f>"41005"</f>
        <v>41005</v>
      </c>
    </row>
    <row r="1878" spans="1:11" customFormat="1" x14ac:dyDescent="0.25">
      <c r="A1878" t="str">
        <f t="shared" si="284"/>
        <v>41</v>
      </c>
      <c r="B1878" t="s">
        <v>812</v>
      </c>
      <c r="C1878" t="str">
        <f t="shared" si="283"/>
        <v>091</v>
      </c>
      <c r="D1878" t="s">
        <v>812</v>
      </c>
      <c r="E1878" t="str">
        <f t="shared" si="280"/>
        <v>05</v>
      </c>
      <c r="F1878" t="str">
        <f>"040"</f>
        <v>040</v>
      </c>
      <c r="G1878" t="str">
        <f>""</f>
        <v/>
      </c>
      <c r="H1878" t="s">
        <v>1</v>
      </c>
      <c r="I1878" t="s">
        <v>3880</v>
      </c>
      <c r="J1878" t="s">
        <v>7465</v>
      </c>
      <c r="K1878" t="str">
        <f>"41005"</f>
        <v>41005</v>
      </c>
    </row>
    <row r="1879" spans="1:11" customFormat="1" x14ac:dyDescent="0.25">
      <c r="A1879" t="str">
        <f t="shared" si="284"/>
        <v>41</v>
      </c>
      <c r="B1879" t="s">
        <v>812</v>
      </c>
      <c r="C1879" t="str">
        <f t="shared" si="283"/>
        <v>091</v>
      </c>
      <c r="D1879" t="s">
        <v>812</v>
      </c>
      <c r="E1879" t="str">
        <f t="shared" si="280"/>
        <v>05</v>
      </c>
      <c r="F1879" t="str">
        <f>"040"</f>
        <v>040</v>
      </c>
      <c r="G1879" t="str">
        <f>""</f>
        <v/>
      </c>
      <c r="H1879" t="s">
        <v>0</v>
      </c>
      <c r="I1879" t="s">
        <v>3880</v>
      </c>
      <c r="J1879" t="s">
        <v>7465</v>
      </c>
      <c r="K1879" t="str">
        <f>"41005"</f>
        <v>41005</v>
      </c>
    </row>
    <row r="1880" spans="1:11" customFormat="1" x14ac:dyDescent="0.25">
      <c r="A1880" t="str">
        <f t="shared" si="284"/>
        <v>41</v>
      </c>
      <c r="B1880" t="s">
        <v>812</v>
      </c>
      <c r="C1880" t="str">
        <f t="shared" si="283"/>
        <v>091</v>
      </c>
      <c r="D1880" t="s">
        <v>812</v>
      </c>
      <c r="E1880" t="str">
        <f t="shared" si="280"/>
        <v>05</v>
      </c>
      <c r="F1880" t="str">
        <f>"041"</f>
        <v>041</v>
      </c>
      <c r="G1880" t="str">
        <f>""</f>
        <v/>
      </c>
      <c r="H1880" t="s">
        <v>1</v>
      </c>
      <c r="I1880" t="s">
        <v>3865</v>
      </c>
      <c r="J1880" t="s">
        <v>7450</v>
      </c>
      <c r="K1880" t="str">
        <f t="shared" ref="K1880:K1898" si="286">"41013"</f>
        <v>41013</v>
      </c>
    </row>
    <row r="1881" spans="1:11" customFormat="1" x14ac:dyDescent="0.25">
      <c r="A1881" t="str">
        <f t="shared" si="284"/>
        <v>41</v>
      </c>
      <c r="B1881" t="s">
        <v>812</v>
      </c>
      <c r="C1881" t="str">
        <f t="shared" si="283"/>
        <v>091</v>
      </c>
      <c r="D1881" t="s">
        <v>812</v>
      </c>
      <c r="E1881" t="str">
        <f t="shared" si="280"/>
        <v>05</v>
      </c>
      <c r="F1881" t="str">
        <f>"041"</f>
        <v>041</v>
      </c>
      <c r="G1881" t="str">
        <f>""</f>
        <v/>
      </c>
      <c r="H1881" t="s">
        <v>0</v>
      </c>
      <c r="I1881" t="s">
        <v>3865</v>
      </c>
      <c r="J1881" t="s">
        <v>7450</v>
      </c>
      <c r="K1881" t="str">
        <f t="shared" si="286"/>
        <v>41013</v>
      </c>
    </row>
    <row r="1882" spans="1:11" customFormat="1" x14ac:dyDescent="0.25">
      <c r="A1882" t="str">
        <f t="shared" si="284"/>
        <v>41</v>
      </c>
      <c r="B1882" t="s">
        <v>812</v>
      </c>
      <c r="C1882" t="str">
        <f t="shared" si="283"/>
        <v>091</v>
      </c>
      <c r="D1882" t="s">
        <v>812</v>
      </c>
      <c r="E1882" t="str">
        <f t="shared" si="280"/>
        <v>05</v>
      </c>
      <c r="F1882" t="str">
        <f>"041"</f>
        <v>041</v>
      </c>
      <c r="G1882" t="str">
        <f>""</f>
        <v/>
      </c>
      <c r="H1882" t="s">
        <v>2</v>
      </c>
      <c r="I1882" t="s">
        <v>3865</v>
      </c>
      <c r="J1882" t="s">
        <v>7450</v>
      </c>
      <c r="K1882" t="str">
        <f t="shared" si="286"/>
        <v>41013</v>
      </c>
    </row>
    <row r="1883" spans="1:11" customFormat="1" x14ac:dyDescent="0.25">
      <c r="A1883" t="str">
        <f t="shared" si="284"/>
        <v>41</v>
      </c>
      <c r="B1883" t="s">
        <v>812</v>
      </c>
      <c r="C1883" t="str">
        <f t="shared" si="283"/>
        <v>091</v>
      </c>
      <c r="D1883" t="s">
        <v>812</v>
      </c>
      <c r="E1883" t="str">
        <f t="shared" ref="E1883:E1908" si="287">"05"</f>
        <v>05</v>
      </c>
      <c r="F1883" t="str">
        <f>"042"</f>
        <v>042</v>
      </c>
      <c r="G1883" t="str">
        <f>""</f>
        <v/>
      </c>
      <c r="H1883" t="s">
        <v>1</v>
      </c>
      <c r="I1883" t="s">
        <v>3883</v>
      </c>
      <c r="J1883" t="s">
        <v>7468</v>
      </c>
      <c r="K1883" t="str">
        <f t="shared" si="286"/>
        <v>41013</v>
      </c>
    </row>
    <row r="1884" spans="1:11" customFormat="1" x14ac:dyDescent="0.25">
      <c r="A1884" t="str">
        <f t="shared" si="284"/>
        <v>41</v>
      </c>
      <c r="B1884" t="s">
        <v>812</v>
      </c>
      <c r="C1884" t="str">
        <f t="shared" si="283"/>
        <v>091</v>
      </c>
      <c r="D1884" t="s">
        <v>812</v>
      </c>
      <c r="E1884" t="str">
        <f t="shared" si="287"/>
        <v>05</v>
      </c>
      <c r="F1884" t="str">
        <f>"042"</f>
        <v>042</v>
      </c>
      <c r="G1884" t="str">
        <f>""</f>
        <v/>
      </c>
      <c r="H1884" t="s">
        <v>0</v>
      </c>
      <c r="I1884" t="s">
        <v>3883</v>
      </c>
      <c r="J1884" t="s">
        <v>7468</v>
      </c>
      <c r="K1884" t="str">
        <f t="shared" si="286"/>
        <v>41013</v>
      </c>
    </row>
    <row r="1885" spans="1:11" customFormat="1" x14ac:dyDescent="0.25">
      <c r="A1885" t="str">
        <f t="shared" si="284"/>
        <v>41</v>
      </c>
      <c r="B1885" t="s">
        <v>812</v>
      </c>
      <c r="C1885" t="str">
        <f t="shared" si="283"/>
        <v>091</v>
      </c>
      <c r="D1885" t="s">
        <v>812</v>
      </c>
      <c r="E1885" t="str">
        <f t="shared" si="287"/>
        <v>05</v>
      </c>
      <c r="F1885" t="str">
        <f>"043"</f>
        <v>043</v>
      </c>
      <c r="G1885" t="str">
        <f>""</f>
        <v/>
      </c>
      <c r="H1885" t="s">
        <v>1</v>
      </c>
      <c r="I1885" t="s">
        <v>3869</v>
      </c>
      <c r="J1885" t="s">
        <v>7454</v>
      </c>
      <c r="K1885" t="str">
        <f t="shared" si="286"/>
        <v>41013</v>
      </c>
    </row>
    <row r="1886" spans="1:11" customFormat="1" x14ac:dyDescent="0.25">
      <c r="A1886" t="str">
        <f t="shared" si="284"/>
        <v>41</v>
      </c>
      <c r="B1886" t="s">
        <v>812</v>
      </c>
      <c r="C1886" t="str">
        <f t="shared" si="283"/>
        <v>091</v>
      </c>
      <c r="D1886" t="s">
        <v>812</v>
      </c>
      <c r="E1886" t="str">
        <f t="shared" si="287"/>
        <v>05</v>
      </c>
      <c r="F1886" t="str">
        <f>"043"</f>
        <v>043</v>
      </c>
      <c r="G1886" t="str">
        <f>""</f>
        <v/>
      </c>
      <c r="H1886" t="s">
        <v>0</v>
      </c>
      <c r="I1886" t="s">
        <v>3869</v>
      </c>
      <c r="J1886" t="s">
        <v>7454</v>
      </c>
      <c r="K1886" t="str">
        <f t="shared" si="286"/>
        <v>41013</v>
      </c>
    </row>
    <row r="1887" spans="1:11" customFormat="1" x14ac:dyDescent="0.25">
      <c r="A1887" t="str">
        <f t="shared" si="284"/>
        <v>41</v>
      </c>
      <c r="B1887" t="s">
        <v>812</v>
      </c>
      <c r="C1887" t="str">
        <f t="shared" si="283"/>
        <v>091</v>
      </c>
      <c r="D1887" t="s">
        <v>812</v>
      </c>
      <c r="E1887" t="str">
        <f t="shared" si="287"/>
        <v>05</v>
      </c>
      <c r="F1887" t="str">
        <f>"044"</f>
        <v>044</v>
      </c>
      <c r="G1887" t="str">
        <f>""</f>
        <v/>
      </c>
      <c r="H1887" t="s">
        <v>1</v>
      </c>
      <c r="I1887" t="s">
        <v>3877</v>
      </c>
      <c r="J1887" t="s">
        <v>7462</v>
      </c>
      <c r="K1887" t="str">
        <f t="shared" si="286"/>
        <v>41013</v>
      </c>
    </row>
    <row r="1888" spans="1:11" customFormat="1" x14ac:dyDescent="0.25">
      <c r="A1888" t="str">
        <f t="shared" si="284"/>
        <v>41</v>
      </c>
      <c r="B1888" t="s">
        <v>812</v>
      </c>
      <c r="C1888" t="str">
        <f t="shared" si="283"/>
        <v>091</v>
      </c>
      <c r="D1888" t="s">
        <v>812</v>
      </c>
      <c r="E1888" t="str">
        <f t="shared" si="287"/>
        <v>05</v>
      </c>
      <c r="F1888" t="str">
        <f>"044"</f>
        <v>044</v>
      </c>
      <c r="G1888" t="str">
        <f>""</f>
        <v/>
      </c>
      <c r="H1888" t="s">
        <v>0</v>
      </c>
      <c r="I1888" t="s">
        <v>3877</v>
      </c>
      <c r="J1888" t="s">
        <v>7462</v>
      </c>
      <c r="K1888" t="str">
        <f t="shared" si="286"/>
        <v>41013</v>
      </c>
    </row>
    <row r="1889" spans="1:11" customFormat="1" x14ac:dyDescent="0.25">
      <c r="A1889" t="str">
        <f t="shared" si="284"/>
        <v>41</v>
      </c>
      <c r="B1889" t="s">
        <v>812</v>
      </c>
      <c r="C1889" t="str">
        <f t="shared" si="283"/>
        <v>091</v>
      </c>
      <c r="D1889" t="s">
        <v>812</v>
      </c>
      <c r="E1889" t="str">
        <f t="shared" si="287"/>
        <v>05</v>
      </c>
      <c r="F1889" t="str">
        <f>"045"</f>
        <v>045</v>
      </c>
      <c r="G1889" t="str">
        <f>""</f>
        <v/>
      </c>
      <c r="H1889" t="s">
        <v>3</v>
      </c>
      <c r="I1889" t="s">
        <v>3873</v>
      </c>
      <c r="J1889" t="s">
        <v>7458</v>
      </c>
      <c r="K1889" t="str">
        <f t="shared" si="286"/>
        <v>41013</v>
      </c>
    </row>
    <row r="1890" spans="1:11" customFormat="1" x14ac:dyDescent="0.25">
      <c r="A1890" t="str">
        <f t="shared" si="284"/>
        <v>41</v>
      </c>
      <c r="B1890" t="s">
        <v>812</v>
      </c>
      <c r="C1890" t="str">
        <f t="shared" si="283"/>
        <v>091</v>
      </c>
      <c r="D1890" t="s">
        <v>812</v>
      </c>
      <c r="E1890" t="str">
        <f t="shared" si="287"/>
        <v>05</v>
      </c>
      <c r="F1890" t="str">
        <f>"046"</f>
        <v>046</v>
      </c>
      <c r="G1890" t="str">
        <f>""</f>
        <v/>
      </c>
      <c r="H1890" t="s">
        <v>1</v>
      </c>
      <c r="I1890" t="s">
        <v>3871</v>
      </c>
      <c r="J1890" t="s">
        <v>7456</v>
      </c>
      <c r="K1890" t="str">
        <f t="shared" si="286"/>
        <v>41013</v>
      </c>
    </row>
    <row r="1891" spans="1:11" customFormat="1" x14ac:dyDescent="0.25">
      <c r="A1891" t="str">
        <f t="shared" si="284"/>
        <v>41</v>
      </c>
      <c r="B1891" t="s">
        <v>812</v>
      </c>
      <c r="C1891" t="str">
        <f t="shared" si="283"/>
        <v>091</v>
      </c>
      <c r="D1891" t="s">
        <v>812</v>
      </c>
      <c r="E1891" t="str">
        <f t="shared" si="287"/>
        <v>05</v>
      </c>
      <c r="F1891" t="str">
        <f>"046"</f>
        <v>046</v>
      </c>
      <c r="G1891" t="str">
        <f>""</f>
        <v/>
      </c>
      <c r="H1891" t="s">
        <v>0</v>
      </c>
      <c r="I1891" t="s">
        <v>3871</v>
      </c>
      <c r="J1891" t="s">
        <v>7456</v>
      </c>
      <c r="K1891" t="str">
        <f t="shared" si="286"/>
        <v>41013</v>
      </c>
    </row>
    <row r="1892" spans="1:11" customFormat="1" x14ac:dyDescent="0.25">
      <c r="A1892" t="str">
        <f t="shared" si="284"/>
        <v>41</v>
      </c>
      <c r="B1892" t="s">
        <v>812</v>
      </c>
      <c r="C1892" t="str">
        <f t="shared" si="283"/>
        <v>091</v>
      </c>
      <c r="D1892" t="s">
        <v>812</v>
      </c>
      <c r="E1892" t="str">
        <f t="shared" si="287"/>
        <v>05</v>
      </c>
      <c r="F1892" t="str">
        <f>"047"</f>
        <v>047</v>
      </c>
      <c r="G1892" t="str">
        <f>""</f>
        <v/>
      </c>
      <c r="H1892" t="s">
        <v>3</v>
      </c>
      <c r="I1892" t="s">
        <v>3881</v>
      </c>
      <c r="J1892" t="s">
        <v>7466</v>
      </c>
      <c r="K1892" t="str">
        <f t="shared" si="286"/>
        <v>41013</v>
      </c>
    </row>
    <row r="1893" spans="1:11" customFormat="1" x14ac:dyDescent="0.25">
      <c r="A1893" t="str">
        <f t="shared" si="284"/>
        <v>41</v>
      </c>
      <c r="B1893" t="s">
        <v>812</v>
      </c>
      <c r="C1893" t="str">
        <f t="shared" si="283"/>
        <v>091</v>
      </c>
      <c r="D1893" t="s">
        <v>812</v>
      </c>
      <c r="E1893" t="str">
        <f t="shared" si="287"/>
        <v>05</v>
      </c>
      <c r="F1893" t="str">
        <f>"048"</f>
        <v>048</v>
      </c>
      <c r="G1893" t="str">
        <f>""</f>
        <v/>
      </c>
      <c r="H1893" t="s">
        <v>1</v>
      </c>
      <c r="I1893" t="s">
        <v>3879</v>
      </c>
      <c r="J1893" t="s">
        <v>7464</v>
      </c>
      <c r="K1893" t="str">
        <f t="shared" si="286"/>
        <v>41013</v>
      </c>
    </row>
    <row r="1894" spans="1:11" customFormat="1" x14ac:dyDescent="0.25">
      <c r="A1894" t="str">
        <f t="shared" si="284"/>
        <v>41</v>
      </c>
      <c r="B1894" t="s">
        <v>812</v>
      </c>
      <c r="C1894" t="str">
        <f t="shared" si="283"/>
        <v>091</v>
      </c>
      <c r="D1894" t="s">
        <v>812</v>
      </c>
      <c r="E1894" t="str">
        <f t="shared" si="287"/>
        <v>05</v>
      </c>
      <c r="F1894" t="str">
        <f>"048"</f>
        <v>048</v>
      </c>
      <c r="G1894" t="str">
        <f>""</f>
        <v/>
      </c>
      <c r="H1894" t="s">
        <v>0</v>
      </c>
      <c r="I1894" t="s">
        <v>3879</v>
      </c>
      <c r="J1894" t="s">
        <v>7464</v>
      </c>
      <c r="K1894" t="str">
        <f t="shared" si="286"/>
        <v>41013</v>
      </c>
    </row>
    <row r="1895" spans="1:11" customFormat="1" x14ac:dyDescent="0.25">
      <c r="A1895" t="str">
        <f t="shared" si="284"/>
        <v>41</v>
      </c>
      <c r="B1895" t="s">
        <v>812</v>
      </c>
      <c r="C1895" t="str">
        <f t="shared" si="283"/>
        <v>091</v>
      </c>
      <c r="D1895" t="s">
        <v>812</v>
      </c>
      <c r="E1895" t="str">
        <f t="shared" si="287"/>
        <v>05</v>
      </c>
      <c r="F1895" t="str">
        <f>"049"</f>
        <v>049</v>
      </c>
      <c r="G1895" t="str">
        <f>""</f>
        <v/>
      </c>
      <c r="H1895" t="s">
        <v>1</v>
      </c>
      <c r="I1895" t="s">
        <v>3882</v>
      </c>
      <c r="J1895" t="s">
        <v>7467</v>
      </c>
      <c r="K1895" t="str">
        <f t="shared" si="286"/>
        <v>41013</v>
      </c>
    </row>
    <row r="1896" spans="1:11" customFormat="1" x14ac:dyDescent="0.25">
      <c r="A1896" t="str">
        <f t="shared" si="284"/>
        <v>41</v>
      </c>
      <c r="B1896" t="s">
        <v>812</v>
      </c>
      <c r="C1896" t="str">
        <f t="shared" si="283"/>
        <v>091</v>
      </c>
      <c r="D1896" t="s">
        <v>812</v>
      </c>
      <c r="E1896" t="str">
        <f t="shared" si="287"/>
        <v>05</v>
      </c>
      <c r="F1896" t="str">
        <f>"049"</f>
        <v>049</v>
      </c>
      <c r="G1896" t="str">
        <f>""</f>
        <v/>
      </c>
      <c r="H1896" t="s">
        <v>0</v>
      </c>
      <c r="I1896" t="s">
        <v>3882</v>
      </c>
      <c r="J1896" t="s">
        <v>7467</v>
      </c>
      <c r="K1896" t="str">
        <f t="shared" si="286"/>
        <v>41013</v>
      </c>
    </row>
    <row r="1897" spans="1:11" customFormat="1" x14ac:dyDescent="0.25">
      <c r="A1897" t="str">
        <f t="shared" si="284"/>
        <v>41</v>
      </c>
      <c r="B1897" t="s">
        <v>812</v>
      </c>
      <c r="C1897" t="str">
        <f t="shared" si="283"/>
        <v>091</v>
      </c>
      <c r="D1897" t="s">
        <v>812</v>
      </c>
      <c r="E1897" t="str">
        <f t="shared" si="287"/>
        <v>05</v>
      </c>
      <c r="F1897" t="str">
        <f>"049"</f>
        <v>049</v>
      </c>
      <c r="G1897" t="str">
        <f>""</f>
        <v/>
      </c>
      <c r="H1897" t="s">
        <v>2</v>
      </c>
      <c r="I1897" t="s">
        <v>3882</v>
      </c>
      <c r="J1897" t="s">
        <v>7467</v>
      </c>
      <c r="K1897" t="str">
        <f t="shared" si="286"/>
        <v>41013</v>
      </c>
    </row>
    <row r="1898" spans="1:11" customFormat="1" x14ac:dyDescent="0.25">
      <c r="A1898" t="str">
        <f t="shared" si="284"/>
        <v>41</v>
      </c>
      <c r="B1898" t="s">
        <v>812</v>
      </c>
      <c r="C1898" t="str">
        <f t="shared" si="283"/>
        <v>091</v>
      </c>
      <c r="D1898" t="s">
        <v>812</v>
      </c>
      <c r="E1898" t="str">
        <f t="shared" si="287"/>
        <v>05</v>
      </c>
      <c r="F1898" t="str">
        <f>"051"</f>
        <v>051</v>
      </c>
      <c r="G1898" t="str">
        <f>"01"</f>
        <v>01</v>
      </c>
      <c r="H1898" t="s">
        <v>1</v>
      </c>
      <c r="I1898" t="s">
        <v>3873</v>
      </c>
      <c r="J1898" t="s">
        <v>7458</v>
      </c>
      <c r="K1898" t="str">
        <f t="shared" si="286"/>
        <v>41013</v>
      </c>
    </row>
    <row r="1899" spans="1:11" customFormat="1" x14ac:dyDescent="0.25">
      <c r="A1899" t="str">
        <f t="shared" si="284"/>
        <v>41</v>
      </c>
      <c r="B1899" t="s">
        <v>812</v>
      </c>
      <c r="C1899" t="str">
        <f t="shared" si="283"/>
        <v>091</v>
      </c>
      <c r="D1899" t="s">
        <v>812</v>
      </c>
      <c r="E1899" t="str">
        <f t="shared" si="287"/>
        <v>05</v>
      </c>
      <c r="F1899" t="str">
        <f>"051"</f>
        <v>051</v>
      </c>
      <c r="G1899" t="str">
        <f>"02"</f>
        <v>02</v>
      </c>
      <c r="H1899" t="s">
        <v>0</v>
      </c>
      <c r="I1899" t="s">
        <v>3858</v>
      </c>
      <c r="J1899" t="s">
        <v>7443</v>
      </c>
      <c r="K1899" t="str">
        <f>"41006"</f>
        <v>41006</v>
      </c>
    </row>
    <row r="1900" spans="1:11" customFormat="1" x14ac:dyDescent="0.25">
      <c r="A1900" t="str">
        <f t="shared" si="284"/>
        <v>41</v>
      </c>
      <c r="B1900" t="s">
        <v>812</v>
      </c>
      <c r="C1900" t="str">
        <f t="shared" si="283"/>
        <v>091</v>
      </c>
      <c r="D1900" t="s">
        <v>812</v>
      </c>
      <c r="E1900" t="str">
        <f t="shared" si="287"/>
        <v>05</v>
      </c>
      <c r="F1900" t="str">
        <f>"051"</f>
        <v>051</v>
      </c>
      <c r="G1900" t="str">
        <f>"02"</f>
        <v>02</v>
      </c>
      <c r="H1900" t="s">
        <v>2</v>
      </c>
      <c r="I1900" t="s">
        <v>3858</v>
      </c>
      <c r="J1900" t="s">
        <v>7443</v>
      </c>
      <c r="K1900" t="str">
        <f>"41006"</f>
        <v>41006</v>
      </c>
    </row>
    <row r="1901" spans="1:11" customFormat="1" x14ac:dyDescent="0.25">
      <c r="A1901" t="str">
        <f t="shared" si="284"/>
        <v>41</v>
      </c>
      <c r="B1901" t="s">
        <v>812</v>
      </c>
      <c r="C1901" t="str">
        <f t="shared" si="283"/>
        <v>091</v>
      </c>
      <c r="D1901" t="s">
        <v>812</v>
      </c>
      <c r="E1901" t="str">
        <f t="shared" si="287"/>
        <v>05</v>
      </c>
      <c r="F1901" t="str">
        <f>"052"</f>
        <v>052</v>
      </c>
      <c r="G1901" t="str">
        <f>""</f>
        <v/>
      </c>
      <c r="H1901" t="s">
        <v>1</v>
      </c>
      <c r="I1901" t="s">
        <v>3541</v>
      </c>
      <c r="J1901" t="s">
        <v>7470</v>
      </c>
      <c r="K1901" t="str">
        <f t="shared" ref="K1901:K1908" si="288">"41013"</f>
        <v>41013</v>
      </c>
    </row>
    <row r="1902" spans="1:11" customFormat="1" x14ac:dyDescent="0.25">
      <c r="A1902" t="str">
        <f t="shared" si="284"/>
        <v>41</v>
      </c>
      <c r="B1902" t="s">
        <v>812</v>
      </c>
      <c r="C1902" t="str">
        <f t="shared" si="283"/>
        <v>091</v>
      </c>
      <c r="D1902" t="s">
        <v>812</v>
      </c>
      <c r="E1902" t="str">
        <f t="shared" si="287"/>
        <v>05</v>
      </c>
      <c r="F1902" t="str">
        <f>"052"</f>
        <v>052</v>
      </c>
      <c r="G1902" t="str">
        <f>""</f>
        <v/>
      </c>
      <c r="H1902" t="s">
        <v>0</v>
      </c>
      <c r="I1902" t="s">
        <v>3541</v>
      </c>
      <c r="J1902" t="s">
        <v>7470</v>
      </c>
      <c r="K1902" t="str">
        <f t="shared" si="288"/>
        <v>41013</v>
      </c>
    </row>
    <row r="1903" spans="1:11" customFormat="1" x14ac:dyDescent="0.25">
      <c r="A1903" t="str">
        <f t="shared" si="284"/>
        <v>41</v>
      </c>
      <c r="B1903" t="s">
        <v>812</v>
      </c>
      <c r="C1903" t="str">
        <f t="shared" si="283"/>
        <v>091</v>
      </c>
      <c r="D1903" t="s">
        <v>812</v>
      </c>
      <c r="E1903" t="str">
        <f t="shared" si="287"/>
        <v>05</v>
      </c>
      <c r="F1903" t="str">
        <f>"054"</f>
        <v>054</v>
      </c>
      <c r="G1903" t="str">
        <f>""</f>
        <v/>
      </c>
      <c r="H1903" t="s">
        <v>1</v>
      </c>
      <c r="I1903" t="s">
        <v>3874</v>
      </c>
      <c r="J1903" t="s">
        <v>7459</v>
      </c>
      <c r="K1903" t="str">
        <f t="shared" si="288"/>
        <v>41013</v>
      </c>
    </row>
    <row r="1904" spans="1:11" customFormat="1" x14ac:dyDescent="0.25">
      <c r="A1904" t="str">
        <f t="shared" si="284"/>
        <v>41</v>
      </c>
      <c r="B1904" t="s">
        <v>812</v>
      </c>
      <c r="C1904" t="str">
        <f t="shared" si="283"/>
        <v>091</v>
      </c>
      <c r="D1904" t="s">
        <v>812</v>
      </c>
      <c r="E1904" t="str">
        <f t="shared" si="287"/>
        <v>05</v>
      </c>
      <c r="F1904" t="str">
        <f>"054"</f>
        <v>054</v>
      </c>
      <c r="G1904" t="str">
        <f>""</f>
        <v/>
      </c>
      <c r="H1904" t="s">
        <v>0</v>
      </c>
      <c r="I1904" t="s">
        <v>3874</v>
      </c>
      <c r="J1904" t="s">
        <v>7459</v>
      </c>
      <c r="K1904" t="str">
        <f t="shared" si="288"/>
        <v>41013</v>
      </c>
    </row>
    <row r="1905" spans="1:11" customFormat="1" x14ac:dyDescent="0.25">
      <c r="A1905" t="str">
        <f t="shared" si="284"/>
        <v>41</v>
      </c>
      <c r="B1905" t="s">
        <v>812</v>
      </c>
      <c r="C1905" t="str">
        <f t="shared" si="283"/>
        <v>091</v>
      </c>
      <c r="D1905" t="s">
        <v>812</v>
      </c>
      <c r="E1905" t="str">
        <f t="shared" si="287"/>
        <v>05</v>
      </c>
      <c r="F1905" t="str">
        <f>"056"</f>
        <v>056</v>
      </c>
      <c r="G1905" t="str">
        <f>""</f>
        <v/>
      </c>
      <c r="H1905" t="s">
        <v>1</v>
      </c>
      <c r="I1905" t="s">
        <v>3541</v>
      </c>
      <c r="J1905" t="s">
        <v>7470</v>
      </c>
      <c r="K1905" t="str">
        <f t="shared" si="288"/>
        <v>41013</v>
      </c>
    </row>
    <row r="1906" spans="1:11" customFormat="1" x14ac:dyDescent="0.25">
      <c r="A1906" t="str">
        <f t="shared" si="284"/>
        <v>41</v>
      </c>
      <c r="B1906" t="s">
        <v>812</v>
      </c>
      <c r="C1906" t="str">
        <f t="shared" si="283"/>
        <v>091</v>
      </c>
      <c r="D1906" t="s">
        <v>812</v>
      </c>
      <c r="E1906" t="str">
        <f t="shared" si="287"/>
        <v>05</v>
      </c>
      <c r="F1906" t="str">
        <f>"056"</f>
        <v>056</v>
      </c>
      <c r="G1906" t="str">
        <f>""</f>
        <v/>
      </c>
      <c r="H1906" t="s">
        <v>0</v>
      </c>
      <c r="I1906" t="s">
        <v>3541</v>
      </c>
      <c r="J1906" t="s">
        <v>7470</v>
      </c>
      <c r="K1906" t="str">
        <f t="shared" si="288"/>
        <v>41013</v>
      </c>
    </row>
    <row r="1907" spans="1:11" customFormat="1" x14ac:dyDescent="0.25">
      <c r="A1907" t="str">
        <f t="shared" si="284"/>
        <v>41</v>
      </c>
      <c r="B1907" t="s">
        <v>812</v>
      </c>
      <c r="C1907" t="str">
        <f t="shared" si="283"/>
        <v>091</v>
      </c>
      <c r="D1907" t="s">
        <v>812</v>
      </c>
      <c r="E1907" t="str">
        <f t="shared" si="287"/>
        <v>05</v>
      </c>
      <c r="F1907" t="str">
        <f>"057"</f>
        <v>057</v>
      </c>
      <c r="G1907" t="str">
        <f>""</f>
        <v/>
      </c>
      <c r="H1907" t="s">
        <v>1</v>
      </c>
      <c r="I1907" t="s">
        <v>3879</v>
      </c>
      <c r="J1907" t="s">
        <v>7464</v>
      </c>
      <c r="K1907" t="str">
        <f t="shared" si="288"/>
        <v>41013</v>
      </c>
    </row>
    <row r="1908" spans="1:11" customFormat="1" x14ac:dyDescent="0.25">
      <c r="A1908" t="str">
        <f t="shared" si="284"/>
        <v>41</v>
      </c>
      <c r="B1908" t="s">
        <v>812</v>
      </c>
      <c r="C1908" t="str">
        <f t="shared" si="283"/>
        <v>091</v>
      </c>
      <c r="D1908" t="s">
        <v>812</v>
      </c>
      <c r="E1908" t="str">
        <f t="shared" si="287"/>
        <v>05</v>
      </c>
      <c r="F1908" t="str">
        <f>"057"</f>
        <v>057</v>
      </c>
      <c r="G1908" t="str">
        <f>""</f>
        <v/>
      </c>
      <c r="H1908" t="s">
        <v>0</v>
      </c>
      <c r="I1908" t="s">
        <v>3879</v>
      </c>
      <c r="J1908" t="s">
        <v>7464</v>
      </c>
      <c r="K1908" t="str">
        <f t="shared" si="288"/>
        <v>41013</v>
      </c>
    </row>
    <row r="1909" spans="1:11" customFormat="1" x14ac:dyDescent="0.25">
      <c r="A1909" t="str">
        <f t="shared" si="284"/>
        <v>41</v>
      </c>
      <c r="B1909" t="s">
        <v>812</v>
      </c>
      <c r="C1909" t="str">
        <f t="shared" si="283"/>
        <v>091</v>
      </c>
      <c r="D1909" t="s">
        <v>812</v>
      </c>
      <c r="E1909" t="str">
        <f t="shared" ref="E1909:E1972" si="289">"06"</f>
        <v>06</v>
      </c>
      <c r="F1909" t="str">
        <f>"001"</f>
        <v>001</v>
      </c>
      <c r="G1909" t="str">
        <f>""</f>
        <v/>
      </c>
      <c r="H1909" t="s">
        <v>1</v>
      </c>
      <c r="I1909" t="s">
        <v>3885</v>
      </c>
      <c r="J1909" t="s">
        <v>7471</v>
      </c>
      <c r="K1909" t="str">
        <f t="shared" ref="K1909:K1972" si="290">"41010"</f>
        <v>41010</v>
      </c>
    </row>
    <row r="1910" spans="1:11" customFormat="1" x14ac:dyDescent="0.25">
      <c r="A1910" t="str">
        <f t="shared" si="284"/>
        <v>41</v>
      </c>
      <c r="B1910" t="s">
        <v>812</v>
      </c>
      <c r="C1910" t="str">
        <f t="shared" si="283"/>
        <v>091</v>
      </c>
      <c r="D1910" t="s">
        <v>812</v>
      </c>
      <c r="E1910" t="str">
        <f t="shared" si="289"/>
        <v>06</v>
      </c>
      <c r="F1910" t="str">
        <f>"001"</f>
        <v>001</v>
      </c>
      <c r="G1910" t="str">
        <f>""</f>
        <v/>
      </c>
      <c r="H1910" t="s">
        <v>0</v>
      </c>
      <c r="I1910" t="s">
        <v>3885</v>
      </c>
      <c r="J1910" t="s">
        <v>7471</v>
      </c>
      <c r="K1910" t="str">
        <f t="shared" si="290"/>
        <v>41010</v>
      </c>
    </row>
    <row r="1911" spans="1:11" customFormat="1" x14ac:dyDescent="0.25">
      <c r="A1911" t="str">
        <f t="shared" si="284"/>
        <v>41</v>
      </c>
      <c r="B1911" t="s">
        <v>812</v>
      </c>
      <c r="C1911" t="str">
        <f t="shared" si="283"/>
        <v>091</v>
      </c>
      <c r="D1911" t="s">
        <v>812</v>
      </c>
      <c r="E1911" t="str">
        <f t="shared" si="289"/>
        <v>06</v>
      </c>
      <c r="F1911" t="str">
        <f>"002"</f>
        <v>002</v>
      </c>
      <c r="G1911" t="str">
        <f>""</f>
        <v/>
      </c>
      <c r="H1911" t="s">
        <v>1</v>
      </c>
      <c r="I1911" t="s">
        <v>3886</v>
      </c>
      <c r="J1911" t="s">
        <v>7472</v>
      </c>
      <c r="K1911" t="str">
        <f t="shared" si="290"/>
        <v>41010</v>
      </c>
    </row>
    <row r="1912" spans="1:11" customFormat="1" x14ac:dyDescent="0.25">
      <c r="A1912" t="str">
        <f t="shared" si="284"/>
        <v>41</v>
      </c>
      <c r="B1912" t="s">
        <v>812</v>
      </c>
      <c r="C1912" t="str">
        <f t="shared" si="283"/>
        <v>091</v>
      </c>
      <c r="D1912" t="s">
        <v>812</v>
      </c>
      <c r="E1912" t="str">
        <f t="shared" si="289"/>
        <v>06</v>
      </c>
      <c r="F1912" t="str">
        <f>"002"</f>
        <v>002</v>
      </c>
      <c r="G1912" t="str">
        <f>""</f>
        <v/>
      </c>
      <c r="H1912" t="s">
        <v>0</v>
      </c>
      <c r="I1912" t="s">
        <v>3886</v>
      </c>
      <c r="J1912" t="s">
        <v>7472</v>
      </c>
      <c r="K1912" t="str">
        <f t="shared" si="290"/>
        <v>41010</v>
      </c>
    </row>
    <row r="1913" spans="1:11" customFormat="1" x14ac:dyDescent="0.25">
      <c r="A1913" t="str">
        <f t="shared" si="284"/>
        <v>41</v>
      </c>
      <c r="B1913" t="s">
        <v>812</v>
      </c>
      <c r="C1913" t="str">
        <f t="shared" si="283"/>
        <v>091</v>
      </c>
      <c r="D1913" t="s">
        <v>812</v>
      </c>
      <c r="E1913" t="str">
        <f t="shared" si="289"/>
        <v>06</v>
      </c>
      <c r="F1913" t="str">
        <f>"003"</f>
        <v>003</v>
      </c>
      <c r="G1913" t="str">
        <f>""</f>
        <v/>
      </c>
      <c r="H1913" t="s">
        <v>3</v>
      </c>
      <c r="I1913" t="s">
        <v>3886</v>
      </c>
      <c r="J1913" t="s">
        <v>7472</v>
      </c>
      <c r="K1913" t="str">
        <f t="shared" si="290"/>
        <v>41010</v>
      </c>
    </row>
    <row r="1914" spans="1:11" customFormat="1" x14ac:dyDescent="0.25">
      <c r="A1914" t="str">
        <f t="shared" si="284"/>
        <v>41</v>
      </c>
      <c r="B1914" t="s">
        <v>812</v>
      </c>
      <c r="C1914" t="str">
        <f t="shared" si="283"/>
        <v>091</v>
      </c>
      <c r="D1914" t="s">
        <v>812</v>
      </c>
      <c r="E1914" t="str">
        <f t="shared" si="289"/>
        <v>06</v>
      </c>
      <c r="F1914" t="str">
        <f>"004"</f>
        <v>004</v>
      </c>
      <c r="G1914" t="str">
        <f>""</f>
        <v/>
      </c>
      <c r="H1914" t="s">
        <v>3</v>
      </c>
      <c r="I1914" t="s">
        <v>3887</v>
      </c>
      <c r="J1914" t="s">
        <v>7473</v>
      </c>
      <c r="K1914" t="str">
        <f t="shared" si="290"/>
        <v>41010</v>
      </c>
    </row>
    <row r="1915" spans="1:11" customFormat="1" x14ac:dyDescent="0.25">
      <c r="A1915" t="str">
        <f t="shared" si="284"/>
        <v>41</v>
      </c>
      <c r="B1915" t="s">
        <v>812</v>
      </c>
      <c r="C1915" t="str">
        <f t="shared" si="283"/>
        <v>091</v>
      </c>
      <c r="D1915" t="s">
        <v>812</v>
      </c>
      <c r="E1915" t="str">
        <f t="shared" si="289"/>
        <v>06</v>
      </c>
      <c r="F1915" t="str">
        <f>"005"</f>
        <v>005</v>
      </c>
      <c r="G1915" t="str">
        <f>""</f>
        <v/>
      </c>
      <c r="H1915" t="s">
        <v>3</v>
      </c>
      <c r="I1915" t="s">
        <v>3888</v>
      </c>
      <c r="J1915" t="s">
        <v>7474</v>
      </c>
      <c r="K1915" t="str">
        <f t="shared" si="290"/>
        <v>41010</v>
      </c>
    </row>
    <row r="1916" spans="1:11" customFormat="1" x14ac:dyDescent="0.25">
      <c r="A1916" t="str">
        <f t="shared" si="284"/>
        <v>41</v>
      </c>
      <c r="B1916" t="s">
        <v>812</v>
      </c>
      <c r="C1916" t="str">
        <f t="shared" si="283"/>
        <v>091</v>
      </c>
      <c r="D1916" t="s">
        <v>812</v>
      </c>
      <c r="E1916" t="str">
        <f t="shared" si="289"/>
        <v>06</v>
      </c>
      <c r="F1916" t="str">
        <f>"006"</f>
        <v>006</v>
      </c>
      <c r="G1916" t="str">
        <f>""</f>
        <v/>
      </c>
      <c r="H1916" t="s">
        <v>3</v>
      </c>
      <c r="I1916" t="s">
        <v>3885</v>
      </c>
      <c r="J1916" t="s">
        <v>7471</v>
      </c>
      <c r="K1916" t="str">
        <f t="shared" si="290"/>
        <v>41010</v>
      </c>
    </row>
    <row r="1917" spans="1:11" customFormat="1" x14ac:dyDescent="0.25">
      <c r="A1917" t="str">
        <f t="shared" si="284"/>
        <v>41</v>
      </c>
      <c r="B1917" t="s">
        <v>812</v>
      </c>
      <c r="C1917" t="str">
        <f t="shared" ref="C1917:C1980" si="291">"091"</f>
        <v>091</v>
      </c>
      <c r="D1917" t="s">
        <v>812</v>
      </c>
      <c r="E1917" t="str">
        <f t="shared" si="289"/>
        <v>06</v>
      </c>
      <c r="F1917" t="str">
        <f>"007"</f>
        <v>007</v>
      </c>
      <c r="G1917" t="str">
        <f>""</f>
        <v/>
      </c>
      <c r="H1917" t="s">
        <v>1</v>
      </c>
      <c r="I1917" t="s">
        <v>3885</v>
      </c>
      <c r="J1917" t="s">
        <v>7471</v>
      </c>
      <c r="K1917" t="str">
        <f t="shared" si="290"/>
        <v>41010</v>
      </c>
    </row>
    <row r="1918" spans="1:11" customFormat="1" x14ac:dyDescent="0.25">
      <c r="A1918" t="str">
        <f t="shared" si="284"/>
        <v>41</v>
      </c>
      <c r="B1918" t="s">
        <v>812</v>
      </c>
      <c r="C1918" t="str">
        <f t="shared" si="291"/>
        <v>091</v>
      </c>
      <c r="D1918" t="s">
        <v>812</v>
      </c>
      <c r="E1918" t="str">
        <f t="shared" si="289"/>
        <v>06</v>
      </c>
      <c r="F1918" t="str">
        <f>"007"</f>
        <v>007</v>
      </c>
      <c r="G1918" t="str">
        <f>""</f>
        <v/>
      </c>
      <c r="H1918" t="s">
        <v>0</v>
      </c>
      <c r="I1918" t="s">
        <v>3885</v>
      </c>
      <c r="J1918" t="s">
        <v>7471</v>
      </c>
      <c r="K1918" t="str">
        <f t="shared" si="290"/>
        <v>41010</v>
      </c>
    </row>
    <row r="1919" spans="1:11" customFormat="1" x14ac:dyDescent="0.25">
      <c r="A1919" t="str">
        <f t="shared" si="284"/>
        <v>41</v>
      </c>
      <c r="B1919" t="s">
        <v>812</v>
      </c>
      <c r="C1919" t="str">
        <f t="shared" si="291"/>
        <v>091</v>
      </c>
      <c r="D1919" t="s">
        <v>812</v>
      </c>
      <c r="E1919" t="str">
        <f t="shared" si="289"/>
        <v>06</v>
      </c>
      <c r="F1919" t="str">
        <f>"008"</f>
        <v>008</v>
      </c>
      <c r="G1919" t="str">
        <f>""</f>
        <v/>
      </c>
      <c r="H1919" t="s">
        <v>3</v>
      </c>
      <c r="I1919" t="s">
        <v>3889</v>
      </c>
      <c r="J1919" t="s">
        <v>7475</v>
      </c>
      <c r="K1919" t="str">
        <f t="shared" si="290"/>
        <v>41010</v>
      </c>
    </row>
    <row r="1920" spans="1:11" customFormat="1" x14ac:dyDescent="0.25">
      <c r="A1920" t="str">
        <f t="shared" si="284"/>
        <v>41</v>
      </c>
      <c r="B1920" t="s">
        <v>812</v>
      </c>
      <c r="C1920" t="str">
        <f t="shared" si="291"/>
        <v>091</v>
      </c>
      <c r="D1920" t="s">
        <v>812</v>
      </c>
      <c r="E1920" t="str">
        <f t="shared" si="289"/>
        <v>06</v>
      </c>
      <c r="F1920" t="str">
        <f>"009"</f>
        <v>009</v>
      </c>
      <c r="G1920" t="str">
        <f>""</f>
        <v/>
      </c>
      <c r="H1920" t="s">
        <v>1</v>
      </c>
      <c r="I1920" t="s">
        <v>3890</v>
      </c>
      <c r="J1920" t="s">
        <v>7476</v>
      </c>
      <c r="K1920" t="str">
        <f t="shared" si="290"/>
        <v>41010</v>
      </c>
    </row>
    <row r="1921" spans="1:11" customFormat="1" x14ac:dyDescent="0.25">
      <c r="A1921" t="str">
        <f t="shared" si="284"/>
        <v>41</v>
      </c>
      <c r="B1921" t="s">
        <v>812</v>
      </c>
      <c r="C1921" t="str">
        <f t="shared" si="291"/>
        <v>091</v>
      </c>
      <c r="D1921" t="s">
        <v>812</v>
      </c>
      <c r="E1921" t="str">
        <f t="shared" si="289"/>
        <v>06</v>
      </c>
      <c r="F1921" t="str">
        <f>"009"</f>
        <v>009</v>
      </c>
      <c r="G1921" t="str">
        <f>""</f>
        <v/>
      </c>
      <c r="H1921" t="s">
        <v>0</v>
      </c>
      <c r="I1921" t="s">
        <v>3890</v>
      </c>
      <c r="J1921" t="s">
        <v>7476</v>
      </c>
      <c r="K1921" t="str">
        <f t="shared" si="290"/>
        <v>41010</v>
      </c>
    </row>
    <row r="1922" spans="1:11" customFormat="1" x14ac:dyDescent="0.25">
      <c r="A1922" t="str">
        <f t="shared" si="284"/>
        <v>41</v>
      </c>
      <c r="B1922" t="s">
        <v>812</v>
      </c>
      <c r="C1922" t="str">
        <f t="shared" si="291"/>
        <v>091</v>
      </c>
      <c r="D1922" t="s">
        <v>812</v>
      </c>
      <c r="E1922" t="str">
        <f t="shared" si="289"/>
        <v>06</v>
      </c>
      <c r="F1922" t="str">
        <f>"010"</f>
        <v>010</v>
      </c>
      <c r="G1922" t="str">
        <f>""</f>
        <v/>
      </c>
      <c r="H1922" t="s">
        <v>1</v>
      </c>
      <c r="I1922" t="s">
        <v>3891</v>
      </c>
      <c r="J1922" t="s">
        <v>7477</v>
      </c>
      <c r="K1922" t="str">
        <f t="shared" si="290"/>
        <v>41010</v>
      </c>
    </row>
    <row r="1923" spans="1:11" customFormat="1" x14ac:dyDescent="0.25">
      <c r="A1923" t="str">
        <f t="shared" ref="A1923:A1986" si="292">"41"</f>
        <v>41</v>
      </c>
      <c r="B1923" t="s">
        <v>812</v>
      </c>
      <c r="C1923" t="str">
        <f t="shared" si="291"/>
        <v>091</v>
      </c>
      <c r="D1923" t="s">
        <v>812</v>
      </c>
      <c r="E1923" t="str">
        <f t="shared" si="289"/>
        <v>06</v>
      </c>
      <c r="F1923" t="str">
        <f>"010"</f>
        <v>010</v>
      </c>
      <c r="G1923" t="str">
        <f>""</f>
        <v/>
      </c>
      <c r="H1923" t="s">
        <v>0</v>
      </c>
      <c r="I1923" t="s">
        <v>3891</v>
      </c>
      <c r="J1923" t="s">
        <v>7477</v>
      </c>
      <c r="K1923" t="str">
        <f t="shared" si="290"/>
        <v>41010</v>
      </c>
    </row>
    <row r="1924" spans="1:11" customFormat="1" x14ac:dyDescent="0.25">
      <c r="A1924" t="str">
        <f t="shared" si="292"/>
        <v>41</v>
      </c>
      <c r="B1924" t="s">
        <v>812</v>
      </c>
      <c r="C1924" t="str">
        <f t="shared" si="291"/>
        <v>091</v>
      </c>
      <c r="D1924" t="s">
        <v>812</v>
      </c>
      <c r="E1924" t="str">
        <f t="shared" si="289"/>
        <v>06</v>
      </c>
      <c r="F1924" t="str">
        <f>"011"</f>
        <v>011</v>
      </c>
      <c r="G1924" t="str">
        <f>""</f>
        <v/>
      </c>
      <c r="H1924" t="s">
        <v>3</v>
      </c>
      <c r="I1924" t="s">
        <v>3889</v>
      </c>
      <c r="J1924" t="s">
        <v>7475</v>
      </c>
      <c r="K1924" t="str">
        <f t="shared" si="290"/>
        <v>41010</v>
      </c>
    </row>
    <row r="1925" spans="1:11" customFormat="1" x14ac:dyDescent="0.25">
      <c r="A1925" t="str">
        <f t="shared" si="292"/>
        <v>41</v>
      </c>
      <c r="B1925" t="s">
        <v>812</v>
      </c>
      <c r="C1925" t="str">
        <f t="shared" si="291"/>
        <v>091</v>
      </c>
      <c r="D1925" t="s">
        <v>812</v>
      </c>
      <c r="E1925" t="str">
        <f t="shared" si="289"/>
        <v>06</v>
      </c>
      <c r="F1925" t="str">
        <f>"012"</f>
        <v>012</v>
      </c>
      <c r="G1925" t="str">
        <f>""</f>
        <v/>
      </c>
      <c r="H1925" t="s">
        <v>1</v>
      </c>
      <c r="I1925" t="s">
        <v>3890</v>
      </c>
      <c r="J1925" t="s">
        <v>7476</v>
      </c>
      <c r="K1925" t="str">
        <f t="shared" si="290"/>
        <v>41010</v>
      </c>
    </row>
    <row r="1926" spans="1:11" customFormat="1" x14ac:dyDescent="0.25">
      <c r="A1926" t="str">
        <f t="shared" si="292"/>
        <v>41</v>
      </c>
      <c r="B1926" t="s">
        <v>812</v>
      </c>
      <c r="C1926" t="str">
        <f t="shared" si="291"/>
        <v>091</v>
      </c>
      <c r="D1926" t="s">
        <v>812</v>
      </c>
      <c r="E1926" t="str">
        <f t="shared" si="289"/>
        <v>06</v>
      </c>
      <c r="F1926" t="str">
        <f>"012"</f>
        <v>012</v>
      </c>
      <c r="G1926" t="str">
        <f>""</f>
        <v/>
      </c>
      <c r="H1926" t="s">
        <v>0</v>
      </c>
      <c r="I1926" t="s">
        <v>3890</v>
      </c>
      <c r="J1926" t="s">
        <v>7476</v>
      </c>
      <c r="K1926" t="str">
        <f t="shared" si="290"/>
        <v>41010</v>
      </c>
    </row>
    <row r="1927" spans="1:11" customFormat="1" x14ac:dyDescent="0.25">
      <c r="A1927" t="str">
        <f t="shared" si="292"/>
        <v>41</v>
      </c>
      <c r="B1927" t="s">
        <v>812</v>
      </c>
      <c r="C1927" t="str">
        <f t="shared" si="291"/>
        <v>091</v>
      </c>
      <c r="D1927" t="s">
        <v>812</v>
      </c>
      <c r="E1927" t="str">
        <f t="shared" si="289"/>
        <v>06</v>
      </c>
      <c r="F1927" t="str">
        <f>"012"</f>
        <v>012</v>
      </c>
      <c r="G1927" t="str">
        <f>""</f>
        <v/>
      </c>
      <c r="H1927" t="s">
        <v>2</v>
      </c>
      <c r="I1927" t="s">
        <v>3890</v>
      </c>
      <c r="J1927" t="s">
        <v>7476</v>
      </c>
      <c r="K1927" t="str">
        <f t="shared" si="290"/>
        <v>41010</v>
      </c>
    </row>
    <row r="1928" spans="1:11" customFormat="1" x14ac:dyDescent="0.25">
      <c r="A1928" t="str">
        <f t="shared" si="292"/>
        <v>41</v>
      </c>
      <c r="B1928" t="s">
        <v>812</v>
      </c>
      <c r="C1928" t="str">
        <f t="shared" si="291"/>
        <v>091</v>
      </c>
      <c r="D1928" t="s">
        <v>812</v>
      </c>
      <c r="E1928" t="str">
        <f t="shared" si="289"/>
        <v>06</v>
      </c>
      <c r="F1928" t="str">
        <f>"013"</f>
        <v>013</v>
      </c>
      <c r="G1928" t="str">
        <f>""</f>
        <v/>
      </c>
      <c r="H1928" t="s">
        <v>3</v>
      </c>
      <c r="I1928" t="s">
        <v>3892</v>
      </c>
      <c r="J1928" t="s">
        <v>7478</v>
      </c>
      <c r="K1928" t="str">
        <f t="shared" si="290"/>
        <v>41010</v>
      </c>
    </row>
    <row r="1929" spans="1:11" customFormat="1" x14ac:dyDescent="0.25">
      <c r="A1929" t="str">
        <f t="shared" si="292"/>
        <v>41</v>
      </c>
      <c r="B1929" t="s">
        <v>812</v>
      </c>
      <c r="C1929" t="str">
        <f t="shared" si="291"/>
        <v>091</v>
      </c>
      <c r="D1929" t="s">
        <v>812</v>
      </c>
      <c r="E1929" t="str">
        <f t="shared" si="289"/>
        <v>06</v>
      </c>
      <c r="F1929" t="str">
        <f>"014"</f>
        <v>014</v>
      </c>
      <c r="G1929" t="str">
        <f>""</f>
        <v/>
      </c>
      <c r="H1929" t="s">
        <v>3</v>
      </c>
      <c r="I1929" t="s">
        <v>3892</v>
      </c>
      <c r="J1929" t="s">
        <v>7478</v>
      </c>
      <c r="K1929" t="str">
        <f t="shared" si="290"/>
        <v>41010</v>
      </c>
    </row>
    <row r="1930" spans="1:11" customFormat="1" x14ac:dyDescent="0.25">
      <c r="A1930" t="str">
        <f t="shared" si="292"/>
        <v>41</v>
      </c>
      <c r="B1930" t="s">
        <v>812</v>
      </c>
      <c r="C1930" t="str">
        <f t="shared" si="291"/>
        <v>091</v>
      </c>
      <c r="D1930" t="s">
        <v>812</v>
      </c>
      <c r="E1930" t="str">
        <f t="shared" si="289"/>
        <v>06</v>
      </c>
      <c r="F1930" t="str">
        <f>"015"</f>
        <v>015</v>
      </c>
      <c r="G1930" t="str">
        <f>""</f>
        <v/>
      </c>
      <c r="H1930" t="s">
        <v>1</v>
      </c>
      <c r="I1930" t="s">
        <v>3893</v>
      </c>
      <c r="J1930" t="s">
        <v>7479</v>
      </c>
      <c r="K1930" t="str">
        <f t="shared" si="290"/>
        <v>41010</v>
      </c>
    </row>
    <row r="1931" spans="1:11" customFormat="1" x14ac:dyDescent="0.25">
      <c r="A1931" t="str">
        <f t="shared" si="292"/>
        <v>41</v>
      </c>
      <c r="B1931" t="s">
        <v>812</v>
      </c>
      <c r="C1931" t="str">
        <f t="shared" si="291"/>
        <v>091</v>
      </c>
      <c r="D1931" t="s">
        <v>812</v>
      </c>
      <c r="E1931" t="str">
        <f t="shared" si="289"/>
        <v>06</v>
      </c>
      <c r="F1931" t="str">
        <f>"015"</f>
        <v>015</v>
      </c>
      <c r="G1931" t="str">
        <f>""</f>
        <v/>
      </c>
      <c r="H1931" t="s">
        <v>0</v>
      </c>
      <c r="I1931" t="s">
        <v>3893</v>
      </c>
      <c r="J1931" t="s">
        <v>7479</v>
      </c>
      <c r="K1931" t="str">
        <f t="shared" si="290"/>
        <v>41010</v>
      </c>
    </row>
    <row r="1932" spans="1:11" customFormat="1" x14ac:dyDescent="0.25">
      <c r="A1932" t="str">
        <f t="shared" si="292"/>
        <v>41</v>
      </c>
      <c r="B1932" t="s">
        <v>812</v>
      </c>
      <c r="C1932" t="str">
        <f t="shared" si="291"/>
        <v>091</v>
      </c>
      <c r="D1932" t="s">
        <v>812</v>
      </c>
      <c r="E1932" t="str">
        <f t="shared" si="289"/>
        <v>06</v>
      </c>
      <c r="F1932" t="str">
        <f>"016"</f>
        <v>016</v>
      </c>
      <c r="G1932" t="str">
        <f>""</f>
        <v/>
      </c>
      <c r="H1932" t="s">
        <v>3</v>
      </c>
      <c r="I1932" t="s">
        <v>3894</v>
      </c>
      <c r="J1932" t="s">
        <v>7480</v>
      </c>
      <c r="K1932" t="str">
        <f t="shared" si="290"/>
        <v>41010</v>
      </c>
    </row>
    <row r="1933" spans="1:11" customFormat="1" x14ac:dyDescent="0.25">
      <c r="A1933" t="str">
        <f t="shared" si="292"/>
        <v>41</v>
      </c>
      <c r="B1933" t="s">
        <v>812</v>
      </c>
      <c r="C1933" t="str">
        <f t="shared" si="291"/>
        <v>091</v>
      </c>
      <c r="D1933" t="s">
        <v>812</v>
      </c>
      <c r="E1933" t="str">
        <f t="shared" si="289"/>
        <v>06</v>
      </c>
      <c r="F1933" t="str">
        <f>"017"</f>
        <v>017</v>
      </c>
      <c r="G1933" t="str">
        <f>""</f>
        <v/>
      </c>
      <c r="H1933" t="s">
        <v>1</v>
      </c>
      <c r="I1933" t="s">
        <v>3894</v>
      </c>
      <c r="J1933" t="s">
        <v>7480</v>
      </c>
      <c r="K1933" t="str">
        <f t="shared" si="290"/>
        <v>41010</v>
      </c>
    </row>
    <row r="1934" spans="1:11" customFormat="1" x14ac:dyDescent="0.25">
      <c r="A1934" t="str">
        <f t="shared" si="292"/>
        <v>41</v>
      </c>
      <c r="B1934" t="s">
        <v>812</v>
      </c>
      <c r="C1934" t="str">
        <f t="shared" si="291"/>
        <v>091</v>
      </c>
      <c r="D1934" t="s">
        <v>812</v>
      </c>
      <c r="E1934" t="str">
        <f t="shared" si="289"/>
        <v>06</v>
      </c>
      <c r="F1934" t="str">
        <f>"017"</f>
        <v>017</v>
      </c>
      <c r="G1934" t="str">
        <f>""</f>
        <v/>
      </c>
      <c r="H1934" t="s">
        <v>0</v>
      </c>
      <c r="I1934" t="s">
        <v>3894</v>
      </c>
      <c r="J1934" t="s">
        <v>7480</v>
      </c>
      <c r="K1934" t="str">
        <f t="shared" si="290"/>
        <v>41010</v>
      </c>
    </row>
    <row r="1935" spans="1:11" customFormat="1" x14ac:dyDescent="0.25">
      <c r="A1935" t="str">
        <f t="shared" si="292"/>
        <v>41</v>
      </c>
      <c r="B1935" t="s">
        <v>812</v>
      </c>
      <c r="C1935" t="str">
        <f t="shared" si="291"/>
        <v>091</v>
      </c>
      <c r="D1935" t="s">
        <v>812</v>
      </c>
      <c r="E1935" t="str">
        <f t="shared" si="289"/>
        <v>06</v>
      </c>
      <c r="F1935" t="str">
        <f>"017"</f>
        <v>017</v>
      </c>
      <c r="G1935" t="str">
        <f>""</f>
        <v/>
      </c>
      <c r="H1935" t="s">
        <v>2</v>
      </c>
      <c r="I1935" t="s">
        <v>3894</v>
      </c>
      <c r="J1935" t="s">
        <v>7480</v>
      </c>
      <c r="K1935" t="str">
        <f t="shared" si="290"/>
        <v>41010</v>
      </c>
    </row>
    <row r="1936" spans="1:11" customFormat="1" x14ac:dyDescent="0.25">
      <c r="A1936" t="str">
        <f t="shared" si="292"/>
        <v>41</v>
      </c>
      <c r="B1936" t="s">
        <v>812</v>
      </c>
      <c r="C1936" t="str">
        <f t="shared" si="291"/>
        <v>091</v>
      </c>
      <c r="D1936" t="s">
        <v>812</v>
      </c>
      <c r="E1936" t="str">
        <f t="shared" si="289"/>
        <v>06</v>
      </c>
      <c r="F1936" t="str">
        <f>"018"</f>
        <v>018</v>
      </c>
      <c r="G1936" t="str">
        <f>""</f>
        <v/>
      </c>
      <c r="H1936" t="s">
        <v>1</v>
      </c>
      <c r="I1936" t="s">
        <v>3895</v>
      </c>
      <c r="J1936" t="s">
        <v>7481</v>
      </c>
      <c r="K1936" t="str">
        <f t="shared" si="290"/>
        <v>41010</v>
      </c>
    </row>
    <row r="1937" spans="1:11" customFormat="1" x14ac:dyDescent="0.25">
      <c r="A1937" t="str">
        <f t="shared" si="292"/>
        <v>41</v>
      </c>
      <c r="B1937" t="s">
        <v>812</v>
      </c>
      <c r="C1937" t="str">
        <f t="shared" si="291"/>
        <v>091</v>
      </c>
      <c r="D1937" t="s">
        <v>812</v>
      </c>
      <c r="E1937" t="str">
        <f t="shared" si="289"/>
        <v>06</v>
      </c>
      <c r="F1937" t="str">
        <f>"018"</f>
        <v>018</v>
      </c>
      <c r="G1937" t="str">
        <f>""</f>
        <v/>
      </c>
      <c r="H1937" t="s">
        <v>0</v>
      </c>
      <c r="I1937" t="s">
        <v>3895</v>
      </c>
      <c r="J1937" t="s">
        <v>7481</v>
      </c>
      <c r="K1937" t="str">
        <f t="shared" si="290"/>
        <v>41010</v>
      </c>
    </row>
    <row r="1938" spans="1:11" customFormat="1" x14ac:dyDescent="0.25">
      <c r="A1938" t="str">
        <f t="shared" si="292"/>
        <v>41</v>
      </c>
      <c r="B1938" t="s">
        <v>812</v>
      </c>
      <c r="C1938" t="str">
        <f t="shared" si="291"/>
        <v>091</v>
      </c>
      <c r="D1938" t="s">
        <v>812</v>
      </c>
      <c r="E1938" t="str">
        <f t="shared" si="289"/>
        <v>06</v>
      </c>
      <c r="F1938" t="str">
        <f>"019"</f>
        <v>019</v>
      </c>
      <c r="G1938" t="str">
        <f>""</f>
        <v/>
      </c>
      <c r="H1938" t="s">
        <v>1</v>
      </c>
      <c r="I1938" t="s">
        <v>3895</v>
      </c>
      <c r="J1938" t="s">
        <v>7481</v>
      </c>
      <c r="K1938" t="str">
        <f t="shared" si="290"/>
        <v>41010</v>
      </c>
    </row>
    <row r="1939" spans="1:11" customFormat="1" x14ac:dyDescent="0.25">
      <c r="A1939" t="str">
        <f t="shared" si="292"/>
        <v>41</v>
      </c>
      <c r="B1939" t="s">
        <v>812</v>
      </c>
      <c r="C1939" t="str">
        <f t="shared" si="291"/>
        <v>091</v>
      </c>
      <c r="D1939" t="s">
        <v>812</v>
      </c>
      <c r="E1939" t="str">
        <f t="shared" si="289"/>
        <v>06</v>
      </c>
      <c r="F1939" t="str">
        <f>"019"</f>
        <v>019</v>
      </c>
      <c r="G1939" t="str">
        <f>""</f>
        <v/>
      </c>
      <c r="H1939" t="s">
        <v>0</v>
      </c>
      <c r="I1939" t="s">
        <v>3895</v>
      </c>
      <c r="J1939" t="s">
        <v>7481</v>
      </c>
      <c r="K1939" t="str">
        <f t="shared" si="290"/>
        <v>41010</v>
      </c>
    </row>
    <row r="1940" spans="1:11" customFormat="1" x14ac:dyDescent="0.25">
      <c r="A1940" t="str">
        <f t="shared" si="292"/>
        <v>41</v>
      </c>
      <c r="B1940" t="s">
        <v>812</v>
      </c>
      <c r="C1940" t="str">
        <f t="shared" si="291"/>
        <v>091</v>
      </c>
      <c r="D1940" t="s">
        <v>812</v>
      </c>
      <c r="E1940" t="str">
        <f t="shared" si="289"/>
        <v>06</v>
      </c>
      <c r="F1940" t="str">
        <f>"020"</f>
        <v>020</v>
      </c>
      <c r="G1940" t="str">
        <f>""</f>
        <v/>
      </c>
      <c r="H1940" t="s">
        <v>3</v>
      </c>
      <c r="I1940" t="s">
        <v>3894</v>
      </c>
      <c r="J1940" t="s">
        <v>7480</v>
      </c>
      <c r="K1940" t="str">
        <f t="shared" si="290"/>
        <v>41010</v>
      </c>
    </row>
    <row r="1941" spans="1:11" customFormat="1" x14ac:dyDescent="0.25">
      <c r="A1941" t="str">
        <f t="shared" si="292"/>
        <v>41</v>
      </c>
      <c r="B1941" t="s">
        <v>812</v>
      </c>
      <c r="C1941" t="str">
        <f t="shared" si="291"/>
        <v>091</v>
      </c>
      <c r="D1941" t="s">
        <v>812</v>
      </c>
      <c r="E1941" t="str">
        <f t="shared" si="289"/>
        <v>06</v>
      </c>
      <c r="F1941" t="str">
        <f>"021"</f>
        <v>021</v>
      </c>
      <c r="G1941" t="str">
        <f>""</f>
        <v/>
      </c>
      <c r="H1941" t="s">
        <v>1</v>
      </c>
      <c r="I1941" t="s">
        <v>3896</v>
      </c>
      <c r="J1941" t="s">
        <v>6216</v>
      </c>
      <c r="K1941" t="str">
        <f t="shared" si="290"/>
        <v>41010</v>
      </c>
    </row>
    <row r="1942" spans="1:11" customFormat="1" x14ac:dyDescent="0.25">
      <c r="A1942" t="str">
        <f t="shared" si="292"/>
        <v>41</v>
      </c>
      <c r="B1942" t="s">
        <v>812</v>
      </c>
      <c r="C1942" t="str">
        <f t="shared" si="291"/>
        <v>091</v>
      </c>
      <c r="D1942" t="s">
        <v>812</v>
      </c>
      <c r="E1942" t="str">
        <f t="shared" si="289"/>
        <v>06</v>
      </c>
      <c r="F1942" t="str">
        <f>"021"</f>
        <v>021</v>
      </c>
      <c r="G1942" t="str">
        <f>""</f>
        <v/>
      </c>
      <c r="H1942" t="s">
        <v>0</v>
      </c>
      <c r="I1942" t="s">
        <v>3896</v>
      </c>
      <c r="J1942" t="s">
        <v>6216</v>
      </c>
      <c r="K1942" t="str">
        <f t="shared" si="290"/>
        <v>41010</v>
      </c>
    </row>
    <row r="1943" spans="1:11" customFormat="1" x14ac:dyDescent="0.25">
      <c r="A1943" t="str">
        <f t="shared" si="292"/>
        <v>41</v>
      </c>
      <c r="B1943" t="s">
        <v>812</v>
      </c>
      <c r="C1943" t="str">
        <f t="shared" si="291"/>
        <v>091</v>
      </c>
      <c r="D1943" t="s">
        <v>812</v>
      </c>
      <c r="E1943" t="str">
        <f t="shared" si="289"/>
        <v>06</v>
      </c>
      <c r="F1943" t="str">
        <f>"022"</f>
        <v>022</v>
      </c>
      <c r="G1943" t="str">
        <f>""</f>
        <v/>
      </c>
      <c r="H1943" t="s">
        <v>3</v>
      </c>
      <c r="I1943" t="s">
        <v>3893</v>
      </c>
      <c r="J1943" t="s">
        <v>7479</v>
      </c>
      <c r="K1943" t="str">
        <f t="shared" si="290"/>
        <v>41010</v>
      </c>
    </row>
    <row r="1944" spans="1:11" customFormat="1" x14ac:dyDescent="0.25">
      <c r="A1944" t="str">
        <f t="shared" si="292"/>
        <v>41</v>
      </c>
      <c r="B1944" t="s">
        <v>812</v>
      </c>
      <c r="C1944" t="str">
        <f t="shared" si="291"/>
        <v>091</v>
      </c>
      <c r="D1944" t="s">
        <v>812</v>
      </c>
      <c r="E1944" t="str">
        <f t="shared" si="289"/>
        <v>06</v>
      </c>
      <c r="F1944" t="str">
        <f>"023"</f>
        <v>023</v>
      </c>
      <c r="G1944" t="str">
        <f>""</f>
        <v/>
      </c>
      <c r="H1944" t="s">
        <v>3</v>
      </c>
      <c r="I1944" t="s">
        <v>3891</v>
      </c>
      <c r="J1944" t="s">
        <v>7477</v>
      </c>
      <c r="K1944" t="str">
        <f t="shared" si="290"/>
        <v>41010</v>
      </c>
    </row>
    <row r="1945" spans="1:11" customFormat="1" x14ac:dyDescent="0.25">
      <c r="A1945" t="str">
        <f t="shared" si="292"/>
        <v>41</v>
      </c>
      <c r="B1945" t="s">
        <v>812</v>
      </c>
      <c r="C1945" t="str">
        <f t="shared" si="291"/>
        <v>091</v>
      </c>
      <c r="D1945" t="s">
        <v>812</v>
      </c>
      <c r="E1945" t="str">
        <f t="shared" si="289"/>
        <v>06</v>
      </c>
      <c r="F1945" t="str">
        <f>"024"</f>
        <v>024</v>
      </c>
      <c r="G1945" t="str">
        <f>""</f>
        <v/>
      </c>
      <c r="H1945" t="s">
        <v>1</v>
      </c>
      <c r="I1945" t="s">
        <v>3896</v>
      </c>
      <c r="J1945" t="s">
        <v>6216</v>
      </c>
      <c r="K1945" t="str">
        <f t="shared" si="290"/>
        <v>41010</v>
      </c>
    </row>
    <row r="1946" spans="1:11" customFormat="1" x14ac:dyDescent="0.25">
      <c r="A1946" t="str">
        <f t="shared" si="292"/>
        <v>41</v>
      </c>
      <c r="B1946" t="s">
        <v>812</v>
      </c>
      <c r="C1946" t="str">
        <f t="shared" si="291"/>
        <v>091</v>
      </c>
      <c r="D1946" t="s">
        <v>812</v>
      </c>
      <c r="E1946" t="str">
        <f t="shared" si="289"/>
        <v>06</v>
      </c>
      <c r="F1946" t="str">
        <f>"024"</f>
        <v>024</v>
      </c>
      <c r="G1946" t="str">
        <f>""</f>
        <v/>
      </c>
      <c r="H1946" t="s">
        <v>0</v>
      </c>
      <c r="I1946" t="s">
        <v>3896</v>
      </c>
      <c r="J1946" t="s">
        <v>6216</v>
      </c>
      <c r="K1946" t="str">
        <f t="shared" si="290"/>
        <v>41010</v>
      </c>
    </row>
    <row r="1947" spans="1:11" customFormat="1" x14ac:dyDescent="0.25">
      <c r="A1947" t="str">
        <f t="shared" si="292"/>
        <v>41</v>
      </c>
      <c r="B1947" t="s">
        <v>812</v>
      </c>
      <c r="C1947" t="str">
        <f t="shared" si="291"/>
        <v>091</v>
      </c>
      <c r="D1947" t="s">
        <v>812</v>
      </c>
      <c r="E1947" t="str">
        <f t="shared" si="289"/>
        <v>06</v>
      </c>
      <c r="F1947" t="str">
        <f>"025"</f>
        <v>025</v>
      </c>
      <c r="G1947" t="str">
        <f>""</f>
        <v/>
      </c>
      <c r="H1947" t="s">
        <v>3</v>
      </c>
      <c r="I1947" t="s">
        <v>3890</v>
      </c>
      <c r="J1947" t="s">
        <v>7476</v>
      </c>
      <c r="K1947" t="str">
        <f t="shared" si="290"/>
        <v>41010</v>
      </c>
    </row>
    <row r="1948" spans="1:11" customFormat="1" x14ac:dyDescent="0.25">
      <c r="A1948" t="str">
        <f t="shared" si="292"/>
        <v>41</v>
      </c>
      <c r="B1948" t="s">
        <v>812</v>
      </c>
      <c r="C1948" t="str">
        <f t="shared" si="291"/>
        <v>091</v>
      </c>
      <c r="D1948" t="s">
        <v>812</v>
      </c>
      <c r="E1948" t="str">
        <f t="shared" si="289"/>
        <v>06</v>
      </c>
      <c r="F1948" t="str">
        <f>"026"</f>
        <v>026</v>
      </c>
      <c r="G1948" t="str">
        <f>""</f>
        <v/>
      </c>
      <c r="H1948" t="s">
        <v>3</v>
      </c>
      <c r="I1948" t="s">
        <v>3894</v>
      </c>
      <c r="J1948" t="s">
        <v>7480</v>
      </c>
      <c r="K1948" t="str">
        <f t="shared" si="290"/>
        <v>41010</v>
      </c>
    </row>
    <row r="1949" spans="1:11" customFormat="1" x14ac:dyDescent="0.25">
      <c r="A1949" t="str">
        <f t="shared" si="292"/>
        <v>41</v>
      </c>
      <c r="B1949" t="s">
        <v>812</v>
      </c>
      <c r="C1949" t="str">
        <f t="shared" si="291"/>
        <v>091</v>
      </c>
      <c r="D1949" t="s">
        <v>812</v>
      </c>
      <c r="E1949" t="str">
        <f t="shared" si="289"/>
        <v>06</v>
      </c>
      <c r="F1949" t="str">
        <f>"027"</f>
        <v>027</v>
      </c>
      <c r="G1949" t="str">
        <f>""</f>
        <v/>
      </c>
      <c r="H1949" t="s">
        <v>3</v>
      </c>
      <c r="I1949" t="s">
        <v>3893</v>
      </c>
      <c r="J1949" t="s">
        <v>7479</v>
      </c>
      <c r="K1949" t="str">
        <f t="shared" si="290"/>
        <v>41010</v>
      </c>
    </row>
    <row r="1950" spans="1:11" customFormat="1" x14ac:dyDescent="0.25">
      <c r="A1950" t="str">
        <f t="shared" si="292"/>
        <v>41</v>
      </c>
      <c r="B1950" t="s">
        <v>812</v>
      </c>
      <c r="C1950" t="str">
        <f t="shared" si="291"/>
        <v>091</v>
      </c>
      <c r="D1950" t="s">
        <v>812</v>
      </c>
      <c r="E1950" t="str">
        <f t="shared" si="289"/>
        <v>06</v>
      </c>
      <c r="F1950" t="str">
        <f>"028"</f>
        <v>028</v>
      </c>
      <c r="G1950" t="str">
        <f>""</f>
        <v/>
      </c>
      <c r="H1950" t="s">
        <v>3</v>
      </c>
      <c r="I1950" t="s">
        <v>3893</v>
      </c>
      <c r="J1950" t="s">
        <v>7479</v>
      </c>
      <c r="K1950" t="str">
        <f t="shared" si="290"/>
        <v>41010</v>
      </c>
    </row>
    <row r="1951" spans="1:11" customFormat="1" x14ac:dyDescent="0.25">
      <c r="A1951" t="str">
        <f t="shared" si="292"/>
        <v>41</v>
      </c>
      <c r="B1951" t="s">
        <v>812</v>
      </c>
      <c r="C1951" t="str">
        <f t="shared" si="291"/>
        <v>091</v>
      </c>
      <c r="D1951" t="s">
        <v>812</v>
      </c>
      <c r="E1951" t="str">
        <f t="shared" si="289"/>
        <v>06</v>
      </c>
      <c r="F1951" t="str">
        <f>"029"</f>
        <v>029</v>
      </c>
      <c r="G1951" t="str">
        <f>""</f>
        <v/>
      </c>
      <c r="H1951" t="s">
        <v>1</v>
      </c>
      <c r="I1951" t="s">
        <v>3887</v>
      </c>
      <c r="J1951" t="s">
        <v>7473</v>
      </c>
      <c r="K1951" t="str">
        <f t="shared" si="290"/>
        <v>41010</v>
      </c>
    </row>
    <row r="1952" spans="1:11" customFormat="1" x14ac:dyDescent="0.25">
      <c r="A1952" t="str">
        <f t="shared" si="292"/>
        <v>41</v>
      </c>
      <c r="B1952" t="s">
        <v>812</v>
      </c>
      <c r="C1952" t="str">
        <f t="shared" si="291"/>
        <v>091</v>
      </c>
      <c r="D1952" t="s">
        <v>812</v>
      </c>
      <c r="E1952" t="str">
        <f t="shared" si="289"/>
        <v>06</v>
      </c>
      <c r="F1952" t="str">
        <f>"029"</f>
        <v>029</v>
      </c>
      <c r="G1952" t="str">
        <f>""</f>
        <v/>
      </c>
      <c r="H1952" t="s">
        <v>0</v>
      </c>
      <c r="I1952" t="s">
        <v>3887</v>
      </c>
      <c r="J1952" t="s">
        <v>7473</v>
      </c>
      <c r="K1952" t="str">
        <f t="shared" si="290"/>
        <v>41010</v>
      </c>
    </row>
    <row r="1953" spans="1:11" customFormat="1" x14ac:dyDescent="0.25">
      <c r="A1953" t="str">
        <f t="shared" si="292"/>
        <v>41</v>
      </c>
      <c r="B1953" t="s">
        <v>812</v>
      </c>
      <c r="C1953" t="str">
        <f t="shared" si="291"/>
        <v>091</v>
      </c>
      <c r="D1953" t="s">
        <v>812</v>
      </c>
      <c r="E1953" t="str">
        <f t="shared" si="289"/>
        <v>06</v>
      </c>
      <c r="F1953" t="str">
        <f>"031"</f>
        <v>031</v>
      </c>
      <c r="G1953" t="str">
        <f>""</f>
        <v/>
      </c>
      <c r="H1953" t="s">
        <v>1</v>
      </c>
      <c r="I1953" t="s">
        <v>3886</v>
      </c>
      <c r="J1953" t="s">
        <v>7472</v>
      </c>
      <c r="K1953" t="str">
        <f t="shared" si="290"/>
        <v>41010</v>
      </c>
    </row>
    <row r="1954" spans="1:11" customFormat="1" x14ac:dyDescent="0.25">
      <c r="A1954" t="str">
        <f t="shared" si="292"/>
        <v>41</v>
      </c>
      <c r="B1954" t="s">
        <v>812</v>
      </c>
      <c r="C1954" t="str">
        <f t="shared" si="291"/>
        <v>091</v>
      </c>
      <c r="D1954" t="s">
        <v>812</v>
      </c>
      <c r="E1954" t="str">
        <f t="shared" si="289"/>
        <v>06</v>
      </c>
      <c r="F1954" t="str">
        <f>"031"</f>
        <v>031</v>
      </c>
      <c r="G1954" t="str">
        <f>""</f>
        <v/>
      </c>
      <c r="H1954" t="s">
        <v>0</v>
      </c>
      <c r="I1954" t="s">
        <v>3886</v>
      </c>
      <c r="J1954" t="s">
        <v>7472</v>
      </c>
      <c r="K1954" t="str">
        <f t="shared" si="290"/>
        <v>41010</v>
      </c>
    </row>
    <row r="1955" spans="1:11" customFormat="1" x14ac:dyDescent="0.25">
      <c r="A1955" t="str">
        <f t="shared" si="292"/>
        <v>41</v>
      </c>
      <c r="B1955" t="s">
        <v>812</v>
      </c>
      <c r="C1955" t="str">
        <f t="shared" si="291"/>
        <v>091</v>
      </c>
      <c r="D1955" t="s">
        <v>812</v>
      </c>
      <c r="E1955" t="str">
        <f t="shared" si="289"/>
        <v>06</v>
      </c>
      <c r="F1955" t="str">
        <f>"033"</f>
        <v>033</v>
      </c>
      <c r="G1955" t="str">
        <f>""</f>
        <v/>
      </c>
      <c r="H1955" t="s">
        <v>1</v>
      </c>
      <c r="I1955" t="s">
        <v>3892</v>
      </c>
      <c r="J1955" t="s">
        <v>7478</v>
      </c>
      <c r="K1955" t="str">
        <f t="shared" si="290"/>
        <v>41010</v>
      </c>
    </row>
    <row r="1956" spans="1:11" customFormat="1" x14ac:dyDescent="0.25">
      <c r="A1956" t="str">
        <f t="shared" si="292"/>
        <v>41</v>
      </c>
      <c r="B1956" t="s">
        <v>812</v>
      </c>
      <c r="C1956" t="str">
        <f t="shared" si="291"/>
        <v>091</v>
      </c>
      <c r="D1956" t="s">
        <v>812</v>
      </c>
      <c r="E1956" t="str">
        <f t="shared" si="289"/>
        <v>06</v>
      </c>
      <c r="F1956" t="str">
        <f>"033"</f>
        <v>033</v>
      </c>
      <c r="G1956" t="str">
        <f>""</f>
        <v/>
      </c>
      <c r="H1956" t="s">
        <v>0</v>
      </c>
      <c r="I1956" t="s">
        <v>3892</v>
      </c>
      <c r="J1956" t="s">
        <v>7478</v>
      </c>
      <c r="K1956" t="str">
        <f t="shared" si="290"/>
        <v>41010</v>
      </c>
    </row>
    <row r="1957" spans="1:11" customFormat="1" x14ac:dyDescent="0.25">
      <c r="A1957" t="str">
        <f t="shared" si="292"/>
        <v>41</v>
      </c>
      <c r="B1957" t="s">
        <v>812</v>
      </c>
      <c r="C1957" t="str">
        <f t="shared" si="291"/>
        <v>091</v>
      </c>
      <c r="D1957" t="s">
        <v>812</v>
      </c>
      <c r="E1957" t="str">
        <f t="shared" si="289"/>
        <v>06</v>
      </c>
      <c r="F1957" t="str">
        <f>"034"</f>
        <v>034</v>
      </c>
      <c r="G1957" t="str">
        <f>""</f>
        <v/>
      </c>
      <c r="H1957" t="s">
        <v>1</v>
      </c>
      <c r="I1957" t="s">
        <v>3894</v>
      </c>
      <c r="J1957" t="s">
        <v>7480</v>
      </c>
      <c r="K1957" t="str">
        <f t="shared" si="290"/>
        <v>41010</v>
      </c>
    </row>
    <row r="1958" spans="1:11" customFormat="1" x14ac:dyDescent="0.25">
      <c r="A1958" t="str">
        <f t="shared" si="292"/>
        <v>41</v>
      </c>
      <c r="B1958" t="s">
        <v>812</v>
      </c>
      <c r="C1958" t="str">
        <f t="shared" si="291"/>
        <v>091</v>
      </c>
      <c r="D1958" t="s">
        <v>812</v>
      </c>
      <c r="E1958" t="str">
        <f t="shared" si="289"/>
        <v>06</v>
      </c>
      <c r="F1958" t="str">
        <f>"034"</f>
        <v>034</v>
      </c>
      <c r="G1958" t="str">
        <f>""</f>
        <v/>
      </c>
      <c r="H1958" t="s">
        <v>0</v>
      </c>
      <c r="I1958" t="s">
        <v>3894</v>
      </c>
      <c r="J1958" t="s">
        <v>7480</v>
      </c>
      <c r="K1958" t="str">
        <f t="shared" si="290"/>
        <v>41010</v>
      </c>
    </row>
    <row r="1959" spans="1:11" customFormat="1" x14ac:dyDescent="0.25">
      <c r="A1959" t="str">
        <f t="shared" si="292"/>
        <v>41</v>
      </c>
      <c r="B1959" t="s">
        <v>812</v>
      </c>
      <c r="C1959" t="str">
        <f t="shared" si="291"/>
        <v>091</v>
      </c>
      <c r="D1959" t="s">
        <v>812</v>
      </c>
      <c r="E1959" t="str">
        <f t="shared" si="289"/>
        <v>06</v>
      </c>
      <c r="F1959" t="str">
        <f>"035"</f>
        <v>035</v>
      </c>
      <c r="G1959" t="str">
        <f>""</f>
        <v/>
      </c>
      <c r="H1959" t="s">
        <v>1</v>
      </c>
      <c r="I1959" t="s">
        <v>3895</v>
      </c>
      <c r="J1959" t="s">
        <v>7481</v>
      </c>
      <c r="K1959" t="str">
        <f t="shared" si="290"/>
        <v>41010</v>
      </c>
    </row>
    <row r="1960" spans="1:11" customFormat="1" x14ac:dyDescent="0.25">
      <c r="A1960" t="str">
        <f t="shared" si="292"/>
        <v>41</v>
      </c>
      <c r="B1960" t="s">
        <v>812</v>
      </c>
      <c r="C1960" t="str">
        <f t="shared" si="291"/>
        <v>091</v>
      </c>
      <c r="D1960" t="s">
        <v>812</v>
      </c>
      <c r="E1960" t="str">
        <f t="shared" si="289"/>
        <v>06</v>
      </c>
      <c r="F1960" t="str">
        <f>"035"</f>
        <v>035</v>
      </c>
      <c r="G1960" t="str">
        <f>""</f>
        <v/>
      </c>
      <c r="H1960" t="s">
        <v>0</v>
      </c>
      <c r="I1960" t="s">
        <v>3895</v>
      </c>
      <c r="J1960" t="s">
        <v>7481</v>
      </c>
      <c r="K1960" t="str">
        <f t="shared" si="290"/>
        <v>41010</v>
      </c>
    </row>
    <row r="1961" spans="1:11" customFormat="1" x14ac:dyDescent="0.25">
      <c r="A1961" t="str">
        <f t="shared" si="292"/>
        <v>41</v>
      </c>
      <c r="B1961" t="s">
        <v>812</v>
      </c>
      <c r="C1961" t="str">
        <f t="shared" si="291"/>
        <v>091</v>
      </c>
      <c r="D1961" t="s">
        <v>812</v>
      </c>
      <c r="E1961" t="str">
        <f t="shared" si="289"/>
        <v>06</v>
      </c>
      <c r="F1961" t="str">
        <f>"036"</f>
        <v>036</v>
      </c>
      <c r="G1961" t="str">
        <f>""</f>
        <v/>
      </c>
      <c r="H1961" t="s">
        <v>3</v>
      </c>
      <c r="I1961" t="s">
        <v>3886</v>
      </c>
      <c r="J1961" t="s">
        <v>7472</v>
      </c>
      <c r="K1961" t="str">
        <f t="shared" si="290"/>
        <v>41010</v>
      </c>
    </row>
    <row r="1962" spans="1:11" customFormat="1" x14ac:dyDescent="0.25">
      <c r="A1962" t="str">
        <f t="shared" si="292"/>
        <v>41</v>
      </c>
      <c r="B1962" t="s">
        <v>812</v>
      </c>
      <c r="C1962" t="str">
        <f t="shared" si="291"/>
        <v>091</v>
      </c>
      <c r="D1962" t="s">
        <v>812</v>
      </c>
      <c r="E1962" t="str">
        <f t="shared" si="289"/>
        <v>06</v>
      </c>
      <c r="F1962" t="str">
        <f>"037"</f>
        <v>037</v>
      </c>
      <c r="G1962" t="str">
        <f>""</f>
        <v/>
      </c>
      <c r="H1962" t="s">
        <v>1</v>
      </c>
      <c r="I1962" t="s">
        <v>3897</v>
      </c>
      <c r="J1962" t="s">
        <v>7482</v>
      </c>
      <c r="K1962" t="str">
        <f t="shared" si="290"/>
        <v>41010</v>
      </c>
    </row>
    <row r="1963" spans="1:11" customFormat="1" x14ac:dyDescent="0.25">
      <c r="A1963" t="str">
        <f t="shared" si="292"/>
        <v>41</v>
      </c>
      <c r="B1963" t="s">
        <v>812</v>
      </c>
      <c r="C1963" t="str">
        <f t="shared" si="291"/>
        <v>091</v>
      </c>
      <c r="D1963" t="s">
        <v>812</v>
      </c>
      <c r="E1963" t="str">
        <f t="shared" si="289"/>
        <v>06</v>
      </c>
      <c r="F1963" t="str">
        <f>"037"</f>
        <v>037</v>
      </c>
      <c r="G1963" t="str">
        <f>""</f>
        <v/>
      </c>
      <c r="H1963" t="s">
        <v>0</v>
      </c>
      <c r="I1963" t="s">
        <v>3897</v>
      </c>
      <c r="J1963" t="s">
        <v>7482</v>
      </c>
      <c r="K1963" t="str">
        <f t="shared" si="290"/>
        <v>41010</v>
      </c>
    </row>
    <row r="1964" spans="1:11" customFormat="1" x14ac:dyDescent="0.25">
      <c r="A1964" t="str">
        <f t="shared" si="292"/>
        <v>41</v>
      </c>
      <c r="B1964" t="s">
        <v>812</v>
      </c>
      <c r="C1964" t="str">
        <f t="shared" si="291"/>
        <v>091</v>
      </c>
      <c r="D1964" t="s">
        <v>812</v>
      </c>
      <c r="E1964" t="str">
        <f t="shared" si="289"/>
        <v>06</v>
      </c>
      <c r="F1964" t="str">
        <f>"038"</f>
        <v>038</v>
      </c>
      <c r="G1964" t="str">
        <f>""</f>
        <v/>
      </c>
      <c r="H1964" t="s">
        <v>1</v>
      </c>
      <c r="I1964" t="s">
        <v>3888</v>
      </c>
      <c r="J1964" t="s">
        <v>7474</v>
      </c>
      <c r="K1964" t="str">
        <f t="shared" si="290"/>
        <v>41010</v>
      </c>
    </row>
    <row r="1965" spans="1:11" customFormat="1" x14ac:dyDescent="0.25">
      <c r="A1965" t="str">
        <f t="shared" si="292"/>
        <v>41</v>
      </c>
      <c r="B1965" t="s">
        <v>812</v>
      </c>
      <c r="C1965" t="str">
        <f t="shared" si="291"/>
        <v>091</v>
      </c>
      <c r="D1965" t="s">
        <v>812</v>
      </c>
      <c r="E1965" t="str">
        <f t="shared" si="289"/>
        <v>06</v>
      </c>
      <c r="F1965" t="str">
        <f>"038"</f>
        <v>038</v>
      </c>
      <c r="G1965" t="str">
        <f>""</f>
        <v/>
      </c>
      <c r="H1965" t="s">
        <v>0</v>
      </c>
      <c r="I1965" t="s">
        <v>3888</v>
      </c>
      <c r="J1965" t="s">
        <v>7474</v>
      </c>
      <c r="K1965" t="str">
        <f t="shared" si="290"/>
        <v>41010</v>
      </c>
    </row>
    <row r="1966" spans="1:11" customFormat="1" x14ac:dyDescent="0.25">
      <c r="A1966" t="str">
        <f t="shared" si="292"/>
        <v>41</v>
      </c>
      <c r="B1966" t="s">
        <v>812</v>
      </c>
      <c r="C1966" t="str">
        <f t="shared" si="291"/>
        <v>091</v>
      </c>
      <c r="D1966" t="s">
        <v>812</v>
      </c>
      <c r="E1966" t="str">
        <f t="shared" si="289"/>
        <v>06</v>
      </c>
      <c r="F1966" t="str">
        <f>"039"</f>
        <v>039</v>
      </c>
      <c r="G1966" t="str">
        <f>""</f>
        <v/>
      </c>
      <c r="H1966" t="s">
        <v>1</v>
      </c>
      <c r="I1966" t="s">
        <v>3887</v>
      </c>
      <c r="J1966" t="s">
        <v>7473</v>
      </c>
      <c r="K1966" t="str">
        <f t="shared" si="290"/>
        <v>41010</v>
      </c>
    </row>
    <row r="1967" spans="1:11" customFormat="1" x14ac:dyDescent="0.25">
      <c r="A1967" t="str">
        <f t="shared" si="292"/>
        <v>41</v>
      </c>
      <c r="B1967" t="s">
        <v>812</v>
      </c>
      <c r="C1967" t="str">
        <f t="shared" si="291"/>
        <v>091</v>
      </c>
      <c r="D1967" t="s">
        <v>812</v>
      </c>
      <c r="E1967" t="str">
        <f t="shared" si="289"/>
        <v>06</v>
      </c>
      <c r="F1967" t="str">
        <f>"039"</f>
        <v>039</v>
      </c>
      <c r="G1967" t="str">
        <f>""</f>
        <v/>
      </c>
      <c r="H1967" t="s">
        <v>0</v>
      </c>
      <c r="I1967" t="s">
        <v>3887</v>
      </c>
      <c r="J1967" t="s">
        <v>7473</v>
      </c>
      <c r="K1967" t="str">
        <f t="shared" si="290"/>
        <v>41010</v>
      </c>
    </row>
    <row r="1968" spans="1:11" customFormat="1" x14ac:dyDescent="0.25">
      <c r="A1968" t="str">
        <f t="shared" si="292"/>
        <v>41</v>
      </c>
      <c r="B1968" t="s">
        <v>812</v>
      </c>
      <c r="C1968" t="str">
        <f t="shared" si="291"/>
        <v>091</v>
      </c>
      <c r="D1968" t="s">
        <v>812</v>
      </c>
      <c r="E1968" t="str">
        <f t="shared" si="289"/>
        <v>06</v>
      </c>
      <c r="F1968" t="str">
        <f>"040"</f>
        <v>040</v>
      </c>
      <c r="G1968" t="str">
        <f>""</f>
        <v/>
      </c>
      <c r="H1968" t="s">
        <v>3</v>
      </c>
      <c r="I1968" t="s">
        <v>3887</v>
      </c>
      <c r="J1968" t="s">
        <v>7473</v>
      </c>
      <c r="K1968" t="str">
        <f t="shared" si="290"/>
        <v>41010</v>
      </c>
    </row>
    <row r="1969" spans="1:11" customFormat="1" x14ac:dyDescent="0.25">
      <c r="A1969" t="str">
        <f t="shared" si="292"/>
        <v>41</v>
      </c>
      <c r="B1969" t="s">
        <v>812</v>
      </c>
      <c r="C1969" t="str">
        <f t="shared" si="291"/>
        <v>091</v>
      </c>
      <c r="D1969" t="s">
        <v>812</v>
      </c>
      <c r="E1969" t="str">
        <f t="shared" si="289"/>
        <v>06</v>
      </c>
      <c r="F1969" t="str">
        <f>"041"</f>
        <v>041</v>
      </c>
      <c r="G1969" t="str">
        <f>""</f>
        <v/>
      </c>
      <c r="H1969" t="s">
        <v>3</v>
      </c>
      <c r="I1969" t="s">
        <v>3887</v>
      </c>
      <c r="J1969" t="s">
        <v>7473</v>
      </c>
      <c r="K1969" t="str">
        <f t="shared" si="290"/>
        <v>41010</v>
      </c>
    </row>
    <row r="1970" spans="1:11" customFormat="1" x14ac:dyDescent="0.25">
      <c r="A1970" t="str">
        <f t="shared" si="292"/>
        <v>41</v>
      </c>
      <c r="B1970" t="s">
        <v>812</v>
      </c>
      <c r="C1970" t="str">
        <f t="shared" si="291"/>
        <v>091</v>
      </c>
      <c r="D1970" t="s">
        <v>812</v>
      </c>
      <c r="E1970" t="str">
        <f t="shared" si="289"/>
        <v>06</v>
      </c>
      <c r="F1970" t="str">
        <f>"042"</f>
        <v>042</v>
      </c>
      <c r="G1970" t="str">
        <f>""</f>
        <v/>
      </c>
      <c r="H1970" t="s">
        <v>1</v>
      </c>
      <c r="I1970" t="s">
        <v>3897</v>
      </c>
      <c r="J1970" t="s">
        <v>7482</v>
      </c>
      <c r="K1970" t="str">
        <f t="shared" si="290"/>
        <v>41010</v>
      </c>
    </row>
    <row r="1971" spans="1:11" customFormat="1" x14ac:dyDescent="0.25">
      <c r="A1971" t="str">
        <f t="shared" si="292"/>
        <v>41</v>
      </c>
      <c r="B1971" t="s">
        <v>812</v>
      </c>
      <c r="C1971" t="str">
        <f t="shared" si="291"/>
        <v>091</v>
      </c>
      <c r="D1971" t="s">
        <v>812</v>
      </c>
      <c r="E1971" t="str">
        <f t="shared" si="289"/>
        <v>06</v>
      </c>
      <c r="F1971" t="str">
        <f>"042"</f>
        <v>042</v>
      </c>
      <c r="G1971" t="str">
        <f>""</f>
        <v/>
      </c>
      <c r="H1971" t="s">
        <v>0</v>
      </c>
      <c r="I1971" t="s">
        <v>3897</v>
      </c>
      <c r="J1971" t="s">
        <v>7482</v>
      </c>
      <c r="K1971" t="str">
        <f t="shared" si="290"/>
        <v>41010</v>
      </c>
    </row>
    <row r="1972" spans="1:11" customFormat="1" x14ac:dyDescent="0.25">
      <c r="A1972" t="str">
        <f t="shared" si="292"/>
        <v>41</v>
      </c>
      <c r="B1972" t="s">
        <v>812</v>
      </c>
      <c r="C1972" t="str">
        <f t="shared" si="291"/>
        <v>091</v>
      </c>
      <c r="D1972" t="s">
        <v>812</v>
      </c>
      <c r="E1972" t="str">
        <f t="shared" si="289"/>
        <v>06</v>
      </c>
      <c r="F1972" t="str">
        <f>"043"</f>
        <v>043</v>
      </c>
      <c r="G1972" t="str">
        <f>""</f>
        <v/>
      </c>
      <c r="H1972" t="s">
        <v>3</v>
      </c>
      <c r="I1972" t="s">
        <v>3888</v>
      </c>
      <c r="J1972" t="s">
        <v>7474</v>
      </c>
      <c r="K1972" t="str">
        <f t="shared" si="290"/>
        <v>41010</v>
      </c>
    </row>
    <row r="1973" spans="1:11" customFormat="1" x14ac:dyDescent="0.25">
      <c r="A1973" t="str">
        <f t="shared" si="292"/>
        <v>41</v>
      </c>
      <c r="B1973" t="s">
        <v>812</v>
      </c>
      <c r="C1973" t="str">
        <f t="shared" si="291"/>
        <v>091</v>
      </c>
      <c r="D1973" t="s">
        <v>812</v>
      </c>
      <c r="E1973" t="str">
        <f t="shared" ref="E1973:E2036" si="293">"07"</f>
        <v>07</v>
      </c>
      <c r="F1973" t="str">
        <f>"001"</f>
        <v>001</v>
      </c>
      <c r="G1973" t="str">
        <f>""</f>
        <v/>
      </c>
      <c r="H1973" t="s">
        <v>1</v>
      </c>
      <c r="I1973" t="s">
        <v>3898</v>
      </c>
      <c r="J1973" t="s">
        <v>7483</v>
      </c>
      <c r="K1973" t="str">
        <f t="shared" ref="K1973:K1981" si="294">"41008"</f>
        <v>41008</v>
      </c>
    </row>
    <row r="1974" spans="1:11" customFormat="1" x14ac:dyDescent="0.25">
      <c r="A1974" t="str">
        <f t="shared" si="292"/>
        <v>41</v>
      </c>
      <c r="B1974" t="s">
        <v>812</v>
      </c>
      <c r="C1974" t="str">
        <f t="shared" si="291"/>
        <v>091</v>
      </c>
      <c r="D1974" t="s">
        <v>812</v>
      </c>
      <c r="E1974" t="str">
        <f t="shared" si="293"/>
        <v>07</v>
      </c>
      <c r="F1974" t="str">
        <f>"001"</f>
        <v>001</v>
      </c>
      <c r="G1974" t="str">
        <f>""</f>
        <v/>
      </c>
      <c r="H1974" t="s">
        <v>0</v>
      </c>
      <c r="I1974" t="s">
        <v>3898</v>
      </c>
      <c r="J1974" t="s">
        <v>7483</v>
      </c>
      <c r="K1974" t="str">
        <f t="shared" si="294"/>
        <v>41008</v>
      </c>
    </row>
    <row r="1975" spans="1:11" customFormat="1" x14ac:dyDescent="0.25">
      <c r="A1975" t="str">
        <f t="shared" si="292"/>
        <v>41</v>
      </c>
      <c r="B1975" t="s">
        <v>812</v>
      </c>
      <c r="C1975" t="str">
        <f t="shared" si="291"/>
        <v>091</v>
      </c>
      <c r="D1975" t="s">
        <v>812</v>
      </c>
      <c r="E1975" t="str">
        <f t="shared" si="293"/>
        <v>07</v>
      </c>
      <c r="F1975" t="str">
        <f>"002"</f>
        <v>002</v>
      </c>
      <c r="G1975" t="str">
        <f>""</f>
        <v/>
      </c>
      <c r="H1975" t="s">
        <v>3</v>
      </c>
      <c r="I1975" t="s">
        <v>3898</v>
      </c>
      <c r="J1975" t="s">
        <v>7483</v>
      </c>
      <c r="K1975" t="str">
        <f t="shared" si="294"/>
        <v>41008</v>
      </c>
    </row>
    <row r="1976" spans="1:11" customFormat="1" x14ac:dyDescent="0.25">
      <c r="A1976" t="str">
        <f t="shared" si="292"/>
        <v>41</v>
      </c>
      <c r="B1976" t="s">
        <v>812</v>
      </c>
      <c r="C1976" t="str">
        <f t="shared" si="291"/>
        <v>091</v>
      </c>
      <c r="D1976" t="s">
        <v>812</v>
      </c>
      <c r="E1976" t="str">
        <f t="shared" si="293"/>
        <v>07</v>
      </c>
      <c r="F1976" t="str">
        <f>"003"</f>
        <v>003</v>
      </c>
      <c r="G1976" t="str">
        <f>""</f>
        <v/>
      </c>
      <c r="H1976" t="s">
        <v>1</v>
      </c>
      <c r="I1976" t="s">
        <v>3898</v>
      </c>
      <c r="J1976" t="s">
        <v>7483</v>
      </c>
      <c r="K1976" t="str">
        <f t="shared" si="294"/>
        <v>41008</v>
      </c>
    </row>
    <row r="1977" spans="1:11" customFormat="1" x14ac:dyDescent="0.25">
      <c r="A1977" t="str">
        <f t="shared" si="292"/>
        <v>41</v>
      </c>
      <c r="B1977" t="s">
        <v>812</v>
      </c>
      <c r="C1977" t="str">
        <f t="shared" si="291"/>
        <v>091</v>
      </c>
      <c r="D1977" t="s">
        <v>812</v>
      </c>
      <c r="E1977" t="str">
        <f t="shared" si="293"/>
        <v>07</v>
      </c>
      <c r="F1977" t="str">
        <f>"003"</f>
        <v>003</v>
      </c>
      <c r="G1977" t="str">
        <f>""</f>
        <v/>
      </c>
      <c r="H1977" t="s">
        <v>0</v>
      </c>
      <c r="I1977" t="s">
        <v>3898</v>
      </c>
      <c r="J1977" t="s">
        <v>7483</v>
      </c>
      <c r="K1977" t="str">
        <f t="shared" si="294"/>
        <v>41008</v>
      </c>
    </row>
    <row r="1978" spans="1:11" customFormat="1" x14ac:dyDescent="0.25">
      <c r="A1978" t="str">
        <f t="shared" si="292"/>
        <v>41</v>
      </c>
      <c r="B1978" t="s">
        <v>812</v>
      </c>
      <c r="C1978" t="str">
        <f t="shared" si="291"/>
        <v>091</v>
      </c>
      <c r="D1978" t="s">
        <v>812</v>
      </c>
      <c r="E1978" t="str">
        <f t="shared" si="293"/>
        <v>07</v>
      </c>
      <c r="F1978" t="str">
        <f>"004"</f>
        <v>004</v>
      </c>
      <c r="G1978" t="str">
        <f>""</f>
        <v/>
      </c>
      <c r="H1978" t="s">
        <v>1</v>
      </c>
      <c r="I1978" t="s">
        <v>3899</v>
      </c>
      <c r="J1978" t="s">
        <v>7484</v>
      </c>
      <c r="K1978" t="str">
        <f t="shared" si="294"/>
        <v>41008</v>
      </c>
    </row>
    <row r="1979" spans="1:11" customFormat="1" x14ac:dyDescent="0.25">
      <c r="A1979" t="str">
        <f t="shared" si="292"/>
        <v>41</v>
      </c>
      <c r="B1979" t="s">
        <v>812</v>
      </c>
      <c r="C1979" t="str">
        <f t="shared" si="291"/>
        <v>091</v>
      </c>
      <c r="D1979" t="s">
        <v>812</v>
      </c>
      <c r="E1979" t="str">
        <f t="shared" si="293"/>
        <v>07</v>
      </c>
      <c r="F1979" t="str">
        <f>"004"</f>
        <v>004</v>
      </c>
      <c r="G1979" t="str">
        <f>""</f>
        <v/>
      </c>
      <c r="H1979" t="s">
        <v>0</v>
      </c>
      <c r="I1979" t="s">
        <v>3899</v>
      </c>
      <c r="J1979" t="s">
        <v>7484</v>
      </c>
      <c r="K1979" t="str">
        <f t="shared" si="294"/>
        <v>41008</v>
      </c>
    </row>
    <row r="1980" spans="1:11" customFormat="1" x14ac:dyDescent="0.25">
      <c r="A1980" t="str">
        <f t="shared" si="292"/>
        <v>41</v>
      </c>
      <c r="B1980" t="s">
        <v>812</v>
      </c>
      <c r="C1980" t="str">
        <f t="shared" si="291"/>
        <v>091</v>
      </c>
      <c r="D1980" t="s">
        <v>812</v>
      </c>
      <c r="E1980" t="str">
        <f t="shared" si="293"/>
        <v>07</v>
      </c>
      <c r="F1980" t="str">
        <f>"005"</f>
        <v>005</v>
      </c>
      <c r="G1980" t="str">
        <f>""</f>
        <v/>
      </c>
      <c r="H1980" t="s">
        <v>1</v>
      </c>
      <c r="I1980" t="s">
        <v>3899</v>
      </c>
      <c r="J1980" t="s">
        <v>7484</v>
      </c>
      <c r="K1980" t="str">
        <f t="shared" si="294"/>
        <v>41008</v>
      </c>
    </row>
    <row r="1981" spans="1:11" customFormat="1" x14ac:dyDescent="0.25">
      <c r="A1981" t="str">
        <f t="shared" si="292"/>
        <v>41</v>
      </c>
      <c r="B1981" t="s">
        <v>812</v>
      </c>
      <c r="C1981" t="str">
        <f t="shared" ref="C1981:C2044" si="295">"091"</f>
        <v>091</v>
      </c>
      <c r="D1981" t="s">
        <v>812</v>
      </c>
      <c r="E1981" t="str">
        <f t="shared" si="293"/>
        <v>07</v>
      </c>
      <c r="F1981" t="str">
        <f>"005"</f>
        <v>005</v>
      </c>
      <c r="G1981" t="str">
        <f>""</f>
        <v/>
      </c>
      <c r="H1981" t="s">
        <v>0</v>
      </c>
      <c r="I1981" t="s">
        <v>3899</v>
      </c>
      <c r="J1981" t="s">
        <v>7484</v>
      </c>
      <c r="K1981" t="str">
        <f t="shared" si="294"/>
        <v>41008</v>
      </c>
    </row>
    <row r="1982" spans="1:11" customFormat="1" x14ac:dyDescent="0.25">
      <c r="A1982" t="str">
        <f t="shared" si="292"/>
        <v>41</v>
      </c>
      <c r="B1982" t="s">
        <v>812</v>
      </c>
      <c r="C1982" t="str">
        <f t="shared" si="295"/>
        <v>091</v>
      </c>
      <c r="D1982" t="s">
        <v>812</v>
      </c>
      <c r="E1982" t="str">
        <f t="shared" si="293"/>
        <v>07</v>
      </c>
      <c r="F1982" t="str">
        <f>"006"</f>
        <v>006</v>
      </c>
      <c r="G1982" t="str">
        <f>""</f>
        <v/>
      </c>
      <c r="H1982" t="s">
        <v>1</v>
      </c>
      <c r="I1982" t="s">
        <v>3900</v>
      </c>
      <c r="J1982" t="s">
        <v>7485</v>
      </c>
      <c r="K1982" t="str">
        <f t="shared" ref="K1982:K1993" si="296">"41015"</f>
        <v>41015</v>
      </c>
    </row>
    <row r="1983" spans="1:11" customFormat="1" x14ac:dyDescent="0.25">
      <c r="A1983" t="str">
        <f t="shared" si="292"/>
        <v>41</v>
      </c>
      <c r="B1983" t="s">
        <v>812</v>
      </c>
      <c r="C1983" t="str">
        <f t="shared" si="295"/>
        <v>091</v>
      </c>
      <c r="D1983" t="s">
        <v>812</v>
      </c>
      <c r="E1983" t="str">
        <f t="shared" si="293"/>
        <v>07</v>
      </c>
      <c r="F1983" t="str">
        <f>"006"</f>
        <v>006</v>
      </c>
      <c r="G1983" t="str">
        <f>""</f>
        <v/>
      </c>
      <c r="H1983" t="s">
        <v>0</v>
      </c>
      <c r="I1983" t="s">
        <v>3900</v>
      </c>
      <c r="J1983" t="s">
        <v>7485</v>
      </c>
      <c r="K1983" t="str">
        <f t="shared" si="296"/>
        <v>41015</v>
      </c>
    </row>
    <row r="1984" spans="1:11" customFormat="1" x14ac:dyDescent="0.25">
      <c r="A1984" t="str">
        <f t="shared" si="292"/>
        <v>41</v>
      </c>
      <c r="B1984" t="s">
        <v>812</v>
      </c>
      <c r="C1984" t="str">
        <f t="shared" si="295"/>
        <v>091</v>
      </c>
      <c r="D1984" t="s">
        <v>812</v>
      </c>
      <c r="E1984" t="str">
        <f t="shared" si="293"/>
        <v>07</v>
      </c>
      <c r="F1984" t="str">
        <f>"007"</f>
        <v>007</v>
      </c>
      <c r="G1984" t="str">
        <f>""</f>
        <v/>
      </c>
      <c r="H1984" t="s">
        <v>3</v>
      </c>
      <c r="I1984" t="s">
        <v>3900</v>
      </c>
      <c r="J1984" t="s">
        <v>7485</v>
      </c>
      <c r="K1984" t="str">
        <f t="shared" si="296"/>
        <v>41015</v>
      </c>
    </row>
    <row r="1985" spans="1:11" customFormat="1" x14ac:dyDescent="0.25">
      <c r="A1985" t="str">
        <f t="shared" si="292"/>
        <v>41</v>
      </c>
      <c r="B1985" t="s">
        <v>812</v>
      </c>
      <c r="C1985" t="str">
        <f t="shared" si="295"/>
        <v>091</v>
      </c>
      <c r="D1985" t="s">
        <v>812</v>
      </c>
      <c r="E1985" t="str">
        <f t="shared" si="293"/>
        <v>07</v>
      </c>
      <c r="F1985" t="str">
        <f>"008"</f>
        <v>008</v>
      </c>
      <c r="G1985" t="str">
        <f>""</f>
        <v/>
      </c>
      <c r="H1985" t="s">
        <v>3</v>
      </c>
      <c r="I1985" t="s">
        <v>3901</v>
      </c>
      <c r="J1985" t="s">
        <v>7486</v>
      </c>
      <c r="K1985" t="str">
        <f t="shared" si="296"/>
        <v>41015</v>
      </c>
    </row>
    <row r="1986" spans="1:11" customFormat="1" x14ac:dyDescent="0.25">
      <c r="A1986" t="str">
        <f t="shared" si="292"/>
        <v>41</v>
      </c>
      <c r="B1986" t="s">
        <v>812</v>
      </c>
      <c r="C1986" t="str">
        <f t="shared" si="295"/>
        <v>091</v>
      </c>
      <c r="D1986" t="s">
        <v>812</v>
      </c>
      <c r="E1986" t="str">
        <f t="shared" si="293"/>
        <v>07</v>
      </c>
      <c r="F1986" t="str">
        <f>"009"</f>
        <v>009</v>
      </c>
      <c r="G1986" t="str">
        <f>""</f>
        <v/>
      </c>
      <c r="H1986" t="s">
        <v>3</v>
      </c>
      <c r="I1986" t="s">
        <v>3901</v>
      </c>
      <c r="J1986" t="s">
        <v>7486</v>
      </c>
      <c r="K1986" t="str">
        <f t="shared" si="296"/>
        <v>41015</v>
      </c>
    </row>
    <row r="1987" spans="1:11" customFormat="1" x14ac:dyDescent="0.25">
      <c r="A1987" t="str">
        <f t="shared" ref="A1987:A2050" si="297">"41"</f>
        <v>41</v>
      </c>
      <c r="B1987" t="s">
        <v>812</v>
      </c>
      <c r="C1987" t="str">
        <f t="shared" si="295"/>
        <v>091</v>
      </c>
      <c r="D1987" t="s">
        <v>812</v>
      </c>
      <c r="E1987" t="str">
        <f t="shared" si="293"/>
        <v>07</v>
      </c>
      <c r="F1987" t="str">
        <f>"010"</f>
        <v>010</v>
      </c>
      <c r="G1987" t="str">
        <f>""</f>
        <v/>
      </c>
      <c r="H1987" t="s">
        <v>1</v>
      </c>
      <c r="I1987" t="s">
        <v>3902</v>
      </c>
      <c r="J1987" t="s">
        <v>7487</v>
      </c>
      <c r="K1987" t="str">
        <f t="shared" si="296"/>
        <v>41015</v>
      </c>
    </row>
    <row r="1988" spans="1:11" customFormat="1" x14ac:dyDescent="0.25">
      <c r="A1988" t="str">
        <f t="shared" si="297"/>
        <v>41</v>
      </c>
      <c r="B1988" t="s">
        <v>812</v>
      </c>
      <c r="C1988" t="str">
        <f t="shared" si="295"/>
        <v>091</v>
      </c>
      <c r="D1988" t="s">
        <v>812</v>
      </c>
      <c r="E1988" t="str">
        <f t="shared" si="293"/>
        <v>07</v>
      </c>
      <c r="F1988" t="str">
        <f>"010"</f>
        <v>010</v>
      </c>
      <c r="G1988" t="str">
        <f>""</f>
        <v/>
      </c>
      <c r="H1988" t="s">
        <v>0</v>
      </c>
      <c r="I1988" t="s">
        <v>3902</v>
      </c>
      <c r="J1988" t="s">
        <v>7487</v>
      </c>
      <c r="K1988" t="str">
        <f t="shared" si="296"/>
        <v>41015</v>
      </c>
    </row>
    <row r="1989" spans="1:11" customFormat="1" x14ac:dyDescent="0.25">
      <c r="A1989" t="str">
        <f t="shared" si="297"/>
        <v>41</v>
      </c>
      <c r="B1989" t="s">
        <v>812</v>
      </c>
      <c r="C1989" t="str">
        <f t="shared" si="295"/>
        <v>091</v>
      </c>
      <c r="D1989" t="s">
        <v>812</v>
      </c>
      <c r="E1989" t="str">
        <f t="shared" si="293"/>
        <v>07</v>
      </c>
      <c r="F1989" t="str">
        <f>"011"</f>
        <v>011</v>
      </c>
      <c r="G1989" t="str">
        <f>""</f>
        <v/>
      </c>
      <c r="H1989" t="s">
        <v>1</v>
      </c>
      <c r="I1989" t="s">
        <v>3902</v>
      </c>
      <c r="J1989" t="s">
        <v>7487</v>
      </c>
      <c r="K1989" t="str">
        <f t="shared" si="296"/>
        <v>41015</v>
      </c>
    </row>
    <row r="1990" spans="1:11" customFormat="1" x14ac:dyDescent="0.25">
      <c r="A1990" t="str">
        <f t="shared" si="297"/>
        <v>41</v>
      </c>
      <c r="B1990" t="s">
        <v>812</v>
      </c>
      <c r="C1990" t="str">
        <f t="shared" si="295"/>
        <v>091</v>
      </c>
      <c r="D1990" t="s">
        <v>812</v>
      </c>
      <c r="E1990" t="str">
        <f t="shared" si="293"/>
        <v>07</v>
      </c>
      <c r="F1990" t="str">
        <f>"011"</f>
        <v>011</v>
      </c>
      <c r="G1990" t="str">
        <f>""</f>
        <v/>
      </c>
      <c r="H1990" t="s">
        <v>0</v>
      </c>
      <c r="I1990" t="s">
        <v>3902</v>
      </c>
      <c r="J1990" t="s">
        <v>7487</v>
      </c>
      <c r="K1990" t="str">
        <f t="shared" si="296"/>
        <v>41015</v>
      </c>
    </row>
    <row r="1991" spans="1:11" customFormat="1" x14ac:dyDescent="0.25">
      <c r="A1991" t="str">
        <f t="shared" si="297"/>
        <v>41</v>
      </c>
      <c r="B1991" t="s">
        <v>812</v>
      </c>
      <c r="C1991" t="str">
        <f t="shared" si="295"/>
        <v>091</v>
      </c>
      <c r="D1991" t="s">
        <v>812</v>
      </c>
      <c r="E1991" t="str">
        <f t="shared" si="293"/>
        <v>07</v>
      </c>
      <c r="F1991" t="str">
        <f>"011"</f>
        <v>011</v>
      </c>
      <c r="G1991" t="str">
        <f>""</f>
        <v/>
      </c>
      <c r="H1991" t="s">
        <v>2</v>
      </c>
      <c r="I1991" t="s">
        <v>3902</v>
      </c>
      <c r="J1991" t="s">
        <v>7487</v>
      </c>
      <c r="K1991" t="str">
        <f t="shared" si="296"/>
        <v>41015</v>
      </c>
    </row>
    <row r="1992" spans="1:11" customFormat="1" x14ac:dyDescent="0.25">
      <c r="A1992" t="str">
        <f t="shared" si="297"/>
        <v>41</v>
      </c>
      <c r="B1992" t="s">
        <v>812</v>
      </c>
      <c r="C1992" t="str">
        <f t="shared" si="295"/>
        <v>091</v>
      </c>
      <c r="D1992" t="s">
        <v>812</v>
      </c>
      <c r="E1992" t="str">
        <f t="shared" si="293"/>
        <v>07</v>
      </c>
      <c r="F1992" t="str">
        <f>"012"</f>
        <v>012</v>
      </c>
      <c r="G1992" t="str">
        <f>""</f>
        <v/>
      </c>
      <c r="H1992" t="s">
        <v>1</v>
      </c>
      <c r="I1992" t="s">
        <v>3903</v>
      </c>
      <c r="J1992" t="s">
        <v>7488</v>
      </c>
      <c r="K1992" t="str">
        <f t="shared" si="296"/>
        <v>41015</v>
      </c>
    </row>
    <row r="1993" spans="1:11" customFormat="1" x14ac:dyDescent="0.25">
      <c r="A1993" t="str">
        <f t="shared" si="297"/>
        <v>41</v>
      </c>
      <c r="B1993" t="s">
        <v>812</v>
      </c>
      <c r="C1993" t="str">
        <f t="shared" si="295"/>
        <v>091</v>
      </c>
      <c r="D1993" t="s">
        <v>812</v>
      </c>
      <c r="E1993" t="str">
        <f t="shared" si="293"/>
        <v>07</v>
      </c>
      <c r="F1993" t="str">
        <f>"012"</f>
        <v>012</v>
      </c>
      <c r="G1993" t="str">
        <f>""</f>
        <v/>
      </c>
      <c r="H1993" t="s">
        <v>0</v>
      </c>
      <c r="I1993" t="s">
        <v>3903</v>
      </c>
      <c r="J1993" t="s">
        <v>7488</v>
      </c>
      <c r="K1993" t="str">
        <f t="shared" si="296"/>
        <v>41015</v>
      </c>
    </row>
    <row r="1994" spans="1:11" customFormat="1" x14ac:dyDescent="0.25">
      <c r="A1994" t="str">
        <f t="shared" si="297"/>
        <v>41</v>
      </c>
      <c r="B1994" t="s">
        <v>812</v>
      </c>
      <c r="C1994" t="str">
        <f t="shared" si="295"/>
        <v>091</v>
      </c>
      <c r="D1994" t="s">
        <v>812</v>
      </c>
      <c r="E1994" t="str">
        <f t="shared" si="293"/>
        <v>07</v>
      </c>
      <c r="F1994" t="str">
        <f>"013"</f>
        <v>013</v>
      </c>
      <c r="G1994" t="str">
        <f>"01"</f>
        <v>01</v>
      </c>
      <c r="H1994" t="s">
        <v>1</v>
      </c>
      <c r="I1994" t="s">
        <v>3812</v>
      </c>
      <c r="J1994" t="s">
        <v>7396</v>
      </c>
      <c r="K1994" t="str">
        <f>"41009"</f>
        <v>41009</v>
      </c>
    </row>
    <row r="1995" spans="1:11" customFormat="1" x14ac:dyDescent="0.25">
      <c r="A1995" t="str">
        <f t="shared" si="297"/>
        <v>41</v>
      </c>
      <c r="B1995" t="s">
        <v>812</v>
      </c>
      <c r="C1995" t="str">
        <f t="shared" si="295"/>
        <v>091</v>
      </c>
      <c r="D1995" t="s">
        <v>812</v>
      </c>
      <c r="E1995" t="str">
        <f t="shared" si="293"/>
        <v>07</v>
      </c>
      <c r="F1995" t="str">
        <f>"013"</f>
        <v>013</v>
      </c>
      <c r="G1995" t="str">
        <f>"01"</f>
        <v>01</v>
      </c>
      <c r="H1995" t="s">
        <v>0</v>
      </c>
      <c r="I1995" t="s">
        <v>3812</v>
      </c>
      <c r="J1995" t="s">
        <v>7396</v>
      </c>
      <c r="K1995" t="str">
        <f>"41009"</f>
        <v>41009</v>
      </c>
    </row>
    <row r="1996" spans="1:11" customFormat="1" x14ac:dyDescent="0.25">
      <c r="A1996" t="str">
        <f t="shared" si="297"/>
        <v>41</v>
      </c>
      <c r="B1996" t="s">
        <v>812</v>
      </c>
      <c r="C1996" t="str">
        <f t="shared" si="295"/>
        <v>091</v>
      </c>
      <c r="D1996" t="s">
        <v>812</v>
      </c>
      <c r="E1996" t="str">
        <f t="shared" si="293"/>
        <v>07</v>
      </c>
      <c r="F1996" t="str">
        <f>"013"</f>
        <v>013</v>
      </c>
      <c r="G1996" t="str">
        <f>"02"</f>
        <v>02</v>
      </c>
      <c r="H1996" t="s">
        <v>2</v>
      </c>
      <c r="I1996" t="s">
        <v>3490</v>
      </c>
      <c r="J1996" t="s">
        <v>7489</v>
      </c>
      <c r="K1996" t="str">
        <f t="shared" ref="K1996:K2011" si="298">"41015"</f>
        <v>41015</v>
      </c>
    </row>
    <row r="1997" spans="1:11" customFormat="1" x14ac:dyDescent="0.25">
      <c r="A1997" t="str">
        <f t="shared" si="297"/>
        <v>41</v>
      </c>
      <c r="B1997" t="s">
        <v>812</v>
      </c>
      <c r="C1997" t="str">
        <f t="shared" si="295"/>
        <v>091</v>
      </c>
      <c r="D1997" t="s">
        <v>812</v>
      </c>
      <c r="E1997" t="str">
        <f t="shared" si="293"/>
        <v>07</v>
      </c>
      <c r="F1997" t="str">
        <f>"014"</f>
        <v>014</v>
      </c>
      <c r="G1997" t="str">
        <f>""</f>
        <v/>
      </c>
      <c r="H1997" t="s">
        <v>1</v>
      </c>
      <c r="I1997" t="s">
        <v>3904</v>
      </c>
      <c r="J1997" t="s">
        <v>7490</v>
      </c>
      <c r="K1997" t="str">
        <f t="shared" si="298"/>
        <v>41015</v>
      </c>
    </row>
    <row r="1998" spans="1:11" customFormat="1" x14ac:dyDescent="0.25">
      <c r="A1998" t="str">
        <f t="shared" si="297"/>
        <v>41</v>
      </c>
      <c r="B1998" t="s">
        <v>812</v>
      </c>
      <c r="C1998" t="str">
        <f t="shared" si="295"/>
        <v>091</v>
      </c>
      <c r="D1998" t="s">
        <v>812</v>
      </c>
      <c r="E1998" t="str">
        <f t="shared" si="293"/>
        <v>07</v>
      </c>
      <c r="F1998" t="str">
        <f>"014"</f>
        <v>014</v>
      </c>
      <c r="G1998" t="str">
        <f>""</f>
        <v/>
      </c>
      <c r="H1998" t="s">
        <v>0</v>
      </c>
      <c r="I1998" t="s">
        <v>3904</v>
      </c>
      <c r="J1998" t="s">
        <v>7490</v>
      </c>
      <c r="K1998" t="str">
        <f t="shared" si="298"/>
        <v>41015</v>
      </c>
    </row>
    <row r="1999" spans="1:11" customFormat="1" x14ac:dyDescent="0.25">
      <c r="A1999" t="str">
        <f t="shared" si="297"/>
        <v>41</v>
      </c>
      <c r="B1999" t="s">
        <v>812</v>
      </c>
      <c r="C1999" t="str">
        <f t="shared" si="295"/>
        <v>091</v>
      </c>
      <c r="D1999" t="s">
        <v>812</v>
      </c>
      <c r="E1999" t="str">
        <f t="shared" si="293"/>
        <v>07</v>
      </c>
      <c r="F1999" t="str">
        <f>"015"</f>
        <v>015</v>
      </c>
      <c r="G1999" t="str">
        <f>""</f>
        <v/>
      </c>
      <c r="H1999" t="s">
        <v>1</v>
      </c>
      <c r="I1999" t="s">
        <v>3904</v>
      </c>
      <c r="J1999" t="s">
        <v>7490</v>
      </c>
      <c r="K1999" t="str">
        <f t="shared" si="298"/>
        <v>41015</v>
      </c>
    </row>
    <row r="2000" spans="1:11" customFormat="1" x14ac:dyDescent="0.25">
      <c r="A2000" t="str">
        <f t="shared" si="297"/>
        <v>41</v>
      </c>
      <c r="B2000" t="s">
        <v>812</v>
      </c>
      <c r="C2000" t="str">
        <f t="shared" si="295"/>
        <v>091</v>
      </c>
      <c r="D2000" t="s">
        <v>812</v>
      </c>
      <c r="E2000" t="str">
        <f t="shared" si="293"/>
        <v>07</v>
      </c>
      <c r="F2000" t="str">
        <f>"015"</f>
        <v>015</v>
      </c>
      <c r="G2000" t="str">
        <f>""</f>
        <v/>
      </c>
      <c r="H2000" t="s">
        <v>0</v>
      </c>
      <c r="I2000" t="s">
        <v>3904</v>
      </c>
      <c r="J2000" t="s">
        <v>7490</v>
      </c>
      <c r="K2000" t="str">
        <f t="shared" si="298"/>
        <v>41015</v>
      </c>
    </row>
    <row r="2001" spans="1:11" customFormat="1" x14ac:dyDescent="0.25">
      <c r="A2001" t="str">
        <f t="shared" si="297"/>
        <v>41</v>
      </c>
      <c r="B2001" t="s">
        <v>812</v>
      </c>
      <c r="C2001" t="str">
        <f t="shared" si="295"/>
        <v>091</v>
      </c>
      <c r="D2001" t="s">
        <v>812</v>
      </c>
      <c r="E2001" t="str">
        <f t="shared" si="293"/>
        <v>07</v>
      </c>
      <c r="F2001" t="str">
        <f>"016"</f>
        <v>016</v>
      </c>
      <c r="G2001" t="str">
        <f>""</f>
        <v/>
      </c>
      <c r="H2001" t="s">
        <v>3</v>
      </c>
      <c r="I2001" t="s">
        <v>3904</v>
      </c>
      <c r="J2001" t="s">
        <v>7490</v>
      </c>
      <c r="K2001" t="str">
        <f t="shared" si="298"/>
        <v>41015</v>
      </c>
    </row>
    <row r="2002" spans="1:11" customFormat="1" x14ac:dyDescent="0.25">
      <c r="A2002" t="str">
        <f t="shared" si="297"/>
        <v>41</v>
      </c>
      <c r="B2002" t="s">
        <v>812</v>
      </c>
      <c r="C2002" t="str">
        <f t="shared" si="295"/>
        <v>091</v>
      </c>
      <c r="D2002" t="s">
        <v>812</v>
      </c>
      <c r="E2002" t="str">
        <f t="shared" si="293"/>
        <v>07</v>
      </c>
      <c r="F2002" t="str">
        <f>"017"</f>
        <v>017</v>
      </c>
      <c r="G2002" t="str">
        <f>""</f>
        <v/>
      </c>
      <c r="H2002" t="s">
        <v>3</v>
      </c>
      <c r="I2002" t="s">
        <v>3905</v>
      </c>
      <c r="J2002" t="s">
        <v>7491</v>
      </c>
      <c r="K2002" t="str">
        <f t="shared" si="298"/>
        <v>41015</v>
      </c>
    </row>
    <row r="2003" spans="1:11" customFormat="1" x14ac:dyDescent="0.25">
      <c r="A2003" t="str">
        <f t="shared" si="297"/>
        <v>41</v>
      </c>
      <c r="B2003" t="s">
        <v>812</v>
      </c>
      <c r="C2003" t="str">
        <f t="shared" si="295"/>
        <v>091</v>
      </c>
      <c r="D2003" t="s">
        <v>812</v>
      </c>
      <c r="E2003" t="str">
        <f t="shared" si="293"/>
        <v>07</v>
      </c>
      <c r="F2003" t="str">
        <f>"018"</f>
        <v>018</v>
      </c>
      <c r="G2003" t="str">
        <f>""</f>
        <v/>
      </c>
      <c r="H2003" t="s">
        <v>1</v>
      </c>
      <c r="I2003" t="s">
        <v>3905</v>
      </c>
      <c r="J2003" t="s">
        <v>7491</v>
      </c>
      <c r="K2003" t="str">
        <f t="shared" si="298"/>
        <v>41015</v>
      </c>
    </row>
    <row r="2004" spans="1:11" customFormat="1" x14ac:dyDescent="0.25">
      <c r="A2004" t="str">
        <f t="shared" si="297"/>
        <v>41</v>
      </c>
      <c r="B2004" t="s">
        <v>812</v>
      </c>
      <c r="C2004" t="str">
        <f t="shared" si="295"/>
        <v>091</v>
      </c>
      <c r="D2004" t="s">
        <v>812</v>
      </c>
      <c r="E2004" t="str">
        <f t="shared" si="293"/>
        <v>07</v>
      </c>
      <c r="F2004" t="str">
        <f>"018"</f>
        <v>018</v>
      </c>
      <c r="G2004" t="str">
        <f>""</f>
        <v/>
      </c>
      <c r="H2004" t="s">
        <v>0</v>
      </c>
      <c r="I2004" t="s">
        <v>3905</v>
      </c>
      <c r="J2004" t="s">
        <v>7491</v>
      </c>
      <c r="K2004" t="str">
        <f t="shared" si="298"/>
        <v>41015</v>
      </c>
    </row>
    <row r="2005" spans="1:11" customFormat="1" x14ac:dyDescent="0.25">
      <c r="A2005" t="str">
        <f t="shared" si="297"/>
        <v>41</v>
      </c>
      <c r="B2005" t="s">
        <v>812</v>
      </c>
      <c r="C2005" t="str">
        <f t="shared" si="295"/>
        <v>091</v>
      </c>
      <c r="D2005" t="s">
        <v>812</v>
      </c>
      <c r="E2005" t="str">
        <f t="shared" si="293"/>
        <v>07</v>
      </c>
      <c r="F2005" t="str">
        <f>"019"</f>
        <v>019</v>
      </c>
      <c r="G2005" t="str">
        <f>""</f>
        <v/>
      </c>
      <c r="H2005" t="s">
        <v>1</v>
      </c>
      <c r="I2005" t="s">
        <v>3490</v>
      </c>
      <c r="J2005" t="s">
        <v>7489</v>
      </c>
      <c r="K2005" t="str">
        <f t="shared" si="298"/>
        <v>41015</v>
      </c>
    </row>
    <row r="2006" spans="1:11" customFormat="1" x14ac:dyDescent="0.25">
      <c r="A2006" t="str">
        <f t="shared" si="297"/>
        <v>41</v>
      </c>
      <c r="B2006" t="s">
        <v>812</v>
      </c>
      <c r="C2006" t="str">
        <f t="shared" si="295"/>
        <v>091</v>
      </c>
      <c r="D2006" t="s">
        <v>812</v>
      </c>
      <c r="E2006" t="str">
        <f t="shared" si="293"/>
        <v>07</v>
      </c>
      <c r="F2006" t="str">
        <f>"019"</f>
        <v>019</v>
      </c>
      <c r="G2006" t="str">
        <f>""</f>
        <v/>
      </c>
      <c r="H2006" t="s">
        <v>0</v>
      </c>
      <c r="I2006" t="s">
        <v>3490</v>
      </c>
      <c r="J2006" t="s">
        <v>7489</v>
      </c>
      <c r="K2006" t="str">
        <f t="shared" si="298"/>
        <v>41015</v>
      </c>
    </row>
    <row r="2007" spans="1:11" customFormat="1" x14ac:dyDescent="0.25">
      <c r="A2007" t="str">
        <f t="shared" si="297"/>
        <v>41</v>
      </c>
      <c r="B2007" t="s">
        <v>812</v>
      </c>
      <c r="C2007" t="str">
        <f t="shared" si="295"/>
        <v>091</v>
      </c>
      <c r="D2007" t="s">
        <v>812</v>
      </c>
      <c r="E2007" t="str">
        <f t="shared" si="293"/>
        <v>07</v>
      </c>
      <c r="F2007" t="str">
        <f>"020"</f>
        <v>020</v>
      </c>
      <c r="G2007" t="str">
        <f>""</f>
        <v/>
      </c>
      <c r="H2007" t="s">
        <v>3</v>
      </c>
      <c r="I2007" t="s">
        <v>3490</v>
      </c>
      <c r="J2007" t="s">
        <v>7489</v>
      </c>
      <c r="K2007" t="str">
        <f t="shared" si="298"/>
        <v>41015</v>
      </c>
    </row>
    <row r="2008" spans="1:11" customFormat="1" x14ac:dyDescent="0.25">
      <c r="A2008" t="str">
        <f t="shared" si="297"/>
        <v>41</v>
      </c>
      <c r="B2008" t="s">
        <v>812</v>
      </c>
      <c r="C2008" t="str">
        <f t="shared" si="295"/>
        <v>091</v>
      </c>
      <c r="D2008" t="s">
        <v>812</v>
      </c>
      <c r="E2008" t="str">
        <f t="shared" si="293"/>
        <v>07</v>
      </c>
      <c r="F2008" t="str">
        <f>"021"</f>
        <v>021</v>
      </c>
      <c r="G2008" t="str">
        <f>""</f>
        <v/>
      </c>
      <c r="H2008" t="s">
        <v>1</v>
      </c>
      <c r="I2008" t="s">
        <v>3490</v>
      </c>
      <c r="J2008" t="s">
        <v>7489</v>
      </c>
      <c r="K2008" t="str">
        <f t="shared" si="298"/>
        <v>41015</v>
      </c>
    </row>
    <row r="2009" spans="1:11" customFormat="1" x14ac:dyDescent="0.25">
      <c r="A2009" t="str">
        <f t="shared" si="297"/>
        <v>41</v>
      </c>
      <c r="B2009" t="s">
        <v>812</v>
      </c>
      <c r="C2009" t="str">
        <f t="shared" si="295"/>
        <v>091</v>
      </c>
      <c r="D2009" t="s">
        <v>812</v>
      </c>
      <c r="E2009" t="str">
        <f t="shared" si="293"/>
        <v>07</v>
      </c>
      <c r="F2009" t="str">
        <f>"021"</f>
        <v>021</v>
      </c>
      <c r="G2009" t="str">
        <f>""</f>
        <v/>
      </c>
      <c r="H2009" t="s">
        <v>0</v>
      </c>
      <c r="I2009" t="s">
        <v>3490</v>
      </c>
      <c r="J2009" t="s">
        <v>7489</v>
      </c>
      <c r="K2009" t="str">
        <f t="shared" si="298"/>
        <v>41015</v>
      </c>
    </row>
    <row r="2010" spans="1:11" customFormat="1" x14ac:dyDescent="0.25">
      <c r="A2010" t="str">
        <f t="shared" si="297"/>
        <v>41</v>
      </c>
      <c r="B2010" t="s">
        <v>812</v>
      </c>
      <c r="C2010" t="str">
        <f t="shared" si="295"/>
        <v>091</v>
      </c>
      <c r="D2010" t="s">
        <v>812</v>
      </c>
      <c r="E2010" t="str">
        <f t="shared" si="293"/>
        <v>07</v>
      </c>
      <c r="F2010" t="str">
        <f>"022"</f>
        <v>022</v>
      </c>
      <c r="G2010" t="str">
        <f>"01"</f>
        <v>01</v>
      </c>
      <c r="H2010" t="s">
        <v>1</v>
      </c>
      <c r="I2010" t="s">
        <v>3906</v>
      </c>
      <c r="J2010" t="s">
        <v>7492</v>
      </c>
      <c r="K2010" t="str">
        <f t="shared" si="298"/>
        <v>41015</v>
      </c>
    </row>
    <row r="2011" spans="1:11" customFormat="1" x14ac:dyDescent="0.25">
      <c r="A2011" t="str">
        <f t="shared" si="297"/>
        <v>41</v>
      </c>
      <c r="B2011" t="s">
        <v>812</v>
      </c>
      <c r="C2011" t="str">
        <f t="shared" si="295"/>
        <v>091</v>
      </c>
      <c r="D2011" t="s">
        <v>812</v>
      </c>
      <c r="E2011" t="str">
        <f t="shared" si="293"/>
        <v>07</v>
      </c>
      <c r="F2011" t="str">
        <f>"022"</f>
        <v>022</v>
      </c>
      <c r="G2011" t="str">
        <f>"02"</f>
        <v>02</v>
      </c>
      <c r="H2011" t="s">
        <v>0</v>
      </c>
      <c r="I2011" t="s">
        <v>3907</v>
      </c>
      <c r="J2011" t="s">
        <v>7493</v>
      </c>
      <c r="K2011" t="str">
        <f t="shared" si="298"/>
        <v>41015</v>
      </c>
    </row>
    <row r="2012" spans="1:11" customFormat="1" x14ac:dyDescent="0.25">
      <c r="A2012" t="str">
        <f t="shared" si="297"/>
        <v>41</v>
      </c>
      <c r="B2012" t="s">
        <v>812</v>
      </c>
      <c r="C2012" t="str">
        <f t="shared" si="295"/>
        <v>091</v>
      </c>
      <c r="D2012" t="s">
        <v>812</v>
      </c>
      <c r="E2012" t="str">
        <f t="shared" si="293"/>
        <v>07</v>
      </c>
      <c r="F2012" t="str">
        <f>"023"</f>
        <v>023</v>
      </c>
      <c r="G2012" t="str">
        <f>""</f>
        <v/>
      </c>
      <c r="H2012" t="s">
        <v>1</v>
      </c>
      <c r="I2012" t="s">
        <v>3908</v>
      </c>
      <c r="J2012" t="s">
        <v>7494</v>
      </c>
      <c r="K2012" t="str">
        <f>"41020"</f>
        <v>41020</v>
      </c>
    </row>
    <row r="2013" spans="1:11" customFormat="1" x14ac:dyDescent="0.25">
      <c r="A2013" t="str">
        <f t="shared" si="297"/>
        <v>41</v>
      </c>
      <c r="B2013" t="s">
        <v>812</v>
      </c>
      <c r="C2013" t="str">
        <f t="shared" si="295"/>
        <v>091</v>
      </c>
      <c r="D2013" t="s">
        <v>812</v>
      </c>
      <c r="E2013" t="str">
        <f t="shared" si="293"/>
        <v>07</v>
      </c>
      <c r="F2013" t="str">
        <f>"023"</f>
        <v>023</v>
      </c>
      <c r="G2013" t="str">
        <f>""</f>
        <v/>
      </c>
      <c r="H2013" t="s">
        <v>0</v>
      </c>
      <c r="I2013" t="s">
        <v>3908</v>
      </c>
      <c r="J2013" t="s">
        <v>7494</v>
      </c>
      <c r="K2013" t="str">
        <f>"41020"</f>
        <v>41020</v>
      </c>
    </row>
    <row r="2014" spans="1:11" customFormat="1" x14ac:dyDescent="0.25">
      <c r="A2014" t="str">
        <f t="shared" si="297"/>
        <v>41</v>
      </c>
      <c r="B2014" t="s">
        <v>812</v>
      </c>
      <c r="C2014" t="str">
        <f t="shared" si="295"/>
        <v>091</v>
      </c>
      <c r="D2014" t="s">
        <v>812</v>
      </c>
      <c r="E2014" t="str">
        <f t="shared" si="293"/>
        <v>07</v>
      </c>
      <c r="F2014" t="str">
        <f>"024"</f>
        <v>024</v>
      </c>
      <c r="G2014" t="str">
        <f>""</f>
        <v/>
      </c>
      <c r="H2014" t="s">
        <v>3</v>
      </c>
      <c r="I2014" t="s">
        <v>3908</v>
      </c>
      <c r="J2014" t="s">
        <v>7494</v>
      </c>
      <c r="K2014" t="str">
        <f>"41020"</f>
        <v>41020</v>
      </c>
    </row>
    <row r="2015" spans="1:11" customFormat="1" x14ac:dyDescent="0.25">
      <c r="A2015" t="str">
        <f t="shared" si="297"/>
        <v>41</v>
      </c>
      <c r="B2015" t="s">
        <v>812</v>
      </c>
      <c r="C2015" t="str">
        <f t="shared" si="295"/>
        <v>091</v>
      </c>
      <c r="D2015" t="s">
        <v>812</v>
      </c>
      <c r="E2015" t="str">
        <f t="shared" si="293"/>
        <v>07</v>
      </c>
      <c r="F2015" t="str">
        <f>"025"</f>
        <v>025</v>
      </c>
      <c r="G2015" t="str">
        <f>"01"</f>
        <v>01</v>
      </c>
      <c r="H2015" t="s">
        <v>1</v>
      </c>
      <c r="I2015" t="s">
        <v>3898</v>
      </c>
      <c r="J2015" t="s">
        <v>7483</v>
      </c>
      <c r="K2015" t="str">
        <f>"41008"</f>
        <v>41008</v>
      </c>
    </row>
    <row r="2016" spans="1:11" customFormat="1" x14ac:dyDescent="0.25">
      <c r="A2016" t="str">
        <f t="shared" si="297"/>
        <v>41</v>
      </c>
      <c r="B2016" t="s">
        <v>812</v>
      </c>
      <c r="C2016" t="str">
        <f t="shared" si="295"/>
        <v>091</v>
      </c>
      <c r="D2016" t="s">
        <v>812</v>
      </c>
      <c r="E2016" t="str">
        <f t="shared" si="293"/>
        <v>07</v>
      </c>
      <c r="F2016" t="str">
        <f>"025"</f>
        <v>025</v>
      </c>
      <c r="G2016" t="str">
        <f>"01"</f>
        <v>01</v>
      </c>
      <c r="H2016" t="s">
        <v>0</v>
      </c>
      <c r="I2016" t="s">
        <v>3898</v>
      </c>
      <c r="J2016" t="s">
        <v>7483</v>
      </c>
      <c r="K2016" t="str">
        <f>"41008"</f>
        <v>41008</v>
      </c>
    </row>
    <row r="2017" spans="1:11" customFormat="1" x14ac:dyDescent="0.25">
      <c r="A2017" t="str">
        <f t="shared" si="297"/>
        <v>41</v>
      </c>
      <c r="B2017" t="s">
        <v>812</v>
      </c>
      <c r="C2017" t="str">
        <f t="shared" si="295"/>
        <v>091</v>
      </c>
      <c r="D2017" t="s">
        <v>812</v>
      </c>
      <c r="E2017" t="str">
        <f t="shared" si="293"/>
        <v>07</v>
      </c>
      <c r="F2017" t="str">
        <f>"025"</f>
        <v>025</v>
      </c>
      <c r="G2017" t="str">
        <f>"02"</f>
        <v>02</v>
      </c>
      <c r="H2017" t="s">
        <v>2</v>
      </c>
      <c r="I2017" t="s">
        <v>3909</v>
      </c>
      <c r="J2017" t="s">
        <v>7495</v>
      </c>
      <c r="K2017" t="str">
        <f>"41020"</f>
        <v>41020</v>
      </c>
    </row>
    <row r="2018" spans="1:11" customFormat="1" x14ac:dyDescent="0.25">
      <c r="A2018" t="str">
        <f t="shared" si="297"/>
        <v>41</v>
      </c>
      <c r="B2018" t="s">
        <v>812</v>
      </c>
      <c r="C2018" t="str">
        <f t="shared" si="295"/>
        <v>091</v>
      </c>
      <c r="D2018" t="s">
        <v>812</v>
      </c>
      <c r="E2018" t="str">
        <f t="shared" si="293"/>
        <v>07</v>
      </c>
      <c r="F2018" t="str">
        <f>"026"</f>
        <v>026</v>
      </c>
      <c r="G2018" t="str">
        <f>""</f>
        <v/>
      </c>
      <c r="H2018" t="s">
        <v>1</v>
      </c>
      <c r="I2018" t="s">
        <v>3910</v>
      </c>
      <c r="J2018" t="s">
        <v>7496</v>
      </c>
      <c r="K2018" t="str">
        <f t="shared" ref="K2018:K2058" si="299">"41015"</f>
        <v>41015</v>
      </c>
    </row>
    <row r="2019" spans="1:11" customFormat="1" x14ac:dyDescent="0.25">
      <c r="A2019" t="str">
        <f t="shared" si="297"/>
        <v>41</v>
      </c>
      <c r="B2019" t="s">
        <v>812</v>
      </c>
      <c r="C2019" t="str">
        <f t="shared" si="295"/>
        <v>091</v>
      </c>
      <c r="D2019" t="s">
        <v>812</v>
      </c>
      <c r="E2019" t="str">
        <f t="shared" si="293"/>
        <v>07</v>
      </c>
      <c r="F2019" t="str">
        <f>"026"</f>
        <v>026</v>
      </c>
      <c r="G2019" t="str">
        <f>""</f>
        <v/>
      </c>
      <c r="H2019" t="s">
        <v>0</v>
      </c>
      <c r="I2019" t="s">
        <v>3910</v>
      </c>
      <c r="J2019" t="s">
        <v>7496</v>
      </c>
      <c r="K2019" t="str">
        <f t="shared" si="299"/>
        <v>41015</v>
      </c>
    </row>
    <row r="2020" spans="1:11" customFormat="1" x14ac:dyDescent="0.25">
      <c r="A2020" t="str">
        <f t="shared" si="297"/>
        <v>41</v>
      </c>
      <c r="B2020" t="s">
        <v>812</v>
      </c>
      <c r="C2020" t="str">
        <f t="shared" si="295"/>
        <v>091</v>
      </c>
      <c r="D2020" t="s">
        <v>812</v>
      </c>
      <c r="E2020" t="str">
        <f t="shared" si="293"/>
        <v>07</v>
      </c>
      <c r="F2020" t="str">
        <f>"026"</f>
        <v>026</v>
      </c>
      <c r="G2020" t="str">
        <f>""</f>
        <v/>
      </c>
      <c r="H2020" t="s">
        <v>2</v>
      </c>
      <c r="I2020" t="s">
        <v>3910</v>
      </c>
      <c r="J2020" t="s">
        <v>7496</v>
      </c>
      <c r="K2020" t="str">
        <f t="shared" si="299"/>
        <v>41015</v>
      </c>
    </row>
    <row r="2021" spans="1:11" customFormat="1" x14ac:dyDescent="0.25">
      <c r="A2021" t="str">
        <f t="shared" si="297"/>
        <v>41</v>
      </c>
      <c r="B2021" t="s">
        <v>812</v>
      </c>
      <c r="C2021" t="str">
        <f t="shared" si="295"/>
        <v>091</v>
      </c>
      <c r="D2021" t="s">
        <v>812</v>
      </c>
      <c r="E2021" t="str">
        <f t="shared" si="293"/>
        <v>07</v>
      </c>
      <c r="F2021" t="str">
        <f>"027"</f>
        <v>027</v>
      </c>
      <c r="G2021" t="str">
        <f>""</f>
        <v/>
      </c>
      <c r="H2021" t="s">
        <v>1</v>
      </c>
      <c r="I2021" t="s">
        <v>3901</v>
      </c>
      <c r="J2021" t="s">
        <v>7486</v>
      </c>
      <c r="K2021" t="str">
        <f t="shared" si="299"/>
        <v>41015</v>
      </c>
    </row>
    <row r="2022" spans="1:11" customFormat="1" x14ac:dyDescent="0.25">
      <c r="A2022" t="str">
        <f t="shared" si="297"/>
        <v>41</v>
      </c>
      <c r="B2022" t="s">
        <v>812</v>
      </c>
      <c r="C2022" t="str">
        <f t="shared" si="295"/>
        <v>091</v>
      </c>
      <c r="D2022" t="s">
        <v>812</v>
      </c>
      <c r="E2022" t="str">
        <f t="shared" si="293"/>
        <v>07</v>
      </c>
      <c r="F2022" t="str">
        <f>"027"</f>
        <v>027</v>
      </c>
      <c r="G2022" t="str">
        <f>""</f>
        <v/>
      </c>
      <c r="H2022" t="s">
        <v>0</v>
      </c>
      <c r="I2022" t="s">
        <v>3901</v>
      </c>
      <c r="J2022" t="s">
        <v>7486</v>
      </c>
      <c r="K2022" t="str">
        <f t="shared" si="299"/>
        <v>41015</v>
      </c>
    </row>
    <row r="2023" spans="1:11" customFormat="1" x14ac:dyDescent="0.25">
      <c r="A2023" t="str">
        <f t="shared" si="297"/>
        <v>41</v>
      </c>
      <c r="B2023" t="s">
        <v>812</v>
      </c>
      <c r="C2023" t="str">
        <f t="shared" si="295"/>
        <v>091</v>
      </c>
      <c r="D2023" t="s">
        <v>812</v>
      </c>
      <c r="E2023" t="str">
        <f t="shared" si="293"/>
        <v>07</v>
      </c>
      <c r="F2023" t="str">
        <f>"028"</f>
        <v>028</v>
      </c>
      <c r="G2023" t="str">
        <f>""</f>
        <v/>
      </c>
      <c r="H2023" t="s">
        <v>1</v>
      </c>
      <c r="I2023" t="s">
        <v>3902</v>
      </c>
      <c r="J2023" t="s">
        <v>7487</v>
      </c>
      <c r="K2023" t="str">
        <f t="shared" si="299"/>
        <v>41015</v>
      </c>
    </row>
    <row r="2024" spans="1:11" customFormat="1" x14ac:dyDescent="0.25">
      <c r="A2024" t="str">
        <f t="shared" si="297"/>
        <v>41</v>
      </c>
      <c r="B2024" t="s">
        <v>812</v>
      </c>
      <c r="C2024" t="str">
        <f t="shared" si="295"/>
        <v>091</v>
      </c>
      <c r="D2024" t="s">
        <v>812</v>
      </c>
      <c r="E2024" t="str">
        <f t="shared" si="293"/>
        <v>07</v>
      </c>
      <c r="F2024" t="str">
        <f>"028"</f>
        <v>028</v>
      </c>
      <c r="G2024" t="str">
        <f>""</f>
        <v/>
      </c>
      <c r="H2024" t="s">
        <v>0</v>
      </c>
      <c r="I2024" t="s">
        <v>3902</v>
      </c>
      <c r="J2024" t="s">
        <v>7487</v>
      </c>
      <c r="K2024" t="str">
        <f t="shared" si="299"/>
        <v>41015</v>
      </c>
    </row>
    <row r="2025" spans="1:11" customFormat="1" x14ac:dyDescent="0.25">
      <c r="A2025" t="str">
        <f t="shared" si="297"/>
        <v>41</v>
      </c>
      <c r="B2025" t="s">
        <v>812</v>
      </c>
      <c r="C2025" t="str">
        <f t="shared" si="295"/>
        <v>091</v>
      </c>
      <c r="D2025" t="s">
        <v>812</v>
      </c>
      <c r="E2025" t="str">
        <f t="shared" si="293"/>
        <v>07</v>
      </c>
      <c r="F2025" t="str">
        <f>"029"</f>
        <v>029</v>
      </c>
      <c r="G2025" t="str">
        <f>""</f>
        <v/>
      </c>
      <c r="H2025" t="s">
        <v>1</v>
      </c>
      <c r="I2025" t="s">
        <v>3911</v>
      </c>
      <c r="J2025" t="s">
        <v>7497</v>
      </c>
      <c r="K2025" t="str">
        <f t="shared" si="299"/>
        <v>41015</v>
      </c>
    </row>
    <row r="2026" spans="1:11" customFormat="1" x14ac:dyDescent="0.25">
      <c r="A2026" t="str">
        <f t="shared" si="297"/>
        <v>41</v>
      </c>
      <c r="B2026" t="s">
        <v>812</v>
      </c>
      <c r="C2026" t="str">
        <f t="shared" si="295"/>
        <v>091</v>
      </c>
      <c r="D2026" t="s">
        <v>812</v>
      </c>
      <c r="E2026" t="str">
        <f t="shared" si="293"/>
        <v>07</v>
      </c>
      <c r="F2026" t="str">
        <f>"029"</f>
        <v>029</v>
      </c>
      <c r="G2026" t="str">
        <f>""</f>
        <v/>
      </c>
      <c r="H2026" t="s">
        <v>0</v>
      </c>
      <c r="I2026" t="s">
        <v>3911</v>
      </c>
      <c r="J2026" t="s">
        <v>7497</v>
      </c>
      <c r="K2026" t="str">
        <f t="shared" si="299"/>
        <v>41015</v>
      </c>
    </row>
    <row r="2027" spans="1:11" customFormat="1" x14ac:dyDescent="0.25">
      <c r="A2027" t="str">
        <f t="shared" si="297"/>
        <v>41</v>
      </c>
      <c r="B2027" t="s">
        <v>812</v>
      </c>
      <c r="C2027" t="str">
        <f t="shared" si="295"/>
        <v>091</v>
      </c>
      <c r="D2027" t="s">
        <v>812</v>
      </c>
      <c r="E2027" t="str">
        <f t="shared" si="293"/>
        <v>07</v>
      </c>
      <c r="F2027" t="str">
        <f>"030"</f>
        <v>030</v>
      </c>
      <c r="G2027" t="str">
        <f>""</f>
        <v/>
      </c>
      <c r="H2027" t="s">
        <v>1</v>
      </c>
      <c r="I2027" t="s">
        <v>3911</v>
      </c>
      <c r="J2027" t="s">
        <v>7497</v>
      </c>
      <c r="K2027" t="str">
        <f t="shared" si="299"/>
        <v>41015</v>
      </c>
    </row>
    <row r="2028" spans="1:11" customFormat="1" x14ac:dyDescent="0.25">
      <c r="A2028" t="str">
        <f t="shared" si="297"/>
        <v>41</v>
      </c>
      <c r="B2028" t="s">
        <v>812</v>
      </c>
      <c r="C2028" t="str">
        <f t="shared" si="295"/>
        <v>091</v>
      </c>
      <c r="D2028" t="s">
        <v>812</v>
      </c>
      <c r="E2028" t="str">
        <f t="shared" si="293"/>
        <v>07</v>
      </c>
      <c r="F2028" t="str">
        <f>"030"</f>
        <v>030</v>
      </c>
      <c r="G2028" t="str">
        <f>""</f>
        <v/>
      </c>
      <c r="H2028" t="s">
        <v>0</v>
      </c>
      <c r="I2028" t="s">
        <v>3911</v>
      </c>
      <c r="J2028" t="s">
        <v>7497</v>
      </c>
      <c r="K2028" t="str">
        <f t="shared" si="299"/>
        <v>41015</v>
      </c>
    </row>
    <row r="2029" spans="1:11" customFormat="1" x14ac:dyDescent="0.25">
      <c r="A2029" t="str">
        <f t="shared" si="297"/>
        <v>41</v>
      </c>
      <c r="B2029" t="s">
        <v>812</v>
      </c>
      <c r="C2029" t="str">
        <f t="shared" si="295"/>
        <v>091</v>
      </c>
      <c r="D2029" t="s">
        <v>812</v>
      </c>
      <c r="E2029" t="str">
        <f t="shared" si="293"/>
        <v>07</v>
      </c>
      <c r="F2029" t="str">
        <f>"031"</f>
        <v>031</v>
      </c>
      <c r="G2029" t="str">
        <f>""</f>
        <v/>
      </c>
      <c r="H2029" t="s">
        <v>1</v>
      </c>
      <c r="I2029" t="s">
        <v>3238</v>
      </c>
      <c r="J2029" t="s">
        <v>7498</v>
      </c>
      <c r="K2029" t="str">
        <f t="shared" si="299"/>
        <v>41015</v>
      </c>
    </row>
    <row r="2030" spans="1:11" customFormat="1" x14ac:dyDescent="0.25">
      <c r="A2030" t="str">
        <f t="shared" si="297"/>
        <v>41</v>
      </c>
      <c r="B2030" t="s">
        <v>812</v>
      </c>
      <c r="C2030" t="str">
        <f t="shared" si="295"/>
        <v>091</v>
      </c>
      <c r="D2030" t="s">
        <v>812</v>
      </c>
      <c r="E2030" t="str">
        <f t="shared" si="293"/>
        <v>07</v>
      </c>
      <c r="F2030" t="str">
        <f>"031"</f>
        <v>031</v>
      </c>
      <c r="G2030" t="str">
        <f>""</f>
        <v/>
      </c>
      <c r="H2030" t="s">
        <v>0</v>
      </c>
      <c r="I2030" t="s">
        <v>3238</v>
      </c>
      <c r="J2030" t="s">
        <v>7498</v>
      </c>
      <c r="K2030" t="str">
        <f t="shared" si="299"/>
        <v>41015</v>
      </c>
    </row>
    <row r="2031" spans="1:11" customFormat="1" x14ac:dyDescent="0.25">
      <c r="A2031" t="str">
        <f t="shared" si="297"/>
        <v>41</v>
      </c>
      <c r="B2031" t="s">
        <v>812</v>
      </c>
      <c r="C2031" t="str">
        <f t="shared" si="295"/>
        <v>091</v>
      </c>
      <c r="D2031" t="s">
        <v>812</v>
      </c>
      <c r="E2031" t="str">
        <f t="shared" si="293"/>
        <v>07</v>
      </c>
      <c r="F2031" t="str">
        <f>"032"</f>
        <v>032</v>
      </c>
      <c r="G2031" t="str">
        <f>""</f>
        <v/>
      </c>
      <c r="H2031" t="s">
        <v>1</v>
      </c>
      <c r="I2031" t="s">
        <v>3912</v>
      </c>
      <c r="J2031" t="s">
        <v>7499</v>
      </c>
      <c r="K2031" t="str">
        <f t="shared" si="299"/>
        <v>41015</v>
      </c>
    </row>
    <row r="2032" spans="1:11" customFormat="1" x14ac:dyDescent="0.25">
      <c r="A2032" t="str">
        <f t="shared" si="297"/>
        <v>41</v>
      </c>
      <c r="B2032" t="s">
        <v>812</v>
      </c>
      <c r="C2032" t="str">
        <f t="shared" si="295"/>
        <v>091</v>
      </c>
      <c r="D2032" t="s">
        <v>812</v>
      </c>
      <c r="E2032" t="str">
        <f t="shared" si="293"/>
        <v>07</v>
      </c>
      <c r="F2032" t="str">
        <f>"032"</f>
        <v>032</v>
      </c>
      <c r="G2032" t="str">
        <f>""</f>
        <v/>
      </c>
      <c r="H2032" t="s">
        <v>0</v>
      </c>
      <c r="I2032" t="s">
        <v>3912</v>
      </c>
      <c r="J2032" t="s">
        <v>7499</v>
      </c>
      <c r="K2032" t="str">
        <f t="shared" si="299"/>
        <v>41015</v>
      </c>
    </row>
    <row r="2033" spans="1:11" customFormat="1" x14ac:dyDescent="0.25">
      <c r="A2033" t="str">
        <f t="shared" si="297"/>
        <v>41</v>
      </c>
      <c r="B2033" t="s">
        <v>812</v>
      </c>
      <c r="C2033" t="str">
        <f t="shared" si="295"/>
        <v>091</v>
      </c>
      <c r="D2033" t="s">
        <v>812</v>
      </c>
      <c r="E2033" t="str">
        <f t="shared" si="293"/>
        <v>07</v>
      </c>
      <c r="F2033" t="str">
        <f>"033"</f>
        <v>033</v>
      </c>
      <c r="G2033" t="str">
        <f>""</f>
        <v/>
      </c>
      <c r="H2033" t="s">
        <v>1</v>
      </c>
      <c r="I2033" t="s">
        <v>3912</v>
      </c>
      <c r="J2033" t="s">
        <v>7499</v>
      </c>
      <c r="K2033" t="str">
        <f t="shared" si="299"/>
        <v>41015</v>
      </c>
    </row>
    <row r="2034" spans="1:11" customFormat="1" x14ac:dyDescent="0.25">
      <c r="A2034" t="str">
        <f t="shared" si="297"/>
        <v>41</v>
      </c>
      <c r="B2034" t="s">
        <v>812</v>
      </c>
      <c r="C2034" t="str">
        <f t="shared" si="295"/>
        <v>091</v>
      </c>
      <c r="D2034" t="s">
        <v>812</v>
      </c>
      <c r="E2034" t="str">
        <f t="shared" si="293"/>
        <v>07</v>
      </c>
      <c r="F2034" t="str">
        <f>"033"</f>
        <v>033</v>
      </c>
      <c r="G2034" t="str">
        <f>""</f>
        <v/>
      </c>
      <c r="H2034" t="s">
        <v>0</v>
      </c>
      <c r="I2034" t="s">
        <v>3912</v>
      </c>
      <c r="J2034" t="s">
        <v>7499</v>
      </c>
      <c r="K2034" t="str">
        <f t="shared" si="299"/>
        <v>41015</v>
      </c>
    </row>
    <row r="2035" spans="1:11" customFormat="1" x14ac:dyDescent="0.25">
      <c r="A2035" t="str">
        <f t="shared" si="297"/>
        <v>41</v>
      </c>
      <c r="B2035" t="s">
        <v>812</v>
      </c>
      <c r="C2035" t="str">
        <f t="shared" si="295"/>
        <v>091</v>
      </c>
      <c r="D2035" t="s">
        <v>812</v>
      </c>
      <c r="E2035" t="str">
        <f t="shared" si="293"/>
        <v>07</v>
      </c>
      <c r="F2035" t="str">
        <f>"034"</f>
        <v>034</v>
      </c>
      <c r="G2035" t="str">
        <f>""</f>
        <v/>
      </c>
      <c r="H2035" t="s">
        <v>1</v>
      </c>
      <c r="I2035" t="s">
        <v>3238</v>
      </c>
      <c r="J2035" t="s">
        <v>7498</v>
      </c>
      <c r="K2035" t="str">
        <f t="shared" si="299"/>
        <v>41015</v>
      </c>
    </row>
    <row r="2036" spans="1:11" customFormat="1" x14ac:dyDescent="0.25">
      <c r="A2036" t="str">
        <f t="shared" si="297"/>
        <v>41</v>
      </c>
      <c r="B2036" t="s">
        <v>812</v>
      </c>
      <c r="C2036" t="str">
        <f t="shared" si="295"/>
        <v>091</v>
      </c>
      <c r="D2036" t="s">
        <v>812</v>
      </c>
      <c r="E2036" t="str">
        <f t="shared" si="293"/>
        <v>07</v>
      </c>
      <c r="F2036" t="str">
        <f>"034"</f>
        <v>034</v>
      </c>
      <c r="G2036" t="str">
        <f>""</f>
        <v/>
      </c>
      <c r="H2036" t="s">
        <v>0</v>
      </c>
      <c r="I2036" t="s">
        <v>3238</v>
      </c>
      <c r="J2036" t="s">
        <v>7498</v>
      </c>
      <c r="K2036" t="str">
        <f t="shared" si="299"/>
        <v>41015</v>
      </c>
    </row>
    <row r="2037" spans="1:11" customFormat="1" x14ac:dyDescent="0.25">
      <c r="A2037" t="str">
        <f t="shared" si="297"/>
        <v>41</v>
      </c>
      <c r="B2037" t="s">
        <v>812</v>
      </c>
      <c r="C2037" t="str">
        <f t="shared" si="295"/>
        <v>091</v>
      </c>
      <c r="D2037" t="s">
        <v>812</v>
      </c>
      <c r="E2037" t="str">
        <f t="shared" ref="E2037:E2072" si="300">"07"</f>
        <v>07</v>
      </c>
      <c r="F2037" t="str">
        <f>"035"</f>
        <v>035</v>
      </c>
      <c r="G2037" t="str">
        <f>""</f>
        <v/>
      </c>
      <c r="H2037" t="s">
        <v>1</v>
      </c>
      <c r="I2037" t="s">
        <v>3913</v>
      </c>
      <c r="J2037" t="s">
        <v>7500</v>
      </c>
      <c r="K2037" t="str">
        <f t="shared" si="299"/>
        <v>41015</v>
      </c>
    </row>
    <row r="2038" spans="1:11" customFormat="1" x14ac:dyDescent="0.25">
      <c r="A2038" t="str">
        <f t="shared" si="297"/>
        <v>41</v>
      </c>
      <c r="B2038" t="s">
        <v>812</v>
      </c>
      <c r="C2038" t="str">
        <f t="shared" si="295"/>
        <v>091</v>
      </c>
      <c r="D2038" t="s">
        <v>812</v>
      </c>
      <c r="E2038" t="str">
        <f t="shared" si="300"/>
        <v>07</v>
      </c>
      <c r="F2038" t="str">
        <f>"035"</f>
        <v>035</v>
      </c>
      <c r="G2038" t="str">
        <f>""</f>
        <v/>
      </c>
      <c r="H2038" t="s">
        <v>0</v>
      </c>
      <c r="I2038" t="s">
        <v>3913</v>
      </c>
      <c r="J2038" t="s">
        <v>7500</v>
      </c>
      <c r="K2038" t="str">
        <f t="shared" si="299"/>
        <v>41015</v>
      </c>
    </row>
    <row r="2039" spans="1:11" customFormat="1" x14ac:dyDescent="0.25">
      <c r="A2039" t="str">
        <f t="shared" si="297"/>
        <v>41</v>
      </c>
      <c r="B2039" t="s">
        <v>812</v>
      </c>
      <c r="C2039" t="str">
        <f t="shared" si="295"/>
        <v>091</v>
      </c>
      <c r="D2039" t="s">
        <v>812</v>
      </c>
      <c r="E2039" t="str">
        <f t="shared" si="300"/>
        <v>07</v>
      </c>
      <c r="F2039" t="str">
        <f>"036"</f>
        <v>036</v>
      </c>
      <c r="G2039" t="str">
        <f>""</f>
        <v/>
      </c>
      <c r="H2039" t="s">
        <v>1</v>
      </c>
      <c r="I2039" t="s">
        <v>3913</v>
      </c>
      <c r="J2039" t="s">
        <v>7500</v>
      </c>
      <c r="K2039" t="str">
        <f t="shared" si="299"/>
        <v>41015</v>
      </c>
    </row>
    <row r="2040" spans="1:11" customFormat="1" x14ac:dyDescent="0.25">
      <c r="A2040" t="str">
        <f t="shared" si="297"/>
        <v>41</v>
      </c>
      <c r="B2040" t="s">
        <v>812</v>
      </c>
      <c r="C2040" t="str">
        <f t="shared" si="295"/>
        <v>091</v>
      </c>
      <c r="D2040" t="s">
        <v>812</v>
      </c>
      <c r="E2040" t="str">
        <f t="shared" si="300"/>
        <v>07</v>
      </c>
      <c r="F2040" t="str">
        <f>"036"</f>
        <v>036</v>
      </c>
      <c r="G2040" t="str">
        <f>""</f>
        <v/>
      </c>
      <c r="H2040" t="s">
        <v>0</v>
      </c>
      <c r="I2040" t="s">
        <v>3913</v>
      </c>
      <c r="J2040" t="s">
        <v>7500</v>
      </c>
      <c r="K2040" t="str">
        <f t="shared" si="299"/>
        <v>41015</v>
      </c>
    </row>
    <row r="2041" spans="1:11" customFormat="1" x14ac:dyDescent="0.25">
      <c r="A2041" t="str">
        <f t="shared" si="297"/>
        <v>41</v>
      </c>
      <c r="B2041" t="s">
        <v>812</v>
      </c>
      <c r="C2041" t="str">
        <f t="shared" si="295"/>
        <v>091</v>
      </c>
      <c r="D2041" t="s">
        <v>812</v>
      </c>
      <c r="E2041" t="str">
        <f t="shared" si="300"/>
        <v>07</v>
      </c>
      <c r="F2041" t="str">
        <f>"037"</f>
        <v>037</v>
      </c>
      <c r="G2041" t="str">
        <f>""</f>
        <v/>
      </c>
      <c r="H2041" t="s">
        <v>1</v>
      </c>
      <c r="I2041" t="s">
        <v>3914</v>
      </c>
      <c r="J2041" t="s">
        <v>7501</v>
      </c>
      <c r="K2041" t="str">
        <f t="shared" si="299"/>
        <v>41015</v>
      </c>
    </row>
    <row r="2042" spans="1:11" customFormat="1" x14ac:dyDescent="0.25">
      <c r="A2042" t="str">
        <f t="shared" si="297"/>
        <v>41</v>
      </c>
      <c r="B2042" t="s">
        <v>812</v>
      </c>
      <c r="C2042" t="str">
        <f t="shared" si="295"/>
        <v>091</v>
      </c>
      <c r="D2042" t="s">
        <v>812</v>
      </c>
      <c r="E2042" t="str">
        <f t="shared" si="300"/>
        <v>07</v>
      </c>
      <c r="F2042" t="str">
        <f>"037"</f>
        <v>037</v>
      </c>
      <c r="G2042" t="str">
        <f>""</f>
        <v/>
      </c>
      <c r="H2042" t="s">
        <v>0</v>
      </c>
      <c r="I2042" t="s">
        <v>3914</v>
      </c>
      <c r="J2042" t="s">
        <v>7501</v>
      </c>
      <c r="K2042" t="str">
        <f t="shared" si="299"/>
        <v>41015</v>
      </c>
    </row>
    <row r="2043" spans="1:11" customFormat="1" x14ac:dyDescent="0.25">
      <c r="A2043" t="str">
        <f t="shared" si="297"/>
        <v>41</v>
      </c>
      <c r="B2043" t="s">
        <v>812</v>
      </c>
      <c r="C2043" t="str">
        <f t="shared" si="295"/>
        <v>091</v>
      </c>
      <c r="D2043" t="s">
        <v>812</v>
      </c>
      <c r="E2043" t="str">
        <f t="shared" si="300"/>
        <v>07</v>
      </c>
      <c r="F2043" t="str">
        <f>"038"</f>
        <v>038</v>
      </c>
      <c r="G2043" t="str">
        <f>""</f>
        <v/>
      </c>
      <c r="H2043" t="s">
        <v>1</v>
      </c>
      <c r="I2043" t="s">
        <v>3915</v>
      </c>
      <c r="J2043" t="s">
        <v>7502</v>
      </c>
      <c r="K2043" t="str">
        <f t="shared" si="299"/>
        <v>41015</v>
      </c>
    </row>
    <row r="2044" spans="1:11" customFormat="1" x14ac:dyDescent="0.25">
      <c r="A2044" t="str">
        <f t="shared" si="297"/>
        <v>41</v>
      </c>
      <c r="B2044" t="s">
        <v>812</v>
      </c>
      <c r="C2044" t="str">
        <f t="shared" si="295"/>
        <v>091</v>
      </c>
      <c r="D2044" t="s">
        <v>812</v>
      </c>
      <c r="E2044" t="str">
        <f t="shared" si="300"/>
        <v>07</v>
      </c>
      <c r="F2044" t="str">
        <f>"038"</f>
        <v>038</v>
      </c>
      <c r="G2044" t="str">
        <f>""</f>
        <v/>
      </c>
      <c r="H2044" t="s">
        <v>0</v>
      </c>
      <c r="I2044" t="s">
        <v>3915</v>
      </c>
      <c r="J2044" t="s">
        <v>7502</v>
      </c>
      <c r="K2044" t="str">
        <f t="shared" si="299"/>
        <v>41015</v>
      </c>
    </row>
    <row r="2045" spans="1:11" customFormat="1" x14ac:dyDescent="0.25">
      <c r="A2045" t="str">
        <f t="shared" si="297"/>
        <v>41</v>
      </c>
      <c r="B2045" t="s">
        <v>812</v>
      </c>
      <c r="C2045" t="str">
        <f t="shared" ref="C2045:C2108" si="301">"091"</f>
        <v>091</v>
      </c>
      <c r="D2045" t="s">
        <v>812</v>
      </c>
      <c r="E2045" t="str">
        <f t="shared" si="300"/>
        <v>07</v>
      </c>
      <c r="F2045" t="str">
        <f>"039"</f>
        <v>039</v>
      </c>
      <c r="G2045" t="str">
        <f>""</f>
        <v/>
      </c>
      <c r="H2045" t="s">
        <v>1</v>
      </c>
      <c r="I2045" t="s">
        <v>3915</v>
      </c>
      <c r="J2045" t="s">
        <v>7502</v>
      </c>
      <c r="K2045" t="str">
        <f t="shared" si="299"/>
        <v>41015</v>
      </c>
    </row>
    <row r="2046" spans="1:11" customFormat="1" x14ac:dyDescent="0.25">
      <c r="A2046" t="str">
        <f t="shared" si="297"/>
        <v>41</v>
      </c>
      <c r="B2046" t="s">
        <v>812</v>
      </c>
      <c r="C2046" t="str">
        <f t="shared" si="301"/>
        <v>091</v>
      </c>
      <c r="D2046" t="s">
        <v>812</v>
      </c>
      <c r="E2046" t="str">
        <f t="shared" si="300"/>
        <v>07</v>
      </c>
      <c r="F2046" t="str">
        <f>"039"</f>
        <v>039</v>
      </c>
      <c r="G2046" t="str">
        <f>""</f>
        <v/>
      </c>
      <c r="H2046" t="s">
        <v>0</v>
      </c>
      <c r="I2046" t="s">
        <v>3915</v>
      </c>
      <c r="J2046" t="s">
        <v>7502</v>
      </c>
      <c r="K2046" t="str">
        <f t="shared" si="299"/>
        <v>41015</v>
      </c>
    </row>
    <row r="2047" spans="1:11" customFormat="1" x14ac:dyDescent="0.25">
      <c r="A2047" t="str">
        <f t="shared" si="297"/>
        <v>41</v>
      </c>
      <c r="B2047" t="s">
        <v>812</v>
      </c>
      <c r="C2047" t="str">
        <f t="shared" si="301"/>
        <v>091</v>
      </c>
      <c r="D2047" t="s">
        <v>812</v>
      </c>
      <c r="E2047" t="str">
        <f t="shared" si="300"/>
        <v>07</v>
      </c>
      <c r="F2047" t="str">
        <f>"040"</f>
        <v>040</v>
      </c>
      <c r="G2047" t="str">
        <f>""</f>
        <v/>
      </c>
      <c r="H2047" t="s">
        <v>1</v>
      </c>
      <c r="I2047" t="s">
        <v>3910</v>
      </c>
      <c r="J2047" t="s">
        <v>7496</v>
      </c>
      <c r="K2047" t="str">
        <f t="shared" si="299"/>
        <v>41015</v>
      </c>
    </row>
    <row r="2048" spans="1:11" customFormat="1" x14ac:dyDescent="0.25">
      <c r="A2048" t="str">
        <f t="shared" si="297"/>
        <v>41</v>
      </c>
      <c r="B2048" t="s">
        <v>812</v>
      </c>
      <c r="C2048" t="str">
        <f t="shared" si="301"/>
        <v>091</v>
      </c>
      <c r="D2048" t="s">
        <v>812</v>
      </c>
      <c r="E2048" t="str">
        <f t="shared" si="300"/>
        <v>07</v>
      </c>
      <c r="F2048" t="str">
        <f>"040"</f>
        <v>040</v>
      </c>
      <c r="G2048" t="str">
        <f>""</f>
        <v/>
      </c>
      <c r="H2048" t="s">
        <v>0</v>
      </c>
      <c r="I2048" t="s">
        <v>3910</v>
      </c>
      <c r="J2048" t="s">
        <v>7496</v>
      </c>
      <c r="K2048" t="str">
        <f t="shared" si="299"/>
        <v>41015</v>
      </c>
    </row>
    <row r="2049" spans="1:11" customFormat="1" x14ac:dyDescent="0.25">
      <c r="A2049" t="str">
        <f t="shared" si="297"/>
        <v>41</v>
      </c>
      <c r="B2049" t="s">
        <v>812</v>
      </c>
      <c r="C2049" t="str">
        <f t="shared" si="301"/>
        <v>091</v>
      </c>
      <c r="D2049" t="s">
        <v>812</v>
      </c>
      <c r="E2049" t="str">
        <f t="shared" si="300"/>
        <v>07</v>
      </c>
      <c r="F2049" t="str">
        <f>"041"</f>
        <v>041</v>
      </c>
      <c r="G2049" t="str">
        <f>""</f>
        <v/>
      </c>
      <c r="H2049" t="s">
        <v>1</v>
      </c>
      <c r="I2049" t="s">
        <v>3906</v>
      </c>
      <c r="J2049" t="s">
        <v>7492</v>
      </c>
      <c r="K2049" t="str">
        <f t="shared" si="299"/>
        <v>41015</v>
      </c>
    </row>
    <row r="2050" spans="1:11" customFormat="1" x14ac:dyDescent="0.25">
      <c r="A2050" t="str">
        <f t="shared" si="297"/>
        <v>41</v>
      </c>
      <c r="B2050" t="s">
        <v>812</v>
      </c>
      <c r="C2050" t="str">
        <f t="shared" si="301"/>
        <v>091</v>
      </c>
      <c r="D2050" t="s">
        <v>812</v>
      </c>
      <c r="E2050" t="str">
        <f t="shared" si="300"/>
        <v>07</v>
      </c>
      <c r="F2050" t="str">
        <f>"041"</f>
        <v>041</v>
      </c>
      <c r="G2050" t="str">
        <f>""</f>
        <v/>
      </c>
      <c r="H2050" t="s">
        <v>0</v>
      </c>
      <c r="I2050" t="s">
        <v>3906</v>
      </c>
      <c r="J2050" t="s">
        <v>7492</v>
      </c>
      <c r="K2050" t="str">
        <f t="shared" si="299"/>
        <v>41015</v>
      </c>
    </row>
    <row r="2051" spans="1:11" customFormat="1" x14ac:dyDescent="0.25">
      <c r="A2051" t="str">
        <f t="shared" ref="A2051:A2114" si="302">"41"</f>
        <v>41</v>
      </c>
      <c r="B2051" t="s">
        <v>812</v>
      </c>
      <c r="C2051" t="str">
        <f t="shared" si="301"/>
        <v>091</v>
      </c>
      <c r="D2051" t="s">
        <v>812</v>
      </c>
      <c r="E2051" t="str">
        <f t="shared" si="300"/>
        <v>07</v>
      </c>
      <c r="F2051" t="str">
        <f>"042"</f>
        <v>042</v>
      </c>
      <c r="G2051" t="str">
        <f>""</f>
        <v/>
      </c>
      <c r="H2051" t="s">
        <v>1</v>
      </c>
      <c r="I2051" t="s">
        <v>3906</v>
      </c>
      <c r="J2051" t="s">
        <v>7492</v>
      </c>
      <c r="K2051" t="str">
        <f t="shared" si="299"/>
        <v>41015</v>
      </c>
    </row>
    <row r="2052" spans="1:11" customFormat="1" x14ac:dyDescent="0.25">
      <c r="A2052" t="str">
        <f t="shared" si="302"/>
        <v>41</v>
      </c>
      <c r="B2052" t="s">
        <v>812</v>
      </c>
      <c r="C2052" t="str">
        <f t="shared" si="301"/>
        <v>091</v>
      </c>
      <c r="D2052" t="s">
        <v>812</v>
      </c>
      <c r="E2052" t="str">
        <f t="shared" si="300"/>
        <v>07</v>
      </c>
      <c r="F2052" t="str">
        <f>"042"</f>
        <v>042</v>
      </c>
      <c r="G2052" t="str">
        <f>""</f>
        <v/>
      </c>
      <c r="H2052" t="s">
        <v>0</v>
      </c>
      <c r="I2052" t="s">
        <v>3906</v>
      </c>
      <c r="J2052" t="s">
        <v>7492</v>
      </c>
      <c r="K2052" t="str">
        <f t="shared" si="299"/>
        <v>41015</v>
      </c>
    </row>
    <row r="2053" spans="1:11" customFormat="1" x14ac:dyDescent="0.25">
      <c r="A2053" t="str">
        <f t="shared" si="302"/>
        <v>41</v>
      </c>
      <c r="B2053" t="s">
        <v>812</v>
      </c>
      <c r="C2053" t="str">
        <f t="shared" si="301"/>
        <v>091</v>
      </c>
      <c r="D2053" t="s">
        <v>812</v>
      </c>
      <c r="E2053" t="str">
        <f t="shared" si="300"/>
        <v>07</v>
      </c>
      <c r="F2053" t="str">
        <f>"043"</f>
        <v>043</v>
      </c>
      <c r="G2053" t="str">
        <f>""</f>
        <v/>
      </c>
      <c r="H2053" t="s">
        <v>1</v>
      </c>
      <c r="I2053" t="s">
        <v>3906</v>
      </c>
      <c r="J2053" t="s">
        <v>7492</v>
      </c>
      <c r="K2053" t="str">
        <f t="shared" si="299"/>
        <v>41015</v>
      </c>
    </row>
    <row r="2054" spans="1:11" customFormat="1" x14ac:dyDescent="0.25">
      <c r="A2054" t="str">
        <f t="shared" si="302"/>
        <v>41</v>
      </c>
      <c r="B2054" t="s">
        <v>812</v>
      </c>
      <c r="C2054" t="str">
        <f t="shared" si="301"/>
        <v>091</v>
      </c>
      <c r="D2054" t="s">
        <v>812</v>
      </c>
      <c r="E2054" t="str">
        <f t="shared" si="300"/>
        <v>07</v>
      </c>
      <c r="F2054" t="str">
        <f>"043"</f>
        <v>043</v>
      </c>
      <c r="G2054" t="str">
        <f>""</f>
        <v/>
      </c>
      <c r="H2054" t="s">
        <v>0</v>
      </c>
      <c r="I2054" t="s">
        <v>3906</v>
      </c>
      <c r="J2054" t="s">
        <v>7492</v>
      </c>
      <c r="K2054" t="str">
        <f t="shared" si="299"/>
        <v>41015</v>
      </c>
    </row>
    <row r="2055" spans="1:11" customFormat="1" x14ac:dyDescent="0.25">
      <c r="A2055" t="str">
        <f t="shared" si="302"/>
        <v>41</v>
      </c>
      <c r="B2055" t="s">
        <v>812</v>
      </c>
      <c r="C2055" t="str">
        <f t="shared" si="301"/>
        <v>091</v>
      </c>
      <c r="D2055" t="s">
        <v>812</v>
      </c>
      <c r="E2055" t="str">
        <f t="shared" si="300"/>
        <v>07</v>
      </c>
      <c r="F2055" t="str">
        <f>"044"</f>
        <v>044</v>
      </c>
      <c r="G2055" t="str">
        <f>""</f>
        <v/>
      </c>
      <c r="H2055" t="s">
        <v>1</v>
      </c>
      <c r="I2055" t="s">
        <v>3913</v>
      </c>
      <c r="J2055" t="s">
        <v>7500</v>
      </c>
      <c r="K2055" t="str">
        <f t="shared" si="299"/>
        <v>41015</v>
      </c>
    </row>
    <row r="2056" spans="1:11" customFormat="1" x14ac:dyDescent="0.25">
      <c r="A2056" t="str">
        <f t="shared" si="302"/>
        <v>41</v>
      </c>
      <c r="B2056" t="s">
        <v>812</v>
      </c>
      <c r="C2056" t="str">
        <f t="shared" si="301"/>
        <v>091</v>
      </c>
      <c r="D2056" t="s">
        <v>812</v>
      </c>
      <c r="E2056" t="str">
        <f t="shared" si="300"/>
        <v>07</v>
      </c>
      <c r="F2056" t="str">
        <f>"044"</f>
        <v>044</v>
      </c>
      <c r="G2056" t="str">
        <f>""</f>
        <v/>
      </c>
      <c r="H2056" t="s">
        <v>0</v>
      </c>
      <c r="I2056" t="s">
        <v>3913</v>
      </c>
      <c r="J2056" t="s">
        <v>7500</v>
      </c>
      <c r="K2056" t="str">
        <f t="shared" si="299"/>
        <v>41015</v>
      </c>
    </row>
    <row r="2057" spans="1:11" customFormat="1" x14ac:dyDescent="0.25">
      <c r="A2057" t="str">
        <f t="shared" si="302"/>
        <v>41</v>
      </c>
      <c r="B2057" t="s">
        <v>812</v>
      </c>
      <c r="C2057" t="str">
        <f t="shared" si="301"/>
        <v>091</v>
      </c>
      <c r="D2057" t="s">
        <v>812</v>
      </c>
      <c r="E2057" t="str">
        <f t="shared" si="300"/>
        <v>07</v>
      </c>
      <c r="F2057" t="str">
        <f>"045"</f>
        <v>045</v>
      </c>
      <c r="G2057" t="str">
        <f>""</f>
        <v/>
      </c>
      <c r="H2057" t="s">
        <v>1</v>
      </c>
      <c r="I2057" t="s">
        <v>3914</v>
      </c>
      <c r="J2057" t="s">
        <v>7501</v>
      </c>
      <c r="K2057" t="str">
        <f t="shared" si="299"/>
        <v>41015</v>
      </c>
    </row>
    <row r="2058" spans="1:11" customFormat="1" x14ac:dyDescent="0.25">
      <c r="A2058" t="str">
        <f t="shared" si="302"/>
        <v>41</v>
      </c>
      <c r="B2058" t="s">
        <v>812</v>
      </c>
      <c r="C2058" t="str">
        <f t="shared" si="301"/>
        <v>091</v>
      </c>
      <c r="D2058" t="s">
        <v>812</v>
      </c>
      <c r="E2058" t="str">
        <f t="shared" si="300"/>
        <v>07</v>
      </c>
      <c r="F2058" t="str">
        <f>"045"</f>
        <v>045</v>
      </c>
      <c r="G2058" t="str">
        <f>""</f>
        <v/>
      </c>
      <c r="H2058" t="s">
        <v>0</v>
      </c>
      <c r="I2058" t="s">
        <v>3914</v>
      </c>
      <c r="J2058" t="s">
        <v>7501</v>
      </c>
      <c r="K2058" t="str">
        <f t="shared" si="299"/>
        <v>41015</v>
      </c>
    </row>
    <row r="2059" spans="1:11" customFormat="1" x14ac:dyDescent="0.25">
      <c r="A2059" t="str">
        <f t="shared" si="302"/>
        <v>41</v>
      </c>
      <c r="B2059" t="s">
        <v>812</v>
      </c>
      <c r="C2059" t="str">
        <f t="shared" si="301"/>
        <v>091</v>
      </c>
      <c r="D2059" t="s">
        <v>812</v>
      </c>
      <c r="E2059" t="str">
        <f t="shared" si="300"/>
        <v>07</v>
      </c>
      <c r="F2059" t="str">
        <f>"046"</f>
        <v>046</v>
      </c>
      <c r="G2059" t="str">
        <f>""</f>
        <v/>
      </c>
      <c r="H2059" t="s">
        <v>1</v>
      </c>
      <c r="I2059" t="s">
        <v>3916</v>
      </c>
      <c r="J2059" t="s">
        <v>7503</v>
      </c>
      <c r="K2059" t="str">
        <f>"41008"</f>
        <v>41008</v>
      </c>
    </row>
    <row r="2060" spans="1:11" customFormat="1" x14ac:dyDescent="0.25">
      <c r="A2060" t="str">
        <f t="shared" si="302"/>
        <v>41</v>
      </c>
      <c r="B2060" t="s">
        <v>812</v>
      </c>
      <c r="C2060" t="str">
        <f t="shared" si="301"/>
        <v>091</v>
      </c>
      <c r="D2060" t="s">
        <v>812</v>
      </c>
      <c r="E2060" t="str">
        <f t="shared" si="300"/>
        <v>07</v>
      </c>
      <c r="F2060" t="str">
        <f>"046"</f>
        <v>046</v>
      </c>
      <c r="G2060" t="str">
        <f>""</f>
        <v/>
      </c>
      <c r="H2060" t="s">
        <v>0</v>
      </c>
      <c r="I2060" t="s">
        <v>3916</v>
      </c>
      <c r="J2060" t="s">
        <v>7503</v>
      </c>
      <c r="K2060" t="str">
        <f>"41008"</f>
        <v>41008</v>
      </c>
    </row>
    <row r="2061" spans="1:11" customFormat="1" x14ac:dyDescent="0.25">
      <c r="A2061" t="str">
        <f t="shared" si="302"/>
        <v>41</v>
      </c>
      <c r="B2061" t="s">
        <v>812</v>
      </c>
      <c r="C2061" t="str">
        <f t="shared" si="301"/>
        <v>091</v>
      </c>
      <c r="D2061" t="s">
        <v>812</v>
      </c>
      <c r="E2061" t="str">
        <f t="shared" si="300"/>
        <v>07</v>
      </c>
      <c r="F2061" t="str">
        <f>"046"</f>
        <v>046</v>
      </c>
      <c r="G2061" t="str">
        <f>""</f>
        <v/>
      </c>
      <c r="H2061" t="s">
        <v>2</v>
      </c>
      <c r="I2061" t="s">
        <v>3916</v>
      </c>
      <c r="J2061" t="s">
        <v>7503</v>
      </c>
      <c r="K2061" t="str">
        <f>"41008"</f>
        <v>41008</v>
      </c>
    </row>
    <row r="2062" spans="1:11" customFormat="1" x14ac:dyDescent="0.25">
      <c r="A2062" t="str">
        <f t="shared" si="302"/>
        <v>41</v>
      </c>
      <c r="B2062" t="s">
        <v>812</v>
      </c>
      <c r="C2062" t="str">
        <f t="shared" si="301"/>
        <v>091</v>
      </c>
      <c r="D2062" t="s">
        <v>812</v>
      </c>
      <c r="E2062" t="str">
        <f t="shared" si="300"/>
        <v>07</v>
      </c>
      <c r="F2062" t="str">
        <f>"047"</f>
        <v>047</v>
      </c>
      <c r="G2062" t="str">
        <f>""</f>
        <v/>
      </c>
      <c r="H2062" t="s">
        <v>1</v>
      </c>
      <c r="I2062" t="s">
        <v>3238</v>
      </c>
      <c r="J2062" t="s">
        <v>7498</v>
      </c>
      <c r="K2062" t="str">
        <f t="shared" ref="K2062:K2072" si="303">"41015"</f>
        <v>41015</v>
      </c>
    </row>
    <row r="2063" spans="1:11" customFormat="1" x14ac:dyDescent="0.25">
      <c r="A2063" t="str">
        <f t="shared" si="302"/>
        <v>41</v>
      </c>
      <c r="B2063" t="s">
        <v>812</v>
      </c>
      <c r="C2063" t="str">
        <f t="shared" si="301"/>
        <v>091</v>
      </c>
      <c r="D2063" t="s">
        <v>812</v>
      </c>
      <c r="E2063" t="str">
        <f t="shared" si="300"/>
        <v>07</v>
      </c>
      <c r="F2063" t="str">
        <f>"047"</f>
        <v>047</v>
      </c>
      <c r="G2063" t="str">
        <f>""</f>
        <v/>
      </c>
      <c r="H2063" t="s">
        <v>0</v>
      </c>
      <c r="I2063" t="s">
        <v>3238</v>
      </c>
      <c r="J2063" t="s">
        <v>7498</v>
      </c>
      <c r="K2063" t="str">
        <f t="shared" si="303"/>
        <v>41015</v>
      </c>
    </row>
    <row r="2064" spans="1:11" customFormat="1" x14ac:dyDescent="0.25">
      <c r="A2064" t="str">
        <f t="shared" si="302"/>
        <v>41</v>
      </c>
      <c r="B2064" t="s">
        <v>812</v>
      </c>
      <c r="C2064" t="str">
        <f t="shared" si="301"/>
        <v>091</v>
      </c>
      <c r="D2064" t="s">
        <v>812</v>
      </c>
      <c r="E2064" t="str">
        <f t="shared" si="300"/>
        <v>07</v>
      </c>
      <c r="F2064" t="str">
        <f>"048"</f>
        <v>048</v>
      </c>
      <c r="G2064" t="str">
        <f>""</f>
        <v/>
      </c>
      <c r="H2064" t="s">
        <v>1</v>
      </c>
      <c r="I2064" t="s">
        <v>3904</v>
      </c>
      <c r="J2064" t="s">
        <v>7490</v>
      </c>
      <c r="K2064" t="str">
        <f t="shared" si="303"/>
        <v>41015</v>
      </c>
    </row>
    <row r="2065" spans="1:11" customFormat="1" x14ac:dyDescent="0.25">
      <c r="A2065" t="str">
        <f t="shared" si="302"/>
        <v>41</v>
      </c>
      <c r="B2065" t="s">
        <v>812</v>
      </c>
      <c r="C2065" t="str">
        <f t="shared" si="301"/>
        <v>091</v>
      </c>
      <c r="D2065" t="s">
        <v>812</v>
      </c>
      <c r="E2065" t="str">
        <f t="shared" si="300"/>
        <v>07</v>
      </c>
      <c r="F2065" t="str">
        <f>"048"</f>
        <v>048</v>
      </c>
      <c r="G2065" t="str">
        <f>""</f>
        <v/>
      </c>
      <c r="H2065" t="s">
        <v>0</v>
      </c>
      <c r="I2065" t="s">
        <v>3904</v>
      </c>
      <c r="J2065" t="s">
        <v>7490</v>
      </c>
      <c r="K2065" t="str">
        <f t="shared" si="303"/>
        <v>41015</v>
      </c>
    </row>
    <row r="2066" spans="1:11" customFormat="1" x14ac:dyDescent="0.25">
      <c r="A2066" t="str">
        <f t="shared" si="302"/>
        <v>41</v>
      </c>
      <c r="B2066" t="s">
        <v>812</v>
      </c>
      <c r="C2066" t="str">
        <f t="shared" si="301"/>
        <v>091</v>
      </c>
      <c r="D2066" t="s">
        <v>812</v>
      </c>
      <c r="E2066" t="str">
        <f t="shared" si="300"/>
        <v>07</v>
      </c>
      <c r="F2066" t="str">
        <f>"049"</f>
        <v>049</v>
      </c>
      <c r="G2066" t="str">
        <f>""</f>
        <v/>
      </c>
      <c r="H2066" t="s">
        <v>1</v>
      </c>
      <c r="I2066" t="s">
        <v>3917</v>
      </c>
      <c r="J2066" t="s">
        <v>7504</v>
      </c>
      <c r="K2066" t="str">
        <f t="shared" si="303"/>
        <v>41015</v>
      </c>
    </row>
    <row r="2067" spans="1:11" customFormat="1" x14ac:dyDescent="0.25">
      <c r="A2067" t="str">
        <f t="shared" si="302"/>
        <v>41</v>
      </c>
      <c r="B2067" t="s">
        <v>812</v>
      </c>
      <c r="C2067" t="str">
        <f t="shared" si="301"/>
        <v>091</v>
      </c>
      <c r="D2067" t="s">
        <v>812</v>
      </c>
      <c r="E2067" t="str">
        <f t="shared" si="300"/>
        <v>07</v>
      </c>
      <c r="F2067" t="str">
        <f>"049"</f>
        <v>049</v>
      </c>
      <c r="G2067" t="str">
        <f>""</f>
        <v/>
      </c>
      <c r="H2067" t="s">
        <v>0</v>
      </c>
      <c r="I2067" t="s">
        <v>3917</v>
      </c>
      <c r="J2067" t="s">
        <v>7504</v>
      </c>
      <c r="K2067" t="str">
        <f t="shared" si="303"/>
        <v>41015</v>
      </c>
    </row>
    <row r="2068" spans="1:11" customFormat="1" x14ac:dyDescent="0.25">
      <c r="A2068" t="str">
        <f t="shared" si="302"/>
        <v>41</v>
      </c>
      <c r="B2068" t="s">
        <v>812</v>
      </c>
      <c r="C2068" t="str">
        <f t="shared" si="301"/>
        <v>091</v>
      </c>
      <c r="D2068" t="s">
        <v>812</v>
      </c>
      <c r="E2068" t="str">
        <f t="shared" si="300"/>
        <v>07</v>
      </c>
      <c r="F2068" t="str">
        <f>"050"</f>
        <v>050</v>
      </c>
      <c r="G2068" t="str">
        <f>""</f>
        <v/>
      </c>
      <c r="H2068" t="s">
        <v>1</v>
      </c>
      <c r="I2068" t="s">
        <v>3917</v>
      </c>
      <c r="J2068" t="s">
        <v>7504</v>
      </c>
      <c r="K2068" t="str">
        <f t="shared" si="303"/>
        <v>41015</v>
      </c>
    </row>
    <row r="2069" spans="1:11" customFormat="1" x14ac:dyDescent="0.25">
      <c r="A2069" t="str">
        <f t="shared" si="302"/>
        <v>41</v>
      </c>
      <c r="B2069" t="s">
        <v>812</v>
      </c>
      <c r="C2069" t="str">
        <f t="shared" si="301"/>
        <v>091</v>
      </c>
      <c r="D2069" t="s">
        <v>812</v>
      </c>
      <c r="E2069" t="str">
        <f t="shared" si="300"/>
        <v>07</v>
      </c>
      <c r="F2069" t="str">
        <f>"050"</f>
        <v>050</v>
      </c>
      <c r="G2069" t="str">
        <f>""</f>
        <v/>
      </c>
      <c r="H2069" t="s">
        <v>0</v>
      </c>
      <c r="I2069" t="s">
        <v>3917</v>
      </c>
      <c r="J2069" t="s">
        <v>7504</v>
      </c>
      <c r="K2069" t="str">
        <f t="shared" si="303"/>
        <v>41015</v>
      </c>
    </row>
    <row r="2070" spans="1:11" customFormat="1" x14ac:dyDescent="0.25">
      <c r="A2070" t="str">
        <f t="shared" si="302"/>
        <v>41</v>
      </c>
      <c r="B2070" t="s">
        <v>812</v>
      </c>
      <c r="C2070" t="str">
        <f t="shared" si="301"/>
        <v>091</v>
      </c>
      <c r="D2070" t="s">
        <v>812</v>
      </c>
      <c r="E2070" t="str">
        <f t="shared" si="300"/>
        <v>07</v>
      </c>
      <c r="F2070" t="str">
        <f>"051"</f>
        <v>051</v>
      </c>
      <c r="G2070" t="str">
        <f>""</f>
        <v/>
      </c>
      <c r="H2070" t="s">
        <v>1</v>
      </c>
      <c r="I2070" t="s">
        <v>3918</v>
      </c>
      <c r="J2070" t="s">
        <v>7505</v>
      </c>
      <c r="K2070" t="str">
        <f t="shared" si="303"/>
        <v>41015</v>
      </c>
    </row>
    <row r="2071" spans="1:11" customFormat="1" x14ac:dyDescent="0.25">
      <c r="A2071" t="str">
        <f t="shared" si="302"/>
        <v>41</v>
      </c>
      <c r="B2071" t="s">
        <v>812</v>
      </c>
      <c r="C2071" t="str">
        <f t="shared" si="301"/>
        <v>091</v>
      </c>
      <c r="D2071" t="s">
        <v>812</v>
      </c>
      <c r="E2071" t="str">
        <f t="shared" si="300"/>
        <v>07</v>
      </c>
      <c r="F2071" t="str">
        <f>"051"</f>
        <v>051</v>
      </c>
      <c r="G2071" t="str">
        <f>""</f>
        <v/>
      </c>
      <c r="H2071" t="s">
        <v>0</v>
      </c>
      <c r="I2071" t="s">
        <v>3918</v>
      </c>
      <c r="J2071" t="s">
        <v>7505</v>
      </c>
      <c r="K2071" t="str">
        <f t="shared" si="303"/>
        <v>41015</v>
      </c>
    </row>
    <row r="2072" spans="1:11" customFormat="1" x14ac:dyDescent="0.25">
      <c r="A2072" t="str">
        <f t="shared" si="302"/>
        <v>41</v>
      </c>
      <c r="B2072" t="s">
        <v>812</v>
      </c>
      <c r="C2072" t="str">
        <f t="shared" si="301"/>
        <v>091</v>
      </c>
      <c r="D2072" t="s">
        <v>812</v>
      </c>
      <c r="E2072" t="str">
        <f t="shared" si="300"/>
        <v>07</v>
      </c>
      <c r="F2072" t="str">
        <f>"051"</f>
        <v>051</v>
      </c>
      <c r="G2072" t="str">
        <f>""</f>
        <v/>
      </c>
      <c r="H2072" t="s">
        <v>2</v>
      </c>
      <c r="I2072" t="s">
        <v>3918</v>
      </c>
      <c r="J2072" t="s">
        <v>7505</v>
      </c>
      <c r="K2072" t="str">
        <f t="shared" si="303"/>
        <v>41015</v>
      </c>
    </row>
    <row r="2073" spans="1:11" customFormat="1" x14ac:dyDescent="0.25">
      <c r="A2073" t="str">
        <f t="shared" si="302"/>
        <v>41</v>
      </c>
      <c r="B2073" t="s">
        <v>812</v>
      </c>
      <c r="C2073" t="str">
        <f t="shared" si="301"/>
        <v>091</v>
      </c>
      <c r="D2073" t="s">
        <v>812</v>
      </c>
      <c r="E2073" t="str">
        <f t="shared" ref="E2073:E2136" si="304">"08"</f>
        <v>08</v>
      </c>
      <c r="F2073" t="str">
        <f>"001"</f>
        <v>001</v>
      </c>
      <c r="G2073" t="str">
        <f>""</f>
        <v/>
      </c>
      <c r="H2073" t="s">
        <v>1</v>
      </c>
      <c r="I2073" t="s">
        <v>3919</v>
      </c>
      <c r="J2073" t="s">
        <v>7506</v>
      </c>
      <c r="K2073" t="str">
        <f>"41018"</f>
        <v>41018</v>
      </c>
    </row>
    <row r="2074" spans="1:11" customFormat="1" x14ac:dyDescent="0.25">
      <c r="A2074" t="str">
        <f t="shared" si="302"/>
        <v>41</v>
      </c>
      <c r="B2074" t="s">
        <v>812</v>
      </c>
      <c r="C2074" t="str">
        <f t="shared" si="301"/>
        <v>091</v>
      </c>
      <c r="D2074" t="s">
        <v>812</v>
      </c>
      <c r="E2074" t="str">
        <f t="shared" si="304"/>
        <v>08</v>
      </c>
      <c r="F2074" t="str">
        <f>"001"</f>
        <v>001</v>
      </c>
      <c r="G2074" t="str">
        <f>""</f>
        <v/>
      </c>
      <c r="H2074" t="s">
        <v>0</v>
      </c>
      <c r="I2074" t="s">
        <v>3919</v>
      </c>
      <c r="J2074" t="s">
        <v>7506</v>
      </c>
      <c r="K2074" t="str">
        <f>"41018"</f>
        <v>41018</v>
      </c>
    </row>
    <row r="2075" spans="1:11" customFormat="1" x14ac:dyDescent="0.25">
      <c r="A2075" t="str">
        <f t="shared" si="302"/>
        <v>41</v>
      </c>
      <c r="B2075" t="s">
        <v>812</v>
      </c>
      <c r="C2075" t="str">
        <f t="shared" si="301"/>
        <v>091</v>
      </c>
      <c r="D2075" t="s">
        <v>812</v>
      </c>
      <c r="E2075" t="str">
        <f t="shared" si="304"/>
        <v>08</v>
      </c>
      <c r="F2075" t="str">
        <f>"002"</f>
        <v>002</v>
      </c>
      <c r="G2075" t="str">
        <f>""</f>
        <v/>
      </c>
      <c r="H2075" t="s">
        <v>1</v>
      </c>
      <c r="I2075" t="s">
        <v>3919</v>
      </c>
      <c r="J2075" t="s">
        <v>7506</v>
      </c>
      <c r="K2075" t="str">
        <f>"41018"</f>
        <v>41018</v>
      </c>
    </row>
    <row r="2076" spans="1:11" customFormat="1" x14ac:dyDescent="0.25">
      <c r="A2076" t="str">
        <f t="shared" si="302"/>
        <v>41</v>
      </c>
      <c r="B2076" t="s">
        <v>812</v>
      </c>
      <c r="C2076" t="str">
        <f t="shared" si="301"/>
        <v>091</v>
      </c>
      <c r="D2076" t="s">
        <v>812</v>
      </c>
      <c r="E2076" t="str">
        <f t="shared" si="304"/>
        <v>08</v>
      </c>
      <c r="F2076" t="str">
        <f>"002"</f>
        <v>002</v>
      </c>
      <c r="G2076" t="str">
        <f>""</f>
        <v/>
      </c>
      <c r="H2076" t="s">
        <v>0</v>
      </c>
      <c r="I2076" t="s">
        <v>3919</v>
      </c>
      <c r="J2076" t="s">
        <v>7506</v>
      </c>
      <c r="K2076" t="str">
        <f>"41018"</f>
        <v>41018</v>
      </c>
    </row>
    <row r="2077" spans="1:11" customFormat="1" x14ac:dyDescent="0.25">
      <c r="A2077" t="str">
        <f t="shared" si="302"/>
        <v>41</v>
      </c>
      <c r="B2077" t="s">
        <v>812</v>
      </c>
      <c r="C2077" t="str">
        <f t="shared" si="301"/>
        <v>091</v>
      </c>
      <c r="D2077" t="s">
        <v>812</v>
      </c>
      <c r="E2077" t="str">
        <f t="shared" si="304"/>
        <v>08</v>
      </c>
      <c r="F2077" t="str">
        <f>"003"</f>
        <v>003</v>
      </c>
      <c r="G2077" t="str">
        <f>""</f>
        <v/>
      </c>
      <c r="H2077" t="s">
        <v>1</v>
      </c>
      <c r="I2077" t="s">
        <v>3920</v>
      </c>
      <c r="J2077" t="s">
        <v>7507</v>
      </c>
      <c r="K2077" t="str">
        <f>"41007"</f>
        <v>41007</v>
      </c>
    </row>
    <row r="2078" spans="1:11" customFormat="1" x14ac:dyDescent="0.25">
      <c r="A2078" t="str">
        <f t="shared" si="302"/>
        <v>41</v>
      </c>
      <c r="B2078" t="s">
        <v>812</v>
      </c>
      <c r="C2078" t="str">
        <f t="shared" si="301"/>
        <v>091</v>
      </c>
      <c r="D2078" t="s">
        <v>812</v>
      </c>
      <c r="E2078" t="str">
        <f t="shared" si="304"/>
        <v>08</v>
      </c>
      <c r="F2078" t="str">
        <f>"003"</f>
        <v>003</v>
      </c>
      <c r="G2078" t="str">
        <f>""</f>
        <v/>
      </c>
      <c r="H2078" t="s">
        <v>0</v>
      </c>
      <c r="I2078" t="s">
        <v>3920</v>
      </c>
      <c r="J2078" t="s">
        <v>7507</v>
      </c>
      <c r="K2078" t="str">
        <f>"41007"</f>
        <v>41007</v>
      </c>
    </row>
    <row r="2079" spans="1:11" customFormat="1" x14ac:dyDescent="0.25">
      <c r="A2079" t="str">
        <f t="shared" si="302"/>
        <v>41</v>
      </c>
      <c r="B2079" t="s">
        <v>812</v>
      </c>
      <c r="C2079" t="str">
        <f t="shared" si="301"/>
        <v>091</v>
      </c>
      <c r="D2079" t="s">
        <v>812</v>
      </c>
      <c r="E2079" t="str">
        <f t="shared" si="304"/>
        <v>08</v>
      </c>
      <c r="F2079" t="str">
        <f>"004"</f>
        <v>004</v>
      </c>
      <c r="G2079" t="str">
        <f>""</f>
        <v/>
      </c>
      <c r="H2079" t="s">
        <v>3</v>
      </c>
      <c r="I2079" t="s">
        <v>3830</v>
      </c>
      <c r="J2079" t="s">
        <v>7415</v>
      </c>
      <c r="K2079" t="str">
        <f>"41018"</f>
        <v>41018</v>
      </c>
    </row>
    <row r="2080" spans="1:11" customFormat="1" x14ac:dyDescent="0.25">
      <c r="A2080" t="str">
        <f t="shared" si="302"/>
        <v>41</v>
      </c>
      <c r="B2080" t="s">
        <v>812</v>
      </c>
      <c r="C2080" t="str">
        <f t="shared" si="301"/>
        <v>091</v>
      </c>
      <c r="D2080" t="s">
        <v>812</v>
      </c>
      <c r="E2080" t="str">
        <f t="shared" si="304"/>
        <v>08</v>
      </c>
      <c r="F2080" t="str">
        <f>"005"</f>
        <v>005</v>
      </c>
      <c r="G2080" t="str">
        <f>""</f>
        <v/>
      </c>
      <c r="H2080" t="s">
        <v>1</v>
      </c>
      <c r="I2080" t="s">
        <v>3921</v>
      </c>
      <c r="J2080" t="s">
        <v>7508</v>
      </c>
      <c r="K2080" t="str">
        <f t="shared" ref="K2080:K2099" si="305">"41008"</f>
        <v>41008</v>
      </c>
    </row>
    <row r="2081" spans="1:11" customFormat="1" x14ac:dyDescent="0.25">
      <c r="A2081" t="str">
        <f t="shared" si="302"/>
        <v>41</v>
      </c>
      <c r="B2081" t="s">
        <v>812</v>
      </c>
      <c r="C2081" t="str">
        <f t="shared" si="301"/>
        <v>091</v>
      </c>
      <c r="D2081" t="s">
        <v>812</v>
      </c>
      <c r="E2081" t="str">
        <f t="shared" si="304"/>
        <v>08</v>
      </c>
      <c r="F2081" t="str">
        <f>"005"</f>
        <v>005</v>
      </c>
      <c r="G2081" t="str">
        <f>""</f>
        <v/>
      </c>
      <c r="H2081" t="s">
        <v>0</v>
      </c>
      <c r="I2081" t="s">
        <v>3921</v>
      </c>
      <c r="J2081" t="s">
        <v>7508</v>
      </c>
      <c r="K2081" t="str">
        <f t="shared" si="305"/>
        <v>41008</v>
      </c>
    </row>
    <row r="2082" spans="1:11" customFormat="1" x14ac:dyDescent="0.25">
      <c r="A2082" t="str">
        <f t="shared" si="302"/>
        <v>41</v>
      </c>
      <c r="B2082" t="s">
        <v>812</v>
      </c>
      <c r="C2082" t="str">
        <f t="shared" si="301"/>
        <v>091</v>
      </c>
      <c r="D2082" t="s">
        <v>812</v>
      </c>
      <c r="E2082" t="str">
        <f t="shared" si="304"/>
        <v>08</v>
      </c>
      <c r="F2082" t="str">
        <f>"005"</f>
        <v>005</v>
      </c>
      <c r="G2082" t="str">
        <f>""</f>
        <v/>
      </c>
      <c r="H2082" t="s">
        <v>2</v>
      </c>
      <c r="I2082" t="s">
        <v>3921</v>
      </c>
      <c r="J2082" t="s">
        <v>7508</v>
      </c>
      <c r="K2082" t="str">
        <f t="shared" si="305"/>
        <v>41008</v>
      </c>
    </row>
    <row r="2083" spans="1:11" customFormat="1" x14ac:dyDescent="0.25">
      <c r="A2083" t="str">
        <f t="shared" si="302"/>
        <v>41</v>
      </c>
      <c r="B2083" t="s">
        <v>812</v>
      </c>
      <c r="C2083" t="str">
        <f t="shared" si="301"/>
        <v>091</v>
      </c>
      <c r="D2083" t="s">
        <v>812</v>
      </c>
      <c r="E2083" t="str">
        <f t="shared" si="304"/>
        <v>08</v>
      </c>
      <c r="F2083" t="str">
        <f>"006"</f>
        <v>006</v>
      </c>
      <c r="G2083" t="str">
        <f>""</f>
        <v/>
      </c>
      <c r="H2083" t="s">
        <v>1</v>
      </c>
      <c r="I2083" t="s">
        <v>3922</v>
      </c>
      <c r="J2083" t="s">
        <v>7509</v>
      </c>
      <c r="K2083" t="str">
        <f t="shared" si="305"/>
        <v>41008</v>
      </c>
    </row>
    <row r="2084" spans="1:11" customFormat="1" x14ac:dyDescent="0.25">
      <c r="A2084" t="str">
        <f t="shared" si="302"/>
        <v>41</v>
      </c>
      <c r="B2084" t="s">
        <v>812</v>
      </c>
      <c r="C2084" t="str">
        <f t="shared" si="301"/>
        <v>091</v>
      </c>
      <c r="D2084" t="s">
        <v>812</v>
      </c>
      <c r="E2084" t="str">
        <f t="shared" si="304"/>
        <v>08</v>
      </c>
      <c r="F2084" t="str">
        <f>"006"</f>
        <v>006</v>
      </c>
      <c r="G2084" t="str">
        <f>""</f>
        <v/>
      </c>
      <c r="H2084" t="s">
        <v>0</v>
      </c>
      <c r="I2084" t="s">
        <v>3922</v>
      </c>
      <c r="J2084" t="s">
        <v>7509</v>
      </c>
      <c r="K2084" t="str">
        <f t="shared" si="305"/>
        <v>41008</v>
      </c>
    </row>
    <row r="2085" spans="1:11" customFormat="1" x14ac:dyDescent="0.25">
      <c r="A2085" t="str">
        <f t="shared" si="302"/>
        <v>41</v>
      </c>
      <c r="B2085" t="s">
        <v>812</v>
      </c>
      <c r="C2085" t="str">
        <f t="shared" si="301"/>
        <v>091</v>
      </c>
      <c r="D2085" t="s">
        <v>812</v>
      </c>
      <c r="E2085" t="str">
        <f t="shared" si="304"/>
        <v>08</v>
      </c>
      <c r="F2085" t="str">
        <f>"007"</f>
        <v>007</v>
      </c>
      <c r="G2085" t="str">
        <f>""</f>
        <v/>
      </c>
      <c r="H2085" t="s">
        <v>1</v>
      </c>
      <c r="I2085" t="s">
        <v>3922</v>
      </c>
      <c r="J2085" t="s">
        <v>7509</v>
      </c>
      <c r="K2085" t="str">
        <f t="shared" si="305"/>
        <v>41008</v>
      </c>
    </row>
    <row r="2086" spans="1:11" customFormat="1" x14ac:dyDescent="0.25">
      <c r="A2086" t="str">
        <f t="shared" si="302"/>
        <v>41</v>
      </c>
      <c r="B2086" t="s">
        <v>812</v>
      </c>
      <c r="C2086" t="str">
        <f t="shared" si="301"/>
        <v>091</v>
      </c>
      <c r="D2086" t="s">
        <v>812</v>
      </c>
      <c r="E2086" t="str">
        <f t="shared" si="304"/>
        <v>08</v>
      </c>
      <c r="F2086" t="str">
        <f>"007"</f>
        <v>007</v>
      </c>
      <c r="G2086" t="str">
        <f>""</f>
        <v/>
      </c>
      <c r="H2086" t="s">
        <v>0</v>
      </c>
      <c r="I2086" t="s">
        <v>3922</v>
      </c>
      <c r="J2086" t="s">
        <v>7509</v>
      </c>
      <c r="K2086" t="str">
        <f t="shared" si="305"/>
        <v>41008</v>
      </c>
    </row>
    <row r="2087" spans="1:11" customFormat="1" x14ac:dyDescent="0.25">
      <c r="A2087" t="str">
        <f t="shared" si="302"/>
        <v>41</v>
      </c>
      <c r="B2087" t="s">
        <v>812</v>
      </c>
      <c r="C2087" t="str">
        <f t="shared" si="301"/>
        <v>091</v>
      </c>
      <c r="D2087" t="s">
        <v>812</v>
      </c>
      <c r="E2087" t="str">
        <f t="shared" si="304"/>
        <v>08</v>
      </c>
      <c r="F2087" t="str">
        <f>"008"</f>
        <v>008</v>
      </c>
      <c r="G2087" t="str">
        <f>""</f>
        <v/>
      </c>
      <c r="H2087" t="s">
        <v>1</v>
      </c>
      <c r="I2087" t="s">
        <v>3795</v>
      </c>
      <c r="J2087" t="s">
        <v>7380</v>
      </c>
      <c r="K2087" t="str">
        <f t="shared" si="305"/>
        <v>41008</v>
      </c>
    </row>
    <row r="2088" spans="1:11" customFormat="1" x14ac:dyDescent="0.25">
      <c r="A2088" t="str">
        <f t="shared" si="302"/>
        <v>41</v>
      </c>
      <c r="B2088" t="s">
        <v>812</v>
      </c>
      <c r="C2088" t="str">
        <f t="shared" si="301"/>
        <v>091</v>
      </c>
      <c r="D2088" t="s">
        <v>812</v>
      </c>
      <c r="E2088" t="str">
        <f t="shared" si="304"/>
        <v>08</v>
      </c>
      <c r="F2088" t="str">
        <f>"008"</f>
        <v>008</v>
      </c>
      <c r="G2088" t="str">
        <f>""</f>
        <v/>
      </c>
      <c r="H2088" t="s">
        <v>0</v>
      </c>
      <c r="I2088" t="s">
        <v>3795</v>
      </c>
      <c r="J2088" t="s">
        <v>7380</v>
      </c>
      <c r="K2088" t="str">
        <f t="shared" si="305"/>
        <v>41008</v>
      </c>
    </row>
    <row r="2089" spans="1:11" customFormat="1" x14ac:dyDescent="0.25">
      <c r="A2089" t="str">
        <f t="shared" si="302"/>
        <v>41</v>
      </c>
      <c r="B2089" t="s">
        <v>812</v>
      </c>
      <c r="C2089" t="str">
        <f t="shared" si="301"/>
        <v>091</v>
      </c>
      <c r="D2089" t="s">
        <v>812</v>
      </c>
      <c r="E2089" t="str">
        <f t="shared" si="304"/>
        <v>08</v>
      </c>
      <c r="F2089" t="str">
        <f>"008"</f>
        <v>008</v>
      </c>
      <c r="G2089" t="str">
        <f>""</f>
        <v/>
      </c>
      <c r="H2089" t="s">
        <v>2</v>
      </c>
      <c r="I2089" t="s">
        <v>3795</v>
      </c>
      <c r="J2089" t="s">
        <v>7380</v>
      </c>
      <c r="K2089" t="str">
        <f t="shared" si="305"/>
        <v>41008</v>
      </c>
    </row>
    <row r="2090" spans="1:11" customFormat="1" x14ac:dyDescent="0.25">
      <c r="A2090" t="str">
        <f t="shared" si="302"/>
        <v>41</v>
      </c>
      <c r="B2090" t="s">
        <v>812</v>
      </c>
      <c r="C2090" t="str">
        <f t="shared" si="301"/>
        <v>091</v>
      </c>
      <c r="D2090" t="s">
        <v>812</v>
      </c>
      <c r="E2090" t="str">
        <f t="shared" si="304"/>
        <v>08</v>
      </c>
      <c r="F2090" t="str">
        <f>"009"</f>
        <v>009</v>
      </c>
      <c r="G2090" t="str">
        <f>""</f>
        <v/>
      </c>
      <c r="H2090" t="s">
        <v>1</v>
      </c>
      <c r="I2090" t="s">
        <v>3923</v>
      </c>
      <c r="J2090" t="s">
        <v>7510</v>
      </c>
      <c r="K2090" t="str">
        <f t="shared" si="305"/>
        <v>41008</v>
      </c>
    </row>
    <row r="2091" spans="1:11" customFormat="1" x14ac:dyDescent="0.25">
      <c r="A2091" t="str">
        <f t="shared" si="302"/>
        <v>41</v>
      </c>
      <c r="B2091" t="s">
        <v>812</v>
      </c>
      <c r="C2091" t="str">
        <f t="shared" si="301"/>
        <v>091</v>
      </c>
      <c r="D2091" t="s">
        <v>812</v>
      </c>
      <c r="E2091" t="str">
        <f t="shared" si="304"/>
        <v>08</v>
      </c>
      <c r="F2091" t="str">
        <f>"009"</f>
        <v>009</v>
      </c>
      <c r="G2091" t="str">
        <f>""</f>
        <v/>
      </c>
      <c r="H2091" t="s">
        <v>0</v>
      </c>
      <c r="I2091" t="s">
        <v>3923</v>
      </c>
      <c r="J2091" t="s">
        <v>7510</v>
      </c>
      <c r="K2091" t="str">
        <f t="shared" si="305"/>
        <v>41008</v>
      </c>
    </row>
    <row r="2092" spans="1:11" customFormat="1" x14ac:dyDescent="0.25">
      <c r="A2092" t="str">
        <f t="shared" si="302"/>
        <v>41</v>
      </c>
      <c r="B2092" t="s">
        <v>812</v>
      </c>
      <c r="C2092" t="str">
        <f t="shared" si="301"/>
        <v>091</v>
      </c>
      <c r="D2092" t="s">
        <v>812</v>
      </c>
      <c r="E2092" t="str">
        <f t="shared" si="304"/>
        <v>08</v>
      </c>
      <c r="F2092" t="str">
        <f>"010"</f>
        <v>010</v>
      </c>
      <c r="G2092" t="str">
        <f>""</f>
        <v/>
      </c>
      <c r="H2092" t="s">
        <v>1</v>
      </c>
      <c r="I2092" t="s">
        <v>3923</v>
      </c>
      <c r="J2092" t="s">
        <v>7510</v>
      </c>
      <c r="K2092" t="str">
        <f t="shared" si="305"/>
        <v>41008</v>
      </c>
    </row>
    <row r="2093" spans="1:11" customFormat="1" x14ac:dyDescent="0.25">
      <c r="A2093" t="str">
        <f t="shared" si="302"/>
        <v>41</v>
      </c>
      <c r="B2093" t="s">
        <v>812</v>
      </c>
      <c r="C2093" t="str">
        <f t="shared" si="301"/>
        <v>091</v>
      </c>
      <c r="D2093" t="s">
        <v>812</v>
      </c>
      <c r="E2093" t="str">
        <f t="shared" si="304"/>
        <v>08</v>
      </c>
      <c r="F2093" t="str">
        <f>"010"</f>
        <v>010</v>
      </c>
      <c r="G2093" t="str">
        <f>""</f>
        <v/>
      </c>
      <c r="H2093" t="s">
        <v>0</v>
      </c>
      <c r="I2093" t="s">
        <v>3923</v>
      </c>
      <c r="J2093" t="s">
        <v>7510</v>
      </c>
      <c r="K2093" t="str">
        <f t="shared" si="305"/>
        <v>41008</v>
      </c>
    </row>
    <row r="2094" spans="1:11" customFormat="1" x14ac:dyDescent="0.25">
      <c r="A2094" t="str">
        <f t="shared" si="302"/>
        <v>41</v>
      </c>
      <c r="B2094" t="s">
        <v>812</v>
      </c>
      <c r="C2094" t="str">
        <f t="shared" si="301"/>
        <v>091</v>
      </c>
      <c r="D2094" t="s">
        <v>812</v>
      </c>
      <c r="E2094" t="str">
        <f t="shared" si="304"/>
        <v>08</v>
      </c>
      <c r="F2094" t="str">
        <f>"010"</f>
        <v>010</v>
      </c>
      <c r="G2094" t="str">
        <f>""</f>
        <v/>
      </c>
      <c r="H2094" t="s">
        <v>2</v>
      </c>
      <c r="I2094" t="s">
        <v>3923</v>
      </c>
      <c r="J2094" t="s">
        <v>7510</v>
      </c>
      <c r="K2094" t="str">
        <f t="shared" si="305"/>
        <v>41008</v>
      </c>
    </row>
    <row r="2095" spans="1:11" customFormat="1" x14ac:dyDescent="0.25">
      <c r="A2095" t="str">
        <f t="shared" si="302"/>
        <v>41</v>
      </c>
      <c r="B2095" t="s">
        <v>812</v>
      </c>
      <c r="C2095" t="str">
        <f t="shared" si="301"/>
        <v>091</v>
      </c>
      <c r="D2095" t="s">
        <v>812</v>
      </c>
      <c r="E2095" t="str">
        <f t="shared" si="304"/>
        <v>08</v>
      </c>
      <c r="F2095" t="str">
        <f>"011"</f>
        <v>011</v>
      </c>
      <c r="G2095" t="str">
        <f>""</f>
        <v/>
      </c>
      <c r="H2095" t="s">
        <v>1</v>
      </c>
      <c r="I2095" t="s">
        <v>3924</v>
      </c>
      <c r="J2095" t="s">
        <v>7511</v>
      </c>
      <c r="K2095" t="str">
        <f t="shared" si="305"/>
        <v>41008</v>
      </c>
    </row>
    <row r="2096" spans="1:11" customFormat="1" x14ac:dyDescent="0.25">
      <c r="A2096" t="str">
        <f t="shared" si="302"/>
        <v>41</v>
      </c>
      <c r="B2096" t="s">
        <v>812</v>
      </c>
      <c r="C2096" t="str">
        <f t="shared" si="301"/>
        <v>091</v>
      </c>
      <c r="D2096" t="s">
        <v>812</v>
      </c>
      <c r="E2096" t="str">
        <f t="shared" si="304"/>
        <v>08</v>
      </c>
      <c r="F2096" t="str">
        <f>"011"</f>
        <v>011</v>
      </c>
      <c r="G2096" t="str">
        <f>""</f>
        <v/>
      </c>
      <c r="H2096" t="s">
        <v>0</v>
      </c>
      <c r="I2096" t="s">
        <v>3924</v>
      </c>
      <c r="J2096" t="s">
        <v>7511</v>
      </c>
      <c r="K2096" t="str">
        <f t="shared" si="305"/>
        <v>41008</v>
      </c>
    </row>
    <row r="2097" spans="1:11" customFormat="1" x14ac:dyDescent="0.25">
      <c r="A2097" t="str">
        <f t="shared" si="302"/>
        <v>41</v>
      </c>
      <c r="B2097" t="s">
        <v>812</v>
      </c>
      <c r="C2097" t="str">
        <f t="shared" si="301"/>
        <v>091</v>
      </c>
      <c r="D2097" t="s">
        <v>812</v>
      </c>
      <c r="E2097" t="str">
        <f t="shared" si="304"/>
        <v>08</v>
      </c>
      <c r="F2097" t="str">
        <f>"012"</f>
        <v>012</v>
      </c>
      <c r="G2097" t="str">
        <f>""</f>
        <v/>
      </c>
      <c r="H2097" t="s">
        <v>1</v>
      </c>
      <c r="I2097" t="s">
        <v>3924</v>
      </c>
      <c r="J2097" t="s">
        <v>7511</v>
      </c>
      <c r="K2097" t="str">
        <f t="shared" si="305"/>
        <v>41008</v>
      </c>
    </row>
    <row r="2098" spans="1:11" customFormat="1" x14ac:dyDescent="0.25">
      <c r="A2098" t="str">
        <f t="shared" si="302"/>
        <v>41</v>
      </c>
      <c r="B2098" t="s">
        <v>812</v>
      </c>
      <c r="C2098" t="str">
        <f t="shared" si="301"/>
        <v>091</v>
      </c>
      <c r="D2098" t="s">
        <v>812</v>
      </c>
      <c r="E2098" t="str">
        <f t="shared" si="304"/>
        <v>08</v>
      </c>
      <c r="F2098" t="str">
        <f>"012"</f>
        <v>012</v>
      </c>
      <c r="G2098" t="str">
        <f>""</f>
        <v/>
      </c>
      <c r="H2098" t="s">
        <v>0</v>
      </c>
      <c r="I2098" t="s">
        <v>3924</v>
      </c>
      <c r="J2098" t="s">
        <v>7511</v>
      </c>
      <c r="K2098" t="str">
        <f t="shared" si="305"/>
        <v>41008</v>
      </c>
    </row>
    <row r="2099" spans="1:11" customFormat="1" x14ac:dyDescent="0.25">
      <c r="A2099" t="str">
        <f t="shared" si="302"/>
        <v>41</v>
      </c>
      <c r="B2099" t="s">
        <v>812</v>
      </c>
      <c r="C2099" t="str">
        <f t="shared" si="301"/>
        <v>091</v>
      </c>
      <c r="D2099" t="s">
        <v>812</v>
      </c>
      <c r="E2099" t="str">
        <f t="shared" si="304"/>
        <v>08</v>
      </c>
      <c r="F2099" t="str">
        <f>"014"</f>
        <v>014</v>
      </c>
      <c r="G2099" t="str">
        <f>""</f>
        <v/>
      </c>
      <c r="H2099" t="s">
        <v>3</v>
      </c>
      <c r="I2099" t="s">
        <v>3924</v>
      </c>
      <c r="J2099" t="s">
        <v>7511</v>
      </c>
      <c r="K2099" t="str">
        <f t="shared" si="305"/>
        <v>41008</v>
      </c>
    </row>
    <row r="2100" spans="1:11" customFormat="1" x14ac:dyDescent="0.25">
      <c r="A2100" t="str">
        <f t="shared" si="302"/>
        <v>41</v>
      </c>
      <c r="B2100" t="s">
        <v>812</v>
      </c>
      <c r="C2100" t="str">
        <f t="shared" si="301"/>
        <v>091</v>
      </c>
      <c r="D2100" t="s">
        <v>812</v>
      </c>
      <c r="E2100" t="str">
        <f t="shared" si="304"/>
        <v>08</v>
      </c>
      <c r="F2100" t="str">
        <f>"015"</f>
        <v>015</v>
      </c>
      <c r="G2100" t="str">
        <f>""</f>
        <v/>
      </c>
      <c r="H2100" t="s">
        <v>1</v>
      </c>
      <c r="I2100" t="s">
        <v>3925</v>
      </c>
      <c r="J2100" t="s">
        <v>7512</v>
      </c>
      <c r="K2100" t="str">
        <f t="shared" ref="K2100:K2119" si="306">"41007"</f>
        <v>41007</v>
      </c>
    </row>
    <row r="2101" spans="1:11" customFormat="1" x14ac:dyDescent="0.25">
      <c r="A2101" t="str">
        <f t="shared" si="302"/>
        <v>41</v>
      </c>
      <c r="B2101" t="s">
        <v>812</v>
      </c>
      <c r="C2101" t="str">
        <f t="shared" si="301"/>
        <v>091</v>
      </c>
      <c r="D2101" t="s">
        <v>812</v>
      </c>
      <c r="E2101" t="str">
        <f t="shared" si="304"/>
        <v>08</v>
      </c>
      <c r="F2101" t="str">
        <f>"015"</f>
        <v>015</v>
      </c>
      <c r="G2101" t="str">
        <f>""</f>
        <v/>
      </c>
      <c r="H2101" t="s">
        <v>0</v>
      </c>
      <c r="I2101" t="s">
        <v>3925</v>
      </c>
      <c r="J2101" t="s">
        <v>7512</v>
      </c>
      <c r="K2101" t="str">
        <f t="shared" si="306"/>
        <v>41007</v>
      </c>
    </row>
    <row r="2102" spans="1:11" customFormat="1" x14ac:dyDescent="0.25">
      <c r="A2102" t="str">
        <f t="shared" si="302"/>
        <v>41</v>
      </c>
      <c r="B2102" t="s">
        <v>812</v>
      </c>
      <c r="C2102" t="str">
        <f t="shared" si="301"/>
        <v>091</v>
      </c>
      <c r="D2102" t="s">
        <v>812</v>
      </c>
      <c r="E2102" t="str">
        <f t="shared" si="304"/>
        <v>08</v>
      </c>
      <c r="F2102" t="str">
        <f>"016"</f>
        <v>016</v>
      </c>
      <c r="G2102" t="str">
        <f>""</f>
        <v/>
      </c>
      <c r="H2102" t="s">
        <v>1</v>
      </c>
      <c r="I2102" t="s">
        <v>3925</v>
      </c>
      <c r="J2102" t="s">
        <v>7512</v>
      </c>
      <c r="K2102" t="str">
        <f t="shared" si="306"/>
        <v>41007</v>
      </c>
    </row>
    <row r="2103" spans="1:11" customFormat="1" x14ac:dyDescent="0.25">
      <c r="A2103" t="str">
        <f t="shared" si="302"/>
        <v>41</v>
      </c>
      <c r="B2103" t="s">
        <v>812</v>
      </c>
      <c r="C2103" t="str">
        <f t="shared" si="301"/>
        <v>091</v>
      </c>
      <c r="D2103" t="s">
        <v>812</v>
      </c>
      <c r="E2103" t="str">
        <f t="shared" si="304"/>
        <v>08</v>
      </c>
      <c r="F2103" t="str">
        <f>"016"</f>
        <v>016</v>
      </c>
      <c r="G2103" t="str">
        <f>""</f>
        <v/>
      </c>
      <c r="H2103" t="s">
        <v>0</v>
      </c>
      <c r="I2103" t="s">
        <v>3925</v>
      </c>
      <c r="J2103" t="s">
        <v>7512</v>
      </c>
      <c r="K2103" t="str">
        <f t="shared" si="306"/>
        <v>41007</v>
      </c>
    </row>
    <row r="2104" spans="1:11" customFormat="1" x14ac:dyDescent="0.25">
      <c r="A2104" t="str">
        <f t="shared" si="302"/>
        <v>41</v>
      </c>
      <c r="B2104" t="s">
        <v>812</v>
      </c>
      <c r="C2104" t="str">
        <f t="shared" si="301"/>
        <v>091</v>
      </c>
      <c r="D2104" t="s">
        <v>812</v>
      </c>
      <c r="E2104" t="str">
        <f t="shared" si="304"/>
        <v>08</v>
      </c>
      <c r="F2104" t="str">
        <f>"017"</f>
        <v>017</v>
      </c>
      <c r="G2104" t="str">
        <f>""</f>
        <v/>
      </c>
      <c r="H2104" t="s">
        <v>3</v>
      </c>
      <c r="I2104" t="s">
        <v>3926</v>
      </c>
      <c r="J2104" t="s">
        <v>7513</v>
      </c>
      <c r="K2104" t="str">
        <f t="shared" si="306"/>
        <v>41007</v>
      </c>
    </row>
    <row r="2105" spans="1:11" customFormat="1" x14ac:dyDescent="0.25">
      <c r="A2105" t="str">
        <f t="shared" si="302"/>
        <v>41</v>
      </c>
      <c r="B2105" t="s">
        <v>812</v>
      </c>
      <c r="C2105" t="str">
        <f t="shared" si="301"/>
        <v>091</v>
      </c>
      <c r="D2105" t="s">
        <v>812</v>
      </c>
      <c r="E2105" t="str">
        <f t="shared" si="304"/>
        <v>08</v>
      </c>
      <c r="F2105" t="str">
        <f>"018"</f>
        <v>018</v>
      </c>
      <c r="G2105" t="str">
        <f>""</f>
        <v/>
      </c>
      <c r="H2105" t="s">
        <v>1</v>
      </c>
      <c r="I2105" t="s">
        <v>3927</v>
      </c>
      <c r="J2105" t="s">
        <v>7514</v>
      </c>
      <c r="K2105" t="str">
        <f t="shared" si="306"/>
        <v>41007</v>
      </c>
    </row>
    <row r="2106" spans="1:11" customFormat="1" x14ac:dyDescent="0.25">
      <c r="A2106" t="str">
        <f t="shared" si="302"/>
        <v>41</v>
      </c>
      <c r="B2106" t="s">
        <v>812</v>
      </c>
      <c r="C2106" t="str">
        <f t="shared" si="301"/>
        <v>091</v>
      </c>
      <c r="D2106" t="s">
        <v>812</v>
      </c>
      <c r="E2106" t="str">
        <f t="shared" si="304"/>
        <v>08</v>
      </c>
      <c r="F2106" t="str">
        <f>"018"</f>
        <v>018</v>
      </c>
      <c r="G2106" t="str">
        <f>""</f>
        <v/>
      </c>
      <c r="H2106" t="s">
        <v>0</v>
      </c>
      <c r="I2106" t="s">
        <v>3927</v>
      </c>
      <c r="J2106" t="s">
        <v>7514</v>
      </c>
      <c r="K2106" t="str">
        <f t="shared" si="306"/>
        <v>41007</v>
      </c>
    </row>
    <row r="2107" spans="1:11" customFormat="1" x14ac:dyDescent="0.25">
      <c r="A2107" t="str">
        <f t="shared" si="302"/>
        <v>41</v>
      </c>
      <c r="B2107" t="s">
        <v>812</v>
      </c>
      <c r="C2107" t="str">
        <f t="shared" si="301"/>
        <v>091</v>
      </c>
      <c r="D2107" t="s">
        <v>812</v>
      </c>
      <c r="E2107" t="str">
        <f t="shared" si="304"/>
        <v>08</v>
      </c>
      <c r="F2107" t="str">
        <f>"019"</f>
        <v>019</v>
      </c>
      <c r="G2107" t="str">
        <f>""</f>
        <v/>
      </c>
      <c r="H2107" t="s">
        <v>1</v>
      </c>
      <c r="I2107" t="s">
        <v>3928</v>
      </c>
      <c r="J2107" t="s">
        <v>7515</v>
      </c>
      <c r="K2107" t="str">
        <f t="shared" si="306"/>
        <v>41007</v>
      </c>
    </row>
    <row r="2108" spans="1:11" customFormat="1" x14ac:dyDescent="0.25">
      <c r="A2108" t="str">
        <f t="shared" si="302"/>
        <v>41</v>
      </c>
      <c r="B2108" t="s">
        <v>812</v>
      </c>
      <c r="C2108" t="str">
        <f t="shared" si="301"/>
        <v>091</v>
      </c>
      <c r="D2108" t="s">
        <v>812</v>
      </c>
      <c r="E2108" t="str">
        <f t="shared" si="304"/>
        <v>08</v>
      </c>
      <c r="F2108" t="str">
        <f>"019"</f>
        <v>019</v>
      </c>
      <c r="G2108" t="str">
        <f>""</f>
        <v/>
      </c>
      <c r="H2108" t="s">
        <v>0</v>
      </c>
      <c r="I2108" t="s">
        <v>3928</v>
      </c>
      <c r="J2108" t="s">
        <v>7515</v>
      </c>
      <c r="K2108" t="str">
        <f t="shared" si="306"/>
        <v>41007</v>
      </c>
    </row>
    <row r="2109" spans="1:11" customFormat="1" x14ac:dyDescent="0.25">
      <c r="A2109" t="str">
        <f t="shared" si="302"/>
        <v>41</v>
      </c>
      <c r="B2109" t="s">
        <v>812</v>
      </c>
      <c r="C2109" t="str">
        <f t="shared" ref="C2109:C2172" si="307">"091"</f>
        <v>091</v>
      </c>
      <c r="D2109" t="s">
        <v>812</v>
      </c>
      <c r="E2109" t="str">
        <f t="shared" si="304"/>
        <v>08</v>
      </c>
      <c r="F2109" t="str">
        <f>"020"</f>
        <v>020</v>
      </c>
      <c r="G2109" t="str">
        <f>""</f>
        <v/>
      </c>
      <c r="H2109" t="s">
        <v>1</v>
      </c>
      <c r="I2109" t="s">
        <v>3928</v>
      </c>
      <c r="J2109" t="s">
        <v>7515</v>
      </c>
      <c r="K2109" t="str">
        <f t="shared" si="306"/>
        <v>41007</v>
      </c>
    </row>
    <row r="2110" spans="1:11" customFormat="1" x14ac:dyDescent="0.25">
      <c r="A2110" t="str">
        <f t="shared" si="302"/>
        <v>41</v>
      </c>
      <c r="B2110" t="s">
        <v>812</v>
      </c>
      <c r="C2110" t="str">
        <f t="shared" si="307"/>
        <v>091</v>
      </c>
      <c r="D2110" t="s">
        <v>812</v>
      </c>
      <c r="E2110" t="str">
        <f t="shared" si="304"/>
        <v>08</v>
      </c>
      <c r="F2110" t="str">
        <f>"020"</f>
        <v>020</v>
      </c>
      <c r="G2110" t="str">
        <f>""</f>
        <v/>
      </c>
      <c r="H2110" t="s">
        <v>0</v>
      </c>
      <c r="I2110" t="s">
        <v>3928</v>
      </c>
      <c r="J2110" t="s">
        <v>7515</v>
      </c>
      <c r="K2110" t="str">
        <f t="shared" si="306"/>
        <v>41007</v>
      </c>
    </row>
    <row r="2111" spans="1:11" customFormat="1" x14ac:dyDescent="0.25">
      <c r="A2111" t="str">
        <f t="shared" si="302"/>
        <v>41</v>
      </c>
      <c r="B2111" t="s">
        <v>812</v>
      </c>
      <c r="C2111" t="str">
        <f t="shared" si="307"/>
        <v>091</v>
      </c>
      <c r="D2111" t="s">
        <v>812</v>
      </c>
      <c r="E2111" t="str">
        <f t="shared" si="304"/>
        <v>08</v>
      </c>
      <c r="F2111" t="str">
        <f>"021"</f>
        <v>021</v>
      </c>
      <c r="G2111" t="str">
        <f>""</f>
        <v/>
      </c>
      <c r="H2111" t="s">
        <v>3</v>
      </c>
      <c r="I2111" t="s">
        <v>3929</v>
      </c>
      <c r="J2111" t="s">
        <v>7516</v>
      </c>
      <c r="K2111" t="str">
        <f t="shared" si="306"/>
        <v>41007</v>
      </c>
    </row>
    <row r="2112" spans="1:11" customFormat="1" x14ac:dyDescent="0.25">
      <c r="A2112" t="str">
        <f t="shared" si="302"/>
        <v>41</v>
      </c>
      <c r="B2112" t="s">
        <v>812</v>
      </c>
      <c r="C2112" t="str">
        <f t="shared" si="307"/>
        <v>091</v>
      </c>
      <c r="D2112" t="s">
        <v>812</v>
      </c>
      <c r="E2112" t="str">
        <f t="shared" si="304"/>
        <v>08</v>
      </c>
      <c r="F2112" t="str">
        <f>"022"</f>
        <v>022</v>
      </c>
      <c r="G2112" t="str">
        <f>""</f>
        <v/>
      </c>
      <c r="H2112" t="s">
        <v>3</v>
      </c>
      <c r="I2112" t="s">
        <v>3929</v>
      </c>
      <c r="J2112" t="s">
        <v>7516</v>
      </c>
      <c r="K2112" t="str">
        <f t="shared" si="306"/>
        <v>41007</v>
      </c>
    </row>
    <row r="2113" spans="1:11" customFormat="1" x14ac:dyDescent="0.25">
      <c r="A2113" t="str">
        <f t="shared" si="302"/>
        <v>41</v>
      </c>
      <c r="B2113" t="s">
        <v>812</v>
      </c>
      <c r="C2113" t="str">
        <f t="shared" si="307"/>
        <v>091</v>
      </c>
      <c r="D2113" t="s">
        <v>812</v>
      </c>
      <c r="E2113" t="str">
        <f t="shared" si="304"/>
        <v>08</v>
      </c>
      <c r="F2113" t="str">
        <f>"023"</f>
        <v>023</v>
      </c>
      <c r="G2113" t="str">
        <f>""</f>
        <v/>
      </c>
      <c r="H2113" t="s">
        <v>1</v>
      </c>
      <c r="I2113" t="s">
        <v>3920</v>
      </c>
      <c r="J2113" t="s">
        <v>7507</v>
      </c>
      <c r="K2113" t="str">
        <f t="shared" si="306"/>
        <v>41007</v>
      </c>
    </row>
    <row r="2114" spans="1:11" customFormat="1" x14ac:dyDescent="0.25">
      <c r="A2114" t="str">
        <f t="shared" si="302"/>
        <v>41</v>
      </c>
      <c r="B2114" t="s">
        <v>812</v>
      </c>
      <c r="C2114" t="str">
        <f t="shared" si="307"/>
        <v>091</v>
      </c>
      <c r="D2114" t="s">
        <v>812</v>
      </c>
      <c r="E2114" t="str">
        <f t="shared" si="304"/>
        <v>08</v>
      </c>
      <c r="F2114" t="str">
        <f>"023"</f>
        <v>023</v>
      </c>
      <c r="G2114" t="str">
        <f>""</f>
        <v/>
      </c>
      <c r="H2114" t="s">
        <v>0</v>
      </c>
      <c r="I2114" t="s">
        <v>3920</v>
      </c>
      <c r="J2114" t="s">
        <v>7507</v>
      </c>
      <c r="K2114" t="str">
        <f t="shared" si="306"/>
        <v>41007</v>
      </c>
    </row>
    <row r="2115" spans="1:11" customFormat="1" x14ac:dyDescent="0.25">
      <c r="A2115" t="str">
        <f t="shared" ref="A2115:A2178" si="308">"41"</f>
        <v>41</v>
      </c>
      <c r="B2115" t="s">
        <v>812</v>
      </c>
      <c r="C2115" t="str">
        <f t="shared" si="307"/>
        <v>091</v>
      </c>
      <c r="D2115" t="s">
        <v>812</v>
      </c>
      <c r="E2115" t="str">
        <f t="shared" si="304"/>
        <v>08</v>
      </c>
      <c r="F2115" t="str">
        <f>"024"</f>
        <v>024</v>
      </c>
      <c r="G2115" t="str">
        <f>""</f>
        <v/>
      </c>
      <c r="H2115" t="s">
        <v>1</v>
      </c>
      <c r="I2115" t="s">
        <v>3929</v>
      </c>
      <c r="J2115" t="s">
        <v>7516</v>
      </c>
      <c r="K2115" t="str">
        <f t="shared" si="306"/>
        <v>41007</v>
      </c>
    </row>
    <row r="2116" spans="1:11" customFormat="1" x14ac:dyDescent="0.25">
      <c r="A2116" t="str">
        <f t="shared" si="308"/>
        <v>41</v>
      </c>
      <c r="B2116" t="s">
        <v>812</v>
      </c>
      <c r="C2116" t="str">
        <f t="shared" si="307"/>
        <v>091</v>
      </c>
      <c r="D2116" t="s">
        <v>812</v>
      </c>
      <c r="E2116" t="str">
        <f t="shared" si="304"/>
        <v>08</v>
      </c>
      <c r="F2116" t="str">
        <f>"024"</f>
        <v>024</v>
      </c>
      <c r="G2116" t="str">
        <f>""</f>
        <v/>
      </c>
      <c r="H2116" t="s">
        <v>0</v>
      </c>
      <c r="I2116" t="s">
        <v>3929</v>
      </c>
      <c r="J2116" t="s">
        <v>7516</v>
      </c>
      <c r="K2116" t="str">
        <f t="shared" si="306"/>
        <v>41007</v>
      </c>
    </row>
    <row r="2117" spans="1:11" customFormat="1" x14ac:dyDescent="0.25">
      <c r="A2117" t="str">
        <f t="shared" si="308"/>
        <v>41</v>
      </c>
      <c r="B2117" t="s">
        <v>812</v>
      </c>
      <c r="C2117" t="str">
        <f t="shared" si="307"/>
        <v>091</v>
      </c>
      <c r="D2117" t="s">
        <v>812</v>
      </c>
      <c r="E2117" t="str">
        <f t="shared" si="304"/>
        <v>08</v>
      </c>
      <c r="F2117" t="str">
        <f>"025"</f>
        <v>025</v>
      </c>
      <c r="G2117" t="str">
        <f>""</f>
        <v/>
      </c>
      <c r="H2117" t="s">
        <v>1</v>
      </c>
      <c r="I2117" t="s">
        <v>3925</v>
      </c>
      <c r="J2117" t="s">
        <v>7512</v>
      </c>
      <c r="K2117" t="str">
        <f t="shared" si="306"/>
        <v>41007</v>
      </c>
    </row>
    <row r="2118" spans="1:11" customFormat="1" x14ac:dyDescent="0.25">
      <c r="A2118" t="str">
        <f t="shared" si="308"/>
        <v>41</v>
      </c>
      <c r="B2118" t="s">
        <v>812</v>
      </c>
      <c r="C2118" t="str">
        <f t="shared" si="307"/>
        <v>091</v>
      </c>
      <c r="D2118" t="s">
        <v>812</v>
      </c>
      <c r="E2118" t="str">
        <f t="shared" si="304"/>
        <v>08</v>
      </c>
      <c r="F2118" t="str">
        <f>"025"</f>
        <v>025</v>
      </c>
      <c r="G2118" t="str">
        <f>""</f>
        <v/>
      </c>
      <c r="H2118" t="s">
        <v>0</v>
      </c>
      <c r="I2118" t="s">
        <v>3925</v>
      </c>
      <c r="J2118" t="s">
        <v>7512</v>
      </c>
      <c r="K2118" t="str">
        <f t="shared" si="306"/>
        <v>41007</v>
      </c>
    </row>
    <row r="2119" spans="1:11" customFormat="1" x14ac:dyDescent="0.25">
      <c r="A2119" t="str">
        <f t="shared" si="308"/>
        <v>41</v>
      </c>
      <c r="B2119" t="s">
        <v>812</v>
      </c>
      <c r="C2119" t="str">
        <f t="shared" si="307"/>
        <v>091</v>
      </c>
      <c r="D2119" t="s">
        <v>812</v>
      </c>
      <c r="E2119" t="str">
        <f t="shared" si="304"/>
        <v>08</v>
      </c>
      <c r="F2119" t="str">
        <f>"025"</f>
        <v>025</v>
      </c>
      <c r="G2119" t="str">
        <f>""</f>
        <v/>
      </c>
      <c r="H2119" t="s">
        <v>2</v>
      </c>
      <c r="I2119" t="s">
        <v>3925</v>
      </c>
      <c r="J2119" t="s">
        <v>7512</v>
      </c>
      <c r="K2119" t="str">
        <f t="shared" si="306"/>
        <v>41007</v>
      </c>
    </row>
    <row r="2120" spans="1:11" customFormat="1" x14ac:dyDescent="0.25">
      <c r="A2120" t="str">
        <f t="shared" si="308"/>
        <v>41</v>
      </c>
      <c r="B2120" t="s">
        <v>812</v>
      </c>
      <c r="C2120" t="str">
        <f t="shared" si="307"/>
        <v>091</v>
      </c>
      <c r="D2120" t="s">
        <v>812</v>
      </c>
      <c r="E2120" t="str">
        <f t="shared" si="304"/>
        <v>08</v>
      </c>
      <c r="F2120" t="str">
        <f>"026"</f>
        <v>026</v>
      </c>
      <c r="G2120" t="str">
        <f>""</f>
        <v/>
      </c>
      <c r="H2120" t="s">
        <v>1</v>
      </c>
      <c r="I2120" t="s">
        <v>3930</v>
      </c>
      <c r="J2120" t="s">
        <v>7517</v>
      </c>
      <c r="K2120" t="str">
        <f t="shared" ref="K2120:K2131" si="309">"41008"</f>
        <v>41008</v>
      </c>
    </row>
    <row r="2121" spans="1:11" customFormat="1" x14ac:dyDescent="0.25">
      <c r="A2121" t="str">
        <f t="shared" si="308"/>
        <v>41</v>
      </c>
      <c r="B2121" t="s">
        <v>812</v>
      </c>
      <c r="C2121" t="str">
        <f t="shared" si="307"/>
        <v>091</v>
      </c>
      <c r="D2121" t="s">
        <v>812</v>
      </c>
      <c r="E2121" t="str">
        <f t="shared" si="304"/>
        <v>08</v>
      </c>
      <c r="F2121" t="str">
        <f>"026"</f>
        <v>026</v>
      </c>
      <c r="G2121" t="str">
        <f>""</f>
        <v/>
      </c>
      <c r="H2121" t="s">
        <v>0</v>
      </c>
      <c r="I2121" t="s">
        <v>3930</v>
      </c>
      <c r="J2121" t="s">
        <v>7517</v>
      </c>
      <c r="K2121" t="str">
        <f t="shared" si="309"/>
        <v>41008</v>
      </c>
    </row>
    <row r="2122" spans="1:11" customFormat="1" x14ac:dyDescent="0.25">
      <c r="A2122" t="str">
        <f t="shared" si="308"/>
        <v>41</v>
      </c>
      <c r="B2122" t="s">
        <v>812</v>
      </c>
      <c r="C2122" t="str">
        <f t="shared" si="307"/>
        <v>091</v>
      </c>
      <c r="D2122" t="s">
        <v>812</v>
      </c>
      <c r="E2122" t="str">
        <f t="shared" si="304"/>
        <v>08</v>
      </c>
      <c r="F2122" t="str">
        <f>"027"</f>
        <v>027</v>
      </c>
      <c r="G2122" t="str">
        <f>""</f>
        <v/>
      </c>
      <c r="H2122" t="s">
        <v>3</v>
      </c>
      <c r="I2122" t="s">
        <v>3921</v>
      </c>
      <c r="J2122" t="s">
        <v>7508</v>
      </c>
      <c r="K2122" t="str">
        <f t="shared" si="309"/>
        <v>41008</v>
      </c>
    </row>
    <row r="2123" spans="1:11" customFormat="1" x14ac:dyDescent="0.25">
      <c r="A2123" t="str">
        <f t="shared" si="308"/>
        <v>41</v>
      </c>
      <c r="B2123" t="s">
        <v>812</v>
      </c>
      <c r="C2123" t="str">
        <f t="shared" si="307"/>
        <v>091</v>
      </c>
      <c r="D2123" t="s">
        <v>812</v>
      </c>
      <c r="E2123" t="str">
        <f t="shared" si="304"/>
        <v>08</v>
      </c>
      <c r="F2123" t="str">
        <f>"028"</f>
        <v>028</v>
      </c>
      <c r="G2123" t="str">
        <f>""</f>
        <v/>
      </c>
      <c r="H2123" t="s">
        <v>3</v>
      </c>
      <c r="I2123" t="s">
        <v>3921</v>
      </c>
      <c r="J2123" t="s">
        <v>7508</v>
      </c>
      <c r="K2123" t="str">
        <f t="shared" si="309"/>
        <v>41008</v>
      </c>
    </row>
    <row r="2124" spans="1:11" customFormat="1" x14ac:dyDescent="0.25">
      <c r="A2124" t="str">
        <f t="shared" si="308"/>
        <v>41</v>
      </c>
      <c r="B2124" t="s">
        <v>812</v>
      </c>
      <c r="C2124" t="str">
        <f t="shared" si="307"/>
        <v>091</v>
      </c>
      <c r="D2124" t="s">
        <v>812</v>
      </c>
      <c r="E2124" t="str">
        <f t="shared" si="304"/>
        <v>08</v>
      </c>
      <c r="F2124" t="str">
        <f>"029"</f>
        <v>029</v>
      </c>
      <c r="G2124" t="str">
        <f>""</f>
        <v/>
      </c>
      <c r="H2124" t="s">
        <v>3</v>
      </c>
      <c r="I2124" t="s">
        <v>3922</v>
      </c>
      <c r="J2124" t="s">
        <v>7509</v>
      </c>
      <c r="K2124" t="str">
        <f t="shared" si="309"/>
        <v>41008</v>
      </c>
    </row>
    <row r="2125" spans="1:11" customFormat="1" x14ac:dyDescent="0.25">
      <c r="A2125" t="str">
        <f t="shared" si="308"/>
        <v>41</v>
      </c>
      <c r="B2125" t="s">
        <v>812</v>
      </c>
      <c r="C2125" t="str">
        <f t="shared" si="307"/>
        <v>091</v>
      </c>
      <c r="D2125" t="s">
        <v>812</v>
      </c>
      <c r="E2125" t="str">
        <f t="shared" si="304"/>
        <v>08</v>
      </c>
      <c r="F2125" t="str">
        <f>"030"</f>
        <v>030</v>
      </c>
      <c r="G2125" t="str">
        <f>""</f>
        <v/>
      </c>
      <c r="H2125" t="s">
        <v>3</v>
      </c>
      <c r="I2125" t="s">
        <v>3921</v>
      </c>
      <c r="J2125" t="s">
        <v>7508</v>
      </c>
      <c r="K2125" t="str">
        <f t="shared" si="309"/>
        <v>41008</v>
      </c>
    </row>
    <row r="2126" spans="1:11" customFormat="1" x14ac:dyDescent="0.25">
      <c r="A2126" t="str">
        <f t="shared" si="308"/>
        <v>41</v>
      </c>
      <c r="B2126" t="s">
        <v>812</v>
      </c>
      <c r="C2126" t="str">
        <f t="shared" si="307"/>
        <v>091</v>
      </c>
      <c r="D2126" t="s">
        <v>812</v>
      </c>
      <c r="E2126" t="str">
        <f t="shared" si="304"/>
        <v>08</v>
      </c>
      <c r="F2126" t="str">
        <f>"031"</f>
        <v>031</v>
      </c>
      <c r="G2126" t="str">
        <f>""</f>
        <v/>
      </c>
      <c r="H2126" t="s">
        <v>1</v>
      </c>
      <c r="I2126" t="s">
        <v>3930</v>
      </c>
      <c r="J2126" t="s">
        <v>7517</v>
      </c>
      <c r="K2126" t="str">
        <f t="shared" si="309"/>
        <v>41008</v>
      </c>
    </row>
    <row r="2127" spans="1:11" customFormat="1" x14ac:dyDescent="0.25">
      <c r="A2127" t="str">
        <f t="shared" si="308"/>
        <v>41</v>
      </c>
      <c r="B2127" t="s">
        <v>812</v>
      </c>
      <c r="C2127" t="str">
        <f t="shared" si="307"/>
        <v>091</v>
      </c>
      <c r="D2127" t="s">
        <v>812</v>
      </c>
      <c r="E2127" t="str">
        <f t="shared" si="304"/>
        <v>08</v>
      </c>
      <c r="F2127" t="str">
        <f>"031"</f>
        <v>031</v>
      </c>
      <c r="G2127" t="str">
        <f>""</f>
        <v/>
      </c>
      <c r="H2127" t="s">
        <v>0</v>
      </c>
      <c r="I2127" t="s">
        <v>3930</v>
      </c>
      <c r="J2127" t="s">
        <v>7517</v>
      </c>
      <c r="K2127" t="str">
        <f t="shared" si="309"/>
        <v>41008</v>
      </c>
    </row>
    <row r="2128" spans="1:11" customFormat="1" x14ac:dyDescent="0.25">
      <c r="A2128" t="str">
        <f t="shared" si="308"/>
        <v>41</v>
      </c>
      <c r="B2128" t="s">
        <v>812</v>
      </c>
      <c r="C2128" t="str">
        <f t="shared" si="307"/>
        <v>091</v>
      </c>
      <c r="D2128" t="s">
        <v>812</v>
      </c>
      <c r="E2128" t="str">
        <f t="shared" si="304"/>
        <v>08</v>
      </c>
      <c r="F2128" t="str">
        <f>"032"</f>
        <v>032</v>
      </c>
      <c r="G2128" t="str">
        <f>""</f>
        <v/>
      </c>
      <c r="H2128" t="s">
        <v>1</v>
      </c>
      <c r="I2128" t="s">
        <v>3923</v>
      </c>
      <c r="J2128" t="s">
        <v>7510</v>
      </c>
      <c r="K2128" t="str">
        <f t="shared" si="309"/>
        <v>41008</v>
      </c>
    </row>
    <row r="2129" spans="1:11" customFormat="1" x14ac:dyDescent="0.25">
      <c r="A2129" t="str">
        <f t="shared" si="308"/>
        <v>41</v>
      </c>
      <c r="B2129" t="s">
        <v>812</v>
      </c>
      <c r="C2129" t="str">
        <f t="shared" si="307"/>
        <v>091</v>
      </c>
      <c r="D2129" t="s">
        <v>812</v>
      </c>
      <c r="E2129" t="str">
        <f t="shared" si="304"/>
        <v>08</v>
      </c>
      <c r="F2129" t="str">
        <f>"032"</f>
        <v>032</v>
      </c>
      <c r="G2129" t="str">
        <f>""</f>
        <v/>
      </c>
      <c r="H2129" t="s">
        <v>0</v>
      </c>
      <c r="I2129" t="s">
        <v>3923</v>
      </c>
      <c r="J2129" t="s">
        <v>7510</v>
      </c>
      <c r="K2129" t="str">
        <f t="shared" si="309"/>
        <v>41008</v>
      </c>
    </row>
    <row r="2130" spans="1:11" customFormat="1" x14ac:dyDescent="0.25">
      <c r="A2130" t="str">
        <f t="shared" si="308"/>
        <v>41</v>
      </c>
      <c r="B2130" t="s">
        <v>812</v>
      </c>
      <c r="C2130" t="str">
        <f t="shared" si="307"/>
        <v>091</v>
      </c>
      <c r="D2130" t="s">
        <v>812</v>
      </c>
      <c r="E2130" t="str">
        <f t="shared" si="304"/>
        <v>08</v>
      </c>
      <c r="F2130" t="str">
        <f>"033"</f>
        <v>033</v>
      </c>
      <c r="G2130" t="str">
        <f>""</f>
        <v/>
      </c>
      <c r="H2130" t="s">
        <v>1</v>
      </c>
      <c r="I2130" t="s">
        <v>3930</v>
      </c>
      <c r="J2130" t="s">
        <v>7517</v>
      </c>
      <c r="K2130" t="str">
        <f t="shared" si="309"/>
        <v>41008</v>
      </c>
    </row>
    <row r="2131" spans="1:11" customFormat="1" x14ac:dyDescent="0.25">
      <c r="A2131" t="str">
        <f t="shared" si="308"/>
        <v>41</v>
      </c>
      <c r="B2131" t="s">
        <v>812</v>
      </c>
      <c r="C2131" t="str">
        <f t="shared" si="307"/>
        <v>091</v>
      </c>
      <c r="D2131" t="s">
        <v>812</v>
      </c>
      <c r="E2131" t="str">
        <f t="shared" si="304"/>
        <v>08</v>
      </c>
      <c r="F2131" t="str">
        <f>"033"</f>
        <v>033</v>
      </c>
      <c r="G2131" t="str">
        <f>""</f>
        <v/>
      </c>
      <c r="H2131" t="s">
        <v>0</v>
      </c>
      <c r="I2131" t="s">
        <v>3930</v>
      </c>
      <c r="J2131" t="s">
        <v>7517</v>
      </c>
      <c r="K2131" t="str">
        <f t="shared" si="309"/>
        <v>41008</v>
      </c>
    </row>
    <row r="2132" spans="1:11" customFormat="1" x14ac:dyDescent="0.25">
      <c r="A2132" t="str">
        <f t="shared" si="308"/>
        <v>41</v>
      </c>
      <c r="B2132" t="s">
        <v>812</v>
      </c>
      <c r="C2132" t="str">
        <f t="shared" si="307"/>
        <v>091</v>
      </c>
      <c r="D2132" t="s">
        <v>812</v>
      </c>
      <c r="E2132" t="str">
        <f t="shared" si="304"/>
        <v>08</v>
      </c>
      <c r="F2132" t="str">
        <f>"034"</f>
        <v>034</v>
      </c>
      <c r="G2132" t="str">
        <f>""</f>
        <v/>
      </c>
      <c r="H2132" t="s">
        <v>3</v>
      </c>
      <c r="I2132" t="s">
        <v>3926</v>
      </c>
      <c r="J2132" t="s">
        <v>7513</v>
      </c>
      <c r="K2132" t="str">
        <f t="shared" ref="K2132:K2153" si="310">"41007"</f>
        <v>41007</v>
      </c>
    </row>
    <row r="2133" spans="1:11" customFormat="1" x14ac:dyDescent="0.25">
      <c r="A2133" t="str">
        <f t="shared" si="308"/>
        <v>41</v>
      </c>
      <c r="B2133" t="s">
        <v>812</v>
      </c>
      <c r="C2133" t="str">
        <f t="shared" si="307"/>
        <v>091</v>
      </c>
      <c r="D2133" t="s">
        <v>812</v>
      </c>
      <c r="E2133" t="str">
        <f t="shared" si="304"/>
        <v>08</v>
      </c>
      <c r="F2133" t="str">
        <f>"035"</f>
        <v>035</v>
      </c>
      <c r="G2133" t="str">
        <f>""</f>
        <v/>
      </c>
      <c r="H2133" t="s">
        <v>3</v>
      </c>
      <c r="I2133" t="s">
        <v>3931</v>
      </c>
      <c r="J2133" t="s">
        <v>7518</v>
      </c>
      <c r="K2133" t="str">
        <f t="shared" si="310"/>
        <v>41007</v>
      </c>
    </row>
    <row r="2134" spans="1:11" customFormat="1" x14ac:dyDescent="0.25">
      <c r="A2134" t="str">
        <f t="shared" si="308"/>
        <v>41</v>
      </c>
      <c r="B2134" t="s">
        <v>812</v>
      </c>
      <c r="C2134" t="str">
        <f t="shared" si="307"/>
        <v>091</v>
      </c>
      <c r="D2134" t="s">
        <v>812</v>
      </c>
      <c r="E2134" t="str">
        <f t="shared" si="304"/>
        <v>08</v>
      </c>
      <c r="F2134" t="str">
        <f>"036"</f>
        <v>036</v>
      </c>
      <c r="G2134" t="str">
        <f>""</f>
        <v/>
      </c>
      <c r="H2134" t="s">
        <v>1</v>
      </c>
      <c r="I2134" t="s">
        <v>3928</v>
      </c>
      <c r="J2134" t="s">
        <v>7515</v>
      </c>
      <c r="K2134" t="str">
        <f t="shared" si="310"/>
        <v>41007</v>
      </c>
    </row>
    <row r="2135" spans="1:11" customFormat="1" x14ac:dyDescent="0.25">
      <c r="A2135" t="str">
        <f t="shared" si="308"/>
        <v>41</v>
      </c>
      <c r="B2135" t="s">
        <v>812</v>
      </c>
      <c r="C2135" t="str">
        <f t="shared" si="307"/>
        <v>091</v>
      </c>
      <c r="D2135" t="s">
        <v>812</v>
      </c>
      <c r="E2135" t="str">
        <f t="shared" si="304"/>
        <v>08</v>
      </c>
      <c r="F2135" t="str">
        <f>"036"</f>
        <v>036</v>
      </c>
      <c r="G2135" t="str">
        <f>""</f>
        <v/>
      </c>
      <c r="H2135" t="s">
        <v>0</v>
      </c>
      <c r="I2135" t="s">
        <v>3928</v>
      </c>
      <c r="J2135" t="s">
        <v>7515</v>
      </c>
      <c r="K2135" t="str">
        <f t="shared" si="310"/>
        <v>41007</v>
      </c>
    </row>
    <row r="2136" spans="1:11" customFormat="1" x14ac:dyDescent="0.25">
      <c r="A2136" t="str">
        <f t="shared" si="308"/>
        <v>41</v>
      </c>
      <c r="B2136" t="s">
        <v>812</v>
      </c>
      <c r="C2136" t="str">
        <f t="shared" si="307"/>
        <v>091</v>
      </c>
      <c r="D2136" t="s">
        <v>812</v>
      </c>
      <c r="E2136" t="str">
        <f t="shared" si="304"/>
        <v>08</v>
      </c>
      <c r="F2136" t="str">
        <f>"036"</f>
        <v>036</v>
      </c>
      <c r="G2136" t="str">
        <f>""</f>
        <v/>
      </c>
      <c r="H2136" t="s">
        <v>2</v>
      </c>
      <c r="I2136" t="s">
        <v>3928</v>
      </c>
      <c r="J2136" t="s">
        <v>7515</v>
      </c>
      <c r="K2136" t="str">
        <f t="shared" si="310"/>
        <v>41007</v>
      </c>
    </row>
    <row r="2137" spans="1:11" customFormat="1" x14ac:dyDescent="0.25">
      <c r="A2137" t="str">
        <f t="shared" si="308"/>
        <v>41</v>
      </c>
      <c r="B2137" t="s">
        <v>812</v>
      </c>
      <c r="C2137" t="str">
        <f t="shared" si="307"/>
        <v>091</v>
      </c>
      <c r="D2137" t="s">
        <v>812</v>
      </c>
      <c r="E2137" t="str">
        <f t="shared" ref="E2137:E2153" si="311">"08"</f>
        <v>08</v>
      </c>
      <c r="F2137" t="str">
        <f>"037"</f>
        <v>037</v>
      </c>
      <c r="G2137" t="str">
        <f>""</f>
        <v/>
      </c>
      <c r="H2137" t="s">
        <v>3</v>
      </c>
      <c r="I2137" t="s">
        <v>3931</v>
      </c>
      <c r="J2137" t="s">
        <v>7518</v>
      </c>
      <c r="K2137" t="str">
        <f t="shared" si="310"/>
        <v>41007</v>
      </c>
    </row>
    <row r="2138" spans="1:11" customFormat="1" x14ac:dyDescent="0.25">
      <c r="A2138" t="str">
        <f t="shared" si="308"/>
        <v>41</v>
      </c>
      <c r="B2138" t="s">
        <v>812</v>
      </c>
      <c r="C2138" t="str">
        <f t="shared" si="307"/>
        <v>091</v>
      </c>
      <c r="D2138" t="s">
        <v>812</v>
      </c>
      <c r="E2138" t="str">
        <f t="shared" si="311"/>
        <v>08</v>
      </c>
      <c r="F2138" t="str">
        <f>"038"</f>
        <v>038</v>
      </c>
      <c r="G2138" t="str">
        <f>""</f>
        <v/>
      </c>
      <c r="H2138" t="s">
        <v>3</v>
      </c>
      <c r="I2138" t="s">
        <v>3135</v>
      </c>
      <c r="J2138" t="s">
        <v>7519</v>
      </c>
      <c r="K2138" t="str">
        <f t="shared" si="310"/>
        <v>41007</v>
      </c>
    </row>
    <row r="2139" spans="1:11" customFormat="1" x14ac:dyDescent="0.25">
      <c r="A2139" t="str">
        <f t="shared" si="308"/>
        <v>41</v>
      </c>
      <c r="B2139" t="s">
        <v>812</v>
      </c>
      <c r="C2139" t="str">
        <f t="shared" si="307"/>
        <v>091</v>
      </c>
      <c r="D2139" t="s">
        <v>812</v>
      </c>
      <c r="E2139" t="str">
        <f t="shared" si="311"/>
        <v>08</v>
      </c>
      <c r="F2139" t="str">
        <f>"039"</f>
        <v>039</v>
      </c>
      <c r="G2139" t="str">
        <f>""</f>
        <v/>
      </c>
      <c r="H2139" t="s">
        <v>1</v>
      </c>
      <c r="I2139" t="s">
        <v>3135</v>
      </c>
      <c r="J2139" t="s">
        <v>7519</v>
      </c>
      <c r="K2139" t="str">
        <f t="shared" si="310"/>
        <v>41007</v>
      </c>
    </row>
    <row r="2140" spans="1:11" customFormat="1" x14ac:dyDescent="0.25">
      <c r="A2140" t="str">
        <f t="shared" si="308"/>
        <v>41</v>
      </c>
      <c r="B2140" t="s">
        <v>812</v>
      </c>
      <c r="C2140" t="str">
        <f t="shared" si="307"/>
        <v>091</v>
      </c>
      <c r="D2140" t="s">
        <v>812</v>
      </c>
      <c r="E2140" t="str">
        <f t="shared" si="311"/>
        <v>08</v>
      </c>
      <c r="F2140" t="str">
        <f>"039"</f>
        <v>039</v>
      </c>
      <c r="G2140" t="str">
        <f>""</f>
        <v/>
      </c>
      <c r="H2140" t="s">
        <v>0</v>
      </c>
      <c r="I2140" t="s">
        <v>3135</v>
      </c>
      <c r="J2140" t="s">
        <v>7519</v>
      </c>
      <c r="K2140" t="str">
        <f t="shared" si="310"/>
        <v>41007</v>
      </c>
    </row>
    <row r="2141" spans="1:11" customFormat="1" x14ac:dyDescent="0.25">
      <c r="A2141" t="str">
        <f t="shared" si="308"/>
        <v>41</v>
      </c>
      <c r="B2141" t="s">
        <v>812</v>
      </c>
      <c r="C2141" t="str">
        <f t="shared" si="307"/>
        <v>091</v>
      </c>
      <c r="D2141" t="s">
        <v>812</v>
      </c>
      <c r="E2141" t="str">
        <f t="shared" si="311"/>
        <v>08</v>
      </c>
      <c r="F2141" t="str">
        <f>"041"</f>
        <v>041</v>
      </c>
      <c r="G2141" t="str">
        <f>""</f>
        <v/>
      </c>
      <c r="H2141" t="s">
        <v>3</v>
      </c>
      <c r="I2141" t="s">
        <v>3135</v>
      </c>
      <c r="J2141" t="s">
        <v>7519</v>
      </c>
      <c r="K2141" t="str">
        <f t="shared" si="310"/>
        <v>41007</v>
      </c>
    </row>
    <row r="2142" spans="1:11" customFormat="1" x14ac:dyDescent="0.25">
      <c r="A2142" t="str">
        <f t="shared" si="308"/>
        <v>41</v>
      </c>
      <c r="B2142" t="s">
        <v>812</v>
      </c>
      <c r="C2142" t="str">
        <f t="shared" si="307"/>
        <v>091</v>
      </c>
      <c r="D2142" t="s">
        <v>812</v>
      </c>
      <c r="E2142" t="str">
        <f t="shared" si="311"/>
        <v>08</v>
      </c>
      <c r="F2142" t="str">
        <f>"042"</f>
        <v>042</v>
      </c>
      <c r="G2142" t="str">
        <f>""</f>
        <v/>
      </c>
      <c r="H2142" t="s">
        <v>1</v>
      </c>
      <c r="I2142" t="s">
        <v>3932</v>
      </c>
      <c r="J2142" t="s">
        <v>7520</v>
      </c>
      <c r="K2142" t="str">
        <f t="shared" si="310"/>
        <v>41007</v>
      </c>
    </row>
    <row r="2143" spans="1:11" customFormat="1" x14ac:dyDescent="0.25">
      <c r="A2143" t="str">
        <f t="shared" si="308"/>
        <v>41</v>
      </c>
      <c r="B2143" t="s">
        <v>812</v>
      </c>
      <c r="C2143" t="str">
        <f t="shared" si="307"/>
        <v>091</v>
      </c>
      <c r="D2143" t="s">
        <v>812</v>
      </c>
      <c r="E2143" t="str">
        <f t="shared" si="311"/>
        <v>08</v>
      </c>
      <c r="F2143" t="str">
        <f>"042"</f>
        <v>042</v>
      </c>
      <c r="G2143" t="str">
        <f>""</f>
        <v/>
      </c>
      <c r="H2143" t="s">
        <v>0</v>
      </c>
      <c r="I2143" t="s">
        <v>3932</v>
      </c>
      <c r="J2143" t="s">
        <v>7520</v>
      </c>
      <c r="K2143" t="str">
        <f t="shared" si="310"/>
        <v>41007</v>
      </c>
    </row>
    <row r="2144" spans="1:11" customFormat="1" x14ac:dyDescent="0.25">
      <c r="A2144" t="str">
        <f t="shared" si="308"/>
        <v>41</v>
      </c>
      <c r="B2144" t="s">
        <v>812</v>
      </c>
      <c r="C2144" t="str">
        <f t="shared" si="307"/>
        <v>091</v>
      </c>
      <c r="D2144" t="s">
        <v>812</v>
      </c>
      <c r="E2144" t="str">
        <f t="shared" si="311"/>
        <v>08</v>
      </c>
      <c r="F2144" t="str">
        <f>"043"</f>
        <v>043</v>
      </c>
      <c r="G2144" t="str">
        <f>""</f>
        <v/>
      </c>
      <c r="H2144" t="s">
        <v>3</v>
      </c>
      <c r="I2144" t="s">
        <v>3932</v>
      </c>
      <c r="J2144" t="s">
        <v>7520</v>
      </c>
      <c r="K2144" t="str">
        <f t="shared" si="310"/>
        <v>41007</v>
      </c>
    </row>
    <row r="2145" spans="1:11" customFormat="1" x14ac:dyDescent="0.25">
      <c r="A2145" t="str">
        <f t="shared" si="308"/>
        <v>41</v>
      </c>
      <c r="B2145" t="s">
        <v>812</v>
      </c>
      <c r="C2145" t="str">
        <f t="shared" si="307"/>
        <v>091</v>
      </c>
      <c r="D2145" t="s">
        <v>812</v>
      </c>
      <c r="E2145" t="str">
        <f t="shared" si="311"/>
        <v>08</v>
      </c>
      <c r="F2145" t="str">
        <f>"045"</f>
        <v>045</v>
      </c>
      <c r="G2145" t="str">
        <f>""</f>
        <v/>
      </c>
      <c r="H2145" t="s">
        <v>3</v>
      </c>
      <c r="I2145" t="s">
        <v>3929</v>
      </c>
      <c r="J2145" t="s">
        <v>7516</v>
      </c>
      <c r="K2145" t="str">
        <f t="shared" si="310"/>
        <v>41007</v>
      </c>
    </row>
    <row r="2146" spans="1:11" customFormat="1" x14ac:dyDescent="0.25">
      <c r="A2146" t="str">
        <f t="shared" si="308"/>
        <v>41</v>
      </c>
      <c r="B2146" t="s">
        <v>812</v>
      </c>
      <c r="C2146" t="str">
        <f t="shared" si="307"/>
        <v>091</v>
      </c>
      <c r="D2146" t="s">
        <v>812</v>
      </c>
      <c r="E2146" t="str">
        <f t="shared" si="311"/>
        <v>08</v>
      </c>
      <c r="F2146" t="str">
        <f>"046"</f>
        <v>046</v>
      </c>
      <c r="G2146" t="str">
        <f>""</f>
        <v/>
      </c>
      <c r="H2146" t="s">
        <v>3</v>
      </c>
      <c r="I2146" t="s">
        <v>3929</v>
      </c>
      <c r="J2146" t="s">
        <v>7516</v>
      </c>
      <c r="K2146" t="str">
        <f t="shared" si="310"/>
        <v>41007</v>
      </c>
    </row>
    <row r="2147" spans="1:11" customFormat="1" x14ac:dyDescent="0.25">
      <c r="A2147" t="str">
        <f t="shared" si="308"/>
        <v>41</v>
      </c>
      <c r="B2147" t="s">
        <v>812</v>
      </c>
      <c r="C2147" t="str">
        <f t="shared" si="307"/>
        <v>091</v>
      </c>
      <c r="D2147" t="s">
        <v>812</v>
      </c>
      <c r="E2147" t="str">
        <f t="shared" si="311"/>
        <v>08</v>
      </c>
      <c r="F2147" t="str">
        <f>"047"</f>
        <v>047</v>
      </c>
      <c r="G2147" t="str">
        <f>""</f>
        <v/>
      </c>
      <c r="H2147" t="s">
        <v>3</v>
      </c>
      <c r="I2147" t="s">
        <v>3135</v>
      </c>
      <c r="J2147" t="s">
        <v>7519</v>
      </c>
      <c r="K2147" t="str">
        <f t="shared" si="310"/>
        <v>41007</v>
      </c>
    </row>
    <row r="2148" spans="1:11" customFormat="1" x14ac:dyDescent="0.25">
      <c r="A2148" t="str">
        <f t="shared" si="308"/>
        <v>41</v>
      </c>
      <c r="B2148" t="s">
        <v>812</v>
      </c>
      <c r="C2148" t="str">
        <f t="shared" si="307"/>
        <v>091</v>
      </c>
      <c r="D2148" t="s">
        <v>812</v>
      </c>
      <c r="E2148" t="str">
        <f t="shared" si="311"/>
        <v>08</v>
      </c>
      <c r="F2148" t="str">
        <f>"048"</f>
        <v>048</v>
      </c>
      <c r="G2148" t="str">
        <f>""</f>
        <v/>
      </c>
      <c r="H2148" t="s">
        <v>1</v>
      </c>
      <c r="I2148" t="s">
        <v>3931</v>
      </c>
      <c r="J2148" t="s">
        <v>7518</v>
      </c>
      <c r="K2148" t="str">
        <f t="shared" si="310"/>
        <v>41007</v>
      </c>
    </row>
    <row r="2149" spans="1:11" customFormat="1" x14ac:dyDescent="0.25">
      <c r="A2149" t="str">
        <f t="shared" si="308"/>
        <v>41</v>
      </c>
      <c r="B2149" t="s">
        <v>812</v>
      </c>
      <c r="C2149" t="str">
        <f t="shared" si="307"/>
        <v>091</v>
      </c>
      <c r="D2149" t="s">
        <v>812</v>
      </c>
      <c r="E2149" t="str">
        <f t="shared" si="311"/>
        <v>08</v>
      </c>
      <c r="F2149" t="str">
        <f>"048"</f>
        <v>048</v>
      </c>
      <c r="G2149" t="str">
        <f>""</f>
        <v/>
      </c>
      <c r="H2149" t="s">
        <v>0</v>
      </c>
      <c r="I2149" t="s">
        <v>3931</v>
      </c>
      <c r="J2149" t="s">
        <v>7518</v>
      </c>
      <c r="K2149" t="str">
        <f t="shared" si="310"/>
        <v>41007</v>
      </c>
    </row>
    <row r="2150" spans="1:11" customFormat="1" x14ac:dyDescent="0.25">
      <c r="A2150" t="str">
        <f t="shared" si="308"/>
        <v>41</v>
      </c>
      <c r="B2150" t="s">
        <v>812</v>
      </c>
      <c r="C2150" t="str">
        <f t="shared" si="307"/>
        <v>091</v>
      </c>
      <c r="D2150" t="s">
        <v>812</v>
      </c>
      <c r="E2150" t="str">
        <f t="shared" si="311"/>
        <v>08</v>
      </c>
      <c r="F2150" t="str">
        <f>"049"</f>
        <v>049</v>
      </c>
      <c r="G2150" t="str">
        <f>""</f>
        <v/>
      </c>
      <c r="H2150" t="s">
        <v>3</v>
      </c>
      <c r="I2150" t="s">
        <v>3926</v>
      </c>
      <c r="J2150" t="s">
        <v>7513</v>
      </c>
      <c r="K2150" t="str">
        <f t="shared" si="310"/>
        <v>41007</v>
      </c>
    </row>
    <row r="2151" spans="1:11" customFormat="1" x14ac:dyDescent="0.25">
      <c r="A2151" t="str">
        <f t="shared" si="308"/>
        <v>41</v>
      </c>
      <c r="B2151" t="s">
        <v>812</v>
      </c>
      <c r="C2151" t="str">
        <f t="shared" si="307"/>
        <v>091</v>
      </c>
      <c r="D2151" t="s">
        <v>812</v>
      </c>
      <c r="E2151" t="str">
        <f t="shared" si="311"/>
        <v>08</v>
      </c>
      <c r="F2151" t="str">
        <f>"050"</f>
        <v>050</v>
      </c>
      <c r="G2151" t="str">
        <f>""</f>
        <v/>
      </c>
      <c r="H2151" t="s">
        <v>1</v>
      </c>
      <c r="I2151" t="s">
        <v>3931</v>
      </c>
      <c r="J2151" t="s">
        <v>7518</v>
      </c>
      <c r="K2151" t="str">
        <f t="shared" si="310"/>
        <v>41007</v>
      </c>
    </row>
    <row r="2152" spans="1:11" customFormat="1" x14ac:dyDescent="0.25">
      <c r="A2152" t="str">
        <f t="shared" si="308"/>
        <v>41</v>
      </c>
      <c r="B2152" t="s">
        <v>812</v>
      </c>
      <c r="C2152" t="str">
        <f t="shared" si="307"/>
        <v>091</v>
      </c>
      <c r="D2152" t="s">
        <v>812</v>
      </c>
      <c r="E2152" t="str">
        <f t="shared" si="311"/>
        <v>08</v>
      </c>
      <c r="F2152" t="str">
        <f>"050"</f>
        <v>050</v>
      </c>
      <c r="G2152" t="str">
        <f>""</f>
        <v/>
      </c>
      <c r="H2152" t="s">
        <v>0</v>
      </c>
      <c r="I2152" t="s">
        <v>3931</v>
      </c>
      <c r="J2152" t="s">
        <v>7518</v>
      </c>
      <c r="K2152" t="str">
        <f t="shared" si="310"/>
        <v>41007</v>
      </c>
    </row>
    <row r="2153" spans="1:11" customFormat="1" x14ac:dyDescent="0.25">
      <c r="A2153" t="str">
        <f t="shared" si="308"/>
        <v>41</v>
      </c>
      <c r="B2153" t="s">
        <v>812</v>
      </c>
      <c r="C2153" t="str">
        <f t="shared" si="307"/>
        <v>091</v>
      </c>
      <c r="D2153" t="s">
        <v>812</v>
      </c>
      <c r="E2153" t="str">
        <f t="shared" si="311"/>
        <v>08</v>
      </c>
      <c r="F2153" t="str">
        <f>"052"</f>
        <v>052</v>
      </c>
      <c r="G2153" t="str">
        <f>""</f>
        <v/>
      </c>
      <c r="H2153" t="s">
        <v>3</v>
      </c>
      <c r="I2153" t="s">
        <v>3927</v>
      </c>
      <c r="J2153" t="s">
        <v>7514</v>
      </c>
      <c r="K2153" t="str">
        <f t="shared" si="310"/>
        <v>41007</v>
      </c>
    </row>
    <row r="2154" spans="1:11" customFormat="1" x14ac:dyDescent="0.25">
      <c r="A2154" t="str">
        <f t="shared" si="308"/>
        <v>41</v>
      </c>
      <c r="B2154" t="s">
        <v>812</v>
      </c>
      <c r="C2154" t="str">
        <f t="shared" si="307"/>
        <v>091</v>
      </c>
      <c r="D2154" t="s">
        <v>812</v>
      </c>
      <c r="E2154" t="str">
        <f t="shared" ref="E2154:E2217" si="312">"09"</f>
        <v>09</v>
      </c>
      <c r="F2154" t="str">
        <f>"001"</f>
        <v>001</v>
      </c>
      <c r="G2154" t="str">
        <f>""</f>
        <v/>
      </c>
      <c r="H2154" t="s">
        <v>1</v>
      </c>
      <c r="I2154" t="s">
        <v>3863</v>
      </c>
      <c r="J2154" t="s">
        <v>7448</v>
      </c>
      <c r="K2154" t="str">
        <f>"41016"</f>
        <v>41016</v>
      </c>
    </row>
    <row r="2155" spans="1:11" customFormat="1" x14ac:dyDescent="0.25">
      <c r="A2155" t="str">
        <f t="shared" si="308"/>
        <v>41</v>
      </c>
      <c r="B2155" t="s">
        <v>812</v>
      </c>
      <c r="C2155" t="str">
        <f t="shared" si="307"/>
        <v>091</v>
      </c>
      <c r="D2155" t="s">
        <v>812</v>
      </c>
      <c r="E2155" t="str">
        <f t="shared" si="312"/>
        <v>09</v>
      </c>
      <c r="F2155" t="str">
        <f>"001"</f>
        <v>001</v>
      </c>
      <c r="G2155" t="str">
        <f>""</f>
        <v/>
      </c>
      <c r="H2155" t="s">
        <v>0</v>
      </c>
      <c r="I2155" t="s">
        <v>3863</v>
      </c>
      <c r="J2155" t="s">
        <v>7448</v>
      </c>
      <c r="K2155" t="str">
        <f>"41016"</f>
        <v>41016</v>
      </c>
    </row>
    <row r="2156" spans="1:11" customFormat="1" x14ac:dyDescent="0.25">
      <c r="A2156" t="str">
        <f t="shared" si="308"/>
        <v>41</v>
      </c>
      <c r="B2156" t="s">
        <v>812</v>
      </c>
      <c r="C2156" t="str">
        <f t="shared" si="307"/>
        <v>091</v>
      </c>
      <c r="D2156" t="s">
        <v>812</v>
      </c>
      <c r="E2156" t="str">
        <f t="shared" si="312"/>
        <v>09</v>
      </c>
      <c r="F2156" t="str">
        <f>"002"</f>
        <v>002</v>
      </c>
      <c r="G2156" t="str">
        <f>""</f>
        <v/>
      </c>
      <c r="H2156" t="s">
        <v>1</v>
      </c>
      <c r="I2156" t="s">
        <v>3863</v>
      </c>
      <c r="J2156" t="s">
        <v>7448</v>
      </c>
      <c r="K2156" t="str">
        <f>"41016"</f>
        <v>41016</v>
      </c>
    </row>
    <row r="2157" spans="1:11" customFormat="1" x14ac:dyDescent="0.25">
      <c r="A2157" t="str">
        <f t="shared" si="308"/>
        <v>41</v>
      </c>
      <c r="B2157" t="s">
        <v>812</v>
      </c>
      <c r="C2157" t="str">
        <f t="shared" si="307"/>
        <v>091</v>
      </c>
      <c r="D2157" t="s">
        <v>812</v>
      </c>
      <c r="E2157" t="str">
        <f t="shared" si="312"/>
        <v>09</v>
      </c>
      <c r="F2157" t="str">
        <f>"002"</f>
        <v>002</v>
      </c>
      <c r="G2157" t="str">
        <f>""</f>
        <v/>
      </c>
      <c r="H2157" t="s">
        <v>0</v>
      </c>
      <c r="I2157" t="s">
        <v>3863</v>
      </c>
      <c r="J2157" t="s">
        <v>7448</v>
      </c>
      <c r="K2157" t="str">
        <f>"41016"</f>
        <v>41016</v>
      </c>
    </row>
    <row r="2158" spans="1:11" customFormat="1" x14ac:dyDescent="0.25">
      <c r="A2158" t="str">
        <f t="shared" si="308"/>
        <v>41</v>
      </c>
      <c r="B2158" t="s">
        <v>812</v>
      </c>
      <c r="C2158" t="str">
        <f t="shared" si="307"/>
        <v>091</v>
      </c>
      <c r="D2158" t="s">
        <v>812</v>
      </c>
      <c r="E2158" t="str">
        <f t="shared" si="312"/>
        <v>09</v>
      </c>
      <c r="F2158" t="str">
        <f>"003"</f>
        <v>003</v>
      </c>
      <c r="G2158" t="str">
        <f>""</f>
        <v/>
      </c>
      <c r="H2158" t="s">
        <v>1</v>
      </c>
      <c r="I2158" t="s">
        <v>3933</v>
      </c>
      <c r="J2158" t="s">
        <v>7521</v>
      </c>
      <c r="K2158" t="str">
        <f t="shared" ref="K2158:K2176" si="313">"41020"</f>
        <v>41020</v>
      </c>
    </row>
    <row r="2159" spans="1:11" customFormat="1" x14ac:dyDescent="0.25">
      <c r="A2159" t="str">
        <f t="shared" si="308"/>
        <v>41</v>
      </c>
      <c r="B2159" t="s">
        <v>812</v>
      </c>
      <c r="C2159" t="str">
        <f t="shared" si="307"/>
        <v>091</v>
      </c>
      <c r="D2159" t="s">
        <v>812</v>
      </c>
      <c r="E2159" t="str">
        <f t="shared" si="312"/>
        <v>09</v>
      </c>
      <c r="F2159" t="str">
        <f>"003"</f>
        <v>003</v>
      </c>
      <c r="G2159" t="str">
        <f>""</f>
        <v/>
      </c>
      <c r="H2159" t="s">
        <v>0</v>
      </c>
      <c r="I2159" t="s">
        <v>3933</v>
      </c>
      <c r="J2159" t="s">
        <v>7521</v>
      </c>
      <c r="K2159" t="str">
        <f t="shared" si="313"/>
        <v>41020</v>
      </c>
    </row>
    <row r="2160" spans="1:11" customFormat="1" x14ac:dyDescent="0.25">
      <c r="A2160" t="str">
        <f t="shared" si="308"/>
        <v>41</v>
      </c>
      <c r="B2160" t="s">
        <v>812</v>
      </c>
      <c r="C2160" t="str">
        <f t="shared" si="307"/>
        <v>091</v>
      </c>
      <c r="D2160" t="s">
        <v>812</v>
      </c>
      <c r="E2160" t="str">
        <f t="shared" si="312"/>
        <v>09</v>
      </c>
      <c r="F2160" t="str">
        <f>"003"</f>
        <v>003</v>
      </c>
      <c r="G2160" t="str">
        <f>""</f>
        <v/>
      </c>
      <c r="H2160" t="s">
        <v>2</v>
      </c>
      <c r="I2160" t="s">
        <v>3933</v>
      </c>
      <c r="J2160" t="s">
        <v>7521</v>
      </c>
      <c r="K2160" t="str">
        <f t="shared" si="313"/>
        <v>41020</v>
      </c>
    </row>
    <row r="2161" spans="1:11" customFormat="1" x14ac:dyDescent="0.25">
      <c r="A2161" t="str">
        <f t="shared" si="308"/>
        <v>41</v>
      </c>
      <c r="B2161" t="s">
        <v>812</v>
      </c>
      <c r="C2161" t="str">
        <f t="shared" si="307"/>
        <v>091</v>
      </c>
      <c r="D2161" t="s">
        <v>812</v>
      </c>
      <c r="E2161" t="str">
        <f t="shared" si="312"/>
        <v>09</v>
      </c>
      <c r="F2161" t="str">
        <f>"004"</f>
        <v>004</v>
      </c>
      <c r="G2161" t="str">
        <f>""</f>
        <v/>
      </c>
      <c r="H2161" t="s">
        <v>1</v>
      </c>
      <c r="I2161" t="s">
        <v>3934</v>
      </c>
      <c r="J2161" t="s">
        <v>7522</v>
      </c>
      <c r="K2161" t="str">
        <f t="shared" si="313"/>
        <v>41020</v>
      </c>
    </row>
    <row r="2162" spans="1:11" customFormat="1" x14ac:dyDescent="0.25">
      <c r="A2162" t="str">
        <f t="shared" si="308"/>
        <v>41</v>
      </c>
      <c r="B2162" t="s">
        <v>812</v>
      </c>
      <c r="C2162" t="str">
        <f t="shared" si="307"/>
        <v>091</v>
      </c>
      <c r="D2162" t="s">
        <v>812</v>
      </c>
      <c r="E2162" t="str">
        <f t="shared" si="312"/>
        <v>09</v>
      </c>
      <c r="F2162" t="str">
        <f>"004"</f>
        <v>004</v>
      </c>
      <c r="G2162" t="str">
        <f>""</f>
        <v/>
      </c>
      <c r="H2162" t="s">
        <v>0</v>
      </c>
      <c r="I2162" t="s">
        <v>3934</v>
      </c>
      <c r="J2162" t="s">
        <v>7522</v>
      </c>
      <c r="K2162" t="str">
        <f t="shared" si="313"/>
        <v>41020</v>
      </c>
    </row>
    <row r="2163" spans="1:11" customFormat="1" x14ac:dyDescent="0.25">
      <c r="A2163" t="str">
        <f t="shared" si="308"/>
        <v>41</v>
      </c>
      <c r="B2163" t="s">
        <v>812</v>
      </c>
      <c r="C2163" t="str">
        <f t="shared" si="307"/>
        <v>091</v>
      </c>
      <c r="D2163" t="s">
        <v>812</v>
      </c>
      <c r="E2163" t="str">
        <f t="shared" si="312"/>
        <v>09</v>
      </c>
      <c r="F2163" t="str">
        <f>"004"</f>
        <v>004</v>
      </c>
      <c r="G2163" t="str">
        <f>""</f>
        <v/>
      </c>
      <c r="H2163" t="s">
        <v>2</v>
      </c>
      <c r="I2163" t="s">
        <v>3934</v>
      </c>
      <c r="J2163" t="s">
        <v>7522</v>
      </c>
      <c r="K2163" t="str">
        <f t="shared" si="313"/>
        <v>41020</v>
      </c>
    </row>
    <row r="2164" spans="1:11" customFormat="1" x14ac:dyDescent="0.25">
      <c r="A2164" t="str">
        <f t="shared" si="308"/>
        <v>41</v>
      </c>
      <c r="B2164" t="s">
        <v>812</v>
      </c>
      <c r="C2164" t="str">
        <f t="shared" si="307"/>
        <v>091</v>
      </c>
      <c r="D2164" t="s">
        <v>812</v>
      </c>
      <c r="E2164" t="str">
        <f t="shared" si="312"/>
        <v>09</v>
      </c>
      <c r="F2164" t="str">
        <f>"005"</f>
        <v>005</v>
      </c>
      <c r="G2164" t="str">
        <f>""</f>
        <v/>
      </c>
      <c r="H2164" t="s">
        <v>1</v>
      </c>
      <c r="I2164" t="s">
        <v>3160</v>
      </c>
      <c r="J2164" t="s">
        <v>7523</v>
      </c>
      <c r="K2164" t="str">
        <f t="shared" si="313"/>
        <v>41020</v>
      </c>
    </row>
    <row r="2165" spans="1:11" customFormat="1" x14ac:dyDescent="0.25">
      <c r="A2165" t="str">
        <f t="shared" si="308"/>
        <v>41</v>
      </c>
      <c r="B2165" t="s">
        <v>812</v>
      </c>
      <c r="C2165" t="str">
        <f t="shared" si="307"/>
        <v>091</v>
      </c>
      <c r="D2165" t="s">
        <v>812</v>
      </c>
      <c r="E2165" t="str">
        <f t="shared" si="312"/>
        <v>09</v>
      </c>
      <c r="F2165" t="str">
        <f>"005"</f>
        <v>005</v>
      </c>
      <c r="G2165" t="str">
        <f>""</f>
        <v/>
      </c>
      <c r="H2165" t="s">
        <v>0</v>
      </c>
      <c r="I2165" t="s">
        <v>3160</v>
      </c>
      <c r="J2165" t="s">
        <v>7523</v>
      </c>
      <c r="K2165" t="str">
        <f t="shared" si="313"/>
        <v>41020</v>
      </c>
    </row>
    <row r="2166" spans="1:11" customFormat="1" x14ac:dyDescent="0.25">
      <c r="A2166" t="str">
        <f t="shared" si="308"/>
        <v>41</v>
      </c>
      <c r="B2166" t="s">
        <v>812</v>
      </c>
      <c r="C2166" t="str">
        <f t="shared" si="307"/>
        <v>091</v>
      </c>
      <c r="D2166" t="s">
        <v>812</v>
      </c>
      <c r="E2166" t="str">
        <f t="shared" si="312"/>
        <v>09</v>
      </c>
      <c r="F2166" t="str">
        <f>"006"</f>
        <v>006</v>
      </c>
      <c r="G2166" t="str">
        <f>""</f>
        <v/>
      </c>
      <c r="H2166" t="s">
        <v>1</v>
      </c>
      <c r="I2166" t="s">
        <v>3160</v>
      </c>
      <c r="J2166" t="s">
        <v>7523</v>
      </c>
      <c r="K2166" t="str">
        <f t="shared" si="313"/>
        <v>41020</v>
      </c>
    </row>
    <row r="2167" spans="1:11" customFormat="1" x14ac:dyDescent="0.25">
      <c r="A2167" t="str">
        <f t="shared" si="308"/>
        <v>41</v>
      </c>
      <c r="B2167" t="s">
        <v>812</v>
      </c>
      <c r="C2167" t="str">
        <f t="shared" si="307"/>
        <v>091</v>
      </c>
      <c r="D2167" t="s">
        <v>812</v>
      </c>
      <c r="E2167" t="str">
        <f t="shared" si="312"/>
        <v>09</v>
      </c>
      <c r="F2167" t="str">
        <f>"006"</f>
        <v>006</v>
      </c>
      <c r="G2167" t="str">
        <f>""</f>
        <v/>
      </c>
      <c r="H2167" t="s">
        <v>0</v>
      </c>
      <c r="I2167" t="s">
        <v>3160</v>
      </c>
      <c r="J2167" t="s">
        <v>7523</v>
      </c>
      <c r="K2167" t="str">
        <f t="shared" si="313"/>
        <v>41020</v>
      </c>
    </row>
    <row r="2168" spans="1:11" customFormat="1" x14ac:dyDescent="0.25">
      <c r="A2168" t="str">
        <f t="shared" si="308"/>
        <v>41</v>
      </c>
      <c r="B2168" t="s">
        <v>812</v>
      </c>
      <c r="C2168" t="str">
        <f t="shared" si="307"/>
        <v>091</v>
      </c>
      <c r="D2168" t="s">
        <v>812</v>
      </c>
      <c r="E2168" t="str">
        <f t="shared" si="312"/>
        <v>09</v>
      </c>
      <c r="F2168" t="str">
        <f>"007"</f>
        <v>007</v>
      </c>
      <c r="G2168" t="str">
        <f>""</f>
        <v/>
      </c>
      <c r="H2168" t="s">
        <v>3</v>
      </c>
      <c r="I2168" t="s">
        <v>3935</v>
      </c>
      <c r="J2168" t="s">
        <v>7524</v>
      </c>
      <c r="K2168" t="str">
        <f t="shared" si="313"/>
        <v>41020</v>
      </c>
    </row>
    <row r="2169" spans="1:11" customFormat="1" x14ac:dyDescent="0.25">
      <c r="A2169" t="str">
        <f t="shared" si="308"/>
        <v>41</v>
      </c>
      <c r="B2169" t="s">
        <v>812</v>
      </c>
      <c r="C2169" t="str">
        <f t="shared" si="307"/>
        <v>091</v>
      </c>
      <c r="D2169" t="s">
        <v>812</v>
      </c>
      <c r="E2169" t="str">
        <f t="shared" si="312"/>
        <v>09</v>
      </c>
      <c r="F2169" t="str">
        <f>"008"</f>
        <v>008</v>
      </c>
      <c r="G2169" t="str">
        <f>""</f>
        <v/>
      </c>
      <c r="H2169" t="s">
        <v>1</v>
      </c>
      <c r="I2169" t="s">
        <v>3935</v>
      </c>
      <c r="J2169" t="s">
        <v>7524</v>
      </c>
      <c r="K2169" t="str">
        <f t="shared" si="313"/>
        <v>41020</v>
      </c>
    </row>
    <row r="2170" spans="1:11" customFormat="1" x14ac:dyDescent="0.25">
      <c r="A2170" t="str">
        <f t="shared" si="308"/>
        <v>41</v>
      </c>
      <c r="B2170" t="s">
        <v>812</v>
      </c>
      <c r="C2170" t="str">
        <f t="shared" si="307"/>
        <v>091</v>
      </c>
      <c r="D2170" t="s">
        <v>812</v>
      </c>
      <c r="E2170" t="str">
        <f t="shared" si="312"/>
        <v>09</v>
      </c>
      <c r="F2170" t="str">
        <f>"008"</f>
        <v>008</v>
      </c>
      <c r="G2170" t="str">
        <f>""</f>
        <v/>
      </c>
      <c r="H2170" t="s">
        <v>0</v>
      </c>
      <c r="I2170" t="s">
        <v>3935</v>
      </c>
      <c r="J2170" t="s">
        <v>7524</v>
      </c>
      <c r="K2170" t="str">
        <f t="shared" si="313"/>
        <v>41020</v>
      </c>
    </row>
    <row r="2171" spans="1:11" customFormat="1" x14ac:dyDescent="0.25">
      <c r="A2171" t="str">
        <f t="shared" si="308"/>
        <v>41</v>
      </c>
      <c r="B2171" t="s">
        <v>812</v>
      </c>
      <c r="C2171" t="str">
        <f t="shared" si="307"/>
        <v>091</v>
      </c>
      <c r="D2171" t="s">
        <v>812</v>
      </c>
      <c r="E2171" t="str">
        <f t="shared" si="312"/>
        <v>09</v>
      </c>
      <c r="F2171" t="str">
        <f>"009"</f>
        <v>009</v>
      </c>
      <c r="G2171" t="str">
        <f>""</f>
        <v/>
      </c>
      <c r="H2171" t="s">
        <v>3</v>
      </c>
      <c r="I2171" t="s">
        <v>3935</v>
      </c>
      <c r="J2171" t="s">
        <v>7524</v>
      </c>
      <c r="K2171" t="str">
        <f t="shared" si="313"/>
        <v>41020</v>
      </c>
    </row>
    <row r="2172" spans="1:11" customFormat="1" x14ac:dyDescent="0.25">
      <c r="A2172" t="str">
        <f t="shared" si="308"/>
        <v>41</v>
      </c>
      <c r="B2172" t="s">
        <v>812</v>
      </c>
      <c r="C2172" t="str">
        <f t="shared" si="307"/>
        <v>091</v>
      </c>
      <c r="D2172" t="s">
        <v>812</v>
      </c>
      <c r="E2172" t="str">
        <f t="shared" si="312"/>
        <v>09</v>
      </c>
      <c r="F2172" t="str">
        <f>"010"</f>
        <v>010</v>
      </c>
      <c r="G2172" t="str">
        <f>""</f>
        <v/>
      </c>
      <c r="H2172" t="s">
        <v>1</v>
      </c>
      <c r="I2172" t="s">
        <v>3935</v>
      </c>
      <c r="J2172" t="s">
        <v>7524</v>
      </c>
      <c r="K2172" t="str">
        <f t="shared" si="313"/>
        <v>41020</v>
      </c>
    </row>
    <row r="2173" spans="1:11" customFormat="1" x14ac:dyDescent="0.25">
      <c r="A2173" t="str">
        <f t="shared" si="308"/>
        <v>41</v>
      </c>
      <c r="B2173" t="s">
        <v>812</v>
      </c>
      <c r="C2173" t="str">
        <f t="shared" ref="C2173:C2236" si="314">"091"</f>
        <v>091</v>
      </c>
      <c r="D2173" t="s">
        <v>812</v>
      </c>
      <c r="E2173" t="str">
        <f t="shared" si="312"/>
        <v>09</v>
      </c>
      <c r="F2173" t="str">
        <f>"010"</f>
        <v>010</v>
      </c>
      <c r="G2173" t="str">
        <f>""</f>
        <v/>
      </c>
      <c r="H2173" t="s">
        <v>0</v>
      </c>
      <c r="I2173" t="s">
        <v>3935</v>
      </c>
      <c r="J2173" t="s">
        <v>7524</v>
      </c>
      <c r="K2173" t="str">
        <f t="shared" si="313"/>
        <v>41020</v>
      </c>
    </row>
    <row r="2174" spans="1:11" customFormat="1" x14ac:dyDescent="0.25">
      <c r="A2174" t="str">
        <f t="shared" si="308"/>
        <v>41</v>
      </c>
      <c r="B2174" t="s">
        <v>812</v>
      </c>
      <c r="C2174" t="str">
        <f t="shared" si="314"/>
        <v>091</v>
      </c>
      <c r="D2174" t="s">
        <v>812</v>
      </c>
      <c r="E2174" t="str">
        <f t="shared" si="312"/>
        <v>09</v>
      </c>
      <c r="F2174" t="str">
        <f>"010"</f>
        <v>010</v>
      </c>
      <c r="G2174" t="str">
        <f>""</f>
        <v/>
      </c>
      <c r="H2174" t="s">
        <v>2</v>
      </c>
      <c r="I2174" t="s">
        <v>3935</v>
      </c>
      <c r="J2174" t="s">
        <v>7524</v>
      </c>
      <c r="K2174" t="str">
        <f t="shared" si="313"/>
        <v>41020</v>
      </c>
    </row>
    <row r="2175" spans="1:11" customFormat="1" x14ac:dyDescent="0.25">
      <c r="A2175" t="str">
        <f t="shared" si="308"/>
        <v>41</v>
      </c>
      <c r="B2175" t="s">
        <v>812</v>
      </c>
      <c r="C2175" t="str">
        <f t="shared" si="314"/>
        <v>091</v>
      </c>
      <c r="D2175" t="s">
        <v>812</v>
      </c>
      <c r="E2175" t="str">
        <f t="shared" si="312"/>
        <v>09</v>
      </c>
      <c r="F2175" t="str">
        <f>"011"</f>
        <v>011</v>
      </c>
      <c r="G2175" t="str">
        <f>""</f>
        <v/>
      </c>
      <c r="H2175" t="s">
        <v>1</v>
      </c>
      <c r="I2175" t="s">
        <v>3936</v>
      </c>
      <c r="J2175" t="s">
        <v>7525</v>
      </c>
      <c r="K2175" t="str">
        <f t="shared" si="313"/>
        <v>41020</v>
      </c>
    </row>
    <row r="2176" spans="1:11" customFormat="1" x14ac:dyDescent="0.25">
      <c r="A2176" t="str">
        <f t="shared" si="308"/>
        <v>41</v>
      </c>
      <c r="B2176" t="s">
        <v>812</v>
      </c>
      <c r="C2176" t="str">
        <f t="shared" si="314"/>
        <v>091</v>
      </c>
      <c r="D2176" t="s">
        <v>812</v>
      </c>
      <c r="E2176" t="str">
        <f t="shared" si="312"/>
        <v>09</v>
      </c>
      <c r="F2176" t="str">
        <f>"011"</f>
        <v>011</v>
      </c>
      <c r="G2176" t="str">
        <f>""</f>
        <v/>
      </c>
      <c r="H2176" t="s">
        <v>0</v>
      </c>
      <c r="I2176" t="s">
        <v>3936</v>
      </c>
      <c r="J2176" t="s">
        <v>7525</v>
      </c>
      <c r="K2176" t="str">
        <f t="shared" si="313"/>
        <v>41020</v>
      </c>
    </row>
    <row r="2177" spans="1:11" customFormat="1" x14ac:dyDescent="0.25">
      <c r="A2177" t="str">
        <f t="shared" si="308"/>
        <v>41</v>
      </c>
      <c r="B2177" t="s">
        <v>812</v>
      </c>
      <c r="C2177" t="str">
        <f t="shared" si="314"/>
        <v>091</v>
      </c>
      <c r="D2177" t="s">
        <v>812</v>
      </c>
      <c r="E2177" t="str">
        <f t="shared" si="312"/>
        <v>09</v>
      </c>
      <c r="F2177" t="str">
        <f>"012"</f>
        <v>012</v>
      </c>
      <c r="G2177" t="str">
        <f>""</f>
        <v/>
      </c>
      <c r="H2177" t="s">
        <v>1</v>
      </c>
      <c r="I2177" t="s">
        <v>3937</v>
      </c>
      <c r="J2177" t="s">
        <v>7526</v>
      </c>
      <c r="K2177" t="str">
        <f t="shared" ref="K2177:K2187" si="315">"41019"</f>
        <v>41019</v>
      </c>
    </row>
    <row r="2178" spans="1:11" customFormat="1" x14ac:dyDescent="0.25">
      <c r="A2178" t="str">
        <f t="shared" si="308"/>
        <v>41</v>
      </c>
      <c r="B2178" t="s">
        <v>812</v>
      </c>
      <c r="C2178" t="str">
        <f t="shared" si="314"/>
        <v>091</v>
      </c>
      <c r="D2178" t="s">
        <v>812</v>
      </c>
      <c r="E2178" t="str">
        <f t="shared" si="312"/>
        <v>09</v>
      </c>
      <c r="F2178" t="str">
        <f>"012"</f>
        <v>012</v>
      </c>
      <c r="G2178" t="str">
        <f>""</f>
        <v/>
      </c>
      <c r="H2178" t="s">
        <v>0</v>
      </c>
      <c r="I2178" t="s">
        <v>3937</v>
      </c>
      <c r="J2178" t="s">
        <v>7526</v>
      </c>
      <c r="K2178" t="str">
        <f t="shared" si="315"/>
        <v>41019</v>
      </c>
    </row>
    <row r="2179" spans="1:11" customFormat="1" x14ac:dyDescent="0.25">
      <c r="A2179" t="str">
        <f t="shared" ref="A2179:A2242" si="316">"41"</f>
        <v>41</v>
      </c>
      <c r="B2179" t="s">
        <v>812</v>
      </c>
      <c r="C2179" t="str">
        <f t="shared" si="314"/>
        <v>091</v>
      </c>
      <c r="D2179" t="s">
        <v>812</v>
      </c>
      <c r="E2179" t="str">
        <f t="shared" si="312"/>
        <v>09</v>
      </c>
      <c r="F2179" t="str">
        <f>"013"</f>
        <v>013</v>
      </c>
      <c r="G2179" t="str">
        <f>""</f>
        <v/>
      </c>
      <c r="H2179" t="s">
        <v>3</v>
      </c>
      <c r="I2179" t="s">
        <v>3937</v>
      </c>
      <c r="J2179" t="s">
        <v>7526</v>
      </c>
      <c r="K2179" t="str">
        <f t="shared" si="315"/>
        <v>41019</v>
      </c>
    </row>
    <row r="2180" spans="1:11" customFormat="1" x14ac:dyDescent="0.25">
      <c r="A2180" t="str">
        <f t="shared" si="316"/>
        <v>41</v>
      </c>
      <c r="B2180" t="s">
        <v>812</v>
      </c>
      <c r="C2180" t="str">
        <f t="shared" si="314"/>
        <v>091</v>
      </c>
      <c r="D2180" t="s">
        <v>812</v>
      </c>
      <c r="E2180" t="str">
        <f t="shared" si="312"/>
        <v>09</v>
      </c>
      <c r="F2180" t="str">
        <f>"014"</f>
        <v>014</v>
      </c>
      <c r="G2180" t="str">
        <f>""</f>
        <v/>
      </c>
      <c r="H2180" t="s">
        <v>1</v>
      </c>
      <c r="I2180" t="s">
        <v>3209</v>
      </c>
      <c r="J2180" t="s">
        <v>7527</v>
      </c>
      <c r="K2180" t="str">
        <f t="shared" si="315"/>
        <v>41019</v>
      </c>
    </row>
    <row r="2181" spans="1:11" customFormat="1" x14ac:dyDescent="0.25">
      <c r="A2181" t="str">
        <f t="shared" si="316"/>
        <v>41</v>
      </c>
      <c r="B2181" t="s">
        <v>812</v>
      </c>
      <c r="C2181" t="str">
        <f t="shared" si="314"/>
        <v>091</v>
      </c>
      <c r="D2181" t="s">
        <v>812</v>
      </c>
      <c r="E2181" t="str">
        <f t="shared" si="312"/>
        <v>09</v>
      </c>
      <c r="F2181" t="str">
        <f>"014"</f>
        <v>014</v>
      </c>
      <c r="G2181" t="str">
        <f>""</f>
        <v/>
      </c>
      <c r="H2181" t="s">
        <v>0</v>
      </c>
      <c r="I2181" t="s">
        <v>3209</v>
      </c>
      <c r="J2181" t="s">
        <v>7527</v>
      </c>
      <c r="K2181" t="str">
        <f t="shared" si="315"/>
        <v>41019</v>
      </c>
    </row>
    <row r="2182" spans="1:11" customFormat="1" x14ac:dyDescent="0.25">
      <c r="A2182" t="str">
        <f t="shared" si="316"/>
        <v>41</v>
      </c>
      <c r="B2182" t="s">
        <v>812</v>
      </c>
      <c r="C2182" t="str">
        <f t="shared" si="314"/>
        <v>091</v>
      </c>
      <c r="D2182" t="s">
        <v>812</v>
      </c>
      <c r="E2182" t="str">
        <f t="shared" si="312"/>
        <v>09</v>
      </c>
      <c r="F2182" t="str">
        <f>"015"</f>
        <v>015</v>
      </c>
      <c r="G2182" t="str">
        <f>""</f>
        <v/>
      </c>
      <c r="H2182" t="s">
        <v>1</v>
      </c>
      <c r="I2182" t="s">
        <v>3209</v>
      </c>
      <c r="J2182" t="s">
        <v>7527</v>
      </c>
      <c r="K2182" t="str">
        <f t="shared" si="315"/>
        <v>41019</v>
      </c>
    </row>
    <row r="2183" spans="1:11" customFormat="1" x14ac:dyDescent="0.25">
      <c r="A2183" t="str">
        <f t="shared" si="316"/>
        <v>41</v>
      </c>
      <c r="B2183" t="s">
        <v>812</v>
      </c>
      <c r="C2183" t="str">
        <f t="shared" si="314"/>
        <v>091</v>
      </c>
      <c r="D2183" t="s">
        <v>812</v>
      </c>
      <c r="E2183" t="str">
        <f t="shared" si="312"/>
        <v>09</v>
      </c>
      <c r="F2183" t="str">
        <f>"015"</f>
        <v>015</v>
      </c>
      <c r="G2183" t="str">
        <f>""</f>
        <v/>
      </c>
      <c r="H2183" t="s">
        <v>0</v>
      </c>
      <c r="I2183" t="s">
        <v>3209</v>
      </c>
      <c r="J2183" t="s">
        <v>7527</v>
      </c>
      <c r="K2183" t="str">
        <f t="shared" si="315"/>
        <v>41019</v>
      </c>
    </row>
    <row r="2184" spans="1:11" customFormat="1" x14ac:dyDescent="0.25">
      <c r="A2184" t="str">
        <f t="shared" si="316"/>
        <v>41</v>
      </c>
      <c r="B2184" t="s">
        <v>812</v>
      </c>
      <c r="C2184" t="str">
        <f t="shared" si="314"/>
        <v>091</v>
      </c>
      <c r="D2184" t="s">
        <v>812</v>
      </c>
      <c r="E2184" t="str">
        <f t="shared" si="312"/>
        <v>09</v>
      </c>
      <c r="F2184" t="str">
        <f>"016"</f>
        <v>016</v>
      </c>
      <c r="G2184" t="str">
        <f>""</f>
        <v/>
      </c>
      <c r="H2184" t="s">
        <v>1</v>
      </c>
      <c r="I2184" t="s">
        <v>3938</v>
      </c>
      <c r="J2184" t="s">
        <v>7528</v>
      </c>
      <c r="K2184" t="str">
        <f t="shared" si="315"/>
        <v>41019</v>
      </c>
    </row>
    <row r="2185" spans="1:11" customFormat="1" x14ac:dyDescent="0.25">
      <c r="A2185" t="str">
        <f t="shared" si="316"/>
        <v>41</v>
      </c>
      <c r="B2185" t="s">
        <v>812</v>
      </c>
      <c r="C2185" t="str">
        <f t="shared" si="314"/>
        <v>091</v>
      </c>
      <c r="D2185" t="s">
        <v>812</v>
      </c>
      <c r="E2185" t="str">
        <f t="shared" si="312"/>
        <v>09</v>
      </c>
      <c r="F2185" t="str">
        <f>"016"</f>
        <v>016</v>
      </c>
      <c r="G2185" t="str">
        <f>""</f>
        <v/>
      </c>
      <c r="H2185" t="s">
        <v>0</v>
      </c>
      <c r="I2185" t="s">
        <v>3938</v>
      </c>
      <c r="J2185" t="s">
        <v>7528</v>
      </c>
      <c r="K2185" t="str">
        <f t="shared" si="315"/>
        <v>41019</v>
      </c>
    </row>
    <row r="2186" spans="1:11" customFormat="1" x14ac:dyDescent="0.25">
      <c r="A2186" t="str">
        <f t="shared" si="316"/>
        <v>41</v>
      </c>
      <c r="B2186" t="s">
        <v>812</v>
      </c>
      <c r="C2186" t="str">
        <f t="shared" si="314"/>
        <v>091</v>
      </c>
      <c r="D2186" t="s">
        <v>812</v>
      </c>
      <c r="E2186" t="str">
        <f t="shared" si="312"/>
        <v>09</v>
      </c>
      <c r="F2186" t="str">
        <f>"017"</f>
        <v>017</v>
      </c>
      <c r="G2186" t="str">
        <f>""</f>
        <v/>
      </c>
      <c r="H2186" t="s">
        <v>1</v>
      </c>
      <c r="I2186" t="s">
        <v>3938</v>
      </c>
      <c r="J2186" t="s">
        <v>7528</v>
      </c>
      <c r="K2186" t="str">
        <f t="shared" si="315"/>
        <v>41019</v>
      </c>
    </row>
    <row r="2187" spans="1:11" customFormat="1" x14ac:dyDescent="0.25">
      <c r="A2187" t="str">
        <f t="shared" si="316"/>
        <v>41</v>
      </c>
      <c r="B2187" t="s">
        <v>812</v>
      </c>
      <c r="C2187" t="str">
        <f t="shared" si="314"/>
        <v>091</v>
      </c>
      <c r="D2187" t="s">
        <v>812</v>
      </c>
      <c r="E2187" t="str">
        <f t="shared" si="312"/>
        <v>09</v>
      </c>
      <c r="F2187" t="str">
        <f>"017"</f>
        <v>017</v>
      </c>
      <c r="G2187" t="str">
        <f>""</f>
        <v/>
      </c>
      <c r="H2187" t="s">
        <v>0</v>
      </c>
      <c r="I2187" t="s">
        <v>3938</v>
      </c>
      <c r="J2187" t="s">
        <v>7528</v>
      </c>
      <c r="K2187" t="str">
        <f t="shared" si="315"/>
        <v>41019</v>
      </c>
    </row>
    <row r="2188" spans="1:11" customFormat="1" x14ac:dyDescent="0.25">
      <c r="A2188" t="str">
        <f t="shared" si="316"/>
        <v>41</v>
      </c>
      <c r="B2188" t="s">
        <v>812</v>
      </c>
      <c r="C2188" t="str">
        <f t="shared" si="314"/>
        <v>091</v>
      </c>
      <c r="D2188" t="s">
        <v>812</v>
      </c>
      <c r="E2188" t="str">
        <f t="shared" si="312"/>
        <v>09</v>
      </c>
      <c r="F2188" t="str">
        <f>"018"</f>
        <v>018</v>
      </c>
      <c r="G2188" t="str">
        <f>""</f>
        <v/>
      </c>
      <c r="H2188" t="s">
        <v>1</v>
      </c>
      <c r="I2188" t="s">
        <v>3939</v>
      </c>
      <c r="J2188" t="s">
        <v>7529</v>
      </c>
      <c r="K2188" t="str">
        <f>"41016"</f>
        <v>41016</v>
      </c>
    </row>
    <row r="2189" spans="1:11" customFormat="1" x14ac:dyDescent="0.25">
      <c r="A2189" t="str">
        <f t="shared" si="316"/>
        <v>41</v>
      </c>
      <c r="B2189" t="s">
        <v>812</v>
      </c>
      <c r="C2189" t="str">
        <f t="shared" si="314"/>
        <v>091</v>
      </c>
      <c r="D2189" t="s">
        <v>812</v>
      </c>
      <c r="E2189" t="str">
        <f t="shared" si="312"/>
        <v>09</v>
      </c>
      <c r="F2189" t="str">
        <f>"018"</f>
        <v>018</v>
      </c>
      <c r="G2189" t="str">
        <f>""</f>
        <v/>
      </c>
      <c r="H2189" t="s">
        <v>0</v>
      </c>
      <c r="I2189" t="s">
        <v>3939</v>
      </c>
      <c r="J2189" t="s">
        <v>7529</v>
      </c>
      <c r="K2189" t="str">
        <f>"41016"</f>
        <v>41016</v>
      </c>
    </row>
    <row r="2190" spans="1:11" customFormat="1" x14ac:dyDescent="0.25">
      <c r="A2190" t="str">
        <f t="shared" si="316"/>
        <v>41</v>
      </c>
      <c r="B2190" t="s">
        <v>812</v>
      </c>
      <c r="C2190" t="str">
        <f t="shared" si="314"/>
        <v>091</v>
      </c>
      <c r="D2190" t="s">
        <v>812</v>
      </c>
      <c r="E2190" t="str">
        <f t="shared" si="312"/>
        <v>09</v>
      </c>
      <c r="F2190" t="str">
        <f>"019"</f>
        <v>019</v>
      </c>
      <c r="G2190" t="str">
        <f>""</f>
        <v/>
      </c>
      <c r="H2190" t="s">
        <v>1</v>
      </c>
      <c r="I2190" t="s">
        <v>3940</v>
      </c>
      <c r="J2190" t="s">
        <v>7530</v>
      </c>
      <c r="K2190" t="str">
        <f t="shared" ref="K2190:K2195" si="317">"41017"</f>
        <v>41017</v>
      </c>
    </row>
    <row r="2191" spans="1:11" customFormat="1" x14ac:dyDescent="0.25">
      <c r="A2191" t="str">
        <f t="shared" si="316"/>
        <v>41</v>
      </c>
      <c r="B2191" t="s">
        <v>812</v>
      </c>
      <c r="C2191" t="str">
        <f t="shared" si="314"/>
        <v>091</v>
      </c>
      <c r="D2191" t="s">
        <v>812</v>
      </c>
      <c r="E2191" t="str">
        <f t="shared" si="312"/>
        <v>09</v>
      </c>
      <c r="F2191" t="str">
        <f>"019"</f>
        <v>019</v>
      </c>
      <c r="G2191" t="str">
        <f>""</f>
        <v/>
      </c>
      <c r="H2191" t="s">
        <v>0</v>
      </c>
      <c r="I2191" t="s">
        <v>3940</v>
      </c>
      <c r="J2191" t="s">
        <v>7530</v>
      </c>
      <c r="K2191" t="str">
        <f t="shared" si="317"/>
        <v>41017</v>
      </c>
    </row>
    <row r="2192" spans="1:11" customFormat="1" x14ac:dyDescent="0.25">
      <c r="A2192" t="str">
        <f t="shared" si="316"/>
        <v>41</v>
      </c>
      <c r="B2192" t="s">
        <v>812</v>
      </c>
      <c r="C2192" t="str">
        <f t="shared" si="314"/>
        <v>091</v>
      </c>
      <c r="D2192" t="s">
        <v>812</v>
      </c>
      <c r="E2192" t="str">
        <f t="shared" si="312"/>
        <v>09</v>
      </c>
      <c r="F2192" t="str">
        <f>"020"</f>
        <v>020</v>
      </c>
      <c r="G2192" t="str">
        <f>""</f>
        <v/>
      </c>
      <c r="H2192" t="s">
        <v>3</v>
      </c>
      <c r="I2192" t="s">
        <v>3940</v>
      </c>
      <c r="J2192" t="s">
        <v>7530</v>
      </c>
      <c r="K2192" t="str">
        <f t="shared" si="317"/>
        <v>41017</v>
      </c>
    </row>
    <row r="2193" spans="1:11" customFormat="1" x14ac:dyDescent="0.25">
      <c r="A2193" t="str">
        <f t="shared" si="316"/>
        <v>41</v>
      </c>
      <c r="B2193" t="s">
        <v>812</v>
      </c>
      <c r="C2193" t="str">
        <f t="shared" si="314"/>
        <v>091</v>
      </c>
      <c r="D2193" t="s">
        <v>812</v>
      </c>
      <c r="E2193" t="str">
        <f t="shared" si="312"/>
        <v>09</v>
      </c>
      <c r="F2193" t="str">
        <f>"021"</f>
        <v>021</v>
      </c>
      <c r="G2193" t="str">
        <f>""</f>
        <v/>
      </c>
      <c r="H2193" t="s">
        <v>3</v>
      </c>
      <c r="I2193" t="s">
        <v>3941</v>
      </c>
      <c r="J2193" t="s">
        <v>7531</v>
      </c>
      <c r="K2193" t="str">
        <f t="shared" si="317"/>
        <v>41017</v>
      </c>
    </row>
    <row r="2194" spans="1:11" customFormat="1" x14ac:dyDescent="0.25">
      <c r="A2194" t="str">
        <f t="shared" si="316"/>
        <v>41</v>
      </c>
      <c r="B2194" t="s">
        <v>812</v>
      </c>
      <c r="C2194" t="str">
        <f t="shared" si="314"/>
        <v>091</v>
      </c>
      <c r="D2194" t="s">
        <v>812</v>
      </c>
      <c r="E2194" t="str">
        <f t="shared" si="312"/>
        <v>09</v>
      </c>
      <c r="F2194" t="str">
        <f>"022"</f>
        <v>022</v>
      </c>
      <c r="G2194" t="str">
        <f>""</f>
        <v/>
      </c>
      <c r="H2194" t="s">
        <v>1</v>
      </c>
      <c r="I2194" t="s">
        <v>3941</v>
      </c>
      <c r="J2194" t="s">
        <v>7531</v>
      </c>
      <c r="K2194" t="str">
        <f t="shared" si="317"/>
        <v>41017</v>
      </c>
    </row>
    <row r="2195" spans="1:11" customFormat="1" x14ac:dyDescent="0.25">
      <c r="A2195" t="str">
        <f t="shared" si="316"/>
        <v>41</v>
      </c>
      <c r="B2195" t="s">
        <v>812</v>
      </c>
      <c r="C2195" t="str">
        <f t="shared" si="314"/>
        <v>091</v>
      </c>
      <c r="D2195" t="s">
        <v>812</v>
      </c>
      <c r="E2195" t="str">
        <f t="shared" si="312"/>
        <v>09</v>
      </c>
      <c r="F2195" t="str">
        <f>"022"</f>
        <v>022</v>
      </c>
      <c r="G2195" t="str">
        <f>""</f>
        <v/>
      </c>
      <c r="H2195" t="s">
        <v>0</v>
      </c>
      <c r="I2195" t="s">
        <v>3941</v>
      </c>
      <c r="J2195" t="s">
        <v>7531</v>
      </c>
      <c r="K2195" t="str">
        <f t="shared" si="317"/>
        <v>41017</v>
      </c>
    </row>
    <row r="2196" spans="1:11" customFormat="1" x14ac:dyDescent="0.25">
      <c r="A2196" t="str">
        <f t="shared" si="316"/>
        <v>41</v>
      </c>
      <c r="B2196" t="s">
        <v>812</v>
      </c>
      <c r="C2196" t="str">
        <f t="shared" si="314"/>
        <v>091</v>
      </c>
      <c r="D2196" t="s">
        <v>812</v>
      </c>
      <c r="E2196" t="str">
        <f t="shared" si="312"/>
        <v>09</v>
      </c>
      <c r="F2196" t="str">
        <f>"023"</f>
        <v>023</v>
      </c>
      <c r="G2196" t="str">
        <f>""</f>
        <v/>
      </c>
      <c r="H2196" t="s">
        <v>1</v>
      </c>
      <c r="I2196" t="s">
        <v>3942</v>
      </c>
      <c r="J2196" t="s">
        <v>7532</v>
      </c>
      <c r="K2196" t="str">
        <f t="shared" ref="K2196:K2206" si="318">"41016"</f>
        <v>41016</v>
      </c>
    </row>
    <row r="2197" spans="1:11" customFormat="1" x14ac:dyDescent="0.25">
      <c r="A2197" t="str">
        <f t="shared" si="316"/>
        <v>41</v>
      </c>
      <c r="B2197" t="s">
        <v>812</v>
      </c>
      <c r="C2197" t="str">
        <f t="shared" si="314"/>
        <v>091</v>
      </c>
      <c r="D2197" t="s">
        <v>812</v>
      </c>
      <c r="E2197" t="str">
        <f t="shared" si="312"/>
        <v>09</v>
      </c>
      <c r="F2197" t="str">
        <f>"023"</f>
        <v>023</v>
      </c>
      <c r="G2197" t="str">
        <f>""</f>
        <v/>
      </c>
      <c r="H2197" t="s">
        <v>0</v>
      </c>
      <c r="I2197" t="s">
        <v>3942</v>
      </c>
      <c r="J2197" t="s">
        <v>7532</v>
      </c>
      <c r="K2197" t="str">
        <f t="shared" si="318"/>
        <v>41016</v>
      </c>
    </row>
    <row r="2198" spans="1:11" customFormat="1" x14ac:dyDescent="0.25">
      <c r="A2198" t="str">
        <f t="shared" si="316"/>
        <v>41</v>
      </c>
      <c r="B2198" t="s">
        <v>812</v>
      </c>
      <c r="C2198" t="str">
        <f t="shared" si="314"/>
        <v>091</v>
      </c>
      <c r="D2198" t="s">
        <v>812</v>
      </c>
      <c r="E2198" t="str">
        <f t="shared" si="312"/>
        <v>09</v>
      </c>
      <c r="F2198" t="str">
        <f>"024"</f>
        <v>024</v>
      </c>
      <c r="G2198" t="str">
        <f>""</f>
        <v/>
      </c>
      <c r="H2198" t="s">
        <v>1</v>
      </c>
      <c r="I2198" t="s">
        <v>3942</v>
      </c>
      <c r="J2198" t="s">
        <v>7532</v>
      </c>
      <c r="K2198" t="str">
        <f t="shared" si="318"/>
        <v>41016</v>
      </c>
    </row>
    <row r="2199" spans="1:11" customFormat="1" x14ac:dyDescent="0.25">
      <c r="A2199" t="str">
        <f t="shared" si="316"/>
        <v>41</v>
      </c>
      <c r="B2199" t="s">
        <v>812</v>
      </c>
      <c r="C2199" t="str">
        <f t="shared" si="314"/>
        <v>091</v>
      </c>
      <c r="D2199" t="s">
        <v>812</v>
      </c>
      <c r="E2199" t="str">
        <f t="shared" si="312"/>
        <v>09</v>
      </c>
      <c r="F2199" t="str">
        <f>"024"</f>
        <v>024</v>
      </c>
      <c r="G2199" t="str">
        <f>""</f>
        <v/>
      </c>
      <c r="H2199" t="s">
        <v>0</v>
      </c>
      <c r="I2199" t="s">
        <v>3942</v>
      </c>
      <c r="J2199" t="s">
        <v>7532</v>
      </c>
      <c r="K2199" t="str">
        <f t="shared" si="318"/>
        <v>41016</v>
      </c>
    </row>
    <row r="2200" spans="1:11" customFormat="1" x14ac:dyDescent="0.25">
      <c r="A2200" t="str">
        <f t="shared" si="316"/>
        <v>41</v>
      </c>
      <c r="B2200" t="s">
        <v>812</v>
      </c>
      <c r="C2200" t="str">
        <f t="shared" si="314"/>
        <v>091</v>
      </c>
      <c r="D2200" t="s">
        <v>812</v>
      </c>
      <c r="E2200" t="str">
        <f t="shared" si="312"/>
        <v>09</v>
      </c>
      <c r="F2200" t="str">
        <f>"025"</f>
        <v>025</v>
      </c>
      <c r="G2200" t="str">
        <f>""</f>
        <v/>
      </c>
      <c r="H2200" t="s">
        <v>1</v>
      </c>
      <c r="I2200" t="s">
        <v>3939</v>
      </c>
      <c r="J2200" t="s">
        <v>7529</v>
      </c>
      <c r="K2200" t="str">
        <f t="shared" si="318"/>
        <v>41016</v>
      </c>
    </row>
    <row r="2201" spans="1:11" customFormat="1" x14ac:dyDescent="0.25">
      <c r="A2201" t="str">
        <f t="shared" si="316"/>
        <v>41</v>
      </c>
      <c r="B2201" t="s">
        <v>812</v>
      </c>
      <c r="C2201" t="str">
        <f t="shared" si="314"/>
        <v>091</v>
      </c>
      <c r="D2201" t="s">
        <v>812</v>
      </c>
      <c r="E2201" t="str">
        <f t="shared" si="312"/>
        <v>09</v>
      </c>
      <c r="F2201" t="str">
        <f>"025"</f>
        <v>025</v>
      </c>
      <c r="G2201" t="str">
        <f>""</f>
        <v/>
      </c>
      <c r="H2201" t="s">
        <v>0</v>
      </c>
      <c r="I2201" t="s">
        <v>3939</v>
      </c>
      <c r="J2201" t="s">
        <v>7529</v>
      </c>
      <c r="K2201" t="str">
        <f t="shared" si="318"/>
        <v>41016</v>
      </c>
    </row>
    <row r="2202" spans="1:11" customFormat="1" x14ac:dyDescent="0.25">
      <c r="A2202" t="str">
        <f t="shared" si="316"/>
        <v>41</v>
      </c>
      <c r="B2202" t="s">
        <v>812</v>
      </c>
      <c r="C2202" t="str">
        <f t="shared" si="314"/>
        <v>091</v>
      </c>
      <c r="D2202" t="s">
        <v>812</v>
      </c>
      <c r="E2202" t="str">
        <f t="shared" si="312"/>
        <v>09</v>
      </c>
      <c r="F2202" t="str">
        <f>"025"</f>
        <v>025</v>
      </c>
      <c r="G2202" t="str">
        <f>""</f>
        <v/>
      </c>
      <c r="H2202" t="s">
        <v>2</v>
      </c>
      <c r="I2202" t="s">
        <v>3939</v>
      </c>
      <c r="J2202" t="s">
        <v>7529</v>
      </c>
      <c r="K2202" t="str">
        <f t="shared" si="318"/>
        <v>41016</v>
      </c>
    </row>
    <row r="2203" spans="1:11" customFormat="1" x14ac:dyDescent="0.25">
      <c r="A2203" t="str">
        <f t="shared" si="316"/>
        <v>41</v>
      </c>
      <c r="B2203" t="s">
        <v>812</v>
      </c>
      <c r="C2203" t="str">
        <f t="shared" si="314"/>
        <v>091</v>
      </c>
      <c r="D2203" t="s">
        <v>812</v>
      </c>
      <c r="E2203" t="str">
        <f t="shared" si="312"/>
        <v>09</v>
      </c>
      <c r="F2203" t="str">
        <f>"026"</f>
        <v>026</v>
      </c>
      <c r="G2203" t="str">
        <f>""</f>
        <v/>
      </c>
      <c r="H2203" t="s">
        <v>1</v>
      </c>
      <c r="I2203" t="s">
        <v>3943</v>
      </c>
      <c r="J2203" t="s">
        <v>7533</v>
      </c>
      <c r="K2203" t="str">
        <f t="shared" si="318"/>
        <v>41016</v>
      </c>
    </row>
    <row r="2204" spans="1:11" customFormat="1" x14ac:dyDescent="0.25">
      <c r="A2204" t="str">
        <f t="shared" si="316"/>
        <v>41</v>
      </c>
      <c r="B2204" t="s">
        <v>812</v>
      </c>
      <c r="C2204" t="str">
        <f t="shared" si="314"/>
        <v>091</v>
      </c>
      <c r="D2204" t="s">
        <v>812</v>
      </c>
      <c r="E2204" t="str">
        <f t="shared" si="312"/>
        <v>09</v>
      </c>
      <c r="F2204" t="str">
        <f>"026"</f>
        <v>026</v>
      </c>
      <c r="G2204" t="str">
        <f>""</f>
        <v/>
      </c>
      <c r="H2204" t="s">
        <v>0</v>
      </c>
      <c r="I2204" t="s">
        <v>3943</v>
      </c>
      <c r="J2204" t="s">
        <v>7533</v>
      </c>
      <c r="K2204" t="str">
        <f t="shared" si="318"/>
        <v>41016</v>
      </c>
    </row>
    <row r="2205" spans="1:11" customFormat="1" x14ac:dyDescent="0.25">
      <c r="A2205" t="str">
        <f t="shared" si="316"/>
        <v>41</v>
      </c>
      <c r="B2205" t="s">
        <v>812</v>
      </c>
      <c r="C2205" t="str">
        <f t="shared" si="314"/>
        <v>091</v>
      </c>
      <c r="D2205" t="s">
        <v>812</v>
      </c>
      <c r="E2205" t="str">
        <f t="shared" si="312"/>
        <v>09</v>
      </c>
      <c r="F2205" t="str">
        <f>"027"</f>
        <v>027</v>
      </c>
      <c r="G2205" t="str">
        <f>""</f>
        <v/>
      </c>
      <c r="H2205" t="s">
        <v>1</v>
      </c>
      <c r="I2205" t="s">
        <v>3943</v>
      </c>
      <c r="J2205" t="s">
        <v>7533</v>
      </c>
      <c r="K2205" t="str">
        <f t="shared" si="318"/>
        <v>41016</v>
      </c>
    </row>
    <row r="2206" spans="1:11" customFormat="1" x14ac:dyDescent="0.25">
      <c r="A2206" t="str">
        <f t="shared" si="316"/>
        <v>41</v>
      </c>
      <c r="B2206" t="s">
        <v>812</v>
      </c>
      <c r="C2206" t="str">
        <f t="shared" si="314"/>
        <v>091</v>
      </c>
      <c r="D2206" t="s">
        <v>812</v>
      </c>
      <c r="E2206" t="str">
        <f t="shared" si="312"/>
        <v>09</v>
      </c>
      <c r="F2206" t="str">
        <f>"027"</f>
        <v>027</v>
      </c>
      <c r="G2206" t="str">
        <f>""</f>
        <v/>
      </c>
      <c r="H2206" t="s">
        <v>0</v>
      </c>
      <c r="I2206" t="s">
        <v>3943</v>
      </c>
      <c r="J2206" t="s">
        <v>7533</v>
      </c>
      <c r="K2206" t="str">
        <f t="shared" si="318"/>
        <v>41016</v>
      </c>
    </row>
    <row r="2207" spans="1:11" customFormat="1" x14ac:dyDescent="0.25">
      <c r="A2207" t="str">
        <f t="shared" si="316"/>
        <v>41</v>
      </c>
      <c r="B2207" t="s">
        <v>812</v>
      </c>
      <c r="C2207" t="str">
        <f t="shared" si="314"/>
        <v>091</v>
      </c>
      <c r="D2207" t="s">
        <v>812</v>
      </c>
      <c r="E2207" t="str">
        <f t="shared" si="312"/>
        <v>09</v>
      </c>
      <c r="F2207" t="str">
        <f>"028"</f>
        <v>028</v>
      </c>
      <c r="G2207" t="str">
        <f>""</f>
        <v/>
      </c>
      <c r="H2207" t="s">
        <v>1</v>
      </c>
      <c r="I2207" t="s">
        <v>3933</v>
      </c>
      <c r="J2207" t="s">
        <v>7521</v>
      </c>
      <c r="K2207" t="str">
        <f t="shared" ref="K2207:K2229" si="319">"41020"</f>
        <v>41020</v>
      </c>
    </row>
    <row r="2208" spans="1:11" customFormat="1" x14ac:dyDescent="0.25">
      <c r="A2208" t="str">
        <f t="shared" si="316"/>
        <v>41</v>
      </c>
      <c r="B2208" t="s">
        <v>812</v>
      </c>
      <c r="C2208" t="str">
        <f t="shared" si="314"/>
        <v>091</v>
      </c>
      <c r="D2208" t="s">
        <v>812</v>
      </c>
      <c r="E2208" t="str">
        <f t="shared" si="312"/>
        <v>09</v>
      </c>
      <c r="F2208" t="str">
        <f>"028"</f>
        <v>028</v>
      </c>
      <c r="G2208" t="str">
        <f>""</f>
        <v/>
      </c>
      <c r="H2208" t="s">
        <v>0</v>
      </c>
      <c r="I2208" t="s">
        <v>3933</v>
      </c>
      <c r="J2208" t="s">
        <v>7521</v>
      </c>
      <c r="K2208" t="str">
        <f t="shared" si="319"/>
        <v>41020</v>
      </c>
    </row>
    <row r="2209" spans="1:11" customFormat="1" x14ac:dyDescent="0.25">
      <c r="A2209" t="str">
        <f t="shared" si="316"/>
        <v>41</v>
      </c>
      <c r="B2209" t="s">
        <v>812</v>
      </c>
      <c r="C2209" t="str">
        <f t="shared" si="314"/>
        <v>091</v>
      </c>
      <c r="D2209" t="s">
        <v>812</v>
      </c>
      <c r="E2209" t="str">
        <f t="shared" si="312"/>
        <v>09</v>
      </c>
      <c r="F2209" t="str">
        <f>"028"</f>
        <v>028</v>
      </c>
      <c r="G2209" t="str">
        <f>""</f>
        <v/>
      </c>
      <c r="H2209" t="s">
        <v>2</v>
      </c>
      <c r="I2209" t="s">
        <v>3933</v>
      </c>
      <c r="J2209" t="s">
        <v>7521</v>
      </c>
      <c r="K2209" t="str">
        <f t="shared" si="319"/>
        <v>41020</v>
      </c>
    </row>
    <row r="2210" spans="1:11" customFormat="1" x14ac:dyDescent="0.25">
      <c r="A2210" t="str">
        <f t="shared" si="316"/>
        <v>41</v>
      </c>
      <c r="B2210" t="s">
        <v>812</v>
      </c>
      <c r="C2210" t="str">
        <f t="shared" si="314"/>
        <v>091</v>
      </c>
      <c r="D2210" t="s">
        <v>812</v>
      </c>
      <c r="E2210" t="str">
        <f t="shared" si="312"/>
        <v>09</v>
      </c>
      <c r="F2210" t="str">
        <f>"029"</f>
        <v>029</v>
      </c>
      <c r="G2210" t="str">
        <f>""</f>
        <v/>
      </c>
      <c r="H2210" t="s">
        <v>1</v>
      </c>
      <c r="I2210" t="s">
        <v>3944</v>
      </c>
      <c r="J2210" t="s">
        <v>7534</v>
      </c>
      <c r="K2210" t="str">
        <f t="shared" si="319"/>
        <v>41020</v>
      </c>
    </row>
    <row r="2211" spans="1:11" customFormat="1" x14ac:dyDescent="0.25">
      <c r="A2211" t="str">
        <f t="shared" si="316"/>
        <v>41</v>
      </c>
      <c r="B2211" t="s">
        <v>812</v>
      </c>
      <c r="C2211" t="str">
        <f t="shared" si="314"/>
        <v>091</v>
      </c>
      <c r="D2211" t="s">
        <v>812</v>
      </c>
      <c r="E2211" t="str">
        <f t="shared" si="312"/>
        <v>09</v>
      </c>
      <c r="F2211" t="str">
        <f>"029"</f>
        <v>029</v>
      </c>
      <c r="G2211" t="str">
        <f>""</f>
        <v/>
      </c>
      <c r="H2211" t="s">
        <v>0</v>
      </c>
      <c r="I2211" t="s">
        <v>3944</v>
      </c>
      <c r="J2211" t="s">
        <v>7534</v>
      </c>
      <c r="K2211" t="str">
        <f t="shared" si="319"/>
        <v>41020</v>
      </c>
    </row>
    <row r="2212" spans="1:11" customFormat="1" x14ac:dyDescent="0.25">
      <c r="A2212" t="str">
        <f t="shared" si="316"/>
        <v>41</v>
      </c>
      <c r="B2212" t="s">
        <v>812</v>
      </c>
      <c r="C2212" t="str">
        <f t="shared" si="314"/>
        <v>091</v>
      </c>
      <c r="D2212" t="s">
        <v>812</v>
      </c>
      <c r="E2212" t="str">
        <f t="shared" si="312"/>
        <v>09</v>
      </c>
      <c r="F2212" t="str">
        <f>"030"</f>
        <v>030</v>
      </c>
      <c r="G2212" t="str">
        <f>""</f>
        <v/>
      </c>
      <c r="H2212" t="s">
        <v>1</v>
      </c>
      <c r="I2212" t="s">
        <v>3299</v>
      </c>
      <c r="J2212" t="s">
        <v>7535</v>
      </c>
      <c r="K2212" t="str">
        <f t="shared" si="319"/>
        <v>41020</v>
      </c>
    </row>
    <row r="2213" spans="1:11" customFormat="1" x14ac:dyDescent="0.25">
      <c r="A2213" t="str">
        <f t="shared" si="316"/>
        <v>41</v>
      </c>
      <c r="B2213" t="s">
        <v>812</v>
      </c>
      <c r="C2213" t="str">
        <f t="shared" si="314"/>
        <v>091</v>
      </c>
      <c r="D2213" t="s">
        <v>812</v>
      </c>
      <c r="E2213" t="str">
        <f t="shared" si="312"/>
        <v>09</v>
      </c>
      <c r="F2213" t="str">
        <f>"030"</f>
        <v>030</v>
      </c>
      <c r="G2213" t="str">
        <f>""</f>
        <v/>
      </c>
      <c r="H2213" t="s">
        <v>0</v>
      </c>
      <c r="I2213" t="s">
        <v>3299</v>
      </c>
      <c r="J2213" t="s">
        <v>7535</v>
      </c>
      <c r="K2213" t="str">
        <f t="shared" si="319"/>
        <v>41020</v>
      </c>
    </row>
    <row r="2214" spans="1:11" customFormat="1" x14ac:dyDescent="0.25">
      <c r="A2214" t="str">
        <f t="shared" si="316"/>
        <v>41</v>
      </c>
      <c r="B2214" t="s">
        <v>812</v>
      </c>
      <c r="C2214" t="str">
        <f t="shared" si="314"/>
        <v>091</v>
      </c>
      <c r="D2214" t="s">
        <v>812</v>
      </c>
      <c r="E2214" t="str">
        <f t="shared" si="312"/>
        <v>09</v>
      </c>
      <c r="F2214" t="str">
        <f>"031"</f>
        <v>031</v>
      </c>
      <c r="G2214" t="str">
        <f>""</f>
        <v/>
      </c>
      <c r="H2214" t="s">
        <v>1</v>
      </c>
      <c r="I2214" t="s">
        <v>3945</v>
      </c>
      <c r="J2214" t="s">
        <v>7536</v>
      </c>
      <c r="K2214" t="str">
        <f t="shared" si="319"/>
        <v>41020</v>
      </c>
    </row>
    <row r="2215" spans="1:11" customFormat="1" x14ac:dyDescent="0.25">
      <c r="A2215" t="str">
        <f t="shared" si="316"/>
        <v>41</v>
      </c>
      <c r="B2215" t="s">
        <v>812</v>
      </c>
      <c r="C2215" t="str">
        <f t="shared" si="314"/>
        <v>091</v>
      </c>
      <c r="D2215" t="s">
        <v>812</v>
      </c>
      <c r="E2215" t="str">
        <f t="shared" si="312"/>
        <v>09</v>
      </c>
      <c r="F2215" t="str">
        <f>"031"</f>
        <v>031</v>
      </c>
      <c r="G2215" t="str">
        <f>""</f>
        <v/>
      </c>
      <c r="H2215" t="s">
        <v>0</v>
      </c>
      <c r="I2215" t="s">
        <v>3945</v>
      </c>
      <c r="J2215" t="s">
        <v>7536</v>
      </c>
      <c r="K2215" t="str">
        <f t="shared" si="319"/>
        <v>41020</v>
      </c>
    </row>
    <row r="2216" spans="1:11" customFormat="1" x14ac:dyDescent="0.25">
      <c r="A2216" t="str">
        <f t="shared" si="316"/>
        <v>41</v>
      </c>
      <c r="B2216" t="s">
        <v>812</v>
      </c>
      <c r="C2216" t="str">
        <f t="shared" si="314"/>
        <v>091</v>
      </c>
      <c r="D2216" t="s">
        <v>812</v>
      </c>
      <c r="E2216" t="str">
        <f t="shared" si="312"/>
        <v>09</v>
      </c>
      <c r="F2216" t="str">
        <f>"032"</f>
        <v>032</v>
      </c>
      <c r="G2216" t="str">
        <f>""</f>
        <v/>
      </c>
      <c r="H2216" t="s">
        <v>1</v>
      </c>
      <c r="I2216" t="s">
        <v>3945</v>
      </c>
      <c r="J2216" t="s">
        <v>7536</v>
      </c>
      <c r="K2216" t="str">
        <f t="shared" si="319"/>
        <v>41020</v>
      </c>
    </row>
    <row r="2217" spans="1:11" customFormat="1" x14ac:dyDescent="0.25">
      <c r="A2217" t="str">
        <f t="shared" si="316"/>
        <v>41</v>
      </c>
      <c r="B2217" t="s">
        <v>812</v>
      </c>
      <c r="C2217" t="str">
        <f t="shared" si="314"/>
        <v>091</v>
      </c>
      <c r="D2217" t="s">
        <v>812</v>
      </c>
      <c r="E2217" t="str">
        <f t="shared" si="312"/>
        <v>09</v>
      </c>
      <c r="F2217" t="str">
        <f>"032"</f>
        <v>032</v>
      </c>
      <c r="G2217" t="str">
        <f>""</f>
        <v/>
      </c>
      <c r="H2217" t="s">
        <v>0</v>
      </c>
      <c r="I2217" t="s">
        <v>3945</v>
      </c>
      <c r="J2217" t="s">
        <v>7536</v>
      </c>
      <c r="K2217" t="str">
        <f t="shared" si="319"/>
        <v>41020</v>
      </c>
    </row>
    <row r="2218" spans="1:11" customFormat="1" x14ac:dyDescent="0.25">
      <c r="A2218" t="str">
        <f t="shared" si="316"/>
        <v>41</v>
      </c>
      <c r="B2218" t="s">
        <v>812</v>
      </c>
      <c r="C2218" t="str">
        <f t="shared" si="314"/>
        <v>091</v>
      </c>
      <c r="D2218" t="s">
        <v>812</v>
      </c>
      <c r="E2218" t="str">
        <f t="shared" ref="E2218:E2281" si="320">"09"</f>
        <v>09</v>
      </c>
      <c r="F2218" t="str">
        <f>"033"</f>
        <v>033</v>
      </c>
      <c r="G2218" t="str">
        <f>""</f>
        <v/>
      </c>
      <c r="H2218" t="s">
        <v>1</v>
      </c>
      <c r="I2218" t="s">
        <v>3946</v>
      </c>
      <c r="J2218" t="s">
        <v>7537</v>
      </c>
      <c r="K2218" t="str">
        <f t="shared" si="319"/>
        <v>41020</v>
      </c>
    </row>
    <row r="2219" spans="1:11" customFormat="1" x14ac:dyDescent="0.25">
      <c r="A2219" t="str">
        <f t="shared" si="316"/>
        <v>41</v>
      </c>
      <c r="B2219" t="s">
        <v>812</v>
      </c>
      <c r="C2219" t="str">
        <f t="shared" si="314"/>
        <v>091</v>
      </c>
      <c r="D2219" t="s">
        <v>812</v>
      </c>
      <c r="E2219" t="str">
        <f t="shared" si="320"/>
        <v>09</v>
      </c>
      <c r="F2219" t="str">
        <f>"033"</f>
        <v>033</v>
      </c>
      <c r="G2219" t="str">
        <f>""</f>
        <v/>
      </c>
      <c r="H2219" t="s">
        <v>0</v>
      </c>
      <c r="I2219" t="s">
        <v>3946</v>
      </c>
      <c r="J2219" t="s">
        <v>7537</v>
      </c>
      <c r="K2219" t="str">
        <f t="shared" si="319"/>
        <v>41020</v>
      </c>
    </row>
    <row r="2220" spans="1:11" customFormat="1" x14ac:dyDescent="0.25">
      <c r="A2220" t="str">
        <f t="shared" si="316"/>
        <v>41</v>
      </c>
      <c r="B2220" t="s">
        <v>812</v>
      </c>
      <c r="C2220" t="str">
        <f t="shared" si="314"/>
        <v>091</v>
      </c>
      <c r="D2220" t="s">
        <v>812</v>
      </c>
      <c r="E2220" t="str">
        <f t="shared" si="320"/>
        <v>09</v>
      </c>
      <c r="F2220" t="str">
        <f>"033"</f>
        <v>033</v>
      </c>
      <c r="G2220" t="str">
        <f>""</f>
        <v/>
      </c>
      <c r="H2220" t="s">
        <v>2</v>
      </c>
      <c r="I2220" t="s">
        <v>3946</v>
      </c>
      <c r="J2220" t="s">
        <v>7537</v>
      </c>
      <c r="K2220" t="str">
        <f t="shared" si="319"/>
        <v>41020</v>
      </c>
    </row>
    <row r="2221" spans="1:11" customFormat="1" x14ac:dyDescent="0.25">
      <c r="A2221" t="str">
        <f t="shared" si="316"/>
        <v>41</v>
      </c>
      <c r="B2221" t="s">
        <v>812</v>
      </c>
      <c r="C2221" t="str">
        <f t="shared" si="314"/>
        <v>091</v>
      </c>
      <c r="D2221" t="s">
        <v>812</v>
      </c>
      <c r="E2221" t="str">
        <f t="shared" si="320"/>
        <v>09</v>
      </c>
      <c r="F2221" t="str">
        <f>"034"</f>
        <v>034</v>
      </c>
      <c r="G2221" t="str">
        <f>""</f>
        <v/>
      </c>
      <c r="H2221" t="s">
        <v>1</v>
      </c>
      <c r="I2221" t="s">
        <v>3947</v>
      </c>
      <c r="J2221" t="s">
        <v>7538</v>
      </c>
      <c r="K2221" t="str">
        <f t="shared" si="319"/>
        <v>41020</v>
      </c>
    </row>
    <row r="2222" spans="1:11" customFormat="1" x14ac:dyDescent="0.25">
      <c r="A2222" t="str">
        <f t="shared" si="316"/>
        <v>41</v>
      </c>
      <c r="B2222" t="s">
        <v>812</v>
      </c>
      <c r="C2222" t="str">
        <f t="shared" si="314"/>
        <v>091</v>
      </c>
      <c r="D2222" t="s">
        <v>812</v>
      </c>
      <c r="E2222" t="str">
        <f t="shared" si="320"/>
        <v>09</v>
      </c>
      <c r="F2222" t="str">
        <f>"034"</f>
        <v>034</v>
      </c>
      <c r="G2222" t="str">
        <f>""</f>
        <v/>
      </c>
      <c r="H2222" t="s">
        <v>0</v>
      </c>
      <c r="I2222" t="s">
        <v>3947</v>
      </c>
      <c r="J2222" t="s">
        <v>7538</v>
      </c>
      <c r="K2222" t="str">
        <f t="shared" si="319"/>
        <v>41020</v>
      </c>
    </row>
    <row r="2223" spans="1:11" customFormat="1" x14ac:dyDescent="0.25">
      <c r="A2223" t="str">
        <f t="shared" si="316"/>
        <v>41</v>
      </c>
      <c r="B2223" t="s">
        <v>812</v>
      </c>
      <c r="C2223" t="str">
        <f t="shared" si="314"/>
        <v>091</v>
      </c>
      <c r="D2223" t="s">
        <v>812</v>
      </c>
      <c r="E2223" t="str">
        <f t="shared" si="320"/>
        <v>09</v>
      </c>
      <c r="F2223" t="str">
        <f>"034"</f>
        <v>034</v>
      </c>
      <c r="G2223" t="str">
        <f>""</f>
        <v/>
      </c>
      <c r="H2223" t="s">
        <v>2</v>
      </c>
      <c r="I2223" t="s">
        <v>3947</v>
      </c>
      <c r="J2223" t="s">
        <v>7538</v>
      </c>
      <c r="K2223" t="str">
        <f t="shared" si="319"/>
        <v>41020</v>
      </c>
    </row>
    <row r="2224" spans="1:11" customFormat="1" x14ac:dyDescent="0.25">
      <c r="A2224" t="str">
        <f t="shared" si="316"/>
        <v>41</v>
      </c>
      <c r="B2224" t="s">
        <v>812</v>
      </c>
      <c r="C2224" t="str">
        <f t="shared" si="314"/>
        <v>091</v>
      </c>
      <c r="D2224" t="s">
        <v>812</v>
      </c>
      <c r="E2224" t="str">
        <f t="shared" si="320"/>
        <v>09</v>
      </c>
      <c r="F2224" t="str">
        <f>"035"</f>
        <v>035</v>
      </c>
      <c r="G2224" t="str">
        <f>""</f>
        <v/>
      </c>
      <c r="H2224" t="s">
        <v>3</v>
      </c>
      <c r="I2224" t="s">
        <v>3947</v>
      </c>
      <c r="J2224" t="s">
        <v>7538</v>
      </c>
      <c r="K2224" t="str">
        <f t="shared" si="319"/>
        <v>41020</v>
      </c>
    </row>
    <row r="2225" spans="1:11" customFormat="1" x14ac:dyDescent="0.25">
      <c r="A2225" t="str">
        <f t="shared" si="316"/>
        <v>41</v>
      </c>
      <c r="B2225" t="s">
        <v>812</v>
      </c>
      <c r="C2225" t="str">
        <f t="shared" si="314"/>
        <v>091</v>
      </c>
      <c r="D2225" t="s">
        <v>812</v>
      </c>
      <c r="E2225" t="str">
        <f t="shared" si="320"/>
        <v>09</v>
      </c>
      <c r="F2225" t="str">
        <f>"036"</f>
        <v>036</v>
      </c>
      <c r="G2225" t="str">
        <f>""</f>
        <v/>
      </c>
      <c r="H2225" t="s">
        <v>1</v>
      </c>
      <c r="I2225" t="s">
        <v>3948</v>
      </c>
      <c r="J2225" t="s">
        <v>7539</v>
      </c>
      <c r="K2225" t="str">
        <f t="shared" si="319"/>
        <v>41020</v>
      </c>
    </row>
    <row r="2226" spans="1:11" customFormat="1" x14ac:dyDescent="0.25">
      <c r="A2226" t="str">
        <f t="shared" si="316"/>
        <v>41</v>
      </c>
      <c r="B2226" t="s">
        <v>812</v>
      </c>
      <c r="C2226" t="str">
        <f t="shared" si="314"/>
        <v>091</v>
      </c>
      <c r="D2226" t="s">
        <v>812</v>
      </c>
      <c r="E2226" t="str">
        <f t="shared" si="320"/>
        <v>09</v>
      </c>
      <c r="F2226" t="str">
        <f>"036"</f>
        <v>036</v>
      </c>
      <c r="G2226" t="str">
        <f>""</f>
        <v/>
      </c>
      <c r="H2226" t="s">
        <v>0</v>
      </c>
      <c r="I2226" t="s">
        <v>3948</v>
      </c>
      <c r="J2226" t="s">
        <v>7539</v>
      </c>
      <c r="K2226" t="str">
        <f t="shared" si="319"/>
        <v>41020</v>
      </c>
    </row>
    <row r="2227" spans="1:11" customFormat="1" x14ac:dyDescent="0.25">
      <c r="A2227" t="str">
        <f t="shared" si="316"/>
        <v>41</v>
      </c>
      <c r="B2227" t="s">
        <v>812</v>
      </c>
      <c r="C2227" t="str">
        <f t="shared" si="314"/>
        <v>091</v>
      </c>
      <c r="D2227" t="s">
        <v>812</v>
      </c>
      <c r="E2227" t="str">
        <f t="shared" si="320"/>
        <v>09</v>
      </c>
      <c r="F2227" t="str">
        <f>"037"</f>
        <v>037</v>
      </c>
      <c r="G2227" t="str">
        <f>""</f>
        <v/>
      </c>
      <c r="H2227" t="s">
        <v>1</v>
      </c>
      <c r="I2227" t="s">
        <v>3936</v>
      </c>
      <c r="J2227" t="s">
        <v>7525</v>
      </c>
      <c r="K2227" t="str">
        <f t="shared" si="319"/>
        <v>41020</v>
      </c>
    </row>
    <row r="2228" spans="1:11" customFormat="1" x14ac:dyDescent="0.25">
      <c r="A2228" t="str">
        <f t="shared" si="316"/>
        <v>41</v>
      </c>
      <c r="B2228" t="s">
        <v>812</v>
      </c>
      <c r="C2228" t="str">
        <f t="shared" si="314"/>
        <v>091</v>
      </c>
      <c r="D2228" t="s">
        <v>812</v>
      </c>
      <c r="E2228" t="str">
        <f t="shared" si="320"/>
        <v>09</v>
      </c>
      <c r="F2228" t="str">
        <f>"037"</f>
        <v>037</v>
      </c>
      <c r="G2228" t="str">
        <f>""</f>
        <v/>
      </c>
      <c r="H2228" t="s">
        <v>0</v>
      </c>
      <c r="I2228" t="s">
        <v>3936</v>
      </c>
      <c r="J2228" t="s">
        <v>7525</v>
      </c>
      <c r="K2228" t="str">
        <f t="shared" si="319"/>
        <v>41020</v>
      </c>
    </row>
    <row r="2229" spans="1:11" customFormat="1" x14ac:dyDescent="0.25">
      <c r="A2229" t="str">
        <f t="shared" si="316"/>
        <v>41</v>
      </c>
      <c r="B2229" t="s">
        <v>812</v>
      </c>
      <c r="C2229" t="str">
        <f t="shared" si="314"/>
        <v>091</v>
      </c>
      <c r="D2229" t="s">
        <v>812</v>
      </c>
      <c r="E2229" t="str">
        <f t="shared" si="320"/>
        <v>09</v>
      </c>
      <c r="F2229" t="str">
        <f>"037"</f>
        <v>037</v>
      </c>
      <c r="G2229" t="str">
        <f>""</f>
        <v/>
      </c>
      <c r="H2229" t="s">
        <v>2</v>
      </c>
      <c r="I2229" t="s">
        <v>3936</v>
      </c>
      <c r="J2229" t="s">
        <v>7525</v>
      </c>
      <c r="K2229" t="str">
        <f t="shared" si="319"/>
        <v>41020</v>
      </c>
    </row>
    <row r="2230" spans="1:11" customFormat="1" x14ac:dyDescent="0.25">
      <c r="A2230" t="str">
        <f t="shared" si="316"/>
        <v>41</v>
      </c>
      <c r="B2230" t="s">
        <v>812</v>
      </c>
      <c r="C2230" t="str">
        <f t="shared" si="314"/>
        <v>091</v>
      </c>
      <c r="D2230" t="s">
        <v>812</v>
      </c>
      <c r="E2230" t="str">
        <f t="shared" si="320"/>
        <v>09</v>
      </c>
      <c r="F2230" t="str">
        <f>"039"</f>
        <v>039</v>
      </c>
      <c r="G2230" t="str">
        <f>""</f>
        <v/>
      </c>
      <c r="H2230" t="s">
        <v>3</v>
      </c>
      <c r="I2230" t="s">
        <v>3949</v>
      </c>
      <c r="J2230" t="s">
        <v>7540</v>
      </c>
      <c r="K2230" t="str">
        <f t="shared" ref="K2230:K2236" si="321">"41019"</f>
        <v>41019</v>
      </c>
    </row>
    <row r="2231" spans="1:11" customFormat="1" x14ac:dyDescent="0.25">
      <c r="A2231" t="str">
        <f t="shared" si="316"/>
        <v>41</v>
      </c>
      <c r="B2231" t="s">
        <v>812</v>
      </c>
      <c r="C2231" t="str">
        <f t="shared" si="314"/>
        <v>091</v>
      </c>
      <c r="D2231" t="s">
        <v>812</v>
      </c>
      <c r="E2231" t="str">
        <f t="shared" si="320"/>
        <v>09</v>
      </c>
      <c r="F2231" t="str">
        <f>"040"</f>
        <v>040</v>
      </c>
      <c r="G2231" t="str">
        <f>""</f>
        <v/>
      </c>
      <c r="H2231" t="s">
        <v>3</v>
      </c>
      <c r="I2231" t="s">
        <v>3949</v>
      </c>
      <c r="J2231" t="s">
        <v>7540</v>
      </c>
      <c r="K2231" t="str">
        <f t="shared" si="321"/>
        <v>41019</v>
      </c>
    </row>
    <row r="2232" spans="1:11" customFormat="1" x14ac:dyDescent="0.25">
      <c r="A2232" t="str">
        <f t="shared" si="316"/>
        <v>41</v>
      </c>
      <c r="B2232" t="s">
        <v>812</v>
      </c>
      <c r="C2232" t="str">
        <f t="shared" si="314"/>
        <v>091</v>
      </c>
      <c r="D2232" t="s">
        <v>812</v>
      </c>
      <c r="E2232" t="str">
        <f t="shared" si="320"/>
        <v>09</v>
      </c>
      <c r="F2232" t="str">
        <f>"041"</f>
        <v>041</v>
      </c>
      <c r="G2232" t="str">
        <f>""</f>
        <v/>
      </c>
      <c r="H2232" t="s">
        <v>1</v>
      </c>
      <c r="I2232" t="s">
        <v>3950</v>
      </c>
      <c r="J2232" t="s">
        <v>7541</v>
      </c>
      <c r="K2232" t="str">
        <f t="shared" si="321"/>
        <v>41019</v>
      </c>
    </row>
    <row r="2233" spans="1:11" customFormat="1" x14ac:dyDescent="0.25">
      <c r="A2233" t="str">
        <f t="shared" si="316"/>
        <v>41</v>
      </c>
      <c r="B2233" t="s">
        <v>812</v>
      </c>
      <c r="C2233" t="str">
        <f t="shared" si="314"/>
        <v>091</v>
      </c>
      <c r="D2233" t="s">
        <v>812</v>
      </c>
      <c r="E2233" t="str">
        <f t="shared" si="320"/>
        <v>09</v>
      </c>
      <c r="F2233" t="str">
        <f>"041"</f>
        <v>041</v>
      </c>
      <c r="G2233" t="str">
        <f>""</f>
        <v/>
      </c>
      <c r="H2233" t="s">
        <v>0</v>
      </c>
      <c r="I2233" t="s">
        <v>3950</v>
      </c>
      <c r="J2233" t="s">
        <v>7541</v>
      </c>
      <c r="K2233" t="str">
        <f t="shared" si="321"/>
        <v>41019</v>
      </c>
    </row>
    <row r="2234" spans="1:11" customFormat="1" x14ac:dyDescent="0.25">
      <c r="A2234" t="str">
        <f t="shared" si="316"/>
        <v>41</v>
      </c>
      <c r="B2234" t="s">
        <v>812</v>
      </c>
      <c r="C2234" t="str">
        <f t="shared" si="314"/>
        <v>091</v>
      </c>
      <c r="D2234" t="s">
        <v>812</v>
      </c>
      <c r="E2234" t="str">
        <f t="shared" si="320"/>
        <v>09</v>
      </c>
      <c r="F2234" t="str">
        <f>"042"</f>
        <v>042</v>
      </c>
      <c r="G2234" t="str">
        <f>""</f>
        <v/>
      </c>
      <c r="H2234" t="s">
        <v>3</v>
      </c>
      <c r="I2234" t="s">
        <v>3951</v>
      </c>
      <c r="J2234" t="s">
        <v>7542</v>
      </c>
      <c r="K2234" t="str">
        <f t="shared" si="321"/>
        <v>41019</v>
      </c>
    </row>
    <row r="2235" spans="1:11" customFormat="1" x14ac:dyDescent="0.25">
      <c r="A2235" t="str">
        <f t="shared" si="316"/>
        <v>41</v>
      </c>
      <c r="B2235" t="s">
        <v>812</v>
      </c>
      <c r="C2235" t="str">
        <f t="shared" si="314"/>
        <v>091</v>
      </c>
      <c r="D2235" t="s">
        <v>812</v>
      </c>
      <c r="E2235" t="str">
        <f t="shared" si="320"/>
        <v>09</v>
      </c>
      <c r="F2235" t="str">
        <f>"043"</f>
        <v>043</v>
      </c>
      <c r="G2235" t="str">
        <f>""</f>
        <v/>
      </c>
      <c r="H2235" t="s">
        <v>1</v>
      </c>
      <c r="I2235" t="s">
        <v>3951</v>
      </c>
      <c r="J2235" t="s">
        <v>7542</v>
      </c>
      <c r="K2235" t="str">
        <f t="shared" si="321"/>
        <v>41019</v>
      </c>
    </row>
    <row r="2236" spans="1:11" customFormat="1" x14ac:dyDescent="0.25">
      <c r="A2236" t="str">
        <f t="shared" si="316"/>
        <v>41</v>
      </c>
      <c r="B2236" t="s">
        <v>812</v>
      </c>
      <c r="C2236" t="str">
        <f t="shared" si="314"/>
        <v>091</v>
      </c>
      <c r="D2236" t="s">
        <v>812</v>
      </c>
      <c r="E2236" t="str">
        <f t="shared" si="320"/>
        <v>09</v>
      </c>
      <c r="F2236" t="str">
        <f>"043"</f>
        <v>043</v>
      </c>
      <c r="G2236" t="str">
        <f>""</f>
        <v/>
      </c>
      <c r="H2236" t="s">
        <v>0</v>
      </c>
      <c r="I2236" t="s">
        <v>3951</v>
      </c>
      <c r="J2236" t="s">
        <v>7542</v>
      </c>
      <c r="K2236" t="str">
        <f t="shared" si="321"/>
        <v>41019</v>
      </c>
    </row>
    <row r="2237" spans="1:11" customFormat="1" x14ac:dyDescent="0.25">
      <c r="A2237" t="str">
        <f t="shared" si="316"/>
        <v>41</v>
      </c>
      <c r="B2237" t="s">
        <v>812</v>
      </c>
      <c r="C2237" t="str">
        <f t="shared" ref="C2237:C2300" si="322">"091"</f>
        <v>091</v>
      </c>
      <c r="D2237" t="s">
        <v>812</v>
      </c>
      <c r="E2237" t="str">
        <f t="shared" si="320"/>
        <v>09</v>
      </c>
      <c r="F2237" t="str">
        <f>"044"</f>
        <v>044</v>
      </c>
      <c r="G2237" t="str">
        <f>""</f>
        <v/>
      </c>
      <c r="H2237" t="s">
        <v>1</v>
      </c>
      <c r="I2237" t="s">
        <v>3952</v>
      </c>
      <c r="J2237" t="s">
        <v>7543</v>
      </c>
      <c r="K2237" t="str">
        <f t="shared" ref="K2237:K2252" si="323">"41020"</f>
        <v>41020</v>
      </c>
    </row>
    <row r="2238" spans="1:11" customFormat="1" x14ac:dyDescent="0.25">
      <c r="A2238" t="str">
        <f t="shared" si="316"/>
        <v>41</v>
      </c>
      <c r="B2238" t="s">
        <v>812</v>
      </c>
      <c r="C2238" t="str">
        <f t="shared" si="322"/>
        <v>091</v>
      </c>
      <c r="D2238" t="s">
        <v>812</v>
      </c>
      <c r="E2238" t="str">
        <f t="shared" si="320"/>
        <v>09</v>
      </c>
      <c r="F2238" t="str">
        <f>"044"</f>
        <v>044</v>
      </c>
      <c r="G2238" t="str">
        <f>""</f>
        <v/>
      </c>
      <c r="H2238" t="s">
        <v>0</v>
      </c>
      <c r="I2238" t="s">
        <v>3952</v>
      </c>
      <c r="J2238" t="s">
        <v>7543</v>
      </c>
      <c r="K2238" t="str">
        <f t="shared" si="323"/>
        <v>41020</v>
      </c>
    </row>
    <row r="2239" spans="1:11" customFormat="1" x14ac:dyDescent="0.25">
      <c r="A2239" t="str">
        <f t="shared" si="316"/>
        <v>41</v>
      </c>
      <c r="B2239" t="s">
        <v>812</v>
      </c>
      <c r="C2239" t="str">
        <f t="shared" si="322"/>
        <v>091</v>
      </c>
      <c r="D2239" t="s">
        <v>812</v>
      </c>
      <c r="E2239" t="str">
        <f t="shared" si="320"/>
        <v>09</v>
      </c>
      <c r="F2239" t="str">
        <f>"045"</f>
        <v>045</v>
      </c>
      <c r="G2239" t="str">
        <f>""</f>
        <v/>
      </c>
      <c r="H2239" t="s">
        <v>3</v>
      </c>
      <c r="I2239" t="s">
        <v>3953</v>
      </c>
      <c r="J2239" t="s">
        <v>7544</v>
      </c>
      <c r="K2239" t="str">
        <f t="shared" si="323"/>
        <v>41020</v>
      </c>
    </row>
    <row r="2240" spans="1:11" customFormat="1" x14ac:dyDescent="0.25">
      <c r="A2240" t="str">
        <f t="shared" si="316"/>
        <v>41</v>
      </c>
      <c r="B2240" t="s">
        <v>812</v>
      </c>
      <c r="C2240" t="str">
        <f t="shared" si="322"/>
        <v>091</v>
      </c>
      <c r="D2240" t="s">
        <v>812</v>
      </c>
      <c r="E2240" t="str">
        <f t="shared" si="320"/>
        <v>09</v>
      </c>
      <c r="F2240" t="str">
        <f>"046"</f>
        <v>046</v>
      </c>
      <c r="G2240" t="str">
        <f>""</f>
        <v/>
      </c>
      <c r="H2240" t="s">
        <v>1</v>
      </c>
      <c r="I2240" t="s">
        <v>3953</v>
      </c>
      <c r="J2240" t="s">
        <v>7544</v>
      </c>
      <c r="K2240" t="str">
        <f t="shared" si="323"/>
        <v>41020</v>
      </c>
    </row>
    <row r="2241" spans="1:11" customFormat="1" x14ac:dyDescent="0.25">
      <c r="A2241" t="str">
        <f t="shared" si="316"/>
        <v>41</v>
      </c>
      <c r="B2241" t="s">
        <v>812</v>
      </c>
      <c r="C2241" t="str">
        <f t="shared" si="322"/>
        <v>091</v>
      </c>
      <c r="D2241" t="s">
        <v>812</v>
      </c>
      <c r="E2241" t="str">
        <f t="shared" si="320"/>
        <v>09</v>
      </c>
      <c r="F2241" t="str">
        <f>"046"</f>
        <v>046</v>
      </c>
      <c r="G2241" t="str">
        <f>""</f>
        <v/>
      </c>
      <c r="H2241" t="s">
        <v>0</v>
      </c>
      <c r="I2241" t="s">
        <v>3953</v>
      </c>
      <c r="J2241" t="s">
        <v>7544</v>
      </c>
      <c r="K2241" t="str">
        <f t="shared" si="323"/>
        <v>41020</v>
      </c>
    </row>
    <row r="2242" spans="1:11" customFormat="1" x14ac:dyDescent="0.25">
      <c r="A2242" t="str">
        <f t="shared" si="316"/>
        <v>41</v>
      </c>
      <c r="B2242" t="s">
        <v>812</v>
      </c>
      <c r="C2242" t="str">
        <f t="shared" si="322"/>
        <v>091</v>
      </c>
      <c r="D2242" t="s">
        <v>812</v>
      </c>
      <c r="E2242" t="str">
        <f t="shared" si="320"/>
        <v>09</v>
      </c>
      <c r="F2242" t="str">
        <f>"047"</f>
        <v>047</v>
      </c>
      <c r="G2242" t="str">
        <f>""</f>
        <v/>
      </c>
      <c r="H2242" t="s">
        <v>3</v>
      </c>
      <c r="I2242" t="s">
        <v>3953</v>
      </c>
      <c r="J2242" t="s">
        <v>7544</v>
      </c>
      <c r="K2242" t="str">
        <f t="shared" si="323"/>
        <v>41020</v>
      </c>
    </row>
    <row r="2243" spans="1:11" customFormat="1" x14ac:dyDescent="0.25">
      <c r="A2243" t="str">
        <f t="shared" ref="A2243:A2306" si="324">"41"</f>
        <v>41</v>
      </c>
      <c r="B2243" t="s">
        <v>812</v>
      </c>
      <c r="C2243" t="str">
        <f t="shared" si="322"/>
        <v>091</v>
      </c>
      <c r="D2243" t="s">
        <v>812</v>
      </c>
      <c r="E2243" t="str">
        <f t="shared" si="320"/>
        <v>09</v>
      </c>
      <c r="F2243" t="str">
        <f>"048"</f>
        <v>048</v>
      </c>
      <c r="G2243" t="str">
        <f>""</f>
        <v/>
      </c>
      <c r="H2243" t="s">
        <v>1</v>
      </c>
      <c r="I2243" t="s">
        <v>3550</v>
      </c>
      <c r="J2243" t="s">
        <v>7545</v>
      </c>
      <c r="K2243" t="str">
        <f t="shared" si="323"/>
        <v>41020</v>
      </c>
    </row>
    <row r="2244" spans="1:11" customFormat="1" x14ac:dyDescent="0.25">
      <c r="A2244" t="str">
        <f t="shared" si="324"/>
        <v>41</v>
      </c>
      <c r="B2244" t="s">
        <v>812</v>
      </c>
      <c r="C2244" t="str">
        <f t="shared" si="322"/>
        <v>091</v>
      </c>
      <c r="D2244" t="s">
        <v>812</v>
      </c>
      <c r="E2244" t="str">
        <f t="shared" si="320"/>
        <v>09</v>
      </c>
      <c r="F2244" t="str">
        <f>"048"</f>
        <v>048</v>
      </c>
      <c r="G2244" t="str">
        <f>""</f>
        <v/>
      </c>
      <c r="H2244" t="s">
        <v>0</v>
      </c>
      <c r="I2244" t="s">
        <v>3550</v>
      </c>
      <c r="J2244" t="s">
        <v>7545</v>
      </c>
      <c r="K2244" t="str">
        <f t="shared" si="323"/>
        <v>41020</v>
      </c>
    </row>
    <row r="2245" spans="1:11" customFormat="1" x14ac:dyDescent="0.25">
      <c r="A2245" t="str">
        <f t="shared" si="324"/>
        <v>41</v>
      </c>
      <c r="B2245" t="s">
        <v>812</v>
      </c>
      <c r="C2245" t="str">
        <f t="shared" si="322"/>
        <v>091</v>
      </c>
      <c r="D2245" t="s">
        <v>812</v>
      </c>
      <c r="E2245" t="str">
        <f t="shared" si="320"/>
        <v>09</v>
      </c>
      <c r="F2245" t="str">
        <f>"049"</f>
        <v>049</v>
      </c>
      <c r="G2245" t="str">
        <f>""</f>
        <v/>
      </c>
      <c r="H2245" t="s">
        <v>1</v>
      </c>
      <c r="I2245" t="s">
        <v>3550</v>
      </c>
      <c r="J2245" t="s">
        <v>7545</v>
      </c>
      <c r="K2245" t="str">
        <f t="shared" si="323"/>
        <v>41020</v>
      </c>
    </row>
    <row r="2246" spans="1:11" customFormat="1" x14ac:dyDescent="0.25">
      <c r="A2246" t="str">
        <f t="shared" si="324"/>
        <v>41</v>
      </c>
      <c r="B2246" t="s">
        <v>812</v>
      </c>
      <c r="C2246" t="str">
        <f t="shared" si="322"/>
        <v>091</v>
      </c>
      <c r="D2246" t="s">
        <v>812</v>
      </c>
      <c r="E2246" t="str">
        <f t="shared" si="320"/>
        <v>09</v>
      </c>
      <c r="F2246" t="str">
        <f>"049"</f>
        <v>049</v>
      </c>
      <c r="G2246" t="str">
        <f>""</f>
        <v/>
      </c>
      <c r="H2246" t="s">
        <v>0</v>
      </c>
      <c r="I2246" t="s">
        <v>3550</v>
      </c>
      <c r="J2246" t="s">
        <v>7545</v>
      </c>
      <c r="K2246" t="str">
        <f t="shared" si="323"/>
        <v>41020</v>
      </c>
    </row>
    <row r="2247" spans="1:11" customFormat="1" x14ac:dyDescent="0.25">
      <c r="A2247" t="str">
        <f t="shared" si="324"/>
        <v>41</v>
      </c>
      <c r="B2247" t="s">
        <v>812</v>
      </c>
      <c r="C2247" t="str">
        <f t="shared" si="322"/>
        <v>091</v>
      </c>
      <c r="D2247" t="s">
        <v>812</v>
      </c>
      <c r="E2247" t="str">
        <f t="shared" si="320"/>
        <v>09</v>
      </c>
      <c r="F2247" t="str">
        <f>"050"</f>
        <v>050</v>
      </c>
      <c r="G2247" t="str">
        <f>""</f>
        <v/>
      </c>
      <c r="H2247" t="s">
        <v>1</v>
      </c>
      <c r="I2247" t="s">
        <v>3954</v>
      </c>
      <c r="J2247" t="s">
        <v>7546</v>
      </c>
      <c r="K2247" t="str">
        <f t="shared" si="323"/>
        <v>41020</v>
      </c>
    </row>
    <row r="2248" spans="1:11" customFormat="1" x14ac:dyDescent="0.25">
      <c r="A2248" t="str">
        <f t="shared" si="324"/>
        <v>41</v>
      </c>
      <c r="B2248" t="s">
        <v>812</v>
      </c>
      <c r="C2248" t="str">
        <f t="shared" si="322"/>
        <v>091</v>
      </c>
      <c r="D2248" t="s">
        <v>812</v>
      </c>
      <c r="E2248" t="str">
        <f t="shared" si="320"/>
        <v>09</v>
      </c>
      <c r="F2248" t="str">
        <f>"050"</f>
        <v>050</v>
      </c>
      <c r="G2248" t="str">
        <f>""</f>
        <v/>
      </c>
      <c r="H2248" t="s">
        <v>0</v>
      </c>
      <c r="I2248" t="s">
        <v>3954</v>
      </c>
      <c r="J2248" t="s">
        <v>7546</v>
      </c>
      <c r="K2248" t="str">
        <f t="shared" si="323"/>
        <v>41020</v>
      </c>
    </row>
    <row r="2249" spans="1:11" customFormat="1" x14ac:dyDescent="0.25">
      <c r="A2249" t="str">
        <f t="shared" si="324"/>
        <v>41</v>
      </c>
      <c r="B2249" t="s">
        <v>812</v>
      </c>
      <c r="C2249" t="str">
        <f t="shared" si="322"/>
        <v>091</v>
      </c>
      <c r="D2249" t="s">
        <v>812</v>
      </c>
      <c r="E2249" t="str">
        <f t="shared" si="320"/>
        <v>09</v>
      </c>
      <c r="F2249" t="str">
        <f>"051"</f>
        <v>051</v>
      </c>
      <c r="G2249" t="str">
        <f>""</f>
        <v/>
      </c>
      <c r="H2249" t="s">
        <v>1</v>
      </c>
      <c r="I2249" t="s">
        <v>3946</v>
      </c>
      <c r="J2249" t="s">
        <v>7537</v>
      </c>
      <c r="K2249" t="str">
        <f t="shared" si="323"/>
        <v>41020</v>
      </c>
    </row>
    <row r="2250" spans="1:11" customFormat="1" x14ac:dyDescent="0.25">
      <c r="A2250" t="str">
        <f t="shared" si="324"/>
        <v>41</v>
      </c>
      <c r="B2250" t="s">
        <v>812</v>
      </c>
      <c r="C2250" t="str">
        <f t="shared" si="322"/>
        <v>091</v>
      </c>
      <c r="D2250" t="s">
        <v>812</v>
      </c>
      <c r="E2250" t="str">
        <f t="shared" si="320"/>
        <v>09</v>
      </c>
      <c r="F2250" t="str">
        <f>"051"</f>
        <v>051</v>
      </c>
      <c r="G2250" t="str">
        <f>""</f>
        <v/>
      </c>
      <c r="H2250" t="s">
        <v>0</v>
      </c>
      <c r="I2250" t="s">
        <v>3946</v>
      </c>
      <c r="J2250" t="s">
        <v>7537</v>
      </c>
      <c r="K2250" t="str">
        <f t="shared" si="323"/>
        <v>41020</v>
      </c>
    </row>
    <row r="2251" spans="1:11" customFormat="1" x14ac:dyDescent="0.25">
      <c r="A2251" t="str">
        <f t="shared" si="324"/>
        <v>41</v>
      </c>
      <c r="B2251" t="s">
        <v>812</v>
      </c>
      <c r="C2251" t="str">
        <f t="shared" si="322"/>
        <v>091</v>
      </c>
      <c r="D2251" t="s">
        <v>812</v>
      </c>
      <c r="E2251" t="str">
        <f t="shared" si="320"/>
        <v>09</v>
      </c>
      <c r="F2251" t="str">
        <f>"052"</f>
        <v>052</v>
      </c>
      <c r="G2251" t="str">
        <f>""</f>
        <v/>
      </c>
      <c r="H2251" t="s">
        <v>1</v>
      </c>
      <c r="I2251" t="s">
        <v>3952</v>
      </c>
      <c r="J2251" t="s">
        <v>7543</v>
      </c>
      <c r="K2251" t="str">
        <f t="shared" si="323"/>
        <v>41020</v>
      </c>
    </row>
    <row r="2252" spans="1:11" customFormat="1" x14ac:dyDescent="0.25">
      <c r="A2252" t="str">
        <f t="shared" si="324"/>
        <v>41</v>
      </c>
      <c r="B2252" t="s">
        <v>812</v>
      </c>
      <c r="C2252" t="str">
        <f t="shared" si="322"/>
        <v>091</v>
      </c>
      <c r="D2252" t="s">
        <v>812</v>
      </c>
      <c r="E2252" t="str">
        <f t="shared" si="320"/>
        <v>09</v>
      </c>
      <c r="F2252" t="str">
        <f>"052"</f>
        <v>052</v>
      </c>
      <c r="G2252" t="str">
        <f>""</f>
        <v/>
      </c>
      <c r="H2252" t="s">
        <v>0</v>
      </c>
      <c r="I2252" t="s">
        <v>3952</v>
      </c>
      <c r="J2252" t="s">
        <v>7543</v>
      </c>
      <c r="K2252" t="str">
        <f t="shared" si="323"/>
        <v>41020</v>
      </c>
    </row>
    <row r="2253" spans="1:11" customFormat="1" x14ac:dyDescent="0.25">
      <c r="A2253" t="str">
        <f t="shared" si="324"/>
        <v>41</v>
      </c>
      <c r="B2253" t="s">
        <v>812</v>
      </c>
      <c r="C2253" t="str">
        <f t="shared" si="322"/>
        <v>091</v>
      </c>
      <c r="D2253" t="s">
        <v>812</v>
      </c>
      <c r="E2253" t="str">
        <f t="shared" si="320"/>
        <v>09</v>
      </c>
      <c r="F2253" t="str">
        <f>"053"</f>
        <v>053</v>
      </c>
      <c r="G2253" t="str">
        <f>""</f>
        <v/>
      </c>
      <c r="H2253" t="s">
        <v>1</v>
      </c>
      <c r="I2253" t="s">
        <v>3955</v>
      </c>
      <c r="J2253" t="s">
        <v>7547</v>
      </c>
      <c r="K2253" t="str">
        <f t="shared" ref="K2253:K2263" si="325">"41019"</f>
        <v>41019</v>
      </c>
    </row>
    <row r="2254" spans="1:11" customFormat="1" x14ac:dyDescent="0.25">
      <c r="A2254" t="str">
        <f t="shared" si="324"/>
        <v>41</v>
      </c>
      <c r="B2254" t="s">
        <v>812</v>
      </c>
      <c r="C2254" t="str">
        <f t="shared" si="322"/>
        <v>091</v>
      </c>
      <c r="D2254" t="s">
        <v>812</v>
      </c>
      <c r="E2254" t="str">
        <f t="shared" si="320"/>
        <v>09</v>
      </c>
      <c r="F2254" t="str">
        <f>"053"</f>
        <v>053</v>
      </c>
      <c r="G2254" t="str">
        <f>""</f>
        <v/>
      </c>
      <c r="H2254" t="s">
        <v>0</v>
      </c>
      <c r="I2254" t="s">
        <v>3955</v>
      </c>
      <c r="J2254" t="s">
        <v>7547</v>
      </c>
      <c r="K2254" t="str">
        <f t="shared" si="325"/>
        <v>41019</v>
      </c>
    </row>
    <row r="2255" spans="1:11" customFormat="1" x14ac:dyDescent="0.25">
      <c r="A2255" t="str">
        <f t="shared" si="324"/>
        <v>41</v>
      </c>
      <c r="B2255" t="s">
        <v>812</v>
      </c>
      <c r="C2255" t="str">
        <f t="shared" si="322"/>
        <v>091</v>
      </c>
      <c r="D2255" t="s">
        <v>812</v>
      </c>
      <c r="E2255" t="str">
        <f t="shared" si="320"/>
        <v>09</v>
      </c>
      <c r="F2255" t="str">
        <f>"053"</f>
        <v>053</v>
      </c>
      <c r="G2255" t="str">
        <f>""</f>
        <v/>
      </c>
      <c r="H2255" t="s">
        <v>2</v>
      </c>
      <c r="I2255" t="s">
        <v>3955</v>
      </c>
      <c r="J2255" t="s">
        <v>7547</v>
      </c>
      <c r="K2255" t="str">
        <f t="shared" si="325"/>
        <v>41019</v>
      </c>
    </row>
    <row r="2256" spans="1:11" customFormat="1" x14ac:dyDescent="0.25">
      <c r="A2256" t="str">
        <f t="shared" si="324"/>
        <v>41</v>
      </c>
      <c r="B2256" t="s">
        <v>812</v>
      </c>
      <c r="C2256" t="str">
        <f t="shared" si="322"/>
        <v>091</v>
      </c>
      <c r="D2256" t="s">
        <v>812</v>
      </c>
      <c r="E2256" t="str">
        <f t="shared" si="320"/>
        <v>09</v>
      </c>
      <c r="F2256" t="str">
        <f>"054"</f>
        <v>054</v>
      </c>
      <c r="G2256" t="str">
        <f>""</f>
        <v/>
      </c>
      <c r="H2256" t="s">
        <v>1</v>
      </c>
      <c r="I2256" t="s">
        <v>3956</v>
      </c>
      <c r="J2256" t="s">
        <v>7548</v>
      </c>
      <c r="K2256" t="str">
        <f t="shared" si="325"/>
        <v>41019</v>
      </c>
    </row>
    <row r="2257" spans="1:11" customFormat="1" x14ac:dyDescent="0.25">
      <c r="A2257" t="str">
        <f t="shared" si="324"/>
        <v>41</v>
      </c>
      <c r="B2257" t="s">
        <v>812</v>
      </c>
      <c r="C2257" t="str">
        <f t="shared" si="322"/>
        <v>091</v>
      </c>
      <c r="D2257" t="s">
        <v>812</v>
      </c>
      <c r="E2257" t="str">
        <f t="shared" si="320"/>
        <v>09</v>
      </c>
      <c r="F2257" t="str">
        <f>"054"</f>
        <v>054</v>
      </c>
      <c r="G2257" t="str">
        <f>""</f>
        <v/>
      </c>
      <c r="H2257" t="s">
        <v>0</v>
      </c>
      <c r="I2257" t="s">
        <v>3956</v>
      </c>
      <c r="J2257" t="s">
        <v>7548</v>
      </c>
      <c r="K2257" t="str">
        <f t="shared" si="325"/>
        <v>41019</v>
      </c>
    </row>
    <row r="2258" spans="1:11" customFormat="1" x14ac:dyDescent="0.25">
      <c r="A2258" t="str">
        <f t="shared" si="324"/>
        <v>41</v>
      </c>
      <c r="B2258" t="s">
        <v>812</v>
      </c>
      <c r="C2258" t="str">
        <f t="shared" si="322"/>
        <v>091</v>
      </c>
      <c r="D2258" t="s">
        <v>812</v>
      </c>
      <c r="E2258" t="str">
        <f t="shared" si="320"/>
        <v>09</v>
      </c>
      <c r="F2258" t="str">
        <f>"055"</f>
        <v>055</v>
      </c>
      <c r="G2258" t="str">
        <f>""</f>
        <v/>
      </c>
      <c r="H2258" t="s">
        <v>3</v>
      </c>
      <c r="I2258" t="s">
        <v>3949</v>
      </c>
      <c r="J2258" t="s">
        <v>7540</v>
      </c>
      <c r="K2258" t="str">
        <f t="shared" si="325"/>
        <v>41019</v>
      </c>
    </row>
    <row r="2259" spans="1:11" customFormat="1" x14ac:dyDescent="0.25">
      <c r="A2259" t="str">
        <f t="shared" si="324"/>
        <v>41</v>
      </c>
      <c r="B2259" t="s">
        <v>812</v>
      </c>
      <c r="C2259" t="str">
        <f t="shared" si="322"/>
        <v>091</v>
      </c>
      <c r="D2259" t="s">
        <v>812</v>
      </c>
      <c r="E2259" t="str">
        <f t="shared" si="320"/>
        <v>09</v>
      </c>
      <c r="F2259" t="str">
        <f>"056"</f>
        <v>056</v>
      </c>
      <c r="G2259" t="str">
        <f>""</f>
        <v/>
      </c>
      <c r="H2259" t="s">
        <v>1</v>
      </c>
      <c r="I2259" t="s">
        <v>3956</v>
      </c>
      <c r="J2259" t="s">
        <v>7548</v>
      </c>
      <c r="K2259" t="str">
        <f t="shared" si="325"/>
        <v>41019</v>
      </c>
    </row>
    <row r="2260" spans="1:11" customFormat="1" x14ac:dyDescent="0.25">
      <c r="A2260" t="str">
        <f t="shared" si="324"/>
        <v>41</v>
      </c>
      <c r="B2260" t="s">
        <v>812</v>
      </c>
      <c r="C2260" t="str">
        <f t="shared" si="322"/>
        <v>091</v>
      </c>
      <c r="D2260" t="s">
        <v>812</v>
      </c>
      <c r="E2260" t="str">
        <f t="shared" si="320"/>
        <v>09</v>
      </c>
      <c r="F2260" t="str">
        <f>"056"</f>
        <v>056</v>
      </c>
      <c r="G2260" t="str">
        <f>""</f>
        <v/>
      </c>
      <c r="H2260" t="s">
        <v>0</v>
      </c>
      <c r="I2260" t="s">
        <v>3956</v>
      </c>
      <c r="J2260" t="s">
        <v>7548</v>
      </c>
      <c r="K2260" t="str">
        <f t="shared" si="325"/>
        <v>41019</v>
      </c>
    </row>
    <row r="2261" spans="1:11" customFormat="1" x14ac:dyDescent="0.25">
      <c r="A2261" t="str">
        <f t="shared" si="324"/>
        <v>41</v>
      </c>
      <c r="B2261" t="s">
        <v>812</v>
      </c>
      <c r="C2261" t="str">
        <f t="shared" si="322"/>
        <v>091</v>
      </c>
      <c r="D2261" t="s">
        <v>812</v>
      </c>
      <c r="E2261" t="str">
        <f t="shared" si="320"/>
        <v>09</v>
      </c>
      <c r="F2261" t="str">
        <f>"057"</f>
        <v>057</v>
      </c>
      <c r="G2261" t="str">
        <f>""</f>
        <v/>
      </c>
      <c r="H2261" t="s">
        <v>3</v>
      </c>
      <c r="I2261" t="s">
        <v>3956</v>
      </c>
      <c r="J2261" t="s">
        <v>7548</v>
      </c>
      <c r="K2261" t="str">
        <f t="shared" si="325"/>
        <v>41019</v>
      </c>
    </row>
    <row r="2262" spans="1:11" customFormat="1" x14ac:dyDescent="0.25">
      <c r="A2262" t="str">
        <f t="shared" si="324"/>
        <v>41</v>
      </c>
      <c r="B2262" t="s">
        <v>812</v>
      </c>
      <c r="C2262" t="str">
        <f t="shared" si="322"/>
        <v>091</v>
      </c>
      <c r="D2262" t="s">
        <v>812</v>
      </c>
      <c r="E2262" t="str">
        <f t="shared" si="320"/>
        <v>09</v>
      </c>
      <c r="F2262" t="str">
        <f>"058"</f>
        <v>058</v>
      </c>
      <c r="G2262" t="str">
        <f>""</f>
        <v/>
      </c>
      <c r="H2262" t="s">
        <v>1</v>
      </c>
      <c r="I2262" t="s">
        <v>3951</v>
      </c>
      <c r="J2262" t="s">
        <v>7542</v>
      </c>
      <c r="K2262" t="str">
        <f t="shared" si="325"/>
        <v>41019</v>
      </c>
    </row>
    <row r="2263" spans="1:11" customFormat="1" x14ac:dyDescent="0.25">
      <c r="A2263" t="str">
        <f t="shared" si="324"/>
        <v>41</v>
      </c>
      <c r="B2263" t="s">
        <v>812</v>
      </c>
      <c r="C2263" t="str">
        <f t="shared" si="322"/>
        <v>091</v>
      </c>
      <c r="D2263" t="s">
        <v>812</v>
      </c>
      <c r="E2263" t="str">
        <f t="shared" si="320"/>
        <v>09</v>
      </c>
      <c r="F2263" t="str">
        <f>"058"</f>
        <v>058</v>
      </c>
      <c r="G2263" t="str">
        <f>""</f>
        <v/>
      </c>
      <c r="H2263" t="s">
        <v>0</v>
      </c>
      <c r="I2263" t="s">
        <v>3951</v>
      </c>
      <c r="J2263" t="s">
        <v>7542</v>
      </c>
      <c r="K2263" t="str">
        <f t="shared" si="325"/>
        <v>41019</v>
      </c>
    </row>
    <row r="2264" spans="1:11" customFormat="1" x14ac:dyDescent="0.25">
      <c r="A2264" t="str">
        <f t="shared" si="324"/>
        <v>41</v>
      </c>
      <c r="B2264" t="s">
        <v>812</v>
      </c>
      <c r="C2264" t="str">
        <f t="shared" si="322"/>
        <v>091</v>
      </c>
      <c r="D2264" t="s">
        <v>812</v>
      </c>
      <c r="E2264" t="str">
        <f t="shared" si="320"/>
        <v>09</v>
      </c>
      <c r="F2264" t="str">
        <f>"059"</f>
        <v>059</v>
      </c>
      <c r="G2264" t="str">
        <f>""</f>
        <v/>
      </c>
      <c r="H2264" t="s">
        <v>1</v>
      </c>
      <c r="I2264" t="s">
        <v>3952</v>
      </c>
      <c r="J2264" t="s">
        <v>7543</v>
      </c>
      <c r="K2264" t="str">
        <f t="shared" ref="K2264:K2270" si="326">"41020"</f>
        <v>41020</v>
      </c>
    </row>
    <row r="2265" spans="1:11" customFormat="1" x14ac:dyDescent="0.25">
      <c r="A2265" t="str">
        <f t="shared" si="324"/>
        <v>41</v>
      </c>
      <c r="B2265" t="s">
        <v>812</v>
      </c>
      <c r="C2265" t="str">
        <f t="shared" si="322"/>
        <v>091</v>
      </c>
      <c r="D2265" t="s">
        <v>812</v>
      </c>
      <c r="E2265" t="str">
        <f t="shared" si="320"/>
        <v>09</v>
      </c>
      <c r="F2265" t="str">
        <f>"059"</f>
        <v>059</v>
      </c>
      <c r="G2265" t="str">
        <f>""</f>
        <v/>
      </c>
      <c r="H2265" t="s">
        <v>0</v>
      </c>
      <c r="I2265" t="s">
        <v>3952</v>
      </c>
      <c r="J2265" t="s">
        <v>7543</v>
      </c>
      <c r="K2265" t="str">
        <f t="shared" si="326"/>
        <v>41020</v>
      </c>
    </row>
    <row r="2266" spans="1:11" customFormat="1" x14ac:dyDescent="0.25">
      <c r="A2266" t="str">
        <f t="shared" si="324"/>
        <v>41</v>
      </c>
      <c r="B2266" t="s">
        <v>812</v>
      </c>
      <c r="C2266" t="str">
        <f t="shared" si="322"/>
        <v>091</v>
      </c>
      <c r="D2266" t="s">
        <v>812</v>
      </c>
      <c r="E2266" t="str">
        <f t="shared" si="320"/>
        <v>09</v>
      </c>
      <c r="F2266" t="str">
        <f>"059"</f>
        <v>059</v>
      </c>
      <c r="G2266" t="str">
        <f>""</f>
        <v/>
      </c>
      <c r="H2266" t="s">
        <v>2</v>
      </c>
      <c r="I2266" t="s">
        <v>3952</v>
      </c>
      <c r="J2266" t="s">
        <v>7543</v>
      </c>
      <c r="K2266" t="str">
        <f t="shared" si="326"/>
        <v>41020</v>
      </c>
    </row>
    <row r="2267" spans="1:11" customFormat="1" x14ac:dyDescent="0.25">
      <c r="A2267" t="str">
        <f t="shared" si="324"/>
        <v>41</v>
      </c>
      <c r="B2267" t="s">
        <v>812</v>
      </c>
      <c r="C2267" t="str">
        <f t="shared" si="322"/>
        <v>091</v>
      </c>
      <c r="D2267" t="s">
        <v>812</v>
      </c>
      <c r="E2267" t="str">
        <f t="shared" si="320"/>
        <v>09</v>
      </c>
      <c r="F2267" t="str">
        <f>"060"</f>
        <v>060</v>
      </c>
      <c r="G2267" t="str">
        <f>""</f>
        <v/>
      </c>
      <c r="H2267" t="s">
        <v>1</v>
      </c>
      <c r="I2267" t="s">
        <v>3946</v>
      </c>
      <c r="J2267" t="s">
        <v>7537</v>
      </c>
      <c r="K2267" t="str">
        <f t="shared" si="326"/>
        <v>41020</v>
      </c>
    </row>
    <row r="2268" spans="1:11" customFormat="1" x14ac:dyDescent="0.25">
      <c r="A2268" t="str">
        <f t="shared" si="324"/>
        <v>41</v>
      </c>
      <c r="B2268" t="s">
        <v>812</v>
      </c>
      <c r="C2268" t="str">
        <f t="shared" si="322"/>
        <v>091</v>
      </c>
      <c r="D2268" t="s">
        <v>812</v>
      </c>
      <c r="E2268" t="str">
        <f t="shared" si="320"/>
        <v>09</v>
      </c>
      <c r="F2268" t="str">
        <f>"060"</f>
        <v>060</v>
      </c>
      <c r="G2268" t="str">
        <f>""</f>
        <v/>
      </c>
      <c r="H2268" t="s">
        <v>0</v>
      </c>
      <c r="I2268" t="s">
        <v>3946</v>
      </c>
      <c r="J2268" t="s">
        <v>7537</v>
      </c>
      <c r="K2268" t="str">
        <f t="shared" si="326"/>
        <v>41020</v>
      </c>
    </row>
    <row r="2269" spans="1:11" customFormat="1" x14ac:dyDescent="0.25">
      <c r="A2269" t="str">
        <f t="shared" si="324"/>
        <v>41</v>
      </c>
      <c r="B2269" t="s">
        <v>812</v>
      </c>
      <c r="C2269" t="str">
        <f t="shared" si="322"/>
        <v>091</v>
      </c>
      <c r="D2269" t="s">
        <v>812</v>
      </c>
      <c r="E2269" t="str">
        <f t="shared" si="320"/>
        <v>09</v>
      </c>
      <c r="F2269" t="str">
        <f>"061"</f>
        <v>061</v>
      </c>
      <c r="G2269" t="str">
        <f>""</f>
        <v/>
      </c>
      <c r="H2269" t="s">
        <v>1</v>
      </c>
      <c r="I2269" t="s">
        <v>3945</v>
      </c>
      <c r="J2269" t="s">
        <v>7536</v>
      </c>
      <c r="K2269" t="str">
        <f t="shared" si="326"/>
        <v>41020</v>
      </c>
    </row>
    <row r="2270" spans="1:11" customFormat="1" x14ac:dyDescent="0.25">
      <c r="A2270" t="str">
        <f t="shared" si="324"/>
        <v>41</v>
      </c>
      <c r="B2270" t="s">
        <v>812</v>
      </c>
      <c r="C2270" t="str">
        <f t="shared" si="322"/>
        <v>091</v>
      </c>
      <c r="D2270" t="s">
        <v>812</v>
      </c>
      <c r="E2270" t="str">
        <f t="shared" si="320"/>
        <v>09</v>
      </c>
      <c r="F2270" t="str">
        <f>"061"</f>
        <v>061</v>
      </c>
      <c r="G2270" t="str">
        <f>""</f>
        <v/>
      </c>
      <c r="H2270" t="s">
        <v>0</v>
      </c>
      <c r="I2270" t="s">
        <v>3945</v>
      </c>
      <c r="J2270" t="s">
        <v>7536</v>
      </c>
      <c r="K2270" t="str">
        <f t="shared" si="326"/>
        <v>41020</v>
      </c>
    </row>
    <row r="2271" spans="1:11" customFormat="1" x14ac:dyDescent="0.25">
      <c r="A2271" t="str">
        <f t="shared" si="324"/>
        <v>41</v>
      </c>
      <c r="B2271" t="s">
        <v>812</v>
      </c>
      <c r="C2271" t="str">
        <f t="shared" si="322"/>
        <v>091</v>
      </c>
      <c r="D2271" t="s">
        <v>812</v>
      </c>
      <c r="E2271" t="str">
        <f t="shared" si="320"/>
        <v>09</v>
      </c>
      <c r="F2271" t="str">
        <f>"062"</f>
        <v>062</v>
      </c>
      <c r="G2271" t="str">
        <f>""</f>
        <v/>
      </c>
      <c r="H2271" t="s">
        <v>3</v>
      </c>
      <c r="I2271" t="s">
        <v>3209</v>
      </c>
      <c r="J2271" t="s">
        <v>7527</v>
      </c>
      <c r="K2271" t="str">
        <f>"41019"</f>
        <v>41019</v>
      </c>
    </row>
    <row r="2272" spans="1:11" customFormat="1" x14ac:dyDescent="0.25">
      <c r="A2272" t="str">
        <f t="shared" si="324"/>
        <v>41</v>
      </c>
      <c r="B2272" t="s">
        <v>812</v>
      </c>
      <c r="C2272" t="str">
        <f t="shared" si="322"/>
        <v>091</v>
      </c>
      <c r="D2272" t="s">
        <v>812</v>
      </c>
      <c r="E2272" t="str">
        <f t="shared" si="320"/>
        <v>09</v>
      </c>
      <c r="F2272" t="str">
        <f>"063"</f>
        <v>063</v>
      </c>
      <c r="G2272" t="str">
        <f>""</f>
        <v/>
      </c>
      <c r="H2272" t="s">
        <v>1</v>
      </c>
      <c r="I2272" t="s">
        <v>3955</v>
      </c>
      <c r="J2272" t="s">
        <v>7547</v>
      </c>
      <c r="K2272" t="str">
        <f>"41019"</f>
        <v>41019</v>
      </c>
    </row>
    <row r="2273" spans="1:11" customFormat="1" x14ac:dyDescent="0.25">
      <c r="A2273" t="str">
        <f t="shared" si="324"/>
        <v>41</v>
      </c>
      <c r="B2273" t="s">
        <v>812</v>
      </c>
      <c r="C2273" t="str">
        <f t="shared" si="322"/>
        <v>091</v>
      </c>
      <c r="D2273" t="s">
        <v>812</v>
      </c>
      <c r="E2273" t="str">
        <f t="shared" si="320"/>
        <v>09</v>
      </c>
      <c r="F2273" t="str">
        <f>"063"</f>
        <v>063</v>
      </c>
      <c r="G2273" t="str">
        <f>""</f>
        <v/>
      </c>
      <c r="H2273" t="s">
        <v>0</v>
      </c>
      <c r="I2273" t="s">
        <v>3955</v>
      </c>
      <c r="J2273" t="s">
        <v>7547</v>
      </c>
      <c r="K2273" t="str">
        <f>"41019"</f>
        <v>41019</v>
      </c>
    </row>
    <row r="2274" spans="1:11" customFormat="1" x14ac:dyDescent="0.25">
      <c r="A2274" t="str">
        <f t="shared" si="324"/>
        <v>41</v>
      </c>
      <c r="B2274" t="s">
        <v>812</v>
      </c>
      <c r="C2274" t="str">
        <f t="shared" si="322"/>
        <v>091</v>
      </c>
      <c r="D2274" t="s">
        <v>812</v>
      </c>
      <c r="E2274" t="str">
        <f t="shared" si="320"/>
        <v>09</v>
      </c>
      <c r="F2274" t="str">
        <f>"064"</f>
        <v>064</v>
      </c>
      <c r="G2274" t="str">
        <f>""</f>
        <v/>
      </c>
      <c r="H2274" t="s">
        <v>1</v>
      </c>
      <c r="I2274" t="s">
        <v>3952</v>
      </c>
      <c r="J2274" t="s">
        <v>7543</v>
      </c>
      <c r="K2274" t="str">
        <f>"41020"</f>
        <v>41020</v>
      </c>
    </row>
    <row r="2275" spans="1:11" customFormat="1" x14ac:dyDescent="0.25">
      <c r="A2275" t="str">
        <f t="shared" si="324"/>
        <v>41</v>
      </c>
      <c r="B2275" t="s">
        <v>812</v>
      </c>
      <c r="C2275" t="str">
        <f t="shared" si="322"/>
        <v>091</v>
      </c>
      <c r="D2275" t="s">
        <v>812</v>
      </c>
      <c r="E2275" t="str">
        <f t="shared" si="320"/>
        <v>09</v>
      </c>
      <c r="F2275" t="str">
        <f>"064"</f>
        <v>064</v>
      </c>
      <c r="G2275" t="str">
        <f>""</f>
        <v/>
      </c>
      <c r="H2275" t="s">
        <v>0</v>
      </c>
      <c r="I2275" t="s">
        <v>3952</v>
      </c>
      <c r="J2275" t="s">
        <v>7543</v>
      </c>
      <c r="K2275" t="str">
        <f>"41020"</f>
        <v>41020</v>
      </c>
    </row>
    <row r="2276" spans="1:11" customFormat="1" x14ac:dyDescent="0.25">
      <c r="A2276" t="str">
        <f t="shared" si="324"/>
        <v>41</v>
      </c>
      <c r="B2276" t="s">
        <v>812</v>
      </c>
      <c r="C2276" t="str">
        <f t="shared" si="322"/>
        <v>091</v>
      </c>
      <c r="D2276" t="s">
        <v>812</v>
      </c>
      <c r="E2276" t="str">
        <f t="shared" si="320"/>
        <v>09</v>
      </c>
      <c r="F2276" t="str">
        <f>"065"</f>
        <v>065</v>
      </c>
      <c r="G2276" t="str">
        <f>""</f>
        <v/>
      </c>
      <c r="H2276" t="s">
        <v>3</v>
      </c>
      <c r="I2276" t="s">
        <v>3955</v>
      </c>
      <c r="J2276" t="s">
        <v>7547</v>
      </c>
      <c r="K2276" t="str">
        <f>"41019"</f>
        <v>41019</v>
      </c>
    </row>
    <row r="2277" spans="1:11" customFormat="1" x14ac:dyDescent="0.25">
      <c r="A2277" t="str">
        <f t="shared" si="324"/>
        <v>41</v>
      </c>
      <c r="B2277" t="s">
        <v>812</v>
      </c>
      <c r="C2277" t="str">
        <f t="shared" si="322"/>
        <v>091</v>
      </c>
      <c r="D2277" t="s">
        <v>812</v>
      </c>
      <c r="E2277" t="str">
        <f t="shared" si="320"/>
        <v>09</v>
      </c>
      <c r="F2277" t="str">
        <f>"066"</f>
        <v>066</v>
      </c>
      <c r="G2277" t="str">
        <f>""</f>
        <v/>
      </c>
      <c r="H2277" t="s">
        <v>1</v>
      </c>
      <c r="I2277" t="s">
        <v>3938</v>
      </c>
      <c r="J2277" t="s">
        <v>7528</v>
      </c>
      <c r="K2277" t="str">
        <f>"41019"</f>
        <v>41019</v>
      </c>
    </row>
    <row r="2278" spans="1:11" customFormat="1" x14ac:dyDescent="0.25">
      <c r="A2278" t="str">
        <f t="shared" si="324"/>
        <v>41</v>
      </c>
      <c r="B2278" t="s">
        <v>812</v>
      </c>
      <c r="C2278" t="str">
        <f t="shared" si="322"/>
        <v>091</v>
      </c>
      <c r="D2278" t="s">
        <v>812</v>
      </c>
      <c r="E2278" t="str">
        <f t="shared" si="320"/>
        <v>09</v>
      </c>
      <c r="F2278" t="str">
        <f>"066"</f>
        <v>066</v>
      </c>
      <c r="G2278" t="str">
        <f>""</f>
        <v/>
      </c>
      <c r="H2278" t="s">
        <v>0</v>
      </c>
      <c r="I2278" t="s">
        <v>3938</v>
      </c>
      <c r="J2278" t="s">
        <v>7528</v>
      </c>
      <c r="K2278" t="str">
        <f>"41019"</f>
        <v>41019</v>
      </c>
    </row>
    <row r="2279" spans="1:11" customFormat="1" x14ac:dyDescent="0.25">
      <c r="A2279" t="str">
        <f t="shared" si="324"/>
        <v>41</v>
      </c>
      <c r="B2279" t="s">
        <v>812</v>
      </c>
      <c r="C2279" t="str">
        <f t="shared" si="322"/>
        <v>091</v>
      </c>
      <c r="D2279" t="s">
        <v>812</v>
      </c>
      <c r="E2279" t="str">
        <f t="shared" si="320"/>
        <v>09</v>
      </c>
      <c r="F2279" t="str">
        <f>"066"</f>
        <v>066</v>
      </c>
      <c r="G2279" t="str">
        <f>""</f>
        <v/>
      </c>
      <c r="H2279" t="s">
        <v>2</v>
      </c>
      <c r="I2279" t="s">
        <v>3938</v>
      </c>
      <c r="J2279" t="s">
        <v>7528</v>
      </c>
      <c r="K2279" t="str">
        <f>"41019"</f>
        <v>41019</v>
      </c>
    </row>
    <row r="2280" spans="1:11" customFormat="1" x14ac:dyDescent="0.25">
      <c r="A2280" t="str">
        <f t="shared" si="324"/>
        <v>41</v>
      </c>
      <c r="B2280" t="s">
        <v>812</v>
      </c>
      <c r="C2280" t="str">
        <f t="shared" si="322"/>
        <v>091</v>
      </c>
      <c r="D2280" t="s">
        <v>812</v>
      </c>
      <c r="E2280" t="str">
        <f t="shared" si="320"/>
        <v>09</v>
      </c>
      <c r="F2280" t="str">
        <f>"067"</f>
        <v>067</v>
      </c>
      <c r="G2280" t="str">
        <f>""</f>
        <v/>
      </c>
      <c r="H2280" t="s">
        <v>1</v>
      </c>
      <c r="I2280" t="s">
        <v>3948</v>
      </c>
      <c r="J2280" t="s">
        <v>7539</v>
      </c>
      <c r="K2280" t="str">
        <f>"41020"</f>
        <v>41020</v>
      </c>
    </row>
    <row r="2281" spans="1:11" customFormat="1" x14ac:dyDescent="0.25">
      <c r="A2281" t="str">
        <f t="shared" si="324"/>
        <v>41</v>
      </c>
      <c r="B2281" t="s">
        <v>812</v>
      </c>
      <c r="C2281" t="str">
        <f t="shared" si="322"/>
        <v>091</v>
      </c>
      <c r="D2281" t="s">
        <v>812</v>
      </c>
      <c r="E2281" t="str">
        <f t="shared" si="320"/>
        <v>09</v>
      </c>
      <c r="F2281" t="str">
        <f>"067"</f>
        <v>067</v>
      </c>
      <c r="G2281" t="str">
        <f>""</f>
        <v/>
      </c>
      <c r="H2281" t="s">
        <v>0</v>
      </c>
      <c r="I2281" t="s">
        <v>3948</v>
      </c>
      <c r="J2281" t="s">
        <v>7539</v>
      </c>
      <c r="K2281" t="str">
        <f>"41020"</f>
        <v>41020</v>
      </c>
    </row>
    <row r="2282" spans="1:11" customFormat="1" x14ac:dyDescent="0.25">
      <c r="A2282" t="str">
        <f t="shared" si="324"/>
        <v>41</v>
      </c>
      <c r="B2282" t="s">
        <v>812</v>
      </c>
      <c r="C2282" t="str">
        <f t="shared" si="322"/>
        <v>091</v>
      </c>
      <c r="D2282" t="s">
        <v>812</v>
      </c>
      <c r="E2282" t="str">
        <f t="shared" ref="E2282:E2290" si="327">"09"</f>
        <v>09</v>
      </c>
      <c r="F2282" t="str">
        <f>"068"</f>
        <v>068</v>
      </c>
      <c r="G2282" t="str">
        <f>""</f>
        <v/>
      </c>
      <c r="H2282" t="s">
        <v>1</v>
      </c>
      <c r="I2282" t="s">
        <v>3944</v>
      </c>
      <c r="J2282" t="s">
        <v>7534</v>
      </c>
      <c r="K2282" t="str">
        <f>"41020"</f>
        <v>41020</v>
      </c>
    </row>
    <row r="2283" spans="1:11" customFormat="1" x14ac:dyDescent="0.25">
      <c r="A2283" t="str">
        <f t="shared" si="324"/>
        <v>41</v>
      </c>
      <c r="B2283" t="s">
        <v>812</v>
      </c>
      <c r="C2283" t="str">
        <f t="shared" si="322"/>
        <v>091</v>
      </c>
      <c r="D2283" t="s">
        <v>812</v>
      </c>
      <c r="E2283" t="str">
        <f t="shared" si="327"/>
        <v>09</v>
      </c>
      <c r="F2283" t="str">
        <f>"068"</f>
        <v>068</v>
      </c>
      <c r="G2283" t="str">
        <f>""</f>
        <v/>
      </c>
      <c r="H2283" t="s">
        <v>0</v>
      </c>
      <c r="I2283" t="s">
        <v>3944</v>
      </c>
      <c r="J2283" t="s">
        <v>7534</v>
      </c>
      <c r="K2283" t="str">
        <f>"41020"</f>
        <v>41020</v>
      </c>
    </row>
    <row r="2284" spans="1:11" customFormat="1" x14ac:dyDescent="0.25">
      <c r="A2284" t="str">
        <f t="shared" si="324"/>
        <v>41</v>
      </c>
      <c r="B2284" t="s">
        <v>812</v>
      </c>
      <c r="C2284" t="str">
        <f t="shared" si="322"/>
        <v>091</v>
      </c>
      <c r="D2284" t="s">
        <v>812</v>
      </c>
      <c r="E2284" t="str">
        <f t="shared" si="327"/>
        <v>09</v>
      </c>
      <c r="F2284" t="str">
        <f>"069"</f>
        <v>069</v>
      </c>
      <c r="G2284" t="str">
        <f>""</f>
        <v/>
      </c>
      <c r="H2284" t="s">
        <v>3</v>
      </c>
      <c r="I2284" t="s">
        <v>3938</v>
      </c>
      <c r="J2284" t="s">
        <v>7528</v>
      </c>
      <c r="K2284" t="str">
        <f>"41019"</f>
        <v>41019</v>
      </c>
    </row>
    <row r="2285" spans="1:11" customFormat="1" x14ac:dyDescent="0.25">
      <c r="A2285" t="str">
        <f t="shared" si="324"/>
        <v>41</v>
      </c>
      <c r="B2285" t="s">
        <v>812</v>
      </c>
      <c r="C2285" t="str">
        <f t="shared" si="322"/>
        <v>091</v>
      </c>
      <c r="D2285" t="s">
        <v>812</v>
      </c>
      <c r="E2285" t="str">
        <f t="shared" si="327"/>
        <v>09</v>
      </c>
      <c r="F2285" t="str">
        <f>"070"</f>
        <v>070</v>
      </c>
      <c r="G2285" t="str">
        <f>""</f>
        <v/>
      </c>
      <c r="H2285" t="s">
        <v>1</v>
      </c>
      <c r="I2285" t="s">
        <v>3955</v>
      </c>
      <c r="J2285" t="s">
        <v>7547</v>
      </c>
      <c r="K2285" t="str">
        <f>"41019"</f>
        <v>41019</v>
      </c>
    </row>
    <row r="2286" spans="1:11" customFormat="1" x14ac:dyDescent="0.25">
      <c r="A2286" t="str">
        <f t="shared" si="324"/>
        <v>41</v>
      </c>
      <c r="B2286" t="s">
        <v>812</v>
      </c>
      <c r="C2286" t="str">
        <f t="shared" si="322"/>
        <v>091</v>
      </c>
      <c r="D2286" t="s">
        <v>812</v>
      </c>
      <c r="E2286" t="str">
        <f t="shared" si="327"/>
        <v>09</v>
      </c>
      <c r="F2286" t="str">
        <f>"070"</f>
        <v>070</v>
      </c>
      <c r="G2286" t="str">
        <f>""</f>
        <v/>
      </c>
      <c r="H2286" t="s">
        <v>0</v>
      </c>
      <c r="I2286" t="s">
        <v>3955</v>
      </c>
      <c r="J2286" t="s">
        <v>7547</v>
      </c>
      <c r="K2286" t="str">
        <f>"41019"</f>
        <v>41019</v>
      </c>
    </row>
    <row r="2287" spans="1:11" customFormat="1" x14ac:dyDescent="0.25">
      <c r="A2287" t="str">
        <f t="shared" si="324"/>
        <v>41</v>
      </c>
      <c r="B2287" t="s">
        <v>812</v>
      </c>
      <c r="C2287" t="str">
        <f t="shared" si="322"/>
        <v>091</v>
      </c>
      <c r="D2287" t="s">
        <v>812</v>
      </c>
      <c r="E2287" t="str">
        <f t="shared" si="327"/>
        <v>09</v>
      </c>
      <c r="F2287" t="str">
        <f>"071"</f>
        <v>071</v>
      </c>
      <c r="G2287" t="str">
        <f>""</f>
        <v/>
      </c>
      <c r="H2287" t="s">
        <v>1</v>
      </c>
      <c r="I2287" t="s">
        <v>3299</v>
      </c>
      <c r="J2287" t="s">
        <v>7535</v>
      </c>
      <c r="K2287" t="str">
        <f>"41020"</f>
        <v>41020</v>
      </c>
    </row>
    <row r="2288" spans="1:11" customFormat="1" x14ac:dyDescent="0.25">
      <c r="A2288" t="str">
        <f t="shared" si="324"/>
        <v>41</v>
      </c>
      <c r="B2288" t="s">
        <v>812</v>
      </c>
      <c r="C2288" t="str">
        <f t="shared" si="322"/>
        <v>091</v>
      </c>
      <c r="D2288" t="s">
        <v>812</v>
      </c>
      <c r="E2288" t="str">
        <f t="shared" si="327"/>
        <v>09</v>
      </c>
      <c r="F2288" t="str">
        <f>"071"</f>
        <v>071</v>
      </c>
      <c r="G2288" t="str">
        <f>""</f>
        <v/>
      </c>
      <c r="H2288" t="s">
        <v>0</v>
      </c>
      <c r="I2288" t="s">
        <v>3299</v>
      </c>
      <c r="J2288" t="s">
        <v>7535</v>
      </c>
      <c r="K2288" t="str">
        <f>"41020"</f>
        <v>41020</v>
      </c>
    </row>
    <row r="2289" spans="1:11" customFormat="1" x14ac:dyDescent="0.25">
      <c r="A2289" t="str">
        <f t="shared" si="324"/>
        <v>41</v>
      </c>
      <c r="B2289" t="s">
        <v>812</v>
      </c>
      <c r="C2289" t="str">
        <f t="shared" si="322"/>
        <v>091</v>
      </c>
      <c r="D2289" t="s">
        <v>812</v>
      </c>
      <c r="E2289" t="str">
        <f t="shared" si="327"/>
        <v>09</v>
      </c>
      <c r="F2289" t="str">
        <f>"072"</f>
        <v>072</v>
      </c>
      <c r="G2289" t="str">
        <f>""</f>
        <v/>
      </c>
      <c r="H2289" t="s">
        <v>1</v>
      </c>
      <c r="I2289" t="s">
        <v>3863</v>
      </c>
      <c r="J2289" t="s">
        <v>7448</v>
      </c>
      <c r="K2289" t="str">
        <f>"41016"</f>
        <v>41016</v>
      </c>
    </row>
    <row r="2290" spans="1:11" customFormat="1" x14ac:dyDescent="0.25">
      <c r="A2290" t="str">
        <f t="shared" si="324"/>
        <v>41</v>
      </c>
      <c r="B2290" t="s">
        <v>812</v>
      </c>
      <c r="C2290" t="str">
        <f t="shared" si="322"/>
        <v>091</v>
      </c>
      <c r="D2290" t="s">
        <v>812</v>
      </c>
      <c r="E2290" t="str">
        <f t="shared" si="327"/>
        <v>09</v>
      </c>
      <c r="F2290" t="str">
        <f>"072"</f>
        <v>072</v>
      </c>
      <c r="G2290" t="str">
        <f>""</f>
        <v/>
      </c>
      <c r="H2290" t="s">
        <v>0</v>
      </c>
      <c r="I2290" t="s">
        <v>3863</v>
      </c>
      <c r="J2290" t="s">
        <v>7448</v>
      </c>
      <c r="K2290" t="str">
        <f>"41016"</f>
        <v>41016</v>
      </c>
    </row>
    <row r="2291" spans="1:11" customFormat="1" x14ac:dyDescent="0.25">
      <c r="A2291" t="str">
        <f t="shared" si="324"/>
        <v>41</v>
      </c>
      <c r="B2291" t="s">
        <v>812</v>
      </c>
      <c r="C2291" t="str">
        <f t="shared" si="322"/>
        <v>091</v>
      </c>
      <c r="D2291" t="s">
        <v>812</v>
      </c>
      <c r="E2291" t="str">
        <f t="shared" ref="E2291:E2343" si="328">"10"</f>
        <v>10</v>
      </c>
      <c r="F2291" t="str">
        <f>"001"</f>
        <v>001</v>
      </c>
      <c r="G2291" t="str">
        <f>""</f>
        <v/>
      </c>
      <c r="H2291" t="s">
        <v>1</v>
      </c>
      <c r="I2291" t="s">
        <v>3957</v>
      </c>
      <c r="J2291" t="s">
        <v>7549</v>
      </c>
      <c r="K2291" t="str">
        <f t="shared" ref="K2291:K2303" si="329">"41014"</f>
        <v>41014</v>
      </c>
    </row>
    <row r="2292" spans="1:11" customFormat="1" x14ac:dyDescent="0.25">
      <c r="A2292" t="str">
        <f t="shared" si="324"/>
        <v>41</v>
      </c>
      <c r="B2292" t="s">
        <v>812</v>
      </c>
      <c r="C2292" t="str">
        <f t="shared" si="322"/>
        <v>091</v>
      </c>
      <c r="D2292" t="s">
        <v>812</v>
      </c>
      <c r="E2292" t="str">
        <f t="shared" si="328"/>
        <v>10</v>
      </c>
      <c r="F2292" t="str">
        <f>"001"</f>
        <v>001</v>
      </c>
      <c r="G2292" t="str">
        <f>""</f>
        <v/>
      </c>
      <c r="H2292" t="s">
        <v>0</v>
      </c>
      <c r="I2292" t="s">
        <v>3957</v>
      </c>
      <c r="J2292" t="s">
        <v>7549</v>
      </c>
      <c r="K2292" t="str">
        <f t="shared" si="329"/>
        <v>41014</v>
      </c>
    </row>
    <row r="2293" spans="1:11" customFormat="1" x14ac:dyDescent="0.25">
      <c r="A2293" t="str">
        <f t="shared" si="324"/>
        <v>41</v>
      </c>
      <c r="B2293" t="s">
        <v>812</v>
      </c>
      <c r="C2293" t="str">
        <f t="shared" si="322"/>
        <v>091</v>
      </c>
      <c r="D2293" t="s">
        <v>812</v>
      </c>
      <c r="E2293" t="str">
        <f t="shared" si="328"/>
        <v>10</v>
      </c>
      <c r="F2293" t="str">
        <f>"002"</f>
        <v>002</v>
      </c>
      <c r="G2293" t="str">
        <f>""</f>
        <v/>
      </c>
      <c r="H2293" t="s">
        <v>1</v>
      </c>
      <c r="I2293" t="s">
        <v>3957</v>
      </c>
      <c r="J2293" t="s">
        <v>7549</v>
      </c>
      <c r="K2293" t="str">
        <f t="shared" si="329"/>
        <v>41014</v>
      </c>
    </row>
    <row r="2294" spans="1:11" customFormat="1" x14ac:dyDescent="0.25">
      <c r="A2294" t="str">
        <f t="shared" si="324"/>
        <v>41</v>
      </c>
      <c r="B2294" t="s">
        <v>812</v>
      </c>
      <c r="C2294" t="str">
        <f t="shared" si="322"/>
        <v>091</v>
      </c>
      <c r="D2294" t="s">
        <v>812</v>
      </c>
      <c r="E2294" t="str">
        <f t="shared" si="328"/>
        <v>10</v>
      </c>
      <c r="F2294" t="str">
        <f>"002"</f>
        <v>002</v>
      </c>
      <c r="G2294" t="str">
        <f>""</f>
        <v/>
      </c>
      <c r="H2294" t="s">
        <v>0</v>
      </c>
      <c r="I2294" t="s">
        <v>3957</v>
      </c>
      <c r="J2294" t="s">
        <v>7549</v>
      </c>
      <c r="K2294" t="str">
        <f t="shared" si="329"/>
        <v>41014</v>
      </c>
    </row>
    <row r="2295" spans="1:11" customFormat="1" x14ac:dyDescent="0.25">
      <c r="A2295" t="str">
        <f t="shared" si="324"/>
        <v>41</v>
      </c>
      <c r="B2295" t="s">
        <v>812</v>
      </c>
      <c r="C2295" t="str">
        <f t="shared" si="322"/>
        <v>091</v>
      </c>
      <c r="D2295" t="s">
        <v>812</v>
      </c>
      <c r="E2295" t="str">
        <f t="shared" si="328"/>
        <v>10</v>
      </c>
      <c r="F2295" t="str">
        <f>"003"</f>
        <v>003</v>
      </c>
      <c r="G2295" t="str">
        <f>""</f>
        <v/>
      </c>
      <c r="H2295" t="s">
        <v>1</v>
      </c>
      <c r="I2295" t="s">
        <v>3958</v>
      </c>
      <c r="J2295" t="s">
        <v>7550</v>
      </c>
      <c r="K2295" t="str">
        <f t="shared" si="329"/>
        <v>41014</v>
      </c>
    </row>
    <row r="2296" spans="1:11" customFormat="1" x14ac:dyDescent="0.25">
      <c r="A2296" t="str">
        <f t="shared" si="324"/>
        <v>41</v>
      </c>
      <c r="B2296" t="s">
        <v>812</v>
      </c>
      <c r="C2296" t="str">
        <f t="shared" si="322"/>
        <v>091</v>
      </c>
      <c r="D2296" t="s">
        <v>812</v>
      </c>
      <c r="E2296" t="str">
        <f t="shared" si="328"/>
        <v>10</v>
      </c>
      <c r="F2296" t="str">
        <f>"003"</f>
        <v>003</v>
      </c>
      <c r="G2296" t="str">
        <f>""</f>
        <v/>
      </c>
      <c r="H2296" t="s">
        <v>0</v>
      </c>
      <c r="I2296" t="s">
        <v>3958</v>
      </c>
      <c r="J2296" t="s">
        <v>7550</v>
      </c>
      <c r="K2296" t="str">
        <f t="shared" si="329"/>
        <v>41014</v>
      </c>
    </row>
    <row r="2297" spans="1:11" customFormat="1" x14ac:dyDescent="0.25">
      <c r="A2297" t="str">
        <f t="shared" si="324"/>
        <v>41</v>
      </c>
      <c r="B2297" t="s">
        <v>812</v>
      </c>
      <c r="C2297" t="str">
        <f t="shared" si="322"/>
        <v>091</v>
      </c>
      <c r="D2297" t="s">
        <v>812</v>
      </c>
      <c r="E2297" t="str">
        <f t="shared" si="328"/>
        <v>10</v>
      </c>
      <c r="F2297" t="str">
        <f>"004"</f>
        <v>004</v>
      </c>
      <c r="G2297" t="str">
        <f>""</f>
        <v/>
      </c>
      <c r="H2297" t="s">
        <v>1</v>
      </c>
      <c r="I2297" t="s">
        <v>3959</v>
      </c>
      <c r="J2297" t="s">
        <v>7551</v>
      </c>
      <c r="K2297" t="str">
        <f t="shared" si="329"/>
        <v>41014</v>
      </c>
    </row>
    <row r="2298" spans="1:11" customFormat="1" x14ac:dyDescent="0.25">
      <c r="A2298" t="str">
        <f t="shared" si="324"/>
        <v>41</v>
      </c>
      <c r="B2298" t="s">
        <v>812</v>
      </c>
      <c r="C2298" t="str">
        <f t="shared" si="322"/>
        <v>091</v>
      </c>
      <c r="D2298" t="s">
        <v>812</v>
      </c>
      <c r="E2298" t="str">
        <f t="shared" si="328"/>
        <v>10</v>
      </c>
      <c r="F2298" t="str">
        <f>"004"</f>
        <v>004</v>
      </c>
      <c r="G2298" t="str">
        <f>""</f>
        <v/>
      </c>
      <c r="H2298" t="s">
        <v>0</v>
      </c>
      <c r="I2298" t="s">
        <v>3959</v>
      </c>
      <c r="J2298" t="s">
        <v>7551</v>
      </c>
      <c r="K2298" t="str">
        <f t="shared" si="329"/>
        <v>41014</v>
      </c>
    </row>
    <row r="2299" spans="1:11" customFormat="1" x14ac:dyDescent="0.25">
      <c r="A2299" t="str">
        <f t="shared" si="324"/>
        <v>41</v>
      </c>
      <c r="B2299" t="s">
        <v>812</v>
      </c>
      <c r="C2299" t="str">
        <f t="shared" si="322"/>
        <v>091</v>
      </c>
      <c r="D2299" t="s">
        <v>812</v>
      </c>
      <c r="E2299" t="str">
        <f t="shared" si="328"/>
        <v>10</v>
      </c>
      <c r="F2299" t="str">
        <f>"005"</f>
        <v>005</v>
      </c>
      <c r="G2299" t="str">
        <f>""</f>
        <v/>
      </c>
      <c r="H2299" t="s">
        <v>3</v>
      </c>
      <c r="I2299" t="s">
        <v>3959</v>
      </c>
      <c r="J2299" t="s">
        <v>7551</v>
      </c>
      <c r="K2299" t="str">
        <f t="shared" si="329"/>
        <v>41014</v>
      </c>
    </row>
    <row r="2300" spans="1:11" customFormat="1" x14ac:dyDescent="0.25">
      <c r="A2300" t="str">
        <f t="shared" si="324"/>
        <v>41</v>
      </c>
      <c r="B2300" t="s">
        <v>812</v>
      </c>
      <c r="C2300" t="str">
        <f t="shared" si="322"/>
        <v>091</v>
      </c>
      <c r="D2300" t="s">
        <v>812</v>
      </c>
      <c r="E2300" t="str">
        <f t="shared" si="328"/>
        <v>10</v>
      </c>
      <c r="F2300" t="str">
        <f>"006"</f>
        <v>006</v>
      </c>
      <c r="G2300" t="str">
        <f>""</f>
        <v/>
      </c>
      <c r="H2300" t="s">
        <v>3</v>
      </c>
      <c r="I2300" t="s">
        <v>3960</v>
      </c>
      <c r="J2300" t="s">
        <v>7552</v>
      </c>
      <c r="K2300" t="str">
        <f t="shared" si="329"/>
        <v>41014</v>
      </c>
    </row>
    <row r="2301" spans="1:11" customFormat="1" x14ac:dyDescent="0.25">
      <c r="A2301" t="str">
        <f t="shared" si="324"/>
        <v>41</v>
      </c>
      <c r="B2301" t="s">
        <v>812</v>
      </c>
      <c r="C2301" t="str">
        <f t="shared" ref="C2301:C2364" si="330">"091"</f>
        <v>091</v>
      </c>
      <c r="D2301" t="s">
        <v>812</v>
      </c>
      <c r="E2301" t="str">
        <f t="shared" si="328"/>
        <v>10</v>
      </c>
      <c r="F2301" t="str">
        <f>"007"</f>
        <v>007</v>
      </c>
      <c r="G2301" t="str">
        <f>""</f>
        <v/>
      </c>
      <c r="H2301" t="s">
        <v>3</v>
      </c>
      <c r="I2301" t="s">
        <v>3960</v>
      </c>
      <c r="J2301" t="s">
        <v>7552</v>
      </c>
      <c r="K2301" t="str">
        <f t="shared" si="329"/>
        <v>41014</v>
      </c>
    </row>
    <row r="2302" spans="1:11" customFormat="1" x14ac:dyDescent="0.25">
      <c r="A2302" t="str">
        <f t="shared" si="324"/>
        <v>41</v>
      </c>
      <c r="B2302" t="s">
        <v>812</v>
      </c>
      <c r="C2302" t="str">
        <f t="shared" si="330"/>
        <v>091</v>
      </c>
      <c r="D2302" t="s">
        <v>812</v>
      </c>
      <c r="E2302" t="str">
        <f t="shared" si="328"/>
        <v>10</v>
      </c>
      <c r="F2302" t="str">
        <f>"008"</f>
        <v>008</v>
      </c>
      <c r="G2302" t="str">
        <f>""</f>
        <v/>
      </c>
      <c r="H2302" t="s">
        <v>1</v>
      </c>
      <c r="I2302" t="s">
        <v>3960</v>
      </c>
      <c r="J2302" t="s">
        <v>7552</v>
      </c>
      <c r="K2302" t="str">
        <f t="shared" si="329"/>
        <v>41014</v>
      </c>
    </row>
    <row r="2303" spans="1:11" customFormat="1" x14ac:dyDescent="0.25">
      <c r="A2303" t="str">
        <f t="shared" si="324"/>
        <v>41</v>
      </c>
      <c r="B2303" t="s">
        <v>812</v>
      </c>
      <c r="C2303" t="str">
        <f t="shared" si="330"/>
        <v>091</v>
      </c>
      <c r="D2303" t="s">
        <v>812</v>
      </c>
      <c r="E2303" t="str">
        <f t="shared" si="328"/>
        <v>10</v>
      </c>
      <c r="F2303" t="str">
        <f>"008"</f>
        <v>008</v>
      </c>
      <c r="G2303" t="str">
        <f>""</f>
        <v/>
      </c>
      <c r="H2303" t="s">
        <v>0</v>
      </c>
      <c r="I2303" t="s">
        <v>3960</v>
      </c>
      <c r="J2303" t="s">
        <v>7552</v>
      </c>
      <c r="K2303" t="str">
        <f t="shared" si="329"/>
        <v>41014</v>
      </c>
    </row>
    <row r="2304" spans="1:11" customFormat="1" x14ac:dyDescent="0.25">
      <c r="A2304" t="str">
        <f t="shared" si="324"/>
        <v>41</v>
      </c>
      <c r="B2304" t="s">
        <v>812</v>
      </c>
      <c r="C2304" t="str">
        <f t="shared" si="330"/>
        <v>091</v>
      </c>
      <c r="D2304" t="s">
        <v>812</v>
      </c>
      <c r="E2304" t="str">
        <f t="shared" si="328"/>
        <v>10</v>
      </c>
      <c r="F2304" t="str">
        <f>"009"</f>
        <v>009</v>
      </c>
      <c r="G2304" t="str">
        <f>"01"</f>
        <v>01</v>
      </c>
      <c r="H2304" t="s">
        <v>1</v>
      </c>
      <c r="I2304" t="s">
        <v>3961</v>
      </c>
      <c r="J2304" t="s">
        <v>7553</v>
      </c>
      <c r="K2304" t="str">
        <f>"41012"</f>
        <v>41012</v>
      </c>
    </row>
    <row r="2305" spans="1:11" customFormat="1" x14ac:dyDescent="0.25">
      <c r="A2305" t="str">
        <f t="shared" si="324"/>
        <v>41</v>
      </c>
      <c r="B2305" t="s">
        <v>812</v>
      </c>
      <c r="C2305" t="str">
        <f t="shared" si="330"/>
        <v>091</v>
      </c>
      <c r="D2305" t="s">
        <v>812</v>
      </c>
      <c r="E2305" t="str">
        <f t="shared" si="328"/>
        <v>10</v>
      </c>
      <c r="F2305" t="str">
        <f>"009"</f>
        <v>009</v>
      </c>
      <c r="G2305" t="str">
        <f>"02"</f>
        <v>02</v>
      </c>
      <c r="H2305" t="s">
        <v>0</v>
      </c>
      <c r="I2305" t="s">
        <v>3957</v>
      </c>
      <c r="J2305" t="s">
        <v>7549</v>
      </c>
      <c r="K2305" t="str">
        <f>"41014"</f>
        <v>41014</v>
      </c>
    </row>
    <row r="2306" spans="1:11" customFormat="1" x14ac:dyDescent="0.25">
      <c r="A2306" t="str">
        <f t="shared" si="324"/>
        <v>41</v>
      </c>
      <c r="B2306" t="s">
        <v>812</v>
      </c>
      <c r="C2306" t="str">
        <f t="shared" si="330"/>
        <v>091</v>
      </c>
      <c r="D2306" t="s">
        <v>812</v>
      </c>
      <c r="E2306" t="str">
        <f t="shared" si="328"/>
        <v>10</v>
      </c>
      <c r="F2306" t="str">
        <f>"010"</f>
        <v>010</v>
      </c>
      <c r="G2306" t="str">
        <f>""</f>
        <v/>
      </c>
      <c r="H2306" t="s">
        <v>1</v>
      </c>
      <c r="I2306" t="s">
        <v>3962</v>
      </c>
      <c r="J2306" t="s">
        <v>7554</v>
      </c>
      <c r="K2306" t="str">
        <f t="shared" ref="K2306:K2314" si="331">"41012"</f>
        <v>41012</v>
      </c>
    </row>
    <row r="2307" spans="1:11" customFormat="1" x14ac:dyDescent="0.25">
      <c r="A2307" t="str">
        <f t="shared" ref="A2307:A2370" si="332">"41"</f>
        <v>41</v>
      </c>
      <c r="B2307" t="s">
        <v>812</v>
      </c>
      <c r="C2307" t="str">
        <f t="shared" si="330"/>
        <v>091</v>
      </c>
      <c r="D2307" t="s">
        <v>812</v>
      </c>
      <c r="E2307" t="str">
        <f t="shared" si="328"/>
        <v>10</v>
      </c>
      <c r="F2307" t="str">
        <f>"010"</f>
        <v>010</v>
      </c>
      <c r="G2307" t="str">
        <f>""</f>
        <v/>
      </c>
      <c r="H2307" t="s">
        <v>0</v>
      </c>
      <c r="I2307" t="s">
        <v>3962</v>
      </c>
      <c r="J2307" t="s">
        <v>7554</v>
      </c>
      <c r="K2307" t="str">
        <f t="shared" si="331"/>
        <v>41012</v>
      </c>
    </row>
    <row r="2308" spans="1:11" customFormat="1" x14ac:dyDescent="0.25">
      <c r="A2308" t="str">
        <f t="shared" si="332"/>
        <v>41</v>
      </c>
      <c r="B2308" t="s">
        <v>812</v>
      </c>
      <c r="C2308" t="str">
        <f t="shared" si="330"/>
        <v>091</v>
      </c>
      <c r="D2308" t="s">
        <v>812</v>
      </c>
      <c r="E2308" t="str">
        <f t="shared" si="328"/>
        <v>10</v>
      </c>
      <c r="F2308" t="str">
        <f>"011"</f>
        <v>011</v>
      </c>
      <c r="G2308" t="str">
        <f>""</f>
        <v/>
      </c>
      <c r="H2308" t="s">
        <v>3</v>
      </c>
      <c r="I2308" t="s">
        <v>3868</v>
      </c>
      <c r="J2308" t="s">
        <v>7453</v>
      </c>
      <c r="K2308" t="str">
        <f t="shared" si="331"/>
        <v>41012</v>
      </c>
    </row>
    <row r="2309" spans="1:11" customFormat="1" x14ac:dyDescent="0.25">
      <c r="A2309" t="str">
        <f t="shared" si="332"/>
        <v>41</v>
      </c>
      <c r="B2309" t="s">
        <v>812</v>
      </c>
      <c r="C2309" t="str">
        <f t="shared" si="330"/>
        <v>091</v>
      </c>
      <c r="D2309" t="s">
        <v>812</v>
      </c>
      <c r="E2309" t="str">
        <f t="shared" si="328"/>
        <v>10</v>
      </c>
      <c r="F2309" t="str">
        <f>"012"</f>
        <v>012</v>
      </c>
      <c r="G2309" t="str">
        <f>""</f>
        <v/>
      </c>
      <c r="H2309" t="s">
        <v>3</v>
      </c>
      <c r="I2309" t="s">
        <v>3962</v>
      </c>
      <c r="J2309" t="s">
        <v>7554</v>
      </c>
      <c r="K2309" t="str">
        <f t="shared" si="331"/>
        <v>41012</v>
      </c>
    </row>
    <row r="2310" spans="1:11" customFormat="1" x14ac:dyDescent="0.25">
      <c r="A2310" t="str">
        <f t="shared" si="332"/>
        <v>41</v>
      </c>
      <c r="B2310" t="s">
        <v>812</v>
      </c>
      <c r="C2310" t="str">
        <f t="shared" si="330"/>
        <v>091</v>
      </c>
      <c r="D2310" t="s">
        <v>812</v>
      </c>
      <c r="E2310" t="str">
        <f t="shared" si="328"/>
        <v>10</v>
      </c>
      <c r="F2310" t="str">
        <f>"013"</f>
        <v>013</v>
      </c>
      <c r="G2310" t="str">
        <f>""</f>
        <v/>
      </c>
      <c r="H2310" t="s">
        <v>1</v>
      </c>
      <c r="I2310" t="s">
        <v>3963</v>
      </c>
      <c r="J2310" t="s">
        <v>7555</v>
      </c>
      <c r="K2310" t="str">
        <f t="shared" si="331"/>
        <v>41012</v>
      </c>
    </row>
    <row r="2311" spans="1:11" customFormat="1" x14ac:dyDescent="0.25">
      <c r="A2311" t="str">
        <f t="shared" si="332"/>
        <v>41</v>
      </c>
      <c r="B2311" t="s">
        <v>812</v>
      </c>
      <c r="C2311" t="str">
        <f t="shared" si="330"/>
        <v>091</v>
      </c>
      <c r="D2311" t="s">
        <v>812</v>
      </c>
      <c r="E2311" t="str">
        <f t="shared" si="328"/>
        <v>10</v>
      </c>
      <c r="F2311" t="str">
        <f>"013"</f>
        <v>013</v>
      </c>
      <c r="G2311" t="str">
        <f>""</f>
        <v/>
      </c>
      <c r="H2311" t="s">
        <v>0</v>
      </c>
      <c r="I2311" t="s">
        <v>3963</v>
      </c>
      <c r="J2311" t="s">
        <v>7555</v>
      </c>
      <c r="K2311" t="str">
        <f t="shared" si="331"/>
        <v>41012</v>
      </c>
    </row>
    <row r="2312" spans="1:11" customFormat="1" x14ac:dyDescent="0.25">
      <c r="A2312" t="str">
        <f t="shared" si="332"/>
        <v>41</v>
      </c>
      <c r="B2312" t="s">
        <v>812</v>
      </c>
      <c r="C2312" t="str">
        <f t="shared" si="330"/>
        <v>091</v>
      </c>
      <c r="D2312" t="s">
        <v>812</v>
      </c>
      <c r="E2312" t="str">
        <f t="shared" si="328"/>
        <v>10</v>
      </c>
      <c r="F2312" t="str">
        <f>"015"</f>
        <v>015</v>
      </c>
      <c r="G2312" t="str">
        <f>""</f>
        <v/>
      </c>
      <c r="H2312" t="s">
        <v>3</v>
      </c>
      <c r="I2312" t="s">
        <v>3963</v>
      </c>
      <c r="J2312" t="s">
        <v>7555</v>
      </c>
      <c r="K2312" t="str">
        <f t="shared" si="331"/>
        <v>41012</v>
      </c>
    </row>
    <row r="2313" spans="1:11" customFormat="1" x14ac:dyDescent="0.25">
      <c r="A2313" t="str">
        <f t="shared" si="332"/>
        <v>41</v>
      </c>
      <c r="B2313" t="s">
        <v>812</v>
      </c>
      <c r="C2313" t="str">
        <f t="shared" si="330"/>
        <v>091</v>
      </c>
      <c r="D2313" t="s">
        <v>812</v>
      </c>
      <c r="E2313" t="str">
        <f t="shared" si="328"/>
        <v>10</v>
      </c>
      <c r="F2313" t="str">
        <f>"016"</f>
        <v>016</v>
      </c>
      <c r="G2313" t="str">
        <f>""</f>
        <v/>
      </c>
      <c r="H2313" t="s">
        <v>1</v>
      </c>
      <c r="I2313" t="s">
        <v>3963</v>
      </c>
      <c r="J2313" t="s">
        <v>7555</v>
      </c>
      <c r="K2313" t="str">
        <f t="shared" si="331"/>
        <v>41012</v>
      </c>
    </row>
    <row r="2314" spans="1:11" customFormat="1" x14ac:dyDescent="0.25">
      <c r="A2314" t="str">
        <f t="shared" si="332"/>
        <v>41</v>
      </c>
      <c r="B2314" t="s">
        <v>812</v>
      </c>
      <c r="C2314" t="str">
        <f t="shared" si="330"/>
        <v>091</v>
      </c>
      <c r="D2314" t="s">
        <v>812</v>
      </c>
      <c r="E2314" t="str">
        <f t="shared" si="328"/>
        <v>10</v>
      </c>
      <c r="F2314" t="str">
        <f>"016"</f>
        <v>016</v>
      </c>
      <c r="G2314" t="str">
        <f>""</f>
        <v/>
      </c>
      <c r="H2314" t="s">
        <v>0</v>
      </c>
      <c r="I2314" t="s">
        <v>3963</v>
      </c>
      <c r="J2314" t="s">
        <v>7555</v>
      </c>
      <c r="K2314" t="str">
        <f t="shared" si="331"/>
        <v>41012</v>
      </c>
    </row>
    <row r="2315" spans="1:11" customFormat="1" x14ac:dyDescent="0.25">
      <c r="A2315" t="str">
        <f t="shared" si="332"/>
        <v>41</v>
      </c>
      <c r="B2315" t="s">
        <v>812</v>
      </c>
      <c r="C2315" t="str">
        <f t="shared" si="330"/>
        <v>091</v>
      </c>
      <c r="D2315" t="s">
        <v>812</v>
      </c>
      <c r="E2315" t="str">
        <f t="shared" si="328"/>
        <v>10</v>
      </c>
      <c r="F2315" t="str">
        <f>"017"</f>
        <v>017</v>
      </c>
      <c r="G2315" t="str">
        <f>""</f>
        <v/>
      </c>
      <c r="H2315" t="s">
        <v>1</v>
      </c>
      <c r="I2315" t="s">
        <v>3964</v>
      </c>
      <c r="J2315" t="s">
        <v>7556</v>
      </c>
      <c r="K2315" t="str">
        <f>"41013"</f>
        <v>41013</v>
      </c>
    </row>
    <row r="2316" spans="1:11" customFormat="1" x14ac:dyDescent="0.25">
      <c r="A2316" t="str">
        <f t="shared" si="332"/>
        <v>41</v>
      </c>
      <c r="B2316" t="s">
        <v>812</v>
      </c>
      <c r="C2316" t="str">
        <f t="shared" si="330"/>
        <v>091</v>
      </c>
      <c r="D2316" t="s">
        <v>812</v>
      </c>
      <c r="E2316" t="str">
        <f t="shared" si="328"/>
        <v>10</v>
      </c>
      <c r="F2316" t="str">
        <f>"017"</f>
        <v>017</v>
      </c>
      <c r="G2316" t="str">
        <f>""</f>
        <v/>
      </c>
      <c r="H2316" t="s">
        <v>0</v>
      </c>
      <c r="I2316" t="s">
        <v>3964</v>
      </c>
      <c r="J2316" t="s">
        <v>7556</v>
      </c>
      <c r="K2316" t="str">
        <f>"41013"</f>
        <v>41013</v>
      </c>
    </row>
    <row r="2317" spans="1:11" customFormat="1" x14ac:dyDescent="0.25">
      <c r="A2317" t="str">
        <f t="shared" si="332"/>
        <v>41</v>
      </c>
      <c r="B2317" t="s">
        <v>812</v>
      </c>
      <c r="C2317" t="str">
        <f t="shared" si="330"/>
        <v>091</v>
      </c>
      <c r="D2317" t="s">
        <v>812</v>
      </c>
      <c r="E2317" t="str">
        <f t="shared" si="328"/>
        <v>10</v>
      </c>
      <c r="F2317" t="str">
        <f>"018"</f>
        <v>018</v>
      </c>
      <c r="G2317" t="str">
        <f>""</f>
        <v/>
      </c>
      <c r="H2317" t="s">
        <v>1</v>
      </c>
      <c r="I2317" t="s">
        <v>3965</v>
      </c>
      <c r="J2317" t="s">
        <v>7557</v>
      </c>
      <c r="K2317" t="str">
        <f>"41013"</f>
        <v>41013</v>
      </c>
    </row>
    <row r="2318" spans="1:11" customFormat="1" x14ac:dyDescent="0.25">
      <c r="A2318" t="str">
        <f t="shared" si="332"/>
        <v>41</v>
      </c>
      <c r="B2318" t="s">
        <v>812</v>
      </c>
      <c r="C2318" t="str">
        <f t="shared" si="330"/>
        <v>091</v>
      </c>
      <c r="D2318" t="s">
        <v>812</v>
      </c>
      <c r="E2318" t="str">
        <f t="shared" si="328"/>
        <v>10</v>
      </c>
      <c r="F2318" t="str">
        <f>"018"</f>
        <v>018</v>
      </c>
      <c r="G2318" t="str">
        <f>""</f>
        <v/>
      </c>
      <c r="H2318" t="s">
        <v>0</v>
      </c>
      <c r="I2318" t="s">
        <v>3965</v>
      </c>
      <c r="J2318" t="s">
        <v>7557</v>
      </c>
      <c r="K2318" t="str">
        <f>"41013"</f>
        <v>41013</v>
      </c>
    </row>
    <row r="2319" spans="1:11" customFormat="1" x14ac:dyDescent="0.25">
      <c r="A2319" t="str">
        <f t="shared" si="332"/>
        <v>41</v>
      </c>
      <c r="B2319" t="s">
        <v>812</v>
      </c>
      <c r="C2319" t="str">
        <f t="shared" si="330"/>
        <v>091</v>
      </c>
      <c r="D2319" t="s">
        <v>812</v>
      </c>
      <c r="E2319" t="str">
        <f t="shared" si="328"/>
        <v>10</v>
      </c>
      <c r="F2319" t="str">
        <f>"019"</f>
        <v>019</v>
      </c>
      <c r="G2319" t="str">
        <f>""</f>
        <v/>
      </c>
      <c r="H2319" t="s">
        <v>3</v>
      </c>
      <c r="I2319" t="s">
        <v>3966</v>
      </c>
      <c r="J2319" t="s">
        <v>7558</v>
      </c>
      <c r="K2319" t="str">
        <f>"41013"</f>
        <v>41013</v>
      </c>
    </row>
    <row r="2320" spans="1:11" customFormat="1" x14ac:dyDescent="0.25">
      <c r="A2320" t="str">
        <f t="shared" si="332"/>
        <v>41</v>
      </c>
      <c r="B2320" t="s">
        <v>812</v>
      </c>
      <c r="C2320" t="str">
        <f t="shared" si="330"/>
        <v>091</v>
      </c>
      <c r="D2320" t="s">
        <v>812</v>
      </c>
      <c r="E2320" t="str">
        <f t="shared" si="328"/>
        <v>10</v>
      </c>
      <c r="F2320" t="str">
        <f>"020"</f>
        <v>020</v>
      </c>
      <c r="G2320" t="str">
        <f>""</f>
        <v/>
      </c>
      <c r="H2320" t="s">
        <v>1</v>
      </c>
      <c r="I2320" t="s">
        <v>3967</v>
      </c>
      <c r="J2320" t="s">
        <v>7559</v>
      </c>
      <c r="K2320" t="str">
        <f t="shared" ref="K2320:K2333" si="333">"41012"</f>
        <v>41012</v>
      </c>
    </row>
    <row r="2321" spans="1:11" customFormat="1" x14ac:dyDescent="0.25">
      <c r="A2321" t="str">
        <f t="shared" si="332"/>
        <v>41</v>
      </c>
      <c r="B2321" t="s">
        <v>812</v>
      </c>
      <c r="C2321" t="str">
        <f t="shared" si="330"/>
        <v>091</v>
      </c>
      <c r="D2321" t="s">
        <v>812</v>
      </c>
      <c r="E2321" t="str">
        <f t="shared" si="328"/>
        <v>10</v>
      </c>
      <c r="F2321" t="str">
        <f>"020"</f>
        <v>020</v>
      </c>
      <c r="G2321" t="str">
        <f>""</f>
        <v/>
      </c>
      <c r="H2321" t="s">
        <v>0</v>
      </c>
      <c r="I2321" t="s">
        <v>3967</v>
      </c>
      <c r="J2321" t="s">
        <v>7559</v>
      </c>
      <c r="K2321" t="str">
        <f t="shared" si="333"/>
        <v>41012</v>
      </c>
    </row>
    <row r="2322" spans="1:11" customFormat="1" x14ac:dyDescent="0.25">
      <c r="A2322" t="str">
        <f t="shared" si="332"/>
        <v>41</v>
      </c>
      <c r="B2322" t="s">
        <v>812</v>
      </c>
      <c r="C2322" t="str">
        <f t="shared" si="330"/>
        <v>091</v>
      </c>
      <c r="D2322" t="s">
        <v>812</v>
      </c>
      <c r="E2322" t="str">
        <f t="shared" si="328"/>
        <v>10</v>
      </c>
      <c r="F2322" t="str">
        <f>"021"</f>
        <v>021</v>
      </c>
      <c r="G2322" t="str">
        <f>""</f>
        <v/>
      </c>
      <c r="H2322" t="s">
        <v>1</v>
      </c>
      <c r="I2322" t="s">
        <v>3967</v>
      </c>
      <c r="J2322" t="s">
        <v>7559</v>
      </c>
      <c r="K2322" t="str">
        <f t="shared" si="333"/>
        <v>41012</v>
      </c>
    </row>
    <row r="2323" spans="1:11" customFormat="1" x14ac:dyDescent="0.25">
      <c r="A2323" t="str">
        <f t="shared" si="332"/>
        <v>41</v>
      </c>
      <c r="B2323" t="s">
        <v>812</v>
      </c>
      <c r="C2323" t="str">
        <f t="shared" si="330"/>
        <v>091</v>
      </c>
      <c r="D2323" t="s">
        <v>812</v>
      </c>
      <c r="E2323" t="str">
        <f t="shared" si="328"/>
        <v>10</v>
      </c>
      <c r="F2323" t="str">
        <f>"021"</f>
        <v>021</v>
      </c>
      <c r="G2323" t="str">
        <f>""</f>
        <v/>
      </c>
      <c r="H2323" t="s">
        <v>0</v>
      </c>
      <c r="I2323" t="s">
        <v>3967</v>
      </c>
      <c r="J2323" t="s">
        <v>7559</v>
      </c>
      <c r="K2323" t="str">
        <f t="shared" si="333"/>
        <v>41012</v>
      </c>
    </row>
    <row r="2324" spans="1:11" customFormat="1" x14ac:dyDescent="0.25">
      <c r="A2324" t="str">
        <f t="shared" si="332"/>
        <v>41</v>
      </c>
      <c r="B2324" t="s">
        <v>812</v>
      </c>
      <c r="C2324" t="str">
        <f t="shared" si="330"/>
        <v>091</v>
      </c>
      <c r="D2324" t="s">
        <v>812</v>
      </c>
      <c r="E2324" t="str">
        <f t="shared" si="328"/>
        <v>10</v>
      </c>
      <c r="F2324" t="str">
        <f>"022"</f>
        <v>022</v>
      </c>
      <c r="G2324" t="str">
        <f>""</f>
        <v/>
      </c>
      <c r="H2324" t="s">
        <v>1</v>
      </c>
      <c r="I2324" t="s">
        <v>3968</v>
      </c>
      <c r="J2324" t="s">
        <v>7560</v>
      </c>
      <c r="K2324" t="str">
        <f t="shared" si="333"/>
        <v>41012</v>
      </c>
    </row>
    <row r="2325" spans="1:11" customFormat="1" x14ac:dyDescent="0.25">
      <c r="A2325" t="str">
        <f t="shared" si="332"/>
        <v>41</v>
      </c>
      <c r="B2325" t="s">
        <v>812</v>
      </c>
      <c r="C2325" t="str">
        <f t="shared" si="330"/>
        <v>091</v>
      </c>
      <c r="D2325" t="s">
        <v>812</v>
      </c>
      <c r="E2325" t="str">
        <f t="shared" si="328"/>
        <v>10</v>
      </c>
      <c r="F2325" t="str">
        <f>"022"</f>
        <v>022</v>
      </c>
      <c r="G2325" t="str">
        <f>""</f>
        <v/>
      </c>
      <c r="H2325" t="s">
        <v>0</v>
      </c>
      <c r="I2325" t="s">
        <v>3968</v>
      </c>
      <c r="J2325" t="s">
        <v>7560</v>
      </c>
      <c r="K2325" t="str">
        <f t="shared" si="333"/>
        <v>41012</v>
      </c>
    </row>
    <row r="2326" spans="1:11" customFormat="1" x14ac:dyDescent="0.25">
      <c r="A2326" t="str">
        <f t="shared" si="332"/>
        <v>41</v>
      </c>
      <c r="B2326" t="s">
        <v>812</v>
      </c>
      <c r="C2326" t="str">
        <f t="shared" si="330"/>
        <v>091</v>
      </c>
      <c r="D2326" t="s">
        <v>812</v>
      </c>
      <c r="E2326" t="str">
        <f t="shared" si="328"/>
        <v>10</v>
      </c>
      <c r="F2326" t="str">
        <f>"023"</f>
        <v>023</v>
      </c>
      <c r="G2326" t="str">
        <f>""</f>
        <v/>
      </c>
      <c r="H2326" t="s">
        <v>1</v>
      </c>
      <c r="I2326" t="s">
        <v>3967</v>
      </c>
      <c r="J2326" t="s">
        <v>7559</v>
      </c>
      <c r="K2326" t="str">
        <f t="shared" si="333"/>
        <v>41012</v>
      </c>
    </row>
    <row r="2327" spans="1:11" customFormat="1" x14ac:dyDescent="0.25">
      <c r="A2327" t="str">
        <f t="shared" si="332"/>
        <v>41</v>
      </c>
      <c r="B2327" t="s">
        <v>812</v>
      </c>
      <c r="C2327" t="str">
        <f t="shared" si="330"/>
        <v>091</v>
      </c>
      <c r="D2327" t="s">
        <v>812</v>
      </c>
      <c r="E2327" t="str">
        <f t="shared" si="328"/>
        <v>10</v>
      </c>
      <c r="F2327" t="str">
        <f>"023"</f>
        <v>023</v>
      </c>
      <c r="G2327" t="str">
        <f>""</f>
        <v/>
      </c>
      <c r="H2327" t="s">
        <v>0</v>
      </c>
      <c r="I2327" t="s">
        <v>3967</v>
      </c>
      <c r="J2327" t="s">
        <v>7559</v>
      </c>
      <c r="K2327" t="str">
        <f t="shared" si="333"/>
        <v>41012</v>
      </c>
    </row>
    <row r="2328" spans="1:11" customFormat="1" x14ac:dyDescent="0.25">
      <c r="A2328" t="str">
        <f t="shared" si="332"/>
        <v>41</v>
      </c>
      <c r="B2328" t="s">
        <v>812</v>
      </c>
      <c r="C2328" t="str">
        <f t="shared" si="330"/>
        <v>091</v>
      </c>
      <c r="D2328" t="s">
        <v>812</v>
      </c>
      <c r="E2328" t="str">
        <f t="shared" si="328"/>
        <v>10</v>
      </c>
      <c r="F2328" t="str">
        <f>"024"</f>
        <v>024</v>
      </c>
      <c r="G2328" t="str">
        <f>""</f>
        <v/>
      </c>
      <c r="H2328" t="s">
        <v>1</v>
      </c>
      <c r="I2328" t="s">
        <v>3961</v>
      </c>
      <c r="J2328" t="s">
        <v>7553</v>
      </c>
      <c r="K2328" t="str">
        <f t="shared" si="333"/>
        <v>41012</v>
      </c>
    </row>
    <row r="2329" spans="1:11" customFormat="1" x14ac:dyDescent="0.25">
      <c r="A2329" t="str">
        <f t="shared" si="332"/>
        <v>41</v>
      </c>
      <c r="B2329" t="s">
        <v>812</v>
      </c>
      <c r="C2329" t="str">
        <f t="shared" si="330"/>
        <v>091</v>
      </c>
      <c r="D2329" t="s">
        <v>812</v>
      </c>
      <c r="E2329" t="str">
        <f t="shared" si="328"/>
        <v>10</v>
      </c>
      <c r="F2329" t="str">
        <f>"024"</f>
        <v>024</v>
      </c>
      <c r="G2329" t="str">
        <f>""</f>
        <v/>
      </c>
      <c r="H2329" t="s">
        <v>0</v>
      </c>
      <c r="I2329" t="s">
        <v>3961</v>
      </c>
      <c r="J2329" t="s">
        <v>7553</v>
      </c>
      <c r="K2329" t="str">
        <f t="shared" si="333"/>
        <v>41012</v>
      </c>
    </row>
    <row r="2330" spans="1:11" customFormat="1" x14ac:dyDescent="0.25">
      <c r="A2330" t="str">
        <f t="shared" si="332"/>
        <v>41</v>
      </c>
      <c r="B2330" t="s">
        <v>812</v>
      </c>
      <c r="C2330" t="str">
        <f t="shared" si="330"/>
        <v>091</v>
      </c>
      <c r="D2330" t="s">
        <v>812</v>
      </c>
      <c r="E2330" t="str">
        <f t="shared" si="328"/>
        <v>10</v>
      </c>
      <c r="F2330" t="str">
        <f>"024"</f>
        <v>024</v>
      </c>
      <c r="G2330" t="str">
        <f>""</f>
        <v/>
      </c>
      <c r="H2330" t="s">
        <v>2</v>
      </c>
      <c r="I2330" t="s">
        <v>3961</v>
      </c>
      <c r="J2330" t="s">
        <v>7553</v>
      </c>
      <c r="K2330" t="str">
        <f t="shared" si="333"/>
        <v>41012</v>
      </c>
    </row>
    <row r="2331" spans="1:11" customFormat="1" x14ac:dyDescent="0.25">
      <c r="A2331" t="str">
        <f t="shared" si="332"/>
        <v>41</v>
      </c>
      <c r="B2331" t="s">
        <v>812</v>
      </c>
      <c r="C2331" t="str">
        <f t="shared" si="330"/>
        <v>091</v>
      </c>
      <c r="D2331" t="s">
        <v>812</v>
      </c>
      <c r="E2331" t="str">
        <f t="shared" si="328"/>
        <v>10</v>
      </c>
      <c r="F2331" t="str">
        <f>"025"</f>
        <v>025</v>
      </c>
      <c r="G2331" t="str">
        <f>""</f>
        <v/>
      </c>
      <c r="H2331" t="s">
        <v>1</v>
      </c>
      <c r="I2331" t="s">
        <v>3961</v>
      </c>
      <c r="J2331" t="s">
        <v>7553</v>
      </c>
      <c r="K2331" t="str">
        <f t="shared" si="333"/>
        <v>41012</v>
      </c>
    </row>
    <row r="2332" spans="1:11" customFormat="1" x14ac:dyDescent="0.25">
      <c r="A2332" t="str">
        <f t="shared" si="332"/>
        <v>41</v>
      </c>
      <c r="B2332" t="s">
        <v>812</v>
      </c>
      <c r="C2332" t="str">
        <f t="shared" si="330"/>
        <v>091</v>
      </c>
      <c r="D2332" t="s">
        <v>812</v>
      </c>
      <c r="E2332" t="str">
        <f t="shared" si="328"/>
        <v>10</v>
      </c>
      <c r="F2332" t="str">
        <f>"025"</f>
        <v>025</v>
      </c>
      <c r="G2332" t="str">
        <f>""</f>
        <v/>
      </c>
      <c r="H2332" t="s">
        <v>0</v>
      </c>
      <c r="I2332" t="s">
        <v>3961</v>
      </c>
      <c r="J2332" t="s">
        <v>7553</v>
      </c>
      <c r="K2332" t="str">
        <f t="shared" si="333"/>
        <v>41012</v>
      </c>
    </row>
    <row r="2333" spans="1:11" customFormat="1" x14ac:dyDescent="0.25">
      <c r="A2333" t="str">
        <f t="shared" si="332"/>
        <v>41</v>
      </c>
      <c r="B2333" t="s">
        <v>812</v>
      </c>
      <c r="C2333" t="str">
        <f t="shared" si="330"/>
        <v>091</v>
      </c>
      <c r="D2333" t="s">
        <v>812</v>
      </c>
      <c r="E2333" t="str">
        <f t="shared" si="328"/>
        <v>10</v>
      </c>
      <c r="F2333" t="str">
        <f>"025"</f>
        <v>025</v>
      </c>
      <c r="G2333" t="str">
        <f>""</f>
        <v/>
      </c>
      <c r="H2333" t="s">
        <v>2</v>
      </c>
      <c r="I2333" t="s">
        <v>3961</v>
      </c>
      <c r="J2333" t="s">
        <v>7553</v>
      </c>
      <c r="K2333" t="str">
        <f t="shared" si="333"/>
        <v>41012</v>
      </c>
    </row>
    <row r="2334" spans="1:11" customFormat="1" x14ac:dyDescent="0.25">
      <c r="A2334" t="str">
        <f t="shared" si="332"/>
        <v>41</v>
      </c>
      <c r="B2334" t="s">
        <v>812</v>
      </c>
      <c r="C2334" t="str">
        <f t="shared" si="330"/>
        <v>091</v>
      </c>
      <c r="D2334" t="s">
        <v>812</v>
      </c>
      <c r="E2334" t="str">
        <f t="shared" si="328"/>
        <v>10</v>
      </c>
      <c r="F2334" t="str">
        <f>"026"</f>
        <v>026</v>
      </c>
      <c r="G2334" t="str">
        <f>""</f>
        <v/>
      </c>
      <c r="H2334" t="s">
        <v>1</v>
      </c>
      <c r="I2334" t="s">
        <v>3969</v>
      </c>
      <c r="J2334" t="s">
        <v>7561</v>
      </c>
      <c r="K2334" t="str">
        <f>"41014"</f>
        <v>41014</v>
      </c>
    </row>
    <row r="2335" spans="1:11" customFormat="1" x14ac:dyDescent="0.25">
      <c r="A2335" t="str">
        <f t="shared" si="332"/>
        <v>41</v>
      </c>
      <c r="B2335" t="s">
        <v>812</v>
      </c>
      <c r="C2335" t="str">
        <f t="shared" si="330"/>
        <v>091</v>
      </c>
      <c r="D2335" t="s">
        <v>812</v>
      </c>
      <c r="E2335" t="str">
        <f t="shared" si="328"/>
        <v>10</v>
      </c>
      <c r="F2335" t="str">
        <f>"026"</f>
        <v>026</v>
      </c>
      <c r="G2335" t="str">
        <f>""</f>
        <v/>
      </c>
      <c r="H2335" t="s">
        <v>0</v>
      </c>
      <c r="I2335" t="s">
        <v>3969</v>
      </c>
      <c r="J2335" t="s">
        <v>7561</v>
      </c>
      <c r="K2335" t="str">
        <f>"41014"</f>
        <v>41014</v>
      </c>
    </row>
    <row r="2336" spans="1:11" customFormat="1" x14ac:dyDescent="0.25">
      <c r="A2336" t="str">
        <f t="shared" si="332"/>
        <v>41</v>
      </c>
      <c r="B2336" t="s">
        <v>812</v>
      </c>
      <c r="C2336" t="str">
        <f t="shared" si="330"/>
        <v>091</v>
      </c>
      <c r="D2336" t="s">
        <v>812</v>
      </c>
      <c r="E2336" t="str">
        <f t="shared" si="328"/>
        <v>10</v>
      </c>
      <c r="F2336" t="str">
        <f>"027"</f>
        <v>027</v>
      </c>
      <c r="G2336" t="str">
        <f>""</f>
        <v/>
      </c>
      <c r="H2336" t="s">
        <v>1</v>
      </c>
      <c r="I2336" t="s">
        <v>3969</v>
      </c>
      <c r="J2336" t="s">
        <v>7561</v>
      </c>
      <c r="K2336" t="str">
        <f>"41014"</f>
        <v>41014</v>
      </c>
    </row>
    <row r="2337" spans="1:11" customFormat="1" x14ac:dyDescent="0.25">
      <c r="A2337" t="str">
        <f t="shared" si="332"/>
        <v>41</v>
      </c>
      <c r="B2337" t="s">
        <v>812</v>
      </c>
      <c r="C2337" t="str">
        <f t="shared" si="330"/>
        <v>091</v>
      </c>
      <c r="D2337" t="s">
        <v>812</v>
      </c>
      <c r="E2337" t="str">
        <f t="shared" si="328"/>
        <v>10</v>
      </c>
      <c r="F2337" t="str">
        <f>"027"</f>
        <v>027</v>
      </c>
      <c r="G2337" t="str">
        <f>""</f>
        <v/>
      </c>
      <c r="H2337" t="s">
        <v>0</v>
      </c>
      <c r="I2337" t="s">
        <v>3969</v>
      </c>
      <c r="J2337" t="s">
        <v>7561</v>
      </c>
      <c r="K2337" t="str">
        <f>"41014"</f>
        <v>41014</v>
      </c>
    </row>
    <row r="2338" spans="1:11" customFormat="1" x14ac:dyDescent="0.25">
      <c r="A2338" t="str">
        <f t="shared" si="332"/>
        <v>41</v>
      </c>
      <c r="B2338" t="s">
        <v>812</v>
      </c>
      <c r="C2338" t="str">
        <f t="shared" si="330"/>
        <v>091</v>
      </c>
      <c r="D2338" t="s">
        <v>812</v>
      </c>
      <c r="E2338" t="str">
        <f t="shared" si="328"/>
        <v>10</v>
      </c>
      <c r="F2338" t="str">
        <f>"028"</f>
        <v>028</v>
      </c>
      <c r="G2338" t="str">
        <f>""</f>
        <v/>
      </c>
      <c r="H2338" t="s">
        <v>1</v>
      </c>
      <c r="I2338" t="s">
        <v>3967</v>
      </c>
      <c r="J2338" t="s">
        <v>7559</v>
      </c>
      <c r="K2338" t="str">
        <f>"41012"</f>
        <v>41012</v>
      </c>
    </row>
    <row r="2339" spans="1:11" customFormat="1" x14ac:dyDescent="0.25">
      <c r="A2339" t="str">
        <f t="shared" si="332"/>
        <v>41</v>
      </c>
      <c r="B2339" t="s">
        <v>812</v>
      </c>
      <c r="C2339" t="str">
        <f t="shared" si="330"/>
        <v>091</v>
      </c>
      <c r="D2339" t="s">
        <v>812</v>
      </c>
      <c r="E2339" t="str">
        <f t="shared" si="328"/>
        <v>10</v>
      </c>
      <c r="F2339" t="str">
        <f>"028"</f>
        <v>028</v>
      </c>
      <c r="G2339" t="str">
        <f>""</f>
        <v/>
      </c>
      <c r="H2339" t="s">
        <v>0</v>
      </c>
      <c r="I2339" t="s">
        <v>3967</v>
      </c>
      <c r="J2339" t="s">
        <v>7559</v>
      </c>
      <c r="K2339" t="str">
        <f>"41012"</f>
        <v>41012</v>
      </c>
    </row>
    <row r="2340" spans="1:11" customFormat="1" x14ac:dyDescent="0.25">
      <c r="A2340" t="str">
        <f t="shared" si="332"/>
        <v>41</v>
      </c>
      <c r="B2340" t="s">
        <v>812</v>
      </c>
      <c r="C2340" t="str">
        <f t="shared" si="330"/>
        <v>091</v>
      </c>
      <c r="D2340" t="s">
        <v>812</v>
      </c>
      <c r="E2340" t="str">
        <f t="shared" si="328"/>
        <v>10</v>
      </c>
      <c r="F2340" t="str">
        <f>"029"</f>
        <v>029</v>
      </c>
      <c r="G2340" t="str">
        <f>""</f>
        <v/>
      </c>
      <c r="H2340" t="s">
        <v>1</v>
      </c>
      <c r="I2340" t="s">
        <v>3968</v>
      </c>
      <c r="J2340" t="s">
        <v>7560</v>
      </c>
      <c r="K2340" t="str">
        <f>"41012"</f>
        <v>41012</v>
      </c>
    </row>
    <row r="2341" spans="1:11" customFormat="1" x14ac:dyDescent="0.25">
      <c r="A2341" t="str">
        <f t="shared" si="332"/>
        <v>41</v>
      </c>
      <c r="B2341" t="s">
        <v>812</v>
      </c>
      <c r="C2341" t="str">
        <f t="shared" si="330"/>
        <v>091</v>
      </c>
      <c r="D2341" t="s">
        <v>812</v>
      </c>
      <c r="E2341" t="str">
        <f t="shared" si="328"/>
        <v>10</v>
      </c>
      <c r="F2341" t="str">
        <f>"029"</f>
        <v>029</v>
      </c>
      <c r="G2341" t="str">
        <f>""</f>
        <v/>
      </c>
      <c r="H2341" t="s">
        <v>0</v>
      </c>
      <c r="I2341" t="s">
        <v>3968</v>
      </c>
      <c r="J2341" t="s">
        <v>7560</v>
      </c>
      <c r="K2341" t="str">
        <f>"41012"</f>
        <v>41012</v>
      </c>
    </row>
    <row r="2342" spans="1:11" customFormat="1" x14ac:dyDescent="0.25">
      <c r="A2342" t="str">
        <f t="shared" si="332"/>
        <v>41</v>
      </c>
      <c r="B2342" t="s">
        <v>812</v>
      </c>
      <c r="C2342" t="str">
        <f t="shared" si="330"/>
        <v>091</v>
      </c>
      <c r="D2342" t="s">
        <v>812</v>
      </c>
      <c r="E2342" t="str">
        <f t="shared" si="328"/>
        <v>10</v>
      </c>
      <c r="F2342" t="str">
        <f>"030"</f>
        <v>030</v>
      </c>
      <c r="G2342" t="str">
        <f>""</f>
        <v/>
      </c>
      <c r="H2342" t="s">
        <v>1</v>
      </c>
      <c r="I2342" t="s">
        <v>3970</v>
      </c>
      <c r="J2342" t="s">
        <v>7562</v>
      </c>
      <c r="K2342" t="str">
        <f>"41014"</f>
        <v>41014</v>
      </c>
    </row>
    <row r="2343" spans="1:11" customFormat="1" x14ac:dyDescent="0.25">
      <c r="A2343" t="str">
        <f t="shared" si="332"/>
        <v>41</v>
      </c>
      <c r="B2343" t="s">
        <v>812</v>
      </c>
      <c r="C2343" t="str">
        <f t="shared" si="330"/>
        <v>091</v>
      </c>
      <c r="D2343" t="s">
        <v>812</v>
      </c>
      <c r="E2343" t="str">
        <f t="shared" si="328"/>
        <v>10</v>
      </c>
      <c r="F2343" t="str">
        <f>"030"</f>
        <v>030</v>
      </c>
      <c r="G2343" t="str">
        <f>""</f>
        <v/>
      </c>
      <c r="H2343" t="s">
        <v>0</v>
      </c>
      <c r="I2343" t="s">
        <v>3970</v>
      </c>
      <c r="J2343" t="s">
        <v>7562</v>
      </c>
      <c r="K2343" t="str">
        <f>"41014"</f>
        <v>41014</v>
      </c>
    </row>
    <row r="2344" spans="1:11" customFormat="1" x14ac:dyDescent="0.25">
      <c r="A2344" t="str">
        <f t="shared" si="332"/>
        <v>41</v>
      </c>
      <c r="B2344" t="s">
        <v>812</v>
      </c>
      <c r="C2344" t="str">
        <f t="shared" si="330"/>
        <v>091</v>
      </c>
      <c r="D2344" t="s">
        <v>812</v>
      </c>
      <c r="E2344" t="str">
        <f t="shared" ref="E2344:E2379" si="334">"11"</f>
        <v>11</v>
      </c>
      <c r="F2344" t="str">
        <f>"001"</f>
        <v>001</v>
      </c>
      <c r="G2344" t="str">
        <f>""</f>
        <v/>
      </c>
      <c r="H2344" t="s">
        <v>1</v>
      </c>
      <c r="I2344" t="s">
        <v>3971</v>
      </c>
      <c r="J2344" t="s">
        <v>7563</v>
      </c>
      <c r="K2344" t="str">
        <f t="shared" ref="K2344:K2379" si="335">"41011"</f>
        <v>41011</v>
      </c>
    </row>
    <row r="2345" spans="1:11" customFormat="1" x14ac:dyDescent="0.25">
      <c r="A2345" t="str">
        <f t="shared" si="332"/>
        <v>41</v>
      </c>
      <c r="B2345" t="s">
        <v>812</v>
      </c>
      <c r="C2345" t="str">
        <f t="shared" si="330"/>
        <v>091</v>
      </c>
      <c r="D2345" t="s">
        <v>812</v>
      </c>
      <c r="E2345" t="str">
        <f t="shared" si="334"/>
        <v>11</v>
      </c>
      <c r="F2345" t="str">
        <f>"001"</f>
        <v>001</v>
      </c>
      <c r="G2345" t="str">
        <f>""</f>
        <v/>
      </c>
      <c r="H2345" t="s">
        <v>0</v>
      </c>
      <c r="I2345" t="s">
        <v>3971</v>
      </c>
      <c r="J2345" t="s">
        <v>7563</v>
      </c>
      <c r="K2345" t="str">
        <f t="shared" si="335"/>
        <v>41011</v>
      </c>
    </row>
    <row r="2346" spans="1:11" customFormat="1" x14ac:dyDescent="0.25">
      <c r="A2346" t="str">
        <f t="shared" si="332"/>
        <v>41</v>
      </c>
      <c r="B2346" t="s">
        <v>812</v>
      </c>
      <c r="C2346" t="str">
        <f t="shared" si="330"/>
        <v>091</v>
      </c>
      <c r="D2346" t="s">
        <v>812</v>
      </c>
      <c r="E2346" t="str">
        <f t="shared" si="334"/>
        <v>11</v>
      </c>
      <c r="F2346" t="str">
        <f>"002"</f>
        <v>002</v>
      </c>
      <c r="G2346" t="str">
        <f>""</f>
        <v/>
      </c>
      <c r="H2346" t="s">
        <v>1</v>
      </c>
      <c r="I2346" t="s">
        <v>3972</v>
      </c>
      <c r="J2346" t="s">
        <v>7564</v>
      </c>
      <c r="K2346" t="str">
        <f t="shared" si="335"/>
        <v>41011</v>
      </c>
    </row>
    <row r="2347" spans="1:11" customFormat="1" x14ac:dyDescent="0.25">
      <c r="A2347" t="str">
        <f t="shared" si="332"/>
        <v>41</v>
      </c>
      <c r="B2347" t="s">
        <v>812</v>
      </c>
      <c r="C2347" t="str">
        <f t="shared" si="330"/>
        <v>091</v>
      </c>
      <c r="D2347" t="s">
        <v>812</v>
      </c>
      <c r="E2347" t="str">
        <f t="shared" si="334"/>
        <v>11</v>
      </c>
      <c r="F2347" t="str">
        <f>"002"</f>
        <v>002</v>
      </c>
      <c r="G2347" t="str">
        <f>""</f>
        <v/>
      </c>
      <c r="H2347" t="s">
        <v>0</v>
      </c>
      <c r="I2347" t="s">
        <v>3972</v>
      </c>
      <c r="J2347" t="s">
        <v>7564</v>
      </c>
      <c r="K2347" t="str">
        <f t="shared" si="335"/>
        <v>41011</v>
      </c>
    </row>
    <row r="2348" spans="1:11" customFormat="1" x14ac:dyDescent="0.25">
      <c r="A2348" t="str">
        <f t="shared" si="332"/>
        <v>41</v>
      </c>
      <c r="B2348" t="s">
        <v>812</v>
      </c>
      <c r="C2348" t="str">
        <f t="shared" si="330"/>
        <v>091</v>
      </c>
      <c r="D2348" t="s">
        <v>812</v>
      </c>
      <c r="E2348" t="str">
        <f t="shared" si="334"/>
        <v>11</v>
      </c>
      <c r="F2348" t="str">
        <f>"003"</f>
        <v>003</v>
      </c>
      <c r="G2348" t="str">
        <f>""</f>
        <v/>
      </c>
      <c r="H2348" t="s">
        <v>3</v>
      </c>
      <c r="I2348" t="s">
        <v>3972</v>
      </c>
      <c r="J2348" t="s">
        <v>7564</v>
      </c>
      <c r="K2348" t="str">
        <f t="shared" si="335"/>
        <v>41011</v>
      </c>
    </row>
    <row r="2349" spans="1:11" customFormat="1" x14ac:dyDescent="0.25">
      <c r="A2349" t="str">
        <f t="shared" si="332"/>
        <v>41</v>
      </c>
      <c r="B2349" t="s">
        <v>812</v>
      </c>
      <c r="C2349" t="str">
        <f t="shared" si="330"/>
        <v>091</v>
      </c>
      <c r="D2349" t="s">
        <v>812</v>
      </c>
      <c r="E2349" t="str">
        <f t="shared" si="334"/>
        <v>11</v>
      </c>
      <c r="F2349" t="str">
        <f>"004"</f>
        <v>004</v>
      </c>
      <c r="G2349" t="str">
        <f>""</f>
        <v/>
      </c>
      <c r="H2349" t="s">
        <v>3</v>
      </c>
      <c r="I2349" t="s">
        <v>3972</v>
      </c>
      <c r="J2349" t="s">
        <v>7564</v>
      </c>
      <c r="K2349" t="str">
        <f t="shared" si="335"/>
        <v>41011</v>
      </c>
    </row>
    <row r="2350" spans="1:11" customFormat="1" x14ac:dyDescent="0.25">
      <c r="A2350" t="str">
        <f t="shared" si="332"/>
        <v>41</v>
      </c>
      <c r="B2350" t="s">
        <v>812</v>
      </c>
      <c r="C2350" t="str">
        <f t="shared" si="330"/>
        <v>091</v>
      </c>
      <c r="D2350" t="s">
        <v>812</v>
      </c>
      <c r="E2350" t="str">
        <f t="shared" si="334"/>
        <v>11</v>
      </c>
      <c r="F2350" t="str">
        <f>"005"</f>
        <v>005</v>
      </c>
      <c r="G2350" t="str">
        <f>""</f>
        <v/>
      </c>
      <c r="H2350" t="s">
        <v>3</v>
      </c>
      <c r="I2350" t="s">
        <v>3972</v>
      </c>
      <c r="J2350" t="s">
        <v>7564</v>
      </c>
      <c r="K2350" t="str">
        <f t="shared" si="335"/>
        <v>41011</v>
      </c>
    </row>
    <row r="2351" spans="1:11" customFormat="1" x14ac:dyDescent="0.25">
      <c r="A2351" t="str">
        <f t="shared" si="332"/>
        <v>41</v>
      </c>
      <c r="B2351" t="s">
        <v>812</v>
      </c>
      <c r="C2351" t="str">
        <f t="shared" si="330"/>
        <v>091</v>
      </c>
      <c r="D2351" t="s">
        <v>812</v>
      </c>
      <c r="E2351" t="str">
        <f t="shared" si="334"/>
        <v>11</v>
      </c>
      <c r="F2351" t="str">
        <f>"006"</f>
        <v>006</v>
      </c>
      <c r="G2351" t="str">
        <f>""</f>
        <v/>
      </c>
      <c r="H2351" t="s">
        <v>1</v>
      </c>
      <c r="I2351" t="s">
        <v>3973</v>
      </c>
      <c r="J2351" t="s">
        <v>7565</v>
      </c>
      <c r="K2351" t="str">
        <f t="shared" si="335"/>
        <v>41011</v>
      </c>
    </row>
    <row r="2352" spans="1:11" customFormat="1" x14ac:dyDescent="0.25">
      <c r="A2352" t="str">
        <f t="shared" si="332"/>
        <v>41</v>
      </c>
      <c r="B2352" t="s">
        <v>812</v>
      </c>
      <c r="C2352" t="str">
        <f t="shared" si="330"/>
        <v>091</v>
      </c>
      <c r="D2352" t="s">
        <v>812</v>
      </c>
      <c r="E2352" t="str">
        <f t="shared" si="334"/>
        <v>11</v>
      </c>
      <c r="F2352" t="str">
        <f>"006"</f>
        <v>006</v>
      </c>
      <c r="G2352" t="str">
        <f>""</f>
        <v/>
      </c>
      <c r="H2352" t="s">
        <v>0</v>
      </c>
      <c r="I2352" t="s">
        <v>3973</v>
      </c>
      <c r="J2352" t="s">
        <v>7565</v>
      </c>
      <c r="K2352" t="str">
        <f t="shared" si="335"/>
        <v>41011</v>
      </c>
    </row>
    <row r="2353" spans="1:11" customFormat="1" x14ac:dyDescent="0.25">
      <c r="A2353" t="str">
        <f t="shared" si="332"/>
        <v>41</v>
      </c>
      <c r="B2353" t="s">
        <v>812</v>
      </c>
      <c r="C2353" t="str">
        <f t="shared" si="330"/>
        <v>091</v>
      </c>
      <c r="D2353" t="s">
        <v>812</v>
      </c>
      <c r="E2353" t="str">
        <f t="shared" si="334"/>
        <v>11</v>
      </c>
      <c r="F2353" t="str">
        <f>"006"</f>
        <v>006</v>
      </c>
      <c r="G2353" t="str">
        <f>""</f>
        <v/>
      </c>
      <c r="H2353" t="s">
        <v>2</v>
      </c>
      <c r="I2353" t="s">
        <v>3973</v>
      </c>
      <c r="J2353" t="s">
        <v>7565</v>
      </c>
      <c r="K2353" t="str">
        <f t="shared" si="335"/>
        <v>41011</v>
      </c>
    </row>
    <row r="2354" spans="1:11" customFormat="1" x14ac:dyDescent="0.25">
      <c r="A2354" t="str">
        <f t="shared" si="332"/>
        <v>41</v>
      </c>
      <c r="B2354" t="s">
        <v>812</v>
      </c>
      <c r="C2354" t="str">
        <f t="shared" si="330"/>
        <v>091</v>
      </c>
      <c r="D2354" t="s">
        <v>812</v>
      </c>
      <c r="E2354" t="str">
        <f t="shared" si="334"/>
        <v>11</v>
      </c>
      <c r="F2354" t="str">
        <f>"007"</f>
        <v>007</v>
      </c>
      <c r="G2354" t="str">
        <f>""</f>
        <v/>
      </c>
      <c r="H2354" t="s">
        <v>1</v>
      </c>
      <c r="I2354" t="s">
        <v>3973</v>
      </c>
      <c r="J2354" t="s">
        <v>7565</v>
      </c>
      <c r="K2354" t="str">
        <f t="shared" si="335"/>
        <v>41011</v>
      </c>
    </row>
    <row r="2355" spans="1:11" customFormat="1" x14ac:dyDescent="0.25">
      <c r="A2355" t="str">
        <f t="shared" si="332"/>
        <v>41</v>
      </c>
      <c r="B2355" t="s">
        <v>812</v>
      </c>
      <c r="C2355" t="str">
        <f t="shared" si="330"/>
        <v>091</v>
      </c>
      <c r="D2355" t="s">
        <v>812</v>
      </c>
      <c r="E2355" t="str">
        <f t="shared" si="334"/>
        <v>11</v>
      </c>
      <c r="F2355" t="str">
        <f>"007"</f>
        <v>007</v>
      </c>
      <c r="G2355" t="str">
        <f>""</f>
        <v/>
      </c>
      <c r="H2355" t="s">
        <v>0</v>
      </c>
      <c r="I2355" t="s">
        <v>3973</v>
      </c>
      <c r="J2355" t="s">
        <v>7565</v>
      </c>
      <c r="K2355" t="str">
        <f t="shared" si="335"/>
        <v>41011</v>
      </c>
    </row>
    <row r="2356" spans="1:11" customFormat="1" x14ac:dyDescent="0.25">
      <c r="A2356" t="str">
        <f t="shared" si="332"/>
        <v>41</v>
      </c>
      <c r="B2356" t="s">
        <v>812</v>
      </c>
      <c r="C2356" t="str">
        <f t="shared" si="330"/>
        <v>091</v>
      </c>
      <c r="D2356" t="s">
        <v>812</v>
      </c>
      <c r="E2356" t="str">
        <f t="shared" si="334"/>
        <v>11</v>
      </c>
      <c r="F2356" t="str">
        <f>"007"</f>
        <v>007</v>
      </c>
      <c r="G2356" t="str">
        <f>""</f>
        <v/>
      </c>
      <c r="H2356" t="s">
        <v>2</v>
      </c>
      <c r="I2356" t="s">
        <v>3973</v>
      </c>
      <c r="J2356" t="s">
        <v>7565</v>
      </c>
      <c r="K2356" t="str">
        <f t="shared" si="335"/>
        <v>41011</v>
      </c>
    </row>
    <row r="2357" spans="1:11" customFormat="1" x14ac:dyDescent="0.25">
      <c r="A2357" t="str">
        <f t="shared" si="332"/>
        <v>41</v>
      </c>
      <c r="B2357" t="s">
        <v>812</v>
      </c>
      <c r="C2357" t="str">
        <f t="shared" si="330"/>
        <v>091</v>
      </c>
      <c r="D2357" t="s">
        <v>812</v>
      </c>
      <c r="E2357" t="str">
        <f t="shared" si="334"/>
        <v>11</v>
      </c>
      <c r="F2357" t="str">
        <f>"008"</f>
        <v>008</v>
      </c>
      <c r="G2357" t="str">
        <f>""</f>
        <v/>
      </c>
      <c r="H2357" t="s">
        <v>1</v>
      </c>
      <c r="I2357" t="s">
        <v>3973</v>
      </c>
      <c r="J2357" t="s">
        <v>7565</v>
      </c>
      <c r="K2357" t="str">
        <f t="shared" si="335"/>
        <v>41011</v>
      </c>
    </row>
    <row r="2358" spans="1:11" customFormat="1" x14ac:dyDescent="0.25">
      <c r="A2358" t="str">
        <f t="shared" si="332"/>
        <v>41</v>
      </c>
      <c r="B2358" t="s">
        <v>812</v>
      </c>
      <c r="C2358" t="str">
        <f t="shared" si="330"/>
        <v>091</v>
      </c>
      <c r="D2358" t="s">
        <v>812</v>
      </c>
      <c r="E2358" t="str">
        <f t="shared" si="334"/>
        <v>11</v>
      </c>
      <c r="F2358" t="str">
        <f>"008"</f>
        <v>008</v>
      </c>
      <c r="G2358" t="str">
        <f>""</f>
        <v/>
      </c>
      <c r="H2358" t="s">
        <v>0</v>
      </c>
      <c r="I2358" t="s">
        <v>3973</v>
      </c>
      <c r="J2358" t="s">
        <v>7565</v>
      </c>
      <c r="K2358" t="str">
        <f t="shared" si="335"/>
        <v>41011</v>
      </c>
    </row>
    <row r="2359" spans="1:11" customFormat="1" x14ac:dyDescent="0.25">
      <c r="A2359" t="str">
        <f t="shared" si="332"/>
        <v>41</v>
      </c>
      <c r="B2359" t="s">
        <v>812</v>
      </c>
      <c r="C2359" t="str">
        <f t="shared" si="330"/>
        <v>091</v>
      </c>
      <c r="D2359" t="s">
        <v>812</v>
      </c>
      <c r="E2359" t="str">
        <f t="shared" si="334"/>
        <v>11</v>
      </c>
      <c r="F2359" t="str">
        <f>"009"</f>
        <v>009</v>
      </c>
      <c r="G2359" t="str">
        <f>""</f>
        <v/>
      </c>
      <c r="H2359" t="s">
        <v>3</v>
      </c>
      <c r="I2359" t="s">
        <v>3974</v>
      </c>
      <c r="J2359" t="s">
        <v>7566</v>
      </c>
      <c r="K2359" t="str">
        <f t="shared" si="335"/>
        <v>41011</v>
      </c>
    </row>
    <row r="2360" spans="1:11" customFormat="1" x14ac:dyDescent="0.25">
      <c r="A2360" t="str">
        <f t="shared" si="332"/>
        <v>41</v>
      </c>
      <c r="B2360" t="s">
        <v>812</v>
      </c>
      <c r="C2360" t="str">
        <f t="shared" si="330"/>
        <v>091</v>
      </c>
      <c r="D2360" t="s">
        <v>812</v>
      </c>
      <c r="E2360" t="str">
        <f t="shared" si="334"/>
        <v>11</v>
      </c>
      <c r="F2360" t="str">
        <f>"010"</f>
        <v>010</v>
      </c>
      <c r="G2360" t="str">
        <f>""</f>
        <v/>
      </c>
      <c r="H2360" t="s">
        <v>1</v>
      </c>
      <c r="I2360" t="s">
        <v>3974</v>
      </c>
      <c r="J2360" t="s">
        <v>7566</v>
      </c>
      <c r="K2360" t="str">
        <f t="shared" si="335"/>
        <v>41011</v>
      </c>
    </row>
    <row r="2361" spans="1:11" customFormat="1" x14ac:dyDescent="0.25">
      <c r="A2361" t="str">
        <f t="shared" si="332"/>
        <v>41</v>
      </c>
      <c r="B2361" t="s">
        <v>812</v>
      </c>
      <c r="C2361" t="str">
        <f t="shared" si="330"/>
        <v>091</v>
      </c>
      <c r="D2361" t="s">
        <v>812</v>
      </c>
      <c r="E2361" t="str">
        <f t="shared" si="334"/>
        <v>11</v>
      </c>
      <c r="F2361" t="str">
        <f>"010"</f>
        <v>010</v>
      </c>
      <c r="G2361" t="str">
        <f>""</f>
        <v/>
      </c>
      <c r="H2361" t="s">
        <v>0</v>
      </c>
      <c r="I2361" t="s">
        <v>3974</v>
      </c>
      <c r="J2361" t="s">
        <v>7566</v>
      </c>
      <c r="K2361" t="str">
        <f t="shared" si="335"/>
        <v>41011</v>
      </c>
    </row>
    <row r="2362" spans="1:11" customFormat="1" x14ac:dyDescent="0.25">
      <c r="A2362" t="str">
        <f t="shared" si="332"/>
        <v>41</v>
      </c>
      <c r="B2362" t="s">
        <v>812</v>
      </c>
      <c r="C2362" t="str">
        <f t="shared" si="330"/>
        <v>091</v>
      </c>
      <c r="D2362" t="s">
        <v>812</v>
      </c>
      <c r="E2362" t="str">
        <f t="shared" si="334"/>
        <v>11</v>
      </c>
      <c r="F2362" t="str">
        <f>"011"</f>
        <v>011</v>
      </c>
      <c r="G2362" t="str">
        <f>""</f>
        <v/>
      </c>
      <c r="H2362" t="s">
        <v>1</v>
      </c>
      <c r="I2362" t="s">
        <v>3974</v>
      </c>
      <c r="J2362" t="s">
        <v>7566</v>
      </c>
      <c r="K2362" t="str">
        <f t="shared" si="335"/>
        <v>41011</v>
      </c>
    </row>
    <row r="2363" spans="1:11" customFormat="1" x14ac:dyDescent="0.25">
      <c r="A2363" t="str">
        <f t="shared" si="332"/>
        <v>41</v>
      </c>
      <c r="B2363" t="s">
        <v>812</v>
      </c>
      <c r="C2363" t="str">
        <f t="shared" si="330"/>
        <v>091</v>
      </c>
      <c r="D2363" t="s">
        <v>812</v>
      </c>
      <c r="E2363" t="str">
        <f t="shared" si="334"/>
        <v>11</v>
      </c>
      <c r="F2363" t="str">
        <f>"011"</f>
        <v>011</v>
      </c>
      <c r="G2363" t="str">
        <f>""</f>
        <v/>
      </c>
      <c r="H2363" t="s">
        <v>0</v>
      </c>
      <c r="I2363" t="s">
        <v>3974</v>
      </c>
      <c r="J2363" t="s">
        <v>7566</v>
      </c>
      <c r="K2363" t="str">
        <f t="shared" si="335"/>
        <v>41011</v>
      </c>
    </row>
    <row r="2364" spans="1:11" customFormat="1" x14ac:dyDescent="0.25">
      <c r="A2364" t="str">
        <f t="shared" si="332"/>
        <v>41</v>
      </c>
      <c r="B2364" t="s">
        <v>812</v>
      </c>
      <c r="C2364" t="str">
        <f t="shared" si="330"/>
        <v>091</v>
      </c>
      <c r="D2364" t="s">
        <v>812</v>
      </c>
      <c r="E2364" t="str">
        <f t="shared" si="334"/>
        <v>11</v>
      </c>
      <c r="F2364" t="str">
        <f>"012"</f>
        <v>012</v>
      </c>
      <c r="G2364" t="str">
        <f>""</f>
        <v/>
      </c>
      <c r="H2364" t="s">
        <v>1</v>
      </c>
      <c r="I2364" t="s">
        <v>3975</v>
      </c>
      <c r="J2364" t="s">
        <v>7567</v>
      </c>
      <c r="K2364" t="str">
        <f t="shared" si="335"/>
        <v>41011</v>
      </c>
    </row>
    <row r="2365" spans="1:11" customFormat="1" x14ac:dyDescent="0.25">
      <c r="A2365" t="str">
        <f t="shared" si="332"/>
        <v>41</v>
      </c>
      <c r="B2365" t="s">
        <v>812</v>
      </c>
      <c r="C2365" t="str">
        <f t="shared" ref="C2365:C2379" si="336">"091"</f>
        <v>091</v>
      </c>
      <c r="D2365" t="s">
        <v>812</v>
      </c>
      <c r="E2365" t="str">
        <f t="shared" si="334"/>
        <v>11</v>
      </c>
      <c r="F2365" t="str">
        <f>"012"</f>
        <v>012</v>
      </c>
      <c r="G2365" t="str">
        <f>""</f>
        <v/>
      </c>
      <c r="H2365" t="s">
        <v>0</v>
      </c>
      <c r="I2365" t="s">
        <v>3975</v>
      </c>
      <c r="J2365" t="s">
        <v>7567</v>
      </c>
      <c r="K2365" t="str">
        <f t="shared" si="335"/>
        <v>41011</v>
      </c>
    </row>
    <row r="2366" spans="1:11" customFormat="1" x14ac:dyDescent="0.25">
      <c r="A2366" t="str">
        <f t="shared" si="332"/>
        <v>41</v>
      </c>
      <c r="B2366" t="s">
        <v>812</v>
      </c>
      <c r="C2366" t="str">
        <f t="shared" si="336"/>
        <v>091</v>
      </c>
      <c r="D2366" t="s">
        <v>812</v>
      </c>
      <c r="E2366" t="str">
        <f t="shared" si="334"/>
        <v>11</v>
      </c>
      <c r="F2366" t="str">
        <f>"012"</f>
        <v>012</v>
      </c>
      <c r="G2366" t="str">
        <f>""</f>
        <v/>
      </c>
      <c r="H2366" t="s">
        <v>2</v>
      </c>
      <c r="I2366" t="s">
        <v>3975</v>
      </c>
      <c r="J2366" t="s">
        <v>7567</v>
      </c>
      <c r="K2366" t="str">
        <f t="shared" si="335"/>
        <v>41011</v>
      </c>
    </row>
    <row r="2367" spans="1:11" customFormat="1" x14ac:dyDescent="0.25">
      <c r="A2367" t="str">
        <f t="shared" si="332"/>
        <v>41</v>
      </c>
      <c r="B2367" t="s">
        <v>812</v>
      </c>
      <c r="C2367" t="str">
        <f t="shared" si="336"/>
        <v>091</v>
      </c>
      <c r="D2367" t="s">
        <v>812</v>
      </c>
      <c r="E2367" t="str">
        <f t="shared" si="334"/>
        <v>11</v>
      </c>
      <c r="F2367" t="str">
        <f>"013"</f>
        <v>013</v>
      </c>
      <c r="G2367" t="str">
        <f>""</f>
        <v/>
      </c>
      <c r="H2367" t="s">
        <v>1</v>
      </c>
      <c r="I2367" t="s">
        <v>3976</v>
      </c>
      <c r="J2367" t="s">
        <v>7568</v>
      </c>
      <c r="K2367" t="str">
        <f t="shared" si="335"/>
        <v>41011</v>
      </c>
    </row>
    <row r="2368" spans="1:11" customFormat="1" x14ac:dyDescent="0.25">
      <c r="A2368" t="str">
        <f t="shared" si="332"/>
        <v>41</v>
      </c>
      <c r="B2368" t="s">
        <v>812</v>
      </c>
      <c r="C2368" t="str">
        <f t="shared" si="336"/>
        <v>091</v>
      </c>
      <c r="D2368" t="s">
        <v>812</v>
      </c>
      <c r="E2368" t="str">
        <f t="shared" si="334"/>
        <v>11</v>
      </c>
      <c r="F2368" t="str">
        <f>"013"</f>
        <v>013</v>
      </c>
      <c r="G2368" t="str">
        <f>""</f>
        <v/>
      </c>
      <c r="H2368" t="s">
        <v>0</v>
      </c>
      <c r="I2368" t="s">
        <v>3976</v>
      </c>
      <c r="J2368" t="s">
        <v>7568</v>
      </c>
      <c r="K2368" t="str">
        <f t="shared" si="335"/>
        <v>41011</v>
      </c>
    </row>
    <row r="2369" spans="1:11" customFormat="1" x14ac:dyDescent="0.25">
      <c r="A2369" t="str">
        <f t="shared" si="332"/>
        <v>41</v>
      </c>
      <c r="B2369" t="s">
        <v>812</v>
      </c>
      <c r="C2369" t="str">
        <f t="shared" si="336"/>
        <v>091</v>
      </c>
      <c r="D2369" t="s">
        <v>812</v>
      </c>
      <c r="E2369" t="str">
        <f t="shared" si="334"/>
        <v>11</v>
      </c>
      <c r="F2369" t="str">
        <f>"014"</f>
        <v>014</v>
      </c>
      <c r="G2369" t="str">
        <f>""</f>
        <v/>
      </c>
      <c r="H2369" t="s">
        <v>1</v>
      </c>
      <c r="I2369" t="s">
        <v>3975</v>
      </c>
      <c r="J2369" t="s">
        <v>7567</v>
      </c>
      <c r="K2369" t="str">
        <f t="shared" si="335"/>
        <v>41011</v>
      </c>
    </row>
    <row r="2370" spans="1:11" customFormat="1" x14ac:dyDescent="0.25">
      <c r="A2370" t="str">
        <f t="shared" si="332"/>
        <v>41</v>
      </c>
      <c r="B2370" t="s">
        <v>812</v>
      </c>
      <c r="C2370" t="str">
        <f t="shared" si="336"/>
        <v>091</v>
      </c>
      <c r="D2370" t="s">
        <v>812</v>
      </c>
      <c r="E2370" t="str">
        <f t="shared" si="334"/>
        <v>11</v>
      </c>
      <c r="F2370" t="str">
        <f>"014"</f>
        <v>014</v>
      </c>
      <c r="G2370" t="str">
        <f>""</f>
        <v/>
      </c>
      <c r="H2370" t="s">
        <v>0</v>
      </c>
      <c r="I2370" t="s">
        <v>3975</v>
      </c>
      <c r="J2370" t="s">
        <v>7567</v>
      </c>
      <c r="K2370" t="str">
        <f t="shared" si="335"/>
        <v>41011</v>
      </c>
    </row>
    <row r="2371" spans="1:11" customFormat="1" x14ac:dyDescent="0.25">
      <c r="A2371" t="str">
        <f t="shared" ref="A2371:A2434" si="337">"41"</f>
        <v>41</v>
      </c>
      <c r="B2371" t="s">
        <v>812</v>
      </c>
      <c r="C2371" t="str">
        <f t="shared" si="336"/>
        <v>091</v>
      </c>
      <c r="D2371" t="s">
        <v>812</v>
      </c>
      <c r="E2371" t="str">
        <f t="shared" si="334"/>
        <v>11</v>
      </c>
      <c r="F2371" t="str">
        <f>"015"</f>
        <v>015</v>
      </c>
      <c r="G2371" t="str">
        <f>""</f>
        <v/>
      </c>
      <c r="H2371" t="s">
        <v>1</v>
      </c>
      <c r="I2371" t="s">
        <v>3977</v>
      </c>
      <c r="J2371" t="s">
        <v>7569</v>
      </c>
      <c r="K2371" t="str">
        <f t="shared" si="335"/>
        <v>41011</v>
      </c>
    </row>
    <row r="2372" spans="1:11" customFormat="1" x14ac:dyDescent="0.25">
      <c r="A2372" t="str">
        <f t="shared" si="337"/>
        <v>41</v>
      </c>
      <c r="B2372" t="s">
        <v>812</v>
      </c>
      <c r="C2372" t="str">
        <f t="shared" si="336"/>
        <v>091</v>
      </c>
      <c r="D2372" t="s">
        <v>812</v>
      </c>
      <c r="E2372" t="str">
        <f t="shared" si="334"/>
        <v>11</v>
      </c>
      <c r="F2372" t="str">
        <f>"015"</f>
        <v>015</v>
      </c>
      <c r="G2372" t="str">
        <f>""</f>
        <v/>
      </c>
      <c r="H2372" t="s">
        <v>0</v>
      </c>
      <c r="I2372" t="s">
        <v>3977</v>
      </c>
      <c r="J2372" t="s">
        <v>7569</v>
      </c>
      <c r="K2372" t="str">
        <f t="shared" si="335"/>
        <v>41011</v>
      </c>
    </row>
    <row r="2373" spans="1:11" customFormat="1" x14ac:dyDescent="0.25">
      <c r="A2373" t="str">
        <f t="shared" si="337"/>
        <v>41</v>
      </c>
      <c r="B2373" t="s">
        <v>812</v>
      </c>
      <c r="C2373" t="str">
        <f t="shared" si="336"/>
        <v>091</v>
      </c>
      <c r="D2373" t="s">
        <v>812</v>
      </c>
      <c r="E2373" t="str">
        <f t="shared" si="334"/>
        <v>11</v>
      </c>
      <c r="F2373" t="str">
        <f>"016"</f>
        <v>016</v>
      </c>
      <c r="G2373" t="str">
        <f>""</f>
        <v/>
      </c>
      <c r="H2373" t="s">
        <v>1</v>
      </c>
      <c r="I2373" t="s">
        <v>3977</v>
      </c>
      <c r="J2373" t="s">
        <v>7569</v>
      </c>
      <c r="K2373" t="str">
        <f t="shared" si="335"/>
        <v>41011</v>
      </c>
    </row>
    <row r="2374" spans="1:11" customFormat="1" x14ac:dyDescent="0.25">
      <c r="A2374" t="str">
        <f t="shared" si="337"/>
        <v>41</v>
      </c>
      <c r="B2374" t="s">
        <v>812</v>
      </c>
      <c r="C2374" t="str">
        <f t="shared" si="336"/>
        <v>091</v>
      </c>
      <c r="D2374" t="s">
        <v>812</v>
      </c>
      <c r="E2374" t="str">
        <f t="shared" si="334"/>
        <v>11</v>
      </c>
      <c r="F2374" t="str">
        <f>"016"</f>
        <v>016</v>
      </c>
      <c r="G2374" t="str">
        <f>""</f>
        <v/>
      </c>
      <c r="H2374" t="s">
        <v>0</v>
      </c>
      <c r="I2374" t="s">
        <v>3977</v>
      </c>
      <c r="J2374" t="s">
        <v>7569</v>
      </c>
      <c r="K2374" t="str">
        <f t="shared" si="335"/>
        <v>41011</v>
      </c>
    </row>
    <row r="2375" spans="1:11" customFormat="1" x14ac:dyDescent="0.25">
      <c r="A2375" t="str">
        <f t="shared" si="337"/>
        <v>41</v>
      </c>
      <c r="B2375" t="s">
        <v>812</v>
      </c>
      <c r="C2375" t="str">
        <f t="shared" si="336"/>
        <v>091</v>
      </c>
      <c r="D2375" t="s">
        <v>812</v>
      </c>
      <c r="E2375" t="str">
        <f t="shared" si="334"/>
        <v>11</v>
      </c>
      <c r="F2375" t="str">
        <f>"017"</f>
        <v>017</v>
      </c>
      <c r="G2375" t="str">
        <f>""</f>
        <v/>
      </c>
      <c r="H2375" t="s">
        <v>3</v>
      </c>
      <c r="I2375" t="s">
        <v>3977</v>
      </c>
      <c r="J2375" t="s">
        <v>7569</v>
      </c>
      <c r="K2375" t="str">
        <f t="shared" si="335"/>
        <v>41011</v>
      </c>
    </row>
    <row r="2376" spans="1:11" customFormat="1" x14ac:dyDescent="0.25">
      <c r="A2376" t="str">
        <f t="shared" si="337"/>
        <v>41</v>
      </c>
      <c r="B2376" t="s">
        <v>812</v>
      </c>
      <c r="C2376" t="str">
        <f t="shared" si="336"/>
        <v>091</v>
      </c>
      <c r="D2376" t="s">
        <v>812</v>
      </c>
      <c r="E2376" t="str">
        <f t="shared" si="334"/>
        <v>11</v>
      </c>
      <c r="F2376" t="str">
        <f>"018"</f>
        <v>018</v>
      </c>
      <c r="G2376" t="str">
        <f>""</f>
        <v/>
      </c>
      <c r="H2376" t="s">
        <v>1</v>
      </c>
      <c r="I2376" t="s">
        <v>3972</v>
      </c>
      <c r="J2376" t="s">
        <v>7564</v>
      </c>
      <c r="K2376" t="str">
        <f t="shared" si="335"/>
        <v>41011</v>
      </c>
    </row>
    <row r="2377" spans="1:11" customFormat="1" x14ac:dyDescent="0.25">
      <c r="A2377" t="str">
        <f t="shared" si="337"/>
        <v>41</v>
      </c>
      <c r="B2377" t="s">
        <v>812</v>
      </c>
      <c r="C2377" t="str">
        <f t="shared" si="336"/>
        <v>091</v>
      </c>
      <c r="D2377" t="s">
        <v>812</v>
      </c>
      <c r="E2377" t="str">
        <f t="shared" si="334"/>
        <v>11</v>
      </c>
      <c r="F2377" t="str">
        <f>"018"</f>
        <v>018</v>
      </c>
      <c r="G2377" t="str">
        <f>""</f>
        <v/>
      </c>
      <c r="H2377" t="s">
        <v>0</v>
      </c>
      <c r="I2377" t="s">
        <v>3972</v>
      </c>
      <c r="J2377" t="s">
        <v>7564</v>
      </c>
      <c r="K2377" t="str">
        <f t="shared" si="335"/>
        <v>41011</v>
      </c>
    </row>
    <row r="2378" spans="1:11" customFormat="1" x14ac:dyDescent="0.25">
      <c r="A2378" t="str">
        <f t="shared" si="337"/>
        <v>41</v>
      </c>
      <c r="B2378" t="s">
        <v>812</v>
      </c>
      <c r="C2378" t="str">
        <f t="shared" si="336"/>
        <v>091</v>
      </c>
      <c r="D2378" t="s">
        <v>812</v>
      </c>
      <c r="E2378" t="str">
        <f t="shared" si="334"/>
        <v>11</v>
      </c>
      <c r="F2378" t="str">
        <f>"019"</f>
        <v>019</v>
      </c>
      <c r="G2378" t="str">
        <f>""</f>
        <v/>
      </c>
      <c r="H2378" t="s">
        <v>1</v>
      </c>
      <c r="I2378" t="s">
        <v>3976</v>
      </c>
      <c r="J2378" t="s">
        <v>7568</v>
      </c>
      <c r="K2378" t="str">
        <f t="shared" si="335"/>
        <v>41011</v>
      </c>
    </row>
    <row r="2379" spans="1:11" customFormat="1" x14ac:dyDescent="0.25">
      <c r="A2379" t="str">
        <f t="shared" si="337"/>
        <v>41</v>
      </c>
      <c r="B2379" t="s">
        <v>812</v>
      </c>
      <c r="C2379" t="str">
        <f t="shared" si="336"/>
        <v>091</v>
      </c>
      <c r="D2379" t="s">
        <v>812</v>
      </c>
      <c r="E2379" t="str">
        <f t="shared" si="334"/>
        <v>11</v>
      </c>
      <c r="F2379" t="str">
        <f>"019"</f>
        <v>019</v>
      </c>
      <c r="G2379" t="str">
        <f>""</f>
        <v/>
      </c>
      <c r="H2379" t="s">
        <v>0</v>
      </c>
      <c r="I2379" t="s">
        <v>3976</v>
      </c>
      <c r="J2379" t="s">
        <v>7568</v>
      </c>
      <c r="K2379" t="str">
        <f t="shared" si="335"/>
        <v>41011</v>
      </c>
    </row>
    <row r="2380" spans="1:11" customFormat="1" x14ac:dyDescent="0.25">
      <c r="A2380" t="str">
        <f t="shared" si="337"/>
        <v>41</v>
      </c>
      <c r="B2380" t="s">
        <v>812</v>
      </c>
      <c r="C2380" t="str">
        <f t="shared" ref="C2380:C2393" si="338">"092"</f>
        <v>092</v>
      </c>
      <c r="D2380" t="s">
        <v>903</v>
      </c>
      <c r="E2380" t="str">
        <f t="shared" ref="E2380:E2386" si="339">"01"</f>
        <v>01</v>
      </c>
      <c r="F2380" t="str">
        <f>"002"</f>
        <v>002</v>
      </c>
      <c r="G2380" t="str">
        <f>"01"</f>
        <v>01</v>
      </c>
      <c r="H2380" t="s">
        <v>1</v>
      </c>
      <c r="I2380" t="s">
        <v>86</v>
      </c>
      <c r="J2380" t="s">
        <v>7570</v>
      </c>
      <c r="K2380" t="str">
        <f t="shared" ref="K2380:K2386" si="340">"41340"</f>
        <v>41340</v>
      </c>
    </row>
    <row r="2381" spans="1:11" customFormat="1" x14ac:dyDescent="0.25">
      <c r="A2381" t="str">
        <f t="shared" si="337"/>
        <v>41</v>
      </c>
      <c r="B2381" t="s">
        <v>812</v>
      </c>
      <c r="C2381" t="str">
        <f t="shared" si="338"/>
        <v>092</v>
      </c>
      <c r="D2381" t="s">
        <v>903</v>
      </c>
      <c r="E2381" t="str">
        <f t="shared" si="339"/>
        <v>01</v>
      </c>
      <c r="F2381" t="str">
        <f>"002"</f>
        <v>002</v>
      </c>
      <c r="G2381" t="str">
        <f>"02"</f>
        <v>02</v>
      </c>
      <c r="H2381" t="s">
        <v>0</v>
      </c>
      <c r="I2381" t="s">
        <v>3978</v>
      </c>
      <c r="J2381" t="s">
        <v>7571</v>
      </c>
      <c r="K2381" t="str">
        <f t="shared" si="340"/>
        <v>41340</v>
      </c>
    </row>
    <row r="2382" spans="1:11" customFormat="1" x14ac:dyDescent="0.25">
      <c r="A2382" t="str">
        <f t="shared" si="337"/>
        <v>41</v>
      </c>
      <c r="B2382" t="s">
        <v>812</v>
      </c>
      <c r="C2382" t="str">
        <f t="shared" si="338"/>
        <v>092</v>
      </c>
      <c r="D2382" t="s">
        <v>903</v>
      </c>
      <c r="E2382" t="str">
        <f t="shared" si="339"/>
        <v>01</v>
      </c>
      <c r="F2382" t="str">
        <f>"003"</f>
        <v>003</v>
      </c>
      <c r="G2382" t="str">
        <f>""</f>
        <v/>
      </c>
      <c r="H2382" t="s">
        <v>1</v>
      </c>
      <c r="I2382" t="s">
        <v>3550</v>
      </c>
      <c r="J2382" t="s">
        <v>7572</v>
      </c>
      <c r="K2382" t="str">
        <f t="shared" si="340"/>
        <v>41340</v>
      </c>
    </row>
    <row r="2383" spans="1:11" customFormat="1" x14ac:dyDescent="0.25">
      <c r="A2383" t="str">
        <f t="shared" si="337"/>
        <v>41</v>
      </c>
      <c r="B2383" t="s">
        <v>812</v>
      </c>
      <c r="C2383" t="str">
        <f t="shared" si="338"/>
        <v>092</v>
      </c>
      <c r="D2383" t="s">
        <v>903</v>
      </c>
      <c r="E2383" t="str">
        <f t="shared" si="339"/>
        <v>01</v>
      </c>
      <c r="F2383" t="str">
        <f>"003"</f>
        <v>003</v>
      </c>
      <c r="G2383" t="str">
        <f>""</f>
        <v/>
      </c>
      <c r="H2383" t="s">
        <v>0</v>
      </c>
      <c r="I2383" t="s">
        <v>3550</v>
      </c>
      <c r="J2383" t="s">
        <v>7572</v>
      </c>
      <c r="K2383" t="str">
        <f t="shared" si="340"/>
        <v>41340</v>
      </c>
    </row>
    <row r="2384" spans="1:11" customFormat="1" x14ac:dyDescent="0.25">
      <c r="A2384" t="str">
        <f t="shared" si="337"/>
        <v>41</v>
      </c>
      <c r="B2384" t="s">
        <v>812</v>
      </c>
      <c r="C2384" t="str">
        <f t="shared" si="338"/>
        <v>092</v>
      </c>
      <c r="D2384" t="s">
        <v>903</v>
      </c>
      <c r="E2384" t="str">
        <f t="shared" si="339"/>
        <v>01</v>
      </c>
      <c r="F2384" t="str">
        <f>"003"</f>
        <v>003</v>
      </c>
      <c r="G2384" t="str">
        <f>""</f>
        <v/>
      </c>
      <c r="H2384" t="s">
        <v>2</v>
      </c>
      <c r="I2384" t="s">
        <v>3550</v>
      </c>
      <c r="J2384" t="s">
        <v>7572</v>
      </c>
      <c r="K2384" t="str">
        <f t="shared" si="340"/>
        <v>41340</v>
      </c>
    </row>
    <row r="2385" spans="1:11" customFormat="1" x14ac:dyDescent="0.25">
      <c r="A2385" t="str">
        <f t="shared" si="337"/>
        <v>41</v>
      </c>
      <c r="B2385" t="s">
        <v>812</v>
      </c>
      <c r="C2385" t="str">
        <f t="shared" si="338"/>
        <v>092</v>
      </c>
      <c r="D2385" t="s">
        <v>903</v>
      </c>
      <c r="E2385" t="str">
        <f t="shared" si="339"/>
        <v>01</v>
      </c>
      <c r="F2385" t="str">
        <f>"004"</f>
        <v>004</v>
      </c>
      <c r="G2385" t="str">
        <f>""</f>
        <v/>
      </c>
      <c r="H2385" t="s">
        <v>1</v>
      </c>
      <c r="I2385" t="s">
        <v>3550</v>
      </c>
      <c r="J2385" t="s">
        <v>7572</v>
      </c>
      <c r="K2385" t="str">
        <f t="shared" si="340"/>
        <v>41340</v>
      </c>
    </row>
    <row r="2386" spans="1:11" customFormat="1" x14ac:dyDescent="0.25">
      <c r="A2386" t="str">
        <f t="shared" si="337"/>
        <v>41</v>
      </c>
      <c r="B2386" t="s">
        <v>812</v>
      </c>
      <c r="C2386" t="str">
        <f t="shared" si="338"/>
        <v>092</v>
      </c>
      <c r="D2386" t="s">
        <v>903</v>
      </c>
      <c r="E2386" t="str">
        <f t="shared" si="339"/>
        <v>01</v>
      </c>
      <c r="F2386" t="str">
        <f>"004"</f>
        <v>004</v>
      </c>
      <c r="G2386" t="str">
        <f>""</f>
        <v/>
      </c>
      <c r="H2386" t="s">
        <v>0</v>
      </c>
      <c r="I2386" t="s">
        <v>3550</v>
      </c>
      <c r="J2386" t="s">
        <v>7572</v>
      </c>
      <c r="K2386" t="str">
        <f t="shared" si="340"/>
        <v>41340</v>
      </c>
    </row>
    <row r="2387" spans="1:11" customFormat="1" x14ac:dyDescent="0.25">
      <c r="A2387" t="str">
        <f t="shared" si="337"/>
        <v>41</v>
      </c>
      <c r="B2387" t="s">
        <v>812</v>
      </c>
      <c r="C2387" t="str">
        <f t="shared" si="338"/>
        <v>092</v>
      </c>
      <c r="D2387" t="s">
        <v>903</v>
      </c>
      <c r="E2387" t="str">
        <f t="shared" ref="E2387:E2393" si="341">"02"</f>
        <v>02</v>
      </c>
      <c r="F2387" t="str">
        <f>"001"</f>
        <v>001</v>
      </c>
      <c r="G2387" t="str">
        <f>""</f>
        <v/>
      </c>
      <c r="H2387" t="s">
        <v>3</v>
      </c>
      <c r="I2387" t="s">
        <v>3979</v>
      </c>
      <c r="J2387" t="s">
        <v>7573</v>
      </c>
      <c r="K2387" t="str">
        <f t="shared" ref="K2387:K2393" si="342">"41330"</f>
        <v>41330</v>
      </c>
    </row>
    <row r="2388" spans="1:11" customFormat="1" x14ac:dyDescent="0.25">
      <c r="A2388" t="str">
        <f t="shared" si="337"/>
        <v>41</v>
      </c>
      <c r="B2388" t="s">
        <v>812</v>
      </c>
      <c r="C2388" t="str">
        <f t="shared" si="338"/>
        <v>092</v>
      </c>
      <c r="D2388" t="s">
        <v>903</v>
      </c>
      <c r="E2388" t="str">
        <f t="shared" si="341"/>
        <v>02</v>
      </c>
      <c r="F2388" t="str">
        <f>"002"</f>
        <v>002</v>
      </c>
      <c r="G2388" t="str">
        <f>""</f>
        <v/>
      </c>
      <c r="H2388" t="s">
        <v>1</v>
      </c>
      <c r="I2388" t="s">
        <v>3979</v>
      </c>
      <c r="J2388" t="s">
        <v>7574</v>
      </c>
      <c r="K2388" t="str">
        <f t="shared" si="342"/>
        <v>41330</v>
      </c>
    </row>
    <row r="2389" spans="1:11" customFormat="1" x14ac:dyDescent="0.25">
      <c r="A2389" t="str">
        <f t="shared" si="337"/>
        <v>41</v>
      </c>
      <c r="B2389" t="s">
        <v>812</v>
      </c>
      <c r="C2389" t="str">
        <f t="shared" si="338"/>
        <v>092</v>
      </c>
      <c r="D2389" t="s">
        <v>903</v>
      </c>
      <c r="E2389" t="str">
        <f t="shared" si="341"/>
        <v>02</v>
      </c>
      <c r="F2389" t="str">
        <f>"002"</f>
        <v>002</v>
      </c>
      <c r="G2389" t="str">
        <f>""</f>
        <v/>
      </c>
      <c r="H2389" t="s">
        <v>0</v>
      </c>
      <c r="I2389" t="s">
        <v>3979</v>
      </c>
      <c r="J2389" t="s">
        <v>7574</v>
      </c>
      <c r="K2389" t="str">
        <f t="shared" si="342"/>
        <v>41330</v>
      </c>
    </row>
    <row r="2390" spans="1:11" customFormat="1" x14ac:dyDescent="0.25">
      <c r="A2390" t="str">
        <f t="shared" si="337"/>
        <v>41</v>
      </c>
      <c r="B2390" t="s">
        <v>812</v>
      </c>
      <c r="C2390" t="str">
        <f t="shared" si="338"/>
        <v>092</v>
      </c>
      <c r="D2390" t="s">
        <v>903</v>
      </c>
      <c r="E2390" t="str">
        <f t="shared" si="341"/>
        <v>02</v>
      </c>
      <c r="F2390" t="str">
        <f>"003"</f>
        <v>003</v>
      </c>
      <c r="G2390" t="str">
        <f>""</f>
        <v/>
      </c>
      <c r="H2390" t="s">
        <v>1</v>
      </c>
      <c r="I2390" t="s">
        <v>3980</v>
      </c>
      <c r="J2390" t="s">
        <v>7575</v>
      </c>
      <c r="K2390" t="str">
        <f t="shared" si="342"/>
        <v>41330</v>
      </c>
    </row>
    <row r="2391" spans="1:11" customFormat="1" x14ac:dyDescent="0.25">
      <c r="A2391" t="str">
        <f t="shared" si="337"/>
        <v>41</v>
      </c>
      <c r="B2391" t="s">
        <v>812</v>
      </c>
      <c r="C2391" t="str">
        <f t="shared" si="338"/>
        <v>092</v>
      </c>
      <c r="D2391" t="s">
        <v>903</v>
      </c>
      <c r="E2391" t="str">
        <f t="shared" si="341"/>
        <v>02</v>
      </c>
      <c r="F2391" t="str">
        <f>"003"</f>
        <v>003</v>
      </c>
      <c r="G2391" t="str">
        <f>""</f>
        <v/>
      </c>
      <c r="H2391" t="s">
        <v>0</v>
      </c>
      <c r="I2391" t="s">
        <v>3980</v>
      </c>
      <c r="J2391" t="s">
        <v>7575</v>
      </c>
      <c r="K2391" t="str">
        <f t="shared" si="342"/>
        <v>41330</v>
      </c>
    </row>
    <row r="2392" spans="1:11" customFormat="1" x14ac:dyDescent="0.25">
      <c r="A2392" t="str">
        <f t="shared" si="337"/>
        <v>41</v>
      </c>
      <c r="B2392" t="s">
        <v>812</v>
      </c>
      <c r="C2392" t="str">
        <f t="shared" si="338"/>
        <v>092</v>
      </c>
      <c r="D2392" t="s">
        <v>903</v>
      </c>
      <c r="E2392" t="str">
        <f t="shared" si="341"/>
        <v>02</v>
      </c>
      <c r="F2392" t="str">
        <f>"004"</f>
        <v>004</v>
      </c>
      <c r="G2392" t="str">
        <f>""</f>
        <v/>
      </c>
      <c r="H2392" t="s">
        <v>1</v>
      </c>
      <c r="I2392" t="s">
        <v>3981</v>
      </c>
      <c r="J2392" t="s">
        <v>7576</v>
      </c>
      <c r="K2392" t="str">
        <f t="shared" si="342"/>
        <v>41330</v>
      </c>
    </row>
    <row r="2393" spans="1:11" customFormat="1" x14ac:dyDescent="0.25">
      <c r="A2393" t="str">
        <f t="shared" si="337"/>
        <v>41</v>
      </c>
      <c r="B2393" t="s">
        <v>812</v>
      </c>
      <c r="C2393" t="str">
        <f t="shared" si="338"/>
        <v>092</v>
      </c>
      <c r="D2393" t="s">
        <v>903</v>
      </c>
      <c r="E2393" t="str">
        <f t="shared" si="341"/>
        <v>02</v>
      </c>
      <c r="F2393" t="str">
        <f>"004"</f>
        <v>004</v>
      </c>
      <c r="G2393" t="str">
        <f>""</f>
        <v/>
      </c>
      <c r="H2393" t="s">
        <v>0</v>
      </c>
      <c r="I2393" t="s">
        <v>3981</v>
      </c>
      <c r="J2393" t="s">
        <v>7576</v>
      </c>
      <c r="K2393" t="str">
        <f t="shared" si="342"/>
        <v>41330</v>
      </c>
    </row>
    <row r="2394" spans="1:11" customFormat="1" x14ac:dyDescent="0.25">
      <c r="A2394" t="str">
        <f t="shared" si="337"/>
        <v>41</v>
      </c>
      <c r="B2394" t="s">
        <v>812</v>
      </c>
      <c r="C2394" t="str">
        <f t="shared" ref="C2394:C2427" si="343">"093"</f>
        <v>093</v>
      </c>
      <c r="D2394" t="s">
        <v>904</v>
      </c>
      <c r="E2394" t="str">
        <f t="shared" ref="E2394:E2434" si="344">"01"</f>
        <v>01</v>
      </c>
      <c r="F2394" t="str">
        <f>"001"</f>
        <v>001</v>
      </c>
      <c r="G2394" t="str">
        <f>""</f>
        <v/>
      </c>
      <c r="H2394" t="s">
        <v>1</v>
      </c>
      <c r="I2394" t="s">
        <v>25</v>
      </c>
      <c r="J2394" t="s">
        <v>7577</v>
      </c>
      <c r="K2394" t="str">
        <f t="shared" ref="K2394:K2427" si="345">"41940"</f>
        <v>41940</v>
      </c>
    </row>
    <row r="2395" spans="1:11" customFormat="1" x14ac:dyDescent="0.25">
      <c r="A2395" t="str">
        <f t="shared" si="337"/>
        <v>41</v>
      </c>
      <c r="B2395" t="s">
        <v>812</v>
      </c>
      <c r="C2395" t="str">
        <f t="shared" si="343"/>
        <v>093</v>
      </c>
      <c r="D2395" t="s">
        <v>904</v>
      </c>
      <c r="E2395" t="str">
        <f t="shared" si="344"/>
        <v>01</v>
      </c>
      <c r="F2395" t="str">
        <f>"001"</f>
        <v>001</v>
      </c>
      <c r="G2395" t="str">
        <f>""</f>
        <v/>
      </c>
      <c r="H2395" t="s">
        <v>0</v>
      </c>
      <c r="I2395" t="s">
        <v>25</v>
      </c>
      <c r="J2395" t="s">
        <v>7577</v>
      </c>
      <c r="K2395" t="str">
        <f t="shared" si="345"/>
        <v>41940</v>
      </c>
    </row>
    <row r="2396" spans="1:11" customFormat="1" x14ac:dyDescent="0.25">
      <c r="A2396" t="str">
        <f t="shared" si="337"/>
        <v>41</v>
      </c>
      <c r="B2396" t="s">
        <v>812</v>
      </c>
      <c r="C2396" t="str">
        <f t="shared" si="343"/>
        <v>093</v>
      </c>
      <c r="D2396" t="s">
        <v>904</v>
      </c>
      <c r="E2396" t="str">
        <f t="shared" si="344"/>
        <v>01</v>
      </c>
      <c r="F2396" t="str">
        <f>"002"</f>
        <v>002</v>
      </c>
      <c r="G2396" t="str">
        <f>""</f>
        <v/>
      </c>
      <c r="H2396" t="s">
        <v>1</v>
      </c>
      <c r="I2396" t="s">
        <v>25</v>
      </c>
      <c r="J2396" t="s">
        <v>7577</v>
      </c>
      <c r="K2396" t="str">
        <f t="shared" si="345"/>
        <v>41940</v>
      </c>
    </row>
    <row r="2397" spans="1:11" customFormat="1" x14ac:dyDescent="0.25">
      <c r="A2397" t="str">
        <f t="shared" si="337"/>
        <v>41</v>
      </c>
      <c r="B2397" t="s">
        <v>812</v>
      </c>
      <c r="C2397" t="str">
        <f t="shared" si="343"/>
        <v>093</v>
      </c>
      <c r="D2397" t="s">
        <v>904</v>
      </c>
      <c r="E2397" t="str">
        <f t="shared" si="344"/>
        <v>01</v>
      </c>
      <c r="F2397" t="str">
        <f>"002"</f>
        <v>002</v>
      </c>
      <c r="G2397" t="str">
        <f>""</f>
        <v/>
      </c>
      <c r="H2397" t="s">
        <v>0</v>
      </c>
      <c r="I2397" t="s">
        <v>25</v>
      </c>
      <c r="J2397" t="s">
        <v>7577</v>
      </c>
      <c r="K2397" t="str">
        <f t="shared" si="345"/>
        <v>41940</v>
      </c>
    </row>
    <row r="2398" spans="1:11" customFormat="1" x14ac:dyDescent="0.25">
      <c r="A2398" t="str">
        <f t="shared" si="337"/>
        <v>41</v>
      </c>
      <c r="B2398" t="s">
        <v>812</v>
      </c>
      <c r="C2398" t="str">
        <f t="shared" si="343"/>
        <v>093</v>
      </c>
      <c r="D2398" t="s">
        <v>904</v>
      </c>
      <c r="E2398" t="str">
        <f t="shared" si="344"/>
        <v>01</v>
      </c>
      <c r="F2398" t="str">
        <f>"003"</f>
        <v>003</v>
      </c>
      <c r="G2398" t="str">
        <f>""</f>
        <v/>
      </c>
      <c r="H2398" t="s">
        <v>1</v>
      </c>
      <c r="I2398" t="s">
        <v>3982</v>
      </c>
      <c r="J2398" t="s">
        <v>7578</v>
      </c>
      <c r="K2398" t="str">
        <f t="shared" si="345"/>
        <v>41940</v>
      </c>
    </row>
    <row r="2399" spans="1:11" customFormat="1" x14ac:dyDescent="0.25">
      <c r="A2399" t="str">
        <f t="shared" si="337"/>
        <v>41</v>
      </c>
      <c r="B2399" t="s">
        <v>812</v>
      </c>
      <c r="C2399" t="str">
        <f t="shared" si="343"/>
        <v>093</v>
      </c>
      <c r="D2399" t="s">
        <v>904</v>
      </c>
      <c r="E2399" t="str">
        <f t="shared" si="344"/>
        <v>01</v>
      </c>
      <c r="F2399" t="str">
        <f>"003"</f>
        <v>003</v>
      </c>
      <c r="G2399" t="str">
        <f>""</f>
        <v/>
      </c>
      <c r="H2399" t="s">
        <v>0</v>
      </c>
      <c r="I2399" t="s">
        <v>3982</v>
      </c>
      <c r="J2399" t="s">
        <v>7578</v>
      </c>
      <c r="K2399" t="str">
        <f t="shared" si="345"/>
        <v>41940</v>
      </c>
    </row>
    <row r="2400" spans="1:11" customFormat="1" x14ac:dyDescent="0.25">
      <c r="A2400" t="str">
        <f t="shared" si="337"/>
        <v>41</v>
      </c>
      <c r="B2400" t="s">
        <v>812</v>
      </c>
      <c r="C2400" t="str">
        <f t="shared" si="343"/>
        <v>093</v>
      </c>
      <c r="D2400" t="s">
        <v>904</v>
      </c>
      <c r="E2400" t="str">
        <f t="shared" si="344"/>
        <v>01</v>
      </c>
      <c r="F2400" t="str">
        <f>"004"</f>
        <v>004</v>
      </c>
      <c r="G2400" t="str">
        <f>""</f>
        <v/>
      </c>
      <c r="H2400" t="s">
        <v>1</v>
      </c>
      <c r="I2400" t="s">
        <v>3983</v>
      </c>
      <c r="J2400" t="s">
        <v>7579</v>
      </c>
      <c r="K2400" t="str">
        <f t="shared" si="345"/>
        <v>41940</v>
      </c>
    </row>
    <row r="2401" spans="1:11" customFormat="1" x14ac:dyDescent="0.25">
      <c r="A2401" t="str">
        <f t="shared" si="337"/>
        <v>41</v>
      </c>
      <c r="B2401" t="s">
        <v>812</v>
      </c>
      <c r="C2401" t="str">
        <f t="shared" si="343"/>
        <v>093</v>
      </c>
      <c r="D2401" t="s">
        <v>904</v>
      </c>
      <c r="E2401" t="str">
        <f t="shared" si="344"/>
        <v>01</v>
      </c>
      <c r="F2401" t="str">
        <f>"004"</f>
        <v>004</v>
      </c>
      <c r="G2401" t="str">
        <f>""</f>
        <v/>
      </c>
      <c r="H2401" t="s">
        <v>0</v>
      </c>
      <c r="I2401" t="s">
        <v>3983</v>
      </c>
      <c r="J2401" t="s">
        <v>7579</v>
      </c>
      <c r="K2401" t="str">
        <f t="shared" si="345"/>
        <v>41940</v>
      </c>
    </row>
    <row r="2402" spans="1:11" customFormat="1" x14ac:dyDescent="0.25">
      <c r="A2402" t="str">
        <f t="shared" si="337"/>
        <v>41</v>
      </c>
      <c r="B2402" t="s">
        <v>812</v>
      </c>
      <c r="C2402" t="str">
        <f t="shared" si="343"/>
        <v>093</v>
      </c>
      <c r="D2402" t="s">
        <v>904</v>
      </c>
      <c r="E2402" t="str">
        <f t="shared" si="344"/>
        <v>01</v>
      </c>
      <c r="F2402" t="str">
        <f>"004"</f>
        <v>004</v>
      </c>
      <c r="G2402" t="str">
        <f>""</f>
        <v/>
      </c>
      <c r="H2402" t="s">
        <v>2</v>
      </c>
      <c r="I2402" t="s">
        <v>3983</v>
      </c>
      <c r="J2402" t="s">
        <v>7579</v>
      </c>
      <c r="K2402" t="str">
        <f t="shared" si="345"/>
        <v>41940</v>
      </c>
    </row>
    <row r="2403" spans="1:11" customFormat="1" x14ac:dyDescent="0.25">
      <c r="A2403" t="str">
        <f t="shared" si="337"/>
        <v>41</v>
      </c>
      <c r="B2403" t="s">
        <v>812</v>
      </c>
      <c r="C2403" t="str">
        <f t="shared" si="343"/>
        <v>093</v>
      </c>
      <c r="D2403" t="s">
        <v>904</v>
      </c>
      <c r="E2403" t="str">
        <f t="shared" si="344"/>
        <v>01</v>
      </c>
      <c r="F2403" t="str">
        <f>"005"</f>
        <v>005</v>
      </c>
      <c r="G2403" t="str">
        <f>""</f>
        <v/>
      </c>
      <c r="H2403" t="s">
        <v>1</v>
      </c>
      <c r="I2403" t="s">
        <v>3984</v>
      </c>
      <c r="J2403" t="s">
        <v>7580</v>
      </c>
      <c r="K2403" t="str">
        <f t="shared" si="345"/>
        <v>41940</v>
      </c>
    </row>
    <row r="2404" spans="1:11" customFormat="1" x14ac:dyDescent="0.25">
      <c r="A2404" t="str">
        <f t="shared" si="337"/>
        <v>41</v>
      </c>
      <c r="B2404" t="s">
        <v>812</v>
      </c>
      <c r="C2404" t="str">
        <f t="shared" si="343"/>
        <v>093</v>
      </c>
      <c r="D2404" t="s">
        <v>904</v>
      </c>
      <c r="E2404" t="str">
        <f t="shared" si="344"/>
        <v>01</v>
      </c>
      <c r="F2404" t="str">
        <f>"005"</f>
        <v>005</v>
      </c>
      <c r="G2404" t="str">
        <f>""</f>
        <v/>
      </c>
      <c r="H2404" t="s">
        <v>0</v>
      </c>
      <c r="I2404" t="s">
        <v>3984</v>
      </c>
      <c r="J2404" t="s">
        <v>7580</v>
      </c>
      <c r="K2404" t="str">
        <f t="shared" si="345"/>
        <v>41940</v>
      </c>
    </row>
    <row r="2405" spans="1:11" customFormat="1" x14ac:dyDescent="0.25">
      <c r="A2405" t="str">
        <f t="shared" si="337"/>
        <v>41</v>
      </c>
      <c r="B2405" t="s">
        <v>812</v>
      </c>
      <c r="C2405" t="str">
        <f t="shared" si="343"/>
        <v>093</v>
      </c>
      <c r="D2405" t="s">
        <v>904</v>
      </c>
      <c r="E2405" t="str">
        <f t="shared" si="344"/>
        <v>01</v>
      </c>
      <c r="F2405" t="str">
        <f>"006"</f>
        <v>006</v>
      </c>
      <c r="G2405" t="str">
        <f>""</f>
        <v/>
      </c>
      <c r="H2405" t="s">
        <v>1</v>
      </c>
      <c r="I2405" t="s">
        <v>3985</v>
      </c>
      <c r="J2405" t="s">
        <v>7581</v>
      </c>
      <c r="K2405" t="str">
        <f t="shared" si="345"/>
        <v>41940</v>
      </c>
    </row>
    <row r="2406" spans="1:11" customFormat="1" x14ac:dyDescent="0.25">
      <c r="A2406" t="str">
        <f t="shared" si="337"/>
        <v>41</v>
      </c>
      <c r="B2406" t="s">
        <v>812</v>
      </c>
      <c r="C2406" t="str">
        <f t="shared" si="343"/>
        <v>093</v>
      </c>
      <c r="D2406" t="s">
        <v>904</v>
      </c>
      <c r="E2406" t="str">
        <f t="shared" si="344"/>
        <v>01</v>
      </c>
      <c r="F2406" t="str">
        <f>"006"</f>
        <v>006</v>
      </c>
      <c r="G2406" t="str">
        <f>""</f>
        <v/>
      </c>
      <c r="H2406" t="s">
        <v>0</v>
      </c>
      <c r="I2406" t="s">
        <v>3985</v>
      </c>
      <c r="J2406" t="s">
        <v>7581</v>
      </c>
      <c r="K2406" t="str">
        <f t="shared" si="345"/>
        <v>41940</v>
      </c>
    </row>
    <row r="2407" spans="1:11" customFormat="1" x14ac:dyDescent="0.25">
      <c r="A2407" t="str">
        <f t="shared" si="337"/>
        <v>41</v>
      </c>
      <c r="B2407" t="s">
        <v>812</v>
      </c>
      <c r="C2407" t="str">
        <f t="shared" si="343"/>
        <v>093</v>
      </c>
      <c r="D2407" t="s">
        <v>904</v>
      </c>
      <c r="E2407" t="str">
        <f t="shared" si="344"/>
        <v>01</v>
      </c>
      <c r="F2407" t="str">
        <f>"006"</f>
        <v>006</v>
      </c>
      <c r="G2407" t="str">
        <f>""</f>
        <v/>
      </c>
      <c r="H2407" t="s">
        <v>2</v>
      </c>
      <c r="I2407" t="s">
        <v>3985</v>
      </c>
      <c r="J2407" t="s">
        <v>7581</v>
      </c>
      <c r="K2407" t="str">
        <f t="shared" si="345"/>
        <v>41940</v>
      </c>
    </row>
    <row r="2408" spans="1:11" customFormat="1" x14ac:dyDescent="0.25">
      <c r="A2408" t="str">
        <f t="shared" si="337"/>
        <v>41</v>
      </c>
      <c r="B2408" t="s">
        <v>812</v>
      </c>
      <c r="C2408" t="str">
        <f t="shared" si="343"/>
        <v>093</v>
      </c>
      <c r="D2408" t="s">
        <v>904</v>
      </c>
      <c r="E2408" t="str">
        <f t="shared" si="344"/>
        <v>01</v>
      </c>
      <c r="F2408" t="str">
        <f>"007"</f>
        <v>007</v>
      </c>
      <c r="G2408" t="str">
        <f>""</f>
        <v/>
      </c>
      <c r="H2408" t="s">
        <v>1</v>
      </c>
      <c r="I2408" t="s">
        <v>3984</v>
      </c>
      <c r="J2408" t="s">
        <v>7580</v>
      </c>
      <c r="K2408" t="str">
        <f t="shared" si="345"/>
        <v>41940</v>
      </c>
    </row>
    <row r="2409" spans="1:11" customFormat="1" x14ac:dyDescent="0.25">
      <c r="A2409" t="str">
        <f t="shared" si="337"/>
        <v>41</v>
      </c>
      <c r="B2409" t="s">
        <v>812</v>
      </c>
      <c r="C2409" t="str">
        <f t="shared" si="343"/>
        <v>093</v>
      </c>
      <c r="D2409" t="s">
        <v>904</v>
      </c>
      <c r="E2409" t="str">
        <f t="shared" si="344"/>
        <v>01</v>
      </c>
      <c r="F2409" t="str">
        <f>"007"</f>
        <v>007</v>
      </c>
      <c r="G2409" t="str">
        <f>""</f>
        <v/>
      </c>
      <c r="H2409" t="s">
        <v>0</v>
      </c>
      <c r="I2409" t="s">
        <v>3984</v>
      </c>
      <c r="J2409" t="s">
        <v>7580</v>
      </c>
      <c r="K2409" t="str">
        <f t="shared" si="345"/>
        <v>41940</v>
      </c>
    </row>
    <row r="2410" spans="1:11" customFormat="1" x14ac:dyDescent="0.25">
      <c r="A2410" t="str">
        <f t="shared" si="337"/>
        <v>41</v>
      </c>
      <c r="B2410" t="s">
        <v>812</v>
      </c>
      <c r="C2410" t="str">
        <f t="shared" si="343"/>
        <v>093</v>
      </c>
      <c r="D2410" t="s">
        <v>904</v>
      </c>
      <c r="E2410" t="str">
        <f t="shared" si="344"/>
        <v>01</v>
      </c>
      <c r="F2410" t="str">
        <f>"007"</f>
        <v>007</v>
      </c>
      <c r="G2410" t="str">
        <f>""</f>
        <v/>
      </c>
      <c r="H2410" t="s">
        <v>2</v>
      </c>
      <c r="I2410" t="s">
        <v>3984</v>
      </c>
      <c r="J2410" t="s">
        <v>7580</v>
      </c>
      <c r="K2410" t="str">
        <f t="shared" si="345"/>
        <v>41940</v>
      </c>
    </row>
    <row r="2411" spans="1:11" customFormat="1" x14ac:dyDescent="0.25">
      <c r="A2411" t="str">
        <f t="shared" si="337"/>
        <v>41</v>
      </c>
      <c r="B2411" t="s">
        <v>812</v>
      </c>
      <c r="C2411" t="str">
        <f t="shared" si="343"/>
        <v>093</v>
      </c>
      <c r="D2411" t="s">
        <v>904</v>
      </c>
      <c r="E2411" t="str">
        <f t="shared" si="344"/>
        <v>01</v>
      </c>
      <c r="F2411" t="str">
        <f>"008"</f>
        <v>008</v>
      </c>
      <c r="G2411" t="str">
        <f>""</f>
        <v/>
      </c>
      <c r="H2411" t="s">
        <v>1</v>
      </c>
      <c r="I2411" t="s">
        <v>3983</v>
      </c>
      <c r="J2411" t="s">
        <v>7579</v>
      </c>
      <c r="K2411" t="str">
        <f t="shared" si="345"/>
        <v>41940</v>
      </c>
    </row>
    <row r="2412" spans="1:11" customFormat="1" x14ac:dyDescent="0.25">
      <c r="A2412" t="str">
        <f t="shared" si="337"/>
        <v>41</v>
      </c>
      <c r="B2412" t="s">
        <v>812</v>
      </c>
      <c r="C2412" t="str">
        <f t="shared" si="343"/>
        <v>093</v>
      </c>
      <c r="D2412" t="s">
        <v>904</v>
      </c>
      <c r="E2412" t="str">
        <f t="shared" si="344"/>
        <v>01</v>
      </c>
      <c r="F2412" t="str">
        <f>"008"</f>
        <v>008</v>
      </c>
      <c r="G2412" t="str">
        <f>""</f>
        <v/>
      </c>
      <c r="H2412" t="s">
        <v>0</v>
      </c>
      <c r="I2412" t="s">
        <v>3983</v>
      </c>
      <c r="J2412" t="s">
        <v>7579</v>
      </c>
      <c r="K2412" t="str">
        <f t="shared" si="345"/>
        <v>41940</v>
      </c>
    </row>
    <row r="2413" spans="1:11" customFormat="1" x14ac:dyDescent="0.25">
      <c r="A2413" t="str">
        <f t="shared" si="337"/>
        <v>41</v>
      </c>
      <c r="B2413" t="s">
        <v>812</v>
      </c>
      <c r="C2413" t="str">
        <f t="shared" si="343"/>
        <v>093</v>
      </c>
      <c r="D2413" t="s">
        <v>904</v>
      </c>
      <c r="E2413" t="str">
        <f t="shared" si="344"/>
        <v>01</v>
      </c>
      <c r="F2413" t="str">
        <f>"009"</f>
        <v>009</v>
      </c>
      <c r="G2413" t="str">
        <f>""</f>
        <v/>
      </c>
      <c r="H2413" t="s">
        <v>1</v>
      </c>
      <c r="I2413" t="s">
        <v>3986</v>
      </c>
      <c r="J2413" t="s">
        <v>7582</v>
      </c>
      <c r="K2413" t="str">
        <f t="shared" si="345"/>
        <v>41940</v>
      </c>
    </row>
    <row r="2414" spans="1:11" customFormat="1" x14ac:dyDescent="0.25">
      <c r="A2414" t="str">
        <f t="shared" si="337"/>
        <v>41</v>
      </c>
      <c r="B2414" t="s">
        <v>812</v>
      </c>
      <c r="C2414" t="str">
        <f t="shared" si="343"/>
        <v>093</v>
      </c>
      <c r="D2414" t="s">
        <v>904</v>
      </c>
      <c r="E2414" t="str">
        <f t="shared" si="344"/>
        <v>01</v>
      </c>
      <c r="F2414" t="str">
        <f>"009"</f>
        <v>009</v>
      </c>
      <c r="G2414" t="str">
        <f>""</f>
        <v/>
      </c>
      <c r="H2414" t="s">
        <v>0</v>
      </c>
      <c r="I2414" t="s">
        <v>3986</v>
      </c>
      <c r="J2414" t="s">
        <v>7582</v>
      </c>
      <c r="K2414" t="str">
        <f t="shared" si="345"/>
        <v>41940</v>
      </c>
    </row>
    <row r="2415" spans="1:11" customFormat="1" x14ac:dyDescent="0.25">
      <c r="A2415" t="str">
        <f t="shared" si="337"/>
        <v>41</v>
      </c>
      <c r="B2415" t="s">
        <v>812</v>
      </c>
      <c r="C2415" t="str">
        <f t="shared" si="343"/>
        <v>093</v>
      </c>
      <c r="D2415" t="s">
        <v>904</v>
      </c>
      <c r="E2415" t="str">
        <f t="shared" si="344"/>
        <v>01</v>
      </c>
      <c r="F2415" t="str">
        <f>"009"</f>
        <v>009</v>
      </c>
      <c r="G2415" t="str">
        <f>""</f>
        <v/>
      </c>
      <c r="H2415" t="s">
        <v>2</v>
      </c>
      <c r="I2415" t="s">
        <v>3986</v>
      </c>
      <c r="J2415" t="s">
        <v>7582</v>
      </c>
      <c r="K2415" t="str">
        <f t="shared" si="345"/>
        <v>41940</v>
      </c>
    </row>
    <row r="2416" spans="1:11" customFormat="1" x14ac:dyDescent="0.25">
      <c r="A2416" t="str">
        <f t="shared" si="337"/>
        <v>41</v>
      </c>
      <c r="B2416" t="s">
        <v>812</v>
      </c>
      <c r="C2416" t="str">
        <f t="shared" si="343"/>
        <v>093</v>
      </c>
      <c r="D2416" t="s">
        <v>904</v>
      </c>
      <c r="E2416" t="str">
        <f t="shared" si="344"/>
        <v>01</v>
      </c>
      <c r="F2416" t="str">
        <f>"010"</f>
        <v>010</v>
      </c>
      <c r="G2416" t="str">
        <f>""</f>
        <v/>
      </c>
      <c r="H2416" t="s">
        <v>1</v>
      </c>
      <c r="I2416" t="s">
        <v>3987</v>
      </c>
      <c r="J2416" t="s">
        <v>7583</v>
      </c>
      <c r="K2416" t="str">
        <f t="shared" si="345"/>
        <v>41940</v>
      </c>
    </row>
    <row r="2417" spans="1:11" customFormat="1" x14ac:dyDescent="0.25">
      <c r="A2417" t="str">
        <f t="shared" si="337"/>
        <v>41</v>
      </c>
      <c r="B2417" t="s">
        <v>812</v>
      </c>
      <c r="C2417" t="str">
        <f t="shared" si="343"/>
        <v>093</v>
      </c>
      <c r="D2417" t="s">
        <v>904</v>
      </c>
      <c r="E2417" t="str">
        <f t="shared" si="344"/>
        <v>01</v>
      </c>
      <c r="F2417" t="str">
        <f>"010"</f>
        <v>010</v>
      </c>
      <c r="G2417" t="str">
        <f>""</f>
        <v/>
      </c>
      <c r="H2417" t="s">
        <v>0</v>
      </c>
      <c r="I2417" t="s">
        <v>3987</v>
      </c>
      <c r="J2417" t="s">
        <v>7583</v>
      </c>
      <c r="K2417" t="str">
        <f t="shared" si="345"/>
        <v>41940</v>
      </c>
    </row>
    <row r="2418" spans="1:11" customFormat="1" x14ac:dyDescent="0.25">
      <c r="A2418" t="str">
        <f t="shared" si="337"/>
        <v>41</v>
      </c>
      <c r="B2418" t="s">
        <v>812</v>
      </c>
      <c r="C2418" t="str">
        <f t="shared" si="343"/>
        <v>093</v>
      </c>
      <c r="D2418" t="s">
        <v>904</v>
      </c>
      <c r="E2418" t="str">
        <f t="shared" si="344"/>
        <v>01</v>
      </c>
      <c r="F2418" t="str">
        <f>"010"</f>
        <v>010</v>
      </c>
      <c r="G2418" t="str">
        <f>""</f>
        <v/>
      </c>
      <c r="H2418" t="s">
        <v>2</v>
      </c>
      <c r="I2418" t="s">
        <v>3987</v>
      </c>
      <c r="J2418" t="s">
        <v>7583</v>
      </c>
      <c r="K2418" t="str">
        <f t="shared" si="345"/>
        <v>41940</v>
      </c>
    </row>
    <row r="2419" spans="1:11" customFormat="1" x14ac:dyDescent="0.25">
      <c r="A2419" t="str">
        <f t="shared" si="337"/>
        <v>41</v>
      </c>
      <c r="B2419" t="s">
        <v>812</v>
      </c>
      <c r="C2419" t="str">
        <f t="shared" si="343"/>
        <v>093</v>
      </c>
      <c r="D2419" t="s">
        <v>904</v>
      </c>
      <c r="E2419" t="str">
        <f t="shared" si="344"/>
        <v>01</v>
      </c>
      <c r="F2419" t="str">
        <f>"011"</f>
        <v>011</v>
      </c>
      <c r="G2419" t="str">
        <f>""</f>
        <v/>
      </c>
      <c r="H2419" t="s">
        <v>1</v>
      </c>
      <c r="I2419" t="s">
        <v>3982</v>
      </c>
      <c r="J2419" t="s">
        <v>7578</v>
      </c>
      <c r="K2419" t="str">
        <f t="shared" si="345"/>
        <v>41940</v>
      </c>
    </row>
    <row r="2420" spans="1:11" customFormat="1" x14ac:dyDescent="0.25">
      <c r="A2420" t="str">
        <f t="shared" si="337"/>
        <v>41</v>
      </c>
      <c r="B2420" t="s">
        <v>812</v>
      </c>
      <c r="C2420" t="str">
        <f t="shared" si="343"/>
        <v>093</v>
      </c>
      <c r="D2420" t="s">
        <v>904</v>
      </c>
      <c r="E2420" t="str">
        <f t="shared" si="344"/>
        <v>01</v>
      </c>
      <c r="F2420" t="str">
        <f>"011"</f>
        <v>011</v>
      </c>
      <c r="G2420" t="str">
        <f>""</f>
        <v/>
      </c>
      <c r="H2420" t="s">
        <v>0</v>
      </c>
      <c r="I2420" t="s">
        <v>3982</v>
      </c>
      <c r="J2420" t="s">
        <v>7578</v>
      </c>
      <c r="K2420" t="str">
        <f t="shared" si="345"/>
        <v>41940</v>
      </c>
    </row>
    <row r="2421" spans="1:11" customFormat="1" x14ac:dyDescent="0.25">
      <c r="A2421" t="str">
        <f t="shared" si="337"/>
        <v>41</v>
      </c>
      <c r="B2421" t="s">
        <v>812</v>
      </c>
      <c r="C2421" t="str">
        <f t="shared" si="343"/>
        <v>093</v>
      </c>
      <c r="D2421" t="s">
        <v>904</v>
      </c>
      <c r="E2421" t="str">
        <f t="shared" si="344"/>
        <v>01</v>
      </c>
      <c r="F2421" t="str">
        <f>"012"</f>
        <v>012</v>
      </c>
      <c r="G2421" t="str">
        <f>""</f>
        <v/>
      </c>
      <c r="H2421" t="s">
        <v>1</v>
      </c>
      <c r="I2421" t="s">
        <v>3987</v>
      </c>
      <c r="J2421" t="s">
        <v>7583</v>
      </c>
      <c r="K2421" t="str">
        <f t="shared" si="345"/>
        <v>41940</v>
      </c>
    </row>
    <row r="2422" spans="1:11" customFormat="1" x14ac:dyDescent="0.25">
      <c r="A2422" t="str">
        <f t="shared" si="337"/>
        <v>41</v>
      </c>
      <c r="B2422" t="s">
        <v>812</v>
      </c>
      <c r="C2422" t="str">
        <f t="shared" si="343"/>
        <v>093</v>
      </c>
      <c r="D2422" t="s">
        <v>904</v>
      </c>
      <c r="E2422" t="str">
        <f t="shared" si="344"/>
        <v>01</v>
      </c>
      <c r="F2422" t="str">
        <f>"012"</f>
        <v>012</v>
      </c>
      <c r="G2422" t="str">
        <f>""</f>
        <v/>
      </c>
      <c r="H2422" t="s">
        <v>0</v>
      </c>
      <c r="I2422" t="s">
        <v>3987</v>
      </c>
      <c r="J2422" t="s">
        <v>7583</v>
      </c>
      <c r="K2422" t="str">
        <f t="shared" si="345"/>
        <v>41940</v>
      </c>
    </row>
    <row r="2423" spans="1:11" customFormat="1" x14ac:dyDescent="0.25">
      <c r="A2423" t="str">
        <f t="shared" si="337"/>
        <v>41</v>
      </c>
      <c r="B2423" t="s">
        <v>812</v>
      </c>
      <c r="C2423" t="str">
        <f t="shared" si="343"/>
        <v>093</v>
      </c>
      <c r="D2423" t="s">
        <v>904</v>
      </c>
      <c r="E2423" t="str">
        <f t="shared" si="344"/>
        <v>01</v>
      </c>
      <c r="F2423" t="str">
        <f>"012"</f>
        <v>012</v>
      </c>
      <c r="G2423" t="str">
        <f>""</f>
        <v/>
      </c>
      <c r="H2423" t="s">
        <v>2</v>
      </c>
      <c r="I2423" t="s">
        <v>3987</v>
      </c>
      <c r="J2423" t="s">
        <v>7583</v>
      </c>
      <c r="K2423" t="str">
        <f t="shared" si="345"/>
        <v>41940</v>
      </c>
    </row>
    <row r="2424" spans="1:11" customFormat="1" x14ac:dyDescent="0.25">
      <c r="A2424" t="str">
        <f t="shared" si="337"/>
        <v>41</v>
      </c>
      <c r="B2424" t="s">
        <v>812</v>
      </c>
      <c r="C2424" t="str">
        <f t="shared" si="343"/>
        <v>093</v>
      </c>
      <c r="D2424" t="s">
        <v>904</v>
      </c>
      <c r="E2424" t="str">
        <f t="shared" si="344"/>
        <v>01</v>
      </c>
      <c r="F2424" t="str">
        <f>"013"</f>
        <v>013</v>
      </c>
      <c r="G2424" t="str">
        <f>""</f>
        <v/>
      </c>
      <c r="H2424" t="s">
        <v>1</v>
      </c>
      <c r="I2424" t="s">
        <v>3986</v>
      </c>
      <c r="J2424" t="s">
        <v>7582</v>
      </c>
      <c r="K2424" t="str">
        <f t="shared" si="345"/>
        <v>41940</v>
      </c>
    </row>
    <row r="2425" spans="1:11" customFormat="1" x14ac:dyDescent="0.25">
      <c r="A2425" t="str">
        <f t="shared" si="337"/>
        <v>41</v>
      </c>
      <c r="B2425" t="s">
        <v>812</v>
      </c>
      <c r="C2425" t="str">
        <f t="shared" si="343"/>
        <v>093</v>
      </c>
      <c r="D2425" t="s">
        <v>904</v>
      </c>
      <c r="E2425" t="str">
        <f t="shared" si="344"/>
        <v>01</v>
      </c>
      <c r="F2425" t="str">
        <f>"013"</f>
        <v>013</v>
      </c>
      <c r="G2425" t="str">
        <f>""</f>
        <v/>
      </c>
      <c r="H2425" t="s">
        <v>0</v>
      </c>
      <c r="I2425" t="s">
        <v>3986</v>
      </c>
      <c r="J2425" t="s">
        <v>7582</v>
      </c>
      <c r="K2425" t="str">
        <f t="shared" si="345"/>
        <v>41940</v>
      </c>
    </row>
    <row r="2426" spans="1:11" customFormat="1" x14ac:dyDescent="0.25">
      <c r="A2426" t="str">
        <f t="shared" si="337"/>
        <v>41</v>
      </c>
      <c r="B2426" t="s">
        <v>812</v>
      </c>
      <c r="C2426" t="str">
        <f t="shared" si="343"/>
        <v>093</v>
      </c>
      <c r="D2426" t="s">
        <v>904</v>
      </c>
      <c r="E2426" t="str">
        <f t="shared" si="344"/>
        <v>01</v>
      </c>
      <c r="F2426" t="str">
        <f>"014"</f>
        <v>014</v>
      </c>
      <c r="G2426" t="str">
        <f>""</f>
        <v/>
      </c>
      <c r="H2426" t="s">
        <v>1</v>
      </c>
      <c r="I2426" t="s">
        <v>3987</v>
      </c>
      <c r="J2426" t="s">
        <v>7583</v>
      </c>
      <c r="K2426" t="str">
        <f t="shared" si="345"/>
        <v>41940</v>
      </c>
    </row>
    <row r="2427" spans="1:11" customFormat="1" x14ac:dyDescent="0.25">
      <c r="A2427" t="str">
        <f t="shared" si="337"/>
        <v>41</v>
      </c>
      <c r="B2427" t="s">
        <v>812</v>
      </c>
      <c r="C2427" t="str">
        <f t="shared" si="343"/>
        <v>093</v>
      </c>
      <c r="D2427" t="s">
        <v>904</v>
      </c>
      <c r="E2427" t="str">
        <f t="shared" si="344"/>
        <v>01</v>
      </c>
      <c r="F2427" t="str">
        <f>"014"</f>
        <v>014</v>
      </c>
      <c r="G2427" t="str">
        <f>""</f>
        <v/>
      </c>
      <c r="H2427" t="s">
        <v>0</v>
      </c>
      <c r="I2427" t="s">
        <v>3987</v>
      </c>
      <c r="J2427" t="s">
        <v>7583</v>
      </c>
      <c r="K2427" t="str">
        <f t="shared" si="345"/>
        <v>41940</v>
      </c>
    </row>
    <row r="2428" spans="1:11" customFormat="1" x14ac:dyDescent="0.25">
      <c r="A2428" t="str">
        <f t="shared" si="337"/>
        <v>41</v>
      </c>
      <c r="B2428" t="s">
        <v>812</v>
      </c>
      <c r="C2428" t="str">
        <f t="shared" ref="C2428:C2439" si="346">"094"</f>
        <v>094</v>
      </c>
      <c r="D2428" t="s">
        <v>905</v>
      </c>
      <c r="E2428" t="str">
        <f t="shared" si="344"/>
        <v>01</v>
      </c>
      <c r="F2428" t="str">
        <f>"001"</f>
        <v>001</v>
      </c>
      <c r="G2428" t="str">
        <f>""</f>
        <v/>
      </c>
      <c r="H2428" t="s">
        <v>1</v>
      </c>
      <c r="I2428" t="s">
        <v>3988</v>
      </c>
      <c r="J2428" t="s">
        <v>7584</v>
      </c>
      <c r="K2428" t="str">
        <f t="shared" ref="K2428:K2439" si="347">"41806"</f>
        <v>41806</v>
      </c>
    </row>
    <row r="2429" spans="1:11" customFormat="1" x14ac:dyDescent="0.25">
      <c r="A2429" t="str">
        <f t="shared" si="337"/>
        <v>41</v>
      </c>
      <c r="B2429" t="s">
        <v>812</v>
      </c>
      <c r="C2429" t="str">
        <f t="shared" si="346"/>
        <v>094</v>
      </c>
      <c r="D2429" t="s">
        <v>905</v>
      </c>
      <c r="E2429" t="str">
        <f t="shared" si="344"/>
        <v>01</v>
      </c>
      <c r="F2429" t="str">
        <f>"001"</f>
        <v>001</v>
      </c>
      <c r="G2429" t="str">
        <f>""</f>
        <v/>
      </c>
      <c r="H2429" t="s">
        <v>0</v>
      </c>
      <c r="I2429" t="s">
        <v>3988</v>
      </c>
      <c r="J2429" t="s">
        <v>7584</v>
      </c>
      <c r="K2429" t="str">
        <f t="shared" si="347"/>
        <v>41806</v>
      </c>
    </row>
    <row r="2430" spans="1:11" customFormat="1" x14ac:dyDescent="0.25">
      <c r="A2430" t="str">
        <f t="shared" si="337"/>
        <v>41</v>
      </c>
      <c r="B2430" t="s">
        <v>812</v>
      </c>
      <c r="C2430" t="str">
        <f t="shared" si="346"/>
        <v>094</v>
      </c>
      <c r="D2430" t="s">
        <v>905</v>
      </c>
      <c r="E2430" t="str">
        <f t="shared" si="344"/>
        <v>01</v>
      </c>
      <c r="F2430" t="str">
        <f>"001"</f>
        <v>001</v>
      </c>
      <c r="G2430" t="str">
        <f>""</f>
        <v/>
      </c>
      <c r="H2430" t="s">
        <v>2</v>
      </c>
      <c r="I2430" t="s">
        <v>3988</v>
      </c>
      <c r="J2430" t="s">
        <v>7584</v>
      </c>
      <c r="K2430" t="str">
        <f t="shared" si="347"/>
        <v>41806</v>
      </c>
    </row>
    <row r="2431" spans="1:11" customFormat="1" x14ac:dyDescent="0.25">
      <c r="A2431" t="str">
        <f t="shared" si="337"/>
        <v>41</v>
      </c>
      <c r="B2431" t="s">
        <v>812</v>
      </c>
      <c r="C2431" t="str">
        <f t="shared" si="346"/>
        <v>094</v>
      </c>
      <c r="D2431" t="s">
        <v>905</v>
      </c>
      <c r="E2431" t="str">
        <f t="shared" si="344"/>
        <v>01</v>
      </c>
      <c r="F2431" t="str">
        <f>"002"</f>
        <v>002</v>
      </c>
      <c r="G2431" t="str">
        <f>""</f>
        <v/>
      </c>
      <c r="H2431" t="s">
        <v>1</v>
      </c>
      <c r="I2431" t="s">
        <v>3989</v>
      </c>
      <c r="J2431" t="s">
        <v>7585</v>
      </c>
      <c r="K2431" t="str">
        <f t="shared" si="347"/>
        <v>41806</v>
      </c>
    </row>
    <row r="2432" spans="1:11" customFormat="1" x14ac:dyDescent="0.25">
      <c r="A2432" t="str">
        <f t="shared" si="337"/>
        <v>41</v>
      </c>
      <c r="B2432" t="s">
        <v>812</v>
      </c>
      <c r="C2432" t="str">
        <f t="shared" si="346"/>
        <v>094</v>
      </c>
      <c r="D2432" t="s">
        <v>905</v>
      </c>
      <c r="E2432" t="str">
        <f t="shared" si="344"/>
        <v>01</v>
      </c>
      <c r="F2432" t="str">
        <f>"002"</f>
        <v>002</v>
      </c>
      <c r="G2432" t="str">
        <f>""</f>
        <v/>
      </c>
      <c r="H2432" t="s">
        <v>0</v>
      </c>
      <c r="I2432" t="s">
        <v>3989</v>
      </c>
      <c r="J2432" t="s">
        <v>7585</v>
      </c>
      <c r="K2432" t="str">
        <f t="shared" si="347"/>
        <v>41806</v>
      </c>
    </row>
    <row r="2433" spans="1:11" customFormat="1" x14ac:dyDescent="0.25">
      <c r="A2433" t="str">
        <f t="shared" si="337"/>
        <v>41</v>
      </c>
      <c r="B2433" t="s">
        <v>812</v>
      </c>
      <c r="C2433" t="str">
        <f t="shared" si="346"/>
        <v>094</v>
      </c>
      <c r="D2433" t="s">
        <v>905</v>
      </c>
      <c r="E2433" t="str">
        <f t="shared" si="344"/>
        <v>01</v>
      </c>
      <c r="F2433" t="str">
        <f>"003"</f>
        <v>003</v>
      </c>
      <c r="G2433" t="str">
        <f>""</f>
        <v/>
      </c>
      <c r="H2433" t="s">
        <v>1</v>
      </c>
      <c r="I2433" t="s">
        <v>3989</v>
      </c>
      <c r="J2433" t="s">
        <v>7585</v>
      </c>
      <c r="K2433" t="str">
        <f t="shared" si="347"/>
        <v>41806</v>
      </c>
    </row>
    <row r="2434" spans="1:11" customFormat="1" x14ac:dyDescent="0.25">
      <c r="A2434" t="str">
        <f t="shared" si="337"/>
        <v>41</v>
      </c>
      <c r="B2434" t="s">
        <v>812</v>
      </c>
      <c r="C2434" t="str">
        <f t="shared" si="346"/>
        <v>094</v>
      </c>
      <c r="D2434" t="s">
        <v>905</v>
      </c>
      <c r="E2434" t="str">
        <f t="shared" si="344"/>
        <v>01</v>
      </c>
      <c r="F2434" t="str">
        <f>"003"</f>
        <v>003</v>
      </c>
      <c r="G2434" t="str">
        <f>""</f>
        <v/>
      </c>
      <c r="H2434" t="s">
        <v>0</v>
      </c>
      <c r="I2434" t="s">
        <v>3989</v>
      </c>
      <c r="J2434" t="s">
        <v>7585</v>
      </c>
      <c r="K2434" t="str">
        <f t="shared" si="347"/>
        <v>41806</v>
      </c>
    </row>
    <row r="2435" spans="1:11" customFormat="1" x14ac:dyDescent="0.25">
      <c r="A2435" t="str">
        <f t="shared" ref="A2435:A2498" si="348">"41"</f>
        <v>41</v>
      </c>
      <c r="B2435" t="s">
        <v>812</v>
      </c>
      <c r="C2435" t="str">
        <f t="shared" si="346"/>
        <v>094</v>
      </c>
      <c r="D2435" t="s">
        <v>905</v>
      </c>
      <c r="E2435" t="str">
        <f>"02"</f>
        <v>02</v>
      </c>
      <c r="F2435" t="str">
        <f>"001"</f>
        <v>001</v>
      </c>
      <c r="G2435" t="str">
        <f>""</f>
        <v/>
      </c>
      <c r="H2435" t="s">
        <v>3</v>
      </c>
      <c r="I2435" t="s">
        <v>3988</v>
      </c>
      <c r="J2435" t="s">
        <v>7584</v>
      </c>
      <c r="K2435" t="str">
        <f t="shared" si="347"/>
        <v>41806</v>
      </c>
    </row>
    <row r="2436" spans="1:11" customFormat="1" x14ac:dyDescent="0.25">
      <c r="A2436" t="str">
        <f t="shared" si="348"/>
        <v>41</v>
      </c>
      <c r="B2436" t="s">
        <v>812</v>
      </c>
      <c r="C2436" t="str">
        <f t="shared" si="346"/>
        <v>094</v>
      </c>
      <c r="D2436" t="s">
        <v>905</v>
      </c>
      <c r="E2436" t="str">
        <f>"02"</f>
        <v>02</v>
      </c>
      <c r="F2436" t="str">
        <f>"002"</f>
        <v>002</v>
      </c>
      <c r="G2436" t="str">
        <f>""</f>
        <v/>
      </c>
      <c r="H2436" t="s">
        <v>1</v>
      </c>
      <c r="I2436" t="s">
        <v>2908</v>
      </c>
      <c r="J2436" t="s">
        <v>7586</v>
      </c>
      <c r="K2436" t="str">
        <f t="shared" si="347"/>
        <v>41806</v>
      </c>
    </row>
    <row r="2437" spans="1:11" customFormat="1" x14ac:dyDescent="0.25">
      <c r="A2437" t="str">
        <f t="shared" si="348"/>
        <v>41</v>
      </c>
      <c r="B2437" t="s">
        <v>812</v>
      </c>
      <c r="C2437" t="str">
        <f t="shared" si="346"/>
        <v>094</v>
      </c>
      <c r="D2437" t="s">
        <v>905</v>
      </c>
      <c r="E2437" t="str">
        <f>"02"</f>
        <v>02</v>
      </c>
      <c r="F2437" t="str">
        <f>"002"</f>
        <v>002</v>
      </c>
      <c r="G2437" t="str">
        <f>""</f>
        <v/>
      </c>
      <c r="H2437" t="s">
        <v>0</v>
      </c>
      <c r="I2437" t="s">
        <v>2908</v>
      </c>
      <c r="J2437" t="s">
        <v>7586</v>
      </c>
      <c r="K2437" t="str">
        <f t="shared" si="347"/>
        <v>41806</v>
      </c>
    </row>
    <row r="2438" spans="1:11" customFormat="1" x14ac:dyDescent="0.25">
      <c r="A2438" t="str">
        <f t="shared" si="348"/>
        <v>41</v>
      </c>
      <c r="B2438" t="s">
        <v>812</v>
      </c>
      <c r="C2438" t="str">
        <f t="shared" si="346"/>
        <v>094</v>
      </c>
      <c r="D2438" t="s">
        <v>905</v>
      </c>
      <c r="E2438" t="str">
        <f>"02"</f>
        <v>02</v>
      </c>
      <c r="F2438" t="str">
        <f>"003"</f>
        <v>003</v>
      </c>
      <c r="G2438" t="str">
        <f>""</f>
        <v/>
      </c>
      <c r="H2438" t="s">
        <v>1</v>
      </c>
      <c r="I2438" t="s">
        <v>2908</v>
      </c>
      <c r="J2438" t="s">
        <v>7586</v>
      </c>
      <c r="K2438" t="str">
        <f t="shared" si="347"/>
        <v>41806</v>
      </c>
    </row>
    <row r="2439" spans="1:11" customFormat="1" x14ac:dyDescent="0.25">
      <c r="A2439" t="str">
        <f t="shared" si="348"/>
        <v>41</v>
      </c>
      <c r="B2439" t="s">
        <v>812</v>
      </c>
      <c r="C2439" t="str">
        <f t="shared" si="346"/>
        <v>094</v>
      </c>
      <c r="D2439" t="s">
        <v>905</v>
      </c>
      <c r="E2439" t="str">
        <f>"02"</f>
        <v>02</v>
      </c>
      <c r="F2439" t="str">
        <f>"003"</f>
        <v>003</v>
      </c>
      <c r="G2439" t="str">
        <f>""</f>
        <v/>
      </c>
      <c r="H2439" t="s">
        <v>0</v>
      </c>
      <c r="I2439" t="s">
        <v>2908</v>
      </c>
      <c r="J2439" t="s">
        <v>7586</v>
      </c>
      <c r="K2439" t="str">
        <f t="shared" si="347"/>
        <v>41806</v>
      </c>
    </row>
    <row r="2440" spans="1:11" customFormat="1" x14ac:dyDescent="0.25">
      <c r="A2440" t="str">
        <f t="shared" si="348"/>
        <v>41</v>
      </c>
      <c r="B2440" t="s">
        <v>812</v>
      </c>
      <c r="C2440" t="str">
        <f t="shared" ref="C2440:C2503" si="349">"095"</f>
        <v>095</v>
      </c>
      <c r="D2440" t="s">
        <v>906</v>
      </c>
      <c r="E2440" t="str">
        <f t="shared" ref="E2440:E2457" si="350">"01"</f>
        <v>01</v>
      </c>
      <c r="F2440" t="str">
        <f>"001"</f>
        <v>001</v>
      </c>
      <c r="G2440" t="str">
        <f>""</f>
        <v/>
      </c>
      <c r="H2440" t="s">
        <v>3</v>
      </c>
      <c r="I2440" t="s">
        <v>3990</v>
      </c>
      <c r="J2440" t="s">
        <v>7587</v>
      </c>
      <c r="K2440" t="str">
        <f t="shared" ref="K2440:K2488" si="351">"41710"</f>
        <v>41710</v>
      </c>
    </row>
    <row r="2441" spans="1:11" customFormat="1" x14ac:dyDescent="0.25">
      <c r="A2441" t="str">
        <f t="shared" si="348"/>
        <v>41</v>
      </c>
      <c r="B2441" t="s">
        <v>812</v>
      </c>
      <c r="C2441" t="str">
        <f t="shared" si="349"/>
        <v>095</v>
      </c>
      <c r="D2441" t="s">
        <v>906</v>
      </c>
      <c r="E2441" t="str">
        <f t="shared" si="350"/>
        <v>01</v>
      </c>
      <c r="F2441" t="str">
        <f>"002"</f>
        <v>002</v>
      </c>
      <c r="G2441" t="str">
        <f>""</f>
        <v/>
      </c>
      <c r="H2441" t="s">
        <v>1</v>
      </c>
      <c r="I2441" t="s">
        <v>3990</v>
      </c>
      <c r="J2441" t="s">
        <v>7587</v>
      </c>
      <c r="K2441" t="str">
        <f t="shared" si="351"/>
        <v>41710</v>
      </c>
    </row>
    <row r="2442" spans="1:11" customFormat="1" x14ac:dyDescent="0.25">
      <c r="A2442" t="str">
        <f t="shared" si="348"/>
        <v>41</v>
      </c>
      <c r="B2442" t="s">
        <v>812</v>
      </c>
      <c r="C2442" t="str">
        <f t="shared" si="349"/>
        <v>095</v>
      </c>
      <c r="D2442" t="s">
        <v>906</v>
      </c>
      <c r="E2442" t="str">
        <f t="shared" si="350"/>
        <v>01</v>
      </c>
      <c r="F2442" t="str">
        <f>"002"</f>
        <v>002</v>
      </c>
      <c r="G2442" t="str">
        <f>""</f>
        <v/>
      </c>
      <c r="H2442" t="s">
        <v>0</v>
      </c>
      <c r="I2442" t="s">
        <v>3990</v>
      </c>
      <c r="J2442" t="s">
        <v>7587</v>
      </c>
      <c r="K2442" t="str">
        <f t="shared" si="351"/>
        <v>41710</v>
      </c>
    </row>
    <row r="2443" spans="1:11" customFormat="1" x14ac:dyDescent="0.25">
      <c r="A2443" t="str">
        <f t="shared" si="348"/>
        <v>41</v>
      </c>
      <c r="B2443" t="s">
        <v>812</v>
      </c>
      <c r="C2443" t="str">
        <f t="shared" si="349"/>
        <v>095</v>
      </c>
      <c r="D2443" t="s">
        <v>906</v>
      </c>
      <c r="E2443" t="str">
        <f t="shared" si="350"/>
        <v>01</v>
      </c>
      <c r="F2443" t="str">
        <f>"003"</f>
        <v>003</v>
      </c>
      <c r="G2443" t="str">
        <f>""</f>
        <v/>
      </c>
      <c r="H2443" t="s">
        <v>1</v>
      </c>
      <c r="I2443" t="s">
        <v>3991</v>
      </c>
      <c r="J2443" t="s">
        <v>7588</v>
      </c>
      <c r="K2443" t="str">
        <f t="shared" si="351"/>
        <v>41710</v>
      </c>
    </row>
    <row r="2444" spans="1:11" customFormat="1" x14ac:dyDescent="0.25">
      <c r="A2444" t="str">
        <f t="shared" si="348"/>
        <v>41</v>
      </c>
      <c r="B2444" t="s">
        <v>812</v>
      </c>
      <c r="C2444" t="str">
        <f t="shared" si="349"/>
        <v>095</v>
      </c>
      <c r="D2444" t="s">
        <v>906</v>
      </c>
      <c r="E2444" t="str">
        <f t="shared" si="350"/>
        <v>01</v>
      </c>
      <c r="F2444" t="str">
        <f>"003"</f>
        <v>003</v>
      </c>
      <c r="G2444" t="str">
        <f>""</f>
        <v/>
      </c>
      <c r="H2444" t="s">
        <v>0</v>
      </c>
      <c r="I2444" t="s">
        <v>3991</v>
      </c>
      <c r="J2444" t="s">
        <v>7588</v>
      </c>
      <c r="K2444" t="str">
        <f t="shared" si="351"/>
        <v>41710</v>
      </c>
    </row>
    <row r="2445" spans="1:11" customFormat="1" x14ac:dyDescent="0.25">
      <c r="A2445" t="str">
        <f t="shared" si="348"/>
        <v>41</v>
      </c>
      <c r="B2445" t="s">
        <v>812</v>
      </c>
      <c r="C2445" t="str">
        <f t="shared" si="349"/>
        <v>095</v>
      </c>
      <c r="D2445" t="s">
        <v>906</v>
      </c>
      <c r="E2445" t="str">
        <f t="shared" si="350"/>
        <v>01</v>
      </c>
      <c r="F2445" t="str">
        <f>"004"</f>
        <v>004</v>
      </c>
      <c r="G2445" t="str">
        <f>""</f>
        <v/>
      </c>
      <c r="H2445" t="s">
        <v>1</v>
      </c>
      <c r="I2445" t="s">
        <v>3991</v>
      </c>
      <c r="J2445" t="s">
        <v>7588</v>
      </c>
      <c r="K2445" t="str">
        <f t="shared" si="351"/>
        <v>41710</v>
      </c>
    </row>
    <row r="2446" spans="1:11" customFormat="1" x14ac:dyDescent="0.25">
      <c r="A2446" t="str">
        <f t="shared" si="348"/>
        <v>41</v>
      </c>
      <c r="B2446" t="s">
        <v>812</v>
      </c>
      <c r="C2446" t="str">
        <f t="shared" si="349"/>
        <v>095</v>
      </c>
      <c r="D2446" t="s">
        <v>906</v>
      </c>
      <c r="E2446" t="str">
        <f t="shared" si="350"/>
        <v>01</v>
      </c>
      <c r="F2446" t="str">
        <f>"004"</f>
        <v>004</v>
      </c>
      <c r="G2446" t="str">
        <f>""</f>
        <v/>
      </c>
      <c r="H2446" t="s">
        <v>0</v>
      </c>
      <c r="I2446" t="s">
        <v>3991</v>
      </c>
      <c r="J2446" t="s">
        <v>7588</v>
      </c>
      <c r="K2446" t="str">
        <f t="shared" si="351"/>
        <v>41710</v>
      </c>
    </row>
    <row r="2447" spans="1:11" customFormat="1" x14ac:dyDescent="0.25">
      <c r="A2447" t="str">
        <f t="shared" si="348"/>
        <v>41</v>
      </c>
      <c r="B2447" t="s">
        <v>812</v>
      </c>
      <c r="C2447" t="str">
        <f t="shared" si="349"/>
        <v>095</v>
      </c>
      <c r="D2447" t="s">
        <v>906</v>
      </c>
      <c r="E2447" t="str">
        <f t="shared" si="350"/>
        <v>01</v>
      </c>
      <c r="F2447" t="str">
        <f>"005"</f>
        <v>005</v>
      </c>
      <c r="G2447" t="str">
        <f>""</f>
        <v/>
      </c>
      <c r="H2447" t="s">
        <v>1</v>
      </c>
      <c r="I2447" t="s">
        <v>3992</v>
      </c>
      <c r="J2447" t="s">
        <v>7589</v>
      </c>
      <c r="K2447" t="str">
        <f t="shared" si="351"/>
        <v>41710</v>
      </c>
    </row>
    <row r="2448" spans="1:11" customFormat="1" x14ac:dyDescent="0.25">
      <c r="A2448" t="str">
        <f t="shared" si="348"/>
        <v>41</v>
      </c>
      <c r="B2448" t="s">
        <v>812</v>
      </c>
      <c r="C2448" t="str">
        <f t="shared" si="349"/>
        <v>095</v>
      </c>
      <c r="D2448" t="s">
        <v>906</v>
      </c>
      <c r="E2448" t="str">
        <f t="shared" si="350"/>
        <v>01</v>
      </c>
      <c r="F2448" t="str">
        <f>"005"</f>
        <v>005</v>
      </c>
      <c r="G2448" t="str">
        <f>""</f>
        <v/>
      </c>
      <c r="H2448" t="s">
        <v>0</v>
      </c>
      <c r="I2448" t="s">
        <v>3992</v>
      </c>
      <c r="J2448" t="s">
        <v>7589</v>
      </c>
      <c r="K2448" t="str">
        <f t="shared" si="351"/>
        <v>41710</v>
      </c>
    </row>
    <row r="2449" spans="1:11" customFormat="1" x14ac:dyDescent="0.25">
      <c r="A2449" t="str">
        <f t="shared" si="348"/>
        <v>41</v>
      </c>
      <c r="B2449" t="s">
        <v>812</v>
      </c>
      <c r="C2449" t="str">
        <f t="shared" si="349"/>
        <v>095</v>
      </c>
      <c r="D2449" t="s">
        <v>906</v>
      </c>
      <c r="E2449" t="str">
        <f t="shared" si="350"/>
        <v>01</v>
      </c>
      <c r="F2449" t="str">
        <f>"006"</f>
        <v>006</v>
      </c>
      <c r="G2449" t="str">
        <f>""</f>
        <v/>
      </c>
      <c r="H2449" t="s">
        <v>3</v>
      </c>
      <c r="I2449" t="s">
        <v>3991</v>
      </c>
      <c r="J2449" t="s">
        <v>7588</v>
      </c>
      <c r="K2449" t="str">
        <f t="shared" si="351"/>
        <v>41710</v>
      </c>
    </row>
    <row r="2450" spans="1:11" customFormat="1" x14ac:dyDescent="0.25">
      <c r="A2450" t="str">
        <f t="shared" si="348"/>
        <v>41</v>
      </c>
      <c r="B2450" t="s">
        <v>812</v>
      </c>
      <c r="C2450" t="str">
        <f t="shared" si="349"/>
        <v>095</v>
      </c>
      <c r="D2450" t="s">
        <v>906</v>
      </c>
      <c r="E2450" t="str">
        <f t="shared" si="350"/>
        <v>01</v>
      </c>
      <c r="F2450" t="str">
        <f>"007"</f>
        <v>007</v>
      </c>
      <c r="G2450" t="str">
        <f>""</f>
        <v/>
      </c>
      <c r="H2450" t="s">
        <v>1</v>
      </c>
      <c r="I2450" t="s">
        <v>3992</v>
      </c>
      <c r="J2450" t="s">
        <v>7589</v>
      </c>
      <c r="K2450" t="str">
        <f t="shared" si="351"/>
        <v>41710</v>
      </c>
    </row>
    <row r="2451" spans="1:11" customFormat="1" x14ac:dyDescent="0.25">
      <c r="A2451" t="str">
        <f t="shared" si="348"/>
        <v>41</v>
      </c>
      <c r="B2451" t="s">
        <v>812</v>
      </c>
      <c r="C2451" t="str">
        <f t="shared" si="349"/>
        <v>095</v>
      </c>
      <c r="D2451" t="s">
        <v>906</v>
      </c>
      <c r="E2451" t="str">
        <f t="shared" si="350"/>
        <v>01</v>
      </c>
      <c r="F2451" t="str">
        <f>"007"</f>
        <v>007</v>
      </c>
      <c r="G2451" t="str">
        <f>""</f>
        <v/>
      </c>
      <c r="H2451" t="s">
        <v>0</v>
      </c>
      <c r="I2451" t="s">
        <v>3992</v>
      </c>
      <c r="J2451" t="s">
        <v>7589</v>
      </c>
      <c r="K2451" t="str">
        <f t="shared" si="351"/>
        <v>41710</v>
      </c>
    </row>
    <row r="2452" spans="1:11" customFormat="1" x14ac:dyDescent="0.25">
      <c r="A2452" t="str">
        <f t="shared" si="348"/>
        <v>41</v>
      </c>
      <c r="B2452" t="s">
        <v>812</v>
      </c>
      <c r="C2452" t="str">
        <f t="shared" si="349"/>
        <v>095</v>
      </c>
      <c r="D2452" t="s">
        <v>906</v>
      </c>
      <c r="E2452" t="str">
        <f t="shared" si="350"/>
        <v>01</v>
      </c>
      <c r="F2452" t="str">
        <f>"008"</f>
        <v>008</v>
      </c>
      <c r="G2452" t="str">
        <f>""</f>
        <v/>
      </c>
      <c r="H2452" t="s">
        <v>1</v>
      </c>
      <c r="I2452" t="s">
        <v>3242</v>
      </c>
      <c r="J2452" t="s">
        <v>7590</v>
      </c>
      <c r="K2452" t="str">
        <f t="shared" si="351"/>
        <v>41710</v>
      </c>
    </row>
    <row r="2453" spans="1:11" customFormat="1" x14ac:dyDescent="0.25">
      <c r="A2453" t="str">
        <f t="shared" si="348"/>
        <v>41</v>
      </c>
      <c r="B2453" t="s">
        <v>812</v>
      </c>
      <c r="C2453" t="str">
        <f t="shared" si="349"/>
        <v>095</v>
      </c>
      <c r="D2453" t="s">
        <v>906</v>
      </c>
      <c r="E2453" t="str">
        <f t="shared" si="350"/>
        <v>01</v>
      </c>
      <c r="F2453" t="str">
        <f>"008"</f>
        <v>008</v>
      </c>
      <c r="G2453" t="str">
        <f>""</f>
        <v/>
      </c>
      <c r="H2453" t="s">
        <v>0</v>
      </c>
      <c r="I2453" t="s">
        <v>3242</v>
      </c>
      <c r="J2453" t="s">
        <v>7590</v>
      </c>
      <c r="K2453" t="str">
        <f t="shared" si="351"/>
        <v>41710</v>
      </c>
    </row>
    <row r="2454" spans="1:11" customFormat="1" x14ac:dyDescent="0.25">
      <c r="A2454" t="str">
        <f t="shared" si="348"/>
        <v>41</v>
      </c>
      <c r="B2454" t="s">
        <v>812</v>
      </c>
      <c r="C2454" t="str">
        <f t="shared" si="349"/>
        <v>095</v>
      </c>
      <c r="D2454" t="s">
        <v>906</v>
      </c>
      <c r="E2454" t="str">
        <f t="shared" si="350"/>
        <v>01</v>
      </c>
      <c r="F2454" t="str">
        <f>"009"</f>
        <v>009</v>
      </c>
      <c r="G2454" t="str">
        <f>""</f>
        <v/>
      </c>
      <c r="H2454" t="s">
        <v>1</v>
      </c>
      <c r="I2454" t="s">
        <v>3991</v>
      </c>
      <c r="J2454" t="s">
        <v>7588</v>
      </c>
      <c r="K2454" t="str">
        <f t="shared" si="351"/>
        <v>41710</v>
      </c>
    </row>
    <row r="2455" spans="1:11" customFormat="1" x14ac:dyDescent="0.25">
      <c r="A2455" t="str">
        <f t="shared" si="348"/>
        <v>41</v>
      </c>
      <c r="B2455" t="s">
        <v>812</v>
      </c>
      <c r="C2455" t="str">
        <f t="shared" si="349"/>
        <v>095</v>
      </c>
      <c r="D2455" t="s">
        <v>906</v>
      </c>
      <c r="E2455" t="str">
        <f t="shared" si="350"/>
        <v>01</v>
      </c>
      <c r="F2455" t="str">
        <f>"009"</f>
        <v>009</v>
      </c>
      <c r="G2455" t="str">
        <f>""</f>
        <v/>
      </c>
      <c r="H2455" t="s">
        <v>0</v>
      </c>
      <c r="I2455" t="s">
        <v>3991</v>
      </c>
      <c r="J2455" t="s">
        <v>7588</v>
      </c>
      <c r="K2455" t="str">
        <f t="shared" si="351"/>
        <v>41710</v>
      </c>
    </row>
    <row r="2456" spans="1:11" customFormat="1" x14ac:dyDescent="0.25">
      <c r="A2456" t="str">
        <f t="shared" si="348"/>
        <v>41</v>
      </c>
      <c r="B2456" t="s">
        <v>812</v>
      </c>
      <c r="C2456" t="str">
        <f t="shared" si="349"/>
        <v>095</v>
      </c>
      <c r="D2456" t="s">
        <v>906</v>
      </c>
      <c r="E2456" t="str">
        <f t="shared" si="350"/>
        <v>01</v>
      </c>
      <c r="F2456" t="str">
        <f>"010"</f>
        <v>010</v>
      </c>
      <c r="G2456" t="str">
        <f>""</f>
        <v/>
      </c>
      <c r="H2456" t="s">
        <v>1</v>
      </c>
      <c r="I2456" t="s">
        <v>3992</v>
      </c>
      <c r="J2456" t="s">
        <v>7589</v>
      </c>
      <c r="K2456" t="str">
        <f t="shared" si="351"/>
        <v>41710</v>
      </c>
    </row>
    <row r="2457" spans="1:11" customFormat="1" x14ac:dyDescent="0.25">
      <c r="A2457" t="str">
        <f t="shared" si="348"/>
        <v>41</v>
      </c>
      <c r="B2457" t="s">
        <v>812</v>
      </c>
      <c r="C2457" t="str">
        <f t="shared" si="349"/>
        <v>095</v>
      </c>
      <c r="D2457" t="s">
        <v>906</v>
      </c>
      <c r="E2457" t="str">
        <f t="shared" si="350"/>
        <v>01</v>
      </c>
      <c r="F2457" t="str">
        <f>"010"</f>
        <v>010</v>
      </c>
      <c r="G2457" t="str">
        <f>""</f>
        <v/>
      </c>
      <c r="H2457" t="s">
        <v>0</v>
      </c>
      <c r="I2457" t="s">
        <v>3992</v>
      </c>
      <c r="J2457" t="s">
        <v>7589</v>
      </c>
      <c r="K2457" t="str">
        <f t="shared" si="351"/>
        <v>41710</v>
      </c>
    </row>
    <row r="2458" spans="1:11" customFormat="1" x14ac:dyDescent="0.25">
      <c r="A2458" t="str">
        <f t="shared" si="348"/>
        <v>41</v>
      </c>
      <c r="B2458" t="s">
        <v>812</v>
      </c>
      <c r="C2458" t="str">
        <f t="shared" si="349"/>
        <v>095</v>
      </c>
      <c r="D2458" t="s">
        <v>906</v>
      </c>
      <c r="E2458" t="str">
        <f t="shared" ref="E2458:E2467" si="352">"02"</f>
        <v>02</v>
      </c>
      <c r="F2458" t="str">
        <f>"001"</f>
        <v>001</v>
      </c>
      <c r="G2458" t="str">
        <f>""</f>
        <v/>
      </c>
      <c r="H2458" t="s">
        <v>1</v>
      </c>
      <c r="I2458" t="s">
        <v>3993</v>
      </c>
      <c r="J2458" t="s">
        <v>7591</v>
      </c>
      <c r="K2458" t="str">
        <f t="shared" si="351"/>
        <v>41710</v>
      </c>
    </row>
    <row r="2459" spans="1:11" customFormat="1" x14ac:dyDescent="0.25">
      <c r="A2459" t="str">
        <f t="shared" si="348"/>
        <v>41</v>
      </c>
      <c r="B2459" t="s">
        <v>812</v>
      </c>
      <c r="C2459" t="str">
        <f t="shared" si="349"/>
        <v>095</v>
      </c>
      <c r="D2459" t="s">
        <v>906</v>
      </c>
      <c r="E2459" t="str">
        <f t="shared" si="352"/>
        <v>02</v>
      </c>
      <c r="F2459" t="str">
        <f>"001"</f>
        <v>001</v>
      </c>
      <c r="G2459" t="str">
        <f>""</f>
        <v/>
      </c>
      <c r="H2459" t="s">
        <v>0</v>
      </c>
      <c r="I2459" t="s">
        <v>3993</v>
      </c>
      <c r="J2459" t="s">
        <v>7591</v>
      </c>
      <c r="K2459" t="str">
        <f t="shared" si="351"/>
        <v>41710</v>
      </c>
    </row>
    <row r="2460" spans="1:11" customFormat="1" x14ac:dyDescent="0.25">
      <c r="A2460" t="str">
        <f t="shared" si="348"/>
        <v>41</v>
      </c>
      <c r="B2460" t="s">
        <v>812</v>
      </c>
      <c r="C2460" t="str">
        <f t="shared" si="349"/>
        <v>095</v>
      </c>
      <c r="D2460" t="s">
        <v>906</v>
      </c>
      <c r="E2460" t="str">
        <f t="shared" si="352"/>
        <v>02</v>
      </c>
      <c r="F2460" t="str">
        <f>"002"</f>
        <v>002</v>
      </c>
      <c r="G2460" t="str">
        <f>""</f>
        <v/>
      </c>
      <c r="H2460" t="s">
        <v>1</v>
      </c>
      <c r="I2460" t="s">
        <v>3994</v>
      </c>
      <c r="J2460" t="s">
        <v>7592</v>
      </c>
      <c r="K2460" t="str">
        <f t="shared" si="351"/>
        <v>41710</v>
      </c>
    </row>
    <row r="2461" spans="1:11" customFormat="1" x14ac:dyDescent="0.25">
      <c r="A2461" t="str">
        <f t="shared" si="348"/>
        <v>41</v>
      </c>
      <c r="B2461" t="s">
        <v>812</v>
      </c>
      <c r="C2461" t="str">
        <f t="shared" si="349"/>
        <v>095</v>
      </c>
      <c r="D2461" t="s">
        <v>906</v>
      </c>
      <c r="E2461" t="str">
        <f t="shared" si="352"/>
        <v>02</v>
      </c>
      <c r="F2461" t="str">
        <f>"002"</f>
        <v>002</v>
      </c>
      <c r="G2461" t="str">
        <f>""</f>
        <v/>
      </c>
      <c r="H2461" t="s">
        <v>0</v>
      </c>
      <c r="I2461" t="s">
        <v>3994</v>
      </c>
      <c r="J2461" t="s">
        <v>7592</v>
      </c>
      <c r="K2461" t="str">
        <f t="shared" si="351"/>
        <v>41710</v>
      </c>
    </row>
    <row r="2462" spans="1:11" customFormat="1" x14ac:dyDescent="0.25">
      <c r="A2462" t="str">
        <f t="shared" si="348"/>
        <v>41</v>
      </c>
      <c r="B2462" t="s">
        <v>812</v>
      </c>
      <c r="C2462" t="str">
        <f t="shared" si="349"/>
        <v>095</v>
      </c>
      <c r="D2462" t="s">
        <v>906</v>
      </c>
      <c r="E2462" t="str">
        <f t="shared" si="352"/>
        <v>02</v>
      </c>
      <c r="F2462" t="str">
        <f>"003"</f>
        <v>003</v>
      </c>
      <c r="G2462" t="str">
        <f>""</f>
        <v/>
      </c>
      <c r="H2462" t="s">
        <v>1</v>
      </c>
      <c r="I2462" t="s">
        <v>3995</v>
      </c>
      <c r="J2462" t="s">
        <v>7593</v>
      </c>
      <c r="K2462" t="str">
        <f t="shared" si="351"/>
        <v>41710</v>
      </c>
    </row>
    <row r="2463" spans="1:11" customFormat="1" x14ac:dyDescent="0.25">
      <c r="A2463" t="str">
        <f t="shared" si="348"/>
        <v>41</v>
      </c>
      <c r="B2463" t="s">
        <v>812</v>
      </c>
      <c r="C2463" t="str">
        <f t="shared" si="349"/>
        <v>095</v>
      </c>
      <c r="D2463" t="s">
        <v>906</v>
      </c>
      <c r="E2463" t="str">
        <f t="shared" si="352"/>
        <v>02</v>
      </c>
      <c r="F2463" t="str">
        <f>"003"</f>
        <v>003</v>
      </c>
      <c r="G2463" t="str">
        <f>""</f>
        <v/>
      </c>
      <c r="H2463" t="s">
        <v>0</v>
      </c>
      <c r="I2463" t="s">
        <v>3995</v>
      </c>
      <c r="J2463" t="s">
        <v>7593</v>
      </c>
      <c r="K2463" t="str">
        <f t="shared" si="351"/>
        <v>41710</v>
      </c>
    </row>
    <row r="2464" spans="1:11" customFormat="1" x14ac:dyDescent="0.25">
      <c r="A2464" t="str">
        <f t="shared" si="348"/>
        <v>41</v>
      </c>
      <c r="B2464" t="s">
        <v>812</v>
      </c>
      <c r="C2464" t="str">
        <f t="shared" si="349"/>
        <v>095</v>
      </c>
      <c r="D2464" t="s">
        <v>906</v>
      </c>
      <c r="E2464" t="str">
        <f t="shared" si="352"/>
        <v>02</v>
      </c>
      <c r="F2464" t="str">
        <f>"003"</f>
        <v>003</v>
      </c>
      <c r="G2464" t="str">
        <f>""</f>
        <v/>
      </c>
      <c r="H2464" t="s">
        <v>2</v>
      </c>
      <c r="I2464" t="s">
        <v>3995</v>
      </c>
      <c r="J2464" t="s">
        <v>7593</v>
      </c>
      <c r="K2464" t="str">
        <f t="shared" si="351"/>
        <v>41710</v>
      </c>
    </row>
    <row r="2465" spans="1:11" customFormat="1" x14ac:dyDescent="0.25">
      <c r="A2465" t="str">
        <f t="shared" si="348"/>
        <v>41</v>
      </c>
      <c r="B2465" t="s">
        <v>812</v>
      </c>
      <c r="C2465" t="str">
        <f t="shared" si="349"/>
        <v>095</v>
      </c>
      <c r="D2465" t="s">
        <v>906</v>
      </c>
      <c r="E2465" t="str">
        <f t="shared" si="352"/>
        <v>02</v>
      </c>
      <c r="F2465" t="str">
        <f>"004"</f>
        <v>004</v>
      </c>
      <c r="G2465" t="str">
        <f>""</f>
        <v/>
      </c>
      <c r="H2465" t="s">
        <v>3</v>
      </c>
      <c r="I2465" t="s">
        <v>3995</v>
      </c>
      <c r="J2465" t="s">
        <v>7593</v>
      </c>
      <c r="K2465" t="str">
        <f t="shared" si="351"/>
        <v>41710</v>
      </c>
    </row>
    <row r="2466" spans="1:11" customFormat="1" x14ac:dyDescent="0.25">
      <c r="A2466" t="str">
        <f t="shared" si="348"/>
        <v>41</v>
      </c>
      <c r="B2466" t="s">
        <v>812</v>
      </c>
      <c r="C2466" t="str">
        <f t="shared" si="349"/>
        <v>095</v>
      </c>
      <c r="D2466" t="s">
        <v>906</v>
      </c>
      <c r="E2466" t="str">
        <f t="shared" si="352"/>
        <v>02</v>
      </c>
      <c r="F2466" t="str">
        <f>"005"</f>
        <v>005</v>
      </c>
      <c r="G2466" t="str">
        <f>""</f>
        <v/>
      </c>
      <c r="H2466" t="s">
        <v>1</v>
      </c>
      <c r="I2466" t="s">
        <v>3991</v>
      </c>
      <c r="J2466" t="s">
        <v>7588</v>
      </c>
      <c r="K2466" t="str">
        <f t="shared" si="351"/>
        <v>41710</v>
      </c>
    </row>
    <row r="2467" spans="1:11" customFormat="1" x14ac:dyDescent="0.25">
      <c r="A2467" t="str">
        <f t="shared" si="348"/>
        <v>41</v>
      </c>
      <c r="B2467" t="s">
        <v>812</v>
      </c>
      <c r="C2467" t="str">
        <f t="shared" si="349"/>
        <v>095</v>
      </c>
      <c r="D2467" t="s">
        <v>906</v>
      </c>
      <c r="E2467" t="str">
        <f t="shared" si="352"/>
        <v>02</v>
      </c>
      <c r="F2467" t="str">
        <f>"005"</f>
        <v>005</v>
      </c>
      <c r="G2467" t="str">
        <f>""</f>
        <v/>
      </c>
      <c r="H2467" t="s">
        <v>0</v>
      </c>
      <c r="I2467" t="s">
        <v>3991</v>
      </c>
      <c r="J2467" t="s">
        <v>7588</v>
      </c>
      <c r="K2467" t="str">
        <f t="shared" si="351"/>
        <v>41710</v>
      </c>
    </row>
    <row r="2468" spans="1:11" customFormat="1" x14ac:dyDescent="0.25">
      <c r="A2468" t="str">
        <f t="shared" si="348"/>
        <v>41</v>
      </c>
      <c r="B2468" t="s">
        <v>812</v>
      </c>
      <c r="C2468" t="str">
        <f t="shared" si="349"/>
        <v>095</v>
      </c>
      <c r="D2468" t="s">
        <v>906</v>
      </c>
      <c r="E2468" t="str">
        <f t="shared" ref="E2468:E2481" si="353">"03"</f>
        <v>03</v>
      </c>
      <c r="F2468" t="str">
        <f>"002"</f>
        <v>002</v>
      </c>
      <c r="G2468" t="str">
        <f>""</f>
        <v/>
      </c>
      <c r="H2468" t="s">
        <v>1</v>
      </c>
      <c r="I2468" t="s">
        <v>3996</v>
      </c>
      <c r="J2468" t="s">
        <v>7594</v>
      </c>
      <c r="K2468" t="str">
        <f t="shared" si="351"/>
        <v>41710</v>
      </c>
    </row>
    <row r="2469" spans="1:11" customFormat="1" x14ac:dyDescent="0.25">
      <c r="A2469" t="str">
        <f t="shared" si="348"/>
        <v>41</v>
      </c>
      <c r="B2469" t="s">
        <v>812</v>
      </c>
      <c r="C2469" t="str">
        <f t="shared" si="349"/>
        <v>095</v>
      </c>
      <c r="D2469" t="s">
        <v>906</v>
      </c>
      <c r="E2469" t="str">
        <f t="shared" si="353"/>
        <v>03</v>
      </c>
      <c r="F2469" t="str">
        <f>"002"</f>
        <v>002</v>
      </c>
      <c r="G2469" t="str">
        <f>""</f>
        <v/>
      </c>
      <c r="H2469" t="s">
        <v>0</v>
      </c>
      <c r="I2469" t="s">
        <v>3996</v>
      </c>
      <c r="J2469" t="s">
        <v>7594</v>
      </c>
      <c r="K2469" t="str">
        <f t="shared" si="351"/>
        <v>41710</v>
      </c>
    </row>
    <row r="2470" spans="1:11" customFormat="1" x14ac:dyDescent="0.25">
      <c r="A2470" t="str">
        <f t="shared" si="348"/>
        <v>41</v>
      </c>
      <c r="B2470" t="s">
        <v>812</v>
      </c>
      <c r="C2470" t="str">
        <f t="shared" si="349"/>
        <v>095</v>
      </c>
      <c r="D2470" t="s">
        <v>906</v>
      </c>
      <c r="E2470" t="str">
        <f t="shared" si="353"/>
        <v>03</v>
      </c>
      <c r="F2470" t="str">
        <f>"003"</f>
        <v>003</v>
      </c>
      <c r="G2470" t="str">
        <f>""</f>
        <v/>
      </c>
      <c r="H2470" t="s">
        <v>1</v>
      </c>
      <c r="I2470" t="s">
        <v>3997</v>
      </c>
      <c r="J2470" t="s">
        <v>7595</v>
      </c>
      <c r="K2470" t="str">
        <f t="shared" si="351"/>
        <v>41710</v>
      </c>
    </row>
    <row r="2471" spans="1:11" customFormat="1" x14ac:dyDescent="0.25">
      <c r="A2471" t="str">
        <f t="shared" si="348"/>
        <v>41</v>
      </c>
      <c r="B2471" t="s">
        <v>812</v>
      </c>
      <c r="C2471" t="str">
        <f t="shared" si="349"/>
        <v>095</v>
      </c>
      <c r="D2471" t="s">
        <v>906</v>
      </c>
      <c r="E2471" t="str">
        <f t="shared" si="353"/>
        <v>03</v>
      </c>
      <c r="F2471" t="str">
        <f>"003"</f>
        <v>003</v>
      </c>
      <c r="G2471" t="str">
        <f>""</f>
        <v/>
      </c>
      <c r="H2471" t="s">
        <v>0</v>
      </c>
      <c r="I2471" t="s">
        <v>3997</v>
      </c>
      <c r="J2471" t="s">
        <v>7595</v>
      </c>
      <c r="K2471" t="str">
        <f t="shared" si="351"/>
        <v>41710</v>
      </c>
    </row>
    <row r="2472" spans="1:11" customFormat="1" x14ac:dyDescent="0.25">
      <c r="A2472" t="str">
        <f t="shared" si="348"/>
        <v>41</v>
      </c>
      <c r="B2472" t="s">
        <v>812</v>
      </c>
      <c r="C2472" t="str">
        <f t="shared" si="349"/>
        <v>095</v>
      </c>
      <c r="D2472" t="s">
        <v>906</v>
      </c>
      <c r="E2472" t="str">
        <f t="shared" si="353"/>
        <v>03</v>
      </c>
      <c r="F2472" t="str">
        <f>"004"</f>
        <v>004</v>
      </c>
      <c r="G2472" t="str">
        <f>""</f>
        <v/>
      </c>
      <c r="H2472" t="s">
        <v>1</v>
      </c>
      <c r="I2472" t="s">
        <v>3242</v>
      </c>
      <c r="J2472" t="s">
        <v>7590</v>
      </c>
      <c r="K2472" t="str">
        <f t="shared" si="351"/>
        <v>41710</v>
      </c>
    </row>
    <row r="2473" spans="1:11" customFormat="1" x14ac:dyDescent="0.25">
      <c r="A2473" t="str">
        <f t="shared" si="348"/>
        <v>41</v>
      </c>
      <c r="B2473" t="s">
        <v>812</v>
      </c>
      <c r="C2473" t="str">
        <f t="shared" si="349"/>
        <v>095</v>
      </c>
      <c r="D2473" t="s">
        <v>906</v>
      </c>
      <c r="E2473" t="str">
        <f t="shared" si="353"/>
        <v>03</v>
      </c>
      <c r="F2473" t="str">
        <f>"004"</f>
        <v>004</v>
      </c>
      <c r="G2473" t="str">
        <f>""</f>
        <v/>
      </c>
      <c r="H2473" t="s">
        <v>0</v>
      </c>
      <c r="I2473" t="s">
        <v>3242</v>
      </c>
      <c r="J2473" t="s">
        <v>7590</v>
      </c>
      <c r="K2473" t="str">
        <f t="shared" si="351"/>
        <v>41710</v>
      </c>
    </row>
    <row r="2474" spans="1:11" customFormat="1" x14ac:dyDescent="0.25">
      <c r="A2474" t="str">
        <f t="shared" si="348"/>
        <v>41</v>
      </c>
      <c r="B2474" t="s">
        <v>812</v>
      </c>
      <c r="C2474" t="str">
        <f t="shared" si="349"/>
        <v>095</v>
      </c>
      <c r="D2474" t="s">
        <v>906</v>
      </c>
      <c r="E2474" t="str">
        <f t="shared" si="353"/>
        <v>03</v>
      </c>
      <c r="F2474" t="str">
        <f>"005"</f>
        <v>005</v>
      </c>
      <c r="G2474" t="str">
        <f>""</f>
        <v/>
      </c>
      <c r="H2474" t="s">
        <v>1</v>
      </c>
      <c r="I2474" t="s">
        <v>3997</v>
      </c>
      <c r="J2474" t="s">
        <v>7595</v>
      </c>
      <c r="K2474" t="str">
        <f t="shared" si="351"/>
        <v>41710</v>
      </c>
    </row>
    <row r="2475" spans="1:11" customFormat="1" x14ac:dyDescent="0.25">
      <c r="A2475" t="str">
        <f t="shared" si="348"/>
        <v>41</v>
      </c>
      <c r="B2475" t="s">
        <v>812</v>
      </c>
      <c r="C2475" t="str">
        <f t="shared" si="349"/>
        <v>095</v>
      </c>
      <c r="D2475" t="s">
        <v>906</v>
      </c>
      <c r="E2475" t="str">
        <f t="shared" si="353"/>
        <v>03</v>
      </c>
      <c r="F2475" t="str">
        <f>"005"</f>
        <v>005</v>
      </c>
      <c r="G2475" t="str">
        <f>""</f>
        <v/>
      </c>
      <c r="H2475" t="s">
        <v>0</v>
      </c>
      <c r="I2475" t="s">
        <v>3997</v>
      </c>
      <c r="J2475" t="s">
        <v>7595</v>
      </c>
      <c r="K2475" t="str">
        <f t="shared" si="351"/>
        <v>41710</v>
      </c>
    </row>
    <row r="2476" spans="1:11" customFormat="1" x14ac:dyDescent="0.25">
      <c r="A2476" t="str">
        <f t="shared" si="348"/>
        <v>41</v>
      </c>
      <c r="B2476" t="s">
        <v>812</v>
      </c>
      <c r="C2476" t="str">
        <f t="shared" si="349"/>
        <v>095</v>
      </c>
      <c r="D2476" t="s">
        <v>906</v>
      </c>
      <c r="E2476" t="str">
        <f t="shared" si="353"/>
        <v>03</v>
      </c>
      <c r="F2476" t="str">
        <f>"005"</f>
        <v>005</v>
      </c>
      <c r="G2476" t="str">
        <f>""</f>
        <v/>
      </c>
      <c r="H2476" t="s">
        <v>2</v>
      </c>
      <c r="I2476" t="s">
        <v>3997</v>
      </c>
      <c r="J2476" t="s">
        <v>7595</v>
      </c>
      <c r="K2476" t="str">
        <f t="shared" si="351"/>
        <v>41710</v>
      </c>
    </row>
    <row r="2477" spans="1:11" customFormat="1" x14ac:dyDescent="0.25">
      <c r="A2477" t="str">
        <f t="shared" si="348"/>
        <v>41</v>
      </c>
      <c r="B2477" t="s">
        <v>812</v>
      </c>
      <c r="C2477" t="str">
        <f t="shared" si="349"/>
        <v>095</v>
      </c>
      <c r="D2477" t="s">
        <v>906</v>
      </c>
      <c r="E2477" t="str">
        <f t="shared" si="353"/>
        <v>03</v>
      </c>
      <c r="F2477" t="str">
        <f>"006"</f>
        <v>006</v>
      </c>
      <c r="G2477" t="str">
        <f>""</f>
        <v/>
      </c>
      <c r="H2477" t="s">
        <v>1</v>
      </c>
      <c r="I2477" t="s">
        <v>3242</v>
      </c>
      <c r="J2477" t="s">
        <v>7590</v>
      </c>
      <c r="K2477" t="str">
        <f t="shared" si="351"/>
        <v>41710</v>
      </c>
    </row>
    <row r="2478" spans="1:11" customFormat="1" x14ac:dyDescent="0.25">
      <c r="A2478" t="str">
        <f t="shared" si="348"/>
        <v>41</v>
      </c>
      <c r="B2478" t="s">
        <v>812</v>
      </c>
      <c r="C2478" t="str">
        <f t="shared" si="349"/>
        <v>095</v>
      </c>
      <c r="D2478" t="s">
        <v>906</v>
      </c>
      <c r="E2478" t="str">
        <f t="shared" si="353"/>
        <v>03</v>
      </c>
      <c r="F2478" t="str">
        <f>"006"</f>
        <v>006</v>
      </c>
      <c r="G2478" t="str">
        <f>""</f>
        <v/>
      </c>
      <c r="H2478" t="s">
        <v>0</v>
      </c>
      <c r="I2478" t="s">
        <v>3242</v>
      </c>
      <c r="J2478" t="s">
        <v>7590</v>
      </c>
      <c r="K2478" t="str">
        <f t="shared" si="351"/>
        <v>41710</v>
      </c>
    </row>
    <row r="2479" spans="1:11" customFormat="1" x14ac:dyDescent="0.25">
      <c r="A2479" t="str">
        <f t="shared" si="348"/>
        <v>41</v>
      </c>
      <c r="B2479" t="s">
        <v>812</v>
      </c>
      <c r="C2479" t="str">
        <f t="shared" si="349"/>
        <v>095</v>
      </c>
      <c r="D2479" t="s">
        <v>906</v>
      </c>
      <c r="E2479" t="str">
        <f t="shared" si="353"/>
        <v>03</v>
      </c>
      <c r="F2479" t="str">
        <f>"006"</f>
        <v>006</v>
      </c>
      <c r="G2479" t="str">
        <f>""</f>
        <v/>
      </c>
      <c r="H2479" t="s">
        <v>2</v>
      </c>
      <c r="I2479" t="s">
        <v>3242</v>
      </c>
      <c r="J2479" t="s">
        <v>7590</v>
      </c>
      <c r="K2479" t="str">
        <f t="shared" si="351"/>
        <v>41710</v>
      </c>
    </row>
    <row r="2480" spans="1:11" customFormat="1" x14ac:dyDescent="0.25">
      <c r="A2480" t="str">
        <f t="shared" si="348"/>
        <v>41</v>
      </c>
      <c r="B2480" t="s">
        <v>812</v>
      </c>
      <c r="C2480" t="str">
        <f t="shared" si="349"/>
        <v>095</v>
      </c>
      <c r="D2480" t="s">
        <v>906</v>
      </c>
      <c r="E2480" t="str">
        <f t="shared" si="353"/>
        <v>03</v>
      </c>
      <c r="F2480" t="str">
        <f>"007"</f>
        <v>007</v>
      </c>
      <c r="G2480" t="str">
        <f>""</f>
        <v/>
      </c>
      <c r="H2480" t="s">
        <v>1</v>
      </c>
      <c r="I2480" t="s">
        <v>3996</v>
      </c>
      <c r="J2480" t="s">
        <v>7594</v>
      </c>
      <c r="K2480" t="str">
        <f t="shared" si="351"/>
        <v>41710</v>
      </c>
    </row>
    <row r="2481" spans="1:11" customFormat="1" x14ac:dyDescent="0.25">
      <c r="A2481" t="str">
        <f t="shared" si="348"/>
        <v>41</v>
      </c>
      <c r="B2481" t="s">
        <v>812</v>
      </c>
      <c r="C2481" t="str">
        <f t="shared" si="349"/>
        <v>095</v>
      </c>
      <c r="D2481" t="s">
        <v>906</v>
      </c>
      <c r="E2481" t="str">
        <f t="shared" si="353"/>
        <v>03</v>
      </c>
      <c r="F2481" t="str">
        <f>"007"</f>
        <v>007</v>
      </c>
      <c r="G2481" t="str">
        <f>""</f>
        <v/>
      </c>
      <c r="H2481" t="s">
        <v>0</v>
      </c>
      <c r="I2481" t="s">
        <v>3996</v>
      </c>
      <c r="J2481" t="s">
        <v>7594</v>
      </c>
      <c r="K2481" t="str">
        <f t="shared" si="351"/>
        <v>41710</v>
      </c>
    </row>
    <row r="2482" spans="1:11" customFormat="1" x14ac:dyDescent="0.25">
      <c r="A2482" t="str">
        <f t="shared" si="348"/>
        <v>41</v>
      </c>
      <c r="B2482" t="s">
        <v>812</v>
      </c>
      <c r="C2482" t="str">
        <f t="shared" si="349"/>
        <v>095</v>
      </c>
      <c r="D2482" t="s">
        <v>906</v>
      </c>
      <c r="E2482" t="str">
        <f>"04"</f>
        <v>04</v>
      </c>
      <c r="F2482" t="str">
        <f>"001"</f>
        <v>001</v>
      </c>
      <c r="G2482" t="str">
        <f>""</f>
        <v/>
      </c>
      <c r="H2482" t="s">
        <v>3</v>
      </c>
      <c r="I2482" t="s">
        <v>3993</v>
      </c>
      <c r="J2482" t="s">
        <v>7591</v>
      </c>
      <c r="K2482" t="str">
        <f t="shared" si="351"/>
        <v>41710</v>
      </c>
    </row>
    <row r="2483" spans="1:11" customFormat="1" x14ac:dyDescent="0.25">
      <c r="A2483" t="str">
        <f t="shared" si="348"/>
        <v>41</v>
      </c>
      <c r="B2483" t="s">
        <v>812</v>
      </c>
      <c r="C2483" t="str">
        <f t="shared" si="349"/>
        <v>095</v>
      </c>
      <c r="D2483" t="s">
        <v>906</v>
      </c>
      <c r="E2483" t="str">
        <f>"04"</f>
        <v>04</v>
      </c>
      <c r="F2483" t="str">
        <f>"002"</f>
        <v>002</v>
      </c>
      <c r="G2483" t="str">
        <f>""</f>
        <v/>
      </c>
      <c r="H2483" t="s">
        <v>1</v>
      </c>
      <c r="I2483" t="s">
        <v>3993</v>
      </c>
      <c r="J2483" t="s">
        <v>7591</v>
      </c>
      <c r="K2483" t="str">
        <f t="shared" si="351"/>
        <v>41710</v>
      </c>
    </row>
    <row r="2484" spans="1:11" customFormat="1" x14ac:dyDescent="0.25">
      <c r="A2484" t="str">
        <f t="shared" si="348"/>
        <v>41</v>
      </c>
      <c r="B2484" t="s">
        <v>812</v>
      </c>
      <c r="C2484" t="str">
        <f t="shared" si="349"/>
        <v>095</v>
      </c>
      <c r="D2484" t="s">
        <v>906</v>
      </c>
      <c r="E2484" t="str">
        <f>"04"</f>
        <v>04</v>
      </c>
      <c r="F2484" t="str">
        <f>"002"</f>
        <v>002</v>
      </c>
      <c r="G2484" t="str">
        <f>""</f>
        <v/>
      </c>
      <c r="H2484" t="s">
        <v>0</v>
      </c>
      <c r="I2484" t="s">
        <v>3993</v>
      </c>
      <c r="J2484" t="s">
        <v>7591</v>
      </c>
      <c r="K2484" t="str">
        <f t="shared" si="351"/>
        <v>41710</v>
      </c>
    </row>
    <row r="2485" spans="1:11" customFormat="1" x14ac:dyDescent="0.25">
      <c r="A2485" t="str">
        <f t="shared" si="348"/>
        <v>41</v>
      </c>
      <c r="B2485" t="s">
        <v>812</v>
      </c>
      <c r="C2485" t="str">
        <f t="shared" si="349"/>
        <v>095</v>
      </c>
      <c r="D2485" t="s">
        <v>906</v>
      </c>
      <c r="E2485" t="str">
        <f>"04"</f>
        <v>04</v>
      </c>
      <c r="F2485" t="str">
        <f>"002"</f>
        <v>002</v>
      </c>
      <c r="G2485" t="str">
        <f>""</f>
        <v/>
      </c>
      <c r="H2485" t="s">
        <v>2</v>
      </c>
      <c r="I2485" t="s">
        <v>3993</v>
      </c>
      <c r="J2485" t="s">
        <v>7591</v>
      </c>
      <c r="K2485" t="str">
        <f t="shared" si="351"/>
        <v>41710</v>
      </c>
    </row>
    <row r="2486" spans="1:11" customFormat="1" x14ac:dyDescent="0.25">
      <c r="A2486" t="str">
        <f t="shared" si="348"/>
        <v>41</v>
      </c>
      <c r="B2486" t="s">
        <v>812</v>
      </c>
      <c r="C2486" t="str">
        <f t="shared" si="349"/>
        <v>095</v>
      </c>
      <c r="D2486" t="s">
        <v>906</v>
      </c>
      <c r="E2486" t="str">
        <f>"04"</f>
        <v>04</v>
      </c>
      <c r="F2486" t="str">
        <f>"003"</f>
        <v>003</v>
      </c>
      <c r="G2486" t="str">
        <f>""</f>
        <v/>
      </c>
      <c r="H2486" t="s">
        <v>3</v>
      </c>
      <c r="I2486" t="s">
        <v>2638</v>
      </c>
      <c r="J2486" t="s">
        <v>7596</v>
      </c>
      <c r="K2486" t="str">
        <f t="shared" si="351"/>
        <v>41710</v>
      </c>
    </row>
    <row r="2487" spans="1:11" customFormat="1" x14ac:dyDescent="0.25">
      <c r="A2487" t="str">
        <f t="shared" si="348"/>
        <v>41</v>
      </c>
      <c r="B2487" t="s">
        <v>812</v>
      </c>
      <c r="C2487" t="str">
        <f t="shared" si="349"/>
        <v>095</v>
      </c>
      <c r="D2487" t="s">
        <v>906</v>
      </c>
      <c r="E2487" t="str">
        <f t="shared" ref="E2487:E2510" si="354">"05"</f>
        <v>05</v>
      </c>
      <c r="F2487" t="str">
        <f>"001"</f>
        <v>001</v>
      </c>
      <c r="G2487" t="str">
        <f>""</f>
        <v/>
      </c>
      <c r="H2487" t="s">
        <v>1</v>
      </c>
      <c r="I2487" t="s">
        <v>3998</v>
      </c>
      <c r="J2487" t="s">
        <v>7597</v>
      </c>
      <c r="K2487" t="str">
        <f t="shared" si="351"/>
        <v>41710</v>
      </c>
    </row>
    <row r="2488" spans="1:11" customFormat="1" x14ac:dyDescent="0.25">
      <c r="A2488" t="str">
        <f t="shared" si="348"/>
        <v>41</v>
      </c>
      <c r="B2488" t="s">
        <v>812</v>
      </c>
      <c r="C2488" t="str">
        <f t="shared" si="349"/>
        <v>095</v>
      </c>
      <c r="D2488" t="s">
        <v>906</v>
      </c>
      <c r="E2488" t="str">
        <f t="shared" si="354"/>
        <v>05</v>
      </c>
      <c r="F2488" t="str">
        <f>"001"</f>
        <v>001</v>
      </c>
      <c r="G2488" t="str">
        <f>""</f>
        <v/>
      </c>
      <c r="H2488" t="s">
        <v>0</v>
      </c>
      <c r="I2488" t="s">
        <v>3998</v>
      </c>
      <c r="J2488" t="s">
        <v>7597</v>
      </c>
      <c r="K2488" t="str">
        <f t="shared" si="351"/>
        <v>41710</v>
      </c>
    </row>
    <row r="2489" spans="1:11" customFormat="1" x14ac:dyDescent="0.25">
      <c r="A2489" t="str">
        <f t="shared" si="348"/>
        <v>41</v>
      </c>
      <c r="B2489" t="s">
        <v>812</v>
      </c>
      <c r="C2489" t="str">
        <f t="shared" si="349"/>
        <v>095</v>
      </c>
      <c r="D2489" t="s">
        <v>906</v>
      </c>
      <c r="E2489" t="str">
        <f t="shared" si="354"/>
        <v>05</v>
      </c>
      <c r="F2489" t="str">
        <f>"004"</f>
        <v>004</v>
      </c>
      <c r="G2489" t="str">
        <f>"01"</f>
        <v>01</v>
      </c>
      <c r="H2489" t="s">
        <v>1</v>
      </c>
      <c r="I2489" t="s">
        <v>3999</v>
      </c>
      <c r="J2489" t="s">
        <v>7598</v>
      </c>
      <c r="K2489" t="str">
        <f>"41727"</f>
        <v>41727</v>
      </c>
    </row>
    <row r="2490" spans="1:11" customFormat="1" x14ac:dyDescent="0.25">
      <c r="A2490" t="str">
        <f t="shared" si="348"/>
        <v>41</v>
      </c>
      <c r="B2490" t="s">
        <v>812</v>
      </c>
      <c r="C2490" t="str">
        <f t="shared" si="349"/>
        <v>095</v>
      </c>
      <c r="D2490" t="s">
        <v>906</v>
      </c>
      <c r="E2490" t="str">
        <f t="shared" si="354"/>
        <v>05</v>
      </c>
      <c r="F2490" t="str">
        <f>"004"</f>
        <v>004</v>
      </c>
      <c r="G2490" t="str">
        <f>"02"</f>
        <v>02</v>
      </c>
      <c r="H2490" t="s">
        <v>0</v>
      </c>
      <c r="I2490" t="s">
        <v>4000</v>
      </c>
      <c r="J2490" t="s">
        <v>7599</v>
      </c>
      <c r="K2490" t="str">
        <f>"41728"</f>
        <v>41728</v>
      </c>
    </row>
    <row r="2491" spans="1:11" customFormat="1" x14ac:dyDescent="0.25">
      <c r="A2491" t="str">
        <f t="shared" si="348"/>
        <v>41</v>
      </c>
      <c r="B2491" t="s">
        <v>812</v>
      </c>
      <c r="C2491" t="str">
        <f t="shared" si="349"/>
        <v>095</v>
      </c>
      <c r="D2491" t="s">
        <v>906</v>
      </c>
      <c r="E2491" t="str">
        <f t="shared" si="354"/>
        <v>05</v>
      </c>
      <c r="F2491" t="str">
        <f>"004"</f>
        <v>004</v>
      </c>
      <c r="G2491" t="str">
        <f>"03"</f>
        <v>03</v>
      </c>
      <c r="H2491" t="s">
        <v>2</v>
      </c>
      <c r="I2491" t="s">
        <v>4001</v>
      </c>
      <c r="J2491" t="s">
        <v>7600</v>
      </c>
      <c r="K2491" t="str">
        <f>"41719"</f>
        <v>41719</v>
      </c>
    </row>
    <row r="2492" spans="1:11" customFormat="1" x14ac:dyDescent="0.25">
      <c r="A2492" t="str">
        <f t="shared" si="348"/>
        <v>41</v>
      </c>
      <c r="B2492" t="s">
        <v>812</v>
      </c>
      <c r="C2492" t="str">
        <f t="shared" si="349"/>
        <v>095</v>
      </c>
      <c r="D2492" t="s">
        <v>906</v>
      </c>
      <c r="E2492" t="str">
        <f t="shared" si="354"/>
        <v>05</v>
      </c>
      <c r="F2492" t="str">
        <f>"005"</f>
        <v>005</v>
      </c>
      <c r="G2492" t="str">
        <f>""</f>
        <v/>
      </c>
      <c r="H2492" t="s">
        <v>3</v>
      </c>
      <c r="I2492" t="s">
        <v>2638</v>
      </c>
      <c r="J2492" t="s">
        <v>7596</v>
      </c>
      <c r="K2492" t="str">
        <f t="shared" ref="K2492:K2510" si="355">"41710"</f>
        <v>41710</v>
      </c>
    </row>
    <row r="2493" spans="1:11" customFormat="1" x14ac:dyDescent="0.25">
      <c r="A2493" t="str">
        <f t="shared" si="348"/>
        <v>41</v>
      </c>
      <c r="B2493" t="s">
        <v>812</v>
      </c>
      <c r="C2493" t="str">
        <f t="shared" si="349"/>
        <v>095</v>
      </c>
      <c r="D2493" t="s">
        <v>906</v>
      </c>
      <c r="E2493" t="str">
        <f t="shared" si="354"/>
        <v>05</v>
      </c>
      <c r="F2493" t="str">
        <f>"006"</f>
        <v>006</v>
      </c>
      <c r="G2493" t="str">
        <f>""</f>
        <v/>
      </c>
      <c r="H2493" t="s">
        <v>1</v>
      </c>
      <c r="I2493" t="s">
        <v>4002</v>
      </c>
      <c r="J2493" t="s">
        <v>7601</v>
      </c>
      <c r="K2493" t="str">
        <f t="shared" si="355"/>
        <v>41710</v>
      </c>
    </row>
    <row r="2494" spans="1:11" customFormat="1" x14ac:dyDescent="0.25">
      <c r="A2494" t="str">
        <f t="shared" si="348"/>
        <v>41</v>
      </c>
      <c r="B2494" t="s">
        <v>812</v>
      </c>
      <c r="C2494" t="str">
        <f t="shared" si="349"/>
        <v>095</v>
      </c>
      <c r="D2494" t="s">
        <v>906</v>
      </c>
      <c r="E2494" t="str">
        <f t="shared" si="354"/>
        <v>05</v>
      </c>
      <c r="F2494" t="str">
        <f>"006"</f>
        <v>006</v>
      </c>
      <c r="G2494" t="str">
        <f>""</f>
        <v/>
      </c>
      <c r="H2494" t="s">
        <v>0</v>
      </c>
      <c r="I2494" t="s">
        <v>4002</v>
      </c>
      <c r="J2494" t="s">
        <v>7601</v>
      </c>
      <c r="K2494" t="str">
        <f t="shared" si="355"/>
        <v>41710</v>
      </c>
    </row>
    <row r="2495" spans="1:11" customFormat="1" x14ac:dyDescent="0.25">
      <c r="A2495" t="str">
        <f t="shared" si="348"/>
        <v>41</v>
      </c>
      <c r="B2495" t="s">
        <v>812</v>
      </c>
      <c r="C2495" t="str">
        <f t="shared" si="349"/>
        <v>095</v>
      </c>
      <c r="D2495" t="s">
        <v>906</v>
      </c>
      <c r="E2495" t="str">
        <f t="shared" si="354"/>
        <v>05</v>
      </c>
      <c r="F2495" t="str">
        <f>"007"</f>
        <v>007</v>
      </c>
      <c r="G2495" t="str">
        <f>""</f>
        <v/>
      </c>
      <c r="H2495" t="s">
        <v>1</v>
      </c>
      <c r="I2495" t="s">
        <v>4002</v>
      </c>
      <c r="J2495" t="s">
        <v>7601</v>
      </c>
      <c r="K2495" t="str">
        <f t="shared" si="355"/>
        <v>41710</v>
      </c>
    </row>
    <row r="2496" spans="1:11" customFormat="1" x14ac:dyDescent="0.25">
      <c r="A2496" t="str">
        <f t="shared" si="348"/>
        <v>41</v>
      </c>
      <c r="B2496" t="s">
        <v>812</v>
      </c>
      <c r="C2496" t="str">
        <f t="shared" si="349"/>
        <v>095</v>
      </c>
      <c r="D2496" t="s">
        <v>906</v>
      </c>
      <c r="E2496" t="str">
        <f t="shared" si="354"/>
        <v>05</v>
      </c>
      <c r="F2496" t="str">
        <f>"007"</f>
        <v>007</v>
      </c>
      <c r="G2496" t="str">
        <f>""</f>
        <v/>
      </c>
      <c r="H2496" t="s">
        <v>0</v>
      </c>
      <c r="I2496" t="s">
        <v>4002</v>
      </c>
      <c r="J2496" t="s">
        <v>7601</v>
      </c>
      <c r="K2496" t="str">
        <f t="shared" si="355"/>
        <v>41710</v>
      </c>
    </row>
    <row r="2497" spans="1:11" customFormat="1" x14ac:dyDescent="0.25">
      <c r="A2497" t="str">
        <f t="shared" si="348"/>
        <v>41</v>
      </c>
      <c r="B2497" t="s">
        <v>812</v>
      </c>
      <c r="C2497" t="str">
        <f t="shared" si="349"/>
        <v>095</v>
      </c>
      <c r="D2497" t="s">
        <v>906</v>
      </c>
      <c r="E2497" t="str">
        <f t="shared" si="354"/>
        <v>05</v>
      </c>
      <c r="F2497" t="str">
        <f>"008"</f>
        <v>008</v>
      </c>
      <c r="G2497" t="str">
        <f>""</f>
        <v/>
      </c>
      <c r="H2497" t="s">
        <v>1</v>
      </c>
      <c r="I2497" t="s">
        <v>2638</v>
      </c>
      <c r="J2497" t="s">
        <v>7596</v>
      </c>
      <c r="K2497" t="str">
        <f t="shared" si="355"/>
        <v>41710</v>
      </c>
    </row>
    <row r="2498" spans="1:11" customFormat="1" x14ac:dyDescent="0.25">
      <c r="A2498" t="str">
        <f t="shared" si="348"/>
        <v>41</v>
      </c>
      <c r="B2498" t="s">
        <v>812</v>
      </c>
      <c r="C2498" t="str">
        <f t="shared" si="349"/>
        <v>095</v>
      </c>
      <c r="D2498" t="s">
        <v>906</v>
      </c>
      <c r="E2498" t="str">
        <f t="shared" si="354"/>
        <v>05</v>
      </c>
      <c r="F2498" t="str">
        <f>"008"</f>
        <v>008</v>
      </c>
      <c r="G2498" t="str">
        <f>""</f>
        <v/>
      </c>
      <c r="H2498" t="s">
        <v>0</v>
      </c>
      <c r="I2498" t="s">
        <v>2638</v>
      </c>
      <c r="J2498" t="s">
        <v>7596</v>
      </c>
      <c r="K2498" t="str">
        <f t="shared" si="355"/>
        <v>41710</v>
      </c>
    </row>
    <row r="2499" spans="1:11" customFormat="1" x14ac:dyDescent="0.25">
      <c r="A2499" t="str">
        <f t="shared" ref="A2499:A2562" si="356">"41"</f>
        <v>41</v>
      </c>
      <c r="B2499" t="s">
        <v>812</v>
      </c>
      <c r="C2499" t="str">
        <f t="shared" si="349"/>
        <v>095</v>
      </c>
      <c r="D2499" t="s">
        <v>906</v>
      </c>
      <c r="E2499" t="str">
        <f t="shared" si="354"/>
        <v>05</v>
      </c>
      <c r="F2499" t="str">
        <f>"009"</f>
        <v>009</v>
      </c>
      <c r="G2499" t="str">
        <f>""</f>
        <v/>
      </c>
      <c r="H2499" t="s">
        <v>1</v>
      </c>
      <c r="I2499" t="s">
        <v>4002</v>
      </c>
      <c r="J2499" t="s">
        <v>7601</v>
      </c>
      <c r="K2499" t="str">
        <f t="shared" si="355"/>
        <v>41710</v>
      </c>
    </row>
    <row r="2500" spans="1:11" customFormat="1" x14ac:dyDescent="0.25">
      <c r="A2500" t="str">
        <f t="shared" si="356"/>
        <v>41</v>
      </c>
      <c r="B2500" t="s">
        <v>812</v>
      </c>
      <c r="C2500" t="str">
        <f t="shared" si="349"/>
        <v>095</v>
      </c>
      <c r="D2500" t="s">
        <v>906</v>
      </c>
      <c r="E2500" t="str">
        <f t="shared" si="354"/>
        <v>05</v>
      </c>
      <c r="F2500" t="str">
        <f>"009"</f>
        <v>009</v>
      </c>
      <c r="G2500" t="str">
        <f>""</f>
        <v/>
      </c>
      <c r="H2500" t="s">
        <v>0</v>
      </c>
      <c r="I2500" t="s">
        <v>4002</v>
      </c>
      <c r="J2500" t="s">
        <v>7601</v>
      </c>
      <c r="K2500" t="str">
        <f t="shared" si="355"/>
        <v>41710</v>
      </c>
    </row>
    <row r="2501" spans="1:11" customFormat="1" x14ac:dyDescent="0.25">
      <c r="A2501" t="str">
        <f t="shared" si="356"/>
        <v>41</v>
      </c>
      <c r="B2501" t="s">
        <v>812</v>
      </c>
      <c r="C2501" t="str">
        <f t="shared" si="349"/>
        <v>095</v>
      </c>
      <c r="D2501" t="s">
        <v>906</v>
      </c>
      <c r="E2501" t="str">
        <f t="shared" si="354"/>
        <v>05</v>
      </c>
      <c r="F2501" t="str">
        <f>"010"</f>
        <v>010</v>
      </c>
      <c r="G2501" t="str">
        <f>""</f>
        <v/>
      </c>
      <c r="H2501" t="s">
        <v>1</v>
      </c>
      <c r="I2501" t="s">
        <v>4002</v>
      </c>
      <c r="J2501" t="s">
        <v>7601</v>
      </c>
      <c r="K2501" t="str">
        <f t="shared" si="355"/>
        <v>41710</v>
      </c>
    </row>
    <row r="2502" spans="1:11" customFormat="1" x14ac:dyDescent="0.25">
      <c r="A2502" t="str">
        <f t="shared" si="356"/>
        <v>41</v>
      </c>
      <c r="B2502" t="s">
        <v>812</v>
      </c>
      <c r="C2502" t="str">
        <f t="shared" si="349"/>
        <v>095</v>
      </c>
      <c r="D2502" t="s">
        <v>906</v>
      </c>
      <c r="E2502" t="str">
        <f t="shared" si="354"/>
        <v>05</v>
      </c>
      <c r="F2502" t="str">
        <f>"010"</f>
        <v>010</v>
      </c>
      <c r="G2502" t="str">
        <f>""</f>
        <v/>
      </c>
      <c r="H2502" t="s">
        <v>0</v>
      </c>
      <c r="I2502" t="s">
        <v>4002</v>
      </c>
      <c r="J2502" t="s">
        <v>7601</v>
      </c>
      <c r="K2502" t="str">
        <f t="shared" si="355"/>
        <v>41710</v>
      </c>
    </row>
    <row r="2503" spans="1:11" customFormat="1" x14ac:dyDescent="0.25">
      <c r="A2503" t="str">
        <f t="shared" si="356"/>
        <v>41</v>
      </c>
      <c r="B2503" t="s">
        <v>812</v>
      </c>
      <c r="C2503" t="str">
        <f t="shared" si="349"/>
        <v>095</v>
      </c>
      <c r="D2503" t="s">
        <v>906</v>
      </c>
      <c r="E2503" t="str">
        <f t="shared" si="354"/>
        <v>05</v>
      </c>
      <c r="F2503" t="str">
        <f>"011"</f>
        <v>011</v>
      </c>
      <c r="G2503" t="str">
        <f>""</f>
        <v/>
      </c>
      <c r="H2503" t="s">
        <v>1</v>
      </c>
      <c r="I2503" t="s">
        <v>4002</v>
      </c>
      <c r="J2503" t="s">
        <v>7601</v>
      </c>
      <c r="K2503" t="str">
        <f t="shared" si="355"/>
        <v>41710</v>
      </c>
    </row>
    <row r="2504" spans="1:11" customFormat="1" x14ac:dyDescent="0.25">
      <c r="A2504" t="str">
        <f t="shared" si="356"/>
        <v>41</v>
      </c>
      <c r="B2504" t="s">
        <v>812</v>
      </c>
      <c r="C2504" t="str">
        <f t="shared" ref="C2504:C2510" si="357">"095"</f>
        <v>095</v>
      </c>
      <c r="D2504" t="s">
        <v>906</v>
      </c>
      <c r="E2504" t="str">
        <f t="shared" si="354"/>
        <v>05</v>
      </c>
      <c r="F2504" t="str">
        <f>"011"</f>
        <v>011</v>
      </c>
      <c r="G2504" t="str">
        <f>""</f>
        <v/>
      </c>
      <c r="H2504" t="s">
        <v>0</v>
      </c>
      <c r="I2504" t="s">
        <v>4002</v>
      </c>
      <c r="J2504" t="s">
        <v>7601</v>
      </c>
      <c r="K2504" t="str">
        <f t="shared" si="355"/>
        <v>41710</v>
      </c>
    </row>
    <row r="2505" spans="1:11" customFormat="1" x14ac:dyDescent="0.25">
      <c r="A2505" t="str">
        <f t="shared" si="356"/>
        <v>41</v>
      </c>
      <c r="B2505" t="s">
        <v>812</v>
      </c>
      <c r="C2505" t="str">
        <f t="shared" si="357"/>
        <v>095</v>
      </c>
      <c r="D2505" t="s">
        <v>906</v>
      </c>
      <c r="E2505" t="str">
        <f t="shared" si="354"/>
        <v>05</v>
      </c>
      <c r="F2505" t="str">
        <f>"012"</f>
        <v>012</v>
      </c>
      <c r="G2505" t="str">
        <f>""</f>
        <v/>
      </c>
      <c r="H2505" t="s">
        <v>1</v>
      </c>
      <c r="I2505" t="s">
        <v>2638</v>
      </c>
      <c r="J2505" t="s">
        <v>7596</v>
      </c>
      <c r="K2505" t="str">
        <f t="shared" si="355"/>
        <v>41710</v>
      </c>
    </row>
    <row r="2506" spans="1:11" customFormat="1" x14ac:dyDescent="0.25">
      <c r="A2506" t="str">
        <f t="shared" si="356"/>
        <v>41</v>
      </c>
      <c r="B2506" t="s">
        <v>812</v>
      </c>
      <c r="C2506" t="str">
        <f t="shared" si="357"/>
        <v>095</v>
      </c>
      <c r="D2506" t="s">
        <v>906</v>
      </c>
      <c r="E2506" t="str">
        <f t="shared" si="354"/>
        <v>05</v>
      </c>
      <c r="F2506" t="str">
        <f>"012"</f>
        <v>012</v>
      </c>
      <c r="G2506" t="str">
        <f>""</f>
        <v/>
      </c>
      <c r="H2506" t="s">
        <v>0</v>
      </c>
      <c r="I2506" t="s">
        <v>2638</v>
      </c>
      <c r="J2506" t="s">
        <v>7596</v>
      </c>
      <c r="K2506" t="str">
        <f t="shared" si="355"/>
        <v>41710</v>
      </c>
    </row>
    <row r="2507" spans="1:11" customFormat="1" x14ac:dyDescent="0.25">
      <c r="A2507" t="str">
        <f t="shared" si="356"/>
        <v>41</v>
      </c>
      <c r="B2507" t="s">
        <v>812</v>
      </c>
      <c r="C2507" t="str">
        <f t="shared" si="357"/>
        <v>095</v>
      </c>
      <c r="D2507" t="s">
        <v>906</v>
      </c>
      <c r="E2507" t="str">
        <f t="shared" si="354"/>
        <v>05</v>
      </c>
      <c r="F2507" t="str">
        <f>"013"</f>
        <v>013</v>
      </c>
      <c r="G2507" t="str">
        <f>""</f>
        <v/>
      </c>
      <c r="H2507" t="s">
        <v>1</v>
      </c>
      <c r="I2507" t="s">
        <v>4002</v>
      </c>
      <c r="J2507" t="s">
        <v>7601</v>
      </c>
      <c r="K2507" t="str">
        <f t="shared" si="355"/>
        <v>41710</v>
      </c>
    </row>
    <row r="2508" spans="1:11" customFormat="1" x14ac:dyDescent="0.25">
      <c r="A2508" t="str">
        <f t="shared" si="356"/>
        <v>41</v>
      </c>
      <c r="B2508" t="s">
        <v>812</v>
      </c>
      <c r="C2508" t="str">
        <f t="shared" si="357"/>
        <v>095</v>
      </c>
      <c r="D2508" t="s">
        <v>906</v>
      </c>
      <c r="E2508" t="str">
        <f t="shared" si="354"/>
        <v>05</v>
      </c>
      <c r="F2508" t="str">
        <f>"013"</f>
        <v>013</v>
      </c>
      <c r="G2508" t="str">
        <f>""</f>
        <v/>
      </c>
      <c r="H2508" t="s">
        <v>0</v>
      </c>
      <c r="I2508" t="s">
        <v>4002</v>
      </c>
      <c r="J2508" t="s">
        <v>7601</v>
      </c>
      <c r="K2508" t="str">
        <f t="shared" si="355"/>
        <v>41710</v>
      </c>
    </row>
    <row r="2509" spans="1:11" customFormat="1" x14ac:dyDescent="0.25">
      <c r="A2509" t="str">
        <f t="shared" si="356"/>
        <v>41</v>
      </c>
      <c r="B2509" t="s">
        <v>812</v>
      </c>
      <c r="C2509" t="str">
        <f t="shared" si="357"/>
        <v>095</v>
      </c>
      <c r="D2509" t="s">
        <v>906</v>
      </c>
      <c r="E2509" t="str">
        <f t="shared" si="354"/>
        <v>05</v>
      </c>
      <c r="F2509" t="str">
        <f>"014"</f>
        <v>014</v>
      </c>
      <c r="G2509" t="str">
        <f>""</f>
        <v/>
      </c>
      <c r="H2509" t="s">
        <v>1</v>
      </c>
      <c r="I2509" t="s">
        <v>3998</v>
      </c>
      <c r="J2509" t="s">
        <v>7597</v>
      </c>
      <c r="K2509" t="str">
        <f t="shared" si="355"/>
        <v>41710</v>
      </c>
    </row>
    <row r="2510" spans="1:11" customFormat="1" x14ac:dyDescent="0.25">
      <c r="A2510" t="str">
        <f t="shared" si="356"/>
        <v>41</v>
      </c>
      <c r="B2510" t="s">
        <v>812</v>
      </c>
      <c r="C2510" t="str">
        <f t="shared" si="357"/>
        <v>095</v>
      </c>
      <c r="D2510" t="s">
        <v>906</v>
      </c>
      <c r="E2510" t="str">
        <f t="shared" si="354"/>
        <v>05</v>
      </c>
      <c r="F2510" t="str">
        <f>"014"</f>
        <v>014</v>
      </c>
      <c r="G2510" t="str">
        <f>""</f>
        <v/>
      </c>
      <c r="H2510" t="s">
        <v>0</v>
      </c>
      <c r="I2510" t="s">
        <v>3998</v>
      </c>
      <c r="J2510" t="s">
        <v>7597</v>
      </c>
      <c r="K2510" t="str">
        <f t="shared" si="355"/>
        <v>41710</v>
      </c>
    </row>
    <row r="2511" spans="1:11" customFormat="1" x14ac:dyDescent="0.25">
      <c r="A2511" t="str">
        <f t="shared" si="356"/>
        <v>41</v>
      </c>
      <c r="B2511" t="s">
        <v>812</v>
      </c>
      <c r="C2511" t="str">
        <f t="shared" ref="C2511:C2522" si="358">"096"</f>
        <v>096</v>
      </c>
      <c r="D2511" t="s">
        <v>907</v>
      </c>
      <c r="E2511" t="str">
        <f t="shared" ref="E2511:E2525" si="359">"01"</f>
        <v>01</v>
      </c>
      <c r="F2511" t="str">
        <f>"001"</f>
        <v>001</v>
      </c>
      <c r="G2511" t="str">
        <f>""</f>
        <v/>
      </c>
      <c r="H2511" t="s">
        <v>1</v>
      </c>
      <c r="I2511" t="s">
        <v>4003</v>
      </c>
      <c r="J2511" t="s">
        <v>7602</v>
      </c>
      <c r="K2511" t="str">
        <f t="shared" ref="K2511:K2522" si="360">"41907"</f>
        <v>41907</v>
      </c>
    </row>
    <row r="2512" spans="1:11" customFormat="1" x14ac:dyDescent="0.25">
      <c r="A2512" t="str">
        <f t="shared" si="356"/>
        <v>41</v>
      </c>
      <c r="B2512" t="s">
        <v>812</v>
      </c>
      <c r="C2512" t="str">
        <f t="shared" si="358"/>
        <v>096</v>
      </c>
      <c r="D2512" t="s">
        <v>907</v>
      </c>
      <c r="E2512" t="str">
        <f t="shared" si="359"/>
        <v>01</v>
      </c>
      <c r="F2512" t="str">
        <f>"001"</f>
        <v>001</v>
      </c>
      <c r="G2512" t="str">
        <f>""</f>
        <v/>
      </c>
      <c r="H2512" t="s">
        <v>0</v>
      </c>
      <c r="I2512" t="s">
        <v>4003</v>
      </c>
      <c r="J2512" t="s">
        <v>7602</v>
      </c>
      <c r="K2512" t="str">
        <f t="shared" si="360"/>
        <v>41907</v>
      </c>
    </row>
    <row r="2513" spans="1:11" customFormat="1" x14ac:dyDescent="0.25">
      <c r="A2513" t="str">
        <f t="shared" si="356"/>
        <v>41</v>
      </c>
      <c r="B2513" t="s">
        <v>812</v>
      </c>
      <c r="C2513" t="str">
        <f t="shared" si="358"/>
        <v>096</v>
      </c>
      <c r="D2513" t="s">
        <v>907</v>
      </c>
      <c r="E2513" t="str">
        <f t="shared" si="359"/>
        <v>01</v>
      </c>
      <c r="F2513" t="str">
        <f>"001"</f>
        <v>001</v>
      </c>
      <c r="G2513" t="str">
        <f>""</f>
        <v/>
      </c>
      <c r="H2513" t="s">
        <v>2</v>
      </c>
      <c r="I2513" t="s">
        <v>4003</v>
      </c>
      <c r="J2513" t="s">
        <v>7602</v>
      </c>
      <c r="K2513" t="str">
        <f t="shared" si="360"/>
        <v>41907</v>
      </c>
    </row>
    <row r="2514" spans="1:11" customFormat="1" x14ac:dyDescent="0.25">
      <c r="A2514" t="str">
        <f t="shared" si="356"/>
        <v>41</v>
      </c>
      <c r="B2514" t="s">
        <v>812</v>
      </c>
      <c r="C2514" t="str">
        <f t="shared" si="358"/>
        <v>096</v>
      </c>
      <c r="D2514" t="s">
        <v>907</v>
      </c>
      <c r="E2514" t="str">
        <f t="shared" si="359"/>
        <v>01</v>
      </c>
      <c r="F2514" t="str">
        <f>"002"</f>
        <v>002</v>
      </c>
      <c r="G2514" t="str">
        <f>""</f>
        <v/>
      </c>
      <c r="H2514" t="s">
        <v>1</v>
      </c>
      <c r="I2514" t="s">
        <v>4003</v>
      </c>
      <c r="J2514" t="s">
        <v>7602</v>
      </c>
      <c r="K2514" t="str">
        <f t="shared" si="360"/>
        <v>41907</v>
      </c>
    </row>
    <row r="2515" spans="1:11" customFormat="1" x14ac:dyDescent="0.25">
      <c r="A2515" t="str">
        <f t="shared" si="356"/>
        <v>41</v>
      </c>
      <c r="B2515" t="s">
        <v>812</v>
      </c>
      <c r="C2515" t="str">
        <f t="shared" si="358"/>
        <v>096</v>
      </c>
      <c r="D2515" t="s">
        <v>907</v>
      </c>
      <c r="E2515" t="str">
        <f t="shared" si="359"/>
        <v>01</v>
      </c>
      <c r="F2515" t="str">
        <f>"002"</f>
        <v>002</v>
      </c>
      <c r="G2515" t="str">
        <f>""</f>
        <v/>
      </c>
      <c r="H2515" t="s">
        <v>0</v>
      </c>
      <c r="I2515" t="s">
        <v>4003</v>
      </c>
      <c r="J2515" t="s">
        <v>7602</v>
      </c>
      <c r="K2515" t="str">
        <f t="shared" si="360"/>
        <v>41907</v>
      </c>
    </row>
    <row r="2516" spans="1:11" customFormat="1" x14ac:dyDescent="0.25">
      <c r="A2516" t="str">
        <f t="shared" si="356"/>
        <v>41</v>
      </c>
      <c r="B2516" t="s">
        <v>812</v>
      </c>
      <c r="C2516" t="str">
        <f t="shared" si="358"/>
        <v>096</v>
      </c>
      <c r="D2516" t="s">
        <v>907</v>
      </c>
      <c r="E2516" t="str">
        <f t="shared" si="359"/>
        <v>01</v>
      </c>
      <c r="F2516" t="str">
        <f>"002"</f>
        <v>002</v>
      </c>
      <c r="G2516" t="str">
        <f>""</f>
        <v/>
      </c>
      <c r="H2516" t="s">
        <v>2</v>
      </c>
      <c r="I2516" t="s">
        <v>4003</v>
      </c>
      <c r="J2516" t="s">
        <v>7602</v>
      </c>
      <c r="K2516" t="str">
        <f t="shared" si="360"/>
        <v>41907</v>
      </c>
    </row>
    <row r="2517" spans="1:11" customFormat="1" x14ac:dyDescent="0.25">
      <c r="A2517" t="str">
        <f t="shared" si="356"/>
        <v>41</v>
      </c>
      <c r="B2517" t="s">
        <v>812</v>
      </c>
      <c r="C2517" t="str">
        <f t="shared" si="358"/>
        <v>096</v>
      </c>
      <c r="D2517" t="s">
        <v>907</v>
      </c>
      <c r="E2517" t="str">
        <f t="shared" si="359"/>
        <v>01</v>
      </c>
      <c r="F2517" t="str">
        <f>"003"</f>
        <v>003</v>
      </c>
      <c r="G2517" t="str">
        <f>""</f>
        <v/>
      </c>
      <c r="H2517" t="s">
        <v>1</v>
      </c>
      <c r="I2517" t="s">
        <v>4004</v>
      </c>
      <c r="J2517" t="s">
        <v>4692</v>
      </c>
      <c r="K2517" t="str">
        <f t="shared" si="360"/>
        <v>41907</v>
      </c>
    </row>
    <row r="2518" spans="1:11" customFormat="1" x14ac:dyDescent="0.25">
      <c r="A2518" t="str">
        <f t="shared" si="356"/>
        <v>41</v>
      </c>
      <c r="B2518" t="s">
        <v>812</v>
      </c>
      <c r="C2518" t="str">
        <f t="shared" si="358"/>
        <v>096</v>
      </c>
      <c r="D2518" t="s">
        <v>907</v>
      </c>
      <c r="E2518" t="str">
        <f t="shared" si="359"/>
        <v>01</v>
      </c>
      <c r="F2518" t="str">
        <f>"003"</f>
        <v>003</v>
      </c>
      <c r="G2518" t="str">
        <f>""</f>
        <v/>
      </c>
      <c r="H2518" t="s">
        <v>0</v>
      </c>
      <c r="I2518" t="s">
        <v>4004</v>
      </c>
      <c r="J2518" t="s">
        <v>4692</v>
      </c>
      <c r="K2518" t="str">
        <f t="shared" si="360"/>
        <v>41907</v>
      </c>
    </row>
    <row r="2519" spans="1:11" customFormat="1" x14ac:dyDescent="0.25">
      <c r="A2519" t="str">
        <f t="shared" si="356"/>
        <v>41</v>
      </c>
      <c r="B2519" t="s">
        <v>812</v>
      </c>
      <c r="C2519" t="str">
        <f t="shared" si="358"/>
        <v>096</v>
      </c>
      <c r="D2519" t="s">
        <v>907</v>
      </c>
      <c r="E2519" t="str">
        <f t="shared" si="359"/>
        <v>01</v>
      </c>
      <c r="F2519" t="str">
        <f>"004"</f>
        <v>004</v>
      </c>
      <c r="G2519" t="str">
        <f>""</f>
        <v/>
      </c>
      <c r="H2519" t="s">
        <v>1</v>
      </c>
      <c r="I2519" t="s">
        <v>4004</v>
      </c>
      <c r="J2519" t="s">
        <v>4692</v>
      </c>
      <c r="K2519" t="str">
        <f t="shared" si="360"/>
        <v>41907</v>
      </c>
    </row>
    <row r="2520" spans="1:11" customFormat="1" x14ac:dyDescent="0.25">
      <c r="A2520" t="str">
        <f t="shared" si="356"/>
        <v>41</v>
      </c>
      <c r="B2520" t="s">
        <v>812</v>
      </c>
      <c r="C2520" t="str">
        <f t="shared" si="358"/>
        <v>096</v>
      </c>
      <c r="D2520" t="s">
        <v>907</v>
      </c>
      <c r="E2520" t="str">
        <f t="shared" si="359"/>
        <v>01</v>
      </c>
      <c r="F2520" t="str">
        <f>"004"</f>
        <v>004</v>
      </c>
      <c r="G2520" t="str">
        <f>""</f>
        <v/>
      </c>
      <c r="H2520" t="s">
        <v>0</v>
      </c>
      <c r="I2520" t="s">
        <v>4004</v>
      </c>
      <c r="J2520" t="s">
        <v>4692</v>
      </c>
      <c r="K2520" t="str">
        <f t="shared" si="360"/>
        <v>41907</v>
      </c>
    </row>
    <row r="2521" spans="1:11" customFormat="1" x14ac:dyDescent="0.25">
      <c r="A2521" t="str">
        <f t="shared" si="356"/>
        <v>41</v>
      </c>
      <c r="B2521" t="s">
        <v>812</v>
      </c>
      <c r="C2521" t="str">
        <f t="shared" si="358"/>
        <v>096</v>
      </c>
      <c r="D2521" t="s">
        <v>907</v>
      </c>
      <c r="E2521" t="str">
        <f t="shared" si="359"/>
        <v>01</v>
      </c>
      <c r="F2521" t="str">
        <f>"005"</f>
        <v>005</v>
      </c>
      <c r="G2521" t="str">
        <f>""</f>
        <v/>
      </c>
      <c r="H2521" t="s">
        <v>1</v>
      </c>
      <c r="I2521" t="s">
        <v>4003</v>
      </c>
      <c r="J2521" t="s">
        <v>7602</v>
      </c>
      <c r="K2521" t="str">
        <f t="shared" si="360"/>
        <v>41907</v>
      </c>
    </row>
    <row r="2522" spans="1:11" customFormat="1" x14ac:dyDescent="0.25">
      <c r="A2522" t="str">
        <f t="shared" si="356"/>
        <v>41</v>
      </c>
      <c r="B2522" t="s">
        <v>812</v>
      </c>
      <c r="C2522" t="str">
        <f t="shared" si="358"/>
        <v>096</v>
      </c>
      <c r="D2522" t="s">
        <v>907</v>
      </c>
      <c r="E2522" t="str">
        <f t="shared" si="359"/>
        <v>01</v>
      </c>
      <c r="F2522" t="str">
        <f>"005"</f>
        <v>005</v>
      </c>
      <c r="G2522" t="str">
        <f>""</f>
        <v/>
      </c>
      <c r="H2522" t="s">
        <v>0</v>
      </c>
      <c r="I2522" t="s">
        <v>4003</v>
      </c>
      <c r="J2522" t="s">
        <v>7602</v>
      </c>
      <c r="K2522" t="str">
        <f t="shared" si="360"/>
        <v>41907</v>
      </c>
    </row>
    <row r="2523" spans="1:11" customFormat="1" x14ac:dyDescent="0.25">
      <c r="A2523" t="str">
        <f t="shared" si="356"/>
        <v>41</v>
      </c>
      <c r="B2523" t="s">
        <v>812</v>
      </c>
      <c r="C2523" t="str">
        <f t="shared" ref="C2523:C2528" si="361">"097"</f>
        <v>097</v>
      </c>
      <c r="D2523" t="s">
        <v>908</v>
      </c>
      <c r="E2523" t="str">
        <f t="shared" si="359"/>
        <v>01</v>
      </c>
      <c r="F2523" t="str">
        <f t="shared" ref="F2523:F2530" si="362">"001"</f>
        <v>001</v>
      </c>
      <c r="G2523" t="str">
        <f>""</f>
        <v/>
      </c>
      <c r="H2523" t="s">
        <v>1</v>
      </c>
      <c r="I2523" t="s">
        <v>4005</v>
      </c>
      <c r="J2523" t="s">
        <v>7603</v>
      </c>
      <c r="K2523" t="str">
        <f t="shared" ref="K2523:K2528" si="363">"41850"</f>
        <v>41850</v>
      </c>
    </row>
    <row r="2524" spans="1:11" customFormat="1" x14ac:dyDescent="0.25">
      <c r="A2524" t="str">
        <f t="shared" si="356"/>
        <v>41</v>
      </c>
      <c r="B2524" t="s">
        <v>812</v>
      </c>
      <c r="C2524" t="str">
        <f t="shared" si="361"/>
        <v>097</v>
      </c>
      <c r="D2524" t="s">
        <v>908</v>
      </c>
      <c r="E2524" t="str">
        <f t="shared" si="359"/>
        <v>01</v>
      </c>
      <c r="F2524" t="str">
        <f t="shared" si="362"/>
        <v>001</v>
      </c>
      <c r="G2524" t="str">
        <f>""</f>
        <v/>
      </c>
      <c r="H2524" t="s">
        <v>0</v>
      </c>
      <c r="I2524" t="s">
        <v>4005</v>
      </c>
      <c r="J2524" t="s">
        <v>7603</v>
      </c>
      <c r="K2524" t="str">
        <f t="shared" si="363"/>
        <v>41850</v>
      </c>
    </row>
    <row r="2525" spans="1:11" customFormat="1" x14ac:dyDescent="0.25">
      <c r="A2525" t="str">
        <f t="shared" si="356"/>
        <v>41</v>
      </c>
      <c r="B2525" t="s">
        <v>812</v>
      </c>
      <c r="C2525" t="str">
        <f t="shared" si="361"/>
        <v>097</v>
      </c>
      <c r="D2525" t="s">
        <v>908</v>
      </c>
      <c r="E2525" t="str">
        <f t="shared" si="359"/>
        <v>01</v>
      </c>
      <c r="F2525" t="str">
        <f t="shared" si="362"/>
        <v>001</v>
      </c>
      <c r="G2525" t="str">
        <f>""</f>
        <v/>
      </c>
      <c r="H2525" t="s">
        <v>2</v>
      </c>
      <c r="I2525" t="s">
        <v>4005</v>
      </c>
      <c r="J2525" t="s">
        <v>7603</v>
      </c>
      <c r="K2525" t="str">
        <f t="shared" si="363"/>
        <v>41850</v>
      </c>
    </row>
    <row r="2526" spans="1:11" customFormat="1" x14ac:dyDescent="0.25">
      <c r="A2526" t="str">
        <f t="shared" si="356"/>
        <v>41</v>
      </c>
      <c r="B2526" t="s">
        <v>812</v>
      </c>
      <c r="C2526" t="str">
        <f t="shared" si="361"/>
        <v>097</v>
      </c>
      <c r="D2526" t="s">
        <v>908</v>
      </c>
      <c r="E2526" t="str">
        <f>"02"</f>
        <v>02</v>
      </c>
      <c r="F2526" t="str">
        <f t="shared" si="362"/>
        <v>001</v>
      </c>
      <c r="G2526" t="str">
        <f>""</f>
        <v/>
      </c>
      <c r="H2526" t="s">
        <v>1</v>
      </c>
      <c r="I2526" t="s">
        <v>4006</v>
      </c>
      <c r="J2526" t="s">
        <v>7604</v>
      </c>
      <c r="K2526" t="str">
        <f t="shared" si="363"/>
        <v>41850</v>
      </c>
    </row>
    <row r="2527" spans="1:11" customFormat="1" x14ac:dyDescent="0.25">
      <c r="A2527" t="str">
        <f t="shared" si="356"/>
        <v>41</v>
      </c>
      <c r="B2527" t="s">
        <v>812</v>
      </c>
      <c r="C2527" t="str">
        <f t="shared" si="361"/>
        <v>097</v>
      </c>
      <c r="D2527" t="s">
        <v>908</v>
      </c>
      <c r="E2527" t="str">
        <f>"02"</f>
        <v>02</v>
      </c>
      <c r="F2527" t="str">
        <f t="shared" si="362"/>
        <v>001</v>
      </c>
      <c r="G2527" t="str">
        <f>""</f>
        <v/>
      </c>
      <c r="H2527" t="s">
        <v>0</v>
      </c>
      <c r="I2527" t="s">
        <v>4006</v>
      </c>
      <c r="J2527" t="s">
        <v>7604</v>
      </c>
      <c r="K2527" t="str">
        <f t="shared" si="363"/>
        <v>41850</v>
      </c>
    </row>
    <row r="2528" spans="1:11" customFormat="1" x14ac:dyDescent="0.25">
      <c r="A2528" t="str">
        <f t="shared" si="356"/>
        <v>41</v>
      </c>
      <c r="B2528" t="s">
        <v>812</v>
      </c>
      <c r="C2528" t="str">
        <f t="shared" si="361"/>
        <v>097</v>
      </c>
      <c r="D2528" t="s">
        <v>908</v>
      </c>
      <c r="E2528" t="str">
        <f>"02"</f>
        <v>02</v>
      </c>
      <c r="F2528" t="str">
        <f t="shared" si="362"/>
        <v>001</v>
      </c>
      <c r="G2528" t="str">
        <f>""</f>
        <v/>
      </c>
      <c r="H2528" t="s">
        <v>2</v>
      </c>
      <c r="I2528" t="s">
        <v>4006</v>
      </c>
      <c r="J2528" t="s">
        <v>7604</v>
      </c>
      <c r="K2528" t="str">
        <f t="shared" si="363"/>
        <v>41850</v>
      </c>
    </row>
    <row r="2529" spans="1:11" customFormat="1" x14ac:dyDescent="0.25">
      <c r="A2529" t="str">
        <f t="shared" si="356"/>
        <v>41</v>
      </c>
      <c r="B2529" t="s">
        <v>812</v>
      </c>
      <c r="C2529" t="str">
        <f t="shared" ref="C2529:C2536" si="364">"098"</f>
        <v>098</v>
      </c>
      <c r="D2529" t="s">
        <v>909</v>
      </c>
      <c r="E2529" t="str">
        <f t="shared" ref="E2529:E2539" si="365">"01"</f>
        <v>01</v>
      </c>
      <c r="F2529" t="str">
        <f t="shared" si="362"/>
        <v>001</v>
      </c>
      <c r="G2529" t="str">
        <f>""</f>
        <v/>
      </c>
      <c r="H2529" t="s">
        <v>1</v>
      </c>
      <c r="I2529" t="s">
        <v>1722</v>
      </c>
      <c r="J2529" t="s">
        <v>7605</v>
      </c>
      <c r="K2529" t="str">
        <f t="shared" ref="K2529:K2536" si="366">"41808"</f>
        <v>41808</v>
      </c>
    </row>
    <row r="2530" spans="1:11" customFormat="1" x14ac:dyDescent="0.25">
      <c r="A2530" t="str">
        <f t="shared" si="356"/>
        <v>41</v>
      </c>
      <c r="B2530" t="s">
        <v>812</v>
      </c>
      <c r="C2530" t="str">
        <f t="shared" si="364"/>
        <v>098</v>
      </c>
      <c r="D2530" t="s">
        <v>909</v>
      </c>
      <c r="E2530" t="str">
        <f t="shared" si="365"/>
        <v>01</v>
      </c>
      <c r="F2530" t="str">
        <f t="shared" si="362"/>
        <v>001</v>
      </c>
      <c r="G2530" t="str">
        <f>""</f>
        <v/>
      </c>
      <c r="H2530" t="s">
        <v>0</v>
      </c>
      <c r="I2530" t="s">
        <v>1722</v>
      </c>
      <c r="J2530" t="s">
        <v>7605</v>
      </c>
      <c r="K2530" t="str">
        <f t="shared" si="366"/>
        <v>41808</v>
      </c>
    </row>
    <row r="2531" spans="1:11" customFormat="1" x14ac:dyDescent="0.25">
      <c r="A2531" t="str">
        <f t="shared" si="356"/>
        <v>41</v>
      </c>
      <c r="B2531" t="s">
        <v>812</v>
      </c>
      <c r="C2531" t="str">
        <f t="shared" si="364"/>
        <v>098</v>
      </c>
      <c r="D2531" t="s">
        <v>909</v>
      </c>
      <c r="E2531" t="str">
        <f t="shared" si="365"/>
        <v>01</v>
      </c>
      <c r="F2531" t="str">
        <f>"002"</f>
        <v>002</v>
      </c>
      <c r="G2531" t="str">
        <f>""</f>
        <v/>
      </c>
      <c r="H2531" t="s">
        <v>1</v>
      </c>
      <c r="I2531" t="s">
        <v>1722</v>
      </c>
      <c r="J2531" t="s">
        <v>7605</v>
      </c>
      <c r="K2531" t="str">
        <f t="shared" si="366"/>
        <v>41808</v>
      </c>
    </row>
    <row r="2532" spans="1:11" customFormat="1" x14ac:dyDescent="0.25">
      <c r="A2532" t="str">
        <f t="shared" si="356"/>
        <v>41</v>
      </c>
      <c r="B2532" t="s">
        <v>812</v>
      </c>
      <c r="C2532" t="str">
        <f t="shared" si="364"/>
        <v>098</v>
      </c>
      <c r="D2532" t="s">
        <v>909</v>
      </c>
      <c r="E2532" t="str">
        <f t="shared" si="365"/>
        <v>01</v>
      </c>
      <c r="F2532" t="str">
        <f>"002"</f>
        <v>002</v>
      </c>
      <c r="G2532" t="str">
        <f>""</f>
        <v/>
      </c>
      <c r="H2532" t="s">
        <v>0</v>
      </c>
      <c r="I2532" t="s">
        <v>1722</v>
      </c>
      <c r="J2532" t="s">
        <v>7605</v>
      </c>
      <c r="K2532" t="str">
        <f t="shared" si="366"/>
        <v>41808</v>
      </c>
    </row>
    <row r="2533" spans="1:11" customFormat="1" x14ac:dyDescent="0.25">
      <c r="A2533" t="str">
        <f t="shared" si="356"/>
        <v>41</v>
      </c>
      <c r="B2533" t="s">
        <v>812</v>
      </c>
      <c r="C2533" t="str">
        <f t="shared" si="364"/>
        <v>098</v>
      </c>
      <c r="D2533" t="s">
        <v>909</v>
      </c>
      <c r="E2533" t="str">
        <f t="shared" si="365"/>
        <v>01</v>
      </c>
      <c r="F2533" t="str">
        <f>"003"</f>
        <v>003</v>
      </c>
      <c r="G2533" t="str">
        <f>""</f>
        <v/>
      </c>
      <c r="H2533" t="s">
        <v>1</v>
      </c>
      <c r="I2533" t="s">
        <v>1722</v>
      </c>
      <c r="J2533" t="s">
        <v>7605</v>
      </c>
      <c r="K2533" t="str">
        <f t="shared" si="366"/>
        <v>41808</v>
      </c>
    </row>
    <row r="2534" spans="1:11" customFormat="1" x14ac:dyDescent="0.25">
      <c r="A2534" t="str">
        <f t="shared" si="356"/>
        <v>41</v>
      </c>
      <c r="B2534" t="s">
        <v>812</v>
      </c>
      <c r="C2534" t="str">
        <f t="shared" si="364"/>
        <v>098</v>
      </c>
      <c r="D2534" t="s">
        <v>909</v>
      </c>
      <c r="E2534" t="str">
        <f t="shared" si="365"/>
        <v>01</v>
      </c>
      <c r="F2534" t="str">
        <f>"003"</f>
        <v>003</v>
      </c>
      <c r="G2534" t="str">
        <f>""</f>
        <v/>
      </c>
      <c r="H2534" t="s">
        <v>0</v>
      </c>
      <c r="I2534" t="s">
        <v>1722</v>
      </c>
      <c r="J2534" t="s">
        <v>7605</v>
      </c>
      <c r="K2534" t="str">
        <f t="shared" si="366"/>
        <v>41808</v>
      </c>
    </row>
    <row r="2535" spans="1:11" customFormat="1" x14ac:dyDescent="0.25">
      <c r="A2535" t="str">
        <f t="shared" si="356"/>
        <v>41</v>
      </c>
      <c r="B2535" t="s">
        <v>812</v>
      </c>
      <c r="C2535" t="str">
        <f t="shared" si="364"/>
        <v>098</v>
      </c>
      <c r="D2535" t="s">
        <v>909</v>
      </c>
      <c r="E2535" t="str">
        <f t="shared" si="365"/>
        <v>01</v>
      </c>
      <c r="F2535" t="str">
        <f>"004"</f>
        <v>004</v>
      </c>
      <c r="G2535" t="str">
        <f>""</f>
        <v/>
      </c>
      <c r="H2535" t="s">
        <v>1</v>
      </c>
      <c r="I2535" t="s">
        <v>1722</v>
      </c>
      <c r="J2535" t="s">
        <v>7605</v>
      </c>
      <c r="K2535" t="str">
        <f t="shared" si="366"/>
        <v>41808</v>
      </c>
    </row>
    <row r="2536" spans="1:11" customFormat="1" x14ac:dyDescent="0.25">
      <c r="A2536" t="str">
        <f t="shared" si="356"/>
        <v>41</v>
      </c>
      <c r="B2536" t="s">
        <v>812</v>
      </c>
      <c r="C2536" t="str">
        <f t="shared" si="364"/>
        <v>098</v>
      </c>
      <c r="D2536" t="s">
        <v>909</v>
      </c>
      <c r="E2536" t="str">
        <f t="shared" si="365"/>
        <v>01</v>
      </c>
      <c r="F2536" t="str">
        <f>"004"</f>
        <v>004</v>
      </c>
      <c r="G2536" t="str">
        <f>""</f>
        <v/>
      </c>
      <c r="H2536" t="s">
        <v>0</v>
      </c>
      <c r="I2536" t="s">
        <v>1722</v>
      </c>
      <c r="J2536" t="s">
        <v>7605</v>
      </c>
      <c r="K2536" t="str">
        <f t="shared" si="366"/>
        <v>41808</v>
      </c>
    </row>
    <row r="2537" spans="1:11" customFormat="1" x14ac:dyDescent="0.25">
      <c r="A2537" t="str">
        <f t="shared" si="356"/>
        <v>41</v>
      </c>
      <c r="B2537" t="s">
        <v>812</v>
      </c>
      <c r="C2537" t="str">
        <f t="shared" ref="C2537:C2543" si="367">"099"</f>
        <v>099</v>
      </c>
      <c r="D2537" t="s">
        <v>910</v>
      </c>
      <c r="E2537" t="str">
        <f t="shared" si="365"/>
        <v>01</v>
      </c>
      <c r="F2537" t="str">
        <f>"001"</f>
        <v>001</v>
      </c>
      <c r="G2537" t="str">
        <f>"01"</f>
        <v>01</v>
      </c>
      <c r="H2537" t="s">
        <v>1</v>
      </c>
      <c r="I2537" t="s">
        <v>4007</v>
      </c>
      <c r="J2537" t="s">
        <v>7606</v>
      </c>
      <c r="K2537" t="str">
        <f>"41350"</f>
        <v>41350</v>
      </c>
    </row>
    <row r="2538" spans="1:11" customFormat="1" x14ac:dyDescent="0.25">
      <c r="A2538" t="str">
        <f t="shared" si="356"/>
        <v>41</v>
      </c>
      <c r="B2538" t="s">
        <v>812</v>
      </c>
      <c r="C2538" t="str">
        <f t="shared" si="367"/>
        <v>099</v>
      </c>
      <c r="D2538" t="s">
        <v>910</v>
      </c>
      <c r="E2538" t="str">
        <f t="shared" si="365"/>
        <v>01</v>
      </c>
      <c r="F2538" t="str">
        <f>"001"</f>
        <v>001</v>
      </c>
      <c r="G2538" t="str">
        <f>"01"</f>
        <v>01</v>
      </c>
      <c r="H2538" t="s">
        <v>0</v>
      </c>
      <c r="I2538" t="s">
        <v>4007</v>
      </c>
      <c r="J2538" t="s">
        <v>7606</v>
      </c>
      <c r="K2538" t="str">
        <f>"41350"</f>
        <v>41350</v>
      </c>
    </row>
    <row r="2539" spans="1:11" customFormat="1" x14ac:dyDescent="0.25">
      <c r="A2539" t="str">
        <f t="shared" si="356"/>
        <v>41</v>
      </c>
      <c r="B2539" t="s">
        <v>812</v>
      </c>
      <c r="C2539" t="str">
        <f t="shared" si="367"/>
        <v>099</v>
      </c>
      <c r="D2539" t="s">
        <v>910</v>
      </c>
      <c r="E2539" t="str">
        <f t="shared" si="365"/>
        <v>01</v>
      </c>
      <c r="F2539" t="str">
        <f>"001"</f>
        <v>001</v>
      </c>
      <c r="G2539" t="str">
        <f>"02"</f>
        <v>02</v>
      </c>
      <c r="H2539" t="s">
        <v>2</v>
      </c>
      <c r="I2539" t="s">
        <v>4008</v>
      </c>
      <c r="J2539" t="s">
        <v>7607</v>
      </c>
      <c r="K2539" t="str">
        <f>"41359"</f>
        <v>41359</v>
      </c>
    </row>
    <row r="2540" spans="1:11" customFormat="1" x14ac:dyDescent="0.25">
      <c r="A2540" t="str">
        <f t="shared" si="356"/>
        <v>41</v>
      </c>
      <c r="B2540" t="s">
        <v>812</v>
      </c>
      <c r="C2540" t="str">
        <f t="shared" si="367"/>
        <v>099</v>
      </c>
      <c r="D2540" t="s">
        <v>910</v>
      </c>
      <c r="E2540" t="str">
        <f>"02"</f>
        <v>02</v>
      </c>
      <c r="F2540" t="str">
        <f>"001"</f>
        <v>001</v>
      </c>
      <c r="G2540" t="str">
        <f>""</f>
        <v/>
      </c>
      <c r="H2540" t="s">
        <v>3</v>
      </c>
      <c r="I2540" t="s">
        <v>23</v>
      </c>
      <c r="J2540" t="s">
        <v>7608</v>
      </c>
      <c r="K2540" t="str">
        <f>"41350"</f>
        <v>41350</v>
      </c>
    </row>
    <row r="2541" spans="1:11" customFormat="1" x14ac:dyDescent="0.25">
      <c r="A2541" t="str">
        <f t="shared" si="356"/>
        <v>41</v>
      </c>
      <c r="B2541" t="s">
        <v>812</v>
      </c>
      <c r="C2541" t="str">
        <f t="shared" si="367"/>
        <v>099</v>
      </c>
      <c r="D2541" t="s">
        <v>910</v>
      </c>
      <c r="E2541" t="str">
        <f>"02"</f>
        <v>02</v>
      </c>
      <c r="F2541" t="str">
        <f>"002"</f>
        <v>002</v>
      </c>
      <c r="G2541" t="str">
        <f>""</f>
        <v/>
      </c>
      <c r="H2541" t="s">
        <v>3</v>
      </c>
      <c r="I2541" t="s">
        <v>3444</v>
      </c>
      <c r="J2541" t="s">
        <v>7609</v>
      </c>
      <c r="K2541" t="str">
        <f>"41350"</f>
        <v>41350</v>
      </c>
    </row>
    <row r="2542" spans="1:11" customFormat="1" x14ac:dyDescent="0.25">
      <c r="A2542" t="str">
        <f t="shared" si="356"/>
        <v>41</v>
      </c>
      <c r="B2542" t="s">
        <v>812</v>
      </c>
      <c r="C2542" t="str">
        <f t="shared" si="367"/>
        <v>099</v>
      </c>
      <c r="D2542" t="s">
        <v>910</v>
      </c>
      <c r="E2542" t="str">
        <f>"03"</f>
        <v>03</v>
      </c>
      <c r="F2542" t="str">
        <f t="shared" ref="F2542:F2547" si="368">"001"</f>
        <v>001</v>
      </c>
      <c r="G2542" t="str">
        <f>"01"</f>
        <v>01</v>
      </c>
      <c r="H2542" t="s">
        <v>1</v>
      </c>
      <c r="I2542" t="s">
        <v>23</v>
      </c>
      <c r="J2542" t="s">
        <v>7608</v>
      </c>
      <c r="K2542" t="str">
        <f>"41350"</f>
        <v>41350</v>
      </c>
    </row>
    <row r="2543" spans="1:11" customFormat="1" x14ac:dyDescent="0.25">
      <c r="A2543" t="str">
        <f t="shared" si="356"/>
        <v>41</v>
      </c>
      <c r="B2543" t="s">
        <v>812</v>
      </c>
      <c r="C2543" t="str">
        <f t="shared" si="367"/>
        <v>099</v>
      </c>
      <c r="D2543" t="s">
        <v>910</v>
      </c>
      <c r="E2543" t="str">
        <f>"03"</f>
        <v>03</v>
      </c>
      <c r="F2543" t="str">
        <f t="shared" si="368"/>
        <v>001</v>
      </c>
      <c r="G2543" t="str">
        <f>"02"</f>
        <v>02</v>
      </c>
      <c r="H2543" t="s">
        <v>0</v>
      </c>
      <c r="I2543" t="s">
        <v>4009</v>
      </c>
      <c r="J2543" t="s">
        <v>7610</v>
      </c>
      <c r="K2543" t="str">
        <f>"41350"</f>
        <v>41350</v>
      </c>
    </row>
    <row r="2544" spans="1:11" customFormat="1" x14ac:dyDescent="0.25">
      <c r="A2544" t="str">
        <f t="shared" si="356"/>
        <v>41</v>
      </c>
      <c r="B2544" t="s">
        <v>812</v>
      </c>
      <c r="C2544" t="str">
        <f>"100"</f>
        <v>100</v>
      </c>
      <c r="D2544" t="s">
        <v>911</v>
      </c>
      <c r="E2544" t="str">
        <f t="shared" ref="E2544:E2566" si="369">"01"</f>
        <v>01</v>
      </c>
      <c r="F2544" t="str">
        <f t="shared" si="368"/>
        <v>001</v>
      </c>
      <c r="G2544" t="str">
        <f>""</f>
        <v/>
      </c>
      <c r="H2544" t="s">
        <v>1</v>
      </c>
      <c r="I2544" t="s">
        <v>4010</v>
      </c>
      <c r="J2544" t="s">
        <v>7611</v>
      </c>
      <c r="K2544" t="str">
        <f>"41660"</f>
        <v>41660</v>
      </c>
    </row>
    <row r="2545" spans="1:11" customFormat="1" x14ac:dyDescent="0.25">
      <c r="A2545" t="str">
        <f t="shared" si="356"/>
        <v>41</v>
      </c>
      <c r="B2545" t="s">
        <v>812</v>
      </c>
      <c r="C2545" t="str">
        <f>"100"</f>
        <v>100</v>
      </c>
      <c r="D2545" t="s">
        <v>911</v>
      </c>
      <c r="E2545" t="str">
        <f t="shared" si="369"/>
        <v>01</v>
      </c>
      <c r="F2545" t="str">
        <f t="shared" si="368"/>
        <v>001</v>
      </c>
      <c r="G2545" t="str">
        <f>""</f>
        <v/>
      </c>
      <c r="H2545" t="s">
        <v>0</v>
      </c>
      <c r="I2545" t="s">
        <v>4010</v>
      </c>
      <c r="J2545" t="s">
        <v>7611</v>
      </c>
      <c r="K2545" t="str">
        <f>"41660"</f>
        <v>41660</v>
      </c>
    </row>
    <row r="2546" spans="1:11" customFormat="1" x14ac:dyDescent="0.25">
      <c r="A2546" t="str">
        <f t="shared" si="356"/>
        <v>41</v>
      </c>
      <c r="B2546" t="s">
        <v>812</v>
      </c>
      <c r="C2546" t="str">
        <f t="shared" ref="C2546:C2557" si="370">"101"</f>
        <v>101</v>
      </c>
      <c r="D2546" t="s">
        <v>912</v>
      </c>
      <c r="E2546" t="str">
        <f t="shared" si="369"/>
        <v>01</v>
      </c>
      <c r="F2546" t="str">
        <f t="shared" si="368"/>
        <v>001</v>
      </c>
      <c r="G2546" t="str">
        <f>""</f>
        <v/>
      </c>
      <c r="H2546" t="s">
        <v>1</v>
      </c>
      <c r="I2546" t="s">
        <v>4011</v>
      </c>
      <c r="J2546" t="s">
        <v>7612</v>
      </c>
      <c r="K2546" t="str">
        <f t="shared" ref="K2546:K2557" si="371">"41318"</f>
        <v>41318</v>
      </c>
    </row>
    <row r="2547" spans="1:11" customFormat="1" x14ac:dyDescent="0.25">
      <c r="A2547" t="str">
        <f t="shared" si="356"/>
        <v>41</v>
      </c>
      <c r="B2547" t="s">
        <v>812</v>
      </c>
      <c r="C2547" t="str">
        <f t="shared" si="370"/>
        <v>101</v>
      </c>
      <c r="D2547" t="s">
        <v>912</v>
      </c>
      <c r="E2547" t="str">
        <f t="shared" si="369"/>
        <v>01</v>
      </c>
      <c r="F2547" t="str">
        <f t="shared" si="368"/>
        <v>001</v>
      </c>
      <c r="G2547" t="str">
        <f>""</f>
        <v/>
      </c>
      <c r="H2547" t="s">
        <v>0</v>
      </c>
      <c r="I2547" t="s">
        <v>4011</v>
      </c>
      <c r="J2547" t="s">
        <v>7612</v>
      </c>
      <c r="K2547" t="str">
        <f t="shared" si="371"/>
        <v>41318</v>
      </c>
    </row>
    <row r="2548" spans="1:11" customFormat="1" x14ac:dyDescent="0.25">
      <c r="A2548" t="str">
        <f t="shared" si="356"/>
        <v>41</v>
      </c>
      <c r="B2548" t="s">
        <v>812</v>
      </c>
      <c r="C2548" t="str">
        <f t="shared" si="370"/>
        <v>101</v>
      </c>
      <c r="D2548" t="s">
        <v>912</v>
      </c>
      <c r="E2548" t="str">
        <f t="shared" si="369"/>
        <v>01</v>
      </c>
      <c r="F2548" t="str">
        <f>"002"</f>
        <v>002</v>
      </c>
      <c r="G2548" t="str">
        <f>""</f>
        <v/>
      </c>
      <c r="H2548" t="s">
        <v>1</v>
      </c>
      <c r="I2548" t="s">
        <v>4012</v>
      </c>
      <c r="J2548" t="s">
        <v>7613</v>
      </c>
      <c r="K2548" t="str">
        <f t="shared" si="371"/>
        <v>41318</v>
      </c>
    </row>
    <row r="2549" spans="1:11" customFormat="1" x14ac:dyDescent="0.25">
      <c r="A2549" t="str">
        <f t="shared" si="356"/>
        <v>41</v>
      </c>
      <c r="B2549" t="s">
        <v>812</v>
      </c>
      <c r="C2549" t="str">
        <f t="shared" si="370"/>
        <v>101</v>
      </c>
      <c r="D2549" t="s">
        <v>912</v>
      </c>
      <c r="E2549" t="str">
        <f t="shared" si="369"/>
        <v>01</v>
      </c>
      <c r="F2549" t="str">
        <f>"002"</f>
        <v>002</v>
      </c>
      <c r="G2549" t="str">
        <f>""</f>
        <v/>
      </c>
      <c r="H2549" t="s">
        <v>0</v>
      </c>
      <c r="I2549" t="s">
        <v>4012</v>
      </c>
      <c r="J2549" t="s">
        <v>7613</v>
      </c>
      <c r="K2549" t="str">
        <f t="shared" si="371"/>
        <v>41318</v>
      </c>
    </row>
    <row r="2550" spans="1:11" customFormat="1" x14ac:dyDescent="0.25">
      <c r="A2550" t="str">
        <f t="shared" si="356"/>
        <v>41</v>
      </c>
      <c r="B2550" t="s">
        <v>812</v>
      </c>
      <c r="C2550" t="str">
        <f t="shared" si="370"/>
        <v>101</v>
      </c>
      <c r="D2550" t="s">
        <v>912</v>
      </c>
      <c r="E2550" t="str">
        <f t="shared" si="369"/>
        <v>01</v>
      </c>
      <c r="F2550" t="str">
        <f>"002"</f>
        <v>002</v>
      </c>
      <c r="G2550" t="str">
        <f>""</f>
        <v/>
      </c>
      <c r="H2550" t="s">
        <v>2</v>
      </c>
      <c r="I2550" t="s">
        <v>4012</v>
      </c>
      <c r="J2550" t="s">
        <v>7613</v>
      </c>
      <c r="K2550" t="str">
        <f t="shared" si="371"/>
        <v>41318</v>
      </c>
    </row>
    <row r="2551" spans="1:11" customFormat="1" x14ac:dyDescent="0.25">
      <c r="A2551" t="str">
        <f t="shared" si="356"/>
        <v>41</v>
      </c>
      <c r="B2551" t="s">
        <v>812</v>
      </c>
      <c r="C2551" t="str">
        <f t="shared" si="370"/>
        <v>101</v>
      </c>
      <c r="D2551" t="s">
        <v>912</v>
      </c>
      <c r="E2551" t="str">
        <f t="shared" si="369"/>
        <v>01</v>
      </c>
      <c r="F2551" t="str">
        <f>"003"</f>
        <v>003</v>
      </c>
      <c r="G2551" t="str">
        <f>""</f>
        <v/>
      </c>
      <c r="H2551" t="s">
        <v>1</v>
      </c>
      <c r="I2551" t="s">
        <v>4013</v>
      </c>
      <c r="J2551" t="s">
        <v>7614</v>
      </c>
      <c r="K2551" t="str">
        <f t="shared" si="371"/>
        <v>41318</v>
      </c>
    </row>
    <row r="2552" spans="1:11" customFormat="1" x14ac:dyDescent="0.25">
      <c r="A2552" t="str">
        <f t="shared" si="356"/>
        <v>41</v>
      </c>
      <c r="B2552" t="s">
        <v>812</v>
      </c>
      <c r="C2552" t="str">
        <f t="shared" si="370"/>
        <v>101</v>
      </c>
      <c r="D2552" t="s">
        <v>912</v>
      </c>
      <c r="E2552" t="str">
        <f t="shared" si="369"/>
        <v>01</v>
      </c>
      <c r="F2552" t="str">
        <f>"003"</f>
        <v>003</v>
      </c>
      <c r="G2552" t="str">
        <f>""</f>
        <v/>
      </c>
      <c r="H2552" t="s">
        <v>0</v>
      </c>
      <c r="I2552" t="s">
        <v>4013</v>
      </c>
      <c r="J2552" t="s">
        <v>7614</v>
      </c>
      <c r="K2552" t="str">
        <f t="shared" si="371"/>
        <v>41318</v>
      </c>
    </row>
    <row r="2553" spans="1:11" customFormat="1" x14ac:dyDescent="0.25">
      <c r="A2553" t="str">
        <f t="shared" si="356"/>
        <v>41</v>
      </c>
      <c r="B2553" t="s">
        <v>812</v>
      </c>
      <c r="C2553" t="str">
        <f t="shared" si="370"/>
        <v>101</v>
      </c>
      <c r="D2553" t="s">
        <v>912</v>
      </c>
      <c r="E2553" t="str">
        <f t="shared" si="369"/>
        <v>01</v>
      </c>
      <c r="F2553" t="str">
        <f>"003"</f>
        <v>003</v>
      </c>
      <c r="G2553" t="str">
        <f>""</f>
        <v/>
      </c>
      <c r="H2553" t="s">
        <v>2</v>
      </c>
      <c r="I2553" t="s">
        <v>4013</v>
      </c>
      <c r="J2553" t="s">
        <v>7614</v>
      </c>
      <c r="K2553" t="str">
        <f t="shared" si="371"/>
        <v>41318</v>
      </c>
    </row>
    <row r="2554" spans="1:11" customFormat="1" x14ac:dyDescent="0.25">
      <c r="A2554" t="str">
        <f t="shared" si="356"/>
        <v>41</v>
      </c>
      <c r="B2554" t="s">
        <v>812</v>
      </c>
      <c r="C2554" t="str">
        <f t="shared" si="370"/>
        <v>101</v>
      </c>
      <c r="D2554" t="s">
        <v>912</v>
      </c>
      <c r="E2554" t="str">
        <f t="shared" si="369"/>
        <v>01</v>
      </c>
      <c r="F2554" t="str">
        <f>"004"</f>
        <v>004</v>
      </c>
      <c r="G2554" t="str">
        <f>""</f>
        <v/>
      </c>
      <c r="H2554" t="s">
        <v>1</v>
      </c>
      <c r="I2554" t="s">
        <v>4014</v>
      </c>
      <c r="J2554" t="s">
        <v>7615</v>
      </c>
      <c r="K2554" t="str">
        <f t="shared" si="371"/>
        <v>41318</v>
      </c>
    </row>
    <row r="2555" spans="1:11" customFormat="1" x14ac:dyDescent="0.25">
      <c r="A2555" t="str">
        <f t="shared" si="356"/>
        <v>41</v>
      </c>
      <c r="B2555" t="s">
        <v>812</v>
      </c>
      <c r="C2555" t="str">
        <f t="shared" si="370"/>
        <v>101</v>
      </c>
      <c r="D2555" t="s">
        <v>912</v>
      </c>
      <c r="E2555" t="str">
        <f t="shared" si="369"/>
        <v>01</v>
      </c>
      <c r="F2555" t="str">
        <f>"004"</f>
        <v>004</v>
      </c>
      <c r="G2555" t="str">
        <f>""</f>
        <v/>
      </c>
      <c r="H2555" t="s">
        <v>0</v>
      </c>
      <c r="I2555" t="s">
        <v>4014</v>
      </c>
      <c r="J2555" t="s">
        <v>7615</v>
      </c>
      <c r="K2555" t="str">
        <f t="shared" si="371"/>
        <v>41318</v>
      </c>
    </row>
    <row r="2556" spans="1:11" customFormat="1" x14ac:dyDescent="0.25">
      <c r="A2556" t="str">
        <f t="shared" si="356"/>
        <v>41</v>
      </c>
      <c r="B2556" t="s">
        <v>812</v>
      </c>
      <c r="C2556" t="str">
        <f t="shared" si="370"/>
        <v>101</v>
      </c>
      <c r="D2556" t="s">
        <v>912</v>
      </c>
      <c r="E2556" t="str">
        <f t="shared" si="369"/>
        <v>01</v>
      </c>
      <c r="F2556" t="str">
        <f>"005"</f>
        <v>005</v>
      </c>
      <c r="G2556" t="str">
        <f>""</f>
        <v/>
      </c>
      <c r="H2556" t="s">
        <v>1</v>
      </c>
      <c r="I2556" t="s">
        <v>4015</v>
      </c>
      <c r="J2556" t="s">
        <v>7616</v>
      </c>
      <c r="K2556" t="str">
        <f t="shared" si="371"/>
        <v>41318</v>
      </c>
    </row>
    <row r="2557" spans="1:11" customFormat="1" x14ac:dyDescent="0.25">
      <c r="A2557" t="str">
        <f t="shared" si="356"/>
        <v>41</v>
      </c>
      <c r="B2557" t="s">
        <v>812</v>
      </c>
      <c r="C2557" t="str">
        <f t="shared" si="370"/>
        <v>101</v>
      </c>
      <c r="D2557" t="s">
        <v>912</v>
      </c>
      <c r="E2557" t="str">
        <f t="shared" si="369"/>
        <v>01</v>
      </c>
      <c r="F2557" t="str">
        <f>"005"</f>
        <v>005</v>
      </c>
      <c r="G2557" t="str">
        <f>""</f>
        <v/>
      </c>
      <c r="H2557" t="s">
        <v>0</v>
      </c>
      <c r="I2557" t="s">
        <v>4015</v>
      </c>
      <c r="J2557" t="s">
        <v>7616</v>
      </c>
      <c r="K2557" t="str">
        <f t="shared" si="371"/>
        <v>41318</v>
      </c>
    </row>
    <row r="2558" spans="1:11" customFormat="1" x14ac:dyDescent="0.25">
      <c r="A2558" t="str">
        <f t="shared" si="356"/>
        <v>41</v>
      </c>
      <c r="B2558" t="s">
        <v>812</v>
      </c>
      <c r="C2558" t="str">
        <f t="shared" ref="C2558:C2583" si="372">"102"</f>
        <v>102</v>
      </c>
      <c r="D2558" t="s">
        <v>913</v>
      </c>
      <c r="E2558" t="str">
        <f t="shared" si="369"/>
        <v>01</v>
      </c>
      <c r="F2558" t="str">
        <f>"001"</f>
        <v>001</v>
      </c>
      <c r="G2558" t="str">
        <f>""</f>
        <v/>
      </c>
      <c r="H2558" t="s">
        <v>3</v>
      </c>
      <c r="I2558" t="s">
        <v>4016</v>
      </c>
      <c r="J2558" t="s">
        <v>7617</v>
      </c>
      <c r="K2558" t="str">
        <f t="shared" ref="K2558:K2583" si="373">"41520"</f>
        <v>41520</v>
      </c>
    </row>
    <row r="2559" spans="1:11" customFormat="1" x14ac:dyDescent="0.25">
      <c r="A2559" t="str">
        <f t="shared" si="356"/>
        <v>41</v>
      </c>
      <c r="B2559" t="s">
        <v>812</v>
      </c>
      <c r="C2559" t="str">
        <f t="shared" si="372"/>
        <v>102</v>
      </c>
      <c r="D2559" t="s">
        <v>913</v>
      </c>
      <c r="E2559" t="str">
        <f t="shared" si="369"/>
        <v>01</v>
      </c>
      <c r="F2559" t="str">
        <f>"002"</f>
        <v>002</v>
      </c>
      <c r="G2559" t="str">
        <f>""</f>
        <v/>
      </c>
      <c r="H2559" t="s">
        <v>1</v>
      </c>
      <c r="I2559" t="s">
        <v>4017</v>
      </c>
      <c r="J2559" t="s">
        <v>7618</v>
      </c>
      <c r="K2559" t="str">
        <f t="shared" si="373"/>
        <v>41520</v>
      </c>
    </row>
    <row r="2560" spans="1:11" customFormat="1" x14ac:dyDescent="0.25">
      <c r="A2560" t="str">
        <f t="shared" si="356"/>
        <v>41</v>
      </c>
      <c r="B2560" t="s">
        <v>812</v>
      </c>
      <c r="C2560" t="str">
        <f t="shared" si="372"/>
        <v>102</v>
      </c>
      <c r="D2560" t="s">
        <v>913</v>
      </c>
      <c r="E2560" t="str">
        <f t="shared" si="369"/>
        <v>01</v>
      </c>
      <c r="F2560" t="str">
        <f>"002"</f>
        <v>002</v>
      </c>
      <c r="G2560" t="str">
        <f>""</f>
        <v/>
      </c>
      <c r="H2560" t="s">
        <v>0</v>
      </c>
      <c r="I2560" t="s">
        <v>4017</v>
      </c>
      <c r="J2560" t="s">
        <v>7618</v>
      </c>
      <c r="K2560" t="str">
        <f t="shared" si="373"/>
        <v>41520</v>
      </c>
    </row>
    <row r="2561" spans="1:11" customFormat="1" x14ac:dyDescent="0.25">
      <c r="A2561" t="str">
        <f t="shared" si="356"/>
        <v>41</v>
      </c>
      <c r="B2561" t="s">
        <v>812</v>
      </c>
      <c r="C2561" t="str">
        <f t="shared" si="372"/>
        <v>102</v>
      </c>
      <c r="D2561" t="s">
        <v>913</v>
      </c>
      <c r="E2561" t="str">
        <f t="shared" si="369"/>
        <v>01</v>
      </c>
      <c r="F2561" t="str">
        <f>"003"</f>
        <v>003</v>
      </c>
      <c r="G2561" t="str">
        <f>""</f>
        <v/>
      </c>
      <c r="H2561" t="s">
        <v>1</v>
      </c>
      <c r="I2561" t="s">
        <v>4018</v>
      </c>
      <c r="J2561" t="s">
        <v>6915</v>
      </c>
      <c r="K2561" t="str">
        <f t="shared" si="373"/>
        <v>41520</v>
      </c>
    </row>
    <row r="2562" spans="1:11" customFormat="1" x14ac:dyDescent="0.25">
      <c r="A2562" t="str">
        <f t="shared" si="356"/>
        <v>41</v>
      </c>
      <c r="B2562" t="s">
        <v>812</v>
      </c>
      <c r="C2562" t="str">
        <f t="shared" si="372"/>
        <v>102</v>
      </c>
      <c r="D2562" t="s">
        <v>913</v>
      </c>
      <c r="E2562" t="str">
        <f t="shared" si="369"/>
        <v>01</v>
      </c>
      <c r="F2562" t="str">
        <f>"003"</f>
        <v>003</v>
      </c>
      <c r="G2562" t="str">
        <f>""</f>
        <v/>
      </c>
      <c r="H2562" t="s">
        <v>0</v>
      </c>
      <c r="I2562" t="s">
        <v>4018</v>
      </c>
      <c r="J2562" t="s">
        <v>6915</v>
      </c>
      <c r="K2562" t="str">
        <f t="shared" si="373"/>
        <v>41520</v>
      </c>
    </row>
    <row r="2563" spans="1:11" customFormat="1" x14ac:dyDescent="0.25">
      <c r="A2563" t="str">
        <f t="shared" ref="A2563:A2609" si="374">"41"</f>
        <v>41</v>
      </c>
      <c r="B2563" t="s">
        <v>812</v>
      </c>
      <c r="C2563" t="str">
        <f t="shared" si="372"/>
        <v>102</v>
      </c>
      <c r="D2563" t="s">
        <v>913</v>
      </c>
      <c r="E2563" t="str">
        <f t="shared" si="369"/>
        <v>01</v>
      </c>
      <c r="F2563" t="str">
        <f>"004"</f>
        <v>004</v>
      </c>
      <c r="G2563" t="str">
        <f>""</f>
        <v/>
      </c>
      <c r="H2563" t="s">
        <v>1</v>
      </c>
      <c r="I2563" t="s">
        <v>4018</v>
      </c>
      <c r="J2563" t="s">
        <v>6915</v>
      </c>
      <c r="K2563" t="str">
        <f t="shared" si="373"/>
        <v>41520</v>
      </c>
    </row>
    <row r="2564" spans="1:11" customFormat="1" x14ac:dyDescent="0.25">
      <c r="A2564" t="str">
        <f t="shared" si="374"/>
        <v>41</v>
      </c>
      <c r="B2564" t="s">
        <v>812</v>
      </c>
      <c r="C2564" t="str">
        <f t="shared" si="372"/>
        <v>102</v>
      </c>
      <c r="D2564" t="s">
        <v>913</v>
      </c>
      <c r="E2564" t="str">
        <f t="shared" si="369"/>
        <v>01</v>
      </c>
      <c r="F2564" t="str">
        <f>"004"</f>
        <v>004</v>
      </c>
      <c r="G2564" t="str">
        <f>""</f>
        <v/>
      </c>
      <c r="H2564" t="s">
        <v>0</v>
      </c>
      <c r="I2564" t="s">
        <v>4018</v>
      </c>
      <c r="J2564" t="s">
        <v>6915</v>
      </c>
      <c r="K2564" t="str">
        <f t="shared" si="373"/>
        <v>41520</v>
      </c>
    </row>
    <row r="2565" spans="1:11" customFormat="1" x14ac:dyDescent="0.25">
      <c r="A2565" t="str">
        <f t="shared" si="374"/>
        <v>41</v>
      </c>
      <c r="B2565" t="s">
        <v>812</v>
      </c>
      <c r="C2565" t="str">
        <f t="shared" si="372"/>
        <v>102</v>
      </c>
      <c r="D2565" t="s">
        <v>913</v>
      </c>
      <c r="E2565" t="str">
        <f t="shared" si="369"/>
        <v>01</v>
      </c>
      <c r="F2565" t="str">
        <f>"005"</f>
        <v>005</v>
      </c>
      <c r="G2565" t="str">
        <f>""</f>
        <v/>
      </c>
      <c r="H2565" t="s">
        <v>1</v>
      </c>
      <c r="I2565" t="s">
        <v>4019</v>
      </c>
      <c r="J2565" t="s">
        <v>7619</v>
      </c>
      <c r="K2565" t="str">
        <f t="shared" si="373"/>
        <v>41520</v>
      </c>
    </row>
    <row r="2566" spans="1:11" customFormat="1" x14ac:dyDescent="0.25">
      <c r="A2566" t="str">
        <f t="shared" si="374"/>
        <v>41</v>
      </c>
      <c r="B2566" t="s">
        <v>812</v>
      </c>
      <c r="C2566" t="str">
        <f t="shared" si="372"/>
        <v>102</v>
      </c>
      <c r="D2566" t="s">
        <v>913</v>
      </c>
      <c r="E2566" t="str">
        <f t="shared" si="369"/>
        <v>01</v>
      </c>
      <c r="F2566" t="str">
        <f>"005"</f>
        <v>005</v>
      </c>
      <c r="G2566" t="str">
        <f>""</f>
        <v/>
      </c>
      <c r="H2566" t="s">
        <v>0</v>
      </c>
      <c r="I2566" t="s">
        <v>4019</v>
      </c>
      <c r="J2566" t="s">
        <v>7619</v>
      </c>
      <c r="K2566" t="str">
        <f t="shared" si="373"/>
        <v>41520</v>
      </c>
    </row>
    <row r="2567" spans="1:11" customFormat="1" x14ac:dyDescent="0.25">
      <c r="A2567" t="str">
        <f t="shared" si="374"/>
        <v>41</v>
      </c>
      <c r="B2567" t="s">
        <v>812</v>
      </c>
      <c r="C2567" t="str">
        <f t="shared" si="372"/>
        <v>102</v>
      </c>
      <c r="D2567" t="s">
        <v>913</v>
      </c>
      <c r="E2567" t="str">
        <f>"02"</f>
        <v>02</v>
      </c>
      <c r="F2567" t="str">
        <f t="shared" ref="F2567:F2572" si="375">"001"</f>
        <v>001</v>
      </c>
      <c r="G2567" t="str">
        <f>""</f>
        <v/>
      </c>
      <c r="H2567" t="s">
        <v>1</v>
      </c>
      <c r="I2567" t="s">
        <v>4016</v>
      </c>
      <c r="J2567" t="s">
        <v>7617</v>
      </c>
      <c r="K2567" t="str">
        <f t="shared" si="373"/>
        <v>41520</v>
      </c>
    </row>
    <row r="2568" spans="1:11" customFormat="1" x14ac:dyDescent="0.25">
      <c r="A2568" t="str">
        <f t="shared" si="374"/>
        <v>41</v>
      </c>
      <c r="B2568" t="s">
        <v>812</v>
      </c>
      <c r="C2568" t="str">
        <f t="shared" si="372"/>
        <v>102</v>
      </c>
      <c r="D2568" t="s">
        <v>913</v>
      </c>
      <c r="E2568" t="str">
        <f>"02"</f>
        <v>02</v>
      </c>
      <c r="F2568" t="str">
        <f t="shared" si="375"/>
        <v>001</v>
      </c>
      <c r="G2568" t="str">
        <f>""</f>
        <v/>
      </c>
      <c r="H2568" t="s">
        <v>0</v>
      </c>
      <c r="I2568" t="s">
        <v>4016</v>
      </c>
      <c r="J2568" t="s">
        <v>7617</v>
      </c>
      <c r="K2568" t="str">
        <f t="shared" si="373"/>
        <v>41520</v>
      </c>
    </row>
    <row r="2569" spans="1:11" customFormat="1" x14ac:dyDescent="0.25">
      <c r="A2569" t="str">
        <f t="shared" si="374"/>
        <v>41</v>
      </c>
      <c r="B2569" t="s">
        <v>812</v>
      </c>
      <c r="C2569" t="str">
        <f t="shared" si="372"/>
        <v>102</v>
      </c>
      <c r="D2569" t="s">
        <v>913</v>
      </c>
      <c r="E2569" t="str">
        <f>"02"</f>
        <v>02</v>
      </c>
      <c r="F2569" t="str">
        <f t="shared" si="375"/>
        <v>001</v>
      </c>
      <c r="G2569" t="str">
        <f>""</f>
        <v/>
      </c>
      <c r="H2569" t="s">
        <v>2</v>
      </c>
      <c r="I2569" t="s">
        <v>4016</v>
      </c>
      <c r="J2569" t="s">
        <v>7617</v>
      </c>
      <c r="K2569" t="str">
        <f t="shared" si="373"/>
        <v>41520</v>
      </c>
    </row>
    <row r="2570" spans="1:11" customFormat="1" x14ac:dyDescent="0.25">
      <c r="A2570" t="str">
        <f t="shared" si="374"/>
        <v>41</v>
      </c>
      <c r="B2570" t="s">
        <v>812</v>
      </c>
      <c r="C2570" t="str">
        <f t="shared" si="372"/>
        <v>102</v>
      </c>
      <c r="D2570" t="s">
        <v>913</v>
      </c>
      <c r="E2570" t="str">
        <f t="shared" ref="E2570:E2583" si="376">"03"</f>
        <v>03</v>
      </c>
      <c r="F2570" t="str">
        <f t="shared" si="375"/>
        <v>001</v>
      </c>
      <c r="G2570" t="str">
        <f>""</f>
        <v/>
      </c>
      <c r="H2570" t="s">
        <v>1</v>
      </c>
      <c r="I2570" t="s">
        <v>4020</v>
      </c>
      <c r="J2570" t="s">
        <v>7620</v>
      </c>
      <c r="K2570" t="str">
        <f t="shared" si="373"/>
        <v>41520</v>
      </c>
    </row>
    <row r="2571" spans="1:11" customFormat="1" x14ac:dyDescent="0.25">
      <c r="A2571" t="str">
        <f t="shared" si="374"/>
        <v>41</v>
      </c>
      <c r="B2571" t="s">
        <v>812</v>
      </c>
      <c r="C2571" t="str">
        <f t="shared" si="372"/>
        <v>102</v>
      </c>
      <c r="D2571" t="s">
        <v>913</v>
      </c>
      <c r="E2571" t="str">
        <f t="shared" si="376"/>
        <v>03</v>
      </c>
      <c r="F2571" t="str">
        <f t="shared" si="375"/>
        <v>001</v>
      </c>
      <c r="G2571" t="str">
        <f>""</f>
        <v/>
      </c>
      <c r="H2571" t="s">
        <v>0</v>
      </c>
      <c r="I2571" t="s">
        <v>4020</v>
      </c>
      <c r="J2571" t="s">
        <v>7620</v>
      </c>
      <c r="K2571" t="str">
        <f t="shared" si="373"/>
        <v>41520</v>
      </c>
    </row>
    <row r="2572" spans="1:11" customFormat="1" x14ac:dyDescent="0.25">
      <c r="A2572" t="str">
        <f t="shared" si="374"/>
        <v>41</v>
      </c>
      <c r="B2572" t="s">
        <v>812</v>
      </c>
      <c r="C2572" t="str">
        <f t="shared" si="372"/>
        <v>102</v>
      </c>
      <c r="D2572" t="s">
        <v>913</v>
      </c>
      <c r="E2572" t="str">
        <f t="shared" si="376"/>
        <v>03</v>
      </c>
      <c r="F2572" t="str">
        <f t="shared" si="375"/>
        <v>001</v>
      </c>
      <c r="G2572" t="str">
        <f>""</f>
        <v/>
      </c>
      <c r="H2572" t="s">
        <v>2</v>
      </c>
      <c r="I2572" t="s">
        <v>4020</v>
      </c>
      <c r="J2572" t="s">
        <v>7620</v>
      </c>
      <c r="K2572" t="str">
        <f t="shared" si="373"/>
        <v>41520</v>
      </c>
    </row>
    <row r="2573" spans="1:11" customFormat="1" x14ac:dyDescent="0.25">
      <c r="A2573" t="str">
        <f t="shared" si="374"/>
        <v>41</v>
      </c>
      <c r="B2573" t="s">
        <v>812</v>
      </c>
      <c r="C2573" t="str">
        <f t="shared" si="372"/>
        <v>102</v>
      </c>
      <c r="D2573" t="s">
        <v>913</v>
      </c>
      <c r="E2573" t="str">
        <f t="shared" si="376"/>
        <v>03</v>
      </c>
      <c r="F2573" t="str">
        <f>"002"</f>
        <v>002</v>
      </c>
      <c r="G2573" t="str">
        <f>""</f>
        <v/>
      </c>
      <c r="H2573" t="s">
        <v>1</v>
      </c>
      <c r="I2573" t="s">
        <v>1826</v>
      </c>
      <c r="J2573" t="s">
        <v>7621</v>
      </c>
      <c r="K2573" t="str">
        <f t="shared" si="373"/>
        <v>41520</v>
      </c>
    </row>
    <row r="2574" spans="1:11" customFormat="1" x14ac:dyDescent="0.25">
      <c r="A2574" t="str">
        <f t="shared" si="374"/>
        <v>41</v>
      </c>
      <c r="B2574" t="s">
        <v>812</v>
      </c>
      <c r="C2574" t="str">
        <f t="shared" si="372"/>
        <v>102</v>
      </c>
      <c r="D2574" t="s">
        <v>913</v>
      </c>
      <c r="E2574" t="str">
        <f t="shared" si="376"/>
        <v>03</v>
      </c>
      <c r="F2574" t="str">
        <f>"002"</f>
        <v>002</v>
      </c>
      <c r="G2574" t="str">
        <f>""</f>
        <v/>
      </c>
      <c r="H2574" t="s">
        <v>0</v>
      </c>
      <c r="I2574" t="s">
        <v>1826</v>
      </c>
      <c r="J2574" t="s">
        <v>7621</v>
      </c>
      <c r="K2574" t="str">
        <f t="shared" si="373"/>
        <v>41520</v>
      </c>
    </row>
    <row r="2575" spans="1:11" customFormat="1" x14ac:dyDescent="0.25">
      <c r="A2575" t="str">
        <f t="shared" si="374"/>
        <v>41</v>
      </c>
      <c r="B2575" t="s">
        <v>812</v>
      </c>
      <c r="C2575" t="str">
        <f t="shared" si="372"/>
        <v>102</v>
      </c>
      <c r="D2575" t="s">
        <v>913</v>
      </c>
      <c r="E2575" t="str">
        <f t="shared" si="376"/>
        <v>03</v>
      </c>
      <c r="F2575" t="str">
        <f>"003"</f>
        <v>003</v>
      </c>
      <c r="G2575" t="str">
        <f>""</f>
        <v/>
      </c>
      <c r="H2575" t="s">
        <v>1</v>
      </c>
      <c r="I2575" t="s">
        <v>4021</v>
      </c>
      <c r="J2575" t="s">
        <v>7622</v>
      </c>
      <c r="K2575" t="str">
        <f t="shared" si="373"/>
        <v>41520</v>
      </c>
    </row>
    <row r="2576" spans="1:11" customFormat="1" x14ac:dyDescent="0.25">
      <c r="A2576" t="str">
        <f t="shared" si="374"/>
        <v>41</v>
      </c>
      <c r="B2576" t="s">
        <v>812</v>
      </c>
      <c r="C2576" t="str">
        <f t="shared" si="372"/>
        <v>102</v>
      </c>
      <c r="D2576" t="s">
        <v>913</v>
      </c>
      <c r="E2576" t="str">
        <f t="shared" si="376"/>
        <v>03</v>
      </c>
      <c r="F2576" t="str">
        <f>"003"</f>
        <v>003</v>
      </c>
      <c r="G2576" t="str">
        <f>""</f>
        <v/>
      </c>
      <c r="H2576" t="s">
        <v>0</v>
      </c>
      <c r="I2576" t="s">
        <v>4021</v>
      </c>
      <c r="J2576" t="s">
        <v>7622</v>
      </c>
      <c r="K2576" t="str">
        <f t="shared" si="373"/>
        <v>41520</v>
      </c>
    </row>
    <row r="2577" spans="1:11" customFormat="1" x14ac:dyDescent="0.25">
      <c r="A2577" t="str">
        <f t="shared" si="374"/>
        <v>41</v>
      </c>
      <c r="B2577" t="s">
        <v>812</v>
      </c>
      <c r="C2577" t="str">
        <f t="shared" si="372"/>
        <v>102</v>
      </c>
      <c r="D2577" t="s">
        <v>913</v>
      </c>
      <c r="E2577" t="str">
        <f t="shared" si="376"/>
        <v>03</v>
      </c>
      <c r="F2577" t="str">
        <f>"004"</f>
        <v>004</v>
      </c>
      <c r="G2577" t="str">
        <f>""</f>
        <v/>
      </c>
      <c r="H2577" t="s">
        <v>1</v>
      </c>
      <c r="I2577" t="s">
        <v>4021</v>
      </c>
      <c r="J2577" t="s">
        <v>7622</v>
      </c>
      <c r="K2577" t="str">
        <f t="shared" si="373"/>
        <v>41520</v>
      </c>
    </row>
    <row r="2578" spans="1:11" customFormat="1" x14ac:dyDescent="0.25">
      <c r="A2578" t="str">
        <f t="shared" si="374"/>
        <v>41</v>
      </c>
      <c r="B2578" t="s">
        <v>812</v>
      </c>
      <c r="C2578" t="str">
        <f t="shared" si="372"/>
        <v>102</v>
      </c>
      <c r="D2578" t="s">
        <v>913</v>
      </c>
      <c r="E2578" t="str">
        <f t="shared" si="376"/>
        <v>03</v>
      </c>
      <c r="F2578" t="str">
        <f>"004"</f>
        <v>004</v>
      </c>
      <c r="G2578" t="str">
        <f>""</f>
        <v/>
      </c>
      <c r="H2578" t="s">
        <v>0</v>
      </c>
      <c r="I2578" t="s">
        <v>4021</v>
      </c>
      <c r="J2578" t="s">
        <v>7622</v>
      </c>
      <c r="K2578" t="str">
        <f t="shared" si="373"/>
        <v>41520</v>
      </c>
    </row>
    <row r="2579" spans="1:11" customFormat="1" x14ac:dyDescent="0.25">
      <c r="A2579" t="str">
        <f t="shared" si="374"/>
        <v>41</v>
      </c>
      <c r="B2579" t="s">
        <v>812</v>
      </c>
      <c r="C2579" t="str">
        <f t="shared" si="372"/>
        <v>102</v>
      </c>
      <c r="D2579" t="s">
        <v>913</v>
      </c>
      <c r="E2579" t="str">
        <f t="shared" si="376"/>
        <v>03</v>
      </c>
      <c r="F2579" t="str">
        <f>"005"</f>
        <v>005</v>
      </c>
      <c r="G2579" t="str">
        <f>""</f>
        <v/>
      </c>
      <c r="H2579" t="s">
        <v>1</v>
      </c>
      <c r="I2579" t="s">
        <v>4022</v>
      </c>
      <c r="J2579" t="s">
        <v>7623</v>
      </c>
      <c r="K2579" t="str">
        <f t="shared" si="373"/>
        <v>41520</v>
      </c>
    </row>
    <row r="2580" spans="1:11" customFormat="1" x14ac:dyDescent="0.25">
      <c r="A2580" t="str">
        <f t="shared" si="374"/>
        <v>41</v>
      </c>
      <c r="B2580" t="s">
        <v>812</v>
      </c>
      <c r="C2580" t="str">
        <f t="shared" si="372"/>
        <v>102</v>
      </c>
      <c r="D2580" t="s">
        <v>913</v>
      </c>
      <c r="E2580" t="str">
        <f t="shared" si="376"/>
        <v>03</v>
      </c>
      <c r="F2580" t="str">
        <f>"005"</f>
        <v>005</v>
      </c>
      <c r="G2580" t="str">
        <f>""</f>
        <v/>
      </c>
      <c r="H2580" t="s">
        <v>0</v>
      </c>
      <c r="I2580" t="s">
        <v>4022</v>
      </c>
      <c r="J2580" t="s">
        <v>7623</v>
      </c>
      <c r="K2580" t="str">
        <f t="shared" si="373"/>
        <v>41520</v>
      </c>
    </row>
    <row r="2581" spans="1:11" customFormat="1" x14ac:dyDescent="0.25">
      <c r="A2581" t="str">
        <f t="shared" si="374"/>
        <v>41</v>
      </c>
      <c r="B2581" t="s">
        <v>812</v>
      </c>
      <c r="C2581" t="str">
        <f t="shared" si="372"/>
        <v>102</v>
      </c>
      <c r="D2581" t="s">
        <v>913</v>
      </c>
      <c r="E2581" t="str">
        <f t="shared" si="376"/>
        <v>03</v>
      </c>
      <c r="F2581" t="str">
        <f>"005"</f>
        <v>005</v>
      </c>
      <c r="G2581" t="str">
        <f>""</f>
        <v/>
      </c>
      <c r="H2581" t="s">
        <v>2</v>
      </c>
      <c r="I2581" t="s">
        <v>4022</v>
      </c>
      <c r="J2581" t="s">
        <v>7623</v>
      </c>
      <c r="K2581" t="str">
        <f t="shared" si="373"/>
        <v>41520</v>
      </c>
    </row>
    <row r="2582" spans="1:11" customFormat="1" x14ac:dyDescent="0.25">
      <c r="A2582" t="str">
        <f t="shared" si="374"/>
        <v>41</v>
      </c>
      <c r="B2582" t="s">
        <v>812</v>
      </c>
      <c r="C2582" t="str">
        <f t="shared" si="372"/>
        <v>102</v>
      </c>
      <c r="D2582" t="s">
        <v>913</v>
      </c>
      <c r="E2582" t="str">
        <f t="shared" si="376"/>
        <v>03</v>
      </c>
      <c r="F2582" t="str">
        <f>"006"</f>
        <v>006</v>
      </c>
      <c r="G2582" t="str">
        <f>""</f>
        <v/>
      </c>
      <c r="H2582" t="s">
        <v>1</v>
      </c>
      <c r="I2582" t="s">
        <v>1826</v>
      </c>
      <c r="J2582" t="s">
        <v>7621</v>
      </c>
      <c r="K2582" t="str">
        <f t="shared" si="373"/>
        <v>41520</v>
      </c>
    </row>
    <row r="2583" spans="1:11" customFormat="1" x14ac:dyDescent="0.25">
      <c r="A2583" t="str">
        <f t="shared" si="374"/>
        <v>41</v>
      </c>
      <c r="B2583" t="s">
        <v>812</v>
      </c>
      <c r="C2583" t="str">
        <f t="shared" si="372"/>
        <v>102</v>
      </c>
      <c r="D2583" t="s">
        <v>913</v>
      </c>
      <c r="E2583" t="str">
        <f t="shared" si="376"/>
        <v>03</v>
      </c>
      <c r="F2583" t="str">
        <f>"006"</f>
        <v>006</v>
      </c>
      <c r="G2583" t="str">
        <f>""</f>
        <v/>
      </c>
      <c r="H2583" t="s">
        <v>0</v>
      </c>
      <c r="I2583" t="s">
        <v>1826</v>
      </c>
      <c r="J2583" t="s">
        <v>7621</v>
      </c>
      <c r="K2583" t="str">
        <f t="shared" si="373"/>
        <v>41520</v>
      </c>
    </row>
    <row r="2584" spans="1:11" customFormat="1" x14ac:dyDescent="0.25">
      <c r="A2584" t="str">
        <f t="shared" si="374"/>
        <v>41</v>
      </c>
      <c r="B2584" t="s">
        <v>812</v>
      </c>
      <c r="C2584" t="str">
        <f>"901"</f>
        <v>901</v>
      </c>
      <c r="D2584" t="s">
        <v>914</v>
      </c>
      <c r="E2584" t="str">
        <f t="shared" ref="E2584:E2609" si="377">"01"</f>
        <v>01</v>
      </c>
      <c r="F2584" t="str">
        <f>"001"</f>
        <v>001</v>
      </c>
      <c r="G2584" t="str">
        <f>""</f>
        <v/>
      </c>
      <c r="H2584" t="s">
        <v>1</v>
      </c>
      <c r="I2584" t="s">
        <v>2113</v>
      </c>
      <c r="J2584" t="s">
        <v>7580</v>
      </c>
      <c r="K2584" t="str">
        <f>"41439"</f>
        <v>41439</v>
      </c>
    </row>
    <row r="2585" spans="1:11" customFormat="1" x14ac:dyDescent="0.25">
      <c r="A2585" t="str">
        <f t="shared" si="374"/>
        <v>41</v>
      </c>
      <c r="B2585" t="s">
        <v>812</v>
      </c>
      <c r="C2585" t="str">
        <f>"901"</f>
        <v>901</v>
      </c>
      <c r="D2585" t="s">
        <v>914</v>
      </c>
      <c r="E2585" t="str">
        <f t="shared" si="377"/>
        <v>01</v>
      </c>
      <c r="F2585" t="str">
        <f>"001"</f>
        <v>001</v>
      </c>
      <c r="G2585" t="str">
        <f>""</f>
        <v/>
      </c>
      <c r="H2585" t="s">
        <v>0</v>
      </c>
      <c r="I2585" t="s">
        <v>2113</v>
      </c>
      <c r="J2585" t="s">
        <v>7580</v>
      </c>
      <c r="K2585" t="str">
        <f>"41439"</f>
        <v>41439</v>
      </c>
    </row>
    <row r="2586" spans="1:11" customFormat="1" x14ac:dyDescent="0.25">
      <c r="A2586" t="str">
        <f t="shared" si="374"/>
        <v>41</v>
      </c>
      <c r="B2586" t="s">
        <v>812</v>
      </c>
      <c r="C2586" t="str">
        <f>"901"</f>
        <v>901</v>
      </c>
      <c r="D2586" t="s">
        <v>914</v>
      </c>
      <c r="E2586" t="str">
        <f t="shared" si="377"/>
        <v>01</v>
      </c>
      <c r="F2586" t="str">
        <f>"002"</f>
        <v>002</v>
      </c>
      <c r="G2586" t="str">
        <f>""</f>
        <v/>
      </c>
      <c r="H2586" t="s">
        <v>3</v>
      </c>
      <c r="I2586" t="s">
        <v>2113</v>
      </c>
      <c r="J2586" t="s">
        <v>7580</v>
      </c>
      <c r="K2586" t="str">
        <f>"41439"</f>
        <v>41439</v>
      </c>
    </row>
    <row r="2587" spans="1:11" customFormat="1" x14ac:dyDescent="0.25">
      <c r="A2587" t="str">
        <f t="shared" si="374"/>
        <v>41</v>
      </c>
      <c r="B2587" t="s">
        <v>812</v>
      </c>
      <c r="C2587" t="str">
        <f>"901"</f>
        <v>901</v>
      </c>
      <c r="D2587" t="s">
        <v>914</v>
      </c>
      <c r="E2587" t="str">
        <f t="shared" si="377"/>
        <v>01</v>
      </c>
      <c r="F2587" t="str">
        <f>"003"</f>
        <v>003</v>
      </c>
      <c r="G2587" t="str">
        <f>""</f>
        <v/>
      </c>
      <c r="H2587" t="s">
        <v>3</v>
      </c>
      <c r="I2587" t="s">
        <v>2113</v>
      </c>
      <c r="J2587" t="s">
        <v>7580</v>
      </c>
      <c r="K2587" t="str">
        <f>"41439"</f>
        <v>41439</v>
      </c>
    </row>
    <row r="2588" spans="1:11" customFormat="1" x14ac:dyDescent="0.25">
      <c r="A2588" t="str">
        <f t="shared" si="374"/>
        <v>41</v>
      </c>
      <c r="B2588" t="s">
        <v>812</v>
      </c>
      <c r="C2588" t="str">
        <f t="shared" ref="C2588:C2595" si="378">"902"</f>
        <v>902</v>
      </c>
      <c r="D2588" t="s">
        <v>915</v>
      </c>
      <c r="E2588" t="str">
        <f t="shared" si="377"/>
        <v>01</v>
      </c>
      <c r="F2588" t="str">
        <f>"001"</f>
        <v>001</v>
      </c>
      <c r="G2588" t="str">
        <f>"01"</f>
        <v>01</v>
      </c>
      <c r="H2588" t="s">
        <v>1</v>
      </c>
      <c r="I2588" t="s">
        <v>4023</v>
      </c>
      <c r="J2588" t="s">
        <v>7624</v>
      </c>
      <c r="K2588" t="str">
        <f>"41140"</f>
        <v>41140</v>
      </c>
    </row>
    <row r="2589" spans="1:11" customFormat="1" x14ac:dyDescent="0.25">
      <c r="A2589" t="str">
        <f t="shared" si="374"/>
        <v>41</v>
      </c>
      <c r="B2589" t="s">
        <v>812</v>
      </c>
      <c r="C2589" t="str">
        <f t="shared" si="378"/>
        <v>902</v>
      </c>
      <c r="D2589" t="s">
        <v>915</v>
      </c>
      <c r="E2589" t="str">
        <f t="shared" si="377"/>
        <v>01</v>
      </c>
      <c r="F2589" t="str">
        <f>"001"</f>
        <v>001</v>
      </c>
      <c r="G2589" t="str">
        <f>"02"</f>
        <v>02</v>
      </c>
      <c r="H2589" t="s">
        <v>0</v>
      </c>
      <c r="I2589" t="s">
        <v>37</v>
      </c>
      <c r="J2589" t="s">
        <v>7625</v>
      </c>
      <c r="K2589" t="str">
        <f>"41150"</f>
        <v>41150</v>
      </c>
    </row>
    <row r="2590" spans="1:11" customFormat="1" x14ac:dyDescent="0.25">
      <c r="A2590" t="str">
        <f t="shared" si="374"/>
        <v>41</v>
      </c>
      <c r="B2590" t="s">
        <v>812</v>
      </c>
      <c r="C2590" t="str">
        <f t="shared" si="378"/>
        <v>902</v>
      </c>
      <c r="D2590" t="s">
        <v>915</v>
      </c>
      <c r="E2590" t="str">
        <f t="shared" si="377"/>
        <v>01</v>
      </c>
      <c r="F2590" t="str">
        <f>"002"</f>
        <v>002</v>
      </c>
      <c r="G2590" t="str">
        <f>""</f>
        <v/>
      </c>
      <c r="H2590" t="s">
        <v>1</v>
      </c>
      <c r="I2590" t="s">
        <v>4024</v>
      </c>
      <c r="J2590" t="s">
        <v>7626</v>
      </c>
      <c r="K2590" t="str">
        <f t="shared" ref="K2590:K2595" si="379">"41140"</f>
        <v>41140</v>
      </c>
    </row>
    <row r="2591" spans="1:11" customFormat="1" x14ac:dyDescent="0.25">
      <c r="A2591" t="str">
        <f t="shared" si="374"/>
        <v>41</v>
      </c>
      <c r="B2591" t="s">
        <v>812</v>
      </c>
      <c r="C2591" t="str">
        <f t="shared" si="378"/>
        <v>902</v>
      </c>
      <c r="D2591" t="s">
        <v>915</v>
      </c>
      <c r="E2591" t="str">
        <f t="shared" si="377"/>
        <v>01</v>
      </c>
      <c r="F2591" t="str">
        <f>"002"</f>
        <v>002</v>
      </c>
      <c r="G2591" t="str">
        <f>""</f>
        <v/>
      </c>
      <c r="H2591" t="s">
        <v>0</v>
      </c>
      <c r="I2591" t="s">
        <v>4024</v>
      </c>
      <c r="J2591" t="s">
        <v>7626</v>
      </c>
      <c r="K2591" t="str">
        <f t="shared" si="379"/>
        <v>41140</v>
      </c>
    </row>
    <row r="2592" spans="1:11" customFormat="1" x14ac:dyDescent="0.25">
      <c r="A2592" t="str">
        <f t="shared" si="374"/>
        <v>41</v>
      </c>
      <c r="B2592" t="s">
        <v>812</v>
      </c>
      <c r="C2592" t="str">
        <f t="shared" si="378"/>
        <v>902</v>
      </c>
      <c r="D2592" t="s">
        <v>915</v>
      </c>
      <c r="E2592" t="str">
        <f t="shared" si="377"/>
        <v>01</v>
      </c>
      <c r="F2592" t="str">
        <f>"003"</f>
        <v>003</v>
      </c>
      <c r="G2592" t="str">
        <f>""</f>
        <v/>
      </c>
      <c r="H2592" t="s">
        <v>1</v>
      </c>
      <c r="I2592" t="s">
        <v>97</v>
      </c>
      <c r="J2592" t="s">
        <v>7627</v>
      </c>
      <c r="K2592" t="str">
        <f t="shared" si="379"/>
        <v>41140</v>
      </c>
    </row>
    <row r="2593" spans="1:11" customFormat="1" x14ac:dyDescent="0.25">
      <c r="A2593" t="str">
        <f t="shared" si="374"/>
        <v>41</v>
      </c>
      <c r="B2593" t="s">
        <v>812</v>
      </c>
      <c r="C2593" t="str">
        <f t="shared" si="378"/>
        <v>902</v>
      </c>
      <c r="D2593" t="s">
        <v>915</v>
      </c>
      <c r="E2593" t="str">
        <f t="shared" si="377"/>
        <v>01</v>
      </c>
      <c r="F2593" t="str">
        <f>"003"</f>
        <v>003</v>
      </c>
      <c r="G2593" t="str">
        <f>""</f>
        <v/>
      </c>
      <c r="H2593" t="s">
        <v>0</v>
      </c>
      <c r="I2593" t="s">
        <v>97</v>
      </c>
      <c r="J2593" t="s">
        <v>7627</v>
      </c>
      <c r="K2593" t="str">
        <f t="shared" si="379"/>
        <v>41140</v>
      </c>
    </row>
    <row r="2594" spans="1:11" customFormat="1" x14ac:dyDescent="0.25">
      <c r="A2594" t="str">
        <f t="shared" si="374"/>
        <v>41</v>
      </c>
      <c r="B2594" t="s">
        <v>812</v>
      </c>
      <c r="C2594" t="str">
        <f t="shared" si="378"/>
        <v>902</v>
      </c>
      <c r="D2594" t="s">
        <v>915</v>
      </c>
      <c r="E2594" t="str">
        <f t="shared" si="377"/>
        <v>01</v>
      </c>
      <c r="F2594" t="str">
        <f>"004"</f>
        <v>004</v>
      </c>
      <c r="G2594" t="str">
        <f>""</f>
        <v/>
      </c>
      <c r="H2594" t="s">
        <v>1</v>
      </c>
      <c r="I2594" t="s">
        <v>4025</v>
      </c>
      <c r="J2594" t="s">
        <v>7628</v>
      </c>
      <c r="K2594" t="str">
        <f t="shared" si="379"/>
        <v>41140</v>
      </c>
    </row>
    <row r="2595" spans="1:11" customFormat="1" x14ac:dyDescent="0.25">
      <c r="A2595" t="str">
        <f t="shared" si="374"/>
        <v>41</v>
      </c>
      <c r="B2595" t="s">
        <v>812</v>
      </c>
      <c r="C2595" t="str">
        <f t="shared" si="378"/>
        <v>902</v>
      </c>
      <c r="D2595" t="s">
        <v>915</v>
      </c>
      <c r="E2595" t="str">
        <f t="shared" si="377"/>
        <v>01</v>
      </c>
      <c r="F2595" t="str">
        <f>"004"</f>
        <v>004</v>
      </c>
      <c r="G2595" t="str">
        <f>""</f>
        <v/>
      </c>
      <c r="H2595" t="s">
        <v>0</v>
      </c>
      <c r="I2595" t="s">
        <v>4025</v>
      </c>
      <c r="J2595" t="s">
        <v>7628</v>
      </c>
      <c r="K2595" t="str">
        <f t="shared" si="379"/>
        <v>41140</v>
      </c>
    </row>
    <row r="2596" spans="1:11" customFormat="1" x14ac:dyDescent="0.25">
      <c r="A2596" t="str">
        <f t="shared" si="374"/>
        <v>41</v>
      </c>
      <c r="B2596" t="s">
        <v>812</v>
      </c>
      <c r="C2596" t="str">
        <f t="shared" ref="C2596:C2606" si="380">"903"</f>
        <v>903</v>
      </c>
      <c r="D2596" t="s">
        <v>916</v>
      </c>
      <c r="E2596" t="str">
        <f t="shared" si="377"/>
        <v>01</v>
      </c>
      <c r="F2596" t="str">
        <f>"001"</f>
        <v>001</v>
      </c>
      <c r="G2596" t="str">
        <f>""</f>
        <v/>
      </c>
      <c r="H2596" t="s">
        <v>3</v>
      </c>
      <c r="I2596" t="s">
        <v>4026</v>
      </c>
      <c r="J2596" t="s">
        <v>7629</v>
      </c>
      <c r="K2596" t="str">
        <f t="shared" ref="K2596:K2606" si="381">"41749"</f>
        <v>41749</v>
      </c>
    </row>
    <row r="2597" spans="1:11" customFormat="1" x14ac:dyDescent="0.25">
      <c r="A2597" t="str">
        <f t="shared" si="374"/>
        <v>41</v>
      </c>
      <c r="B2597" t="s">
        <v>812</v>
      </c>
      <c r="C2597" t="str">
        <f t="shared" si="380"/>
        <v>903</v>
      </c>
      <c r="D2597" t="s">
        <v>916</v>
      </c>
      <c r="E2597" t="str">
        <f t="shared" si="377"/>
        <v>01</v>
      </c>
      <c r="F2597" t="str">
        <f>"002"</f>
        <v>002</v>
      </c>
      <c r="G2597" t="str">
        <f>""</f>
        <v/>
      </c>
      <c r="H2597" t="s">
        <v>1</v>
      </c>
      <c r="I2597" t="s">
        <v>4027</v>
      </c>
      <c r="J2597" t="s">
        <v>7630</v>
      </c>
      <c r="K2597" t="str">
        <f t="shared" si="381"/>
        <v>41749</v>
      </c>
    </row>
    <row r="2598" spans="1:11" customFormat="1" x14ac:dyDescent="0.25">
      <c r="A2598" t="str">
        <f t="shared" si="374"/>
        <v>41</v>
      </c>
      <c r="B2598" t="s">
        <v>812</v>
      </c>
      <c r="C2598" t="str">
        <f t="shared" si="380"/>
        <v>903</v>
      </c>
      <c r="D2598" t="s">
        <v>916</v>
      </c>
      <c r="E2598" t="str">
        <f t="shared" si="377"/>
        <v>01</v>
      </c>
      <c r="F2598" t="str">
        <f>"002"</f>
        <v>002</v>
      </c>
      <c r="G2598" t="str">
        <f>""</f>
        <v/>
      </c>
      <c r="H2598" t="s">
        <v>0</v>
      </c>
      <c r="I2598" t="s">
        <v>4027</v>
      </c>
      <c r="J2598" t="s">
        <v>7630</v>
      </c>
      <c r="K2598" t="str">
        <f t="shared" si="381"/>
        <v>41749</v>
      </c>
    </row>
    <row r="2599" spans="1:11" customFormat="1" x14ac:dyDescent="0.25">
      <c r="A2599" t="str">
        <f t="shared" si="374"/>
        <v>41</v>
      </c>
      <c r="B2599" t="s">
        <v>812</v>
      </c>
      <c r="C2599" t="str">
        <f t="shared" si="380"/>
        <v>903</v>
      </c>
      <c r="D2599" t="s">
        <v>916</v>
      </c>
      <c r="E2599" t="str">
        <f t="shared" si="377"/>
        <v>01</v>
      </c>
      <c r="F2599" t="str">
        <f>"003"</f>
        <v>003</v>
      </c>
      <c r="G2599" t="str">
        <f>""</f>
        <v/>
      </c>
      <c r="H2599" t="s">
        <v>1</v>
      </c>
      <c r="I2599" t="s">
        <v>4028</v>
      </c>
      <c r="J2599" t="s">
        <v>6949</v>
      </c>
      <c r="K2599" t="str">
        <f t="shared" si="381"/>
        <v>41749</v>
      </c>
    </row>
    <row r="2600" spans="1:11" customFormat="1" x14ac:dyDescent="0.25">
      <c r="A2600" t="str">
        <f t="shared" si="374"/>
        <v>41</v>
      </c>
      <c r="B2600" t="s">
        <v>812</v>
      </c>
      <c r="C2600" t="str">
        <f t="shared" si="380"/>
        <v>903</v>
      </c>
      <c r="D2600" t="s">
        <v>916</v>
      </c>
      <c r="E2600" t="str">
        <f t="shared" si="377"/>
        <v>01</v>
      </c>
      <c r="F2600" t="str">
        <f>"003"</f>
        <v>003</v>
      </c>
      <c r="G2600" t="str">
        <f>""</f>
        <v/>
      </c>
      <c r="H2600" t="s">
        <v>0</v>
      </c>
      <c r="I2600" t="s">
        <v>4028</v>
      </c>
      <c r="J2600" t="s">
        <v>6949</v>
      </c>
      <c r="K2600" t="str">
        <f t="shared" si="381"/>
        <v>41749</v>
      </c>
    </row>
    <row r="2601" spans="1:11" customFormat="1" x14ac:dyDescent="0.25">
      <c r="A2601" t="str">
        <f t="shared" si="374"/>
        <v>41</v>
      </c>
      <c r="B2601" t="s">
        <v>812</v>
      </c>
      <c r="C2601" t="str">
        <f t="shared" si="380"/>
        <v>903</v>
      </c>
      <c r="D2601" t="s">
        <v>916</v>
      </c>
      <c r="E2601" t="str">
        <f t="shared" si="377"/>
        <v>01</v>
      </c>
      <c r="F2601" t="str">
        <f>"003"</f>
        <v>003</v>
      </c>
      <c r="G2601" t="str">
        <f>""</f>
        <v/>
      </c>
      <c r="H2601" t="s">
        <v>2</v>
      </c>
      <c r="I2601" t="s">
        <v>4028</v>
      </c>
      <c r="J2601" t="s">
        <v>6949</v>
      </c>
      <c r="K2601" t="str">
        <f t="shared" si="381"/>
        <v>41749</v>
      </c>
    </row>
    <row r="2602" spans="1:11" customFormat="1" x14ac:dyDescent="0.25">
      <c r="A2602" t="str">
        <f t="shared" si="374"/>
        <v>41</v>
      </c>
      <c r="B2602" t="s">
        <v>812</v>
      </c>
      <c r="C2602" t="str">
        <f t="shared" si="380"/>
        <v>903</v>
      </c>
      <c r="D2602" t="s">
        <v>916</v>
      </c>
      <c r="E2602" t="str">
        <f t="shared" si="377"/>
        <v>01</v>
      </c>
      <c r="F2602" t="str">
        <f>"004"</f>
        <v>004</v>
      </c>
      <c r="G2602" t="str">
        <f>""</f>
        <v/>
      </c>
      <c r="H2602" t="s">
        <v>3</v>
      </c>
      <c r="I2602" t="s">
        <v>4027</v>
      </c>
      <c r="J2602" t="s">
        <v>7630</v>
      </c>
      <c r="K2602" t="str">
        <f t="shared" si="381"/>
        <v>41749</v>
      </c>
    </row>
    <row r="2603" spans="1:11" customFormat="1" x14ac:dyDescent="0.25">
      <c r="A2603" t="str">
        <f t="shared" si="374"/>
        <v>41</v>
      </c>
      <c r="B2603" t="s">
        <v>812</v>
      </c>
      <c r="C2603" t="str">
        <f t="shared" si="380"/>
        <v>903</v>
      </c>
      <c r="D2603" t="s">
        <v>916</v>
      </c>
      <c r="E2603" t="str">
        <f t="shared" si="377"/>
        <v>01</v>
      </c>
      <c r="F2603" t="str">
        <f>"005"</f>
        <v>005</v>
      </c>
      <c r="G2603" t="str">
        <f>""</f>
        <v/>
      </c>
      <c r="H2603" t="s">
        <v>1</v>
      </c>
      <c r="I2603" t="s">
        <v>4026</v>
      </c>
      <c r="J2603" t="s">
        <v>7629</v>
      </c>
      <c r="K2603" t="str">
        <f t="shared" si="381"/>
        <v>41749</v>
      </c>
    </row>
    <row r="2604" spans="1:11" customFormat="1" x14ac:dyDescent="0.25">
      <c r="A2604" t="str">
        <f t="shared" si="374"/>
        <v>41</v>
      </c>
      <c r="B2604" t="s">
        <v>812</v>
      </c>
      <c r="C2604" t="str">
        <f t="shared" si="380"/>
        <v>903</v>
      </c>
      <c r="D2604" t="s">
        <v>916</v>
      </c>
      <c r="E2604" t="str">
        <f t="shared" si="377"/>
        <v>01</v>
      </c>
      <c r="F2604" t="str">
        <f>"005"</f>
        <v>005</v>
      </c>
      <c r="G2604" t="str">
        <f>""</f>
        <v/>
      </c>
      <c r="H2604" t="s">
        <v>0</v>
      </c>
      <c r="I2604" t="s">
        <v>4026</v>
      </c>
      <c r="J2604" t="s">
        <v>7629</v>
      </c>
      <c r="K2604" t="str">
        <f t="shared" si="381"/>
        <v>41749</v>
      </c>
    </row>
    <row r="2605" spans="1:11" customFormat="1" x14ac:dyDescent="0.25">
      <c r="A2605" t="str">
        <f t="shared" si="374"/>
        <v>41</v>
      </c>
      <c r="B2605" t="s">
        <v>812</v>
      </c>
      <c r="C2605" t="str">
        <f t="shared" si="380"/>
        <v>903</v>
      </c>
      <c r="D2605" t="s">
        <v>916</v>
      </c>
      <c r="E2605" t="str">
        <f t="shared" si="377"/>
        <v>01</v>
      </c>
      <c r="F2605" t="str">
        <f>"005"</f>
        <v>005</v>
      </c>
      <c r="G2605" t="str">
        <f>""</f>
        <v/>
      </c>
      <c r="H2605" t="s">
        <v>2</v>
      </c>
      <c r="I2605" t="s">
        <v>4026</v>
      </c>
      <c r="J2605" t="s">
        <v>7629</v>
      </c>
      <c r="K2605" t="str">
        <f t="shared" si="381"/>
        <v>41749</v>
      </c>
    </row>
    <row r="2606" spans="1:11" customFormat="1" x14ac:dyDescent="0.25">
      <c r="A2606" t="str">
        <f t="shared" si="374"/>
        <v>41</v>
      </c>
      <c r="B2606" t="s">
        <v>812</v>
      </c>
      <c r="C2606" t="str">
        <f t="shared" si="380"/>
        <v>903</v>
      </c>
      <c r="D2606" t="s">
        <v>916</v>
      </c>
      <c r="E2606" t="str">
        <f t="shared" si="377"/>
        <v>01</v>
      </c>
      <c r="F2606" t="str">
        <f>"006"</f>
        <v>006</v>
      </c>
      <c r="G2606" t="str">
        <f>""</f>
        <v/>
      </c>
      <c r="H2606" t="s">
        <v>3</v>
      </c>
      <c r="I2606" t="s">
        <v>4027</v>
      </c>
      <c r="J2606" t="s">
        <v>7630</v>
      </c>
      <c r="K2606" t="str">
        <f t="shared" si="381"/>
        <v>41749</v>
      </c>
    </row>
    <row r="2607" spans="1:11" customFormat="1" x14ac:dyDescent="0.25">
      <c r="A2607" t="str">
        <f t="shared" si="374"/>
        <v>41</v>
      </c>
      <c r="B2607" t="s">
        <v>812</v>
      </c>
      <c r="C2607" t="str">
        <f>"904"</f>
        <v>904</v>
      </c>
      <c r="D2607" t="s">
        <v>917</v>
      </c>
      <c r="E2607" t="str">
        <f t="shared" si="377"/>
        <v>01</v>
      </c>
      <c r="F2607" t="str">
        <f>"001"</f>
        <v>001</v>
      </c>
      <c r="G2607" t="str">
        <f>""</f>
        <v/>
      </c>
      <c r="H2607" t="s">
        <v>1</v>
      </c>
      <c r="I2607" t="s">
        <v>3490</v>
      </c>
      <c r="J2607" t="s">
        <v>7631</v>
      </c>
      <c r="K2607" t="str">
        <f>"41719"</f>
        <v>41719</v>
      </c>
    </row>
    <row r="2608" spans="1:11" customFormat="1" x14ac:dyDescent="0.25">
      <c r="A2608" t="str">
        <f t="shared" si="374"/>
        <v>41</v>
      </c>
      <c r="B2608" t="s">
        <v>812</v>
      </c>
      <c r="C2608" t="str">
        <f>"904"</f>
        <v>904</v>
      </c>
      <c r="D2608" t="s">
        <v>917</v>
      </c>
      <c r="E2608" t="str">
        <f t="shared" si="377"/>
        <v>01</v>
      </c>
      <c r="F2608" t="str">
        <f>"001"</f>
        <v>001</v>
      </c>
      <c r="G2608" t="str">
        <f>""</f>
        <v/>
      </c>
      <c r="H2608" t="s">
        <v>0</v>
      </c>
      <c r="I2608" t="s">
        <v>3490</v>
      </c>
      <c r="J2608" t="s">
        <v>7631</v>
      </c>
      <c r="K2608" t="str">
        <f>"41719"</f>
        <v>41719</v>
      </c>
    </row>
    <row r="2609" spans="1:11" customFormat="1" x14ac:dyDescent="0.25">
      <c r="A2609" t="str">
        <f t="shared" si="374"/>
        <v>41</v>
      </c>
      <c r="B2609" t="s">
        <v>812</v>
      </c>
      <c r="C2609" t="str">
        <f>"904"</f>
        <v>904</v>
      </c>
      <c r="D2609" t="s">
        <v>917</v>
      </c>
      <c r="E2609" t="str">
        <f t="shared" si="377"/>
        <v>01</v>
      </c>
      <c r="F2609" t="str">
        <f>"001"</f>
        <v>001</v>
      </c>
      <c r="G2609" t="str">
        <f>""</f>
        <v/>
      </c>
      <c r="H2609" t="s">
        <v>2</v>
      </c>
      <c r="I2609" t="s">
        <v>3490</v>
      </c>
      <c r="J2609" t="s">
        <v>7631</v>
      </c>
      <c r="K2609" t="str">
        <f>"41719"</f>
        <v>41719</v>
      </c>
    </row>
    <row r="2610" spans="1:11" customFormat="1" x14ac:dyDescent="0.25">
      <c r="J2610" t="s">
        <v>7632</v>
      </c>
    </row>
    <row r="2611" spans="1:11" customFormat="1" x14ac:dyDescent="0.25">
      <c r="J2611" t="s">
        <v>7632</v>
      </c>
    </row>
    <row r="2612" spans="1:11" customFormat="1" x14ac:dyDescent="0.25">
      <c r="J2612" t="s">
        <v>7632</v>
      </c>
    </row>
    <row r="2613" spans="1:11" customFormat="1" x14ac:dyDescent="0.25">
      <c r="J2613" t="s">
        <v>7632</v>
      </c>
    </row>
    <row r="2614" spans="1:11" customFormat="1" x14ac:dyDescent="0.25">
      <c r="J2614" t="s">
        <v>7632</v>
      </c>
    </row>
    <row r="2615" spans="1:11" customFormat="1" x14ac:dyDescent="0.25">
      <c r="J2615" t="s">
        <v>7632</v>
      </c>
    </row>
    <row r="2616" spans="1:11" customFormat="1" x14ac:dyDescent="0.25">
      <c r="J2616" t="s">
        <v>7632</v>
      </c>
    </row>
    <row r="2617" spans="1:11" customFormat="1" x14ac:dyDescent="0.25">
      <c r="J2617" t="s">
        <v>7632</v>
      </c>
    </row>
    <row r="2618" spans="1:11" customFormat="1" x14ac:dyDescent="0.25">
      <c r="J2618" t="s">
        <v>7632</v>
      </c>
    </row>
    <row r="2619" spans="1:11" customFormat="1" x14ac:dyDescent="0.25">
      <c r="J2619" t="s">
        <v>7632</v>
      </c>
    </row>
    <row r="2620" spans="1:11" customFormat="1" x14ac:dyDescent="0.25">
      <c r="J2620" t="s">
        <v>7632</v>
      </c>
    </row>
    <row r="2621" spans="1:11" customFormat="1" x14ac:dyDescent="0.25">
      <c r="J2621" t="s">
        <v>7632</v>
      </c>
    </row>
    <row r="2622" spans="1:11" customFormat="1" x14ac:dyDescent="0.25">
      <c r="J2622" t="s">
        <v>7632</v>
      </c>
    </row>
    <row r="2623" spans="1:11" customFormat="1" x14ac:dyDescent="0.25">
      <c r="J2623" t="s">
        <v>7632</v>
      </c>
    </row>
    <row r="2624" spans="1:11" customFormat="1" x14ac:dyDescent="0.25">
      <c r="J2624" t="s">
        <v>7632</v>
      </c>
    </row>
    <row r="2625" spans="10:10" customFormat="1" x14ac:dyDescent="0.25">
      <c r="J2625" t="s">
        <v>7632</v>
      </c>
    </row>
    <row r="2626" spans="10:10" customFormat="1" x14ac:dyDescent="0.25">
      <c r="J2626" t="s">
        <v>7632</v>
      </c>
    </row>
    <row r="2627" spans="10:10" customFormat="1" x14ac:dyDescent="0.25">
      <c r="J2627" t="s">
        <v>7632</v>
      </c>
    </row>
    <row r="2628" spans="10:10" customFormat="1" x14ac:dyDescent="0.25">
      <c r="J2628" t="s">
        <v>7632</v>
      </c>
    </row>
    <row r="2629" spans="10:10" customFormat="1" x14ac:dyDescent="0.25">
      <c r="J2629" t="s">
        <v>7632</v>
      </c>
    </row>
    <row r="2630" spans="10:10" customFormat="1" x14ac:dyDescent="0.25">
      <c r="J2630" t="s">
        <v>7632</v>
      </c>
    </row>
    <row r="2631" spans="10:10" customFormat="1" x14ac:dyDescent="0.25">
      <c r="J2631" t="s">
        <v>7632</v>
      </c>
    </row>
    <row r="2632" spans="10:10" customFormat="1" x14ac:dyDescent="0.25">
      <c r="J2632" t="s">
        <v>7632</v>
      </c>
    </row>
    <row r="2633" spans="10:10" customFormat="1" x14ac:dyDescent="0.25">
      <c r="J2633" t="s">
        <v>7632</v>
      </c>
    </row>
    <row r="2634" spans="10:10" customFormat="1" x14ac:dyDescent="0.25">
      <c r="J2634" t="s">
        <v>7632</v>
      </c>
    </row>
    <row r="2635" spans="10:10" customFormat="1" x14ac:dyDescent="0.25">
      <c r="J2635" t="s">
        <v>7632</v>
      </c>
    </row>
    <row r="2636" spans="10:10" customFormat="1" x14ac:dyDescent="0.25">
      <c r="J2636" t="s">
        <v>7632</v>
      </c>
    </row>
    <row r="2637" spans="10:10" customFormat="1" x14ac:dyDescent="0.25">
      <c r="J2637" t="s">
        <v>7632</v>
      </c>
    </row>
    <row r="2638" spans="10:10" customFormat="1" x14ac:dyDescent="0.25">
      <c r="J2638" t="s">
        <v>7632</v>
      </c>
    </row>
    <row r="2639" spans="10:10" customFormat="1" x14ac:dyDescent="0.25">
      <c r="J2639" t="s">
        <v>7632</v>
      </c>
    </row>
    <row r="2640" spans="10:10" customFormat="1" x14ac:dyDescent="0.25">
      <c r="J2640" t="s">
        <v>7632</v>
      </c>
    </row>
    <row r="2641" spans="10:10" customFormat="1" x14ac:dyDescent="0.25">
      <c r="J2641" t="s">
        <v>7632</v>
      </c>
    </row>
    <row r="2642" spans="10:10" customFormat="1" x14ac:dyDescent="0.25">
      <c r="J2642" t="s">
        <v>7632</v>
      </c>
    </row>
    <row r="2643" spans="10:10" customFormat="1" x14ac:dyDescent="0.25">
      <c r="J2643" t="s">
        <v>7632</v>
      </c>
    </row>
    <row r="2644" spans="10:10" customFormat="1" x14ac:dyDescent="0.25">
      <c r="J2644" t="s">
        <v>7632</v>
      </c>
    </row>
    <row r="2645" spans="10:10" customFormat="1" x14ac:dyDescent="0.25">
      <c r="J2645" t="s">
        <v>7632</v>
      </c>
    </row>
    <row r="2646" spans="10:10" customFormat="1" x14ac:dyDescent="0.25">
      <c r="J2646" t="s">
        <v>7632</v>
      </c>
    </row>
    <row r="2647" spans="10:10" customFormat="1" x14ac:dyDescent="0.25">
      <c r="J2647" t="s">
        <v>7632</v>
      </c>
    </row>
    <row r="2648" spans="10:10" customFormat="1" x14ac:dyDescent="0.25">
      <c r="J2648" t="s">
        <v>7632</v>
      </c>
    </row>
    <row r="2649" spans="10:10" customFormat="1" x14ac:dyDescent="0.25">
      <c r="J2649" t="s">
        <v>7632</v>
      </c>
    </row>
    <row r="2650" spans="10:10" customFormat="1" x14ac:dyDescent="0.25">
      <c r="J2650" t="s">
        <v>7632</v>
      </c>
    </row>
    <row r="2651" spans="10:10" customFormat="1" x14ac:dyDescent="0.25">
      <c r="J2651" t="s">
        <v>7632</v>
      </c>
    </row>
    <row r="2652" spans="10:10" customFormat="1" x14ac:dyDescent="0.25">
      <c r="J2652" t="s">
        <v>7632</v>
      </c>
    </row>
    <row r="2653" spans="10:10" customFormat="1" x14ac:dyDescent="0.25">
      <c r="J2653" t="s">
        <v>7632</v>
      </c>
    </row>
    <row r="2654" spans="10:10" customFormat="1" x14ac:dyDescent="0.25">
      <c r="J2654" t="s">
        <v>7632</v>
      </c>
    </row>
    <row r="2655" spans="10:10" customFormat="1" x14ac:dyDescent="0.25">
      <c r="J2655" t="s">
        <v>7632</v>
      </c>
    </row>
    <row r="2656" spans="10:10" customFormat="1" x14ac:dyDescent="0.25">
      <c r="J2656" t="s">
        <v>7632</v>
      </c>
    </row>
    <row r="2657" spans="10:10" customFormat="1" x14ac:dyDescent="0.25">
      <c r="J2657" t="s">
        <v>7632</v>
      </c>
    </row>
    <row r="2658" spans="10:10" customFormat="1" x14ac:dyDescent="0.25">
      <c r="J2658" t="s">
        <v>7632</v>
      </c>
    </row>
    <row r="2659" spans="10:10" customFormat="1" x14ac:dyDescent="0.25">
      <c r="J2659" t="s">
        <v>7632</v>
      </c>
    </row>
    <row r="2660" spans="10:10" customFormat="1" x14ac:dyDescent="0.25">
      <c r="J2660" t="s">
        <v>7632</v>
      </c>
    </row>
    <row r="2661" spans="10:10" customFormat="1" x14ac:dyDescent="0.25">
      <c r="J2661" t="s">
        <v>7632</v>
      </c>
    </row>
    <row r="2662" spans="10:10" customFormat="1" x14ac:dyDescent="0.25">
      <c r="J2662" t="s">
        <v>7632</v>
      </c>
    </row>
    <row r="2663" spans="10:10" customFormat="1" x14ac:dyDescent="0.25">
      <c r="J2663" t="s">
        <v>7632</v>
      </c>
    </row>
    <row r="2664" spans="10:10" customFormat="1" x14ac:dyDescent="0.25">
      <c r="J2664" t="s">
        <v>7632</v>
      </c>
    </row>
    <row r="2665" spans="10:10" customFormat="1" x14ac:dyDescent="0.25">
      <c r="J2665" t="s">
        <v>7632</v>
      </c>
    </row>
    <row r="2666" spans="10:10" customFormat="1" x14ac:dyDescent="0.25">
      <c r="J2666" t="s">
        <v>7632</v>
      </c>
    </row>
    <row r="2667" spans="10:10" customFormat="1" x14ac:dyDescent="0.25">
      <c r="J2667" t="s">
        <v>7632</v>
      </c>
    </row>
    <row r="2668" spans="10:10" customFormat="1" x14ac:dyDescent="0.25">
      <c r="J2668" t="s">
        <v>7632</v>
      </c>
    </row>
    <row r="2669" spans="10:10" customFormat="1" x14ac:dyDescent="0.25">
      <c r="J2669" t="s">
        <v>7632</v>
      </c>
    </row>
    <row r="2670" spans="10:10" customFormat="1" x14ac:dyDescent="0.25">
      <c r="J2670" t="s">
        <v>7632</v>
      </c>
    </row>
    <row r="2671" spans="10:10" customFormat="1" x14ac:dyDescent="0.25">
      <c r="J2671" t="s">
        <v>7632</v>
      </c>
    </row>
    <row r="2672" spans="10:10" customFormat="1" x14ac:dyDescent="0.25">
      <c r="J2672" t="s">
        <v>7632</v>
      </c>
    </row>
    <row r="2673" spans="10:10" customFormat="1" x14ac:dyDescent="0.25">
      <c r="J2673" t="s">
        <v>7632</v>
      </c>
    </row>
    <row r="2674" spans="10:10" customFormat="1" x14ac:dyDescent="0.25">
      <c r="J2674" t="s">
        <v>7632</v>
      </c>
    </row>
    <row r="2675" spans="10:10" customFormat="1" x14ac:dyDescent="0.25">
      <c r="J2675" t="s">
        <v>7632</v>
      </c>
    </row>
    <row r="2676" spans="10:10" customFormat="1" x14ac:dyDescent="0.25">
      <c r="J2676" t="s">
        <v>7632</v>
      </c>
    </row>
    <row r="2677" spans="10:10" customFormat="1" x14ac:dyDescent="0.25">
      <c r="J2677" t="s">
        <v>7632</v>
      </c>
    </row>
    <row r="2678" spans="10:10" customFormat="1" x14ac:dyDescent="0.25">
      <c r="J2678" t="s">
        <v>7632</v>
      </c>
    </row>
    <row r="2679" spans="10:10" customFormat="1" x14ac:dyDescent="0.25">
      <c r="J2679" t="s">
        <v>7632</v>
      </c>
    </row>
    <row r="2680" spans="10:10" customFormat="1" x14ac:dyDescent="0.25">
      <c r="J2680" t="s">
        <v>7632</v>
      </c>
    </row>
    <row r="2681" spans="10:10" customFormat="1" x14ac:dyDescent="0.25">
      <c r="J2681" t="s">
        <v>7632</v>
      </c>
    </row>
    <row r="2682" spans="10:10" customFormat="1" x14ac:dyDescent="0.25">
      <c r="J2682" t="s">
        <v>7632</v>
      </c>
    </row>
    <row r="2683" spans="10:10" customFormat="1" x14ac:dyDescent="0.25">
      <c r="J2683" t="s">
        <v>7632</v>
      </c>
    </row>
    <row r="2684" spans="10:10" customFormat="1" x14ac:dyDescent="0.25">
      <c r="J2684" t="s">
        <v>7632</v>
      </c>
    </row>
    <row r="2685" spans="10:10" customFormat="1" x14ac:dyDescent="0.25">
      <c r="J2685" t="s">
        <v>7632</v>
      </c>
    </row>
    <row r="2686" spans="10:10" customFormat="1" x14ac:dyDescent="0.25">
      <c r="J2686" t="s">
        <v>7632</v>
      </c>
    </row>
    <row r="2687" spans="10:10" customFormat="1" x14ac:dyDescent="0.25">
      <c r="J2687" t="s">
        <v>7632</v>
      </c>
    </row>
    <row r="2688" spans="10:10" customFormat="1" x14ac:dyDescent="0.25">
      <c r="J2688" t="s">
        <v>7632</v>
      </c>
    </row>
    <row r="2689" spans="10:10" customFormat="1" x14ac:dyDescent="0.25">
      <c r="J2689" t="s">
        <v>7632</v>
      </c>
    </row>
    <row r="2690" spans="10:10" customFormat="1" x14ac:dyDescent="0.25">
      <c r="J2690" t="s">
        <v>7632</v>
      </c>
    </row>
    <row r="2691" spans="10:10" customFormat="1" x14ac:dyDescent="0.25">
      <c r="J2691" t="s">
        <v>7632</v>
      </c>
    </row>
    <row r="2692" spans="10:10" customFormat="1" x14ac:dyDescent="0.25">
      <c r="J2692" t="s">
        <v>7632</v>
      </c>
    </row>
    <row r="2693" spans="10:10" customFormat="1" x14ac:dyDescent="0.25">
      <c r="J2693" t="s">
        <v>7632</v>
      </c>
    </row>
    <row r="2694" spans="10:10" customFormat="1" x14ac:dyDescent="0.25">
      <c r="J2694" t="s">
        <v>7632</v>
      </c>
    </row>
    <row r="2695" spans="10:10" customFormat="1" x14ac:dyDescent="0.25">
      <c r="J2695" t="s">
        <v>7632</v>
      </c>
    </row>
    <row r="2696" spans="10:10" customFormat="1" x14ac:dyDescent="0.25">
      <c r="J2696" t="s">
        <v>7632</v>
      </c>
    </row>
    <row r="2697" spans="10:10" customFormat="1" x14ac:dyDescent="0.25">
      <c r="J2697" t="s">
        <v>7632</v>
      </c>
    </row>
    <row r="2698" spans="10:10" customFormat="1" x14ac:dyDescent="0.25">
      <c r="J2698" t="s">
        <v>7632</v>
      </c>
    </row>
    <row r="2699" spans="10:10" customFormat="1" x14ac:dyDescent="0.25">
      <c r="J2699" t="s">
        <v>7632</v>
      </c>
    </row>
    <row r="2700" spans="10:10" customFormat="1" x14ac:dyDescent="0.25">
      <c r="J2700" t="s">
        <v>7632</v>
      </c>
    </row>
    <row r="2701" spans="10:10" customFormat="1" x14ac:dyDescent="0.25">
      <c r="J2701" t="s">
        <v>7632</v>
      </c>
    </row>
    <row r="2702" spans="10:10" customFormat="1" x14ac:dyDescent="0.25">
      <c r="J2702" t="s">
        <v>7632</v>
      </c>
    </row>
    <row r="2703" spans="10:10" customFormat="1" x14ac:dyDescent="0.25">
      <c r="J2703" t="s">
        <v>7632</v>
      </c>
    </row>
    <row r="2704" spans="10:10" customFormat="1" x14ac:dyDescent="0.25">
      <c r="J2704" t="s">
        <v>7632</v>
      </c>
    </row>
    <row r="2705" spans="10:10" customFormat="1" x14ac:dyDescent="0.25">
      <c r="J2705" t="s">
        <v>7632</v>
      </c>
    </row>
    <row r="2706" spans="10:10" customFormat="1" x14ac:dyDescent="0.25">
      <c r="J2706" t="s">
        <v>7632</v>
      </c>
    </row>
    <row r="2707" spans="10:10" customFormat="1" x14ac:dyDescent="0.25">
      <c r="J2707" t="s">
        <v>7632</v>
      </c>
    </row>
    <row r="2708" spans="10:10" customFormat="1" x14ac:dyDescent="0.25">
      <c r="J2708" t="s">
        <v>7632</v>
      </c>
    </row>
    <row r="2709" spans="10:10" customFormat="1" x14ac:dyDescent="0.25">
      <c r="J2709" t="s">
        <v>7632</v>
      </c>
    </row>
    <row r="2710" spans="10:10" customFormat="1" x14ac:dyDescent="0.25">
      <c r="J2710" t="s">
        <v>7632</v>
      </c>
    </row>
    <row r="2711" spans="10:10" customFormat="1" x14ac:dyDescent="0.25">
      <c r="J2711" t="s">
        <v>7632</v>
      </c>
    </row>
    <row r="2712" spans="10:10" customFormat="1" x14ac:dyDescent="0.25">
      <c r="J2712" t="s">
        <v>7632</v>
      </c>
    </row>
    <row r="2713" spans="10:10" customFormat="1" x14ac:dyDescent="0.25">
      <c r="J2713" t="s">
        <v>7632</v>
      </c>
    </row>
    <row r="2714" spans="10:10" customFormat="1" x14ac:dyDescent="0.25">
      <c r="J2714" t="s">
        <v>7632</v>
      </c>
    </row>
    <row r="2715" spans="10:10" customFormat="1" x14ac:dyDescent="0.25">
      <c r="J2715" t="s">
        <v>7632</v>
      </c>
    </row>
    <row r="2716" spans="10:10" customFormat="1" x14ac:dyDescent="0.25">
      <c r="J2716" t="s">
        <v>7632</v>
      </c>
    </row>
    <row r="2717" spans="10:10" customFormat="1" x14ac:dyDescent="0.25">
      <c r="J2717" t="s">
        <v>7632</v>
      </c>
    </row>
    <row r="2718" spans="10:10" customFormat="1" x14ac:dyDescent="0.25">
      <c r="J2718" t="s">
        <v>7632</v>
      </c>
    </row>
    <row r="2719" spans="10:10" customFormat="1" x14ac:dyDescent="0.25">
      <c r="J2719" t="s">
        <v>7632</v>
      </c>
    </row>
    <row r="2720" spans="10:10" customFormat="1" x14ac:dyDescent="0.25">
      <c r="J2720" t="s">
        <v>7632</v>
      </c>
    </row>
    <row r="2721" spans="10:10" customFormat="1" x14ac:dyDescent="0.25">
      <c r="J2721" t="s">
        <v>7632</v>
      </c>
    </row>
    <row r="2722" spans="10:10" customFormat="1" x14ac:dyDescent="0.25">
      <c r="J2722" t="s">
        <v>7632</v>
      </c>
    </row>
    <row r="2723" spans="10:10" customFormat="1" x14ac:dyDescent="0.25">
      <c r="J2723" t="s">
        <v>7632</v>
      </c>
    </row>
    <row r="2724" spans="10:10" customFormat="1" x14ac:dyDescent="0.25">
      <c r="J2724" t="s">
        <v>7632</v>
      </c>
    </row>
    <row r="2725" spans="10:10" customFormat="1" x14ac:dyDescent="0.25">
      <c r="J2725" t="s">
        <v>7632</v>
      </c>
    </row>
    <row r="2726" spans="10:10" customFormat="1" x14ac:dyDescent="0.25">
      <c r="J2726" t="s">
        <v>7632</v>
      </c>
    </row>
    <row r="2727" spans="10:10" customFormat="1" x14ac:dyDescent="0.25">
      <c r="J2727" t="s">
        <v>7632</v>
      </c>
    </row>
    <row r="2728" spans="10:10" customFormat="1" x14ac:dyDescent="0.25">
      <c r="J2728" t="s">
        <v>7632</v>
      </c>
    </row>
    <row r="2729" spans="10:10" customFormat="1" x14ac:dyDescent="0.25">
      <c r="J2729" t="s">
        <v>7632</v>
      </c>
    </row>
    <row r="2730" spans="10:10" customFormat="1" x14ac:dyDescent="0.25">
      <c r="J2730" t="s">
        <v>7632</v>
      </c>
    </row>
    <row r="2731" spans="10:10" customFormat="1" x14ac:dyDescent="0.25">
      <c r="J2731" t="s">
        <v>7632</v>
      </c>
    </row>
    <row r="2732" spans="10:10" customFormat="1" x14ac:dyDescent="0.25">
      <c r="J2732" t="s">
        <v>7632</v>
      </c>
    </row>
    <row r="2733" spans="10:10" customFormat="1" x14ac:dyDescent="0.25">
      <c r="J2733" t="s">
        <v>7632</v>
      </c>
    </row>
    <row r="2734" spans="10:10" customFormat="1" x14ac:dyDescent="0.25">
      <c r="J2734" t="s">
        <v>7632</v>
      </c>
    </row>
    <row r="2735" spans="10:10" customFormat="1" x14ac:dyDescent="0.25">
      <c r="J2735" t="s">
        <v>7632</v>
      </c>
    </row>
    <row r="2736" spans="10:10" customFormat="1" x14ac:dyDescent="0.25">
      <c r="J2736" t="s">
        <v>7632</v>
      </c>
    </row>
    <row r="2737" spans="10:10" customFormat="1" x14ac:dyDescent="0.25">
      <c r="J2737" t="s">
        <v>7632</v>
      </c>
    </row>
    <row r="2738" spans="10:10" customFormat="1" x14ac:dyDescent="0.25">
      <c r="J2738" t="s">
        <v>7632</v>
      </c>
    </row>
    <row r="2739" spans="10:10" customFormat="1" x14ac:dyDescent="0.25">
      <c r="J2739" t="s">
        <v>7632</v>
      </c>
    </row>
    <row r="2740" spans="10:10" customFormat="1" x14ac:dyDescent="0.25">
      <c r="J2740" t="s">
        <v>7632</v>
      </c>
    </row>
    <row r="2741" spans="10:10" customFormat="1" x14ac:dyDescent="0.25">
      <c r="J2741" t="s">
        <v>7632</v>
      </c>
    </row>
    <row r="2742" spans="10:10" customFormat="1" x14ac:dyDescent="0.25">
      <c r="J2742" t="s">
        <v>7632</v>
      </c>
    </row>
    <row r="2743" spans="10:10" customFormat="1" x14ac:dyDescent="0.25">
      <c r="J2743" t="s">
        <v>7632</v>
      </c>
    </row>
    <row r="2744" spans="10:10" customFormat="1" x14ac:dyDescent="0.25">
      <c r="J2744" t="s">
        <v>7632</v>
      </c>
    </row>
    <row r="2745" spans="10:10" customFormat="1" x14ac:dyDescent="0.25">
      <c r="J2745" t="s">
        <v>7632</v>
      </c>
    </row>
    <row r="2746" spans="10:10" customFormat="1" x14ac:dyDescent="0.25">
      <c r="J2746" t="s">
        <v>7632</v>
      </c>
    </row>
    <row r="2747" spans="10:10" customFormat="1" x14ac:dyDescent="0.25">
      <c r="J2747" t="s">
        <v>7632</v>
      </c>
    </row>
    <row r="2748" spans="10:10" customFormat="1" x14ac:dyDescent="0.25">
      <c r="J2748" t="s">
        <v>7632</v>
      </c>
    </row>
    <row r="2749" spans="10:10" customFormat="1" x14ac:dyDescent="0.25">
      <c r="J2749" t="s">
        <v>7632</v>
      </c>
    </row>
    <row r="2750" spans="10:10" customFormat="1" x14ac:dyDescent="0.25">
      <c r="J2750" t="s">
        <v>7632</v>
      </c>
    </row>
    <row r="2751" spans="10:10" customFormat="1" x14ac:dyDescent="0.25">
      <c r="J2751" t="s">
        <v>7632</v>
      </c>
    </row>
    <row r="2752" spans="10:10" customFormat="1" x14ac:dyDescent="0.25">
      <c r="J2752" t="s">
        <v>7632</v>
      </c>
    </row>
    <row r="2753" spans="10:10" customFormat="1" x14ac:dyDescent="0.25">
      <c r="J2753" t="s">
        <v>7632</v>
      </c>
    </row>
    <row r="2754" spans="10:10" customFormat="1" x14ac:dyDescent="0.25">
      <c r="J2754" t="s">
        <v>7632</v>
      </c>
    </row>
    <row r="2755" spans="10:10" customFormat="1" x14ac:dyDescent="0.25">
      <c r="J2755" t="s">
        <v>7632</v>
      </c>
    </row>
    <row r="2756" spans="10:10" customFormat="1" x14ac:dyDescent="0.25">
      <c r="J2756" t="s">
        <v>7632</v>
      </c>
    </row>
    <row r="2757" spans="10:10" customFormat="1" x14ac:dyDescent="0.25">
      <c r="J2757" t="s">
        <v>7632</v>
      </c>
    </row>
    <row r="2758" spans="10:10" customFormat="1" x14ac:dyDescent="0.25">
      <c r="J2758" t="s">
        <v>7632</v>
      </c>
    </row>
    <row r="2759" spans="10:10" customFormat="1" x14ac:dyDescent="0.25">
      <c r="J2759" t="s">
        <v>7632</v>
      </c>
    </row>
    <row r="2760" spans="10:10" customFormat="1" x14ac:dyDescent="0.25">
      <c r="J2760" t="s">
        <v>7632</v>
      </c>
    </row>
    <row r="2761" spans="10:10" customFormat="1" x14ac:dyDescent="0.25">
      <c r="J2761" t="s">
        <v>7632</v>
      </c>
    </row>
    <row r="2762" spans="10:10" customFormat="1" x14ac:dyDescent="0.25">
      <c r="J2762" t="s">
        <v>7632</v>
      </c>
    </row>
    <row r="2763" spans="10:10" customFormat="1" x14ac:dyDescent="0.25">
      <c r="J2763" t="s">
        <v>7632</v>
      </c>
    </row>
    <row r="2764" spans="10:10" customFormat="1" x14ac:dyDescent="0.25">
      <c r="J2764" t="s">
        <v>7632</v>
      </c>
    </row>
    <row r="2765" spans="10:10" customFormat="1" x14ac:dyDescent="0.25">
      <c r="J2765" t="s">
        <v>7632</v>
      </c>
    </row>
    <row r="2766" spans="10:10" customFormat="1" x14ac:dyDescent="0.25">
      <c r="J2766" t="s">
        <v>7632</v>
      </c>
    </row>
    <row r="2767" spans="10:10" customFormat="1" x14ac:dyDescent="0.25">
      <c r="J2767" t="s">
        <v>7632</v>
      </c>
    </row>
    <row r="2768" spans="10:10" customFormat="1" x14ac:dyDescent="0.25">
      <c r="J2768" t="s">
        <v>7632</v>
      </c>
    </row>
    <row r="2769" spans="10:10" customFormat="1" x14ac:dyDescent="0.25">
      <c r="J2769" t="s">
        <v>7632</v>
      </c>
    </row>
    <row r="2770" spans="10:10" customFormat="1" x14ac:dyDescent="0.25">
      <c r="J2770" t="s">
        <v>7632</v>
      </c>
    </row>
    <row r="2771" spans="10:10" customFormat="1" x14ac:dyDescent="0.25">
      <c r="J2771" t="s">
        <v>7632</v>
      </c>
    </row>
    <row r="2772" spans="10:10" customFormat="1" x14ac:dyDescent="0.25">
      <c r="J2772" t="s">
        <v>7632</v>
      </c>
    </row>
    <row r="2773" spans="10:10" customFormat="1" x14ac:dyDescent="0.25">
      <c r="J2773" t="s">
        <v>7632</v>
      </c>
    </row>
    <row r="2774" spans="10:10" customFormat="1" x14ac:dyDescent="0.25">
      <c r="J2774" t="s">
        <v>7632</v>
      </c>
    </row>
    <row r="2775" spans="10:10" customFormat="1" x14ac:dyDescent="0.25">
      <c r="J2775" t="s">
        <v>7632</v>
      </c>
    </row>
    <row r="2776" spans="10:10" customFormat="1" x14ac:dyDescent="0.25">
      <c r="J2776" t="s">
        <v>7632</v>
      </c>
    </row>
    <row r="2777" spans="10:10" customFormat="1" x14ac:dyDescent="0.25">
      <c r="J2777" t="s">
        <v>7632</v>
      </c>
    </row>
    <row r="2778" spans="10:10" customFormat="1" x14ac:dyDescent="0.25">
      <c r="J2778" t="s">
        <v>7632</v>
      </c>
    </row>
    <row r="2779" spans="10:10" customFormat="1" x14ac:dyDescent="0.25">
      <c r="J2779" t="s">
        <v>7632</v>
      </c>
    </row>
    <row r="2780" spans="10:10" customFormat="1" x14ac:dyDescent="0.25">
      <c r="J2780" t="s">
        <v>7632</v>
      </c>
    </row>
    <row r="2781" spans="10:10" customFormat="1" x14ac:dyDescent="0.25">
      <c r="J2781" t="s">
        <v>7632</v>
      </c>
    </row>
    <row r="2782" spans="10:10" customFormat="1" x14ac:dyDescent="0.25">
      <c r="J2782" t="s">
        <v>7632</v>
      </c>
    </row>
    <row r="2783" spans="10:10" customFormat="1" x14ac:dyDescent="0.25">
      <c r="J2783" t="s">
        <v>7632</v>
      </c>
    </row>
    <row r="2784" spans="10:10" customFormat="1" x14ac:dyDescent="0.25">
      <c r="J2784" t="s">
        <v>7632</v>
      </c>
    </row>
    <row r="2785" spans="10:10" customFormat="1" x14ac:dyDescent="0.25">
      <c r="J2785" t="s">
        <v>7632</v>
      </c>
    </row>
    <row r="2786" spans="10:10" customFormat="1" x14ac:dyDescent="0.25">
      <c r="J2786" t="s">
        <v>7632</v>
      </c>
    </row>
    <row r="2787" spans="10:10" customFormat="1" x14ac:dyDescent="0.25">
      <c r="J2787" t="s">
        <v>7632</v>
      </c>
    </row>
    <row r="2788" spans="10:10" customFormat="1" x14ac:dyDescent="0.25">
      <c r="J2788" t="s">
        <v>7632</v>
      </c>
    </row>
    <row r="2789" spans="10:10" customFormat="1" x14ac:dyDescent="0.25">
      <c r="J2789" t="s">
        <v>7632</v>
      </c>
    </row>
    <row r="2790" spans="10:10" customFormat="1" x14ac:dyDescent="0.25">
      <c r="J2790" t="s">
        <v>7632</v>
      </c>
    </row>
    <row r="2791" spans="10:10" customFormat="1" x14ac:dyDescent="0.25">
      <c r="J2791" t="s">
        <v>7632</v>
      </c>
    </row>
    <row r="2792" spans="10:10" customFormat="1" x14ac:dyDescent="0.25">
      <c r="J2792" t="s">
        <v>7632</v>
      </c>
    </row>
    <row r="2793" spans="10:10" customFormat="1" x14ac:dyDescent="0.25">
      <c r="J2793" t="s">
        <v>7632</v>
      </c>
    </row>
    <row r="2794" spans="10:10" customFormat="1" x14ac:dyDescent="0.25">
      <c r="J2794" t="s">
        <v>7632</v>
      </c>
    </row>
    <row r="2795" spans="10:10" customFormat="1" x14ac:dyDescent="0.25">
      <c r="J2795" t="s">
        <v>7632</v>
      </c>
    </row>
    <row r="2796" spans="10:10" customFormat="1" x14ac:dyDescent="0.25">
      <c r="J2796" t="s">
        <v>7632</v>
      </c>
    </row>
    <row r="2797" spans="10:10" customFormat="1" x14ac:dyDescent="0.25">
      <c r="J2797" t="s">
        <v>7632</v>
      </c>
    </row>
    <row r="2798" spans="10:10" customFormat="1" x14ac:dyDescent="0.25">
      <c r="J2798" t="s">
        <v>7632</v>
      </c>
    </row>
    <row r="2799" spans="10:10" customFormat="1" x14ac:dyDescent="0.25">
      <c r="J2799" t="s">
        <v>7632</v>
      </c>
    </row>
    <row r="2800" spans="10:10" customFormat="1" x14ac:dyDescent="0.25">
      <c r="J2800" t="s">
        <v>7632</v>
      </c>
    </row>
    <row r="2801" spans="10:10" customFormat="1" x14ac:dyDescent="0.25">
      <c r="J2801" t="s">
        <v>7632</v>
      </c>
    </row>
    <row r="2802" spans="10:10" customFormat="1" x14ac:dyDescent="0.25">
      <c r="J2802" t="s">
        <v>7632</v>
      </c>
    </row>
    <row r="2803" spans="10:10" customFormat="1" x14ac:dyDescent="0.25">
      <c r="J2803" t="s">
        <v>7632</v>
      </c>
    </row>
    <row r="2804" spans="10:10" customFormat="1" x14ac:dyDescent="0.25">
      <c r="J2804" t="s">
        <v>7632</v>
      </c>
    </row>
    <row r="2805" spans="10:10" customFormat="1" x14ac:dyDescent="0.25">
      <c r="J2805" t="s">
        <v>7632</v>
      </c>
    </row>
    <row r="2806" spans="10:10" customFormat="1" x14ac:dyDescent="0.25">
      <c r="J2806" t="s">
        <v>7632</v>
      </c>
    </row>
    <row r="2807" spans="10:10" customFormat="1" x14ac:dyDescent="0.25">
      <c r="J2807" t="s">
        <v>7632</v>
      </c>
    </row>
    <row r="2808" spans="10:10" customFormat="1" x14ac:dyDescent="0.25">
      <c r="J2808" t="s">
        <v>7632</v>
      </c>
    </row>
    <row r="2809" spans="10:10" customFormat="1" x14ac:dyDescent="0.25">
      <c r="J2809" t="s">
        <v>7632</v>
      </c>
    </row>
    <row r="2810" spans="10:10" customFormat="1" x14ac:dyDescent="0.25">
      <c r="J2810" t="s">
        <v>7632</v>
      </c>
    </row>
    <row r="2811" spans="10:10" customFormat="1" x14ac:dyDescent="0.25">
      <c r="J2811" t="s">
        <v>7632</v>
      </c>
    </row>
    <row r="2812" spans="10:10" customFormat="1" x14ac:dyDescent="0.25">
      <c r="J2812" t="s">
        <v>7632</v>
      </c>
    </row>
    <row r="2813" spans="10:10" customFormat="1" x14ac:dyDescent="0.25">
      <c r="J2813" t="s">
        <v>7632</v>
      </c>
    </row>
    <row r="2814" spans="10:10" customFormat="1" x14ac:dyDescent="0.25">
      <c r="J2814" t="s">
        <v>7632</v>
      </c>
    </row>
    <row r="2815" spans="10:10" customFormat="1" x14ac:dyDescent="0.25">
      <c r="J2815" t="s">
        <v>7632</v>
      </c>
    </row>
    <row r="2816" spans="10:10" customFormat="1" x14ac:dyDescent="0.25">
      <c r="J2816" t="s">
        <v>7632</v>
      </c>
    </row>
    <row r="2817" spans="10:10" customFormat="1" x14ac:dyDescent="0.25">
      <c r="J2817" t="s">
        <v>7632</v>
      </c>
    </row>
    <row r="2818" spans="10:10" customFormat="1" x14ac:dyDescent="0.25">
      <c r="J2818" t="s">
        <v>7632</v>
      </c>
    </row>
    <row r="2819" spans="10:10" customFormat="1" x14ac:dyDescent="0.25">
      <c r="J2819" t="s">
        <v>7632</v>
      </c>
    </row>
    <row r="2820" spans="10:10" customFormat="1" x14ac:dyDescent="0.25">
      <c r="J2820" t="s">
        <v>7632</v>
      </c>
    </row>
    <row r="2821" spans="10:10" customFormat="1" x14ac:dyDescent="0.25">
      <c r="J2821" t="s">
        <v>7632</v>
      </c>
    </row>
    <row r="2822" spans="10:10" customFormat="1" x14ac:dyDescent="0.25">
      <c r="J2822" t="s">
        <v>7632</v>
      </c>
    </row>
    <row r="2823" spans="10:10" customFormat="1" x14ac:dyDescent="0.25">
      <c r="J2823" t="s">
        <v>7632</v>
      </c>
    </row>
    <row r="2824" spans="10:10" customFormat="1" x14ac:dyDescent="0.25">
      <c r="J2824" t="s">
        <v>7632</v>
      </c>
    </row>
    <row r="2825" spans="10:10" customFormat="1" x14ac:dyDescent="0.25">
      <c r="J2825" t="s">
        <v>7632</v>
      </c>
    </row>
    <row r="2826" spans="10:10" customFormat="1" x14ac:dyDescent="0.25">
      <c r="J2826" t="s">
        <v>7632</v>
      </c>
    </row>
    <row r="2827" spans="10:10" customFormat="1" x14ac:dyDescent="0.25">
      <c r="J2827" t="s">
        <v>7632</v>
      </c>
    </row>
    <row r="2828" spans="10:10" customFormat="1" x14ac:dyDescent="0.25">
      <c r="J2828" t="s">
        <v>7632</v>
      </c>
    </row>
    <row r="2829" spans="10:10" customFormat="1" x14ac:dyDescent="0.25">
      <c r="J2829" t="s">
        <v>7632</v>
      </c>
    </row>
    <row r="2830" spans="10:10" customFormat="1" x14ac:dyDescent="0.25">
      <c r="J2830" t="s">
        <v>7632</v>
      </c>
    </row>
    <row r="2831" spans="10:10" customFormat="1" x14ac:dyDescent="0.25">
      <c r="J2831" t="s">
        <v>7632</v>
      </c>
    </row>
    <row r="2832" spans="10:10" customFormat="1" x14ac:dyDescent="0.25">
      <c r="J2832" t="s">
        <v>7632</v>
      </c>
    </row>
    <row r="2833" spans="10:10" customFormat="1" x14ac:dyDescent="0.25">
      <c r="J2833" t="s">
        <v>7632</v>
      </c>
    </row>
    <row r="2834" spans="10:10" customFormat="1" x14ac:dyDescent="0.25">
      <c r="J2834" t="s">
        <v>7632</v>
      </c>
    </row>
    <row r="2835" spans="10:10" customFormat="1" x14ac:dyDescent="0.25">
      <c r="J2835" t="s">
        <v>7632</v>
      </c>
    </row>
    <row r="2836" spans="10:10" customFormat="1" x14ac:dyDescent="0.25">
      <c r="J2836" t="s">
        <v>7632</v>
      </c>
    </row>
    <row r="2837" spans="10:10" customFormat="1" x14ac:dyDescent="0.25">
      <c r="J2837" t="s">
        <v>7632</v>
      </c>
    </row>
    <row r="2838" spans="10:10" customFormat="1" x14ac:dyDescent="0.25">
      <c r="J2838" t="s">
        <v>7632</v>
      </c>
    </row>
    <row r="2839" spans="10:10" customFormat="1" x14ac:dyDescent="0.25">
      <c r="J2839" t="s">
        <v>7632</v>
      </c>
    </row>
    <row r="2840" spans="10:10" customFormat="1" x14ac:dyDescent="0.25">
      <c r="J2840" t="s">
        <v>7632</v>
      </c>
    </row>
    <row r="2841" spans="10:10" customFormat="1" x14ac:dyDescent="0.25">
      <c r="J2841" t="s">
        <v>7632</v>
      </c>
    </row>
    <row r="2842" spans="10:10" customFormat="1" x14ac:dyDescent="0.25">
      <c r="J2842" t="s">
        <v>7632</v>
      </c>
    </row>
    <row r="2843" spans="10:10" customFormat="1" x14ac:dyDescent="0.25">
      <c r="J2843" t="s">
        <v>7632</v>
      </c>
    </row>
    <row r="2844" spans="10:10" customFormat="1" x14ac:dyDescent="0.25">
      <c r="J2844" t="s">
        <v>7632</v>
      </c>
    </row>
    <row r="2845" spans="10:10" customFormat="1" x14ac:dyDescent="0.25">
      <c r="J2845" t="s">
        <v>7632</v>
      </c>
    </row>
    <row r="2846" spans="10:10" customFormat="1" x14ac:dyDescent="0.25">
      <c r="J2846" t="s">
        <v>7632</v>
      </c>
    </row>
    <row r="2847" spans="10:10" customFormat="1" x14ac:dyDescent="0.25">
      <c r="J2847" t="s">
        <v>7632</v>
      </c>
    </row>
    <row r="2848" spans="10:10" customFormat="1" x14ac:dyDescent="0.25">
      <c r="J2848" t="s">
        <v>7632</v>
      </c>
    </row>
    <row r="2849" spans="10:10" customFormat="1" x14ac:dyDescent="0.25">
      <c r="J2849" t="s">
        <v>7632</v>
      </c>
    </row>
    <row r="2850" spans="10:10" customFormat="1" x14ac:dyDescent="0.25">
      <c r="J2850" t="s">
        <v>7632</v>
      </c>
    </row>
    <row r="2851" spans="10:10" customFormat="1" x14ac:dyDescent="0.25">
      <c r="J2851" t="s">
        <v>7632</v>
      </c>
    </row>
    <row r="2852" spans="10:10" customFormat="1" x14ac:dyDescent="0.25">
      <c r="J2852" t="s">
        <v>7632</v>
      </c>
    </row>
    <row r="2853" spans="10:10" customFormat="1" x14ac:dyDescent="0.25">
      <c r="J2853" t="s">
        <v>7632</v>
      </c>
    </row>
    <row r="2854" spans="10:10" customFormat="1" x14ac:dyDescent="0.25">
      <c r="J2854" t="s">
        <v>7632</v>
      </c>
    </row>
    <row r="2855" spans="10:10" customFormat="1" x14ac:dyDescent="0.25">
      <c r="J2855" t="s">
        <v>7632</v>
      </c>
    </row>
    <row r="2856" spans="10:10" customFormat="1" x14ac:dyDescent="0.25">
      <c r="J2856" t="s">
        <v>7632</v>
      </c>
    </row>
    <row r="2857" spans="10:10" customFormat="1" x14ac:dyDescent="0.25">
      <c r="J2857" t="s">
        <v>7632</v>
      </c>
    </row>
    <row r="2858" spans="10:10" customFormat="1" x14ac:dyDescent="0.25">
      <c r="J2858" t="s">
        <v>7632</v>
      </c>
    </row>
    <row r="2859" spans="10:10" customFormat="1" x14ac:dyDescent="0.25">
      <c r="J2859" t="s">
        <v>7632</v>
      </c>
    </row>
    <row r="2860" spans="10:10" customFormat="1" x14ac:dyDescent="0.25">
      <c r="J2860" t="s">
        <v>7632</v>
      </c>
    </row>
    <row r="2861" spans="10:10" customFormat="1" x14ac:dyDescent="0.25">
      <c r="J2861" t="s">
        <v>7632</v>
      </c>
    </row>
    <row r="2862" spans="10:10" customFormat="1" x14ac:dyDescent="0.25">
      <c r="J2862" t="s">
        <v>7632</v>
      </c>
    </row>
    <row r="2863" spans="10:10" customFormat="1" x14ac:dyDescent="0.25">
      <c r="J2863" t="s">
        <v>7632</v>
      </c>
    </row>
    <row r="2864" spans="10:10" customFormat="1" x14ac:dyDescent="0.25">
      <c r="J2864" t="s">
        <v>7632</v>
      </c>
    </row>
    <row r="2865" spans="10:10" customFormat="1" x14ac:dyDescent="0.25">
      <c r="J2865" t="s">
        <v>7632</v>
      </c>
    </row>
    <row r="2866" spans="10:10" customFormat="1" x14ac:dyDescent="0.25">
      <c r="J2866" t="s">
        <v>7632</v>
      </c>
    </row>
    <row r="2867" spans="10:10" customFormat="1" x14ac:dyDescent="0.25">
      <c r="J2867" t="s">
        <v>7632</v>
      </c>
    </row>
    <row r="2868" spans="10:10" customFormat="1" x14ac:dyDescent="0.25">
      <c r="J2868" t="s">
        <v>7632</v>
      </c>
    </row>
    <row r="2869" spans="10:10" customFormat="1" x14ac:dyDescent="0.25">
      <c r="J2869" t="s">
        <v>7632</v>
      </c>
    </row>
    <row r="2870" spans="10:10" customFormat="1" x14ac:dyDescent="0.25">
      <c r="J2870" t="s">
        <v>7632</v>
      </c>
    </row>
    <row r="2871" spans="10:10" customFormat="1" x14ac:dyDescent="0.25">
      <c r="J2871" t="s">
        <v>7632</v>
      </c>
    </row>
    <row r="2872" spans="10:10" customFormat="1" x14ac:dyDescent="0.25">
      <c r="J2872" t="s">
        <v>7632</v>
      </c>
    </row>
    <row r="2873" spans="10:10" customFormat="1" x14ac:dyDescent="0.25">
      <c r="J2873" t="s">
        <v>7632</v>
      </c>
    </row>
    <row r="2874" spans="10:10" customFormat="1" x14ac:dyDescent="0.25">
      <c r="J2874" t="s">
        <v>7632</v>
      </c>
    </row>
    <row r="2875" spans="10:10" customFormat="1" x14ac:dyDescent="0.25">
      <c r="J2875" t="s">
        <v>7632</v>
      </c>
    </row>
    <row r="2876" spans="10:10" customFormat="1" x14ac:dyDescent="0.25">
      <c r="J2876" t="s">
        <v>7632</v>
      </c>
    </row>
    <row r="2877" spans="10:10" customFormat="1" x14ac:dyDescent="0.25">
      <c r="J2877" t="s">
        <v>7632</v>
      </c>
    </row>
    <row r="2878" spans="10:10" customFormat="1" x14ac:dyDescent="0.25">
      <c r="J2878" t="s">
        <v>7632</v>
      </c>
    </row>
    <row r="2879" spans="10:10" customFormat="1" x14ac:dyDescent="0.25">
      <c r="J2879" t="s">
        <v>7632</v>
      </c>
    </row>
    <row r="2880" spans="10:10" customFormat="1" x14ac:dyDescent="0.25">
      <c r="J2880" t="s">
        <v>7632</v>
      </c>
    </row>
    <row r="2881" spans="10:10" customFormat="1" x14ac:dyDescent="0.25">
      <c r="J2881" t="s">
        <v>7632</v>
      </c>
    </row>
    <row r="2882" spans="10:10" customFormat="1" x14ac:dyDescent="0.25">
      <c r="J2882" t="s">
        <v>7632</v>
      </c>
    </row>
    <row r="2883" spans="10:10" customFormat="1" x14ac:dyDescent="0.25">
      <c r="J2883" t="s">
        <v>7632</v>
      </c>
    </row>
    <row r="2884" spans="10:10" customFormat="1" x14ac:dyDescent="0.25">
      <c r="J2884" t="s">
        <v>7632</v>
      </c>
    </row>
    <row r="2885" spans="10:10" customFormat="1" x14ac:dyDescent="0.25">
      <c r="J2885" t="s">
        <v>7632</v>
      </c>
    </row>
    <row r="2886" spans="10:10" customFormat="1" x14ac:dyDescent="0.25">
      <c r="J2886" t="s">
        <v>7632</v>
      </c>
    </row>
    <row r="2887" spans="10:10" customFormat="1" x14ac:dyDescent="0.25">
      <c r="J2887" t="s">
        <v>7632</v>
      </c>
    </row>
    <row r="2888" spans="10:10" customFormat="1" x14ac:dyDescent="0.25">
      <c r="J2888" t="s">
        <v>7632</v>
      </c>
    </row>
    <row r="2889" spans="10:10" customFormat="1" x14ac:dyDescent="0.25">
      <c r="J2889" t="s">
        <v>7632</v>
      </c>
    </row>
    <row r="2890" spans="10:10" customFormat="1" x14ac:dyDescent="0.25">
      <c r="J2890" t="s">
        <v>7632</v>
      </c>
    </row>
    <row r="2891" spans="10:10" customFormat="1" x14ac:dyDescent="0.25">
      <c r="J2891" t="s">
        <v>7632</v>
      </c>
    </row>
    <row r="2892" spans="10:10" customFormat="1" x14ac:dyDescent="0.25">
      <c r="J2892" t="s">
        <v>7632</v>
      </c>
    </row>
    <row r="2893" spans="10:10" customFormat="1" x14ac:dyDescent="0.25">
      <c r="J2893" t="s">
        <v>7632</v>
      </c>
    </row>
    <row r="2894" spans="10:10" customFormat="1" x14ac:dyDescent="0.25">
      <c r="J2894" t="s">
        <v>7632</v>
      </c>
    </row>
    <row r="2895" spans="10:10" customFormat="1" x14ac:dyDescent="0.25">
      <c r="J2895" t="s">
        <v>7632</v>
      </c>
    </row>
    <row r="2896" spans="10:10" customFormat="1" x14ac:dyDescent="0.25">
      <c r="J2896" t="s">
        <v>7632</v>
      </c>
    </row>
    <row r="2897" spans="10:10" customFormat="1" x14ac:dyDescent="0.25">
      <c r="J2897" t="s">
        <v>7632</v>
      </c>
    </row>
    <row r="2898" spans="10:10" customFormat="1" x14ac:dyDescent="0.25">
      <c r="J2898" t="s">
        <v>7632</v>
      </c>
    </row>
    <row r="2899" spans="10:10" customFormat="1" x14ac:dyDescent="0.25">
      <c r="J2899" t="s">
        <v>7632</v>
      </c>
    </row>
    <row r="2900" spans="10:10" customFormat="1" x14ac:dyDescent="0.25">
      <c r="J2900" t="s">
        <v>7632</v>
      </c>
    </row>
    <row r="2901" spans="10:10" customFormat="1" x14ac:dyDescent="0.25">
      <c r="J2901" t="s">
        <v>7632</v>
      </c>
    </row>
    <row r="2902" spans="10:10" customFormat="1" x14ac:dyDescent="0.25">
      <c r="J2902" t="s">
        <v>7632</v>
      </c>
    </row>
    <row r="2903" spans="10:10" customFormat="1" x14ac:dyDescent="0.25">
      <c r="J2903" t="s">
        <v>7632</v>
      </c>
    </row>
    <row r="2904" spans="10:10" customFormat="1" x14ac:dyDescent="0.25">
      <c r="J2904" t="s">
        <v>7632</v>
      </c>
    </row>
    <row r="2905" spans="10:10" customFormat="1" x14ac:dyDescent="0.25">
      <c r="J2905" t="s">
        <v>7632</v>
      </c>
    </row>
    <row r="2906" spans="10:10" customFormat="1" x14ac:dyDescent="0.25">
      <c r="J2906" t="s">
        <v>7632</v>
      </c>
    </row>
    <row r="2907" spans="10:10" customFormat="1" x14ac:dyDescent="0.25">
      <c r="J2907" t="s">
        <v>7632</v>
      </c>
    </row>
    <row r="2908" spans="10:10" customFormat="1" x14ac:dyDescent="0.25">
      <c r="J2908" t="s">
        <v>7632</v>
      </c>
    </row>
    <row r="2909" spans="10:10" customFormat="1" x14ac:dyDescent="0.25">
      <c r="J2909" t="s">
        <v>7632</v>
      </c>
    </row>
    <row r="2910" spans="10:10" customFormat="1" x14ac:dyDescent="0.25">
      <c r="J2910" t="s">
        <v>7632</v>
      </c>
    </row>
    <row r="2911" spans="10:10" customFormat="1" x14ac:dyDescent="0.25">
      <c r="J2911" t="s">
        <v>7632</v>
      </c>
    </row>
    <row r="2912" spans="10:10" customFormat="1" x14ac:dyDescent="0.25">
      <c r="J2912" t="s">
        <v>7632</v>
      </c>
    </row>
    <row r="2913" spans="10:10" customFormat="1" x14ac:dyDescent="0.25">
      <c r="J2913" t="s">
        <v>7632</v>
      </c>
    </row>
    <row r="2914" spans="10:10" customFormat="1" x14ac:dyDescent="0.25">
      <c r="J2914" t="s">
        <v>7632</v>
      </c>
    </row>
    <row r="2915" spans="10:10" customFormat="1" x14ac:dyDescent="0.25">
      <c r="J2915" t="s">
        <v>7632</v>
      </c>
    </row>
    <row r="2916" spans="10:10" customFormat="1" x14ac:dyDescent="0.25">
      <c r="J2916" t="s">
        <v>7632</v>
      </c>
    </row>
    <row r="2917" spans="10:10" customFormat="1" x14ac:dyDescent="0.25">
      <c r="J2917" t="s">
        <v>7632</v>
      </c>
    </row>
    <row r="2918" spans="10:10" customFormat="1" x14ac:dyDescent="0.25">
      <c r="J2918" t="s">
        <v>7632</v>
      </c>
    </row>
    <row r="2919" spans="10:10" customFormat="1" x14ac:dyDescent="0.25">
      <c r="J2919" t="s">
        <v>7632</v>
      </c>
    </row>
    <row r="2920" spans="10:10" customFormat="1" x14ac:dyDescent="0.25">
      <c r="J2920" t="s">
        <v>7632</v>
      </c>
    </row>
    <row r="2921" spans="10:10" customFormat="1" x14ac:dyDescent="0.25">
      <c r="J2921" t="s">
        <v>7632</v>
      </c>
    </row>
    <row r="2922" spans="10:10" customFormat="1" x14ac:dyDescent="0.25">
      <c r="J2922" t="s">
        <v>7632</v>
      </c>
    </row>
    <row r="2923" spans="10:10" customFormat="1" x14ac:dyDescent="0.25">
      <c r="J2923" t="s">
        <v>7632</v>
      </c>
    </row>
    <row r="2924" spans="10:10" customFormat="1" x14ac:dyDescent="0.25">
      <c r="J2924" t="s">
        <v>7632</v>
      </c>
    </row>
    <row r="2925" spans="10:10" customFormat="1" x14ac:dyDescent="0.25">
      <c r="J2925" t="s">
        <v>7632</v>
      </c>
    </row>
    <row r="2926" spans="10:10" customFormat="1" x14ac:dyDescent="0.25">
      <c r="J2926" t="s">
        <v>7632</v>
      </c>
    </row>
    <row r="2927" spans="10:10" customFormat="1" x14ac:dyDescent="0.25">
      <c r="J2927" t="s">
        <v>7632</v>
      </c>
    </row>
    <row r="2928" spans="10:10" customFormat="1" x14ac:dyDescent="0.25">
      <c r="J2928" t="s">
        <v>7632</v>
      </c>
    </row>
    <row r="2929" spans="10:11" customFormat="1" x14ac:dyDescent="0.25">
      <c r="J2929" t="s">
        <v>7632</v>
      </c>
    </row>
    <row r="2930" spans="10:11" customFormat="1" x14ac:dyDescent="0.25">
      <c r="J2930" t="s">
        <v>7632</v>
      </c>
    </row>
    <row r="2931" spans="10:11" customFormat="1" x14ac:dyDescent="0.25">
      <c r="J2931" t="s">
        <v>7632</v>
      </c>
    </row>
    <row r="2932" spans="10:11" customFormat="1" x14ac:dyDescent="0.25">
      <c r="J2932" t="s">
        <v>7632</v>
      </c>
    </row>
    <row r="2933" spans="10:11" customFormat="1" x14ac:dyDescent="0.25">
      <c r="J2933" t="s">
        <v>7632</v>
      </c>
    </row>
    <row r="2934" spans="10:11" customFormat="1" x14ac:dyDescent="0.25">
      <c r="J2934" t="s">
        <v>7632</v>
      </c>
    </row>
    <row r="2935" spans="10:11" customFormat="1" x14ac:dyDescent="0.25">
      <c r="J2935" t="s">
        <v>7632</v>
      </c>
    </row>
    <row r="2936" spans="10:11" customFormat="1" x14ac:dyDescent="0.25">
      <c r="J2936" t="s">
        <v>7632</v>
      </c>
    </row>
    <row r="2937" spans="10:11" customFormat="1" x14ac:dyDescent="0.25">
      <c r="J2937" t="s">
        <v>7632</v>
      </c>
    </row>
    <row r="2938" spans="10:11" customFormat="1" x14ac:dyDescent="0.25">
      <c r="J2938" t="s">
        <v>7632</v>
      </c>
    </row>
    <row r="2939" spans="10:11" customFormat="1" x14ac:dyDescent="0.25">
      <c r="J2939" t="s">
        <v>7632</v>
      </c>
    </row>
    <row r="2940" spans="10:11" customFormat="1" x14ac:dyDescent="0.25">
      <c r="J2940" t="s">
        <v>7632</v>
      </c>
    </row>
    <row r="2941" spans="10:11" customFormat="1" x14ac:dyDescent="0.25">
      <c r="K2941" t="s">
        <v>7632</v>
      </c>
    </row>
    <row r="2942" spans="10:11" customFormat="1" x14ac:dyDescent="0.25">
      <c r="K2942" t="s">
        <v>7632</v>
      </c>
    </row>
    <row r="2943" spans="10:11" customFormat="1" x14ac:dyDescent="0.25">
      <c r="K2943" t="s">
        <v>7632</v>
      </c>
    </row>
    <row r="2944" spans="10:11" customFormat="1" x14ac:dyDescent="0.25">
      <c r="K2944" t="s">
        <v>7632</v>
      </c>
    </row>
  </sheetData>
  <mergeCells count="1">
    <mergeCell ref="A1:H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Mesas y locales MI</vt:lpstr>
      <vt:lpstr>Almería</vt:lpstr>
      <vt:lpstr>Cádiz</vt:lpstr>
      <vt:lpstr>Córdoba</vt:lpstr>
      <vt:lpstr>Granada</vt:lpstr>
      <vt:lpstr>Huelva</vt:lpstr>
      <vt:lpstr>Jaen</vt:lpstr>
      <vt:lpstr>Málaga</vt:lpstr>
      <vt:lpstr>Sevilla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Pilar Moreno</dc:creator>
  <cp:lastModifiedBy>M.PILAR MORENO LLANES</cp:lastModifiedBy>
  <dcterms:created xsi:type="dcterms:W3CDTF">2024-04-28T11:11:15Z</dcterms:created>
  <dcterms:modified xsi:type="dcterms:W3CDTF">2026-05-05T11:13:45Z</dcterms:modified>
</cp:coreProperties>
</file>